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35" windowWidth="21075" windowHeight="9540" firstSheet="3" activeTab="4"/>
  </bookViews>
  <sheets>
    <sheet name="PL 05 chi tiết DA ĐT." sheetId="4" state="hidden" r:id="rId1"/>
    <sheet name="PL 1 TH" sheetId="3" state="hidden" r:id="rId2"/>
    <sheet name="PL 2 THPB MTQG" sheetId="6" state="hidden" r:id="rId3"/>
    <sheet name="Cac don vi phan bo 2024" sheetId="13" r:id="rId4"/>
    <sheet name="PL 3 PB DATP" sheetId="8" r:id="rId5"/>
    <sheet name="PL 4DA Cấp tỉnh" sheetId="9" state="hidden" r:id="rId6"/>
    <sheet name="PL 05_ODA" sheetId="10" state="hidden" r:id="rId7"/>
    <sheet name="PL 06 PA phân bổ" sheetId="11" state="hidden" r:id="rId8"/>
    <sheet name="PL 06 DA cấp huyện" sheetId="12"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0" localSheetId="0">'[1]PNT-QUOT-#3'!#REF!</definedName>
    <definedName name="\0" localSheetId="8">'[1]PNT-QUOT-#3'!#REF!</definedName>
    <definedName name="\0" localSheetId="7">'[1]PNT-QUOT-#3'!#REF!</definedName>
    <definedName name="\0" localSheetId="1">'[1]PNT-QUOT-#3'!#REF!</definedName>
    <definedName name="\0" localSheetId="5">'[1]PNT-QUOT-#3'!#REF!</definedName>
    <definedName name="\0">'[1]PNT-QUOT-#3'!#REF!</definedName>
    <definedName name="\0051">"#REF!"</definedName>
    <definedName name="\0061">"#REF!"</definedName>
    <definedName name="\0061a">"#REF!"</definedName>
    <definedName name="\0062a">"#REF!"</definedName>
    <definedName name="\0062b">"#REF!"</definedName>
    <definedName name="\0062c">"#REF!"</definedName>
    <definedName name="\0063">"#REF!"</definedName>
    <definedName name="\0063a">"#REF!"</definedName>
    <definedName name="\0064">"#REF!"</definedName>
    <definedName name="\0081">"#REF!"</definedName>
    <definedName name="\0082">"#REF!"</definedName>
    <definedName name="\010">"#REF!"</definedName>
    <definedName name="\4001a">"#REF!"</definedName>
    <definedName name="\4001b">"#REF!"</definedName>
    <definedName name="\4002a">"#REF!"</definedName>
    <definedName name="\4002b">"#REF!"</definedName>
    <definedName name="\4003a">"#REF!"</definedName>
    <definedName name="\4003b">"#REF!"</definedName>
    <definedName name="\4004">"#REF!"</definedName>
    <definedName name="\4005">"#REF!"</definedName>
    <definedName name="\4006">"#REF!"</definedName>
    <definedName name="\4007">"#REF!"</definedName>
    <definedName name="\4013">"#REF!"</definedName>
    <definedName name="\4041">"#REF!"</definedName>
    <definedName name="\4042">"#REF!"</definedName>
    <definedName name="\4043">"#REF!"</definedName>
    <definedName name="\4044">"#REF!"</definedName>
    <definedName name="\4051">"#REF!"</definedName>
    <definedName name="\4052">"#REF!"</definedName>
    <definedName name="\4053">"#REF!"</definedName>
    <definedName name="\4054">"#REF!"</definedName>
    <definedName name="\4055">"#REF!"</definedName>
    <definedName name="\4056">"#REF!"</definedName>
    <definedName name="\4057">"#REF!"</definedName>
    <definedName name="\4061">"#REF!"</definedName>
    <definedName name="\4062">"#REF!"</definedName>
    <definedName name="\4063">"#REF!"</definedName>
    <definedName name="\4064">"#REF!"</definedName>
    <definedName name="\4065">"#REF!"</definedName>
    <definedName name="\4066">"#REF!"</definedName>
    <definedName name="\4071">"#REF!"</definedName>
    <definedName name="\4072">"#REF!"</definedName>
    <definedName name="\4073">"#REF!"</definedName>
    <definedName name="\4074">"#REF!"</definedName>
    <definedName name="\4075">"#REF!"</definedName>
    <definedName name="\4076">"#REF!"</definedName>
    <definedName name="\5001">"#REF!"</definedName>
    <definedName name="\50010a">"#REF!"</definedName>
    <definedName name="\50010b">"#REF!"</definedName>
    <definedName name="\50011a">"#REF!"</definedName>
    <definedName name="\50011b">"#REF!"</definedName>
    <definedName name="\50011c">"#REF!"</definedName>
    <definedName name="\5002">"#REF!"</definedName>
    <definedName name="\5003a">"#REF!"</definedName>
    <definedName name="\5003b">"#REF!"</definedName>
    <definedName name="\5004a">"#REF!"</definedName>
    <definedName name="\5004b">"#REF!"</definedName>
    <definedName name="\5004c">"#REF!"</definedName>
    <definedName name="\5004d">"#REF!"</definedName>
    <definedName name="\5004e">"#REF!"</definedName>
    <definedName name="\5004f">"#REF!"</definedName>
    <definedName name="\5004g">"#REF!"</definedName>
    <definedName name="\5005a">"#REF!"</definedName>
    <definedName name="\5005b">"#REF!"</definedName>
    <definedName name="\5005c">"#REF!"</definedName>
    <definedName name="\5006">"#REF!"</definedName>
    <definedName name="\5007">"#REF!"</definedName>
    <definedName name="\5008a">"#REF!"</definedName>
    <definedName name="\5008b">"#REF!"</definedName>
    <definedName name="\5009">"#REF!"</definedName>
    <definedName name="\5021">"#REF!"</definedName>
    <definedName name="\5022">"#REF!"</definedName>
    <definedName name="\5023">"#REF!"</definedName>
    <definedName name="\5041">"#REF!"</definedName>
    <definedName name="\5045">"#REF!"</definedName>
    <definedName name="\505">"#REF!"</definedName>
    <definedName name="\506">"#REF!"</definedName>
    <definedName name="\5081">"#REF!"</definedName>
    <definedName name="\5082">"#REF!"</definedName>
    <definedName name="\6001a">"#REF!"</definedName>
    <definedName name="\6001b">"#REF!"</definedName>
    <definedName name="\6001c">"#REF!"</definedName>
    <definedName name="\6002">"#REF!"</definedName>
    <definedName name="\6003">"#REF!"</definedName>
    <definedName name="\6004">"#REF!"</definedName>
    <definedName name="\6012">"#REF!"</definedName>
    <definedName name="\6021">"#REF!"</definedName>
    <definedName name="\6051">"#REF!"</definedName>
    <definedName name="\6052">"#REF!"</definedName>
    <definedName name="\6053">"#REF!"</definedName>
    <definedName name="\6055">"#REF!"</definedName>
    <definedName name="\6061">"#REF!"</definedName>
    <definedName name="\6101">"#REF!"</definedName>
    <definedName name="\6102">"#REF!"</definedName>
    <definedName name="\6121">"#REF!"</definedName>
    <definedName name="\6122">"#REF!"</definedName>
    <definedName name="\6123">"#REF!"</definedName>
    <definedName name="\6125">"#REF!"</definedName>
    <definedName name="\d" localSheetId="0">'[2]??-BLDG'!#REF!</definedName>
    <definedName name="\d" localSheetId="8">'[2]??-BLDG'!#REF!</definedName>
    <definedName name="\d" localSheetId="7">'[2]??-BLDG'!#REF!</definedName>
    <definedName name="\d" localSheetId="1">'[2]??-BLDG'!#REF!</definedName>
    <definedName name="\d" localSheetId="5">'[2]??-BLDG'!#REF!</definedName>
    <definedName name="\d">'[2]??-BLDG'!#REF!</definedName>
    <definedName name="\e" localSheetId="0">'[2]??-BLDG'!#REF!</definedName>
    <definedName name="\e" localSheetId="8">'[2]??-BLDG'!#REF!</definedName>
    <definedName name="\e" localSheetId="7">'[2]??-BLDG'!#REF!</definedName>
    <definedName name="\e" localSheetId="1">'[2]??-BLDG'!#REF!</definedName>
    <definedName name="\e" localSheetId="5">'[2]??-BLDG'!#REF!</definedName>
    <definedName name="\e">'[2]??-BLDG'!#REF!</definedName>
    <definedName name="\f" localSheetId="0">'[2]??-BLDG'!#REF!</definedName>
    <definedName name="\f" localSheetId="8">'[2]??-BLDG'!#REF!</definedName>
    <definedName name="\f" localSheetId="7">'[2]??-BLDG'!#REF!</definedName>
    <definedName name="\f" localSheetId="1">'[2]??-BLDG'!#REF!</definedName>
    <definedName name="\f" localSheetId="5">'[2]??-BLDG'!#REF!</definedName>
    <definedName name="\f">'[2]??-BLDG'!#REF!</definedName>
    <definedName name="\g" localSheetId="0">'[2]??-BLDG'!#REF!</definedName>
    <definedName name="\g" localSheetId="8">'[2]??-BLDG'!#REF!</definedName>
    <definedName name="\g" localSheetId="7">'[2]??-BLDG'!#REF!</definedName>
    <definedName name="\g" localSheetId="1">'[2]??-BLDG'!#REF!</definedName>
    <definedName name="\g" localSheetId="5">'[2]??-BLDG'!#REF!</definedName>
    <definedName name="\g">'[2]??-BLDG'!#REF!</definedName>
    <definedName name="\h" localSheetId="0">'[2]??-BLDG'!#REF!</definedName>
    <definedName name="\h" localSheetId="8">'[2]??-BLDG'!#REF!</definedName>
    <definedName name="\h" localSheetId="7">'[2]??-BLDG'!#REF!</definedName>
    <definedName name="\h" localSheetId="1">'[2]??-BLDG'!#REF!</definedName>
    <definedName name="\h" localSheetId="5">'[2]??-BLDG'!#REF!</definedName>
    <definedName name="\h">'[2]??-BLDG'!#REF!</definedName>
    <definedName name="\i" localSheetId="0">'[2]??-BLDG'!#REF!</definedName>
    <definedName name="\i" localSheetId="8">'[2]??-BLDG'!#REF!</definedName>
    <definedName name="\i" localSheetId="7">'[2]??-BLDG'!#REF!</definedName>
    <definedName name="\i" localSheetId="1">'[2]??-BLDG'!#REF!</definedName>
    <definedName name="\i" localSheetId="5">'[2]??-BLDG'!#REF!</definedName>
    <definedName name="\i">'[2]??-BLDG'!#REF!</definedName>
    <definedName name="\j" localSheetId="0">'[2]??-BLDG'!#REF!</definedName>
    <definedName name="\j" localSheetId="8">'[2]??-BLDG'!#REF!</definedName>
    <definedName name="\j" localSheetId="7">'[2]??-BLDG'!#REF!</definedName>
    <definedName name="\j" localSheetId="1">'[2]??-BLDG'!#REF!</definedName>
    <definedName name="\j" localSheetId="5">'[2]??-BLDG'!#REF!</definedName>
    <definedName name="\j">'[2]??-BLDG'!#REF!</definedName>
    <definedName name="\k" localSheetId="0">'[2]??-BLDG'!#REF!</definedName>
    <definedName name="\k" localSheetId="8">'[2]??-BLDG'!#REF!</definedName>
    <definedName name="\k" localSheetId="7">'[2]??-BLDG'!#REF!</definedName>
    <definedName name="\k" localSheetId="1">'[2]??-BLDG'!#REF!</definedName>
    <definedName name="\k" localSheetId="5">'[2]??-BLDG'!#REF!</definedName>
    <definedName name="\k">'[2]??-BLDG'!#REF!</definedName>
    <definedName name="\l" localSheetId="0">'[2]??-BLDG'!#REF!</definedName>
    <definedName name="\l" localSheetId="8">'[2]??-BLDG'!#REF!</definedName>
    <definedName name="\l" localSheetId="7">'[2]??-BLDG'!#REF!</definedName>
    <definedName name="\l" localSheetId="1">'[2]??-BLDG'!#REF!</definedName>
    <definedName name="\l" localSheetId="5">'[2]??-BLDG'!#REF!</definedName>
    <definedName name="\l">'[2]??-BLDG'!#REF!</definedName>
    <definedName name="\m" localSheetId="0">'[2]??-BLDG'!#REF!</definedName>
    <definedName name="\m" localSheetId="8">'[2]??-BLDG'!#REF!</definedName>
    <definedName name="\m" localSheetId="7">'[2]??-BLDG'!#REF!</definedName>
    <definedName name="\m" localSheetId="1">'[2]??-BLDG'!#REF!</definedName>
    <definedName name="\m" localSheetId="5">'[2]??-BLDG'!#REF!</definedName>
    <definedName name="\m">'[2]??-BLDG'!#REF!</definedName>
    <definedName name="\n" localSheetId="0">'[2]??-BLDG'!#REF!</definedName>
    <definedName name="\n" localSheetId="8">'[2]??-BLDG'!#REF!</definedName>
    <definedName name="\n" localSheetId="7">'[2]??-BLDG'!#REF!</definedName>
    <definedName name="\n" localSheetId="1">'[2]??-BLDG'!#REF!</definedName>
    <definedName name="\n" localSheetId="5">'[2]??-BLDG'!#REF!</definedName>
    <definedName name="\n">'[2]??-BLDG'!#REF!</definedName>
    <definedName name="\o" localSheetId="0">'[2]??-BLDG'!#REF!</definedName>
    <definedName name="\o" localSheetId="8">'[2]??-BLDG'!#REF!</definedName>
    <definedName name="\o" localSheetId="7">'[2]??-BLDG'!#REF!</definedName>
    <definedName name="\o" localSheetId="1">'[2]??-BLDG'!#REF!</definedName>
    <definedName name="\o" localSheetId="5">'[2]??-BLDG'!#REF!</definedName>
    <definedName name="\o">'[2]??-BLDG'!#REF!</definedName>
    <definedName name="\T">"#REF!"</definedName>
    <definedName name="\z" localSheetId="0">'[1]COAT&amp;WRAP-QIOT-#3'!#REF!</definedName>
    <definedName name="\z" localSheetId="8">'[1]COAT&amp;WRAP-QIOT-#3'!#REF!</definedName>
    <definedName name="\z" localSheetId="7">'[1]COAT&amp;WRAP-QIOT-#3'!#REF!</definedName>
    <definedName name="\z" localSheetId="1">'[1]COAT&amp;WRAP-QIOT-#3'!#REF!</definedName>
    <definedName name="\z" localSheetId="5">'[1]COAT&amp;WRAP-QIOT-#3'!#REF!</definedName>
    <definedName name="\z">'[1]COAT&amp;WRAP-QIOT-#3'!#REF!</definedName>
    <definedName name="_">"#N/A"</definedName>
    <definedName name="_________a1" localSheetId="0" hidden="1">{"'Sheet1'!$L$16"}</definedName>
    <definedName name="_________a1" localSheetId="6" hidden="1">{"'Sheet1'!$L$16"}</definedName>
    <definedName name="_________a1" localSheetId="8" hidden="1">{"'Sheet1'!$L$16"}</definedName>
    <definedName name="_________a1" localSheetId="7" hidden="1">{"'Sheet1'!$L$16"}</definedName>
    <definedName name="_________a1" localSheetId="1" hidden="1">{"'Sheet1'!$L$16"}</definedName>
    <definedName name="_________a1" localSheetId="5" hidden="1">{"'Sheet1'!$L$16"}</definedName>
    <definedName name="_________a1" hidden="1">{"'Sheet1'!$L$16"}</definedName>
    <definedName name="_________ban2" localSheetId="0" hidden="1">{"'Sheet1'!$L$16"}</definedName>
    <definedName name="_________ban2" localSheetId="6" hidden="1">{"'Sheet1'!$L$16"}</definedName>
    <definedName name="_________ban2" localSheetId="8" hidden="1">{"'Sheet1'!$L$16"}</definedName>
    <definedName name="_________ban2" localSheetId="7" hidden="1">{"'Sheet1'!$L$16"}</definedName>
    <definedName name="_________ban2" localSheetId="1" hidden="1">{"'Sheet1'!$L$16"}</definedName>
    <definedName name="_________ban2" localSheetId="5" hidden="1">{"'Sheet1'!$L$16"}</definedName>
    <definedName name="_________ban2" hidden="1">{"'Sheet1'!$L$16"}</definedName>
    <definedName name="_________h1" localSheetId="0" hidden="1">{"'Sheet1'!$L$16"}</definedName>
    <definedName name="_________h1" localSheetId="6" hidden="1">{"'Sheet1'!$L$16"}</definedName>
    <definedName name="_________h1" localSheetId="8" hidden="1">{"'Sheet1'!$L$16"}</definedName>
    <definedName name="_________h1" localSheetId="7" hidden="1">{"'Sheet1'!$L$16"}</definedName>
    <definedName name="_________h1" localSheetId="1" hidden="1">{"'Sheet1'!$L$16"}</definedName>
    <definedName name="_________h1" localSheetId="5" hidden="1">{"'Sheet1'!$L$16"}</definedName>
    <definedName name="_________h1" hidden="1">{"'Sheet1'!$L$16"}</definedName>
    <definedName name="_________hu1" localSheetId="0" hidden="1">{"'Sheet1'!$L$16"}</definedName>
    <definedName name="_________hu1" localSheetId="6" hidden="1">{"'Sheet1'!$L$16"}</definedName>
    <definedName name="_________hu1" localSheetId="8" hidden="1">{"'Sheet1'!$L$16"}</definedName>
    <definedName name="_________hu1" localSheetId="7" hidden="1">{"'Sheet1'!$L$16"}</definedName>
    <definedName name="_________hu1" localSheetId="1" hidden="1">{"'Sheet1'!$L$16"}</definedName>
    <definedName name="_________hu1" localSheetId="5" hidden="1">{"'Sheet1'!$L$16"}</definedName>
    <definedName name="_________hu1" hidden="1">{"'Sheet1'!$L$16"}</definedName>
    <definedName name="_________hu2" localSheetId="0" hidden="1">{"'Sheet1'!$L$16"}</definedName>
    <definedName name="_________hu2" localSheetId="6" hidden="1">{"'Sheet1'!$L$16"}</definedName>
    <definedName name="_________hu2" localSheetId="8" hidden="1">{"'Sheet1'!$L$16"}</definedName>
    <definedName name="_________hu2" localSheetId="7" hidden="1">{"'Sheet1'!$L$16"}</definedName>
    <definedName name="_________hu2" localSheetId="1" hidden="1">{"'Sheet1'!$L$16"}</definedName>
    <definedName name="_________hu2" localSheetId="5" hidden="1">{"'Sheet1'!$L$16"}</definedName>
    <definedName name="_________hu2" hidden="1">{"'Sheet1'!$L$16"}</definedName>
    <definedName name="_________hu5" localSheetId="0" hidden="1">{"'Sheet1'!$L$16"}</definedName>
    <definedName name="_________hu5" localSheetId="6" hidden="1">{"'Sheet1'!$L$16"}</definedName>
    <definedName name="_________hu5" localSheetId="8" hidden="1">{"'Sheet1'!$L$16"}</definedName>
    <definedName name="_________hu5" localSheetId="7" hidden="1">{"'Sheet1'!$L$16"}</definedName>
    <definedName name="_________hu5" localSheetId="1" hidden="1">{"'Sheet1'!$L$16"}</definedName>
    <definedName name="_________hu5" localSheetId="5" hidden="1">{"'Sheet1'!$L$16"}</definedName>
    <definedName name="_________hu5" hidden="1">{"'Sheet1'!$L$16"}</definedName>
    <definedName name="_________hu6" localSheetId="0" hidden="1">{"'Sheet1'!$L$16"}</definedName>
    <definedName name="_________hu6" localSheetId="6" hidden="1">{"'Sheet1'!$L$16"}</definedName>
    <definedName name="_________hu6" localSheetId="8" hidden="1">{"'Sheet1'!$L$16"}</definedName>
    <definedName name="_________hu6" localSheetId="7" hidden="1">{"'Sheet1'!$L$16"}</definedName>
    <definedName name="_________hu6" localSheetId="1" hidden="1">{"'Sheet1'!$L$16"}</definedName>
    <definedName name="_________hu6" localSheetId="5" hidden="1">{"'Sheet1'!$L$16"}</definedName>
    <definedName name="_________hu6" hidden="1">{"'Sheet1'!$L$16"}</definedName>
    <definedName name="_________M36" localSheetId="0" hidden="1">{"'Sheet1'!$L$16"}</definedName>
    <definedName name="_________M36" localSheetId="6" hidden="1">{"'Sheet1'!$L$16"}</definedName>
    <definedName name="_________M36" localSheetId="8" hidden="1">{"'Sheet1'!$L$16"}</definedName>
    <definedName name="_________M36" localSheetId="7" hidden="1">{"'Sheet1'!$L$16"}</definedName>
    <definedName name="_________M36" localSheetId="1" hidden="1">{"'Sheet1'!$L$16"}</definedName>
    <definedName name="_________M36" localSheetId="5" hidden="1">{"'Sheet1'!$L$16"}</definedName>
    <definedName name="_________M36" hidden="1">{"'Sheet1'!$L$16"}</definedName>
    <definedName name="_________PA3" localSheetId="0" hidden="1">{"'Sheet1'!$L$16"}</definedName>
    <definedName name="_________PA3" localSheetId="6" hidden="1">{"'Sheet1'!$L$16"}</definedName>
    <definedName name="_________PA3" localSheetId="8" hidden="1">{"'Sheet1'!$L$16"}</definedName>
    <definedName name="_________PA3" localSheetId="7" hidden="1">{"'Sheet1'!$L$16"}</definedName>
    <definedName name="_________PA3" localSheetId="1" hidden="1">{"'Sheet1'!$L$16"}</definedName>
    <definedName name="_________PA3" localSheetId="5" hidden="1">{"'Sheet1'!$L$16"}</definedName>
    <definedName name="_________PA3" hidden="1">{"'Sheet1'!$L$16"}</definedName>
    <definedName name="_________Tru21" localSheetId="0" hidden="1">{"'Sheet1'!$L$16"}</definedName>
    <definedName name="_________Tru21" localSheetId="6" hidden="1">{"'Sheet1'!$L$16"}</definedName>
    <definedName name="_________Tru21" localSheetId="8" hidden="1">{"'Sheet1'!$L$16"}</definedName>
    <definedName name="_________Tru21" localSheetId="7" hidden="1">{"'Sheet1'!$L$16"}</definedName>
    <definedName name="_________Tru21" localSheetId="1" hidden="1">{"'Sheet1'!$L$16"}</definedName>
    <definedName name="_________Tru21" localSheetId="5" hidden="1">{"'Sheet1'!$L$16"}</definedName>
    <definedName name="_________Tru21" hidden="1">{"'Sheet1'!$L$16"}</definedName>
    <definedName name="________a1" localSheetId="0" hidden="1">{"'Sheet1'!$L$16"}</definedName>
    <definedName name="________a1" localSheetId="6" hidden="1">{"'Sheet1'!$L$16"}</definedName>
    <definedName name="________a1" localSheetId="8" hidden="1">{"'Sheet1'!$L$16"}</definedName>
    <definedName name="________a1" localSheetId="7" hidden="1">{"'Sheet1'!$L$16"}</definedName>
    <definedName name="________a1" localSheetId="1" hidden="1">{"'Sheet1'!$L$16"}</definedName>
    <definedName name="________a1" localSheetId="5" hidden="1">{"'Sheet1'!$L$16"}</definedName>
    <definedName name="________a1" hidden="1">{"'Sheet1'!$L$16"}</definedName>
    <definedName name="________h1" localSheetId="0" hidden="1">{"'Sheet1'!$L$16"}</definedName>
    <definedName name="________h1" localSheetId="6" hidden="1">{"'Sheet1'!$L$16"}</definedName>
    <definedName name="________h1" localSheetId="8" hidden="1">{"'Sheet1'!$L$16"}</definedName>
    <definedName name="________h1" localSheetId="7" hidden="1">{"'Sheet1'!$L$16"}</definedName>
    <definedName name="________h1" localSheetId="1" hidden="1">{"'Sheet1'!$L$16"}</definedName>
    <definedName name="________h1" localSheetId="5" hidden="1">{"'Sheet1'!$L$16"}</definedName>
    <definedName name="________h1" hidden="1">{"'Sheet1'!$L$16"}</definedName>
    <definedName name="________hu1" localSheetId="0" hidden="1">{"'Sheet1'!$L$16"}</definedName>
    <definedName name="________hu1" localSheetId="6" hidden="1">{"'Sheet1'!$L$16"}</definedName>
    <definedName name="________hu1" localSheetId="8" hidden="1">{"'Sheet1'!$L$16"}</definedName>
    <definedName name="________hu1" localSheetId="7" hidden="1">{"'Sheet1'!$L$16"}</definedName>
    <definedName name="________hu1" localSheetId="1" hidden="1">{"'Sheet1'!$L$16"}</definedName>
    <definedName name="________hu1" localSheetId="5" hidden="1">{"'Sheet1'!$L$16"}</definedName>
    <definedName name="________hu1" hidden="1">{"'Sheet1'!$L$16"}</definedName>
    <definedName name="________hu2" localSheetId="0" hidden="1">{"'Sheet1'!$L$16"}</definedName>
    <definedName name="________hu2" localSheetId="6" hidden="1">{"'Sheet1'!$L$16"}</definedName>
    <definedName name="________hu2" localSheetId="8" hidden="1">{"'Sheet1'!$L$16"}</definedName>
    <definedName name="________hu2" localSheetId="7" hidden="1">{"'Sheet1'!$L$16"}</definedName>
    <definedName name="________hu2" localSheetId="1" hidden="1">{"'Sheet1'!$L$16"}</definedName>
    <definedName name="________hu2" localSheetId="5" hidden="1">{"'Sheet1'!$L$16"}</definedName>
    <definedName name="________hu2" hidden="1">{"'Sheet1'!$L$16"}</definedName>
    <definedName name="________hu5" localSheetId="0" hidden="1">{"'Sheet1'!$L$16"}</definedName>
    <definedName name="________hu5" localSheetId="6" hidden="1">{"'Sheet1'!$L$16"}</definedName>
    <definedName name="________hu5" localSheetId="8" hidden="1">{"'Sheet1'!$L$16"}</definedName>
    <definedName name="________hu5" localSheetId="7" hidden="1">{"'Sheet1'!$L$16"}</definedName>
    <definedName name="________hu5" localSheetId="1" hidden="1">{"'Sheet1'!$L$16"}</definedName>
    <definedName name="________hu5" localSheetId="5" hidden="1">{"'Sheet1'!$L$16"}</definedName>
    <definedName name="________hu5" hidden="1">{"'Sheet1'!$L$16"}</definedName>
    <definedName name="________hu6" localSheetId="0" hidden="1">{"'Sheet1'!$L$16"}</definedName>
    <definedName name="________hu6" localSheetId="6" hidden="1">{"'Sheet1'!$L$16"}</definedName>
    <definedName name="________hu6" localSheetId="8" hidden="1">{"'Sheet1'!$L$16"}</definedName>
    <definedName name="________hu6" localSheetId="7" hidden="1">{"'Sheet1'!$L$16"}</definedName>
    <definedName name="________hu6" localSheetId="1" hidden="1">{"'Sheet1'!$L$16"}</definedName>
    <definedName name="________hu6" localSheetId="5" hidden="1">{"'Sheet1'!$L$16"}</definedName>
    <definedName name="________hu6" hidden="1">{"'Sheet1'!$L$16"}</definedName>
    <definedName name="_______a1" localSheetId="0" hidden="1">{"'Sheet1'!$L$16"}</definedName>
    <definedName name="_______a1" localSheetId="6" hidden="1">{"'Sheet1'!$L$16"}</definedName>
    <definedName name="_______a1" localSheetId="8" hidden="1">{"'Sheet1'!$L$16"}</definedName>
    <definedName name="_______a1" localSheetId="7" hidden="1">{"'Sheet1'!$L$16"}</definedName>
    <definedName name="_______a1" localSheetId="1" hidden="1">{"'Sheet1'!$L$16"}</definedName>
    <definedName name="_______a1" localSheetId="5" hidden="1">{"'Sheet1'!$L$16"}</definedName>
    <definedName name="_______a1" hidden="1">{"'Sheet1'!$L$16"}</definedName>
    <definedName name="_______b1">[3]gvl!$N$9</definedName>
    <definedName name="_______ban2" localSheetId="0" hidden="1">{"'Sheet1'!$L$16"}</definedName>
    <definedName name="_______ban2" localSheetId="6" hidden="1">{"'Sheet1'!$L$16"}</definedName>
    <definedName name="_______ban2" localSheetId="8" hidden="1">{"'Sheet1'!$L$16"}</definedName>
    <definedName name="_______ban2" localSheetId="7" hidden="1">{"'Sheet1'!$L$16"}</definedName>
    <definedName name="_______ban2" localSheetId="1" hidden="1">{"'Sheet1'!$L$16"}</definedName>
    <definedName name="_______ban2" localSheetId="5" hidden="1">{"'Sheet1'!$L$16"}</definedName>
    <definedName name="_______ban2" hidden="1">{"'Sheet1'!$L$16"}</definedName>
    <definedName name="_______h1" localSheetId="0" hidden="1">{"'Sheet1'!$L$16"}</definedName>
    <definedName name="_______h1" localSheetId="6" hidden="1">{"'Sheet1'!$L$16"}</definedName>
    <definedName name="_______h1" localSheetId="8" hidden="1">{"'Sheet1'!$L$16"}</definedName>
    <definedName name="_______h1" localSheetId="7" hidden="1">{"'Sheet1'!$L$16"}</definedName>
    <definedName name="_______h1" localSheetId="1" hidden="1">{"'Sheet1'!$L$16"}</definedName>
    <definedName name="_______h1" localSheetId="5" hidden="1">{"'Sheet1'!$L$16"}</definedName>
    <definedName name="_______h1" hidden="1">{"'Sheet1'!$L$16"}</definedName>
    <definedName name="_______hu1" localSheetId="0" hidden="1">{"'Sheet1'!$L$16"}</definedName>
    <definedName name="_______hu1" localSheetId="6" hidden="1">{"'Sheet1'!$L$16"}</definedName>
    <definedName name="_______hu1" localSheetId="8" hidden="1">{"'Sheet1'!$L$16"}</definedName>
    <definedName name="_______hu1" localSheetId="7" hidden="1">{"'Sheet1'!$L$16"}</definedName>
    <definedName name="_______hu1" localSheetId="1" hidden="1">{"'Sheet1'!$L$16"}</definedName>
    <definedName name="_______hu1" localSheetId="5" hidden="1">{"'Sheet1'!$L$16"}</definedName>
    <definedName name="_______hu1" hidden="1">{"'Sheet1'!$L$16"}</definedName>
    <definedName name="_______hu2" localSheetId="0" hidden="1">{"'Sheet1'!$L$16"}</definedName>
    <definedName name="_______hu2" localSheetId="6" hidden="1">{"'Sheet1'!$L$16"}</definedName>
    <definedName name="_______hu2" localSheetId="8" hidden="1">{"'Sheet1'!$L$16"}</definedName>
    <definedName name="_______hu2" localSheetId="7" hidden="1">{"'Sheet1'!$L$16"}</definedName>
    <definedName name="_______hu2" localSheetId="1" hidden="1">{"'Sheet1'!$L$16"}</definedName>
    <definedName name="_______hu2" localSheetId="5" hidden="1">{"'Sheet1'!$L$16"}</definedName>
    <definedName name="_______hu2" hidden="1">{"'Sheet1'!$L$16"}</definedName>
    <definedName name="_______hu5" localSheetId="0" hidden="1">{"'Sheet1'!$L$16"}</definedName>
    <definedName name="_______hu5" localSheetId="6" hidden="1">{"'Sheet1'!$L$16"}</definedName>
    <definedName name="_______hu5" localSheetId="8" hidden="1">{"'Sheet1'!$L$16"}</definedName>
    <definedName name="_______hu5" localSheetId="7" hidden="1">{"'Sheet1'!$L$16"}</definedName>
    <definedName name="_______hu5" localSheetId="1" hidden="1">{"'Sheet1'!$L$16"}</definedName>
    <definedName name="_______hu5" localSheetId="5" hidden="1">{"'Sheet1'!$L$16"}</definedName>
    <definedName name="_______hu5" hidden="1">{"'Sheet1'!$L$16"}</definedName>
    <definedName name="_______hu6" localSheetId="0" hidden="1">{"'Sheet1'!$L$16"}</definedName>
    <definedName name="_______hu6" localSheetId="6" hidden="1">{"'Sheet1'!$L$16"}</definedName>
    <definedName name="_______hu6" localSheetId="8" hidden="1">{"'Sheet1'!$L$16"}</definedName>
    <definedName name="_______hu6" localSheetId="7" hidden="1">{"'Sheet1'!$L$16"}</definedName>
    <definedName name="_______hu6" localSheetId="1" hidden="1">{"'Sheet1'!$L$16"}</definedName>
    <definedName name="_______hu6" localSheetId="5" hidden="1">{"'Sheet1'!$L$16"}</definedName>
    <definedName name="_______hu6" hidden="1">{"'Sheet1'!$L$16"}</definedName>
    <definedName name="_______M36" localSheetId="0" hidden="1">{"'Sheet1'!$L$16"}</definedName>
    <definedName name="_______M36" localSheetId="6" hidden="1">{"'Sheet1'!$L$16"}</definedName>
    <definedName name="_______M36" localSheetId="8" hidden="1">{"'Sheet1'!$L$16"}</definedName>
    <definedName name="_______M36" localSheetId="7" hidden="1">{"'Sheet1'!$L$16"}</definedName>
    <definedName name="_______M36" localSheetId="1" hidden="1">{"'Sheet1'!$L$16"}</definedName>
    <definedName name="_______M36" localSheetId="5" hidden="1">{"'Sheet1'!$L$16"}</definedName>
    <definedName name="_______M36" hidden="1">{"'Sheet1'!$L$16"}</definedName>
    <definedName name="_______PA3" localSheetId="0" hidden="1">{"'Sheet1'!$L$16"}</definedName>
    <definedName name="_______PA3" localSheetId="6" hidden="1">{"'Sheet1'!$L$16"}</definedName>
    <definedName name="_______PA3" localSheetId="8" hidden="1">{"'Sheet1'!$L$16"}</definedName>
    <definedName name="_______PA3" localSheetId="7" hidden="1">{"'Sheet1'!$L$16"}</definedName>
    <definedName name="_______PA3" localSheetId="1" hidden="1">{"'Sheet1'!$L$16"}</definedName>
    <definedName name="_______PA3" localSheetId="5" hidden="1">{"'Sheet1'!$L$16"}</definedName>
    <definedName name="_______PA3" hidden="1">{"'Sheet1'!$L$16"}</definedName>
    <definedName name="_______Tru21" localSheetId="0" hidden="1">{"'Sheet1'!$L$16"}</definedName>
    <definedName name="_______Tru21" localSheetId="6" hidden="1">{"'Sheet1'!$L$16"}</definedName>
    <definedName name="_______Tru21" localSheetId="8" hidden="1">{"'Sheet1'!$L$16"}</definedName>
    <definedName name="_______Tru21" localSheetId="7" hidden="1">{"'Sheet1'!$L$16"}</definedName>
    <definedName name="_______Tru21" localSheetId="1" hidden="1">{"'Sheet1'!$L$16"}</definedName>
    <definedName name="_______Tru21" localSheetId="5" hidden="1">{"'Sheet1'!$L$16"}</definedName>
    <definedName name="_______Tru21" hidden="1">{"'Sheet1'!$L$16"}</definedName>
    <definedName name="______a1" localSheetId="0" hidden="1">{"'Sheet1'!$L$16"}</definedName>
    <definedName name="______a1" localSheetId="6" hidden="1">{"'Sheet1'!$L$16"}</definedName>
    <definedName name="______a1" localSheetId="8" hidden="1">{"'Sheet1'!$L$16"}</definedName>
    <definedName name="______a1" localSheetId="7" hidden="1">{"'Sheet1'!$L$16"}</definedName>
    <definedName name="______a1" localSheetId="1" hidden="1">{"'Sheet1'!$L$16"}</definedName>
    <definedName name="______a1" localSheetId="5" hidden="1">{"'Sheet1'!$L$16"}</definedName>
    <definedName name="______a1" hidden="1">{"'Sheet1'!$L$16"}</definedName>
    <definedName name="______B1" localSheetId="0" hidden="1">{"'Sheet1'!$L$16"}</definedName>
    <definedName name="______B1" localSheetId="6" hidden="1">{"'Sheet1'!$L$16"}</definedName>
    <definedName name="______B1" localSheetId="8" hidden="1">{"'Sheet1'!$L$16"}</definedName>
    <definedName name="______B1" localSheetId="7" hidden="1">{"'Sheet1'!$L$16"}</definedName>
    <definedName name="______B1" localSheetId="1" hidden="1">{"'Sheet1'!$L$16"}</definedName>
    <definedName name="______B1" localSheetId="5" hidden="1">{"'Sheet1'!$L$16"}</definedName>
    <definedName name="______b1">[3]gvl!$N$9</definedName>
    <definedName name="______ban2" localSheetId="0" hidden="1">{"'Sheet1'!$L$16"}</definedName>
    <definedName name="______ban2" localSheetId="6" hidden="1">{"'Sheet1'!$L$16"}</definedName>
    <definedName name="______ban2" localSheetId="8" hidden="1">{"'Sheet1'!$L$16"}</definedName>
    <definedName name="______ban2" localSheetId="7" hidden="1">{"'Sheet1'!$L$16"}</definedName>
    <definedName name="______ban2" localSheetId="1" hidden="1">{"'Sheet1'!$L$16"}</definedName>
    <definedName name="______ban2" localSheetId="5" hidden="1">{"'Sheet1'!$L$16"}</definedName>
    <definedName name="______ban2" hidden="1">{"'Sheet1'!$L$16"}</definedName>
    <definedName name="______f5" localSheetId="0" hidden="1">{"'Sheet1'!$L$16"}</definedName>
    <definedName name="______f5" localSheetId="6" hidden="1">{"'Sheet1'!$L$16"}</definedName>
    <definedName name="______f5" localSheetId="8" hidden="1">{"'Sheet1'!$L$16"}</definedName>
    <definedName name="______f5" localSheetId="7" hidden="1">{"'Sheet1'!$L$16"}</definedName>
    <definedName name="______f5" localSheetId="1" hidden="1">{"'Sheet1'!$L$16"}</definedName>
    <definedName name="______f5" localSheetId="5" hidden="1">{"'Sheet1'!$L$16"}</definedName>
    <definedName name="______f5" hidden="1">{"'Sheet1'!$L$16"}</definedName>
    <definedName name="______Goi8" localSheetId="0" hidden="1">{"'Sheet1'!$L$16"}</definedName>
    <definedName name="______Goi8" localSheetId="6" hidden="1">{"'Sheet1'!$L$16"}</definedName>
    <definedName name="______Goi8" localSheetId="8" hidden="1">{"'Sheet1'!$L$16"}</definedName>
    <definedName name="______Goi8" localSheetId="7" hidden="1">{"'Sheet1'!$L$16"}</definedName>
    <definedName name="______Goi8" localSheetId="1" hidden="1">{"'Sheet1'!$L$16"}</definedName>
    <definedName name="______Goi8" localSheetId="5" hidden="1">{"'Sheet1'!$L$16"}</definedName>
    <definedName name="______Goi8" hidden="1">{"'Sheet1'!$L$16"}</definedName>
    <definedName name="______h1" localSheetId="0" hidden="1">{"'Sheet1'!$L$16"}</definedName>
    <definedName name="______h1" localSheetId="6" hidden="1">{"'Sheet1'!$L$16"}</definedName>
    <definedName name="______h1" localSheetId="8" hidden="1">{"'Sheet1'!$L$16"}</definedName>
    <definedName name="______h1" localSheetId="7" hidden="1">{"'Sheet1'!$L$16"}</definedName>
    <definedName name="______h1" localSheetId="1" hidden="1">{"'Sheet1'!$L$16"}</definedName>
    <definedName name="______h1" localSheetId="5" hidden="1">{"'Sheet1'!$L$16"}</definedName>
    <definedName name="______h1" hidden="1">{"'Sheet1'!$L$16"}</definedName>
    <definedName name="______hu1" localSheetId="0" hidden="1">{"'Sheet1'!$L$16"}</definedName>
    <definedName name="______hu1" localSheetId="6" hidden="1">{"'Sheet1'!$L$16"}</definedName>
    <definedName name="______hu1" localSheetId="8" hidden="1">{"'Sheet1'!$L$16"}</definedName>
    <definedName name="______hu1" localSheetId="7" hidden="1">{"'Sheet1'!$L$16"}</definedName>
    <definedName name="______hu1" localSheetId="1" hidden="1">{"'Sheet1'!$L$16"}</definedName>
    <definedName name="______hu1" localSheetId="5" hidden="1">{"'Sheet1'!$L$16"}</definedName>
    <definedName name="______hu1" hidden="1">{"'Sheet1'!$L$16"}</definedName>
    <definedName name="______hu2" localSheetId="0" hidden="1">{"'Sheet1'!$L$16"}</definedName>
    <definedName name="______hu2" localSheetId="6" hidden="1">{"'Sheet1'!$L$16"}</definedName>
    <definedName name="______hu2" localSheetId="8" hidden="1">{"'Sheet1'!$L$16"}</definedName>
    <definedName name="______hu2" localSheetId="7" hidden="1">{"'Sheet1'!$L$16"}</definedName>
    <definedName name="______hu2" localSheetId="1" hidden="1">{"'Sheet1'!$L$16"}</definedName>
    <definedName name="______hu2" localSheetId="5" hidden="1">{"'Sheet1'!$L$16"}</definedName>
    <definedName name="______hu2" hidden="1">{"'Sheet1'!$L$16"}</definedName>
    <definedName name="______hu5" localSheetId="0" hidden="1">{"'Sheet1'!$L$16"}</definedName>
    <definedName name="______hu5" localSheetId="6" hidden="1">{"'Sheet1'!$L$16"}</definedName>
    <definedName name="______hu5" localSheetId="8" hidden="1">{"'Sheet1'!$L$16"}</definedName>
    <definedName name="______hu5" localSheetId="7" hidden="1">{"'Sheet1'!$L$16"}</definedName>
    <definedName name="______hu5" localSheetId="1" hidden="1">{"'Sheet1'!$L$16"}</definedName>
    <definedName name="______hu5" localSheetId="5" hidden="1">{"'Sheet1'!$L$16"}</definedName>
    <definedName name="______hu5" hidden="1">{"'Sheet1'!$L$16"}</definedName>
    <definedName name="______hu6" localSheetId="0" hidden="1">{"'Sheet1'!$L$16"}</definedName>
    <definedName name="______hu6" localSheetId="6" hidden="1">{"'Sheet1'!$L$16"}</definedName>
    <definedName name="______hu6" localSheetId="8" hidden="1">{"'Sheet1'!$L$16"}</definedName>
    <definedName name="______hu6" localSheetId="7" hidden="1">{"'Sheet1'!$L$16"}</definedName>
    <definedName name="______hu6" localSheetId="1" hidden="1">{"'Sheet1'!$L$16"}</definedName>
    <definedName name="______hu6" localSheetId="5" hidden="1">{"'Sheet1'!$L$16"}</definedName>
    <definedName name="______hu6" hidden="1">{"'Sheet1'!$L$16"}</definedName>
    <definedName name="______km03" localSheetId="0" hidden="1">{"'Sheet1'!$L$16"}</definedName>
    <definedName name="______km03" localSheetId="6" hidden="1">{"'Sheet1'!$L$16"}</definedName>
    <definedName name="______km03" localSheetId="8" hidden="1">{"'Sheet1'!$L$16"}</definedName>
    <definedName name="______km03" localSheetId="7" hidden="1">{"'Sheet1'!$L$16"}</definedName>
    <definedName name="______km03" localSheetId="1" hidden="1">{"'Sheet1'!$L$16"}</definedName>
    <definedName name="______km03" localSheetId="5" hidden="1">{"'Sheet1'!$L$16"}</definedName>
    <definedName name="______km03" hidden="1">{"'Sheet1'!$L$16"}</definedName>
    <definedName name="______Lan1" localSheetId="0" hidden="1">{"'Sheet1'!$L$16"}</definedName>
    <definedName name="______Lan1" localSheetId="6" hidden="1">{"'Sheet1'!$L$16"}</definedName>
    <definedName name="______Lan1" localSheetId="8" hidden="1">{"'Sheet1'!$L$16"}</definedName>
    <definedName name="______Lan1" localSheetId="7" hidden="1">{"'Sheet1'!$L$16"}</definedName>
    <definedName name="______Lan1" localSheetId="1" hidden="1">{"'Sheet1'!$L$16"}</definedName>
    <definedName name="______Lan1" localSheetId="5" hidden="1">{"'Sheet1'!$L$16"}</definedName>
    <definedName name="______Lan1" hidden="1">{"'Sheet1'!$L$16"}</definedName>
    <definedName name="______LAN3" localSheetId="0" hidden="1">{"'Sheet1'!$L$16"}</definedName>
    <definedName name="______LAN3" localSheetId="6" hidden="1">{"'Sheet1'!$L$16"}</definedName>
    <definedName name="______LAN3" localSheetId="8" hidden="1">{"'Sheet1'!$L$16"}</definedName>
    <definedName name="______LAN3" localSheetId="7" hidden="1">{"'Sheet1'!$L$16"}</definedName>
    <definedName name="______LAN3" localSheetId="1" hidden="1">{"'Sheet1'!$L$16"}</definedName>
    <definedName name="______LAN3" localSheetId="5" hidden="1">{"'Sheet1'!$L$16"}</definedName>
    <definedName name="______LAN3" hidden="1">{"'Sheet1'!$L$16"}</definedName>
    <definedName name="______M36" localSheetId="0" hidden="1">{"'Sheet1'!$L$16"}</definedName>
    <definedName name="______M36" localSheetId="6" hidden="1">{"'Sheet1'!$L$16"}</definedName>
    <definedName name="______M36" localSheetId="8" hidden="1">{"'Sheet1'!$L$16"}</definedName>
    <definedName name="______M36" localSheetId="7" hidden="1">{"'Sheet1'!$L$16"}</definedName>
    <definedName name="______M36" localSheetId="1" hidden="1">{"'Sheet1'!$L$16"}</definedName>
    <definedName name="______M36" localSheetId="5" hidden="1">{"'Sheet1'!$L$16"}</definedName>
    <definedName name="______M36" hidden="1">{"'Sheet1'!$L$16"}</definedName>
    <definedName name="______NSO2" localSheetId="0" hidden="1">{"'Sheet1'!$L$16"}</definedName>
    <definedName name="______NSO2" localSheetId="6" hidden="1">{"'Sheet1'!$L$16"}</definedName>
    <definedName name="______NSO2" localSheetId="8" hidden="1">{"'Sheet1'!$L$16"}</definedName>
    <definedName name="______NSO2" localSheetId="7" hidden="1">{"'Sheet1'!$L$16"}</definedName>
    <definedName name="______NSO2" localSheetId="1" hidden="1">{"'Sheet1'!$L$16"}</definedName>
    <definedName name="______NSO2" localSheetId="5" hidden="1">{"'Sheet1'!$L$16"}</definedName>
    <definedName name="______NSO2" hidden="1">{"'Sheet1'!$L$16"}</definedName>
    <definedName name="______PA3" localSheetId="0" hidden="1">{"'Sheet1'!$L$16"}</definedName>
    <definedName name="______PA3" localSheetId="6" hidden="1">{"'Sheet1'!$L$16"}</definedName>
    <definedName name="______PA3" localSheetId="8" hidden="1">{"'Sheet1'!$L$16"}</definedName>
    <definedName name="______PA3" localSheetId="7" hidden="1">{"'Sheet1'!$L$16"}</definedName>
    <definedName name="______PA3" localSheetId="1" hidden="1">{"'Sheet1'!$L$16"}</definedName>
    <definedName name="______PA3" localSheetId="5" hidden="1">{"'Sheet1'!$L$16"}</definedName>
    <definedName name="______PA3" hidden="1">{"'Sheet1'!$L$16"}</definedName>
    <definedName name="______phu2" localSheetId="0" hidden="1">{"'Sheet1'!$L$16"}</definedName>
    <definedName name="______phu2" localSheetId="6" hidden="1">{"'Sheet1'!$L$16"}</definedName>
    <definedName name="______phu2" localSheetId="8" hidden="1">{"'Sheet1'!$L$16"}</definedName>
    <definedName name="______phu2" localSheetId="7" hidden="1">{"'Sheet1'!$L$16"}</definedName>
    <definedName name="______phu2" localSheetId="1" hidden="1">{"'Sheet1'!$L$16"}</definedName>
    <definedName name="______phu2" localSheetId="5" hidden="1">{"'Sheet1'!$L$16"}</definedName>
    <definedName name="______phu2" hidden="1">{"'Sheet1'!$L$16"}</definedName>
    <definedName name="______td1" localSheetId="0" hidden="1">{"'Sheet1'!$L$16"}</definedName>
    <definedName name="______td1" localSheetId="6" hidden="1">{"'Sheet1'!$L$16"}</definedName>
    <definedName name="______td1" localSheetId="8" hidden="1">{"'Sheet1'!$L$16"}</definedName>
    <definedName name="______td1" localSheetId="7" hidden="1">{"'Sheet1'!$L$16"}</definedName>
    <definedName name="______td1" localSheetId="1" hidden="1">{"'Sheet1'!$L$16"}</definedName>
    <definedName name="______td1" localSheetId="5" hidden="1">{"'Sheet1'!$L$16"}</definedName>
    <definedName name="______td1" hidden="1">{"'Sheet1'!$L$16"}</definedName>
    <definedName name="______TO14" localSheetId="0" hidden="1">{"'Sheet1'!$L$16"}</definedName>
    <definedName name="______TO14" localSheetId="6" hidden="1">{"'Sheet1'!$L$16"}</definedName>
    <definedName name="______TO14" localSheetId="8" hidden="1">{"'Sheet1'!$L$16"}</definedName>
    <definedName name="______TO14" localSheetId="7" hidden="1">{"'Sheet1'!$L$16"}</definedName>
    <definedName name="______TO14" localSheetId="1" hidden="1">{"'Sheet1'!$L$16"}</definedName>
    <definedName name="______TO14" localSheetId="5" hidden="1">{"'Sheet1'!$L$16"}</definedName>
    <definedName name="______TO14" hidden="1">{"'Sheet1'!$L$16"}</definedName>
    <definedName name="______Tru21" localSheetId="0" hidden="1">{"'Sheet1'!$L$16"}</definedName>
    <definedName name="______Tru21" localSheetId="6" hidden="1">{"'Sheet1'!$L$16"}</definedName>
    <definedName name="______Tru21" localSheetId="8" hidden="1">{"'Sheet1'!$L$16"}</definedName>
    <definedName name="______Tru21" localSheetId="7" hidden="1">{"'Sheet1'!$L$16"}</definedName>
    <definedName name="______Tru21" localSheetId="1" hidden="1">{"'Sheet1'!$L$16"}</definedName>
    <definedName name="______Tru21" localSheetId="5" hidden="1">{"'Sheet1'!$L$16"}</definedName>
    <definedName name="______Tru21" hidden="1">{"'Sheet1'!$L$16"}</definedName>
    <definedName name="______tt3" localSheetId="0" hidden="1">{"'Sheet1'!$L$16"}</definedName>
    <definedName name="______tt3" localSheetId="6" hidden="1">{"'Sheet1'!$L$16"}</definedName>
    <definedName name="______tt3" localSheetId="8" hidden="1">{"'Sheet1'!$L$16"}</definedName>
    <definedName name="______tt3" localSheetId="7" hidden="1">{"'Sheet1'!$L$16"}</definedName>
    <definedName name="______tt3" localSheetId="1" hidden="1">{"'Sheet1'!$L$16"}</definedName>
    <definedName name="______tt3" localSheetId="5" hidden="1">{"'Sheet1'!$L$16"}</definedName>
    <definedName name="______tt3" hidden="1">{"'Sheet1'!$L$16"}</definedName>
    <definedName name="______VC5" localSheetId="0" hidden="1">{"'Sheet1'!$L$16"}</definedName>
    <definedName name="______VC5" localSheetId="6" hidden="1">{"'Sheet1'!$L$16"}</definedName>
    <definedName name="______VC5" localSheetId="8" hidden="1">{"'Sheet1'!$L$16"}</definedName>
    <definedName name="______VC5" localSheetId="7" hidden="1">{"'Sheet1'!$L$16"}</definedName>
    <definedName name="______VC5" localSheetId="1" hidden="1">{"'Sheet1'!$L$16"}</definedName>
    <definedName name="______VC5" localSheetId="5" hidden="1">{"'Sheet1'!$L$16"}</definedName>
    <definedName name="______VC5" hidden="1">{"'Sheet1'!$L$16"}</definedName>
    <definedName name="_____a1" localSheetId="0" hidden="1">{"'Sheet1'!$L$16"}</definedName>
    <definedName name="_____a1" localSheetId="6" hidden="1">{"'Sheet1'!$L$16"}</definedName>
    <definedName name="_____a1" localSheetId="8" hidden="1">{"'Sheet1'!$L$16"}</definedName>
    <definedName name="_____a1" localSheetId="7" hidden="1">{"'Sheet1'!$L$16"}</definedName>
    <definedName name="_____a1" localSheetId="1" hidden="1">{"'Sheet1'!$L$16"}</definedName>
    <definedName name="_____a1" localSheetId="5"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6" hidden="1">{"Offgrid",#N/A,FALSE,"OFFGRID";"Region",#N/A,FALSE,"REGION";"Offgrid -2",#N/A,FALSE,"OFFGRID";"WTP",#N/A,FALSE,"WTP";"WTP -2",#N/A,FALSE,"WTP";"Project",#N/A,FALSE,"PROJECT";"Summary -2",#N/A,FALSE,"SUMMARY"}</definedName>
    <definedName name="_____a129" localSheetId="8" hidden="1">{"Offgrid",#N/A,FALSE,"OFFGRID";"Region",#N/A,FALSE,"REGION";"Offgrid -2",#N/A,FALSE,"OFFGRID";"WTP",#N/A,FALSE,"WTP";"WTP -2",#N/A,FALSE,"WTP";"Project",#N/A,FALSE,"PROJECT";"Summary -2",#N/A,FALSE,"SUMMARY"}</definedName>
    <definedName name="_____a129" localSheetId="7"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5"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6" hidden="1">{"Offgrid",#N/A,FALSE,"OFFGRID";"Region",#N/A,FALSE,"REGION";"Offgrid -2",#N/A,FALSE,"OFFGRID";"WTP",#N/A,FALSE,"WTP";"WTP -2",#N/A,FALSE,"WTP";"Project",#N/A,FALSE,"PROJECT";"Summary -2",#N/A,FALSE,"SUMMARY"}</definedName>
    <definedName name="_____a130" localSheetId="8" hidden="1">{"Offgrid",#N/A,FALSE,"OFFGRID";"Region",#N/A,FALSE,"REGION";"Offgrid -2",#N/A,FALSE,"OFFGRID";"WTP",#N/A,FALSE,"WTP";"WTP -2",#N/A,FALSE,"WTP";"Project",#N/A,FALSE,"PROJECT";"Summary -2",#N/A,FALSE,"SUMMARY"}</definedName>
    <definedName name="_____a130" localSheetId="7"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5"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B1" localSheetId="0" hidden="1">{"'Sheet1'!$L$16"}</definedName>
    <definedName name="_____B1" localSheetId="6" hidden="1">{"'Sheet1'!$L$16"}</definedName>
    <definedName name="_____B1" localSheetId="8" hidden="1">{"'Sheet1'!$L$16"}</definedName>
    <definedName name="_____B1" localSheetId="7" hidden="1">{"'Sheet1'!$L$16"}</definedName>
    <definedName name="_____B1" localSheetId="1" hidden="1">{"'Sheet1'!$L$16"}</definedName>
    <definedName name="_____B1" localSheetId="5" hidden="1">{"'Sheet1'!$L$16"}</definedName>
    <definedName name="_____b1">[3]gvl!$N$9</definedName>
    <definedName name="_____ban2" localSheetId="0" hidden="1">{"'Sheet1'!$L$16"}</definedName>
    <definedName name="_____ban2" localSheetId="6" hidden="1">{"'Sheet1'!$L$16"}</definedName>
    <definedName name="_____ban2" localSheetId="8" hidden="1">{"'Sheet1'!$L$16"}</definedName>
    <definedName name="_____ban2" localSheetId="7" hidden="1">{"'Sheet1'!$L$16"}</definedName>
    <definedName name="_____ban2" localSheetId="1" hidden="1">{"'Sheet1'!$L$16"}</definedName>
    <definedName name="_____ban2" localSheetId="5" hidden="1">{"'Sheet1'!$L$16"}</definedName>
    <definedName name="_____ban2" hidden="1">{"'Sheet1'!$L$16"}</definedName>
    <definedName name="_____f5" localSheetId="0" hidden="1">{"'Sheet1'!$L$16"}</definedName>
    <definedName name="_____f5" localSheetId="6" hidden="1">{"'Sheet1'!$L$16"}</definedName>
    <definedName name="_____f5" localSheetId="8" hidden="1">{"'Sheet1'!$L$16"}</definedName>
    <definedName name="_____f5" localSheetId="7" hidden="1">{"'Sheet1'!$L$16"}</definedName>
    <definedName name="_____f5" localSheetId="1" hidden="1">{"'Sheet1'!$L$16"}</definedName>
    <definedName name="_____f5" localSheetId="5" hidden="1">{"'Sheet1'!$L$16"}</definedName>
    <definedName name="_____f5" hidden="1">{"'Sheet1'!$L$16"}</definedName>
    <definedName name="_____Goi8" localSheetId="0" hidden="1">{"'Sheet1'!$L$16"}</definedName>
    <definedName name="_____Goi8" localSheetId="6" hidden="1">{"'Sheet1'!$L$16"}</definedName>
    <definedName name="_____Goi8" localSheetId="8" hidden="1">{"'Sheet1'!$L$16"}</definedName>
    <definedName name="_____Goi8" localSheetId="7" hidden="1">{"'Sheet1'!$L$16"}</definedName>
    <definedName name="_____Goi8" localSheetId="1" hidden="1">{"'Sheet1'!$L$16"}</definedName>
    <definedName name="_____Goi8" localSheetId="5" hidden="1">{"'Sheet1'!$L$16"}</definedName>
    <definedName name="_____Goi8" hidden="1">{"'Sheet1'!$L$16"}</definedName>
    <definedName name="_____h1" localSheetId="0" hidden="1">{"'Sheet1'!$L$16"}</definedName>
    <definedName name="_____h1" localSheetId="6" hidden="1">{"'Sheet1'!$L$16"}</definedName>
    <definedName name="_____h1" localSheetId="8" hidden="1">{"'Sheet1'!$L$16"}</definedName>
    <definedName name="_____h1" localSheetId="7" hidden="1">{"'Sheet1'!$L$16"}</definedName>
    <definedName name="_____h1" localSheetId="1" hidden="1">{"'Sheet1'!$L$16"}</definedName>
    <definedName name="_____h1" localSheetId="5" hidden="1">{"'Sheet1'!$L$16"}</definedName>
    <definedName name="_____h1" hidden="1">{"'Sheet1'!$L$16"}</definedName>
    <definedName name="_____hu1" localSheetId="0" hidden="1">{"'Sheet1'!$L$16"}</definedName>
    <definedName name="_____hu1" localSheetId="6" hidden="1">{"'Sheet1'!$L$16"}</definedName>
    <definedName name="_____hu1" localSheetId="8" hidden="1">{"'Sheet1'!$L$16"}</definedName>
    <definedName name="_____hu1" localSheetId="7" hidden="1">{"'Sheet1'!$L$16"}</definedName>
    <definedName name="_____hu1" localSheetId="1" hidden="1">{"'Sheet1'!$L$16"}</definedName>
    <definedName name="_____hu1" localSheetId="5" hidden="1">{"'Sheet1'!$L$16"}</definedName>
    <definedName name="_____hu1" hidden="1">{"'Sheet1'!$L$16"}</definedName>
    <definedName name="_____hu2" localSheetId="0" hidden="1">{"'Sheet1'!$L$16"}</definedName>
    <definedName name="_____hu2" localSheetId="6" hidden="1">{"'Sheet1'!$L$16"}</definedName>
    <definedName name="_____hu2" localSheetId="8" hidden="1">{"'Sheet1'!$L$16"}</definedName>
    <definedName name="_____hu2" localSheetId="7" hidden="1">{"'Sheet1'!$L$16"}</definedName>
    <definedName name="_____hu2" localSheetId="1" hidden="1">{"'Sheet1'!$L$16"}</definedName>
    <definedName name="_____hu2" localSheetId="5" hidden="1">{"'Sheet1'!$L$16"}</definedName>
    <definedName name="_____hu2" hidden="1">{"'Sheet1'!$L$16"}</definedName>
    <definedName name="_____hu5" localSheetId="0" hidden="1">{"'Sheet1'!$L$16"}</definedName>
    <definedName name="_____hu5" localSheetId="6" hidden="1">{"'Sheet1'!$L$16"}</definedName>
    <definedName name="_____hu5" localSheetId="8" hidden="1">{"'Sheet1'!$L$16"}</definedName>
    <definedName name="_____hu5" localSheetId="7" hidden="1">{"'Sheet1'!$L$16"}</definedName>
    <definedName name="_____hu5" localSheetId="1" hidden="1">{"'Sheet1'!$L$16"}</definedName>
    <definedName name="_____hu5" localSheetId="5" hidden="1">{"'Sheet1'!$L$16"}</definedName>
    <definedName name="_____hu5" hidden="1">{"'Sheet1'!$L$16"}</definedName>
    <definedName name="_____hu6" localSheetId="0" hidden="1">{"'Sheet1'!$L$16"}</definedName>
    <definedName name="_____hu6" localSheetId="6" hidden="1">{"'Sheet1'!$L$16"}</definedName>
    <definedName name="_____hu6" localSheetId="8" hidden="1">{"'Sheet1'!$L$16"}</definedName>
    <definedName name="_____hu6" localSheetId="7" hidden="1">{"'Sheet1'!$L$16"}</definedName>
    <definedName name="_____hu6" localSheetId="1" hidden="1">{"'Sheet1'!$L$16"}</definedName>
    <definedName name="_____hu6" localSheetId="5" hidden="1">{"'Sheet1'!$L$16"}</definedName>
    <definedName name="_____hu6" hidden="1">{"'Sheet1'!$L$16"}</definedName>
    <definedName name="_____km03" localSheetId="0" hidden="1">{"'Sheet1'!$L$16"}</definedName>
    <definedName name="_____km03" localSheetId="6" hidden="1">{"'Sheet1'!$L$16"}</definedName>
    <definedName name="_____km03" localSheetId="8" hidden="1">{"'Sheet1'!$L$16"}</definedName>
    <definedName name="_____km03" localSheetId="7" hidden="1">{"'Sheet1'!$L$16"}</definedName>
    <definedName name="_____km03" localSheetId="1" hidden="1">{"'Sheet1'!$L$16"}</definedName>
    <definedName name="_____km03" localSheetId="5" hidden="1">{"'Sheet1'!$L$16"}</definedName>
    <definedName name="_____km03" hidden="1">{"'Sheet1'!$L$16"}</definedName>
    <definedName name="_____Lan1" localSheetId="0" hidden="1">{"'Sheet1'!$L$16"}</definedName>
    <definedName name="_____Lan1" localSheetId="6" hidden="1">{"'Sheet1'!$L$16"}</definedName>
    <definedName name="_____Lan1" localSheetId="8" hidden="1">{"'Sheet1'!$L$16"}</definedName>
    <definedName name="_____Lan1" localSheetId="7" hidden="1">{"'Sheet1'!$L$16"}</definedName>
    <definedName name="_____Lan1" localSheetId="1" hidden="1">{"'Sheet1'!$L$16"}</definedName>
    <definedName name="_____Lan1" localSheetId="5" hidden="1">{"'Sheet1'!$L$16"}</definedName>
    <definedName name="_____Lan1" hidden="1">{"'Sheet1'!$L$16"}</definedName>
    <definedName name="_____LAN3" localSheetId="0" hidden="1">{"'Sheet1'!$L$16"}</definedName>
    <definedName name="_____LAN3" localSheetId="6" hidden="1">{"'Sheet1'!$L$16"}</definedName>
    <definedName name="_____LAN3" localSheetId="8" hidden="1">{"'Sheet1'!$L$16"}</definedName>
    <definedName name="_____LAN3" localSheetId="7" hidden="1">{"'Sheet1'!$L$16"}</definedName>
    <definedName name="_____LAN3" localSheetId="1" hidden="1">{"'Sheet1'!$L$16"}</definedName>
    <definedName name="_____LAN3" localSheetId="5" hidden="1">{"'Sheet1'!$L$16"}</definedName>
    <definedName name="_____LAN3" hidden="1">{"'Sheet1'!$L$16"}</definedName>
    <definedName name="_____M36" localSheetId="0" hidden="1">{"'Sheet1'!$L$16"}</definedName>
    <definedName name="_____M36" localSheetId="6" hidden="1">{"'Sheet1'!$L$16"}</definedName>
    <definedName name="_____M36" localSheetId="8" hidden="1">{"'Sheet1'!$L$16"}</definedName>
    <definedName name="_____M36" localSheetId="7" hidden="1">{"'Sheet1'!$L$16"}</definedName>
    <definedName name="_____M36" localSheetId="1" hidden="1">{"'Sheet1'!$L$16"}</definedName>
    <definedName name="_____M36" localSheetId="5" hidden="1">{"'Sheet1'!$L$16"}</definedName>
    <definedName name="_____M36" hidden="1">{"'Sheet1'!$L$16"}</definedName>
    <definedName name="_____NSO2" localSheetId="0" hidden="1">{"'Sheet1'!$L$16"}</definedName>
    <definedName name="_____NSO2" localSheetId="6" hidden="1">{"'Sheet1'!$L$16"}</definedName>
    <definedName name="_____NSO2" localSheetId="8" hidden="1">{"'Sheet1'!$L$16"}</definedName>
    <definedName name="_____NSO2" localSheetId="7" hidden="1">{"'Sheet1'!$L$16"}</definedName>
    <definedName name="_____NSO2" localSheetId="1" hidden="1">{"'Sheet1'!$L$16"}</definedName>
    <definedName name="_____NSO2" localSheetId="5" hidden="1">{"'Sheet1'!$L$16"}</definedName>
    <definedName name="_____NSO2" hidden="1">{"'Sheet1'!$L$16"}</definedName>
    <definedName name="_____PA3" localSheetId="0" hidden="1">{"'Sheet1'!$L$16"}</definedName>
    <definedName name="_____PA3" localSheetId="6" hidden="1">{"'Sheet1'!$L$16"}</definedName>
    <definedName name="_____PA3" localSheetId="8" hidden="1">{"'Sheet1'!$L$16"}</definedName>
    <definedName name="_____PA3" localSheetId="7" hidden="1">{"'Sheet1'!$L$16"}</definedName>
    <definedName name="_____PA3" localSheetId="1" hidden="1">{"'Sheet1'!$L$16"}</definedName>
    <definedName name="_____PA3" localSheetId="5" hidden="1">{"'Sheet1'!$L$16"}</definedName>
    <definedName name="_____PA3" hidden="1">{"'Sheet1'!$L$16"}</definedName>
    <definedName name="_____phu2" localSheetId="0" hidden="1">{"'Sheet1'!$L$16"}</definedName>
    <definedName name="_____phu2" localSheetId="6" hidden="1">{"'Sheet1'!$L$16"}</definedName>
    <definedName name="_____phu2" localSheetId="8" hidden="1">{"'Sheet1'!$L$16"}</definedName>
    <definedName name="_____phu2" localSheetId="7" hidden="1">{"'Sheet1'!$L$16"}</definedName>
    <definedName name="_____phu2" localSheetId="1" hidden="1">{"'Sheet1'!$L$16"}</definedName>
    <definedName name="_____phu2" localSheetId="5" hidden="1">{"'Sheet1'!$L$16"}</definedName>
    <definedName name="_____phu2" hidden="1">{"'Sheet1'!$L$16"}</definedName>
    <definedName name="_____td1" localSheetId="0" hidden="1">{"'Sheet1'!$L$16"}</definedName>
    <definedName name="_____td1" localSheetId="6" hidden="1">{"'Sheet1'!$L$16"}</definedName>
    <definedName name="_____td1" localSheetId="8" hidden="1">{"'Sheet1'!$L$16"}</definedName>
    <definedName name="_____td1" localSheetId="7" hidden="1">{"'Sheet1'!$L$16"}</definedName>
    <definedName name="_____td1" localSheetId="1" hidden="1">{"'Sheet1'!$L$16"}</definedName>
    <definedName name="_____td1" localSheetId="5" hidden="1">{"'Sheet1'!$L$16"}</definedName>
    <definedName name="_____td1" hidden="1">{"'Sheet1'!$L$16"}</definedName>
    <definedName name="_____TO14" localSheetId="0" hidden="1">{"'Sheet1'!$L$16"}</definedName>
    <definedName name="_____TO14" localSheetId="6" hidden="1">{"'Sheet1'!$L$16"}</definedName>
    <definedName name="_____TO14" localSheetId="8" hidden="1">{"'Sheet1'!$L$16"}</definedName>
    <definedName name="_____TO14" localSheetId="7" hidden="1">{"'Sheet1'!$L$16"}</definedName>
    <definedName name="_____TO14" localSheetId="1" hidden="1">{"'Sheet1'!$L$16"}</definedName>
    <definedName name="_____TO14" localSheetId="5" hidden="1">{"'Sheet1'!$L$16"}</definedName>
    <definedName name="_____TO14" hidden="1">{"'Sheet1'!$L$16"}</definedName>
    <definedName name="_____Tru21" localSheetId="0" hidden="1">{"'Sheet1'!$L$16"}</definedName>
    <definedName name="_____Tru21" localSheetId="6" hidden="1">{"'Sheet1'!$L$16"}</definedName>
    <definedName name="_____Tru21" localSheetId="8" hidden="1">{"'Sheet1'!$L$16"}</definedName>
    <definedName name="_____Tru21" localSheetId="7" hidden="1">{"'Sheet1'!$L$16"}</definedName>
    <definedName name="_____Tru21" localSheetId="1" hidden="1">{"'Sheet1'!$L$16"}</definedName>
    <definedName name="_____Tru21" localSheetId="5" hidden="1">{"'Sheet1'!$L$16"}</definedName>
    <definedName name="_____Tru21" hidden="1">{"'Sheet1'!$L$16"}</definedName>
    <definedName name="_____tt3" localSheetId="0" hidden="1">{"'Sheet1'!$L$16"}</definedName>
    <definedName name="_____tt3" localSheetId="6" hidden="1">{"'Sheet1'!$L$16"}</definedName>
    <definedName name="_____tt3" localSheetId="8" hidden="1">{"'Sheet1'!$L$16"}</definedName>
    <definedName name="_____tt3" localSheetId="7" hidden="1">{"'Sheet1'!$L$16"}</definedName>
    <definedName name="_____tt3" localSheetId="1" hidden="1">{"'Sheet1'!$L$16"}</definedName>
    <definedName name="_____tt3" localSheetId="5" hidden="1">{"'Sheet1'!$L$16"}</definedName>
    <definedName name="_____tt3" hidden="1">{"'Sheet1'!$L$16"}</definedName>
    <definedName name="_____VC5" localSheetId="0" hidden="1">{"'Sheet1'!$L$16"}</definedName>
    <definedName name="_____VC5" localSheetId="6" hidden="1">{"'Sheet1'!$L$16"}</definedName>
    <definedName name="_____VC5" localSheetId="8" hidden="1">{"'Sheet1'!$L$16"}</definedName>
    <definedName name="_____VC5" localSheetId="7" hidden="1">{"'Sheet1'!$L$16"}</definedName>
    <definedName name="_____VC5" localSheetId="1" hidden="1">{"'Sheet1'!$L$16"}</definedName>
    <definedName name="_____VC5" localSheetId="5" hidden="1">{"'Sheet1'!$L$16"}</definedName>
    <definedName name="_____VC5" hidden="1">{"'Sheet1'!$L$16"}</definedName>
    <definedName name="____a1" localSheetId="0" hidden="1">{"'Sheet1'!$L$16"}</definedName>
    <definedName name="____a1" localSheetId="6" hidden="1">{"'Sheet1'!$L$16"}</definedName>
    <definedName name="____a1" localSheetId="8" hidden="1">{"'Sheet1'!$L$16"}</definedName>
    <definedName name="____a1" localSheetId="7" hidden="1">{"'Sheet1'!$L$16"}</definedName>
    <definedName name="____a1" localSheetId="1" hidden="1">{"'Sheet1'!$L$16"}</definedName>
    <definedName name="____a1" localSheetId="5"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6" hidden="1">{"Offgrid",#N/A,FALSE,"OFFGRID";"Region",#N/A,FALSE,"REGION";"Offgrid -2",#N/A,FALSE,"OFFGRID";"WTP",#N/A,FALSE,"WTP";"WTP -2",#N/A,FALSE,"WTP";"Project",#N/A,FALSE,"PROJECT";"Summary -2",#N/A,FALSE,"SUMMARY"}</definedName>
    <definedName name="____a129" localSheetId="8" hidden="1">{"Offgrid",#N/A,FALSE,"OFFGRID";"Region",#N/A,FALSE,"REGION";"Offgrid -2",#N/A,FALSE,"OFFGRID";"WTP",#N/A,FALSE,"WTP";"WTP -2",#N/A,FALSE,"WTP";"Project",#N/A,FALSE,"PROJECT";"Summary -2",#N/A,FALSE,"SUMMARY"}</definedName>
    <definedName name="____a129" localSheetId="7"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5"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6" hidden="1">{"Offgrid",#N/A,FALSE,"OFFGRID";"Region",#N/A,FALSE,"REGION";"Offgrid -2",#N/A,FALSE,"OFFGRID";"WTP",#N/A,FALSE,"WTP";"WTP -2",#N/A,FALSE,"WTP";"Project",#N/A,FALSE,"PROJECT";"Summary -2",#N/A,FALSE,"SUMMARY"}</definedName>
    <definedName name="____a130" localSheetId="8" hidden="1">{"Offgrid",#N/A,FALSE,"OFFGRID";"Region",#N/A,FALSE,"REGION";"Offgrid -2",#N/A,FALSE,"OFFGRID";"WTP",#N/A,FALSE,"WTP";"WTP -2",#N/A,FALSE,"WTP";"Project",#N/A,FALSE,"PROJECT";"Summary -2",#N/A,FALSE,"SUMMARY"}</definedName>
    <definedName name="____a130" localSheetId="7"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5"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0" hidden="1">{"'Sheet1'!$L$16"}</definedName>
    <definedName name="____B1" localSheetId="6" hidden="1">{"'Sheet1'!$L$16"}</definedName>
    <definedName name="____B1" localSheetId="8" hidden="1">{"'Sheet1'!$L$16"}</definedName>
    <definedName name="____B1" localSheetId="7" hidden="1">{"'Sheet1'!$L$16"}</definedName>
    <definedName name="____B1" localSheetId="1" hidden="1">{"'Sheet1'!$L$16"}</definedName>
    <definedName name="____B1" localSheetId="5" hidden="1">{"'Sheet1'!$L$16"}</definedName>
    <definedName name="____B1" hidden="1">{"'Sheet1'!$L$16"}</definedName>
    <definedName name="____ban2" localSheetId="0" hidden="1">{"'Sheet1'!$L$16"}</definedName>
    <definedName name="____ban2" localSheetId="6" hidden="1">{"'Sheet1'!$L$16"}</definedName>
    <definedName name="____ban2" localSheetId="8" hidden="1">{"'Sheet1'!$L$16"}</definedName>
    <definedName name="____ban2" localSheetId="7" hidden="1">{"'Sheet1'!$L$16"}</definedName>
    <definedName name="____ban2" localSheetId="1" hidden="1">{"'Sheet1'!$L$16"}</definedName>
    <definedName name="____ban2" localSheetId="5" hidden="1">{"'Sheet1'!$L$16"}</definedName>
    <definedName name="____ban2" hidden="1">{"'Sheet1'!$L$16"}</definedName>
    <definedName name="____boi1" localSheetId="0">#REF!</definedName>
    <definedName name="____boi1" localSheetId="8">#REF!</definedName>
    <definedName name="____boi1" localSheetId="7">#REF!</definedName>
    <definedName name="____boi1" localSheetId="1">#REF!</definedName>
    <definedName name="____boi1" localSheetId="5">#REF!</definedName>
    <definedName name="____boi1">#REF!</definedName>
    <definedName name="____boi2" localSheetId="0">#REF!</definedName>
    <definedName name="____boi2" localSheetId="8">#REF!</definedName>
    <definedName name="____boi2" localSheetId="7">#REF!</definedName>
    <definedName name="____boi2" localSheetId="1">#REF!</definedName>
    <definedName name="____boi2" localSheetId="5">#REF!</definedName>
    <definedName name="____boi2">#REF!</definedName>
    <definedName name="____cep1" localSheetId="0" hidden="1">{"'Sheet1'!$L$16"}</definedName>
    <definedName name="____cep1" localSheetId="6" hidden="1">{"'Sheet1'!$L$16"}</definedName>
    <definedName name="____cep1" localSheetId="8" hidden="1">{"'Sheet1'!$L$16"}</definedName>
    <definedName name="____cep1" localSheetId="7" hidden="1">{"'Sheet1'!$L$16"}</definedName>
    <definedName name="____cep1" localSheetId="1" hidden="1">{"'Sheet1'!$L$16"}</definedName>
    <definedName name="____cep1" localSheetId="5" hidden="1">{"'Sheet1'!$L$16"}</definedName>
    <definedName name="____cep1" hidden="1">{"'Sheet1'!$L$16"}</definedName>
    <definedName name="____Coc39" localSheetId="0" hidden="1">{"'Sheet1'!$L$16"}</definedName>
    <definedName name="____Coc39" localSheetId="6" hidden="1">{"'Sheet1'!$L$16"}</definedName>
    <definedName name="____Coc39" localSheetId="8" hidden="1">{"'Sheet1'!$L$16"}</definedName>
    <definedName name="____Coc39" localSheetId="7" hidden="1">{"'Sheet1'!$L$16"}</definedName>
    <definedName name="____Coc39" localSheetId="1" hidden="1">{"'Sheet1'!$L$16"}</definedName>
    <definedName name="____Coc39" localSheetId="5" hidden="1">{"'Sheet1'!$L$16"}</definedName>
    <definedName name="____Coc39" hidden="1">{"'Sheet1'!$L$16"}</definedName>
    <definedName name="____CON1" localSheetId="0">#REF!</definedName>
    <definedName name="____CON1" localSheetId="8">#REF!</definedName>
    <definedName name="____CON1" localSheetId="7">#REF!</definedName>
    <definedName name="____CON1" localSheetId="1">#REF!</definedName>
    <definedName name="____CON1" localSheetId="5">#REF!</definedName>
    <definedName name="____CON1">#REF!</definedName>
    <definedName name="____CON2" localSheetId="0">#REF!</definedName>
    <definedName name="____CON2" localSheetId="8">#REF!</definedName>
    <definedName name="____CON2" localSheetId="7">#REF!</definedName>
    <definedName name="____CON2" localSheetId="1">#REF!</definedName>
    <definedName name="____CON2" localSheetId="5">#REF!</definedName>
    <definedName name="____CON2">#REF!</definedName>
    <definedName name="____dao1">'[4]CT Thang Mo'!$B$189:$H$189</definedName>
    <definedName name="____dbu1" localSheetId="0">'[4]CT Thang Mo'!#REF!</definedName>
    <definedName name="____dbu1" localSheetId="8">'[4]CT Thang Mo'!#REF!</definedName>
    <definedName name="____dbu1" localSheetId="7">'[4]CT Thang Mo'!#REF!</definedName>
    <definedName name="____dbu1" localSheetId="1">'[4]CT Thang Mo'!#REF!</definedName>
    <definedName name="____dbu1" localSheetId="5">'[4]CT Thang Mo'!#REF!</definedName>
    <definedName name="____dbu1">'[4]CT Thang Mo'!#REF!</definedName>
    <definedName name="____dbu2">'[4]CT Thang Mo'!$B$93:$F$93</definedName>
    <definedName name="____ddn400" localSheetId="0">#REF!</definedName>
    <definedName name="____ddn400" localSheetId="8">#REF!</definedName>
    <definedName name="____ddn400" localSheetId="7">#REF!</definedName>
    <definedName name="____ddn400" localSheetId="1">#REF!</definedName>
    <definedName name="____ddn400" localSheetId="5">#REF!</definedName>
    <definedName name="____ddn400">#REF!</definedName>
    <definedName name="____ddn600" localSheetId="0">#REF!</definedName>
    <definedName name="____ddn600" localSheetId="8">#REF!</definedName>
    <definedName name="____ddn600" localSheetId="7">#REF!</definedName>
    <definedName name="____ddn600" localSheetId="1">#REF!</definedName>
    <definedName name="____ddn600" localSheetId="5">#REF!</definedName>
    <definedName name="____ddn600">#REF!</definedName>
    <definedName name="____f5">{"'Sheet1'!$L$16"}</definedName>
    <definedName name="____GFE28" localSheetId="0">#REF!</definedName>
    <definedName name="____GFE28" localSheetId="8">#REF!</definedName>
    <definedName name="____GFE28" localSheetId="7">#REF!</definedName>
    <definedName name="____GFE28" localSheetId="1">#REF!</definedName>
    <definedName name="____GFE28" localSheetId="5">#REF!</definedName>
    <definedName name="____GFE28">#REF!</definedName>
    <definedName name="____Goi8" localSheetId="0" hidden="1">{"'Sheet1'!$L$16"}</definedName>
    <definedName name="____Goi8" localSheetId="6" hidden="1">{"'Sheet1'!$L$16"}</definedName>
    <definedName name="____Goi8" localSheetId="8" hidden="1">{"'Sheet1'!$L$16"}</definedName>
    <definedName name="____Goi8" localSheetId="7" hidden="1">{"'Sheet1'!$L$16"}</definedName>
    <definedName name="____Goi8" localSheetId="1" hidden="1">{"'Sheet1'!$L$16"}</definedName>
    <definedName name="____Goi8" localSheetId="5" hidden="1">{"'Sheet1'!$L$16"}</definedName>
    <definedName name="____Goi8" hidden="1">{"'Sheet1'!$L$16"}</definedName>
    <definedName name="____h1" localSheetId="0" hidden="1">{"'Sheet1'!$L$16"}</definedName>
    <definedName name="____h1" localSheetId="6" hidden="1">{"'Sheet1'!$L$16"}</definedName>
    <definedName name="____h1" localSheetId="8" hidden="1">{"'Sheet1'!$L$16"}</definedName>
    <definedName name="____h1" localSheetId="7" hidden="1">{"'Sheet1'!$L$16"}</definedName>
    <definedName name="____h1" localSheetId="1" hidden="1">{"'Sheet1'!$L$16"}</definedName>
    <definedName name="____h1" localSheetId="5" hidden="1">{"'Sheet1'!$L$16"}</definedName>
    <definedName name="____h1" hidden="1">{"'Sheet1'!$L$16"}</definedName>
    <definedName name="____hsm2">1.1289</definedName>
    <definedName name="____hu1" localSheetId="0" hidden="1">{"'Sheet1'!$L$16"}</definedName>
    <definedName name="____hu1" localSheetId="6" hidden="1">{"'Sheet1'!$L$16"}</definedName>
    <definedName name="____hu1" localSheetId="8" hidden="1">{"'Sheet1'!$L$16"}</definedName>
    <definedName name="____hu1" localSheetId="7" hidden="1">{"'Sheet1'!$L$16"}</definedName>
    <definedName name="____hu1" localSheetId="1" hidden="1">{"'Sheet1'!$L$16"}</definedName>
    <definedName name="____hu1" localSheetId="5" hidden="1">{"'Sheet1'!$L$16"}</definedName>
    <definedName name="____hu1" hidden="1">{"'Sheet1'!$L$16"}</definedName>
    <definedName name="____hu2" localSheetId="0" hidden="1">{"'Sheet1'!$L$16"}</definedName>
    <definedName name="____hu2" localSheetId="6" hidden="1">{"'Sheet1'!$L$16"}</definedName>
    <definedName name="____hu2" localSheetId="8" hidden="1">{"'Sheet1'!$L$16"}</definedName>
    <definedName name="____hu2" localSheetId="7" hidden="1">{"'Sheet1'!$L$16"}</definedName>
    <definedName name="____hu2" localSheetId="1" hidden="1">{"'Sheet1'!$L$16"}</definedName>
    <definedName name="____hu2" localSheetId="5" hidden="1">{"'Sheet1'!$L$16"}</definedName>
    <definedName name="____hu2" hidden="1">{"'Sheet1'!$L$16"}</definedName>
    <definedName name="____hu5" localSheetId="0" hidden="1">{"'Sheet1'!$L$16"}</definedName>
    <definedName name="____hu5" localSheetId="6" hidden="1">{"'Sheet1'!$L$16"}</definedName>
    <definedName name="____hu5" localSheetId="8" hidden="1">{"'Sheet1'!$L$16"}</definedName>
    <definedName name="____hu5" localSheetId="7" hidden="1">{"'Sheet1'!$L$16"}</definedName>
    <definedName name="____hu5" localSheetId="1" hidden="1">{"'Sheet1'!$L$16"}</definedName>
    <definedName name="____hu5" localSheetId="5" hidden="1">{"'Sheet1'!$L$16"}</definedName>
    <definedName name="____hu5" hidden="1">{"'Sheet1'!$L$16"}</definedName>
    <definedName name="____hu6" localSheetId="0" hidden="1">{"'Sheet1'!$L$16"}</definedName>
    <definedName name="____hu6" localSheetId="6" hidden="1">{"'Sheet1'!$L$16"}</definedName>
    <definedName name="____hu6" localSheetId="8" hidden="1">{"'Sheet1'!$L$16"}</definedName>
    <definedName name="____hu6" localSheetId="7" hidden="1">{"'Sheet1'!$L$16"}</definedName>
    <definedName name="____hu6" localSheetId="1" hidden="1">{"'Sheet1'!$L$16"}</definedName>
    <definedName name="____hu6" localSheetId="5" hidden="1">{"'Sheet1'!$L$16"}</definedName>
    <definedName name="____hu6" hidden="1">{"'Sheet1'!$L$16"}</definedName>
    <definedName name="____KH08" localSheetId="0" hidden="1">{#N/A,#N/A,FALSE,"Chi tiÆt"}</definedName>
    <definedName name="____KH08" localSheetId="6" hidden="1">{#N/A,#N/A,FALSE,"Chi tiÆt"}</definedName>
    <definedName name="____KH08" localSheetId="8" hidden="1">{#N/A,#N/A,FALSE,"Chi tiÆt"}</definedName>
    <definedName name="____KH08" localSheetId="7" hidden="1">{#N/A,#N/A,FALSE,"Chi tiÆt"}</definedName>
    <definedName name="____KH08" localSheetId="1" hidden="1">{#N/A,#N/A,FALSE,"Chi tiÆt"}</definedName>
    <definedName name="____KH08" localSheetId="5" hidden="1">{#N/A,#N/A,FALSE,"Chi tiÆt"}</definedName>
    <definedName name="____KH08" hidden="1">{#N/A,#N/A,FALSE,"Chi tiÆt"}</definedName>
    <definedName name="____kl1" localSheetId="0">#REF!</definedName>
    <definedName name="____kl1" localSheetId="8">#REF!</definedName>
    <definedName name="____kl1" localSheetId="7">#REF!</definedName>
    <definedName name="____kl1" localSheetId="1">#REF!</definedName>
    <definedName name="____kl1" localSheetId="5">#REF!</definedName>
    <definedName name="____kl1">#REF!</definedName>
    <definedName name="____km03">{"'Sheet1'!$L$16"}</definedName>
    <definedName name="____Lan1">{"Thuxm2.xls","Sheet1"}</definedName>
    <definedName name="____LAN3" localSheetId="0" hidden="1">{"'Sheet1'!$L$16"}</definedName>
    <definedName name="____LAN3" localSheetId="6" hidden="1">{"'Sheet1'!$L$16"}</definedName>
    <definedName name="____LAN3" localSheetId="8" hidden="1">{"'Sheet1'!$L$16"}</definedName>
    <definedName name="____LAN3" localSheetId="7" hidden="1">{"'Sheet1'!$L$16"}</definedName>
    <definedName name="____LAN3" localSheetId="1" hidden="1">{"'Sheet1'!$L$16"}</definedName>
    <definedName name="____LAN3" localSheetId="5" hidden="1">{"'Sheet1'!$L$16"}</definedName>
    <definedName name="____LAN3" hidden="1">{"'Sheet1'!$L$16"}</definedName>
    <definedName name="____lap1" localSheetId="0">#REF!</definedName>
    <definedName name="____lap1" localSheetId="8">#REF!</definedName>
    <definedName name="____lap1" localSheetId="7">#REF!</definedName>
    <definedName name="____lap1" localSheetId="1">#REF!</definedName>
    <definedName name="____lap1" localSheetId="5">#REF!</definedName>
    <definedName name="____lap1">#REF!</definedName>
    <definedName name="____lap2" localSheetId="0">#REF!</definedName>
    <definedName name="____lap2" localSheetId="8">#REF!</definedName>
    <definedName name="____lap2" localSheetId="7">#REF!</definedName>
    <definedName name="____lap2" localSheetId="1">#REF!</definedName>
    <definedName name="____lap2" localSheetId="5">#REF!</definedName>
    <definedName name="____lap2">#REF!</definedName>
    <definedName name="____lk2" localSheetId="0" hidden="1">{"'Sheet1'!$L$16"}</definedName>
    <definedName name="____lk2" localSheetId="6" hidden="1">{"'Sheet1'!$L$16"}</definedName>
    <definedName name="____lk2" localSheetId="8" hidden="1">{"'Sheet1'!$L$16"}</definedName>
    <definedName name="____lk2" localSheetId="7" hidden="1">{"'Sheet1'!$L$16"}</definedName>
    <definedName name="____lk2" localSheetId="1" hidden="1">{"'Sheet1'!$L$16"}</definedName>
    <definedName name="____lk2" localSheetId="5" hidden="1">{"'Sheet1'!$L$16"}</definedName>
    <definedName name="____lk2" hidden="1">{"'Sheet1'!$L$16"}</definedName>
    <definedName name="____M36" localSheetId="0" hidden="1">{"'Sheet1'!$L$16"}</definedName>
    <definedName name="____M36" localSheetId="6" hidden="1">{"'Sheet1'!$L$16"}</definedName>
    <definedName name="____M36" localSheetId="8" hidden="1">{"'Sheet1'!$L$16"}</definedName>
    <definedName name="____M36" localSheetId="7" hidden="1">{"'Sheet1'!$L$16"}</definedName>
    <definedName name="____M36" localSheetId="1" hidden="1">{"'Sheet1'!$L$16"}</definedName>
    <definedName name="____M36" localSheetId="5" hidden="1">{"'Sheet1'!$L$16"}</definedName>
    <definedName name="____M36" hidden="1">{"'Sheet1'!$L$16"}</definedName>
    <definedName name="____MAC12" localSheetId="0">#REF!</definedName>
    <definedName name="____MAC12" localSheetId="8">#REF!</definedName>
    <definedName name="____MAC12" localSheetId="7">#REF!</definedName>
    <definedName name="____MAC12" localSheetId="1">#REF!</definedName>
    <definedName name="____MAC12" localSheetId="5">#REF!</definedName>
    <definedName name="____MAC12">#REF!</definedName>
    <definedName name="____MAC46" localSheetId="0">#REF!</definedName>
    <definedName name="____MAC46" localSheetId="8">#REF!</definedName>
    <definedName name="____MAC46" localSheetId="7">#REF!</definedName>
    <definedName name="____MAC46" localSheetId="1">#REF!</definedName>
    <definedName name="____MAC46" localSheetId="5">#REF!</definedName>
    <definedName name="____MAC46">#REF!</definedName>
    <definedName name="____NCL100" localSheetId="0">#REF!</definedName>
    <definedName name="____NCL100" localSheetId="8">#REF!</definedName>
    <definedName name="____NCL100" localSheetId="7">#REF!</definedName>
    <definedName name="____NCL100" localSheetId="1">#REF!</definedName>
    <definedName name="____NCL100" localSheetId="5">#REF!</definedName>
    <definedName name="____NCL100">#REF!</definedName>
    <definedName name="____NCL200" localSheetId="0">#REF!</definedName>
    <definedName name="____NCL200" localSheetId="8">#REF!</definedName>
    <definedName name="____NCL200" localSheetId="7">#REF!</definedName>
    <definedName name="____NCL200" localSheetId="1">#REF!</definedName>
    <definedName name="____NCL200" localSheetId="5">#REF!</definedName>
    <definedName name="____NCL200">#REF!</definedName>
    <definedName name="____NCL250" localSheetId="0">#REF!</definedName>
    <definedName name="____NCL250" localSheetId="8">#REF!</definedName>
    <definedName name="____NCL250" localSheetId="7">#REF!</definedName>
    <definedName name="____NCL250" localSheetId="1">#REF!</definedName>
    <definedName name="____NCL250" localSheetId="5">#REF!</definedName>
    <definedName name="____NCL250">#REF!</definedName>
    <definedName name="____NET2" localSheetId="0">#REF!</definedName>
    <definedName name="____NET2" localSheetId="8">#REF!</definedName>
    <definedName name="____NET2" localSheetId="7">#REF!</definedName>
    <definedName name="____NET2" localSheetId="1">#REF!</definedName>
    <definedName name="____NET2" localSheetId="5">#REF!</definedName>
    <definedName name="____NET2">#REF!</definedName>
    <definedName name="____nin190" localSheetId="0">#REF!</definedName>
    <definedName name="____nin190" localSheetId="8">#REF!</definedName>
    <definedName name="____nin190" localSheetId="7">#REF!</definedName>
    <definedName name="____nin190" localSheetId="1">#REF!</definedName>
    <definedName name="____nin190" localSheetId="5">#REF!</definedName>
    <definedName name="____nin190">#REF!</definedName>
    <definedName name="____NSO2" localSheetId="0" hidden="1">{"'Sheet1'!$L$16"}</definedName>
    <definedName name="____NSO2" localSheetId="6" hidden="1">{"'Sheet1'!$L$16"}</definedName>
    <definedName name="____NSO2" localSheetId="8" hidden="1">{"'Sheet1'!$L$16"}</definedName>
    <definedName name="____NSO2" localSheetId="7" hidden="1">{"'Sheet1'!$L$16"}</definedName>
    <definedName name="____NSO2" localSheetId="1" hidden="1">{"'Sheet1'!$L$16"}</definedName>
    <definedName name="____NSO2" localSheetId="5" hidden="1">{"'Sheet1'!$L$16"}</definedName>
    <definedName name="____NSO2" hidden="1">{"'Sheet1'!$L$16"}</definedName>
    <definedName name="____PA3" localSheetId="0" hidden="1">{"'Sheet1'!$L$16"}</definedName>
    <definedName name="____PA3" localSheetId="6" hidden="1">{"'Sheet1'!$L$16"}</definedName>
    <definedName name="____PA3" localSheetId="8" hidden="1">{"'Sheet1'!$L$16"}</definedName>
    <definedName name="____PA3" localSheetId="7" hidden="1">{"'Sheet1'!$L$16"}</definedName>
    <definedName name="____PA3" localSheetId="1" hidden="1">{"'Sheet1'!$L$16"}</definedName>
    <definedName name="____PA3" localSheetId="5" hidden="1">{"'Sheet1'!$L$16"}</definedName>
    <definedName name="____PA3" hidden="1">{"'Sheet1'!$L$16"}</definedName>
    <definedName name="____phu2">{"'Sheet1'!$L$16"}</definedName>
    <definedName name="____Pl2" localSheetId="0" hidden="1">{"'Sheet1'!$L$16"}</definedName>
    <definedName name="____Pl2" localSheetId="6" hidden="1">{"'Sheet1'!$L$16"}</definedName>
    <definedName name="____Pl2" localSheetId="8" hidden="1">{"'Sheet1'!$L$16"}</definedName>
    <definedName name="____Pl2" localSheetId="7" hidden="1">{"'Sheet1'!$L$16"}</definedName>
    <definedName name="____Pl2" localSheetId="1" hidden="1">{"'Sheet1'!$L$16"}</definedName>
    <definedName name="____Pl2" localSheetId="5" hidden="1">{"'Sheet1'!$L$16"}</definedName>
    <definedName name="____Pl2" hidden="1">{"'Sheet1'!$L$16"}</definedName>
    <definedName name="____sat10" localSheetId="0">'[5]Bang chiet tinh TBA'!#REF!</definedName>
    <definedName name="____sat10" localSheetId="8">'[5]Bang chiet tinh TBA'!#REF!</definedName>
    <definedName name="____sat10" localSheetId="7">'[5]Bang chiet tinh TBA'!#REF!</definedName>
    <definedName name="____sat10" localSheetId="1">'[5]Bang chiet tinh TBA'!#REF!</definedName>
    <definedName name="____sat10" localSheetId="5">'[5]Bang chiet tinh TBA'!#REF!</definedName>
    <definedName name="____sat10">'[5]Bang chiet tinh TBA'!#REF!</definedName>
    <definedName name="____sat14" localSheetId="0">'[5]Bang chiet tinh TBA'!#REF!</definedName>
    <definedName name="____sat14" localSheetId="8">'[5]Bang chiet tinh TBA'!#REF!</definedName>
    <definedName name="____sat14" localSheetId="7">'[5]Bang chiet tinh TBA'!#REF!</definedName>
    <definedName name="____sat14" localSheetId="1">'[5]Bang chiet tinh TBA'!#REF!</definedName>
    <definedName name="____sat14" localSheetId="5">'[5]Bang chiet tinh TBA'!#REF!</definedName>
    <definedName name="____sat14">'[5]Bang chiet tinh TBA'!#REF!</definedName>
    <definedName name="____sat16" localSheetId="0">'[5]Bang chiet tinh TBA'!#REF!</definedName>
    <definedName name="____sat16" localSheetId="8">'[5]Bang chiet tinh TBA'!#REF!</definedName>
    <definedName name="____sat16" localSheetId="7">'[5]Bang chiet tinh TBA'!#REF!</definedName>
    <definedName name="____sat16" localSheetId="1">'[5]Bang chiet tinh TBA'!#REF!</definedName>
    <definedName name="____sat16" localSheetId="5">'[5]Bang chiet tinh TBA'!#REF!</definedName>
    <definedName name="____sat16">'[5]Bang chiet tinh TBA'!#REF!</definedName>
    <definedName name="____sat20" localSheetId="0">'[5]Bang chiet tinh TBA'!#REF!</definedName>
    <definedName name="____sat20" localSheetId="8">'[5]Bang chiet tinh TBA'!#REF!</definedName>
    <definedName name="____sat20" localSheetId="7">'[5]Bang chiet tinh TBA'!#REF!</definedName>
    <definedName name="____sat20" localSheetId="1">'[5]Bang chiet tinh TBA'!#REF!</definedName>
    <definedName name="____sat20" localSheetId="5">'[5]Bang chiet tinh TBA'!#REF!</definedName>
    <definedName name="____sat20">'[5]Bang chiet tinh TBA'!#REF!</definedName>
    <definedName name="____Sat27" localSheetId="0">#REF!</definedName>
    <definedName name="____Sat27" localSheetId="8">#REF!</definedName>
    <definedName name="____Sat27" localSheetId="7">#REF!</definedName>
    <definedName name="____Sat27" localSheetId="1">#REF!</definedName>
    <definedName name="____Sat27" localSheetId="5">#REF!</definedName>
    <definedName name="____Sat27">#REF!</definedName>
    <definedName name="____Sat6" localSheetId="0">#REF!</definedName>
    <definedName name="____Sat6" localSheetId="8">#REF!</definedName>
    <definedName name="____Sat6" localSheetId="7">#REF!</definedName>
    <definedName name="____Sat6" localSheetId="1">#REF!</definedName>
    <definedName name="____Sat6" localSheetId="5">#REF!</definedName>
    <definedName name="____Sat6">#REF!</definedName>
    <definedName name="____sat8" localSheetId="0">'[5]Bang chiet tinh TBA'!#REF!</definedName>
    <definedName name="____sat8" localSheetId="8">'[5]Bang chiet tinh TBA'!#REF!</definedName>
    <definedName name="____sat8" localSheetId="7">'[5]Bang chiet tinh TBA'!#REF!</definedName>
    <definedName name="____sat8" localSheetId="1">'[5]Bang chiet tinh TBA'!#REF!</definedName>
    <definedName name="____sat8" localSheetId="5">'[5]Bang chiet tinh TBA'!#REF!</definedName>
    <definedName name="____sat8">'[5]Bang chiet tinh TBA'!#REF!</definedName>
    <definedName name="____sc1" localSheetId="0">#REF!</definedName>
    <definedName name="____sc1" localSheetId="8">#REF!</definedName>
    <definedName name="____sc1" localSheetId="7">#REF!</definedName>
    <definedName name="____sc1" localSheetId="1">#REF!</definedName>
    <definedName name="____sc1" localSheetId="5">#REF!</definedName>
    <definedName name="____sc1">#REF!</definedName>
    <definedName name="____SC2" localSheetId="0">#REF!</definedName>
    <definedName name="____SC2" localSheetId="8">#REF!</definedName>
    <definedName name="____SC2" localSheetId="7">#REF!</definedName>
    <definedName name="____SC2" localSheetId="1">#REF!</definedName>
    <definedName name="____SC2" localSheetId="5">#REF!</definedName>
    <definedName name="____SC2">#REF!</definedName>
    <definedName name="____sc3" localSheetId="0">#REF!</definedName>
    <definedName name="____sc3" localSheetId="8">#REF!</definedName>
    <definedName name="____sc3" localSheetId="7">#REF!</definedName>
    <definedName name="____sc3" localSheetId="1">#REF!</definedName>
    <definedName name="____sc3" localSheetId="5">#REF!</definedName>
    <definedName name="____sc3">#REF!</definedName>
    <definedName name="____SN3" localSheetId="0">#REF!</definedName>
    <definedName name="____SN3" localSheetId="8">#REF!</definedName>
    <definedName name="____SN3" localSheetId="7">#REF!</definedName>
    <definedName name="____SN3" localSheetId="1">#REF!</definedName>
    <definedName name="____SN3" localSheetId="5">#REF!</definedName>
    <definedName name="____SN3">#REF!</definedName>
    <definedName name="____td1">{"'Sheet1'!$L$16"}</definedName>
    <definedName name="____TL1" localSheetId="0">#REF!</definedName>
    <definedName name="____TL1" localSheetId="8">#REF!</definedName>
    <definedName name="____TL1" localSheetId="7">#REF!</definedName>
    <definedName name="____TL1" localSheetId="1">#REF!</definedName>
    <definedName name="____TL1" localSheetId="5">#REF!</definedName>
    <definedName name="____TL1">#REF!</definedName>
    <definedName name="____TL2" localSheetId="0">#REF!</definedName>
    <definedName name="____TL2" localSheetId="8">#REF!</definedName>
    <definedName name="____TL2" localSheetId="7">#REF!</definedName>
    <definedName name="____TL2" localSheetId="1">#REF!</definedName>
    <definedName name="____TL2" localSheetId="5">#REF!</definedName>
    <definedName name="____TL2">#REF!</definedName>
    <definedName name="____TL3" localSheetId="0">#REF!</definedName>
    <definedName name="____TL3" localSheetId="8">#REF!</definedName>
    <definedName name="____TL3" localSheetId="7">#REF!</definedName>
    <definedName name="____TL3" localSheetId="1">#REF!</definedName>
    <definedName name="____TL3" localSheetId="5">#REF!</definedName>
    <definedName name="____TL3">#REF!</definedName>
    <definedName name="____TLA120" localSheetId="0">#REF!</definedName>
    <definedName name="____TLA120" localSheetId="8">#REF!</definedName>
    <definedName name="____TLA120" localSheetId="7">#REF!</definedName>
    <definedName name="____TLA120" localSheetId="1">#REF!</definedName>
    <definedName name="____TLA120" localSheetId="5">#REF!</definedName>
    <definedName name="____TLA120">#REF!</definedName>
    <definedName name="____TLA35" localSheetId="0">#REF!</definedName>
    <definedName name="____TLA35" localSheetId="8">#REF!</definedName>
    <definedName name="____TLA35" localSheetId="7">#REF!</definedName>
    <definedName name="____TLA35" localSheetId="1">#REF!</definedName>
    <definedName name="____TLA35" localSheetId="5">#REF!</definedName>
    <definedName name="____TLA35">#REF!</definedName>
    <definedName name="____TLA50" localSheetId="0">#REF!</definedName>
    <definedName name="____TLA50" localSheetId="8">#REF!</definedName>
    <definedName name="____TLA50" localSheetId="7">#REF!</definedName>
    <definedName name="____TLA50" localSheetId="1">#REF!</definedName>
    <definedName name="____TLA50" localSheetId="5">#REF!</definedName>
    <definedName name="____TLA50">#REF!</definedName>
    <definedName name="____TLA70" localSheetId="0">#REF!</definedName>
    <definedName name="____TLA70" localSheetId="8">#REF!</definedName>
    <definedName name="____TLA70" localSheetId="7">#REF!</definedName>
    <definedName name="____TLA70" localSheetId="1">#REF!</definedName>
    <definedName name="____TLA70" localSheetId="5">#REF!</definedName>
    <definedName name="____TLA70">#REF!</definedName>
    <definedName name="____TLA95" localSheetId="0">#REF!</definedName>
    <definedName name="____TLA95" localSheetId="8">#REF!</definedName>
    <definedName name="____TLA95" localSheetId="7">#REF!</definedName>
    <definedName name="____TLA95" localSheetId="1">#REF!</definedName>
    <definedName name="____TLA95" localSheetId="5">#REF!</definedName>
    <definedName name="____TLA95">#REF!</definedName>
    <definedName name="____TO14">{"'Sheet1'!$L$16"}</definedName>
    <definedName name="____Tru21" localSheetId="0" hidden="1">{"'Sheet1'!$L$16"}</definedName>
    <definedName name="____Tru21" localSheetId="6" hidden="1">{"'Sheet1'!$L$16"}</definedName>
    <definedName name="____Tru21" localSheetId="8" hidden="1">{"'Sheet1'!$L$16"}</definedName>
    <definedName name="____Tru21" localSheetId="7" hidden="1">{"'Sheet1'!$L$16"}</definedName>
    <definedName name="____Tru21" localSheetId="1" hidden="1">{"'Sheet1'!$L$16"}</definedName>
    <definedName name="____Tru21" localSheetId="5" hidden="1">{"'Sheet1'!$L$16"}</definedName>
    <definedName name="____Tru21" hidden="1">{"'Sheet1'!$L$16"}</definedName>
    <definedName name="____tt3" localSheetId="0" hidden="1">{"'Sheet1'!$L$16"}</definedName>
    <definedName name="____tt3" localSheetId="6" hidden="1">{"'Sheet1'!$L$16"}</definedName>
    <definedName name="____tt3" localSheetId="8" hidden="1">{"'Sheet1'!$L$16"}</definedName>
    <definedName name="____tt3" localSheetId="7" hidden="1">{"'Sheet1'!$L$16"}</definedName>
    <definedName name="____tt3" localSheetId="1" hidden="1">{"'Sheet1'!$L$16"}</definedName>
    <definedName name="____tt3" localSheetId="5" hidden="1">{"'Sheet1'!$L$16"}</definedName>
    <definedName name="____tt3" hidden="1">{"'Sheet1'!$L$16"}</definedName>
    <definedName name="____TT31" localSheetId="0" hidden="1">{"'Sheet1'!$L$16"}</definedName>
    <definedName name="____TT31" localSheetId="6" hidden="1">{"'Sheet1'!$L$16"}</definedName>
    <definedName name="____TT31" localSheetId="8" hidden="1">{"'Sheet1'!$L$16"}</definedName>
    <definedName name="____TT31" localSheetId="7" hidden="1">{"'Sheet1'!$L$16"}</definedName>
    <definedName name="____TT31" localSheetId="1" hidden="1">{"'Sheet1'!$L$16"}</definedName>
    <definedName name="____TT31" localSheetId="5" hidden="1">{"'Sheet1'!$L$16"}</definedName>
    <definedName name="____TT31" hidden="1">{"'Sheet1'!$L$16"}</definedName>
    <definedName name="____tz593" localSheetId="0">#REF!</definedName>
    <definedName name="____tz593" localSheetId="8">#REF!</definedName>
    <definedName name="____tz593" localSheetId="7">#REF!</definedName>
    <definedName name="____tz593" localSheetId="1">#REF!</definedName>
    <definedName name="____tz593" localSheetId="5">#REF!</definedName>
    <definedName name="____tz593">#REF!</definedName>
    <definedName name="____vc1">'[4]CT Thang Mo'!$B$34:$H$34</definedName>
    <definedName name="____vc2">'[4]CT Thang Mo'!$B$35:$H$35</definedName>
    <definedName name="____vc3">'[4]CT Thang Mo'!$B$36:$H$36</definedName>
    <definedName name="____VC5">{"'Sheet1'!$L$16"}</definedName>
    <definedName name="____VL100" localSheetId="0">#REF!</definedName>
    <definedName name="____VL100" localSheetId="8">#REF!</definedName>
    <definedName name="____VL100" localSheetId="7">#REF!</definedName>
    <definedName name="____VL100" localSheetId="1">#REF!</definedName>
    <definedName name="____VL100" localSheetId="5">#REF!</definedName>
    <definedName name="____VL100">#REF!</definedName>
    <definedName name="____VL200" localSheetId="0">#REF!</definedName>
    <definedName name="____VL200" localSheetId="8">#REF!</definedName>
    <definedName name="____VL200" localSheetId="7">#REF!</definedName>
    <definedName name="____VL200" localSheetId="1">#REF!</definedName>
    <definedName name="____VL200" localSheetId="5">#REF!</definedName>
    <definedName name="____VL200">#REF!</definedName>
    <definedName name="____VL250" localSheetId="0">#REF!</definedName>
    <definedName name="____VL250" localSheetId="8">#REF!</definedName>
    <definedName name="____VL250" localSheetId="7">#REF!</definedName>
    <definedName name="____VL250" localSheetId="1">#REF!</definedName>
    <definedName name="____VL250" localSheetId="5">#REF!</definedName>
    <definedName name="____VL250">#REF!</definedName>
    <definedName name="____xlfn.BAHTTEXT" hidden="1">#NAME?</definedName>
    <definedName name="___a1" localSheetId="0" hidden="1">{"'Sheet1'!$L$16"}</definedName>
    <definedName name="___a1" localSheetId="6" hidden="1">{"'Sheet1'!$L$16"}</definedName>
    <definedName name="___a1" localSheetId="8" hidden="1">{"'Sheet1'!$L$16"}</definedName>
    <definedName name="___a1" localSheetId="7" hidden="1">{"'Sheet1'!$L$16"}</definedName>
    <definedName name="___a1" localSheetId="1" hidden="1">{"'Sheet1'!$L$16"}</definedName>
    <definedName name="___a1" localSheetId="5"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6" hidden="1">{"Offgrid",#N/A,FALSE,"OFFGRID";"Region",#N/A,FALSE,"REGION";"Offgrid -2",#N/A,FALSE,"OFFGRID";"WTP",#N/A,FALSE,"WTP";"WTP -2",#N/A,FALSE,"WTP";"Project",#N/A,FALSE,"PROJECT";"Summary -2",#N/A,FALSE,"SUMMARY"}</definedName>
    <definedName name="___a129" localSheetId="8" hidden="1">{"Offgrid",#N/A,FALSE,"OFFGRID";"Region",#N/A,FALSE,"REGION";"Offgrid -2",#N/A,FALSE,"OFFGRID";"WTP",#N/A,FALSE,"WTP";"WTP -2",#N/A,FALSE,"WTP";"Project",#N/A,FALSE,"PROJECT";"Summary -2",#N/A,FALSE,"SUMMARY"}</definedName>
    <definedName name="___a129" localSheetId="7"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5"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6" hidden="1">{"Offgrid",#N/A,FALSE,"OFFGRID";"Region",#N/A,FALSE,"REGION";"Offgrid -2",#N/A,FALSE,"OFFGRID";"WTP",#N/A,FALSE,"WTP";"WTP -2",#N/A,FALSE,"WTP";"Project",#N/A,FALSE,"PROJECT";"Summary -2",#N/A,FALSE,"SUMMARY"}</definedName>
    <definedName name="___a130" localSheetId="8" hidden="1">{"Offgrid",#N/A,FALSE,"OFFGRID";"Region",#N/A,FALSE,"REGION";"Offgrid -2",#N/A,FALSE,"OFFGRID";"WTP",#N/A,FALSE,"WTP";"WTP -2",#N/A,FALSE,"WTP";"Project",#N/A,FALSE,"PROJECT";"Summary -2",#N/A,FALSE,"SUMMARY"}</definedName>
    <definedName name="___a130" localSheetId="7"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5"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65700" localSheetId="0">'[6]MTO REV.2(ARMOR)'!#REF!</definedName>
    <definedName name="___A65700" localSheetId="8">'[6]MTO REV.2(ARMOR)'!#REF!</definedName>
    <definedName name="___A65700" localSheetId="7">'[6]MTO REV.2(ARMOR)'!#REF!</definedName>
    <definedName name="___A65700" localSheetId="1">'[6]MTO REV.2(ARMOR)'!#REF!</definedName>
    <definedName name="___A65700" localSheetId="5">'[6]MTO REV.2(ARMOR)'!#REF!</definedName>
    <definedName name="___A65700">'[6]MTO REV.2(ARMOR)'!#REF!</definedName>
    <definedName name="___A65800" localSheetId="0">'[6]MTO REV.2(ARMOR)'!#REF!</definedName>
    <definedName name="___A65800" localSheetId="8">'[6]MTO REV.2(ARMOR)'!#REF!</definedName>
    <definedName name="___A65800" localSheetId="7">'[6]MTO REV.2(ARMOR)'!#REF!</definedName>
    <definedName name="___A65800" localSheetId="1">'[6]MTO REV.2(ARMOR)'!#REF!</definedName>
    <definedName name="___A65800" localSheetId="5">'[6]MTO REV.2(ARMOR)'!#REF!</definedName>
    <definedName name="___A65800">'[6]MTO REV.2(ARMOR)'!#REF!</definedName>
    <definedName name="___A66000" localSheetId="0">'[6]MTO REV.2(ARMOR)'!#REF!</definedName>
    <definedName name="___A66000" localSheetId="8">'[6]MTO REV.2(ARMOR)'!#REF!</definedName>
    <definedName name="___A66000" localSheetId="7">'[6]MTO REV.2(ARMOR)'!#REF!</definedName>
    <definedName name="___A66000" localSheetId="1">'[6]MTO REV.2(ARMOR)'!#REF!</definedName>
    <definedName name="___A66000" localSheetId="5">'[6]MTO REV.2(ARMOR)'!#REF!</definedName>
    <definedName name="___A66000">'[6]MTO REV.2(ARMOR)'!#REF!</definedName>
    <definedName name="___A67000" localSheetId="0">'[6]MTO REV.2(ARMOR)'!#REF!</definedName>
    <definedName name="___A67000" localSheetId="8">'[6]MTO REV.2(ARMOR)'!#REF!</definedName>
    <definedName name="___A67000" localSheetId="7">'[6]MTO REV.2(ARMOR)'!#REF!</definedName>
    <definedName name="___A67000" localSheetId="1">'[6]MTO REV.2(ARMOR)'!#REF!</definedName>
    <definedName name="___A67000" localSheetId="5">'[6]MTO REV.2(ARMOR)'!#REF!</definedName>
    <definedName name="___A67000">'[6]MTO REV.2(ARMOR)'!#REF!</definedName>
    <definedName name="___A68000" localSheetId="0">'[6]MTO REV.2(ARMOR)'!#REF!</definedName>
    <definedName name="___A68000" localSheetId="8">'[6]MTO REV.2(ARMOR)'!#REF!</definedName>
    <definedName name="___A68000" localSheetId="7">'[6]MTO REV.2(ARMOR)'!#REF!</definedName>
    <definedName name="___A68000" localSheetId="1">'[6]MTO REV.2(ARMOR)'!#REF!</definedName>
    <definedName name="___A68000" localSheetId="5">'[6]MTO REV.2(ARMOR)'!#REF!</definedName>
    <definedName name="___A68000">'[6]MTO REV.2(ARMOR)'!#REF!</definedName>
    <definedName name="___A70000" localSheetId="0">'[6]MTO REV.2(ARMOR)'!#REF!</definedName>
    <definedName name="___A70000" localSheetId="8">'[6]MTO REV.2(ARMOR)'!#REF!</definedName>
    <definedName name="___A70000" localSheetId="7">'[6]MTO REV.2(ARMOR)'!#REF!</definedName>
    <definedName name="___A70000" localSheetId="1">'[6]MTO REV.2(ARMOR)'!#REF!</definedName>
    <definedName name="___A70000" localSheetId="5">'[6]MTO REV.2(ARMOR)'!#REF!</definedName>
    <definedName name="___A70000">'[6]MTO REV.2(ARMOR)'!#REF!</definedName>
    <definedName name="___A75000" localSheetId="0">'[6]MTO REV.2(ARMOR)'!#REF!</definedName>
    <definedName name="___A75000" localSheetId="8">'[6]MTO REV.2(ARMOR)'!#REF!</definedName>
    <definedName name="___A75000" localSheetId="7">'[6]MTO REV.2(ARMOR)'!#REF!</definedName>
    <definedName name="___A75000" localSheetId="1">'[6]MTO REV.2(ARMOR)'!#REF!</definedName>
    <definedName name="___A75000" localSheetId="5">'[6]MTO REV.2(ARMOR)'!#REF!</definedName>
    <definedName name="___A75000">'[6]MTO REV.2(ARMOR)'!#REF!</definedName>
    <definedName name="___A85000" localSheetId="0">'[6]MTO REV.2(ARMOR)'!#REF!</definedName>
    <definedName name="___A85000" localSheetId="8">'[6]MTO REV.2(ARMOR)'!#REF!</definedName>
    <definedName name="___A85000" localSheetId="7">'[6]MTO REV.2(ARMOR)'!#REF!</definedName>
    <definedName name="___A85000" localSheetId="1">'[6]MTO REV.2(ARMOR)'!#REF!</definedName>
    <definedName name="___A85000" localSheetId="5">'[6]MTO REV.2(ARMOR)'!#REF!</definedName>
    <definedName name="___A85000">'[6]MTO REV.2(ARMOR)'!#REF!</definedName>
    <definedName name="___abb91">#N/A</definedName>
    <definedName name="___B1" localSheetId="0" hidden="1">{"'Sheet1'!$L$16"}</definedName>
    <definedName name="___B1" localSheetId="6" hidden="1">{"'Sheet1'!$L$16"}</definedName>
    <definedName name="___B1" localSheetId="8" hidden="1">{"'Sheet1'!$L$16"}</definedName>
    <definedName name="___B1" localSheetId="7" hidden="1">{"'Sheet1'!$L$16"}</definedName>
    <definedName name="___B1" localSheetId="1" hidden="1">{"'Sheet1'!$L$16"}</definedName>
    <definedName name="___B1" localSheetId="5" hidden="1">{"'Sheet1'!$L$16"}</definedName>
    <definedName name="___B1" hidden="1">{"'Sheet1'!$L$16"}</definedName>
    <definedName name="___bal1" localSheetId="0">[7]!_xlbgnm.bal1</definedName>
    <definedName name="___bal1" localSheetId="8">[7]!_xlbgnm.bal1</definedName>
    <definedName name="___bal1" localSheetId="7">[7]!_xlbgnm.bal1</definedName>
    <definedName name="___bal1" localSheetId="1">[7]!_xlbgnm.bal1</definedName>
    <definedName name="___bal1" localSheetId="5">[7]!_xlbgnm.bal1</definedName>
    <definedName name="___bal1">[7]!_xlbgnm.bal1</definedName>
    <definedName name="___bal10" localSheetId="0">[7]!_xlbgnm.bal10</definedName>
    <definedName name="___bal10" localSheetId="8">[7]!_xlbgnm.bal10</definedName>
    <definedName name="___bal10" localSheetId="7">[7]!_xlbgnm.bal10</definedName>
    <definedName name="___bal10" localSheetId="1">[7]!_xlbgnm.bal10</definedName>
    <definedName name="___bal10" localSheetId="5">[7]!_xlbgnm.bal10</definedName>
    <definedName name="___bal10">[7]!_xlbgnm.bal10</definedName>
    <definedName name="___bal11" localSheetId="0">[7]!_xlbgnm.bal11</definedName>
    <definedName name="___bal11" localSheetId="8">[7]!_xlbgnm.bal11</definedName>
    <definedName name="___bal11" localSheetId="7">[7]!_xlbgnm.bal11</definedName>
    <definedName name="___bal11" localSheetId="1">[7]!_xlbgnm.bal11</definedName>
    <definedName name="___bal11" localSheetId="5">[7]!_xlbgnm.bal11</definedName>
    <definedName name="___bal11">[7]!_xlbgnm.bal11</definedName>
    <definedName name="___bal2" localSheetId="0">[7]!_xlbgnm.bal2</definedName>
    <definedName name="___bal2" localSheetId="8">[7]!_xlbgnm.bal2</definedName>
    <definedName name="___bal2" localSheetId="7">[7]!_xlbgnm.bal2</definedName>
    <definedName name="___bal2" localSheetId="1">[7]!_xlbgnm.bal2</definedName>
    <definedName name="___bal2" localSheetId="5">[7]!_xlbgnm.bal2</definedName>
    <definedName name="___bal2">[7]!_xlbgnm.bal2</definedName>
    <definedName name="___bal3" localSheetId="0">[7]!_xlbgnm.bal3</definedName>
    <definedName name="___bal3" localSheetId="8">[7]!_xlbgnm.bal3</definedName>
    <definedName name="___bal3" localSheetId="7">[7]!_xlbgnm.bal3</definedName>
    <definedName name="___bal3" localSheetId="1">[7]!_xlbgnm.bal3</definedName>
    <definedName name="___bal3" localSheetId="5">[7]!_xlbgnm.bal3</definedName>
    <definedName name="___bal3">[7]!_xlbgnm.bal3</definedName>
    <definedName name="___bal4" localSheetId="0">[7]!_xlbgnm.bal4</definedName>
    <definedName name="___bal4" localSheetId="8">[7]!_xlbgnm.bal4</definedName>
    <definedName name="___bal4" localSheetId="7">[7]!_xlbgnm.bal4</definedName>
    <definedName name="___bal4" localSheetId="1">[7]!_xlbgnm.bal4</definedName>
    <definedName name="___bal4" localSheetId="5">[7]!_xlbgnm.bal4</definedName>
    <definedName name="___bal4">[7]!_xlbgnm.bal4</definedName>
    <definedName name="___bal5" localSheetId="0">[7]!_xlbgnm.bal5</definedName>
    <definedName name="___bal5" localSheetId="8">[7]!_xlbgnm.bal5</definedName>
    <definedName name="___bal5" localSheetId="7">[7]!_xlbgnm.bal5</definedName>
    <definedName name="___bal5" localSheetId="1">[7]!_xlbgnm.bal5</definedName>
    <definedName name="___bal5" localSheetId="5">[7]!_xlbgnm.bal5</definedName>
    <definedName name="___bal5">[7]!_xlbgnm.bal5</definedName>
    <definedName name="___bal6" localSheetId="0">[7]!_xlbgnm.bal6</definedName>
    <definedName name="___bal6" localSheetId="8">[7]!_xlbgnm.bal6</definedName>
    <definedName name="___bal6" localSheetId="7">[7]!_xlbgnm.bal6</definedName>
    <definedName name="___bal6" localSheetId="1">[7]!_xlbgnm.bal6</definedName>
    <definedName name="___bal6" localSheetId="5">[7]!_xlbgnm.bal6</definedName>
    <definedName name="___bal6">[7]!_xlbgnm.bal6</definedName>
    <definedName name="___bal7" localSheetId="0">[7]!_xlbgnm.bal7</definedName>
    <definedName name="___bal7" localSheetId="8">[7]!_xlbgnm.bal7</definedName>
    <definedName name="___bal7" localSheetId="7">[7]!_xlbgnm.bal7</definedName>
    <definedName name="___bal7" localSheetId="1">[7]!_xlbgnm.bal7</definedName>
    <definedName name="___bal7" localSheetId="5">[7]!_xlbgnm.bal7</definedName>
    <definedName name="___bal7">[7]!_xlbgnm.bal7</definedName>
    <definedName name="___bal8" localSheetId="0">[7]!_xlbgnm.bal8</definedName>
    <definedName name="___bal8" localSheetId="8">[7]!_xlbgnm.bal8</definedName>
    <definedName name="___bal8" localSheetId="7">[7]!_xlbgnm.bal8</definedName>
    <definedName name="___bal8" localSheetId="1">[7]!_xlbgnm.bal8</definedName>
    <definedName name="___bal8" localSheetId="5">[7]!_xlbgnm.bal8</definedName>
    <definedName name="___bal8">[7]!_xlbgnm.bal8</definedName>
    <definedName name="___bal9" localSheetId="0">[7]!_xlbgnm.bal9</definedName>
    <definedName name="___bal9" localSheetId="8">[7]!_xlbgnm.bal9</definedName>
    <definedName name="___bal9" localSheetId="7">[7]!_xlbgnm.bal9</definedName>
    <definedName name="___bal9" localSheetId="1">[7]!_xlbgnm.bal9</definedName>
    <definedName name="___bal9" localSheetId="5">[7]!_xlbgnm.bal9</definedName>
    <definedName name="___bal9">[7]!_xlbgnm.bal9</definedName>
    <definedName name="___ban2" localSheetId="0" hidden="1">{"'Sheet1'!$L$16"}</definedName>
    <definedName name="___ban2" localSheetId="6" hidden="1">{"'Sheet1'!$L$16"}</definedName>
    <definedName name="___ban2" localSheetId="8" hidden="1">{"'Sheet1'!$L$16"}</definedName>
    <definedName name="___ban2" localSheetId="7" hidden="1">{"'Sheet1'!$L$16"}</definedName>
    <definedName name="___ban2" localSheetId="1" hidden="1">{"'Sheet1'!$L$16"}</definedName>
    <definedName name="___ban2" localSheetId="5" hidden="1">{"'Sheet1'!$L$16"}</definedName>
    <definedName name="___ban2" hidden="1">{"'Sheet1'!$L$16"}</definedName>
    <definedName name="___boi1" localSheetId="0">#REF!</definedName>
    <definedName name="___boi1" localSheetId="8">#REF!</definedName>
    <definedName name="___boi1" localSheetId="7">#REF!</definedName>
    <definedName name="___boi1" localSheetId="1">#REF!</definedName>
    <definedName name="___boi1" localSheetId="5">#REF!</definedName>
    <definedName name="___boi1">#REF!</definedName>
    <definedName name="___boi2" localSheetId="0">#REF!</definedName>
    <definedName name="___boi2" localSheetId="8">#REF!</definedName>
    <definedName name="___boi2" localSheetId="7">#REF!</definedName>
    <definedName name="___boi2" localSheetId="1">#REF!</definedName>
    <definedName name="___boi2" localSheetId="5">#REF!</definedName>
    <definedName name="___boi2">#REF!</definedName>
    <definedName name="___cep1" localSheetId="0" hidden="1">{"'Sheet1'!$L$16"}</definedName>
    <definedName name="___cep1" localSheetId="6" hidden="1">{"'Sheet1'!$L$16"}</definedName>
    <definedName name="___cep1" localSheetId="8" hidden="1">{"'Sheet1'!$L$16"}</definedName>
    <definedName name="___cep1" localSheetId="7" hidden="1">{"'Sheet1'!$L$16"}</definedName>
    <definedName name="___cep1" localSheetId="1" hidden="1">{"'Sheet1'!$L$16"}</definedName>
    <definedName name="___cep1" localSheetId="5" hidden="1">{"'Sheet1'!$L$16"}</definedName>
    <definedName name="___cep1" hidden="1">{"'Sheet1'!$L$16"}</definedName>
    <definedName name="___Coc39" localSheetId="0" hidden="1">{"'Sheet1'!$L$16"}</definedName>
    <definedName name="___Coc39" localSheetId="6" hidden="1">{"'Sheet1'!$L$16"}</definedName>
    <definedName name="___Coc39" localSheetId="8" hidden="1">{"'Sheet1'!$L$16"}</definedName>
    <definedName name="___Coc39" localSheetId="7" hidden="1">{"'Sheet1'!$L$16"}</definedName>
    <definedName name="___Coc39" localSheetId="1" hidden="1">{"'Sheet1'!$L$16"}</definedName>
    <definedName name="___Coc39" localSheetId="5" hidden="1">{"'Sheet1'!$L$16"}</definedName>
    <definedName name="___Coc39" hidden="1">{"'Sheet1'!$L$16"}</definedName>
    <definedName name="___CON1" localSheetId="0">#REF!</definedName>
    <definedName name="___CON1" localSheetId="8">#REF!</definedName>
    <definedName name="___CON1" localSheetId="7">#REF!</definedName>
    <definedName name="___CON1" localSheetId="1">#REF!</definedName>
    <definedName name="___CON1" localSheetId="5">#REF!</definedName>
    <definedName name="___CON1">#REF!</definedName>
    <definedName name="___CON2" localSheetId="0">#REF!</definedName>
    <definedName name="___CON2" localSheetId="8">#REF!</definedName>
    <definedName name="___CON2" localSheetId="7">#REF!</definedName>
    <definedName name="___CON2" localSheetId="1">#REF!</definedName>
    <definedName name="___CON2" localSheetId="5">#REF!</definedName>
    <definedName name="___CON2">#REF!</definedName>
    <definedName name="___ct2005" localSheetId="0" hidden="1">{"'Sheet1'!$L$16"}</definedName>
    <definedName name="___ct2005" localSheetId="6" hidden="1">{"'Sheet1'!$L$16"}</definedName>
    <definedName name="___ct2005" localSheetId="8" hidden="1">{"'Sheet1'!$L$16"}</definedName>
    <definedName name="___ct2005" localSheetId="7" hidden="1">{"'Sheet1'!$L$16"}</definedName>
    <definedName name="___ct2005" localSheetId="1" hidden="1">{"'Sheet1'!$L$16"}</definedName>
    <definedName name="___ct2005" localSheetId="5" hidden="1">{"'Sheet1'!$L$16"}</definedName>
    <definedName name="___ct2005" hidden="1">{"'Sheet1'!$L$16"}</definedName>
    <definedName name="___CT250" localSheetId="0">'[8]dongia (2)'!#REF!</definedName>
    <definedName name="___CT250" localSheetId="8">'[8]dongia (2)'!#REF!</definedName>
    <definedName name="___CT250" localSheetId="7">'[8]dongia (2)'!#REF!</definedName>
    <definedName name="___CT250" localSheetId="1">'[8]dongia (2)'!#REF!</definedName>
    <definedName name="___CT250" localSheetId="5">'[8]dongia (2)'!#REF!</definedName>
    <definedName name="___CT250">'[8]dongia (2)'!#REF!</definedName>
    <definedName name="___dao1">'[4]CT Thang Mo'!$B$189:$H$189</definedName>
    <definedName name="___dao2">'[4]CT Thang Mo'!$B$161:$H$161</definedName>
    <definedName name="___dap2">'[4]CT Thang Mo'!$B$162:$H$162</definedName>
    <definedName name="___day1" localSheetId="0">'[9]Chiet tinh dz22'!#REF!</definedName>
    <definedName name="___day1" localSheetId="8">'[9]Chiet tinh dz22'!#REF!</definedName>
    <definedName name="___day1" localSheetId="7">'[9]Chiet tinh dz22'!#REF!</definedName>
    <definedName name="___day1" localSheetId="1">'[9]Chiet tinh dz22'!#REF!</definedName>
    <definedName name="___day1" localSheetId="5">'[9]Chiet tinh dz22'!#REF!</definedName>
    <definedName name="___day1">'[9]Chiet tinh dz22'!#REF!</definedName>
    <definedName name="___day2">'[10]Chiet tinh dz35'!$H$3</definedName>
    <definedName name="___dbu1" localSheetId="0">'[4]CT Thang Mo'!#REF!</definedName>
    <definedName name="___dbu1" localSheetId="8">'[4]CT Thang Mo'!#REF!</definedName>
    <definedName name="___dbu1" localSheetId="7">'[4]CT Thang Mo'!#REF!</definedName>
    <definedName name="___dbu1" localSheetId="1">'[4]CT Thang Mo'!#REF!</definedName>
    <definedName name="___dbu1" localSheetId="5">'[4]CT Thang Mo'!#REF!</definedName>
    <definedName name="___dbu1">'[4]CT Thang Mo'!#REF!</definedName>
    <definedName name="___dbu2">'[4]CT Thang Mo'!$B$93:$F$93</definedName>
    <definedName name="___ddn400" localSheetId="0">#REF!</definedName>
    <definedName name="___ddn400" localSheetId="8">#REF!</definedName>
    <definedName name="___ddn400" localSheetId="7">#REF!</definedName>
    <definedName name="___ddn400" localSheetId="1">#REF!</definedName>
    <definedName name="___ddn400" localSheetId="5">#REF!</definedName>
    <definedName name="___ddn400">#REF!</definedName>
    <definedName name="___ddn600" localSheetId="0">#REF!</definedName>
    <definedName name="___ddn600" localSheetId="8">#REF!</definedName>
    <definedName name="___ddn600" localSheetId="7">#REF!</definedName>
    <definedName name="___ddn600" localSheetId="1">#REF!</definedName>
    <definedName name="___ddn600" localSheetId="5">#REF!</definedName>
    <definedName name="___ddn600">#REF!</definedName>
    <definedName name="___DgL1">'[11]Dinh muc CP KTCB khac'!$C$88</definedName>
    <definedName name="___DgL2">'[11]Dinh muc CP KTCB khac'!$E$88</definedName>
    <definedName name="___DgL3">'[11]Dinh muc CP KTCB khac'!$G$88</definedName>
    <definedName name="___DgL4">'[11]Dinh muc CP KTCB khac'!$I$88</definedName>
    <definedName name="___DgL5">'[11]Dinh muc CP KTCB khac'!$K$88</definedName>
    <definedName name="___DgS1">'[11]Dinh muc CP KTCB khac'!$F$199</definedName>
    <definedName name="___DgS2">'[11]Dinh muc CP KTCB khac'!$I$199</definedName>
    <definedName name="___dgt100" localSheetId="0">'[8]dongia (2)'!#REF!</definedName>
    <definedName name="___dgt100" localSheetId="8">'[8]dongia (2)'!#REF!</definedName>
    <definedName name="___dgt100" localSheetId="7">'[8]dongia (2)'!#REF!</definedName>
    <definedName name="___dgt100" localSheetId="1">'[8]dongia (2)'!#REF!</definedName>
    <definedName name="___dgt100" localSheetId="5">'[8]dongia (2)'!#REF!</definedName>
    <definedName name="___dgt100">'[8]dongia (2)'!#REF!</definedName>
    <definedName name="___f5">{"'Sheet1'!$L$16"}</definedName>
    <definedName name="___GFE28" localSheetId="0">#REF!</definedName>
    <definedName name="___GFE28" localSheetId="8">#REF!</definedName>
    <definedName name="___GFE28" localSheetId="7">#REF!</definedName>
    <definedName name="___GFE28" localSheetId="1">#REF!</definedName>
    <definedName name="___GFE28" localSheetId="5">#REF!</definedName>
    <definedName name="___GFE28">#REF!</definedName>
    <definedName name="___GID1">'[8]LKVL-CK-HT-GD1'!$A$4</definedName>
    <definedName name="___Goi8" localSheetId="0" hidden="1">{"'Sheet1'!$L$16"}</definedName>
    <definedName name="___Goi8" localSheetId="6" hidden="1">{"'Sheet1'!$L$16"}</definedName>
    <definedName name="___Goi8" localSheetId="8" hidden="1">{"'Sheet1'!$L$16"}</definedName>
    <definedName name="___Goi8" localSheetId="7" hidden="1">{"'Sheet1'!$L$16"}</definedName>
    <definedName name="___Goi8" localSheetId="1" hidden="1">{"'Sheet1'!$L$16"}</definedName>
    <definedName name="___Goi8" localSheetId="5" hidden="1">{"'Sheet1'!$L$16"}</definedName>
    <definedName name="___Goi8" hidden="1">{"'Sheet1'!$L$16"}</definedName>
    <definedName name="___h1" localSheetId="0" hidden="1">{"'Sheet1'!$L$16"}</definedName>
    <definedName name="___h1" localSheetId="6" hidden="1">{"'Sheet1'!$L$16"}</definedName>
    <definedName name="___h1" localSheetId="8" hidden="1">{"'Sheet1'!$L$16"}</definedName>
    <definedName name="___h1" localSheetId="7" hidden="1">{"'Sheet1'!$L$16"}</definedName>
    <definedName name="___h1" localSheetId="1" hidden="1">{"'Sheet1'!$L$16"}</definedName>
    <definedName name="___h1" localSheetId="5" hidden="1">{"'Sheet1'!$L$16"}</definedName>
    <definedName name="___h1" hidden="1">{"'Sheet1'!$L$16"}</definedName>
    <definedName name="___hsm2">1.1289</definedName>
    <definedName name="___hu1" localSheetId="0" hidden="1">{"'Sheet1'!$L$16"}</definedName>
    <definedName name="___hu1" localSheetId="6" hidden="1">{"'Sheet1'!$L$16"}</definedName>
    <definedName name="___hu1" localSheetId="8" hidden="1">{"'Sheet1'!$L$16"}</definedName>
    <definedName name="___hu1" localSheetId="7" hidden="1">{"'Sheet1'!$L$16"}</definedName>
    <definedName name="___hu1" localSheetId="1" hidden="1">{"'Sheet1'!$L$16"}</definedName>
    <definedName name="___hu1" localSheetId="5" hidden="1">{"'Sheet1'!$L$16"}</definedName>
    <definedName name="___hu1" hidden="1">{"'Sheet1'!$L$16"}</definedName>
    <definedName name="___hu2" localSheetId="0" hidden="1">{"'Sheet1'!$L$16"}</definedName>
    <definedName name="___hu2" localSheetId="6" hidden="1">{"'Sheet1'!$L$16"}</definedName>
    <definedName name="___hu2" localSheetId="8" hidden="1">{"'Sheet1'!$L$16"}</definedName>
    <definedName name="___hu2" localSheetId="7" hidden="1">{"'Sheet1'!$L$16"}</definedName>
    <definedName name="___hu2" localSheetId="1" hidden="1">{"'Sheet1'!$L$16"}</definedName>
    <definedName name="___hu2" localSheetId="5" hidden="1">{"'Sheet1'!$L$16"}</definedName>
    <definedName name="___hu2" hidden="1">{"'Sheet1'!$L$16"}</definedName>
    <definedName name="___hu5" localSheetId="0" hidden="1">{"'Sheet1'!$L$16"}</definedName>
    <definedName name="___hu5" localSheetId="6" hidden="1">{"'Sheet1'!$L$16"}</definedName>
    <definedName name="___hu5" localSheetId="8" hidden="1">{"'Sheet1'!$L$16"}</definedName>
    <definedName name="___hu5" localSheetId="7" hidden="1">{"'Sheet1'!$L$16"}</definedName>
    <definedName name="___hu5" localSheetId="1" hidden="1">{"'Sheet1'!$L$16"}</definedName>
    <definedName name="___hu5" localSheetId="5" hidden="1">{"'Sheet1'!$L$16"}</definedName>
    <definedName name="___hu5" hidden="1">{"'Sheet1'!$L$16"}</definedName>
    <definedName name="___hu6" localSheetId="0" hidden="1">{"'Sheet1'!$L$16"}</definedName>
    <definedName name="___hu6" localSheetId="6" hidden="1">{"'Sheet1'!$L$16"}</definedName>
    <definedName name="___hu6" localSheetId="8" hidden="1">{"'Sheet1'!$L$16"}</definedName>
    <definedName name="___hu6" localSheetId="7" hidden="1">{"'Sheet1'!$L$16"}</definedName>
    <definedName name="___hu6" localSheetId="1" hidden="1">{"'Sheet1'!$L$16"}</definedName>
    <definedName name="___hu6" localSheetId="5" hidden="1">{"'Sheet1'!$L$16"}</definedName>
    <definedName name="___hu6" hidden="1">{"'Sheet1'!$L$16"}</definedName>
    <definedName name="___isc1">0.035</definedName>
    <definedName name="___isc2">0.02</definedName>
    <definedName name="___isc3">0.054</definedName>
    <definedName name="___KH08" localSheetId="0" hidden="1">{#N/A,#N/A,FALSE,"Chi tiÆt"}</definedName>
    <definedName name="___KH08" localSheetId="6" hidden="1">{#N/A,#N/A,FALSE,"Chi tiÆt"}</definedName>
    <definedName name="___KH08" localSheetId="8" hidden="1">{#N/A,#N/A,FALSE,"Chi tiÆt"}</definedName>
    <definedName name="___KH08" localSheetId="7" hidden="1">{#N/A,#N/A,FALSE,"Chi tiÆt"}</definedName>
    <definedName name="___KH08" localSheetId="1" hidden="1">{#N/A,#N/A,FALSE,"Chi tiÆt"}</definedName>
    <definedName name="___KH08" localSheetId="5" hidden="1">{#N/A,#N/A,FALSE,"Chi tiÆt"}</definedName>
    <definedName name="___KH08" hidden="1">{#N/A,#N/A,FALSE,"Chi tiÆt"}</definedName>
    <definedName name="___kl1" localSheetId="0">#REF!</definedName>
    <definedName name="___kl1" localSheetId="8">#REF!</definedName>
    <definedName name="___kl1" localSheetId="7">#REF!</definedName>
    <definedName name="___kl1" localSheetId="1">#REF!</definedName>
    <definedName name="___kl1" localSheetId="5">#REF!</definedName>
    <definedName name="___kl1">#REF!</definedName>
    <definedName name="___km03">{"'Sheet1'!$L$16"}</definedName>
    <definedName name="___Lan1">{"Thuxm2.xls","Sheet1"}</definedName>
    <definedName name="___LAN3" localSheetId="0" hidden="1">{"'Sheet1'!$L$16"}</definedName>
    <definedName name="___LAN3" localSheetId="6" hidden="1">{"'Sheet1'!$L$16"}</definedName>
    <definedName name="___LAN3" localSheetId="8" hidden="1">{"'Sheet1'!$L$16"}</definedName>
    <definedName name="___LAN3" localSheetId="7" hidden="1">{"'Sheet1'!$L$16"}</definedName>
    <definedName name="___LAN3" localSheetId="1" hidden="1">{"'Sheet1'!$L$16"}</definedName>
    <definedName name="___LAN3" localSheetId="5" hidden="1">{"'Sheet1'!$L$16"}</definedName>
    <definedName name="___LAN3" hidden="1">{"'Sheet1'!$L$16"}</definedName>
    <definedName name="___lap1" localSheetId="0">#REF!</definedName>
    <definedName name="___lap1" localSheetId="8">#REF!</definedName>
    <definedName name="___lap1" localSheetId="7">#REF!</definedName>
    <definedName name="___lap1" localSheetId="1">#REF!</definedName>
    <definedName name="___lap1" localSheetId="5">#REF!</definedName>
    <definedName name="___lap1">#REF!</definedName>
    <definedName name="___lap2" localSheetId="0">#REF!</definedName>
    <definedName name="___lap2" localSheetId="8">#REF!</definedName>
    <definedName name="___lap2" localSheetId="7">#REF!</definedName>
    <definedName name="___lap2" localSheetId="1">#REF!</definedName>
    <definedName name="___lap2" localSheetId="5">#REF!</definedName>
    <definedName name="___lap2">#REF!</definedName>
    <definedName name="___lk2" localSheetId="0" hidden="1">{"'Sheet1'!$L$16"}</definedName>
    <definedName name="___lk2" localSheetId="6" hidden="1">{"'Sheet1'!$L$16"}</definedName>
    <definedName name="___lk2" localSheetId="8" hidden="1">{"'Sheet1'!$L$16"}</definedName>
    <definedName name="___lk2" localSheetId="7" hidden="1">{"'Sheet1'!$L$16"}</definedName>
    <definedName name="___lk2" localSheetId="1" hidden="1">{"'Sheet1'!$L$16"}</definedName>
    <definedName name="___lk2" localSheetId="5" hidden="1">{"'Sheet1'!$L$16"}</definedName>
    <definedName name="___lk2" hidden="1">{"'Sheet1'!$L$16"}</definedName>
    <definedName name="___lt1">#N/A</definedName>
    <definedName name="___M36" localSheetId="0" hidden="1">{"'Sheet1'!$L$16"}</definedName>
    <definedName name="___M36" localSheetId="6" hidden="1">{"'Sheet1'!$L$16"}</definedName>
    <definedName name="___M36" localSheetId="8" hidden="1">{"'Sheet1'!$L$16"}</definedName>
    <definedName name="___M36" localSheetId="7" hidden="1">{"'Sheet1'!$L$16"}</definedName>
    <definedName name="___M36" localSheetId="1" hidden="1">{"'Sheet1'!$L$16"}</definedName>
    <definedName name="___M36" localSheetId="5" hidden="1">{"'Sheet1'!$L$16"}</definedName>
    <definedName name="___M36" hidden="1">{"'Sheet1'!$L$16"}</definedName>
    <definedName name="___MAC12" localSheetId="0">#REF!</definedName>
    <definedName name="___MAC12" localSheetId="8">#REF!</definedName>
    <definedName name="___MAC12" localSheetId="7">#REF!</definedName>
    <definedName name="___MAC12" localSheetId="1">#REF!</definedName>
    <definedName name="___MAC12" localSheetId="5">#REF!</definedName>
    <definedName name="___MAC12">#REF!</definedName>
    <definedName name="___MAC46" localSheetId="0">#REF!</definedName>
    <definedName name="___MAC46" localSheetId="8">#REF!</definedName>
    <definedName name="___MAC46" localSheetId="7">#REF!</definedName>
    <definedName name="___MAC46" localSheetId="1">#REF!</definedName>
    <definedName name="___MAC46" localSheetId="5">#REF!</definedName>
    <definedName name="___MAC46">#REF!</definedName>
    <definedName name="___NCL100" localSheetId="0">#REF!</definedName>
    <definedName name="___NCL100" localSheetId="8">#REF!</definedName>
    <definedName name="___NCL100" localSheetId="7">#REF!</definedName>
    <definedName name="___NCL100" localSheetId="1">#REF!</definedName>
    <definedName name="___NCL100" localSheetId="5">#REF!</definedName>
    <definedName name="___NCL100">#REF!</definedName>
    <definedName name="___NCL200" localSheetId="0">#REF!</definedName>
    <definedName name="___NCL200" localSheetId="8">#REF!</definedName>
    <definedName name="___NCL200" localSheetId="7">#REF!</definedName>
    <definedName name="___NCL200" localSheetId="1">#REF!</definedName>
    <definedName name="___NCL200" localSheetId="5">#REF!</definedName>
    <definedName name="___NCL200">#REF!</definedName>
    <definedName name="___NCL250" localSheetId="0">#REF!</definedName>
    <definedName name="___NCL250" localSheetId="8">#REF!</definedName>
    <definedName name="___NCL250" localSheetId="7">#REF!</definedName>
    <definedName name="___NCL250" localSheetId="1">#REF!</definedName>
    <definedName name="___NCL250" localSheetId="5">#REF!</definedName>
    <definedName name="___NCL250">#REF!</definedName>
    <definedName name="___NET2" localSheetId="0">#REF!</definedName>
    <definedName name="___NET2" localSheetId="8">#REF!</definedName>
    <definedName name="___NET2" localSheetId="7">#REF!</definedName>
    <definedName name="___NET2" localSheetId="1">#REF!</definedName>
    <definedName name="___NET2" localSheetId="5">#REF!</definedName>
    <definedName name="___NET2">#REF!</definedName>
    <definedName name="___nin190" localSheetId="0">#REF!</definedName>
    <definedName name="___nin190" localSheetId="8">#REF!</definedName>
    <definedName name="___nin190" localSheetId="7">#REF!</definedName>
    <definedName name="___nin190" localSheetId="1">#REF!</definedName>
    <definedName name="___nin190" localSheetId="5">#REF!</definedName>
    <definedName name="___nin190">#REF!</definedName>
    <definedName name="___NSO2" localSheetId="0" hidden="1">{"'Sheet1'!$L$16"}</definedName>
    <definedName name="___NSO2" localSheetId="6" hidden="1">{"'Sheet1'!$L$16"}</definedName>
    <definedName name="___NSO2" localSheetId="8" hidden="1">{"'Sheet1'!$L$16"}</definedName>
    <definedName name="___NSO2" localSheetId="7" hidden="1">{"'Sheet1'!$L$16"}</definedName>
    <definedName name="___NSO2" localSheetId="1" hidden="1">{"'Sheet1'!$L$16"}</definedName>
    <definedName name="___NSO2" localSheetId="5" hidden="1">{"'Sheet1'!$L$16"}</definedName>
    <definedName name="___NSO2" hidden="1">{"'Sheet1'!$L$16"}</definedName>
    <definedName name="___OT1">'[11]Dinh muc CP KTCB khac'!$C$189</definedName>
    <definedName name="___OT2">'[11]Dinh muc CP KTCB khac'!$E$189</definedName>
    <definedName name="___OT3">'[11]Dinh muc CP KTCB khac'!$G$189</definedName>
    <definedName name="___OT4">'[11]Dinh muc CP KTCB khac'!$I$189</definedName>
    <definedName name="___OT5">'[11]Dinh muc CP KTCB khac'!$K$189</definedName>
    <definedName name="___oto10" localSheetId="0">[12]VL!#REF!</definedName>
    <definedName name="___oto10" localSheetId="8">[12]VL!#REF!</definedName>
    <definedName name="___oto10" localSheetId="7">[12]VL!#REF!</definedName>
    <definedName name="___oto10" localSheetId="1">[12]VL!#REF!</definedName>
    <definedName name="___oto10" localSheetId="5">[12]VL!#REF!</definedName>
    <definedName name="___oto10">[12]VL!#REF!</definedName>
    <definedName name="___PA3" localSheetId="0" hidden="1">{"'Sheet1'!$L$16"}</definedName>
    <definedName name="___PA3" localSheetId="6" hidden="1">{"'Sheet1'!$L$16"}</definedName>
    <definedName name="___PA3" localSheetId="8" hidden="1">{"'Sheet1'!$L$16"}</definedName>
    <definedName name="___PA3" localSheetId="7" hidden="1">{"'Sheet1'!$L$16"}</definedName>
    <definedName name="___PA3" localSheetId="1" hidden="1">{"'Sheet1'!$L$16"}</definedName>
    <definedName name="___PA3" localSheetId="5" hidden="1">{"'Sheet1'!$L$16"}</definedName>
    <definedName name="___PA3" hidden="1">{"'Sheet1'!$L$16"}</definedName>
    <definedName name="___phu2">{"'Sheet1'!$L$16"}</definedName>
    <definedName name="___Pl2" localSheetId="0" hidden="1">{"'Sheet1'!$L$16"}</definedName>
    <definedName name="___Pl2" localSheetId="6" hidden="1">{"'Sheet1'!$L$16"}</definedName>
    <definedName name="___Pl2" localSheetId="8" hidden="1">{"'Sheet1'!$L$16"}</definedName>
    <definedName name="___Pl2" localSheetId="7" hidden="1">{"'Sheet1'!$L$16"}</definedName>
    <definedName name="___Pl2" localSheetId="1" hidden="1">{"'Sheet1'!$L$16"}</definedName>
    <definedName name="___Pl2" localSheetId="5" hidden="1">{"'Sheet1'!$L$16"}</definedName>
    <definedName name="___Pl2" hidden="1">{"'Sheet1'!$L$16"}</definedName>
    <definedName name="___PL3" localSheetId="0" hidden="1">#REF!</definedName>
    <definedName name="___PL3" localSheetId="6" hidden="1">#REF!</definedName>
    <definedName name="___PL3" localSheetId="8" hidden="1">#REF!</definedName>
    <definedName name="___PL3" localSheetId="7" hidden="1">#REF!</definedName>
    <definedName name="___PL3" localSheetId="1" hidden="1">#REF!</definedName>
    <definedName name="___PL3" localSheetId="5" hidden="1">#REF!</definedName>
    <definedName name="___PL3" hidden="1">#REF!</definedName>
    <definedName name="___sat10" localSheetId="0">'[5]Bang chiet tinh TBA'!#REF!</definedName>
    <definedName name="___sat10" localSheetId="8">'[5]Bang chiet tinh TBA'!#REF!</definedName>
    <definedName name="___sat10" localSheetId="7">'[5]Bang chiet tinh TBA'!#REF!</definedName>
    <definedName name="___sat10" localSheetId="1">'[5]Bang chiet tinh TBA'!#REF!</definedName>
    <definedName name="___sat10" localSheetId="5">'[5]Bang chiet tinh TBA'!#REF!</definedName>
    <definedName name="___sat10">'[5]Bang chiet tinh TBA'!#REF!</definedName>
    <definedName name="___sat12" localSheetId="0">'[5]Bang chiet tinh TBA'!#REF!</definedName>
    <definedName name="___sat12" localSheetId="8">'[5]Bang chiet tinh TBA'!#REF!</definedName>
    <definedName name="___sat12" localSheetId="7">'[5]Bang chiet tinh TBA'!#REF!</definedName>
    <definedName name="___sat12" localSheetId="1">'[5]Bang chiet tinh TBA'!#REF!</definedName>
    <definedName name="___sat12" localSheetId="5">'[5]Bang chiet tinh TBA'!#REF!</definedName>
    <definedName name="___sat12">'[5]Bang chiet tinh TBA'!#REF!</definedName>
    <definedName name="___sat14" localSheetId="0">'[5]Bang chiet tinh TBA'!#REF!</definedName>
    <definedName name="___sat14" localSheetId="8">'[5]Bang chiet tinh TBA'!#REF!</definedName>
    <definedName name="___sat14" localSheetId="7">'[5]Bang chiet tinh TBA'!#REF!</definedName>
    <definedName name="___sat14" localSheetId="1">'[5]Bang chiet tinh TBA'!#REF!</definedName>
    <definedName name="___sat14" localSheetId="5">'[5]Bang chiet tinh TBA'!#REF!</definedName>
    <definedName name="___sat14">'[5]Bang chiet tinh TBA'!#REF!</definedName>
    <definedName name="___sat16" localSheetId="0">'[5]Bang chiet tinh TBA'!#REF!</definedName>
    <definedName name="___sat16" localSheetId="8">'[5]Bang chiet tinh TBA'!#REF!</definedName>
    <definedName name="___sat16" localSheetId="7">'[5]Bang chiet tinh TBA'!#REF!</definedName>
    <definedName name="___sat16" localSheetId="1">'[5]Bang chiet tinh TBA'!#REF!</definedName>
    <definedName name="___sat16" localSheetId="5">'[5]Bang chiet tinh TBA'!#REF!</definedName>
    <definedName name="___sat16">'[5]Bang chiet tinh TBA'!#REF!</definedName>
    <definedName name="___sat20" localSheetId="0">'[5]Bang chiet tinh TBA'!#REF!</definedName>
    <definedName name="___sat20" localSheetId="8">'[5]Bang chiet tinh TBA'!#REF!</definedName>
    <definedName name="___sat20" localSheetId="7">'[5]Bang chiet tinh TBA'!#REF!</definedName>
    <definedName name="___sat20" localSheetId="1">'[5]Bang chiet tinh TBA'!#REF!</definedName>
    <definedName name="___sat20" localSheetId="5">'[5]Bang chiet tinh TBA'!#REF!</definedName>
    <definedName name="___sat20">'[5]Bang chiet tinh TBA'!#REF!</definedName>
    <definedName name="___Sat27" localSheetId="0">#REF!</definedName>
    <definedName name="___Sat27" localSheetId="8">#REF!</definedName>
    <definedName name="___Sat27" localSheetId="7">#REF!</definedName>
    <definedName name="___Sat27" localSheetId="1">#REF!</definedName>
    <definedName name="___Sat27" localSheetId="5">#REF!</definedName>
    <definedName name="___Sat27">#REF!</definedName>
    <definedName name="___Sat6" localSheetId="0">#REF!</definedName>
    <definedName name="___Sat6" localSheetId="8">#REF!</definedName>
    <definedName name="___Sat6" localSheetId="7">#REF!</definedName>
    <definedName name="___Sat6" localSheetId="1">#REF!</definedName>
    <definedName name="___Sat6" localSheetId="5">#REF!</definedName>
    <definedName name="___Sat6">#REF!</definedName>
    <definedName name="___sat8" localSheetId="0">'[5]Bang chiet tinh TBA'!#REF!</definedName>
    <definedName name="___sat8" localSheetId="8">'[5]Bang chiet tinh TBA'!#REF!</definedName>
    <definedName name="___sat8" localSheetId="7">'[5]Bang chiet tinh TBA'!#REF!</definedName>
    <definedName name="___sat8" localSheetId="1">'[5]Bang chiet tinh TBA'!#REF!</definedName>
    <definedName name="___sat8" localSheetId="5">'[5]Bang chiet tinh TBA'!#REF!</definedName>
    <definedName name="___sat8">'[5]Bang chiet tinh TBA'!#REF!</definedName>
    <definedName name="___sc1" localSheetId="0">#REF!</definedName>
    <definedName name="___sc1" localSheetId="8">#REF!</definedName>
    <definedName name="___sc1" localSheetId="7">#REF!</definedName>
    <definedName name="___sc1" localSheetId="1">#REF!</definedName>
    <definedName name="___sc1" localSheetId="5">#REF!</definedName>
    <definedName name="___sc1">#REF!</definedName>
    <definedName name="___SC2" localSheetId="0">#REF!</definedName>
    <definedName name="___SC2" localSheetId="8">#REF!</definedName>
    <definedName name="___SC2" localSheetId="7">#REF!</definedName>
    <definedName name="___SC2" localSheetId="1">#REF!</definedName>
    <definedName name="___SC2" localSheetId="5">#REF!</definedName>
    <definedName name="___SC2">#REF!</definedName>
    <definedName name="___sc3" localSheetId="0">#REF!</definedName>
    <definedName name="___sc3" localSheetId="8">#REF!</definedName>
    <definedName name="___sc3" localSheetId="7">#REF!</definedName>
    <definedName name="___sc3" localSheetId="1">#REF!</definedName>
    <definedName name="___sc3" localSheetId="5">#REF!</definedName>
    <definedName name="___sc3">#REF!</definedName>
    <definedName name="___SN3" localSheetId="0">#REF!</definedName>
    <definedName name="___SN3" localSheetId="8">#REF!</definedName>
    <definedName name="___SN3" localSheetId="7">#REF!</definedName>
    <definedName name="___SN3" localSheetId="1">#REF!</definedName>
    <definedName name="___SN3" localSheetId="5">#REF!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2" localSheetId="0" hidden="1">{"'Sheet1'!$L$16"}</definedName>
    <definedName name="___t2" localSheetId="6" hidden="1">{"'Sheet1'!$L$16"}</definedName>
    <definedName name="___t2" localSheetId="8" hidden="1">{"'Sheet1'!$L$16"}</definedName>
    <definedName name="___t2" localSheetId="7" hidden="1">{"'Sheet1'!$L$16"}</definedName>
    <definedName name="___t2" localSheetId="1" hidden="1">{"'Sheet1'!$L$16"}</definedName>
    <definedName name="___t2" localSheetId="5" hidden="1">{"'Sheet1'!$L$16"}</definedName>
    <definedName name="___t2" hidden="1">{"'Sheet1'!$L$16"}</definedName>
    <definedName name="___tct3">[13]gVL!$Q$23</definedName>
    <definedName name="___td1" localSheetId="0" hidden="1">{"'Sheet1'!$L$16"}</definedName>
    <definedName name="___td1" localSheetId="6" hidden="1">{"'Sheet1'!$L$16"}</definedName>
    <definedName name="___td1" localSheetId="8" hidden="1">{"'Sheet1'!$L$16"}</definedName>
    <definedName name="___td1" localSheetId="7" hidden="1">{"'Sheet1'!$L$16"}</definedName>
    <definedName name="___td1" localSheetId="1" hidden="1">{"'Sheet1'!$L$16"}</definedName>
    <definedName name="___td1" localSheetId="5" hidden="1">{"'Sheet1'!$L$16"}</definedName>
    <definedName name="___td1" hidden="1">{"'Sheet1'!$L$16"}</definedName>
    <definedName name="___th100" localSheetId="0">'[8]dongia (2)'!#REF!</definedName>
    <definedName name="___th100" localSheetId="8">'[8]dongia (2)'!#REF!</definedName>
    <definedName name="___th100" localSheetId="7">'[8]dongia (2)'!#REF!</definedName>
    <definedName name="___th100" localSheetId="1">'[8]dongia (2)'!#REF!</definedName>
    <definedName name="___th100" localSheetId="5">'[8]dongia (2)'!#REF!</definedName>
    <definedName name="___th100">'[8]dongia (2)'!#REF!</definedName>
    <definedName name="___TH160" localSheetId="0">'[8]dongia (2)'!#REF!</definedName>
    <definedName name="___TH160" localSheetId="8">'[8]dongia (2)'!#REF!</definedName>
    <definedName name="___TH160" localSheetId="7">'[8]dongia (2)'!#REF!</definedName>
    <definedName name="___TH160" localSheetId="1">'[8]dongia (2)'!#REF!</definedName>
    <definedName name="___TH160" localSheetId="5">'[8]dongia (2)'!#REF!</definedName>
    <definedName name="___TH160">'[8]dongia (2)'!#REF!</definedName>
    <definedName name="___TL1" localSheetId="0">#REF!</definedName>
    <definedName name="___TL1" localSheetId="8">#REF!</definedName>
    <definedName name="___TL1" localSheetId="7">#REF!</definedName>
    <definedName name="___TL1" localSheetId="1">#REF!</definedName>
    <definedName name="___TL1" localSheetId="5">#REF!</definedName>
    <definedName name="___TL1">#REF!</definedName>
    <definedName name="___TL2" localSheetId="0">#REF!</definedName>
    <definedName name="___TL2" localSheetId="8">#REF!</definedName>
    <definedName name="___TL2" localSheetId="7">#REF!</definedName>
    <definedName name="___TL2" localSheetId="1">#REF!</definedName>
    <definedName name="___TL2" localSheetId="5">#REF!</definedName>
    <definedName name="___TL2">#REF!</definedName>
    <definedName name="___TL3" localSheetId="0">#REF!</definedName>
    <definedName name="___TL3" localSheetId="8">#REF!</definedName>
    <definedName name="___TL3" localSheetId="7">#REF!</definedName>
    <definedName name="___TL3" localSheetId="1">#REF!</definedName>
    <definedName name="___TL3" localSheetId="5">#REF!</definedName>
    <definedName name="___TL3">#REF!</definedName>
    <definedName name="___TLA120" localSheetId="0">#REF!</definedName>
    <definedName name="___TLA120" localSheetId="8">#REF!</definedName>
    <definedName name="___TLA120" localSheetId="7">#REF!</definedName>
    <definedName name="___TLA120" localSheetId="1">#REF!</definedName>
    <definedName name="___TLA120" localSheetId="5">#REF!</definedName>
    <definedName name="___TLA120">#REF!</definedName>
    <definedName name="___TLA35" localSheetId="0">#REF!</definedName>
    <definedName name="___TLA35" localSheetId="8">#REF!</definedName>
    <definedName name="___TLA35" localSheetId="7">#REF!</definedName>
    <definedName name="___TLA35" localSheetId="1">#REF!</definedName>
    <definedName name="___TLA35" localSheetId="5">#REF!</definedName>
    <definedName name="___TLA35">#REF!</definedName>
    <definedName name="___TLA50" localSheetId="0">#REF!</definedName>
    <definedName name="___TLA50" localSheetId="8">#REF!</definedName>
    <definedName name="___TLA50" localSheetId="7">#REF!</definedName>
    <definedName name="___TLA50" localSheetId="1">#REF!</definedName>
    <definedName name="___TLA50" localSheetId="5">#REF!</definedName>
    <definedName name="___TLA50">#REF!</definedName>
    <definedName name="___TLA70" localSheetId="0">#REF!</definedName>
    <definedName name="___TLA70" localSheetId="8">#REF!</definedName>
    <definedName name="___TLA70" localSheetId="7">#REF!</definedName>
    <definedName name="___TLA70" localSheetId="1">#REF!</definedName>
    <definedName name="___TLA70" localSheetId="5">#REF!</definedName>
    <definedName name="___TLA70">#REF!</definedName>
    <definedName name="___TLA95" localSheetId="0">#REF!</definedName>
    <definedName name="___TLA95" localSheetId="8">#REF!</definedName>
    <definedName name="___TLA95" localSheetId="7">#REF!</definedName>
    <definedName name="___TLA95" localSheetId="1">#REF!</definedName>
    <definedName name="___TLA95" localSheetId="5">#REF!</definedName>
    <definedName name="___TLA95">#REF!</definedName>
    <definedName name="___TO14">{"'Sheet1'!$L$16"}</definedName>
    <definedName name="___TR250" localSheetId="0">'[8]dongia (2)'!#REF!</definedName>
    <definedName name="___TR250" localSheetId="8">'[8]dongia (2)'!#REF!</definedName>
    <definedName name="___TR250" localSheetId="7">'[8]dongia (2)'!#REF!</definedName>
    <definedName name="___TR250" localSheetId="1">'[8]dongia (2)'!#REF!</definedName>
    <definedName name="___TR250" localSheetId="5">'[8]dongia (2)'!#REF!</definedName>
    <definedName name="___TR250">'[8]dongia (2)'!#REF!</definedName>
    <definedName name="___tr375" localSheetId="0">[8]giathanh1!#REF!</definedName>
    <definedName name="___tr375" localSheetId="8">[8]giathanh1!#REF!</definedName>
    <definedName name="___tr375" localSheetId="7">[8]giathanh1!#REF!</definedName>
    <definedName name="___tr375" localSheetId="1">[8]giathanh1!#REF!</definedName>
    <definedName name="___tr375" localSheetId="5">[8]giathanh1!#REF!</definedName>
    <definedName name="___tr375">[8]giathanh1!#REF!</definedName>
    <definedName name="___Tru21" localSheetId="0" hidden="1">{"'Sheet1'!$L$16"}</definedName>
    <definedName name="___Tru21" localSheetId="6" hidden="1">{"'Sheet1'!$L$16"}</definedName>
    <definedName name="___Tru21" localSheetId="8" hidden="1">{"'Sheet1'!$L$16"}</definedName>
    <definedName name="___Tru21" localSheetId="7" hidden="1">{"'Sheet1'!$L$16"}</definedName>
    <definedName name="___Tru21" localSheetId="1" hidden="1">{"'Sheet1'!$L$16"}</definedName>
    <definedName name="___Tru21" localSheetId="5" hidden="1">{"'Sheet1'!$L$16"}</definedName>
    <definedName name="___Tru21" hidden="1">{"'Sheet1'!$L$16"}</definedName>
    <definedName name="___tt3" localSheetId="0" hidden="1">{"'Sheet1'!$L$16"}</definedName>
    <definedName name="___tt3" localSheetId="6" hidden="1">{"'Sheet1'!$L$16"}</definedName>
    <definedName name="___tt3" localSheetId="8" hidden="1">{"'Sheet1'!$L$16"}</definedName>
    <definedName name="___tt3" localSheetId="7" hidden="1">{"'Sheet1'!$L$16"}</definedName>
    <definedName name="___tt3" localSheetId="1" hidden="1">{"'Sheet1'!$L$16"}</definedName>
    <definedName name="___tt3" localSheetId="5" hidden="1">{"'Sheet1'!$L$16"}</definedName>
    <definedName name="___tt3" hidden="1">{"'Sheet1'!$L$16"}</definedName>
    <definedName name="___TT31" localSheetId="0" hidden="1">{"'Sheet1'!$L$16"}</definedName>
    <definedName name="___TT31" localSheetId="6" hidden="1">{"'Sheet1'!$L$16"}</definedName>
    <definedName name="___TT31" localSheetId="8" hidden="1">{"'Sheet1'!$L$16"}</definedName>
    <definedName name="___TT31" localSheetId="7" hidden="1">{"'Sheet1'!$L$16"}</definedName>
    <definedName name="___TT31" localSheetId="1" hidden="1">{"'Sheet1'!$L$16"}</definedName>
    <definedName name="___TT31" localSheetId="5" hidden="1">{"'Sheet1'!$L$16"}</definedName>
    <definedName name="___TT31" hidden="1">{"'Sheet1'!$L$16"}</definedName>
    <definedName name="___tz593" localSheetId="0">#REF!</definedName>
    <definedName name="___tz593" localSheetId="8">#REF!</definedName>
    <definedName name="___tz593" localSheetId="7">#REF!</definedName>
    <definedName name="___tz593" localSheetId="1">#REF!</definedName>
    <definedName name="___tz593" localSheetId="5">#REF!</definedName>
    <definedName name="___tz593">#REF!</definedName>
    <definedName name="___vc1">'[4]CT Thang Mo'!$B$34:$H$34</definedName>
    <definedName name="___vc2">'[4]CT Thang Mo'!$B$35:$H$35</definedName>
    <definedName name="___vc3">'[4]CT Thang Mo'!$B$36:$H$36</definedName>
    <definedName name="___VC5">{"'Sheet1'!$L$16"}</definedName>
    <definedName name="___VL100" localSheetId="0">#REF!</definedName>
    <definedName name="___VL100" localSheetId="8">#REF!</definedName>
    <definedName name="___VL100" localSheetId="7">#REF!</definedName>
    <definedName name="___VL100" localSheetId="1">#REF!</definedName>
    <definedName name="___VL100" localSheetId="5">#REF!</definedName>
    <definedName name="___VL100">#REF!</definedName>
    <definedName name="___VL200" localSheetId="0">#REF!</definedName>
    <definedName name="___VL200" localSheetId="8">#REF!</definedName>
    <definedName name="___VL200" localSheetId="7">#REF!</definedName>
    <definedName name="___VL200" localSheetId="1">#REF!</definedName>
    <definedName name="___VL200" localSheetId="5">#REF!</definedName>
    <definedName name="___VL200">#REF!</definedName>
    <definedName name="___VL250" localSheetId="0">#REF!</definedName>
    <definedName name="___VL250" localSheetId="8">#REF!</definedName>
    <definedName name="___VL250" localSheetId="7">#REF!</definedName>
    <definedName name="___VL250" localSheetId="1">#REF!</definedName>
    <definedName name="___VL250" localSheetId="5">#REF!</definedName>
    <definedName name="___VL250">#REF!</definedName>
    <definedName name="___xlfn.BAHTTEXT" hidden="1">#NAME?</definedName>
    <definedName name="__0DATA_DATA2_L_1">NA()</definedName>
    <definedName name="__a1" localSheetId="0" hidden="1">{"'Sheet1'!$L$16"}</definedName>
    <definedName name="__a1" localSheetId="6" hidden="1">{"'Sheet1'!$L$16"}</definedName>
    <definedName name="__a1" localSheetId="8" hidden="1">{"'Sheet1'!$L$16"}</definedName>
    <definedName name="__a1" localSheetId="7" hidden="1">{"'Sheet1'!$L$16"}</definedName>
    <definedName name="__a1" localSheetId="1" hidden="1">{"'Sheet1'!$L$16"}</definedName>
    <definedName name="__a1" localSheetId="5"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6" hidden="1">{"Offgrid",#N/A,FALSE,"OFFGRID";"Region",#N/A,FALSE,"REGION";"Offgrid -2",#N/A,FALSE,"OFFGRID";"WTP",#N/A,FALSE,"WTP";"WTP -2",#N/A,FALSE,"WTP";"Project",#N/A,FALSE,"PROJECT";"Summary -2",#N/A,FALSE,"SUMMARY"}</definedName>
    <definedName name="__a129" localSheetId="8" hidden="1">{"Offgrid",#N/A,FALSE,"OFFGRID";"Region",#N/A,FALSE,"REGION";"Offgrid -2",#N/A,FALSE,"OFFGRID";"WTP",#N/A,FALSE,"WTP";"WTP -2",#N/A,FALSE,"WTP";"Project",#N/A,FALSE,"PROJECT";"Summary -2",#N/A,FALSE,"SUMMARY"}</definedName>
    <definedName name="__a129" localSheetId="7"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5"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6" hidden="1">{"Offgrid",#N/A,FALSE,"OFFGRID";"Region",#N/A,FALSE,"REGION";"Offgrid -2",#N/A,FALSE,"OFFGRID";"WTP",#N/A,FALSE,"WTP";"WTP -2",#N/A,FALSE,"WTP";"Project",#N/A,FALSE,"PROJECT";"Summary -2",#N/A,FALSE,"SUMMARY"}</definedName>
    <definedName name="__a130" localSheetId="8" hidden="1">{"Offgrid",#N/A,FALSE,"OFFGRID";"Region",#N/A,FALSE,"REGION";"Offgrid -2",#N/A,FALSE,"OFFGRID";"WTP",#N/A,FALSE,"WTP";"WTP -2",#N/A,FALSE,"WTP";"Project",#N/A,FALSE,"PROJECT";"Summary -2",#N/A,FALSE,"SUMMARY"}</definedName>
    <definedName name="__a130" localSheetId="7"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5"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65700" localSheetId="0">'[6]MTO REV.2(ARMOR)'!#REF!</definedName>
    <definedName name="__A65700" localSheetId="8">'[6]MTO REV.2(ARMOR)'!#REF!</definedName>
    <definedName name="__A65700" localSheetId="7">'[6]MTO REV.2(ARMOR)'!#REF!</definedName>
    <definedName name="__A65700" localSheetId="1">'[6]MTO REV.2(ARMOR)'!#REF!</definedName>
    <definedName name="__A65700" localSheetId="5">'[6]MTO REV.2(ARMOR)'!#REF!</definedName>
    <definedName name="__A65700">'[6]MTO REV.2(ARMOR)'!#REF!</definedName>
    <definedName name="__A65800" localSheetId="0">'[6]MTO REV.2(ARMOR)'!#REF!</definedName>
    <definedName name="__A65800" localSheetId="8">'[6]MTO REV.2(ARMOR)'!#REF!</definedName>
    <definedName name="__A65800" localSheetId="7">'[6]MTO REV.2(ARMOR)'!#REF!</definedName>
    <definedName name="__A65800" localSheetId="1">'[6]MTO REV.2(ARMOR)'!#REF!</definedName>
    <definedName name="__A65800" localSheetId="5">'[6]MTO REV.2(ARMOR)'!#REF!</definedName>
    <definedName name="__A65800">'[6]MTO REV.2(ARMOR)'!#REF!</definedName>
    <definedName name="__A66000" localSheetId="0">'[6]MTO REV.2(ARMOR)'!#REF!</definedName>
    <definedName name="__A66000" localSheetId="8">'[6]MTO REV.2(ARMOR)'!#REF!</definedName>
    <definedName name="__A66000" localSheetId="7">'[6]MTO REV.2(ARMOR)'!#REF!</definedName>
    <definedName name="__A66000" localSheetId="1">'[6]MTO REV.2(ARMOR)'!#REF!</definedName>
    <definedName name="__A66000" localSheetId="5">'[6]MTO REV.2(ARMOR)'!#REF!</definedName>
    <definedName name="__A66000">'[6]MTO REV.2(ARMOR)'!#REF!</definedName>
    <definedName name="__A67000" localSheetId="0">'[6]MTO REV.2(ARMOR)'!#REF!</definedName>
    <definedName name="__A67000" localSheetId="8">'[6]MTO REV.2(ARMOR)'!#REF!</definedName>
    <definedName name="__A67000" localSheetId="7">'[6]MTO REV.2(ARMOR)'!#REF!</definedName>
    <definedName name="__A67000" localSheetId="1">'[6]MTO REV.2(ARMOR)'!#REF!</definedName>
    <definedName name="__A67000" localSheetId="5">'[6]MTO REV.2(ARMOR)'!#REF!</definedName>
    <definedName name="__A67000">'[6]MTO REV.2(ARMOR)'!#REF!</definedName>
    <definedName name="__A68000" localSheetId="0">'[6]MTO REV.2(ARMOR)'!#REF!</definedName>
    <definedName name="__A68000" localSheetId="8">'[6]MTO REV.2(ARMOR)'!#REF!</definedName>
    <definedName name="__A68000" localSheetId="7">'[6]MTO REV.2(ARMOR)'!#REF!</definedName>
    <definedName name="__A68000" localSheetId="1">'[6]MTO REV.2(ARMOR)'!#REF!</definedName>
    <definedName name="__A68000" localSheetId="5">'[6]MTO REV.2(ARMOR)'!#REF!</definedName>
    <definedName name="__A68000">'[6]MTO REV.2(ARMOR)'!#REF!</definedName>
    <definedName name="__A70000" localSheetId="0">'[6]MTO REV.2(ARMOR)'!#REF!</definedName>
    <definedName name="__A70000" localSheetId="8">'[6]MTO REV.2(ARMOR)'!#REF!</definedName>
    <definedName name="__A70000" localSheetId="7">'[6]MTO REV.2(ARMOR)'!#REF!</definedName>
    <definedName name="__A70000" localSheetId="1">'[6]MTO REV.2(ARMOR)'!#REF!</definedName>
    <definedName name="__A70000" localSheetId="5">'[6]MTO REV.2(ARMOR)'!#REF!</definedName>
    <definedName name="__A70000">'[6]MTO REV.2(ARMOR)'!#REF!</definedName>
    <definedName name="__A75000" localSheetId="0">'[6]MTO REV.2(ARMOR)'!#REF!</definedName>
    <definedName name="__A75000" localSheetId="8">'[6]MTO REV.2(ARMOR)'!#REF!</definedName>
    <definedName name="__A75000" localSheetId="7">'[6]MTO REV.2(ARMOR)'!#REF!</definedName>
    <definedName name="__A75000" localSheetId="1">'[6]MTO REV.2(ARMOR)'!#REF!</definedName>
    <definedName name="__A75000" localSheetId="5">'[6]MTO REV.2(ARMOR)'!#REF!</definedName>
    <definedName name="__A75000">'[6]MTO REV.2(ARMOR)'!#REF!</definedName>
    <definedName name="__A85000" localSheetId="0">'[6]MTO REV.2(ARMOR)'!#REF!</definedName>
    <definedName name="__A85000" localSheetId="8">'[6]MTO REV.2(ARMOR)'!#REF!</definedName>
    <definedName name="__A85000" localSheetId="7">'[6]MTO REV.2(ARMOR)'!#REF!</definedName>
    <definedName name="__A85000" localSheetId="1">'[6]MTO REV.2(ARMOR)'!#REF!</definedName>
    <definedName name="__A85000" localSheetId="5">'[6]MTO REV.2(ARMOR)'!#REF!</definedName>
    <definedName name="__A85000">'[6]MTO REV.2(ARMOR)'!#REF!</definedName>
    <definedName name="__abb91">#N/A</definedName>
    <definedName name="__B1" localSheetId="0" hidden="1">{"'Sheet1'!$L$16"}</definedName>
    <definedName name="__B1" localSheetId="6" hidden="1">{"'Sheet1'!$L$16"}</definedName>
    <definedName name="__B1" localSheetId="8" hidden="1">{"'Sheet1'!$L$16"}</definedName>
    <definedName name="__B1" localSheetId="7" hidden="1">{"'Sheet1'!$L$16"}</definedName>
    <definedName name="__B1" localSheetId="1" hidden="1">{"'Sheet1'!$L$16"}</definedName>
    <definedName name="__B1" localSheetId="5" hidden="1">{"'Sheet1'!$L$16"}</definedName>
    <definedName name="__B1" hidden="1">{"'Sheet1'!$L$16"}</definedName>
    <definedName name="__bal1" localSheetId="0">[7]!_xlbgnm.bal1</definedName>
    <definedName name="__bal1" localSheetId="8">[7]!_xlbgnm.bal1</definedName>
    <definedName name="__bal1" localSheetId="7">[7]!_xlbgnm.bal1</definedName>
    <definedName name="__bal1" localSheetId="1">[7]!_xlbgnm.bal1</definedName>
    <definedName name="__bal1" localSheetId="5">[7]!_xlbgnm.bal1</definedName>
    <definedName name="__bal1">[7]!_xlbgnm.bal1</definedName>
    <definedName name="__bal10" localSheetId="0">[7]!_xlbgnm.bal10</definedName>
    <definedName name="__bal10" localSheetId="8">[7]!_xlbgnm.bal10</definedName>
    <definedName name="__bal10" localSheetId="7">[7]!_xlbgnm.bal10</definedName>
    <definedName name="__bal10" localSheetId="1">[7]!_xlbgnm.bal10</definedName>
    <definedName name="__bal10" localSheetId="5">[7]!_xlbgnm.bal10</definedName>
    <definedName name="__bal10">[7]!_xlbgnm.bal10</definedName>
    <definedName name="__bal11" localSheetId="0">[7]!_xlbgnm.bal11</definedName>
    <definedName name="__bal11" localSheetId="8">[7]!_xlbgnm.bal11</definedName>
    <definedName name="__bal11" localSheetId="7">[7]!_xlbgnm.bal11</definedName>
    <definedName name="__bal11" localSheetId="1">[7]!_xlbgnm.bal11</definedName>
    <definedName name="__bal11" localSheetId="5">[7]!_xlbgnm.bal11</definedName>
    <definedName name="__bal11">[7]!_xlbgnm.bal11</definedName>
    <definedName name="__bal2" localSheetId="0">[7]!_xlbgnm.bal2</definedName>
    <definedName name="__bal2" localSheetId="8">[7]!_xlbgnm.bal2</definedName>
    <definedName name="__bal2" localSheetId="7">[7]!_xlbgnm.bal2</definedName>
    <definedName name="__bal2" localSheetId="1">[7]!_xlbgnm.bal2</definedName>
    <definedName name="__bal2" localSheetId="5">[7]!_xlbgnm.bal2</definedName>
    <definedName name="__bal2">[7]!_xlbgnm.bal2</definedName>
    <definedName name="__bal3" localSheetId="0">[7]!_xlbgnm.bal3</definedName>
    <definedName name="__bal3" localSheetId="8">[7]!_xlbgnm.bal3</definedName>
    <definedName name="__bal3" localSheetId="7">[7]!_xlbgnm.bal3</definedName>
    <definedName name="__bal3" localSheetId="1">[7]!_xlbgnm.bal3</definedName>
    <definedName name="__bal3" localSheetId="5">[7]!_xlbgnm.bal3</definedName>
    <definedName name="__bal3">[7]!_xlbgnm.bal3</definedName>
    <definedName name="__bal4" localSheetId="0">[7]!_xlbgnm.bal4</definedName>
    <definedName name="__bal4" localSheetId="8">[7]!_xlbgnm.bal4</definedName>
    <definedName name="__bal4" localSheetId="7">[7]!_xlbgnm.bal4</definedName>
    <definedName name="__bal4" localSheetId="1">[7]!_xlbgnm.bal4</definedName>
    <definedName name="__bal4" localSheetId="5">[7]!_xlbgnm.bal4</definedName>
    <definedName name="__bal4">[7]!_xlbgnm.bal4</definedName>
    <definedName name="__bal5" localSheetId="0">[7]!_xlbgnm.bal5</definedName>
    <definedName name="__bal5" localSheetId="8">[7]!_xlbgnm.bal5</definedName>
    <definedName name="__bal5" localSheetId="7">[7]!_xlbgnm.bal5</definedName>
    <definedName name="__bal5" localSheetId="1">[7]!_xlbgnm.bal5</definedName>
    <definedName name="__bal5" localSheetId="5">[7]!_xlbgnm.bal5</definedName>
    <definedName name="__bal5">[7]!_xlbgnm.bal5</definedName>
    <definedName name="__bal6" localSheetId="0">[7]!_xlbgnm.bal6</definedName>
    <definedName name="__bal6" localSheetId="8">[7]!_xlbgnm.bal6</definedName>
    <definedName name="__bal6" localSheetId="7">[7]!_xlbgnm.bal6</definedName>
    <definedName name="__bal6" localSheetId="1">[7]!_xlbgnm.bal6</definedName>
    <definedName name="__bal6" localSheetId="5">[7]!_xlbgnm.bal6</definedName>
    <definedName name="__bal6">[7]!_xlbgnm.bal6</definedName>
    <definedName name="__bal7" localSheetId="0">[7]!_xlbgnm.bal7</definedName>
    <definedName name="__bal7" localSheetId="8">[7]!_xlbgnm.bal7</definedName>
    <definedName name="__bal7" localSheetId="7">[7]!_xlbgnm.bal7</definedName>
    <definedName name="__bal7" localSheetId="1">[7]!_xlbgnm.bal7</definedName>
    <definedName name="__bal7" localSheetId="5">[7]!_xlbgnm.bal7</definedName>
    <definedName name="__bal7">[7]!_xlbgnm.bal7</definedName>
    <definedName name="__bal8" localSheetId="0">[7]!_xlbgnm.bal8</definedName>
    <definedName name="__bal8" localSheetId="8">[7]!_xlbgnm.bal8</definedName>
    <definedName name="__bal8" localSheetId="7">[7]!_xlbgnm.bal8</definedName>
    <definedName name="__bal8" localSheetId="1">[7]!_xlbgnm.bal8</definedName>
    <definedName name="__bal8" localSheetId="5">[7]!_xlbgnm.bal8</definedName>
    <definedName name="__bal8">[7]!_xlbgnm.bal8</definedName>
    <definedName name="__bal9" localSheetId="0">[7]!_xlbgnm.bal9</definedName>
    <definedName name="__bal9" localSheetId="8">[7]!_xlbgnm.bal9</definedName>
    <definedName name="__bal9" localSheetId="7">[7]!_xlbgnm.bal9</definedName>
    <definedName name="__bal9" localSheetId="1">[7]!_xlbgnm.bal9</definedName>
    <definedName name="__bal9" localSheetId="5">[7]!_xlbgnm.bal9</definedName>
    <definedName name="__bal9">[7]!_xlbgnm.bal9</definedName>
    <definedName name="__ban2" localSheetId="0" hidden="1">{"'Sheet1'!$L$16"}</definedName>
    <definedName name="__ban2" localSheetId="6" hidden="1">{"'Sheet1'!$L$16"}</definedName>
    <definedName name="__ban2" localSheetId="8" hidden="1">{"'Sheet1'!$L$16"}</definedName>
    <definedName name="__ban2" localSheetId="7" hidden="1">{"'Sheet1'!$L$16"}</definedName>
    <definedName name="__ban2" localSheetId="1" hidden="1">{"'Sheet1'!$L$16"}</definedName>
    <definedName name="__ban2" localSheetId="5" hidden="1">{"'Sheet1'!$L$16"}</definedName>
    <definedName name="__ban2" hidden="1">{"'Sheet1'!$L$16"}</definedName>
    <definedName name="__boi1" localSheetId="0">#REF!</definedName>
    <definedName name="__boi1" localSheetId="8">#REF!</definedName>
    <definedName name="__boi1" localSheetId="7">#REF!</definedName>
    <definedName name="__boi1" localSheetId="1">#REF!</definedName>
    <definedName name="__boi1" localSheetId="5">#REF!</definedName>
    <definedName name="__boi1">#REF!</definedName>
    <definedName name="__boi2" localSheetId="0">#REF!</definedName>
    <definedName name="__boi2" localSheetId="8">#REF!</definedName>
    <definedName name="__boi2" localSheetId="7">#REF!</definedName>
    <definedName name="__boi2" localSheetId="1">#REF!</definedName>
    <definedName name="__boi2" localSheetId="5">#REF!</definedName>
    <definedName name="__boi2">#REF!</definedName>
    <definedName name="__cep1" localSheetId="0" hidden="1">{"'Sheet1'!$L$16"}</definedName>
    <definedName name="__cep1" localSheetId="6" hidden="1">{"'Sheet1'!$L$16"}</definedName>
    <definedName name="__cep1" localSheetId="8" hidden="1">{"'Sheet1'!$L$16"}</definedName>
    <definedName name="__cep1" localSheetId="7" hidden="1">{"'Sheet1'!$L$16"}</definedName>
    <definedName name="__cep1" localSheetId="1" hidden="1">{"'Sheet1'!$L$16"}</definedName>
    <definedName name="__cep1" localSheetId="5" hidden="1">{"'Sheet1'!$L$16"}</definedName>
    <definedName name="__cep1" hidden="1">{"'Sheet1'!$L$16"}</definedName>
    <definedName name="__Coc39" localSheetId="0" hidden="1">{"'Sheet1'!$L$16"}</definedName>
    <definedName name="__Coc39" localSheetId="6" hidden="1">{"'Sheet1'!$L$16"}</definedName>
    <definedName name="__Coc39" localSheetId="8" hidden="1">{"'Sheet1'!$L$16"}</definedName>
    <definedName name="__Coc39" localSheetId="7" hidden="1">{"'Sheet1'!$L$16"}</definedName>
    <definedName name="__Coc39" localSheetId="1" hidden="1">{"'Sheet1'!$L$16"}</definedName>
    <definedName name="__Coc39" localSheetId="5" hidden="1">{"'Sheet1'!$L$16"}</definedName>
    <definedName name="__Coc39" hidden="1">{"'Sheet1'!$L$16"}</definedName>
    <definedName name="__CON1" localSheetId="0">#REF!</definedName>
    <definedName name="__CON1" localSheetId="8">#REF!</definedName>
    <definedName name="__CON1" localSheetId="7">#REF!</definedName>
    <definedName name="__CON1" localSheetId="1">#REF!</definedName>
    <definedName name="__CON1" localSheetId="5">#REF!</definedName>
    <definedName name="__CON1">#REF!</definedName>
    <definedName name="__CON2" localSheetId="0">#REF!</definedName>
    <definedName name="__CON2" localSheetId="8">#REF!</definedName>
    <definedName name="__CON2" localSheetId="7">#REF!</definedName>
    <definedName name="__CON2" localSheetId="1">#REF!</definedName>
    <definedName name="__CON2" localSheetId="5">#REF!</definedName>
    <definedName name="__CON2">#REF!</definedName>
    <definedName name="__Count">9</definedName>
    <definedName name="__ct2005" localSheetId="0" hidden="1">{"'Sheet1'!$L$16"}</definedName>
    <definedName name="__ct2005" localSheetId="6" hidden="1">{"'Sheet1'!$L$16"}</definedName>
    <definedName name="__ct2005" localSheetId="8" hidden="1">{"'Sheet1'!$L$16"}</definedName>
    <definedName name="__ct2005" localSheetId="7" hidden="1">{"'Sheet1'!$L$16"}</definedName>
    <definedName name="__ct2005" localSheetId="1" hidden="1">{"'Sheet1'!$L$16"}</definedName>
    <definedName name="__ct2005" localSheetId="5" hidden="1">{"'Sheet1'!$L$16"}</definedName>
    <definedName name="__ct2005" hidden="1">{"'Sheet1'!$L$16"}</definedName>
    <definedName name="__CT250" localSheetId="0">'[8]dongia (2)'!#REF!</definedName>
    <definedName name="__CT250" localSheetId="8">'[8]dongia (2)'!#REF!</definedName>
    <definedName name="__CT250" localSheetId="7">'[8]dongia (2)'!#REF!</definedName>
    <definedName name="__CT250" localSheetId="1">'[8]dongia (2)'!#REF!</definedName>
    <definedName name="__CT250" localSheetId="5">'[8]dongia (2)'!#REF!</definedName>
    <definedName name="__CT250">'[8]dongia (2)'!#REF!</definedName>
    <definedName name="__ct456789" localSheetId="0">IF(#REF!="","",#REF!*#REF!)</definedName>
    <definedName name="__ct456789" localSheetId="8">IF(#REF!="","",#REF!*#REF!)</definedName>
    <definedName name="__ct456789" localSheetId="7">IF(#REF!="","",#REF!*#REF!)</definedName>
    <definedName name="__ct456789" localSheetId="1">IF(#REF!="","",#REF!*#REF!)</definedName>
    <definedName name="__ct456789" localSheetId="5">IF(#REF!="","",#REF!*#REF!)</definedName>
    <definedName name="__ct456789">IF(#REF!="","",#REF!*#REF!)</definedName>
    <definedName name="__dao1">'[4]CT Thang Mo'!$B$189:$H$189</definedName>
    <definedName name="__dao2">'[4]CT Thang Mo'!$B$161:$H$161</definedName>
    <definedName name="__dap2">'[4]CT Thang Mo'!$B$162:$H$162</definedName>
    <definedName name="__day1" localSheetId="0">'[9]Chiet tinh dz22'!#REF!</definedName>
    <definedName name="__day1" localSheetId="8">'[9]Chiet tinh dz22'!#REF!</definedName>
    <definedName name="__day1" localSheetId="7">'[9]Chiet tinh dz22'!#REF!</definedName>
    <definedName name="__day1" localSheetId="1">'[9]Chiet tinh dz22'!#REF!</definedName>
    <definedName name="__day1" localSheetId="5">'[9]Chiet tinh dz22'!#REF!</definedName>
    <definedName name="__day1">'[9]Chiet tinh dz22'!#REF!</definedName>
    <definedName name="__day2">'[10]Chiet tinh dz35'!$H$3</definedName>
    <definedName name="__dbu1" localSheetId="0">'[4]CT Thang Mo'!#REF!</definedName>
    <definedName name="__dbu1" localSheetId="8">'[4]CT Thang Mo'!#REF!</definedName>
    <definedName name="__dbu1" localSheetId="7">'[4]CT Thang Mo'!#REF!</definedName>
    <definedName name="__dbu1" localSheetId="1">'[4]CT Thang Mo'!#REF!</definedName>
    <definedName name="__dbu1" localSheetId="5">'[4]CT Thang Mo'!#REF!</definedName>
    <definedName name="__dbu1">'[4]CT Thang Mo'!#REF!</definedName>
    <definedName name="__dbu2">'[4]CT Thang Mo'!$B$93:$F$93</definedName>
    <definedName name="__ddn400" localSheetId="0">#REF!</definedName>
    <definedName name="__ddn400" localSheetId="8">#REF!</definedName>
    <definedName name="__ddn400" localSheetId="7">#REF!</definedName>
    <definedName name="__ddn400" localSheetId="1">#REF!</definedName>
    <definedName name="__ddn400" localSheetId="5">#REF!</definedName>
    <definedName name="__ddn400">#REF!</definedName>
    <definedName name="__ddn600" localSheetId="0">#REF!</definedName>
    <definedName name="__ddn600" localSheetId="8">#REF!</definedName>
    <definedName name="__ddn600" localSheetId="7">#REF!</definedName>
    <definedName name="__ddn600" localSheetId="1">#REF!</definedName>
    <definedName name="__ddn600" localSheetId="5">#REF!</definedName>
    <definedName name="__ddn600">#REF!</definedName>
    <definedName name="__DgL1">'[11]Dinh muc CP KTCB khac'!$C$88</definedName>
    <definedName name="__DgL2">'[11]Dinh muc CP KTCB khac'!$E$88</definedName>
    <definedName name="__DgL3">'[11]Dinh muc CP KTCB khac'!$G$88</definedName>
    <definedName name="__DgL4">'[11]Dinh muc CP KTCB khac'!$I$88</definedName>
    <definedName name="__DgL5">'[11]Dinh muc CP KTCB khac'!$K$88</definedName>
    <definedName name="__DgS1">'[11]Dinh muc CP KTCB khac'!$F$199</definedName>
    <definedName name="__DgS2">'[11]Dinh muc CP KTCB khac'!$I$199</definedName>
    <definedName name="__dgt100" localSheetId="0">'[8]dongia (2)'!#REF!</definedName>
    <definedName name="__dgt100" localSheetId="8">'[8]dongia (2)'!#REF!</definedName>
    <definedName name="__dgt100" localSheetId="7">'[8]dongia (2)'!#REF!</definedName>
    <definedName name="__dgt100" localSheetId="1">'[8]dongia (2)'!#REF!</definedName>
    <definedName name="__dgt100" localSheetId="5">'[8]dongia (2)'!#REF!</definedName>
    <definedName name="__dgt100">'[8]dongia (2)'!#REF!</definedName>
    <definedName name="__f5">{"'Sheet1'!$L$16"}</definedName>
    <definedName name="__GFE28" localSheetId="0">#REF!</definedName>
    <definedName name="__GFE28" localSheetId="8">#REF!</definedName>
    <definedName name="__GFE28" localSheetId="7">#REF!</definedName>
    <definedName name="__GFE28" localSheetId="1">#REF!</definedName>
    <definedName name="__GFE28" localSheetId="5">#REF!</definedName>
    <definedName name="__GFE28">#REF!</definedName>
    <definedName name="__GID1">'[8]LKVL-CK-HT-GD1'!$A$4</definedName>
    <definedName name="__Goi8" localSheetId="0" hidden="1">{"'Sheet1'!$L$16"}</definedName>
    <definedName name="__Goi8" localSheetId="6" hidden="1">{"'Sheet1'!$L$16"}</definedName>
    <definedName name="__Goi8" localSheetId="8" hidden="1">{"'Sheet1'!$L$16"}</definedName>
    <definedName name="__Goi8" localSheetId="7" hidden="1">{"'Sheet1'!$L$16"}</definedName>
    <definedName name="__Goi8" localSheetId="1" hidden="1">{"'Sheet1'!$L$16"}</definedName>
    <definedName name="__Goi8" localSheetId="5" hidden="1">{"'Sheet1'!$L$16"}</definedName>
    <definedName name="__Goi8" hidden="1">{"'Sheet1'!$L$16"}</definedName>
    <definedName name="__h1" localSheetId="0" hidden="1">{"'Sheet1'!$L$16"}</definedName>
    <definedName name="__h1" localSheetId="6" hidden="1">{"'Sheet1'!$L$16"}</definedName>
    <definedName name="__h1" localSheetId="8" hidden="1">{"'Sheet1'!$L$16"}</definedName>
    <definedName name="__h1" localSheetId="7" hidden="1">{"'Sheet1'!$L$16"}</definedName>
    <definedName name="__h1" localSheetId="1" hidden="1">{"'Sheet1'!$L$16"}</definedName>
    <definedName name="__h1" localSheetId="5" hidden="1">{"'Sheet1'!$L$16"}</definedName>
    <definedName name="__h1" hidden="1">{"'Sheet1'!$L$16"}</definedName>
    <definedName name="__hsm2">1.1289</definedName>
    <definedName name="__hu1" localSheetId="0" hidden="1">{"'Sheet1'!$L$16"}</definedName>
    <definedName name="__hu1" localSheetId="6" hidden="1">{"'Sheet1'!$L$16"}</definedName>
    <definedName name="__hu1" localSheetId="8" hidden="1">{"'Sheet1'!$L$16"}</definedName>
    <definedName name="__hu1" localSheetId="7" hidden="1">{"'Sheet1'!$L$16"}</definedName>
    <definedName name="__hu1" localSheetId="1" hidden="1">{"'Sheet1'!$L$16"}</definedName>
    <definedName name="__hu1" localSheetId="5" hidden="1">{"'Sheet1'!$L$16"}</definedName>
    <definedName name="__hu1" hidden="1">{"'Sheet1'!$L$16"}</definedName>
    <definedName name="__hu2" localSheetId="0" hidden="1">{"'Sheet1'!$L$16"}</definedName>
    <definedName name="__hu2" localSheetId="6" hidden="1">{"'Sheet1'!$L$16"}</definedName>
    <definedName name="__hu2" localSheetId="8" hidden="1">{"'Sheet1'!$L$16"}</definedName>
    <definedName name="__hu2" localSheetId="7" hidden="1">{"'Sheet1'!$L$16"}</definedName>
    <definedName name="__hu2" localSheetId="1" hidden="1">{"'Sheet1'!$L$16"}</definedName>
    <definedName name="__hu2" localSheetId="5" hidden="1">{"'Sheet1'!$L$16"}</definedName>
    <definedName name="__hu2" hidden="1">{"'Sheet1'!$L$16"}</definedName>
    <definedName name="__hu5" localSheetId="0" hidden="1">{"'Sheet1'!$L$16"}</definedName>
    <definedName name="__hu5" localSheetId="6" hidden="1">{"'Sheet1'!$L$16"}</definedName>
    <definedName name="__hu5" localSheetId="8" hidden="1">{"'Sheet1'!$L$16"}</definedName>
    <definedName name="__hu5" localSheetId="7" hidden="1">{"'Sheet1'!$L$16"}</definedName>
    <definedName name="__hu5" localSheetId="1" hidden="1">{"'Sheet1'!$L$16"}</definedName>
    <definedName name="__hu5" localSheetId="5" hidden="1">{"'Sheet1'!$L$16"}</definedName>
    <definedName name="__hu5" hidden="1">{"'Sheet1'!$L$16"}</definedName>
    <definedName name="__hu6" localSheetId="0" hidden="1">{"'Sheet1'!$L$16"}</definedName>
    <definedName name="__hu6" localSheetId="6" hidden="1">{"'Sheet1'!$L$16"}</definedName>
    <definedName name="__hu6" localSheetId="8" hidden="1">{"'Sheet1'!$L$16"}</definedName>
    <definedName name="__hu6" localSheetId="7" hidden="1">{"'Sheet1'!$L$16"}</definedName>
    <definedName name="__hu6" localSheetId="1" hidden="1">{"'Sheet1'!$L$16"}</definedName>
    <definedName name="__hu6" localSheetId="5" hidden="1">{"'Sheet1'!$L$16"}</definedName>
    <definedName name="__hu6" hidden="1">{"'Sheet1'!$L$16"}</definedName>
    <definedName name="__IntlFixup" hidden="1">TRUE</definedName>
    <definedName name="__isc1">0.035</definedName>
    <definedName name="__isc2">0.02</definedName>
    <definedName name="__isc3">0.054</definedName>
    <definedName name="__KH08" localSheetId="0" hidden="1">{#N/A,#N/A,FALSE,"Chi tiÆt"}</definedName>
    <definedName name="__KH08" localSheetId="6" hidden="1">{#N/A,#N/A,FALSE,"Chi tiÆt"}</definedName>
    <definedName name="__KH08" localSheetId="8" hidden="1">{#N/A,#N/A,FALSE,"Chi tiÆt"}</definedName>
    <definedName name="__KH08" localSheetId="7" hidden="1">{#N/A,#N/A,FALSE,"Chi tiÆt"}</definedName>
    <definedName name="__KH08" localSheetId="1" hidden="1">{#N/A,#N/A,FALSE,"Chi tiÆt"}</definedName>
    <definedName name="__KH08" localSheetId="5" hidden="1">{#N/A,#N/A,FALSE,"Chi tiÆt"}</definedName>
    <definedName name="__KH08" hidden="1">{#N/A,#N/A,FALSE,"Chi tiÆt"}</definedName>
    <definedName name="__kl1" localSheetId="0">#REF!</definedName>
    <definedName name="__kl1" localSheetId="8">#REF!</definedName>
    <definedName name="__kl1" localSheetId="7">#REF!</definedName>
    <definedName name="__kl1" localSheetId="1">#REF!</definedName>
    <definedName name="__kl1" localSheetId="5">#REF!</definedName>
    <definedName name="__kl1">#REF!</definedName>
    <definedName name="__km03">{"'Sheet1'!$L$16"}</definedName>
    <definedName name="__Lan1">{"Thuxm2.xls","Sheet1"}</definedName>
    <definedName name="__LAN3" localSheetId="0" hidden="1">{"'Sheet1'!$L$16"}</definedName>
    <definedName name="__LAN3" localSheetId="6" hidden="1">{"'Sheet1'!$L$16"}</definedName>
    <definedName name="__LAN3" localSheetId="8" hidden="1">{"'Sheet1'!$L$16"}</definedName>
    <definedName name="__LAN3" localSheetId="7" hidden="1">{"'Sheet1'!$L$16"}</definedName>
    <definedName name="__LAN3" localSheetId="1" hidden="1">{"'Sheet1'!$L$16"}</definedName>
    <definedName name="__LAN3" localSheetId="5" hidden="1">{"'Sheet1'!$L$16"}</definedName>
    <definedName name="__LAN3" hidden="1">{"'Sheet1'!$L$16"}</definedName>
    <definedName name="__lap1" localSheetId="0">#REF!</definedName>
    <definedName name="__lap1" localSheetId="8">#REF!</definedName>
    <definedName name="__lap1" localSheetId="7">#REF!</definedName>
    <definedName name="__lap1" localSheetId="1">#REF!</definedName>
    <definedName name="__lap1" localSheetId="5">#REF!</definedName>
    <definedName name="__lap1">#REF!</definedName>
    <definedName name="__lap2" localSheetId="0">#REF!</definedName>
    <definedName name="__lap2" localSheetId="8">#REF!</definedName>
    <definedName name="__lap2" localSheetId="7">#REF!</definedName>
    <definedName name="__lap2" localSheetId="1">#REF!</definedName>
    <definedName name="__lap2" localSheetId="5">#REF!</definedName>
    <definedName name="__lap2">#REF!</definedName>
    <definedName name="__lk2" localSheetId="0" hidden="1">{"'Sheet1'!$L$16"}</definedName>
    <definedName name="__lk2" localSheetId="6" hidden="1">{"'Sheet1'!$L$16"}</definedName>
    <definedName name="__lk2" localSheetId="8" hidden="1">{"'Sheet1'!$L$16"}</definedName>
    <definedName name="__lk2" localSheetId="7" hidden="1">{"'Sheet1'!$L$16"}</definedName>
    <definedName name="__lk2" localSheetId="1" hidden="1">{"'Sheet1'!$L$16"}</definedName>
    <definedName name="__lk2" localSheetId="5" hidden="1">{"'Sheet1'!$L$16"}</definedName>
    <definedName name="__lk2" hidden="1">{"'Sheet1'!$L$16"}</definedName>
    <definedName name="__lt1">#N/A</definedName>
    <definedName name="__M36" localSheetId="0" hidden="1">{"'Sheet1'!$L$16"}</definedName>
    <definedName name="__M36" localSheetId="6" hidden="1">{"'Sheet1'!$L$16"}</definedName>
    <definedName name="__M36" localSheetId="8" hidden="1">{"'Sheet1'!$L$16"}</definedName>
    <definedName name="__M36" localSheetId="7" hidden="1">{"'Sheet1'!$L$16"}</definedName>
    <definedName name="__M36" localSheetId="1" hidden="1">{"'Sheet1'!$L$16"}</definedName>
    <definedName name="__M36" localSheetId="5" hidden="1">{"'Sheet1'!$L$16"}</definedName>
    <definedName name="__M36" hidden="1">{"'Sheet1'!$L$16"}</definedName>
    <definedName name="__MAC12" localSheetId="0">#REF!</definedName>
    <definedName name="__MAC12" localSheetId="8">#REF!</definedName>
    <definedName name="__MAC12" localSheetId="7">#REF!</definedName>
    <definedName name="__MAC12" localSheetId="1">#REF!</definedName>
    <definedName name="__MAC12" localSheetId="5">#REF!</definedName>
    <definedName name="__MAC12">#REF!</definedName>
    <definedName name="__MAC46" localSheetId="0">#REF!</definedName>
    <definedName name="__MAC46" localSheetId="8">#REF!</definedName>
    <definedName name="__MAC46" localSheetId="7">#REF!</definedName>
    <definedName name="__MAC46" localSheetId="1">#REF!</definedName>
    <definedName name="__MAC46" localSheetId="5">#REF!</definedName>
    <definedName name="__MAC46">#REF!</definedName>
    <definedName name="__NCL100" localSheetId="0">#REF!</definedName>
    <definedName name="__NCL100" localSheetId="8">#REF!</definedName>
    <definedName name="__NCL100" localSheetId="7">#REF!</definedName>
    <definedName name="__NCL100" localSheetId="1">#REF!</definedName>
    <definedName name="__NCL100" localSheetId="5">#REF!</definedName>
    <definedName name="__NCL100">#REF!</definedName>
    <definedName name="__NCL200" localSheetId="0">#REF!</definedName>
    <definedName name="__NCL200" localSheetId="8">#REF!</definedName>
    <definedName name="__NCL200" localSheetId="7">#REF!</definedName>
    <definedName name="__NCL200" localSheetId="1">#REF!</definedName>
    <definedName name="__NCL200" localSheetId="5">#REF!</definedName>
    <definedName name="__NCL200">#REF!</definedName>
    <definedName name="__NCL250" localSheetId="0">#REF!</definedName>
    <definedName name="__NCL250" localSheetId="8">#REF!</definedName>
    <definedName name="__NCL250" localSheetId="7">#REF!</definedName>
    <definedName name="__NCL250" localSheetId="1">#REF!</definedName>
    <definedName name="__NCL250" localSheetId="5">#REF!</definedName>
    <definedName name="__NCL250">#REF!</definedName>
    <definedName name="__NET2" localSheetId="0">#REF!</definedName>
    <definedName name="__NET2" localSheetId="8">#REF!</definedName>
    <definedName name="__NET2" localSheetId="7">#REF!</definedName>
    <definedName name="__NET2" localSheetId="1">#REF!</definedName>
    <definedName name="__NET2" localSheetId="5">#REF!</definedName>
    <definedName name="__NET2">#REF!</definedName>
    <definedName name="__nin190" localSheetId="0">#REF!</definedName>
    <definedName name="__nin190" localSheetId="8">#REF!</definedName>
    <definedName name="__nin190" localSheetId="7">#REF!</definedName>
    <definedName name="__nin190" localSheetId="1">#REF!</definedName>
    <definedName name="__nin190" localSheetId="5">#REF!</definedName>
    <definedName name="__nin190">#REF!</definedName>
    <definedName name="__NSO2" localSheetId="0" hidden="1">{"'Sheet1'!$L$16"}</definedName>
    <definedName name="__NSO2" localSheetId="6" hidden="1">{"'Sheet1'!$L$16"}</definedName>
    <definedName name="__NSO2" localSheetId="8" hidden="1">{"'Sheet1'!$L$16"}</definedName>
    <definedName name="__NSO2" localSheetId="7" hidden="1">{"'Sheet1'!$L$16"}</definedName>
    <definedName name="__NSO2" localSheetId="1" hidden="1">{"'Sheet1'!$L$16"}</definedName>
    <definedName name="__NSO2" localSheetId="5" hidden="1">{"'Sheet1'!$L$16"}</definedName>
    <definedName name="__NSO2" hidden="1">{"'Sheet1'!$L$16"}</definedName>
    <definedName name="__OT1">'[11]Dinh muc CP KTCB khac'!$C$189</definedName>
    <definedName name="__OT2">'[11]Dinh muc CP KTCB khac'!$E$189</definedName>
    <definedName name="__OT3">'[11]Dinh muc CP KTCB khac'!$G$189</definedName>
    <definedName name="__OT4">'[11]Dinh muc CP KTCB khac'!$I$189</definedName>
    <definedName name="__OT5">'[11]Dinh muc CP KTCB khac'!$K$189</definedName>
    <definedName name="__oto10" localSheetId="0">[12]VL!#REF!</definedName>
    <definedName name="__oto10" localSheetId="8">[12]VL!#REF!</definedName>
    <definedName name="__oto10" localSheetId="7">[12]VL!#REF!</definedName>
    <definedName name="__oto10" localSheetId="1">[12]VL!#REF!</definedName>
    <definedName name="__oto10" localSheetId="5">[12]VL!#REF!</definedName>
    <definedName name="__oto10">[12]VL!#REF!</definedName>
    <definedName name="__PA3" localSheetId="0" hidden="1">{"'Sheet1'!$L$16"}</definedName>
    <definedName name="__PA3" localSheetId="6" hidden="1">{"'Sheet1'!$L$16"}</definedName>
    <definedName name="__PA3" localSheetId="8" hidden="1">{"'Sheet1'!$L$16"}</definedName>
    <definedName name="__PA3" localSheetId="7" hidden="1">{"'Sheet1'!$L$16"}</definedName>
    <definedName name="__PA3" localSheetId="1" hidden="1">{"'Sheet1'!$L$16"}</definedName>
    <definedName name="__PA3" localSheetId="5" hidden="1">{"'Sheet1'!$L$16"}</definedName>
    <definedName name="__PA3" hidden="1">{"'Sheet1'!$L$16"}</definedName>
    <definedName name="__phu2">{"'Sheet1'!$L$16"}</definedName>
    <definedName name="__Pl2" localSheetId="0" hidden="1">{"'Sheet1'!$L$16"}</definedName>
    <definedName name="__Pl2" localSheetId="6" hidden="1">{"'Sheet1'!$L$16"}</definedName>
    <definedName name="__Pl2" localSheetId="8" hidden="1">{"'Sheet1'!$L$16"}</definedName>
    <definedName name="__Pl2" localSheetId="7" hidden="1">{"'Sheet1'!$L$16"}</definedName>
    <definedName name="__Pl2" localSheetId="1" hidden="1">{"'Sheet1'!$L$16"}</definedName>
    <definedName name="__Pl2" localSheetId="5" hidden="1">{"'Sheet1'!$L$16"}</definedName>
    <definedName name="__Pl2" hidden="1">{"'Sheet1'!$L$16"}</definedName>
    <definedName name="__sat10" localSheetId="0">'[5]Bang chiet tinh TBA'!#REF!</definedName>
    <definedName name="__sat10" localSheetId="8">'[5]Bang chiet tinh TBA'!#REF!</definedName>
    <definedName name="__sat10" localSheetId="7">'[5]Bang chiet tinh TBA'!#REF!</definedName>
    <definedName name="__sat10" localSheetId="1">'[5]Bang chiet tinh TBA'!#REF!</definedName>
    <definedName name="__sat10" localSheetId="5">'[5]Bang chiet tinh TBA'!#REF!</definedName>
    <definedName name="__sat10">'[5]Bang chiet tinh TBA'!#REF!</definedName>
    <definedName name="__sat12" localSheetId="0">'[5]Bang chiet tinh TBA'!#REF!</definedName>
    <definedName name="__sat12" localSheetId="8">'[5]Bang chiet tinh TBA'!#REF!</definedName>
    <definedName name="__sat12" localSheetId="7">'[5]Bang chiet tinh TBA'!#REF!</definedName>
    <definedName name="__sat12" localSheetId="1">'[5]Bang chiet tinh TBA'!#REF!</definedName>
    <definedName name="__sat12" localSheetId="5">'[5]Bang chiet tinh TBA'!#REF!</definedName>
    <definedName name="__sat12">'[5]Bang chiet tinh TBA'!#REF!</definedName>
    <definedName name="__sat14" localSheetId="0">'[5]Bang chiet tinh TBA'!#REF!</definedName>
    <definedName name="__sat14" localSheetId="8">'[5]Bang chiet tinh TBA'!#REF!</definedName>
    <definedName name="__sat14" localSheetId="7">'[5]Bang chiet tinh TBA'!#REF!</definedName>
    <definedName name="__sat14" localSheetId="1">'[5]Bang chiet tinh TBA'!#REF!</definedName>
    <definedName name="__sat14" localSheetId="5">'[5]Bang chiet tinh TBA'!#REF!</definedName>
    <definedName name="__sat14">'[5]Bang chiet tinh TBA'!#REF!</definedName>
    <definedName name="__sat16" localSheetId="0">'[5]Bang chiet tinh TBA'!#REF!</definedName>
    <definedName name="__sat16" localSheetId="8">'[5]Bang chiet tinh TBA'!#REF!</definedName>
    <definedName name="__sat16" localSheetId="7">'[5]Bang chiet tinh TBA'!#REF!</definedName>
    <definedName name="__sat16" localSheetId="1">'[5]Bang chiet tinh TBA'!#REF!</definedName>
    <definedName name="__sat16" localSheetId="5">'[5]Bang chiet tinh TBA'!#REF!</definedName>
    <definedName name="__sat16">'[5]Bang chiet tinh TBA'!#REF!</definedName>
    <definedName name="__sat20" localSheetId="0">'[5]Bang chiet tinh TBA'!#REF!</definedName>
    <definedName name="__sat20" localSheetId="8">'[5]Bang chiet tinh TBA'!#REF!</definedName>
    <definedName name="__sat20" localSheetId="7">'[5]Bang chiet tinh TBA'!#REF!</definedName>
    <definedName name="__sat20" localSheetId="1">'[5]Bang chiet tinh TBA'!#REF!</definedName>
    <definedName name="__sat20" localSheetId="5">'[5]Bang chiet tinh TBA'!#REF!</definedName>
    <definedName name="__sat20">'[5]Bang chiet tinh TBA'!#REF!</definedName>
    <definedName name="__Sat27" localSheetId="0">#REF!</definedName>
    <definedName name="__Sat27" localSheetId="8">#REF!</definedName>
    <definedName name="__Sat27" localSheetId="7">#REF!</definedName>
    <definedName name="__Sat27" localSheetId="1">#REF!</definedName>
    <definedName name="__Sat27" localSheetId="5">#REF!</definedName>
    <definedName name="__Sat27">#REF!</definedName>
    <definedName name="__Sat6" localSheetId="0">#REF!</definedName>
    <definedName name="__Sat6" localSheetId="8">#REF!</definedName>
    <definedName name="__Sat6" localSheetId="7">#REF!</definedName>
    <definedName name="__Sat6" localSheetId="1">#REF!</definedName>
    <definedName name="__Sat6" localSheetId="5">#REF!</definedName>
    <definedName name="__Sat6">#REF!</definedName>
    <definedName name="__sat8" localSheetId="0">'[5]Bang chiet tinh TBA'!#REF!</definedName>
    <definedName name="__sat8" localSheetId="8">'[5]Bang chiet tinh TBA'!#REF!</definedName>
    <definedName name="__sat8" localSheetId="7">'[5]Bang chiet tinh TBA'!#REF!</definedName>
    <definedName name="__sat8" localSheetId="1">'[5]Bang chiet tinh TBA'!#REF!</definedName>
    <definedName name="__sat8" localSheetId="5">'[5]Bang chiet tinh TBA'!#REF!</definedName>
    <definedName name="__sat8">'[5]Bang chiet tinh TBA'!#REF!</definedName>
    <definedName name="__sc1" localSheetId="0">#REF!</definedName>
    <definedName name="__sc1" localSheetId="8">#REF!</definedName>
    <definedName name="__sc1" localSheetId="7">#REF!</definedName>
    <definedName name="__sc1" localSheetId="1">#REF!</definedName>
    <definedName name="__sc1" localSheetId="5">#REF!</definedName>
    <definedName name="__sc1">#REF!</definedName>
    <definedName name="__SC2" localSheetId="0">#REF!</definedName>
    <definedName name="__SC2" localSheetId="8">#REF!</definedName>
    <definedName name="__SC2" localSheetId="7">#REF!</definedName>
    <definedName name="__SC2" localSheetId="1">#REF!</definedName>
    <definedName name="__SC2" localSheetId="5">#REF!</definedName>
    <definedName name="__SC2">#REF!</definedName>
    <definedName name="__sc3" localSheetId="0">#REF!</definedName>
    <definedName name="__sc3" localSheetId="8">#REF!</definedName>
    <definedName name="__sc3" localSheetId="7">#REF!</definedName>
    <definedName name="__sc3" localSheetId="1">#REF!</definedName>
    <definedName name="__sc3" localSheetId="5">#REF!</definedName>
    <definedName name="__sc3">#REF!</definedName>
    <definedName name="__SN3" localSheetId="0">#REF!</definedName>
    <definedName name="__SN3" localSheetId="8">#REF!</definedName>
    <definedName name="__SN3" localSheetId="7">#REF!</definedName>
    <definedName name="__SN3" localSheetId="1">#REF!</definedName>
    <definedName name="__SN3" localSheetId="5">#REF!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t2" localSheetId="0" hidden="1">{"'Sheet1'!$L$16"}</definedName>
    <definedName name="__t2" localSheetId="6" hidden="1">{"'Sheet1'!$L$16"}</definedName>
    <definedName name="__t2" localSheetId="8" hidden="1">{"'Sheet1'!$L$16"}</definedName>
    <definedName name="__t2" localSheetId="7" hidden="1">{"'Sheet1'!$L$16"}</definedName>
    <definedName name="__t2" localSheetId="1" hidden="1">{"'Sheet1'!$L$16"}</definedName>
    <definedName name="__t2" localSheetId="5" hidden="1">{"'Sheet1'!$L$16"}</definedName>
    <definedName name="__t2" hidden="1">{"'Sheet1'!$L$16"}</definedName>
    <definedName name="__tct3">[13]gVL!$Q$23</definedName>
    <definedName name="__td1">{"'Sheet1'!$L$16"}</definedName>
    <definedName name="__th100" localSheetId="0">'[8]dongia (2)'!#REF!</definedName>
    <definedName name="__th100" localSheetId="8">'[8]dongia (2)'!#REF!</definedName>
    <definedName name="__th100" localSheetId="7">'[8]dongia (2)'!#REF!</definedName>
    <definedName name="__th100" localSheetId="1">'[8]dongia (2)'!#REF!</definedName>
    <definedName name="__th100" localSheetId="5">'[8]dongia (2)'!#REF!</definedName>
    <definedName name="__th100">'[8]dongia (2)'!#REF!</definedName>
    <definedName name="__TH160" localSheetId="0">'[8]dongia (2)'!#REF!</definedName>
    <definedName name="__TH160" localSheetId="8">'[8]dongia (2)'!#REF!</definedName>
    <definedName name="__TH160" localSheetId="7">'[8]dongia (2)'!#REF!</definedName>
    <definedName name="__TH160" localSheetId="1">'[8]dongia (2)'!#REF!</definedName>
    <definedName name="__TH160" localSheetId="5">'[8]dongia (2)'!#REF!</definedName>
    <definedName name="__TH160">'[8]dongia (2)'!#REF!</definedName>
    <definedName name="__TL1" localSheetId="0">#REF!</definedName>
    <definedName name="__TL1" localSheetId="8">#REF!</definedName>
    <definedName name="__TL1" localSheetId="7">#REF!</definedName>
    <definedName name="__TL1" localSheetId="1">#REF!</definedName>
    <definedName name="__TL1" localSheetId="5">#REF!</definedName>
    <definedName name="__TL1">#REF!</definedName>
    <definedName name="__TL2" localSheetId="0">#REF!</definedName>
    <definedName name="__TL2" localSheetId="8">#REF!</definedName>
    <definedName name="__TL2" localSheetId="7">#REF!</definedName>
    <definedName name="__TL2" localSheetId="1">#REF!</definedName>
    <definedName name="__TL2" localSheetId="5">#REF!</definedName>
    <definedName name="__TL2">#REF!</definedName>
    <definedName name="__TL3" localSheetId="0">#REF!</definedName>
    <definedName name="__TL3" localSheetId="8">#REF!</definedName>
    <definedName name="__TL3" localSheetId="7">#REF!</definedName>
    <definedName name="__TL3" localSheetId="1">#REF!</definedName>
    <definedName name="__TL3" localSheetId="5">#REF!</definedName>
    <definedName name="__TL3">#REF!</definedName>
    <definedName name="__TLA120" localSheetId="0">#REF!</definedName>
    <definedName name="__TLA120" localSheetId="8">#REF!</definedName>
    <definedName name="__TLA120" localSheetId="7">#REF!</definedName>
    <definedName name="__TLA120" localSheetId="1">#REF!</definedName>
    <definedName name="__TLA120" localSheetId="5">#REF!</definedName>
    <definedName name="__TLA120">#REF!</definedName>
    <definedName name="__TLA35" localSheetId="0">#REF!</definedName>
    <definedName name="__TLA35" localSheetId="8">#REF!</definedName>
    <definedName name="__TLA35" localSheetId="7">#REF!</definedName>
    <definedName name="__TLA35" localSheetId="1">#REF!</definedName>
    <definedName name="__TLA35" localSheetId="5">#REF!</definedName>
    <definedName name="__TLA35">#REF!</definedName>
    <definedName name="__TLA50" localSheetId="0">#REF!</definedName>
    <definedName name="__TLA50" localSheetId="8">#REF!</definedName>
    <definedName name="__TLA50" localSheetId="7">#REF!</definedName>
    <definedName name="__TLA50" localSheetId="1">#REF!</definedName>
    <definedName name="__TLA50" localSheetId="5">#REF!</definedName>
    <definedName name="__TLA50">#REF!</definedName>
    <definedName name="__TLA70" localSheetId="0">#REF!</definedName>
    <definedName name="__TLA70" localSheetId="8">#REF!</definedName>
    <definedName name="__TLA70" localSheetId="7">#REF!</definedName>
    <definedName name="__TLA70" localSheetId="1">#REF!</definedName>
    <definedName name="__TLA70" localSheetId="5">#REF!</definedName>
    <definedName name="__TLA70">#REF!</definedName>
    <definedName name="__TLA95" localSheetId="0">#REF!</definedName>
    <definedName name="__TLA95" localSheetId="8">#REF!</definedName>
    <definedName name="__TLA95" localSheetId="7">#REF!</definedName>
    <definedName name="__TLA95" localSheetId="1">#REF!</definedName>
    <definedName name="__TLA95" localSheetId="5">#REF!</definedName>
    <definedName name="__TLA95">#REF!</definedName>
    <definedName name="__TML_OBDlg2" hidden="1">TRUE</definedName>
    <definedName name="__TO14">{"'Sheet1'!$L$16"}</definedName>
    <definedName name="__TR250" localSheetId="0">'[8]dongia (2)'!#REF!</definedName>
    <definedName name="__TR250" localSheetId="8">'[8]dongia (2)'!#REF!</definedName>
    <definedName name="__TR250" localSheetId="7">'[8]dongia (2)'!#REF!</definedName>
    <definedName name="__TR250" localSheetId="1">'[8]dongia (2)'!#REF!</definedName>
    <definedName name="__TR250" localSheetId="5">'[8]dongia (2)'!#REF!</definedName>
    <definedName name="__TR250">'[8]dongia (2)'!#REF!</definedName>
    <definedName name="__tr375" localSheetId="0">[8]giathanh1!#REF!</definedName>
    <definedName name="__tr375" localSheetId="8">[8]giathanh1!#REF!</definedName>
    <definedName name="__tr375" localSheetId="7">[8]giathanh1!#REF!</definedName>
    <definedName name="__tr375" localSheetId="1">[8]giathanh1!#REF!</definedName>
    <definedName name="__tr375" localSheetId="5">[8]giathanh1!#REF!</definedName>
    <definedName name="__tr375">[8]giathanh1!#REF!</definedName>
    <definedName name="__Tru21" localSheetId="0" hidden="1">{"'Sheet1'!$L$16"}</definedName>
    <definedName name="__Tru21" localSheetId="6" hidden="1">{"'Sheet1'!$L$16"}</definedName>
    <definedName name="__Tru21" localSheetId="8" hidden="1">{"'Sheet1'!$L$16"}</definedName>
    <definedName name="__Tru21" localSheetId="7" hidden="1">{"'Sheet1'!$L$16"}</definedName>
    <definedName name="__Tru21" localSheetId="1" hidden="1">{"'Sheet1'!$L$16"}</definedName>
    <definedName name="__Tru21" localSheetId="5" hidden="1">{"'Sheet1'!$L$16"}</definedName>
    <definedName name="__Tru21" hidden="1">{"'Sheet1'!$L$16"}</definedName>
    <definedName name="__tt3" localSheetId="0" hidden="1">{"'Sheet1'!$L$16"}</definedName>
    <definedName name="__tt3" localSheetId="6" hidden="1">{"'Sheet1'!$L$16"}</definedName>
    <definedName name="__tt3" localSheetId="8" hidden="1">{"'Sheet1'!$L$16"}</definedName>
    <definedName name="__tt3" localSheetId="7" hidden="1">{"'Sheet1'!$L$16"}</definedName>
    <definedName name="__tt3" localSheetId="1" hidden="1">{"'Sheet1'!$L$16"}</definedName>
    <definedName name="__tt3" localSheetId="5" hidden="1">{"'Sheet1'!$L$16"}</definedName>
    <definedName name="__tt3" hidden="1">{"'Sheet1'!$L$16"}</definedName>
    <definedName name="__TT31" localSheetId="0" hidden="1">{"'Sheet1'!$L$16"}</definedName>
    <definedName name="__TT31" localSheetId="6" hidden="1">{"'Sheet1'!$L$16"}</definedName>
    <definedName name="__TT31" localSheetId="8" hidden="1">{"'Sheet1'!$L$16"}</definedName>
    <definedName name="__TT31" localSheetId="7" hidden="1">{"'Sheet1'!$L$16"}</definedName>
    <definedName name="__TT31" localSheetId="1" hidden="1">{"'Sheet1'!$L$16"}</definedName>
    <definedName name="__TT31" localSheetId="5" hidden="1">{"'Sheet1'!$L$16"}</definedName>
    <definedName name="__TT31" hidden="1">{"'Sheet1'!$L$16"}</definedName>
    <definedName name="__tz593" localSheetId="0">#REF!</definedName>
    <definedName name="__tz593" localSheetId="8">#REF!</definedName>
    <definedName name="__tz593" localSheetId="7">#REF!</definedName>
    <definedName name="__tz593" localSheetId="1">#REF!</definedName>
    <definedName name="__tz593" localSheetId="5">#REF!</definedName>
    <definedName name="__tz593">#REF!</definedName>
    <definedName name="__vc1">'[4]CT Thang Mo'!$B$34:$H$34</definedName>
    <definedName name="__vc2">'[4]CT Thang Mo'!$B$35:$H$35</definedName>
    <definedName name="__vc3">'[4]CT Thang Mo'!$B$36:$H$36</definedName>
    <definedName name="__VC5">{"'Sheet1'!$L$16"}</definedName>
    <definedName name="__VL100" localSheetId="0">#REF!</definedName>
    <definedName name="__VL100" localSheetId="8">#REF!</definedName>
    <definedName name="__VL100" localSheetId="7">#REF!</definedName>
    <definedName name="__VL100" localSheetId="1">#REF!</definedName>
    <definedName name="__VL100" localSheetId="5">#REF!</definedName>
    <definedName name="__VL100">#REF!</definedName>
    <definedName name="__vl2" localSheetId="0" hidden="1">{"'Sheet1'!$L$16"}</definedName>
    <definedName name="__vl2" localSheetId="6" hidden="1">{"'Sheet1'!$L$16"}</definedName>
    <definedName name="__vl2" localSheetId="8" hidden="1">{"'Sheet1'!$L$16"}</definedName>
    <definedName name="__vl2" localSheetId="7" hidden="1">{"'Sheet1'!$L$16"}</definedName>
    <definedName name="__vl2" localSheetId="1" hidden="1">{"'Sheet1'!$L$16"}</definedName>
    <definedName name="__vl2" localSheetId="5" hidden="1">{"'Sheet1'!$L$16"}</definedName>
    <definedName name="__vl2" hidden="1">{"'Sheet1'!$L$16"}</definedName>
    <definedName name="__VL200" localSheetId="0">#REF!</definedName>
    <definedName name="__VL200" localSheetId="8">#REF!</definedName>
    <definedName name="__VL200" localSheetId="7">#REF!</definedName>
    <definedName name="__VL200" localSheetId="1">#REF!</definedName>
    <definedName name="__VL200" localSheetId="5">#REF!</definedName>
    <definedName name="__VL200">#REF!</definedName>
    <definedName name="__VL250" localSheetId="0">#REF!</definedName>
    <definedName name="__VL250" localSheetId="8">#REF!</definedName>
    <definedName name="__VL250" localSheetId="7">#REF!</definedName>
    <definedName name="__VL250" localSheetId="1">#REF!</definedName>
    <definedName name="__VL250" localSheetId="5">#REF!</definedName>
    <definedName name="__VL250">#REF!</definedName>
    <definedName name="__xl150">"#REF!"</definedName>
    <definedName name="__xlfn.BAHTTEXT" hidden="1">#NAME?</definedName>
    <definedName name="__xlnm._FilterDatabase_1">"#REF!"</definedName>
    <definedName name="__xlnm._FilterDatabase_2">"#REF!"</definedName>
    <definedName name="__xlnm.Database">"#REF!"</definedName>
    <definedName name="__xlnm.Print_Area" localSheetId="0">#REF!</definedName>
    <definedName name="__xlnm.Print_Area" localSheetId="8">#REF!</definedName>
    <definedName name="__xlnm.Print_Area" localSheetId="7">#REF!</definedName>
    <definedName name="__xlnm.Print_Area" localSheetId="1">#REF!</definedName>
    <definedName name="__xlnm.Print_Area" localSheetId="5">#REF!</definedName>
    <definedName name="__xlnm.Print_Area">#REF!</definedName>
    <definedName name="__xlnm.Print_Area_1">"#REF!"</definedName>
    <definedName name="__xlnm.Print_Titles" localSheetId="0">#REF!</definedName>
    <definedName name="__xlnm.Print_Titles" localSheetId="8">#REF!</definedName>
    <definedName name="__xlnm.Print_Titles" localSheetId="7">#REF!</definedName>
    <definedName name="__xlnm.Print_Titles" localSheetId="1">#REF!</definedName>
    <definedName name="__xlnm.Print_Titles" localSheetId="5">#REF!</definedName>
    <definedName name="__xlnm.Print_Titles">#REF!</definedName>
    <definedName name="__xlnm.Print_Titles_1">"#REF!"</definedName>
    <definedName name="__xlnm.Recorder">"#REF!"</definedName>
    <definedName name="_0_1" localSheetId="0">[14]Nguồn!#REF!</definedName>
    <definedName name="_0_1" localSheetId="8">[14]Nguồn!#REF!</definedName>
    <definedName name="_0_1" localSheetId="7">[14]Nguồn!#REF!</definedName>
    <definedName name="_0_1" localSheetId="1">[14]Nguồn!#REF!</definedName>
    <definedName name="_0_1" localSheetId="5">[14]Nguồn!#REF!</definedName>
    <definedName name="_0_1">[14]Nguồn!#REF!</definedName>
    <definedName name="_0_2" localSheetId="0">[14]Nguồn!#REF!</definedName>
    <definedName name="_0_2" localSheetId="8">[14]Nguồn!#REF!</definedName>
    <definedName name="_0_2" localSheetId="7">[14]Nguồn!#REF!</definedName>
    <definedName name="_0_2" localSheetId="1">[14]Nguồn!#REF!</definedName>
    <definedName name="_0_2" localSheetId="5">[14]Nguồn!#REF!</definedName>
    <definedName name="_0_2">[14]Nguồn!#REF!</definedName>
    <definedName name="_01_01_99">"#REF!"</definedName>
    <definedName name="_01_02_99">"#REF!"</definedName>
    <definedName name="_01_03_99">"#REF!"</definedName>
    <definedName name="_01_04_99">"#REF!"</definedName>
    <definedName name="_01_05_99">"#REF!"</definedName>
    <definedName name="_01_06_99">"#REF!"</definedName>
    <definedName name="_01_07_99">"#REF!"</definedName>
    <definedName name="_01_08_1999">"#REF!"</definedName>
    <definedName name="_01_11_2001">"#N/A"</definedName>
    <definedName name="_02">"#REF!"</definedName>
    <definedName name="_06" localSheetId="0">#REF!</definedName>
    <definedName name="_06" localSheetId="8">#REF!</definedName>
    <definedName name="_06" localSheetId="7">#REF!</definedName>
    <definedName name="_06" localSheetId="1">#REF!</definedName>
    <definedName name="_06" localSheetId="5">#REF!</definedName>
    <definedName name="_06">#REF!</definedName>
    <definedName name="_07" localSheetId="0">#REF!</definedName>
    <definedName name="_07" localSheetId="8">#REF!</definedName>
    <definedName name="_07" localSheetId="7">#REF!</definedName>
    <definedName name="_07" localSheetId="1">#REF!</definedName>
    <definedName name="_07" localSheetId="5">#REF!</definedName>
    <definedName name="_07">#REF!</definedName>
    <definedName name="_073">"DIEU CHINH"</definedName>
    <definedName name="_1">"#N/A"</definedName>
    <definedName name="_1_1">"#REF!"</definedName>
    <definedName name="_1_11">"#REF!"</definedName>
    <definedName name="_1_12">"#REF!"</definedName>
    <definedName name="_1_17">"#REF!"</definedName>
    <definedName name="_1_21">"#REF!"</definedName>
    <definedName name="_10_1_1_1">"#REF!"</definedName>
    <definedName name="_1000A01">"#N/A"</definedName>
    <definedName name="_1000A01_1">"#REF!"</definedName>
    <definedName name="_1000fff_2">{"'Sheet1'!$L$16"}</definedName>
    <definedName name="_1003DuongLoai1_1">"#REF!"</definedName>
    <definedName name="_1003fff_1_1">{"'Sheet1'!$L$16"}</definedName>
    <definedName name="_1004DuongLoai2_1">"#REF!"</definedName>
    <definedName name="_1005DuongLoai3_1">"#REF!"</definedName>
    <definedName name="_1006DuongLoai4_1">"#REF!"</definedName>
    <definedName name="_1006fff_1_2">{"'Sheet1'!$L$16"}</definedName>
    <definedName name="_1007DuongLoai5_1">"#REF!"</definedName>
    <definedName name="_1009fff_1_3">{"'Sheet1'!$L$16"}</definedName>
    <definedName name="_1012fff_1_1_1">{"'Sheet1'!$L$16"}</definedName>
    <definedName name="_1015fff_1_1_2">{"'Sheet1'!$L$16"}</definedName>
    <definedName name="_1018fff_1_1_3">{"'Sheet1'!$L$16"}</definedName>
    <definedName name="_102__M36_1">{"'Sheet1'!$L$16"}</definedName>
    <definedName name="_1021fff_2_1">{"'Sheet1'!$L$16"}</definedName>
    <definedName name="_1024fff_2_2">{"'Sheet1'!$L$16"}</definedName>
    <definedName name="_1027fff_2_3">{"'Sheet1'!$L$16"}</definedName>
    <definedName name="_1030fff_3_1">{"'Sheet1'!$L$16"}</definedName>
    <definedName name="_1033fff_3_2">{"'Sheet1'!$L$16"}</definedName>
    <definedName name="_1036fff_3_3">{"'Sheet1'!$L$16"}</definedName>
    <definedName name="_1039fff_4_1">{"'Sheet1'!$L$16"}</definedName>
    <definedName name="_103f5_4">{"'Sheet1'!$L$16"}</definedName>
    <definedName name="_1042fff_4_2">{"'Sheet1'!$L$16"}</definedName>
    <definedName name="_1045fff_4_3">{"'Sheet1'!$L$16"}</definedName>
    <definedName name="_1048fff_5_1">{"'Sheet1'!$L$16"}</definedName>
    <definedName name="_105__NSO2_1">{"'Sheet1'!$L$16"}</definedName>
    <definedName name="_1051fff_5_2">{"'Sheet1'!$L$16"}</definedName>
    <definedName name="_1054fff_5_3">{"'Sheet1'!$L$16"}</definedName>
    <definedName name="_1057fff_6_1">{"'Sheet1'!$L$16"}</definedName>
    <definedName name="_1060fff_6_2">{"'Sheet1'!$L$16"}</definedName>
    <definedName name="_1061End_1_1">"#REF!"</definedName>
    <definedName name="_1062End_10_1">"#REF!"</definedName>
    <definedName name="_1063End_11_1">"#REF!"</definedName>
    <definedName name="_1063fff_6_3">{"'Sheet1'!$L$16"}</definedName>
    <definedName name="_1064End_12_1">"#REF!"</definedName>
    <definedName name="_1065End_13_1">"#REF!"</definedName>
    <definedName name="_1066End_2_1">"#REF!"</definedName>
    <definedName name="_1066FFF_7_1" localSheetId="0">BlankMacro1</definedName>
    <definedName name="_1066FFF_7_1" localSheetId="8">BlankMacro1</definedName>
    <definedName name="_1066FFF_7_1" localSheetId="7">BlankMacro1</definedName>
    <definedName name="_1066FFF_7_1" localSheetId="1">BlankMacro1</definedName>
    <definedName name="_1066FFF_7_1" localSheetId="5">BlankMacro1</definedName>
    <definedName name="_1066FFF_7_1">BlankMacro1</definedName>
    <definedName name="_1067End_3_1">"#REF!"</definedName>
    <definedName name="_1068End_4_1">"#REF!"</definedName>
    <definedName name="_1069End_5_1">"#REF!"</definedName>
    <definedName name="_1069fff_7_2">{"'Sheet1'!$L$16"}</definedName>
    <definedName name="_1070End_6_1">"#REF!"</definedName>
    <definedName name="_1071End_7_1">"#REF!"</definedName>
    <definedName name="_1072End_8_1">"#REF!"</definedName>
    <definedName name="_1072fff_7_3">{"'Sheet1'!$L$16"}</definedName>
    <definedName name="_1073End_9_1">"#REF!"</definedName>
    <definedName name="_1075Excel_BuiltIn_Database_1">"#REF!"</definedName>
    <definedName name="_1075fff_8_1">{"'Sheet1'!$L$16"}</definedName>
    <definedName name="_1078fg_1">{"'Sheet1'!$L$16"}</definedName>
    <definedName name="_107f5_5">{"'Sheet1'!$L$16"}</definedName>
    <definedName name="_108__PA3_1">{"'Sheet1'!$L$16"}</definedName>
    <definedName name="_1081fg_1_1">{"'Sheet1'!$L$16"}</definedName>
    <definedName name="_1082Excel_BuiltIn_Print_Area_1">"#REF!"</definedName>
    <definedName name="_1083Excel_BuiltIn_Print_Area_2">"#REF!"</definedName>
    <definedName name="_1084Excel_BuiltIn_Print_Area_3">"#REF!"</definedName>
    <definedName name="_1084fg_1_2">{"'Sheet1'!$L$16"}</definedName>
    <definedName name="_1085Excel_BuiltIn_Print_Area_1_1">"#REF!"</definedName>
    <definedName name="_1086Excel_BuiltIn_Print_Area_1_2">"#REF!"</definedName>
    <definedName name="_1087Excel_BuiltIn_Print_Area_1_3">"#REF!"</definedName>
    <definedName name="_1087fg_1_1_1">{"'Sheet1'!$L$16"}</definedName>
    <definedName name="_1088Excel_BuiltIn_Print_Area_1_4">"#REF!"</definedName>
    <definedName name="_1089Excel_BuiltIn_Print_Area_1_5">"#REF!"</definedName>
    <definedName name="_1090Excel_BuiltIn_Print_Area_11_1">"#REF!"</definedName>
    <definedName name="_1090fg_1_1_2">{"'Sheet1'!$L$16"}</definedName>
    <definedName name="_1091Excel_BuiltIn_Print_Area_11_2">"#REF!"</definedName>
    <definedName name="_1092Excel_BuiltIn_Print_Area_12_1">"#REF!"</definedName>
    <definedName name="_1093Excel_BuiltIn_Print_Area_12_2">"#REF!"</definedName>
    <definedName name="_1093fg_1_1_3">{"'Sheet1'!$L$16"}</definedName>
    <definedName name="_1094Excel_BuiltIn_Print_Titles_1">"#REF!"</definedName>
    <definedName name="_1095Excel_BuiltIn_Print_Titles_2">"#REF!"</definedName>
    <definedName name="_1096Excel_BuiltIn_Print_Titles_3">"#REF!"</definedName>
    <definedName name="_1096fg_2_1">{"'Sheet1'!$L$16"}</definedName>
    <definedName name="_1097Excel_BuiltIn_Print_Titles_1_1">"#REF!"</definedName>
    <definedName name="_1098Excel_BuiltIn_Print_Titles_1_2">"#REF!"</definedName>
    <definedName name="_1099Excel_BuiltIn_Print_Titles_1_3">"#REF!"</definedName>
    <definedName name="_1099fg_2_2">{"'Sheet1'!$L$16"}</definedName>
    <definedName name="_10a1_2">{"'Sheet1'!$L$16"}</definedName>
    <definedName name="_10TEÂN_HAØNG" localSheetId="0">#REF!</definedName>
    <definedName name="_10TEÂN_HAØNG" localSheetId="8">#REF!</definedName>
    <definedName name="_10TEÂN_HAØNG" localSheetId="7">#REF!</definedName>
    <definedName name="_10TEÂN_HAØNG" localSheetId="1">#REF!</definedName>
    <definedName name="_10TEÂN_HAØNG" localSheetId="5">#REF!</definedName>
    <definedName name="_10TEÂN_HAØNG">#REF!</definedName>
    <definedName name="_11_2_1">"#REF!"</definedName>
    <definedName name="_1100Excel_BuiltIn_Print_Titles_11_1">"#REF!"</definedName>
    <definedName name="_1101Excel_BuiltIn_Print_Titles_11_2">"#REF!"</definedName>
    <definedName name="_1102Excel_BuiltIn_Print_Titles_11_3">"#REF!"</definedName>
    <definedName name="_1102fg_2_3">{"'Sheet1'!$L$16"}</definedName>
    <definedName name="_1103Excel_BuiltIn_Print_Titles_12_1">"#REF!"</definedName>
    <definedName name="_1104Excel_BuiltIn_Print_Titles_12_2">"#REF!"</definedName>
    <definedName name="_1105Excel_BuiltIn_Print_Titles_12_3">"#REF!"</definedName>
    <definedName name="_1105fg_3_1">{"'Sheet1'!$L$16"}</definedName>
    <definedName name="_1106f_1">"#REF!"</definedName>
    <definedName name="_1108fg_4_1">{"'Sheet1'!$L$16"}</definedName>
    <definedName name="_111__phu2_1">{"'Sheet1'!$L$16"}</definedName>
    <definedName name="_1111fg_5_1">{"'Sheet1'!$L$16"}</definedName>
    <definedName name="_1114fg_6_1">{"'Sheet1'!$L$16"}</definedName>
    <definedName name="_1117fg_7_1">{"'Sheet1'!$L$16"}</definedName>
    <definedName name="_111f5_6">{"'Sheet1'!$L$16"}</definedName>
    <definedName name="_1120FIT_1" localSheetId="0">BlankMacro1</definedName>
    <definedName name="_1120FIT_1" localSheetId="8">BlankMacro1</definedName>
    <definedName name="_1120FIT_1" localSheetId="7">BlankMacro1</definedName>
    <definedName name="_1120FIT_1" localSheetId="1">BlankMacro1</definedName>
    <definedName name="_1120FIT_1" localSheetId="5">BlankMacro1</definedName>
    <definedName name="_1120FIT_1">BlankMacro1</definedName>
    <definedName name="_1123FIT_1_1" localSheetId="0">BlankMacro1</definedName>
    <definedName name="_1123FIT_1_1" localSheetId="8">BlankMacro1</definedName>
    <definedName name="_1123FIT_1_1" localSheetId="7">BlankMacro1</definedName>
    <definedName name="_1123FIT_1_1" localSheetId="1">BlankMacro1</definedName>
    <definedName name="_1123FIT_1_1" localSheetId="5">BlankMacro1</definedName>
    <definedName name="_1123FIT_1_1">BlankMacro1</definedName>
    <definedName name="_1126FITT2_1" localSheetId="0">BlankMacro1</definedName>
    <definedName name="_1126FITT2_1" localSheetId="8">BlankMacro1</definedName>
    <definedName name="_1126FITT2_1" localSheetId="7">BlankMacro1</definedName>
    <definedName name="_1126FITT2_1" localSheetId="1">BlankMacro1</definedName>
    <definedName name="_1126FITT2_1" localSheetId="5">BlankMacro1</definedName>
    <definedName name="_1126FITT2_1">BlankMacro1</definedName>
    <definedName name="_1129FITT2_1_1" localSheetId="0">BlankMacro1</definedName>
    <definedName name="_1129FITT2_1_1" localSheetId="8">BlankMacro1</definedName>
    <definedName name="_1129FITT2_1_1" localSheetId="7">BlankMacro1</definedName>
    <definedName name="_1129FITT2_1_1" localSheetId="1">BlankMacro1</definedName>
    <definedName name="_1129FITT2_1_1" localSheetId="5">BlankMacro1</definedName>
    <definedName name="_1129FITT2_1_1">BlankMacro1</definedName>
    <definedName name="_1132FITTING2_1" localSheetId="0">BlankMacro1</definedName>
    <definedName name="_1132FITTING2_1" localSheetId="8">BlankMacro1</definedName>
    <definedName name="_1132FITTING2_1" localSheetId="7">BlankMacro1</definedName>
    <definedName name="_1132FITTING2_1" localSheetId="1">BlankMacro1</definedName>
    <definedName name="_1132FITTING2_1" localSheetId="5">BlankMacro1</definedName>
    <definedName name="_1132FITTING2_1">BlankMacro1</definedName>
    <definedName name="_1135FITTING2_1_1" localSheetId="0">BlankMacro1</definedName>
    <definedName name="_1135FITTING2_1_1" localSheetId="8">BlankMacro1</definedName>
    <definedName name="_1135FITTING2_1_1" localSheetId="7">BlankMacro1</definedName>
    <definedName name="_1135FITTING2_1_1" localSheetId="1">BlankMacro1</definedName>
    <definedName name="_1135FITTING2_1_1" localSheetId="5">BlankMacro1</definedName>
    <definedName name="_1135FITTING2_1_1">BlankMacro1</definedName>
    <definedName name="_1138FLG_1" localSheetId="0">BlankMacro1</definedName>
    <definedName name="_1138FLG_1" localSheetId="8">BlankMacro1</definedName>
    <definedName name="_1138FLG_1" localSheetId="7">BlankMacro1</definedName>
    <definedName name="_1138FLG_1" localSheetId="1">BlankMacro1</definedName>
    <definedName name="_1138FLG_1" localSheetId="5">BlankMacro1</definedName>
    <definedName name="_1138FLG_1">BlankMacro1</definedName>
    <definedName name="_114__td1_1">{"'Sheet1'!$L$16"}</definedName>
    <definedName name="_1141FLG_1_1" localSheetId="0">BlankMacro1</definedName>
    <definedName name="_1141FLG_1_1" localSheetId="8">BlankMacro1</definedName>
    <definedName name="_1141FLG_1_1" localSheetId="7">BlankMacro1</definedName>
    <definedName name="_1141FLG_1_1" localSheetId="1">BlankMacro1</definedName>
    <definedName name="_1141FLG_1_1" localSheetId="5">BlankMacro1</definedName>
    <definedName name="_1141FLG_1_1">BlankMacro1</definedName>
    <definedName name="_1144foo_1" localSheetId="0">ErrorHandler_1</definedName>
    <definedName name="_1144foo_1" localSheetId="8">ErrorHandler_1</definedName>
    <definedName name="_1144foo_1" localSheetId="7">ErrorHandler_1</definedName>
    <definedName name="_1144foo_1" localSheetId="1">ErrorHandler_1</definedName>
    <definedName name="_1144foo_1" localSheetId="5">ErrorHandler_1</definedName>
    <definedName name="_1144foo_1">ErrorHandler_1</definedName>
    <definedName name="_1147foo_1_1" localSheetId="0">ErrorHandler_1</definedName>
    <definedName name="_1147foo_1_1" localSheetId="8">ErrorHandler_1</definedName>
    <definedName name="_1147foo_1_1" localSheetId="7">ErrorHandler_1</definedName>
    <definedName name="_1147foo_1_1" localSheetId="1">ErrorHandler_1</definedName>
    <definedName name="_1147foo_1_1" localSheetId="5">ErrorHandler_1</definedName>
    <definedName name="_1147foo_1_1">ErrorHandler_1</definedName>
    <definedName name="_1150fsdfdsf_1">{"'Sheet1'!$L$16"}</definedName>
    <definedName name="_1153fsdfdsf_1_1">{"'Sheet1'!$L$16"}</definedName>
    <definedName name="_1156fsdfdsf_1_2">{"'Sheet1'!$L$16"}</definedName>
    <definedName name="_1159fsdfdsf_1_3">{"'Sheet1'!$L$16"}</definedName>
    <definedName name="_115f5_7">{"'Sheet1'!$L$16"}</definedName>
    <definedName name="_1162fsdfdsf_1_1_1">{"'Sheet1'!$L$16"}</definedName>
    <definedName name="_1165fsdfdsf_1_1_2">{"'Sheet1'!$L$16"}</definedName>
    <definedName name="_1168fsdfdsf_1_1_3">{"'Sheet1'!$L$16"}</definedName>
    <definedName name="_117__TO14_1">{"'Sheet1'!$L$16"}</definedName>
    <definedName name="_1171fsdfdsf_2_1">{"'Sheet1'!$L$16"}</definedName>
    <definedName name="_1174fsdfdsf_2_2">{"'Sheet1'!$L$16"}</definedName>
    <definedName name="_1177fsdfdsf_2_3">{"'Sheet1'!$L$16"}</definedName>
    <definedName name="_1180fsdfdsf_3_1">{"'Sheet1'!$L$16"}</definedName>
    <definedName name="_1183fsdfdsf_4_1">{"'Sheet1'!$L$16"}</definedName>
    <definedName name="_1186fsdfdsf_5_1">{"'Sheet1'!$L$16"}</definedName>
    <definedName name="_1189fsdfdsf_6_1">{"'Sheet1'!$L$16"}</definedName>
    <definedName name="_1192fsdfdsf_7_1">{"'Sheet1'!$L$16"}</definedName>
    <definedName name="_1195g_1">{"'Sheet1'!$L$16"}</definedName>
    <definedName name="_1198g_2">{"'Sheet1'!$L$16"}</definedName>
    <definedName name="_119h1_1">{"'Sheet1'!$L$16"}</definedName>
    <definedName name="_11TEÂN_KHAÙCH_HAØ" localSheetId="0">#REF!</definedName>
    <definedName name="_11TEÂN_KHAÙCH_HAØ" localSheetId="8">#REF!</definedName>
    <definedName name="_11TEÂN_KHAÙCH_HAØ" localSheetId="7">#REF!</definedName>
    <definedName name="_11TEÂN_KHAÙCH_HAØ" localSheetId="1">#REF!</definedName>
    <definedName name="_11TEÂN_KHAÙCH_HAØ" localSheetId="5">#REF!</definedName>
    <definedName name="_11TEÂN_KHAÙCH_HAØ">#REF!</definedName>
    <definedName name="_12____Goi8_1">{"'Sheet1'!$L$16"}</definedName>
    <definedName name="_12_2_1_1">"#REF!"</definedName>
    <definedName name="_120__Tru21_1">{"'Sheet1'!$L$16"}</definedName>
    <definedName name="_1201g_1_1_1">{"'Sheet1'!$L$16"}</definedName>
    <definedName name="_1204g_1_1_2">{"'Sheet1'!$L$16"}</definedName>
    <definedName name="_1205f92F56_2">"#REF!"</definedName>
    <definedName name="_1206f92F56_3">"#REF!"</definedName>
    <definedName name="_1207g_1_1_3">{"'Sheet1'!$L$16"}</definedName>
    <definedName name="_1208f92F56_1_2">"#REF!"</definedName>
    <definedName name="_1209f92F56_1_3">"#REF!"</definedName>
    <definedName name="_1210f92F56_1_4">"#REF!"</definedName>
    <definedName name="_1210g_2_1">{"'Sheet1'!$L$16"}</definedName>
    <definedName name="_1211f92F56_11_1">"#REF!"</definedName>
    <definedName name="_1212f92F56_11_2">"#REF!"</definedName>
    <definedName name="_1213f92F56_12_1">"#REF!"</definedName>
    <definedName name="_1213g_2_1_1">{"'Sheet1'!$L$16"}</definedName>
    <definedName name="_1214f92F56_12_2">"#REF!"</definedName>
    <definedName name="_1215FACTOR_1">"#REF!"</definedName>
    <definedName name="_1216g_3_1">{"'Sheet1'!$L$16"}</definedName>
    <definedName name="_1219g_3_1_1">{"'Sheet1'!$L$16"}</definedName>
    <definedName name="_1222g_4_1">{"'Sheet1'!$L$16"}</definedName>
    <definedName name="_1225g_4_2">{"'Sheet1'!$L$16"}</definedName>
    <definedName name="_1228G_1">"#REF!"</definedName>
    <definedName name="_1228g_4_3">{"'Sheet1'!$L$16"}</definedName>
    <definedName name="_1229G_1_1">"#REF!"</definedName>
    <definedName name="_123__tt3_1">{"'Sheet1'!$L$16"}</definedName>
    <definedName name="_1231g_5_1">{"'Sheet1'!$L$16"}</definedName>
    <definedName name="_1234g_5_2">{"'Sheet1'!$L$16"}</definedName>
    <definedName name="_1237g_5_3">{"'Sheet1'!$L$16"}</definedName>
    <definedName name="_123h1_2">{"'Sheet1'!$L$16"}</definedName>
    <definedName name="_1240g_6_1">{"'Sheet1'!$L$16"}</definedName>
    <definedName name="_1243g_6_2">{"'Sheet1'!$L$16"}</definedName>
    <definedName name="_1246g_6_3">{"'Sheet1'!$L$16"}</definedName>
    <definedName name="_1249g_7_1">{"'Sheet1'!$L$16"}</definedName>
    <definedName name="_1252g_7_2">{"'Sheet1'!$L$16"}</definedName>
    <definedName name="_1255g_7_3">{"'Sheet1'!$L$16"}</definedName>
    <definedName name="_1258g_8_1">{"'Sheet1'!$L$16"}</definedName>
    <definedName name="_126__VC5_1">{"'Sheet1'!$L$16"}</definedName>
    <definedName name="_1261getrtertertert_1" localSheetId="0">BlankMacro1</definedName>
    <definedName name="_1261getrtertertert_1" localSheetId="8">BlankMacro1</definedName>
    <definedName name="_1261getrtertertert_1" localSheetId="7">BlankMacro1</definedName>
    <definedName name="_1261getrtertertert_1" localSheetId="1">BlankMacro1</definedName>
    <definedName name="_1261getrtertertert_1" localSheetId="5">BlankMacro1</definedName>
    <definedName name="_1261getrtertertert_1">BlankMacro1</definedName>
    <definedName name="_1264getrtertertert_1_1" localSheetId="0">BlankMacro1</definedName>
    <definedName name="_1264getrtertertert_1_1" localSheetId="8">BlankMacro1</definedName>
    <definedName name="_1264getrtertertert_1_1" localSheetId="7">BlankMacro1</definedName>
    <definedName name="_1264getrtertertert_1_1" localSheetId="1">BlankMacro1</definedName>
    <definedName name="_1264getrtertertert_1_1" localSheetId="5">BlankMacro1</definedName>
    <definedName name="_1264getrtertertert_1_1">BlankMacro1</definedName>
    <definedName name="_1267gkkjl_1">{"'Sheet1'!$L$16"}</definedName>
    <definedName name="_1270gkkjl_1_1">{"'Sheet1'!$L$16"}</definedName>
    <definedName name="_1273gkkjl_1_2">{"'Sheet1'!$L$16"}</definedName>
    <definedName name="_1276gkkjl_1_3">{"'Sheet1'!$L$16"}</definedName>
    <definedName name="_1279gkkjl_1_1_1">{"'Sheet1'!$L$16"}</definedName>
    <definedName name="_127h1_3">{"'Sheet1'!$L$16"}</definedName>
    <definedName name="_1282gkkjl_1_1_2">{"'Sheet1'!$L$16"}</definedName>
    <definedName name="_1284gl3p_1">"#REF!"</definedName>
    <definedName name="_1285gkkjl_1_1_3">{"'Sheet1'!$L$16"}</definedName>
    <definedName name="_1285GoBack_1">"goback"</definedName>
    <definedName name="_1288gkkjl_2_1">{"'Sheet1'!$L$16"}</definedName>
    <definedName name="_129_a1_1">{"'Sheet1'!$L$16"}</definedName>
    <definedName name="_1291gkkjl_2_2">{"'Sheet1'!$L$16"}</definedName>
    <definedName name="_1294gkkjl_2_3">{"'Sheet1'!$L$16"}</definedName>
    <definedName name="_1297gkkjl_3_1">{"'Sheet1'!$L$16"}</definedName>
    <definedName name="_12THAØNH_TIEÀN" localSheetId="0">#REF!</definedName>
    <definedName name="_12THAØNH_TIEÀN" localSheetId="8">#REF!</definedName>
    <definedName name="_12THAØNH_TIEÀN" localSheetId="7">#REF!</definedName>
    <definedName name="_12THAØNH_TIEÀN" localSheetId="1">#REF!</definedName>
    <definedName name="_12THAØNH_TIEÀN" localSheetId="5">#REF!</definedName>
    <definedName name="_12THAØNH_TIEÀN">#REF!</definedName>
    <definedName name="_1300gkkjl_4_1">{"'Sheet1'!$L$16"}</definedName>
    <definedName name="_1302h_1_1">"tlth1"</definedName>
    <definedName name="_1303gkkjl_5_1">{"'Sheet1'!$L$16"}</definedName>
    <definedName name="_1303h_1_2">"tlth1"</definedName>
    <definedName name="_1306gkkjl_6_1">{"'Sheet1'!$L$16"}</definedName>
    <definedName name="_1308h18x_1">"#REF!"</definedName>
    <definedName name="_1309gkkjl_7_1">{"'Sheet1'!$L$16"}</definedName>
    <definedName name="_1309h30x_1">"#REF!"</definedName>
    <definedName name="_1310Heä_soá_laép_xaø_H_1">1.7</definedName>
    <definedName name="_1311heä_soá_sình_laày_1">"#REF!"</definedName>
    <definedName name="_1312Goi8_1">{"'Sheet1'!$L$16"}</definedName>
    <definedName name="_1312Hello_1">NA()</definedName>
    <definedName name="_1315Goi8_1_1">{"'Sheet1'!$L$16"}</definedName>
    <definedName name="_1317HOME_MANP_1">"#REF!"</definedName>
    <definedName name="_1318Goi8_1_2">{"'Sheet1'!$L$16"}</definedName>
    <definedName name="_1318HOME_MANP_2">"#REF!"</definedName>
    <definedName name="_1319HOME_MANP_3">"#REF!"</definedName>
    <definedName name="_131h1_4">{"'Sheet1'!$L$16"}</definedName>
    <definedName name="_132_a1_1_1">{"'Sheet1'!$L$16"}</definedName>
    <definedName name="_1320HOME_MANP_1_1">"#REF!"</definedName>
    <definedName name="_1321Goi8_1_3">{"'Sheet1'!$L$16"}</definedName>
    <definedName name="_1321HOME_MANP_1_2">"#REF!"</definedName>
    <definedName name="_1322HOME_MANP_1_3">"#REF!"</definedName>
    <definedName name="_1323HOME_MANP_1_4">"#REF!"</definedName>
    <definedName name="_1324Goi8_1_1_1">{"'Sheet1'!$L$16"}</definedName>
    <definedName name="_1324HOME_MANP_1_5">"#REF!"</definedName>
    <definedName name="_1325HOME_MANP_11_1">"#REF!"</definedName>
    <definedName name="_1326HOME_MANP_11_2">"#REF!"</definedName>
    <definedName name="_1327Goi8_2_1">{"'Sheet1'!$L$16"}</definedName>
    <definedName name="_1327HOME_MANP_12_1">"#REF!"</definedName>
    <definedName name="_1328HOME_MANP_12_2">"#REF!"</definedName>
    <definedName name="_1329HOMEOFFICE_COST_1">"#REF!"</definedName>
    <definedName name="_1330Goi8_3_1">{"'Sheet1'!$L$16"}</definedName>
    <definedName name="_1330HOMEOFFICE_COST_2">"#REF!"</definedName>
    <definedName name="_1331HOMEOFFICE_COST_3">"#REF!"</definedName>
    <definedName name="_1332HOMEOFFICE_COST_1_1">"#REF!"</definedName>
    <definedName name="_1333Goi8_4_1">{"'Sheet1'!$L$16"}</definedName>
    <definedName name="_1333HOMEOFFICE_COST_1_2">"#REF!"</definedName>
    <definedName name="_1334HOMEOFFICE_COST_1_3">"#REF!"</definedName>
    <definedName name="_1335HOMEOFFICE_COST_1_4">"#REF!"</definedName>
    <definedName name="_1336Goi8_5_1">{"'Sheet1'!$L$16"}</definedName>
    <definedName name="_1336HOMEOFFICE_COST_1_5">"#REF!"</definedName>
    <definedName name="_1337HOMEOFFICE_COST_11_1">"#REF!"</definedName>
    <definedName name="_1338HOMEOFFICE_COST_11_2">"#REF!"</definedName>
    <definedName name="_1339Goi8_6_1">{"'Sheet1'!$L$16"}</definedName>
    <definedName name="_1339HOMEOFFICE_COST_12_1">"#REF!"</definedName>
    <definedName name="_1340HOMEOFFICE_COST_12_2">"#REF!"</definedName>
    <definedName name="_1342Goi8_7_1">{"'Sheet1'!$L$16"}</definedName>
    <definedName name="_1342HSCT3_1">0.1</definedName>
    <definedName name="_1343hsdc1_1">"#REF!"</definedName>
    <definedName name="_1345h_1_1">{"'Sheet1'!$L$16"}</definedName>
    <definedName name="_1345HSDN_1">2.5</definedName>
    <definedName name="_1346HSHH_1">"#REF!"</definedName>
    <definedName name="_1347HSHHUT_1">"#REF!"</definedName>
    <definedName name="_1348h_2_1">{"'Sheet1'!$L$16"}</definedName>
    <definedName name="_135_ban2_1">{"'Sheet1'!$L$16"}</definedName>
    <definedName name="_1351h1_1">{"'Sheet1'!$L$16"}</definedName>
    <definedName name="_1354h1_1_1">{"'Sheet1'!$L$16"}</definedName>
    <definedName name="_1354HSSL_1">"#REF!"</definedName>
    <definedName name="_1355HSVC1_1">"#REF!"</definedName>
    <definedName name="_1356HSVC2_1">"#REF!"</definedName>
    <definedName name="_1357h1_1_2">{"'Sheet1'!$L$16"}</definedName>
    <definedName name="_1357HSVC3_1">"#REF!"</definedName>
    <definedName name="_1358HT_1">"#REF!"</definedName>
    <definedName name="_135h1_5">{"'Sheet1'!$L$16"}</definedName>
    <definedName name="_1360h1_1_3">{"'Sheet1'!$L$16"}</definedName>
    <definedName name="_1363h1_1_1_1">{"'Sheet1'!$L$16"}</definedName>
    <definedName name="_1366h1_1_1_1_1">{"'Sheet1'!$L$16"}</definedName>
    <definedName name="_1367HTNC_1">"#REF!"</definedName>
    <definedName name="_1368HTVL_1">"#REF!"</definedName>
    <definedName name="_1369h1_2_1">{"'Sheet1'!$L$16"}</definedName>
    <definedName name="_1369I_1">"#REF!"</definedName>
    <definedName name="_1372h1_2_1_1">{"'Sheet1'!$L$16"}</definedName>
    <definedName name="_1375h1_3_1">{"'Sheet1'!$L$16"}</definedName>
    <definedName name="_1378h1_3_1_1">{"'Sheet1'!$L$16"}</definedName>
    <definedName name="_138_ban2_1_1">{"'Sheet1'!$L$16"}</definedName>
    <definedName name="_1381h1_4_1">{"'Sheet1'!$L$16"}</definedName>
    <definedName name="_1381IDLAB_COST_1">"#REF!"</definedName>
    <definedName name="_1382IDLAB_COST_2">"#REF!"</definedName>
    <definedName name="_1383IDLAB_COST_1_1">"#REF!"</definedName>
    <definedName name="_1384h1_4_1_1">{"'Sheet1'!$L$16"}</definedName>
    <definedName name="_1384IDLAB_COST_1_2">"#REF!"</definedName>
    <definedName name="_1385IDLAB_COST_11_1">"#REF!"</definedName>
    <definedName name="_1386IDLAB_COST_12_1">"#REF!"</definedName>
    <definedName name="_1387h1_5_1">{"'Sheet1'!$L$16"}</definedName>
    <definedName name="_1387IND_LAB_1">"#REF!"</definedName>
    <definedName name="_1388INDMANP_1">"#REF!"</definedName>
    <definedName name="_1389INDMANP_2">"#REF!"</definedName>
    <definedName name="_138A70__1">"#REF!"</definedName>
    <definedName name="_1390h1_5_1_1">{"'Sheet1'!$L$16"}</definedName>
    <definedName name="_1390INDMANP_1_1">"#REF!"</definedName>
    <definedName name="_1391INDMANP_1_2">"#REF!"</definedName>
    <definedName name="_1392INDMANP_11_1">"#REF!"</definedName>
    <definedName name="_1393h1_6_1">{"'Sheet1'!$L$16"}</definedName>
    <definedName name="_1393INDMANP_12_1">"#REF!"</definedName>
    <definedName name="_1396h1_6_1_1">{"'Sheet1'!$L$16"}</definedName>
    <definedName name="_1399h1_7_1">{"'Sheet1'!$L$16"}</definedName>
    <definedName name="_139A70__2">"#REF!"</definedName>
    <definedName name="_139h1_6">{"'Sheet1'!$L$16"}</definedName>
    <definedName name="_13TRÒ_GIAÙ" localSheetId="0">#REF!</definedName>
    <definedName name="_13TRÒ_GIAÙ" localSheetId="8">#REF!</definedName>
    <definedName name="_13TRÒ_GIAÙ" localSheetId="7">#REF!</definedName>
    <definedName name="_13TRÒ_GIAÙ" localSheetId="1">#REF!</definedName>
    <definedName name="_13TRÒ_GIAÙ" localSheetId="5">#REF!</definedName>
    <definedName name="_13TRÒ_GIAÙ">#REF!</definedName>
    <definedName name="_1402h1_7_1_1">{"'Sheet1'!$L$16"}</definedName>
    <definedName name="_1405hai_1">{"'Sheet1'!$L$16"}</definedName>
    <definedName name="_1406hh1_1">NA()</definedName>
    <definedName name="_1406j_1">"#REF!"</definedName>
    <definedName name="_1407hh2_1">NA()</definedName>
    <definedName name="_1407j_1_1">"#REF!"</definedName>
    <definedName name="_1408j_1_2">"tlth"</definedName>
    <definedName name="_1409k_1">"#REF!"</definedName>
    <definedName name="_141_f5_1">{"'Sheet1'!$L$16"}</definedName>
    <definedName name="_1410hjjkl_1">{"'Sheet1'!$L$16"}</definedName>
    <definedName name="_1413hjjkl_1_1">{"'Sheet1'!$L$16"}</definedName>
    <definedName name="_1416hjjkl_1_2">{"'Sheet1'!$L$16"}</definedName>
    <definedName name="_1419hjjkl_1_3">{"'Sheet1'!$L$16"}</definedName>
    <definedName name="_1422hjjkl_1_1_1">{"'Sheet1'!$L$16"}</definedName>
    <definedName name="_1425hjjkl_1_1_2">{"'Sheet1'!$L$16"}</definedName>
    <definedName name="_1428hjjkl_1_1_3">{"'Sheet1'!$L$16"}</definedName>
    <definedName name="_1431hjjkl_2_1">{"'Sheet1'!$L$16"}</definedName>
    <definedName name="_1434hjjkl_2_2">{"'Sheet1'!$L$16"}</definedName>
    <definedName name="_1437hjjkl_2_3">{"'Sheet1'!$L$16"}</definedName>
    <definedName name="_143h1_7">{"'Sheet1'!$L$16"}</definedName>
    <definedName name="_144_f5_1_1">{"'Sheet1'!$L$16"}</definedName>
    <definedName name="_1440hjjkl_3_1">{"'Sheet1'!$L$16"}</definedName>
    <definedName name="_1443hjjkl_4_1">{"'Sheet1'!$L$16"}</definedName>
    <definedName name="_1446hjjkl_5_1">{"'Sheet1'!$L$16"}</definedName>
    <definedName name="_1449hjjkl_6_1">{"'Sheet1'!$L$16"}</definedName>
    <definedName name="_1452hjjkl_7_1">{"'Sheet1'!$L$16"}</definedName>
    <definedName name="_1455hkjkl_1_1">{#N/A,#N/A,FALSE,"Chi tiÆt"}</definedName>
    <definedName name="_1458htlm_1">{"'Sheet1'!$L$16"}</definedName>
    <definedName name="_1461htlm_1_1">{"'Sheet1'!$L$16"}</definedName>
    <definedName name="_1464htlm_1_2">{"'Sheet1'!$L$16"}</definedName>
    <definedName name="_1467htlm_1_3">{"'Sheet1'!$L$16"}</definedName>
    <definedName name="_147_Goi8_1">{"'Sheet1'!$L$16"}</definedName>
    <definedName name="_1470htlm_1_1_1">{"'Sheet1'!$L$16"}</definedName>
    <definedName name="_1473htlm_1_1_2">{"'Sheet1'!$L$16"}</definedName>
    <definedName name="_1476htlm_1_1_3">{"'Sheet1'!$L$16"}</definedName>
    <definedName name="_1479htlm_2_1">{"'Sheet1'!$L$16"}</definedName>
    <definedName name="_147hu1_1">{"'Sheet1'!$L$16"}</definedName>
    <definedName name="_1482htlm_2_2">{"'Sheet1'!$L$16"}</definedName>
    <definedName name="_1485htlm_2_3">{"'Sheet1'!$L$16"}</definedName>
    <definedName name="_1488htlm_3_1">{"'Sheet1'!$L$16"}</definedName>
    <definedName name="_1488kp1ph_1">"#REF!"</definedName>
    <definedName name="_1489l_1">"#REF!"</definedName>
    <definedName name="_1490Lmk_1">"#REF!"</definedName>
    <definedName name="_1491htlm_4_1">{"'Sheet1'!$L$16"}</definedName>
    <definedName name="_1491LN_1">"#REF!"</definedName>
    <definedName name="_1492LN_1_1">"#REF!"</definedName>
    <definedName name="_1493LN_1_2">"#REF!"</definedName>
    <definedName name="_1494htlm_5_1">{"'Sheet1'!$L$16"}</definedName>
    <definedName name="_1494Lo_1">"#REF!"</definedName>
    <definedName name="_1495m_1">"#REF!"</definedName>
    <definedName name="_1496m_1_1">"#REF!"</definedName>
    <definedName name="_1497htlm_6_1">{"'Sheet1'!$L$16"}</definedName>
    <definedName name="_14a1_3">{"'Sheet1'!$L$16"}</definedName>
    <definedName name="_14TRÒ_GIAÙ__VAT" localSheetId="0">#REF!</definedName>
    <definedName name="_14TRÒ_GIAÙ__VAT" localSheetId="8">#REF!</definedName>
    <definedName name="_14TRÒ_GIAÙ__VAT" localSheetId="7">#REF!</definedName>
    <definedName name="_14TRÒ_GIAÙ__VAT" localSheetId="1">#REF!</definedName>
    <definedName name="_14TRÒ_GIAÙ__VAT" localSheetId="5">#REF!</definedName>
    <definedName name="_14TRÒ_GIAÙ__VAT">#REF!</definedName>
    <definedName name="_15____h1_1">{"'Sheet1'!$L$16"}</definedName>
    <definedName name="_150_Goi8_1_1">{"'Sheet1'!$L$16"}</definedName>
    <definedName name="_1500htlm_7_1">{"'Sheet1'!$L$16"}</definedName>
    <definedName name="_1500M10aa1p_1">"#REF!"</definedName>
    <definedName name="_1503HTML_Control_1">{"'Sheet1'!$L$16"}</definedName>
    <definedName name="_1506HTML_Control_2">{"'Sheet1'!$L$16"}</definedName>
    <definedName name="_1509HTML_Control_1_1">{"'Sheet1'!$L$16"}</definedName>
    <definedName name="_1512HTML_Control_1_2">{"'Sheet1'!$L$16"}</definedName>
    <definedName name="_1514M12ba3p_1">"#REF!"</definedName>
    <definedName name="_1515HTML_Control_1_3">{"'Sheet1'!$L$16"}</definedName>
    <definedName name="_1517M12bb1p_1">"#REF!"</definedName>
    <definedName name="_1518HTML_Control_1_1_1">{"'Sheet1'!$L$16"}</definedName>
    <definedName name="_151hu1_2">{"'Sheet1'!$L$16"}</definedName>
    <definedName name="_1521HTML_Control_1_1_2">{"'Sheet1'!$L$16"}</definedName>
    <definedName name="_1522M12cbnc_1">"#REF!"</definedName>
    <definedName name="_1523M12cbvl_1">"#REF!"</definedName>
    <definedName name="_1524HTML_Control_1_1_3">{"'Sheet1'!$L$16"}</definedName>
    <definedName name="_1526M14bb1p_1">"#REF!"</definedName>
    <definedName name="_1527HTML_Control_2_1">{"'Sheet1'!$L$16"}</definedName>
    <definedName name="_153_h1_1">{"'Sheet1'!$L$16"}</definedName>
    <definedName name="_1530HTML_Control_2_2">{"'Sheet1'!$L$16"}</definedName>
    <definedName name="_1532m8aanc_1">"#REF!"</definedName>
    <definedName name="_1533HTML_Control_2_3">{"'Sheet1'!$L$16"}</definedName>
    <definedName name="_1533m8aavl_1">"#REF!"</definedName>
    <definedName name="_1536HTML_Control_3_1">{"'Sheet1'!$L$16"}</definedName>
    <definedName name="_1537Ma3pnc_1">"#REF!"</definedName>
    <definedName name="_1538Ma3pvl_1">"#REF!"</definedName>
    <definedName name="_1539HTML_Control_3_2">{"'Sheet1'!$L$16"}</definedName>
    <definedName name="_1539Maa3pnc_1">"#REF!"</definedName>
    <definedName name="_1540Maa3pvl_1">"#REF!"</definedName>
    <definedName name="_1541MAC12_1">"#REF!"</definedName>
    <definedName name="_1542HTML_Control_3_3">{"'Sheet1'!$L$16"}</definedName>
    <definedName name="_1542MAC46_1">"#REF!"</definedName>
    <definedName name="_1543MAJ_CON_EQP_1">"#REF!"</definedName>
    <definedName name="_1544MAJ_CON_EQP_2">"#REF!"</definedName>
    <definedName name="_1545HTML_Control_4_1">{"'Sheet1'!$L$16"}</definedName>
    <definedName name="_1545MAJ_CON_EQP_1_1">"#REF!"</definedName>
    <definedName name="_1546MAJ_CON_EQP_1_2">"#REF!"</definedName>
    <definedName name="_1547MAJ_CON_EQP_11_1">"#REF!"</definedName>
    <definedName name="_1548HTML_Control_4_2">{"'Sheet1'!$L$16"}</definedName>
    <definedName name="_1548MAJ_CON_EQP_12_1">"#REF!"</definedName>
    <definedName name="_1549MakeIt_1">NA()</definedName>
    <definedName name="_1551HTML_Control_4_3">{"'Sheet1'!$L$16"}</definedName>
    <definedName name="_1551MAÕ_HAØNG">"#REF!"</definedName>
    <definedName name="_1553MAÕ_SOÁ_THUEÁ">"#REF!"</definedName>
    <definedName name="_1554HTML_Control_5_1">{"'Sheet1'!$L$16"}</definedName>
    <definedName name="_1557HTML_Control_5_2">{"'Sheet1'!$L$16"}</definedName>
    <definedName name="_155hu1_3">{"'Sheet1'!$L$16"}</definedName>
    <definedName name="_156_h1_1_1">{"'Sheet1'!$L$16"}</definedName>
    <definedName name="_1560HTML_Control_5_3">{"'Sheet1'!$L$16"}</definedName>
    <definedName name="_1563HTML_Control_6_1">{"'Sheet1'!$L$16"}</definedName>
    <definedName name="_1566HTML_Control_6_2">{"'Sheet1'!$L$16"}</definedName>
    <definedName name="_1566Mba1p_1">"#REF!"</definedName>
    <definedName name="_1567Mba3p_1">"#REF!"</definedName>
    <definedName name="_1568Mbb3p_1">"#REF!"</definedName>
    <definedName name="_1569HTML_Control_6_3">{"'Sheet1'!$L$16"}</definedName>
    <definedName name="_1569Mbn1p_1">"#REF!"</definedName>
    <definedName name="_1572HTML_Control_7_1">{"'Sheet1'!$L$16"}</definedName>
    <definedName name="_1575HTML_Control_7_2">{"'Sheet1'!$L$16"}</definedName>
    <definedName name="_1578HTML_Control_7_3">{"'Sheet1'!$L$16"}</definedName>
    <definedName name="_1581HTML_Control_8_1">{"'Sheet1'!$L$16"}</definedName>
    <definedName name="_1584hu_1">{"'Sheet1'!$L$16"}</definedName>
    <definedName name="_1584MG_A_1">"#REF!"</definedName>
    <definedName name="_1586Morning_1">NA()</definedName>
    <definedName name="_1587hu_1_1">{"'Sheet1'!$L$16"}</definedName>
    <definedName name="_159_hu1_1">{"'Sheet1'!$L$16"}</definedName>
    <definedName name="_1590hu_1_2">{"'Sheet1'!$L$16"}</definedName>
    <definedName name="_1592MTMAC12_1">"#REF!"</definedName>
    <definedName name="_1593hu_1_3">{"'Sheet1'!$L$16"}</definedName>
    <definedName name="_1594mtram_1">"#REF!"</definedName>
    <definedName name="_1595n_1">"#REF!"</definedName>
    <definedName name="_1596hu_1_1_1">{"'Sheet1'!$L$16"}</definedName>
    <definedName name="_1596n_1_1">"#REF!"</definedName>
    <definedName name="_1598n1pig_1">"#REF!"</definedName>
    <definedName name="_1599hu_1_1_2">{"'Sheet1'!$L$16"}</definedName>
    <definedName name="_159hu1_4">{"'Sheet1'!$L$16"}</definedName>
    <definedName name="_1601n1pind_1">"#REF!"</definedName>
    <definedName name="_1602hu_1_1_3">{"'Sheet1'!$L$16"}</definedName>
    <definedName name="_1604n1ping_1">"#REF!"</definedName>
    <definedName name="_1605hu_2_1">{"'Sheet1'!$L$16"}</definedName>
    <definedName name="_1607n1pint_1">"#REF!"</definedName>
    <definedName name="_1608hu_2_2">{"'Sheet1'!$L$16"}</definedName>
    <definedName name="_1611hu_2_3">{"'Sheet1'!$L$16"}</definedName>
    <definedName name="_1614hu_3_1">{"'Sheet1'!$L$16"}</definedName>
    <definedName name="_1617hu_4_1">{"'Sheet1'!$L$16"}</definedName>
    <definedName name="_1617nc1p_1">"#REF!"</definedName>
    <definedName name="_162_hu1_1_1">{"'Sheet1'!$L$16"}</definedName>
    <definedName name="_1620hu_5_1">{"'Sheet1'!$L$16"}</definedName>
    <definedName name="_1621nc3p_1">"#REF!"</definedName>
    <definedName name="_1622NCBD100_1">"#REF!"</definedName>
    <definedName name="_1623hu_6_1">{"'Sheet1'!$L$16"}</definedName>
    <definedName name="_1623NCBD200_1">"#REF!"</definedName>
    <definedName name="_1624NCBD250_1">"#REF!"</definedName>
    <definedName name="_1626hu_7_1">{"'Sheet1'!$L$16"}</definedName>
    <definedName name="_1628NCL100_1">"#REF!"</definedName>
    <definedName name="_1629hu1_1">{"'Sheet1'!$L$16"}</definedName>
    <definedName name="_1629NCL200_1">"#REF!"</definedName>
    <definedName name="_1630NCL250_1">"#REF!"</definedName>
    <definedName name="_1632hu1_1_1">{"'Sheet1'!$L$16"}</definedName>
    <definedName name="_1632nctram_1">"#REF!"</definedName>
    <definedName name="_1633NCVC100_1">"#REF!"</definedName>
    <definedName name="_1634NCVC200_1">"#REF!"</definedName>
    <definedName name="_1635hu1_1_2">{"'Sheet1'!$L$16"}</definedName>
    <definedName name="_1635NCVC250_1">"#REF!"</definedName>
    <definedName name="_1636NCVC3P_1">"#REF!"</definedName>
    <definedName name="_1638hu1_1_3">{"'Sheet1'!$L$16"}</definedName>
    <definedName name="_1638NET_1">"#REF!"</definedName>
    <definedName name="_1639NET_2">"#REF!"</definedName>
    <definedName name="_163hu1_5">{"'Sheet1'!$L$16"}</definedName>
    <definedName name="_1640NET_1_1">"#REF!"</definedName>
    <definedName name="_1641hu1_1_1_1">{"'Sheet1'!$L$16"}</definedName>
    <definedName name="_1641NET_1_2">"#REF!"</definedName>
    <definedName name="_1642NET_1_3">"#REF!"</definedName>
    <definedName name="_1643NET_1_4">"#REF!"</definedName>
    <definedName name="_1644hu1_1_1_1_1">{"'Sheet1'!$L$16"}</definedName>
    <definedName name="_1644NET_1_5">"#REF!"</definedName>
    <definedName name="_1645NET_1_1_1">"#REF!"</definedName>
    <definedName name="_1646NET_1_1_2">"#REF!"</definedName>
    <definedName name="_1647hu1_2_1">{"'Sheet1'!$L$16"}</definedName>
    <definedName name="_1647NET_1_11_1">"#REF!"</definedName>
    <definedName name="_1648NET_1_12_1">"#REF!"</definedName>
    <definedName name="_1649NET_11_1">"#REF!"</definedName>
    <definedName name="_165_hu2_1">{"'Sheet1'!$L$16"}</definedName>
    <definedName name="_1650hu1_2_1_1">{"'Sheet1'!$L$16"}</definedName>
    <definedName name="_1650NET_12_1">"#REF!"</definedName>
    <definedName name="_1651NET_ANA_1">"#REF!"</definedName>
    <definedName name="_1652NET_ANA_2">"#REF!"</definedName>
    <definedName name="_1653hu1_3_1">{"'Sheet1'!$L$16"}</definedName>
    <definedName name="_1653NET_ANA_1_1">"#REF!"</definedName>
    <definedName name="_1654NET_ANA_1_2">"#REF!"</definedName>
    <definedName name="_1655NET_ANA_1_3">"#REF!"</definedName>
    <definedName name="_1656hu1_3_1_1">{"'Sheet1'!$L$16"}</definedName>
    <definedName name="_1656NET_ANA_1_4">"#REF!"</definedName>
    <definedName name="_1657NET_ANA_1_5">"#REF!"</definedName>
    <definedName name="_1658NET_ANA_1_1_1">"#REF!"</definedName>
    <definedName name="_1659hu1_4_1">{"'Sheet1'!$L$16"}</definedName>
    <definedName name="_1659NET_ANA_1_1_2">"#REF!"</definedName>
    <definedName name="_1660NET_ANA_1_11_1">"#REF!"</definedName>
    <definedName name="_1661NET_ANA_1_12_1">"#REF!"</definedName>
    <definedName name="_1662hu1_4_1_1">{"'Sheet1'!$L$16"}</definedName>
    <definedName name="_1662NET_ANA_11_1">"#REF!"</definedName>
    <definedName name="_1663NET_ANA_12_1">"#REF!"</definedName>
    <definedName name="_1664NET_ANA_2_1">"#REF!"</definedName>
    <definedName name="_1665hu1_5_1">{"'Sheet1'!$L$16"}</definedName>
    <definedName name="_1665NET_ANA_2_2">"#REF!"</definedName>
    <definedName name="_1666NET_ANA_2_1_1">"#REF!"</definedName>
    <definedName name="_1667NET_ANA_2_1_2">"#REF!"</definedName>
    <definedName name="_1668hu1_5_1_1">{"'Sheet1'!$L$16"}</definedName>
    <definedName name="_1668NET_ANA_2_11_1">"#REF!"</definedName>
    <definedName name="_1669NET_ANA_2_12_1">"#REF!"</definedName>
    <definedName name="_1670NET2_1">"#REF!"</definedName>
    <definedName name="_1671hu1_6_1">{"'Sheet1'!$L$16"}</definedName>
    <definedName name="_1671NET2_2">"#REF!"</definedName>
    <definedName name="_1672NET2_1_1">"#REF!"</definedName>
    <definedName name="_1673NET2_1_2">"#REF!"</definedName>
    <definedName name="_1674hu1_6_1_1">{"'Sheet1'!$L$16"}</definedName>
    <definedName name="_1674NET2_11_1">"#REF!"</definedName>
    <definedName name="_1675NET2_12_1">"#REF!"</definedName>
    <definedName name="_1676nhn_1">"#REF!"</definedName>
    <definedName name="_1677hu1_7_1">{"'Sheet1'!$L$16"}</definedName>
    <definedName name="_1679nig_1">"#REF!"</definedName>
    <definedName name="_167hu1_6">{"'Sheet1'!$L$16"}</definedName>
    <definedName name="_168_hu2_1_1">{"'Sheet1'!$L$16"}</definedName>
    <definedName name="_1680hu1_7_1_1">{"'Sheet1'!$L$16"}</definedName>
    <definedName name="_1681nig1p_1">"#REF!"</definedName>
    <definedName name="_1682nig3p_1">"#REF!"</definedName>
    <definedName name="_1683hu2_1">{"'Sheet1'!$L$16"}</definedName>
    <definedName name="_1685nignc1p_1">"#REF!"</definedName>
    <definedName name="_1686hu2_1_1">{"'Sheet1'!$L$16"}</definedName>
    <definedName name="_1687nigvl1p_1">"#REF!"</definedName>
    <definedName name="_1689hu2_1_2">{"'Sheet1'!$L$16"}</definedName>
    <definedName name="_1689nin_1">"#REF!"</definedName>
    <definedName name="_1690nin14nc3p_1">"#REF!"</definedName>
    <definedName name="_1691nin14vl3p_1">"#REF!"</definedName>
    <definedName name="_1692hu2_1_3">{"'Sheet1'!$L$16"}</definedName>
    <definedName name="_1692nin190_1">"#REF!"</definedName>
    <definedName name="_1693nin1903p_1">"#REF!"</definedName>
    <definedName name="_1695hu2_1_1_1">{"'Sheet1'!$L$16"}</definedName>
    <definedName name="_1695nin190nc3p_1">"#REF!"</definedName>
    <definedName name="_1697nin190vl3p_1">"#REF!"</definedName>
    <definedName name="_1698hu2_1_1_1_1">{"'Sheet1'!$L$16"}</definedName>
    <definedName name="_1700nin2903p_1">"#REF!"</definedName>
    <definedName name="_1701hu2_2_1">{"'Sheet1'!$L$16"}</definedName>
    <definedName name="_1701nin290nc3p_1">"#REF!"</definedName>
    <definedName name="_1702nin290vl3p_1">"#REF!"</definedName>
    <definedName name="_1703nin3p_1">"#REF!"</definedName>
    <definedName name="_1704hu2_2_1_1">{"'Sheet1'!$L$16"}</definedName>
    <definedName name="_1704nind_1">"#REF!"</definedName>
    <definedName name="_1705nind1p_1">"#REF!"</definedName>
    <definedName name="_1706nind3p_1">"#REF!"</definedName>
    <definedName name="_1707hu2_3_1">{"'Sheet1'!$L$16"}</definedName>
    <definedName name="_1708nindnc1p_1">"#REF!"</definedName>
    <definedName name="_1709nindnc3p_1">"#REF!"</definedName>
    <definedName name="_171_hu5_1">{"'Sheet1'!$L$16"}</definedName>
    <definedName name="_1710hu2_3_1_1">{"'Sheet1'!$L$16"}</definedName>
    <definedName name="_1711nindvl1p_1">"#REF!"</definedName>
    <definedName name="_1712nindvl3p_1">"#REF!"</definedName>
    <definedName name="_1713hu2_4_1">{"'Sheet1'!$L$16"}</definedName>
    <definedName name="_1713ning1p_1">"#REF!"</definedName>
    <definedName name="_1714ningnc1p_1">"#REF!"</definedName>
    <definedName name="_1715ningvl1p_1">"#REF!"</definedName>
    <definedName name="_1716hu2_4_1_1">{"'Sheet1'!$L$16"}</definedName>
    <definedName name="_1717ninnc3p_1">"#REF!"</definedName>
    <definedName name="_1718nint1p_1">"#REF!"</definedName>
    <definedName name="_1719hu2_5_1">{"'Sheet1'!$L$16"}</definedName>
    <definedName name="_1719nintnc1p_1">"#REF!"</definedName>
    <definedName name="_171hu1_7">{"'Sheet1'!$L$16"}</definedName>
    <definedName name="_1720nintvl1p_1">"#REF!"</definedName>
    <definedName name="_1722hu2_5_1_1">{"'Sheet1'!$L$16"}</definedName>
    <definedName name="_1722ninvl3p_1">"#REF!"</definedName>
    <definedName name="_1723nl_1">"#REF!"</definedName>
    <definedName name="_1725hu2_6_1">{"'Sheet1'!$L$16"}</definedName>
    <definedName name="_1726nl1p_1">"#REF!"</definedName>
    <definedName name="_1727nl3p_1">"#REF!"</definedName>
    <definedName name="_1728hu2_6_1_1">{"'Sheet1'!$L$16"}</definedName>
    <definedName name="_1731hu2_7_1">{"'Sheet1'!$L$16"}</definedName>
    <definedName name="_1731nlnc3p_1">"#REF!"</definedName>
    <definedName name="_1732nlnc3pha_1">"#REF!"</definedName>
    <definedName name="_1733NLTK1p_1">"#REF!"</definedName>
    <definedName name="_1734hu2_7_1_1">{"'Sheet1'!$L$16"}</definedName>
    <definedName name="_1736nlvl3p_1">"#REF!"</definedName>
    <definedName name="_1737hu5_1">{"'Sheet1'!$L$16"}</definedName>
    <definedName name="_1737nn_1">"#REF!"</definedName>
    <definedName name="_1738nn_1_1">"#REF!"</definedName>
    <definedName name="_174_hu5_1_1">{"'Sheet1'!$L$16"}</definedName>
    <definedName name="_1740hu5_1_1">{"'Sheet1'!$L$16"}</definedName>
    <definedName name="_1740nn1p_1">"#REF!"</definedName>
    <definedName name="_1741nn3p_1">"#REF!"</definedName>
    <definedName name="_1743hu5_1_2">{"'Sheet1'!$L$16"}</definedName>
    <definedName name="_1743nnnc3p_1">"#REF!"</definedName>
    <definedName name="_1745nnvl3p_1">"#REF!"</definedName>
    <definedName name="_1746hu5_1_3">{"'Sheet1'!$L$16"}</definedName>
    <definedName name="_1747ÑÔN_GIAÙ">"#REF!"</definedName>
    <definedName name="_1749hu5_1_1_1">{"'Sheet1'!$L$16"}</definedName>
    <definedName name="_1752hu5_1_1_1_1">{"'Sheet1'!$L$16"}</definedName>
    <definedName name="_1755hu5_2_1">{"'Sheet1'!$L$16"}</definedName>
    <definedName name="_1758hu5_2_1_1">{"'Sheet1'!$L$16"}</definedName>
    <definedName name="_175hu2_1">{"'Sheet1'!$L$16"}</definedName>
    <definedName name="_1761hu5_3_1">{"'Sheet1'!$L$16"}</definedName>
    <definedName name="_1764hu5_3_1_1">{"'Sheet1'!$L$16"}</definedName>
    <definedName name="_1767hu5_4_1">{"'Sheet1'!$L$16"}</definedName>
    <definedName name="_177_hu6_1">{"'Sheet1'!$L$16"}</definedName>
    <definedName name="_1770hu5_4_1_1">{"'Sheet1'!$L$16"}</definedName>
    <definedName name="_1773hu5_5_1">{"'Sheet1'!$L$16"}</definedName>
    <definedName name="_1776hu5_5_1_1">{"'Sheet1'!$L$16"}</definedName>
    <definedName name="_1779hu5_6_1">{"'Sheet1'!$L$16"}</definedName>
    <definedName name="_1782hu5_6_1_1">{"'Sheet1'!$L$16"}</definedName>
    <definedName name="_1783PChe_1">"#REF!"</definedName>
    <definedName name="_1785hu5_7_1">{"'Sheet1'!$L$16"}</definedName>
    <definedName name="_1788hu5_7_1_1">{"'Sheet1'!$L$16"}</definedName>
    <definedName name="_1791hu6_1">{"'Sheet1'!$L$16"}</definedName>
    <definedName name="_1794hu6_1_1">{"'Sheet1'!$L$16"}</definedName>
    <definedName name="_1797hu6_1_2">{"'Sheet1'!$L$16"}</definedName>
    <definedName name="_179hu2_2">{"'Sheet1'!$L$16"}</definedName>
    <definedName name="_18____hu1_1">{"'Sheet1'!$L$16"}</definedName>
    <definedName name="_180_hu6_1_1">{"'Sheet1'!$L$16"}</definedName>
    <definedName name="_1800hu6_1_3">{"'Sheet1'!$L$16"}</definedName>
    <definedName name="_1803hu6_1_1_1">{"'Sheet1'!$L$16"}</definedName>
    <definedName name="_1806hu6_1_1_1_1">{"'Sheet1'!$L$16"}</definedName>
    <definedName name="_1808PK_1">"#REF!"</definedName>
    <definedName name="_1809hu6_2_1">{"'Sheet1'!$L$16"}</definedName>
    <definedName name="_1809PK_1_1">"#REF!"</definedName>
    <definedName name="_1810PK_1_2">"#REF!"</definedName>
    <definedName name="_1812hu6_2_1_1">{"'Sheet1'!$L$16"}</definedName>
    <definedName name="_1815hu6_3_1">{"'Sheet1'!$L$16"}</definedName>
    <definedName name="_1818hu6_3_1_1">{"'Sheet1'!$L$16"}</definedName>
    <definedName name="_1821hu6_4_1">{"'Sheet1'!$L$16"}</definedName>
    <definedName name="_1824hu6_4_1_1">{"'Sheet1'!$L$16"}</definedName>
    <definedName name="_1827hu6_5_1">{"'Sheet1'!$L$16"}</definedName>
    <definedName name="_183_km03_1">{"'Sheet1'!$L$16"}</definedName>
    <definedName name="_1830hu6_5_1_1">{"'Sheet1'!$L$16"}</definedName>
    <definedName name="_1833hu6_6_1">{"'Sheet1'!$L$16"}</definedName>
    <definedName name="_1835PRICE_1">"#REF!"</definedName>
    <definedName name="_1836hu6_6_1_1">{"'Sheet1'!$L$16"}</definedName>
    <definedName name="_1836PRICE1_1">"#REF!"</definedName>
    <definedName name="_1837PRINT_AREA_MI_1">"#REF!"</definedName>
    <definedName name="_1839hu6_7_1">{"'Sheet1'!$L$16"}</definedName>
    <definedName name="_183hu2_3">{"'Sheet1'!$L$16"}</definedName>
    <definedName name="_1840PRINT_AREA_MI_1_1">"#REF!"</definedName>
    <definedName name="_1842hu6_7_1_1">{"'Sheet1'!$L$16"}</definedName>
    <definedName name="_1845hung_1">{"'Sheet1'!$L$16"}</definedName>
    <definedName name="_1848hung_1_1">{"'Sheet1'!$L$16"}</definedName>
    <definedName name="_1849Print_Titles_MI_1">"#REF!"</definedName>
    <definedName name="_1850Print_Titles_MI_2">"#REF!"</definedName>
    <definedName name="_1851hung_1_2">{"'Sheet1'!$L$16"}</definedName>
    <definedName name="_1851Print_Titles_MI_1_1">"#REF!"</definedName>
    <definedName name="_1852Print_Titles_MI_1_2">"#REF!"</definedName>
    <definedName name="_1853Print_Titles_MI_11_1">"#REF!"</definedName>
    <definedName name="_1854hung_1_1_1">{"'Sheet1'!$L$16"}</definedName>
    <definedName name="_1854Print_Titles_MI_12_1">"#REF!"</definedName>
    <definedName name="_1855PRINTA_1">"#REF!"</definedName>
    <definedName name="_1856PRINTA_2">"#REF!"</definedName>
    <definedName name="_1857hung_1_1_2">{"'Sheet1'!$L$16"}</definedName>
    <definedName name="_1857PRINTA_3">"#REF!"</definedName>
    <definedName name="_1858PRINTA_1_1">"#REF!"</definedName>
    <definedName name="_1859PRINTA_1_2">"#REF!"</definedName>
    <definedName name="_186_km03_1_1">{"'Sheet1'!$L$16"}</definedName>
    <definedName name="_1860hung_1_1_3">{"'Sheet1'!$L$16"}</definedName>
    <definedName name="_1860PRINTA_1_3">"#REF!"</definedName>
    <definedName name="_1861PRINTA_1_4">"#REF!"</definedName>
    <definedName name="_1862PRINTA_1_5">"#REF!"</definedName>
    <definedName name="_1863hung_2_1">{"'Sheet1'!$L$16"}</definedName>
    <definedName name="_1863PRINTA_11_1">"#REF!"</definedName>
    <definedName name="_1864PRINTA_11_2">"#REF!"</definedName>
    <definedName name="_1865PRINTA_12_1">"#REF!"</definedName>
    <definedName name="_1866hung_2_2">{"'Sheet1'!$L$16"}</definedName>
    <definedName name="_1866PRINTA_12_2">"#REF!"</definedName>
    <definedName name="_1867PRINTB_1">"#REF!"</definedName>
    <definedName name="_1868PRINTB_2">"#REF!"</definedName>
    <definedName name="_1869hung_2_3">{"'Sheet1'!$L$16"}</definedName>
    <definedName name="_1869PRINTB_3">"#REF!"</definedName>
    <definedName name="_1870PRINTB_1_1">"#REF!"</definedName>
    <definedName name="_1871PRINTB_1_2">"#REF!"</definedName>
    <definedName name="_1872hung_3_1">{"'Sheet1'!$L$16"}</definedName>
    <definedName name="_1872PRINTB_1_3">"#REF!"</definedName>
    <definedName name="_1873PRINTB_1_4">"#REF!"</definedName>
    <definedName name="_1874PRINTB_1_5">"#REF!"</definedName>
    <definedName name="_1875hung_4_1">{"'Sheet1'!$L$16"}</definedName>
    <definedName name="_1875PRINTB_11_1">"#REF!"</definedName>
    <definedName name="_1876PRINTB_11_2">"#REF!"</definedName>
    <definedName name="_1877PRINTB_12_1">"#REF!"</definedName>
    <definedName name="_1878hung_5_1">{"'Sheet1'!$L$16"}</definedName>
    <definedName name="_1878PRINTB_12_2">"#REF!"</definedName>
    <definedName name="_1879PRINTC_1">"#REF!"</definedName>
    <definedName name="_187hu2_4">{"'Sheet1'!$L$16"}</definedName>
    <definedName name="_1880PRINTC_2">"#REF!"</definedName>
    <definedName name="_1881hung_6_1">{"'Sheet1'!$L$16"}</definedName>
    <definedName name="_1881PRINTC_3">"#REF!"</definedName>
    <definedName name="_1882PRINTC_1_1">"#REF!"</definedName>
    <definedName name="_1883PRINTC_1_2">"#REF!"</definedName>
    <definedName name="_1884hung_7_1">{"'Sheet1'!$L$16"}</definedName>
    <definedName name="_1884PRINTC_1_3">"#REF!"</definedName>
    <definedName name="_1885PRINTC_1_4">"#REF!"</definedName>
    <definedName name="_1886PRINTC_1_5">"#REF!"</definedName>
    <definedName name="_1887huy_1">{"'Sheet1'!$L$16"}</definedName>
    <definedName name="_1887PRINTC_11_1">"#REF!"</definedName>
    <definedName name="_1888PRINTC_11_2">"#REF!"</definedName>
    <definedName name="_1889PRINTC_12_1">"#REF!"</definedName>
    <definedName name="_188A95__1">"#REF!"</definedName>
    <definedName name="_189_Lan1_1">{"'Sheet1'!$L$16"}</definedName>
    <definedName name="_1890huy_2">{"'Sheet1'!$L$16"}</definedName>
    <definedName name="_1890PRINTC_12_2">"#REF!"</definedName>
    <definedName name="_1891PROPOSAL_1">"#REF!"</definedName>
    <definedName name="_1893huy_1_1">{"'Sheet1'!$L$16"}</definedName>
    <definedName name="_1894ra11p_1">"#REF!"</definedName>
    <definedName name="_1895ra13p_1">"#REF!"</definedName>
    <definedName name="_1896huy_1_2">{"'Sheet1'!$L$16"}</definedName>
    <definedName name="_1899huy_1_3">{"'Sheet1'!$L$16"}</definedName>
    <definedName name="_189A95__2">"#REF!"</definedName>
    <definedName name="_18a1_4">{"'Sheet1'!$L$16"}</definedName>
    <definedName name="_1900RECOUT_1">"#REF!"</definedName>
    <definedName name="_1901RFP003A_1">"#REF!"</definedName>
    <definedName name="_1902huy_1_1_1">{"'Sheet1'!$L$16"}</definedName>
    <definedName name="_1902RFP003B_1">"#REF!"</definedName>
    <definedName name="_1903RFP003C_1">"#REF!"</definedName>
    <definedName name="_1904RFP003D_1">"#REF!"</definedName>
    <definedName name="_1905huy_1_1_2">{"'Sheet1'!$L$16"}</definedName>
    <definedName name="_1905RFP003E_1">"#REF!"</definedName>
    <definedName name="_1906RFP003F_1">"#REF!"</definedName>
    <definedName name="_1908huy_1_1_3">{"'Sheet1'!$L$16"}</definedName>
    <definedName name="_190AA_1">"#REF!"</definedName>
    <definedName name="_1911huy_2_1">{"'Sheet1'!$L$16"}</definedName>
    <definedName name="_1914huy_2_2">{"'Sheet1'!$L$16"}</definedName>
    <definedName name="_1917huy_2_3">{"'Sheet1'!$L$16"}</definedName>
    <definedName name="_191AA_2">"#REF!"</definedName>
    <definedName name="_191hu2_5">{"'Sheet1'!$L$16"}</definedName>
    <definedName name="_192_Lan1_1_1">{"'Sheet1'!$L$16"}</definedName>
    <definedName name="_1920huy_3_1">{"'Sheet1'!$L$16"}</definedName>
    <definedName name="_1923huy_3_2">{"'Sheet1'!$L$16"}</definedName>
    <definedName name="_1926huy_3_3">{"'Sheet1'!$L$16"}</definedName>
    <definedName name="_1929huy_4_1">{"'Sheet1'!$L$16"}</definedName>
    <definedName name="_192AA_3">"#REF!"</definedName>
    <definedName name="_1930Sat27_1">"#REF!"</definedName>
    <definedName name="_1931Sat6_1">"#REF!"</definedName>
    <definedName name="_1932huy_4_2">{"'Sheet1'!$L$16"}</definedName>
    <definedName name="_1935huy_4_3">{"'Sheet1'!$L$16"}</definedName>
    <definedName name="_1938huy_5_1">{"'Sheet1'!$L$16"}</definedName>
    <definedName name="_1941huy_5_2">{"'Sheet1'!$L$16"}</definedName>
    <definedName name="_1944huy_5_3">{"'Sheet1'!$L$16"}</definedName>
    <definedName name="_1947huy_6_1">{"'Sheet1'!$L$16"}</definedName>
    <definedName name="_1948sc1_1">"#REF!"</definedName>
    <definedName name="_1949SC2_1">"#REF!"</definedName>
    <definedName name="_195_LAN3_1">{"'Sheet1'!$L$16"}</definedName>
    <definedName name="_1950huy_6_2">{"'Sheet1'!$L$16"}</definedName>
    <definedName name="_1950sc3_1">"#REF!"</definedName>
    <definedName name="_1951SCH_1">"#REF!"</definedName>
    <definedName name="_1953huy_6_3">{"'Sheet1'!$L$16"}</definedName>
    <definedName name="_1953SDMONG_1">"#REF!"</definedName>
    <definedName name="_1956huy_7_1">{"'Sheet1'!$L$16"}</definedName>
    <definedName name="_1958SIZE_1">"#REF!"</definedName>
    <definedName name="_1959huy_7_2">{"'Sheet1'!$L$16"}</definedName>
    <definedName name="_195hu2_6">{"'Sheet1'!$L$16"}</definedName>
    <definedName name="_1962huy_7_3">{"'Sheet1'!$L$16"}</definedName>
    <definedName name="_1962SL_CRD_1">"#REF!"</definedName>
    <definedName name="_1963SL_CRS_1">"#REF!"</definedName>
    <definedName name="_1964SL_CS_1">"#REF!"</definedName>
    <definedName name="_1965huy_8_1">{"'Sheet1'!$L$16"}</definedName>
    <definedName name="_1965SL_DD_1">"#REF!"</definedName>
    <definedName name="_1966SN3_1">"#REF!"</definedName>
    <definedName name="_1968KH08_1_1">{#N/A,#N/A,FALSE,"Chi tiÆt"}</definedName>
    <definedName name="_1968SOÁ_CTÖØ">"#REF!"</definedName>
    <definedName name="_1970SOÁ_LÖÔÏNG">"#REF!"</definedName>
    <definedName name="_1971khla09_1">{"'Sheet1'!$L$16"}</definedName>
    <definedName name="_1971soc3p_1">"#REF!"</definedName>
    <definedName name="_1972SORT_1">"#REF!"</definedName>
    <definedName name="_1973SORT_2">"#REF!"</definedName>
    <definedName name="_1974khla09_1_1">{"'Sheet1'!$L$16"}</definedName>
    <definedName name="_1974SORT_3">"#REF!"</definedName>
    <definedName name="_1975SORT_1_1">"#REF!"</definedName>
    <definedName name="_1976SORT_1_2">"#REF!"</definedName>
    <definedName name="_1977khla09_1_2">{"'Sheet1'!$L$16"}</definedName>
    <definedName name="_1977SORT_1_3">"#REF!"</definedName>
    <definedName name="_1978SORT_1_4">"#REF!"</definedName>
    <definedName name="_1979SORT_1_5">"#REF!"</definedName>
    <definedName name="_198_LAN3_1_1">{"'Sheet1'!$L$16"}</definedName>
    <definedName name="_1980khla09_1_3">{"'Sheet1'!$L$16"}</definedName>
    <definedName name="_1980SORT_11_1">"#REF!"</definedName>
    <definedName name="_1981SORT_11_2">"#REF!"</definedName>
    <definedName name="_1982SORT_12_1">"#REF!"</definedName>
    <definedName name="_1983khla09_1_1_1">{"'Sheet1'!$L$16"}</definedName>
    <definedName name="_1983SORT_12_2">"#REF!"</definedName>
    <definedName name="_1986khla09_1_1_2">{"'Sheet1'!$L$16"}</definedName>
    <definedName name="_1989khla09_1_1_3">{"'Sheet1'!$L$16"}</definedName>
    <definedName name="_1992khla09_2_1">{"'Sheet1'!$L$16"}</definedName>
    <definedName name="_1995khla09_2_2">{"'Sheet1'!$L$16"}</definedName>
    <definedName name="_1998khla09_2_3">{"'Sheet1'!$L$16"}</definedName>
    <definedName name="_199hu2_7">{"'Sheet1'!$L$16"}</definedName>
    <definedName name="_1BA2500">"#REF!"</definedName>
    <definedName name="_1BA3250">"#REF!"</definedName>
    <definedName name="_1BA400P">"#REF!"</definedName>
    <definedName name="_1CAP001">"#REF!"</definedName>
    <definedName name="_1DAU002">"#REF!"</definedName>
    <definedName name="_1DDAY03">"#REF!"</definedName>
    <definedName name="_1DDTT01">"#REF!"</definedName>
    <definedName name="_1Excel_BuiltIn_Print_Area_1" localSheetId="0">#REF!</definedName>
    <definedName name="_1Excel_BuiltIn_Print_Area_1" localSheetId="8">#REF!</definedName>
    <definedName name="_1Excel_BuiltIn_Print_Area_1" localSheetId="7">#REF!</definedName>
    <definedName name="_1Excel_BuiltIn_Print_Area_1" localSheetId="1">#REF!</definedName>
    <definedName name="_1Excel_BuiltIn_Print_Area_1" localSheetId="5">#REF!</definedName>
    <definedName name="_1Excel_BuiltIn_Print_Area_1">#REF!</definedName>
    <definedName name="_1FCO101">"#REF!"</definedName>
    <definedName name="_1GIA101">"#REF!"</definedName>
    <definedName name="_1LA1001">"#REF!"</definedName>
    <definedName name="_1M2_chi__.cap_nhat_phieu_chi" localSheetId="0">[15]!'[M2(chi)].cap_nhat_phieu_chi'</definedName>
    <definedName name="_1M2_chi__.cap_nhat_phieu_chi" localSheetId="8">[15]!'[M2(chi)].cap_nhat_phieu_chi'</definedName>
    <definedName name="_1M2_chi__.cap_nhat_phieu_chi" localSheetId="7">[15]!'[M2(chi)].cap_nhat_phieu_chi'</definedName>
    <definedName name="_1M2_chi__.cap_nhat_phieu_chi" localSheetId="1">[15]!'[M2(chi)].cap_nhat_phieu_chi'</definedName>
    <definedName name="_1M2_chi__.cap_nhat_phieu_chi" localSheetId="5">[15]!'[M2(chi)].cap_nhat_phieu_chi'</definedName>
    <definedName name="_1M2_chi__.cap_nhat_phieu_chi">[15]!'[M2(chi)].cap_nhat_phieu_chi'</definedName>
    <definedName name="_1MCCBO2">"#REF!"</definedName>
    <definedName name="_1PKCAP1">"#REF!"</definedName>
    <definedName name="_1PKTT01">"#REF!"</definedName>
    <definedName name="_1TCD101">"#REF!"</definedName>
    <definedName name="_1TCD201">"#REF!"</definedName>
    <definedName name="_1TD2001">"#REF!"</definedName>
    <definedName name="_1TIHT01">"#REF!"</definedName>
    <definedName name="_1TRU121">"#REF!"</definedName>
    <definedName name="_2">"#N/A"</definedName>
    <definedName name="_2_1">"#REF!"</definedName>
    <definedName name="_2_11">"#REF!"</definedName>
    <definedName name="_2_12">"#REF!"</definedName>
    <definedName name="_2_17">"#REF!"</definedName>
    <definedName name="_2_21">"#REF!"</definedName>
    <definedName name="_2001khla09_3_1">{"'Sheet1'!$L$16"}</definedName>
    <definedName name="_2004khla09_4_1">{"'Sheet1'!$L$16"}</definedName>
    <definedName name="_2007khla09_5_1">{"'Sheet1'!$L$16"}</definedName>
    <definedName name="_2008SPEC_1">"#REF!"</definedName>
    <definedName name="_2009SPECSUMMARY_1">"#REF!"</definedName>
    <definedName name="_201_M36_1">{"'Sheet1'!$L$16"}</definedName>
    <definedName name="_2010khla09_6_1">{"'Sheet1'!$L$16"}</definedName>
    <definedName name="_2013khla09_7_1">{"'Sheet1'!$L$16"}</definedName>
    <definedName name="_2013Start_1_1">"#REF!"</definedName>
    <definedName name="_2014Start_10_1">"#REF!"</definedName>
    <definedName name="_2015Start_11_1">"#REF!"</definedName>
    <definedName name="_2016khongtruotgia_1">{"'Sheet1'!$L$16"}</definedName>
    <definedName name="_2016Start_12_1">"#REF!"</definedName>
    <definedName name="_2017Start_13_1">"#REF!"</definedName>
    <definedName name="_2018Start_2_1">"#REF!"</definedName>
    <definedName name="_2019khongtruotgia_1_1">{"'Sheet1'!$L$16"}</definedName>
    <definedName name="_2019Start_3_1">"#REF!"</definedName>
    <definedName name="_2020Start_4_1">"#REF!"</definedName>
    <definedName name="_2021Start_5_1">"#REF!"</definedName>
    <definedName name="_2022khongtruotgia_1_2">{"'Sheet1'!$L$16"}</definedName>
    <definedName name="_2022Start_6_1">"#REF!"</definedName>
    <definedName name="_2023Start_7_1">"#REF!"</definedName>
    <definedName name="_2024Start_8_1">"#REF!"</definedName>
    <definedName name="_2025khongtruotgia_1_3">{"'Sheet1'!$L$16"}</definedName>
    <definedName name="_2025Start_9_1">"#REF!"</definedName>
    <definedName name="_2026SUMMARY_1">"#REF!"</definedName>
    <definedName name="_2027SUMMARY_2">"#REF!"</definedName>
    <definedName name="_2028khongtruotgia_1_1_1">{"'Sheet1'!$L$16"}</definedName>
    <definedName name="_2028SUMMARY_3">"#REF!"</definedName>
    <definedName name="_2029SUMMARY_1_1">"#REF!"</definedName>
    <definedName name="_2030SUMMARY_1_2">"#REF!"</definedName>
    <definedName name="_2031khongtruotgia_1_1_2">{"'Sheet1'!$L$16"}</definedName>
    <definedName name="_2031SUMMARY_1_3">"#REF!"</definedName>
    <definedName name="_2032SUMMARY_1_4">"#REF!"</definedName>
    <definedName name="_2033SUMMARY_1_5">"#REF!"</definedName>
    <definedName name="_2034khongtruotgia_1_1_3">{"'Sheet1'!$L$16"}</definedName>
    <definedName name="_2034SUMMARY_11_1">"#REF!"</definedName>
    <definedName name="_2035SUMMARY_11_2">"#REF!"</definedName>
    <definedName name="_2036SUMMARY_12_1">"#REF!"</definedName>
    <definedName name="_2037khongtruotgia_2_1">{"'Sheet1'!$L$16"}</definedName>
    <definedName name="_2037SUMMARY_12_2">"#REF!"</definedName>
    <definedName name="_2038T_1">"#REF!"</definedName>
    <definedName name="_2039T_1_1">"#REF!"</definedName>
    <definedName name="_203hu5_1">{"'Sheet1'!$L$16"}</definedName>
    <definedName name="_204_M36_1_1">{"'Sheet1'!$L$16"}</definedName>
    <definedName name="_2040khongtruotgia_2_2">{"'Sheet1'!$L$16"}</definedName>
    <definedName name="_2041t101p_1">"#REF!"</definedName>
    <definedName name="_2042t103p_1">"#REF!"</definedName>
    <definedName name="_2043khongtruotgia_2_3">{"'Sheet1'!$L$16"}</definedName>
    <definedName name="_2046khongtruotgia_3_1">{"'Sheet1'!$L$16"}</definedName>
    <definedName name="_2046t10nc1p_1">"#REF!"</definedName>
    <definedName name="_2049khongtruotgia_4_1">{"'Sheet1'!$L$16"}</definedName>
    <definedName name="_2049t10vl1p_1">"#REF!"</definedName>
    <definedName name="_2050t121p_1">"#REF!"</definedName>
    <definedName name="_2051t123p_1">"#REF!"</definedName>
    <definedName name="_2052khongtruotgia_5_1">{"'Sheet1'!$L$16"}</definedName>
    <definedName name="_2055khongtruotgia_6_1">{"'Sheet1'!$L$16"}</definedName>
    <definedName name="_2058khongtruotgia_7_1">{"'Sheet1'!$L$16"}</definedName>
    <definedName name="_2059t141p_1">"#REF!"</definedName>
    <definedName name="_2060t143p_1">"#REF!"</definedName>
    <definedName name="_2061khvh09_1">{"'Sheet1'!$L$16"}</definedName>
    <definedName name="_2064khvh09_1_1">{"'Sheet1'!$L$16"}</definedName>
    <definedName name="_2064t14nc3p_1">"#REF!"</definedName>
    <definedName name="_2067khvh09_1_2">{"'Sheet1'!$L$16"}</definedName>
    <definedName name="_2068t14vl3p_1">"#REF!"</definedName>
    <definedName name="_207_NSO2_1">{"'Sheet1'!$L$16"}</definedName>
    <definedName name="_2070khvh09_1_3">{"'Sheet1'!$L$16"}</definedName>
    <definedName name="_2073khvh09_1_1_1">{"'Sheet1'!$L$16"}</definedName>
    <definedName name="_2076khvh09_1_1_2">{"'Sheet1'!$L$16"}</definedName>
    <definedName name="_2079khvh09_1_1_3">{"'Sheet1'!$L$16"}</definedName>
    <definedName name="_207hu5_2">{"'Sheet1'!$L$16"}</definedName>
    <definedName name="_2082khvh09_2_1">{"'Sheet1'!$L$16"}</definedName>
    <definedName name="_2085khvh09_2_2">{"'Sheet1'!$L$16"}</definedName>
    <definedName name="_2085tbtram_1">"#REF!"</definedName>
    <definedName name="_2086TC_1">"#REF!"</definedName>
    <definedName name="_2087TC_NHANH1_1">"#REF!"</definedName>
    <definedName name="_2088khvh09_2_3">{"'Sheet1'!$L$16"}</definedName>
    <definedName name="_2090TD_1">"#REF!"</definedName>
    <definedName name="_2091khvh09_3_1">{"'Sheet1'!$L$16"}</definedName>
    <definedName name="_2091TD_2">"#REF!"</definedName>
    <definedName name="_2092TD_1_1">"#REF!"</definedName>
    <definedName name="_2093TD_11_1">"#REF!"</definedName>
    <definedName name="_2094khvh09_4_1">{"'Sheet1'!$L$16"}</definedName>
    <definedName name="_2094TD_12_1">"#REF!"</definedName>
    <definedName name="_2097khvh09_5_1">{"'Sheet1'!$L$16"}</definedName>
    <definedName name="_2099td1p_1">"#REF!"</definedName>
    <definedName name="_21____hu2_1">{"'Sheet1'!$L$16"}</definedName>
    <definedName name="_210_NSO2_1_1">{"'Sheet1'!$L$16"}</definedName>
    <definedName name="_2100khvh09_6_1">{"'Sheet1'!$L$16"}</definedName>
    <definedName name="_2102td3p_1">"#REF!"</definedName>
    <definedName name="_2103khvh09_7_1">{"'Sheet1'!$L$16"}</definedName>
    <definedName name="_2105TDDAKT_1">"#REF!"</definedName>
    <definedName name="_2106khvx09_1_1">{#N/A,#N/A,FALSE,"Chi tiÆt"}</definedName>
    <definedName name="_2109KHYt09_1">{"'Sheet1'!$L$16"}</definedName>
    <definedName name="_2111tdnc1p_1">"#REF!"</definedName>
    <definedName name="_2112KHYt09_1_1">{"'Sheet1'!$L$16"}</definedName>
    <definedName name="_2115KHYt09_1_2">{"'Sheet1'!$L$16"}</definedName>
    <definedName name="_2117TDTDT_1">"#REF!"</definedName>
    <definedName name="_2118KHYt09_1_3">{"'Sheet1'!$L$16"}</definedName>
    <definedName name="_2118TDTKKT_1">"#REF!"</definedName>
    <definedName name="_2119tdtr2cnc_1">"#REF!"</definedName>
    <definedName name="_211hu5_3">{"'Sheet1'!$L$16"}</definedName>
    <definedName name="_2120tdtr2cvl_1">"#REF!"</definedName>
    <definedName name="_2121KHYt09_1_1_1">{"'Sheet1'!$L$16"}</definedName>
    <definedName name="_2124KHYt09_1_1_2">{"'Sheet1'!$L$16"}</definedName>
    <definedName name="_2124tdvl1p_1">"#REF!"</definedName>
    <definedName name="_2127KHYt09_1_1_3">{"'Sheet1'!$L$16"}</definedName>
    <definedName name="_2127TEÂN_HAØNG">"#REF!"</definedName>
    <definedName name="_2129TEÂN_KHAÙCH_HAØ">"#REF!"</definedName>
    <definedName name="_213_PA3_1">{"'Sheet1'!$L$16"}</definedName>
    <definedName name="_2130KHYt09_2_1">{"'Sheet1'!$L$16"}</definedName>
    <definedName name="_2133KHYt09_2_2">{"'Sheet1'!$L$16"}</definedName>
    <definedName name="_2136KHYt09_2_3">{"'Sheet1'!$L$16"}</definedName>
    <definedName name="_2139KHYt09_3_1">{"'Sheet1'!$L$16"}</definedName>
    <definedName name="_2139THAØNH_TIEÀN">"#REF!"</definedName>
    <definedName name="_2142KHYt09_4_1">{"'Sheet1'!$L$16"}</definedName>
    <definedName name="_2145KHYt09_5_1">{"'Sheet1'!$L$16"}</definedName>
    <definedName name="_2145THGO1pnc_1">"#REF!"</definedName>
    <definedName name="_2146thht_1">"#REF!"</definedName>
    <definedName name="_2147THI_1">"#REF!"</definedName>
    <definedName name="_2148KHYt09_6_1">{"'Sheet1'!$L$16"}</definedName>
    <definedName name="_2151KHYt09_7_1">{"'Sheet1'!$L$16"}</definedName>
    <definedName name="_2154km03_1">{"'Sheet1'!$L$16"}</definedName>
    <definedName name="_2157km03_2">{"'Sheet1'!$L$16"}</definedName>
    <definedName name="_215hu5_4">{"'Sheet1'!$L$16"}</definedName>
    <definedName name="_216_PA3_1_1">{"'Sheet1'!$L$16"}</definedName>
    <definedName name="_2160km03_1_1">{"'Sheet1'!$L$16"}</definedName>
    <definedName name="_2161thkp3_1">"#REF!"</definedName>
    <definedName name="_2163km03_1_2">{"'Sheet1'!$L$16"}</definedName>
    <definedName name="_2163thtt_1">"#REF!"</definedName>
    <definedName name="_2165TITAN_1">"#REF!"</definedName>
    <definedName name="_2166km03_1_3">{"'Sheet1'!$L$16"}</definedName>
    <definedName name="_2166TK_1">"#REF!"</definedName>
    <definedName name="_2167TL1_1">"#REF!"</definedName>
    <definedName name="_2168TL2_1">"#REF!"</definedName>
    <definedName name="_2169km03_1_1_1">{"'Sheet1'!$L$16"}</definedName>
    <definedName name="_2169TL3_1">"#REF!"</definedName>
    <definedName name="_2170TLA120_1">"#REF!"</definedName>
    <definedName name="_2171TLA35_1">"#REF!"</definedName>
    <definedName name="_2172km03_2_1">{"'Sheet1'!$L$16"}</definedName>
    <definedName name="_2172TLA50_1">"#REF!"</definedName>
    <definedName name="_2173TLA70_1">"#REF!"</definedName>
    <definedName name="_2174TLA95_1">"#REF!"</definedName>
    <definedName name="_2175km03_3_1">{"'Sheet1'!$L$16"}</definedName>
    <definedName name="_2175TLAC120_1">"#REF!"</definedName>
    <definedName name="_2176TLAC35_1">"#REF!"</definedName>
    <definedName name="_2177TLAC50_1">"#REF!"</definedName>
    <definedName name="_2178km03_4_1">{"'Sheet1'!$L$16"}</definedName>
    <definedName name="_2178TLAC70_1">"#REF!"</definedName>
    <definedName name="_2179TLAC95_1">"#REF!"</definedName>
    <definedName name="_2181km03_5_1">{"'Sheet1'!$L$16"}</definedName>
    <definedName name="_2184km03_6_1">{"'Sheet1'!$L$16"}</definedName>
    <definedName name="_2187km03_7_1">{"'Sheet1'!$L$16"}</definedName>
    <definedName name="_2189TPLRP_1">"#REF!"</definedName>
    <definedName name="_219_phu2_1">{"'Sheet1'!$L$16"}</definedName>
    <definedName name="_2190ksbn_1">{"'Sheet1'!$L$16"}</definedName>
    <definedName name="_2193ksbn_1_1">{"'Sheet1'!$L$16"}</definedName>
    <definedName name="_2196ksbn_1_2">{"'Sheet1'!$L$16"}</definedName>
    <definedName name="_2198TRADE2_1">"#REF!"</definedName>
    <definedName name="_2199ksbn_1_3">{"'Sheet1'!$L$16"}</definedName>
    <definedName name="_219hu5_5">{"'Sheet1'!$L$16"}</definedName>
    <definedName name="_2202ksbn_1_1_1">{"'Sheet1'!$L$16"}</definedName>
    <definedName name="_2205ksbn_1_1_2">{"'Sheet1'!$L$16"}</definedName>
    <definedName name="_2208ksbn_1_1_3">{"'Sheet1'!$L$16"}</definedName>
    <definedName name="_2211ksbn_2_1">{"'Sheet1'!$L$16"}</definedName>
    <definedName name="_2214ksbn_2_2">{"'Sheet1'!$L$16"}</definedName>
    <definedName name="_2215TRÒ_GIAÙ">"#REF!"</definedName>
    <definedName name="_2217ksbn_2_3">{"'Sheet1'!$L$16"}</definedName>
    <definedName name="_2217TRÒ_GIAÙ__VAT">"#REF!"</definedName>
    <definedName name="_222_phu2_1_1">{"'Sheet1'!$L$16"}</definedName>
    <definedName name="_2220ksbn_3_1">{"'Sheet1'!$L$16"}</definedName>
    <definedName name="_2220TT_1P_1">"#REF!"</definedName>
    <definedName name="_2221TT_3p_1">"#REF!"</definedName>
    <definedName name="_2223ksbn_4_1">{"'Sheet1'!$L$16"}</definedName>
    <definedName name="_2226ksbn_5_1">{"'Sheet1'!$L$16"}</definedName>
    <definedName name="_2229ksbn_6_1">{"'Sheet1'!$L$16"}</definedName>
    <definedName name="_2230ttronmk_1">"#REF!"</definedName>
    <definedName name="_2231tv75nc_1">"#REF!"</definedName>
    <definedName name="_2232ksbn_7_1">{"'Sheet1'!$L$16"}</definedName>
    <definedName name="_2232tv75vl_1">"#REF!"</definedName>
    <definedName name="_2233TVGS_1">"#REF!"</definedName>
    <definedName name="_2235kshn_1">{"'Sheet1'!$L$16"}</definedName>
    <definedName name="_2238kshn_1_1">{"'Sheet1'!$L$16"}</definedName>
    <definedName name="_223hu5_6">{"'Sheet1'!$L$16"}</definedName>
    <definedName name="_2241kshn_1_2">{"'Sheet1'!$L$16"}</definedName>
    <definedName name="_2244kshn_1_3">{"'Sheet1'!$L$16"}</definedName>
    <definedName name="_2246tz593_1">"#REF!"</definedName>
    <definedName name="_2247kshn_1_1_1">{"'Sheet1'!$L$16"}</definedName>
    <definedName name="_2247VARIINST_1">"#REF!"</definedName>
    <definedName name="_2248VARIPURC_1">"#REF!"</definedName>
    <definedName name="_224AC120__1">"#REF!"</definedName>
    <definedName name="_225_td1_1">{"'Sheet1'!$L$16"}</definedName>
    <definedName name="_2250kshn_1_1_2">{"'Sheet1'!$L$16"}</definedName>
    <definedName name="_2250VCHT_1">"#REF!"</definedName>
    <definedName name="_2251VCTT_1">"#REF!"</definedName>
    <definedName name="_2253kshn_1_1_3">{"'Sheet1'!$L$16"}</definedName>
    <definedName name="_2254vd3p_1">"#REF!"</definedName>
    <definedName name="_2256kshn_2_1">{"'Sheet1'!$L$16"}</definedName>
    <definedName name="_2256VL100_1">"#REF!"</definedName>
    <definedName name="_2257vl1p_1">"#REF!"</definedName>
    <definedName name="_2258VL200_1">"#REF!"</definedName>
    <definedName name="_2259kshn_2_2">{"'Sheet1'!$L$16"}</definedName>
    <definedName name="_2259VL250_1">"#REF!"</definedName>
    <definedName name="_225AC120__2">"#REF!"</definedName>
    <definedName name="_2260vl3p_1">"#REF!"</definedName>
    <definedName name="_2262kshn_2_3">{"'Sheet1'!$L$16"}</definedName>
    <definedName name="_2262vldn400_1">"#REF!"</definedName>
    <definedName name="_2263vldn600_1">"#REF!"</definedName>
    <definedName name="_2265kshn_3_1">{"'Sheet1'!$L$16"}</definedName>
    <definedName name="_2266vltram_1">"#REF!"</definedName>
    <definedName name="_2267vr3p_1">"#REF!"</definedName>
    <definedName name="_2268kshn_4_1">{"'Sheet1'!$L$16"}</definedName>
    <definedName name="_226AC35__1">"#REF!"</definedName>
    <definedName name="_2270W_1">"#REF!"</definedName>
    <definedName name="_2271kshn_5_1">{"'Sheet1'!$L$16"}</definedName>
    <definedName name="_2271W_2">"#REF!"</definedName>
    <definedName name="_2272W_1_1">"#REF!"</definedName>
    <definedName name="_2273W_1_2">"#REF!"</definedName>
    <definedName name="_2274kshn_6_1">{"'Sheet1'!$L$16"}</definedName>
    <definedName name="_2274W_11_1">"#REF!"</definedName>
    <definedName name="_2275W_12_1">"#REF!"</definedName>
    <definedName name="_2276X_1">"#REF!"</definedName>
    <definedName name="_2277kshn_7_1">{"'Sheet1'!$L$16"}</definedName>
    <definedName name="_2279ZYX_1">"#REF!"</definedName>
    <definedName name="_227AC35__2">"#REF!"</definedName>
    <definedName name="_227hu5_7">{"'Sheet1'!$L$16"}</definedName>
    <definedName name="_228_td1_1_1">{"'Sheet1'!$L$16"}</definedName>
    <definedName name="_2280ksls_1">{"'Sheet1'!$L$16"}</definedName>
    <definedName name="_2280ZYX_2">"#REF!"</definedName>
    <definedName name="_2281ZYX_1_1">"#REF!"</definedName>
    <definedName name="_2282ZYX_1_2">"#REF!"</definedName>
    <definedName name="_2283ksls_1_1">{"'Sheet1'!$L$16"}</definedName>
    <definedName name="_2283ZYX_11_1">"#REF!"</definedName>
    <definedName name="_2284ZYX_12_1">"#REF!"</definedName>
    <definedName name="_2285ZZZ_1">"#REF!"</definedName>
    <definedName name="_2286ksls_1_2">{"'Sheet1'!$L$16"}</definedName>
    <definedName name="_2286ZZZ_2">"#REF!"</definedName>
    <definedName name="_2287ZZZ_1_1">"#REF!"</definedName>
    <definedName name="_2288ZZZ_1_2">"#REF!"</definedName>
    <definedName name="_2289ksls_1_3">{"'Sheet1'!$L$16"}</definedName>
    <definedName name="_2289ZZZ_11_1">"#REF!"</definedName>
    <definedName name="_228AC50__1">"#REF!"</definedName>
    <definedName name="_2290ZZZ_12_1">"#REF!"</definedName>
    <definedName name="_2292ksls_1_1_1">{"'Sheet1'!$L$16"}</definedName>
    <definedName name="_2295ksls_1_1_2">{"'Sheet1'!$L$16"}</definedName>
    <definedName name="_2298ksls_1_1_3">{"'Sheet1'!$L$16"}</definedName>
    <definedName name="_229AC50__2">"#REF!"</definedName>
    <definedName name="_22A_1">"#REF!"</definedName>
    <definedName name="_22a1_5">{"'Sheet1'!$L$16"}</definedName>
    <definedName name="_2301ksls_2_1">{"'Sheet1'!$L$16"}</definedName>
    <definedName name="_2304ksls_2_2">{"'Sheet1'!$L$16"}</definedName>
    <definedName name="_2307ksls_2_3">{"'Sheet1'!$L$16"}</definedName>
    <definedName name="_230AC70__1">"#REF!"</definedName>
    <definedName name="_231_TO14_1">{"'Sheet1'!$L$16"}</definedName>
    <definedName name="_2310ksls_3_1">{"'Sheet1'!$L$16"}</definedName>
    <definedName name="_2313ksls_4_1">{"'Sheet1'!$L$16"}</definedName>
    <definedName name="_2316ksls_5_1">{"'Sheet1'!$L$16"}</definedName>
    <definedName name="_2319ksls_6_1">{"'Sheet1'!$L$16"}</definedName>
    <definedName name="_231AC70__2">"#REF!"</definedName>
    <definedName name="_231hu6_1">{"'Sheet1'!$L$16"}</definedName>
    <definedName name="_2322ksls_7_1">{"'Sheet1'!$L$16"}</definedName>
    <definedName name="_2325lan_1_1">{#N/A,#N/A,TRUE,"BT M200 da 10x20"}</definedName>
    <definedName name="_2328Lan1_1">{"'Sheet1'!$L$16"}</definedName>
    <definedName name="_232AC95__1">"#REF!"</definedName>
    <definedName name="_2331Lan1_1_1">{"'Sheet1'!$L$16"}</definedName>
    <definedName name="_2334Lan1_1_2">{"'Sheet1'!$L$16"}</definedName>
    <definedName name="_2337Lan1_1_3">{"'Sheet1'!$L$16"}</definedName>
    <definedName name="_233AC95__2">"#REF!"</definedName>
    <definedName name="_234_TO14_1_1">{"'Sheet1'!$L$16"}</definedName>
    <definedName name="_2340Lan1_1_1_1">{"'Sheet1'!$L$16"}</definedName>
    <definedName name="_2343Lan1_2_1">{"'Sheet1'!$L$16"}</definedName>
    <definedName name="_2346Lan1_3_1">{"'Sheet1'!$L$16"}</definedName>
    <definedName name="_2349Lan1_4_1">{"'Sheet1'!$L$16"}</definedName>
    <definedName name="_2352Lan1_5_1">{"'Sheet1'!$L$16"}</definedName>
    <definedName name="_2355Lan1_6_1">{"'Sheet1'!$L$16"}</definedName>
    <definedName name="_2358Lan1_7_1">{"'Sheet1'!$L$16"}</definedName>
    <definedName name="_235hu6_2">{"'Sheet1'!$L$16"}</definedName>
    <definedName name="_2361LAN3_1">{"'Sheet1'!$L$16"}</definedName>
    <definedName name="_2364LAN3_1_1">{"'Sheet1'!$L$16"}</definedName>
    <definedName name="_2367LAN3_1_2">{"'Sheet1'!$L$16"}</definedName>
    <definedName name="_237_Tru21_1">{"'Sheet1'!$L$16"}</definedName>
    <definedName name="_2370LAN3_1_3">{"'Sheet1'!$L$16"}</definedName>
    <definedName name="_2373LAN3_1_1_1">{"'Sheet1'!$L$16"}</definedName>
    <definedName name="_2376LAN3_2_1">{"'Sheet1'!$L$16"}</definedName>
    <definedName name="_2379LAN3_3_1">{"'Sheet1'!$L$16"}</definedName>
    <definedName name="_2382LAN3_4_1">{"'Sheet1'!$L$16"}</definedName>
    <definedName name="_2385LAN3_5_1">{"'Sheet1'!$L$16"}</definedName>
    <definedName name="_2388LAN3_6_1">{"'Sheet1'!$L$16"}</definedName>
    <definedName name="_2391LAN3_7_1">{"'Sheet1'!$L$16"}</definedName>
    <definedName name="_2394langson_1">{"'Sheet1'!$L$16"}</definedName>
    <definedName name="_2397langson_1_1">{"'Sheet1'!$L$16"}</definedName>
    <definedName name="_239hu6_3">{"'Sheet1'!$L$16"}</definedName>
    <definedName name="_23NA" localSheetId="0">#REF!</definedName>
    <definedName name="_23NA" localSheetId="8">#REF!</definedName>
    <definedName name="_23NA" localSheetId="7">#REF!</definedName>
    <definedName name="_23NA" localSheetId="1">#REF!</definedName>
    <definedName name="_23NA" localSheetId="5">#REF!</definedName>
    <definedName name="_23NA">#REF!</definedName>
    <definedName name="_23NB" localSheetId="0">#REF!</definedName>
    <definedName name="_23NB" localSheetId="8">#REF!</definedName>
    <definedName name="_23NB" localSheetId="7">#REF!</definedName>
    <definedName name="_23NB" localSheetId="1">#REF!</definedName>
    <definedName name="_23NB" localSheetId="5">#REF!</definedName>
    <definedName name="_23NB">#REF!</definedName>
    <definedName name="_23NC" localSheetId="0">#REF!</definedName>
    <definedName name="_23NC" localSheetId="8">#REF!</definedName>
    <definedName name="_23NC" localSheetId="7">#REF!</definedName>
    <definedName name="_23NC" localSheetId="1">#REF!</definedName>
    <definedName name="_23NC" localSheetId="5">#REF!</definedName>
    <definedName name="_23NC">#REF!</definedName>
    <definedName name="_24____hu5_1">{"'Sheet1'!$L$16"}</definedName>
    <definedName name="_240_Tru21_1_1">{"'Sheet1'!$L$16"}</definedName>
    <definedName name="_2400langson_1_2">{"'Sheet1'!$L$16"}</definedName>
    <definedName name="_2403langson_1_3">{"'Sheet1'!$L$16"}</definedName>
    <definedName name="_2406langson_1_1_1">{"'Sheet1'!$L$16"}</definedName>
    <definedName name="_2409langson_1_1_2">{"'Sheet1'!$L$16"}</definedName>
    <definedName name="_2412langson_1_1_3">{"'Sheet1'!$L$16"}</definedName>
    <definedName name="_2415langson_2_1">{"'Sheet1'!$L$16"}</definedName>
    <definedName name="_2418langson_2_2">{"'Sheet1'!$L$16"}</definedName>
    <definedName name="_2421langson_2_3">{"'Sheet1'!$L$16"}</definedName>
    <definedName name="_2424langson_3_1">{"'Sheet1'!$L$16"}</definedName>
    <definedName name="_2427langson_4_1">{"'Sheet1'!$L$16"}</definedName>
    <definedName name="_243_tt3_1">{"'Sheet1'!$L$16"}</definedName>
    <definedName name="_2430langson_5_1">{"'Sheet1'!$L$16"}</definedName>
    <definedName name="_2433langson_6_1">{"'Sheet1'!$L$16"}</definedName>
    <definedName name="_2436langson_7_1">{"'Sheet1'!$L$16"}</definedName>
    <definedName name="_2439Last_Row_1" localSheetId="0">IF('PL 05 chi tiết DA ĐT.'!_3556Values_Entered_1,Header_Row+'PL 05 chi tiết DA ĐT.'!_2679Number_of_Payments_1,Header_Row)</definedName>
    <definedName name="_2439Last_Row_1" localSheetId="8">IF('PL 06 DA cấp huyện'!_3556Values_Entered_1,Header_Row+'PL 06 DA cấp huyện'!_2679Number_of_Payments_1,Header_Row)</definedName>
    <definedName name="_2439Last_Row_1" localSheetId="7">IF('PL 06 PA phân bổ'!_3556Values_Entered_1,Header_Row+'PL 06 PA phân bổ'!_2679Number_of_Payments_1,Header_Row)</definedName>
    <definedName name="_2439Last_Row_1" localSheetId="1">IF('PL 1 TH'!_3556Values_Entered_1,Header_Row+'PL 1 TH'!_2679Number_of_Payments_1,Header_Row)</definedName>
    <definedName name="_2439Last_Row_1" localSheetId="5">IF('PL 4DA Cấp tỉnh'!_3556Values_Entered_1,Header_Row+'PL 4DA Cấp tỉnh'!_2679Number_of_Payments_1,Header_Row)</definedName>
    <definedName name="_2439Last_Row_1">IF(_3556Values_Entered_1,Header_Row+_2679Number_of_Payments_1,Header_Row)</definedName>
    <definedName name="_243hu6_4">{"'Sheet1'!$L$16"}</definedName>
    <definedName name="_2442Last_Row_1_1" localSheetId="0">IF('PL 05 chi tiết DA ĐT.'!_3559Values_Entered_1_1,Header_Row+'PL 05 chi tiết DA ĐT.'!_2682Number_of_Payments_1_1,Header_Row)</definedName>
    <definedName name="_2442Last_Row_1_1" localSheetId="8">IF('PL 06 DA cấp huyện'!_3559Values_Entered_1_1,Header_Row+'PL 06 DA cấp huyện'!_2682Number_of_Payments_1_1,Header_Row)</definedName>
    <definedName name="_2442Last_Row_1_1" localSheetId="7">IF('PL 06 PA phân bổ'!_3559Values_Entered_1_1,Header_Row+'PL 06 PA phân bổ'!_2682Number_of_Payments_1_1,Header_Row)</definedName>
    <definedName name="_2442Last_Row_1_1" localSheetId="1">IF('PL 1 TH'!_3559Values_Entered_1_1,Header_Row+'PL 1 TH'!_2682Number_of_Payments_1_1,Header_Row)</definedName>
    <definedName name="_2442Last_Row_1_1" localSheetId="5">IF('PL 4DA Cấp tỉnh'!_3559Values_Entered_1_1,Header_Row+'PL 4DA Cấp tỉnh'!_2682Number_of_Payments_1_1,Header_Row)</definedName>
    <definedName name="_2442Last_Row_1_1">IF(_3559Values_Entered_1_1,Header_Row+_2682Number_of_Payments_1_1,Header_Row)</definedName>
    <definedName name="_2445Lệ_1">{"'Sheet1'!$L$16"}</definedName>
    <definedName name="_2448M36_1">{"'Sheet1'!$L$16"}</definedName>
    <definedName name="_2451M36_1_1">{"'Sheet1'!$L$16"}</definedName>
    <definedName name="_2454M36_1_2">{"'Sheet1'!$L$16"}</definedName>
    <definedName name="_2457M36_1_3">{"'Sheet1'!$L$16"}</definedName>
    <definedName name="_246_tt3_1_1">{"'Sheet1'!$L$16"}</definedName>
    <definedName name="_2460M36_1_1_1">{"'Sheet1'!$L$16"}</definedName>
    <definedName name="_2463M36_1_1_1_1">{"'Sheet1'!$L$16"}</definedName>
    <definedName name="_2466M36_2_1">{"'Sheet1'!$L$16"}</definedName>
    <definedName name="_2469M36_2_1_1">{"'Sheet1'!$L$16"}</definedName>
    <definedName name="_2472M36_3_1">{"'Sheet1'!$L$16"}</definedName>
    <definedName name="_2475M36_3_1_1">{"'Sheet1'!$L$16"}</definedName>
    <definedName name="_2478M36_4_1">{"'Sheet1'!$L$16"}</definedName>
    <definedName name="_247hu6_5">{"'Sheet1'!$L$16"}</definedName>
    <definedName name="_2481M36_4_1_1">{"'Sheet1'!$L$16"}</definedName>
    <definedName name="_2484M36_5_1">{"'Sheet1'!$L$16"}</definedName>
    <definedName name="_2487M36_5_1_1">{"'Sheet1'!$L$16"}</definedName>
    <definedName name="_249_VC5_1">{"'Sheet1'!$L$16"}</definedName>
    <definedName name="_2490M36_6_1">{"'Sheet1'!$L$16"}</definedName>
    <definedName name="_2493M36_6_1_1">{"'Sheet1'!$L$16"}</definedName>
    <definedName name="_2496M36_7_1">{"'Sheet1'!$L$16"}</definedName>
    <definedName name="_2499M36_7_1_1">{"'Sheet1'!$L$16"}</definedName>
    <definedName name="_2502mai_1">{"'Sheet1'!$L$16"}</definedName>
    <definedName name="_2505mo_1">{"'Sheet1'!$L$16"}</definedName>
    <definedName name="_2508mo_1_1">{"'Sheet1'!$L$16"}</definedName>
    <definedName name="_2511mo_1_2">{"'Sheet1'!$L$16"}</definedName>
    <definedName name="_2514mo_1_3">{"'Sheet1'!$L$16"}</definedName>
    <definedName name="_2517mo_1_1_1">{"'Sheet1'!$L$16"}</definedName>
    <definedName name="_251ag15F80_1">"#REF!"</definedName>
    <definedName name="_251hu6_6">{"'Sheet1'!$L$16"}</definedName>
    <definedName name="_252_VC5_1_1">{"'Sheet1'!$L$16"}</definedName>
    <definedName name="_2520mo_1_1_2">{"'Sheet1'!$L$16"}</definedName>
    <definedName name="_2523mo_1_1_3">{"'Sheet1'!$L$16"}</definedName>
    <definedName name="_2526mo_2_1">{"'Sheet1'!$L$16"}</definedName>
    <definedName name="_2529mo_2_2">{"'Sheet1'!$L$16"}</definedName>
    <definedName name="_252ag15F80_2">"#REF!"</definedName>
    <definedName name="_2532mo_2_3">{"'Sheet1'!$L$16"}</definedName>
    <definedName name="_2535mo_3_1">{"'Sheet1'!$L$16"}</definedName>
    <definedName name="_2538mo_4_1">{"'Sheet1'!$L$16"}</definedName>
    <definedName name="_253ag15F80_3">"#REF!"</definedName>
    <definedName name="_2541mo_5_1">{"'Sheet1'!$L$16"}</definedName>
    <definedName name="_2544mo_6_1">{"'Sheet1'!$L$16"}</definedName>
    <definedName name="_2547mo_7_1">{"'Sheet1'!$L$16"}</definedName>
    <definedName name="_254ag15F80_1_1">"#REF!"</definedName>
    <definedName name="_2550moi_1">{"'Sheet1'!$L$16"}</definedName>
    <definedName name="_2553moi_1_1">{"'Sheet1'!$L$16"}</definedName>
    <definedName name="_2556moi_1_2">{"'Sheet1'!$L$16"}</definedName>
    <definedName name="_2559moi_1_3">{"'Sheet1'!$L$16"}</definedName>
    <definedName name="_255a1_1">{"'Sheet1'!$L$16"}</definedName>
    <definedName name="_255ag15F80_1_2">"#REF!"</definedName>
    <definedName name="_255hu6_7">{"'Sheet1'!$L$16"}</definedName>
    <definedName name="_2562moi_1_1_1">{"'Sheet1'!$L$16"}</definedName>
    <definedName name="_2565moi_1_1_2">{"'Sheet1'!$L$16"}</definedName>
    <definedName name="_2568moi_1_1_3">{"'Sheet1'!$L$16"}</definedName>
    <definedName name="_256ag15F80_1_3">"#REF!"</definedName>
    <definedName name="_2571moi_2_1">{"'Sheet1'!$L$16"}</definedName>
    <definedName name="_2574moi_2_2">{"'Sheet1'!$L$16"}</definedName>
    <definedName name="_2577moi_2_3">{"'Sheet1'!$L$16"}</definedName>
    <definedName name="_257ag15F80_11_1">"#REF!"</definedName>
    <definedName name="_2580moi_3_1">{"'Sheet1'!$L$16"}</definedName>
    <definedName name="_2583moi_4_1">{"'Sheet1'!$L$16"}</definedName>
    <definedName name="_2586moi_5_1">{"'Sheet1'!$L$16"}</definedName>
    <definedName name="_2589moi_6_1">{"'Sheet1'!$L$16"}</definedName>
    <definedName name="_258a1_1_1">{"'Sheet1'!$L$16"}</definedName>
    <definedName name="_258ag15F80_11_2">"#REF!"</definedName>
    <definedName name="_2592moi_7_1">{"'Sheet1'!$L$16"}</definedName>
    <definedName name="_2595ngan_1">{"Thuxm2.xls","Sheet1"}</definedName>
    <definedName name="_2598NHAÂN_COÂNG_1">BTRAM</definedName>
    <definedName name="_259ag15F80_12_1">"#REF!"</definedName>
    <definedName name="_259M36_1">{"'Sheet1'!$L$16"}</definedName>
    <definedName name="_2601NHAÂN_COÂNG_1_1">BTRAM</definedName>
    <definedName name="_2604NHAÂN_COÂNG_1_2">BTRAM</definedName>
    <definedName name="_2607NHAÂN_COÂNG_1_3">BTRAM</definedName>
    <definedName name="_260ag15F80_12_2">"#REF!"</definedName>
    <definedName name="_2610NHAÂN_COÂNG_10_1">BTRAM</definedName>
    <definedName name="_2613NHAÂN_COÂNG_2_1">BTRAM</definedName>
    <definedName name="_2616NHAÂN_COÂNG_3_1">BTRAM</definedName>
    <definedName name="_2619NHAÂN_COÂNG_4_1">BTRAM</definedName>
    <definedName name="_261a1_1_2">{"'Sheet1'!$L$16"}</definedName>
    <definedName name="_2622NHAÂN_COÂNG_5_1">BTRAM</definedName>
    <definedName name="_2625NHAÂN_COÂNG_6_1">BTRAM</definedName>
    <definedName name="_2628NHAÂN_COÂNG_7_1">BTRAM</definedName>
    <definedName name="_2631NHAÂN_COÂNG_8_1">BTRAM</definedName>
    <definedName name="_2634NHAÂN_COÂNG_9_1">BTRAM</definedName>
    <definedName name="_2637nhfffd_1">{"DZ-TDTB2.XLS","Dcksat.xls"}</definedName>
    <definedName name="_263M36_2">{"'Sheet1'!$L$16"}</definedName>
    <definedName name="_2640nhfffd_2">{"DZ-TDTB2.XLS","Dcksat.xls"}</definedName>
    <definedName name="_2643nhfffd_1_1">{"DZ-TDTB2.XLS","Dcksat.xls"}</definedName>
    <definedName name="_2646NSO2_1">{"'Sheet1'!$L$16"}</definedName>
    <definedName name="_2649NSO2_1_1">{"'Sheet1'!$L$16"}</definedName>
    <definedName name="_264a1_1_3">{"'Sheet1'!$L$16"}</definedName>
    <definedName name="_2652NSO2_1_2">{"'Sheet1'!$L$16"}</definedName>
    <definedName name="_2655NSO2_1_3">{"'Sheet1'!$L$16"}</definedName>
    <definedName name="_2658NSO2_1_1_1">{"'Sheet1'!$L$16"}</definedName>
    <definedName name="_2661NSO2_2_1">{"'Sheet1'!$L$16"}</definedName>
    <definedName name="_2664NSO2_3_1">{"'Sheet1'!$L$16"}</definedName>
    <definedName name="_2667NSO2_4_1">{"'Sheet1'!$L$16"}</definedName>
    <definedName name="_2670NSO2_5_1">{"'Sheet1'!$L$16"}</definedName>
    <definedName name="_2673NSO2_6_1">{"'Sheet1'!$L$16"}</definedName>
    <definedName name="_2676NSO2_7_1">{"'Sheet1'!$L$16"}</definedName>
    <definedName name="_2679Number_of_Payments_1" localSheetId="0">MATCH(0.01,End_Bal,-1)+1</definedName>
    <definedName name="_2679Number_of_Payments_1" localSheetId="8">MATCH(0.01,End_Bal,-1)+1</definedName>
    <definedName name="_2679Number_of_Payments_1" localSheetId="7">MATCH(0.01,End_Bal,-1)+1</definedName>
    <definedName name="_2679Number_of_Payments_1" localSheetId="1">MATCH(0.01,End_Bal,-1)+1</definedName>
    <definedName name="_2679Number_of_Payments_1" localSheetId="5">MATCH(0.01,End_Bal,-1)+1</definedName>
    <definedName name="_2679Number_of_Payments_1">MATCH(0.01,End_Bal,-1)+1</definedName>
    <definedName name="_267a1_1_1_1">{"'Sheet1'!$L$16"}</definedName>
    <definedName name="_267M36_3">{"'Sheet1'!$L$16"}</definedName>
    <definedName name="_2682Number_of_Payments_1_1" localSheetId="0">MATCH(0.01,End_Bal,-1)+1</definedName>
    <definedName name="_2682Number_of_Payments_1_1" localSheetId="8">MATCH(0.01,End_Bal,-1)+1</definedName>
    <definedName name="_2682Number_of_Payments_1_1" localSheetId="7">MATCH(0.01,End_Bal,-1)+1</definedName>
    <definedName name="_2682Number_of_Payments_1_1" localSheetId="1">MATCH(0.01,End_Bal,-1)+1</definedName>
    <definedName name="_2682Number_of_Payments_1_1" localSheetId="5">MATCH(0.01,End_Bal,-1)+1</definedName>
    <definedName name="_2682Number_of_Payments_1_1">MATCH(0.01,End_Bal,-1)+1</definedName>
    <definedName name="_2685PA3_1">{"'Sheet1'!$L$16"}</definedName>
    <definedName name="_2688PA3_1_1">{"'Sheet1'!$L$16"}</definedName>
    <definedName name="_2691PA3_1_2">{"'Sheet1'!$L$16"}</definedName>
    <definedName name="_2694PA3_1_3">{"'Sheet1'!$L$16"}</definedName>
    <definedName name="_2697PA3_1_1_1">{"'Sheet1'!$L$16"}</definedName>
    <definedName name="_26A_1_1">"#REF!"</definedName>
    <definedName name="_26a1_6">{"'Sheet1'!$L$16"}</definedName>
    <definedName name="_27____hu6_1">{"'Sheet1'!$L$16"}</definedName>
    <definedName name="_27_02_01">"#REF!"</definedName>
    <definedName name="_2700PA3_2_1">{"'Sheet1'!$L$16"}</definedName>
    <definedName name="_2703PA3_3_1">{"'Sheet1'!$L$16"}</definedName>
    <definedName name="_2706PA3_4_1">{"'Sheet1'!$L$16"}</definedName>
    <definedName name="_2709PA3_5_1">{"'Sheet1'!$L$16"}</definedName>
    <definedName name="_270a1_1_1_1_1">{"'Sheet1'!$L$16"}</definedName>
    <definedName name="_2712PA3_6_1">{"'Sheet1'!$L$16"}</definedName>
    <definedName name="_2715PA3_7_1">{"'Sheet1'!$L$16"}</definedName>
    <definedName name="_2718PAIII__1">{"'Sheet1'!$L$16"}</definedName>
    <definedName name="_271M36_4">{"'Sheet1'!$L$16"}</definedName>
    <definedName name="_2721PAIII__1_1">{"'Sheet1'!$L$16"}</definedName>
    <definedName name="_2724PAIII__1_2">{"'Sheet1'!$L$16"}</definedName>
    <definedName name="_2727PAIII__1_3">{"'Sheet1'!$L$16"}</definedName>
    <definedName name="_2730PAIII__1_1_1">{"'Sheet1'!$L$16"}</definedName>
    <definedName name="_2733PAIII__1_1_2">{"'Sheet1'!$L$16"}</definedName>
    <definedName name="_2736PAIII__1_1_3">{"'Sheet1'!$L$16"}</definedName>
    <definedName name="_2739PAIII__2_1">{"'Sheet1'!$L$16"}</definedName>
    <definedName name="_273a1_2_1">{"'Sheet1'!$L$16"}</definedName>
    <definedName name="_2742PAIII__2_2">{"'Sheet1'!$L$16"}</definedName>
    <definedName name="_2745PAIII__2_3">{"'Sheet1'!$L$16"}</definedName>
    <definedName name="_2748PAIII__3_1">{"'Sheet1'!$L$16"}</definedName>
    <definedName name="_2751PAIII__4_1">{"'Sheet1'!$L$16"}</definedName>
    <definedName name="_2754PAIII__5_1">{"'Sheet1'!$L$16"}</definedName>
    <definedName name="_2757PAIII__6_1">{"'Sheet1'!$L$16"}</definedName>
    <definedName name="_275M36_5">{"'Sheet1'!$L$16"}</definedName>
    <definedName name="_2760PAIII__7_1">{"'Sheet1'!$L$16"}</definedName>
    <definedName name="_2763phu2_1">{"'Sheet1'!$L$16"}</definedName>
    <definedName name="_2766phu2_1_1">{"'Sheet1'!$L$16"}</definedName>
    <definedName name="_2769phu2_1_2">{"'Sheet1'!$L$16"}</definedName>
    <definedName name="_276a1_2_1_1">{"'Sheet1'!$L$16"}</definedName>
    <definedName name="_276All_Item_1">"#REF!"</definedName>
    <definedName name="_2772phu2_1_3">{"'Sheet1'!$L$16"}</definedName>
    <definedName name="_2775phu2_1_1_1">{"'Sheet1'!$L$16"}</definedName>
    <definedName name="_2778phu2_2_1">{"'Sheet1'!$L$16"}</definedName>
    <definedName name="_277All_Item_2">"#REF!"</definedName>
    <definedName name="_2781phu2_3_1">{"'Sheet1'!$L$16"}</definedName>
    <definedName name="_2784phu2_4_1">{"'Sheet1'!$L$16"}</definedName>
    <definedName name="_2787phu2_5_1">{"'Sheet1'!$L$16"}</definedName>
    <definedName name="_278ALPIN_1">"#REF!"</definedName>
    <definedName name="_2790phu2_6_1">{"'Sheet1'!$L$16"}</definedName>
    <definedName name="_2793phu2_7_1">{"'Sheet1'!$L$16"}</definedName>
    <definedName name="_2796PIP_1" localSheetId="0">BlankMacro1</definedName>
    <definedName name="_2796PIP_1" localSheetId="8">BlankMacro1</definedName>
    <definedName name="_2796PIP_1" localSheetId="7">BlankMacro1</definedName>
    <definedName name="_2796PIP_1" localSheetId="1">BlankMacro1</definedName>
    <definedName name="_2796PIP_1" localSheetId="5">BlankMacro1</definedName>
    <definedName name="_2796PIP_1">BlankMacro1</definedName>
    <definedName name="_2799PIP_1_1" localSheetId="0">BlankMacro1</definedName>
    <definedName name="_2799PIP_1_1" localSheetId="8">BlankMacro1</definedName>
    <definedName name="_2799PIP_1_1" localSheetId="7">BlankMacro1</definedName>
    <definedName name="_2799PIP_1_1" localSheetId="1">BlankMacro1</definedName>
    <definedName name="_2799PIP_1_1" localSheetId="5">BlankMacro1</definedName>
    <definedName name="_2799PIP_1_1">BlankMacro1</definedName>
    <definedName name="_279a1_3_1">{"'Sheet1'!$L$16"}</definedName>
    <definedName name="_279ALPIN_2">"#REF!"</definedName>
    <definedName name="_279M36_6">{"'Sheet1'!$L$16"}</definedName>
    <definedName name="_2802PIPE2_1" localSheetId="0">BlankMacro1</definedName>
    <definedName name="_2802PIPE2_1" localSheetId="8">BlankMacro1</definedName>
    <definedName name="_2802PIPE2_1" localSheetId="7">BlankMacro1</definedName>
    <definedName name="_2802PIPE2_1" localSheetId="1">BlankMacro1</definedName>
    <definedName name="_2802PIPE2_1" localSheetId="5">BlankMacro1</definedName>
    <definedName name="_2802PIPE2_1">BlankMacro1</definedName>
    <definedName name="_2805PIPE2_1_1" localSheetId="0">BlankMacro1</definedName>
    <definedName name="_2805PIPE2_1_1" localSheetId="8">BlankMacro1</definedName>
    <definedName name="_2805PIPE2_1_1" localSheetId="7">BlankMacro1</definedName>
    <definedName name="_2805PIPE2_1_1" localSheetId="1">BlankMacro1</definedName>
    <definedName name="_2805PIPE2_1_1" localSheetId="5">BlankMacro1</definedName>
    <definedName name="_2805PIPE2_1_1">BlankMacro1</definedName>
    <definedName name="_2808PMS_1">{"'Sheet1'!$L$16"}</definedName>
    <definedName name="_280ALPJYOU_1">"#REF!"</definedName>
    <definedName name="_2811PMS_1_1">{"'Sheet1'!$L$16"}</definedName>
    <definedName name="_2814PMS_1_2">{"'Sheet1'!$L$16"}</definedName>
    <definedName name="_2817PMS_1_3">{"'Sheet1'!$L$16"}</definedName>
    <definedName name="_281ALPJYOU_2">"#REF!"</definedName>
    <definedName name="_2820PMS_1_1_1">{"'Sheet1'!$L$16"}</definedName>
    <definedName name="_2823PMS_1_1_2">{"'Sheet1'!$L$16"}</definedName>
    <definedName name="_2826PMS_1_1_3">{"'Sheet1'!$L$16"}</definedName>
    <definedName name="_2829PMS_2_1">{"'Sheet1'!$L$16"}</definedName>
    <definedName name="_282a1_3_1_1">{"'Sheet1'!$L$16"}</definedName>
    <definedName name="_282ALPTOI_1">"#REF!"</definedName>
    <definedName name="_2832PMS_2_2">{"'Sheet1'!$L$16"}</definedName>
    <definedName name="_2835PMS_2_3">{"'Sheet1'!$L$16"}</definedName>
    <definedName name="_2838PMS_3_1">{"'Sheet1'!$L$16"}</definedName>
    <definedName name="_283ALPTOI_2">"#REF!"</definedName>
    <definedName name="_283M36_7">{"'Sheet1'!$L$16"}</definedName>
    <definedName name="_2841PMS_4_1">{"'Sheet1'!$L$16"}</definedName>
    <definedName name="_2844PMS_5_1">{"'Sheet1'!$L$16"}</definedName>
    <definedName name="_2847PMS_6_1">{"'Sheet1'!$L$16"}</definedName>
    <definedName name="_284b_1">"#REF!"</definedName>
    <definedName name="_2850PMS_7_1">{"'Sheet1'!$L$16"}</definedName>
    <definedName name="_2853PPP_1" localSheetId="0">BlankMacro1</definedName>
    <definedName name="_2853PPP_1" localSheetId="8">BlankMacro1</definedName>
    <definedName name="_2853PPP_1" localSheetId="7">BlankMacro1</definedName>
    <definedName name="_2853PPP_1" localSheetId="1">BlankMacro1</definedName>
    <definedName name="_2853PPP_1" localSheetId="5">BlankMacro1</definedName>
    <definedName name="_2853PPP_1">BlankMacro1</definedName>
    <definedName name="_2856PPP_1_1" localSheetId="0">BlankMacro1</definedName>
    <definedName name="_2856PPP_1_1" localSheetId="8">BlankMacro1</definedName>
    <definedName name="_2856PPP_1_1" localSheetId="7">BlankMacro1</definedName>
    <definedName name="_2856PPP_1_1" localSheetId="1">BlankMacro1</definedName>
    <definedName name="_2856PPP_1_1" localSheetId="5">BlankMacro1</definedName>
    <definedName name="_2856PPP_1_1">BlankMacro1</definedName>
    <definedName name="_2859PtichDTL_1">_2859PtichDTL_1</definedName>
    <definedName name="_285a1_4_1">{"'Sheet1'!$L$16"}</definedName>
    <definedName name="_2862PtichDTL_1_1">_2862PtichDTL_1_1</definedName>
    <definedName name="_2865PtichDTL_1_2">_2865PtichDTL_1_2</definedName>
    <definedName name="_2868PtichDTL_1_3">_2868PtichDTL_1_3</definedName>
    <definedName name="_2871PtichDTL_10_1">_2871PtichDTL_10_1</definedName>
    <definedName name="_2874PtichDTL_10_2">_2874PtichDTL_10_2</definedName>
    <definedName name="_2877PtichDTL_10_3">_2877PtichDTL_10_3</definedName>
    <definedName name="_2880PtichDTL_11_1">_2880PtichDTL_11_1</definedName>
    <definedName name="_2883PtichDTL_12_1">_2883PtichDTL_12_1</definedName>
    <definedName name="_2886PtichDTL_13_1">_2886PtichDTL_13_1</definedName>
    <definedName name="_2889PtichDTL_14_1">_2889PtichDTL_14_1</definedName>
    <definedName name="_288a1_4_1_1">{"'Sheet1'!$L$16"}</definedName>
    <definedName name="_288b_1_1">"#REF!"</definedName>
    <definedName name="_2892PtichDTL_15_1">_2892PtichDTL_15_1</definedName>
    <definedName name="_2895PtichDTL_16_1">_2895PtichDTL_16_1</definedName>
    <definedName name="_2898PtichDTL_17_1">_2898PtichDTL_17_1</definedName>
    <definedName name="_2901PtichDTL_18_1">_2901PtichDTL_18_1</definedName>
    <definedName name="_2904PtichDTL_19_1">_2904PtichDTL_19_1</definedName>
    <definedName name="_2907PtichDTL_2_1">_2907PtichDTL_2_1</definedName>
    <definedName name="_2910PtichDTL_2_2">_2910PtichDTL_2_2</definedName>
    <definedName name="_2913PtichDTL_2_3">_2913PtichDTL_2_3</definedName>
    <definedName name="_2916PtichDTL_20_1">_2916PtichDTL_20_1</definedName>
    <definedName name="_2919PtichDTL_21_1">_2919PtichDTL_21_1</definedName>
    <definedName name="_291a1_5_1">{"'Sheet1'!$L$16"}</definedName>
    <definedName name="_2922PtichDTL_22_1">_2922PtichDTL_22_1</definedName>
    <definedName name="_2925PtichDTL_23_1">_2925PtichDTL_23_1</definedName>
    <definedName name="_2928PtichDTL_24_1">_2928PtichDTL_24_1</definedName>
    <definedName name="_2931PtichDTL_25_1">_2931PtichDTL_25_1</definedName>
    <definedName name="_2934PtichDTL_26_1">_2934PtichDTL_26_1</definedName>
    <definedName name="_2937PtichDTL_27_1">_2937PtichDTL_27_1</definedName>
    <definedName name="_2940PtichDTL_28_1">_2940PtichDTL_28_1</definedName>
    <definedName name="_2943PtichDTL_29_1">_2943PtichDTL_29_1</definedName>
    <definedName name="_2946PtichDTL_3_1">_2946PtichDTL_3_1</definedName>
    <definedName name="_2949PtichDTL_3_2">_2949PtichDTL_3_2</definedName>
    <definedName name="_294a1_5_1_1">{"'Sheet1'!$L$16"}</definedName>
    <definedName name="_2952PtichDTL_3_3">_2952PtichDTL_3_3</definedName>
    <definedName name="_2955PtichDTL_30_1">_2955PtichDTL_30_1</definedName>
    <definedName name="_2958PtichDTL_31_1">_2958PtichDTL_31_1</definedName>
    <definedName name="_2961PtichDTL_32_1">_2961PtichDTL_32_1</definedName>
    <definedName name="_2964PtichDTL_33_1">_2964PtichDTL_33_1</definedName>
    <definedName name="_2967PtichDTL_34_1">_2967PtichDTL_34_1</definedName>
    <definedName name="_2970PtichDTL_35_1">_2970PtichDTL_35_1</definedName>
    <definedName name="_2973PtichDTL_36_1">_2973PtichDTL_36_1</definedName>
    <definedName name="_2976PtichDTL_37_1">_2976PtichDTL_37_1</definedName>
    <definedName name="_2979PtichDTL_38_1">_2979PtichDTL_38_1</definedName>
    <definedName name="_297a1_6_1">{"'Sheet1'!$L$16"}</definedName>
    <definedName name="_2982PtichDTL_39_1">_2982PtichDTL_39_1</definedName>
    <definedName name="_2985PtichDTL_4_1">_2985PtichDTL_4_1</definedName>
    <definedName name="_2988PtichDTL_4_2">_2988PtichDTL_4_2</definedName>
    <definedName name="_2991PtichDTL_4_3">_2991PtichDTL_4_3</definedName>
    <definedName name="_2994PtichDTL_40_1">_2994PtichDTL_40_1</definedName>
    <definedName name="_2997PtichDTL_41_1">_2997PtichDTL_41_1</definedName>
    <definedName name="_2BLA100">"#REF!"</definedName>
    <definedName name="_2DAL201">"#REF!"</definedName>
    <definedName name="_2Excel_BuiltIn_Print_Area_2" localSheetId="0">'[16]2013'!#REF!</definedName>
    <definedName name="_2Excel_BuiltIn_Print_Area_2" localSheetId="8">'[16]2013'!#REF!</definedName>
    <definedName name="_2Excel_BuiltIn_Print_Area_2" localSheetId="7">'[16]2013'!#REF!</definedName>
    <definedName name="_2Excel_BuiltIn_Print_Area_2" localSheetId="1">'[16]2013'!#REF!</definedName>
    <definedName name="_2Excel_BuiltIn_Print_Area_2" localSheetId="5">'[16]2013'!#REF!</definedName>
    <definedName name="_2Excel_BuiltIn_Print_Area_2">'[16]2013'!#REF!</definedName>
    <definedName name="_2M3_UNC__.cap_nhat_phieu_chi" localSheetId="0">[15]!'[M3(UNC)].cap_nhat_phieu_chi'</definedName>
    <definedName name="_2M3_UNC__.cap_nhat_phieu_chi" localSheetId="8">[15]!'[M3(UNC)].cap_nhat_phieu_chi'</definedName>
    <definedName name="_2M3_UNC__.cap_nhat_phieu_chi" localSheetId="7">[15]!'[M3(UNC)].cap_nhat_phieu_chi'</definedName>
    <definedName name="_2M3_UNC__.cap_nhat_phieu_chi" localSheetId="1">[15]!'[M3(UNC)].cap_nhat_phieu_chi'</definedName>
    <definedName name="_2M3_UNC__.cap_nhat_phieu_chi" localSheetId="5">[15]!'[M3(UNC)].cap_nhat_phieu_chi'</definedName>
    <definedName name="_2M3_UNC__.cap_nhat_phieu_chi">[15]!'[M3(UNC)].cap_nhat_phieu_chi'</definedName>
    <definedName name="_3____a1_1">{"'Sheet1'!$L$16"}</definedName>
    <definedName name="_3_0DATA_DATA2_L" localSheetId="0">'[17]#REF'!#REF!</definedName>
    <definedName name="_3_0DATA_DATA2_L" localSheetId="8">'[17]#REF'!#REF!</definedName>
    <definedName name="_3_0DATA_DATA2_L" localSheetId="7">'[17]#REF'!#REF!</definedName>
    <definedName name="_3_0DATA_DATA2_L" localSheetId="1">'[17]#REF'!#REF!</definedName>
    <definedName name="_3_0DATA_DATA2_L" localSheetId="5">'[17]#REF'!#REF!</definedName>
    <definedName name="_3_0DATA_DATA2_L">'[17]#REF'!#REF!</definedName>
    <definedName name="_30____km03_1">{"'Sheet1'!$L$16"}</definedName>
    <definedName name="_3000PtichDTL_42_1">_3000PtichDTL_42_1</definedName>
    <definedName name="_3003PtichDTL_43_1">_3003PtichDTL_43_1</definedName>
    <definedName name="_3006PtichDTL_44_1">_3006PtichDTL_44_1</definedName>
    <definedName name="_3009PtichDTL_45_1">_3009PtichDTL_45_1</definedName>
    <definedName name="_300a1_6_1_1">{"'Sheet1'!$L$16"}</definedName>
    <definedName name="_3012PtichDTL_46_1">_3012PtichDTL_46_1</definedName>
    <definedName name="_3015PtichDTL_47_1">_3015PtichDTL_47_1</definedName>
    <definedName name="_3018PtichDTL_48_1">_3018PtichDTL_48_1</definedName>
    <definedName name="_3021PtichDTL_49_1">_3021PtichDTL_49_1</definedName>
    <definedName name="_3024PtichDTL_5_1">_3024PtichDTL_5_1</definedName>
    <definedName name="_3027PtichDTL_5_2">_3027PtichDTL_5_2</definedName>
    <definedName name="_3030PtichDTL_5_3">_3030PtichDTL_5_3</definedName>
    <definedName name="_3033PtichDTL_50_1">_3033PtichDTL_50_1</definedName>
    <definedName name="_3036PtichDTL_51_1">_3036PtichDTL_51_1</definedName>
    <definedName name="_3039PtichDTL_52_1">_3039PtichDTL_52_1</definedName>
    <definedName name="_303a1_7_1">{"'Sheet1'!$L$16"}</definedName>
    <definedName name="_3042PtichDTL_6_1">_3042PtichDTL_6_1</definedName>
    <definedName name="_3045PtichDTL_6_2">_3045PtichDTL_6_2</definedName>
    <definedName name="_3048PtichDTL_6_3">_3048PtichDTL_6_3</definedName>
    <definedName name="_3051PtichDTL_7_1">_3051PtichDTL_7_1</definedName>
    <definedName name="_3054PtichDTL_7_2">_3054PtichDTL_7_2</definedName>
    <definedName name="_3057PtichDTL_7_3">_3057PtichDTL_7_3</definedName>
    <definedName name="_3060PtichDTL_8_1">_3060PtichDTL_8_1</definedName>
    <definedName name="_3063PtichDTL_8_2">_3063PtichDTL_8_2</definedName>
    <definedName name="_3066PtichDTL_8_3">_3066PtichDTL_8_3</definedName>
    <definedName name="_3069PtichDTL_9_1">_3069PtichDTL_9_1</definedName>
    <definedName name="_306a1_7_1_1">{"'Sheet1'!$L$16"}</definedName>
    <definedName name="_306b100000_1">"#REF!"</definedName>
    <definedName name="_3072PtichDTL_9_2">_3072PtichDTL_9_2</definedName>
    <definedName name="_3075PtichDTL_9_3">_3075PtichDTL_9_3</definedName>
    <definedName name="_3078qa_1">{"'Sheet1'!$L$16"}</definedName>
    <definedName name="_307b100000_2">"#REF!"</definedName>
    <definedName name="_3081qa_1_1">{"'Sheet1'!$L$16"}</definedName>
    <definedName name="_3084qa_1_2">{"'Sheet1'!$L$16"}</definedName>
    <definedName name="_3087qa_1_3">{"'Sheet1'!$L$16"}</definedName>
    <definedName name="_308b60x_1">"#REF!"</definedName>
    <definedName name="_3090qa_1_1_1">{"'Sheet1'!$L$16"}</definedName>
    <definedName name="_3093qa_1_1_2">{"'Sheet1'!$L$16"}</definedName>
    <definedName name="_3096qa_1_1_3">{"'Sheet1'!$L$16"}</definedName>
    <definedName name="_3099qa_2_1">{"'Sheet1'!$L$16"}</definedName>
    <definedName name="_309a129_1">{"Offgrid",#N/A,FALSE,"OFFGRID";"Region",#N/A,FALSE,"REGION";"Offgrid -2",#N/A,FALSE,"OFFGRID";"WTP",#N/A,FALSE,"WTP";"WTP -2",#N/A,FALSE,"WTP";"Project",#N/A,FALSE,"PROJECT";"Summary -2",#N/A,FALSE,"SUMMARY"}</definedName>
    <definedName name="_309b60x_2">"#REF!"</definedName>
    <definedName name="_30a1_7">{"'Sheet1'!$L$16"}</definedName>
    <definedName name="_3102qa_2_2">{"'Sheet1'!$L$16"}</definedName>
    <definedName name="_3105qa_2_3">{"'Sheet1'!$L$16"}</definedName>
    <definedName name="_3108qa_3_1">{"'Sheet1'!$L$16"}</definedName>
    <definedName name="_310B72172_1">"#REF!"</definedName>
    <definedName name="_3111qa_4_1">{"'Sheet1'!$L$16"}</definedName>
    <definedName name="_3114qa_5_1">{"'Sheet1'!$L$16"}</definedName>
    <definedName name="_3117qa_6_1">{"'Sheet1'!$L$16"}</definedName>
    <definedName name="_311B72172_2">"#REF!"</definedName>
    <definedName name="_3120qa_7_1">{"'Sheet1'!$L$16"}</definedName>
    <definedName name="_3123QQ_1">{"'Sheet1'!$L$16"}</definedName>
    <definedName name="_3126QQ_1_1">{"'Sheet1'!$L$16"}</definedName>
    <definedName name="_3129QQ_1_2">{"'Sheet1'!$L$16"}</definedName>
    <definedName name="_312a129_2">{"Offgrid",#N/A,FALSE,"OFFGRID";"Region",#N/A,FALSE,"REGION";"Offgrid -2",#N/A,FALSE,"OFFGRID";"WTP",#N/A,FALSE,"WTP";"WTP -2",#N/A,FALSE,"WTP";"Project",#N/A,FALSE,"PROJECT";"Summary -2",#N/A,FALSE,"SUMMARY"}</definedName>
    <definedName name="_312b80x_1">"#REF!"</definedName>
    <definedName name="_3132QQ_1_1_1">{"'Sheet1'!$L$16"}</definedName>
    <definedName name="_3135QQ_1_1_2">{"'Sheet1'!$L$16"}</definedName>
    <definedName name="_3138QQ_1_1_3">{"'Sheet1'!$L$16"}</definedName>
    <definedName name="_313b80x_2">"#REF!"</definedName>
    <definedName name="_3141QQ_2_1">{"'Sheet1'!$L$16"}</definedName>
    <definedName name="_3144QQ_2_2">{"'Sheet1'!$L$16"}</definedName>
    <definedName name="_3147QQ_2_3">{"'Sheet1'!$L$16"}</definedName>
    <definedName name="_314B86000_1">"#REF!"</definedName>
    <definedName name="_3150QQ_3_1">{"'Sheet1'!$L$16"}</definedName>
    <definedName name="_3153QQ_4_1">{"'Sheet1'!$L$16"}</definedName>
    <definedName name="_3156QQ_5_1">{"'Sheet1'!$L$16"}</definedName>
    <definedName name="_3159QQ_6_1">{"'Sheet1'!$L$16"}</definedName>
    <definedName name="_315a129_1_1">{"Offgrid",#N/A,FALSE,"OFFGRID";"Region",#N/A,FALSE,"REGION";"Offgrid -2",#N/A,FALSE,"OFFGRID";"WTP",#N/A,FALSE,"WTP";"WTP -2",#N/A,FALSE,"WTP";"Project",#N/A,FALSE,"PROJECT";"Summary -2",#N/A,FALSE,"SUMMARY"}</definedName>
    <definedName name="_315B86000_2">"#REF!"</definedName>
    <definedName name="_3162QQ_7_1">{"'Sheet1'!$L$16"}</definedName>
    <definedName name="_3165rr_1_1">{"doi chieu doanh thhu.xls","sua 1 (4doan da).xls","KLDaMoCoi169.170000.xls"}</definedName>
    <definedName name="_3168Sheet3_1" localSheetId="0">BlankMacro1</definedName>
    <definedName name="_3168Sheet3_1" localSheetId="8">BlankMacro1</definedName>
    <definedName name="_3168Sheet3_1" localSheetId="7">BlankMacro1</definedName>
    <definedName name="_3168Sheet3_1" localSheetId="1">BlankMacro1</definedName>
    <definedName name="_3168Sheet3_1" localSheetId="5">BlankMacro1</definedName>
    <definedName name="_3168Sheet3_1">BlankMacro1</definedName>
    <definedName name="_316bac3_1">12413</definedName>
    <definedName name="_3171Sheet3_1_1" localSheetId="0">BlankMacro1</definedName>
    <definedName name="_3171Sheet3_1_1" localSheetId="8">BlankMacro1</definedName>
    <definedName name="_3171Sheet3_1_1" localSheetId="7">BlankMacro1</definedName>
    <definedName name="_3171Sheet3_1_1" localSheetId="1">BlankMacro1</definedName>
    <definedName name="_3171Sheet3_1_1" localSheetId="5">BlankMacro1</definedName>
    <definedName name="_3171Sheet3_1_1">BlankMacro1</definedName>
    <definedName name="_3174ss_1" localSheetId="0">BlankMacro1</definedName>
    <definedName name="_3174ss_1" localSheetId="8">BlankMacro1</definedName>
    <definedName name="_3174ss_1" localSheetId="7">BlankMacro1</definedName>
    <definedName name="_3174ss_1" localSheetId="1">BlankMacro1</definedName>
    <definedName name="_3174ss_1" localSheetId="5">BlankMacro1</definedName>
    <definedName name="_3174ss_1">BlankMacro1</definedName>
    <definedName name="_3177ss_1_1" localSheetId="0">BlankMacro1</definedName>
    <definedName name="_3177ss_1_1" localSheetId="8">BlankMacro1</definedName>
    <definedName name="_3177ss_1_1" localSheetId="7">BlankMacro1</definedName>
    <definedName name="_3177ss_1_1" localSheetId="1">BlankMacro1</definedName>
    <definedName name="_3177ss_1_1" localSheetId="5">BlankMacro1</definedName>
    <definedName name="_3177ss_1_1">BlankMacro1</definedName>
    <definedName name="_317bac3_2">12413</definedName>
    <definedName name="_3180Sua_1" localSheetId="0">BlankMacro1</definedName>
    <definedName name="_3180Sua_1" localSheetId="8">BlankMacro1</definedName>
    <definedName name="_3180Sua_1" localSheetId="7">BlankMacro1</definedName>
    <definedName name="_3180Sua_1" localSheetId="1">BlankMacro1</definedName>
    <definedName name="_3180Sua_1" localSheetId="5">BlankMacro1</definedName>
    <definedName name="_3180Sua_1">BlankMacro1</definedName>
    <definedName name="_3183Sua_1_1" localSheetId="0">BlankMacro1</definedName>
    <definedName name="_3183Sua_1_1" localSheetId="8">BlankMacro1</definedName>
    <definedName name="_3183Sua_1_1" localSheetId="7">BlankMacro1</definedName>
    <definedName name="_3183Sua_1_1" localSheetId="1">BlankMacro1</definedName>
    <definedName name="_3183Sua_1_1" localSheetId="5">BlankMacro1</definedName>
    <definedName name="_3183Sua_1_1">BlankMacro1</definedName>
    <definedName name="_3184T4_1">NA()</definedName>
    <definedName name="_3187tao_1">{"'Sheet1'!$L$16"}</definedName>
    <definedName name="_318a130_1">{"Offgrid",#N/A,FALSE,"OFFGRID";"Region",#N/A,FALSE,"REGION";"Offgrid -2",#N/A,FALSE,"OFFGRID";"WTP",#N/A,FALSE,"WTP";"WTP -2",#N/A,FALSE,"WTP";"Project",#N/A,FALSE,"PROJECT";"Summary -2",#N/A,FALSE,"SUMMARY"}</definedName>
    <definedName name="_318bac3.5_1">12971</definedName>
    <definedName name="_3190td1_1_1">{"'Sheet1'!$L$16"}</definedName>
    <definedName name="_3193td1_1_2">{"'Sheet1'!$L$16"}</definedName>
    <definedName name="_3196td1_1_3">{"'Sheet1'!$L$16"}</definedName>
    <definedName name="_3199td1_1_1_1">{"'Sheet1'!$L$16"}</definedName>
    <definedName name="_319bac3.5_2">12971</definedName>
    <definedName name="_3202td1_2_1">{"'Sheet1'!$L$16"}</definedName>
    <definedName name="_3205td1_3_1">{"'Sheet1'!$L$16"}</definedName>
    <definedName name="_3208td1_4_1">{"'Sheet1'!$L$16"}</definedName>
    <definedName name="_320bac3.7_1">13180</definedName>
    <definedName name="_3211td1_5_1">{"'Sheet1'!$L$16"}</definedName>
    <definedName name="_3214td1_6_1">{"'Sheet1'!$L$16"}</definedName>
    <definedName name="_3217td1_7_1">{"'Sheet1'!$L$16"}</definedName>
    <definedName name="_321a130_2">{"Offgrid",#N/A,FALSE,"OFFGRID";"Region",#N/A,FALSE,"REGION";"Offgrid -2",#N/A,FALSE,"OFFGRID";"WTP",#N/A,FALSE,"WTP";"WTP -2",#N/A,FALSE,"WTP";"Project",#N/A,FALSE,"PROJECT";"Summary -2",#N/A,FALSE,"SUMMARY"}</definedName>
    <definedName name="_321bac3.7_2">13180</definedName>
    <definedName name="_3220tha_1">{"'Sheet1'!$L$16"}</definedName>
    <definedName name="_3223tha_1_1">{"'Sheet1'!$L$16"}</definedName>
    <definedName name="_3226tha_1_2">{"'Sheet1'!$L$16"}</definedName>
    <definedName name="_3229tha_1_3">{"'Sheet1'!$L$16"}</definedName>
    <definedName name="_322bac4_1">13529</definedName>
    <definedName name="_3232tha_1_1_1">{"'Sheet1'!$L$16"}</definedName>
    <definedName name="_3235tha_1_1_2">{"'Sheet1'!$L$16"}</definedName>
    <definedName name="_3238tha_1_1_3">{"'Sheet1'!$L$16"}</definedName>
    <definedName name="_323bac4_2">13529</definedName>
    <definedName name="_3241tha_2_1">{"'Sheet1'!$L$16"}</definedName>
    <definedName name="_3244tha_2_2">{"'Sheet1'!$L$16"}</definedName>
    <definedName name="_3247tha_2_3">{"'Sheet1'!$L$16"}</definedName>
    <definedName name="_324a130_1_1">{"Offgrid",#N/A,FALSE,"OFFGRID";"Region",#N/A,FALSE,"REGION";"Offgrid -2",#N/A,FALSE,"OFFGRID";"WTP",#N/A,FALSE,"WTP";"WTP -2",#N/A,FALSE,"WTP";"Project",#N/A,FALSE,"PROJECT";"Summary -2",#N/A,FALSE,"SUMMARY"}</definedName>
    <definedName name="_324bac4.5_1">14925</definedName>
    <definedName name="_3250tha_3_1">{"'Sheet1'!$L$16"}</definedName>
    <definedName name="_3253tha_4_1">{"'Sheet1'!$L$16"}</definedName>
    <definedName name="_3256tha_5_1">{"'Sheet1'!$L$16"}</definedName>
    <definedName name="_3259tha_6_1">{"'Sheet1'!$L$16"}</definedName>
    <definedName name="_325a16550_1">NA()</definedName>
    <definedName name="_325bac4.5_2">14925</definedName>
    <definedName name="_3262tha_7_1">{"'Sheet1'!$L$16"}</definedName>
    <definedName name="_3265THKL_1">{"'Sheet1'!$L$16"}</definedName>
    <definedName name="_3268THKL_1_1">{"'Sheet1'!$L$16"}</definedName>
    <definedName name="_326bac5_1">15483</definedName>
    <definedName name="_3271THKL_1_2">{"'Sheet1'!$L$16"}</definedName>
    <definedName name="_3274THKL_1_3">{"'Sheet1'!$L$16"}</definedName>
    <definedName name="_3277THKL_1_1_1">{"'Sheet1'!$L$16"}</definedName>
    <definedName name="_327bac5_2">15483</definedName>
    <definedName name="_3280THKL_1_1_2">{"'Sheet1'!$L$16"}</definedName>
    <definedName name="_3283THKL_1_1_3">{"'Sheet1'!$L$16"}</definedName>
    <definedName name="_3286THKL_2_1">{"'Sheet1'!$L$16"}</definedName>
    <definedName name="_3289THKL_2_2">{"'Sheet1'!$L$16"}</definedName>
    <definedName name="_328âdf_1">{"Book5","sæ quü.xls","Dù to¸n x©y dùng nhµ s¶n xuÊt.xls","Than.xls","TiÕn ®é s¶n xuÊt - Th¸ng 9.xls"}</definedName>
    <definedName name="_3292THKL_2_3">{"'Sheet1'!$L$16"}</definedName>
    <definedName name="_3295THKL_3_1">{"'Sheet1'!$L$16"}</definedName>
    <definedName name="_3298THKL_4_1">{"'Sheet1'!$L$16"}</definedName>
    <definedName name="_33____Lan1_1">{"'Sheet1'!$L$16"}</definedName>
    <definedName name="_3301THKL_5_1">{"'Sheet1'!$L$16"}</definedName>
    <definedName name="_3304THKL_6_1">{"'Sheet1'!$L$16"}</definedName>
    <definedName name="_3307THKL_7_1">{"'Sheet1'!$L$16"}</definedName>
    <definedName name="_330BanQLDA_1">"#REF!"</definedName>
    <definedName name="_3310thu_1">{"'Sheet1'!$L$16"}</definedName>
    <definedName name="_3313thu_1_1">{"'Sheet1'!$L$16"}</definedName>
    <definedName name="_3316thu_1_2">{"'Sheet1'!$L$16"}</definedName>
    <definedName name="_3319thu_1_1_1">{"'Sheet1'!$L$16"}</definedName>
    <definedName name="_331âdf_1_1">{"Book5","sæ quü.xls","Dù to¸n x©y dùng nhµ s¶n xuÊt.xls","Than.xls","TiÕn ®é s¶n xuÊt - Th¸ng 9.xls"}</definedName>
    <definedName name="_331BanQLDA_2">"#REF!"</definedName>
    <definedName name="_3322thu_2_1">{"'Sheet1'!$L$16"}</definedName>
    <definedName name="_3325thu_2_2">{"'Sheet1'!$L$16"}</definedName>
    <definedName name="_3328thu_2_3">{"'Sheet1'!$L$16"}</definedName>
    <definedName name="_332BB_1">"#REF!"</definedName>
    <definedName name="_3331thu_3_1">{"'Sheet1'!$L$16"}</definedName>
    <definedName name="_3334thu_4_1">{"'Sheet1'!$L$16"}</definedName>
    <definedName name="_3337thu_5_1">{"'Sheet1'!$L$16"}</definedName>
    <definedName name="_333BB_2">"#REF!"</definedName>
    <definedName name="_3340thu_6_1">{"'Sheet1'!$L$16"}</definedName>
    <definedName name="_3343thu_7_1">{"'Sheet1'!$L$16"}</definedName>
    <definedName name="_3346TO14_1">{"'Sheet1'!$L$16"}</definedName>
    <definedName name="_3349TO14_1_1">{"'Sheet1'!$L$16"}</definedName>
    <definedName name="_334âdf_1_2">{"Book5","sæ quü.xls","Dù to¸n x©y dùng nhµ s¶n xuÊt.xls","Than.xls","TiÕn ®é s¶n xuÊt - Th¸ng 9.xls"}</definedName>
    <definedName name="_334BB_3">"#REF!"</definedName>
    <definedName name="_3352TO14_1_2">{"'Sheet1'!$L$16"}</definedName>
    <definedName name="_3355TO14_1_3">{"'Sheet1'!$L$16"}</definedName>
    <definedName name="_3358TO14_1_1_1">{"'Sheet1'!$L$16"}</definedName>
    <definedName name="_3361TO14_2_1">{"'Sheet1'!$L$16"}</definedName>
    <definedName name="_3364TO14_3_1">{"'Sheet1'!$L$16"}</definedName>
    <definedName name="_3367TO14_4_1">{"'Sheet1'!$L$16"}</definedName>
    <definedName name="_3370TO14_5_1">{"'Sheet1'!$L$16"}</definedName>
    <definedName name="_3373TO14_6_1">{"'Sheet1'!$L$16"}</definedName>
    <definedName name="_3376TO14_7_1">{"'Sheet1'!$L$16"}</definedName>
    <definedName name="_3379tonghop_1">{"'Sheet1'!$L$16"}</definedName>
    <definedName name="_337âdf_1_3">{"Book5","sæ quü.xls","Dù to¸n x©y dùng nhµ s¶n xuÊt.xls","Than.xls","TiÕn ®é s¶n xuÊt - Th¸ng 9.xls"}</definedName>
    <definedName name="_3382tonghop_1_1">{"'Sheet1'!$L$16"}</definedName>
    <definedName name="_3385tonghop_1_2">{"'Sheet1'!$L$16"}</definedName>
    <definedName name="_3388tonghop_1_3">{"'Sheet1'!$L$16"}</definedName>
    <definedName name="_3391tonghop_1_1_1">{"'Sheet1'!$L$16"}</definedName>
    <definedName name="_3394tonghop_1_1_2">{"'Sheet1'!$L$16"}</definedName>
    <definedName name="_3397tonghop_1_1_3">{"'Sheet1'!$L$16"}</definedName>
    <definedName name="_3400tonghop_2_1">{"'Sheet1'!$L$16"}</definedName>
    <definedName name="_3403tonghop_2_2">{"'Sheet1'!$L$16"}</definedName>
    <definedName name="_3406tonghop_2_3">{"'Sheet1'!$L$16"}</definedName>
    <definedName name="_3409tonghop_3_1">{"'Sheet1'!$L$16"}</definedName>
    <definedName name="_340asd_1_1">{"Book1","Dt tonghop.xls"}</definedName>
    <definedName name="_3412tonghop_4_1">{"'Sheet1'!$L$16"}</definedName>
    <definedName name="_3415tonghop_5_1">{"'Sheet1'!$L$16"}</definedName>
    <definedName name="_3418tonghop_6_1">{"'Sheet1'!$L$16"}</definedName>
    <definedName name="_3421tonghop_7_1">{"'Sheet1'!$L$16"}</definedName>
    <definedName name="_3424Tru21_1">{"'Sheet1'!$L$16"}</definedName>
    <definedName name="_3427Tru21_1_1">{"'Sheet1'!$L$16"}</definedName>
    <definedName name="_3430Tru21_1_2">{"'Sheet1'!$L$16"}</definedName>
    <definedName name="_3433Tru21_1_3">{"'Sheet1'!$L$16"}</definedName>
    <definedName name="_3436Tru21_1_1_1">{"'Sheet1'!$L$16"}</definedName>
    <definedName name="_3439Tru21_2_1">{"'Sheet1'!$L$16"}</definedName>
    <definedName name="_343asdf_1_1">{#N/A,#N/A,FALSE,"Chi tiÆt"}</definedName>
    <definedName name="_3442Tru21_3_1">{"'Sheet1'!$L$16"}</definedName>
    <definedName name="_3445Tru21_4_1">{"'Sheet1'!$L$16"}</definedName>
    <definedName name="_3448Tru21_5_1">{"'Sheet1'!$L$16"}</definedName>
    <definedName name="_3451Tru21_6_1">{"'Sheet1'!$L$16"}</definedName>
    <definedName name="_3454Tru21_7_1">{"'Sheet1'!$L$16"}</definedName>
    <definedName name="_3457tt3_1_1">{"'Sheet1'!$L$16"}</definedName>
    <definedName name="_3460tt3_1_2">{"'Sheet1'!$L$16"}</definedName>
    <definedName name="_3463tt3_1_3">{"'Sheet1'!$L$16"}</definedName>
    <definedName name="_3466tt3_1_1_1">{"'Sheet1'!$L$16"}</definedName>
    <definedName name="_3469tt3_2_1">{"'Sheet1'!$L$16"}</definedName>
    <definedName name="_346asega_1">{"Thuxm2.xls","Sheet1"}</definedName>
    <definedName name="_3472tt3_3_1">{"'Sheet1'!$L$16"}</definedName>
    <definedName name="_3475tt3_4_1">{"'Sheet1'!$L$16"}</definedName>
    <definedName name="_3478tt3_5_1">{"'Sheet1'!$L$16"}</definedName>
    <definedName name="_3481tt3_6_1">{"'Sheet1'!$L$16"}</definedName>
    <definedName name="_3484tt3_7_1">{"'Sheet1'!$L$16"}</definedName>
    <definedName name="_3487tuyennhanh_1">{"'Sheet1'!$L$16"}</definedName>
    <definedName name="_3490tuyennhanh_1_1">{"'Sheet1'!$L$16"}</definedName>
    <definedName name="_3493tuyennhanh_1_2">{"'Sheet1'!$L$16"}</definedName>
    <definedName name="_3496tuyennhanh_1_3">{"'Sheet1'!$L$16"}</definedName>
    <definedName name="_3499tuyennhanh_1_1_1">{"'Sheet1'!$L$16"}</definedName>
    <definedName name="_349asega_1_1">{"Thuxm2.xls","Sheet1"}</definedName>
    <definedName name="_349BOQ_1">"#REF!"</definedName>
    <definedName name="_34a129_1">{"Offgrid",#N/A,FALSE,"OFFGRID";"Region",#N/A,FALSE,"REGION";"Offgrid -2",#N/A,FALSE,"OFFGRID";"WTP",#N/A,FALSE,"WTP";"WTP -2",#N/A,FALSE,"WTP";"Project",#N/A,FALSE,"PROJECT";"Summary -2",#N/A,FALSE,"SUMMARY"}</definedName>
    <definedName name="_3502tuyennhanh_1_1_2">{"'Sheet1'!$L$16"}</definedName>
    <definedName name="_3505tuyennhanh_1_1_3">{"'Sheet1'!$L$16"}</definedName>
    <definedName name="_3508tuyennhanh_2_1">{"'Sheet1'!$L$16"}</definedName>
    <definedName name="_350BOQ_2">"#REF!"</definedName>
    <definedName name="_3511tuyennhanh_2_2">{"'Sheet1'!$L$16"}</definedName>
    <definedName name="_3514tuyennhanh_2_3">{"'Sheet1'!$L$16"}</definedName>
    <definedName name="_3517tuyennhanh_3_1">{"'Sheet1'!$L$16"}</definedName>
    <definedName name="_351buoc_1">"#REF!"</definedName>
    <definedName name="_3520tuyennhanh_4_1">{"'Sheet1'!$L$16"}</definedName>
    <definedName name="_3523tuyennhanh_5_1">{"'Sheet1'!$L$16"}</definedName>
    <definedName name="_3526tuyennhanh_6_1">{"'Sheet1'!$L$16"}</definedName>
    <definedName name="_3529tuyennhanh_7_1">{"'Sheet1'!$L$16"}</definedName>
    <definedName name="_352ATGT_1">{"'Sheet1'!$L$16"}</definedName>
    <definedName name="_352buoc_2">"#REF!"</definedName>
    <definedName name="_3532TYT_1" localSheetId="0">BlankMacro1</definedName>
    <definedName name="_3532TYT_1" localSheetId="8">BlankMacro1</definedName>
    <definedName name="_3532TYT_1" localSheetId="7">BlankMacro1</definedName>
    <definedName name="_3532TYT_1" localSheetId="1">BlankMacro1</definedName>
    <definedName name="_3532TYT_1" localSheetId="5">BlankMacro1</definedName>
    <definedName name="_3532TYT_1">BlankMacro1</definedName>
    <definedName name="_3535TYT_1_1" localSheetId="0">BlankMacro1</definedName>
    <definedName name="_3535TYT_1_1" localSheetId="8">BlankMacro1</definedName>
    <definedName name="_3535TYT_1_1" localSheetId="7">BlankMacro1</definedName>
    <definedName name="_3535TYT_1_1" localSheetId="1">BlankMacro1</definedName>
    <definedName name="_3535TYT_1_1" localSheetId="5">BlankMacro1</definedName>
    <definedName name="_3535TYT_1_1">BlankMacro1</definedName>
    <definedName name="_3538unitt_1" localSheetId="0">BlankMacro1</definedName>
    <definedName name="_3538unitt_1" localSheetId="8">BlankMacro1</definedName>
    <definedName name="_3538unitt_1" localSheetId="7">BlankMacro1</definedName>
    <definedName name="_3538unitt_1" localSheetId="1">BlankMacro1</definedName>
    <definedName name="_3538unitt_1" localSheetId="5">BlankMacro1</definedName>
    <definedName name="_3538unitt_1">BlankMacro1</definedName>
    <definedName name="_353Bust_1">NA()</definedName>
    <definedName name="_3541unitt_1_1" localSheetId="0">BlankMacro1</definedName>
    <definedName name="_3541unitt_1_1" localSheetId="8">BlankMacro1</definedName>
    <definedName name="_3541unitt_1_1" localSheetId="7">BlankMacro1</definedName>
    <definedName name="_3541unitt_1_1" localSheetId="1">BlankMacro1</definedName>
    <definedName name="_3541unitt_1_1" localSheetId="5">BlankMacro1</definedName>
    <definedName name="_3541unitt_1_1">BlankMacro1</definedName>
    <definedName name="_3544ut_1" localSheetId="0">BlankMacro1</definedName>
    <definedName name="_3544ut_1" localSheetId="8">BlankMacro1</definedName>
    <definedName name="_3544ut_1" localSheetId="7">BlankMacro1</definedName>
    <definedName name="_3544ut_1" localSheetId="1">BlankMacro1</definedName>
    <definedName name="_3544ut_1" localSheetId="5">BlankMacro1</definedName>
    <definedName name="_3544ut_1">BlankMacro1</definedName>
    <definedName name="_3547ut_1_1" localSheetId="0">BlankMacro1</definedName>
    <definedName name="_3547ut_1_1" localSheetId="8">BlankMacro1</definedName>
    <definedName name="_3547ut_1_1" localSheetId="7">BlankMacro1</definedName>
    <definedName name="_3547ut_1_1" localSheetId="1">BlankMacro1</definedName>
    <definedName name="_3547ut_1_1" localSheetId="5">BlankMacro1</definedName>
    <definedName name="_3547ut_1_1">BlankMacro1</definedName>
    <definedName name="_354BVCISUMMARY_1">"#REF!"</definedName>
    <definedName name="_3550V_a_b__t_ng_M200____1x2_1">ptdg_1</definedName>
    <definedName name="_3553V_a_b__t_ng_M200____1x2_1_1">ptdg_1</definedName>
    <definedName name="_3556Values_Entered_1" localSheetId="0">IF(Loan_Amount*Interest_Rate*Loan_Years*Loan_Start&gt;0,1,0)</definedName>
    <definedName name="_3556Values_Entered_1" localSheetId="8">IF(Loan_Amount*Interest_Rate*Loan_Years*Loan_Start&gt;0,1,0)</definedName>
    <definedName name="_3556Values_Entered_1" localSheetId="7">IF(Loan_Amount*Interest_Rate*Loan_Years*Loan_Start&gt;0,1,0)</definedName>
    <definedName name="_3556Values_Entered_1" localSheetId="1">IF(Loan_Amount*Interest_Rate*Loan_Years*Loan_Start&gt;0,1,0)</definedName>
    <definedName name="_3556Values_Entered_1" localSheetId="5">IF(Loan_Amount*Interest_Rate*Loan_Years*Loan_Start&gt;0,1,0)</definedName>
    <definedName name="_3556Values_Entered_1">IF(Loan_Amount*Interest_Rate*Loan_Years*Loan_Start&gt;0,1,0)</definedName>
    <definedName name="_3559Values_Entered_1_1" localSheetId="0">IF(Loan_Amount*Interest_Rate*Loan_Years*Loan_Start&gt;0,1,0)</definedName>
    <definedName name="_3559Values_Entered_1_1" localSheetId="8">IF(Loan_Amount*Interest_Rate*Loan_Years*Loan_Start&gt;0,1,0)</definedName>
    <definedName name="_3559Values_Entered_1_1" localSheetId="7">IF(Loan_Amount*Interest_Rate*Loan_Years*Loan_Start&gt;0,1,0)</definedName>
    <definedName name="_3559Values_Entered_1_1" localSheetId="1">IF(Loan_Amount*Interest_Rate*Loan_Years*Loan_Start&gt;0,1,0)</definedName>
    <definedName name="_3559Values_Entered_1_1" localSheetId="5">IF(Loan_Amount*Interest_Rate*Loan_Years*Loan_Start&gt;0,1,0)</definedName>
    <definedName name="_3559Values_Entered_1_1">IF(Loan_Amount*Interest_Rate*Loan_Years*Loan_Start&gt;0,1,0)</definedName>
    <definedName name="_355ATGT_1_1">{"'Sheet1'!$L$16"}</definedName>
    <definedName name="_355BVCISUMMARY_2">"#REF!"</definedName>
    <definedName name="_3562VATM_1">{"'Sheet1'!$L$16"}</definedName>
    <definedName name="_3565VATM_1_1">{"'Sheet1'!$L$16"}</definedName>
    <definedName name="_3568VATM_1_2">{"'Sheet1'!$L$16"}</definedName>
    <definedName name="_356C__1">"#REF!"</definedName>
    <definedName name="_3571VATM_1_3">{"'Sheet1'!$L$16"}</definedName>
    <definedName name="_3574VATM_1_1_1">{"'Sheet1'!$L$16"}</definedName>
    <definedName name="_3577VATM_1_1_2">{"'Sheet1'!$L$16"}</definedName>
    <definedName name="_357C__2">"#REF!"</definedName>
    <definedName name="_3580VATM_1_1_3">{"'Sheet1'!$L$16"}</definedName>
    <definedName name="_3583VATM_2_1">{"'Sheet1'!$L$16"}</definedName>
    <definedName name="_3586VATM_2_2">{"'Sheet1'!$L$16"}</definedName>
    <definedName name="_3589VATM_2_3">{"'Sheet1'!$L$16"}</definedName>
    <definedName name="_358ATGT_1_2">{"'Sheet1'!$L$16"}</definedName>
    <definedName name="_358C__1_1">"#REF!"</definedName>
    <definedName name="_3592VATM_3_1">{"'Sheet1'!$L$16"}</definedName>
    <definedName name="_3595VATM_4_1">{"'Sheet1'!$L$16"}</definedName>
    <definedName name="_3598VATM_5_1">{"'Sheet1'!$L$16"}</definedName>
    <definedName name="_359C__1_2">"#REF!"</definedName>
    <definedName name="_36____LAN3_1">{"'Sheet1'!$L$16"}</definedName>
    <definedName name="_3601VATM_6_1">{"'Sheet1'!$L$16"}</definedName>
    <definedName name="_3604VATM_7_1">{"'Sheet1'!$L$16"}</definedName>
    <definedName name="_3607VC5_1">{"'Sheet1'!$L$16"}</definedName>
    <definedName name="_360C__1_3">"#REF!"</definedName>
    <definedName name="_3610VC5_1_1">{"'Sheet1'!$L$16"}</definedName>
    <definedName name="_3613VC5_1_2">{"'Sheet1'!$L$16"}</definedName>
    <definedName name="_3616VC5_1_3">{"'Sheet1'!$L$16"}</definedName>
    <definedName name="_3619VC5_1_1_1">{"'Sheet1'!$L$16"}</definedName>
    <definedName name="_361ATGT_1_3">{"'Sheet1'!$L$16"}</definedName>
    <definedName name="_3622VC5_2_1">{"'Sheet1'!$L$16"}</definedName>
    <definedName name="_3625VC5_3_1">{"'Sheet1'!$L$16"}</definedName>
    <definedName name="_3628VC5_4_1">{"'Sheet1'!$L$16"}</definedName>
    <definedName name="_3631VC5_5_1">{"'Sheet1'!$L$16"}</definedName>
    <definedName name="_3634VC5_6_1">{"'Sheet1'!$L$16"}</definedName>
    <definedName name="_3637VC5_7_1">{"'Sheet1'!$L$16"}</definedName>
    <definedName name="_3640vcbo1_1">{"'Sheet1'!$L$16"}</definedName>
    <definedName name="_3643vcbo1_2">{"'Sheet1'!$L$16"}</definedName>
    <definedName name="_3646vcbo1_1_1">{"'Sheet1'!$L$16"}</definedName>
    <definedName name="_3649vcbo1_1_2">{"'Sheet1'!$L$16"}</definedName>
    <definedName name="_364ATGT_1_1_1">{"'Sheet1'!$L$16"}</definedName>
    <definedName name="_3652vcbo1_1_3">{"'Sheet1'!$L$16"}</definedName>
    <definedName name="_3655vcbo1_1_1_1">{"'Sheet1'!$L$16"}</definedName>
    <definedName name="_3658vcbo1_1_1_2">{"'Sheet1'!$L$16"}</definedName>
    <definedName name="_3661vcbo1_1_1_3">{"'Sheet1'!$L$16"}</definedName>
    <definedName name="_3664vcbo1_2_1">{"'Sheet1'!$L$16"}</definedName>
    <definedName name="_3667vcbo1_2_2">{"'Sheet1'!$L$16"}</definedName>
    <definedName name="_3670vcbo1_2_3">{"'Sheet1'!$L$16"}</definedName>
    <definedName name="_3673vcbo1_3_1">{"'Sheet1'!$L$16"}</definedName>
    <definedName name="_3676vcbo1_4_1">{"'Sheet1'!$L$16"}</definedName>
    <definedName name="_3679vcbo1_5_1">{"'Sheet1'!$L$16"}</definedName>
    <definedName name="_367ATGT_1_1_2">{"'Sheet1'!$L$16"}</definedName>
    <definedName name="_3682vcbo1_6_1">{"'Sheet1'!$L$16"}</definedName>
    <definedName name="_3685vcbo1_7_1">{"'Sheet1'!$L$16"}</definedName>
    <definedName name="_3688vcoto_1">{"'Sheet1'!$L$16"}</definedName>
    <definedName name="_3691vcoto_1_1">{"'Sheet1'!$L$16"}</definedName>
    <definedName name="_3694vcoto_1_2">{"'Sheet1'!$L$16"}</definedName>
    <definedName name="_3697vcoto_1_3">{"'Sheet1'!$L$16"}</definedName>
    <definedName name="_3700vcoto_1_1_1">{"'Sheet1'!$L$16"}</definedName>
    <definedName name="_3703vcoto_1_1_2">{"'Sheet1'!$L$16"}</definedName>
    <definedName name="_3706vcoto_1_1_3">{"'Sheet1'!$L$16"}</definedName>
    <definedName name="_3709vcoto_2_1">{"'Sheet1'!$L$16"}</definedName>
    <definedName name="_370ATGT_1_1_3">{"'Sheet1'!$L$16"}</definedName>
    <definedName name="_3712vcoto_2_2">{"'Sheet1'!$L$16"}</definedName>
    <definedName name="_3715vcoto_2_3">{"'Sheet1'!$L$16"}</definedName>
    <definedName name="_3718vcoto_3_1">{"'Sheet1'!$L$16"}</definedName>
    <definedName name="_3721vcoto_4_1">{"'Sheet1'!$L$16"}</definedName>
    <definedName name="_3724vcoto_5_1">{"'Sheet1'!$L$16"}</definedName>
    <definedName name="_3727vcoto_6_1">{"'Sheet1'!$L$16"}</definedName>
    <definedName name="_3730vcoto_7_1">{"'Sheet1'!$L$16"}</definedName>
    <definedName name="_3733VH_1">{"'Sheet1'!$L$16"}</definedName>
    <definedName name="_3736VH_1_1">{"'Sheet1'!$L$16"}</definedName>
    <definedName name="_3739VH_1_2">{"'Sheet1'!$L$16"}</definedName>
    <definedName name="_373ATGT_2_1">{"'Sheet1'!$L$16"}</definedName>
    <definedName name="_3742VH_1_3">{"'Sheet1'!$L$16"}</definedName>
    <definedName name="_3745VH_1_1_1">{"'Sheet1'!$L$16"}</definedName>
    <definedName name="_3748VH_1_1_2">{"'Sheet1'!$L$16"}</definedName>
    <definedName name="_3751VH_1_1_3">{"'Sheet1'!$L$16"}</definedName>
    <definedName name="_3754VH_2_1">{"'Sheet1'!$L$16"}</definedName>
    <definedName name="_3757VH_2_2">{"'Sheet1'!$L$16"}</definedName>
    <definedName name="_3760VH_2_3">{"'Sheet1'!$L$16"}</definedName>
    <definedName name="_3763VH_3_1">{"'Sheet1'!$L$16"}</definedName>
    <definedName name="_3766VH_4_1">{"'Sheet1'!$L$16"}</definedName>
    <definedName name="_3769VH_5_1">{"'Sheet1'!$L$16"}</definedName>
    <definedName name="_376ATGT_2_2">{"'Sheet1'!$L$16"}</definedName>
    <definedName name="_3772VH_6_1">{"'Sheet1'!$L$16"}</definedName>
    <definedName name="_3775VH_7_1">{"'Sheet1'!$L$16"}</definedName>
    <definedName name="_3778Viet_1">{"'Sheet1'!$L$16"}</definedName>
    <definedName name="_3781Viet_1_1">{"'Sheet1'!$L$16"}</definedName>
    <definedName name="_3784Viet_1_2">{"'Sheet1'!$L$16"}</definedName>
    <definedName name="_3787Viet_1_3">{"'Sheet1'!$L$16"}</definedName>
    <definedName name="_3790Viet_1_1_1">{"'Sheet1'!$L$16"}</definedName>
    <definedName name="_3793Viet_1_1_2">{"'Sheet1'!$L$16"}</definedName>
    <definedName name="_3796Viet_1_1_3">{"'Sheet1'!$L$16"}</definedName>
    <definedName name="_3799Viet_2_1">{"'Sheet1'!$L$16"}</definedName>
    <definedName name="_379ATGT_2_3">{"'Sheet1'!$L$16"}</definedName>
    <definedName name="_379Category_All_1">"#REF!"</definedName>
    <definedName name="_3802Viet_2_2">{"'Sheet1'!$L$16"}</definedName>
    <definedName name="_3805Viet_2_3">{"'Sheet1'!$L$16"}</definedName>
    <definedName name="_3808Viet_3_1">{"'Sheet1'!$L$16"}</definedName>
    <definedName name="_380Category_All_2">"#REF!"</definedName>
    <definedName name="_3811Viet_4_1">{"'Sheet1'!$L$16"}</definedName>
    <definedName name="_3814Viet_5_1">{"'Sheet1'!$L$16"}</definedName>
    <definedName name="_3817Viet_6_1">{"'Sheet1'!$L$16"}</definedName>
    <definedName name="_381CATIN_1">"#REF!"</definedName>
    <definedName name="_3820Viet_7_1">{"'Sheet1'!$L$16"}</definedName>
    <definedName name="_3823vv_1">{"'Sheet1'!$L$16"}</definedName>
    <definedName name="_3826vv_1_1">{"'Sheet1'!$L$16"}</definedName>
    <definedName name="_3829vv_1_2">{"'Sheet1'!$L$16"}</definedName>
    <definedName name="_382ATGT_3_1">{"'Sheet1'!$L$16"}</definedName>
    <definedName name="_382CATIN_2">"#REF!"</definedName>
    <definedName name="_3832vv_1_1_1">{"'Sheet1'!$L$16"}</definedName>
    <definedName name="_3835vv_1_1_2">{"'Sheet1'!$L$16"}</definedName>
    <definedName name="_3838vv_1_1_3">{"'Sheet1'!$L$16"}</definedName>
    <definedName name="_383CATJYOU_1">"#REF!"</definedName>
    <definedName name="_3841vv_2_1">{"'Sheet1'!$L$16"}</definedName>
    <definedName name="_3844vv_2_2">{"'Sheet1'!$L$16"}</definedName>
    <definedName name="_3847vv_2_3">{"'Sheet1'!$L$16"}</definedName>
    <definedName name="_384CATJYOU_2">"#REF!"</definedName>
    <definedName name="_3850vv_3_1">{"'Sheet1'!$L$16"}</definedName>
    <definedName name="_3853vv_4_1">{"'Sheet1'!$L$16"}</definedName>
    <definedName name="_3856vv_5_1">{"'Sheet1'!$L$16"}</definedName>
    <definedName name="_3859vv_6_1">{"'Sheet1'!$L$16"}</definedName>
    <definedName name="_385ATGT_4_1">{"'Sheet1'!$L$16"}</definedName>
    <definedName name="_385CATREC_1">"#REF!"</definedName>
    <definedName name="_3862vv_7_1">{"'Sheet1'!$L$16"}</definedName>
    <definedName name="_3865wqe__1_1">{#N/A,#N/A,FALSE,"Sheet1"}</definedName>
    <definedName name="_3868wrn.aaa._1_1">{#N/A,#N/A,FALSE,"Sheet1";#N/A,#N/A,FALSE,"Sheet1";#N/A,#N/A,FALSE,"Sheet1"}</definedName>
    <definedName name="_386CATREC_2">"#REF!"</definedName>
    <definedName name="_3871wrn.Bao._.Cao._1_1">{#N/A,#N/A,FALSE,"Sheet1"}</definedName>
    <definedName name="_3874wrn.chi._.tiÆt._1_1">{#N/A,#N/A,FALSE,"Chi tiÆt"}</definedName>
    <definedName name="_3877wrn.chi._.tiÆt._10_1">{#N/A,#N/A,FALSE,"Chi tiÆt"}</definedName>
    <definedName name="_387CATSYU_1">"#REF!"</definedName>
    <definedName name="_3880wrn.chi._.tiÆt._2_1">{#N/A,#N/A,FALSE,"Chi tiÆt"}</definedName>
    <definedName name="_3883wrn.chi._.tiÆt._3_1">{#N/A,#N/A,FALSE,"Chi tiÆt"}</definedName>
    <definedName name="_3886wrn.chi._.tiÆt._4_1">{#N/A,#N/A,FALSE,"Chi tiÆt"}</definedName>
    <definedName name="_3889wrn.chi._.tiÆt._5_1">{#N/A,#N/A,FALSE,"Chi tiÆt"}</definedName>
    <definedName name="_388ATGT_5_1">{"'Sheet1'!$L$16"}</definedName>
    <definedName name="_388CATSYU_2">"#REF!"</definedName>
    <definedName name="_3892wrn.chi._.tiÆt._6_1">{#N/A,#N/A,FALSE,"Chi tiÆt"}</definedName>
    <definedName name="_3895wrn.chi._.tiÆt._7_1">{#N/A,#N/A,FALSE,"Chi tiÆt"}</definedName>
    <definedName name="_3898wrn.chi._.tiÆt._8_1">{#N/A,#N/A,FALSE,"Chi tiÆt"}</definedName>
    <definedName name="_38A01__1">"#REF!"</definedName>
    <definedName name="_38a129_2">{"Offgrid",#N/A,FALSE,"OFFGRID";"Region",#N/A,FALSE,"REGION";"Offgrid -2",#N/A,FALSE,"OFFGRID";"WTP",#N/A,FALSE,"WTP";"WTP -2",#N/A,FALSE,"WTP";"Project",#N/A,FALSE,"PROJECT";"Summary -2",#N/A,FALSE,"SUMMARY"}</definedName>
    <definedName name="_39____M36_1">{"'Sheet1'!$L$16"}</definedName>
    <definedName name="_3901wrn.chi._.tiÆt._9_1">{#N/A,#N/A,FALSE,"Chi tiÆt"}</definedName>
    <definedName name="_3904wrn.cong._1_1">{#N/A,#N/A,FALSE,"Sheet1"}</definedName>
    <definedName name="_3907wrn.Report._1_1">{"Offgrid",#N/A,FALSE,"OFFGRID";"Region",#N/A,FALSE,"REGION";"Offgrid -2",#N/A,FALSE,"OFFGRID";"WTP",#N/A,FALSE,"WTP";"WTP -2",#N/A,FALSE,"WTP";"Project",#N/A,FALSE,"PROJECT";"Summary -2",#N/A,FALSE,"SUMMARY"}</definedName>
    <definedName name="_3910wrn.tuan._1_1">{#N/A,#N/A,FALSE,"LEDGERSUMARY"}</definedName>
    <definedName name="_3913wrn.vd._1_1">{#N/A,#N/A,TRUE,"BT M200 da 10x20"}</definedName>
    <definedName name="_3916wrnf.report_1_1">{"Offgrid",#N/A,FALSE,"OFFGRID";"Region",#N/A,FALSE,"REGION";"Offgrid -2",#N/A,FALSE,"OFFGRID";"WTP",#N/A,FALSE,"WTP";"WTP -2",#N/A,FALSE,"WTP";"Project",#N/A,FALSE,"PROJECT";"Summary -2",#N/A,FALSE,"SUMMARY"}</definedName>
    <definedName name="_3919xls_1">{"'Sheet1'!$L$16"}</definedName>
    <definedName name="_391ATGT_6_1">{"'Sheet1'!$L$16"}</definedName>
    <definedName name="_3922xls_1_1">{"'Sheet1'!$L$16"}</definedName>
    <definedName name="_3925xls_1_2">{"'Sheet1'!$L$16"}</definedName>
    <definedName name="_3928xls_1_3">{"'Sheet1'!$L$16"}</definedName>
    <definedName name="_3931xls_1_1_1">{"'Sheet1'!$L$16"}</definedName>
    <definedName name="_3934xls_1_1_2">{"'Sheet1'!$L$16"}</definedName>
    <definedName name="_3937xls_1_1_3">{"'Sheet1'!$L$16"}</definedName>
    <definedName name="_3940xls_2_1">{"'Sheet1'!$L$16"}</definedName>
    <definedName name="_3943xls_2_2">{"'Sheet1'!$L$16"}</definedName>
    <definedName name="_3946xls_2_3">{"'Sheet1'!$L$16"}</definedName>
    <definedName name="_3949xls_3_1">{"'Sheet1'!$L$16"}</definedName>
    <definedName name="_394ATGT_7_1">{"'Sheet1'!$L$16"}</definedName>
    <definedName name="_3952xls_4_1">{"'Sheet1'!$L$16"}</definedName>
    <definedName name="_3955xls_5_1">{"'Sheet1'!$L$16"}</definedName>
    <definedName name="_3958xls_6_1">{"'Sheet1'!$L$16"}</definedName>
    <definedName name="_3961xls_7_1">{"'Sheet1'!$L$16"}</definedName>
    <definedName name="_3964xlttbninh_1">{"'Sheet1'!$L$16"}</definedName>
    <definedName name="_3967xlttbninh_1_1">{"'Sheet1'!$L$16"}</definedName>
    <definedName name="_3970xlttbninh_1_2">{"'Sheet1'!$L$16"}</definedName>
    <definedName name="_3973xlttbninh_1_3">{"'Sheet1'!$L$16"}</definedName>
    <definedName name="_3976xlttbninh_1_1_1">{"'Sheet1'!$L$16"}</definedName>
    <definedName name="_3979xlttbninh_1_1_2">{"'Sheet1'!$L$16"}</definedName>
    <definedName name="_397ban2_1">{"'Sheet1'!$L$16"}</definedName>
    <definedName name="_3982xlttbninh_1_1_3">{"'Sheet1'!$L$16"}</definedName>
    <definedName name="_3985xlttbninh_2_1">{"'Sheet1'!$L$16"}</definedName>
    <definedName name="_3988xlttbninh_2_2">{"'Sheet1'!$L$16"}</definedName>
    <definedName name="_3991xlttbninh_2_3">{"'Sheet1'!$L$16"}</definedName>
    <definedName name="_3994xlttbninh_3_1">{"'Sheet1'!$L$16"}</definedName>
    <definedName name="_3997xlttbninh_4_1">{"'Sheet1'!$L$16"}</definedName>
    <definedName name="_39A01__2">"#REF!"</definedName>
    <definedName name="_3BLXMD">"#REF!"</definedName>
    <definedName name="_3Excel_BuiltIn_Print_Titles_1" localSheetId="0">#REF!</definedName>
    <definedName name="_3Excel_BuiltIn_Print_Titles_1" localSheetId="8">#REF!</definedName>
    <definedName name="_3Excel_BuiltIn_Print_Titles_1" localSheetId="7">#REF!</definedName>
    <definedName name="_3Excel_BuiltIn_Print_Titles_1" localSheetId="1">#REF!</definedName>
    <definedName name="_3Excel_BuiltIn_Print_Titles_1" localSheetId="5">#REF!</definedName>
    <definedName name="_3Excel_BuiltIn_Print_Titles_1">#REF!</definedName>
    <definedName name="_3N">"#REF!"</definedName>
    <definedName name="_3TU0609">"#REF!"</definedName>
    <definedName name="_4000xlttbninh_5_1">{"'Sheet1'!$L$16"}</definedName>
    <definedName name="_4003xlttbninh_6_1">{"'Sheet1'!$L$16"}</definedName>
    <definedName name="_4006xlttbninh_7_1">{"'Sheet1'!$L$16"}</definedName>
    <definedName name="_4009템플리트모듈1_1" localSheetId="0">BlankMacro1</definedName>
    <definedName name="_4009템플리트모듈1_1" localSheetId="8">BlankMacro1</definedName>
    <definedName name="_4009템플리트모듈1_1" localSheetId="7">BlankMacro1</definedName>
    <definedName name="_4009템플리트모듈1_1" localSheetId="1">BlankMacro1</definedName>
    <definedName name="_4009템플리트모듈1_1" localSheetId="5">BlankMacro1</definedName>
    <definedName name="_4009템플리트모듈1_1">BlankMacro1</definedName>
    <definedName name="_400ban2_1_1">{"'Sheet1'!$L$16"}</definedName>
    <definedName name="_4012템플리트모듈1_1_1" localSheetId="0">BlankMacro1</definedName>
    <definedName name="_4012템플리트모듈1_1_1" localSheetId="8">BlankMacro1</definedName>
    <definedName name="_4012템플리트모듈1_1_1" localSheetId="7">BlankMacro1</definedName>
    <definedName name="_4012템플리트모듈1_1_1" localSheetId="1">BlankMacro1</definedName>
    <definedName name="_4012템플리트모듈1_1_1" localSheetId="5">BlankMacro1</definedName>
    <definedName name="_4012템플리트모듈1_1_1">BlankMacro1</definedName>
    <definedName name="_4015템플리트모듈1_1_2" localSheetId="0">BlankMacro1</definedName>
    <definedName name="_4015템플리트모듈1_1_2" localSheetId="8">BlankMacro1</definedName>
    <definedName name="_4015템플리트모듈1_1_2" localSheetId="7">BlankMacro1</definedName>
    <definedName name="_4015템플리트모듈1_1_2" localSheetId="1">BlankMacro1</definedName>
    <definedName name="_4015템플리트모듈1_1_2" localSheetId="5">BlankMacro1</definedName>
    <definedName name="_4015템플리트모듈1_1_2">BlankMacro1</definedName>
    <definedName name="_4018템플리트모듈1_1_3" localSheetId="0">BlankMacro1</definedName>
    <definedName name="_4018템플리트모듈1_1_3" localSheetId="8">BlankMacro1</definedName>
    <definedName name="_4018템플리트모듈1_1_3" localSheetId="7">BlankMacro1</definedName>
    <definedName name="_4018템플리트모듈1_1_3" localSheetId="1">BlankMacro1</definedName>
    <definedName name="_4018템플리트모듈1_1_3" localSheetId="5">BlankMacro1</definedName>
    <definedName name="_4018템플리트모듈1_1_3">BlankMacro1</definedName>
    <definedName name="_4021템플리트모듈2_1" localSheetId="0">BlankMacro1</definedName>
    <definedName name="_4021템플리트모듈2_1" localSheetId="8">BlankMacro1</definedName>
    <definedName name="_4021템플리트모듈2_1" localSheetId="7">BlankMacro1</definedName>
    <definedName name="_4021템플리트모듈2_1" localSheetId="1">BlankMacro1</definedName>
    <definedName name="_4021템플리트모듈2_1" localSheetId="5">BlankMacro1</definedName>
    <definedName name="_4021템플리트모듈2_1">BlankMacro1</definedName>
    <definedName name="_4024템플리트모듈2_1_1" localSheetId="0">BlankMacro1</definedName>
    <definedName name="_4024템플리트모듈2_1_1" localSheetId="8">BlankMacro1</definedName>
    <definedName name="_4024템플리트모듈2_1_1" localSheetId="7">BlankMacro1</definedName>
    <definedName name="_4024템플리트모듈2_1_1" localSheetId="1">BlankMacro1</definedName>
    <definedName name="_4024템플리트모듈2_1_1" localSheetId="5">BlankMacro1</definedName>
    <definedName name="_4024템플리트모듈2_1_1">BlankMacro1</definedName>
    <definedName name="_4027템플리트모듈2_1_2" localSheetId="0">BlankMacro1</definedName>
    <definedName name="_4027템플리트모듈2_1_2" localSheetId="8">BlankMacro1</definedName>
    <definedName name="_4027템플리트모듈2_1_2" localSheetId="7">BlankMacro1</definedName>
    <definedName name="_4027템플리트모듈2_1_2" localSheetId="1">BlankMacro1</definedName>
    <definedName name="_4027템플리트모듈2_1_2" localSheetId="5">BlankMacro1</definedName>
    <definedName name="_4027템플리트모듈2_1_2">BlankMacro1</definedName>
    <definedName name="_4030템플리트모듈2_1_3" localSheetId="0">BlankMacro1</definedName>
    <definedName name="_4030템플리트모듈2_1_3" localSheetId="8">BlankMacro1</definedName>
    <definedName name="_4030템플리트모듈2_1_3" localSheetId="7">BlankMacro1</definedName>
    <definedName name="_4030템플리트모듈2_1_3" localSheetId="1">BlankMacro1</definedName>
    <definedName name="_4030템플리트모듈2_1_3" localSheetId="5">BlankMacro1</definedName>
    <definedName name="_4030템플리트모듈2_1_3">BlankMacro1</definedName>
    <definedName name="_4033템플리트모듈3_1" localSheetId="0">BlankMacro1</definedName>
    <definedName name="_4033템플리트모듈3_1" localSheetId="8">BlankMacro1</definedName>
    <definedName name="_4033템플리트모듈3_1" localSheetId="7">BlankMacro1</definedName>
    <definedName name="_4033템플리트모듈3_1" localSheetId="1">BlankMacro1</definedName>
    <definedName name="_4033템플리트모듈3_1" localSheetId="5">BlankMacro1</definedName>
    <definedName name="_4033템플리트모듈3_1">BlankMacro1</definedName>
    <definedName name="_4036템플리트모듈3_1_1" localSheetId="0">BlankMacro1</definedName>
    <definedName name="_4036템플리트모듈3_1_1" localSheetId="8">BlankMacro1</definedName>
    <definedName name="_4036템플리트모듈3_1_1" localSheetId="7">BlankMacro1</definedName>
    <definedName name="_4036템플리트모듈3_1_1" localSheetId="1">BlankMacro1</definedName>
    <definedName name="_4036템플리트모듈3_1_1" localSheetId="5">BlankMacro1</definedName>
    <definedName name="_4036템플리트모듈3_1_1">BlankMacro1</definedName>
    <definedName name="_4039템플리트모듈3_1_2" localSheetId="0">BlankMacro1</definedName>
    <definedName name="_4039템플리트모듈3_1_2" localSheetId="8">BlankMacro1</definedName>
    <definedName name="_4039템플리트모듈3_1_2" localSheetId="7">BlankMacro1</definedName>
    <definedName name="_4039템플리트모듈3_1_2" localSheetId="1">BlankMacro1</definedName>
    <definedName name="_4039템플리트모듈3_1_2" localSheetId="5">BlankMacro1</definedName>
    <definedName name="_4039템플리트모듈3_1_2">BlankMacro1</definedName>
    <definedName name="_403ban2_1_2">{"'Sheet1'!$L$16"}</definedName>
    <definedName name="_403CauCong2_1">"#REF!"</definedName>
    <definedName name="_4042템플리트모듈3_1_3" localSheetId="0">BlankMacro1</definedName>
    <definedName name="_4042템플리트모듈3_1_3" localSheetId="8">BlankMacro1</definedName>
    <definedName name="_4042템플리트모듈3_1_3" localSheetId="7">BlankMacro1</definedName>
    <definedName name="_4042템플리트모듈3_1_3" localSheetId="1">BlankMacro1</definedName>
    <definedName name="_4042템플리트모듈3_1_3" localSheetId="5">BlankMacro1</definedName>
    <definedName name="_4042템플리트모듈3_1_3">BlankMacro1</definedName>
    <definedName name="_4045템플리트모듈4_1" localSheetId="0">BlankMacro1</definedName>
    <definedName name="_4045템플리트모듈4_1" localSheetId="8">BlankMacro1</definedName>
    <definedName name="_4045템플리트모듈4_1" localSheetId="7">BlankMacro1</definedName>
    <definedName name="_4045템플리트모듈4_1" localSheetId="1">BlankMacro1</definedName>
    <definedName name="_4045템플리트모듈4_1" localSheetId="5">BlankMacro1</definedName>
    <definedName name="_4045템플리트모듈4_1">BlankMacro1</definedName>
    <definedName name="_4048템플리트모듈4_1_1" localSheetId="0">BlankMacro1</definedName>
    <definedName name="_4048템플리트모듈4_1_1" localSheetId="8">BlankMacro1</definedName>
    <definedName name="_4048템플리트모듈4_1_1" localSheetId="7">BlankMacro1</definedName>
    <definedName name="_4048템플리트모듈4_1_1" localSheetId="1">BlankMacro1</definedName>
    <definedName name="_4048템플리트모듈4_1_1" localSheetId="5">BlankMacro1</definedName>
    <definedName name="_4048템플리트모듈4_1_1">BlankMacro1</definedName>
    <definedName name="_404CauCong2_2">"#REF!"</definedName>
    <definedName name="_4051템플리트모듈4_1_2" localSheetId="0">BlankMacro1</definedName>
    <definedName name="_4051템플리트모듈4_1_2" localSheetId="8">BlankMacro1</definedName>
    <definedName name="_4051템플리트모듈4_1_2" localSheetId="7">BlankMacro1</definedName>
    <definedName name="_4051템플리트모듈4_1_2" localSheetId="1">BlankMacro1</definedName>
    <definedName name="_4051템플리트모듈4_1_2" localSheetId="5">BlankMacro1</definedName>
    <definedName name="_4051템플리트모듈4_1_2">BlankMacro1</definedName>
    <definedName name="_4054템플리트모듈4_1_3" localSheetId="0">BlankMacro1</definedName>
    <definedName name="_4054템플리트모듈4_1_3" localSheetId="8">BlankMacro1</definedName>
    <definedName name="_4054템플리트모듈4_1_3" localSheetId="7">BlankMacro1</definedName>
    <definedName name="_4054템플리트모듈4_1_3" localSheetId="1">BlankMacro1</definedName>
    <definedName name="_4054템플리트모듈4_1_3" localSheetId="5">BlankMacro1</definedName>
    <definedName name="_4054템플리트모듈4_1_3">BlankMacro1</definedName>
    <definedName name="_4057템플리트모듈5_1" localSheetId="0">BlankMacro1</definedName>
    <definedName name="_4057템플리트모듈5_1" localSheetId="8">BlankMacro1</definedName>
    <definedName name="_4057템플리트모듈5_1" localSheetId="7">BlankMacro1</definedName>
    <definedName name="_4057템플리트모듈5_1" localSheetId="1">BlankMacro1</definedName>
    <definedName name="_4057템플리트모듈5_1" localSheetId="5">BlankMacro1</definedName>
    <definedName name="_4057템플리트모듈5_1">BlankMacro1</definedName>
    <definedName name="_405CauCong3_1">"#REF!"</definedName>
    <definedName name="_4060템플리트모듈5_1_1" localSheetId="0">BlankMacro1</definedName>
    <definedName name="_4060템플리트모듈5_1_1" localSheetId="8">BlankMacro1</definedName>
    <definedName name="_4060템플리트모듈5_1_1" localSheetId="7">BlankMacro1</definedName>
    <definedName name="_4060템플리트모듈5_1_1" localSheetId="1">BlankMacro1</definedName>
    <definedName name="_4060템플리트모듈5_1_1" localSheetId="5">BlankMacro1</definedName>
    <definedName name="_4060템플리트모듈5_1_1">BlankMacro1</definedName>
    <definedName name="_4063템플리트모듈5_1_2" localSheetId="0">BlankMacro1</definedName>
    <definedName name="_4063템플리트모듈5_1_2" localSheetId="8">BlankMacro1</definedName>
    <definedName name="_4063템플리트모듈5_1_2" localSheetId="7">BlankMacro1</definedName>
    <definedName name="_4063템플리트모듈5_1_2" localSheetId="1">BlankMacro1</definedName>
    <definedName name="_4063템플리트모듈5_1_2" localSheetId="5">BlankMacro1</definedName>
    <definedName name="_4063템플리트모듈5_1_2">BlankMacro1</definedName>
    <definedName name="_4066템플리트모듈5_1_3" localSheetId="0">BlankMacro1</definedName>
    <definedName name="_4066템플리트모듈5_1_3" localSheetId="8">BlankMacro1</definedName>
    <definedName name="_4066템플리트모듈5_1_3" localSheetId="7">BlankMacro1</definedName>
    <definedName name="_4066템플리트모듈5_1_3" localSheetId="1">BlankMacro1</definedName>
    <definedName name="_4066템플리트모듈5_1_3" localSheetId="5">BlankMacro1</definedName>
    <definedName name="_4066템플리트모듈5_1_3">BlankMacro1</definedName>
    <definedName name="_4069템플리트모듈6_1" localSheetId="0">BlankMacro1</definedName>
    <definedName name="_4069템플리트모듈6_1" localSheetId="8">BlankMacro1</definedName>
    <definedName name="_4069템플리트모듈6_1" localSheetId="7">BlankMacro1</definedName>
    <definedName name="_4069템플리트모듈6_1" localSheetId="1">BlankMacro1</definedName>
    <definedName name="_4069템플리트모듈6_1" localSheetId="5">BlankMacro1</definedName>
    <definedName name="_4069템플리트모듈6_1">BlankMacro1</definedName>
    <definedName name="_406ban2_1_3">{"'Sheet1'!$L$16"}</definedName>
    <definedName name="_406CauCong3_2">"#REF!"</definedName>
    <definedName name="_4072템플리트모듈6_1_1" localSheetId="0">BlankMacro1</definedName>
    <definedName name="_4072템플리트모듈6_1_1" localSheetId="8">BlankMacro1</definedName>
    <definedName name="_4072템플리트모듈6_1_1" localSheetId="7">BlankMacro1</definedName>
    <definedName name="_4072템플리트모듈6_1_1" localSheetId="1">BlankMacro1</definedName>
    <definedName name="_4072템플리트모듈6_1_1" localSheetId="5">BlankMacro1</definedName>
    <definedName name="_4072템플리트모듈6_1_1">BlankMacro1</definedName>
    <definedName name="_4075템플리트모듈6_1_2" localSheetId="0">BlankMacro1</definedName>
    <definedName name="_4075템플리트모듈6_1_2" localSheetId="8">BlankMacro1</definedName>
    <definedName name="_4075템플리트모듈6_1_2" localSheetId="7">BlankMacro1</definedName>
    <definedName name="_4075템플리트모듈6_1_2" localSheetId="1">BlankMacro1</definedName>
    <definedName name="_4075템플리트모듈6_1_2" localSheetId="5">BlankMacro1</definedName>
    <definedName name="_4075템플리트모듈6_1_2">BlankMacro1</definedName>
    <definedName name="_4078템플리트모듈6_1_3" localSheetId="0">BlankMacro1</definedName>
    <definedName name="_4078템플리트모듈6_1_3" localSheetId="8">BlankMacro1</definedName>
    <definedName name="_4078템플리트모듈6_1_3" localSheetId="7">BlankMacro1</definedName>
    <definedName name="_4078템플리트모듈6_1_3" localSheetId="1">BlankMacro1</definedName>
    <definedName name="_4078템플리트모듈6_1_3" localSheetId="5">BlankMacro1</definedName>
    <definedName name="_4078템플리트모듈6_1_3">BlankMacro1</definedName>
    <definedName name="_407CauCong4_1">"#REF!"</definedName>
    <definedName name="_4081피팅_1" localSheetId="0">BlankMacro1</definedName>
    <definedName name="_4081피팅_1" localSheetId="8">BlankMacro1</definedName>
    <definedName name="_4081피팅_1" localSheetId="7">BlankMacro1</definedName>
    <definedName name="_4081피팅_1" localSheetId="1">BlankMacro1</definedName>
    <definedName name="_4081피팅_1" localSheetId="5">BlankMacro1</definedName>
    <definedName name="_4081피팅_1">BlankMacro1</definedName>
    <definedName name="_4084피팅_1_1" localSheetId="0">BlankMacro1</definedName>
    <definedName name="_4084피팅_1_1" localSheetId="8">BlankMacro1</definedName>
    <definedName name="_4084피팅_1_1" localSheetId="7">BlankMacro1</definedName>
    <definedName name="_4084피팅_1_1" localSheetId="1">BlankMacro1</definedName>
    <definedName name="_4084피팅_1_1" localSheetId="5">BlankMacro1</definedName>
    <definedName name="_4084피팅_1_1">BlankMacro1</definedName>
    <definedName name="_4087피팅_1_2" localSheetId="0">BlankMacro1</definedName>
    <definedName name="_4087피팅_1_2" localSheetId="8">BlankMacro1</definedName>
    <definedName name="_4087피팅_1_2" localSheetId="7">BlankMacro1</definedName>
    <definedName name="_4087피팅_1_2" localSheetId="1">BlankMacro1</definedName>
    <definedName name="_4087피팅_1_2" localSheetId="5">BlankMacro1</definedName>
    <definedName name="_4087피팅_1_2">BlankMacro1</definedName>
    <definedName name="_408CauCong4_2">"#REF!"</definedName>
    <definedName name="_4090피팅_1_3" localSheetId="0">BlankMacro1</definedName>
    <definedName name="_4090피팅_1_3" localSheetId="8">BlankMacro1</definedName>
    <definedName name="_4090피팅_1_3" localSheetId="7">BlankMacro1</definedName>
    <definedName name="_4090피팅_1_3" localSheetId="1">BlankMacro1</definedName>
    <definedName name="_4090피팅_1_3" localSheetId="5">BlankMacro1</definedName>
    <definedName name="_4090피팅_1_3">BlankMacro1</definedName>
    <definedName name="_409ban2_1_1_1">{"'Sheet1'!$L$16"}</definedName>
    <definedName name="_409CauCong5_1">"#REF!"</definedName>
    <definedName name="_40A01AC_1">"#REF!"</definedName>
    <definedName name="_40x4">5100</definedName>
    <definedName name="_410CauCong5_2">"#REF!"</definedName>
    <definedName name="_411CC_1">"#REF!"</definedName>
    <definedName name="_412ban2_2_1">{"'Sheet1'!$L$16"}</definedName>
    <definedName name="_412CC_2">"#REF!"</definedName>
    <definedName name="_413CC_1_1">"#REF!"</definedName>
    <definedName name="_414CC_1_2">"#REF!"</definedName>
    <definedName name="_415ban2_3_1">{"'Sheet1'!$L$16"}</definedName>
    <definedName name="_415CC_1_3">"#REF!"</definedName>
    <definedName name="_416CCS_1">"#REF!"</definedName>
    <definedName name="_417CCS_2">"#REF!"</definedName>
    <definedName name="_418ban2_4_1">{"'Sheet1'!$L$16"}</definedName>
    <definedName name="_418CDD_1">"#REF!"</definedName>
    <definedName name="_419CDD_2">"#REF!"</definedName>
    <definedName name="_41A01AC_2">"#REF!"</definedName>
    <definedName name="_42____NSO2_1">{"'Sheet1'!$L$16"}</definedName>
    <definedName name="_421ban2_5_1">{"'Sheet1'!$L$16"}</definedName>
    <definedName name="_424ban2_6_1">{"'Sheet1'!$L$16"}</definedName>
    <definedName name="_427ban2_7_1">{"'Sheet1'!$L$16"}</definedName>
    <definedName name="_42A01CAT_1">"#REF!"</definedName>
    <definedName name="_42a129_3">{"Offgrid",#N/A,FALSE,"OFFGRID";"Region",#N/A,FALSE,"REGION";"Offgrid -2",#N/A,FALSE,"OFFGRID";"WTP",#N/A,FALSE,"WTP";"WTP -2",#N/A,FALSE,"WTP";"Project",#N/A,FALSE,"PROJECT";"Summary -2",#N/A,FALSE,"SUMMARY"}</definedName>
    <definedName name="_430Bgiang_1">{"'Sheet1'!$L$16"}</definedName>
    <definedName name="_430CH_1">"#REF!"</definedName>
    <definedName name="_431CH_2">"#REF!"</definedName>
    <definedName name="_432CH_1_1">"#REF!"</definedName>
    <definedName name="_433Bgiang_1_1">{"'Sheet1'!$L$16"}</definedName>
    <definedName name="_433CH_1_2">"#REF!"</definedName>
    <definedName name="_436Bgiang_1_2">{"'Sheet1'!$L$16"}</definedName>
    <definedName name="_439Bgiang_1_3">{"'Sheet1'!$L$16"}</definedName>
    <definedName name="_43A01CAT_2">"#REF!"</definedName>
    <definedName name="_442Bgiang_1_1_1">{"'Sheet1'!$L$16"}</definedName>
    <definedName name="_445Bgiang_1_1_2">{"'Sheet1'!$L$16"}</definedName>
    <definedName name="_445CK_1">"#REF!"</definedName>
    <definedName name="_446CK_2">"#REF!"</definedName>
    <definedName name="_448Bgiang_1_1_3">{"'Sheet1'!$L$16"}</definedName>
    <definedName name="_44A01CODE_1">"#REF!"</definedName>
    <definedName name="_45____PA3_1">{"'Sheet1'!$L$16"}</definedName>
    <definedName name="_451Bgiang_2_1">{"'Sheet1'!$L$16"}</definedName>
    <definedName name="_453CLVC3_1">0.1</definedName>
    <definedName name="_454Bgiang_2_2">{"'Sheet1'!$L$16"}</definedName>
    <definedName name="_454CLVC3_2">0.1</definedName>
    <definedName name="_455CLVCTB_1">"#REF!"</definedName>
    <definedName name="_456CLVCTB_2">"#REF!"</definedName>
    <definedName name="_457Bgiang_2_3">{"'Sheet1'!$L$16"}</definedName>
    <definedName name="_457CLVL_1">"#REF!"</definedName>
    <definedName name="_458CLVL_2">"#REF!"</definedName>
    <definedName name="_459CLVL_1_1">"#REF!"</definedName>
    <definedName name="_45A01CODE_2">"#REF!"</definedName>
    <definedName name="_460Bgiang_3_1">{"'Sheet1'!$L$16"}</definedName>
    <definedName name="_460CLVL_1_2">"#REF!"</definedName>
    <definedName name="_461CLVL_1_3">"#REF!"</definedName>
    <definedName name="_463Bgiang_4_1">{"'Sheet1'!$L$16"}</definedName>
    <definedName name="_466Bgiang_5_1">{"'Sheet1'!$L$16"}</definedName>
    <definedName name="_469Bgiang_6_1">{"'Sheet1'!$L$16"}</definedName>
    <definedName name="_46A01DATA_1">"#REF!"</definedName>
    <definedName name="_46a129_4">{"Offgrid",#N/A,FALSE,"OFFGRID";"Region",#N/A,FALSE,"REGION";"Offgrid -2",#N/A,FALSE,"OFFGRID";"WTP",#N/A,FALSE,"WTP";"WTP -2",#N/A,FALSE,"WTP";"Project",#N/A,FALSE,"PROJECT";"Summary -2",#N/A,FALSE,"SUMMARY"}</definedName>
    <definedName name="_472Bgiang_7_1">{"'Sheet1'!$L$16"}</definedName>
    <definedName name="_475bùc_1">{"Book1","Dt tonghop.xls"}</definedName>
    <definedName name="_478bùc_2">{"Book1","Dt tonghop.xls"}</definedName>
    <definedName name="_47A01DATA_2">"#REF!"</definedName>
    <definedName name="_48____phu2_1">{"'Sheet1'!$L$16"}</definedName>
    <definedName name="_480Cöï_ly_vaän_chuyeãn_1">"#REF!"</definedName>
    <definedName name="_481bùc_1_1">{"Book1","Dt tonghop.xls"}</definedName>
    <definedName name="_481CÖÏ_LY_VAÄN_CHUYEÅN_1">"#REF!"</definedName>
    <definedName name="_482Cöï_ly_vaän_chuyeãn_2">"#REF!"</definedName>
    <definedName name="_483CÖÏ_LY_VAÄN_CHUYEÅN_2">"#REF!"</definedName>
    <definedName name="_484bùc_1_2">{"Book1","Dt tonghop.xls"}</definedName>
    <definedName name="_484COMMON_1">"#REF!"</definedName>
    <definedName name="_485COMMON_2">"#REF!"</definedName>
    <definedName name="_486COMMON_3">"#REF!"</definedName>
    <definedName name="_487bùc_1_3">{"Book1","Dt tonghop.xls"}</definedName>
    <definedName name="_487COMMON_4">"#REF!"</definedName>
    <definedName name="_488COMMON_1_1">"#REF!"</definedName>
    <definedName name="_489COMMON_1_2">"#REF!"</definedName>
    <definedName name="_48A01MI_1">"#REF!"</definedName>
    <definedName name="_490cf_1" localSheetId="0">BlankMacro1</definedName>
    <definedName name="_490cf_1" localSheetId="8">BlankMacro1</definedName>
    <definedName name="_490cf_1" localSheetId="7">BlankMacro1</definedName>
    <definedName name="_490cf_1" localSheetId="1">BlankMacro1</definedName>
    <definedName name="_490cf_1" localSheetId="5">BlankMacro1</definedName>
    <definedName name="_490cf_1">BlankMacro1</definedName>
    <definedName name="_490COMMON_1_3">"#REF!"</definedName>
    <definedName name="_491COMMON_1_4">"#REF!"</definedName>
    <definedName name="_492COMMON_1_5">"#REF!"</definedName>
    <definedName name="_493cf_1_1" localSheetId="0">BlankMacro1</definedName>
    <definedName name="_493cf_1_1" localSheetId="8">BlankMacro1</definedName>
    <definedName name="_493cf_1_1" localSheetId="7">BlankMacro1</definedName>
    <definedName name="_493cf_1_1" localSheetId="1">BlankMacro1</definedName>
    <definedName name="_493cf_1_1" localSheetId="5">BlankMacro1</definedName>
    <definedName name="_493cf_1_1">BlankMacro1</definedName>
    <definedName name="_493COMMON_1_6">"#REF!"</definedName>
    <definedName name="_494COMMON_11_1">"#REF!"</definedName>
    <definedName name="_495COMMON_11_2">"#REF!"</definedName>
    <definedName name="_496chie_1" localSheetId="0">BlankMacro1</definedName>
    <definedName name="_496chie_1" localSheetId="8">BlankMacro1</definedName>
    <definedName name="_496chie_1" localSheetId="7">BlankMacro1</definedName>
    <definedName name="_496chie_1" localSheetId="1">BlankMacro1</definedName>
    <definedName name="_496chie_1" localSheetId="5">BlankMacro1</definedName>
    <definedName name="_496chie_1">BlankMacro1</definedName>
    <definedName name="_496COMMON_11_3">"#REF!"</definedName>
    <definedName name="_497COMMON_12_1">"#REF!"</definedName>
    <definedName name="_498COMMON_12_2">"#REF!"</definedName>
    <definedName name="_499chie_1_1" localSheetId="0">BlankMacro1</definedName>
    <definedName name="_499chie_1_1" localSheetId="8">BlankMacro1</definedName>
    <definedName name="_499chie_1_1" localSheetId="7">BlankMacro1</definedName>
    <definedName name="_499chie_1_1" localSheetId="1">BlankMacro1</definedName>
    <definedName name="_499chie_1_1" localSheetId="5">BlankMacro1</definedName>
    <definedName name="_499chie_1_1">BlankMacro1</definedName>
    <definedName name="_499COMMON_12_3">"#REF!"</definedName>
    <definedName name="_49A01MI_2">"#REF!"</definedName>
    <definedName name="_4CNT240">"#REF!"</definedName>
    <definedName name="_4CTL240">"#REF!"</definedName>
    <definedName name="_4DATA_DATA2_L" localSheetId="0">'[18]#REF'!#REF!</definedName>
    <definedName name="_4DATA_DATA2_L" localSheetId="8">'[18]#REF'!#REF!</definedName>
    <definedName name="_4DATA_DATA2_L" localSheetId="7">'[18]#REF'!#REF!</definedName>
    <definedName name="_4DATA_DATA2_L" localSheetId="1">'[18]#REF'!#REF!</definedName>
    <definedName name="_4DATA_DATA2_L" localSheetId="5">'[18]#REF'!#REF!</definedName>
    <definedName name="_4DATA_DATA2_L">'[18]#REF'!#REF!</definedName>
    <definedName name="_4FCO100">"#REF!"</definedName>
    <definedName name="_4HDCTT4">"#REF!"</definedName>
    <definedName name="_4HNCTT4">"#REF!"</definedName>
    <definedName name="_4LBCO01">"#REF!"</definedName>
    <definedName name="_500CON_EQP_COS_1">"#REF!"</definedName>
    <definedName name="_501CON_EQP_COS_2">"#REF!"</definedName>
    <definedName name="_502chitietbgiang2_1">{"'Sheet1'!$L$16"}</definedName>
    <definedName name="_502CON_EQP_COS_3">"#REF!"</definedName>
    <definedName name="_503CON_EQP_COS_1_1">"#REF!"</definedName>
    <definedName name="_504CON_EQP_COS_1_2">"#REF!"</definedName>
    <definedName name="_505chitietbgiang2_1_1">{"'Sheet1'!$L$16"}</definedName>
    <definedName name="_505CON_EQP_COS_11_1">"#REF!"</definedName>
    <definedName name="_506CON_EQP_COS_11_2">"#REF!"</definedName>
    <definedName name="_507CON_EQP_COS_12_1">"#REF!"</definedName>
    <definedName name="_508chitietbgiang2_1_2">{"'Sheet1'!$L$16"}</definedName>
    <definedName name="_508CON_EQP_COS_12_2">"#REF!"</definedName>
    <definedName name="_509CON_EQP_COST_1">"#REF!"</definedName>
    <definedName name="_50A01TO_1">"#REF!"</definedName>
    <definedName name="_50a129_5">{"Offgrid",#N/A,FALSE,"OFFGRID";"Region",#N/A,FALSE,"REGION";"Offgrid -2",#N/A,FALSE,"OFFGRID";"WTP",#N/A,FALSE,"WTP";"WTP -2",#N/A,FALSE,"WTP";"Project",#N/A,FALSE,"PROJECT";"Summary -2",#N/A,FALSE,"SUMMARY"}</definedName>
    <definedName name="_51____td1_1">{"'Sheet1'!$L$16"}</definedName>
    <definedName name="_510CON_EQP_COST_2">"#REF!"</definedName>
    <definedName name="_511chitietbgiang2_1_3">{"'Sheet1'!$L$16"}</definedName>
    <definedName name="_511CON1_1">"#REF!"</definedName>
    <definedName name="_512CON1_2">"#REF!"</definedName>
    <definedName name="_513CON2_1">"#REF!"</definedName>
    <definedName name="_514chitietbgiang2_1_1_1">{"'Sheet1'!$L$16"}</definedName>
    <definedName name="_514CON2_2">"#REF!"</definedName>
    <definedName name="_517chitietbgiang2_1_1_2">{"'Sheet1'!$L$16"}</definedName>
    <definedName name="_517CONST_EQ_1">"#REF!"</definedName>
    <definedName name="_518CONST_EQ_2">"#REF!"</definedName>
    <definedName name="_519Continue_1">NA()</definedName>
    <definedName name="_51A01TO_2">"#REF!"</definedName>
    <definedName name="_520chitietbgiang2_1_1_3">{"'Sheet1'!$L$16"}</definedName>
    <definedName name="_523chitietbgiang2_2_1">{"'Sheet1'!$L$16"}</definedName>
    <definedName name="_526chitietbgiang2_2_2">{"'Sheet1'!$L$16"}</definedName>
    <definedName name="_528COVER_1">"#REF!"</definedName>
    <definedName name="_529chitietbgiang2_2_3">{"'Sheet1'!$L$16"}</definedName>
    <definedName name="_529COVER_2">"#REF!"</definedName>
    <definedName name="_52A120__1">"#REF!"</definedName>
    <definedName name="_530CPC_1">"#REF!"</definedName>
    <definedName name="_531CPC_2">"#REF!"</definedName>
    <definedName name="_532chitietbgiang2_3_1">{"'Sheet1'!$L$16"}</definedName>
    <definedName name="_532CPC_1_1">"#REF!"</definedName>
    <definedName name="_533CPC_1_2">"#REF!"</definedName>
    <definedName name="_534CPC_1_3">"#REF!"</definedName>
    <definedName name="_535chitietbgiang2_4_1">{"'Sheet1'!$L$16"}</definedName>
    <definedName name="_538chitietbgiang2_5_1">{"'Sheet1'!$L$16"}</definedName>
    <definedName name="_53A120__2">"#REF!"</definedName>
    <definedName name="_54____TO14_1">{"'Sheet1'!$L$16"}</definedName>
    <definedName name="_541chitietbgiang2_6_1">{"'Sheet1'!$L$16"}</definedName>
    <definedName name="_542CPVC100_1">"#REF!"</definedName>
    <definedName name="_543CPVC100_2">"#REF!"</definedName>
    <definedName name="_544chitietbgiang2_7_1">{"'Sheet1'!$L$16"}</definedName>
    <definedName name="_547Comm_1" localSheetId="0">BlankMacro1</definedName>
    <definedName name="_547Comm_1" localSheetId="8">BlankMacro1</definedName>
    <definedName name="_547Comm_1" localSheetId="7">BlankMacro1</definedName>
    <definedName name="_547Comm_1" localSheetId="1">BlankMacro1</definedName>
    <definedName name="_547Comm_1" localSheetId="5">BlankMacro1</definedName>
    <definedName name="_547Comm_1">BlankMacro1</definedName>
    <definedName name="_548CRD_1">"#REF!"</definedName>
    <definedName name="_549CRD_2">"#REF!"</definedName>
    <definedName name="_54a129_6">{"Offgrid",#N/A,FALSE,"OFFGRID";"Region",#N/A,FALSE,"REGION";"Offgrid -2",#N/A,FALSE,"OFFGRID";"WTP",#N/A,FALSE,"WTP";"WTP -2",#N/A,FALSE,"WTP";"Project",#N/A,FALSE,"PROJECT";"Summary -2",#N/A,FALSE,"SUMMARY"}</definedName>
    <definedName name="_54A35__1">"#REF!"</definedName>
    <definedName name="_550Comm_1_1" localSheetId="0">BlankMacro1</definedName>
    <definedName name="_550Comm_1_1" localSheetId="8">BlankMacro1</definedName>
    <definedName name="_550Comm_1_1" localSheetId="7">BlankMacro1</definedName>
    <definedName name="_550Comm_1_1" localSheetId="1">BlankMacro1</definedName>
    <definedName name="_550Comm_1_1" localSheetId="5">BlankMacro1</definedName>
    <definedName name="_550Comm_1_1">BlankMacro1</definedName>
    <definedName name="_550CRITINST_1">"#REF!"</definedName>
    <definedName name="_551CRITINST_2">"#REF!"</definedName>
    <definedName name="_551CT250_1" localSheetId="0">[14]Nguồn!#REF!</definedName>
    <definedName name="_551CT250_1" localSheetId="8">[14]Nguồn!#REF!</definedName>
    <definedName name="_551CT250_1" localSheetId="7">[14]Nguồn!#REF!</definedName>
    <definedName name="_551CT250_1" localSheetId="1">[14]Nguồn!#REF!</definedName>
    <definedName name="_551CT250_1" localSheetId="5">[14]Nguồn!#REF!</definedName>
    <definedName name="_551CT250_1">[14]Nguồn!#REF!</definedName>
    <definedName name="_552CRITPURC_1">"#REF!"</definedName>
    <definedName name="_553CRITPURC_2">"#REF!"</definedName>
    <definedName name="_554CRS_1">"#REF!"</definedName>
    <definedName name="_554CTCT1_1">{"'Sheet1'!$L$16"}</definedName>
    <definedName name="_555CRS_2">"#REF!"</definedName>
    <definedName name="_556CS_1">"#REF!"</definedName>
    <definedName name="_557CS_2">"#REF!"</definedName>
    <definedName name="_557CTCT1_1_1">{"'Sheet1'!$L$16"}</definedName>
    <definedName name="_558CS_10_1">"#REF!"</definedName>
    <definedName name="_559CS_10_2">"#REF!"</definedName>
    <definedName name="_55A35__2">"#REF!"</definedName>
    <definedName name="_560CS_10_3">"#REF!"</definedName>
    <definedName name="_560CTCT1_1_2">{"'Sheet1'!$L$16"}</definedName>
    <definedName name="_561CS_10_4">"#REF!"</definedName>
    <definedName name="_562CS_10_1_1">"#REF!"</definedName>
    <definedName name="_563CS_10_1_2">"#REF!"</definedName>
    <definedName name="_563CTCT1_1_3">{"'Sheet1'!$L$16"}</definedName>
    <definedName name="_564CS_10_1_3">"#REF!"</definedName>
    <definedName name="_565CS_10_1_4">"#REF!"</definedName>
    <definedName name="_566CS_10_1_5">"#REF!"</definedName>
    <definedName name="_566CTCT1_1_1_1">{"'Sheet1'!$L$16"}</definedName>
    <definedName name="_567CS_10_1_6">"#REF!"</definedName>
    <definedName name="_568CS_10_11_1">"#REF!"</definedName>
    <definedName name="_569CS_10_11_2">"#REF!"</definedName>
    <definedName name="_569CTCT1_1_1_2">{"'Sheet1'!$L$16"}</definedName>
    <definedName name="_56A50__1">"#REF!"</definedName>
    <definedName name="_57____Tru21_1">{"'Sheet1'!$L$16"}</definedName>
    <definedName name="_570CS_10_11_3">"#REF!"</definedName>
    <definedName name="_571CS_10_12_1">"#REF!"</definedName>
    <definedName name="_572CS_10_12_2">"#REF!"</definedName>
    <definedName name="_572CTCT1_1_1_3">{"'Sheet1'!$L$16"}</definedName>
    <definedName name="_573CS_10_12_3">"#REF!"</definedName>
    <definedName name="_574CS_100_1">"#REF!"</definedName>
    <definedName name="_575CS_100_2">"#REF!"</definedName>
    <definedName name="_575CTCT1_2_1">{"'Sheet1'!$L$16"}</definedName>
    <definedName name="_576CS_100_3">"#REF!"</definedName>
    <definedName name="_577CS_100_4">"#REF!"</definedName>
    <definedName name="_578CS_100_1_1">"#REF!"</definedName>
    <definedName name="_578CTCT1_2_2">{"'Sheet1'!$L$16"}</definedName>
    <definedName name="_579CS_100_1_2">"#REF!"</definedName>
    <definedName name="_57A50__2">"#REF!"</definedName>
    <definedName name="_580CS_100_1_3">"#REF!"</definedName>
    <definedName name="_581CS_100_1_4">"#REF!"</definedName>
    <definedName name="_581CTCT1_2_3">{"'Sheet1'!$L$16"}</definedName>
    <definedName name="_582CS_100_1_5">"#REF!"</definedName>
    <definedName name="_583CS_100_1_6">"#REF!"</definedName>
    <definedName name="_584CS_100_11_1">"#REF!"</definedName>
    <definedName name="_584CTCT1_3_1">{"'Sheet1'!$L$16"}</definedName>
    <definedName name="_585CS_100_11_2">"#REF!"</definedName>
    <definedName name="_586CS_100_11_3">"#REF!"</definedName>
    <definedName name="_587CS_100_12_1">"#REF!"</definedName>
    <definedName name="_587CTCT1_4_1">{"'Sheet1'!$L$16"}</definedName>
    <definedName name="_588CS_100_12_2">"#REF!"</definedName>
    <definedName name="_589CS_100_12_3">"#REF!"</definedName>
    <definedName name="_58a129_7">{"Offgrid",#N/A,FALSE,"OFFGRID";"Region",#N/A,FALSE,"REGION";"Offgrid -2",#N/A,FALSE,"OFFGRID";"WTP",#N/A,FALSE,"WTP";"WTP -2",#N/A,FALSE,"WTP";"Project",#N/A,FALSE,"PROJECT";"Summary -2",#N/A,FALSE,"SUMMARY"}</definedName>
    <definedName name="_590CS_10S_1">"#REF!"</definedName>
    <definedName name="_590CTCT1_5_1">{"'Sheet1'!$L$16"}</definedName>
    <definedName name="_591CS_10S_2">"#REF!"</definedName>
    <definedName name="_592CS_10S_3">"#REF!"</definedName>
    <definedName name="_593CS_10S_4">"#REF!"</definedName>
    <definedName name="_593CTCT1_6_1">{"'Sheet1'!$L$16"}</definedName>
    <definedName name="_594CS_10S_1_1">"#REF!"</definedName>
    <definedName name="_595CS_10S_1_2">"#REF!"</definedName>
    <definedName name="_596CS_10S_1_3">"#REF!"</definedName>
    <definedName name="_596CTCT1_7_1">{"'Sheet1'!$L$16"}</definedName>
    <definedName name="_597CS_10S_1_4">"#REF!"</definedName>
    <definedName name="_598CS_10S_1_5">"#REF!"</definedName>
    <definedName name="_599CS_10S_1_6">"#REF!"</definedName>
    <definedName name="_599Ð_1" localSheetId="0">BlankMacro1</definedName>
    <definedName name="_599Ð_1" localSheetId="8">BlankMacro1</definedName>
    <definedName name="_599Ð_1" localSheetId="7">BlankMacro1</definedName>
    <definedName name="_599Ð_1" localSheetId="1">BlankMacro1</definedName>
    <definedName name="_599Ð_1" localSheetId="5">BlankMacro1</definedName>
    <definedName name="_599Ð_1">BlankMacro1</definedName>
    <definedName name="_5MAÕ_HAØNG" localSheetId="0">#REF!</definedName>
    <definedName name="_5MAÕ_HAØNG" localSheetId="8">#REF!</definedName>
    <definedName name="_5MAÕ_HAØNG" localSheetId="7">#REF!</definedName>
    <definedName name="_5MAÕ_HAØNG" localSheetId="1">#REF!</definedName>
    <definedName name="_5MAÕ_HAØNG" localSheetId="5">#REF!</definedName>
    <definedName name="_5MAÕ_HAØNG">#REF!</definedName>
    <definedName name="_6____ban2_1">{"'Sheet1'!$L$16"}</definedName>
    <definedName name="_60____tt3_1">{"'Sheet1'!$L$16"}</definedName>
    <definedName name="_600CS_10S_11_1">"#REF!"</definedName>
    <definedName name="_601CS_10S_11_2">"#REF!"</definedName>
    <definedName name="_602CS_10S_11_3">"#REF!"</definedName>
    <definedName name="_602Ð_1_1" localSheetId="0">BlankMacro1</definedName>
    <definedName name="_602Ð_1_1" localSheetId="8">BlankMacro1</definedName>
    <definedName name="_602Ð_1_1" localSheetId="7">BlankMacro1</definedName>
    <definedName name="_602Ð_1_1" localSheetId="1">BlankMacro1</definedName>
    <definedName name="_602Ð_1_1" localSheetId="5">BlankMacro1</definedName>
    <definedName name="_602Ð_1_1">BlankMacro1</definedName>
    <definedName name="_603CS_10S_12_1">"#REF!"</definedName>
    <definedName name="_604CS_10S_12_2">"#REF!"</definedName>
    <definedName name="_605CS_10S_12_3">"#REF!"</definedName>
    <definedName name="_605Ð_1_2" localSheetId="0">BlankMacro1</definedName>
    <definedName name="_605Ð_1_2" localSheetId="8">BlankMacro1</definedName>
    <definedName name="_605Ð_1_2" localSheetId="7">BlankMacro1</definedName>
    <definedName name="_605Ð_1_2" localSheetId="1">BlankMacro1</definedName>
    <definedName name="_605Ð_1_2" localSheetId="5">BlankMacro1</definedName>
    <definedName name="_605Ð_1_2">BlankMacro1</definedName>
    <definedName name="_606CS_120_1">"#REF!"</definedName>
    <definedName name="_607CS_120_2">"#REF!"</definedName>
    <definedName name="_608CS_120_3">"#REF!"</definedName>
    <definedName name="_608Ð_1_3" localSheetId="0">BlankMacro1</definedName>
    <definedName name="_608Ð_1_3" localSheetId="8">BlankMacro1</definedName>
    <definedName name="_608Ð_1_3" localSheetId="7">BlankMacro1</definedName>
    <definedName name="_608Ð_1_3" localSheetId="1">BlankMacro1</definedName>
    <definedName name="_608Ð_1_3" localSheetId="5">BlankMacro1</definedName>
    <definedName name="_608Ð_1_3">BlankMacro1</definedName>
    <definedName name="_609CS_120_4">"#REF!"</definedName>
    <definedName name="_610CS_120_1_1">"#REF!"</definedName>
    <definedName name="_611CS_120_1_2">"#REF!"</definedName>
    <definedName name="_611Dad_1">{"'Sheet1'!$L$16"}</definedName>
    <definedName name="_612CS_120_1_3">"#REF!"</definedName>
    <definedName name="_613CS_120_1_4">"#REF!"</definedName>
    <definedName name="_614CS_120_1_5">"#REF!"</definedName>
    <definedName name="_614Dad_1_1">{"'Sheet1'!$L$16"}</definedName>
    <definedName name="_615CS_120_1_6">"#REF!"</definedName>
    <definedName name="_616CS_120_11_1">"#REF!"</definedName>
    <definedName name="_617CS_120_11_2">"#REF!"</definedName>
    <definedName name="_617Dad_1_2">{"'Sheet1'!$L$16"}</definedName>
    <definedName name="_618CS_120_11_3">"#REF!"</definedName>
    <definedName name="_619CS_120_12_1">"#REF!"</definedName>
    <definedName name="_620CS_120_12_2">"#REF!"</definedName>
    <definedName name="_620Dad_1_3">{"'Sheet1'!$L$16"}</definedName>
    <definedName name="_621CS_120_12_3">"#REF!"</definedName>
    <definedName name="_622CS_140_1">"#REF!"</definedName>
    <definedName name="_623CS_140_2">"#REF!"</definedName>
    <definedName name="_623Dad_1_1_1">{"'Sheet1'!$L$16"}</definedName>
    <definedName name="_624CS_140_3">"#REF!"</definedName>
    <definedName name="_625CS_140_4">"#REF!"</definedName>
    <definedName name="_626CS_140_1_1">"#REF!"</definedName>
    <definedName name="_626Dad_1_1_2">{"'Sheet1'!$L$16"}</definedName>
    <definedName name="_627CS_140_1_2">"#REF!"</definedName>
    <definedName name="_628CS_140_1_3">"#REF!"</definedName>
    <definedName name="_629CS_140_1_4">"#REF!"</definedName>
    <definedName name="_629Dad_1_1_3">{"'Sheet1'!$L$16"}</definedName>
    <definedName name="_62a130_1">{"Offgrid",#N/A,FALSE,"OFFGRID";"Region",#N/A,FALSE,"REGION";"Offgrid -2",#N/A,FALSE,"OFFGRID";"WTP",#N/A,FALSE,"WTP";"WTP -2",#N/A,FALSE,"WTP";"Project",#N/A,FALSE,"PROJECT";"Summary -2",#N/A,FALSE,"SUMMARY"}</definedName>
    <definedName name="_63____VC5_1">{"'Sheet1'!$L$16"}</definedName>
    <definedName name="_630CS_140_1_5">"#REF!"</definedName>
    <definedName name="_631CS_140_1_6">"#REF!"</definedName>
    <definedName name="_632CS_140_11_1">"#REF!"</definedName>
    <definedName name="_632Dad_2_1">{"'Sheet1'!$L$16"}</definedName>
    <definedName name="_633CS_140_11_2">"#REF!"</definedName>
    <definedName name="_634CS_140_11_3">"#REF!"</definedName>
    <definedName name="_635CS_140_12_1">"#REF!"</definedName>
    <definedName name="_635Dad_2_2">{"'Sheet1'!$L$16"}</definedName>
    <definedName name="_636CS_140_12_2">"#REF!"</definedName>
    <definedName name="_637CS_140_12_3">"#REF!"</definedName>
    <definedName name="_638CS_160_1">"#REF!"</definedName>
    <definedName name="_638Dad_2_3">{"'Sheet1'!$L$16"}</definedName>
    <definedName name="_639CS_160_2">"#REF!"</definedName>
    <definedName name="_640CS_160_3">"#REF!"</definedName>
    <definedName name="_641CS_160_4">"#REF!"</definedName>
    <definedName name="_641Dad_3_1">{"'Sheet1'!$L$16"}</definedName>
    <definedName name="_642CS_160_1_1">"#REF!"</definedName>
    <definedName name="_643CS_160_1_2">"#REF!"</definedName>
    <definedName name="_644CS_160_1_3">"#REF!"</definedName>
    <definedName name="_644Dad_4_1">{"'Sheet1'!$L$16"}</definedName>
    <definedName name="_645CS_160_1_4">"#REF!"</definedName>
    <definedName name="_646CS_160_1_5">"#REF!"</definedName>
    <definedName name="_647CS_160_1_6">"#REF!"</definedName>
    <definedName name="_647Dad_5_1">{"'Sheet1'!$L$16"}</definedName>
    <definedName name="_648CS_160_11_1">"#REF!"</definedName>
    <definedName name="_649CS_160_11_2">"#REF!"</definedName>
    <definedName name="_650CS_160_11_3">"#REF!"</definedName>
    <definedName name="_650Dad_6_1">{"'Sheet1'!$L$16"}</definedName>
    <definedName name="_651CS_160_12_1">"#REF!"</definedName>
    <definedName name="_652CS_160_12_2">"#REF!"</definedName>
    <definedName name="_653CS_160_12_3">"#REF!"</definedName>
    <definedName name="_653Dad_7_1">{"'Sheet1'!$L$16"}</definedName>
    <definedName name="_654CS_20_1">"#REF!"</definedName>
    <definedName name="_655CS_20_2">"#REF!"</definedName>
    <definedName name="_656CS_20_3">"#REF!"</definedName>
    <definedName name="_656do_1">{"'Sheet1'!$L$16"}</definedName>
    <definedName name="_657CS_20_4">"#REF!"</definedName>
    <definedName name="_658CS_20_1_1">"#REF!"</definedName>
    <definedName name="_659CS_20_1_2">"#REF!"</definedName>
    <definedName name="_659do_1_1">{"'Sheet1'!$L$16"}</definedName>
    <definedName name="_66__a1_1">{"'Sheet1'!$L$16"}</definedName>
    <definedName name="_660CS_20_1_3">"#REF!"</definedName>
    <definedName name="_661CS_20_1_4">"#REF!"</definedName>
    <definedName name="_662CS_20_1_5">"#REF!"</definedName>
    <definedName name="_662do_1_2">{"'Sheet1'!$L$16"}</definedName>
    <definedName name="_663CS_20_1_6">"#REF!"</definedName>
    <definedName name="_664CS_20_11_1">"#REF!"</definedName>
    <definedName name="_665CS_20_11_2">"#REF!"</definedName>
    <definedName name="_665do_1_1_1">{"'Sheet1'!$L$16"}</definedName>
    <definedName name="_666CS_20_11_3">"#REF!"</definedName>
    <definedName name="_667CS_20_12_1">"#REF!"</definedName>
    <definedName name="_668CS_20_12_2">"#REF!"</definedName>
    <definedName name="_668do_1_1_2">{"'Sheet1'!$L$16"}</definedName>
    <definedName name="_669CS_20_12_3">"#REF!"</definedName>
    <definedName name="_66a130_2">{"Offgrid",#N/A,FALSE,"OFFGRID";"Region",#N/A,FALSE,"REGION";"Offgrid -2",#N/A,FALSE,"OFFGRID";"WTP",#N/A,FALSE,"WTP";"WTP -2",#N/A,FALSE,"WTP";"Project",#N/A,FALSE,"PROJECT";"Summary -2",#N/A,FALSE,"SUMMARY"}</definedName>
    <definedName name="_670CS_30_1">"#REF!"</definedName>
    <definedName name="_671CS_30_2">"#REF!"</definedName>
    <definedName name="_671do_1_1_3">{"'Sheet1'!$L$16"}</definedName>
    <definedName name="_672CS_30_3">"#REF!"</definedName>
    <definedName name="_673CS_30_4">"#REF!"</definedName>
    <definedName name="_674CS_30_1_1">"#REF!"</definedName>
    <definedName name="_674do_2_1">{"'Sheet1'!$L$16"}</definedName>
    <definedName name="_675CS_30_1_2">"#REF!"</definedName>
    <definedName name="_676CS_30_1_3">"#REF!"</definedName>
    <definedName name="_677CS_30_1_4">"#REF!"</definedName>
    <definedName name="_677do_2_2">{"'Sheet1'!$L$16"}</definedName>
    <definedName name="_678CS_30_1_5">"#REF!"</definedName>
    <definedName name="_679CS_30_1_6">"#REF!"</definedName>
    <definedName name="_680CS_30_11_1">"#REF!"</definedName>
    <definedName name="_680do_2_3">{"'Sheet1'!$L$16"}</definedName>
    <definedName name="_681CS_30_11_2">"#REF!"</definedName>
    <definedName name="_682CS_30_11_3">"#REF!"</definedName>
    <definedName name="_683CS_30_12_1">"#REF!"</definedName>
    <definedName name="_683do_3_1">{"'Sheet1'!$L$16"}</definedName>
    <definedName name="_684CS_30_12_2">"#REF!"</definedName>
    <definedName name="_685CS_30_12_3">"#REF!"</definedName>
    <definedName name="_686CS_40_1">"#REF!"</definedName>
    <definedName name="_686do_4_1">{"'Sheet1'!$L$16"}</definedName>
    <definedName name="_687CS_40_2">"#REF!"</definedName>
    <definedName name="_688CS_40_3">"#REF!"</definedName>
    <definedName name="_689CS_40_4">"#REF!"</definedName>
    <definedName name="_689do_5_1">{"'Sheet1'!$L$16"}</definedName>
    <definedName name="_69__ban2_1">{"'Sheet1'!$L$16"}</definedName>
    <definedName name="_690CS_40_1_1">"#REF!"</definedName>
    <definedName name="_691CS_40_1_2">"#REF!"</definedName>
    <definedName name="_692CS_40_1_3">"#REF!"</definedName>
    <definedName name="_692do_6_1">{"'Sheet1'!$L$16"}</definedName>
    <definedName name="_693CS_40_1_4">"#REF!"</definedName>
    <definedName name="_694CS_40_1_5">"#REF!"</definedName>
    <definedName name="_695CS_40_1_6">"#REF!"</definedName>
    <definedName name="_695do_7_1">{"'Sheet1'!$L$16"}</definedName>
    <definedName name="_696CS_40_11_1">"#REF!"</definedName>
    <definedName name="_697CS_40_11_2">"#REF!"</definedName>
    <definedName name="_698CS_40_11_3">"#REF!"</definedName>
    <definedName name="_698Document_array_1">{"QL 32 -TBGTI.xls","Sheet1"}</definedName>
    <definedName name="_699CS_40_12_1">"#REF!"</definedName>
    <definedName name="_6a1_1">{"'Sheet1'!$L$16"}</definedName>
    <definedName name="_6MAÕ_SOÁ_THUEÁ" localSheetId="0">#REF!</definedName>
    <definedName name="_6MAÕ_SOÁ_THUEÁ" localSheetId="8">#REF!</definedName>
    <definedName name="_6MAÕ_SOÁ_THUEÁ" localSheetId="7">#REF!</definedName>
    <definedName name="_6MAÕ_SOÁ_THUEÁ" localSheetId="1">#REF!</definedName>
    <definedName name="_6MAÕ_SOÁ_THUEÁ" localSheetId="5">#REF!</definedName>
    <definedName name="_6MAÕ_SOÁ_THUEÁ">#REF!</definedName>
    <definedName name="_700CS_40_12_2">"#REF!"</definedName>
    <definedName name="_701CS_40_12_3">"#REF!"</definedName>
    <definedName name="_701Document_array_2">{"Book1"}</definedName>
    <definedName name="_702CS_40S_1">"#REF!"</definedName>
    <definedName name="_703CS_40S_2">"#REF!"</definedName>
    <definedName name="_704CS_40S_3">"#REF!"</definedName>
    <definedName name="_704Document_array_1_1">{"Book1"}</definedName>
    <definedName name="_705CS_40S_4">"#REF!"</definedName>
    <definedName name="_706CS_40S_1_1">"#REF!"</definedName>
    <definedName name="_707CS_40S_1_2">"#REF!"</definedName>
    <definedName name="_707Document_array_2_1">{"ÿÿÿÿÿ"}</definedName>
    <definedName name="_708CS_40S_1_3">"#REF!"</definedName>
    <definedName name="_709CS_40S_1_4">"#REF!"</definedName>
    <definedName name="_70a130_3">{"Offgrid",#N/A,FALSE,"OFFGRID";"Region",#N/A,FALSE,"REGION";"Offgrid -2",#N/A,FALSE,"OFFGRID";"WTP",#N/A,FALSE,"WTP";"WTP -2",#N/A,FALSE,"WTP";"Project",#N/A,FALSE,"PROJECT";"Summary -2",#N/A,FALSE,"SUMMARY"}</definedName>
    <definedName name="_710CS_40S_1_5">"#REF!"</definedName>
    <definedName name="_710DSTD_Clear_1">_710DSTD_Clear_1</definedName>
    <definedName name="_711CS_40S_1_6">"#REF!"</definedName>
    <definedName name="_712CS_40S_11_1">"#REF!"</definedName>
    <definedName name="_713CS_40S_11_2">"#REF!"</definedName>
    <definedName name="_713DSTD_Clear_1_1">_713DSTD_Clear_1_1</definedName>
    <definedName name="_714CS_40S_11_3">"#REF!"</definedName>
    <definedName name="_715CS_40S_12_1">"#REF!"</definedName>
    <definedName name="_716CS_40S_12_2">"#REF!"</definedName>
    <definedName name="_716DSTD_Clear_1_2">_716DSTD_Clear_1_2</definedName>
    <definedName name="_717CS_40S_12_3">"#REF!"</definedName>
    <definedName name="_718CS_5S_1">"#REF!"</definedName>
    <definedName name="_719CS_5S_2">"#REF!"</definedName>
    <definedName name="_719DSTD_Clear_1_3">_719DSTD_Clear_1_3</definedName>
    <definedName name="_72__f5_1">{"'Sheet1'!$L$16"}</definedName>
    <definedName name="_720CS_5S_3">"#REF!"</definedName>
    <definedName name="_721CS_5S_4">"#REF!"</definedName>
    <definedName name="_722CS_5S_1_1">"#REF!"</definedName>
    <definedName name="_722DSTD_Clear_10_1">_722DSTD_Clear_10_1</definedName>
    <definedName name="_723CS_5S_1_2">"#REF!"</definedName>
    <definedName name="_724CS_5S_1_3">"#REF!"</definedName>
    <definedName name="_725CS_5S_1_4">"#REF!"</definedName>
    <definedName name="_725DSTD_Clear_10_2">_725DSTD_Clear_10_2</definedName>
    <definedName name="_726CS_5S_1_5">"#REF!"</definedName>
    <definedName name="_727CS_5S_1_6">"#REF!"</definedName>
    <definedName name="_728CS_5S_11_1">"#REF!"</definedName>
    <definedName name="_728DSTD_Clear_10_3">_728DSTD_Clear_10_3</definedName>
    <definedName name="_729CS_5S_11_2">"#REF!"</definedName>
    <definedName name="_730CS_5S_11_3">"#REF!"</definedName>
    <definedName name="_731CS_5S_12_1">"#REF!"</definedName>
    <definedName name="_731DSTD_Clear_11_1">_731DSTD_Clear_11_1</definedName>
    <definedName name="_732CS_5S_12_2">"#REF!"</definedName>
    <definedName name="_733CS_5S_12_3">"#REF!"</definedName>
    <definedName name="_734CS_60_1">"#REF!"</definedName>
    <definedName name="_734DSTD_Clear_12_1">_734DSTD_Clear_12_1</definedName>
    <definedName name="_735CS_60_2">"#REF!"</definedName>
    <definedName name="_736CS_60_3">"#REF!"</definedName>
    <definedName name="_737CS_60_4">"#REF!"</definedName>
    <definedName name="_737DSTD_Clear_13_1">_737DSTD_Clear_13_1</definedName>
    <definedName name="_738CS_60_1_1">"#REF!"</definedName>
    <definedName name="_739CS_60_1_2">"#REF!"</definedName>
    <definedName name="_740CS_60_1_3">"#REF!"</definedName>
    <definedName name="_740DSTD_Clear_14_1">_740DSTD_Clear_14_1</definedName>
    <definedName name="_741CS_60_1_4">"#REF!"</definedName>
    <definedName name="_742CS_60_1_5">"#REF!"</definedName>
    <definedName name="_743CS_60_1_6">"#REF!"</definedName>
    <definedName name="_743DSTD_Clear_15_1">_743DSTD_Clear_15_1</definedName>
    <definedName name="_744CS_60_11_1">"#REF!"</definedName>
    <definedName name="_745CS_60_11_2">"#REF!"</definedName>
    <definedName name="_746CS_60_11_3">"#REF!"</definedName>
    <definedName name="_746DSTD_Clear_16_1">_746DSTD_Clear_16_1</definedName>
    <definedName name="_747CS_60_12_1">"#REF!"</definedName>
    <definedName name="_748CS_60_12_2">"#REF!"</definedName>
    <definedName name="_749CS_60_12_3">"#REF!"</definedName>
    <definedName name="_749DSTD_Clear_17_1">_749DSTD_Clear_17_1</definedName>
    <definedName name="_74a130_4">{"Offgrid",#N/A,FALSE,"OFFGRID";"Region",#N/A,FALSE,"REGION";"Offgrid -2",#N/A,FALSE,"OFFGRID";"WTP",#N/A,FALSE,"WTP";"WTP -2",#N/A,FALSE,"WTP";"Project",#N/A,FALSE,"PROJECT";"Summary -2",#N/A,FALSE,"SUMMARY"}</definedName>
    <definedName name="_75__Goi8_1">{"'Sheet1'!$L$16"}</definedName>
    <definedName name="_750CS_80_1">"#REF!"</definedName>
    <definedName name="_751CS_80_2">"#REF!"</definedName>
    <definedName name="_752CS_80_3">"#REF!"</definedName>
    <definedName name="_752DSTD_Clear_18_1">_752DSTD_Clear_18_1</definedName>
    <definedName name="_753CS_80_4">"#REF!"</definedName>
    <definedName name="_754CS_80_1_1">"#REF!"</definedName>
    <definedName name="_755CS_80_1_2">"#REF!"</definedName>
    <definedName name="_755DSTD_Clear_19_1">_755DSTD_Clear_19_1</definedName>
    <definedName name="_756CS_80_1_3">"#REF!"</definedName>
    <definedName name="_757CS_80_1_4">"#REF!"</definedName>
    <definedName name="_758CS_80_1_5">"#REF!"</definedName>
    <definedName name="_758DSTD_Clear_2_1">_758DSTD_Clear_2_1</definedName>
    <definedName name="_759CS_80_1_6">"#REF!"</definedName>
    <definedName name="_760CS_80_11_1">"#REF!"</definedName>
    <definedName name="_761CS_80_11_2">"#REF!"</definedName>
    <definedName name="_761DSTD_Clear_2_2">_761DSTD_Clear_2_2</definedName>
    <definedName name="_762CS_80_11_3">"#REF!"</definedName>
    <definedName name="_763CS_80_12_1">"#REF!"</definedName>
    <definedName name="_764CS_80_12_2">"#REF!"</definedName>
    <definedName name="_764DSTD_Clear_2_3">_764DSTD_Clear_2_3</definedName>
    <definedName name="_765CS_80_12_3">"#REF!"</definedName>
    <definedName name="_766CS_80S_1">"#REF!"</definedName>
    <definedName name="_767CS_80S_2">"#REF!"</definedName>
    <definedName name="_767DSTD_Clear_20_1">_767DSTD_Clear_20_1</definedName>
    <definedName name="_768CS_80S_3">"#REF!"</definedName>
    <definedName name="_769CS_80S_4">"#REF!"</definedName>
    <definedName name="_770CS_80S_1_1">"#REF!"</definedName>
    <definedName name="_770DSTD_Clear_21_1">_770DSTD_Clear_21_1</definedName>
    <definedName name="_771CS_80S_1_2">"#REF!"</definedName>
    <definedName name="_772CS_80S_1_3">"#REF!"</definedName>
    <definedName name="_773CS_80S_1_4">"#REF!"</definedName>
    <definedName name="_773DSTD_Clear_22_1">_773DSTD_Clear_22_1</definedName>
    <definedName name="_774CS_80S_1_5">"#REF!"</definedName>
    <definedName name="_775CS_80S_1_6">"#REF!"</definedName>
    <definedName name="_776CS_80S_11_1">"#REF!"</definedName>
    <definedName name="_776DSTD_Clear_23_1">_776DSTD_Clear_23_1</definedName>
    <definedName name="_777CS_80S_11_2">"#REF!"</definedName>
    <definedName name="_778CS_80S_11_3">"#REF!"</definedName>
    <definedName name="_779CS_80S_12_1">"#REF!"</definedName>
    <definedName name="_779DSTD_Clear_24_1">_779DSTD_Clear_24_1</definedName>
    <definedName name="_78__h1_1">{"'Sheet1'!$L$16"}</definedName>
    <definedName name="_780CS_80S_12_2">"#REF!"</definedName>
    <definedName name="_781CS_80S_12_3">"#REF!"</definedName>
    <definedName name="_782CS_STD_1">"#REF!"</definedName>
    <definedName name="_782DSTD_Clear_25_1">_782DSTD_Clear_25_1</definedName>
    <definedName name="_783CS_STD_2">"#REF!"</definedName>
    <definedName name="_784CS_STD_3">"#REF!"</definedName>
    <definedName name="_785CS_STD_4">"#REF!"</definedName>
    <definedName name="_785DSTD_Clear_26_1">_785DSTD_Clear_26_1</definedName>
    <definedName name="_786CS_STD_1_1">"#REF!"</definedName>
    <definedName name="_787CS_STD_1_2">"#REF!"</definedName>
    <definedName name="_788CS_STD_1_3">"#REF!"</definedName>
    <definedName name="_788DSTD_Clear_27_1">_788DSTD_Clear_27_1</definedName>
    <definedName name="_789CS_STD_1_4">"#REF!"</definedName>
    <definedName name="_78a130_5">{"Offgrid",#N/A,FALSE,"OFFGRID";"Region",#N/A,FALSE,"REGION";"Offgrid -2",#N/A,FALSE,"OFFGRID";"WTP",#N/A,FALSE,"WTP";"WTP -2",#N/A,FALSE,"WTP";"Project",#N/A,FALSE,"PROJECT";"Summary -2",#N/A,FALSE,"SUMMARY"}</definedName>
    <definedName name="_790CS_STD_1_5">"#REF!"</definedName>
    <definedName name="_791CS_STD_1_6">"#REF!"</definedName>
    <definedName name="_791DSTD_Clear_28_1">_791DSTD_Clear_28_1</definedName>
    <definedName name="_792CS_STD_11_1">"#REF!"</definedName>
    <definedName name="_793CS_STD_11_2">"#REF!"</definedName>
    <definedName name="_794CS_STD_11_3">"#REF!"</definedName>
    <definedName name="_794DSTD_Clear_29_1">_794DSTD_Clear_29_1</definedName>
    <definedName name="_795CS_STD_12_1">"#REF!"</definedName>
    <definedName name="_796CS_STD_12_2">"#REF!"</definedName>
    <definedName name="_797CS_STD_12_3">"#REF!"</definedName>
    <definedName name="_797DSTD_Clear_3_1">_797DSTD_Clear_3_1</definedName>
    <definedName name="_798CS_XS_1">"#REF!"</definedName>
    <definedName name="_799CS_XS_2">"#REF!"</definedName>
    <definedName name="_7ÑÔN_GIAÙ" localSheetId="0">#REF!</definedName>
    <definedName name="_7ÑÔN_GIAÙ" localSheetId="8">#REF!</definedName>
    <definedName name="_7ÑÔN_GIAÙ" localSheetId="7">#REF!</definedName>
    <definedName name="_7ÑÔN_GIAÙ" localSheetId="1">#REF!</definedName>
    <definedName name="_7ÑÔN_GIAÙ" localSheetId="5">#REF!</definedName>
    <definedName name="_7ÑÔN_GIAÙ">#REF!</definedName>
    <definedName name="_800CS_XS_3">"#REF!"</definedName>
    <definedName name="_800DSTD_Clear_3_2">_800DSTD_Clear_3_2</definedName>
    <definedName name="_801CS_XS_4">"#REF!"</definedName>
    <definedName name="_802CS_XS_1_1">"#REF!"</definedName>
    <definedName name="_803CS_XS_1_2">"#REF!"</definedName>
    <definedName name="_803DSTD_Clear_3_3">_803DSTD_Clear_3_3</definedName>
    <definedName name="_804CS_XS_1_3">"#REF!"</definedName>
    <definedName name="_805CS_XS_1_4">"#REF!"</definedName>
    <definedName name="_806CS_XS_1_5">"#REF!"</definedName>
    <definedName name="_806DSTD_Clear_30_1">_806DSTD_Clear_30_1</definedName>
    <definedName name="_807CS_XS_1_6">"#REF!"</definedName>
    <definedName name="_808CS_XS_11_1">"#REF!"</definedName>
    <definedName name="_809CS_XS_11_2">"#REF!"</definedName>
    <definedName name="_809DSTD_Clear_31_1">_809DSTD_Clear_31_1</definedName>
    <definedName name="_81__hu1_1">{"'Sheet1'!$L$16"}</definedName>
    <definedName name="_810CS_XS_11_3">"#REF!"</definedName>
    <definedName name="_811CS_XS_12_1">"#REF!"</definedName>
    <definedName name="_812CS_XS_12_2">"#REF!"</definedName>
    <definedName name="_812DSTD_Clear_32_1">_812DSTD_Clear_32_1</definedName>
    <definedName name="_813CS_XS_12_3">"#REF!"</definedName>
    <definedName name="_814CS_XXS_1">"#REF!"</definedName>
    <definedName name="_815CS_XXS_2">"#REF!"</definedName>
    <definedName name="_815DSTD_Clear_33_1">_815DSTD_Clear_33_1</definedName>
    <definedName name="_816CS_XXS_3">"#REF!"</definedName>
    <definedName name="_817CS_XXS_4">"#REF!"</definedName>
    <definedName name="_818CS_XXS_1_1">"#REF!"</definedName>
    <definedName name="_818DSTD_Clear_34_1">_818DSTD_Clear_34_1</definedName>
    <definedName name="_819CS_XXS_1_2">"#REF!"</definedName>
    <definedName name="_820CS_XXS_1_3">"#REF!"</definedName>
    <definedName name="_821CS_XXS_1_4">"#REF!"</definedName>
    <definedName name="_821DSTD_Clear_35_1">_821DSTD_Clear_35_1</definedName>
    <definedName name="_822CS_XXS_1_5">"#REF!"</definedName>
    <definedName name="_823CS_XXS_1_6">"#REF!"</definedName>
    <definedName name="_824CS_XXS_11_1">"#REF!"</definedName>
    <definedName name="_824DSTD_Clear_36_1">_824DSTD_Clear_36_1</definedName>
    <definedName name="_825CS_XXS_11_2">"#REF!"</definedName>
    <definedName name="_826CS_XXS_11_3">"#REF!"</definedName>
    <definedName name="_827CS_XXS_12_1">"#REF!"</definedName>
    <definedName name="_827DSTD_Clear_37_1">_827DSTD_Clear_37_1</definedName>
    <definedName name="_828CS_XXS_12_2">"#REF!"</definedName>
    <definedName name="_829CS_XXS_12_3">"#REF!"</definedName>
    <definedName name="_82a130_6">{"Offgrid",#N/A,FALSE,"OFFGRID";"Region",#N/A,FALSE,"REGION";"Offgrid -2",#N/A,FALSE,"OFFGRID";"WTP",#N/A,FALSE,"WTP";"WTP -2",#N/A,FALSE,"WTP";"Project",#N/A,FALSE,"PROJECT";"Summary -2",#N/A,FALSE,"SUMMARY"}</definedName>
    <definedName name="_830csd3p_1">"#REF!"</definedName>
    <definedName name="_830DSTD_Clear_38_1">_830DSTD_Clear_38_1</definedName>
    <definedName name="_831csd3p_2">"#REF!"</definedName>
    <definedName name="_832csddg1p_1">"#REF!"</definedName>
    <definedName name="_833csddg1p_2">"#REF!"</definedName>
    <definedName name="_833DSTD_Clear_39_1">_833DSTD_Clear_39_1</definedName>
    <definedName name="_834csddt1p_1">"#REF!"</definedName>
    <definedName name="_835csddt1p_2">"#REF!"</definedName>
    <definedName name="_836csht3p_1">"#REF!"</definedName>
    <definedName name="_836DSTD_Clear_4_1">_836DSTD_Clear_4_1</definedName>
    <definedName name="_837csht3p_2">"#REF!"</definedName>
    <definedName name="_839DSTD_Clear_4_2">_839DSTD_Clear_4_2</definedName>
    <definedName name="_84__hu2_1">{"'Sheet1'!$L$16"}</definedName>
    <definedName name="_840CTGT2_1">"#REF!"</definedName>
    <definedName name="_841CTGT2_2">"#REF!"</definedName>
    <definedName name="_842CTGT3_1">"#REF!"</definedName>
    <definedName name="_842DSTD_Clear_4_3">_842DSTD_Clear_4_3</definedName>
    <definedName name="_843CTGT3_2">"#REF!"</definedName>
    <definedName name="_844CTGT4_1">"#REF!"</definedName>
    <definedName name="_845CTGT4_2">"#REF!"</definedName>
    <definedName name="_845DSTD_Clear_40_1">_845DSTD_Clear_40_1</definedName>
    <definedName name="_846CTGT5_1">"#REF!"</definedName>
    <definedName name="_847CTGT5_2">"#REF!"</definedName>
    <definedName name="_848DSTD_Clear_41_1">_848DSTD_Clear_41_1</definedName>
    <definedName name="_851DSTD_Clear_42_1">_851DSTD_Clear_42_1</definedName>
    <definedName name="_854DSTD_Clear_43_1">_854DSTD_Clear_43_1</definedName>
    <definedName name="_857DSTD_Clear_44_1">_857DSTD_Clear_44_1</definedName>
    <definedName name="_860DSTD_Clear_45_1">_860DSTD_Clear_45_1</definedName>
    <definedName name="_863DSTD_Clear_46_1">_863DSTD_Clear_46_1</definedName>
    <definedName name="_864CURRENCY_1">"#REF!"</definedName>
    <definedName name="_865CURRENCY_2">"#REF!"</definedName>
    <definedName name="_866DSTD_Clear_47_1">_866DSTD_Clear_47_1</definedName>
    <definedName name="_869DSTD_Clear_48_1">_869DSTD_Clear_48_1</definedName>
    <definedName name="_86a130_7">{"Offgrid",#N/A,FALSE,"OFFGRID";"Region",#N/A,FALSE,"REGION";"Offgrid -2",#N/A,FALSE,"OFFGRID";"WTP",#N/A,FALSE,"WTP";"WTP -2",#N/A,FALSE,"WTP";"Project",#N/A,FALSE,"PROJECT";"Summary -2",#N/A,FALSE,"SUMMARY"}</definedName>
    <definedName name="_87__hu5_1">{"'Sheet1'!$L$16"}</definedName>
    <definedName name="_872DSTD_Clear_49_1">_872DSTD_Clear_49_1</definedName>
    <definedName name="_875CX_1">"#REF!"</definedName>
    <definedName name="_875DSTD_Clear_5_1">_875DSTD_Clear_5_1</definedName>
    <definedName name="_876CX_2">"#REF!"</definedName>
    <definedName name="_878DSTD_Clear_5_2">_878DSTD_Clear_5_2</definedName>
    <definedName name="_881DSTD_Clear_5_3">_881DSTD_Clear_5_3</definedName>
    <definedName name="_884DSTD_Clear_50_1">_884DSTD_Clear_50_1</definedName>
    <definedName name="_887DSTD_Clear_51_1">_887DSTD_Clear_51_1</definedName>
    <definedName name="_889D_7101A_B_1">"#REF!"</definedName>
    <definedName name="_890DSTD_Clear_52_1">_890DSTD_Clear_52_1</definedName>
    <definedName name="_893DSTD_Clear_6_1">_893DSTD_Clear_6_1</definedName>
    <definedName name="_896DSTD_Clear_6_2">_896DSTD_Clear_6_2</definedName>
    <definedName name="_899DSTD_Clear_6_3">_899DSTD_Clear_6_3</definedName>
    <definedName name="_8SOÁ_CTÖØ" localSheetId="0">#REF!</definedName>
    <definedName name="_8SOÁ_CTÖØ" localSheetId="8">#REF!</definedName>
    <definedName name="_8SOÁ_CTÖØ" localSheetId="7">#REF!</definedName>
    <definedName name="_8SOÁ_CTÖØ" localSheetId="1">#REF!</definedName>
    <definedName name="_8SOÁ_CTÖØ" localSheetId="5">#REF!</definedName>
    <definedName name="_8SOÁ_CTÖØ">#REF!</definedName>
    <definedName name="_9____f5_1">{"'Sheet1'!$L$16"}</definedName>
    <definedName name="_9_1_1">"#REF!"</definedName>
    <definedName name="_9_5">"#REF!"</definedName>
    <definedName name="_90__hu6_1">{"'Sheet1'!$L$16"}</definedName>
    <definedName name="_902DSTD_Clear_7_1">_902DSTD_Clear_7_1</definedName>
    <definedName name="_905DSTD_Clear_7_2">_905DSTD_Clear_7_2</definedName>
    <definedName name="_908DSTD_Clear_7_3">_908DSTD_Clear_7_3</definedName>
    <definedName name="_911DSTD_Clear_8_1">_911DSTD_Clear_8_1</definedName>
    <definedName name="_914DSTD_Clear_8_2">_914DSTD_Clear_8_2</definedName>
    <definedName name="_915DAKT_1">"#REF!"</definedName>
    <definedName name="_917DSTD_Clear_8_3">_917DSTD_Clear_8_3</definedName>
    <definedName name="_918DataFilter_1">"datafilter"</definedName>
    <definedName name="_919DataSort_1">"datasort"</definedName>
    <definedName name="_91f5_1">{"'Sheet1'!$L$16"}</definedName>
    <definedName name="_920DSTD_Clear_9_1">_920DSTD_Clear_9_1</definedName>
    <definedName name="_922DD_1">"#REF!"</definedName>
    <definedName name="_923DSTD_Clear_9_2">_923DSTD_Clear_9_2</definedName>
    <definedName name="_926DSTD_Clear_9_3">_926DSTD_Clear_9_3</definedName>
    <definedName name="_929dung_1">{"'Sheet1'!$L$16"}</definedName>
    <definedName name="_93__km03_1">{"'Sheet1'!$L$16"}</definedName>
    <definedName name="_930Excel_BuiltIn_Print_Area_5" localSheetId="0">#REF!</definedName>
    <definedName name="_930Excel_BuiltIn_Print_Area_5" localSheetId="8">#REF!</definedName>
    <definedName name="_930Excel_BuiltIn_Print_Area_5" localSheetId="7">#REF!</definedName>
    <definedName name="_930Excel_BuiltIn_Print_Area_5" localSheetId="1">#REF!</definedName>
    <definedName name="_930Excel_BuiltIn_Print_Area_5" localSheetId="5">#REF!</definedName>
    <definedName name="_930Excel_BuiltIn_Print_Area_5">#REF!</definedName>
    <definedName name="_931Excel_BuiltIn_Print_Titles_3" localSheetId="0">#REF!</definedName>
    <definedName name="_931Excel_BuiltIn_Print_Titles_3" localSheetId="8">#REF!</definedName>
    <definedName name="_931Excel_BuiltIn_Print_Titles_3" localSheetId="7">#REF!</definedName>
    <definedName name="_931Excel_BuiltIn_Print_Titles_3" localSheetId="1">#REF!</definedName>
    <definedName name="_931Excel_BuiltIn_Print_Titles_3" localSheetId="5">#REF!</definedName>
    <definedName name="_931Excel_BuiltIn_Print_Titles_3">#REF!</definedName>
    <definedName name="_934f5_1">{"'Sheet1'!$L$16"}</definedName>
    <definedName name="_937f5_1_1">{"'Sheet1'!$L$16"}</definedName>
    <definedName name="_940f5_1_2">{"'Sheet1'!$L$16"}</definedName>
    <definedName name="_941ddn400_1">"#REF!"</definedName>
    <definedName name="_942ddn600_1">"#REF!"</definedName>
    <definedName name="_943f5_1_3">{"'Sheet1'!$L$16"}</definedName>
    <definedName name="_946f5_1_1_1">{"'Sheet1'!$L$16"}</definedName>
    <definedName name="_949f5_1_1_1_1">{"'Sheet1'!$L$16"}</definedName>
    <definedName name="_952DGHSDT_1">"#REF!"</definedName>
    <definedName name="_952f5_2_1">{"'Sheet1'!$L$16"}</definedName>
    <definedName name="_954dgnc_1">"#REF!"</definedName>
    <definedName name="_955f5_2_1_1">{"'Sheet1'!$L$16"}</definedName>
    <definedName name="_958f5_3_1">{"'Sheet1'!$L$16"}</definedName>
    <definedName name="_95f5_2">{"'Sheet1'!$L$16"}</definedName>
    <definedName name="_96__Lan1_1">{"'Sheet1'!$L$16"}</definedName>
    <definedName name="_960dgvl_1">"#REF!"</definedName>
    <definedName name="_961f5_3_1_1">{"'Sheet1'!$L$16"}</definedName>
    <definedName name="_964f5_4_1">{"'Sheet1'!$L$16"}</definedName>
    <definedName name="_967f5_4_1_1">{"'Sheet1'!$L$16"}</definedName>
    <definedName name="_969DoanI_2_1">"#REF!"</definedName>
    <definedName name="_970DoanII_2_1">"#REF!"</definedName>
    <definedName name="_970f5_5_1">{"'Sheet1'!$L$16"}</definedName>
    <definedName name="_971Document_array_1">{"Book1","DT KV0.5.xls"}</definedName>
    <definedName name="_972Document_array_11_1">{"Book1","DT KV0.5.xls"}</definedName>
    <definedName name="_973Document_array_12_1">{"Book1","DT KV0.5.xls"}</definedName>
    <definedName name="_973f5_5_1_1">{"'Sheet1'!$L$16"}</definedName>
    <definedName name="_974Documents_array_1">NA()</definedName>
    <definedName name="_976f5_6_1">{"'Sheet1'!$L$16"}</definedName>
    <definedName name="_977Dongia_1_2">"#REF!"</definedName>
    <definedName name="_979ds1pnc_1">"#REF!"</definedName>
    <definedName name="_979f5_6_1_1">{"'Sheet1'!$L$16"}</definedName>
    <definedName name="_980ds1pvl_1">"#REF!"</definedName>
    <definedName name="_981ds3pnc_1">"#REF!"</definedName>
    <definedName name="_982ds3pvl_1">"#REF!"</definedName>
    <definedName name="_982f5_7_1">{"'Sheet1'!$L$16"}</definedName>
    <definedName name="_985DSUMDATA_1">"#REF!"</definedName>
    <definedName name="_985f5_7_1_1">{"'Sheet1'!$L$16"}</definedName>
    <definedName name="_988fbsdggdsf_1">{"DZ-TDTB2.XLS","Dcksat.xls"}</definedName>
    <definedName name="_99__LAN3_1">{"'Sheet1'!$L$16"}</definedName>
    <definedName name="_991fbsdggdsf_2">{"DZ-TDTB2.XLS","Dcksat.xls"}</definedName>
    <definedName name="_994fbsdggdsf_1_1">{"DZ-TDTB2.XLS","Dcksat.xls"}</definedName>
    <definedName name="_997fff_1">{"'Sheet1'!$L$16"}</definedName>
    <definedName name="_99f5_3">{"'Sheet1'!$L$16"}</definedName>
    <definedName name="_9SOÁ_LÖÔÏNG" localSheetId="0">#REF!</definedName>
    <definedName name="_9SOÁ_LÖÔÏNG" localSheetId="8">#REF!</definedName>
    <definedName name="_9SOÁ_LÖÔÏNG" localSheetId="7">#REF!</definedName>
    <definedName name="_9SOÁ_LÖÔÏNG" localSheetId="1">#REF!</definedName>
    <definedName name="_9SOÁ_LÖÔÏNG" localSheetId="5">#REF!</definedName>
    <definedName name="_9SOÁ_LÖÔÏNG">#REF!</definedName>
    <definedName name="_a1">{"'Sheet1'!$L$16"}</definedName>
    <definedName name="_a1_1">{"'Sheet1'!$L$16"}</definedName>
    <definedName name="_a129">#N/A</definedName>
    <definedName name="_a129_1">#N/A</definedName>
    <definedName name="_a130">#N/A</definedName>
    <definedName name="_a130_1">#N/A</definedName>
    <definedName name="_a16550" localSheetId="0">'[19]CT -THVLNC'!#REF!</definedName>
    <definedName name="_a16550" localSheetId="8">'[19]CT -THVLNC'!#REF!</definedName>
    <definedName name="_a16550" localSheetId="7">'[19]CT -THVLNC'!#REF!</definedName>
    <definedName name="_a16550" localSheetId="1">'[19]CT -THVLNC'!#REF!</definedName>
    <definedName name="_a16550" localSheetId="5">'[19]CT -THVLNC'!#REF!</definedName>
    <definedName name="_a16550">'[19]CT -THVLNC'!#REF!</definedName>
    <definedName name="_a2" localSheetId="0" hidden="1">{#N/A,#N/A,FALSE,"Chi tiÆt"}</definedName>
    <definedName name="_a2" localSheetId="6" hidden="1">{#N/A,#N/A,FALSE,"Chi tiÆt"}</definedName>
    <definedName name="_a2" localSheetId="8" hidden="1">{#N/A,#N/A,FALSE,"Chi tiÆt"}</definedName>
    <definedName name="_a2" localSheetId="7" hidden="1">{#N/A,#N/A,FALSE,"Chi tiÆt"}</definedName>
    <definedName name="_a2" localSheetId="1" hidden="1">{#N/A,#N/A,FALSE,"Chi tiÆt"}</definedName>
    <definedName name="_a2" localSheetId="5" hidden="1">{#N/A,#N/A,FALSE,"Chi tiÆt"}</definedName>
    <definedName name="_a2" hidden="1">{#N/A,#N/A,FALSE,"Chi tiÆt"}</definedName>
    <definedName name="_A4" localSheetId="0" hidden="1">{"'Sheet1'!$L$16"}</definedName>
    <definedName name="_A4" localSheetId="6" hidden="1">{"'Sheet1'!$L$16"}</definedName>
    <definedName name="_A4" localSheetId="8" hidden="1">{"'Sheet1'!$L$16"}</definedName>
    <definedName name="_A4" localSheetId="7" hidden="1">{"'Sheet1'!$L$16"}</definedName>
    <definedName name="_A4" localSheetId="1" hidden="1">{"'Sheet1'!$L$16"}</definedName>
    <definedName name="_A4" localSheetId="5" hidden="1">{"'Sheet1'!$L$16"}</definedName>
    <definedName name="_A4" hidden="1">{"'Sheet1'!$L$16"}</definedName>
    <definedName name="_A65700" localSheetId="0">'[6]MTO REV.2(ARMOR)'!#REF!</definedName>
    <definedName name="_A65700" localSheetId="8">'[6]MTO REV.2(ARMOR)'!#REF!</definedName>
    <definedName name="_A65700" localSheetId="7">'[6]MTO REV.2(ARMOR)'!#REF!</definedName>
    <definedName name="_A65700" localSheetId="1">'[6]MTO REV.2(ARMOR)'!#REF!</definedName>
    <definedName name="_A65700" localSheetId="5">'[6]MTO REV.2(ARMOR)'!#REF!</definedName>
    <definedName name="_A65700">'[6]MTO REV.2(ARMOR)'!#REF!</definedName>
    <definedName name="_A65800" localSheetId="0">'[6]MTO REV.2(ARMOR)'!#REF!</definedName>
    <definedName name="_A65800" localSheetId="8">'[6]MTO REV.2(ARMOR)'!#REF!</definedName>
    <definedName name="_A65800" localSheetId="7">'[6]MTO REV.2(ARMOR)'!#REF!</definedName>
    <definedName name="_A65800" localSheetId="1">'[6]MTO REV.2(ARMOR)'!#REF!</definedName>
    <definedName name="_A65800" localSheetId="5">'[6]MTO REV.2(ARMOR)'!#REF!</definedName>
    <definedName name="_A65800">'[6]MTO REV.2(ARMOR)'!#REF!</definedName>
    <definedName name="_A66000" localSheetId="0">'[6]MTO REV.2(ARMOR)'!#REF!</definedName>
    <definedName name="_A66000" localSheetId="8">'[6]MTO REV.2(ARMOR)'!#REF!</definedName>
    <definedName name="_A66000" localSheetId="7">'[6]MTO REV.2(ARMOR)'!#REF!</definedName>
    <definedName name="_A66000" localSheetId="1">'[6]MTO REV.2(ARMOR)'!#REF!</definedName>
    <definedName name="_A66000" localSheetId="5">'[6]MTO REV.2(ARMOR)'!#REF!</definedName>
    <definedName name="_A66000">'[6]MTO REV.2(ARMOR)'!#REF!</definedName>
    <definedName name="_A67000" localSheetId="0">'[6]MTO REV.2(ARMOR)'!#REF!</definedName>
    <definedName name="_A67000" localSheetId="8">'[6]MTO REV.2(ARMOR)'!#REF!</definedName>
    <definedName name="_A67000" localSheetId="7">'[6]MTO REV.2(ARMOR)'!#REF!</definedName>
    <definedName name="_A67000" localSheetId="1">'[6]MTO REV.2(ARMOR)'!#REF!</definedName>
    <definedName name="_A67000" localSheetId="5">'[6]MTO REV.2(ARMOR)'!#REF!</definedName>
    <definedName name="_A67000">'[6]MTO REV.2(ARMOR)'!#REF!</definedName>
    <definedName name="_A68000" localSheetId="0">'[6]MTO REV.2(ARMOR)'!#REF!</definedName>
    <definedName name="_A68000" localSheetId="8">'[6]MTO REV.2(ARMOR)'!#REF!</definedName>
    <definedName name="_A68000" localSheetId="7">'[6]MTO REV.2(ARMOR)'!#REF!</definedName>
    <definedName name="_A68000" localSheetId="1">'[6]MTO REV.2(ARMOR)'!#REF!</definedName>
    <definedName name="_A68000" localSheetId="5">'[6]MTO REV.2(ARMOR)'!#REF!</definedName>
    <definedName name="_A68000">'[6]MTO REV.2(ARMOR)'!#REF!</definedName>
    <definedName name="_A70000" localSheetId="0">'[6]MTO REV.2(ARMOR)'!#REF!</definedName>
    <definedName name="_A70000" localSheetId="8">'[6]MTO REV.2(ARMOR)'!#REF!</definedName>
    <definedName name="_A70000" localSheetId="7">'[6]MTO REV.2(ARMOR)'!#REF!</definedName>
    <definedName name="_A70000" localSheetId="1">'[6]MTO REV.2(ARMOR)'!#REF!</definedName>
    <definedName name="_A70000" localSheetId="5">'[6]MTO REV.2(ARMOR)'!#REF!</definedName>
    <definedName name="_A70000">'[6]MTO REV.2(ARMOR)'!#REF!</definedName>
    <definedName name="_A75000" localSheetId="0">'[6]MTO REV.2(ARMOR)'!#REF!</definedName>
    <definedName name="_A75000" localSheetId="8">'[6]MTO REV.2(ARMOR)'!#REF!</definedName>
    <definedName name="_A75000" localSheetId="7">'[6]MTO REV.2(ARMOR)'!#REF!</definedName>
    <definedName name="_A75000" localSheetId="1">'[6]MTO REV.2(ARMOR)'!#REF!</definedName>
    <definedName name="_A75000" localSheetId="5">'[6]MTO REV.2(ARMOR)'!#REF!</definedName>
    <definedName name="_A75000">'[6]MTO REV.2(ARMOR)'!#REF!</definedName>
    <definedName name="_A85000" localSheetId="0">'[6]MTO REV.2(ARMOR)'!#REF!</definedName>
    <definedName name="_A85000" localSheetId="8">'[6]MTO REV.2(ARMOR)'!#REF!</definedName>
    <definedName name="_A85000" localSheetId="7">'[6]MTO REV.2(ARMOR)'!#REF!</definedName>
    <definedName name="_A85000" localSheetId="1">'[6]MTO REV.2(ARMOR)'!#REF!</definedName>
    <definedName name="_A85000" localSheetId="5">'[6]MTO REV.2(ARMOR)'!#REF!</definedName>
    <definedName name="_A85000">'[6]MTO REV.2(ARMOR)'!#REF!</definedName>
    <definedName name="_abb91">#N/A</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1" localSheetId="0" hidden="1">{"'Sheet1'!$L$16"}</definedName>
    <definedName name="_B1" localSheetId="6" hidden="1">{"'Sheet1'!$L$16"}</definedName>
    <definedName name="_B1" localSheetId="8" hidden="1">{"'Sheet1'!$L$16"}</definedName>
    <definedName name="_B1" localSheetId="7" hidden="1">{"'Sheet1'!$L$16"}</definedName>
    <definedName name="_B1" localSheetId="1" hidden="1">{"'Sheet1'!$L$16"}</definedName>
    <definedName name="_B1" localSheetId="5" hidden="1">{"'Sheet1'!$L$16"}</definedName>
    <definedName name="_B1" hidden="1">{"'Sheet1'!$L$16"}</definedName>
    <definedName name="_b100000">"#REF!"</definedName>
    <definedName name="_B72172">"#REF!"</definedName>
    <definedName name="_B86000">"#REF!"</definedName>
    <definedName name="_ba1" localSheetId="0" hidden="1">{#N/A,#N/A,FALSE,"Chi tiÆt"}</definedName>
    <definedName name="_ba1" localSheetId="6" hidden="1">{#N/A,#N/A,FALSE,"Chi tiÆt"}</definedName>
    <definedName name="_ba1" localSheetId="8" hidden="1">{#N/A,#N/A,FALSE,"Chi tiÆt"}</definedName>
    <definedName name="_ba1" localSheetId="7" hidden="1">{#N/A,#N/A,FALSE,"Chi tiÆt"}</definedName>
    <definedName name="_ba1" localSheetId="1" hidden="1">{#N/A,#N/A,FALSE,"Chi tiÆt"}</definedName>
    <definedName name="_ba1" localSheetId="5" hidden="1">{#N/A,#N/A,FALSE,"Chi tiÆt"}</definedName>
    <definedName name="_ba1" hidden="1">{#N/A,#N/A,FALSE,"Chi tiÆt"}</definedName>
    <definedName name="_bac3">12413</definedName>
    <definedName name="_bac4">13529</definedName>
    <definedName name="_bac5">15483</definedName>
    <definedName name="_Bal02">"#REF!"</definedName>
    <definedName name="_bal1" localSheetId="0">[7]!_xlbgnm.bal1</definedName>
    <definedName name="_bal1" localSheetId="8">[7]!_xlbgnm.bal1</definedName>
    <definedName name="_bal1" localSheetId="7">[7]!_xlbgnm.bal1</definedName>
    <definedName name="_bal1" localSheetId="1">[7]!_xlbgnm.bal1</definedName>
    <definedName name="_bal1" localSheetId="5">[7]!_xlbgnm.bal1</definedName>
    <definedName name="_bal1">[7]!_xlbgnm.bal1</definedName>
    <definedName name="_bal10" localSheetId="0">[7]!_xlbgnm.bal10</definedName>
    <definedName name="_bal10" localSheetId="8">[7]!_xlbgnm.bal10</definedName>
    <definedName name="_bal10" localSheetId="7">[7]!_xlbgnm.bal10</definedName>
    <definedName name="_bal10" localSheetId="1">[7]!_xlbgnm.bal10</definedName>
    <definedName name="_bal10" localSheetId="5">[7]!_xlbgnm.bal10</definedName>
    <definedName name="_bal10">[7]!_xlbgnm.bal10</definedName>
    <definedName name="_bal11" localSheetId="0">[7]!_xlbgnm.bal11</definedName>
    <definedName name="_bal11" localSheetId="8">[7]!_xlbgnm.bal11</definedName>
    <definedName name="_bal11" localSheetId="7">[7]!_xlbgnm.bal11</definedName>
    <definedName name="_bal11" localSheetId="1">[7]!_xlbgnm.bal11</definedName>
    <definedName name="_bal11" localSheetId="5">[7]!_xlbgnm.bal11</definedName>
    <definedName name="_bal11">[7]!_xlbgnm.bal11</definedName>
    <definedName name="_bal2" localSheetId="0">[7]!_xlbgnm.bal2</definedName>
    <definedName name="_bal2" localSheetId="8">[7]!_xlbgnm.bal2</definedName>
    <definedName name="_bal2" localSheetId="7">[7]!_xlbgnm.bal2</definedName>
    <definedName name="_bal2" localSheetId="1">[7]!_xlbgnm.bal2</definedName>
    <definedName name="_bal2" localSheetId="5">[7]!_xlbgnm.bal2</definedName>
    <definedName name="_bal2">[7]!_xlbgnm.bal2</definedName>
    <definedName name="_bal3" localSheetId="0">[7]!_xlbgnm.bal3</definedName>
    <definedName name="_bal3" localSheetId="8">[7]!_xlbgnm.bal3</definedName>
    <definedName name="_bal3" localSheetId="7">[7]!_xlbgnm.bal3</definedName>
    <definedName name="_bal3" localSheetId="1">[7]!_xlbgnm.bal3</definedName>
    <definedName name="_bal3" localSheetId="5">[7]!_xlbgnm.bal3</definedName>
    <definedName name="_bal3">[7]!_xlbgnm.bal3</definedName>
    <definedName name="_bal4" localSheetId="0">[7]!_xlbgnm.bal4</definedName>
    <definedName name="_bal4" localSheetId="8">[7]!_xlbgnm.bal4</definedName>
    <definedName name="_bal4" localSheetId="7">[7]!_xlbgnm.bal4</definedName>
    <definedName name="_bal4" localSheetId="1">[7]!_xlbgnm.bal4</definedName>
    <definedName name="_bal4" localSheetId="5">[7]!_xlbgnm.bal4</definedName>
    <definedName name="_bal4">[7]!_xlbgnm.bal4</definedName>
    <definedName name="_bal5" localSheetId="0">[7]!_xlbgnm.bal5</definedName>
    <definedName name="_bal5" localSheetId="8">[7]!_xlbgnm.bal5</definedName>
    <definedName name="_bal5" localSheetId="7">[7]!_xlbgnm.bal5</definedName>
    <definedName name="_bal5" localSheetId="1">[7]!_xlbgnm.bal5</definedName>
    <definedName name="_bal5" localSheetId="5">[7]!_xlbgnm.bal5</definedName>
    <definedName name="_bal5">[7]!_xlbgnm.bal5</definedName>
    <definedName name="_bal6" localSheetId="0">[7]!_xlbgnm.bal6</definedName>
    <definedName name="_bal6" localSheetId="8">[7]!_xlbgnm.bal6</definedName>
    <definedName name="_bal6" localSheetId="7">[7]!_xlbgnm.bal6</definedName>
    <definedName name="_bal6" localSheetId="1">[7]!_xlbgnm.bal6</definedName>
    <definedName name="_bal6" localSheetId="5">[7]!_xlbgnm.bal6</definedName>
    <definedName name="_bal6">[7]!_xlbgnm.bal6</definedName>
    <definedName name="_bal7" localSheetId="0">[7]!_xlbgnm.bal7</definedName>
    <definedName name="_bal7" localSheetId="8">[7]!_xlbgnm.bal7</definedName>
    <definedName name="_bal7" localSheetId="7">[7]!_xlbgnm.bal7</definedName>
    <definedName name="_bal7" localSheetId="1">[7]!_xlbgnm.bal7</definedName>
    <definedName name="_bal7" localSheetId="5">[7]!_xlbgnm.bal7</definedName>
    <definedName name="_bal7">[7]!_xlbgnm.bal7</definedName>
    <definedName name="_bal8" localSheetId="0">[7]!_xlbgnm.bal8</definedName>
    <definedName name="_bal8" localSheetId="8">[7]!_xlbgnm.bal8</definedName>
    <definedName name="_bal8" localSheetId="7">[7]!_xlbgnm.bal8</definedName>
    <definedName name="_bal8" localSheetId="1">[7]!_xlbgnm.bal8</definedName>
    <definedName name="_bal8" localSheetId="5">[7]!_xlbgnm.bal8</definedName>
    <definedName name="_bal8">[7]!_xlbgnm.bal8</definedName>
    <definedName name="_bal9" localSheetId="0">[7]!_xlbgnm.bal9</definedName>
    <definedName name="_bal9" localSheetId="8">[7]!_xlbgnm.bal9</definedName>
    <definedName name="_bal9" localSheetId="7">[7]!_xlbgnm.bal9</definedName>
    <definedName name="_bal9" localSheetId="1">[7]!_xlbgnm.bal9</definedName>
    <definedName name="_bal9" localSheetId="5">[7]!_xlbgnm.bal9</definedName>
    <definedName name="_bal9">[7]!_xlbgnm.bal9</definedName>
    <definedName name="_ban2">{"'Sheet1'!$L$16"}</definedName>
    <definedName name="_ban2_1">{"'Sheet1'!$L$16"}</definedName>
    <definedName name="_bat1">"#REF!"</definedName>
    <definedName name="_ben10">"#REF!"</definedName>
    <definedName name="_ben12">"#REF!"</definedName>
    <definedName name="_bnc5" localSheetId="0">#REF!</definedName>
    <definedName name="_bnc5" localSheetId="8">#REF!</definedName>
    <definedName name="_bnc5" localSheetId="7">#REF!</definedName>
    <definedName name="_bnc5" localSheetId="1">#REF!</definedName>
    <definedName name="_bnc5" localSheetId="5">#REF!</definedName>
    <definedName name="_bnc5">#REF!</definedName>
    <definedName name="_boi1">"#REF!"</definedName>
    <definedName name="_boi2">"#REF!"</definedName>
    <definedName name="_boi3">"#REF!"</definedName>
    <definedName name="_boi4">"#REF!"</definedName>
    <definedName name="_bqa43" localSheetId="0">#REF!</definedName>
    <definedName name="_bqa43" localSheetId="8">#REF!</definedName>
    <definedName name="_bqa43" localSheetId="7">#REF!</definedName>
    <definedName name="_bqa43" localSheetId="1">#REF!</definedName>
    <definedName name="_bqa43" localSheetId="5">#REF!</definedName>
    <definedName name="_bqa43">#REF!</definedName>
    <definedName name="_btc20">"#REF!"</definedName>
    <definedName name="_btc30">"#REF!"</definedName>
    <definedName name="_btc35">"#REF!"</definedName>
    <definedName name="_btc40" localSheetId="0">#REF!</definedName>
    <definedName name="_btc40" localSheetId="8">#REF!</definedName>
    <definedName name="_btc40" localSheetId="7">#REF!</definedName>
    <definedName name="_btc40" localSheetId="1">#REF!</definedName>
    <definedName name="_btc40" localSheetId="5">#REF!</definedName>
    <definedName name="_btc40">#REF!</definedName>
    <definedName name="_btc50" localSheetId="0">#REF!</definedName>
    <definedName name="_btc50" localSheetId="8">#REF!</definedName>
    <definedName name="_btc50" localSheetId="7">#REF!</definedName>
    <definedName name="_btc50" localSheetId="1">#REF!</definedName>
    <definedName name="_btc50" localSheetId="5">#REF!</definedName>
    <definedName name="_btc50">#REF!</definedName>
    <definedName name="_btm10">"#REF!"</definedName>
    <definedName name="_btm100">"#REF!"</definedName>
    <definedName name="_btm150">"#REF!"</definedName>
    <definedName name="_btM200">"#REF!"</definedName>
    <definedName name="_BTM250">"#REF!"</definedName>
    <definedName name="_btM300">"#REF!"</definedName>
    <definedName name="_btm350" localSheetId="0">#REF!</definedName>
    <definedName name="_btm350" localSheetId="8">#REF!</definedName>
    <definedName name="_btm350" localSheetId="7">#REF!</definedName>
    <definedName name="_btm350" localSheetId="1">#REF!</definedName>
    <definedName name="_btm350" localSheetId="5">#REF!</definedName>
    <definedName name="_btm350">#REF!</definedName>
    <definedName name="_btm400" localSheetId="0">#REF!</definedName>
    <definedName name="_btm400" localSheetId="8">#REF!</definedName>
    <definedName name="_btm400" localSheetId="7">#REF!</definedName>
    <definedName name="_btm400" localSheetId="1">#REF!</definedName>
    <definedName name="_btm400" localSheetId="5">#REF!</definedName>
    <definedName name="_btm400">#REF!</definedName>
    <definedName name="_BTM50">"#REF!"</definedName>
    <definedName name="_btm500" localSheetId="0">#REF!</definedName>
    <definedName name="_btm500" localSheetId="8">#REF!</definedName>
    <definedName name="_btm500" localSheetId="7">#REF!</definedName>
    <definedName name="_btm500" localSheetId="1">#REF!</definedName>
    <definedName name="_btm500" localSheetId="5">#REF!</definedName>
    <definedName name="_btm500">#REF!</definedName>
    <definedName name="_bua25">"#REF!"</definedName>
    <definedName name="_Builtin0" localSheetId="0">#REF!</definedName>
    <definedName name="_Builtin0" localSheetId="8">#REF!</definedName>
    <definedName name="_Builtin0" localSheetId="7">#REF!</definedName>
    <definedName name="_Builtin0" localSheetId="1">#REF!</definedName>
    <definedName name="_Builtin0" localSheetId="5">#REF!</definedName>
    <definedName name="_Builtin0">#REF!</definedName>
    <definedName name="_Builtin155">"#N/A"</definedName>
    <definedName name="_Bvc1" localSheetId="0">#REF!</definedName>
    <definedName name="_Bvc1" localSheetId="8">#REF!</definedName>
    <definedName name="_Bvc1" localSheetId="7">#REF!</definedName>
    <definedName name="_Bvc1" localSheetId="1">#REF!</definedName>
    <definedName name="_Bvc1" localSheetId="5">#REF!</definedName>
    <definedName name="_Bvc1">#REF!</definedName>
    <definedName name="_C_Lphi_4ab">"#REF!"</definedName>
    <definedName name="_Can2">"#REF!"</definedName>
    <definedName name="_cao1">"#REF!"</definedName>
    <definedName name="_cao2">"#REF!"</definedName>
    <definedName name="_cao3">"#REF!"</definedName>
    <definedName name="_cao4">"#REF!"</definedName>
    <definedName name="_cao5">"#REF!"</definedName>
    <definedName name="_cao6">"#REF!"</definedName>
    <definedName name="_cat2">"#REF!"</definedName>
    <definedName name="_cat3">"#REF!"</definedName>
    <definedName name="_cat4">"#REF!"</definedName>
    <definedName name="_cat5">"#REF!"</definedName>
    <definedName name="_cau10">"#REF!"</definedName>
    <definedName name="_cau16">"#REF!"</definedName>
    <definedName name="_Cau2">"#REF!"</definedName>
    <definedName name="_cau25">"#REF!"</definedName>
    <definedName name="_cau40">"#REF!"</definedName>
    <definedName name="_cau5">"#REF!"</definedName>
    <definedName name="_cau50">"#REF!"</definedName>
    <definedName name="_cau60">"#REF!"</definedName>
    <definedName name="_cau63">"#REF!"</definedName>
    <definedName name="_cau7">"#REF!"</definedName>
    <definedName name="_cep1" localSheetId="0" hidden="1">{"'Sheet1'!$L$16"}</definedName>
    <definedName name="_cep1" localSheetId="6" hidden="1">{"'Sheet1'!$L$16"}</definedName>
    <definedName name="_cep1" localSheetId="8" hidden="1">{"'Sheet1'!$L$16"}</definedName>
    <definedName name="_cep1" localSheetId="7" hidden="1">{"'Sheet1'!$L$16"}</definedName>
    <definedName name="_cep1" localSheetId="1" hidden="1">{"'Sheet1'!$L$16"}</definedName>
    <definedName name="_cep1" localSheetId="5" hidden="1">{"'Sheet1'!$L$16"}</definedName>
    <definedName name="_cep1" hidden="1">{"'Sheet1'!$L$16"}</definedName>
    <definedName name="_chk1">"#REF!"</definedName>
    <definedName name="_ckn12">"#REF!"</definedName>
    <definedName name="_co2">[15]DATA!$J$9:$J$707</definedName>
    <definedName name="_co3">[15]DATA!$I$9:$I$707</definedName>
    <definedName name="_Coc1" localSheetId="0">#REF!</definedName>
    <definedName name="_Coc1" localSheetId="8">#REF!</definedName>
    <definedName name="_Coc1" localSheetId="7">#REF!</definedName>
    <definedName name="_Coc1" localSheetId="1">#REF!</definedName>
    <definedName name="_Coc1" localSheetId="5">#REF!</definedName>
    <definedName name="_Coc1">#REF!</definedName>
    <definedName name="_coc250" localSheetId="0">#REF!</definedName>
    <definedName name="_coc250" localSheetId="8">#REF!</definedName>
    <definedName name="_coc250" localSheetId="7">#REF!</definedName>
    <definedName name="_coc250" localSheetId="1">#REF!</definedName>
    <definedName name="_coc250" localSheetId="5">#REF!</definedName>
    <definedName name="_coc250">#REF!</definedName>
    <definedName name="_coc300" localSheetId="0">#REF!</definedName>
    <definedName name="_coc300" localSheetId="8">#REF!</definedName>
    <definedName name="_coc300" localSheetId="7">#REF!</definedName>
    <definedName name="_coc300" localSheetId="1">#REF!</definedName>
    <definedName name="_coc300" localSheetId="5">#REF!</definedName>
    <definedName name="_coc300">#REF!</definedName>
    <definedName name="_coc350" localSheetId="0">#REF!</definedName>
    <definedName name="_coc350" localSheetId="8">#REF!</definedName>
    <definedName name="_coc350" localSheetId="7">#REF!</definedName>
    <definedName name="_coc350" localSheetId="1">#REF!</definedName>
    <definedName name="_coc350" localSheetId="5">#REF!</definedName>
    <definedName name="_coc350">#REF!</definedName>
    <definedName name="_Coc39" localSheetId="0" hidden="1">{"'Sheet1'!$L$16"}</definedName>
    <definedName name="_Coc39" localSheetId="6" hidden="1">{"'Sheet1'!$L$16"}</definedName>
    <definedName name="_Coc39" localSheetId="8" hidden="1">{"'Sheet1'!$L$16"}</definedName>
    <definedName name="_Coc39" localSheetId="7" hidden="1">{"'Sheet1'!$L$16"}</definedName>
    <definedName name="_Coc39" localSheetId="1" hidden="1">{"'Sheet1'!$L$16"}</definedName>
    <definedName name="_Coc39" localSheetId="5" hidden="1">{"'Sheet1'!$L$16"}</definedName>
    <definedName name="_Coc39" hidden="1">{"'Sheet1'!$L$16"}</definedName>
    <definedName name="_CON1">"#REF!"</definedName>
    <definedName name="_CON2">"#REF!"</definedName>
    <definedName name="_COT1">"#REF!"</definedName>
    <definedName name="_COT2">"#REF!"</definedName>
    <definedName name="_Count">4</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s805">"#REF!"</definedName>
    <definedName name="_ct2005" localSheetId="0" hidden="1">{"'Sheet1'!$L$16"}</definedName>
    <definedName name="_ct2005" localSheetId="6" hidden="1">{"'Sheet1'!$L$16"}</definedName>
    <definedName name="_ct2005" localSheetId="8" hidden="1">{"'Sheet1'!$L$16"}</definedName>
    <definedName name="_ct2005" localSheetId="7" hidden="1">{"'Sheet1'!$L$16"}</definedName>
    <definedName name="_ct2005" localSheetId="1" hidden="1">{"'Sheet1'!$L$16"}</definedName>
    <definedName name="_ct2005" localSheetId="5" hidden="1">{"'Sheet1'!$L$16"}</definedName>
    <definedName name="_ct2005" hidden="1">{"'Sheet1'!$L$16"}</definedName>
    <definedName name="_CT250" localSheetId="0">'[8]dongia (2)'!#REF!</definedName>
    <definedName name="_CT250" localSheetId="8">'[8]dongia (2)'!#REF!</definedName>
    <definedName name="_CT250" localSheetId="7">'[8]dongia (2)'!#REF!</definedName>
    <definedName name="_CT250" localSheetId="1">'[8]dongia (2)'!#REF!</definedName>
    <definedName name="_CT250" localSheetId="5">'[8]dongia (2)'!#REF!</definedName>
    <definedName name="_CT250">'[8]dongia (2)'!#REF!</definedName>
    <definedName name="_ct456789" localSheetId="0">IF(#REF!="","",#REF!*#REF!)</definedName>
    <definedName name="_ct456789" localSheetId="8">IF(#REF!="","",#REF!*#REF!)</definedName>
    <definedName name="_ct456789" localSheetId="7">IF(#REF!="","",#REF!*#REF!)</definedName>
    <definedName name="_ct456789" localSheetId="1">IF(#REF!="","",#REF!*#REF!)</definedName>
    <definedName name="_ct456789" localSheetId="5">IF(#REF!="","",#REF!*#REF!)</definedName>
    <definedName name="_ct456789">IF(#REF!="","",#REF!*#REF!)</definedName>
    <definedName name="_CVC1">"#REF!"</definedName>
    <definedName name="_d_1">NA()</definedName>
    <definedName name="_d_2">NA()</definedName>
    <definedName name="_d1500" localSheetId="0" hidden="1">{"'Sheet1'!$L$16"}</definedName>
    <definedName name="_d1500" localSheetId="6" hidden="1">{"'Sheet1'!$L$16"}</definedName>
    <definedName name="_d1500" localSheetId="8" hidden="1">{"'Sheet1'!$L$16"}</definedName>
    <definedName name="_d1500" localSheetId="7" hidden="1">{"'Sheet1'!$L$16"}</definedName>
    <definedName name="_d1500" localSheetId="1" hidden="1">{"'Sheet1'!$L$16"}</definedName>
    <definedName name="_d1500" localSheetId="5" hidden="1">{"'Sheet1'!$L$16"}</definedName>
    <definedName name="_d1500" hidden="1">{"'Sheet1'!$L$16"}</definedName>
    <definedName name="_d2">"#REF!"</definedName>
    <definedName name="_dai1">"#REF!"</definedName>
    <definedName name="_dai2">"#REF!"</definedName>
    <definedName name="_dai3">"#REF!"</definedName>
    <definedName name="_dai4">"#REF!"</definedName>
    <definedName name="_dai5">"#REF!"</definedName>
    <definedName name="_dai6">"#REF!"</definedName>
    <definedName name="_dam18">"#REF!"</definedName>
    <definedName name="_dan1">"#REF!"</definedName>
    <definedName name="_dan2">"#REF!"</definedName>
    <definedName name="_dao1">"#REF!"</definedName>
    <definedName name="_dao2">'[4]CT Thang Mo'!$B$161:$H$161</definedName>
    <definedName name="_dap2">'[4]CT Thang Mo'!$B$162:$H$162</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u2" localSheetId="0">#REF!</definedName>
    <definedName name="_dau2" localSheetId="8">#REF!</definedName>
    <definedName name="_dau2" localSheetId="7">#REF!</definedName>
    <definedName name="_dau2" localSheetId="1">#REF!</definedName>
    <definedName name="_dau2" localSheetId="5">#REF!</definedName>
    <definedName name="_dau2">#REF!</definedName>
    <definedName name="_day1" localSheetId="0">'[9]Chiet tinh dz22'!#REF!</definedName>
    <definedName name="_day1" localSheetId="8">'[9]Chiet tinh dz22'!#REF!</definedName>
    <definedName name="_day1" localSheetId="7">'[9]Chiet tinh dz22'!#REF!</definedName>
    <definedName name="_day1" localSheetId="1">'[9]Chiet tinh dz22'!#REF!</definedName>
    <definedName name="_day1" localSheetId="5">'[9]Chiet tinh dz22'!#REF!</definedName>
    <definedName name="_day1">'[9]Chiet tinh dz22'!#REF!</definedName>
    <definedName name="_day2">'[10]Chiet tinh dz35'!$H$3</definedName>
    <definedName name="_dbu1">"#REF!"</definedName>
    <definedName name="_dbu2">"#REF!"</definedName>
    <definedName name="_DDC3">"#REF!"</definedName>
    <definedName name="_ddd7" localSheetId="0">#REF!</definedName>
    <definedName name="_ddd7" localSheetId="8">#REF!</definedName>
    <definedName name="_ddd7" localSheetId="7">#REF!</definedName>
    <definedName name="_ddd7" localSheetId="1">#REF!</definedName>
    <definedName name="_ddd7" localSheetId="5">#REF!</definedName>
    <definedName name="_ddd7">#REF!</definedName>
    <definedName name="_DDK1" localSheetId="0">#REF!</definedName>
    <definedName name="_DDK1" localSheetId="8">#REF!</definedName>
    <definedName name="_DDK1" localSheetId="7">#REF!</definedName>
    <definedName name="_DDK1" localSheetId="1">#REF!</definedName>
    <definedName name="_DDK1" localSheetId="5">#REF!</definedName>
    <definedName name="_DDK1">#REF!</definedName>
    <definedName name="_ddn400">"#REF!"</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CT">"#REF!"</definedName>
    <definedName name="_dgk6" localSheetId="0">#REF!</definedName>
    <definedName name="_dgk6" localSheetId="8">#REF!</definedName>
    <definedName name="_dgk6" localSheetId="7">#REF!</definedName>
    <definedName name="_dgk6" localSheetId="1">#REF!</definedName>
    <definedName name="_dgk6" localSheetId="5">#REF!</definedName>
    <definedName name="_dgk6">#REF!</definedName>
    <definedName name="_dgk7" localSheetId="0">#REF!</definedName>
    <definedName name="_dgk7" localSheetId="8">#REF!</definedName>
    <definedName name="_dgk7" localSheetId="7">#REF!</definedName>
    <definedName name="_dgk7" localSheetId="1">#REF!</definedName>
    <definedName name="_dgk7" localSheetId="5">#REF!</definedName>
    <definedName name="_dgk7">#REF!</definedName>
    <definedName name="_dgk8" localSheetId="0">#REF!</definedName>
    <definedName name="_dgk8" localSheetId="8">#REF!</definedName>
    <definedName name="_dgk8" localSheetId="7">#REF!</definedName>
    <definedName name="_dgk8" localSheetId="1">#REF!</definedName>
    <definedName name="_dgk8" localSheetId="5">#REF!</definedName>
    <definedName name="_dgk8">#REF!</definedName>
    <definedName name="_DgL1">'[11]Dinh muc CP KTCB khac'!$C$88</definedName>
    <definedName name="_DgL2">'[11]Dinh muc CP KTCB khac'!$E$88</definedName>
    <definedName name="_DgL3">'[11]Dinh muc CP KTCB khac'!$G$88</definedName>
    <definedName name="_DgL4">'[11]Dinh muc CP KTCB khac'!$I$88</definedName>
    <definedName name="_DgL5">'[11]Dinh muc CP KTCB khac'!$K$88</definedName>
    <definedName name="_DgS1">'[11]Dinh muc CP KTCB khac'!$F$199</definedName>
    <definedName name="_DgS2">'[11]Dinh muc CP KTCB khac'!$I$199</definedName>
    <definedName name="_dgt100" localSheetId="0">'[8]dongia (2)'!#REF!</definedName>
    <definedName name="_dgt100" localSheetId="8">'[8]dongia (2)'!#REF!</definedName>
    <definedName name="_dgt100" localSheetId="7">'[8]dongia (2)'!#REF!</definedName>
    <definedName name="_dgt100" localSheetId="1">'[8]dongia (2)'!#REF!</definedName>
    <definedName name="_dgt100" localSheetId="5">'[8]dongia (2)'!#REF!</definedName>
    <definedName name="_dgt100">'[8]dongia (2)'!#REF!</definedName>
    <definedName name="_Doi1" localSheetId="0">#REF!</definedName>
    <definedName name="_Doi1" localSheetId="8">#REF!</definedName>
    <definedName name="_Doi1" localSheetId="7">#REF!</definedName>
    <definedName name="_Doi1" localSheetId="1">#REF!</definedName>
    <definedName name="_Doi1" localSheetId="5">#REF!</definedName>
    <definedName name="_Doi1">#REF!</definedName>
    <definedName name="_Doi2" localSheetId="0">#REF!</definedName>
    <definedName name="_Doi2" localSheetId="8">#REF!</definedName>
    <definedName name="_Doi2" localSheetId="7">#REF!</definedName>
    <definedName name="_Doi2" localSheetId="1">#REF!</definedName>
    <definedName name="_Doi2" localSheetId="5">#REF!</definedName>
    <definedName name="_Doi2">#REF!</definedName>
    <definedName name="_e_1">NA()</definedName>
    <definedName name="_e_2">NA()</definedName>
    <definedName name="_e5665" localSheetId="0">#REF!</definedName>
    <definedName name="_e5665" localSheetId="8">#REF!</definedName>
    <definedName name="_e5665" localSheetId="7">#REF!</definedName>
    <definedName name="_e5665" localSheetId="1">#REF!</definedName>
    <definedName name="_e5665" localSheetId="5">#REF!</definedName>
    <definedName name="_e5665">#REF!</definedName>
    <definedName name="_e65" localSheetId="0">#REF!</definedName>
    <definedName name="_e65" localSheetId="8">#REF!</definedName>
    <definedName name="_e65" localSheetId="7">#REF!</definedName>
    <definedName name="_e65" localSheetId="1">#REF!</definedName>
    <definedName name="_e65" localSheetId="5">#REF!</definedName>
    <definedName name="_e65">#REF!</definedName>
    <definedName name="_E99999">"#REF!"</definedName>
    <definedName name="_ech2">"#REF!"</definedName>
    <definedName name="_em56" localSheetId="0">#REF!</definedName>
    <definedName name="_em56" localSheetId="8">#REF!</definedName>
    <definedName name="_em56" localSheetId="7">#REF!</definedName>
    <definedName name="_em56" localSheetId="1">#REF!</definedName>
    <definedName name="_em56" localSheetId="5">#REF!</definedName>
    <definedName name="_em56">#REF!</definedName>
    <definedName name="_EXC1" localSheetId="0">#REF!</definedName>
    <definedName name="_EXC1" localSheetId="8">#REF!</definedName>
    <definedName name="_EXC1" localSheetId="7">#REF!</definedName>
    <definedName name="_EXC1" localSheetId="1">#REF!</definedName>
    <definedName name="_EXC1" localSheetId="5">#REF!</definedName>
    <definedName name="_EXC1">#REF!</definedName>
    <definedName name="_EXC2" localSheetId="0">#REF!</definedName>
    <definedName name="_EXC2" localSheetId="8">#REF!</definedName>
    <definedName name="_EXC2" localSheetId="7">#REF!</definedName>
    <definedName name="_EXC2" localSheetId="1">#REF!</definedName>
    <definedName name="_EXC2" localSheetId="5">#REF!</definedName>
    <definedName name="_EXC2">#REF!</definedName>
    <definedName name="_f_1">NA()</definedName>
    <definedName name="_f_2">NA()</definedName>
    <definedName name="_f5">{"'Sheet1'!$L$16"}</definedName>
    <definedName name="_f5_1">{"'Sheet1'!$L$16"}</definedName>
    <definedName name="_FIL2">"#REF!"</definedName>
    <definedName name="_Fill" localSheetId="6" hidden="1">#REF!</definedName>
    <definedName name="_Fill">"#REF!"</definedName>
    <definedName name="_Fill_1">"#REF!"</definedName>
    <definedName name="_xlnm._FilterDatabase" localSheetId="0" hidden="1">'PL 05 chi tiết DA ĐT.'!$A$10:$BI$1001</definedName>
    <definedName name="_xlnm._FilterDatabase" localSheetId="6" hidden="1">#REF!</definedName>
    <definedName name="_xlnm._FilterDatabase" localSheetId="8" hidden="1">'PL 06 DA cấp huyện'!$A$9:$BT$567</definedName>
    <definedName name="_xlnm._FilterDatabase" localSheetId="7" hidden="1">'PL 06 PA phân bổ'!$A$10:$BM$1077</definedName>
    <definedName name="_xlnm._FilterDatabase" localSheetId="1" hidden="1">'PL 1 TH'!$A$7:$BM$102</definedName>
    <definedName name="_xlnm._FilterDatabase" localSheetId="5" hidden="1">'PL 4DA Cấp tỉnh'!$A$7:$BK$78</definedName>
    <definedName name="_xlnm._FilterDatabase" hidden="1">#REF!</definedName>
    <definedName name="_g_1">NA()</definedName>
    <definedName name="_g_2">NA()</definedName>
    <definedName name="_g1">"#REF!"</definedName>
    <definedName name="_g2">"#REF!"</definedName>
    <definedName name="_GFE28">"#REF!"</definedName>
    <definedName name="_GID1">'[8]LKVL-CK-HT-GD1'!$A$4</definedName>
    <definedName name="_gis150">"#REF!"</definedName>
    <definedName name="_Goi8">{"'Sheet1'!$L$16"}</definedName>
    <definedName name="_Goi8_1">{"'Sheet1'!$L$16"}</definedName>
    <definedName name="_gon4">"#REF!"</definedName>
    <definedName name="_h_1">NA()</definedName>
    <definedName name="_h_2">NA()</definedName>
    <definedName name="_h1">{"'Sheet1'!$L$16"}</definedName>
    <definedName name="_h1_1">{"'Sheet1'!$L$16"}</definedName>
    <definedName name="_H3">"#REF!"</definedName>
    <definedName name="_H500866">"#REF!"</definedName>
    <definedName name="_han23" localSheetId="0">#REF!</definedName>
    <definedName name="_han23" localSheetId="8">#REF!</definedName>
    <definedName name="_han23" localSheetId="7">#REF!</definedName>
    <definedName name="_han23" localSheetId="1">#REF!</definedName>
    <definedName name="_han23" localSheetId="5">#REF!</definedName>
    <definedName name="_han23">#REF!</definedName>
    <definedName name="_hau1">"#REF!"</definedName>
    <definedName name="_hau12">"#REF!"</definedName>
    <definedName name="_hau2">"#REF!"</definedName>
    <definedName name="_hh1">[20]XL4Poppy!$C$9</definedName>
    <definedName name="_hh2">[20]XL4Poppy!$A$15</definedName>
    <definedName name="_hom2">"#REF!"</definedName>
    <definedName name="_hsm2">1.1289</definedName>
    <definedName name="_hso2">"#REF!"</definedName>
    <definedName name="_hu1">{"'Sheet1'!$L$16"}</definedName>
    <definedName name="_hu1_1">{"'Sheet1'!$L$16"}</definedName>
    <definedName name="_hu2">{"'Sheet1'!$L$16"}</definedName>
    <definedName name="_hu2_1">{"'Sheet1'!$L$16"}</definedName>
    <definedName name="_hu5">{"'Sheet1'!$L$16"}</definedName>
    <definedName name="_hu5_1">{"'Sheet1'!$L$16"}</definedName>
    <definedName name="_hu6">{"'Sheet1'!$L$16"}</definedName>
    <definedName name="_hu6_1">{"'Sheet1'!$L$16"}</definedName>
    <definedName name="_hvk1">"#REF!"</definedName>
    <definedName name="_hvk2">"#REF!"</definedName>
    <definedName name="_hvk3">"#REF!"</definedName>
    <definedName name="_i_1">NA()</definedName>
    <definedName name="_i_2">NA()</definedName>
    <definedName name="_isc1">0.035</definedName>
    <definedName name="_isc2">0.02</definedName>
    <definedName name="_isc3">0.054</definedName>
    <definedName name="_j_1">NA()</definedName>
    <definedName name="_j_2">NA()</definedName>
    <definedName name="_JK4">"#REF!"</definedName>
    <definedName name="_k_1">NA()</definedName>
    <definedName name="_k_2">NA()</definedName>
    <definedName name="_Key1" localSheetId="6" hidden="1">#REF!</definedName>
    <definedName name="_Key1">"#REF!"</definedName>
    <definedName name="_Key1_1">"#REF!"</definedName>
    <definedName name="_Key1_2">"#REF!"</definedName>
    <definedName name="_Key2" localSheetId="6" hidden="1">#REF!</definedName>
    <definedName name="_Key2">"#REF!"</definedName>
    <definedName name="_Key2_1">"#REF!"</definedName>
    <definedName name="_Key2_2">"#REF!"</definedName>
    <definedName name="_KH08">#N/A</definedName>
    <definedName name="_khu7">"#REF!"</definedName>
    <definedName name="_kl1">"#REF!"</definedName>
    <definedName name="_KL2">"#REF!"</definedName>
    <definedName name="_KL3">"#REF!"</definedName>
    <definedName name="_KL4">"#REF!"</definedName>
    <definedName name="_KL5">"#REF!"</definedName>
    <definedName name="_KL6">"#REF!"</definedName>
    <definedName name="_KL7">"#REF!"</definedName>
    <definedName name="_km03">{"'Sheet1'!$L$16"}</definedName>
    <definedName name="_km03_1">{"'Sheet1'!$L$16"}</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m36">"#REF!"</definedName>
    <definedName name="_kn12">"#REF!"</definedName>
    <definedName name="_Knc36">"#REF!"</definedName>
    <definedName name="_Knc57">"#REF!"</definedName>
    <definedName name="_Kvl36">"#REF!"</definedName>
    <definedName name="_l_1">NA()</definedName>
    <definedName name="_L_2">NA()</definedName>
    <definedName name="_L1" localSheetId="0">#REF!</definedName>
    <definedName name="_L1" localSheetId="8">#REF!</definedName>
    <definedName name="_L1" localSheetId="7">#REF!</definedName>
    <definedName name="_L1" localSheetId="1">#REF!</definedName>
    <definedName name="_L1" localSheetId="5">#REF!</definedName>
    <definedName name="_L1">#REF!</definedName>
    <definedName name="_L123" localSheetId="0" hidden="1">{"'Sheet1'!$L$16"}</definedName>
    <definedName name="_L123" localSheetId="6" hidden="1">{"'Sheet1'!$L$16"}</definedName>
    <definedName name="_L123" localSheetId="8" hidden="1">{"'Sheet1'!$L$16"}</definedName>
    <definedName name="_L123" localSheetId="7" hidden="1">{"'Sheet1'!$L$16"}</definedName>
    <definedName name="_L123" localSheetId="1" hidden="1">{"'Sheet1'!$L$16"}</definedName>
    <definedName name="_L123" localSheetId="5" hidden="1">{"'Sheet1'!$L$16"}</definedName>
    <definedName name="_L123" hidden="1">{"'Sheet1'!$L$16"}</definedName>
    <definedName name="_L1234" localSheetId="0" hidden="1">{"'Sheet1'!$L$16"}</definedName>
    <definedName name="_L1234" localSheetId="6" hidden="1">{"'Sheet1'!$L$16"}</definedName>
    <definedName name="_L1234" localSheetId="8" hidden="1">{"'Sheet1'!$L$16"}</definedName>
    <definedName name="_L1234" localSheetId="7" hidden="1">{"'Sheet1'!$L$16"}</definedName>
    <definedName name="_L1234" localSheetId="1" hidden="1">{"'Sheet1'!$L$16"}</definedName>
    <definedName name="_L1234" localSheetId="5" hidden="1">{"'Sheet1'!$L$16"}</definedName>
    <definedName name="_L1234" hidden="1">{"'Sheet1'!$L$16"}</definedName>
    <definedName name="_L2" localSheetId="0">#REF!</definedName>
    <definedName name="_L2" localSheetId="8">#REF!</definedName>
    <definedName name="_L2" localSheetId="7">#REF!</definedName>
    <definedName name="_L2" localSheetId="1">#REF!</definedName>
    <definedName name="_L2" localSheetId="5">#REF!</definedName>
    <definedName name="_L2">#REF!</definedName>
    <definedName name="_L6">NA()</definedName>
    <definedName name="_Lan1">{"'Sheet1'!$L$16"}</definedName>
    <definedName name="_Lan1_1">{"'Sheet1'!$L$16"}</definedName>
    <definedName name="_LAN3">{"'Sheet1'!$L$16"}</definedName>
    <definedName name="_LAN3_1">{"'Sheet1'!$L$16"}</definedName>
    <definedName name="_lap1">"#REF!"</definedName>
    <definedName name="_lap2">"#REF!"</definedName>
    <definedName name="_LCB1">"#REF!"</definedName>
    <definedName name="_ldv1" localSheetId="0">#REF!</definedName>
    <definedName name="_ldv1" localSheetId="8">#REF!</definedName>
    <definedName name="_ldv1" localSheetId="7">#REF!</definedName>
    <definedName name="_ldv1" localSheetId="1">#REF!</definedName>
    <definedName name="_ldv1" localSheetId="5">#REF!</definedName>
    <definedName name="_ldv1">#REF!</definedName>
    <definedName name="_Ldv10" localSheetId="0">#REF!</definedName>
    <definedName name="_Ldv10" localSheetId="8">#REF!</definedName>
    <definedName name="_Ldv10" localSheetId="7">#REF!</definedName>
    <definedName name="_Ldv10" localSheetId="1">#REF!</definedName>
    <definedName name="_Ldv10" localSheetId="5">#REF!</definedName>
    <definedName name="_Ldv10">#REF!</definedName>
    <definedName name="_Ldv11" localSheetId="0">#REF!</definedName>
    <definedName name="_Ldv11" localSheetId="8">#REF!</definedName>
    <definedName name="_Ldv11" localSheetId="7">#REF!</definedName>
    <definedName name="_Ldv11" localSheetId="1">#REF!</definedName>
    <definedName name="_Ldv11" localSheetId="5">#REF!</definedName>
    <definedName name="_Ldv11">#REF!</definedName>
    <definedName name="_Ldv12" localSheetId="0">#REF!</definedName>
    <definedName name="_Ldv12" localSheetId="8">#REF!</definedName>
    <definedName name="_Ldv12" localSheetId="7">#REF!</definedName>
    <definedName name="_Ldv12" localSheetId="1">#REF!</definedName>
    <definedName name="_Ldv12" localSheetId="5">#REF!</definedName>
    <definedName name="_Ldv12">#REF!</definedName>
    <definedName name="_Ldv13" localSheetId="0">#REF!</definedName>
    <definedName name="_Ldv13" localSheetId="8">#REF!</definedName>
    <definedName name="_Ldv13" localSheetId="7">#REF!</definedName>
    <definedName name="_Ldv13" localSheetId="1">#REF!</definedName>
    <definedName name="_Ldv13" localSheetId="5">#REF!</definedName>
    <definedName name="_Ldv13">#REF!</definedName>
    <definedName name="_Ldv14" localSheetId="0">#REF!</definedName>
    <definedName name="_Ldv14" localSheetId="8">#REF!</definedName>
    <definedName name="_Ldv14" localSheetId="7">#REF!</definedName>
    <definedName name="_Ldv14" localSheetId="1">#REF!</definedName>
    <definedName name="_Ldv14" localSheetId="5">#REF!</definedName>
    <definedName name="_Ldv14">#REF!</definedName>
    <definedName name="_Ldv15" localSheetId="0">#REF!</definedName>
    <definedName name="_Ldv15" localSheetId="8">#REF!</definedName>
    <definedName name="_Ldv15" localSheetId="7">#REF!</definedName>
    <definedName name="_Ldv15" localSheetId="1">#REF!</definedName>
    <definedName name="_Ldv15" localSheetId="5">#REF!</definedName>
    <definedName name="_Ldv15">#REF!</definedName>
    <definedName name="_Ldv16" localSheetId="0">#REF!</definedName>
    <definedName name="_Ldv16" localSheetId="8">#REF!</definedName>
    <definedName name="_Ldv16" localSheetId="7">#REF!</definedName>
    <definedName name="_Ldv16" localSheetId="1">#REF!</definedName>
    <definedName name="_Ldv16" localSheetId="5">#REF!</definedName>
    <definedName name="_Ldv16">#REF!</definedName>
    <definedName name="_ldv2" localSheetId="0">#REF!</definedName>
    <definedName name="_ldv2" localSheetId="8">#REF!</definedName>
    <definedName name="_ldv2" localSheetId="7">#REF!</definedName>
    <definedName name="_ldv2" localSheetId="1">#REF!</definedName>
    <definedName name="_ldv2" localSheetId="5">#REF!</definedName>
    <definedName name="_ldv2">#REF!</definedName>
    <definedName name="_ldv3" localSheetId="0">#REF!</definedName>
    <definedName name="_ldv3" localSheetId="8">#REF!</definedName>
    <definedName name="_ldv3" localSheetId="7">#REF!</definedName>
    <definedName name="_ldv3" localSheetId="1">#REF!</definedName>
    <definedName name="_ldv3" localSheetId="5">#REF!</definedName>
    <definedName name="_ldv3">#REF!</definedName>
    <definedName name="_Ldv4" localSheetId="0">#REF!</definedName>
    <definedName name="_Ldv4" localSheetId="8">#REF!</definedName>
    <definedName name="_Ldv4" localSheetId="7">#REF!</definedName>
    <definedName name="_Ldv4" localSheetId="1">#REF!</definedName>
    <definedName name="_Ldv4" localSheetId="5">#REF!</definedName>
    <definedName name="_Ldv4">#REF!</definedName>
    <definedName name="_Ldv5" localSheetId="0">#REF!</definedName>
    <definedName name="_Ldv5" localSheetId="8">#REF!</definedName>
    <definedName name="_Ldv5" localSheetId="7">#REF!</definedName>
    <definedName name="_Ldv5" localSheetId="1">#REF!</definedName>
    <definedName name="_Ldv5" localSheetId="5">#REF!</definedName>
    <definedName name="_Ldv5">#REF!</definedName>
    <definedName name="_Ldv6" localSheetId="0">#REF!</definedName>
    <definedName name="_Ldv6" localSheetId="8">#REF!</definedName>
    <definedName name="_Ldv6" localSheetId="7">#REF!</definedName>
    <definedName name="_Ldv6" localSheetId="1">#REF!</definedName>
    <definedName name="_Ldv6" localSheetId="5">#REF!</definedName>
    <definedName name="_Ldv6">#REF!</definedName>
    <definedName name="_Ldv7" localSheetId="0">#REF!</definedName>
    <definedName name="_Ldv7" localSheetId="8">#REF!</definedName>
    <definedName name="_Ldv7" localSheetId="7">#REF!</definedName>
    <definedName name="_Ldv7" localSheetId="1">#REF!</definedName>
    <definedName name="_Ldv7" localSheetId="5">#REF!</definedName>
    <definedName name="_Ldv7">#REF!</definedName>
    <definedName name="_Ldv8" localSheetId="0">#REF!</definedName>
    <definedName name="_Ldv8" localSheetId="8">#REF!</definedName>
    <definedName name="_Ldv8" localSheetId="7">#REF!</definedName>
    <definedName name="_Ldv8" localSheetId="1">#REF!</definedName>
    <definedName name="_Ldv8" localSheetId="5">#REF!</definedName>
    <definedName name="_Ldv8">#REF!</definedName>
    <definedName name="_Ldv9" localSheetId="0">#REF!</definedName>
    <definedName name="_Ldv9" localSheetId="8">#REF!</definedName>
    <definedName name="_Ldv9" localSheetId="7">#REF!</definedName>
    <definedName name="_Ldv9" localSheetId="1">#REF!</definedName>
    <definedName name="_Ldv9" localSheetId="5">#REF!</definedName>
    <definedName name="_Ldv9">#REF!</definedName>
    <definedName name="_lk2" localSheetId="0" hidden="1">{"'Sheet1'!$L$16"}</definedName>
    <definedName name="_lk2" localSheetId="6" hidden="1">{"'Sheet1'!$L$16"}</definedName>
    <definedName name="_lk2" localSheetId="8" hidden="1">{"'Sheet1'!$L$16"}</definedName>
    <definedName name="_lk2" localSheetId="7" hidden="1">{"'Sheet1'!$L$16"}</definedName>
    <definedName name="_lk2" localSheetId="1" hidden="1">{"'Sheet1'!$L$16"}</definedName>
    <definedName name="_lk2" localSheetId="5" hidden="1">{"'Sheet1'!$L$16"}</definedName>
    <definedName name="_lk2" hidden="1">{"'Sheet1'!$L$16"}</definedName>
    <definedName name="_lop16">"#REF!"</definedName>
    <definedName name="_lop25">"#REF!"</definedName>
    <definedName name="_lop9">"#REF!"</definedName>
    <definedName name="_Ls">"#REF!"</definedName>
    <definedName name="_lt1">#N/A</definedName>
    <definedName name="_lu8">"#REF!"</definedName>
    <definedName name="_lu85">"#REF!"</definedName>
    <definedName name="_Lvc1" localSheetId="0">#REF!</definedName>
    <definedName name="_Lvc1" localSheetId="8">#REF!</definedName>
    <definedName name="_Lvc1" localSheetId="7">#REF!</definedName>
    <definedName name="_Lvc1" localSheetId="1">#REF!</definedName>
    <definedName name="_Lvc1" localSheetId="5">#REF!</definedName>
    <definedName name="_Lvc1">#REF!</definedName>
    <definedName name="_LX100">"#REF!"</definedName>
    <definedName name="_m_1">NA()</definedName>
    <definedName name="_m_2">NA()</definedName>
    <definedName name="_M1">[21]XL4Poppy!$C$4</definedName>
    <definedName name="_m1233" localSheetId="0" hidden="1">{"'Sheet1'!$L$16"}</definedName>
    <definedName name="_m1233" localSheetId="6" hidden="1">{"'Sheet1'!$L$16"}</definedName>
    <definedName name="_m1233" localSheetId="8" hidden="1">{"'Sheet1'!$L$16"}</definedName>
    <definedName name="_m1233" localSheetId="7" hidden="1">{"'Sheet1'!$L$16"}</definedName>
    <definedName name="_m1233" localSheetId="1" hidden="1">{"'Sheet1'!$L$16"}</definedName>
    <definedName name="_m1233" localSheetId="5" hidden="1">{"'Sheet1'!$L$16"}</definedName>
    <definedName name="_m1233" hidden="1">{"'Sheet1'!$L$16"}</definedName>
    <definedName name="_M2" localSheetId="0" hidden="1">{"'Sheet1'!$L$16"}</definedName>
    <definedName name="_M2" localSheetId="6" hidden="1">{"'Sheet1'!$L$16"}</definedName>
    <definedName name="_M2" localSheetId="8" hidden="1">{"'Sheet1'!$L$16"}</definedName>
    <definedName name="_M2" localSheetId="7" hidden="1">{"'Sheet1'!$L$16"}</definedName>
    <definedName name="_M2" localSheetId="1" hidden="1">{"'Sheet1'!$L$16"}</definedName>
    <definedName name="_M2" localSheetId="5" hidden="1">{"'Sheet1'!$L$16"}</definedName>
    <definedName name="_M2" hidden="1">{"'Sheet1'!$L$16"}</definedName>
    <definedName name="_M36">{"'Sheet1'!$L$16"}</definedName>
    <definedName name="_M36_1">{"'Sheet1'!$L$16"}</definedName>
    <definedName name="_ma1">"#REF!"</definedName>
    <definedName name="_ma10">"#REF!"</definedName>
    <definedName name="_ma2">"#REF!"</definedName>
    <definedName name="_ma3">"#REF!"</definedName>
    <definedName name="_ma4">"#REF!"</definedName>
    <definedName name="_ma5">"#REF!"</definedName>
    <definedName name="_ma6">"#REF!"</definedName>
    <definedName name="_ma7">"#REF!"</definedName>
    <definedName name="_ma8">"#REF!"</definedName>
    <definedName name="_ma9">"#REF!"</definedName>
    <definedName name="_MAC12">"#REF!"</definedName>
    <definedName name="_MAC46">"#REF!"</definedName>
    <definedName name="_MAG1">"#REF!"</definedName>
    <definedName name="_may2">"#REF!"</definedName>
    <definedName name="_may3">"#REF!"</definedName>
    <definedName name="_MB1">"#REF!"</definedName>
    <definedName name="_MB2">"#REF!"</definedName>
    <definedName name="_MDL1">"#REF!"</definedName>
    <definedName name="_Mgh2">"#REF!"</definedName>
    <definedName name="_mh1">"#REF!"</definedName>
    <definedName name="_Mh2">"#REF!"</definedName>
    <definedName name="_mh3">"#REF!"</definedName>
    <definedName name="_mh4">"#REF!"</definedName>
    <definedName name="_mix6">"#REF!"</definedName>
    <definedName name="_MN1">"#REF!"</definedName>
    <definedName name="_MN2">"#REF!"</definedName>
    <definedName name="_msl100">"#REF!"</definedName>
    <definedName name="_msl200">"#REF!"</definedName>
    <definedName name="_msl250">"#REF!"</definedName>
    <definedName name="_msl300">"#REF!"</definedName>
    <definedName name="_msl400">"#REF!"</definedName>
    <definedName name="_msl800">"#REF!"</definedName>
    <definedName name="_MT1">"#REF!"</definedName>
    <definedName name="_MT2">"#REF!"</definedName>
    <definedName name="_mt3">"#REF!"</definedName>
    <definedName name="_mt4">"#REF!"</definedName>
    <definedName name="_mt5">"#REF!"</definedName>
    <definedName name="_mt6">"#REF!"</definedName>
    <definedName name="_mt7">"#REF!"</definedName>
    <definedName name="_mt8">"#REF!"</definedName>
    <definedName name="_mtc3">"#REF!"</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x1">"#REF!"</definedName>
    <definedName name="_mx2">"#REF!"</definedName>
    <definedName name="_mx3">"#REF!"</definedName>
    <definedName name="_mx4">"#REF!"</definedName>
    <definedName name="_n_1">NA()</definedName>
    <definedName name="_n_2">NA()</definedName>
    <definedName name="_nam1" localSheetId="0" hidden="1">{"'Sheet1'!$L$16"}</definedName>
    <definedName name="_nam1" localSheetId="6" hidden="1">{"'Sheet1'!$L$16"}</definedName>
    <definedName name="_nam1" localSheetId="8" hidden="1">{"'Sheet1'!$L$16"}</definedName>
    <definedName name="_nam1" localSheetId="7" hidden="1">{"'Sheet1'!$L$16"}</definedName>
    <definedName name="_nam1" localSheetId="1" hidden="1">{"'Sheet1'!$L$16"}</definedName>
    <definedName name="_nam1" localSheetId="5" hidden="1">{"'Sheet1'!$L$16"}</definedName>
    <definedName name="_nam1" hidden="1">{"'Sheet1'!$L$16"}</definedName>
    <definedName name="_nam2" localSheetId="0" hidden="1">{#N/A,#N/A,FALSE,"Chi tiÆt"}</definedName>
    <definedName name="_nam2" localSheetId="6" hidden="1">{#N/A,#N/A,FALSE,"Chi tiÆt"}</definedName>
    <definedName name="_nam2" localSheetId="8" hidden="1">{#N/A,#N/A,FALSE,"Chi tiÆt"}</definedName>
    <definedName name="_nam2" localSheetId="7" hidden="1">{#N/A,#N/A,FALSE,"Chi tiÆt"}</definedName>
    <definedName name="_nam2" localSheetId="1" hidden="1">{#N/A,#N/A,FALSE,"Chi tiÆt"}</definedName>
    <definedName name="_nam2" localSheetId="5" hidden="1">{#N/A,#N/A,FALSE,"Chi tiÆt"}</definedName>
    <definedName name="_nam2" hidden="1">{#N/A,#N/A,FALSE,"Chi tiÆt"}</definedName>
    <definedName name="_nam3" localSheetId="0" hidden="1">{"'Sheet1'!$L$16"}</definedName>
    <definedName name="_nam3" localSheetId="6" hidden="1">{"'Sheet1'!$L$16"}</definedName>
    <definedName name="_nam3" localSheetId="8" hidden="1">{"'Sheet1'!$L$16"}</definedName>
    <definedName name="_nam3" localSheetId="7" hidden="1">{"'Sheet1'!$L$16"}</definedName>
    <definedName name="_nam3" localSheetId="1" hidden="1">{"'Sheet1'!$L$16"}</definedName>
    <definedName name="_nam3" localSheetId="5" hidden="1">{"'Sheet1'!$L$16"}</definedName>
    <definedName name="_nam3" hidden="1">{"'Sheet1'!$L$16"}</definedName>
    <definedName name="_nc1">"#REF!"</definedName>
    <definedName name="_nc10">"#REF!"</definedName>
    <definedName name="_NC100">"#REF!"</definedName>
    <definedName name="_nc150">"#REF!"</definedName>
    <definedName name="_nc151">"#REF!"</definedName>
    <definedName name="_NC2" localSheetId="0">#REF!</definedName>
    <definedName name="_NC2" localSheetId="8">#REF!</definedName>
    <definedName name="_NC2" localSheetId="7">#REF!</definedName>
    <definedName name="_NC2" localSheetId="1">#REF!</definedName>
    <definedName name="_NC2" localSheetId="5">#REF!</definedName>
    <definedName name="_NC2">#REF!</definedName>
    <definedName name="_NC200">"#REF!"</definedName>
    <definedName name="_nc50">"#REF!"</definedName>
    <definedName name="_nc6">"#REF!"</definedName>
    <definedName name="_nc7">"#REF!"</definedName>
    <definedName name="_nc8">"#REF!"</definedName>
    <definedName name="_nc9">"#REF!"</definedName>
    <definedName name="_ncc2" localSheetId="0">#REF!</definedName>
    <definedName name="_ncc2" localSheetId="8">#REF!</definedName>
    <definedName name="_ncc2" localSheetId="7">#REF!</definedName>
    <definedName name="_ncc2" localSheetId="1">#REF!</definedName>
    <definedName name="_ncc2" localSheetId="5">#REF!</definedName>
    <definedName name="_ncc2">#REF!</definedName>
    <definedName name="_ncc5" localSheetId="0">#REF!</definedName>
    <definedName name="_ncc5" localSheetId="8">#REF!</definedName>
    <definedName name="_ncc5" localSheetId="7">#REF!</definedName>
    <definedName name="_ncc5" localSheetId="1">#REF!</definedName>
    <definedName name="_ncc5" localSheetId="5">#REF!</definedName>
    <definedName name="_ncc5">#REF!</definedName>
    <definedName name="_ncc6" localSheetId="0">#REF!</definedName>
    <definedName name="_ncc6" localSheetId="8">#REF!</definedName>
    <definedName name="_ncc6" localSheetId="7">#REF!</definedName>
    <definedName name="_ncc6" localSheetId="1">#REF!</definedName>
    <definedName name="_ncc6" localSheetId="5">#REF!</definedName>
    <definedName name="_ncc6">#REF!</definedName>
    <definedName name="_ncc7" localSheetId="0">#REF!</definedName>
    <definedName name="_ncc7" localSheetId="8">#REF!</definedName>
    <definedName name="_ncc7" localSheetId="7">#REF!</definedName>
    <definedName name="_ncc7" localSheetId="1">#REF!</definedName>
    <definedName name="_ncc7" localSheetId="5">#REF!</definedName>
    <definedName name="_ncc7">#REF!</definedName>
    <definedName name="_NCL100">"#REF!"</definedName>
    <definedName name="_NCL200">"#REF!"</definedName>
    <definedName name="_NCL250">"#REF!"</definedName>
    <definedName name="_ncm200">"#REF!"</definedName>
    <definedName name="_NCO150">"#REF!"</definedName>
    <definedName name="_NCO200">"#REF!"</definedName>
    <definedName name="_NCO50">"#REF!"</definedName>
    <definedName name="_nct2">"#REF!"</definedName>
    <definedName name="_nct3">"#REF!"</definedName>
    <definedName name="_nct4">"#REF!"</definedName>
    <definedName name="_nct5">"#REF!"</definedName>
    <definedName name="_nct6">"#REF!"</definedName>
    <definedName name="_nct7">"#REF!"</definedName>
    <definedName name="_nct8">"#REF!"</definedName>
    <definedName name="_nd1">"#REF!"</definedName>
    <definedName name="_NET2">"#REF!"</definedName>
    <definedName name="_nh1">"#REF!"</definedName>
    <definedName name="_nh2" localSheetId="0" hidden="1">{#N/A,#N/A,FALSE,"Chi tiÆt"}</definedName>
    <definedName name="_nh2" localSheetId="6" hidden="1">{#N/A,#N/A,FALSE,"Chi tiÆt"}</definedName>
    <definedName name="_nh2" localSheetId="8" hidden="1">{#N/A,#N/A,FALSE,"Chi tiÆt"}</definedName>
    <definedName name="_nh2" localSheetId="7" hidden="1">{#N/A,#N/A,FALSE,"Chi tiÆt"}</definedName>
    <definedName name="_nh2" localSheetId="1" hidden="1">{#N/A,#N/A,FALSE,"Chi tiÆt"}</definedName>
    <definedName name="_nh2" localSheetId="5" hidden="1">{#N/A,#N/A,FALSE,"Chi tiÆt"}</definedName>
    <definedName name="_nh2" hidden="1">{#N/A,#N/A,FALSE,"Chi tiÆt"}</definedName>
    <definedName name="_nin190">"#REF!"</definedName>
    <definedName name="_NLF01">"#REF!"</definedName>
    <definedName name="_NLF07">"#REF!"</definedName>
    <definedName name="_NLF12">"#REF!"</definedName>
    <definedName name="_NLF60">"#REF!"</definedName>
    <definedName name="_no1" localSheetId="0">#REF!</definedName>
    <definedName name="_no1" localSheetId="8">#REF!</definedName>
    <definedName name="_no1" localSheetId="7">#REF!</definedName>
    <definedName name="_no1" localSheetId="1">#REF!</definedName>
    <definedName name="_no1" localSheetId="5">#REF!</definedName>
    <definedName name="_no1">#REF!</definedName>
    <definedName name="_NSO2" localSheetId="6" hidden="1">{"'Sheet1'!$L$16"}</definedName>
    <definedName name="_NSO2">{"'Sheet1'!$L$16"}</definedName>
    <definedName name="_NSO2_1">{"'Sheet1'!$L$16"}</definedName>
    <definedName name="_o_1">NA()</definedName>
    <definedName name="_off1">"#REF!"</definedName>
    <definedName name="_Order1">255</definedName>
    <definedName name="_Order1_1">255</definedName>
    <definedName name="_Order2">255</definedName>
    <definedName name="_OT1">'[11]Dinh muc CP KTCB khac'!$C$189</definedName>
    <definedName name="_OT2">'[11]Dinh muc CP KTCB khac'!$E$189</definedName>
    <definedName name="_OT3">'[11]Dinh muc CP KTCB khac'!$G$189</definedName>
    <definedName name="_OT4">'[11]Dinh muc CP KTCB khac'!$I$189</definedName>
    <definedName name="_OT5">'[11]Dinh muc CP KTCB khac'!$K$189</definedName>
    <definedName name="_oto10" localSheetId="0">[12]VL!#REF!</definedName>
    <definedName name="_oto10" localSheetId="8">[12]VL!#REF!</definedName>
    <definedName name="_oto10" localSheetId="7">[12]VL!#REF!</definedName>
    <definedName name="_oto10" localSheetId="1">[12]VL!#REF!</definedName>
    <definedName name="_oto10" localSheetId="5">[12]VL!#REF!</definedName>
    <definedName name="_oto10">[12]VL!#REF!</definedName>
    <definedName name="_oto12">"#REF!"</definedName>
    <definedName name="_oto5">"#REF!"</definedName>
    <definedName name="_oto7">"#REF!"</definedName>
    <definedName name="_PA3">{"'Sheet1'!$L$16"}</definedName>
    <definedName name="_PA3_1">{"'Sheet1'!$L$16"}</definedName>
    <definedName name="_pb30">"#REF!"</definedName>
    <definedName name="_pb80">"#REF!"</definedName>
    <definedName name="_phi10">"#REF!"</definedName>
    <definedName name="_phi1000">"#REF!"</definedName>
    <definedName name="_phi12">"#REF!"</definedName>
    <definedName name="_phi14">"#REF!"</definedName>
    <definedName name="_phi1500">"#REF!"</definedName>
    <definedName name="_phi16">"#REF!"</definedName>
    <definedName name="_phi18">"#REF!"</definedName>
    <definedName name="_phi20">"#REF!"</definedName>
    <definedName name="_phi2000">"#REF!"</definedName>
    <definedName name="_phi22">"#REF!"</definedName>
    <definedName name="_phi25">"#REF!"</definedName>
    <definedName name="_phi28">"#REF!"</definedName>
    <definedName name="_phi50">"#REF!"</definedName>
    <definedName name="_phi6">"#REF!"</definedName>
    <definedName name="_phi750">"#REF!"</definedName>
    <definedName name="_phi8">"#REF!"</definedName>
    <definedName name="_phu2">{"'Sheet1'!$L$16"}</definedName>
    <definedName name="_phu2_1">{"'Sheet1'!$L$16"}</definedName>
    <definedName name="_phu3" localSheetId="0" hidden="1">{"'Sheet1'!$L$16"}</definedName>
    <definedName name="_phu3" localSheetId="6" hidden="1">{"'Sheet1'!$L$16"}</definedName>
    <definedName name="_phu3" localSheetId="8" hidden="1">{"'Sheet1'!$L$16"}</definedName>
    <definedName name="_phu3" localSheetId="7" hidden="1">{"'Sheet1'!$L$16"}</definedName>
    <definedName name="_phu3" localSheetId="1" hidden="1">{"'Sheet1'!$L$16"}</definedName>
    <definedName name="_phu3" localSheetId="5" hidden="1">{"'Sheet1'!$L$16"}</definedName>
    <definedName name="_phu3" hidden="1">{"'Sheet1'!$L$16"}</definedName>
    <definedName name="_PL1">"#REF!"</definedName>
    <definedName name="_PL1242" localSheetId="0">#REF!</definedName>
    <definedName name="_PL1242" localSheetId="8">#REF!</definedName>
    <definedName name="_PL1242" localSheetId="7">#REF!</definedName>
    <definedName name="_PL1242" localSheetId="1">#REF!</definedName>
    <definedName name="_PL1242" localSheetId="5">#REF!</definedName>
    <definedName name="_PL1242">#REF!</definedName>
    <definedName name="_PL2">"#REF!"</definedName>
    <definedName name="_PL3" localSheetId="0" hidden="1">#REF!</definedName>
    <definedName name="_PL3" localSheetId="6" hidden="1">#REF!</definedName>
    <definedName name="_PL3" localSheetId="8" hidden="1">#REF!</definedName>
    <definedName name="_PL3" localSheetId="7" hidden="1">#REF!</definedName>
    <definedName name="_PL3" localSheetId="1" hidden="1">#REF!</definedName>
    <definedName name="_PL3" localSheetId="5" hidden="1">#REF!</definedName>
    <definedName name="_PL3" hidden="1">#REF!</definedName>
    <definedName name="_qa7">"#REF!"</definedName>
    <definedName name="_qh1">"#REF!"</definedName>
    <definedName name="_qh2">"#REF!"</definedName>
    <definedName name="_qh3">"#REF!"</definedName>
    <definedName name="_qH30">"#REF!"</definedName>
    <definedName name="_qh4">"#REF!"</definedName>
    <definedName name="_QLO7" hidden="1">#N/A</definedName>
    <definedName name="_qt1">"#REF!"</definedName>
    <definedName name="_qt2">"#REF!"</definedName>
    <definedName name="_qx1">"#REF!"</definedName>
    <definedName name="_qx2">"#REF!"</definedName>
    <definedName name="_qx3">"#REF!"</definedName>
    <definedName name="_qx4">"#REF!"</definedName>
    <definedName name="_qXB80">"#REF!"</definedName>
    <definedName name="_R">"#REF!"</definedName>
    <definedName name="_rai100">"#REF!"</definedName>
    <definedName name="_rai20">"#REF!"</definedName>
    <definedName name="_RF3">"#REF!"</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rp95">"#REF!"</definedName>
    <definedName name="_rt1">"#REF!"</definedName>
    <definedName name="_san108">"#REF!"</definedName>
    <definedName name="_sat10" localSheetId="0">#REF!</definedName>
    <definedName name="_sat10" localSheetId="8">#REF!</definedName>
    <definedName name="_sat10" localSheetId="7">#REF!</definedName>
    <definedName name="_sat10" localSheetId="1">#REF!</definedName>
    <definedName name="_sat10" localSheetId="5">#REF!</definedName>
    <definedName name="_sat10">#REF!</definedName>
    <definedName name="_sat12" localSheetId="0">'[5]Bang chiet tinh TBA'!#REF!</definedName>
    <definedName name="_sat12" localSheetId="8">'[5]Bang chiet tinh TBA'!#REF!</definedName>
    <definedName name="_sat12" localSheetId="7">'[5]Bang chiet tinh TBA'!#REF!</definedName>
    <definedName name="_sat12" localSheetId="1">'[5]Bang chiet tinh TBA'!#REF!</definedName>
    <definedName name="_sat12" localSheetId="5">'[5]Bang chiet tinh TBA'!#REF!</definedName>
    <definedName name="_sat12">'[5]Bang chiet tinh TBA'!#REF!</definedName>
    <definedName name="_sat14" localSheetId="0">#REF!</definedName>
    <definedName name="_sat14" localSheetId="8">#REF!</definedName>
    <definedName name="_sat14" localSheetId="7">#REF!</definedName>
    <definedName name="_sat14" localSheetId="1">#REF!</definedName>
    <definedName name="_sat14" localSheetId="5">#REF!</definedName>
    <definedName name="_sat14">#REF!</definedName>
    <definedName name="_sat16" localSheetId="0">#REF!</definedName>
    <definedName name="_sat16" localSheetId="8">#REF!</definedName>
    <definedName name="_sat16" localSheetId="7">#REF!</definedName>
    <definedName name="_sat16" localSheetId="1">#REF!</definedName>
    <definedName name="_sat16" localSheetId="5">#REF!</definedName>
    <definedName name="_sat16">#REF!</definedName>
    <definedName name="_sat20" localSheetId="0">#REF!</definedName>
    <definedName name="_sat20" localSheetId="8">#REF!</definedName>
    <definedName name="_sat20" localSheetId="7">#REF!</definedName>
    <definedName name="_sat20" localSheetId="1">#REF!</definedName>
    <definedName name="_sat20" localSheetId="5">#REF!</definedName>
    <definedName name="_sat20">#REF!</definedName>
    <definedName name="_Sat27" localSheetId="0">#REF!</definedName>
    <definedName name="_Sat27" localSheetId="8">#REF!</definedName>
    <definedName name="_Sat27" localSheetId="7">#REF!</definedName>
    <definedName name="_Sat27" localSheetId="1">#REF!</definedName>
    <definedName name="_Sat27" localSheetId="5">#REF!</definedName>
    <definedName name="_Sat27">#REF!</definedName>
    <definedName name="_Sat6" localSheetId="0">#REF!</definedName>
    <definedName name="_Sat6" localSheetId="8">#REF!</definedName>
    <definedName name="_Sat6" localSheetId="7">#REF!</definedName>
    <definedName name="_Sat6" localSheetId="1">#REF!</definedName>
    <definedName name="_Sat6" localSheetId="5">#REF!</definedName>
    <definedName name="_Sat6">#REF!</definedName>
    <definedName name="_sat8" localSheetId="0">#REF!</definedName>
    <definedName name="_sat8" localSheetId="8">#REF!</definedName>
    <definedName name="_sat8" localSheetId="7">#REF!</definedName>
    <definedName name="_sat8" localSheetId="1">#REF!</definedName>
    <definedName name="_sat8" localSheetId="5">#REF!</definedName>
    <definedName name="_sat8">#REF!</definedName>
    <definedName name="_sc1">"#REF!"</definedName>
    <definedName name="_SC2">"#REF!"</definedName>
    <definedName name="_sc3">"#REF!"</definedName>
    <definedName name="_Sdd24">"#REF!"</definedName>
    <definedName name="_Sdd33">"#REF!"</definedName>
    <definedName name="_Sdh24">"#REF!"</definedName>
    <definedName name="_Sdh33">"#REF!"</definedName>
    <definedName name="_shr2" localSheetId="0">#REF!</definedName>
    <definedName name="_shr2" localSheetId="8">#REF!</definedName>
    <definedName name="_shr2" localSheetId="7">#REF!</definedName>
    <definedName name="_shr2" localSheetId="1">#REF!</definedName>
    <definedName name="_shr2" localSheetId="5">#REF!</definedName>
    <definedName name="_shr2">#REF!</definedName>
    <definedName name="_sl2">"#REF!"</definedName>
    <definedName name="_slg1">"#REF!"</definedName>
    <definedName name="_slg2">"#REF!"</definedName>
    <definedName name="_slg3">"#REF!"</definedName>
    <definedName name="_slg4">"#REF!"</definedName>
    <definedName name="_slg5">"#REF!"</definedName>
    <definedName name="_slg6">"#REF!"</definedName>
    <definedName name="_SN3">"#REF!"</definedName>
    <definedName name="_so1517">"#REF!"</definedName>
    <definedName name="_so1717">"#REF!"</definedName>
    <definedName name="_SOC10">0.3456</definedName>
    <definedName name="_SOC8">0.2827</definedName>
    <definedName name="_Sort" localSheetId="6" hidden="1">#REF!</definedName>
    <definedName name="_Sort">"#REF!"</definedName>
    <definedName name="_Sort_1">"#REF!"</definedName>
    <definedName name="_Sort_2">"#REF!"</definedName>
    <definedName name="_Sortmoi" hidden="1">#N/A</definedName>
    <definedName name="_Sta1">531.877</definedName>
    <definedName name="_Sta2">561.952</definedName>
    <definedName name="_Sta3">712.202</definedName>
    <definedName name="_Sta4">762.202</definedName>
    <definedName name="_Stb24">"#REF!"</definedName>
    <definedName name="_Stb33">"#REF!"</definedName>
    <definedName name="_STD0898">"#REF!"</definedName>
    <definedName name="_sua20">"#REF!"</definedName>
    <definedName name="_sua30">"#REF!"</definedName>
    <definedName name="_T12" localSheetId="0" hidden="1">{"'Sheet1'!$L$16"}</definedName>
    <definedName name="_T12" localSheetId="6" hidden="1">{"'Sheet1'!$L$16"}</definedName>
    <definedName name="_T12" localSheetId="8" hidden="1">{"'Sheet1'!$L$16"}</definedName>
    <definedName name="_T12" localSheetId="7" hidden="1">{"'Sheet1'!$L$16"}</definedName>
    <definedName name="_T12" localSheetId="1" hidden="1">{"'Sheet1'!$L$16"}</definedName>
    <definedName name="_T12" localSheetId="5" hidden="1">{"'Sheet1'!$L$16"}</definedName>
    <definedName name="_T12" hidden="1">{"'Sheet1'!$L$16"}</definedName>
    <definedName name="_t2" localSheetId="0" hidden="1">{"'Sheet1'!$L$16"}</definedName>
    <definedName name="_t2" localSheetId="6" hidden="1">{"'Sheet1'!$L$16"}</definedName>
    <definedName name="_t2" localSheetId="8" hidden="1">{"'Sheet1'!$L$16"}</definedName>
    <definedName name="_t2" localSheetId="7" hidden="1">{"'Sheet1'!$L$16"}</definedName>
    <definedName name="_t2" localSheetId="1" hidden="1">{"'Sheet1'!$L$16"}</definedName>
    <definedName name="_t2" localSheetId="5" hidden="1">{"'Sheet1'!$L$16"}</definedName>
    <definedName name="_t2" hidden="1">{"'Sheet1'!$L$16"}</definedName>
    <definedName name="_T4">[22]XL4Poppy!$C$31</definedName>
    <definedName name="_ta1">"#REF!"</definedName>
    <definedName name="_ta2">"#REF!"</definedName>
    <definedName name="_ta3">"#REF!"</definedName>
    <definedName name="_ta4">"#REF!"</definedName>
    <definedName name="_ta5">"#REF!"</definedName>
    <definedName name="_ta6">"#REF!"</definedName>
    <definedName name="_TB03">"#REF!"</definedName>
    <definedName name="_TB0902">"#REF!"</definedName>
    <definedName name="_TB1">"#REF!"</definedName>
    <definedName name="_tb2">"#REF!"</definedName>
    <definedName name="_TB2002">"#REF!"</definedName>
    <definedName name="_tb3">"#REF!"</definedName>
    <definedName name="_tb4">"#REF!"</definedName>
    <definedName name="_tc1">"#REF!"</definedName>
    <definedName name="_tct3">[13]gVL!$Q$23</definedName>
    <definedName name="_td1">{"'Sheet1'!$L$16"}</definedName>
    <definedName name="_td1_1">{"'Sheet1'!$L$16"}</definedName>
    <definedName name="_te1">"#REF!"</definedName>
    <definedName name="_te2">"#REF!"</definedName>
    <definedName name="_TEN1">"#REF!"</definedName>
    <definedName name="_tg1">"#REF!"</definedName>
    <definedName name="_TG2">"#REF!"</definedName>
    <definedName name="_tg427">"#REF!"</definedName>
    <definedName name="_TH1">"#REF!"</definedName>
    <definedName name="_th100" localSheetId="0">'[8]dongia (2)'!#REF!</definedName>
    <definedName name="_th100" localSheetId="8">'[8]dongia (2)'!#REF!</definedName>
    <definedName name="_th100" localSheetId="7">'[8]dongia (2)'!#REF!</definedName>
    <definedName name="_th100" localSheetId="1">'[8]dongia (2)'!#REF!</definedName>
    <definedName name="_th100" localSheetId="5">'[8]dongia (2)'!#REF!</definedName>
    <definedName name="_th100">'[8]dongia (2)'!#REF!</definedName>
    <definedName name="_TH160" localSheetId="0">'[8]dongia (2)'!#REF!</definedName>
    <definedName name="_TH160" localSheetId="8">'[8]dongia (2)'!#REF!</definedName>
    <definedName name="_TH160" localSheetId="7">'[8]dongia (2)'!#REF!</definedName>
    <definedName name="_TH160" localSheetId="1">'[8]dongia (2)'!#REF!</definedName>
    <definedName name="_TH160" localSheetId="5">'[8]dongia (2)'!#REF!</definedName>
    <definedName name="_TH160">'[8]dongia (2)'!#REF!</definedName>
    <definedName name="_TH2">"#REF!"</definedName>
    <definedName name="_TH20">"#REF!"</definedName>
    <definedName name="_TH3">"#REF!"</definedName>
    <definedName name="_THt7">{"Book1","Bang chia luong.xls"}</definedName>
    <definedName name="_tk1111">"#REF!"</definedName>
    <definedName name="_tk1112">"#REF!"</definedName>
    <definedName name="_tk131">"#REF!"</definedName>
    <definedName name="_tk1331">"#REF!"</definedName>
    <definedName name="_tk139">"#REF!"</definedName>
    <definedName name="_tk141">"#REF!"</definedName>
    <definedName name="_tk142">"#REF!"</definedName>
    <definedName name="_tk144">"#REF!"</definedName>
    <definedName name="_tk152">"#REF!"</definedName>
    <definedName name="_tk153">"#REF!"</definedName>
    <definedName name="_tk154">"#REF!"</definedName>
    <definedName name="_tk155">"#REF!"</definedName>
    <definedName name="_tk159">"#REF!"</definedName>
    <definedName name="_tk214">"#REF!"</definedName>
    <definedName name="_tk24121">"#REF!"</definedName>
    <definedName name="_tk24122">"#REF!"</definedName>
    <definedName name="_tk24123">"#REF!"</definedName>
    <definedName name="_tk24124">"#REF!"</definedName>
    <definedName name="_tk2421">"#REF!"</definedName>
    <definedName name="_tk331">"#REF!"</definedName>
    <definedName name="_tk3331">"#REF!"</definedName>
    <definedName name="_tk334">"#REF!"</definedName>
    <definedName name="_tk335">"#REF!"</definedName>
    <definedName name="_tk336">"#REF!"</definedName>
    <definedName name="_tk3384">"#REF!"</definedName>
    <definedName name="_tk341">"#REF!"</definedName>
    <definedName name="_tk344">"#REF!"</definedName>
    <definedName name="_tk413">"#REF!"</definedName>
    <definedName name="_tk4211">"#REF!"</definedName>
    <definedName name="_tk4212">"#REF!"</definedName>
    <definedName name="_TK422">"#REF!"</definedName>
    <definedName name="_tk511">"#REF!"</definedName>
    <definedName name="_tk621">"#REF!"</definedName>
    <definedName name="_tk627">"#REF!"</definedName>
    <definedName name="_tk632">"#REF!"</definedName>
    <definedName name="_tk641">"#REF!"</definedName>
    <definedName name="_tk642">"#REF!"</definedName>
    <definedName name="_tk711">"#REF!"</definedName>
    <definedName name="_tk721">"#REF!"</definedName>
    <definedName name="_tk811">"#REF!"</definedName>
    <definedName name="_tk821">"#REF!"</definedName>
    <definedName name="_tk911">"#REF!"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ld2">"#REF!"</definedName>
    <definedName name="_tlp3">"#REF!"</definedName>
    <definedName name="_TM02">"#REF!"</definedName>
    <definedName name="_TM2" localSheetId="0" hidden="1">{"'Sheet1'!$L$16"}</definedName>
    <definedName name="_TM2" localSheetId="6" hidden="1">{"'Sheet1'!$L$16"}</definedName>
    <definedName name="_TM2" localSheetId="8" hidden="1">{"'Sheet1'!$L$16"}</definedName>
    <definedName name="_TM2" localSheetId="7" hidden="1">{"'Sheet1'!$L$16"}</definedName>
    <definedName name="_TM2" localSheetId="1" hidden="1">{"'Sheet1'!$L$16"}</definedName>
    <definedName name="_TM2" localSheetId="5" hidden="1">{"'Sheet1'!$L$16"}</definedName>
    <definedName name="_TM2" hidden="1">{"'Sheet1'!$L$16"}</definedName>
    <definedName name="_TML_OBDlg2">1</definedName>
    <definedName name="_TML_OBDlg2_1">1</definedName>
    <definedName name="_TML_OBDlg2_2">TRUE</definedName>
    <definedName name="_TO14">{"'Sheet1'!$L$16"}</definedName>
    <definedName name="_TO14_1">{"'Sheet1'!$L$16"}</definedName>
    <definedName name="_toi3">"#REF!"</definedName>
    <definedName name="_toi5">"#REF!"</definedName>
    <definedName name="_tp2">"#REF!"</definedName>
    <definedName name="_TR250" localSheetId="0">'[8]dongia (2)'!#REF!</definedName>
    <definedName name="_TR250" localSheetId="8">'[8]dongia (2)'!#REF!</definedName>
    <definedName name="_TR250" localSheetId="7">'[8]dongia (2)'!#REF!</definedName>
    <definedName name="_TR250" localSheetId="1">'[8]dongia (2)'!#REF!</definedName>
    <definedName name="_TR250" localSheetId="5">'[8]dongia (2)'!#REF!</definedName>
    <definedName name="_TR250">'[8]dongia (2)'!#REF!</definedName>
    <definedName name="_tr375" localSheetId="0">[8]giathanh1!#REF!</definedName>
    <definedName name="_tr375" localSheetId="8">[8]giathanh1!#REF!</definedName>
    <definedName name="_tr375" localSheetId="7">[8]giathanh1!#REF!</definedName>
    <definedName name="_tr375" localSheetId="1">[8]giathanh1!#REF!</definedName>
    <definedName name="_tr375" localSheetId="5">[8]giathanh1!#REF!</definedName>
    <definedName name="_tr375">[8]giathanh1!#REF!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2005">"#REF!"</definedName>
    <definedName name="_tra70">"#REF!"</definedName>
    <definedName name="_tra72">"#REF!"</definedName>
    <definedName name="_tra74">"#REF!"</definedName>
    <definedName name="_tra76">"#REF!"</definedName>
    <definedName name="_tra78">"#REF!"</definedName>
    <definedName name="_tra79">"#REF!"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ru21">{"'Sheet1'!$L$16"}</definedName>
    <definedName name="_Tru21_1">{"'Sheet1'!$L$16"}</definedName>
    <definedName name="_TS2">"#REF!"</definedName>
    <definedName name="_tt3">{"'Sheet1'!$L$16"}</definedName>
    <definedName name="_tt3_1">{"'Sheet1'!$L$16"}</definedName>
    <definedName name="_TT31" localSheetId="0" hidden="1">{"'Sheet1'!$L$16"}</definedName>
    <definedName name="_TT31" localSheetId="6" hidden="1">{"'Sheet1'!$L$16"}</definedName>
    <definedName name="_TT31" localSheetId="8" hidden="1">{"'Sheet1'!$L$16"}</definedName>
    <definedName name="_TT31" localSheetId="7" hidden="1">{"'Sheet1'!$L$16"}</definedName>
    <definedName name="_TT31" localSheetId="1" hidden="1">{"'Sheet1'!$L$16"}</definedName>
    <definedName name="_TT31" localSheetId="5" hidden="1">{"'Sheet1'!$L$16"}</definedName>
    <definedName name="_TT31" hidden="1">{"'Sheet1'!$L$16"}</definedName>
    <definedName name="_TVL1">"#REF!"</definedName>
    <definedName name="_tz593">"#REF!"</definedName>
    <definedName name="_ui108">"#REF!"</definedName>
    <definedName name="_ui140">"#REF!"</definedName>
    <definedName name="_ui180">"#REF!"</definedName>
    <definedName name="_UT2">"#REF!"</definedName>
    <definedName name="_v_1">NA()</definedName>
    <definedName name="_vb1" localSheetId="0">#REF!</definedName>
    <definedName name="_vb1" localSheetId="8">#REF!</definedName>
    <definedName name="_vb1" localSheetId="7">#REF!</definedName>
    <definedName name="_vb1" localSheetId="1">#REF!</definedName>
    <definedName name="_vb1" localSheetId="5">#REF!</definedName>
    <definedName name="_vb1">#REF!</definedName>
    <definedName name="_vb2" localSheetId="0">#REF!</definedName>
    <definedName name="_vb2" localSheetId="8">#REF!</definedName>
    <definedName name="_vb2" localSheetId="7">#REF!</definedName>
    <definedName name="_vb2" localSheetId="1">#REF!</definedName>
    <definedName name="_vb2" localSheetId="5">#REF!</definedName>
    <definedName name="_vb2">#REF!</definedName>
    <definedName name="_vbt210" localSheetId="0">#REF!</definedName>
    <definedName name="_vbt210" localSheetId="8">#REF!</definedName>
    <definedName name="_vbt210" localSheetId="7">#REF!</definedName>
    <definedName name="_vbt210" localSheetId="1">#REF!</definedName>
    <definedName name="_vbt210" localSheetId="5">#REF!</definedName>
    <definedName name="_vbt210">#REF!</definedName>
    <definedName name="_vbt300" localSheetId="0">#REF!</definedName>
    <definedName name="_vbt300" localSheetId="8">#REF!</definedName>
    <definedName name="_vbt300" localSheetId="7">#REF!</definedName>
    <definedName name="_vbt300" localSheetId="1">#REF!</definedName>
    <definedName name="_vbt300" localSheetId="5">#REF!</definedName>
    <definedName name="_vbt300">#REF!</definedName>
    <definedName name="_vbt400" localSheetId="0">#REF!</definedName>
    <definedName name="_vbt400" localSheetId="8">#REF!</definedName>
    <definedName name="_vbt400" localSheetId="7">#REF!</definedName>
    <definedName name="_vbt400" localSheetId="1">#REF!</definedName>
    <definedName name="_vbt400" localSheetId="5">#REF!</definedName>
    <definedName name="_vbt400">#REF!</definedName>
    <definedName name="_vc1">"#REF!"</definedName>
    <definedName name="_vc2">"#REF!"</definedName>
    <definedName name="_vc3">"#REF!"</definedName>
    <definedName name="_VC400">"#REF!"</definedName>
    <definedName name="_VC5">{"'Sheet1'!$L$16"}</definedName>
    <definedName name="_VC5_1">{"'Sheet1'!$L$16"}</definedName>
    <definedName name="_Vh2">"#REF!"</definedName>
    <definedName name="_VL1">"#REF!"</definedName>
    <definedName name="_vl10">"#REF!"</definedName>
    <definedName name="_VL100">"#REF!"</definedName>
    <definedName name="_vl150">"#REF!"</definedName>
    <definedName name="_vl2" localSheetId="0" hidden="1">{"'Sheet1'!$L$16"}</definedName>
    <definedName name="_vl2" localSheetId="6" hidden="1">{"'Sheet1'!$L$16"}</definedName>
    <definedName name="_vl2" localSheetId="8" hidden="1">{"'Sheet1'!$L$16"}</definedName>
    <definedName name="_vl2" localSheetId="7" hidden="1">{"'Sheet1'!$L$16"}</definedName>
    <definedName name="_vl2" localSheetId="1" hidden="1">{"'Sheet1'!$L$16"}</definedName>
    <definedName name="_vl2" localSheetId="5" hidden="1">{"'Sheet1'!$L$16"}</definedName>
    <definedName name="_vl2" hidden="1">{"'Sheet1'!$L$16"}</definedName>
    <definedName name="_VL200">"#REF!"</definedName>
    <definedName name="_VL250">"#REF!"</definedName>
    <definedName name="_vl4">"#REF!"</definedName>
    <definedName name="_vl5">"#REF!"</definedName>
    <definedName name="_vl50">"#REF!"</definedName>
    <definedName name="_vl6">"#REF!"</definedName>
    <definedName name="_vl7">"#REF!"</definedName>
    <definedName name="_vl8">"#REF!"</definedName>
    <definedName name="_vl9">"#REF!"</definedName>
    <definedName name="_VLI150">"#REF!"</definedName>
    <definedName name="_VLI200">"#REF!"</definedName>
    <definedName name="_VLI50">"#REF!"</definedName>
    <definedName name="_vlt2">"#REF!"</definedName>
    <definedName name="_vlt3">"#REF!"</definedName>
    <definedName name="_vlt4">"#REF!"</definedName>
    <definedName name="_vlt5">"#REF!"</definedName>
    <definedName name="_vlt6">"#REF!"</definedName>
    <definedName name="_vlt7">"#REF!"</definedName>
    <definedName name="_vlt8">"#REF!"</definedName>
    <definedName name="_vm100" localSheetId="0">#REF!</definedName>
    <definedName name="_vm100" localSheetId="8">#REF!</definedName>
    <definedName name="_vm100" localSheetId="7">#REF!</definedName>
    <definedName name="_vm100" localSheetId="1">#REF!</definedName>
    <definedName name="_vm100" localSheetId="5">#REF!</definedName>
    <definedName name="_vm100">#REF!</definedName>
    <definedName name="_vm150" localSheetId="0">#REF!</definedName>
    <definedName name="_vm150" localSheetId="8">#REF!</definedName>
    <definedName name="_vm150" localSheetId="7">#REF!</definedName>
    <definedName name="_vm150" localSheetId="1">#REF!</definedName>
    <definedName name="_vm150" localSheetId="5">#REF!</definedName>
    <definedName name="_vm150">#REF!</definedName>
    <definedName name="_vm50" localSheetId="0">#REF!</definedName>
    <definedName name="_vm50" localSheetId="8">#REF!</definedName>
    <definedName name="_vm50" localSheetId="7">#REF!</definedName>
    <definedName name="_vm50" localSheetId="1">#REF!</definedName>
    <definedName name="_vm50" localSheetId="5">#REF!</definedName>
    <definedName name="_vm50">#REF!</definedName>
    <definedName name="_xb80">"#REF!"</definedName>
    <definedName name="_xm30">"#REF!"</definedName>
    <definedName name="_xm4">"#REF!"</definedName>
    <definedName name="_xm5">"#REF!"</definedName>
    <definedName name="_xx3">"#REF!"</definedName>
    <definedName name="_xx4">"#REF!"</definedName>
    <definedName name="_xx5">"#REF!"</definedName>
    <definedName name="_xx6">"#REF!"</definedName>
    <definedName name="_xx7">"#REF!"</definedName>
    <definedName name="_z_1">NA()</definedName>
    <definedName name="_z_2" localSheetId="0">[14]Nguồn!#REF!</definedName>
    <definedName name="_z_2" localSheetId="8">[14]Nguồn!#REF!</definedName>
    <definedName name="_z_2" localSheetId="7">[14]Nguồn!#REF!</definedName>
    <definedName name="_z_2" localSheetId="1">[14]Nguồn!#REF!</definedName>
    <definedName name="_z_2" localSheetId="5">[14]Nguồn!#REF!</definedName>
    <definedName name="_z_2">[14]Nguồn!#REF!</definedName>
    <definedName name="a" localSheetId="0" hidden="1">{"'Sheet1'!$L$16"}</definedName>
    <definedName name="a" localSheetId="6" hidden="1">{"'Sheet1'!$L$16"}</definedName>
    <definedName name="a" localSheetId="8" hidden="1">{"'Sheet1'!$L$16"}</definedName>
    <definedName name="a" localSheetId="7" hidden="1">{"'Sheet1'!$L$16"}</definedName>
    <definedName name="a" localSheetId="1" hidden="1">{"'Sheet1'!$L$16"}</definedName>
    <definedName name="a" localSheetId="5" hidden="1">{"'Sheet1'!$L$16"}</definedName>
    <definedName name="a" hidden="1">{"'Sheet1'!$L$16"}</definedName>
    <definedName name="A." localSheetId="0">#REF!</definedName>
    <definedName name="A." localSheetId="8">#REF!</definedName>
    <definedName name="A." localSheetId="7">#REF!</definedName>
    <definedName name="A." localSheetId="1">#REF!</definedName>
    <definedName name="A." localSheetId="5">#REF!</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___May">"#REF!"</definedName>
    <definedName name="a___Nhan_cong">"#REF!"</definedName>
    <definedName name="a___vat_lieu">"#REF!"</definedName>
    <definedName name="A_1" localSheetId="0">[14]Nguồn!#REF!</definedName>
    <definedName name="A_1" localSheetId="8">[14]Nguồn!#REF!</definedName>
    <definedName name="A_1" localSheetId="7">[14]Nguồn!#REF!</definedName>
    <definedName name="A_1" localSheetId="1">[14]Nguồn!#REF!</definedName>
    <definedName name="A_1" localSheetId="5">[14]Nguồn!#REF!</definedName>
    <definedName name="A_1">[14]Nguồn!#REF!</definedName>
    <definedName name="A_11">"#REF!"</definedName>
    <definedName name="A_12">"#REF!"</definedName>
    <definedName name="A_17">"#REF!"</definedName>
    <definedName name="A_2">NA()</definedName>
    <definedName name="A_21">"#REF!"</definedName>
    <definedName name="A_3" localSheetId="0">[14]Nguồn!#REF!</definedName>
    <definedName name="A_3" localSheetId="8">[14]Nguồn!#REF!</definedName>
    <definedName name="A_3" localSheetId="7">[14]Nguồn!#REF!</definedName>
    <definedName name="A_3" localSheetId="1">[14]Nguồn!#REF!</definedName>
    <definedName name="A_3" localSheetId="5">[14]Nguồn!#REF!</definedName>
    <definedName name="A_3">[14]Nguồn!#REF!</definedName>
    <definedName name="A_4">NA()</definedName>
    <definedName name="A_5">NA()</definedName>
    <definedName name="A_6">NA()</definedName>
    <definedName name="A_7">NA()</definedName>
    <definedName name="A_8">NA()</definedName>
    <definedName name="A_9">NA()</definedName>
    <definedName name="A_DGHNoi" localSheetId="0">#REF!</definedName>
    <definedName name="A_DGHNoi" localSheetId="8">#REF!</definedName>
    <definedName name="A_DGHNoi" localSheetId="7">#REF!</definedName>
    <definedName name="A_DGHNoi" localSheetId="1">#REF!</definedName>
    <definedName name="A_DGHNoi" localSheetId="5">#REF!</definedName>
    <definedName name="A_DGHNoi">#REF!</definedName>
    <definedName name="a_min">"#REF!"</definedName>
    <definedName name="a_s">"#REF!"</definedName>
    <definedName name="A_Thuhoi" localSheetId="0">#REF!</definedName>
    <definedName name="A_Thuhoi" localSheetId="8">#REF!</definedName>
    <definedName name="A_Thuhoi" localSheetId="7">#REF!</definedName>
    <definedName name="A_Thuhoi" localSheetId="1">#REF!</definedName>
    <definedName name="A_Thuhoi" localSheetId="5">#REF!</definedName>
    <definedName name="A_Thuhoi">#REF!</definedName>
    <definedName name="A_ThÝ_nghiÖm" localSheetId="0">#REF!</definedName>
    <definedName name="A_ThÝ_nghiÖm" localSheetId="8">#REF!</definedName>
    <definedName name="A_ThÝ_nghiÖm" localSheetId="7">#REF!</definedName>
    <definedName name="A_ThÝ_nghiÖm" localSheetId="1">#REF!</definedName>
    <definedName name="A_ThÝ_nghiÖm" localSheetId="5">#REF!</definedName>
    <definedName name="A_ThÝ_nghiÖm">#REF!</definedName>
    <definedName name="a0.75" localSheetId="0">#REF!</definedName>
    <definedName name="a0.75" localSheetId="8">#REF!</definedName>
    <definedName name="a0.75" localSheetId="7">#REF!</definedName>
    <definedName name="a0.75" localSheetId="1">#REF!</definedName>
    <definedName name="a0.75" localSheetId="5">#REF!</definedName>
    <definedName name="a0.75">#REF!</definedName>
    <definedName name="A01_">"#N/A"</definedName>
    <definedName name="A01__1">"#REF!"</definedName>
    <definedName name="A01AC">"#N/A"</definedName>
    <definedName name="A01AC_1">"#REF!"</definedName>
    <definedName name="A01CAT">"#N/A"</definedName>
    <definedName name="A01CAT_1">"#REF!"</definedName>
    <definedName name="A01CODE">"#N/A"</definedName>
    <definedName name="A01CODE_1">"#REF!"</definedName>
    <definedName name="A01DATA">"#N/A"</definedName>
    <definedName name="A01DATA_1">"#REF!"</definedName>
    <definedName name="A01MI">"#N/A"</definedName>
    <definedName name="A01MI_1">"#REF!"</definedName>
    <definedName name="A01TO">"#N/A"</definedName>
    <definedName name="A01TO_1">"#REF!"</definedName>
    <definedName name="a1.1">"#REF!"</definedName>
    <definedName name="a1__1">NA()</definedName>
    <definedName name="a1_1">{"'Sheet1'!$L$16"}</definedName>
    <definedName name="a1_1_1">{"'Sheet1'!$L$16"}</definedName>
    <definedName name="a1_1_1_1">{"'Sheet1'!$L$16"}</definedName>
    <definedName name="a1_2">{"'Sheet1'!$L$16"}</definedName>
    <definedName name="a1_2_1">{"'Sheet1'!$L$16"}</definedName>
    <definedName name="a1_3">{"'Sheet1'!$L$16"}</definedName>
    <definedName name="a1_3_1">{"'Sheet1'!$L$16"}</definedName>
    <definedName name="a1_4">{"'Sheet1'!$L$16"}</definedName>
    <definedName name="a1_4_1">{"'Sheet1'!$L$16"}</definedName>
    <definedName name="a1_5">{"'Sheet1'!$L$16"}</definedName>
    <definedName name="a1_5_1">{"'Sheet1'!$L$16"}</definedName>
    <definedName name="a1_6">{"'Sheet1'!$L$16"}</definedName>
    <definedName name="a1_6_1">{"'Sheet1'!$L$16"}</definedName>
    <definedName name="a1_7">{"'Sheet1'!$L$16"}</definedName>
    <definedName name="a1_7_1">{"'Sheet1'!$L$16"}</definedName>
    <definedName name="a10.">"#REF!"</definedName>
    <definedName name="a11.">"#REF!"</definedName>
    <definedName name="a12.">"#REF!"</definedName>
    <definedName name="A120_">"#REF!"</definedName>
    <definedName name="A120__1">NA()</definedName>
    <definedName name="a129_1">{"Offgrid",#N/A,FALSE,"OFFGRID";"Region",#N/A,FALSE,"REGION";"Offgrid -2",#N/A,FALSE,"OFFGRID";"WTP",#N/A,FALSE,"WTP";"WTP -2",#N/A,FALSE,"WTP";"Project",#N/A,FALSE,"PROJECT";"Summary -2",#N/A,FALSE,"SUMMARY"}</definedName>
    <definedName name="a130_1">{"Offgrid",#N/A,FALSE,"OFFGRID";"Region",#N/A,FALSE,"REGION";"Offgrid -2",#N/A,FALSE,"OFFGRID";"WTP",#N/A,FALSE,"WTP";"WTP -2",#N/A,FALSE,"WTP";"Project",#N/A,FALSE,"PROJECT";"Summary -2",#N/A,FALSE,"SUMMARY"}</definedName>
    <definedName name="a16550_1">NA()</definedName>
    <definedName name="a1moi" localSheetId="0" hidden="1">{"'Sheet1'!$L$16"}</definedName>
    <definedName name="a1moi" localSheetId="6" hidden="1">{"'Sheet1'!$L$16"}</definedName>
    <definedName name="a1moi" localSheetId="8" hidden="1">{"'Sheet1'!$L$16"}</definedName>
    <definedName name="a1moi" localSheetId="7" hidden="1">{"'Sheet1'!$L$16"}</definedName>
    <definedName name="a1moi" localSheetId="1" hidden="1">{"'Sheet1'!$L$16"}</definedName>
    <definedName name="a1moi" localSheetId="5" hidden="1">{"'Sheet1'!$L$16"}</definedName>
    <definedName name="a1moi" hidden="1">{"'Sheet1'!$L$16"}</definedName>
    <definedName name="a1t">"#REF!"</definedName>
    <definedName name="A1Xc7">"#REF!"</definedName>
    <definedName name="a2.">"#REF!"</definedName>
    <definedName name="a2__1">NA()</definedName>
    <definedName name="a277Print_Titles">"#REF!"</definedName>
    <definedName name="A2G506">"#REF!"</definedName>
    <definedName name="a3.">"#REF!"</definedName>
    <definedName name="a3__1">NA()</definedName>
    <definedName name="A35_">"#REF!"</definedName>
    <definedName name="A35__1">NA()</definedName>
    <definedName name="a4.">"#REF!"</definedName>
    <definedName name="a4__1">NA()</definedName>
    <definedName name="a5.">"#REF!"</definedName>
    <definedName name="a5__1">NA()</definedName>
    <definedName name="A50_">"#REF!"</definedName>
    <definedName name="A50__1">NA()</definedName>
    <definedName name="a6.">"#REF!"</definedName>
    <definedName name="A65700_1">NA()</definedName>
    <definedName name="A65700_2">NA()</definedName>
    <definedName name="A65700_3">NA()</definedName>
    <definedName name="A65700_4">NA()</definedName>
    <definedName name="A65700_5">NA()</definedName>
    <definedName name="A65700_6">NA()</definedName>
    <definedName name="A65700_7">NA()</definedName>
    <definedName name="A65800_1">NA()</definedName>
    <definedName name="A65800_2">NA()</definedName>
    <definedName name="A65800_3">NA()</definedName>
    <definedName name="A65800_4">NA()</definedName>
    <definedName name="A65800_5">NA()</definedName>
    <definedName name="A65800_6">NA()</definedName>
    <definedName name="A65800_7">NA()</definedName>
    <definedName name="A66000_1">NA()</definedName>
    <definedName name="A66000_2">NA()</definedName>
    <definedName name="A66000_3">NA()</definedName>
    <definedName name="A66000_4">NA()</definedName>
    <definedName name="A66000_5">NA()</definedName>
    <definedName name="A66000_6">NA()</definedName>
    <definedName name="A66000_7">NA()</definedName>
    <definedName name="A67000_1">NA()</definedName>
    <definedName name="A67000_2">NA()</definedName>
    <definedName name="A67000_3">NA()</definedName>
    <definedName name="A67000_4">NA()</definedName>
    <definedName name="A67000_5">NA()</definedName>
    <definedName name="A67000_6">NA()</definedName>
    <definedName name="A67000_7">NA()</definedName>
    <definedName name="A68000_1">NA()</definedName>
    <definedName name="A68000_2">NA()</definedName>
    <definedName name="A68000_3">NA()</definedName>
    <definedName name="A68000_4">NA()</definedName>
    <definedName name="A68000_5">NA()</definedName>
    <definedName name="A68000_6">NA()</definedName>
    <definedName name="A68000_7">NA()</definedName>
    <definedName name="A6N2" localSheetId="0">#REF!</definedName>
    <definedName name="A6N2" localSheetId="8">#REF!</definedName>
    <definedName name="A6N2" localSheetId="7">#REF!</definedName>
    <definedName name="A6N2" localSheetId="1">#REF!</definedName>
    <definedName name="A6N2" localSheetId="5">#REF!</definedName>
    <definedName name="A6N2">#REF!</definedName>
    <definedName name="A6N2_1">NA()</definedName>
    <definedName name="A6N3" localSheetId="0">#REF!</definedName>
    <definedName name="A6N3" localSheetId="8">#REF!</definedName>
    <definedName name="A6N3" localSheetId="7">#REF!</definedName>
    <definedName name="A6N3" localSheetId="1">#REF!</definedName>
    <definedName name="A6N3" localSheetId="5">#REF!</definedName>
    <definedName name="A6N3">#REF!</definedName>
    <definedName name="A6N3_1" localSheetId="0">#REF!</definedName>
    <definedName name="A6N3_1" localSheetId="8">#REF!</definedName>
    <definedName name="A6N3_1" localSheetId="7">#REF!</definedName>
    <definedName name="A6N3_1" localSheetId="1">#REF!</definedName>
    <definedName name="A6N3_1" localSheetId="5">#REF!</definedName>
    <definedName name="A6N3_1">#REF!</definedName>
    <definedName name="a7.">"#REF!"</definedName>
    <definedName name="a7__1">NA()</definedName>
    <definedName name="A70_">"#REF!"</definedName>
    <definedName name="A70__1">NA()</definedName>
    <definedName name="A70000_1">NA()</definedName>
    <definedName name="A70000_2">NA()</definedName>
    <definedName name="A70000_3">NA()</definedName>
    <definedName name="A70000_4">NA()</definedName>
    <definedName name="A70000_5">NA()</definedName>
    <definedName name="A70000_6">NA()</definedName>
    <definedName name="A70000_7">NA()</definedName>
    <definedName name="A75000_1">NA()</definedName>
    <definedName name="A75000_2">NA()</definedName>
    <definedName name="A75000_3">NA()</definedName>
    <definedName name="A75000_4">NA()</definedName>
    <definedName name="A75000_5">NA()</definedName>
    <definedName name="A75000_6">NA()</definedName>
    <definedName name="A75000_7">NA()</definedName>
    <definedName name="a8.">"#REF!"</definedName>
    <definedName name="A85000_1">NA()</definedName>
    <definedName name="A85000_2">NA()</definedName>
    <definedName name="A85000_3">NA()</definedName>
    <definedName name="A85000_4">NA()</definedName>
    <definedName name="A85000_5">NA()</definedName>
    <definedName name="A85000_6">NA()</definedName>
    <definedName name="A85000_7">NA()</definedName>
    <definedName name="a9.">"#REF!"</definedName>
    <definedName name="A95_">"#REF!"</definedName>
    <definedName name="A95__1">NA()</definedName>
    <definedName name="AA">"#REF!"</definedName>
    <definedName name="aâ">"#REF!"</definedName>
    <definedName name="AA_1">NA()</definedName>
    <definedName name="AA_17">"#REF!"</definedName>
    <definedName name="AA_21">"#REF!"</definedName>
    <definedName name="aaa" localSheetId="0" hidden="1">{"'Sheet1'!$L$16"}</definedName>
    <definedName name="aaa" localSheetId="6" hidden="1">{"'Sheet1'!$L$16"}</definedName>
    <definedName name="aaa" localSheetId="8" hidden="1">{"'Sheet1'!$L$16"}</definedName>
    <definedName name="aaa" localSheetId="7" hidden="1">{"'Sheet1'!$L$16"}</definedName>
    <definedName name="aaa" localSheetId="1" hidden="1">{"'Sheet1'!$L$16"}</definedName>
    <definedName name="aaa" localSheetId="5" hidden="1">{"'Sheet1'!$L$16"}</definedName>
    <definedName name="AAA">'[23]MTL$-INTER'!#REF!</definedName>
    <definedName name="AAA_1" localSheetId="0">[14]Nguồn!#REF!</definedName>
    <definedName name="AAA_1" localSheetId="8">[14]Nguồn!#REF!</definedName>
    <definedName name="AAA_1" localSheetId="7">[14]Nguồn!#REF!</definedName>
    <definedName name="AAA_1" localSheetId="1">[14]Nguồn!#REF!</definedName>
    <definedName name="AAA_1" localSheetId="5">[14]Nguồn!#REF!</definedName>
    <definedName name="AAA_1">[14]Nguồn!#REF!</definedName>
    <definedName name="AAA_2">NA()</definedName>
    <definedName name="AAA_3">NA()</definedName>
    <definedName name="AAA_4">NA()</definedName>
    <definedName name="AAA_5">NA()</definedName>
    <definedName name="AAA_6">NA()</definedName>
    <definedName name="AAA_7" localSheetId="0">[14]Nguồn!#REF!</definedName>
    <definedName name="AAA_7" localSheetId="8">[14]Nguồn!#REF!</definedName>
    <definedName name="AAA_7" localSheetId="7">[14]Nguồn!#REF!</definedName>
    <definedName name="AAA_7" localSheetId="1">[14]Nguồn!#REF!</definedName>
    <definedName name="AAA_7" localSheetId="5">[14]Nguồn!#REF!</definedName>
    <definedName name="AAA_7">[14]Nguồn!#REF!</definedName>
    <definedName name="AAA_8">NA()</definedName>
    <definedName name="aAAA">"#REF!"</definedName>
    <definedName name="aaaaa">"#REF!"</definedName>
    <definedName name="aaaaaa" localSheetId="0" hidden="1">{"'Sheet1'!$L$16"}</definedName>
    <definedName name="aaaaaa" localSheetId="6" hidden="1">{"'Sheet1'!$L$16"}</definedName>
    <definedName name="aaaaaa" localSheetId="8" hidden="1">{"'Sheet1'!$L$16"}</definedName>
    <definedName name="aaaaaa" localSheetId="7" hidden="1">{"'Sheet1'!$L$16"}</definedName>
    <definedName name="aaaaaa" localSheetId="1" hidden="1">{"'Sheet1'!$L$16"}</definedName>
    <definedName name="aaaaaa" localSheetId="5" hidden="1">{"'Sheet1'!$L$16"}</definedName>
    <definedName name="aaaaaa" hidden="1">{"'Sheet1'!$L$16"}</definedName>
    <definedName name="aaaaaaa" localSheetId="0" hidden="1">{"'Sheet1'!$L$16"}</definedName>
    <definedName name="aaaaaaa" localSheetId="6" hidden="1">{"'Sheet1'!$L$16"}</definedName>
    <definedName name="aaaaaaa" localSheetId="8" hidden="1">{"'Sheet1'!$L$16"}</definedName>
    <definedName name="aaaaaaa" localSheetId="7" hidden="1">{"'Sheet1'!$L$16"}</definedName>
    <definedName name="aaaaaaa" localSheetId="1" hidden="1">{"'Sheet1'!$L$16"}</definedName>
    <definedName name="aaaaaaa" localSheetId="5" hidden="1">{"'Sheet1'!$L$16"}</definedName>
    <definedName name="aaaaaaa" hidden="1">{"'Sheet1'!$L$16"}</definedName>
    <definedName name="aabb">"#REF!"</definedName>
    <definedName name="aan">"#REF!"</definedName>
    <definedName name="Ab">"#REF!"</definedName>
    <definedName name="Ab_1">NA()</definedName>
    <definedName name="abb91_1">NA()</definedName>
    <definedName name="abba">"#REF!"</definedName>
    <definedName name="abc" localSheetId="0">#REF!</definedName>
    <definedName name="abc" localSheetId="8">#REF!</definedName>
    <definedName name="abc" localSheetId="7">#REF!</definedName>
    <definedName name="abc" localSheetId="1">#REF!</definedName>
    <definedName name="abc" localSheetId="5">#REF!</definedName>
    <definedName name="abc">#REF!</definedName>
    <definedName name="abc_1">NA()</definedName>
    <definedName name="abs">"#REF!"</definedName>
    <definedName name="Ac_">"#REF!"</definedName>
    <definedName name="ac_1">NA()</definedName>
    <definedName name="AC120_">"#REF!"</definedName>
    <definedName name="AC120__1">NA()</definedName>
    <definedName name="AC35_">"#REF!"</definedName>
    <definedName name="AC35__1">NA()</definedName>
    <definedName name="AC50_">"#REF!"</definedName>
    <definedName name="AC50__1">NA()</definedName>
    <definedName name="AC70_">"#REF!"</definedName>
    <definedName name="AC70__1">NA()</definedName>
    <definedName name="AC95_">"#REF!"</definedName>
    <definedName name="AC95__1">NA()</definedName>
    <definedName name="acbtb">"#REF!"</definedName>
    <definedName name="Acc_Payable">"#REF!"</definedName>
    <definedName name="Acc_Receivable">"#REF!"</definedName>
    <definedName name="AccessDatabase">"C:\Documents and Settings\trong.tran\My Documents\Phieu thu chi.mdb"</definedName>
    <definedName name="Accumulated_ESALs" localSheetId="0">#REF!</definedName>
    <definedName name="Accumulated_ESALs" localSheetId="8">#REF!</definedName>
    <definedName name="Accumulated_ESALs" localSheetId="7">#REF!</definedName>
    <definedName name="Accumulated_ESALs" localSheetId="1">#REF!</definedName>
    <definedName name="Accumulated_ESALs" localSheetId="5">#REF!</definedName>
    <definedName name="Accumulated_ESALs">#REF!</definedName>
    <definedName name="acdc">"#REF!"</definedName>
    <definedName name="aco">"#REF!"</definedName>
    <definedName name="Act_tec">"#REF!"</definedName>
    <definedName name="Acv">"#REF!"</definedName>
    <definedName name="ad_1">NA()</definedName>
    <definedName name="ADADADD" localSheetId="0" hidden="1">{"'Sheet1'!$L$16"}</definedName>
    <definedName name="ADADADD" localSheetId="6" hidden="1">{"'Sheet1'!$L$16"}</definedName>
    <definedName name="ADADADD" localSheetId="8" hidden="1">{"'Sheet1'!$L$16"}</definedName>
    <definedName name="ADADADD" localSheetId="7" hidden="1">{"'Sheet1'!$L$16"}</definedName>
    <definedName name="ADADADD" localSheetId="1" hidden="1">{"'Sheet1'!$L$16"}</definedName>
    <definedName name="ADADADD" localSheetId="5" hidden="1">{"'Sheet1'!$L$16"}</definedName>
    <definedName name="ADADADD" hidden="1">{"'Sheet1'!$L$16"}</definedName>
    <definedName name="ADAY">"#REF!"</definedName>
    <definedName name="adb">"#REF!"</definedName>
    <definedName name="adb_1">NA()</definedName>
    <definedName name="Address">"#REF!"</definedName>
    <definedName name="Address_1">NA()</definedName>
    <definedName name="ADEQ">"#REF!"</definedName>
    <definedName name="ADEQ_1">NA()</definedName>
    <definedName name="âdf">{"Book5","sæ quü.xls","Dù to¸n x©y dùng nhµ s¶n xuÊt.xls","Than.xls","TiÕn ®é s¶n xuÊt - Th¸ng 9.xls"}</definedName>
    <definedName name="âdf_1">{"Book5","sæ quü.xls","Dù to¸n x©y dùng nhµ s¶n xuÊt.xls","Than.xls","TiÕn ®é s¶n xuÊt - Th¸ng 9.xls"}</definedName>
    <definedName name="adg">"#REF!"</definedName>
    <definedName name="adg_1">NA()</definedName>
    <definedName name="Adn" localSheetId="0">#REF!</definedName>
    <definedName name="Adn" localSheetId="8">#REF!</definedName>
    <definedName name="Adn" localSheetId="7">#REF!</definedName>
    <definedName name="Adn" localSheetId="1">#REF!</definedName>
    <definedName name="Adn" localSheetId="5">#REF!</definedName>
    <definedName name="Adn">#REF!</definedName>
    <definedName name="ADT" localSheetId="0">#REF!</definedName>
    <definedName name="ADT" localSheetId="8">#REF!</definedName>
    <definedName name="ADT" localSheetId="7">#REF!</definedName>
    <definedName name="ADT" localSheetId="1">#REF!</definedName>
    <definedName name="ADT" localSheetId="5">#REF!</definedName>
    <definedName name="ADT">#REF!</definedName>
    <definedName name="ae" localSheetId="0" hidden="1">{"'Sheet1'!$L$16"}</definedName>
    <definedName name="ae" localSheetId="6" hidden="1">{"'Sheet1'!$L$16"}</definedName>
    <definedName name="ae" localSheetId="8" hidden="1">{"'Sheet1'!$L$16"}</definedName>
    <definedName name="ae" localSheetId="7" hidden="1">{"'Sheet1'!$L$16"}</definedName>
    <definedName name="ae" localSheetId="1" hidden="1">{"'Sheet1'!$L$16"}</definedName>
    <definedName name="ae" localSheetId="5" hidden="1">{"'Sheet1'!$L$16"}</definedName>
    <definedName name="ae" hidden="1">{"'Sheet1'!$L$16"}</definedName>
    <definedName name="æ76" localSheetId="0">[24]chitiet!#REF!</definedName>
    <definedName name="æ76" localSheetId="8">[24]chitiet!#REF!</definedName>
    <definedName name="æ76" localSheetId="7">[24]chitiet!#REF!</definedName>
    <definedName name="æ76" localSheetId="1">[24]chitiet!#REF!</definedName>
    <definedName name="æ76" localSheetId="5">[24]chitiet!#REF!</definedName>
    <definedName name="æ76">[24]chitiet!#REF!</definedName>
    <definedName name="æ76_1">NA()</definedName>
    <definedName name="AEZ">"#REF!"</definedName>
    <definedName name="Ag_">"#REF!"</definedName>
    <definedName name="Ag_1">NA()</definedName>
    <definedName name="AG_Temp">"#REF!"</definedName>
    <definedName name="ag142X42">#N/A</definedName>
    <definedName name="ag142X42_1">NA()</definedName>
    <definedName name="ag15F80">"#REF!"</definedName>
    <definedName name="ag15F80_1">"#REF!"</definedName>
    <definedName name="ag15F80_11">"#REF!"</definedName>
    <definedName name="ag15F80_12">"#REF!"</definedName>
    <definedName name="ag15F80_21">"#REF!"</definedName>
    <definedName name="ag267N59">#N/A</definedName>
    <definedName name="ag267N59_1">NA()</definedName>
    <definedName name="agd_1">NA()</definedName>
    <definedName name="Age_d" localSheetId="0">#REF!</definedName>
    <definedName name="Age_d" localSheetId="8">#REF!</definedName>
    <definedName name="Age_d" localSheetId="7">#REF!</definedName>
    <definedName name="Age_d" localSheetId="1">#REF!</definedName>
    <definedName name="Age_d" localSheetId="5">#REF!</definedName>
    <definedName name="Age_d">#REF!</definedName>
    <definedName name="Age_nd" localSheetId="0">#REF!</definedName>
    <definedName name="Age_nd" localSheetId="8">#REF!</definedName>
    <definedName name="Age_nd" localSheetId="7">#REF!</definedName>
    <definedName name="Age_nd" localSheetId="1">#REF!</definedName>
    <definedName name="Age_nd" localSheetId="5">#REF!</definedName>
    <definedName name="Age_nd">#REF!</definedName>
    <definedName name="Agency" localSheetId="0">#REF!</definedName>
    <definedName name="Agency" localSheetId="8">#REF!</definedName>
    <definedName name="Agency" localSheetId="7">#REF!</definedName>
    <definedName name="Agency" localSheetId="1">#REF!</definedName>
    <definedName name="Agency" localSheetId="5">#REF!</definedName>
    <definedName name="Agency">#REF!</definedName>
    <definedName name="agsd_1">NA()</definedName>
    <definedName name="ah">"#REF!"</definedName>
    <definedName name="aho" localSheetId="0">#REF!</definedName>
    <definedName name="aho" localSheetId="8">#REF!</definedName>
    <definedName name="aho" localSheetId="7">#REF!</definedName>
    <definedName name="aho" localSheetId="1">#REF!</definedName>
    <definedName name="aho" localSheetId="5">#REF!</definedName>
    <definedName name="aho">#REF!</definedName>
    <definedName name="ai">"#REF!"</definedName>
    <definedName name="AÏ8">"#REF!"</definedName>
    <definedName name="aii">"#REF!"</definedName>
    <definedName name="aiii">"#REF!"</definedName>
    <definedName name="ak" localSheetId="0">#REF!</definedName>
    <definedName name="ak" localSheetId="8">#REF!</definedName>
    <definedName name="ak" localSheetId="7">#REF!</definedName>
    <definedName name="ak" localSheetId="1">#REF!</definedName>
    <definedName name="ak" localSheetId="5">#REF!</definedName>
    <definedName name="ak">#REF!</definedName>
    <definedName name="aK_cap">"#REF!"</definedName>
    <definedName name="aK_con">"#REF!"</definedName>
    <definedName name="aK_dep">"#REF!"</definedName>
    <definedName name="aK_dis">"#REF!"</definedName>
    <definedName name="aK_imm">"#REF!"</definedName>
    <definedName name="aK_rof">"#REF!"</definedName>
    <definedName name="aK_ron">"#REF!"</definedName>
    <definedName name="aK_run">"#REF!"</definedName>
    <definedName name="aK_sed">"#REF!"</definedName>
    <definedName name="alfa">"#REF!"</definedName>
    <definedName name="Alfan">"#REF!"</definedName>
    <definedName name="All_Item">"#REF!"</definedName>
    <definedName name="All_Item_1">NA()</definedName>
    <definedName name="alpha_1">NA()</definedName>
    <definedName name="ALPHA_d" localSheetId="0">#REF!</definedName>
    <definedName name="ALPHA_d" localSheetId="8">#REF!</definedName>
    <definedName name="ALPHA_d" localSheetId="7">#REF!</definedName>
    <definedName name="ALPHA_d" localSheetId="1">#REF!</definedName>
    <definedName name="ALPHA_d" localSheetId="5">#REF!</definedName>
    <definedName name="ALPHA_d">#REF!</definedName>
    <definedName name="ALPIN">"#N/A"</definedName>
    <definedName name="ALPIN_1">"#REF!"</definedName>
    <definedName name="ALPJYOU">"#N/A"</definedName>
    <definedName name="ALPJYOU_1">"#REF!"</definedName>
    <definedName name="ALPTOI">"#N/A"</definedName>
    <definedName name="ALPTOI_1">"#REF!"</definedName>
    <definedName name="am.">"#REF!"</definedName>
    <definedName name="amiang" localSheetId="0">[25]gvl!#REF!</definedName>
    <definedName name="amiang" localSheetId="8">[25]gvl!#REF!</definedName>
    <definedName name="amiang" localSheetId="7">[25]gvl!#REF!</definedName>
    <definedName name="amiang" localSheetId="1">[25]gvl!#REF!</definedName>
    <definedName name="amiang" localSheetId="5">[25]gvl!#REF!</definedName>
    <definedName name="amiang">[25]gvl!#REF!</definedName>
    <definedName name="an_1">NA()</definedName>
    <definedName name="aN_cap">"#REF!"</definedName>
    <definedName name="aN_con">"#REF!"</definedName>
    <definedName name="aN_dep">"#REF!"</definedName>
    <definedName name="aN_fix">"#REF!"</definedName>
    <definedName name="aN_imm">"#REF!"</definedName>
    <definedName name="aN_rof">"#REF!"</definedName>
    <definedName name="aN_ron">"#REF!"</definedName>
    <definedName name="aN_run">"#REF!"</definedName>
    <definedName name="aN_sed">"#REF!"</definedName>
    <definedName name="anfa" localSheetId="0">#REF!</definedName>
    <definedName name="anfa" localSheetId="8">#REF!</definedName>
    <definedName name="anfa" localSheetId="7">#REF!</definedName>
    <definedName name="anfa" localSheetId="1">#REF!</definedName>
    <definedName name="anfa" localSheetId="5">#REF!</definedName>
    <definedName name="anfa">#REF!</definedName>
    <definedName name="anfa_s">"#REF!"</definedName>
    <definedName name="ang">"#REF!"</definedName>
    <definedName name="Annual_Growth" localSheetId="0">#REF!</definedName>
    <definedName name="Annual_Growth" localSheetId="8">#REF!</definedName>
    <definedName name="Annual_Growth" localSheetId="7">#REF!</definedName>
    <definedName name="Annual_Growth" localSheetId="1">#REF!</definedName>
    <definedName name="Annual_Growth" localSheetId="5">#REF!</definedName>
    <definedName name="Annual_Growth">#REF!</definedName>
    <definedName name="Annual_Growth_Truck_Factor" localSheetId="0">#REF!</definedName>
    <definedName name="Annual_Growth_Truck_Factor" localSheetId="8">#REF!</definedName>
    <definedName name="Annual_Growth_Truck_Factor" localSheetId="7">#REF!</definedName>
    <definedName name="Annual_Growth_Truck_Factor" localSheetId="1">#REF!</definedName>
    <definedName name="Annual_Growth_Truck_Factor" localSheetId="5">#REF!</definedName>
    <definedName name="Annual_Growth_Truck_Factor">#REF!</definedName>
    <definedName name="anpha">"#REF!"</definedName>
    <definedName name="anscount">1</definedName>
    <definedName name="anscount_1">1</definedName>
    <definedName name="Antoan">{"'Sheet1'!$L$16"}</definedName>
    <definedName name="ao_1">NA()</definedName>
    <definedName name="aP_cap">"#REF!"</definedName>
    <definedName name="aP_con">"#REF!"</definedName>
    <definedName name="aP_dep">"#REF!"</definedName>
    <definedName name="aP_dis">"#REF!"</definedName>
    <definedName name="aP_imm">"#REF!"</definedName>
    <definedName name="aP_rof">"#REF!"</definedName>
    <definedName name="aP_ron">"#REF!"</definedName>
    <definedName name="aP_run">"#REF!"</definedName>
    <definedName name="aP_sed">"#REF!"</definedName>
    <definedName name="AppRoad">"#REF!"</definedName>
    <definedName name="Aps_1">NA()</definedName>
    <definedName name="Apstot">"#REF!"</definedName>
    <definedName name="Aq" localSheetId="0">#REF!</definedName>
    <definedName name="Aq" localSheetId="8">#REF!</definedName>
    <definedName name="Aq" localSheetId="7">#REF!</definedName>
    <definedName name="Aq" localSheetId="1">#REF!</definedName>
    <definedName name="Aq" localSheetId="5">#REF!</definedName>
    <definedName name="Aq">#REF!</definedName>
    <definedName name="AQ_1">NA()</definedName>
    <definedName name="aqbnmjm" localSheetId="0" hidden="1">#REF!</definedName>
    <definedName name="aqbnmjm" localSheetId="6" hidden="1">#REF!</definedName>
    <definedName name="aqbnmjm" localSheetId="8" hidden="1">#REF!</definedName>
    <definedName name="aqbnmjm" localSheetId="7" hidden="1">#REF!</definedName>
    <definedName name="aqbnmjm" localSheetId="1" hidden="1">#REF!</definedName>
    <definedName name="aqbnmjm" localSheetId="5" hidden="1">#REF!</definedName>
    <definedName name="aqbnmjm" hidden="1">#REF!</definedName>
    <definedName name="Area">"#REF!"</definedName>
    <definedName name="As">"#REF!"</definedName>
    <definedName name="As_">"#REF!"</definedName>
    <definedName name="AS2DocOpenMode">"AS2DocumentEdit"</definedName>
    <definedName name="AS2HasNoAutoHeaderFooter">"OFF"</definedName>
    <definedName name="asb">"#REF!"</definedName>
    <definedName name="asd">{"Book1","Dt tonghop.xls"}</definedName>
    <definedName name="asd_1">{"Book1","Dt tonghop.xls"}</definedName>
    <definedName name="asdf">#N/A</definedName>
    <definedName name="asdf_1">#N/A</definedName>
    <definedName name="asega">{"Thuxm2.xls","Sheet1"}</definedName>
    <definedName name="asega_1">{"Thuxm2.xls","Sheet1"}</definedName>
    <definedName name="ASP" localSheetId="0">#REF!</definedName>
    <definedName name="ASP" localSheetId="8">#REF!</definedName>
    <definedName name="ASP" localSheetId="7">#REF!</definedName>
    <definedName name="ASP" localSheetId="1">#REF!</definedName>
    <definedName name="ASP" localSheetId="5">#REF!</definedName>
    <definedName name="ASP">#REF!</definedName>
    <definedName name="asss" localSheetId="0" hidden="1">{"'Sheet1'!$L$16"}</definedName>
    <definedName name="asss" localSheetId="6" hidden="1">{"'Sheet1'!$L$16"}</definedName>
    <definedName name="asss" localSheetId="8" hidden="1">{"'Sheet1'!$L$16"}</definedName>
    <definedName name="asss" localSheetId="7" hidden="1">{"'Sheet1'!$L$16"}</definedName>
    <definedName name="asss" localSheetId="1" hidden="1">{"'Sheet1'!$L$16"}</definedName>
    <definedName name="asss" localSheetId="5" hidden="1">{"'Sheet1'!$L$16"}</definedName>
    <definedName name="asss" hidden="1">{"'Sheet1'!$L$16"}</definedName>
    <definedName name="ASTM" localSheetId="0">#REF!</definedName>
    <definedName name="ASTM" localSheetId="8">#REF!</definedName>
    <definedName name="ASTM" localSheetId="7">#REF!</definedName>
    <definedName name="ASTM" localSheetId="1">#REF!</definedName>
    <definedName name="ASTM" localSheetId="5">#REF!</definedName>
    <definedName name="ASTM">#REF!</definedName>
    <definedName name="astr">"#REF!"</definedName>
    <definedName name="at">"#REF!"</definedName>
    <definedName name="at1.5">"#REF!"</definedName>
    <definedName name="at1.5_1">NA()</definedName>
    <definedName name="atg">"#REF!"</definedName>
    <definedName name="atg_1">NA()</definedName>
    <definedName name="atgoi">"#REF!"</definedName>
    <definedName name="atgoi_1">NA()</definedName>
    <definedName name="ATGT">{"'Sheet1'!$L$16"}</definedName>
    <definedName name="ATGT_1">{"'Sheet1'!$L$16"}</definedName>
    <definedName name="ATGT_1_1">{"'Sheet1'!$L$16"}</definedName>
    <definedName name="ATGT_2">{"'Sheet1'!$L$16"}</definedName>
    <definedName name="ATGT_3">{"'Sheet1'!$L$16"}</definedName>
    <definedName name="ATGT_4">{"'Sheet1'!$L$16"}</definedName>
    <definedName name="ATGT_5">{"'Sheet1'!$L$16"}</definedName>
    <definedName name="ATGT_6">{"'Sheet1'!$L$16"}</definedName>
    <definedName name="ATGT_7">{"'Sheet1'!$L$16"}</definedName>
    <definedName name="ATRAM">"#REF!"</definedName>
    <definedName name="AÙ">"#REF!"</definedName>
    <definedName name="auto">"#REF!"</definedName>
    <definedName name="automat_1">NA()</definedName>
    <definedName name="automat50_1">NA()</definedName>
    <definedName name="Av">"#REF!"</definedName>
    <definedName name="Average_Truck_Factor" localSheetId="0">#REF!</definedName>
    <definedName name="Average_Truck_Factor" localSheetId="8">#REF!</definedName>
    <definedName name="Average_Truck_Factor" localSheetId="7">#REF!</definedName>
    <definedName name="Average_Truck_Factor" localSheetId="1">#REF!</definedName>
    <definedName name="Average_Truck_Factor" localSheetId="5">#REF!</definedName>
    <definedName name="Average_Truck_Factor">#REF!</definedName>
    <definedName name="Avf">"#REF!"</definedName>
    <definedName name="B" localSheetId="0">'[1]PNT-QUOT-#3'!#REF!</definedName>
    <definedName name="B" localSheetId="8">'[1]PNT-QUOT-#3'!#REF!</definedName>
    <definedName name="B" localSheetId="7">'[1]PNT-QUOT-#3'!#REF!</definedName>
    <definedName name="B" localSheetId="1">'[1]PNT-QUOT-#3'!#REF!</definedName>
    <definedName name="B" localSheetId="5">'[1]PNT-QUOT-#3'!#REF!</definedName>
    <definedName name="B">'[1]PNT-QUOT-#3'!#REF!</definedName>
    <definedName name="B.4">"#REF!"</definedName>
    <definedName name="B.5">"#REF!"</definedName>
    <definedName name="B.6">"#REF!"</definedName>
    <definedName name="B.7">"#REF!"</definedName>
    <definedName name="b.8">"#REF!"</definedName>
    <definedName name="b.9">"#REF!"</definedName>
    <definedName name="B.nuamat">7.25</definedName>
    <definedName name="B_" localSheetId="0">#REF!</definedName>
    <definedName name="B_" localSheetId="8">#REF!</definedName>
    <definedName name="B_" localSheetId="7">#REF!</definedName>
    <definedName name="B_" localSheetId="1">#REF!</definedName>
    <definedName name="B_" localSheetId="5">#REF!</definedName>
    <definedName name="B_">#REF!</definedName>
    <definedName name="B_1" localSheetId="0">[14]Nguồn!#REF!</definedName>
    <definedName name="B_1" localSheetId="8">[14]Nguồn!#REF!</definedName>
    <definedName name="B_1" localSheetId="7">[14]Nguồn!#REF!</definedName>
    <definedName name="B_1" localSheetId="1">[14]Nguồn!#REF!</definedName>
    <definedName name="B_1" localSheetId="5">[14]Nguồn!#REF!</definedName>
    <definedName name="B_1">[14]Nguồn!#REF!</definedName>
    <definedName name="b_1_1">NA()</definedName>
    <definedName name="b_11">"#REF!"</definedName>
    <definedName name="b_12">"#REF!"</definedName>
    <definedName name="b_17">"#REF!"</definedName>
    <definedName name="B_2">NA()</definedName>
    <definedName name="b_2_1">NA()</definedName>
    <definedName name="b_21">"#REF!"</definedName>
    <definedName name="b_240" localSheetId="0">#REF!</definedName>
    <definedName name="b_240" localSheetId="8">#REF!</definedName>
    <definedName name="b_240" localSheetId="7">#REF!</definedName>
    <definedName name="b_240" localSheetId="1">#REF!</definedName>
    <definedName name="b_240" localSheetId="5">#REF!</definedName>
    <definedName name="b_240">#REF!</definedName>
    <definedName name="b_240_1" localSheetId="0">#REF!</definedName>
    <definedName name="b_240_1" localSheetId="8">#REF!</definedName>
    <definedName name="b_240_1" localSheetId="7">#REF!</definedName>
    <definedName name="b_240_1" localSheetId="1">#REF!</definedName>
    <definedName name="b_240_1" localSheetId="5">#REF!</definedName>
    <definedName name="b_240_1">#REF!</definedName>
    <definedName name="b_280" localSheetId="0">#REF!</definedName>
    <definedName name="b_280" localSheetId="8">#REF!</definedName>
    <definedName name="b_280" localSheetId="7">#REF!</definedName>
    <definedName name="b_280" localSheetId="1">#REF!</definedName>
    <definedName name="b_280" localSheetId="5">#REF!</definedName>
    <definedName name="b_280">#REF!</definedName>
    <definedName name="b_280_1" localSheetId="0">#REF!</definedName>
    <definedName name="b_280_1" localSheetId="8">#REF!</definedName>
    <definedName name="b_280_1" localSheetId="7">#REF!</definedName>
    <definedName name="b_280_1" localSheetId="1">#REF!</definedName>
    <definedName name="b_280_1" localSheetId="5">#REF!</definedName>
    <definedName name="b_280_1">#REF!</definedName>
    <definedName name="B_3" localSheetId="0">[14]Nguồn!#REF!</definedName>
    <definedName name="B_3" localSheetId="8">[14]Nguồn!#REF!</definedName>
    <definedName name="B_3" localSheetId="7">[14]Nguồn!#REF!</definedName>
    <definedName name="B_3" localSheetId="1">[14]Nguồn!#REF!</definedName>
    <definedName name="B_3" localSheetId="5">[14]Nguồn!#REF!</definedName>
    <definedName name="B_3">[14]Nguồn!#REF!</definedName>
    <definedName name="b_3_1">NA()</definedName>
    <definedName name="b_320" localSheetId="0">#REF!</definedName>
    <definedName name="b_320" localSheetId="8">#REF!</definedName>
    <definedName name="b_320" localSheetId="7">#REF!</definedName>
    <definedName name="b_320" localSheetId="1">#REF!</definedName>
    <definedName name="b_320" localSheetId="5">#REF!</definedName>
    <definedName name="b_320">#REF!</definedName>
    <definedName name="b_320_1" localSheetId="0">#REF!</definedName>
    <definedName name="b_320_1" localSheetId="8">#REF!</definedName>
    <definedName name="b_320_1" localSheetId="7">#REF!</definedName>
    <definedName name="b_320_1" localSheetId="1">#REF!</definedName>
    <definedName name="b_320_1" localSheetId="5">#REF!</definedName>
    <definedName name="b_320_1">#REF!</definedName>
    <definedName name="B_4">NA()</definedName>
    <definedName name="b_4_1">NA()</definedName>
    <definedName name="B_5">NA()</definedName>
    <definedName name="b_5_1">NA()</definedName>
    <definedName name="B_6">NA()</definedName>
    <definedName name="b_6_1">NA()</definedName>
    <definedName name="B_7">NA()</definedName>
    <definedName name="B_8">NA()</definedName>
    <definedName name="B_9">NA()</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"#REF!"</definedName>
    <definedName name="b_LL">"#REF!"</definedName>
    <definedName name="b_ll1">"#REF!"</definedName>
    <definedName name="b_min">"#REF!"</definedName>
    <definedName name="B_tinh">"#REF!"</definedName>
    <definedName name="b_WL">"#REF!"</definedName>
    <definedName name="b_WL1">"#REF!"</definedName>
    <definedName name="b_WS">"#REF!"</definedName>
    <definedName name="b_ws1">"#REF!"</definedName>
    <definedName name="b1.">"#REF!"</definedName>
    <definedName name="b1_">"#REF!"</definedName>
    <definedName name="b10.">"#REF!"</definedName>
    <definedName name="b11.">"#REF!"</definedName>
    <definedName name="b11__1">NA()</definedName>
    <definedName name="b12.">"#REF!"</definedName>
    <definedName name="b1s">"#REF!"</definedName>
    <definedName name="b1s_">"#REF!"</definedName>
    <definedName name="b1t">"#REF!"</definedName>
    <definedName name="b2.">"#REF!"</definedName>
    <definedName name="b2__1">NA()</definedName>
    <definedName name="b2t">"#REF!"</definedName>
    <definedName name="b3.">"#REF!"</definedName>
    <definedName name="b3__1">NA()</definedName>
    <definedName name="B3a">"#REF!"</definedName>
    <definedName name="b3t">"#REF!"</definedName>
    <definedName name="b4.">"#REF!"</definedName>
    <definedName name="b4__1">NA()</definedName>
    <definedName name="b4t">"#REF!"</definedName>
    <definedName name="b5.">"#REF!"</definedName>
    <definedName name="b5__1">NA()</definedName>
    <definedName name="b6.">"#REF!"</definedName>
    <definedName name="b6__1">NA()</definedName>
    <definedName name="b60x">"#REF!"</definedName>
    <definedName name="b60x_1">NA()</definedName>
    <definedName name="b7.">"#REF!"</definedName>
    <definedName name="b7__1">NA()</definedName>
    <definedName name="b8._1">NA()</definedName>
    <definedName name="b80x">"#REF!"</definedName>
    <definedName name="b80x_1">NA()</definedName>
    <definedName name="b9._1">NA()</definedName>
    <definedName name="ba._1">NA()</definedName>
    <definedName name="bac2.5">"#REF!"</definedName>
    <definedName name="bac2.7" localSheetId="0">#REF!</definedName>
    <definedName name="bac2.7" localSheetId="8">#REF!</definedName>
    <definedName name="bac2.7" localSheetId="7">#REF!</definedName>
    <definedName name="bac2.7" localSheetId="1">#REF!</definedName>
    <definedName name="bac2.7" localSheetId="5">#REF!</definedName>
    <definedName name="bac2.7">#REF!</definedName>
    <definedName name="bac25d">"#REF!"</definedName>
    <definedName name="bac27d">"#REF!"</definedName>
    <definedName name="bac2d">"#REF!"</definedName>
    <definedName name="bac3.5">12971</definedName>
    <definedName name="bac3.7">13180</definedName>
    <definedName name="bac35d">"#REF!"</definedName>
    <definedName name="bac37d">"#REF!"</definedName>
    <definedName name="bac3d">"#REF!"</definedName>
    <definedName name="bac4.5">14925</definedName>
    <definedName name="bac45d">"#REF!"</definedName>
    <definedName name="bac47d">"#REF!"</definedName>
    <definedName name="bac4d">"#REF!"</definedName>
    <definedName name="bac4d1">"#REF!"</definedName>
    <definedName name="BacKan">"#REF!"</definedName>
    <definedName name="bactham">"#REF!"</definedName>
    <definedName name="Bai_ducdam_coc">"#REF!"</definedName>
    <definedName name="BAMUA1">"#REF!"</definedName>
    <definedName name="BAMUA2">"#REF!"</definedName>
    <definedName name="ban">"#REF!"</definedName>
    <definedName name="ban_1">NA()</definedName>
    <definedName name="ban_dan">"#REF!"</definedName>
    <definedName name="ban1_1">NA()</definedName>
    <definedName name="ban2_1">{"'Sheet1'!$L$16"}</definedName>
    <definedName name="ban2_1_1">{"'Sheet1'!$L$16"}</definedName>
    <definedName name="ban2_2">{"'Sheet1'!$L$16"}</definedName>
    <definedName name="ban2_3">{"'Sheet1'!$L$16"}</definedName>
    <definedName name="ban2_4">{"'Sheet1'!$L$16"}</definedName>
    <definedName name="ban2_5">{"'Sheet1'!$L$16"}</definedName>
    <definedName name="ban2_6">{"'Sheet1'!$L$16"}</definedName>
    <definedName name="ban2_7">{"'Sheet1'!$L$16"}</definedName>
    <definedName name="BANG_CHI_TIET_THI_NGHIEM_CONG_TO">"#REF!"</definedName>
    <definedName name="BANG_CHI_TIET_THI_NGHIEM_DZ0.4KV">"#REF!"</definedName>
    <definedName name="Bang_cly">"#REF!"</definedName>
    <definedName name="Bang_cly_1">NA()</definedName>
    <definedName name="Bang_CVC">"#REF!"</definedName>
    <definedName name="Bang_CVC_1">NA()</definedName>
    <definedName name="bang_gia">"#REF!"</definedName>
    <definedName name="bang_gia_1">NA()</definedName>
    <definedName name="bang_ke_nop_nsach">"#REF!"</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_travl_1">NA()</definedName>
    <definedName name="BANG1">"#REF!"</definedName>
    <definedName name="Bang1_1">NA()</definedName>
    <definedName name="BANG10">[26]TONGHOP!$E:$G</definedName>
    <definedName name="BANG1NU">[27]TONGHOP!$A:$C</definedName>
    <definedName name="BANG2">[28]TONGHOP!$E:$G</definedName>
    <definedName name="BANG28">[29]TONGHOP!$E:$G</definedName>
    <definedName name="bang3" localSheetId="0">#REF!</definedName>
    <definedName name="bang3" localSheetId="8">#REF!</definedName>
    <definedName name="bang3" localSheetId="7">#REF!</definedName>
    <definedName name="bang3" localSheetId="1">#REF!</definedName>
    <definedName name="bang3" localSheetId="5">#REF!</definedName>
    <definedName name="bang3">#REF!</definedName>
    <definedName name="BANG4">[28]TONGHOP!$M:$O</definedName>
    <definedName name="BANG410">[26]TONGHOP!$M:$O</definedName>
    <definedName name="BANG48">[29]TONGHOP!$M:$O</definedName>
    <definedName name="BANG5">[28]TONGHOP!$Q:$S</definedName>
    <definedName name="BANG59">[29]TONGHOP!$Q:$S</definedName>
    <definedName name="BANG6">[29]TONGHOP!$U:$W</definedName>
    <definedName name="BANG6C">[30]T_HOP!$U$2:$W$270</definedName>
    <definedName name="BANG7">[30]T_HOP!$V$2:$W$270</definedName>
    <definedName name="BANG8">[29]TONGHOP!$AC:$AE</definedName>
    <definedName name="bangchu">"#REF!"</definedName>
    <definedName name="bangciti" localSheetId="0">'[8]dongia (2)'!#REF!</definedName>
    <definedName name="bangciti" localSheetId="8">'[8]dongia (2)'!#REF!</definedName>
    <definedName name="bangciti" localSheetId="7">'[8]dongia (2)'!#REF!</definedName>
    <definedName name="bangciti" localSheetId="1">'[8]dongia (2)'!#REF!</definedName>
    <definedName name="bangciti" localSheetId="5">'[8]dongia (2)'!#REF!</definedName>
    <definedName name="bangciti">'[8]dongia (2)'!#REF!</definedName>
    <definedName name="bangciti_1">NA()</definedName>
    <definedName name="BangGiaVL_Q">"#REF!"</definedName>
    <definedName name="Banggo_1">NA()</definedName>
    <definedName name="bangluong">"#REF!"</definedName>
    <definedName name="BangMa">"#REF!"</definedName>
    <definedName name="Bangtienluong">"#REF!"</definedName>
    <definedName name="bangtinh">"#REF!"</definedName>
    <definedName name="bangtinh_1">NA()</definedName>
    <definedName name="banmo" localSheetId="0">#REF!</definedName>
    <definedName name="banmo" localSheetId="8">#REF!</definedName>
    <definedName name="banmo" localSheetId="7">#REF!</definedName>
    <definedName name="banmo" localSheetId="1">#REF!</definedName>
    <definedName name="banmo" localSheetId="5">#REF!</definedName>
    <definedName name="banmo">#REF!</definedName>
    <definedName name="banql" localSheetId="0" hidden="1">{"'Sheet1'!$L$16"}</definedName>
    <definedName name="banql" localSheetId="6" hidden="1">{"'Sheet1'!$L$16"}</definedName>
    <definedName name="banql" localSheetId="8" hidden="1">{"'Sheet1'!$L$16"}</definedName>
    <definedName name="banql" localSheetId="7" hidden="1">{"'Sheet1'!$L$16"}</definedName>
    <definedName name="banql" localSheetId="1" hidden="1">{"'Sheet1'!$L$16"}</definedName>
    <definedName name="banql" localSheetId="5" hidden="1">{"'Sheet1'!$L$16"}</definedName>
    <definedName name="banql" hidden="1">{"'Sheet1'!$L$16"}</definedName>
    <definedName name="BanQLDA">"#REF!"</definedName>
    <definedName name="baotaibovay">"#REF!"</definedName>
    <definedName name="Bar_1">NA()</definedName>
    <definedName name="BarData">"#REF!"</definedName>
    <definedName name="BarData_1">NA()</definedName>
    <definedName name="Bardata1">"#REF!"</definedName>
    <definedName name="BaseType_d" localSheetId="0">#REF!</definedName>
    <definedName name="BaseType_d" localSheetId="8">#REF!</definedName>
    <definedName name="BaseType_d" localSheetId="7">#REF!</definedName>
    <definedName name="BaseType_d" localSheetId="1">#REF!</definedName>
    <definedName name="BaseType_d" localSheetId="5">#REF!</definedName>
    <definedName name="BaseType_d">#REF!</definedName>
    <definedName name="BaseType_nd" localSheetId="0">#REF!</definedName>
    <definedName name="BaseType_nd" localSheetId="8">#REF!</definedName>
    <definedName name="BaseType_nd" localSheetId="7">#REF!</definedName>
    <definedName name="BaseType_nd" localSheetId="1">#REF!</definedName>
    <definedName name="BaseType_nd" localSheetId="5">#REF!</definedName>
    <definedName name="BaseType_nd">#REF!</definedName>
    <definedName name="Bay">"#REF!"</definedName>
    <definedName name="BB">"#REF!"</definedName>
    <definedName name="bb._1">NA()</definedName>
    <definedName name="BB_1">NA()</definedName>
    <definedName name="BB_17">"#REF!"</definedName>
    <definedName name="BB_21">"#REF!"</definedName>
    <definedName name="Bbb">"#REF!"</definedName>
    <definedName name="bbb_1">NA()</definedName>
    <definedName name="bbbb">"#REF!"</definedName>
    <definedName name="bbbbb_1">NA()</definedName>
    <definedName name="bbcn">"#REF!"</definedName>
    <definedName name="Bbm" localSheetId="0">#REF!</definedName>
    <definedName name="Bbm" localSheetId="8">#REF!</definedName>
    <definedName name="Bbm" localSheetId="7">#REF!</definedName>
    <definedName name="Bbm" localSheetId="1">#REF!</definedName>
    <definedName name="Bbm" localSheetId="5">#REF!</definedName>
    <definedName name="Bbm">#REF!</definedName>
    <definedName name="Bbtt">"#REF!"</definedName>
    <definedName name="Bbtt_1">NA()</definedName>
    <definedName name="bbvf_1">NA()</definedName>
    <definedName name="bbvuong">"#REF!"</definedName>
    <definedName name="bc_1" localSheetId="0">#REF!</definedName>
    <definedName name="bc_1" localSheetId="8">#REF!</definedName>
    <definedName name="bc_1" localSheetId="7">#REF!</definedName>
    <definedName name="bc_1" localSheetId="1">#REF!</definedName>
    <definedName name="bc_1" localSheetId="5">#REF!</definedName>
    <definedName name="bc_1">#REF!</definedName>
    <definedName name="bc_2" localSheetId="0">#REF!</definedName>
    <definedName name="bc_2" localSheetId="8">#REF!</definedName>
    <definedName name="bc_2" localSheetId="7">#REF!</definedName>
    <definedName name="bc_2" localSheetId="1">#REF!</definedName>
    <definedName name="bc_2" localSheetId="5">#REF!</definedName>
    <definedName name="bc_2">#REF!</definedName>
    <definedName name="BCAO1">"#REF!"</definedName>
    <definedName name="bcao10">"#REF!"</definedName>
    <definedName name="Bcao11">"#REF!"</definedName>
    <definedName name="BCAO2">"#REF!"</definedName>
    <definedName name="bcao3">"#REF!"</definedName>
    <definedName name="bcao4">"#REF!"</definedName>
    <definedName name="bcao5">"#REF!"</definedName>
    <definedName name="bcao6">"#REF!"</definedName>
    <definedName name="bcao7">"#REF!"</definedName>
    <definedName name="bcao8">"#REF!"</definedName>
    <definedName name="bcao9">"#REF!"</definedName>
    <definedName name="bcau">"#REF!"</definedName>
    <definedName name="Bcb">"#REF!"</definedName>
    <definedName name="Bcb_1">NA()</definedName>
    <definedName name="BCDKH">"#REF!"</definedName>
    <definedName name="BCDSCKC">"#REF!"</definedName>
    <definedName name="BCDSCKN">"#REF!"</definedName>
    <definedName name="BCDSDNC">"#REF!"</definedName>
    <definedName name="BCDSDNN">"#REF!"</definedName>
    <definedName name="Bcg" localSheetId="0">#REF!</definedName>
    <definedName name="Bcg" localSheetId="8">#REF!</definedName>
    <definedName name="Bcg" localSheetId="7">#REF!</definedName>
    <definedName name="Bcg" localSheetId="1">#REF!</definedName>
    <definedName name="Bcg" localSheetId="5">#REF!</definedName>
    <definedName name="Bcg">#REF!</definedName>
    <definedName name="BCKQKDSon" localSheetId="0" hidden="1">{"'Sheet1'!$L$16"}</definedName>
    <definedName name="BCKQKDSon" localSheetId="6" hidden="1">{"'Sheet1'!$L$16"}</definedName>
    <definedName name="BCKQKDSon" localSheetId="8" hidden="1">{"'Sheet1'!$L$16"}</definedName>
    <definedName name="BCKQKDSon" localSheetId="7" hidden="1">{"'Sheet1'!$L$16"}</definedName>
    <definedName name="BCKQKDSon" localSheetId="1" hidden="1">{"'Sheet1'!$L$16"}</definedName>
    <definedName name="BCKQKDSon" localSheetId="5" hidden="1">{"'Sheet1'!$L$16"}</definedName>
    <definedName name="BCKQKDSon" hidden="1">{"'Sheet1'!$L$16"}</definedName>
    <definedName name="Bctt">"#REF!"</definedName>
    <definedName name="Bctt_1">NA()</definedName>
    <definedName name="bd">[13]gVL!$Q$15</definedName>
    <definedName name="bd__1">NA()</definedName>
    <definedName name="BDAY">"#REF!"</definedName>
    <definedName name="bdc">"#REF!"</definedName>
    <definedName name="bdd">1.5</definedName>
    <definedName name="bDF__1">NA()</definedName>
    <definedName name="bdf_1">NA()</definedName>
    <definedName name="bdht15nc" localSheetId="0">[8]gtrinh!#REF!</definedName>
    <definedName name="bdht15nc" localSheetId="8">[8]gtrinh!#REF!</definedName>
    <definedName name="bdht15nc" localSheetId="7">[8]gtrinh!#REF!</definedName>
    <definedName name="bdht15nc" localSheetId="1">[8]gtrinh!#REF!</definedName>
    <definedName name="bdht15nc" localSheetId="5">[8]gtrinh!#REF!</definedName>
    <definedName name="bdht15nc">[8]gtrinh!#REF!</definedName>
    <definedName name="bdht15nc_1">NA()</definedName>
    <definedName name="bdht15vl" localSheetId="0">[8]gtrinh!#REF!</definedName>
    <definedName name="bdht15vl" localSheetId="8">[8]gtrinh!#REF!</definedName>
    <definedName name="bdht15vl" localSheetId="7">[8]gtrinh!#REF!</definedName>
    <definedName name="bdht15vl" localSheetId="1">[8]gtrinh!#REF!</definedName>
    <definedName name="bdht15vl" localSheetId="5">[8]gtrinh!#REF!</definedName>
    <definedName name="bdht15vl">[8]gtrinh!#REF!</definedName>
    <definedName name="bdht15vl_1">NA()</definedName>
    <definedName name="bdht25nc" localSheetId="0">[8]gtrinh!#REF!</definedName>
    <definedName name="bdht25nc" localSheetId="8">[8]gtrinh!#REF!</definedName>
    <definedName name="bdht25nc" localSheetId="7">[8]gtrinh!#REF!</definedName>
    <definedName name="bdht25nc" localSheetId="1">[8]gtrinh!#REF!</definedName>
    <definedName name="bdht25nc" localSheetId="5">[8]gtrinh!#REF!</definedName>
    <definedName name="bdht25nc">[8]gtrinh!#REF!</definedName>
    <definedName name="bdht25nc_1">NA()</definedName>
    <definedName name="bdht25vl" localSheetId="0">[8]gtrinh!#REF!</definedName>
    <definedName name="bdht25vl" localSheetId="8">[8]gtrinh!#REF!</definedName>
    <definedName name="bdht25vl" localSheetId="7">[8]gtrinh!#REF!</definedName>
    <definedName name="bdht25vl" localSheetId="1">[8]gtrinh!#REF!</definedName>
    <definedName name="bdht25vl" localSheetId="5">[8]gtrinh!#REF!</definedName>
    <definedName name="bdht25vl">[8]gtrinh!#REF!</definedName>
    <definedName name="bdht25vl_1">NA()</definedName>
    <definedName name="bdht325nc" localSheetId="0">[8]gtrinh!#REF!</definedName>
    <definedName name="bdht325nc" localSheetId="8">[8]gtrinh!#REF!</definedName>
    <definedName name="bdht325nc" localSheetId="7">[8]gtrinh!#REF!</definedName>
    <definedName name="bdht325nc" localSheetId="1">[8]gtrinh!#REF!</definedName>
    <definedName name="bdht325nc" localSheetId="5">[8]gtrinh!#REF!</definedName>
    <definedName name="bdht325nc">[8]gtrinh!#REF!</definedName>
    <definedName name="bdht325nc_1">NA()</definedName>
    <definedName name="bdht325vl" localSheetId="0">[8]gtrinh!#REF!</definedName>
    <definedName name="bdht325vl" localSheetId="8">[8]gtrinh!#REF!</definedName>
    <definedName name="bdht325vl" localSheetId="7">[8]gtrinh!#REF!</definedName>
    <definedName name="bdht325vl" localSheetId="1">[8]gtrinh!#REF!</definedName>
    <definedName name="bdht325vl" localSheetId="5">[8]gtrinh!#REF!</definedName>
    <definedName name="bdht325vl">[8]gtrinh!#REF!</definedName>
    <definedName name="bdht325vl_1">NA()</definedName>
    <definedName name="BDIM">"#REF!"</definedName>
    <definedName name="Bdk" localSheetId="0">#REF!</definedName>
    <definedName name="Bdk" localSheetId="8">#REF!</definedName>
    <definedName name="Bdk" localSheetId="7">#REF!</definedName>
    <definedName name="Bdk" localSheetId="1">#REF!</definedName>
    <definedName name="Bdk" localSheetId="5">#REF!</definedName>
    <definedName name="Bdk">#REF!</definedName>
    <definedName name="bdw">"#REF!"</definedName>
    <definedName name="BE">"#REF!"</definedName>
    <definedName name="Be_duc_dam">"#REF!"</definedName>
    <definedName name="Be_tong_do_tai_cho">"#REF!"</definedName>
    <definedName name="Be_tong_duc_san">"#REF!"</definedName>
    <definedName name="BE100M">"#REF!"</definedName>
    <definedName name="Be1L">"#REF!"</definedName>
    <definedName name="BE50M">"#REF!"</definedName>
    <definedName name="beepsound" localSheetId="0">#REF!</definedName>
    <definedName name="beepsound" localSheetId="8">#REF!</definedName>
    <definedName name="beepsound" localSheetId="7">#REF!</definedName>
    <definedName name="beepsound" localSheetId="1">#REF!</definedName>
    <definedName name="beepsound" localSheetId="5">#REF!</definedName>
    <definedName name="beepsound">#REF!</definedName>
    <definedName name="beff_1">NA()</definedName>
    <definedName name="begin" localSheetId="0">#REF!</definedName>
    <definedName name="begin" localSheetId="8">#REF!</definedName>
    <definedName name="begin" localSheetId="7">#REF!</definedName>
    <definedName name="begin" localSheetId="1">#REF!</definedName>
    <definedName name="begin" localSheetId="5">#REF!</definedName>
    <definedName name="begin">#REF!</definedName>
    <definedName name="ben">"#REF!"</definedName>
    <definedName name="bengam">"#REF!"</definedName>
    <definedName name="benhvien" localSheetId="0">#REF!</definedName>
    <definedName name="benhvien" localSheetId="8">#REF!</definedName>
    <definedName name="benhvien" localSheetId="7">#REF!</definedName>
    <definedName name="benhvien" localSheetId="1">#REF!</definedName>
    <definedName name="benhvien" localSheetId="5">#REF!</definedName>
    <definedName name="benhvien">#REF!</definedName>
    <definedName name="bentonite_1">NA()</definedName>
    <definedName name="benuoc">"#REF!"</definedName>
    <definedName name="beta">"#REF!"</definedName>
    <definedName name="BETA_d" localSheetId="0">#REF!</definedName>
    <definedName name="BETA_d" localSheetId="8">#REF!</definedName>
    <definedName name="BETA_d" localSheetId="7">#REF!</definedName>
    <definedName name="BETA_d" localSheetId="1">#REF!</definedName>
    <definedName name="BETA_d" localSheetId="5">#REF!</definedName>
    <definedName name="BETA_d">#REF!</definedName>
    <definedName name="betong_1">NA()</definedName>
    <definedName name="betong200_1">NA()</definedName>
    <definedName name="Bezugsfeld">"#REF!"</definedName>
    <definedName name="BF1_" localSheetId="0">#REF!</definedName>
    <definedName name="BF1_" localSheetId="8">#REF!</definedName>
    <definedName name="BF1_" localSheetId="7">#REF!</definedName>
    <definedName name="BF1_" localSheetId="1">#REF!</definedName>
    <definedName name="BF1_" localSheetId="5">#REF!</definedName>
    <definedName name="BF1_">#REF!</definedName>
    <definedName name="BF2_" localSheetId="0">#REF!</definedName>
    <definedName name="BF2_" localSheetId="8">#REF!</definedName>
    <definedName name="BF2_" localSheetId="7">#REF!</definedName>
    <definedName name="BF2_" localSheetId="1">#REF!</definedName>
    <definedName name="BF2_" localSheetId="5">#REF!</definedName>
    <definedName name="BF2_">#REF!</definedName>
    <definedName name="BF3_" localSheetId="0">#REF!</definedName>
    <definedName name="BF3_" localSheetId="8">#REF!</definedName>
    <definedName name="BF3_" localSheetId="7">#REF!</definedName>
    <definedName name="BF3_" localSheetId="1">#REF!</definedName>
    <definedName name="BF3_" localSheetId="5">#REF!</definedName>
    <definedName name="BF3_">#REF!</definedName>
    <definedName name="BFBS" localSheetId="0">#REF!</definedName>
    <definedName name="BFBS" localSheetId="8">#REF!</definedName>
    <definedName name="BFBS" localSheetId="7">#REF!</definedName>
    <definedName name="BFBS" localSheetId="1">#REF!</definedName>
    <definedName name="BFBS" localSheetId="5">#REF!</definedName>
    <definedName name="BFBS">#REF!</definedName>
    <definedName name="BFES" localSheetId="0">#REF!</definedName>
    <definedName name="BFES" localSheetId="8">#REF!</definedName>
    <definedName name="BFES" localSheetId="7">#REF!</definedName>
    <definedName name="BFES" localSheetId="1">#REF!</definedName>
    <definedName name="BFES" localSheetId="5">#REF!</definedName>
    <definedName name="BFES">#REF!</definedName>
    <definedName name="BFS" localSheetId="0">#REF!</definedName>
    <definedName name="BFS" localSheetId="8">#REF!</definedName>
    <definedName name="BFS" localSheetId="7">#REF!</definedName>
    <definedName name="BFS" localSheetId="1">#REF!</definedName>
    <definedName name="BFS" localSheetId="5">#REF!</definedName>
    <definedName name="BFS">#REF!</definedName>
    <definedName name="Bgc">"#REF!"</definedName>
    <definedName name="Bgc_1">NA()</definedName>
    <definedName name="Bgiang">{"'Sheet1'!$L$16"}</definedName>
    <definedName name="Bgiang_1">{"'Sheet1'!$L$16"}</definedName>
    <definedName name="Bgiang_1_1">{"'Sheet1'!$L$16"}</definedName>
    <definedName name="Bgiang_2">{"'Sheet1'!$L$16"}</definedName>
    <definedName name="Bgiang_3">{"'Sheet1'!$L$16"}</definedName>
    <definedName name="Bgiang_4">{"'Sheet1'!$L$16"}</definedName>
    <definedName name="Bgiang_5">{"'Sheet1'!$L$16"}</definedName>
    <definedName name="Bgiang_6">{"'Sheet1'!$L$16"}</definedName>
    <definedName name="Bgiang_7">{"'Sheet1'!$L$16"}</definedName>
    <definedName name="BGS">"#REF!"</definedName>
    <definedName name="bh_1">NA()</definedName>
    <definedName name="bia">"#REF!"</definedName>
    <definedName name="bien_1">NA()</definedName>
    <definedName name="bienbao">"#REF!"</definedName>
    <definedName name="binh" localSheetId="0">#REF!</definedName>
    <definedName name="binh" localSheetId="8">#REF!</definedName>
    <definedName name="binh" localSheetId="7">#REF!</definedName>
    <definedName name="binh" localSheetId="1">#REF!</definedName>
    <definedName name="binh" localSheetId="5">#REF!</definedName>
    <definedName name="binh">#REF!</definedName>
    <definedName name="Binhduong">"#REF!"</definedName>
    <definedName name="Binhphuoc">"#REF!"</definedName>
    <definedName name="BINHTHANH1" localSheetId="0">#REF!</definedName>
    <definedName name="BINHTHANH1" localSheetId="8">#REF!</definedName>
    <definedName name="BINHTHANH1" localSheetId="7">#REF!</definedName>
    <definedName name="BINHTHANH1" localSheetId="1">#REF!</definedName>
    <definedName name="BINHTHANH1" localSheetId="5">#REF!</definedName>
    <definedName name="BINHTHANH1">#REF!</definedName>
    <definedName name="BINHTHANH2" localSheetId="0">#REF!</definedName>
    <definedName name="BINHTHANH2" localSheetId="8">#REF!</definedName>
    <definedName name="BINHTHANH2" localSheetId="7">#REF!</definedName>
    <definedName name="BINHTHANH2" localSheetId="1">#REF!</definedName>
    <definedName name="BINHTHANH2" localSheetId="5">#REF!</definedName>
    <definedName name="BINHTHANH2">#REF!</definedName>
    <definedName name="Bio_tec">"#REF!"</definedName>
    <definedName name="bitum_1">NA()</definedName>
    <definedName name="bk" localSheetId="0">#REF!</definedName>
    <definedName name="bk" localSheetId="8">#REF!</definedName>
    <definedName name="bk" localSheetId="7">#REF!</definedName>
    <definedName name="bk" localSheetId="1">#REF!</definedName>
    <definedName name="bk" localSheetId="5">#REF!</definedName>
    <definedName name="bk">#REF!</definedName>
    <definedName name="BKinh">"#REF!"</definedName>
    <definedName name="blang_1">NA()</definedName>
    <definedName name="Blc">"#REF!"</definedName>
    <definedName name="Blc_1">NA()</definedName>
    <definedName name="BLDG">[31]LEGEND!$D$8</definedName>
    <definedName name="bLF__1">NA()</definedName>
    <definedName name="blf_1">NA()</definedName>
    <definedName name="blkh">"#REF!"</definedName>
    <definedName name="blkh1">"#REF!"</definedName>
    <definedName name="block_1">NA()</definedName>
    <definedName name="BLOCK1">"#REF!"</definedName>
    <definedName name="BLOCK2">"#REF!"</definedName>
    <definedName name="BLOCK3">"#REF!"</definedName>
    <definedName name="blong">"#REF!"</definedName>
    <definedName name="blong_1">NA()</definedName>
    <definedName name="Bm">3.5</definedName>
    <definedName name="Bmat">"#REF!"</definedName>
    <definedName name="Bmn">"#REF!"</definedName>
    <definedName name="Bmn_1">NA()</definedName>
    <definedName name="BMS" localSheetId="0" hidden="1">{"'Sheet1'!$L$16"}</definedName>
    <definedName name="BMS" localSheetId="6" hidden="1">{"'Sheet1'!$L$16"}</definedName>
    <definedName name="BMS" localSheetId="8" hidden="1">{"'Sheet1'!$L$16"}</definedName>
    <definedName name="BMS" localSheetId="7" hidden="1">{"'Sheet1'!$L$16"}</definedName>
    <definedName name="BMS" localSheetId="1" hidden="1">{"'Sheet1'!$L$16"}</definedName>
    <definedName name="BMS" localSheetId="5" hidden="1">{"'Sheet1'!$L$16"}</definedName>
    <definedName name="BMS" hidden="1">{"'Sheet1'!$L$16"}</definedName>
    <definedName name="Bn">6.5</definedName>
    <definedName name="bN_fix">"#REF!"</definedName>
    <definedName name="Bnc">"#REF!"</definedName>
    <definedName name="Bnc_1">NA()</definedName>
    <definedName name="bnc_2" localSheetId="0">#REF!</definedName>
    <definedName name="bnc_2" localSheetId="8">#REF!</definedName>
    <definedName name="bnc_2" localSheetId="7">#REF!</definedName>
    <definedName name="bnc_2" localSheetId="1">#REF!</definedName>
    <definedName name="bnc_2" localSheetId="5">#REF!</definedName>
    <definedName name="bnc_2">#REF!</definedName>
    <definedName name="bnc3_2" localSheetId="0">#REF!</definedName>
    <definedName name="bnc3_2" localSheetId="8">#REF!</definedName>
    <definedName name="bnc3_2" localSheetId="7">#REF!</definedName>
    <definedName name="bnc3_2" localSheetId="1">#REF!</definedName>
    <definedName name="bnc3_2" localSheetId="5">#REF!</definedName>
    <definedName name="bnc3_2">#REF!</definedName>
    <definedName name="bnc4_2" localSheetId="0">#REF!</definedName>
    <definedName name="bnc4_2" localSheetId="8">#REF!</definedName>
    <definedName name="bnc4_2" localSheetId="7">#REF!</definedName>
    <definedName name="bnc4_2" localSheetId="1">#REF!</definedName>
    <definedName name="bnc4_2" localSheetId="5">#REF!</definedName>
    <definedName name="bnc4_2">#REF!</definedName>
    <definedName name="bnc4_5" localSheetId="0">#REF!</definedName>
    <definedName name="bnc4_5" localSheetId="8">#REF!</definedName>
    <definedName name="bnc4_5" localSheetId="7">#REF!</definedName>
    <definedName name="bnc4_5" localSheetId="1">#REF!</definedName>
    <definedName name="bnc4_5" localSheetId="5">#REF!</definedName>
    <definedName name="bnc4_5">#REF!</definedName>
    <definedName name="Bng" localSheetId="0">#REF!</definedName>
    <definedName name="Bng" localSheetId="8">#REF!</definedName>
    <definedName name="Bng" localSheetId="7">#REF!</definedName>
    <definedName name="Bng" localSheetId="1">#REF!</definedName>
    <definedName name="Bng" localSheetId="5">#REF!</definedName>
    <definedName name="Bng">#REF!</definedName>
    <definedName name="bng_1">NA()</definedName>
    <definedName name="bocdo" localSheetId="0">#REF!</definedName>
    <definedName name="bocdo" localSheetId="8">#REF!</definedName>
    <definedName name="bocdo" localSheetId="7">#REF!</definedName>
    <definedName name="bocdo" localSheetId="1">#REF!</definedName>
    <definedName name="bocdo" localSheetId="5">#REF!</definedName>
    <definedName name="bocdo">#REF!</definedName>
    <definedName name="bom_1">NA()</definedName>
    <definedName name="bombt50">"#REF!"</definedName>
    <definedName name="bombt50_1">NA()</definedName>
    <definedName name="bombt60">"#REF!"</definedName>
    <definedName name="bombt60_1">NA()</definedName>
    <definedName name="bomnuoc">"#REF!"</definedName>
    <definedName name="bomnuoc20cv">"#REF!"</definedName>
    <definedName name="bomnuoc20kw">"#REF!"</definedName>
    <definedName name="bomnuoc20kw_1">NA()</definedName>
    <definedName name="bomvua">"#REF!"</definedName>
    <definedName name="bomvua1.5">"#REF!"</definedName>
    <definedName name="bomvua1.5_1">NA()</definedName>
    <definedName name="Bon">"#REF!"</definedName>
    <definedName name="book1">"#REF!"</definedName>
    <definedName name="Book2">"#REF!"</definedName>
    <definedName name="Book2_1">NA()</definedName>
    <definedName name="BookCount_1">5</definedName>
    <definedName name="BookIndex_1">4</definedName>
    <definedName name="booking_CoGS">"#REF!"</definedName>
    <definedName name="BookName">"Bao_cao_cua_NVTK_tai_NPP_bieu_mau_moi_4___Mau_moi.xls"</definedName>
    <definedName name="BOQ">"#REF!"</definedName>
    <definedName name="BOQ_1">NA()</definedName>
    <definedName name="Border1_1" localSheetId="0">#REF!</definedName>
    <definedName name="Border1_1" localSheetId="8">#REF!</definedName>
    <definedName name="Border1_1" localSheetId="7">#REF!</definedName>
    <definedName name="Border1_1" localSheetId="1">#REF!</definedName>
    <definedName name="Border1_1" localSheetId="5">#REF!</definedName>
    <definedName name="Border1_1">#REF!</definedName>
    <definedName name="Border2_1">NA()</definedName>
    <definedName name="Botanical2">"#REF!"</definedName>
    <definedName name="Botanical2.Jun">"#REF!"</definedName>
    <definedName name="botda">"#REF!"</definedName>
    <definedName name="botda_1">NA()</definedName>
    <definedName name="botmau_1">NA()</definedName>
    <definedName name="BottomSlab_Tensile_Stress" localSheetId="0">#REF!</definedName>
    <definedName name="BottomSlab_Tensile_Stress" localSheetId="8">#REF!</definedName>
    <definedName name="BottomSlab_Tensile_Stress" localSheetId="7">#REF!</definedName>
    <definedName name="BottomSlab_Tensile_Stress" localSheetId="1">#REF!</definedName>
    <definedName name="BottomSlab_Tensile_Stress" localSheetId="5">#REF!</definedName>
    <definedName name="BottomSlab_Tensile_Stress">#REF!</definedName>
    <definedName name="bp">"#REF!"</definedName>
    <definedName name="bp_1">NA()</definedName>
    <definedName name="bpm">"#REF!"</definedName>
    <definedName name="Bptc">"#REF!"</definedName>
    <definedName name="Bqd" localSheetId="0">#REF!</definedName>
    <definedName name="Bqd" localSheetId="8">#REF!</definedName>
    <definedName name="Bqd" localSheetId="7">#REF!</definedName>
    <definedName name="Bqd" localSheetId="1">#REF!</definedName>
    <definedName name="Bqd" localSheetId="5">#REF!</definedName>
    <definedName name="Bqd">#REF!</definedName>
    <definedName name="bql" localSheetId="0" hidden="1">{#N/A,#N/A,FALSE,"Chi tiÆt"}</definedName>
    <definedName name="bql" localSheetId="6" hidden="1">{#N/A,#N/A,FALSE,"Chi tiÆt"}</definedName>
    <definedName name="bql" localSheetId="8" hidden="1">{#N/A,#N/A,FALSE,"Chi tiÆt"}</definedName>
    <definedName name="bql" localSheetId="7" hidden="1">{#N/A,#N/A,FALSE,"Chi tiÆt"}</definedName>
    <definedName name="bql" localSheetId="1" hidden="1">{#N/A,#N/A,FALSE,"Chi tiÆt"}</definedName>
    <definedName name="bql" localSheetId="5" hidden="1">{#N/A,#N/A,FALSE,"Chi tiÆt"}</definedName>
    <definedName name="bql" hidden="1">{#N/A,#N/A,FALSE,"Chi tiÆt"}</definedName>
    <definedName name="BQLTB">"#REF!"</definedName>
    <definedName name="BQLXL">"#REF!"</definedName>
    <definedName name="BQP">'[32]BANCO (3)'!$N$124</definedName>
    <definedName name="BR_373">"#REF!"</definedName>
    <definedName name="BrName">"#REF!"</definedName>
    <definedName name="bs__1">NA()</definedName>
    <definedName name="bs_1">NA()</definedName>
    <definedName name="Bsb">"#REF!"</definedName>
    <definedName name="Bsb_1">NA()</definedName>
    <definedName name="bSF__1">NA()</definedName>
    <definedName name="bsf_1">NA()</definedName>
    <definedName name="BSM">"#REF!"</definedName>
    <definedName name="bson_1">NA()</definedName>
    <definedName name="BSTRESS_d" localSheetId="0">#REF!</definedName>
    <definedName name="BSTRESS_d" localSheetId="8">#REF!</definedName>
    <definedName name="BSTRESS_d" localSheetId="7">#REF!</definedName>
    <definedName name="BSTRESS_d" localSheetId="1">#REF!</definedName>
    <definedName name="BSTRESS_d" localSheetId="5">#REF!</definedName>
    <definedName name="BSTRESS_d">#REF!</definedName>
    <definedName name="Bstt">"#REF!"</definedName>
    <definedName name="Bstt_1">NA()</definedName>
    <definedName name="BT">"#REF!"</definedName>
    <definedName name="BT_1">NA()</definedName>
    <definedName name="BT_125">"#REF!"</definedName>
    <definedName name="BT_A1">"#REF!"</definedName>
    <definedName name="BT_A1_1">NA()</definedName>
    <definedName name="BT_A2.1">"#REF!"</definedName>
    <definedName name="BT_A2.1_1">NA()</definedName>
    <definedName name="BT_A2.2">"#REF!"</definedName>
    <definedName name="BT_A2.2_1">NA()</definedName>
    <definedName name="BT_A2_1">NA()</definedName>
    <definedName name="BT_A2_2">NA()</definedName>
    <definedName name="BT_A2_3">NA()</definedName>
    <definedName name="BT_A2_4">NA()</definedName>
    <definedName name="BT_A2_5">NA()</definedName>
    <definedName name="BT_A2_6">NA()</definedName>
    <definedName name="BT_A2_7">NA()</definedName>
    <definedName name="BT_B1">"#REF!"</definedName>
    <definedName name="BT_B1_1">NA()</definedName>
    <definedName name="BT_B2">"#REF!"</definedName>
    <definedName name="BT_B2_1">NA()</definedName>
    <definedName name="BT_C1">"#REF!"</definedName>
    <definedName name="BT_C1_1">NA()</definedName>
    <definedName name="BT_CT_Mong_Mo_Tru_Cau">"#REF!"</definedName>
    <definedName name="BT_loai_A2.1">"#REF!"</definedName>
    <definedName name="BT_loai_A2.1_1">NA()</definedName>
    <definedName name="BT_P1">"#REF!"</definedName>
    <definedName name="BT_P1_1">NA()</definedName>
    <definedName name="BT_P10_1">NA()</definedName>
    <definedName name="BT_P10_2">NA()</definedName>
    <definedName name="BT_P10_3">NA()</definedName>
    <definedName name="BT_P10_4">NA()</definedName>
    <definedName name="BT_P10_5">NA()</definedName>
    <definedName name="BT_P10_6">NA()</definedName>
    <definedName name="BT_P10_7">NA()</definedName>
    <definedName name="BT_P11_1">NA()</definedName>
    <definedName name="BT_P11_2">NA()</definedName>
    <definedName name="BT_P11_3">NA()</definedName>
    <definedName name="BT_P11_4">NA()</definedName>
    <definedName name="BT_P11_5">NA()</definedName>
    <definedName name="BT_P11_6">NA()</definedName>
    <definedName name="BT_P11_7">NA()</definedName>
    <definedName name="BT_P2_1">NA()</definedName>
    <definedName name="BT_P2_2">NA()</definedName>
    <definedName name="BT_P2_3">NA()</definedName>
    <definedName name="BT_P2_4">NA()</definedName>
    <definedName name="BT_P2_5">NA()</definedName>
    <definedName name="BT_P2_6">NA()</definedName>
    <definedName name="BT_P2_7">NA()</definedName>
    <definedName name="BT_P3_1">NA()</definedName>
    <definedName name="BT_P3_2">NA()</definedName>
    <definedName name="BT_P3_3">NA()</definedName>
    <definedName name="BT_P3_4">NA()</definedName>
    <definedName name="BT_P3_5">NA()</definedName>
    <definedName name="BT_P3_6">NA()</definedName>
    <definedName name="BT_P3_7">NA()</definedName>
    <definedName name="BT_P4_1">NA()</definedName>
    <definedName name="BT_P4_2">NA()</definedName>
    <definedName name="BT_P4_3">NA()</definedName>
    <definedName name="BT_P4_4">NA()</definedName>
    <definedName name="BT_P4_5">NA()</definedName>
    <definedName name="BT_P4_6">NA()</definedName>
    <definedName name="BT_P4_7">NA()</definedName>
    <definedName name="BT_P5_1">NA()</definedName>
    <definedName name="BT_P5_2">NA()</definedName>
    <definedName name="BT_P5_3">NA()</definedName>
    <definedName name="BT_P5_4">NA()</definedName>
    <definedName name="BT_P5_5">NA()</definedName>
    <definedName name="BT_P5_6">NA()</definedName>
    <definedName name="BT_P5_7">NA()</definedName>
    <definedName name="BT_P6_1">NA()</definedName>
    <definedName name="BT_P6_2">NA()</definedName>
    <definedName name="BT_P6_3">NA()</definedName>
    <definedName name="BT_P6_4">NA()</definedName>
    <definedName name="BT_P6_5">NA()</definedName>
    <definedName name="BT_P6_6">NA()</definedName>
    <definedName name="BT_P6_7">NA()</definedName>
    <definedName name="BT_P7_1">NA()</definedName>
    <definedName name="BT_P7_2">NA()</definedName>
    <definedName name="BT_P7_3">NA()</definedName>
    <definedName name="BT_P7_4">NA()</definedName>
    <definedName name="BT_P7_5">NA()</definedName>
    <definedName name="BT_P7_6">NA()</definedName>
    <definedName name="BT_P7_7">NA()</definedName>
    <definedName name="BT_P8_1">NA()</definedName>
    <definedName name="BT_P8_2">NA()</definedName>
    <definedName name="BT_P8_3">NA()</definedName>
    <definedName name="BT_P8_4">NA()</definedName>
    <definedName name="BT_P8_5">NA()</definedName>
    <definedName name="BT_P8_6">NA()</definedName>
    <definedName name="BT_P8_7">NA()</definedName>
    <definedName name="BT_P9_1">NA()</definedName>
    <definedName name="BT_P9_2">NA()</definedName>
    <definedName name="BT_P9_3">NA()</definedName>
    <definedName name="BT_P9_4">NA()</definedName>
    <definedName name="BT_P9_5">NA()</definedName>
    <definedName name="BT_P9_6">NA()</definedName>
    <definedName name="BT_P9_7">NA()</definedName>
    <definedName name="BT200_50">"#REF!"</definedName>
    <definedName name="bt30__1">NA()</definedName>
    <definedName name="btabd">"#REF!"</definedName>
    <definedName name="btadn">"#REF!"</definedName>
    <definedName name="btah">"#REF!"</definedName>
    <definedName name="btah1">"#REF!"</definedName>
    <definedName name="btai">[25]gvl!$Q$63</definedName>
    <definedName name="btaqn">"#REF!"</definedName>
    <definedName name="btaqt">"#REF!"</definedName>
    <definedName name="btbdn">"#REF!"</definedName>
    <definedName name="btbh">"#REF!"</definedName>
    <definedName name="btbqn">"#REF!"</definedName>
    <definedName name="btbqt">"#REF!"</definedName>
    <definedName name="BTC">[33]NSĐP!$AA$14:$AA$240</definedName>
    <definedName name="btcdn">"#REF!"</definedName>
    <definedName name="btch">"#REF!"</definedName>
    <definedName name="btch1">"#REF!"</definedName>
    <definedName name="btch2">"#REF!"</definedName>
    <definedName name="btchiuaxitm300">"#REF!"</definedName>
    <definedName name="BTchiuaxm200">"#REF!"</definedName>
    <definedName name="btcocM400">"#REF!"</definedName>
    <definedName name="btcocnhoi" localSheetId="0">#REF!</definedName>
    <definedName name="btcocnhoi" localSheetId="8">#REF!</definedName>
    <definedName name="btcocnhoi" localSheetId="7">#REF!</definedName>
    <definedName name="btcocnhoi" localSheetId="1">#REF!</definedName>
    <definedName name="btcocnhoi" localSheetId="5">#REF!</definedName>
    <definedName name="btcocnhoi">#REF!</definedName>
    <definedName name="BTcot">"#REF!"</definedName>
    <definedName name="Btcot1">"#REF!"</definedName>
    <definedName name="btcqn">"#REF!"</definedName>
    <definedName name="btcqt">"#REF!"</definedName>
    <definedName name="btdbd">"#REF!"</definedName>
    <definedName name="btddn">"#REF!"</definedName>
    <definedName name="btdh">"#REF!"</definedName>
    <definedName name="btdqn">"#REF!"</definedName>
    <definedName name="btdqt">"#REF!"</definedName>
    <definedName name="bteqn">"#REF!"</definedName>
    <definedName name="bth">"#REF!"</definedName>
    <definedName name="btham" localSheetId="0">#REF!</definedName>
    <definedName name="btham" localSheetId="8">#REF!</definedName>
    <definedName name="btham" localSheetId="7">#REF!</definedName>
    <definedName name="btham" localSheetId="1">#REF!</definedName>
    <definedName name="btham" localSheetId="5">#REF!</definedName>
    <definedName name="btham">#REF!</definedName>
    <definedName name="btham_1">NA()</definedName>
    <definedName name="btkn">"#REF!"</definedName>
    <definedName name="BTlotm100">"#REF!"</definedName>
    <definedName name="BTLY">"#REF!"</definedName>
    <definedName name="btm">"#REF!"</definedName>
    <definedName name="btm100_1">NA()</definedName>
    <definedName name="btm1002x4" localSheetId="0">#REF!</definedName>
    <definedName name="btm1002x4" localSheetId="8">#REF!</definedName>
    <definedName name="btm1002x4" localSheetId="7">#REF!</definedName>
    <definedName name="btm1002x4" localSheetId="1">#REF!</definedName>
    <definedName name="btm1002x4" localSheetId="5">#REF!</definedName>
    <definedName name="btm1002x4">#REF!</definedName>
    <definedName name="BTM150_1">NA()</definedName>
    <definedName name="btm1502x4" localSheetId="0">#REF!</definedName>
    <definedName name="btm1502x4" localSheetId="8">#REF!</definedName>
    <definedName name="btm1502x4" localSheetId="7">#REF!</definedName>
    <definedName name="btm1502x4" localSheetId="1">#REF!</definedName>
    <definedName name="btm1502x4" localSheetId="5">#REF!</definedName>
    <definedName name="btm1502x4">#REF!</definedName>
    <definedName name="btm1504x6" localSheetId="0">#REF!</definedName>
    <definedName name="btm1504x6" localSheetId="8">#REF!</definedName>
    <definedName name="btm1504x6" localSheetId="7">#REF!</definedName>
    <definedName name="btm1504x6" localSheetId="1">#REF!</definedName>
    <definedName name="btm1504x6" localSheetId="5">#REF!</definedName>
    <definedName name="btm1504x6">#REF!</definedName>
    <definedName name="BTM200_1">NA()</definedName>
    <definedName name="btm2002x4" localSheetId="0">#REF!</definedName>
    <definedName name="btm2002x4" localSheetId="8">#REF!</definedName>
    <definedName name="btm2002x4" localSheetId="7">#REF!</definedName>
    <definedName name="btm2002x4" localSheetId="1">#REF!</definedName>
    <definedName name="btm2002x4" localSheetId="5">#REF!</definedName>
    <definedName name="btm2002x4">#REF!</definedName>
    <definedName name="btm300_1">NA()</definedName>
    <definedName name="BTM50_1">NA()</definedName>
    <definedName name="BTN_CPDD_tuoi_nhua_lot">"#REF!"</definedName>
    <definedName name="BTNmin">"#REF!"</definedName>
    <definedName name="BTNtrung">"#REF!"</definedName>
    <definedName name="btong_1">NA()</definedName>
    <definedName name="BTPCP">"#REF!"</definedName>
    <definedName name="btr" localSheetId="0">#REF!</definedName>
    <definedName name="btr" localSheetId="8">#REF!</definedName>
    <definedName name="btr" localSheetId="7">#REF!</definedName>
    <definedName name="btr" localSheetId="1">#REF!</definedName>
    <definedName name="btr" localSheetId="5">#REF!</definedName>
    <definedName name="btr">#REF!</definedName>
    <definedName name="BTRAM">"#REF!"</definedName>
    <definedName name="Btt" localSheetId="0">#REF!</definedName>
    <definedName name="Btt" localSheetId="8">#REF!</definedName>
    <definedName name="Btt" localSheetId="7">#REF!</definedName>
    <definedName name="Btt" localSheetId="1">#REF!</definedName>
    <definedName name="Btt" localSheetId="5">#REF!</definedName>
    <definedName name="Btt">#REF!</definedName>
    <definedName name="BU_CHENH_LECH_DZ0.4KV">"#REF!"</definedName>
    <definedName name="BU_CHENH_LECH_DZ22KV">"#REF!"</definedName>
    <definedName name="BU_CHENH_LECH_TBA">"#REF!"</definedName>
    <definedName name="Bu_long_1">NA()</definedName>
    <definedName name="bua1.2">"#REF!"</definedName>
    <definedName name="bua1.2_1">NA()</definedName>
    <definedName name="bua1.8">"#REF!"</definedName>
    <definedName name="bua1.8_1">NA()</definedName>
    <definedName name="bua3.5">"#REF!"</definedName>
    <definedName name="buacan">"#REF!"</definedName>
    <definedName name="buarung">"#REF!"</definedName>
    <definedName name="buarung170">"#REF!"</definedName>
    <definedName name="buarung170_1">NA()</definedName>
    <definedName name="bùc">{"Book1","Dt tonghop.xls"}</definedName>
    <definedName name="bùc_1">{"Book1","Dt tonghop.xls"}</definedName>
    <definedName name="BuGia">"#REF!"</definedName>
    <definedName name="Bulongma">8700</definedName>
    <definedName name="Bulongthepcoctiepdia">"#REF!"</definedName>
    <definedName name="buoc" localSheetId="0">#REF!</definedName>
    <definedName name="buoc" localSheetId="8">#REF!</definedName>
    <definedName name="buoc" localSheetId="7">#REF!</definedName>
    <definedName name="buoc" localSheetId="1">#REF!</definedName>
    <definedName name="buoc" localSheetId="5">#REF!</definedName>
    <definedName name="buoc">#REF!</definedName>
    <definedName name="buoc_1" localSheetId="0">#REF!</definedName>
    <definedName name="buoc_1" localSheetId="8">#REF!</definedName>
    <definedName name="buoc_1" localSheetId="7">#REF!</definedName>
    <definedName name="buoc_1" localSheetId="1">#REF!</definedName>
    <definedName name="buoc_1" localSheetId="5">#REF!</definedName>
    <definedName name="buoc_1">#REF!</definedName>
    <definedName name="BUOCSP01" localSheetId="0">#REF!</definedName>
    <definedName name="BUOCSP01" localSheetId="8">#REF!</definedName>
    <definedName name="BUOCSP01" localSheetId="7">#REF!</definedName>
    <definedName name="BUOCSP01" localSheetId="1">#REF!</definedName>
    <definedName name="BUOCSP01" localSheetId="5">#REF!</definedName>
    <definedName name="BUOCSP01">#REF!</definedName>
    <definedName name="BUOCSP11" localSheetId="0">#REF!</definedName>
    <definedName name="BUOCSP11" localSheetId="8">#REF!</definedName>
    <definedName name="BUOCSP11" localSheetId="7">#REF!</definedName>
    <definedName name="BUOCSP11" localSheetId="1">#REF!</definedName>
    <definedName name="BUOCSP11" localSheetId="5">#REF!</definedName>
    <definedName name="BUOCSP11">#REF!</definedName>
    <definedName name="BUOCSP12" localSheetId="0">#REF!</definedName>
    <definedName name="BUOCSP12" localSheetId="8">#REF!</definedName>
    <definedName name="BUOCSP12" localSheetId="7">#REF!</definedName>
    <definedName name="BUOCSP12" localSheetId="1">#REF!</definedName>
    <definedName name="BUOCSP12" localSheetId="5">#REF!</definedName>
    <definedName name="BUOCSP12">#REF!</definedName>
    <definedName name="BUOCSPT10" localSheetId="0">#REF!</definedName>
    <definedName name="BUOCSPT10" localSheetId="8">#REF!</definedName>
    <definedName name="BUOCSPT10" localSheetId="7">#REF!</definedName>
    <definedName name="BUOCSPT10" localSheetId="1">#REF!</definedName>
    <definedName name="BUOCSPT10" localSheetId="5">#REF!</definedName>
    <definedName name="BUOCSPT10">#REF!</definedName>
    <definedName name="BUOCSPT2" localSheetId="0">#REF!</definedName>
    <definedName name="BUOCSPT2" localSheetId="8">#REF!</definedName>
    <definedName name="BUOCSPT2" localSheetId="7">#REF!</definedName>
    <definedName name="BUOCSPT2" localSheetId="1">#REF!</definedName>
    <definedName name="BUOCSPT2" localSheetId="5">#REF!</definedName>
    <definedName name="BUOCSPT2">#REF!</definedName>
    <definedName name="BUOCSPT22" localSheetId="0">#REF!</definedName>
    <definedName name="BUOCSPT22" localSheetId="8">#REF!</definedName>
    <definedName name="BUOCSPT22" localSheetId="7">#REF!</definedName>
    <definedName name="BUOCSPT22" localSheetId="1">#REF!</definedName>
    <definedName name="BUOCSPT22" localSheetId="5">#REF!</definedName>
    <definedName name="BUOCSPT22">#REF!</definedName>
    <definedName name="BUOCSPT3" localSheetId="0">#REF!</definedName>
    <definedName name="BUOCSPT3" localSheetId="8">#REF!</definedName>
    <definedName name="BUOCSPT3" localSheetId="7">#REF!</definedName>
    <definedName name="BUOCSPT3" localSheetId="1">#REF!</definedName>
    <definedName name="BUOCSPT3" localSheetId="5">#REF!</definedName>
    <definedName name="BUOCSPT3">#REF!</definedName>
    <definedName name="BUOCSPT403" localSheetId="0">#REF!</definedName>
    <definedName name="BUOCSPT403" localSheetId="8">#REF!</definedName>
    <definedName name="BUOCSPT403" localSheetId="7">#REF!</definedName>
    <definedName name="BUOCSPT403" localSheetId="1">#REF!</definedName>
    <definedName name="BUOCSPT403" localSheetId="5">#REF!</definedName>
    <definedName name="BUOCSPT403">#REF!</definedName>
    <definedName name="BUOCSPT4031" localSheetId="0">#REF!</definedName>
    <definedName name="BUOCSPT4031" localSheetId="8">#REF!</definedName>
    <definedName name="BUOCSPT4031" localSheetId="7">#REF!</definedName>
    <definedName name="BUOCSPT4031" localSheetId="1">#REF!</definedName>
    <definedName name="BUOCSPT4031" localSheetId="5">#REF!</definedName>
    <definedName name="BUOCSPT4031">#REF!</definedName>
    <definedName name="BUOCSPT71" localSheetId="0">#REF!</definedName>
    <definedName name="BUOCSPT71" localSheetId="8">#REF!</definedName>
    <definedName name="BUOCSPT71" localSheetId="7">#REF!</definedName>
    <definedName name="BUOCSPT71" localSheetId="1">#REF!</definedName>
    <definedName name="BUOCSPT71" localSheetId="5">#REF!</definedName>
    <definedName name="BUOCSPT71">#REF!</definedName>
    <definedName name="BUOCSPT8">[34]Sheet1!$D$6:$AQ$290</definedName>
    <definedName name="BUOCSPT81" localSheetId="0">#REF!</definedName>
    <definedName name="BUOCSPT81" localSheetId="8">#REF!</definedName>
    <definedName name="BUOCSPT81" localSheetId="7">#REF!</definedName>
    <definedName name="BUOCSPT81" localSheetId="1">#REF!</definedName>
    <definedName name="BUOCSPT81" localSheetId="5">#REF!</definedName>
    <definedName name="BUOCSPT81">#REF!</definedName>
    <definedName name="BUOCSPT9" localSheetId="0">#REF!</definedName>
    <definedName name="BUOCSPT9" localSheetId="8">#REF!</definedName>
    <definedName name="BUOCSPT9" localSheetId="7">#REF!</definedName>
    <definedName name="BUOCSPT9" localSheetId="1">#REF!</definedName>
    <definedName name="BUOCSPT9" localSheetId="5">#REF!</definedName>
    <definedName name="BUOCSPT9">#REF!</definedName>
    <definedName name="BUOCSPT92" localSheetId="0">#REF!</definedName>
    <definedName name="BUOCSPT92" localSheetId="8">#REF!</definedName>
    <definedName name="BUOCSPT92" localSheetId="7">#REF!</definedName>
    <definedName name="BUOCSPT92" localSheetId="1">#REF!</definedName>
    <definedName name="BUOCSPT92" localSheetId="5">#REF!</definedName>
    <definedName name="BUOCSPT92">#REF!</definedName>
    <definedName name="Bust" localSheetId="0">#REF!</definedName>
    <definedName name="Bust" localSheetId="8">#REF!</definedName>
    <definedName name="Bust" localSheetId="7">#REF!</definedName>
    <definedName name="Bust" localSheetId="1">#REF!</definedName>
    <definedName name="Bust" localSheetId="5">#REF!</definedName>
    <definedName name="Bust">#REF!</definedName>
    <definedName name="Bust_21">"#REF!"</definedName>
    <definedName name="Button_26">"SOKTMAY1003_SOQUI_VND__List"</definedName>
    <definedName name="Button_28">"SOKTMAY1003_SOQUI_VND__List"</definedName>
    <definedName name="button_area_1" localSheetId="0">#REF!</definedName>
    <definedName name="button_area_1" localSheetId="8">#REF!</definedName>
    <definedName name="button_area_1" localSheetId="7">#REF!</definedName>
    <definedName name="button_area_1" localSheetId="1">#REF!</definedName>
    <definedName name="button_area_1" localSheetId="5">#REF!</definedName>
    <definedName name="button_area_1">#REF!</definedName>
    <definedName name="buvenh" localSheetId="0">#REF!</definedName>
    <definedName name="buvenh" localSheetId="8">#REF!</definedName>
    <definedName name="buvenh" localSheetId="7">#REF!</definedName>
    <definedName name="buvenh" localSheetId="1">#REF!</definedName>
    <definedName name="buvenh" localSheetId="5">#REF!</definedName>
    <definedName name="buvenh">#REF!</definedName>
    <definedName name="bv">"#REF!"</definedName>
    <definedName name="bv_1">NA()</definedName>
    <definedName name="bvc" localSheetId="0">#REF!</definedName>
    <definedName name="bvc" localSheetId="8">#REF!</definedName>
    <definedName name="bvc" localSheetId="7">#REF!</definedName>
    <definedName name="bvc" localSheetId="1">#REF!</definedName>
    <definedName name="bvc" localSheetId="5">#REF!</definedName>
    <definedName name="bvc">#REF!</definedName>
    <definedName name="BVCISUMMARY">"#REF!"</definedName>
    <definedName name="BVCISUMMARY_1">NA()</definedName>
    <definedName name="bvd" localSheetId="0">#REF!</definedName>
    <definedName name="bvd" localSheetId="8">#REF!</definedName>
    <definedName name="bvd" localSheetId="7">#REF!</definedName>
    <definedName name="bvd" localSheetId="1">#REF!</definedName>
    <definedName name="bvd" localSheetId="5">#REF!</definedName>
    <definedName name="bvd">#REF!</definedName>
    <definedName name="bvm" localSheetId="0">#REF!</definedName>
    <definedName name="bvm" localSheetId="8">#REF!</definedName>
    <definedName name="bvm" localSheetId="7">#REF!</definedName>
    <definedName name="bvm" localSheetId="1">#REF!</definedName>
    <definedName name="bvm" localSheetId="5">#REF!</definedName>
    <definedName name="bvm">#REF!</definedName>
    <definedName name="bvs" localSheetId="0">#REF!</definedName>
    <definedName name="bvs" localSheetId="8">#REF!</definedName>
    <definedName name="bvs" localSheetId="7">#REF!</definedName>
    <definedName name="bvs" localSheetId="1">#REF!</definedName>
    <definedName name="bvs" localSheetId="5">#REF!</definedName>
    <definedName name="bvs">#REF!</definedName>
    <definedName name="bvt">"#REF!"</definedName>
    <definedName name="bvt_1">NA()</definedName>
    <definedName name="bvtb">"#REF!"</definedName>
    <definedName name="bvtb_1">NA()</definedName>
    <definedName name="bvttt">"#REF!"</definedName>
    <definedName name="bvttt_1">NA()</definedName>
    <definedName name="bw">"#N/A"</definedName>
    <definedName name="bw__1">NA()</definedName>
    <definedName name="bWF__1">NA()</definedName>
    <definedName name="bwf_1">NA()</definedName>
    <definedName name="bWL_1">NA()</definedName>
    <definedName name="bWLF__1">NA()</definedName>
    <definedName name="bwlf_1">NA()</definedName>
    <definedName name="bx" localSheetId="0">#REF!</definedName>
    <definedName name="bx" localSheetId="8">#REF!</definedName>
    <definedName name="bx" localSheetId="7">#REF!</definedName>
    <definedName name="bx" localSheetId="1">#REF!</definedName>
    <definedName name="bx" localSheetId="5">#REF!</definedName>
    <definedName name="bx">#REF!</definedName>
    <definedName name="BŸo_cŸo_täng_hìp_giŸ_trÙ_t_i_s_n_câ__Ùnh">"#REF!"</definedName>
    <definedName name="C.">"#REF!"</definedName>
    <definedName name="c..">"#REF!"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doc1">540</definedName>
    <definedName name="C.doc2">740</definedName>
    <definedName name="C_">"#REF!"</definedName>
    <definedName name="C__1">"#REF!"</definedName>
    <definedName name="C__2">NA()</definedName>
    <definedName name="C__3">NA()</definedName>
    <definedName name="C__4">NA()</definedName>
    <definedName name="C__5">NA()</definedName>
    <definedName name="C__6">NA()</definedName>
    <definedName name="C__7">NA()</definedName>
    <definedName name="c_1_1">NA()</definedName>
    <definedName name="c_2_1">NA()</definedName>
    <definedName name="c_comp">"#REF!"</definedName>
    <definedName name="c_k" localSheetId="0">#REF!</definedName>
    <definedName name="c_k" localSheetId="8">#REF!</definedName>
    <definedName name="c_k" localSheetId="7">#REF!</definedName>
    <definedName name="c_k" localSheetId="1">#REF!</definedName>
    <definedName name="c_k" localSheetId="5">#REF!</definedName>
    <definedName name="c_k">#REF!</definedName>
    <definedName name="C_LENGTH">"#REF!"</definedName>
    <definedName name="c_n">"#REF!"</definedName>
    <definedName name="C_WIDTH">"#REF!"</definedName>
    <definedName name="C_XY" localSheetId="0">#REF!</definedName>
    <definedName name="C_XY" localSheetId="8">#REF!</definedName>
    <definedName name="C_XY" localSheetId="7">#REF!</definedName>
    <definedName name="C_XY" localSheetId="1">#REF!</definedName>
    <definedName name="C_XY" localSheetId="5">#REF!</definedName>
    <definedName name="C_XY">#REF!</definedName>
    <definedName name="c1.">"#REF!"</definedName>
    <definedName name="c2.">"#REF!"</definedName>
    <definedName name="C2.7">"#REF!"</definedName>
    <definedName name="c3.">"#REF!"</definedName>
    <definedName name="C3.0">"#REF!"</definedName>
    <definedName name="C3.5">"#REF!"</definedName>
    <definedName name="C3.7">"#REF!"</definedName>
    <definedName name="c4.">"#REF!"</definedName>
    <definedName name="C4.0">"#REF!"</definedName>
    <definedName name="CA">"#REF!"</definedName>
    <definedName name="ca.1111">"#REF!"</definedName>
    <definedName name="ca.1111.th">"#REF!"</definedName>
    <definedName name="CA_PTVT">"#REF!"</definedName>
    <definedName name="CABLE2">'[35]MTO REV.0'!$A$1:$Q$570</definedName>
    <definedName name="CABLE2_1">NA()</definedName>
    <definedName name="CABLE2_2">NA()</definedName>
    <definedName name="CABLE2_3">NA()</definedName>
    <definedName name="CABLE2_4">NA()</definedName>
    <definedName name="CABLE2_5">NA()</definedName>
    <definedName name="CABLE2_6">NA()</definedName>
    <definedName name="CABLE2_7">NA()</definedName>
    <definedName name="CACAU">298161</definedName>
    <definedName name="Cachdienchuoi">"#REF!"</definedName>
    <definedName name="Cachdiendung">"#REF!"</definedName>
    <definedName name="Cachdienhaap">"#REF!"</definedName>
    <definedName name="cácte">"#REF!"</definedName>
    <definedName name="CALC_1" localSheetId="0">#REF!</definedName>
    <definedName name="CALC_1" localSheetId="8">#REF!</definedName>
    <definedName name="CALC_1" localSheetId="7">#REF!</definedName>
    <definedName name="CALC_1" localSheetId="1">#REF!</definedName>
    <definedName name="CALC_1" localSheetId="5">#REF!</definedName>
    <definedName name="CALC_1">#REF!</definedName>
    <definedName name="CAMTC">"#REF!"</definedName>
    <definedName name="CanBQL">"#REF!"</definedName>
    <definedName name="CanLePhi">"#REF!"</definedName>
    <definedName name="CanMT">"#REF!"</definedName>
    <definedName name="Canon">"#REF!"</definedName>
    <definedName name="cao">"#REF!"</definedName>
    <definedName name="cao_1">NA()</definedName>
    <definedName name="cap">"#REF!"</definedName>
    <definedName name="cap_1">NA()</definedName>
    <definedName name="Cap_DUL_doc_B">"#REF!"</definedName>
    <definedName name="Cap_DUL_doc_B_1">NA()</definedName>
    <definedName name="CAP_DUL_ngang_B">"#REF!"</definedName>
    <definedName name="CAP_DUL_ngang_B_1">NA()</definedName>
    <definedName name="cap_DUL_va_TC">"#REF!"</definedName>
    <definedName name="cap_phat07">"#REF!"</definedName>
    <definedName name="cap0.7">"#REF!"</definedName>
    <definedName name="cap0.7_1">NA()</definedName>
    <definedName name="CAPDAT" localSheetId="0">[8]phuluc1!#REF!</definedName>
    <definedName name="CAPDAT" localSheetId="8">[8]phuluc1!#REF!</definedName>
    <definedName name="CAPDAT" localSheetId="7">[8]phuluc1!#REF!</definedName>
    <definedName name="CAPDAT" localSheetId="1">[8]phuluc1!#REF!</definedName>
    <definedName name="CAPDAT" localSheetId="5">[8]phuluc1!#REF!</definedName>
    <definedName name="CAPDAT">[8]phuluc1!#REF!</definedName>
    <definedName name="CAPDAT_1">NA()</definedName>
    <definedName name="capdul">"#REF!"</definedName>
    <definedName name="capdul_1">NA()</definedName>
    <definedName name="Capngam">"#REF!"</definedName>
    <definedName name="capphoi">"#REF!"</definedName>
    <definedName name="CAPT">"#REF!"</definedName>
    <definedName name="Capvon" localSheetId="0" hidden="1">{#N/A,#N/A,FALSE,"Chi tiÆt"}</definedName>
    <definedName name="Capvon" localSheetId="6" hidden="1">{#N/A,#N/A,FALSE,"Chi tiÆt"}</definedName>
    <definedName name="Capvon" localSheetId="8" hidden="1">{#N/A,#N/A,FALSE,"Chi tiÆt"}</definedName>
    <definedName name="Capvon" localSheetId="7" hidden="1">{#N/A,#N/A,FALSE,"Chi tiÆt"}</definedName>
    <definedName name="Capvon" localSheetId="1" hidden="1">{#N/A,#N/A,FALSE,"Chi tiÆt"}</definedName>
    <definedName name="Capvon" localSheetId="5" hidden="1">{#N/A,#N/A,FALSE,"Chi tiÆt"}</definedName>
    <definedName name="Capvon" hidden="1">{#N/A,#N/A,FALSE,"Chi tiÆt"}</definedName>
    <definedName name="casing">"#REF!"</definedName>
    <definedName name="casing_1">NA()</definedName>
    <definedName name="cat">"#REF!"</definedName>
    <definedName name="cat_1" localSheetId="0">#REF!</definedName>
    <definedName name="cat_1" localSheetId="8">#REF!</definedName>
    <definedName name="cat_1" localSheetId="7">#REF!</definedName>
    <definedName name="cat_1" localSheetId="1">#REF!</definedName>
    <definedName name="cat_1" localSheetId="5">#REF!</definedName>
    <definedName name="cat_1">#REF!</definedName>
    <definedName name="catcap">"#REF!"</definedName>
    <definedName name="catcap_1">NA()</definedName>
    <definedName name="catdap">"#REF!"</definedName>
    <definedName name="catden" localSheetId="0">#REF!</definedName>
    <definedName name="catden" localSheetId="8">#REF!</definedName>
    <definedName name="catden" localSheetId="7">#REF!</definedName>
    <definedName name="catden" localSheetId="1">#REF!</definedName>
    <definedName name="catden" localSheetId="5">#REF!</definedName>
    <definedName name="catden">#REF!</definedName>
    <definedName name="Category_All">"#REF!"</definedName>
    <definedName name="Category_All_1">NA()</definedName>
    <definedName name="CATIN">"#N/A"</definedName>
    <definedName name="CATIN_1">"#REF!"</definedName>
    <definedName name="CATJYOU">"#N/A"</definedName>
    <definedName name="CATJYOU_1">"#REF!"</definedName>
    <definedName name="catm">"#REF!"</definedName>
    <definedName name="catmin" localSheetId="0">#REF!</definedName>
    <definedName name="catmin" localSheetId="8">#REF!</definedName>
    <definedName name="catmin" localSheetId="7">#REF!</definedName>
    <definedName name="catmin" localSheetId="1">#REF!</definedName>
    <definedName name="catmin" localSheetId="5">#REF!</definedName>
    <definedName name="catmin">#REF!</definedName>
    <definedName name="catn">"#REF!"</definedName>
    <definedName name="catong">"#REF!"</definedName>
    <definedName name="CATREC">"#N/A"</definedName>
    <definedName name="CATREC_1">"#REF!"</definedName>
    <definedName name="CATSYU">"#N/A"</definedName>
    <definedName name="CATSYU_1">"#REF!"</definedName>
    <definedName name="catthep">"#REF!"</definedName>
    <definedName name="catuon">"#REF!"</definedName>
    <definedName name="catuon_1">NA()</definedName>
    <definedName name="catvang" localSheetId="0">#REF!</definedName>
    <definedName name="catvang" localSheetId="8">#REF!</definedName>
    <definedName name="catvang" localSheetId="7">#REF!</definedName>
    <definedName name="catvang" localSheetId="1">#REF!</definedName>
    <definedName name="catvang" localSheetId="5">#REF!</definedName>
    <definedName name="catvang">#REF!</definedName>
    <definedName name="catvang_1">NA()</definedName>
    <definedName name="CatVang_HamYen_1" localSheetId="0">[14]Nguồn!#REF!</definedName>
    <definedName name="CatVang_HamYen_1" localSheetId="8">[14]Nguồn!#REF!</definedName>
    <definedName name="CatVang_HamYen_1" localSheetId="7">[14]Nguồn!#REF!</definedName>
    <definedName name="CatVang_HamYen_1" localSheetId="1">[14]Nguồn!#REF!</definedName>
    <definedName name="CatVang_HamYen_1" localSheetId="5">[14]Nguồn!#REF!</definedName>
    <definedName name="CatVang_HamYen_1">[14]Nguồn!#REF!</definedName>
    <definedName name="Cau_1">"#REF!"</definedName>
    <definedName name="Cau_DaiTu" localSheetId="0">#REF!</definedName>
    <definedName name="Cau_DaiTu" localSheetId="8">#REF!</definedName>
    <definedName name="Cau_DaiTu" localSheetId="7">#REF!</definedName>
    <definedName name="Cau_DaiTu" localSheetId="1">#REF!</definedName>
    <definedName name="Cau_DaiTu" localSheetId="5">#REF!</definedName>
    <definedName name="Cau_DaiTu">#REF!</definedName>
    <definedName name="Cau_MaiDich" localSheetId="0">#REF!</definedName>
    <definedName name="Cau_MaiDich" localSheetId="8">#REF!</definedName>
    <definedName name="Cau_MaiDich" localSheetId="7">#REF!</definedName>
    <definedName name="Cau_MaiDich" localSheetId="1">#REF!</definedName>
    <definedName name="Cau_MaiDich" localSheetId="5">#REF!</definedName>
    <definedName name="Cau_MaiDich">#REF!</definedName>
    <definedName name="cau_nho" localSheetId="0">#REF!</definedName>
    <definedName name="cau_nho" localSheetId="8">#REF!</definedName>
    <definedName name="cau_nho" localSheetId="7">#REF!</definedName>
    <definedName name="cau_nho" localSheetId="1">#REF!</definedName>
    <definedName name="cau_nho" localSheetId="5">#REF!</definedName>
    <definedName name="cau_nho">#REF!</definedName>
    <definedName name="Cau_tam">"#REF!"</definedName>
    <definedName name="Cau_ThanhXuan" localSheetId="0">#REF!</definedName>
    <definedName name="Cau_ThanhXuan" localSheetId="8">#REF!</definedName>
    <definedName name="Cau_ThanhXuan" localSheetId="7">#REF!</definedName>
    <definedName name="Cau_ThanhXuan" localSheetId="1">#REF!</definedName>
    <definedName name="Cau_ThanhXuan" localSheetId="5">#REF!</definedName>
    <definedName name="Cau_ThanhXuan">#REF!</definedName>
    <definedName name="cau10_1">NA()</definedName>
    <definedName name="cau10T">"#REF!"</definedName>
    <definedName name="cau16_1">NA()</definedName>
    <definedName name="cau25_1">NA()</definedName>
    <definedName name="cau40_1">NA()</definedName>
    <definedName name="cau50_1">NA()</definedName>
    <definedName name="CauCong2">"#REF!"</definedName>
    <definedName name="CauCong3">"#REF!"</definedName>
    <definedName name="CauCong4">"#REF!"</definedName>
    <definedName name="CauCong5">"#REF!"</definedName>
    <definedName name="caunoi30">"#REF!"</definedName>
    <definedName name="caunoi30_1">NA()</definedName>
    <definedName name="Caùp_ñoàng_traàn_75mm2">"#REF!"</definedName>
    <definedName name="CayXanh" localSheetId="0">#REF!</definedName>
    <definedName name="CayXanh" localSheetId="8">#REF!</definedName>
    <definedName name="CayXanh" localSheetId="7">#REF!</definedName>
    <definedName name="CayXanh" localSheetId="1">#REF!</definedName>
    <definedName name="CayXanh" localSheetId="5">#REF!</definedName>
    <definedName name="CayXanh">#REF!</definedName>
    <definedName name="cayxoi108">"#REF!"</definedName>
    <definedName name="cayxoi110">"#REF!"</definedName>
    <definedName name="cayxoi75">"#REF!"</definedName>
    <definedName name="CB">"#REF!"</definedName>
    <definedName name="CB_1">NA()</definedName>
    <definedName name="CBE50M">"#REF!"</definedName>
    <definedName name="CBPT">"#REF!"</definedName>
    <definedName name="CBTH" localSheetId="0" hidden="1">{"'Sheet1'!$L$16"}</definedName>
    <definedName name="CBTH" localSheetId="6" hidden="1">{"'Sheet1'!$L$16"}</definedName>
    <definedName name="CBTH" localSheetId="8" hidden="1">{"'Sheet1'!$L$16"}</definedName>
    <definedName name="CBTH" localSheetId="7" hidden="1">{"'Sheet1'!$L$16"}</definedName>
    <definedName name="CBTH" localSheetId="1" hidden="1">{"'Sheet1'!$L$16"}</definedName>
    <definedName name="CBTH" localSheetId="5" hidden="1">{"'Sheet1'!$L$16"}</definedName>
    <definedName name="CBTH" hidden="1">{"'Sheet1'!$L$16"}</definedName>
    <definedName name="CC">"#REF!"</definedName>
    <definedName name="cc__1">NA()</definedName>
    <definedName name="CC_1">"#REF!"</definedName>
    <definedName name="CC_2">NA()</definedName>
    <definedName name="CC_3">NA()</definedName>
    <definedName name="CC_4">NA()</definedName>
    <definedName name="CC_5">NA()</definedName>
    <definedName name="CC_6">NA()</definedName>
    <definedName name="CC_7">NA()</definedName>
    <definedName name="ccc">"#REF!"</definedName>
    <definedName name="ccc_1">NA()</definedName>
    <definedName name="cch">"#REF!"</definedName>
    <definedName name="cchong">"#REF!"</definedName>
    <definedName name="CCNK_1">NA()</definedName>
    <definedName name="CCNK_2" localSheetId="0">[14]Nguồn!#REF!</definedName>
    <definedName name="CCNK_2" localSheetId="8">[14]Nguồn!#REF!</definedName>
    <definedName name="CCNK_2" localSheetId="7">[14]Nguồn!#REF!</definedName>
    <definedName name="CCNK_2" localSheetId="1">[14]Nguồn!#REF!</definedName>
    <definedName name="CCNK_2" localSheetId="5">[14]Nguồn!#REF!</definedName>
    <definedName name="CCNK_2">[14]Nguồn!#REF!</definedName>
    <definedName name="CCS">"#REF!"</definedName>
    <definedName name="CCS_1">NA()</definedName>
    <definedName name="cd">"#REF!"</definedName>
    <definedName name="cd_1">NA()</definedName>
    <definedName name="Cd_d" localSheetId="0">#REF!</definedName>
    <definedName name="Cd_d" localSheetId="8">#REF!</definedName>
    <definedName name="Cd_d" localSheetId="7">#REF!</definedName>
    <definedName name="Cd_d" localSheetId="1">#REF!</definedName>
    <definedName name="Cd_d" localSheetId="5">#REF!</definedName>
    <definedName name="Cd_d">#REF!</definedName>
    <definedName name="Cd_nd" localSheetId="0">#REF!</definedName>
    <definedName name="Cd_nd" localSheetId="8">#REF!</definedName>
    <definedName name="Cd_nd" localSheetId="7">#REF!</definedName>
    <definedName name="Cd_nd" localSheetId="1">#REF!</definedName>
    <definedName name="Cd_nd" localSheetId="5">#REF!</definedName>
    <definedName name="Cd_nd">#REF!</definedName>
    <definedName name="CDA">"#REF!"</definedName>
    <definedName name="CDAY">"#REF!"</definedName>
    <definedName name="CDBT">"#REF!"</definedName>
    <definedName name="CDBT_1">NA()</definedName>
    <definedName name="CDCK">"#REF!"</definedName>
    <definedName name="CDCK_1">NA()</definedName>
    <definedName name="CDCN">"#REF!"</definedName>
    <definedName name="CDCN_1">NA()</definedName>
    <definedName name="CDCU">"#REF!"</definedName>
    <definedName name="CDCU_1">NA()</definedName>
    <definedName name="CDD">"#REF!"</definedName>
    <definedName name="CDD_1">NA()</definedName>
    <definedName name="CDday">"#REF!"</definedName>
    <definedName name="CDDB_1">NA()</definedName>
    <definedName name="cddc">"#REF!"</definedName>
    <definedName name="CDDD" localSheetId="0">#REF!</definedName>
    <definedName name="CDDD" localSheetId="8">#REF!</definedName>
    <definedName name="CDDD" localSheetId="7">#REF!</definedName>
    <definedName name="CDDD" localSheetId="1">#REF!</definedName>
    <definedName name="CDDD" localSheetId="5">#REF!</definedName>
    <definedName name="CDDD">#REF!</definedName>
    <definedName name="CDDD_1" localSheetId="0">#REF!</definedName>
    <definedName name="CDDD_1" localSheetId="8">#REF!</definedName>
    <definedName name="CDDD_1" localSheetId="7">#REF!</definedName>
    <definedName name="CDDD_1" localSheetId="1">#REF!</definedName>
    <definedName name="CDDD_1" localSheetId="5">#REF!</definedName>
    <definedName name="CDDD_1">#REF!</definedName>
    <definedName name="CDDD1P" localSheetId="0">#REF!</definedName>
    <definedName name="CDDD1P" localSheetId="8">#REF!</definedName>
    <definedName name="CDDD1P" localSheetId="7">#REF!</definedName>
    <definedName name="CDDD1P" localSheetId="1">#REF!</definedName>
    <definedName name="CDDD1P" localSheetId="5">#REF!</definedName>
    <definedName name="CDDD1P">#REF!</definedName>
    <definedName name="CDDD1P_1">NA()</definedName>
    <definedName name="CDDD1PHA">"#REF!"</definedName>
    <definedName name="cddd3p">'[8]TONG HOP VL-NC'!$C$2</definedName>
    <definedName name="CDDD3PHA">"#REF!"</definedName>
    <definedName name="CDdinh">"#REF!"</definedName>
    <definedName name="CDDT_1">NA()</definedName>
    <definedName name="CDMD_1">NA()</definedName>
    <definedName name="cdn">"#REF!"</definedName>
    <definedName name="Cdnum">"#REF!"</definedName>
    <definedName name="cdothep_1">NA()</definedName>
    <definedName name="CDSPS2" localSheetId="0" hidden="1">{"'Sheet1'!$L$16"}</definedName>
    <definedName name="CDSPS2" localSheetId="6" hidden="1">{"'Sheet1'!$L$16"}</definedName>
    <definedName name="CDSPS2" localSheetId="8" hidden="1">{"'Sheet1'!$L$16"}</definedName>
    <definedName name="CDSPS2" localSheetId="7" hidden="1">{"'Sheet1'!$L$16"}</definedName>
    <definedName name="CDSPS2" localSheetId="1" hidden="1">{"'Sheet1'!$L$16"}</definedName>
    <definedName name="CDSPS2" localSheetId="5" hidden="1">{"'Sheet1'!$L$16"}</definedName>
    <definedName name="CDSPS2" hidden="1">{"'Sheet1'!$L$16"}</definedName>
    <definedName name="CDT">"#REF!"</definedName>
    <definedName name="CDT_1">NA()</definedName>
    <definedName name="CDTK_tim">31.77</definedName>
    <definedName name="celltips_area" localSheetId="0">#REF!</definedName>
    <definedName name="celltips_area" localSheetId="8">#REF!</definedName>
    <definedName name="celltips_area" localSheetId="7">#REF!</definedName>
    <definedName name="celltips_area" localSheetId="1">#REF!</definedName>
    <definedName name="celltips_area" localSheetId="5">#REF!</definedName>
    <definedName name="celltips_area">#REF!</definedName>
    <definedName name="Céng">"#REF!"</definedName>
    <definedName name="Céng_gi__trÞ_dù_thÇu_x_y_l_p_1">NA()</definedName>
    <definedName name="CESAL_d" localSheetId="0">#REF!</definedName>
    <definedName name="CESAL_d" localSheetId="8">#REF!</definedName>
    <definedName name="CESAL_d" localSheetId="7">#REF!</definedName>
    <definedName name="CESAL_d" localSheetId="1">#REF!</definedName>
    <definedName name="CESAL_d" localSheetId="5">#REF!</definedName>
    <definedName name="CESAL_d">#REF!</definedName>
    <definedName name="CESAL_nd" localSheetId="0">#REF!</definedName>
    <definedName name="CESAL_nd" localSheetId="8">#REF!</definedName>
    <definedName name="CESAL_nd" localSheetId="7">#REF!</definedName>
    <definedName name="CESAL_nd" localSheetId="1">#REF!</definedName>
    <definedName name="CESAL_nd" localSheetId="5">#REF!</definedName>
    <definedName name="CESAL_nd">#REF!</definedName>
    <definedName name="CESALs" localSheetId="0">#REF!</definedName>
    <definedName name="CESALs" localSheetId="8">#REF!</definedName>
    <definedName name="CESALs" localSheetId="7">#REF!</definedName>
    <definedName name="CESALs" localSheetId="1">#REF!</definedName>
    <definedName name="CESALs" localSheetId="5">#REF!</definedName>
    <definedName name="CESALs">#REF!</definedName>
    <definedName name="cf">"blankmacro1"</definedName>
    <definedName name="cf_1" localSheetId="0">BlankMacro1</definedName>
    <definedName name="cf_1" localSheetId="8">BlankMacro1</definedName>
    <definedName name="cf_1" localSheetId="7">BlankMacro1</definedName>
    <definedName name="cf_1" localSheetId="1">BlankMacro1</definedName>
    <definedName name="cf_1" localSheetId="5">BlankMacro1</definedName>
    <definedName name="cf_1">BlankMacro1</definedName>
    <definedName name="CF_AccruedExpenses" localSheetId="0">#REF!</definedName>
    <definedName name="CF_AccruedExpenses" localSheetId="8">#REF!</definedName>
    <definedName name="CF_AccruedExpenses" localSheetId="7">#REF!</definedName>
    <definedName name="CF_AccruedExpenses" localSheetId="1">#REF!</definedName>
    <definedName name="CF_AccruedExpenses" localSheetId="5">#REF!</definedName>
    <definedName name="CF_AccruedExpenses">#REF!</definedName>
    <definedName name="CF_Cash" localSheetId="0">#REF!</definedName>
    <definedName name="CF_Cash" localSheetId="8">#REF!</definedName>
    <definedName name="CF_Cash" localSheetId="7">#REF!</definedName>
    <definedName name="CF_Cash" localSheetId="1">#REF!</definedName>
    <definedName name="CF_Cash" localSheetId="5">#REF!</definedName>
    <definedName name="CF_Cash">#REF!</definedName>
    <definedName name="CF_CurrentLTDebit" localSheetId="0">#REF!</definedName>
    <definedName name="CF_CurrentLTDebit" localSheetId="8">#REF!</definedName>
    <definedName name="CF_CurrentLTDebit" localSheetId="7">#REF!</definedName>
    <definedName name="CF_CurrentLTDebit" localSheetId="1">#REF!</definedName>
    <definedName name="CF_CurrentLTDebit" localSheetId="5">#REF!</definedName>
    <definedName name="CF_CurrentLTDebit">#REF!</definedName>
    <definedName name="CF_DeferredTax" localSheetId="0">#REF!</definedName>
    <definedName name="CF_DeferredTax" localSheetId="8">#REF!</definedName>
    <definedName name="CF_DeferredTax" localSheetId="7">#REF!</definedName>
    <definedName name="CF_DeferredTax" localSheetId="1">#REF!</definedName>
    <definedName name="CF_DeferredTax" localSheetId="5">#REF!</definedName>
    <definedName name="CF_DeferredTax">#REF!</definedName>
    <definedName name="CF_Dividends" localSheetId="0">#REF!</definedName>
    <definedName name="CF_Dividends" localSheetId="8">#REF!</definedName>
    <definedName name="CF_Dividends" localSheetId="7">#REF!</definedName>
    <definedName name="CF_Dividends" localSheetId="1">#REF!</definedName>
    <definedName name="CF_Dividends" localSheetId="5">#REF!</definedName>
    <definedName name="CF_Dividends">#REF!</definedName>
    <definedName name="CF_Intangibles" localSheetId="0">#REF!</definedName>
    <definedName name="CF_Intangibles" localSheetId="8">#REF!</definedName>
    <definedName name="CF_Intangibles" localSheetId="7">#REF!</definedName>
    <definedName name="CF_Intangibles" localSheetId="1">#REF!</definedName>
    <definedName name="CF_Intangibles" localSheetId="5">#REF!</definedName>
    <definedName name="CF_Intangibles">#REF!</definedName>
    <definedName name="CF_Inventories" localSheetId="0">#REF!</definedName>
    <definedName name="CF_Inventories" localSheetId="8">#REF!</definedName>
    <definedName name="CF_Inventories" localSheetId="7">#REF!</definedName>
    <definedName name="CF_Inventories" localSheetId="1">#REF!</definedName>
    <definedName name="CF_Inventories" localSheetId="5">#REF!</definedName>
    <definedName name="CF_Inventories">#REF!</definedName>
    <definedName name="CF_Investments" localSheetId="0">#REF!</definedName>
    <definedName name="CF_Investments" localSheetId="8">#REF!</definedName>
    <definedName name="CF_Investments" localSheetId="7">#REF!</definedName>
    <definedName name="CF_Investments" localSheetId="1">#REF!</definedName>
    <definedName name="CF_Investments" localSheetId="5">#REF!</definedName>
    <definedName name="CF_Investments">#REF!</definedName>
    <definedName name="CF_LTDebt" localSheetId="0">#REF!</definedName>
    <definedName name="CF_LTDebt" localSheetId="8">#REF!</definedName>
    <definedName name="CF_LTDebt" localSheetId="7">#REF!</definedName>
    <definedName name="CF_LTDebt" localSheetId="1">#REF!</definedName>
    <definedName name="CF_LTDebt" localSheetId="5">#REF!</definedName>
    <definedName name="CF_LTDebt">#REF!</definedName>
    <definedName name="CF_NetIncome" localSheetId="0">#REF!</definedName>
    <definedName name="CF_NetIncome" localSheetId="8">#REF!</definedName>
    <definedName name="CF_NetIncome" localSheetId="7">#REF!</definedName>
    <definedName name="CF_NetIncome" localSheetId="1">#REF!</definedName>
    <definedName name="CF_NetIncome" localSheetId="5">#REF!</definedName>
    <definedName name="CF_NetIncome">#REF!</definedName>
    <definedName name="CF_Payables" localSheetId="0">#REF!</definedName>
    <definedName name="CF_Payables" localSheetId="8">#REF!</definedName>
    <definedName name="CF_Payables" localSheetId="7">#REF!</definedName>
    <definedName name="CF_Payables" localSheetId="1">#REF!</definedName>
    <definedName name="CF_Payables" localSheetId="5">#REF!</definedName>
    <definedName name="CF_Payables">#REF!</definedName>
    <definedName name="CF_PrepaidExpenses" localSheetId="0">#REF!</definedName>
    <definedName name="CF_PrepaidExpenses" localSheetId="8">#REF!</definedName>
    <definedName name="CF_PrepaidExpenses" localSheetId="7">#REF!</definedName>
    <definedName name="CF_PrepaidExpenses" localSheetId="1">#REF!</definedName>
    <definedName name="CF_PrepaidExpenses" localSheetId="5">#REF!</definedName>
    <definedName name="CF_PrepaidExpenses">#REF!</definedName>
    <definedName name="CF_Property" localSheetId="0">#REF!</definedName>
    <definedName name="CF_Property" localSheetId="8">#REF!</definedName>
    <definedName name="CF_Property" localSheetId="7">#REF!</definedName>
    <definedName name="CF_Property" localSheetId="1">#REF!</definedName>
    <definedName name="CF_Property" localSheetId="5">#REF!</definedName>
    <definedName name="CF_Property">#REF!</definedName>
    <definedName name="CF_Receivables" localSheetId="0">#REF!</definedName>
    <definedName name="CF_Receivables" localSheetId="8">#REF!</definedName>
    <definedName name="CF_Receivables" localSheetId="7">#REF!</definedName>
    <definedName name="CF_Receivables" localSheetId="1">#REF!</definedName>
    <definedName name="CF_Receivables" localSheetId="5">#REF!</definedName>
    <definedName name="CF_Receivables">#REF!</definedName>
    <definedName name="CF_Shares" localSheetId="0">#REF!</definedName>
    <definedName name="CF_Shares" localSheetId="8">#REF!</definedName>
    <definedName name="CF_Shares" localSheetId="7">#REF!</definedName>
    <definedName name="CF_Shares" localSheetId="1">#REF!</definedName>
    <definedName name="CF_Shares" localSheetId="5">#REF!</definedName>
    <definedName name="CF_Shares">#REF!</definedName>
    <definedName name="CF_Taxation" localSheetId="0">#REF!</definedName>
    <definedName name="CF_Taxation" localSheetId="8">#REF!</definedName>
    <definedName name="CF_Taxation" localSheetId="7">#REF!</definedName>
    <definedName name="CF_Taxation" localSheetId="1">#REF!</definedName>
    <definedName name="CF_Taxation" localSheetId="5">#REF!</definedName>
    <definedName name="CF_Taxation">#REF!</definedName>
    <definedName name="cfc">"#REF!"</definedName>
    <definedName name="cfc_1">NA()</definedName>
    <definedName name="cfk">"#REF!"</definedName>
    <definedName name="cfk_1">NA()</definedName>
    <definedName name="cgionc" localSheetId="0">'[8]lam-moi'!#REF!</definedName>
    <definedName name="cgionc" localSheetId="8">'[8]lam-moi'!#REF!</definedName>
    <definedName name="cgionc" localSheetId="7">'[8]lam-moi'!#REF!</definedName>
    <definedName name="cgionc" localSheetId="1">'[8]lam-moi'!#REF!</definedName>
    <definedName name="cgionc" localSheetId="5">'[8]lam-moi'!#REF!</definedName>
    <definedName name="cgionc">'[8]lam-moi'!#REF!</definedName>
    <definedName name="cgionc_1">NA()</definedName>
    <definedName name="cgiovl" localSheetId="0">'[8]lam-moi'!#REF!</definedName>
    <definedName name="cgiovl" localSheetId="8">'[8]lam-moi'!#REF!</definedName>
    <definedName name="cgiovl" localSheetId="7">'[8]lam-moi'!#REF!</definedName>
    <definedName name="cgiovl" localSheetId="1">'[8]lam-moi'!#REF!</definedName>
    <definedName name="cgiovl" localSheetId="5">'[8]lam-moi'!#REF!</definedName>
    <definedName name="cgiovl">'[8]lam-moi'!#REF!</definedName>
    <definedName name="cgiovl_1">NA()</definedName>
    <definedName name="CGS_CLO">"#REF!"</definedName>
    <definedName name="CH" localSheetId="0">#REF!</definedName>
    <definedName name="CH" localSheetId="8">#REF!</definedName>
    <definedName name="CH" localSheetId="7">#REF!</definedName>
    <definedName name="CH" localSheetId="1">#REF!</definedName>
    <definedName name="CH" localSheetId="5">#REF!</definedName>
    <definedName name="CH">#REF!</definedName>
    <definedName name="CH_1">"#REF!"</definedName>
    <definedName name="CH_2">NA()</definedName>
    <definedName name="Ch_rong">"#REF!"</definedName>
    <definedName name="chay" localSheetId="0">[36]!chay</definedName>
    <definedName name="chay" localSheetId="8">[36]!chay</definedName>
    <definedName name="chay" localSheetId="7">[36]!chay</definedName>
    <definedName name="chay" localSheetId="1">[36]!chay</definedName>
    <definedName name="chay" localSheetId="5">[36]!chay</definedName>
    <definedName name="chay">[36]!chay</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Dai">"#REF!"</definedName>
    <definedName name="chhtnc" localSheetId="0">'[8]lam-moi'!#REF!</definedName>
    <definedName name="chhtnc" localSheetId="8">'[8]lam-moi'!#REF!</definedName>
    <definedName name="chhtnc" localSheetId="7">'[8]lam-moi'!#REF!</definedName>
    <definedName name="chhtnc" localSheetId="1">'[8]lam-moi'!#REF!</definedName>
    <definedName name="chhtnc" localSheetId="5">'[8]lam-moi'!#REF!</definedName>
    <definedName name="chhtnc">'[8]lam-moi'!#REF!</definedName>
    <definedName name="chhtnc_1">NA()</definedName>
    <definedName name="chhtvl" localSheetId="0">'[8]lam-moi'!#REF!</definedName>
    <definedName name="chhtvl" localSheetId="8">'[8]lam-moi'!#REF!</definedName>
    <definedName name="chhtvl" localSheetId="7">'[8]lam-moi'!#REF!</definedName>
    <definedName name="chhtvl" localSheetId="1">'[8]lam-moi'!#REF!</definedName>
    <definedName name="chhtvl" localSheetId="5">'[8]lam-moi'!#REF!</definedName>
    <definedName name="chhtvl">'[8]lam-moi'!#REF!</definedName>
    <definedName name="chhtvl_1">NA()</definedName>
    <definedName name="Chi_Phi_Chung">"#REF!"</definedName>
    <definedName name="Chi_phi_OM">"#REF!"</definedName>
    <definedName name="chi_tiÕt_vËt_liÖu___nh_n_c_ng___m_y_thi_c_ng">"#REF!"</definedName>
    <definedName name="chi_tiÕt_vËt_liÖu___nh_n_c_ng___m_y_thi_c_ng_1">NA()</definedName>
    <definedName name="chialuong">"#REF!"</definedName>
    <definedName name="chie">"blankmacro1"</definedName>
    <definedName name="chie_1" localSheetId="0">BlankMacro1</definedName>
    <definedName name="chie_1" localSheetId="8">BlankMacro1</definedName>
    <definedName name="chie_1" localSheetId="7">BlankMacro1</definedName>
    <definedName name="chie_1" localSheetId="1">BlankMacro1</definedName>
    <definedName name="chie_1" localSheetId="5">BlankMacro1</definedName>
    <definedName name="chie_1">BlankMacro1</definedName>
    <definedName name="Chiemhoa_1" localSheetId="0">[14]Nguồn!#REF!</definedName>
    <definedName name="Chiemhoa_1" localSheetId="8">[14]Nguồn!#REF!</definedName>
    <definedName name="Chiemhoa_1" localSheetId="7">[14]Nguồn!#REF!</definedName>
    <definedName name="Chiemhoa_1" localSheetId="1">[14]Nguồn!#REF!</definedName>
    <definedName name="Chiemhoa_1" localSheetId="5">[14]Nguồn!#REF!</definedName>
    <definedName name="Chiemhoa_1">[14]Nguồn!#REF!</definedName>
    <definedName name="Chiettinh" localSheetId="0" hidden="1">{"'Sheet1'!$L$16"}</definedName>
    <definedName name="Chiettinh" localSheetId="6" hidden="1">{"'Sheet1'!$L$16"}</definedName>
    <definedName name="Chiettinh" localSheetId="8" hidden="1">{"'Sheet1'!$L$16"}</definedName>
    <definedName name="Chiettinh" localSheetId="7" hidden="1">{"'Sheet1'!$L$16"}</definedName>
    <definedName name="Chiettinh" localSheetId="1" hidden="1">{"'Sheet1'!$L$16"}</definedName>
    <definedName name="Chiettinh" localSheetId="5" hidden="1">{"'Sheet1'!$L$16"}</definedName>
    <definedName name="Chiettinh" hidden="1">{"'Sheet1'!$L$16"}</definedName>
    <definedName name="ChieuSang" localSheetId="0">#REF!</definedName>
    <definedName name="ChieuSang" localSheetId="8">#REF!</definedName>
    <definedName name="ChieuSang" localSheetId="7">#REF!</definedName>
    <definedName name="ChieuSang" localSheetId="1">#REF!</definedName>
    <definedName name="ChieuSang" localSheetId="5">#REF!</definedName>
    <definedName name="ChieuSang">#REF!</definedName>
    <definedName name="chilk" localSheetId="0" hidden="1">{"'Sheet1'!$L$16"}</definedName>
    <definedName name="chilk" localSheetId="6" hidden="1">{"'Sheet1'!$L$16"}</definedName>
    <definedName name="chilk" localSheetId="8" hidden="1">{"'Sheet1'!$L$16"}</definedName>
    <definedName name="chilk" localSheetId="7" hidden="1">{"'Sheet1'!$L$16"}</definedName>
    <definedName name="chilk" localSheetId="1" hidden="1">{"'Sheet1'!$L$16"}</definedName>
    <definedName name="chilk" localSheetId="5" hidden="1">{"'Sheet1'!$L$16"}</definedName>
    <definedName name="chilk" hidden="1">{"'Sheet1'!$L$16"}</definedName>
    <definedName name="Chin">"#REF!"</definedName>
    <definedName name="CHIÕt_TÝnh_0_4_II">"#REF!"</definedName>
    <definedName name="ChiPhiChung">"#REF!"</definedName>
    <definedName name="ChiPhiKhac">"#REF!"</definedName>
    <definedName name="chiphituvan">"#REF!"</definedName>
    <definedName name="CHIPHIVANCHUYEN" localSheetId="0">#REF!</definedName>
    <definedName name="CHIPHIVANCHUYEN" localSheetId="8">#REF!</definedName>
    <definedName name="CHIPHIVANCHUYEN" localSheetId="7">#REF!</definedName>
    <definedName name="CHIPHIVANCHUYEN" localSheetId="1">#REF!</definedName>
    <definedName name="CHIPHIVANCHUYEN" localSheetId="5">#REF!</definedName>
    <definedName name="CHIPHIVANCHUYEN">#REF!</definedName>
    <definedName name="chitietbgiang2">{"'Sheet1'!$L$16"}</definedName>
    <definedName name="chitietbgiang2_1">{"'Sheet1'!$L$16"}</definedName>
    <definedName name="chitietbgiang2_1_1">{"'Sheet1'!$L$16"}</definedName>
    <definedName name="chitietbgiang2_2">{"'Sheet1'!$L$16"}</definedName>
    <definedName name="chitietbgiang2_3">{"'Sheet1'!$L$16"}</definedName>
    <definedName name="chitietbgiang2_4">{"'Sheet1'!$L$16"}</definedName>
    <definedName name="chitietbgiang2_5">{"'Sheet1'!$L$16"}</definedName>
    <definedName name="chitietbgiang2_6">{"'Sheet1'!$L$16"}</definedName>
    <definedName name="chitietbgiang2_7">{"'Sheet1'!$L$16"}</definedName>
    <definedName name="chiyoko" localSheetId="0">#REF!</definedName>
    <definedName name="chiyoko" localSheetId="8">#REF!</definedName>
    <definedName name="chiyoko" localSheetId="7">#REF!</definedName>
    <definedName name="chiyoko" localSheetId="1">#REF!</definedName>
    <definedName name="chiyoko" localSheetId="5">#REF!</definedName>
    <definedName name="chiyoko">#REF!</definedName>
    <definedName name="chk">"#REF!"</definedName>
    <definedName name="chl" localSheetId="0" hidden="1">{"'Sheet1'!$L$16"}</definedName>
    <definedName name="chl" localSheetId="6" hidden="1">{"'Sheet1'!$L$16"}</definedName>
    <definedName name="chl" localSheetId="8" hidden="1">{"'Sheet1'!$L$16"}</definedName>
    <definedName name="chl" localSheetId="7" hidden="1">{"'Sheet1'!$L$16"}</definedName>
    <definedName name="chl" localSheetId="1" hidden="1">{"'Sheet1'!$L$16"}</definedName>
    <definedName name="chl" localSheetId="5" hidden="1">{"'Sheet1'!$L$16"}</definedName>
    <definedName name="chl" hidden="1">{"'Sheet1'!$L$16"}</definedName>
    <definedName name="chnc" localSheetId="0">'[8]lam-moi'!#REF!</definedName>
    <definedName name="chnc" localSheetId="8">'[8]lam-moi'!#REF!</definedName>
    <definedName name="chnc" localSheetId="7">'[8]lam-moi'!#REF!</definedName>
    <definedName name="chnc" localSheetId="1">'[8]lam-moi'!#REF!</definedName>
    <definedName name="chnc" localSheetId="5">'[8]lam-moi'!#REF!</definedName>
    <definedName name="chnc">'[8]lam-moi'!#REF!</definedName>
    <definedName name="chnc_1">NA()</definedName>
    <definedName name="choiquet">"#REF!"</definedName>
    <definedName name="chon">"#REF!"</definedName>
    <definedName name="chon1">"#REF!"</definedName>
    <definedName name="chon2">"#REF!"</definedName>
    <definedName name="chon3">"#REF!"</definedName>
    <definedName name="ChonA" localSheetId="0">#REF!</definedName>
    <definedName name="ChonA" localSheetId="8">#REF!</definedName>
    <definedName name="ChonA" localSheetId="7">#REF!</definedName>
    <definedName name="ChonA" localSheetId="1">#REF!</definedName>
    <definedName name="ChonA" localSheetId="5">#REF!</definedName>
    <definedName name="ChonA">#REF!</definedName>
    <definedName name="chongtron_1">NA()</definedName>
    <definedName name="Chr_Count_1">6</definedName>
    <definedName name="Chs_bq">"#REF!"</definedName>
    <definedName name="Chsau">"#REF!"</definedName>
    <definedName name="CHSO4" localSheetId="0">#REF!</definedName>
    <definedName name="CHSO4" localSheetId="8">#REF!</definedName>
    <definedName name="CHSO4" localSheetId="7">#REF!</definedName>
    <definedName name="CHSO4" localSheetId="1">#REF!</definedName>
    <definedName name="CHSO4" localSheetId="5">#REF!</definedName>
    <definedName name="CHSO4">#REF!</definedName>
    <definedName name="Chu" localSheetId="0">[12]ND!#REF!</definedName>
    <definedName name="Chu" localSheetId="8">[12]ND!#REF!</definedName>
    <definedName name="Chu" localSheetId="7">[12]ND!#REF!</definedName>
    <definedName name="Chu" localSheetId="1">[12]ND!#REF!</definedName>
    <definedName name="Chu" localSheetId="5">[12]ND!#REF!</definedName>
    <definedName name="Chu">[12]ND!#REF!</definedName>
    <definedName name="chung">66</definedName>
    <definedName name="Chupdaucapcongotnong">"#REF!"</definedName>
    <definedName name="chvl" localSheetId="0">'[8]lam-moi'!#REF!</definedName>
    <definedName name="chvl" localSheetId="8">'[8]lam-moi'!#REF!</definedName>
    <definedName name="chvl" localSheetId="7">'[8]lam-moi'!#REF!</definedName>
    <definedName name="chvl" localSheetId="1">'[8]lam-moi'!#REF!</definedName>
    <definedName name="chvl" localSheetId="5">'[8]lam-moi'!#REF!</definedName>
    <definedName name="chvl">'[8]lam-moi'!#REF!</definedName>
    <definedName name="chvl_1">NA()</definedName>
    <definedName name="CI_PTVT">"#REF!"</definedName>
    <definedName name="citidd" localSheetId="0">'[8]dongia (2)'!#REF!</definedName>
    <definedName name="citidd" localSheetId="8">'[8]dongia (2)'!#REF!</definedName>
    <definedName name="citidd" localSheetId="7">'[8]dongia (2)'!#REF!</definedName>
    <definedName name="citidd" localSheetId="1">'[8]dongia (2)'!#REF!</definedName>
    <definedName name="citidd" localSheetId="5">'[8]dongia (2)'!#REF!</definedName>
    <definedName name="citidd">'[8]dongia (2)'!#REF!</definedName>
    <definedName name="citidd_1">NA()</definedName>
    <definedName name="City">"#REF!"</definedName>
    <definedName name="City_1">NA()</definedName>
    <definedName name="CK">"#REF!"</definedName>
    <definedName name="CK_1">NA()</definedName>
    <definedName name="ckn">"#REF!"</definedName>
    <definedName name="ckna">"#REF!"</definedName>
    <definedName name="cknc" localSheetId="0">'[8]lam-moi'!#REF!</definedName>
    <definedName name="cknc" localSheetId="8">'[8]lam-moi'!#REF!</definedName>
    <definedName name="cknc" localSheetId="7">'[8]lam-moi'!#REF!</definedName>
    <definedName name="cknc" localSheetId="1">'[8]lam-moi'!#REF!</definedName>
    <definedName name="cknc" localSheetId="5">'[8]lam-moi'!#REF!</definedName>
    <definedName name="cknc">'[8]lam-moi'!#REF!</definedName>
    <definedName name="cknc_1">NA()</definedName>
    <definedName name="ckt08.8" localSheetId="0" hidden="1">{"'Sheet1'!$L$16"}</definedName>
    <definedName name="ckt08.8" localSheetId="6" hidden="1">{"'Sheet1'!$L$16"}</definedName>
    <definedName name="ckt08.8" localSheetId="8" hidden="1">{"'Sheet1'!$L$16"}</definedName>
    <definedName name="ckt08.8" localSheetId="7" hidden="1">{"'Sheet1'!$L$16"}</definedName>
    <definedName name="ckt08.8" localSheetId="1" hidden="1">{"'Sheet1'!$L$16"}</definedName>
    <definedName name="ckt08.8" localSheetId="5" hidden="1">{"'Sheet1'!$L$16"}</definedName>
    <definedName name="ckt08.8" hidden="1">{"'Sheet1'!$L$16"}</definedName>
    <definedName name="ckvl" localSheetId="0">'[8]lam-moi'!#REF!</definedName>
    <definedName name="ckvl" localSheetId="8">'[8]lam-moi'!#REF!</definedName>
    <definedName name="ckvl" localSheetId="7">'[8]lam-moi'!#REF!</definedName>
    <definedName name="ckvl" localSheetId="1">'[8]lam-moi'!#REF!</definedName>
    <definedName name="ckvl" localSheetId="5">'[8]lam-moi'!#REF!</definedName>
    <definedName name="ckvl">'[8]lam-moi'!#REF!</definedName>
    <definedName name="ckvl_1">NA()</definedName>
    <definedName name="Cl">"#REF!"</definedName>
    <definedName name="Class_1">"#REF!"</definedName>
    <definedName name="Class_2">"#REF!"</definedName>
    <definedName name="Class_3">"#REF!"</definedName>
    <definedName name="Class_4">"#REF!"</definedName>
    <definedName name="Class_5">"#REF!"</definedName>
    <definedName name="ClayNden">"#REF!"</definedName>
    <definedName name="CLECH_0.4">"#REF!"</definedName>
    <definedName name="CLECT">"#REF!"</definedName>
    <definedName name="CLGia">"#REF!"</definedName>
    <definedName name="CLIENT">[31]LEGEND!$D$6</definedName>
    <definedName name="CLIENT_1" localSheetId="0">#REF!</definedName>
    <definedName name="CLIENT_1" localSheetId="8">#REF!</definedName>
    <definedName name="CLIENT_1" localSheetId="7">#REF!</definedName>
    <definedName name="CLIENT_1" localSheetId="1">#REF!</definedName>
    <definedName name="CLIENT_1" localSheetId="5">#REF!</definedName>
    <definedName name="CLIENT_1">#REF!</definedName>
    <definedName name="CLIEOS">"#REF!"</definedName>
    <definedName name="CLTMP_1">NA()</definedName>
    <definedName name="CLTMP_2" localSheetId="0">[14]Nguồn!#REF!</definedName>
    <definedName name="CLTMP_2" localSheetId="8">[14]Nguồn!#REF!</definedName>
    <definedName name="CLTMP_2" localSheetId="7">[14]Nguồn!#REF!</definedName>
    <definedName name="CLTMP_2" localSheetId="1">[14]Nguồn!#REF!</definedName>
    <definedName name="CLTMP_2" localSheetId="5">[14]Nguồn!#REF!</definedName>
    <definedName name="CLTMP_2">[14]Nguồn!#REF!</definedName>
    <definedName name="clvc1">[8]chitiet!$D$3</definedName>
    <definedName name="clvc1_1">NA()</definedName>
    <definedName name="CLVC3">0.1</definedName>
    <definedName name="CLVC35">"#REF!"</definedName>
    <definedName name="CLVCTB">"#REF!"</definedName>
    <definedName name="CLVCTB_1">NA()</definedName>
    <definedName name="CLVL">"#REF!"</definedName>
    <definedName name="CLVL_1">"#REF!"</definedName>
    <definedName name="CLVL_2">NA()</definedName>
    <definedName name="CLVL_3">NA()</definedName>
    <definedName name="CLVL_4">NA()</definedName>
    <definedName name="CLVL_5">NA()</definedName>
    <definedName name="CLVL_6">NA()</definedName>
    <definedName name="CLVL_7">NA()</definedName>
    <definedName name="cmc">"#REF!"</definedName>
    <definedName name="cn">"#REF!"</definedName>
    <definedName name="cn_1">NA()</definedName>
    <definedName name="cN_fix">"#REF!"</definedName>
    <definedName name="CN3p">'[8]TONGKE3p '!$X$295</definedName>
    <definedName name="CN3p_1">NA()</definedName>
    <definedName name="CNC">"#REF!"</definedName>
    <definedName name="CND">"#REF!"</definedName>
    <definedName name="cNden">"#REF!"</definedName>
    <definedName name="cne">"#REF!"</definedName>
    <definedName name="CNG">"#REF!"</definedName>
    <definedName name="Co" localSheetId="0">#REF!</definedName>
    <definedName name="Co" localSheetId="8">#REF!</definedName>
    <definedName name="Co" localSheetId="7">#REF!</definedName>
    <definedName name="Co" localSheetId="1">#REF!</definedName>
    <definedName name="Co" localSheetId="5">#REF!</definedName>
    <definedName name="Co">#REF!</definedName>
    <definedName name="co.">"#REF!"</definedName>
    <definedName name="co..">"#REF!"</definedName>
    <definedName name="Co_1">NA()</definedName>
    <definedName name="co_cau_ktqd" hidden="1">#N/A</definedName>
    <definedName name="co_cau_ktqd_1">"#REF!"</definedName>
    <definedName name="COAT" localSheetId="0">'[1]PNT-QUOT-#3'!#REF!</definedName>
    <definedName name="COAT" localSheetId="8">'[1]PNT-QUOT-#3'!#REF!</definedName>
    <definedName name="COAT" localSheetId="7">'[1]PNT-QUOT-#3'!#REF!</definedName>
    <definedName name="COAT" localSheetId="1">'[1]PNT-QUOT-#3'!#REF!</definedName>
    <definedName name="COAT" localSheetId="5">'[1]PNT-QUOT-#3'!#REF!</definedName>
    <definedName name="COAT">'[1]PNT-QUOT-#3'!#REF!</definedName>
    <definedName name="COAT_1" localSheetId="0">[14]Nguồn!#REF!</definedName>
    <definedName name="COAT_1" localSheetId="8">[14]Nguồn!#REF!</definedName>
    <definedName name="COAT_1" localSheetId="7">[14]Nguồn!#REF!</definedName>
    <definedName name="COAT_1" localSheetId="1">[14]Nguồn!#REF!</definedName>
    <definedName name="COAT_1" localSheetId="5">[14]Nguồn!#REF!</definedName>
    <definedName name="COAT_1">[14]Nguồn!#REF!</definedName>
    <definedName name="COAT_2" localSheetId="0">[14]Nguồn!#REF!</definedName>
    <definedName name="COAT_2" localSheetId="8">[14]Nguồn!#REF!</definedName>
    <definedName name="COAT_2" localSheetId="7">[14]Nguồn!#REF!</definedName>
    <definedName name="COAT_2" localSheetId="1">[14]Nguồn!#REF!</definedName>
    <definedName name="COAT_2" localSheetId="5">[14]Nguồn!#REF!</definedName>
    <definedName name="COAT_2">[14]Nguồn!#REF!</definedName>
    <definedName name="COAT_3">NA()</definedName>
    <definedName name="COAT_4">NA()</definedName>
    <definedName name="COAT_5">NA()</definedName>
    <definedName name="COAT_6">NA()</definedName>
    <definedName name="COAT_7">NA()</definedName>
    <definedName name="COAT_8">NA()</definedName>
    <definedName name="COBSDC">"#REF!"</definedName>
    <definedName name="coc" localSheetId="0">#REF!</definedName>
    <definedName name="coc" localSheetId="8">#REF!</definedName>
    <definedName name="coc" localSheetId="7">#REF!</definedName>
    <definedName name="coc" localSheetId="1">#REF!</definedName>
    <definedName name="coc" localSheetId="5">#REF!</definedName>
    <definedName name="coc">#REF!</definedName>
    <definedName name="coc_1">NA()</definedName>
    <definedName name="COC_1.2">"#REF!"</definedName>
    <definedName name="COC_1.2_1">NA()</definedName>
    <definedName name="Coc_2m">"#REF!"</definedName>
    <definedName name="Coc_2m_1">NA()</definedName>
    <definedName name="Coc_60" localSheetId="0" hidden="1">{"'Sheet1'!$L$16"}</definedName>
    <definedName name="Coc_60" localSheetId="6" hidden="1">{"'Sheet1'!$L$16"}</definedName>
    <definedName name="Coc_60" localSheetId="8" hidden="1">{"'Sheet1'!$L$16"}</definedName>
    <definedName name="Coc_60" localSheetId="7" hidden="1">{"'Sheet1'!$L$16"}</definedName>
    <definedName name="Coc_60" localSheetId="1" hidden="1">{"'Sheet1'!$L$16"}</definedName>
    <definedName name="Coc_60" localSheetId="5" hidden="1">{"'Sheet1'!$L$16"}</definedName>
    <definedName name="Coc_60" hidden="1">{"'Sheet1'!$L$16"}</definedName>
    <definedName name="Coc_BTCT">"#REF!"</definedName>
    <definedName name="CoCauN" localSheetId="0" hidden="1">{"'Sheet1'!$L$16"}</definedName>
    <definedName name="CoCauN" localSheetId="6" hidden="1">{"'Sheet1'!$L$16"}</definedName>
    <definedName name="CoCauN" localSheetId="8" hidden="1">{"'Sheet1'!$L$16"}</definedName>
    <definedName name="CoCauN" localSheetId="7" hidden="1">{"'Sheet1'!$L$16"}</definedName>
    <definedName name="CoCauN" localSheetId="1" hidden="1">{"'Sheet1'!$L$16"}</definedName>
    <definedName name="CoCauN" localSheetId="5" hidden="1">{"'Sheet1'!$L$16"}</definedName>
    <definedName name="CoCauN" hidden="1">{"'Sheet1'!$L$16"}</definedName>
    <definedName name="Cocbetong">"#REF!"</definedName>
    <definedName name="cocbtct">"#REF!"</definedName>
    <definedName name="cocot">"#REF!"</definedName>
    <definedName name="cocott">"#REF!"</definedName>
    <definedName name="CocTieu_Bienbao" localSheetId="0">#REF!</definedName>
    <definedName name="CocTieu_Bienbao" localSheetId="8">#REF!</definedName>
    <definedName name="CocTieu_Bienbao" localSheetId="7">#REF!</definedName>
    <definedName name="CocTieu_Bienbao" localSheetId="1">#REF!</definedName>
    <definedName name="CocTieu_Bienbao" localSheetId="5">#REF!</definedName>
    <definedName name="CocTieu_Bienbao">#REF!</definedName>
    <definedName name="coctre" localSheetId="0">#REF!</definedName>
    <definedName name="coctre" localSheetId="8">#REF!</definedName>
    <definedName name="coctre" localSheetId="7">#REF!</definedName>
    <definedName name="coctre" localSheetId="1">#REF!</definedName>
    <definedName name="coctre" localSheetId="5">#REF!</definedName>
    <definedName name="coctre">#REF!</definedName>
    <definedName name="cocvt">"#REF!"</definedName>
    <definedName name="cocvt_1">NA()</definedName>
    <definedName name="Code">"#REF!"</definedName>
    <definedName name="Code_1">"#REF!"</definedName>
    <definedName name="Code_2">"#REF!"</definedName>
    <definedName name="CODE1_1">NA()</definedName>
    <definedName name="CODE2_1">NA()</definedName>
    <definedName name="CODE3">"#REF!"</definedName>
    <definedName name="coi_1">NA()</definedName>
    <definedName name="Cöï_ly_vaän_chuyeãn">"#REF!"</definedName>
    <definedName name="CÖÏ_LY_VAÄN_CHUYEÅN">"#REF!"</definedName>
    <definedName name="Cöï_ly_vaän_chuyeãn_1">NA()</definedName>
    <definedName name="CÖÏ_LY_VAÄN_CHUYEÅN_1">NA()</definedName>
    <definedName name="cokhihoachat_1">NA()</definedName>
    <definedName name="Combined_A">"#REF!"</definedName>
    <definedName name="Combined_B">"#REF!"</definedName>
    <definedName name="Comm">"blankmacro1"</definedName>
    <definedName name="Comm_1" localSheetId="0">BlankMacro1</definedName>
    <definedName name="Comm_1" localSheetId="8">BlankMacro1</definedName>
    <definedName name="Comm_1" localSheetId="7">BlankMacro1</definedName>
    <definedName name="Comm_1" localSheetId="1">BlankMacro1</definedName>
    <definedName name="Comm_1" localSheetId="5">BlankMacro1</definedName>
    <definedName name="Comm_1">BlankMacro1</definedName>
    <definedName name="COMMON">"#REF!"</definedName>
    <definedName name="COMMON_1">"#REF!"</definedName>
    <definedName name="COMMON_11">"#REF!"</definedName>
    <definedName name="COMMON_12">"#REF!"</definedName>
    <definedName name="COMMON_16">"#REF!"</definedName>
    <definedName name="COMMON_17">"#REF!"</definedName>
    <definedName name="COMMON_2">NA()</definedName>
    <definedName name="COMMON_21">"#REF!"</definedName>
    <definedName name="COMMON_3">NA()</definedName>
    <definedName name="COMMON_4">NA()</definedName>
    <definedName name="COMMON_5">NA()</definedName>
    <definedName name="COMMON_6">NA()</definedName>
    <definedName name="COMMON_7">NA()</definedName>
    <definedName name="comong">"#REF!"</definedName>
    <definedName name="Company">"#REF!"</definedName>
    <definedName name="Company_1">NA()</definedName>
    <definedName name="compt">#N/A</definedName>
    <definedName name="CON_d" localSheetId="0">#REF!</definedName>
    <definedName name="CON_d" localSheetId="8">#REF!</definedName>
    <definedName name="CON_d" localSheetId="7">#REF!</definedName>
    <definedName name="CON_d" localSheetId="1">#REF!</definedName>
    <definedName name="CON_d" localSheetId="5">#REF!</definedName>
    <definedName name="CON_d">#REF!</definedName>
    <definedName name="CON_DUCT">"#REF!"</definedName>
    <definedName name="CON_EQP_COS">"#REF!"</definedName>
    <definedName name="CON_EQP_COS_1">"#REF!"</definedName>
    <definedName name="CON_EQP_COS_11">"#REF!"</definedName>
    <definedName name="CON_EQP_COS_12">"#REF!"</definedName>
    <definedName name="CON_EQP_COS_17">"#REF!"</definedName>
    <definedName name="CON_EQP_COS_21">"#REF!"</definedName>
    <definedName name="CON_EQP_COST">"#REF!"</definedName>
    <definedName name="CON_EQP_COST_1">NA()</definedName>
    <definedName name="CON1_1" localSheetId="0">#REF!</definedName>
    <definedName name="CON1_1" localSheetId="8">#REF!</definedName>
    <definedName name="CON1_1" localSheetId="7">#REF!</definedName>
    <definedName name="CON1_1" localSheetId="1">#REF!</definedName>
    <definedName name="CON1_1" localSheetId="5">#REF!</definedName>
    <definedName name="CON1_1">#REF!</definedName>
    <definedName name="CON2_1" localSheetId="0">#REF!</definedName>
    <definedName name="CON2_1" localSheetId="8">#REF!</definedName>
    <definedName name="CON2_1" localSheetId="7">#REF!</definedName>
    <definedName name="CON2_1" localSheetId="1">#REF!</definedName>
    <definedName name="CON2_1" localSheetId="5">#REF!</definedName>
    <definedName name="CON2_1">#REF!</definedName>
    <definedName name="CONC25" localSheetId="0">#REF!</definedName>
    <definedName name="CONC25" localSheetId="8">#REF!</definedName>
    <definedName name="CONC25" localSheetId="7">#REF!</definedName>
    <definedName name="CONC25" localSheetId="1">#REF!</definedName>
    <definedName name="CONC25" localSheetId="5">#REF!</definedName>
    <definedName name="CONC25">#REF!</definedName>
    <definedName name="CONC30" localSheetId="0">#REF!</definedName>
    <definedName name="CONC30" localSheetId="8">#REF!</definedName>
    <definedName name="CONC30" localSheetId="7">#REF!</definedName>
    <definedName name="CONC30" localSheetId="1">#REF!</definedName>
    <definedName name="CONC30" localSheetId="5">#REF!</definedName>
    <definedName name="CONC30">#REF!</definedName>
    <definedName name="CONCS25" localSheetId="0">#REF!</definedName>
    <definedName name="CONCS25" localSheetId="8">#REF!</definedName>
    <definedName name="CONCS25" localSheetId="7">#REF!</definedName>
    <definedName name="CONCS25" localSheetId="1">#REF!</definedName>
    <definedName name="CONCS25" localSheetId="5">#REF!</definedName>
    <definedName name="CONCS25">#REF!</definedName>
    <definedName name="CONCS30" localSheetId="0">#REF!</definedName>
    <definedName name="CONCS30" localSheetId="8">#REF!</definedName>
    <definedName name="CONCS30" localSheetId="7">#REF!</definedName>
    <definedName name="CONCS30" localSheetId="1">#REF!</definedName>
    <definedName name="CONCS30" localSheetId="5">#REF!</definedName>
    <definedName name="CONCS30">#REF!</definedName>
    <definedName name="cong_bq_1">NA()</definedName>
    <definedName name="cong_bv_1">NA()</definedName>
    <definedName name="cong_ck_1">NA()</definedName>
    <definedName name="cong_d1_1">NA()</definedName>
    <definedName name="cong_d2_1">NA()</definedName>
    <definedName name="cong_d3_1">NA()</definedName>
    <definedName name="cong_dl_1">NA()</definedName>
    <definedName name="Cong_HM_DTCT">"#REF!"</definedName>
    <definedName name="cong_kcs_1">NA()</definedName>
    <definedName name="Cong_M_DTCT">"#REF!"</definedName>
    <definedName name="cong_nb_1">NA()</definedName>
    <definedName name="Cong_NC_DTCT">"#REF!"</definedName>
    <definedName name="cong_ngio_1">NA()</definedName>
    <definedName name="cong_nv_1">NA()</definedName>
    <definedName name="Cong_suat_dat">"#REF!"</definedName>
    <definedName name="cong_t3_1">NA()</definedName>
    <definedName name="cong_t4_1">NA()</definedName>
    <definedName name="cong_t5_1">NA()</definedName>
    <definedName name="cong_t6_1">NA()</definedName>
    <definedName name="cong_tac_khac">"#REF!"</definedName>
    <definedName name="Cong_tac_xay_da">"#REF!"</definedName>
    <definedName name="cong_tc_1">NA()</definedName>
    <definedName name="cong_tm_1">NA()</definedName>
    <definedName name="Cong_VL_DTCT">"#REF!"</definedName>
    <definedName name="cong_vs_1">NA()</definedName>
    <definedName name="cong_xh_1">NA()</definedName>
    <definedName name="cong1x15" localSheetId="0">[8]giathanh1!#REF!</definedName>
    <definedName name="cong1x15" localSheetId="8">[8]giathanh1!#REF!</definedName>
    <definedName name="cong1x15" localSheetId="7">[8]giathanh1!#REF!</definedName>
    <definedName name="cong1x15" localSheetId="1">[8]giathanh1!#REF!</definedName>
    <definedName name="cong1x15" localSheetId="5">[8]giathanh1!#REF!</definedName>
    <definedName name="cong1x15">[8]giathanh1!#REF!</definedName>
    <definedName name="cong1x15_1">NA()</definedName>
    <definedName name="cong2.7" localSheetId="0">#REF!</definedName>
    <definedName name="cong2.7" localSheetId="8">#REF!</definedName>
    <definedName name="cong2.7" localSheetId="7">#REF!</definedName>
    <definedName name="cong2.7" localSheetId="1">#REF!</definedName>
    <definedName name="cong2.7" localSheetId="5">#REF!</definedName>
    <definedName name="cong2.7">#REF!</definedName>
    <definedName name="cong3.0" localSheetId="0">#REF!</definedName>
    <definedName name="cong3.0" localSheetId="8">#REF!</definedName>
    <definedName name="cong3.0" localSheetId="7">#REF!</definedName>
    <definedName name="cong3.0" localSheetId="1">#REF!</definedName>
    <definedName name="cong3.0" localSheetId="5">#REF!</definedName>
    <definedName name="cong3.0">#REF!</definedName>
    <definedName name="cong3.5" localSheetId="0">#REF!</definedName>
    <definedName name="cong3.5" localSheetId="8">#REF!</definedName>
    <definedName name="cong3.5" localSheetId="7">#REF!</definedName>
    <definedName name="cong3.5" localSheetId="1">#REF!</definedName>
    <definedName name="cong3.5" localSheetId="5">#REF!</definedName>
    <definedName name="cong3.5">#REF!</definedName>
    <definedName name="cong3.7" localSheetId="0">#REF!</definedName>
    <definedName name="cong3.7" localSheetId="8">#REF!</definedName>
    <definedName name="cong3.7" localSheetId="7">#REF!</definedName>
    <definedName name="cong3.7" localSheetId="1">#REF!</definedName>
    <definedName name="cong3.7" localSheetId="5">#REF!</definedName>
    <definedName name="cong3.7">#REF!</definedName>
    <definedName name="cong4.0" localSheetId="0">#REF!</definedName>
    <definedName name="cong4.0" localSheetId="8">#REF!</definedName>
    <definedName name="cong4.0" localSheetId="7">#REF!</definedName>
    <definedName name="cong4.0" localSheetId="1">#REF!</definedName>
    <definedName name="cong4.0" localSheetId="5">#REF!</definedName>
    <definedName name="cong4.0">#REF!</definedName>
    <definedName name="cong4.3" localSheetId="0">#REF!</definedName>
    <definedName name="cong4.3" localSheetId="8">#REF!</definedName>
    <definedName name="cong4.3" localSheetId="7">#REF!</definedName>
    <definedName name="cong4.3" localSheetId="1">#REF!</definedName>
    <definedName name="cong4.3" localSheetId="5">#REF!</definedName>
    <definedName name="cong4.3">#REF!</definedName>
    <definedName name="cong4.5" localSheetId="0">#REF!</definedName>
    <definedName name="cong4.5" localSheetId="8">#REF!</definedName>
    <definedName name="cong4.5" localSheetId="7">#REF!</definedName>
    <definedName name="cong4.5" localSheetId="1">#REF!</definedName>
    <definedName name="cong4.5" localSheetId="5">#REF!</definedName>
    <definedName name="cong4.5">#REF!</definedName>
    <definedName name="cong4.7" localSheetId="0">#REF!</definedName>
    <definedName name="cong4.7" localSheetId="8">#REF!</definedName>
    <definedName name="cong4.7" localSheetId="7">#REF!</definedName>
    <definedName name="cong4.7" localSheetId="1">#REF!</definedName>
    <definedName name="cong4.7" localSheetId="5">#REF!</definedName>
    <definedName name="cong4.7">#REF!</definedName>
    <definedName name="congbengam">"#REF!"</definedName>
    <definedName name="congbenuoc">"#REF!"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at_1">NA()</definedName>
    <definedName name="congmong">"#REF!"</definedName>
    <definedName name="congmongbang">"#REF!"</definedName>
    <definedName name="congmongdon">"#REF!"</definedName>
    <definedName name="Congnen_1">NA()</definedName>
    <definedName name="CONGNHATNAMT6">[28]NCNV!$A:$I</definedName>
    <definedName name="CONGNHATNAMT8">[26]NCNV!$A:$I</definedName>
    <definedName name="CONGNHATNU11">'[27]T-cong'!$K:$S</definedName>
    <definedName name="CONGNHATNUT6">[28]NCNV!$K:$S</definedName>
    <definedName name="CONGNHATNUT8">[29]NCNV!$K:$S</definedName>
    <definedName name="congpanen">"#REF!"</definedName>
    <definedName name="congsan">"#REF!"</definedName>
    <definedName name="congthang">"#REF!"</definedName>
    <definedName name="CongVattu">"#REF!"</definedName>
    <definedName name="conroom">"#REF!"</definedName>
    <definedName name="CONST_EQ">"#REF!"</definedName>
    <definedName name="CONST_EQ_1">NA()</definedName>
    <definedName name="CONT">"#REF!"</definedName>
    <definedName name="Content1">"errorhandler_1"</definedName>
    <definedName name="Continue" localSheetId="0">#REF!</definedName>
    <definedName name="Continue" localSheetId="8">#REF!</definedName>
    <definedName name="Continue" localSheetId="7">#REF!</definedName>
    <definedName name="Continue" localSheetId="1">#REF!</definedName>
    <definedName name="Continue" localSheetId="5">#REF!</definedName>
    <definedName name="Continue">#REF!</definedName>
    <definedName name="Continue_21">"#REF!"</definedName>
    <definedName name="continue1" localSheetId="0">#REF!</definedName>
    <definedName name="continue1" localSheetId="8">#REF!</definedName>
    <definedName name="continue1" localSheetId="7">#REF!</definedName>
    <definedName name="continue1" localSheetId="1">#REF!</definedName>
    <definedName name="continue1" localSheetId="5">#REF!</definedName>
    <definedName name="continue1">#REF!</definedName>
    <definedName name="conversion">"#REF!"</definedName>
    <definedName name="Coongsvc_1" localSheetId="0">#REF!</definedName>
    <definedName name="Coongsvc_1" localSheetId="8">#REF!</definedName>
    <definedName name="Coongsvc_1" localSheetId="7">#REF!</definedName>
    <definedName name="Coongsvc_1" localSheetId="1">#REF!</definedName>
    <definedName name="Coongsvc_1" localSheetId="5">#REF!</definedName>
    <definedName name="Coongsvc_1">#REF!</definedName>
    <definedName name="COPLDC">"#REF!"</definedName>
    <definedName name="coppha">"#REF!"</definedName>
    <definedName name="copy">([14]Nguồn!$B$16:$B$2711,[14]Nguồn!$D$16:$G$2711,[14]Nguồn!$N$16:$N$2711,[14]Nguồn!$P$16:$P$2711)</definedName>
    <definedName name="copyl">([14]Nguồn!$B$16,[14]Nguồn!$B$16:$B$2711,[14]Nguồn!$D$16:$G$2711,[14]Nguồn!$N$16:$N$2711,[14]Nguồn!$P$16:$P$2711)</definedName>
    <definedName name="Cos_tec">"#REF!"</definedName>
    <definedName name="Cost">"#REF!"</definedName>
    <definedName name="COT" localSheetId="0">#REF!</definedName>
    <definedName name="COT" localSheetId="8">#REF!</definedName>
    <definedName name="COT" localSheetId="7">#REF!</definedName>
    <definedName name="COT" localSheetId="1">#REF!</definedName>
    <definedName name="COT" localSheetId="5">#REF!</definedName>
    <definedName name="COT">#REF!</definedName>
    <definedName name="Cot_thep">[37]Du_lieu!$C$19</definedName>
    <definedName name="Cot_thep_1">NA()</definedName>
    <definedName name="cot7.5">"#REF!"</definedName>
    <definedName name="cot8.5">"#REF!"</definedName>
    <definedName name="CotATHCT" localSheetId="0">#REF!</definedName>
    <definedName name="CotATHCT" localSheetId="8">#REF!</definedName>
    <definedName name="CotATHCT" localSheetId="7">#REF!</definedName>
    <definedName name="CotATHCT" localSheetId="1">#REF!</definedName>
    <definedName name="CotATHCT" localSheetId="5">#REF!</definedName>
    <definedName name="CotATHCT">#REF!</definedName>
    <definedName name="COTBTPCP">"#REF!"</definedName>
    <definedName name="CotBTtronVuong">"#REF!"</definedName>
    <definedName name="cotdo">"#REF!"</definedName>
    <definedName name="CotLPTVT">'[11]Bang phan tich'!$L$5:$L$199</definedName>
    <definedName name="CotM">"#REF!"</definedName>
    <definedName name="cotpha_1">NA()</definedName>
    <definedName name="Cotsatma">9726</definedName>
    <definedName name="CotSau">"#REF!"</definedName>
    <definedName name="Cotthepma">9726</definedName>
    <definedName name="cottra">"#REF!"</definedName>
    <definedName name="cottron">"#REF!"</definedName>
    <definedName name="cotvuong">"#REF!"</definedName>
    <definedName name="COÙ">"#REF!"</definedName>
    <definedName name="Coù__4">"#REF!"</definedName>
    <definedName name="Country">"#REF!"</definedName>
    <definedName name="Country_1">NA()</definedName>
    <definedName name="counxlkcs">"#REF!"</definedName>
    <definedName name="couxlkcs">"#REF!"</definedName>
    <definedName name="couxlkd">"#REF!"</definedName>
    <definedName name="couxlkh">"#REF!"</definedName>
    <definedName name="couxlktnl">"#REF!"</definedName>
    <definedName name="couxlkttv">"#REF!"</definedName>
    <definedName name="couxlpxsx">"#REF!"</definedName>
    <definedName name="couxltc">"#REF!"</definedName>
    <definedName name="COVER">"#REF!"</definedName>
    <definedName name="COVER_1">NA()</definedName>
    <definedName name="CP">"#REF!"</definedName>
    <definedName name="cp.1">"#REF!"</definedName>
    <definedName name="cp.2">"#REF!"</definedName>
    <definedName name="CP.M10.1a_1" localSheetId="0">[14]Nguồn!#REF!</definedName>
    <definedName name="CP.M10.1a_1" localSheetId="8">[14]Nguồn!#REF!</definedName>
    <definedName name="CP.M10.1a_1" localSheetId="7">[14]Nguồn!#REF!</definedName>
    <definedName name="CP.M10.1a_1" localSheetId="1">[14]Nguồn!#REF!</definedName>
    <definedName name="CP.M10.1a_1" localSheetId="5">[14]Nguồn!#REF!</definedName>
    <definedName name="CP.M10.1a_1">[14]Nguồn!#REF!</definedName>
    <definedName name="CP.M10.1b_1" localSheetId="0">[14]Nguồn!#REF!</definedName>
    <definedName name="CP.M10.1b_1" localSheetId="8">[14]Nguồn!#REF!</definedName>
    <definedName name="CP.M10.1b_1" localSheetId="7">[14]Nguồn!#REF!</definedName>
    <definedName name="CP.M10.1b_1" localSheetId="1">[14]Nguồn!#REF!</definedName>
    <definedName name="CP.M10.1b_1" localSheetId="5">[14]Nguồn!#REF!</definedName>
    <definedName name="CP.M10.1b_1">[14]Nguồn!#REF!</definedName>
    <definedName name="CP.M10.1c_1" localSheetId="0">[14]Nguồn!#REF!</definedName>
    <definedName name="CP.M10.1c_1" localSheetId="8">[14]Nguồn!#REF!</definedName>
    <definedName name="CP.M10.1c_1" localSheetId="7">[14]Nguồn!#REF!</definedName>
    <definedName name="CP.M10.1c_1" localSheetId="1">[14]Nguồn!#REF!</definedName>
    <definedName name="CP.M10.1c_1" localSheetId="5">[14]Nguồn!#REF!</definedName>
    <definedName name="CP.M10.1c_1">[14]Nguồn!#REF!</definedName>
    <definedName name="CP.M10.1d_1" localSheetId="0">[14]Nguồn!#REF!</definedName>
    <definedName name="CP.M10.1d_1" localSheetId="8">[14]Nguồn!#REF!</definedName>
    <definedName name="CP.M10.1d_1" localSheetId="7">[14]Nguồn!#REF!</definedName>
    <definedName name="CP.M10.1d_1" localSheetId="1">[14]Nguồn!#REF!</definedName>
    <definedName name="CP.M10.1d_1" localSheetId="5">[14]Nguồn!#REF!</definedName>
    <definedName name="CP.M10.1d_1">[14]Nguồn!#REF!</definedName>
    <definedName name="CP.M10.1e_1" localSheetId="0">[14]Nguồn!#REF!</definedName>
    <definedName name="CP.M10.1e_1" localSheetId="8">[14]Nguồn!#REF!</definedName>
    <definedName name="CP.M10.1e_1" localSheetId="7">[14]Nguồn!#REF!</definedName>
    <definedName name="CP.M10.1e_1" localSheetId="1">[14]Nguồn!#REF!</definedName>
    <definedName name="CP.M10.1e_1" localSheetId="5">[14]Nguồn!#REF!</definedName>
    <definedName name="CP.M10.1e_1">[14]Nguồn!#REF!</definedName>
    <definedName name="CP.M10.2a_1" localSheetId="0">[14]Nguồn!#REF!</definedName>
    <definedName name="CP.M10.2a_1" localSheetId="8">[14]Nguồn!#REF!</definedName>
    <definedName name="CP.M10.2a_1" localSheetId="7">[14]Nguồn!#REF!</definedName>
    <definedName name="CP.M10.2a_1" localSheetId="1">[14]Nguồn!#REF!</definedName>
    <definedName name="CP.M10.2a_1" localSheetId="5">[14]Nguồn!#REF!</definedName>
    <definedName name="CP.M10.2a_1">[14]Nguồn!#REF!</definedName>
    <definedName name="CP.M10.2b_1" localSheetId="0">[14]Nguồn!#REF!</definedName>
    <definedName name="CP.M10.2b_1" localSheetId="8">[14]Nguồn!#REF!</definedName>
    <definedName name="CP.M10.2b_1" localSheetId="7">[14]Nguồn!#REF!</definedName>
    <definedName name="CP.M10.2b_1" localSheetId="1">[14]Nguồn!#REF!</definedName>
    <definedName name="CP.M10.2b_1" localSheetId="5">[14]Nguồn!#REF!</definedName>
    <definedName name="CP.M10.2b_1">[14]Nguồn!#REF!</definedName>
    <definedName name="CP.M10.2c_1" localSheetId="0">[14]Nguồn!#REF!</definedName>
    <definedName name="CP.M10.2c_1" localSheetId="8">[14]Nguồn!#REF!</definedName>
    <definedName name="CP.M10.2c_1" localSheetId="7">[14]Nguồn!#REF!</definedName>
    <definedName name="CP.M10.2c_1" localSheetId="1">[14]Nguồn!#REF!</definedName>
    <definedName name="CP.M10.2c_1" localSheetId="5">[14]Nguồn!#REF!</definedName>
    <definedName name="CP.M10.2c_1">[14]Nguồn!#REF!</definedName>
    <definedName name="CP.M10.2d_1" localSheetId="0">[14]Nguồn!#REF!</definedName>
    <definedName name="CP.M10.2d_1" localSheetId="8">[14]Nguồn!#REF!</definedName>
    <definedName name="CP.M10.2d_1" localSheetId="7">[14]Nguồn!#REF!</definedName>
    <definedName name="CP.M10.2d_1" localSheetId="1">[14]Nguồn!#REF!</definedName>
    <definedName name="CP.M10.2d_1" localSheetId="5">[14]Nguồn!#REF!</definedName>
    <definedName name="CP.M10.2d_1">[14]Nguồn!#REF!</definedName>
    <definedName name="CP.M10.2e_1" localSheetId="0">[14]Nguồn!#REF!</definedName>
    <definedName name="CP.M10.2e_1" localSheetId="8">[14]Nguồn!#REF!</definedName>
    <definedName name="CP.M10.2e_1" localSheetId="7">[14]Nguồn!#REF!</definedName>
    <definedName name="CP.M10.2e_1" localSheetId="1">[14]Nguồn!#REF!</definedName>
    <definedName name="CP.M10.2e_1" localSheetId="5">[14]Nguồn!#REF!</definedName>
    <definedName name="CP.M10.2e_1">[14]Nguồn!#REF!</definedName>
    <definedName name="CP.MDTa_1" localSheetId="0">[14]Nguồn!#REF!</definedName>
    <definedName name="CP.MDTa_1" localSheetId="8">[14]Nguồn!#REF!</definedName>
    <definedName name="CP.MDTa_1" localSheetId="7">[14]Nguồn!#REF!</definedName>
    <definedName name="CP.MDTa_1" localSheetId="1">[14]Nguồn!#REF!</definedName>
    <definedName name="CP.MDTa_1" localSheetId="5">[14]Nguồn!#REF!</definedName>
    <definedName name="CP.MDTa_1">[14]Nguồn!#REF!</definedName>
    <definedName name="CP.MDTb_1" localSheetId="0">[14]Nguồn!#REF!</definedName>
    <definedName name="CP.MDTb_1" localSheetId="8">[14]Nguồn!#REF!</definedName>
    <definedName name="CP.MDTb_1" localSheetId="7">[14]Nguồn!#REF!</definedName>
    <definedName name="CP.MDTb_1" localSheetId="1">[14]Nguồn!#REF!</definedName>
    <definedName name="CP.MDTb_1" localSheetId="5">[14]Nguồn!#REF!</definedName>
    <definedName name="CP.MDTb_1">[14]Nguồn!#REF!</definedName>
    <definedName name="CP.MDTc_1" localSheetId="0">[14]Nguồn!#REF!</definedName>
    <definedName name="CP.MDTc_1" localSheetId="8">[14]Nguồn!#REF!</definedName>
    <definedName name="CP.MDTc_1" localSheetId="7">[14]Nguồn!#REF!</definedName>
    <definedName name="CP.MDTc_1" localSheetId="1">[14]Nguồn!#REF!</definedName>
    <definedName name="CP.MDTc_1" localSheetId="5">[14]Nguồn!#REF!</definedName>
    <definedName name="CP.MDTc_1">[14]Nguồn!#REF!</definedName>
    <definedName name="CP.MDTd_1" localSheetId="0">[14]Nguồn!#REF!</definedName>
    <definedName name="CP.MDTd_1" localSheetId="8">[14]Nguồn!#REF!</definedName>
    <definedName name="CP.MDTd_1" localSheetId="7">[14]Nguồn!#REF!</definedName>
    <definedName name="CP.MDTd_1" localSheetId="1">[14]Nguồn!#REF!</definedName>
    <definedName name="CP.MDTd_1" localSheetId="5">[14]Nguồn!#REF!</definedName>
    <definedName name="CP.MDTd_1">[14]Nguồn!#REF!</definedName>
    <definedName name="CP.MDTe_1" localSheetId="0">[14]Nguồn!#REF!</definedName>
    <definedName name="CP.MDTe_1" localSheetId="8">[14]Nguồn!#REF!</definedName>
    <definedName name="CP.MDTe_1" localSheetId="7">[14]Nguồn!#REF!</definedName>
    <definedName name="CP.MDTe_1" localSheetId="1">[14]Nguồn!#REF!</definedName>
    <definedName name="CP.MDTe_1" localSheetId="5">[14]Nguồn!#REF!</definedName>
    <definedName name="CP.MDTe_1">[14]Nguồn!#REF!</definedName>
    <definedName name="CP_1">"#REF!"</definedName>
    <definedName name="cp0x4">"#REF!"</definedName>
    <definedName name="CPC">"#REF!"</definedName>
    <definedName name="CPC_1">"#REF!"</definedName>
    <definedName name="CPC_2">NA()</definedName>
    <definedName name="CPC_3">NA()</definedName>
    <definedName name="CPC_4">NA()</definedName>
    <definedName name="CPC_5">NA()</definedName>
    <definedName name="CPC_6">NA()</definedName>
    <definedName name="CPC_7">NA()</definedName>
    <definedName name="CPCD">51%</definedName>
    <definedName name="CPCM">2.5%</definedName>
    <definedName name="CPCNT_1">NA()</definedName>
    <definedName name="CPCX">64%</definedName>
    <definedName name="cpd">[13]gVL!$Q$20</definedName>
    <definedName name="cpdd">[38]gVL!$P$14</definedName>
    <definedName name="cpdd_1">NA()</definedName>
    <definedName name="cpdd1_1">NA()</definedName>
    <definedName name="cpdd2">[38]gVL!$P$19</definedName>
    <definedName name="CPHA">"#REF!"</definedName>
    <definedName name="cphoi">"#REF!"</definedName>
    <definedName name="cpI_1">NA()</definedName>
    <definedName name="CPII_1">NA()</definedName>
    <definedName name="CPK">"#REF!"</definedName>
    <definedName name="cpk_1">NA()</definedName>
    <definedName name="CPKDP" localSheetId="0">#REF!</definedName>
    <definedName name="CPKDP" localSheetId="8">#REF!</definedName>
    <definedName name="CPKDP" localSheetId="7">#REF!</definedName>
    <definedName name="CPKDP" localSheetId="1">#REF!</definedName>
    <definedName name="CPKDP" localSheetId="5">#REF!</definedName>
    <definedName name="CPKDP">#REF!</definedName>
    <definedName name="cpkhac_1">NA()</definedName>
    <definedName name="CPKTW" localSheetId="0">#REF!</definedName>
    <definedName name="CPKTW" localSheetId="8">#REF!</definedName>
    <definedName name="CPKTW" localSheetId="7">#REF!</definedName>
    <definedName name="CPKTW" localSheetId="1">#REF!</definedName>
    <definedName name="CPKTW" localSheetId="5">#REF!</definedName>
    <definedName name="CPKTW">#REF!</definedName>
    <definedName name="cplhsmt_1">NA()</definedName>
    <definedName name="cpmtc">"#REF!"</definedName>
    <definedName name="cpnc">"#REF!"</definedName>
    <definedName name="cps">"#REF!"</definedName>
    <definedName name="CPT">"#REF!"</definedName>
    <definedName name="CPTB">"#REF!"</definedName>
    <definedName name="cptdhsmt_1">NA()</definedName>
    <definedName name="cptdtdt_1">NA()</definedName>
    <definedName name="cptdtkkt_1">NA()</definedName>
    <definedName name="CPTK">"#REF!"</definedName>
    <definedName name="cptkdp" localSheetId="0">#REF!</definedName>
    <definedName name="cptkdp" localSheetId="8">#REF!</definedName>
    <definedName name="cptkdp" localSheetId="7">#REF!</definedName>
    <definedName name="cptkdp" localSheetId="1">#REF!</definedName>
    <definedName name="cptkdp" localSheetId="5">#REF!</definedName>
    <definedName name="cptkdp">#REF!</definedName>
    <definedName name="cptt">"#REF!"</definedName>
    <definedName name="CPVC" localSheetId="0">#REF!</definedName>
    <definedName name="CPVC" localSheetId="8">#REF!</definedName>
    <definedName name="CPVC" localSheetId="7">#REF!</definedName>
    <definedName name="CPVC" localSheetId="1">#REF!</definedName>
    <definedName name="CPVC" localSheetId="5">#REF!</definedName>
    <definedName name="CPVC">#REF!</definedName>
    <definedName name="CPVC_1">"#REF!"</definedName>
    <definedName name="CPVC100">"#REF!"</definedName>
    <definedName name="CPVC100_1">NA()</definedName>
    <definedName name="CPVC1KM">'[8]TH VL, NC, DDHT Thanhphuoc'!$J$19</definedName>
    <definedName name="CPVC1KM_1">NA()</definedName>
    <definedName name="CPVC35">"#REF!"</definedName>
    <definedName name="CPVCDN">"#REF!"</definedName>
    <definedName name="CPVCDN_1" localSheetId="0">#REF!</definedName>
    <definedName name="CPVCDN_1" localSheetId="8">#REF!</definedName>
    <definedName name="CPVCDN_1" localSheetId="7">#REF!</definedName>
    <definedName name="CPVCDN_1" localSheetId="1">#REF!</definedName>
    <definedName name="CPVCDN_1" localSheetId="5">#REF!</definedName>
    <definedName name="CPVCDN_1">#REF!</definedName>
    <definedName name="cpvl">"#REF!"</definedName>
    <definedName name="CPX_1" localSheetId="0">[14]Nguồn!#REF!</definedName>
    <definedName name="CPX_1" localSheetId="8">[14]Nguồn!#REF!</definedName>
    <definedName name="CPX_1" localSheetId="7">[14]Nguồn!#REF!</definedName>
    <definedName name="CPX_1" localSheetId="1">[14]Nguồn!#REF!</definedName>
    <definedName name="CPX_1" localSheetId="5">[14]Nguồn!#REF!</definedName>
    <definedName name="CPX_1">[14]Nguồn!#REF!</definedName>
    <definedName name="CPY_1" localSheetId="0">[14]Nguồn!#REF!</definedName>
    <definedName name="CPY_1" localSheetId="8">[14]Nguồn!#REF!</definedName>
    <definedName name="CPY_1" localSheetId="7">[14]Nguồn!#REF!</definedName>
    <definedName name="CPY_1" localSheetId="1">[14]Nguồn!#REF!</definedName>
    <definedName name="CPY_1" localSheetId="5">[14]Nguồn!#REF!</definedName>
    <definedName name="CPY_1">[14]Nguồn!#REF!</definedName>
    <definedName name="CQS08.2" localSheetId="0" hidden="1">{"'Sheet1'!$L$16"}</definedName>
    <definedName name="CQS08.2" localSheetId="6" hidden="1">{"'Sheet1'!$L$16"}</definedName>
    <definedName name="CQS08.2" localSheetId="8" hidden="1">{"'Sheet1'!$L$16"}</definedName>
    <definedName name="CQS08.2" localSheetId="7" hidden="1">{"'Sheet1'!$L$16"}</definedName>
    <definedName name="CQS08.2" localSheetId="1" hidden="1">{"'Sheet1'!$L$16"}</definedName>
    <definedName name="CQS08.2" localSheetId="5" hidden="1">{"'Sheet1'!$L$16"}</definedName>
    <definedName name="CQS08.2" hidden="1">{"'Sheet1'!$L$16"}</definedName>
    <definedName name="CRD">"#REF!"</definedName>
    <definedName name="CRD_1">NA()</definedName>
    <definedName name="crit">"#REF!"</definedName>
    <definedName name="CRIT1">"#REF!"</definedName>
    <definedName name="CRIT1_1">NA()</definedName>
    <definedName name="CRIT10">"#REF!"</definedName>
    <definedName name="CRIT10_1">NA()</definedName>
    <definedName name="CRIT2">"#REF!"</definedName>
    <definedName name="CRIT2_1">NA()</definedName>
    <definedName name="CRIT3">"#REF!"</definedName>
    <definedName name="CRIT3_1">NA()</definedName>
    <definedName name="CRIT4">"#REF!"</definedName>
    <definedName name="CRIT4_1">NA()</definedName>
    <definedName name="CRIT5">"#REF!"</definedName>
    <definedName name="CRIT5_1">NA()</definedName>
    <definedName name="CRIT6">"#REF!"</definedName>
    <definedName name="CRIT6_1">NA()</definedName>
    <definedName name="CRIT7">"#REF!"</definedName>
    <definedName name="CRIT7_1">NA()</definedName>
    <definedName name="CRIT8">"#REF!"</definedName>
    <definedName name="CRIT8_1">NA()</definedName>
    <definedName name="CRIT9">"#REF!"</definedName>
    <definedName name="CRIT9_1">NA()</definedName>
    <definedName name="_xlnm.Criteria" localSheetId="0">[39]SILICATE!#REF!</definedName>
    <definedName name="_xlnm.Criteria" localSheetId="8">[39]SILICATE!#REF!</definedName>
    <definedName name="_xlnm.Criteria" localSheetId="7">[39]SILICATE!#REF!</definedName>
    <definedName name="_xlnm.Criteria" localSheetId="1">[39]SILICATE!#REF!</definedName>
    <definedName name="_xlnm.Criteria" localSheetId="5">[39]SILICATE!#REF!</definedName>
    <definedName name="_xlnm.Criteria">[39]SILICATE!#REF!</definedName>
    <definedName name="CRITINST">"#REF!"</definedName>
    <definedName name="CRITINST_1">NA()</definedName>
    <definedName name="CRITPURC">"#REF!"</definedName>
    <definedName name="CRITPURC_1">NA()</definedName>
    <definedName name="Cro_section_1">NA()</definedName>
    <definedName name="CropEstablishmentWage">"#REF!"</definedName>
    <definedName name="CropManagementWage">"#REF!"</definedName>
    <definedName name="CRS">"#REF!"</definedName>
    <definedName name="CRS_1">NA()</definedName>
    <definedName name="CRT_EXT">"#REF!"</definedName>
    <definedName name="CRT_INT">"#REF!"</definedName>
    <definedName name="CS">"#REF!"</definedName>
    <definedName name="CS_1">NA()</definedName>
    <definedName name="CS_10">"#REF!"</definedName>
    <definedName name="CS_10_1">"#REF!"</definedName>
    <definedName name="CS_10_11">"#REF!"</definedName>
    <definedName name="CS_10_12">"#REF!"</definedName>
    <definedName name="CS_10_16">"#REF!"</definedName>
    <definedName name="CS_10_17">"#REF!"</definedName>
    <definedName name="CS_10_2">NA()</definedName>
    <definedName name="CS_10_21">"#REF!"</definedName>
    <definedName name="CS_10_3">NA()</definedName>
    <definedName name="CS_10_4">NA()</definedName>
    <definedName name="CS_10_5">NA()</definedName>
    <definedName name="CS_10_6">NA()</definedName>
    <definedName name="CS_10_7">NA()</definedName>
    <definedName name="CS_100">"#REF!"</definedName>
    <definedName name="CS_100_1">"#REF!"</definedName>
    <definedName name="CS_100_11">"#REF!"</definedName>
    <definedName name="CS_100_12">"#REF!"</definedName>
    <definedName name="CS_100_16">"#REF!"</definedName>
    <definedName name="CS_100_17">"#REF!"</definedName>
    <definedName name="CS_100_2">NA()</definedName>
    <definedName name="CS_100_21">"#REF!"</definedName>
    <definedName name="CS_100_3">NA()</definedName>
    <definedName name="CS_100_4">NA()</definedName>
    <definedName name="CS_100_5">NA()</definedName>
    <definedName name="CS_100_6">NA()</definedName>
    <definedName name="CS_100_7">NA()</definedName>
    <definedName name="CS_10S">"#REF!"</definedName>
    <definedName name="CS_10S_1">"#REF!"</definedName>
    <definedName name="CS_10S_11">"#REF!"</definedName>
    <definedName name="CS_10S_12">"#REF!"</definedName>
    <definedName name="CS_10S_16">"#REF!"</definedName>
    <definedName name="CS_10S_17">"#REF!"</definedName>
    <definedName name="CS_10S_2">NA()</definedName>
    <definedName name="CS_10S_21">"#REF!"</definedName>
    <definedName name="CS_10S_3">NA()</definedName>
    <definedName name="CS_10S_4">NA()</definedName>
    <definedName name="CS_10S_5">NA()</definedName>
    <definedName name="CS_10S_6">NA()</definedName>
    <definedName name="CS_10S_7">NA()</definedName>
    <definedName name="CS_120">"#REF!"</definedName>
    <definedName name="CS_120_1">"#REF!"</definedName>
    <definedName name="CS_120_11">"#REF!"</definedName>
    <definedName name="CS_120_12">"#REF!"</definedName>
    <definedName name="CS_120_16">"#REF!"</definedName>
    <definedName name="CS_120_17">"#REF!"</definedName>
    <definedName name="CS_120_2">NA()</definedName>
    <definedName name="CS_120_21">"#REF!"</definedName>
    <definedName name="CS_120_3">NA()</definedName>
    <definedName name="CS_120_4">NA()</definedName>
    <definedName name="CS_120_5">NA()</definedName>
    <definedName name="CS_120_6">NA()</definedName>
    <definedName name="CS_120_7">NA()</definedName>
    <definedName name="CS_140">"#REF!"</definedName>
    <definedName name="CS_140_1">"#REF!"</definedName>
    <definedName name="CS_140_11">"#REF!"</definedName>
    <definedName name="CS_140_12">"#REF!"</definedName>
    <definedName name="CS_140_16">"#REF!"</definedName>
    <definedName name="CS_140_17">"#REF!"</definedName>
    <definedName name="CS_140_2">NA()</definedName>
    <definedName name="CS_140_21">"#REF!"</definedName>
    <definedName name="CS_140_3">NA()</definedName>
    <definedName name="CS_140_4">NA()</definedName>
    <definedName name="CS_140_5">NA()</definedName>
    <definedName name="CS_140_6">NA()</definedName>
    <definedName name="CS_140_7">NA()</definedName>
    <definedName name="CS_160">"#REF!"</definedName>
    <definedName name="CS_160_1">"#REF!"</definedName>
    <definedName name="CS_160_11">"#REF!"</definedName>
    <definedName name="CS_160_12">"#REF!"</definedName>
    <definedName name="CS_160_16">"#REF!"</definedName>
    <definedName name="CS_160_17">"#REF!"</definedName>
    <definedName name="CS_160_2">NA()</definedName>
    <definedName name="CS_160_21">"#REF!"</definedName>
    <definedName name="CS_160_3">NA()</definedName>
    <definedName name="CS_160_4">NA()</definedName>
    <definedName name="CS_160_5">NA()</definedName>
    <definedName name="CS_160_6">NA()</definedName>
    <definedName name="CS_160_7">NA()</definedName>
    <definedName name="CS_20">"#REF!"</definedName>
    <definedName name="CS_20_1">"#REF!"</definedName>
    <definedName name="CS_20_11">"#REF!"</definedName>
    <definedName name="CS_20_12">"#REF!"</definedName>
    <definedName name="CS_20_16">"#REF!"</definedName>
    <definedName name="CS_20_17">"#REF!"</definedName>
    <definedName name="CS_20_2">NA()</definedName>
    <definedName name="CS_20_21">"#REF!"</definedName>
    <definedName name="CS_20_3">NA()</definedName>
    <definedName name="CS_20_4">NA()</definedName>
    <definedName name="CS_20_5">NA()</definedName>
    <definedName name="CS_20_6">NA()</definedName>
    <definedName name="CS_20_7">NA()</definedName>
    <definedName name="CS_30">"#REF!"</definedName>
    <definedName name="CS_30_1">"#REF!"</definedName>
    <definedName name="CS_30_11">"#REF!"</definedName>
    <definedName name="CS_30_12">"#REF!"</definedName>
    <definedName name="CS_30_16">"#REF!"</definedName>
    <definedName name="CS_30_17">"#REF!"</definedName>
    <definedName name="CS_30_2">NA()</definedName>
    <definedName name="CS_30_21">"#REF!"</definedName>
    <definedName name="CS_30_3">NA()</definedName>
    <definedName name="CS_30_4">NA()</definedName>
    <definedName name="CS_30_5">NA()</definedName>
    <definedName name="CS_30_6">NA()</definedName>
    <definedName name="CS_30_7">NA()</definedName>
    <definedName name="CS_40">"#REF!"</definedName>
    <definedName name="CS_40_1">"#REF!"</definedName>
    <definedName name="CS_40_11">"#REF!"</definedName>
    <definedName name="CS_40_12">"#REF!"</definedName>
    <definedName name="CS_40_16">"#REF!"</definedName>
    <definedName name="CS_40_17">"#REF!"</definedName>
    <definedName name="CS_40_2">NA()</definedName>
    <definedName name="CS_40_21">"#REF!"</definedName>
    <definedName name="CS_40_3">NA()</definedName>
    <definedName name="CS_40_4">NA()</definedName>
    <definedName name="CS_40_5">NA()</definedName>
    <definedName name="CS_40_6">NA()</definedName>
    <definedName name="CS_40_7">NA()</definedName>
    <definedName name="CS_40S">"#REF!"</definedName>
    <definedName name="CS_40S_1">"#REF!"</definedName>
    <definedName name="CS_40S_11">"#REF!"</definedName>
    <definedName name="CS_40S_12">"#REF!"</definedName>
    <definedName name="CS_40S_16">"#REF!"</definedName>
    <definedName name="CS_40S_17">"#REF!"</definedName>
    <definedName name="CS_40S_2">NA()</definedName>
    <definedName name="CS_40S_21">"#REF!"</definedName>
    <definedName name="CS_40S_3">NA()</definedName>
    <definedName name="CS_40S_4">NA()</definedName>
    <definedName name="CS_40S_5">NA()</definedName>
    <definedName name="CS_40S_6">NA()</definedName>
    <definedName name="CS_40S_7">NA()</definedName>
    <definedName name="CS_5S">"#REF!"</definedName>
    <definedName name="CS_5S_1">"#REF!"</definedName>
    <definedName name="CS_5S_11">"#REF!"</definedName>
    <definedName name="CS_5S_12">"#REF!"</definedName>
    <definedName name="CS_5S_16">"#REF!"</definedName>
    <definedName name="CS_5S_17">"#REF!"</definedName>
    <definedName name="CS_5S_2">NA()</definedName>
    <definedName name="CS_5S_21">"#REF!"</definedName>
    <definedName name="CS_5S_3">NA()</definedName>
    <definedName name="CS_5S_4">NA()</definedName>
    <definedName name="CS_5S_5">NA()</definedName>
    <definedName name="CS_5S_6">NA()</definedName>
    <definedName name="CS_5S_7">NA()</definedName>
    <definedName name="CS_60">"#REF!"</definedName>
    <definedName name="CS_60_1">"#REF!"</definedName>
    <definedName name="CS_60_11">"#REF!"</definedName>
    <definedName name="CS_60_12">"#REF!"</definedName>
    <definedName name="CS_60_16">"#REF!"</definedName>
    <definedName name="CS_60_17">"#REF!"</definedName>
    <definedName name="CS_60_2">NA()</definedName>
    <definedName name="CS_60_21">"#REF!"</definedName>
    <definedName name="CS_60_3">NA()</definedName>
    <definedName name="CS_60_4">NA()</definedName>
    <definedName name="CS_60_5">NA()</definedName>
    <definedName name="CS_60_6">NA()</definedName>
    <definedName name="CS_60_7">NA()</definedName>
    <definedName name="CS_80">"#REF!"</definedName>
    <definedName name="CS_80_1">"#REF!"</definedName>
    <definedName name="CS_80_11">"#REF!"</definedName>
    <definedName name="CS_80_12">"#REF!"</definedName>
    <definedName name="CS_80_16">"#REF!"</definedName>
    <definedName name="CS_80_17">"#REF!"</definedName>
    <definedName name="CS_80_2">NA()</definedName>
    <definedName name="CS_80_21">"#REF!"</definedName>
    <definedName name="CS_80_3">NA()</definedName>
    <definedName name="CS_80_4">NA()</definedName>
    <definedName name="CS_80_5">NA()</definedName>
    <definedName name="CS_80_6">NA()</definedName>
    <definedName name="CS_80_7">NA()</definedName>
    <definedName name="CS_80S">"#REF!"</definedName>
    <definedName name="CS_80S_1">"#REF!"</definedName>
    <definedName name="CS_80S_11">"#REF!"</definedName>
    <definedName name="CS_80S_12">"#REF!"</definedName>
    <definedName name="CS_80S_16">"#REF!"</definedName>
    <definedName name="CS_80S_17">"#REF!"</definedName>
    <definedName name="CS_80S_2">NA()</definedName>
    <definedName name="CS_80S_21">"#REF!"</definedName>
    <definedName name="CS_80S_3">NA()</definedName>
    <definedName name="CS_80S_4">NA()</definedName>
    <definedName name="CS_80S_5">NA()</definedName>
    <definedName name="CS_80S_6">NA()</definedName>
    <definedName name="CS_80S_7">NA()</definedName>
    <definedName name="CS_STD">"#REF!"</definedName>
    <definedName name="CS_STD_1">"#REF!"</definedName>
    <definedName name="CS_STD_11">"#REF!"</definedName>
    <definedName name="CS_STD_12">"#REF!"</definedName>
    <definedName name="CS_STD_16">"#REF!"</definedName>
    <definedName name="CS_STD_17">"#REF!"</definedName>
    <definedName name="CS_STD_2">NA()</definedName>
    <definedName name="CS_STD_21">"#REF!"</definedName>
    <definedName name="CS_STD_3">NA()</definedName>
    <definedName name="CS_STD_4">NA()</definedName>
    <definedName name="CS_STD_5">NA()</definedName>
    <definedName name="CS_STD_6">NA()</definedName>
    <definedName name="CS_STD_7">NA()</definedName>
    <definedName name="CS_XS">"#REF!"</definedName>
    <definedName name="CS_XS_1">"#REF!"</definedName>
    <definedName name="CS_XS_11">"#REF!"</definedName>
    <definedName name="CS_XS_12">"#REF!"</definedName>
    <definedName name="CS_XS_16">"#REF!"</definedName>
    <definedName name="CS_XS_17">"#REF!"</definedName>
    <definedName name="CS_XS_2">NA()</definedName>
    <definedName name="CS_XS_21">"#REF!"</definedName>
    <definedName name="CS_XS_3">NA()</definedName>
    <definedName name="CS_XS_4">NA()</definedName>
    <definedName name="CS_XS_5">NA()</definedName>
    <definedName name="CS_XS_6">NA()</definedName>
    <definedName name="CS_XS_7">NA()</definedName>
    <definedName name="CS_XXS">"#REF!"</definedName>
    <definedName name="CS_XXS_1">"#REF!"</definedName>
    <definedName name="CS_XXS_11">"#REF!"</definedName>
    <definedName name="CS_XXS_12">"#REF!"</definedName>
    <definedName name="CS_XXS_16">"#REF!"</definedName>
    <definedName name="CS_XXS_17">"#REF!"</definedName>
    <definedName name="CS_XXS_2">NA()</definedName>
    <definedName name="CS_XXS_21">"#REF!"</definedName>
    <definedName name="CS_XXS_3">NA()</definedName>
    <definedName name="CS_XXS_4">NA()</definedName>
    <definedName name="CS_XXS_5">NA()</definedName>
    <definedName name="CS_XXS_6">NA()</definedName>
    <definedName name="CS_XXS_7">NA()</definedName>
    <definedName name="csan">"#REF!"</definedName>
    <definedName name="csd3p">"#REF!"</definedName>
    <definedName name="csd3p_1">NA()</definedName>
    <definedName name="csddg1p">"#REF!"</definedName>
    <definedName name="csddg1p_1">NA()</definedName>
    <definedName name="csddt1p">"#REF!"</definedName>
    <definedName name="csddt1p_1">NA()</definedName>
    <definedName name="cset" localSheetId="0">#REF!</definedName>
    <definedName name="cset" localSheetId="8">#REF!</definedName>
    <definedName name="cset" localSheetId="7">#REF!</definedName>
    <definedName name="cset" localSheetId="1">#REF!</definedName>
    <definedName name="cset" localSheetId="5">#REF!</definedName>
    <definedName name="cset">#REF!</definedName>
    <definedName name="csht3p">"#REF!"</definedName>
    <definedName name="csht3p_1">NA()</definedName>
    <definedName name="CSMBA">"#REF!"</definedName>
    <definedName name="CSX_1" localSheetId="0">[14]Nguồn!#REF!</definedName>
    <definedName name="CSX_1" localSheetId="8">[14]Nguồn!#REF!</definedName>
    <definedName name="CSX_1" localSheetId="7">[14]Nguồn!#REF!</definedName>
    <definedName name="CSX_1" localSheetId="1">[14]Nguồn!#REF!</definedName>
    <definedName name="CSX_1" localSheetId="5">[14]Nguồn!#REF!</definedName>
    <definedName name="CSX_1">[14]Nguồn!#REF!</definedName>
    <definedName name="CSY_1" localSheetId="0">[14]Nguồn!#REF!</definedName>
    <definedName name="CSY_1" localSheetId="8">[14]Nguồn!#REF!</definedName>
    <definedName name="CSY_1" localSheetId="7">[14]Nguồn!#REF!</definedName>
    <definedName name="CSY_1" localSheetId="1">[14]Nguồn!#REF!</definedName>
    <definedName name="CSY_1" localSheetId="5">[14]Nguồn!#REF!</definedName>
    <definedName name="CSY_1">[14]Nguồn!#REF!</definedName>
    <definedName name="CT">"#REF!"</definedName>
    <definedName name="CT.M10.1_1" localSheetId="0">[14]Nguồn!#REF!</definedName>
    <definedName name="CT.M10.1_1" localSheetId="8">[14]Nguồn!#REF!</definedName>
    <definedName name="CT.M10.1_1" localSheetId="7">[14]Nguồn!#REF!</definedName>
    <definedName name="CT.M10.1_1" localSheetId="1">[14]Nguồn!#REF!</definedName>
    <definedName name="CT.M10.1_1" localSheetId="5">[14]Nguồn!#REF!</definedName>
    <definedName name="CT.M10.1_1">[14]Nguồn!#REF!</definedName>
    <definedName name="CT.M10.2_1" localSheetId="0">[14]Nguồn!#REF!</definedName>
    <definedName name="CT.M10.2_1" localSheetId="8">[14]Nguồn!#REF!</definedName>
    <definedName name="CT.M10.2_1" localSheetId="7">[14]Nguồn!#REF!</definedName>
    <definedName name="CT.M10.2_1" localSheetId="1">[14]Nguồn!#REF!</definedName>
    <definedName name="CT.M10.2_1" localSheetId="5">[14]Nguồn!#REF!</definedName>
    <definedName name="CT.M10.2_1">[14]Nguồn!#REF!</definedName>
    <definedName name="CT.MDT_1" localSheetId="0">[14]Nguồn!#REF!</definedName>
    <definedName name="CT.MDT_1" localSheetId="8">[14]Nguồn!#REF!</definedName>
    <definedName name="CT.MDT_1" localSheetId="7">[14]Nguồn!#REF!</definedName>
    <definedName name="CT.MDT_1" localSheetId="1">[14]Nguồn!#REF!</definedName>
    <definedName name="CT.MDT_1" localSheetId="5">[14]Nguồn!#REF!</definedName>
    <definedName name="CT.MDT_1">[14]Nguồn!#REF!</definedName>
    <definedName name="ct_1">NA()</definedName>
    <definedName name="CT_50">"#REF!"</definedName>
    <definedName name="CT_KSTK">"#REF!"</definedName>
    <definedName name="CT_MCX">"#REF!"</definedName>
    <definedName name="CT0.4">"#REF!"</definedName>
    <definedName name="CT250_1">NA()</definedName>
    <definedName name="ct3__1">NA()</definedName>
    <definedName name="ct5__1">NA()</definedName>
    <definedName name="Ctb_1">NA()</definedName>
    <definedName name="ctbb">"#REF!"</definedName>
    <definedName name="ctbbt" localSheetId="0" hidden="1">{"'Sheet1'!$L$16"}</definedName>
    <definedName name="ctbbt" localSheetId="6" hidden="1">{"'Sheet1'!$L$16"}</definedName>
    <definedName name="ctbbt" localSheetId="8" hidden="1">{"'Sheet1'!$L$16"}</definedName>
    <definedName name="ctbbt" localSheetId="7" hidden="1">{"'Sheet1'!$L$16"}</definedName>
    <definedName name="ctbbt" localSheetId="1" hidden="1">{"'Sheet1'!$L$16"}</definedName>
    <definedName name="ctbbt" localSheetId="5" hidden="1">{"'Sheet1'!$L$16"}</definedName>
    <definedName name="ctbbt" hidden="1">{"'Sheet1'!$L$16"}</definedName>
    <definedName name="CTBL">"#REF!"</definedName>
    <definedName name="CTBT_1" localSheetId="0">[14]Nguồn!#REF!</definedName>
    <definedName name="CTBT_1" localSheetId="8">[14]Nguồn!#REF!</definedName>
    <definedName name="CTBT_1" localSheetId="7">[14]Nguồn!#REF!</definedName>
    <definedName name="CTBT_1" localSheetId="1">[14]Nguồn!#REF!</definedName>
    <definedName name="CTBT_1" localSheetId="5">[14]Nguồn!#REF!</definedName>
    <definedName name="CTBT_1">[14]Nguồn!#REF!</definedName>
    <definedName name="CTBT1_1" localSheetId="0">[14]Nguồn!#REF!</definedName>
    <definedName name="CTBT1_1" localSheetId="8">[14]Nguồn!#REF!</definedName>
    <definedName name="CTBT1_1" localSheetId="7">[14]Nguồn!#REF!</definedName>
    <definedName name="CTBT1_1" localSheetId="1">[14]Nguồn!#REF!</definedName>
    <definedName name="CTBT1_1" localSheetId="5">[14]Nguồn!#REF!</definedName>
    <definedName name="CTBT1_1">[14]Nguồn!#REF!</definedName>
    <definedName name="CTBT2_1" localSheetId="0">[14]Nguồn!#REF!</definedName>
    <definedName name="CTBT2_1" localSheetId="8">[14]Nguồn!#REF!</definedName>
    <definedName name="CTBT2_1" localSheetId="7">[14]Nguồn!#REF!</definedName>
    <definedName name="CTBT2_1" localSheetId="1">[14]Nguồn!#REF!</definedName>
    <definedName name="CTBT2_1" localSheetId="5">[14]Nguồn!#REF!</definedName>
    <definedName name="CTBT2_1">[14]Nguồn!#REF!</definedName>
    <definedName name="CTCT">"#REF!"</definedName>
    <definedName name="CTCT1">{"'Sheet1'!$L$16"}</definedName>
    <definedName name="CTCT1_1">{"'Sheet1'!$L$16"}</definedName>
    <definedName name="CTCT1_1_1">{"'Sheet1'!$L$16"}</definedName>
    <definedName name="CTCT1_2">{"'Sheet1'!$L$16"}</definedName>
    <definedName name="CTCT1_3">{"'Sheet1'!$L$16"}</definedName>
    <definedName name="CTCT1_4">{"'Sheet1'!$L$16"}</definedName>
    <definedName name="CTCT1_5">{"'Sheet1'!$L$16"}</definedName>
    <definedName name="CTCT1_6">{"'Sheet1'!$L$16"}</definedName>
    <definedName name="CTCT1_7">{"'Sheet1'!$L$16"}</definedName>
    <definedName name="ctdg" localSheetId="0">[40]ctdg!#REF!</definedName>
    <definedName name="ctdg" localSheetId="8">[40]ctdg!#REF!</definedName>
    <definedName name="ctdg" localSheetId="7">[40]ctdg!#REF!</definedName>
    <definedName name="ctdg" localSheetId="1">[40]ctdg!#REF!</definedName>
    <definedName name="ctdg" localSheetId="5">[40]ctdg!#REF!</definedName>
    <definedName name="ctdg">[40]ctdg!#REF!</definedName>
    <definedName name="ctdn9697">"#REF!"</definedName>
    <definedName name="CTDZ">"#REF!"</definedName>
    <definedName name="CTDZ04_1">NA()</definedName>
    <definedName name="CTDz35">"#REF!"</definedName>
    <definedName name="CTGT2">"#REF!"</definedName>
    <definedName name="CTGT3">"#REF!"</definedName>
    <definedName name="CTGT4">"#REF!"</definedName>
    <definedName name="CTGT5">"#REF!"</definedName>
    <definedName name="cti3x15" localSheetId="0">[8]giathanh1!#REF!</definedName>
    <definedName name="cti3x15" localSheetId="8">[8]giathanh1!#REF!</definedName>
    <definedName name="cti3x15" localSheetId="7">[8]giathanh1!#REF!</definedName>
    <definedName name="cti3x15" localSheetId="1">[8]giathanh1!#REF!</definedName>
    <definedName name="cti3x15" localSheetId="5">[8]giathanh1!#REF!</definedName>
    <definedName name="cti3x15">[8]giathanh1!#REF!</definedName>
    <definedName name="cti3x15_1">NA()</definedName>
    <definedName name="ctiep">"#REF!"</definedName>
    <definedName name="ctiep_1">NA()</definedName>
    <definedName name="CTIET">"#REF!"</definedName>
    <definedName name="ctmai">"#REF!"</definedName>
    <definedName name="CTMT">{"ÿÿÿÿÿ"}</definedName>
    <definedName name="CTN">"#REF!"</definedName>
    <definedName name="cto">"#REF!"</definedName>
    <definedName name="cto_1" localSheetId="0">[14]Nguồn!#REF!</definedName>
    <definedName name="cto_1" localSheetId="8">[14]Nguồn!#REF!</definedName>
    <definedName name="cto_1" localSheetId="7">[14]Nguồn!#REF!</definedName>
    <definedName name="cto_1" localSheetId="1">[14]Nguồn!#REF!</definedName>
    <definedName name="cto_1" localSheetId="5">[14]Nguồn!#REF!</definedName>
    <definedName name="cto_1">[14]Nguồn!#REF!</definedName>
    <definedName name="ctong">"#REF!"</definedName>
    <definedName name="CTÖØ" localSheetId="0">#REF!</definedName>
    <definedName name="CTÖØ" localSheetId="8">#REF!</definedName>
    <definedName name="CTÖØ" localSheetId="7">#REF!</definedName>
    <definedName name="CTÖØ" localSheetId="1">#REF!</definedName>
    <definedName name="CTÖØ" localSheetId="5">#REF!</definedName>
    <definedName name="CTÖØ">#REF!</definedName>
    <definedName name="CTRAM">"#REF!"</definedName>
    <definedName name="ctre">"#REF!"</definedName>
    <definedName name="CTTBA35_1">NA()</definedName>
    <definedName name="CTV_EXT">"#REF!"</definedName>
    <definedName name="CTV_HKS">"#REF!"</definedName>
    <definedName name="Cty_TNHH_HYDRO_AGRI" localSheetId="0">#REF!</definedName>
    <definedName name="Cty_TNHH_HYDRO_AGRI" localSheetId="8">#REF!</definedName>
    <definedName name="Cty_TNHH_HYDRO_AGRI" localSheetId="7">#REF!</definedName>
    <definedName name="Cty_TNHH_HYDRO_AGRI" localSheetId="1">#REF!</definedName>
    <definedName name="Cty_TNHH_HYDRO_AGRI" localSheetId="5">#REF!</definedName>
    <definedName name="Cty_TNHH_HYDRO_AGRI">#REF!</definedName>
    <definedName name="CTY_TNHH_SX_TM__NHÖ_QUYEÀN">"#N/A"</definedName>
    <definedName name="CTY_VTKTNN_CAÀN_THÔ" localSheetId="0">#REF!</definedName>
    <definedName name="CTY_VTKTNN_CAÀN_THÔ" localSheetId="8">#REF!</definedName>
    <definedName name="CTY_VTKTNN_CAÀN_THÔ" localSheetId="7">#REF!</definedName>
    <definedName name="CTY_VTKTNN_CAÀN_THÔ" localSheetId="1">#REF!</definedName>
    <definedName name="CTY_VTKTNN_CAÀN_THÔ" localSheetId="5">#REF!</definedName>
    <definedName name="CTY_VTKTNN_CAÀN_THÔ">#REF!</definedName>
    <definedName name="cu">"#REF!"</definedName>
    <definedName name="cu_1">NA()</definedName>
    <definedName name="CU_LY">"#REF!"</definedName>
    <definedName name="cu_ly_1">'[41]tra-vat-lieu'!$A$219:$A$319</definedName>
    <definedName name="cu_ly_1_1">NA()</definedName>
    <definedName name="CU_LY_VAN_CHUYEN_GIA_QUYEN">"#REF!"</definedName>
    <definedName name="CU_LY_VAN_CHUYEN_THU_CONG">"#REF!"</definedName>
    <definedName name="cu_ly1">"#REF!"</definedName>
    <definedName name="cuaong">"#REF!"</definedName>
    <definedName name="CUCHI" localSheetId="0">#REF!</definedName>
    <definedName name="CUCHI" localSheetId="8">#REF!</definedName>
    <definedName name="CUCHI" localSheetId="7">#REF!</definedName>
    <definedName name="CUCHI" localSheetId="1">#REF!</definedName>
    <definedName name="CUCHI" localSheetId="5">#REF!</definedName>
    <definedName name="CUCHI">#REF!</definedName>
    <definedName name="cui_1">NA()</definedName>
    <definedName name="CuLy">"#REF!"</definedName>
    <definedName name="CuLy_1">NA()</definedName>
    <definedName name="CuLy_Q">"#REF!"</definedName>
    <definedName name="CuLy_Q_1">NA()</definedName>
    <definedName name="culy1" localSheetId="0">[8]DONGIA!#REF!</definedName>
    <definedName name="culy1" localSheetId="8">[8]DONGIA!#REF!</definedName>
    <definedName name="culy1" localSheetId="7">[8]DONGIA!#REF!</definedName>
    <definedName name="culy1" localSheetId="1">[8]DONGIA!#REF!</definedName>
    <definedName name="culy1" localSheetId="5">[8]DONGIA!#REF!</definedName>
    <definedName name="culy1">[8]DONGIA!#REF!</definedName>
    <definedName name="culy1_1">NA()</definedName>
    <definedName name="culy2" localSheetId="0">[8]DONGIA!#REF!</definedName>
    <definedName name="culy2" localSheetId="8">[8]DONGIA!#REF!</definedName>
    <definedName name="culy2" localSheetId="7">[8]DONGIA!#REF!</definedName>
    <definedName name="culy2" localSheetId="1">[8]DONGIA!#REF!</definedName>
    <definedName name="culy2" localSheetId="5">[8]DONGIA!#REF!</definedName>
    <definedName name="culy2">[8]DONGIA!#REF!</definedName>
    <definedName name="culy2_1">NA()</definedName>
    <definedName name="culy3" localSheetId="0">[8]DONGIA!#REF!</definedName>
    <definedName name="culy3" localSheetId="8">[8]DONGIA!#REF!</definedName>
    <definedName name="culy3" localSheetId="7">[8]DONGIA!#REF!</definedName>
    <definedName name="culy3" localSheetId="1">[8]DONGIA!#REF!</definedName>
    <definedName name="culy3" localSheetId="5">[8]DONGIA!#REF!</definedName>
    <definedName name="culy3">[8]DONGIA!#REF!</definedName>
    <definedName name="culy3_1">NA()</definedName>
    <definedName name="culy4" localSheetId="0">[8]DONGIA!#REF!</definedName>
    <definedName name="culy4" localSheetId="8">[8]DONGIA!#REF!</definedName>
    <definedName name="culy4" localSheetId="7">[8]DONGIA!#REF!</definedName>
    <definedName name="culy4" localSheetId="1">[8]DONGIA!#REF!</definedName>
    <definedName name="culy4" localSheetId="5">[8]DONGIA!#REF!</definedName>
    <definedName name="culy4">[8]DONGIA!#REF!</definedName>
    <definedName name="culy4_1">NA()</definedName>
    <definedName name="culy5" localSheetId="0">[8]DONGIA!#REF!</definedName>
    <definedName name="culy5" localSheetId="8">[8]DONGIA!#REF!</definedName>
    <definedName name="culy5" localSheetId="7">[8]DONGIA!#REF!</definedName>
    <definedName name="culy5" localSheetId="1">[8]DONGIA!#REF!</definedName>
    <definedName name="culy5" localSheetId="5">[8]DONGIA!#REF!</definedName>
    <definedName name="culy5">[8]DONGIA!#REF!</definedName>
    <definedName name="culy5_1">NA()</definedName>
    <definedName name="cun">"#REF!"</definedName>
    <definedName name="cuoc" localSheetId="0">[8]DONGIA!#REF!</definedName>
    <definedName name="cuoc" localSheetId="8">[8]DONGIA!#REF!</definedName>
    <definedName name="cuoc" localSheetId="7">[8]DONGIA!#REF!</definedName>
    <definedName name="cuoc" localSheetId="1">[8]DONGIA!#REF!</definedName>
    <definedName name="cuoc" localSheetId="5">[8]DONGIA!#REF!</definedName>
    <definedName name="cuoc">[8]DONGIA!#REF!</definedName>
    <definedName name="cuoc_1">NA()</definedName>
    <definedName name="cuoc_vc">"#REF!"</definedName>
    <definedName name="Cuoc_vc_1">'[41]tra-vat-lieu'!$B$219:$G$319</definedName>
    <definedName name="Cuoc_vc_1_1">NA()</definedName>
    <definedName name="cuoc_vc1">"#REF!"</definedName>
    <definedName name="CUOC26_1">"#REF!"</definedName>
    <definedName name="cuoc89">"#REF!"</definedName>
    <definedName name="CuocVC">"#REF!"</definedName>
    <definedName name="CuocVC_1">NA()</definedName>
    <definedName name="cuond">"#REF!"</definedName>
    <definedName name="cuonong">"#REF!"</definedName>
    <definedName name="CURRENCY">"#REF!"</definedName>
    <definedName name="CURRENCY_1">NA()</definedName>
    <definedName name="Currency_tec">"#REF!"</definedName>
    <definedName name="current" localSheetId="0">#REF!</definedName>
    <definedName name="current" localSheetId="8">#REF!</definedName>
    <definedName name="current" localSheetId="7">#REF!</definedName>
    <definedName name="current" localSheetId="1">#REF!</definedName>
    <definedName name="current" localSheetId="5">#REF!</definedName>
    <definedName name="current">#REF!</definedName>
    <definedName name="cutback">"#REF!"</definedName>
    <definedName name="cutram">"#REF!"</definedName>
    <definedName name="cuu">"#REF!"</definedName>
    <definedName name="cv">[42]gvl!$N$17</definedName>
    <definedName name="CV.M10.1_1" localSheetId="0">[14]Nguồn!#REF!</definedName>
    <definedName name="CV.M10.1_1" localSheetId="8">[14]Nguồn!#REF!</definedName>
    <definedName name="CV.M10.1_1" localSheetId="7">[14]Nguồn!#REF!</definedName>
    <definedName name="CV.M10.1_1" localSheetId="1">[14]Nguồn!#REF!</definedName>
    <definedName name="CV.M10.1_1" localSheetId="5">[14]Nguồn!#REF!</definedName>
    <definedName name="CV.M10.1_1">[14]Nguồn!#REF!</definedName>
    <definedName name="CV.M10.2_1" localSheetId="0">[14]Nguồn!#REF!</definedName>
    <definedName name="CV.M10.2_1" localSheetId="8">[14]Nguồn!#REF!</definedName>
    <definedName name="CV.M10.2_1" localSheetId="7">[14]Nguồn!#REF!</definedName>
    <definedName name="CV.M10.2_1" localSheetId="1">[14]Nguồn!#REF!</definedName>
    <definedName name="CV.M10.2_1" localSheetId="5">[14]Nguồn!#REF!</definedName>
    <definedName name="CV.M10.2_1">[14]Nguồn!#REF!</definedName>
    <definedName name="CV.MDT_1" localSheetId="0">[14]Nguồn!#REF!</definedName>
    <definedName name="CV.MDT_1" localSheetId="8">[14]Nguồn!#REF!</definedName>
    <definedName name="CV.MDT_1" localSheetId="7">[14]Nguồn!#REF!</definedName>
    <definedName name="CV.MDT_1" localSheetId="1">[14]Nguồn!#REF!</definedName>
    <definedName name="CV.MDT_1" localSheetId="5">[14]Nguồn!#REF!</definedName>
    <definedName name="CV.MDT_1">[14]Nguồn!#REF!</definedName>
    <definedName name="cv_1">NA()</definedName>
    <definedName name="cv_2">NA()</definedName>
    <definedName name="cv_3">NA()</definedName>
    <definedName name="cv_5">NA()</definedName>
    <definedName name="cv_6">NA()</definedName>
    <definedName name="cv_7">[43]Nguồn!$N$17</definedName>
    <definedName name="cvc">"#REF!"</definedName>
    <definedName name="CVC_Q">"#REF!"</definedName>
    <definedName name="CVC_Q_1">NA()</definedName>
    <definedName name="cvkhac_1">NA()</definedName>
    <definedName name="cx">"#REF!"</definedName>
    <definedName name="CX_1">NA()</definedName>
    <definedName name="cxhtnc" localSheetId="0">'[8]lam-moi'!#REF!</definedName>
    <definedName name="cxhtnc" localSheetId="8">'[8]lam-moi'!#REF!</definedName>
    <definedName name="cxhtnc" localSheetId="7">'[8]lam-moi'!#REF!</definedName>
    <definedName name="cxhtnc" localSheetId="1">'[8]lam-moi'!#REF!</definedName>
    <definedName name="cxhtnc" localSheetId="5">'[8]lam-moi'!#REF!</definedName>
    <definedName name="cxhtnc">'[8]lam-moi'!#REF!</definedName>
    <definedName name="cxhtnc_1">NA()</definedName>
    <definedName name="cxhtvl" localSheetId="0">'[8]lam-moi'!#REF!</definedName>
    <definedName name="cxhtvl" localSheetId="8">'[8]lam-moi'!#REF!</definedName>
    <definedName name="cxhtvl" localSheetId="7">'[8]lam-moi'!#REF!</definedName>
    <definedName name="cxhtvl" localSheetId="1">'[8]lam-moi'!#REF!</definedName>
    <definedName name="cxhtvl" localSheetId="5">'[8]lam-moi'!#REF!</definedName>
    <definedName name="cxhtvl">'[8]lam-moi'!#REF!</definedName>
    <definedName name="cxhtvl_1">NA()</definedName>
    <definedName name="cxnc" localSheetId="0">'[8]lam-moi'!#REF!</definedName>
    <definedName name="cxnc" localSheetId="8">'[8]lam-moi'!#REF!</definedName>
    <definedName name="cxnc" localSheetId="7">'[8]lam-moi'!#REF!</definedName>
    <definedName name="cxnc" localSheetId="1">'[8]lam-moi'!#REF!</definedName>
    <definedName name="cxnc" localSheetId="5">'[8]lam-moi'!#REF!</definedName>
    <definedName name="cxnc">'[8]lam-moi'!#REF!</definedName>
    <definedName name="cxnc_1">NA()</definedName>
    <definedName name="cxvl" localSheetId="0">'[8]lam-moi'!#REF!</definedName>
    <definedName name="cxvl" localSheetId="8">'[8]lam-moi'!#REF!</definedName>
    <definedName name="cxvl" localSheetId="7">'[8]lam-moi'!#REF!</definedName>
    <definedName name="cxvl" localSheetId="1">'[8]lam-moi'!#REF!</definedName>
    <definedName name="cxvl" localSheetId="5">'[8]lam-moi'!#REF!</definedName>
    <definedName name="cxvl">'[8]lam-moi'!#REF!</definedName>
    <definedName name="cxvl_1">NA()</definedName>
    <definedName name="cxxnc" localSheetId="0">'[8]lam-moi'!#REF!</definedName>
    <definedName name="cxxnc" localSheetId="8">'[8]lam-moi'!#REF!</definedName>
    <definedName name="cxxnc" localSheetId="7">'[8]lam-moi'!#REF!</definedName>
    <definedName name="cxxnc" localSheetId="1">'[8]lam-moi'!#REF!</definedName>
    <definedName name="cxxnc" localSheetId="5">'[8]lam-moi'!#REF!</definedName>
    <definedName name="cxxnc">'[8]lam-moi'!#REF!</definedName>
    <definedName name="cxxnc_1">NA()</definedName>
    <definedName name="cxxvl" localSheetId="0">'[8]lam-moi'!#REF!</definedName>
    <definedName name="cxxvl" localSheetId="8">'[8]lam-moi'!#REF!</definedName>
    <definedName name="cxxvl" localSheetId="7">'[8]lam-moi'!#REF!</definedName>
    <definedName name="cxxvl" localSheetId="1">'[8]lam-moi'!#REF!</definedName>
    <definedName name="cxxvl" localSheetId="5">'[8]lam-moi'!#REF!</definedName>
    <definedName name="cxxvl">'[8]lam-moi'!#REF!</definedName>
    <definedName name="cxxvl_1">NA()</definedName>
    <definedName name="cy">"#REF!"</definedName>
    <definedName name="Cy_1">NA()</definedName>
    <definedName name="cy_net_income" localSheetId="0">'[44]Income Statement1'!#REF!</definedName>
    <definedName name="cy_net_income" localSheetId="8">'[44]Income Statement1'!#REF!</definedName>
    <definedName name="cy_net_income" localSheetId="7">'[44]Income Statement1'!#REF!</definedName>
    <definedName name="cy_net_income" localSheetId="1">'[44]Income Statement1'!#REF!</definedName>
    <definedName name="cy_net_income" localSheetId="5">'[44]Income Statement1'!#REF!</definedName>
    <definedName name="cy_net_income">'[44]Income Statement1'!#REF!</definedName>
    <definedName name="cy_retained_earnings" localSheetId="0">'[44]Income Statement1'!#REF!</definedName>
    <definedName name="cy_retained_earnings" localSheetId="8">'[44]Income Statement1'!#REF!</definedName>
    <definedName name="cy_retained_earnings" localSheetId="7">'[44]Income Statement1'!#REF!</definedName>
    <definedName name="cy_retained_earnings" localSheetId="1">'[44]Income Statement1'!#REF!</definedName>
    <definedName name="cy_retained_earnings" localSheetId="5">'[44]Income Statement1'!#REF!</definedName>
    <definedName name="cy_retained_earnings">'[44]Income Statement1'!#REF!</definedName>
    <definedName name="cy_share_equity" localSheetId="0">#REF!</definedName>
    <definedName name="cy_share_equity" localSheetId="8">#REF!</definedName>
    <definedName name="cy_share_equity" localSheetId="7">#REF!</definedName>
    <definedName name="cy_share_equity" localSheetId="1">#REF!</definedName>
    <definedName name="cy_share_equity" localSheetId="5">#REF!</definedName>
    <definedName name="cy_share_equity">#REF!</definedName>
    <definedName name="Cz">"#REF!"</definedName>
    <definedName name="d" localSheetId="0">#REF!</definedName>
    <definedName name="d" localSheetId="8">#REF!</definedName>
    <definedName name="d" localSheetId="7">#REF!</definedName>
    <definedName name="d" localSheetId="1">#REF!</definedName>
    <definedName name="d" localSheetId="5">#REF!</definedName>
    <definedName name="d">#REF!</definedName>
    <definedName name="Ð">"blankmacro1"</definedName>
    <definedName name="d.">"#REF!"</definedName>
    <definedName name="d.d_1">NA()</definedName>
    <definedName name="d.d1_1">NA()</definedName>
    <definedName name="d.d2_1">NA()</definedName>
    <definedName name="D.M10.1a_1" localSheetId="0">[14]Nguồn!#REF!</definedName>
    <definedName name="D.M10.1a_1" localSheetId="8">[14]Nguồn!#REF!</definedName>
    <definedName name="D.M10.1a_1" localSheetId="7">[14]Nguồn!#REF!</definedName>
    <definedName name="D.M10.1a_1" localSheetId="1">[14]Nguồn!#REF!</definedName>
    <definedName name="D.M10.1a_1" localSheetId="5">[14]Nguồn!#REF!</definedName>
    <definedName name="D.M10.1a_1">[14]Nguồn!#REF!</definedName>
    <definedName name="D.M10.1b_1" localSheetId="0">[14]Nguồn!#REF!</definedName>
    <definedName name="D.M10.1b_1" localSheetId="8">[14]Nguồn!#REF!</definedName>
    <definedName name="D.M10.1b_1" localSheetId="7">[14]Nguồn!#REF!</definedName>
    <definedName name="D.M10.1b_1" localSheetId="1">[14]Nguồn!#REF!</definedName>
    <definedName name="D.M10.1b_1" localSheetId="5">[14]Nguồn!#REF!</definedName>
    <definedName name="D.M10.1b_1">[14]Nguồn!#REF!</definedName>
    <definedName name="D.M10.2a_1" localSheetId="0">[14]Nguồn!#REF!</definedName>
    <definedName name="D.M10.2a_1" localSheetId="8">[14]Nguồn!#REF!</definedName>
    <definedName name="D.M10.2a_1" localSheetId="7">[14]Nguồn!#REF!</definedName>
    <definedName name="D.M10.2a_1" localSheetId="1">[14]Nguồn!#REF!</definedName>
    <definedName name="D.M10.2a_1" localSheetId="5">[14]Nguồn!#REF!</definedName>
    <definedName name="D.M10.2a_1">[14]Nguồn!#REF!</definedName>
    <definedName name="D.M10.2b_1" localSheetId="0">[14]Nguồn!#REF!</definedName>
    <definedName name="D.M10.2b_1" localSheetId="8">[14]Nguồn!#REF!</definedName>
    <definedName name="D.M10.2b_1" localSheetId="7">[14]Nguồn!#REF!</definedName>
    <definedName name="D.M10.2b_1" localSheetId="1">[14]Nguồn!#REF!</definedName>
    <definedName name="D.M10.2b_1" localSheetId="5">[14]Nguồn!#REF!</definedName>
    <definedName name="D.M10.2b_1">[14]Nguồn!#REF!</definedName>
    <definedName name="D.MDTa_1" localSheetId="0">[14]Nguồn!#REF!</definedName>
    <definedName name="D.MDTa_1" localSheetId="8">[14]Nguồn!#REF!</definedName>
    <definedName name="D.MDTa_1" localSheetId="7">[14]Nguồn!#REF!</definedName>
    <definedName name="D.MDTa_1" localSheetId="1">[14]Nguồn!#REF!</definedName>
    <definedName name="D.MDTa_1" localSheetId="5">[14]Nguồn!#REF!</definedName>
    <definedName name="D.MDTa_1">[14]Nguồn!#REF!</definedName>
    <definedName name="D.MDTb_1" localSheetId="0">[14]Nguồn!#REF!</definedName>
    <definedName name="D.MDTb_1" localSheetId="8">[14]Nguồn!#REF!</definedName>
    <definedName name="D.MDTb_1" localSheetId="7">[14]Nguồn!#REF!</definedName>
    <definedName name="D.MDTb_1" localSheetId="1">[14]Nguồn!#REF!</definedName>
    <definedName name="D.MDTb_1" localSheetId="5">[14]Nguồn!#REF!</definedName>
    <definedName name="D.MDTb_1">[14]Nguồn!#REF!</definedName>
    <definedName name="d_">"#REF!"</definedName>
    <definedName name="d__1">NA()</definedName>
    <definedName name="d__Céng_trùc_tiÕp___a___b__c_1">NA()</definedName>
    <definedName name="D_1">NA()</definedName>
    <definedName name="Ð_1" localSheetId="0">BlankMacro1</definedName>
    <definedName name="Ð_1" localSheetId="8">BlankMacro1</definedName>
    <definedName name="Ð_1" localSheetId="7">BlankMacro1</definedName>
    <definedName name="Ð_1" localSheetId="1">BlankMacro1</definedName>
    <definedName name="Ð_1" localSheetId="5">BlankMacro1</definedName>
    <definedName name="Ð_1">BlankMacro1</definedName>
    <definedName name="d_1_1">NA()</definedName>
    <definedName name="d_1I_1">NA()</definedName>
    <definedName name="d_1II_1">NA()</definedName>
    <definedName name="d_1III_1">NA()</definedName>
    <definedName name="d_1IV_1">NA()</definedName>
    <definedName name="D_2">NA()</definedName>
    <definedName name="d_2_1">NA()</definedName>
    <definedName name="d_2I_1">NA()</definedName>
    <definedName name="d_2II_1">NA()</definedName>
    <definedName name="d_2III_1">NA()</definedName>
    <definedName name="d_2IV_1">NA()</definedName>
    <definedName name="d_3_1">NA()</definedName>
    <definedName name="d_3I_1">NA()</definedName>
    <definedName name="d_3II_1">NA()</definedName>
    <definedName name="d_3III_1">NA()</definedName>
    <definedName name="d_3IV_1">NA()</definedName>
    <definedName name="d_4_1">NA()</definedName>
    <definedName name="d_4I_1">NA()</definedName>
    <definedName name="d_4II_1">NA()</definedName>
    <definedName name="d_4III_1">NA()</definedName>
    <definedName name="d_4IV_1">NA()</definedName>
    <definedName name="D_7101A_B">"#REF!"</definedName>
    <definedName name="D_7101A_B_1" localSheetId="0">#REF!</definedName>
    <definedName name="D_7101A_B_1" localSheetId="8">#REF!</definedName>
    <definedName name="D_7101A_B_1" localSheetId="7">#REF!</definedName>
    <definedName name="D_7101A_B_1" localSheetId="1">#REF!</definedName>
    <definedName name="D_7101A_B_1" localSheetId="5">#REF!</definedName>
    <definedName name="D_7101A_B_1">#REF!</definedName>
    <definedName name="d_9bI_1">NA()</definedName>
    <definedName name="d_9bII_1">NA()</definedName>
    <definedName name="d_9bIII_1">NA()</definedName>
    <definedName name="d_9bIV_1">NA()</definedName>
    <definedName name="d_9I_1">NA()</definedName>
    <definedName name="d_9II_1">NA()</definedName>
    <definedName name="d_9III_1">NA()</definedName>
    <definedName name="d_9IV_1">NA()</definedName>
    <definedName name="D_Begoc" localSheetId="0">#REF!</definedName>
    <definedName name="D_Begoc" localSheetId="8">#REF!</definedName>
    <definedName name="D_Begoc" localSheetId="7">#REF!</definedName>
    <definedName name="D_Begoc" localSheetId="1">#REF!</definedName>
    <definedName name="D_Begoc" localSheetId="5">#REF!</definedName>
    <definedName name="D_Begoc">#REF!</definedName>
    <definedName name="D_Betong" localSheetId="0">#REF!</definedName>
    <definedName name="D_Betong" localSheetId="8">#REF!</definedName>
    <definedName name="D_Betong" localSheetId="7">#REF!</definedName>
    <definedName name="D_Betong" localSheetId="1">#REF!</definedName>
    <definedName name="D_Betong" localSheetId="5">#REF!</definedName>
    <definedName name="D_Betong">#REF!</definedName>
    <definedName name="D_BVCap" localSheetId="0">#REF!</definedName>
    <definedName name="D_BVCap" localSheetId="8">#REF!</definedName>
    <definedName name="D_BVCap" localSheetId="7">#REF!</definedName>
    <definedName name="D_BVCap" localSheetId="1">#REF!</definedName>
    <definedName name="D_BVCap" localSheetId="5">#REF!</definedName>
    <definedName name="D_BVCap">#REF!</definedName>
    <definedName name="D_Cangday" localSheetId="0">#REF!</definedName>
    <definedName name="D_Cangday" localSheetId="8">#REF!</definedName>
    <definedName name="D_Cangday" localSheetId="7">#REF!</definedName>
    <definedName name="D_Cangday" localSheetId="1">#REF!</definedName>
    <definedName name="D_Cangday" localSheetId="5">#REF!</definedName>
    <definedName name="D_Cangday">#REF!</definedName>
    <definedName name="D_CocTDia" localSheetId="0">#REF!</definedName>
    <definedName name="D_CocTDia" localSheetId="8">#REF!</definedName>
    <definedName name="D_CocTDia" localSheetId="7">#REF!</definedName>
    <definedName name="D_CocTDia" localSheetId="1">#REF!</definedName>
    <definedName name="D_CocTDia" localSheetId="5">#REF!</definedName>
    <definedName name="D_CocTDia">#REF!</definedName>
    <definedName name="D_DaoCL" localSheetId="0">#REF!</definedName>
    <definedName name="D_DaoCL" localSheetId="8">#REF!</definedName>
    <definedName name="D_DaoCL" localSheetId="7">#REF!</definedName>
    <definedName name="D_DaoCL" localSheetId="1">#REF!</definedName>
    <definedName name="D_DaoCL" localSheetId="5">#REF!</definedName>
    <definedName name="D_DaoCL">#REF!</definedName>
    <definedName name="D_DatDa" localSheetId="0">#REF!</definedName>
    <definedName name="D_DatDa" localSheetId="8">#REF!</definedName>
    <definedName name="D_DatDa" localSheetId="7">#REF!</definedName>
    <definedName name="D_DatDa" localSheetId="1">#REF!</definedName>
    <definedName name="D_DatDa" localSheetId="5">#REF!</definedName>
    <definedName name="D_DatDa">#REF!</definedName>
    <definedName name="D_DauCap" localSheetId="0">#REF!</definedName>
    <definedName name="D_DauCap" localSheetId="8">#REF!</definedName>
    <definedName name="D_DauCap" localSheetId="7">#REF!</definedName>
    <definedName name="D_DauCap" localSheetId="1">#REF!</definedName>
    <definedName name="D_DauCap" localSheetId="5">#REF!</definedName>
    <definedName name="D_DauCap">#REF!</definedName>
    <definedName name="D_DauCot" localSheetId="0">#REF!</definedName>
    <definedName name="D_DauCot" localSheetId="8">#REF!</definedName>
    <definedName name="D_DauCot" localSheetId="7">#REF!</definedName>
    <definedName name="D_DauCot" localSheetId="1">#REF!</definedName>
    <definedName name="D_DauCot" localSheetId="5">#REF!</definedName>
    <definedName name="D_DauCot">#REF!</definedName>
    <definedName name="D_DungCot" localSheetId="0">#REF!</definedName>
    <definedName name="D_DungCot" localSheetId="8">#REF!</definedName>
    <definedName name="D_DungCot" localSheetId="7">#REF!</definedName>
    <definedName name="D_DungCot" localSheetId="1">#REF!</definedName>
    <definedName name="D_DungCot" localSheetId="5">#REF!</definedName>
    <definedName name="D_DungCot">#REF!</definedName>
    <definedName name="D_Gia">'[45]Don gia'!$A$3:$F$240</definedName>
    <definedName name="D_gia_1">NA()</definedName>
    <definedName name="D_GianGiao" localSheetId="0">#REF!</definedName>
    <definedName name="D_GianGiao" localSheetId="8">#REF!</definedName>
    <definedName name="D_GianGiao" localSheetId="7">#REF!</definedName>
    <definedName name="D_GianGiao" localSheetId="1">#REF!</definedName>
    <definedName name="D_GianGiao" localSheetId="5">#REF!</definedName>
    <definedName name="D_GianGiao">#REF!</definedName>
    <definedName name="D_HopNoi" localSheetId="0">#REF!</definedName>
    <definedName name="D_HopNoi" localSheetId="8">#REF!</definedName>
    <definedName name="D_HopNoi" localSheetId="7">#REF!</definedName>
    <definedName name="D_HopNoi" localSheetId="1">#REF!</definedName>
    <definedName name="D_HopNoi" localSheetId="5">#REF!</definedName>
    <definedName name="D_HopNoi">#REF!</definedName>
    <definedName name="D_L">"#REF!"</definedName>
    <definedName name="D_L_1">NA()</definedName>
    <definedName name="D_n">"#REF!"</definedName>
    <definedName name="D_NoiCot" localSheetId="0">#REF!</definedName>
    <definedName name="D_NoiCot" localSheetId="8">#REF!</definedName>
    <definedName name="D_NoiCot" localSheetId="7">#REF!</definedName>
    <definedName name="D_NoiCot" localSheetId="1">#REF!</definedName>
    <definedName name="D_NoiCot" localSheetId="5">#REF!</definedName>
    <definedName name="D_NoiCot">#REF!</definedName>
    <definedName name="D_NoiDay" localSheetId="0">#REF!</definedName>
    <definedName name="D_NoiDay" localSheetId="8">#REF!</definedName>
    <definedName name="D_NoiDay" localSheetId="7">#REF!</definedName>
    <definedName name="D_NoiDay" localSheetId="1">#REF!</definedName>
    <definedName name="D_NoiDay" localSheetId="5">#REF!</definedName>
    <definedName name="D_NoiDay">#REF!</definedName>
    <definedName name="D_Phado" localSheetId="0">#REF!</definedName>
    <definedName name="D_Phado" localSheetId="8">#REF!</definedName>
    <definedName name="D_Phado" localSheetId="7">#REF!</definedName>
    <definedName name="D_Phado" localSheetId="1">#REF!</definedName>
    <definedName name="D_Phado" localSheetId="5">#REF!</definedName>
    <definedName name="D_Phado">#REF!</definedName>
    <definedName name="D_phukien" localSheetId="0">#REF!</definedName>
    <definedName name="D_phukien" localSheetId="8">#REF!</definedName>
    <definedName name="D_phukien" localSheetId="7">#REF!</definedName>
    <definedName name="D_phukien" localSheetId="1">#REF!</definedName>
    <definedName name="D_phukien" localSheetId="5">#REF!</definedName>
    <definedName name="D_phukien">#REF!</definedName>
    <definedName name="D_RaiCapNgam" localSheetId="0">#REF!</definedName>
    <definedName name="D_RaiCapNgam" localSheetId="8">#REF!</definedName>
    <definedName name="D_RaiCapNgam" localSheetId="7">#REF!</definedName>
    <definedName name="D_RaiCapNgam" localSheetId="1">#REF!</definedName>
    <definedName name="D_RaiCapNgam" localSheetId="5">#REF!</definedName>
    <definedName name="D_RaiCapNgam">#REF!</definedName>
    <definedName name="D_Son" localSheetId="0">#REF!</definedName>
    <definedName name="D_Son" localSheetId="8">#REF!</definedName>
    <definedName name="D_Son" localSheetId="7">#REF!</definedName>
    <definedName name="D_Son" localSheetId="1">#REF!</definedName>
    <definedName name="D_Son" localSheetId="5">#REF!</definedName>
    <definedName name="D_Son">#REF!</definedName>
    <definedName name="D_Su" localSheetId="0">#REF!</definedName>
    <definedName name="D_Su" localSheetId="8">#REF!</definedName>
    <definedName name="D_Su" localSheetId="7">#REF!</definedName>
    <definedName name="D_Su" localSheetId="1">#REF!</definedName>
    <definedName name="D_Su" localSheetId="5">#REF!</definedName>
    <definedName name="D_Su">#REF!</definedName>
    <definedName name="D_Vchuyen" localSheetId="0">#REF!</definedName>
    <definedName name="D_Vchuyen" localSheetId="8">#REF!</definedName>
    <definedName name="D_Vchuyen" localSheetId="7">#REF!</definedName>
    <definedName name="D_Vchuyen" localSheetId="1">#REF!</definedName>
    <definedName name="D_Vchuyen" localSheetId="5">#REF!</definedName>
    <definedName name="D_Vchuyen">#REF!</definedName>
    <definedName name="D_Xa" localSheetId="0">#REF!</definedName>
    <definedName name="D_Xa" localSheetId="8">#REF!</definedName>
    <definedName name="D_Xa" localSheetId="7">#REF!</definedName>
    <definedName name="D_Xa" localSheetId="1">#REF!</definedName>
    <definedName name="D_Xa" localSheetId="5">#REF!</definedName>
    <definedName name="D_Xa">#REF!</definedName>
    <definedName name="d1.">"#REF!"</definedName>
    <definedName name="d1_">"#REF!"</definedName>
    <definedName name="D13_" localSheetId="0">#REF!</definedName>
    <definedName name="D13_" localSheetId="8">#REF!</definedName>
    <definedName name="D13_" localSheetId="7">#REF!</definedName>
    <definedName name="D13_" localSheetId="1">#REF!</definedName>
    <definedName name="D13_" localSheetId="5">#REF!</definedName>
    <definedName name="D13_">#REF!</definedName>
    <definedName name="D16_" localSheetId="0">#REF!</definedName>
    <definedName name="D16_" localSheetId="8">#REF!</definedName>
    <definedName name="D16_" localSheetId="7">#REF!</definedName>
    <definedName name="D16_" localSheetId="1">#REF!</definedName>
    <definedName name="D16_" localSheetId="5">#REF!</definedName>
    <definedName name="D16_">#REF!</definedName>
    <definedName name="D19_" localSheetId="0">#REF!</definedName>
    <definedName name="D19_" localSheetId="8">#REF!</definedName>
    <definedName name="D19_" localSheetId="7">#REF!</definedName>
    <definedName name="D19_" localSheetId="1">#REF!</definedName>
    <definedName name="D19_" localSheetId="5">#REF!</definedName>
    <definedName name="D19_">#REF!</definedName>
    <definedName name="d1x2_1">NA()</definedName>
    <definedName name="D1x49">#N/A</definedName>
    <definedName name="D1x49_1">NA()</definedName>
    <definedName name="D1x49x49">#N/A</definedName>
    <definedName name="D1x49x49_1">NA()</definedName>
    <definedName name="D1Z">"#REF!"</definedName>
    <definedName name="d2.">"#REF!"</definedName>
    <definedName name="d2_">"#REF!"</definedName>
    <definedName name="D22_" localSheetId="0">#REF!</definedName>
    <definedName name="D22_" localSheetId="8">#REF!</definedName>
    <definedName name="D22_" localSheetId="7">#REF!</definedName>
    <definedName name="D22_" localSheetId="1">#REF!</definedName>
    <definedName name="D22_" localSheetId="5">#REF!</definedName>
    <definedName name="D22_">#REF!</definedName>
    <definedName name="d24nc" localSheetId="0">'[8]lam-moi'!#REF!</definedName>
    <definedName name="d24nc" localSheetId="8">'[8]lam-moi'!#REF!</definedName>
    <definedName name="d24nc" localSheetId="7">'[8]lam-moi'!#REF!</definedName>
    <definedName name="d24nc" localSheetId="1">'[8]lam-moi'!#REF!</definedName>
    <definedName name="d24nc" localSheetId="5">'[8]lam-moi'!#REF!</definedName>
    <definedName name="d24nc">'[8]lam-moi'!#REF!</definedName>
    <definedName name="d24nc_1">NA()</definedName>
    <definedName name="d24vl" localSheetId="0">'[8]lam-moi'!#REF!</definedName>
    <definedName name="d24vl" localSheetId="8">'[8]lam-moi'!#REF!</definedName>
    <definedName name="d24vl" localSheetId="7">'[8]lam-moi'!#REF!</definedName>
    <definedName name="d24vl" localSheetId="1">'[8]lam-moi'!#REF!</definedName>
    <definedName name="d24vl" localSheetId="5">'[8]lam-moi'!#REF!</definedName>
    <definedName name="d24vl">'[8]lam-moi'!#REF!</definedName>
    <definedName name="d24vl_1">NA()</definedName>
    <definedName name="D25_" localSheetId="0">#REF!</definedName>
    <definedName name="D25_" localSheetId="8">#REF!</definedName>
    <definedName name="D25_" localSheetId="7">#REF!</definedName>
    <definedName name="D25_" localSheetId="1">#REF!</definedName>
    <definedName name="D25_" localSheetId="5">#REF!</definedName>
    <definedName name="D25_">#REF!</definedName>
    <definedName name="d2x4_1">NA()</definedName>
    <definedName name="d3.">"#REF!"</definedName>
    <definedName name="d3_">"#REF!"</definedName>
    <definedName name="d4__1">NA()</definedName>
    <definedName name="d4x6_1">NA()</definedName>
    <definedName name="D4Z">"#REF!"</definedName>
    <definedName name="d5__1">NA()</definedName>
    <definedName name="da">"#REF!"</definedName>
    <definedName name="da._1">NA()</definedName>
    <definedName name="da_1">NA()</definedName>
    <definedName name="da_hoc_xay">"#REF!"</definedName>
    <definedName name="da0.5_1">NA()</definedName>
    <definedName name="da05.1_1">NA()</definedName>
    <definedName name="da05_1" localSheetId="0">#REF!</definedName>
    <definedName name="da05_1" localSheetId="8">#REF!</definedName>
    <definedName name="da05_1" localSheetId="7">#REF!</definedName>
    <definedName name="da05_1" localSheetId="1">#REF!</definedName>
    <definedName name="da05_1" localSheetId="5">#REF!</definedName>
    <definedName name="da05_1">#REF!</definedName>
    <definedName name="da1.2">"#REF!"</definedName>
    <definedName name="da1_2" localSheetId="0">#REF!</definedName>
    <definedName name="da1_2" localSheetId="8">#REF!</definedName>
    <definedName name="da1_2" localSheetId="7">#REF!</definedName>
    <definedName name="da1_2" localSheetId="1">#REF!</definedName>
    <definedName name="da1_2" localSheetId="5">#REF!</definedName>
    <definedName name="da1_2">#REF!</definedName>
    <definedName name="da1x0.5">"#REF!"</definedName>
    <definedName name="da1x1">"#REF!"</definedName>
    <definedName name="da1x1_1">NA()</definedName>
    <definedName name="da1x2">"#REF!"</definedName>
    <definedName name="da1x2_1">NA()</definedName>
    <definedName name="da1x22">"#REF!"</definedName>
    <definedName name="da1x23">"#REF!"</definedName>
    <definedName name="da1x24">"#REF!"</definedName>
    <definedName name="da1x25">"#REF!"</definedName>
    <definedName name="da2.4">"#REF!"</definedName>
    <definedName name="da2_4" localSheetId="0">#REF!</definedName>
    <definedName name="da2_4" localSheetId="8">#REF!</definedName>
    <definedName name="da2_4" localSheetId="7">#REF!</definedName>
    <definedName name="da2_4" localSheetId="1">#REF!</definedName>
    <definedName name="da2_4" localSheetId="5">#REF!</definedName>
    <definedName name="da2_4">#REF!</definedName>
    <definedName name="da2x4">"#REF!"</definedName>
    <definedName name="da2x4_1">NA()</definedName>
    <definedName name="da4.6_1">NA()</definedName>
    <definedName name="da4_6" localSheetId="0">#REF!</definedName>
    <definedName name="da4_6" localSheetId="8">#REF!</definedName>
    <definedName name="da4_6" localSheetId="7">#REF!</definedName>
    <definedName name="da4_6" localSheetId="1">#REF!</definedName>
    <definedName name="da4_6" localSheetId="5">#REF!</definedName>
    <definedName name="da4_6">#REF!</definedName>
    <definedName name="da4x6_1">NA()</definedName>
    <definedName name="da4x7">"#REF!"</definedName>
    <definedName name="da6_8" localSheetId="0">#REF!</definedName>
    <definedName name="da6_8" localSheetId="8">#REF!</definedName>
    <definedName name="da6_8" localSheetId="7">#REF!</definedName>
    <definedName name="da6_8" localSheetId="1">#REF!</definedName>
    <definedName name="da6_8" localSheetId="5">#REF!</definedName>
    <definedName name="da6_8">#REF!</definedName>
    <definedName name="dacat">"#REF!"</definedName>
    <definedName name="Dad">{"'Sheet1'!$L$16"}</definedName>
    <definedName name="Dad_1">{"'Sheet1'!$L$16"}</definedName>
    <definedName name="Dad_1_1">{"'Sheet1'!$L$16"}</definedName>
    <definedName name="Dad_2">{"'Sheet1'!$L$16"}</definedName>
    <definedName name="Dad_3">{"'Sheet1'!$L$16"}</definedName>
    <definedName name="Dad_4">{"'Sheet1'!$L$16"}</definedName>
    <definedName name="Dad_5">{"'Sheet1'!$L$16"}</definedName>
    <definedName name="Dad_6">{"'Sheet1'!$L$16"}</definedName>
    <definedName name="Dad_7">{"'Sheet1'!$L$16"}</definedName>
    <definedName name="dadad_1">NA()</definedName>
    <definedName name="dadas_1">NA()</definedName>
    <definedName name="dah">"#REF!"</definedName>
    <definedName name="dah_1">NA()</definedName>
    <definedName name="dahb">"#REF!"</definedName>
    <definedName name="dahb_1">NA()</definedName>
    <definedName name="dahg">"#REF!"</definedName>
    <definedName name="dahg_1">NA()</definedName>
    <definedName name="dahnlt">"#REF!"</definedName>
    <definedName name="dahnlt_1">NA()</definedName>
    <definedName name="dahoc">"#REF!"</definedName>
    <definedName name="DAKT">"#REF!"</definedName>
    <definedName name="Dalan">"#REF!"</definedName>
    <definedName name="DALANPASTE">"#REF!"</definedName>
    <definedName name="dam">78000</definedName>
    <definedName name="DAM_1">NA()</definedName>
    <definedName name="dam_24">"#REF!"</definedName>
    <definedName name="dam_cau_BTCT">"#REF!"</definedName>
    <definedName name="Dam33_Bdien_1" localSheetId="0">[14]Nguồn!#REF!</definedName>
    <definedName name="Dam33_Bdien_1" localSheetId="8">[14]Nguồn!#REF!</definedName>
    <definedName name="Dam33_Bdien_1" localSheetId="7">[14]Nguồn!#REF!</definedName>
    <definedName name="Dam33_Bdien_1" localSheetId="1">[14]Nguồn!#REF!</definedName>
    <definedName name="Dam33_Bdien_1" localSheetId="5">[14]Nguồn!#REF!</definedName>
    <definedName name="Dam33_Bdien_1">[14]Nguồn!#REF!</definedName>
    <definedName name="Dam33va24m_1" localSheetId="0">[14]Nguồn!#REF!</definedName>
    <definedName name="Dam33va24m_1" localSheetId="8">[14]Nguồn!#REF!</definedName>
    <definedName name="Dam33va24m_1" localSheetId="7">[14]Nguồn!#REF!</definedName>
    <definedName name="Dam33va24m_1" localSheetId="1">[14]Nguồn!#REF!</definedName>
    <definedName name="Dam33va24m_1" localSheetId="5">[14]Nguồn!#REF!</definedName>
    <definedName name="Dam33va24m_1">[14]Nguồn!#REF!</definedName>
    <definedName name="dama">"#REF!"</definedName>
    <definedName name="damban1">"#REF!"</definedName>
    <definedName name="damban1kw">"#REF!"</definedName>
    <definedName name="damban1kw_1">NA()</definedName>
    <definedName name="damcoc60">"#REF!"</definedName>
    <definedName name="damcoc60_1">NA()</definedName>
    <definedName name="damcoc80">"#REF!"</definedName>
    <definedName name="damcoc80_1">NA()</definedName>
    <definedName name="damdui1.5">"#REF!"</definedName>
    <definedName name="damdui1.5_1">NA()</definedName>
    <definedName name="Damhop_1" localSheetId="0">[14]Nguồn!#REF!</definedName>
    <definedName name="Damhop_1" localSheetId="8">[14]Nguồn!#REF!</definedName>
    <definedName name="Damhop_1" localSheetId="7">[14]Nguồn!#REF!</definedName>
    <definedName name="Damhop_1" localSheetId="1">[14]Nguồn!#REF!</definedName>
    <definedName name="Damhop_1" localSheetId="5">[14]Nguồn!#REF!</definedName>
    <definedName name="Damhop_1">[14]Nguồn!#REF!</definedName>
    <definedName name="DamHop33m_1" localSheetId="0">[14]Nguồn!#REF!</definedName>
    <definedName name="DamHop33m_1" localSheetId="8">[14]Nguồn!#REF!</definedName>
    <definedName name="DamHop33m_1" localSheetId="7">[14]Nguồn!#REF!</definedName>
    <definedName name="DamHop33m_1" localSheetId="1">[14]Nguồn!#REF!</definedName>
    <definedName name="DamHop33m_1" localSheetId="5">[14]Nguồn!#REF!</definedName>
    <definedName name="DamHop33m_1">[14]Nguồn!#REF!</definedName>
    <definedName name="DamNgang">"#REF!"</definedName>
    <definedName name="DamThepTraBong_1" localSheetId="0">[14]Nguồn!#REF!</definedName>
    <definedName name="DamThepTraBong_1" localSheetId="8">[14]Nguồn!#REF!</definedName>
    <definedName name="DamThepTraBong_1" localSheetId="7">[14]Nguồn!#REF!</definedName>
    <definedName name="DamThepTraBong_1" localSheetId="1">[14]Nguồn!#REF!</definedName>
    <definedName name="DamThepTraBong_1" localSheetId="5">[14]Nguồn!#REF!</definedName>
    <definedName name="DamThepTraBong_1">[14]Nguồn!#REF!</definedName>
    <definedName name="Dan_dung">"#REF!"</definedName>
    <definedName name="danducsan">"#REF!"</definedName>
    <definedName name="DANHMUCVN">"#REF!"</definedName>
    <definedName name="dao">"#REF!"</definedName>
    <definedName name="Dao_dap_da">"#REF!"</definedName>
    <definedName name="dao_dap_dat">"#REF!"</definedName>
    <definedName name="DAO_DAT">"#REF!"</definedName>
    <definedName name="DAO_DAT_1">NA()</definedName>
    <definedName name="Dao_dat_bang_may">"#REF!"</definedName>
    <definedName name="Dao_dat_bang_thu_cong">"#REF!"</definedName>
    <definedName name="dao0.4">"#REF!"</definedName>
    <definedName name="dao0.6">"#REF!"</definedName>
    <definedName name="dao0.65">"#REF!"</definedName>
    <definedName name="dao0.65_1">NA()</definedName>
    <definedName name="dao0.8">"#REF!"</definedName>
    <definedName name="dao1.0">"#REF!"</definedName>
    <definedName name="dao1.0_1">NA()</definedName>
    <definedName name="dao1.2">"#REF!"</definedName>
    <definedName name="dao1.25">"#REF!"</definedName>
    <definedName name="dao1_2">NA()</definedName>
    <definedName name="dao2_1">NA()</definedName>
    <definedName name="daolay_1">NA()</definedName>
    <definedName name="daotd">'[4]CT Thang Mo'!$B$323:$H$323</definedName>
    <definedName name="daotd_1">NA()</definedName>
    <definedName name="daotd_2" localSheetId="0">[14]Nguồn!#REF!</definedName>
    <definedName name="daotd_2" localSheetId="8">[14]Nguồn!#REF!</definedName>
    <definedName name="daotd_2" localSheetId="7">[14]Nguồn!#REF!</definedName>
    <definedName name="daotd_2" localSheetId="1">[14]Nguồn!#REF!</definedName>
    <definedName name="daotd_2" localSheetId="5">[14]Nguồn!#REF!</definedName>
    <definedName name="daotd_2">[14]Nguồn!#REF!</definedName>
    <definedName name="dap">"#REF!"</definedName>
    <definedName name="dap_1">NA()</definedName>
    <definedName name="Dap_dat_bang_may">"#REF!"</definedName>
    <definedName name="Dap_dat_bang_thu_cong">"#REF!"</definedName>
    <definedName name="dap2_1">NA()</definedName>
    <definedName name="dapdbm1" localSheetId="0">#REF!</definedName>
    <definedName name="dapdbm1" localSheetId="8">#REF!</definedName>
    <definedName name="dapdbm1" localSheetId="7">#REF!</definedName>
    <definedName name="dapdbm1" localSheetId="1">#REF!</definedName>
    <definedName name="dapdbm1" localSheetId="5">#REF!</definedName>
    <definedName name="dapdbm1">#REF!</definedName>
    <definedName name="dapdbm2" localSheetId="0">#REF!</definedName>
    <definedName name="dapdbm2" localSheetId="8">#REF!</definedName>
    <definedName name="dapdbm2" localSheetId="7">#REF!</definedName>
    <definedName name="dapdbm2" localSheetId="1">#REF!</definedName>
    <definedName name="dapdbm2" localSheetId="5">#REF!</definedName>
    <definedName name="dapdbm2">#REF!</definedName>
    <definedName name="daptd">'[4]CT Thang Mo'!$B$324:$H$324</definedName>
    <definedName name="daptd_1">NA()</definedName>
    <definedName name="daptd_2" localSheetId="0">[14]Nguồn!#REF!</definedName>
    <definedName name="daptd_2" localSheetId="8">[14]Nguồn!#REF!</definedName>
    <definedName name="daptd_2" localSheetId="7">[14]Nguồn!#REF!</definedName>
    <definedName name="daptd_2" localSheetId="1">[14]Nguồn!#REF!</definedName>
    <definedName name="daptd_2" localSheetId="5">[14]Nguồn!#REF!</definedName>
    <definedName name="daptd_2">[14]Nguồn!#REF!</definedName>
    <definedName name="DAT">"#REF!"</definedName>
    <definedName name="dat_1">NA()</definedName>
    <definedName name="data">"#REF!"</definedName>
    <definedName name="Data_1">NA()</definedName>
    <definedName name="data_2">NA()</definedName>
    <definedName name="DATA_DATA2_List">"#REF!"</definedName>
    <definedName name="DATA_DATA2_List_1" localSheetId="0">[14]Nguồn!#REF!</definedName>
    <definedName name="DATA_DATA2_List_1" localSheetId="8">[14]Nguồn!#REF!</definedName>
    <definedName name="DATA_DATA2_List_1" localSheetId="7">[14]Nguồn!#REF!</definedName>
    <definedName name="DATA_DATA2_List_1" localSheetId="1">[14]Nguồn!#REF!</definedName>
    <definedName name="DATA_DATA2_List_1" localSheetId="5">[14]Nguồn!#REF!</definedName>
    <definedName name="DATA_DATA2_List_1">[14]Nguồn!#REF!</definedName>
    <definedName name="Data_dept">[46]Dept!$C$2:$C$32</definedName>
    <definedName name="data_tn" localSheetId="0">#REF!</definedName>
    <definedName name="data_tn" localSheetId="8">#REF!</definedName>
    <definedName name="data_tn" localSheetId="7">#REF!</definedName>
    <definedName name="data_tn" localSheetId="1">#REF!</definedName>
    <definedName name="data_tn" localSheetId="5">#REF!</definedName>
    <definedName name="data_tn">#REF!</definedName>
    <definedName name="data1">"#REF!"</definedName>
    <definedName name="data1_1">"#REF!"</definedName>
    <definedName name="Data11">"#REF!"</definedName>
    <definedName name="Data11_1">NA()</definedName>
    <definedName name="data1204">"#REF!"</definedName>
    <definedName name="data2">"#REF!"</definedName>
    <definedName name="data2_1">"#REF!"</definedName>
    <definedName name="data3">"#REF!"</definedName>
    <definedName name="data3_1">"#REF!"</definedName>
    <definedName name="data3_2">"#REF!"</definedName>
    <definedName name="Data41">"#REF!"</definedName>
    <definedName name="Data41_1">NA()</definedName>
    <definedName name="data5">"#REF!"</definedName>
    <definedName name="data6">"#REF!"</definedName>
    <definedName name="data7">"#REF!"</definedName>
    <definedName name="data8">"#REF!"</definedName>
    <definedName name="_xlnm.Database" localSheetId="0">#REF!</definedName>
    <definedName name="_xlnm.Database" localSheetId="8">#REF!</definedName>
    <definedName name="_xlnm.Database" localSheetId="7">#REF!</definedName>
    <definedName name="_xlnm.Database" localSheetId="1">#REF!</definedName>
    <definedName name="_xlnm.Database" localSheetId="5">#REF!</definedName>
    <definedName name="_xlnm.Database">#REF!</definedName>
    <definedName name="DataFilter" localSheetId="0">[47]!DataFilter</definedName>
    <definedName name="DataFilter" localSheetId="8">[47]!DataFilter</definedName>
    <definedName name="DataFilter" localSheetId="7">[47]!DataFilter</definedName>
    <definedName name="DataFilter" localSheetId="1">[47]!DataFilter</definedName>
    <definedName name="DataFilter" localSheetId="5">[47]!DataFilter</definedName>
    <definedName name="DataFilter">[47]!DataFilter</definedName>
    <definedName name="datak">"#REF!"</definedName>
    <definedName name="datal">"#REF!"</definedName>
    <definedName name="DataSort" localSheetId="0">[47]!DataSort</definedName>
    <definedName name="DataSort" localSheetId="8">[47]!DataSort</definedName>
    <definedName name="DataSort" localSheetId="7">[47]!DataSort</definedName>
    <definedName name="DataSort" localSheetId="1">[47]!DataSort</definedName>
    <definedName name="DataSort" localSheetId="5">[47]!DataSort</definedName>
    <definedName name="DataSort">[47]!DataSort</definedName>
    <definedName name="DataStaff">"#REF!"</definedName>
    <definedName name="DATATKDT">"#REF!"</definedName>
    <definedName name="DATAÙ">"#REF!"</definedName>
    <definedName name="DATDAO">"#REF!"</definedName>
    <definedName name="Date">"#REF!"</definedName>
    <definedName name="dathai">"#REF!"</definedName>
    <definedName name="datrang_1">NA()</definedName>
    <definedName name="Dattt">"#REF!"</definedName>
    <definedName name="Datvv">"#REF!"</definedName>
    <definedName name="Daucapcongotnong">"#REF!"</definedName>
    <definedName name="Daucaplapdattrongvangoainha">"#REF!"</definedName>
    <definedName name="DaucotdongcuaUc">"#REF!"</definedName>
    <definedName name="Daucotdongnhom">"#REF!"</definedName>
    <definedName name="daudau" localSheetId="0">#REF!</definedName>
    <definedName name="daudau" localSheetId="8">#REF!</definedName>
    <definedName name="daudau" localSheetId="7">#REF!</definedName>
    <definedName name="daudau" localSheetId="1">#REF!</definedName>
    <definedName name="daudau" localSheetId="5">#REF!</definedName>
    <definedName name="daudau">#REF!</definedName>
    <definedName name="daudieukien" localSheetId="0">#REF!</definedName>
    <definedName name="daudieukien" localSheetId="8">#REF!</definedName>
    <definedName name="daudieukien" localSheetId="7">#REF!</definedName>
    <definedName name="daudieukien" localSheetId="1">#REF!</definedName>
    <definedName name="daudieukien" localSheetId="5">#REF!</definedName>
    <definedName name="daudieukien">#REF!</definedName>
    <definedName name="dauhoidap" localSheetId="0">#REF!</definedName>
    <definedName name="dauhoidap" localSheetId="8">#REF!</definedName>
    <definedName name="dauhoidap" localSheetId="7">#REF!</definedName>
    <definedName name="dauhoidap" localSheetId="1">#REF!</definedName>
    <definedName name="dauhoidap" localSheetId="5">#REF!</definedName>
    <definedName name="dauhoidap">#REF!</definedName>
    <definedName name="dauketqua" localSheetId="0">#REF!</definedName>
    <definedName name="dauketqua" localSheetId="8">#REF!</definedName>
    <definedName name="dauketqua" localSheetId="7">#REF!</definedName>
    <definedName name="dauketqua" localSheetId="1">#REF!</definedName>
    <definedName name="dauketqua" localSheetId="5">#REF!</definedName>
    <definedName name="dauketqua">#REF!</definedName>
    <definedName name="daunoi">"#REF!"</definedName>
    <definedName name="Daunoinhomdong">"#REF!"</definedName>
    <definedName name="DauPT" localSheetId="0">#REF!</definedName>
    <definedName name="DauPT" localSheetId="8">#REF!</definedName>
    <definedName name="DauPT" localSheetId="7">#REF!</definedName>
    <definedName name="DauPT" localSheetId="1">#REF!</definedName>
    <definedName name="DauPT" localSheetId="5">#REF!</definedName>
    <definedName name="DauPT">#REF!</definedName>
    <definedName name="DauTH" localSheetId="0">#REF!</definedName>
    <definedName name="DauTH" localSheetId="8">#REF!</definedName>
    <definedName name="DauTH" localSheetId="7">#REF!</definedName>
    <definedName name="DauTH" localSheetId="1">#REF!</definedName>
    <definedName name="DauTH" localSheetId="5">#REF!</definedName>
    <definedName name="DauTH">#REF!</definedName>
    <definedName name="dautruong" localSheetId="0">#REF!</definedName>
    <definedName name="dautruong" localSheetId="8">#REF!</definedName>
    <definedName name="dautruong" localSheetId="7">#REF!</definedName>
    <definedName name="dautruong" localSheetId="1">#REF!</definedName>
    <definedName name="dautruong" localSheetId="5">#REF!</definedName>
    <definedName name="dautruong">#REF!</definedName>
    <definedName name="day">"#REF!"</definedName>
    <definedName name="day1_1" localSheetId="0">[14]Nguồn!#REF!</definedName>
    <definedName name="day1_1" localSheetId="8">[14]Nguồn!#REF!</definedName>
    <definedName name="day1_1" localSheetId="7">[14]Nguồn!#REF!</definedName>
    <definedName name="day1_1" localSheetId="1">[14]Nguồn!#REF!</definedName>
    <definedName name="day1_1" localSheetId="5">[14]Nguồn!#REF!</definedName>
    <definedName name="day1_1">[14]Nguồn!#REF!</definedName>
    <definedName name="day1_2">NA()</definedName>
    <definedName name="day2_1">NA()</definedName>
    <definedName name="day2_2">NA()</definedName>
    <definedName name="dayAE35">"#REF!"</definedName>
    <definedName name="dayAE50">"#REF!"</definedName>
    <definedName name="dayAE70">"#REF!"</definedName>
    <definedName name="dayAE95">"#REF!"</definedName>
    <definedName name="dayccham">"#REF!"</definedName>
    <definedName name="DayCEV">"#REF!"</definedName>
    <definedName name="daychay">"#REF!"</definedName>
    <definedName name="daydien">"#REF!"</definedName>
    <definedName name="daymong" localSheetId="0">#REF!</definedName>
    <definedName name="daymong" localSheetId="8">#REF!</definedName>
    <definedName name="daymong" localSheetId="7">#REF!</definedName>
    <definedName name="daymong" localSheetId="1">#REF!</definedName>
    <definedName name="daymong" localSheetId="5">#REF!</definedName>
    <definedName name="daymong">#REF!</definedName>
    <definedName name="dayno">"#REF!"</definedName>
    <definedName name="Days90_nd" localSheetId="0">#REF!</definedName>
    <definedName name="Days90_nd" localSheetId="8">#REF!</definedName>
    <definedName name="Days90_nd" localSheetId="7">#REF!</definedName>
    <definedName name="Days90_nd" localSheetId="1">#REF!</definedName>
    <definedName name="Days90_nd" localSheetId="5">#REF!</definedName>
    <definedName name="Days90_nd">#REF!</definedName>
    <definedName name="daythep_1">NA()</definedName>
    <definedName name="db">[25]gvl!$Q$67</definedName>
    <definedName name="db._1">NA()</definedName>
    <definedName name="dban">"#REF!"</definedName>
    <definedName name="DBASE">"#REF!"</definedName>
    <definedName name="DBASE_1">NA()</definedName>
    <definedName name="dbln">"#REF!"</definedName>
    <definedName name="dbln_1">NA()</definedName>
    <definedName name="dbs">"#REF!"</definedName>
    <definedName name="DBT">"#REF!"</definedName>
    <definedName name="dbu1_1">NA()</definedName>
    <definedName name="dbu1_2" localSheetId="0">[14]Nguồn!#REF!</definedName>
    <definedName name="dbu1_2" localSheetId="8">[14]Nguồn!#REF!</definedName>
    <definedName name="dbu1_2" localSheetId="7">[14]Nguồn!#REF!</definedName>
    <definedName name="dbu1_2" localSheetId="1">[14]Nguồn!#REF!</definedName>
    <definedName name="dbu1_2" localSheetId="5">[14]Nguồn!#REF!</definedName>
    <definedName name="dbu1_2">[14]Nguồn!#REF!</definedName>
    <definedName name="dbu2_2">NA()</definedName>
    <definedName name="dc._1">NA()</definedName>
    <definedName name="dc_1">NA()</definedName>
    <definedName name="dca._1">NA()</definedName>
    <definedName name="Dcap_1">NA()</definedName>
    <definedName name="dcb._1">NA()</definedName>
    <definedName name="dcc">[13]gVL!$Q$50</definedName>
    <definedName name="dcc._1">NA()</definedName>
    <definedName name="Dch_1">NA()</definedName>
    <definedName name="dche">"#REF!"</definedName>
    <definedName name="DCHINH">"#REF!"</definedName>
    <definedName name="dcl">[13]gVL!$Q$40</definedName>
    <definedName name="DCL_22">12117600</definedName>
    <definedName name="DCL_35">25490000</definedName>
    <definedName name="DÇm_33">"#REF!"</definedName>
    <definedName name="DÇm_33_1">NA()</definedName>
    <definedName name="Dcol_1">NA()</definedName>
    <definedName name="dcp">"#REF!"</definedName>
    <definedName name="dct">"#REF!"</definedName>
    <definedName name="dctc35">"#REF!"</definedName>
    <definedName name="DD">"#REF!"</definedName>
    <definedName name="dđ" localSheetId="0" hidden="1">{"'Sheet1'!$L$16"}</definedName>
    <definedName name="dđ" localSheetId="6" hidden="1">{"'Sheet1'!$L$16"}</definedName>
    <definedName name="dđ" localSheetId="8" hidden="1">{"'Sheet1'!$L$16"}</definedName>
    <definedName name="dđ" localSheetId="7" hidden="1">{"'Sheet1'!$L$16"}</definedName>
    <definedName name="dđ" localSheetId="1" hidden="1">{"'Sheet1'!$L$16"}</definedName>
    <definedName name="dđ" localSheetId="5" hidden="1">{"'Sheet1'!$L$16"}</definedName>
    <definedName name="dđ" hidden="1">{"'Sheet1'!$L$16"}</definedName>
    <definedName name="DD.2002">"#REF!"</definedName>
    <definedName name="DD.T1">"#REF!"</definedName>
    <definedName name="DD.T2">"#REF!"</definedName>
    <definedName name="DD.T3">"#REF!"</definedName>
    <definedName name="DD.T4">"#REF!"</definedName>
    <definedName name="DD.T5">"#REF!"</definedName>
    <definedName name="DD.T6">"#REF!"</definedName>
    <definedName name="DD_1">NA()</definedName>
    <definedName name="dd0.5x1">[13]gVL!$Q$10</definedName>
    <definedName name="dd1pnc">[8]chitiet!$G$404</definedName>
    <definedName name="dd1pnc_1">NA()</definedName>
    <definedName name="dd1pvl">[8]chitiet!$G$383</definedName>
    <definedName name="dd1pvl_1">NA()</definedName>
    <definedName name="dd1x2">[42]gvl!$N$9</definedName>
    <definedName name="dd1x2_1">NA()</definedName>
    <definedName name="dd1x2_2">NA()</definedName>
    <definedName name="dd1x2_3">NA()</definedName>
    <definedName name="dd1x2_5">NA()</definedName>
    <definedName name="dd1x2_6">NA()</definedName>
    <definedName name="dd1x2_7">[43]Nguồn!$N$9</definedName>
    <definedName name="dd2x4">[13]gVL!$Q$12</definedName>
    <definedName name="dd3pctnc" localSheetId="0">'[8]lam-moi'!#REF!</definedName>
    <definedName name="dd3pctnc" localSheetId="8">'[8]lam-moi'!#REF!</definedName>
    <definedName name="dd3pctnc" localSheetId="7">'[8]lam-moi'!#REF!</definedName>
    <definedName name="dd3pctnc" localSheetId="1">'[8]lam-moi'!#REF!</definedName>
    <definedName name="dd3pctnc" localSheetId="5">'[8]lam-moi'!#REF!</definedName>
    <definedName name="dd3pctnc">'[8]lam-moi'!#REF!</definedName>
    <definedName name="dd3pctnc_1">NA()</definedName>
    <definedName name="dd3pctvl" localSheetId="0">'[8]lam-moi'!#REF!</definedName>
    <definedName name="dd3pctvl" localSheetId="8">'[8]lam-moi'!#REF!</definedName>
    <definedName name="dd3pctvl" localSheetId="7">'[8]lam-moi'!#REF!</definedName>
    <definedName name="dd3pctvl" localSheetId="1">'[8]lam-moi'!#REF!</definedName>
    <definedName name="dd3pctvl" localSheetId="5">'[8]lam-moi'!#REF!</definedName>
    <definedName name="dd3pctvl">'[8]lam-moi'!#REF!</definedName>
    <definedName name="dd3pctvl_1">NA()</definedName>
    <definedName name="dd3plmvl" localSheetId="0">'[8]lam-moi'!#REF!</definedName>
    <definedName name="dd3plmvl" localSheetId="8">'[8]lam-moi'!#REF!</definedName>
    <definedName name="dd3plmvl" localSheetId="7">'[8]lam-moi'!#REF!</definedName>
    <definedName name="dd3plmvl" localSheetId="1">'[8]lam-moi'!#REF!</definedName>
    <definedName name="dd3plmvl" localSheetId="5">'[8]lam-moi'!#REF!</definedName>
    <definedName name="dd3plmvl">'[8]lam-moi'!#REF!</definedName>
    <definedName name="dd3plmvl_1">NA()</definedName>
    <definedName name="dd3pnc" localSheetId="0">'[8]lam-moi'!#REF!</definedName>
    <definedName name="dd3pnc" localSheetId="8">'[8]lam-moi'!#REF!</definedName>
    <definedName name="dd3pnc" localSheetId="7">'[8]lam-moi'!#REF!</definedName>
    <definedName name="dd3pnc" localSheetId="1">'[8]lam-moi'!#REF!</definedName>
    <definedName name="dd3pnc" localSheetId="5">'[8]lam-moi'!#REF!</definedName>
    <definedName name="dd3pnc">'[8]lam-moi'!#REF!</definedName>
    <definedName name="dd3pnc_1">NA()</definedName>
    <definedName name="dd3pvl" localSheetId="0">'[8]lam-moi'!#REF!</definedName>
    <definedName name="dd3pvl" localSheetId="8">'[8]lam-moi'!#REF!</definedName>
    <definedName name="dd3pvl" localSheetId="7">'[8]lam-moi'!#REF!</definedName>
    <definedName name="dd3pvl" localSheetId="1">'[8]lam-moi'!#REF!</definedName>
    <definedName name="dd3pvl" localSheetId="5">'[8]lam-moi'!#REF!</definedName>
    <definedName name="dd3pvl">'[8]lam-moi'!#REF!</definedName>
    <definedName name="dd3pvl_1">NA()</definedName>
    <definedName name="dd4x6_1">NA()</definedName>
    <definedName name="ddabm" localSheetId="0">#REF!</definedName>
    <definedName name="ddabm" localSheetId="8">#REF!</definedName>
    <definedName name="ddabm" localSheetId="7">#REF!</definedName>
    <definedName name="ddabm" localSheetId="1">#REF!</definedName>
    <definedName name="ddabm" localSheetId="5">#REF!</definedName>
    <definedName name="ddabm">#REF!</definedName>
    <definedName name="DDAY" localSheetId="0">#REF!</definedName>
    <definedName name="DDAY" localSheetId="8">#REF!</definedName>
    <definedName name="DDAY" localSheetId="7">#REF!</definedName>
    <definedName name="DDAY" localSheetId="1">#REF!</definedName>
    <definedName name="DDAY" localSheetId="5">#REF!</definedName>
    <definedName name="DDAY">#REF!</definedName>
    <definedName name="ddbm500" localSheetId="0">#REF!</definedName>
    <definedName name="ddbm500" localSheetId="8">#REF!</definedName>
    <definedName name="ddbm500" localSheetId="7">#REF!</definedName>
    <definedName name="ddbm500" localSheetId="1">#REF!</definedName>
    <definedName name="ddbm500" localSheetId="5">#REF!</definedName>
    <definedName name="ddbm500">#REF!</definedName>
    <definedName name="ddd">"#REF!"</definedName>
    <definedName name="dddem">0.1</definedName>
    <definedName name="dden">"#REF!"</definedName>
    <definedName name="dden_1">NA()</definedName>
    <definedName name="ddhtnc" localSheetId="0">'[8]lam-moi'!#REF!</definedName>
    <definedName name="ddhtnc" localSheetId="8">'[8]lam-moi'!#REF!</definedName>
    <definedName name="ddhtnc" localSheetId="7">'[8]lam-moi'!#REF!</definedName>
    <definedName name="ddhtnc" localSheetId="1">'[8]lam-moi'!#REF!</definedName>
    <definedName name="ddhtnc" localSheetId="5">'[8]lam-moi'!#REF!</definedName>
    <definedName name="ddhtnc">'[8]lam-moi'!#REF!</definedName>
    <definedName name="ddhtnc_1">NA()</definedName>
    <definedName name="ddhtvl" localSheetId="0">'[8]lam-moi'!#REF!</definedName>
    <definedName name="ddhtvl" localSheetId="8">'[8]lam-moi'!#REF!</definedName>
    <definedName name="ddhtvl" localSheetId="7">'[8]lam-moi'!#REF!</definedName>
    <definedName name="ddhtvl" localSheetId="1">'[8]lam-moi'!#REF!</definedName>
    <definedName name="ddhtvl" localSheetId="5">'[8]lam-moi'!#REF!</definedName>
    <definedName name="ddhtvl">'[8]lam-moi'!#REF!</definedName>
    <definedName name="ddhtvl_1">NA()</definedName>
    <definedName name="ddia_1">NA()</definedName>
    <definedName name="ddien">[13]gVL!$Q$51</definedName>
    <definedName name="ddinh">"#REF!"</definedName>
    <definedName name="DDK" localSheetId="0">#REF!</definedName>
    <definedName name="DDK" localSheetId="8">#REF!</definedName>
    <definedName name="DDK" localSheetId="7">#REF!</definedName>
    <definedName name="DDK" localSheetId="1">#REF!</definedName>
    <definedName name="DDK" localSheetId="5">#REF!</definedName>
    <definedName name="DDK">#REF!</definedName>
    <definedName name="DDK_1">NA()</definedName>
    <definedName name="DDM">"#REF!"</definedName>
    <definedName name="ddn400_1">NA()</definedName>
    <definedName name="ddn600_1">NA()</definedName>
    <definedName name="ddt2nc" localSheetId="0">[8]gtrinh!#REF!</definedName>
    <definedName name="ddt2nc" localSheetId="8">[8]gtrinh!#REF!</definedName>
    <definedName name="ddt2nc" localSheetId="7">[8]gtrinh!#REF!</definedName>
    <definedName name="ddt2nc" localSheetId="1">[8]gtrinh!#REF!</definedName>
    <definedName name="ddt2nc" localSheetId="5">[8]gtrinh!#REF!</definedName>
    <definedName name="ddt2nc">[8]gtrinh!#REF!</definedName>
    <definedName name="ddt2nc_1">NA()</definedName>
    <definedName name="ddt2vl" localSheetId="0">[8]gtrinh!#REF!</definedName>
    <definedName name="ddt2vl" localSheetId="8">[8]gtrinh!#REF!</definedName>
    <definedName name="ddt2vl" localSheetId="7">[8]gtrinh!#REF!</definedName>
    <definedName name="ddt2vl" localSheetId="1">[8]gtrinh!#REF!</definedName>
    <definedName name="ddt2vl" localSheetId="5">[8]gtrinh!#REF!</definedName>
    <definedName name="ddt2vl">[8]gtrinh!#REF!</definedName>
    <definedName name="ddt2vl_1">NA()</definedName>
    <definedName name="ddtd3pnc" localSheetId="0">'[8]thao-go'!#REF!</definedName>
    <definedName name="ddtd3pnc" localSheetId="8">'[8]thao-go'!#REF!</definedName>
    <definedName name="ddtd3pnc" localSheetId="7">'[8]thao-go'!#REF!</definedName>
    <definedName name="ddtd3pnc" localSheetId="1">'[8]thao-go'!#REF!</definedName>
    <definedName name="ddtd3pnc" localSheetId="5">'[8]thao-go'!#REF!</definedName>
    <definedName name="ddtd3pnc">'[8]thao-go'!#REF!</definedName>
    <definedName name="ddtd3pnc_1">NA()</definedName>
    <definedName name="ddtt1pnc" localSheetId="0">[8]gtrinh!#REF!</definedName>
    <definedName name="ddtt1pnc" localSheetId="8">[8]gtrinh!#REF!</definedName>
    <definedName name="ddtt1pnc" localSheetId="7">[8]gtrinh!#REF!</definedName>
    <definedName name="ddtt1pnc" localSheetId="1">[8]gtrinh!#REF!</definedName>
    <definedName name="ddtt1pnc" localSheetId="5">[8]gtrinh!#REF!</definedName>
    <definedName name="ddtt1pnc">[8]gtrinh!#REF!</definedName>
    <definedName name="ddtt1pvl" localSheetId="0">[8]gtrinh!#REF!</definedName>
    <definedName name="ddtt1pvl" localSheetId="8">[8]gtrinh!#REF!</definedName>
    <definedName name="ddtt1pvl" localSheetId="7">[8]gtrinh!#REF!</definedName>
    <definedName name="ddtt1pvl" localSheetId="1">[8]gtrinh!#REF!</definedName>
    <definedName name="ddtt1pvl" localSheetId="5">[8]gtrinh!#REF!</definedName>
    <definedName name="ddtt1pvl">[8]gtrinh!#REF!</definedName>
    <definedName name="ddtt3pnc" localSheetId="0">[8]gtrinh!#REF!</definedName>
    <definedName name="ddtt3pnc" localSheetId="8">[8]gtrinh!#REF!</definedName>
    <definedName name="ddtt3pnc" localSheetId="7">[8]gtrinh!#REF!</definedName>
    <definedName name="ddtt3pnc" localSheetId="1">[8]gtrinh!#REF!</definedName>
    <definedName name="ddtt3pnc" localSheetId="5">[8]gtrinh!#REF!</definedName>
    <definedName name="ddtt3pnc">[8]gtrinh!#REF!</definedName>
    <definedName name="ddtt3pvl" localSheetId="0">[8]gtrinh!#REF!</definedName>
    <definedName name="ddtt3pvl" localSheetId="8">[8]gtrinh!#REF!</definedName>
    <definedName name="ddtt3pvl" localSheetId="7">[8]gtrinh!#REF!</definedName>
    <definedName name="ddtt3pvl" localSheetId="1">[8]gtrinh!#REF!</definedName>
    <definedName name="ddtt3pvl" localSheetId="5">[8]gtrinh!#REF!</definedName>
    <definedName name="ddtt3pvl">[8]gtrinh!#REF!</definedName>
    <definedName name="de">"#REF!"</definedName>
    <definedName name="de__1">NA()</definedName>
    <definedName name="deff_1">NA()</definedName>
    <definedName name="Delta">"#REF!"</definedName>
    <definedName name="DEMI1">"#N/A"</definedName>
    <definedName name="DEMI2">"#N/A"</definedName>
    <definedName name="demunc">"#REF!"</definedName>
    <definedName name="den_bu">"#REF!"</definedName>
    <definedName name="den_bu_1">NA()</definedName>
    <definedName name="denbu">"#REF!"</definedName>
    <definedName name="DenBuGiaiPhong">"#REF!"</definedName>
    <definedName name="DenDK" localSheetId="0" hidden="1">{"'Sheet1'!$L$16"}</definedName>
    <definedName name="DenDK" localSheetId="6" hidden="1">{"'Sheet1'!$L$16"}</definedName>
    <definedName name="DenDK" localSheetId="8" hidden="1">{"'Sheet1'!$L$16"}</definedName>
    <definedName name="DenDK" localSheetId="7" hidden="1">{"'Sheet1'!$L$16"}</definedName>
    <definedName name="DenDK" localSheetId="1" hidden="1">{"'Sheet1'!$L$16"}</definedName>
    <definedName name="DenDK" localSheetId="5" hidden="1">{"'Sheet1'!$L$16"}</definedName>
    <definedName name="DenDK" hidden="1">{"'Sheet1'!$L$16"}</definedName>
    <definedName name="Dept">[46]Dept!$B$2:$B$32</definedName>
    <definedName name="DESC">"#REF!"</definedName>
    <definedName name="DESCRIPTION">"#REF!"</definedName>
    <definedName name="det" localSheetId="0">'[5]Bang chiet tinh TBA'!#REF!</definedName>
    <definedName name="det" localSheetId="8">'[5]Bang chiet tinh TBA'!#REF!</definedName>
    <definedName name="det" localSheetId="7">'[5]Bang chiet tinh TBA'!#REF!</definedName>
    <definedName name="det" localSheetId="1">'[5]Bang chiet tinh TBA'!#REF!</definedName>
    <definedName name="det" localSheetId="5">'[5]Bang chiet tinh TBA'!#REF!</definedName>
    <definedName name="det">'[5]Bang chiet tinh TBA'!#REF!</definedName>
    <definedName name="det_1" localSheetId="0">#REF!</definedName>
    <definedName name="det_1" localSheetId="8">#REF!</definedName>
    <definedName name="det_1" localSheetId="7">#REF!</definedName>
    <definedName name="det_1" localSheetId="1">#REF!</definedName>
    <definedName name="det_1" localSheetId="5">#REF!</definedName>
    <definedName name="det_1">#REF!</definedName>
    <definedName name="Det32x3">"#REF!"</definedName>
    <definedName name="Det35x3">"#REF!"</definedName>
    <definedName name="Det40x4">"#REF!"</definedName>
    <definedName name="Det50x5">"#REF!"</definedName>
    <definedName name="Det63x6">"#REF!"</definedName>
    <definedName name="Det75x6">"#REF!"</definedName>
    <definedName name="Detai_Crosstab" localSheetId="0">#REF!</definedName>
    <definedName name="Detai_Crosstab" localSheetId="8">#REF!</definedName>
    <definedName name="Detai_Crosstab" localSheetId="7">#REF!</definedName>
    <definedName name="Detai_Crosstab" localSheetId="1">#REF!</definedName>
    <definedName name="Detai_Crosstab" localSheetId="5">#REF!</definedName>
    <definedName name="Detai_Crosstab">#REF!</definedName>
    <definedName name="Detour">"#REF!"</definedName>
    <definedName name="DEW">"#REF!"</definedName>
    <definedName name="df">"#REF!"</definedName>
    <definedName name="df_1">NA()</definedName>
    <definedName name="DF_e_1">NA()</definedName>
    <definedName name="DF_i_1">NA()</definedName>
    <definedName name="DF_ve_1">NA()</definedName>
    <definedName name="DF_vi_1">NA()</definedName>
    <definedName name="dfas_1">NA()</definedName>
    <definedName name="dfd">"#REF!"</definedName>
    <definedName name="DFext">"#REF!"</definedName>
    <definedName name="dffr_1">NA()</definedName>
    <definedName name="dfg" localSheetId="0" hidden="1">{"'Sheet1'!$L$16"}</definedName>
    <definedName name="dfg" localSheetId="6" hidden="1">{"'Sheet1'!$L$16"}</definedName>
    <definedName name="dfg" localSheetId="8" hidden="1">{"'Sheet1'!$L$16"}</definedName>
    <definedName name="dfg" localSheetId="7" hidden="1">{"'Sheet1'!$L$16"}</definedName>
    <definedName name="dfg" localSheetId="1" hidden="1">{"'Sheet1'!$L$16"}</definedName>
    <definedName name="dfg" localSheetId="5" hidden="1">{"'Sheet1'!$L$16"}</definedName>
    <definedName name="dfg" hidden="1">{"'Sheet1'!$L$16"}</definedName>
    <definedName name="dfpf_1">NA()</definedName>
    <definedName name="DFSDF" localSheetId="0" hidden="1">{"'Sheet1'!$L$16"}</definedName>
    <definedName name="DFSDF" localSheetId="6" hidden="1">{"'Sheet1'!$L$16"}</definedName>
    <definedName name="DFSDF" localSheetId="8" hidden="1">{"'Sheet1'!$L$16"}</definedName>
    <definedName name="DFSDF" localSheetId="7" hidden="1">{"'Sheet1'!$L$16"}</definedName>
    <definedName name="DFSDF" localSheetId="1" hidden="1">{"'Sheet1'!$L$16"}</definedName>
    <definedName name="DFSDF" localSheetId="5" hidden="1">{"'Sheet1'!$L$16"}</definedName>
    <definedName name="DFSDF" hidden="1">{"'Sheet1'!$L$16"}</definedName>
    <definedName name="DFv_1">NA()</definedName>
    <definedName name="DFvext">"#REF!"</definedName>
    <definedName name="dfvssd" localSheetId="0" hidden="1">#REF!</definedName>
    <definedName name="dfvssd" localSheetId="6" hidden="1">#REF!</definedName>
    <definedName name="dfvssd" localSheetId="8" hidden="1">#REF!</definedName>
    <definedName name="dfvssd" localSheetId="7" hidden="1">#REF!</definedName>
    <definedName name="dfvssd" localSheetId="1" hidden="1">#REF!</definedName>
    <definedName name="dfvssd" localSheetId="5" hidden="1">#REF!</definedName>
    <definedName name="dfvssd" hidden="1">#REF!</definedName>
    <definedName name="DG">'[45]Don gia'!$B$3:$G$195</definedName>
    <definedName name="DG.Dam" localSheetId="0">#REF!</definedName>
    <definedName name="DG.Dam" localSheetId="8">#REF!</definedName>
    <definedName name="DG.Dam" localSheetId="7">#REF!</definedName>
    <definedName name="DG.Dam" localSheetId="1">#REF!</definedName>
    <definedName name="DG.Dam" localSheetId="5">#REF!</definedName>
    <definedName name="DG.Dam">#REF!</definedName>
    <definedName name="DG.Duong" localSheetId="0">#REF!</definedName>
    <definedName name="DG.Duong" localSheetId="8">#REF!</definedName>
    <definedName name="DG.Duong" localSheetId="7">#REF!</definedName>
    <definedName name="DG.Duong" localSheetId="1">#REF!</definedName>
    <definedName name="DG.Duong" localSheetId="5">#REF!</definedName>
    <definedName name="DG.Duong">#REF!</definedName>
    <definedName name="DG.Matcau" localSheetId="0">#REF!</definedName>
    <definedName name="DG.Matcau" localSheetId="8">#REF!</definedName>
    <definedName name="DG.Matcau" localSheetId="7">#REF!</definedName>
    <definedName name="DG.Matcau" localSheetId="1">#REF!</definedName>
    <definedName name="DG.Matcau" localSheetId="5">#REF!</definedName>
    <definedName name="DG.Matcau">#REF!</definedName>
    <definedName name="DG.Phanduoi" localSheetId="0">#REF!</definedName>
    <definedName name="DG.Phanduoi" localSheetId="8">#REF!</definedName>
    <definedName name="DG.Phanduoi" localSheetId="7">#REF!</definedName>
    <definedName name="DG.Phanduoi" localSheetId="1">#REF!</definedName>
    <definedName name="DG.Phanduoi" localSheetId="5">#REF!</definedName>
    <definedName name="DG.Phanduoi">#REF!</definedName>
    <definedName name="dg_1">NA()</definedName>
    <definedName name="dg_5cau">"#REF!"</definedName>
    <definedName name="dg_5cau_1">NA()</definedName>
    <definedName name="dg_cau" localSheetId="0">#REF!</definedName>
    <definedName name="dg_cau" localSheetId="8">#REF!</definedName>
    <definedName name="dg_cau" localSheetId="7">#REF!</definedName>
    <definedName name="dg_cau" localSheetId="1">#REF!</definedName>
    <definedName name="dg_cau" localSheetId="5">#REF!</definedName>
    <definedName name="dg_cau">#REF!</definedName>
    <definedName name="DG_M_C_X">"#REF!"</definedName>
    <definedName name="DG1M3BETONG">"#REF!"</definedName>
    <definedName name="dg67_1">"#REF!"</definedName>
    <definedName name="dgbdII">"#REF!"</definedName>
    <definedName name="dgc">"#REF!"</definedName>
    <definedName name="DGCocKhoanNhoi_1" localSheetId="0">[14]Nguồn!#REF!</definedName>
    <definedName name="DGCocKhoanNhoi_1" localSheetId="8">[14]Nguồn!#REF!</definedName>
    <definedName name="DGCocKhoanNhoi_1" localSheetId="7">[14]Nguồn!#REF!</definedName>
    <definedName name="DGCocKhoanNhoi_1" localSheetId="1">[14]Nguồn!#REF!</definedName>
    <definedName name="DGCocKhoanNhoi_1" localSheetId="5">[14]Nguồn!#REF!</definedName>
    <definedName name="DGCocKhoanNhoi_1">[14]Nguồn!#REF!</definedName>
    <definedName name="DGCocOng_D1M_1" localSheetId="0">[14]Nguồn!#REF!</definedName>
    <definedName name="DGCocOng_D1M_1" localSheetId="8">[14]Nguồn!#REF!</definedName>
    <definedName name="DGCocOng_D1M_1" localSheetId="7">[14]Nguồn!#REF!</definedName>
    <definedName name="DGCocOng_D1M_1" localSheetId="1">[14]Nguồn!#REF!</definedName>
    <definedName name="DGCocOng_D1M_1" localSheetId="5">[14]Nguồn!#REF!</definedName>
    <definedName name="DGCocOng_D1M_1">[14]Nguồn!#REF!</definedName>
    <definedName name="DGCT_L.SON1_1">NA()</definedName>
    <definedName name="DGCT_T.Quy_P.Thuy_Q">"#REF!"</definedName>
    <definedName name="DGCT_T.Quy_P.Thuy_Q_1">NA()</definedName>
    <definedName name="DGCT_TRAUQUYPHUTHUY_HN">"#REF!"</definedName>
    <definedName name="DGCT_TRAUQUYPHUTHUY_HN_1">NA()</definedName>
    <definedName name="DGCTDam33_1" localSheetId="0">[14]Nguồn!#REF!</definedName>
    <definedName name="DGCTDam33_1" localSheetId="8">[14]Nguồn!#REF!</definedName>
    <definedName name="DGCTDam33_1" localSheetId="7">[14]Nguồn!#REF!</definedName>
    <definedName name="DGCTDam33_1" localSheetId="1">[14]Nguồn!#REF!</definedName>
    <definedName name="DGCTDam33_1" localSheetId="5">[14]Nguồn!#REF!</definedName>
    <definedName name="DGCTDam33_1">[14]Nguồn!#REF!</definedName>
    <definedName name="DGCTdamKhungT_1" localSheetId="0">[14]Nguồn!#REF!</definedName>
    <definedName name="DGCTdamKhungT_1" localSheetId="8">[14]Nguồn!#REF!</definedName>
    <definedName name="DGCTdamKhungT_1" localSheetId="7">[14]Nguồn!#REF!</definedName>
    <definedName name="DGCTdamKhungT_1" localSheetId="1">[14]Nguồn!#REF!</definedName>
    <definedName name="DGCTdamKhungT_1" localSheetId="5">[14]Nguồn!#REF!</definedName>
    <definedName name="DGCTdamKhungT_1">[14]Nguồn!#REF!</definedName>
    <definedName name="DGCTI592">"#REF!"</definedName>
    <definedName name="DGCTI592_1">NA()</definedName>
    <definedName name="DGCTMatCauLanCan_1">NA()</definedName>
    <definedName name="dgctp2" localSheetId="0" hidden="1">{"'Sheet1'!$L$16"}</definedName>
    <definedName name="dgctp2" localSheetId="6" hidden="1">{"'Sheet1'!$L$16"}</definedName>
    <definedName name="dgctp2" localSheetId="8" hidden="1">{"'Sheet1'!$L$16"}</definedName>
    <definedName name="dgctp2" localSheetId="7" hidden="1">{"'Sheet1'!$L$16"}</definedName>
    <definedName name="dgctp2" localSheetId="1" hidden="1">{"'Sheet1'!$L$16"}</definedName>
    <definedName name="dgctp2" localSheetId="5" hidden="1">{"'Sheet1'!$L$16"}</definedName>
    <definedName name="dgctp2" hidden="1">{"'Sheet1'!$L$16"}</definedName>
    <definedName name="DGCTPhanDuoi_1">NA()</definedName>
    <definedName name="dgd">"#REF!"</definedName>
    <definedName name="DGHNoi" localSheetId="0">#REF!</definedName>
    <definedName name="DGHNoi" localSheetId="8">#REF!</definedName>
    <definedName name="DGHNoi" localSheetId="7">#REF!</definedName>
    <definedName name="DGHNoi" localSheetId="1">#REF!</definedName>
    <definedName name="DGHNoi" localSheetId="5">#REF!</definedName>
    <definedName name="DGHNoi">#REF!</definedName>
    <definedName name="dghp">"#REF!"</definedName>
    <definedName name="DGHSDT">"#REF!"</definedName>
    <definedName name="DGIA">"#REF!"</definedName>
    <definedName name="DGIA_1">NA()</definedName>
    <definedName name="DGIA2">"#REF!"</definedName>
    <definedName name="DGM">[8]DONGIA!$A$453:$F$459</definedName>
    <definedName name="DGM_1">NA()</definedName>
    <definedName name="dgnc">"#REF!"</definedName>
    <definedName name="DGNC_1">NA()</definedName>
    <definedName name="dgqndn">"#REF!"</definedName>
    <definedName name="dgt100_1">NA()</definedName>
    <definedName name="DGTH" localSheetId="0">[8]DONGIA!#REF!</definedName>
    <definedName name="DGTH" localSheetId="8">[8]DONGIA!#REF!</definedName>
    <definedName name="DGTH" localSheetId="7">[8]DONGIA!#REF!</definedName>
    <definedName name="DGTH" localSheetId="1">[8]DONGIA!#REF!</definedName>
    <definedName name="DGTH" localSheetId="5">[8]DONGIA!#REF!</definedName>
    <definedName name="DGTH">[8]DONGIA!#REF!</definedName>
    <definedName name="DGTH_1">NA()</definedName>
    <definedName name="DGTH1">[8]DONGIA!$A$414:$G$452</definedName>
    <definedName name="DGTH1_1">NA()</definedName>
    <definedName name="dgth2">[8]DONGIA!$A$414:$G$439</definedName>
    <definedName name="dgth2_1">NA()</definedName>
    <definedName name="dgthss3">"#REF!"</definedName>
    <definedName name="DGTR">[8]DONGIA!$A$472:$I$521</definedName>
    <definedName name="DGTR_1">NA()</definedName>
    <definedName name="DGTV">"#REF!"</definedName>
    <definedName name="dgvl">"#REF!"</definedName>
    <definedName name="dgvl_1">NA()</definedName>
    <definedName name="DGVL1">[8]DONGIA!$A$5:$F$235</definedName>
    <definedName name="DGVL1_1">NA()</definedName>
    <definedName name="DGVT" localSheetId="0">#REF!</definedName>
    <definedName name="DGVT" localSheetId="8">#REF!</definedName>
    <definedName name="DGVT" localSheetId="7">#REF!</definedName>
    <definedName name="DGVT" localSheetId="1">#REF!</definedName>
    <definedName name="DGVT" localSheetId="5">#REF!</definedName>
    <definedName name="DGVT">#REF!</definedName>
    <definedName name="DGVT_1">NA()</definedName>
    <definedName name="DGVtu">"#REF!"</definedName>
    <definedName name="dh_1">NA()</definedName>
    <definedName name="dhb">"#REF!"</definedName>
    <definedName name="dhoa_1">NA()</definedName>
    <definedName name="dhoc">"#REF!"</definedName>
    <definedName name="dhom">"#REF!"</definedName>
    <definedName name="DICH11_1">NA()</definedName>
    <definedName name="dich22_1">NA()</definedName>
    <definedName name="dien">"#REF!"</definedName>
    <definedName name="Diengiai_n">"#REF!"</definedName>
    <definedName name="DienNuoc">'[11]Dinh muc CP KTCB khac'!$F$2</definedName>
    <definedName name="dientichck">"#REF!"</definedName>
    <definedName name="dim">"#REF!"</definedName>
    <definedName name="dinh_1">NA()</definedName>
    <definedName name="dinh2">"#REF!"</definedName>
    <definedName name="dinh5" localSheetId="0">#REF!</definedName>
    <definedName name="dinh5" localSheetId="8">#REF!</definedName>
    <definedName name="dinh5" localSheetId="7">#REF!</definedName>
    <definedName name="dinh5" localSheetId="1">#REF!</definedName>
    <definedName name="dinh5" localSheetId="5">#REF!</definedName>
    <definedName name="dinh5">#REF!</definedName>
    <definedName name="dinhdia_1">NA()</definedName>
    <definedName name="dinhmong" localSheetId="0">#REF!</definedName>
    <definedName name="dinhmong" localSheetId="8">#REF!</definedName>
    <definedName name="dinhmong" localSheetId="7">#REF!</definedName>
    <definedName name="dinhmong" localSheetId="1">#REF!</definedName>
    <definedName name="dinhmong" localSheetId="5">#REF!</definedName>
    <definedName name="dinhmong">#REF!</definedName>
    <definedName name="Dinhmuc">"#REF!"</definedName>
    <definedName name="DIS" localSheetId="0">#REF!</definedName>
    <definedName name="DIS" localSheetId="8">#REF!</definedName>
    <definedName name="DIS" localSheetId="7">#REF!</definedName>
    <definedName name="DIS" localSheetId="1">#REF!</definedName>
    <definedName name="DIS" localSheetId="5">#REF!</definedName>
    <definedName name="DIS">#REF!</definedName>
    <definedName name="dis_s">"#REF!"</definedName>
    <definedName name="Discount">"#REF!"</definedName>
    <definedName name="Discount_1">"#REF!"</definedName>
    <definedName name="Discount_2">"#REF!"</definedName>
    <definedName name="display_area_2">"#REF!"</definedName>
    <definedName name="display_area_2_1">"#REF!"</definedName>
    <definedName name="DistFactor_d" localSheetId="0">#REF!</definedName>
    <definedName name="DistFactor_d" localSheetId="8">#REF!</definedName>
    <definedName name="DistFactor_d" localSheetId="7">#REF!</definedName>
    <definedName name="DistFactor_d" localSheetId="1">#REF!</definedName>
    <definedName name="DistFactor_d" localSheetId="5">#REF!</definedName>
    <definedName name="DistFactor_d">#REF!</definedName>
    <definedName name="dk">"#REF!"</definedName>
    <definedName name="DKCO" localSheetId="0">#REF!</definedName>
    <definedName name="DKCO" localSheetId="8">#REF!</definedName>
    <definedName name="DKCO" localSheetId="7">#REF!</definedName>
    <definedName name="DKCO" localSheetId="1">#REF!</definedName>
    <definedName name="DKCO" localSheetId="5">#REF!</definedName>
    <definedName name="DKCO">#REF!</definedName>
    <definedName name="DKNO" localSheetId="0">#REF!</definedName>
    <definedName name="DKNO" localSheetId="8">#REF!</definedName>
    <definedName name="DKNO" localSheetId="7">#REF!</definedName>
    <definedName name="DKNO" localSheetId="1">#REF!</definedName>
    <definedName name="DKNO" localSheetId="5">#REF!</definedName>
    <definedName name="DKNO">#REF!</definedName>
    <definedName name="dl" localSheetId="0">#REF!</definedName>
    <definedName name="dl" localSheetId="8">#REF!</definedName>
    <definedName name="dl" localSheetId="7">#REF!</definedName>
    <definedName name="dl" localSheetId="1">#REF!</definedName>
    <definedName name="dl" localSheetId="5">#REF!</definedName>
    <definedName name="dl">#REF!</definedName>
    <definedName name="dl_1">NA()</definedName>
    <definedName name="DL15HT" localSheetId="0">'[8]TONGKE-HT'!#REF!</definedName>
    <definedName name="DL15HT" localSheetId="8">'[8]TONGKE-HT'!#REF!</definedName>
    <definedName name="DL15HT" localSheetId="7">'[8]TONGKE-HT'!#REF!</definedName>
    <definedName name="DL15HT" localSheetId="1">'[8]TONGKE-HT'!#REF!</definedName>
    <definedName name="DL15HT" localSheetId="5">'[8]TONGKE-HT'!#REF!</definedName>
    <definedName name="DL15HT">'[8]TONGKE-HT'!#REF!</definedName>
    <definedName name="DL15HT_1" localSheetId="0">#REF!</definedName>
    <definedName name="DL15HT_1" localSheetId="8">#REF!</definedName>
    <definedName name="DL15HT_1" localSheetId="7">#REF!</definedName>
    <definedName name="DL15HT_1" localSheetId="1">#REF!</definedName>
    <definedName name="DL15HT_1" localSheetId="5">#REF!</definedName>
    <definedName name="DL15HT_1">#REF!</definedName>
    <definedName name="DL16HT" localSheetId="0">'[8]TONGKE-HT'!#REF!</definedName>
    <definedName name="DL16HT" localSheetId="8">'[8]TONGKE-HT'!#REF!</definedName>
    <definedName name="DL16HT" localSheetId="7">'[8]TONGKE-HT'!#REF!</definedName>
    <definedName name="DL16HT" localSheetId="1">'[8]TONGKE-HT'!#REF!</definedName>
    <definedName name="DL16HT" localSheetId="5">'[8]TONGKE-HT'!#REF!</definedName>
    <definedName name="DL16HT">'[8]TONGKE-HT'!#REF!</definedName>
    <definedName name="DL16HT_1" localSheetId="0">#REF!</definedName>
    <definedName name="DL16HT_1" localSheetId="8">#REF!</definedName>
    <definedName name="DL16HT_1" localSheetId="7">#REF!</definedName>
    <definedName name="DL16HT_1" localSheetId="1">#REF!</definedName>
    <definedName name="DL16HT_1" localSheetId="5">#REF!</definedName>
    <definedName name="DL16HT_1">#REF!</definedName>
    <definedName name="DL19HT" localSheetId="0">'[8]TONGKE-HT'!#REF!</definedName>
    <definedName name="DL19HT" localSheetId="8">'[8]TONGKE-HT'!#REF!</definedName>
    <definedName name="DL19HT" localSheetId="7">'[8]TONGKE-HT'!#REF!</definedName>
    <definedName name="DL19HT" localSheetId="1">'[8]TONGKE-HT'!#REF!</definedName>
    <definedName name="DL19HT" localSheetId="5">'[8]TONGKE-HT'!#REF!</definedName>
    <definedName name="DL19HT">'[8]TONGKE-HT'!#REF!</definedName>
    <definedName name="DL19HT_1" localSheetId="0">#REF!</definedName>
    <definedName name="DL19HT_1" localSheetId="8">#REF!</definedName>
    <definedName name="DL19HT_1" localSheetId="7">#REF!</definedName>
    <definedName name="DL19HT_1" localSheetId="1">#REF!</definedName>
    <definedName name="DL19HT_1" localSheetId="5">#REF!</definedName>
    <definedName name="DL19HT_1">#REF!</definedName>
    <definedName name="DL20HT" localSheetId="0">'[8]TONGKE-HT'!#REF!</definedName>
    <definedName name="DL20HT" localSheetId="8">'[8]TONGKE-HT'!#REF!</definedName>
    <definedName name="DL20HT" localSheetId="7">'[8]TONGKE-HT'!#REF!</definedName>
    <definedName name="DL20HT" localSheetId="1">'[8]TONGKE-HT'!#REF!</definedName>
    <definedName name="DL20HT" localSheetId="5">'[8]TONGKE-HT'!#REF!</definedName>
    <definedName name="DL20HT">'[8]TONGKE-HT'!#REF!</definedName>
    <definedName name="DL20HT_1" localSheetId="0">#REF!</definedName>
    <definedName name="DL20HT_1" localSheetId="8">#REF!</definedName>
    <definedName name="DL20HT_1" localSheetId="7">#REF!</definedName>
    <definedName name="DL20HT_1" localSheetId="1">#REF!</definedName>
    <definedName name="DL20HT_1" localSheetId="5">#REF!</definedName>
    <definedName name="DL20HT_1">#REF!</definedName>
    <definedName name="dlap" localSheetId="0">#REF!</definedName>
    <definedName name="dlap" localSheetId="8">#REF!</definedName>
    <definedName name="dlap" localSheetId="7">#REF!</definedName>
    <definedName name="dlap" localSheetId="1">#REF!</definedName>
    <definedName name="dlap" localSheetId="5">#REF!</definedName>
    <definedName name="dlap">#REF!</definedName>
    <definedName name="DLC">"#REF!"</definedName>
    <definedName name="DLC_1">NA()</definedName>
    <definedName name="DLCC">"#REF!"</definedName>
    <definedName name="DLVC_1">"#REF!"</definedName>
    <definedName name="DM" localSheetId="0">#REF!</definedName>
    <definedName name="DM" localSheetId="8">#REF!</definedName>
    <definedName name="DM" localSheetId="7">#REF!</definedName>
    <definedName name="DM" localSheetId="1">#REF!</definedName>
    <definedName name="DM" localSheetId="5">#REF!</definedName>
    <definedName name="DM">#REF!</definedName>
    <definedName name="DM_1">NA()</definedName>
    <definedName name="DM_MaTruong_1" localSheetId="0">[14]Nguồn!#REF!</definedName>
    <definedName name="DM_MaTruong_1" localSheetId="8">[14]Nguồn!#REF!</definedName>
    <definedName name="DM_MaTruong_1" localSheetId="7">[14]Nguồn!#REF!</definedName>
    <definedName name="DM_MaTruong_1" localSheetId="1">[14]Nguồn!#REF!</definedName>
    <definedName name="DM_MaTruong_1" localSheetId="5">[14]Nguồn!#REF!</definedName>
    <definedName name="DM_MaTruong_1">[14]Nguồn!#REF!</definedName>
    <definedName name="dm1._1">NA()</definedName>
    <definedName name="dm2._1">NA()</definedName>
    <definedName name="dm56bxd">"#REF!"</definedName>
    <definedName name="dmat">"#REF!"</definedName>
    <definedName name="dmdv">"#REF!"</definedName>
    <definedName name="DMGT">"#REF!"</definedName>
    <definedName name="dmh">"#REF!"</definedName>
    <definedName name="DMHD">"#REF!"</definedName>
    <definedName name="DMHH" localSheetId="0">#REF!</definedName>
    <definedName name="DMHH" localSheetId="8">#REF!</definedName>
    <definedName name="DMHH" localSheetId="7">#REF!</definedName>
    <definedName name="DMHH" localSheetId="1">#REF!</definedName>
    <definedName name="DMHH" localSheetId="5">#REF!</definedName>
    <definedName name="DMHH">#REF!</definedName>
    <definedName name="DMKH">"#REF!"</definedName>
    <definedName name="DMlapdatxa">"#REF!"</definedName>
    <definedName name="dmoi_1">NA()</definedName>
    <definedName name="DMTK">"#REF!"</definedName>
    <definedName name="DMTL">"#REF!"</definedName>
    <definedName name="DMVT">"#REF!"</definedName>
    <definedName name="dmz">[13]gVL!$Q$45</definedName>
    <definedName name="DN">"#REF!"</definedName>
    <definedName name="dneo" localSheetId="0">#REF!</definedName>
    <definedName name="dneo" localSheetId="8">#REF!</definedName>
    <definedName name="dneo" localSheetId="7">#REF!</definedName>
    <definedName name="dneo" localSheetId="1">#REF!</definedName>
    <definedName name="dneo" localSheetId="5">#REF!</definedName>
    <definedName name="dneo">#REF!</definedName>
    <definedName name="dno">[13]gVL!$Q$49</definedName>
    <definedName name="DÑt45x4">"#REF!"</definedName>
    <definedName name="do">{"'Sheet1'!$L$16"}</definedName>
    <definedName name="Do.dang.2001">"#REF!"</definedName>
    <definedName name="Do.dang.31.10">"#REF!"</definedName>
    <definedName name="do_1">{"'Sheet1'!$L$16"}</definedName>
    <definedName name="do_1_1">{"'Sheet1'!$L$16"}</definedName>
    <definedName name="do_2">{"'Sheet1'!$L$16"}</definedName>
    <definedName name="do_3">{"'Sheet1'!$L$16"}</definedName>
    <definedName name="do_4">{"'Sheet1'!$L$16"}</definedName>
    <definedName name="do_5">{"'Sheet1'!$L$16"}</definedName>
    <definedName name="do_6">{"'Sheet1'!$L$16"}</definedName>
    <definedName name="do_7">{"'Sheet1'!$L$16"}</definedName>
    <definedName name="doan1">"#REF!"</definedName>
    <definedName name="doan2">"#REF!"</definedName>
    <definedName name="doan3">"#REF!"</definedName>
    <definedName name="doan4">"#REF!"</definedName>
    <definedName name="doan5">"#REF!"</definedName>
    <definedName name="doan6">"#REF!"</definedName>
    <definedName name="DoanI_2">"#REF!"</definedName>
    <definedName name="DoanII_2">"#REF!"</definedName>
    <definedName name="dobt">"#REF!"</definedName>
    <definedName name="dobt_1">NA()</definedName>
    <definedName name="DOC">"#REF!"</definedName>
    <definedName name="Doc_1">NA()</definedName>
    <definedName name="docdoc">0.03125</definedName>
    <definedName name="doclb">"#REF!"</definedName>
    <definedName name="Document_array">{"Book1","Dien chinh DB XD duong xa khong lao.xls"}</definedName>
    <definedName name="Document_array_1">{"Book1","DT KV0.5.xls"}</definedName>
    <definedName name="Document_array_11">{"Book1","DT KV0.5.xls"}</definedName>
    <definedName name="Document_array_12">{"Book1","DT KV0.5.xls"}</definedName>
    <definedName name="Document_array_2">{"ÿÿÿÿÿ"}</definedName>
    <definedName name="Document_array_21">{"Book1","Du toan chay.xls"}</definedName>
    <definedName name="Documents_array" localSheetId="0">#REF!</definedName>
    <definedName name="Documents_array" localSheetId="8">#REF!</definedName>
    <definedName name="Documents_array" localSheetId="7">#REF!</definedName>
    <definedName name="Documents_array" localSheetId="1">#REF!</definedName>
    <definedName name="Documents_array" localSheetId="5">#REF!</definedName>
    <definedName name="Documents_array">#REF!</definedName>
    <definedName name="Documents_array_1">NA()</definedName>
    <definedName name="Documents_array_21">"#REF!"</definedName>
    <definedName name="doi3_1">NA()</definedName>
    <definedName name="Doku">"#REF!"</definedName>
    <definedName name="dola" localSheetId="0">#REF!</definedName>
    <definedName name="dola" localSheetId="8">#REF!</definedName>
    <definedName name="dola" localSheetId="7">#REF!</definedName>
    <definedName name="dola" localSheetId="1">#REF!</definedName>
    <definedName name="dola" localSheetId="5">#REF!</definedName>
    <definedName name="dola">#REF!</definedName>
    <definedName name="dolcb">"#REF!"</definedName>
    <definedName name="Domgia4" localSheetId="0">#REF!</definedName>
    <definedName name="Domgia4" localSheetId="8">#REF!</definedName>
    <definedName name="Domgia4" localSheetId="7">#REF!</definedName>
    <definedName name="Domgia4" localSheetId="1">#REF!</definedName>
    <definedName name="Domgia4" localSheetId="5">#REF!</definedName>
    <definedName name="Domgia4">#REF!</definedName>
    <definedName name="Don.gia">"#REF!"</definedName>
    <definedName name="Don_gia_1">NA()</definedName>
    <definedName name="DON_GIA_3282">"#REF!"</definedName>
    <definedName name="DON_GIA_3283">"#REF!"</definedName>
    <definedName name="DON_GIA_3285">"#REF!"</definedName>
    <definedName name="DON_GIA_VAN_CHUYEN_36">"#REF!"</definedName>
    <definedName name="Dong_A">"#REF!"</definedName>
    <definedName name="Dong_B">"#REF!"</definedName>
    <definedName name="Dong_coc">"#REF!"</definedName>
    <definedName name="Dong_coc_cu">"#REF!"</definedName>
    <definedName name="Dongia">"#REF!"</definedName>
    <definedName name="dongia_1">NA()</definedName>
    <definedName name="dongia_2">NA()</definedName>
    <definedName name="dongia1">[8]DG!$A$4:$H$606</definedName>
    <definedName name="dongia1_1">NA()</definedName>
    <definedName name="Dongia2" localSheetId="0">#REF!</definedName>
    <definedName name="Dongia2" localSheetId="8">#REF!</definedName>
    <definedName name="Dongia2" localSheetId="7">#REF!</definedName>
    <definedName name="Dongia2" localSheetId="1">#REF!</definedName>
    <definedName name="Dongia2" localSheetId="5">#REF!</definedName>
    <definedName name="Dongia2">#REF!</definedName>
    <definedName name="Dongia3" localSheetId="0">#REF!</definedName>
    <definedName name="Dongia3" localSheetId="8">#REF!</definedName>
    <definedName name="Dongia3" localSheetId="7">#REF!</definedName>
    <definedName name="Dongia3" localSheetId="1">#REF!</definedName>
    <definedName name="Dongia3" localSheetId="5">#REF!</definedName>
    <definedName name="Dongia3">#REF!</definedName>
    <definedName name="Dongia4" localSheetId="0">#REF!</definedName>
    <definedName name="Dongia4" localSheetId="8">#REF!</definedName>
    <definedName name="Dongia4" localSheetId="7">#REF!</definedName>
    <definedName name="Dongia4" localSheetId="1">#REF!</definedName>
    <definedName name="Dongia4" localSheetId="5">#REF!</definedName>
    <definedName name="Dongia4">#REF!</definedName>
    <definedName name="Dongia5" localSheetId="0">#REF!</definedName>
    <definedName name="Dongia5" localSheetId="8">#REF!</definedName>
    <definedName name="Dongia5" localSheetId="7">#REF!</definedName>
    <definedName name="Dongia5" localSheetId="1">#REF!</definedName>
    <definedName name="Dongia5" localSheetId="5">#REF!</definedName>
    <definedName name="Dongia5">#REF!</definedName>
    <definedName name="Dongia6" localSheetId="0">#REF!</definedName>
    <definedName name="Dongia6" localSheetId="8">#REF!</definedName>
    <definedName name="Dongia6" localSheetId="7">#REF!</definedName>
    <definedName name="Dongia6" localSheetId="1">#REF!</definedName>
    <definedName name="Dongia6" localSheetId="5">#REF!</definedName>
    <definedName name="Dongia6">#REF!</definedName>
    <definedName name="DonGiaDamMabey_1" localSheetId="0">[14]Nguồn!#REF!</definedName>
    <definedName name="DonGiaDamMabey_1" localSheetId="8">[14]Nguồn!#REF!</definedName>
    <definedName name="DonGiaDamMabey_1" localSheetId="7">[14]Nguồn!#REF!</definedName>
    <definedName name="DonGiaDamMabey_1" localSheetId="1">[14]Nguồn!#REF!</definedName>
    <definedName name="DonGiaDamMabey_1" localSheetId="5">[14]Nguồn!#REF!</definedName>
    <definedName name="DonGiaDamMabey_1">[14]Nguồn!#REF!</definedName>
    <definedName name="DongiaPA1">"#REF!"</definedName>
    <definedName name="DongiaPA2">"#REF!"</definedName>
    <definedName name="dongiavanchuyen">"#REF!"</definedName>
    <definedName name="Donvi">"#REF!"</definedName>
    <definedName name="Dot" localSheetId="0" hidden="1">{"'Sheet1'!$L$16"}</definedName>
    <definedName name="Dot" localSheetId="6" hidden="1">{"'Sheet1'!$L$16"}</definedName>
    <definedName name="Dot" localSheetId="8" hidden="1">{"'Sheet1'!$L$16"}</definedName>
    <definedName name="Dot" localSheetId="7" hidden="1">{"'Sheet1'!$L$16"}</definedName>
    <definedName name="Dot" localSheetId="1" hidden="1">{"'Sheet1'!$L$16"}</definedName>
    <definedName name="Dot" localSheetId="5" hidden="1">{"'Sheet1'!$L$16"}</definedName>
    <definedName name="Dot" hidden="1">{"'Sheet1'!$L$16"}</definedName>
    <definedName name="dotcong">1</definedName>
    <definedName name="DOWEL_d" localSheetId="0">#REF!</definedName>
    <definedName name="DOWEL_d" localSheetId="8">#REF!</definedName>
    <definedName name="DOWEL_d" localSheetId="7">#REF!</definedName>
    <definedName name="DOWEL_d" localSheetId="1">#REF!</definedName>
    <definedName name="DOWEL_d" localSheetId="5">#REF!</definedName>
    <definedName name="DOWEL_d">#REF!</definedName>
    <definedName name="Dp_1">NA()</definedName>
    <definedName name="dps">"#REF!"</definedName>
    <definedName name="DRAFT">"#REF!"</definedName>
    <definedName name="drda" localSheetId="0">#REF!</definedName>
    <definedName name="drda" localSheetId="8">#REF!</definedName>
    <definedName name="drda" localSheetId="7">#REF!</definedName>
    <definedName name="drda" localSheetId="1">#REF!</definedName>
    <definedName name="drda" localSheetId="5">#REF!</definedName>
    <definedName name="drda">#REF!</definedName>
    <definedName name="drdat" localSheetId="0">#REF!</definedName>
    <definedName name="drdat" localSheetId="8">#REF!</definedName>
    <definedName name="drdat" localSheetId="7">#REF!</definedName>
    <definedName name="drdat" localSheetId="1">#REF!</definedName>
    <definedName name="drdat" localSheetId="5">#REF!</definedName>
    <definedName name="drdat">#REF!</definedName>
    <definedName name="drf" localSheetId="0" hidden="1">#REF!</definedName>
    <definedName name="drf" localSheetId="6" hidden="1">#REF!</definedName>
    <definedName name="drf" localSheetId="8" hidden="1">#REF!</definedName>
    <definedName name="drf" localSheetId="7" hidden="1">#REF!</definedName>
    <definedName name="drf" localSheetId="1" hidden="1">#REF!</definedName>
    <definedName name="drf" localSheetId="5" hidden="1">#REF!</definedName>
    <definedName name="drf" hidden="1">#REF!</definedName>
    <definedName name="drn">"#REF!"</definedName>
    <definedName name="dry..">"#REF!"</definedName>
    <definedName name="ds">"#REF!"</definedName>
    <definedName name="đs" localSheetId="0" hidden="1">{"'Sheet1'!$L$16"}</definedName>
    <definedName name="đs" localSheetId="6" hidden="1">{"'Sheet1'!$L$16"}</definedName>
    <definedName name="đs" localSheetId="8" hidden="1">{"'Sheet1'!$L$16"}</definedName>
    <definedName name="đs" localSheetId="7" hidden="1">{"'Sheet1'!$L$16"}</definedName>
    <definedName name="đs" localSheetId="1" hidden="1">{"'Sheet1'!$L$16"}</definedName>
    <definedName name="đs" localSheetId="5" hidden="1">{"'Sheet1'!$L$16"}</definedName>
    <definedName name="đs" hidden="1">{"'Sheet1'!$L$16"}</definedName>
    <definedName name="ds_">"#REF!"</definedName>
    <definedName name="ds_1">NA()</definedName>
    <definedName name="DS_2">"#REF!"</definedName>
    <definedName name="DS_305">"#REF!"</definedName>
    <definedName name="DS_381">"#REF!"</definedName>
    <definedName name="DS1p1vc">"#REF!"</definedName>
    <definedName name="ds1p2nc" localSheetId="0">#REF!</definedName>
    <definedName name="ds1p2nc" localSheetId="8">#REF!</definedName>
    <definedName name="ds1p2nc" localSheetId="7">#REF!</definedName>
    <definedName name="ds1p2nc" localSheetId="1">#REF!</definedName>
    <definedName name="ds1p2nc" localSheetId="5">#REF!</definedName>
    <definedName name="ds1p2nc">#REF!</definedName>
    <definedName name="ds1p2vc" localSheetId="0">#REF!</definedName>
    <definedName name="ds1p2vc" localSheetId="8">#REF!</definedName>
    <definedName name="ds1p2vc" localSheetId="7">#REF!</definedName>
    <definedName name="ds1p2vc" localSheetId="1">#REF!</definedName>
    <definedName name="ds1p2vc" localSheetId="5">#REF!</definedName>
    <definedName name="ds1p2vc">#REF!</definedName>
    <definedName name="ds1pnc">"#REF!"</definedName>
    <definedName name="ds1pnc_1">NA()</definedName>
    <definedName name="ds1pvl">"#REF!"</definedName>
    <definedName name="ds1pvl_1">NA()</definedName>
    <definedName name="ds3pctnc">"#REF!"</definedName>
    <definedName name="ds3pctvc">"#REF!"</definedName>
    <definedName name="ds3pctvl">"#REF!"</definedName>
    <definedName name="ds3pnc">"#REF!"</definedName>
    <definedName name="ds3pnc_1">NA()</definedName>
    <definedName name="ds3pvl">"#REF!"</definedName>
    <definedName name="ds3pvl_1">NA()</definedName>
    <definedName name="dsc">"#REF!"</definedName>
    <definedName name="dsc_">"#REF!"</definedName>
    <definedName name="dsct3pnc">"#REF!"</definedName>
    <definedName name="dsct3pnc_1" localSheetId="0">[43]Nguồn!#REF!</definedName>
    <definedName name="dsct3pnc_1" localSheetId="8">[43]Nguồn!#REF!</definedName>
    <definedName name="dsct3pnc_1" localSheetId="7">[43]Nguồn!#REF!</definedName>
    <definedName name="dsct3pnc_1" localSheetId="1">[43]Nguồn!#REF!</definedName>
    <definedName name="dsct3pnc_1" localSheetId="5">[43]Nguồn!#REF!</definedName>
    <definedName name="dsct3pnc_1">[43]Nguồn!#REF!</definedName>
    <definedName name="dsct3pvl">"#REF!"</definedName>
    <definedName name="dsct3pvl_1" localSheetId="0">[43]Nguồn!#REF!</definedName>
    <definedName name="dsct3pvl_1" localSheetId="8">[43]Nguồn!#REF!</definedName>
    <definedName name="dsct3pvl_1" localSheetId="7">[43]Nguồn!#REF!</definedName>
    <definedName name="dsct3pvl_1" localSheetId="1">[43]Nguồn!#REF!</definedName>
    <definedName name="dsct3pvl_1" localSheetId="5">[43]Nguồn!#REF!</definedName>
    <definedName name="dsct3pvl_1">[43]Nguồn!#REF!</definedName>
    <definedName name="DSDC">"#REF!"</definedName>
    <definedName name="dset_1">NA()</definedName>
    <definedName name="dsf">"#REF!"</definedName>
    <definedName name="dsfsd" localSheetId="0" hidden="1">#REF!</definedName>
    <definedName name="dsfsd" localSheetId="6" hidden="1">#REF!</definedName>
    <definedName name="dsfsd" localSheetId="8" hidden="1">#REF!</definedName>
    <definedName name="dsfsd" localSheetId="7" hidden="1">#REF!</definedName>
    <definedName name="dsfsd" localSheetId="1" hidden="1">#REF!</definedName>
    <definedName name="dsfsd" localSheetId="5" hidden="1">#REF!</definedName>
    <definedName name="dsfsd" hidden="1">#REF!</definedName>
    <definedName name="dsh" localSheetId="0" hidden="1">#REF!</definedName>
    <definedName name="dsh" localSheetId="6" hidden="1">#REF!</definedName>
    <definedName name="dsh" localSheetId="8" hidden="1">#REF!</definedName>
    <definedName name="dsh" localSheetId="7" hidden="1">#REF!</definedName>
    <definedName name="dsh" localSheetId="1" hidden="1">#REF!</definedName>
    <definedName name="dsh" localSheetId="5" hidden="1">#REF!</definedName>
    <definedName name="dsh" hidden="1">#REF!</definedName>
    <definedName name="dskhu">"#REF!"</definedName>
    <definedName name="dsm">"#REF!"</definedName>
    <definedName name="Dsoil_1">NA()</definedName>
    <definedName name="DSPK1p1nc">"#REF!"</definedName>
    <definedName name="DSPK1p1vl">"#REF!"</definedName>
    <definedName name="DSPK1pnc">"#REF!"</definedName>
    <definedName name="DSPK1pvl">"#REF!"</definedName>
    <definedName name="DSTD_Clear">"#N/A"</definedName>
    <definedName name="DSTD_Clear_1">#N/A</definedName>
    <definedName name="DSTD_Clear_10">#N/A</definedName>
    <definedName name="DSTD_Clear_11">#N/A</definedName>
    <definedName name="DSTD_Clear_12">#N/A</definedName>
    <definedName name="DSTD_Clear_13">#N/A</definedName>
    <definedName name="DSTD_Clear_14">#N/A</definedName>
    <definedName name="DSTD_Clear_15">#N/A</definedName>
    <definedName name="DSTD_Clear_16">#N/A</definedName>
    <definedName name="DSTD_Clear_17">#N/A</definedName>
    <definedName name="DSTD_Clear_18">#N/A</definedName>
    <definedName name="DSTD_Clear_19">#N/A</definedName>
    <definedName name="DSTD_Clear_2">#N/A</definedName>
    <definedName name="DSTD_Clear_20">#N/A</definedName>
    <definedName name="DSTD_Clear_21">#N/A</definedName>
    <definedName name="DSTD_Clear_22">#N/A</definedName>
    <definedName name="DSTD_Clear_23">#N/A</definedName>
    <definedName name="DSTD_Clear_24">#N/A</definedName>
    <definedName name="DSTD_Clear_25">#N/A</definedName>
    <definedName name="DSTD_Clear_26">#N/A</definedName>
    <definedName name="DSTD_Clear_27">#N/A</definedName>
    <definedName name="DSTD_Clear_28">#N/A</definedName>
    <definedName name="DSTD_Clear_29">#N/A</definedName>
    <definedName name="DSTD_Clear_3">#N/A</definedName>
    <definedName name="DSTD_Clear_30">#N/A</definedName>
    <definedName name="DSTD_Clear_31">#N/A</definedName>
    <definedName name="DSTD_Clear_32">#N/A</definedName>
    <definedName name="DSTD_Clear_33">#N/A</definedName>
    <definedName name="DSTD_Clear_34">#N/A</definedName>
    <definedName name="DSTD_Clear_35">#N/A</definedName>
    <definedName name="DSTD_Clear_36">#N/A</definedName>
    <definedName name="DSTD_Clear_37">#N/A</definedName>
    <definedName name="DSTD_Clear_38">#N/A</definedName>
    <definedName name="DSTD_Clear_39">#N/A</definedName>
    <definedName name="DSTD_Clear_4">#N/A</definedName>
    <definedName name="DSTD_Clear_40">#N/A</definedName>
    <definedName name="DSTD_Clear_41">#N/A</definedName>
    <definedName name="DSTD_Clear_42">#N/A</definedName>
    <definedName name="DSTD_Clear_43">#N/A</definedName>
    <definedName name="DSTD_Clear_44">#N/A</definedName>
    <definedName name="DSTD_Clear_45">#N/A</definedName>
    <definedName name="DSTD_Clear_46">#N/A</definedName>
    <definedName name="DSTD_Clear_47">#N/A</definedName>
    <definedName name="DSTD_Clear_48">#N/A</definedName>
    <definedName name="DSTD_Clear_49">#N/A</definedName>
    <definedName name="DSTD_Clear_5">#N/A</definedName>
    <definedName name="DSTD_Clear_50">#N/A</definedName>
    <definedName name="DSTD_Clear_51">#N/A</definedName>
    <definedName name="DSTD_Clear_52">#N/A</definedName>
    <definedName name="DSTD_Clear_6">#N/A</definedName>
    <definedName name="DSTD_Clear_7">#N/A</definedName>
    <definedName name="DSTD_Clear_8">#N/A</definedName>
    <definedName name="DSTD_Clear_9">#N/A</definedName>
    <definedName name="DSTinh">"#REF!"</definedName>
    <definedName name="DSUMDATA">"#REF!"</definedName>
    <definedName name="DSUMDATA_1">NA()</definedName>
    <definedName name="Dsup_1">NA()</definedName>
    <definedName name="Dt_" localSheetId="0">#REF!</definedName>
    <definedName name="Dt_" localSheetId="8">#REF!</definedName>
    <definedName name="Dt_" localSheetId="7">#REF!</definedName>
    <definedName name="Dt_" localSheetId="1">#REF!</definedName>
    <definedName name="Dt_" localSheetId="5">#REF!</definedName>
    <definedName name="Dt_">#REF!</definedName>
    <definedName name="dt_1">NA()</definedName>
    <definedName name="DT_VKHNN">"#REF!"</definedName>
    <definedName name="DTBH">"#REF!"</definedName>
    <definedName name="DTCTANG_BD">"#REF!"</definedName>
    <definedName name="DTCTANG_HT_BD">"#REF!"</definedName>
    <definedName name="DTCTANG_HT_KT">"#REF!"</definedName>
    <definedName name="DTCTANG_KT">"#REF!"</definedName>
    <definedName name="dtdt">"#REF!"</definedName>
    <definedName name="DTHU">"#REF!"</definedName>
    <definedName name="dtich1">"#REF!"</definedName>
    <definedName name="dtich2">"#REF!"</definedName>
    <definedName name="dtich3">"#REF!"</definedName>
    <definedName name="dtich4">"#REF!"</definedName>
    <definedName name="dtich5">"#REF!"</definedName>
    <definedName name="dtich6">"#REF!"</definedName>
    <definedName name="DTKS">"#REF!"</definedName>
    <definedName name="DTLA">"#REF!"</definedName>
    <definedName name="DTNX" localSheetId="0">#REF!</definedName>
    <definedName name="DTNX" localSheetId="8">#REF!</definedName>
    <definedName name="DTNX" localSheetId="7">#REF!</definedName>
    <definedName name="DTNX" localSheetId="1">#REF!</definedName>
    <definedName name="DTNX" localSheetId="5">#REF!</definedName>
    <definedName name="DTNX">#REF!</definedName>
    <definedName name="DTT">"#REF!"</definedName>
    <definedName name="DTT_1">NA()</definedName>
    <definedName name="dttdb">"#REF!"</definedName>
    <definedName name="dttdb_1">NA()</definedName>
    <definedName name="dttdg">"#REF!"</definedName>
    <definedName name="dttdg_1">NA()</definedName>
    <definedName name="DTUT">'[48]BTK-Dai Hoc Kien Giang'!$A$7:$C$9</definedName>
    <definedName name="DU_TOAN_CHI_TIET_CONG_TO">"#REF!"</definedName>
    <definedName name="DU_TOAN_CHI_TIET_DZ22KV">"#REF!"</definedName>
    <definedName name="DU_TOAN_CHI_TIET_KHO_BAI">"#REF!"</definedName>
    <definedName name="duccong">"#REF!"</definedName>
    <definedName name="DUDAUCO">"#REF!"</definedName>
    <definedName name="DUDAUNO">"#REF!"</definedName>
    <definedName name="dui">"#REF!"</definedName>
    <definedName name="dui15_1">NA()</definedName>
    <definedName name="dung">{"'Sheet1'!$L$16"}</definedName>
    <definedName name="duoi">"#REF!"</definedName>
    <definedName name="duoi_1" localSheetId="0">#REF!</definedName>
    <definedName name="duoi_1" localSheetId="8">#REF!</definedName>
    <definedName name="duoi_1" localSheetId="7">#REF!</definedName>
    <definedName name="duoi_1" localSheetId="1">#REF!</definedName>
    <definedName name="duoi_1" localSheetId="5">#REF!</definedName>
    <definedName name="duoi_1">#REF!</definedName>
    <definedName name="duong_1" localSheetId="0">#REF!</definedName>
    <definedName name="duong_1" localSheetId="8">#REF!</definedName>
    <definedName name="duong_1" localSheetId="7">#REF!</definedName>
    <definedName name="duong_1" localSheetId="1">#REF!</definedName>
    <definedName name="duong_1" localSheetId="5">#REF!</definedName>
    <definedName name="duong_1">#REF!</definedName>
    <definedName name="Duong_373">"#REF!"</definedName>
    <definedName name="Duong_dau_cau">"#REF!"</definedName>
    <definedName name="Duong_tam">"#REF!"</definedName>
    <definedName name="duong04" localSheetId="0">'[49]THDZ0,4'!#REF!</definedName>
    <definedName name="duong04" localSheetId="8">'[49]THDZ0,4'!#REF!</definedName>
    <definedName name="duong04" localSheetId="7">'[49]THDZ0,4'!#REF!</definedName>
    <definedName name="duong04" localSheetId="1">'[49]THDZ0,4'!#REF!</definedName>
    <definedName name="duong04" localSheetId="5">'[49]THDZ0,4'!#REF!</definedName>
    <definedName name="duong04">'[49]THDZ0,4'!#REF!</definedName>
    <definedName name="duong04_1">NA()</definedName>
    <definedName name="duong1" localSheetId="0">[8]DONGIA!#REF!</definedName>
    <definedName name="duong1" localSheetId="8">[8]DONGIA!#REF!</definedName>
    <definedName name="duong1" localSheetId="7">[8]DONGIA!#REF!</definedName>
    <definedName name="duong1" localSheetId="1">[8]DONGIA!#REF!</definedName>
    <definedName name="duong1" localSheetId="5">[8]DONGIA!#REF!</definedName>
    <definedName name="duong1">[8]DONGIA!#REF!</definedName>
    <definedName name="duong1_1">NA()</definedName>
    <definedName name="duong2" localSheetId="0">[8]DONGIA!#REF!</definedName>
    <definedName name="duong2" localSheetId="8">[8]DONGIA!#REF!</definedName>
    <definedName name="duong2" localSheetId="7">[8]DONGIA!#REF!</definedName>
    <definedName name="duong2" localSheetId="1">[8]DONGIA!#REF!</definedName>
    <definedName name="duong2" localSheetId="5">[8]DONGIA!#REF!</definedName>
    <definedName name="duong2">[8]DONGIA!#REF!</definedName>
    <definedName name="duong2_1">NA()</definedName>
    <definedName name="duong3" localSheetId="0">[8]DONGIA!#REF!</definedName>
    <definedName name="duong3" localSheetId="8">[8]DONGIA!#REF!</definedName>
    <definedName name="duong3" localSheetId="7">[8]DONGIA!#REF!</definedName>
    <definedName name="duong3" localSheetId="1">[8]DONGIA!#REF!</definedName>
    <definedName name="duong3" localSheetId="5">[8]DONGIA!#REF!</definedName>
    <definedName name="duong3">[8]DONGIA!#REF!</definedName>
    <definedName name="duong3_1">NA()</definedName>
    <definedName name="duong35" localSheetId="0">'[49]TH DZ35'!#REF!</definedName>
    <definedName name="duong35" localSheetId="8">'[49]TH DZ35'!#REF!</definedName>
    <definedName name="duong35" localSheetId="7">'[49]TH DZ35'!#REF!</definedName>
    <definedName name="duong35" localSheetId="1">'[49]TH DZ35'!#REF!</definedName>
    <definedName name="duong35" localSheetId="5">'[49]TH DZ35'!#REF!</definedName>
    <definedName name="duong35">'[49]TH DZ35'!#REF!</definedName>
    <definedName name="duong35_1" localSheetId="0">[14]Nguồn!#REF!</definedName>
    <definedName name="duong35_1" localSheetId="8">[14]Nguồn!#REF!</definedName>
    <definedName name="duong35_1" localSheetId="7">[14]Nguồn!#REF!</definedName>
    <definedName name="duong35_1" localSheetId="1">[14]Nguồn!#REF!</definedName>
    <definedName name="duong35_1" localSheetId="5">[14]Nguồn!#REF!</definedName>
    <definedName name="duong35_1">[14]Nguồn!#REF!</definedName>
    <definedName name="duong4" localSheetId="0">[8]DONGIA!#REF!</definedName>
    <definedName name="duong4" localSheetId="8">[8]DONGIA!#REF!</definedName>
    <definedName name="duong4" localSheetId="7">[8]DONGIA!#REF!</definedName>
    <definedName name="duong4" localSheetId="1">[8]DONGIA!#REF!</definedName>
    <definedName name="duong4" localSheetId="5">[8]DONGIA!#REF!</definedName>
    <definedName name="duong4">[8]DONGIA!#REF!</definedName>
    <definedName name="duong4_1">NA()</definedName>
    <definedName name="duong5" localSheetId="0">[8]DONGIA!#REF!</definedName>
    <definedName name="duong5" localSheetId="8">[8]DONGIA!#REF!</definedName>
    <definedName name="duong5" localSheetId="7">[8]DONGIA!#REF!</definedName>
    <definedName name="duong5" localSheetId="1">[8]DONGIA!#REF!</definedName>
    <definedName name="duong5" localSheetId="5">[8]DONGIA!#REF!</definedName>
    <definedName name="duong5">[8]DONGIA!#REF!</definedName>
    <definedName name="duong5_1">NA()</definedName>
    <definedName name="DuongLoai1">"#REF!"</definedName>
    <definedName name="DuongLoai2">"#REF!"</definedName>
    <definedName name="DuongLoai3">"#REF!"</definedName>
    <definedName name="DuongLoai4">"#REF!"</definedName>
    <definedName name="DuongLoai5">"#REF!"</definedName>
    <definedName name="Duongnaco" localSheetId="0" hidden="1">{"'Sheet1'!$L$16"}</definedName>
    <definedName name="Duongnaco" localSheetId="6" hidden="1">{"'Sheet1'!$L$16"}</definedName>
    <definedName name="Duongnaco" localSheetId="8" hidden="1">{"'Sheet1'!$L$16"}</definedName>
    <definedName name="Duongnaco" localSheetId="7" hidden="1">{"'Sheet1'!$L$16"}</definedName>
    <definedName name="Duongnaco" localSheetId="1" hidden="1">{"'Sheet1'!$L$16"}</definedName>
    <definedName name="Duongnaco" localSheetId="5" hidden="1">{"'Sheet1'!$L$16"}</definedName>
    <definedName name="Duongnaco" hidden="1">{"'Sheet1'!$L$16"}</definedName>
    <definedName name="duongvt" localSheetId="0" hidden="1">{"'Sheet1'!$L$16"}</definedName>
    <definedName name="duongvt" localSheetId="6" hidden="1">{"'Sheet1'!$L$16"}</definedName>
    <definedName name="duongvt" localSheetId="8" hidden="1">{"'Sheet1'!$L$16"}</definedName>
    <definedName name="duongvt" localSheetId="7" hidden="1">{"'Sheet1'!$L$16"}</definedName>
    <definedName name="duongvt" localSheetId="1" hidden="1">{"'Sheet1'!$L$16"}</definedName>
    <definedName name="duongvt" localSheetId="5" hidden="1">{"'Sheet1'!$L$16"}</definedName>
    <definedName name="duongvt" hidden="1">{"'Sheet1'!$L$16"}</definedName>
    <definedName name="DuphongBCT">'[32]BANCO (3)'!$K$128</definedName>
    <definedName name="DuphongBNG">'[32]BANCO (3)'!$K$126</definedName>
    <definedName name="DuphongBQP">'[32]BANCO (3)'!$K$125</definedName>
    <definedName name="DuphongVKS">'[50]BANCO (2)'!$F$123</definedName>
    <definedName name="DUT">"#REF!"</definedName>
    <definedName name="DUT_1">NA()</definedName>
    <definedName name="dutoan_1">NA()</definedName>
    <definedName name="DutoanDongmo">"#REF!"</definedName>
    <definedName name="DutoanDongmo_1">NA()</definedName>
    <definedName name="DV_1" localSheetId="0">[14]Nguồn!#REF!</definedName>
    <definedName name="DV_1" localSheetId="8">[14]Nguồn!#REF!</definedName>
    <definedName name="DV_1" localSheetId="7">[14]Nguồn!#REF!</definedName>
    <definedName name="DV_1" localSheetId="1">[14]Nguồn!#REF!</definedName>
    <definedName name="DV_1" localSheetId="5">[14]Nguồn!#REF!</definedName>
    <definedName name="DV_1">[14]Nguồn!#REF!</definedName>
    <definedName name="dva._1">NA()</definedName>
    <definedName name="dvb._1">NA()</definedName>
    <definedName name="dvc._1">NA()</definedName>
    <definedName name="dvgfsgdsdg" localSheetId="0" hidden="1">#REF!</definedName>
    <definedName name="dvgfsgdsdg" localSheetId="6" hidden="1">#REF!</definedName>
    <definedName name="dvgfsgdsdg" localSheetId="8" hidden="1">#REF!</definedName>
    <definedName name="dvgfsgdsdg" localSheetId="7" hidden="1">#REF!</definedName>
    <definedName name="dvgfsgdsdg" localSheetId="1" hidden="1">#REF!</definedName>
    <definedName name="dvgfsgdsdg" localSheetId="5" hidden="1">#REF!</definedName>
    <definedName name="dvgfsgdsdg" hidden="1">#REF!</definedName>
    <definedName name="dvql">"#REF!"</definedName>
    <definedName name="dw_1">NA()</definedName>
    <definedName name="Dwall_1">NA()</definedName>
    <definedName name="dxd" localSheetId="0">#REF!</definedName>
    <definedName name="dxd" localSheetId="8">#REF!</definedName>
    <definedName name="dxd" localSheetId="7">#REF!</definedName>
    <definedName name="dxd" localSheetId="1">#REF!</definedName>
    <definedName name="dxd" localSheetId="5">#REF!</definedName>
    <definedName name="dxd">#REF!</definedName>
    <definedName name="DYÕ">"#REF!"</definedName>
    <definedName name="DZ_04">"#REF!"</definedName>
    <definedName name="DZ_1" localSheetId="0">[14]Nguồn!#REF!</definedName>
    <definedName name="DZ_1" localSheetId="8">[14]Nguồn!#REF!</definedName>
    <definedName name="DZ_1" localSheetId="7">[14]Nguồn!#REF!</definedName>
    <definedName name="DZ_1" localSheetId="1">[14]Nguồn!#REF!</definedName>
    <definedName name="DZ_1" localSheetId="5">[14]Nguồn!#REF!</definedName>
    <definedName name="DZ_1">[14]Nguồn!#REF!</definedName>
    <definedName name="DZ_35" localSheetId="0">#REF!</definedName>
    <definedName name="DZ_35" localSheetId="8">#REF!</definedName>
    <definedName name="DZ_35" localSheetId="7">#REF!</definedName>
    <definedName name="DZ_35" localSheetId="1">#REF!</definedName>
    <definedName name="DZ_35" localSheetId="5">#REF!</definedName>
    <definedName name="DZ_35">#REF!</definedName>
    <definedName name="ë" localSheetId="0">[24]chitiet!#REF!</definedName>
    <definedName name="ë" localSheetId="8">[24]chitiet!#REF!</definedName>
    <definedName name="ë" localSheetId="7">[24]chitiet!#REF!</definedName>
    <definedName name="ë" localSheetId="1">[24]chitiet!#REF!</definedName>
    <definedName name="ë" localSheetId="5">[24]chitiet!#REF!</definedName>
    <definedName name="ë">[24]chitiet!#REF!</definedName>
    <definedName name="E.chandoc">8.875</definedName>
    <definedName name="E.PC">10.438</definedName>
    <definedName name="E.PVI">12</definedName>
    <definedName name="e___1">NA()</definedName>
    <definedName name="e__1">NA()</definedName>
    <definedName name="e__Chi_phÝ_chung___NC_1">NA()</definedName>
    <definedName name="e_1">NA()</definedName>
    <definedName name="ë_1">NA()</definedName>
    <definedName name="e_d" localSheetId="0">#REF!</definedName>
    <definedName name="e_d" localSheetId="8">#REF!</definedName>
    <definedName name="e_d" localSheetId="7">#REF!</definedName>
    <definedName name="e_d" localSheetId="1">#REF!</definedName>
    <definedName name="e_d" localSheetId="5">#REF!</definedName>
    <definedName name="e_d">#REF!</definedName>
    <definedName name="E_p_Echm_1" localSheetId="0">#REF!</definedName>
    <definedName name="E_p_Echm_1" localSheetId="8">#REF!</definedName>
    <definedName name="E_p_Echm_1" localSheetId="7">#REF!</definedName>
    <definedName name="E_p_Echm_1" localSheetId="1">#REF!</definedName>
    <definedName name="E_p_Echm_1" localSheetId="5">#REF!</definedName>
    <definedName name="E_p_Echm_1">#REF!</definedName>
    <definedName name="E1.000_1">NA()</definedName>
    <definedName name="E1.010_1">NA()</definedName>
    <definedName name="E1.020_1">NA()</definedName>
    <definedName name="E1.200_1">NA()</definedName>
    <definedName name="E1.210_1">NA()</definedName>
    <definedName name="E1.220_1">NA()</definedName>
    <definedName name="E1.300_1">NA()</definedName>
    <definedName name="E1.310_1">NA()</definedName>
    <definedName name="E1.320_1">NA()</definedName>
    <definedName name="E1.400_1">NA()</definedName>
    <definedName name="E1.410_1">NA()</definedName>
    <definedName name="E1.420_1">NA()</definedName>
    <definedName name="E1.500_1">NA()</definedName>
    <definedName name="E1.510_1">NA()</definedName>
    <definedName name="E1.520_1">NA()</definedName>
    <definedName name="E1.600_1">NA()</definedName>
    <definedName name="E1.611_1">NA()</definedName>
    <definedName name="E1.631_1">NA()</definedName>
    <definedName name="E2.000_1">NA()</definedName>
    <definedName name="E2.000A_1">NA()</definedName>
    <definedName name="E2.010_1">NA()</definedName>
    <definedName name="E2.010A_1">NA()</definedName>
    <definedName name="E2.020_1">NA()</definedName>
    <definedName name="E2.020A_1">NA()</definedName>
    <definedName name="E2.100_1">NA()</definedName>
    <definedName name="E2.100A_1">NA()</definedName>
    <definedName name="E2.110_1">NA()</definedName>
    <definedName name="E2.110A_1">NA()</definedName>
    <definedName name="E2.120_1">NA()</definedName>
    <definedName name="E2.120A_1">NA()</definedName>
    <definedName name="E3.000_1">NA()</definedName>
    <definedName name="E3.010_1">NA()</definedName>
    <definedName name="E3.020_1">NA()</definedName>
    <definedName name="E3.031_1">NA()</definedName>
    <definedName name="E3.032_1">NA()</definedName>
    <definedName name="E3.033_1">NA()</definedName>
    <definedName name="E4.001_1">NA()</definedName>
    <definedName name="E4.011_1">NA()</definedName>
    <definedName name="E4.021_1">NA()</definedName>
    <definedName name="E4.101_1">NA()</definedName>
    <definedName name="E4.111_1">NA()</definedName>
    <definedName name="E4.121_1">NA()</definedName>
    <definedName name="E5.010_1">NA()</definedName>
    <definedName name="E5.020_1">NA()</definedName>
    <definedName name="E5.030_1">NA()</definedName>
    <definedName name="E6.001_1">NA()</definedName>
    <definedName name="E6.002_1">NA()</definedName>
    <definedName name="E6.011_1">NA()</definedName>
    <definedName name="E6.012_1">NA()</definedName>
    <definedName name="ë74" localSheetId="0">[24]chitiet!#REF!</definedName>
    <definedName name="ë74" localSheetId="8">[24]chitiet!#REF!</definedName>
    <definedName name="ë74" localSheetId="7">[24]chitiet!#REF!</definedName>
    <definedName name="ë74" localSheetId="1">[24]chitiet!#REF!</definedName>
    <definedName name="ë74" localSheetId="5">[24]chitiet!#REF!</definedName>
    <definedName name="ë74">[24]chitiet!#REF!</definedName>
    <definedName name="ë74_1">NA()</definedName>
    <definedName name="E99999_1">NA()</definedName>
    <definedName name="Ea">"#REF!"</definedName>
    <definedName name="EARTH">"#REF!"</definedName>
    <definedName name="Eb">"#REF!"</definedName>
    <definedName name="Eb_1">NA()</definedName>
    <definedName name="Ebdam">"#REF!"</definedName>
    <definedName name="EBT">"#REF!"</definedName>
    <definedName name="EBT_1">NA()</definedName>
    <definedName name="Ec">"#REF!"</definedName>
    <definedName name="Ec_">"#REF!"</definedName>
    <definedName name="ec_1" localSheetId="0">[43]Nguồn!#REF!</definedName>
    <definedName name="ec_1" localSheetId="8">[43]Nguồn!#REF!</definedName>
    <definedName name="ec_1" localSheetId="7">[43]Nguồn!#REF!</definedName>
    <definedName name="ec_1" localSheetId="1">[43]Nguồn!#REF!</definedName>
    <definedName name="ec_1" localSheetId="5">[43]Nguồn!#REF!</definedName>
    <definedName name="ec_1">[43]Nguồn!#REF!</definedName>
    <definedName name="ecb_1">NA()</definedName>
    <definedName name="Ecdc">"#REF!"</definedName>
    <definedName name="Ecdc_1">NA()</definedName>
    <definedName name="ech_1">NA()</definedName>
    <definedName name="Echm_1" localSheetId="0">#REF!</definedName>
    <definedName name="Echm_1" localSheetId="8">#REF!</definedName>
    <definedName name="Echm_1" localSheetId="7">#REF!</definedName>
    <definedName name="Echm_1" localSheetId="1">#REF!</definedName>
    <definedName name="Echm_1" localSheetId="5">#REF!</definedName>
    <definedName name="Echm_1">#REF!</definedName>
    <definedName name="Ecoc">"#REF!"</definedName>
    <definedName name="Ecot1">"#REF!"</definedName>
    <definedName name="ecx_1">NA()</definedName>
    <definedName name="Edge_Support" localSheetId="0">#REF!</definedName>
    <definedName name="Edge_Support" localSheetId="8">#REF!</definedName>
    <definedName name="Edge_Support" localSheetId="7">#REF!</definedName>
    <definedName name="Edge_Support" localSheetId="1">#REF!</definedName>
    <definedName name="Edge_Support" localSheetId="5">#REF!</definedName>
    <definedName name="Edge_Support">#REF!</definedName>
    <definedName name="EDR">"#REF!"</definedName>
    <definedName name="EDR_1">NA()</definedName>
    <definedName name="ee_1">NA()</definedName>
    <definedName name="eee">"#REF!"</definedName>
    <definedName name="EF" localSheetId="0">#REF!</definedName>
    <definedName name="EF" localSheetId="8">#REF!</definedName>
    <definedName name="EF" localSheetId="7">#REF!</definedName>
    <definedName name="EF" localSheetId="1">#REF!</definedName>
    <definedName name="EF" localSheetId="5">#REF!</definedName>
    <definedName name="EF">#REF!</definedName>
    <definedName name="Eff_min">"#REF!"</definedName>
    <definedName name="Effective_Joint_Spacing" localSheetId="0">#REF!</definedName>
    <definedName name="Effective_Joint_Spacing" localSheetId="8">#REF!</definedName>
    <definedName name="Effective_Joint_Spacing" localSheetId="7">#REF!</definedName>
    <definedName name="Effective_Joint_Spacing" localSheetId="1">#REF!</definedName>
    <definedName name="Effective_Joint_Spacing" localSheetId="5">#REF!</definedName>
    <definedName name="Effective_Joint_Spacing">#REF!</definedName>
    <definedName name="EI">"#REF!"</definedName>
    <definedName name="EIRR11_1">NA()</definedName>
    <definedName name="EIRR22_1">NA()</definedName>
    <definedName name="EL2." localSheetId="0">#REF!</definedName>
    <definedName name="EL2." localSheetId="8">#REF!</definedName>
    <definedName name="EL2." localSheetId="7">#REF!</definedName>
    <definedName name="EL2." localSheetId="1">#REF!</definedName>
    <definedName name="EL2." localSheetId="5">#REF!</definedName>
    <definedName name="EL2.">#REF!</definedName>
    <definedName name="EL2__1">NA()</definedName>
    <definedName name="EL3__1">NA()</definedName>
    <definedName name="EL4__1">NA()</definedName>
    <definedName name="EL5__1">NA()</definedName>
    <definedName name="ELa_1">NA()</definedName>
    <definedName name="elan">"#REF!"</definedName>
    <definedName name="Elastic_Modulus_Base" localSheetId="0">#REF!</definedName>
    <definedName name="Elastic_Modulus_Base" localSheetId="8">#REF!</definedName>
    <definedName name="Elastic_Modulus_Base" localSheetId="7">#REF!</definedName>
    <definedName name="Elastic_Modulus_Base" localSheetId="1">#REF!</definedName>
    <definedName name="Elastic_Modulus_Base" localSheetId="5">#REF!</definedName>
    <definedName name="Elastic_Modulus_Base">#REF!</definedName>
    <definedName name="Elastic_Modulus_Slab" localSheetId="0">#REF!</definedName>
    <definedName name="Elastic_Modulus_Slab" localSheetId="8">#REF!</definedName>
    <definedName name="Elastic_Modulus_Slab" localSheetId="7">#REF!</definedName>
    <definedName name="Elastic_Modulus_Slab" localSheetId="1">#REF!</definedName>
    <definedName name="Elastic_Modulus_Slab" localSheetId="5">#REF!</definedName>
    <definedName name="Elastic_Modulus_Slab">#REF!</definedName>
    <definedName name="ELb_1">NA()</definedName>
    <definedName name="ELc_1">NA()</definedName>
    <definedName name="elp_1" localSheetId="0">[14]Nguồn!#REF!</definedName>
    <definedName name="elp_1" localSheetId="8">[14]Nguồn!#REF!</definedName>
    <definedName name="elp_1" localSheetId="7">[14]Nguồn!#REF!</definedName>
    <definedName name="elp_1" localSheetId="1">[14]Nguồn!#REF!</definedName>
    <definedName name="elp_1" localSheetId="5">[14]Nguồn!#REF!</definedName>
    <definedName name="elp_1">[14]Nguồn!#REF!</definedName>
    <definedName name="ELsf_1">NA()</definedName>
    <definedName name="ELso_1">NA()</definedName>
    <definedName name="Email">"#REF!"</definedName>
    <definedName name="Email_1">NA()</definedName>
    <definedName name="emb">"#REF!"</definedName>
    <definedName name="En">"#REF!"</definedName>
    <definedName name="en_1">NA()</definedName>
    <definedName name="end">"#REF!"</definedName>
    <definedName name="End_1">"#REF!"</definedName>
    <definedName name="End_1_1">NA()</definedName>
    <definedName name="End_10">"#REF!"</definedName>
    <definedName name="End_10_1">NA()</definedName>
    <definedName name="End_11">"#REF!"</definedName>
    <definedName name="End_11_1">NA()</definedName>
    <definedName name="End_12">"#REF!"</definedName>
    <definedName name="End_12_1">NA()</definedName>
    <definedName name="End_13">"#REF!"</definedName>
    <definedName name="End_13_1">NA()</definedName>
    <definedName name="End_2">"#REF!"</definedName>
    <definedName name="End_2_1">NA()</definedName>
    <definedName name="End_3">"#REF!"</definedName>
    <definedName name="End_3_1">NA()</definedName>
    <definedName name="End_4">"#REF!"</definedName>
    <definedName name="End_4_1">NA()</definedName>
    <definedName name="End_5">"#REF!"</definedName>
    <definedName name="End_5_1">NA()</definedName>
    <definedName name="End_6">"#REF!"</definedName>
    <definedName name="End_6_1">NA()</definedName>
    <definedName name="End_7">"#REF!"</definedName>
    <definedName name="End_7_1">NA()</definedName>
    <definedName name="End_8">"#REF!"</definedName>
    <definedName name="End_8_1">NA()</definedName>
    <definedName name="End_9">"#REF!"</definedName>
    <definedName name="End_9_1">NA()</definedName>
    <definedName name="Eo">"#REF!"</definedName>
    <definedName name="epcoc">"#REF!"</definedName>
    <definedName name="epsilon">"#REF!"</definedName>
    <definedName name="epsilond">"#REF!"</definedName>
    <definedName name="EQ">"#REF!"</definedName>
    <definedName name="EQI">"#REF!"</definedName>
    <definedName name="EQI_1">NA()</definedName>
    <definedName name="EQP">"#REF!"</definedName>
    <definedName name="er" localSheetId="0">#REF!</definedName>
    <definedName name="er" localSheetId="8">#REF!</definedName>
    <definedName name="er" localSheetId="7">#REF!</definedName>
    <definedName name="er" localSheetId="1">#REF!</definedName>
    <definedName name="er" localSheetId="5">#REF!</definedName>
    <definedName name="er">#REF!</definedName>
    <definedName name="Es_">"#REF!"</definedName>
    <definedName name="Es_1">NA()</definedName>
    <definedName name="Est._Vol">"#REF!"</definedName>
    <definedName name="Êt_cÊp_IV" localSheetId="0">#REF!</definedName>
    <definedName name="Êt_cÊp_IV" localSheetId="8">#REF!</definedName>
    <definedName name="Êt_cÊp_IV" localSheetId="7">#REF!</definedName>
    <definedName name="Êt_cÊp_IV" localSheetId="1">#REF!</definedName>
    <definedName name="Êt_cÊp_IV" localSheetId="5">#REF!</definedName>
    <definedName name="Êt_cÊp_IV">#REF!</definedName>
    <definedName name="eta">"#REF!"</definedName>
    <definedName name="etad">"#REF!"</definedName>
    <definedName name="ETCDC">"#REF!"</definedName>
    <definedName name="ETCDC_1">NA()</definedName>
    <definedName name="EVNB">"#REF!"</definedName>
    <definedName name="EVNB_1">NA()</definedName>
    <definedName name="ex">"#REF!"</definedName>
    <definedName name="EX_1">NA()</definedName>
    <definedName name="Ex_L">"#REF!"</definedName>
    <definedName name="EX_Length_373">"#REF!"</definedName>
    <definedName name="EXC">"#REF!"</definedName>
    <definedName name="EXC_1">NA()</definedName>
    <definedName name="Excel_BuiltIn__FilterDatabase_3">NA()</definedName>
    <definedName name="Excel_BuiltIn_Auto_Close_21">"#REF!"</definedName>
    <definedName name="Excel_BuiltIn_Auto_Open_21">"#REF!"</definedName>
    <definedName name="Excel_BuiltIn_Criteria_1">NA()</definedName>
    <definedName name="Excel_BuiltIn_Database">"#REF!"</definedName>
    <definedName name="Excel_BuiltIn_Database_1">"#REF!"</definedName>
    <definedName name="Excel_BuiltIn_Extract">"#REF!"</definedName>
    <definedName name="Excel_BuiltIn_Extract_1">"#REF!"</definedName>
    <definedName name="Excel_BuiltIn_Extract_17">"#REF!"</definedName>
    <definedName name="Excel_BuiltIn_Extract_21">"#REF!"</definedName>
    <definedName name="Excel_BuiltIn_Print_Area">"#REF!"</definedName>
    <definedName name="Excel_BuiltIn_Print_Area_1">"#REF!"</definedName>
    <definedName name="Excel_BuiltIn_Print_Area_16">"#REF!"</definedName>
    <definedName name="Excel_BuiltIn_Print_Area_17">"#REF!"</definedName>
    <definedName name="Excel_BuiltIn_Print_Area_2" localSheetId="0">[14]Nguồn!#REF!</definedName>
    <definedName name="Excel_BuiltIn_Print_Area_2" localSheetId="8">[14]Nguồn!#REF!</definedName>
    <definedName name="Excel_BuiltIn_Print_Area_2" localSheetId="7">[14]Nguồn!#REF!</definedName>
    <definedName name="Excel_BuiltIn_Print_Area_2" localSheetId="1">[14]Nguồn!#REF!</definedName>
    <definedName name="Excel_BuiltIn_Print_Area_2" localSheetId="5">[14]Nguồn!#REF!</definedName>
    <definedName name="Excel_BuiltIn_Print_Area_2">[14]Nguồn!#REF!</definedName>
    <definedName name="Excel_BuiltIn_Print_Area_21">"#REF!"</definedName>
    <definedName name="Excel_BuiltIn_Print_Titles">"#REF!"</definedName>
    <definedName name="Excel_BuiltIn_Print_Titles_1">"#REF!"</definedName>
    <definedName name="Excel_BuiltIn_Print_Titles_15">"#REF!"</definedName>
    <definedName name="Excel_BuiltIn_Print_Titles_16">"#REF!"</definedName>
    <definedName name="Excel_BuiltIn_Print_Titles_17">"#REF!"</definedName>
    <definedName name="Excel_BuiltIn_Print_Titles_2">NA()</definedName>
    <definedName name="Excel_BuiltIn_Print_Titles_21">"#REF!"</definedName>
    <definedName name="Excel_BuiltIn_Recorder_1">NA()</definedName>
    <definedName name="Excell_HCM" localSheetId="0">#REF!</definedName>
    <definedName name="Excell_HCM" localSheetId="8">#REF!</definedName>
    <definedName name="Excell_HCM" localSheetId="7">#REF!</definedName>
    <definedName name="Excell_HCM" localSheetId="1">#REF!</definedName>
    <definedName name="Excell_HCM" localSheetId="5">#REF!</definedName>
    <definedName name="Excell_HCM">#REF!</definedName>
    <definedName name="EXCH">"#REF!"</definedName>
    <definedName name="EXCH_1">NA()</definedName>
    <definedName name="EXPORT">"#REF!"</definedName>
    <definedName name="_xlnm.Extract" localSheetId="0">[39]SILICATE!#REF!</definedName>
    <definedName name="_xlnm.Extract" localSheetId="8">[39]SILICATE!#REF!</definedName>
    <definedName name="_xlnm.Extract" localSheetId="7">[39]SILICATE!#REF!</definedName>
    <definedName name="_xlnm.Extract" localSheetId="1">[39]SILICATE!#REF!</definedName>
    <definedName name="_xlnm.Extract" localSheetId="5">[39]SILICATE!#REF!</definedName>
    <definedName name="_xlnm.Extract">[39]SILICATE!#REF!</definedName>
    <definedName name="ey_1" localSheetId="0">#REF!</definedName>
    <definedName name="ey_1" localSheetId="8">#REF!</definedName>
    <definedName name="ey_1" localSheetId="7">#REF!</definedName>
    <definedName name="ey_1" localSheetId="1">#REF!</definedName>
    <definedName name="ey_1" localSheetId="5">#REF!</definedName>
    <definedName name="ey_1">#REF!</definedName>
    <definedName name="f" localSheetId="0">#REF!</definedName>
    <definedName name="f" localSheetId="8">#REF!</definedName>
    <definedName name="f" localSheetId="7">#REF!</definedName>
    <definedName name="f" localSheetId="1">#REF!</definedName>
    <definedName name="f" localSheetId="5">#REF!</definedName>
    <definedName name="f">#REF!</definedName>
    <definedName name="F.10_1">NA()</definedName>
    <definedName name="F.7_1">NA()</definedName>
    <definedName name="F.8_1" localSheetId="0">[14]Nguồn!#REF!</definedName>
    <definedName name="F.8_1" localSheetId="8">[14]Nguồn!#REF!</definedName>
    <definedName name="F.8_1" localSheetId="7">[14]Nguồn!#REF!</definedName>
    <definedName name="F.8_1" localSheetId="1">[14]Nguồn!#REF!</definedName>
    <definedName name="F.8_1" localSheetId="5">[14]Nguồn!#REF!</definedName>
    <definedName name="F.8_1">[14]Nguồn!#REF!</definedName>
    <definedName name="F.9_1">NA()</definedName>
    <definedName name="f__Céng___d___e_1">NA()</definedName>
    <definedName name="f_1">NA()</definedName>
    <definedName name="f_2">NA()</definedName>
    <definedName name="f_2_1">NA()</definedName>
    <definedName name="f_21_1">NA()</definedName>
    <definedName name="f_22_1">NA()</definedName>
    <definedName name="f_23_1">NA()</definedName>
    <definedName name="f_24_1">NA()</definedName>
    <definedName name="f_3_1">NA()</definedName>
    <definedName name="f_31_1">NA()</definedName>
    <definedName name="f_32_1">NA()</definedName>
    <definedName name="F_33_1">NA()</definedName>
    <definedName name="f_34_1">NA()</definedName>
    <definedName name="f_4_1">NA()</definedName>
    <definedName name="f_41_1">NA()</definedName>
    <definedName name="f_42_1">NA()</definedName>
    <definedName name="f_43_1">NA()</definedName>
    <definedName name="f_44_1">NA()</definedName>
    <definedName name="f_9a1_1">NA()</definedName>
    <definedName name="f_9a2_1">NA()</definedName>
    <definedName name="f_9a3_1">NA()</definedName>
    <definedName name="f_9a4_1">NA()</definedName>
    <definedName name="f_9b1_1">NA()</definedName>
    <definedName name="f_9b2_1">NA()</definedName>
    <definedName name="f_9b3_1">NA()</definedName>
    <definedName name="f_9b4_1">NA()</definedName>
    <definedName name="F_Class1">"#REF!"</definedName>
    <definedName name="F_Class2">"#REF!"</definedName>
    <definedName name="F_Class3">"#REF!"</definedName>
    <definedName name="F_Class4">"#REF!"</definedName>
    <definedName name="F_Class5">"#REF!"</definedName>
    <definedName name="f_cs">"#REF!"</definedName>
    <definedName name="F0.000_1">NA()</definedName>
    <definedName name="F0.010_1">NA()</definedName>
    <definedName name="F0.020_1">NA()</definedName>
    <definedName name="F0.100_1">NA()</definedName>
    <definedName name="F0.110_1">NA()</definedName>
    <definedName name="F0.120_1">NA()</definedName>
    <definedName name="F0.200_1">NA()</definedName>
    <definedName name="F0.210_1">NA()</definedName>
    <definedName name="F0.220_1">NA()</definedName>
    <definedName name="F0.300_1">NA()</definedName>
    <definedName name="F0.310_1">NA()</definedName>
    <definedName name="F0.320_1">NA()</definedName>
    <definedName name="F1.000_1">NA()</definedName>
    <definedName name="F1.010_1">NA()</definedName>
    <definedName name="F1.020_1">NA()</definedName>
    <definedName name="F1.100_1">NA()</definedName>
    <definedName name="F1.110_1">NA()</definedName>
    <definedName name="F1.120_1">NA()</definedName>
    <definedName name="F1.130_1">NA()</definedName>
    <definedName name="F1.140_1">NA()</definedName>
    <definedName name="F1.150_1">NA()</definedName>
    <definedName name="F1bo">"#REF!"</definedName>
    <definedName name="F1bo_1">NA()</definedName>
    <definedName name="F2.001_1">NA()</definedName>
    <definedName name="F2.011_1">NA()</definedName>
    <definedName name="F2.021_1">NA()</definedName>
    <definedName name="F2.031_1">NA()</definedName>
    <definedName name="F2.041_1">NA()</definedName>
    <definedName name="F2.051_1">NA()</definedName>
    <definedName name="F2.052_1">NA()</definedName>
    <definedName name="F2.061_1">NA()</definedName>
    <definedName name="F2.071_1">NA()</definedName>
    <definedName name="F2.101_1">NA()</definedName>
    <definedName name="F2.111_1">NA()</definedName>
    <definedName name="F2.121_1">NA()</definedName>
    <definedName name="F2.131_1">NA()</definedName>
    <definedName name="F2.141_1">NA()</definedName>
    <definedName name="F2.200_1">NA()</definedName>
    <definedName name="F2.210_1">NA()</definedName>
    <definedName name="F2.220_1">NA()</definedName>
    <definedName name="F2.230_1">NA()</definedName>
    <definedName name="F2.240_1">NA()</definedName>
    <definedName name="F2.250_1">NA()</definedName>
    <definedName name="F2.300_1">NA()</definedName>
    <definedName name="F2.310_1">NA()</definedName>
    <definedName name="F2.320_1">NA()</definedName>
    <definedName name="F20B86">"#REF!"</definedName>
    <definedName name="F3.000_1">NA()</definedName>
    <definedName name="F3.010_1">NA()</definedName>
    <definedName name="F3.020_1">NA()</definedName>
    <definedName name="F3.030_1">NA()</definedName>
    <definedName name="F3.100_1">NA()</definedName>
    <definedName name="F3.110_1">NA()</definedName>
    <definedName name="F3.120_1">NA()</definedName>
    <definedName name="F3.130_1">NA()</definedName>
    <definedName name="F4.000_1">NA()</definedName>
    <definedName name="F4.010_1">NA()</definedName>
    <definedName name="F4.020_1">NA()</definedName>
    <definedName name="F4.030_1">NA()</definedName>
    <definedName name="F4.100_1">NA()</definedName>
    <definedName name="F4.120_1">NA()</definedName>
    <definedName name="F4.140_1">NA()</definedName>
    <definedName name="F4.160_1">NA()</definedName>
    <definedName name="F4.200_1">NA()</definedName>
    <definedName name="F4.220_1">NA()</definedName>
    <definedName name="F4.240_1">NA()</definedName>
    <definedName name="F4.260_1">NA()</definedName>
    <definedName name="F4.300_1">NA()</definedName>
    <definedName name="F4.320_1">NA()</definedName>
    <definedName name="F4.340_1">NA()</definedName>
    <definedName name="F4.400_1">NA()</definedName>
    <definedName name="F4.420_1">NA()</definedName>
    <definedName name="F4.440_1">NA()</definedName>
    <definedName name="F4.500_1">NA()</definedName>
    <definedName name="F4.530_1">NA()</definedName>
    <definedName name="F4.550_1">NA()</definedName>
    <definedName name="F4.570_1">NA()</definedName>
    <definedName name="F4.600_1">NA()</definedName>
    <definedName name="F4.610_1">NA()</definedName>
    <definedName name="F4.620_1">NA()</definedName>
    <definedName name="F4.700_1">NA()</definedName>
    <definedName name="F4.730_1">NA()</definedName>
    <definedName name="F4.740_1">NA()</definedName>
    <definedName name="F4.800_1">NA()</definedName>
    <definedName name="F4.830_1">NA()</definedName>
    <definedName name="F4.840_1">NA()</definedName>
    <definedName name="F5.01_1">NA()</definedName>
    <definedName name="F5.02_1">NA()</definedName>
    <definedName name="F5.03_1">NA()</definedName>
    <definedName name="F5.04_1">NA()</definedName>
    <definedName name="F5.05_1">NA()</definedName>
    <definedName name="F5.11_1">NA()</definedName>
    <definedName name="F5.12_1">NA()</definedName>
    <definedName name="F5.13_1">NA()</definedName>
    <definedName name="F5.14_1">NA()</definedName>
    <definedName name="F5.15_1">NA()</definedName>
    <definedName name="f5_1">{"'Sheet1'!$L$16"}</definedName>
    <definedName name="f5_1_1">{"'Sheet1'!$L$16"}</definedName>
    <definedName name="f5_1_1_1">{"'Sheet1'!$L$16"}</definedName>
    <definedName name="f5_2">{"'Sheet1'!$L$16"}</definedName>
    <definedName name="f5_2_1">{"'Sheet1'!$L$16"}</definedName>
    <definedName name="f5_3">{"'Sheet1'!$L$16"}</definedName>
    <definedName name="f5_3_1">{"'Sheet1'!$L$16"}</definedName>
    <definedName name="f5_4">{"'Sheet1'!$L$16"}</definedName>
    <definedName name="f5_4_1">{"'Sheet1'!$L$16"}</definedName>
    <definedName name="f5_5">{"'Sheet1'!$L$16"}</definedName>
    <definedName name="f5_5_1">{"'Sheet1'!$L$16"}</definedName>
    <definedName name="f5_6">{"'Sheet1'!$L$16"}</definedName>
    <definedName name="f5_6_1">{"'Sheet1'!$L$16"}</definedName>
    <definedName name="f5_7">{"'Sheet1'!$L$16"}</definedName>
    <definedName name="f5_7_1">{"'Sheet1'!$L$16"}</definedName>
    <definedName name="F6.001_1">NA()</definedName>
    <definedName name="F6.002_1">NA()</definedName>
    <definedName name="F6.003_1">NA()</definedName>
    <definedName name="F6.004_1">NA()</definedName>
    <definedName name="f82E46">"#REF!"</definedName>
    <definedName name="f92F56" localSheetId="0">#REF!</definedName>
    <definedName name="f92F56" localSheetId="8">#REF!</definedName>
    <definedName name="f92F56" localSheetId="7">#REF!</definedName>
    <definedName name="f92F56" localSheetId="1">#REF!</definedName>
    <definedName name="f92F56" localSheetId="5">#REF!</definedName>
    <definedName name="f92F56">#REF!</definedName>
    <definedName name="f92F56_1">"#REF!"</definedName>
    <definedName name="fa_1">NA()</definedName>
    <definedName name="faasdf" localSheetId="0" hidden="1">#REF!</definedName>
    <definedName name="faasdf" localSheetId="6" hidden="1">#REF!</definedName>
    <definedName name="faasdf" localSheetId="8" hidden="1">#REF!</definedName>
    <definedName name="faasdf" localSheetId="7" hidden="1">#REF!</definedName>
    <definedName name="faasdf" localSheetId="1" hidden="1">#REF!</definedName>
    <definedName name="faasdf" localSheetId="5" hidden="1">#REF!</definedName>
    <definedName name="faasdf" hidden="1">#REF!</definedName>
    <definedName name="fac" localSheetId="0">#REF!</definedName>
    <definedName name="fac" localSheetId="8">#REF!</definedName>
    <definedName name="fac" localSheetId="7">#REF!</definedName>
    <definedName name="fac" localSheetId="1">#REF!</definedName>
    <definedName name="fac" localSheetId="5">#REF!</definedName>
    <definedName name="fac">#REF!</definedName>
    <definedName name="FACTOR">"#REF!"</definedName>
    <definedName name="FACTOR_1">NA()</definedName>
    <definedName name="factor_g">"#REF!"</definedName>
    <definedName name="fasf" localSheetId="0" hidden="1">{"'Sheet1'!$L$16"}</definedName>
    <definedName name="fasf" localSheetId="6" hidden="1">{"'Sheet1'!$L$16"}</definedName>
    <definedName name="fasf" localSheetId="8" hidden="1">{"'Sheet1'!$L$16"}</definedName>
    <definedName name="fasf" localSheetId="7" hidden="1">{"'Sheet1'!$L$16"}</definedName>
    <definedName name="fasf" localSheetId="1" hidden="1">{"'Sheet1'!$L$16"}</definedName>
    <definedName name="fasf" localSheetId="5" hidden="1">{"'Sheet1'!$L$16"}</definedName>
    <definedName name="fasf" hidden="1">{"'Sheet1'!$L$16"}</definedName>
    <definedName name="Fault_d" localSheetId="0">#REF!</definedName>
    <definedName name="Fault_d" localSheetId="8">#REF!</definedName>
    <definedName name="Fault_d" localSheetId="7">#REF!</definedName>
    <definedName name="Fault_d" localSheetId="1">#REF!</definedName>
    <definedName name="Fault_d" localSheetId="5">#REF!</definedName>
    <definedName name="Fault_d">#REF!</definedName>
    <definedName name="Fault_nd" localSheetId="0">#REF!</definedName>
    <definedName name="Fault_nd" localSheetId="8">#REF!</definedName>
    <definedName name="Fault_nd" localSheetId="7">#REF!</definedName>
    <definedName name="Fault_nd" localSheetId="1">#REF!</definedName>
    <definedName name="Fault_nd" localSheetId="5">#REF!</definedName>
    <definedName name="Fault_nd">#REF!</definedName>
    <definedName name="FaultCriticalGT25" localSheetId="0">#REF!</definedName>
    <definedName name="FaultCriticalGT25" localSheetId="8">#REF!</definedName>
    <definedName name="FaultCriticalGT25" localSheetId="7">#REF!</definedName>
    <definedName name="FaultCriticalGT25" localSheetId="1">#REF!</definedName>
    <definedName name="FaultCriticalGT25" localSheetId="5">#REF!</definedName>
    <definedName name="FaultCriticalGT25">#REF!</definedName>
    <definedName name="FaultCriticalLT25" localSheetId="0">#REF!</definedName>
    <definedName name="FaultCriticalLT25" localSheetId="8">#REF!</definedName>
    <definedName name="FaultCriticalLT25" localSheetId="7">#REF!</definedName>
    <definedName name="FaultCriticalLT25" localSheetId="1">#REF!</definedName>
    <definedName name="FaultCriticalLT25" localSheetId="5">#REF!</definedName>
    <definedName name="FaultCriticalLT25">#REF!</definedName>
    <definedName name="Fax">"#REF!"</definedName>
    <definedName name="Fax_1">NA()</definedName>
    <definedName name="FAXNO" localSheetId="0">#REF!</definedName>
    <definedName name="FAXNO" localSheetId="8">#REF!</definedName>
    <definedName name="FAXNO" localSheetId="7">#REF!</definedName>
    <definedName name="FAXNO" localSheetId="1">#REF!</definedName>
    <definedName name="FAXNO" localSheetId="5">#REF!</definedName>
    <definedName name="FAXNO">#REF!</definedName>
    <definedName name="Fay">"#REF!"</definedName>
    <definedName name="fb_1">NA()</definedName>
    <definedName name="fbsdggdsf">{"DZ-TDTB2.XLS","Dcksat.xls"}</definedName>
    <definedName name="fbsdggdsf_1">{"DZ-TDTB2.XLS","Dcksat.xls"}</definedName>
    <definedName name="Fc">"#REF!"</definedName>
    <definedName name="fc._1">NA()</definedName>
    <definedName name="fc_">"#REF!"</definedName>
    <definedName name="fc__1">NA()</definedName>
    <definedName name="fc_1" localSheetId="0">#REF!</definedName>
    <definedName name="fc_1" localSheetId="8">#REF!</definedName>
    <definedName name="fc_1" localSheetId="7">#REF!</definedName>
    <definedName name="fc_1" localSheetId="1">#REF!</definedName>
    <definedName name="fc_1" localSheetId="5">#REF!</definedName>
    <definedName name="fc_1">#REF!</definedName>
    <definedName name="FC_TOTAL_1">NA()</definedName>
    <definedName name="FC5_total">"#REF!"</definedName>
    <definedName name="FC6_total">"#REF!"</definedName>
    <definedName name="fcc" localSheetId="0">#REF!</definedName>
    <definedName name="fcc" localSheetId="8">#REF!</definedName>
    <definedName name="fcc" localSheetId="7">#REF!</definedName>
    <definedName name="fcc" localSheetId="1">#REF!</definedName>
    <definedName name="fcc" localSheetId="5">#REF!</definedName>
    <definedName name="fcc">#REF!</definedName>
    <definedName name="fci">"#REF!"</definedName>
    <definedName name="Fcoc">"#REF!"</definedName>
    <definedName name="FCode">"#REF!"</definedName>
    <definedName name="FCode_1">"#REF!"</definedName>
    <definedName name="fcp">"#REF!"</definedName>
    <definedName name="fcs">"#REF!"</definedName>
    <definedName name="fD_1">NA()</definedName>
    <definedName name="Fdam">"#REF!"</definedName>
    <definedName name="Fdaymong">"#REF!"</definedName>
    <definedName name="fddd_1">NA()</definedName>
    <definedName name="fdfsf" localSheetId="0" hidden="1">{#N/A,#N/A,FALSE,"Chi tiÆt"}</definedName>
    <definedName name="fdfsf" localSheetId="6" hidden="1">{#N/A,#N/A,FALSE,"Chi tiÆt"}</definedName>
    <definedName name="fdfsf" localSheetId="8" hidden="1">{#N/A,#N/A,FALSE,"Chi tiÆt"}</definedName>
    <definedName name="fdfsf" localSheetId="7" hidden="1">{#N/A,#N/A,FALSE,"Chi tiÆt"}</definedName>
    <definedName name="fdfsf" localSheetId="1" hidden="1">{#N/A,#N/A,FALSE,"Chi tiÆt"}</definedName>
    <definedName name="fdfsf" localSheetId="5" hidden="1">{#N/A,#N/A,FALSE,"Chi tiÆt"}</definedName>
    <definedName name="fdfsf" hidden="1">{#N/A,#N/A,FALSE,"Chi tiÆt"}</definedName>
    <definedName name="fdg" localSheetId="0" hidden="1">{"'Sheet1'!$L$16"}</definedName>
    <definedName name="fdg" localSheetId="6" hidden="1">{"'Sheet1'!$L$16"}</definedName>
    <definedName name="fdg" localSheetId="8" hidden="1">{"'Sheet1'!$L$16"}</definedName>
    <definedName name="fdg" localSheetId="7" hidden="1">{"'Sheet1'!$L$16"}</definedName>
    <definedName name="fdg" localSheetId="1" hidden="1">{"'Sheet1'!$L$16"}</definedName>
    <definedName name="fdg" localSheetId="5" hidden="1">{"'Sheet1'!$L$16"}</definedName>
    <definedName name="fdg" hidden="1">{"'Sheet1'!$L$16"}</definedName>
    <definedName name="FDR">"#REF!"</definedName>
    <definedName name="FDR_1">NA()</definedName>
    <definedName name="Fe">"#REF!"</definedName>
    <definedName name="ff_1">NA()</definedName>
    <definedName name="fff">{"'Sheet1'!$L$16"}</definedName>
    <definedName name="fff_1">{"'Sheet1'!$L$16"}</definedName>
    <definedName name="fff_1_1">{"'Sheet1'!$L$16"}</definedName>
    <definedName name="fff_2">{"'Sheet1'!$L$16"}</definedName>
    <definedName name="fff_3">{"'Sheet1'!$L$16"}</definedName>
    <definedName name="fff_4">{"'Sheet1'!$L$16"}</definedName>
    <definedName name="fff_5">{"'Sheet1'!$L$16"}</definedName>
    <definedName name="fff_6">{"'Sheet1'!$L$16"}</definedName>
    <definedName name="FFF_7" localSheetId="0">BlankMacro1</definedName>
    <definedName name="FFF_7" localSheetId="8">BlankMacro1</definedName>
    <definedName name="FFF_7" localSheetId="7">BlankMacro1</definedName>
    <definedName name="FFF_7" localSheetId="1">BlankMacro1</definedName>
    <definedName name="FFF_7" localSheetId="5">BlankMacro1</definedName>
    <definedName name="FFF_7">BlankMacro1</definedName>
    <definedName name="fff_8">{"'Sheet1'!$L$16"}</definedName>
    <definedName name="fg">{"'Sheet1'!$L$16"}</definedName>
    <definedName name="fg_1">{"'Sheet1'!$L$16"}</definedName>
    <definedName name="fg_1_1">{"'Sheet1'!$L$16"}</definedName>
    <definedName name="fg_2">{"'Sheet1'!$L$16"}</definedName>
    <definedName name="fg_3">{"'Sheet1'!$L$16"}</definedName>
    <definedName name="fg_4">{"'Sheet1'!$L$16"}</definedName>
    <definedName name="fg_5">{"'Sheet1'!$L$16"}</definedName>
    <definedName name="fg_6">{"'Sheet1'!$L$16"}</definedName>
    <definedName name="fg_7">{"'Sheet1'!$L$16"}</definedName>
    <definedName name="fggggg" localSheetId="0">#REF!</definedName>
    <definedName name="fggggg" localSheetId="8">#REF!</definedName>
    <definedName name="fggggg" localSheetId="7">#REF!</definedName>
    <definedName name="fggggg" localSheetId="1">#REF!</definedName>
    <definedName name="fggggg" localSheetId="5">#REF!</definedName>
    <definedName name="fggggg">#REF!</definedName>
    <definedName name="fghghgh">"#REF!"</definedName>
    <definedName name="fh">"#REF!"</definedName>
    <definedName name="Fh_1">NA()</definedName>
    <definedName name="fI">"#REF!"</definedName>
    <definedName name="FI_12">4820</definedName>
    <definedName name="FI_d" localSheetId="0">#REF!</definedName>
    <definedName name="FI_d" localSheetId="8">#REF!</definedName>
    <definedName name="FI_d" localSheetId="7">#REF!</definedName>
    <definedName name="FI_d" localSheetId="1">#REF!</definedName>
    <definedName name="FI_d" localSheetId="5">#REF!</definedName>
    <definedName name="FI_d">#REF!</definedName>
    <definedName name="Fi_f" localSheetId="0">#REF!</definedName>
    <definedName name="Fi_f" localSheetId="8">#REF!</definedName>
    <definedName name="Fi_f" localSheetId="7">#REF!</definedName>
    <definedName name="Fi_f" localSheetId="1">#REF!</definedName>
    <definedName name="Fi_f" localSheetId="5">#REF!</definedName>
    <definedName name="Fi_f">#REF!</definedName>
    <definedName name="FI_nd" localSheetId="0">#REF!</definedName>
    <definedName name="FI_nd" localSheetId="8">#REF!</definedName>
    <definedName name="FI_nd" localSheetId="7">#REF!</definedName>
    <definedName name="FI_nd" localSheetId="1">#REF!</definedName>
    <definedName name="FI_nd" localSheetId="5">#REF!</definedName>
    <definedName name="FI_nd">#REF!</definedName>
    <definedName name="fII">"#REF!"</definedName>
    <definedName name="FIL">"#REF!"</definedName>
    <definedName name="FILE">"#REF!"</definedName>
    <definedName name="finclb">"#REF!"</definedName>
    <definedName name="FIT">"blankmacro1"</definedName>
    <definedName name="FIT_1" localSheetId="0">BlankMacro1</definedName>
    <definedName name="FIT_1" localSheetId="8">BlankMacro1</definedName>
    <definedName name="FIT_1" localSheetId="7">BlankMacro1</definedName>
    <definedName name="FIT_1" localSheetId="1">BlankMacro1</definedName>
    <definedName name="FIT_1" localSheetId="5">BlankMacro1</definedName>
    <definedName name="FIT_1">BlankMacro1</definedName>
    <definedName name="Fitb_1">NA()</definedName>
    <definedName name="FITT2">"blankmacro1"</definedName>
    <definedName name="FITT2_1" localSheetId="0">BlankMacro1</definedName>
    <definedName name="FITT2_1" localSheetId="8">BlankMacro1</definedName>
    <definedName name="FITT2_1" localSheetId="7">BlankMacro1</definedName>
    <definedName name="FITT2_1" localSheetId="1">BlankMacro1</definedName>
    <definedName name="FITT2_1" localSheetId="5">BlankMacro1</definedName>
    <definedName name="FITT2_1">BlankMacro1</definedName>
    <definedName name="FITTING2">"blankmacro1"</definedName>
    <definedName name="FITTING2_1" localSheetId="0">BlankMacro1</definedName>
    <definedName name="FITTING2_1" localSheetId="8">BlankMacro1</definedName>
    <definedName name="FITTING2_1" localSheetId="7">BlankMacro1</definedName>
    <definedName name="FITTING2_1" localSheetId="1">BlankMacro1</definedName>
    <definedName name="FITTING2_1" localSheetId="5">BlankMacro1</definedName>
    <definedName name="FITTING2_1">BlankMacro1</definedName>
    <definedName name="fj_1">NA()</definedName>
    <definedName name="fjh">"#REF!"</definedName>
    <definedName name="FL">"#REF!"</definedName>
    <definedName name="FlexZZ">"#REF!"</definedName>
    <definedName name="FLG">"blankmacro1"</definedName>
    <definedName name="FLG_1" localSheetId="0">BlankMacro1</definedName>
    <definedName name="FLG_1" localSheetId="8">BlankMacro1</definedName>
    <definedName name="FLG_1" localSheetId="7">BlankMacro1</definedName>
    <definedName name="FLG_1" localSheetId="1">BlankMacro1</definedName>
    <definedName name="FLG_1" localSheetId="5">BlankMacro1</definedName>
    <definedName name="FLG_1">BlankMacro1</definedName>
    <definedName name="Flv" localSheetId="0">#REF!</definedName>
    <definedName name="Flv" localSheetId="8">#REF!</definedName>
    <definedName name="Flv" localSheetId="7">#REF!</definedName>
    <definedName name="Flv" localSheetId="1">#REF!</definedName>
    <definedName name="Flv" localSheetId="5">#REF!</definedName>
    <definedName name="Flv">#REF!</definedName>
    <definedName name="Fnc">"#REF!"</definedName>
    <definedName name="Fng">"#REF!"</definedName>
    <definedName name="Fng_1">NA()</definedName>
    <definedName name="FO">"#N/A"</definedName>
    <definedName name="foo">"errorhandler_1"</definedName>
    <definedName name="foo_1" localSheetId="0">ErrorHandler_1</definedName>
    <definedName name="foo_1" localSheetId="8">ErrorHandler_1</definedName>
    <definedName name="foo_1" localSheetId="7">ErrorHandler_1</definedName>
    <definedName name="foo_1" localSheetId="1">ErrorHandler_1</definedName>
    <definedName name="foo_1" localSheetId="5">ErrorHandler_1</definedName>
    <definedName name="foo_1">ErrorHandler_1</definedName>
    <definedName name="Formula" localSheetId="0">#REF!</definedName>
    <definedName name="Formula" localSheetId="8">#REF!</definedName>
    <definedName name="Formula" localSheetId="7">#REF!</definedName>
    <definedName name="Formula" localSheetId="1">#REF!</definedName>
    <definedName name="Formula" localSheetId="5">#REF!</definedName>
    <definedName name="Formula">#REF!</definedName>
    <definedName name="FP" localSheetId="0">'[1]COAT&amp;WRAP-QIOT-#3'!#REF!</definedName>
    <definedName name="FP" localSheetId="8">'[1]COAT&amp;WRAP-QIOT-#3'!#REF!</definedName>
    <definedName name="FP" localSheetId="7">'[1]COAT&amp;WRAP-QIOT-#3'!#REF!</definedName>
    <definedName name="FP" localSheetId="1">'[1]COAT&amp;WRAP-QIOT-#3'!#REF!</definedName>
    <definedName name="FP" localSheetId="5">'[1]COAT&amp;WRAP-QIOT-#3'!#REF!</definedName>
    <definedName name="FP">'[1]COAT&amp;WRAP-QIOT-#3'!#REF!</definedName>
    <definedName name="FP_1" localSheetId="0">[14]Nguồn!#REF!</definedName>
    <definedName name="FP_1" localSheetId="8">[14]Nguồn!#REF!</definedName>
    <definedName name="FP_1" localSheetId="7">[14]Nguồn!#REF!</definedName>
    <definedName name="FP_1" localSheetId="1">[14]Nguồn!#REF!</definedName>
    <definedName name="FP_1" localSheetId="5">[14]Nguồn!#REF!</definedName>
    <definedName name="FP_1">[14]Nguồn!#REF!</definedName>
    <definedName name="FP_2">NA()</definedName>
    <definedName name="FP_3">NA()</definedName>
    <definedName name="FP_4">NA()</definedName>
    <definedName name="FP_5">NA()</definedName>
    <definedName name="FP_6">NA()</definedName>
    <definedName name="FP_7" localSheetId="0">#REF!</definedName>
    <definedName name="FP_7" localSheetId="8">#REF!</definedName>
    <definedName name="FP_7" localSheetId="7">#REF!</definedName>
    <definedName name="FP_7" localSheetId="1">#REF!</definedName>
    <definedName name="FP_7" localSheetId="5">#REF!</definedName>
    <definedName name="FP_7">#REF!</definedName>
    <definedName name="FP_8">NA()</definedName>
    <definedName name="fpa_1">NA()</definedName>
    <definedName name="fpc_1">NA()</definedName>
    <definedName name="fpe_1">NA()</definedName>
    <definedName name="fpf_1">NA()</definedName>
    <definedName name="fpj_1">NA()</definedName>
    <definedName name="fps_1">NA()</definedName>
    <definedName name="fpu_1">NA()</definedName>
    <definedName name="fr">"#REF!"</definedName>
    <definedName name="fr_ani">"#REF!"</definedName>
    <definedName name="frK_bls">"#REF!"</definedName>
    <definedName name="frN_bls">"#REF!"</definedName>
    <definedName name="frP_bls">"#REF!"</definedName>
    <definedName name="frt" localSheetId="0" hidden="1">{"'Sheet1'!$L$16"}</definedName>
    <definedName name="frt" localSheetId="6" hidden="1">{"'Sheet1'!$L$16"}</definedName>
    <definedName name="frt" localSheetId="8" hidden="1">{"'Sheet1'!$L$16"}</definedName>
    <definedName name="frt" localSheetId="7" hidden="1">{"'Sheet1'!$L$16"}</definedName>
    <definedName name="frt" localSheetId="1" hidden="1">{"'Sheet1'!$L$16"}</definedName>
    <definedName name="frt" localSheetId="5" hidden="1">{"'Sheet1'!$L$16"}</definedName>
    <definedName name="frt" hidden="1">{"'Sheet1'!$L$16"}</definedName>
    <definedName name="fs">"#REF!"</definedName>
    <definedName name="fs_1">NA()</definedName>
    <definedName name="fsd" localSheetId="0" hidden="1">{"'Sheet1'!$L$16"}</definedName>
    <definedName name="fsd" localSheetId="6" hidden="1">{"'Sheet1'!$L$16"}</definedName>
    <definedName name="fsd" localSheetId="8" hidden="1">{"'Sheet1'!$L$16"}</definedName>
    <definedName name="fsd" localSheetId="7" hidden="1">{"'Sheet1'!$L$16"}</definedName>
    <definedName name="fsd" localSheetId="1" hidden="1">{"'Sheet1'!$L$16"}</definedName>
    <definedName name="fsd" localSheetId="5" hidden="1">{"'Sheet1'!$L$16"}</definedName>
    <definedName name="fsd" hidden="1">{"'Sheet1'!$L$16"}</definedName>
    <definedName name="fsdfdsf">{"'Sheet1'!$L$16"}</definedName>
    <definedName name="fsdfdsf_1">{"'Sheet1'!$L$16"}</definedName>
    <definedName name="fsdfdsf_1_1">{"'Sheet1'!$L$16"}</definedName>
    <definedName name="fsdfdsf_2">{"'Sheet1'!$L$16"}</definedName>
    <definedName name="fsdfdsf_3">{"'Sheet1'!$L$16"}</definedName>
    <definedName name="fsdfdsf_4">{"'Sheet1'!$L$16"}</definedName>
    <definedName name="fsdfdsf_5">{"'Sheet1'!$L$16"}</definedName>
    <definedName name="fsdfdsf_6">{"'Sheet1'!$L$16"}</definedName>
    <definedName name="fsdfdsf_7">{"'Sheet1'!$L$16"}</definedName>
    <definedName name="fse">"#REF!"</definedName>
    <definedName name="fses_1">NA()</definedName>
    <definedName name="fsf">"#REF!"</definedName>
    <definedName name="fso">"#REF!"</definedName>
    <definedName name="Ft">"#REF!"</definedName>
    <definedName name="Ft_" localSheetId="0">#REF!</definedName>
    <definedName name="Ft_" localSheetId="8">#REF!</definedName>
    <definedName name="Ft_" localSheetId="7">#REF!</definedName>
    <definedName name="Ft_" localSheetId="1">#REF!</definedName>
    <definedName name="Ft_" localSheetId="5">#REF!</definedName>
    <definedName name="Ft_">#REF!</definedName>
    <definedName name="ftd">"#REF!"</definedName>
    <definedName name="ftd_1">NA()</definedName>
    <definedName name="fth">"#REF!"</definedName>
    <definedName name="fth_1">NA()</definedName>
    <definedName name="fu" localSheetId="0">#REF!</definedName>
    <definedName name="fu" localSheetId="8">#REF!</definedName>
    <definedName name="fu" localSheetId="7">#REF!</definedName>
    <definedName name="fu" localSheetId="1">#REF!</definedName>
    <definedName name="fu" localSheetId="5">#REF!</definedName>
    <definedName name="fu">#REF!</definedName>
    <definedName name="fuji">"#REF!"</definedName>
    <definedName name="fum" localSheetId="0">#REF!</definedName>
    <definedName name="fum" localSheetId="8">#REF!</definedName>
    <definedName name="fum" localSheetId="7">#REF!</definedName>
    <definedName name="fum" localSheetId="1">#REF!</definedName>
    <definedName name="fum" localSheetId="5">#REF!</definedName>
    <definedName name="fum">#REF!</definedName>
    <definedName name="fv">"#REF!"</definedName>
    <definedName name="Fvn_fri">"#REF!"</definedName>
    <definedName name="fy">"#REF!"</definedName>
    <definedName name="fy._1">NA()</definedName>
    <definedName name="Fy_">"#REF!"</definedName>
    <definedName name="fy_1" localSheetId="0">#REF!</definedName>
    <definedName name="fy_1" localSheetId="8">#REF!</definedName>
    <definedName name="fy_1" localSheetId="7">#REF!</definedName>
    <definedName name="fy_1" localSheetId="1">#REF!</definedName>
    <definedName name="fy_1" localSheetId="5">#REF!</definedName>
    <definedName name="fy_1">#REF!</definedName>
    <definedName name="fys_1">NA()</definedName>
    <definedName name="g">{"'Sheet1'!$L$16"}</definedName>
    <definedName name="g_">"#REF!"</definedName>
    <definedName name="g__1">NA()</definedName>
    <definedName name="g__Thu_nhËp_chÞu_thuÕ_tÝnh_tr_íc___f_1">NA()</definedName>
    <definedName name="g_1">{"'Sheet1'!$L$16"}</definedName>
    <definedName name="g_1_1">{"'Sheet1'!$L$16"}</definedName>
    <definedName name="g_2">{"'Sheet1'!$L$16"}</definedName>
    <definedName name="g_2_1">{"'Sheet1'!$L$16"}</definedName>
    <definedName name="g_3">{"'Sheet1'!$L$16"}</definedName>
    <definedName name="g_3_1">{"'Sheet1'!$L$16"}</definedName>
    <definedName name="g_4">{"'Sheet1'!$L$16"}</definedName>
    <definedName name="g_5">{"'Sheet1'!$L$16"}</definedName>
    <definedName name="g_6">{"'Sheet1'!$L$16"}</definedName>
    <definedName name="g_7">{"'Sheet1'!$L$16"}</definedName>
    <definedName name="g_8">{"'Sheet1'!$L$16"}</definedName>
    <definedName name="G_ME">"#REF!"</definedName>
    <definedName name="G_section_1">NA()</definedName>
    <definedName name="G0.000_1">NA()</definedName>
    <definedName name="G0.010_1">NA()</definedName>
    <definedName name="G0.020_1">NA()</definedName>
    <definedName name="G0.100_1">NA()</definedName>
    <definedName name="G0.110_1">NA()</definedName>
    <definedName name="G0.120_1">NA()</definedName>
    <definedName name="g1._1">NA()</definedName>
    <definedName name="G1.000_1">NA()</definedName>
    <definedName name="G1.011_1">NA()</definedName>
    <definedName name="G1.021_1">NA()</definedName>
    <definedName name="G1.031_1">NA()</definedName>
    <definedName name="G1.041_1">NA()</definedName>
    <definedName name="G1.051_1">NA()</definedName>
    <definedName name="g2._1">NA()</definedName>
    <definedName name="G2.000_1">NA()</definedName>
    <definedName name="G2.010_1">NA()</definedName>
    <definedName name="G2.020_1">NA()</definedName>
    <definedName name="G2.030_1">NA()</definedName>
    <definedName name="G3.000_1">NA()</definedName>
    <definedName name="G3.011_1">NA()</definedName>
    <definedName name="G3.021_1">NA()</definedName>
    <definedName name="G3.031_1">NA()</definedName>
    <definedName name="G3.041_1">NA()</definedName>
    <definedName name="G3.100_1">NA()</definedName>
    <definedName name="G3.111_1">NA()</definedName>
    <definedName name="G3.121_1">NA()</definedName>
    <definedName name="G3.131_1">NA()</definedName>
    <definedName name="G3.141_1">NA()</definedName>
    <definedName name="G3.201_1">NA()</definedName>
    <definedName name="G3.211_1">NA()</definedName>
    <definedName name="G3.221_1">NA()</definedName>
    <definedName name="G3.231_1">NA()</definedName>
    <definedName name="G3.241_1">NA()</definedName>
    <definedName name="G3.301_1">NA()</definedName>
    <definedName name="G3.311_1">NA()</definedName>
    <definedName name="G3.321_1">NA()</definedName>
    <definedName name="G3.331_1">NA()</definedName>
    <definedName name="G3.341_1">NA()</definedName>
    <definedName name="G4.000_1">NA()</definedName>
    <definedName name="G4.010_1">NA()</definedName>
    <definedName name="G4.020_1">NA()</definedName>
    <definedName name="G4.030_1">NA()</definedName>
    <definedName name="G4.040_1">NA()</definedName>
    <definedName name="G4.101_1">NA()</definedName>
    <definedName name="G4.111_1">NA()</definedName>
    <definedName name="G4.121_1">NA()</definedName>
    <definedName name="G4.131_1">NA()</definedName>
    <definedName name="G4.141_1">NA()</definedName>
    <definedName name="G4.151_1">NA()</definedName>
    <definedName name="G4.161_1">NA()</definedName>
    <definedName name="G4.171_1">NA()</definedName>
    <definedName name="G4.200_1">NA()</definedName>
    <definedName name="G4.210_1">NA()</definedName>
    <definedName name="G4.220_1">NA()</definedName>
    <definedName name="g40g40" localSheetId="0">[51]tuong!#REF!</definedName>
    <definedName name="g40g40" localSheetId="8">[51]tuong!#REF!</definedName>
    <definedName name="g40g40" localSheetId="7">[51]tuong!#REF!</definedName>
    <definedName name="g40g40" localSheetId="1">[51]tuong!#REF!</definedName>
    <definedName name="g40g40" localSheetId="5">[51]tuong!#REF!</definedName>
    <definedName name="g40g40">[51]tuong!#REF!</definedName>
    <definedName name="Ga">"#REF!"</definedName>
    <definedName name="gach">"#REF!"</definedName>
    <definedName name="gach_1">NA()</definedName>
    <definedName name="Gachce_1">NA()</definedName>
    <definedName name="gachchongtron" localSheetId="0">#REF!</definedName>
    <definedName name="gachchongtron" localSheetId="8">#REF!</definedName>
    <definedName name="gachchongtron" localSheetId="7">#REF!</definedName>
    <definedName name="gachchongtron" localSheetId="1">#REF!</definedName>
    <definedName name="gachchongtron" localSheetId="5">#REF!</definedName>
    <definedName name="gachchongtron">#REF!</definedName>
    <definedName name="gachlanem" localSheetId="0">#REF!</definedName>
    <definedName name="gachlanem" localSheetId="8">#REF!</definedName>
    <definedName name="gachlanem" localSheetId="7">#REF!</definedName>
    <definedName name="gachlanem" localSheetId="1">#REF!</definedName>
    <definedName name="gachlanem" localSheetId="5">#REF!</definedName>
    <definedName name="gachlanem">#REF!</definedName>
    <definedName name="gachtuy" localSheetId="0">#REF!</definedName>
    <definedName name="gachtuy" localSheetId="8">#REF!</definedName>
    <definedName name="gachtuy" localSheetId="7">#REF!</definedName>
    <definedName name="gachtuy" localSheetId="1">#REF!</definedName>
    <definedName name="gachtuy" localSheetId="5">#REF!</definedName>
    <definedName name="gachtuy">#REF!</definedName>
    <definedName name="gachvo_1">NA()</definedName>
    <definedName name="GAHT">"#REF!"</definedName>
    <definedName name="GaicapbocCuXLPEPVCPVCloaiCEVV18den35kV">"#REF!"</definedName>
    <definedName name="Gald">"#REF!"</definedName>
    <definedName name="gama">"#REF!"</definedName>
    <definedName name="gama_1">NA()</definedName>
    <definedName name="Gamadam">"#REF!"</definedName>
    <definedName name="gamatc_1">NA()</definedName>
    <definedName name="gas" localSheetId="0">#REF!</definedName>
    <definedName name="gas" localSheetId="8">#REF!</definedName>
    <definedName name="gas" localSheetId="7">#REF!</definedName>
    <definedName name="gas" localSheetId="1">#REF!</definedName>
    <definedName name="gas" localSheetId="5">#REF!</definedName>
    <definedName name="gas">#REF!</definedName>
    <definedName name="gas_1">NA()</definedName>
    <definedName name="Gb_1">NA()</definedName>
    <definedName name="GBT_1">NA()</definedName>
    <definedName name="gc">[52]gvl!$N$28</definedName>
    <definedName name="gc_1">NA()</definedName>
    <definedName name="GC_CT">"#REF!"</definedName>
    <definedName name="GC_CT1_1">NA()</definedName>
    <definedName name="GC_DN">"#REF!"</definedName>
    <definedName name="GC_HT">"#REF!"</definedName>
    <definedName name="GC_TD">"#REF!"</definedName>
    <definedName name="gce">"#REF!"</definedName>
    <definedName name="gchi" localSheetId="0">#REF!</definedName>
    <definedName name="gchi" localSheetId="8">#REF!</definedName>
    <definedName name="gchi" localSheetId="7">#REF!</definedName>
    <definedName name="gchi" localSheetId="1">#REF!</definedName>
    <definedName name="gchi" localSheetId="5">#REF!</definedName>
    <definedName name="gchi">#REF!</definedName>
    <definedName name="gchi_1">NA()</definedName>
    <definedName name="gchong_1">NA()</definedName>
    <definedName name="gcm">'[53]gia vt,nc,may'!$H$7:$I$17</definedName>
    <definedName name="gcm_1">NA()</definedName>
    <definedName name="gcp_1">NA()</definedName>
    <definedName name="Gcpk">"#REF!"</definedName>
    <definedName name="GCS">"#REF!"</definedName>
    <definedName name="gcs_1">NA()</definedName>
    <definedName name="gd" localSheetId="0">#REF!</definedName>
    <definedName name="gd" localSheetId="8">#REF!</definedName>
    <definedName name="gd" localSheetId="7">#REF!</definedName>
    <definedName name="gd" localSheetId="1">#REF!</definedName>
    <definedName name="gd" localSheetId="5">#REF!</definedName>
    <definedName name="gd">#REF!</definedName>
    <definedName name="GD_1">"#REF!"</definedName>
    <definedName name="GD_2">"#REF!"</definedName>
    <definedName name="gdgd" hidden="1">#N/A</definedName>
    <definedName name="GDL">"#REF!"</definedName>
    <definedName name="gDst">"#REF!"</definedName>
    <definedName name="GDTD">"#REF!"</definedName>
    <definedName name="geff">"#REF!"</definedName>
    <definedName name="geo">"#REF!"</definedName>
    <definedName name="getrtertertert">"blankmacro1"</definedName>
    <definedName name="getrtertertert_1" localSheetId="0">BlankMacro1</definedName>
    <definedName name="getrtertertert_1" localSheetId="8">BlankMacro1</definedName>
    <definedName name="getrtertertert_1" localSheetId="7">BlankMacro1</definedName>
    <definedName name="getrtertertert_1" localSheetId="1">BlankMacro1</definedName>
    <definedName name="getrtertertert_1" localSheetId="5">BlankMacro1</definedName>
    <definedName name="getrtertertert_1">BlankMacro1</definedName>
    <definedName name="gf_1">NA()</definedName>
    <definedName name="gfd" localSheetId="0" hidden="1">{"'Sheet1'!$L$16"}</definedName>
    <definedName name="gfd" localSheetId="6" hidden="1">{"'Sheet1'!$L$16"}</definedName>
    <definedName name="gfd" localSheetId="8" hidden="1">{"'Sheet1'!$L$16"}</definedName>
    <definedName name="gfd" localSheetId="7" hidden="1">{"'Sheet1'!$L$16"}</definedName>
    <definedName name="gfd" localSheetId="1" hidden="1">{"'Sheet1'!$L$16"}</definedName>
    <definedName name="gfd" localSheetId="5" hidden="1">{"'Sheet1'!$L$16"}</definedName>
    <definedName name="gfd" hidden="1">{"'Sheet1'!$L$16"}</definedName>
    <definedName name="gfdgdfgd" hidden="1">#N/A</definedName>
    <definedName name="gfdgfd" localSheetId="0" hidden="1">{"'Sheet1'!$L$16"}</definedName>
    <definedName name="gfdgfd" localSheetId="6" hidden="1">{"'Sheet1'!$L$16"}</definedName>
    <definedName name="gfdgfd" localSheetId="8" hidden="1">{"'Sheet1'!$L$16"}</definedName>
    <definedName name="gfdgfd" localSheetId="7" hidden="1">{"'Sheet1'!$L$16"}</definedName>
    <definedName name="gfdgfd" localSheetId="1" hidden="1">{"'Sheet1'!$L$16"}</definedName>
    <definedName name="gfdgfd" localSheetId="5" hidden="1">{"'Sheet1'!$L$16"}</definedName>
    <definedName name="gfdgfd" hidden="1">{"'Sheet1'!$L$16"}</definedName>
    <definedName name="gfjh" localSheetId="0">#REF!</definedName>
    <definedName name="gfjh" localSheetId="8">#REF!</definedName>
    <definedName name="gfjh" localSheetId="7">#REF!</definedName>
    <definedName name="gfjh" localSheetId="1">#REF!</definedName>
    <definedName name="gfjh" localSheetId="5">#REF!</definedName>
    <definedName name="gfjh">#REF!</definedName>
    <definedName name="gft" localSheetId="0" hidden="1">{#N/A,#N/A,FALSE,"Chi tiÆt"}</definedName>
    <definedName name="gft" localSheetId="6" hidden="1">{#N/A,#N/A,FALSE,"Chi tiÆt"}</definedName>
    <definedName name="gft" localSheetId="8" hidden="1">{#N/A,#N/A,FALSE,"Chi tiÆt"}</definedName>
    <definedName name="gft" localSheetId="7" hidden="1">{#N/A,#N/A,FALSE,"Chi tiÆt"}</definedName>
    <definedName name="gft" localSheetId="1" hidden="1">{#N/A,#N/A,FALSE,"Chi tiÆt"}</definedName>
    <definedName name="gft" localSheetId="5" hidden="1">{#N/A,#N/A,FALSE,"Chi tiÆt"}</definedName>
    <definedName name="gft" hidden="1">{#N/A,#N/A,FALSE,"Chi tiÆt"}</definedName>
    <definedName name="gg" localSheetId="0">#REF!</definedName>
    <definedName name="gg" localSheetId="8">#REF!</definedName>
    <definedName name="gg" localSheetId="7">#REF!</definedName>
    <definedName name="gg" localSheetId="1">#REF!</definedName>
    <definedName name="gg" localSheetId="5">#REF!</definedName>
    <definedName name="gg">#REF!</definedName>
    <definedName name="gg_1">NA()</definedName>
    <definedName name="ggdgd" hidden="1">#N/A</definedName>
    <definedName name="ggg" localSheetId="0">#REF!</definedName>
    <definedName name="ggg" localSheetId="8">#REF!</definedName>
    <definedName name="ggg" localSheetId="7">#REF!</definedName>
    <definedName name="ggg" localSheetId="1">#REF!</definedName>
    <definedName name="ggg" localSheetId="5">#REF!</definedName>
    <definedName name="ggg">#REF!</definedName>
    <definedName name="ggsdg" hidden="1">#N/A</definedName>
    <definedName name="ggsf" hidden="1">#N/A</definedName>
    <definedName name="Ghi_chó" localSheetId="0">#REF!</definedName>
    <definedName name="Ghi_chó" localSheetId="8">#REF!</definedName>
    <definedName name="Ghi_chó" localSheetId="7">#REF!</definedName>
    <definedName name="Ghi_chó" localSheetId="1">#REF!</definedName>
    <definedName name="Ghi_chó" localSheetId="5">#REF!</definedName>
    <definedName name="Ghi_chó">#REF!</definedName>
    <definedName name="ghichu">"#REF!"</definedName>
    <definedName name="ghichu_1">NA()</definedName>
    <definedName name="ghip">"#REF!"</definedName>
    <definedName name="gi">"#REF!"</definedName>
    <definedName name="gia">"#REF!"</definedName>
    <definedName name="gia_1">NA()</definedName>
    <definedName name="Gia_CT">"#REF!"</definedName>
    <definedName name="GIA_CU_LY_VAN_CHUYEN">"#REF!"</definedName>
    <definedName name="gia_den_bu">"#REF!"</definedName>
    <definedName name="GIA_LANGSON_1">NA()</definedName>
    <definedName name="gia_tien">"#REF!"</definedName>
    <definedName name="gia_tien_1">"#REF!"</definedName>
    <definedName name="gia_tien_2">"#REF!"</definedName>
    <definedName name="gia_tien_3">"#REF!"</definedName>
    <definedName name="gia_tien_BTN">"#REF!"</definedName>
    <definedName name="gia_tien_BTN_1" localSheetId="0">#REF!</definedName>
    <definedName name="gia_tien_BTN_1" localSheetId="8">#REF!</definedName>
    <definedName name="gia_tien_BTN_1" localSheetId="7">#REF!</definedName>
    <definedName name="gia_tien_BTN_1" localSheetId="1">#REF!</definedName>
    <definedName name="gia_tien_BTN_1" localSheetId="5">#REF!</definedName>
    <definedName name="gia_tien_BTN_1">#REF!</definedName>
    <definedName name="gia_tri_1BTN">"#REF!"</definedName>
    <definedName name="gia_tri_2BTN">"#REF!"</definedName>
    <definedName name="gia_tri_3BTN">"#REF!"</definedName>
    <definedName name="Gia_VT">"#REF!"</definedName>
    <definedName name="GIABUOCSPT7">[54]Sheet1!$D$5:$AS$147</definedName>
    <definedName name="GiaCaMay_1" localSheetId="0">[14]Nguồn!#REF!</definedName>
    <definedName name="GiaCaMay_1" localSheetId="8">[14]Nguồn!#REF!</definedName>
    <definedName name="GiaCaMay_1" localSheetId="7">[14]Nguồn!#REF!</definedName>
    <definedName name="GiaCaMay_1" localSheetId="1">[14]Nguồn!#REF!</definedName>
    <definedName name="GiaCaMay_1" localSheetId="5">[14]Nguồn!#REF!</definedName>
    <definedName name="GiaCaMay_1">[14]Nguồn!#REF!</definedName>
    <definedName name="GiacapAvanxoanLVABCXLPE">"#REF!"</definedName>
    <definedName name="GiacapbocCuXLPEPVCDSTAPVCloaiCEVVST">"#REF!"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cong" localSheetId="0">'[5]Bang chiet tinh TBA'!#REF!</definedName>
    <definedName name="giacong" localSheetId="8">'[5]Bang chiet tinh TBA'!#REF!</definedName>
    <definedName name="giacong" localSheetId="7">'[5]Bang chiet tinh TBA'!#REF!</definedName>
    <definedName name="giacong" localSheetId="1">'[5]Bang chiet tinh TBA'!#REF!</definedName>
    <definedName name="giacong" localSheetId="5">'[5]Bang chiet tinh TBA'!#REF!</definedName>
    <definedName name="giacong">'[5]Bang chiet tinh TBA'!#REF!</definedName>
    <definedName name="giacong_1" localSheetId="0">#REF!</definedName>
    <definedName name="giacong_1" localSheetId="8">#REF!</definedName>
    <definedName name="giacong_1" localSheetId="7">#REF!</definedName>
    <definedName name="giacong_1" localSheetId="1">#REF!</definedName>
    <definedName name="giacong_1" localSheetId="5">#REF!</definedName>
    <definedName name="giacong_1">#REF!</definedName>
    <definedName name="GiadayACbocPVC">"#REF!"</definedName>
    <definedName name="GiadayAS">"#REF!"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GIAOVLHT" localSheetId="0">#REF!</definedName>
    <definedName name="GIAGIAOVLHT" localSheetId="8">#REF!</definedName>
    <definedName name="GIAGIAOVLHT" localSheetId="7">#REF!</definedName>
    <definedName name="GIAGIAOVLHT" localSheetId="1">#REF!</definedName>
    <definedName name="GIAGIAOVLHT" localSheetId="5">#REF!</definedName>
    <definedName name="GIAGIAOVLHT">#REF!</definedName>
    <definedName name="Giai_doan">"#REF!"</definedName>
    <definedName name="giam">"#REF!"</definedName>
    <definedName name="Giasatthep">"#REF!"</definedName>
    <definedName name="GIATB_1">NA()</definedName>
    <definedName name="giatien">"#REF!"</definedName>
    <definedName name="Giavatlieukhac">"#REF!"</definedName>
    <definedName name="GIAVL_TRALY">"#REF!"</definedName>
    <definedName name="GIAVL_TRALY_1">NA()</definedName>
    <definedName name="GIAVLCCT_1">"#REF!"</definedName>
    <definedName name="GIAVLHT" localSheetId="0">#REF!</definedName>
    <definedName name="GIAVLHT" localSheetId="8">#REF!</definedName>
    <definedName name="GIAVLHT" localSheetId="7">#REF!</definedName>
    <definedName name="GIAVLHT" localSheetId="1">#REF!</definedName>
    <definedName name="GIAVLHT" localSheetId="5">#REF!</definedName>
    <definedName name="GIAVLHT">#REF!</definedName>
    <definedName name="GIAVLIEUTN">"#REF!"</definedName>
    <definedName name="GiaVT">"#REF!"</definedName>
    <definedName name="GiaVtu">"#REF!"</definedName>
    <definedName name="gica_bq_1">NA()</definedName>
    <definedName name="gica_bv_1">NA()</definedName>
    <definedName name="gica_ck_1">NA()</definedName>
    <definedName name="gica_d1_1">NA()</definedName>
    <definedName name="gica_d2_1">NA()</definedName>
    <definedName name="gica_d3_1">NA()</definedName>
    <definedName name="gica_dl_1">NA()</definedName>
    <definedName name="gica_kcs_1">NA()</definedName>
    <definedName name="gica_nb_1">NA()</definedName>
    <definedName name="gica_ngio_1">NA()</definedName>
    <definedName name="gica_nv_1">NA()</definedName>
    <definedName name="gica_t3_1">NA()</definedName>
    <definedName name="gica_t4_1">NA()</definedName>
    <definedName name="gica_t5_1">NA()</definedName>
    <definedName name="gica_t6_1">NA()</definedName>
    <definedName name="gica_tc_1">NA()</definedName>
    <definedName name="gica_tm_1">NA()</definedName>
    <definedName name="gica_vs_1">NA()</definedName>
    <definedName name="gica_xh_1">NA()</definedName>
    <definedName name="GID1_1">NA()</definedName>
    <definedName name="gIItc" localSheetId="0">#REF!</definedName>
    <definedName name="gIItc" localSheetId="8">#REF!</definedName>
    <definedName name="gIItc" localSheetId="7">#REF!</definedName>
    <definedName name="gIItc" localSheetId="1">#REF!</definedName>
    <definedName name="gIItc" localSheetId="5">#REF!</definedName>
    <definedName name="gIItc">#REF!</definedName>
    <definedName name="gIItt" localSheetId="0">#REF!</definedName>
    <definedName name="gIItt" localSheetId="8">#REF!</definedName>
    <definedName name="gIItt" localSheetId="7">#REF!</definedName>
    <definedName name="gIItt" localSheetId="1">#REF!</definedName>
    <definedName name="gIItt" localSheetId="5">#REF!</definedName>
    <definedName name="gIItt">#REF!</definedName>
    <definedName name="gio_bq_1">NA()</definedName>
    <definedName name="gio_d1_1">NA()</definedName>
    <definedName name="gio_d2_1">NA()</definedName>
    <definedName name="gio_d3_1">NA()</definedName>
    <definedName name="gio_dl_1">NA()</definedName>
    <definedName name="gio_kcs_1">NA()</definedName>
    <definedName name="gio_ngio_1">NA()</definedName>
    <definedName name="gio_t3_1">NA()</definedName>
    <definedName name="gio_t4_1">NA()</definedName>
    <definedName name="gio_t5_1">NA()</definedName>
    <definedName name="gio_t6_1">NA()</definedName>
    <definedName name="gio_vs_1">NA()</definedName>
    <definedName name="gio_xh_1">NA()</definedName>
    <definedName name="Giocong">"#REF!"</definedName>
    <definedName name="giom">"#REF!"</definedName>
    <definedName name="giomoi">"#REF!"</definedName>
    <definedName name="giotuoi" localSheetId="0">#REF!</definedName>
    <definedName name="giotuoi" localSheetId="8">#REF!</definedName>
    <definedName name="giotuoi" localSheetId="7">#REF!</definedName>
    <definedName name="giotuoi" localSheetId="1">#REF!</definedName>
    <definedName name="giotuoi" localSheetId="5">#REF!</definedName>
    <definedName name="giotuoi">#REF!</definedName>
    <definedName name="gis">"#REF!"</definedName>
    <definedName name="gis150room">"#REF!"</definedName>
    <definedName name="GJ">"#REF!"</definedName>
    <definedName name="gjh">"#REF!"</definedName>
    <definedName name="gkcn" localSheetId="0">#REF!</definedName>
    <definedName name="gkcn" localSheetId="8">#REF!</definedName>
    <definedName name="gkcn" localSheetId="7">#REF!</definedName>
    <definedName name="gkcn" localSheetId="1">#REF!</definedName>
    <definedName name="gkcn" localSheetId="5">#REF!</definedName>
    <definedName name="gkcn">#REF!</definedName>
    <definedName name="gkGTGT">"#REF!"</definedName>
    <definedName name="gkGTGT_1">NA()</definedName>
    <definedName name="gkkjl">{"'Sheet1'!$L$16"}</definedName>
    <definedName name="gkkjl_1">{"'Sheet1'!$L$16"}</definedName>
    <definedName name="gkkjl_1_1">{"'Sheet1'!$L$16"}</definedName>
    <definedName name="gkkjl_2">{"'Sheet1'!$L$16"}</definedName>
    <definedName name="gkkjl_3">{"'Sheet1'!$L$16"}</definedName>
    <definedName name="gkkjl_4">{"'Sheet1'!$L$16"}</definedName>
    <definedName name="gkkjl_5">{"'Sheet1'!$L$16"}</definedName>
    <definedName name="gkkjl_6">{"'Sheet1'!$L$16"}</definedName>
    <definedName name="gkkjl_7">{"'Sheet1'!$L$16"}</definedName>
    <definedName name="gl3p">"#REF!"</definedName>
    <definedName name="gl3p_1">NA()</definedName>
    <definedName name="gld">"#REF!"</definedName>
    <definedName name="GLL" localSheetId="0">#REF!</definedName>
    <definedName name="GLL" localSheetId="8">#REF!</definedName>
    <definedName name="GLL" localSheetId="7">#REF!</definedName>
    <definedName name="GLL" localSheetId="1">#REF!</definedName>
    <definedName name="GLL" localSheetId="5">#REF!</definedName>
    <definedName name="GLL">#REF!</definedName>
    <definedName name="gLst">"#REF!"</definedName>
    <definedName name="gm">"#REF!"</definedName>
    <definedName name="GMs">"#REF!"</definedName>
    <definedName name="GMSTC">"#REF!"</definedName>
    <definedName name="gnc">'[53]gia vt,nc,may'!$E$7:$F$12</definedName>
    <definedName name="gnc_1">NA()</definedName>
    <definedName name="GNmd">"#REF!"</definedName>
    <definedName name="gntc">"#REF!"</definedName>
    <definedName name="go">"#REF!"</definedName>
    <definedName name="go_1">NA()</definedName>
    <definedName name="GoBack" localSheetId="0">[47]Sheet1!GoBack</definedName>
    <definedName name="GoBack" localSheetId="8">[47]Sheet1!GoBack</definedName>
    <definedName name="GoBack" localSheetId="7">[47]Sheet1!GoBack</definedName>
    <definedName name="GoBack" localSheetId="1">[47]Sheet1!GoBack</definedName>
    <definedName name="GoBack" localSheetId="5">[47]Sheet1!GoBack</definedName>
    <definedName name="GoBack">[47]Sheet1!GoBack</definedName>
    <definedName name="GoBack_1">NA()</definedName>
    <definedName name="GoBack_2">NA()</definedName>
    <definedName name="GoBack_3">NA()</definedName>
    <definedName name="GoBack_4">NA()</definedName>
    <definedName name="GoBack_5">NA()</definedName>
    <definedName name="goc" localSheetId="0">[55]ctTBA!#REF!</definedName>
    <definedName name="goc" localSheetId="8">[55]ctTBA!#REF!</definedName>
    <definedName name="goc" localSheetId="7">[55]ctTBA!#REF!</definedName>
    <definedName name="goc" localSheetId="1">[55]ctTBA!#REF!</definedName>
    <definedName name="goc" localSheetId="5">[55]ctTBA!#REF!</definedName>
    <definedName name="goc">[55]ctTBA!#REF!</definedName>
    <definedName name="goc_1">NA()</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_1">NA()</definedName>
    <definedName name="gochongcay_1">NA()</definedName>
    <definedName name="Goi8_1">{"'Sheet1'!$L$16"}</definedName>
    <definedName name="Goi8_1_1">{"'Sheet1'!$L$16"}</definedName>
    <definedName name="Goi8_2">{"'Sheet1'!$L$16"}</definedName>
    <definedName name="Goi8_3">{"'Sheet1'!$L$16"}</definedName>
    <definedName name="Goi8_4">{"'Sheet1'!$L$16"}</definedName>
    <definedName name="Goi8_5">{"'Sheet1'!$L$16"}</definedName>
    <definedName name="Goi8_6">{"'Sheet1'!$L$16"}</definedName>
    <definedName name="Goi8_7">{"'Sheet1'!$L$16"}</definedName>
    <definedName name="gonep_1">NA()</definedName>
    <definedName name="govan">"#REF!"</definedName>
    <definedName name="govan_1" localSheetId="0">[14]Nguồn!#REF!</definedName>
    <definedName name="govan_1" localSheetId="8">[14]Nguồn!#REF!</definedName>
    <definedName name="govan_1" localSheetId="7">[14]Nguồn!#REF!</definedName>
    <definedName name="govan_1" localSheetId="1">[14]Nguồn!#REF!</definedName>
    <definedName name="govan_1" localSheetId="5">[14]Nguồn!#REF!</definedName>
    <definedName name="govan_1">[14]Nguồn!#REF!</definedName>
    <definedName name="GOVAP1" localSheetId="0">#REF!</definedName>
    <definedName name="GOVAP1" localSheetId="8">#REF!</definedName>
    <definedName name="GOVAP1" localSheetId="7">#REF!</definedName>
    <definedName name="GOVAP1" localSheetId="1">#REF!</definedName>
    <definedName name="GOVAP1" localSheetId="5">#REF!</definedName>
    <definedName name="GOVAP1">#REF!</definedName>
    <definedName name="GOVAP2" localSheetId="0">#REF!</definedName>
    <definedName name="GOVAP2" localSheetId="8">#REF!</definedName>
    <definedName name="GOVAP2" localSheetId="7">#REF!</definedName>
    <definedName name="GOVAP2" localSheetId="1">#REF!</definedName>
    <definedName name="GOVAP2" localSheetId="5">#REF!</definedName>
    <definedName name="GOVAP2">#REF!</definedName>
    <definedName name="GP">"#REF!"</definedName>
    <definedName name="GPMB" localSheetId="0" hidden="1">{"Offgrid",#N/A,FALSE,"OFFGRID";"Region",#N/A,FALSE,"REGION";"Offgrid -2",#N/A,FALSE,"OFFGRID";"WTP",#N/A,FALSE,"WTP";"WTP -2",#N/A,FALSE,"WTP";"Project",#N/A,FALSE,"PROJECT";"Summary -2",#N/A,FALSE,"SUMMARY"}</definedName>
    <definedName name="GPMB" localSheetId="6" hidden="1">{"Offgrid",#N/A,FALSE,"OFFGRID";"Region",#N/A,FALSE,"REGION";"Offgrid -2",#N/A,FALSE,"OFFGRID";"WTP",#N/A,FALSE,"WTP";"WTP -2",#N/A,FALSE,"WTP";"Project",#N/A,FALSE,"PROJECT";"Summary -2",#N/A,FALSE,"SUMMARY"}</definedName>
    <definedName name="GPMB" localSheetId="8" hidden="1">{"Offgrid",#N/A,FALSE,"OFFGRID";"Region",#N/A,FALSE,"REGION";"Offgrid -2",#N/A,FALSE,"OFFGRID";"WTP",#N/A,FALSE,"WTP";"WTP -2",#N/A,FALSE,"WTP";"Project",#N/A,FALSE,"PROJECT";"Summary -2",#N/A,FALSE,"SUMMARY"}</definedName>
    <definedName name="GPMB" localSheetId="7" hidden="1">{"Offgrid",#N/A,FALSE,"OFFGRID";"Region",#N/A,FALSE,"REGION";"Offgrid -2",#N/A,FALSE,"OFFGRID";"WTP",#N/A,FALSE,"WTP";"WTP -2",#N/A,FALSE,"WTP";"Project",#N/A,FALSE,"PROJECT";"Summary -2",#N/A,FALSE,"SUMMARY"}</definedName>
    <definedName name="GPMB" localSheetId="1" hidden="1">{"Offgrid",#N/A,FALSE,"OFFGRID";"Region",#N/A,FALSE,"REGION";"Offgrid -2",#N/A,FALSE,"OFFGRID";"WTP",#N/A,FALSE,"WTP";"WTP -2",#N/A,FALSE,"WTP";"Project",#N/A,FALSE,"PROJECT";"Summary -2",#N/A,FALSE,"SUMMARY"}</definedName>
    <definedName name="GPMB" localSheetId="5"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s">"#REF!"</definedName>
    <definedName name="GPT_GROUNDING_PT" localSheetId="0">'[56]NEW-PANEL'!#REF!</definedName>
    <definedName name="GPT_GROUNDING_PT" localSheetId="8">'[56]NEW-PANEL'!#REF!</definedName>
    <definedName name="GPT_GROUNDING_PT" localSheetId="7">'[56]NEW-PANEL'!#REF!</definedName>
    <definedName name="GPT_GROUNDING_PT" localSheetId="1">'[56]NEW-PANEL'!#REF!</definedName>
    <definedName name="GPT_GROUNDING_PT" localSheetId="5">'[56]NEW-PANEL'!#REF!</definedName>
    <definedName name="GPT_GROUNDING_PT">'[56]NEW-PANEL'!#REF!</definedName>
    <definedName name="GPT_GROUNDING_PT_1">NA()</definedName>
    <definedName name="GPT_GROUNDING_PT_2">NA()</definedName>
    <definedName name="GPT_GROUNDING_PT_3">NA()</definedName>
    <definedName name="GPT_GROUNDING_PT_4">NA()</definedName>
    <definedName name="GPT_GROUNDING_PT_5">NA()</definedName>
    <definedName name="GPT_GROUNDING_PT_6">NA()</definedName>
    <definedName name="GPT_GROUNDING_PT_7">NA()</definedName>
    <definedName name="Gqlda">"#REF!"</definedName>
    <definedName name="gra" localSheetId="0" hidden="1">{"'Sheet1'!$L$16"}</definedName>
    <definedName name="gra" localSheetId="6" hidden="1">{"'Sheet1'!$L$16"}</definedName>
    <definedName name="gra" localSheetId="8" hidden="1">{"'Sheet1'!$L$16"}</definedName>
    <definedName name="gra" localSheetId="7" hidden="1">{"'Sheet1'!$L$16"}</definedName>
    <definedName name="gra" localSheetId="1" hidden="1">{"'Sheet1'!$L$16"}</definedName>
    <definedName name="gra" localSheetId="5" hidden="1">{"'Sheet1'!$L$16"}</definedName>
    <definedName name="gra" hidden="1">{"'Sheet1'!$L$16"}</definedName>
    <definedName name="grB">"#REF!"</definedName>
    <definedName name="grC_1">NA()</definedName>
    <definedName name="grD_1">NA()</definedName>
    <definedName name="GRFICM">"#REF!"</definedName>
    <definedName name="GRID">"#REF!"</definedName>
    <definedName name="GRID_1" localSheetId="0">#REF!</definedName>
    <definedName name="GRID_1" localSheetId="8">#REF!</definedName>
    <definedName name="GRID_1" localSheetId="7">#REF!</definedName>
    <definedName name="GRID_1" localSheetId="1">#REF!</definedName>
    <definedName name="GRID_1" localSheetId="5">#REF!</definedName>
    <definedName name="GRID_1">#REF!</definedName>
    <definedName name="gs_1">NA()</definedName>
    <definedName name="gse">"#REF!"</definedName>
    <definedName name="gsgsg" hidden="1">#N/A</definedName>
    <definedName name="gsgsgs" hidden="1">#N/A</definedName>
    <definedName name="GSTC">"#REF!"</definedName>
    <definedName name="gt">"#REF!"</definedName>
    <definedName name="GT_1">NA()</definedName>
    <definedName name="Gtb">"#REF!"</definedName>
    <definedName name="gtb_1">NA()</definedName>
    <definedName name="gtbtt">"#REF!"</definedName>
    <definedName name="gtc" localSheetId="0">#REF!</definedName>
    <definedName name="gtc" localSheetId="8">#REF!</definedName>
    <definedName name="gtc" localSheetId="7">#REF!</definedName>
    <definedName name="gtc" localSheetId="1">#REF!</definedName>
    <definedName name="gtc" localSheetId="5">#REF!</definedName>
    <definedName name="gtc">#REF!</definedName>
    <definedName name="gtc_1">NA()</definedName>
    <definedName name="gtchen_1">NA()</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DTXL">"#REF!"</definedName>
    <definedName name="Gthe">"#REF!"</definedName>
    <definedName name="GTRI">"#REF!"</definedName>
    <definedName name="gtst">"#REF!"</definedName>
    <definedName name="GTTB">"#REF!"</definedName>
    <definedName name="GTVLPhu">'[11]Bang phan tich'!$K$199</definedName>
    <definedName name="GTXL">"#REF!"</definedName>
    <definedName name="GTXL_1">"#REF!"</definedName>
    <definedName name="GTXL3">"#REF!"</definedName>
    <definedName name="gv">[13]gVL!$Q$28</definedName>
    <definedName name="gvan">"#REF!"</definedName>
    <definedName name="gvl">[57]GVL!$A$6:$F$131</definedName>
    <definedName name="GVL_LDT">"#REF!"</definedName>
    <definedName name="GVL_LDT_1">NA()</definedName>
    <definedName name="gvt">'[53]gia vt,nc,may'!$B$7:$C$159</definedName>
    <definedName name="gvt_1">NA()</definedName>
    <definedName name="gWst">"#REF!"</definedName>
    <definedName name="gx">"#REF!"</definedName>
    <definedName name="Gxd">"#REF!"</definedName>
    <definedName name="Gxet_1">NA()</definedName>
    <definedName name="Gxl">"#REF!"</definedName>
    <definedName name="Gxl_1" localSheetId="0">[14]Nguồn!#REF!</definedName>
    <definedName name="Gxl_1" localSheetId="8">[14]Nguồn!#REF!</definedName>
    <definedName name="Gxl_1" localSheetId="7">[14]Nguồn!#REF!</definedName>
    <definedName name="Gxl_1" localSheetId="1">[14]Nguồn!#REF!</definedName>
    <definedName name="Gxl_1" localSheetId="5">[14]Nguồn!#REF!</definedName>
    <definedName name="Gxl_1">[14]Nguồn!#REF!</definedName>
    <definedName name="gxltt">"#REF!"</definedName>
    <definedName name="Gxltt_1">NA()</definedName>
    <definedName name="gxm" localSheetId="0">#REF!</definedName>
    <definedName name="gxm" localSheetId="8">#REF!</definedName>
    <definedName name="gxm" localSheetId="7">#REF!</definedName>
    <definedName name="gxm" localSheetId="1">#REF!</definedName>
    <definedName name="gxm" localSheetId="5">#REF!</definedName>
    <definedName name="gxm">#REF!</definedName>
    <definedName name="gxm_1">NA()</definedName>
    <definedName name="GXMAX">"#REF!"</definedName>
    <definedName name="GXMIN">"#REF!"</definedName>
    <definedName name="GYMAX">"#REF!"</definedName>
    <definedName name="GYMIN">"#REF!"</definedName>
    <definedName name="h" localSheetId="0">#REF!</definedName>
    <definedName name="h" localSheetId="8">#REF!</definedName>
    <definedName name="h" localSheetId="7">#REF!</definedName>
    <definedName name="h" localSheetId="1">#REF!</definedName>
    <definedName name="h" localSheetId="5">#REF!</definedName>
    <definedName name="h">#REF!</definedName>
    <definedName name="H._1">NA()</definedName>
    <definedName name="h.2_1" localSheetId="0">[14]Nguồn!#REF!</definedName>
    <definedName name="h.2_1" localSheetId="8">[14]Nguồn!#REF!</definedName>
    <definedName name="h.2_1" localSheetId="7">[14]Nguồn!#REF!</definedName>
    <definedName name="h.2_1" localSheetId="1">[14]Nguồn!#REF!</definedName>
    <definedName name="h.2_1" localSheetId="5">[14]Nguồn!#REF!</definedName>
    <definedName name="h.2_1">[14]Nguồn!#REF!</definedName>
    <definedName name="H.4">"#REF!"</definedName>
    <definedName name="H.5">"#REF!"</definedName>
    <definedName name="H.6">"#REF!"</definedName>
    <definedName name="H.7">"#REF!"</definedName>
    <definedName name="h.8">"#REF!"</definedName>
    <definedName name="h.9">"#REF!"</definedName>
    <definedName name="h_">"#REF!"</definedName>
    <definedName name="h__">"#REF!"</definedName>
    <definedName name="h_0">"#REF!"</definedName>
    <definedName name="h_01">"#REF!"</definedName>
    <definedName name="h_02">"#REF!"</definedName>
    <definedName name="h_03">"#REF!"</definedName>
    <definedName name="h_04">"#REF!"</definedName>
    <definedName name="H_1">"#REF!"</definedName>
    <definedName name="H_1_1">NA()</definedName>
    <definedName name="h_11">"#REF!"</definedName>
    <definedName name="h_12">"#REF!"</definedName>
    <definedName name="h_17">"#REF!"</definedName>
    <definedName name="H_2">"#REF!"</definedName>
    <definedName name="H_2_1">NA()</definedName>
    <definedName name="h_21">"#REF!"</definedName>
    <definedName name="H_3">"#REF!"</definedName>
    <definedName name="H_3_1">NA()</definedName>
    <definedName name="H_30">"#REF!"</definedName>
    <definedName name="h_4">"#REF!"</definedName>
    <definedName name="H_Class1">"#REF!"</definedName>
    <definedName name="H_Class2">"#REF!"</definedName>
    <definedName name="H_Class3">"#REF!"</definedName>
    <definedName name="H_Class4">"#REF!"</definedName>
    <definedName name="H_Class5">"#REF!"</definedName>
    <definedName name="h_d">"#REF!"</definedName>
    <definedName name="h_Gi__trÞ_x_y_l_p_tr_íc_thuÕ___f___g_1">NA()</definedName>
    <definedName name="H_ng_mòc_cáng_trÖnh" localSheetId="0">#REF!</definedName>
    <definedName name="H_ng_mòc_cáng_trÖnh" localSheetId="8">#REF!</definedName>
    <definedName name="H_ng_mòc_cáng_trÖnh" localSheetId="7">#REF!</definedName>
    <definedName name="H_ng_mòc_cáng_trÖnh" localSheetId="1">#REF!</definedName>
    <definedName name="H_ng_mòc_cáng_trÖnh" localSheetId="5">#REF!</definedName>
    <definedName name="H_ng_mòc_cáng_trÖnh">#REF!</definedName>
    <definedName name="H_THUCHTHH">"#REF!"</definedName>
    <definedName name="H_THUCTT">"#REF!"</definedName>
    <definedName name="h0" localSheetId="0">#REF!</definedName>
    <definedName name="h0" localSheetId="8">#REF!</definedName>
    <definedName name="h0" localSheetId="7">#REF!</definedName>
    <definedName name="h0" localSheetId="1">#REF!</definedName>
    <definedName name="h0" localSheetId="5">#REF!</definedName>
    <definedName name="h0">#REF!</definedName>
    <definedName name="H0.001_1">NA()</definedName>
    <definedName name="H0.011_1">NA()</definedName>
    <definedName name="H0.021_1">NA()</definedName>
    <definedName name="H0.031_1">NA()</definedName>
    <definedName name="H0.4">"#REF!"</definedName>
    <definedName name="h0.75" localSheetId="0">#REF!</definedName>
    <definedName name="h0.75" localSheetId="8">#REF!</definedName>
    <definedName name="h0.75" localSheetId="7">#REF!</definedName>
    <definedName name="h0.75" localSheetId="1">#REF!</definedName>
    <definedName name="h0.75" localSheetId="5">#REF!</definedName>
    <definedName name="h0.75">#REF!</definedName>
    <definedName name="h1._1">NA()</definedName>
    <definedName name="h1__1">NA()</definedName>
    <definedName name="h1_1">{"'Sheet1'!$L$16"}</definedName>
    <definedName name="h1_1_1">{"'Sheet1'!$L$16"}</definedName>
    <definedName name="h1_1_1_1">{"'Sheet1'!$L$16"}</definedName>
    <definedName name="h1_2">{"'Sheet1'!$L$16"}</definedName>
    <definedName name="h1_2_1">{"'Sheet1'!$L$16"}</definedName>
    <definedName name="h1_3">{"'Sheet1'!$L$16"}</definedName>
    <definedName name="h1_3_1">{"'Sheet1'!$L$16"}</definedName>
    <definedName name="h1_4">{"'Sheet1'!$L$16"}</definedName>
    <definedName name="h1_4_1">{"'Sheet1'!$L$16"}</definedName>
    <definedName name="h1_5">{"'Sheet1'!$L$16"}</definedName>
    <definedName name="h1_5_1">{"'Sheet1'!$L$16"}</definedName>
    <definedName name="h1_6">{"'Sheet1'!$L$16"}</definedName>
    <definedName name="h1_6_1">{"'Sheet1'!$L$16"}</definedName>
    <definedName name="h1_7">{"'Sheet1'!$L$16"}</definedName>
    <definedName name="h1_7_1">{"'Sheet1'!$L$16"}</definedName>
    <definedName name="h18x">"#REF!"</definedName>
    <definedName name="h18x_1">NA()</definedName>
    <definedName name="h1t">"#REF!"</definedName>
    <definedName name="h2._1">NA()</definedName>
    <definedName name="h2__1">NA()</definedName>
    <definedName name="H21dai75">"#REF!"</definedName>
    <definedName name="H21dai9">"#REF!"</definedName>
    <definedName name="H22dai6">"#REF!"</definedName>
    <definedName name="H22dai75">"#REF!"</definedName>
    <definedName name="h2t">"#REF!"</definedName>
    <definedName name="h3._1">NA()</definedName>
    <definedName name="h3__1">NA()</definedName>
    <definedName name="h30x">"#REF!"</definedName>
    <definedName name="h30x_1">NA()</definedName>
    <definedName name="h3t">"#REF!"</definedName>
    <definedName name="h4._1">NA()</definedName>
    <definedName name="h4__1">NA()</definedName>
    <definedName name="H43dai6">"#REF!"</definedName>
    <definedName name="H43dai75">"#REF!"</definedName>
    <definedName name="H43dai9">"#REF!"</definedName>
    <definedName name="H44dai6">"#REF!"</definedName>
    <definedName name="H44dai75">"#REF!"</definedName>
    <definedName name="H44dai9">"#REF!"</definedName>
    <definedName name="h5._1">NA()</definedName>
    <definedName name="h5__1">NA()</definedName>
    <definedName name="h6._1">NA()</definedName>
    <definedName name="h6__1">NA()</definedName>
    <definedName name="h7__1">NA()</definedName>
    <definedName name="Ha">"#REF!"</definedName>
    <definedName name="ha._1">NA()</definedName>
    <definedName name="Ha_1">NA()</definedName>
    <definedName name="hai">"#REF!"</definedName>
    <definedName name="hall1">"#REF!"</definedName>
    <definedName name="hall2">"#REF!"</definedName>
    <definedName name="Ham" localSheetId="0">#REF!</definedName>
    <definedName name="Ham" localSheetId="8">#REF!</definedName>
    <definedName name="Ham" localSheetId="7">#REF!</definedName>
    <definedName name="Ham" localSheetId="1">#REF!</definedName>
    <definedName name="Ham" localSheetId="5">#REF!</definedName>
    <definedName name="Ham">#REF!</definedName>
    <definedName name="Hamyen_1">NA()</definedName>
    <definedName name="han23_1">NA()</definedName>
    <definedName name="Hang_muc_khac">"#REF!"</definedName>
    <definedName name="hangmuc">"#REF!"</definedName>
    <definedName name="hanh" localSheetId="0" hidden="1">{"'Sheet1'!$L$16"}</definedName>
    <definedName name="hanh" localSheetId="6" hidden="1">{"'Sheet1'!$L$16"}</definedName>
    <definedName name="hanh" localSheetId="8" hidden="1">{"'Sheet1'!$L$16"}</definedName>
    <definedName name="hanh" localSheetId="7" hidden="1">{"'Sheet1'!$L$16"}</definedName>
    <definedName name="hanh" localSheetId="1" hidden="1">{"'Sheet1'!$L$16"}</definedName>
    <definedName name="hanh" localSheetId="5" hidden="1">{"'Sheet1'!$L$16"}</definedName>
    <definedName name="hanh" hidden="1">{"'Sheet1'!$L$16"}</definedName>
    <definedName name="Hanhkiem">"#REF!"</definedName>
    <definedName name="Hanoi_1">NA()</definedName>
    <definedName name="HaoKT" localSheetId="0">#REF!</definedName>
    <definedName name="HaoKT" localSheetId="8">#REF!</definedName>
    <definedName name="HaoKT" localSheetId="7">#REF!</definedName>
    <definedName name="HaoKT" localSheetId="1">#REF!</definedName>
    <definedName name="HaoKT" localSheetId="5">#REF!</definedName>
    <definedName name="HaoKT">#REF!</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vestingWage">"#REF!"</definedName>
    <definedName name="hathe" localSheetId="0">#REF!</definedName>
    <definedName name="hathe" localSheetId="8">#REF!</definedName>
    <definedName name="hathe" localSheetId="7">#REF!</definedName>
    <definedName name="hathe" localSheetId="1">#REF!</definedName>
    <definedName name="hathe" localSheetId="5">#REF!</definedName>
    <definedName name="hathe">#REF!</definedName>
    <definedName name="hau">"#REF!"</definedName>
    <definedName name="Hb">"#REF!"</definedName>
    <definedName name="hb._1">NA()</definedName>
    <definedName name="hb_1">NA()</definedName>
    <definedName name="hban">"#REF!"</definedName>
    <definedName name="Hbb">"#REF!"</definedName>
    <definedName name="Hbb_1">NA()</definedName>
    <definedName name="HBC">"#REF!"</definedName>
    <definedName name="HBC_1">NA()</definedName>
    <definedName name="HbHcOnOff">"#REF!"</definedName>
    <definedName name="HBL">"#REF!"</definedName>
    <definedName name="HBL_1">NA()</definedName>
    <definedName name="HBTFF">"#REF!"</definedName>
    <definedName name="Hbtt">"#REF!"</definedName>
    <definedName name="Hbtt_1">NA()</definedName>
    <definedName name="Hc">"#REF!"</definedName>
    <definedName name="hc._1">NA()</definedName>
    <definedName name="hc_1">NA()</definedName>
    <definedName name="hc0.75" localSheetId="0">#REF!</definedName>
    <definedName name="hc0.75" localSheetId="8">#REF!</definedName>
    <definedName name="hc0.75" localSheetId="7">#REF!</definedName>
    <definedName name="hc0.75" localSheetId="1">#REF!</definedName>
    <definedName name="hc0.75" localSheetId="5">#REF!</definedName>
    <definedName name="hc0.75">#REF!</definedName>
    <definedName name="Hcb">"#REF!"</definedName>
    <definedName name="hcb_1">NA()</definedName>
    <definedName name="hcd">"#REF!"</definedName>
    <definedName name="hcg_1">NA()</definedName>
    <definedName name="HCM">"#REF!"</definedName>
    <definedName name="HCM_1">NA()</definedName>
    <definedName name="HCPH">"#REF!"</definedName>
    <definedName name="HCPH_1">NA()</definedName>
    <definedName name="HCS">"#REF!"</definedName>
    <definedName name="HCS_1">NA()</definedName>
    <definedName name="hct">"#REF!"</definedName>
    <definedName name="Hctt">"#REF!"</definedName>
    <definedName name="Hctt_1">NA()</definedName>
    <definedName name="HCU">"#REF!"</definedName>
    <definedName name="HCU_1">NA()</definedName>
    <definedName name="Hd">"#REF!"</definedName>
    <definedName name="hd_1">NA()</definedName>
    <definedName name="Hdao">0.3</definedName>
    <definedName name="Hdap">5.2</definedName>
    <definedName name="Hdb">"#REF!"</definedName>
    <definedName name="Hdb_1">NA()</definedName>
    <definedName name="HDC">"#REF!"</definedName>
    <definedName name="HDC_1">NA()</definedName>
    <definedName name="hdd" localSheetId="0">#REF!</definedName>
    <definedName name="hdd" localSheetId="8">#REF!</definedName>
    <definedName name="hdd" localSheetId="7">#REF!</definedName>
    <definedName name="hdd" localSheetId="1">#REF!</definedName>
    <definedName name="hdd" localSheetId="5">#REF!</definedName>
    <definedName name="hdd">#REF!</definedName>
    <definedName name="hdi">"#REF!"</definedName>
    <definedName name="Hdinh">"#REF!"</definedName>
    <definedName name="hdjuy">"#REF!"</definedName>
    <definedName name="Hdk" localSheetId="0">#REF!</definedName>
    <definedName name="Hdk" localSheetId="8">#REF!</definedName>
    <definedName name="Hdk" localSheetId="7">#REF!</definedName>
    <definedName name="Hdk" localSheetId="1">#REF!</definedName>
    <definedName name="Hdk" localSheetId="5">#REF!</definedName>
    <definedName name="Hdk">#REF!</definedName>
    <definedName name="Hdtt">"#REF!"</definedName>
    <definedName name="Hdtt_1">NA()</definedName>
    <definedName name="HDU">"#REF!"</definedName>
    <definedName name="HDU_1">NA()</definedName>
    <definedName name="He">"#REF!"</definedName>
    <definedName name="He_so" localSheetId="0">#REF!</definedName>
    <definedName name="He_so" localSheetId="8">#REF!</definedName>
    <definedName name="He_so" localSheetId="7">#REF!</definedName>
    <definedName name="He_so" localSheetId="1">#REF!</definedName>
    <definedName name="He_so" localSheetId="5">#REF!</definedName>
    <definedName name="He_so">#REF!</definedName>
    <definedName name="HE_SO_KHO_KHAN_CANG_DAY">"#REF!"</definedName>
    <definedName name="Heä_soá_laép_xaø_H">1.7</definedName>
    <definedName name="heä_soá_sình_laày">"#REF!"</definedName>
    <definedName name="heä_soá_sình_laày_1">NA()</definedName>
    <definedName name="héc" localSheetId="0">#REF!</definedName>
    <definedName name="héc" localSheetId="8">#REF!</definedName>
    <definedName name="héc" localSheetId="7">#REF!</definedName>
    <definedName name="héc" localSheetId="1">#REF!</definedName>
    <definedName name="héc" localSheetId="5">#REF!</definedName>
    <definedName name="héc">#REF!</definedName>
    <definedName name="height">"#REF!"</definedName>
    <definedName name="Hello" localSheetId="0">#REF!</definedName>
    <definedName name="Hello" localSheetId="8">#REF!</definedName>
    <definedName name="Hello" localSheetId="7">#REF!</definedName>
    <definedName name="Hello" localSheetId="1">#REF!</definedName>
    <definedName name="Hello" localSheetId="5">#REF!</definedName>
    <definedName name="Hello">#REF!</definedName>
    <definedName name="Hello_21">"#REF!"</definedName>
    <definedName name="Hematcau_1" localSheetId="0">[14]Nguồn!#REF!</definedName>
    <definedName name="Hematcau_1" localSheetId="8">[14]Nguồn!#REF!</definedName>
    <definedName name="Hematcau_1" localSheetId="7">[14]Nguồn!#REF!</definedName>
    <definedName name="Hematcau_1" localSheetId="1">[14]Nguồn!#REF!</definedName>
    <definedName name="Hematcau_1" localSheetId="5">[14]Nguồn!#REF!</definedName>
    <definedName name="Hematcau_1">[14]Nguồn!#REF!</definedName>
    <definedName name="Heso">"#REF!"</definedName>
    <definedName name="heso0.7">"#REF!"</definedName>
    <definedName name="hesoC">"#REF!"</definedName>
    <definedName name="HeSoPhuPhi">"#REF!"</definedName>
    <definedName name="HF" localSheetId="0">#REF!</definedName>
    <definedName name="HF" localSheetId="8">#REF!</definedName>
    <definedName name="HF" localSheetId="7">#REF!</definedName>
    <definedName name="HF" localSheetId="1">#REF!</definedName>
    <definedName name="HF" localSheetId="5">#REF!</definedName>
    <definedName name="HF">#REF!</definedName>
    <definedName name="hfdsh" localSheetId="0" hidden="1">#REF!</definedName>
    <definedName name="hfdsh" localSheetId="6" hidden="1">#REF!</definedName>
    <definedName name="hfdsh" localSheetId="8" hidden="1">#REF!</definedName>
    <definedName name="hfdsh" localSheetId="7" hidden="1">#REF!</definedName>
    <definedName name="hfdsh" localSheetId="1" hidden="1">#REF!</definedName>
    <definedName name="hfdsh" localSheetId="5" hidden="1">#REF!</definedName>
    <definedName name="hfdsh" hidden="1">#REF!</definedName>
    <definedName name="HFFTRB">"#REF!"</definedName>
    <definedName name="HFFTSF">"#REF!"</definedName>
    <definedName name="Hg" localSheetId="0">#REF!</definedName>
    <definedName name="Hg" localSheetId="8">#REF!</definedName>
    <definedName name="Hg" localSheetId="7">#REF!</definedName>
    <definedName name="Hg" localSheetId="1">#REF!</definedName>
    <definedName name="Hg" localSheetId="5">#REF!</definedName>
    <definedName name="Hg">#REF!</definedName>
    <definedName name="hgh_1">NA()</definedName>
    <definedName name="HGLTB">"#REF!"</definedName>
    <definedName name="hh" localSheetId="0">#REF!</definedName>
    <definedName name="hh" localSheetId="8">#REF!</definedName>
    <definedName name="hh" localSheetId="7">#REF!</definedName>
    <definedName name="hh" localSheetId="1">#REF!</definedName>
    <definedName name="hh" localSheetId="5">#REF!</definedName>
    <definedName name="hh">#REF!</definedName>
    <definedName name="HH_1">NA()</definedName>
    <definedName name="hh1_1">NA()</definedName>
    <definedName name="HH15HT" localSheetId="0">'[8]TONGKE-HT'!#REF!</definedName>
    <definedName name="HH15HT" localSheetId="8">'[8]TONGKE-HT'!#REF!</definedName>
    <definedName name="HH15HT" localSheetId="7">'[8]TONGKE-HT'!#REF!</definedName>
    <definedName name="HH15HT" localSheetId="1">'[8]TONGKE-HT'!#REF!</definedName>
    <definedName name="HH15HT" localSheetId="5">'[8]TONGKE-HT'!#REF!</definedName>
    <definedName name="HH15HT">'[8]TONGKE-HT'!#REF!</definedName>
    <definedName name="HH15HT_1" localSheetId="0">#REF!</definedName>
    <definedName name="HH15HT_1" localSheetId="8">#REF!</definedName>
    <definedName name="HH15HT_1" localSheetId="7">#REF!</definedName>
    <definedName name="HH15HT_1" localSheetId="1">#REF!</definedName>
    <definedName name="HH15HT_1" localSheetId="5">#REF!</definedName>
    <definedName name="HH15HT_1">#REF!</definedName>
    <definedName name="HH16HT" localSheetId="0">'[8]TONGKE-HT'!#REF!</definedName>
    <definedName name="HH16HT" localSheetId="8">'[8]TONGKE-HT'!#REF!</definedName>
    <definedName name="HH16HT" localSheetId="7">'[8]TONGKE-HT'!#REF!</definedName>
    <definedName name="HH16HT" localSheetId="1">'[8]TONGKE-HT'!#REF!</definedName>
    <definedName name="HH16HT" localSheetId="5">'[8]TONGKE-HT'!#REF!</definedName>
    <definedName name="HH16HT">'[8]TONGKE-HT'!#REF!</definedName>
    <definedName name="HH16HT_1" localSheetId="0">#REF!</definedName>
    <definedName name="HH16HT_1" localSheetId="8">#REF!</definedName>
    <definedName name="HH16HT_1" localSheetId="7">#REF!</definedName>
    <definedName name="HH16HT_1" localSheetId="1">#REF!</definedName>
    <definedName name="HH16HT_1" localSheetId="5">#REF!</definedName>
    <definedName name="HH16HT_1">#REF!</definedName>
    <definedName name="HH19HT" localSheetId="0">'[8]TONGKE-HT'!#REF!</definedName>
    <definedName name="HH19HT" localSheetId="8">'[8]TONGKE-HT'!#REF!</definedName>
    <definedName name="HH19HT" localSheetId="7">'[8]TONGKE-HT'!#REF!</definedName>
    <definedName name="HH19HT" localSheetId="1">'[8]TONGKE-HT'!#REF!</definedName>
    <definedName name="HH19HT" localSheetId="5">'[8]TONGKE-HT'!#REF!</definedName>
    <definedName name="HH19HT">'[8]TONGKE-HT'!#REF!</definedName>
    <definedName name="HH19HT_1" localSheetId="0">#REF!</definedName>
    <definedName name="HH19HT_1" localSheetId="8">#REF!</definedName>
    <definedName name="HH19HT_1" localSheetId="7">#REF!</definedName>
    <definedName name="HH19HT_1" localSheetId="1">#REF!</definedName>
    <definedName name="HH19HT_1" localSheetId="5">#REF!</definedName>
    <definedName name="HH19HT_1">#REF!</definedName>
    <definedName name="hh2_1">NA()</definedName>
    <definedName name="HH20HT" localSheetId="0">'[8]TONGKE-HT'!#REF!</definedName>
    <definedName name="HH20HT" localSheetId="8">'[8]TONGKE-HT'!#REF!</definedName>
    <definedName name="HH20HT" localSheetId="7">'[8]TONGKE-HT'!#REF!</definedName>
    <definedName name="HH20HT" localSheetId="1">'[8]TONGKE-HT'!#REF!</definedName>
    <definedName name="HH20HT" localSheetId="5">'[8]TONGKE-HT'!#REF!</definedName>
    <definedName name="HH20HT">'[8]TONGKE-HT'!#REF!</definedName>
    <definedName name="HH20HT_1" localSheetId="0">#REF!</definedName>
    <definedName name="HH20HT_1" localSheetId="8">#REF!</definedName>
    <definedName name="HH20HT_1" localSheetId="7">#REF!</definedName>
    <definedName name="HH20HT_1" localSheetId="1">#REF!</definedName>
    <definedName name="HH20HT_1" localSheetId="5">#REF!</definedName>
    <definedName name="HH20HT_1">#REF!</definedName>
    <definedName name="HHBQ">"#REF!"</definedName>
    <definedName name="HHcat">"#REF!"</definedName>
    <definedName name="HHcat_1">NA()</definedName>
    <definedName name="hhcv" localSheetId="0">[58]TTTram!#REF!</definedName>
    <definedName name="hhcv" localSheetId="8">[58]TTTram!#REF!</definedName>
    <definedName name="hhcv" localSheetId="7">[58]TTTram!#REF!</definedName>
    <definedName name="hhcv" localSheetId="1">[58]TTTram!#REF!</definedName>
    <definedName name="hhcv" localSheetId="5">[58]TTTram!#REF!</definedName>
    <definedName name="hhcv">[58]TTTram!#REF!</definedName>
    <definedName name="hhcv_1" localSheetId="0">#REF!</definedName>
    <definedName name="hhcv_1" localSheetId="8">#REF!</definedName>
    <definedName name="hhcv_1" localSheetId="7">#REF!</definedName>
    <definedName name="hhcv_1" localSheetId="1">#REF!</definedName>
    <definedName name="hhcv_1" localSheetId="5">#REF!</definedName>
    <definedName name="hhcv_1">#REF!</definedName>
    <definedName name="HHda">"#REF!"</definedName>
    <definedName name="HHda_1">NA()</definedName>
    <definedName name="hhda4x6" localSheetId="0">[58]TTTram!#REF!</definedName>
    <definedName name="hhda4x6" localSheetId="8">[58]TTTram!#REF!</definedName>
    <definedName name="hhda4x6" localSheetId="7">[58]TTTram!#REF!</definedName>
    <definedName name="hhda4x6" localSheetId="1">[58]TTTram!#REF!</definedName>
    <definedName name="hhda4x6" localSheetId="5">[58]TTTram!#REF!</definedName>
    <definedName name="hhda4x6">[58]TTTram!#REF!</definedName>
    <definedName name="hhda4x6_1" localSheetId="0">#REF!</definedName>
    <definedName name="hhda4x6_1" localSheetId="8">#REF!</definedName>
    <definedName name="hhda4x6_1" localSheetId="7">#REF!</definedName>
    <definedName name="hhda4x6_1" localSheetId="1">#REF!</definedName>
    <definedName name="hhda4x6_1" localSheetId="5">#REF!</definedName>
    <definedName name="hhda4x6_1">#REF!</definedName>
    <definedName name="hhhh">"#REF!"</definedName>
    <definedName name="hhhhhhhhhhhh_1">NA()</definedName>
    <definedName name="HHIC">"#REF!"</definedName>
    <definedName name="HHIC_1">NA()</definedName>
    <definedName name="hhsc_1">NA()</definedName>
    <definedName name="HHT">"#REF!"</definedName>
    <definedName name="HHT_1">NA()</definedName>
    <definedName name="hhtd_1">NA()</definedName>
    <definedName name="HHTT">"#REF!"</definedName>
    <definedName name="hhxm" localSheetId="0">[58]TTTram!#REF!</definedName>
    <definedName name="hhxm" localSheetId="8">[58]TTTram!#REF!</definedName>
    <definedName name="hhxm" localSheetId="7">[58]TTTram!#REF!</definedName>
    <definedName name="hhxm" localSheetId="1">[58]TTTram!#REF!</definedName>
    <definedName name="hhxm" localSheetId="5">[58]TTTram!#REF!</definedName>
    <definedName name="hhxm">[58]TTTram!#REF!</definedName>
    <definedName name="hhxm_1" localSheetId="0">#REF!</definedName>
    <definedName name="hhxm_1" localSheetId="8">#REF!</definedName>
    <definedName name="hhxm_1" localSheetId="7">#REF!</definedName>
    <definedName name="hhxm_1" localSheetId="1">#REF!</definedName>
    <definedName name="hhxm_1" localSheetId="5">#REF!</definedName>
    <definedName name="hhxm_1">#REF!</definedName>
    <definedName name="HiddenRows">"#REF!"</definedName>
    <definedName name="HiddenRows_1">"#REF!"</definedName>
    <definedName name="hien">"#REF!"</definedName>
    <definedName name="hien_1">NA()</definedName>
    <definedName name="Hinh_thuc">"#REF!"</definedName>
    <definedName name="HiÕu" localSheetId="0">#REF!</definedName>
    <definedName name="HiÕu" localSheetId="8">#REF!</definedName>
    <definedName name="HiÕu" localSheetId="7">#REF!</definedName>
    <definedName name="HiÕu" localSheetId="1">#REF!</definedName>
    <definedName name="HiÕu" localSheetId="5">#REF!</definedName>
    <definedName name="HiÕu">#REF!</definedName>
    <definedName name="hjjkl">{"'Sheet1'!$L$16"}</definedName>
    <definedName name="hjjkl_1">{"'Sheet1'!$L$16"}</definedName>
    <definedName name="hjjkl_1_1">{"'Sheet1'!$L$16"}</definedName>
    <definedName name="hjjkl_2">{"'Sheet1'!$L$16"}</definedName>
    <definedName name="hjjkl_3">{"'Sheet1'!$L$16"}</definedName>
    <definedName name="hjjkl_4">{"'Sheet1'!$L$16"}</definedName>
    <definedName name="hjjkl_5">{"'Sheet1'!$L$16"}</definedName>
    <definedName name="hjjkl_6">{"'Sheet1'!$L$16"}</definedName>
    <definedName name="hjjkl_7">{"'Sheet1'!$L$16"}</definedName>
    <definedName name="HKE">"#REF!"</definedName>
    <definedName name="HKE_1">NA()</definedName>
    <definedName name="hkjkl">#N/A</definedName>
    <definedName name="hkjkl_1">#N/A</definedName>
    <definedName name="HKL">"#REF!"</definedName>
    <definedName name="HKL_1">NA()</definedName>
    <definedName name="HKLHI">"#REF!"</definedName>
    <definedName name="HKLHI_1">NA()</definedName>
    <definedName name="HKLL">"#REF!"</definedName>
    <definedName name="HKLL_1">NA()</definedName>
    <definedName name="HKLLLO">"#REF!"</definedName>
    <definedName name="HKLLLO_1">NA()</definedName>
    <definedName name="HKy2_1" localSheetId="0">[14]Nguồn!#REF!</definedName>
    <definedName name="HKy2_1" localSheetId="8">[14]Nguồn!#REF!</definedName>
    <definedName name="HKy2_1" localSheetId="7">[14]Nguồn!#REF!</definedName>
    <definedName name="HKy2_1" localSheetId="1">[14]Nguồn!#REF!</definedName>
    <definedName name="HKy2_1" localSheetId="5">[14]Nguồn!#REF!</definedName>
    <definedName name="HKy2_1">[14]Nguồn!#REF!</definedName>
    <definedName name="HLC">"#REF!"</definedName>
    <definedName name="hlc_1">NA()</definedName>
    <definedName name="HLIC">"#REF!"</definedName>
    <definedName name="HLIC_1">NA()</definedName>
    <definedName name="hlp._1">NA()</definedName>
    <definedName name="HLU">"#REF!"</definedName>
    <definedName name="HLU_1">NA()</definedName>
    <definedName name="Hm">"#REF!"</definedName>
    <definedName name="HMLK">"#REF!"</definedName>
    <definedName name="HMNAM">"#REF!"</definedName>
    <definedName name="HMÑK">"#REF!"</definedName>
    <definedName name="Hmong">"#REF!"</definedName>
    <definedName name="hmot_1">NA()</definedName>
    <definedName name="HMPS">"#REF!"</definedName>
    <definedName name="hn_1">NA()</definedName>
    <definedName name="Ho">"#REF!"</definedName>
    <definedName name="hÖ_sè_vËt_liÖu_ho__b_nh">"#REF!"</definedName>
    <definedName name="Hoa">"#REF!"</definedName>
    <definedName name="hoc">55000</definedName>
    <definedName name="Hocluc">"#REF!"</definedName>
    <definedName name="HOCMON" localSheetId="0">#REF!</definedName>
    <definedName name="HOCMON" localSheetId="8">#REF!</definedName>
    <definedName name="HOCMON" localSheetId="7">#REF!</definedName>
    <definedName name="HOCMON" localSheetId="1">#REF!</definedName>
    <definedName name="HOCMON" localSheetId="5">#REF!</definedName>
    <definedName name="HOCMON">#REF!</definedName>
    <definedName name="HoI">"#REF!"</definedName>
    <definedName name="hoida">"#REF!"</definedName>
    <definedName name="hoigio">"#REF!"</definedName>
    <definedName name="HoII">"#REF!"</definedName>
    <definedName name="HoIII">"#REF!"</definedName>
    <definedName name="holan">"#REF!"</definedName>
    <definedName name="HOME_MANP">"#REF!"</definedName>
    <definedName name="HOME_MANP_1">"#REF!"</definedName>
    <definedName name="HOME_MANP_11">"#REF!"</definedName>
    <definedName name="HOME_MANP_12">"#REF!"</definedName>
    <definedName name="HOME_MANP_16">"#REF!"</definedName>
    <definedName name="HOME_MANP_17">"#REF!"</definedName>
    <definedName name="HOME_MANP_2">NA()</definedName>
    <definedName name="HOME_MANP_21">"#REF!"</definedName>
    <definedName name="HOME_MANP_3">NA()</definedName>
    <definedName name="HOME_MANP_4">NA()</definedName>
    <definedName name="HOME_MANP_5" localSheetId="0">#REF!</definedName>
    <definedName name="HOME_MANP_5" localSheetId="8">#REF!</definedName>
    <definedName name="HOME_MANP_5" localSheetId="7">#REF!</definedName>
    <definedName name="HOME_MANP_5" localSheetId="1">#REF!</definedName>
    <definedName name="HOME_MANP_5" localSheetId="5">#REF!</definedName>
    <definedName name="HOME_MANP_5">#REF!</definedName>
    <definedName name="HOME_MANP_6">NA()</definedName>
    <definedName name="HOME_MANP_7">NA()</definedName>
    <definedName name="HOMEOFFICE_COST">"#REF!"</definedName>
    <definedName name="HOMEOFFICE_COST_1">"#REF!"</definedName>
    <definedName name="HOMEOFFICE_COST_11">"#REF!"</definedName>
    <definedName name="HOMEOFFICE_COST_12">"#REF!"</definedName>
    <definedName name="HOMEOFFICE_COST_16">"#REF!"</definedName>
    <definedName name="HOMEOFFICE_COST_17">"#REF!"</definedName>
    <definedName name="HOMEOFFICE_COST_2">NA()</definedName>
    <definedName name="HOMEOFFICE_COST_21">"#REF!"</definedName>
    <definedName name="HOMEOFFICE_COST_3">NA()</definedName>
    <definedName name="HOMEOFFICE_COST_4">NA()</definedName>
    <definedName name="HOMEOFFICE_COST_5" localSheetId="0">#REF!</definedName>
    <definedName name="HOMEOFFICE_COST_5" localSheetId="8">#REF!</definedName>
    <definedName name="HOMEOFFICE_COST_5" localSheetId="7">#REF!</definedName>
    <definedName name="HOMEOFFICE_COST_5" localSheetId="1">#REF!</definedName>
    <definedName name="HOMEOFFICE_COST_5" localSheetId="5">#REF!</definedName>
    <definedName name="HOMEOFFICE_COST_5">#REF!</definedName>
    <definedName name="HOMEOFFICE_COST_6">NA()</definedName>
    <definedName name="HOMEOFFICE_COST_7">NA()</definedName>
    <definedName name="Hong" localSheetId="0" hidden="1">{"'Sheet1'!$L$16"}</definedName>
    <definedName name="Hong" localSheetId="6" hidden="1">{"'Sheet1'!$L$16"}</definedName>
    <definedName name="Hong" localSheetId="8" hidden="1">{"'Sheet1'!$L$16"}</definedName>
    <definedName name="Hong" localSheetId="7" hidden="1">{"'Sheet1'!$L$16"}</definedName>
    <definedName name="Hong" localSheetId="1" hidden="1">{"'Sheet1'!$L$16"}</definedName>
    <definedName name="Hong" localSheetId="5" hidden="1">{"'Sheet1'!$L$16"}</definedName>
    <definedName name="Hong" hidden="1">{"'Sheet1'!$L$16"}</definedName>
    <definedName name="Hong_Quang">"#REF!"</definedName>
    <definedName name="Hopnoicap">"#REF!"</definedName>
    <definedName name="Hoten">"#REF!"</definedName>
    <definedName name="Hoto">"#REF!"</definedName>
    <definedName name="hotrongcay">"#REF!"</definedName>
    <definedName name="House">"#REF!"</definedName>
    <definedName name="hp_1">NA()</definedName>
    <definedName name="HR">"#REF!"</definedName>
    <definedName name="hr__1">NA()</definedName>
    <definedName name="HR_1">NA()</definedName>
    <definedName name="HRC">"#REF!"</definedName>
    <definedName name="HRC_1">NA()</definedName>
    <definedName name="hs">"#REF!"</definedName>
    <definedName name="hs_">"#REF!"</definedName>
    <definedName name="hs_1">NA()</definedName>
    <definedName name="HS_may">"#REF!"</definedName>
    <definedName name="Hsb">"#REF!"</definedName>
    <definedName name="hsb_1">NA()</definedName>
    <definedName name="hsbn_1">NA()</definedName>
    <definedName name="Hsc">"#REF!"</definedName>
    <definedName name="HSCG">"#REF!"</definedName>
    <definedName name="HSCK" localSheetId="0">#REF!</definedName>
    <definedName name="HSCK" localSheetId="8">#REF!</definedName>
    <definedName name="HSCK" localSheetId="7">#REF!</definedName>
    <definedName name="HSCK" localSheetId="1">#REF!</definedName>
    <definedName name="HSCK" localSheetId="5">#REF!</definedName>
    <definedName name="HSCK">#REF!</definedName>
    <definedName name="HSCT3">0.1</definedName>
    <definedName name="hsd">"#REF!"</definedName>
    <definedName name="hsdc">"#REF!"</definedName>
    <definedName name="HSDC_1">NA()</definedName>
    <definedName name="hsdc1">"#REF!"</definedName>
    <definedName name="hsdc1_1">NA()</definedName>
    <definedName name="HSDD" localSheetId="0">[8]phuluc1!#REF!</definedName>
    <definedName name="HSDD" localSheetId="8">[8]phuluc1!#REF!</definedName>
    <definedName name="HSDD" localSheetId="7">[8]phuluc1!#REF!</definedName>
    <definedName name="HSDD" localSheetId="1">[8]phuluc1!#REF!</definedName>
    <definedName name="HSDD" localSheetId="5">[8]phuluc1!#REF!</definedName>
    <definedName name="HSDD">[8]phuluc1!#REF!</definedName>
    <definedName name="HSDD_1">NA()</definedName>
    <definedName name="HSDN">2.5</definedName>
    <definedName name="hsdt_1">NA()</definedName>
    <definedName name="hSF_1">NA()</definedName>
    <definedName name="HSFTRB">"#REF!"</definedName>
    <definedName name="HSGG">"#REF!"</definedName>
    <definedName name="HSHH">"#REF!"</definedName>
    <definedName name="HSHH_1">NA()</definedName>
    <definedName name="HSHHUT">"#REF!"</definedName>
    <definedName name="HSHHUT_1">NA()</definedName>
    <definedName name="hsk">"#REF!"</definedName>
    <definedName name="hskk1">[8]chitiet!$D$4</definedName>
    <definedName name="hskk1_1">NA()</definedName>
    <definedName name="HSKK35">"#REF!"</definedName>
    <definedName name="HSlan">"#REF!"</definedName>
    <definedName name="hslx">"#REF!"</definedName>
    <definedName name="HSLX_1">NA()</definedName>
    <definedName name="HSLXH">1.7</definedName>
    <definedName name="HSLXP">"#REF!"</definedName>
    <definedName name="hsm">"#REF!"</definedName>
    <definedName name="hsm_1">1.1289</definedName>
    <definedName name="HSMTC">"#REF!"</definedName>
    <definedName name="HSMTC_1">NA()</definedName>
    <definedName name="hsn">0.5</definedName>
    <definedName name="hsnc">"#REF!"</definedName>
    <definedName name="HSNC_2">NA()</definedName>
    <definedName name="hsnc_cau">1.626</definedName>
    <definedName name="hsnc_cau_1">2.5039</definedName>
    <definedName name="hsnc_cau2">1.626</definedName>
    <definedName name="hsnc_d">1.6356</definedName>
    <definedName name="hsnc_d2">1.6356</definedName>
    <definedName name="hso_1">NA()</definedName>
    <definedName name="HSSL">"#REF!"</definedName>
    <definedName name="HSSL_1">NA()</definedName>
    <definedName name="hßm4">"#REF!"</definedName>
    <definedName name="hstb">"#REF!"</definedName>
    <definedName name="hstdtk">"#REF!"</definedName>
    <definedName name="HSTH">'[32]BANCO (3)'!$K$122</definedName>
    <definedName name="hsthep">"#REF!"</definedName>
    <definedName name="HSTHEPDEN" localSheetId="0">#REF!</definedName>
    <definedName name="HSTHEPDEN" localSheetId="8">#REF!</definedName>
    <definedName name="HSTHEPDEN" localSheetId="7">#REF!</definedName>
    <definedName name="HSTHEPDEN" localSheetId="1">#REF!</definedName>
    <definedName name="HSTHEPDEN" localSheetId="5">#REF!</definedName>
    <definedName name="HSTHEPDEN">#REF!</definedName>
    <definedName name="Hstt">"#REF!"</definedName>
    <definedName name="Hstt_1">NA()</definedName>
    <definedName name="hsUd">"#REF!"</definedName>
    <definedName name="HSVC1">"#REF!"</definedName>
    <definedName name="HSVC1_1">NA()</definedName>
    <definedName name="HSVC2">"#REF!"</definedName>
    <definedName name="HSVC2_1">NA()</definedName>
    <definedName name="HSVC3">"#REF!"</definedName>
    <definedName name="HSVC3_1">NA()</definedName>
    <definedName name="HsVCVLTH" localSheetId="0">#REF!</definedName>
    <definedName name="HsVCVLTH" localSheetId="8">#REF!</definedName>
    <definedName name="HsVCVLTH" localSheetId="7">#REF!</definedName>
    <definedName name="HsVCVLTH" localSheetId="1">#REF!</definedName>
    <definedName name="HsVCVLTH" localSheetId="5">#REF!</definedName>
    <definedName name="HsVCVLTH">#REF!</definedName>
    <definedName name="HsVCVLTH_1">NA()</definedName>
    <definedName name="hsvl">"#REF!"</definedName>
    <definedName name="HSvl_1">NA()</definedName>
    <definedName name="hsvl2">1</definedName>
    <definedName name="HSXA">"#REF!"</definedName>
    <definedName name="hsxk">"#REF!"</definedName>
    <definedName name="HT">"#REF!"</definedName>
    <definedName name="ht25nc" localSheetId="0">'[8]lam-moi'!#REF!</definedName>
    <definedName name="ht25nc" localSheetId="8">'[8]lam-moi'!#REF!</definedName>
    <definedName name="ht25nc" localSheetId="7">'[8]lam-moi'!#REF!</definedName>
    <definedName name="ht25nc" localSheetId="1">'[8]lam-moi'!#REF!</definedName>
    <definedName name="ht25nc" localSheetId="5">'[8]lam-moi'!#REF!</definedName>
    <definedName name="ht25nc">'[8]lam-moi'!#REF!</definedName>
    <definedName name="ht25nc_1">NA()</definedName>
    <definedName name="ht25vl" localSheetId="0">'[8]lam-moi'!#REF!</definedName>
    <definedName name="ht25vl" localSheetId="8">'[8]lam-moi'!#REF!</definedName>
    <definedName name="ht25vl" localSheetId="7">'[8]lam-moi'!#REF!</definedName>
    <definedName name="ht25vl" localSheetId="1">'[8]lam-moi'!#REF!</definedName>
    <definedName name="ht25vl" localSheetId="5">'[8]lam-moi'!#REF!</definedName>
    <definedName name="ht25vl">'[8]lam-moi'!#REF!</definedName>
    <definedName name="ht25vl_1">NA()</definedName>
    <definedName name="ht325nc" localSheetId="0">'[8]lam-moi'!#REF!</definedName>
    <definedName name="ht325nc" localSheetId="8">'[8]lam-moi'!#REF!</definedName>
    <definedName name="ht325nc" localSheetId="7">'[8]lam-moi'!#REF!</definedName>
    <definedName name="ht325nc" localSheetId="1">'[8]lam-moi'!#REF!</definedName>
    <definedName name="ht325nc" localSheetId="5">'[8]lam-moi'!#REF!</definedName>
    <definedName name="ht325nc">'[8]lam-moi'!#REF!</definedName>
    <definedName name="ht325nc_1">NA()</definedName>
    <definedName name="ht325vl" localSheetId="0">'[8]lam-moi'!#REF!</definedName>
    <definedName name="ht325vl" localSheetId="8">'[8]lam-moi'!#REF!</definedName>
    <definedName name="ht325vl" localSheetId="7">'[8]lam-moi'!#REF!</definedName>
    <definedName name="ht325vl" localSheetId="1">'[8]lam-moi'!#REF!</definedName>
    <definedName name="ht325vl" localSheetId="5">'[8]lam-moi'!#REF!</definedName>
    <definedName name="ht325vl">'[8]lam-moi'!#REF!</definedName>
    <definedName name="ht325vl_1">NA()</definedName>
    <definedName name="ht37k" localSheetId="0">'[8]lam-moi'!#REF!</definedName>
    <definedName name="ht37k" localSheetId="8">'[8]lam-moi'!#REF!</definedName>
    <definedName name="ht37k" localSheetId="7">'[8]lam-moi'!#REF!</definedName>
    <definedName name="ht37k" localSheetId="1">'[8]lam-moi'!#REF!</definedName>
    <definedName name="ht37k" localSheetId="5">'[8]lam-moi'!#REF!</definedName>
    <definedName name="ht37k">'[8]lam-moi'!#REF!</definedName>
    <definedName name="ht37k_1">NA()</definedName>
    <definedName name="ht37nc" localSheetId="0">'[8]lam-moi'!#REF!</definedName>
    <definedName name="ht37nc" localSheetId="8">'[8]lam-moi'!#REF!</definedName>
    <definedName name="ht37nc" localSheetId="7">'[8]lam-moi'!#REF!</definedName>
    <definedName name="ht37nc" localSheetId="1">'[8]lam-moi'!#REF!</definedName>
    <definedName name="ht37nc" localSheetId="5">'[8]lam-moi'!#REF!</definedName>
    <definedName name="ht37nc">'[8]lam-moi'!#REF!</definedName>
    <definedName name="ht37nc_1">NA()</definedName>
    <definedName name="ht50nc" localSheetId="0">'[8]lam-moi'!#REF!</definedName>
    <definedName name="ht50nc" localSheetId="8">'[8]lam-moi'!#REF!</definedName>
    <definedName name="ht50nc" localSheetId="7">'[8]lam-moi'!#REF!</definedName>
    <definedName name="ht50nc" localSheetId="1">'[8]lam-moi'!#REF!</definedName>
    <definedName name="ht50nc" localSheetId="5">'[8]lam-moi'!#REF!</definedName>
    <definedName name="ht50nc">'[8]lam-moi'!#REF!</definedName>
    <definedName name="ht50nc_1">NA()</definedName>
    <definedName name="ht50vl" localSheetId="0">'[8]lam-moi'!#REF!</definedName>
    <definedName name="ht50vl" localSheetId="8">'[8]lam-moi'!#REF!</definedName>
    <definedName name="ht50vl" localSheetId="7">'[8]lam-moi'!#REF!</definedName>
    <definedName name="ht50vl" localSheetId="1">'[8]lam-moi'!#REF!</definedName>
    <definedName name="ht50vl" localSheetId="5">'[8]lam-moi'!#REF!</definedName>
    <definedName name="ht50vl">'[8]lam-moi'!#REF!</definedName>
    <definedName name="ht50vl_1">NA()</definedName>
    <definedName name="htdd2003">"#REF!"</definedName>
    <definedName name="HTHH">"#REF!"</definedName>
    <definedName name="htlm">{"'Sheet1'!$L$16"}</definedName>
    <definedName name="htlm_1">{"'Sheet1'!$L$16"}</definedName>
    <definedName name="htlm_1_1">{"'Sheet1'!$L$16"}</definedName>
    <definedName name="htlm_2">{"'Sheet1'!$L$16"}</definedName>
    <definedName name="htlm_3">{"'Sheet1'!$L$16"}</definedName>
    <definedName name="htlm_4">{"'Sheet1'!$L$16"}</definedName>
    <definedName name="htlm_5">{"'Sheet1'!$L$16"}</definedName>
    <definedName name="htlm_6">{"'Sheet1'!$L$16"}</definedName>
    <definedName name="htlm_7">{"'Sheet1'!$L$16"}</definedName>
    <definedName name="HTML_CodePage">950</definedName>
    <definedName name="HTML_Control" localSheetId="6" hidden="1">{"'Sheet1'!$L$16"}</definedName>
    <definedName name="HTML_Control">{"'Sheet1'!$L$16"}</definedName>
    <definedName name="HTML_Control_1">{"'Sheet1'!$L$16"}</definedName>
    <definedName name="HTML_Control_1_1">{"'Sheet1'!$L$16"}</definedName>
    <definedName name="HTML_Control_2">{"'Sheet1'!$L$16"}</definedName>
    <definedName name="HTML_Control_3">{"'Sheet1'!$L$16"}</definedName>
    <definedName name="HTML_Control_4">{"'Sheet1'!$L$16"}</definedName>
    <definedName name="HTML_Control_5">{"'Sheet1'!$L$16"}</definedName>
    <definedName name="HTML_Control_6">{"'Sheet1'!$L$16"}</definedName>
    <definedName name="HTML_Control_7">{"'Sheet1'!$L$16"}</definedName>
    <definedName name="HTML_Control_8">{"'Sheet1'!$L$16"}</definedName>
    <definedName name="HTML_Controlmoi" localSheetId="0" hidden="1">{"'Sheet1'!$L$16"}</definedName>
    <definedName name="HTML_Controlmoi" localSheetId="6" hidden="1">{"'Sheet1'!$L$16"}</definedName>
    <definedName name="HTML_Controlmoi" localSheetId="8" hidden="1">{"'Sheet1'!$L$16"}</definedName>
    <definedName name="HTML_Controlmoi" localSheetId="7" hidden="1">{"'Sheet1'!$L$16"}</definedName>
    <definedName name="HTML_Controlmoi" localSheetId="1" hidden="1">{"'Sheet1'!$L$16"}</definedName>
    <definedName name="HTML_Controlmoi" localSheetId="5" hidden="1">{"'Sheet1'!$L$16"}</definedName>
    <definedName name="HTML_Controlmoi" hidden="1">{"'Sheet1'!$L$16"}</definedName>
    <definedName name="HTML_Description">""</definedName>
    <definedName name="HTML_Email">""</definedName>
    <definedName name="HTML_Header">"Sheet1"</definedName>
    <definedName name="HTML_LastUpdate">"2000/9/14"</definedName>
    <definedName name="HTML_LineAfter" localSheetId="6" hidden="1">FALSE</definedName>
    <definedName name="HTML_LineAfter">0</definedName>
    <definedName name="HTML_LineAfter_1">FALSE</definedName>
    <definedName name="HTML_LineAfter_2">0</definedName>
    <definedName name="HTML_LineBefore" localSheetId="6" hidden="1">FALSE</definedName>
    <definedName name="HTML_LineBefore">0</definedName>
    <definedName name="HTML_LineBefore_1">FALSE</definedName>
    <definedName name="HTML_LineBefore_2">0</definedName>
    <definedName name="HTML_Name">"J.C.WONG"</definedName>
    <definedName name="HTML_OBDlg2" localSheetId="6" hidden="1">TRUE</definedName>
    <definedName name="HTML_OBDlg2">1</definedName>
    <definedName name="HTML_OBDlg2_1">TRUE</definedName>
    <definedName name="HTML_OBDlg2_2">1</definedName>
    <definedName name="HTML_OBDlg4" localSheetId="6" hidden="1">TRUE</definedName>
    <definedName name="HTML_OBDlg4">1</definedName>
    <definedName name="HTML_OBDlg4_1">TRUE</definedName>
    <definedName name="HTML_OBDlg4_2">1</definedName>
    <definedName name="HTML_OS">0</definedName>
    <definedName name="HTML_PathFile">"C:\2689\Q\國內\00q3961台化龍德PTA3建造\MyHTML.htm"</definedName>
    <definedName name="HTML_PathFile_1">"C:\2689\Q\??\00q3961????PTA3??\MyHTML.htm"</definedName>
    <definedName name="HTML_PathFilemoi" hidden="1">"C:\2689\Q\國內\00q3961台化龍德PTA3建造\MyHTML.htm"</definedName>
    <definedName name="HTML_Title">"00Q3961-SUM"</definedName>
    <definedName name="HTMT" localSheetId="0" hidden="1">{"'Sheet1'!$L$16"}</definedName>
    <definedName name="HTMT" localSheetId="6" hidden="1">{"'Sheet1'!$L$16"}</definedName>
    <definedName name="HTMT" localSheetId="8" hidden="1">{"'Sheet1'!$L$16"}</definedName>
    <definedName name="HTMT" localSheetId="7" hidden="1">{"'Sheet1'!$L$16"}</definedName>
    <definedName name="HTMT" localSheetId="1" hidden="1">{"'Sheet1'!$L$16"}</definedName>
    <definedName name="HTMT" localSheetId="5" hidden="1">{"'Sheet1'!$L$16"}</definedName>
    <definedName name="HTMT" hidden="1">{"'Sheet1'!$L$16"}</definedName>
    <definedName name="HTMT1" localSheetId="0" hidden="1">{#N/A,#N/A,FALSE,"Sheet1"}</definedName>
    <definedName name="HTMT1" localSheetId="6" hidden="1">{#N/A,#N/A,FALSE,"Sheet1"}</definedName>
    <definedName name="HTMT1" localSheetId="8" hidden="1">{#N/A,#N/A,FALSE,"Sheet1"}</definedName>
    <definedName name="HTMT1" localSheetId="7" hidden="1">{#N/A,#N/A,FALSE,"Sheet1"}</definedName>
    <definedName name="HTMT1" localSheetId="1" hidden="1">{#N/A,#N/A,FALSE,"Sheet1"}</definedName>
    <definedName name="HTMT1" localSheetId="5" hidden="1">{#N/A,#N/A,FALSE,"Sheet1"}</definedName>
    <definedName name="HTMT1" hidden="1">{#N/A,#N/A,FALSE,"Sheet1"}</definedName>
    <definedName name="HTNC">"#REF!"</definedName>
    <definedName name="HTNC_1">NA()</definedName>
    <definedName name="Htr" localSheetId="0">#REF!</definedName>
    <definedName name="Htr" localSheetId="8">#REF!</definedName>
    <definedName name="Htr" localSheetId="7">#REF!</definedName>
    <definedName name="Htr" localSheetId="1">#REF!</definedName>
    <definedName name="Htr" localSheetId="5">#REF!</definedName>
    <definedName name="Htr">#REF!</definedName>
    <definedName name="htrhrt" localSheetId="0" hidden="1">{"'Sheet1'!$L$16"}</definedName>
    <definedName name="htrhrt" localSheetId="6" hidden="1">{"'Sheet1'!$L$16"}</definedName>
    <definedName name="htrhrt" localSheetId="8" hidden="1">{"'Sheet1'!$L$16"}</definedName>
    <definedName name="htrhrt" localSheetId="7" hidden="1">{"'Sheet1'!$L$16"}</definedName>
    <definedName name="htrhrt" localSheetId="1" hidden="1">{"'Sheet1'!$L$16"}</definedName>
    <definedName name="htrhrt" localSheetId="5" hidden="1">{"'Sheet1'!$L$16"}</definedName>
    <definedName name="htrhrt" hidden="1">{"'Sheet1'!$L$16"}</definedName>
    <definedName name="HTS">"#REF!"</definedName>
    <definedName name="HTS_1">NA()</definedName>
    <definedName name="Htt" localSheetId="0">#REF!</definedName>
    <definedName name="Htt" localSheetId="8">#REF!</definedName>
    <definedName name="Htt" localSheetId="7">#REF!</definedName>
    <definedName name="Htt" localSheetId="1">#REF!</definedName>
    <definedName name="Htt" localSheetId="5">#REF!</definedName>
    <definedName name="Htt">#REF!</definedName>
    <definedName name="HTU">"#REF!"</definedName>
    <definedName name="HTU_1">NA()</definedName>
    <definedName name="HTVL">"#REF!"</definedName>
    <definedName name="HTVL_1">NA()</definedName>
    <definedName name="hu">{"'Sheet1'!$L$16"}</definedName>
    <definedName name="hu_1">{"'Sheet1'!$L$16"}</definedName>
    <definedName name="hu_1_1">{"'Sheet1'!$L$16"}</definedName>
    <definedName name="hu_2">{"'Sheet1'!$L$16"}</definedName>
    <definedName name="hu_3">{"'Sheet1'!$L$16"}</definedName>
    <definedName name="hu_4">{"'Sheet1'!$L$16"}</definedName>
    <definedName name="hu_5">{"'Sheet1'!$L$16"}</definedName>
    <definedName name="hu_6">{"'Sheet1'!$L$16"}</definedName>
    <definedName name="hu_7">{"'Sheet1'!$L$16"}</definedName>
    <definedName name="hu1_1">{"'Sheet1'!$L$16"}</definedName>
    <definedName name="hu1_1_1">{"'Sheet1'!$L$16"}</definedName>
    <definedName name="hu1_1_1_1">{"'Sheet1'!$L$16"}</definedName>
    <definedName name="hu1_2">{"'Sheet1'!$L$16"}</definedName>
    <definedName name="hu1_2_1">{"'Sheet1'!$L$16"}</definedName>
    <definedName name="hu1_3">{"'Sheet1'!$L$16"}</definedName>
    <definedName name="hu1_3_1">{"'Sheet1'!$L$16"}</definedName>
    <definedName name="hu1_4">{"'Sheet1'!$L$16"}</definedName>
    <definedName name="hu1_4_1">{"'Sheet1'!$L$16"}</definedName>
    <definedName name="hu1_5">{"'Sheet1'!$L$16"}</definedName>
    <definedName name="hu1_5_1">{"'Sheet1'!$L$16"}</definedName>
    <definedName name="hu1_6">{"'Sheet1'!$L$16"}</definedName>
    <definedName name="hu1_6_1">{"'Sheet1'!$L$16"}</definedName>
    <definedName name="hu1_7">{"'Sheet1'!$L$16"}</definedName>
    <definedName name="hu1_7_1">{"'Sheet1'!$L$16"}</definedName>
    <definedName name="hu2_1">{"'Sheet1'!$L$16"}</definedName>
    <definedName name="hu2_1_1">{"'Sheet1'!$L$16"}</definedName>
    <definedName name="hu2_1_1_1">{"'Sheet1'!$L$16"}</definedName>
    <definedName name="hu2_2">{"'Sheet1'!$L$16"}</definedName>
    <definedName name="hu2_2_1">{"'Sheet1'!$L$16"}</definedName>
    <definedName name="hu2_3">{"'Sheet1'!$L$16"}</definedName>
    <definedName name="hu2_3_1">{"'Sheet1'!$L$16"}</definedName>
    <definedName name="hu2_4">{"'Sheet1'!$L$16"}</definedName>
    <definedName name="hu2_4_1">{"'Sheet1'!$L$16"}</definedName>
    <definedName name="hu2_5">{"'Sheet1'!$L$16"}</definedName>
    <definedName name="hu2_5_1">{"'Sheet1'!$L$16"}</definedName>
    <definedName name="hu2_6">{"'Sheet1'!$L$16"}</definedName>
    <definedName name="hu2_6_1">{"'Sheet1'!$L$16"}</definedName>
    <definedName name="hu2_7">{"'Sheet1'!$L$16"}</definedName>
    <definedName name="hu2_7_1">{"'Sheet1'!$L$16"}</definedName>
    <definedName name="hu5_1">{"'Sheet1'!$L$16"}</definedName>
    <definedName name="hu5_1_1">{"'Sheet1'!$L$16"}</definedName>
    <definedName name="hu5_1_1_1">{"'Sheet1'!$L$16"}</definedName>
    <definedName name="hu5_2">{"'Sheet1'!$L$16"}</definedName>
    <definedName name="hu5_2_1">{"'Sheet1'!$L$16"}</definedName>
    <definedName name="hu5_3">{"'Sheet1'!$L$16"}</definedName>
    <definedName name="hu5_3_1">{"'Sheet1'!$L$16"}</definedName>
    <definedName name="hu5_4">{"'Sheet1'!$L$16"}</definedName>
    <definedName name="hu5_4_1">{"'Sheet1'!$L$16"}</definedName>
    <definedName name="hu5_5">{"'Sheet1'!$L$16"}</definedName>
    <definedName name="hu5_5_1">{"'Sheet1'!$L$16"}</definedName>
    <definedName name="hu5_6">{"'Sheet1'!$L$16"}</definedName>
    <definedName name="hu5_6_1">{"'Sheet1'!$L$16"}</definedName>
    <definedName name="hu5_7">{"'Sheet1'!$L$16"}</definedName>
    <definedName name="hu5_7_1">{"'Sheet1'!$L$16"}</definedName>
    <definedName name="hu6_1">{"'Sheet1'!$L$16"}</definedName>
    <definedName name="hu6_1_1">{"'Sheet1'!$L$16"}</definedName>
    <definedName name="hu6_1_1_1">{"'Sheet1'!$L$16"}</definedName>
    <definedName name="hu6_2">{"'Sheet1'!$L$16"}</definedName>
    <definedName name="hu6_2_1">{"'Sheet1'!$L$16"}</definedName>
    <definedName name="hu6_3">{"'Sheet1'!$L$16"}</definedName>
    <definedName name="hu6_3_1">{"'Sheet1'!$L$16"}</definedName>
    <definedName name="hu6_4">{"'Sheet1'!$L$16"}</definedName>
    <definedName name="hu6_4_1">{"'Sheet1'!$L$16"}</definedName>
    <definedName name="hu6_5">{"'Sheet1'!$L$16"}</definedName>
    <definedName name="hu6_5_1">{"'Sheet1'!$L$16"}</definedName>
    <definedName name="hu6_6">{"'Sheet1'!$L$16"}</definedName>
    <definedName name="hu6_6_1">{"'Sheet1'!$L$16"}</definedName>
    <definedName name="hu6_7">{"'Sheet1'!$L$16"}</definedName>
    <definedName name="hu6_7_1">{"'Sheet1'!$L$16"}</definedName>
    <definedName name="HUB">"#REF!"</definedName>
    <definedName name="hue" localSheetId="0">[7]!hue</definedName>
    <definedName name="hue" localSheetId="8">[7]!hue</definedName>
    <definedName name="hue" localSheetId="7">[7]!hue</definedName>
    <definedName name="hue" localSheetId="1">[7]!hue</definedName>
    <definedName name="hue" localSheetId="5">[7]!hue</definedName>
    <definedName name="hue">[7]!hue</definedName>
    <definedName name="hung">{"'Sheet1'!$L$16"}</definedName>
    <definedName name="hung_1">{"'Sheet1'!$L$16"}</definedName>
    <definedName name="hung_1_1">{"'Sheet1'!$L$16"}</definedName>
    <definedName name="hung_2">{"'Sheet1'!$L$16"}</definedName>
    <definedName name="hung_3">{"'Sheet1'!$L$16"}</definedName>
    <definedName name="hung_4">{"'Sheet1'!$L$16"}</definedName>
    <definedName name="hung_5">{"'Sheet1'!$L$16"}</definedName>
    <definedName name="hung_6">{"'Sheet1'!$L$16"}</definedName>
    <definedName name="hung_7">{"'Sheet1'!$L$16"}</definedName>
    <definedName name="huong_1">NA()</definedName>
    <definedName name="HUU" localSheetId="0" hidden="1">{"'Sheet1'!$L$16"}</definedName>
    <definedName name="HUU" localSheetId="6" hidden="1">{"'Sheet1'!$L$16"}</definedName>
    <definedName name="HUU" localSheetId="8" hidden="1">{"'Sheet1'!$L$16"}</definedName>
    <definedName name="HUU" localSheetId="7" hidden="1">{"'Sheet1'!$L$16"}</definedName>
    <definedName name="HUU" localSheetId="1" hidden="1">{"'Sheet1'!$L$16"}</definedName>
    <definedName name="HUU" localSheetId="5" hidden="1">{"'Sheet1'!$L$16"}</definedName>
    <definedName name="HUU" hidden="1">{"'Sheet1'!$L$16"}</definedName>
    <definedName name="huy" localSheetId="6" hidden="1">{"'Sheet1'!$L$16"}</definedName>
    <definedName name="huy">{"'Sheet1'!$L$16"}</definedName>
    <definedName name="huy_1">{"'Sheet1'!$L$16"}</definedName>
    <definedName name="huy_1_1">{"'Sheet1'!$L$16"}</definedName>
    <definedName name="huy_2">{"'Sheet1'!$L$16"}</definedName>
    <definedName name="huy_3">{"'Sheet1'!$L$16"}</definedName>
    <definedName name="huy_4">{"'Sheet1'!$L$16"}</definedName>
    <definedName name="huy_5">{"'Sheet1'!$L$16"}</definedName>
    <definedName name="huy_6">{"'Sheet1'!$L$16"}</definedName>
    <definedName name="huy_7">{"'Sheet1'!$L$16"}</definedName>
    <definedName name="huy_8">{"'Sheet1'!$L$16"}</definedName>
    <definedName name="HUYHAN" localSheetId="0">#REF!</definedName>
    <definedName name="HUYHAN" localSheetId="8">#REF!</definedName>
    <definedName name="HUYHAN" localSheetId="7">#REF!</definedName>
    <definedName name="HUYHAN" localSheetId="1">#REF!</definedName>
    <definedName name="HUYHAN" localSheetId="5">#REF!</definedName>
    <definedName name="HUYHAN">#REF!</definedName>
    <definedName name="huymoi" localSheetId="0" hidden="1">{"'Sheet1'!$L$16"}</definedName>
    <definedName name="huymoi" localSheetId="6" hidden="1">{"'Sheet1'!$L$16"}</definedName>
    <definedName name="huymoi" localSheetId="8" hidden="1">{"'Sheet1'!$L$16"}</definedName>
    <definedName name="huymoi" localSheetId="7" hidden="1">{"'Sheet1'!$L$16"}</definedName>
    <definedName name="huymoi" localSheetId="1" hidden="1">{"'Sheet1'!$L$16"}</definedName>
    <definedName name="huymoi" localSheetId="5" hidden="1">{"'Sheet1'!$L$16"}</definedName>
    <definedName name="huymoi" hidden="1">{"'Sheet1'!$L$16"}</definedName>
    <definedName name="huynh" localSheetId="0" hidden="1">#REF!</definedName>
    <definedName name="huynh" localSheetId="6" hidden="1">#REF!</definedName>
    <definedName name="huynh" localSheetId="8" hidden="1">#REF!</definedName>
    <definedName name="huynh" localSheetId="7" hidden="1">#REF!</definedName>
    <definedName name="huynh" localSheetId="1" hidden="1">#REF!</definedName>
    <definedName name="huynh" localSheetId="5" hidden="1">#REF!</definedName>
    <definedName name="huynh" hidden="1">#REF!</definedName>
    <definedName name="HV">"#REF!"</definedName>
    <definedName name="HV_1">NA()</definedName>
    <definedName name="hvac">"#REF!"</definedName>
    <definedName name="hvacctr">"#REF!"</definedName>
    <definedName name="hvacgis">"#REF!"</definedName>
    <definedName name="hvacgis4">"#REF!"</definedName>
    <definedName name="Hvb" localSheetId="0">#REF!</definedName>
    <definedName name="Hvb" localSheetId="8">#REF!</definedName>
    <definedName name="Hvb" localSheetId="7">#REF!</definedName>
    <definedName name="Hvb" localSheetId="1">#REF!</definedName>
    <definedName name="Hvb" localSheetId="5">#REF!</definedName>
    <definedName name="Hvb">#REF!</definedName>
    <definedName name="HVBC">"#REF!"</definedName>
    <definedName name="HVBC_1">NA()</definedName>
    <definedName name="HVC">"#REF!"</definedName>
    <definedName name="hvc_1">NA()</definedName>
    <definedName name="Hvk" localSheetId="0">#REF!</definedName>
    <definedName name="Hvk" localSheetId="8">#REF!</definedName>
    <definedName name="Hvk" localSheetId="7">#REF!</definedName>
    <definedName name="Hvk" localSheetId="1">#REF!</definedName>
    <definedName name="Hvk" localSheetId="5">#REF!</definedName>
    <definedName name="Hvk">#REF!</definedName>
    <definedName name="HVL">"#REF!"</definedName>
    <definedName name="HVL_1">NA()</definedName>
    <definedName name="HVP">"#REF!"</definedName>
    <definedName name="HVP_1">NA()</definedName>
    <definedName name="hvt">"#REF!"</definedName>
    <definedName name="hvt_1">NA()</definedName>
    <definedName name="hvtb">"#REF!"</definedName>
    <definedName name="hvtb_1">NA()</definedName>
    <definedName name="hvttt">"#REF!"</definedName>
    <definedName name="hvttt_1">NA()</definedName>
    <definedName name="hw_1">NA()</definedName>
    <definedName name="Hxk" localSheetId="0">#REF!</definedName>
    <definedName name="Hxk" localSheetId="8">#REF!</definedName>
    <definedName name="Hxk" localSheetId="7">#REF!</definedName>
    <definedName name="Hxk" localSheetId="1">#REF!</definedName>
    <definedName name="Hxk" localSheetId="5">#REF!</definedName>
    <definedName name="Hxk">#REF!</definedName>
    <definedName name="Hxn">"#REF!"</definedName>
    <definedName name="I">"#REF!"</definedName>
    <definedName name="i__ThuÕ_VAT___h_1">NA()</definedName>
    <definedName name="I_A">"#REF!"</definedName>
    <definedName name="I_A_1" localSheetId="0">[14]Nguồn!#REF!</definedName>
    <definedName name="I_A_1" localSheetId="8">[14]Nguồn!#REF!</definedName>
    <definedName name="I_A_1" localSheetId="7">[14]Nguồn!#REF!</definedName>
    <definedName name="I_A_1" localSheetId="1">[14]Nguồn!#REF!</definedName>
    <definedName name="I_A_1" localSheetId="5">[14]Nguồn!#REF!</definedName>
    <definedName name="I_A_1">[14]Nguồn!#REF!</definedName>
    <definedName name="I_B">"#REF!"</definedName>
    <definedName name="I_B_1" localSheetId="0">[14]Nguồn!#REF!</definedName>
    <definedName name="I_B_1" localSheetId="8">[14]Nguồn!#REF!</definedName>
    <definedName name="I_B_1" localSheetId="7">[14]Nguồn!#REF!</definedName>
    <definedName name="I_B_1" localSheetId="1">[14]Nguồn!#REF!</definedName>
    <definedName name="I_B_1" localSheetId="5">[14]Nguồn!#REF!</definedName>
    <definedName name="I_B_1">[14]Nguồn!#REF!</definedName>
    <definedName name="I_c">"#REF!"</definedName>
    <definedName name="I_c_1" localSheetId="0">[14]Nguồn!#REF!</definedName>
    <definedName name="I_c_1" localSheetId="8">[14]Nguồn!#REF!</definedName>
    <definedName name="I_c_1" localSheetId="7">[14]Nguồn!#REF!</definedName>
    <definedName name="I_c_1" localSheetId="1">[14]Nguồn!#REF!</definedName>
    <definedName name="I_c_1" localSheetId="5">[14]Nguồn!#REF!</definedName>
    <definedName name="I_c_1">[14]Nguồn!#REF!</definedName>
    <definedName name="I_d" localSheetId="0">#REF!</definedName>
    <definedName name="I_d" localSheetId="8">#REF!</definedName>
    <definedName name="I_d" localSheetId="7">#REF!</definedName>
    <definedName name="I_d" localSheetId="1">#REF!</definedName>
    <definedName name="I_d" localSheetId="5">#REF!</definedName>
    <definedName name="I_d">#REF!</definedName>
    <definedName name="I_p">"#REF!"</definedName>
    <definedName name="i0">"#REF!"</definedName>
    <definedName name="I2É6">#N/A</definedName>
    <definedName name="I2É6_1">NA()</definedName>
    <definedName name="Ic_1">NA()</definedName>
    <definedName name="Icoc">"#REF!"</definedName>
    <definedName name="iCount">3</definedName>
    <definedName name="IDLAB_COST">"#REF!"</definedName>
    <definedName name="IDLAB_COST_1">"#REF!"</definedName>
    <definedName name="IDLAB_COST_11">"#REF!"</definedName>
    <definedName name="IDLAB_COST_12">"#REF!"</definedName>
    <definedName name="IDLAB_COST_17">"#REF!"</definedName>
    <definedName name="IDLAB_COST_21">"#REF!"</definedName>
    <definedName name="iftm68" localSheetId="0">#REF!</definedName>
    <definedName name="iftm68" localSheetId="8">#REF!</definedName>
    <definedName name="iftm68" localSheetId="7">#REF!</definedName>
    <definedName name="iftm68" localSheetId="1">#REF!</definedName>
    <definedName name="iftm68" localSheetId="5">#REF!</definedName>
    <definedName name="iftm68">#REF!</definedName>
    <definedName name="Ig_1">NA()</definedName>
    <definedName name="igd_1">NA()</definedName>
    <definedName name="igs_1">NA()</definedName>
    <definedName name="ii">"#REF!"</definedName>
    <definedName name="II_A">"#REF!"</definedName>
    <definedName name="II_A_1" localSheetId="0">[14]Nguồn!#REF!</definedName>
    <definedName name="II_A_1" localSheetId="8">[14]Nguồn!#REF!</definedName>
    <definedName name="II_A_1" localSheetId="7">[14]Nguồn!#REF!</definedName>
    <definedName name="II_A_1" localSheetId="1">[14]Nguồn!#REF!</definedName>
    <definedName name="II_A_1" localSheetId="5">[14]Nguồn!#REF!</definedName>
    <definedName name="II_A_1">[14]Nguồn!#REF!</definedName>
    <definedName name="II_B">"#REF!"</definedName>
    <definedName name="II_B_1" localSheetId="0">[14]Nguồn!#REF!</definedName>
    <definedName name="II_B_1" localSheetId="8">[14]Nguồn!#REF!</definedName>
    <definedName name="II_B_1" localSheetId="7">[14]Nguồn!#REF!</definedName>
    <definedName name="II_B_1" localSheetId="1">[14]Nguồn!#REF!</definedName>
    <definedName name="II_B_1" localSheetId="5">[14]Nguồn!#REF!</definedName>
    <definedName name="II_B_1">[14]Nguồn!#REF!</definedName>
    <definedName name="II_c">"#REF!"</definedName>
    <definedName name="II_c_1" localSheetId="0">[14]Nguồn!#REF!</definedName>
    <definedName name="II_c_1" localSheetId="8">[14]Nguồn!#REF!</definedName>
    <definedName name="II_c_1" localSheetId="7">[14]Nguồn!#REF!</definedName>
    <definedName name="II_c_1" localSheetId="1">[14]Nguồn!#REF!</definedName>
    <definedName name="II_c_1" localSheetId="5">[14]Nguồn!#REF!</definedName>
    <definedName name="II_c_1">[14]Nguồn!#REF!</definedName>
    <definedName name="III_a">"#REF!"</definedName>
    <definedName name="III_a_1" localSheetId="0">[14]Nguồn!#REF!</definedName>
    <definedName name="III_a_1" localSheetId="8">[14]Nguồn!#REF!</definedName>
    <definedName name="III_a_1" localSheetId="7">[14]Nguồn!#REF!</definedName>
    <definedName name="III_a_1" localSheetId="1">[14]Nguồn!#REF!</definedName>
    <definedName name="III_a_1" localSheetId="5">[14]Nguồn!#REF!</definedName>
    <definedName name="III_a_1">[14]Nguồn!#REF!</definedName>
    <definedName name="III_B">"#REF!"</definedName>
    <definedName name="III_B_1" localSheetId="0">[14]Nguồn!#REF!</definedName>
    <definedName name="III_B_1" localSheetId="8">[14]Nguồn!#REF!</definedName>
    <definedName name="III_B_1" localSheetId="7">[14]Nguồn!#REF!</definedName>
    <definedName name="III_B_1" localSheetId="1">[14]Nguồn!#REF!</definedName>
    <definedName name="III_B_1" localSheetId="5">[14]Nguồn!#REF!</definedName>
    <definedName name="III_B_1">[14]Nguồn!#REF!</definedName>
    <definedName name="III_c">"#REF!"</definedName>
    <definedName name="III_c_1" localSheetId="0">[14]Nguồn!#REF!</definedName>
    <definedName name="III_c_1" localSheetId="8">[14]Nguồn!#REF!</definedName>
    <definedName name="III_c_1" localSheetId="7">[14]Nguồn!#REF!</definedName>
    <definedName name="III_c_1" localSheetId="1">[14]Nguồn!#REF!</definedName>
    <definedName name="III_c_1" localSheetId="5">[14]Nguồn!#REF!</definedName>
    <definedName name="III_c_1">[14]Nguồn!#REF!</definedName>
    <definedName name="IKSconstr_1">NA()</definedName>
    <definedName name="im._1">NA()</definedName>
    <definedName name="IMPORT">"#REF!"</definedName>
    <definedName name="in" localSheetId="0">#REF!</definedName>
    <definedName name="in" localSheetId="8">#REF!</definedName>
    <definedName name="in" localSheetId="7">#REF!</definedName>
    <definedName name="in" localSheetId="1">#REF!</definedName>
    <definedName name="in" localSheetId="5">#REF!</definedName>
    <definedName name="in">#REF!</definedName>
    <definedName name="IND_LAB">"#REF!"</definedName>
    <definedName name="IND_LAB_1">NA()</definedName>
    <definedName name="index">"#REF!"</definedName>
    <definedName name="INDMANP">"#REF!"</definedName>
    <definedName name="INDMANP_1">"#REF!"</definedName>
    <definedName name="INDMANP_11">"#REF!"</definedName>
    <definedName name="INDMANP_12">"#REF!"</definedName>
    <definedName name="INDMANP_17">"#REF!"</definedName>
    <definedName name="INDMANP_21">"#REF!"</definedName>
    <definedName name="INF_1">NA()</definedName>
    <definedName name="Ing">"#REF!"</definedName>
    <definedName name="Ing_1">NA()</definedName>
    <definedName name="Initial_Serviceability" localSheetId="0">#REF!</definedName>
    <definedName name="Initial_Serviceability" localSheetId="8">#REF!</definedName>
    <definedName name="Initial_Serviceability" localSheetId="7">#REF!</definedName>
    <definedName name="Initial_Serviceability" localSheetId="1">#REF!</definedName>
    <definedName name="Initial_Serviceability" localSheetId="5">#REF!</definedName>
    <definedName name="Initial_Serviceability">#REF!</definedName>
    <definedName name="INPUT">"#REF!"</definedName>
    <definedName name="INPUT1">"#REF!"</definedName>
    <definedName name="inputCosti">"#REF!"</definedName>
    <definedName name="inputCosti_1">NA()</definedName>
    <definedName name="inputLf">"#REF!"</definedName>
    <definedName name="inputLf_1">NA()</definedName>
    <definedName name="inputWTP">"#REF!"</definedName>
    <definedName name="inputWTP_1">NA()</definedName>
    <definedName name="INSconstr_1">NA()</definedName>
    <definedName name="Institute_1">NA()</definedName>
    <definedName name="INT">"#REF!"</definedName>
    <definedName name="INT_1">NA()</definedName>
    <definedName name="INTBN">"#REF!"</definedName>
    <definedName name="Inthu">"#REF!"</definedName>
    <definedName name="Inthu1">"#REF!"</definedName>
    <definedName name="IO" localSheetId="0">'[1]COAT&amp;WRAP-QIOT-#3'!#REF!</definedName>
    <definedName name="IO" localSheetId="8">'[1]COAT&amp;WRAP-QIOT-#3'!#REF!</definedName>
    <definedName name="IO" localSheetId="7">'[1]COAT&amp;WRAP-QIOT-#3'!#REF!</definedName>
    <definedName name="IO" localSheetId="1">'[1]COAT&amp;WRAP-QIOT-#3'!#REF!</definedName>
    <definedName name="IO" localSheetId="5">'[1]COAT&amp;WRAP-QIOT-#3'!#REF!</definedName>
    <definedName name="IO">'[1]COAT&amp;WRAP-QIOT-#3'!#REF!</definedName>
    <definedName name="IO_1" localSheetId="0">[14]Nguồn!#REF!</definedName>
    <definedName name="IO_1" localSheetId="8">[14]Nguồn!#REF!</definedName>
    <definedName name="IO_1" localSheetId="7">[14]Nguồn!#REF!</definedName>
    <definedName name="IO_1" localSheetId="1">[14]Nguồn!#REF!</definedName>
    <definedName name="IO_1" localSheetId="5">[14]Nguồn!#REF!</definedName>
    <definedName name="IO_1">[14]Nguồn!#REF!</definedName>
    <definedName name="IO_2">NA()</definedName>
    <definedName name="IO_3">NA()</definedName>
    <definedName name="IO_4">NA()</definedName>
    <definedName name="IO_5">NA()</definedName>
    <definedName name="IO_6">NA()</definedName>
    <definedName name="IO_7" localSheetId="0">#REF!</definedName>
    <definedName name="IO_7" localSheetId="8">#REF!</definedName>
    <definedName name="IO_7" localSheetId="7">#REF!</definedName>
    <definedName name="IO_7" localSheetId="1">#REF!</definedName>
    <definedName name="IO_7" localSheetId="5">#REF!</definedName>
    <definedName name="IO_7">#REF!</definedName>
    <definedName name="IO_8">NA()</definedName>
    <definedName name="Ip">"#REF!"</definedName>
    <definedName name="Ip_">"#REF!"</definedName>
    <definedName name="IPSconstr_1">NA()</definedName>
    <definedName name="IPX_1" localSheetId="0">[14]Nguồn!#REF!</definedName>
    <definedName name="IPX_1" localSheetId="8">[14]Nguồn!#REF!</definedName>
    <definedName name="IPX_1" localSheetId="7">[14]Nguồn!#REF!</definedName>
    <definedName name="IPX_1" localSheetId="1">[14]Nguồn!#REF!</definedName>
    <definedName name="IPX_1" localSheetId="5">[14]Nguồn!#REF!</definedName>
    <definedName name="IPX_1">[14]Nguồn!#REF!</definedName>
    <definedName name="IPY_1" localSheetId="0">[14]Nguồn!#REF!</definedName>
    <definedName name="IPY_1" localSheetId="8">[14]Nguồn!#REF!</definedName>
    <definedName name="IPY_1" localSheetId="7">[14]Nguồn!#REF!</definedName>
    <definedName name="IPY_1" localSheetId="1">[14]Nguồn!#REF!</definedName>
    <definedName name="IPY_1" localSheetId="5">[14]Nguồn!#REF!</definedName>
    <definedName name="IPY_1">[14]Nguồn!#REF!</definedName>
    <definedName name="IS_a">"#REF!"</definedName>
    <definedName name="IS_Clay">"#REF!"</definedName>
    <definedName name="IS_pH">"#REF!"</definedName>
    <definedName name="IST">"#REF!"</definedName>
    <definedName name="itd1.5">"#REF!"</definedName>
    <definedName name="itd1.5_1">NA()</definedName>
    <definedName name="itdd1.5">"#REF!"</definedName>
    <definedName name="itdd1.5_1">NA()</definedName>
    <definedName name="itddgoi">"#REF!"</definedName>
    <definedName name="itddgoi_1">NA()</definedName>
    <definedName name="itdg">"#REF!"</definedName>
    <definedName name="itdg_1">NA()</definedName>
    <definedName name="itdgoi">"#REF!"</definedName>
    <definedName name="itdgoi_1">NA()</definedName>
    <definedName name="ITEM">"#REF!"</definedName>
    <definedName name="ith1.5">"#REF!"</definedName>
    <definedName name="ith1.5_1">NA()</definedName>
    <definedName name="ithg">"#REF!"</definedName>
    <definedName name="ithg_1">NA()</definedName>
    <definedName name="ithgoi">"#REF!"</definedName>
    <definedName name="ithgoi_1">NA()</definedName>
    <definedName name="Iv">"#REF!"</definedName>
    <definedName name="IWTP">"#REF!"</definedName>
    <definedName name="IWTP_1">NA()</definedName>
    <definedName name="Ix_1" localSheetId="0">[14]Nguồn!#REF!</definedName>
    <definedName name="Ix_1" localSheetId="8">[14]Nguồn!#REF!</definedName>
    <definedName name="Ix_1" localSheetId="7">[14]Nguồn!#REF!</definedName>
    <definedName name="Ix_1" localSheetId="1">[14]Nguồn!#REF!</definedName>
    <definedName name="Ix_1" localSheetId="5">[14]Nguồn!#REF!</definedName>
    <definedName name="Ix_1">[14]Nguồn!#REF!</definedName>
    <definedName name="ixy">"#REF!"</definedName>
    <definedName name="Iy_1" localSheetId="0">[14]Nguồn!#REF!</definedName>
    <definedName name="Iy_1" localSheetId="8">[14]Nguồn!#REF!</definedName>
    <definedName name="Iy_1" localSheetId="7">[14]Nguồn!#REF!</definedName>
    <definedName name="Iy_1" localSheetId="1">[14]Nguồn!#REF!</definedName>
    <definedName name="Iy_1" localSheetId="5">[14]Nguồn!#REF!</definedName>
    <definedName name="Iy_1">[14]Nguồn!#REF!</definedName>
    <definedName name="j" localSheetId="0">#REF!</definedName>
    <definedName name="j" localSheetId="8">#REF!</definedName>
    <definedName name="j" localSheetId="7">#REF!</definedName>
    <definedName name="j" localSheetId="1">#REF!</definedName>
    <definedName name="j" localSheetId="5">#REF!</definedName>
    <definedName name="j">#REF!</definedName>
    <definedName name="J.O">"#REF!"</definedName>
    <definedName name="J.O_1">"#REF!"</definedName>
    <definedName name="J.O_2">NA()</definedName>
    <definedName name="J.O_3">NA()</definedName>
    <definedName name="J.O_4">NA()</definedName>
    <definedName name="J.O_5">NA()</definedName>
    <definedName name="J.O_6">NA()</definedName>
    <definedName name="J.O_7">NA()</definedName>
    <definedName name="J.O_GT">"#REF!"</definedName>
    <definedName name="J.O_GT_1">"#REF!"</definedName>
    <definedName name="J.O_GT_2">NA()</definedName>
    <definedName name="J.O_GT_3">NA()</definedName>
    <definedName name="J.O_GT_4">NA()</definedName>
    <definedName name="J.O_GT_5">NA()</definedName>
    <definedName name="J.O_GT_6">NA()</definedName>
    <definedName name="J.O_GT_7">NA()</definedName>
    <definedName name="j_1">"#REF!"</definedName>
    <definedName name="j_2">NA()</definedName>
    <definedName name="j1.">"#REF!"</definedName>
    <definedName name="j2..">"#REF!"</definedName>
    <definedName name="j356C8">"#REF!"</definedName>
    <definedName name="j356C8_1">[43]Nguồn!$C$8</definedName>
    <definedName name="J81j81">"#REF!"</definedName>
    <definedName name="jdgjkghj" localSheetId="0">#REF!</definedName>
    <definedName name="jdgjkghj" localSheetId="8">#REF!</definedName>
    <definedName name="jdgjkghj" localSheetId="7">#REF!</definedName>
    <definedName name="jdgjkghj" localSheetId="1">#REF!</definedName>
    <definedName name="jdgjkghj" localSheetId="5">#REF!</definedName>
    <definedName name="jdgjkghj">#REF!</definedName>
    <definedName name="jfhfg" localSheetId="0">#REF!</definedName>
    <definedName name="jfhfg" localSheetId="8">#REF!</definedName>
    <definedName name="jfhfg" localSheetId="7">#REF!</definedName>
    <definedName name="jfhfg" localSheetId="1">#REF!</definedName>
    <definedName name="jfhfg" localSheetId="5">#REF!</definedName>
    <definedName name="jfhfg">#REF!</definedName>
    <definedName name="jgf" localSheetId="0">#REF!</definedName>
    <definedName name="jgf" localSheetId="8">#REF!</definedName>
    <definedName name="jgf" localSheetId="7">#REF!</definedName>
    <definedName name="jgf" localSheetId="1">#REF!</definedName>
    <definedName name="jgf" localSheetId="5">#REF!</definedName>
    <definedName name="jgf">#REF!</definedName>
    <definedName name="jh" localSheetId="0">#REF!</definedName>
    <definedName name="jh" localSheetId="8">#REF!</definedName>
    <definedName name="jh" localSheetId="7">#REF!</definedName>
    <definedName name="jh" localSheetId="1">#REF!</definedName>
    <definedName name="jh" localSheetId="5">#REF!</definedName>
    <definedName name="jh">#REF!</definedName>
    <definedName name="jhjh_1">NA()</definedName>
    <definedName name="jhnjnn">"#REF!"</definedName>
    <definedName name="jidi1_1">NA()</definedName>
    <definedName name="jj_1">NA()</definedName>
    <definedName name="jkghj">"#REF!"</definedName>
    <definedName name="jkjk" localSheetId="0" hidden="1">{"'Sheet1'!$L$16"}</definedName>
    <definedName name="jkjk" localSheetId="6" hidden="1">{"'Sheet1'!$L$16"}</definedName>
    <definedName name="jkjk" localSheetId="8" hidden="1">{"'Sheet1'!$L$16"}</definedName>
    <definedName name="jkjk" localSheetId="7" hidden="1">{"'Sheet1'!$L$16"}</definedName>
    <definedName name="jkjk" localSheetId="1" hidden="1">{"'Sheet1'!$L$16"}</definedName>
    <definedName name="jkjk" localSheetId="5" hidden="1">{"'Sheet1'!$L$16"}</definedName>
    <definedName name="jkjk" hidden="1">{"'Sheet1'!$L$16"}</definedName>
    <definedName name="JPYVND1">"#REF!"</definedName>
    <definedName name="JtSpace_d" localSheetId="0">#REF!</definedName>
    <definedName name="JtSpace_d" localSheetId="8">#REF!</definedName>
    <definedName name="JtSpace_d" localSheetId="7">#REF!</definedName>
    <definedName name="JtSpace_d" localSheetId="1">#REF!</definedName>
    <definedName name="JtSpace_d" localSheetId="5">#REF!</definedName>
    <definedName name="JtSpace_d">#REF!</definedName>
    <definedName name="Jtspace_nd" localSheetId="0">#REF!</definedName>
    <definedName name="Jtspace_nd" localSheetId="8">#REF!</definedName>
    <definedName name="Jtspace_nd" localSheetId="7">#REF!</definedName>
    <definedName name="Jtspace_nd" localSheetId="1">#REF!</definedName>
    <definedName name="Jtspace_nd" localSheetId="5">#REF!</definedName>
    <definedName name="Jtspace_nd">#REF!</definedName>
    <definedName name="Jxdam">"#REF!"</definedName>
    <definedName name="Jydam">"#REF!"</definedName>
    <definedName name="k">#N/A</definedName>
    <definedName name="k_">"#REF!"</definedName>
    <definedName name="K_1_1">NA()</definedName>
    <definedName name="K_1_2">#N/A</definedName>
    <definedName name="K_2_1">NA()</definedName>
    <definedName name="K_2_2">#N/A</definedName>
    <definedName name="k_Céng_gi__trÞ_x_y_l_p_sau_thuÕ___h___i_1">NA()</definedName>
    <definedName name="K_Class1">"#REF!"</definedName>
    <definedName name="K_Class2">"#REF!"</definedName>
    <definedName name="K_Class3">"#REF!"</definedName>
    <definedName name="K_Class4">"#REF!"</definedName>
    <definedName name="K_Class5">"#REF!"</definedName>
    <definedName name="K_con">"#REF!"</definedName>
    <definedName name="K_L">"#REF!"</definedName>
    <definedName name="K_L_1">NA()</definedName>
    <definedName name="K_lchae">"#REF!"</definedName>
    <definedName name="K_run">"#REF!"</definedName>
    <definedName name="K_sed">"#REF!"</definedName>
    <definedName name="k_Value_Effective" localSheetId="0">#REF!</definedName>
    <definedName name="k_Value_Effective" localSheetId="8">#REF!</definedName>
    <definedName name="k_Value_Effective" localSheetId="7">#REF!</definedName>
    <definedName name="k_Value_Effective" localSheetId="1">#REF!</definedName>
    <definedName name="k_Value_Effective" localSheetId="5">#REF!</definedName>
    <definedName name="k_Value_Effective">#REF!</definedName>
    <definedName name="k_Value_Season" localSheetId="0">#REF!</definedName>
    <definedName name="k_Value_Season" localSheetId="8">#REF!</definedName>
    <definedName name="k_Value_Season" localSheetId="7">#REF!</definedName>
    <definedName name="k_Value_Season" localSheetId="1">#REF!</definedName>
    <definedName name="k_Value_Season" localSheetId="5">#REF!</definedName>
    <definedName name="k_Value_Season">#REF!</definedName>
    <definedName name="K0.001_1">NA()</definedName>
    <definedName name="K0.011_1">NA()</definedName>
    <definedName name="K0.101_1">NA()</definedName>
    <definedName name="K0.111_1">NA()</definedName>
    <definedName name="K0.201_1">NA()</definedName>
    <definedName name="K0.211_1">NA()</definedName>
    <definedName name="K0.301_1">NA()</definedName>
    <definedName name="K0.311_1">NA()</definedName>
    <definedName name="K0.400_1">NA()</definedName>
    <definedName name="K0.410_1">NA()</definedName>
    <definedName name="K0.501_1">NA()</definedName>
    <definedName name="K0.511_1">NA()</definedName>
    <definedName name="K0.61_1">NA()</definedName>
    <definedName name="K0.71_1">NA()</definedName>
    <definedName name="K1.001_1">NA()</definedName>
    <definedName name="K1.021_1">NA()</definedName>
    <definedName name="K1.041_1">NA()</definedName>
    <definedName name="K1.121_1">NA()</definedName>
    <definedName name="K1.201_1">NA()</definedName>
    <definedName name="K1.211_1">NA()</definedName>
    <definedName name="K1.221_1">NA()</definedName>
    <definedName name="K1.301_1">NA()</definedName>
    <definedName name="K1.321_1">NA()</definedName>
    <definedName name="K1.331_1">NA()</definedName>
    <definedName name="K1.341_1">NA()</definedName>
    <definedName name="K1.401_1">NA()</definedName>
    <definedName name="K1.411_1">NA()</definedName>
    <definedName name="K1.421_1">NA()</definedName>
    <definedName name="K1.431_1">NA()</definedName>
    <definedName name="K1.441_1">NA()</definedName>
    <definedName name="K2.001_1">NA()</definedName>
    <definedName name="K2.011_1">NA()</definedName>
    <definedName name="K2.021_1">NA()</definedName>
    <definedName name="K2.031_1">NA()</definedName>
    <definedName name="K2.041_1">NA()</definedName>
    <definedName name="K2.101_1">NA()</definedName>
    <definedName name="K2.111_1">NA()</definedName>
    <definedName name="K2.121_1">NA()</definedName>
    <definedName name="K2.131_1">NA()</definedName>
    <definedName name="K2.141_1">NA()</definedName>
    <definedName name="K2.201_1">NA()</definedName>
    <definedName name="K2.211_1">NA()</definedName>
    <definedName name="K2.221_1">NA()</definedName>
    <definedName name="K2.231_1">NA()</definedName>
    <definedName name="K2.241_1">NA()</definedName>
    <definedName name="K2.301_1">NA()</definedName>
    <definedName name="K2.321_1">NA()</definedName>
    <definedName name="K2.341_1">NA()</definedName>
    <definedName name="K2.400_1">NA()</definedName>
    <definedName name="K2.420_1">NA()</definedName>
    <definedName name="K2.440_1">NA()</definedName>
    <definedName name="K2.500_1">NA()</definedName>
    <definedName name="K2.520_1">NA()</definedName>
    <definedName name="K2.540_1">NA()</definedName>
    <definedName name="k2b" localSheetId="0">#REF!</definedName>
    <definedName name="k2b" localSheetId="8">#REF!</definedName>
    <definedName name="k2b" localSheetId="7">#REF!</definedName>
    <definedName name="k2b" localSheetId="1">#REF!</definedName>
    <definedName name="k2b" localSheetId="5">#REF!</definedName>
    <definedName name="k2b">#REF!</definedName>
    <definedName name="k2b_1" localSheetId="0">#REF!</definedName>
    <definedName name="k2b_1" localSheetId="8">#REF!</definedName>
    <definedName name="k2b_1" localSheetId="7">#REF!</definedName>
    <definedName name="k2b_1" localSheetId="1">#REF!</definedName>
    <definedName name="k2b_1" localSheetId="5">#REF!</definedName>
    <definedName name="k2b_1">#REF!</definedName>
    <definedName name="K3.210_1">NA()</definedName>
    <definedName name="K3.220_1">NA()</definedName>
    <definedName name="K3.230_1">NA()</definedName>
    <definedName name="K3.310_1">NA()</definedName>
    <definedName name="K3.320_1">NA()</definedName>
    <definedName name="K3.330_1">NA()</definedName>
    <definedName name="K3.410_1">NA()</definedName>
    <definedName name="K3.430_1">NA()</definedName>
    <definedName name="K3.450_1">NA()</definedName>
    <definedName name="K4.010_1">NA()</definedName>
    <definedName name="K4.020_1">NA()</definedName>
    <definedName name="K4.110_1">NA()</definedName>
    <definedName name="K4.120_1">NA()</definedName>
    <definedName name="K4.210_1">NA()</definedName>
    <definedName name="K4.220_1">NA()</definedName>
    <definedName name="K4.230_1">NA()</definedName>
    <definedName name="K4.240_1">NA()</definedName>
    <definedName name="KA">"#REF!"</definedName>
    <definedName name="KAE">"#REF!"</definedName>
    <definedName name="kaori" localSheetId="0">#REF!</definedName>
    <definedName name="kaori" localSheetId="8">#REF!</definedName>
    <definedName name="kaori" localSheetId="7">#REF!</definedName>
    <definedName name="kaori" localSheetId="1">#REF!</definedName>
    <definedName name="kaori" localSheetId="5">#REF!</definedName>
    <definedName name="kaori">#REF!</definedName>
    <definedName name="KAS">"#REF!"</definedName>
    <definedName name="kazuyo" localSheetId="0">#REF!</definedName>
    <definedName name="kazuyo" localSheetId="8">#REF!</definedName>
    <definedName name="kazuyo" localSheetId="7">#REF!</definedName>
    <definedName name="kazuyo" localSheetId="1">#REF!</definedName>
    <definedName name="kazuyo" localSheetId="5">#REF!</definedName>
    <definedName name="kazuyo">#REF!</definedName>
    <definedName name="kcdd">"#REF!"</definedName>
    <definedName name="kcdd_1">NA()</definedName>
    <definedName name="kcg">"#REF!"</definedName>
    <definedName name="kcong">"#REF!"</definedName>
    <definedName name="Kcto">"#REF!"</definedName>
    <definedName name="Kctx">"#REF!"</definedName>
    <definedName name="KDC">"#REF!"</definedName>
    <definedName name="kdien">"#REF!"</definedName>
    <definedName name="kdien_1">NA()</definedName>
    <definedName name="KE_HOACH_VON_PHU_THU">"#REF!"</definedName>
    <definedName name="kecot">"#REF!"</definedName>
    <definedName name="KEHOACH2016">[59]NSĐP!$O$7:$O$184</definedName>
    <definedName name="kehoachTH">[59]NSĐP!$N$7:$N$184</definedName>
    <definedName name="kem">"#REF!"</definedName>
    <definedName name="Kepcapcacloai">"#REF!"</definedName>
    <definedName name="Ket_Qua_KD">"#REF!"</definedName>
    <definedName name="KeyFigure">"#REF!"</definedName>
    <definedName name="Kf_1" localSheetId="0">[43]Nguồn!#REF!</definedName>
    <definedName name="Kf_1" localSheetId="8">[43]Nguồn!#REF!</definedName>
    <definedName name="Kf_1" localSheetId="7">[43]Nguồn!#REF!</definedName>
    <definedName name="Kf_1" localSheetId="1">[43]Nguồn!#REF!</definedName>
    <definedName name="Kf_1" localSheetId="5">[43]Nguồn!#REF!</definedName>
    <definedName name="Kf_1">[43]Nguồn!#REF!</definedName>
    <definedName name="KFFMAX">"#REF!"</definedName>
    <definedName name="KFFMIN">"#REF!"</definedName>
    <definedName name="kg" localSheetId="0">#REF!</definedName>
    <definedName name="kg" localSheetId="8">#REF!</definedName>
    <definedName name="kg" localSheetId="7">#REF!</definedName>
    <definedName name="kg" localSheetId="1">#REF!</definedName>
    <definedName name="kg" localSheetId="5">#REF!</definedName>
    <definedName name="kg">#REF!</definedName>
    <definedName name="Kg__1">NA()</definedName>
    <definedName name="KgBM">"#REF!"</definedName>
    <definedName name="Kgcot">"#REF!"</definedName>
    <definedName name="KgCTd4">"#REF!"</definedName>
    <definedName name="KgCTt4">"#REF!"</definedName>
    <definedName name="Kgdamd4">"#REF!"</definedName>
    <definedName name="Kgdamt4">"#REF!"</definedName>
    <definedName name="Kgmong">"#REF!"</definedName>
    <definedName name="KgNXOLdk">"#REF!"</definedName>
    <definedName name="Kgsan">"#REF!"</definedName>
    <definedName name="kh">"#REF!"</definedName>
    <definedName name="KH.2003">"#REF!"</definedName>
    <definedName name="KH.6TCN">"#REF!"</definedName>
    <definedName name="KH.QUY2">"#REF!"</definedName>
    <definedName name="KH.QUY3">"#REF!"</definedName>
    <definedName name="KH.T1">"#REF!"</definedName>
    <definedName name="KH.T2">"#REF!"</definedName>
    <definedName name="KH.T3">"#REF!"</definedName>
    <definedName name="KH.T4">"#REF!"</definedName>
    <definedName name="KH.T5">"#REF!"</definedName>
    <definedName name="KH.T6">"#REF!"</definedName>
    <definedName name="KH.T7">"#REF!"</definedName>
    <definedName name="KH.XSKT" localSheetId="0">#REF!:#REF!</definedName>
    <definedName name="KH.XSKT" localSheetId="8">#REF!:#REF!</definedName>
    <definedName name="KH.XSKT" localSheetId="7">#REF!:#REF!</definedName>
    <definedName name="KH.XSKT" localSheetId="1">#REF!:#REF!</definedName>
    <definedName name="KH.XSKT" localSheetId="5">#REF!:#REF!</definedName>
    <definedName name="KH.XSKT">#REF!:#REF!</definedName>
    <definedName name="kh_1">NA()</definedName>
    <definedName name="KH_Chang">"#REF!"</definedName>
    <definedName name="KH08_1">{#N/A,#N/A,FALSE,"Chi tiÆt"}</definedName>
    <definedName name="kh3.0_1" localSheetId="0">[43]Nguồn!#REF!</definedName>
    <definedName name="kh3.0_1" localSheetId="8">[43]Nguồn!#REF!</definedName>
    <definedName name="kh3.0_1" localSheetId="7">[43]Nguồn!#REF!</definedName>
    <definedName name="kh3.0_1" localSheetId="1">[43]Nguồn!#REF!</definedName>
    <definedName name="kh3.0_1" localSheetId="5">[43]Nguồn!#REF!</definedName>
    <definedName name="kh3.0_1">[43]Nguồn!#REF!</definedName>
    <definedName name="khac">2</definedName>
    <definedName name="khac1">"#REF!"</definedName>
    <definedName name="khac2">"#REF!"</definedName>
    <definedName name="Khâi" localSheetId="0">#REF!</definedName>
    <definedName name="Khâi" localSheetId="8">#REF!</definedName>
    <definedName name="Khâi" localSheetId="7">#REF!</definedName>
    <definedName name="Khâi" localSheetId="1">#REF!</definedName>
    <definedName name="Khâi" localSheetId="5">#REF!</definedName>
    <definedName name="Khâi">#REF!</definedName>
    <definedName name="khanang">"#REF!"</definedName>
    <definedName name="khanang_1">NA()</definedName>
    <definedName name="Khanhdonnoitrunggiannoidieuchinh">"#REF!"</definedName>
    <definedName name="Khäúi_læåüng" localSheetId="0">#REF!</definedName>
    <definedName name="Khäúi_læåüng" localSheetId="8">#REF!</definedName>
    <definedName name="Khäúi_læåüng" localSheetId="7">#REF!</definedName>
    <definedName name="Khäúi_læåüng" localSheetId="1">#REF!</definedName>
    <definedName name="Khäúi_læåüng" localSheetId="5">#REF!</definedName>
    <definedName name="Khäúi_læåüng">#REF!</definedName>
    <definedName name="Khh" localSheetId="0">#REF!</definedName>
    <definedName name="Khh" localSheetId="8">#REF!</definedName>
    <definedName name="Khh" localSheetId="7">#REF!</definedName>
    <definedName name="Khh" localSheetId="1">#REF!</definedName>
    <definedName name="Khh" localSheetId="5">#REF!</definedName>
    <definedName name="Khh">#REF!</definedName>
    <definedName name="KHKQKD">"#REF!"</definedName>
    <definedName name="khla09">{"'Sheet1'!$L$16"}</definedName>
    <definedName name="khla09_1">{"'Sheet1'!$L$16"}</definedName>
    <definedName name="khla09_1_1">{"'Sheet1'!$L$16"}</definedName>
    <definedName name="khla09_2">{"'Sheet1'!$L$16"}</definedName>
    <definedName name="khla09_3">{"'Sheet1'!$L$16"}</definedName>
    <definedName name="khla09_4">{"'Sheet1'!$L$16"}</definedName>
    <definedName name="khla09_5">{"'Sheet1'!$L$16"}</definedName>
    <definedName name="khla09_6">{"'Sheet1'!$L$16"}</definedName>
    <definedName name="khla09_7">{"'Sheet1'!$L$16"}</definedName>
    <definedName name="KHldatcat">"#REF!"</definedName>
    <definedName name="KHOA">'[48]BTK-Dai Hoc Kien Giang'!$B$2:$D$3</definedName>
    <definedName name="KHOAN" localSheetId="0">#REF!</definedName>
    <definedName name="KHOAN" localSheetId="8">#REF!</definedName>
    <definedName name="KHOAN" localSheetId="7">#REF!</definedName>
    <definedName name="KHOAN" localSheetId="1">#REF!</definedName>
    <definedName name="KHOAN" localSheetId="5">#REF!</definedName>
    <definedName name="KHOAN">#REF!</definedName>
    <definedName name="khoanbt">"#REF!"</definedName>
    <definedName name="KHOANCAP111">'[27]K-CAP'!$D$10:$S$71</definedName>
    <definedName name="KHOANCAPT9">'[29]K-CAP'!$D$9:$S$41</definedName>
    <definedName name="khoand">"#REF!"</definedName>
    <definedName name="khoanda">"#REF!"</definedName>
    <definedName name="khoannhoi">"#REF!"</definedName>
    <definedName name="khoannhoi_1">NA()</definedName>
    <definedName name="khoansat">"#REF!"</definedName>
    <definedName name="khoanthep">"#REF!"</definedName>
    <definedName name="KHOANX1">'[30]KHOAN X'!$D$9:$I$87</definedName>
    <definedName name="khoanxd">"#REF!"</definedName>
    <definedName name="KHOANXICH" localSheetId="0">'[60]K-XICH (2)'!#REF!</definedName>
    <definedName name="KHOANXICH" localSheetId="8">'[60]K-XICH (2)'!#REF!</definedName>
    <definedName name="KHOANXICH" localSheetId="7">'[60]K-XICH (2)'!#REF!</definedName>
    <definedName name="KHOANXICH" localSheetId="1">'[60]K-XICH (2)'!#REF!</definedName>
    <definedName name="KHOANXICH" localSheetId="5">'[60]K-XICH (2)'!#REF!</definedName>
    <definedName name="KHOANXICH">'[60]K-XICH (2)'!#REF!</definedName>
    <definedName name="KHOANXICH131" localSheetId="0">#REF!</definedName>
    <definedName name="KHOANXICH131" localSheetId="8">#REF!</definedName>
    <definedName name="KHOANXICH131" localSheetId="7">#REF!</definedName>
    <definedName name="KHOANXICH131" localSheetId="1">#REF!</definedName>
    <definedName name="KHOANXICH131" localSheetId="5">#REF!</definedName>
    <definedName name="KHOANXICH131">#REF!</definedName>
    <definedName name="KHOANXICH3" localSheetId="0">#REF!</definedName>
    <definedName name="KHOANXICH3" localSheetId="8">#REF!</definedName>
    <definedName name="KHOANXICH3" localSheetId="7">#REF!</definedName>
    <definedName name="KHOANXICH3" localSheetId="1">#REF!</definedName>
    <definedName name="KHOANXICH3" localSheetId="5">#REF!</definedName>
    <definedName name="KHOANXICH3">#REF!</definedName>
    <definedName name="KHOANXICHT9">'[29]K-XICH'!$D$8:$I$84</definedName>
    <definedName name="khobac" localSheetId="0">#REF!</definedName>
    <definedName name="khobac" localSheetId="8">#REF!</definedName>
    <definedName name="khobac" localSheetId="7">#REF!</definedName>
    <definedName name="khobac" localSheetId="1">#REF!</definedName>
    <definedName name="khobac" localSheetId="5">#REF!</definedName>
    <definedName name="khobac">#REF!</definedName>
    <definedName name="Khocau_1">NA()</definedName>
    <definedName name="KHOI_LUONG_DAT_DAO_DAP">"#REF!"</definedName>
    <definedName name="khong">"#REF!"</definedName>
    <definedName name="khong_1">NA()</definedName>
    <definedName name="khongtruotgia">{"'Sheet1'!$L$16"}</definedName>
    <definedName name="khongtruotgia_1">{"'Sheet1'!$L$16"}</definedName>
    <definedName name="khongtruotgia_1_1">{"'Sheet1'!$L$16"}</definedName>
    <definedName name="khongtruotgia_2">{"'Sheet1'!$L$16"}</definedName>
    <definedName name="khongtruotgia_3">{"'Sheet1'!$L$16"}</definedName>
    <definedName name="khongtruotgia_4">{"'Sheet1'!$L$16"}</definedName>
    <definedName name="khongtruotgia_5">{"'Sheet1'!$L$16"}</definedName>
    <definedName name="khongtruotgia_6">{"'Sheet1'!$L$16"}</definedName>
    <definedName name="khongtruotgia_7">{"'Sheet1'!$L$16"}</definedName>
    <definedName name="KHTHUE">"#REF!"</definedName>
    <definedName name="KHTV.T3">"#REF!"</definedName>
    <definedName name="KHTV.T7">"#REF!"</definedName>
    <definedName name="Khung">"#REF!"</definedName>
    <definedName name="KhuyenmaiUPS">"AutoShape 264"</definedName>
    <definedName name="khvh09">{"'Sheet1'!$L$16"}</definedName>
    <definedName name="khvh09_1">{"'Sheet1'!$L$16"}</definedName>
    <definedName name="khvh09_1_1">{"'Sheet1'!$L$16"}</definedName>
    <definedName name="khvh09_2">{"'Sheet1'!$L$16"}</definedName>
    <definedName name="khvh09_3">{"'Sheet1'!$L$16"}</definedName>
    <definedName name="khvh09_4">{"'Sheet1'!$L$16"}</definedName>
    <definedName name="khvh09_5">{"'Sheet1'!$L$16"}</definedName>
    <definedName name="khvh09_6">{"'Sheet1'!$L$16"}</definedName>
    <definedName name="khvh09_7">{"'Sheet1'!$L$16"}</definedName>
    <definedName name="khvx09">#N/A</definedName>
    <definedName name="khvx09_1">#N/A</definedName>
    <definedName name="KHYt09">{"'Sheet1'!$L$16"}</definedName>
    <definedName name="KHYt09_1">{"'Sheet1'!$L$16"}</definedName>
    <definedName name="KHYt09_1_1">{"'Sheet1'!$L$16"}</definedName>
    <definedName name="KHYt09_2">{"'Sheet1'!$L$16"}</definedName>
    <definedName name="KHYt09_3">{"'Sheet1'!$L$16"}</definedName>
    <definedName name="KHYt09_4">{"'Sheet1'!$L$16"}</definedName>
    <definedName name="KHYt09_5">{"'Sheet1'!$L$16"}</definedName>
    <definedName name="KHYt09_6">{"'Sheet1'!$L$16"}</definedName>
    <definedName name="KHYt09_7">{"'Sheet1'!$L$16"}</definedName>
    <definedName name="kich">"#REF!"</definedName>
    <definedName name="kich18">"#REF!"</definedName>
    <definedName name="kich250">"#REF!"</definedName>
    <definedName name="kich250_1">NA()</definedName>
    <definedName name="kich500">"#REF!"</definedName>
    <definedName name="kich500_1">NA()</definedName>
    <definedName name="kiem">"#REF!"</definedName>
    <definedName name="Kiem_tra_trung_ten">"#REF!"</definedName>
    <definedName name="Kiem_tra_trung_ten_1">NA()</definedName>
    <definedName name="KINH_PHI_DEN_BU">"#REF!"</definedName>
    <definedName name="KINH_PHI_DZ0.4KV">"#REF!"</definedName>
    <definedName name="KINH_PHI_KHAO_SAT__LAP_BCNCKT__TKKTTC">"#REF!"</definedName>
    <definedName name="KINH_PHI_KHO_BAI">"#REF!"</definedName>
    <definedName name="KINH_PHI_TBA">"#REF!"</definedName>
    <definedName name="kip">"#REF!"</definedName>
    <definedName name="kipdien">"#REF!"</definedName>
    <definedName name="kj">"#REF!"</definedName>
    <definedName name="kjgjyhb" localSheetId="0" hidden="1">{"Offgrid",#N/A,FALSE,"OFFGRID";"Region",#N/A,FALSE,"REGION";"Offgrid -2",#N/A,FALSE,"OFFGRID";"WTP",#N/A,FALSE,"WTP";"WTP -2",#N/A,FALSE,"WTP";"Project",#N/A,FALSE,"PROJECT";"Summary -2",#N/A,FALSE,"SUMMARY"}</definedName>
    <definedName name="kjgjyhb" localSheetId="6" hidden="1">{"Offgrid",#N/A,FALSE,"OFFGRID";"Region",#N/A,FALSE,"REGION";"Offgrid -2",#N/A,FALSE,"OFFGRID";"WTP",#N/A,FALSE,"WTP";"WTP -2",#N/A,FALSE,"WTP";"Project",#N/A,FALSE,"PROJECT";"Summary -2",#N/A,FALSE,"SUMMARY"}</definedName>
    <definedName name="kjgjyhb" localSheetId="8" hidden="1">{"Offgrid",#N/A,FALSE,"OFFGRID";"Region",#N/A,FALSE,"REGION";"Offgrid -2",#N/A,FALSE,"OFFGRID";"WTP",#N/A,FALSE,"WTP";"WTP -2",#N/A,FALSE,"WTP";"Project",#N/A,FALSE,"PROJECT";"Summary -2",#N/A,FALSE,"SUMMARY"}</definedName>
    <definedName name="kjgjyhb" localSheetId="7"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localSheetId="5"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jk" localSheetId="0">#REF!</definedName>
    <definedName name="kjk" localSheetId="8">#REF!</definedName>
    <definedName name="kjk" localSheetId="7">#REF!</definedName>
    <definedName name="kjk" localSheetId="1">#REF!</definedName>
    <definedName name="kjk" localSheetId="5">#REF!</definedName>
    <definedName name="kjk">#REF!</definedName>
    <definedName name="kk_1">NA()</definedName>
    <definedName name="KKE_Sheet10_List">"#REF!"</definedName>
    <definedName name="kkk">"#REF!"</definedName>
    <definedName name="KL">"#REF!"</definedName>
    <definedName name="KL.Thietke">"#REF!"</definedName>
    <definedName name="KL_1">NA()</definedName>
    <definedName name="kl_ME">"#REF!"</definedName>
    <definedName name="KL1_1">NA()</definedName>
    <definedName name="KL1P">"#REF!"</definedName>
    <definedName name="KLC">"#REF!"</definedName>
    <definedName name="klc_1">NA()</definedName>
    <definedName name="klctbb">"#REF!"</definedName>
    <definedName name="kldd1p">"#REF!"</definedName>
    <definedName name="kldd1p_1" localSheetId="0">[14]Nguồn!#REF!</definedName>
    <definedName name="kldd1p_1" localSheetId="8">[14]Nguồn!#REF!</definedName>
    <definedName name="kldd1p_1" localSheetId="7">[14]Nguồn!#REF!</definedName>
    <definedName name="kldd1p_1" localSheetId="1">[14]Nguồn!#REF!</definedName>
    <definedName name="kldd1p_1" localSheetId="5">[14]Nguồn!#REF!</definedName>
    <definedName name="kldd1p_1">[14]Nguồn!#REF!</definedName>
    <definedName name="kldd3p" localSheetId="0">'[8]lam-moi'!#REF!</definedName>
    <definedName name="kldd3p" localSheetId="8">'[8]lam-moi'!#REF!</definedName>
    <definedName name="kldd3p" localSheetId="7">'[8]lam-moi'!#REF!</definedName>
    <definedName name="kldd3p" localSheetId="1">'[8]lam-moi'!#REF!</definedName>
    <definedName name="kldd3p" localSheetId="5">'[8]lam-moi'!#REF!</definedName>
    <definedName name="kldd3p">'[8]lam-moi'!#REF!</definedName>
    <definedName name="kldd3p_1">NA()</definedName>
    <definedName name="KLDL">"#REF!"</definedName>
    <definedName name="KLduonggiaods" localSheetId="0" hidden="1">{"'Sheet1'!$L$16"}</definedName>
    <definedName name="KLduonggiaods" localSheetId="6" hidden="1">{"'Sheet1'!$L$16"}</definedName>
    <definedName name="KLduonggiaods" localSheetId="8" hidden="1">{"'Sheet1'!$L$16"}</definedName>
    <definedName name="KLduonggiaods" localSheetId="7" hidden="1">{"'Sheet1'!$L$16"}</definedName>
    <definedName name="KLduonggiaods" localSheetId="1" hidden="1">{"'Sheet1'!$L$16"}</definedName>
    <definedName name="KLduonggiaods" localSheetId="5" hidden="1">{"'Sheet1'!$L$16"}</definedName>
    <definedName name="KLduonggiaods" hidden="1">{"'Sheet1'!$L$16"}</definedName>
    <definedName name="KLFMAX">"#REF!"</definedName>
    <definedName name="KLFMIN">"#REF!"</definedName>
    <definedName name="klg" localSheetId="0">#REF!</definedName>
    <definedName name="klg" localSheetId="8">#REF!</definedName>
    <definedName name="klg" localSheetId="7">#REF!</definedName>
    <definedName name="klg" localSheetId="1">#REF!</definedName>
    <definedName name="klg" localSheetId="5">#REF!</definedName>
    <definedName name="klg">#REF!</definedName>
    <definedName name="KLGT1_1" localSheetId="0">[14]Nguồn!#REF!</definedName>
    <definedName name="KLGT1_1" localSheetId="8">[14]Nguồn!#REF!</definedName>
    <definedName name="KLGT1_1" localSheetId="7">[14]Nguồn!#REF!</definedName>
    <definedName name="KLGT1_1" localSheetId="1">[14]Nguồn!#REF!</definedName>
    <definedName name="KLGT1_1" localSheetId="5">[14]Nguồn!#REF!</definedName>
    <definedName name="KLGT1_1">[14]Nguồn!#REF!</definedName>
    <definedName name="KLGT2_1" localSheetId="0">[14]Nguồn!#REF!</definedName>
    <definedName name="KLGT2_1" localSheetId="8">[14]Nguồn!#REF!</definedName>
    <definedName name="KLGT2_1" localSheetId="7">[14]Nguồn!#REF!</definedName>
    <definedName name="KLGT2_1" localSheetId="1">[14]Nguồn!#REF!</definedName>
    <definedName name="KLGT2_1" localSheetId="5">[14]Nguồn!#REF!</definedName>
    <definedName name="KLGT2_1">[14]Nguồn!#REF!</definedName>
    <definedName name="KLGT3_1" localSheetId="0">[14]Nguồn!#REF!</definedName>
    <definedName name="KLGT3_1" localSheetId="8">[14]Nguồn!#REF!</definedName>
    <definedName name="KLGT3_1" localSheetId="7">[14]Nguồn!#REF!</definedName>
    <definedName name="KLGT3_1" localSheetId="1">[14]Nguồn!#REF!</definedName>
    <definedName name="KLGT3_1" localSheetId="5">[14]Nguồn!#REF!</definedName>
    <definedName name="KLGT3_1">[14]Nguồn!#REF!</definedName>
    <definedName name="KLHC15">"#REF!"</definedName>
    <definedName name="KLHC25">"#REF!"</definedName>
    <definedName name="KLHH">"#REF!"</definedName>
    <definedName name="KLLC15">"#REF!"</definedName>
    <definedName name="KLLC25">"#REF!"</definedName>
    <definedName name="KLMC15">"#REF!"</definedName>
    <definedName name="KLMC25">"#REF!"</definedName>
    <definedName name="KLTHDN">"#REF!"</definedName>
    <definedName name="KLtru_1" localSheetId="0">[14]Nguồn!#REF!</definedName>
    <definedName name="KLtru_1" localSheetId="8">[14]Nguồn!#REF!</definedName>
    <definedName name="KLtru_1" localSheetId="7">[14]Nguồn!#REF!</definedName>
    <definedName name="KLtru_1" localSheetId="1">[14]Nguồn!#REF!</definedName>
    <definedName name="KLtru_1" localSheetId="5">[14]Nguồn!#REF!</definedName>
    <definedName name="KLtru_1">[14]Nguồn!#REF!</definedName>
    <definedName name="KLVANKHUON">"#REF!"</definedName>
    <definedName name="KLVL1">"#REF!"</definedName>
    <definedName name="klvt">"#REF!"</definedName>
    <definedName name="KLYCAU">'[11]Bang phan tich'!$H$5:$H$199</definedName>
    <definedName name="km03_1">{"'Sheet1'!$L$16"}</definedName>
    <definedName name="km03_1_1">{"'Sheet1'!$L$16"}</definedName>
    <definedName name="km03_2">{"'Sheet1'!$L$16"}</definedName>
    <definedName name="km03_3">{"'Sheet1'!$L$16"}</definedName>
    <definedName name="km03_4">{"'Sheet1'!$L$16"}</definedName>
    <definedName name="km03_5">{"'Sheet1'!$L$16"}</definedName>
    <definedName name="km03_6">{"'Sheet1'!$L$16"}</definedName>
    <definedName name="km03_7">{"'Sheet1'!$L$16"}</definedName>
    <definedName name="KM188_1">NA()</definedName>
    <definedName name="km189_1">NA()</definedName>
    <definedName name="km193_1">NA()</definedName>
    <definedName name="km194_1">NA()</definedName>
    <definedName name="km195_1">NA()</definedName>
    <definedName name="km196_1">NA()</definedName>
    <definedName name="km197_1">NA()</definedName>
    <definedName name="km198_1">NA()</definedName>
    <definedName name="Kmc">"#REF!"</definedName>
    <definedName name="Kmd">"#REF!"</definedName>
    <definedName name="kmong" localSheetId="0">[8]giathanh1!#REF!</definedName>
    <definedName name="kmong" localSheetId="8">[8]giathanh1!#REF!</definedName>
    <definedName name="kmong" localSheetId="7">[8]giathanh1!#REF!</definedName>
    <definedName name="kmong" localSheetId="1">[8]giathanh1!#REF!</definedName>
    <definedName name="kmong" localSheetId="5">[8]giathanh1!#REF!</definedName>
    <definedName name="kmong">[8]giathanh1!#REF!</definedName>
    <definedName name="kmong_1">NA()</definedName>
    <definedName name="kn_1" localSheetId="0">[43]Nguồn!#REF!</definedName>
    <definedName name="kn_1" localSheetId="8">[43]Nguồn!#REF!</definedName>
    <definedName name="kn_1" localSheetId="7">[43]Nguồn!#REF!</definedName>
    <definedName name="kn_1" localSheetId="1">[43]Nguồn!#REF!</definedName>
    <definedName name="kn_1" localSheetId="5">[43]Nguồn!#REF!</definedName>
    <definedName name="kn_1">[43]Nguồn!#REF!</definedName>
    <definedName name="Knc">"#REF!"</definedName>
    <definedName name="Kncc">"#REF!"</definedName>
    <definedName name="Kncd">"#REF!"</definedName>
    <definedName name="Kng">"#REF!"</definedName>
    <definedName name="Kng_1">NA()</definedName>
    <definedName name="kno">[25]gvl!$Q$59</definedName>
    <definedName name="kno_1">NA()</definedName>
    <definedName name="KÕ_ho_ch_Th_ng_10">"#REF!"</definedName>
    <definedName name="KP" localSheetId="0">#REF!</definedName>
    <definedName name="KP" localSheetId="8">#REF!</definedName>
    <definedName name="KP" localSheetId="7">#REF!</definedName>
    <definedName name="KP" localSheetId="1">#REF!</definedName>
    <definedName name="KP" localSheetId="5">#REF!</definedName>
    <definedName name="KP">#REF!</definedName>
    <definedName name="KP_1">NA()</definedName>
    <definedName name="KP_mat">{"Thuxm2.xls","Sheet1"}</definedName>
    <definedName name="kp1ph">"#REF!"</definedName>
    <definedName name="kp1ph_1">NA()</definedName>
    <definedName name="kq">"#REF!"</definedName>
    <definedName name="KQ_Truong">"#REF!"</definedName>
    <definedName name="Ks">"#REF!"</definedName>
    <definedName name="KS_1">"#REF!"</definedName>
    <definedName name="KS_2">"#REF!"</definedName>
    <definedName name="ksbn">{"'Sheet1'!$L$16"}</definedName>
    <definedName name="ksbn_1">{"'Sheet1'!$L$16"}</definedName>
    <definedName name="ksbn_1_1">{"'Sheet1'!$L$16"}</definedName>
    <definedName name="ksbn_2">{"'Sheet1'!$L$16"}</definedName>
    <definedName name="ksbn_3">{"'Sheet1'!$L$16"}</definedName>
    <definedName name="ksbn_4">{"'Sheet1'!$L$16"}</definedName>
    <definedName name="ksbn_5">{"'Sheet1'!$L$16"}</definedName>
    <definedName name="ksbn_6">{"'Sheet1'!$L$16"}</definedName>
    <definedName name="ksbn_7">{"'Sheet1'!$L$16"}</definedName>
    <definedName name="KSbuocBVTC">"#REF!"</definedName>
    <definedName name="KSbuocduan">"#REF!"</definedName>
    <definedName name="KSbuockythuat">"#REF!"</definedName>
    <definedName name="KSdaodiachat">"#REF!"</definedName>
    <definedName name="KSdovebando">"#REF!"</definedName>
    <definedName name="KSdovecatdoc">"#REF!"</definedName>
    <definedName name="KSdovecatngang">"#REF!"</definedName>
    <definedName name="KSdovetimcong">"#REF!"</definedName>
    <definedName name="kshn">{"'Sheet1'!$L$16"}</definedName>
    <definedName name="kshn_1">{"'Sheet1'!$L$16"}</definedName>
    <definedName name="kshn_1_1">{"'Sheet1'!$L$16"}</definedName>
    <definedName name="kshn_2">{"'Sheet1'!$L$16"}</definedName>
    <definedName name="kshn_3">{"'Sheet1'!$L$16"}</definedName>
    <definedName name="kshn_4">{"'Sheet1'!$L$16"}</definedName>
    <definedName name="kshn_5">{"'Sheet1'!$L$16"}</definedName>
    <definedName name="kshn_6">{"'Sheet1'!$L$16"}</definedName>
    <definedName name="kshn_7">{"'Sheet1'!$L$16"}</definedName>
    <definedName name="KSkhongchecaodo">"#REF!"</definedName>
    <definedName name="KSkhongchematbang">"#REF!"</definedName>
    <definedName name="ksls">{"'Sheet1'!$L$16"}</definedName>
    <definedName name="ksls_1">{"'Sheet1'!$L$16"}</definedName>
    <definedName name="ksls_1_1">{"'Sheet1'!$L$16"}</definedName>
    <definedName name="ksls_2">{"'Sheet1'!$L$16"}</definedName>
    <definedName name="ksls_3">{"'Sheet1'!$L$16"}</definedName>
    <definedName name="ksls_4">{"'Sheet1'!$L$16"}</definedName>
    <definedName name="ksls_5">{"'Sheet1'!$L$16"}</definedName>
    <definedName name="ksls_6">{"'Sheet1'!$L$16"}</definedName>
    <definedName name="ksls_7">{"'Sheet1'!$L$16"}</definedName>
    <definedName name="KSmatduong">"#REF!"</definedName>
    <definedName name="KSthinghiemSPT">"#REF!"</definedName>
    <definedName name="KSTK">"#REF!"</definedName>
    <definedName name="KSTK_1">NA()</definedName>
    <definedName name="KSXDchitieuhoahäccuadat">"#REF!"</definedName>
    <definedName name="ktc">"#REF!"</definedName>
    <definedName name="Kte">"#REF!"</definedName>
    <definedName name="Kte_1">NA()</definedName>
    <definedName name="KTHD" localSheetId="0">'[61]khung ten TD'!#REF!</definedName>
    <definedName name="KTHD" localSheetId="8">'[61]khung ten TD'!#REF!</definedName>
    <definedName name="KTHD" localSheetId="7">'[61]khung ten TD'!#REF!</definedName>
    <definedName name="KTHD" localSheetId="1">'[61]khung ten TD'!#REF!</definedName>
    <definedName name="KTHD" localSheetId="5">'[61]khung ten TD'!#REF!</definedName>
    <definedName name="KTHD">'[61]khung ten TD'!#REF!</definedName>
    <definedName name="ktt" localSheetId="0">#REF!</definedName>
    <definedName name="ktt" localSheetId="8">#REF!</definedName>
    <definedName name="ktt" localSheetId="7">#REF!</definedName>
    <definedName name="ktt" localSheetId="1">#REF!</definedName>
    <definedName name="ktt" localSheetId="5">#REF!</definedName>
    <definedName name="ktt">#REF!</definedName>
    <definedName name="KV_1" localSheetId="0">#REF!</definedName>
    <definedName name="KV_1" localSheetId="8">#REF!</definedName>
    <definedName name="KV_1" localSheetId="7">#REF!</definedName>
    <definedName name="KV_1" localSheetId="1">#REF!</definedName>
    <definedName name="KV_1" localSheetId="5">#REF!</definedName>
    <definedName name="KV_1">#REF!</definedName>
    <definedName name="KVC">"#REF!"</definedName>
    <definedName name="Kxc">"#REF!"</definedName>
    <definedName name="Kxc_1">NA()</definedName>
    <definedName name="Kxp">"#REF!"</definedName>
    <definedName name="Kxp_1">NA()</definedName>
    <definedName name="Ký_nép">"#REF!"</definedName>
    <definedName name="KÝch_100_T" localSheetId="0">#REF!</definedName>
    <definedName name="KÝch_100_T" localSheetId="8">#REF!</definedName>
    <definedName name="KÝch_100_T" localSheetId="7">#REF!</definedName>
    <definedName name="KÝch_100_T" localSheetId="1">#REF!</definedName>
    <definedName name="KÝch_100_T" localSheetId="5">#REF!</definedName>
    <definedName name="KÝch_100_T">#REF!</definedName>
    <definedName name="KÝch_200_T" localSheetId="0">#REF!</definedName>
    <definedName name="KÝch_200_T" localSheetId="8">#REF!</definedName>
    <definedName name="KÝch_200_T" localSheetId="7">#REF!</definedName>
    <definedName name="KÝch_200_T" localSheetId="1">#REF!</definedName>
    <definedName name="KÝch_200_T" localSheetId="5">#REF!</definedName>
    <definedName name="KÝch_200_T">#REF!</definedName>
    <definedName name="KÝch_50_T" localSheetId="0">#REF!</definedName>
    <definedName name="KÝch_50_T" localSheetId="8">#REF!</definedName>
    <definedName name="KÝch_50_T" localSheetId="7">#REF!</definedName>
    <definedName name="KÝch_50_T" localSheetId="1">#REF!</definedName>
    <definedName name="KÝch_50_T" localSheetId="5">#REF!</definedName>
    <definedName name="KÝch_50_T">#REF!</definedName>
    <definedName name="l">"#REF!"</definedName>
    <definedName name="l_1">"#REF!"</definedName>
    <definedName name="l_2">"#REF!"</definedName>
    <definedName name="l_3">"#REF!"</definedName>
    <definedName name="l_4">"#REF!"</definedName>
    <definedName name="L_bk" localSheetId="0">#REF!</definedName>
    <definedName name="L_bk" localSheetId="8">#REF!</definedName>
    <definedName name="L_bk" localSheetId="7">#REF!</definedName>
    <definedName name="L_bk" localSheetId="1">#REF!</definedName>
    <definedName name="L_bk" localSheetId="5">#REF!</definedName>
    <definedName name="L_bk">#REF!</definedName>
    <definedName name="L_mong">"#REF!"</definedName>
    <definedName name="l1d">"#REF!"</definedName>
    <definedName name="l2." localSheetId="0">#REF!</definedName>
    <definedName name="l2." localSheetId="8">#REF!</definedName>
    <definedName name="l2." localSheetId="7">#REF!</definedName>
    <definedName name="l2." localSheetId="1">#REF!</definedName>
    <definedName name="l2." localSheetId="5">#REF!</definedName>
    <definedName name="l2.">#REF!</definedName>
    <definedName name="l2pa1" localSheetId="0" hidden="1">{"'Sheet1'!$L$16"}</definedName>
    <definedName name="l2pa1" localSheetId="6" hidden="1">{"'Sheet1'!$L$16"}</definedName>
    <definedName name="l2pa1" localSheetId="8" hidden="1">{"'Sheet1'!$L$16"}</definedName>
    <definedName name="l2pa1" localSheetId="7" hidden="1">{"'Sheet1'!$L$16"}</definedName>
    <definedName name="l2pa1" localSheetId="1" hidden="1">{"'Sheet1'!$L$16"}</definedName>
    <definedName name="l2pa1" localSheetId="5" hidden="1">{"'Sheet1'!$L$16"}</definedName>
    <definedName name="l2pa1" hidden="1">{"'Sheet1'!$L$16"}</definedName>
    <definedName name="L63x6">5800</definedName>
    <definedName name="Lab_tec">"#REF!"</definedName>
    <definedName name="LABEL">"#REF!"</definedName>
    <definedName name="Labour_cost">"#REF!"</definedName>
    <definedName name="Lac_tec">"#REF!"</definedName>
    <definedName name="laisuat">"#REF!"</definedName>
    <definedName name="Laivay">"#REF!"</definedName>
    <definedName name="laj_1">NA()</definedName>
    <definedName name="lam" localSheetId="0" hidden="1">{"'Sheet1'!$L$16"}</definedName>
    <definedName name="lam" localSheetId="6" hidden="1">{"'Sheet1'!$L$16"}</definedName>
    <definedName name="lam" localSheetId="8" hidden="1">{"'Sheet1'!$L$16"}</definedName>
    <definedName name="lam" localSheetId="7" hidden="1">{"'Sheet1'!$L$16"}</definedName>
    <definedName name="lam" localSheetId="1" hidden="1">{"'Sheet1'!$L$16"}</definedName>
    <definedName name="lam" localSheetId="5" hidden="1">{"'Sheet1'!$L$16"}</definedName>
    <definedName name="lam" hidden="1">{"'Sheet1'!$L$16"}</definedName>
    <definedName name="LAMTUBE">"#REF!"</definedName>
    <definedName name="lan">"#REF!"</definedName>
    <definedName name="lan_1">{#N/A,#N/A,TRUE,"BT M200 da 10x20"}</definedName>
    <definedName name="Lan1_1">{"'Sheet1'!$L$16"}</definedName>
    <definedName name="Lan1_1_1">{"'Sheet1'!$L$16"}</definedName>
    <definedName name="Lan1_2">{"'Sheet1'!$L$16"}</definedName>
    <definedName name="Lan1_3">{"'Sheet1'!$L$16"}</definedName>
    <definedName name="Lan1_4">{"'Sheet1'!$L$16"}</definedName>
    <definedName name="Lan1_5">{"'Sheet1'!$L$16"}</definedName>
    <definedName name="Lan1_6">{"'Sheet1'!$L$16"}</definedName>
    <definedName name="Lan1_7">{"'Sheet1'!$L$16"}</definedName>
    <definedName name="LAN3_1">{"'Sheet1'!$L$16"}</definedName>
    <definedName name="LAN3_1_1">{"'Sheet1'!$L$16"}</definedName>
    <definedName name="LAN3_2">{"'Sheet1'!$L$16"}</definedName>
    <definedName name="LAN3_3">{"'Sheet1'!$L$16"}</definedName>
    <definedName name="LAN3_4">{"'Sheet1'!$L$16"}</definedName>
    <definedName name="LAN3_5">{"'Sheet1'!$L$16"}</definedName>
    <definedName name="LAN3_6">{"'Sheet1'!$L$16"}</definedName>
    <definedName name="LAN3_7">{"'Sheet1'!$L$16"}</definedName>
    <definedName name="lancan">"#REF!"</definedName>
    <definedName name="Land">"#REF!"</definedName>
    <definedName name="LandPreperationWage">"#REF!"</definedName>
    <definedName name="langson">{"'Sheet1'!$L$16"}</definedName>
    <definedName name="langson_1">{"'Sheet1'!$L$16"}</definedName>
    <definedName name="langson_1_1">{"'Sheet1'!$L$16"}</definedName>
    <definedName name="langson_2">{"'Sheet1'!$L$16"}</definedName>
    <definedName name="langson_3">{"'Sheet1'!$L$16"}</definedName>
    <definedName name="langson_4">{"'Sheet1'!$L$16"}</definedName>
    <definedName name="langson_5">{"'Sheet1'!$L$16"}</definedName>
    <definedName name="langson_6">{"'Sheet1'!$L$16"}</definedName>
    <definedName name="langson_7">{"'Sheet1'!$L$16"}</definedName>
    <definedName name="lanh_bq_1">NA()</definedName>
    <definedName name="lanh_bv_1">NA()</definedName>
    <definedName name="lanh_ck_1">NA()</definedName>
    <definedName name="lanh_d1_1">NA()</definedName>
    <definedName name="lanh_d2_1">NA()</definedName>
    <definedName name="lanh_d3_1">NA()</definedName>
    <definedName name="lanh_dl_1">NA()</definedName>
    <definedName name="lanh_kcs_1">NA()</definedName>
    <definedName name="lanh_nb_1">NA()</definedName>
    <definedName name="lanh_ngio_1">NA()</definedName>
    <definedName name="lanh_nv_1">NA()</definedName>
    <definedName name="lanh_t3_1">NA()</definedName>
    <definedName name="lanh_t4_1">NA()</definedName>
    <definedName name="lanh_t5_1">NA()</definedName>
    <definedName name="lanh_t6_1">NA()</definedName>
    <definedName name="lanh_tc_1">NA()</definedName>
    <definedName name="lanh_tm_1">NA()</definedName>
    <definedName name="lanh_vs_1">NA()</definedName>
    <definedName name="lanh_xh_1">NA()</definedName>
    <definedName name="lanhto">"#REF!"</definedName>
    <definedName name="lao_keo_dam_cau">"#REF!"</definedName>
    <definedName name="LaoLapDam_1" localSheetId="0">[14]Nguồn!#REF!</definedName>
    <definedName name="LaoLapDam_1" localSheetId="8">[14]Nguồn!#REF!</definedName>
    <definedName name="LaoLapDam_1" localSheetId="7">[14]Nguồn!#REF!</definedName>
    <definedName name="LaoLapDam_1" localSheetId="1">[14]Nguồn!#REF!</definedName>
    <definedName name="LaoLapDam_1" localSheetId="5">[14]Nguồn!#REF!</definedName>
    <definedName name="LaoLapDam_1">[14]Nguồn!#REF!</definedName>
    <definedName name="LAP_DAT_TBA">"#REF!"</definedName>
    <definedName name="lap1_1">NA()</definedName>
    <definedName name="lap2_1">NA()</definedName>
    <definedName name="lapa">'[4]CT Thang Mo'!$B$350:$H$350</definedName>
    <definedName name="lapa_1">NA()</definedName>
    <definedName name="lapb">'[4]CT Thang Mo'!$B$370:$H$370</definedName>
    <definedName name="lapb_1">NA()</definedName>
    <definedName name="lapc">'[4]CT Thang Mo'!$B$390:$H$390</definedName>
    <definedName name="lapc_1">NA()</definedName>
    <definedName name="LapDungDam">"#REF!"</definedName>
    <definedName name="Lapmay" localSheetId="0">#REF!</definedName>
    <definedName name="Lapmay" localSheetId="8">#REF!</definedName>
    <definedName name="Lapmay" localSheetId="7">#REF!</definedName>
    <definedName name="Lapmay" localSheetId="1">#REF!</definedName>
    <definedName name="Lapmay" localSheetId="5">#REF!</definedName>
    <definedName name="Lapmay">#REF!</definedName>
    <definedName name="Last_Row">"#N/A"</definedName>
    <definedName name="Last_Row_1" localSheetId="0">IF('PL 05 chi tiết DA ĐT.'!Values_Entered_1,Header_Row+'PL 05 chi tiết DA ĐT.'!Number_of_Payments_1,Header_Row)</definedName>
    <definedName name="Last_Row_1" localSheetId="8">IF('PL 06 DA cấp huyện'!Values_Entered_1,Header_Row+'PL 06 DA cấp huyện'!Number_of_Payments_1,Header_Row)</definedName>
    <definedName name="Last_Row_1" localSheetId="7">IF('PL 06 PA phân bổ'!Values_Entered_1,Header_Row+'PL 06 PA phân bổ'!Number_of_Payments_1,Header_Row)</definedName>
    <definedName name="Last_Row_1" localSheetId="1">IF('PL 1 TH'!Values_Entered_1,Header_Row+'PL 1 TH'!Number_of_Payments_1,Header_Row)</definedName>
    <definedName name="Last_Row_1" localSheetId="5">IF('PL 4DA Cấp tỉnh'!Values_Entered_1,Header_Row+'PL 4DA Cấp tỉnh'!Number_of_Payments_1,Header_Row)</definedName>
    <definedName name="Last_Row_1">IF(Values_Entered_1,Header_Row+Number_of_Payments_1,Header_Row)</definedName>
    <definedName name="Lb_1">NA()</definedName>
    <definedName name="lb1._1">NA()</definedName>
    <definedName name="lb2._1">NA()</definedName>
    <definedName name="Lban">"#REF!"</definedName>
    <definedName name="lbcnckt_1">#N/A</definedName>
    <definedName name="LBR">"#REF!"</definedName>
    <definedName name="LBS_22">107800000</definedName>
    <definedName name="LC_TOTAL_1">NA()</definedName>
    <definedName name="LC5_total">"#REF!"</definedName>
    <definedName name="LC6_total">"#REF!"</definedName>
    <definedName name="LCB">"#REF!"</definedName>
    <definedName name="lcb_bq_1">NA()</definedName>
    <definedName name="lcb_bv_1">NA()</definedName>
    <definedName name="lcb_ck_1">NA()</definedName>
    <definedName name="lcb_d1_1">NA()</definedName>
    <definedName name="lcb_d2_1">NA()</definedName>
    <definedName name="lcb_d3_1">NA()</definedName>
    <definedName name="lcb_dl_1">NA()</definedName>
    <definedName name="lcb_kcs_1">NA()</definedName>
    <definedName name="lcb_nb_1">NA()</definedName>
    <definedName name="lcb_ngio_1">NA()</definedName>
    <definedName name="lcb_nv_1">NA()</definedName>
    <definedName name="lcb_t3_1">NA()</definedName>
    <definedName name="lcb_t4_1">NA()</definedName>
    <definedName name="lcb_t5_1">NA()</definedName>
    <definedName name="lcb_t6_1">NA()</definedName>
    <definedName name="lcb_tc_1">NA()</definedName>
    <definedName name="lcb_tm_1">NA()</definedName>
    <definedName name="lcb_vs_1">NA()</definedName>
    <definedName name="lcb_xh_1">NA()</definedName>
    <definedName name="lcc">"#REF!"</definedName>
    <definedName name="lcd">"#REF!"</definedName>
    <definedName name="lcn_1">"#REF!"</definedName>
    <definedName name="Lcot">"#REF!"</definedName>
    <definedName name="Lct">"#REF!"</definedName>
    <definedName name="lct_1">NA()</definedName>
    <definedName name="Ld">"#REF!"</definedName>
    <definedName name="ld_1">NA()</definedName>
    <definedName name="LDAM">"#REF!"</definedName>
    <definedName name="Ldatcat">"#REF!"</definedName>
    <definedName name="Ldi">"#REF!"</definedName>
    <definedName name="LDIM">"#REF!"</definedName>
    <definedName name="Ldinh">"#REF!"</definedName>
    <definedName name="Ldk" localSheetId="0">#REF!</definedName>
    <definedName name="Ldk" localSheetId="8">#REF!</definedName>
    <definedName name="Ldk" localSheetId="7">#REF!</definedName>
    <definedName name="Ldk" localSheetId="1">#REF!</definedName>
    <definedName name="Ldk" localSheetId="5">#REF!</definedName>
    <definedName name="Ldk">#REF!</definedName>
    <definedName name="LDMD">5%</definedName>
    <definedName name="LDMM">5%</definedName>
    <definedName name="LDMX">5.5%</definedName>
    <definedName name="Ldvc" localSheetId="0">#REF!</definedName>
    <definedName name="Ldvc" localSheetId="8">#REF!</definedName>
    <definedName name="Ldvc" localSheetId="7">#REF!</definedName>
    <definedName name="Ldvc" localSheetId="1">#REF!</definedName>
    <definedName name="Ldvc" localSheetId="5">#REF!</definedName>
    <definedName name="Ldvc">#REF!</definedName>
    <definedName name="Lệ">{"'Sheet1'!$L$16"}</definedName>
    <definedName name="le_bq_1">NA()</definedName>
    <definedName name="le_bv_1">NA()</definedName>
    <definedName name="le_ck_1">NA()</definedName>
    <definedName name="le_d1_1">NA()</definedName>
    <definedName name="le_d2_1">NA()</definedName>
    <definedName name="le_d3_1">NA()</definedName>
    <definedName name="le_dl_1">NA()</definedName>
    <definedName name="le_kcs_1">NA()</definedName>
    <definedName name="le_nb_1">NA()</definedName>
    <definedName name="le_ngio_1">NA()</definedName>
    <definedName name="le_nv_1">NA()</definedName>
    <definedName name="le_t3_1">NA()</definedName>
    <definedName name="le_t4_1">NA()</definedName>
    <definedName name="le_t5_1">NA()</definedName>
    <definedName name="le_t6_1">NA()</definedName>
    <definedName name="le_tc_1">NA()</definedName>
    <definedName name="le_tm_1">NA()</definedName>
    <definedName name="le_vs_1">NA()</definedName>
    <definedName name="le_xh_1">NA()</definedName>
    <definedName name="Length" localSheetId="0">#REF!</definedName>
    <definedName name="Length" localSheetId="8">#REF!</definedName>
    <definedName name="Length" localSheetId="7">#REF!</definedName>
    <definedName name="Length" localSheetId="1">#REF!</definedName>
    <definedName name="Length" localSheetId="5">#REF!</definedName>
    <definedName name="Length">#REF!</definedName>
    <definedName name="Lf_1">NA()</definedName>
    <definedName name="LFX_1">NA()</definedName>
    <definedName name="LFY_1">NA()</definedName>
    <definedName name="Lg">"#REF!"</definedName>
    <definedName name="LG_CB_N1">"#REF!"</definedName>
    <definedName name="LgL">"#REF!"</definedName>
    <definedName name="lh_1" localSheetId="0">#REF!</definedName>
    <definedName name="lh_1" localSheetId="8">#REF!</definedName>
    <definedName name="lh_1" localSheetId="7">#REF!</definedName>
    <definedName name="lh_1" localSheetId="1">#REF!</definedName>
    <definedName name="lh_1" localSheetId="5">#REF!</definedName>
    <definedName name="lh_1">#REF!</definedName>
    <definedName name="LI_1">NA()</definedName>
    <definedName name="LIET_KE_VI_TRI_DZ0.4KV">"#REF!"</definedName>
    <definedName name="LIET_KE_VI_TRI_DZ22KV">"#REF!"</definedName>
    <definedName name="limcount">1</definedName>
    <definedName name="line15">"#REF!"</definedName>
    <definedName name="linh" localSheetId="0" hidden="1">{"'Sheet1'!$L$16"}</definedName>
    <definedName name="linh" localSheetId="6" hidden="1">{"'Sheet1'!$L$16"}</definedName>
    <definedName name="linh" localSheetId="8" hidden="1">{"'Sheet1'!$L$16"}</definedName>
    <definedName name="linh" localSheetId="7" hidden="1">{"'Sheet1'!$L$16"}</definedName>
    <definedName name="linh" localSheetId="1" hidden="1">{"'Sheet1'!$L$16"}</definedName>
    <definedName name="linh" localSheetId="5" hidden="1">{"'Sheet1'!$L$16"}</definedName>
    <definedName name="linh" hidden="1">{"'Sheet1'!$L$16"}</definedName>
    <definedName name="list" localSheetId="0">#REF!</definedName>
    <definedName name="list" localSheetId="8">#REF!</definedName>
    <definedName name="list" localSheetId="7">#REF!</definedName>
    <definedName name="list" localSheetId="1">#REF!</definedName>
    <definedName name="list" localSheetId="5">#REF!</definedName>
    <definedName name="list">#REF!</definedName>
    <definedName name="list_1">NA()</definedName>
    <definedName name="ListPTVT" localSheetId="0">#REF!</definedName>
    <definedName name="ListPTVT" localSheetId="8">#REF!</definedName>
    <definedName name="ListPTVT" localSheetId="7">#REF!</definedName>
    <definedName name="ListPTVT" localSheetId="1">#REF!</definedName>
    <definedName name="ListPTVT" localSheetId="5">#REF!</definedName>
    <definedName name="ListPTVT">#REF!</definedName>
    <definedName name="ListTHVT" localSheetId="0">#REF!</definedName>
    <definedName name="ListTHVT" localSheetId="8">#REF!</definedName>
    <definedName name="ListTHVT" localSheetId="7">#REF!</definedName>
    <definedName name="ListTHVT" localSheetId="1">#REF!</definedName>
    <definedName name="ListTHVT" localSheetId="5">#REF!</definedName>
    <definedName name="ListTHVT">#REF!</definedName>
    <definedName name="lj_1">NA()</definedName>
    <definedName name="lk" localSheetId="0" hidden="1">#REF!</definedName>
    <definedName name="lk" localSheetId="6" hidden="1">#REF!</definedName>
    <definedName name="lk" localSheetId="8" hidden="1">#REF!</definedName>
    <definedName name="lk" localSheetId="7" hidden="1">#REF!</definedName>
    <definedName name="lk" localSheetId="1" hidden="1">#REF!</definedName>
    <definedName name="lk" localSheetId="5" hidden="1">#REF!</definedName>
    <definedName name="lk" hidden="1">#REF!</definedName>
    <definedName name="LK.T2">"#REF!"</definedName>
    <definedName name="LK.T3">"#REF!"</definedName>
    <definedName name="LK.T4">"#REF!"</definedName>
    <definedName name="LK.T5">"#REF!"</definedName>
    <definedName name="LK.T6">"#REF!"</definedName>
    <definedName name="LK_hathe">"#REF!"</definedName>
    <definedName name="lkjjjjjj_1">NA()</definedName>
    <definedName name="LL_1">NA()</definedName>
    <definedName name="LLS_1">NA()</definedName>
    <definedName name="Lmk">"#REF!"</definedName>
    <definedName name="Lmk_1">NA()</definedName>
    <definedName name="Lmong">"#REF!"</definedName>
    <definedName name="Lms">"#REF!"</definedName>
    <definedName name="Lmt">"#REF!"</definedName>
    <definedName name="LMU">"#REF!"</definedName>
    <definedName name="LMUSelected">"#REF!"</definedName>
    <definedName name="LN">"#REF!"</definedName>
    <definedName name="LN_1">"#REF!"</definedName>
    <definedName name="LN_2">NA()</definedName>
    <definedName name="LN_3">NA()</definedName>
    <definedName name="LN_4">NA()</definedName>
    <definedName name="LN_5">NA()</definedName>
    <definedName name="LN_6">NA()</definedName>
    <definedName name="LN_7">NA()</definedName>
    <definedName name="Lnh" localSheetId="0">#REF!</definedName>
    <definedName name="Lnh" localSheetId="8">#REF!</definedName>
    <definedName name="Lnh" localSheetId="7">#REF!</definedName>
    <definedName name="Lnh" localSheetId="1">#REF!</definedName>
    <definedName name="Lnh" localSheetId="5">#REF!</definedName>
    <definedName name="Lnh">#REF!</definedName>
    <definedName name="lnhuan_1">NA()</definedName>
    <definedName name="lnm">"#REF!"</definedName>
    <definedName name="Lnsc">"#REF!"</definedName>
    <definedName name="lntt">"#REF!"</definedName>
    <definedName name="Lo">"#REF!"</definedName>
    <definedName name="Lo_1">NA()</definedName>
    <definedName name="LO283K" localSheetId="0">#REF!</definedName>
    <definedName name="LO283K" localSheetId="8">#REF!</definedName>
    <definedName name="LO283K" localSheetId="7">#REF!</definedName>
    <definedName name="LO283K" localSheetId="1">#REF!</definedName>
    <definedName name="LO283K" localSheetId="5">#REF!</definedName>
    <definedName name="LO283K">#REF!</definedName>
    <definedName name="LO815K" localSheetId="0">#REF!</definedName>
    <definedName name="LO815K" localSheetId="8">#REF!</definedName>
    <definedName name="LO815K" localSheetId="7">#REF!</definedName>
    <definedName name="LO815K" localSheetId="1">#REF!</definedName>
    <definedName name="LO815K" localSheetId="5">#REF!</definedName>
    <definedName name="LO815K">#REF!</definedName>
    <definedName name="LOAD_1">NA()</definedName>
    <definedName name="LoadData">"#REF!"</definedName>
    <definedName name="LoadingData">"#REF!"</definedName>
    <definedName name="loai" localSheetId="0">#REF!</definedName>
    <definedName name="loai" localSheetId="8">#REF!</definedName>
    <definedName name="loai" localSheetId="7">#REF!</definedName>
    <definedName name="loai" localSheetId="1">#REF!</definedName>
    <definedName name="loai" localSheetId="5">#REF!</definedName>
    <definedName name="loai">#REF!</definedName>
    <definedName name="LoÁi_BQL">"#REF!"</definedName>
    <definedName name="LoÁi_CT">"#REF!"</definedName>
    <definedName name="LOAI_DUONG">"#REF!"</definedName>
    <definedName name="LOAI_DUONG_1">NA()</definedName>
    <definedName name="Loai_TD">"#REF!"</definedName>
    <definedName name="LoaiCT">"#REF!"</definedName>
    <definedName name="Loaiday_1">NA()</definedName>
    <definedName name="LoaiDB">"#REF!"</definedName>
    <definedName name="LoaiI">"#REF!"</definedName>
    <definedName name="LoaiII">"#REF!"</definedName>
    <definedName name="LoaiIII">"#REF!"</definedName>
    <definedName name="LOAISP01" localSheetId="0">#REF!</definedName>
    <definedName name="LOAISP01" localSheetId="8">#REF!</definedName>
    <definedName name="LOAISP01" localSheetId="7">#REF!</definedName>
    <definedName name="LOAISP01" localSheetId="1">#REF!</definedName>
    <definedName name="LOAISP01" localSheetId="5">#REF!</definedName>
    <definedName name="LOAISP01">#REF!</definedName>
    <definedName name="LOAISP11" localSheetId="0">#REF!</definedName>
    <definedName name="LOAISP11" localSheetId="8">#REF!</definedName>
    <definedName name="LOAISP11" localSheetId="7">#REF!</definedName>
    <definedName name="LOAISP11" localSheetId="1">#REF!</definedName>
    <definedName name="LOAISP11" localSheetId="5">#REF!</definedName>
    <definedName name="LOAISP11">#REF!</definedName>
    <definedName name="LOAISP12" localSheetId="0">#REF!</definedName>
    <definedName name="LOAISP12" localSheetId="8">#REF!</definedName>
    <definedName name="LOAISP12" localSheetId="7">#REF!</definedName>
    <definedName name="LOAISP12" localSheetId="1">#REF!</definedName>
    <definedName name="LOAISP12" localSheetId="5">#REF!</definedName>
    <definedName name="LOAISP12">#REF!</definedName>
    <definedName name="LOAISPT10" localSheetId="0">#REF!</definedName>
    <definedName name="LOAISPT10" localSheetId="8">#REF!</definedName>
    <definedName name="LOAISPT10" localSheetId="7">#REF!</definedName>
    <definedName name="LOAISPT10" localSheetId="1">#REF!</definedName>
    <definedName name="LOAISPT10" localSheetId="5">#REF!</definedName>
    <definedName name="LOAISPT10">#REF!</definedName>
    <definedName name="LOAISPT2" localSheetId="0">#REF!</definedName>
    <definedName name="LOAISPT2" localSheetId="8">#REF!</definedName>
    <definedName name="LOAISPT2" localSheetId="7">#REF!</definedName>
    <definedName name="LOAISPT2" localSheetId="1">#REF!</definedName>
    <definedName name="LOAISPT2" localSheetId="5">#REF!</definedName>
    <definedName name="LOAISPT2">#REF!</definedName>
    <definedName name="LOAISPT22" localSheetId="0">#REF!</definedName>
    <definedName name="LOAISPT22" localSheetId="8">#REF!</definedName>
    <definedName name="LOAISPT22" localSheetId="7">#REF!</definedName>
    <definedName name="LOAISPT22" localSheetId="1">#REF!</definedName>
    <definedName name="LOAISPT22" localSheetId="5">#REF!</definedName>
    <definedName name="LOAISPT22">#REF!</definedName>
    <definedName name="LOAISPT3" localSheetId="0">#REF!</definedName>
    <definedName name="LOAISPT3" localSheetId="8">#REF!</definedName>
    <definedName name="LOAISPT3" localSheetId="7">#REF!</definedName>
    <definedName name="LOAISPT3" localSheetId="1">#REF!</definedName>
    <definedName name="LOAISPT3" localSheetId="5">#REF!</definedName>
    <definedName name="LOAISPT3">#REF!</definedName>
    <definedName name="LOAISPT403" localSheetId="0">#REF!</definedName>
    <definedName name="LOAISPT403" localSheetId="8">#REF!</definedName>
    <definedName name="LOAISPT403" localSheetId="7">#REF!</definedName>
    <definedName name="LOAISPT403" localSheetId="1">#REF!</definedName>
    <definedName name="LOAISPT403" localSheetId="5">#REF!</definedName>
    <definedName name="LOAISPT403">#REF!</definedName>
    <definedName name="LOAISPT4031" localSheetId="0">#REF!</definedName>
    <definedName name="LOAISPT4031" localSheetId="8">#REF!</definedName>
    <definedName name="LOAISPT4031" localSheetId="7">#REF!</definedName>
    <definedName name="LOAISPT4031" localSheetId="1">#REF!</definedName>
    <definedName name="LOAISPT4031" localSheetId="5">#REF!</definedName>
    <definedName name="LOAISPT4031">#REF!</definedName>
    <definedName name="LOAISPT7">[54]Sheet1!$A$4:$B$153</definedName>
    <definedName name="LOAISPT71" localSheetId="0">#REF!</definedName>
    <definedName name="LOAISPT71" localSheetId="8">#REF!</definedName>
    <definedName name="LOAISPT71" localSheetId="7">#REF!</definedName>
    <definedName name="LOAISPT71" localSheetId="1">#REF!</definedName>
    <definedName name="LOAISPT71" localSheetId="5">#REF!</definedName>
    <definedName name="LOAISPT71">#REF!</definedName>
    <definedName name="LOAISPT8">[34]Sheet1!$A$6:$B$288</definedName>
    <definedName name="LOAISPT81" localSheetId="0">#REF!</definedName>
    <definedName name="LOAISPT81" localSheetId="8">#REF!</definedName>
    <definedName name="LOAISPT81" localSheetId="7">#REF!</definedName>
    <definedName name="LOAISPT81" localSheetId="1">#REF!</definedName>
    <definedName name="LOAISPT81" localSheetId="5">#REF!</definedName>
    <definedName name="LOAISPT81">#REF!</definedName>
    <definedName name="LOAISPT9" localSheetId="0">#REF!</definedName>
    <definedName name="LOAISPT9" localSheetId="8">#REF!</definedName>
    <definedName name="LOAISPT9" localSheetId="7">#REF!</definedName>
    <definedName name="LOAISPT9" localSheetId="1">#REF!</definedName>
    <definedName name="LOAISPT9" localSheetId="5">#REF!</definedName>
    <definedName name="LOAISPT9">#REF!</definedName>
    <definedName name="LOAISPT91" localSheetId="0">#REF!</definedName>
    <definedName name="LOAISPT91" localSheetId="8">#REF!</definedName>
    <definedName name="LOAISPT91" localSheetId="7">#REF!</definedName>
    <definedName name="LOAISPT91" localSheetId="1">#REF!</definedName>
    <definedName name="LOAISPT91" localSheetId="5">#REF!</definedName>
    <definedName name="LOAISPT91">#REF!</definedName>
    <definedName name="LOAISPT92" localSheetId="0">#REF!</definedName>
    <definedName name="LOAISPT92" localSheetId="8">#REF!</definedName>
    <definedName name="LOAISPT92" localSheetId="7">#REF!</definedName>
    <definedName name="LOAISPT92" localSheetId="1">#REF!</definedName>
    <definedName name="LOAISPT92" localSheetId="5">#REF!</definedName>
    <definedName name="LOAISPT92">#REF!</definedName>
    <definedName name="LoaixeH">"#REF!"</definedName>
    <definedName name="LoaixeXB">"#REF!"</definedName>
    <definedName name="LOCATION">[31]LEGEND!$D$7</definedName>
    <definedName name="LOCATION_1" localSheetId="0">#REF!</definedName>
    <definedName name="LOCATION_1" localSheetId="8">#REF!</definedName>
    <definedName name="LOCATION_1" localSheetId="7">#REF!</definedName>
    <definedName name="LOCATION_1" localSheetId="1">#REF!</definedName>
    <definedName name="LOCATION_1" localSheetId="5">#REF!</definedName>
    <definedName name="LOCATION_1">#REF!</definedName>
    <definedName name="lón1">"#REF!"</definedName>
    <definedName name="lón2_1">[43]Nguồn!$B$3</definedName>
    <definedName name="lón3_1">[43]Nguồn!$B$4</definedName>
    <definedName name="lón4">"#REF!"</definedName>
    <definedName name="lón5_1">[43]Nguồn!$B$6</definedName>
    <definedName name="long_1">NA()</definedName>
    <definedName name="lonhuan_1">NA()</definedName>
    <definedName name="LOOP">"#REF!"</definedName>
    <definedName name="Lop10A1">"#REF!"</definedName>
    <definedName name="Lop10A13">"#REF!"</definedName>
    <definedName name="Lop10A5">"#REF!"</definedName>
    <definedName name="Lop12A10">"#REF!"</definedName>
    <definedName name="Lop12A8">"#REF!"</definedName>
    <definedName name="Lop12A9">"#REF!"</definedName>
    <definedName name="LOSS_1">NA()</definedName>
    <definedName name="Loss_tec">"#REF!"</definedName>
    <definedName name="Lp_1">NA()</definedName>
    <definedName name="LPTDDT">"#REF!"</definedName>
    <definedName name="LPTDTK">"#REF!"</definedName>
    <definedName name="Lqd" localSheetId="0">#REF!</definedName>
    <definedName name="Lqd" localSheetId="8">#REF!</definedName>
    <definedName name="Lqd" localSheetId="7">#REF!</definedName>
    <definedName name="Lqd" localSheetId="1">#REF!</definedName>
    <definedName name="Lqd" localSheetId="5">#REF!</definedName>
    <definedName name="Lqd">#REF!</definedName>
    <definedName name="LRMC">"#REF!"</definedName>
    <definedName name="LRMC_1">NA()</definedName>
    <definedName name="lrung">"#REF!"</definedName>
    <definedName name="ls_1">NA()</definedName>
    <definedName name="lsbn_1">NA()</definedName>
    <definedName name="lset_1">NA()</definedName>
    <definedName name="lsp_1" localSheetId="0">[43]Nguồn!#REF!</definedName>
    <definedName name="lsp_1" localSheetId="8">[43]Nguồn!#REF!</definedName>
    <definedName name="lsp_1" localSheetId="7">[43]Nguồn!#REF!</definedName>
    <definedName name="lsp_1" localSheetId="1">[43]Nguồn!#REF!</definedName>
    <definedName name="lsp_1" localSheetId="5">[43]Nguồn!#REF!</definedName>
    <definedName name="lsp_1">[43]Nguồn!#REF!</definedName>
    <definedName name="lsr_1" localSheetId="0">[43]Nguồn!#REF!</definedName>
    <definedName name="lsr_1" localSheetId="8">[43]Nguồn!#REF!</definedName>
    <definedName name="lsr_1" localSheetId="7">[43]Nguồn!#REF!</definedName>
    <definedName name="lsr_1" localSheetId="1">[43]Nguồn!#REF!</definedName>
    <definedName name="lsr_1" localSheetId="5">[43]Nguồn!#REF!</definedName>
    <definedName name="lsr_1">[43]Nguồn!#REF!</definedName>
    <definedName name="lss_1" localSheetId="0">[43]Nguồn!#REF!</definedName>
    <definedName name="lss_1" localSheetId="8">[43]Nguồn!#REF!</definedName>
    <definedName name="lss_1" localSheetId="7">[43]Nguồn!#REF!</definedName>
    <definedName name="lss_1" localSheetId="1">[43]Nguồn!#REF!</definedName>
    <definedName name="lss_1" localSheetId="5">[43]Nguồn!#REF!</definedName>
    <definedName name="lss_1">[43]Nguồn!#REF!</definedName>
    <definedName name="lst_1">NA()</definedName>
    <definedName name="lt" localSheetId="0" hidden="1">#REF!</definedName>
    <definedName name="lt" localSheetId="6" hidden="1">#REF!</definedName>
    <definedName name="lt" localSheetId="8" hidden="1">#REF!</definedName>
    <definedName name="lt" localSheetId="7" hidden="1">#REF!</definedName>
    <definedName name="lt" localSheetId="1" hidden="1">#REF!</definedName>
    <definedName name="lt" localSheetId="5" hidden="1">#REF!</definedName>
    <definedName name="lt" hidden="1">#REF!</definedName>
    <definedName name="lt_1">NA()</definedName>
    <definedName name="lt1._1">NA()</definedName>
    <definedName name="lt2._1">NA()</definedName>
    <definedName name="LTb40_1">NA()</definedName>
    <definedName name="LTG" localSheetId="0">'[62]O-timeMa'!#REF!</definedName>
    <definedName name="LTG" localSheetId="8">'[62]O-timeMa'!#REF!</definedName>
    <definedName name="LTG" localSheetId="7">'[62]O-timeMa'!#REF!</definedName>
    <definedName name="LTG" localSheetId="1">'[62]O-timeMa'!#REF!</definedName>
    <definedName name="LTG" localSheetId="5">'[62]O-timeMa'!#REF!</definedName>
    <definedName name="LTG">'[62]O-timeMa'!#REF!</definedName>
    <definedName name="Lthan">"#REF!"</definedName>
    <definedName name="LTrai" localSheetId="0" hidden="1">#REF!</definedName>
    <definedName name="LTrai" localSheetId="6" hidden="1">#REF!</definedName>
    <definedName name="LTrai" localSheetId="8" hidden="1">#REF!</definedName>
    <definedName name="LTrai" localSheetId="7" hidden="1">#REF!</definedName>
    <definedName name="LTrai" localSheetId="1" hidden="1">#REF!</definedName>
    <definedName name="LTrai" localSheetId="5" hidden="1">#REF!</definedName>
    <definedName name="LTrai" hidden="1">#REF!</definedName>
    <definedName name="LTrai2">[63]gvl!$N$16</definedName>
    <definedName name="ltre">"#REF!"</definedName>
    <definedName name="Ltt_1">NA()</definedName>
    <definedName name="Luanthanh">"#REF!"</definedName>
    <definedName name="luc" localSheetId="0" hidden="1">{"'Sheet1'!$L$16"}</definedName>
    <definedName name="luc" localSheetId="6" hidden="1">{"'Sheet1'!$L$16"}</definedName>
    <definedName name="luc" localSheetId="8" hidden="1">{"'Sheet1'!$L$16"}</definedName>
    <definedName name="luc" localSheetId="7" hidden="1">{"'Sheet1'!$L$16"}</definedName>
    <definedName name="luc" localSheetId="1" hidden="1">{"'Sheet1'!$L$16"}</definedName>
    <definedName name="luc" localSheetId="5" hidden="1">{"'Sheet1'!$L$16"}</definedName>
    <definedName name="luc" hidden="1">{"'Sheet1'!$L$16"}</definedName>
    <definedName name="lulop16">"#REF!"</definedName>
    <definedName name="lulop16_1">NA()</definedName>
    <definedName name="lulop25">"#REF!"</definedName>
    <definedName name="luoichanrac">"#REF!"</definedName>
    <definedName name="luoncap">"#REF!"</definedName>
    <definedName name="luoncap_1">NA()</definedName>
    <definedName name="luong" localSheetId="0">#REF!</definedName>
    <definedName name="luong" localSheetId="8">#REF!</definedName>
    <definedName name="luong" localSheetId="7">#REF!</definedName>
    <definedName name="luong" localSheetId="1">#REF!</definedName>
    <definedName name="luong" localSheetId="5">#REF!</definedName>
    <definedName name="luong">#REF!</definedName>
    <definedName name="lurung16">"#REF!"</definedName>
    <definedName name="lurung16_1">NA()</definedName>
    <definedName name="lurung25">"#REF!"</definedName>
    <definedName name="luthep10">"#REF!"</definedName>
    <definedName name="luthep10_1">NA()</definedName>
    <definedName name="luthep12">"#REF!"</definedName>
    <definedName name="luthep8.5">"#REF!"</definedName>
    <definedName name="luuthong">"#REF!"</definedName>
    <definedName name="Luy.ke.30.11">"#REF!"</definedName>
    <definedName name="Luy.ke.31.10">"#REF!"</definedName>
    <definedName name="lv..">"#REF!"</definedName>
    <definedName name="lVC">"#REF!"</definedName>
    <definedName name="lvr..">"#REF!"</definedName>
    <definedName name="lvt">"#REF!"</definedName>
    <definedName name="Lx">"#REF!"</definedName>
    <definedName name="LX100N">"#REF!"</definedName>
    <definedName name="Ly_1">NA()</definedName>
    <definedName name="m" localSheetId="0" hidden="1">{"'Sheet1'!$L$16"}</definedName>
    <definedName name="m" localSheetId="6" hidden="1">{"'Sheet1'!$L$16"}</definedName>
    <definedName name="m" localSheetId="8" hidden="1">{"'Sheet1'!$L$16"}</definedName>
    <definedName name="m" localSheetId="7" hidden="1">{"'Sheet1'!$L$16"}</definedName>
    <definedName name="m" localSheetId="1" hidden="1">{"'Sheet1'!$L$16"}</definedName>
    <definedName name="m" localSheetId="5" hidden="1">{"'Sheet1'!$L$16"}</definedName>
    <definedName name="m" hidden="1">{"'Sheet1'!$L$16"}</definedName>
    <definedName name="m__1">NA()</definedName>
    <definedName name="m__Chi_phÝ_kh_c_phôc_vô_thi_c_ng____k_1">NA()</definedName>
    <definedName name="M_1">NA()</definedName>
    <definedName name="m_1_1">NA()</definedName>
    <definedName name="m_2">"#REF!"</definedName>
    <definedName name="m_2_1">NA()</definedName>
    <definedName name="M_3">NA()</definedName>
    <definedName name="m_3_1">NA()</definedName>
    <definedName name="M_4">NA()</definedName>
    <definedName name="m_4_1">NA()</definedName>
    <definedName name="M_5">NA()</definedName>
    <definedName name="M_6">NA()</definedName>
    <definedName name="M_CSCT">"#REF!"</definedName>
    <definedName name="M_TD">"#REF!"</definedName>
    <definedName name="M0.4">"#REF!"</definedName>
    <definedName name="m1.">"#REF!"</definedName>
    <definedName name="m1__1">NA()</definedName>
    <definedName name="M10.1_1" localSheetId="0">[14]Nguồn!#REF!</definedName>
    <definedName name="M10.1_1" localSheetId="8">[14]Nguồn!#REF!</definedName>
    <definedName name="M10.1_1" localSheetId="7">[14]Nguồn!#REF!</definedName>
    <definedName name="M10.1_1" localSheetId="1">[14]Nguồn!#REF!</definedName>
    <definedName name="M10.1_1" localSheetId="5">[14]Nguồn!#REF!</definedName>
    <definedName name="M10.1_1">[14]Nguồn!#REF!</definedName>
    <definedName name="M10.1a_1" localSheetId="0">[14]Nguồn!#REF!</definedName>
    <definedName name="M10.1a_1" localSheetId="8">[14]Nguồn!#REF!</definedName>
    <definedName name="M10.1a_1" localSheetId="7">[14]Nguồn!#REF!</definedName>
    <definedName name="M10.1a_1" localSheetId="1">[14]Nguồn!#REF!</definedName>
    <definedName name="M10.1a_1" localSheetId="5">[14]Nguồn!#REF!</definedName>
    <definedName name="M10.1a_1">[14]Nguồn!#REF!</definedName>
    <definedName name="M10.2_1" localSheetId="0">[14]Nguồn!#REF!</definedName>
    <definedName name="M10.2_1" localSheetId="8">[14]Nguồn!#REF!</definedName>
    <definedName name="M10.2_1" localSheetId="7">[14]Nguồn!#REF!</definedName>
    <definedName name="M10.2_1" localSheetId="1">[14]Nguồn!#REF!</definedName>
    <definedName name="M10.2_1" localSheetId="5">[14]Nguồn!#REF!</definedName>
    <definedName name="M10.2_1">[14]Nguồn!#REF!</definedName>
    <definedName name="M10.2a_1" localSheetId="0">[14]Nguồn!#REF!</definedName>
    <definedName name="M10.2a_1" localSheetId="8">[14]Nguồn!#REF!</definedName>
    <definedName name="M10.2a_1" localSheetId="7">[14]Nguồn!#REF!</definedName>
    <definedName name="M10.2a_1" localSheetId="1">[14]Nguồn!#REF!</definedName>
    <definedName name="M10.2a_1" localSheetId="5">[14]Nguồn!#REF!</definedName>
    <definedName name="M10.2a_1">[14]Nguồn!#REF!</definedName>
    <definedName name="m102bnnc" localSheetId="0">'[8]lam-moi'!#REF!</definedName>
    <definedName name="m102bnnc" localSheetId="8">'[8]lam-moi'!#REF!</definedName>
    <definedName name="m102bnnc" localSheetId="7">'[8]lam-moi'!#REF!</definedName>
    <definedName name="m102bnnc" localSheetId="1">'[8]lam-moi'!#REF!</definedName>
    <definedName name="m102bnnc" localSheetId="5">'[8]lam-moi'!#REF!</definedName>
    <definedName name="m102bnnc">'[8]lam-moi'!#REF!</definedName>
    <definedName name="M102bnnc_1">NA()</definedName>
    <definedName name="m102bnvl" localSheetId="0">'[8]lam-moi'!#REF!</definedName>
    <definedName name="m102bnvl" localSheetId="8">'[8]lam-moi'!#REF!</definedName>
    <definedName name="m102bnvl" localSheetId="7">'[8]lam-moi'!#REF!</definedName>
    <definedName name="m102bnvl" localSheetId="1">'[8]lam-moi'!#REF!</definedName>
    <definedName name="m102bnvl" localSheetId="5">'[8]lam-moi'!#REF!</definedName>
    <definedName name="m102bnvl">'[8]lam-moi'!#REF!</definedName>
    <definedName name="M102bnvl_1">NA()</definedName>
    <definedName name="m10aamtc" localSheetId="0">'[8]t-h HA THE'!#REF!</definedName>
    <definedName name="m10aamtc" localSheetId="8">'[8]t-h HA THE'!#REF!</definedName>
    <definedName name="m10aamtc" localSheetId="7">'[8]t-h HA THE'!#REF!</definedName>
    <definedName name="m10aamtc" localSheetId="1">'[8]t-h HA THE'!#REF!</definedName>
    <definedName name="m10aamtc" localSheetId="5">'[8]t-h HA THE'!#REF!</definedName>
    <definedName name="m10aamtc">'[8]t-h HA THE'!#REF!</definedName>
    <definedName name="m10aamtc_1">NA()</definedName>
    <definedName name="m10aanc" localSheetId="0">'[8]lam-moi'!#REF!</definedName>
    <definedName name="m10aanc" localSheetId="8">'[8]lam-moi'!#REF!</definedName>
    <definedName name="m10aanc" localSheetId="7">'[8]lam-moi'!#REF!</definedName>
    <definedName name="m10aanc" localSheetId="1">'[8]lam-moi'!#REF!</definedName>
    <definedName name="m10aanc" localSheetId="5">'[8]lam-moi'!#REF!</definedName>
    <definedName name="m10aanc">'[8]lam-moi'!#REF!</definedName>
    <definedName name="M10aanc_1">NA()</definedName>
    <definedName name="m10aavl" localSheetId="0">'[8]lam-moi'!#REF!</definedName>
    <definedName name="m10aavl" localSheetId="8">'[8]lam-moi'!#REF!</definedName>
    <definedName name="m10aavl" localSheetId="7">'[8]lam-moi'!#REF!</definedName>
    <definedName name="m10aavl" localSheetId="1">'[8]lam-moi'!#REF!</definedName>
    <definedName name="m10aavl" localSheetId="5">'[8]lam-moi'!#REF!</definedName>
    <definedName name="m10aavl">'[8]lam-moi'!#REF!</definedName>
    <definedName name="M10aavl_1">NA()</definedName>
    <definedName name="m10anc" localSheetId="0">'[8]lam-moi'!#REF!</definedName>
    <definedName name="m10anc" localSheetId="8">'[8]lam-moi'!#REF!</definedName>
    <definedName name="m10anc" localSheetId="7">'[8]lam-moi'!#REF!</definedName>
    <definedName name="m10anc" localSheetId="1">'[8]lam-moi'!#REF!</definedName>
    <definedName name="m10anc" localSheetId="5">'[8]lam-moi'!#REF!</definedName>
    <definedName name="m10anc">'[8]lam-moi'!#REF!</definedName>
    <definedName name="m10anc_1">NA()</definedName>
    <definedName name="m10avl" localSheetId="0">'[8]lam-moi'!#REF!</definedName>
    <definedName name="m10avl" localSheetId="8">'[8]lam-moi'!#REF!</definedName>
    <definedName name="m10avl" localSheetId="7">'[8]lam-moi'!#REF!</definedName>
    <definedName name="m10avl" localSheetId="1">'[8]lam-moi'!#REF!</definedName>
    <definedName name="m10avl" localSheetId="5">'[8]lam-moi'!#REF!</definedName>
    <definedName name="m10avl">'[8]lam-moi'!#REF!</definedName>
    <definedName name="m10avl_1">NA()</definedName>
    <definedName name="m10banc" localSheetId="0">'[8]lam-moi'!#REF!</definedName>
    <definedName name="m10banc" localSheetId="8">'[8]lam-moi'!#REF!</definedName>
    <definedName name="m10banc" localSheetId="7">'[8]lam-moi'!#REF!</definedName>
    <definedName name="m10banc" localSheetId="1">'[8]lam-moi'!#REF!</definedName>
    <definedName name="m10banc" localSheetId="5">'[8]lam-moi'!#REF!</definedName>
    <definedName name="m10banc">'[8]lam-moi'!#REF!</definedName>
    <definedName name="M10banc_1">NA()</definedName>
    <definedName name="m10bavl" localSheetId="0">'[8]lam-moi'!#REF!</definedName>
    <definedName name="m10bavl" localSheetId="8">'[8]lam-moi'!#REF!</definedName>
    <definedName name="m10bavl" localSheetId="7">'[8]lam-moi'!#REF!</definedName>
    <definedName name="m10bavl" localSheetId="1">'[8]lam-moi'!#REF!</definedName>
    <definedName name="m10bavl" localSheetId="5">'[8]lam-moi'!#REF!</definedName>
    <definedName name="m10bavl">'[8]lam-moi'!#REF!</definedName>
    <definedName name="M10bavl_1">NA()</definedName>
    <definedName name="m122bnnc" localSheetId="0">'[8]lam-moi'!#REF!</definedName>
    <definedName name="m122bnnc" localSheetId="8">'[8]lam-moi'!#REF!</definedName>
    <definedName name="m122bnnc" localSheetId="7">'[8]lam-moi'!#REF!</definedName>
    <definedName name="m122bnnc" localSheetId="1">'[8]lam-moi'!#REF!</definedName>
    <definedName name="m122bnnc" localSheetId="5">'[8]lam-moi'!#REF!</definedName>
    <definedName name="m122bnnc">'[8]lam-moi'!#REF!</definedName>
    <definedName name="M122bnnc_1">NA()</definedName>
    <definedName name="m122bnvl" localSheetId="0">'[8]lam-moi'!#REF!</definedName>
    <definedName name="m122bnvl" localSheetId="8">'[8]lam-moi'!#REF!</definedName>
    <definedName name="m122bnvl" localSheetId="7">'[8]lam-moi'!#REF!</definedName>
    <definedName name="m122bnvl" localSheetId="1">'[8]lam-moi'!#REF!</definedName>
    <definedName name="m122bnvl" localSheetId="5">'[8]lam-moi'!#REF!</definedName>
    <definedName name="m122bnvl">'[8]lam-moi'!#REF!</definedName>
    <definedName name="M122bnvl_1">NA()</definedName>
    <definedName name="m12aanc" localSheetId="0">'[8]lam-moi'!#REF!</definedName>
    <definedName name="m12aanc" localSheetId="8">'[8]lam-moi'!#REF!</definedName>
    <definedName name="m12aanc" localSheetId="7">'[8]lam-moi'!#REF!</definedName>
    <definedName name="m12aanc" localSheetId="1">'[8]lam-moi'!#REF!</definedName>
    <definedName name="m12aanc" localSheetId="5">'[8]lam-moi'!#REF!</definedName>
    <definedName name="m12aanc">'[8]lam-moi'!#REF!</definedName>
    <definedName name="m12aanc_1">NA()</definedName>
    <definedName name="M12aavl" localSheetId="0">#REF!</definedName>
    <definedName name="M12aavl" localSheetId="8">#REF!</definedName>
    <definedName name="M12aavl" localSheetId="7">#REF!</definedName>
    <definedName name="M12aavl" localSheetId="1">#REF!</definedName>
    <definedName name="M12aavl" localSheetId="5">#REF!</definedName>
    <definedName name="M12aavl">#REF!</definedName>
    <definedName name="M12aavl_1">NA()</definedName>
    <definedName name="m12anc" localSheetId="0">'[8]lam-moi'!#REF!</definedName>
    <definedName name="m12anc" localSheetId="8">'[8]lam-moi'!#REF!</definedName>
    <definedName name="m12anc" localSheetId="7">'[8]lam-moi'!#REF!</definedName>
    <definedName name="m12anc" localSheetId="1">'[8]lam-moi'!#REF!</definedName>
    <definedName name="m12anc" localSheetId="5">'[8]lam-moi'!#REF!</definedName>
    <definedName name="m12anc">'[8]lam-moi'!#REF!</definedName>
    <definedName name="m12anc_1">NA()</definedName>
    <definedName name="m12avl" localSheetId="0">'[8]lam-moi'!#REF!</definedName>
    <definedName name="m12avl" localSheetId="8">'[8]lam-moi'!#REF!</definedName>
    <definedName name="m12avl" localSheetId="7">'[8]lam-moi'!#REF!</definedName>
    <definedName name="m12avl" localSheetId="1">'[8]lam-moi'!#REF!</definedName>
    <definedName name="m12avl" localSheetId="5">'[8]lam-moi'!#REF!</definedName>
    <definedName name="m12avl">'[8]lam-moi'!#REF!</definedName>
    <definedName name="m12avl_1">NA()</definedName>
    <definedName name="M12ba3p">"#REF!"</definedName>
    <definedName name="M12ba3p_1">NA()</definedName>
    <definedName name="m12banc" localSheetId="0">'[8]lam-moi'!#REF!</definedName>
    <definedName name="m12banc" localSheetId="8">'[8]lam-moi'!#REF!</definedName>
    <definedName name="m12banc" localSheetId="7">'[8]lam-moi'!#REF!</definedName>
    <definedName name="m12banc" localSheetId="1">'[8]lam-moi'!#REF!</definedName>
    <definedName name="m12banc" localSheetId="5">'[8]lam-moi'!#REF!</definedName>
    <definedName name="m12banc">'[8]lam-moi'!#REF!</definedName>
    <definedName name="M12banc_1">NA()</definedName>
    <definedName name="m12bavl" localSheetId="0">'[8]lam-moi'!#REF!</definedName>
    <definedName name="m12bavl" localSheetId="8">'[8]lam-moi'!#REF!</definedName>
    <definedName name="m12bavl" localSheetId="7">'[8]lam-moi'!#REF!</definedName>
    <definedName name="m12bavl" localSheetId="1">'[8]lam-moi'!#REF!</definedName>
    <definedName name="m12bavl" localSheetId="5">'[8]lam-moi'!#REF!</definedName>
    <definedName name="m12bavl">'[8]lam-moi'!#REF!</definedName>
    <definedName name="M12bavl_1">NA()</definedName>
    <definedName name="M12bb1p">"#REF!"</definedName>
    <definedName name="M12bb1p_1">NA()</definedName>
    <definedName name="m12bbnc" localSheetId="0">'[8]lam-moi'!#REF!</definedName>
    <definedName name="m12bbnc" localSheetId="8">'[8]lam-moi'!#REF!</definedName>
    <definedName name="m12bbnc" localSheetId="7">'[8]lam-moi'!#REF!</definedName>
    <definedName name="m12bbnc" localSheetId="1">'[8]lam-moi'!#REF!</definedName>
    <definedName name="m12bbnc" localSheetId="5">'[8]lam-moi'!#REF!</definedName>
    <definedName name="m12bbnc">'[8]lam-moi'!#REF!</definedName>
    <definedName name="M12bbnc_1">NA()</definedName>
    <definedName name="m12bbvl" localSheetId="0">'[8]lam-moi'!#REF!</definedName>
    <definedName name="m12bbvl" localSheetId="8">'[8]lam-moi'!#REF!</definedName>
    <definedName name="m12bbvl" localSheetId="7">'[8]lam-moi'!#REF!</definedName>
    <definedName name="m12bbvl" localSheetId="1">'[8]lam-moi'!#REF!</definedName>
    <definedName name="m12bbvl" localSheetId="5">'[8]lam-moi'!#REF!</definedName>
    <definedName name="m12bbvl">'[8]lam-moi'!#REF!</definedName>
    <definedName name="M12bbvl_1">NA()</definedName>
    <definedName name="M12bnnc">"#REF!"</definedName>
    <definedName name="M12bnnc_1" localSheetId="0">[43]Nguồn!#REF!</definedName>
    <definedName name="M12bnnc_1" localSheetId="8">[43]Nguồn!#REF!</definedName>
    <definedName name="M12bnnc_1" localSheetId="7">[43]Nguồn!#REF!</definedName>
    <definedName name="M12bnnc_1" localSheetId="1">[43]Nguồn!#REF!</definedName>
    <definedName name="M12bnnc_1" localSheetId="5">[43]Nguồn!#REF!</definedName>
    <definedName name="M12bnnc_1">[43]Nguồn!#REF!</definedName>
    <definedName name="M12bnvl">"#REF!"</definedName>
    <definedName name="M12bnvl_1" localSheetId="0">[43]Nguồn!#REF!</definedName>
    <definedName name="M12bnvl_1" localSheetId="8">[43]Nguồn!#REF!</definedName>
    <definedName name="M12bnvl_1" localSheetId="7">[43]Nguồn!#REF!</definedName>
    <definedName name="M12bnvl_1" localSheetId="1">[43]Nguồn!#REF!</definedName>
    <definedName name="M12bnvl_1" localSheetId="5">[43]Nguồn!#REF!</definedName>
    <definedName name="M12bnvl_1">[43]Nguồn!#REF!</definedName>
    <definedName name="M12cbnc">"#REF!"</definedName>
    <definedName name="M12cbnc_1">NA()</definedName>
    <definedName name="M12cbvl">"#REF!"</definedName>
    <definedName name="M12cbvl_1">NA()</definedName>
    <definedName name="m142bnnc" localSheetId="0">'[8]lam-moi'!#REF!</definedName>
    <definedName name="m142bnnc" localSheetId="8">'[8]lam-moi'!#REF!</definedName>
    <definedName name="m142bnnc" localSheetId="7">'[8]lam-moi'!#REF!</definedName>
    <definedName name="m142bnnc" localSheetId="1">'[8]lam-moi'!#REF!</definedName>
    <definedName name="m142bnnc" localSheetId="5">'[8]lam-moi'!#REF!</definedName>
    <definedName name="m142bnnc">'[8]lam-moi'!#REF!</definedName>
    <definedName name="M142bnnc_1">NA()</definedName>
    <definedName name="m142bnvl" localSheetId="0">'[8]lam-moi'!#REF!</definedName>
    <definedName name="m142bnvl" localSheetId="8">'[8]lam-moi'!#REF!</definedName>
    <definedName name="m142bnvl" localSheetId="7">'[8]lam-moi'!#REF!</definedName>
    <definedName name="m142bnvl" localSheetId="1">'[8]lam-moi'!#REF!</definedName>
    <definedName name="m142bnvl" localSheetId="5">'[8]lam-moi'!#REF!</definedName>
    <definedName name="m142bnvl">'[8]lam-moi'!#REF!</definedName>
    <definedName name="M142bnvl_1">NA()</definedName>
    <definedName name="M14bb1p">"#REF!"</definedName>
    <definedName name="M14bb1p_1">NA()</definedName>
    <definedName name="m14bbnc" localSheetId="0">'[8]lam-moi'!#REF!</definedName>
    <definedName name="m14bbnc" localSheetId="8">'[8]lam-moi'!#REF!</definedName>
    <definedName name="m14bbnc" localSheetId="7">'[8]lam-moi'!#REF!</definedName>
    <definedName name="m14bbnc" localSheetId="1">'[8]lam-moi'!#REF!</definedName>
    <definedName name="m14bbnc" localSheetId="5">'[8]lam-moi'!#REF!</definedName>
    <definedName name="m14bbnc">'[8]lam-moi'!#REF!</definedName>
    <definedName name="M14bbnc_1">NA()</definedName>
    <definedName name="M14bbvc" localSheetId="0">'[8]CHITIET VL-NC-TT -1p'!#REF!</definedName>
    <definedName name="M14bbvc" localSheetId="8">'[8]CHITIET VL-NC-TT -1p'!#REF!</definedName>
    <definedName name="M14bbvc" localSheetId="7">'[8]CHITIET VL-NC-TT -1p'!#REF!</definedName>
    <definedName name="M14bbvc" localSheetId="1">'[8]CHITIET VL-NC-TT -1p'!#REF!</definedName>
    <definedName name="M14bbvc" localSheetId="5">'[8]CHITIET VL-NC-TT -1p'!#REF!</definedName>
    <definedName name="M14bbvc">'[8]CHITIET VL-NC-TT -1p'!#REF!</definedName>
    <definedName name="M14bbvc_1" localSheetId="0">[14]Nguồn!#REF!</definedName>
    <definedName name="M14bbvc_1" localSheetId="8">[14]Nguồn!#REF!</definedName>
    <definedName name="M14bbvc_1" localSheetId="7">[14]Nguồn!#REF!</definedName>
    <definedName name="M14bbvc_1" localSheetId="1">[14]Nguồn!#REF!</definedName>
    <definedName name="M14bbvc_1" localSheetId="5">[14]Nguồn!#REF!</definedName>
    <definedName name="M14bbvc_1">[14]Nguồn!#REF!</definedName>
    <definedName name="m14bbvl" localSheetId="0">'[8]lam-moi'!#REF!</definedName>
    <definedName name="m14bbvl" localSheetId="8">'[8]lam-moi'!#REF!</definedName>
    <definedName name="m14bbvl" localSheetId="7">'[8]lam-moi'!#REF!</definedName>
    <definedName name="m14bbvl" localSheetId="1">'[8]lam-moi'!#REF!</definedName>
    <definedName name="m14bbvl" localSheetId="5">'[8]lam-moi'!#REF!</definedName>
    <definedName name="m14bbvl">'[8]lam-moi'!#REF!</definedName>
    <definedName name="M14bbvl_1">NA()</definedName>
    <definedName name="M2H">"#REF!"</definedName>
    <definedName name="M36_1">{"'Sheet1'!$L$16"}</definedName>
    <definedName name="M36_1_1">{"'Sheet1'!$L$16"}</definedName>
    <definedName name="M36_1_1_1">{"'Sheet1'!$L$16"}</definedName>
    <definedName name="M36_2">{"'Sheet1'!$L$16"}</definedName>
    <definedName name="M36_2_1">{"'Sheet1'!$L$16"}</definedName>
    <definedName name="M36_3">{"'Sheet1'!$L$16"}</definedName>
    <definedName name="M36_3_1">{"'Sheet1'!$L$16"}</definedName>
    <definedName name="M36_4">{"'Sheet1'!$L$16"}</definedName>
    <definedName name="M36_4_1">{"'Sheet1'!$L$16"}</definedName>
    <definedName name="M36_5">{"'Sheet1'!$L$16"}</definedName>
    <definedName name="M36_5_1">{"'Sheet1'!$L$16"}</definedName>
    <definedName name="M36_6">{"'Sheet1'!$L$16"}</definedName>
    <definedName name="M36_6_1">{"'Sheet1'!$L$16"}</definedName>
    <definedName name="M36_7">{"'Sheet1'!$L$16"}</definedName>
    <definedName name="M36_7_1">{"'Sheet1'!$L$16"}</definedName>
    <definedName name="M8a" localSheetId="0">#REF!</definedName>
    <definedName name="M8a" localSheetId="8">#REF!</definedName>
    <definedName name="M8a" localSheetId="7">#REF!</definedName>
    <definedName name="M8a" localSheetId="1">#REF!</definedName>
    <definedName name="M8a" localSheetId="5">#REF!</definedName>
    <definedName name="M8a">#REF!</definedName>
    <definedName name="M8a_1" localSheetId="0">#REF!</definedName>
    <definedName name="M8a_1" localSheetId="8">#REF!</definedName>
    <definedName name="M8a_1" localSheetId="7">#REF!</definedName>
    <definedName name="M8a_1" localSheetId="1">#REF!</definedName>
    <definedName name="M8a_1" localSheetId="5">#REF!</definedName>
    <definedName name="M8a_1">#REF!</definedName>
    <definedName name="M8aa" localSheetId="0">#REF!</definedName>
    <definedName name="M8aa" localSheetId="8">#REF!</definedName>
    <definedName name="M8aa" localSheetId="7">#REF!</definedName>
    <definedName name="M8aa" localSheetId="1">#REF!</definedName>
    <definedName name="M8aa" localSheetId="5">#REF!</definedName>
    <definedName name="M8aa">#REF!</definedName>
    <definedName name="M8aa_1" localSheetId="0">#REF!</definedName>
    <definedName name="M8aa_1" localSheetId="8">#REF!</definedName>
    <definedName name="M8aa_1" localSheetId="7">#REF!</definedName>
    <definedName name="M8aa_1" localSheetId="1">#REF!</definedName>
    <definedName name="M8aa_1" localSheetId="5">#REF!</definedName>
    <definedName name="M8aa_1">#REF!</definedName>
    <definedName name="m8aanc">"#REF!"</definedName>
    <definedName name="m8aanc_1">NA()</definedName>
    <definedName name="m8aavl">"#REF!"</definedName>
    <definedName name="m8aavl_1">NA()</definedName>
    <definedName name="m8amtc" localSheetId="0">'[8]t-h HA THE'!#REF!</definedName>
    <definedName name="m8amtc" localSheetId="8">'[8]t-h HA THE'!#REF!</definedName>
    <definedName name="m8amtc" localSheetId="7">'[8]t-h HA THE'!#REF!</definedName>
    <definedName name="m8amtc" localSheetId="1">'[8]t-h HA THE'!#REF!</definedName>
    <definedName name="m8amtc" localSheetId="5">'[8]t-h HA THE'!#REF!</definedName>
    <definedName name="m8amtc">'[8]t-h HA THE'!#REF!</definedName>
    <definedName name="m8amtc_1">NA()</definedName>
    <definedName name="m8anc" localSheetId="0">'[8]lam-moi'!#REF!</definedName>
    <definedName name="m8anc" localSheetId="8">'[8]lam-moi'!#REF!</definedName>
    <definedName name="m8anc" localSheetId="7">'[8]lam-moi'!#REF!</definedName>
    <definedName name="m8anc" localSheetId="1">'[8]lam-moi'!#REF!</definedName>
    <definedName name="m8anc" localSheetId="5">'[8]lam-moi'!#REF!</definedName>
    <definedName name="m8anc">'[8]lam-moi'!#REF!</definedName>
    <definedName name="m8anc_1">NA()</definedName>
    <definedName name="m8avl" localSheetId="0">'[8]lam-moi'!#REF!</definedName>
    <definedName name="m8avl" localSheetId="8">'[8]lam-moi'!#REF!</definedName>
    <definedName name="m8avl" localSheetId="7">'[8]lam-moi'!#REF!</definedName>
    <definedName name="m8avl" localSheetId="1">'[8]lam-moi'!#REF!</definedName>
    <definedName name="m8avl" localSheetId="5">'[8]lam-moi'!#REF!</definedName>
    <definedName name="m8avl">'[8]lam-moi'!#REF!</definedName>
    <definedName name="m8avl_1">NA()</definedName>
    <definedName name="MA_DML" localSheetId="0">#REF!</definedName>
    <definedName name="MA_DML" localSheetId="8">#REF!</definedName>
    <definedName name="MA_DML" localSheetId="7">#REF!</definedName>
    <definedName name="MA_DML" localSheetId="1">#REF!</definedName>
    <definedName name="MA_DML" localSheetId="5">#REF!</definedName>
    <definedName name="MA_DML">#REF!</definedName>
    <definedName name="Ma3pnc">"#REF!"</definedName>
    <definedName name="Ma3pnc_1">NA()</definedName>
    <definedName name="Ma3pvl">"#REF!"</definedName>
    <definedName name="Ma3pvl_1">NA()</definedName>
    <definedName name="Maa3pnc">"#REF!"</definedName>
    <definedName name="Maa3pnc_1">NA()</definedName>
    <definedName name="Maa3pvl">"#REF!"</definedName>
    <definedName name="Maa3pvl_1">NA()</definedName>
    <definedName name="MAC12_1">NA()</definedName>
    <definedName name="MAC46_1">NA()</definedName>
    <definedName name="macbt">"#REF!"</definedName>
    <definedName name="MACRO">"#REF!"</definedName>
    <definedName name="Macro2">"#REF!"</definedName>
    <definedName name="MACTANG_BD">"#REF!"</definedName>
    <definedName name="MACTANG_HT_BD">"#REF!"</definedName>
    <definedName name="MACTANG_HT_KT">"#REF!"</definedName>
    <definedName name="MACTANG_KT">"#REF!"</definedName>
    <definedName name="MAG">"#REF!"</definedName>
    <definedName name="mahang">"#REF!"</definedName>
    <definedName name="mahang_k_n">"#REF!"</definedName>
    <definedName name="mahang_n">"#REF!"</definedName>
    <definedName name="mahang_th">"#REF!"</definedName>
    <definedName name="mahang_tondk">"#REF!"</definedName>
    <definedName name="mahang_x">"#REF!"</definedName>
    <definedName name="mahieu">"#REF!"</definedName>
    <definedName name="mai">{"'Sheet1'!$L$16"}</definedName>
    <definedName name="Maïy" localSheetId="0">#REF!</definedName>
    <definedName name="Maïy" localSheetId="8">#REF!</definedName>
    <definedName name="Maïy" localSheetId="7">#REF!</definedName>
    <definedName name="Maïy" localSheetId="1">#REF!</definedName>
    <definedName name="Maïy" localSheetId="5">#REF!</definedName>
    <definedName name="Maïy">#REF!</definedName>
    <definedName name="MAJ_CON_EQP">"#REF!"</definedName>
    <definedName name="MAJ_CON_EQP_1">"#REF!"</definedName>
    <definedName name="MAJ_CON_EQP_11">"#REF!"</definedName>
    <definedName name="MAJ_CON_EQP_12">"#REF!"</definedName>
    <definedName name="MAJ_CON_EQP_17">"#REF!"</definedName>
    <definedName name="MAJ_CON_EQP_21">"#REF!"</definedName>
    <definedName name="MAKC2">'[30]KHOAN C'!$D$10:$S$42</definedName>
    <definedName name="MakeIt_21">"#REF!"</definedName>
    <definedName name="MaMay_Q">"#REF!"</definedName>
    <definedName name="MaMay_Q_1">NA()</definedName>
    <definedName name="MANAM">[64]MANV!$A:$F</definedName>
    <definedName name="MANAM02">[65]NV!$A$2:$F$295</definedName>
    <definedName name="MANAMT10">[66]MANV!$A:$F</definedName>
    <definedName name="MANAMT6">[67]MANV!$A:$F</definedName>
    <definedName name="MANAMT8">[26]MANV!$A:$F</definedName>
    <definedName name="MANPP" localSheetId="0">#REF!</definedName>
    <definedName name="MANPP" localSheetId="8">#REF!</definedName>
    <definedName name="MANPP" localSheetId="7">#REF!</definedName>
    <definedName name="MANPP" localSheetId="1">#REF!</definedName>
    <definedName name="MANPP" localSheetId="5">#REF!</definedName>
    <definedName name="MANPP">#REF!</definedName>
    <definedName name="MANU">[30]MANU!$1:$1048576</definedName>
    <definedName name="MANU11">[27]NV!$H:$M</definedName>
    <definedName name="MANUT6">[68]MANV!$H:$M</definedName>
    <definedName name="MANUT8">[29]MANV!$H:$M</definedName>
    <definedName name="MANUT9">[29]MANV!$H:$M</definedName>
    <definedName name="MANV" localSheetId="0">#REF!</definedName>
    <definedName name="MANV" localSheetId="8">#REF!</definedName>
    <definedName name="MANV" localSheetId="7">#REF!</definedName>
    <definedName name="MANV" localSheetId="1">#REF!</definedName>
    <definedName name="MANV" localSheetId="5">#REF!</definedName>
    <definedName name="MANV">#REF!</definedName>
    <definedName name="MANV1" localSheetId="0">#REF!</definedName>
    <definedName name="MANV1" localSheetId="8">#REF!</definedName>
    <definedName name="MANV1" localSheetId="7">#REF!</definedName>
    <definedName name="MANV1" localSheetId="1">#REF!</definedName>
    <definedName name="MANV1" localSheetId="5">#REF!</definedName>
    <definedName name="MANV1">#REF!</definedName>
    <definedName name="MANVN">[30]MANAM!$1:$1048576</definedName>
    <definedName name="MANVN1">[30]MANAM!$1:$1048576</definedName>
    <definedName name="MAÕCOÙ" localSheetId="0">#REF!</definedName>
    <definedName name="MAÕCOÙ" localSheetId="8">#REF!</definedName>
    <definedName name="MAÕCOÙ" localSheetId="7">#REF!</definedName>
    <definedName name="MAÕCOÙ" localSheetId="1">#REF!</definedName>
    <definedName name="MAÕCOÙ" localSheetId="5">#REF!</definedName>
    <definedName name="MAÕCOÙ">#REF!</definedName>
    <definedName name="MAÕNÔÏ" localSheetId="0">#REF!</definedName>
    <definedName name="MAÕNÔÏ" localSheetId="8">#REF!</definedName>
    <definedName name="MAÕNÔÏ" localSheetId="7">#REF!</definedName>
    <definedName name="MAÕNÔÏ" localSheetId="1">#REF!</definedName>
    <definedName name="MAÕNÔÏ" localSheetId="5">#REF!</definedName>
    <definedName name="MAÕNÔÏ">#REF!</definedName>
    <definedName name="masaru" localSheetId="0">#REF!</definedName>
    <definedName name="masaru" localSheetId="8">#REF!</definedName>
    <definedName name="masaru" localSheetId="7">#REF!</definedName>
    <definedName name="masaru" localSheetId="1">#REF!</definedName>
    <definedName name="masaru" localSheetId="5">#REF!</definedName>
    <definedName name="masaru">#REF!</definedName>
    <definedName name="MAT" localSheetId="0">'[1]COAT&amp;WRAP-QIOT-#3'!#REF!</definedName>
    <definedName name="MAT" localSheetId="8">'[1]COAT&amp;WRAP-QIOT-#3'!#REF!</definedName>
    <definedName name="MAT" localSheetId="7">'[1]COAT&amp;WRAP-QIOT-#3'!#REF!</definedName>
    <definedName name="MAT" localSheetId="1">'[1]COAT&amp;WRAP-QIOT-#3'!#REF!</definedName>
    <definedName name="MAT" localSheetId="5">'[1]COAT&amp;WRAP-QIOT-#3'!#REF!</definedName>
    <definedName name="MAT">'[1]COAT&amp;WRAP-QIOT-#3'!#REF!</definedName>
    <definedName name="MAT_1" localSheetId="0">[14]Nguồn!#REF!</definedName>
    <definedName name="MAT_1" localSheetId="8">[14]Nguồn!#REF!</definedName>
    <definedName name="MAT_1" localSheetId="7">[14]Nguồn!#REF!</definedName>
    <definedName name="MAT_1" localSheetId="1">[14]Nguồn!#REF!</definedName>
    <definedName name="MAT_1" localSheetId="5">[14]Nguồn!#REF!</definedName>
    <definedName name="MAT_1">[14]Nguồn!#REF!</definedName>
    <definedName name="mat_2" localSheetId="0">#REF!</definedName>
    <definedName name="mat_2" localSheetId="8">#REF!</definedName>
    <definedName name="mat_2" localSheetId="7">#REF!</definedName>
    <definedName name="mat_2" localSheetId="1">#REF!</definedName>
    <definedName name="mat_2" localSheetId="5">#REF!</definedName>
    <definedName name="mat_2">#REF!</definedName>
    <definedName name="mat_3">NA()</definedName>
    <definedName name="MAT_4">NA()</definedName>
    <definedName name="MAT_5">NA()</definedName>
    <definedName name="MAT_6">NA()</definedName>
    <definedName name="MAT_7">NA()</definedName>
    <definedName name="MAT_8" localSheetId="0">#REF!</definedName>
    <definedName name="MAT_8" localSheetId="8">#REF!</definedName>
    <definedName name="MAT_8" localSheetId="7">#REF!</definedName>
    <definedName name="MAT_8" localSheetId="1">#REF!</definedName>
    <definedName name="MAT_8" localSheetId="5">#REF!</definedName>
    <definedName name="MAT_8">#REF!</definedName>
    <definedName name="MAT_9">NA()</definedName>
    <definedName name="Mat_cau">"#REF!"</definedName>
    <definedName name="matbang" localSheetId="0" hidden="1">{"'Sheet1'!$L$16"}</definedName>
    <definedName name="matbang" localSheetId="6" hidden="1">{"'Sheet1'!$L$16"}</definedName>
    <definedName name="matbang" localSheetId="8" hidden="1">{"'Sheet1'!$L$16"}</definedName>
    <definedName name="matbang" localSheetId="7" hidden="1">{"'Sheet1'!$L$16"}</definedName>
    <definedName name="matbang" localSheetId="1" hidden="1">{"'Sheet1'!$L$16"}</definedName>
    <definedName name="matbang" localSheetId="5" hidden="1">{"'Sheet1'!$L$16"}</definedName>
    <definedName name="matbang" hidden="1">{"'Sheet1'!$L$16"}</definedName>
    <definedName name="MatDuong" localSheetId="0">#REF!</definedName>
    <definedName name="MatDuong" localSheetId="8">#REF!</definedName>
    <definedName name="MatDuong" localSheetId="7">#REF!</definedName>
    <definedName name="MatDuong" localSheetId="1">#REF!</definedName>
    <definedName name="MatDuong" localSheetId="5">#REF!</definedName>
    <definedName name="MatDuong">#REF!</definedName>
    <definedName name="matit">[25]gvl!$Q$69</definedName>
    <definedName name="MATP_GT" localSheetId="0">#REF!</definedName>
    <definedName name="MATP_GT" localSheetId="8">#REF!</definedName>
    <definedName name="MATP_GT" localSheetId="7">#REF!</definedName>
    <definedName name="MATP_GT" localSheetId="1">#REF!</definedName>
    <definedName name="MATP_GT" localSheetId="5">#REF!</definedName>
    <definedName name="MATP_GT">#REF!</definedName>
    <definedName name="Maùy_thi_coâng">"mtc"</definedName>
    <definedName name="MAVANKHUON">"#REF!"</definedName>
    <definedName name="MaViet">"#REF!"</definedName>
    <definedName name="MAVLTHDN">"#REF!"</definedName>
    <definedName name="may">"#REF!"</definedName>
    <definedName name="may_1">NA()</definedName>
    <definedName name="May_bom_nuíc_10.0_CV" localSheetId="0">#REF!</definedName>
    <definedName name="May_bom_nuíc_10.0_CV" localSheetId="8">#REF!</definedName>
    <definedName name="May_bom_nuíc_10.0_CV" localSheetId="7">#REF!</definedName>
    <definedName name="May_bom_nuíc_10.0_CV" localSheetId="1">#REF!</definedName>
    <definedName name="May_bom_nuíc_10.0_CV" localSheetId="5">#REF!</definedName>
    <definedName name="May_bom_nuíc_10.0_CV">#REF!</definedName>
    <definedName name="May_bom_nuíc_15.0_CV" localSheetId="0">#REF!</definedName>
    <definedName name="May_bom_nuíc_15.0_CV" localSheetId="8">#REF!</definedName>
    <definedName name="May_bom_nuíc_15.0_CV" localSheetId="7">#REF!</definedName>
    <definedName name="May_bom_nuíc_15.0_CV" localSheetId="1">#REF!</definedName>
    <definedName name="May_bom_nuíc_15.0_CV" localSheetId="5">#REF!</definedName>
    <definedName name="May_bom_nuíc_15.0_CV">#REF!</definedName>
    <definedName name="May_bom_nuíc_20.0_CV" localSheetId="0">#REF!</definedName>
    <definedName name="May_bom_nuíc_20.0_CV" localSheetId="8">#REF!</definedName>
    <definedName name="May_bom_nuíc_20.0_CV" localSheetId="7">#REF!</definedName>
    <definedName name="May_bom_nuíc_20.0_CV" localSheetId="1">#REF!</definedName>
    <definedName name="May_bom_nuíc_20.0_CV" localSheetId="5">#REF!</definedName>
    <definedName name="May_bom_nuíc_20.0_CV">#REF!</definedName>
    <definedName name="May_bom_nuíc_20_KW" localSheetId="0">#REF!</definedName>
    <definedName name="May_bom_nuíc_20_KW" localSheetId="8">#REF!</definedName>
    <definedName name="May_bom_nuíc_20_KW" localSheetId="7">#REF!</definedName>
    <definedName name="May_bom_nuíc_20_KW" localSheetId="1">#REF!</definedName>
    <definedName name="May_bom_nuíc_20_KW" localSheetId="5">#REF!</definedName>
    <definedName name="May_bom_nuíc_20_KW">#REF!</definedName>
    <definedName name="May_bom_nuíc_45.0_CV" localSheetId="0">#REF!</definedName>
    <definedName name="May_bom_nuíc_45.0_CV" localSheetId="8">#REF!</definedName>
    <definedName name="May_bom_nuíc_45.0_CV" localSheetId="7">#REF!</definedName>
    <definedName name="May_bom_nuíc_45.0_CV" localSheetId="1">#REF!</definedName>
    <definedName name="May_bom_nuíc_45.0_CV" localSheetId="5">#REF!</definedName>
    <definedName name="May_bom_nuíc_45.0_CV">#REF!</definedName>
    <definedName name="May_cat_uèn" localSheetId="0">#REF!</definedName>
    <definedName name="May_cat_uèn" localSheetId="8">#REF!</definedName>
    <definedName name="May_cat_uèn" localSheetId="7">#REF!</definedName>
    <definedName name="May_cat_uèn" localSheetId="1">#REF!</definedName>
    <definedName name="May_cat_uèn" localSheetId="5">#REF!</definedName>
    <definedName name="May_cat_uèn">#REF!</definedName>
    <definedName name="may_dao0.4m3" localSheetId="0">#REF!</definedName>
    <definedName name="may_dao0.4m3" localSheetId="8">#REF!</definedName>
    <definedName name="may_dao0.4m3" localSheetId="7">#REF!</definedName>
    <definedName name="may_dao0.4m3" localSheetId="1">#REF!</definedName>
    <definedName name="may_dao0.4m3" localSheetId="5">#REF!</definedName>
    <definedName name="may_dao0.4m3">#REF!</definedName>
    <definedName name="May_dao0.8m3" localSheetId="0">#REF!</definedName>
    <definedName name="May_dao0.8m3" localSheetId="8">#REF!</definedName>
    <definedName name="May_dao0.8m3" localSheetId="7">#REF!</definedName>
    <definedName name="May_dao0.8m3" localSheetId="1">#REF!</definedName>
    <definedName name="May_dao0.8m3" localSheetId="5">#REF!</definedName>
    <definedName name="May_dao0.8m3">#REF!</definedName>
    <definedName name="May_dao1.25m3" localSheetId="0">#REF!</definedName>
    <definedName name="May_dao1.25m3" localSheetId="8">#REF!</definedName>
    <definedName name="May_dao1.25m3" localSheetId="7">#REF!</definedName>
    <definedName name="May_dao1.25m3" localSheetId="1">#REF!</definedName>
    <definedName name="May_dao1.25m3" localSheetId="5">#REF!</definedName>
    <definedName name="May_dao1.25m3">#REF!</definedName>
    <definedName name="May_dÇm_ban_1_KW" localSheetId="0">#REF!</definedName>
    <definedName name="May_dÇm_ban_1_KW" localSheetId="8">#REF!</definedName>
    <definedName name="May_dÇm_ban_1_KW" localSheetId="7">#REF!</definedName>
    <definedName name="May_dÇm_ban_1_KW" localSheetId="1">#REF!</definedName>
    <definedName name="May_dÇm_ban_1_KW" localSheetId="5">#REF!</definedName>
    <definedName name="May_dÇm_ban_1_KW">#REF!</definedName>
    <definedName name="May_dÇm_dïi_1.5_KW" localSheetId="0">#REF!</definedName>
    <definedName name="May_dÇm_dïi_1.5_KW" localSheetId="8">#REF!</definedName>
    <definedName name="May_dÇm_dïi_1.5_KW" localSheetId="7">#REF!</definedName>
    <definedName name="May_dÇm_dïi_1.5_KW" localSheetId="1">#REF!</definedName>
    <definedName name="May_dÇm_dïi_1.5_KW" localSheetId="5">#REF!</definedName>
    <definedName name="May_dÇm_dïi_1.5_KW">#REF!</definedName>
    <definedName name="May_dong_cäc_1.2_T" localSheetId="0">#REF!</definedName>
    <definedName name="May_dong_cäc_1.2_T" localSheetId="8">#REF!</definedName>
    <definedName name="May_dong_cäc_1.2_T" localSheetId="7">#REF!</definedName>
    <definedName name="May_dong_cäc_1.2_T" localSheetId="1">#REF!</definedName>
    <definedName name="May_dong_cäc_1.2_T" localSheetId="5">#REF!</definedName>
    <definedName name="May_dong_cäc_1.2_T">#REF!</definedName>
    <definedName name="May_dong_cäc_1.8_T" localSheetId="0">#REF!</definedName>
    <definedName name="May_dong_cäc_1.8_T" localSheetId="8">#REF!</definedName>
    <definedName name="May_dong_cäc_1.8_T" localSheetId="7">#REF!</definedName>
    <definedName name="May_dong_cäc_1.8_T" localSheetId="1">#REF!</definedName>
    <definedName name="May_dong_cäc_1.8_T" localSheetId="5">#REF!</definedName>
    <definedName name="May_dong_cäc_1.8_T">#REF!</definedName>
    <definedName name="May_dong_cäc_2.5_T" localSheetId="0">#REF!</definedName>
    <definedName name="May_dong_cäc_2.5_T" localSheetId="8">#REF!</definedName>
    <definedName name="May_dong_cäc_2.5_T" localSheetId="7">#REF!</definedName>
    <definedName name="May_dong_cäc_2.5_T" localSheetId="1">#REF!</definedName>
    <definedName name="May_dong_cäc_2.5_T" localSheetId="5">#REF!</definedName>
    <definedName name="May_dong_cäc_2.5_T">#REF!</definedName>
    <definedName name="May_han_23_KW" localSheetId="0">#REF!</definedName>
    <definedName name="May_han_23_KW" localSheetId="8">#REF!</definedName>
    <definedName name="May_han_23_KW" localSheetId="7">#REF!</definedName>
    <definedName name="May_han_23_KW" localSheetId="1">#REF!</definedName>
    <definedName name="May_han_23_KW" localSheetId="5">#REF!</definedName>
    <definedName name="May_han_23_KW">#REF!</definedName>
    <definedName name="May_khoan_4.5_KW" localSheetId="0">#REF!</definedName>
    <definedName name="May_khoan_4.5_KW" localSheetId="8">#REF!</definedName>
    <definedName name="May_khoan_4.5_KW" localSheetId="7">#REF!</definedName>
    <definedName name="May_khoan_4.5_KW" localSheetId="1">#REF!</definedName>
    <definedName name="May_khoan_4.5_KW" localSheetId="5">#REF!</definedName>
    <definedName name="May_khoan_4.5_KW">#REF!</definedName>
    <definedName name="May_khoan_BT_1.5KW" localSheetId="0">#REF!</definedName>
    <definedName name="May_khoan_BT_1.5KW" localSheetId="8">#REF!</definedName>
    <definedName name="May_khoan_BT_1.5KW" localSheetId="7">#REF!</definedName>
    <definedName name="May_khoan_BT_1.5KW" localSheetId="1">#REF!</definedName>
    <definedName name="May_khoan_BT_1.5KW" localSheetId="5">#REF!</definedName>
    <definedName name="May_khoan_BT_1.5KW">#REF!</definedName>
    <definedName name="May_luån_cap_15_KW" localSheetId="0">#REF!</definedName>
    <definedName name="May_luån_cap_15_KW" localSheetId="8">#REF!</definedName>
    <definedName name="May_luån_cap_15_KW" localSheetId="7">#REF!</definedName>
    <definedName name="May_luån_cap_15_KW" localSheetId="1">#REF!</definedName>
    <definedName name="May_luån_cap_15_KW" localSheetId="5">#REF!</definedName>
    <definedName name="May_luån_cap_15_KW">#REF!</definedName>
    <definedName name="May_mai_2.7_KW" localSheetId="0">#REF!</definedName>
    <definedName name="May_mai_2.7_KW" localSheetId="8">#REF!</definedName>
    <definedName name="May_mai_2.7_KW" localSheetId="7">#REF!</definedName>
    <definedName name="May_mai_2.7_KW" localSheetId="1">#REF!</definedName>
    <definedName name="May_mai_2.7_KW" localSheetId="5">#REF!</definedName>
    <definedName name="May_mai_2.7_KW">#REF!</definedName>
    <definedName name="May_nÐn_khÝ_10m3_ph" localSheetId="0">#REF!</definedName>
    <definedName name="May_nÐn_khÝ_10m3_ph" localSheetId="8">#REF!</definedName>
    <definedName name="May_nÐn_khÝ_10m3_ph" localSheetId="7">#REF!</definedName>
    <definedName name="May_nÐn_khÝ_10m3_ph" localSheetId="1">#REF!</definedName>
    <definedName name="May_nÐn_khÝ_10m3_ph" localSheetId="5">#REF!</definedName>
    <definedName name="May_nÐn_khÝ_10m3_ph">#REF!</definedName>
    <definedName name="May_nÐn_khÝ_4_m3_ph" localSheetId="0">#REF!</definedName>
    <definedName name="May_nÐn_khÝ_4_m3_ph" localSheetId="8">#REF!</definedName>
    <definedName name="May_nÐn_khÝ_4_m3_ph" localSheetId="7">#REF!</definedName>
    <definedName name="May_nÐn_khÝ_4_m3_ph" localSheetId="1">#REF!</definedName>
    <definedName name="May_nÐn_khÝ_4_m3_ph" localSheetId="5">#REF!</definedName>
    <definedName name="May_nÐn_khÝ_4_m3_ph">#REF!</definedName>
    <definedName name="May_nÐn_khÝ_9m3_ph" localSheetId="0">#REF!</definedName>
    <definedName name="May_nÐn_khÝ_9m3_ph" localSheetId="8">#REF!</definedName>
    <definedName name="May_nÐn_khÝ_9m3_ph" localSheetId="7">#REF!</definedName>
    <definedName name="May_nÐn_khÝ_9m3_ph" localSheetId="1">#REF!</definedName>
    <definedName name="May_nÐn_khÝ_9m3_ph" localSheetId="5">#REF!</definedName>
    <definedName name="May_nÐn_khÝ_9m3_ph">#REF!</definedName>
    <definedName name="May_ñi_110_CV" localSheetId="0">#REF!</definedName>
    <definedName name="May_ñi_110_CV" localSheetId="8">#REF!</definedName>
    <definedName name="May_ñi_110_CV" localSheetId="7">#REF!</definedName>
    <definedName name="May_ñi_110_CV" localSheetId="1">#REF!</definedName>
    <definedName name="May_ñi_110_CV" localSheetId="5">#REF!</definedName>
    <definedName name="May_ñi_110_CV">#REF!</definedName>
    <definedName name="May_phun_son" localSheetId="0">#REF!</definedName>
    <definedName name="May_phun_son" localSheetId="8">#REF!</definedName>
    <definedName name="May_phun_son" localSheetId="7">#REF!</definedName>
    <definedName name="May_phun_son" localSheetId="1">#REF!</definedName>
    <definedName name="May_phun_son" localSheetId="5">#REF!</definedName>
    <definedName name="May_phun_son">#REF!</definedName>
    <definedName name="May_trén_vua_250_lÝt" localSheetId="0">#REF!</definedName>
    <definedName name="May_trén_vua_250_lÝt" localSheetId="8">#REF!</definedName>
    <definedName name="May_trén_vua_250_lÝt" localSheetId="7">#REF!</definedName>
    <definedName name="May_trén_vua_250_lÝt" localSheetId="1">#REF!</definedName>
    <definedName name="May_trén_vua_250_lÝt" localSheetId="5">#REF!</definedName>
    <definedName name="May_trén_vua_250_lÝt">#REF!</definedName>
    <definedName name="May_trén_vua_80_lÝt" localSheetId="0">#REF!</definedName>
    <definedName name="May_trén_vua_80_lÝt" localSheetId="8">#REF!</definedName>
    <definedName name="May_trén_vua_80_lÝt" localSheetId="7">#REF!</definedName>
    <definedName name="May_trén_vua_80_lÝt" localSheetId="1">#REF!</definedName>
    <definedName name="May_trén_vua_80_lÝt" localSheetId="5">#REF!</definedName>
    <definedName name="May_trén_vua_80_lÝt">#REF!</definedName>
    <definedName name="May_vËn_thang_0.8_T" localSheetId="0">#REF!</definedName>
    <definedName name="May_vËn_thang_0.8_T" localSheetId="8">#REF!</definedName>
    <definedName name="May_vËn_thang_0.8_T" localSheetId="7">#REF!</definedName>
    <definedName name="May_vËn_thang_0.8_T" localSheetId="1">#REF!</definedName>
    <definedName name="May_vËn_thang_0.8_T" localSheetId="5">#REF!</definedName>
    <definedName name="May_vËn_thang_0.8_T">#REF!</definedName>
    <definedName name="maybua">"#REF!"</definedName>
    <definedName name="maycay">"#REF!"</definedName>
    <definedName name="maykhoan">"#REF!"</definedName>
    <definedName name="maythepnaphl">"#REF!"</definedName>
    <definedName name="mayui">"#REF!"</definedName>
    <definedName name="mayui110">"#REF!"</definedName>
    <definedName name="mayumi" localSheetId="0">#REF!</definedName>
    <definedName name="mayumi" localSheetId="8">#REF!</definedName>
    <definedName name="mayumi" localSheetId="7">#REF!</definedName>
    <definedName name="mayumi" localSheetId="1">#REF!</definedName>
    <definedName name="mayumi" localSheetId="5">#REF!</definedName>
    <definedName name="mayumi">#REF!</definedName>
    <definedName name="mb">"#REF!"</definedName>
    <definedName name="Mba1p">"#REF!"</definedName>
    <definedName name="Mba1p_1">NA()</definedName>
    <definedName name="Mba3p">"#REF!"</definedName>
    <definedName name="Mba3p_1">NA()</definedName>
    <definedName name="mbangtai10">"#REF!"</definedName>
    <definedName name="mbangtai100">"#REF!"</definedName>
    <definedName name="mbangtai15">"#REF!"</definedName>
    <definedName name="mbangtai150">"#REF!"</definedName>
    <definedName name="mbangtai25">"#REF!"</definedName>
    <definedName name="Mbb3p">"#REF!"</definedName>
    <definedName name="Mbb3p_1">NA()</definedName>
    <definedName name="Mbn1p">"#REF!"</definedName>
    <definedName name="Mbn1p_1">NA()</definedName>
    <definedName name="mbnc" localSheetId="0">'[8]lam-moi'!#REF!</definedName>
    <definedName name="mbnc" localSheetId="8">'[8]lam-moi'!#REF!</definedName>
    <definedName name="mbnc" localSheetId="7">'[8]lam-moi'!#REF!</definedName>
    <definedName name="mbnc" localSheetId="1">'[8]lam-moi'!#REF!</definedName>
    <definedName name="mbnc" localSheetId="5">'[8]lam-moi'!#REF!</definedName>
    <definedName name="mbnc">'[8]lam-moi'!#REF!</definedName>
    <definedName name="MBnc_1" localSheetId="0">[43]Nguồn!#REF!</definedName>
    <definedName name="MBnc_1" localSheetId="8">[43]Nguồn!#REF!</definedName>
    <definedName name="MBnc_1" localSheetId="7">[43]Nguồn!#REF!</definedName>
    <definedName name="MBnc_1" localSheetId="1">[43]Nguồn!#REF!</definedName>
    <definedName name="MBnc_1" localSheetId="5">[43]Nguồn!#REF!</definedName>
    <definedName name="MBnc_1">[43]Nguồn!#REF!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T">"#REF!"</definedName>
    <definedName name="mbt_1">NA()</definedName>
    <definedName name="Mbtong">"#REF!"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bvl" localSheetId="0">'[8]lam-moi'!#REF!</definedName>
    <definedName name="mbvl" localSheetId="8">'[8]lam-moi'!#REF!</definedName>
    <definedName name="mbvl" localSheetId="7">'[8]lam-moi'!#REF!</definedName>
    <definedName name="mbvl" localSheetId="1">'[8]lam-moi'!#REF!</definedName>
    <definedName name="mbvl" localSheetId="5">'[8]lam-moi'!#REF!</definedName>
    <definedName name="mbvl">'[8]lam-moi'!#REF!</definedName>
    <definedName name="MBvl_1" localSheetId="0">[43]Nguồn!#REF!</definedName>
    <definedName name="MBvl_1" localSheetId="8">[43]Nguồn!#REF!</definedName>
    <definedName name="MBvl_1" localSheetId="7">[43]Nguồn!#REF!</definedName>
    <definedName name="MBvl_1" localSheetId="1">[43]Nguồn!#REF!</definedName>
    <definedName name="MBvl_1" localSheetId="5">[43]Nguồn!#REF!</definedName>
    <definedName name="MBvl_1">[43]Nguồn!#REF!</definedName>
    <definedName name="MC">"#REF!"</definedName>
    <definedName name="MC_1">NA()</definedName>
    <definedName name="mc1.5">"#REF!"</definedName>
    <definedName name="mc1.5_1">NA()</definedName>
    <definedName name="mc1.5s7">"#REF!"</definedName>
    <definedName name="mc1.5s7_1">NA()</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sea_1">NA()</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bt">"#REF!"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gd">"#REF!"</definedName>
    <definedName name="mcgd_1">NA()</definedName>
    <definedName name="mcgds7">"#REF!"</definedName>
    <definedName name="mcgds7_1">NA()</definedName>
    <definedName name="Mcom_I">"#REF!"</definedName>
    <definedName name="Mcr_1">NA()</definedName>
    <definedName name="mcuakl1.7">"#REF!"</definedName>
    <definedName name="MD_1">NA()</definedName>
    <definedName name="mdamban0.4">"#REF!"</definedName>
    <definedName name="mdamban0.6">"#REF!"</definedName>
    <definedName name="mdamban0.8">"#REF!"</definedName>
    <definedName name="mdamban1">"#REF!"</definedName>
    <definedName name="Mdamban1KW_1">NA()</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BT">"#REF!"</definedName>
    <definedName name="MDBT_1">NA()</definedName>
    <definedName name="MDC_1">NA()</definedName>
    <definedName name="mdc1_1">NA()</definedName>
    <definedName name="mdc2_1">NA()</definedName>
    <definedName name="mdfu6" localSheetId="0">#REF!</definedName>
    <definedName name="mdfu6" localSheetId="8">#REF!</definedName>
    <definedName name="mdfu6" localSheetId="7">#REF!</definedName>
    <definedName name="mdfu6" localSheetId="1">#REF!</definedName>
    <definedName name="mdfu6" localSheetId="5">#REF!</definedName>
    <definedName name="mdfu6">#REF!</definedName>
    <definedName name="Mdls">"#REF!"</definedName>
    <definedName name="Mdls_">"#REF!"</definedName>
    <definedName name="Mdnc">"#REF!"</definedName>
    <definedName name="MDT">"#REF!"</definedName>
    <definedName name="MDT_1" localSheetId="0">[14]Nguồn!#REF!</definedName>
    <definedName name="MDT_1" localSheetId="8">[14]Nguồn!#REF!</definedName>
    <definedName name="MDT_1" localSheetId="7">[14]Nguồn!#REF!</definedName>
    <definedName name="MDT_1" localSheetId="1">[14]Nguồn!#REF!</definedName>
    <definedName name="MDT_1" localSheetId="5">[14]Nguồn!#REF!</definedName>
    <definedName name="MDT_1">[14]Nguồn!#REF!</definedName>
    <definedName name="MDTa_1" localSheetId="0">[14]Nguồn!#REF!</definedName>
    <definedName name="MDTa_1" localSheetId="8">[14]Nguồn!#REF!</definedName>
    <definedName name="MDTa_1" localSheetId="7">[14]Nguồn!#REF!</definedName>
    <definedName name="MDTa_1" localSheetId="1">[14]Nguồn!#REF!</definedName>
    <definedName name="MDTa_1" localSheetId="5">[14]Nguồn!#REF!</definedName>
    <definedName name="MDTa_1">[14]Nguồn!#REF!</definedName>
    <definedName name="me">"#REF!"</definedName>
    <definedName name="me_1">NA()</definedName>
    <definedName name="Mè_A1">"#REF!"</definedName>
    <definedName name="Mè_A1_1">"#REF!"</definedName>
    <definedName name="Mè_A1_2">NA()</definedName>
    <definedName name="Mè_A1_3">NA()</definedName>
    <definedName name="Mè_A1_4">NA()</definedName>
    <definedName name="Mè_A1_5">NA()</definedName>
    <definedName name="Mè_A1_6">NA()</definedName>
    <definedName name="Mè_A1_7">NA()</definedName>
    <definedName name="Mè_A2">"#REF!"</definedName>
    <definedName name="Mè_A2_1">"#REF!"</definedName>
    <definedName name="Mè_A2_2">NA()</definedName>
    <definedName name="Mè_A2_3">NA()</definedName>
    <definedName name="Mè_A2_4">NA()</definedName>
    <definedName name="Mè_A2_5">NA()</definedName>
    <definedName name="Mè_A2_6">NA()</definedName>
    <definedName name="Mè_A2_7">NA()</definedName>
    <definedName name="Mean_Damage" localSheetId="0">#REF!</definedName>
    <definedName name="Mean_Damage" localSheetId="8">#REF!</definedName>
    <definedName name="Mean_Damage" localSheetId="7">#REF!</definedName>
    <definedName name="Mean_Damage" localSheetId="1">#REF!</definedName>
    <definedName name="Mean_Damage" localSheetId="5">#REF!</definedName>
    <definedName name="Mean_Damage">#REF!</definedName>
    <definedName name="MENU1">"#REF!"</definedName>
    <definedName name="MENUVIEW">"#REF!"</definedName>
    <definedName name="mepcocsau1">"#REF!"</definedName>
    <definedName name="mepcoctr100">"#REF!"</definedName>
    <definedName name="mepcoctr60">"#REF!"</definedName>
    <definedName name="MESSAGE">"#REF!"</definedName>
    <definedName name="MESSAGE1">"#REF!"</definedName>
    <definedName name="MESSAGE2">"#REF!"</definedName>
    <definedName name="METAL">"#REF!"</definedName>
    <definedName name="MF" localSheetId="0">'[1]COAT&amp;WRAP-QIOT-#3'!#REF!</definedName>
    <definedName name="MF" localSheetId="8">'[1]COAT&amp;WRAP-QIOT-#3'!#REF!</definedName>
    <definedName name="MF" localSheetId="7">'[1]COAT&amp;WRAP-QIOT-#3'!#REF!</definedName>
    <definedName name="MF" localSheetId="1">'[1]COAT&amp;WRAP-QIOT-#3'!#REF!</definedName>
    <definedName name="MF" localSheetId="5">'[1]COAT&amp;WRAP-QIOT-#3'!#REF!</definedName>
    <definedName name="MF">'[1]COAT&amp;WRAP-QIOT-#3'!#REF!</definedName>
    <definedName name="MF_1" localSheetId="0">[14]Nguồn!#REF!</definedName>
    <definedName name="MF_1" localSheetId="8">[14]Nguồn!#REF!</definedName>
    <definedName name="MF_1" localSheetId="7">[14]Nguồn!#REF!</definedName>
    <definedName name="MF_1" localSheetId="1">[14]Nguồn!#REF!</definedName>
    <definedName name="MF_1" localSheetId="5">[14]Nguồn!#REF!</definedName>
    <definedName name="MF_1">[14]Nguồn!#REF!</definedName>
    <definedName name="MF_2">NA()</definedName>
    <definedName name="MF_3">NA()</definedName>
    <definedName name="MF_4">NA()</definedName>
    <definedName name="MF_5">NA()</definedName>
    <definedName name="MF_6">NA()</definedName>
    <definedName name="MF_7" localSheetId="0">#REF!</definedName>
    <definedName name="MF_7" localSheetId="8">#REF!</definedName>
    <definedName name="MF_7" localSheetId="7">#REF!</definedName>
    <definedName name="MF_7" localSheetId="1">#REF!</definedName>
    <definedName name="MF_7" localSheetId="5">#REF!</definedName>
    <definedName name="MF_7">#REF!</definedName>
    <definedName name="MF_8">NA()</definedName>
    <definedName name="mftu6" localSheetId="0">#REF!</definedName>
    <definedName name="mftu6" localSheetId="8">#REF!</definedName>
    <definedName name="mftu6" localSheetId="7">#REF!</definedName>
    <definedName name="mftu6" localSheetId="1">#REF!</definedName>
    <definedName name="mftu6" localSheetId="5">#REF!</definedName>
    <definedName name="mftu6">#REF!</definedName>
    <definedName name="mg_1">NA()</definedName>
    <definedName name="MG_A">"#REF!"</definedName>
    <definedName name="MG_A_1">NA()</definedName>
    <definedName name="mg1._1">NA()</definedName>
    <definedName name="mg1h_1">NA()</definedName>
    <definedName name="mg1l2_1">NA()</definedName>
    <definedName name="mg1x_1">NA()</definedName>
    <definedName name="mg2._1">NA()</definedName>
    <definedName name="mg3l8_1">NA()</definedName>
    <definedName name="mgh_1" localSheetId="0">#REF!</definedName>
    <definedName name="mgh_1" localSheetId="8">#REF!</definedName>
    <definedName name="mgh_1" localSheetId="7">#REF!</definedName>
    <definedName name="mgh_1" localSheetId="1">#REF!</definedName>
    <definedName name="mgh_1" localSheetId="5">#REF!</definedName>
    <definedName name="mgh_1">#REF!</definedName>
    <definedName name="mgl4_1">NA()</definedName>
    <definedName name="mgl8_1">NA()</definedName>
    <definedName name="MH">"#REF!"</definedName>
    <definedName name="mh0">"#REF!"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IH">"#REF!"</definedName>
    <definedName name="minh" localSheetId="0" hidden="1">{"'Sheet1'!$L$16"}</definedName>
    <definedName name="minh" localSheetId="6" hidden="1">{"'Sheet1'!$L$16"}</definedName>
    <definedName name="minh" localSheetId="8" hidden="1">{"'Sheet1'!$L$16"}</definedName>
    <definedName name="minh" localSheetId="7" hidden="1">{"'Sheet1'!$L$16"}</definedName>
    <definedName name="minh" localSheetId="1" hidden="1">{"'Sheet1'!$L$16"}</definedName>
    <definedName name="minh" localSheetId="5" hidden="1">{"'Sheet1'!$L$16"}</definedName>
    <definedName name="minh" hidden="1">{"'Sheet1'!$L$16"}</definedName>
    <definedName name="minh_1">"#REF!"</definedName>
    <definedName name="minh_mtk">"#REF!"</definedName>
    <definedName name="minh1" localSheetId="0">#REF!</definedName>
    <definedName name="minh1" localSheetId="8">#REF!</definedName>
    <definedName name="minh1" localSheetId="7">#REF!</definedName>
    <definedName name="minh1" localSheetId="1">#REF!</definedName>
    <definedName name="minh1" localSheetId="5">#REF!</definedName>
    <definedName name="minh1">#REF!</definedName>
    <definedName name="Minolta">"#REF!"</definedName>
    <definedName name="Mita">"#REF!"</definedName>
    <definedName name="mix6_1">NA()</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 localSheetId="0">#REF!</definedName>
    <definedName name="MKH" localSheetId="8">#REF!</definedName>
    <definedName name="MKH" localSheetId="7">#REF!</definedName>
    <definedName name="MKH" localSheetId="1">#REF!</definedName>
    <definedName name="MKH" localSheetId="5">#REF!</definedName>
    <definedName name="MKH">#REF!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HSoQ">"#REF!"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L_1">NA()</definedName>
    <definedName name="mlan">"#REF!"</definedName>
    <definedName name="Mlc_">"#REF!"</definedName>
    <definedName name="Mlls">"#REF!"</definedName>
    <definedName name="Mlls_">"#REF!"</definedName>
    <definedName name="mluoncap15">"#REF!"</definedName>
    <definedName name="mmai2.7">"#REF!"</definedName>
    <definedName name="mmm" localSheetId="0">[8]giathanh1!#REF!</definedName>
    <definedName name="mmm" localSheetId="8">[8]giathanh1!#REF!</definedName>
    <definedName name="mmm" localSheetId="7">[8]giathanh1!#REF!</definedName>
    <definedName name="mmm" localSheetId="1">[8]giathanh1!#REF!</definedName>
    <definedName name="mmm" localSheetId="5">[8]giathanh1!#REF!</definedName>
    <definedName name="mmm">[8]giathanh1!#REF!</definedName>
    <definedName name="mmm_1">NA()</definedName>
    <definedName name="MN">"#REF!"</definedName>
    <definedName name="Mn_1">NA()</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eo" localSheetId="0">#REF!</definedName>
    <definedName name="mneo" localSheetId="8">#REF!</definedName>
    <definedName name="mneo" localSheetId="7">#REF!</definedName>
    <definedName name="mneo" localSheetId="1">#REF!</definedName>
    <definedName name="mneo" localSheetId="5">#REF!</definedName>
    <definedName name="mneo">#REF!</definedName>
    <definedName name="Mnet_I">"#REF!"</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HT">"#REF!"</definedName>
    <definedName name="mnkhi">"#REF!"</definedName>
    <definedName name="MNPP" localSheetId="0">#REF!</definedName>
    <definedName name="MNPP" localSheetId="8">#REF!</definedName>
    <definedName name="MNPP" localSheetId="7">#REF!</definedName>
    <definedName name="MNPP" localSheetId="1">#REF!</definedName>
    <definedName name="MNPP" localSheetId="5">#REF!</definedName>
    <definedName name="MNPP">#REF!</definedName>
    <definedName name="MNTC">"#REF!"</definedName>
    <definedName name="MNTN_1">NA()</definedName>
    <definedName name="MNTT_1">NA()</definedName>
    <definedName name="mo">{"'Sheet1'!$L$16"}</definedName>
    <definedName name="mo_1">{"'Sheet1'!$L$16"}</definedName>
    <definedName name="mo_1_1">{"'Sheet1'!$L$16"}</definedName>
    <definedName name="mo_2">{"'Sheet1'!$L$16"}</definedName>
    <definedName name="mo_3">{"'Sheet1'!$L$16"}</definedName>
    <definedName name="mo_4">{"'Sheet1'!$L$16"}</definedName>
    <definedName name="mo_5">{"'Sheet1'!$L$16"}</definedName>
    <definedName name="mo_6">{"'Sheet1'!$L$16"}</definedName>
    <definedName name="mo_7">{"'Sheet1'!$L$16"}</definedName>
    <definedName name="Mo5_BinhDien_1" localSheetId="0">[14]Nguồn!#REF!</definedName>
    <definedName name="Mo5_BinhDien_1" localSheetId="8">[14]Nguồn!#REF!</definedName>
    <definedName name="Mo5_BinhDien_1" localSheetId="7">[14]Nguồn!#REF!</definedName>
    <definedName name="Mo5_BinhDien_1" localSheetId="1">[14]Nguồn!#REF!</definedName>
    <definedName name="Mo5_BinhDien_1" localSheetId="5">[14]Nguồn!#REF!</definedName>
    <definedName name="Mo5_BinhDien_1">[14]Nguồn!#REF!</definedName>
    <definedName name="mocchau" localSheetId="0">#REF!</definedName>
    <definedName name="mocchau" localSheetId="8">#REF!</definedName>
    <definedName name="mocchau" localSheetId="7">#REF!</definedName>
    <definedName name="mocchau" localSheetId="1">#REF!</definedName>
    <definedName name="mocchau" localSheetId="5">#REF!</definedName>
    <definedName name="mocchau">#REF!</definedName>
    <definedName name="MODIFY">"#REF!"</definedName>
    <definedName name="Module1.cplhsmt_1">#N/A</definedName>
    <definedName name="Module1.cptdhsmt_1">#N/A</definedName>
    <definedName name="Module1.cptdtdt_1">#N/A</definedName>
    <definedName name="Module1.cptdtkkt_1">#N/A</definedName>
    <definedName name="Module1.gsktxd_1">#N/A</definedName>
    <definedName name="Module1.qlda_1">#N/A</definedName>
    <definedName name="Module1.tinhqt_1">#N/A</definedName>
    <definedName name="Modulus_Dowel_Support_d" localSheetId="0">#REF!</definedName>
    <definedName name="Modulus_Dowel_Support_d" localSheetId="8">#REF!</definedName>
    <definedName name="Modulus_Dowel_Support_d" localSheetId="7">#REF!</definedName>
    <definedName name="Modulus_Dowel_Support_d" localSheetId="1">#REF!</definedName>
    <definedName name="Modulus_Dowel_Support_d" localSheetId="5">#REF!</definedName>
    <definedName name="Modulus_Dowel_Support_d">#REF!</definedName>
    <definedName name="Modulus_Elasticity_Dowel_d" localSheetId="0">#REF!</definedName>
    <definedName name="Modulus_Elasticity_Dowel_d" localSheetId="8">#REF!</definedName>
    <definedName name="Modulus_Elasticity_Dowel_d" localSheetId="7">#REF!</definedName>
    <definedName name="Modulus_Elasticity_Dowel_d" localSheetId="1">#REF!</definedName>
    <definedName name="Modulus_Elasticity_Dowel_d" localSheetId="5">#REF!</definedName>
    <definedName name="Modulus_Elasticity_Dowel_d">#REF!</definedName>
    <definedName name="Modulus_of_Rupture" localSheetId="0">#REF!</definedName>
    <definedName name="Modulus_of_Rupture" localSheetId="8">#REF!</definedName>
    <definedName name="Modulus_of_Rupture" localSheetId="7">#REF!</definedName>
    <definedName name="Modulus_of_Rupture" localSheetId="1">#REF!</definedName>
    <definedName name="Modulus_of_Rupture" localSheetId="5">#REF!</definedName>
    <definedName name="Modulus_of_Rupture">#REF!</definedName>
    <definedName name="moi">"#REF!"</definedName>
    <definedName name="moi_1">{"'Sheet1'!$L$16"}</definedName>
    <definedName name="moi_1_1">{"'Sheet1'!$L$16"}</definedName>
    <definedName name="moi_2">{"'Sheet1'!$L$16"}</definedName>
    <definedName name="moi_3">{"'Sheet1'!$L$16"}</definedName>
    <definedName name="moi_4">{"'Sheet1'!$L$16"}</definedName>
    <definedName name="moi_5">{"'Sheet1'!$L$16"}</definedName>
    <definedName name="moi_6">{"'Sheet1'!$L$16"}</definedName>
    <definedName name="moi_7">{"'Sheet1'!$L$16"}</definedName>
    <definedName name="MoM0_1">NA()</definedName>
    <definedName name="MOMENT_1">NA()</definedName>
    <definedName name="mong_1">NA()</definedName>
    <definedName name="Mong_mat_duong_bo">"#REF!"</definedName>
    <definedName name="mongbang">"#REF!"</definedName>
    <definedName name="mongdon">"#REF!"</definedName>
    <definedName name="month">#N/A</definedName>
    <definedName name="month2">#N/A</definedName>
    <definedName name="morita" localSheetId="0">#REF!</definedName>
    <definedName name="morita" localSheetId="8">#REF!</definedName>
    <definedName name="morita" localSheetId="7">#REF!</definedName>
    <definedName name="morita" localSheetId="1">#REF!</definedName>
    <definedName name="morita" localSheetId="5">#REF!</definedName>
    <definedName name="morita">#REF!</definedName>
    <definedName name="Morning_21">"#REF!"</definedName>
    <definedName name="Morong">"#REF!"</definedName>
    <definedName name="Morong4054_85">"#REF!"</definedName>
    <definedName name="morong4054_98">"#REF!"</definedName>
    <definedName name="mot" localSheetId="0" hidden="1">{"'Sheet1'!$L$16"}</definedName>
    <definedName name="mot" localSheetId="6" hidden="1">{"'Sheet1'!$L$16"}</definedName>
    <definedName name="mot" localSheetId="8" hidden="1">{"'Sheet1'!$L$16"}</definedName>
    <definedName name="mot" localSheetId="7" hidden="1">{"'Sheet1'!$L$16"}</definedName>
    <definedName name="mot" localSheetId="1" hidden="1">{"'Sheet1'!$L$16"}</definedName>
    <definedName name="mot" localSheetId="5" hidden="1">{"'Sheet1'!$L$16"}</definedName>
    <definedName name="mot" hidden="1">{"'Sheet1'!$L$16"}</definedName>
    <definedName name="mot_1">NA()</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ùng">"#REF!"</definedName>
    <definedName name="mp1x25" localSheetId="0">'[8]dongia (2)'!#REF!</definedName>
    <definedName name="mp1x25" localSheetId="8">'[8]dongia (2)'!#REF!</definedName>
    <definedName name="mp1x25" localSheetId="7">'[8]dongia (2)'!#REF!</definedName>
    <definedName name="mp1x25" localSheetId="1">'[8]dongia (2)'!#REF!</definedName>
    <definedName name="mp1x25" localSheetId="5">'[8]dongia (2)'!#REF!</definedName>
    <definedName name="mp1x25">'[8]dongia (2)'!#REF!</definedName>
    <definedName name="mp1x25_1">NA()</definedName>
    <definedName name="MPCap">"#REF!"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r_">"#REF!"</definedName>
    <definedName name="Mr_1" localSheetId="0">#REF!</definedName>
    <definedName name="Mr_1" localSheetId="8">#REF!</definedName>
    <definedName name="Mr_1" localSheetId="7">#REF!</definedName>
    <definedName name="Mr_1" localSheetId="1">#REF!</definedName>
    <definedName name="Mr_1" localSheetId="5">#REF!</definedName>
    <definedName name="Mr_1">#REF!</definedName>
    <definedName name="Mr_s">"#REF!"</definedName>
    <definedName name="mrai">"#REF!"</definedName>
    <definedName name="mraibtsp500">"#REF!"</definedName>
    <definedName name="mraintn100">"#REF!"</definedName>
    <definedName name="mraintn65">"#REF!"</definedName>
    <definedName name="mromooc14">"#REF!"</definedName>
    <definedName name="mromooc15">"#REF!"</definedName>
    <definedName name="mromooc2">"#REF!"</definedName>
    <definedName name="mromooc21">"#REF!"</definedName>
    <definedName name="mromooc4">"#REF!"</definedName>
    <definedName name="mromooc7.5">"#REF!"</definedName>
    <definedName name="Ms">"#REF!"</definedName>
    <definedName name="Ms_">"#REF!"</definedName>
    <definedName name="msan">"#REF!"</definedName>
    <definedName name="msangbentontie1">"#REF!"</definedName>
    <definedName name="msangruada1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T">"#REF!"</definedName>
    <definedName name="MST" localSheetId="0">#REF!</definedName>
    <definedName name="MST" localSheetId="8">#REF!</definedName>
    <definedName name="MST" localSheetId="7">#REF!</definedName>
    <definedName name="MST" localSheetId="1">#REF!</definedName>
    <definedName name="MST" localSheetId="5">#REF!</definedName>
    <definedName name="MST">#REF!</definedName>
    <definedName name="msvt_bg">"#REF!"</definedName>
    <definedName name="MSVT_TAM">"#REF!"</definedName>
    <definedName name="mtaukeo150">"#REF!"</definedName>
    <definedName name="mtaukeo360">"#REF!"</definedName>
    <definedName name="mtaukeo600">"#REF!"</definedName>
    <definedName name="mtbipvlan150">"#REF!"</definedName>
    <definedName name="MTC">"#REF!"</definedName>
    <definedName name="MTC_1" localSheetId="0">[14]Nguồn!#REF!</definedName>
    <definedName name="MTC_1" localSheetId="8">[14]Nguồn!#REF!</definedName>
    <definedName name="MTC_1" localSheetId="7">[14]Nguồn!#REF!</definedName>
    <definedName name="MTC_1" localSheetId="1">[14]Nguồn!#REF!</definedName>
    <definedName name="MTC_1" localSheetId="5">[14]Nguồn!#REF!</definedName>
    <definedName name="MTC_1">[14]Nguồn!#REF!</definedName>
    <definedName name="MTC1P" localSheetId="0">'[8]TONG HOP VL-NC TT'!#REF!</definedName>
    <definedName name="MTC1P" localSheetId="8">'[8]TONG HOP VL-NC TT'!#REF!</definedName>
    <definedName name="MTC1P" localSheetId="7">'[8]TONG HOP VL-NC TT'!#REF!</definedName>
    <definedName name="MTC1P" localSheetId="1">'[8]TONG HOP VL-NC TT'!#REF!</definedName>
    <definedName name="MTC1P" localSheetId="5">'[8]TONG HOP VL-NC TT'!#REF!</definedName>
    <definedName name="MTC1P">'[8]TONG HOP VL-NC TT'!#REF!</definedName>
    <definedName name="MTC1P_1">NA()</definedName>
    <definedName name="MTC3P" localSheetId="0">'[8]TONG HOP VL-NC TT'!#REF!</definedName>
    <definedName name="MTC3P" localSheetId="8">'[8]TONG HOP VL-NC TT'!#REF!</definedName>
    <definedName name="MTC3P" localSheetId="7">'[8]TONG HOP VL-NC TT'!#REF!</definedName>
    <definedName name="MTC3P" localSheetId="1">'[8]TONG HOP VL-NC TT'!#REF!</definedName>
    <definedName name="MTC3P" localSheetId="5">'[8]TONG HOP VL-NC TT'!#REF!</definedName>
    <definedName name="MTC3P">'[8]TONG HOP VL-NC TT'!#REF!</definedName>
    <definedName name="MTC3P_1">NA()</definedName>
    <definedName name="mtcc">'[69]BANG DE EDIT'!$J$46</definedName>
    <definedName name="mtcdg">"#REF!"</definedName>
    <definedName name="MTCHC">[8]TNHCHINH!$K$38</definedName>
    <definedName name="MTCHC_1">NA()</definedName>
    <definedName name="MTCLD">"#REF!"</definedName>
    <definedName name="MTCLD_1">NA()</definedName>
    <definedName name="MTCMB">"#REF!"</definedName>
    <definedName name="MTCMB_1" localSheetId="0">[43]Nguồn!#REF!</definedName>
    <definedName name="MTCMB_1" localSheetId="8">[43]Nguồn!#REF!</definedName>
    <definedName name="MTCMB_1" localSheetId="7">[43]Nguồn!#REF!</definedName>
    <definedName name="MTCMB_1" localSheetId="1">[43]Nguồn!#REF!</definedName>
    <definedName name="MTCMB_1" localSheetId="5">[43]Nguồn!#REF!</definedName>
    <definedName name="MTCMB_1">[43]Nguồn!#REF!</definedName>
    <definedName name="MTCNT_1">NA()</definedName>
    <definedName name="Mtct">"#REF!"</definedName>
    <definedName name="MTCT_1">NA()</definedName>
    <definedName name="MTHI">"#REF!"</definedName>
    <definedName name="MTHII">"#REF!"</definedName>
    <definedName name="MTHIII">"#REF!"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it">"#REF!"</definedName>
    <definedName name="mtk">"#REF!"</definedName>
    <definedName name="MTMAC12">"#REF!"</definedName>
    <definedName name="MTMAC12_1">NA()</definedName>
    <definedName name="MTN">"#REF!"</definedName>
    <definedName name="MTN_1">NA()</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 localSheetId="0">'[8]TH XL'!#REF!</definedName>
    <definedName name="mtr" localSheetId="8">'[8]TH XL'!#REF!</definedName>
    <definedName name="mtr" localSheetId="7">'[8]TH XL'!#REF!</definedName>
    <definedName name="mtr" localSheetId="1">'[8]TH XL'!#REF!</definedName>
    <definedName name="mtr" localSheetId="5">'[8]TH XL'!#REF!</definedName>
    <definedName name="mtr">'[8]TH XL'!#REF!</definedName>
    <definedName name="mtr_1">NA()</definedName>
    <definedName name="mtram">"#REF!"</definedName>
    <definedName name="mtram_1">NA()</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an_1">NA()</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tt">"#REF!"</definedName>
    <definedName name="Mtth">"#REF!"</definedName>
    <definedName name="MttI">"#REF!"</definedName>
    <definedName name="MttII">"#REF!"</definedName>
    <definedName name="mttn_1">NA()</definedName>
    <definedName name="MttX">"#REF!"</definedName>
    <definedName name="MTXL">"#REF!"</definedName>
    <definedName name="Mu">"#REF!"</definedName>
    <definedName name="Mu_">"#REF!"</definedName>
    <definedName name="Mu_1">NA()</definedName>
    <definedName name="MUA">"#REF!"</definedName>
    <definedName name="MucDauTu">"#REF!"</definedName>
    <definedName name="mui">"#REF!"</definedName>
    <definedName name="muonong2.8">"#REF!"</definedName>
    <definedName name="muty" localSheetId="0">#REF!</definedName>
    <definedName name="muty" localSheetId="8">#REF!</definedName>
    <definedName name="muty" localSheetId="7">#REF!</definedName>
    <definedName name="muty" localSheetId="1">#REF!</definedName>
    <definedName name="muty" localSheetId="5">#REF!</definedName>
    <definedName name="muty">#REF!</definedName>
    <definedName name="muy_fri">"#REF!"</definedName>
    <definedName name="mvac" localSheetId="0" hidden="1">{"'Sheet1'!$L$16"}</definedName>
    <definedName name="mvac" localSheetId="6" hidden="1">{"'Sheet1'!$L$16"}</definedName>
    <definedName name="mvac" localSheetId="8" hidden="1">{"'Sheet1'!$L$16"}</definedName>
    <definedName name="mvac" localSheetId="7" hidden="1">{"'Sheet1'!$L$16"}</definedName>
    <definedName name="mvac" localSheetId="1" hidden="1">{"'Sheet1'!$L$16"}</definedName>
    <definedName name="mvac" localSheetId="5" hidden="1">{"'Sheet1'!$L$16"}</definedName>
    <definedName name="mvac" hidden="1">{"'Sheet1'!$L$16"}</definedName>
    <definedName name="mvanthang0.3">"#REF!"</definedName>
    <definedName name="mvanthang0.5">"#REF!"</definedName>
    <definedName name="mvanthang2">"#REF!"</definedName>
    <definedName name="mw1__1">NA()</definedName>
    <definedName name="mw2_1">NA()</definedName>
    <definedName name="mx_1">NA()</definedName>
    <definedName name="mx0">"#REF!"</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lat">"#REF!"</definedName>
    <definedName name="mxuc">"#REF!"</definedName>
    <definedName name="mxuclat0.40">"#REF!"</definedName>
    <definedName name="mxuclat1.00">"#REF!"</definedName>
    <definedName name="mxuclat1.65">"#REF!"</definedName>
    <definedName name="mxuclat2.00">"#REF!"</definedName>
    <definedName name="mxuclat2.80">"#REF!"</definedName>
    <definedName name="myle">"#REF!"</definedName>
    <definedName name="n">"#REF!"</definedName>
    <definedName name="n.d1_1">NA()</definedName>
    <definedName name="n.d2_1">NA()</definedName>
    <definedName name="N.THAÙNG" localSheetId="0">#REF!</definedName>
    <definedName name="N.THAÙNG" localSheetId="8">#REF!</definedName>
    <definedName name="N.THAÙNG" localSheetId="7">#REF!</definedName>
    <definedName name="N.THAÙNG" localSheetId="1">#REF!</definedName>
    <definedName name="N.THAÙNG" localSheetId="5">#REF!</definedName>
    <definedName name="N.THAÙNG">#REF!</definedName>
    <definedName name="n_1">"#REF!"</definedName>
    <definedName name="n_1_1">NA()</definedName>
    <definedName name="n_2" localSheetId="0">#REF!</definedName>
    <definedName name="n_2" localSheetId="8">#REF!</definedName>
    <definedName name="n_2" localSheetId="7">#REF!</definedName>
    <definedName name="n_2" localSheetId="1">#REF!</definedName>
    <definedName name="n_2" localSheetId="5">#REF!</definedName>
    <definedName name="n_2">#REF!</definedName>
    <definedName name="n_2_1">NA()</definedName>
    <definedName name="n_3" localSheetId="0">#REF!</definedName>
    <definedName name="n_3" localSheetId="8">#REF!</definedName>
    <definedName name="n_3" localSheetId="7">#REF!</definedName>
    <definedName name="n_3" localSheetId="1">#REF!</definedName>
    <definedName name="n_3" localSheetId="5">#REF!</definedName>
    <definedName name="n_3">#REF!</definedName>
    <definedName name="n_3_1">NA()</definedName>
    <definedName name="N_Class1">"#REF!"</definedName>
    <definedName name="N_Class2">"#REF!"</definedName>
    <definedName name="N_Class3">"#REF!"</definedName>
    <definedName name="N_Class4">"#REF!"</definedName>
    <definedName name="N_Class5">"#REF!"</definedName>
    <definedName name="N_con">"#REF!"</definedName>
    <definedName name="N_lchae">"#REF!"</definedName>
    <definedName name="N_run">"#REF!"</definedName>
    <definedName name="N_sed">"#REF!"</definedName>
    <definedName name="N_volae">"#REF!"</definedName>
    <definedName name="n1_">"#REF!"</definedName>
    <definedName name="N1IN">'[8]TONGKE3p '!$U$295</definedName>
    <definedName name="N1IN_1">NA()</definedName>
    <definedName name="n1pig">"#REF!"</definedName>
    <definedName name="n1pig_1">NA()</definedName>
    <definedName name="N1pIGnc" localSheetId="0">#REF!</definedName>
    <definedName name="N1pIGnc" localSheetId="8">#REF!</definedName>
    <definedName name="N1pIGnc" localSheetId="7">#REF!</definedName>
    <definedName name="N1pIGnc" localSheetId="1">#REF!</definedName>
    <definedName name="N1pIGnc" localSheetId="5">#REF!</definedName>
    <definedName name="N1pIGnc">#REF!</definedName>
    <definedName name="N1pIGnc_1">NA()</definedName>
    <definedName name="N1pIGvc">"#REF!"</definedName>
    <definedName name="N1pIGvl" localSheetId="0">#REF!</definedName>
    <definedName name="N1pIGvl" localSheetId="8">#REF!</definedName>
    <definedName name="N1pIGvl" localSheetId="7">#REF!</definedName>
    <definedName name="N1pIGvl" localSheetId="1">#REF!</definedName>
    <definedName name="N1pIGvl" localSheetId="5">#REF!</definedName>
    <definedName name="N1pIGvl">#REF!</definedName>
    <definedName name="N1pIGvl_1">NA()</definedName>
    <definedName name="n1pind">"#REF!"</definedName>
    <definedName name="n1pind_1">NA()</definedName>
    <definedName name="N1pINDnc" localSheetId="0">#REF!</definedName>
    <definedName name="N1pINDnc" localSheetId="8">#REF!</definedName>
    <definedName name="N1pINDnc" localSheetId="7">#REF!</definedName>
    <definedName name="N1pINDnc" localSheetId="1">#REF!</definedName>
    <definedName name="N1pINDnc" localSheetId="5">#REF!</definedName>
    <definedName name="N1pINDnc">#REF!</definedName>
    <definedName name="N1pINDnc_1">NA()</definedName>
    <definedName name="N1pINDvc">"#REF!"</definedName>
    <definedName name="N1pINDvl" localSheetId="0">#REF!</definedName>
    <definedName name="N1pINDvl" localSheetId="8">#REF!</definedName>
    <definedName name="N1pINDvl" localSheetId="7">#REF!</definedName>
    <definedName name="N1pINDvl" localSheetId="1">#REF!</definedName>
    <definedName name="N1pINDvl" localSheetId="5">#REF!</definedName>
    <definedName name="N1pINDvl">#REF!</definedName>
    <definedName name="N1pINDvl_1">NA()</definedName>
    <definedName name="n1ping">"#REF!"</definedName>
    <definedName name="n1ping_1">NA()</definedName>
    <definedName name="n1pingnc" localSheetId="0">'[8]lam-moi'!#REF!</definedName>
    <definedName name="n1pingnc" localSheetId="8">'[8]lam-moi'!#REF!</definedName>
    <definedName name="n1pingnc" localSheetId="7">'[8]lam-moi'!#REF!</definedName>
    <definedName name="n1pingnc" localSheetId="1">'[8]lam-moi'!#REF!</definedName>
    <definedName name="n1pingnc" localSheetId="5">'[8]lam-moi'!#REF!</definedName>
    <definedName name="n1pingnc">'[8]lam-moi'!#REF!</definedName>
    <definedName name="N1pINGnc_1">NA()</definedName>
    <definedName name="N1pINGvc">"#REF!"</definedName>
    <definedName name="n1pingvl" localSheetId="0">'[8]lam-moi'!#REF!</definedName>
    <definedName name="n1pingvl" localSheetId="8">'[8]lam-moi'!#REF!</definedName>
    <definedName name="n1pingvl" localSheetId="7">'[8]lam-moi'!#REF!</definedName>
    <definedName name="n1pingvl" localSheetId="1">'[8]lam-moi'!#REF!</definedName>
    <definedName name="n1pingvl" localSheetId="5">'[8]lam-moi'!#REF!</definedName>
    <definedName name="n1pingvl">'[8]lam-moi'!#REF!</definedName>
    <definedName name="N1pINGvl_1">NA()</definedName>
    <definedName name="n1pint">"#REF!"</definedName>
    <definedName name="n1pint_1">NA()</definedName>
    <definedName name="n1pintnc" localSheetId="0">'[8]lam-moi'!#REF!</definedName>
    <definedName name="n1pintnc" localSheetId="8">'[8]lam-moi'!#REF!</definedName>
    <definedName name="n1pintnc" localSheetId="7">'[8]lam-moi'!#REF!</definedName>
    <definedName name="n1pintnc" localSheetId="1">'[8]lam-moi'!#REF!</definedName>
    <definedName name="n1pintnc" localSheetId="5">'[8]lam-moi'!#REF!</definedName>
    <definedName name="n1pintnc">'[8]lam-moi'!#REF!</definedName>
    <definedName name="N1pINTnc_1" localSheetId="0">[14]Nguồn!#REF!</definedName>
    <definedName name="N1pINTnc_1" localSheetId="8">[14]Nguồn!#REF!</definedName>
    <definedName name="N1pINTnc_1" localSheetId="7">[14]Nguồn!#REF!</definedName>
    <definedName name="N1pINTnc_1" localSheetId="1">[14]Nguồn!#REF!</definedName>
    <definedName name="N1pINTnc_1" localSheetId="5">[14]Nguồn!#REF!</definedName>
    <definedName name="N1pINTnc_1">[14]Nguồn!#REF!</definedName>
    <definedName name="n1pintvl" localSheetId="0">'[8]lam-moi'!#REF!</definedName>
    <definedName name="n1pintvl" localSheetId="8">'[8]lam-moi'!#REF!</definedName>
    <definedName name="n1pintvl" localSheetId="7">'[8]lam-moi'!#REF!</definedName>
    <definedName name="n1pintvl" localSheetId="1">'[8]lam-moi'!#REF!</definedName>
    <definedName name="n1pintvl" localSheetId="5">'[8]lam-moi'!#REF!</definedName>
    <definedName name="n1pintvl">'[8]lam-moi'!#REF!</definedName>
    <definedName name="N1pINTvl_1" localSheetId="0">[14]Nguồn!#REF!</definedName>
    <definedName name="N1pINTvl_1" localSheetId="8">[14]Nguồn!#REF!</definedName>
    <definedName name="N1pINTvl_1" localSheetId="7">[14]Nguồn!#REF!</definedName>
    <definedName name="N1pINTvl_1" localSheetId="1">[14]Nguồn!#REF!</definedName>
    <definedName name="N1pINTvl_1" localSheetId="5">[14]Nguồn!#REF!</definedName>
    <definedName name="N1pINTvl_1">[14]Nguồn!#REF!</definedName>
    <definedName name="n2_">"#REF!"</definedName>
    <definedName name="n24nc" localSheetId="0">'[8]lam-moi'!#REF!</definedName>
    <definedName name="n24nc" localSheetId="8">'[8]lam-moi'!#REF!</definedName>
    <definedName name="n24nc" localSheetId="7">'[8]lam-moi'!#REF!</definedName>
    <definedName name="n24nc" localSheetId="1">'[8]lam-moi'!#REF!</definedName>
    <definedName name="n24nc" localSheetId="5">'[8]lam-moi'!#REF!</definedName>
    <definedName name="n24nc">'[8]lam-moi'!#REF!</definedName>
    <definedName name="n24nc_1">NA()</definedName>
    <definedName name="n24vl" localSheetId="0">'[8]lam-moi'!#REF!</definedName>
    <definedName name="n24vl" localSheetId="8">'[8]lam-moi'!#REF!</definedName>
    <definedName name="n24vl" localSheetId="7">'[8]lam-moi'!#REF!</definedName>
    <definedName name="n24vl" localSheetId="1">'[8]lam-moi'!#REF!</definedName>
    <definedName name="n24vl" localSheetId="5">'[8]lam-moi'!#REF!</definedName>
    <definedName name="n24vl">'[8]lam-moi'!#REF!</definedName>
    <definedName name="n24vl_1">NA()</definedName>
    <definedName name="n2mignc" localSheetId="0">'[8]lam-moi'!#REF!</definedName>
    <definedName name="n2mignc" localSheetId="8">'[8]lam-moi'!#REF!</definedName>
    <definedName name="n2mignc" localSheetId="7">'[8]lam-moi'!#REF!</definedName>
    <definedName name="n2mignc" localSheetId="1">'[8]lam-moi'!#REF!</definedName>
    <definedName name="n2mignc" localSheetId="5">'[8]lam-moi'!#REF!</definedName>
    <definedName name="n2mignc">'[8]lam-moi'!#REF!</definedName>
    <definedName name="n2mignc_1">NA()</definedName>
    <definedName name="n2migvl" localSheetId="0">'[8]lam-moi'!#REF!</definedName>
    <definedName name="n2migvl" localSheetId="8">'[8]lam-moi'!#REF!</definedName>
    <definedName name="n2migvl" localSheetId="7">'[8]lam-moi'!#REF!</definedName>
    <definedName name="n2migvl" localSheetId="1">'[8]lam-moi'!#REF!</definedName>
    <definedName name="n2migvl" localSheetId="5">'[8]lam-moi'!#REF!</definedName>
    <definedName name="n2migvl">'[8]lam-moi'!#REF!</definedName>
    <definedName name="n2migvl_1">NA()</definedName>
    <definedName name="n2min1nc" localSheetId="0">'[8]lam-moi'!#REF!</definedName>
    <definedName name="n2min1nc" localSheetId="8">'[8]lam-moi'!#REF!</definedName>
    <definedName name="n2min1nc" localSheetId="7">'[8]lam-moi'!#REF!</definedName>
    <definedName name="n2min1nc" localSheetId="1">'[8]lam-moi'!#REF!</definedName>
    <definedName name="n2min1nc" localSheetId="5">'[8]lam-moi'!#REF!</definedName>
    <definedName name="n2min1nc">'[8]lam-moi'!#REF!</definedName>
    <definedName name="n2min1nc_1">NA()</definedName>
    <definedName name="n2min1vl" localSheetId="0">'[8]lam-moi'!#REF!</definedName>
    <definedName name="n2min1vl" localSheetId="8">'[8]lam-moi'!#REF!</definedName>
    <definedName name="n2min1vl" localSheetId="7">'[8]lam-moi'!#REF!</definedName>
    <definedName name="n2min1vl" localSheetId="1">'[8]lam-moi'!#REF!</definedName>
    <definedName name="n2min1vl" localSheetId="5">'[8]lam-moi'!#REF!</definedName>
    <definedName name="n2min1vl">'[8]lam-moi'!#REF!</definedName>
    <definedName name="n2min1vl_1">NA()</definedName>
    <definedName name="n3_">"#REF!"</definedName>
    <definedName name="n4_">"#REF!"</definedName>
    <definedName name="Na">"#REF!"</definedName>
    <definedName name="naêm1999" localSheetId="0">#REF!</definedName>
    <definedName name="naêm1999" localSheetId="8">#REF!</definedName>
    <definedName name="naêm1999" localSheetId="7">#REF!</definedName>
    <definedName name="naêm1999" localSheetId="1">#REF!</definedName>
    <definedName name="naêm1999" localSheetId="5">#REF!</definedName>
    <definedName name="naêm1999">#REF!</definedName>
    <definedName name="nam">"#REF!"</definedName>
    <definedName name="nama" localSheetId="0">#REF!</definedName>
    <definedName name="nama" localSheetId="8">#REF!</definedName>
    <definedName name="nama" localSheetId="7">#REF!</definedName>
    <definedName name="nama" localSheetId="1">#REF!</definedName>
    <definedName name="nama" localSheetId="5">#REF!</definedName>
    <definedName name="nama">#REF!</definedName>
    <definedName name="Name">"#REF!"</definedName>
    <definedName name="Name_1">NA()</definedName>
    <definedName name="Nan_khoi_cong">"#REF!"</definedName>
    <definedName name="NATHANG8" localSheetId="0">[64]MANV!#REF!</definedName>
    <definedName name="NATHANG8" localSheetId="8">[64]MANV!#REF!</definedName>
    <definedName name="NATHANG8" localSheetId="7">[64]MANV!#REF!</definedName>
    <definedName name="NATHANG8" localSheetId="1">[64]MANV!#REF!</definedName>
    <definedName name="NATHANG8" localSheetId="5">[64]MANV!#REF!</definedName>
    <definedName name="NATHANG8">[64]MANV!#REF!</definedName>
    <definedName name="naunhua">"#REF!"</definedName>
    <definedName name="NB">"#REF!"</definedName>
    <definedName name="NC">"#REF!"</definedName>
    <definedName name="nc.3_1">NA()</definedName>
    <definedName name="nc.4_1">NA()</definedName>
    <definedName name="NC.M10.1_1" localSheetId="0">[14]Nguồn!#REF!</definedName>
    <definedName name="NC.M10.1_1" localSheetId="8">[14]Nguồn!#REF!</definedName>
    <definedName name="NC.M10.1_1" localSheetId="7">[14]Nguồn!#REF!</definedName>
    <definedName name="NC.M10.1_1" localSheetId="1">[14]Nguồn!#REF!</definedName>
    <definedName name="NC.M10.1_1" localSheetId="5">[14]Nguồn!#REF!</definedName>
    <definedName name="NC.M10.1_1">[14]Nguồn!#REF!</definedName>
    <definedName name="NC.M10.2_1" localSheetId="0">[14]Nguồn!#REF!</definedName>
    <definedName name="NC.M10.2_1" localSheetId="8">[14]Nguồn!#REF!</definedName>
    <definedName name="NC.M10.2_1" localSheetId="7">[14]Nguồn!#REF!</definedName>
    <definedName name="NC.M10.2_1" localSheetId="1">[14]Nguồn!#REF!</definedName>
    <definedName name="NC.M10.2_1" localSheetId="5">[14]Nguồn!#REF!</definedName>
    <definedName name="NC.M10.2_1">[14]Nguồn!#REF!</definedName>
    <definedName name="NC.MDT_1" localSheetId="0">[14]Nguồn!#REF!</definedName>
    <definedName name="NC.MDT_1" localSheetId="8">[14]Nguồn!#REF!</definedName>
    <definedName name="NC.MDT_1" localSheetId="7">[14]Nguồn!#REF!</definedName>
    <definedName name="NC.MDT_1" localSheetId="1">[14]Nguồn!#REF!</definedName>
    <definedName name="NC.MDT_1" localSheetId="5">[14]Nguồn!#REF!</definedName>
    <definedName name="NC.MDT_1">[14]Nguồn!#REF!</definedName>
    <definedName name="nc_1">NA()</definedName>
    <definedName name="nc_betong200_1" localSheetId="0">[14]Nguồn!#REF!</definedName>
    <definedName name="nc_betong200_1" localSheetId="8">[14]Nguồn!#REF!</definedName>
    <definedName name="nc_betong200_1" localSheetId="7">[14]Nguồn!#REF!</definedName>
    <definedName name="nc_betong200_1" localSheetId="1">[14]Nguồn!#REF!</definedName>
    <definedName name="nc_betong200_1" localSheetId="5">[14]Nguồn!#REF!</definedName>
    <definedName name="nc_betong200_1">[14]Nguồn!#REF!</definedName>
    <definedName name="nc_btm10">"#REF!"</definedName>
    <definedName name="nc_btm100">"#REF!"</definedName>
    <definedName name="nc_btm100_1">NA()</definedName>
    <definedName name="nc_cotpha_1">NA()</definedName>
    <definedName name="NC_CSCT">"#REF!"</definedName>
    <definedName name="NC_CTXD">"#REF!"</definedName>
    <definedName name="NC_RD">"#REF!"</definedName>
    <definedName name="NC_TD">"#REF!"</definedName>
    <definedName name="NC150_1" localSheetId="0">[14]Nguồn!#REF!</definedName>
    <definedName name="NC150_1" localSheetId="8">[14]Nguồn!#REF!</definedName>
    <definedName name="NC150_1" localSheetId="7">[14]Nguồn!#REF!</definedName>
    <definedName name="NC150_1" localSheetId="1">[14]Nguồn!#REF!</definedName>
    <definedName name="NC150_1" localSheetId="5">[14]Nguồn!#REF!</definedName>
    <definedName name="NC150_1">[14]Nguồn!#REF!</definedName>
    <definedName name="nc1nc" localSheetId="0">'[8]lam-moi'!#REF!</definedName>
    <definedName name="nc1nc" localSheetId="8">'[8]lam-moi'!#REF!</definedName>
    <definedName name="nc1nc" localSheetId="7">'[8]lam-moi'!#REF!</definedName>
    <definedName name="nc1nc" localSheetId="1">'[8]lam-moi'!#REF!</definedName>
    <definedName name="nc1nc" localSheetId="5">'[8]lam-moi'!#REF!</definedName>
    <definedName name="nc1nc">'[8]lam-moi'!#REF!</definedName>
    <definedName name="nc1nc_1">NA()</definedName>
    <definedName name="nc1p">"#REF!"</definedName>
    <definedName name="nc1p_1">NA()</definedName>
    <definedName name="nc1vl" localSheetId="0">'[8]lam-moi'!#REF!</definedName>
    <definedName name="nc1vl" localSheetId="8">'[8]lam-moi'!#REF!</definedName>
    <definedName name="nc1vl" localSheetId="7">'[8]lam-moi'!#REF!</definedName>
    <definedName name="nc1vl" localSheetId="1">'[8]lam-moi'!#REF!</definedName>
    <definedName name="nc1vl" localSheetId="5">'[8]lam-moi'!#REF!</definedName>
    <definedName name="nc1vl">'[8]lam-moi'!#REF!</definedName>
    <definedName name="nc1vl_1">NA()</definedName>
    <definedName name="nc2.1I">"#REF!"</definedName>
    <definedName name="nc2.1II">"#REF!"</definedName>
    <definedName name="nc2.1III">"#REF!"</definedName>
    <definedName name="nc2.1IV">"#REF!"</definedName>
    <definedName name="nc2.2I">"#REF!"</definedName>
    <definedName name="nc2.2II">"#REF!"</definedName>
    <definedName name="nc2.2III">"#REF!"</definedName>
    <definedName name="nc2.2IV">"#REF!"</definedName>
    <definedName name="nc2.3I">"#REF!"</definedName>
    <definedName name="nc2.3II">"#REF!"</definedName>
    <definedName name="nc2.3III">"#REF!"</definedName>
    <definedName name="nc2.3IV">"#REF!"</definedName>
    <definedName name="nc2.4I">"#REF!"</definedName>
    <definedName name="nc2.4II">"#REF!"</definedName>
    <definedName name="nc2.4III">"#REF!"</definedName>
    <definedName name="nc2.4IV">"#REF!"</definedName>
    <definedName name="nc2.5" localSheetId="0">#REF!</definedName>
    <definedName name="nc2.5" localSheetId="8">#REF!</definedName>
    <definedName name="nc2.5" localSheetId="7">#REF!</definedName>
    <definedName name="nc2.5" localSheetId="1">#REF!</definedName>
    <definedName name="nc2.5" localSheetId="5">#REF!</definedName>
    <definedName name="nc2.5">#REF!</definedName>
    <definedName name="nc2.5I">"#REF!"</definedName>
    <definedName name="nc2.5II">"#REF!"</definedName>
    <definedName name="nc2.5III">"#REF!"</definedName>
    <definedName name="nc2.5IV">"#REF!"</definedName>
    <definedName name="nc2.6I">"#REF!"</definedName>
    <definedName name="nc2.6II">"#REF!"</definedName>
    <definedName name="nc2.6III">"#REF!"</definedName>
    <definedName name="nc2.6IV">"#REF!"</definedName>
    <definedName name="nc2.7_1">NA()</definedName>
    <definedName name="nc2.7I">"#REF!"</definedName>
    <definedName name="nc2.7II">"#REF!"</definedName>
    <definedName name="nc2.7III">"#REF!"</definedName>
    <definedName name="nc2.7IV">"#REF!"</definedName>
    <definedName name="nc2.8I">"#REF!"</definedName>
    <definedName name="nc2.8II">"#REF!"</definedName>
    <definedName name="nc2.8III">"#REF!"</definedName>
    <definedName name="nc2.8IV">"#REF!"</definedName>
    <definedName name="nc2.9I">"#REF!"</definedName>
    <definedName name="nc2.9II">"#REF!"</definedName>
    <definedName name="nc2.9III">"#REF!"</definedName>
    <definedName name="nc2.9IV">"#REF!"</definedName>
    <definedName name="NC200_1">NA()</definedName>
    <definedName name="nc24nc" localSheetId="0">'[8]lam-moi'!#REF!</definedName>
    <definedName name="nc24nc" localSheetId="8">'[8]lam-moi'!#REF!</definedName>
    <definedName name="nc24nc" localSheetId="7">'[8]lam-moi'!#REF!</definedName>
    <definedName name="nc24nc" localSheetId="1">'[8]lam-moi'!#REF!</definedName>
    <definedName name="nc24nc" localSheetId="5">'[8]lam-moi'!#REF!</definedName>
    <definedName name="nc24nc">'[8]lam-moi'!#REF!</definedName>
    <definedName name="nc24nc_1">NA()</definedName>
    <definedName name="nc24vl" localSheetId="0">'[8]lam-moi'!#REF!</definedName>
    <definedName name="nc24vl" localSheetId="8">'[8]lam-moi'!#REF!</definedName>
    <definedName name="nc24vl" localSheetId="7">'[8]lam-moi'!#REF!</definedName>
    <definedName name="nc24vl" localSheetId="1">'[8]lam-moi'!#REF!</definedName>
    <definedName name="nc24vl" localSheetId="5">'[8]lam-moi'!#REF!</definedName>
    <definedName name="nc24vl">'[8]lam-moi'!#REF!</definedName>
    <definedName name="nc24vl_1">NA()</definedName>
    <definedName name="nc25_1">NA()</definedName>
    <definedName name="nc27_1">NA()</definedName>
    <definedName name="nc2I">"#REF!"</definedName>
    <definedName name="nc2II">"#REF!"</definedName>
    <definedName name="nc2III">"#REF!"</definedName>
    <definedName name="nc2IV">"#REF!"</definedName>
    <definedName name="nc3._1">NA()</definedName>
    <definedName name="nc3.1I">"#REF!"</definedName>
    <definedName name="nc3.1II">"#REF!"</definedName>
    <definedName name="nc3.1III">"#REF!"</definedName>
    <definedName name="nc3.1IV">"#REF!"</definedName>
    <definedName name="nc3.2">"#REF!"</definedName>
    <definedName name="nc3.2I">"#REF!"</definedName>
    <definedName name="nc3.2II">"#REF!"</definedName>
    <definedName name="nc3.2III">"#REF!"</definedName>
    <definedName name="nc3.2IV">"#REF!"</definedName>
    <definedName name="nc3.3I">"#REF!"</definedName>
    <definedName name="nc3.3II">"#REF!"</definedName>
    <definedName name="nc3.3III">"#REF!"</definedName>
    <definedName name="nc3.3IV">"#REF!"</definedName>
    <definedName name="nc3.4I">"#REF!"</definedName>
    <definedName name="nc3.4II">"#REF!"</definedName>
    <definedName name="nc3.4III">"#REF!"</definedName>
    <definedName name="nc3.4IV">"#REF!"</definedName>
    <definedName name="nc3.5_1">NA()</definedName>
    <definedName name="nc3.5I">"#REF!"</definedName>
    <definedName name="nc3.5II">"#REF!"</definedName>
    <definedName name="nc3.5III">"#REF!"</definedName>
    <definedName name="nc3.5IV">"#REF!"</definedName>
    <definedName name="nc3.6I">"#REF!"</definedName>
    <definedName name="nc3.6II">"#REF!"</definedName>
    <definedName name="nc3.6III">"#REF!"</definedName>
    <definedName name="nc3.6IV">"#REF!"</definedName>
    <definedName name="nc3.7I">"#REF!"</definedName>
    <definedName name="nc3.7II">"#REF!"</definedName>
    <definedName name="nc3.7III">"#REF!"</definedName>
    <definedName name="nc3.7IV">"#REF!"</definedName>
    <definedName name="nc3.8I">"#REF!"</definedName>
    <definedName name="nc3.8II">"#REF!"</definedName>
    <definedName name="nc3.8III">"#REF!"</definedName>
    <definedName name="nc3.8IV">"#REF!"</definedName>
    <definedName name="nc3.9I">"#REF!"</definedName>
    <definedName name="nc3.9II">"#REF!"</definedName>
    <definedName name="nc3.9III">"#REF!"</definedName>
    <definedName name="nc3.9IV">"#REF!"</definedName>
    <definedName name="nc3_1">NA()</definedName>
    <definedName name="nc32_1">NA()</definedName>
    <definedName name="nc35_1">NA()</definedName>
    <definedName name="nc37_1">NA()</definedName>
    <definedName name="nc3I">"#REF!"</definedName>
    <definedName name="nc3II">"#REF!"</definedName>
    <definedName name="nc3III">"#REF!"</definedName>
    <definedName name="nc3IV">"#REF!"</definedName>
    <definedName name="nc3p">"#REF!"</definedName>
    <definedName name="nc3p_1">NA()</definedName>
    <definedName name="nc4.1I">"#REF!"</definedName>
    <definedName name="nc4.1II">"#REF!"</definedName>
    <definedName name="nc4.1III">"#REF!"</definedName>
    <definedName name="nc4.1IV">"#REF!"</definedName>
    <definedName name="nc4.2I">"#REF!"</definedName>
    <definedName name="nc4.2II">"#REF!"</definedName>
    <definedName name="nc4.2III">"#REF!"</definedName>
    <definedName name="nc4.2IV">"#REF!"</definedName>
    <definedName name="nc4.3" localSheetId="0">#REF!</definedName>
    <definedName name="nc4.3" localSheetId="8">#REF!</definedName>
    <definedName name="nc4.3" localSheetId="7">#REF!</definedName>
    <definedName name="nc4.3" localSheetId="1">#REF!</definedName>
    <definedName name="nc4.3" localSheetId="5">#REF!</definedName>
    <definedName name="nc4.3">#REF!</definedName>
    <definedName name="nc4.3I">"#REF!"</definedName>
    <definedName name="nc4.3II">"#REF!"</definedName>
    <definedName name="nc4.3III">"#REF!"</definedName>
    <definedName name="nc4.3IV">"#REF!"</definedName>
    <definedName name="nc4.4I">"#REF!"</definedName>
    <definedName name="nc4.4II">"#REF!"</definedName>
    <definedName name="nc4.4III">"#REF!"</definedName>
    <definedName name="nc4.4IV">"#REF!"</definedName>
    <definedName name="nc4.5_1">NA()</definedName>
    <definedName name="nc4.5I">"#REF!"</definedName>
    <definedName name="nc4.5II">"#REF!"</definedName>
    <definedName name="nc4.5III">"#REF!"</definedName>
    <definedName name="nc4.5IV">"#REF!"</definedName>
    <definedName name="nc4.6I">"#REF!"</definedName>
    <definedName name="nc4.6II">"#REF!"</definedName>
    <definedName name="nc4.6III">"#REF!"</definedName>
    <definedName name="nc4.6IV">"#REF!"</definedName>
    <definedName name="NC4.7" localSheetId="0">#REF!</definedName>
    <definedName name="NC4.7" localSheetId="8">#REF!</definedName>
    <definedName name="NC4.7" localSheetId="7">#REF!</definedName>
    <definedName name="NC4.7" localSheetId="1">#REF!</definedName>
    <definedName name="NC4.7" localSheetId="5">#REF!</definedName>
    <definedName name="NC4.7">#REF!</definedName>
    <definedName name="nc4.7I">"#REF!"</definedName>
    <definedName name="nc4.7II">"#REF!"</definedName>
    <definedName name="nc4.7III">"#REF!"</definedName>
    <definedName name="nc4.7IV">"#REF!"</definedName>
    <definedName name="nc4.8I">"#REF!"</definedName>
    <definedName name="nc4.8II">"#REF!"</definedName>
    <definedName name="nc4.8III">"#REF!"</definedName>
    <definedName name="nc4.8IV">"#REF!"</definedName>
    <definedName name="nc4.9I">"#REF!"</definedName>
    <definedName name="nc4.9II">"#REF!"</definedName>
    <definedName name="nc4.9III">"#REF!"</definedName>
    <definedName name="nc4.9IV">"#REF!"</definedName>
    <definedName name="nc4_1">NA()</definedName>
    <definedName name="nc45_1">NA()</definedName>
    <definedName name="nc4I">"#REF!"</definedName>
    <definedName name="nc4II">"#REF!"</definedName>
    <definedName name="nc4III">"#REF!"</definedName>
    <definedName name="nc4IV">"#REF!"</definedName>
    <definedName name="nc5.5" localSheetId="0">#REF!</definedName>
    <definedName name="nc5.5" localSheetId="8">#REF!</definedName>
    <definedName name="nc5.5" localSheetId="7">#REF!</definedName>
    <definedName name="nc5.5" localSheetId="1">#REF!</definedName>
    <definedName name="nc5.5" localSheetId="5">#REF!</definedName>
    <definedName name="nc5.5">#REF!</definedName>
    <definedName name="nc5.7" localSheetId="0">#REF!</definedName>
    <definedName name="nc5.7" localSheetId="8">#REF!</definedName>
    <definedName name="nc5.7" localSheetId="7">#REF!</definedName>
    <definedName name="nc5.7" localSheetId="1">#REF!</definedName>
    <definedName name="nc5.7" localSheetId="5">#REF!</definedName>
    <definedName name="nc5.7">#REF!</definedName>
    <definedName name="nc5_1">NA()</definedName>
    <definedName name="Nc50_1">NA()</definedName>
    <definedName name="nc5I">"#REF!"</definedName>
    <definedName name="nc5II">"#REF!"</definedName>
    <definedName name="nc5III">"#REF!"</definedName>
    <definedName name="nc5IV">"#REF!"</definedName>
    <definedName name="nc6.5" localSheetId="0">#REF!</definedName>
    <definedName name="nc6.5" localSheetId="8">#REF!</definedName>
    <definedName name="nc6.5" localSheetId="7">#REF!</definedName>
    <definedName name="nc6.5" localSheetId="1">#REF!</definedName>
    <definedName name="nc6.5" localSheetId="5">#REF!</definedName>
    <definedName name="nc6.5">#REF!</definedName>
    <definedName name="nc6.7" localSheetId="0">#REF!</definedName>
    <definedName name="nc6.7" localSheetId="8">#REF!</definedName>
    <definedName name="nc6.7" localSheetId="7">#REF!</definedName>
    <definedName name="nc6.7" localSheetId="1">#REF!</definedName>
    <definedName name="nc6.7" localSheetId="5">#REF!</definedName>
    <definedName name="nc6.7">#REF!</definedName>
    <definedName name="nc6_1">NA()</definedName>
    <definedName name="nc7_1">NA()</definedName>
    <definedName name="ncbaotaibovay">"#REF!"</definedName>
    <definedName name="NCBD100">"#REF!"</definedName>
    <definedName name="NCBD100_1">NA()</definedName>
    <definedName name="NCBD200">"#REF!"</definedName>
    <definedName name="NCBD200_1">NA()</definedName>
    <definedName name="NCBD250">"#REF!"</definedName>
    <definedName name="NCBD250_1">NA()</definedName>
    <definedName name="ncbt_1">NA()</definedName>
    <definedName name="ncc">'[69]BANG DE EDIT'!$I$46</definedName>
    <definedName name="ncc2.5" localSheetId="0">#REF!</definedName>
    <definedName name="ncc2.5" localSheetId="8">#REF!</definedName>
    <definedName name="ncc2.5" localSheetId="7">#REF!</definedName>
    <definedName name="ncc2.5" localSheetId="1">#REF!</definedName>
    <definedName name="ncc2.5" localSheetId="5">#REF!</definedName>
    <definedName name="ncc2.5">#REF!</definedName>
    <definedName name="ncc3.2" localSheetId="0">#REF!</definedName>
    <definedName name="ncc3.2" localSheetId="8">#REF!</definedName>
    <definedName name="ncc3.2" localSheetId="7">#REF!</definedName>
    <definedName name="ncc3.2" localSheetId="1">#REF!</definedName>
    <definedName name="ncc3.2" localSheetId="5">#REF!</definedName>
    <definedName name="ncc3.2">#REF!</definedName>
    <definedName name="ncc4.3" localSheetId="0">#REF!</definedName>
    <definedName name="ncc4.3" localSheetId="8">#REF!</definedName>
    <definedName name="ncc4.3" localSheetId="7">#REF!</definedName>
    <definedName name="ncc4.3" localSheetId="1">#REF!</definedName>
    <definedName name="ncc4.3" localSheetId="5">#REF!</definedName>
    <definedName name="ncc4.3">#REF!</definedName>
    <definedName name="ncc4.5" localSheetId="0">#REF!</definedName>
    <definedName name="ncc4.5" localSheetId="8">#REF!</definedName>
    <definedName name="ncc4.5" localSheetId="7">#REF!</definedName>
    <definedName name="ncc4.5" localSheetId="1">#REF!</definedName>
    <definedName name="ncc4.5" localSheetId="5">#REF!</definedName>
    <definedName name="ncc4.5">#REF!</definedName>
    <definedName name="NCC4.7" localSheetId="0">#REF!</definedName>
    <definedName name="NCC4.7" localSheetId="8">#REF!</definedName>
    <definedName name="NCC4.7" localSheetId="7">#REF!</definedName>
    <definedName name="NCC4.7" localSheetId="1">#REF!</definedName>
    <definedName name="NCC4.7" localSheetId="5">#REF!</definedName>
    <definedName name="NCC4.7">#REF!</definedName>
    <definedName name="ncc5.5" localSheetId="0">#REF!</definedName>
    <definedName name="ncc5.5" localSheetId="8">#REF!</definedName>
    <definedName name="ncc5.5" localSheetId="7">#REF!</definedName>
    <definedName name="ncc5.5" localSheetId="1">#REF!</definedName>
    <definedName name="ncc5.5" localSheetId="5">#REF!</definedName>
    <definedName name="ncc5.5">#REF!</definedName>
    <definedName name="ncc5.7" localSheetId="0">#REF!</definedName>
    <definedName name="ncc5.7" localSheetId="8">#REF!</definedName>
    <definedName name="ncc5.7" localSheetId="7">#REF!</definedName>
    <definedName name="ncc5.7" localSheetId="1">#REF!</definedName>
    <definedName name="ncc5.7" localSheetId="5">#REF!</definedName>
    <definedName name="ncc5.7">#REF!</definedName>
    <definedName name="ncc6.5" localSheetId="0">#REF!</definedName>
    <definedName name="ncc6.5" localSheetId="8">#REF!</definedName>
    <definedName name="ncc6.5" localSheetId="7">#REF!</definedName>
    <definedName name="ncc6.5" localSheetId="1">#REF!</definedName>
    <definedName name="ncc6.5" localSheetId="5">#REF!</definedName>
    <definedName name="ncc6.5">#REF!</definedName>
    <definedName name="ncc6.7" localSheetId="0">#REF!</definedName>
    <definedName name="ncc6.7" localSheetId="8">#REF!</definedName>
    <definedName name="ncc6.7" localSheetId="7">#REF!</definedName>
    <definedName name="ncc6.7" localSheetId="1">#REF!</definedName>
    <definedName name="ncc6.7" localSheetId="5">#REF!</definedName>
    <definedName name="ncc6.7">#REF!</definedName>
    <definedName name="NCcap0.7">"#REF!"</definedName>
    <definedName name="NCcap0.7_1">NA()</definedName>
    <definedName name="NCcap1">"#REF!"</definedName>
    <definedName name="NCcap1_1">NA()</definedName>
    <definedName name="nccc2_1" localSheetId="0">[14]Nguồn!#REF!</definedName>
    <definedName name="nccc2_1" localSheetId="8">[14]Nguồn!#REF!</definedName>
    <definedName name="nccc2_1" localSheetId="7">[14]Nguồn!#REF!</definedName>
    <definedName name="nccc2_1" localSheetId="1">[14]Nguồn!#REF!</definedName>
    <definedName name="nccc2_1" localSheetId="5">[14]Nguồn!#REF!</definedName>
    <definedName name="nccc2_1">[14]Nguồn!#REF!</definedName>
    <definedName name="nccs">"#REF!"</definedName>
    <definedName name="nccs_1">NA()</definedName>
    <definedName name="NCCT3p">"#REF!"</definedName>
    <definedName name="ncday35">"#REF!"</definedName>
    <definedName name="ncday50">"#REF!"</definedName>
    <definedName name="ncday70">"#REF!"</definedName>
    <definedName name="ncday95">"#REF!"</definedName>
    <definedName name="ncdd" localSheetId="0">'[8]TH XL'!#REF!</definedName>
    <definedName name="ncdd" localSheetId="8">'[8]TH XL'!#REF!</definedName>
    <definedName name="ncdd" localSheetId="7">'[8]TH XL'!#REF!</definedName>
    <definedName name="ncdd" localSheetId="1">'[8]TH XL'!#REF!</definedName>
    <definedName name="ncdd" localSheetId="5">'[8]TH XL'!#REF!</definedName>
    <definedName name="ncdd">'[8]TH XL'!#REF!</definedName>
    <definedName name="ncdd_1">NA()</definedName>
    <definedName name="NCDD2" localSheetId="0">'[8]TH XL'!#REF!</definedName>
    <definedName name="NCDD2" localSheetId="8">'[8]TH XL'!#REF!</definedName>
    <definedName name="NCDD2" localSheetId="7">'[8]TH XL'!#REF!</definedName>
    <definedName name="NCDD2" localSheetId="1">'[8]TH XL'!#REF!</definedName>
    <definedName name="NCDD2" localSheetId="5">'[8]TH XL'!#REF!</definedName>
    <definedName name="NCDD2">'[8]TH XL'!#REF!</definedName>
    <definedName name="NCDD2_1">NA()</definedName>
    <definedName name="ncdg" localSheetId="0">#REF!</definedName>
    <definedName name="ncdg" localSheetId="8">#REF!</definedName>
    <definedName name="ncdg" localSheetId="7">#REF!</definedName>
    <definedName name="ncdg" localSheetId="1">#REF!</definedName>
    <definedName name="ncdg" localSheetId="5">#REF!</definedName>
    <definedName name="ncdg">#REF!</definedName>
    <definedName name="ncdg_1" localSheetId="0">[14]Nguồn!#REF!</definedName>
    <definedName name="ncdg_1" localSheetId="8">[14]Nguồn!#REF!</definedName>
    <definedName name="ncdg_1" localSheetId="7">[14]Nguồn!#REF!</definedName>
    <definedName name="ncdg_1" localSheetId="1">[14]Nguồn!#REF!</definedName>
    <definedName name="ncdg_1" localSheetId="5">[14]Nguồn!#REF!</definedName>
    <definedName name="ncdg_1">[14]Nguồn!#REF!</definedName>
    <definedName name="NCGF_1">NA()</definedName>
    <definedName name="ncgff">"#REF!"</definedName>
    <definedName name="NCHC">[8]TNHCHINH!$J$38</definedName>
    <definedName name="NCHC_1">NA()</definedName>
    <definedName name="ncII" localSheetId="0">#REF!</definedName>
    <definedName name="ncII" localSheetId="8">#REF!</definedName>
    <definedName name="ncII" localSheetId="7">#REF!</definedName>
    <definedName name="ncII" localSheetId="1">#REF!</definedName>
    <definedName name="ncII" localSheetId="5">#REF!</definedName>
    <definedName name="ncII">#REF!</definedName>
    <definedName name="NCKday">"#REF!"</definedName>
    <definedName name="NCKday_1" localSheetId="0">[14]Nguồn!#REF!</definedName>
    <definedName name="NCKday_1" localSheetId="8">[14]Nguồn!#REF!</definedName>
    <definedName name="NCKday_1" localSheetId="7">[14]Nguồn!#REF!</definedName>
    <definedName name="NCKday_1" localSheetId="1">[14]Nguồn!#REF!</definedName>
    <definedName name="NCKday_1" localSheetId="5">[14]Nguồn!#REF!</definedName>
    <definedName name="NCKday_1">[14]Nguồn!#REF!</definedName>
    <definedName name="NCKT">"#REF!"</definedName>
    <definedName name="NCL100_1">NA()</definedName>
    <definedName name="NCL200_1">NA()</definedName>
    <definedName name="NCL250_1">NA()</definedName>
    <definedName name="NCLD">"#REF!"</definedName>
    <definedName name="NCLD_1">NA()</definedName>
    <definedName name="NCM">2.5%</definedName>
    <definedName name="ncmt2_1" localSheetId="0">[43]Nguồn!#REF!</definedName>
    <definedName name="ncmt2_1" localSheetId="8">[43]Nguồn!#REF!</definedName>
    <definedName name="ncmt2_1" localSheetId="7">[43]Nguồn!#REF!</definedName>
    <definedName name="ncmt2_1" localSheetId="1">[43]Nguồn!#REF!</definedName>
    <definedName name="ncmt2_1" localSheetId="5">[43]Nguồn!#REF!</definedName>
    <definedName name="ncmt2_1">[43]Nguồn!#REF!</definedName>
    <definedName name="NCNCS_1">NA()</definedName>
    <definedName name="Ncol_1">NA()</definedName>
    <definedName name="ncong">"#REF!"</definedName>
    <definedName name="ncong_1" localSheetId="0">#REF!</definedName>
    <definedName name="ncong_1" localSheetId="8">#REF!</definedName>
    <definedName name="ncong_1" localSheetId="7">#REF!</definedName>
    <definedName name="ncong_1" localSheetId="1">#REF!</definedName>
    <definedName name="ncong_1" localSheetId="5">#REF!</definedName>
    <definedName name="ncong_1">#REF!</definedName>
    <definedName name="NCPP">"#REF!"</definedName>
    <definedName name="NCPP_1">NA()</definedName>
    <definedName name="NCT">"#REF!"</definedName>
    <definedName name="nct_1">NA()</definedName>
    <definedName name="NCT_BKTC" localSheetId="0">#REF!</definedName>
    <definedName name="NCT_BKTC" localSheetId="8">#REF!</definedName>
    <definedName name="NCT_BKTC" localSheetId="7">#REF!</definedName>
    <definedName name="NCT_BKTC" localSheetId="1">#REF!</definedName>
    <definedName name="NCT_BKTC" localSheetId="5">#REF!</definedName>
    <definedName name="NCT_BKTC">#REF!</definedName>
    <definedName name="ncthepnaphl">"#REF!"</definedName>
    <definedName name="nctn">"#REF!"</definedName>
    <definedName name="nctn_1">NA()</definedName>
    <definedName name="nctr" localSheetId="0">'[8]TH XL'!#REF!</definedName>
    <definedName name="nctr" localSheetId="8">'[8]TH XL'!#REF!</definedName>
    <definedName name="nctr" localSheetId="7">'[8]TH XL'!#REF!</definedName>
    <definedName name="nctr" localSheetId="1">'[8]TH XL'!#REF!</definedName>
    <definedName name="nctr" localSheetId="5">'[8]TH XL'!#REF!</definedName>
    <definedName name="nctr">'[8]TH XL'!#REF!</definedName>
    <definedName name="nctr_1">NA()</definedName>
    <definedName name="nctram">"#REF!"</definedName>
    <definedName name="nctram_1">NA()</definedName>
    <definedName name="NCVC100">"#REF!"</definedName>
    <definedName name="NCVC100_1">NA()</definedName>
    <definedName name="NCVC200">"#REF!"</definedName>
    <definedName name="NCVC200_1">NA()</definedName>
    <definedName name="NCVC250">"#REF!"</definedName>
    <definedName name="NCVC250_1">NA()</definedName>
    <definedName name="NCVC3P">"#REF!"</definedName>
    <definedName name="NCVC3P_1">NA()</definedName>
    <definedName name="ncxlkcs">"#REF!"</definedName>
    <definedName name="ncxlkd">"#REF!"</definedName>
    <definedName name="ncxlkh">"#REF!"</definedName>
    <definedName name="ncxlkt">"#REF!"</definedName>
    <definedName name="ncxlktnl">"#REF!"</definedName>
    <definedName name="ncxlpxsx">"#REF!"</definedName>
    <definedName name="ncxltc">"#REF!"</definedName>
    <definedName name="nd">[13]gVL!$Q$30</definedName>
    <definedName name="nd_8_1" localSheetId="0">#REF!</definedName>
    <definedName name="nd_8_1" localSheetId="8">#REF!</definedName>
    <definedName name="nd_8_1" localSheetId="7">#REF!</definedName>
    <definedName name="nd_8_1" localSheetId="1">#REF!</definedName>
    <definedName name="nd_8_1" localSheetId="5">#REF!</definedName>
    <definedName name="nd_8_1">#REF!</definedName>
    <definedName name="nd_9_1" localSheetId="0">#REF!</definedName>
    <definedName name="nd_9_1" localSheetId="8">#REF!</definedName>
    <definedName name="nd_9_1" localSheetId="7">#REF!</definedName>
    <definedName name="nd_9_1" localSheetId="1">#REF!</definedName>
    <definedName name="nd_9_1" localSheetId="5">#REF!</definedName>
    <definedName name="nd_9_1">#REF!</definedName>
    <definedName name="ndc">"#REF!"</definedName>
    <definedName name="ndc_1">NA()</definedName>
    <definedName name="NDFN">"#REF!"</definedName>
    <definedName name="NDFP">"#REF!"</definedName>
    <definedName name="Ndk" localSheetId="0">#REF!</definedName>
    <definedName name="Ndk" localSheetId="8">#REF!</definedName>
    <definedName name="Ndk" localSheetId="7">#REF!</definedName>
    <definedName name="Ndk" localSheetId="1">#REF!</definedName>
    <definedName name="Ndk" localSheetId="5">#REF!</definedName>
    <definedName name="Ndk">#REF!</definedName>
    <definedName name="neff_1">NA()</definedName>
    <definedName name="Neg_Temp_Diff" localSheetId="0">#REF!</definedName>
    <definedName name="Neg_Temp_Diff" localSheetId="8">#REF!</definedName>
    <definedName name="Neg_Temp_Diff" localSheetId="7">#REF!</definedName>
    <definedName name="Neg_Temp_Diff" localSheetId="1">#REF!</definedName>
    <definedName name="Neg_Temp_Diff" localSheetId="5">#REF!</definedName>
    <definedName name="Neg_Temp_Diff">#REF!</definedName>
    <definedName name="nenbt_1">NA()</definedName>
    <definedName name="NenDuong" localSheetId="0">#REF!</definedName>
    <definedName name="NenDuong" localSheetId="8">#REF!</definedName>
    <definedName name="NenDuong" localSheetId="7">#REF!</definedName>
    <definedName name="NenDuong" localSheetId="1">#REF!</definedName>
    <definedName name="NenDuong" localSheetId="5">#REF!</definedName>
    <definedName name="NenDuong">#REF!</definedName>
    <definedName name="nenkhi">"#REF!"</definedName>
    <definedName name="nenkhi10m3">"#REF!"</definedName>
    <definedName name="nenkhi10m3_1">NA()</definedName>
    <definedName name="nenkhi1200">"#REF!"</definedName>
    <definedName name="nenkhi1200_1">NA()</definedName>
    <definedName name="nenkhi17">"#REF!"</definedName>
    <definedName name="neo32mm">"#REF!"</definedName>
    <definedName name="neo32mm_1">NA()</definedName>
    <definedName name="neo4T">"#REF!"</definedName>
    <definedName name="neo4T_1">NA()</definedName>
    <definedName name="NET">"#REF!"</definedName>
    <definedName name="NET_1">"#REF!"</definedName>
    <definedName name="NET_1_1">"#REF!"</definedName>
    <definedName name="NET_1_11">"#REF!"</definedName>
    <definedName name="NET_1_12">"#REF!"</definedName>
    <definedName name="NET_1_17">"#REF!"</definedName>
    <definedName name="NET_1_21">"#REF!"</definedName>
    <definedName name="NET_11">"#REF!"</definedName>
    <definedName name="NET_12">"#REF!"</definedName>
    <definedName name="NET_17">"#REF!"</definedName>
    <definedName name="NET_21">"#REF!"</definedName>
    <definedName name="NET_ANA">"#REF!"</definedName>
    <definedName name="NET_ANA_1">"#REF!"</definedName>
    <definedName name="NET_ANA_1_1">"#REF!"</definedName>
    <definedName name="NET_ANA_1_11">"#REF!"</definedName>
    <definedName name="NET_ANA_1_12">"#REF!"</definedName>
    <definedName name="NET_ANA_1_17">"#REF!"</definedName>
    <definedName name="NET_ANA_1_21">"#REF!"</definedName>
    <definedName name="NET_ANA_11">"#REF!"</definedName>
    <definedName name="NET_ANA_12">"#REF!"</definedName>
    <definedName name="NET_ANA_17">"#REF!"</definedName>
    <definedName name="NET_ANA_2">"#REF!"</definedName>
    <definedName name="NET_ANA_2_1">"#REF!"</definedName>
    <definedName name="NET_ANA_2_11">"#REF!"</definedName>
    <definedName name="NET_ANA_2_12">"#REF!"</definedName>
    <definedName name="NET_ANA_2_17">"#REF!"</definedName>
    <definedName name="NET_ANA_2_21">"#REF!"</definedName>
    <definedName name="NET_ANA_21">"#REF!"</definedName>
    <definedName name="NET2_1">"#REF!"</definedName>
    <definedName name="NET2_11">"#REF!"</definedName>
    <definedName name="NET2_12">"#REF!"</definedName>
    <definedName name="NET2_17">"#REF!"</definedName>
    <definedName name="NET2_21">"#REF!"</definedName>
    <definedName name="new" hidden="1">#N/A</definedName>
    <definedName name="new_1">"#REF!"</definedName>
    <definedName name="New_L">"#REF!"</definedName>
    <definedName name="NewPOS">"#REF!"</definedName>
    <definedName name="NEXT">"#REF!"</definedName>
    <definedName name="nfru6" localSheetId="0">#REF!</definedName>
    <definedName name="nfru6" localSheetId="8">#REF!</definedName>
    <definedName name="nfru6" localSheetId="7">#REF!</definedName>
    <definedName name="nfru6" localSheetId="1">#REF!</definedName>
    <definedName name="nfru6" localSheetId="5">#REF!</definedName>
    <definedName name="nfru6">#REF!</definedName>
    <definedName name="ng_1">NA()</definedName>
    <definedName name="NG_THANG" localSheetId="0">#REF!</definedName>
    <definedName name="NG_THANG" localSheetId="8">#REF!</definedName>
    <definedName name="NG_THANG" localSheetId="7">#REF!</definedName>
    <definedName name="NG_THANG" localSheetId="1">#REF!</definedName>
    <definedName name="NG_THANG" localSheetId="5">#REF!</definedName>
    <definedName name="NG_THANG">#REF!</definedName>
    <definedName name="ng1._1">NA()</definedName>
    <definedName name="ng2._1">NA()</definedName>
    <definedName name="ngan">{"Thuxm2.xls","Sheet1"}</definedName>
    <definedName name="NGAØY">"#REF!"</definedName>
    <definedName name="ngau">"#REF!"</definedName>
    <definedName name="ngay">"#REF!"</definedName>
    <definedName name="nghi_bq_1">NA()</definedName>
    <definedName name="nghi_bv_1">NA()</definedName>
    <definedName name="nghi_ck_1">NA()</definedName>
    <definedName name="nghi_d1_1">NA()</definedName>
    <definedName name="nghi_d2_1">NA()</definedName>
    <definedName name="nghi_d3_1">NA()</definedName>
    <definedName name="nghi_dl_1">NA()</definedName>
    <definedName name="nghi_kcs_1">NA()</definedName>
    <definedName name="nghi_nb_1">NA()</definedName>
    <definedName name="nghi_ngio_1">NA()</definedName>
    <definedName name="nghi_nv_1">NA()</definedName>
    <definedName name="nghi_t3_1">NA()</definedName>
    <definedName name="nghi_t4_1">NA()</definedName>
    <definedName name="nghi_t5_1">NA()</definedName>
    <definedName name="nghi_t6_1">NA()</definedName>
    <definedName name="nghi_tc_1">NA()</definedName>
    <definedName name="nghi_tm_1">NA()</definedName>
    <definedName name="nghi_vs_1">NA()</definedName>
    <definedName name="nghi_xh_1">NA()</definedName>
    <definedName name="nght">"#REF!"</definedName>
    <definedName name="ngu" localSheetId="0" hidden="1">{"'Sheet1'!$L$16"}</definedName>
    <definedName name="ngu" localSheetId="6" hidden="1">{"'Sheet1'!$L$16"}</definedName>
    <definedName name="ngu" localSheetId="8" hidden="1">{"'Sheet1'!$L$16"}</definedName>
    <definedName name="ngu" localSheetId="7" hidden="1">{"'Sheet1'!$L$16"}</definedName>
    <definedName name="ngu" localSheetId="1" hidden="1">{"'Sheet1'!$L$16"}</definedName>
    <definedName name="ngu" localSheetId="5" hidden="1">{"'Sheet1'!$L$16"}</definedName>
    <definedName name="ngu" hidden="1">{"'Sheet1'!$L$16"}</definedName>
    <definedName name="Nguoiban">"#REF!"</definedName>
    <definedName name="NH">"#REF!"</definedName>
    <definedName name="Nh_n_cáng" localSheetId="0">#REF!</definedName>
    <definedName name="Nh_n_cáng" localSheetId="8">#REF!</definedName>
    <definedName name="Nh_n_cáng" localSheetId="7">#REF!</definedName>
    <definedName name="Nh_n_cáng" localSheetId="1">#REF!</definedName>
    <definedName name="Nh_n_cáng" localSheetId="5">#REF!</definedName>
    <definedName name="Nh_n_cáng">#REF!</definedName>
    <definedName name="Nha">"#REF!"</definedName>
    <definedName name="NHAÂN_COÂNG">BTRAM</definedName>
    <definedName name="NHAÂN_COÂNG_1">BTRAM</definedName>
    <definedName name="NHAÂN_COÂNG_10">BTRAM</definedName>
    <definedName name="NHAÂN_COÂNG_2">BTRAM</definedName>
    <definedName name="NHAÂN_COÂNG_3">BTRAM</definedName>
    <definedName name="NHAÂN_COÂNG_4">BTRAM</definedName>
    <definedName name="NHAÂN_COÂNG_5">BTRAM</definedName>
    <definedName name="NHAÂN_COÂNG_6">BTRAM</definedName>
    <definedName name="NHAÂN_COÂNG_7">BTRAM</definedName>
    <definedName name="NHAÂN_COÂNG_8">BTRAM</definedName>
    <definedName name="NHAÂN_COÂNG_9">BTRAM</definedName>
    <definedName name="Nhaân_coâng_baäc_3_0_7__Nhoùm_1">"nc"</definedName>
    <definedName name="NHAÄP" localSheetId="0">#REF!</definedName>
    <definedName name="NHAÄP" localSheetId="8">#REF!</definedName>
    <definedName name="NHAÄP" localSheetId="7">#REF!</definedName>
    <definedName name="NHAÄP" localSheetId="1">#REF!</definedName>
    <definedName name="NHAÄP" localSheetId="5">#REF!</definedName>
    <definedName name="NHAÄP">#REF!</definedName>
    <definedName name="Nhâm_CT">"#REF!"</definedName>
    <definedName name="Nhâm_Ctr">"#REF!"</definedName>
    <definedName name="nhan">"#REF!"</definedName>
    <definedName name="Nhán_cäng" localSheetId="0">#REF!</definedName>
    <definedName name="Nhán_cäng" localSheetId="8">#REF!</definedName>
    <definedName name="Nhán_cäng" localSheetId="7">#REF!</definedName>
    <definedName name="Nhán_cäng" localSheetId="1">#REF!</definedName>
    <definedName name="Nhán_cäng" localSheetId="5">#REF!</definedName>
    <definedName name="Nhán_cäng">#REF!</definedName>
    <definedName name="Nhan_xet_cua_dai">"Picture 1"</definedName>
    <definedName name="Nhancong2" localSheetId="0">#REF!</definedName>
    <definedName name="Nhancong2" localSheetId="8">#REF!</definedName>
    <definedName name="Nhancong2" localSheetId="7">#REF!</definedName>
    <definedName name="Nhancong2" localSheetId="1">#REF!</definedName>
    <definedName name="Nhancong2" localSheetId="5">#REF!</definedName>
    <definedName name="Nhancong2">#REF!</definedName>
    <definedName name="nhancong3.0_1">NA()</definedName>
    <definedName name="NHANH2_CG4" localSheetId="0" hidden="1">{"'Sheet1'!$L$16"}</definedName>
    <definedName name="NHANH2_CG4" localSheetId="6" hidden="1">{"'Sheet1'!$L$16"}</definedName>
    <definedName name="NHANH2_CG4" localSheetId="8" hidden="1">{"'Sheet1'!$L$16"}</definedName>
    <definedName name="NHANH2_CG4" localSheetId="7" hidden="1">{"'Sheet1'!$L$16"}</definedName>
    <definedName name="NHANH2_CG4" localSheetId="1" hidden="1">{"'Sheet1'!$L$16"}</definedName>
    <definedName name="NHANH2_CG4" localSheetId="5" hidden="1">{"'Sheet1'!$L$16"}</definedName>
    <definedName name="NHANH2_CG4" hidden="1">{"'Sheet1'!$L$16"}</definedName>
    <definedName name="Nhapsolieu">"#REF!"</definedName>
    <definedName name="nhfffd">{"DZ-TDTB2.XLS","Dcksat.xls"}</definedName>
    <definedName name="nhfffd_1">{"DZ-TDTB2.XLS","Dcksat.xls"}</definedName>
    <definedName name="nhn">"#REF!"</definedName>
    <definedName name="nhn_1">NA()</definedName>
    <definedName name="NhNgam" localSheetId="0">#REF!</definedName>
    <definedName name="NhNgam" localSheetId="8">#REF!</definedName>
    <definedName name="NhNgam" localSheetId="7">#REF!</definedName>
    <definedName name="NhNgam" localSheetId="1">#REF!</definedName>
    <definedName name="NhNgam" localSheetId="5">#REF!</definedName>
    <definedName name="NhNgam">#REF!</definedName>
    <definedName name="nhnnc" localSheetId="0">'[8]lam-moi'!#REF!</definedName>
    <definedName name="nhnnc" localSheetId="8">'[8]lam-moi'!#REF!</definedName>
    <definedName name="nhnnc" localSheetId="7">'[8]lam-moi'!#REF!</definedName>
    <definedName name="nhnnc" localSheetId="1">'[8]lam-moi'!#REF!</definedName>
    <definedName name="nhnnc" localSheetId="5">'[8]lam-moi'!#REF!</definedName>
    <definedName name="nhnnc">'[8]lam-moi'!#REF!</definedName>
    <definedName name="nhnnc_1">NA()</definedName>
    <definedName name="nhnvl" localSheetId="0">'[8]lam-moi'!#REF!</definedName>
    <definedName name="nhnvl" localSheetId="8">'[8]lam-moi'!#REF!</definedName>
    <definedName name="nhnvl" localSheetId="7">'[8]lam-moi'!#REF!</definedName>
    <definedName name="nhnvl" localSheetId="1">'[8]lam-moi'!#REF!</definedName>
    <definedName name="nhnvl" localSheetId="5">'[8]lam-moi'!#REF!</definedName>
    <definedName name="nhnvl">'[8]lam-moi'!#REF!</definedName>
    <definedName name="nhnvl_1">NA()</definedName>
    <definedName name="nhoatH30">"#REF!"</definedName>
    <definedName name="nhom">"#REF!"</definedName>
    <definedName name="NHot">"#REF!"</definedName>
    <definedName name="NhTreo" localSheetId="0">#REF!</definedName>
    <definedName name="NhTreo" localSheetId="8">#REF!</definedName>
    <definedName name="NhTreo" localSheetId="7">#REF!</definedName>
    <definedName name="NhTreo" localSheetId="1">#REF!</definedName>
    <definedName name="NhTreo" localSheetId="5">#REF!</definedName>
    <definedName name="NhTreo">#REF!</definedName>
    <definedName name="nhu">"#REF!"</definedName>
    <definedName name="nhua">"#REF!"</definedName>
    <definedName name="nhua_1">NA()</definedName>
    <definedName name="nhuad">"#REF!"</definedName>
    <definedName name="nhuaduong_1">NA()</definedName>
    <definedName name="nhutuong">"#REF!"</definedName>
    <definedName name="nig">"#REF!"</definedName>
    <definedName name="nig_1">NA()</definedName>
    <definedName name="NIG13p">'[8]TONGKE3p '!$T$295</definedName>
    <definedName name="NIG13p_1">NA()</definedName>
    <definedName name="nig1p">"#REF!"</definedName>
    <definedName name="nig1p_1">NA()</definedName>
    <definedName name="nig3p">"#REF!"</definedName>
    <definedName name="nig3p_1">NA()</definedName>
    <definedName name="nightnc" localSheetId="0">[8]gtrinh!#REF!</definedName>
    <definedName name="nightnc" localSheetId="8">[8]gtrinh!#REF!</definedName>
    <definedName name="nightnc" localSheetId="7">[8]gtrinh!#REF!</definedName>
    <definedName name="nightnc" localSheetId="1">[8]gtrinh!#REF!</definedName>
    <definedName name="nightnc" localSheetId="5">[8]gtrinh!#REF!</definedName>
    <definedName name="nightnc">[8]gtrinh!#REF!</definedName>
    <definedName name="nightnc_1">NA()</definedName>
    <definedName name="nightvl" localSheetId="0">[8]gtrinh!#REF!</definedName>
    <definedName name="nightvl" localSheetId="8">[8]gtrinh!#REF!</definedName>
    <definedName name="nightvl" localSheetId="7">[8]gtrinh!#REF!</definedName>
    <definedName name="nightvl" localSheetId="1">[8]gtrinh!#REF!</definedName>
    <definedName name="nightvl" localSheetId="5">[8]gtrinh!#REF!</definedName>
    <definedName name="nightvl">[8]gtrinh!#REF!</definedName>
    <definedName name="nightvl_1">NA()</definedName>
    <definedName name="NIGnc">"#REF!"</definedName>
    <definedName name="nignc1p">"#REF!"</definedName>
    <definedName name="nignc1p_1">NA()</definedName>
    <definedName name="nignc3p">'[8]CHITIET VL-NC'!$G$107</definedName>
    <definedName name="nignc3p_1">NA()</definedName>
    <definedName name="NIGvc">"#REF!"</definedName>
    <definedName name="NIGvl">"#REF!"</definedName>
    <definedName name="nigvl1p">"#REF!"</definedName>
    <definedName name="nigvl1p_1">NA()</definedName>
    <definedName name="nigvl3p">'[8]CHITIET VL-NC'!$G$99</definedName>
    <definedName name="nigvl3p_1">NA()</definedName>
    <definedName name="nin">"#REF!"</definedName>
    <definedName name="nin_1">NA()</definedName>
    <definedName name="nin14nc3p">"#REF!"</definedName>
    <definedName name="nin14nc3p_1">NA()</definedName>
    <definedName name="nin14vl3p">"#REF!"</definedName>
    <definedName name="nin14vl3p_1">NA()</definedName>
    <definedName name="nin190_1">NA()</definedName>
    <definedName name="nin1903p">"#REF!"</definedName>
    <definedName name="nin1903p_1">NA()</definedName>
    <definedName name="nin190nc" localSheetId="0">'[8]lam-moi'!#REF!</definedName>
    <definedName name="nin190nc" localSheetId="8">'[8]lam-moi'!#REF!</definedName>
    <definedName name="nin190nc" localSheetId="7">'[8]lam-moi'!#REF!</definedName>
    <definedName name="nin190nc" localSheetId="1">'[8]lam-moi'!#REF!</definedName>
    <definedName name="nin190nc" localSheetId="5">'[8]lam-moi'!#REF!</definedName>
    <definedName name="nin190nc">'[8]lam-moi'!#REF!</definedName>
    <definedName name="NIN190nc_1" localSheetId="0">[43]Nguồn!#REF!</definedName>
    <definedName name="NIN190nc_1" localSheetId="8">[43]Nguồn!#REF!</definedName>
    <definedName name="NIN190nc_1" localSheetId="7">[43]Nguồn!#REF!</definedName>
    <definedName name="NIN190nc_1" localSheetId="1">[43]Nguồn!#REF!</definedName>
    <definedName name="NIN190nc_1" localSheetId="5">[43]Nguồn!#REF!</definedName>
    <definedName name="NIN190nc_1">[43]Nguồn!#REF!</definedName>
    <definedName name="nin190nc3p">"#REF!"</definedName>
    <definedName name="nin190nc3p_1">NA()</definedName>
    <definedName name="nin190vl" localSheetId="0">'[8]lam-moi'!#REF!</definedName>
    <definedName name="nin190vl" localSheetId="8">'[8]lam-moi'!#REF!</definedName>
    <definedName name="nin190vl" localSheetId="7">'[8]lam-moi'!#REF!</definedName>
    <definedName name="nin190vl" localSheetId="1">'[8]lam-moi'!#REF!</definedName>
    <definedName name="nin190vl" localSheetId="5">'[8]lam-moi'!#REF!</definedName>
    <definedName name="nin190vl">'[8]lam-moi'!#REF!</definedName>
    <definedName name="NIN190vl_1" localSheetId="0">[43]Nguồn!#REF!</definedName>
    <definedName name="NIN190vl_1" localSheetId="8">[43]Nguồn!#REF!</definedName>
    <definedName name="NIN190vl_1" localSheetId="7">[43]Nguồn!#REF!</definedName>
    <definedName name="NIN190vl_1" localSheetId="1">[43]Nguồn!#REF!</definedName>
    <definedName name="NIN190vl_1" localSheetId="5">[43]Nguồn!#REF!</definedName>
    <definedName name="NIN190vl_1">[43]Nguồn!#REF!</definedName>
    <definedName name="nin190vl3p">"#REF!"</definedName>
    <definedName name="nin190vl3p_1">NA()</definedName>
    <definedName name="nin1pnc" localSheetId="0">'[8]lam-moi'!#REF!</definedName>
    <definedName name="nin1pnc" localSheetId="8">'[8]lam-moi'!#REF!</definedName>
    <definedName name="nin1pnc" localSheetId="7">'[8]lam-moi'!#REF!</definedName>
    <definedName name="nin1pnc" localSheetId="1">'[8]lam-moi'!#REF!</definedName>
    <definedName name="nin1pnc" localSheetId="5">'[8]lam-moi'!#REF!</definedName>
    <definedName name="nin1pnc">'[8]lam-moi'!#REF!</definedName>
    <definedName name="nin1pnc_1">NA()</definedName>
    <definedName name="nin1pvl" localSheetId="0">'[8]lam-moi'!#REF!</definedName>
    <definedName name="nin1pvl" localSheetId="8">'[8]lam-moi'!#REF!</definedName>
    <definedName name="nin1pvl" localSheetId="7">'[8]lam-moi'!#REF!</definedName>
    <definedName name="nin1pvl" localSheetId="1">'[8]lam-moi'!#REF!</definedName>
    <definedName name="nin1pvl" localSheetId="5">'[8]lam-moi'!#REF!</definedName>
    <definedName name="nin1pvl">'[8]lam-moi'!#REF!</definedName>
    <definedName name="nin1pvl_1">NA()</definedName>
    <definedName name="nin2903p">"#REF!"</definedName>
    <definedName name="nin2903p_1">NA()</definedName>
    <definedName name="nin290nc3p">"#REF!"</definedName>
    <definedName name="nin290nc3p_1">NA()</definedName>
    <definedName name="nin290vl3p">"#REF!"</definedName>
    <definedName name="nin290vl3p_1">NA()</definedName>
    <definedName name="nin3p">"#REF!"</definedName>
    <definedName name="nin3p_1">NA()</definedName>
    <definedName name="nind">"#REF!"</definedName>
    <definedName name="nind_1">NA()</definedName>
    <definedName name="nind1p">"#REF!"</definedName>
    <definedName name="nind1p_1">NA()</definedName>
    <definedName name="nind3p">"#REF!"</definedName>
    <definedName name="nind3p_1">NA()</definedName>
    <definedName name="NINDnc" localSheetId="0">#REF!</definedName>
    <definedName name="NINDnc" localSheetId="8">#REF!</definedName>
    <definedName name="NINDnc" localSheetId="7">#REF!</definedName>
    <definedName name="NINDnc" localSheetId="1">#REF!</definedName>
    <definedName name="NINDnc" localSheetId="5">#REF!</definedName>
    <definedName name="NINDnc">#REF!</definedName>
    <definedName name="NINDnc_1">NA()</definedName>
    <definedName name="nindnc1p">"#REF!"</definedName>
    <definedName name="nindnc1p_1">NA()</definedName>
    <definedName name="nindnc3p">"#REF!"</definedName>
    <definedName name="nindnc3p_1">NA()</definedName>
    <definedName name="NINDvc">"#REF!"</definedName>
    <definedName name="NINDvl" localSheetId="0">#REF!</definedName>
    <definedName name="NINDvl" localSheetId="8">#REF!</definedName>
    <definedName name="NINDvl" localSheetId="7">#REF!</definedName>
    <definedName name="NINDvl" localSheetId="1">#REF!</definedName>
    <definedName name="NINDvl" localSheetId="5">#REF!</definedName>
    <definedName name="NINDvl">#REF!</definedName>
    <definedName name="NINDvl_1">NA()</definedName>
    <definedName name="nindvl1p">"#REF!"</definedName>
    <definedName name="nindvl1p_1">NA()</definedName>
    <definedName name="nindvl3p">"#REF!"</definedName>
    <definedName name="nindvl3p_1">NA()</definedName>
    <definedName name="ning1p">"#REF!"</definedName>
    <definedName name="ning1p_1">NA()</definedName>
    <definedName name="ningnc1p">"#REF!"</definedName>
    <definedName name="ningnc1p_1">NA()</definedName>
    <definedName name="ningvl1p">"#REF!"</definedName>
    <definedName name="ningvl1p_1">NA()</definedName>
    <definedName name="ninh">{"DZ-TDTB2.XLS","Dcksat.xls"}</definedName>
    <definedName name="NINnc" localSheetId="0">#REF!</definedName>
    <definedName name="NINnc" localSheetId="8">#REF!</definedName>
    <definedName name="NINnc" localSheetId="7">#REF!</definedName>
    <definedName name="NINnc" localSheetId="1">#REF!</definedName>
    <definedName name="NINnc" localSheetId="5">#REF!</definedName>
    <definedName name="NINnc">#REF!</definedName>
    <definedName name="NINnc_1" localSheetId="0">#REF!</definedName>
    <definedName name="NINnc_1" localSheetId="8">#REF!</definedName>
    <definedName name="NINnc_1" localSheetId="7">#REF!</definedName>
    <definedName name="NINnc_1" localSheetId="1">#REF!</definedName>
    <definedName name="NINnc_1" localSheetId="5">#REF!</definedName>
    <definedName name="NINnc_1">#REF!</definedName>
    <definedName name="ninnc3p">"#REF!"</definedName>
    <definedName name="ninnc3p_1">NA()</definedName>
    <definedName name="nint1p">"#REF!"</definedName>
    <definedName name="nint1p_1">NA()</definedName>
    <definedName name="nintnc1p">"#REF!"</definedName>
    <definedName name="nintnc1p_1">NA()</definedName>
    <definedName name="nintvl1p">"#REF!"</definedName>
    <definedName name="nintvl1p_1">NA()</definedName>
    <definedName name="NINvc">"#REF!"</definedName>
    <definedName name="NINvl" localSheetId="0">#REF!</definedName>
    <definedName name="NINvl" localSheetId="8">#REF!</definedName>
    <definedName name="NINvl" localSheetId="7">#REF!</definedName>
    <definedName name="NINvl" localSheetId="1">#REF!</definedName>
    <definedName name="NINvl" localSheetId="5">#REF!</definedName>
    <definedName name="NINvl">#REF!</definedName>
    <definedName name="NINvl_1" localSheetId="0">#REF!</definedName>
    <definedName name="NINvl_1" localSheetId="8">#REF!</definedName>
    <definedName name="NINvl_1" localSheetId="7">#REF!</definedName>
    <definedName name="NINvl_1" localSheetId="1">#REF!</definedName>
    <definedName name="NINvl_1" localSheetId="5">#REF!</definedName>
    <definedName name="NINvl_1">#REF!</definedName>
    <definedName name="ninvl3p">"#REF!"</definedName>
    <definedName name="ninvl3p_1">NA()</definedName>
    <definedName name="njïyu" localSheetId="0">#REF!</definedName>
    <definedName name="njïyu" localSheetId="8">#REF!</definedName>
    <definedName name="njïyu" localSheetId="7">#REF!</definedName>
    <definedName name="njïyu" localSheetId="1">#REF!</definedName>
    <definedName name="njïyu" localSheetId="5">#REF!</definedName>
    <definedName name="njïyu">#REF!</definedName>
    <definedName name="nl">"#REF!"</definedName>
    <definedName name="nl_1">NA()</definedName>
    <definedName name="NL12nc">"#REF!"</definedName>
    <definedName name="NL12nc_1" localSheetId="0">[43]Nguồn!#REF!</definedName>
    <definedName name="NL12nc_1" localSheetId="8">[43]Nguồn!#REF!</definedName>
    <definedName name="NL12nc_1" localSheetId="7">[43]Nguồn!#REF!</definedName>
    <definedName name="NL12nc_1" localSheetId="1">[43]Nguồn!#REF!</definedName>
    <definedName name="NL12nc_1" localSheetId="5">[43]Nguồn!#REF!</definedName>
    <definedName name="NL12nc_1">[43]Nguồn!#REF!</definedName>
    <definedName name="NL12vl">"#REF!"</definedName>
    <definedName name="NL12vl_1" localSheetId="0">[43]Nguồn!#REF!</definedName>
    <definedName name="NL12vl_1" localSheetId="8">[43]Nguồn!#REF!</definedName>
    <definedName name="NL12vl_1" localSheetId="7">[43]Nguồn!#REF!</definedName>
    <definedName name="NL12vl_1" localSheetId="1">[43]Nguồn!#REF!</definedName>
    <definedName name="NL12vl_1" localSheetId="5">[43]Nguồn!#REF!</definedName>
    <definedName name="NL12vl_1">[43]Nguồn!#REF!</definedName>
    <definedName name="nl1p">"#REF!"</definedName>
    <definedName name="nl1p_1">NA()</definedName>
    <definedName name="nl3p">"#REF!"</definedName>
    <definedName name="nl3p_1">NA()</definedName>
    <definedName name="Nlan" localSheetId="0">#REF!</definedName>
    <definedName name="Nlan" localSheetId="8">#REF!</definedName>
    <definedName name="Nlan" localSheetId="7">#REF!</definedName>
    <definedName name="Nlan" localSheetId="1">#REF!</definedName>
    <definedName name="Nlan" localSheetId="5">#REF!</definedName>
    <definedName name="Nlan">#REF!</definedName>
    <definedName name="NLFElse">"#REF!"</definedName>
    <definedName name="NLHC15">"#REF!"</definedName>
    <definedName name="NLHC25">"#REF!"</definedName>
    <definedName name="nlht" localSheetId="0">#REF!</definedName>
    <definedName name="nlht" localSheetId="8">#REF!</definedName>
    <definedName name="nlht" localSheetId="7">#REF!</definedName>
    <definedName name="nlht" localSheetId="1">#REF!</definedName>
    <definedName name="nlht" localSheetId="5">#REF!</definedName>
    <definedName name="nlht">#REF!</definedName>
    <definedName name="nlht_1" localSheetId="0">#REF!</definedName>
    <definedName name="nlht_1" localSheetId="8">#REF!</definedName>
    <definedName name="nlht_1" localSheetId="7">#REF!</definedName>
    <definedName name="nlht_1" localSheetId="1">#REF!</definedName>
    <definedName name="nlht_1" localSheetId="5">#REF!</definedName>
    <definedName name="nlht_1">#REF!</definedName>
    <definedName name="NLLC15">"#REF!"</definedName>
    <definedName name="NLLC25">"#REF!"</definedName>
    <definedName name="NLMC15">"#REF!"</definedName>
    <definedName name="NLMC25">"#REF!"</definedName>
    <definedName name="nlmtc" localSheetId="0">'[8]t-h HA THE'!#REF!</definedName>
    <definedName name="nlmtc" localSheetId="8">'[8]t-h HA THE'!#REF!</definedName>
    <definedName name="nlmtc" localSheetId="7">'[8]t-h HA THE'!#REF!</definedName>
    <definedName name="nlmtc" localSheetId="1">'[8]t-h HA THE'!#REF!</definedName>
    <definedName name="nlmtc" localSheetId="5">'[8]t-h HA THE'!#REF!</definedName>
    <definedName name="nlmtc">'[8]t-h HA THE'!#REF!</definedName>
    <definedName name="nlmtc_1">NA()</definedName>
    <definedName name="nlnc" localSheetId="0">'[8]lam-moi'!#REF!</definedName>
    <definedName name="nlnc" localSheetId="8">'[8]lam-moi'!#REF!</definedName>
    <definedName name="nlnc" localSheetId="7">'[8]lam-moi'!#REF!</definedName>
    <definedName name="nlnc" localSheetId="1">'[8]lam-moi'!#REF!</definedName>
    <definedName name="nlnc" localSheetId="5">'[8]lam-moi'!#REF!</definedName>
    <definedName name="nlnc">'[8]lam-moi'!#REF!</definedName>
    <definedName name="nlnc_1">NA()</definedName>
    <definedName name="nlnc3p">"#REF!"</definedName>
    <definedName name="nlnc3p_1">NA()</definedName>
    <definedName name="nlnc3pha">"#REF!"</definedName>
    <definedName name="nlnc3pha_1">NA()</definedName>
    <definedName name="NLTK1p">"#REF!"</definedName>
    <definedName name="NLTK1p_1">NA()</definedName>
    <definedName name="nlvl" localSheetId="0">'[8]lam-moi'!#REF!</definedName>
    <definedName name="nlvl" localSheetId="8">'[8]lam-moi'!#REF!</definedName>
    <definedName name="nlvl" localSheetId="7">'[8]lam-moi'!#REF!</definedName>
    <definedName name="nlvl" localSheetId="1">'[8]lam-moi'!#REF!</definedName>
    <definedName name="nlvl" localSheetId="5">'[8]lam-moi'!#REF!</definedName>
    <definedName name="nlvl">'[8]lam-moi'!#REF!</definedName>
    <definedName name="nlvl_1">NA()</definedName>
    <definedName name="nlvl1">[8]chitiet!$G$302</definedName>
    <definedName name="nlvl1_1">NA()</definedName>
    <definedName name="nlvl3p">"#REF!"</definedName>
    <definedName name="nlvl3p_1">NA()</definedName>
    <definedName name="nm">"#REF!"</definedName>
    <definedName name="nm_1" localSheetId="0">[14]Nguồn!#REF!</definedName>
    <definedName name="nm_1" localSheetId="8">[14]Nguồn!#REF!</definedName>
    <definedName name="nm_1" localSheetId="7">[14]Nguồn!#REF!</definedName>
    <definedName name="nm_1" localSheetId="1">[14]Nguồn!#REF!</definedName>
    <definedName name="nm_1" localSheetId="5">[14]Nguồn!#REF!</definedName>
    <definedName name="nm_1">[14]Nguồn!#REF!</definedName>
    <definedName name="Nms">"#REF!"</definedName>
    <definedName name="Nms_1">NA()</definedName>
    <definedName name="nn" localSheetId="0">#REF!</definedName>
    <definedName name="nn" localSheetId="8">#REF!</definedName>
    <definedName name="nn" localSheetId="7">#REF!</definedName>
    <definedName name="nn" localSheetId="1">#REF!</definedName>
    <definedName name="nn" localSheetId="5">#REF!</definedName>
    <definedName name="nn">#REF!</definedName>
    <definedName name="nn_1">"#REF!"</definedName>
    <definedName name="nn1p">"#REF!"</definedName>
    <definedName name="nn1p_1">NA()</definedName>
    <definedName name="nn3p">"#REF!"</definedName>
    <definedName name="nn3p_1">NA()</definedName>
    <definedName name="nnn">"#REF!"</definedName>
    <definedName name="nnnc" localSheetId="0">'[8]lam-moi'!#REF!</definedName>
    <definedName name="nnnc" localSheetId="8">'[8]lam-moi'!#REF!</definedName>
    <definedName name="nnnc" localSheetId="7">'[8]lam-moi'!#REF!</definedName>
    <definedName name="nnnc" localSheetId="1">'[8]lam-moi'!#REF!</definedName>
    <definedName name="nnnc" localSheetId="5">'[8]lam-moi'!#REF!</definedName>
    <definedName name="nnnc">'[8]lam-moi'!#REF!</definedName>
    <definedName name="nnnc_1">NA()</definedName>
    <definedName name="nnnc3p">"#REF!"</definedName>
    <definedName name="nnnc3p_1">NA()</definedName>
    <definedName name="nnnn" localSheetId="0" hidden="1">{"'Sheet1'!$L$16"}</definedName>
    <definedName name="nnnn" localSheetId="6" hidden="1">{"'Sheet1'!$L$16"}</definedName>
    <definedName name="nnnn" localSheetId="8" hidden="1">{"'Sheet1'!$L$16"}</definedName>
    <definedName name="nnnn" localSheetId="7" hidden="1">{"'Sheet1'!$L$16"}</definedName>
    <definedName name="nnnn" localSheetId="1" hidden="1">{"'Sheet1'!$L$16"}</definedName>
    <definedName name="nnnn" localSheetId="5" hidden="1">{"'Sheet1'!$L$16"}</definedName>
    <definedName name="nnnn" hidden="1">{"'Sheet1'!$L$16"}</definedName>
    <definedName name="nnvl" localSheetId="0">'[8]lam-moi'!#REF!</definedName>
    <definedName name="nnvl" localSheetId="8">'[8]lam-moi'!#REF!</definedName>
    <definedName name="nnvl" localSheetId="7">'[8]lam-moi'!#REF!</definedName>
    <definedName name="nnvl" localSheetId="1">'[8]lam-moi'!#REF!</definedName>
    <definedName name="nnvl" localSheetId="5">'[8]lam-moi'!#REF!</definedName>
    <definedName name="nnvl">'[8]lam-moi'!#REF!</definedName>
    <definedName name="nnvl_1">NA()</definedName>
    <definedName name="nnvl3p">"#REF!"</definedName>
    <definedName name="nnvl3p_1">NA()</definedName>
    <definedName name="No">"#REF!"</definedName>
    <definedName name="No_1">NA()</definedName>
    <definedName name="NOÄI_DUNG" localSheetId="0">#REF!</definedName>
    <definedName name="NOÄI_DUNG" localSheetId="8">#REF!</definedName>
    <definedName name="NOÄI_DUNG" localSheetId="7">#REF!</definedName>
    <definedName name="NOÄI_DUNG" localSheetId="1">#REF!</definedName>
    <definedName name="NOÄI_DUNG" localSheetId="5">#REF!</definedName>
    <definedName name="NOÄI_DUNG">#REF!</definedName>
    <definedName name="NOBSDC">"#REF!"</definedName>
    <definedName name="noc">"#REF!"</definedName>
    <definedName name="NOISINH">'[48]BTK-Dai Hoc Kien Giang'!$B$13:$C$20</definedName>
    <definedName name="NoiSuy_TKP">"#REF!"</definedName>
    <definedName name="nominal_shear_1">NA()</definedName>
    <definedName name="none" localSheetId="0">#REF!</definedName>
    <definedName name="none" localSheetId="8">#REF!</definedName>
    <definedName name="none" localSheetId="7">#REF!</definedName>
    <definedName name="none" localSheetId="1">#REF!</definedName>
    <definedName name="none" localSheetId="5">#REF!</definedName>
    <definedName name="none">#REF!</definedName>
    <definedName name="nop">"#REF!"</definedName>
    <definedName name="NOPLDC">"#REF!"</definedName>
    <definedName name="Notes_1">NA()</definedName>
    <definedName name="Np">"#REF!"</definedName>
    <definedName name="Np_">"#REF!"</definedName>
    <definedName name="NPP" localSheetId="0">#REF!</definedName>
    <definedName name="NPP" localSheetId="8">#REF!</definedName>
    <definedName name="NPP" localSheetId="7">#REF!</definedName>
    <definedName name="NPP" localSheetId="1">#REF!</definedName>
    <definedName name="NPP" localSheetId="5">#REF!</definedName>
    <definedName name="NPP">#REF!</definedName>
    <definedName name="npr" localSheetId="0">#REF!</definedName>
    <definedName name="npr" localSheetId="8">#REF!</definedName>
    <definedName name="npr" localSheetId="7">#REF!</definedName>
    <definedName name="npr" localSheetId="1">#REF!</definedName>
    <definedName name="npr" localSheetId="5">#REF!</definedName>
    <definedName name="npr">#REF!</definedName>
    <definedName name="nps_1">NA()</definedName>
    <definedName name="NPV11_1">NA()</definedName>
    <definedName name="npv22_1">NA()</definedName>
    <definedName name="Nq">"#REF!"</definedName>
    <definedName name="nqd">"#REF!"</definedName>
    <definedName name="nqd_1">NA()</definedName>
    <definedName name="nr_1">NA()</definedName>
    <definedName name="NrYC">"#REF!"</definedName>
    <definedName name="ns_1">NA()</definedName>
    <definedName name="NS_ChonThauTB">"#REF!"</definedName>
    <definedName name="NS_ChonThauXL">"#REF!"</definedName>
    <definedName name="NS_CPQLDA">"#REF!"</definedName>
    <definedName name="NS_GiamSatTB">"#REF!"</definedName>
    <definedName name="NS_GiamSatXL">"#REF!"</definedName>
    <definedName name="NS_KiemToan">"#REF!"</definedName>
    <definedName name="NS_QToan">"#REF!"</definedName>
    <definedName name="NS_ThamTraDT">"#REF!"</definedName>
    <definedName name="NS_ThamTraTK">"#REF!"</definedName>
    <definedName name="nsc">"#REF!"</definedName>
    <definedName name="NSĐP.2016">[33]NSĐP!$M$14:$M$240</definedName>
    <definedName name="nsk">"#REF!"</definedName>
    <definedName name="nsl">"#REF!"</definedName>
    <definedName name="NSO2_1">{"'Sheet1'!$L$16"}</definedName>
    <definedName name="NSO2_1_1">{"'Sheet1'!$L$16"}</definedName>
    <definedName name="NSO2_2">{"'Sheet1'!$L$16"}</definedName>
    <definedName name="NSO2_3">{"'Sheet1'!$L$16"}</definedName>
    <definedName name="NSO2_4">{"'Sheet1'!$L$16"}</definedName>
    <definedName name="NSO2_5">{"'Sheet1'!$L$16"}</definedName>
    <definedName name="NSO2_6">{"'Sheet1'!$L$16"}</definedName>
    <definedName name="NSO2_7">{"'Sheet1'!$L$16"}</definedName>
    <definedName name="NT" localSheetId="0">#REF!</definedName>
    <definedName name="NT" localSheetId="8">#REF!</definedName>
    <definedName name="NT" localSheetId="7">#REF!</definedName>
    <definedName name="NT" localSheetId="1">#REF!</definedName>
    <definedName name="NT" localSheetId="5">#REF!</definedName>
    <definedName name="NT">#REF!</definedName>
    <definedName name="ntb">"#REF!"</definedName>
    <definedName name="Ntcd_1">NA()</definedName>
    <definedName name="ÑTHH">[70]hinhhoc!$D$14</definedName>
    <definedName name="Nu">"#REF!"</definedName>
    <definedName name="nu6mu" localSheetId="0">#REF!</definedName>
    <definedName name="nu6mu" localSheetId="8">#REF!</definedName>
    <definedName name="nu6mu" localSheetId="7">#REF!</definedName>
    <definedName name="nu6mu" localSheetId="1">#REF!</definedName>
    <definedName name="nu6mu" localSheetId="5">#REF!</definedName>
    <definedName name="nu6mu">#REF!</definedName>
    <definedName name="Number_of_lanes" localSheetId="0">#REF!</definedName>
    <definedName name="Number_of_lanes" localSheetId="8">#REF!</definedName>
    <definedName name="Number_of_lanes" localSheetId="7">#REF!</definedName>
    <definedName name="Number_of_lanes" localSheetId="1">#REF!</definedName>
    <definedName name="Number_of_lanes" localSheetId="5">#REF!</definedName>
    <definedName name="Number_of_lanes">#REF!</definedName>
    <definedName name="Number_of_Payments">MATCH(0.01,"end_bal",-1)+1</definedName>
    <definedName name="Number_of_Payments_1" localSheetId="0">MATCH(0.01,End_Bal,-1)+1</definedName>
    <definedName name="Number_of_Payments_1" localSheetId="8">MATCH(0.01,End_Bal,-1)+1</definedName>
    <definedName name="Number_of_Payments_1" localSheetId="7">MATCH(0.01,End_Bal,-1)+1</definedName>
    <definedName name="Number_of_Payments_1" localSheetId="1">MATCH(0.01,End_Bal,-1)+1</definedName>
    <definedName name="Number_of_Payments_1" localSheetId="5">MATCH(0.01,End_Bal,-1)+1</definedName>
    <definedName name="Number_of_Payments_1">MATCH(0.01,End_Bal,-1)+1</definedName>
    <definedName name="nuoc">[42]gvl!$N$38</definedName>
    <definedName name="nuoc_1">NA()</definedName>
    <definedName name="nuoc_2">NA()</definedName>
    <definedName name="nuoc_3">NA()</definedName>
    <definedName name="nuoc_5">NA()</definedName>
    <definedName name="nuoc_6">NA()</definedName>
    <definedName name="nuoc_7">[43]Nguồn!$N$38</definedName>
    <definedName name="nuoc2">"#REF!"</definedName>
    <definedName name="nuoc4">"#REF!"</definedName>
    <definedName name="nuoc5">"#REF!"</definedName>
    <definedName name="NUOCHKHOAN" localSheetId="0" hidden="1">{"'Sheet1'!$L$16"}</definedName>
    <definedName name="NUOCHKHOAN" localSheetId="6" hidden="1">{"'Sheet1'!$L$16"}</definedName>
    <definedName name="NUOCHKHOAN" localSheetId="8" hidden="1">{"'Sheet1'!$L$16"}</definedName>
    <definedName name="NUOCHKHOAN" localSheetId="7" hidden="1">{"'Sheet1'!$L$16"}</definedName>
    <definedName name="NUOCHKHOAN" localSheetId="1" hidden="1">{"'Sheet1'!$L$16"}</definedName>
    <definedName name="NUOCHKHOAN" localSheetId="5" hidden="1">{"'Sheet1'!$L$16"}</definedName>
    <definedName name="NUOCHKHOAN" hidden="1">{"'Sheet1'!$L$16"}</definedName>
    <definedName name="NUOCHKHOANMOI" localSheetId="0" hidden="1">{"'Sheet1'!$L$16"}</definedName>
    <definedName name="NUOCHKHOANMOI" localSheetId="6" hidden="1">{"'Sheet1'!$L$16"}</definedName>
    <definedName name="NUOCHKHOANMOI" localSheetId="8" hidden="1">{"'Sheet1'!$L$16"}</definedName>
    <definedName name="NUOCHKHOANMOI" localSheetId="7" hidden="1">{"'Sheet1'!$L$16"}</definedName>
    <definedName name="NUOCHKHOANMOI" localSheetId="1" hidden="1">{"'Sheet1'!$L$16"}</definedName>
    <definedName name="NUOCHKHOANMOI" localSheetId="5" hidden="1">{"'Sheet1'!$L$16"}</definedName>
    <definedName name="NUOCHKHOANMOI" hidden="1">{"'Sheet1'!$L$16"}</definedName>
    <definedName name="Nut_tec">"#REF!"</definedName>
    <definedName name="NUTHANG8" localSheetId="0">[64]MANV!#REF!</definedName>
    <definedName name="NUTHANG8" localSheetId="8">[64]MANV!#REF!</definedName>
    <definedName name="NUTHANG8" localSheetId="7">[64]MANV!#REF!</definedName>
    <definedName name="NUTHANG8" localSheetId="1">[64]MANV!#REF!</definedName>
    <definedName name="NUTHANG8" localSheetId="5">[64]MANV!#REF!</definedName>
    <definedName name="NUTHANG8">[64]MANV!#REF!</definedName>
    <definedName name="nuy" localSheetId="0">#REF!</definedName>
    <definedName name="nuy" localSheetId="8">#REF!</definedName>
    <definedName name="nuy" localSheetId="7">#REF!</definedName>
    <definedName name="nuy" localSheetId="1">#REF!</definedName>
    <definedName name="nuy" localSheetId="5">#REF!</definedName>
    <definedName name="nuy">#REF!</definedName>
    <definedName name="nv_1">NA()</definedName>
    <definedName name="NVF">"#REF!"</definedName>
    <definedName name="nw" localSheetId="0">#REF!</definedName>
    <definedName name="nw" localSheetId="8">#REF!</definedName>
    <definedName name="nw" localSheetId="7">#REF!</definedName>
    <definedName name="nw" localSheetId="1">#REF!</definedName>
    <definedName name="nw" localSheetId="5">#REF!</definedName>
    <definedName name="nw">#REF!</definedName>
    <definedName name="nx" localSheetId="0">#REF!</definedName>
    <definedName name="nx" localSheetId="8">#REF!</definedName>
    <definedName name="nx" localSheetId="7">#REF!</definedName>
    <definedName name="nx" localSheetId="1">#REF!</definedName>
    <definedName name="nx" localSheetId="5">#REF!</definedName>
    <definedName name="nx">#REF!</definedName>
    <definedName name="nx_1" localSheetId="0">#REF!</definedName>
    <definedName name="nx_1" localSheetId="8">#REF!</definedName>
    <definedName name="nx_1" localSheetId="7">#REF!</definedName>
    <definedName name="nx_1" localSheetId="1">#REF!</definedName>
    <definedName name="nx_1" localSheetId="5">#REF!</definedName>
    <definedName name="nx_1">#REF!</definedName>
    <definedName name="nxc">"#REF!"</definedName>
    <definedName name="nxc_1">NA()</definedName>
    <definedName name="nxmtc" localSheetId="0">'[8]t-h HA THE'!#REF!</definedName>
    <definedName name="nxmtc" localSheetId="8">'[8]t-h HA THE'!#REF!</definedName>
    <definedName name="nxmtc" localSheetId="7">'[8]t-h HA THE'!#REF!</definedName>
    <definedName name="nxmtc" localSheetId="1">'[8]t-h HA THE'!#REF!</definedName>
    <definedName name="nxmtc" localSheetId="5">'[8]t-h HA THE'!#REF!</definedName>
    <definedName name="nxmtc">'[8]t-h HA THE'!#REF!</definedName>
    <definedName name="nxmtc_1">NA()</definedName>
    <definedName name="nxp">"#REF!"</definedName>
    <definedName name="NXT" localSheetId="0">#REF!</definedName>
    <definedName name="NXT" localSheetId="8">#REF!</definedName>
    <definedName name="NXT" localSheetId="7">#REF!</definedName>
    <definedName name="NXT" localSheetId="1">#REF!</definedName>
    <definedName name="NXT" localSheetId="5">#REF!</definedName>
    <definedName name="NXT">#REF!</definedName>
    <definedName name="ny5e" localSheetId="0">#REF!</definedName>
    <definedName name="ny5e" localSheetId="8">#REF!</definedName>
    <definedName name="ny5e" localSheetId="7">#REF!</definedName>
    <definedName name="ny5e" localSheetId="1">#REF!</definedName>
    <definedName name="ny5e" localSheetId="5">#REF!</definedName>
    <definedName name="ny5e">#REF!</definedName>
    <definedName name="O_M">"#REF!"</definedName>
    <definedName name="O_M_1">NA()</definedName>
    <definedName name="O_N">"#REF!"</definedName>
    <definedName name="o_n_phÝ_1__thu_nhËp_th_ng">"#REF!"</definedName>
    <definedName name="o_to_tù_dæ_10_T" localSheetId="0">#REF!</definedName>
    <definedName name="o_to_tù_dæ_10_T" localSheetId="8">#REF!</definedName>
    <definedName name="o_to_tù_dæ_10_T" localSheetId="7">#REF!</definedName>
    <definedName name="o_to_tù_dæ_10_T" localSheetId="1">#REF!</definedName>
    <definedName name="o_to_tù_dæ_10_T" localSheetId="5">#REF!</definedName>
    <definedName name="o_to_tù_dæ_10_T">#REF!</definedName>
    <definedName name="Ö135">"#REF!"</definedName>
    <definedName name="oa">"#REF!"</definedName>
    <definedName name="ob">"#REF!"</definedName>
    <definedName name="ocam_1">NA()</definedName>
    <definedName name="OCT">"#REF!"</definedName>
    <definedName name="OD">"#REF!"</definedName>
    <definedName name="OD_1">NA()</definedName>
    <definedName name="odaki" localSheetId="0">#REF!</definedName>
    <definedName name="odaki" localSheetId="8">#REF!</definedName>
    <definedName name="odaki" localSheetId="7">#REF!</definedName>
    <definedName name="odaki" localSheetId="1">#REF!</definedName>
    <definedName name="odaki" localSheetId="5">#REF!</definedName>
    <definedName name="odaki">#REF!</definedName>
    <definedName name="ODC">"#REF!"</definedName>
    <definedName name="ODC_1">NA()</definedName>
    <definedName name="ODS">"#REF!"</definedName>
    <definedName name="ODS_1">NA()</definedName>
    <definedName name="ODU">"#REF!"</definedName>
    <definedName name="ODU_1">NA()</definedName>
    <definedName name="ok">{"ÿÿÿÿÿ"}</definedName>
    <definedName name="okie">{"ÿÿÿÿÿ"}</definedName>
    <definedName name="ol">"#REF!"</definedName>
    <definedName name="OM">"#REF!"</definedName>
    <definedName name="OM_1">NA()</definedName>
    <definedName name="OMC">"#REF!"</definedName>
    <definedName name="OMC_1">NA()</definedName>
    <definedName name="OME">"#REF!"</definedName>
    <definedName name="OME_1">NA()</definedName>
    <definedName name="OMW">"#REF!"</definedName>
    <definedName name="OMW_1">NA()</definedName>
    <definedName name="ong">"#REF!"</definedName>
    <definedName name="ong_1" localSheetId="0">[14]Nguồn!#REF!</definedName>
    <definedName name="ong_1" localSheetId="8">[14]Nguồn!#REF!</definedName>
    <definedName name="ong_1" localSheetId="7">[14]Nguồn!#REF!</definedName>
    <definedName name="ong_1" localSheetId="1">[14]Nguồn!#REF!</definedName>
    <definedName name="ong_1" localSheetId="5">[14]Nguồn!#REF!</definedName>
    <definedName name="ong_1">[14]Nguồn!#REF!</definedName>
    <definedName name="ong_cong_duc_san">"#REF!"</definedName>
    <definedName name="Ong_cong_hinh_hop_do_tai_cho">"#REF!"</definedName>
    <definedName name="Ongbaovecap">"#REF!"</definedName>
    <definedName name="ongkem_1">NA()</definedName>
    <definedName name="Ongnoiday">"#REF!"</definedName>
    <definedName name="Ongnoidaybulongtachongrungtabu">"#REF!"</definedName>
    <definedName name="ongnuoc">"#REF!"</definedName>
    <definedName name="OngPVC">"#REF!"</definedName>
    <definedName name="OOM">"#REF!"</definedName>
    <definedName name="OOM_1">NA()</definedName>
    <definedName name="open">"#REF!"</definedName>
    <definedName name="Opener_1">2469</definedName>
    <definedName name="OPENING_d" localSheetId="0">#REF!</definedName>
    <definedName name="OPENING_d" localSheetId="8">#REF!</definedName>
    <definedName name="OPENING_d" localSheetId="7">#REF!</definedName>
    <definedName name="OPENING_d" localSheetId="1">#REF!</definedName>
    <definedName name="OPENING_d" localSheetId="5">#REF!</definedName>
    <definedName name="OPENING_d">#REF!</definedName>
    <definedName name="ophom">"#REF!"</definedName>
    <definedName name="options">"#REF!"</definedName>
    <definedName name="ORD">"#REF!"</definedName>
    <definedName name="ORD_1">NA()</definedName>
    <definedName name="OrderTable">"#REF!"</definedName>
    <definedName name="OrderTable_1">"#REF!"</definedName>
    <definedName name="OrderTable_2">"#REF!"</definedName>
    <definedName name="ORF">"#REF!"</definedName>
    <definedName name="ORF_1">NA()</definedName>
    <definedName name="osc" localSheetId="0">#REF!</definedName>
    <definedName name="osc" localSheetId="8">#REF!</definedName>
    <definedName name="osc" localSheetId="7">#REF!</definedName>
    <definedName name="osc" localSheetId="1">#REF!</definedName>
    <definedName name="osc" localSheetId="5">#REF!</definedName>
    <definedName name="osc">#REF!</definedName>
    <definedName name="osc_1" localSheetId="0">#REF!</definedName>
    <definedName name="osc_1" localSheetId="8">#REF!</definedName>
    <definedName name="osc_1" localSheetId="7">#REF!</definedName>
    <definedName name="osc_1" localSheetId="1">#REF!</definedName>
    <definedName name="osc_1" localSheetId="5">#REF!</definedName>
    <definedName name="osc_1">#REF!</definedName>
    <definedName name="OTHER_PANEL" localSheetId="0">'[56]NEW-PANEL'!#REF!</definedName>
    <definedName name="OTHER_PANEL" localSheetId="8">'[56]NEW-PANEL'!#REF!</definedName>
    <definedName name="OTHER_PANEL" localSheetId="7">'[56]NEW-PANEL'!#REF!</definedName>
    <definedName name="OTHER_PANEL" localSheetId="1">'[56]NEW-PANEL'!#REF!</definedName>
    <definedName name="OTHER_PANEL" localSheetId="5">'[56]NEW-PANEL'!#REF!</definedName>
    <definedName name="OTHER_PANEL">'[56]NEW-PANEL'!#REF!</definedName>
    <definedName name="OTHER_PANEL_1">NA()</definedName>
    <definedName name="OTHER_PANEL_2">NA()</definedName>
    <definedName name="OTHER_PANEL_3">NA()</definedName>
    <definedName name="OTHER_PANEL_4">NA()</definedName>
    <definedName name="OTHER_PANEL_5">NA()</definedName>
    <definedName name="OTHER_PANEL_6">NA()</definedName>
    <definedName name="OTHER_PANEL_7">NA()</definedName>
    <definedName name="oto10T">"#REF!"</definedName>
    <definedName name="oto12_1">NA()</definedName>
    <definedName name="oto5T">"#REF!"</definedName>
    <definedName name="oto7T">"#REF!"</definedName>
    <definedName name="otonhua">"#REF!"</definedName>
    <definedName name="oü0">"#REF!"</definedName>
    <definedName name="Óu75" localSheetId="0">[24]chitiet!#REF!</definedName>
    <definedName name="Óu75" localSheetId="8">[24]chitiet!#REF!</definedName>
    <definedName name="Óu75" localSheetId="7">[24]chitiet!#REF!</definedName>
    <definedName name="Óu75" localSheetId="1">[24]chitiet!#REF!</definedName>
    <definedName name="Óu75" localSheetId="5">[24]chitiet!#REF!</definedName>
    <definedName name="Óu75">[24]chitiet!#REF!</definedName>
    <definedName name="Óu75_1">NA()</definedName>
    <definedName name="Out">"#REF!"</definedName>
    <definedName name="OutRow">"#REF!"</definedName>
    <definedName name="ov">"#REF!"</definedName>
    <definedName name="OVERMA3">'[30]O-timeMa'!$8:$226</definedName>
    <definedName name="OVERWO2">'[30]O-timeWo'!$1:$1048576</definedName>
    <definedName name="oxy">"#REF!"</definedName>
    <definedName name="oxy_1">NA()</definedName>
    <definedName name="P" localSheetId="0">'[1]PNT-QUOT-#3'!#REF!</definedName>
    <definedName name="P" localSheetId="8">'[1]PNT-QUOT-#3'!#REF!</definedName>
    <definedName name="P" localSheetId="7">'[1]PNT-QUOT-#3'!#REF!</definedName>
    <definedName name="P" localSheetId="1">'[1]PNT-QUOT-#3'!#REF!</definedName>
    <definedName name="P" localSheetId="5">'[1]PNT-QUOT-#3'!#REF!</definedName>
    <definedName name="P">'[1]PNT-QUOT-#3'!#REF!</definedName>
    <definedName name="P_1" localSheetId="0">[14]Nguồn!#REF!</definedName>
    <definedName name="P_1" localSheetId="8">[14]Nguồn!#REF!</definedName>
    <definedName name="P_1" localSheetId="7">[14]Nguồn!#REF!</definedName>
    <definedName name="P_1" localSheetId="1">[14]Nguồn!#REF!</definedName>
    <definedName name="P_1" localSheetId="5">[14]Nguồn!#REF!</definedName>
    <definedName name="P_1">[14]Nguồn!#REF!</definedName>
    <definedName name="P_15">"#REF!"</definedName>
    <definedName name="P_2" localSheetId="0">[14]Nguồn!#REF!</definedName>
    <definedName name="P_2" localSheetId="8">[14]Nguồn!#REF!</definedName>
    <definedName name="P_2" localSheetId="7">[14]Nguồn!#REF!</definedName>
    <definedName name="P_2" localSheetId="1">[14]Nguồn!#REF!</definedName>
    <definedName name="P_2" localSheetId="5">[14]Nguồn!#REF!</definedName>
    <definedName name="P_2">[14]Nguồn!#REF!</definedName>
    <definedName name="P_3">NA()</definedName>
    <definedName name="P_4">NA()</definedName>
    <definedName name="P_5">NA()</definedName>
    <definedName name="P_6">NA()</definedName>
    <definedName name="P_7">NA()</definedName>
    <definedName name="P_8">NA()</definedName>
    <definedName name="P_Class1">"#REF!"</definedName>
    <definedName name="P_Class2">"#REF!"</definedName>
    <definedName name="P_Class3">"#REF!"</definedName>
    <definedName name="P_Class4">"#REF!"</definedName>
    <definedName name="P_Class5">"#REF!"</definedName>
    <definedName name="P_con">"#REF!"</definedName>
    <definedName name="P_d" localSheetId="0">#REF!</definedName>
    <definedName name="P_d" localSheetId="8">#REF!</definedName>
    <definedName name="P_d" localSheetId="7">#REF!</definedName>
    <definedName name="P_d" localSheetId="1">#REF!</definedName>
    <definedName name="P_d" localSheetId="5">#REF!</definedName>
    <definedName name="P_d">#REF!</definedName>
    <definedName name="P_run">"#REF!"</definedName>
    <definedName name="P_sed">"#REF!"</definedName>
    <definedName name="p1._1">NA()</definedName>
    <definedName name="p1_">"#REF!"</definedName>
    <definedName name="p2._1">NA()</definedName>
    <definedName name="p2_">"#REF!"</definedName>
    <definedName name="P3_">"#REF!"</definedName>
    <definedName name="P7b" localSheetId="0">#REF!</definedName>
    <definedName name="P7b" localSheetId="8">#REF!</definedName>
    <definedName name="P7b" localSheetId="7">#REF!</definedName>
    <definedName name="P7b" localSheetId="1">#REF!</definedName>
    <definedName name="P7b" localSheetId="5">#REF!</definedName>
    <definedName name="P7b">#REF!</definedName>
    <definedName name="PA">"#REF!"</definedName>
    <definedName name="pa._1">NA()</definedName>
    <definedName name="PA_1" localSheetId="0">#REF!</definedName>
    <definedName name="PA_1" localSheetId="8">#REF!</definedName>
    <definedName name="PA_1" localSheetId="7">#REF!</definedName>
    <definedName name="PA_1" localSheetId="1">#REF!</definedName>
    <definedName name="PA_1" localSheetId="5">#REF!</definedName>
    <definedName name="PA_1">#REF!</definedName>
    <definedName name="PA1_1">"#REF!"</definedName>
    <definedName name="PA3_1">{"'Sheet1'!$L$16"}</definedName>
    <definedName name="PA3_1_1">{"'Sheet1'!$L$16"}</definedName>
    <definedName name="PA3_2">{"'Sheet1'!$L$16"}</definedName>
    <definedName name="PA3_3">{"'Sheet1'!$L$16"}</definedName>
    <definedName name="PA3_4">{"'Sheet1'!$L$16"}</definedName>
    <definedName name="PA3_5">{"'Sheet1'!$L$16"}</definedName>
    <definedName name="PA3_6">{"'Sheet1'!$L$16"}</definedName>
    <definedName name="PA3_7">{"'Sheet1'!$L$16"}</definedName>
    <definedName name="PAIII_">{"'Sheet1'!$L$16"}</definedName>
    <definedName name="PAIII__1">{"'Sheet1'!$L$16"}</definedName>
    <definedName name="PAIII__1_1">{"'Sheet1'!$L$16"}</definedName>
    <definedName name="PAIII__2">{"'Sheet1'!$L$16"}</definedName>
    <definedName name="PAIII__3">{"'Sheet1'!$L$16"}</definedName>
    <definedName name="PAIII__4">{"'Sheet1'!$L$16"}</definedName>
    <definedName name="PAIII__5">{"'Sheet1'!$L$16"}</definedName>
    <definedName name="PAIII__6">{"'Sheet1'!$L$16"}</definedName>
    <definedName name="PAIII__7">{"'Sheet1'!$L$16"}</definedName>
    <definedName name="palang">"#REF!"</definedName>
    <definedName name="panen">"#REF!"</definedName>
    <definedName name="pantoi">"#REF!"</definedName>
    <definedName name="PathOpener_1">"[Book1]HelpMe!Auto_Open"</definedName>
    <definedName name="Pb" localSheetId="0">#REF!</definedName>
    <definedName name="Pb" localSheetId="8">#REF!</definedName>
    <definedName name="Pb" localSheetId="7">#REF!</definedName>
    <definedName name="Pb" localSheetId="1">#REF!</definedName>
    <definedName name="Pb" localSheetId="5">#REF!</definedName>
    <definedName name="Pb">#REF!</definedName>
    <definedName name="pbcpk">"#REF!"</definedName>
    <definedName name="pbng">"#REF!"</definedName>
    <definedName name="Pbnn">"#REF!"</definedName>
    <definedName name="Pbno">"#REF!"</definedName>
    <definedName name="Pbnx">"#REF!"</definedName>
    <definedName name="Pc">"#REF!"</definedName>
    <definedName name="pc30_1">NA()</definedName>
    <definedName name="pc40_1">NA()</definedName>
    <definedName name="PChe">"#REF!"</definedName>
    <definedName name="PChe_1">NA()</definedName>
    <definedName name="Pd">"#REF!"</definedName>
    <definedName name="Pd_1">NA()</definedName>
    <definedName name="Pe_Class1">"#REF!"</definedName>
    <definedName name="Pe_Class2">"#REF!"</definedName>
    <definedName name="Pe_Class3">"#REF!"</definedName>
    <definedName name="Pe_Class4">"#REF!"</definedName>
    <definedName name="Pe_Class5">"#REF!"</definedName>
    <definedName name="PEJM" localSheetId="0">'[1]COAT&amp;WRAP-QIOT-#3'!#REF!</definedName>
    <definedName name="PEJM" localSheetId="8">'[1]COAT&amp;WRAP-QIOT-#3'!#REF!</definedName>
    <definedName name="PEJM" localSheetId="7">'[1]COAT&amp;WRAP-QIOT-#3'!#REF!</definedName>
    <definedName name="PEJM" localSheetId="1">'[1]COAT&amp;WRAP-QIOT-#3'!#REF!</definedName>
    <definedName name="PEJM" localSheetId="5">'[1]COAT&amp;WRAP-QIOT-#3'!#REF!</definedName>
    <definedName name="PEJM">'[1]COAT&amp;WRAP-QIOT-#3'!#REF!</definedName>
    <definedName name="PEJM_1" localSheetId="0">[14]Nguồn!#REF!</definedName>
    <definedName name="PEJM_1" localSheetId="8">[14]Nguồn!#REF!</definedName>
    <definedName name="PEJM_1" localSheetId="7">[14]Nguồn!#REF!</definedName>
    <definedName name="PEJM_1" localSheetId="1">[14]Nguồn!#REF!</definedName>
    <definedName name="PEJM_1" localSheetId="5">[14]Nguồn!#REF!</definedName>
    <definedName name="PEJM_1">[14]Nguồn!#REF!</definedName>
    <definedName name="PEJM_2">NA()</definedName>
    <definedName name="PEJM_3">NA()</definedName>
    <definedName name="PEJM_4">NA()</definedName>
    <definedName name="PEJM_5">NA()</definedName>
    <definedName name="PEJM_6">NA()</definedName>
    <definedName name="PEJM_7" localSheetId="0">#REF!</definedName>
    <definedName name="PEJM_7" localSheetId="8">#REF!</definedName>
    <definedName name="PEJM_7" localSheetId="7">#REF!</definedName>
    <definedName name="PEJM_7" localSheetId="1">#REF!</definedName>
    <definedName name="PEJM_7" localSheetId="5">#REF!</definedName>
    <definedName name="PEJM_7">#REF!</definedName>
    <definedName name="PEJM_8">NA()</definedName>
    <definedName name="Percent_of_ADT" localSheetId="0">#REF!</definedName>
    <definedName name="Percent_of_ADT" localSheetId="8">#REF!</definedName>
    <definedName name="Percent_of_ADT" localSheetId="7">#REF!</definedName>
    <definedName name="Percent_of_ADT" localSheetId="1">#REF!</definedName>
    <definedName name="Percent_of_ADT" localSheetId="5">#REF!</definedName>
    <definedName name="Percent_of_ADT">#REF!</definedName>
    <definedName name="Percent_Trucks_Design_Direction" localSheetId="0">#REF!</definedName>
    <definedName name="Percent_Trucks_Design_Direction" localSheetId="8">#REF!</definedName>
    <definedName name="Percent_Trucks_Design_Direction" localSheetId="7">#REF!</definedName>
    <definedName name="Percent_Trucks_Design_Direction" localSheetId="1">#REF!</definedName>
    <definedName name="Percent_Trucks_Design_Direction" localSheetId="5">#REF!</definedName>
    <definedName name="Percent_Trucks_Design_Direction">#REF!</definedName>
    <definedName name="PercentTrucks_Design_Lane" localSheetId="0">#REF!</definedName>
    <definedName name="PercentTrucks_Design_Lane" localSheetId="8">#REF!</definedName>
    <definedName name="PercentTrucks_Design_Lane" localSheetId="7">#REF!</definedName>
    <definedName name="PercentTrucks_Design_Lane" localSheetId="1">#REF!</definedName>
    <definedName name="PercentTrucks_Design_Lane" localSheetId="5">#REF!</definedName>
    <definedName name="PercentTrucks_Design_Lane">#REF!</definedName>
    <definedName name="Performance_Period" localSheetId="0">#REF!</definedName>
    <definedName name="Performance_Period" localSheetId="8">#REF!</definedName>
    <definedName name="Performance_Period" localSheetId="7">#REF!</definedName>
    <definedName name="Performance_Period" localSheetId="1">#REF!</definedName>
    <definedName name="Performance_Period" localSheetId="5">#REF!</definedName>
    <definedName name="Performance_Period">#REF!</definedName>
    <definedName name="Periods" localSheetId="0">#REF!</definedName>
    <definedName name="Periods" localSheetId="8">#REF!</definedName>
    <definedName name="Periods" localSheetId="7">#REF!</definedName>
    <definedName name="Periods" localSheetId="1">#REF!</definedName>
    <definedName name="Periods" localSheetId="5">#REF!</definedName>
    <definedName name="Periods">#REF!</definedName>
    <definedName name="PF" localSheetId="0">'[1]PNT-QUOT-#3'!#REF!</definedName>
    <definedName name="PF" localSheetId="8">'[1]PNT-QUOT-#3'!#REF!</definedName>
    <definedName name="PF" localSheetId="7">'[1]PNT-QUOT-#3'!#REF!</definedName>
    <definedName name="PF" localSheetId="1">'[1]PNT-QUOT-#3'!#REF!</definedName>
    <definedName name="PF" localSheetId="5">'[1]PNT-QUOT-#3'!#REF!</definedName>
    <definedName name="PF">'[1]PNT-QUOT-#3'!#REF!</definedName>
    <definedName name="PF_1" localSheetId="0">[14]Nguồn!#REF!</definedName>
    <definedName name="PF_1" localSheetId="8">[14]Nguồn!#REF!</definedName>
    <definedName name="PF_1" localSheetId="7">[14]Nguồn!#REF!</definedName>
    <definedName name="PF_1" localSheetId="1">[14]Nguồn!#REF!</definedName>
    <definedName name="PF_1" localSheetId="5">[14]Nguồn!#REF!</definedName>
    <definedName name="PF_1">[14]Nguồn!#REF!</definedName>
    <definedName name="PF_2" localSheetId="0">[14]Nguồn!#REF!</definedName>
    <definedName name="PF_2" localSheetId="8">[14]Nguồn!#REF!</definedName>
    <definedName name="PF_2" localSheetId="7">[14]Nguồn!#REF!</definedName>
    <definedName name="PF_2" localSheetId="1">[14]Nguồn!#REF!</definedName>
    <definedName name="PF_2" localSheetId="5">[14]Nguồn!#REF!</definedName>
    <definedName name="PF_2">[14]Nguồn!#REF!</definedName>
    <definedName name="PF_3">NA()</definedName>
    <definedName name="PF_4">NA()</definedName>
    <definedName name="PF_5">NA()</definedName>
    <definedName name="PF_6">NA()</definedName>
    <definedName name="PF_7">NA()</definedName>
    <definedName name="PF_8">NA()</definedName>
    <definedName name="PFF">"#REF!"</definedName>
    <definedName name="pgia">"#REF!"</definedName>
    <definedName name="pgia_1">NA()</definedName>
    <definedName name="Ph" localSheetId="0">#REF!</definedName>
    <definedName name="Ph" localSheetId="8">#REF!</definedName>
    <definedName name="Ph" localSheetId="7">#REF!</definedName>
    <definedName name="Ph" localSheetId="1">#REF!</definedName>
    <definedName name="Ph" localSheetId="5">#REF!</definedName>
    <definedName name="Ph">#REF!</definedName>
    <definedName name="Ph_n_bæ_chi_phÝ_kh_c_1">NA()</definedName>
    <definedName name="Ph30_1">NA()</definedName>
    <definedName name="phada_1" localSheetId="0">[14]Nguồn!#REF!</definedName>
    <definedName name="phada_1" localSheetId="8">[14]Nguồn!#REF!</definedName>
    <definedName name="phada_1" localSheetId="7">[14]Nguồn!#REF!</definedName>
    <definedName name="phada_1" localSheetId="1">[14]Nguồn!#REF!</definedName>
    <definedName name="phada_1" localSheetId="5">[14]Nguồn!#REF!</definedName>
    <definedName name="phada_1">[14]Nguồn!#REF!</definedName>
    <definedName name="PHAITRAPS">"#REF!"</definedName>
    <definedName name="PHAN_DIEN_DZ0.4KV">"#REF!"</definedName>
    <definedName name="PHAN_DIEN_TBA">"#REF!"</definedName>
    <definedName name="PHAN_MUA_SAM_DZ0.4KV">"#REF!"</definedName>
    <definedName name="PhanChung" localSheetId="0">#REF!</definedName>
    <definedName name="PhanChung" localSheetId="8">#REF!</definedName>
    <definedName name="PhanChung" localSheetId="7">#REF!</definedName>
    <definedName name="PhanChung" localSheetId="1">#REF!</definedName>
    <definedName name="PhanChung" localSheetId="5">#REF!</definedName>
    <definedName name="PhanChung">#REF!</definedName>
    <definedName name="Phat_sinhDT" localSheetId="0">#REF!</definedName>
    <definedName name="Phat_sinhDT" localSheetId="8">#REF!</definedName>
    <definedName name="Phat_sinhDT" localSheetId="7">#REF!</definedName>
    <definedName name="Phat_sinhDT" localSheetId="1">#REF!</definedName>
    <definedName name="Phat_sinhDT" localSheetId="5">#REF!</definedName>
    <definedName name="Phat_sinhDT">#REF!</definedName>
    <definedName name="Phat_sinhDTCo" localSheetId="0">#REF!</definedName>
    <definedName name="Phat_sinhDTCo" localSheetId="8">#REF!</definedName>
    <definedName name="Phat_sinhDTCo" localSheetId="7">#REF!</definedName>
    <definedName name="Phat_sinhDTCo" localSheetId="1">#REF!</definedName>
    <definedName name="Phat_sinhDTCo" localSheetId="5">#REF!</definedName>
    <definedName name="Phat_sinhDTCo">#REF!</definedName>
    <definedName name="Phat_sinhDTNo" localSheetId="0">#REF!</definedName>
    <definedName name="Phat_sinhDTNo" localSheetId="8">#REF!</definedName>
    <definedName name="Phat_sinhDTNo" localSheetId="7">#REF!</definedName>
    <definedName name="Phat_sinhDTNo" localSheetId="1">#REF!</definedName>
    <definedName name="Phat_sinhDTNo" localSheetId="5">#REF!</definedName>
    <definedName name="Phat_sinhDTNo">#REF!</definedName>
    <definedName name="PHC">"#REF!"</definedName>
    <definedName name="PHC_1">NA()</definedName>
    <definedName name="phcap0.7">"#REF!"</definedName>
    <definedName name="phen">"#REF!"</definedName>
    <definedName name="Pheuhopgang">"#REF!"</definedName>
    <definedName name="phi">"#REF!"</definedName>
    <definedName name="phi_inertial">"#REF!"</definedName>
    <definedName name="phi10_1">NA()</definedName>
    <definedName name="phi18_1">NA()</definedName>
    <definedName name="phi6_1">NA()</definedName>
    <definedName name="phieu_n">"#REF!"</definedName>
    <definedName name="phieu_x">"#REF!"</definedName>
    <definedName name="phio">"#REF!"</definedName>
    <definedName name="Phone">"#REF!"</definedName>
    <definedName name="Phone_1">NA()</definedName>
    <definedName name="phson">"#REF!"</definedName>
    <definedName name="phtuyen">"#REF!"</definedName>
    <definedName name="phu_luc_vua">"#REF!"</definedName>
    <definedName name="phu_luc_vua_1">NA()</definedName>
    <definedName name="phu2_1">{"'Sheet1'!$L$16"}</definedName>
    <definedName name="phu2_1_1">{"'Sheet1'!$L$16"}</definedName>
    <definedName name="phu2_2">{"'Sheet1'!$L$16"}</definedName>
    <definedName name="phu2_3">{"'Sheet1'!$L$16"}</definedName>
    <definedName name="phu2_4">{"'Sheet1'!$L$16"}</definedName>
    <definedName name="phu2_5">{"'Sheet1'!$L$16"}</definedName>
    <definedName name="phu2_6">{"'Sheet1'!$L$16"}</definedName>
    <definedName name="phu2_7">{"'Sheet1'!$L$16"}</definedName>
    <definedName name="Phucap">"#REF!"</definedName>
    <definedName name="phugia_1">NA()</definedName>
    <definedName name="phugia2">"#REF!"</definedName>
    <definedName name="phugia3">"#REF!"</definedName>
    <definedName name="phugia4">"#REF!"</definedName>
    <definedName name="phugia5">"#REF!"</definedName>
    <definedName name="Phukienduongday">"#REF!"</definedName>
    <definedName name="PHUNHUAN" localSheetId="0">#REF!</definedName>
    <definedName name="PHUNHUAN" localSheetId="8">#REF!</definedName>
    <definedName name="PHUNHUAN" localSheetId="7">#REF!</definedName>
    <definedName name="PHUNHUAN" localSheetId="1">#REF!</definedName>
    <definedName name="PHUNHUAN" localSheetId="5">#REF!</definedName>
    <definedName name="PHUNHUAN">#REF!</definedName>
    <definedName name="phunson">"#REF!"</definedName>
    <definedName name="phunvua">"#REF!"</definedName>
    <definedName name="Pi" localSheetId="0">#REF!</definedName>
    <definedName name="Pi" localSheetId="8">#REF!</definedName>
    <definedName name="Pi" localSheetId="7">#REF!</definedName>
    <definedName name="Pi" localSheetId="1">#REF!</definedName>
    <definedName name="Pi" localSheetId="5">#REF!</definedName>
    <definedName name="Pi">#REF!</definedName>
    <definedName name="Pier" localSheetId="0">#REF!</definedName>
    <definedName name="Pier" localSheetId="8">#REF!</definedName>
    <definedName name="Pier" localSheetId="7">#REF!</definedName>
    <definedName name="Pier" localSheetId="1">#REF!</definedName>
    <definedName name="Pier" localSheetId="5">#REF!</definedName>
    <definedName name="Pier">#REF!</definedName>
    <definedName name="PierData">"#REF!"</definedName>
    <definedName name="PIL">"#REF!"</definedName>
    <definedName name="PILE_1">NA()</definedName>
    <definedName name="PileSize">"#REF!"</definedName>
    <definedName name="PileType">"#REF!"</definedName>
    <definedName name="PIP">"blankmacro1"</definedName>
    <definedName name="PIP_1" localSheetId="0">BlankMacro1</definedName>
    <definedName name="PIP_1" localSheetId="8">BlankMacro1</definedName>
    <definedName name="PIP_1" localSheetId="7">BlankMacro1</definedName>
    <definedName name="PIP_1" localSheetId="1">BlankMacro1</definedName>
    <definedName name="PIP_1" localSheetId="5">BlankMacro1</definedName>
    <definedName name="PIP_1">BlankMacro1</definedName>
    <definedName name="PIPE2">"blankmacro1"</definedName>
    <definedName name="PIPE2_1" localSheetId="0">BlankMacro1</definedName>
    <definedName name="PIPE2_1" localSheetId="8">BlankMacro1</definedName>
    <definedName name="PIPE2_1" localSheetId="7">BlankMacro1</definedName>
    <definedName name="PIPE2_1" localSheetId="1">BlankMacro1</definedName>
    <definedName name="PIPE2_1" localSheetId="5">BlankMacro1</definedName>
    <definedName name="PIPE2_1">BlankMacro1</definedName>
    <definedName name="PK">"#REF!"</definedName>
    <definedName name="PK_1">"#REF!"</definedName>
    <definedName name="PK_2">NA()</definedName>
    <definedName name="PK_3">NA()</definedName>
    <definedName name="PK_4">NA()</definedName>
    <definedName name="PK_5">NA()</definedName>
    <definedName name="PK_6">NA()</definedName>
    <definedName name="PK_7">NA()</definedName>
    <definedName name="PKmayin">"#REF!"</definedName>
    <definedName name="Pl" localSheetId="0">#REF!</definedName>
    <definedName name="Pl" localSheetId="8">#REF!</definedName>
    <definedName name="Pl" localSheetId="7">#REF!</definedName>
    <definedName name="Pl" localSheetId="1">#REF!</definedName>
    <definedName name="Pl" localSheetId="5">#REF!</definedName>
    <definedName name="Pl">#REF!</definedName>
    <definedName name="PL_???___P.B.___REST_P.B._????" localSheetId="0">'[71]NEW-PANEL'!#REF!</definedName>
    <definedName name="PL_???___P.B.___REST_P.B._????" localSheetId="8">'[71]NEW-PANEL'!#REF!</definedName>
    <definedName name="PL_???___P.B.___REST_P.B._????" localSheetId="7">'[71]NEW-PANEL'!#REF!</definedName>
    <definedName name="PL_???___P.B.___REST_P.B._????" localSheetId="1">'[71]NEW-PANEL'!#REF!</definedName>
    <definedName name="PL_???___P.B.___REST_P.B._????" localSheetId="5">'[71]NEW-PANEL'!#REF!</definedName>
    <definedName name="PL_???___P.B.___REST_P.B._????">'[71]NEW-PANEL'!#REF!</definedName>
    <definedName name="PL_???___P.B.___REST_P.B._????_1">NA()</definedName>
    <definedName name="PL_???___P.B.___REST_P.B._????_2" localSheetId="0">#REF!</definedName>
    <definedName name="PL_???___P.B.___REST_P.B._????_2" localSheetId="8">#REF!</definedName>
    <definedName name="PL_???___P.B.___REST_P.B._????_2" localSheetId="7">#REF!</definedName>
    <definedName name="PL_???___P.B.___REST_P.B._????_2" localSheetId="1">#REF!</definedName>
    <definedName name="PL_???___P.B.___REST_P.B._????_2" localSheetId="5">#REF!</definedName>
    <definedName name="PL_???___P.B.___REST_P.B._????_2">#REF!</definedName>
    <definedName name="PL_???___P.B.___REST_P.B._????_3">NA()</definedName>
    <definedName name="PL_???___P.B.___REST_P.B._????_4">NA()</definedName>
    <definedName name="PL_???___P.B.___REST_P.B._????_5">NA()</definedName>
    <definedName name="PL_???___P.B.___REST_P.B._????_6">NA()</definedName>
    <definedName name="PL_???___P.B.___REST_P.B._????_7">NA()</definedName>
    <definedName name="Pl_1">NA()</definedName>
    <definedName name="PL_指示燈___P.B.___REST_P.B._壓扣開關" localSheetId="0">'[56]NEW-PANEL'!#REF!</definedName>
    <definedName name="PL_指示燈___P.B.___REST_P.B._壓扣開關" localSheetId="8">'[56]NEW-PANEL'!#REF!</definedName>
    <definedName name="PL_指示燈___P.B.___REST_P.B._壓扣開關" localSheetId="7">'[56]NEW-PANEL'!#REF!</definedName>
    <definedName name="PL_指示燈___P.B.___REST_P.B._壓扣開關" localSheetId="1">'[56]NEW-PANEL'!#REF!</definedName>
    <definedName name="PL_指示燈___P.B.___REST_P.B._壓扣開關" localSheetId="5">'[56]NEW-PANEL'!#REF!</definedName>
    <definedName name="PL_指示燈___P.B.___REST_P.B._壓扣開關">'[56]NEW-PANEL'!#REF!</definedName>
    <definedName name="PL_指示燈___P.B.___REST_P.B._壓扣開關_1">NA()</definedName>
    <definedName name="PL_指示燈___P.B.___REST_P.B._壓扣開關_2">NA()</definedName>
    <definedName name="PL_指示燈___P.B.___REST_P.B._壓扣開關_3">NA()</definedName>
    <definedName name="PL_指示燈___P.B.___REST_P.B._壓扣開關_4">NA()</definedName>
    <definedName name="PL_指示燈___P.B.___REST_P.B._壓扣開關_5">NA()</definedName>
    <definedName name="PL_指示燈___P.B.___REST_P.B._壓扣開關_6">NA()</definedName>
    <definedName name="PL_指示燈___P.B.___REST_P.B._壓扣開關_7">NA()</definedName>
    <definedName name="Plc_">"#REF!"</definedName>
    <definedName name="plctel">"#REF!"</definedName>
    <definedName name="PLKL" localSheetId="0">#REF!</definedName>
    <definedName name="PLKL" localSheetId="8">#REF!</definedName>
    <definedName name="PLKL" localSheetId="7">#REF!</definedName>
    <definedName name="PLKL" localSheetId="1">#REF!</definedName>
    <definedName name="PLKL" localSheetId="5">#REF!</definedName>
    <definedName name="PLKL">#REF!</definedName>
    <definedName name="PLM">"#REF!"</definedName>
    <definedName name="PLOT">"#REF!"</definedName>
    <definedName name="PLV">"#REF!"</definedName>
    <definedName name="PLvuaBT_1" localSheetId="0">[14]Nguồn!#REF!</definedName>
    <definedName name="PLvuaBT_1" localSheetId="8">[14]Nguồn!#REF!</definedName>
    <definedName name="PLvuaBT_1" localSheetId="7">[14]Nguồn!#REF!</definedName>
    <definedName name="PLvuaBT_1" localSheetId="1">[14]Nguồn!#REF!</definedName>
    <definedName name="PLvuaBT_1" localSheetId="5">[14]Nguồn!#REF!</definedName>
    <definedName name="PLvuaBT_1">[14]Nguồn!#REF!</definedName>
    <definedName name="PM">[72]IBASE!$AH$16:$AV$110</definedName>
    <definedName name="pm..">"#REF!"</definedName>
    <definedName name="PM_2">NA()</definedName>
    <definedName name="PM_3">NA()</definedName>
    <definedName name="PM_4">NA()</definedName>
    <definedName name="PM_5">NA()</definedName>
    <definedName name="PM_6">NA()</definedName>
    <definedName name="PM_7">NA()</definedName>
    <definedName name="PM_8">NA()</definedName>
    <definedName name="PMS">{"'Sheet1'!$L$16"}</definedName>
    <definedName name="PMS_1">{"'Sheet1'!$L$16"}</definedName>
    <definedName name="PMS_1_1">{"'Sheet1'!$L$16"}</definedName>
    <definedName name="PMS_2">{"'Sheet1'!$L$16"}</definedName>
    <definedName name="PMS_3">{"'Sheet1'!$L$16"}</definedName>
    <definedName name="PMS_4">{"'Sheet1'!$L$16"}</definedName>
    <definedName name="PMS_5">{"'Sheet1'!$L$16"}</definedName>
    <definedName name="PMS_6">{"'Sheet1'!$L$16"}</definedName>
    <definedName name="PMS_7">{"'Sheet1'!$L$16"}</definedName>
    <definedName name="PMUX">"#REF!"</definedName>
    <definedName name="PN">"#REF!"</definedName>
    <definedName name="Pnhap">"#REF!"</definedName>
    <definedName name="Pno">"#REF!"</definedName>
    <definedName name="Poissons_Ratio_Concrete" localSheetId="0">#REF!</definedName>
    <definedName name="Poissons_Ratio_Concrete" localSheetId="8">#REF!</definedName>
    <definedName name="Poissons_Ratio_Concrete" localSheetId="7">#REF!</definedName>
    <definedName name="Poissons_Ratio_Concrete" localSheetId="1">#REF!</definedName>
    <definedName name="Poissons_Ratio_Concrete" localSheetId="5">#REF!</definedName>
    <definedName name="Poissons_Ratio_Concrete">#REF!</definedName>
    <definedName name="Poppy" localSheetId="0">#REF!</definedName>
    <definedName name="Poppy" localSheetId="8">#REF!</definedName>
    <definedName name="Poppy" localSheetId="7">#REF!</definedName>
    <definedName name="Poppy" localSheetId="1">#REF!</definedName>
    <definedName name="Poppy" localSheetId="5">#REF!</definedName>
    <definedName name="Poppy">#REF!</definedName>
    <definedName name="Position">"#REF!"</definedName>
    <definedName name="pp">"#REF!"</definedName>
    <definedName name="ppp">"#REF!"</definedName>
    <definedName name="PPP_1" localSheetId="0">BlankMacro1</definedName>
    <definedName name="PPP_1" localSheetId="8">BlankMacro1</definedName>
    <definedName name="PPP_1" localSheetId="7">BlankMacro1</definedName>
    <definedName name="PPP_1" localSheetId="1">BlankMacro1</definedName>
    <definedName name="PPP_1" localSheetId="5">BlankMacro1</definedName>
    <definedName name="PPP_1">BlankMacro1</definedName>
    <definedName name="PR">"#REF!"</definedName>
    <definedName name="PRC">"#REF!"</definedName>
    <definedName name="PRC_1">NA()</definedName>
    <definedName name="PRECIP" localSheetId="0">#REF!</definedName>
    <definedName name="PRECIP" localSheetId="8">#REF!</definedName>
    <definedName name="PRECIP" localSheetId="7">#REF!</definedName>
    <definedName name="PRECIP" localSheetId="1">#REF!</definedName>
    <definedName name="PRECIP" localSheetId="5">#REF!</definedName>
    <definedName name="PRECIP">#REF!</definedName>
    <definedName name="Precip_d" localSheetId="0">#REF!</definedName>
    <definedName name="Precip_d" localSheetId="8">#REF!</definedName>
    <definedName name="Precip_d" localSheetId="7">#REF!</definedName>
    <definedName name="Precip_d" localSheetId="1">#REF!</definedName>
    <definedName name="Precip_d" localSheetId="5">#REF!</definedName>
    <definedName name="Precip_d">#REF!</definedName>
    <definedName name="Precip_nd" localSheetId="0">#REF!</definedName>
    <definedName name="Precip_nd" localSheetId="8">#REF!</definedName>
    <definedName name="Precip_nd" localSheetId="7">#REF!</definedName>
    <definedName name="Precip_nd" localSheetId="1">#REF!</definedName>
    <definedName name="Precip_nd" localSheetId="5">#REF!</definedName>
    <definedName name="Precip_nd">#REF!</definedName>
    <definedName name="PrecNden">"#REF!"</definedName>
    <definedName name="PRICE">"#REF!"</definedName>
    <definedName name="PRICE_1">NA()</definedName>
    <definedName name="PRICE1">"#REF!"</definedName>
    <definedName name="PRICE1_1">NA()</definedName>
    <definedName name="prin_area" localSheetId="0">#REF!</definedName>
    <definedName name="prin_area" localSheetId="8">#REF!</definedName>
    <definedName name="prin_area" localSheetId="7">#REF!</definedName>
    <definedName name="prin_area" localSheetId="1">#REF!</definedName>
    <definedName name="prin_area" localSheetId="5">#REF!</definedName>
    <definedName name="prin_area">#REF!</definedName>
    <definedName name="Prin1">"#REF!"</definedName>
    <definedName name="Prin10">"#REF!"</definedName>
    <definedName name="Prin11">"#REF!"</definedName>
    <definedName name="Prin12">"#REF!"</definedName>
    <definedName name="Prin13">"#REF!"</definedName>
    <definedName name="Prin14">"#REF!"</definedName>
    <definedName name="Prin15">"#REF!"</definedName>
    <definedName name="Prin16">"#REF!"</definedName>
    <definedName name="Prin17">"#REF!"</definedName>
    <definedName name="Prin18">"#REF!"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_xlnm.Print_Area" localSheetId="3">'Cac don vi phan bo 2024'!$A$1:$W$24</definedName>
    <definedName name="_xlnm.Print_Area" localSheetId="0">#REF!</definedName>
    <definedName name="_xlnm.Print_Area" localSheetId="6">'PL 05_ODA'!$A$1:$BA$17</definedName>
    <definedName name="_xlnm.Print_Area" localSheetId="8">'PL 06 DA cấp huyện'!$A$1:$BP$569</definedName>
    <definedName name="_xlnm.Print_Area" localSheetId="7">#REF!</definedName>
    <definedName name="_xlnm.Print_Area" localSheetId="1">'PL 1 TH'!$A$1:$BG$104</definedName>
    <definedName name="_xlnm.Print_Area" localSheetId="2">'PL 2 THPB MTQG'!$A$1:$G$22</definedName>
    <definedName name="_xlnm.Print_Area" localSheetId="4">'PL 3 PB DATP'!$A$1:$L$103</definedName>
    <definedName name="_xlnm.Print_Area" localSheetId="5">'PL 4DA Cấp tỉnh'!$A$1:$BK$83</definedName>
    <definedName name="_xlnm.Print_Area">#REF!</definedName>
    <definedName name="Print_Area_MI">[73]ESTI.!$A$1:$U$52</definedName>
    <definedName name="Print_Area_MI_1" localSheetId="0">#REF!</definedName>
    <definedName name="Print_Area_MI_1" localSheetId="8">#REF!</definedName>
    <definedName name="Print_Area_MI_1" localSheetId="7">#REF!</definedName>
    <definedName name="Print_Area_MI_1" localSheetId="1">#REF!</definedName>
    <definedName name="Print_Area_MI_1" localSheetId="5">#REF!</definedName>
    <definedName name="Print_Area_MI_1">#REF!</definedName>
    <definedName name="PRINT_AREA_MI_11">"#REF!"</definedName>
    <definedName name="PRINT_AREA_MI_12">"#REF!"</definedName>
    <definedName name="PRINT_AREA_MI_17">"#REF!"</definedName>
    <definedName name="Print_Area_MI_2">NA()</definedName>
    <definedName name="PRINT_AREA_MI_21">"#REF!"</definedName>
    <definedName name="Print_Area_MI_3">NA()</definedName>
    <definedName name="Print_Area_MI_4">NA()</definedName>
    <definedName name="Print_Area_MI_5">NA()</definedName>
    <definedName name="Print_Area_MI_6">NA()</definedName>
    <definedName name="Print_Area_MI_7">NA()</definedName>
    <definedName name="Print_Area_MI_8">NA()</definedName>
    <definedName name="print_title_1">NA()</definedName>
    <definedName name="_xlnm.Print_Titles" localSheetId="0">#REF!</definedName>
    <definedName name="_xlnm.Print_Titles" localSheetId="8">'PL 06 DA cấp huyện'!$5:$8</definedName>
    <definedName name="_xlnm.Print_Titles" localSheetId="7">#REF!</definedName>
    <definedName name="_xlnm.Print_Titles" localSheetId="1">'PL 1 TH'!$3:$6</definedName>
    <definedName name="_xlnm.Print_Titles" localSheetId="4">'PL 3 PB DATP'!$5:$6</definedName>
    <definedName name="_xlnm.Print_Titles" localSheetId="5">#REF!</definedName>
    <definedName name="_xlnm.Print_Titles">#REF!</definedName>
    <definedName name="Print_Titles_MI">"#REF!"</definedName>
    <definedName name="PRINT_TITLES_MI_1">"#REF!"</definedName>
    <definedName name="Print_Titles_MI_11">"#REF!"</definedName>
    <definedName name="Print_Titles_MI_12">"#REF!"</definedName>
    <definedName name="PRINT_TITLES_MI_17">"#REF!"</definedName>
    <definedName name="Print_Titles_MI_2">[43]Nguồn!$A$1:$IV$13</definedName>
    <definedName name="PRINT_TITLES_MI_21">"#REF!"</definedName>
    <definedName name="PRINTA">"#REF!"</definedName>
    <definedName name="PRINTA_1">"#REF!"</definedName>
    <definedName name="PRINTA_11">"#REF!"</definedName>
    <definedName name="PRINTA_12">"#REF!"</definedName>
    <definedName name="PRINTA_16">"#REF!"</definedName>
    <definedName name="PRINTA_17">"#REF!"</definedName>
    <definedName name="PRINTA_2">NA()</definedName>
    <definedName name="PRINTA_21">"#REF!"</definedName>
    <definedName name="PRINTA_3">NA()</definedName>
    <definedName name="PRINTA_4">NA()</definedName>
    <definedName name="PRINTA_5">NA()</definedName>
    <definedName name="PRINTA_6">[43]Nguồn!$A$1:$O$488</definedName>
    <definedName name="PRINTA_7">NA()</definedName>
    <definedName name="PRINTA_8">NA()</definedName>
    <definedName name="PRINTB">"#REF!"</definedName>
    <definedName name="PRINTB_1">"#REF!"</definedName>
    <definedName name="PRINTB_11">"#REF!"</definedName>
    <definedName name="PRINTB_12">"#REF!"</definedName>
    <definedName name="PRINTB_16">"#REF!"</definedName>
    <definedName name="PRINTB_17">"#REF!"</definedName>
    <definedName name="PRINTB_2">NA()</definedName>
    <definedName name="PRINTB_21">"#REF!"</definedName>
    <definedName name="PRINTB_3">NA()</definedName>
    <definedName name="PRINTB_4">NA()</definedName>
    <definedName name="PRINTB_5">[43]Nguồn!$A$1:$K$29</definedName>
    <definedName name="PRINTB_6">NA()</definedName>
    <definedName name="PRINTB_7">NA()</definedName>
    <definedName name="PRINTC">"#REF!"</definedName>
    <definedName name="PRINTC_1">"#REF!"</definedName>
    <definedName name="PRINTC_11">"#REF!"</definedName>
    <definedName name="PRINTC_12">"#REF!"</definedName>
    <definedName name="PRINTC_16">"#REF!"</definedName>
    <definedName name="PRINTC_17">"#REF!"</definedName>
    <definedName name="PRINTC_2">NA()</definedName>
    <definedName name="PRINTC_21">"#REF!"</definedName>
    <definedName name="PRINTC_3">NA()</definedName>
    <definedName name="PRINTC_4">NA()</definedName>
    <definedName name="PRINTC_5">[43]Nguồn!$A$1:$IV$18</definedName>
    <definedName name="PRINTC_6">NA()</definedName>
    <definedName name="PRINTC_7">NA()</definedName>
    <definedName name="prjName">"#REF!"</definedName>
    <definedName name="prjNo">"#REF!"</definedName>
    <definedName name="Pro_Soil">"#REF!"</definedName>
    <definedName name="ProdForm">"#REF!"</definedName>
    <definedName name="ProdForm_1">"#REF!"</definedName>
    <definedName name="ProdForm_2">"#REF!"</definedName>
    <definedName name="Product">"#REF!"</definedName>
    <definedName name="Product_1">"#REF!"</definedName>
    <definedName name="Product_2">"#REF!"</definedName>
    <definedName name="PROJ">[31]LEGEND!$D$4</definedName>
    <definedName name="PROJ_1" localSheetId="0">#REF!</definedName>
    <definedName name="PROJ_1" localSheetId="8">#REF!</definedName>
    <definedName name="PROJ_1" localSheetId="7">#REF!</definedName>
    <definedName name="PROJ_1" localSheetId="1">#REF!</definedName>
    <definedName name="PROJ_1" localSheetId="5">#REF!</definedName>
    <definedName name="PROJ_1">#REF!</definedName>
    <definedName name="Project_Number" localSheetId="0">#REF!</definedName>
    <definedName name="Project_Number" localSheetId="8">#REF!</definedName>
    <definedName name="Project_Number" localSheetId="7">#REF!</definedName>
    <definedName name="Project_Number" localSheetId="1">#REF!</definedName>
    <definedName name="Project_Number" localSheetId="5">#REF!</definedName>
    <definedName name="Project_Number">#REF!</definedName>
    <definedName name="PROPOSAL">"#REF!"</definedName>
    <definedName name="PROPOSAL_1">NA()</definedName>
    <definedName name="Protex">"#REF!"</definedName>
    <definedName name="Province">"#REF!"</definedName>
    <definedName name="Pse">"#REF!"</definedName>
    <definedName name="Psi0" localSheetId="0">#REF!</definedName>
    <definedName name="Psi0" localSheetId="8">#REF!</definedName>
    <definedName name="Psi0" localSheetId="7">#REF!</definedName>
    <definedName name="Psi0" localSheetId="1">#REF!</definedName>
    <definedName name="Psi0" localSheetId="5">#REF!</definedName>
    <definedName name="Psi0">#REF!</definedName>
    <definedName name="PsiT" localSheetId="0">#REF!</definedName>
    <definedName name="PsiT" localSheetId="8">#REF!</definedName>
    <definedName name="PsiT" localSheetId="7">#REF!</definedName>
    <definedName name="PsiT" localSheetId="1">#REF!</definedName>
    <definedName name="PsiT" localSheetId="5">#REF!</definedName>
    <definedName name="PsiT">#REF!</definedName>
    <definedName name="Pso">"#REF!"</definedName>
    <definedName name="PST">"#REF!"</definedName>
    <definedName name="pt">"#REF!"</definedName>
    <definedName name="PT_1">NA()</definedName>
    <definedName name="PT_A1">"#REF!"</definedName>
    <definedName name="PT_A1_1">NA()</definedName>
    <definedName name="PT_A2_1">NA()</definedName>
    <definedName name="PT_A2_2">NA()</definedName>
    <definedName name="PT_A2_3">NA()</definedName>
    <definedName name="PT_A2_4">NA()</definedName>
    <definedName name="PT_A2_5">NA()</definedName>
    <definedName name="PT_A2_6">NA()</definedName>
    <definedName name="PT_A2_7">NA()</definedName>
    <definedName name="PT_Duong">"#REF!"</definedName>
    <definedName name="PT_Duong_1">NA()</definedName>
    <definedName name="PT_P1_1">NA()</definedName>
    <definedName name="PT_P1_2">NA()</definedName>
    <definedName name="PT_P1_3">NA()</definedName>
    <definedName name="PT_P1_4">NA()</definedName>
    <definedName name="PT_P1_5">NA()</definedName>
    <definedName name="PT_P1_6">NA()</definedName>
    <definedName name="PT_P1_7">NA()</definedName>
    <definedName name="PT_P10_1">NA()</definedName>
    <definedName name="PT_P10_2">NA()</definedName>
    <definedName name="PT_P10_3">NA()</definedName>
    <definedName name="PT_P10_4">NA()</definedName>
    <definedName name="PT_P10_5">NA()</definedName>
    <definedName name="PT_P10_6">NA()</definedName>
    <definedName name="PT_P10_7">NA()</definedName>
    <definedName name="PT_P11_1">NA()</definedName>
    <definedName name="PT_P11_2">NA()</definedName>
    <definedName name="PT_P11_3">NA()</definedName>
    <definedName name="PT_P11_4">NA()</definedName>
    <definedName name="PT_P11_5">NA()</definedName>
    <definedName name="PT_P11_6">NA()</definedName>
    <definedName name="PT_P11_7">NA()</definedName>
    <definedName name="PT_P2_1">NA()</definedName>
    <definedName name="PT_P2_2">NA()</definedName>
    <definedName name="PT_P2_3">NA()</definedName>
    <definedName name="PT_P2_4">NA()</definedName>
    <definedName name="PT_P2_5">NA()</definedName>
    <definedName name="PT_P2_6">NA()</definedName>
    <definedName name="PT_P2_7">NA()</definedName>
    <definedName name="PT_P3_1">NA()</definedName>
    <definedName name="PT_P3_2">NA()</definedName>
    <definedName name="PT_P3_3">NA()</definedName>
    <definedName name="PT_P3_4">NA()</definedName>
    <definedName name="PT_P3_5">NA()</definedName>
    <definedName name="PT_P3_6">NA()</definedName>
    <definedName name="PT_P3_7">NA()</definedName>
    <definedName name="PT_P4_1">NA()</definedName>
    <definedName name="PT_P4_2">NA()</definedName>
    <definedName name="PT_P4_3">NA()</definedName>
    <definedName name="PT_P4_4">NA()</definedName>
    <definedName name="PT_P4_5">NA()</definedName>
    <definedName name="PT_P4_6">NA()</definedName>
    <definedName name="PT_P4_7">NA()</definedName>
    <definedName name="PT_P5_1">NA()</definedName>
    <definedName name="PT_P5_2">NA()</definedName>
    <definedName name="PT_P5_3">NA()</definedName>
    <definedName name="PT_P5_4">NA()</definedName>
    <definedName name="PT_P5_5">NA()</definedName>
    <definedName name="PT_P5_6">NA()</definedName>
    <definedName name="PT_P5_7">NA()</definedName>
    <definedName name="PT_P6_1">NA()</definedName>
    <definedName name="PT_P6_2">NA()</definedName>
    <definedName name="PT_P6_3">NA()</definedName>
    <definedName name="PT_P6_4">NA()</definedName>
    <definedName name="PT_P6_5">NA()</definedName>
    <definedName name="PT_P6_6">NA()</definedName>
    <definedName name="PT_P6_7">NA()</definedName>
    <definedName name="PT_P7_1">NA()</definedName>
    <definedName name="PT_P7_2">NA()</definedName>
    <definedName name="PT_P7_3">NA()</definedName>
    <definedName name="PT_P7_4">NA()</definedName>
    <definedName name="PT_P7_5">NA()</definedName>
    <definedName name="PT_P7_6">NA()</definedName>
    <definedName name="PT_P7_7">NA()</definedName>
    <definedName name="PT_P8_1">NA()</definedName>
    <definedName name="PT_P8_2">NA()</definedName>
    <definedName name="PT_P8_3">NA()</definedName>
    <definedName name="PT_P8_4">NA()</definedName>
    <definedName name="PT_P8_5">NA()</definedName>
    <definedName name="PT_P8_6">NA()</definedName>
    <definedName name="PT_P8_7">NA()</definedName>
    <definedName name="PT_P9_1">NA()</definedName>
    <definedName name="PT_P9_2">NA()</definedName>
    <definedName name="PT_P9_3">NA()</definedName>
    <definedName name="PT_P9_4">NA()</definedName>
    <definedName name="PT_P9_5">NA()</definedName>
    <definedName name="PT_P9_6">NA()</definedName>
    <definedName name="PT_P9_7">NA()</definedName>
    <definedName name="Pt1_1">NA()</definedName>
    <definedName name="Pt2_1">NA()</definedName>
    <definedName name="ptbc">"#REF!"</definedName>
    <definedName name="PTC">"#REF!"</definedName>
    <definedName name="ptdg">"#REF!"</definedName>
    <definedName name="ptdg_1">NA()</definedName>
    <definedName name="PTDG_cau">"#REF!"</definedName>
    <definedName name="PTDG_cau_1">NA()</definedName>
    <definedName name="ptdg_cong">"#REF!"</definedName>
    <definedName name="PTDG_DCV">"#REF!"</definedName>
    <definedName name="ptdg_duong">"#REF!"</definedName>
    <definedName name="ptdg_duong_1">NA()</definedName>
    <definedName name="ptdg_ke" localSheetId="0">#REF!</definedName>
    <definedName name="ptdg_ke" localSheetId="8">#REF!</definedName>
    <definedName name="ptdg_ke" localSheetId="7">#REF!</definedName>
    <definedName name="ptdg_ke" localSheetId="1">#REF!</definedName>
    <definedName name="ptdg_ke" localSheetId="5">#REF!</definedName>
    <definedName name="ptdg_ke">#REF!</definedName>
    <definedName name="PTE">"#REF!"</definedName>
    <definedName name="PtichDTL">"#N/A"</definedName>
    <definedName name="PtichDTL_1">#N/A</definedName>
    <definedName name="PtichDTL_10">#N/A</definedName>
    <definedName name="PtichDTL_11">#N/A</definedName>
    <definedName name="PtichDTL_12">#N/A</definedName>
    <definedName name="PtichDTL_13">#N/A</definedName>
    <definedName name="PtichDTL_14">#N/A</definedName>
    <definedName name="PtichDTL_15">#N/A</definedName>
    <definedName name="PtichDTL_16">#N/A</definedName>
    <definedName name="PtichDTL_17">#N/A</definedName>
    <definedName name="PtichDTL_18">#N/A</definedName>
    <definedName name="PtichDTL_19">#N/A</definedName>
    <definedName name="PtichDTL_2">#N/A</definedName>
    <definedName name="PtichDTL_20">#N/A</definedName>
    <definedName name="PtichDTL_21">#N/A</definedName>
    <definedName name="PtichDTL_22">#N/A</definedName>
    <definedName name="PtichDTL_23">#N/A</definedName>
    <definedName name="PtichDTL_24">#N/A</definedName>
    <definedName name="PtichDTL_25">#N/A</definedName>
    <definedName name="PtichDTL_26">#N/A</definedName>
    <definedName name="PtichDTL_27">#N/A</definedName>
    <definedName name="PtichDTL_28">#N/A</definedName>
    <definedName name="PtichDTL_29">#N/A</definedName>
    <definedName name="PtichDTL_3">#N/A</definedName>
    <definedName name="PtichDTL_30">#N/A</definedName>
    <definedName name="PtichDTL_31">#N/A</definedName>
    <definedName name="PtichDTL_32">#N/A</definedName>
    <definedName name="PtichDTL_33">#N/A</definedName>
    <definedName name="PtichDTL_34">#N/A</definedName>
    <definedName name="PtichDTL_35">#N/A</definedName>
    <definedName name="PtichDTL_36">#N/A</definedName>
    <definedName name="PtichDTL_37">#N/A</definedName>
    <definedName name="PtichDTL_38">#N/A</definedName>
    <definedName name="PtichDTL_39">#N/A</definedName>
    <definedName name="PtichDTL_4">#N/A</definedName>
    <definedName name="PtichDTL_40">#N/A</definedName>
    <definedName name="PtichDTL_41">#N/A</definedName>
    <definedName name="PtichDTL_42">#N/A</definedName>
    <definedName name="PtichDTL_43">#N/A</definedName>
    <definedName name="PtichDTL_44">#N/A</definedName>
    <definedName name="PtichDTL_45">#N/A</definedName>
    <definedName name="PtichDTL_46">#N/A</definedName>
    <definedName name="PtichDTL_47">#N/A</definedName>
    <definedName name="PtichDTL_48">#N/A</definedName>
    <definedName name="PtichDTL_49">#N/A</definedName>
    <definedName name="PtichDTL_5">#N/A</definedName>
    <definedName name="PtichDTL_50">#N/A</definedName>
    <definedName name="PtichDTL_51">#N/A</definedName>
    <definedName name="PtichDTL_52">#N/A</definedName>
    <definedName name="PtichDTL_6">#N/A</definedName>
    <definedName name="PtichDTL_7">#N/A</definedName>
    <definedName name="PtichDTL_8">#N/A</definedName>
    <definedName name="PtichDTL_9">#N/A</definedName>
    <definedName name="PTNC" localSheetId="0">#REF!</definedName>
    <definedName name="PTNC" localSheetId="8">#REF!</definedName>
    <definedName name="PTNC" localSheetId="7">#REF!</definedName>
    <definedName name="PTNC" localSheetId="1">#REF!</definedName>
    <definedName name="PTNC" localSheetId="5">#REF!</definedName>
    <definedName name="PTNC">#REF!</definedName>
    <definedName name="PTNC_1">NA()</definedName>
    <definedName name="ptran_1">NA()</definedName>
    <definedName name="PTST">[74]sat!$A$6:$K$38</definedName>
    <definedName name="PTVT">[74]ptvt!$A$6:$X$128</definedName>
    <definedName name="Pu">"#REF!"</definedName>
    <definedName name="pvd">"#REF!"</definedName>
    <definedName name="PvmtType" localSheetId="0">#REF!</definedName>
    <definedName name="PvmtType" localSheetId="8">#REF!</definedName>
    <definedName name="PvmtType" localSheetId="7">#REF!</definedName>
    <definedName name="PvmtType" localSheetId="1">#REF!</definedName>
    <definedName name="PvmtType" localSheetId="5">#REF!</definedName>
    <definedName name="PvmtType">#REF!</definedName>
    <definedName name="pw">"#REF!"</definedName>
    <definedName name="pw_1">NA()</definedName>
    <definedName name="PXB80_1">NA()</definedName>
    <definedName name="Pxuat">"#REF!"</definedName>
    <definedName name="py">"#REF!"</definedName>
    <definedName name="Py_1">NA()</definedName>
    <definedName name="py_net_income" localSheetId="0">'[44]Income Statement1'!#REF!</definedName>
    <definedName name="py_net_income" localSheetId="8">'[44]Income Statement1'!#REF!</definedName>
    <definedName name="py_net_income" localSheetId="7">'[44]Income Statement1'!#REF!</definedName>
    <definedName name="py_net_income" localSheetId="1">'[44]Income Statement1'!#REF!</definedName>
    <definedName name="py_net_income" localSheetId="5">'[44]Income Statement1'!#REF!</definedName>
    <definedName name="py_net_income">'[44]Income Statement1'!#REF!</definedName>
    <definedName name="py_retained_earnings" localSheetId="0">'[44]Income Statement1'!#REF!</definedName>
    <definedName name="py_retained_earnings" localSheetId="8">'[44]Income Statement1'!#REF!</definedName>
    <definedName name="py_retained_earnings" localSheetId="7">'[44]Income Statement1'!#REF!</definedName>
    <definedName name="py_retained_earnings" localSheetId="1">'[44]Income Statement1'!#REF!</definedName>
    <definedName name="py_retained_earnings" localSheetId="5">'[44]Income Statement1'!#REF!</definedName>
    <definedName name="py_retained_earnings">'[44]Income Statement1'!#REF!</definedName>
    <definedName name="py_share_equity" localSheetId="0">#REF!</definedName>
    <definedName name="py_share_equity" localSheetId="8">#REF!</definedName>
    <definedName name="py_share_equity" localSheetId="7">#REF!</definedName>
    <definedName name="py_share_equity" localSheetId="1">#REF!</definedName>
    <definedName name="py_share_equity" localSheetId="5">#REF!</definedName>
    <definedName name="py_share_equity">#REF!</definedName>
    <definedName name="Q" localSheetId="0">[8]giathanh1!#REF!</definedName>
    <definedName name="Q" localSheetId="8">[8]giathanh1!#REF!</definedName>
    <definedName name="Q" localSheetId="7">[8]giathanh1!#REF!</definedName>
    <definedName name="Q" localSheetId="1">[8]giathanh1!#REF!</definedName>
    <definedName name="Q" localSheetId="5">[8]giathanh1!#REF!</definedName>
    <definedName name="Q">[8]giathanh1!#REF!</definedName>
    <definedName name="Q__sè_721_Q__KH_T___27_5_03">"__"</definedName>
    <definedName name="Q_1">NA()</definedName>
    <definedName name="Q_2" localSheetId="0">[14]Nguồn!#REF!</definedName>
    <definedName name="Q_2" localSheetId="8">[14]Nguồn!#REF!</definedName>
    <definedName name="Q_2" localSheetId="7">[14]Nguồn!#REF!</definedName>
    <definedName name="Q_2" localSheetId="1">[14]Nguồn!#REF!</definedName>
    <definedName name="Q_2" localSheetId="5">[14]Nguồn!#REF!</definedName>
    <definedName name="Q_2">[14]Nguồn!#REF!</definedName>
    <definedName name="qa">{"'Sheet1'!$L$16"}</definedName>
    <definedName name="qa_1">{"'Sheet1'!$L$16"}</definedName>
    <definedName name="qa_1_1">{"'Sheet1'!$L$16"}</definedName>
    <definedName name="qa_2">{"'Sheet1'!$L$16"}</definedName>
    <definedName name="qa_3">{"'Sheet1'!$L$16"}</definedName>
    <definedName name="qa_4">{"'Sheet1'!$L$16"}</definedName>
    <definedName name="qa_5">{"'Sheet1'!$L$16"}</definedName>
    <definedName name="qa_6">{"'Sheet1'!$L$16"}</definedName>
    <definedName name="qa_7">{"'Sheet1'!$L$16"}</definedName>
    <definedName name="Qc">"#REF!"</definedName>
    <definedName name="qc_1">NA()</definedName>
    <definedName name="qd">"#REF!"</definedName>
    <definedName name="QDD">"#REF!"</definedName>
    <definedName name="Qgh">"#REF!"</definedName>
    <definedName name="Qgx">"#REF!"</definedName>
    <definedName name="qh0">"#REF!"</definedName>
    <definedName name="QIh">"#REF!"</definedName>
    <definedName name="QIIh">"#REF!"</definedName>
    <definedName name="QIIIh">"#REF!"</definedName>
    <definedName name="QIIIIh">"#REF!"</definedName>
    <definedName name="QIIIIX">"#REF!"</definedName>
    <definedName name="QIIIX">"#REF!"</definedName>
    <definedName name="qIItc">"#REF!"</definedName>
    <definedName name="qIItt">"#REF!"</definedName>
    <definedName name="QIIX">"#REF!"</definedName>
    <definedName name="qItc">"#REF!"</definedName>
    <definedName name="qItt">"#REF!"</definedName>
    <definedName name="QIX">"#REF!"</definedName>
    <definedName name="ql">"#REF!"</definedName>
    <definedName name="qlcan">"#REF!"</definedName>
    <definedName name="QmIh">"#REF!"</definedName>
    <definedName name="QmIIH">"#REF!"</definedName>
    <definedName name="QmIIIh">"#REF!"</definedName>
    <definedName name="QmIIIIh">"#REF!"</definedName>
    <definedName name="QmIIIIX">"#REF!"</definedName>
    <definedName name="QmIIIX">"#REF!"</definedName>
    <definedName name="QmIIX">"#REF!"</definedName>
    <definedName name="QmIX">"#REF!"</definedName>
    <definedName name="qng" localSheetId="0">#REF!</definedName>
    <definedName name="qng" localSheetId="8">#REF!</definedName>
    <definedName name="qng" localSheetId="7">#REF!</definedName>
    <definedName name="qng" localSheetId="1">#REF!</definedName>
    <definedName name="qng" localSheetId="5">#REF!</definedName>
    <definedName name="qng">#REF!</definedName>
    <definedName name="qp">"#REF!"</definedName>
    <definedName name="QQ">{"'Sheet1'!$L$16"}</definedName>
    <definedName name="QQ_1">{"'Sheet1'!$L$16"}</definedName>
    <definedName name="QQ_1_1">{"'Sheet1'!$L$16"}</definedName>
    <definedName name="QQ_2">{"'Sheet1'!$L$16"}</definedName>
    <definedName name="QQ_3">{"'Sheet1'!$L$16"}</definedName>
    <definedName name="QQ_4">{"'Sheet1'!$L$16"}</definedName>
    <definedName name="QQ_5">{"'Sheet1'!$L$16"}</definedName>
    <definedName name="QQ_6">{"'Sheet1'!$L$16"}</definedName>
    <definedName name="QQ_7">{"'Sheet1'!$L$16"}</definedName>
    <definedName name="qSF_1">NA()</definedName>
    <definedName name="qtcgdII">"#REF!"</definedName>
    <definedName name="qtcgdII_1">NA()</definedName>
    <definedName name="qtdm">"#REF!"</definedName>
    <definedName name="qtdm_1">NA()</definedName>
    <definedName name="qtinh">"#REF!"</definedName>
    <definedName name="qttgdII">"#REF!"</definedName>
    <definedName name="qttgdII_1">NA()</definedName>
    <definedName name="QTY">"#REF!"</definedName>
    <definedName name="qu">"#REF!"</definedName>
    <definedName name="qu_1">NA()</definedName>
    <definedName name="QUAN1" localSheetId="0">#REF!</definedName>
    <definedName name="QUAN1" localSheetId="8">#REF!</definedName>
    <definedName name="QUAN1" localSheetId="7">#REF!</definedName>
    <definedName name="QUAN1" localSheetId="1">#REF!</definedName>
    <definedName name="QUAN1" localSheetId="5">#REF!</definedName>
    <definedName name="QUAN1">#REF!</definedName>
    <definedName name="QUAN10" localSheetId="0">#REF!</definedName>
    <definedName name="QUAN10" localSheetId="8">#REF!</definedName>
    <definedName name="QUAN10" localSheetId="7">#REF!</definedName>
    <definedName name="QUAN10" localSheetId="1">#REF!</definedName>
    <definedName name="QUAN10" localSheetId="5">#REF!</definedName>
    <definedName name="QUAN10">#REF!</definedName>
    <definedName name="QUAN11" localSheetId="0">#REF!</definedName>
    <definedName name="QUAN11" localSheetId="8">#REF!</definedName>
    <definedName name="QUAN11" localSheetId="7">#REF!</definedName>
    <definedName name="QUAN11" localSheetId="1">#REF!</definedName>
    <definedName name="QUAN11" localSheetId="5">#REF!</definedName>
    <definedName name="QUAN11">#REF!</definedName>
    <definedName name="QUAN12" localSheetId="0">#REF!</definedName>
    <definedName name="QUAN12" localSheetId="8">#REF!</definedName>
    <definedName name="QUAN12" localSheetId="7">#REF!</definedName>
    <definedName name="QUAN12" localSheetId="1">#REF!</definedName>
    <definedName name="QUAN12" localSheetId="5">#REF!</definedName>
    <definedName name="QUAN12">#REF!</definedName>
    <definedName name="QUAN2" localSheetId="0">#REF!</definedName>
    <definedName name="QUAN2" localSheetId="8">#REF!</definedName>
    <definedName name="QUAN2" localSheetId="7">#REF!</definedName>
    <definedName name="QUAN2" localSheetId="1">#REF!</definedName>
    <definedName name="QUAN2" localSheetId="5">#REF!</definedName>
    <definedName name="QUAN2">#REF!</definedName>
    <definedName name="QUAN4" localSheetId="0">#REF!</definedName>
    <definedName name="QUAN4" localSheetId="8">#REF!</definedName>
    <definedName name="QUAN4" localSheetId="7">#REF!</definedName>
    <definedName name="QUAN4" localSheetId="1">#REF!</definedName>
    <definedName name="QUAN4" localSheetId="5">#REF!</definedName>
    <definedName name="QUAN4">#REF!</definedName>
    <definedName name="QUAN7" localSheetId="0">#REF!</definedName>
    <definedName name="QUAN7" localSheetId="8">#REF!</definedName>
    <definedName name="QUAN7" localSheetId="7">#REF!</definedName>
    <definedName name="QUAN7" localSheetId="1">#REF!</definedName>
    <definedName name="QUAN7" localSheetId="5">#REF!</definedName>
    <definedName name="QUAN7">#REF!</definedName>
    <definedName name="QUAN8B" localSheetId="0">#REF!</definedName>
    <definedName name="QUAN8B" localSheetId="8">#REF!</definedName>
    <definedName name="QUAN8B" localSheetId="7">#REF!</definedName>
    <definedName name="QUAN8B" localSheetId="1">#REF!</definedName>
    <definedName name="QUAN8B" localSheetId="5">#REF!</definedName>
    <definedName name="QUAN8B">#REF!</definedName>
    <definedName name="QUANGTIEN2" localSheetId="0">#REF!</definedName>
    <definedName name="QUANGTIEN2" localSheetId="8">#REF!</definedName>
    <definedName name="QUANGTIEN2" localSheetId="7">#REF!</definedName>
    <definedName name="QUANGTIEN2" localSheetId="1">#REF!</definedName>
    <definedName name="QUANGTIEN2" localSheetId="5">#REF!</definedName>
    <definedName name="QUANGTIEN2">#REF!</definedName>
    <definedName name="Quantities">"#REF!"</definedName>
    <definedName name="quit">"#REF!"</definedName>
    <definedName name="quoan" localSheetId="0" hidden="1">{"'Sheet1'!$L$16"}</definedName>
    <definedName name="quoan" localSheetId="6" hidden="1">{"'Sheet1'!$L$16"}</definedName>
    <definedName name="quoan" localSheetId="8" hidden="1">{"'Sheet1'!$L$16"}</definedName>
    <definedName name="quoan" localSheetId="7" hidden="1">{"'Sheet1'!$L$16"}</definedName>
    <definedName name="quoan" localSheetId="1" hidden="1">{"'Sheet1'!$L$16"}</definedName>
    <definedName name="quoan" localSheetId="5" hidden="1">{"'Sheet1'!$L$16"}</definedName>
    <definedName name="quoan" hidden="1">{"'Sheet1'!$L$16"}</definedName>
    <definedName name="QUY.1">"#REF!"</definedName>
    <definedName name="QUYÌNH" localSheetId="0">#REF!</definedName>
    <definedName name="QUYÌNH" localSheetId="8">#REF!</definedName>
    <definedName name="QUYÌNH" localSheetId="7">#REF!</definedName>
    <definedName name="QUYÌNH" localSheetId="1">#REF!</definedName>
    <definedName name="QUYÌNH" localSheetId="5">#REF!</definedName>
    <definedName name="QUYÌNH">#REF!</definedName>
    <definedName name="QUYLUONG_1">NA()</definedName>
    <definedName name="qW_1">NA()</definedName>
    <definedName name="qwde\">"#REF!"</definedName>
    <definedName name="qx_1" localSheetId="0">#REF!</definedName>
    <definedName name="qx_1" localSheetId="8">#REF!</definedName>
    <definedName name="qx_1" localSheetId="7">#REF!</definedName>
    <definedName name="qx_1" localSheetId="1">#REF!</definedName>
    <definedName name="qx_1" localSheetId="5">#REF!</definedName>
    <definedName name="qx_1">#REF!</definedName>
    <definedName name="qx0">"#REF!"</definedName>
    <definedName name="qy">"#REF!"</definedName>
    <definedName name="r_">"#REF!"</definedName>
    <definedName name="R_mong">"#REF!"</definedName>
    <definedName name="R_tt" localSheetId="0">#REF!</definedName>
    <definedName name="R_tt" localSheetId="8">#REF!</definedName>
    <definedName name="R_tt" localSheetId="7">#REF!</definedName>
    <definedName name="R_tt" localSheetId="1">#REF!</definedName>
    <definedName name="R_tt" localSheetId="5">#REF!</definedName>
    <definedName name="R_tt">#REF!</definedName>
    <definedName name="R0_1_1">NA()</definedName>
    <definedName name="R0_2_1">NA()</definedName>
    <definedName name="r0_3">"#REF!"</definedName>
    <definedName name="r0_4">"#REF!"</definedName>
    <definedName name="R00_1">NA()</definedName>
    <definedName name="R00t_1">NA()</definedName>
    <definedName name="R2.6" localSheetId="0">#REF!</definedName>
    <definedName name="R2.6" localSheetId="8">#REF!</definedName>
    <definedName name="R2.6" localSheetId="7">#REF!</definedName>
    <definedName name="R2.6" localSheetId="1">#REF!</definedName>
    <definedName name="R2.6" localSheetId="5">#REF!</definedName>
    <definedName name="R2.6">#REF!</definedName>
    <definedName name="Ra">"#REF!"</definedName>
    <definedName name="ra._1">NA()</definedName>
    <definedName name="Ra_">"#REF!"</definedName>
    <definedName name="ra11p">"#REF!"</definedName>
    <definedName name="ra11p_1">NA()</definedName>
    <definedName name="ra13p">"#REF!"</definedName>
    <definedName name="ra13p_1">NA()</definedName>
    <definedName name="rack1" localSheetId="0">#REF!</definedName>
    <definedName name="rack1" localSheetId="8">#REF!</definedName>
    <definedName name="rack1" localSheetId="7">#REF!</definedName>
    <definedName name="rack1" localSheetId="1">#REF!</definedName>
    <definedName name="rack1" localSheetId="5">#REF!</definedName>
    <definedName name="rack1">#REF!</definedName>
    <definedName name="rack1_1" localSheetId="0">#REF!</definedName>
    <definedName name="rack1_1" localSheetId="8">#REF!</definedName>
    <definedName name="rack1_1" localSheetId="7">#REF!</definedName>
    <definedName name="rack1_1" localSheetId="1">#REF!</definedName>
    <definedName name="rack1_1" localSheetId="5">#REF!</definedName>
    <definedName name="rack1_1">#REF!</definedName>
    <definedName name="rack2" localSheetId="0">#REF!</definedName>
    <definedName name="rack2" localSheetId="8">#REF!</definedName>
    <definedName name="rack2" localSheetId="7">#REF!</definedName>
    <definedName name="rack2" localSheetId="1">#REF!</definedName>
    <definedName name="rack2" localSheetId="5">#REF!</definedName>
    <definedName name="rack2">#REF!</definedName>
    <definedName name="rack2_1" localSheetId="0">#REF!</definedName>
    <definedName name="rack2_1" localSheetId="8">#REF!</definedName>
    <definedName name="rack2_1" localSheetId="7">#REF!</definedName>
    <definedName name="rack2_1" localSheetId="1">#REF!</definedName>
    <definedName name="rack2_1" localSheetId="5">#REF!</definedName>
    <definedName name="rack2_1">#REF!</definedName>
    <definedName name="rack3" localSheetId="0">#REF!</definedName>
    <definedName name="rack3" localSheetId="8">#REF!</definedName>
    <definedName name="rack3" localSheetId="7">#REF!</definedName>
    <definedName name="rack3" localSheetId="1">#REF!</definedName>
    <definedName name="rack3" localSheetId="5">#REF!</definedName>
    <definedName name="rack3">#REF!</definedName>
    <definedName name="rack3_1" localSheetId="0">#REF!</definedName>
    <definedName name="rack3_1" localSheetId="8">#REF!</definedName>
    <definedName name="rack3_1" localSheetId="7">#REF!</definedName>
    <definedName name="rack3_1" localSheetId="1">#REF!</definedName>
    <definedName name="rack3_1" localSheetId="5">#REF!</definedName>
    <definedName name="rack3_1">#REF!</definedName>
    <definedName name="rack4" localSheetId="0">#REF!</definedName>
    <definedName name="rack4" localSheetId="8">#REF!</definedName>
    <definedName name="rack4" localSheetId="7">#REF!</definedName>
    <definedName name="rack4" localSheetId="1">#REF!</definedName>
    <definedName name="rack4" localSheetId="5">#REF!</definedName>
    <definedName name="rack4">#REF!</definedName>
    <definedName name="rack4_1" localSheetId="0">#REF!</definedName>
    <definedName name="rack4_1" localSheetId="8">#REF!</definedName>
    <definedName name="rack4_1" localSheetId="7">#REF!</definedName>
    <definedName name="rack4_1" localSheetId="1">#REF!</definedName>
    <definedName name="rack4_1" localSheetId="5">#REF!</definedName>
    <definedName name="rack4_1">#REF!</definedName>
    <definedName name="Racot">"#REF!"</definedName>
    <definedName name="rad">"#REF!"</definedName>
    <definedName name="Radam">"#REF!"</definedName>
    <definedName name="Radius_Relative_Stiffness_d" localSheetId="0">#REF!</definedName>
    <definedName name="Radius_Relative_Stiffness_d" localSheetId="8">#REF!</definedName>
    <definedName name="Radius_Relative_Stiffness_d" localSheetId="7">#REF!</definedName>
    <definedName name="Radius_Relative_Stiffness_d" localSheetId="1">#REF!</definedName>
    <definedName name="Radius_Relative_Stiffness_d" localSheetId="5">#REF!</definedName>
    <definedName name="Radius_Relative_Stiffness_d">#REF!</definedName>
    <definedName name="RAFT">"#REF!"</definedName>
    <definedName name="raiasphalt100">"#REF!"</definedName>
    <definedName name="raiasphalt100_1">NA()</definedName>
    <definedName name="raiasphalt65">"#REF!"</definedName>
    <definedName name="raiasphalt65_1">NA()</definedName>
    <definedName name="raicp">"#REF!"</definedName>
    <definedName name="rain..">"#REF!"</definedName>
    <definedName name="Ranhxay">{"'Sheet1'!$L$16"}</definedName>
    <definedName name="rate">14000</definedName>
    <definedName name="ray">"#REF!"</definedName>
    <definedName name="raypb43">"#REF!"</definedName>
    <definedName name="raypb43_1">NA()</definedName>
    <definedName name="Rb">"#REF!"</definedName>
    <definedName name="rb._1">NA()</definedName>
    <definedName name="RBL">"#REF!"</definedName>
    <definedName name="rbt_1">NA()</definedName>
    <definedName name="rc._1">NA()</definedName>
    <definedName name="Rc_">"#REF!"</definedName>
    <definedName name="RC_frame">"#REF!"</definedName>
    <definedName name="RCArea">"#REF!"</definedName>
    <definedName name="RCArea_1">"#REF!"</definedName>
    <definedName name="RCArea_2">"#REF!"</definedName>
    <definedName name="Rcc">"#REF!"</definedName>
    <definedName name="RCF">"#REF!"</definedName>
    <definedName name="RCF_1">NA()</definedName>
    <definedName name="rche" localSheetId="0">#REF!</definedName>
    <definedName name="rche" localSheetId="8">#REF!</definedName>
    <definedName name="rche" localSheetId="7">#REF!</definedName>
    <definedName name="rche" localSheetId="1">#REF!</definedName>
    <definedName name="rche" localSheetId="5">#REF!</definedName>
    <definedName name="rche">#REF!</definedName>
    <definedName name="RCKM">"#REF!"</definedName>
    <definedName name="RCKM_1">NA()</definedName>
    <definedName name="Rcsd">"#REF!"</definedName>
    <definedName name="Rcsd_1">NA()</definedName>
    <definedName name="rct_1">NA()</definedName>
    <definedName name="Rctc">"#REF!"</definedName>
    <definedName name="Rctc_1">NA()</definedName>
    <definedName name="Rctt">"#REF!"</definedName>
    <definedName name="Rctt_1">NA()</definedName>
    <definedName name="RDEC">"#REF!"</definedName>
    <definedName name="RDEC_1">NA()</definedName>
    <definedName name="RDEFF">"#REF!"</definedName>
    <definedName name="RDEFF_1">NA()</definedName>
    <definedName name="RDFC">"#REF!"</definedName>
    <definedName name="RDFC_1">NA()</definedName>
    <definedName name="RDFU">"#REF!"</definedName>
    <definedName name="RDFU_1">NA()</definedName>
    <definedName name="RDLIF">"#REF!"</definedName>
    <definedName name="RDLIF_1">NA()</definedName>
    <definedName name="RDOM">"#REF!"</definedName>
    <definedName name="RDOM_1">NA()</definedName>
    <definedName name="RDPC_1">NA()</definedName>
    <definedName name="rdpcf">"#REF!"</definedName>
    <definedName name="RDRC">"#REF!"</definedName>
    <definedName name="RDRC_1">NA()</definedName>
    <definedName name="RDRF">"#REF!"</definedName>
    <definedName name="RDRF_1">NA()</definedName>
    <definedName name="Rdtc_1" localSheetId="0">#REF!</definedName>
    <definedName name="Rdtc_1" localSheetId="8">#REF!</definedName>
    <definedName name="Rdtc_1" localSheetId="7">#REF!</definedName>
    <definedName name="Rdtc_1" localSheetId="1">#REF!</definedName>
    <definedName name="Rdtc_1" localSheetId="5">#REF!</definedName>
    <definedName name="Rdtc_1">#REF!</definedName>
    <definedName name="re" localSheetId="0" hidden="1">{"'Sheet1'!$L$16"}</definedName>
    <definedName name="re" localSheetId="6" hidden="1">{"'Sheet1'!$L$16"}</definedName>
    <definedName name="re" localSheetId="8" hidden="1">{"'Sheet1'!$L$16"}</definedName>
    <definedName name="re" localSheetId="7" hidden="1">{"'Sheet1'!$L$16"}</definedName>
    <definedName name="re" localSheetId="1" hidden="1">{"'Sheet1'!$L$16"}</definedName>
    <definedName name="re" localSheetId="5" hidden="1">{"'Sheet1'!$L$16"}</definedName>
    <definedName name="re" hidden="1">{"'Sheet1'!$L$16"}</definedName>
    <definedName name="_xlnm.Recorder" localSheetId="0">#REF!</definedName>
    <definedName name="_xlnm.Recorder" localSheetId="8">#REF!</definedName>
    <definedName name="_xlnm.Recorder" localSheetId="7">#REF!</definedName>
    <definedName name="_xlnm.Recorder" localSheetId="1">#REF!</definedName>
    <definedName name="_xlnm.Recorder" localSheetId="5">#REF!</definedName>
    <definedName name="_xlnm.Recorder">#REF!</definedName>
    <definedName name="RECOUT">"#N/A"</definedName>
    <definedName name="RECOUT_1">"#REF!"</definedName>
    <definedName name="RED_RIVER_BRIDGE__THANH_TRI_BRIDGE__CONSTRUCTION_PROJECT" localSheetId="0">#REF!</definedName>
    <definedName name="RED_RIVER_BRIDGE__THANH_TRI_BRIDGE__CONSTRUCTION_PROJECT" localSheetId="8">#REF!</definedName>
    <definedName name="RED_RIVER_BRIDGE__THANH_TRI_BRIDGE__CONSTRUCTION_PROJECT" localSheetId="7">#REF!</definedName>
    <definedName name="RED_RIVER_BRIDGE__THANH_TRI_BRIDGE__CONSTRUCTION_PROJECT" localSheetId="1">#REF!</definedName>
    <definedName name="RED_RIVER_BRIDGE__THANH_TRI_BRIDGE__CONSTRUCTION_PROJECT" localSheetId="5">#REF!</definedName>
    <definedName name="RED_RIVER_BRIDGE__THANH_TRI_BRIDGE__CONSTRUCTION_PROJECT">#REF!</definedName>
    <definedName name="REG">"#REF!"</definedName>
    <definedName name="REG_1">NA()</definedName>
    <definedName name="Region">"#REF!"</definedName>
    <definedName name="Relative_Damage" localSheetId="0">#REF!</definedName>
    <definedName name="Relative_Damage" localSheetId="8">#REF!</definedName>
    <definedName name="Relative_Damage" localSheetId="7">#REF!</definedName>
    <definedName name="Relative_Damage" localSheetId="1">#REF!</definedName>
    <definedName name="Relative_Damage" localSheetId="5">#REF!</definedName>
    <definedName name="Relative_Damage">#REF!</definedName>
    <definedName name="relay">"#REF!"</definedName>
    <definedName name="Reliability" localSheetId="0">#REF!</definedName>
    <definedName name="Reliability" localSheetId="8">#REF!</definedName>
    <definedName name="Reliability" localSheetId="7">#REF!</definedName>
    <definedName name="Reliability" localSheetId="1">#REF!</definedName>
    <definedName name="Reliability" localSheetId="5">#REF!</definedName>
    <definedName name="Reliability">#REF!</definedName>
    <definedName name="REO" localSheetId="0">#REF!</definedName>
    <definedName name="REO" localSheetId="8">#REF!</definedName>
    <definedName name="REO" localSheetId="7">#REF!</definedName>
    <definedName name="REO" localSheetId="1">#REF!</definedName>
    <definedName name="REO" localSheetId="5">#REF!</definedName>
    <definedName name="REO">#REF!</definedName>
    <definedName name="rep">"#REF!"</definedName>
    <definedName name="REP_1">NA()</definedName>
    <definedName name="Result21" localSheetId="0" hidden="1">{"'Sheet1'!$L$16"}</definedName>
    <definedName name="Result21" localSheetId="6" hidden="1">{"'Sheet1'!$L$16"}</definedName>
    <definedName name="Result21" localSheetId="8" hidden="1">{"'Sheet1'!$L$16"}</definedName>
    <definedName name="Result21" localSheetId="7" hidden="1">{"'Sheet1'!$L$16"}</definedName>
    <definedName name="Result21" localSheetId="1" hidden="1">{"'Sheet1'!$L$16"}</definedName>
    <definedName name="Result21" localSheetId="5" hidden="1">{"'Sheet1'!$L$16"}</definedName>
    <definedName name="Result21" hidden="1">{"'Sheet1'!$L$16"}</definedName>
    <definedName name="RF">"#REF!"</definedName>
    <definedName name="Rfa">"#REF!"</definedName>
    <definedName name="RFK_1">NA()</definedName>
    <definedName name="Rfn_1">NA()</definedName>
    <definedName name="RFP_1">NA()</definedName>
    <definedName name="RFP003A">"#REF!"</definedName>
    <definedName name="RFP003A_1">NA()</definedName>
    <definedName name="RFP003B">"#REF!"</definedName>
    <definedName name="RFP003B_1">NA()</definedName>
    <definedName name="RFP003C">"#REF!"</definedName>
    <definedName name="RFP003C_1">NA()</definedName>
    <definedName name="RFP003D">"#REF!"</definedName>
    <definedName name="RFP003D_1">NA()</definedName>
    <definedName name="RFP003E">"#REF!"</definedName>
    <definedName name="RFP003E_1">NA()</definedName>
    <definedName name="RFP003F">"#REF!"</definedName>
    <definedName name="RFP003F_1" localSheetId="0">#REF!</definedName>
    <definedName name="RFP003F_1" localSheetId="8">#REF!</definedName>
    <definedName name="RFP003F_1" localSheetId="7">#REF!</definedName>
    <definedName name="RFP003F_1" localSheetId="1">#REF!</definedName>
    <definedName name="RFP003F_1" localSheetId="5">#REF!</definedName>
    <definedName name="RFP003F_1">#REF!</definedName>
    <definedName name="RGLIF">"#REF!"</definedName>
    <definedName name="RGLIF_1">NA()</definedName>
    <definedName name="Rh_1">NA()</definedName>
    <definedName name="RHEC">"#REF!"</definedName>
    <definedName name="RHEC_1">NA()</definedName>
    <definedName name="RHEFF">"#REF!"</definedName>
    <definedName name="RHEFF_1">NA()</definedName>
    <definedName name="Rhh">"#REF!"</definedName>
    <definedName name="RHH1_1">NA()</definedName>
    <definedName name="RHH10_1">NA()</definedName>
    <definedName name="RHHC">"#REF!"</definedName>
    <definedName name="RHHC_1">NA()</definedName>
    <definedName name="RHLIF">"#REF!"</definedName>
    <definedName name="RHLIF_1">NA()</definedName>
    <definedName name="Rhm">"#REF!"</definedName>
    <definedName name="RHOM">"#REF!"</definedName>
    <definedName name="RHOM_1">NA()</definedName>
    <definedName name="RHP1_1">NA()</definedName>
    <definedName name="RHP10_1">NA()</definedName>
    <definedName name="ri_1">NA()</definedName>
    <definedName name="RI1_1">NA()</definedName>
    <definedName name="RI10_1">NA()</definedName>
    <definedName name="Ricoh">"#REF!"</definedName>
    <definedName name="RII1_1">NA()</definedName>
    <definedName name="RII10_1">NA()</definedName>
    <definedName name="RIP1_1">NA()</definedName>
    <definedName name="RIP10_1">NA()</definedName>
    <definedName name="RIR">"#REF!"</definedName>
    <definedName name="RIR_1">NA()</definedName>
    <definedName name="River">"#REF!"</definedName>
    <definedName name="River_Code">"#REF!"</definedName>
    <definedName name="RL_1">NA()</definedName>
    <definedName name="RLF">"#REF!"</definedName>
    <definedName name="RLF_1">NA()</definedName>
    <definedName name="RLKM">"#REF!"</definedName>
    <definedName name="RLKM_1">NA()</definedName>
    <definedName name="RLL">"#REF!"</definedName>
    <definedName name="RLL_1">NA()</definedName>
    <definedName name="RLOM">"#REF!"</definedName>
    <definedName name="RLOM_1">NA()</definedName>
    <definedName name="RM_EXT">"#REF!"</definedName>
    <definedName name="RM_HKS">"#REF!"</definedName>
    <definedName name="RM_INT">"#REF!"</definedName>
    <definedName name="RM_LUKS">"#REF!"</definedName>
    <definedName name="Rmm">"#REF!"</definedName>
    <definedName name="Rn">"#REF!"</definedName>
    <definedName name="Rncot">"#REF!"</definedName>
    <definedName name="Rndam">"#REF!"</definedName>
    <definedName name="Ro">"#REF!"</definedName>
    <definedName name="Ro_1">NA()</definedName>
    <definedName name="Road_Code">"#REF!"</definedName>
    <definedName name="Road_Name">"#REF!"</definedName>
    <definedName name="RoadNo_373">"#REF!"</definedName>
    <definedName name="Rob">"#REF!"</definedName>
    <definedName name="rod">"#REF!"</definedName>
    <definedName name="rong1">"#REF!"</definedName>
    <definedName name="rong2">"#REF!"</definedName>
    <definedName name="rong3">"#REF!"</definedName>
    <definedName name="rong4">"#REF!"</definedName>
    <definedName name="rong5">"#REF!"</definedName>
    <definedName name="rong6">"#REF!"</definedName>
    <definedName name="room20kv">"#REF!"</definedName>
    <definedName name="Round_1">NA()</definedName>
    <definedName name="RPHEC">"#REF!"</definedName>
    <definedName name="RPHEC_1">NA()</definedName>
    <definedName name="RPHLIF">"#REF!"</definedName>
    <definedName name="RPHLIF_1">NA()</definedName>
    <definedName name="RPHOM">"#REF!"</definedName>
    <definedName name="RPHOM_1">NA()</definedName>
    <definedName name="RPHPC">"#REF!"</definedName>
    <definedName name="RPHPC_1">NA()</definedName>
    <definedName name="Rpp">"#REF!"</definedName>
    <definedName name="rps">"#REF!"</definedName>
    <definedName name="rr">"#REF!"</definedName>
    <definedName name="rr_1">{"doi chieu doanh thhu.xls","sua 1 (4doan da).xls","KLDaMoCoi169.170000.xls"}</definedName>
    <definedName name="Rrpo">"#REF!"</definedName>
    <definedName name="rrr">"#REF!"</definedName>
    <definedName name="rrtr">"#REF!"</definedName>
    <definedName name="rs">"#REF!"</definedName>
    <definedName name="rs_">"#REF!"</definedName>
    <definedName name="RSBC">"#REF!"</definedName>
    <definedName name="RSBC_1">NA()</definedName>
    <definedName name="RSBLIF">"#REF!"</definedName>
    <definedName name="RSBLIF_1">NA()</definedName>
    <definedName name="RSD">"#REF!"</definedName>
    <definedName name="RSD_1">NA()</definedName>
    <definedName name="RSIC">"#REF!"</definedName>
    <definedName name="RSIC_1">NA()</definedName>
    <definedName name="RSIN">"#REF!"</definedName>
    <definedName name="RSIN_1">NA()</definedName>
    <definedName name="RSLIF">"#REF!"</definedName>
    <definedName name="RSLIF_1">NA()</definedName>
    <definedName name="RSOM">"#REF!"</definedName>
    <definedName name="RSOM_1">NA()</definedName>
    <definedName name="RSPI">"#REF!"</definedName>
    <definedName name="RSPI_1">NA()</definedName>
    <definedName name="RSSC">"#REF!"</definedName>
    <definedName name="RSSC_1">NA()</definedName>
    <definedName name="RT" localSheetId="0">'[1]COAT&amp;WRAP-QIOT-#3'!#REF!</definedName>
    <definedName name="RT" localSheetId="8">'[1]COAT&amp;WRAP-QIOT-#3'!#REF!</definedName>
    <definedName name="RT" localSheetId="7">'[1]COAT&amp;WRAP-QIOT-#3'!#REF!</definedName>
    <definedName name="RT" localSheetId="1">'[1]COAT&amp;WRAP-QIOT-#3'!#REF!</definedName>
    <definedName name="RT" localSheetId="5">'[1]COAT&amp;WRAP-QIOT-#3'!#REF!</definedName>
    <definedName name="RT">'[1]COAT&amp;WRAP-QIOT-#3'!#REF!</definedName>
    <definedName name="RT_1" localSheetId="0">[14]Nguồn!#REF!</definedName>
    <definedName name="RT_1" localSheetId="8">[14]Nguồn!#REF!</definedName>
    <definedName name="RT_1" localSheetId="7">[14]Nguồn!#REF!</definedName>
    <definedName name="RT_1" localSheetId="1">[14]Nguồn!#REF!</definedName>
    <definedName name="RT_1" localSheetId="5">[14]Nguồn!#REF!</definedName>
    <definedName name="RT_1">[14]Nguồn!#REF!</definedName>
    <definedName name="RT_2">NA()</definedName>
    <definedName name="RT_3">NA()</definedName>
    <definedName name="RT_4">NA()</definedName>
    <definedName name="RT_5">NA()</definedName>
    <definedName name="RT_6">NA()</definedName>
    <definedName name="RT_7" localSheetId="0">#REF!</definedName>
    <definedName name="RT_7" localSheetId="8">#REF!</definedName>
    <definedName name="RT_7" localSheetId="7">#REF!</definedName>
    <definedName name="RT_7" localSheetId="1">#REF!</definedName>
    <definedName name="RT_7" localSheetId="5">#REF!</definedName>
    <definedName name="RT_7">#REF!</definedName>
    <definedName name="RT_8">NA()</definedName>
    <definedName name="RTC">"#REF!"</definedName>
    <definedName name="RTC_1">NA()</definedName>
    <definedName name="Rtd_1">NA()</definedName>
    <definedName name="rthan" localSheetId="0">#REF!</definedName>
    <definedName name="rthan" localSheetId="8">#REF!</definedName>
    <definedName name="rthan" localSheetId="7">#REF!</definedName>
    <definedName name="rthan" localSheetId="1">#REF!</definedName>
    <definedName name="rthan" localSheetId="5">#REF!</definedName>
    <definedName name="rthan">#REF!</definedName>
    <definedName name="rtr" localSheetId="0" hidden="1">{"'Sheet1'!$L$16"}</definedName>
    <definedName name="rtr" localSheetId="6" hidden="1">{"'Sheet1'!$L$16"}</definedName>
    <definedName name="rtr" localSheetId="8" hidden="1">{"'Sheet1'!$L$16"}</definedName>
    <definedName name="rtr" localSheetId="7" hidden="1">{"'Sheet1'!$L$16"}</definedName>
    <definedName name="rtr" localSheetId="1" hidden="1">{"'Sheet1'!$L$16"}</definedName>
    <definedName name="rtr" localSheetId="5" hidden="1">{"'Sheet1'!$L$16"}</definedName>
    <definedName name="rtr" hidden="1">{"'Sheet1'!$L$16"}</definedName>
    <definedName name="RTT">"#REF!"</definedName>
    <definedName name="RTT_1">NA()</definedName>
    <definedName name="Ru">"#REF!"</definedName>
    <definedName name="Ru_1">NA()</definedName>
    <definedName name="Rub">"#REF!"</definedName>
    <definedName name="ruu">"#REF!"</definedName>
    <definedName name="ruv">"#REF!"</definedName>
    <definedName name="ruw">"#REF!"</definedName>
    <definedName name="rvu">"#REF!"</definedName>
    <definedName name="rvv">"#REF!"</definedName>
    <definedName name="rvw">"#REF!"</definedName>
    <definedName name="RWTPhi">"#REF!"</definedName>
    <definedName name="RWTPhi_1">NA()</definedName>
    <definedName name="RWTPlo">"#REF!"</definedName>
    <definedName name="RWTPlo_1">NA()</definedName>
    <definedName name="rwu">"#REF!"</definedName>
    <definedName name="rwv">"#REF!"</definedName>
    <definedName name="rww">"#REF!"</definedName>
    <definedName name="s" localSheetId="0">#REF!</definedName>
    <definedName name="s" localSheetId="8">#REF!</definedName>
    <definedName name="s" localSheetId="7">#REF!</definedName>
    <definedName name="s" localSheetId="1">#REF!</definedName>
    <definedName name="s" localSheetId="5">#REF!</definedName>
    <definedName name="s">#REF!</definedName>
    <definedName name="s.">"#REF!"</definedName>
    <definedName name="s._1">NA()</definedName>
    <definedName name="S.dinh">640</definedName>
    <definedName name="S_">"#REF!"</definedName>
    <definedName name="s_0_1">NA()</definedName>
    <definedName name="s_0cd_1">NA()</definedName>
    <definedName name="S_1">NA()</definedName>
    <definedName name="s_1_1">NA()</definedName>
    <definedName name="S_2">"#REF!"</definedName>
    <definedName name="S_2_Bï_v_nh" localSheetId="0">#REF!</definedName>
    <definedName name="S_2_Bï_v_nh" localSheetId="8">#REF!</definedName>
    <definedName name="S_2_Bï_v_nh" localSheetId="7">#REF!</definedName>
    <definedName name="S_2_Bï_v_nh" localSheetId="1">#REF!</definedName>
    <definedName name="S_2_Bï_v_nh" localSheetId="5">#REF!</definedName>
    <definedName name="S_2_Bï_v_nh">#REF!</definedName>
    <definedName name="s_58_1" localSheetId="0">#REF!</definedName>
    <definedName name="s_58_1" localSheetId="8">#REF!</definedName>
    <definedName name="s_58_1" localSheetId="7">#REF!</definedName>
    <definedName name="s_58_1" localSheetId="1">#REF!</definedName>
    <definedName name="s_58_1" localSheetId="5">#REF!</definedName>
    <definedName name="s_58_1">#REF!</definedName>
    <definedName name="s_58g_1">NA()</definedName>
    <definedName name="s_59_1" localSheetId="0">#REF!</definedName>
    <definedName name="s_59_1" localSheetId="8">#REF!</definedName>
    <definedName name="s_59_1" localSheetId="7">#REF!</definedName>
    <definedName name="s_59_1" localSheetId="1">#REF!</definedName>
    <definedName name="s_59_1" localSheetId="5">#REF!</definedName>
    <definedName name="s_59_1">#REF!</definedName>
    <definedName name="s_59g_1">NA()</definedName>
    <definedName name="s_Icd_1">NA()</definedName>
    <definedName name="S0" localSheetId="0">#REF!</definedName>
    <definedName name="S0" localSheetId="8">#REF!</definedName>
    <definedName name="S0" localSheetId="7">#REF!</definedName>
    <definedName name="S0" localSheetId="1">#REF!</definedName>
    <definedName name="S0" localSheetId="5">#REF!</definedName>
    <definedName name="S0">#REF!</definedName>
    <definedName name="s1_">"#REF!"</definedName>
    <definedName name="s2_">"#REF!"</definedName>
    <definedName name="s3_">"#REF!"</definedName>
    <definedName name="s3tb">"#REF!"</definedName>
    <definedName name="s3tb_1">NA()</definedName>
    <definedName name="s4_">"#REF!"</definedName>
    <definedName name="s4tb">"#REF!"</definedName>
    <definedName name="s4tb_1">NA()</definedName>
    <definedName name="s51.5">"#REF!"</definedName>
    <definedName name="s51.5_1">NA()</definedName>
    <definedName name="s5tb">"#REF!"</definedName>
    <definedName name="s5tb_1">NA()</definedName>
    <definedName name="s71.5">"#REF!"</definedName>
    <definedName name="s71.5_1">NA()</definedName>
    <definedName name="s75F29" localSheetId="0">[24]chitiet!#REF!</definedName>
    <definedName name="s75F29" localSheetId="8">[24]chitiet!#REF!</definedName>
    <definedName name="s75F29" localSheetId="7">[24]chitiet!#REF!</definedName>
    <definedName name="s75F29" localSheetId="1">[24]chitiet!#REF!</definedName>
    <definedName name="s75F29" localSheetId="5">[24]chitiet!#REF!</definedName>
    <definedName name="s75F29">[24]chitiet!#REF!</definedName>
    <definedName name="s75F29_1">NA()</definedName>
    <definedName name="s7tb">"#REF!"</definedName>
    <definedName name="s7tb_1">NA()</definedName>
    <definedName name="sa._1">NA()</definedName>
    <definedName name="sadd">#N/A</definedName>
    <definedName name="sadd_1">#N/A</definedName>
    <definedName name="salan200">"#REF!"</definedName>
    <definedName name="salan200_1">NA()</definedName>
    <definedName name="salan400">"#REF!"</definedName>
    <definedName name="salan400_1">NA()</definedName>
    <definedName name="SAM">"#REF!"</definedName>
    <definedName name="san">"#REF!"</definedName>
    <definedName name="San_truoc" localSheetId="0">[75]tienluong!#REF!</definedName>
    <definedName name="San_truoc" localSheetId="8">[75]tienluong!#REF!</definedName>
    <definedName name="San_truoc" localSheetId="7">[75]tienluong!#REF!</definedName>
    <definedName name="San_truoc" localSheetId="1">[75]tienluong!#REF!</definedName>
    <definedName name="San_truoc" localSheetId="5">[75]tienluong!#REF!</definedName>
    <definedName name="San_truoc">[75]tienluong!#REF!</definedName>
    <definedName name="san108_1">NA()</definedName>
    <definedName name="sand">"#REF!"</definedName>
    <definedName name="sangbentonite">"#REF!"</definedName>
    <definedName name="sas" localSheetId="0" hidden="1">{"'Sheet1'!$L$16"}</definedName>
    <definedName name="sas" localSheetId="6" hidden="1">{"'Sheet1'!$L$16"}</definedName>
    <definedName name="sas" localSheetId="8" hidden="1">{"'Sheet1'!$L$16"}</definedName>
    <definedName name="sas" localSheetId="7" hidden="1">{"'Sheet1'!$L$16"}</definedName>
    <definedName name="sas" localSheetId="1" hidden="1">{"'Sheet1'!$L$16"}</definedName>
    <definedName name="sas" localSheetId="5" hidden="1">{"'Sheet1'!$L$16"}</definedName>
    <definedName name="sas" hidden="1">{"'Sheet1'!$L$16"}</definedName>
    <definedName name="sat" localSheetId="0">[58]TTTram!#REF!</definedName>
    <definedName name="sat" localSheetId="8">[58]TTTram!#REF!</definedName>
    <definedName name="sat" localSheetId="7">[58]TTTram!#REF!</definedName>
    <definedName name="sat" localSheetId="1">[58]TTTram!#REF!</definedName>
    <definedName name="sat" localSheetId="5">[58]TTTram!#REF!</definedName>
    <definedName name="sat">[58]TTTram!#REF!</definedName>
    <definedName name="sat_1" localSheetId="0">#REF!</definedName>
    <definedName name="sat_1" localSheetId="8">#REF!</definedName>
    <definedName name="sat_1" localSheetId="7">#REF!</definedName>
    <definedName name="sat_1" localSheetId="1">#REF!</definedName>
    <definedName name="sat_1" localSheetId="5">#REF!</definedName>
    <definedName name="sat_1">#REF!</definedName>
    <definedName name="sat10_1">NA()</definedName>
    <definedName name="sat12_1">NA()</definedName>
    <definedName name="sat14_1">NA()</definedName>
    <definedName name="sat16_1">NA()</definedName>
    <definedName name="sat20_1">NA()</definedName>
    <definedName name="Sat27_1" localSheetId="0">#REF!</definedName>
    <definedName name="Sat27_1" localSheetId="8">#REF!</definedName>
    <definedName name="Sat27_1" localSheetId="7">#REF!</definedName>
    <definedName name="Sat27_1" localSheetId="1">#REF!</definedName>
    <definedName name="Sat27_1" localSheetId="5">#REF!</definedName>
    <definedName name="Sat27_1">#REF!</definedName>
    <definedName name="sat6_1">NA()</definedName>
    <definedName name="sat8_1">NA()</definedName>
    <definedName name="Satgoc_1">NA()</definedName>
    <definedName name="satt_1">NA()</definedName>
    <definedName name="satu" localSheetId="0">[76]ctTBA!#REF!</definedName>
    <definedName name="satu" localSheetId="8">[76]ctTBA!#REF!</definedName>
    <definedName name="satu" localSheetId="7">[76]ctTBA!#REF!</definedName>
    <definedName name="satu" localSheetId="1">[76]ctTBA!#REF!</definedName>
    <definedName name="satu" localSheetId="5">[76]ctTBA!#REF!</definedName>
    <definedName name="satu">[76]ctTBA!#REF!</definedName>
    <definedName name="satu_1" localSheetId="0">#REF!</definedName>
    <definedName name="satu_1" localSheetId="8">#REF!</definedName>
    <definedName name="satu_1" localSheetId="7">#REF!</definedName>
    <definedName name="satu_1" localSheetId="1">#REF!</definedName>
    <definedName name="satu_1" localSheetId="5">#REF!</definedName>
    <definedName name="satu_1">#REF!</definedName>
    <definedName name="sau">'[10]Chiet tinh dz35'!$H$4</definedName>
    <definedName name="sau_1">NA()</definedName>
    <definedName name="sau_2">NA()</definedName>
    <definedName name="SB">[72]IBASE!$AH$7:$AL$14</definedName>
    <definedName name="SB_2">NA()</definedName>
    <definedName name="SB_3">NA()</definedName>
    <definedName name="SB_4">NA()</definedName>
    <definedName name="SB_5">NA()</definedName>
    <definedName name="SB_6">NA()</definedName>
    <definedName name="SB_7">NA()</definedName>
    <definedName name="SB_8">NA()</definedName>
    <definedName name="sb_8_1" localSheetId="0">#REF!</definedName>
    <definedName name="sb_8_1" localSheetId="8">#REF!</definedName>
    <definedName name="sb_8_1" localSheetId="7">#REF!</definedName>
    <definedName name="sb_8_1" localSheetId="1">#REF!</definedName>
    <definedName name="sb_8_1" localSheetId="5">#REF!</definedName>
    <definedName name="sb_8_1">#REF!</definedName>
    <definedName name="sb_8g_1">NA()</definedName>
    <definedName name="sb_9_1" localSheetId="0">#REF!</definedName>
    <definedName name="sb_9_1" localSheetId="8">#REF!</definedName>
    <definedName name="sb_9_1" localSheetId="7">#REF!</definedName>
    <definedName name="sb_9_1" localSheetId="1">#REF!</definedName>
    <definedName name="sb_9_1" localSheetId="5">#REF!</definedName>
    <definedName name="sb_9_1">#REF!</definedName>
    <definedName name="sb_9g_1">NA()</definedName>
    <definedName name="SBBK">"#REF!"</definedName>
    <definedName name="sbc">"#REF!"</definedName>
    <definedName name="Sbc_1">NA()</definedName>
    <definedName name="sbd_1">NA()</definedName>
    <definedName name="sbet_1">NA()</definedName>
    <definedName name="sbg_1">NA()</definedName>
    <definedName name="sbsd_1">NA()</definedName>
    <definedName name="Sc">"#REF!"</definedName>
    <definedName name="sc_1" localSheetId="0">[14]Nguồn!#REF!</definedName>
    <definedName name="sc_1" localSheetId="8">[14]Nguồn!#REF!</definedName>
    <definedName name="sc_1" localSheetId="7">[14]Nguồn!#REF!</definedName>
    <definedName name="sc_1" localSheetId="1">[14]Nguồn!#REF!</definedName>
    <definedName name="sc_1" localSheetId="5">[14]Nguồn!#REF!</definedName>
    <definedName name="sc_1">[14]Nguồn!#REF!</definedName>
    <definedName name="sc1_1">NA()</definedName>
    <definedName name="SC2_1">NA()</definedName>
    <definedName name="sc3_1">NA()</definedName>
    <definedName name="scan_1">NA()</definedName>
    <definedName name="scao98">"#REF!"</definedName>
    <definedName name="SCCR">"#REF!"</definedName>
    <definedName name="SCDT">"#REF!"</definedName>
    <definedName name="SCH">"#REF!"</definedName>
    <definedName name="SCH_1">NA()</definedName>
    <definedName name="scm_1">NA()</definedName>
    <definedName name="scr">[13]gVL!$Q$33</definedName>
    <definedName name="SCT">"#REF!"</definedName>
    <definedName name="SCT_BKTC" localSheetId="0">#REF!</definedName>
    <definedName name="SCT_BKTC" localSheetId="8">#REF!</definedName>
    <definedName name="SCT_BKTC" localSheetId="7">#REF!</definedName>
    <definedName name="SCT_BKTC" localSheetId="1">#REF!</definedName>
    <definedName name="SCT_BKTC" localSheetId="5">#REF!</definedName>
    <definedName name="SCT_BKTC">#REF!</definedName>
    <definedName name="scv">"#REF!"</definedName>
    <definedName name="sd_1">NA()</definedName>
    <definedName name="sd1p">"#REF!"</definedName>
    <definedName name="sd3p" localSheetId="0">#REF!</definedName>
    <definedName name="sd3p" localSheetId="8">#REF!</definedName>
    <definedName name="sd3p" localSheetId="7">#REF!</definedName>
    <definedName name="sd3p" localSheetId="1">#REF!</definedName>
    <definedName name="sd3p" localSheetId="5">#REF!</definedName>
    <definedName name="sd3p">#REF!</definedName>
    <definedName name="sd3p_1">NA()</definedName>
    <definedName name="sda">"#REF!"</definedName>
    <definedName name="sdas">"#REF!"</definedName>
    <definedName name="sdbv" localSheetId="0" hidden="1">{"'Sheet1'!$L$16"}</definedName>
    <definedName name="sdbv" localSheetId="6" hidden="1">{"'Sheet1'!$L$16"}</definedName>
    <definedName name="sdbv" localSheetId="8" hidden="1">{"'Sheet1'!$L$16"}</definedName>
    <definedName name="sdbv" localSheetId="7" hidden="1">{"'Sheet1'!$L$16"}</definedName>
    <definedName name="sdbv" localSheetId="1" hidden="1">{"'Sheet1'!$L$16"}</definedName>
    <definedName name="sdbv" localSheetId="5" hidden="1">{"'Sheet1'!$L$16"}</definedName>
    <definedName name="sdbv" hidden="1">{"'Sheet1'!$L$16"}</definedName>
    <definedName name="SDDIEUCHINH">"#REF!"</definedName>
    <definedName name="sdf" localSheetId="0" hidden="1">{"'Sheet1'!$L$16"}</definedName>
    <definedName name="sdf" localSheetId="6" hidden="1">{"'Sheet1'!$L$16"}</definedName>
    <definedName name="sdf" localSheetId="8" hidden="1">{"'Sheet1'!$L$16"}</definedName>
    <definedName name="sdf" localSheetId="7" hidden="1">{"'Sheet1'!$L$16"}</definedName>
    <definedName name="sdf" localSheetId="1" hidden="1">{"'Sheet1'!$L$16"}</definedName>
    <definedName name="sdf" localSheetId="5" hidden="1">{"'Sheet1'!$L$16"}</definedName>
    <definedName name="sdf" hidden="1">{"'Sheet1'!$L$16"}</definedName>
    <definedName name="sdfs_1">NA()</definedName>
    <definedName name="sdfsdfs" localSheetId="0" hidden="1">#REF!</definedName>
    <definedName name="sdfsdfs" localSheetId="6" hidden="1">#REF!</definedName>
    <definedName name="sdfsdfs" localSheetId="8" hidden="1">#REF!</definedName>
    <definedName name="sdfsdfs" localSheetId="7" hidden="1">#REF!</definedName>
    <definedName name="sdfsdfs" localSheetId="1" hidden="1">#REF!</definedName>
    <definedName name="sdfsdfs" localSheetId="5" hidden="1">#REF!</definedName>
    <definedName name="sdfsdfs" hidden="1">#REF!</definedName>
    <definedName name="SDMONG">"#REF!"</definedName>
    <definedName name="SDMONG_1">NA()</definedName>
    <definedName name="Sdnn">"#REF!"</definedName>
    <definedName name="Sdnt">"#REF!"</definedName>
    <definedName name="sdo">[52]gvl!$N$35</definedName>
    <definedName name="sduong">"#REF!"</definedName>
    <definedName name="Sè">"#REF!"</definedName>
    <definedName name="Sè_H" localSheetId="0">#REF!</definedName>
    <definedName name="Sè_H" localSheetId="8">#REF!</definedName>
    <definedName name="Sè_H" localSheetId="7">#REF!</definedName>
    <definedName name="Sè_H" localSheetId="1">#REF!</definedName>
    <definedName name="Sè_H" localSheetId="5">#REF!</definedName>
    <definedName name="Sè_H">#REF!</definedName>
    <definedName name="sè_tiÒn" localSheetId="0">#REF!</definedName>
    <definedName name="sè_tiÒn" localSheetId="8">#REF!</definedName>
    <definedName name="sè_tiÒn" localSheetId="7">#REF!</definedName>
    <definedName name="sè_tiÒn" localSheetId="1">#REF!</definedName>
    <definedName name="sè_tiÒn" localSheetId="5">#REF!</definedName>
    <definedName name="sè_tiÒn">#REF!</definedName>
    <definedName name="Season_1">NA()</definedName>
    <definedName name="Seasonally_Adjusted_k_Value" localSheetId="0">#REF!</definedName>
    <definedName name="Seasonally_Adjusted_k_Value" localSheetId="8">#REF!</definedName>
    <definedName name="Seasonally_Adjusted_k_Value" localSheetId="7">#REF!</definedName>
    <definedName name="Seasonally_Adjusted_k_Value" localSheetId="1">#REF!</definedName>
    <definedName name="Seasonally_Adjusted_k_Value" localSheetId="5">#REF!</definedName>
    <definedName name="Seasonally_Adjusted_k_Value">#REF!</definedName>
    <definedName name="SEDI" localSheetId="0">#REF!</definedName>
    <definedName name="SEDI" localSheetId="8">#REF!</definedName>
    <definedName name="SEDI" localSheetId="7">#REF!</definedName>
    <definedName name="SEDI" localSheetId="1">#REF!</definedName>
    <definedName name="SEDI" localSheetId="5">#REF!</definedName>
    <definedName name="SEDI">#REF!</definedName>
    <definedName name="Seg">"#REF!"</definedName>
    <definedName name="sencount">2</definedName>
    <definedName name="Sensation">"#REF!"</definedName>
    <definedName name="sfasf" localSheetId="0" hidden="1">#REF!</definedName>
    <definedName name="sfasf" localSheetId="6" hidden="1">#REF!</definedName>
    <definedName name="sfasf" localSheetId="8" hidden="1">#REF!</definedName>
    <definedName name="sfasf" localSheetId="7" hidden="1">#REF!</definedName>
    <definedName name="sfasf" localSheetId="1" hidden="1">#REF!</definedName>
    <definedName name="sfasf" localSheetId="5" hidden="1">#REF!</definedName>
    <definedName name="sfasf" hidden="1">#REF!</definedName>
    <definedName name="sfdsfsd" localSheetId="0" hidden="1">{"'Sheet1'!$L$16"}</definedName>
    <definedName name="sfdsfsd" localSheetId="6" hidden="1">{"'Sheet1'!$L$16"}</definedName>
    <definedName name="sfdsfsd" localSheetId="8" hidden="1">{"'Sheet1'!$L$16"}</definedName>
    <definedName name="sfdsfsd" localSheetId="7" hidden="1">{"'Sheet1'!$L$16"}</definedName>
    <definedName name="sfdsfsd" localSheetId="1" hidden="1">{"'Sheet1'!$L$16"}</definedName>
    <definedName name="sfdsfsd" localSheetId="5" hidden="1">{"'Sheet1'!$L$16"}</definedName>
    <definedName name="sfdsfsd" hidden="1">{"'Sheet1'!$L$16"}</definedName>
    <definedName name="SFL">"#REF!"</definedName>
    <definedName name="sfsd" localSheetId="0" hidden="1">{"'Sheet1'!$L$16"}</definedName>
    <definedName name="sfsd" localSheetId="6" hidden="1">{"'Sheet1'!$L$16"}</definedName>
    <definedName name="sfsd" localSheetId="8" hidden="1">{"'Sheet1'!$L$16"}</definedName>
    <definedName name="sfsd" localSheetId="7" hidden="1">{"'Sheet1'!$L$16"}</definedName>
    <definedName name="sfsd" localSheetId="1" hidden="1">{"'Sheet1'!$L$16"}</definedName>
    <definedName name="sfsd" localSheetId="5" hidden="1">{"'Sheet1'!$L$16"}</definedName>
    <definedName name="sfsd" hidden="1">{"'Sheet1'!$L$16"}</definedName>
    <definedName name="SFX_1">NA()</definedName>
    <definedName name="SFY_1">NA()</definedName>
    <definedName name="sg_1">NA()</definedName>
    <definedName name="sg1._1">NA()</definedName>
    <definedName name="sg2._1">NA()</definedName>
    <definedName name="sgnc" localSheetId="0">[8]gtrinh!#REF!</definedName>
    <definedName name="sgnc" localSheetId="8">[8]gtrinh!#REF!</definedName>
    <definedName name="sgnc" localSheetId="7">[8]gtrinh!#REF!</definedName>
    <definedName name="sgnc" localSheetId="1">[8]gtrinh!#REF!</definedName>
    <definedName name="sgnc" localSheetId="5">[8]gtrinh!#REF!</definedName>
    <definedName name="sgnc">[8]gtrinh!#REF!</definedName>
    <definedName name="sgnc_1">NA()</definedName>
    <definedName name="sgsgdd" hidden="1">#N/A</definedName>
    <definedName name="sgsgsgs" hidden="1">#N/A</definedName>
    <definedName name="sgvl" localSheetId="0">[8]gtrinh!#REF!</definedName>
    <definedName name="sgvl" localSheetId="8">[8]gtrinh!#REF!</definedName>
    <definedName name="sgvl" localSheetId="7">[8]gtrinh!#REF!</definedName>
    <definedName name="sgvl" localSheetId="1">[8]gtrinh!#REF!</definedName>
    <definedName name="sgvl" localSheetId="5">[8]gtrinh!#REF!</definedName>
    <definedName name="sgvl">[8]gtrinh!#REF!</definedName>
    <definedName name="sgvl_1">NA()</definedName>
    <definedName name="Sh">"#REF!"</definedName>
    <definedName name="SH_1">NA()</definedName>
    <definedName name="SHALL">"#REF!"</definedName>
    <definedName name="sharp">"#REF!"</definedName>
    <definedName name="SHDG">"#REF!"</definedName>
    <definedName name="Sheet1">"#REF!"</definedName>
    <definedName name="Sheet1_1">NA()</definedName>
    <definedName name="Sheet3">"blankmacro1"</definedName>
    <definedName name="Sheet3_1" localSheetId="0">BlankMacro1</definedName>
    <definedName name="Sheet3_1" localSheetId="8">BlankMacro1</definedName>
    <definedName name="Sheet3_1" localSheetId="7">BlankMacro1</definedName>
    <definedName name="Sheet3_1" localSheetId="1">BlankMacro1</definedName>
    <definedName name="Sheet3_1" localSheetId="5">BlankMacro1</definedName>
    <definedName name="Sheet3_1">BlankMacro1</definedName>
    <definedName name="SheetActive_1">"[DT+TDT Ban Sap Ngua 1.xls]Bugia"</definedName>
    <definedName name="SheetCopy_1">"[Book4]HelpMe"</definedName>
    <definedName name="SheetFull_1">"[Book1]HelpMe"</definedName>
    <definedName name="SheetIndex_1">2</definedName>
    <definedName name="SheetName">"[Bao_cao_cua_NVTK_tai_NPP_bieu_mau_moi_4___Mau_moi.xls]~         "</definedName>
    <definedName name="sho">"#REF!"</definedName>
    <definedName name="Shoes">"#REF!"</definedName>
    <definedName name="sht" localSheetId="0">#REF!</definedName>
    <definedName name="sht" localSheetId="8">#REF!</definedName>
    <definedName name="sht" localSheetId="7">#REF!</definedName>
    <definedName name="sht" localSheetId="1">#REF!</definedName>
    <definedName name="sht" localSheetId="5">#REF!</definedName>
    <definedName name="sht">#REF!</definedName>
    <definedName name="sht_1" localSheetId="0">#REF!</definedName>
    <definedName name="sht_1" localSheetId="8">#REF!</definedName>
    <definedName name="sht_1" localSheetId="7">#REF!</definedName>
    <definedName name="sht_1" localSheetId="1">#REF!</definedName>
    <definedName name="sht_1" localSheetId="5">#REF!</definedName>
    <definedName name="sht_1">#REF!</definedName>
    <definedName name="sht1p">"#REF!"</definedName>
    <definedName name="sht3p" localSheetId="0">#REF!</definedName>
    <definedName name="sht3p" localSheetId="8">#REF!</definedName>
    <definedName name="sht3p" localSheetId="7">#REF!</definedName>
    <definedName name="sht3p" localSheetId="1">#REF!</definedName>
    <definedName name="sht3p" localSheetId="5">#REF!</definedName>
    <definedName name="sht3p">#REF!</definedName>
    <definedName name="sht3p_1">NA()</definedName>
    <definedName name="SIA">"#REF!"</definedName>
    <definedName name="SIB">"#REF!"</definedName>
    <definedName name="SIC">"#REF!"</definedName>
    <definedName name="sieucao">"#REF!"</definedName>
    <definedName name="SIGN">"#REF!"</definedName>
    <definedName name="SIIA">"#REF!"</definedName>
    <definedName name="SIIB">"#REF!"</definedName>
    <definedName name="SIIC">"#REF!"</definedName>
    <definedName name="SIZE">"#REF!"</definedName>
    <definedName name="SIZE_1">NA()</definedName>
    <definedName name="sj_1">NA()</definedName>
    <definedName name="skd" localSheetId="0">[77]gVL!#REF!</definedName>
    <definedName name="skd" localSheetId="8">[77]gVL!#REF!</definedName>
    <definedName name="skd" localSheetId="7">[77]gVL!#REF!</definedName>
    <definedName name="skd" localSheetId="1">[77]gVL!#REF!</definedName>
    <definedName name="skd" localSheetId="5">[77]gVL!#REF!</definedName>
    <definedName name="skd">[77]gVL!#REF!</definedName>
    <definedName name="skd_1">NA()</definedName>
    <definedName name="skm_1">NA()</definedName>
    <definedName name="skt">"#REF!"</definedName>
    <definedName name="skt_1">NA()</definedName>
    <definedName name="SKUcoverage">"#REF!"</definedName>
    <definedName name="SL">"#REF!"</definedName>
    <definedName name="SL_CRD">"#REF!"</definedName>
    <definedName name="SL_CRD_1">NA()</definedName>
    <definedName name="SL_CRS">"#REF!"</definedName>
    <definedName name="SL_CRS_1">NA()</definedName>
    <definedName name="SL_CS">"#REF!"</definedName>
    <definedName name="SL_CS_1">NA()</definedName>
    <definedName name="SL_DD">"#REF!"</definedName>
    <definedName name="SL_DD_1">NA()</definedName>
    <definedName name="Slab_Base_Friction_Factor" localSheetId="0">#REF!</definedName>
    <definedName name="Slab_Base_Friction_Factor" localSheetId="8">#REF!</definedName>
    <definedName name="Slab_Base_Friction_Factor" localSheetId="7">#REF!</definedName>
    <definedName name="Slab_Base_Friction_Factor" localSheetId="1">#REF!</definedName>
    <definedName name="Slab_Base_Friction_Factor" localSheetId="5">#REF!</definedName>
    <definedName name="Slab_Base_Friction_Factor">#REF!</definedName>
    <definedName name="SLF">"#REF!"</definedName>
    <definedName name="slg">"#REF!"</definedName>
    <definedName name="slg_n">"#REF!"</definedName>
    <definedName name="slg_x">"#REF!"</definedName>
    <definedName name="slk">"#REF!"</definedName>
    <definedName name="sll">"#REF!"</definedName>
    <definedName name="SLT">"#REF!"</definedName>
    <definedName name="SLVtu">"#REF!"</definedName>
    <definedName name="SM">"#REF!"</definedName>
    <definedName name="SM_1">NA()</definedName>
    <definedName name="smax">"#REF!"</definedName>
    <definedName name="smax1">"#REF!"</definedName>
    <definedName name="SMBA">"#REF!"</definedName>
    <definedName name="smin_1">NA()</definedName>
    <definedName name="SMK">"#REF!"</definedName>
    <definedName name="sn">"#REF!"</definedName>
    <definedName name="sn_1">NA()</definedName>
    <definedName name="SN3_1">NA()</definedName>
    <definedName name="Snc">"#REF!"</definedName>
    <definedName name="Sng">"#REF!"</definedName>
    <definedName name="Sng_1">NA()</definedName>
    <definedName name="snlt" localSheetId="0">#REF!</definedName>
    <definedName name="snlt" localSheetId="8">#REF!</definedName>
    <definedName name="snlt" localSheetId="7">#REF!</definedName>
    <definedName name="snlt" localSheetId="1">#REF!</definedName>
    <definedName name="snlt" localSheetId="5">#REF!</definedName>
    <definedName name="snlt">#REF!</definedName>
    <definedName name="Sntn">"#REF!"</definedName>
    <definedName name="So_Xau">[78]!So_Xau</definedName>
    <definedName name="soc3p">"#REF!"</definedName>
    <definedName name="soc3p_1">NA()</definedName>
    <definedName name="sodu" localSheetId="0">#REF!</definedName>
    <definedName name="sodu" localSheetId="8">#REF!</definedName>
    <definedName name="sodu" localSheetId="7">#REF!</definedName>
    <definedName name="sodu" localSheetId="1">#REF!</definedName>
    <definedName name="sodu" localSheetId="5">#REF!</definedName>
    <definedName name="sodu">#REF!</definedName>
    <definedName name="SoHD">"#REF!"</definedName>
    <definedName name="sohieuthua">"#REF!"</definedName>
    <definedName name="soi">"#REF!"</definedName>
    <definedName name="Soi_1">NA()</definedName>
    <definedName name="Soi_HamYen_1" localSheetId="0">[14]Nguồn!#REF!</definedName>
    <definedName name="Soi_HamYen_1" localSheetId="8">[14]Nguồn!#REF!</definedName>
    <definedName name="Soi_HamYen_1" localSheetId="7">[14]Nguồn!#REF!</definedName>
    <definedName name="Soi_HamYen_1" localSheetId="1">[14]Nguồn!#REF!</definedName>
    <definedName name="Soi_HamYen_1" localSheetId="5">[14]Nguồn!#REF!</definedName>
    <definedName name="Soi_HamYen_1">[14]Nguồn!#REF!</definedName>
    <definedName name="soichon12">"#REF!"</definedName>
    <definedName name="soichon24">"#REF!"</definedName>
    <definedName name="soichon46">"#REF!"</definedName>
    <definedName name="soichon4x6_1" localSheetId="0">[14]Nguồn!#REF!</definedName>
    <definedName name="soichon4x6_1" localSheetId="8">[14]Nguồn!#REF!</definedName>
    <definedName name="soichon4x6_1" localSheetId="7">[14]Nguồn!#REF!</definedName>
    <definedName name="soichon4x6_1" localSheetId="1">[14]Nguồn!#REF!</definedName>
    <definedName name="soichon4x6_1" localSheetId="5">[14]Nguồn!#REF!</definedName>
    <definedName name="soichon4x6_1">[14]Nguồn!#REF!</definedName>
    <definedName name="SoilType">"#REF!"</definedName>
    <definedName name="SoilType_" localSheetId="0">#REF!</definedName>
    <definedName name="SoilType_" localSheetId="8">#REF!</definedName>
    <definedName name="SoilType_" localSheetId="7">#REF!</definedName>
    <definedName name="SoilType_" localSheetId="1">#REF!</definedName>
    <definedName name="SoilType_" localSheetId="5">#REF!</definedName>
    <definedName name="SoilType_">#REF!</definedName>
    <definedName name="SoilType_1">NA()</definedName>
    <definedName name="Solan_1">NA()</definedName>
    <definedName name="solieu">"#REF!"</definedName>
    <definedName name="solieu_1">NA()</definedName>
    <definedName name="son">"#REF!"</definedName>
    <definedName name="sonduong_1">NA()</definedName>
    <definedName name="SoPnhap">"#REF!"</definedName>
    <definedName name="SORT">"#REF!"</definedName>
    <definedName name="SORT_1">"#REF!"</definedName>
    <definedName name="SORT_11">"#REF!"</definedName>
    <definedName name="SORT_12">"#REF!"</definedName>
    <definedName name="SORT_16">"#REF!"</definedName>
    <definedName name="SORT_17">"#REF!"</definedName>
    <definedName name="SORT_2">NA()</definedName>
    <definedName name="SORT_21">"#REF!"</definedName>
    <definedName name="SORT_3">NA()</definedName>
    <definedName name="SORT_4">NA()</definedName>
    <definedName name="SORT_6">NA()</definedName>
    <definedName name="SORT_7">NA()</definedName>
    <definedName name="SORT_AREA">'[73]DI-ESTI'!$A$8:$R$489</definedName>
    <definedName name="SORT_AREA_2">NA()</definedName>
    <definedName name="SORT_AREA_3">NA()</definedName>
    <definedName name="SORT_AREA_4">NA()</definedName>
    <definedName name="SORT_AREA_5">NA()</definedName>
    <definedName name="SORT_AREA_6">NA()</definedName>
    <definedName name="SORT_AREA_7">NA()</definedName>
    <definedName name="SORT_AREA_8">NA()</definedName>
    <definedName name="SortName">"#REF!"</definedName>
    <definedName name="Sosanh2" localSheetId="0" hidden="1">{"'Sheet1'!$L$16"}</definedName>
    <definedName name="Sosanh2" localSheetId="6" hidden="1">{"'Sheet1'!$L$16"}</definedName>
    <definedName name="Sosanh2" localSheetId="8" hidden="1">{"'Sheet1'!$L$16"}</definedName>
    <definedName name="Sosanh2" localSheetId="7" hidden="1">{"'Sheet1'!$L$16"}</definedName>
    <definedName name="Sosanh2" localSheetId="1" hidden="1">{"'Sheet1'!$L$16"}</definedName>
    <definedName name="Sosanh2" localSheetId="5" hidden="1">{"'Sheet1'!$L$16"}</definedName>
    <definedName name="Sosanh2" hidden="1">{"'Sheet1'!$L$16"}</definedName>
    <definedName name="Sothutu">"#REF!"</definedName>
    <definedName name="SOTIEN_BKTC" localSheetId="0">#REF!</definedName>
    <definedName name="SOTIEN_BKTC" localSheetId="8">#REF!</definedName>
    <definedName name="SOTIEN_BKTC" localSheetId="7">#REF!</definedName>
    <definedName name="SOTIEN_BKTC" localSheetId="1">#REF!</definedName>
    <definedName name="SOTIEN_BKTC" localSheetId="5">#REF!</definedName>
    <definedName name="SOTIEN_BKTC">#REF!</definedName>
    <definedName name="sotien_n">"#REF!"</definedName>
    <definedName name="sotien_x">"#REF!"</definedName>
    <definedName name="SP" localSheetId="0">'[1]PNT-QUOT-#3'!#REF!</definedName>
    <definedName name="SP" localSheetId="8">'[1]PNT-QUOT-#3'!#REF!</definedName>
    <definedName name="SP" localSheetId="7">'[1]PNT-QUOT-#3'!#REF!</definedName>
    <definedName name="SP" localSheetId="1">'[1]PNT-QUOT-#3'!#REF!</definedName>
    <definedName name="SP" localSheetId="5">'[1]PNT-QUOT-#3'!#REF!</definedName>
    <definedName name="SP">'[1]PNT-QUOT-#3'!#REF!</definedName>
    <definedName name="SP_1" localSheetId="0">[14]Nguồn!#REF!</definedName>
    <definedName name="SP_1" localSheetId="8">[14]Nguồn!#REF!</definedName>
    <definedName name="SP_1" localSheetId="7">[14]Nguồn!#REF!</definedName>
    <definedName name="SP_1" localSheetId="1">[14]Nguồn!#REF!</definedName>
    <definedName name="SP_1" localSheetId="5">[14]Nguồn!#REF!</definedName>
    <definedName name="SP_1">[14]Nguồn!#REF!</definedName>
    <definedName name="SP_2" localSheetId="0">[14]Nguồn!#REF!</definedName>
    <definedName name="SP_2" localSheetId="8">[14]Nguồn!#REF!</definedName>
    <definedName name="SP_2" localSheetId="7">[14]Nguồn!#REF!</definedName>
    <definedName name="SP_2" localSheetId="1">[14]Nguồn!#REF!</definedName>
    <definedName name="SP_2" localSheetId="5">[14]Nguồn!#REF!</definedName>
    <definedName name="SP_2">[14]Nguồn!#REF!</definedName>
    <definedName name="SP_3">NA()</definedName>
    <definedName name="SP_4">NA()</definedName>
    <definedName name="SP_5">NA()</definedName>
    <definedName name="SP_6">NA()</definedName>
    <definedName name="SP_7">NA()</definedName>
    <definedName name="SP_8">NA()</definedName>
    <definedName name="sp_bq_1">NA()</definedName>
    <definedName name="sp_bv_1">NA()</definedName>
    <definedName name="sp_ck_1">NA()</definedName>
    <definedName name="sp_d1_1">NA()</definedName>
    <definedName name="sp_d2_1">NA()</definedName>
    <definedName name="sp_d3_1">NA()</definedName>
    <definedName name="sp_dl_1">NA()</definedName>
    <definedName name="sp_kcs_1">NA()</definedName>
    <definedName name="sp_nb_1">NA()</definedName>
    <definedName name="sp_ngio_1">NA()</definedName>
    <definedName name="sp_nv_1">NA()</definedName>
    <definedName name="sp_t3_1">NA()</definedName>
    <definedName name="sp_t4_1">NA()</definedName>
    <definedName name="sp_t5_1">NA()</definedName>
    <definedName name="sp_t6_1">NA()</definedName>
    <definedName name="sp_tc_1">NA()</definedName>
    <definedName name="sp_tm_1">NA()</definedName>
    <definedName name="sp_vs_1">NA()</definedName>
    <definedName name="sp_xh_1">NA()</definedName>
    <definedName name="SPAN">"#REF!"</definedName>
    <definedName name="SPAN_No">"#REF!"</definedName>
    <definedName name="Spanner_Auto_File">"C:\My Documents\tinh cdo.x2a"</definedName>
    <definedName name="SPEC">"#REF!"</definedName>
    <definedName name="SPEC_1">NA()</definedName>
    <definedName name="SpecialPrice">"#REF!"</definedName>
    <definedName name="SpecialPrice_1">"#REF!"</definedName>
    <definedName name="SpecialPrice_2">"#REF!"</definedName>
    <definedName name="SPECSUMMARY">"#REF!"</definedName>
    <definedName name="SPECSUMMARY_1">NA()</definedName>
    <definedName name="spk1p">"#REF!"</definedName>
    <definedName name="spk1p_1" localSheetId="0">[14]Nguồn!#REF!</definedName>
    <definedName name="spk1p_1" localSheetId="8">[14]Nguồn!#REF!</definedName>
    <definedName name="spk1p_1" localSheetId="7">[14]Nguồn!#REF!</definedName>
    <definedName name="spk1p_1" localSheetId="1">[14]Nguồn!#REF!</definedName>
    <definedName name="spk1p_1" localSheetId="5">[14]Nguồn!#REF!</definedName>
    <definedName name="spk1p_1">[14]Nguồn!#REF!</definedName>
    <definedName name="spk3p" localSheetId="0">'[8]lam-moi'!#REF!</definedName>
    <definedName name="spk3p" localSheetId="8">'[8]lam-moi'!#REF!</definedName>
    <definedName name="spk3p" localSheetId="7">'[8]lam-moi'!#REF!</definedName>
    <definedName name="spk3p" localSheetId="1">'[8]lam-moi'!#REF!</definedName>
    <definedName name="spk3p" localSheetId="5">'[8]lam-moi'!#REF!</definedName>
    <definedName name="spk3p">'[8]lam-moi'!#REF!</definedName>
    <definedName name="spk3p_1">NA()</definedName>
    <definedName name="Sprack">"#REF!"</definedName>
    <definedName name="SPSCO">"#REF!"</definedName>
    <definedName name="SPSNO">"#REF!"</definedName>
    <definedName name="SQ_1" localSheetId="0">[14]Nguồn!#REF!</definedName>
    <definedName name="SQ_1" localSheetId="8">[14]Nguồn!#REF!</definedName>
    <definedName name="SQ_1" localSheetId="7">[14]Nguồn!#REF!</definedName>
    <definedName name="SQ_1" localSheetId="1">[14]Nguồn!#REF!</definedName>
    <definedName name="SQ_1" localSheetId="5">[14]Nguồn!#REF!</definedName>
    <definedName name="SQ_1">[14]Nguồn!#REF!</definedName>
    <definedName name="srtg">"#REF!"</definedName>
    <definedName name="ss">"#REF!"</definedName>
    <definedName name="ss_1" localSheetId="0">BlankMacro1</definedName>
    <definedName name="ss_1" localSheetId="8">BlankMacro1</definedName>
    <definedName name="ss_1" localSheetId="7">BlankMacro1</definedName>
    <definedName name="ss_1" localSheetId="1">BlankMacro1</definedName>
    <definedName name="ss_1" localSheetId="5">BlankMacro1</definedName>
    <definedName name="ss_1">BlankMacro1</definedName>
    <definedName name="sss">"#REF!"</definedName>
    <definedName name="ssss">{"'Sheet1'!$L$16"}</definedName>
    <definedName name="SSTR" localSheetId="0">#REF!</definedName>
    <definedName name="SSTR" localSheetId="8">#REF!</definedName>
    <definedName name="SSTR" localSheetId="7">#REF!</definedName>
    <definedName name="SSTR" localSheetId="1">#REF!</definedName>
    <definedName name="SSTR" localSheetId="5">#REF!</definedName>
    <definedName name="SSTR">#REF!</definedName>
    <definedName name="ST">"#REF!"</definedName>
    <definedName name="st_1">NA()</definedName>
    <definedName name="ST_TH2_131">3</definedName>
    <definedName name="st1p">"#REF!"</definedName>
    <definedName name="st3p" localSheetId="0">#REF!</definedName>
    <definedName name="st3p" localSheetId="8">#REF!</definedName>
    <definedName name="st3p" localSheetId="7">#REF!</definedName>
    <definedName name="st3p" localSheetId="1">#REF!</definedName>
    <definedName name="st3p" localSheetId="5">#REF!</definedName>
    <definedName name="st3p">#REF!</definedName>
    <definedName name="st3p_1">NA()</definedName>
    <definedName name="Standard_Deviation" localSheetId="0">#REF!</definedName>
    <definedName name="Standard_Deviation" localSheetId="8">#REF!</definedName>
    <definedName name="Standard_Deviation" localSheetId="7">#REF!</definedName>
    <definedName name="Standard_Deviation" localSheetId="1">#REF!</definedName>
    <definedName name="Standard_Deviation" localSheetId="5">#REF!</definedName>
    <definedName name="Standard_Deviation">#REF!</definedName>
    <definedName name="start">"#REF!"</definedName>
    <definedName name="Start_1">"#REF!"</definedName>
    <definedName name="Start_1_1">NA()</definedName>
    <definedName name="Start_10">"#REF!"</definedName>
    <definedName name="Start_10_1">NA()</definedName>
    <definedName name="Start_11">"#REF!"</definedName>
    <definedName name="Start_11_1">NA()</definedName>
    <definedName name="Start_12">"#REF!"</definedName>
    <definedName name="Start_12_1">NA()</definedName>
    <definedName name="Start_13">"#REF!"</definedName>
    <definedName name="Start_13_1">NA()</definedName>
    <definedName name="Start_2">"#REF!"</definedName>
    <definedName name="Start_2_1">NA()</definedName>
    <definedName name="Start_3">"#REF!"</definedName>
    <definedName name="Start_3_1">NA()</definedName>
    <definedName name="Start_4">"#REF!"</definedName>
    <definedName name="Start_4_1">NA()</definedName>
    <definedName name="Start_5">"#REF!"</definedName>
    <definedName name="Start_5_1">NA()</definedName>
    <definedName name="Start_6">"#REF!"</definedName>
    <definedName name="Start_6_1">NA()</definedName>
    <definedName name="Start_7">"#REF!"</definedName>
    <definedName name="Start_7_1">NA()</definedName>
    <definedName name="Start_8">"#REF!"</definedName>
    <definedName name="Start_8_1">NA()</definedName>
    <definedName name="Start_9">"#REF!"</definedName>
    <definedName name="Start_9_1">NA()</definedName>
    <definedName name="State">"#REF!"</definedName>
    <definedName name="State_1">NA()</definedName>
    <definedName name="StateRegion_1">NA()</definedName>
    <definedName name="STBCPC1">"#REF!"</definedName>
    <definedName name="STBCPC2">"#REF!"</definedName>
    <definedName name="STBCPT1">"#REF!"</definedName>
    <definedName name="STBCPT2">"#REF!"</definedName>
    <definedName name="Stc_1">NA()</definedName>
    <definedName name="Stck.">"#REF!"</definedName>
    <definedName name="std_1">NA()</definedName>
    <definedName name="STEEL">"#REF!"</definedName>
    <definedName name="stor">"#REF!"</definedName>
    <definedName name="str">[52]gvl!$N$34</definedName>
    <definedName name="Street_Address" localSheetId="0">#REF!</definedName>
    <definedName name="Street_Address" localSheetId="8">#REF!</definedName>
    <definedName name="Street_Address" localSheetId="7">#REF!</definedName>
    <definedName name="Street_Address" localSheetId="1">#REF!</definedName>
    <definedName name="Street_Address" localSheetId="5">#REF!</definedName>
    <definedName name="Street_Address">#REF!</definedName>
    <definedName name="STRES_MiD_1">NA()</definedName>
    <definedName name="stsd_1">NA()</definedName>
    <definedName name="Stt">"#REF!"</definedName>
    <definedName name="Stt_n">"#REF!"</definedName>
    <definedName name="stt_x">"#REF!"</definedName>
    <definedName name="su">"#REF!"</definedName>
    <definedName name="su_1">NA()</definedName>
    <definedName name="su12_1">NA()</definedName>
    <definedName name="Su70_1">NA()</definedName>
    <definedName name="Sua">"blankmacro1"</definedName>
    <definedName name="Sua_1" localSheetId="0">BlankMacro1</definedName>
    <definedName name="Sua_1" localSheetId="8">BlankMacro1</definedName>
    <definedName name="Sua_1" localSheetId="7">BlankMacro1</definedName>
    <definedName name="Sua_1" localSheetId="1">BlankMacro1</definedName>
    <definedName name="Sua_1" localSheetId="5">BlankMacro1</definedName>
    <definedName name="Sua_1">BlankMacro1</definedName>
    <definedName name="SUACAPT9">[29]SUACAP!$D$8:$H$23</definedName>
    <definedName name="sub">"#REF!"</definedName>
    <definedName name="SUCK">'[30]SUA C'!$D$9:$G$114</definedName>
    <definedName name="SUL">"#REF!"</definedName>
    <definedName name="SUL_1">NA()</definedName>
    <definedName name="SUM" localSheetId="0">#REF!,#REF!</definedName>
    <definedName name="SUM" localSheetId="8">#REF!,#REF!</definedName>
    <definedName name="SUM" localSheetId="7">#REF!,#REF!</definedName>
    <definedName name="SUM" localSheetId="1">#REF!,#REF!</definedName>
    <definedName name="SUM" localSheetId="5">#REF!,#REF!</definedName>
    <definedName name="SUM">#REF!,#REF!</definedName>
    <definedName name="SUMITOMO">"#REF!"</definedName>
    <definedName name="SUMITOMO_1">"#REF!"</definedName>
    <definedName name="SUMITOMO_2">NA()</definedName>
    <definedName name="SUMITOMO_3">NA()</definedName>
    <definedName name="SUMITOMO_4">NA()</definedName>
    <definedName name="SUMITOMO_5">NA()</definedName>
    <definedName name="SUMITOMO_6">NA()</definedName>
    <definedName name="SUMITOMO_7">NA()</definedName>
    <definedName name="SUMITOMO_GT">"#REF!"</definedName>
    <definedName name="SUMITOMO_GT_1">"#REF!"</definedName>
    <definedName name="SUMITOMO_GT_2">NA()</definedName>
    <definedName name="SUMITOMO_GT_3">NA()</definedName>
    <definedName name="SUMITOMO_GT_4">NA()</definedName>
    <definedName name="SUMITOMO_GT_5">NA()</definedName>
    <definedName name="SUMITOMO_GT_6">NA()</definedName>
    <definedName name="SUMITOMO_GT_7">NA()</definedName>
    <definedName name="SumLisPT" localSheetId="0">#REF!</definedName>
    <definedName name="SumLisPT" localSheetId="8">#REF!</definedName>
    <definedName name="SumLisPT" localSheetId="7">#REF!</definedName>
    <definedName name="SumLisPT" localSheetId="1">#REF!</definedName>
    <definedName name="SumLisPT" localSheetId="5">#REF!</definedName>
    <definedName name="SumLisPT">#REF!</definedName>
    <definedName name="SumM" localSheetId="0">#REF!</definedName>
    <definedName name="SumM" localSheetId="8">#REF!</definedName>
    <definedName name="SumM" localSheetId="7">#REF!</definedName>
    <definedName name="SumM" localSheetId="1">#REF!</definedName>
    <definedName name="SumM" localSheetId="5">#REF!</definedName>
    <definedName name="SumM">#REF!</definedName>
    <definedName name="SUMMARY">"#REF!"</definedName>
    <definedName name="SUMMARY_1">"#REF!"</definedName>
    <definedName name="SUMMARY_11">"#REF!"</definedName>
    <definedName name="SUMMARY_12">"#REF!"</definedName>
    <definedName name="SUMMARY_16">"#REF!"</definedName>
    <definedName name="SUMMARY_17">"#REF!"</definedName>
    <definedName name="SUMMARY_2">NA()</definedName>
    <definedName name="SUMMARY_21">"#REF!"</definedName>
    <definedName name="SUMMARY_3">NA()</definedName>
    <definedName name="SUMMARY_4">NA()</definedName>
    <definedName name="SUMMARY_5" localSheetId="0">#REF!</definedName>
    <definedName name="SUMMARY_5" localSheetId="8">#REF!</definedName>
    <definedName name="SUMMARY_5" localSheetId="7">#REF!</definedName>
    <definedName name="SUMMARY_5" localSheetId="1">#REF!</definedName>
    <definedName name="SUMMARY_5" localSheetId="5">#REF!</definedName>
    <definedName name="SUMMARY_5">#REF!</definedName>
    <definedName name="SUMMARY_6">NA()</definedName>
    <definedName name="SUMMARY_7">NA()</definedName>
    <definedName name="SumMTC">"#REF!"</definedName>
    <definedName name="SumMTC2">"#REF!"</definedName>
    <definedName name="SumNC">"#REF!"</definedName>
    <definedName name="SumNC2">"#REF!"</definedName>
    <definedName name="sumTB" localSheetId="0">#REF!</definedName>
    <definedName name="sumTB" localSheetId="8">#REF!</definedName>
    <definedName name="sumTB" localSheetId="7">#REF!</definedName>
    <definedName name="sumTB" localSheetId="1">#REF!</definedName>
    <definedName name="sumTB" localSheetId="5">#REF!</definedName>
    <definedName name="sumTB">#REF!</definedName>
    <definedName name="SUMVL" localSheetId="0">[79]THVT!#REF!</definedName>
    <definedName name="SUMVL" localSheetId="8">[79]THVT!#REF!</definedName>
    <definedName name="SUMVL" localSheetId="7">[79]THVT!#REF!</definedName>
    <definedName name="SUMVL" localSheetId="1">[79]THVT!#REF!</definedName>
    <definedName name="SUMVL" localSheetId="5">[79]THVT!#REF!</definedName>
    <definedName name="SUMVL">[79]THVT!#REF!</definedName>
    <definedName name="sumXL" localSheetId="0">#REF!</definedName>
    <definedName name="sumXL" localSheetId="8">#REF!</definedName>
    <definedName name="sumXL" localSheetId="7">#REF!</definedName>
    <definedName name="sumXL" localSheetId="1">#REF!</definedName>
    <definedName name="sumXL" localSheetId="5">#REF!</definedName>
    <definedName name="sumXL">#REF!</definedName>
    <definedName name="sur">"#REF!"</definedName>
    <definedName name="SV_1">NA()</definedName>
    <definedName name="SVC">"#REF!"</definedName>
    <definedName name="svn_1">NA()</definedName>
    <definedName name="SW">"#REF!"</definedName>
    <definedName name="SX_Lapthao_khungV_Sdao">"#REF!"</definedName>
    <definedName name="SXDam24mA_1" localSheetId="0">[14]Nguồn!#REF!</definedName>
    <definedName name="SXDam24mA_1" localSheetId="8">[14]Nguồn!#REF!</definedName>
    <definedName name="SXDam24mA_1" localSheetId="7">[14]Nguồn!#REF!</definedName>
    <definedName name="SXDam24mA_1" localSheetId="1">[14]Nguồn!#REF!</definedName>
    <definedName name="SXDam24mA_1" localSheetId="5">[14]Nguồn!#REF!</definedName>
    <definedName name="SXDam24mA_1">[14]Nguồn!#REF!</definedName>
    <definedName name="SXdam24mB_1" localSheetId="0">[14]Nguồn!#REF!</definedName>
    <definedName name="SXdam24mB_1" localSheetId="8">[14]Nguồn!#REF!</definedName>
    <definedName name="SXdam24mB_1" localSheetId="7">[14]Nguồn!#REF!</definedName>
    <definedName name="SXdam24mB_1" localSheetId="1">[14]Nguồn!#REF!</definedName>
    <definedName name="SXdam24mB_1" localSheetId="5">[14]Nguồn!#REF!</definedName>
    <definedName name="SXdam24mB_1">[14]Nguồn!#REF!</definedName>
    <definedName name="SXDam33mBien_1" localSheetId="0">[14]Nguồn!#REF!</definedName>
    <definedName name="SXDam33mBien_1" localSheetId="8">[14]Nguồn!#REF!</definedName>
    <definedName name="SXDam33mBien_1" localSheetId="7">[14]Nguồn!#REF!</definedName>
    <definedName name="SXDam33mBien_1" localSheetId="1">[14]Nguồn!#REF!</definedName>
    <definedName name="SXDam33mBien_1" localSheetId="5">[14]Nguồn!#REF!</definedName>
    <definedName name="SXDam33mBien_1">[14]Nguồn!#REF!</definedName>
    <definedName name="SXdam33mGiua_1" localSheetId="0">[14]Nguồn!#REF!</definedName>
    <definedName name="SXdam33mGiua_1" localSheetId="8">[14]Nguồn!#REF!</definedName>
    <definedName name="SXdam33mGiua_1" localSheetId="7">[14]Nguồn!#REF!</definedName>
    <definedName name="SXdam33mGiua_1" localSheetId="1">[14]Nguồn!#REF!</definedName>
    <definedName name="SXdam33mGiua_1" localSheetId="5">[14]Nguồn!#REF!</definedName>
    <definedName name="SXdam33mGiua_1">[14]Nguồn!#REF!</definedName>
    <definedName name="T" localSheetId="0">#REF!</definedName>
    <definedName name="T" localSheetId="8">#REF!</definedName>
    <definedName name="T" localSheetId="7">#REF!</definedName>
    <definedName name="T" localSheetId="1">#REF!</definedName>
    <definedName name="T" localSheetId="5">#REF!</definedName>
    <definedName name="T">#REF!</definedName>
    <definedName name="t.">"#REF!"</definedName>
    <definedName name="t..">"#REF!"</definedName>
    <definedName name="t._1" localSheetId="0">[14]Nguồn!#REF!</definedName>
    <definedName name="t._1" localSheetId="8">[14]Nguồn!#REF!</definedName>
    <definedName name="t._1" localSheetId="7">[14]Nguồn!#REF!</definedName>
    <definedName name="t._1" localSheetId="1">[14]Nguồn!#REF!</definedName>
    <definedName name="t._1" localSheetId="5">[14]Nguồn!#REF!</definedName>
    <definedName name="t._1">[14]Nguồn!#REF!</definedName>
    <definedName name="T.3" localSheetId="0" hidden="1">{"'Sheet1'!$L$16"}</definedName>
    <definedName name="T.3" localSheetId="6" hidden="1">{"'Sheet1'!$L$16"}</definedName>
    <definedName name="T.3" localSheetId="8" hidden="1">{"'Sheet1'!$L$16"}</definedName>
    <definedName name="T.3" localSheetId="7" hidden="1">{"'Sheet1'!$L$16"}</definedName>
    <definedName name="T.3" localSheetId="1" hidden="1">{"'Sheet1'!$L$16"}</definedName>
    <definedName name="T.3" localSheetId="5" hidden="1">{"'Sheet1'!$L$16"}</definedName>
    <definedName name="T.3" hidden="1">{"'Sheet1'!$L$16"}</definedName>
    <definedName name="T.nhËp">"#REF!"</definedName>
    <definedName name="t\25">"#REF!"</definedName>
    <definedName name="t\27">"#REF!"</definedName>
    <definedName name="t\30">"#REF!"</definedName>
    <definedName name="t\32">"#REF!"</definedName>
    <definedName name="t\35">"#REF!"</definedName>
    <definedName name="t\37">"#REF!"</definedName>
    <definedName name="t\40">"#REF!"</definedName>
    <definedName name="t\42">"#REF!"</definedName>
    <definedName name="t\43">"#REF!"</definedName>
    <definedName name="t\45">"#REF!"</definedName>
    <definedName name="t\52">"#REF!"</definedName>
    <definedName name="t\60">"#REF!"</definedName>
    <definedName name="t\70">"#REF!"</definedName>
    <definedName name="t_1_1">NA()</definedName>
    <definedName name="t_2">"#REF!"</definedName>
    <definedName name="t_3">"#REF!"</definedName>
    <definedName name="t_4">"#REF!"</definedName>
    <definedName name="T_AC_XuongTB" localSheetId="0">#REF!</definedName>
    <definedName name="T_AC_XuongTB" localSheetId="8">#REF!</definedName>
    <definedName name="T_AC_XuongTB" localSheetId="7">#REF!</definedName>
    <definedName name="T_AC_XuongTB" localSheetId="1">#REF!</definedName>
    <definedName name="T_AC_XuongTB" localSheetId="5">#REF!</definedName>
    <definedName name="T_AC_XuongTB">#REF!</definedName>
    <definedName name="T_CangDayAC" localSheetId="0">#REF!</definedName>
    <definedName name="T_CangDayAC" localSheetId="8">#REF!</definedName>
    <definedName name="T_CangDayAC" localSheetId="7">#REF!</definedName>
    <definedName name="T_CangDayAC" localSheetId="1">#REF!</definedName>
    <definedName name="T_CangDayAC" localSheetId="5">#REF!</definedName>
    <definedName name="T_CangDayAC">#REF!</definedName>
    <definedName name="T_Cap" localSheetId="0">#REF!</definedName>
    <definedName name="T_Cap" localSheetId="8">#REF!</definedName>
    <definedName name="T_Cap" localSheetId="7">#REF!</definedName>
    <definedName name="T_Cap" localSheetId="1">#REF!</definedName>
    <definedName name="T_Cap" localSheetId="5">#REF!</definedName>
    <definedName name="T_Cap">#REF!</definedName>
    <definedName name="T_CapNgam" localSheetId="0">#REF!</definedName>
    <definedName name="T_CapNgam" localSheetId="8">#REF!</definedName>
    <definedName name="T_CapNgam" localSheetId="7">#REF!</definedName>
    <definedName name="T_CapNgam" localSheetId="1">#REF!</definedName>
    <definedName name="T_CapNgam" localSheetId="5">#REF!</definedName>
    <definedName name="T_CapNgam">#REF!</definedName>
    <definedName name="T_CCTR_ATM" localSheetId="0">#REF!</definedName>
    <definedName name="T_CCTR_ATM" localSheetId="8">#REF!</definedName>
    <definedName name="T_CCTR_ATM" localSheetId="7">#REF!</definedName>
    <definedName name="T_CCTR_ATM" localSheetId="1">#REF!</definedName>
    <definedName name="T_CCTR_ATM" localSheetId="5">#REF!</definedName>
    <definedName name="T_CCTR_ATM">#REF!</definedName>
    <definedName name="T_ChieuSang" localSheetId="0">#REF!</definedName>
    <definedName name="T_ChieuSang" localSheetId="8">#REF!</definedName>
    <definedName name="T_ChieuSang" localSheetId="7">#REF!</definedName>
    <definedName name="T_ChieuSang" localSheetId="1">#REF!</definedName>
    <definedName name="T_ChieuSang" localSheetId="5">#REF!</definedName>
    <definedName name="T_ChieuSang">#REF!</definedName>
    <definedName name="T_ChongSet" localSheetId="0">#REF!</definedName>
    <definedName name="T_ChongSet" localSheetId="8">#REF!</definedName>
    <definedName name="T_ChongSet" localSheetId="7">#REF!</definedName>
    <definedName name="T_ChongSet" localSheetId="1">#REF!</definedName>
    <definedName name="T_ChongSet" localSheetId="5">#REF!</definedName>
    <definedName name="T_ChongSet">#REF!</definedName>
    <definedName name="T_d" localSheetId="0">#REF!</definedName>
    <definedName name="T_d" localSheetId="8">#REF!</definedName>
    <definedName name="T_d" localSheetId="7">#REF!</definedName>
    <definedName name="T_d" localSheetId="1">#REF!</definedName>
    <definedName name="T_d" localSheetId="5">#REF!</definedName>
    <definedName name="T_d">#REF!</definedName>
    <definedName name="T_Daucap" localSheetId="0">#REF!</definedName>
    <definedName name="T_Daucap" localSheetId="8">#REF!</definedName>
    <definedName name="T_Daucap" localSheetId="7">#REF!</definedName>
    <definedName name="T_Daucap" localSheetId="1">#REF!</definedName>
    <definedName name="T_Daucap" localSheetId="5">#REF!</definedName>
    <definedName name="T_Daucap">#REF!</definedName>
    <definedName name="T_Daucot" localSheetId="0">#REF!</definedName>
    <definedName name="T_Daucot" localSheetId="8">#REF!</definedName>
    <definedName name="T_Daucot" localSheetId="7">#REF!</definedName>
    <definedName name="T_Daucot" localSheetId="1">#REF!</definedName>
    <definedName name="T_Daucot" localSheetId="5">#REF!</definedName>
    <definedName name="T_Daucot">#REF!</definedName>
    <definedName name="T_Day_su" localSheetId="0">#REF!</definedName>
    <definedName name="T_Day_su" localSheetId="8">#REF!</definedName>
    <definedName name="T_Day_su" localSheetId="7">#REF!</definedName>
    <definedName name="T_Day_su" localSheetId="1">#REF!</definedName>
    <definedName name="T_Day_su" localSheetId="5">#REF!</definedName>
    <definedName name="T_Day_su">#REF!</definedName>
    <definedName name="T_Den_Dodem" localSheetId="0">#REF!</definedName>
    <definedName name="T_Den_Dodem" localSheetId="8">#REF!</definedName>
    <definedName name="T_Den_Dodem" localSheetId="7">#REF!</definedName>
    <definedName name="T_Den_Dodem" localSheetId="1">#REF!</definedName>
    <definedName name="T_Den_Dodem" localSheetId="5">#REF!</definedName>
    <definedName name="T_Den_Dodem">#REF!</definedName>
    <definedName name="T_EpDauCot" localSheetId="0">#REF!</definedName>
    <definedName name="T_EpDauCot" localSheetId="8">#REF!</definedName>
    <definedName name="T_EpDauCot" localSheetId="7">#REF!</definedName>
    <definedName name="T_EpDauCot" localSheetId="1">#REF!</definedName>
    <definedName name="T_EpDauCot" localSheetId="5">#REF!</definedName>
    <definedName name="T_EpDauCot">#REF!</definedName>
    <definedName name="T_Hopnoi" localSheetId="0">#REF!</definedName>
    <definedName name="T_Hopnoi" localSheetId="8">#REF!</definedName>
    <definedName name="T_Hopnoi" localSheetId="7">#REF!</definedName>
    <definedName name="T_Hopnoi" localSheetId="1">#REF!</definedName>
    <definedName name="T_Hopnoi" localSheetId="5">#REF!</definedName>
    <definedName name="T_Hopnoi">#REF!</definedName>
    <definedName name="T_LapMBA" localSheetId="0">#REF!</definedName>
    <definedName name="T_LapMBA" localSheetId="8">#REF!</definedName>
    <definedName name="T_LapMBA" localSheetId="7">#REF!</definedName>
    <definedName name="T_LapMBA" localSheetId="1">#REF!</definedName>
    <definedName name="T_LapMBA" localSheetId="5">#REF!</definedName>
    <definedName name="T_LapMBA">#REF!</definedName>
    <definedName name="T_LapSu" localSheetId="0">#REF!</definedName>
    <definedName name="T_LapSu" localSheetId="8">#REF!</definedName>
    <definedName name="T_LapSu" localSheetId="7">#REF!</definedName>
    <definedName name="T_LapSu" localSheetId="1">#REF!</definedName>
    <definedName name="T_LapSu" localSheetId="5">#REF!</definedName>
    <definedName name="T_LapSu">#REF!</definedName>
    <definedName name="T_m_øng" localSheetId="0">#REF!</definedName>
    <definedName name="T_m_øng" localSheetId="8">#REF!</definedName>
    <definedName name="T_m_øng" localSheetId="7">#REF!</definedName>
    <definedName name="T_m_øng" localSheetId="1">#REF!</definedName>
    <definedName name="T_m_øng" localSheetId="5">#REF!</definedName>
    <definedName name="T_m_øng">#REF!</definedName>
    <definedName name="T_TDia" localSheetId="0">#REF!</definedName>
    <definedName name="T_TDia" localSheetId="8">#REF!</definedName>
    <definedName name="T_TDia" localSheetId="7">#REF!</definedName>
    <definedName name="T_TDia" localSheetId="1">#REF!</definedName>
    <definedName name="T_TDia" localSheetId="5">#REF!</definedName>
    <definedName name="T_TDia">#REF!</definedName>
    <definedName name="T_ThanhCai" localSheetId="0">#REF!</definedName>
    <definedName name="T_ThanhCai" localSheetId="8">#REF!</definedName>
    <definedName name="T_ThanhCai" localSheetId="7">#REF!</definedName>
    <definedName name="T_ThanhCai" localSheetId="1">#REF!</definedName>
    <definedName name="T_ThanhCai" localSheetId="5">#REF!</definedName>
    <definedName name="T_ThanhCai">#REF!</definedName>
    <definedName name="T_tu" localSheetId="0">#REF!</definedName>
    <definedName name="T_tu" localSheetId="8">#REF!</definedName>
    <definedName name="T_tu" localSheetId="7">#REF!</definedName>
    <definedName name="T_tu" localSheetId="1">#REF!</definedName>
    <definedName name="T_tu" localSheetId="5">#REF!</definedName>
    <definedName name="T_tu">#REF!</definedName>
    <definedName name="T_Xa_Cot_GiaDo" localSheetId="0">#REF!</definedName>
    <definedName name="T_Xa_Cot_GiaDo" localSheetId="8">#REF!</definedName>
    <definedName name="T_Xa_Cot_GiaDo" localSheetId="7">#REF!</definedName>
    <definedName name="T_Xa_Cot_GiaDo" localSheetId="1">#REF!</definedName>
    <definedName name="T_Xa_Cot_GiaDo" localSheetId="5">#REF!</definedName>
    <definedName name="T_Xa_Cot_GiaDo">#REF!</definedName>
    <definedName name="t101p">"#REF!"</definedName>
    <definedName name="t101p_1">NA()</definedName>
    <definedName name="t103p">"#REF!"</definedName>
    <definedName name="t103p_1">NA()</definedName>
    <definedName name="t105mnc" localSheetId="0">'[8]thao-go'!#REF!</definedName>
    <definedName name="t105mnc" localSheetId="8">'[8]thao-go'!#REF!</definedName>
    <definedName name="t105mnc" localSheetId="7">'[8]thao-go'!#REF!</definedName>
    <definedName name="t105mnc" localSheetId="1">'[8]thao-go'!#REF!</definedName>
    <definedName name="t105mnc" localSheetId="5">'[8]thao-go'!#REF!</definedName>
    <definedName name="t105mnc">'[8]thao-go'!#REF!</definedName>
    <definedName name="t105mnc_1">NA()</definedName>
    <definedName name="t10m" localSheetId="0">#REF!</definedName>
    <definedName name="t10m" localSheetId="8">#REF!</definedName>
    <definedName name="t10m" localSheetId="7">#REF!</definedName>
    <definedName name="t10m" localSheetId="1">#REF!</definedName>
    <definedName name="t10m" localSheetId="5">#REF!</definedName>
    <definedName name="t10m">#REF!</definedName>
    <definedName name="t10m_1" localSheetId="0">#REF!</definedName>
    <definedName name="t10m_1" localSheetId="8">#REF!</definedName>
    <definedName name="t10m_1" localSheetId="7">#REF!</definedName>
    <definedName name="t10m_1" localSheetId="1">#REF!</definedName>
    <definedName name="t10m_1" localSheetId="5">#REF!</definedName>
    <definedName name="t10m_1">#REF!</definedName>
    <definedName name="t10nc" localSheetId="0">'[8]lam-moi'!#REF!</definedName>
    <definedName name="t10nc" localSheetId="8">'[8]lam-moi'!#REF!</definedName>
    <definedName name="t10nc" localSheetId="7">'[8]lam-moi'!#REF!</definedName>
    <definedName name="t10nc" localSheetId="1">'[8]lam-moi'!#REF!</definedName>
    <definedName name="t10nc" localSheetId="5">'[8]lam-moi'!#REF!</definedName>
    <definedName name="t10nc">'[8]lam-moi'!#REF!</definedName>
    <definedName name="T10nc_1">NA()</definedName>
    <definedName name="t10nc1p">"#REF!"</definedName>
    <definedName name="t10nc1p_1">NA()</definedName>
    <definedName name="t10ncm" localSheetId="0">'[8]lam-moi'!#REF!</definedName>
    <definedName name="t10ncm" localSheetId="8">'[8]lam-moi'!#REF!</definedName>
    <definedName name="t10ncm" localSheetId="7">'[8]lam-moi'!#REF!</definedName>
    <definedName name="t10ncm" localSheetId="1">'[8]lam-moi'!#REF!</definedName>
    <definedName name="t10ncm" localSheetId="5">'[8]lam-moi'!#REF!</definedName>
    <definedName name="t10ncm">'[8]lam-moi'!#REF!</definedName>
    <definedName name="t10ncm_1">NA()</definedName>
    <definedName name="t10vl" localSheetId="0">'[8]lam-moi'!#REF!</definedName>
    <definedName name="t10vl" localSheetId="8">'[8]lam-moi'!#REF!</definedName>
    <definedName name="t10vl" localSheetId="7">'[8]lam-moi'!#REF!</definedName>
    <definedName name="t10vl" localSheetId="1">'[8]lam-moi'!#REF!</definedName>
    <definedName name="t10vl" localSheetId="5">'[8]lam-moi'!#REF!</definedName>
    <definedName name="t10vl">'[8]lam-moi'!#REF!</definedName>
    <definedName name="T10vl_1">NA()</definedName>
    <definedName name="t10vl1p">"#REF!"</definedName>
    <definedName name="t10vl1p_1">NA()</definedName>
    <definedName name="t121p">"#REF!"</definedName>
    <definedName name="t121p_1">NA()</definedName>
    <definedName name="t123p">"#REF!"</definedName>
    <definedName name="t123p_1">NA()</definedName>
    <definedName name="t12m" localSheetId="0">'[8]lam-moi'!#REF!</definedName>
    <definedName name="t12m" localSheetId="8">'[8]lam-moi'!#REF!</definedName>
    <definedName name="t12m" localSheetId="7">'[8]lam-moi'!#REF!</definedName>
    <definedName name="t12m" localSheetId="1">'[8]lam-moi'!#REF!</definedName>
    <definedName name="t12m" localSheetId="5">'[8]lam-moi'!#REF!</definedName>
    <definedName name="t12m">'[8]lam-moi'!#REF!</definedName>
    <definedName name="t12m_1">NA()</definedName>
    <definedName name="t12mnc" localSheetId="0">'[8]thao-go'!#REF!</definedName>
    <definedName name="t12mnc" localSheetId="8">'[8]thao-go'!#REF!</definedName>
    <definedName name="t12mnc" localSheetId="7">'[8]thao-go'!#REF!</definedName>
    <definedName name="t12mnc" localSheetId="1">'[8]thao-go'!#REF!</definedName>
    <definedName name="t12mnc" localSheetId="5">'[8]thao-go'!#REF!</definedName>
    <definedName name="t12mnc">'[8]thao-go'!#REF!</definedName>
    <definedName name="t12mnc_1">NA()</definedName>
    <definedName name="T12nc" localSheetId="0">#REF!</definedName>
    <definedName name="T12nc" localSheetId="8">#REF!</definedName>
    <definedName name="T12nc" localSheetId="7">#REF!</definedName>
    <definedName name="T12nc" localSheetId="1">#REF!</definedName>
    <definedName name="T12nc" localSheetId="5">#REF!</definedName>
    <definedName name="T12nc">#REF!</definedName>
    <definedName name="T12nc_1" localSheetId="0">#REF!</definedName>
    <definedName name="T12nc_1" localSheetId="8">#REF!</definedName>
    <definedName name="T12nc_1" localSheetId="7">#REF!</definedName>
    <definedName name="T12nc_1" localSheetId="1">#REF!</definedName>
    <definedName name="T12nc_1" localSheetId="5">#REF!</definedName>
    <definedName name="T12nc_1">#REF!</definedName>
    <definedName name="t12nc3p" localSheetId="0">#REF!</definedName>
    <definedName name="t12nc3p" localSheetId="8">#REF!</definedName>
    <definedName name="t12nc3p" localSheetId="7">#REF!</definedName>
    <definedName name="t12nc3p" localSheetId="1">#REF!</definedName>
    <definedName name="t12nc3p" localSheetId="5">#REF!</definedName>
    <definedName name="t12nc3p">#REF!</definedName>
    <definedName name="t12nc3p_1">NA()</definedName>
    <definedName name="t12ncm" localSheetId="0">'[8]lam-moi'!#REF!</definedName>
    <definedName name="t12ncm" localSheetId="8">'[8]lam-moi'!#REF!</definedName>
    <definedName name="t12ncm" localSheetId="7">'[8]lam-moi'!#REF!</definedName>
    <definedName name="t12ncm" localSheetId="1">'[8]lam-moi'!#REF!</definedName>
    <definedName name="t12ncm" localSheetId="5">'[8]lam-moi'!#REF!</definedName>
    <definedName name="t12ncm">'[8]lam-moi'!#REF!</definedName>
    <definedName name="t12ncm_1">NA()</definedName>
    <definedName name="T12vc">"#REF!"</definedName>
    <definedName name="T12vl" localSheetId="0">#REF!</definedName>
    <definedName name="T12vl" localSheetId="8">#REF!</definedName>
    <definedName name="T12vl" localSheetId="7">#REF!</definedName>
    <definedName name="T12vl" localSheetId="1">#REF!</definedName>
    <definedName name="T12vl" localSheetId="5">#REF!</definedName>
    <definedName name="T12vl">#REF!</definedName>
    <definedName name="T12vl_1" localSheetId="0">#REF!</definedName>
    <definedName name="T12vl_1" localSheetId="8">#REF!</definedName>
    <definedName name="T12vl_1" localSheetId="7">#REF!</definedName>
    <definedName name="T12vl_1" localSheetId="1">#REF!</definedName>
    <definedName name="T12vl_1" localSheetId="5">#REF!</definedName>
    <definedName name="T12vl_1">#REF!</definedName>
    <definedName name="t12vl3p">'[8]CHITIET VL-NC'!$G$34</definedName>
    <definedName name="t12vl3p_1">NA()</definedName>
    <definedName name="t141p">"#REF!"</definedName>
    <definedName name="t141p_1">NA()</definedName>
    <definedName name="t143p">"#REF!"</definedName>
    <definedName name="t143p_1">NA()</definedName>
    <definedName name="t14m" localSheetId="0">'[8]lam-moi'!#REF!</definedName>
    <definedName name="t14m" localSheetId="8">'[8]lam-moi'!#REF!</definedName>
    <definedName name="t14m" localSheetId="7">'[8]lam-moi'!#REF!</definedName>
    <definedName name="t14m" localSheetId="1">'[8]lam-moi'!#REF!</definedName>
    <definedName name="t14m" localSheetId="5">'[8]lam-moi'!#REF!</definedName>
    <definedName name="t14m">'[8]lam-moi'!#REF!</definedName>
    <definedName name="t14m_1">NA()</definedName>
    <definedName name="t14mnc" localSheetId="0">'[8]thao-go'!#REF!</definedName>
    <definedName name="t14mnc" localSheetId="8">'[8]thao-go'!#REF!</definedName>
    <definedName name="t14mnc" localSheetId="7">'[8]thao-go'!#REF!</definedName>
    <definedName name="t14mnc" localSheetId="1">'[8]thao-go'!#REF!</definedName>
    <definedName name="t14mnc" localSheetId="5">'[8]thao-go'!#REF!</definedName>
    <definedName name="t14mnc">'[8]thao-go'!#REF!</definedName>
    <definedName name="t14mnc_1">NA()</definedName>
    <definedName name="t14nc" localSheetId="0">'[8]lam-moi'!#REF!</definedName>
    <definedName name="t14nc" localSheetId="8">'[8]lam-moi'!#REF!</definedName>
    <definedName name="t14nc" localSheetId="7">'[8]lam-moi'!#REF!</definedName>
    <definedName name="t14nc" localSheetId="1">'[8]lam-moi'!#REF!</definedName>
    <definedName name="t14nc" localSheetId="5">'[8]lam-moi'!#REF!</definedName>
    <definedName name="t14nc">'[8]lam-moi'!#REF!</definedName>
    <definedName name="T14nc_1" localSheetId="0">[14]Nguồn!#REF!</definedName>
    <definedName name="T14nc_1" localSheetId="8">[14]Nguồn!#REF!</definedName>
    <definedName name="T14nc_1" localSheetId="7">[14]Nguồn!#REF!</definedName>
    <definedName name="T14nc_1" localSheetId="1">[14]Nguồn!#REF!</definedName>
    <definedName name="T14nc_1" localSheetId="5">[14]Nguồn!#REF!</definedName>
    <definedName name="T14nc_1">[14]Nguồn!#REF!</definedName>
    <definedName name="t14nc3p">"#REF!"</definedName>
    <definedName name="t14nc3p_1">NA()</definedName>
    <definedName name="t14ncm" localSheetId="0">'[8]lam-moi'!#REF!</definedName>
    <definedName name="t14ncm" localSheetId="8">'[8]lam-moi'!#REF!</definedName>
    <definedName name="t14ncm" localSheetId="7">'[8]lam-moi'!#REF!</definedName>
    <definedName name="t14ncm" localSheetId="1">'[8]lam-moi'!#REF!</definedName>
    <definedName name="t14ncm" localSheetId="5">'[8]lam-moi'!#REF!</definedName>
    <definedName name="t14ncm">'[8]lam-moi'!#REF!</definedName>
    <definedName name="t14ncm_1">NA()</definedName>
    <definedName name="T14vc" localSheetId="0">'[8]CHITIET VL-NC-TT -1p'!#REF!</definedName>
    <definedName name="T14vc" localSheetId="8">'[8]CHITIET VL-NC-TT -1p'!#REF!</definedName>
    <definedName name="T14vc" localSheetId="7">'[8]CHITIET VL-NC-TT -1p'!#REF!</definedName>
    <definedName name="T14vc" localSheetId="1">'[8]CHITIET VL-NC-TT -1p'!#REF!</definedName>
    <definedName name="T14vc" localSheetId="5">'[8]CHITIET VL-NC-TT -1p'!#REF!</definedName>
    <definedName name="T14vc">'[8]CHITIET VL-NC-TT -1p'!#REF!</definedName>
    <definedName name="T14vc_1" localSheetId="0">[14]Nguồn!#REF!</definedName>
    <definedName name="T14vc_1" localSheetId="8">[14]Nguồn!#REF!</definedName>
    <definedName name="T14vc_1" localSheetId="7">[14]Nguồn!#REF!</definedName>
    <definedName name="T14vc_1" localSheetId="1">[14]Nguồn!#REF!</definedName>
    <definedName name="T14vc_1" localSheetId="5">[14]Nguồn!#REF!</definedName>
    <definedName name="T14vc_1">[14]Nguồn!#REF!</definedName>
    <definedName name="t14vl" localSheetId="0">'[8]lam-moi'!#REF!</definedName>
    <definedName name="t14vl" localSheetId="8">'[8]lam-moi'!#REF!</definedName>
    <definedName name="t14vl" localSheetId="7">'[8]lam-moi'!#REF!</definedName>
    <definedName name="t14vl" localSheetId="1">'[8]lam-moi'!#REF!</definedName>
    <definedName name="t14vl" localSheetId="5">'[8]lam-moi'!#REF!</definedName>
    <definedName name="t14vl">'[8]lam-moi'!#REF!</definedName>
    <definedName name="T14vl_1" localSheetId="0">[14]Nguồn!#REF!</definedName>
    <definedName name="T14vl_1" localSheetId="8">[14]Nguồn!#REF!</definedName>
    <definedName name="T14vl_1" localSheetId="7">[14]Nguồn!#REF!</definedName>
    <definedName name="T14vl_1" localSheetId="1">[14]Nguồn!#REF!</definedName>
    <definedName name="T14vl_1" localSheetId="5">[14]Nguồn!#REF!</definedName>
    <definedName name="T14vl_1">[14]Nguồn!#REF!</definedName>
    <definedName name="t14vl3p">"#REF!"</definedName>
    <definedName name="t14vl3p_1">NA()</definedName>
    <definedName name="T203P" localSheetId="0">[8]VC!#REF!</definedName>
    <definedName name="T203P" localSheetId="8">[8]VC!#REF!</definedName>
    <definedName name="T203P" localSheetId="7">[8]VC!#REF!</definedName>
    <definedName name="T203P" localSheetId="1">[8]VC!#REF!</definedName>
    <definedName name="T203P" localSheetId="5">[8]VC!#REF!</definedName>
    <definedName name="T203P">[8]VC!#REF!</definedName>
    <definedName name="T203P_1">NA()</definedName>
    <definedName name="t20m" localSheetId="0">'[8]lam-moi'!#REF!</definedName>
    <definedName name="t20m" localSheetId="8">'[8]lam-moi'!#REF!</definedName>
    <definedName name="t20m" localSheetId="7">'[8]lam-moi'!#REF!</definedName>
    <definedName name="t20m" localSheetId="1">'[8]lam-moi'!#REF!</definedName>
    <definedName name="t20m" localSheetId="5">'[8]lam-moi'!#REF!</definedName>
    <definedName name="t20m">'[8]lam-moi'!#REF!</definedName>
    <definedName name="t20m_1">NA()</definedName>
    <definedName name="t20ncm" localSheetId="0">'[8]lam-moi'!#REF!</definedName>
    <definedName name="t20ncm" localSheetId="8">'[8]lam-moi'!#REF!</definedName>
    <definedName name="t20ncm" localSheetId="7">'[8]lam-moi'!#REF!</definedName>
    <definedName name="t20ncm" localSheetId="1">'[8]lam-moi'!#REF!</definedName>
    <definedName name="t20ncm" localSheetId="5">'[8]lam-moi'!#REF!</definedName>
    <definedName name="t20ncm">'[8]lam-moi'!#REF!</definedName>
    <definedName name="t20ncm_1">NA()</definedName>
    <definedName name="T4_1">NA()</definedName>
    <definedName name="T4_2" localSheetId="0">#REF!</definedName>
    <definedName name="T4_2" localSheetId="8">#REF!</definedName>
    <definedName name="T4_2" localSheetId="7">#REF!</definedName>
    <definedName name="T4_2" localSheetId="1">#REF!</definedName>
    <definedName name="T4_2" localSheetId="5">#REF!</definedName>
    <definedName name="T4_2">#REF!</definedName>
    <definedName name="T4_3">NA()</definedName>
    <definedName name="T4_4">NA()</definedName>
    <definedName name="T4_6">NA()</definedName>
    <definedName name="T4_7">NA()</definedName>
    <definedName name="T44QUAN3" localSheetId="0">#REF!</definedName>
    <definedName name="T44QUAN3" localSheetId="8">#REF!</definedName>
    <definedName name="T44QUAN3" localSheetId="7">#REF!</definedName>
    <definedName name="T44QUAN3" localSheetId="1">#REF!</definedName>
    <definedName name="T44QUAN3" localSheetId="5">#REF!</definedName>
    <definedName name="T44QUAN3">#REF!</definedName>
    <definedName name="T45GOVAP1" localSheetId="0">#REF!</definedName>
    <definedName name="T45GOVAP1" localSheetId="8">#REF!</definedName>
    <definedName name="T45GOVAP1" localSheetId="7">#REF!</definedName>
    <definedName name="T45GOVAP1" localSheetId="1">#REF!</definedName>
    <definedName name="T45GOVAP1" localSheetId="5">#REF!</definedName>
    <definedName name="T45GOVAP1">#REF!</definedName>
    <definedName name="T45HCUCHI" localSheetId="0">#REF!</definedName>
    <definedName name="T45HCUCHI" localSheetId="8">#REF!</definedName>
    <definedName name="T45HCUCHI" localSheetId="7">#REF!</definedName>
    <definedName name="T45HCUCHI" localSheetId="1">#REF!</definedName>
    <definedName name="T45HCUCHI" localSheetId="5">#REF!</definedName>
    <definedName name="T45HCUCHI">#REF!</definedName>
    <definedName name="T45HHOCMON" localSheetId="0">#REF!</definedName>
    <definedName name="T45HHOCMON" localSheetId="8">#REF!</definedName>
    <definedName name="T45HHOCMON" localSheetId="7">#REF!</definedName>
    <definedName name="T45HHOCMON" localSheetId="1">#REF!</definedName>
    <definedName name="T45HHOCMON" localSheetId="5">#REF!</definedName>
    <definedName name="T45HHOCMON">#REF!</definedName>
    <definedName name="T45QBINHCHANH" localSheetId="0">#REF!</definedName>
    <definedName name="T45QBINHCHANH" localSheetId="8">#REF!</definedName>
    <definedName name="T45QBINHCHANH" localSheetId="7">#REF!</definedName>
    <definedName name="T45QBINHCHANH" localSheetId="1">#REF!</definedName>
    <definedName name="T45QBINHCHANH" localSheetId="5">#REF!</definedName>
    <definedName name="T45QBINHCHANH">#REF!</definedName>
    <definedName name="T45QBINHTAN" localSheetId="0">#REF!</definedName>
    <definedName name="T45QBINHTAN" localSheetId="8">#REF!</definedName>
    <definedName name="T45QBINHTAN" localSheetId="7">#REF!</definedName>
    <definedName name="T45QBINHTAN" localSheetId="1">#REF!</definedName>
    <definedName name="T45QBINHTAN" localSheetId="5">#REF!</definedName>
    <definedName name="T45QBINHTAN">#REF!</definedName>
    <definedName name="T45QBINHTHANH1" localSheetId="0">#REF!</definedName>
    <definedName name="T45QBINHTHANH1" localSheetId="8">#REF!</definedName>
    <definedName name="T45QBINHTHANH1" localSheetId="7">#REF!</definedName>
    <definedName name="T45QBINHTHANH1" localSheetId="1">#REF!</definedName>
    <definedName name="T45QBINHTHANH1" localSheetId="5">#REF!</definedName>
    <definedName name="T45QBINHTHANH1">#REF!</definedName>
    <definedName name="T45QBINHTHANH2" localSheetId="0">#REF!</definedName>
    <definedName name="T45QBINHTHANH2" localSheetId="8">#REF!</definedName>
    <definedName name="T45QBINHTHANH2" localSheetId="7">#REF!</definedName>
    <definedName name="T45QBINHTHANH2" localSheetId="1">#REF!</definedName>
    <definedName name="T45QBINHTHANH2" localSheetId="5">#REF!</definedName>
    <definedName name="T45QBINHTHANH2">#REF!</definedName>
    <definedName name="T45QGOVAP1" localSheetId="0">#REF!</definedName>
    <definedName name="T45QGOVAP1" localSheetId="8">#REF!</definedName>
    <definedName name="T45QGOVAP1" localSheetId="7">#REF!</definedName>
    <definedName name="T45QGOVAP1" localSheetId="1">#REF!</definedName>
    <definedName name="T45QGOVAP1" localSheetId="5">#REF!</definedName>
    <definedName name="T45QGOVAP1">#REF!</definedName>
    <definedName name="T45QGOVAP2" localSheetId="0">#REF!</definedName>
    <definedName name="T45QGOVAP2" localSheetId="8">#REF!</definedName>
    <definedName name="T45QGOVAP2" localSheetId="7">#REF!</definedName>
    <definedName name="T45QGOVAP2" localSheetId="1">#REF!</definedName>
    <definedName name="T45QGOVAP2" localSheetId="5">#REF!</definedName>
    <definedName name="T45QGOVAP2">#REF!</definedName>
    <definedName name="T45QPHUNHUAN" localSheetId="0">#REF!</definedName>
    <definedName name="T45QPHUNHUAN" localSheetId="8">#REF!</definedName>
    <definedName name="T45QPHUNHUAN" localSheetId="7">#REF!</definedName>
    <definedName name="T45QPHUNHUAN" localSheetId="1">#REF!</definedName>
    <definedName name="T45QPHUNHUAN" localSheetId="5">#REF!</definedName>
    <definedName name="T45QPHUNHUAN">#REF!</definedName>
    <definedName name="T45QTANBINH2" localSheetId="0">#REF!</definedName>
    <definedName name="T45QTANBINH2" localSheetId="8">#REF!</definedName>
    <definedName name="T45QTANBINH2" localSheetId="7">#REF!</definedName>
    <definedName name="T45QTANBINH2" localSheetId="1">#REF!</definedName>
    <definedName name="T45QTANBINH2" localSheetId="5">#REF!</definedName>
    <definedName name="T45QTANBINH2">#REF!</definedName>
    <definedName name="T45QTANHBINH1" localSheetId="0">#REF!</definedName>
    <definedName name="T45QTANHBINH1" localSheetId="8">#REF!</definedName>
    <definedName name="T45QTANHBINH1" localSheetId="7">#REF!</definedName>
    <definedName name="T45QTANHBINH1" localSheetId="1">#REF!</definedName>
    <definedName name="T45QTANHBINH1" localSheetId="5">#REF!</definedName>
    <definedName name="T45QTANHBINH1">#REF!</definedName>
    <definedName name="T45QTANPHU" localSheetId="0">#REF!</definedName>
    <definedName name="T45QTANPHU" localSheetId="8">#REF!</definedName>
    <definedName name="T45QTANPHU" localSheetId="7">#REF!</definedName>
    <definedName name="T45QTANPHU" localSheetId="1">#REF!</definedName>
    <definedName name="T45QTANPHU" localSheetId="5">#REF!</definedName>
    <definedName name="T45QTANPHU">#REF!</definedName>
    <definedName name="T45QTHUDUC1" localSheetId="0">#REF!</definedName>
    <definedName name="T45QTHUDUC1" localSheetId="8">#REF!</definedName>
    <definedName name="T45QTHUDUC1" localSheetId="7">#REF!</definedName>
    <definedName name="T45QTHUDUC1" localSheetId="1">#REF!</definedName>
    <definedName name="T45QTHUDUC1" localSheetId="5">#REF!</definedName>
    <definedName name="T45QTHUDUC1">#REF!</definedName>
    <definedName name="T45QTHUDUC2" localSheetId="0">#REF!</definedName>
    <definedName name="T45QTHUDUC2" localSheetId="8">#REF!</definedName>
    <definedName name="T45QTHUDUC2" localSheetId="7">#REF!</definedName>
    <definedName name="T45QTHUDUC2" localSheetId="1">#REF!</definedName>
    <definedName name="T45QTHUDUC2" localSheetId="5">#REF!</definedName>
    <definedName name="T45QTHUDUC2">#REF!</definedName>
    <definedName name="T45QUAN1" localSheetId="0">#REF!</definedName>
    <definedName name="T45QUAN1" localSheetId="8">#REF!</definedName>
    <definedName name="T45QUAN1" localSheetId="7">#REF!</definedName>
    <definedName name="T45QUAN1" localSheetId="1">#REF!</definedName>
    <definedName name="T45QUAN1" localSheetId="5">#REF!</definedName>
    <definedName name="T45QUAN1">#REF!</definedName>
    <definedName name="T45QUAN10" localSheetId="0">#REF!</definedName>
    <definedName name="T45QUAN10" localSheetId="8">#REF!</definedName>
    <definedName name="T45QUAN10" localSheetId="7">#REF!</definedName>
    <definedName name="T45QUAN10" localSheetId="1">#REF!</definedName>
    <definedName name="T45QUAN10" localSheetId="5">#REF!</definedName>
    <definedName name="T45QUAN10">#REF!</definedName>
    <definedName name="T45QUAN11" localSheetId="0">#REF!</definedName>
    <definedName name="T45QUAN11" localSheetId="8">#REF!</definedName>
    <definedName name="T45QUAN11" localSheetId="7">#REF!</definedName>
    <definedName name="T45QUAN11" localSheetId="1">#REF!</definedName>
    <definedName name="T45QUAN11" localSheetId="5">#REF!</definedName>
    <definedName name="T45QUAN11">#REF!</definedName>
    <definedName name="T45QUAN12" localSheetId="0">#REF!</definedName>
    <definedName name="T45QUAN12" localSheetId="8">#REF!</definedName>
    <definedName name="T45QUAN12" localSheetId="7">#REF!</definedName>
    <definedName name="T45QUAN12" localSheetId="1">#REF!</definedName>
    <definedName name="T45QUAN12" localSheetId="5">#REF!</definedName>
    <definedName name="T45QUAN12">#REF!</definedName>
    <definedName name="T45QUAN2" localSheetId="0">#REF!</definedName>
    <definedName name="T45QUAN2" localSheetId="8">#REF!</definedName>
    <definedName name="T45QUAN2" localSheetId="7">#REF!</definedName>
    <definedName name="T45QUAN2" localSheetId="1">#REF!</definedName>
    <definedName name="T45QUAN2" localSheetId="5">#REF!</definedName>
    <definedName name="T45QUAN2">#REF!</definedName>
    <definedName name="T45QUAN3" localSheetId="0">#REF!</definedName>
    <definedName name="T45QUAN3" localSheetId="8">#REF!</definedName>
    <definedName name="T45QUAN3" localSheetId="7">#REF!</definedName>
    <definedName name="T45QUAN3" localSheetId="1">#REF!</definedName>
    <definedName name="T45QUAN3" localSheetId="5">#REF!</definedName>
    <definedName name="T45QUAN3">#REF!</definedName>
    <definedName name="T45QUAN4" localSheetId="0">#REF!</definedName>
    <definedName name="T45QUAN4" localSheetId="8">#REF!</definedName>
    <definedName name="T45QUAN4" localSheetId="7">#REF!</definedName>
    <definedName name="T45QUAN4" localSheetId="1">#REF!</definedName>
    <definedName name="T45QUAN4" localSheetId="5">#REF!</definedName>
    <definedName name="T45QUAN4">#REF!</definedName>
    <definedName name="T45QUAN6A" localSheetId="0">#REF!</definedName>
    <definedName name="T45QUAN6A" localSheetId="8">#REF!</definedName>
    <definedName name="T45QUAN6A" localSheetId="7">#REF!</definedName>
    <definedName name="T45QUAN6A" localSheetId="1">#REF!</definedName>
    <definedName name="T45QUAN6A" localSheetId="5">#REF!</definedName>
    <definedName name="T45QUAN6A">#REF!</definedName>
    <definedName name="T45QUAN6B" localSheetId="0">#REF!</definedName>
    <definedName name="T45QUAN6B" localSheetId="8">#REF!</definedName>
    <definedName name="T45QUAN6B" localSheetId="7">#REF!</definedName>
    <definedName name="T45QUAN6B" localSheetId="1">#REF!</definedName>
    <definedName name="T45QUAN6B" localSheetId="5">#REF!</definedName>
    <definedName name="T45QUAN6B">#REF!</definedName>
    <definedName name="T45QUAN7" localSheetId="0">#REF!</definedName>
    <definedName name="T45QUAN7" localSheetId="8">#REF!</definedName>
    <definedName name="T45QUAN7" localSheetId="7">#REF!</definedName>
    <definedName name="T45QUAN7" localSheetId="1">#REF!</definedName>
    <definedName name="T45QUAN7" localSheetId="5">#REF!</definedName>
    <definedName name="T45QUAN7">#REF!</definedName>
    <definedName name="T45QUAN8B" localSheetId="0">#REF!</definedName>
    <definedName name="T45QUAN8B" localSheetId="8">#REF!</definedName>
    <definedName name="T45QUAN8B" localSheetId="7">#REF!</definedName>
    <definedName name="T45QUAN8B" localSheetId="1">#REF!</definedName>
    <definedName name="T45QUAN8B" localSheetId="5">#REF!</definedName>
    <definedName name="T45QUAN8B">#REF!</definedName>
    <definedName name="T45QUAN9" localSheetId="0">#REF!</definedName>
    <definedName name="T45QUAN9" localSheetId="8">#REF!</definedName>
    <definedName name="T45QUAN9" localSheetId="7">#REF!</definedName>
    <definedName name="T45QUAN9" localSheetId="1">#REF!</definedName>
    <definedName name="T45QUAN9" localSheetId="5">#REF!</definedName>
    <definedName name="T45QUAN9">#REF!</definedName>
    <definedName name="t7m" localSheetId="0">#REF!</definedName>
    <definedName name="t7m" localSheetId="8">#REF!</definedName>
    <definedName name="t7m" localSheetId="7">#REF!</definedName>
    <definedName name="t7m" localSheetId="1">#REF!</definedName>
    <definedName name="t7m" localSheetId="5">#REF!</definedName>
    <definedName name="t7m">#REF!</definedName>
    <definedName name="t7m_1" localSheetId="0">#REF!</definedName>
    <definedName name="t7m_1" localSheetId="8">#REF!</definedName>
    <definedName name="t7m_1" localSheetId="7">#REF!</definedName>
    <definedName name="t7m_1" localSheetId="1">#REF!</definedName>
    <definedName name="t7m_1" localSheetId="5">#REF!</definedName>
    <definedName name="t7m_1">#REF!</definedName>
    <definedName name="t7nc" localSheetId="0">'[8]lam-moi'!#REF!</definedName>
    <definedName name="t7nc" localSheetId="8">'[8]lam-moi'!#REF!</definedName>
    <definedName name="t7nc" localSheetId="7">'[8]lam-moi'!#REF!</definedName>
    <definedName name="t7nc" localSheetId="1">'[8]lam-moi'!#REF!</definedName>
    <definedName name="t7nc" localSheetId="5">'[8]lam-moi'!#REF!</definedName>
    <definedName name="t7nc">'[8]lam-moi'!#REF!</definedName>
    <definedName name="t7nc_1">NA()</definedName>
    <definedName name="t7vl" localSheetId="0">'[8]lam-moi'!#REF!</definedName>
    <definedName name="t7vl" localSheetId="8">'[8]lam-moi'!#REF!</definedName>
    <definedName name="t7vl" localSheetId="7">'[8]lam-moi'!#REF!</definedName>
    <definedName name="t7vl" localSheetId="1">'[8]lam-moi'!#REF!</definedName>
    <definedName name="t7vl" localSheetId="5">'[8]lam-moi'!#REF!</definedName>
    <definedName name="t7vl">'[8]lam-moi'!#REF!</definedName>
    <definedName name="t7vl_1">NA()</definedName>
    <definedName name="t84mnc" localSheetId="0">'[8]thao-go'!#REF!</definedName>
    <definedName name="t84mnc" localSheetId="8">'[8]thao-go'!#REF!</definedName>
    <definedName name="t84mnc" localSheetId="7">'[8]thao-go'!#REF!</definedName>
    <definedName name="t84mnc" localSheetId="1">'[8]thao-go'!#REF!</definedName>
    <definedName name="t84mnc" localSheetId="5">'[8]thao-go'!#REF!</definedName>
    <definedName name="t84mnc">'[8]thao-go'!#REF!</definedName>
    <definedName name="t84mnc_1">NA()</definedName>
    <definedName name="t8m" localSheetId="0">#REF!</definedName>
    <definedName name="t8m" localSheetId="8">#REF!</definedName>
    <definedName name="t8m" localSheetId="7">#REF!</definedName>
    <definedName name="t8m" localSheetId="1">#REF!</definedName>
    <definedName name="t8m" localSheetId="5">#REF!</definedName>
    <definedName name="t8m">#REF!</definedName>
    <definedName name="t8m_1" localSheetId="0">#REF!</definedName>
    <definedName name="t8m_1" localSheetId="8">#REF!</definedName>
    <definedName name="t8m_1" localSheetId="7">#REF!</definedName>
    <definedName name="t8m_1" localSheetId="1">#REF!</definedName>
    <definedName name="t8m_1" localSheetId="5">#REF!</definedName>
    <definedName name="t8m_1">#REF!</definedName>
    <definedName name="t8nc" localSheetId="0">'[8]lam-moi'!#REF!</definedName>
    <definedName name="t8nc" localSheetId="8">'[8]lam-moi'!#REF!</definedName>
    <definedName name="t8nc" localSheetId="7">'[8]lam-moi'!#REF!</definedName>
    <definedName name="t8nc" localSheetId="1">'[8]lam-moi'!#REF!</definedName>
    <definedName name="t8nc" localSheetId="5">'[8]lam-moi'!#REF!</definedName>
    <definedName name="t8nc">'[8]lam-moi'!#REF!</definedName>
    <definedName name="t8nc_1">NA()</definedName>
    <definedName name="t8vl" localSheetId="0">'[8]lam-moi'!#REF!</definedName>
    <definedName name="t8vl" localSheetId="8">'[8]lam-moi'!#REF!</definedName>
    <definedName name="t8vl" localSheetId="7">'[8]lam-moi'!#REF!</definedName>
    <definedName name="t8vl" localSheetId="1">'[8]lam-moi'!#REF!</definedName>
    <definedName name="t8vl" localSheetId="5">'[8]lam-moi'!#REF!</definedName>
    <definedName name="t8vl">'[8]lam-moi'!#REF!</definedName>
    <definedName name="t8vl_1">NA()</definedName>
    <definedName name="Ta">"#REF!"</definedName>
    <definedName name="ta_1">NA()</definedName>
    <definedName name="TABLE1">"#REF!"</definedName>
    <definedName name="Table2">"#REF!"</definedName>
    <definedName name="table3">"#REF!"</definedName>
    <definedName name="tableyears">"#REF!"</definedName>
    <definedName name="tadao">"#REF!"</definedName>
    <definedName name="Tæng_c_ng_suÊt_hiÖn_t_i">"THOP"</definedName>
    <definedName name="Tæng_H_P_TBA">"#REF!"</definedName>
    <definedName name="Tæng_Hîp_35">"#REF!"</definedName>
    <definedName name="Tai_trong">"#REF!"</definedName>
    <definedName name="Taikhoan">'[80]Tai khoan'!$A$3:$C$93</definedName>
    <definedName name="TAIKHOAN_1" localSheetId="0">OFFSET(#REF!,COUNTIF(#REF!,"&lt;&gt;0")-1,0,1)</definedName>
    <definedName name="TAIKHOAN_1" localSheetId="8">OFFSET(#REF!,COUNTIF(#REF!,"&lt;&gt;0")-1,0,1)</definedName>
    <definedName name="TAIKHOAN_1" localSheetId="7">OFFSET(#REF!,COUNTIF(#REF!,"&lt;&gt;0")-1,0,1)</definedName>
    <definedName name="TAIKHOAN_1" localSheetId="1">OFFSET(#REF!,COUNTIF(#REF!,"&lt;&gt;0")-1,0,1)</definedName>
    <definedName name="TAIKHOAN_1" localSheetId="5">OFFSET(#REF!,COUNTIF(#REF!,"&lt;&gt;0")-1,0,1)</definedName>
    <definedName name="TAIKHOAN_1">OFFSET(#REF!,COUNTIF(#REF!,"&lt;&gt;0")-1,0,1)</definedName>
    <definedName name="taluydac2">"#REF!"</definedName>
    <definedName name="taluydc1">"#REF!"</definedName>
    <definedName name="taluydc2">"#REF!"</definedName>
    <definedName name="taluydc3">"#REF!"</definedName>
    <definedName name="taluydc4">"#REF!"</definedName>
    <definedName name="TAM">"#REF!"</definedName>
    <definedName name="Tam_1">NA()</definedName>
    <definedName name="tamdan">"#REF!"</definedName>
    <definedName name="TAMTINH" localSheetId="0">#REF!</definedName>
    <definedName name="TAMTINH" localSheetId="8">#REF!</definedName>
    <definedName name="TAMTINH" localSheetId="7">#REF!</definedName>
    <definedName name="TAMTINH" localSheetId="1">#REF!</definedName>
    <definedName name="TAMTINH" localSheetId="5">#REF!</definedName>
    <definedName name="TAMTINH">#REF!</definedName>
    <definedName name="tamvia">"#REF!"</definedName>
    <definedName name="tamviab">"#REF!"</definedName>
    <definedName name="TANANH">"#REF!"</definedName>
    <definedName name="TANBINH1" localSheetId="0">#REF!</definedName>
    <definedName name="TANBINH1" localSheetId="8">#REF!</definedName>
    <definedName name="TANBINH1" localSheetId="7">#REF!</definedName>
    <definedName name="TANBINH1" localSheetId="1">#REF!</definedName>
    <definedName name="TANBINH1" localSheetId="5">#REF!</definedName>
    <definedName name="TANBINH1">#REF!</definedName>
    <definedName name="TANBINH2" localSheetId="0">#REF!</definedName>
    <definedName name="TANBINH2" localSheetId="8">#REF!</definedName>
    <definedName name="TANBINH2" localSheetId="7">#REF!</definedName>
    <definedName name="TANBINH2" localSheetId="1">#REF!</definedName>
    <definedName name="TANBINH2" localSheetId="5">#REF!</definedName>
    <definedName name="TANBINH2">#REF!</definedName>
    <definedName name="Tang">100</definedName>
    <definedName name="Täng_kinh_phÏ_x_y_l_p" localSheetId="0">#REF!</definedName>
    <definedName name="Täng_kinh_phÏ_x_y_l_p" localSheetId="8">#REF!</definedName>
    <definedName name="Täng_kinh_phÏ_x_y_l_p" localSheetId="7">#REF!</definedName>
    <definedName name="Täng_kinh_phÏ_x_y_l_p" localSheetId="1">#REF!</definedName>
    <definedName name="Täng_kinh_phÏ_x_y_l_p" localSheetId="5">#REF!</definedName>
    <definedName name="Täng_kinh_phÏ_x_y_l_p">#REF!</definedName>
    <definedName name="TANK">"#REF!"</definedName>
    <definedName name="TANPHU" localSheetId="0">#REF!</definedName>
    <definedName name="TANPHU" localSheetId="8">#REF!</definedName>
    <definedName name="TANPHU" localSheetId="7">#REF!</definedName>
    <definedName name="TANPHU" localSheetId="1">#REF!</definedName>
    <definedName name="TANPHU" localSheetId="5">#REF!</definedName>
    <definedName name="TANPHU">#REF!</definedName>
    <definedName name="tao">{"'Sheet1'!$L$16"}</definedName>
    <definedName name="TÄØNG_HÅÜP_KINH_PHÊ_DÆÛ_THÁÖU_TBA2_50KVA__2_11_2_0_4KV" localSheetId="0">#REF!</definedName>
    <definedName name="TÄØNG_HÅÜP_KINH_PHÊ_DÆÛ_THÁÖU_TBA2_50KVA__2_11_2_0_4KV" localSheetId="8">#REF!</definedName>
    <definedName name="TÄØNG_HÅÜP_KINH_PHÊ_DÆÛ_THÁÖU_TBA2_50KVA__2_11_2_0_4KV" localSheetId="7">#REF!</definedName>
    <definedName name="TÄØNG_HÅÜP_KINH_PHÊ_DÆÛ_THÁÖU_TBA2_50KVA__2_11_2_0_4KV" localSheetId="1">#REF!</definedName>
    <definedName name="TÄØNG_HÅÜP_KINH_PHÊ_DÆÛ_THÁÖU_TBA2_50KVA__2_11_2_0_4KV" localSheetId="5">#REF!</definedName>
    <definedName name="TÄØNG_HÅÜP_KINH_PHÊ_DÆÛ_THÁÖU_TBA2_50KVA__2_11_2_0_4KV">#REF!</definedName>
    <definedName name="TÄØNG_HÅÜP_KINH_PHÊ_TBA_3_50KVA__22_11_2_0_4KV" localSheetId="0">#REF!</definedName>
    <definedName name="TÄØNG_HÅÜP_KINH_PHÊ_TBA_3_50KVA__22_11_2_0_4KV" localSheetId="8">#REF!</definedName>
    <definedName name="TÄØNG_HÅÜP_KINH_PHÊ_TBA_3_50KVA__22_11_2_0_4KV" localSheetId="7">#REF!</definedName>
    <definedName name="TÄØNG_HÅÜP_KINH_PHÊ_TBA_3_50KVA__22_11_2_0_4KV" localSheetId="1">#REF!</definedName>
    <definedName name="TÄØNG_HÅÜP_KINH_PHÊ_TBA_3_50KVA__22_11_2_0_4KV" localSheetId="5">#REF!</definedName>
    <definedName name="TÄØNG_HÅÜP_KINH_PHÊ_TBA_3_50KVA__22_11_2_0_4KV">#REF!</definedName>
    <definedName name="tapa">"#REF!"</definedName>
    <definedName name="TatBo" localSheetId="0" hidden="1">{"'Sheet1'!$L$16"}</definedName>
    <definedName name="TatBo" localSheetId="6" hidden="1">{"'Sheet1'!$L$16"}</definedName>
    <definedName name="TatBo" localSheetId="8" hidden="1">{"'Sheet1'!$L$16"}</definedName>
    <definedName name="TatBo" localSheetId="7" hidden="1">{"'Sheet1'!$L$16"}</definedName>
    <definedName name="TatBo" localSheetId="1" hidden="1">{"'Sheet1'!$L$16"}</definedName>
    <definedName name="TatBo" localSheetId="5" hidden="1">{"'Sheet1'!$L$16"}</definedName>
    <definedName name="TatBo" hidden="1">{"'Sheet1'!$L$16"}</definedName>
    <definedName name="taukeo150">"#REF!"</definedName>
    <definedName name="taukeo150_1">NA()</definedName>
    <definedName name="taun">"#REF!"</definedName>
    <definedName name="taun_1">NA()</definedName>
    <definedName name="TaxTV">0.1</definedName>
    <definedName name="TaxXL">0.05</definedName>
    <definedName name="tb">[13]gVL!$Q$29</definedName>
    <definedName name="tb_1" localSheetId="0">#REF!</definedName>
    <definedName name="tb_1" localSheetId="8">#REF!</definedName>
    <definedName name="tb_1" localSheetId="7">#REF!</definedName>
    <definedName name="tb_1" localSheetId="1">#REF!</definedName>
    <definedName name="tb_1" localSheetId="5">#REF!</definedName>
    <definedName name="tb_1">#REF!</definedName>
    <definedName name="TB_CS">"#REF!"</definedName>
    <definedName name="TB_TBA">"#REF!"</definedName>
    <definedName name="tb00">"#REF!"</definedName>
    <definedName name="tba">"#REF!"</definedName>
    <definedName name="tbCY">"#REF!"</definedName>
    <definedName name="tbdd1p" localSheetId="0">'[8]lam-moi'!#REF!</definedName>
    <definedName name="tbdd1p" localSheetId="8">'[8]lam-moi'!#REF!</definedName>
    <definedName name="tbdd1p" localSheetId="7">'[8]lam-moi'!#REF!</definedName>
    <definedName name="tbdd1p" localSheetId="1">'[8]lam-moi'!#REF!</definedName>
    <definedName name="tbdd1p" localSheetId="5">'[8]lam-moi'!#REF!</definedName>
    <definedName name="tbdd1p">'[8]lam-moi'!#REF!</definedName>
    <definedName name="tbdd1p_1">NA()</definedName>
    <definedName name="tbdd3p" localSheetId="0">'[8]lam-moi'!#REF!</definedName>
    <definedName name="tbdd3p" localSheetId="8">'[8]lam-moi'!#REF!</definedName>
    <definedName name="tbdd3p" localSheetId="7">'[8]lam-moi'!#REF!</definedName>
    <definedName name="tbdd3p" localSheetId="1">'[8]lam-moi'!#REF!</definedName>
    <definedName name="tbdd3p" localSheetId="5">'[8]lam-moi'!#REF!</definedName>
    <definedName name="tbdd3p">'[8]lam-moi'!#REF!</definedName>
    <definedName name="tbdd3p_1">NA()</definedName>
    <definedName name="tbddsdl" localSheetId="0">'[8]lam-moi'!#REF!</definedName>
    <definedName name="tbddsdl" localSheetId="8">'[8]lam-moi'!#REF!</definedName>
    <definedName name="tbddsdl" localSheetId="7">'[8]lam-moi'!#REF!</definedName>
    <definedName name="tbddsdl" localSheetId="1">'[8]lam-moi'!#REF!</definedName>
    <definedName name="tbddsdl" localSheetId="5">'[8]lam-moi'!#REF!</definedName>
    <definedName name="tbddsdl">'[8]lam-moi'!#REF!</definedName>
    <definedName name="tbddsdl_1">NA()</definedName>
    <definedName name="TBI" localSheetId="0">'[8]TH XL'!#REF!</definedName>
    <definedName name="TBI" localSheetId="8">'[8]TH XL'!#REF!</definedName>
    <definedName name="TBI" localSheetId="7">'[8]TH XL'!#REF!</definedName>
    <definedName name="TBI" localSheetId="1">'[8]TH XL'!#REF!</definedName>
    <definedName name="TBI" localSheetId="5">'[8]TH XL'!#REF!</definedName>
    <definedName name="TBI">'[8]TH XL'!#REF!</definedName>
    <definedName name="TBI_1">NA()</definedName>
    <definedName name="tbl_ProdInfo">"#REF!"</definedName>
    <definedName name="tbl_ProdInfo_1">"#REF!"</definedName>
    <definedName name="tbl_ProdInfo_2">"#REF!"</definedName>
    <definedName name="tbmc">"#REF!"</definedName>
    <definedName name="tbmc_1">NA()</definedName>
    <definedName name="TBSGP">"#REF!"</definedName>
    <definedName name="tbtr" localSheetId="0">'[8]TH XL'!#REF!</definedName>
    <definedName name="tbtr" localSheetId="8">'[8]TH XL'!#REF!</definedName>
    <definedName name="tbtr" localSheetId="7">'[8]TH XL'!#REF!</definedName>
    <definedName name="tbtr" localSheetId="1">'[8]TH XL'!#REF!</definedName>
    <definedName name="tbtr" localSheetId="5">'[8]TH XL'!#REF!</definedName>
    <definedName name="tbtr">'[8]TH XL'!#REF!</definedName>
    <definedName name="tbtr_1">NA()</definedName>
    <definedName name="tbtram">"#REF!"</definedName>
    <definedName name="tbtram_1">NA()</definedName>
    <definedName name="TBV">"#REF!"</definedName>
    <definedName name="TBXD">"#REF!"</definedName>
    <definedName name="TC">"#REF!"</definedName>
    <definedName name="tc_1" localSheetId="0">#REF!</definedName>
    <definedName name="tc_1" localSheetId="8">#REF!</definedName>
    <definedName name="tc_1" localSheetId="7">#REF!</definedName>
    <definedName name="tc_1" localSheetId="1">#REF!</definedName>
    <definedName name="tc_1" localSheetId="5">#REF!</definedName>
    <definedName name="tc_1">#REF!</definedName>
    <definedName name="tc_2" localSheetId="0">#REF!</definedName>
    <definedName name="tc_2" localSheetId="8">#REF!</definedName>
    <definedName name="tc_2" localSheetId="7">#REF!</definedName>
    <definedName name="tc_2" localSheetId="1">#REF!</definedName>
    <definedName name="tc_2" localSheetId="5">#REF!</definedName>
    <definedName name="tc_2">#REF!</definedName>
    <definedName name="TC_NHANH1">"#REF!"</definedName>
    <definedName name="TC_NHANH1_1">NA()</definedName>
    <definedName name="TC44HCUCHI" localSheetId="0">#REF!</definedName>
    <definedName name="TC44HCUCHI" localSheetId="8">#REF!</definedName>
    <definedName name="TC44HCUCHI" localSheetId="7">#REF!</definedName>
    <definedName name="TC44HCUCHI" localSheetId="1">#REF!</definedName>
    <definedName name="TC44HCUCHI" localSheetId="5">#REF!</definedName>
    <definedName name="TC44HCUCHI">#REF!</definedName>
    <definedName name="TC44HHOCMON" localSheetId="0">#REF!</definedName>
    <definedName name="TC44HHOCMON" localSheetId="8">#REF!</definedName>
    <definedName name="TC44HHOCMON" localSheetId="7">#REF!</definedName>
    <definedName name="TC44HHOCMON" localSheetId="1">#REF!</definedName>
    <definedName name="TC44HHOCMON" localSheetId="5">#REF!</definedName>
    <definedName name="TC44HHOCMON">#REF!</definedName>
    <definedName name="TC44QBINHCHANH" localSheetId="0">#REF!</definedName>
    <definedName name="TC44QBINHCHANH" localSheetId="8">#REF!</definedName>
    <definedName name="TC44QBINHCHANH" localSheetId="7">#REF!</definedName>
    <definedName name="TC44QBINHCHANH" localSheetId="1">#REF!</definedName>
    <definedName name="TC44QBINHCHANH" localSheetId="5">#REF!</definedName>
    <definedName name="TC44QBINHCHANH">#REF!</definedName>
    <definedName name="TC44QBINHTAN" localSheetId="0">#REF!</definedName>
    <definedName name="TC44QBINHTAN" localSheetId="8">#REF!</definedName>
    <definedName name="TC44QBINHTAN" localSheetId="7">#REF!</definedName>
    <definedName name="TC44QBINHTAN" localSheetId="1">#REF!</definedName>
    <definedName name="TC44QBINHTAN" localSheetId="5">#REF!</definedName>
    <definedName name="TC44QBINHTAN">#REF!</definedName>
    <definedName name="TC44QBINHTHANH1" localSheetId="0">#REF!</definedName>
    <definedName name="TC44QBINHTHANH1" localSheetId="8">#REF!</definedName>
    <definedName name="TC44QBINHTHANH1" localSheetId="7">#REF!</definedName>
    <definedName name="TC44QBINHTHANH1" localSheetId="1">#REF!</definedName>
    <definedName name="TC44QBINHTHANH1" localSheetId="5">#REF!</definedName>
    <definedName name="TC44QBINHTHANH1">#REF!</definedName>
    <definedName name="TC44QBINHTHANH2" localSheetId="0">#REF!</definedName>
    <definedName name="TC44QBINHTHANH2" localSheetId="8">#REF!</definedName>
    <definedName name="TC44QBINHTHANH2" localSheetId="7">#REF!</definedName>
    <definedName name="TC44QBINHTHANH2" localSheetId="1">#REF!</definedName>
    <definedName name="TC44QBINHTHANH2" localSheetId="5">#REF!</definedName>
    <definedName name="TC44QBINHTHANH2">#REF!</definedName>
    <definedName name="TC44QGOVAP1" localSheetId="0">#REF!</definedName>
    <definedName name="TC44QGOVAP1" localSheetId="8">#REF!</definedName>
    <definedName name="TC44QGOVAP1" localSheetId="7">#REF!</definedName>
    <definedName name="TC44QGOVAP1" localSheetId="1">#REF!</definedName>
    <definedName name="TC44QGOVAP1" localSheetId="5">#REF!</definedName>
    <definedName name="TC44QGOVAP1">#REF!</definedName>
    <definedName name="TC44QGOVAP2" localSheetId="0">#REF!</definedName>
    <definedName name="TC44QGOVAP2" localSheetId="8">#REF!</definedName>
    <definedName name="TC44QGOVAP2" localSheetId="7">#REF!</definedName>
    <definedName name="TC44QGOVAP2" localSheetId="1">#REF!</definedName>
    <definedName name="TC44QGOVAP2" localSheetId="5">#REF!</definedName>
    <definedName name="TC44QGOVAP2">#REF!</definedName>
    <definedName name="TC44QPHUNHUAN" localSheetId="0">#REF!</definedName>
    <definedName name="TC44QPHUNHUAN" localSheetId="8">#REF!</definedName>
    <definedName name="TC44QPHUNHUAN" localSheetId="7">#REF!</definedName>
    <definedName name="TC44QPHUNHUAN" localSheetId="1">#REF!</definedName>
    <definedName name="TC44QPHUNHUAN" localSheetId="5">#REF!</definedName>
    <definedName name="TC44QPHUNHUAN">#REF!</definedName>
    <definedName name="TC44QTANBINH1" localSheetId="0">#REF!</definedName>
    <definedName name="TC44QTANBINH1" localSheetId="8">#REF!</definedName>
    <definedName name="TC44QTANBINH1" localSheetId="7">#REF!</definedName>
    <definedName name="TC44QTANBINH1" localSheetId="1">#REF!</definedName>
    <definedName name="TC44QTANBINH1" localSheetId="5">#REF!</definedName>
    <definedName name="TC44QTANBINH1">#REF!</definedName>
    <definedName name="TC44QTANBINH2" localSheetId="0">#REF!</definedName>
    <definedName name="TC44QTANBINH2" localSheetId="8">#REF!</definedName>
    <definedName name="TC44QTANBINH2" localSheetId="7">#REF!</definedName>
    <definedName name="TC44QTANBINH2" localSheetId="1">#REF!</definedName>
    <definedName name="TC44QTANBINH2" localSheetId="5">#REF!</definedName>
    <definedName name="TC44QTANBINH2">#REF!</definedName>
    <definedName name="TC44QTANPHU" localSheetId="0">#REF!</definedName>
    <definedName name="TC44QTANPHU" localSheetId="8">#REF!</definedName>
    <definedName name="TC44QTANPHU" localSheetId="7">#REF!</definedName>
    <definedName name="TC44QTANPHU" localSheetId="1">#REF!</definedName>
    <definedName name="TC44QTANPHU" localSheetId="5">#REF!</definedName>
    <definedName name="TC44QTANPHU">#REF!</definedName>
    <definedName name="TC44QTHUDUC1" localSheetId="0">#REF!</definedName>
    <definedName name="TC44QTHUDUC1" localSheetId="8">#REF!</definedName>
    <definedName name="TC44QTHUDUC1" localSheetId="7">#REF!</definedName>
    <definedName name="TC44QTHUDUC1" localSheetId="1">#REF!</definedName>
    <definedName name="TC44QTHUDUC1" localSheetId="5">#REF!</definedName>
    <definedName name="TC44QTHUDUC1">#REF!</definedName>
    <definedName name="TC44QTHUDUC2" localSheetId="0">#REF!</definedName>
    <definedName name="TC44QTHUDUC2" localSheetId="8">#REF!</definedName>
    <definedName name="TC44QTHUDUC2" localSheetId="7">#REF!</definedName>
    <definedName name="TC44QTHUDUC2" localSheetId="1">#REF!</definedName>
    <definedName name="TC44QTHUDUC2" localSheetId="5">#REF!</definedName>
    <definedName name="TC44QTHUDUC2">#REF!</definedName>
    <definedName name="TC44QUAN1" localSheetId="0">#REF!</definedName>
    <definedName name="TC44QUAN1" localSheetId="8">#REF!</definedName>
    <definedName name="TC44QUAN1" localSheetId="7">#REF!</definedName>
    <definedName name="TC44QUAN1" localSheetId="1">#REF!</definedName>
    <definedName name="TC44QUAN1" localSheetId="5">#REF!</definedName>
    <definedName name="TC44QUAN1">#REF!</definedName>
    <definedName name="TC44QUAN10" localSheetId="0">#REF!</definedName>
    <definedName name="TC44QUAN10" localSheetId="8">#REF!</definedName>
    <definedName name="TC44QUAN10" localSheetId="7">#REF!</definedName>
    <definedName name="TC44QUAN10" localSheetId="1">#REF!</definedName>
    <definedName name="TC44QUAN10" localSheetId="5">#REF!</definedName>
    <definedName name="TC44QUAN10">#REF!</definedName>
    <definedName name="TC44QUAN11" localSheetId="0">#REF!</definedName>
    <definedName name="TC44QUAN11" localSheetId="8">#REF!</definedName>
    <definedName name="TC44QUAN11" localSheetId="7">#REF!</definedName>
    <definedName name="TC44QUAN11" localSheetId="1">#REF!</definedName>
    <definedName name="TC44QUAN11" localSheetId="5">#REF!</definedName>
    <definedName name="TC44QUAN11">#REF!</definedName>
    <definedName name="TC44QUAN12" localSheetId="0">#REF!</definedName>
    <definedName name="TC44QUAN12" localSheetId="8">#REF!</definedName>
    <definedName name="TC44QUAN12" localSheetId="7">#REF!</definedName>
    <definedName name="TC44QUAN12" localSheetId="1">#REF!</definedName>
    <definedName name="TC44QUAN12" localSheetId="5">#REF!</definedName>
    <definedName name="TC44QUAN12">#REF!</definedName>
    <definedName name="TC44QUAN2" localSheetId="0">#REF!</definedName>
    <definedName name="TC44QUAN2" localSheetId="8">#REF!</definedName>
    <definedName name="TC44QUAN2" localSheetId="7">#REF!</definedName>
    <definedName name="TC44QUAN2" localSheetId="1">#REF!</definedName>
    <definedName name="TC44QUAN2" localSheetId="5">#REF!</definedName>
    <definedName name="TC44QUAN2">#REF!</definedName>
    <definedName name="TC44QUAN32" localSheetId="0">#REF!</definedName>
    <definedName name="TC44QUAN32" localSheetId="8">#REF!</definedName>
    <definedName name="TC44QUAN32" localSheetId="7">#REF!</definedName>
    <definedName name="TC44QUAN32" localSheetId="1">#REF!</definedName>
    <definedName name="TC44QUAN32" localSheetId="5">#REF!</definedName>
    <definedName name="TC44QUAN32">#REF!</definedName>
    <definedName name="TC44QUAN4" localSheetId="0">#REF!</definedName>
    <definedName name="TC44QUAN4" localSheetId="8">#REF!</definedName>
    <definedName name="TC44QUAN4" localSheetId="7">#REF!</definedName>
    <definedName name="TC44QUAN4" localSheetId="1">#REF!</definedName>
    <definedName name="TC44QUAN4" localSheetId="5">#REF!</definedName>
    <definedName name="TC44QUAN4">#REF!</definedName>
    <definedName name="TC44QUAN5" localSheetId="0">#REF!</definedName>
    <definedName name="TC44QUAN5" localSheetId="8">#REF!</definedName>
    <definedName name="TC44QUAN5" localSheetId="7">#REF!</definedName>
    <definedName name="TC44QUAN5" localSheetId="1">#REF!</definedName>
    <definedName name="TC44QUAN5" localSheetId="5">#REF!</definedName>
    <definedName name="TC44QUAN5">#REF!</definedName>
    <definedName name="TC44QUAN6A" localSheetId="0">#REF!</definedName>
    <definedName name="TC44QUAN6A" localSheetId="8">#REF!</definedName>
    <definedName name="TC44QUAN6A" localSheetId="7">#REF!</definedName>
    <definedName name="TC44QUAN6A" localSheetId="1">#REF!</definedName>
    <definedName name="TC44QUAN6A" localSheetId="5">#REF!</definedName>
    <definedName name="TC44QUAN6A">#REF!</definedName>
    <definedName name="TC44QUAN6B" localSheetId="0">#REF!</definedName>
    <definedName name="TC44QUAN6B" localSheetId="8">#REF!</definedName>
    <definedName name="TC44QUAN6B" localSheetId="7">#REF!</definedName>
    <definedName name="TC44QUAN6B" localSheetId="1">#REF!</definedName>
    <definedName name="TC44QUAN6B" localSheetId="5">#REF!</definedName>
    <definedName name="TC44QUAN6B">#REF!</definedName>
    <definedName name="TC44QUAN7" localSheetId="0">#REF!</definedName>
    <definedName name="TC44QUAN7" localSheetId="8">#REF!</definedName>
    <definedName name="TC44QUAN7" localSheetId="7">#REF!</definedName>
    <definedName name="TC44QUAN7" localSheetId="1">#REF!</definedName>
    <definedName name="TC44QUAN7" localSheetId="5">#REF!</definedName>
    <definedName name="TC44QUAN7">#REF!</definedName>
    <definedName name="TC44QUAN8A" localSheetId="0">#REF!</definedName>
    <definedName name="TC44QUAN8A" localSheetId="8">#REF!</definedName>
    <definedName name="TC44QUAN8A" localSheetId="7">#REF!</definedName>
    <definedName name="TC44QUAN8A" localSheetId="1">#REF!</definedName>
    <definedName name="TC44QUAN8A" localSheetId="5">#REF!</definedName>
    <definedName name="TC44QUAN8A">#REF!</definedName>
    <definedName name="TC44QUAN8B" localSheetId="0">#REF!</definedName>
    <definedName name="TC44QUAN8B" localSheetId="8">#REF!</definedName>
    <definedName name="TC44QUAN8B" localSheetId="7">#REF!</definedName>
    <definedName name="TC44QUAN8B" localSheetId="1">#REF!</definedName>
    <definedName name="TC44QUAN8B" localSheetId="5">#REF!</definedName>
    <definedName name="TC44QUAN8B">#REF!</definedName>
    <definedName name="Tcbm" localSheetId="0">#REF!</definedName>
    <definedName name="Tcbm" localSheetId="8">#REF!</definedName>
    <definedName name="Tcbm" localSheetId="7">#REF!</definedName>
    <definedName name="Tcbm" localSheetId="1">#REF!</definedName>
    <definedName name="Tcbm" localSheetId="5">#REF!</definedName>
    <definedName name="Tcbm">#REF!</definedName>
    <definedName name="Tchuan">"#REF!"</definedName>
    <definedName name="Tck">"#REF!"</definedName>
    <definedName name="Tcng">"#REF!"</definedName>
    <definedName name="tcxxnc" localSheetId="0">'[8]thao-go'!#REF!</definedName>
    <definedName name="tcxxnc" localSheetId="8">'[8]thao-go'!#REF!</definedName>
    <definedName name="tcxxnc" localSheetId="7">'[8]thao-go'!#REF!</definedName>
    <definedName name="tcxxnc" localSheetId="1">'[8]thao-go'!#REF!</definedName>
    <definedName name="tcxxnc" localSheetId="5">'[8]thao-go'!#REF!</definedName>
    <definedName name="tcxxnc">'[8]thao-go'!#REF!</definedName>
    <definedName name="tcxxnc_1">NA()</definedName>
    <definedName name="TD">"#REF!"</definedName>
    <definedName name="td_1" localSheetId="0">#REF!</definedName>
    <definedName name="td_1" localSheetId="8">#REF!</definedName>
    <definedName name="td_1" localSheetId="7">#REF!</definedName>
    <definedName name="td_1" localSheetId="1">#REF!</definedName>
    <definedName name="td_1" localSheetId="5">#REF!</definedName>
    <definedName name="td_1">#REF!</definedName>
    <definedName name="TD_11">"#REF!"</definedName>
    <definedName name="TD_12">"#REF!"</definedName>
    <definedName name="td1_1">{"'Sheet1'!$L$16"}</definedName>
    <definedName name="td1_1_1">{"'Sheet1'!$L$16"}</definedName>
    <definedName name="td1_2">{"'Sheet1'!$L$16"}</definedName>
    <definedName name="td1_3">{"'Sheet1'!$L$16"}</definedName>
    <definedName name="td1_4">{"'Sheet1'!$L$16"}</definedName>
    <definedName name="td1_5">{"'Sheet1'!$L$16"}</definedName>
    <definedName name="td1_6">{"'Sheet1'!$L$16"}</definedName>
    <definedName name="td1_7">{"'Sheet1'!$L$16"}</definedName>
    <definedName name="td10vl">"#REF!"</definedName>
    <definedName name="td10vl_1" localSheetId="0">[43]Nguồn!#REF!</definedName>
    <definedName name="td10vl_1" localSheetId="8">[43]Nguồn!#REF!</definedName>
    <definedName name="td10vl_1" localSheetId="7">[43]Nguồn!#REF!</definedName>
    <definedName name="td10vl_1" localSheetId="1">[43]Nguồn!#REF!</definedName>
    <definedName name="td10vl_1" localSheetId="5">[43]Nguồn!#REF!</definedName>
    <definedName name="td10vl_1">[43]Nguồn!#REF!</definedName>
    <definedName name="td12nc">"#REF!"</definedName>
    <definedName name="td12nc_1" localSheetId="0">[43]Nguồn!#REF!</definedName>
    <definedName name="td12nc_1" localSheetId="8">[43]Nguồn!#REF!</definedName>
    <definedName name="td12nc_1" localSheetId="7">[43]Nguồn!#REF!</definedName>
    <definedName name="td12nc_1" localSheetId="1">[43]Nguồn!#REF!</definedName>
    <definedName name="td12nc_1" localSheetId="5">[43]Nguồn!#REF!</definedName>
    <definedName name="td12nc_1">[43]Nguồn!#REF!</definedName>
    <definedName name="TD12vl">"#REF!"</definedName>
    <definedName name="td1cnc" localSheetId="0">'[8]lam-moi'!#REF!</definedName>
    <definedName name="td1cnc" localSheetId="8">'[8]lam-moi'!#REF!</definedName>
    <definedName name="td1cnc" localSheetId="7">'[8]lam-moi'!#REF!</definedName>
    <definedName name="td1cnc" localSheetId="1">'[8]lam-moi'!#REF!</definedName>
    <definedName name="td1cnc" localSheetId="5">'[8]lam-moi'!#REF!</definedName>
    <definedName name="td1cnc">'[8]lam-moi'!#REF!</definedName>
    <definedName name="td1cnc_1">NA()</definedName>
    <definedName name="td1cvl" localSheetId="0">'[8]lam-moi'!#REF!</definedName>
    <definedName name="td1cvl" localSheetId="8">'[8]lam-moi'!#REF!</definedName>
    <definedName name="td1cvl" localSheetId="7">'[8]lam-moi'!#REF!</definedName>
    <definedName name="td1cvl" localSheetId="1">'[8]lam-moi'!#REF!</definedName>
    <definedName name="td1cvl" localSheetId="5">'[8]lam-moi'!#REF!</definedName>
    <definedName name="td1cvl">'[8]lam-moi'!#REF!</definedName>
    <definedName name="td1cvl_1">NA()</definedName>
    <definedName name="td1p">"#REF!"</definedName>
    <definedName name="td1p_1">NA()</definedName>
    <definedName name="TD1p1nc">"#REF!"</definedName>
    <definedName name="td1p1vc">"#REF!"</definedName>
    <definedName name="TD1p1vl">"#REF!"</definedName>
    <definedName name="TD1pnc" localSheetId="0">'[8]CHITIET VL-NC-TT -1p'!#REF!</definedName>
    <definedName name="TD1pnc" localSheetId="8">'[8]CHITIET VL-NC-TT -1p'!#REF!</definedName>
    <definedName name="TD1pnc" localSheetId="7">'[8]CHITIET VL-NC-TT -1p'!#REF!</definedName>
    <definedName name="TD1pnc" localSheetId="1">'[8]CHITIET VL-NC-TT -1p'!#REF!</definedName>
    <definedName name="TD1pnc" localSheetId="5">'[8]CHITIET VL-NC-TT -1p'!#REF!</definedName>
    <definedName name="TD1pnc">'[8]CHITIET VL-NC-TT -1p'!#REF!</definedName>
    <definedName name="TD1pnc_1" localSheetId="0">[14]Nguồn!#REF!</definedName>
    <definedName name="TD1pnc_1" localSheetId="8">[14]Nguồn!#REF!</definedName>
    <definedName name="TD1pnc_1" localSheetId="7">[14]Nguồn!#REF!</definedName>
    <definedName name="TD1pnc_1" localSheetId="1">[14]Nguồn!#REF!</definedName>
    <definedName name="TD1pnc_1" localSheetId="5">[14]Nguồn!#REF!</definedName>
    <definedName name="TD1pnc_1">[14]Nguồn!#REF!</definedName>
    <definedName name="TD1pvl" localSheetId="0">'[8]CHITIET VL-NC-TT -1p'!#REF!</definedName>
    <definedName name="TD1pvl" localSheetId="8">'[8]CHITIET VL-NC-TT -1p'!#REF!</definedName>
    <definedName name="TD1pvl" localSheetId="7">'[8]CHITIET VL-NC-TT -1p'!#REF!</definedName>
    <definedName name="TD1pvl" localSheetId="1">'[8]CHITIET VL-NC-TT -1p'!#REF!</definedName>
    <definedName name="TD1pvl" localSheetId="5">'[8]CHITIET VL-NC-TT -1p'!#REF!</definedName>
    <definedName name="TD1pvl">'[8]CHITIET VL-NC-TT -1p'!#REF!</definedName>
    <definedName name="TD1pvl_1" localSheetId="0">[14]Nguồn!#REF!</definedName>
    <definedName name="TD1pvl_1" localSheetId="8">[14]Nguồn!#REF!</definedName>
    <definedName name="TD1pvl_1" localSheetId="7">[14]Nguồn!#REF!</definedName>
    <definedName name="TD1pvl_1" localSheetId="1">[14]Nguồn!#REF!</definedName>
    <definedName name="TD1pvl_1" localSheetId="5">[14]Nguồn!#REF!</definedName>
    <definedName name="TD1pvl_1">[14]Nguồn!#REF!</definedName>
    <definedName name="td3p">"#REF!"</definedName>
    <definedName name="td3p_1">NA()</definedName>
    <definedName name="tdbcnckt_1">#N/A</definedName>
    <definedName name="tdc84nc" localSheetId="0">'[8]thao-go'!#REF!</definedName>
    <definedName name="tdc84nc" localSheetId="8">'[8]thao-go'!#REF!</definedName>
    <definedName name="tdc84nc" localSheetId="7">'[8]thao-go'!#REF!</definedName>
    <definedName name="tdc84nc" localSheetId="1">'[8]thao-go'!#REF!</definedName>
    <definedName name="tdc84nc" localSheetId="5">'[8]thao-go'!#REF!</definedName>
    <definedName name="tdc84nc">'[8]thao-go'!#REF!</definedName>
    <definedName name="tdc84nc_1">NA()</definedName>
    <definedName name="tdcnc" localSheetId="0">'[8]thao-go'!#REF!</definedName>
    <definedName name="tdcnc" localSheetId="8">'[8]thao-go'!#REF!</definedName>
    <definedName name="tdcnc" localSheetId="7">'[8]thao-go'!#REF!</definedName>
    <definedName name="tdcnc" localSheetId="1">'[8]thao-go'!#REF!</definedName>
    <definedName name="tdcnc" localSheetId="5">'[8]thao-go'!#REF!</definedName>
    <definedName name="tdcnc">'[8]thao-go'!#REF!</definedName>
    <definedName name="tdcnc_1">NA()</definedName>
    <definedName name="TDctnc">"#REF!"</definedName>
    <definedName name="TDctvc">"#REF!"</definedName>
    <definedName name="TDctvl">"#REF!"</definedName>
    <definedName name="TDDAKT">"#REF!"</definedName>
    <definedName name="tdgnc" localSheetId="0">'[8]lam-moi'!#REF!</definedName>
    <definedName name="tdgnc" localSheetId="8">'[8]lam-moi'!#REF!</definedName>
    <definedName name="tdgnc" localSheetId="7">'[8]lam-moi'!#REF!</definedName>
    <definedName name="tdgnc" localSheetId="1">'[8]lam-moi'!#REF!</definedName>
    <definedName name="tdgnc" localSheetId="5">'[8]lam-moi'!#REF!</definedName>
    <definedName name="tdgnc">'[8]lam-moi'!#REF!</definedName>
    <definedName name="tdgnc_1">NA()</definedName>
    <definedName name="tdgvl" localSheetId="0">'[8]lam-moi'!#REF!</definedName>
    <definedName name="tdgvl" localSheetId="8">'[8]lam-moi'!#REF!</definedName>
    <definedName name="tdgvl" localSheetId="7">'[8]lam-moi'!#REF!</definedName>
    <definedName name="tdgvl" localSheetId="1">'[8]lam-moi'!#REF!</definedName>
    <definedName name="tdgvl" localSheetId="5">'[8]lam-moi'!#REF!</definedName>
    <definedName name="tdgvl">'[8]lam-moi'!#REF!</definedName>
    <definedName name="tdgvl_1">NA()</definedName>
    <definedName name="tdhtnc" localSheetId="0">'[8]lam-moi'!#REF!</definedName>
    <definedName name="tdhtnc" localSheetId="8">'[8]lam-moi'!#REF!</definedName>
    <definedName name="tdhtnc" localSheetId="7">'[8]lam-moi'!#REF!</definedName>
    <definedName name="tdhtnc" localSheetId="1">'[8]lam-moi'!#REF!</definedName>
    <definedName name="tdhtnc" localSheetId="5">'[8]lam-moi'!#REF!</definedName>
    <definedName name="tdhtnc">'[8]lam-moi'!#REF!</definedName>
    <definedName name="tdhtnc_1">NA()</definedName>
    <definedName name="tdhtvl" localSheetId="0">'[8]lam-moi'!#REF!</definedName>
    <definedName name="tdhtvl" localSheetId="8">'[8]lam-moi'!#REF!</definedName>
    <definedName name="tdhtvl" localSheetId="7">'[8]lam-moi'!#REF!</definedName>
    <definedName name="tdhtvl" localSheetId="1">'[8]lam-moi'!#REF!</definedName>
    <definedName name="tdhtvl" localSheetId="5">'[8]lam-moi'!#REF!</definedName>
    <definedName name="tdhtvl">'[8]lam-moi'!#REF!</definedName>
    <definedName name="tdhtvl_1">NA()</definedName>
    <definedName name="tdia">"#REF!"</definedName>
    <definedName name="TdinhQT">"#REF!"</definedName>
    <definedName name="tdnc" localSheetId="0">[8]gtrinh!#REF!</definedName>
    <definedName name="tdnc" localSheetId="8">[8]gtrinh!#REF!</definedName>
    <definedName name="tdnc" localSheetId="7">[8]gtrinh!#REF!</definedName>
    <definedName name="tdnc" localSheetId="1">[8]gtrinh!#REF!</definedName>
    <definedName name="tdnc" localSheetId="5">[8]gtrinh!#REF!</definedName>
    <definedName name="tdnc">[8]gtrinh!#REF!</definedName>
    <definedName name="tdnc_1">NA()</definedName>
    <definedName name="tdnc1p">"#REF!"</definedName>
    <definedName name="tdnc1p_1">NA()</definedName>
    <definedName name="tdnc3p">'[8]CHITIET VL-NC'!$G$28</definedName>
    <definedName name="tdnc3p_1">NA()</definedName>
    <definedName name="TDng">"#REF!"</definedName>
    <definedName name="tdo" localSheetId="0">#REF!</definedName>
    <definedName name="tdo" localSheetId="8">#REF!</definedName>
    <definedName name="tdo" localSheetId="7">#REF!</definedName>
    <definedName name="tdo" localSheetId="1">#REF!</definedName>
    <definedName name="tdo" localSheetId="5">#REF!</definedName>
    <definedName name="tdo">#REF!</definedName>
    <definedName name="tdo_1">NA()</definedName>
    <definedName name="TDoto">"#REF!"</definedName>
    <definedName name="tdt">"#REF!"</definedName>
    <definedName name="tdt_1" localSheetId="0">#REF!</definedName>
    <definedName name="tdt_1" localSheetId="8">#REF!</definedName>
    <definedName name="tdt_1" localSheetId="7">#REF!</definedName>
    <definedName name="tdt_1" localSheetId="1">#REF!</definedName>
    <definedName name="tdt_1" localSheetId="5">#REF!</definedName>
    <definedName name="tdt_1">#REF!</definedName>
    <definedName name="tdt1pnc" localSheetId="0">[8]gtrinh!#REF!</definedName>
    <definedName name="tdt1pnc" localSheetId="8">[8]gtrinh!#REF!</definedName>
    <definedName name="tdt1pnc" localSheetId="7">[8]gtrinh!#REF!</definedName>
    <definedName name="tdt1pnc" localSheetId="1">[8]gtrinh!#REF!</definedName>
    <definedName name="tdt1pnc" localSheetId="5">[8]gtrinh!#REF!</definedName>
    <definedName name="tdt1pnc">[8]gtrinh!#REF!</definedName>
    <definedName name="tdt1pnc_1">NA()</definedName>
    <definedName name="tdt1pvl" localSheetId="0">[8]gtrinh!#REF!</definedName>
    <definedName name="tdt1pvl" localSheetId="8">[8]gtrinh!#REF!</definedName>
    <definedName name="tdt1pvl" localSheetId="7">[8]gtrinh!#REF!</definedName>
    <definedName name="tdt1pvl" localSheetId="1">[8]gtrinh!#REF!</definedName>
    <definedName name="tdt1pvl" localSheetId="5">[8]gtrinh!#REF!</definedName>
    <definedName name="tdt1pvl">[8]gtrinh!#REF!</definedName>
    <definedName name="tdt1pvl_1">NA()</definedName>
    <definedName name="tdt2cnc" localSheetId="0">'[8]lam-moi'!#REF!</definedName>
    <definedName name="tdt2cnc" localSheetId="8">'[8]lam-moi'!#REF!</definedName>
    <definedName name="tdt2cnc" localSheetId="7">'[8]lam-moi'!#REF!</definedName>
    <definedName name="tdt2cnc" localSheetId="1">'[8]lam-moi'!#REF!</definedName>
    <definedName name="tdt2cnc" localSheetId="5">'[8]lam-moi'!#REF!</definedName>
    <definedName name="tdt2cnc">'[8]lam-moi'!#REF!</definedName>
    <definedName name="tdt2cnc_1">NA()</definedName>
    <definedName name="tdt2cvl" localSheetId="0">[8]chitiet!#REF!</definedName>
    <definedName name="tdt2cvl" localSheetId="8">[8]chitiet!#REF!</definedName>
    <definedName name="tdt2cvl" localSheetId="7">[8]chitiet!#REF!</definedName>
    <definedName name="tdt2cvl" localSheetId="1">[8]chitiet!#REF!</definedName>
    <definedName name="tdt2cvl" localSheetId="5">[8]chitiet!#REF!</definedName>
    <definedName name="tdt2cvl">[8]chitiet!#REF!</definedName>
    <definedName name="tdt2cvl_1">NA()</definedName>
    <definedName name="TDTDT">"#REF!"</definedName>
    <definedName name="TDTKKT">"#REF!"</definedName>
    <definedName name="tdtr2cnc">"#REF!"</definedName>
    <definedName name="tdtr2cnc_1">NA()</definedName>
    <definedName name="tdtr2cvl">"#REF!"</definedName>
    <definedName name="tdtr2cvl_1">NA()</definedName>
    <definedName name="tdtrnc" localSheetId="0">[8]gtrinh!#REF!</definedName>
    <definedName name="tdtrnc" localSheetId="8">[8]gtrinh!#REF!</definedName>
    <definedName name="tdtrnc" localSheetId="7">[8]gtrinh!#REF!</definedName>
    <definedName name="tdtrnc" localSheetId="1">[8]gtrinh!#REF!</definedName>
    <definedName name="tdtrnc" localSheetId="5">[8]gtrinh!#REF!</definedName>
    <definedName name="tdtrnc">[8]gtrinh!#REF!</definedName>
    <definedName name="tdtrvl" localSheetId="0">[8]gtrinh!#REF!</definedName>
    <definedName name="tdtrvl" localSheetId="8">[8]gtrinh!#REF!</definedName>
    <definedName name="tdtrvl" localSheetId="7">[8]gtrinh!#REF!</definedName>
    <definedName name="tdtrvl" localSheetId="1">[8]gtrinh!#REF!</definedName>
    <definedName name="tdtrvl" localSheetId="5">[8]gtrinh!#REF!</definedName>
    <definedName name="tdtrvl">[8]gtrinh!#REF!</definedName>
    <definedName name="tdvl" localSheetId="0">[8]gtrinh!#REF!</definedName>
    <definedName name="tdvl" localSheetId="8">[8]gtrinh!#REF!</definedName>
    <definedName name="tdvl" localSheetId="7">[8]gtrinh!#REF!</definedName>
    <definedName name="tdvl" localSheetId="1">[8]gtrinh!#REF!</definedName>
    <definedName name="tdvl" localSheetId="5">[8]gtrinh!#REF!</definedName>
    <definedName name="tdvl">[8]gtrinh!#REF!</definedName>
    <definedName name="tdvl_1">NA()</definedName>
    <definedName name="tdvl1p">"#REF!"</definedName>
    <definedName name="tdvl1p_1">NA()</definedName>
    <definedName name="tdvl3p">'[8]CHITIET VL-NC'!$G$23</definedName>
    <definedName name="tdvl3p_1">NA()</definedName>
    <definedName name="TDxn">"#REF!"</definedName>
    <definedName name="te">"#REF!"</definedName>
    <definedName name="tecnuoc5">"#REF!"</definedName>
    <definedName name="tecnuoc5_1">NA()</definedName>
    <definedName name="Têi_diÖn_5_T" localSheetId="0">#REF!</definedName>
    <definedName name="Têi_diÖn_5_T" localSheetId="8">#REF!</definedName>
    <definedName name="Têi_diÖn_5_T" localSheetId="7">#REF!</definedName>
    <definedName name="Têi_diÖn_5_T" localSheetId="1">#REF!</definedName>
    <definedName name="Têi_diÖn_5_T" localSheetId="5">#REF!</definedName>
    <definedName name="Têi_diÖn_5_T">#REF!</definedName>
    <definedName name="temp">"#REF!"</definedName>
    <definedName name="Temp_Br">"#REF!"</definedName>
    <definedName name="Temp_Grad" localSheetId="0">#REF!</definedName>
    <definedName name="Temp_Grad" localSheetId="8">#REF!</definedName>
    <definedName name="Temp_Grad" localSheetId="7">#REF!</definedName>
    <definedName name="Temp_Grad" localSheetId="1">#REF!</definedName>
    <definedName name="Temp_Grad" localSheetId="5">#REF!</definedName>
    <definedName name="Temp_Grad">#REF!</definedName>
    <definedName name="TEMPBR">"#REF!"</definedName>
    <definedName name="ten">"#REF!"</definedName>
    <definedName name="ten_1">NA()</definedName>
    <definedName name="ten_tra_1BTN">"#REF!"</definedName>
    <definedName name="ten_tra_2BTN">"#REF!"</definedName>
    <definedName name="ten_tra_3BTN">"#REF!"</definedName>
    <definedName name="TEN100_1">NA()</definedName>
    <definedName name="TenBang">"#REF!"</definedName>
    <definedName name="TenCap">"#REF!"</definedName>
    <definedName name="TenCap_1">NA()</definedName>
    <definedName name="tenck">"#REF!"</definedName>
    <definedName name="TENCT">"#REF!"</definedName>
    <definedName name="TenCtr">'[11]Bang khoi luong'!$A$2</definedName>
    <definedName name="Tengoi">"#REF!"</definedName>
    <definedName name="TenHM">'[11]Bang khoi luong'!$A$3</definedName>
    <definedName name="TenHMuc">"#REF!"</definedName>
    <definedName name="TenNgam" localSheetId="0">#REF!</definedName>
    <definedName name="TenNgam" localSheetId="8">#REF!</definedName>
    <definedName name="TenNgam" localSheetId="7">#REF!</definedName>
    <definedName name="TenNgam" localSheetId="1">#REF!</definedName>
    <definedName name="TenNgam" localSheetId="5">#REF!</definedName>
    <definedName name="TenNgam">#REF!</definedName>
    <definedName name="tentk">"#REF!"</definedName>
    <definedName name="TenTreo" localSheetId="0">#REF!</definedName>
    <definedName name="TenTreo" localSheetId="8">#REF!</definedName>
    <definedName name="TenTreo" localSheetId="7">#REF!</definedName>
    <definedName name="TenTreo" localSheetId="1">#REF!</definedName>
    <definedName name="TenTreo" localSheetId="5">#REF!</definedName>
    <definedName name="TenTreo">#REF!</definedName>
    <definedName name="TenVtu">"#REF!"</definedName>
    <definedName name="tenvung">"#REF!"</definedName>
    <definedName name="tenvung_1" localSheetId="0">[14]Nguồn!#REF!</definedName>
    <definedName name="tenvung_1" localSheetId="8">[14]Nguồn!#REF!</definedName>
    <definedName name="tenvung_1" localSheetId="7">[14]Nguồn!#REF!</definedName>
    <definedName name="tenvung_1" localSheetId="1">[14]Nguồn!#REF!</definedName>
    <definedName name="tenvung_1" localSheetId="5">[14]Nguồn!#REF!</definedName>
    <definedName name="tenvung_1">[14]Nguồn!#REF!</definedName>
    <definedName name="Terminal_Serviceability" localSheetId="0">#REF!</definedName>
    <definedName name="Terminal_Serviceability" localSheetId="8">#REF!</definedName>
    <definedName name="Terminal_Serviceability" localSheetId="7">#REF!</definedName>
    <definedName name="Terminal_Serviceability" localSheetId="1">#REF!</definedName>
    <definedName name="Terminal_Serviceability" localSheetId="5">#REF!</definedName>
    <definedName name="Terminal_Serviceability">#REF!</definedName>
    <definedName name="test">"#REF!"</definedName>
    <definedName name="TEST1">"#REF!"</definedName>
    <definedName name="test1_1">NA()</definedName>
    <definedName name="Test5">#N/A</definedName>
    <definedName name="Test5_21">"#REF!"</definedName>
    <definedName name="TESTHKEY">"#REF!"</definedName>
    <definedName name="TESTKEYS">"#REF!"</definedName>
    <definedName name="TESTVKEY">"#REF!"</definedName>
    <definedName name="text">"#REF!,#REF!,#REF!,#REF!,#REF!"</definedName>
    <definedName name="TextRefCopyRangeCount">216</definedName>
    <definedName name="tfdd_1">NA()</definedName>
    <definedName name="TGLS">"#REF!"</definedName>
    <definedName name="TGTH" localSheetId="0">#REF!</definedName>
    <definedName name="TGTH" localSheetId="8">#REF!</definedName>
    <definedName name="TGTH" localSheetId="7">#REF!</definedName>
    <definedName name="TGTH" localSheetId="1">#REF!</definedName>
    <definedName name="TGTH" localSheetId="5">#REF!</definedName>
    <definedName name="TGTH">#REF!</definedName>
    <definedName name="th" localSheetId="0">#REF!</definedName>
    <definedName name="th" localSheetId="8">#REF!</definedName>
    <definedName name="th" localSheetId="7">#REF!</definedName>
    <definedName name="th" localSheetId="1">#REF!</definedName>
    <definedName name="th" localSheetId="5">#REF!</definedName>
    <definedName name="th">#REF!</definedName>
    <definedName name="TH.2002">"#REF!"</definedName>
    <definedName name="TH.CTrinh">"#REF!"</definedName>
    <definedName name="TH.QUY1">"#REF!"</definedName>
    <definedName name="TH.QUY2">"#REF!"</definedName>
    <definedName name="TH.T1">"#REF!"</definedName>
    <definedName name="TH.T2">"#REF!"</definedName>
    <definedName name="TH.T3">"#REF!"</definedName>
    <definedName name="TH.T4">"#REF!"</definedName>
    <definedName name="TH.T5">"#REF!"</definedName>
    <definedName name="TH.T6">"#REF!"</definedName>
    <definedName name="TH.Thang.1">"#REF!"</definedName>
    <definedName name="TH.Thang.10">"#REF!"</definedName>
    <definedName name="TH.Thang.11">"#REF!"</definedName>
    <definedName name="TH.Thang.12">"#REF!"</definedName>
    <definedName name="TH.Thang.2">"#REF!"</definedName>
    <definedName name="TH.Thang.3">"#REF!"</definedName>
    <definedName name="TH.Thang.4">"#REF!"</definedName>
    <definedName name="TH.Thang.5">"#REF!"</definedName>
    <definedName name="TH.Thang.6">"#REF!"</definedName>
    <definedName name="TH.Thang.7">"#REF!"</definedName>
    <definedName name="TH.Thang.8">"#REF!"</definedName>
    <definedName name="TH.Thang.9">"#REF!"</definedName>
    <definedName name="TH.tinh">"#REF!"</definedName>
    <definedName name="TH_VKHNN">"#REF!"</definedName>
    <definedName name="Þ10">"#REF!"</definedName>
    <definedName name="th100_1">NA()</definedName>
    <definedName name="Þ16">"#REF!"</definedName>
    <definedName name="TH160_1">NA()</definedName>
    <definedName name="Þ18">"#REF!"</definedName>
    <definedName name="th3x15" localSheetId="0">[8]giathanh1!#REF!</definedName>
    <definedName name="th3x15" localSheetId="8">[8]giathanh1!#REF!</definedName>
    <definedName name="th3x15" localSheetId="7">[8]giathanh1!#REF!</definedName>
    <definedName name="th3x15" localSheetId="1">[8]giathanh1!#REF!</definedName>
    <definedName name="th3x15" localSheetId="5">[8]giathanh1!#REF!</definedName>
    <definedName name="th3x15">[8]giathanh1!#REF!</definedName>
    <definedName name="th3x15_1">NA()</definedName>
    <definedName name="tha">{"'Sheet1'!$L$16"}</definedName>
    <definedName name="Þa__iÓm" localSheetId="0">#REF!</definedName>
    <definedName name="Þa__iÓm" localSheetId="8">#REF!</definedName>
    <definedName name="Þa__iÓm" localSheetId="7">#REF!</definedName>
    <definedName name="Þa__iÓm" localSheetId="1">#REF!</definedName>
    <definedName name="Þa__iÓm" localSheetId="5">#REF!</definedName>
    <definedName name="Þa__iÓm">#REF!</definedName>
    <definedName name="tha_1">{"'Sheet1'!$L$16"}</definedName>
    <definedName name="tha_1_1">{"'Sheet1'!$L$16"}</definedName>
    <definedName name="tha_2">{"'Sheet1'!$L$16"}</definedName>
    <definedName name="tha_3">{"'Sheet1'!$L$16"}</definedName>
    <definedName name="tha_4">{"'Sheet1'!$L$16"}</definedName>
    <definedName name="tha_5">{"'Sheet1'!$L$16"}</definedName>
    <definedName name="tha_6">{"'Sheet1'!$L$16"}</definedName>
    <definedName name="tha_7">{"'Sheet1'!$L$16"}</definedName>
    <definedName name="thai">"#REF!"</definedName>
    <definedName name="thai_1">NA()</definedName>
    <definedName name="thang">"#REF!"</definedName>
    <definedName name="thang_1">NA()</definedName>
    <definedName name="Thang_Long">"#REF!"</definedName>
    <definedName name="Thang_Long_1">"#REF!"</definedName>
    <definedName name="Thang_Long_2">NA()</definedName>
    <definedName name="Thang_Long_3">NA()</definedName>
    <definedName name="Thang_Long_4">NA()</definedName>
    <definedName name="Thang_Long_5">NA()</definedName>
    <definedName name="Thang_Long_6">NA()</definedName>
    <definedName name="Thang_Long_7">NA()</definedName>
    <definedName name="Thang_Long_GT">"#REF!"</definedName>
    <definedName name="Thang_Long_GT_1">"#REF!"</definedName>
    <definedName name="Thang_Long_GT_2">NA()</definedName>
    <definedName name="Thang_Long_GT_3">NA()</definedName>
    <definedName name="Thang_Long_GT_4">NA()</definedName>
    <definedName name="Thang_Long_GT_5">NA()</definedName>
    <definedName name="Thang_Long_GT_6">NA()</definedName>
    <definedName name="Thang_Long_GT_7">NA()</definedName>
    <definedName name="thang10" localSheetId="0" hidden="1">{"'Sheet1'!$L$16"}</definedName>
    <definedName name="thang10" localSheetId="6" hidden="1">{"'Sheet1'!$L$16"}</definedName>
    <definedName name="thang10" localSheetId="8" hidden="1">{"'Sheet1'!$L$16"}</definedName>
    <definedName name="thang10" localSheetId="7" hidden="1">{"'Sheet1'!$L$16"}</definedName>
    <definedName name="thang10" localSheetId="1" hidden="1">{"'Sheet1'!$L$16"}</definedName>
    <definedName name="thang10" localSheetId="5" hidden="1">{"'Sheet1'!$L$16"}</definedName>
    <definedName name="thang10" hidden="1">{"'Sheet1'!$L$16"}</definedName>
    <definedName name="Thangnhap">"#REF!"</definedName>
    <definedName name="thangxuat">"#REF!"</definedName>
    <definedName name="thanh">"#REF!"</definedName>
    <definedName name="Thanh_CT">"#REF!"</definedName>
    <definedName name="Thanh_CT_1">NA()</definedName>
    <definedName name="Thanh_LC_tayvin">"#REF!"</definedName>
    <definedName name="Thanh_lý" localSheetId="0">#REF!</definedName>
    <definedName name="Thanh_lý" localSheetId="8">#REF!</definedName>
    <definedName name="Thanh_lý" localSheetId="7">#REF!</definedName>
    <definedName name="Thanh_lý" localSheetId="1">#REF!</definedName>
    <definedName name="Thanh_lý" localSheetId="5">#REF!</definedName>
    <definedName name="Thanh_lý">#REF!</definedName>
    <definedName name="thanhdul">"#REF!"</definedName>
    <definedName name="thanhdul_1">NA()</definedName>
    <definedName name="thanhtien" localSheetId="0">#REF!</definedName>
    <definedName name="thanhtien" localSheetId="8">#REF!</definedName>
    <definedName name="thanhtien" localSheetId="7">#REF!</definedName>
    <definedName name="thanhtien" localSheetId="1">#REF!</definedName>
    <definedName name="thanhtien" localSheetId="5">#REF!</definedName>
    <definedName name="thanhtien">#REF!</definedName>
    <definedName name="thanhtien_1">NA()</definedName>
    <definedName name="ThanhXuan110" localSheetId="0">'[81]KH-Q1,Q2,01'!#REF!</definedName>
    <definedName name="ThanhXuan110" localSheetId="8">'[81]KH-Q1,Q2,01'!#REF!</definedName>
    <definedName name="ThanhXuan110" localSheetId="7">'[81]KH-Q1,Q2,01'!#REF!</definedName>
    <definedName name="ThanhXuan110" localSheetId="1">'[81]KH-Q1,Q2,01'!#REF!</definedName>
    <definedName name="ThanhXuan110" localSheetId="5">'[81]KH-Q1,Q2,01'!#REF!</definedName>
    <definedName name="ThanhXuan110">'[81]KH-Q1,Q2,01'!#REF!</definedName>
    <definedName name="ThanhXuan110_1">NA()</definedName>
    <definedName name="ThaoCauCu">"#REF!"</definedName>
    <definedName name="Thautinh">"#REF!"</definedName>
    <definedName name="ÞBM">"#REF!"</definedName>
    <definedName name="THchon">"#REF!"</definedName>
    <definedName name="Þcot">"#REF!"</definedName>
    <definedName name="ÞCTd4">"#REF!"</definedName>
    <definedName name="ÞCTt4">"#REF!"</definedName>
    <definedName name="THDA_copy" localSheetId="0" hidden="1">{"'Sheet1'!$L$16"}</definedName>
    <definedName name="THDA_copy" localSheetId="6" hidden="1">{"'Sheet1'!$L$16"}</definedName>
    <definedName name="THDA_copy" localSheetId="8" hidden="1">{"'Sheet1'!$L$16"}</definedName>
    <definedName name="THDA_copy" localSheetId="7" hidden="1">{"'Sheet1'!$L$16"}</definedName>
    <definedName name="THDA_copy" localSheetId="1" hidden="1">{"'Sheet1'!$L$16"}</definedName>
    <definedName name="THDA_copy" localSheetId="5" hidden="1">{"'Sheet1'!$L$16"}</definedName>
    <definedName name="THDA_copy" hidden="1">{"'Sheet1'!$L$16"}</definedName>
    <definedName name="Þdamd4">"#REF!"</definedName>
    <definedName name="Þdamt4">"#REF!"</definedName>
    <definedName name="THDS">"#REF!"</definedName>
    <definedName name="thdt">"#REF!"</definedName>
    <definedName name="THDT_CT_XOM_NOI" localSheetId="0">'[82]Du Toan'!#REF!</definedName>
    <definedName name="THDT_CT_XOM_NOI" localSheetId="8">'[82]Du Toan'!#REF!</definedName>
    <definedName name="THDT_CT_XOM_NOI" localSheetId="7">'[82]Du Toan'!#REF!</definedName>
    <definedName name="THDT_CT_XOM_NOI" localSheetId="1">'[82]Du Toan'!#REF!</definedName>
    <definedName name="THDT_CT_XOM_NOI" localSheetId="5">'[82]Du Toan'!#REF!</definedName>
    <definedName name="THDT_CT_XOM_NOI">'[82]Du Toan'!#REF!</definedName>
    <definedName name="THDT_CT_XOM_NOI_1">NA()</definedName>
    <definedName name="THDT_HT_DAO_THUONG">"#REF!"</definedName>
    <definedName name="THDT_HT_XOM_NOI">"#REF!"</definedName>
    <definedName name="THDT_NPP_XOM_NOI">"#REF!"</definedName>
    <definedName name="THDT_TBA_XOM_NOI">"#REF!"</definedName>
    <definedName name="thep">"#REF!"</definedName>
    <definedName name="THEP_1">NA()</definedName>
    <definedName name="THEP_D32">"#REF!"</definedName>
    <definedName name="THEP_D32_1">NA()</definedName>
    <definedName name="thep10">"#REF!"</definedName>
    <definedName name="thep20">"#REF!"</definedName>
    <definedName name="thepban">"#REF!"</definedName>
    <definedName name="thepbuoc_1">NA()</definedName>
    <definedName name="ThepDet32x3_1" localSheetId="0">[14]Nguồn!#REF!</definedName>
    <definedName name="ThepDet32x3_1" localSheetId="8">[14]Nguồn!#REF!</definedName>
    <definedName name="ThepDet32x3_1" localSheetId="7">[14]Nguồn!#REF!</definedName>
    <definedName name="ThepDet32x3_1" localSheetId="1">[14]Nguồn!#REF!</definedName>
    <definedName name="ThepDet32x3_1" localSheetId="5">[14]Nguồn!#REF!</definedName>
    <definedName name="ThepDet32x3_1">[14]Nguồn!#REF!</definedName>
    <definedName name="ThepDet35x3_1" localSheetId="0">[14]Nguồn!#REF!</definedName>
    <definedName name="ThepDet35x3_1" localSheetId="8">[14]Nguồn!#REF!</definedName>
    <definedName name="ThepDet35x3_1" localSheetId="7">[14]Nguồn!#REF!</definedName>
    <definedName name="ThepDet35x3_1" localSheetId="1">[14]Nguồn!#REF!</definedName>
    <definedName name="ThepDet35x3_1" localSheetId="5">[14]Nguồn!#REF!</definedName>
    <definedName name="ThepDet35x3_1">[14]Nguồn!#REF!</definedName>
    <definedName name="ThepDet40x4_1" localSheetId="0">[14]Nguồn!#REF!</definedName>
    <definedName name="ThepDet40x4_1" localSheetId="8">[14]Nguồn!#REF!</definedName>
    <definedName name="ThepDet40x4_1" localSheetId="7">[14]Nguồn!#REF!</definedName>
    <definedName name="ThepDet40x4_1" localSheetId="1">[14]Nguồn!#REF!</definedName>
    <definedName name="ThepDet40x4_1" localSheetId="5">[14]Nguồn!#REF!</definedName>
    <definedName name="ThepDet40x4_1">[14]Nguồn!#REF!</definedName>
    <definedName name="ThepDet45x4_1" localSheetId="0">[14]Nguồn!#REF!</definedName>
    <definedName name="ThepDet45x4_1" localSheetId="8">[14]Nguồn!#REF!</definedName>
    <definedName name="ThepDet45x4_1" localSheetId="7">[14]Nguồn!#REF!</definedName>
    <definedName name="ThepDet45x4_1" localSheetId="1">[14]Nguồn!#REF!</definedName>
    <definedName name="ThepDet45x4_1" localSheetId="5">[14]Nguồn!#REF!</definedName>
    <definedName name="ThepDet45x4_1">[14]Nguồn!#REF!</definedName>
    <definedName name="ThepDet50x5_1" localSheetId="0">[14]Nguồn!#REF!</definedName>
    <definedName name="ThepDet50x5_1" localSheetId="8">[14]Nguồn!#REF!</definedName>
    <definedName name="ThepDet50x5_1" localSheetId="7">[14]Nguồn!#REF!</definedName>
    <definedName name="ThepDet50x5_1" localSheetId="1">[14]Nguồn!#REF!</definedName>
    <definedName name="ThepDet50x5_1" localSheetId="5">[14]Nguồn!#REF!</definedName>
    <definedName name="ThepDet50x5_1">[14]Nguồn!#REF!</definedName>
    <definedName name="ThepDet63x6_1" localSheetId="0">[14]Nguồn!#REF!</definedName>
    <definedName name="ThepDet63x6_1" localSheetId="8">[14]Nguồn!#REF!</definedName>
    <definedName name="ThepDet63x6_1" localSheetId="7">[14]Nguồn!#REF!</definedName>
    <definedName name="ThepDet63x6_1" localSheetId="1">[14]Nguồn!#REF!</definedName>
    <definedName name="ThepDet63x6_1" localSheetId="5">[14]Nguồn!#REF!</definedName>
    <definedName name="ThepDet63x6_1">[14]Nguồn!#REF!</definedName>
    <definedName name="ThepDet75x6_1" localSheetId="0">[14]Nguồn!#REF!</definedName>
    <definedName name="ThepDet75x6_1" localSheetId="8">[14]Nguồn!#REF!</definedName>
    <definedName name="ThepDet75x6_1" localSheetId="7">[14]Nguồn!#REF!</definedName>
    <definedName name="ThepDet75x6_1" localSheetId="1">[14]Nguồn!#REF!</definedName>
    <definedName name="ThepDet75x6_1" localSheetId="5">[14]Nguồn!#REF!</definedName>
    <definedName name="ThepDet75x6_1">[14]Nguồn!#REF!</definedName>
    <definedName name="ThepDinh">"#REF!"</definedName>
    <definedName name="thepduoi10" localSheetId="0">#REF!</definedName>
    <definedName name="thepduoi10" localSheetId="8">#REF!</definedName>
    <definedName name="thepduoi10" localSheetId="7">#REF!</definedName>
    <definedName name="thepduoi10" localSheetId="1">#REF!</definedName>
    <definedName name="thepduoi10" localSheetId="5">#REF!</definedName>
    <definedName name="thepduoi10">#REF!</definedName>
    <definedName name="thepduoi18" localSheetId="0">#REF!</definedName>
    <definedName name="thepduoi18" localSheetId="8">#REF!</definedName>
    <definedName name="thepduoi18" localSheetId="7">#REF!</definedName>
    <definedName name="thepduoi18" localSheetId="1">#REF!</definedName>
    <definedName name="thepduoi18" localSheetId="5">#REF!</definedName>
    <definedName name="thepduoi18">#REF!</definedName>
    <definedName name="thepgoc25_60">"#REF!"</definedName>
    <definedName name="ThepGoc32x32x3_1" localSheetId="0">[14]Nguồn!#REF!</definedName>
    <definedName name="ThepGoc32x32x3_1" localSheetId="8">[14]Nguồn!#REF!</definedName>
    <definedName name="ThepGoc32x32x3_1" localSheetId="7">[14]Nguồn!#REF!</definedName>
    <definedName name="ThepGoc32x32x3_1" localSheetId="1">[14]Nguồn!#REF!</definedName>
    <definedName name="ThepGoc32x32x3_1" localSheetId="5">[14]Nguồn!#REF!</definedName>
    <definedName name="ThepGoc32x32x3_1">[14]Nguồn!#REF!</definedName>
    <definedName name="ThepGoc35x35x3_1" localSheetId="0">[14]Nguồn!#REF!</definedName>
    <definedName name="ThepGoc35x35x3_1" localSheetId="8">[14]Nguồn!#REF!</definedName>
    <definedName name="ThepGoc35x35x3_1" localSheetId="7">[14]Nguồn!#REF!</definedName>
    <definedName name="ThepGoc35x35x3_1" localSheetId="1">[14]Nguồn!#REF!</definedName>
    <definedName name="ThepGoc35x35x3_1" localSheetId="5">[14]Nguồn!#REF!</definedName>
    <definedName name="ThepGoc35x35x3_1">[14]Nguồn!#REF!</definedName>
    <definedName name="ThepGoc40x40x4_1" localSheetId="0">[14]Nguồn!#REF!</definedName>
    <definedName name="ThepGoc40x40x4_1" localSheetId="8">[14]Nguồn!#REF!</definedName>
    <definedName name="ThepGoc40x40x4_1" localSheetId="7">[14]Nguồn!#REF!</definedName>
    <definedName name="ThepGoc40x40x4_1" localSheetId="1">[14]Nguồn!#REF!</definedName>
    <definedName name="ThepGoc40x40x4_1" localSheetId="5">[14]Nguồn!#REF!</definedName>
    <definedName name="ThepGoc40x40x4_1">[14]Nguồn!#REF!</definedName>
    <definedName name="ThepGoc45x45x4_1" localSheetId="0">[14]Nguồn!#REF!</definedName>
    <definedName name="ThepGoc45x45x4_1" localSheetId="8">[14]Nguồn!#REF!</definedName>
    <definedName name="ThepGoc45x45x4_1" localSheetId="7">[14]Nguồn!#REF!</definedName>
    <definedName name="ThepGoc45x45x4_1" localSheetId="1">[14]Nguồn!#REF!</definedName>
    <definedName name="ThepGoc45x45x4_1" localSheetId="5">[14]Nguồn!#REF!</definedName>
    <definedName name="ThepGoc45x45x4_1">[14]Nguồn!#REF!</definedName>
    <definedName name="ThepGoc50x50x5_1" localSheetId="0">[14]Nguồn!#REF!</definedName>
    <definedName name="ThepGoc50x50x5_1" localSheetId="8">[14]Nguồn!#REF!</definedName>
    <definedName name="ThepGoc50x50x5_1" localSheetId="7">[14]Nguồn!#REF!</definedName>
    <definedName name="ThepGoc50x50x5_1" localSheetId="1">[14]Nguồn!#REF!</definedName>
    <definedName name="ThepGoc50x50x5_1" localSheetId="5">[14]Nguồn!#REF!</definedName>
    <definedName name="ThepGoc50x50x5_1">[14]Nguồn!#REF!</definedName>
    <definedName name="thepgoc63_75">"#REF!"</definedName>
    <definedName name="ThepGoc63x63x6_1" localSheetId="0">[14]Nguồn!#REF!</definedName>
    <definedName name="ThepGoc63x63x6_1" localSheetId="8">[14]Nguồn!#REF!</definedName>
    <definedName name="ThepGoc63x63x6_1" localSheetId="7">[14]Nguồn!#REF!</definedName>
    <definedName name="ThepGoc63x63x6_1" localSheetId="1">[14]Nguồn!#REF!</definedName>
    <definedName name="ThepGoc63x63x6_1" localSheetId="5">[14]Nguồn!#REF!</definedName>
    <definedName name="ThepGoc63x63x6_1">[14]Nguồn!#REF!</definedName>
    <definedName name="thepgoc75" localSheetId="0">#REF!</definedName>
    <definedName name="thepgoc75" localSheetId="8">#REF!</definedName>
    <definedName name="thepgoc75" localSheetId="7">#REF!</definedName>
    <definedName name="thepgoc75" localSheetId="1">#REF!</definedName>
    <definedName name="thepgoc75" localSheetId="5">#REF!</definedName>
    <definedName name="thepgoc75">#REF!</definedName>
    <definedName name="ThepGoc75x75x6_1" localSheetId="0">[14]Nguồn!#REF!</definedName>
    <definedName name="ThepGoc75x75x6_1" localSheetId="8">[14]Nguồn!#REF!</definedName>
    <definedName name="ThepGoc75x75x6_1" localSheetId="7">[14]Nguồn!#REF!</definedName>
    <definedName name="ThepGoc75x75x6_1" localSheetId="1">[14]Nguồn!#REF!</definedName>
    <definedName name="ThepGoc75x75x6_1" localSheetId="5">[14]Nguồn!#REF!</definedName>
    <definedName name="ThepGoc75x75x6_1">[14]Nguồn!#REF!</definedName>
    <definedName name="thepgoc80_100">"#REF!"</definedName>
    <definedName name="thephinh_1">NA()</definedName>
    <definedName name="thephinhmk">"#REF!"</definedName>
    <definedName name="thepma">10500</definedName>
    <definedName name="thepnaphl">"#REF!"</definedName>
    <definedName name="thept">"#REF!"</definedName>
    <definedName name="theptam_1">NA()</definedName>
    <definedName name="thepto" localSheetId="0">#REF!</definedName>
    <definedName name="thepto" localSheetId="8">#REF!</definedName>
    <definedName name="thepto" localSheetId="7">#REF!</definedName>
    <definedName name="thepto" localSheetId="1">#REF!</definedName>
    <definedName name="thepto" localSheetId="5">#REF!</definedName>
    <definedName name="thepto">#REF!</definedName>
    <definedName name="theptren18" localSheetId="0">#REF!</definedName>
    <definedName name="theptren18" localSheetId="8">#REF!</definedName>
    <definedName name="theptren18" localSheetId="7">#REF!</definedName>
    <definedName name="theptren18" localSheetId="1">#REF!</definedName>
    <definedName name="theptren18" localSheetId="5">#REF!</definedName>
    <definedName name="theptren18">#REF!</definedName>
    <definedName name="theptron">"#REF!"</definedName>
    <definedName name="theptron_1">NA()</definedName>
    <definedName name="theptron12">"#REF!"</definedName>
    <definedName name="theptron14_22">"#REF!"</definedName>
    <definedName name="theptron6_8">"#REF!"</definedName>
    <definedName name="ThepTronD10D18_1" localSheetId="0">[14]Nguồn!#REF!</definedName>
    <definedName name="ThepTronD10D18_1" localSheetId="8">[14]Nguồn!#REF!</definedName>
    <definedName name="ThepTronD10D18_1" localSheetId="7">[14]Nguồn!#REF!</definedName>
    <definedName name="ThepTronD10D18_1" localSheetId="1">[14]Nguồn!#REF!</definedName>
    <definedName name="ThepTronD10D18_1" localSheetId="5">[14]Nguồn!#REF!</definedName>
    <definedName name="ThepTronD10D18_1">[14]Nguồn!#REF!</definedName>
    <definedName name="ThepTronD6D8_1">NA()</definedName>
    <definedName name="thepU" localSheetId="0">[83]TTDZ22!#REF!</definedName>
    <definedName name="thepU" localSheetId="8">[83]TTDZ22!#REF!</definedName>
    <definedName name="thepU" localSheetId="7">[83]TTDZ22!#REF!</definedName>
    <definedName name="thepU" localSheetId="1">[83]TTDZ22!#REF!</definedName>
    <definedName name="thepU" localSheetId="5">[83]TTDZ22!#REF!</definedName>
    <definedName name="thepU">[83]TTDZ22!#REF!</definedName>
    <definedName name="thepU_1" localSheetId="0">[14]Nguồn!#REF!</definedName>
    <definedName name="thepU_1" localSheetId="8">[14]Nguồn!#REF!</definedName>
    <definedName name="thepU_1" localSheetId="7">[14]Nguồn!#REF!</definedName>
    <definedName name="thepU_1" localSheetId="1">[14]Nguồn!#REF!</definedName>
    <definedName name="thepU_1" localSheetId="5">[14]Nguồn!#REF!</definedName>
    <definedName name="thepU_1">[14]Nguồn!#REF!</definedName>
    <definedName name="thetichck">"#REF!"</definedName>
    <definedName name="thgian_bq_1">NA()</definedName>
    <definedName name="thgian_bv_1">NA()</definedName>
    <definedName name="thgian_ck_1">NA()</definedName>
    <definedName name="thgian_d1_1">NA()</definedName>
    <definedName name="thgian_d2_1">NA()</definedName>
    <definedName name="thgian_d3_1">NA()</definedName>
    <definedName name="thgian_dl_1">NA()</definedName>
    <definedName name="thgian_kcs_1">NA()</definedName>
    <definedName name="thgian_nb_1">NA()</definedName>
    <definedName name="thgian_ngio_1">NA()</definedName>
    <definedName name="thgian_nv_1">NA()</definedName>
    <definedName name="thgian_t3_1">NA()</definedName>
    <definedName name="thgian_t4_1">NA()</definedName>
    <definedName name="thgian_t5_1">NA()</definedName>
    <definedName name="thgian_t6_1">NA()</definedName>
    <definedName name="thgian_tc_1">NA()</definedName>
    <definedName name="thgian_tm_1">NA()</definedName>
    <definedName name="thgian_vs_1">NA()</definedName>
    <definedName name="thgian_xh_1">NA()</definedName>
    <definedName name="thgio_bq_1">NA()</definedName>
    <definedName name="thgio_bv_1">NA()</definedName>
    <definedName name="thgio_ck_1">NA()</definedName>
    <definedName name="thgio_d1_1">NA()</definedName>
    <definedName name="thgio_d2_1">NA()</definedName>
    <definedName name="thgio_d3_1">NA()</definedName>
    <definedName name="thgio_dl_1">NA()</definedName>
    <definedName name="thgio_kcs_1">NA()</definedName>
    <definedName name="thgio_nb_1">NA()</definedName>
    <definedName name="thgio_ngio_1">NA()</definedName>
    <definedName name="thgio_nv_1">NA()</definedName>
    <definedName name="thgio_t3_1">NA()</definedName>
    <definedName name="thgio_t4_1">NA()</definedName>
    <definedName name="thgio_t5_1">NA()</definedName>
    <definedName name="thgio_t6_1">NA()</definedName>
    <definedName name="thgio_tc_1">NA()</definedName>
    <definedName name="thgio_tm_1">NA()</definedName>
    <definedName name="thgio_vs_1">NA()</definedName>
    <definedName name="thgio_xh_1">NA()</definedName>
    <definedName name="THGO1pnc">"#REF!"</definedName>
    <definedName name="THGO1pnc_1">NA()</definedName>
    <definedName name="thht">"#REF!"</definedName>
    <definedName name="thht_1">NA()</definedName>
    <definedName name="THI">"#REF!"</definedName>
    <definedName name="THI_1" localSheetId="0">#REF!</definedName>
    <definedName name="THI_1" localSheetId="8">#REF!</definedName>
    <definedName name="THI_1" localSheetId="7">#REF!</definedName>
    <definedName name="THI_1" localSheetId="1">#REF!</definedName>
    <definedName name="THI_1" localSheetId="5">#REF!</definedName>
    <definedName name="THI_1">#REF!</definedName>
    <definedName name="Thickness_Base" localSheetId="0">#REF!</definedName>
    <definedName name="Thickness_Base" localSheetId="8">#REF!</definedName>
    <definedName name="Thickness_Base" localSheetId="7">#REF!</definedName>
    <definedName name="Thickness_Base" localSheetId="1">#REF!</definedName>
    <definedName name="Thickness_Base" localSheetId="5">#REF!</definedName>
    <definedName name="Thickness_Base">#REF!</definedName>
    <definedName name="Thickness_Slab_d" localSheetId="0">#REF!</definedName>
    <definedName name="Thickness_Slab_d" localSheetId="8">#REF!</definedName>
    <definedName name="Thickness_Slab_d" localSheetId="7">#REF!</definedName>
    <definedName name="Thickness_Slab_d" localSheetId="1">#REF!</definedName>
    <definedName name="Thickness_Slab_d" localSheetId="5">#REF!</definedName>
    <definedName name="Thickness_Slab_d">#REF!</definedName>
    <definedName name="Thickness_Slab_nd" localSheetId="0">#REF!</definedName>
    <definedName name="Thickness_Slab_nd" localSheetId="8">#REF!</definedName>
    <definedName name="Thickness_Slab_nd" localSheetId="7">#REF!</definedName>
    <definedName name="Thickness_Slab_nd" localSheetId="1">#REF!</definedName>
    <definedName name="Thickness_Slab_nd" localSheetId="5">#REF!</definedName>
    <definedName name="Thickness_Slab_nd">#REF!</definedName>
    <definedName name="Thickness_Slab_SA" localSheetId="0">#REF!</definedName>
    <definedName name="Thickness_Slab_SA" localSheetId="8">#REF!</definedName>
    <definedName name="Thickness_Slab_SA" localSheetId="7">#REF!</definedName>
    <definedName name="Thickness_Slab_SA" localSheetId="1">#REF!</definedName>
    <definedName name="Thickness_Slab_SA" localSheetId="5">#REF!</definedName>
    <definedName name="Thickness_Slab_SA">#REF!</definedName>
    <definedName name="THIETBI_1" localSheetId="0">[14]Nguồn!#REF!</definedName>
    <definedName name="THIETBI_1" localSheetId="8">[14]Nguồn!#REF!</definedName>
    <definedName name="THIETBI_1" localSheetId="7">[14]Nguồn!#REF!</definedName>
    <definedName name="THIETBI_1" localSheetId="1">[14]Nguồn!#REF!</definedName>
    <definedName name="THIETBI_1" localSheetId="5">[14]Nguồn!#REF!</definedName>
    <definedName name="THIETBI_1">[14]Nguồn!#REF!</definedName>
    <definedName name="thinghiem">"#REF!"</definedName>
    <definedName name="thinh">[52]gvl!$N$23</definedName>
    <definedName name="ThiÕt_bÞ_phun_cat" localSheetId="0">#REF!</definedName>
    <definedName name="ThiÕt_bÞ_phun_cat" localSheetId="8">#REF!</definedName>
    <definedName name="ThiÕt_bÞ_phun_cat" localSheetId="7">#REF!</definedName>
    <definedName name="ThiÕt_bÞ_phun_cat" localSheetId="1">#REF!</definedName>
    <definedName name="ThiÕt_bÞ_phun_cat" localSheetId="5">#REF!</definedName>
    <definedName name="ThiÕt_bÞ_phun_cat">#REF!</definedName>
    <definedName name="THK" localSheetId="0">'[1]COAT&amp;WRAP-QIOT-#3'!#REF!</definedName>
    <definedName name="THK" localSheetId="8">'[1]COAT&amp;WRAP-QIOT-#3'!#REF!</definedName>
    <definedName name="THK" localSheetId="7">'[1]COAT&amp;WRAP-QIOT-#3'!#REF!</definedName>
    <definedName name="THK" localSheetId="1">'[1]COAT&amp;WRAP-QIOT-#3'!#REF!</definedName>
    <definedName name="THK" localSheetId="5">'[1]COAT&amp;WRAP-QIOT-#3'!#REF!</definedName>
    <definedName name="THK">'[1]COAT&amp;WRAP-QIOT-#3'!#REF!</definedName>
    <definedName name="THK_1" localSheetId="0">[14]Nguồn!#REF!</definedName>
    <definedName name="THK_1" localSheetId="8">[14]Nguồn!#REF!</definedName>
    <definedName name="THK_1" localSheetId="7">[14]Nguồn!#REF!</definedName>
    <definedName name="THK_1" localSheetId="1">[14]Nguồn!#REF!</definedName>
    <definedName name="THK_1" localSheetId="5">[14]Nguồn!#REF!</definedName>
    <definedName name="THK_1">[14]Nguồn!#REF!</definedName>
    <definedName name="THK_2">NA()</definedName>
    <definedName name="THK_3">NA()</definedName>
    <definedName name="THK_4" localSheetId="0">[14]Nguồn!#REF!</definedName>
    <definedName name="THK_4" localSheetId="8">[14]Nguồn!#REF!</definedName>
    <definedName name="THK_4" localSheetId="7">[14]Nguồn!#REF!</definedName>
    <definedName name="THK_4" localSheetId="1">[14]Nguồn!#REF!</definedName>
    <definedName name="THK_4" localSheetId="5">[14]Nguồn!#REF!</definedName>
    <definedName name="THK_4">[14]Nguồn!#REF!</definedName>
    <definedName name="THK_5">NA()</definedName>
    <definedName name="THK_6">NA()</definedName>
    <definedName name="THK_7" localSheetId="0">#REF!</definedName>
    <definedName name="THK_7" localSheetId="8">#REF!</definedName>
    <definedName name="THK_7" localSheetId="7">#REF!</definedName>
    <definedName name="THK_7" localSheetId="1">#REF!</definedName>
    <definedName name="THK_7" localSheetId="5">#REF!</definedName>
    <definedName name="THK_7">#REF!</definedName>
    <definedName name="THK_8">NA()</definedName>
    <definedName name="THkinhPhiToanBo">"#REF!"</definedName>
    <definedName name="THKL">{"'Sheet1'!$L$16"}</definedName>
    <definedName name="THKL_1">{"'Sheet1'!$L$16"}</definedName>
    <definedName name="THKL_1_1">{"'Sheet1'!$L$16"}</definedName>
    <definedName name="THKL_2">{"'Sheet1'!$L$16"}</definedName>
    <definedName name="THKL_3">{"'Sheet1'!$L$16"}</definedName>
    <definedName name="THKL_4">{"'Sheet1'!$L$16"}</definedName>
    <definedName name="THKL_5">{"'Sheet1'!$L$16"}</definedName>
    <definedName name="THKL_6">{"'Sheet1'!$L$16"}</definedName>
    <definedName name="THKL_7">{"'Sheet1'!$L$16"}</definedName>
    <definedName name="thkl2" localSheetId="0" hidden="1">{"'Sheet1'!$L$16"}</definedName>
    <definedName name="thkl2" localSheetId="6" hidden="1">{"'Sheet1'!$L$16"}</definedName>
    <definedName name="thkl2" localSheetId="8" hidden="1">{"'Sheet1'!$L$16"}</definedName>
    <definedName name="thkl2" localSheetId="7" hidden="1">{"'Sheet1'!$L$16"}</definedName>
    <definedName name="thkl2" localSheetId="1" hidden="1">{"'Sheet1'!$L$16"}</definedName>
    <definedName name="thkl2" localSheetId="5" hidden="1">{"'Sheet1'!$L$16"}</definedName>
    <definedName name="thkl2" hidden="1">{"'Sheet1'!$L$16"}</definedName>
    <definedName name="thkl3" localSheetId="0" hidden="1">{"'Sheet1'!$L$16"}</definedName>
    <definedName name="thkl3" localSheetId="6" hidden="1">{"'Sheet1'!$L$16"}</definedName>
    <definedName name="thkl3" localSheetId="8" hidden="1">{"'Sheet1'!$L$16"}</definedName>
    <definedName name="thkl3" localSheetId="7" hidden="1">{"'Sheet1'!$L$16"}</definedName>
    <definedName name="thkl3" localSheetId="1" hidden="1">{"'Sheet1'!$L$16"}</definedName>
    <definedName name="thkl3" localSheetId="5" hidden="1">{"'Sheet1'!$L$16"}</definedName>
    <definedName name="thkl3" hidden="1">{"'Sheet1'!$L$16"}</definedName>
    <definedName name="THKP160" localSheetId="0">'[8]dongia (2)'!#REF!</definedName>
    <definedName name="THKP160" localSheetId="8">'[8]dongia (2)'!#REF!</definedName>
    <definedName name="THKP160" localSheetId="7">'[8]dongia (2)'!#REF!</definedName>
    <definedName name="THKP160" localSheetId="1">'[8]dongia (2)'!#REF!</definedName>
    <definedName name="THKP160" localSheetId="5">'[8]dongia (2)'!#REF!</definedName>
    <definedName name="THKP160">'[8]dongia (2)'!#REF!</definedName>
    <definedName name="THKP160_1">NA()</definedName>
    <definedName name="thkp3">"#REF!"</definedName>
    <definedName name="thkp3_1">NA()</definedName>
    <definedName name="THKP7YT" localSheetId="0" hidden="1">{"'Sheet1'!$L$16"}</definedName>
    <definedName name="THKP7YT" localSheetId="6" hidden="1">{"'Sheet1'!$L$16"}</definedName>
    <definedName name="THKP7YT" localSheetId="8" hidden="1">{"'Sheet1'!$L$16"}</definedName>
    <definedName name="THKP7YT" localSheetId="7" hidden="1">{"'Sheet1'!$L$16"}</definedName>
    <definedName name="THKP7YT" localSheetId="1" hidden="1">{"'Sheet1'!$L$16"}</definedName>
    <definedName name="THKP7YT" localSheetId="5" hidden="1">{"'Sheet1'!$L$16"}</definedName>
    <definedName name="THKP7YT" hidden="1">{"'Sheet1'!$L$16"}</definedName>
    <definedName name="THKSTK">"#REF!"</definedName>
    <definedName name="THLCO">"#REF!"</definedName>
    <definedName name="THLNO">"#REF!"</definedName>
    <definedName name="THLTK">"#REF!"</definedName>
    <definedName name="Þmong">"#REF!"</definedName>
    <definedName name="ÞNXoldk">"#REF!"</definedName>
    <definedName name="ThoatNuoc" localSheetId="0">#REF!</definedName>
    <definedName name="ThoatNuoc" localSheetId="8">#REF!</definedName>
    <definedName name="ThoatNuoc" localSheetId="7">#REF!</definedName>
    <definedName name="ThoatNuoc" localSheetId="1">#REF!</definedName>
    <definedName name="ThoatNuoc" localSheetId="5">#REF!</definedName>
    <definedName name="ThoatNuoc">#REF!</definedName>
    <definedName name="thongso">"#REF!"</definedName>
    <definedName name="thop">"#REF!"</definedName>
    <definedName name="THop_1">NA()</definedName>
    <definedName name="Þsan">"#REF!"</definedName>
    <definedName name="THT">"#REF!"</definedName>
    <definedName name="THThao">"#REF!"</definedName>
    <definedName name="thtich1">"#REF!"</definedName>
    <definedName name="thtich2">"#REF!"</definedName>
    <definedName name="thtich3">"#REF!"</definedName>
    <definedName name="thtich4">"#REF!"</definedName>
    <definedName name="thtich5">"#REF!"</definedName>
    <definedName name="thtich6">"#REF!"</definedName>
    <definedName name="THTLMcap">"#REF!"</definedName>
    <definedName name="THToanBo">"#REF!"</definedName>
    <definedName name="THtoanbo2">"#REF!"</definedName>
    <definedName name="thtr15" localSheetId="0">[8]giathanh1!#REF!</definedName>
    <definedName name="thtr15" localSheetId="8">[8]giathanh1!#REF!</definedName>
    <definedName name="thtr15" localSheetId="7">[8]giathanh1!#REF!</definedName>
    <definedName name="thtr15" localSheetId="1">[8]giathanh1!#REF!</definedName>
    <definedName name="thtr15" localSheetId="5">[8]giathanh1!#REF!</definedName>
    <definedName name="thtr15">[8]giathanh1!#REF!</definedName>
    <definedName name="thtr15_1">NA()</definedName>
    <definedName name="thtt">"#REF!"</definedName>
    <definedName name="thtt_1">NA()</definedName>
    <definedName name="thtu_1">NA()</definedName>
    <definedName name="thu" localSheetId="0" hidden="1">{"'Sheet1'!$L$16"}</definedName>
    <definedName name="thu" localSheetId="6" hidden="1">{"'Sheet1'!$L$16"}</definedName>
    <definedName name="thu" localSheetId="8" hidden="1">{"'Sheet1'!$L$16"}</definedName>
    <definedName name="thu" localSheetId="7" hidden="1">{"'Sheet1'!$L$16"}</definedName>
    <definedName name="thu" localSheetId="1" hidden="1">{"'Sheet1'!$L$16"}</definedName>
    <definedName name="thu" localSheetId="5" hidden="1">{"'Sheet1'!$L$16"}</definedName>
    <definedName name="thu" hidden="1">{"'Sheet1'!$L$16"}</definedName>
    <definedName name="Thu.von.dot1">"#REF!"</definedName>
    <definedName name="Thu.von.dot2">"#REF!"</definedName>
    <definedName name="Thu.von.dot3">"#REF!"</definedName>
    <definedName name="Thu.von.dot4">"#REF!"</definedName>
    <definedName name="Thu.von.dot5">"#REF!"</definedName>
    <definedName name="THU_1" localSheetId="0">[14]Nguồn!#REF!</definedName>
    <definedName name="THU_1" localSheetId="8">[14]Nguồn!#REF!</definedName>
    <definedName name="THU_1" localSheetId="7">[14]Nguồn!#REF!</definedName>
    <definedName name="THU_1" localSheetId="1">[14]Nguồn!#REF!</definedName>
    <definedName name="THU_1" localSheetId="5">[14]Nguồn!#REF!</definedName>
    <definedName name="THU_1">[14]Nguồn!#REF!</definedName>
    <definedName name="thu_1_1">{"'Sheet1'!$L$16"}</definedName>
    <definedName name="thu_2">{"'Sheet1'!$L$16"}</definedName>
    <definedName name="thu_3">{"'Sheet1'!$L$16"}</definedName>
    <definedName name="thu_4">{"'Sheet1'!$L$16"}</definedName>
    <definedName name="thu_5">{"'Sheet1'!$L$16"}</definedName>
    <definedName name="thu_6">{"'Sheet1'!$L$16"}</definedName>
    <definedName name="thu_7">{"'Sheet1'!$L$16"}</definedName>
    <definedName name="thucthanh">'[84]Thuc thanh'!$E$29</definedName>
    <definedName name="THUDUC1" localSheetId="0">#REF!</definedName>
    <definedName name="THUDUC1" localSheetId="8">#REF!</definedName>
    <definedName name="THUDUC1" localSheetId="7">#REF!</definedName>
    <definedName name="THUDUC1" localSheetId="1">#REF!</definedName>
    <definedName name="THUDUC1" localSheetId="5">#REF!</definedName>
    <definedName name="THUDUC1">#REF!</definedName>
    <definedName name="THUDUC2" localSheetId="0">#REF!</definedName>
    <definedName name="THUDUC2" localSheetId="8">#REF!</definedName>
    <definedName name="THUDUC2" localSheetId="7">#REF!</definedName>
    <definedName name="THUDUC2" localSheetId="1">#REF!</definedName>
    <definedName name="THUDUC2" localSheetId="5">#REF!</definedName>
    <definedName name="THUDUC2">#REF!</definedName>
    <definedName name="thue">6</definedName>
    <definedName name="thue_1">6</definedName>
    <definedName name="THUEDKC">"#REF!"</definedName>
    <definedName name="THUEDKN">"#REF!"</definedName>
    <definedName name="THUELKPSCO">"#REF!"</definedName>
    <definedName name="THUELKPSNO">"#REF!"</definedName>
    <definedName name="THUEMA">"#REF!"</definedName>
    <definedName name="THUEPSC">"#REF!"</definedName>
    <definedName name="THUEPSN">"#REF!"</definedName>
    <definedName name="þuggh">"#REF!"</definedName>
    <definedName name="thuocno">"#REF!"</definedName>
    <definedName name="Thuvondot5">"#REF!"</definedName>
    <definedName name="thuy" localSheetId="0" hidden="1">{"'Sheet1'!$L$16"}</definedName>
    <definedName name="thuy" localSheetId="6" hidden="1">{"'Sheet1'!$L$16"}</definedName>
    <definedName name="thuy" localSheetId="8" hidden="1">{"'Sheet1'!$L$16"}</definedName>
    <definedName name="thuy" localSheetId="7" hidden="1">{"'Sheet1'!$L$16"}</definedName>
    <definedName name="thuy" localSheetId="1" hidden="1">{"'Sheet1'!$L$16"}</definedName>
    <definedName name="thuy" localSheetId="5" hidden="1">{"'Sheet1'!$L$16"}</definedName>
    <definedName name="thuy" hidden="1">{"'Sheet1'!$L$16"}</definedName>
    <definedName name="thuy_1">NA()</definedName>
    <definedName name="THUYETMINH">[85]ptvt!$A$6:$X$128</definedName>
    <definedName name="THVanXoan">"#REF!"</definedName>
    <definedName name="thvlmoi" localSheetId="0" hidden="1">{"'Sheet1'!$L$16"}</definedName>
    <definedName name="thvlmoi" localSheetId="6" hidden="1">{"'Sheet1'!$L$16"}</definedName>
    <definedName name="thvlmoi" localSheetId="8" hidden="1">{"'Sheet1'!$L$16"}</definedName>
    <definedName name="thvlmoi" localSheetId="7" hidden="1">{"'Sheet1'!$L$16"}</definedName>
    <definedName name="thvlmoi" localSheetId="1" hidden="1">{"'Sheet1'!$L$16"}</definedName>
    <definedName name="thvlmoi" localSheetId="5" hidden="1">{"'Sheet1'!$L$16"}</definedName>
    <definedName name="thvlmoi" hidden="1">{"'Sheet1'!$L$16"}</definedName>
    <definedName name="thvlmoimoi" localSheetId="0" hidden="1">{"'Sheet1'!$L$16"}</definedName>
    <definedName name="thvlmoimoi" localSheetId="6" hidden="1">{"'Sheet1'!$L$16"}</definedName>
    <definedName name="thvlmoimoi" localSheetId="8" hidden="1">{"'Sheet1'!$L$16"}</definedName>
    <definedName name="thvlmoimoi" localSheetId="7" hidden="1">{"'Sheet1'!$L$16"}</definedName>
    <definedName name="thvlmoimoi" localSheetId="1" hidden="1">{"'Sheet1'!$L$16"}</definedName>
    <definedName name="thvlmoimoi" localSheetId="5" hidden="1">{"'Sheet1'!$L$16"}</definedName>
    <definedName name="thvlmoimoi" hidden="1">{"'Sheet1'!$L$16"}</definedName>
    <definedName name="THXD2" localSheetId="0" hidden="1">{"'Sheet1'!$L$16"}</definedName>
    <definedName name="THXD2" localSheetId="6" hidden="1">{"'Sheet1'!$L$16"}</definedName>
    <definedName name="THXD2" localSheetId="8" hidden="1">{"'Sheet1'!$L$16"}</definedName>
    <definedName name="THXD2" localSheetId="7" hidden="1">{"'Sheet1'!$L$16"}</definedName>
    <definedName name="THXD2" localSheetId="1" hidden="1">{"'Sheet1'!$L$16"}</definedName>
    <definedName name="THXD2" localSheetId="5" hidden="1">{"'Sheet1'!$L$16"}</definedName>
    <definedName name="THXD2" hidden="1">{"'Sheet1'!$L$16"}</definedName>
    <definedName name="THXNK">"#REF!"</definedName>
    <definedName name="TI">"#REF!"</definedName>
    <definedName name="Tien">"#REF!"</definedName>
    <definedName name="Tien_1">NA()</definedName>
    <definedName name="TIENKQKD">"#REF!"</definedName>
    <definedName name="TIENLUONG">"#REF!"</definedName>
    <definedName name="Tiep_dia_1">NA()</definedName>
    <definedName name="Tiepdia">[8]Tiepdia!$1:$1048576</definedName>
    <definedName name="Tiepdia_1">NA()</definedName>
    <definedName name="Tiepdiama">9500</definedName>
    <definedName name="tiet3" localSheetId="0">[86]!tiet3</definedName>
    <definedName name="tiet3" localSheetId="8">[86]!tiet3</definedName>
    <definedName name="tiet3" localSheetId="7">[86]!tiet3</definedName>
    <definedName name="tiet3" localSheetId="1">[86]!tiet3</definedName>
    <definedName name="tiet3" localSheetId="5">[86]!tiet3</definedName>
    <definedName name="tiet3">[86]!tiet3</definedName>
    <definedName name="tiet4" localSheetId="0">[86]!tiet4</definedName>
    <definedName name="tiet4" localSheetId="8">[86]!tiet4</definedName>
    <definedName name="tiet4" localSheetId="7">[86]!tiet4</definedName>
    <definedName name="tiet4" localSheetId="1">[86]!tiet4</definedName>
    <definedName name="tiet4" localSheetId="5">[86]!tiet4</definedName>
    <definedName name="tiet4">[86]!tiet4</definedName>
    <definedName name="TIEU_HAO_VAT_TU_DZ0.4KV">"#REF!"</definedName>
    <definedName name="TIEU_HAO_VAT_TU_DZ22KV">"#REF!"</definedName>
    <definedName name="TIEU_HAO_VAT_TU_TBA">"#REF!"</definedName>
    <definedName name="tim" localSheetId="0">[87]!tim</definedName>
    <definedName name="tim" localSheetId="8">[87]!tim</definedName>
    <definedName name="tim" localSheetId="7">[87]!tim</definedName>
    <definedName name="tim" localSheetId="1">[87]!tim</definedName>
    <definedName name="tim" localSheetId="5">[87]!tim</definedName>
    <definedName name="tim">[87]!tim</definedName>
    <definedName name="tim_cau_trung" localSheetId="0">#REF!</definedName>
    <definedName name="tim_cau_trung" localSheetId="8">#REF!</definedName>
    <definedName name="tim_cau_trung" localSheetId="7">#REF!</definedName>
    <definedName name="tim_cau_trung" localSheetId="1">#REF!</definedName>
    <definedName name="tim_cau_trung" localSheetId="5">#REF!</definedName>
    <definedName name="tim_cau_trung">#REF!</definedName>
    <definedName name="Tim_cong">"#REF!"</definedName>
    <definedName name="Tim_cong_1">NA()</definedName>
    <definedName name="Tim_Lan_Xuat_Hien">"#REF!"</definedName>
    <definedName name="Tim_lan_xuat_hien_cong">"#REF!"</definedName>
    <definedName name="Tim_lan_xuat_hien_duong">"#REF!"</definedName>
    <definedName name="tim_xuat_hien">"#REF!"</definedName>
    <definedName name="tim_xuat_hien_1">NA()</definedName>
    <definedName name="time" localSheetId="0">#REF!</definedName>
    <definedName name="time" localSheetId="8">#REF!</definedName>
    <definedName name="time" localSheetId="7">#REF!</definedName>
    <definedName name="time" localSheetId="1">#REF!</definedName>
    <definedName name="time" localSheetId="5">#REF!</definedName>
    <definedName name="time">#REF!</definedName>
    <definedName name="tinhqd">"#REF!"</definedName>
    <definedName name="tinhqd_1">NA()</definedName>
    <definedName name="tinhtrang16">[59]NSĐP!$P$7:$P$184</definedName>
    <definedName name="tinhtrangTH">[59]NSĐP!$V$7:$V$184</definedName>
    <definedName name="TIT">"#REF!"</definedName>
    <definedName name="TITAN">"#REF!"</definedName>
    <definedName name="TK">"#REF!"</definedName>
    <definedName name="tk_1">NA()</definedName>
    <definedName name="tk141_1">NA()</definedName>
    <definedName name="TK155_1">NA()</definedName>
    <definedName name="TK331APC">"#REF!"</definedName>
    <definedName name="TK331CB">"#REF!"</definedName>
    <definedName name="TK331GT">"#REF!"</definedName>
    <definedName name="TK331K">"#REF!"</definedName>
    <definedName name="TK331KH">"#REF!"</definedName>
    <definedName name="TK331MT">"#REF!"</definedName>
    <definedName name="TK331NT">"#REF!"</definedName>
    <definedName name="TK331PA">"#REF!"</definedName>
    <definedName name="TK331PACIFIC">"#REF!"</definedName>
    <definedName name="tk331PD">"#REF!"</definedName>
    <definedName name="TK331THN">"#REF!"</definedName>
    <definedName name="tk331TKN">"#REF!"</definedName>
    <definedName name="TK331VT">"#REF!"</definedName>
    <definedName name="tk3338TTNCN">"#REF!"</definedName>
    <definedName name="tk3388K">"#REF!"</definedName>
    <definedName name="tkco_1">NA()</definedName>
    <definedName name="TKCOÙ" localSheetId="0">#REF!</definedName>
    <definedName name="TKCOÙ" localSheetId="8">#REF!</definedName>
    <definedName name="TKCOÙ" localSheetId="7">#REF!</definedName>
    <definedName name="TKCOÙ" localSheetId="1">#REF!</definedName>
    <definedName name="TKCOÙ" localSheetId="5">#REF!</definedName>
    <definedName name="TKCOÙ">#REF!</definedName>
    <definedName name="TKGHICO_1">NA()</definedName>
    <definedName name="TKGHINO_1">NA()</definedName>
    <definedName name="tkno_1">NA()</definedName>
    <definedName name="TKNÔÏ" localSheetId="0">#REF!</definedName>
    <definedName name="TKNÔÏ" localSheetId="8">#REF!</definedName>
    <definedName name="TKNÔÏ" localSheetId="7">#REF!</definedName>
    <definedName name="TKNÔÏ" localSheetId="1">#REF!</definedName>
    <definedName name="TKNÔÏ" localSheetId="5">#REF!</definedName>
    <definedName name="TKNÔÏ">#REF!</definedName>
    <definedName name="TKP">"#REF!"</definedName>
    <definedName name="tkp_1">NA()</definedName>
    <definedName name="TKYB">"TKYB"</definedName>
    <definedName name="TL" localSheetId="0">[12]ND!#REF!</definedName>
    <definedName name="TL" localSheetId="8">[12]ND!#REF!</definedName>
    <definedName name="TL" localSheetId="7">[12]ND!#REF!</definedName>
    <definedName name="TL" localSheetId="1">[12]ND!#REF!</definedName>
    <definedName name="TL" localSheetId="5">[12]ND!#REF!</definedName>
    <definedName name="TL">[12]ND!#REF!</definedName>
    <definedName name="TL_PB">"#REF!"</definedName>
    <definedName name="TL1_1">NA()</definedName>
    <definedName name="TL2_1">NA()</definedName>
    <definedName name="TL3_1">NA()</definedName>
    <definedName name="TLA120_1">NA()</definedName>
    <definedName name="TLA35_1">NA()</definedName>
    <definedName name="TLA50_1">NA()</definedName>
    <definedName name="TLA70_1">NA()</definedName>
    <definedName name="TLA95_1">NA()</definedName>
    <definedName name="TLAC120">"#REF!"</definedName>
    <definedName name="TLAC120_1">NA()</definedName>
    <definedName name="TLAC35">"#REF!"</definedName>
    <definedName name="TLAC35_1">NA()</definedName>
    <definedName name="TLAC50">"#REF!"</definedName>
    <definedName name="TLAC50_1">NA()</definedName>
    <definedName name="TLAC70">"#REF!"</definedName>
    <definedName name="TLAC70_1">NA()</definedName>
    <definedName name="TLAC95">"#REF!"</definedName>
    <definedName name="TLAC95_1">NA()</definedName>
    <definedName name="TLD" localSheetId="0">#REF!</definedName>
    <definedName name="TLD" localSheetId="8">#REF!</definedName>
    <definedName name="TLD" localSheetId="7">#REF!</definedName>
    <definedName name="TLD" localSheetId="1">#REF!</definedName>
    <definedName name="TLD" localSheetId="5">#REF!</definedName>
    <definedName name="TLD">#REF!</definedName>
    <definedName name="TLDa_1">NA()</definedName>
    <definedName name="TLdat_1">NA()</definedName>
    <definedName name="TLDM_1">NA()</definedName>
    <definedName name="Tle">"#REF!"</definedName>
    <definedName name="Tle_1">"#REF!"</definedName>
    <definedName name="TLLP" localSheetId="0">#REF!</definedName>
    <definedName name="TLLP" localSheetId="8">#REF!</definedName>
    <definedName name="TLLP" localSheetId="7">#REF!</definedName>
    <definedName name="TLLP" localSheetId="1">#REF!</definedName>
    <definedName name="TLLP" localSheetId="5">#REF!</definedName>
    <definedName name="TLLP">#REF!</definedName>
    <definedName name="TLR">"#REF!"</definedName>
    <definedName name="TLR_1">NA()</definedName>
    <definedName name="TLTT_KHO1">"#REF!"</definedName>
    <definedName name="TLTT_UOT1">"#REF!"</definedName>
    <definedName name="TLTT_UOT2">"#REF!"</definedName>
    <definedName name="TLTT_UOT3">"#REF!"</definedName>
    <definedName name="TLTT_UOT4">"#REF!"</definedName>
    <definedName name="TLTT_UOT5">"#REF!"</definedName>
    <definedName name="TLTT_UOT6">"#REF!"</definedName>
    <definedName name="TLTT_UOT7">"#REF!"</definedName>
    <definedName name="tluong">"#REF!"</definedName>
    <definedName name="TLY" localSheetId="0">#REF!</definedName>
    <definedName name="TLY" localSheetId="8">#REF!</definedName>
    <definedName name="TLY" localSheetId="7">#REF!</definedName>
    <definedName name="TLY" localSheetId="1">#REF!</definedName>
    <definedName name="TLY" localSheetId="5">#REF!</definedName>
    <definedName name="TLY">#REF!</definedName>
    <definedName name="TM">"#REF!"</definedName>
    <definedName name="TMDT1">"#REF!"</definedName>
    <definedName name="TMDT1_1">NA()</definedName>
    <definedName name="TMDT2">"#REF!"</definedName>
    <definedName name="TMDT2_1">NA()</definedName>
    <definedName name="TMDTmoi">"#REF!"</definedName>
    <definedName name="TMDTmoi_1">NA()</definedName>
    <definedName name="tmm1.5">"#REF!"</definedName>
    <definedName name="tmm1.5_1">NA()</definedName>
    <definedName name="tmmg">"#REF!"</definedName>
    <definedName name="tmmg_1">NA()</definedName>
    <definedName name="TN">"#REF!"</definedName>
    <definedName name="tn_1">NA()</definedName>
    <definedName name="TN_b_qu_n">"#REF!"</definedName>
    <definedName name="tn1pinnc" localSheetId="0">'[8]thao-go'!#REF!</definedName>
    <definedName name="tn1pinnc" localSheetId="8">'[8]thao-go'!#REF!</definedName>
    <definedName name="tn1pinnc" localSheetId="7">'[8]thao-go'!#REF!</definedName>
    <definedName name="tn1pinnc" localSheetId="1">'[8]thao-go'!#REF!</definedName>
    <definedName name="tn1pinnc" localSheetId="5">'[8]thao-go'!#REF!</definedName>
    <definedName name="tn1pinnc">'[8]thao-go'!#REF!</definedName>
    <definedName name="tn1pinnc_1">NA()</definedName>
    <definedName name="tn2mhnnc" localSheetId="0">'[8]thao-go'!#REF!</definedName>
    <definedName name="tn2mhnnc" localSheetId="8">'[8]thao-go'!#REF!</definedName>
    <definedName name="tn2mhnnc" localSheetId="7">'[8]thao-go'!#REF!</definedName>
    <definedName name="tn2mhnnc" localSheetId="1">'[8]thao-go'!#REF!</definedName>
    <definedName name="tn2mhnnc" localSheetId="5">'[8]thao-go'!#REF!</definedName>
    <definedName name="tn2mhnnc">'[8]thao-go'!#REF!</definedName>
    <definedName name="tn2mhnnc_1">NA()</definedName>
    <definedName name="TNChiuThue">"#REF!"</definedName>
    <definedName name="TNCM" localSheetId="0">'[8]CHITIET VL-NC-TT-3p'!#REF!</definedName>
    <definedName name="TNCM" localSheetId="8">'[8]CHITIET VL-NC-TT-3p'!#REF!</definedName>
    <definedName name="TNCM" localSheetId="7">'[8]CHITIET VL-NC-TT-3p'!#REF!</definedName>
    <definedName name="TNCM" localSheetId="1">'[8]CHITIET VL-NC-TT-3p'!#REF!</definedName>
    <definedName name="TNCM" localSheetId="5">'[8]CHITIET VL-NC-TT-3p'!#REF!</definedName>
    <definedName name="TNCM">'[8]CHITIET VL-NC-TT-3p'!#REF!</definedName>
    <definedName name="TNCM_1" localSheetId="0">[43]Nguồn!#REF!</definedName>
    <definedName name="TNCM_1" localSheetId="8">[43]Nguồn!#REF!</definedName>
    <definedName name="TNCM_1" localSheetId="7">[43]Nguồn!#REF!</definedName>
    <definedName name="TNCM_1" localSheetId="1">[43]Nguồn!#REF!</definedName>
    <definedName name="TNCM_1" localSheetId="5">[43]Nguồn!#REF!</definedName>
    <definedName name="TNCM_1">[43]Nguồn!#REF!</definedName>
    <definedName name="TNCTtinhtruoc_1">NA()</definedName>
    <definedName name="Tnd">"#REF!"</definedName>
    <definedName name="tnh_bq_1">NA()</definedName>
    <definedName name="tnh_bv_1">NA()</definedName>
    <definedName name="tnh_ck_1">NA()</definedName>
    <definedName name="tnh_d1_1">NA()</definedName>
    <definedName name="tnh_d2_1">NA()</definedName>
    <definedName name="tnh_d3_1">NA()</definedName>
    <definedName name="tnh_dl_1">NA()</definedName>
    <definedName name="tnh_kcs_1">NA()</definedName>
    <definedName name="tnh_nb_1">NA()</definedName>
    <definedName name="tnh_ngio_1">NA()</definedName>
    <definedName name="tnh_nv_1">NA()</definedName>
    <definedName name="tnh_t3_1">NA()</definedName>
    <definedName name="tnh_t4_1">NA()</definedName>
    <definedName name="tnh_t5_1">NA()</definedName>
    <definedName name="tnh_t6_1">NA()</definedName>
    <definedName name="tnh_tc_1">NA()</definedName>
    <definedName name="tnh_tm_1">NA()</definedName>
    <definedName name="tnh_vs_1">NA()</definedName>
    <definedName name="tnh_xh_1">NA()</definedName>
    <definedName name="tnhnnc" localSheetId="0">'[8]thao-go'!#REF!</definedName>
    <definedName name="tnhnnc" localSheetId="8">'[8]thao-go'!#REF!</definedName>
    <definedName name="tnhnnc" localSheetId="7">'[8]thao-go'!#REF!</definedName>
    <definedName name="tnhnnc" localSheetId="1">'[8]thao-go'!#REF!</definedName>
    <definedName name="tnhnnc" localSheetId="5">'[8]thao-go'!#REF!</definedName>
    <definedName name="tnhnnc">'[8]thao-go'!#REF!</definedName>
    <definedName name="tnhnnc_1">NA()</definedName>
    <definedName name="tnignc" localSheetId="0">'[8]thao-go'!#REF!</definedName>
    <definedName name="tnignc" localSheetId="8">'[8]thao-go'!#REF!</definedName>
    <definedName name="tnignc" localSheetId="7">'[8]thao-go'!#REF!</definedName>
    <definedName name="tnignc" localSheetId="1">'[8]thao-go'!#REF!</definedName>
    <definedName name="tnignc" localSheetId="5">'[8]thao-go'!#REF!</definedName>
    <definedName name="tnignc">'[8]thao-go'!#REF!</definedName>
    <definedName name="tnignc_1">NA()</definedName>
    <definedName name="tnin190nc" localSheetId="0">'[8]thao-go'!#REF!</definedName>
    <definedName name="tnin190nc" localSheetId="8">'[8]thao-go'!#REF!</definedName>
    <definedName name="tnin190nc" localSheetId="7">'[8]thao-go'!#REF!</definedName>
    <definedName name="tnin190nc" localSheetId="1">'[8]thao-go'!#REF!</definedName>
    <definedName name="tnin190nc" localSheetId="5">'[8]thao-go'!#REF!</definedName>
    <definedName name="tnin190nc">'[8]thao-go'!#REF!</definedName>
    <definedName name="tnin190nc_1">NA()</definedName>
    <definedName name="tnlnc" localSheetId="0">'[8]thao-go'!#REF!</definedName>
    <definedName name="tnlnc" localSheetId="8">'[8]thao-go'!#REF!</definedName>
    <definedName name="tnlnc" localSheetId="7">'[8]thao-go'!#REF!</definedName>
    <definedName name="tnlnc" localSheetId="1">'[8]thao-go'!#REF!</definedName>
    <definedName name="tnlnc" localSheetId="5">'[8]thao-go'!#REF!</definedName>
    <definedName name="tnlnc">'[8]thao-go'!#REF!</definedName>
    <definedName name="tnlnc_1">NA()</definedName>
    <definedName name="tnnnc" localSheetId="0">'[8]thao-go'!#REF!</definedName>
    <definedName name="tnnnc" localSheetId="8">'[8]thao-go'!#REF!</definedName>
    <definedName name="tnnnc" localSheetId="7">'[8]thao-go'!#REF!</definedName>
    <definedName name="tnnnc" localSheetId="1">'[8]thao-go'!#REF!</definedName>
    <definedName name="tnnnc" localSheetId="5">'[8]thao-go'!#REF!</definedName>
    <definedName name="tnnnc">'[8]thao-go'!#REF!</definedName>
    <definedName name="tnnnc_1">NA()</definedName>
    <definedName name="TNNT_1">NA()</definedName>
    <definedName name="tno">[13]gVL!$Q$47</definedName>
    <definedName name="tntt">"#REF!"</definedName>
    <definedName name="To">"#REF!"</definedName>
    <definedName name="to_1">NA()</definedName>
    <definedName name="TO14_1">{"'Sheet1'!$L$16"}</definedName>
    <definedName name="TO14_1_1">{"'Sheet1'!$L$16"}</definedName>
    <definedName name="TO14_2">{"'Sheet1'!$L$16"}</definedName>
    <definedName name="TO14_3">{"'Sheet1'!$L$16"}</definedName>
    <definedName name="TO14_4">{"'Sheet1'!$L$16"}</definedName>
    <definedName name="TO14_5">{"'Sheet1'!$L$16"}</definedName>
    <definedName name="TO14_6">{"'Sheet1'!$L$16"}</definedName>
    <definedName name="TO14_7">{"'Sheet1'!$L$16"}</definedName>
    <definedName name="toadocap">"#REF!"</definedName>
    <definedName name="toadocap_1">NA()</definedName>
    <definedName name="Toanbo">"#REF!"</definedName>
    <definedName name="toi5t">"#REF!"</definedName>
    <definedName name="toi5t_1">NA()</definedName>
    <definedName name="tole">"#REF!"</definedName>
    <definedName name="ton" localSheetId="0">#REF!</definedName>
    <definedName name="ton" localSheetId="8">#REF!</definedName>
    <definedName name="ton" localSheetId="7">#REF!</definedName>
    <definedName name="ton" localSheetId="1">#REF!</definedName>
    <definedName name="ton" localSheetId="5">#REF!</definedName>
    <definedName name="ton">#REF!</definedName>
    <definedName name="Tong">"#REF!"</definedName>
    <definedName name="tong_1">NA()</definedName>
    <definedName name="Tong_co">"#REF!"</definedName>
    <definedName name="TONG_DU_TOAN">"#REF!"</definedName>
    <definedName name="TONG_GIA_TRI_CONG_TRINH">"#REF!"</definedName>
    <definedName name="TONG_HOP_THI_NGHIEM_DZ0.4KV">"#REF!"</definedName>
    <definedName name="TONG_HOP_THI_NGHIEM_DZ22KV">"#REF!"</definedName>
    <definedName name="TONG_KE_TBA">"#REF!"</definedName>
    <definedName name="Tong_no">"#REF!"</definedName>
    <definedName name="tongbt">"#REF!"</definedName>
    <definedName name="tongcong">"#REF!"</definedName>
    <definedName name="tongcong_1">NA()</definedName>
    <definedName name="tongdientich">"#REF!"</definedName>
    <definedName name="TONGDUTOAN">"#REF!"</definedName>
    <definedName name="tonghop">{"'Sheet1'!$L$16"}</definedName>
    <definedName name="tonghop_1">{"'Sheet1'!$L$16"}</definedName>
    <definedName name="tonghop_1_1">{"'Sheet1'!$L$16"}</definedName>
    <definedName name="tonghop_2">{"'Sheet1'!$L$16"}</definedName>
    <definedName name="tonghop_3">{"'Sheet1'!$L$16"}</definedName>
    <definedName name="tonghop_4">{"'Sheet1'!$L$16"}</definedName>
    <definedName name="tonghop_5">{"'Sheet1'!$L$16"}</definedName>
    <definedName name="tonghop_6">{"'Sheet1'!$L$16"}</definedName>
    <definedName name="tonghop_7">{"'Sheet1'!$L$16"}</definedName>
    <definedName name="tonghop_t5">"#REF!"</definedName>
    <definedName name="TonghopHtxH">"#REF!"</definedName>
    <definedName name="TonghopHtxT">"#REF!"</definedName>
    <definedName name="tongmay">"#REF!"</definedName>
    <definedName name="tongnc">"#REF!"</definedName>
    <definedName name="tongthep">"#REF!"</definedName>
    <definedName name="tongthetich">"#REF!"</definedName>
    <definedName name="tongvl">"#REF!"</definedName>
    <definedName name="Tonmai">"#REF!"</definedName>
    <definedName name="tonmui_1">NA()</definedName>
    <definedName name="tonnoc_1">NA()</definedName>
    <definedName name="TOP">"#REF!"</definedName>
    <definedName name="TopSlab_Tensile_Stress" localSheetId="0">#REF!</definedName>
    <definedName name="TopSlab_Tensile_Stress" localSheetId="8">#REF!</definedName>
    <definedName name="TopSlab_Tensile_Stress" localSheetId="7">#REF!</definedName>
    <definedName name="TopSlab_Tensile_Stress" localSheetId="1">#REF!</definedName>
    <definedName name="TopSlab_Tensile_Stress" localSheetId="5">#REF!</definedName>
    <definedName name="TopSlab_Tensile_Stress">#REF!</definedName>
    <definedName name="TOSHIBA">"#REF!"</definedName>
    <definedName name="TOT_PR_1">"#REF!"</definedName>
    <definedName name="TOT_PR_2">"#REF!"</definedName>
    <definedName name="TOT_PR_3">"#REF!"</definedName>
    <definedName name="TOT_PR_4">"#REF!"</definedName>
    <definedName name="TOTAL">"#REF!"</definedName>
    <definedName name="total_1">NA()</definedName>
    <definedName name="TotalLOSS">"#REF!"</definedName>
    <definedName name="TotalPeriods" localSheetId="0">#REF!</definedName>
    <definedName name="TotalPeriods" localSheetId="8">#REF!</definedName>
    <definedName name="TotalPeriods" localSheetId="7">#REF!</definedName>
    <definedName name="TotalPeriods" localSheetId="1">#REF!</definedName>
    <definedName name="TotalPeriods" localSheetId="5">#REF!</definedName>
    <definedName name="TotalPeriods">#REF!</definedName>
    <definedName name="totb_1">NA()</definedName>
    <definedName name="totb1_1">NA()</definedName>
    <definedName name="totb2_1">NA()</definedName>
    <definedName name="totb3_1">NA()</definedName>
    <definedName name="totb4_1">NA()</definedName>
    <definedName name="totb5_1">NA()</definedName>
    <definedName name="totb6_1">NA()</definedName>
    <definedName name="totbtoi">"#REF!"</definedName>
    <definedName name="totsur_1">NA()</definedName>
    <definedName name="tp">"#REF!"</definedName>
    <definedName name="TPCP" localSheetId="0" hidden="1">{"'Sheet1'!$L$16"}</definedName>
    <definedName name="TPCP" localSheetId="6" hidden="1">{"'Sheet1'!$L$16"}</definedName>
    <definedName name="TPCP" localSheetId="8" hidden="1">{"'Sheet1'!$L$16"}</definedName>
    <definedName name="TPCP" localSheetId="7" hidden="1">{"'Sheet1'!$L$16"}</definedName>
    <definedName name="TPCP" localSheetId="1" hidden="1">{"'Sheet1'!$L$16"}</definedName>
    <definedName name="TPCP" localSheetId="5" hidden="1">{"'Sheet1'!$L$16"}</definedName>
    <definedName name="TPCP" hidden="1">{"'Sheet1'!$L$16"}</definedName>
    <definedName name="Tph" localSheetId="0">#REF!</definedName>
    <definedName name="Tph" localSheetId="8">#REF!</definedName>
    <definedName name="Tph" localSheetId="7">#REF!</definedName>
    <definedName name="Tph" localSheetId="1">#REF!</definedName>
    <definedName name="Tph" localSheetId="5">#REF!</definedName>
    <definedName name="Tph">#REF!</definedName>
    <definedName name="TPLRP">"#REF!"</definedName>
    <definedName name="TPLRP_1" localSheetId="0">#REF!</definedName>
    <definedName name="TPLRP_1" localSheetId="8">#REF!</definedName>
    <definedName name="TPLRP_1" localSheetId="7">#REF!</definedName>
    <definedName name="TPLRP_1" localSheetId="1">#REF!</definedName>
    <definedName name="TPLRP_1" localSheetId="5">#REF!</definedName>
    <definedName name="TPLRP_1">#REF!</definedName>
    <definedName name="tr_">"#REF!"</definedName>
    <definedName name="TR15HT" localSheetId="0">'[8]TONGKE-HT'!#REF!</definedName>
    <definedName name="TR15HT" localSheetId="8">'[8]TONGKE-HT'!#REF!</definedName>
    <definedName name="TR15HT" localSheetId="7">'[8]TONGKE-HT'!#REF!</definedName>
    <definedName name="TR15HT" localSheetId="1">'[8]TONGKE-HT'!#REF!</definedName>
    <definedName name="TR15HT" localSheetId="5">'[8]TONGKE-HT'!#REF!</definedName>
    <definedName name="TR15HT">'[8]TONGKE-HT'!#REF!</definedName>
    <definedName name="TR15HT_1" localSheetId="0">#REF!</definedName>
    <definedName name="TR15HT_1" localSheetId="8">#REF!</definedName>
    <definedName name="TR15HT_1" localSheetId="7">#REF!</definedName>
    <definedName name="TR15HT_1" localSheetId="1">#REF!</definedName>
    <definedName name="TR15HT_1" localSheetId="5">#REF!</definedName>
    <definedName name="TR15HT_1">#REF!</definedName>
    <definedName name="TR16HT" localSheetId="0">'[8]TONGKE-HT'!#REF!</definedName>
    <definedName name="TR16HT" localSheetId="8">'[8]TONGKE-HT'!#REF!</definedName>
    <definedName name="TR16HT" localSheetId="7">'[8]TONGKE-HT'!#REF!</definedName>
    <definedName name="TR16HT" localSheetId="1">'[8]TONGKE-HT'!#REF!</definedName>
    <definedName name="TR16HT" localSheetId="5">'[8]TONGKE-HT'!#REF!</definedName>
    <definedName name="TR16HT">'[8]TONGKE-HT'!#REF!</definedName>
    <definedName name="TR16HT_1" localSheetId="0">#REF!</definedName>
    <definedName name="TR16HT_1" localSheetId="8">#REF!</definedName>
    <definedName name="TR16HT_1" localSheetId="7">#REF!</definedName>
    <definedName name="TR16HT_1" localSheetId="1">#REF!</definedName>
    <definedName name="TR16HT_1" localSheetId="5">#REF!</definedName>
    <definedName name="TR16HT_1">#REF!</definedName>
    <definedName name="TR19HT" localSheetId="0">'[8]TONGKE-HT'!#REF!</definedName>
    <definedName name="TR19HT" localSheetId="8">'[8]TONGKE-HT'!#REF!</definedName>
    <definedName name="TR19HT" localSheetId="7">'[8]TONGKE-HT'!#REF!</definedName>
    <definedName name="TR19HT" localSheetId="1">'[8]TONGKE-HT'!#REF!</definedName>
    <definedName name="TR19HT" localSheetId="5">'[8]TONGKE-HT'!#REF!</definedName>
    <definedName name="TR19HT">'[8]TONGKE-HT'!#REF!</definedName>
    <definedName name="TR19HT_1" localSheetId="0">#REF!</definedName>
    <definedName name="TR19HT_1" localSheetId="8">#REF!</definedName>
    <definedName name="TR19HT_1" localSheetId="7">#REF!</definedName>
    <definedName name="TR19HT_1" localSheetId="1">#REF!</definedName>
    <definedName name="TR19HT_1" localSheetId="5">#REF!</definedName>
    <definedName name="TR19HT_1">#REF!</definedName>
    <definedName name="tr1x15" localSheetId="0">[8]giathanh1!#REF!</definedName>
    <definedName name="tr1x15" localSheetId="8">[8]giathanh1!#REF!</definedName>
    <definedName name="tr1x15" localSheetId="7">[8]giathanh1!#REF!</definedName>
    <definedName name="tr1x15" localSheetId="1">[8]giathanh1!#REF!</definedName>
    <definedName name="tr1x15" localSheetId="5">[8]giathanh1!#REF!</definedName>
    <definedName name="tr1x15">[8]giathanh1!#REF!</definedName>
    <definedName name="tr1x15_1">NA()</definedName>
    <definedName name="TR20HT" localSheetId="0">'[8]TONGKE-HT'!#REF!</definedName>
    <definedName name="TR20HT" localSheetId="8">'[8]TONGKE-HT'!#REF!</definedName>
    <definedName name="TR20HT" localSheetId="7">'[8]TONGKE-HT'!#REF!</definedName>
    <definedName name="TR20HT" localSheetId="1">'[8]TONGKE-HT'!#REF!</definedName>
    <definedName name="TR20HT" localSheetId="5">'[8]TONGKE-HT'!#REF!</definedName>
    <definedName name="TR20HT">'[8]TONGKE-HT'!#REF!</definedName>
    <definedName name="TR20HT_1" localSheetId="0">#REF!</definedName>
    <definedName name="TR20HT_1" localSheetId="8">#REF!</definedName>
    <definedName name="TR20HT_1" localSheetId="7">#REF!</definedName>
    <definedName name="TR20HT_1" localSheetId="1">#REF!</definedName>
    <definedName name="TR20HT_1" localSheetId="5">#REF!</definedName>
    <definedName name="TR20HT_1">#REF!</definedName>
    <definedName name="TR250_1">NA()</definedName>
    <definedName name="tr375_1">NA()</definedName>
    <definedName name="tr3x100" localSheetId="0">'[8]dongia (2)'!#REF!</definedName>
    <definedName name="tr3x100" localSheetId="8">'[8]dongia (2)'!#REF!</definedName>
    <definedName name="tr3x100" localSheetId="7">'[8]dongia (2)'!#REF!</definedName>
    <definedName name="tr3x100" localSheetId="1">'[8]dongia (2)'!#REF!</definedName>
    <definedName name="tr3x100" localSheetId="5">'[8]dongia (2)'!#REF!</definedName>
    <definedName name="tr3x100">'[8]dongia (2)'!#REF!</definedName>
    <definedName name="tr3x100_1">NA()</definedName>
    <definedName name="Tra_Cot">"#REF!"</definedName>
    <definedName name="Tra_DM_su_dung">"#REF!"</definedName>
    <definedName name="Tra_DM_su_dung_1">NA()</definedName>
    <definedName name="Tra_DM_su_dung_cau">"#REF!"</definedName>
    <definedName name="Tra_don_gia_KS">"#REF!"</definedName>
    <definedName name="Tra_don_gia_KS_1">NA()</definedName>
    <definedName name="Tra_DTCT">"#REF!"</definedName>
    <definedName name="Tra_DTCT_1">NA()</definedName>
    <definedName name="Tra_gia">"#REF!"</definedName>
    <definedName name="Tra_gia_VLKS_1">NA()</definedName>
    <definedName name="Tra_gtxl_cong">"#REF!"</definedName>
    <definedName name="Tra_gtxl_cong_1">NA()</definedName>
    <definedName name="Tra_GTXLST">[88]DTCT!$C$10:$J$438</definedName>
    <definedName name="Tra_lÆn" localSheetId="0">#REF!</definedName>
    <definedName name="Tra_lÆn" localSheetId="8">#REF!</definedName>
    <definedName name="Tra_lÆn" localSheetId="7">#REF!</definedName>
    <definedName name="Tra_lÆn" localSheetId="1">#REF!</definedName>
    <definedName name="Tra_lÆn" localSheetId="5">#REF!</definedName>
    <definedName name="Tra_lÆn">#REF!</definedName>
    <definedName name="Tra_phan_tram" localSheetId="0">[89]Tra_bang!#REF!</definedName>
    <definedName name="Tra_phan_tram" localSheetId="8">[89]Tra_bang!#REF!</definedName>
    <definedName name="Tra_phan_tram" localSheetId="7">[89]Tra_bang!#REF!</definedName>
    <definedName name="Tra_phan_tram" localSheetId="1">[89]Tra_bang!#REF!</definedName>
    <definedName name="Tra_phan_tram" localSheetId="5">[89]Tra_bang!#REF!</definedName>
    <definedName name="Tra_phan_tram">[89]Tra_bang!#REF!</definedName>
    <definedName name="Tra_T_le_1">"#REF!"</definedName>
    <definedName name="Tra_ten_cong">"#REF!"</definedName>
    <definedName name="Tra_tim_hang_mucPT_trung">"#REF!"</definedName>
    <definedName name="Tra_tim_hang_mucPT_trung_1">NA()</definedName>
    <definedName name="Tra_TL">"#REF!"</definedName>
    <definedName name="Tra_TL_1">NA()</definedName>
    <definedName name="Tra_TT" localSheetId="0">#REF!</definedName>
    <definedName name="Tra_TT" localSheetId="8">#REF!</definedName>
    <definedName name="Tra_TT" localSheetId="7">#REF!</definedName>
    <definedName name="Tra_TT" localSheetId="1">#REF!</definedName>
    <definedName name="Tra_TT" localSheetId="5">#REF!</definedName>
    <definedName name="Tra_TT">#REF!</definedName>
    <definedName name="Tra_ty_le">"#REF!"</definedName>
    <definedName name="Tra_ty_le2">"#REF!"</definedName>
    <definedName name="Tra_ty_le2_1">NA()</definedName>
    <definedName name="Tra_ty_le3">"#REF!"</definedName>
    <definedName name="Tra_ty_le3_1">NA()</definedName>
    <definedName name="Tra_ty_le4">"#REF!"</definedName>
    <definedName name="Tra_ty_le4_1" localSheetId="0">#REF!</definedName>
    <definedName name="Tra_ty_le4_1" localSheetId="8">#REF!</definedName>
    <definedName name="Tra_ty_le4_1" localSheetId="7">#REF!</definedName>
    <definedName name="Tra_ty_le4_1" localSheetId="1">#REF!</definedName>
    <definedName name="Tra_ty_le4_1" localSheetId="5">#REF!</definedName>
    <definedName name="Tra_ty_le4_1">#REF!</definedName>
    <definedName name="Tra_ty_le5">"#REF!"</definedName>
    <definedName name="Tra_ty_le5_1" localSheetId="0">#REF!</definedName>
    <definedName name="Tra_ty_le5_1" localSheetId="8">#REF!</definedName>
    <definedName name="Tra_ty_le5_1" localSheetId="7">#REF!</definedName>
    <definedName name="Tra_ty_le5_1" localSheetId="1">#REF!</definedName>
    <definedName name="Tra_ty_le5_1" localSheetId="5">#REF!</definedName>
    <definedName name="Tra_ty_le5_1">#REF!</definedName>
    <definedName name="TRA_VAT_LIEU">"#REF!"</definedName>
    <definedName name="tra_vat_lieu1">'[90]tra-vat-lieu'!$G$4:$J$193</definedName>
    <definedName name="TRA_VL" localSheetId="0">#REF!</definedName>
    <definedName name="TRA_VL" localSheetId="8">#REF!</definedName>
    <definedName name="TRA_VL" localSheetId="7">#REF!</definedName>
    <definedName name="TRA_VL" localSheetId="1">#REF!</definedName>
    <definedName name="TRA_VL" localSheetId="5">#REF!</definedName>
    <definedName name="TRA_VL">#REF!</definedName>
    <definedName name="tra_VL_1">'[41]tra-vat-lieu'!$A$201:$H$215</definedName>
    <definedName name="tra_vl1">"#REF!"</definedName>
    <definedName name="tra_xlbtn">"#REF!"</definedName>
    <definedName name="traA103">"#REF!"</definedName>
    <definedName name="trab">"#REF!"</definedName>
    <definedName name="trabtn">"#REF!"</definedName>
    <definedName name="Tracp">"#REF!"</definedName>
    <definedName name="TraDAH_H">"#REF!"</definedName>
    <definedName name="TRADE2">"#REF!"</definedName>
    <definedName name="TRADE2_1">NA()</definedName>
    <definedName name="TraK">"#REF!"</definedName>
    <definedName name="TRAM" localSheetId="0">#REF!</definedName>
    <definedName name="TRAM" localSheetId="8">#REF!</definedName>
    <definedName name="TRAM" localSheetId="7">#REF!</definedName>
    <definedName name="TRAM" localSheetId="1">#REF!</definedName>
    <definedName name="TRAM" localSheetId="5">#REF!</definedName>
    <definedName name="TRAM">#REF!</definedName>
    <definedName name="TRAM_2" localSheetId="0">[14]Nguồn!#REF!</definedName>
    <definedName name="TRAM_2" localSheetId="8">[14]Nguồn!#REF!</definedName>
    <definedName name="TRAM_2" localSheetId="7">[14]Nguồn!#REF!</definedName>
    <definedName name="TRAM_2" localSheetId="1">[14]Nguồn!#REF!</definedName>
    <definedName name="TRAM_2" localSheetId="5">[14]Nguồn!#REF!</definedName>
    <definedName name="TRAM_2">[14]Nguồn!#REF!</definedName>
    <definedName name="tram100" localSheetId="0">'[8]dongia (2)'!#REF!</definedName>
    <definedName name="tram100" localSheetId="8">'[8]dongia (2)'!#REF!</definedName>
    <definedName name="tram100" localSheetId="7">'[8]dongia (2)'!#REF!</definedName>
    <definedName name="tram100" localSheetId="1">'[8]dongia (2)'!#REF!</definedName>
    <definedName name="tram100" localSheetId="5">'[8]dongia (2)'!#REF!</definedName>
    <definedName name="tram100">'[8]dongia (2)'!#REF!</definedName>
    <definedName name="tram100_1">NA()</definedName>
    <definedName name="tram1x25" localSheetId="0">'[8]dongia (2)'!#REF!</definedName>
    <definedName name="tram1x25" localSheetId="8">'[8]dongia (2)'!#REF!</definedName>
    <definedName name="tram1x25" localSheetId="7">'[8]dongia (2)'!#REF!</definedName>
    <definedName name="tram1x25" localSheetId="1">'[8]dongia (2)'!#REF!</definedName>
    <definedName name="tram1x25" localSheetId="5">'[8]dongia (2)'!#REF!</definedName>
    <definedName name="tram1x25">'[8]dongia (2)'!#REF!</definedName>
    <definedName name="tram1x25_1">NA()</definedName>
    <definedName name="tram30">"#REF!"</definedName>
    <definedName name="tram45">"#REF!"</definedName>
    <definedName name="tram60">"#REF!"</definedName>
    <definedName name="tram80">"#REF!"</definedName>
    <definedName name="tramatcong1">"#REF!"</definedName>
    <definedName name="tramatcong2">"#REF!"</definedName>
    <definedName name="trambitum">"#REF!"</definedName>
    <definedName name="trambt60">"#REF!"</definedName>
    <definedName name="trambt60_1">NA()</definedName>
    <definedName name="trang" localSheetId="0" hidden="1">{#N/A,#N/A,FALSE,"Chi tiÆt"}</definedName>
    <definedName name="trang" localSheetId="6" hidden="1">{#N/A,#N/A,FALSE,"Chi tiÆt"}</definedName>
    <definedName name="trang" localSheetId="8" hidden="1">{#N/A,#N/A,FALSE,"Chi tiÆt"}</definedName>
    <definedName name="trang" localSheetId="7" hidden="1">{#N/A,#N/A,FALSE,"Chi tiÆt"}</definedName>
    <definedName name="trang" localSheetId="1" hidden="1">{#N/A,#N/A,FALSE,"Chi tiÆt"}</definedName>
    <definedName name="trang" localSheetId="5" hidden="1">{#N/A,#N/A,FALSE,"Chi tiÆt"}</definedName>
    <definedName name="trang" hidden="1">{#N/A,#N/A,FALSE,"Chi tiÆt"}</definedName>
    <definedName name="TRANGE_d" localSheetId="0">#REF!</definedName>
    <definedName name="TRANGE_d" localSheetId="8">#REF!</definedName>
    <definedName name="TRANGE_d" localSheetId="7">#REF!</definedName>
    <definedName name="TRANGE_d" localSheetId="1">#REF!</definedName>
    <definedName name="TRANGE_d" localSheetId="5">#REF!</definedName>
    <definedName name="TRANGE_d">#REF!</definedName>
    <definedName name="tranhietdo">"#REF!"</definedName>
    <definedName name="TRANSFORMER" localSheetId="0">'[56]NEW-PANEL'!#REF!</definedName>
    <definedName name="TRANSFORMER" localSheetId="8">'[56]NEW-PANEL'!#REF!</definedName>
    <definedName name="TRANSFORMER" localSheetId="7">'[56]NEW-PANEL'!#REF!</definedName>
    <definedName name="TRANSFORMER" localSheetId="1">'[56]NEW-PANEL'!#REF!</definedName>
    <definedName name="TRANSFORMER" localSheetId="5">'[56]NEW-PANEL'!#REF!</definedName>
    <definedName name="TRANSFORMER">'[56]NEW-PANEL'!#REF!</definedName>
    <definedName name="TRANSFORMER_1">NA()</definedName>
    <definedName name="TRANSFORMER_2">NA()</definedName>
    <definedName name="TRANSFORMER_3" localSheetId="0">[14]Nguồn!#REF!</definedName>
    <definedName name="TRANSFORMER_3" localSheetId="8">[14]Nguồn!#REF!</definedName>
    <definedName name="TRANSFORMER_3" localSheetId="7">[14]Nguồn!#REF!</definedName>
    <definedName name="TRANSFORMER_3" localSheetId="1">[14]Nguồn!#REF!</definedName>
    <definedName name="TRANSFORMER_3" localSheetId="5">[14]Nguồn!#REF!</definedName>
    <definedName name="TRANSFORMER_3">[14]Nguồn!#REF!</definedName>
    <definedName name="TRANSFORMER_4">NA()</definedName>
    <definedName name="TRANSFORMER_5">NA()</definedName>
    <definedName name="TRANSFORMER_6">NA()</definedName>
    <definedName name="TRANSFORMER_7">NA()</definedName>
    <definedName name="TraTH">'[91]dtct cong'!$A$9:$A$649</definedName>
    <definedName name="tratyle">"#REF!"</definedName>
    <definedName name="Trave_1">1</definedName>
    <definedName name="TRAvH">"#REF!"</definedName>
    <definedName name="TRAVL">"#REF!"</definedName>
    <definedName name="trc_1">NA()</definedName>
    <definedName name="TrÇn_V_n_Minh" localSheetId="0">#REF!</definedName>
    <definedName name="TrÇn_V_n_Minh" localSheetId="8">#REF!</definedName>
    <definedName name="TrÇn_V_n_Minh" localSheetId="7">#REF!</definedName>
    <definedName name="TrÇn_V_n_Minh" localSheetId="1">#REF!</definedName>
    <definedName name="TrÇn_V_n_Minh" localSheetId="5">#REF!</definedName>
    <definedName name="TrÇn_V_n_Minh">#REF!</definedName>
    <definedName name="treoducbt">"#REF!"</definedName>
    <definedName name="TRISO">"#REF!"</definedName>
    <definedName name="Trô_P1">"#REF!"</definedName>
    <definedName name="Trô_P1_1">"#REF!"</definedName>
    <definedName name="Trô_P1_2">NA()</definedName>
    <definedName name="Trô_P1_3">NA()</definedName>
    <definedName name="Trô_P1_4">NA()</definedName>
    <definedName name="Trô_P1_5">NA()</definedName>
    <definedName name="Trô_P1_6">NA()</definedName>
    <definedName name="Trô_P1_7">NA()</definedName>
    <definedName name="Trô_P10">"#REF!"</definedName>
    <definedName name="Trô_P10_1">"#REF!"</definedName>
    <definedName name="Trô_P10_2">NA()</definedName>
    <definedName name="Trô_P10_3">NA()</definedName>
    <definedName name="Trô_P10_4">NA()</definedName>
    <definedName name="Trô_P10_5">NA()</definedName>
    <definedName name="Trô_P10_6">NA()</definedName>
    <definedName name="Trô_P10_7">NA()</definedName>
    <definedName name="Trô_P11">"#REF!"</definedName>
    <definedName name="Trô_P11_1">"#REF!"</definedName>
    <definedName name="Trô_P11_2">NA()</definedName>
    <definedName name="Trô_P11_3">NA()</definedName>
    <definedName name="Trô_P11_4">NA()</definedName>
    <definedName name="Trô_P11_5">NA()</definedName>
    <definedName name="Trô_P11_6">NA()</definedName>
    <definedName name="Trô_P11_7">NA()</definedName>
    <definedName name="Trô_P2">"#REF!"</definedName>
    <definedName name="Trô_P2_1">"#REF!"</definedName>
    <definedName name="Trô_P2_2">NA()</definedName>
    <definedName name="Trô_P2_3">NA()</definedName>
    <definedName name="Trô_P2_4">NA()</definedName>
    <definedName name="Trô_P2_5">NA()</definedName>
    <definedName name="Trô_P2_6">NA()</definedName>
    <definedName name="Trô_P2_7">NA()</definedName>
    <definedName name="Trô_P3">"#REF!"</definedName>
    <definedName name="Trô_P3_1">"#REF!"</definedName>
    <definedName name="Trô_P3_2">NA()</definedName>
    <definedName name="Trô_P3_3">NA()</definedName>
    <definedName name="Trô_P3_4">NA()</definedName>
    <definedName name="Trô_P3_5">NA()</definedName>
    <definedName name="Trô_P3_6">NA()</definedName>
    <definedName name="Trô_P3_7">NA()</definedName>
    <definedName name="Trô_P4">"#REF!"</definedName>
    <definedName name="Trô_P4_1">"#REF!"</definedName>
    <definedName name="Trô_P4_2">NA()</definedName>
    <definedName name="Trô_P4_3">NA()</definedName>
    <definedName name="Trô_P4_4">NA()</definedName>
    <definedName name="Trô_P4_5">NA()</definedName>
    <definedName name="Trô_P4_6">NA()</definedName>
    <definedName name="Trô_P4_7">NA()</definedName>
    <definedName name="Trô_P5">"#REF!"</definedName>
    <definedName name="Trô_P5_1">"#REF!"</definedName>
    <definedName name="Trô_P5_2">NA()</definedName>
    <definedName name="Trô_P5_3">NA()</definedName>
    <definedName name="Trô_P5_4">NA()</definedName>
    <definedName name="Trô_P5_5">NA()</definedName>
    <definedName name="Trô_P5_6">NA()</definedName>
    <definedName name="Trô_P5_7">NA()</definedName>
    <definedName name="Trô_P6">"#REF!"</definedName>
    <definedName name="Trô_P6_1">"#REF!"</definedName>
    <definedName name="Trô_P6_2">NA()</definedName>
    <definedName name="Trô_P6_3">NA()</definedName>
    <definedName name="Trô_P6_4">NA()</definedName>
    <definedName name="Trô_P6_5">NA()</definedName>
    <definedName name="Trô_P6_6">NA()</definedName>
    <definedName name="Trô_P6_7">NA()</definedName>
    <definedName name="Trô_P7">"#REF!"</definedName>
    <definedName name="Trô_P7_1">"#REF!"</definedName>
    <definedName name="Trô_P7_2">NA()</definedName>
    <definedName name="Trô_P7_3">NA()</definedName>
    <definedName name="Trô_P7_4">NA()</definedName>
    <definedName name="Trô_P7_5">NA()</definedName>
    <definedName name="Trô_P7_6">NA()</definedName>
    <definedName name="Trô_P7_7">NA()</definedName>
    <definedName name="Trô_P8">"#REF!"</definedName>
    <definedName name="Trô_P8_1">"#REF!"</definedName>
    <definedName name="Trô_P8_2">NA()</definedName>
    <definedName name="Trô_P8_3">NA()</definedName>
    <definedName name="Trô_P8_4">NA()</definedName>
    <definedName name="Trô_P8_5">NA()</definedName>
    <definedName name="Trô_P8_6">NA()</definedName>
    <definedName name="Trô_P8_7">NA()</definedName>
    <definedName name="Trô_P9">"#REF!"</definedName>
    <definedName name="Trô_P9_1">"#REF!"</definedName>
    <definedName name="Trô_P9_2">NA()</definedName>
    <definedName name="Trô_P9_3">NA()</definedName>
    <definedName name="Trô_P9_4">NA()</definedName>
    <definedName name="Trô_P9_5">NA()</definedName>
    <definedName name="Trô_P9_6">NA()</definedName>
    <definedName name="Trô_P9_7">NA()</definedName>
    <definedName name="tron250">"#REF!"</definedName>
    <definedName name="tron25th">"#REF!"</definedName>
    <definedName name="tron60th">"#REF!"</definedName>
    <definedName name="tronbentonit">"#REF!"</definedName>
    <definedName name="tronbentonite">"#REF!"</definedName>
    <definedName name="tronbt250">"#REF!"</definedName>
    <definedName name="tronbt250_1">NA()</definedName>
    <definedName name="tronvua250">"#REF!"</definedName>
    <definedName name="tronvua250_1">NA()</definedName>
    <definedName name="tronvua80">"#REF!"</definedName>
    <definedName name="trt">"#REF!"</definedName>
    <definedName name="tru_can">"#REF!"</definedName>
    <definedName name="tru10mtc" localSheetId="0">'[8]t-h HA THE'!#REF!</definedName>
    <definedName name="tru10mtc" localSheetId="8">'[8]t-h HA THE'!#REF!</definedName>
    <definedName name="tru10mtc" localSheetId="7">'[8]t-h HA THE'!#REF!</definedName>
    <definedName name="tru10mtc" localSheetId="1">'[8]t-h HA THE'!#REF!</definedName>
    <definedName name="tru10mtc" localSheetId="5">'[8]t-h HA THE'!#REF!</definedName>
    <definedName name="tru10mtc">'[8]t-h HA THE'!#REF!</definedName>
    <definedName name="tru10mtc_1">NA()</definedName>
    <definedName name="Tru21_1">{"'Sheet1'!$L$16"}</definedName>
    <definedName name="Tru21_1_1">{"'Sheet1'!$L$16"}</definedName>
    <definedName name="Tru21_2">{"'Sheet1'!$L$16"}</definedName>
    <definedName name="Tru21_3">{"'Sheet1'!$L$16"}</definedName>
    <definedName name="Tru21_4">{"'Sheet1'!$L$16"}</definedName>
    <definedName name="Tru21_5">{"'Sheet1'!$L$16"}</definedName>
    <definedName name="Tru21_6">{"'Sheet1'!$L$16"}</definedName>
    <definedName name="Tru21_7">{"'Sheet1'!$L$16"}</definedName>
    <definedName name="Tru4_Bdien_1" localSheetId="0">[14]Nguồn!#REF!</definedName>
    <definedName name="Tru4_Bdien_1" localSheetId="8">[14]Nguồn!#REF!</definedName>
    <definedName name="Tru4_Bdien_1" localSheetId="7">[14]Nguồn!#REF!</definedName>
    <definedName name="Tru4_Bdien_1" localSheetId="1">[14]Nguồn!#REF!</definedName>
    <definedName name="Tru4_Bdien_1" localSheetId="5">[14]Nguồn!#REF!</definedName>
    <definedName name="Tru4_Bdien_1">[14]Nguồn!#REF!</definedName>
    <definedName name="tru8mtc" localSheetId="0">'[8]t-h HA THE'!#REF!</definedName>
    <definedName name="tru8mtc" localSheetId="8">'[8]t-h HA THE'!#REF!</definedName>
    <definedName name="tru8mtc" localSheetId="7">'[8]t-h HA THE'!#REF!</definedName>
    <definedName name="tru8mtc" localSheetId="1">'[8]t-h HA THE'!#REF!</definedName>
    <definedName name="tru8mtc" localSheetId="5">'[8]t-h HA THE'!#REF!</definedName>
    <definedName name="tru8mtc">'[8]t-h HA THE'!#REF!</definedName>
    <definedName name="tru8mtc_1">NA()</definedName>
    <definedName name="trung">{"Thuxm2.xls","Sheet1"}</definedName>
    <definedName name="TruT10_1" localSheetId="0">[14]Nguồn!#REF!</definedName>
    <definedName name="TruT10_1" localSheetId="8">[14]Nguồn!#REF!</definedName>
    <definedName name="TruT10_1" localSheetId="7">[14]Nguồn!#REF!</definedName>
    <definedName name="TruT10_1" localSheetId="1">[14]Nguồn!#REF!</definedName>
    <definedName name="TruT10_1" localSheetId="5">[14]Nguồn!#REF!</definedName>
    <definedName name="TruT10_1">[14]Nguồn!#REF!</definedName>
    <definedName name="TruT2_1" localSheetId="0">[14]Nguồn!#REF!</definedName>
    <definedName name="TruT2_1" localSheetId="8">[14]Nguồn!#REF!</definedName>
    <definedName name="TruT2_1" localSheetId="7">[14]Nguồn!#REF!</definedName>
    <definedName name="TruT2_1" localSheetId="1">[14]Nguồn!#REF!</definedName>
    <definedName name="TruT2_1" localSheetId="5">[14]Nguồn!#REF!</definedName>
    <definedName name="TruT2_1">[14]Nguồn!#REF!</definedName>
    <definedName name="TruT3_1" localSheetId="0">[14]Nguồn!#REF!</definedName>
    <definedName name="TruT3_1" localSheetId="8">[14]Nguồn!#REF!</definedName>
    <definedName name="TruT3_1" localSheetId="7">[14]Nguồn!#REF!</definedName>
    <definedName name="TruT3_1" localSheetId="1">[14]Nguồn!#REF!</definedName>
    <definedName name="TruT3_1" localSheetId="5">[14]Nguồn!#REF!</definedName>
    <definedName name="TruT3_1">[14]Nguồn!#REF!</definedName>
    <definedName name="TruT5_1" localSheetId="0">[14]Nguồn!#REF!</definedName>
    <definedName name="TruT5_1" localSheetId="8">[14]Nguồn!#REF!</definedName>
    <definedName name="TruT5_1" localSheetId="7">[14]Nguồn!#REF!</definedName>
    <definedName name="TruT5_1" localSheetId="1">[14]Nguồn!#REF!</definedName>
    <definedName name="TruT5_1" localSheetId="5">[14]Nguồn!#REF!</definedName>
    <definedName name="TruT5_1">[14]Nguồn!#REF!</definedName>
    <definedName name="TruT6_1" localSheetId="0">[14]Nguồn!#REF!</definedName>
    <definedName name="TruT6_1" localSheetId="8">[14]Nguồn!#REF!</definedName>
    <definedName name="TruT6_1" localSheetId="7">[14]Nguồn!#REF!</definedName>
    <definedName name="TruT6_1" localSheetId="1">[14]Nguồn!#REF!</definedName>
    <definedName name="TruT6_1" localSheetId="5">[14]Nguồn!#REF!</definedName>
    <definedName name="TruT6_1">[14]Nguồn!#REF!</definedName>
    <definedName name="TruT7_1" localSheetId="0">[14]Nguồn!#REF!</definedName>
    <definedName name="TruT7_1" localSheetId="8">[14]Nguồn!#REF!</definedName>
    <definedName name="TruT7_1" localSheetId="7">[14]Nguồn!#REF!</definedName>
    <definedName name="TruT7_1" localSheetId="1">[14]Nguồn!#REF!</definedName>
    <definedName name="TruT7_1" localSheetId="5">[14]Nguồn!#REF!</definedName>
    <definedName name="TruT7_1">[14]Nguồn!#REF!</definedName>
    <definedName name="TruT8_1" localSheetId="0">[14]Nguồn!#REF!</definedName>
    <definedName name="TruT8_1" localSheetId="8">[14]Nguồn!#REF!</definedName>
    <definedName name="TruT8_1" localSheetId="7">[14]Nguồn!#REF!</definedName>
    <definedName name="TruT8_1" localSheetId="1">[14]Nguồn!#REF!</definedName>
    <definedName name="TruT8_1" localSheetId="5">[14]Nguồn!#REF!</definedName>
    <definedName name="TruT8_1">[14]Nguồn!#REF!</definedName>
    <definedName name="TruT9_1" localSheetId="0">[14]Nguồn!#REF!</definedName>
    <definedName name="TruT9_1" localSheetId="8">[14]Nguồn!#REF!</definedName>
    <definedName name="TruT9_1" localSheetId="7">[14]Nguồn!#REF!</definedName>
    <definedName name="TruT9_1" localSheetId="1">[14]Nguồn!#REF!</definedName>
    <definedName name="TruT9_1" localSheetId="5">[14]Nguồn!#REF!</definedName>
    <definedName name="TruT9_1">[14]Nguồn!#REF!</definedName>
    <definedName name="ts">"#REF!"</definedName>
    <definedName name="ts_1">NA()</definedName>
    <definedName name="tsI">"#REF!"</definedName>
    <definedName name="tsI_1">NA()</definedName>
    <definedName name="TT">"#REF!"</definedName>
    <definedName name="TT.1">[33]NSĐP!$U$14:$U$240</definedName>
    <definedName name="TT.2">[33]NSĐP!$V$14:$V$240</definedName>
    <definedName name="TT_1">NA()</definedName>
    <definedName name="TT_1P">"#REF!"</definedName>
    <definedName name="TT_1P_1">NA()</definedName>
    <definedName name="TT_3p">"#REF!"</definedName>
    <definedName name="TT_3p_1">NA()</definedName>
    <definedName name="tt10_1">NA()</definedName>
    <definedName name="tt1pnc" localSheetId="0">'[8]lam-moi'!#REF!</definedName>
    <definedName name="tt1pnc" localSheetId="8">'[8]lam-moi'!#REF!</definedName>
    <definedName name="tt1pnc" localSheetId="7">'[8]lam-moi'!#REF!</definedName>
    <definedName name="tt1pnc" localSheetId="1">'[8]lam-moi'!#REF!</definedName>
    <definedName name="tt1pnc" localSheetId="5">'[8]lam-moi'!#REF!</definedName>
    <definedName name="tt1pnc">'[8]lam-moi'!#REF!</definedName>
    <definedName name="tt1pnc_1">NA()</definedName>
    <definedName name="tt1pvl" localSheetId="0">'[8]lam-moi'!#REF!</definedName>
    <definedName name="tt1pvl" localSheetId="8">'[8]lam-moi'!#REF!</definedName>
    <definedName name="tt1pvl" localSheetId="7">'[8]lam-moi'!#REF!</definedName>
    <definedName name="tt1pvl" localSheetId="1">'[8]lam-moi'!#REF!</definedName>
    <definedName name="tt1pvl" localSheetId="5">'[8]lam-moi'!#REF!</definedName>
    <definedName name="tt1pvl">'[8]lam-moi'!#REF!</definedName>
    <definedName name="tt1pvl_1">NA()</definedName>
    <definedName name="tt3_1">{"'Sheet1'!$L$16"}</definedName>
    <definedName name="tt3_1_1">{"'Sheet1'!$L$16"}</definedName>
    <definedName name="tt3_2">{"'Sheet1'!$L$16"}</definedName>
    <definedName name="tt3_3">{"'Sheet1'!$L$16"}</definedName>
    <definedName name="tt3_4">{"'Sheet1'!$L$16"}</definedName>
    <definedName name="tt3_5">{"'Sheet1'!$L$16"}</definedName>
    <definedName name="tt3_6">{"'Sheet1'!$L$16"}</definedName>
    <definedName name="tt3_7">{"'Sheet1'!$L$16"}</definedName>
    <definedName name="tt3pnc" localSheetId="0">'[8]lam-moi'!#REF!</definedName>
    <definedName name="tt3pnc" localSheetId="8">'[8]lam-moi'!#REF!</definedName>
    <definedName name="tt3pnc" localSheetId="7">'[8]lam-moi'!#REF!</definedName>
    <definedName name="tt3pnc" localSheetId="1">'[8]lam-moi'!#REF!</definedName>
    <definedName name="tt3pnc" localSheetId="5">'[8]lam-moi'!#REF!</definedName>
    <definedName name="tt3pnc">'[8]lam-moi'!#REF!</definedName>
    <definedName name="tt3pnc_1">NA()</definedName>
    <definedName name="tt3pvl" localSheetId="0">'[8]lam-moi'!#REF!</definedName>
    <definedName name="tt3pvl" localSheetId="8">'[8]lam-moi'!#REF!</definedName>
    <definedName name="tt3pvl" localSheetId="7">'[8]lam-moi'!#REF!</definedName>
    <definedName name="tt3pvl" localSheetId="1">'[8]lam-moi'!#REF!</definedName>
    <definedName name="tt3pvl" localSheetId="5">'[8]lam-moi'!#REF!</definedName>
    <definedName name="tt3pvl">'[8]lam-moi'!#REF!</definedName>
    <definedName name="tt3pvl_1">NA()</definedName>
    <definedName name="tt6_1">NA()</definedName>
    <definedName name="ttam_1">NA()</definedName>
    <definedName name="ttao">"#REF!"</definedName>
    <definedName name="ttbt">"#REF!"</definedName>
    <definedName name="ttbt_1">NA()</definedName>
    <definedName name="TTCto">"#REF!"</definedName>
    <definedName name="Ttd" localSheetId="0">#REF!</definedName>
    <definedName name="Ttd" localSheetId="8">#REF!</definedName>
    <definedName name="Ttd" localSheetId="7">#REF!</definedName>
    <definedName name="Ttd" localSheetId="1">#REF!</definedName>
    <definedName name="Ttd" localSheetId="5">#REF!</definedName>
    <definedName name="Ttd">#REF!</definedName>
    <definedName name="TTDD">[8]TDTKP!$E$44+[8]TDTKP!$F$44+[8]TDTKP!$G$44</definedName>
    <definedName name="TTDD_1">NA()+NA()+NA()</definedName>
    <definedName name="TTDD1P">"#REF!"</definedName>
    <definedName name="TTDD3P" localSheetId="0">[8]TDTKP1!#REF!</definedName>
    <definedName name="TTDD3P" localSheetId="8">[8]TDTKP1!#REF!</definedName>
    <definedName name="TTDD3P" localSheetId="7">[8]TDTKP1!#REF!</definedName>
    <definedName name="TTDD3P" localSheetId="1">[8]TDTKP1!#REF!</definedName>
    <definedName name="TTDD3P" localSheetId="5">[8]TDTKP1!#REF!</definedName>
    <definedName name="TTDD3P">[8]TDTKP1!#REF!</definedName>
    <definedName name="TTDD3P_1">NA()</definedName>
    <definedName name="TTDDCT3p" localSheetId="0">[8]TDTKP1!#REF!</definedName>
    <definedName name="TTDDCT3p" localSheetId="8">[8]TDTKP1!#REF!</definedName>
    <definedName name="TTDDCT3p" localSheetId="7">[8]TDTKP1!#REF!</definedName>
    <definedName name="TTDDCT3p" localSheetId="1">[8]TDTKP1!#REF!</definedName>
    <definedName name="TTDDCT3p" localSheetId="5">[8]TDTKP1!#REF!</definedName>
    <definedName name="TTDDCT3p">[8]TDTKP1!#REF!</definedName>
    <definedName name="TTDDCT3p_1">NA()</definedName>
    <definedName name="TTDKKH">"#REF!"</definedName>
    <definedName name="TTDZ">"#REF!"</definedName>
    <definedName name="TTDZ04">"#REF!"</definedName>
    <definedName name="TTDZ35">"#REF!"</definedName>
    <definedName name="tthi">"#REF!"</definedName>
    <definedName name="ttinh">"#REF!"</definedName>
    <definedName name="ttinh_1">NA()</definedName>
    <definedName name="TTK3p">'[8]TONGKE3p '!$C$295</definedName>
    <definedName name="TTK3p_1">NA()</definedName>
    <definedName name="TTLB1" localSheetId="0">#REF!</definedName>
    <definedName name="TTLB1" localSheetId="8">#REF!</definedName>
    <definedName name="TTLB1" localSheetId="7">#REF!</definedName>
    <definedName name="TTLB1" localSheetId="1">#REF!</definedName>
    <definedName name="TTLB1" localSheetId="5">#REF!</definedName>
    <definedName name="TTLB1">#REF!</definedName>
    <definedName name="TTLB2" localSheetId="0">#REF!</definedName>
    <definedName name="TTLB2" localSheetId="8">#REF!</definedName>
    <definedName name="TTLB2" localSheetId="7">#REF!</definedName>
    <definedName name="TTLB2" localSheetId="1">#REF!</definedName>
    <definedName name="TTLB2" localSheetId="5">#REF!</definedName>
    <definedName name="TTLB2">#REF!</definedName>
    <definedName name="TTLB3" localSheetId="0">#REF!</definedName>
    <definedName name="TTLB3" localSheetId="8">#REF!</definedName>
    <definedName name="TTLB3" localSheetId="7">#REF!</definedName>
    <definedName name="TTLB3" localSheetId="1">#REF!</definedName>
    <definedName name="TTLB3" localSheetId="5">#REF!</definedName>
    <definedName name="TTLB3">#REF!</definedName>
    <definedName name="tto">"#REF!"</definedName>
    <definedName name="ttoxtp">"#REF!"</definedName>
    <definedName name="ttp">"#REF!"</definedName>
    <definedName name="ttpk">"#REF!"</definedName>
    <definedName name="Ttr" localSheetId="0">#REF!</definedName>
    <definedName name="Ttr" localSheetId="8">#REF!</definedName>
    <definedName name="Ttr" localSheetId="7">#REF!</definedName>
    <definedName name="Ttr" localSheetId="1">#REF!</definedName>
    <definedName name="Ttr" localSheetId="5">#REF!</definedName>
    <definedName name="Ttr">#REF!</definedName>
    <definedName name="ttronmk">"#REF!"</definedName>
    <definedName name="ttronmk_1">NA()</definedName>
    <definedName name="ttt">'[4]CT Thang Mo'!$B$309:$M$309</definedName>
    <definedName name="ttt_1">NA()</definedName>
    <definedName name="tttb">'[4]CT Thang Mo'!$B$431:$I$431</definedName>
    <definedName name="tttb_1">NA()</definedName>
    <definedName name="tttt">"#REF!"</definedName>
    <definedName name="ttttt" localSheetId="0" hidden="1">{"'Sheet1'!$L$16"}</definedName>
    <definedName name="ttttt" localSheetId="6" hidden="1">{"'Sheet1'!$L$16"}</definedName>
    <definedName name="ttttt" localSheetId="8" hidden="1">{"'Sheet1'!$L$16"}</definedName>
    <definedName name="ttttt" localSheetId="7" hidden="1">{"'Sheet1'!$L$16"}</definedName>
    <definedName name="ttttt" localSheetId="1" hidden="1">{"'Sheet1'!$L$16"}</definedName>
    <definedName name="ttttt" localSheetId="5" hidden="1">{"'Sheet1'!$L$16"}</definedName>
    <definedName name="ttttt" hidden="1">{"'Sheet1'!$L$16"}</definedName>
    <definedName name="TTTTTTTTT" localSheetId="0" hidden="1">{"'Sheet1'!$L$16"}</definedName>
    <definedName name="TTTTTTTTT" localSheetId="6" hidden="1">{"'Sheet1'!$L$16"}</definedName>
    <definedName name="TTTTTTTTT" localSheetId="8" hidden="1">{"'Sheet1'!$L$16"}</definedName>
    <definedName name="TTTTTTTTT" localSheetId="7" hidden="1">{"'Sheet1'!$L$16"}</definedName>
    <definedName name="TTTTTTTTT" localSheetId="1" hidden="1">{"'Sheet1'!$L$16"}</definedName>
    <definedName name="TTTTTTTTT" localSheetId="5" hidden="1">{"'Sheet1'!$L$16"}</definedName>
    <definedName name="TTTTTTTTT" hidden="1">{"'Sheet1'!$L$16"}</definedName>
    <definedName name="ttttttttttt" localSheetId="0" hidden="1">{"'Sheet1'!$L$16"}</definedName>
    <definedName name="ttttttttttt" localSheetId="6" hidden="1">{"'Sheet1'!$L$16"}</definedName>
    <definedName name="ttttttttttt" localSheetId="8" hidden="1">{"'Sheet1'!$L$16"}</definedName>
    <definedName name="ttttttttttt" localSheetId="7" hidden="1">{"'Sheet1'!$L$16"}</definedName>
    <definedName name="ttttttttttt" localSheetId="1" hidden="1">{"'Sheet1'!$L$16"}</definedName>
    <definedName name="ttttttttttt" localSheetId="5" hidden="1">{"'Sheet1'!$L$16"}</definedName>
    <definedName name="ttttttttttt" hidden="1">{"'Sheet1'!$L$16"}</definedName>
    <definedName name="TTVAn5">"#REF!"</definedName>
    <definedName name="Tu_dung_ton_that">"#REF!"</definedName>
    <definedName name="TUAN45" localSheetId="0">#REF!</definedName>
    <definedName name="TUAN45" localSheetId="8">#REF!</definedName>
    <definedName name="TUAN45" localSheetId="7">#REF!</definedName>
    <definedName name="TUAN45" localSheetId="1">#REF!</definedName>
    <definedName name="TUAN45" localSheetId="5">#REF!</definedName>
    <definedName name="TUAN45">#REF!</definedName>
    <definedName name="TUAN46" localSheetId="0">#REF!</definedName>
    <definedName name="TUAN46" localSheetId="8">#REF!</definedName>
    <definedName name="TUAN46" localSheetId="7">#REF!</definedName>
    <definedName name="TUAN46" localSheetId="1">#REF!</definedName>
    <definedName name="TUAN46" localSheetId="5">#REF!</definedName>
    <definedName name="TUAN46">#REF!</definedName>
    <definedName name="TUAN48" localSheetId="0">#REF!</definedName>
    <definedName name="TUAN48" localSheetId="8">#REF!</definedName>
    <definedName name="TUAN48" localSheetId="7">#REF!</definedName>
    <definedName name="TUAN48" localSheetId="1">#REF!</definedName>
    <definedName name="TUAN48" localSheetId="5">#REF!</definedName>
    <definedName name="TUAN48">#REF!</definedName>
    <definedName name="TUAN49" localSheetId="0">#REF!</definedName>
    <definedName name="TUAN49" localSheetId="8">#REF!</definedName>
    <definedName name="TUAN49" localSheetId="7">#REF!</definedName>
    <definedName name="TUAN49" localSheetId="1">#REF!</definedName>
    <definedName name="TUAN49" localSheetId="5">#REF!</definedName>
    <definedName name="TUAN49">#REF!</definedName>
    <definedName name="TUAN50" localSheetId="0">#REF!</definedName>
    <definedName name="TUAN50" localSheetId="8">#REF!</definedName>
    <definedName name="TUAN50" localSheetId="7">#REF!</definedName>
    <definedName name="TUAN50" localSheetId="1">#REF!</definedName>
    <definedName name="TUAN50" localSheetId="5">#REF!</definedName>
    <definedName name="TUAN50">#REF!</definedName>
    <definedName name="TUAN51" localSheetId="0">#REF!</definedName>
    <definedName name="TUAN51" localSheetId="8">#REF!</definedName>
    <definedName name="TUAN51" localSheetId="7">#REF!</definedName>
    <definedName name="TUAN51" localSheetId="1">#REF!</definedName>
    <definedName name="TUAN51" localSheetId="5">#REF!</definedName>
    <definedName name="TUAN51">#REF!</definedName>
    <definedName name="TUAN52" localSheetId="0">#REF!</definedName>
    <definedName name="TUAN52" localSheetId="8">#REF!</definedName>
    <definedName name="TUAN52" localSheetId="7">#REF!</definedName>
    <definedName name="TUAN52" localSheetId="1">#REF!</definedName>
    <definedName name="TUAN52" localSheetId="5">#REF!</definedName>
    <definedName name="TUAN52">#REF!</definedName>
    <definedName name="tuoåi" localSheetId="0">#REF!</definedName>
    <definedName name="tuoåi" localSheetId="8">#REF!</definedName>
    <definedName name="tuoåi" localSheetId="7">#REF!</definedName>
    <definedName name="tuoåi" localSheetId="1">#REF!</definedName>
    <definedName name="tuoåi" localSheetId="5">#REF!</definedName>
    <definedName name="tuoåi">#REF!</definedName>
    <definedName name="Tuong_chan">"#REF!"</definedName>
    <definedName name="Tuong_dau_HD">"#REF!"</definedName>
    <definedName name="Tuong_dau_HD_1">NA()</definedName>
    <definedName name="TuongChan" localSheetId="0">#REF!</definedName>
    <definedName name="TuongChan" localSheetId="8">#REF!</definedName>
    <definedName name="TuongChan" localSheetId="7">#REF!</definedName>
    <definedName name="TuongChan" localSheetId="1">#REF!</definedName>
    <definedName name="TuongChan" localSheetId="5">#REF!</definedName>
    <definedName name="TuongChan">#REF!</definedName>
    <definedName name="Tuvan">"#REF!"</definedName>
    <definedName name="TuVan_1" localSheetId="0">[14]Nguồn!#REF!</definedName>
    <definedName name="TuVan_1" localSheetId="8">[14]Nguồn!#REF!</definedName>
    <definedName name="TuVan_1" localSheetId="7">[14]Nguồn!#REF!</definedName>
    <definedName name="TuVan_1" localSheetId="1">[14]Nguồn!#REF!</definedName>
    <definedName name="TuVan_1" localSheetId="5">[14]Nguồn!#REF!</definedName>
    <definedName name="TuVan_1">[14]Nguồn!#REF!</definedName>
    <definedName name="tuyen">"#REF!"</definedName>
    <definedName name="tuyennhanh">{"'Sheet1'!$L$16"}</definedName>
    <definedName name="tuyennhanh_1">{"'Sheet1'!$L$16"}</definedName>
    <definedName name="tuyennhanh_1_1">{"'Sheet1'!$L$16"}</definedName>
    <definedName name="tuyennhanh_2">{"'Sheet1'!$L$16"}</definedName>
    <definedName name="tuyennhanh_3">{"'Sheet1'!$L$16"}</definedName>
    <definedName name="tuyennhanh_4">{"'Sheet1'!$L$16"}</definedName>
    <definedName name="tuyennhanh_5">{"'Sheet1'!$L$16"}</definedName>
    <definedName name="tuyennhanh_6">{"'Sheet1'!$L$16"}</definedName>
    <definedName name="tuyennhanh_7">{"'Sheet1'!$L$16"}</definedName>
    <definedName name="tuyequang_1">NA()</definedName>
    <definedName name="tuynen" localSheetId="0" hidden="1">{"'Sheet1'!$L$16"}</definedName>
    <definedName name="tuynen" localSheetId="6" hidden="1">{"'Sheet1'!$L$16"}</definedName>
    <definedName name="tuynen" localSheetId="8" hidden="1">{"'Sheet1'!$L$16"}</definedName>
    <definedName name="tuynen" localSheetId="7" hidden="1">{"'Sheet1'!$L$16"}</definedName>
    <definedName name="tuynen" localSheetId="1" hidden="1">{"'Sheet1'!$L$16"}</definedName>
    <definedName name="tuynen" localSheetId="5" hidden="1">{"'Sheet1'!$L$16"}</definedName>
    <definedName name="tuynen" hidden="1">{"'Sheet1'!$L$16"}</definedName>
    <definedName name="tuyp_1">NA()</definedName>
    <definedName name="TV">"#REF!"</definedName>
    <definedName name="TV.QUY1">"#REF!"</definedName>
    <definedName name="TV.T1">"#REF!"</definedName>
    <definedName name="TV.T2">"#REF!"</definedName>
    <definedName name="TV.T3">"#REF!"</definedName>
    <definedName name="TV.T4">"#REF!"</definedName>
    <definedName name="TV.T5">"#REF!"</definedName>
    <definedName name="TV.T6">"#REF!"</definedName>
    <definedName name="tv75nc">"#REF!"</definedName>
    <definedName name="tv75nc_1">NA()</definedName>
    <definedName name="tv75vl">"#REF!"</definedName>
    <definedName name="tv75vl_1">NA()</definedName>
    <definedName name="tvbt">"#REF!"</definedName>
    <definedName name="tvg">"#REF!"</definedName>
    <definedName name="TVGS">"#REF!"</definedName>
    <definedName name="TVK">"#REF!"</definedName>
    <definedName name="tw">"#REF!"</definedName>
    <definedName name="twdd_1">NA()</definedName>
    <definedName name="Twister">"#REF!"</definedName>
    <definedName name="TX_1" localSheetId="0">[14]Nguồn!#REF!</definedName>
    <definedName name="TX_1" localSheetId="8">[14]Nguồn!#REF!</definedName>
    <definedName name="TX_1" localSheetId="7">[14]Nguồn!#REF!</definedName>
    <definedName name="TX_1" localSheetId="1">[14]Nguồn!#REF!</definedName>
    <definedName name="TX_1" localSheetId="5">[14]Nguồn!#REF!</definedName>
    <definedName name="TX_1">[14]Nguồn!#REF!</definedName>
    <definedName name="tx1pignc" localSheetId="0">'[8]thao-go'!#REF!</definedName>
    <definedName name="tx1pignc" localSheetId="8">'[8]thao-go'!#REF!</definedName>
    <definedName name="tx1pignc" localSheetId="7">'[8]thao-go'!#REF!</definedName>
    <definedName name="tx1pignc" localSheetId="1">'[8]thao-go'!#REF!</definedName>
    <definedName name="tx1pignc" localSheetId="5">'[8]thao-go'!#REF!</definedName>
    <definedName name="tx1pignc">'[8]thao-go'!#REF!</definedName>
    <definedName name="tx1pignc_1">NA()</definedName>
    <definedName name="tx1pindnc" localSheetId="0">'[8]thao-go'!#REF!</definedName>
    <definedName name="tx1pindnc" localSheetId="8">'[8]thao-go'!#REF!</definedName>
    <definedName name="tx1pindnc" localSheetId="7">'[8]thao-go'!#REF!</definedName>
    <definedName name="tx1pindnc" localSheetId="1">'[8]thao-go'!#REF!</definedName>
    <definedName name="tx1pindnc" localSheetId="5">'[8]thao-go'!#REF!</definedName>
    <definedName name="tx1pindnc">'[8]thao-go'!#REF!</definedName>
    <definedName name="tx1pindnc_1">NA()</definedName>
    <definedName name="tx1pingnc" localSheetId="0">'[8]thao-go'!#REF!</definedName>
    <definedName name="tx1pingnc" localSheetId="8">'[8]thao-go'!#REF!</definedName>
    <definedName name="tx1pingnc" localSheetId="7">'[8]thao-go'!#REF!</definedName>
    <definedName name="tx1pingnc" localSheetId="1">'[8]thao-go'!#REF!</definedName>
    <definedName name="tx1pingnc" localSheetId="5">'[8]thao-go'!#REF!</definedName>
    <definedName name="tx1pingnc">'[8]thao-go'!#REF!</definedName>
    <definedName name="tx1pingnc_1">NA()</definedName>
    <definedName name="tx1pintnc" localSheetId="0">'[8]thao-go'!#REF!</definedName>
    <definedName name="tx1pintnc" localSheetId="8">'[8]thao-go'!#REF!</definedName>
    <definedName name="tx1pintnc" localSheetId="7">'[8]thao-go'!#REF!</definedName>
    <definedName name="tx1pintnc" localSheetId="1">'[8]thao-go'!#REF!</definedName>
    <definedName name="tx1pintnc" localSheetId="5">'[8]thao-go'!#REF!</definedName>
    <definedName name="tx1pintnc">'[8]thao-go'!#REF!</definedName>
    <definedName name="tx1pintnc_1">NA()</definedName>
    <definedName name="tx1pitnc" localSheetId="0">'[8]thao-go'!#REF!</definedName>
    <definedName name="tx1pitnc" localSheetId="8">'[8]thao-go'!#REF!</definedName>
    <definedName name="tx1pitnc" localSheetId="7">'[8]thao-go'!#REF!</definedName>
    <definedName name="tx1pitnc" localSheetId="1">'[8]thao-go'!#REF!</definedName>
    <definedName name="tx1pitnc" localSheetId="5">'[8]thao-go'!#REF!</definedName>
    <definedName name="tx1pitnc">'[8]thao-go'!#REF!</definedName>
    <definedName name="tx1pitnc_1">NA()</definedName>
    <definedName name="tx2mhnnc" localSheetId="0">'[8]thao-go'!#REF!</definedName>
    <definedName name="tx2mhnnc" localSheetId="8">'[8]thao-go'!#REF!</definedName>
    <definedName name="tx2mhnnc" localSheetId="7">'[8]thao-go'!#REF!</definedName>
    <definedName name="tx2mhnnc" localSheetId="1">'[8]thao-go'!#REF!</definedName>
    <definedName name="tx2mhnnc" localSheetId="5">'[8]thao-go'!#REF!</definedName>
    <definedName name="tx2mhnnc">'[8]thao-go'!#REF!</definedName>
    <definedName name="tx2mhnnc_1">NA()</definedName>
    <definedName name="tx2mitnc" localSheetId="0">'[8]thao-go'!#REF!</definedName>
    <definedName name="tx2mitnc" localSheetId="8">'[8]thao-go'!#REF!</definedName>
    <definedName name="tx2mitnc" localSheetId="7">'[8]thao-go'!#REF!</definedName>
    <definedName name="tx2mitnc" localSheetId="1">'[8]thao-go'!#REF!</definedName>
    <definedName name="tx2mitnc" localSheetId="5">'[8]thao-go'!#REF!</definedName>
    <definedName name="tx2mitnc">'[8]thao-go'!#REF!</definedName>
    <definedName name="tx2mitnc_1">NA()</definedName>
    <definedName name="TXB11QBINHCHANH" localSheetId="0">#REF!</definedName>
    <definedName name="TXB11QBINHCHANH" localSheetId="8">#REF!</definedName>
    <definedName name="TXB11QBINHCHANH" localSheetId="7">#REF!</definedName>
    <definedName name="TXB11QBINHCHANH" localSheetId="1">#REF!</definedName>
    <definedName name="TXB11QBINHCHANH" localSheetId="5">#REF!</definedName>
    <definedName name="TXB11QBINHCHANH">#REF!</definedName>
    <definedName name="TXB11QBINHTAN" localSheetId="0">#REF!</definedName>
    <definedName name="TXB11QBINHTAN" localSheetId="8">#REF!</definedName>
    <definedName name="TXB11QBINHTAN" localSheetId="7">#REF!</definedName>
    <definedName name="TXB11QBINHTAN" localSheetId="1">#REF!</definedName>
    <definedName name="TXB11QBINHTAN" localSheetId="5">#REF!</definedName>
    <definedName name="TXB11QBINHTAN">#REF!</definedName>
    <definedName name="TXB11QBINHTHANH1" localSheetId="0">#REF!</definedName>
    <definedName name="TXB11QBINHTHANH1" localSheetId="8">#REF!</definedName>
    <definedName name="TXB11QBINHTHANH1" localSheetId="7">#REF!</definedName>
    <definedName name="TXB11QBINHTHANH1" localSheetId="1">#REF!</definedName>
    <definedName name="TXB11QBINHTHANH1" localSheetId="5">#REF!</definedName>
    <definedName name="TXB11QBINHTHANH1">#REF!</definedName>
    <definedName name="TXB11QBINHTHANH2" localSheetId="0">#REF!</definedName>
    <definedName name="TXB11QBINHTHANH2" localSheetId="8">#REF!</definedName>
    <definedName name="TXB11QBINHTHANH2" localSheetId="7">#REF!</definedName>
    <definedName name="TXB11QBINHTHANH2" localSheetId="1">#REF!</definedName>
    <definedName name="TXB11QBINHTHANH2" localSheetId="5">#REF!</definedName>
    <definedName name="TXB11QBINHTHANH2">#REF!</definedName>
    <definedName name="TXB11QCUCHI" localSheetId="0">#REF!</definedName>
    <definedName name="TXB11QCUCHI" localSheetId="8">#REF!</definedName>
    <definedName name="TXB11QCUCHI" localSheetId="7">#REF!</definedName>
    <definedName name="TXB11QCUCHI" localSheetId="1">#REF!</definedName>
    <definedName name="TXB11QCUCHI" localSheetId="5">#REF!</definedName>
    <definedName name="TXB11QCUCHI">#REF!</definedName>
    <definedName name="TXB11QGOVAP1" localSheetId="0">#REF!</definedName>
    <definedName name="TXB11QGOVAP1" localSheetId="8">#REF!</definedName>
    <definedName name="TXB11QGOVAP1" localSheetId="7">#REF!</definedName>
    <definedName name="TXB11QGOVAP1" localSheetId="1">#REF!</definedName>
    <definedName name="TXB11QGOVAP1" localSheetId="5">#REF!</definedName>
    <definedName name="TXB11QGOVAP1">#REF!</definedName>
    <definedName name="TXB11QGOVAP2" localSheetId="0">#REF!</definedName>
    <definedName name="TXB11QGOVAP2" localSheetId="8">#REF!</definedName>
    <definedName name="TXB11QGOVAP2" localSheetId="7">#REF!</definedName>
    <definedName name="TXB11QGOVAP2" localSheetId="1">#REF!</definedName>
    <definedName name="TXB11QGOVAP2" localSheetId="5">#REF!</definedName>
    <definedName name="TXB11QGOVAP2">#REF!</definedName>
    <definedName name="TXB11QHOCMON" localSheetId="0">#REF!</definedName>
    <definedName name="TXB11QHOCMON" localSheetId="8">#REF!</definedName>
    <definedName name="TXB11QHOCMON" localSheetId="7">#REF!</definedName>
    <definedName name="TXB11QHOCMON" localSheetId="1">#REF!</definedName>
    <definedName name="TXB11QHOCMON" localSheetId="5">#REF!</definedName>
    <definedName name="TXB11QHOCMON">#REF!</definedName>
    <definedName name="TXB11QPHUNHUAN" localSheetId="0">#REF!</definedName>
    <definedName name="TXB11QPHUNHUAN" localSheetId="8">#REF!</definedName>
    <definedName name="TXB11QPHUNHUAN" localSheetId="7">#REF!</definedName>
    <definedName name="TXB11QPHUNHUAN" localSheetId="1">#REF!</definedName>
    <definedName name="TXB11QPHUNHUAN" localSheetId="5">#REF!</definedName>
    <definedName name="TXB11QPHUNHUAN">#REF!</definedName>
    <definedName name="TXB11QTANBINH1" localSheetId="0">#REF!</definedName>
    <definedName name="TXB11QTANBINH1" localSheetId="8">#REF!</definedName>
    <definedName name="TXB11QTANBINH1" localSheetId="7">#REF!</definedName>
    <definedName name="TXB11QTANBINH1" localSheetId="1">#REF!</definedName>
    <definedName name="TXB11QTANBINH1" localSheetId="5">#REF!</definedName>
    <definedName name="TXB11QTANBINH1">#REF!</definedName>
    <definedName name="TXB11QTANBINH2" localSheetId="0">#REF!</definedName>
    <definedName name="TXB11QTANBINH2" localSheetId="8">#REF!</definedName>
    <definedName name="TXB11QTANBINH2" localSheetId="7">#REF!</definedName>
    <definedName name="TXB11QTANBINH2" localSheetId="1">#REF!</definedName>
    <definedName name="TXB11QTANBINH2" localSheetId="5">#REF!</definedName>
    <definedName name="TXB11QTANBINH2">#REF!</definedName>
    <definedName name="TXB11QTANPHU" localSheetId="0">#REF!</definedName>
    <definedName name="TXB11QTANPHU" localSheetId="8">#REF!</definedName>
    <definedName name="TXB11QTANPHU" localSheetId="7">#REF!</definedName>
    <definedName name="TXB11QTANPHU" localSheetId="1">#REF!</definedName>
    <definedName name="TXB11QTANPHU" localSheetId="5">#REF!</definedName>
    <definedName name="TXB11QTANPHU">#REF!</definedName>
    <definedName name="TXB11QTHUDUC1" localSheetId="0">#REF!</definedName>
    <definedName name="TXB11QTHUDUC1" localSheetId="8">#REF!</definedName>
    <definedName name="TXB11QTHUDUC1" localSheetId="7">#REF!</definedName>
    <definedName name="TXB11QTHUDUC1" localSheetId="1">#REF!</definedName>
    <definedName name="TXB11QTHUDUC1" localSheetId="5">#REF!</definedName>
    <definedName name="TXB11QTHUDUC1">#REF!</definedName>
    <definedName name="TXB11QTHUDUC2" localSheetId="0">#REF!</definedName>
    <definedName name="TXB11QTHUDUC2" localSheetId="8">#REF!</definedName>
    <definedName name="TXB11QTHUDUC2" localSheetId="7">#REF!</definedName>
    <definedName name="TXB11QTHUDUC2" localSheetId="1">#REF!</definedName>
    <definedName name="TXB11QTHUDUC2" localSheetId="5">#REF!</definedName>
    <definedName name="TXB11QTHUDUC2">#REF!</definedName>
    <definedName name="TXB11QUAN1" localSheetId="0">#REF!</definedName>
    <definedName name="TXB11QUAN1" localSheetId="8">#REF!</definedName>
    <definedName name="TXB11QUAN1" localSheetId="7">#REF!</definedName>
    <definedName name="TXB11QUAN1" localSheetId="1">#REF!</definedName>
    <definedName name="TXB11QUAN1" localSheetId="5">#REF!</definedName>
    <definedName name="TXB11QUAN1">#REF!</definedName>
    <definedName name="TXB11QUAN10" localSheetId="0">#REF!</definedName>
    <definedName name="TXB11QUAN10" localSheetId="8">#REF!</definedName>
    <definedName name="TXB11QUAN10" localSheetId="7">#REF!</definedName>
    <definedName name="TXB11QUAN10" localSheetId="1">#REF!</definedName>
    <definedName name="TXB11QUAN10" localSheetId="5">#REF!</definedName>
    <definedName name="TXB11QUAN10">#REF!</definedName>
    <definedName name="TXB11QUAN11" localSheetId="0">#REF!</definedName>
    <definedName name="TXB11QUAN11" localSheetId="8">#REF!</definedName>
    <definedName name="TXB11QUAN11" localSheetId="7">#REF!</definedName>
    <definedName name="TXB11QUAN11" localSheetId="1">#REF!</definedName>
    <definedName name="TXB11QUAN11" localSheetId="5">#REF!</definedName>
    <definedName name="TXB11QUAN11">#REF!</definedName>
    <definedName name="TXB11QUAN12" localSheetId="0">#REF!</definedName>
    <definedName name="TXB11QUAN12" localSheetId="8">#REF!</definedName>
    <definedName name="TXB11QUAN12" localSheetId="7">#REF!</definedName>
    <definedName name="TXB11QUAN12" localSheetId="1">#REF!</definedName>
    <definedName name="TXB11QUAN12" localSheetId="5">#REF!</definedName>
    <definedName name="TXB11QUAN12">#REF!</definedName>
    <definedName name="TXB11QUAN2" localSheetId="0">#REF!</definedName>
    <definedName name="TXB11QUAN2" localSheetId="8">#REF!</definedName>
    <definedName name="TXB11QUAN2" localSheetId="7">#REF!</definedName>
    <definedName name="TXB11QUAN2" localSheetId="1">#REF!</definedName>
    <definedName name="TXB11QUAN2" localSheetId="5">#REF!</definedName>
    <definedName name="TXB11QUAN2">#REF!</definedName>
    <definedName name="TXB11QUAN4" localSheetId="0">#REF!</definedName>
    <definedName name="TXB11QUAN4" localSheetId="8">#REF!</definedName>
    <definedName name="TXB11QUAN4" localSheetId="7">#REF!</definedName>
    <definedName name="TXB11QUAN4" localSheetId="1">#REF!</definedName>
    <definedName name="TXB11QUAN4" localSheetId="5">#REF!</definedName>
    <definedName name="TXB11QUAN4">#REF!</definedName>
    <definedName name="TXB11QUAN6B" localSheetId="0">#REF!</definedName>
    <definedName name="TXB11QUAN6B" localSheetId="8">#REF!</definedName>
    <definedName name="TXB11QUAN6B" localSheetId="7">#REF!</definedName>
    <definedName name="TXB11QUAN6B" localSheetId="1">#REF!</definedName>
    <definedName name="TXB11QUAN6B" localSheetId="5">#REF!</definedName>
    <definedName name="TXB11QUAN6B">#REF!</definedName>
    <definedName name="TXB11QUAN7" localSheetId="0">#REF!</definedName>
    <definedName name="TXB11QUAN7" localSheetId="8">#REF!</definedName>
    <definedName name="TXB11QUAN7" localSheetId="7">#REF!</definedName>
    <definedName name="TXB11QUAN7" localSheetId="1">#REF!</definedName>
    <definedName name="TXB11QUAN7" localSheetId="5">#REF!</definedName>
    <definedName name="TXB11QUAN7">#REF!</definedName>
    <definedName name="TXB11QUAN8A" localSheetId="0">#REF!</definedName>
    <definedName name="TXB11QUAN8A" localSheetId="8">#REF!</definedName>
    <definedName name="TXB11QUAN8A" localSheetId="7">#REF!</definedName>
    <definedName name="TXB11QUAN8A" localSheetId="1">#REF!</definedName>
    <definedName name="TXB11QUAN8A" localSheetId="5">#REF!</definedName>
    <definedName name="TXB11QUAN8A">#REF!</definedName>
    <definedName name="TXB11QUAN8B" localSheetId="0">#REF!</definedName>
    <definedName name="TXB11QUAN8B" localSheetId="8">#REF!</definedName>
    <definedName name="TXB11QUAN8B" localSheetId="7">#REF!</definedName>
    <definedName name="TXB11QUAN8B" localSheetId="1">#REF!</definedName>
    <definedName name="TXB11QUAN8B" localSheetId="5">#REF!</definedName>
    <definedName name="TXB11QUAN8B">#REF!</definedName>
    <definedName name="TXB44QUAN5" localSheetId="0">#REF!</definedName>
    <definedName name="TXB44QUAN5" localSheetId="8">#REF!</definedName>
    <definedName name="TXB44QUAN5" localSheetId="7">#REF!</definedName>
    <definedName name="TXB44QUAN5" localSheetId="1">#REF!</definedName>
    <definedName name="TXB44QUAN5" localSheetId="5">#REF!</definedName>
    <definedName name="TXB44QUAN5">#REF!</definedName>
    <definedName name="TXB44QUAN6A" localSheetId="0">#REF!</definedName>
    <definedName name="TXB44QUAN6A" localSheetId="8">#REF!</definedName>
    <definedName name="TXB44QUAN6A" localSheetId="7">#REF!</definedName>
    <definedName name="TXB44QUAN6A" localSheetId="1">#REF!</definedName>
    <definedName name="TXB44QUAN6A" localSheetId="5">#REF!</definedName>
    <definedName name="TXB44QUAN6A">#REF!</definedName>
    <definedName name="txhnnc" localSheetId="0">'[8]thao-go'!#REF!</definedName>
    <definedName name="txhnnc" localSheetId="8">'[8]thao-go'!#REF!</definedName>
    <definedName name="txhnnc" localSheetId="7">'[8]thao-go'!#REF!</definedName>
    <definedName name="txhnnc" localSheetId="1">'[8]thao-go'!#REF!</definedName>
    <definedName name="txhnnc" localSheetId="5">'[8]thao-go'!#REF!</definedName>
    <definedName name="txhnnc">'[8]thao-go'!#REF!</definedName>
    <definedName name="txhnnc_1">NA()</definedName>
    <definedName name="txig1nc" localSheetId="0">'[8]thao-go'!#REF!</definedName>
    <definedName name="txig1nc" localSheetId="8">'[8]thao-go'!#REF!</definedName>
    <definedName name="txig1nc" localSheetId="7">'[8]thao-go'!#REF!</definedName>
    <definedName name="txig1nc" localSheetId="1">'[8]thao-go'!#REF!</definedName>
    <definedName name="txig1nc" localSheetId="5">'[8]thao-go'!#REF!</definedName>
    <definedName name="txig1nc">'[8]thao-go'!#REF!</definedName>
    <definedName name="txig1nc_1">NA()</definedName>
    <definedName name="txin190nc" localSheetId="0">'[8]thao-go'!#REF!</definedName>
    <definedName name="txin190nc" localSheetId="8">'[8]thao-go'!#REF!</definedName>
    <definedName name="txin190nc" localSheetId="7">'[8]thao-go'!#REF!</definedName>
    <definedName name="txin190nc" localSheetId="1">'[8]thao-go'!#REF!</definedName>
    <definedName name="txin190nc" localSheetId="5">'[8]thao-go'!#REF!</definedName>
    <definedName name="txin190nc">'[8]thao-go'!#REF!</definedName>
    <definedName name="txin190nc_1">NA()</definedName>
    <definedName name="txinnc" localSheetId="0">'[8]thao-go'!#REF!</definedName>
    <definedName name="txinnc" localSheetId="8">'[8]thao-go'!#REF!</definedName>
    <definedName name="txinnc" localSheetId="7">'[8]thao-go'!#REF!</definedName>
    <definedName name="txinnc" localSheetId="1">'[8]thao-go'!#REF!</definedName>
    <definedName name="txinnc" localSheetId="5">'[8]thao-go'!#REF!</definedName>
    <definedName name="txinnc">'[8]thao-go'!#REF!</definedName>
    <definedName name="txinnc_1">NA()</definedName>
    <definedName name="txit1nc" localSheetId="0">'[8]thao-go'!#REF!</definedName>
    <definedName name="txit1nc" localSheetId="8">'[8]thao-go'!#REF!</definedName>
    <definedName name="txit1nc" localSheetId="7">'[8]thao-go'!#REF!</definedName>
    <definedName name="txit1nc" localSheetId="1">'[8]thao-go'!#REF!</definedName>
    <definedName name="txit1nc" localSheetId="5">'[8]thao-go'!#REF!</definedName>
    <definedName name="txit1nc">'[8]thao-go'!#REF!</definedName>
    <definedName name="txit1nc_1">NA()</definedName>
    <definedName name="Txk" localSheetId="0">#REF!</definedName>
    <definedName name="Txk" localSheetId="8">#REF!</definedName>
    <definedName name="Txk" localSheetId="7">#REF!</definedName>
    <definedName name="Txk" localSheetId="1">#REF!</definedName>
    <definedName name="Txk" localSheetId="5">#REF!</definedName>
    <definedName name="Txk">#REF!</definedName>
    <definedName name="TY_1" localSheetId="0">[14]Nguồn!#REF!</definedName>
    <definedName name="TY_1" localSheetId="8">[14]Nguồn!#REF!</definedName>
    <definedName name="TY_1" localSheetId="7">[14]Nguồn!#REF!</definedName>
    <definedName name="TY_1" localSheetId="1">[14]Nguồn!#REF!</definedName>
    <definedName name="TY_1" localSheetId="5">[14]Nguồn!#REF!</definedName>
    <definedName name="TY_1">[14]Nguồn!#REF!</definedName>
    <definedName name="Ty_gia_1">NA()</definedName>
    <definedName name="Ty_gia_yen">"#REF!"</definedName>
    <definedName name="ty_le">"#REF!"</definedName>
    <definedName name="Ty_Le_1">"#REF!"</definedName>
    <definedName name="Ty_Le_1_1">NA()</definedName>
    <definedName name="ty_le_2">"#REF!"</definedName>
    <definedName name="ty_le_3">"#REF!"</definedName>
    <definedName name="ty_le_BTN">"#REF!"</definedName>
    <definedName name="ty_le_BTN_1" localSheetId="0">#REF!</definedName>
    <definedName name="ty_le_BTN_1" localSheetId="8">#REF!</definedName>
    <definedName name="ty_le_BTN_1" localSheetId="7">#REF!</definedName>
    <definedName name="ty_le_BTN_1" localSheetId="1">#REF!</definedName>
    <definedName name="ty_le_BTN_1" localSheetId="5">#REF!</definedName>
    <definedName name="ty_le_BTN_1">#REF!</definedName>
    <definedName name="Ty_le1">"#REF!"</definedName>
    <definedName name="Ty_le1_1">NA()</definedName>
    <definedName name="tyle">"#REF!"</definedName>
    <definedName name="tyle2">"#REF!"</definedName>
    <definedName name="Type_1">"#REF!"</definedName>
    <definedName name="Type_2">"#REF!"</definedName>
    <definedName name="TYT">"blankmacro1"</definedName>
    <definedName name="TYT_1" localSheetId="0">BlankMacro1</definedName>
    <definedName name="TYT_1" localSheetId="8">BlankMacro1</definedName>
    <definedName name="TYT_1" localSheetId="7">BlankMacro1</definedName>
    <definedName name="TYT_1" localSheetId="1">BlankMacro1</definedName>
    <definedName name="TYT_1" localSheetId="5">BlankMacro1</definedName>
    <definedName name="TYT_1">BlankMacro1</definedName>
    <definedName name="tytrong16so5nam">'[32]PLI CTrinh'!$CN$10</definedName>
    <definedName name="tz593_1">NA()</definedName>
    <definedName name="u" localSheetId="0" hidden="1">{"'Sheet1'!$L$16"}</definedName>
    <definedName name="u" localSheetId="6" hidden="1">{"'Sheet1'!$L$16"}</definedName>
    <definedName name="u" localSheetId="8" hidden="1">{"'Sheet1'!$L$16"}</definedName>
    <definedName name="u" localSheetId="7" hidden="1">{"'Sheet1'!$L$16"}</definedName>
    <definedName name="u" localSheetId="1" hidden="1">{"'Sheet1'!$L$16"}</definedName>
    <definedName name="u" localSheetId="5" hidden="1">{"'Sheet1'!$L$16"}</definedName>
    <definedName name="u" hidden="1">{"'Sheet1'!$L$16"}</definedName>
    <definedName name="ư" localSheetId="0" hidden="1">{"'Sheet1'!$L$16"}</definedName>
    <definedName name="ư" localSheetId="6" hidden="1">{"'Sheet1'!$L$16"}</definedName>
    <definedName name="ư" localSheetId="8" hidden="1">{"'Sheet1'!$L$16"}</definedName>
    <definedName name="ư" localSheetId="7" hidden="1">{"'Sheet1'!$L$16"}</definedName>
    <definedName name="ư" localSheetId="1" hidden="1">{"'Sheet1'!$L$16"}</definedName>
    <definedName name="ư" localSheetId="5" hidden="1">{"'Sheet1'!$L$16"}</definedName>
    <definedName name="ư" hidden="1">{"'Sheet1'!$L$16"}</definedName>
    <definedName name="u_1">NA()</definedName>
    <definedName name="U_tien">"#REF!"</definedName>
    <definedName name="UbdII">"#REF!"</definedName>
    <definedName name="Ubo">"#REF!"</definedName>
    <definedName name="UbtII">"#REF!"</definedName>
    <definedName name="Ucoc">"#REF!"</definedName>
    <definedName name="Udm_1">NA()</definedName>
    <definedName name="ufny" localSheetId="0">#REF!</definedName>
    <definedName name="ufny" localSheetId="8">#REF!</definedName>
    <definedName name="ufny" localSheetId="7">#REF!</definedName>
    <definedName name="ufny" localSheetId="1">#REF!</definedName>
    <definedName name="ufny" localSheetId="5">#REF!</definedName>
    <definedName name="ufny">#REF!</definedName>
    <definedName name="ui108_1">NA()</definedName>
    <definedName name="ui180_1">NA()</definedName>
    <definedName name="UK_UPcon_1">NA()</definedName>
    <definedName name="un" localSheetId="0">#REF!</definedName>
    <definedName name="un" localSheetId="8">#REF!</definedName>
    <definedName name="un" localSheetId="7">#REF!</definedName>
    <definedName name="un" localSheetId="1">#REF!</definedName>
    <definedName name="un" localSheetId="5">#REF!</definedName>
    <definedName name="un">#REF!</definedName>
    <definedName name="UN_UPcon_1">NA()</definedName>
    <definedName name="UNIT">"#REF!"</definedName>
    <definedName name="Unit_Price">"#REF!"</definedName>
    <definedName name="unitt">"blankmacro1"</definedName>
    <definedName name="unitt_1" localSheetId="0">BlankMacro1</definedName>
    <definedName name="unitt_1" localSheetId="8">BlankMacro1</definedName>
    <definedName name="unitt_1" localSheetId="7">BlankMacro1</definedName>
    <definedName name="unitt_1" localSheetId="1">BlankMacro1</definedName>
    <definedName name="unitt_1" localSheetId="5">BlankMacro1</definedName>
    <definedName name="unitt_1">BlankMacro1</definedName>
    <definedName name="UNL">"#REF!"</definedName>
    <definedName name="UNL_1">NA()</definedName>
    <definedName name="uonong">"#REF!"</definedName>
    <definedName name="UP">"#REF!,#REF!,#REF!,#REF!,#REF!,#REF!,#REF!,#REF!,#REF!,#REF!,#REF!"</definedName>
    <definedName name="UP_2" localSheetId="0">([14]Nguồn!$C$7:$C$69,[14]Nguồn!$D$7:$D$19,[14]Nguồn!$F$7:$F$69,[14]Nguồn!$H$7:$H$40,[14]Nguồn!$H$46:$H$69,[14]Nguồn!$J$40:$J$44,[14]Nguồn!$K$7:$K$69,[14]Nguồn!#REF!,[14]Nguồn!#REF!,[14]Nguồn!#REF!,[14]Nguồn!#REF!)</definedName>
    <definedName name="UP_2" localSheetId="8">([14]Nguồn!$C$7:$C$69,[14]Nguồn!$D$7:$D$19,[14]Nguồn!$F$7:$F$69,[14]Nguồn!$H$7:$H$40,[14]Nguồn!$H$46:$H$69,[14]Nguồn!$J$40:$J$44,[14]Nguồn!$K$7:$K$69,[14]Nguồn!#REF!,[14]Nguồn!#REF!,[14]Nguồn!#REF!,[14]Nguồn!#REF!)</definedName>
    <definedName name="UP_2" localSheetId="7">([14]Nguồn!$C$7:$C$69,[14]Nguồn!$D$7:$D$19,[14]Nguồn!$F$7:$F$69,[14]Nguồn!$H$7:$H$40,[14]Nguồn!$H$46:$H$69,[14]Nguồn!$J$40:$J$44,[14]Nguồn!$K$7:$K$69,[14]Nguồn!#REF!,[14]Nguồn!#REF!,[14]Nguồn!#REF!,[14]Nguồn!#REF!)</definedName>
    <definedName name="UP_2" localSheetId="1">([14]Nguồn!$C$7:$C$69,[14]Nguồn!$D$7:$D$19,[14]Nguồn!$F$7:$F$69,[14]Nguồn!$H$7:$H$40,[14]Nguồn!$H$46:$H$69,[14]Nguồn!$J$40:$J$44,[14]Nguồn!$K$7:$K$69,[14]Nguồn!#REF!,[14]Nguồn!#REF!,[14]Nguồn!#REF!,[14]Nguồn!#REF!)</definedName>
    <definedName name="UP_2" localSheetId="5">([14]Nguồn!$C$7:$C$69,[14]Nguồn!$D$7:$D$19,[14]Nguồn!$F$7:$F$69,[14]Nguồn!$H$7:$H$40,[14]Nguồn!$H$46:$H$69,[14]Nguồn!$J$40:$J$44,[14]Nguồn!$K$7:$K$69,[14]Nguồn!#REF!,[14]Nguồn!#REF!,[14]Nguồn!#REF!,[14]Nguồn!#REF!)</definedName>
    <definedName name="UP_2">([14]Nguồn!$C$7:$C$69,[14]Nguồn!$D$7:$D$19,[14]Nguồn!$F$7:$F$69,[14]Nguồn!$H$7:$H$40,[14]Nguồn!$H$46:$H$69,[14]Nguồn!$J$40:$J$44,[14]Nguồn!$K$7:$K$69,[14]Nguồn!#REF!,[14]Nguồn!#REF!,[14]Nguồn!#REF!,[14]Nguồn!#REF!)</definedName>
    <definedName name="upnoc">"#REF!"</definedName>
    <definedName name="upperlowlandlimit">"#REF!"</definedName>
    <definedName name="Ur" localSheetId="0">#REF!</definedName>
    <definedName name="Ur" localSheetId="8">#REF!</definedName>
    <definedName name="Ur" localSheetId="7">#REF!</definedName>
    <definedName name="Ur" localSheetId="1">#REF!</definedName>
    <definedName name="Ur" localSheetId="5">#REF!</definedName>
    <definedName name="Ur">#REF!</definedName>
    <definedName name="USCT">"#REF!"</definedName>
    <definedName name="USCT_1">NA()</definedName>
    <definedName name="USCTKU">"#REF!"</definedName>
    <definedName name="USCTKU_1">NA()</definedName>
    <definedName name="usd">"#REF!"</definedName>
    <definedName name="USD_1">NA()</definedName>
    <definedName name="USdb">"#REF!"</definedName>
    <definedName name="USKC">"#REF!"</definedName>
    <definedName name="USKC_1">NA()</definedName>
    <definedName name="USNC">"#REF!"</definedName>
    <definedName name="USNC_1">NA()</definedName>
    <definedName name="UStb">"#REF!"</definedName>
    <definedName name="ut">"#REF!"</definedName>
    <definedName name="UT_1">"#REF!"</definedName>
    <definedName name="UT1_373">"#REF!"</definedName>
    <definedName name="UtdI">"#REF!"</definedName>
    <definedName name="UtdII">"#REF!"</definedName>
    <definedName name="UttI">"#REF!"</definedName>
    <definedName name="UttII">"#REF!"</definedName>
    <definedName name="uu">"#REF!"</definedName>
    <definedName name="v" localSheetId="0" hidden="1">{"'Sheet1'!$L$16"}</definedName>
    <definedName name="v" localSheetId="6" hidden="1">{"'Sheet1'!$L$16"}</definedName>
    <definedName name="v" localSheetId="8" hidden="1">{"'Sheet1'!$L$16"}</definedName>
    <definedName name="v" localSheetId="7" hidden="1">{"'Sheet1'!$L$16"}</definedName>
    <definedName name="v" localSheetId="1" hidden="1">{"'Sheet1'!$L$16"}</definedName>
    <definedName name="v" localSheetId="5" hidden="1">{"'Sheet1'!$L$16"}</definedName>
    <definedName name="v" hidden="1">{"'Sheet1'!$L$16"}</definedName>
    <definedName name="V.1">"#REF!"</definedName>
    <definedName name="V.1_1">NA()</definedName>
    <definedName name="V.10">"#REF!"</definedName>
    <definedName name="V.10_1">NA()</definedName>
    <definedName name="V.11">"#REF!"</definedName>
    <definedName name="V.11_1">NA()</definedName>
    <definedName name="V.12">"#REF!"</definedName>
    <definedName name="V.12_1">NA()</definedName>
    <definedName name="V.13">"#REF!"</definedName>
    <definedName name="V.13_1">NA()</definedName>
    <definedName name="V.14">"#REF!"</definedName>
    <definedName name="V.14_1">NA()</definedName>
    <definedName name="V.15">"#REF!"</definedName>
    <definedName name="V.15_1">NA()</definedName>
    <definedName name="V.16">"#REF!"</definedName>
    <definedName name="V.16_1">NA()</definedName>
    <definedName name="V.17">"#REF!"</definedName>
    <definedName name="V.17_1">NA()</definedName>
    <definedName name="V.18">"#REF!"</definedName>
    <definedName name="V.18_1">NA()</definedName>
    <definedName name="V.2">"#REF!"</definedName>
    <definedName name="V.2_1">NA()</definedName>
    <definedName name="V.3">"#REF!"</definedName>
    <definedName name="V.3_1">NA()</definedName>
    <definedName name="V.4">"#REF!"</definedName>
    <definedName name="V.4_1">NA()</definedName>
    <definedName name="V.5">"#REF!"</definedName>
    <definedName name="V.5_1">NA()</definedName>
    <definedName name="V.6">"#REF!"</definedName>
    <definedName name="V.6_1">NA()</definedName>
    <definedName name="V.7">"#REF!"</definedName>
    <definedName name="V.7_1">NA()</definedName>
    <definedName name="V.8">"#REF!"</definedName>
    <definedName name="V.8_1">NA()</definedName>
    <definedName name="V.9">"#REF!"</definedName>
    <definedName name="V.9_1">NA()</definedName>
    <definedName name="v_1">NA()</definedName>
    <definedName name="V_1_1">NA()</definedName>
    <definedName name="V_2_1">NA()</definedName>
    <definedName name="v_25">"#REF!"</definedName>
    <definedName name="V_3_1">NA()</definedName>
    <definedName name="V_4_1">NA()</definedName>
    <definedName name="V_a_b__t_ng_M200____1x2">ptdg</definedName>
    <definedName name="V_a_b__t_ng_M200____1x2_1">ptdg_1</definedName>
    <definedName name="V_t_tõ" localSheetId="0">#REF!</definedName>
    <definedName name="V_t_tõ" localSheetId="8">#REF!</definedName>
    <definedName name="V_t_tõ" localSheetId="7">#REF!</definedName>
    <definedName name="V_t_tõ" localSheetId="1">#REF!</definedName>
    <definedName name="V_t_tõ" localSheetId="5">#REF!</definedName>
    <definedName name="V_t_tõ">#REF!</definedName>
    <definedName name="VA" localSheetId="0">[12]ND!#REF!</definedName>
    <definedName name="VA" localSheetId="8">[12]ND!#REF!</definedName>
    <definedName name="VA" localSheetId="7">[12]ND!#REF!</definedName>
    <definedName name="VA" localSheetId="1">[12]ND!#REF!</definedName>
    <definedName name="VA" localSheetId="5">[12]ND!#REF!</definedName>
    <definedName name="VA">[12]ND!#REF!</definedName>
    <definedName name="VAÄT_LIEÄU">"ATRAM"</definedName>
    <definedName name="vai_1">NA()</definedName>
    <definedName name="vaidia">"#REF!"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lues_Entered">IF("loan_amount"*"interest_rate"*"loan_years"*"loan_start"&gt;0,1,0)</definedName>
    <definedName name="Values_Entered_1" localSheetId="0">IF(Loan_Amount*Interest_Rate*Loan_Years*Loan_Start&gt;0,1,0)</definedName>
    <definedName name="Values_Entered_1" localSheetId="8">IF(Loan_Amount*Interest_Rate*Loan_Years*Loan_Start&gt;0,1,0)</definedName>
    <definedName name="Values_Entered_1" localSheetId="7">IF(Loan_Amount*Interest_Rate*Loan_Years*Loan_Start&gt;0,1,0)</definedName>
    <definedName name="Values_Entered_1" localSheetId="1">IF(Loan_Amount*Interest_Rate*Loan_Years*Loan_Start&gt;0,1,0)</definedName>
    <definedName name="Values_Entered_1" localSheetId="5">IF(Loan_Amount*Interest_Rate*Loan_Years*Loan_Start&gt;0,1,0)</definedName>
    <definedName name="Values_Entered_1">IF(Loan_Amount*Interest_Rate*Loan_Years*Loan_Start&gt;0,1,0)</definedName>
    <definedName name="VAN_1" localSheetId="0">[14]Nguồn!#REF!</definedName>
    <definedName name="VAN_1" localSheetId="8">[14]Nguồn!#REF!</definedName>
    <definedName name="VAN_1" localSheetId="7">[14]Nguồn!#REF!</definedName>
    <definedName name="VAN_1" localSheetId="1">[14]Nguồn!#REF!</definedName>
    <definedName name="VAN_1" localSheetId="5">[14]Nguồn!#REF!</definedName>
    <definedName name="VAN_1">[14]Nguồn!#REF!</definedName>
    <definedName name="Van_an_toaìn" localSheetId="0">#REF!</definedName>
    <definedName name="Van_an_toaìn" localSheetId="8">#REF!</definedName>
    <definedName name="Van_an_toaìn" localSheetId="7">#REF!</definedName>
    <definedName name="Van_an_toaìn" localSheetId="1">#REF!</definedName>
    <definedName name="Van_an_toaìn" localSheetId="5">#REF!</definedName>
    <definedName name="Van_an_toaìn">#REF!</definedName>
    <definedName name="VAN_CHUYEN_DUONG_DAI_DZ0.4KV">"#REF!"</definedName>
    <definedName name="VAN_CHUYEN_DUONG_DAI_DZ22KV">"#REF!"</definedName>
    <definedName name="VAN_CHUYEN_VAT_TU_CHUNG">"#REF!"</definedName>
    <definedName name="VAN_TRUNG_CHUYEN_VAT_TU_CHUNG">"#REF!"</definedName>
    <definedName name="VAN1_1" localSheetId="0">[14]Nguồn!#REF!</definedName>
    <definedName name="VAN1_1" localSheetId="8">[14]Nguồn!#REF!</definedName>
    <definedName name="VAN1_1" localSheetId="7">[14]Nguồn!#REF!</definedName>
    <definedName name="VAN1_1" localSheetId="1">[14]Nguồn!#REF!</definedName>
    <definedName name="VAN1_1" localSheetId="5">[14]Nguồn!#REF!</definedName>
    <definedName name="VAN1_1">[14]Nguồn!#REF!</definedName>
    <definedName name="vanchuyen">"#REF!"</definedName>
    <definedName name="VanChuyenDam">"#REF!"</definedName>
    <definedName name="VANKHUON_1">NA()</definedName>
    <definedName name="Var">"#REF!"</definedName>
    <definedName name="VARIINST">"#REF!"</definedName>
    <definedName name="VARIINST_1">NA()</definedName>
    <definedName name="VARIPURC">"#REF!"</definedName>
    <definedName name="VARIPURC_1">NA()</definedName>
    <definedName name="VAS">"#REF!"</definedName>
    <definedName name="VAT">"#REF!"</definedName>
    <definedName name="VAT_04">"#REF!"</definedName>
    <definedName name="VAT_1" localSheetId="0">[14]Nguồn!#REF!</definedName>
    <definedName name="VAT_1" localSheetId="8">[14]Nguồn!#REF!</definedName>
    <definedName name="VAT_1" localSheetId="7">[14]Nguồn!#REF!</definedName>
    <definedName name="VAT_1" localSheetId="1">[14]Nguồn!#REF!</definedName>
    <definedName name="VAT_1" localSheetId="5">[14]Nguồn!#REF!</definedName>
    <definedName name="VAT_1">[14]Nguồn!#REF!</definedName>
    <definedName name="VAT_35">"#REF!"</definedName>
    <definedName name="VAT_Cto">"#REF!"</definedName>
    <definedName name="VAT_LIEU_DEN_CHAN_CONG_TRINH">"#REF!"</definedName>
    <definedName name="vat_lieu_KVIII">"#REF!"</definedName>
    <definedName name="VAT_TB">"#REF!"</definedName>
    <definedName name="VAT_TBA">"#REF!"</definedName>
    <definedName name="Vat_tu">"#REF!"</definedName>
    <definedName name="VAT_XLTBA">"#REF!"</definedName>
    <definedName name="vatlieu">"#REF!"</definedName>
    <definedName name="vatlieu_1">NA()</definedName>
    <definedName name="Vatlieu1" localSheetId="0">#REF!</definedName>
    <definedName name="Vatlieu1" localSheetId="8">#REF!</definedName>
    <definedName name="Vatlieu1" localSheetId="7">#REF!</definedName>
    <definedName name="Vatlieu1" localSheetId="1">#REF!</definedName>
    <definedName name="Vatlieu1" localSheetId="5">#REF!</definedName>
    <definedName name="Vatlieu1">#REF!</definedName>
    <definedName name="Vatlieu2" localSheetId="0">#REF!</definedName>
    <definedName name="Vatlieu2" localSheetId="8">#REF!</definedName>
    <definedName name="Vatlieu2" localSheetId="7">#REF!</definedName>
    <definedName name="Vatlieu2" localSheetId="1">#REF!</definedName>
    <definedName name="Vatlieu2" localSheetId="5">#REF!</definedName>
    <definedName name="Vatlieu2">#REF!</definedName>
    <definedName name="Vatlieu3" localSheetId="0">#REF!</definedName>
    <definedName name="Vatlieu3" localSheetId="8">#REF!</definedName>
    <definedName name="Vatlieu3" localSheetId="7">#REF!</definedName>
    <definedName name="Vatlieu3" localSheetId="1">#REF!</definedName>
    <definedName name="Vatlieu3" localSheetId="5">#REF!</definedName>
    <definedName name="Vatlieu3">#REF!</definedName>
    <definedName name="VatLieuKhac">"#REF!"</definedName>
    <definedName name="VATM">{"'Sheet1'!$L$16"}</definedName>
    <definedName name="VATM_1">{"'Sheet1'!$L$16"}</definedName>
    <definedName name="VATM_1_1">{"'Sheet1'!$L$16"}</definedName>
    <definedName name="VATM_2">{"'Sheet1'!$L$16"}</definedName>
    <definedName name="VATM_3">{"'Sheet1'!$L$16"}</definedName>
    <definedName name="VATM_4">{"'Sheet1'!$L$16"}</definedName>
    <definedName name="VATM_5">{"'Sheet1'!$L$16"}</definedName>
    <definedName name="VATM_6">{"'Sheet1'!$L$16"}</definedName>
    <definedName name="VATM_7">{"'Sheet1'!$L$16"}</definedName>
    <definedName name="Vattu">"#REF!"</definedName>
    <definedName name="Váût_liãûu" localSheetId="0">#REF!</definedName>
    <definedName name="Váût_liãûu" localSheetId="8">#REF!</definedName>
    <definedName name="Váût_liãûu" localSheetId="7">#REF!</definedName>
    <definedName name="Váût_liãûu" localSheetId="1">#REF!</definedName>
    <definedName name="Váût_liãûu" localSheetId="5">#REF!</definedName>
    <definedName name="Váût_liãûu">#REF!</definedName>
    <definedName name="Vbs" localSheetId="0">#REF!</definedName>
    <definedName name="Vbs" localSheetId="8">#REF!</definedName>
    <definedName name="Vbs" localSheetId="7">#REF!</definedName>
    <definedName name="Vbs" localSheetId="1">#REF!</definedName>
    <definedName name="Vbs" localSheetId="5">#REF!</definedName>
    <definedName name="Vbs">#REF!</definedName>
    <definedName name="vbt150_1">NA()</definedName>
    <definedName name="vbt200_1">NA()</definedName>
    <definedName name="vbtchongnuocm300">"#REF!"</definedName>
    <definedName name="vbtm150">"#REF!"</definedName>
    <definedName name="vbtm300">"#REF!"</definedName>
    <definedName name="vbtm400">"#REF!"</definedName>
    <definedName name="Vbtr" localSheetId="0">#REF!</definedName>
    <definedName name="Vbtr" localSheetId="8">#REF!</definedName>
    <definedName name="Vbtr" localSheetId="7">#REF!</definedName>
    <definedName name="Vbtr" localSheetId="1">#REF!</definedName>
    <definedName name="Vbtr" localSheetId="5">#REF!</definedName>
    <definedName name="Vbtr">#REF!</definedName>
    <definedName name="vc">"#REF!"</definedName>
    <definedName name="VC_1">NA()</definedName>
    <definedName name="vc1_2">NA()</definedName>
    <definedName name="vc2_2">NA()</definedName>
    <definedName name="vc3.">'[4]CT  PL'!$B$125:$H$125</definedName>
    <definedName name="vc3._1">NA()</definedName>
    <definedName name="vc3._2">NA()</definedName>
    <definedName name="vc3_2">NA()</definedName>
    <definedName name="VC5_1">{"'Sheet1'!$L$16"}</definedName>
    <definedName name="VC5_1_1">{"'Sheet1'!$L$16"}</definedName>
    <definedName name="VC5_2">{"'Sheet1'!$L$16"}</definedName>
    <definedName name="VC5_3">{"'Sheet1'!$L$16"}</definedName>
    <definedName name="VC5_4">{"'Sheet1'!$L$16"}</definedName>
    <definedName name="VC5_5">{"'Sheet1'!$L$16"}</definedName>
    <definedName name="VC5_6">{"'Sheet1'!$L$16"}</definedName>
    <definedName name="VC5_7">{"'Sheet1'!$L$16"}</definedName>
    <definedName name="vca">'[4]CT  PL'!$B$25:$H$25</definedName>
    <definedName name="vca_1">NA()</definedName>
    <definedName name="vca_2">NA()</definedName>
    <definedName name="vcbo1">{"'Sheet1'!$L$16"}</definedName>
    <definedName name="vcbo1_1">{"'Sheet1'!$L$16"}</definedName>
    <definedName name="vcbo1_1_1">{"'Sheet1'!$L$16"}</definedName>
    <definedName name="vcbo1_2">{"'Sheet1'!$L$16"}</definedName>
    <definedName name="vcbo1_3">{"'Sheet1'!$L$16"}</definedName>
    <definedName name="vcbo1_4">{"'Sheet1'!$L$16"}</definedName>
    <definedName name="vcbo1_5">{"'Sheet1'!$L$16"}</definedName>
    <definedName name="vcbo1_6">{"'Sheet1'!$L$16"}</definedName>
    <definedName name="vcbo1_7">{"'Sheet1'!$L$16"}</definedName>
    <definedName name="vcc">"#REF!"</definedName>
    <definedName name="vccat0.4">"#REF!"</definedName>
    <definedName name="vccatv">"#REF!"</definedName>
    <definedName name="vccot">"#REF!"</definedName>
    <definedName name="vccot.">'[4]CT  PL'!$B$8:$H$8</definedName>
    <definedName name="vccot._1">NA()</definedName>
    <definedName name="vccot._2">NA()</definedName>
    <definedName name="vccot_1">NA()</definedName>
    <definedName name="vccot0.4">"#REF!"</definedName>
    <definedName name="vccot35">"#REF!"</definedName>
    <definedName name="vccott">"#REF!"</definedName>
    <definedName name="vccottt">"#REF!"</definedName>
    <definedName name="vcd">"#REF!"</definedName>
    <definedName name="vcda">"#REF!"</definedName>
    <definedName name="vcda0.4">"#REF!"</definedName>
    <definedName name="vcdatc2">"#REF!"</definedName>
    <definedName name="vcdatc3">"#REF!"</definedName>
    <definedName name="vcdatd" localSheetId="0">#REF!</definedName>
    <definedName name="vcdatd" localSheetId="8">#REF!</definedName>
    <definedName name="vcdatd" localSheetId="7">#REF!</definedName>
    <definedName name="vcdatd" localSheetId="1">#REF!</definedName>
    <definedName name="vcdatd" localSheetId="5">#REF!</definedName>
    <definedName name="vcdatd">#REF!</definedName>
    <definedName name="vcday">"#REF!"</definedName>
    <definedName name="vcdbt">'[4]CT Thang Mo'!$B$220:$I$220</definedName>
    <definedName name="vcdbt_1">NA()</definedName>
    <definedName name="vcdc">"#REF!"</definedName>
    <definedName name="vcdc." localSheetId="0">'[92]Chi tiet'!#REF!</definedName>
    <definedName name="vcdc." localSheetId="8">'[92]Chi tiet'!#REF!</definedName>
    <definedName name="vcdc." localSheetId="7">'[92]Chi tiet'!#REF!</definedName>
    <definedName name="vcdc." localSheetId="1">'[92]Chi tiet'!#REF!</definedName>
    <definedName name="vcdc." localSheetId="5">'[92]Chi tiet'!#REF!</definedName>
    <definedName name="vcdc.">'[92]Chi tiet'!#REF!</definedName>
    <definedName name="vcdc._1">NA()</definedName>
    <definedName name="vcdc._2">NA()</definedName>
    <definedName name="vcdc_1">NA()</definedName>
    <definedName name="VCDC400">"#REF!"</definedName>
    <definedName name="vcdctc">"#REF!"</definedName>
    <definedName name="vcdd">'[4]CT Thang Mo'!$B$182:$H$182</definedName>
    <definedName name="vcdd_1">NA()</definedName>
    <definedName name="VCDD3p" localSheetId="0">'[8]KPVC-BD '!#REF!</definedName>
    <definedName name="VCDD3p" localSheetId="8">'[8]KPVC-BD '!#REF!</definedName>
    <definedName name="VCDD3p" localSheetId="7">'[8]KPVC-BD '!#REF!</definedName>
    <definedName name="VCDD3p" localSheetId="1">'[8]KPVC-BD '!#REF!</definedName>
    <definedName name="VCDD3p" localSheetId="5">'[8]KPVC-BD '!#REF!</definedName>
    <definedName name="VCDD3p">'[8]KPVC-BD '!#REF!</definedName>
    <definedName name="VCDD3p_1">NA()</definedName>
    <definedName name="vcddx" localSheetId="0">#REF!</definedName>
    <definedName name="vcddx" localSheetId="8">#REF!</definedName>
    <definedName name="vcddx" localSheetId="7">#REF!</definedName>
    <definedName name="vcddx" localSheetId="1">#REF!</definedName>
    <definedName name="vcddx" localSheetId="5">#REF!</definedName>
    <definedName name="vcddx">#REF!</definedName>
    <definedName name="vcdt">'[4]CT Thang Mo'!$B$406:$I$406</definedName>
    <definedName name="vcdt_1">NA()</definedName>
    <definedName name="vcdtb">'[4]CT Thang Mo'!$B$432:$I$432</definedName>
    <definedName name="vcdtb_1">NA()</definedName>
    <definedName name="vcdungcu0.4">"#REF!"</definedName>
    <definedName name="vcdungcu35">"#REF!"</definedName>
    <definedName name="vcg">"#REF!"</definedName>
    <definedName name="vcgo">"#REF!"</definedName>
    <definedName name="vcgo0.4">"#REF!"</definedName>
    <definedName name="VCHT">"#REF!"</definedName>
    <definedName name="VCHT_1">NA()</definedName>
    <definedName name="Vci_1">NA()</definedName>
    <definedName name="vcn">"#REF!"</definedName>
    <definedName name="Vcng">"#REF!"</definedName>
    <definedName name="vcnuoc0.4">"#REF!"</definedName>
    <definedName name="vcoto">{"'Sheet1'!$L$16"}</definedName>
    <definedName name="vcoto_1">{"'Sheet1'!$L$16"}</definedName>
    <definedName name="vcoto_1_1">{"'Sheet1'!$L$16"}</definedName>
    <definedName name="vcoto_2">{"'Sheet1'!$L$16"}</definedName>
    <definedName name="vcoto_3">{"'Sheet1'!$L$16"}</definedName>
    <definedName name="vcoto_4">{"'Sheet1'!$L$16"}</definedName>
    <definedName name="vcoto_5">{"'Sheet1'!$L$16"}</definedName>
    <definedName name="vcoto_6">{"'Sheet1'!$L$16"}</definedName>
    <definedName name="vcoto_7">{"'Sheet1'!$L$16"}</definedName>
    <definedName name="VCP">"#REF!"</definedName>
    <definedName name="vcp2ma">"#REF!"</definedName>
    <definedName name="vcp2shtk">"#REF!"</definedName>
    <definedName name="vcpk">"#REF!"</definedName>
    <definedName name="VCS">"#REF!"</definedName>
    <definedName name="vcsat_1">NA()</definedName>
    <definedName name="vcsat0.4">"#REF!"</definedName>
    <definedName name="vcsat35">"#REF!"</definedName>
    <definedName name="vcsu">"#REF!"</definedName>
    <definedName name="vct">"#REF!"</definedName>
    <definedName name="vctb">"#REF!"</definedName>
    <definedName name="vctb_1">NA()</definedName>
    <definedName name="vctmong">"#REF!"</definedName>
    <definedName name="vctre" localSheetId="0">#REF!</definedName>
    <definedName name="vctre" localSheetId="8">#REF!</definedName>
    <definedName name="vctre" localSheetId="7">#REF!</definedName>
    <definedName name="vctre" localSheetId="1">#REF!</definedName>
    <definedName name="vctre" localSheetId="5">#REF!</definedName>
    <definedName name="vctre">#REF!</definedName>
    <definedName name="vctre_1">NA()</definedName>
    <definedName name="VCTT">"#REF!"</definedName>
    <definedName name="vctt_1">NA()</definedName>
    <definedName name="vctt_2">NA()</definedName>
    <definedName name="VCVBT1" localSheetId="0">#REF!</definedName>
    <definedName name="VCVBT1" localSheetId="8">#REF!</definedName>
    <definedName name="VCVBT1" localSheetId="7">#REF!</definedName>
    <definedName name="VCVBT1" localSheetId="1">#REF!</definedName>
    <definedName name="VCVBT1" localSheetId="5">#REF!</definedName>
    <definedName name="VCVBT1">#REF!</definedName>
    <definedName name="VCVBT1_1">NA()</definedName>
    <definedName name="VCVBT2" localSheetId="0">#REF!</definedName>
    <definedName name="VCVBT2" localSheetId="8">#REF!</definedName>
    <definedName name="VCVBT2" localSheetId="7">#REF!</definedName>
    <definedName name="VCVBT2" localSheetId="1">#REF!</definedName>
    <definedName name="VCVBT2" localSheetId="5">#REF!</definedName>
    <definedName name="VCVBT2">#REF!</definedName>
    <definedName name="VCVBT2_1">NA()</definedName>
    <definedName name="Vcw_1">NA()</definedName>
    <definedName name="vcxi">"#REF!"</definedName>
    <definedName name="vcxm">"#REF!"</definedName>
    <definedName name="vcxm0.4">"#REF!"</definedName>
    <definedName name="VD_1">NA()</definedName>
    <definedName name="vd3p">"#REF!"</definedName>
    <definedName name="vd3p_1">NA()</definedName>
    <definedName name="vdauketqua" localSheetId="0">#REF!</definedName>
    <definedName name="vdauketqua" localSheetId="8">#REF!</definedName>
    <definedName name="vdauketqua" localSheetId="7">#REF!</definedName>
    <definedName name="vdauketqua" localSheetId="1">#REF!</definedName>
    <definedName name="vdauketqua" localSheetId="5">#REF!</definedName>
    <definedName name="vdauketqua">#REF!</definedName>
    <definedName name="vdcl">"#REF!"</definedName>
    <definedName name="vdieukien" localSheetId="0">#REF!</definedName>
    <definedName name="vdieukien" localSheetId="8">#REF!</definedName>
    <definedName name="vdieukien" localSheetId="7">#REF!</definedName>
    <definedName name="vdieukien" localSheetId="1">#REF!</definedName>
    <definedName name="vdieukien" localSheetId="5">#REF!</definedName>
    <definedName name="vdieukien">#REF!</definedName>
    <definedName name="vdkt">[13]gVL!$Q$55</definedName>
    <definedName name="VDL">"#REF!"</definedName>
    <definedName name="vdv" hidden="1">#N/A</definedName>
    <definedName name="vdv_1">"#REF!"</definedName>
    <definedName name="Vf_1">NA()</definedName>
    <definedName name="Vfri">"#REF!"</definedName>
    <definedName name="vgio">"#REF!"</definedName>
    <definedName name="vgk" localSheetId="0">#REF!</definedName>
    <definedName name="vgk" localSheetId="8">#REF!</definedName>
    <definedName name="vgk" localSheetId="7">#REF!</definedName>
    <definedName name="vgk" localSheetId="1">#REF!</definedName>
    <definedName name="vgk" localSheetId="5">#REF!</definedName>
    <definedName name="vgk">#REF!</definedName>
    <definedName name="vgt" localSheetId="0">#REF!</definedName>
    <definedName name="vgt" localSheetId="8">#REF!</definedName>
    <definedName name="vgt" localSheetId="7">#REF!</definedName>
    <definedName name="vgt" localSheetId="1">#REF!</definedName>
    <definedName name="vgt" localSheetId="5">#REF!</definedName>
    <definedName name="vgt">#REF!</definedName>
    <definedName name="VH">{"'Sheet1'!$L$16"}</definedName>
    <definedName name="VH_1">{"'Sheet1'!$L$16"}</definedName>
    <definedName name="VH_1_1">{"'Sheet1'!$L$16"}</definedName>
    <definedName name="VH_2">{"'Sheet1'!$L$16"}</definedName>
    <definedName name="VH_3">{"'Sheet1'!$L$16"}</definedName>
    <definedName name="VH_4">{"'Sheet1'!$L$16"}</definedName>
    <definedName name="VH_5">{"'Sheet1'!$L$16"}</definedName>
    <definedName name="VH_6">{"'Sheet1'!$L$16"}</definedName>
    <definedName name="VH_7">{"'Sheet1'!$L$16"}</definedName>
    <definedName name="VHbom" localSheetId="0">#REF!</definedName>
    <definedName name="VHbom" localSheetId="8">#REF!</definedName>
    <definedName name="VHbom" localSheetId="7">#REF!</definedName>
    <definedName name="VHbom" localSheetId="1">#REF!</definedName>
    <definedName name="VHbom" localSheetId="5">#REF!</definedName>
    <definedName name="VHbom">#REF!</definedName>
    <definedName name="Vi_1">NA()</definedName>
    <definedName name="Via_He" localSheetId="0">#REF!</definedName>
    <definedName name="Via_He" localSheetId="8">#REF!</definedName>
    <definedName name="Via_He" localSheetId="7">#REF!</definedName>
    <definedName name="Via_He" localSheetId="1">#REF!</definedName>
    <definedName name="Via_He" localSheetId="5">#REF!</definedName>
    <definedName name="Via_He">#REF!</definedName>
    <definedName name="vidu">"#REF!"</definedName>
    <definedName name="Viet">{"'Sheet1'!$L$16"}</definedName>
    <definedName name="Viet_1">{"'Sheet1'!$L$16"}</definedName>
    <definedName name="Viet_1_1">{"'Sheet1'!$L$16"}</definedName>
    <definedName name="Viet_2">{"'Sheet1'!$L$16"}</definedName>
    <definedName name="Viet_3">{"'Sheet1'!$L$16"}</definedName>
    <definedName name="Viet_4">{"'Sheet1'!$L$16"}</definedName>
    <definedName name="Viet_5">{"'Sheet1'!$L$16"}</definedName>
    <definedName name="Viet_6">{"'Sheet1'!$L$16"}</definedName>
    <definedName name="Viet_7">{"'Sheet1'!$L$16"}</definedName>
    <definedName name="Vietri_1">NA()</definedName>
    <definedName name="VIEW">"#REF!"</definedName>
    <definedName name="Village_1">NA()</definedName>
    <definedName name="vinhlong" localSheetId="0" hidden="1">{"'Sheet1'!$L$16"}</definedName>
    <definedName name="vinhlong" localSheetId="6" hidden="1">{"'Sheet1'!$L$16"}</definedName>
    <definedName name="vinhlong" localSheetId="8" hidden="1">{"'Sheet1'!$L$16"}</definedName>
    <definedName name="vinhlong" localSheetId="7" hidden="1">{"'Sheet1'!$L$16"}</definedName>
    <definedName name="vinhlong" localSheetId="1" hidden="1">{"'Sheet1'!$L$16"}</definedName>
    <definedName name="vinhlong" localSheetId="5" hidden="1">{"'Sheet1'!$L$16"}</definedName>
    <definedName name="vinhlong" hidden="1">{"'Sheet1'!$L$16"}</definedName>
    <definedName name="vk">"#REF!"</definedName>
    <definedName name="vkcauthang">"#REF!"</definedName>
    <definedName name="vketqua" localSheetId="0">#REF!</definedName>
    <definedName name="vketqua" localSheetId="8">#REF!</definedName>
    <definedName name="vketqua" localSheetId="7">#REF!</definedName>
    <definedName name="vketqua" localSheetId="1">#REF!</definedName>
    <definedName name="vketqua" localSheetId="5">#REF!</definedName>
    <definedName name="vketqua">#REF!</definedName>
    <definedName name="vksan">"#REF!"</definedName>
    <definedName name="VL">"#REF!"</definedName>
    <definedName name="VL.M10.1_1" localSheetId="0">[14]Nguồn!#REF!</definedName>
    <definedName name="VL.M10.1_1" localSheetId="8">[14]Nguồn!#REF!</definedName>
    <definedName name="VL.M10.1_1" localSheetId="7">[14]Nguồn!#REF!</definedName>
    <definedName name="VL.M10.1_1" localSheetId="1">[14]Nguồn!#REF!</definedName>
    <definedName name="VL.M10.1_1" localSheetId="5">[14]Nguồn!#REF!</definedName>
    <definedName name="VL.M10.1_1">[14]Nguồn!#REF!</definedName>
    <definedName name="VL.M10.2_1" localSheetId="0">[14]Nguồn!#REF!</definedName>
    <definedName name="VL.M10.2_1" localSheetId="8">[14]Nguồn!#REF!</definedName>
    <definedName name="VL.M10.2_1" localSheetId="7">[14]Nguồn!#REF!</definedName>
    <definedName name="VL.M10.2_1" localSheetId="1">[14]Nguồn!#REF!</definedName>
    <definedName name="VL.M10.2_1" localSheetId="5">[14]Nguồn!#REF!</definedName>
    <definedName name="VL.M10.2_1">[14]Nguồn!#REF!</definedName>
    <definedName name="VL.MDT_1" localSheetId="0">[14]Nguồn!#REF!</definedName>
    <definedName name="VL.MDT_1" localSheetId="8">[14]Nguồn!#REF!</definedName>
    <definedName name="VL.MDT_1" localSheetId="7">[14]Nguồn!#REF!</definedName>
    <definedName name="VL.MDT_1" localSheetId="1">[14]Nguồn!#REF!</definedName>
    <definedName name="VL.MDT_1" localSheetId="5">[14]Nguồn!#REF!</definedName>
    <definedName name="VL.MDT_1">[14]Nguồn!#REF!</definedName>
    <definedName name="vl_2">NA()</definedName>
    <definedName name="VL_CSC">"#REF!"</definedName>
    <definedName name="VL_CSCT">"#REF!"</definedName>
    <definedName name="VL_CTXD">"#REF!"</definedName>
    <definedName name="VL_RD">"#REF!"</definedName>
    <definedName name="VL_TD">"#REF!"</definedName>
    <definedName name="VL100_1">NA()</definedName>
    <definedName name="VL150_1" localSheetId="0">[14]Nguồn!#REF!</definedName>
    <definedName name="VL150_1" localSheetId="8">[14]Nguồn!#REF!</definedName>
    <definedName name="VL150_1" localSheetId="7">[14]Nguồn!#REF!</definedName>
    <definedName name="VL150_1" localSheetId="1">[14]Nguồn!#REF!</definedName>
    <definedName name="VL150_1" localSheetId="5">[14]Nguồn!#REF!</definedName>
    <definedName name="VL150_1">[14]Nguồn!#REF!</definedName>
    <definedName name="vl1p">"#REF!"</definedName>
    <definedName name="vl1p_1">NA()</definedName>
    <definedName name="VL200_1">NA()</definedName>
    <definedName name="VL250_1">NA()</definedName>
    <definedName name="vl3p">"#REF!"</definedName>
    <definedName name="vl3p_1">NA()</definedName>
    <definedName name="VL50_1">NA()</definedName>
    <definedName name="vlbaotaibovay">"#REF!"</definedName>
    <definedName name="VLBS">"#N/A"</definedName>
    <definedName name="VLBS_1">NA()</definedName>
    <definedName name="vlc">"#REF!"</definedName>
    <definedName name="Vlcap0.7">"#REF!"</definedName>
    <definedName name="Vlcap0.7_1">NA()</definedName>
    <definedName name="VLcap1">"#REF!"</definedName>
    <definedName name="VLcap1_1">NA()</definedName>
    <definedName name="vlct" localSheetId="0" hidden="1">{"'Sheet1'!$L$16"}</definedName>
    <definedName name="vlct" localSheetId="6" hidden="1">{"'Sheet1'!$L$16"}</definedName>
    <definedName name="vlct" localSheetId="8" hidden="1">{"'Sheet1'!$L$16"}</definedName>
    <definedName name="vlct" localSheetId="7" hidden="1">{"'Sheet1'!$L$16"}</definedName>
    <definedName name="vlct" localSheetId="1" hidden="1">{"'Sheet1'!$L$16"}</definedName>
    <definedName name="vlct" localSheetId="5" hidden="1">{"'Sheet1'!$L$16"}</definedName>
    <definedName name="vlct" hidden="1">{"'Sheet1'!$L$16"}</definedName>
    <definedName name="VLCT3p">"#REF!"</definedName>
    <definedName name="vlctbb">"#REF!"</definedName>
    <definedName name="vldd" localSheetId="0">'[8]TH XL'!#REF!</definedName>
    <definedName name="vldd" localSheetId="8">'[8]TH XL'!#REF!</definedName>
    <definedName name="vldd" localSheetId="7">'[8]TH XL'!#REF!</definedName>
    <definedName name="vldd" localSheetId="1">'[8]TH XL'!#REF!</definedName>
    <definedName name="vldd" localSheetId="5">'[8]TH XL'!#REF!</definedName>
    <definedName name="vldd">'[8]TH XL'!#REF!</definedName>
    <definedName name="vldd_1">NA()</definedName>
    <definedName name="vldg" localSheetId="0">#REF!</definedName>
    <definedName name="vldg" localSheetId="8">#REF!</definedName>
    <definedName name="vldg" localSheetId="7">#REF!</definedName>
    <definedName name="vldg" localSheetId="1">#REF!</definedName>
    <definedName name="vldg" localSheetId="5">#REF!</definedName>
    <definedName name="vldg">#REF!</definedName>
    <definedName name="vldg_1" localSheetId="0">[14]Nguồn!#REF!</definedName>
    <definedName name="vldg_1" localSheetId="8">[14]Nguồn!#REF!</definedName>
    <definedName name="vldg_1" localSheetId="7">[14]Nguồn!#REF!</definedName>
    <definedName name="vldg_1" localSheetId="1">[14]Nguồn!#REF!</definedName>
    <definedName name="vldg_1" localSheetId="5">[14]Nguồn!#REF!</definedName>
    <definedName name="vldg_1">[14]Nguồn!#REF!</definedName>
    <definedName name="vldn400">"#REF!"</definedName>
    <definedName name="vldn400_1">NA()</definedName>
    <definedName name="vldn600">"#REF!"</definedName>
    <definedName name="vldn600_1">NA()</definedName>
    <definedName name="VLgovankhuon">"#REF!"</definedName>
    <definedName name="VLHC">[8]TNHCHINH!$I$38</definedName>
    <definedName name="VLHC_1">NA()</definedName>
    <definedName name="VLIEU">"#REF!"</definedName>
    <definedName name="VLKday">"#REF!"</definedName>
    <definedName name="VLKday_1" localSheetId="0">[14]Nguồn!#REF!</definedName>
    <definedName name="VLKday_1" localSheetId="8">[14]Nguồn!#REF!</definedName>
    <definedName name="VLKday_1" localSheetId="7">[14]Nguồn!#REF!</definedName>
    <definedName name="VLKday_1" localSheetId="1">[14]Nguồn!#REF!</definedName>
    <definedName name="VLKday_1" localSheetId="5">[14]Nguồn!#REF!</definedName>
    <definedName name="VLKday_1">[14]Nguồn!#REF!</definedName>
    <definedName name="VLKhac">"#REF!"</definedName>
    <definedName name="vll">'[69]BANG DE EDIT'!$H$46</definedName>
    <definedName name="VLM">"#REF!"</definedName>
    <definedName name="vlm_1">NA()</definedName>
    <definedName name="VLPhu">'[11]Dinh muc CP KTCB khac'!$H$2</definedName>
    <definedName name="VLson">"#REF!"</definedName>
    <definedName name="VLT">"#REF!"</definedName>
    <definedName name="vlt_1">NA()</definedName>
    <definedName name="vlthepnaphl">"#REF!"</definedName>
    <definedName name="vltr" localSheetId="0">'[8]TH XL'!#REF!</definedName>
    <definedName name="vltr" localSheetId="8">'[8]TH XL'!#REF!</definedName>
    <definedName name="vltr" localSheetId="7">'[8]TH XL'!#REF!</definedName>
    <definedName name="vltr" localSheetId="1">'[8]TH XL'!#REF!</definedName>
    <definedName name="vltr" localSheetId="5">'[8]TH XL'!#REF!</definedName>
    <definedName name="vltr">'[8]TH XL'!#REF!</definedName>
    <definedName name="vltr_1">NA()</definedName>
    <definedName name="vltram">"#REF!"</definedName>
    <definedName name="vltram_1">NA()</definedName>
    <definedName name="VLVanXoan">"#REF!"</definedName>
    <definedName name="VLxaydung">"#REF!"</definedName>
    <definedName name="VLXD" localSheetId="0">#REF!</definedName>
    <definedName name="VLXD" localSheetId="8">#REF!</definedName>
    <definedName name="VLXD" localSheetId="7">#REF!</definedName>
    <definedName name="VLXD" localSheetId="1">#REF!</definedName>
    <definedName name="VLXD" localSheetId="5">#REF!</definedName>
    <definedName name="VLXD">#REF!</definedName>
    <definedName name="vm_1">NA()</definedName>
    <definedName name="vm1._1">NA()</definedName>
    <definedName name="vm2._1">NA()</definedName>
    <definedName name="vn" localSheetId="0">[36]!vn</definedName>
    <definedName name="vn" localSheetId="8">[36]!vn</definedName>
    <definedName name="vn" localSheetId="7">[36]!vn</definedName>
    <definedName name="vn" localSheetId="1">[36]!vn</definedName>
    <definedName name="vn" localSheetId="5">[36]!vn</definedName>
    <definedName name="vn">[36]!vn</definedName>
    <definedName name="Vn_fri">"#REF!"</definedName>
    <definedName name="vn1._1">NA()</definedName>
    <definedName name="vn2._1">NA()</definedName>
    <definedName name="Vnd">"#REF!"</definedName>
    <definedName name="vnhapdieukien" localSheetId="0">#REF!</definedName>
    <definedName name="vnhapdieukien" localSheetId="8">#REF!</definedName>
    <definedName name="vnhapdieukien" localSheetId="7">#REF!</definedName>
    <definedName name="vnhapdieukien" localSheetId="1">#REF!</definedName>
    <definedName name="vnhapdieukien" localSheetId="5">#REF!</definedName>
    <definedName name="vnhapdieukien">#REF!</definedName>
    <definedName name="Vo">"#REF!"</definedName>
    <definedName name="voi_1">NA()</definedName>
    <definedName name="Von.KL">"#REF!"</definedName>
    <definedName name="Vp_1">NA()</definedName>
    <definedName name="Vr_1">NA()</definedName>
    <definedName name="vr3p">"#REF!"</definedName>
    <definedName name="vr3p_1">NA()</definedName>
    <definedName name="Vs_1">NA()</definedName>
    <definedName name="VT">"#REF!"</definedName>
    <definedName name="vt1pbs" localSheetId="0">'[8]lam-moi'!#REF!</definedName>
    <definedName name="vt1pbs" localSheetId="8">'[8]lam-moi'!#REF!</definedName>
    <definedName name="vt1pbs" localSheetId="7">'[8]lam-moi'!#REF!</definedName>
    <definedName name="vt1pbs" localSheetId="1">'[8]lam-moi'!#REF!</definedName>
    <definedName name="vt1pbs" localSheetId="5">'[8]lam-moi'!#REF!</definedName>
    <definedName name="vt1pbs">'[8]lam-moi'!#REF!</definedName>
    <definedName name="vt1pbs_1">NA()</definedName>
    <definedName name="vtbs" localSheetId="0">'[8]lam-moi'!#REF!</definedName>
    <definedName name="vtbs" localSheetId="8">'[8]lam-moi'!#REF!</definedName>
    <definedName name="vtbs" localSheetId="7">'[8]lam-moi'!#REF!</definedName>
    <definedName name="vtbs" localSheetId="1">'[8]lam-moi'!#REF!</definedName>
    <definedName name="vtbs" localSheetId="5">'[8]lam-moi'!#REF!</definedName>
    <definedName name="vtbs">'[8]lam-moi'!#REF!</definedName>
    <definedName name="vtbs_1">NA()</definedName>
    <definedName name="vthang">"#REF!"</definedName>
    <definedName name="vtu">"#REF!"</definedName>
    <definedName name="Vu">"#REF!"</definedName>
    <definedName name="VÙ" localSheetId="0">#REF!</definedName>
    <definedName name="VÙ" localSheetId="8">#REF!</definedName>
    <definedName name="VÙ" localSheetId="7">#REF!</definedName>
    <definedName name="VÙ" localSheetId="1">#REF!</definedName>
    <definedName name="VÙ" localSheetId="5">#REF!</definedName>
    <definedName name="VÙ">#REF!</definedName>
    <definedName name="Vu_">"#REF!"</definedName>
    <definedName name="Vu_1">NA()</definedName>
    <definedName name="Vua">"#REF!"</definedName>
    <definedName name="vua_75_1">NA()</definedName>
    <definedName name="VuaBT">"#REF!"</definedName>
    <definedName name="vuabtD">"#REF!"</definedName>
    <definedName name="vuabtG">"#REF!"</definedName>
    <definedName name="vung">"#REF!"</definedName>
    <definedName name="vung_1">NA()</definedName>
    <definedName name="VUNG_NH1">"#REF!"</definedName>
    <definedName name="vung_nh2">"#REF!"</definedName>
    <definedName name="vung2" localSheetId="0">#REF!</definedName>
    <definedName name="vung2" localSheetId="8">#REF!</definedName>
    <definedName name="vung2" localSheetId="7">#REF!</definedName>
    <definedName name="vung2" localSheetId="1">#REF!</definedName>
    <definedName name="vung2" localSheetId="5">#REF!</definedName>
    <definedName name="vung2">#REF!</definedName>
    <definedName name="vungbc">"#REF!"</definedName>
    <definedName name="vungdcd">"#REF!"</definedName>
    <definedName name="vungdcl">"#REF!"</definedName>
    <definedName name="vungnhapk">"#REF!"</definedName>
    <definedName name="vungnhapl">"#REF!"</definedName>
    <definedName name="VungTL">"#REF!"</definedName>
    <definedName name="vungtruong" localSheetId="0">#REF!</definedName>
    <definedName name="vungtruong" localSheetId="8">#REF!</definedName>
    <definedName name="vungtruong" localSheetId="7">#REF!</definedName>
    <definedName name="vungtruong" localSheetId="1">#REF!</definedName>
    <definedName name="vungtruong" localSheetId="5">#REF!</definedName>
    <definedName name="vungtruong">#REF!</definedName>
    <definedName name="vungxuatk">"#REF!"</definedName>
    <definedName name="vungxuatl">"#REF!"</definedName>
    <definedName name="vungz">"#REF!"</definedName>
    <definedName name="vv">{"'Sheet1'!$L$16"}</definedName>
    <definedName name="vv_1">{"'Sheet1'!$L$16"}</definedName>
    <definedName name="vv_1_1">{"'Sheet1'!$L$16"}</definedName>
    <definedName name="vv_2">{"'Sheet1'!$L$16"}</definedName>
    <definedName name="vv_3">{"'Sheet1'!$L$16"}</definedName>
    <definedName name="vv_4">{"'Sheet1'!$L$16"}</definedName>
    <definedName name="vv_5">{"'Sheet1'!$L$16"}</definedName>
    <definedName name="vv_6">{"'Sheet1'!$L$16"}</definedName>
    <definedName name="vv_7">{"'Sheet1'!$L$16"}</definedName>
    <definedName name="vvv">"#REF!"</definedName>
    <definedName name="VX_1">NA()</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h">"#REF!"</definedName>
    <definedName name="vxcqn">"#REF!"</definedName>
    <definedName name="vxcqn2">"#REF!"</definedName>
    <definedName name="Vxk" localSheetId="0">#REF!</definedName>
    <definedName name="Vxk" localSheetId="8">#REF!</definedName>
    <definedName name="Vxk" localSheetId="7">#REF!</definedName>
    <definedName name="Vxk" localSheetId="1">#REF!</definedName>
    <definedName name="Vxk" localSheetId="5">#REF!</definedName>
    <definedName name="Vxk">#REF!</definedName>
    <definedName name="vxuan">"#REF!"</definedName>
    <definedName name="W">"#REF!"</definedName>
    <definedName name="W_1">"#REF!"</definedName>
    <definedName name="W_11">"#REF!"</definedName>
    <definedName name="W_12">"#REF!"</definedName>
    <definedName name="W_17">"#REF!"</definedName>
    <definedName name="W_18_Season_Average" localSheetId="0">#REF!</definedName>
    <definedName name="W_18_Season_Average" localSheetId="8">#REF!</definedName>
    <definedName name="W_18_Season_Average" localSheetId="7">#REF!</definedName>
    <definedName name="W_18_Season_Average" localSheetId="1">#REF!</definedName>
    <definedName name="W_18_Season_Average" localSheetId="5">#REF!</definedName>
    <definedName name="W_18_Season_Average">#REF!</definedName>
    <definedName name="W_2">NA()</definedName>
    <definedName name="W_21">"#REF!"</definedName>
    <definedName name="W_Class1">"#REF!"</definedName>
    <definedName name="W_Class2">"#REF!"</definedName>
    <definedName name="W_Class3">"#REF!"</definedName>
    <definedName name="W_Class4">"#REF!"</definedName>
    <definedName name="W_Class5">"#REF!"</definedName>
    <definedName name="W13Y2212">"#REF!"</definedName>
    <definedName name="W18_Season" localSheetId="0">#REF!</definedName>
    <definedName name="W18_Season" localSheetId="8">#REF!</definedName>
    <definedName name="W18_Season" localSheetId="7">#REF!</definedName>
    <definedName name="W18_Season" localSheetId="1">#REF!</definedName>
    <definedName name="W18_Season" localSheetId="5">#REF!</definedName>
    <definedName name="W18_Season">#REF!</definedName>
    <definedName name="w5yn4" localSheetId="0">#REF!</definedName>
    <definedName name="w5yn4" localSheetId="8">#REF!</definedName>
    <definedName name="w5yn4" localSheetId="7">#REF!</definedName>
    <definedName name="w5yn4" localSheetId="1">#REF!</definedName>
    <definedName name="w5yn4" localSheetId="5">#REF!</definedName>
    <definedName name="w5yn4">#REF!</definedName>
    <definedName name="Wat_tec">"#REF!"</definedName>
    <definedName name="watertruck">"#REF!"</definedName>
    <definedName name="watertruck_1">NA()</definedName>
    <definedName name="waterway" localSheetId="0">#REF!</definedName>
    <definedName name="waterway" localSheetId="8">#REF!</definedName>
    <definedName name="waterway" localSheetId="7">#REF!</definedName>
    <definedName name="waterway" localSheetId="1">#REF!</definedName>
    <definedName name="waterway" localSheetId="5">#REF!</definedName>
    <definedName name="waterway">#REF!</definedName>
    <definedName name="wb">"#REF!"</definedName>
    <definedName name="wc_1">NA()</definedName>
    <definedName name="wct" localSheetId="0">#REF!</definedName>
    <definedName name="wct" localSheetId="8">#REF!</definedName>
    <definedName name="wct" localSheetId="7">#REF!</definedName>
    <definedName name="wct" localSheetId="1">#REF!</definedName>
    <definedName name="wct" localSheetId="5">#REF!</definedName>
    <definedName name="wct">#REF!</definedName>
    <definedName name="WD">"#REF!"</definedName>
    <definedName name="Wdaymong">"#REF!"</definedName>
    <definedName name="Wg">"#REF!"</definedName>
    <definedName name="WI">"#REF!"</definedName>
    <definedName name="Widenlane_d" localSheetId="0">#REF!</definedName>
    <definedName name="Widenlane_d" localSheetId="8">#REF!</definedName>
    <definedName name="Widenlane_d" localSheetId="7">#REF!</definedName>
    <definedName name="Widenlane_d" localSheetId="1">#REF!</definedName>
    <definedName name="Widenlane_d" localSheetId="5">#REF!</definedName>
    <definedName name="Widenlane_d">#REF!</definedName>
    <definedName name="Widenlane_nd" localSheetId="0">#REF!</definedName>
    <definedName name="Widenlane_nd" localSheetId="8">#REF!</definedName>
    <definedName name="Widenlane_nd" localSheetId="7">#REF!</definedName>
    <definedName name="Widenlane_nd" localSheetId="1">#REF!</definedName>
    <definedName name="Widenlane_nd" localSheetId="5">#REF!</definedName>
    <definedName name="Widenlane_nd">#REF!</definedName>
    <definedName name="WII">"#REF!"</definedName>
    <definedName name="WIII">"#REF!"</definedName>
    <definedName name="WIIII">"#REF!"</definedName>
    <definedName name="WIND" localSheetId="0">#REF!</definedName>
    <definedName name="WIND" localSheetId="8">#REF!</definedName>
    <definedName name="WIND" localSheetId="7">#REF!</definedName>
    <definedName name="WIND" localSheetId="1">#REF!</definedName>
    <definedName name="WIND" localSheetId="5">#REF!</definedName>
    <definedName name="WIND">#REF!</definedName>
    <definedName name="WindowsOld_1">"[DT+TDT Ban Doi 18+19.xls]VC3"</definedName>
    <definedName name="WIRE1">5</definedName>
    <definedName name="wl">"#REF!"</definedName>
    <definedName name="Wl_1">NA()</definedName>
    <definedName name="WLX_1">NA()</definedName>
    <definedName name="WLY_1">NA()</definedName>
    <definedName name="WOT_1">NA()</definedName>
    <definedName name="Wp" localSheetId="0">#REF!</definedName>
    <definedName name="Wp" localSheetId="8">#REF!</definedName>
    <definedName name="Wp" localSheetId="7">#REF!</definedName>
    <definedName name="Wp" localSheetId="1">#REF!</definedName>
    <definedName name="Wp" localSheetId="5">#REF!</definedName>
    <definedName name="Wp">#REF!</definedName>
    <definedName name="WPF">"#REF!"</definedName>
    <definedName name="WPX_1">NA()</definedName>
    <definedName name="WPY_1">NA()</definedName>
    <definedName name="wqe\">#N/A</definedName>
    <definedName name="wqe\_1">#N/A</definedName>
    <definedName name="wqe__1">{#N/A,#N/A,FALSE,"Sheet1"}</definedName>
    <definedName name="Wqg">"#REF!"</definedName>
    <definedName name="WqI">"#REF!"</definedName>
    <definedName name="WqII">"#REF!"</definedName>
    <definedName name="WqIII">"#REF!"</definedName>
    <definedName name="WqIIII">"#REF!"</definedName>
    <definedName name="Wqtg">"#REF!"</definedName>
    <definedName name="WqtI">"#REF!"</definedName>
    <definedName name="WqtII">"#REF!"</definedName>
    <definedName name="WqtIII">"#REF!"</definedName>
    <definedName name="WqtIIII">"#REF!"</definedName>
    <definedName name="wr" localSheetId="0" hidden="1">{#N/A,#N/A,FALSE,"Chi tiÆt"}</definedName>
    <definedName name="wr" localSheetId="6" hidden="1">{#N/A,#N/A,FALSE,"Chi tiÆt"}</definedName>
    <definedName name="wr" localSheetId="8" hidden="1">{#N/A,#N/A,FALSE,"Chi tiÆt"}</definedName>
    <definedName name="wr" localSheetId="7" hidden="1">{#N/A,#N/A,FALSE,"Chi tiÆt"}</definedName>
    <definedName name="wr" localSheetId="1" hidden="1">{#N/A,#N/A,FALSE,"Chi tiÆt"}</definedName>
    <definedName name="wr" localSheetId="5" hidden="1">{#N/A,#N/A,FALSE,"Chi tiÆt"}</definedName>
    <definedName name="wr" hidden="1">{#N/A,#N/A,FALSE,"Chi tiÆt"}</definedName>
    <definedName name="wrn.aaa.">#N/A</definedName>
    <definedName name="wrn.aaa._1">#N/A</definedName>
    <definedName name="wrn.aaa.1" localSheetId="0" hidden="1">{#N/A,#N/A,FALSE,"Sheet1";#N/A,#N/A,FALSE,"Sheet1";#N/A,#N/A,FALSE,"Sheet1"}</definedName>
    <definedName name="wrn.aaa.1" localSheetId="6" hidden="1">{#N/A,#N/A,FALSE,"Sheet1";#N/A,#N/A,FALSE,"Sheet1";#N/A,#N/A,FALSE,"Sheet1"}</definedName>
    <definedName name="wrn.aaa.1" localSheetId="8" hidden="1">{#N/A,#N/A,FALSE,"Sheet1";#N/A,#N/A,FALSE,"Sheet1";#N/A,#N/A,FALSE,"Sheet1"}</definedName>
    <definedName name="wrn.aaa.1" localSheetId="7" hidden="1">{#N/A,#N/A,FALSE,"Sheet1";#N/A,#N/A,FALSE,"Sheet1";#N/A,#N/A,FALSE,"Sheet1"}</definedName>
    <definedName name="wrn.aaa.1" localSheetId="1" hidden="1">{#N/A,#N/A,FALSE,"Sheet1";#N/A,#N/A,FALSE,"Sheet1";#N/A,#N/A,FALSE,"Sheet1"}</definedName>
    <definedName name="wrn.aaa.1" localSheetId="5" hidden="1">{#N/A,#N/A,FALSE,"Sheet1";#N/A,#N/A,FALSE,"Sheet1";#N/A,#N/A,FALSE,"Sheet1"}</definedName>
    <definedName name="wrn.aaa.1" hidden="1">{#N/A,#N/A,FALSE,"Sheet1";#N/A,#N/A,FALSE,"Sheet1";#N/A,#N/A,FALSE,"Sheet1"}</definedName>
    <definedName name="wrn.Bang._.ke._.nhan._.hang." localSheetId="0" hidden="1">{#N/A,#N/A,FALSE,"Ke khai NH"}</definedName>
    <definedName name="wrn.Bang._.ke._.nhan._.hang." localSheetId="6" hidden="1">{#N/A,#N/A,FALSE,"Ke khai NH"}</definedName>
    <definedName name="wrn.Bang._.ke._.nhan._.hang." localSheetId="8" hidden="1">{#N/A,#N/A,FALSE,"Ke khai NH"}</definedName>
    <definedName name="wrn.Bang._.ke._.nhan._.hang." localSheetId="7" hidden="1">{#N/A,#N/A,FALSE,"Ke khai NH"}</definedName>
    <definedName name="wrn.Bang._.ke._.nhan._.hang." localSheetId="1" hidden="1">{#N/A,#N/A,FALSE,"Ke khai NH"}</definedName>
    <definedName name="wrn.Bang._.ke._.nhan._.hang." localSheetId="5" hidden="1">{#N/A,#N/A,FALSE,"Ke khai NH"}</definedName>
    <definedName name="wrn.Bang._.ke._.nhan._.hang." hidden="1">{#N/A,#N/A,FALSE,"Ke khai NH"}</definedName>
    <definedName name="wrn.Bao._.Cao.">#N/A</definedName>
    <definedName name="wrn.Bao._.Cao._1">#N/A</definedName>
    <definedName name="wrn.Che._.do._.duoc._.huong." localSheetId="0" hidden="1">{#N/A,#N/A,FALSE,"BN (2)"}</definedName>
    <definedName name="wrn.Che._.do._.duoc._.huong." localSheetId="6" hidden="1">{#N/A,#N/A,FALSE,"BN (2)"}</definedName>
    <definedName name="wrn.Che._.do._.duoc._.huong." localSheetId="8" hidden="1">{#N/A,#N/A,FALSE,"BN (2)"}</definedName>
    <definedName name="wrn.Che._.do._.duoc._.huong." localSheetId="7" hidden="1">{#N/A,#N/A,FALSE,"BN (2)"}</definedName>
    <definedName name="wrn.Che._.do._.duoc._.huong." localSheetId="1" hidden="1">{#N/A,#N/A,FALSE,"BN (2)"}</definedName>
    <definedName name="wrn.Che._.do._.duoc._.huong." localSheetId="5" hidden="1">{#N/A,#N/A,FALSE,"BN (2)"}</definedName>
    <definedName name="wrn.Che._.do._.duoc._.huong." hidden="1">{#N/A,#N/A,FALSE,"BN (2)"}</definedName>
    <definedName name="wrn.chi._.tiÆt." localSheetId="6" hidden="1">{#N/A,#N/A,FALSE,"Chi tiÆt"}</definedName>
    <definedName name="wrn.chi._.tiÆt.">#N/A</definedName>
    <definedName name="wrn.chi._.tiÆt._1">#N/A</definedName>
    <definedName name="wrn.chi._.tiÆt._10">{#N/A,#N/A,FALSE,"Chi tiÆt"}</definedName>
    <definedName name="wrn.chi._.tiÆt._2">{#N/A,#N/A,FALSE,"Chi tiÆt"}</definedName>
    <definedName name="wrn.chi._.tiÆt._3">{#N/A,#N/A,FALSE,"Chi tiÆt"}</definedName>
    <definedName name="wrn.chi._.tiÆt._4">{#N/A,#N/A,FALSE,"Chi tiÆt"}</definedName>
    <definedName name="wrn.chi._.tiÆt._5">{#N/A,#N/A,FALSE,"Chi tiÆt"}</definedName>
    <definedName name="wrn.chi._.tiÆt._6">{#N/A,#N/A,FALSE,"Chi tiÆt"}</definedName>
    <definedName name="wrn.chi._.tiÆt._7">{#N/A,#N/A,FALSE,"Chi tiÆt"}</definedName>
    <definedName name="wrn.chi._.tiÆt._8">{#N/A,#N/A,FALSE,"Chi tiÆt"}</definedName>
    <definedName name="wrn.chi._.tiÆt._9">{#N/A,#N/A,FALSE,"Chi tiÆt"}</definedName>
    <definedName name="wrn.cong.">#N/A</definedName>
    <definedName name="wrn.cong._1">#N/A</definedName>
    <definedName name="wrn.Giáy._.bao._.no." localSheetId="0" hidden="1">{#N/A,#N/A,FALSE,"BN"}</definedName>
    <definedName name="wrn.Giáy._.bao._.no." localSheetId="6" hidden="1">{#N/A,#N/A,FALSE,"BN"}</definedName>
    <definedName name="wrn.Giáy._.bao._.no." localSheetId="8" hidden="1">{#N/A,#N/A,FALSE,"BN"}</definedName>
    <definedName name="wrn.Giáy._.bao._.no." localSheetId="7" hidden="1">{#N/A,#N/A,FALSE,"BN"}</definedName>
    <definedName name="wrn.Giáy._.bao._.no." localSheetId="1" hidden="1">{#N/A,#N/A,FALSE,"BN"}</definedName>
    <definedName name="wrn.Giáy._.bao._.no." localSheetId="5" hidden="1">{#N/A,#N/A,FALSE,"BN"}</definedName>
    <definedName name="wrn.Giáy._.bao._.no." hidden="1">{#N/A,#N/A,FALSE,"BN"}</definedName>
    <definedName name="wrn.Report.">#N/A</definedName>
    <definedName name="wrn.Report._1">#N/A</definedName>
    <definedName name="wrn.rp1." localSheetId="0" hidden="1">{#N/A,#N/A,FALSE,"Sheet1"}</definedName>
    <definedName name="wrn.rp1." localSheetId="6" hidden="1">{#N/A,#N/A,FALSE,"Sheet1"}</definedName>
    <definedName name="wrn.rp1." localSheetId="8" hidden="1">{#N/A,#N/A,FALSE,"Sheet1"}</definedName>
    <definedName name="wrn.rp1." localSheetId="7" hidden="1">{#N/A,#N/A,FALSE,"Sheet1"}</definedName>
    <definedName name="wrn.rp1." localSheetId="1" hidden="1">{#N/A,#N/A,FALSE,"Sheet1"}</definedName>
    <definedName name="wrn.rp1." localSheetId="5" hidden="1">{#N/A,#N/A,FALSE,"Sheet1"}</definedName>
    <definedName name="wrn.rp1." hidden="1">{#N/A,#N/A,FALSE,"Sheet1"}</definedName>
    <definedName name="wrn.tuan.">#N/A</definedName>
    <definedName name="wrn.tuan._1">#N/A</definedName>
    <definedName name="wrn.vd.">#N/A</definedName>
    <definedName name="wrn.vd._1">#N/A</definedName>
    <definedName name="wrnf.report">#N/A</definedName>
    <definedName name="wrnf.report_1">#N/A</definedName>
    <definedName name="Ws">"#REF!"</definedName>
    <definedName name="ws_1">NA()</definedName>
    <definedName name="Wss">"#REF!"</definedName>
    <definedName name="Wss_1">NA()</definedName>
    <definedName name="Wst">"#REF!"</definedName>
    <definedName name="Wst_1">NA()</definedName>
    <definedName name="wt">"#REF!"</definedName>
    <definedName name="wt_1">NA()</definedName>
    <definedName name="wtbcy">"#REF!"</definedName>
    <definedName name="wtbly">"#REF!"</definedName>
    <definedName name="wtn" localSheetId="0">#REF!</definedName>
    <definedName name="wtn" localSheetId="8">#REF!</definedName>
    <definedName name="wtn" localSheetId="7">#REF!</definedName>
    <definedName name="wtn" localSheetId="1">#REF!</definedName>
    <definedName name="wtn" localSheetId="5">#REF!</definedName>
    <definedName name="wtn">#REF!</definedName>
    <definedName name="wtru" localSheetId="0">#REF!</definedName>
    <definedName name="wtru" localSheetId="8">#REF!</definedName>
    <definedName name="wtru" localSheetId="7">#REF!</definedName>
    <definedName name="wtru" localSheetId="1">#REF!</definedName>
    <definedName name="wtru" localSheetId="5">#REF!</definedName>
    <definedName name="wtru">#REF!</definedName>
    <definedName name="wup">"#REF!"</definedName>
    <definedName name="WW">"#N/A"</definedName>
    <definedName name="WX_1">NA()</definedName>
    <definedName name="WY_1">NA()</definedName>
    <definedName name="Wzb">"#REF!"</definedName>
    <definedName name="Wzt">"#REF!"</definedName>
    <definedName name="X">"#REF!"</definedName>
    <definedName name="X_">"#REF!"</definedName>
    <definedName name="X_1">NA()</definedName>
    <definedName name="x_1_1">NA()</definedName>
    <definedName name="X_11">"#REF!"</definedName>
    <definedName name="X_12">"#REF!"</definedName>
    <definedName name="x_17">"#REF!"</definedName>
    <definedName name="x_2_1">NA()</definedName>
    <definedName name="x_21">"#REF!"</definedName>
    <definedName name="x_3_1">NA()</definedName>
    <definedName name="x_4_1">NA()</definedName>
    <definedName name="x_8I_1">NA()</definedName>
    <definedName name="x_8IV_1" localSheetId="0">#REF!</definedName>
    <definedName name="x_8IV_1" localSheetId="8">#REF!</definedName>
    <definedName name="x_8IV_1" localSheetId="7">#REF!</definedName>
    <definedName name="x_8IV_1" localSheetId="1">#REF!</definedName>
    <definedName name="x_8IV_1" localSheetId="5">#REF!</definedName>
    <definedName name="x_8IV_1">#REF!</definedName>
    <definedName name="x_9I_1">NA()</definedName>
    <definedName name="x_9IV_1" localSheetId="0">#REF!</definedName>
    <definedName name="x_9IV_1" localSheetId="8">#REF!</definedName>
    <definedName name="x_9IV_1" localSheetId="7">#REF!</definedName>
    <definedName name="x_9IV_1" localSheetId="1">#REF!</definedName>
    <definedName name="x_9IV_1" localSheetId="5">#REF!</definedName>
    <definedName name="x_9IV_1">#REF!</definedName>
    <definedName name="x_hien" localSheetId="0">#REF!</definedName>
    <definedName name="x_hien" localSheetId="8">#REF!</definedName>
    <definedName name="x_hien" localSheetId="7">#REF!</definedName>
    <definedName name="x_hien" localSheetId="1">#REF!</definedName>
    <definedName name="x_hien" localSheetId="5">#REF!</definedName>
    <definedName name="x_hien">#REF!</definedName>
    <definedName name="x_list_1">NA()</definedName>
    <definedName name="X0.4">"#REF!"</definedName>
    <definedName name="x1_">"#REF!"</definedName>
    <definedName name="x17dnc" localSheetId="0">[8]chitiet!#REF!</definedName>
    <definedName name="x17dnc" localSheetId="8">[8]chitiet!#REF!</definedName>
    <definedName name="x17dnc" localSheetId="7">[8]chitiet!#REF!</definedName>
    <definedName name="x17dnc" localSheetId="1">[8]chitiet!#REF!</definedName>
    <definedName name="x17dnc" localSheetId="5">[8]chitiet!#REF!</definedName>
    <definedName name="x17dnc">[8]chitiet!#REF!</definedName>
    <definedName name="x17dnc_1">NA()</definedName>
    <definedName name="x17dvl" localSheetId="0">[8]chitiet!#REF!</definedName>
    <definedName name="x17dvl" localSheetId="8">[8]chitiet!#REF!</definedName>
    <definedName name="x17dvl" localSheetId="7">[8]chitiet!#REF!</definedName>
    <definedName name="x17dvl" localSheetId="1">[8]chitiet!#REF!</definedName>
    <definedName name="x17dvl" localSheetId="5">[8]chitiet!#REF!</definedName>
    <definedName name="x17dvl">[8]chitiet!#REF!</definedName>
    <definedName name="x17dvl_1">NA()</definedName>
    <definedName name="x17knc" localSheetId="0">[8]chitiet!#REF!</definedName>
    <definedName name="x17knc" localSheetId="8">[8]chitiet!#REF!</definedName>
    <definedName name="x17knc" localSheetId="7">[8]chitiet!#REF!</definedName>
    <definedName name="x17knc" localSheetId="1">[8]chitiet!#REF!</definedName>
    <definedName name="x17knc" localSheetId="5">[8]chitiet!#REF!</definedName>
    <definedName name="x17knc">[8]chitiet!#REF!</definedName>
    <definedName name="x17knc_1">NA()</definedName>
    <definedName name="x17kvl" localSheetId="0">[8]chitiet!#REF!</definedName>
    <definedName name="x17kvl" localSheetId="8">[8]chitiet!#REF!</definedName>
    <definedName name="x17kvl" localSheetId="7">[8]chitiet!#REF!</definedName>
    <definedName name="x17kvl" localSheetId="1">[8]chitiet!#REF!</definedName>
    <definedName name="x17kvl" localSheetId="5">[8]chitiet!#REF!</definedName>
    <definedName name="x17kvl">[8]chitiet!#REF!</definedName>
    <definedName name="x17kvl_1">NA()</definedName>
    <definedName name="X1pFCOnc" localSheetId="0">'[8]CHITIET VL-NC-TT -1p'!#REF!</definedName>
    <definedName name="X1pFCOnc" localSheetId="8">'[8]CHITIET VL-NC-TT -1p'!#REF!</definedName>
    <definedName name="X1pFCOnc" localSheetId="7">'[8]CHITIET VL-NC-TT -1p'!#REF!</definedName>
    <definedName name="X1pFCOnc" localSheetId="1">'[8]CHITIET VL-NC-TT -1p'!#REF!</definedName>
    <definedName name="X1pFCOnc" localSheetId="5">'[8]CHITIET VL-NC-TT -1p'!#REF!</definedName>
    <definedName name="X1pFCOnc">'[8]CHITIET VL-NC-TT -1p'!#REF!</definedName>
    <definedName name="X1pFCOnc_1" localSheetId="0">[14]Nguồn!#REF!</definedName>
    <definedName name="X1pFCOnc_1" localSheetId="8">[14]Nguồn!#REF!</definedName>
    <definedName name="X1pFCOnc_1" localSheetId="7">[14]Nguồn!#REF!</definedName>
    <definedName name="X1pFCOnc_1" localSheetId="1">[14]Nguồn!#REF!</definedName>
    <definedName name="X1pFCOnc_1" localSheetId="5">[14]Nguồn!#REF!</definedName>
    <definedName name="X1pFCOnc_1">[14]Nguồn!#REF!</definedName>
    <definedName name="X1pFCOvc" localSheetId="0">'[8]CHITIET VL-NC-TT -1p'!#REF!</definedName>
    <definedName name="X1pFCOvc" localSheetId="8">'[8]CHITIET VL-NC-TT -1p'!#REF!</definedName>
    <definedName name="X1pFCOvc" localSheetId="7">'[8]CHITIET VL-NC-TT -1p'!#REF!</definedName>
    <definedName name="X1pFCOvc" localSheetId="1">'[8]CHITIET VL-NC-TT -1p'!#REF!</definedName>
    <definedName name="X1pFCOvc" localSheetId="5">'[8]CHITIET VL-NC-TT -1p'!#REF!</definedName>
    <definedName name="X1pFCOvc">'[8]CHITIET VL-NC-TT -1p'!#REF!</definedName>
    <definedName name="X1pFCOvc_1" localSheetId="0">[14]Nguồn!#REF!</definedName>
    <definedName name="X1pFCOvc_1" localSheetId="8">[14]Nguồn!#REF!</definedName>
    <definedName name="X1pFCOvc_1" localSheetId="7">[14]Nguồn!#REF!</definedName>
    <definedName name="X1pFCOvc_1" localSheetId="1">[14]Nguồn!#REF!</definedName>
    <definedName name="X1pFCOvc_1" localSheetId="5">[14]Nguồn!#REF!</definedName>
    <definedName name="X1pFCOvc_1">[14]Nguồn!#REF!</definedName>
    <definedName name="X1pFCOvl" localSheetId="0">'[8]CHITIET VL-NC-TT -1p'!#REF!</definedName>
    <definedName name="X1pFCOvl" localSheetId="8">'[8]CHITIET VL-NC-TT -1p'!#REF!</definedName>
    <definedName name="X1pFCOvl" localSheetId="7">'[8]CHITIET VL-NC-TT -1p'!#REF!</definedName>
    <definedName name="X1pFCOvl" localSheetId="1">'[8]CHITIET VL-NC-TT -1p'!#REF!</definedName>
    <definedName name="X1pFCOvl" localSheetId="5">'[8]CHITIET VL-NC-TT -1p'!#REF!</definedName>
    <definedName name="X1pFCOvl">'[8]CHITIET VL-NC-TT -1p'!#REF!</definedName>
    <definedName name="X1pFCOvl_1" localSheetId="0">[14]Nguồn!#REF!</definedName>
    <definedName name="X1pFCOvl_1" localSheetId="8">[14]Nguồn!#REF!</definedName>
    <definedName name="X1pFCOvl_1" localSheetId="7">[14]Nguồn!#REF!</definedName>
    <definedName name="X1pFCOvl_1" localSheetId="1">[14]Nguồn!#REF!</definedName>
    <definedName name="X1pFCOvl_1" localSheetId="5">[14]Nguồn!#REF!</definedName>
    <definedName name="X1pFCOvl_1">[14]Nguồn!#REF!</definedName>
    <definedName name="x1pignc" localSheetId="0">'[8]lam-moi'!#REF!</definedName>
    <definedName name="x1pignc" localSheetId="8">'[8]lam-moi'!#REF!</definedName>
    <definedName name="x1pignc" localSheetId="7">'[8]lam-moi'!#REF!</definedName>
    <definedName name="x1pignc" localSheetId="1">'[8]lam-moi'!#REF!</definedName>
    <definedName name="x1pignc" localSheetId="5">'[8]lam-moi'!#REF!</definedName>
    <definedName name="x1pignc">'[8]lam-moi'!#REF!</definedName>
    <definedName name="X1pIGnc_1" localSheetId="0">[14]Nguồn!#REF!</definedName>
    <definedName name="X1pIGnc_1" localSheetId="8">[14]Nguồn!#REF!</definedName>
    <definedName name="X1pIGnc_1" localSheetId="7">[14]Nguồn!#REF!</definedName>
    <definedName name="X1pIGnc_1" localSheetId="1">[14]Nguồn!#REF!</definedName>
    <definedName name="X1pIGnc_1" localSheetId="5">[14]Nguồn!#REF!</definedName>
    <definedName name="X1pIGnc_1">[14]Nguồn!#REF!</definedName>
    <definedName name="X1pIGvc" localSheetId="0">'[8]CHITIET VL-NC-TT -1p'!#REF!</definedName>
    <definedName name="X1pIGvc" localSheetId="8">'[8]CHITIET VL-NC-TT -1p'!#REF!</definedName>
    <definedName name="X1pIGvc" localSheetId="7">'[8]CHITIET VL-NC-TT -1p'!#REF!</definedName>
    <definedName name="X1pIGvc" localSheetId="1">'[8]CHITIET VL-NC-TT -1p'!#REF!</definedName>
    <definedName name="X1pIGvc" localSheetId="5">'[8]CHITIET VL-NC-TT -1p'!#REF!</definedName>
    <definedName name="X1pIGvc">'[8]CHITIET VL-NC-TT -1p'!#REF!</definedName>
    <definedName name="X1pIGvc_1" localSheetId="0">[14]Nguồn!#REF!</definedName>
    <definedName name="X1pIGvc_1" localSheetId="8">[14]Nguồn!#REF!</definedName>
    <definedName name="X1pIGvc_1" localSheetId="7">[14]Nguồn!#REF!</definedName>
    <definedName name="X1pIGvc_1" localSheetId="1">[14]Nguồn!#REF!</definedName>
    <definedName name="X1pIGvc_1" localSheetId="5">[14]Nguồn!#REF!</definedName>
    <definedName name="X1pIGvc_1">[14]Nguồn!#REF!</definedName>
    <definedName name="x1pigvl" localSheetId="0">'[8]lam-moi'!#REF!</definedName>
    <definedName name="x1pigvl" localSheetId="8">'[8]lam-moi'!#REF!</definedName>
    <definedName name="x1pigvl" localSheetId="7">'[8]lam-moi'!#REF!</definedName>
    <definedName name="x1pigvl" localSheetId="1">'[8]lam-moi'!#REF!</definedName>
    <definedName name="x1pigvl" localSheetId="5">'[8]lam-moi'!#REF!</definedName>
    <definedName name="x1pigvl">'[8]lam-moi'!#REF!</definedName>
    <definedName name="X1pIGvl_1" localSheetId="0">[14]Nguồn!#REF!</definedName>
    <definedName name="X1pIGvl_1" localSheetId="8">[14]Nguồn!#REF!</definedName>
    <definedName name="X1pIGvl_1" localSheetId="7">[14]Nguồn!#REF!</definedName>
    <definedName name="X1pIGvl_1" localSheetId="1">[14]Nguồn!#REF!</definedName>
    <definedName name="X1pIGvl_1" localSheetId="5">[14]Nguồn!#REF!</definedName>
    <definedName name="X1pIGvl_1">[14]Nguồn!#REF!</definedName>
    <definedName name="x1pind">"#REF!"</definedName>
    <definedName name="x1pind_1">NA()</definedName>
    <definedName name="X1pINDnc" localSheetId="0">#REF!</definedName>
    <definedName name="X1pINDnc" localSheetId="8">#REF!</definedName>
    <definedName name="X1pINDnc" localSheetId="7">#REF!</definedName>
    <definedName name="X1pINDnc" localSheetId="1">#REF!</definedName>
    <definedName name="X1pINDnc" localSheetId="5">#REF!</definedName>
    <definedName name="X1pINDnc">#REF!</definedName>
    <definedName name="X1pINDnc_1">NA()</definedName>
    <definedName name="X1pINDvc">"#REF!"</definedName>
    <definedName name="X1pINDvl" localSheetId="0">#REF!</definedName>
    <definedName name="X1pINDvl" localSheetId="8">#REF!</definedName>
    <definedName name="X1pINDvl" localSheetId="7">#REF!</definedName>
    <definedName name="X1pINDvl" localSheetId="1">#REF!</definedName>
    <definedName name="X1pINDvl" localSheetId="5">#REF!</definedName>
    <definedName name="X1pINDvl">#REF!</definedName>
    <definedName name="X1pINDvl_1">NA()</definedName>
    <definedName name="x1ping">"#REF!"</definedName>
    <definedName name="x1ping_1">NA()</definedName>
    <definedName name="X1pINGnc" localSheetId="0">#REF!</definedName>
    <definedName name="X1pINGnc" localSheetId="8">#REF!</definedName>
    <definedName name="X1pINGnc" localSheetId="7">#REF!</definedName>
    <definedName name="X1pINGnc" localSheetId="1">#REF!</definedName>
    <definedName name="X1pINGnc" localSheetId="5">#REF!</definedName>
    <definedName name="X1pINGnc">#REF!</definedName>
    <definedName name="X1pINGnc_1">NA()</definedName>
    <definedName name="X1pINGvc">"#REF!"</definedName>
    <definedName name="X1pINGvl" localSheetId="0">#REF!</definedName>
    <definedName name="X1pINGvl" localSheetId="8">#REF!</definedName>
    <definedName name="X1pINGvl" localSheetId="7">#REF!</definedName>
    <definedName name="X1pINGvl" localSheetId="1">#REF!</definedName>
    <definedName name="X1pINGvl" localSheetId="5">#REF!</definedName>
    <definedName name="X1pINGvl">#REF!</definedName>
    <definedName name="X1pINGvl_1">NA()</definedName>
    <definedName name="x1pint">"#REF!"</definedName>
    <definedName name="x1pint_1">NA()</definedName>
    <definedName name="x1pintnc" localSheetId="0">'[8]lam-moi'!#REF!</definedName>
    <definedName name="x1pintnc" localSheetId="8">'[8]lam-moi'!#REF!</definedName>
    <definedName name="x1pintnc" localSheetId="7">'[8]lam-moi'!#REF!</definedName>
    <definedName name="x1pintnc" localSheetId="1">'[8]lam-moi'!#REF!</definedName>
    <definedName name="x1pintnc" localSheetId="5">'[8]lam-moi'!#REF!</definedName>
    <definedName name="x1pintnc">'[8]lam-moi'!#REF!</definedName>
    <definedName name="X1pINTnc_1" localSheetId="0">[14]Nguồn!#REF!</definedName>
    <definedName name="X1pINTnc_1" localSheetId="8">[14]Nguồn!#REF!</definedName>
    <definedName name="X1pINTnc_1" localSheetId="7">[14]Nguồn!#REF!</definedName>
    <definedName name="X1pINTnc_1" localSheetId="1">[14]Nguồn!#REF!</definedName>
    <definedName name="X1pINTnc_1" localSheetId="5">[14]Nguồn!#REF!</definedName>
    <definedName name="X1pINTnc_1">[14]Nguồn!#REF!</definedName>
    <definedName name="X1pINTvc" localSheetId="0">'[8]CHITIET VL-NC-TT -1p'!#REF!</definedName>
    <definedName name="X1pINTvc" localSheetId="8">'[8]CHITIET VL-NC-TT -1p'!#REF!</definedName>
    <definedName name="X1pINTvc" localSheetId="7">'[8]CHITIET VL-NC-TT -1p'!#REF!</definedName>
    <definedName name="X1pINTvc" localSheetId="1">'[8]CHITIET VL-NC-TT -1p'!#REF!</definedName>
    <definedName name="X1pINTvc" localSheetId="5">'[8]CHITIET VL-NC-TT -1p'!#REF!</definedName>
    <definedName name="X1pINTvc">'[8]CHITIET VL-NC-TT -1p'!#REF!</definedName>
    <definedName name="X1pINTvc_1" localSheetId="0">[14]Nguồn!#REF!</definedName>
    <definedName name="X1pINTvc_1" localSheetId="8">[14]Nguồn!#REF!</definedName>
    <definedName name="X1pINTvc_1" localSheetId="7">[14]Nguồn!#REF!</definedName>
    <definedName name="X1pINTvc_1" localSheetId="1">[14]Nguồn!#REF!</definedName>
    <definedName name="X1pINTvc_1" localSheetId="5">[14]Nguồn!#REF!</definedName>
    <definedName name="X1pINTvc_1">[14]Nguồn!#REF!</definedName>
    <definedName name="x1pintvl" localSheetId="0">'[8]lam-moi'!#REF!</definedName>
    <definedName name="x1pintvl" localSheetId="8">'[8]lam-moi'!#REF!</definedName>
    <definedName name="x1pintvl" localSheetId="7">'[8]lam-moi'!#REF!</definedName>
    <definedName name="x1pintvl" localSheetId="1">'[8]lam-moi'!#REF!</definedName>
    <definedName name="x1pintvl" localSheetId="5">'[8]lam-moi'!#REF!</definedName>
    <definedName name="x1pintvl">'[8]lam-moi'!#REF!</definedName>
    <definedName name="X1pINTvl_1" localSheetId="0">[14]Nguồn!#REF!</definedName>
    <definedName name="X1pINTvl_1" localSheetId="8">[14]Nguồn!#REF!</definedName>
    <definedName name="X1pINTvl_1" localSheetId="7">[14]Nguồn!#REF!</definedName>
    <definedName name="X1pINTvl_1" localSheetId="1">[14]Nguồn!#REF!</definedName>
    <definedName name="X1pINTvl_1" localSheetId="5">[14]Nguồn!#REF!</definedName>
    <definedName name="X1pINTvl_1">[14]Nguồn!#REF!</definedName>
    <definedName name="x1pitnc" localSheetId="0">'[8]lam-moi'!#REF!</definedName>
    <definedName name="x1pitnc" localSheetId="8">'[8]lam-moi'!#REF!</definedName>
    <definedName name="x1pitnc" localSheetId="7">'[8]lam-moi'!#REF!</definedName>
    <definedName name="x1pitnc" localSheetId="1">'[8]lam-moi'!#REF!</definedName>
    <definedName name="x1pitnc" localSheetId="5">'[8]lam-moi'!#REF!</definedName>
    <definedName name="x1pitnc">'[8]lam-moi'!#REF!</definedName>
    <definedName name="X1pITnc_1" localSheetId="0">[14]Nguồn!#REF!</definedName>
    <definedName name="X1pITnc_1" localSheetId="8">[14]Nguồn!#REF!</definedName>
    <definedName name="X1pITnc_1" localSheetId="7">[14]Nguồn!#REF!</definedName>
    <definedName name="X1pITnc_1" localSheetId="1">[14]Nguồn!#REF!</definedName>
    <definedName name="X1pITnc_1" localSheetId="5">[14]Nguồn!#REF!</definedName>
    <definedName name="X1pITnc_1">[14]Nguồn!#REF!</definedName>
    <definedName name="X1pITvc" localSheetId="0">'[8]CHITIET VL-NC-TT -1p'!#REF!</definedName>
    <definedName name="X1pITvc" localSheetId="8">'[8]CHITIET VL-NC-TT -1p'!#REF!</definedName>
    <definedName name="X1pITvc" localSheetId="7">'[8]CHITIET VL-NC-TT -1p'!#REF!</definedName>
    <definedName name="X1pITvc" localSheetId="1">'[8]CHITIET VL-NC-TT -1p'!#REF!</definedName>
    <definedName name="X1pITvc" localSheetId="5">'[8]CHITIET VL-NC-TT -1p'!#REF!</definedName>
    <definedName name="X1pITvc">'[8]CHITIET VL-NC-TT -1p'!#REF!</definedName>
    <definedName name="X1pITvc_1" localSheetId="0">[14]Nguồn!#REF!</definedName>
    <definedName name="X1pITvc_1" localSheetId="8">[14]Nguồn!#REF!</definedName>
    <definedName name="X1pITvc_1" localSheetId="7">[14]Nguồn!#REF!</definedName>
    <definedName name="X1pITvc_1" localSheetId="1">[14]Nguồn!#REF!</definedName>
    <definedName name="X1pITvc_1" localSheetId="5">[14]Nguồn!#REF!</definedName>
    <definedName name="X1pITvc_1">[14]Nguồn!#REF!</definedName>
    <definedName name="x1pitvl" localSheetId="0">'[8]lam-moi'!#REF!</definedName>
    <definedName name="x1pitvl" localSheetId="8">'[8]lam-moi'!#REF!</definedName>
    <definedName name="x1pitvl" localSheetId="7">'[8]lam-moi'!#REF!</definedName>
    <definedName name="x1pitvl" localSheetId="1">'[8]lam-moi'!#REF!</definedName>
    <definedName name="x1pitvl" localSheetId="5">'[8]lam-moi'!#REF!</definedName>
    <definedName name="x1pitvl">'[8]lam-moi'!#REF!</definedName>
    <definedName name="X1pITvl_1" localSheetId="0">[14]Nguồn!#REF!</definedName>
    <definedName name="X1pITvl_1" localSheetId="8">[14]Nguồn!#REF!</definedName>
    <definedName name="X1pITvl_1" localSheetId="7">[14]Nguồn!#REF!</definedName>
    <definedName name="X1pITvl_1" localSheetId="1">[14]Nguồn!#REF!</definedName>
    <definedName name="X1pITvl_1" localSheetId="5">[14]Nguồn!#REF!</definedName>
    <definedName name="X1pITvl_1">[14]Nguồn!#REF!</definedName>
    <definedName name="x2_">"#REF!"</definedName>
    <definedName name="x20knc" localSheetId="0">[8]chitiet!#REF!</definedName>
    <definedName name="x20knc" localSheetId="8">[8]chitiet!#REF!</definedName>
    <definedName name="x20knc" localSheetId="7">[8]chitiet!#REF!</definedName>
    <definedName name="x20knc" localSheetId="1">[8]chitiet!#REF!</definedName>
    <definedName name="x20knc" localSheetId="5">[8]chitiet!#REF!</definedName>
    <definedName name="x20knc">[8]chitiet!#REF!</definedName>
    <definedName name="x20knc_1">NA()</definedName>
    <definedName name="x20kvl" localSheetId="0">[8]chitiet!#REF!</definedName>
    <definedName name="x20kvl" localSheetId="8">[8]chitiet!#REF!</definedName>
    <definedName name="x20kvl" localSheetId="7">[8]chitiet!#REF!</definedName>
    <definedName name="x20kvl" localSheetId="1">[8]chitiet!#REF!</definedName>
    <definedName name="x20kvl" localSheetId="5">[8]chitiet!#REF!</definedName>
    <definedName name="x20kvl">[8]chitiet!#REF!</definedName>
    <definedName name="x20kvl_1">NA()</definedName>
    <definedName name="x22knc" localSheetId="0">[8]chitiet!#REF!</definedName>
    <definedName name="x22knc" localSheetId="8">[8]chitiet!#REF!</definedName>
    <definedName name="x22knc" localSheetId="7">[8]chitiet!#REF!</definedName>
    <definedName name="x22knc" localSheetId="1">[8]chitiet!#REF!</definedName>
    <definedName name="x22knc" localSheetId="5">[8]chitiet!#REF!</definedName>
    <definedName name="x22knc">[8]chitiet!#REF!</definedName>
    <definedName name="x22knc_1">NA()</definedName>
    <definedName name="x22kvl" localSheetId="0">[8]chitiet!#REF!</definedName>
    <definedName name="x22kvl" localSheetId="8">[8]chitiet!#REF!</definedName>
    <definedName name="x22kvl" localSheetId="7">[8]chitiet!#REF!</definedName>
    <definedName name="x22kvl" localSheetId="1">[8]chitiet!#REF!</definedName>
    <definedName name="x22kvl" localSheetId="5">[8]chitiet!#REF!</definedName>
    <definedName name="x22kvl">[8]chitiet!#REF!</definedName>
    <definedName name="x22kvl_1">NA()</definedName>
    <definedName name="x2mig1nc" localSheetId="0">'[8]lam-moi'!#REF!</definedName>
    <definedName name="x2mig1nc" localSheetId="8">'[8]lam-moi'!#REF!</definedName>
    <definedName name="x2mig1nc" localSheetId="7">'[8]lam-moi'!#REF!</definedName>
    <definedName name="x2mig1nc" localSheetId="1">'[8]lam-moi'!#REF!</definedName>
    <definedName name="x2mig1nc" localSheetId="5">'[8]lam-moi'!#REF!</definedName>
    <definedName name="x2mig1nc">'[8]lam-moi'!#REF!</definedName>
    <definedName name="x2mig1nc_1">NA()</definedName>
    <definedName name="x2mig1vl" localSheetId="0">'[8]lam-moi'!#REF!</definedName>
    <definedName name="x2mig1vl" localSheetId="8">'[8]lam-moi'!#REF!</definedName>
    <definedName name="x2mig1vl" localSheetId="7">'[8]lam-moi'!#REF!</definedName>
    <definedName name="x2mig1vl" localSheetId="1">'[8]lam-moi'!#REF!</definedName>
    <definedName name="x2mig1vl" localSheetId="5">'[8]lam-moi'!#REF!</definedName>
    <definedName name="x2mig1vl">'[8]lam-moi'!#REF!</definedName>
    <definedName name="x2mig1vl_1">NA()</definedName>
    <definedName name="x2min1nc" localSheetId="0">'[8]lam-moi'!#REF!</definedName>
    <definedName name="x2min1nc" localSheetId="8">'[8]lam-moi'!#REF!</definedName>
    <definedName name="x2min1nc" localSheetId="7">'[8]lam-moi'!#REF!</definedName>
    <definedName name="x2min1nc" localSheetId="1">'[8]lam-moi'!#REF!</definedName>
    <definedName name="x2min1nc" localSheetId="5">'[8]lam-moi'!#REF!</definedName>
    <definedName name="x2min1nc">'[8]lam-moi'!#REF!</definedName>
    <definedName name="x2min1nc_1">NA()</definedName>
    <definedName name="x2min1vl" localSheetId="0">'[8]lam-moi'!#REF!</definedName>
    <definedName name="x2min1vl" localSheetId="8">'[8]lam-moi'!#REF!</definedName>
    <definedName name="x2min1vl" localSheetId="7">'[8]lam-moi'!#REF!</definedName>
    <definedName name="x2min1vl" localSheetId="1">'[8]lam-moi'!#REF!</definedName>
    <definedName name="x2min1vl" localSheetId="5">'[8]lam-moi'!#REF!</definedName>
    <definedName name="x2min1vl">'[8]lam-moi'!#REF!</definedName>
    <definedName name="x2min1vl_1">NA()</definedName>
    <definedName name="x2mit1vl" localSheetId="0">'[8]lam-moi'!#REF!</definedName>
    <definedName name="x2mit1vl" localSheetId="8">'[8]lam-moi'!#REF!</definedName>
    <definedName name="x2mit1vl" localSheetId="7">'[8]lam-moi'!#REF!</definedName>
    <definedName name="x2mit1vl" localSheetId="1">'[8]lam-moi'!#REF!</definedName>
    <definedName name="x2mit1vl" localSheetId="5">'[8]lam-moi'!#REF!</definedName>
    <definedName name="x2mit1vl">'[8]lam-moi'!#REF!</definedName>
    <definedName name="x2mit1vl_1">NA()</definedName>
    <definedName name="x2mitnc" localSheetId="0">'[8]lam-moi'!#REF!</definedName>
    <definedName name="x2mitnc" localSheetId="8">'[8]lam-moi'!#REF!</definedName>
    <definedName name="x2mitnc" localSheetId="7">'[8]lam-moi'!#REF!</definedName>
    <definedName name="x2mitnc" localSheetId="1">'[8]lam-moi'!#REF!</definedName>
    <definedName name="x2mitnc" localSheetId="5">'[8]lam-moi'!#REF!</definedName>
    <definedName name="x2mitnc">'[8]lam-moi'!#REF!</definedName>
    <definedName name="x2mitnc_1">NA()</definedName>
    <definedName name="xa" localSheetId="0">[58]TTTram!#REF!</definedName>
    <definedName name="xa" localSheetId="8">[58]TTTram!#REF!</definedName>
    <definedName name="xa" localSheetId="7">[58]TTTram!#REF!</definedName>
    <definedName name="xa" localSheetId="1">[58]TTTram!#REF!</definedName>
    <definedName name="xa" localSheetId="5">[58]TTTram!#REF!</definedName>
    <definedName name="xa">[58]TTTram!#REF!</definedName>
    <definedName name="xa_1" localSheetId="0">#REF!</definedName>
    <definedName name="xa_1" localSheetId="8">#REF!</definedName>
    <definedName name="xa_1" localSheetId="7">#REF!</definedName>
    <definedName name="xa_1" localSheetId="1">#REF!</definedName>
    <definedName name="xa_1" localSheetId="5">#REF!</definedName>
    <definedName name="xa_1">#REF!</definedName>
    <definedName name="xang">"#REF!"</definedName>
    <definedName name="xaydung_1">NA()</definedName>
    <definedName name="XayLapKhac">"#REF!"</definedName>
    <definedName name="XB_80">"#REF!"</definedName>
    <definedName name="XBCNCKT">5600</definedName>
    <definedName name="xc">"#REF!"</definedName>
    <definedName name="xc_1" localSheetId="0">#REF!</definedName>
    <definedName name="xc_1" localSheetId="8">#REF!</definedName>
    <definedName name="xc_1" localSheetId="7">#REF!</definedName>
    <definedName name="xc_1" localSheetId="1">#REF!</definedName>
    <definedName name="xc_1" localSheetId="5">#REF!</definedName>
    <definedName name="xc_1">#REF!</definedName>
    <definedName name="XCCT">0.5</definedName>
    <definedName name="xcp_1">NA()</definedName>
    <definedName name="xd0.6">"#REF!"</definedName>
    <definedName name="xd1.3">"#REF!"</definedName>
    <definedName name="xd1.5">"#REF!"</definedName>
    <definedName name="XDCBT10">{"Book1","Bang chia luong.xls"}</definedName>
    <definedName name="xdd">"#REF!"</definedName>
    <definedName name="XDDHT">"#REF!"</definedName>
    <definedName name="xdsnc" localSheetId="0">[8]gtrinh!#REF!</definedName>
    <definedName name="xdsnc" localSheetId="8">[8]gtrinh!#REF!</definedName>
    <definedName name="xdsnc" localSheetId="7">[8]gtrinh!#REF!</definedName>
    <definedName name="xdsnc" localSheetId="1">[8]gtrinh!#REF!</definedName>
    <definedName name="xdsnc" localSheetId="5">[8]gtrinh!#REF!</definedName>
    <definedName name="xdsnc">[8]gtrinh!#REF!</definedName>
    <definedName name="xdsnc_1">NA()</definedName>
    <definedName name="xdsvl" localSheetId="0">[8]gtrinh!#REF!</definedName>
    <definedName name="xdsvl" localSheetId="8">[8]gtrinh!#REF!</definedName>
    <definedName name="xdsvl" localSheetId="7">[8]gtrinh!#REF!</definedName>
    <definedName name="xdsvl" localSheetId="1">[8]gtrinh!#REF!</definedName>
    <definedName name="xdsvl" localSheetId="5">[8]gtrinh!#REF!</definedName>
    <definedName name="xdsvl">[8]gtrinh!#REF!</definedName>
    <definedName name="xdsvl_1">NA()</definedName>
    <definedName name="xe" localSheetId="0">#REF!</definedName>
    <definedName name="xe" localSheetId="8">#REF!</definedName>
    <definedName name="xe" localSheetId="7">#REF!</definedName>
    <definedName name="xe" localSheetId="1">#REF!</definedName>
    <definedName name="xe" localSheetId="5">#REF!</definedName>
    <definedName name="xe">#REF!</definedName>
    <definedName name="Xe_lao_dÇm" localSheetId="0">#REF!</definedName>
    <definedName name="Xe_lao_dÇm" localSheetId="8">#REF!</definedName>
    <definedName name="Xe_lao_dÇm" localSheetId="7">#REF!</definedName>
    <definedName name="Xe_lao_dÇm" localSheetId="1">#REF!</definedName>
    <definedName name="Xe_lao_dÇm" localSheetId="5">#REF!</definedName>
    <definedName name="Xe_lao_dÇm">#REF!</definedName>
    <definedName name="xebt6">"#REF!"</definedName>
    <definedName name="xelaodam">"#REF!"</definedName>
    <definedName name="xelaodam_1">NA()</definedName>
    <definedName name="xenhua">"#REF!"</definedName>
    <definedName name="xerox">"#REF!"</definedName>
    <definedName name="xethung10t">"#REF!"</definedName>
    <definedName name="xethung10t_1">NA()</definedName>
    <definedName name="xetreo">"#REF!"</definedName>
    <definedName name="xetreo_1">NA()</definedName>
    <definedName name="xetuoinhua">"#REF!"</definedName>
    <definedName name="xfco">"#REF!"</definedName>
    <definedName name="xfco_1">NA()</definedName>
    <definedName name="xfco3p">"#REF!"</definedName>
    <definedName name="xfco3p_1">NA()</definedName>
    <definedName name="XFCOnc" localSheetId="0">#REF!</definedName>
    <definedName name="XFCOnc" localSheetId="8">#REF!</definedName>
    <definedName name="XFCOnc" localSheetId="7">#REF!</definedName>
    <definedName name="XFCOnc" localSheetId="1">#REF!</definedName>
    <definedName name="XFCOnc" localSheetId="5">#REF!</definedName>
    <definedName name="XFCOnc">#REF!</definedName>
    <definedName name="xfconc3p">'[8]CHITIET VL-NC'!$G$94</definedName>
    <definedName name="xfconc3p_1" localSheetId="0">[14]Nguồn!#REF!</definedName>
    <definedName name="xfconc3p_1" localSheetId="8">[14]Nguồn!#REF!</definedName>
    <definedName name="xfconc3p_1" localSheetId="7">[14]Nguồn!#REF!</definedName>
    <definedName name="xfconc3p_1" localSheetId="1">[14]Nguồn!#REF!</definedName>
    <definedName name="xfconc3p_1" localSheetId="5">[14]Nguồn!#REF!</definedName>
    <definedName name="xfconc3p_1">[14]Nguồn!#REF!</definedName>
    <definedName name="xfcotnc">"#REF!"</definedName>
    <definedName name="xfcotnc_1">NA()</definedName>
    <definedName name="xfcotvl">"#REF!"</definedName>
    <definedName name="xfcotvl_1">NA()</definedName>
    <definedName name="XFCOvl" localSheetId="0">#REF!</definedName>
    <definedName name="XFCOvl" localSheetId="8">#REF!</definedName>
    <definedName name="XFCOvl" localSheetId="7">#REF!</definedName>
    <definedName name="XFCOvl" localSheetId="1">#REF!</definedName>
    <definedName name="XFCOvl" localSheetId="5">#REF!</definedName>
    <definedName name="XFCOvl">#REF!</definedName>
    <definedName name="xfcovl3p">'[8]CHITIET VL-NC'!$G$90</definedName>
    <definedName name="xfcovl3p_1" localSheetId="0">[14]Nguồn!#REF!</definedName>
    <definedName name="xfcovl3p_1" localSheetId="8">[14]Nguồn!#REF!</definedName>
    <definedName name="xfcovl3p_1" localSheetId="7">[14]Nguồn!#REF!</definedName>
    <definedName name="xfcovl3p_1" localSheetId="1">[14]Nguồn!#REF!</definedName>
    <definedName name="xfcovl3p_1" localSheetId="5">[14]Nguồn!#REF!</definedName>
    <definedName name="xfcovl3p_1">[14]Nguồn!#REF!</definedName>
    <definedName name="xfnc" localSheetId="0">'[8]lam-moi'!#REF!</definedName>
    <definedName name="xfnc" localSheetId="8">'[8]lam-moi'!#REF!</definedName>
    <definedName name="xfnc" localSheetId="7">'[8]lam-moi'!#REF!</definedName>
    <definedName name="xfnc" localSheetId="1">'[8]lam-moi'!#REF!</definedName>
    <definedName name="xfnc" localSheetId="5">'[8]lam-moi'!#REF!</definedName>
    <definedName name="xfnc">'[8]lam-moi'!#REF!</definedName>
    <definedName name="xfnc_1">NA()</definedName>
    <definedName name="xfvl" localSheetId="0">'[8]lam-moi'!#REF!</definedName>
    <definedName name="xfvl" localSheetId="8">'[8]lam-moi'!#REF!</definedName>
    <definedName name="xfvl" localSheetId="7">'[8]lam-moi'!#REF!</definedName>
    <definedName name="xfvl" localSheetId="1">'[8]lam-moi'!#REF!</definedName>
    <definedName name="xfvl" localSheetId="5">'[8]lam-moi'!#REF!</definedName>
    <definedName name="xfvl">'[8]lam-moi'!#REF!</definedName>
    <definedName name="xfvl_1">NA()</definedName>
    <definedName name="xgc100">"#REF!"</definedName>
    <definedName name="xgc150">"#REF!"</definedName>
    <definedName name="xgc200">"#REF!"</definedName>
    <definedName name="xh">"#REF!"</definedName>
    <definedName name="xh_1">NA()</definedName>
    <definedName name="xh_bq_1">NA()</definedName>
    <definedName name="xh_bv_1">NA()</definedName>
    <definedName name="xh_ck_1">NA()</definedName>
    <definedName name="xh_d1_1">NA()</definedName>
    <definedName name="xh_d2_1">NA()</definedName>
    <definedName name="xh_d3_1">NA()</definedName>
    <definedName name="xh_dl_1">NA()</definedName>
    <definedName name="xh_kcs_1">NA()</definedName>
    <definedName name="xh_nb_1">NA()</definedName>
    <definedName name="xh_ngio_1">NA()</definedName>
    <definedName name="xh_nv_1">NA()</definedName>
    <definedName name="xh_t3_1">NA()</definedName>
    <definedName name="xh_t4_1">NA()</definedName>
    <definedName name="xh_t5_1">NA()</definedName>
    <definedName name="xh_t6_1">NA()</definedName>
    <definedName name="xh_tc_1">NA()</definedName>
    <definedName name="xh_tm_1">NA()</definedName>
    <definedName name="xh_vs_1">NA()</definedName>
    <definedName name="xh_xh_1">NA()</definedName>
    <definedName name="xhn">"#REF!"</definedName>
    <definedName name="xhn_1">NA()</definedName>
    <definedName name="xhnnc" localSheetId="0">'[8]lam-moi'!#REF!</definedName>
    <definedName name="xhnnc" localSheetId="8">'[8]lam-moi'!#REF!</definedName>
    <definedName name="xhnnc" localSheetId="7">'[8]lam-moi'!#REF!</definedName>
    <definedName name="xhnnc" localSheetId="1">'[8]lam-moi'!#REF!</definedName>
    <definedName name="xhnnc" localSheetId="5">'[8]lam-moi'!#REF!</definedName>
    <definedName name="xhnnc">'[8]lam-moi'!#REF!</definedName>
    <definedName name="xhnnc_1">NA()</definedName>
    <definedName name="xhnvl" localSheetId="0">'[8]lam-moi'!#REF!</definedName>
    <definedName name="xhnvl" localSheetId="8">'[8]lam-moi'!#REF!</definedName>
    <definedName name="xhnvl" localSheetId="7">'[8]lam-moi'!#REF!</definedName>
    <definedName name="xhnvl" localSheetId="1">'[8]lam-moi'!#REF!</definedName>
    <definedName name="xhnvl" localSheetId="5">'[8]lam-moi'!#REF!</definedName>
    <definedName name="xhnvl">'[8]lam-moi'!#REF!</definedName>
    <definedName name="xhnvl_1">NA()</definedName>
    <definedName name="xi">"#REF!"</definedName>
    <definedName name="xi_1" localSheetId="0">[14]Nguồn!#REF!</definedName>
    <definedName name="xi_1" localSheetId="8">[14]Nguồn!#REF!</definedName>
    <definedName name="xi_1" localSheetId="7">[14]Nguồn!#REF!</definedName>
    <definedName name="xi_1" localSheetId="1">[14]Nguồn!#REF!</definedName>
    <definedName name="xi_1" localSheetId="5">[14]Nguồn!#REF!</definedName>
    <definedName name="xi_1">[14]Nguồn!#REF!</definedName>
    <definedName name="xig">"#REF!"</definedName>
    <definedName name="xig_1">NA()</definedName>
    <definedName name="xig1">"#REF!"</definedName>
    <definedName name="xig1_1">NA()</definedName>
    <definedName name="xig1nc" localSheetId="0">'[8]lam-moi'!#REF!</definedName>
    <definedName name="xig1nc" localSheetId="8">'[8]lam-moi'!#REF!</definedName>
    <definedName name="xig1nc" localSheetId="7">'[8]lam-moi'!#REF!</definedName>
    <definedName name="xig1nc" localSheetId="1">'[8]lam-moi'!#REF!</definedName>
    <definedName name="xig1nc" localSheetId="5">'[8]lam-moi'!#REF!</definedName>
    <definedName name="xig1nc">'[8]lam-moi'!#REF!</definedName>
    <definedName name="XIG1nc_1" localSheetId="0">[14]Nguồn!#REF!</definedName>
    <definedName name="XIG1nc_1" localSheetId="8">[14]Nguồn!#REF!</definedName>
    <definedName name="XIG1nc_1" localSheetId="7">[14]Nguồn!#REF!</definedName>
    <definedName name="XIG1nc_1" localSheetId="1">[14]Nguồn!#REF!</definedName>
    <definedName name="XIG1nc_1" localSheetId="5">[14]Nguồn!#REF!</definedName>
    <definedName name="XIG1nc_1">[14]Nguồn!#REF!</definedName>
    <definedName name="xig1p">"#REF!"</definedName>
    <definedName name="xig1p_1">NA()</definedName>
    <definedName name="xig1pnc" localSheetId="0">'[8]lam-moi'!#REF!</definedName>
    <definedName name="xig1pnc" localSheetId="8">'[8]lam-moi'!#REF!</definedName>
    <definedName name="xig1pnc" localSheetId="7">'[8]lam-moi'!#REF!</definedName>
    <definedName name="xig1pnc" localSheetId="1">'[8]lam-moi'!#REF!</definedName>
    <definedName name="xig1pnc" localSheetId="5">'[8]lam-moi'!#REF!</definedName>
    <definedName name="xig1pnc">'[8]lam-moi'!#REF!</definedName>
    <definedName name="xig1pnc_1">NA()</definedName>
    <definedName name="xig1pvl" localSheetId="0">'[8]lam-moi'!#REF!</definedName>
    <definedName name="xig1pvl" localSheetId="8">'[8]lam-moi'!#REF!</definedName>
    <definedName name="xig1pvl" localSheetId="7">'[8]lam-moi'!#REF!</definedName>
    <definedName name="xig1pvl" localSheetId="1">'[8]lam-moi'!#REF!</definedName>
    <definedName name="xig1pvl" localSheetId="5">'[8]lam-moi'!#REF!</definedName>
    <definedName name="xig1pvl">'[8]lam-moi'!#REF!</definedName>
    <definedName name="xig1pvl_1">NA()</definedName>
    <definedName name="xig1vl" localSheetId="0">'[8]lam-moi'!#REF!</definedName>
    <definedName name="xig1vl" localSheetId="8">'[8]lam-moi'!#REF!</definedName>
    <definedName name="xig1vl" localSheetId="7">'[8]lam-moi'!#REF!</definedName>
    <definedName name="xig1vl" localSheetId="1">'[8]lam-moi'!#REF!</definedName>
    <definedName name="xig1vl" localSheetId="5">'[8]lam-moi'!#REF!</definedName>
    <definedName name="xig1vl">'[8]lam-moi'!#REF!</definedName>
    <definedName name="XIG1vl_1" localSheetId="0">[14]Nguồn!#REF!</definedName>
    <definedName name="XIG1vl_1" localSheetId="8">[14]Nguồn!#REF!</definedName>
    <definedName name="XIG1vl_1" localSheetId="7">[14]Nguồn!#REF!</definedName>
    <definedName name="XIG1vl_1" localSheetId="1">[14]Nguồn!#REF!</definedName>
    <definedName name="XIG1vl_1" localSheetId="5">[14]Nguồn!#REF!</definedName>
    <definedName name="XIG1vl_1">[14]Nguồn!#REF!</definedName>
    <definedName name="xig2nc" localSheetId="0">'[8]lam-moi'!#REF!</definedName>
    <definedName name="xig2nc" localSheetId="8">'[8]lam-moi'!#REF!</definedName>
    <definedName name="xig2nc" localSheetId="7">'[8]lam-moi'!#REF!</definedName>
    <definedName name="xig2nc" localSheetId="1">'[8]lam-moi'!#REF!</definedName>
    <definedName name="xig2nc" localSheetId="5">'[8]lam-moi'!#REF!</definedName>
    <definedName name="xig2nc">'[8]lam-moi'!#REF!</definedName>
    <definedName name="xig2nc_1">NA()</definedName>
    <definedName name="xig2vl" localSheetId="0">'[8]lam-moi'!#REF!</definedName>
    <definedName name="xig2vl" localSheetId="8">'[8]lam-moi'!#REF!</definedName>
    <definedName name="xig2vl" localSheetId="7">'[8]lam-moi'!#REF!</definedName>
    <definedName name="xig2vl" localSheetId="1">'[8]lam-moi'!#REF!</definedName>
    <definedName name="xig2vl" localSheetId="5">'[8]lam-moi'!#REF!</definedName>
    <definedName name="xig2vl">'[8]lam-moi'!#REF!</definedName>
    <definedName name="xig2vl_1">NA()</definedName>
    <definedName name="xig3p">"#REF!"</definedName>
    <definedName name="xig3p_1">NA()</definedName>
    <definedName name="xiggnc">'[8]CHITIET VL-NC'!$G$57</definedName>
    <definedName name="xiggnc_1">NA()</definedName>
    <definedName name="xiggvl">'[8]CHITIET VL-NC'!$G$53</definedName>
    <definedName name="xiggvl_1">NA()</definedName>
    <definedName name="XIGnc" localSheetId="0">#REF!</definedName>
    <definedName name="XIGnc" localSheetId="8">#REF!</definedName>
    <definedName name="XIGnc" localSheetId="7">#REF!</definedName>
    <definedName name="XIGnc" localSheetId="1">#REF!</definedName>
    <definedName name="XIGnc" localSheetId="5">#REF!</definedName>
    <definedName name="XIGnc">#REF!</definedName>
    <definedName name="XIGnc_1">NA()</definedName>
    <definedName name="xignc3p">"#REF!"</definedName>
    <definedName name="xignc3p_1" localSheetId="0">[14]Nguồn!#REF!</definedName>
    <definedName name="xignc3p_1" localSheetId="8">[14]Nguồn!#REF!</definedName>
    <definedName name="xignc3p_1" localSheetId="7">[14]Nguồn!#REF!</definedName>
    <definedName name="xignc3p_1" localSheetId="1">[14]Nguồn!#REF!</definedName>
    <definedName name="xignc3p_1" localSheetId="5">[14]Nguồn!#REF!</definedName>
    <definedName name="xignc3p_1">[14]Nguồn!#REF!</definedName>
    <definedName name="XIGvc">"#REF!"</definedName>
    <definedName name="XIGvl" localSheetId="0">#REF!</definedName>
    <definedName name="XIGvl" localSheetId="8">#REF!</definedName>
    <definedName name="XIGvl" localSheetId="7">#REF!</definedName>
    <definedName name="XIGvl" localSheetId="1">#REF!</definedName>
    <definedName name="XIGvl" localSheetId="5">#REF!</definedName>
    <definedName name="XIGvl">#REF!</definedName>
    <definedName name="XIGvl_1">NA()</definedName>
    <definedName name="xigvl3p">"#REF!"</definedName>
    <definedName name="xigvl3p_1" localSheetId="0">[14]Nguồn!#REF!</definedName>
    <definedName name="xigvl3p_1" localSheetId="8">[14]Nguồn!#REF!</definedName>
    <definedName name="xigvl3p_1" localSheetId="7">[14]Nguồn!#REF!</definedName>
    <definedName name="xigvl3p_1" localSheetId="1">[14]Nguồn!#REF!</definedName>
    <definedName name="xigvl3p_1" localSheetId="5">[14]Nguồn!#REF!</definedName>
    <definedName name="xigvl3p_1">[14]Nguồn!#REF!</definedName>
    <definedName name="XII200">"#REF!"</definedName>
    <definedName name="ximang" localSheetId="0">#REF!</definedName>
    <definedName name="ximang" localSheetId="8">#REF!</definedName>
    <definedName name="ximang" localSheetId="7">#REF!</definedName>
    <definedName name="ximang" localSheetId="1">#REF!</definedName>
    <definedName name="ximang" localSheetId="5">#REF!</definedName>
    <definedName name="ximang">#REF!</definedName>
    <definedName name="XiMangPCB30_1" localSheetId="0">[14]Nguồn!#REF!</definedName>
    <definedName name="XiMangPCB30_1" localSheetId="8">[14]Nguồn!#REF!</definedName>
    <definedName name="XiMangPCB30_1" localSheetId="7">[14]Nguồn!#REF!</definedName>
    <definedName name="XiMangPCB30_1" localSheetId="1">[14]Nguồn!#REF!</definedName>
    <definedName name="XiMangPCB30_1" localSheetId="5">[14]Nguồn!#REF!</definedName>
    <definedName name="XiMangPCB30_1">[14]Nguồn!#REF!</definedName>
    <definedName name="xin">"#REF!"</definedName>
    <definedName name="xin_1">NA()</definedName>
    <definedName name="xin190">"#REF!"</definedName>
    <definedName name="xin190_1">NA()</definedName>
    <definedName name="xin1903p">"#REF!"</definedName>
    <definedName name="xin1903p_1">NA()</definedName>
    <definedName name="xin190nc" localSheetId="0">'[8]lam-moi'!#REF!</definedName>
    <definedName name="xin190nc" localSheetId="8">'[8]lam-moi'!#REF!</definedName>
    <definedName name="xin190nc" localSheetId="7">'[8]lam-moi'!#REF!</definedName>
    <definedName name="xin190nc" localSheetId="1">'[8]lam-moi'!#REF!</definedName>
    <definedName name="xin190nc" localSheetId="5">'[8]lam-moi'!#REF!</definedName>
    <definedName name="xin190nc">'[8]lam-moi'!#REF!</definedName>
    <definedName name="XIN190nc_1" localSheetId="0">[14]Nguồn!#REF!</definedName>
    <definedName name="XIN190nc_1" localSheetId="8">[14]Nguồn!#REF!</definedName>
    <definedName name="XIN190nc_1" localSheetId="7">[14]Nguồn!#REF!</definedName>
    <definedName name="XIN190nc_1" localSheetId="1">[14]Nguồn!#REF!</definedName>
    <definedName name="XIN190nc_1" localSheetId="5">[14]Nguồn!#REF!</definedName>
    <definedName name="XIN190nc_1">[14]Nguồn!#REF!</definedName>
    <definedName name="xin190nc3p">'[8]CHITIET VL-NC'!$G$76</definedName>
    <definedName name="xin190nc3p_1" localSheetId="0">[14]Nguồn!#REF!</definedName>
    <definedName name="xin190nc3p_1" localSheetId="8">[14]Nguồn!#REF!</definedName>
    <definedName name="xin190nc3p_1" localSheetId="7">[14]Nguồn!#REF!</definedName>
    <definedName name="xin190nc3p_1" localSheetId="1">[14]Nguồn!#REF!</definedName>
    <definedName name="xin190nc3p_1" localSheetId="5">[14]Nguồn!#REF!</definedName>
    <definedName name="xin190nc3p_1">[14]Nguồn!#REF!</definedName>
    <definedName name="xin190vl" localSheetId="0">'[8]lam-moi'!#REF!</definedName>
    <definedName name="xin190vl" localSheetId="8">'[8]lam-moi'!#REF!</definedName>
    <definedName name="xin190vl" localSheetId="7">'[8]lam-moi'!#REF!</definedName>
    <definedName name="xin190vl" localSheetId="1">'[8]lam-moi'!#REF!</definedName>
    <definedName name="xin190vl" localSheetId="5">'[8]lam-moi'!#REF!</definedName>
    <definedName name="xin190vl">'[8]lam-moi'!#REF!</definedName>
    <definedName name="XIN190vl_1" localSheetId="0">[14]Nguồn!#REF!</definedName>
    <definedName name="XIN190vl_1" localSheetId="8">[14]Nguồn!#REF!</definedName>
    <definedName name="XIN190vl_1" localSheetId="7">[14]Nguồn!#REF!</definedName>
    <definedName name="XIN190vl_1" localSheetId="1">[14]Nguồn!#REF!</definedName>
    <definedName name="XIN190vl_1" localSheetId="5">[14]Nguồn!#REF!</definedName>
    <definedName name="XIN190vl_1">[14]Nguồn!#REF!</definedName>
    <definedName name="xin190vl3p">'[8]CHITIET VL-NC'!$G$72</definedName>
    <definedName name="xin190vl3p_1" localSheetId="0">[14]Nguồn!#REF!</definedName>
    <definedName name="xin190vl3p_1" localSheetId="8">[14]Nguồn!#REF!</definedName>
    <definedName name="xin190vl3p_1" localSheetId="7">[14]Nguồn!#REF!</definedName>
    <definedName name="xin190vl3p_1" localSheetId="1">[14]Nguồn!#REF!</definedName>
    <definedName name="xin190vl3p_1" localSheetId="5">[14]Nguồn!#REF!</definedName>
    <definedName name="xin190vl3p_1">[14]Nguồn!#REF!</definedName>
    <definedName name="xin2903p">"#REF!"</definedName>
    <definedName name="xin2903p_1">NA()</definedName>
    <definedName name="xin290nc3p">"#REF!"</definedName>
    <definedName name="xin290nc3p_1" localSheetId="0">[14]Nguồn!#REF!</definedName>
    <definedName name="xin290nc3p_1" localSheetId="8">[14]Nguồn!#REF!</definedName>
    <definedName name="xin290nc3p_1" localSheetId="7">[14]Nguồn!#REF!</definedName>
    <definedName name="xin290nc3p_1" localSheetId="1">[14]Nguồn!#REF!</definedName>
    <definedName name="xin290nc3p_1" localSheetId="5">[14]Nguồn!#REF!</definedName>
    <definedName name="xin290nc3p_1">[14]Nguồn!#REF!</definedName>
    <definedName name="xin290vl3p">"#REF!"</definedName>
    <definedName name="xin290vl3p_1" localSheetId="0">[14]Nguồn!#REF!</definedName>
    <definedName name="xin290vl3p_1" localSheetId="8">[14]Nguồn!#REF!</definedName>
    <definedName name="xin290vl3p_1" localSheetId="7">[14]Nguồn!#REF!</definedName>
    <definedName name="xin290vl3p_1" localSheetId="1">[14]Nguồn!#REF!</definedName>
    <definedName name="xin290vl3p_1" localSheetId="5">[14]Nguồn!#REF!</definedName>
    <definedName name="xin290vl3p_1">[14]Nguồn!#REF!</definedName>
    <definedName name="xin3p">"#REF!"</definedName>
    <definedName name="xin3p_1">NA()</definedName>
    <definedName name="xin901nc" localSheetId="0">'[8]lam-moi'!#REF!</definedName>
    <definedName name="xin901nc" localSheetId="8">'[8]lam-moi'!#REF!</definedName>
    <definedName name="xin901nc" localSheetId="7">'[8]lam-moi'!#REF!</definedName>
    <definedName name="xin901nc" localSheetId="1">'[8]lam-moi'!#REF!</definedName>
    <definedName name="xin901nc" localSheetId="5">'[8]lam-moi'!#REF!</definedName>
    <definedName name="xin901nc">'[8]lam-moi'!#REF!</definedName>
    <definedName name="xin901nc_1">NA()</definedName>
    <definedName name="xin901vl" localSheetId="0">'[8]lam-moi'!#REF!</definedName>
    <definedName name="xin901vl" localSheetId="8">'[8]lam-moi'!#REF!</definedName>
    <definedName name="xin901vl" localSheetId="7">'[8]lam-moi'!#REF!</definedName>
    <definedName name="xin901vl" localSheetId="1">'[8]lam-moi'!#REF!</definedName>
    <definedName name="xin901vl" localSheetId="5">'[8]lam-moi'!#REF!</definedName>
    <definedName name="xin901vl">'[8]lam-moi'!#REF!</definedName>
    <definedName name="xin901vl_1">NA()</definedName>
    <definedName name="xind">"#REF!"</definedName>
    <definedName name="xind_1">NA()</definedName>
    <definedName name="xind1p">"#REF!"</definedName>
    <definedName name="xind1p_1">NA()</definedName>
    <definedName name="xind1pnc" localSheetId="0">'[8]lam-moi'!#REF!</definedName>
    <definedName name="xind1pnc" localSheetId="8">'[8]lam-moi'!#REF!</definedName>
    <definedName name="xind1pnc" localSheetId="7">'[8]lam-moi'!#REF!</definedName>
    <definedName name="xind1pnc" localSheetId="1">'[8]lam-moi'!#REF!</definedName>
    <definedName name="xind1pnc" localSheetId="5">'[8]lam-moi'!#REF!</definedName>
    <definedName name="xind1pnc">'[8]lam-moi'!#REF!</definedName>
    <definedName name="xind1pnc_1">NA()</definedName>
    <definedName name="xind1pvl" localSheetId="0">'[8]lam-moi'!#REF!</definedName>
    <definedName name="xind1pvl" localSheetId="8">'[8]lam-moi'!#REF!</definedName>
    <definedName name="xind1pvl" localSheetId="7">'[8]lam-moi'!#REF!</definedName>
    <definedName name="xind1pvl" localSheetId="1">'[8]lam-moi'!#REF!</definedName>
    <definedName name="xind1pvl" localSheetId="5">'[8]lam-moi'!#REF!</definedName>
    <definedName name="xind1pvl">'[8]lam-moi'!#REF!</definedName>
    <definedName name="xind1pvl_1">NA()</definedName>
    <definedName name="xind3p">"#REF!"</definedName>
    <definedName name="xind3p_1">NA()</definedName>
    <definedName name="xindnc" localSheetId="0">'[8]lam-moi'!#REF!</definedName>
    <definedName name="xindnc" localSheetId="8">'[8]lam-moi'!#REF!</definedName>
    <definedName name="xindnc" localSheetId="7">'[8]lam-moi'!#REF!</definedName>
    <definedName name="xindnc" localSheetId="1">'[8]lam-moi'!#REF!</definedName>
    <definedName name="xindnc" localSheetId="5">'[8]lam-moi'!#REF!</definedName>
    <definedName name="xindnc">'[8]lam-moi'!#REF!</definedName>
    <definedName name="XINDnc_1" localSheetId="0">[14]Nguồn!#REF!</definedName>
    <definedName name="XINDnc_1" localSheetId="8">[14]Nguồn!#REF!</definedName>
    <definedName name="XINDnc_1" localSheetId="7">[14]Nguồn!#REF!</definedName>
    <definedName name="XINDnc_1" localSheetId="1">[14]Nguồn!#REF!</definedName>
    <definedName name="XINDnc_1" localSheetId="5">[14]Nguồn!#REF!</definedName>
    <definedName name="XINDnc_1">[14]Nguồn!#REF!</definedName>
    <definedName name="xindnc1p">"#REF!"</definedName>
    <definedName name="xindnc1p_1">NA()</definedName>
    <definedName name="xindnc3p">'[8]CHITIET VL-NC'!$G$85</definedName>
    <definedName name="xindnc3p_1" localSheetId="0">[14]Nguồn!#REF!</definedName>
    <definedName name="xindnc3p_1" localSheetId="8">[14]Nguồn!#REF!</definedName>
    <definedName name="xindnc3p_1" localSheetId="7">[14]Nguồn!#REF!</definedName>
    <definedName name="xindnc3p_1" localSheetId="1">[14]Nguồn!#REF!</definedName>
    <definedName name="xindnc3p_1" localSheetId="5">[14]Nguồn!#REF!</definedName>
    <definedName name="xindnc3p_1">[14]Nguồn!#REF!</definedName>
    <definedName name="xindvl" localSheetId="0">'[8]lam-moi'!#REF!</definedName>
    <definedName name="xindvl" localSheetId="8">'[8]lam-moi'!#REF!</definedName>
    <definedName name="xindvl" localSheetId="7">'[8]lam-moi'!#REF!</definedName>
    <definedName name="xindvl" localSheetId="1">'[8]lam-moi'!#REF!</definedName>
    <definedName name="xindvl" localSheetId="5">'[8]lam-moi'!#REF!</definedName>
    <definedName name="xindvl">'[8]lam-moi'!#REF!</definedName>
    <definedName name="XINDvl_1" localSheetId="0">[14]Nguồn!#REF!</definedName>
    <definedName name="XINDvl_1" localSheetId="8">[14]Nguồn!#REF!</definedName>
    <definedName name="XINDvl_1" localSheetId="7">[14]Nguồn!#REF!</definedName>
    <definedName name="XINDvl_1" localSheetId="1">[14]Nguồn!#REF!</definedName>
    <definedName name="XINDvl_1" localSheetId="5">[14]Nguồn!#REF!</definedName>
    <definedName name="XINDvl_1">[14]Nguồn!#REF!</definedName>
    <definedName name="xindvl1p">"#REF!"</definedName>
    <definedName name="xindvl1p_1">NA()</definedName>
    <definedName name="xindvl3p">'[8]CHITIET VL-NC'!$G$80</definedName>
    <definedName name="xindvl3p_1" localSheetId="0">[14]Nguồn!#REF!</definedName>
    <definedName name="xindvl3p_1" localSheetId="8">[14]Nguồn!#REF!</definedName>
    <definedName name="xindvl3p_1" localSheetId="7">[14]Nguồn!#REF!</definedName>
    <definedName name="xindvl3p_1" localSheetId="1">[14]Nguồn!#REF!</definedName>
    <definedName name="xindvl3p_1" localSheetId="5">[14]Nguồn!#REF!</definedName>
    <definedName name="xindvl3p_1">[14]Nguồn!#REF!</definedName>
    <definedName name="xing1p">"#REF!"</definedName>
    <definedName name="xing1p_1">NA()</definedName>
    <definedName name="xing1pnc" localSheetId="0">'[8]lam-moi'!#REF!</definedName>
    <definedName name="xing1pnc" localSheetId="8">'[8]lam-moi'!#REF!</definedName>
    <definedName name="xing1pnc" localSheetId="7">'[8]lam-moi'!#REF!</definedName>
    <definedName name="xing1pnc" localSheetId="1">'[8]lam-moi'!#REF!</definedName>
    <definedName name="xing1pnc" localSheetId="5">'[8]lam-moi'!#REF!</definedName>
    <definedName name="xing1pnc">'[8]lam-moi'!#REF!</definedName>
    <definedName name="xing1pnc_1">NA()</definedName>
    <definedName name="xing1pvl" localSheetId="0">'[8]lam-moi'!#REF!</definedName>
    <definedName name="xing1pvl" localSheetId="8">'[8]lam-moi'!#REF!</definedName>
    <definedName name="xing1pvl" localSheetId="7">'[8]lam-moi'!#REF!</definedName>
    <definedName name="xing1pvl" localSheetId="1">'[8]lam-moi'!#REF!</definedName>
    <definedName name="xing1pvl" localSheetId="5">'[8]lam-moi'!#REF!</definedName>
    <definedName name="xing1pvl">'[8]lam-moi'!#REF!</definedName>
    <definedName name="xing1pvl_1">NA()</definedName>
    <definedName name="xingnc1p">"#REF!"</definedName>
    <definedName name="xingnc1p_1">NA()</definedName>
    <definedName name="xingvl1p">"#REF!"</definedName>
    <definedName name="xingvl1p_1">NA()</definedName>
    <definedName name="XINnc" localSheetId="0">#REF!</definedName>
    <definedName name="XINnc" localSheetId="8">#REF!</definedName>
    <definedName name="XINnc" localSheetId="7">#REF!</definedName>
    <definedName name="XINnc" localSheetId="1">#REF!</definedName>
    <definedName name="XINnc" localSheetId="5">#REF!</definedName>
    <definedName name="XINnc">#REF!</definedName>
    <definedName name="XINnc_1" localSheetId="0">[14]Nguồn!#REF!</definedName>
    <definedName name="XINnc_1" localSheetId="8">[14]Nguồn!#REF!</definedName>
    <definedName name="XINnc_1" localSheetId="7">[14]Nguồn!#REF!</definedName>
    <definedName name="XINnc_1" localSheetId="1">[14]Nguồn!#REF!</definedName>
    <definedName name="XINnc_1" localSheetId="5">[14]Nguồn!#REF!</definedName>
    <definedName name="XINnc_1">[14]Nguồn!#REF!</definedName>
    <definedName name="xinnc3p">"#REF!"</definedName>
    <definedName name="xinnc3p_1" localSheetId="0">[14]Nguồn!#REF!</definedName>
    <definedName name="xinnc3p_1" localSheetId="8">[14]Nguồn!#REF!</definedName>
    <definedName name="xinnc3p_1" localSheetId="7">[14]Nguồn!#REF!</definedName>
    <definedName name="xinnc3p_1" localSheetId="1">[14]Nguồn!#REF!</definedName>
    <definedName name="xinnc3p_1" localSheetId="5">[14]Nguồn!#REF!</definedName>
    <definedName name="xinnc3p_1">[14]Nguồn!#REF!</definedName>
    <definedName name="xint1p">"#REF!"</definedName>
    <definedName name="xint1p_1">NA()</definedName>
    <definedName name="XINvc">"#REF!"</definedName>
    <definedName name="XINvl" localSheetId="0">#REF!</definedName>
    <definedName name="XINvl" localSheetId="8">#REF!</definedName>
    <definedName name="XINvl" localSheetId="7">#REF!</definedName>
    <definedName name="XINvl" localSheetId="1">#REF!</definedName>
    <definedName name="XINvl" localSheetId="5">#REF!</definedName>
    <definedName name="XINvl">#REF!</definedName>
    <definedName name="XINvl_1" localSheetId="0">[14]Nguồn!#REF!</definedName>
    <definedName name="XINvl_1" localSheetId="8">[14]Nguồn!#REF!</definedName>
    <definedName name="XINvl_1" localSheetId="7">[14]Nguồn!#REF!</definedName>
    <definedName name="XINvl_1" localSheetId="1">[14]Nguồn!#REF!</definedName>
    <definedName name="XINvl_1" localSheetId="5">[14]Nguồn!#REF!</definedName>
    <definedName name="XINvl_1">[14]Nguồn!#REF!</definedName>
    <definedName name="xinvl3p">"#REF!"</definedName>
    <definedName name="xinvl3p_1" localSheetId="0">[14]Nguồn!#REF!</definedName>
    <definedName name="xinvl3p_1" localSheetId="8">[14]Nguồn!#REF!</definedName>
    <definedName name="xinvl3p_1" localSheetId="7">[14]Nguồn!#REF!</definedName>
    <definedName name="xinvl3p_1" localSheetId="1">[14]Nguồn!#REF!</definedName>
    <definedName name="xinvl3p_1" localSheetId="5">[14]Nguồn!#REF!</definedName>
    <definedName name="xinvl3p_1">[14]Nguồn!#REF!</definedName>
    <definedName name="xit">"#REF!"</definedName>
    <definedName name="xit_1">NA()</definedName>
    <definedName name="xit1">"#REF!"</definedName>
    <definedName name="xit1_1">NA()</definedName>
    <definedName name="xit1nc" localSheetId="0">'[8]lam-moi'!#REF!</definedName>
    <definedName name="xit1nc" localSheetId="8">'[8]lam-moi'!#REF!</definedName>
    <definedName name="xit1nc" localSheetId="7">'[8]lam-moi'!#REF!</definedName>
    <definedName name="xit1nc" localSheetId="1">'[8]lam-moi'!#REF!</definedName>
    <definedName name="xit1nc" localSheetId="5">'[8]lam-moi'!#REF!</definedName>
    <definedName name="xit1nc">'[8]lam-moi'!#REF!</definedName>
    <definedName name="XIT1nc_1" localSheetId="0">[14]Nguồn!#REF!</definedName>
    <definedName name="XIT1nc_1" localSheetId="8">[14]Nguồn!#REF!</definedName>
    <definedName name="XIT1nc_1" localSheetId="7">[14]Nguồn!#REF!</definedName>
    <definedName name="XIT1nc_1" localSheetId="1">[14]Nguồn!#REF!</definedName>
    <definedName name="XIT1nc_1" localSheetId="5">[14]Nguồn!#REF!</definedName>
    <definedName name="XIT1nc_1">[14]Nguồn!#REF!</definedName>
    <definedName name="xit1p">"#REF!"</definedName>
    <definedName name="xit1p_1">NA()</definedName>
    <definedName name="xit1pnc" localSheetId="0">'[8]lam-moi'!#REF!</definedName>
    <definedName name="xit1pnc" localSheetId="8">'[8]lam-moi'!#REF!</definedName>
    <definedName name="xit1pnc" localSheetId="7">'[8]lam-moi'!#REF!</definedName>
    <definedName name="xit1pnc" localSheetId="1">'[8]lam-moi'!#REF!</definedName>
    <definedName name="xit1pnc" localSheetId="5">'[8]lam-moi'!#REF!</definedName>
    <definedName name="xit1pnc">'[8]lam-moi'!#REF!</definedName>
    <definedName name="xit1pnc_1">NA()</definedName>
    <definedName name="xit1pvl" localSheetId="0">'[8]lam-moi'!#REF!</definedName>
    <definedName name="xit1pvl" localSheetId="8">'[8]lam-moi'!#REF!</definedName>
    <definedName name="xit1pvl" localSheetId="7">'[8]lam-moi'!#REF!</definedName>
    <definedName name="xit1pvl" localSheetId="1">'[8]lam-moi'!#REF!</definedName>
    <definedName name="xit1pvl" localSheetId="5">'[8]lam-moi'!#REF!</definedName>
    <definedName name="xit1pvl">'[8]lam-moi'!#REF!</definedName>
    <definedName name="xit1pvl_1">NA()</definedName>
    <definedName name="xit1vl" localSheetId="0">'[8]lam-moi'!#REF!</definedName>
    <definedName name="xit1vl" localSheetId="8">'[8]lam-moi'!#REF!</definedName>
    <definedName name="xit1vl" localSheetId="7">'[8]lam-moi'!#REF!</definedName>
    <definedName name="xit1vl" localSheetId="1">'[8]lam-moi'!#REF!</definedName>
    <definedName name="xit1vl" localSheetId="5">'[8]lam-moi'!#REF!</definedName>
    <definedName name="xit1vl">'[8]lam-moi'!#REF!</definedName>
    <definedName name="XIT1vl_1" localSheetId="0">[14]Nguồn!#REF!</definedName>
    <definedName name="XIT1vl_1" localSheetId="8">[14]Nguồn!#REF!</definedName>
    <definedName name="XIT1vl_1" localSheetId="7">[14]Nguồn!#REF!</definedName>
    <definedName name="XIT1vl_1" localSheetId="1">[14]Nguồn!#REF!</definedName>
    <definedName name="XIT1vl_1" localSheetId="5">[14]Nguồn!#REF!</definedName>
    <definedName name="XIT1vl_1">[14]Nguồn!#REF!</definedName>
    <definedName name="xit2nc" localSheetId="0">'[8]lam-moi'!#REF!</definedName>
    <definedName name="xit2nc" localSheetId="8">'[8]lam-moi'!#REF!</definedName>
    <definedName name="xit2nc" localSheetId="7">'[8]lam-moi'!#REF!</definedName>
    <definedName name="xit2nc" localSheetId="1">'[8]lam-moi'!#REF!</definedName>
    <definedName name="xit2nc" localSheetId="5">'[8]lam-moi'!#REF!</definedName>
    <definedName name="xit2nc">'[8]lam-moi'!#REF!</definedName>
    <definedName name="xit2nc_1">NA()</definedName>
    <definedName name="xit2nc3p">"#REF!"</definedName>
    <definedName name="xit2nc3p_1" localSheetId="0">[14]Nguồn!#REF!</definedName>
    <definedName name="xit2nc3p_1" localSheetId="8">[14]Nguồn!#REF!</definedName>
    <definedName name="xit2nc3p_1" localSheetId="7">[14]Nguồn!#REF!</definedName>
    <definedName name="xit2nc3p_1" localSheetId="1">[14]Nguồn!#REF!</definedName>
    <definedName name="xit2nc3p_1" localSheetId="5">[14]Nguồn!#REF!</definedName>
    <definedName name="xit2nc3p_1">[14]Nguồn!#REF!</definedName>
    <definedName name="xit2vl" localSheetId="0">'[8]lam-moi'!#REF!</definedName>
    <definedName name="xit2vl" localSheetId="8">'[8]lam-moi'!#REF!</definedName>
    <definedName name="xit2vl" localSheetId="7">'[8]lam-moi'!#REF!</definedName>
    <definedName name="xit2vl" localSheetId="1">'[8]lam-moi'!#REF!</definedName>
    <definedName name="xit2vl" localSheetId="5">'[8]lam-moi'!#REF!</definedName>
    <definedName name="xit2vl">'[8]lam-moi'!#REF!</definedName>
    <definedName name="xit2vl_1">NA()</definedName>
    <definedName name="xit2vl3p">"#REF!"</definedName>
    <definedName name="xit2vl3p_1" localSheetId="0">[14]Nguồn!#REF!</definedName>
    <definedName name="xit2vl3p_1" localSheetId="8">[14]Nguồn!#REF!</definedName>
    <definedName name="xit2vl3p_1" localSheetId="7">[14]Nguồn!#REF!</definedName>
    <definedName name="xit2vl3p_1" localSheetId="1">[14]Nguồn!#REF!</definedName>
    <definedName name="xit2vl3p_1" localSheetId="5">[14]Nguồn!#REF!</definedName>
    <definedName name="xit2vl3p_1">[14]Nguồn!#REF!</definedName>
    <definedName name="xit3p">"#REF!"</definedName>
    <definedName name="xit3p_1">NA()</definedName>
    <definedName name="XITnc" localSheetId="0">#REF!</definedName>
    <definedName name="XITnc" localSheetId="8">#REF!</definedName>
    <definedName name="XITnc" localSheetId="7">#REF!</definedName>
    <definedName name="XITnc" localSheetId="1">#REF!</definedName>
    <definedName name="XITnc" localSheetId="5">#REF!</definedName>
    <definedName name="XITnc">#REF!</definedName>
    <definedName name="XITnc_1">NA()</definedName>
    <definedName name="xitnc3p">"#REF!"</definedName>
    <definedName name="xitnc3p_1" localSheetId="0">[14]Nguồn!#REF!</definedName>
    <definedName name="xitnc3p_1" localSheetId="8">[14]Nguồn!#REF!</definedName>
    <definedName name="xitnc3p_1" localSheetId="7">[14]Nguồn!#REF!</definedName>
    <definedName name="xitnc3p_1" localSheetId="1">[14]Nguồn!#REF!</definedName>
    <definedName name="xitnc3p_1" localSheetId="5">[14]Nguồn!#REF!</definedName>
    <definedName name="xitnc3p_1">[14]Nguồn!#REF!</definedName>
    <definedName name="xittnc">'[8]CHITIET VL-NC'!$G$48</definedName>
    <definedName name="xittnc_1">NA()</definedName>
    <definedName name="xittvl">'[8]CHITIET VL-NC'!$G$44</definedName>
    <definedName name="xittvl_1">NA()</definedName>
    <definedName name="XITvc">"#REF!"</definedName>
    <definedName name="XITvl" localSheetId="0">#REF!</definedName>
    <definedName name="XITvl" localSheetId="8">#REF!</definedName>
    <definedName name="XITvl" localSheetId="7">#REF!</definedName>
    <definedName name="XITvl" localSheetId="1">#REF!</definedName>
    <definedName name="XITvl" localSheetId="5">#REF!</definedName>
    <definedName name="XITvl">#REF!</definedName>
    <definedName name="XITvl_1">NA()</definedName>
    <definedName name="xitvl3p">"#REF!"</definedName>
    <definedName name="xitvl3p_1" localSheetId="0">[14]Nguồn!#REF!</definedName>
    <definedName name="xitvl3p_1" localSheetId="8">[14]Nguồn!#REF!</definedName>
    <definedName name="xitvl3p_1" localSheetId="7">[14]Nguồn!#REF!</definedName>
    <definedName name="xitvl3p_1" localSheetId="1">[14]Nguồn!#REF!</definedName>
    <definedName name="xitvl3p_1" localSheetId="5">[14]Nguồn!#REF!</definedName>
    <definedName name="xitvl3p_1">[14]Nguồn!#REF!</definedName>
    <definedName name="xk">"#REF!"</definedName>
    <definedName name="xk0.6">"#REF!"</definedName>
    <definedName name="xk1.3">"#REF!"</definedName>
    <definedName name="xk1.5">"#REF!"</definedName>
    <definedName name="xkich">"#REF!"</definedName>
    <definedName name="Xkoto">"#REF!"</definedName>
    <definedName name="Xkxn">"#REF!"</definedName>
    <definedName name="xl">"#REF!"</definedName>
    <definedName name="xl_1">NA()</definedName>
    <definedName name="XL_TBA">"#REF!"</definedName>
    <definedName name="xl3x250">"#REF!"</definedName>
    <definedName name="XL3X400">"#REF!"</definedName>
    <definedName name="xlc">"#REF!"</definedName>
    <definedName name="xlc_1">NA()</definedName>
    <definedName name="xld1.4">"#REF!"</definedName>
    <definedName name="xlk">"#REF!"</definedName>
    <definedName name="xlk_1">NA()</definedName>
    <definedName name="xlk1.4">"#REF!"</definedName>
    <definedName name="XLP">"#REF!"</definedName>
    <definedName name="XLP_1">NA()</definedName>
    <definedName name="xls">{"'Sheet1'!$L$16"}</definedName>
    <definedName name="xls_1">{"'Sheet1'!$L$16"}</definedName>
    <definedName name="xls_1_1">{"'Sheet1'!$L$16"}</definedName>
    <definedName name="xls_2">{"'Sheet1'!$L$16"}</definedName>
    <definedName name="xls_3">{"'Sheet1'!$L$16"}</definedName>
    <definedName name="xls_4">{"'Sheet1'!$L$16"}</definedName>
    <definedName name="xls_5">{"'Sheet1'!$L$16"}</definedName>
    <definedName name="xls_6">{"'Sheet1'!$L$16"}</definedName>
    <definedName name="xls_7">{"'Sheet1'!$L$16"}</definedName>
    <definedName name="xlttbninh">{"'Sheet1'!$L$16"}</definedName>
    <definedName name="xlttbninh_1">{"'Sheet1'!$L$16"}</definedName>
    <definedName name="xlttbninh_1_1">{"'Sheet1'!$L$16"}</definedName>
    <definedName name="xlttbninh_2">{"'Sheet1'!$L$16"}</definedName>
    <definedName name="xlttbninh_3">{"'Sheet1'!$L$16"}</definedName>
    <definedName name="xlttbninh_4">{"'Sheet1'!$L$16"}</definedName>
    <definedName name="xlttbninh_5">{"'Sheet1'!$L$16"}</definedName>
    <definedName name="xlttbninh_6">{"'Sheet1'!$L$16"}</definedName>
    <definedName name="xlttbninh_7">{"'Sheet1'!$L$16"}</definedName>
    <definedName name="XLxa">"#REF!"</definedName>
    <definedName name="XM" localSheetId="0">#REF!</definedName>
    <definedName name="XM" localSheetId="8">#REF!</definedName>
    <definedName name="XM" localSheetId="7">#REF!</definedName>
    <definedName name="XM" localSheetId="1">#REF!</definedName>
    <definedName name="XM" localSheetId="5">#REF!</definedName>
    <definedName name="XM">#REF!</definedName>
    <definedName name="XM.M10.1_1" localSheetId="0">[14]Nguồn!#REF!</definedName>
    <definedName name="XM.M10.1_1" localSheetId="8">[14]Nguồn!#REF!</definedName>
    <definedName name="XM.M10.1_1" localSheetId="7">[14]Nguồn!#REF!</definedName>
    <definedName name="XM.M10.1_1" localSheetId="1">[14]Nguồn!#REF!</definedName>
    <definedName name="XM.M10.1_1" localSheetId="5">[14]Nguồn!#REF!</definedName>
    <definedName name="XM.M10.1_1">[14]Nguồn!#REF!</definedName>
    <definedName name="XM.M10.2_1" localSheetId="0">[14]Nguồn!#REF!</definedName>
    <definedName name="XM.M10.2_1" localSheetId="8">[14]Nguồn!#REF!</definedName>
    <definedName name="XM.M10.2_1" localSheetId="7">[14]Nguồn!#REF!</definedName>
    <definedName name="XM.M10.2_1" localSheetId="1">[14]Nguồn!#REF!</definedName>
    <definedName name="XM.M10.2_1" localSheetId="5">[14]Nguồn!#REF!</definedName>
    <definedName name="XM.M10.2_1">[14]Nguồn!#REF!</definedName>
    <definedName name="XM.MDT_1" localSheetId="0">[14]Nguồn!#REF!</definedName>
    <definedName name="XM.MDT_1" localSheetId="8">[14]Nguồn!#REF!</definedName>
    <definedName name="XM.MDT_1" localSheetId="7">[14]Nguồn!#REF!</definedName>
    <definedName name="XM.MDT_1" localSheetId="1">[14]Nguồn!#REF!</definedName>
    <definedName name="XM.MDT_1" localSheetId="5">[14]Nguồn!#REF!</definedName>
    <definedName name="XM.MDT_1">[14]Nguồn!#REF!</definedName>
    <definedName name="xm_1">NA()</definedName>
    <definedName name="XM30_1">NA()</definedName>
    <definedName name="xm40_1">NA()</definedName>
    <definedName name="XMAX">"#REF!"</definedName>
    <definedName name="XMB30">"#REF!"</definedName>
    <definedName name="XMB40">"#REF!"</definedName>
    <definedName name="xmBim" localSheetId="0">#REF!</definedName>
    <definedName name="xmBim" localSheetId="8">#REF!</definedName>
    <definedName name="xmBim" localSheetId="7">#REF!</definedName>
    <definedName name="xmBim" localSheetId="1">#REF!</definedName>
    <definedName name="xmBim" localSheetId="5">#REF!</definedName>
    <definedName name="xmBim">#REF!</definedName>
    <definedName name="XMBT">"#REF!"</definedName>
    <definedName name="xmBut" localSheetId="0">#REF!</definedName>
    <definedName name="xmBut" localSheetId="8">#REF!</definedName>
    <definedName name="xmBut" localSheetId="7">#REF!</definedName>
    <definedName name="xmBut" localSheetId="1">#REF!</definedName>
    <definedName name="xmBut" localSheetId="5">#REF!</definedName>
    <definedName name="xmBut">#REF!</definedName>
    <definedName name="xmcax">"#REF!"</definedName>
    <definedName name="XMIN">"#REF!"</definedName>
    <definedName name="xmp40" localSheetId="0">#REF!</definedName>
    <definedName name="xmp40" localSheetId="8">#REF!</definedName>
    <definedName name="xmp40" localSheetId="7">#REF!</definedName>
    <definedName name="xmp40" localSheetId="1">#REF!</definedName>
    <definedName name="xmp40" localSheetId="5">#REF!</definedName>
    <definedName name="xmp40">#REF!</definedName>
    <definedName name="xmp40_1">NA()</definedName>
    <definedName name="xmpc30_1" localSheetId="0">[43]Nguồn!#REF!</definedName>
    <definedName name="xmpc30_1" localSheetId="8">[43]Nguồn!#REF!</definedName>
    <definedName name="xmpc30_1" localSheetId="7">[43]Nguồn!#REF!</definedName>
    <definedName name="xmpc30_1" localSheetId="1">[43]Nguồn!#REF!</definedName>
    <definedName name="xmpc30_1" localSheetId="5">[43]Nguồn!#REF!</definedName>
    <definedName name="xmpc30_1">[43]Nguồn!#REF!</definedName>
    <definedName name="xn">"#REF!"</definedName>
    <definedName name="xn_1">NA()</definedName>
    <definedName name="xo_1">NA()</definedName>
    <definedName name="xoanhapk">"#REF!,#REF!"</definedName>
    <definedName name="xoanhapl">"#REF!,#REF!"</definedName>
    <definedName name="xoaxuatk">"#REF!"</definedName>
    <definedName name="xoaxuatl">"#REF!"</definedName>
    <definedName name="xoaydap">"#REF!"</definedName>
    <definedName name="xp">"#REF!"</definedName>
    <definedName name="xp_1" localSheetId="0">#REF!</definedName>
    <definedName name="xp_1" localSheetId="8">#REF!</definedName>
    <definedName name="xp_1" localSheetId="7">#REF!</definedName>
    <definedName name="xp_1" localSheetId="1">#REF!</definedName>
    <definedName name="xp_1" localSheetId="5">#REF!</definedName>
    <definedName name="xp_1">#REF!</definedName>
    <definedName name="xr1nc" localSheetId="0">'[8]lam-moi'!#REF!</definedName>
    <definedName name="xr1nc" localSheetId="8">'[8]lam-moi'!#REF!</definedName>
    <definedName name="xr1nc" localSheetId="7">'[8]lam-moi'!#REF!</definedName>
    <definedName name="xr1nc" localSheetId="1">'[8]lam-moi'!#REF!</definedName>
    <definedName name="xr1nc" localSheetId="5">'[8]lam-moi'!#REF!</definedName>
    <definedName name="xr1nc">'[8]lam-moi'!#REF!</definedName>
    <definedName name="xr1nc_1">NA()</definedName>
    <definedName name="xr1vl" localSheetId="0">'[8]lam-moi'!#REF!</definedName>
    <definedName name="xr1vl" localSheetId="8">'[8]lam-moi'!#REF!</definedName>
    <definedName name="xr1vl" localSheetId="7">'[8]lam-moi'!#REF!</definedName>
    <definedName name="xr1vl" localSheetId="1">'[8]lam-moi'!#REF!</definedName>
    <definedName name="xr1vl" localSheetId="5">'[8]lam-moi'!#REF!</definedName>
    <definedName name="xr1vl">'[8]lam-moi'!#REF!</definedName>
    <definedName name="xr1vl_1">NA()</definedName>
    <definedName name="XS">"#REF!"</definedName>
    <definedName name="Xsi">"#REF!"</definedName>
    <definedName name="XTKKTTC">7500</definedName>
    <definedName name="xtr3pnc" localSheetId="0">[8]gtrinh!#REF!</definedName>
    <definedName name="xtr3pnc" localSheetId="8">[8]gtrinh!#REF!</definedName>
    <definedName name="xtr3pnc" localSheetId="7">[8]gtrinh!#REF!</definedName>
    <definedName name="xtr3pnc" localSheetId="1">[8]gtrinh!#REF!</definedName>
    <definedName name="xtr3pnc" localSheetId="5">[8]gtrinh!#REF!</definedName>
    <definedName name="xtr3pnc">[8]gtrinh!#REF!</definedName>
    <definedName name="xtr3pnc_1">NA()</definedName>
    <definedName name="xtr3pvl" localSheetId="0">[8]gtrinh!#REF!</definedName>
    <definedName name="xtr3pvl" localSheetId="8">[8]gtrinh!#REF!</definedName>
    <definedName name="xtr3pvl" localSheetId="7">[8]gtrinh!#REF!</definedName>
    <definedName name="xtr3pvl" localSheetId="1">[8]gtrinh!#REF!</definedName>
    <definedName name="xtr3pvl" localSheetId="5">[8]gtrinh!#REF!</definedName>
    <definedName name="xtr3pvl">[8]gtrinh!#REF!</definedName>
    <definedName name="xtr3pvl_1">NA()</definedName>
    <definedName name="XUAÁT" localSheetId="0">#REF!</definedName>
    <definedName name="XUAÁT" localSheetId="8">#REF!</definedName>
    <definedName name="XUAÁT" localSheetId="7">#REF!</definedName>
    <definedName name="XUAÁT" localSheetId="1">#REF!</definedName>
    <definedName name="XUAÁT" localSheetId="5">#REF!</definedName>
    <definedName name="XUAÁT">#REF!</definedName>
    <definedName name="XUÁN" localSheetId="0">#REF!</definedName>
    <definedName name="XUÁN" localSheetId="8">#REF!</definedName>
    <definedName name="XUÁN" localSheetId="7">#REF!</definedName>
    <definedName name="XUÁN" localSheetId="1">#REF!</definedName>
    <definedName name="XUÁN" localSheetId="5">#REF!</definedName>
    <definedName name="XUÁN">#REF!</definedName>
    <definedName name="Xuân" localSheetId="0">#REF!</definedName>
    <definedName name="Xuân" localSheetId="8">#REF!</definedName>
    <definedName name="Xuân" localSheetId="7">#REF!</definedName>
    <definedName name="Xuân" localSheetId="1">#REF!</definedName>
    <definedName name="Xuân" localSheetId="5">#REF!</definedName>
    <definedName name="Xuân">#REF!</definedName>
    <definedName name="xuat_hien">[93]DTCT!$D$10:$D$283</definedName>
    <definedName name="xuat_hien_1">NA()</definedName>
    <definedName name="Xuat_hien1">[94]DTCT!$A$7:$A$238</definedName>
    <definedName name="Xuat_hien2" localSheetId="0">#REF!</definedName>
    <definedName name="Xuat_hien2" localSheetId="8">#REF!</definedName>
    <definedName name="Xuat_hien2" localSheetId="7">#REF!</definedName>
    <definedName name="Xuat_hien2" localSheetId="1">#REF!</definedName>
    <definedName name="Xuat_hien2" localSheetId="5">#REF!</definedName>
    <definedName name="Xuat_hien2">#REF!</definedName>
    <definedName name="Xuat_hien3" localSheetId="0">#REF!</definedName>
    <definedName name="Xuat_hien3" localSheetId="8">#REF!</definedName>
    <definedName name="Xuat_hien3" localSheetId="7">#REF!</definedName>
    <definedName name="Xuat_hien3" localSheetId="1">#REF!</definedName>
    <definedName name="Xuat_hien3" localSheetId="5">#REF!</definedName>
    <definedName name="Xuat_hien3">#REF!</definedName>
    <definedName name="xuclat1">"#REF!"</definedName>
    <definedName name="xuclat1_1">NA()</definedName>
    <definedName name="xuclat2">"#REF!"</definedName>
    <definedName name="xx">"#REF!"</definedName>
    <definedName name="XXT">"#REF!"</definedName>
    <definedName name="xxx">"#REF!"</definedName>
    <definedName name="xxx_1">NA()</definedName>
    <definedName name="xxx1" localSheetId="0">#REF!</definedName>
    <definedName name="xxx1" localSheetId="8">#REF!</definedName>
    <definedName name="xxx1" localSheetId="7">#REF!</definedName>
    <definedName name="xxx1" localSheetId="1">#REF!</definedName>
    <definedName name="xxx1" localSheetId="5">#REF!</definedName>
    <definedName name="xxx1">#REF!</definedName>
    <definedName name="xxx2">"#REF!"</definedName>
    <definedName name="xxxs" localSheetId="0">#REF!</definedName>
    <definedName name="xxxs" localSheetId="8">#REF!</definedName>
    <definedName name="xxxs" localSheetId="7">#REF!</definedName>
    <definedName name="xxxs" localSheetId="1">#REF!</definedName>
    <definedName name="xxxs" localSheetId="5">#REF!</definedName>
    <definedName name="xxxs">#REF!</definedName>
    <definedName name="y" localSheetId="0">#REF!</definedName>
    <definedName name="y" localSheetId="8">#REF!</definedName>
    <definedName name="y" localSheetId="7">#REF!</definedName>
    <definedName name="y" localSheetId="1">#REF!</definedName>
    <definedName name="y" localSheetId="5">#REF!</definedName>
    <definedName name="y">#REF!</definedName>
    <definedName name="y_1I_1">NA()</definedName>
    <definedName name="y_1II_1">NA()</definedName>
    <definedName name="y_1III_1">NA()</definedName>
    <definedName name="y_1IV_1">NA()</definedName>
    <definedName name="y_2I_1">NA()</definedName>
    <definedName name="y_2II_1">NA()</definedName>
    <definedName name="y_2III_1">NA()</definedName>
    <definedName name="y_2IV_1">NA()</definedName>
    <definedName name="y_3I_1">NA()</definedName>
    <definedName name="y_3II_1">NA()</definedName>
    <definedName name="y_3III_1">NA()</definedName>
    <definedName name="y_3IV_1">NA()</definedName>
    <definedName name="y_4I_1">NA()</definedName>
    <definedName name="y_4II_1">NA()</definedName>
    <definedName name="y_4III_1">NA()</definedName>
    <definedName name="y_4IV_1">NA()</definedName>
    <definedName name="y_9bI_1">NA()</definedName>
    <definedName name="y_9bII_1">NA()</definedName>
    <definedName name="y_9bIII_1">NA()</definedName>
    <definedName name="y_9bIV_1">NA()</definedName>
    <definedName name="y_9I_1">NA()</definedName>
    <definedName name="y_9II_1">NA()</definedName>
    <definedName name="y_9III_1">NA()</definedName>
    <definedName name="y_9IV_1">NA()</definedName>
    <definedName name="y_list_1">NA()</definedName>
    <definedName name="yb">"#REF!"</definedName>
    <definedName name="ybc_1">NA()</definedName>
    <definedName name="yc90_1">"#REF!"</definedName>
    <definedName name="yc90_2">"#REF!"</definedName>
    <definedName name="yc90_3">"#REF!"</definedName>
    <definedName name="yc90_4">"#REF!"</definedName>
    <definedName name="ycp_1">NA()</definedName>
    <definedName name="Year_1">NA()</definedName>
    <definedName name="Yellow2000">"#REF!"</definedName>
    <definedName name="yen">"#REF!"</definedName>
    <definedName name="YEN_1">#N/A</definedName>
    <definedName name="Yen_A">"#REF!"</definedName>
    <definedName name="Yen_B">"#REF!"</definedName>
    <definedName name="yen1">"#REF!"</definedName>
    <definedName name="yen2">"#REF!"</definedName>
    <definedName name="yi_1" localSheetId="0">[14]Nguồn!#REF!</definedName>
    <definedName name="yi_1" localSheetId="8">[14]Nguồn!#REF!</definedName>
    <definedName name="yi_1" localSheetId="7">[14]Nguồn!#REF!</definedName>
    <definedName name="yi_1" localSheetId="1">[14]Nguồn!#REF!</definedName>
    <definedName name="yi_1" localSheetId="5">[14]Nguồn!#REF!</definedName>
    <definedName name="yi_1">[14]Nguồn!#REF!</definedName>
    <definedName name="yieldsfield">"#REF!"</definedName>
    <definedName name="yieldstoevaluate">"#REF!"</definedName>
    <definedName name="YMAX" localSheetId="0">#REF!</definedName>
    <definedName name="YMAX" localSheetId="8">#REF!</definedName>
    <definedName name="YMAX" localSheetId="7">#REF!</definedName>
    <definedName name="YMAX" localSheetId="1">#REF!</definedName>
    <definedName name="YMAX" localSheetId="5">#REF!</definedName>
    <definedName name="YMAX">#REF!</definedName>
    <definedName name="YMAX_1">NA()</definedName>
    <definedName name="YMIN">"#REF!"</definedName>
    <definedName name="yo">"#REF!"</definedName>
    <definedName name="YR0">"#REF!"</definedName>
    <definedName name="YR0_1">NA()</definedName>
    <definedName name="YRP">"#REF!"</definedName>
    <definedName name="YRP_1">NA()</definedName>
    <definedName name="Yt_1">NA()</definedName>
    <definedName name="yt_bq_1">NA()</definedName>
    <definedName name="yt_bv_1">NA()</definedName>
    <definedName name="yt_ck_1">NA()</definedName>
    <definedName name="yt_d1_1">NA()</definedName>
    <definedName name="yt_d2_1">NA()</definedName>
    <definedName name="yt_d3_1">NA()</definedName>
    <definedName name="yt_dl_1">NA()</definedName>
    <definedName name="yt_kcs_1">NA()</definedName>
    <definedName name="yt_nb_1">NA()</definedName>
    <definedName name="yt_ngio_1">NA()</definedName>
    <definedName name="yt_nv_1">NA()</definedName>
    <definedName name="yt_t3_1">NA()</definedName>
    <definedName name="yt_t4_1">NA()</definedName>
    <definedName name="yt_t5_1">NA()</definedName>
    <definedName name="yt_t6_1">NA()</definedName>
    <definedName name="yt_tc_1">NA()</definedName>
    <definedName name="yt_tm_1">NA()</definedName>
    <definedName name="yt_vs_1">NA()</definedName>
    <definedName name="yt_xh_1">NA()</definedName>
    <definedName name="ytc_1">NA()</definedName>
    <definedName name="ytd_1">NA()</definedName>
    <definedName name="ytddg">"#REF!"</definedName>
    <definedName name="ytddg_1">NA()</definedName>
    <definedName name="Ythd1.5">"#REF!"</definedName>
    <definedName name="Ythd1.5_1">NA()</definedName>
    <definedName name="ythdg">"#REF!"</definedName>
    <definedName name="ythdg_1">NA()</definedName>
    <definedName name="Ythdgoi">"#REF!"</definedName>
    <definedName name="Ythdgoi_1">NA()</definedName>
    <definedName name="yum" localSheetId="0">#REF!</definedName>
    <definedName name="yum" localSheetId="8">#REF!</definedName>
    <definedName name="yum" localSheetId="7">#REF!</definedName>
    <definedName name="yum" localSheetId="1">#REF!</definedName>
    <definedName name="yum" localSheetId="5">#REF!</definedName>
    <definedName name="yum">#REF!</definedName>
    <definedName name="YvNgam" localSheetId="0">#REF!</definedName>
    <definedName name="YvNgam" localSheetId="8">#REF!</definedName>
    <definedName name="YvNgam" localSheetId="7">#REF!</definedName>
    <definedName name="YvNgam" localSheetId="1">#REF!</definedName>
    <definedName name="YvNgam" localSheetId="5">#REF!</definedName>
    <definedName name="YvNgam">#REF!</definedName>
    <definedName name="YvTreo" localSheetId="0">#REF!</definedName>
    <definedName name="YvTreo" localSheetId="8">#REF!</definedName>
    <definedName name="YvTreo" localSheetId="7">#REF!</definedName>
    <definedName name="YvTreo" localSheetId="1">#REF!</definedName>
    <definedName name="YvTreo" localSheetId="5">#REF!</definedName>
    <definedName name="YvTreo">#REF!</definedName>
    <definedName name="yy">"#REF!"</definedName>
    <definedName name="Z">"#REF!"</definedName>
    <definedName name="Z___Hang_muc_1">"#REF!"</definedName>
    <definedName name="z___Hang_muc_2">"#REF!"</definedName>
    <definedName name="z___Hang_muc_3">"#REF!"</definedName>
    <definedName name="z___Hang_muc_4">"#REF!"</definedName>
    <definedName name="z___Hang_muc_5">"#REF!"</definedName>
    <definedName name="Z__1">NA()</definedName>
    <definedName name="Z_1">"#REF!"</definedName>
    <definedName name="Z_dh">"#REF!"</definedName>
    <definedName name="z0">"#REF!"</definedName>
    <definedName name="zbot">"#REF!"</definedName>
    <definedName name="zc0_1">"#REF!"</definedName>
    <definedName name="zc0_2">"#REF!"</definedName>
    <definedName name="zc0_3">"#REF!"</definedName>
    <definedName name="zc0_4">"#REF!"</definedName>
    <definedName name="zc90_1">"#REF!"</definedName>
    <definedName name="zc90_2">"#REF!"</definedName>
    <definedName name="zc90_3">"#REF!"</definedName>
    <definedName name="zc90_4">"#REF!"</definedName>
    <definedName name="Zip">"#REF!"</definedName>
    <definedName name="Zip_1">NA()</definedName>
    <definedName name="zl">"#REF!"</definedName>
    <definedName name="zl_1">NA()</definedName>
    <definedName name="ZR" localSheetId="0">#REF!</definedName>
    <definedName name="ZR" localSheetId="8">#REF!</definedName>
    <definedName name="ZR" localSheetId="7">#REF!</definedName>
    <definedName name="ZR" localSheetId="1">#REF!</definedName>
    <definedName name="ZR" localSheetId="5">#REF!</definedName>
    <definedName name="ZR">#REF!</definedName>
    <definedName name="zt">"#REF!"</definedName>
    <definedName name="ztop">"#REF!"</definedName>
    <definedName name="Zw">"#REF!"</definedName>
    <definedName name="Zw_1">NA()</definedName>
    <definedName name="ZXD">"#REF!"</definedName>
    <definedName name="Zxl">"#REF!"</definedName>
    <definedName name="ZXzX">{"'Sheet1'!$L$16"}</definedName>
    <definedName name="ZYX">"#REF!"</definedName>
    <definedName name="ZYX_1">"#REF!"</definedName>
    <definedName name="ZYX_11">"#REF!"</definedName>
    <definedName name="ZYX_12">"#REF!"</definedName>
    <definedName name="ZYX_16">"#REF!"</definedName>
    <definedName name="ZYX_17">"#REF!"</definedName>
    <definedName name="ZYX_21">"#REF!"</definedName>
    <definedName name="ZZZ">"#REF!"</definedName>
    <definedName name="ZZZ_1">"#REF!"</definedName>
    <definedName name="ZZZ_11">"#REF!"</definedName>
    <definedName name="ZZZ_12">"#REF!"</definedName>
    <definedName name="ZZZ_16">"#REF!"</definedName>
    <definedName name="ZZZ_17">"#REF!"</definedName>
    <definedName name="ZZZ_21">"#REF!"</definedName>
    <definedName name="zzzzzz">"#REF!"</definedName>
    <definedName name="zzzzzz_1">"#REF!"</definedName>
    <definedName name="zzzzzz_2">"#REF!"</definedName>
    <definedName name="もりた" localSheetId="0">#REF!</definedName>
    <definedName name="もりた" localSheetId="8">#REF!</definedName>
    <definedName name="もりた" localSheetId="7">#REF!</definedName>
    <definedName name="もりた" localSheetId="1">#REF!</definedName>
    <definedName name="もりた" localSheetId="5">#REF!</definedName>
    <definedName name="もりた">#REF!</definedName>
    <definedName name="전">"#REF!"</definedName>
    <definedName name="주택사업본부">"#REF!"</definedName>
    <definedName name="철구사업본부">"#REF!"</definedName>
    <definedName name="템플리트모듈1">"blankmacro1"</definedName>
    <definedName name="템플리트모듈1_1" localSheetId="0">BlankMacro1</definedName>
    <definedName name="템플리트모듈1_1" localSheetId="8">BlankMacro1</definedName>
    <definedName name="템플리트모듈1_1" localSheetId="7">BlankMacro1</definedName>
    <definedName name="템플리트모듈1_1" localSheetId="1">BlankMacro1</definedName>
    <definedName name="템플리트모듈1_1" localSheetId="5">BlankMacro1</definedName>
    <definedName name="템플리트모듈1_1">BlankMacro1</definedName>
    <definedName name="템플리트모듈2">"blankmacro1"</definedName>
    <definedName name="템플리트모듈2_1" localSheetId="0">BlankMacro1</definedName>
    <definedName name="템플리트모듈2_1" localSheetId="8">BlankMacro1</definedName>
    <definedName name="템플리트모듈2_1" localSheetId="7">BlankMacro1</definedName>
    <definedName name="템플리트모듈2_1" localSheetId="1">BlankMacro1</definedName>
    <definedName name="템플리트모듈2_1" localSheetId="5">BlankMacro1</definedName>
    <definedName name="템플리트모듈2_1">BlankMacro1</definedName>
    <definedName name="템플리트모듈3">"blankmacro1"</definedName>
    <definedName name="템플리트모듈3_1" localSheetId="0">BlankMacro1</definedName>
    <definedName name="템플리트모듈3_1" localSheetId="8">BlankMacro1</definedName>
    <definedName name="템플리트모듈3_1" localSheetId="7">BlankMacro1</definedName>
    <definedName name="템플리트모듈3_1" localSheetId="1">BlankMacro1</definedName>
    <definedName name="템플리트모듈3_1" localSheetId="5">BlankMacro1</definedName>
    <definedName name="템플리트모듈3_1">BlankMacro1</definedName>
    <definedName name="템플리트모듈4">"blankmacro1"</definedName>
    <definedName name="템플리트모듈4_1" localSheetId="0">BlankMacro1</definedName>
    <definedName name="템플리트모듈4_1" localSheetId="8">BlankMacro1</definedName>
    <definedName name="템플리트모듈4_1" localSheetId="7">BlankMacro1</definedName>
    <definedName name="템플리트모듈4_1" localSheetId="1">BlankMacro1</definedName>
    <definedName name="템플리트모듈4_1" localSheetId="5">BlankMacro1</definedName>
    <definedName name="템플리트모듈4_1">BlankMacro1</definedName>
    <definedName name="템플리트모듈5">"blankmacro1"</definedName>
    <definedName name="템플리트모듈5_1" localSheetId="0">BlankMacro1</definedName>
    <definedName name="템플리트모듈5_1" localSheetId="8">BlankMacro1</definedName>
    <definedName name="템플리트모듈5_1" localSheetId="7">BlankMacro1</definedName>
    <definedName name="템플리트모듈5_1" localSheetId="1">BlankMacro1</definedName>
    <definedName name="템플리트모듈5_1" localSheetId="5">BlankMacro1</definedName>
    <definedName name="템플리트모듈5_1">BlankMacro1</definedName>
    <definedName name="템플리트모듈6">"blankmacro1"</definedName>
    <definedName name="템플리트모듈6_1" localSheetId="0">BlankMacro1</definedName>
    <definedName name="템플리트모듈6_1" localSheetId="8">BlankMacro1</definedName>
    <definedName name="템플리트모듈6_1" localSheetId="7">BlankMacro1</definedName>
    <definedName name="템플리트모듈6_1" localSheetId="1">BlankMacro1</definedName>
    <definedName name="템플리트모듈6_1" localSheetId="5">BlankMacro1</definedName>
    <definedName name="템플리트모듈6_1">BlankMacro1</definedName>
    <definedName name="피팅">"blankmacro1"</definedName>
    <definedName name="피팅_1" localSheetId="0">BlankMacro1</definedName>
    <definedName name="피팅_1" localSheetId="8">BlankMacro1</definedName>
    <definedName name="피팅_1" localSheetId="7">BlankMacro1</definedName>
    <definedName name="피팅_1" localSheetId="1">BlankMacro1</definedName>
    <definedName name="피팅_1" localSheetId="5">BlankMacro1</definedName>
    <definedName name="피팅_1">BlankMacro1</definedName>
    <definedName name="勝" localSheetId="0">#REF!</definedName>
    <definedName name="勝" localSheetId="8">#REF!</definedName>
    <definedName name="勝" localSheetId="7">#REF!</definedName>
    <definedName name="勝" localSheetId="1">#REF!</definedName>
    <definedName name="勝" localSheetId="5">#REF!</definedName>
    <definedName name="勝">#REF!</definedName>
    <definedName name="在庫">"#REF!"</definedName>
    <definedName name="工事" localSheetId="0">#REF!</definedName>
    <definedName name="工事" localSheetId="8">#REF!</definedName>
    <definedName name="工事" localSheetId="7">#REF!</definedName>
    <definedName name="工事" localSheetId="1">#REF!</definedName>
    <definedName name="工事" localSheetId="5">#REF!</definedName>
    <definedName name="工事">#REF!</definedName>
    <definedName name="現法" localSheetId="0">#REF!</definedName>
    <definedName name="現法" localSheetId="8">#REF!</definedName>
    <definedName name="現法" localSheetId="7">#REF!</definedName>
    <definedName name="現法" localSheetId="1">#REF!</definedName>
    <definedName name="現法" localSheetId="5">#REF!</definedName>
    <definedName name="現法">#REF!</definedName>
    <definedName name="直轄" localSheetId="0">#REF!</definedName>
    <definedName name="直轄" localSheetId="8">#REF!</definedName>
    <definedName name="直轄" localSheetId="7">#REF!</definedName>
    <definedName name="直轄" localSheetId="1">#REF!</definedName>
    <definedName name="直轄" localSheetId="5">#REF!</definedName>
    <definedName name="直轄">#REF!</definedName>
  </definedNames>
  <calcPr calcId="162913"/>
</workbook>
</file>

<file path=xl/calcChain.xml><?xml version="1.0" encoding="utf-8"?>
<calcChain xmlns="http://schemas.openxmlformats.org/spreadsheetml/2006/main">
  <c r="A3" i="8" l="1"/>
  <c r="F14" i="13" l="1"/>
  <c r="F13" i="13"/>
  <c r="F12" i="13"/>
  <c r="F11" i="13"/>
  <c r="D12" i="13"/>
  <c r="D11" i="13"/>
  <c r="N20" i="13"/>
  <c r="N15" i="13" s="1"/>
  <c r="P15" i="13"/>
  <c r="K15" i="13"/>
  <c r="I15" i="13"/>
  <c r="U10" i="13"/>
  <c r="P10" i="13"/>
  <c r="N10" i="13"/>
  <c r="K10" i="13"/>
  <c r="I10" i="13"/>
  <c r="H10" i="13"/>
  <c r="AA23" i="13"/>
  <c r="AA22" i="13"/>
  <c r="AA21" i="13"/>
  <c r="AA20" i="13"/>
  <c r="AA19" i="13"/>
  <c r="AA18" i="13"/>
  <c r="R15" i="13"/>
  <c r="R14" i="13"/>
  <c r="V13" i="13"/>
  <c r="D17" i="13" l="1"/>
  <c r="T17" i="13"/>
  <c r="D23" i="13"/>
  <c r="T23" i="13"/>
  <c r="F17" i="13"/>
  <c r="V17" i="13"/>
  <c r="F19" i="13"/>
  <c r="V19" i="13"/>
  <c r="F21" i="13"/>
  <c r="V21" i="13"/>
  <c r="F23" i="13"/>
  <c r="V23" i="13"/>
  <c r="D19" i="13"/>
  <c r="T19" i="13"/>
  <c r="D18" i="13"/>
  <c r="T18" i="13"/>
  <c r="D20" i="13"/>
  <c r="T20" i="13"/>
  <c r="D22" i="13"/>
  <c r="T22" i="13"/>
  <c r="D16" i="13"/>
  <c r="T16" i="13"/>
  <c r="D21" i="13"/>
  <c r="T21" i="13"/>
  <c r="C12" i="13"/>
  <c r="E12" i="13" s="1"/>
  <c r="T12" i="13"/>
  <c r="V12" i="13"/>
  <c r="C14" i="13"/>
  <c r="G14" i="13" s="1"/>
  <c r="V14" i="13"/>
  <c r="F16" i="13"/>
  <c r="V16" i="13"/>
  <c r="F18" i="13"/>
  <c r="V18" i="13"/>
  <c r="F20" i="13"/>
  <c r="V20" i="13"/>
  <c r="F22" i="13"/>
  <c r="V22" i="13"/>
  <c r="Q13" i="13"/>
  <c r="O13" i="13"/>
  <c r="Q22" i="13"/>
  <c r="O22" i="13"/>
  <c r="C11" i="13"/>
  <c r="E11" i="13" s="1"/>
  <c r="Q11" i="13"/>
  <c r="O11" i="13"/>
  <c r="Q21" i="13"/>
  <c r="O21" i="13"/>
  <c r="Q23" i="13"/>
  <c r="O23" i="13"/>
  <c r="Q20" i="13"/>
  <c r="O20" i="13"/>
  <c r="L17" i="13"/>
  <c r="J17" i="13"/>
  <c r="J18" i="13"/>
  <c r="L18" i="13"/>
  <c r="L19" i="13"/>
  <c r="J19" i="13"/>
  <c r="L21" i="13"/>
  <c r="J21" i="13"/>
  <c r="J23" i="13"/>
  <c r="L23" i="13"/>
  <c r="H15" i="13"/>
  <c r="H9" i="13" s="1"/>
  <c r="L16" i="13"/>
  <c r="J16" i="13"/>
  <c r="L20" i="13"/>
  <c r="J20" i="13"/>
  <c r="J22" i="13"/>
  <c r="L22" i="13"/>
  <c r="I9" i="13"/>
  <c r="G12" i="13"/>
  <c r="G11" i="13"/>
  <c r="K9" i="13"/>
  <c r="D15" i="13"/>
  <c r="P9" i="13"/>
  <c r="F10" i="13"/>
  <c r="M10" i="13"/>
  <c r="Q10" i="13" s="1"/>
  <c r="M15" i="13"/>
  <c r="O15" i="13" s="1"/>
  <c r="R10" i="13"/>
  <c r="U15" i="13"/>
  <c r="S15" i="13"/>
  <c r="T15" i="13" s="1"/>
  <c r="N9" i="13"/>
  <c r="C19" i="13"/>
  <c r="C18" i="13"/>
  <c r="E18" i="13" s="1"/>
  <c r="C13" i="13"/>
  <c r="C20" i="13"/>
  <c r="E20" i="13" s="1"/>
  <c r="C21" i="13"/>
  <c r="C22" i="13"/>
  <c r="C23" i="13"/>
  <c r="C16" i="13"/>
  <c r="C17" i="13"/>
  <c r="J82" i="8"/>
  <c r="X447" i="12"/>
  <c r="W447" i="12"/>
  <c r="BG452" i="12"/>
  <c r="E16" i="13" l="1"/>
  <c r="G22" i="13"/>
  <c r="F15" i="13"/>
  <c r="F9" i="13" s="1"/>
  <c r="R9" i="13"/>
  <c r="V10" i="13"/>
  <c r="G23" i="13"/>
  <c r="E17" i="13"/>
  <c r="E21" i="13"/>
  <c r="G19" i="13"/>
  <c r="U9" i="13"/>
  <c r="V15" i="13"/>
  <c r="O10" i="13"/>
  <c r="L9" i="13"/>
  <c r="Q15" i="13"/>
  <c r="J9" i="13"/>
  <c r="L15" i="13"/>
  <c r="J15" i="13"/>
  <c r="G21" i="13"/>
  <c r="G17" i="13"/>
  <c r="E23" i="13"/>
  <c r="E19" i="13"/>
  <c r="G20" i="13"/>
  <c r="G18" i="13"/>
  <c r="E22" i="13"/>
  <c r="G16" i="13"/>
  <c r="C10" i="13"/>
  <c r="G10" i="13" s="1"/>
  <c r="G13" i="13"/>
  <c r="M9" i="13"/>
  <c r="Q9" i="13" s="1"/>
  <c r="C15" i="13"/>
  <c r="G15" i="13" s="1"/>
  <c r="BM553" i="12"/>
  <c r="BM552" i="12"/>
  <c r="BM551" i="12"/>
  <c r="BM550" i="12"/>
  <c r="BH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X549" i="12"/>
  <c r="W549" i="12"/>
  <c r="V549" i="12"/>
  <c r="U549" i="12"/>
  <c r="T549" i="12"/>
  <c r="S549" i="12"/>
  <c r="R549" i="12"/>
  <c r="Q549" i="12"/>
  <c r="P549" i="12"/>
  <c r="O549" i="12"/>
  <c r="N549" i="12"/>
  <c r="M549" i="12"/>
  <c r="L549" i="12"/>
  <c r="K549" i="12"/>
  <c r="J549" i="12"/>
  <c r="I549" i="12"/>
  <c r="H549" i="12"/>
  <c r="BR549" i="12" s="1"/>
  <c r="G549" i="12"/>
  <c r="V9" i="13" l="1"/>
  <c r="O9" i="13"/>
  <c r="E15" i="13"/>
  <c r="C9" i="13"/>
  <c r="BG549" i="12"/>
  <c r="H501" i="12"/>
  <c r="BG501" i="12"/>
  <c r="AQ501" i="12"/>
  <c r="AP501" i="12"/>
  <c r="G501" i="12"/>
  <c r="BF501" i="12"/>
  <c r="BE501" i="12"/>
  <c r="BD501" i="12"/>
  <c r="BC501" i="12"/>
  <c r="BB501" i="12"/>
  <c r="BA501" i="12"/>
  <c r="AZ501" i="12"/>
  <c r="AY501" i="12"/>
  <c r="AX501" i="12"/>
  <c r="AW501" i="12"/>
  <c r="AV501" i="12"/>
  <c r="AU501" i="12"/>
  <c r="AT501" i="12"/>
  <c r="AS501" i="12"/>
  <c r="AR501" i="12"/>
  <c r="AO501" i="12"/>
  <c r="AN501" i="12"/>
  <c r="AM501" i="12"/>
  <c r="AL501" i="12"/>
  <c r="AK501" i="12"/>
  <c r="AJ501" i="12"/>
  <c r="AI501" i="12"/>
  <c r="AH501" i="12"/>
  <c r="AG501" i="12"/>
  <c r="AF501" i="12"/>
  <c r="AE501" i="12"/>
  <c r="AD501" i="12"/>
  <c r="AC501" i="12"/>
  <c r="AB501" i="12"/>
  <c r="AA501" i="12"/>
  <c r="Z501" i="12"/>
  <c r="X501" i="12"/>
  <c r="X498" i="12" s="1"/>
  <c r="W501" i="12"/>
  <c r="W498" i="12" s="1"/>
  <c r="V501" i="12"/>
  <c r="U501" i="12"/>
  <c r="T501" i="12"/>
  <c r="S501" i="12"/>
  <c r="R501" i="12"/>
  <c r="Q501" i="12"/>
  <c r="P501" i="12"/>
  <c r="O501" i="12"/>
  <c r="N501" i="12"/>
  <c r="M501" i="12"/>
  <c r="L501" i="12"/>
  <c r="K501" i="12"/>
  <c r="J501" i="12"/>
  <c r="I501" i="12"/>
  <c r="BG505" i="12"/>
  <c r="J92" i="8" s="1"/>
  <c r="Y505" i="12"/>
  <c r="G9" i="13" l="1"/>
  <c r="J41" i="8"/>
  <c r="BG213" i="12"/>
  <c r="BF213" i="12"/>
  <c r="BE213" i="12"/>
  <c r="BD213" i="12"/>
  <c r="BC213" i="12"/>
  <c r="BB213" i="12"/>
  <c r="BA213" i="12"/>
  <c r="AZ213" i="12"/>
  <c r="AY213" i="12"/>
  <c r="AX213" i="12"/>
  <c r="AW213" i="12"/>
  <c r="AV213" i="12"/>
  <c r="AU213" i="12"/>
  <c r="AT213" i="12"/>
  <c r="AS213" i="12"/>
  <c r="AR213" i="12"/>
  <c r="AQ213" i="12"/>
  <c r="AP213" i="12"/>
  <c r="AO213" i="12"/>
  <c r="AN213" i="12"/>
  <c r="AM213" i="12"/>
  <c r="AL213" i="12"/>
  <c r="AK213" i="12"/>
  <c r="AJ213" i="12"/>
  <c r="AI213" i="12"/>
  <c r="AH213" i="12"/>
  <c r="AG213" i="12"/>
  <c r="AF213" i="12"/>
  <c r="AE213" i="12"/>
  <c r="AD213" i="12"/>
  <c r="AC213" i="12"/>
  <c r="AB213" i="12"/>
  <c r="AA213" i="12"/>
  <c r="Z213" i="12"/>
  <c r="Y213" i="12"/>
  <c r="X213" i="12"/>
  <c r="W213" i="12"/>
  <c r="V213" i="12"/>
  <c r="U213" i="12"/>
  <c r="T213" i="12"/>
  <c r="S213" i="12"/>
  <c r="R213" i="12"/>
  <c r="Q213" i="12"/>
  <c r="P213" i="12"/>
  <c r="O213" i="12"/>
  <c r="N213" i="12"/>
  <c r="M213" i="12"/>
  <c r="L213" i="12"/>
  <c r="K213" i="12"/>
  <c r="J213" i="12"/>
  <c r="I213" i="12"/>
  <c r="H213" i="12"/>
  <c r="G213" i="12"/>
  <c r="J40" i="8"/>
  <c r="BG211" i="12"/>
  <c r="J36" i="8"/>
  <c r="P9" i="8" s="1"/>
  <c r="BG207" i="12"/>
  <c r="BM206" i="12"/>
  <c r="BG205" i="12"/>
  <c r="BF205" i="12"/>
  <c r="BE205" i="12"/>
  <c r="BD205" i="12"/>
  <c r="BC205" i="12"/>
  <c r="BB205" i="12"/>
  <c r="BA205" i="12"/>
  <c r="AZ205" i="12"/>
  <c r="AY205" i="12"/>
  <c r="AX205" i="12"/>
  <c r="AW205" i="12"/>
  <c r="AV205" i="12"/>
  <c r="AU205" i="12"/>
  <c r="AT205" i="12"/>
  <c r="AS205" i="12"/>
  <c r="AR205" i="12"/>
  <c r="AQ205" i="12"/>
  <c r="AP205" i="12"/>
  <c r="AO205" i="12"/>
  <c r="AN205" i="12"/>
  <c r="AM205" i="12"/>
  <c r="AL205" i="12"/>
  <c r="AK205" i="12"/>
  <c r="AJ205" i="12"/>
  <c r="AI205" i="12"/>
  <c r="AH205" i="12"/>
  <c r="AG205" i="12"/>
  <c r="AF205" i="12"/>
  <c r="AE205" i="12"/>
  <c r="AD205" i="12"/>
  <c r="AC205" i="12"/>
  <c r="AB205" i="12"/>
  <c r="AA205" i="12"/>
  <c r="Z205" i="12"/>
  <c r="X205" i="12"/>
  <c r="X202" i="12" s="1"/>
  <c r="W205" i="12"/>
  <c r="W202" i="12" s="1"/>
  <c r="V205" i="12"/>
  <c r="U205" i="12"/>
  <c r="T205" i="12"/>
  <c r="S205" i="12"/>
  <c r="R205" i="12"/>
  <c r="Q205" i="12"/>
  <c r="P205" i="12"/>
  <c r="O205" i="12"/>
  <c r="N205" i="12"/>
  <c r="M205" i="12"/>
  <c r="L205" i="12"/>
  <c r="K205" i="12"/>
  <c r="J205" i="12"/>
  <c r="I205" i="12"/>
  <c r="H205" i="12"/>
  <c r="G205" i="12"/>
  <c r="J98" i="8" l="1"/>
  <c r="BG430" i="12"/>
  <c r="BG431" i="12"/>
  <c r="BQ430" i="12"/>
  <c r="BQ431" i="12" s="1"/>
  <c r="BG521" i="12" l="1"/>
  <c r="BM525" i="12"/>
  <c r="BM524" i="12"/>
  <c r="BM523" i="12"/>
  <c r="BM522" i="12"/>
  <c r="AQ521" i="12"/>
  <c r="AP521" i="12"/>
  <c r="H521" i="12"/>
  <c r="G521" i="12"/>
  <c r="BG323" i="12"/>
  <c r="BR324" i="12" s="1"/>
  <c r="BF323" i="12"/>
  <c r="BE323" i="12"/>
  <c r="BD323" i="12"/>
  <c r="BC323" i="12"/>
  <c r="BB323" i="12"/>
  <c r="BA323" i="12"/>
  <c r="AZ323" i="12"/>
  <c r="AY323" i="12"/>
  <c r="AX323" i="12"/>
  <c r="AW323" i="12"/>
  <c r="AV323" i="12"/>
  <c r="AU323" i="12"/>
  <c r="AT323" i="12"/>
  <c r="AS323" i="12"/>
  <c r="AR323" i="12"/>
  <c r="AQ323" i="12"/>
  <c r="AP323" i="12"/>
  <c r="AO323" i="12"/>
  <c r="AN323" i="12"/>
  <c r="AM323" i="12"/>
  <c r="AL323" i="12"/>
  <c r="AK323" i="12"/>
  <c r="AJ323" i="12"/>
  <c r="AI323" i="12"/>
  <c r="AH323" i="12"/>
  <c r="AG323" i="12"/>
  <c r="AF323" i="12"/>
  <c r="AE323" i="12"/>
  <c r="AD323" i="12"/>
  <c r="AC323" i="12"/>
  <c r="AB323" i="12"/>
  <c r="AA323" i="12"/>
  <c r="Z323" i="12"/>
  <c r="X323" i="12"/>
  <c r="W323" i="12"/>
  <c r="V323" i="12"/>
  <c r="U323" i="12"/>
  <c r="T323" i="12"/>
  <c r="S323" i="12"/>
  <c r="R323" i="12"/>
  <c r="Q323" i="12"/>
  <c r="P323" i="12"/>
  <c r="O323" i="12"/>
  <c r="N323" i="12"/>
  <c r="M323" i="12"/>
  <c r="L323" i="12"/>
  <c r="K323" i="12"/>
  <c r="J323" i="12"/>
  <c r="I323" i="12"/>
  <c r="H323" i="12"/>
  <c r="G323" i="12"/>
  <c r="BM20" i="12"/>
  <c r="BM19" i="12"/>
  <c r="BM18" i="12"/>
  <c r="BN436" i="12" l="1"/>
  <c r="BF211" i="12"/>
  <c r="BE211" i="12"/>
  <c r="BD211" i="12"/>
  <c r="BC211" i="12"/>
  <c r="BB211" i="12"/>
  <c r="BA211" i="12"/>
  <c r="AZ211" i="12"/>
  <c r="AX211" i="12"/>
  <c r="AW211" i="12"/>
  <c r="AV211" i="12"/>
  <c r="AU211" i="12"/>
  <c r="AS211" i="12"/>
  <c r="AR211" i="12"/>
  <c r="BG435" i="12"/>
  <c r="BF435" i="12"/>
  <c r="BE435" i="12"/>
  <c r="BD435" i="12"/>
  <c r="BC435" i="12"/>
  <c r="BB435" i="12"/>
  <c r="BA435" i="12"/>
  <c r="AZ435" i="12"/>
  <c r="AY435" i="12"/>
  <c r="AX435" i="12"/>
  <c r="AW435" i="12"/>
  <c r="AV435" i="12"/>
  <c r="AU435" i="12"/>
  <c r="AT435" i="12"/>
  <c r="AS435" i="12"/>
  <c r="AR435" i="12"/>
  <c r="AQ435" i="12"/>
  <c r="AP435" i="12"/>
  <c r="AO435" i="12"/>
  <c r="AN435" i="12"/>
  <c r="AM435" i="12"/>
  <c r="AL435" i="12"/>
  <c r="AK435" i="12"/>
  <c r="AJ435" i="12"/>
  <c r="AI435" i="12"/>
  <c r="AH435" i="12"/>
  <c r="AG435" i="12"/>
  <c r="AF435" i="12"/>
  <c r="AE435" i="12"/>
  <c r="AD435" i="12"/>
  <c r="AC435" i="12"/>
  <c r="AB435" i="12"/>
  <c r="AA435" i="12"/>
  <c r="Z435" i="12"/>
  <c r="X435" i="12"/>
  <c r="W435" i="12"/>
  <c r="V435" i="12"/>
  <c r="U435" i="12"/>
  <c r="T435" i="12"/>
  <c r="S435" i="12"/>
  <c r="R435" i="12"/>
  <c r="Q435" i="12"/>
  <c r="P435" i="12"/>
  <c r="O435" i="12"/>
  <c r="N435" i="12"/>
  <c r="M435" i="12"/>
  <c r="L435" i="12"/>
  <c r="K435" i="12"/>
  <c r="J435" i="12"/>
  <c r="I435" i="12"/>
  <c r="H435" i="12"/>
  <c r="G435" i="12"/>
  <c r="BM436" i="12"/>
  <c r="BG492" i="12"/>
  <c r="BF492" i="12"/>
  <c r="BE492" i="12"/>
  <c r="BD492" i="12"/>
  <c r="BC492" i="12"/>
  <c r="BB492" i="12"/>
  <c r="BA492" i="12"/>
  <c r="AZ492" i="12"/>
  <c r="AY492" i="12"/>
  <c r="AX492" i="12"/>
  <c r="AW492" i="12"/>
  <c r="AV492" i="12"/>
  <c r="AU492" i="12"/>
  <c r="AT492" i="12"/>
  <c r="AS492" i="12"/>
  <c r="AR492" i="12"/>
  <c r="AQ492" i="12"/>
  <c r="AP492" i="12"/>
  <c r="AO492" i="12"/>
  <c r="AN492" i="12"/>
  <c r="AM492" i="12"/>
  <c r="AL492" i="12"/>
  <c r="AK492" i="12"/>
  <c r="AJ492" i="12"/>
  <c r="AI492" i="12"/>
  <c r="AH492" i="12"/>
  <c r="AG492" i="12"/>
  <c r="AF492" i="12"/>
  <c r="AE492" i="12"/>
  <c r="AD492" i="12"/>
  <c r="AC492" i="12"/>
  <c r="AB492" i="12"/>
  <c r="AA492" i="12"/>
  <c r="Z492" i="12"/>
  <c r="X492" i="12"/>
  <c r="X487" i="12" s="1"/>
  <c r="W492" i="12"/>
  <c r="W487" i="12" s="1"/>
  <c r="V492" i="12"/>
  <c r="U492" i="12"/>
  <c r="T492" i="12"/>
  <c r="S492" i="12"/>
  <c r="R492" i="12"/>
  <c r="Q492" i="12"/>
  <c r="P492" i="12"/>
  <c r="O492" i="12"/>
  <c r="N492" i="12"/>
  <c r="M492" i="12"/>
  <c r="L492" i="12"/>
  <c r="K492" i="12"/>
  <c r="J492" i="12"/>
  <c r="I492" i="12"/>
  <c r="H492" i="12"/>
  <c r="G492" i="12"/>
  <c r="BG494" i="12"/>
  <c r="N8" i="8"/>
  <c r="BG347" i="12"/>
  <c r="BN347" i="12" s="1"/>
  <c r="BG345" i="12"/>
  <c r="BN345" i="12" s="1"/>
  <c r="BG343" i="12"/>
  <c r="BN353" i="12"/>
  <c r="BM353" i="12"/>
  <c r="BN352" i="12"/>
  <c r="BM352" i="12"/>
  <c r="BN351" i="12"/>
  <c r="BM351" i="12"/>
  <c r="BN350" i="12"/>
  <c r="BM350" i="12"/>
  <c r="BN349" i="12"/>
  <c r="BM349" i="12"/>
  <c r="BN348" i="12"/>
  <c r="BM348" i="12"/>
  <c r="BN346" i="12"/>
  <c r="BM346" i="12"/>
  <c r="BN344" i="12"/>
  <c r="BM344" i="12"/>
  <c r="BN342" i="12"/>
  <c r="BM342" i="12"/>
  <c r="BF341" i="12"/>
  <c r="BE341" i="12"/>
  <c r="BD341" i="12"/>
  <c r="BC341" i="12"/>
  <c r="BB341" i="12"/>
  <c r="BA341" i="12"/>
  <c r="AZ341" i="12"/>
  <c r="AY341" i="12"/>
  <c r="AX341" i="12"/>
  <c r="AW341" i="12"/>
  <c r="AV341" i="12"/>
  <c r="AU341" i="12"/>
  <c r="AT341" i="12"/>
  <c r="AS341" i="12"/>
  <c r="AR341" i="12"/>
  <c r="AQ341" i="12"/>
  <c r="AP341" i="12"/>
  <c r="AO341" i="12"/>
  <c r="AN341" i="12"/>
  <c r="AM341" i="12"/>
  <c r="AL341" i="12"/>
  <c r="AK341" i="12"/>
  <c r="AJ341" i="12"/>
  <c r="AI341" i="12"/>
  <c r="AH341" i="12"/>
  <c r="AG341" i="12"/>
  <c r="AF341" i="12"/>
  <c r="AE341" i="12"/>
  <c r="AD341" i="12"/>
  <c r="AC341" i="12"/>
  <c r="AB341" i="12"/>
  <c r="AA341" i="12"/>
  <c r="Z341" i="12"/>
  <c r="Y341" i="12"/>
  <c r="X341" i="12"/>
  <c r="W341" i="12"/>
  <c r="V341" i="12"/>
  <c r="U341" i="12"/>
  <c r="T341" i="12"/>
  <c r="S341" i="12"/>
  <c r="R341" i="12"/>
  <c r="Q341" i="12"/>
  <c r="P341" i="12"/>
  <c r="O341" i="12"/>
  <c r="N341" i="12"/>
  <c r="M341" i="12"/>
  <c r="L341" i="12"/>
  <c r="K341" i="12"/>
  <c r="J341" i="12"/>
  <c r="I341" i="12"/>
  <c r="H341" i="12"/>
  <c r="BR341" i="12" s="1"/>
  <c r="G341" i="12"/>
  <c r="K21" i="6"/>
  <c r="K20" i="6"/>
  <c r="K19" i="6"/>
  <c r="K18" i="6"/>
  <c r="K17" i="6"/>
  <c r="K16" i="6"/>
  <c r="BM347" i="12" l="1"/>
  <c r="BG341" i="12"/>
  <c r="BM343" i="12"/>
  <c r="BM345" i="12"/>
  <c r="BN343" i="12"/>
  <c r="BG17" i="12" l="1"/>
  <c r="G17" i="12"/>
  <c r="BF17" i="12"/>
  <c r="BE17" i="12"/>
  <c r="BD17" i="12"/>
  <c r="BC17" i="12"/>
  <c r="BB17" i="12"/>
  <c r="BA17" i="12"/>
  <c r="AZ17" i="12"/>
  <c r="AY17" i="12"/>
  <c r="AX17" i="12"/>
  <c r="AW17" i="12"/>
  <c r="AV17" i="12"/>
  <c r="AU17" i="12"/>
  <c r="AT17" i="12"/>
  <c r="AS17" i="12"/>
  <c r="AR17" i="12"/>
  <c r="AQ17" i="12"/>
  <c r="AP17" i="12"/>
  <c r="AO17" i="12"/>
  <c r="AN17" i="12"/>
  <c r="AM17" i="12"/>
  <c r="AL17" i="12"/>
  <c r="AK17" i="12"/>
  <c r="AJ17" i="12"/>
  <c r="AI17" i="12"/>
  <c r="AH17" i="12"/>
  <c r="AG17" i="12"/>
  <c r="AF17" i="12"/>
  <c r="AE17" i="12"/>
  <c r="AD17" i="12"/>
  <c r="AC17" i="12"/>
  <c r="AB17" i="12"/>
  <c r="AA17" i="12"/>
  <c r="Z17" i="12"/>
  <c r="X17" i="12"/>
  <c r="W17" i="12"/>
  <c r="V17" i="12"/>
  <c r="U17" i="12"/>
  <c r="T17" i="12"/>
  <c r="S17" i="12"/>
  <c r="R17" i="12"/>
  <c r="Q17" i="12"/>
  <c r="P17" i="12"/>
  <c r="O17" i="12"/>
  <c r="N17" i="12"/>
  <c r="M17" i="12"/>
  <c r="L17" i="12"/>
  <c r="K17" i="12"/>
  <c r="J17" i="12"/>
  <c r="I17" i="12"/>
  <c r="H17" i="12"/>
  <c r="G13" i="12"/>
  <c r="BG276" i="12"/>
  <c r="BF276" i="12"/>
  <c r="BE276" i="12"/>
  <c r="BD276" i="12"/>
  <c r="BC276" i="12"/>
  <c r="BB276" i="12"/>
  <c r="BA276" i="12"/>
  <c r="AZ276" i="12"/>
  <c r="AY276" i="12"/>
  <c r="AX276" i="12"/>
  <c r="AW276" i="12"/>
  <c r="AV276" i="12"/>
  <c r="AU276" i="12"/>
  <c r="AT276" i="12"/>
  <c r="AS276" i="12"/>
  <c r="AR276" i="12"/>
  <c r="AQ276" i="12"/>
  <c r="AP276" i="12"/>
  <c r="AO276" i="12"/>
  <c r="AN276" i="12"/>
  <c r="AM276" i="12"/>
  <c r="AL276" i="12"/>
  <c r="AK276" i="12"/>
  <c r="AJ276" i="12"/>
  <c r="AI276" i="12"/>
  <c r="AH276" i="12"/>
  <c r="AG276" i="12"/>
  <c r="AF276" i="12"/>
  <c r="AE276" i="12"/>
  <c r="AD276" i="12"/>
  <c r="AC276" i="12"/>
  <c r="AB276" i="12"/>
  <c r="AA276" i="12"/>
  <c r="Z276" i="12"/>
  <c r="X276" i="12"/>
  <c r="X273" i="12" s="1"/>
  <c r="W276" i="12"/>
  <c r="W273" i="12" s="1"/>
  <c r="V276" i="12"/>
  <c r="U276" i="12"/>
  <c r="T276" i="12"/>
  <c r="S276" i="12"/>
  <c r="R276" i="12"/>
  <c r="Q276" i="12"/>
  <c r="P276" i="12"/>
  <c r="O276" i="12"/>
  <c r="N276" i="12"/>
  <c r="M276" i="12"/>
  <c r="L276" i="12"/>
  <c r="K276" i="12"/>
  <c r="J276" i="12"/>
  <c r="I276" i="12"/>
  <c r="H276" i="12"/>
  <c r="G276" i="12"/>
  <c r="G12" i="12" l="1"/>
  <c r="BQ17" i="12"/>
  <c r="BQ18" i="12" s="1"/>
  <c r="BQ19" i="12" l="1"/>
  <c r="BQ20" i="12"/>
  <c r="BD36" i="9"/>
  <c r="BG198" i="12" l="1"/>
  <c r="BF198" i="12"/>
  <c r="BE198" i="12"/>
  <c r="BD198" i="12"/>
  <c r="BC198" i="12"/>
  <c r="BB198" i="12"/>
  <c r="BA198" i="12"/>
  <c r="AZ198" i="12"/>
  <c r="AX198" i="12"/>
  <c r="AW198" i="12"/>
  <c r="AV198" i="12"/>
  <c r="AS198" i="12"/>
  <c r="AR198" i="12"/>
  <c r="AQ198" i="12"/>
  <c r="AO198" i="12"/>
  <c r="AN198" i="12"/>
  <c r="AM198" i="12"/>
  <c r="AK198" i="12"/>
  <c r="AJ198" i="12"/>
  <c r="AI198" i="12"/>
  <c r="AG198" i="12"/>
  <c r="AF198" i="12"/>
  <c r="AE198" i="12"/>
  <c r="AC198" i="12"/>
  <c r="AB198" i="12"/>
  <c r="AA198" i="12"/>
  <c r="X198" i="12"/>
  <c r="W198" i="12"/>
  <c r="V198" i="12"/>
  <c r="U198" i="12"/>
  <c r="T198" i="12"/>
  <c r="R198" i="12"/>
  <c r="Q198" i="12"/>
  <c r="P198" i="12"/>
  <c r="O198" i="12"/>
  <c r="N198" i="12"/>
  <c r="M198" i="12"/>
  <c r="L198" i="12"/>
  <c r="J198" i="12"/>
  <c r="I198" i="12"/>
  <c r="H198" i="12"/>
  <c r="AU13" i="12" l="1"/>
  <c r="AU12" i="12" s="1"/>
  <c r="AQ281" i="12"/>
  <c r="AQ519" i="12" l="1"/>
  <c r="AQ518" i="12"/>
  <c r="AP518" i="12" s="1"/>
  <c r="AQ439" i="12"/>
  <c r="BG316" i="12" l="1"/>
  <c r="BF316" i="12"/>
  <c r="BF315" i="12" s="1"/>
  <c r="BE316" i="12"/>
  <c r="BE315" i="12" s="1"/>
  <c r="BD316" i="12"/>
  <c r="BD315" i="12" s="1"/>
  <c r="BC316" i="12"/>
  <c r="BC315" i="12" s="1"/>
  <c r="BB316" i="12"/>
  <c r="BB315" i="12" s="1"/>
  <c r="BA316" i="12"/>
  <c r="BA315" i="12" s="1"/>
  <c r="AX316" i="12"/>
  <c r="AX315" i="12" s="1"/>
  <c r="AW316" i="12"/>
  <c r="AW315" i="12" s="1"/>
  <c r="AV316" i="12"/>
  <c r="AV315" i="12" s="1"/>
  <c r="AS316" i="12"/>
  <c r="AS315" i="12" s="1"/>
  <c r="AR316" i="12"/>
  <c r="AR315" i="12" s="1"/>
  <c r="AO316" i="12"/>
  <c r="AO315" i="12" s="1"/>
  <c r="AN316" i="12"/>
  <c r="AN315" i="12" s="1"/>
  <c r="AK316" i="12"/>
  <c r="AK315" i="12" s="1"/>
  <c r="AJ316" i="12"/>
  <c r="AJ315" i="12" s="1"/>
  <c r="AI316" i="12"/>
  <c r="AI315" i="12" s="1"/>
  <c r="AG316" i="12"/>
  <c r="AG315" i="12" s="1"/>
  <c r="AF316" i="12"/>
  <c r="AF315" i="12" s="1"/>
  <c r="AE316" i="12"/>
  <c r="AE315" i="12" s="1"/>
  <c r="AC316" i="12"/>
  <c r="AC315" i="12" s="1"/>
  <c r="AB316" i="12"/>
  <c r="AB315" i="12" s="1"/>
  <c r="AA316" i="12"/>
  <c r="AA315" i="12" s="1"/>
  <c r="X316" i="12"/>
  <c r="X315" i="12" s="1"/>
  <c r="W316" i="12"/>
  <c r="W315" i="12" s="1"/>
  <c r="V316" i="12"/>
  <c r="V315" i="12" s="1"/>
  <c r="U316" i="12"/>
  <c r="U315" i="12" s="1"/>
  <c r="T316" i="12"/>
  <c r="T315" i="12" s="1"/>
  <c r="R316" i="12"/>
  <c r="R315" i="12" s="1"/>
  <c r="Q316" i="12"/>
  <c r="Q315" i="12" s="1"/>
  <c r="P316" i="12"/>
  <c r="P315" i="12" s="1"/>
  <c r="O316" i="12"/>
  <c r="O315" i="12" s="1"/>
  <c r="N316" i="12"/>
  <c r="N315" i="12" s="1"/>
  <c r="M316" i="12"/>
  <c r="M315" i="12" s="1"/>
  <c r="L316" i="12"/>
  <c r="L315" i="12" s="1"/>
  <c r="K316" i="12"/>
  <c r="K315" i="12" s="1"/>
  <c r="J316" i="12"/>
  <c r="J315" i="12" s="1"/>
  <c r="I316" i="12"/>
  <c r="I315" i="12" s="1"/>
  <c r="H316" i="12"/>
  <c r="H315" i="12" s="1"/>
  <c r="G316" i="12"/>
  <c r="G315" i="12" s="1"/>
  <c r="AQ322" i="12"/>
  <c r="AQ320" i="12"/>
  <c r="AQ210" i="12"/>
  <c r="BG37" i="12"/>
  <c r="AQ39" i="12"/>
  <c r="AQ316" i="12" l="1"/>
  <c r="AQ315" i="12" s="1"/>
  <c r="BG315" i="12"/>
  <c r="I68" i="8"/>
  <c r="BG457" i="12"/>
  <c r="BG458" i="12"/>
  <c r="BG290" i="12"/>
  <c r="BG289" i="12"/>
  <c r="BM283" i="12"/>
  <c r="BG543" i="12" l="1"/>
  <c r="BG536" i="12"/>
  <c r="BM548" i="12"/>
  <c r="BN548" i="12"/>
  <c r="BG527" i="12"/>
  <c r="BF527" i="12"/>
  <c r="BE527" i="12"/>
  <c r="BD527" i="12"/>
  <c r="BC527" i="12"/>
  <c r="BB527" i="12"/>
  <c r="BA527" i="12"/>
  <c r="AZ527" i="12"/>
  <c r="AY527" i="12"/>
  <c r="AX527" i="12"/>
  <c r="AW527" i="12"/>
  <c r="AV527" i="12"/>
  <c r="AS527" i="12"/>
  <c r="AR527" i="12"/>
  <c r="AQ527" i="12"/>
  <c r="AO527" i="12"/>
  <c r="AN527" i="12"/>
  <c r="AK527" i="12"/>
  <c r="AJ527" i="12"/>
  <c r="AG527" i="12"/>
  <c r="AF527" i="12"/>
  <c r="AE527" i="12"/>
  <c r="AC527" i="12"/>
  <c r="AB527" i="12"/>
  <c r="AA527" i="12"/>
  <c r="X527" i="12"/>
  <c r="X526" i="12" s="1"/>
  <c r="W527" i="12"/>
  <c r="W526" i="12" s="1"/>
  <c r="V527" i="12"/>
  <c r="U527" i="12"/>
  <c r="T527" i="12"/>
  <c r="R527" i="12"/>
  <c r="Q527" i="12"/>
  <c r="P527" i="12"/>
  <c r="N527" i="12"/>
  <c r="M527" i="12"/>
  <c r="L527" i="12"/>
  <c r="K527" i="12"/>
  <c r="J527" i="12"/>
  <c r="I527" i="12"/>
  <c r="H527" i="12"/>
  <c r="G527" i="12"/>
  <c r="BG535" i="12" l="1"/>
  <c r="I99" i="8"/>
  <c r="AQ533" i="12"/>
  <c r="AQ532" i="12"/>
  <c r="AQ531" i="12"/>
  <c r="AQ530" i="12"/>
  <c r="AQ1103" i="12"/>
  <c r="BG355" i="12"/>
  <c r="BG367" i="12"/>
  <c r="BF367" i="12"/>
  <c r="BE367" i="12"/>
  <c r="BD367" i="12"/>
  <c r="BC367" i="12"/>
  <c r="BB367" i="12"/>
  <c r="BA367" i="12"/>
  <c r="AZ367" i="12"/>
  <c r="AX367" i="12"/>
  <c r="AW367" i="12"/>
  <c r="AV367" i="12"/>
  <c r="AS367" i="12"/>
  <c r="AR367" i="12"/>
  <c r="AO367" i="12"/>
  <c r="AN367" i="12"/>
  <c r="AM367" i="12"/>
  <c r="AK367" i="12"/>
  <c r="AJ367" i="12"/>
  <c r="AI367" i="12"/>
  <c r="AG367" i="12"/>
  <c r="AF367" i="12"/>
  <c r="AE367" i="12"/>
  <c r="AC367" i="12"/>
  <c r="AB367" i="12"/>
  <c r="AA367" i="12"/>
  <c r="X367" i="12"/>
  <c r="W367" i="12"/>
  <c r="V367" i="12"/>
  <c r="U367" i="12"/>
  <c r="T367" i="12"/>
  <c r="R367" i="12"/>
  <c r="Q367" i="12"/>
  <c r="P367" i="12"/>
  <c r="O367" i="12"/>
  <c r="N367" i="12"/>
  <c r="M367" i="12"/>
  <c r="L367" i="12"/>
  <c r="K367" i="12"/>
  <c r="J367" i="12"/>
  <c r="I367" i="12"/>
  <c r="H367" i="12"/>
  <c r="G367" i="12"/>
  <c r="BQ366" i="12"/>
  <c r="BQ365" i="12"/>
  <c r="BQ364" i="12"/>
  <c r="BR364" i="12" s="1"/>
  <c r="BQ363" i="12"/>
  <c r="BR363" i="12" s="1"/>
  <c r="BQ362" i="12"/>
  <c r="BR362" i="12" s="1"/>
  <c r="BQ361" i="12"/>
  <c r="BR361" i="12" s="1"/>
  <c r="BQ360" i="12"/>
  <c r="BR360" i="12" s="1"/>
  <c r="BQ359" i="12"/>
  <c r="BR359" i="12" s="1"/>
  <c r="BQ358" i="12"/>
  <c r="BR358" i="12" s="1"/>
  <c r="BQ357" i="12"/>
  <c r="BQ356" i="12"/>
  <c r="BR356" i="12" s="1"/>
  <c r="BF355" i="12"/>
  <c r="BE355" i="12"/>
  <c r="BD355" i="12"/>
  <c r="BC355" i="12"/>
  <c r="BC354" i="12" s="1"/>
  <c r="BB355" i="12"/>
  <c r="BB354" i="12" s="1"/>
  <c r="BA355" i="12"/>
  <c r="BA354" i="12" s="1"/>
  <c r="AZ355" i="12"/>
  <c r="AZ354" i="12" s="1"/>
  <c r="AX355" i="12"/>
  <c r="AX354" i="12" s="1"/>
  <c r="AW355" i="12"/>
  <c r="AW354" i="12" s="1"/>
  <c r="AV355" i="12"/>
  <c r="AV354" i="12" s="1"/>
  <c r="AS355" i="12"/>
  <c r="AS354" i="12" s="1"/>
  <c r="AR355" i="12"/>
  <c r="AO355" i="12"/>
  <c r="AN355" i="12"/>
  <c r="AM355" i="12"/>
  <c r="AK355" i="12"/>
  <c r="AK354" i="12" s="1"/>
  <c r="AJ355" i="12"/>
  <c r="AJ354" i="12" s="1"/>
  <c r="AI355" i="12"/>
  <c r="AI354" i="12" s="1"/>
  <c r="AG355" i="12"/>
  <c r="AG354" i="12" s="1"/>
  <c r="AF355" i="12"/>
  <c r="AF354" i="12" s="1"/>
  <c r="AE355" i="12"/>
  <c r="AE354" i="12" s="1"/>
  <c r="AC355" i="12"/>
  <c r="AC354" i="12" s="1"/>
  <c r="AB355" i="12"/>
  <c r="AB354" i="12" s="1"/>
  <c r="AA355" i="12"/>
  <c r="X355" i="12"/>
  <c r="W355" i="12"/>
  <c r="V355" i="12"/>
  <c r="U355" i="12"/>
  <c r="U354" i="12" s="1"/>
  <c r="T355" i="12"/>
  <c r="T354" i="12" s="1"/>
  <c r="R355" i="12"/>
  <c r="R354" i="12" s="1"/>
  <c r="Q355" i="12"/>
  <c r="Q354" i="12" s="1"/>
  <c r="P355" i="12"/>
  <c r="P354" i="12" s="1"/>
  <c r="O355" i="12"/>
  <c r="O354" i="12" s="1"/>
  <c r="N355" i="12"/>
  <c r="N354" i="12" s="1"/>
  <c r="M355" i="12"/>
  <c r="M354" i="12" s="1"/>
  <c r="L355" i="12"/>
  <c r="K355" i="12"/>
  <c r="J355" i="12"/>
  <c r="I355" i="12"/>
  <c r="H355" i="12"/>
  <c r="H354" i="12" s="1"/>
  <c r="G355" i="12"/>
  <c r="G354" i="12" s="1"/>
  <c r="AQ381" i="12"/>
  <c r="AQ380" i="12"/>
  <c r="AQ368" i="12"/>
  <c r="AQ366" i="12"/>
  <c r="AQ365" i="12"/>
  <c r="AQ357" i="12"/>
  <c r="BG112" i="12"/>
  <c r="BF112" i="12"/>
  <c r="BE112" i="12"/>
  <c r="BD112" i="12"/>
  <c r="BC112" i="12"/>
  <c r="BB112" i="12"/>
  <c r="BA112" i="12"/>
  <c r="AZ112" i="12"/>
  <c r="AX112" i="12"/>
  <c r="AW112" i="12"/>
  <c r="AV112" i="12"/>
  <c r="AS112" i="12"/>
  <c r="AR112" i="12"/>
  <c r="AO112" i="12"/>
  <c r="AN112" i="12"/>
  <c r="AK112" i="12"/>
  <c r="AJ112" i="12"/>
  <c r="AG112" i="12"/>
  <c r="AF112" i="12"/>
  <c r="AE112" i="12"/>
  <c r="AC112" i="12"/>
  <c r="AB112" i="12"/>
  <c r="AA112" i="12"/>
  <c r="X112" i="12"/>
  <c r="W112" i="12"/>
  <c r="V112" i="12"/>
  <c r="U112" i="12"/>
  <c r="T112" i="12"/>
  <c r="R112" i="12"/>
  <c r="Q112" i="12"/>
  <c r="P112" i="12"/>
  <c r="N112" i="12"/>
  <c r="M112" i="12"/>
  <c r="L112" i="12"/>
  <c r="K112" i="12"/>
  <c r="J112" i="12"/>
  <c r="I112" i="12"/>
  <c r="H112" i="12"/>
  <c r="G112" i="12"/>
  <c r="AQ129" i="12"/>
  <c r="I354" i="12" l="1"/>
  <c r="V354" i="12"/>
  <c r="AM354" i="12"/>
  <c r="BD354" i="12"/>
  <c r="J354" i="12"/>
  <c r="W354" i="12"/>
  <c r="AN354" i="12"/>
  <c r="BE354" i="12"/>
  <c r="K354" i="12"/>
  <c r="X354" i="12"/>
  <c r="AO354" i="12"/>
  <c r="BF354" i="12"/>
  <c r="BG354" i="12"/>
  <c r="L354" i="12"/>
  <c r="AA354" i="12"/>
  <c r="AR354" i="12"/>
  <c r="AQ355" i="12"/>
  <c r="AQ367" i="12"/>
  <c r="BR357" i="12"/>
  <c r="BR365" i="12"/>
  <c r="BR366" i="12"/>
  <c r="AQ133" i="12"/>
  <c r="AP133" i="12" s="1"/>
  <c r="AQ128" i="12"/>
  <c r="AQ1102" i="12"/>
  <c r="AQ125" i="12"/>
  <c r="AQ124" i="12"/>
  <c r="AQ123" i="12"/>
  <c r="AQ122" i="12"/>
  <c r="AQ121" i="12"/>
  <c r="AQ119" i="12"/>
  <c r="AQ118" i="12"/>
  <c r="AQ117" i="12"/>
  <c r="AQ116" i="12"/>
  <c r="AQ114" i="12"/>
  <c r="AQ1097" i="12"/>
  <c r="AQ1096" i="12"/>
  <c r="AQ1094" i="12"/>
  <c r="AQ354" i="12" l="1"/>
  <c r="AQ112" i="12"/>
  <c r="BG446" i="12" l="1"/>
  <c r="G336" i="12"/>
  <c r="BG336" i="12"/>
  <c r="BR337" i="12" s="1"/>
  <c r="BG326" i="12"/>
  <c r="AQ442" i="12"/>
  <c r="BF336" i="12"/>
  <c r="BE336" i="12"/>
  <c r="BD336" i="12"/>
  <c r="BC336" i="12"/>
  <c r="BB336" i="12"/>
  <c r="BA336" i="12"/>
  <c r="AZ336" i="12"/>
  <c r="AX336" i="12"/>
  <c r="AW336" i="12"/>
  <c r="AV336" i="12"/>
  <c r="AU336" i="12"/>
  <c r="AS336" i="12"/>
  <c r="AR336" i="12"/>
  <c r="AO336" i="12"/>
  <c r="AN336" i="12"/>
  <c r="AM336" i="12"/>
  <c r="AK336" i="12"/>
  <c r="AJ336" i="12"/>
  <c r="AI336" i="12"/>
  <c r="AG336" i="12"/>
  <c r="AF336" i="12"/>
  <c r="AE336" i="12"/>
  <c r="AC336" i="12"/>
  <c r="AB336" i="12"/>
  <c r="AA336" i="12"/>
  <c r="X336" i="12"/>
  <c r="X325" i="12" s="1"/>
  <c r="W336" i="12"/>
  <c r="W325" i="12" s="1"/>
  <c r="V336" i="12"/>
  <c r="U336" i="12"/>
  <c r="T336" i="12"/>
  <c r="R336" i="12"/>
  <c r="Q336" i="12"/>
  <c r="P336" i="12"/>
  <c r="O336" i="12"/>
  <c r="N336" i="12"/>
  <c r="M336" i="12"/>
  <c r="L336" i="12"/>
  <c r="K336" i="12"/>
  <c r="J336" i="12"/>
  <c r="I336" i="12"/>
  <c r="H336" i="12"/>
  <c r="AQ340" i="12"/>
  <c r="AQ337" i="12"/>
  <c r="AQ335" i="12"/>
  <c r="AQ339" i="12"/>
  <c r="AQ332" i="12"/>
  <c r="AQ331" i="12"/>
  <c r="AQ1092" i="12"/>
  <c r="AQ243" i="12"/>
  <c r="AQ241" i="12"/>
  <c r="BG95" i="12"/>
  <c r="BG110" i="12"/>
  <c r="BG109" i="12"/>
  <c r="BQ102" i="12"/>
  <c r="BQ101" i="12"/>
  <c r="BQ109" i="12"/>
  <c r="BN107" i="12"/>
  <c r="G95" i="12"/>
  <c r="AQ110" i="12"/>
  <c r="AQ109" i="12"/>
  <c r="BF95" i="12"/>
  <c r="BE95" i="12"/>
  <c r="BD95" i="12"/>
  <c r="BC95" i="12"/>
  <c r="BB95" i="12"/>
  <c r="BA95" i="12"/>
  <c r="AZ95" i="12"/>
  <c r="AX95" i="12"/>
  <c r="AW95" i="12"/>
  <c r="AV95" i="12"/>
  <c r="AU95" i="12"/>
  <c r="AS95" i="12"/>
  <c r="AR95" i="12"/>
  <c r="AO95" i="12"/>
  <c r="AN95" i="12"/>
  <c r="AM95" i="12"/>
  <c r="AK95" i="12"/>
  <c r="AJ95" i="12"/>
  <c r="AI95" i="12"/>
  <c r="AG95" i="12"/>
  <c r="AF95" i="12"/>
  <c r="AE95" i="12"/>
  <c r="AC95" i="12"/>
  <c r="AB95" i="12"/>
  <c r="AA95" i="12"/>
  <c r="X95" i="12"/>
  <c r="W95" i="12"/>
  <c r="V95" i="12"/>
  <c r="U95" i="12"/>
  <c r="T95" i="12"/>
  <c r="R95" i="12"/>
  <c r="Q95" i="12"/>
  <c r="P95" i="12"/>
  <c r="O95" i="12"/>
  <c r="N95" i="12"/>
  <c r="M95" i="12"/>
  <c r="L95" i="12"/>
  <c r="K95" i="12"/>
  <c r="J95" i="12"/>
  <c r="I95" i="12"/>
  <c r="H95" i="12"/>
  <c r="AQ107" i="12"/>
  <c r="AQ106" i="12"/>
  <c r="AQ102" i="12"/>
  <c r="AQ101" i="12"/>
  <c r="AQ105" i="12"/>
  <c r="AQ1091" i="12"/>
  <c r="AQ104" i="12"/>
  <c r="AQ103" i="12"/>
  <c r="I69" i="8" l="1"/>
  <c r="BG325" i="12"/>
  <c r="AQ336" i="12"/>
  <c r="BR336" i="12" s="1"/>
  <c r="BQ340" i="12" s="1"/>
  <c r="BR102" i="12"/>
  <c r="AQ95" i="12"/>
  <c r="BR109" i="12"/>
  <c r="BR101" i="12"/>
  <c r="BS199" i="12"/>
  <c r="BQ338" i="12" l="1"/>
  <c r="BQ339" i="12"/>
  <c r="BQ337" i="12"/>
  <c r="BF543" i="12"/>
  <c r="BE543" i="12"/>
  <c r="BD543" i="12"/>
  <c r="BC543" i="12"/>
  <c r="BB543" i="12"/>
  <c r="BA543" i="12"/>
  <c r="AZ543" i="12"/>
  <c r="AX543" i="12"/>
  <c r="AW543" i="12"/>
  <c r="AV543" i="12"/>
  <c r="AU543" i="12"/>
  <c r="AS543" i="12"/>
  <c r="AR543" i="12"/>
  <c r="AQ543" i="12"/>
  <c r="AO543" i="12"/>
  <c r="AN543" i="12"/>
  <c r="AM543" i="12"/>
  <c r="AK543" i="12"/>
  <c r="AJ543" i="12"/>
  <c r="AI543" i="12"/>
  <c r="AG543" i="12"/>
  <c r="AF543" i="12"/>
  <c r="AE543" i="12"/>
  <c r="AC543" i="12"/>
  <c r="AB543" i="12"/>
  <c r="AA543" i="12"/>
  <c r="X543" i="12"/>
  <c r="X535" i="12" s="1"/>
  <c r="W543" i="12"/>
  <c r="W535" i="12" s="1"/>
  <c r="V543" i="12"/>
  <c r="U543" i="12"/>
  <c r="T543" i="12"/>
  <c r="R543" i="12"/>
  <c r="Q543" i="12"/>
  <c r="P543" i="12"/>
  <c r="O543" i="12"/>
  <c r="N543" i="12"/>
  <c r="M543" i="12"/>
  <c r="L543" i="12"/>
  <c r="K543" i="12"/>
  <c r="J543" i="12"/>
  <c r="I543" i="12"/>
  <c r="H543" i="12"/>
  <c r="G543" i="12"/>
  <c r="AP548" i="12"/>
  <c r="BR546" i="12" l="1"/>
  <c r="BR545" i="12"/>
  <c r="BR544" i="12"/>
  <c r="BR543" i="12"/>
  <c r="BR547" i="12"/>
  <c r="X13" i="12" l="1"/>
  <c r="X12" i="12" s="1"/>
  <c r="W13" i="12"/>
  <c r="W12" i="12" s="1"/>
  <c r="W11" i="12" l="1"/>
  <c r="W10" i="12" s="1"/>
  <c r="X11" i="12"/>
  <c r="X10" i="12" s="1"/>
  <c r="Y567" i="12"/>
  <c r="Y566" i="12"/>
  <c r="Y564" i="12"/>
  <c r="Y563" i="12"/>
  <c r="Y562" i="12"/>
  <c r="Y561" i="12"/>
  <c r="Y560" i="12"/>
  <c r="Y559" i="12"/>
  <c r="Y558" i="12"/>
  <c r="Y557" i="12"/>
  <c r="Y556" i="12"/>
  <c r="Y553" i="12"/>
  <c r="Y552" i="12"/>
  <c r="Y551" i="12"/>
  <c r="Y550" i="12"/>
  <c r="Y547" i="12"/>
  <c r="Y546" i="12"/>
  <c r="Y545" i="12"/>
  <c r="Y544" i="12"/>
  <c r="Y542" i="12"/>
  <c r="Y541" i="12"/>
  <c r="Y540" i="12"/>
  <c r="Y539" i="12"/>
  <c r="Y538" i="12"/>
  <c r="Y537" i="12"/>
  <c r="Y533" i="12"/>
  <c r="Y532" i="12"/>
  <c r="Y531" i="12"/>
  <c r="Y530" i="12"/>
  <c r="Y1103" i="12"/>
  <c r="Y528" i="12"/>
  <c r="Y527" i="12" s="1"/>
  <c r="Y525" i="12"/>
  <c r="Y524" i="12"/>
  <c r="Y523" i="12"/>
  <c r="Y522" i="12"/>
  <c r="Y521" i="12"/>
  <c r="Y520" i="12"/>
  <c r="Y519" i="12"/>
  <c r="Y518" i="12"/>
  <c r="Y514" i="12"/>
  <c r="Y513" i="12"/>
  <c r="Y512" i="12"/>
  <c r="Y511" i="12"/>
  <c r="Y510" i="12"/>
  <c r="Y509" i="12"/>
  <c r="Y508" i="12"/>
  <c r="Y504" i="12"/>
  <c r="Y503" i="12"/>
  <c r="Y502" i="12"/>
  <c r="Y500" i="12"/>
  <c r="Y497" i="12"/>
  <c r="Y493" i="12"/>
  <c r="Y492" i="12" s="1"/>
  <c r="Y494" i="12"/>
  <c r="Y491" i="12"/>
  <c r="Y490" i="12"/>
  <c r="Y489" i="12"/>
  <c r="Y486" i="12"/>
  <c r="Y485" i="12"/>
  <c r="Y484" i="12"/>
  <c r="Y481" i="12"/>
  <c r="Y480" i="12"/>
  <c r="Y479" i="12"/>
  <c r="Y476" i="12"/>
  <c r="Y475" i="12"/>
  <c r="Y474" i="12"/>
  <c r="Y473" i="12"/>
  <c r="Y470" i="12"/>
  <c r="Y466" i="12"/>
  <c r="Y465" i="12"/>
  <c r="Y464" i="12"/>
  <c r="Y462" i="12"/>
  <c r="Y461" i="12"/>
  <c r="Y458" i="12"/>
  <c r="Y457" i="12"/>
  <c r="Y456" i="12"/>
  <c r="Y452" i="12"/>
  <c r="Y450" i="12"/>
  <c r="Y449" i="12"/>
  <c r="Y446" i="12"/>
  <c r="Y444" i="12"/>
  <c r="Y443" i="12"/>
  <c r="Y442" i="12"/>
  <c r="Y439" i="12"/>
  <c r="Y436" i="12"/>
  <c r="Y435" i="12" s="1"/>
  <c r="Y434" i="12"/>
  <c r="Y431" i="12"/>
  <c r="Y430" i="12"/>
  <c r="Y428" i="12"/>
  <c r="Y423" i="12"/>
  <c r="Y422" i="12"/>
  <c r="Y421" i="12"/>
  <c r="Y420" i="12"/>
  <c r="Y419" i="12"/>
  <c r="Y418" i="12"/>
  <c r="Y417" i="12"/>
  <c r="Y415" i="12"/>
  <c r="Y414" i="12"/>
  <c r="Y413" i="12"/>
  <c r="Y412" i="12"/>
  <c r="Y411" i="12"/>
  <c r="Y410" i="12"/>
  <c r="Y409" i="12"/>
  <c r="Y408" i="12"/>
  <c r="Y407" i="12"/>
  <c r="Y406" i="12"/>
  <c r="Y405" i="12"/>
  <c r="Y404" i="12"/>
  <c r="Y403" i="12"/>
  <c r="Y402" i="12"/>
  <c r="Y401" i="12"/>
  <c r="Y400" i="12"/>
  <c r="Y399" i="12"/>
  <c r="Y396" i="12"/>
  <c r="Y395" i="12"/>
  <c r="Y394" i="12"/>
  <c r="Y393" i="12"/>
  <c r="Y391" i="12"/>
  <c r="Y390" i="12"/>
  <c r="Y389" i="12"/>
  <c r="Y388" i="12"/>
  <c r="Y387" i="12"/>
  <c r="Y386" i="12"/>
  <c r="Y383" i="12"/>
  <c r="Y382" i="12"/>
  <c r="Y381" i="12"/>
  <c r="Y380" i="12"/>
  <c r="Y379" i="12"/>
  <c r="Y378" i="12"/>
  <c r="Y377" i="12"/>
  <c r="Y376" i="12"/>
  <c r="Y375" i="12"/>
  <c r="Y374" i="12"/>
  <c r="Y373" i="12"/>
  <c r="Y372" i="12"/>
  <c r="Y371" i="12"/>
  <c r="Y370" i="12"/>
  <c r="Y369" i="12"/>
  <c r="Y368" i="12"/>
  <c r="Y366" i="12"/>
  <c r="Y365" i="12"/>
  <c r="Y364" i="12"/>
  <c r="Y363" i="12"/>
  <c r="Y362" i="12"/>
  <c r="Y361" i="12"/>
  <c r="Y360" i="12"/>
  <c r="Y359" i="12"/>
  <c r="Y358" i="12"/>
  <c r="Y357" i="12"/>
  <c r="Y356" i="12"/>
  <c r="Y339" i="12"/>
  <c r="Y338" i="12"/>
  <c r="Y335" i="12"/>
  <c r="Y334" i="12"/>
  <c r="Y1092" i="12"/>
  <c r="Y333" i="12"/>
  <c r="Y332" i="12"/>
  <c r="Y331" i="12"/>
  <c r="Y330" i="12"/>
  <c r="Y329" i="12"/>
  <c r="Y328" i="12"/>
  <c r="Y327" i="12"/>
  <c r="Y324" i="12"/>
  <c r="Y323" i="12" s="1"/>
  <c r="Y321" i="12"/>
  <c r="Y320" i="12"/>
  <c r="Y319" i="12"/>
  <c r="Y318" i="12"/>
  <c r="Y317" i="12"/>
  <c r="Y314" i="12"/>
  <c r="Y313" i="12"/>
  <c r="Y312" i="12"/>
  <c r="Y311" i="12"/>
  <c r="Y310" i="12"/>
  <c r="Y309" i="12"/>
  <c r="Y308" i="12"/>
  <c r="Y307" i="12"/>
  <c r="Y306" i="12"/>
  <c r="Y305" i="12"/>
  <c r="Y304" i="12"/>
  <c r="Y301" i="12"/>
  <c r="Y300" i="12"/>
  <c r="Y299" i="12"/>
  <c r="Y298" i="12"/>
  <c r="Y297" i="12"/>
  <c r="Y296" i="12"/>
  <c r="Y295" i="12"/>
  <c r="Y294" i="12"/>
  <c r="Y293" i="12"/>
  <c r="Y292" i="12"/>
  <c r="Y291" i="12"/>
  <c r="Y290" i="12"/>
  <c r="Y289" i="12"/>
  <c r="Y288" i="12"/>
  <c r="Y287" i="12"/>
  <c r="Y286" i="12"/>
  <c r="Y285" i="12"/>
  <c r="Y284" i="12"/>
  <c r="Y283" i="12"/>
  <c r="Y281" i="12"/>
  <c r="Y280" i="12"/>
  <c r="Y277" i="12"/>
  <c r="Y276" i="12" s="1"/>
  <c r="Y275" i="12"/>
  <c r="Y271" i="12"/>
  <c r="Y269" i="12"/>
  <c r="Y266" i="12"/>
  <c r="Y265" i="12"/>
  <c r="Y264" i="12"/>
  <c r="Y261" i="12"/>
  <c r="Y259" i="12"/>
  <c r="Y254" i="12"/>
  <c r="Y253" i="12"/>
  <c r="Y250" i="12"/>
  <c r="Y249" i="12"/>
  <c r="Y246" i="12"/>
  <c r="Y243" i="12"/>
  <c r="Y241" i="12"/>
  <c r="Y238" i="12"/>
  <c r="Y235" i="12"/>
  <c r="Y232" i="12"/>
  <c r="Y229" i="12"/>
  <c r="Y225" i="12"/>
  <c r="Y224" i="12"/>
  <c r="Y223" i="12"/>
  <c r="Y220" i="12"/>
  <c r="Y219" i="12"/>
  <c r="Y218" i="12"/>
  <c r="Y217" i="12"/>
  <c r="Y210" i="12"/>
  <c r="Y206" i="12"/>
  <c r="Y205" i="12" s="1"/>
  <c r="Y207" i="12"/>
  <c r="Y204" i="12"/>
  <c r="Y201" i="12"/>
  <c r="Y1105" i="12"/>
  <c r="Y1104" i="12"/>
  <c r="Y199" i="12"/>
  <c r="Y198" i="12" s="1"/>
  <c r="Y196" i="12"/>
  <c r="Y195" i="12"/>
  <c r="Y190" i="12"/>
  <c r="Y189" i="12"/>
  <c r="Y188" i="12"/>
  <c r="Y184" i="12"/>
  <c r="Y182" i="12"/>
  <c r="Y181" i="12"/>
  <c r="Y180" i="12"/>
  <c r="Y179" i="12"/>
  <c r="Y178" i="12"/>
  <c r="Y177" i="12"/>
  <c r="Y176" i="12"/>
  <c r="Y175" i="12"/>
  <c r="Y174" i="12"/>
  <c r="Y173" i="12"/>
  <c r="Y172" i="12"/>
  <c r="Y171" i="12"/>
  <c r="Y170" i="12"/>
  <c r="Y169" i="12"/>
  <c r="Y168" i="12"/>
  <c r="Y167" i="12"/>
  <c r="Y166" i="12"/>
  <c r="Y165" i="12"/>
  <c r="Y164" i="12"/>
  <c r="Y163" i="12"/>
  <c r="Y160" i="12"/>
  <c r="Y159" i="12"/>
  <c r="Y157" i="12"/>
  <c r="Y156" i="12"/>
  <c r="Y155" i="12"/>
  <c r="Y154" i="12"/>
  <c r="Y153" i="12"/>
  <c r="Y152" i="12"/>
  <c r="Y151" i="12"/>
  <c r="Y150" i="12"/>
  <c r="Y149" i="12"/>
  <c r="Y148" i="12"/>
  <c r="Y147" i="12"/>
  <c r="Y146" i="12"/>
  <c r="Y145" i="12"/>
  <c r="Y144" i="12"/>
  <c r="Y143" i="12"/>
  <c r="Y142" i="12"/>
  <c r="Y141" i="12"/>
  <c r="Y140" i="12"/>
  <c r="Y139" i="12"/>
  <c r="Y138" i="12"/>
  <c r="Y137" i="12"/>
  <c r="Y134" i="12"/>
  <c r="Y133" i="12"/>
  <c r="Y132" i="12"/>
  <c r="Y131" i="12"/>
  <c r="Y130" i="12"/>
  <c r="Y129" i="12"/>
  <c r="Y128" i="12"/>
  <c r="Y127" i="12"/>
  <c r="Y1102" i="12"/>
  <c r="Y125" i="12"/>
  <c r="Y124" i="12"/>
  <c r="Y123" i="12"/>
  <c r="Y122" i="12"/>
  <c r="Y121" i="12"/>
  <c r="Y120" i="12"/>
  <c r="Y1101" i="12"/>
  <c r="Y119" i="12"/>
  <c r="Y118" i="12"/>
  <c r="Y117" i="12"/>
  <c r="Y116" i="12"/>
  <c r="Y115" i="12"/>
  <c r="Y1100" i="12"/>
  <c r="Y1099" i="12"/>
  <c r="Y1098" i="12"/>
  <c r="Y114" i="12"/>
  <c r="Y1097" i="12"/>
  <c r="Y113" i="12"/>
  <c r="Y1096" i="12"/>
  <c r="Y1095" i="12"/>
  <c r="Y1094" i="12"/>
  <c r="Y1093" i="12"/>
  <c r="Y110" i="12"/>
  <c r="Y109" i="12"/>
  <c r="Y105" i="12"/>
  <c r="Y1091" i="12"/>
  <c r="Y104" i="12"/>
  <c r="Y103" i="12"/>
  <c r="Y102" i="12"/>
  <c r="Y101" i="12"/>
  <c r="Y100" i="12"/>
  <c r="Y99" i="12"/>
  <c r="Y98" i="12"/>
  <c r="Y97" i="12"/>
  <c r="Y96" i="12"/>
  <c r="Y90" i="12"/>
  <c r="Y89" i="12"/>
  <c r="Y88" i="12"/>
  <c r="Y86" i="12"/>
  <c r="Y85" i="12"/>
  <c r="Y84" i="12"/>
  <c r="Y83" i="12"/>
  <c r="Y82" i="12"/>
  <c r="Y81" i="12"/>
  <c r="Y80" i="12"/>
  <c r="Y79" i="12"/>
  <c r="Y78" i="12"/>
  <c r="Y77" i="12"/>
  <c r="Y76" i="12"/>
  <c r="Y75" i="12"/>
  <c r="Y74" i="12"/>
  <c r="Y73" i="12"/>
  <c r="Y72" i="12"/>
  <c r="Y69" i="12"/>
  <c r="Y68" i="12"/>
  <c r="Y66" i="12"/>
  <c r="Y65" i="12"/>
  <c r="Y64" i="12"/>
  <c r="Y61" i="12"/>
  <c r="Y60" i="12"/>
  <c r="Y59" i="12"/>
  <c r="Y58" i="12"/>
  <c r="Y57" i="12"/>
  <c r="Y56" i="12"/>
  <c r="Y55" i="12"/>
  <c r="Y52" i="12"/>
  <c r="Y51" i="12"/>
  <c r="Y50" i="12"/>
  <c r="Y49" i="12"/>
  <c r="Y48" i="12"/>
  <c r="Y45" i="12"/>
  <c r="Y44" i="12"/>
  <c r="Y43" i="12"/>
  <c r="Y42" i="12"/>
  <c r="Y41" i="12"/>
  <c r="Y40" i="12"/>
  <c r="Y39" i="12"/>
  <c r="Y38" i="12"/>
  <c r="Y37" i="12"/>
  <c r="Y36" i="12"/>
  <c r="Y35" i="12"/>
  <c r="Y34" i="12"/>
  <c r="Y33" i="12"/>
  <c r="Y30" i="12"/>
  <c r="Y29" i="12"/>
  <c r="Y28" i="12"/>
  <c r="Y25" i="12"/>
  <c r="Y24" i="12"/>
  <c r="Y23" i="12"/>
  <c r="Y20" i="12"/>
  <c r="Y19" i="12"/>
  <c r="Y18" i="12"/>
  <c r="Y16" i="12"/>
  <c r="Y15" i="12"/>
  <c r="Y14" i="12"/>
  <c r="Y501" i="12" l="1"/>
  <c r="Y549" i="12"/>
  <c r="Y17" i="12"/>
  <c r="Y316" i="12"/>
  <c r="Y315" i="12" s="1"/>
  <c r="Y367" i="12"/>
  <c r="Y355" i="12"/>
  <c r="Y112" i="12"/>
  <c r="Y336" i="12"/>
  <c r="Y95" i="12"/>
  <c r="Y543" i="12"/>
  <c r="Y13" i="12"/>
  <c r="Y12" i="12" s="1"/>
  <c r="BG13" i="12"/>
  <c r="BG12" i="12" s="1"/>
  <c r="H13" i="12"/>
  <c r="H12" i="12" s="1"/>
  <c r="Y354" i="12" l="1"/>
  <c r="I9" i="8"/>
  <c r="Y16" i="13" s="1"/>
  <c r="BG469" i="12"/>
  <c r="BG468" i="12" s="1"/>
  <c r="BF469" i="12"/>
  <c r="BF468" i="12" s="1"/>
  <c r="BE469" i="12"/>
  <c r="BE468" i="12" s="1"/>
  <c r="BD469" i="12"/>
  <c r="BD468" i="12" s="1"/>
  <c r="BC469" i="12"/>
  <c r="BC468" i="12" s="1"/>
  <c r="BB469" i="12"/>
  <c r="BB468" i="12" s="1"/>
  <c r="BA469" i="12"/>
  <c r="BA468" i="12" s="1"/>
  <c r="AZ469" i="12"/>
  <c r="AZ468" i="12" s="1"/>
  <c r="AY469" i="12"/>
  <c r="AY468" i="12" s="1"/>
  <c r="AX469" i="12"/>
  <c r="AX468" i="12" s="1"/>
  <c r="AW469" i="12"/>
  <c r="AW468" i="12" s="1"/>
  <c r="AV469" i="12"/>
  <c r="AV468" i="12" s="1"/>
  <c r="AU469" i="12"/>
  <c r="AU468" i="12" s="1"/>
  <c r="AT469" i="12"/>
  <c r="AT468" i="12" s="1"/>
  <c r="AS469" i="12"/>
  <c r="AS468" i="12" s="1"/>
  <c r="AR469" i="12"/>
  <c r="AR468" i="12" s="1"/>
  <c r="AQ469" i="12"/>
  <c r="AQ468" i="12" s="1"/>
  <c r="AP469" i="12"/>
  <c r="AP468" i="12" s="1"/>
  <c r="AO469" i="12"/>
  <c r="AO468" i="12" s="1"/>
  <c r="AN469" i="12"/>
  <c r="AN468" i="12" s="1"/>
  <c r="AM469" i="12"/>
  <c r="AM468" i="12" s="1"/>
  <c r="AL469" i="12"/>
  <c r="AL468" i="12" s="1"/>
  <c r="AK469" i="12"/>
  <c r="AK468" i="12" s="1"/>
  <c r="AJ469" i="12"/>
  <c r="AJ468" i="12" s="1"/>
  <c r="AI469" i="12"/>
  <c r="AI468" i="12" s="1"/>
  <c r="AH469" i="12"/>
  <c r="AH468" i="12" s="1"/>
  <c r="AG469" i="12"/>
  <c r="AG468" i="12" s="1"/>
  <c r="AF469" i="12"/>
  <c r="AF468" i="12" s="1"/>
  <c r="AE469" i="12"/>
  <c r="AE468" i="12" s="1"/>
  <c r="AD469" i="12"/>
  <c r="AD468" i="12" s="1"/>
  <c r="AC469" i="12"/>
  <c r="AC468" i="12" s="1"/>
  <c r="AB469" i="12"/>
  <c r="AB468" i="12" s="1"/>
  <c r="AA469" i="12"/>
  <c r="AA468" i="12" s="1"/>
  <c r="Z469" i="12"/>
  <c r="Z468" i="12" s="1"/>
  <c r="V469" i="12"/>
  <c r="V468" i="12" s="1"/>
  <c r="U469" i="12"/>
  <c r="U468" i="12" s="1"/>
  <c r="T469" i="12"/>
  <c r="Y469" i="12" s="1"/>
  <c r="S469" i="12"/>
  <c r="S468" i="12" s="1"/>
  <c r="R469" i="12"/>
  <c r="R468" i="12" s="1"/>
  <c r="Q469" i="12"/>
  <c r="Q468" i="12" s="1"/>
  <c r="P469" i="12"/>
  <c r="P468" i="12" s="1"/>
  <c r="O469" i="12"/>
  <c r="O468" i="12" s="1"/>
  <c r="N469" i="12"/>
  <c r="N468" i="12" s="1"/>
  <c r="M469" i="12"/>
  <c r="M468" i="12" s="1"/>
  <c r="L469" i="12"/>
  <c r="L468" i="12" s="1"/>
  <c r="K469" i="12"/>
  <c r="K468" i="12" s="1"/>
  <c r="J469" i="12"/>
  <c r="J468" i="12" s="1"/>
  <c r="I469" i="12"/>
  <c r="I468" i="12" s="1"/>
  <c r="H469" i="12"/>
  <c r="H468" i="12" s="1"/>
  <c r="G469" i="12"/>
  <c r="G468" i="12" s="1"/>
  <c r="I14" i="6" l="1"/>
  <c r="T468" i="12"/>
  <c r="Y468" i="12" s="1"/>
  <c r="BG555" i="12"/>
  <c r="BF555" i="12"/>
  <c r="BE555" i="12"/>
  <c r="BD555" i="12"/>
  <c r="BC555" i="12"/>
  <c r="BB555" i="12"/>
  <c r="BA555" i="12"/>
  <c r="AX555" i="12"/>
  <c r="AW555" i="12"/>
  <c r="AV555" i="12"/>
  <c r="AS555" i="12"/>
  <c r="AR555" i="12"/>
  <c r="AQ555" i="12"/>
  <c r="AO555" i="12"/>
  <c r="AN555" i="12"/>
  <c r="AK555" i="12"/>
  <c r="AJ555" i="12"/>
  <c r="AG555" i="12"/>
  <c r="AF555" i="12"/>
  <c r="AE555" i="12"/>
  <c r="AC555" i="12"/>
  <c r="AB555" i="12"/>
  <c r="AA555" i="12"/>
  <c r="V555" i="12"/>
  <c r="U555" i="12"/>
  <c r="T555" i="12"/>
  <c r="Y555" i="12" s="1"/>
  <c r="R555" i="12"/>
  <c r="Q555" i="12"/>
  <c r="P555" i="12"/>
  <c r="N555" i="12"/>
  <c r="M555" i="12"/>
  <c r="L555" i="12"/>
  <c r="K555" i="12"/>
  <c r="J555" i="12"/>
  <c r="I555" i="12"/>
  <c r="H555" i="12"/>
  <c r="BG162" i="12"/>
  <c r="BF162" i="12"/>
  <c r="BE162" i="12"/>
  <c r="BD162" i="12"/>
  <c r="BC162" i="12"/>
  <c r="BB162" i="12"/>
  <c r="BA162" i="12"/>
  <c r="AX162" i="12"/>
  <c r="AW162" i="12"/>
  <c r="AV162" i="12"/>
  <c r="AS162" i="12"/>
  <c r="AR162" i="12"/>
  <c r="AQ162" i="12"/>
  <c r="AO162" i="12"/>
  <c r="AN162" i="12"/>
  <c r="AK162" i="12"/>
  <c r="AJ162" i="12"/>
  <c r="AG162" i="12"/>
  <c r="AF162" i="12"/>
  <c r="AE162" i="12"/>
  <c r="AC162" i="12"/>
  <c r="AB162" i="12"/>
  <c r="AA162" i="12"/>
  <c r="V162" i="12"/>
  <c r="U162" i="12"/>
  <c r="T162" i="12"/>
  <c r="Y162" i="12" s="1"/>
  <c r="R162" i="12"/>
  <c r="Q162" i="12"/>
  <c r="P162" i="12"/>
  <c r="N162" i="12"/>
  <c r="M162" i="12"/>
  <c r="L162" i="12"/>
  <c r="K162" i="12"/>
  <c r="J162" i="12"/>
  <c r="BM1111" i="12" l="1"/>
  <c r="H21" i="8" l="1"/>
  <c r="H20" i="8"/>
  <c r="H37" i="8"/>
  <c r="H36" i="8"/>
  <c r="BI197" i="12" l="1"/>
  <c r="BG567" i="12" l="1"/>
  <c r="BG420" i="12"/>
  <c r="BM163" i="12"/>
  <c r="BG194" i="12" l="1"/>
  <c r="I36" i="8" s="1"/>
  <c r="I86" i="8" l="1"/>
  <c r="BG108" i="12" l="1"/>
  <c r="BG94" i="12" s="1"/>
  <c r="BG126" i="12"/>
  <c r="BG158" i="12"/>
  <c r="BG183" i="12"/>
  <c r="BG193" i="12"/>
  <c r="BM1104" i="12"/>
  <c r="BG200" i="12"/>
  <c r="AU204" i="12"/>
  <c r="AZ204" i="12" s="1"/>
  <c r="BG203" i="12" s="1"/>
  <c r="BG209" i="12"/>
  <c r="BN1114" i="12"/>
  <c r="BG222" i="12"/>
  <c r="BG303" i="12"/>
  <c r="BG302" i="12" s="1"/>
  <c r="BG416" i="12"/>
  <c r="BG398" i="12"/>
  <c r="BG274" i="12"/>
  <c r="BG273" i="12" s="1"/>
  <c r="BG279" i="12"/>
  <c r="BG282" i="12"/>
  <c r="BZ282" i="12" s="1"/>
  <c r="BG385" i="12"/>
  <c r="BG392" i="12"/>
  <c r="BY392" i="12" s="1"/>
  <c r="BY393" i="12" s="1"/>
  <c r="BG448" i="12"/>
  <c r="BG451" i="12"/>
  <c r="BG427" i="12"/>
  <c r="BG429" i="12"/>
  <c r="BG433" i="12"/>
  <c r="BM433" i="12" s="1"/>
  <c r="BG438" i="12"/>
  <c r="BG445" i="12"/>
  <c r="BG455" i="12"/>
  <c r="BG460" i="12"/>
  <c r="BG463" i="12"/>
  <c r="BU463" i="12" s="1"/>
  <c r="BG466" i="12"/>
  <c r="J84" i="8" s="1"/>
  <c r="BG529" i="12"/>
  <c r="BG526" i="12" s="1"/>
  <c r="BG517" i="12"/>
  <c r="I97" i="8" s="1"/>
  <c r="AU556" i="12"/>
  <c r="AT556" i="12" s="1"/>
  <c r="AU557" i="12"/>
  <c r="AU558" i="12"/>
  <c r="AZ558" i="12" s="1"/>
  <c r="AY558" i="12" s="1"/>
  <c r="AU559" i="12"/>
  <c r="AZ559" i="12" s="1"/>
  <c r="AY559" i="12" s="1"/>
  <c r="AZ1115" i="12"/>
  <c r="AU560" i="12"/>
  <c r="BN560" i="12" s="1"/>
  <c r="AU561" i="12"/>
  <c r="AZ561" i="12" s="1"/>
  <c r="AY561" i="12" s="1"/>
  <c r="AU562" i="12"/>
  <c r="AZ562" i="12" s="1"/>
  <c r="AY562" i="12" s="1"/>
  <c r="AU563" i="12"/>
  <c r="AZ563" i="12" s="1"/>
  <c r="AU564" i="12"/>
  <c r="BN564" i="12" s="1"/>
  <c r="BG565" i="12"/>
  <c r="BG554" i="12" s="1"/>
  <c r="BH247" i="12"/>
  <c r="AU248" i="12"/>
  <c r="AU247" i="12" s="1"/>
  <c r="BH251" i="12"/>
  <c r="AU253" i="12"/>
  <c r="AZ253" i="12" s="1"/>
  <c r="AU254" i="12"/>
  <c r="AZ254" i="12" s="1"/>
  <c r="AY254" i="12" s="1"/>
  <c r="BG228" i="12"/>
  <c r="BG227" i="12" s="1"/>
  <c r="BG231" i="12"/>
  <c r="BG234" i="12"/>
  <c r="BG233" i="12" s="1"/>
  <c r="BG237" i="12"/>
  <c r="BG240" i="12"/>
  <c r="BG242" i="12"/>
  <c r="BG245" i="12"/>
  <c r="I50" i="8" s="1"/>
  <c r="BG258" i="12"/>
  <c r="BG257" i="12" s="1"/>
  <c r="BG260" i="12"/>
  <c r="BG263" i="12"/>
  <c r="BG262" i="12" s="1"/>
  <c r="BG268" i="12"/>
  <c r="BG267" i="12" s="1"/>
  <c r="BG990" i="12"/>
  <c r="BG989" i="12" s="1"/>
  <c r="BN989" i="12" s="1"/>
  <c r="BG472" i="12"/>
  <c r="BG478" i="12"/>
  <c r="BG483" i="12"/>
  <c r="BG488" i="12"/>
  <c r="BG496" i="12"/>
  <c r="BG499" i="12"/>
  <c r="BG507" i="12"/>
  <c r="BG506" i="12" s="1"/>
  <c r="BG22" i="12"/>
  <c r="BG21" i="12" s="1"/>
  <c r="BG27" i="12"/>
  <c r="BG32" i="12"/>
  <c r="BY32" i="12" s="1"/>
  <c r="BG47" i="12"/>
  <c r="BG46" i="12" s="1"/>
  <c r="BG54" i="12"/>
  <c r="I14" i="8" s="1"/>
  <c r="Y21" i="13" s="1"/>
  <c r="BG61" i="12"/>
  <c r="J14" i="8" s="1"/>
  <c r="BG67" i="12"/>
  <c r="BY67" i="12" s="1"/>
  <c r="AU72" i="12"/>
  <c r="AZ72" i="12" s="1"/>
  <c r="AY72" i="12" s="1"/>
  <c r="AU73" i="12"/>
  <c r="AZ73" i="12" s="1"/>
  <c r="AY73" i="12" s="1"/>
  <c r="AU74" i="12"/>
  <c r="AZ74" i="12" s="1"/>
  <c r="AY74" i="12" s="1"/>
  <c r="AU75" i="12"/>
  <c r="AZ75" i="12" s="1"/>
  <c r="AY75" i="12" s="1"/>
  <c r="AU76" i="12"/>
  <c r="AZ76" i="12" s="1"/>
  <c r="AY76" i="12" s="1"/>
  <c r="AU77" i="12"/>
  <c r="AZ77" i="12" s="1"/>
  <c r="AY77" i="12" s="1"/>
  <c r="AU78" i="12"/>
  <c r="AZ78" i="12" s="1"/>
  <c r="AY78" i="12" s="1"/>
  <c r="AU79" i="12"/>
  <c r="AZ79" i="12" s="1"/>
  <c r="AY79" i="12" s="1"/>
  <c r="AU80" i="12"/>
  <c r="AT80" i="12" s="1"/>
  <c r="AU81" i="12"/>
  <c r="AZ81" i="12" s="1"/>
  <c r="AY81" i="12" s="1"/>
  <c r="AU82" i="12"/>
  <c r="AZ82" i="12" s="1"/>
  <c r="AY82" i="12" s="1"/>
  <c r="AU83" i="12"/>
  <c r="AU84" i="12"/>
  <c r="AZ84" i="12" s="1"/>
  <c r="AY84" i="12" s="1"/>
  <c r="AU85" i="12"/>
  <c r="AZ85" i="12" s="1"/>
  <c r="AY85" i="12" s="1"/>
  <c r="AU86" i="12"/>
  <c r="AZ86" i="12" s="1"/>
  <c r="AY86" i="12" s="1"/>
  <c r="BG87" i="12"/>
  <c r="BN389" i="12"/>
  <c r="AQ14" i="12"/>
  <c r="G464" i="12"/>
  <c r="AZ464" i="12" s="1"/>
  <c r="AY464" i="12" s="1"/>
  <c r="G465" i="12"/>
  <c r="G448" i="12"/>
  <c r="G451" i="12"/>
  <c r="BF448" i="12"/>
  <c r="BF451" i="12"/>
  <c r="BE448" i="12"/>
  <c r="BE451" i="12"/>
  <c r="BD448" i="12"/>
  <c r="BD451" i="12"/>
  <c r="BC448" i="12"/>
  <c r="BC451" i="12"/>
  <c r="BB448" i="12"/>
  <c r="BB451" i="12"/>
  <c r="BA448" i="12"/>
  <c r="BA451" i="12"/>
  <c r="AZ448" i="12"/>
  <c r="AZ447" i="12" s="1"/>
  <c r="AZ451" i="12"/>
  <c r="AY449" i="12"/>
  <c r="AY450" i="12"/>
  <c r="AY451" i="12"/>
  <c r="AX448" i="12"/>
  <c r="AX451" i="12"/>
  <c r="AW448" i="12"/>
  <c r="AW451" i="12"/>
  <c r="AV448" i="12"/>
  <c r="AV451" i="12"/>
  <c r="AU449" i="12"/>
  <c r="BN449" i="12" s="1"/>
  <c r="AU450" i="12"/>
  <c r="AT450" i="12" s="1"/>
  <c r="AU452" i="12"/>
  <c r="AU451" i="12" s="1"/>
  <c r="AS448" i="12"/>
  <c r="AS451" i="12"/>
  <c r="AR448" i="12"/>
  <c r="AR451" i="12"/>
  <c r="AQ448" i="12"/>
  <c r="AQ451" i="12"/>
  <c r="AP449" i="12"/>
  <c r="AP450" i="12"/>
  <c r="AP452" i="12"/>
  <c r="AP451" i="12" s="1"/>
  <c r="AO448" i="12"/>
  <c r="AO451" i="12"/>
  <c r="AN448" i="12"/>
  <c r="AN451" i="12"/>
  <c r="AM449" i="12"/>
  <c r="AM450" i="12"/>
  <c r="AL450" i="12" s="1"/>
  <c r="AM452" i="12"/>
  <c r="AM451" i="12" s="1"/>
  <c r="AK448" i="12"/>
  <c r="AK451" i="12"/>
  <c r="AJ448" i="12"/>
  <c r="AJ451" i="12"/>
  <c r="AI449" i="12"/>
  <c r="AH449" i="12" s="1"/>
  <c r="AI450" i="12"/>
  <c r="AH450" i="12" s="1"/>
  <c r="AI452" i="12"/>
  <c r="AG448" i="12"/>
  <c r="AG451" i="12"/>
  <c r="AF448" i="12"/>
  <c r="AF451" i="12"/>
  <c r="AE448" i="12"/>
  <c r="AE451" i="12"/>
  <c r="AD449" i="12"/>
  <c r="AD450" i="12"/>
  <c r="AD452" i="12"/>
  <c r="AD451" i="12" s="1"/>
  <c r="AC448" i="12"/>
  <c r="AC451" i="12"/>
  <c r="AB448" i="12"/>
  <c r="AB447" i="12" s="1"/>
  <c r="AB451" i="12"/>
  <c r="AA448" i="12"/>
  <c r="AA451" i="12"/>
  <c r="Z449" i="12"/>
  <c r="Z450" i="12"/>
  <c r="Z452" i="12"/>
  <c r="Z451" i="12" s="1"/>
  <c r="V448" i="12"/>
  <c r="V451" i="12"/>
  <c r="U448" i="12"/>
  <c r="U451" i="12"/>
  <c r="T448" i="12"/>
  <c r="T451" i="12"/>
  <c r="Y451" i="12" s="1"/>
  <c r="S449" i="12"/>
  <c r="S450" i="12"/>
  <c r="S452" i="12"/>
  <c r="S451" i="12" s="1"/>
  <c r="R448" i="12"/>
  <c r="R451" i="12"/>
  <c r="Q448" i="12"/>
  <c r="Q451" i="12"/>
  <c r="P448" i="12"/>
  <c r="P451" i="12"/>
  <c r="O449" i="12"/>
  <c r="O450" i="12"/>
  <c r="O452" i="12"/>
  <c r="O451" i="12" s="1"/>
  <c r="N448" i="12"/>
  <c r="N451" i="12"/>
  <c r="M448" i="12"/>
  <c r="M451" i="12"/>
  <c r="L448" i="12"/>
  <c r="L451" i="12"/>
  <c r="K448" i="12"/>
  <c r="K451" i="12"/>
  <c r="J448" i="12"/>
  <c r="J451" i="12"/>
  <c r="I448" i="12"/>
  <c r="I451" i="12"/>
  <c r="H448" i="12"/>
  <c r="H451" i="12"/>
  <c r="AQ416" i="12"/>
  <c r="H416" i="12"/>
  <c r="BF416" i="12"/>
  <c r="BF398" i="12"/>
  <c r="BE416" i="12"/>
  <c r="BE398" i="12"/>
  <c r="BD416" i="12"/>
  <c r="BD398" i="12"/>
  <c r="BC416" i="12"/>
  <c r="BC398" i="12"/>
  <c r="BB416" i="12"/>
  <c r="BB398" i="12"/>
  <c r="BA416" i="12"/>
  <c r="BA398" i="12"/>
  <c r="G417" i="12"/>
  <c r="AP417" i="12"/>
  <c r="G418" i="12"/>
  <c r="AP418" i="12"/>
  <c r="G419" i="12"/>
  <c r="AP419" i="12"/>
  <c r="G420" i="12"/>
  <c r="G421" i="12"/>
  <c r="AP421" i="12"/>
  <c r="G422" i="12"/>
  <c r="AP422" i="12"/>
  <c r="AU399" i="12"/>
  <c r="BN399" i="12" s="1"/>
  <c r="AU400" i="12"/>
  <c r="AZ400" i="12" s="1"/>
  <c r="AY400" i="12" s="1"/>
  <c r="AU401" i="12"/>
  <c r="AZ401" i="12" s="1"/>
  <c r="AY401" i="12" s="1"/>
  <c r="AU402" i="12"/>
  <c r="AZ402" i="12" s="1"/>
  <c r="AY402" i="12" s="1"/>
  <c r="AU403" i="12"/>
  <c r="BN403" i="12" s="1"/>
  <c r="AU404" i="12"/>
  <c r="AZ404" i="12" s="1"/>
  <c r="AY404" i="12" s="1"/>
  <c r="AU405" i="12"/>
  <c r="AZ405" i="12" s="1"/>
  <c r="AU406" i="12"/>
  <c r="AZ406" i="12" s="1"/>
  <c r="AY406" i="12" s="1"/>
  <c r="AU407" i="12"/>
  <c r="BN407" i="12" s="1"/>
  <c r="AU408" i="12"/>
  <c r="AZ408" i="12" s="1"/>
  <c r="AY408" i="12" s="1"/>
  <c r="AU409" i="12"/>
  <c r="AZ409" i="12" s="1"/>
  <c r="AY409" i="12" s="1"/>
  <c r="AU410" i="12"/>
  <c r="BN410" i="12" s="1"/>
  <c r="AU411" i="12"/>
  <c r="AZ411" i="12" s="1"/>
  <c r="AY411" i="12" s="1"/>
  <c r="AU412" i="12"/>
  <c r="AZ412" i="12" s="1"/>
  <c r="AY412" i="12" s="1"/>
  <c r="AU413" i="12"/>
  <c r="AZ413" i="12" s="1"/>
  <c r="AY413" i="12" s="1"/>
  <c r="AU414" i="12"/>
  <c r="BN414" i="12" s="1"/>
  <c r="AU415" i="12"/>
  <c r="BN415" i="12" s="1"/>
  <c r="AY423" i="12"/>
  <c r="AY405" i="12"/>
  <c r="AX416" i="12"/>
  <c r="AX398" i="12"/>
  <c r="AW416" i="12"/>
  <c r="AW398" i="12"/>
  <c r="AV416" i="12"/>
  <c r="AV398" i="12"/>
  <c r="AU417" i="12"/>
  <c r="AT417" i="12" s="1"/>
  <c r="AU418" i="12"/>
  <c r="AT418" i="12" s="1"/>
  <c r="AU419" i="12"/>
  <c r="BN419" i="12" s="1"/>
  <c r="AU420" i="12"/>
  <c r="AT420" i="12" s="1"/>
  <c r="AU421" i="12"/>
  <c r="AT421" i="12" s="1"/>
  <c r="AU422" i="12"/>
  <c r="AT422" i="12" s="1"/>
  <c r="AU423" i="12"/>
  <c r="AT423" i="12" s="1"/>
  <c r="AS416" i="12"/>
  <c r="AS398" i="12"/>
  <c r="AR416" i="12"/>
  <c r="AR398" i="12"/>
  <c r="AQ398" i="12"/>
  <c r="AP423" i="12"/>
  <c r="AP401" i="12"/>
  <c r="AP402" i="12"/>
  <c r="AP404" i="12"/>
  <c r="BI404" i="12" s="1"/>
  <c r="AP406" i="12"/>
  <c r="AP407" i="12"/>
  <c r="AP408" i="12"/>
  <c r="AP409" i="12"/>
  <c r="AP410" i="12"/>
  <c r="AP411" i="12"/>
  <c r="AP412" i="12"/>
  <c r="AP413" i="12"/>
  <c r="AP414" i="12"/>
  <c r="AP415" i="12"/>
  <c r="AO416" i="12"/>
  <c r="AO398" i="12"/>
  <c r="AN416" i="12"/>
  <c r="AN398" i="12"/>
  <c r="AM417" i="12"/>
  <c r="AM418" i="12"/>
  <c r="AL418" i="12" s="1"/>
  <c r="AM419" i="12"/>
  <c r="AL419" i="12" s="1"/>
  <c r="AM420" i="12"/>
  <c r="AL420" i="12" s="1"/>
  <c r="AM421" i="12"/>
  <c r="AL421" i="12" s="1"/>
  <c r="AM422" i="12"/>
  <c r="AL422" i="12" s="1"/>
  <c r="AM399" i="12"/>
  <c r="AL399" i="12" s="1"/>
  <c r="AM400" i="12"/>
  <c r="AL400" i="12" s="1"/>
  <c r="AM401" i="12"/>
  <c r="AL401" i="12" s="1"/>
  <c r="AM402" i="12"/>
  <c r="AL402" i="12" s="1"/>
  <c r="AM403" i="12"/>
  <c r="AL403" i="12" s="1"/>
  <c r="AM404" i="12"/>
  <c r="AL404" i="12" s="1"/>
  <c r="AM405" i="12"/>
  <c r="AL405" i="12" s="1"/>
  <c r="AM406" i="12"/>
  <c r="AL406" i="12" s="1"/>
  <c r="AM407" i="12"/>
  <c r="AL407" i="12" s="1"/>
  <c r="AM408" i="12"/>
  <c r="AL408" i="12" s="1"/>
  <c r="AM409" i="12"/>
  <c r="AL409" i="12" s="1"/>
  <c r="AM410" i="12"/>
  <c r="AL410" i="12" s="1"/>
  <c r="AM411" i="12"/>
  <c r="AL411" i="12" s="1"/>
  <c r="AM412" i="12"/>
  <c r="AL412" i="12" s="1"/>
  <c r="AM413" i="12"/>
  <c r="AL413" i="12" s="1"/>
  <c r="AM414" i="12"/>
  <c r="AL414" i="12" s="1"/>
  <c r="AM415" i="12"/>
  <c r="AL415" i="12" s="1"/>
  <c r="AL423" i="12"/>
  <c r="AK416" i="12"/>
  <c r="AK398" i="12"/>
  <c r="AJ416" i="12"/>
  <c r="AJ398" i="12"/>
  <c r="AI417" i="12"/>
  <c r="AI418" i="12"/>
  <c r="AH418" i="12" s="1"/>
  <c r="AI419" i="12"/>
  <c r="AH419" i="12" s="1"/>
  <c r="AI420" i="12"/>
  <c r="AH420" i="12" s="1"/>
  <c r="AI421" i="12"/>
  <c r="AH421" i="12" s="1"/>
  <c r="AI422" i="12"/>
  <c r="AH422" i="12" s="1"/>
  <c r="AI399" i="12"/>
  <c r="AH399" i="12" s="1"/>
  <c r="AI400" i="12"/>
  <c r="AH400" i="12" s="1"/>
  <c r="AI401" i="12"/>
  <c r="AI402" i="12"/>
  <c r="AH402" i="12" s="1"/>
  <c r="AI403" i="12"/>
  <c r="AH403" i="12" s="1"/>
  <c r="AI404" i="12"/>
  <c r="AH404" i="12" s="1"/>
  <c r="AI405" i="12"/>
  <c r="AH405" i="12" s="1"/>
  <c r="AI406" i="12"/>
  <c r="AH406" i="12" s="1"/>
  <c r="AI407" i="12"/>
  <c r="AH407" i="12" s="1"/>
  <c r="AI408" i="12"/>
  <c r="AH408" i="12" s="1"/>
  <c r="AI409" i="12"/>
  <c r="AH409" i="12" s="1"/>
  <c r="AI410" i="12"/>
  <c r="AH410" i="12" s="1"/>
  <c r="AI411" i="12"/>
  <c r="AH411" i="12" s="1"/>
  <c r="AI412" i="12"/>
  <c r="AH412" i="12" s="1"/>
  <c r="AI413" i="12"/>
  <c r="AH413" i="12" s="1"/>
  <c r="AI414" i="12"/>
  <c r="AH414" i="12" s="1"/>
  <c r="AI415" i="12"/>
  <c r="AH415" i="12" s="1"/>
  <c r="AH423" i="12"/>
  <c r="AG416" i="12"/>
  <c r="AG398" i="12"/>
  <c r="AF416" i="12"/>
  <c r="AF398" i="12"/>
  <c r="AE416" i="12"/>
  <c r="AE398" i="12"/>
  <c r="AD417" i="12"/>
  <c r="AD418" i="12"/>
  <c r="AD419" i="12"/>
  <c r="AD420" i="12"/>
  <c r="AD421" i="12"/>
  <c r="AD422" i="12"/>
  <c r="AD423" i="12"/>
  <c r="AD399" i="12"/>
  <c r="AD400" i="12"/>
  <c r="AD401" i="12"/>
  <c r="AD402" i="12"/>
  <c r="AD403" i="12"/>
  <c r="AD404" i="12"/>
  <c r="AD405" i="12"/>
  <c r="AD406" i="12"/>
  <c r="AD407" i="12"/>
  <c r="AD408" i="12"/>
  <c r="AD409" i="12"/>
  <c r="AD410" i="12"/>
  <c r="AD411" i="12"/>
  <c r="AD412" i="12"/>
  <c r="AD413" i="12"/>
  <c r="AD414" i="12"/>
  <c r="AD415" i="12"/>
  <c r="AC416" i="12"/>
  <c r="AC398" i="12"/>
  <c r="AB416" i="12"/>
  <c r="AB398" i="12"/>
  <c r="AA416" i="12"/>
  <c r="AA398" i="12"/>
  <c r="Z417" i="12"/>
  <c r="Z418" i="12"/>
  <c r="Z419" i="12"/>
  <c r="Z420" i="12"/>
  <c r="Z421" i="12"/>
  <c r="Z422" i="12"/>
  <c r="Z423" i="12"/>
  <c r="Z399" i="12"/>
  <c r="Z400" i="12"/>
  <c r="Z401" i="12"/>
  <c r="Z402" i="12"/>
  <c r="Z403" i="12"/>
  <c r="Z404" i="12"/>
  <c r="Z405" i="12"/>
  <c r="Z406" i="12"/>
  <c r="Z407" i="12"/>
  <c r="Z408" i="12"/>
  <c r="Z409" i="12"/>
  <c r="Z410" i="12"/>
  <c r="Z411" i="12"/>
  <c r="Z412" i="12"/>
  <c r="Z413" i="12"/>
  <c r="Z414" i="12"/>
  <c r="Z415" i="12"/>
  <c r="V416" i="12"/>
  <c r="V398" i="12"/>
  <c r="U416" i="12"/>
  <c r="U398" i="12"/>
  <c r="T416" i="12"/>
  <c r="Y416" i="12" s="1"/>
  <c r="T398" i="12"/>
  <c r="Y398" i="12" s="1"/>
  <c r="S417" i="12"/>
  <c r="S418" i="12"/>
  <c r="S419" i="12"/>
  <c r="S420" i="12"/>
  <c r="S421" i="12"/>
  <c r="S422" i="12"/>
  <c r="S423" i="12"/>
  <c r="S399" i="12"/>
  <c r="BI399" i="12" s="1"/>
  <c r="S400" i="12"/>
  <c r="BI400" i="12" s="1"/>
  <c r="S401" i="12"/>
  <c r="S402" i="12"/>
  <c r="S403" i="12"/>
  <c r="BI403" i="12" s="1"/>
  <c r="S404" i="12"/>
  <c r="S405" i="12"/>
  <c r="BI405" i="12" s="1"/>
  <c r="S406" i="12"/>
  <c r="S407" i="12"/>
  <c r="S408" i="12"/>
  <c r="S409" i="12"/>
  <c r="S410" i="12"/>
  <c r="S411" i="12"/>
  <c r="S412" i="12"/>
  <c r="S413" i="12"/>
  <c r="S414" i="12"/>
  <c r="S415" i="12"/>
  <c r="R416" i="12"/>
  <c r="R398" i="12"/>
  <c r="Q416" i="12"/>
  <c r="Q398" i="12"/>
  <c r="P416" i="12"/>
  <c r="P398" i="12"/>
  <c r="O417" i="12"/>
  <c r="O418" i="12"/>
  <c r="O419" i="12"/>
  <c r="O420" i="12"/>
  <c r="O421" i="12"/>
  <c r="O422" i="12"/>
  <c r="O399" i="12"/>
  <c r="O400" i="12"/>
  <c r="O401" i="12"/>
  <c r="O402" i="12"/>
  <c r="O403" i="12"/>
  <c r="O404" i="12"/>
  <c r="O405" i="12"/>
  <c r="O406" i="12"/>
  <c r="O407" i="12"/>
  <c r="O408" i="12"/>
  <c r="O409" i="12"/>
  <c r="O410" i="12"/>
  <c r="O411" i="12"/>
  <c r="O412" i="12"/>
  <c r="O413" i="12"/>
  <c r="O414" i="12"/>
  <c r="O415" i="12"/>
  <c r="N416" i="12"/>
  <c r="N398" i="12"/>
  <c r="M416" i="12"/>
  <c r="M398" i="12"/>
  <c r="L416" i="12"/>
  <c r="L398" i="12"/>
  <c r="K416" i="12"/>
  <c r="K398" i="12"/>
  <c r="J416" i="12"/>
  <c r="J398" i="12"/>
  <c r="I416" i="12"/>
  <c r="I398" i="12"/>
  <c r="H398" i="12"/>
  <c r="G399" i="12"/>
  <c r="G400" i="12"/>
  <c r="G401" i="12"/>
  <c r="G402" i="12"/>
  <c r="G403" i="12"/>
  <c r="G404" i="12"/>
  <c r="G405" i="12"/>
  <c r="G406" i="12"/>
  <c r="G407" i="12"/>
  <c r="G408" i="12"/>
  <c r="G409" i="12"/>
  <c r="G410" i="12"/>
  <c r="G411" i="12"/>
  <c r="G412" i="12"/>
  <c r="G413" i="12"/>
  <c r="G414" i="12"/>
  <c r="G415" i="12"/>
  <c r="AU158" i="12"/>
  <c r="BF136" i="12"/>
  <c r="BF158" i="12"/>
  <c r="BE136" i="12"/>
  <c r="BE158" i="12"/>
  <c r="BD136" i="12"/>
  <c r="BD158" i="12"/>
  <c r="BC136" i="12"/>
  <c r="BC158" i="12"/>
  <c r="BB136" i="12"/>
  <c r="BB158" i="12"/>
  <c r="BA136" i="12"/>
  <c r="BA158" i="12"/>
  <c r="AZ136" i="12"/>
  <c r="AZ158" i="12"/>
  <c r="AY137" i="12"/>
  <c r="AY138" i="12"/>
  <c r="AY139" i="12"/>
  <c r="AY140" i="12"/>
  <c r="AY141" i="12"/>
  <c r="AY142" i="12"/>
  <c r="AY143" i="12"/>
  <c r="AY144" i="12"/>
  <c r="AY145" i="12"/>
  <c r="AY146" i="12"/>
  <c r="AY147" i="12"/>
  <c r="AY148" i="12"/>
  <c r="AY149" i="12"/>
  <c r="AY150" i="12"/>
  <c r="AY151" i="12"/>
  <c r="AY153" i="12"/>
  <c r="AY154" i="12"/>
  <c r="AY155" i="12"/>
  <c r="AY156" i="12"/>
  <c r="AY157" i="12"/>
  <c r="AY159" i="12"/>
  <c r="AY160" i="12"/>
  <c r="AX136" i="12"/>
  <c r="AX158" i="12"/>
  <c r="AW136" i="12"/>
  <c r="AW158" i="12"/>
  <c r="AV136" i="12"/>
  <c r="AV158" i="12"/>
  <c r="AU136" i="12"/>
  <c r="AT137" i="12"/>
  <c r="AT138" i="12"/>
  <c r="AT139" i="12"/>
  <c r="AT140" i="12"/>
  <c r="AT141" i="12"/>
  <c r="AT142" i="12"/>
  <c r="AT143" i="12"/>
  <c r="AT144" i="12"/>
  <c r="AT145" i="12"/>
  <c r="AT146" i="12"/>
  <c r="AT147" i="12"/>
  <c r="AT148" i="12"/>
  <c r="AT149" i="12"/>
  <c r="AT152" i="12"/>
  <c r="AT153" i="12"/>
  <c r="AT154" i="12"/>
  <c r="AT156" i="12"/>
  <c r="AT157" i="12"/>
  <c r="AT159" i="12"/>
  <c r="AT160" i="12"/>
  <c r="AS136" i="12"/>
  <c r="AS158" i="12"/>
  <c r="AR136" i="12"/>
  <c r="AR158" i="12"/>
  <c r="AQ136" i="12"/>
  <c r="AQ158" i="12"/>
  <c r="AP137" i="12"/>
  <c r="AP138" i="12"/>
  <c r="AP139" i="12"/>
  <c r="AP140" i="12"/>
  <c r="AP141" i="12"/>
  <c r="AP142" i="12"/>
  <c r="AP143" i="12"/>
  <c r="AP144" i="12"/>
  <c r="AP145" i="12"/>
  <c r="AP146" i="12"/>
  <c r="AP147" i="12"/>
  <c r="AP148" i="12"/>
  <c r="AP149" i="12"/>
  <c r="AP150" i="12"/>
  <c r="AP151" i="12"/>
  <c r="AP152" i="12"/>
  <c r="AP153" i="12"/>
  <c r="AP154" i="12"/>
  <c r="AP155" i="12"/>
  <c r="AP156" i="12"/>
  <c r="AP157" i="12"/>
  <c r="AP159" i="12"/>
  <c r="AP160" i="12"/>
  <c r="AO136" i="12"/>
  <c r="AO158" i="12"/>
  <c r="AN136" i="12"/>
  <c r="AN158" i="12"/>
  <c r="AM136" i="12"/>
  <c r="AM158"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9" i="12"/>
  <c r="AL160" i="12"/>
  <c r="AK136" i="12"/>
  <c r="AK158" i="12"/>
  <c r="AJ136" i="12"/>
  <c r="AJ158" i="12"/>
  <c r="AI136" i="12"/>
  <c r="AI158"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9" i="12"/>
  <c r="AH160" i="12"/>
  <c r="AG136" i="12"/>
  <c r="AG158" i="12"/>
  <c r="AF136" i="12"/>
  <c r="AF158" i="12"/>
  <c r="AE136" i="12"/>
  <c r="AE158"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9" i="12"/>
  <c r="AD160" i="12"/>
  <c r="AC136" i="12"/>
  <c r="AC158" i="12"/>
  <c r="AB136" i="12"/>
  <c r="AB158" i="12"/>
  <c r="AA136" i="12"/>
  <c r="AA158" i="12"/>
  <c r="Z137" i="12"/>
  <c r="Z138" i="12"/>
  <c r="Z139" i="12"/>
  <c r="Z140" i="12"/>
  <c r="Z141" i="12"/>
  <c r="Z142" i="12"/>
  <c r="Z143" i="12"/>
  <c r="Z144" i="12"/>
  <c r="Z145" i="12"/>
  <c r="Z146" i="12"/>
  <c r="Z147" i="12"/>
  <c r="Z148" i="12"/>
  <c r="Z149" i="12"/>
  <c r="Z150" i="12"/>
  <c r="Z151" i="12"/>
  <c r="Z152" i="12"/>
  <c r="Z153" i="12"/>
  <c r="Z154" i="12"/>
  <c r="Z155" i="12"/>
  <c r="Z156" i="12"/>
  <c r="Z157" i="12"/>
  <c r="Z159" i="12"/>
  <c r="Z160" i="12"/>
  <c r="V136" i="12"/>
  <c r="V158" i="12"/>
  <c r="U136" i="12"/>
  <c r="U158" i="12"/>
  <c r="T136" i="12"/>
  <c r="Y136" i="12" s="1"/>
  <c r="T158" i="12"/>
  <c r="Y158" i="12" s="1"/>
  <c r="S137" i="12"/>
  <c r="S138" i="12"/>
  <c r="S139" i="12"/>
  <c r="S140" i="12"/>
  <c r="S141" i="12"/>
  <c r="S142" i="12"/>
  <c r="S143" i="12"/>
  <c r="S144" i="12"/>
  <c r="S145" i="12"/>
  <c r="S146" i="12"/>
  <c r="S147" i="12"/>
  <c r="S148" i="12"/>
  <c r="S149" i="12"/>
  <c r="S150" i="12"/>
  <c r="S151" i="12"/>
  <c r="S152" i="12"/>
  <c r="S153" i="12"/>
  <c r="S154" i="12"/>
  <c r="S155" i="12"/>
  <c r="S156" i="12"/>
  <c r="S157" i="12"/>
  <c r="S159" i="12"/>
  <c r="S160" i="12"/>
  <c r="R136" i="12"/>
  <c r="R158" i="12"/>
  <c r="Q136" i="12"/>
  <c r="Q158" i="12"/>
  <c r="P136" i="12"/>
  <c r="P158" i="12"/>
  <c r="O136" i="12"/>
  <c r="O158" i="12"/>
  <c r="N136" i="12"/>
  <c r="N158" i="12"/>
  <c r="M136" i="12"/>
  <c r="M158" i="12"/>
  <c r="L136" i="12"/>
  <c r="L158" i="12"/>
  <c r="K136" i="12"/>
  <c r="K158" i="12"/>
  <c r="J136" i="12"/>
  <c r="J158" i="12"/>
  <c r="I136" i="12"/>
  <c r="I158" i="12"/>
  <c r="H136" i="12"/>
  <c r="H158" i="12"/>
  <c r="G136" i="12"/>
  <c r="G158" i="12"/>
  <c r="AU263" i="12"/>
  <c r="AU262" i="12" s="1"/>
  <c r="AQ263" i="12"/>
  <c r="H263" i="12"/>
  <c r="H262" i="12" s="1"/>
  <c r="AU259" i="12"/>
  <c r="AQ258" i="12"/>
  <c r="AQ257" i="12" s="1"/>
  <c r="H258" i="12"/>
  <c r="H257" i="12" s="1"/>
  <c r="AQ216" i="12"/>
  <c r="AQ215" i="12" s="1"/>
  <c r="H216" i="12"/>
  <c r="H215" i="12" s="1"/>
  <c r="AU216" i="12"/>
  <c r="AU215" i="12" s="1"/>
  <c r="BF108" i="12"/>
  <c r="BE108" i="12"/>
  <c r="BD108" i="12"/>
  <c r="BD94" i="12" s="1"/>
  <c r="BC108" i="12"/>
  <c r="BB108" i="12"/>
  <c r="BA108" i="12"/>
  <c r="AZ108" i="12"/>
  <c r="AZ94" i="12" s="1"/>
  <c r="AX108" i="12"/>
  <c r="AW108" i="12"/>
  <c r="AW94" i="12" s="1"/>
  <c r="AV108" i="12"/>
  <c r="AU108" i="12"/>
  <c r="AS108" i="12"/>
  <c r="AR108" i="12"/>
  <c r="AQ108" i="12"/>
  <c r="AQ94" i="12" s="1"/>
  <c r="AP109" i="12"/>
  <c r="AP110" i="12"/>
  <c r="AO108" i="12"/>
  <c r="AN108" i="12"/>
  <c r="AN94" i="12" s="1"/>
  <c r="AM108" i="12"/>
  <c r="AM94" i="12" s="1"/>
  <c r="AL109" i="12"/>
  <c r="AL110" i="12"/>
  <c r="AK108" i="12"/>
  <c r="AK94" i="12" s="1"/>
  <c r="AJ108" i="12"/>
  <c r="AJ94" i="12" s="1"/>
  <c r="AI108" i="12"/>
  <c r="AH109" i="12"/>
  <c r="AH110" i="12"/>
  <c r="AG108" i="12"/>
  <c r="AG94" i="12" s="1"/>
  <c r="AF108" i="12"/>
  <c r="AF94" i="12" s="1"/>
  <c r="AE108" i="12"/>
  <c r="AD109" i="12"/>
  <c r="AD110" i="12"/>
  <c r="AC108" i="12"/>
  <c r="AB108" i="12"/>
  <c r="AA108" i="12"/>
  <c r="AA94" i="12" s="1"/>
  <c r="Z109" i="12"/>
  <c r="Z110" i="12"/>
  <c r="V108" i="12"/>
  <c r="U108" i="12"/>
  <c r="U94" i="12" s="1"/>
  <c r="T108" i="12"/>
  <c r="Y108" i="12" s="1"/>
  <c r="S109" i="12"/>
  <c r="S110" i="12"/>
  <c r="R108" i="12"/>
  <c r="Q108" i="12"/>
  <c r="Q94" i="12" s="1"/>
  <c r="P108" i="12"/>
  <c r="O108" i="12"/>
  <c r="N108" i="12"/>
  <c r="N94" i="12" s="1"/>
  <c r="M108" i="12"/>
  <c r="M94" i="12" s="1"/>
  <c r="L108" i="12"/>
  <c r="K108" i="12"/>
  <c r="J108" i="12"/>
  <c r="I108" i="12"/>
  <c r="I94" i="12" s="1"/>
  <c r="H108" i="12"/>
  <c r="G108" i="12"/>
  <c r="G94" i="12" s="1"/>
  <c r="J10" i="8"/>
  <c r="J11" i="8"/>
  <c r="J13" i="8"/>
  <c r="J21" i="8"/>
  <c r="J19" i="8" s="1"/>
  <c r="J24" i="8"/>
  <c r="J38" i="8"/>
  <c r="J42" i="8"/>
  <c r="J43" i="8"/>
  <c r="J44" i="8"/>
  <c r="J56" i="8"/>
  <c r="J58" i="8"/>
  <c r="J60" i="8"/>
  <c r="J78" i="8"/>
  <c r="J87" i="8"/>
  <c r="J88" i="8"/>
  <c r="J90" i="8"/>
  <c r="J93" i="8"/>
  <c r="J100" i="8"/>
  <c r="H64" i="8"/>
  <c r="AU531" i="12"/>
  <c r="AT531" i="12" s="1"/>
  <c r="AU530" i="12"/>
  <c r="AT530" i="12" s="1"/>
  <c r="AU532" i="12"/>
  <c r="AT532" i="12" s="1"/>
  <c r="AU533" i="12"/>
  <c r="AT533" i="12" s="1"/>
  <c r="BG187" i="12"/>
  <c r="I25" i="8" s="1"/>
  <c r="I24" i="8" s="1"/>
  <c r="BH213" i="12"/>
  <c r="BX213" i="12" s="1"/>
  <c r="I45" i="8"/>
  <c r="BG975" i="12"/>
  <c r="BG974" i="12" s="1"/>
  <c r="I102" i="8"/>
  <c r="S14" i="13" s="1"/>
  <c r="I101" i="8"/>
  <c r="H85" i="8"/>
  <c r="BF433" i="12"/>
  <c r="BF432" i="12" s="1"/>
  <c r="BE433" i="12"/>
  <c r="BE432" i="12" s="1"/>
  <c r="BD433" i="12"/>
  <c r="BD432" i="12" s="1"/>
  <c r="BC433" i="12"/>
  <c r="BC432" i="12" s="1"/>
  <c r="BB433" i="12"/>
  <c r="BB432" i="12" s="1"/>
  <c r="BA433" i="12"/>
  <c r="BA432" i="12" s="1"/>
  <c r="AZ433" i="12"/>
  <c r="AZ432" i="12" s="1"/>
  <c r="AY434" i="12"/>
  <c r="AY433" i="12" s="1"/>
  <c r="AY432" i="12" s="1"/>
  <c r="AX433" i="12"/>
  <c r="AX432" i="12" s="1"/>
  <c r="AW433" i="12"/>
  <c r="AW432" i="12" s="1"/>
  <c r="AV433" i="12"/>
  <c r="AV432" i="12" s="1"/>
  <c r="AU433" i="12"/>
  <c r="AU432" i="12" s="1"/>
  <c r="AT434" i="12"/>
  <c r="AT433" i="12" s="1"/>
  <c r="AT432" i="12" s="1"/>
  <c r="AS433" i="12"/>
  <c r="AS432" i="12" s="1"/>
  <c r="AR433" i="12"/>
  <c r="AR432" i="12" s="1"/>
  <c r="AQ433" i="12"/>
  <c r="AQ432" i="12" s="1"/>
  <c r="AP434" i="12"/>
  <c r="AP433" i="12" s="1"/>
  <c r="AP432" i="12" s="1"/>
  <c r="AO433" i="12"/>
  <c r="AO432" i="12" s="1"/>
  <c r="AN433" i="12"/>
  <c r="AN432" i="12" s="1"/>
  <c r="AM433" i="12"/>
  <c r="AM432" i="12" s="1"/>
  <c r="AL434" i="12"/>
  <c r="AL433" i="12" s="1"/>
  <c r="AL432" i="12" s="1"/>
  <c r="AK433" i="12"/>
  <c r="AK432" i="12" s="1"/>
  <c r="AJ433" i="12"/>
  <c r="AJ432" i="12" s="1"/>
  <c r="AI433" i="12"/>
  <c r="AI432" i="12" s="1"/>
  <c r="AH434" i="12"/>
  <c r="AH433" i="12" s="1"/>
  <c r="AH432" i="12" s="1"/>
  <c r="AG433" i="12"/>
  <c r="AG432" i="12" s="1"/>
  <c r="AF433" i="12"/>
  <c r="AF432" i="12" s="1"/>
  <c r="AE433" i="12"/>
  <c r="AE432" i="12" s="1"/>
  <c r="AD434" i="12"/>
  <c r="AD433" i="12" s="1"/>
  <c r="AD432" i="12" s="1"/>
  <c r="AC433" i="12"/>
  <c r="AC432" i="12" s="1"/>
  <c r="AB433" i="12"/>
  <c r="AB432" i="12" s="1"/>
  <c r="AA433" i="12"/>
  <c r="AA432" i="12" s="1"/>
  <c r="Z434" i="12"/>
  <c r="Z433" i="12" s="1"/>
  <c r="Z432" i="12" s="1"/>
  <c r="V433" i="12"/>
  <c r="V432" i="12" s="1"/>
  <c r="U433" i="12"/>
  <c r="U432" i="12" s="1"/>
  <c r="T433" i="12"/>
  <c r="S434" i="12"/>
  <c r="S433" i="12" s="1"/>
  <c r="S432" i="12" s="1"/>
  <c r="R433" i="12"/>
  <c r="R432" i="12" s="1"/>
  <c r="Q433" i="12"/>
  <c r="Q432" i="12" s="1"/>
  <c r="P433" i="12"/>
  <c r="P432" i="12" s="1"/>
  <c r="O434" i="12"/>
  <c r="O433" i="12" s="1"/>
  <c r="O432" i="12" s="1"/>
  <c r="N433" i="12"/>
  <c r="N432" i="12" s="1"/>
  <c r="M433" i="12"/>
  <c r="M432" i="12" s="1"/>
  <c r="L433" i="12"/>
  <c r="L432" i="12" s="1"/>
  <c r="K433" i="12"/>
  <c r="K432" i="12" s="1"/>
  <c r="J433" i="12"/>
  <c r="J432" i="12" s="1"/>
  <c r="I433" i="12"/>
  <c r="I432" i="12" s="1"/>
  <c r="H433" i="12"/>
  <c r="H432" i="12" s="1"/>
  <c r="G434" i="12"/>
  <c r="G433" i="12" s="1"/>
  <c r="G432" i="12" s="1"/>
  <c r="G263" i="12"/>
  <c r="G262" i="12" s="1"/>
  <c r="BF263" i="12"/>
  <c r="BF262" i="12" s="1"/>
  <c r="BE263" i="12"/>
  <c r="BE262" i="12" s="1"/>
  <c r="BD263" i="12"/>
  <c r="BD262" i="12" s="1"/>
  <c r="BC263" i="12"/>
  <c r="BC262" i="12" s="1"/>
  <c r="BB263" i="12"/>
  <c r="BB262" i="12" s="1"/>
  <c r="BA263" i="12"/>
  <c r="BA262" i="12" s="1"/>
  <c r="AZ263" i="12"/>
  <c r="AZ262" i="12" s="1"/>
  <c r="AY264" i="12"/>
  <c r="AY263" i="12" s="1"/>
  <c r="AY262" i="12" s="1"/>
  <c r="AX263" i="12"/>
  <c r="AX262" i="12" s="1"/>
  <c r="AW263" i="12"/>
  <c r="AW262" i="12" s="1"/>
  <c r="AV263" i="12"/>
  <c r="AV262" i="12" s="1"/>
  <c r="AT264" i="12"/>
  <c r="AT263" i="12" s="1"/>
  <c r="AT262" i="12" s="1"/>
  <c r="AS263" i="12"/>
  <c r="AS262" i="12" s="1"/>
  <c r="AR263" i="12"/>
  <c r="AR262" i="12" s="1"/>
  <c r="AP264" i="12"/>
  <c r="AP263" i="12" s="1"/>
  <c r="AP262" i="12" s="1"/>
  <c r="AO263" i="12"/>
  <c r="AO262" i="12" s="1"/>
  <c r="AN263" i="12"/>
  <c r="AN262" i="12" s="1"/>
  <c r="AM263" i="12"/>
  <c r="AM262" i="12" s="1"/>
  <c r="AL264" i="12"/>
  <c r="AL263" i="12" s="1"/>
  <c r="AL262" i="12" s="1"/>
  <c r="AK263" i="12"/>
  <c r="AK262" i="12" s="1"/>
  <c r="AJ263" i="12"/>
  <c r="AJ262" i="12" s="1"/>
  <c r="AI263" i="12"/>
  <c r="AI262" i="12" s="1"/>
  <c r="AH264" i="12"/>
  <c r="AH263" i="12" s="1"/>
  <c r="AH262" i="12" s="1"/>
  <c r="AG263" i="12"/>
  <c r="AG262" i="12" s="1"/>
  <c r="AF263" i="12"/>
  <c r="AF262" i="12" s="1"/>
  <c r="AE263" i="12"/>
  <c r="AE262" i="12" s="1"/>
  <c r="AD264" i="12"/>
  <c r="AD263" i="12" s="1"/>
  <c r="AD262" i="12" s="1"/>
  <c r="AC263" i="12"/>
  <c r="AC262" i="12" s="1"/>
  <c r="AB263" i="12"/>
  <c r="AB262" i="12" s="1"/>
  <c r="AA263" i="12"/>
  <c r="AA262" i="12" s="1"/>
  <c r="Z264" i="12"/>
  <c r="Z263" i="12" s="1"/>
  <c r="Z262" i="12" s="1"/>
  <c r="V263" i="12"/>
  <c r="V262" i="12" s="1"/>
  <c r="U263" i="12"/>
  <c r="U262" i="12" s="1"/>
  <c r="T263" i="12"/>
  <c r="S264" i="12"/>
  <c r="S263" i="12" s="1"/>
  <c r="S262" i="12" s="1"/>
  <c r="R263" i="12"/>
  <c r="R262" i="12" s="1"/>
  <c r="Q263" i="12"/>
  <c r="Q262" i="12" s="1"/>
  <c r="P263" i="12"/>
  <c r="P262" i="12" s="1"/>
  <c r="O263" i="12"/>
  <c r="O262" i="12" s="1"/>
  <c r="N263" i="12"/>
  <c r="N262" i="12" s="1"/>
  <c r="M263" i="12"/>
  <c r="M262" i="12" s="1"/>
  <c r="L263" i="12"/>
  <c r="L262" i="12" s="1"/>
  <c r="K263" i="12"/>
  <c r="K262" i="12" s="1"/>
  <c r="J263" i="12"/>
  <c r="J262" i="12" s="1"/>
  <c r="I263" i="12"/>
  <c r="I262" i="12" s="1"/>
  <c r="J101" i="8"/>
  <c r="J94" i="8"/>
  <c r="J75" i="8"/>
  <c r="J62" i="8"/>
  <c r="J33" i="8"/>
  <c r="J29" i="8"/>
  <c r="J27" i="8"/>
  <c r="J26" i="8"/>
  <c r="H54" i="8"/>
  <c r="H53" i="8" s="1"/>
  <c r="H62" i="8"/>
  <c r="H33" i="8"/>
  <c r="H35" i="8"/>
  <c r="H32" i="8" s="1"/>
  <c r="H44" i="8"/>
  <c r="H75" i="8"/>
  <c r="H77" i="8"/>
  <c r="H74" i="8" s="1"/>
  <c r="H73" i="8" s="1"/>
  <c r="H94" i="8"/>
  <c r="H96" i="8"/>
  <c r="H107" i="8"/>
  <c r="H106" i="8" s="1"/>
  <c r="H101" i="8"/>
  <c r="H8" i="8"/>
  <c r="H19" i="8"/>
  <c r="H24" i="8"/>
  <c r="H27" i="8"/>
  <c r="H26" i="8" s="1"/>
  <c r="H29" i="8"/>
  <c r="BF565" i="12"/>
  <c r="BE565" i="12"/>
  <c r="BD565" i="12"/>
  <c r="BC565" i="12"/>
  <c r="BB565" i="12"/>
  <c r="BA565" i="12"/>
  <c r="BA554" i="12" s="1"/>
  <c r="G566" i="12"/>
  <c r="AP566" i="12"/>
  <c r="AP565" i="12" s="1"/>
  <c r="AX565" i="12"/>
  <c r="AW565" i="12"/>
  <c r="AV565" i="12"/>
  <c r="AU566" i="12"/>
  <c r="BN566" i="12" s="1"/>
  <c r="AS565" i="12"/>
  <c r="AR565" i="12"/>
  <c r="AQ565" i="12"/>
  <c r="AO565" i="12"/>
  <c r="AO554" i="12" s="1"/>
  <c r="AN565" i="12"/>
  <c r="AM566" i="12"/>
  <c r="AK565" i="12"/>
  <c r="AJ565" i="12"/>
  <c r="AI566" i="12"/>
  <c r="AG565" i="12"/>
  <c r="AF565" i="12"/>
  <c r="AE565" i="12"/>
  <c r="AE554" i="12" s="1"/>
  <c r="AD566" i="12"/>
  <c r="AD565" i="12" s="1"/>
  <c r="AC565" i="12"/>
  <c r="AB565" i="12"/>
  <c r="AA565" i="12"/>
  <c r="AA554" i="12" s="1"/>
  <c r="Z566" i="12"/>
  <c r="Z565" i="12" s="1"/>
  <c r="V565" i="12"/>
  <c r="U565" i="12"/>
  <c r="T565" i="12"/>
  <c r="S566" i="12"/>
  <c r="S565" i="12" s="1"/>
  <c r="R565" i="12"/>
  <c r="Q565" i="12"/>
  <c r="P565" i="12"/>
  <c r="O566" i="12"/>
  <c r="O565" i="12" s="1"/>
  <c r="N565" i="12"/>
  <c r="M565" i="12"/>
  <c r="L565" i="12"/>
  <c r="K565" i="12"/>
  <c r="J565" i="12"/>
  <c r="I565" i="12"/>
  <c r="H565" i="12"/>
  <c r="AP556" i="12"/>
  <c r="AP557" i="12"/>
  <c r="AP558" i="12"/>
  <c r="AP560" i="12"/>
  <c r="AP561" i="12"/>
  <c r="AP562" i="12"/>
  <c r="AP563" i="12"/>
  <c r="AP564" i="12"/>
  <c r="AM556" i="12"/>
  <c r="AM557" i="12"/>
  <c r="AL557" i="12" s="1"/>
  <c r="AM558" i="12"/>
  <c r="AL558" i="12" s="1"/>
  <c r="AM559" i="12"/>
  <c r="AL559" i="12" s="1"/>
  <c r="AM1115" i="12"/>
  <c r="AL1115" i="12" s="1"/>
  <c r="AM560" i="12"/>
  <c r="AL560" i="12" s="1"/>
  <c r="AM561" i="12"/>
  <c r="AL561" i="12" s="1"/>
  <c r="AM562" i="12"/>
  <c r="AL562" i="12" s="1"/>
  <c r="AM563" i="12"/>
  <c r="AL563" i="12" s="1"/>
  <c r="AM564" i="12"/>
  <c r="AL564" i="12" s="1"/>
  <c r="AI556" i="12"/>
  <c r="AI557" i="12"/>
  <c r="AH557" i="12" s="1"/>
  <c r="AI558" i="12"/>
  <c r="AH558" i="12" s="1"/>
  <c r="AI559" i="12"/>
  <c r="AH559" i="12" s="1"/>
  <c r="AI1115" i="12"/>
  <c r="AH1115" i="12" s="1"/>
  <c r="AI560" i="12"/>
  <c r="AH560" i="12" s="1"/>
  <c r="AI561" i="12"/>
  <c r="AH561" i="12" s="1"/>
  <c r="AI562" i="12"/>
  <c r="AH562" i="12" s="1"/>
  <c r="AI563" i="12"/>
  <c r="AH563" i="12" s="1"/>
  <c r="AI564" i="12"/>
  <c r="AH564" i="12" s="1"/>
  <c r="AD556" i="12"/>
  <c r="AD557" i="12"/>
  <c r="AD558" i="12"/>
  <c r="AD559" i="12"/>
  <c r="AD1115" i="12"/>
  <c r="AD560" i="12"/>
  <c r="AD561" i="12"/>
  <c r="AD562" i="12"/>
  <c r="AD563" i="12"/>
  <c r="AD564" i="12"/>
  <c r="Z556" i="12"/>
  <c r="Z557" i="12"/>
  <c r="Z558" i="12"/>
  <c r="Z559" i="12"/>
  <c r="Z1115" i="12"/>
  <c r="Z560" i="12"/>
  <c r="Z561" i="12"/>
  <c r="Z562" i="12"/>
  <c r="Z563" i="12"/>
  <c r="Z564" i="12"/>
  <c r="S556" i="12"/>
  <c r="S557" i="12"/>
  <c r="S558" i="12"/>
  <c r="S559" i="12"/>
  <c r="BI559" i="12" s="1"/>
  <c r="S1115" i="12"/>
  <c r="BI1115" i="12" s="1"/>
  <c r="S560" i="12"/>
  <c r="S561" i="12"/>
  <c r="S562" i="12"/>
  <c r="S563" i="12"/>
  <c r="S564" i="12"/>
  <c r="O556" i="12"/>
  <c r="O557" i="12"/>
  <c r="O558" i="12"/>
  <c r="O559" i="12"/>
  <c r="O1115" i="12"/>
  <c r="O560" i="12"/>
  <c r="O561" i="12"/>
  <c r="O562" i="12"/>
  <c r="O563" i="12"/>
  <c r="O564" i="12"/>
  <c r="G556" i="12"/>
  <c r="G557" i="12"/>
  <c r="G558" i="12"/>
  <c r="G559" i="12"/>
  <c r="G1115" i="12"/>
  <c r="G560" i="12"/>
  <c r="G561" i="12"/>
  <c r="G562" i="12"/>
  <c r="G563" i="12"/>
  <c r="G564" i="12"/>
  <c r="AY544" i="12"/>
  <c r="AY545" i="12"/>
  <c r="AY546" i="12"/>
  <c r="AY547" i="12"/>
  <c r="AT544" i="12"/>
  <c r="AT545" i="12"/>
  <c r="AT546" i="12"/>
  <c r="AT547" i="12"/>
  <c r="AP544" i="12"/>
  <c r="BI544" i="12" s="1"/>
  <c r="AP545" i="12"/>
  <c r="AP546" i="12"/>
  <c r="BI546" i="12" s="1"/>
  <c r="AP547" i="12"/>
  <c r="AL544" i="12"/>
  <c r="AL545" i="12"/>
  <c r="AL546" i="12"/>
  <c r="AL547" i="12"/>
  <c r="AH544" i="12"/>
  <c r="AH545" i="12"/>
  <c r="AH546" i="12"/>
  <c r="AH547" i="12"/>
  <c r="AD544" i="12"/>
  <c r="AD545" i="12"/>
  <c r="AD546" i="12"/>
  <c r="AD547" i="12"/>
  <c r="Z544" i="12"/>
  <c r="Z545" i="12"/>
  <c r="Z546" i="12"/>
  <c r="Z547" i="12"/>
  <c r="S544" i="12"/>
  <c r="S545" i="12"/>
  <c r="S546" i="12"/>
  <c r="S547" i="12"/>
  <c r="BF536" i="12"/>
  <c r="BF535" i="12" s="1"/>
  <c r="BE536" i="12"/>
  <c r="BE535" i="12" s="1"/>
  <c r="BD536" i="12"/>
  <c r="BD535" i="12" s="1"/>
  <c r="BC536" i="12"/>
  <c r="BC535" i="12" s="1"/>
  <c r="BB536" i="12"/>
  <c r="BB535" i="12" s="1"/>
  <c r="BA536" i="12"/>
  <c r="BA535" i="12" s="1"/>
  <c r="AZ536" i="12"/>
  <c r="AZ535" i="12" s="1"/>
  <c r="AY537" i="12"/>
  <c r="AY538" i="12"/>
  <c r="AY539" i="12"/>
  <c r="AY540" i="12"/>
  <c r="AY541" i="12"/>
  <c r="AY542" i="12"/>
  <c r="AX536" i="12"/>
  <c r="AX535" i="12" s="1"/>
  <c r="AW536" i="12"/>
  <c r="AW535" i="12" s="1"/>
  <c r="AV536" i="12"/>
  <c r="AV535" i="12" s="1"/>
  <c r="AU536" i="12"/>
  <c r="AU535" i="12" s="1"/>
  <c r="AT537" i="12"/>
  <c r="AT538" i="12"/>
  <c r="AT539" i="12"/>
  <c r="AT540" i="12"/>
  <c r="AT541" i="12"/>
  <c r="AT542" i="12"/>
  <c r="AS536" i="12"/>
  <c r="AS535" i="12" s="1"/>
  <c r="AR536" i="12"/>
  <c r="AR535" i="12" s="1"/>
  <c r="AQ536" i="12"/>
  <c r="AQ535" i="12" s="1"/>
  <c r="AP537" i="12"/>
  <c r="AP538" i="12"/>
  <c r="AP539" i="12"/>
  <c r="AP540" i="12"/>
  <c r="AP541" i="12"/>
  <c r="AP542" i="12"/>
  <c r="AO536" i="12"/>
  <c r="AO535" i="12" s="1"/>
  <c r="AN536" i="12"/>
  <c r="AN535" i="12" s="1"/>
  <c r="AM536" i="12"/>
  <c r="AM535" i="12" s="1"/>
  <c r="AL537" i="12"/>
  <c r="AL538" i="12"/>
  <c r="AL539" i="12"/>
  <c r="AL540" i="12"/>
  <c r="AL541" i="12"/>
  <c r="AL542" i="12"/>
  <c r="AK536" i="12"/>
  <c r="AK535" i="12" s="1"/>
  <c r="AJ536" i="12"/>
  <c r="AJ535" i="12" s="1"/>
  <c r="AI536" i="12"/>
  <c r="AI535" i="12" s="1"/>
  <c r="AH537" i="12"/>
  <c r="AH538" i="12"/>
  <c r="AH539" i="12"/>
  <c r="AH540" i="12"/>
  <c r="AH541" i="12"/>
  <c r="AH542" i="12"/>
  <c r="AG536" i="12"/>
  <c r="AG535" i="12" s="1"/>
  <c r="AF536" i="12"/>
  <c r="AF535" i="12" s="1"/>
  <c r="AE536" i="12"/>
  <c r="AE535" i="12" s="1"/>
  <c r="AD537" i="12"/>
  <c r="AD538" i="12"/>
  <c r="AD539" i="12"/>
  <c r="AD540" i="12"/>
  <c r="AD541" i="12"/>
  <c r="AD542" i="12"/>
  <c r="AC536" i="12"/>
  <c r="AC535" i="12" s="1"/>
  <c r="AB536" i="12"/>
  <c r="AB535" i="12" s="1"/>
  <c r="AA536" i="12"/>
  <c r="AA535" i="12" s="1"/>
  <c r="Z537" i="12"/>
  <c r="Z538" i="12"/>
  <c r="Z539" i="12"/>
  <c r="Z540" i="12"/>
  <c r="Z541" i="12"/>
  <c r="Z542" i="12"/>
  <c r="V536" i="12"/>
  <c r="V535" i="12" s="1"/>
  <c r="U536" i="12"/>
  <c r="U535" i="12" s="1"/>
  <c r="T536" i="12"/>
  <c r="S537" i="12"/>
  <c r="S538" i="12"/>
  <c r="S539" i="12"/>
  <c r="S540" i="12"/>
  <c r="S541" i="12"/>
  <c r="S542" i="12"/>
  <c r="R536" i="12"/>
  <c r="R535" i="12" s="1"/>
  <c r="Q536" i="12"/>
  <c r="Q535" i="12" s="1"/>
  <c r="P536" i="12"/>
  <c r="P535" i="12" s="1"/>
  <c r="O536" i="12"/>
  <c r="O535" i="12" s="1"/>
  <c r="N536" i="12"/>
  <c r="N535" i="12" s="1"/>
  <c r="M536" i="12"/>
  <c r="M535" i="12" s="1"/>
  <c r="L536" i="12"/>
  <c r="L535" i="12" s="1"/>
  <c r="K536" i="12"/>
  <c r="K535" i="12" s="1"/>
  <c r="J536" i="12"/>
  <c r="J535" i="12" s="1"/>
  <c r="I536" i="12"/>
  <c r="I535" i="12" s="1"/>
  <c r="H536" i="12"/>
  <c r="H535" i="12" s="1"/>
  <c r="G536" i="12"/>
  <c r="G535" i="12" s="1"/>
  <c r="BF529" i="12"/>
  <c r="BF526" i="12" s="1"/>
  <c r="BE529" i="12"/>
  <c r="BE526" i="12" s="1"/>
  <c r="BD529" i="12"/>
  <c r="BD526" i="12" s="1"/>
  <c r="BC529" i="12"/>
  <c r="BC526" i="12" s="1"/>
  <c r="BB529" i="12"/>
  <c r="BB526" i="12" s="1"/>
  <c r="BA529" i="12"/>
  <c r="BA526" i="12" s="1"/>
  <c r="AZ529" i="12"/>
  <c r="AZ526" i="12" s="1"/>
  <c r="AX529" i="12"/>
  <c r="AX526" i="12" s="1"/>
  <c r="AW529" i="12"/>
  <c r="AW526" i="12" s="1"/>
  <c r="AV529" i="12"/>
  <c r="AV526" i="12" s="1"/>
  <c r="AS529" i="12"/>
  <c r="AS526" i="12" s="1"/>
  <c r="AR529" i="12"/>
  <c r="AR526" i="12" s="1"/>
  <c r="AQ529" i="12"/>
  <c r="AQ526" i="12" s="1"/>
  <c r="AP530" i="12"/>
  <c r="AP531" i="12"/>
  <c r="AP532" i="12"/>
  <c r="AP533" i="12"/>
  <c r="AO529" i="12"/>
  <c r="AO526" i="12" s="1"/>
  <c r="AN529" i="12"/>
  <c r="AN526" i="12" s="1"/>
  <c r="AM530" i="12"/>
  <c r="AL530" i="12" s="1"/>
  <c r="AM531" i="12"/>
  <c r="AL531" i="12" s="1"/>
  <c r="AM532" i="12"/>
  <c r="AM533" i="12"/>
  <c r="AL533" i="12" s="1"/>
  <c r="AK529" i="12"/>
  <c r="AK526" i="12" s="1"/>
  <c r="AJ529" i="12"/>
  <c r="AJ526" i="12" s="1"/>
  <c r="AI530" i="12"/>
  <c r="AH530" i="12" s="1"/>
  <c r="AI531" i="12"/>
  <c r="AH531" i="12" s="1"/>
  <c r="AI532" i="12"/>
  <c r="AI533" i="12"/>
  <c r="AH533" i="12" s="1"/>
  <c r="AG529" i="12"/>
  <c r="AG526" i="12" s="1"/>
  <c r="AF529" i="12"/>
  <c r="AF526" i="12" s="1"/>
  <c r="AE529" i="12"/>
  <c r="AE526" i="12" s="1"/>
  <c r="AD530" i="12"/>
  <c r="AD531" i="12"/>
  <c r="AD532" i="12"/>
  <c r="AD533" i="12"/>
  <c r="AC529" i="12"/>
  <c r="AC526" i="12" s="1"/>
  <c r="AB529" i="12"/>
  <c r="AB526" i="12" s="1"/>
  <c r="AA529" i="12"/>
  <c r="AA526" i="12" s="1"/>
  <c r="Z530" i="12"/>
  <c r="Z531" i="12"/>
  <c r="Z532" i="12"/>
  <c r="Z533" i="12"/>
  <c r="V529" i="12"/>
  <c r="V526" i="12" s="1"/>
  <c r="U529" i="12"/>
  <c r="U526" i="12" s="1"/>
  <c r="T529" i="12"/>
  <c r="S530" i="12"/>
  <c r="S531" i="12"/>
  <c r="S532" i="12"/>
  <c r="S533" i="12"/>
  <c r="R529" i="12"/>
  <c r="R526" i="12" s="1"/>
  <c r="Q529" i="12"/>
  <c r="Q526" i="12" s="1"/>
  <c r="P529" i="12"/>
  <c r="P526" i="12" s="1"/>
  <c r="O530" i="12"/>
  <c r="O531" i="12"/>
  <c r="O532" i="12"/>
  <c r="O533" i="12"/>
  <c r="N529" i="12"/>
  <c r="N526" i="12" s="1"/>
  <c r="M529" i="12"/>
  <c r="M526" i="12" s="1"/>
  <c r="L529" i="12"/>
  <c r="L526" i="12" s="1"/>
  <c r="K529" i="12"/>
  <c r="K526" i="12" s="1"/>
  <c r="J529" i="12"/>
  <c r="J526" i="12" s="1"/>
  <c r="I529" i="12"/>
  <c r="I526" i="12" s="1"/>
  <c r="H529" i="12"/>
  <c r="H526" i="12" s="1"/>
  <c r="G529" i="12"/>
  <c r="G526" i="12" s="1"/>
  <c r="AU528" i="12"/>
  <c r="AP528" i="12"/>
  <c r="AP527" i="12" s="1"/>
  <c r="AP1103" i="12"/>
  <c r="AM528" i="12"/>
  <c r="AM1103" i="12"/>
  <c r="AI528" i="12"/>
  <c r="AI1103" i="12"/>
  <c r="AD528" i="12"/>
  <c r="AD527" i="12" s="1"/>
  <c r="AD1103" i="12"/>
  <c r="Z528" i="12"/>
  <c r="Z527" i="12" s="1"/>
  <c r="Z1103" i="12"/>
  <c r="S528" i="12"/>
  <c r="S527" i="12" s="1"/>
  <c r="S1103" i="12"/>
  <c r="O528" i="12"/>
  <c r="O527" i="12" s="1"/>
  <c r="O1103" i="12"/>
  <c r="BF517" i="12"/>
  <c r="BF516" i="12" s="1"/>
  <c r="BE517" i="12"/>
  <c r="BE516" i="12" s="1"/>
  <c r="BD517" i="12"/>
  <c r="BD516" i="12" s="1"/>
  <c r="BC517" i="12"/>
  <c r="BC516" i="12" s="1"/>
  <c r="BB517" i="12"/>
  <c r="BB516" i="12" s="1"/>
  <c r="BA517" i="12"/>
  <c r="BA516" i="12" s="1"/>
  <c r="AU518" i="12"/>
  <c r="AZ518" i="12" s="1"/>
  <c r="AU519" i="12"/>
  <c r="BN519" i="12" s="1"/>
  <c r="AU520" i="12"/>
  <c r="AT520" i="12" s="1"/>
  <c r="AX517" i="12"/>
  <c r="AX516" i="12" s="1"/>
  <c r="AW517" i="12"/>
  <c r="AW516" i="12" s="1"/>
  <c r="AV517" i="12"/>
  <c r="AV516" i="12" s="1"/>
  <c r="AS517" i="12"/>
  <c r="AS516" i="12" s="1"/>
  <c r="AR517" i="12"/>
  <c r="AR516" i="12" s="1"/>
  <c r="AQ517" i="12"/>
  <c r="AQ516" i="12" s="1"/>
  <c r="AP519" i="12"/>
  <c r="AP520" i="12"/>
  <c r="AO517" i="12"/>
  <c r="AO516" i="12" s="1"/>
  <c r="AN517" i="12"/>
  <c r="AN516" i="12" s="1"/>
  <c r="AM518" i="12"/>
  <c r="AL518" i="12" s="1"/>
  <c r="AM519" i="12"/>
  <c r="AM520" i="12"/>
  <c r="AL520" i="12" s="1"/>
  <c r="AK517" i="12"/>
  <c r="AK516" i="12" s="1"/>
  <c r="AJ517" i="12"/>
  <c r="AJ516" i="12" s="1"/>
  <c r="AI517" i="12"/>
  <c r="AI516" i="12" s="1"/>
  <c r="AH518" i="12"/>
  <c r="AH519" i="12"/>
  <c r="AH520" i="12"/>
  <c r="AG517" i="12"/>
  <c r="AG516" i="12" s="1"/>
  <c r="AF517" i="12"/>
  <c r="AF516" i="12" s="1"/>
  <c r="AE517" i="12"/>
  <c r="AE516" i="12" s="1"/>
  <c r="AD518" i="12"/>
  <c r="AD519" i="12"/>
  <c r="AD520" i="12"/>
  <c r="AC517" i="12"/>
  <c r="AC516" i="12" s="1"/>
  <c r="AB517" i="12"/>
  <c r="AB516" i="12" s="1"/>
  <c r="AA517" i="12"/>
  <c r="AA516" i="12" s="1"/>
  <c r="Z518" i="12"/>
  <c r="Z519" i="12"/>
  <c r="Z520" i="12"/>
  <c r="V517" i="12"/>
  <c r="V516" i="12" s="1"/>
  <c r="U517" i="12"/>
  <c r="U516" i="12" s="1"/>
  <c r="T517" i="12"/>
  <c r="S518" i="12"/>
  <c r="S519" i="12"/>
  <c r="S520" i="12"/>
  <c r="R517" i="12"/>
  <c r="R516" i="12" s="1"/>
  <c r="Q517" i="12"/>
  <c r="Q516" i="12" s="1"/>
  <c r="P517" i="12"/>
  <c r="P516" i="12" s="1"/>
  <c r="O517" i="12"/>
  <c r="O516" i="12" s="1"/>
  <c r="N517" i="12"/>
  <c r="N516" i="12" s="1"/>
  <c r="M517" i="12"/>
  <c r="M516" i="12" s="1"/>
  <c r="L517" i="12"/>
  <c r="L516" i="12" s="1"/>
  <c r="K517" i="12"/>
  <c r="K516" i="12" s="1"/>
  <c r="J517" i="12"/>
  <c r="J516" i="12" s="1"/>
  <c r="I517" i="12"/>
  <c r="I516" i="12" s="1"/>
  <c r="H517" i="12"/>
  <c r="H516" i="12" s="1"/>
  <c r="G517" i="12"/>
  <c r="G516" i="12" s="1"/>
  <c r="BF507" i="12"/>
  <c r="BF506" i="12" s="1"/>
  <c r="BE507" i="12"/>
  <c r="BE506" i="12" s="1"/>
  <c r="BD507" i="12"/>
  <c r="BD506" i="12" s="1"/>
  <c r="BC507" i="12"/>
  <c r="BC506" i="12" s="1"/>
  <c r="BB507" i="12"/>
  <c r="BB506" i="12" s="1"/>
  <c r="BA507" i="12"/>
  <c r="BA506" i="12" s="1"/>
  <c r="AU508" i="12"/>
  <c r="BN508" i="12" s="1"/>
  <c r="AU509" i="12"/>
  <c r="BN509" i="12" s="1"/>
  <c r="AU510" i="12"/>
  <c r="AZ510" i="12" s="1"/>
  <c r="AY510" i="12" s="1"/>
  <c r="AU511" i="12"/>
  <c r="BN511" i="12" s="1"/>
  <c r="AU512" i="12"/>
  <c r="BN512" i="12" s="1"/>
  <c r="AU513" i="12"/>
  <c r="BN513" i="12" s="1"/>
  <c r="AX507" i="12"/>
  <c r="AX506" i="12" s="1"/>
  <c r="AW507" i="12"/>
  <c r="AW506" i="12" s="1"/>
  <c r="AV507" i="12"/>
  <c r="AV506" i="12" s="1"/>
  <c r="AS507" i="12"/>
  <c r="AS506" i="12" s="1"/>
  <c r="AR507" i="12"/>
  <c r="AR506" i="12" s="1"/>
  <c r="AQ507" i="12"/>
  <c r="AQ506" i="12" s="1"/>
  <c r="AP508" i="12"/>
  <c r="AP509" i="12"/>
  <c r="AP510" i="12"/>
  <c r="AP511" i="12"/>
  <c r="AP512" i="12"/>
  <c r="AP513" i="12"/>
  <c r="AO507" i="12"/>
  <c r="AO506" i="12" s="1"/>
  <c r="AN507" i="12"/>
  <c r="AN506" i="12" s="1"/>
  <c r="AM508" i="12"/>
  <c r="AL508" i="12" s="1"/>
  <c r="AM509" i="12"/>
  <c r="AL509" i="12" s="1"/>
  <c r="AM510" i="12"/>
  <c r="AL510" i="12" s="1"/>
  <c r="AM511" i="12"/>
  <c r="AL511" i="12" s="1"/>
  <c r="AM512" i="12"/>
  <c r="AL512" i="12" s="1"/>
  <c r="AM513" i="12"/>
  <c r="AL513" i="12" s="1"/>
  <c r="AK507" i="12"/>
  <c r="AK506" i="12" s="1"/>
  <c r="AJ507" i="12"/>
  <c r="AJ506" i="12" s="1"/>
  <c r="AI508" i="12"/>
  <c r="AH508" i="12" s="1"/>
  <c r="AI509" i="12"/>
  <c r="AH509" i="12" s="1"/>
  <c r="AI510" i="12"/>
  <c r="AH510" i="12" s="1"/>
  <c r="AI511" i="12"/>
  <c r="AH511" i="12" s="1"/>
  <c r="AI512" i="12"/>
  <c r="AH512" i="12" s="1"/>
  <c r="AI513" i="12"/>
  <c r="AH513" i="12" s="1"/>
  <c r="AG507" i="12"/>
  <c r="AG506" i="12" s="1"/>
  <c r="AF507" i="12"/>
  <c r="AF506" i="12" s="1"/>
  <c r="AE507" i="12"/>
  <c r="AE506" i="12" s="1"/>
  <c r="AD508" i="12"/>
  <c r="AD509" i="12"/>
  <c r="AD510" i="12"/>
  <c r="AD511" i="12"/>
  <c r="AD512" i="12"/>
  <c r="AD513" i="12"/>
  <c r="AC507" i="12"/>
  <c r="AC506" i="12" s="1"/>
  <c r="AB507" i="12"/>
  <c r="AB506" i="12" s="1"/>
  <c r="AA507" i="12"/>
  <c r="AA506" i="12" s="1"/>
  <c r="Z508" i="12"/>
  <c r="Z509" i="12"/>
  <c r="Z510" i="12"/>
  <c r="Z511" i="12"/>
  <c r="Z512" i="12"/>
  <c r="Z513" i="12"/>
  <c r="V507" i="12"/>
  <c r="V506" i="12" s="1"/>
  <c r="U507" i="12"/>
  <c r="U506" i="12" s="1"/>
  <c r="T507" i="12"/>
  <c r="S508" i="12"/>
  <c r="S509" i="12"/>
  <c r="S510" i="12"/>
  <c r="S511" i="12"/>
  <c r="S512" i="12"/>
  <c r="S513" i="12"/>
  <c r="R507" i="12"/>
  <c r="R506" i="12" s="1"/>
  <c r="Q507" i="12"/>
  <c r="Q506" i="12" s="1"/>
  <c r="P507" i="12"/>
  <c r="P506" i="12" s="1"/>
  <c r="O508" i="12"/>
  <c r="O509" i="12"/>
  <c r="O510" i="12"/>
  <c r="O511" i="12"/>
  <c r="O512" i="12"/>
  <c r="O513" i="12"/>
  <c r="N507" i="12"/>
  <c r="N506" i="12" s="1"/>
  <c r="M507" i="12"/>
  <c r="M506" i="12" s="1"/>
  <c r="L507" i="12"/>
  <c r="L506" i="12" s="1"/>
  <c r="K507" i="12"/>
  <c r="K506" i="12" s="1"/>
  <c r="J507" i="12"/>
  <c r="J506" i="12" s="1"/>
  <c r="I507" i="12"/>
  <c r="I506" i="12" s="1"/>
  <c r="H513" i="12"/>
  <c r="H507" i="12" s="1"/>
  <c r="H506" i="12" s="1"/>
  <c r="G512" i="12"/>
  <c r="G507" i="12" s="1"/>
  <c r="G506" i="12" s="1"/>
  <c r="BF499" i="12"/>
  <c r="BF498" i="12" s="1"/>
  <c r="BE499" i="12"/>
  <c r="BE498" i="12" s="1"/>
  <c r="BD499" i="12"/>
  <c r="BD498" i="12" s="1"/>
  <c r="BC499" i="12"/>
  <c r="BC498" i="12" s="1"/>
  <c r="BB499" i="12"/>
  <c r="BB498" i="12" s="1"/>
  <c r="BA499" i="12"/>
  <c r="BA498" i="12" s="1"/>
  <c r="AZ499" i="12"/>
  <c r="AZ498" i="12" s="1"/>
  <c r="AY500" i="12"/>
  <c r="AY499" i="12" s="1"/>
  <c r="AY498" i="12" s="1"/>
  <c r="AX499" i="12"/>
  <c r="AX498" i="12" s="1"/>
  <c r="AW499" i="12"/>
  <c r="AW498" i="12" s="1"/>
  <c r="AV499" i="12"/>
  <c r="AV498" i="12" s="1"/>
  <c r="AU499" i="12"/>
  <c r="AU498" i="12" s="1"/>
  <c r="AT500" i="12"/>
  <c r="AT499" i="12" s="1"/>
  <c r="AT498" i="12" s="1"/>
  <c r="AS499" i="12"/>
  <c r="AS498" i="12" s="1"/>
  <c r="AR499" i="12"/>
  <c r="AR498" i="12" s="1"/>
  <c r="AQ499" i="12"/>
  <c r="AQ498" i="12" s="1"/>
  <c r="AP500" i="12"/>
  <c r="AP499" i="12" s="1"/>
  <c r="AP498" i="12" s="1"/>
  <c r="AO499" i="12"/>
  <c r="AO498" i="12" s="1"/>
  <c r="AN499" i="12"/>
  <c r="AN498" i="12" s="1"/>
  <c r="AM499" i="12"/>
  <c r="AM498" i="12" s="1"/>
  <c r="AL500" i="12"/>
  <c r="AL499" i="12" s="1"/>
  <c r="AL498" i="12" s="1"/>
  <c r="AK499" i="12"/>
  <c r="AK498" i="12" s="1"/>
  <c r="AJ499" i="12"/>
  <c r="AJ498" i="12" s="1"/>
  <c r="AI499" i="12"/>
  <c r="AI498" i="12" s="1"/>
  <c r="AH500" i="12"/>
  <c r="AH499" i="12" s="1"/>
  <c r="AH498" i="12" s="1"/>
  <c r="AG499" i="12"/>
  <c r="AG498" i="12" s="1"/>
  <c r="AF499" i="12"/>
  <c r="AF498" i="12" s="1"/>
  <c r="AE499" i="12"/>
  <c r="AE498" i="12" s="1"/>
  <c r="AD500" i="12"/>
  <c r="AD499" i="12" s="1"/>
  <c r="AD498" i="12" s="1"/>
  <c r="AC499" i="12"/>
  <c r="AC498" i="12" s="1"/>
  <c r="AB499" i="12"/>
  <c r="AB498" i="12" s="1"/>
  <c r="AA499" i="12"/>
  <c r="AA498" i="12" s="1"/>
  <c r="Z500" i="12"/>
  <c r="Z499" i="12" s="1"/>
  <c r="Z498" i="12" s="1"/>
  <c r="V499" i="12"/>
  <c r="V498" i="12" s="1"/>
  <c r="U499" i="12"/>
  <c r="U498" i="12" s="1"/>
  <c r="T499" i="12"/>
  <c r="T498" i="12" s="1"/>
  <c r="S500" i="12"/>
  <c r="S499" i="12" s="1"/>
  <c r="S498" i="12" s="1"/>
  <c r="R499" i="12"/>
  <c r="R498" i="12" s="1"/>
  <c r="Q499" i="12"/>
  <c r="Q498" i="12" s="1"/>
  <c r="P499" i="12"/>
  <c r="P498" i="12" s="1"/>
  <c r="O499" i="12"/>
  <c r="O498" i="12" s="1"/>
  <c r="N499" i="12"/>
  <c r="N498" i="12" s="1"/>
  <c r="M499" i="12"/>
  <c r="M498" i="12" s="1"/>
  <c r="L499" i="12"/>
  <c r="L498" i="12" s="1"/>
  <c r="K499" i="12"/>
  <c r="K498" i="12" s="1"/>
  <c r="J499" i="12"/>
  <c r="J498" i="12" s="1"/>
  <c r="I499" i="12"/>
  <c r="I498" i="12" s="1"/>
  <c r="H499" i="12"/>
  <c r="H498" i="12" s="1"/>
  <c r="G499" i="12"/>
  <c r="G498" i="12" s="1"/>
  <c r="BF496" i="12"/>
  <c r="BF495" i="12" s="1"/>
  <c r="BE496" i="12"/>
  <c r="BE495" i="12" s="1"/>
  <c r="BD496" i="12"/>
  <c r="BD495" i="12" s="1"/>
  <c r="BC496" i="12"/>
  <c r="BC495" i="12" s="1"/>
  <c r="BB496" i="12"/>
  <c r="BB495" i="12" s="1"/>
  <c r="BA496" i="12"/>
  <c r="BA495" i="12" s="1"/>
  <c r="AZ496" i="12"/>
  <c r="AZ495" i="12" s="1"/>
  <c r="AY497" i="12"/>
  <c r="AY496" i="12" s="1"/>
  <c r="AY495" i="12" s="1"/>
  <c r="AX496" i="12"/>
  <c r="AX495" i="12" s="1"/>
  <c r="AW496" i="12"/>
  <c r="AW495" i="12" s="1"/>
  <c r="AV496" i="12"/>
  <c r="AV495" i="12" s="1"/>
  <c r="AU497" i="12"/>
  <c r="BN497" i="12" s="1"/>
  <c r="AS496" i="12"/>
  <c r="AS495" i="12" s="1"/>
  <c r="AR496" i="12"/>
  <c r="AR495" i="12" s="1"/>
  <c r="AQ496" i="12"/>
  <c r="AQ495" i="12" s="1"/>
  <c r="AP497" i="12"/>
  <c r="AP496" i="12" s="1"/>
  <c r="AP495" i="12" s="1"/>
  <c r="AO496" i="12"/>
  <c r="AO495" i="12" s="1"/>
  <c r="AN496" i="12"/>
  <c r="AN495" i="12" s="1"/>
  <c r="AM497" i="12"/>
  <c r="AL497" i="12" s="1"/>
  <c r="AL496" i="12" s="1"/>
  <c r="AL495" i="12" s="1"/>
  <c r="AK496" i="12"/>
  <c r="AK495" i="12" s="1"/>
  <c r="AJ496" i="12"/>
  <c r="AJ495" i="12" s="1"/>
  <c r="AI497" i="12"/>
  <c r="AG496" i="12"/>
  <c r="AG495" i="12" s="1"/>
  <c r="AF496" i="12"/>
  <c r="AF495" i="12" s="1"/>
  <c r="AE496" i="12"/>
  <c r="AE495" i="12" s="1"/>
  <c r="AD497" i="12"/>
  <c r="AD496" i="12" s="1"/>
  <c r="AD495" i="12" s="1"/>
  <c r="AC496" i="12"/>
  <c r="AC495" i="12" s="1"/>
  <c r="AB496" i="12"/>
  <c r="AB495" i="12" s="1"/>
  <c r="AA496" i="12"/>
  <c r="AA495" i="12" s="1"/>
  <c r="Z497" i="12"/>
  <c r="Z496" i="12" s="1"/>
  <c r="Z495" i="12" s="1"/>
  <c r="V496" i="12"/>
  <c r="V495" i="12" s="1"/>
  <c r="U496" i="12"/>
  <c r="U495" i="12" s="1"/>
  <c r="T496" i="12"/>
  <c r="S497" i="12"/>
  <c r="S496" i="12" s="1"/>
  <c r="S495" i="12" s="1"/>
  <c r="R496" i="12"/>
  <c r="R495" i="12" s="1"/>
  <c r="Q496" i="12"/>
  <c r="Q495" i="12" s="1"/>
  <c r="P496" i="12"/>
  <c r="P495" i="12" s="1"/>
  <c r="O497" i="12"/>
  <c r="O496" i="12" s="1"/>
  <c r="O495" i="12" s="1"/>
  <c r="N496" i="12"/>
  <c r="N495" i="12" s="1"/>
  <c r="M496" i="12"/>
  <c r="M495" i="12" s="1"/>
  <c r="L496" i="12"/>
  <c r="L495" i="12" s="1"/>
  <c r="K496" i="12"/>
  <c r="K495" i="12" s="1"/>
  <c r="J496" i="12"/>
  <c r="J495" i="12" s="1"/>
  <c r="I496" i="12"/>
  <c r="I495" i="12" s="1"/>
  <c r="H496" i="12"/>
  <c r="H495" i="12" s="1"/>
  <c r="G496" i="12"/>
  <c r="G495" i="12" s="1"/>
  <c r="BF488" i="12"/>
  <c r="BF487" i="12" s="1"/>
  <c r="BE488" i="12"/>
  <c r="BE487" i="12" s="1"/>
  <c r="BD488" i="12"/>
  <c r="BD487" i="12" s="1"/>
  <c r="BC488" i="12"/>
  <c r="BC487" i="12" s="1"/>
  <c r="BB488" i="12"/>
  <c r="BB487" i="12" s="1"/>
  <c r="BA488" i="12"/>
  <c r="BA487" i="12" s="1"/>
  <c r="AZ488" i="12"/>
  <c r="AZ487" i="12" s="1"/>
  <c r="AY489" i="12"/>
  <c r="AY490" i="12"/>
  <c r="AY491" i="12"/>
  <c r="AX488" i="12"/>
  <c r="AX487" i="12" s="1"/>
  <c r="AW488" i="12"/>
  <c r="AW487" i="12" s="1"/>
  <c r="AV488" i="12"/>
  <c r="AV487" i="12" s="1"/>
  <c r="AU488" i="12"/>
  <c r="AU487" i="12" s="1"/>
  <c r="AT489" i="12"/>
  <c r="AT490" i="12"/>
  <c r="AT491" i="12"/>
  <c r="AS488" i="12"/>
  <c r="AS487" i="12" s="1"/>
  <c r="AR488" i="12"/>
  <c r="AR487" i="12" s="1"/>
  <c r="AQ488" i="12"/>
  <c r="AQ487" i="12" s="1"/>
  <c r="AP489" i="12"/>
  <c r="AP490" i="12"/>
  <c r="AP491" i="12"/>
  <c r="AO488" i="12"/>
  <c r="AO487" i="12" s="1"/>
  <c r="AN488" i="12"/>
  <c r="AN487" i="12" s="1"/>
  <c r="AM488" i="12"/>
  <c r="AM487" i="12" s="1"/>
  <c r="AL489" i="12"/>
  <c r="AL490" i="12"/>
  <c r="AL491" i="12"/>
  <c r="AK488" i="12"/>
  <c r="AK487" i="12" s="1"/>
  <c r="AJ488" i="12"/>
  <c r="AJ487" i="12" s="1"/>
  <c r="AI488" i="12"/>
  <c r="AI487" i="12" s="1"/>
  <c r="AH489" i="12"/>
  <c r="AH490" i="12"/>
  <c r="AH491" i="12"/>
  <c r="AG488" i="12"/>
  <c r="AG487" i="12" s="1"/>
  <c r="AF488" i="12"/>
  <c r="AF487" i="12" s="1"/>
  <c r="AE488" i="12"/>
  <c r="AE487" i="12" s="1"/>
  <c r="AD489" i="12"/>
  <c r="AD490" i="12"/>
  <c r="AD491" i="12"/>
  <c r="AC488" i="12"/>
  <c r="AC487" i="12" s="1"/>
  <c r="AB488" i="12"/>
  <c r="AB487" i="12" s="1"/>
  <c r="AA488" i="12"/>
  <c r="AA487" i="12" s="1"/>
  <c r="Z489" i="12"/>
  <c r="Z490" i="12"/>
  <c r="Z491" i="12"/>
  <c r="V488" i="12"/>
  <c r="V487" i="12" s="1"/>
  <c r="U488" i="12"/>
  <c r="U487" i="12" s="1"/>
  <c r="T488" i="12"/>
  <c r="T487" i="12" s="1"/>
  <c r="S489" i="12"/>
  <c r="S490" i="12"/>
  <c r="S491" i="12"/>
  <c r="R488" i="12"/>
  <c r="R487" i="12" s="1"/>
  <c r="Q488" i="12"/>
  <c r="Q487" i="12" s="1"/>
  <c r="P488" i="12"/>
  <c r="P487" i="12" s="1"/>
  <c r="O488" i="12"/>
  <c r="O487" i="12" s="1"/>
  <c r="N488" i="12"/>
  <c r="N487" i="12" s="1"/>
  <c r="M488" i="12"/>
  <c r="M487" i="12" s="1"/>
  <c r="L488" i="12"/>
  <c r="L487" i="12" s="1"/>
  <c r="K488" i="12"/>
  <c r="K487" i="12" s="1"/>
  <c r="J488" i="12"/>
  <c r="J487" i="12" s="1"/>
  <c r="I488" i="12"/>
  <c r="I487" i="12" s="1"/>
  <c r="H488" i="12"/>
  <c r="H487" i="12" s="1"/>
  <c r="G488" i="12"/>
  <c r="G487" i="12" s="1"/>
  <c r="BF483" i="12"/>
  <c r="BE483" i="12"/>
  <c r="BD483" i="12"/>
  <c r="BC483" i="12"/>
  <c r="BB483" i="12"/>
  <c r="BA483" i="12"/>
  <c r="AU484" i="12"/>
  <c r="BN484" i="12" s="1"/>
  <c r="AX483" i="12"/>
  <c r="AX482" i="12" s="1"/>
  <c r="AW483" i="12"/>
  <c r="AW482" i="12" s="1"/>
  <c r="AV483" i="12"/>
  <c r="AV482" i="12" s="1"/>
  <c r="AS483" i="12"/>
  <c r="AS482" i="12" s="1"/>
  <c r="AR483" i="12"/>
  <c r="AR482" i="12" s="1"/>
  <c r="AQ483" i="12"/>
  <c r="AQ482" i="12" s="1"/>
  <c r="AP484" i="12"/>
  <c r="AP483" i="12" s="1"/>
  <c r="AP482" i="12" s="1"/>
  <c r="AO483" i="12"/>
  <c r="AO482" i="12" s="1"/>
  <c r="AN483" i="12"/>
  <c r="AN482" i="12" s="1"/>
  <c r="AM484" i="12"/>
  <c r="AK483" i="12"/>
  <c r="AK482" i="12" s="1"/>
  <c r="AJ483" i="12"/>
  <c r="AJ482" i="12" s="1"/>
  <c r="AI483" i="12"/>
  <c r="AI482" i="12" s="1"/>
  <c r="AH484" i="12"/>
  <c r="AH483" i="12" s="1"/>
  <c r="AH482" i="12" s="1"/>
  <c r="AG483" i="12"/>
  <c r="AG482" i="12" s="1"/>
  <c r="AF483" i="12"/>
  <c r="AF482" i="12" s="1"/>
  <c r="AE483" i="12"/>
  <c r="AE482" i="12" s="1"/>
  <c r="AD484" i="12"/>
  <c r="AD483" i="12" s="1"/>
  <c r="AD482" i="12" s="1"/>
  <c r="AC483" i="12"/>
  <c r="AC482" i="12" s="1"/>
  <c r="AB483" i="12"/>
  <c r="AB482" i="12" s="1"/>
  <c r="AA483" i="12"/>
  <c r="AA482" i="12" s="1"/>
  <c r="Z484" i="12"/>
  <c r="Z483" i="12" s="1"/>
  <c r="Z482" i="12" s="1"/>
  <c r="V483" i="12"/>
  <c r="V482" i="12" s="1"/>
  <c r="U483" i="12"/>
  <c r="U482" i="12" s="1"/>
  <c r="T483" i="12"/>
  <c r="S484" i="12"/>
  <c r="S483" i="12" s="1"/>
  <c r="S482" i="12" s="1"/>
  <c r="R483" i="12"/>
  <c r="R482" i="12" s="1"/>
  <c r="Q483" i="12"/>
  <c r="Q482" i="12" s="1"/>
  <c r="P483" i="12"/>
  <c r="P482" i="12" s="1"/>
  <c r="O483" i="12"/>
  <c r="O482" i="12" s="1"/>
  <c r="N483" i="12"/>
  <c r="N482" i="12" s="1"/>
  <c r="M483" i="12"/>
  <c r="M482" i="12" s="1"/>
  <c r="L483" i="12"/>
  <c r="L482" i="12" s="1"/>
  <c r="K483" i="12"/>
  <c r="K482" i="12" s="1"/>
  <c r="J483" i="12"/>
  <c r="J482" i="12" s="1"/>
  <c r="I483" i="12"/>
  <c r="I482" i="12" s="1"/>
  <c r="H483" i="12"/>
  <c r="H482" i="12" s="1"/>
  <c r="BF485" i="12"/>
  <c r="BE485" i="12"/>
  <c r="BD485" i="12"/>
  <c r="BC485" i="12"/>
  <c r="BB485" i="12"/>
  <c r="BA485" i="12"/>
  <c r="G483" i="12"/>
  <c r="G482" i="12" s="1"/>
  <c r="BF478" i="12"/>
  <c r="BF477" i="12" s="1"/>
  <c r="BE478" i="12"/>
  <c r="BE477" i="12" s="1"/>
  <c r="BD478" i="12"/>
  <c r="BD477" i="12" s="1"/>
  <c r="BC478" i="12"/>
  <c r="BC477" i="12" s="1"/>
  <c r="BB478" i="12"/>
  <c r="BB477" i="12" s="1"/>
  <c r="BA478" i="12"/>
  <c r="BA477" i="12" s="1"/>
  <c r="AZ478" i="12"/>
  <c r="AZ477" i="12" s="1"/>
  <c r="AY479" i="12"/>
  <c r="AY480" i="12"/>
  <c r="AX478" i="12"/>
  <c r="AW478" i="12"/>
  <c r="AW477" i="12" s="1"/>
  <c r="AV478" i="12"/>
  <c r="AV477" i="12" s="1"/>
  <c r="AU478" i="12"/>
  <c r="AU477" i="12" s="1"/>
  <c r="AT479" i="12"/>
  <c r="AT480" i="12"/>
  <c r="AS478" i="12"/>
  <c r="AS477" i="12" s="1"/>
  <c r="AR478" i="12"/>
  <c r="AR477" i="12" s="1"/>
  <c r="AQ478" i="12"/>
  <c r="AQ477" i="12" s="1"/>
  <c r="AP479" i="12"/>
  <c r="AP480" i="12"/>
  <c r="AO478" i="12"/>
  <c r="AO477" i="12" s="1"/>
  <c r="AN478" i="12"/>
  <c r="AN477" i="12" s="1"/>
  <c r="AM478" i="12"/>
  <c r="AM477" i="12" s="1"/>
  <c r="AL479" i="12"/>
  <c r="AL480" i="12"/>
  <c r="AK478" i="12"/>
  <c r="AK477" i="12" s="1"/>
  <c r="AJ478" i="12"/>
  <c r="AJ477" i="12" s="1"/>
  <c r="AI478" i="12"/>
  <c r="AI477" i="12" s="1"/>
  <c r="AH479" i="12"/>
  <c r="AH480" i="12"/>
  <c r="AG478" i="12"/>
  <c r="AG477" i="12" s="1"/>
  <c r="AF478" i="12"/>
  <c r="AF477" i="12" s="1"/>
  <c r="AE478" i="12"/>
  <c r="AE477" i="12" s="1"/>
  <c r="AD479" i="12"/>
  <c r="AD480" i="12"/>
  <c r="AC478" i="12"/>
  <c r="AC477" i="12" s="1"/>
  <c r="AB478" i="12"/>
  <c r="AB477" i="12" s="1"/>
  <c r="AA478" i="12"/>
  <c r="AA477" i="12" s="1"/>
  <c r="Z479" i="12"/>
  <c r="Z480" i="12"/>
  <c r="V478" i="12"/>
  <c r="V477" i="12" s="1"/>
  <c r="U478" i="12"/>
  <c r="U477" i="12" s="1"/>
  <c r="T478" i="12"/>
  <c r="S479" i="12"/>
  <c r="S480" i="12"/>
  <c r="R478" i="12"/>
  <c r="R477" i="12" s="1"/>
  <c r="Q478" i="12"/>
  <c r="Q477" i="12" s="1"/>
  <c r="P478" i="12"/>
  <c r="P477" i="12" s="1"/>
  <c r="O479" i="12"/>
  <c r="O480" i="12"/>
  <c r="N478" i="12"/>
  <c r="M478" i="12"/>
  <c r="M477" i="12" s="1"/>
  <c r="L478" i="12"/>
  <c r="L477" i="12" s="1"/>
  <c r="K478" i="12"/>
  <c r="K477" i="12" s="1"/>
  <c r="J478" i="12"/>
  <c r="J477" i="12" s="1"/>
  <c r="I478" i="12"/>
  <c r="I477" i="12" s="1"/>
  <c r="H478" i="12"/>
  <c r="H477" i="12" s="1"/>
  <c r="AX477" i="12"/>
  <c r="N477" i="12"/>
  <c r="G479" i="12"/>
  <c r="G480" i="12"/>
  <c r="BF472" i="12"/>
  <c r="BE472" i="12"/>
  <c r="BD472" i="12"/>
  <c r="BC472" i="12"/>
  <c r="BB472" i="12"/>
  <c r="BA472" i="12"/>
  <c r="AU473" i="12"/>
  <c r="BN473" i="12" s="1"/>
  <c r="AU474" i="12"/>
  <c r="BN474" i="12" s="1"/>
  <c r="AU475" i="12"/>
  <c r="BN475" i="12" s="1"/>
  <c r="AX472" i="12"/>
  <c r="AX471" i="12" s="1"/>
  <c r="AW472" i="12"/>
  <c r="AW471" i="12" s="1"/>
  <c r="AV472" i="12"/>
  <c r="AV471" i="12" s="1"/>
  <c r="AS472" i="12"/>
  <c r="AS471" i="12" s="1"/>
  <c r="AR472" i="12"/>
  <c r="AR471" i="12" s="1"/>
  <c r="AQ472" i="12"/>
  <c r="AQ471" i="12" s="1"/>
  <c r="AP473" i="12"/>
  <c r="AP474" i="12"/>
  <c r="AP475" i="12"/>
  <c r="AO472" i="12"/>
  <c r="AO471" i="12" s="1"/>
  <c r="AN472" i="12"/>
  <c r="AN471" i="12" s="1"/>
  <c r="AM472" i="12"/>
  <c r="AM471" i="12" s="1"/>
  <c r="AL473" i="12"/>
  <c r="AL474" i="12"/>
  <c r="AL475" i="12"/>
  <c r="AK472" i="12"/>
  <c r="AK471" i="12" s="1"/>
  <c r="AJ472" i="12"/>
  <c r="AJ471" i="12" s="1"/>
  <c r="AI472" i="12"/>
  <c r="AI471" i="12" s="1"/>
  <c r="AH473" i="12"/>
  <c r="AH474" i="12"/>
  <c r="AH475" i="12"/>
  <c r="AG472" i="12"/>
  <c r="AG471" i="12" s="1"/>
  <c r="AF472" i="12"/>
  <c r="AF471" i="12" s="1"/>
  <c r="AE472" i="12"/>
  <c r="AE471" i="12" s="1"/>
  <c r="AD473" i="12"/>
  <c r="AD474" i="12"/>
  <c r="AD475" i="12"/>
  <c r="AC472" i="12"/>
  <c r="AC471" i="12" s="1"/>
  <c r="AB472" i="12"/>
  <c r="AB471" i="12" s="1"/>
  <c r="AA472" i="12"/>
  <c r="AA471" i="12" s="1"/>
  <c r="Z473" i="12"/>
  <c r="Z474" i="12"/>
  <c r="Z475" i="12"/>
  <c r="V472" i="12"/>
  <c r="V471" i="12" s="1"/>
  <c r="U472" i="12"/>
  <c r="U471" i="12" s="1"/>
  <c r="T472" i="12"/>
  <c r="S473" i="12"/>
  <c r="S474" i="12"/>
  <c r="S475" i="12"/>
  <c r="R472" i="12"/>
  <c r="R471" i="12" s="1"/>
  <c r="Q472" i="12"/>
  <c r="Q471" i="12" s="1"/>
  <c r="P472" i="12"/>
  <c r="P471" i="12" s="1"/>
  <c r="O472" i="12"/>
  <c r="O471" i="12" s="1"/>
  <c r="N472" i="12"/>
  <c r="N471" i="12" s="1"/>
  <c r="M472" i="12"/>
  <c r="M471" i="12" s="1"/>
  <c r="L472" i="12"/>
  <c r="L471" i="12" s="1"/>
  <c r="K473" i="12"/>
  <c r="K474" i="12"/>
  <c r="K475" i="12"/>
  <c r="J472" i="12"/>
  <c r="J471" i="12" s="1"/>
  <c r="I472" i="12"/>
  <c r="I471" i="12" s="1"/>
  <c r="H472" i="12"/>
  <c r="H471" i="12" s="1"/>
  <c r="BF476" i="12"/>
  <c r="BE476" i="12"/>
  <c r="BD476" i="12"/>
  <c r="BC476" i="12"/>
  <c r="BB476" i="12"/>
  <c r="BA476" i="12"/>
  <c r="G473" i="12"/>
  <c r="G474" i="12"/>
  <c r="G475" i="12"/>
  <c r="BF989" i="12"/>
  <c r="BE989" i="12"/>
  <c r="BD989" i="12"/>
  <c r="BC989" i="12"/>
  <c r="BB989" i="12"/>
  <c r="BA989" i="12"/>
  <c r="AZ989" i="12"/>
  <c r="AY990" i="12"/>
  <c r="AY989" i="12" s="1"/>
  <c r="AY991" i="12"/>
  <c r="AX989" i="12"/>
  <c r="AW989" i="12"/>
  <c r="AV989" i="12"/>
  <c r="AU989" i="12"/>
  <c r="AT990" i="12"/>
  <c r="AT989" i="12" s="1"/>
  <c r="AT991" i="12"/>
  <c r="AS989" i="12"/>
  <c r="AR989" i="12"/>
  <c r="AQ989" i="12"/>
  <c r="AP990" i="12"/>
  <c r="AP989" i="12" s="1"/>
  <c r="AP991" i="12"/>
  <c r="AO989" i="12"/>
  <c r="AN989" i="12"/>
  <c r="AM989" i="12"/>
  <c r="AM991" i="12"/>
  <c r="AL990" i="12"/>
  <c r="AL989" i="12" s="1"/>
  <c r="AK989" i="12"/>
  <c r="AJ989" i="12"/>
  <c r="AI989" i="12"/>
  <c r="AH990" i="12"/>
  <c r="AH989" i="12" s="1"/>
  <c r="AH991" i="12"/>
  <c r="AG989" i="12"/>
  <c r="AF989" i="12"/>
  <c r="AE989" i="12"/>
  <c r="AD990" i="12"/>
  <c r="AD989" i="12" s="1"/>
  <c r="AD991" i="12"/>
  <c r="AC989" i="12"/>
  <c r="AB989" i="12"/>
  <c r="AA989" i="12"/>
  <c r="Z990" i="12"/>
  <c r="Z989" i="12" s="1"/>
  <c r="Z991" i="12"/>
  <c r="V989" i="12"/>
  <c r="U989" i="12"/>
  <c r="T989" i="12"/>
  <c r="T991" i="12"/>
  <c r="S991" i="12" s="1"/>
  <c r="BI991" i="12" s="1"/>
  <c r="S990" i="12"/>
  <c r="S989" i="12" s="1"/>
  <c r="R989" i="12"/>
  <c r="Q989" i="12"/>
  <c r="P989" i="12"/>
  <c r="O990" i="12"/>
  <c r="O989" i="12" s="1"/>
  <c r="O991" i="12"/>
  <c r="N989" i="12"/>
  <c r="M989" i="12"/>
  <c r="L989" i="12"/>
  <c r="K989" i="12"/>
  <c r="J989" i="12"/>
  <c r="I989" i="12"/>
  <c r="H989" i="12"/>
  <c r="G989" i="12"/>
  <c r="G1015" i="12"/>
  <c r="G1028" i="12"/>
  <c r="G1029" i="12"/>
  <c r="G1032" i="12"/>
  <c r="G1036" i="12"/>
  <c r="G1037" i="12"/>
  <c r="G1038" i="12"/>
  <c r="G1040" i="12"/>
  <c r="BF463" i="12"/>
  <c r="BE463" i="12"/>
  <c r="BD463" i="12"/>
  <c r="BC463" i="12"/>
  <c r="BB463" i="12"/>
  <c r="BA463" i="12"/>
  <c r="AX463" i="12"/>
  <c r="AW463" i="12"/>
  <c r="AV463" i="12"/>
  <c r="AU464" i="12"/>
  <c r="AT464" i="12" s="1"/>
  <c r="AU465" i="12"/>
  <c r="AT465" i="12" s="1"/>
  <c r="AS463" i="12"/>
  <c r="AR463" i="12"/>
  <c r="AQ463" i="12"/>
  <c r="AP464" i="12"/>
  <c r="AP465" i="12"/>
  <c r="AO463" i="12"/>
  <c r="AN463" i="12"/>
  <c r="AM464" i="12"/>
  <c r="AL464" i="12" s="1"/>
  <c r="AM465" i="12"/>
  <c r="AK463" i="12"/>
  <c r="AJ463" i="12"/>
  <c r="AI464" i="12"/>
  <c r="AH464" i="12" s="1"/>
  <c r="AI465" i="12"/>
  <c r="AG463" i="12"/>
  <c r="AF463" i="12"/>
  <c r="AE463" i="12"/>
  <c r="AD464" i="12"/>
  <c r="AD465" i="12"/>
  <c r="AC463" i="12"/>
  <c r="AB463" i="12"/>
  <c r="AA463" i="12"/>
  <c r="Z464" i="12"/>
  <c r="Z465" i="12"/>
  <c r="V463" i="12"/>
  <c r="U463" i="12"/>
  <c r="T463" i="12"/>
  <c r="Y463" i="12" s="1"/>
  <c r="S464" i="12"/>
  <c r="S465" i="12"/>
  <c r="R463" i="12"/>
  <c r="Q463" i="12"/>
  <c r="P463" i="12"/>
  <c r="O464" i="12"/>
  <c r="O465" i="12"/>
  <c r="N463" i="12"/>
  <c r="M463" i="12"/>
  <c r="L463" i="12"/>
  <c r="K464" i="12"/>
  <c r="K465" i="12"/>
  <c r="J463" i="12"/>
  <c r="I463" i="12"/>
  <c r="H463" i="12"/>
  <c r="BF460" i="12"/>
  <c r="BE460" i="12"/>
  <c r="BD460" i="12"/>
  <c r="BC460" i="12"/>
  <c r="BB460" i="12"/>
  <c r="BA460" i="12"/>
  <c r="AU461" i="12"/>
  <c r="BN461" i="12" s="1"/>
  <c r="AU462" i="12"/>
  <c r="AT462" i="12" s="1"/>
  <c r="AX460" i="12"/>
  <c r="AW460" i="12"/>
  <c r="AV460" i="12"/>
  <c r="AS460" i="12"/>
  <c r="AR460" i="12"/>
  <c r="AQ460" i="12"/>
  <c r="AP461" i="12"/>
  <c r="AP462" i="12"/>
  <c r="AO460" i="12"/>
  <c r="AN460" i="12"/>
  <c r="AM461" i="12"/>
  <c r="AM462" i="12"/>
  <c r="AL462" i="12" s="1"/>
  <c r="AK460" i="12"/>
  <c r="AJ460" i="12"/>
  <c r="AI461" i="12"/>
  <c r="AI462" i="12"/>
  <c r="AH462" i="12" s="1"/>
  <c r="AG460" i="12"/>
  <c r="AF460" i="12"/>
  <c r="AE460" i="12"/>
  <c r="AE459" i="12" s="1"/>
  <c r="AD461" i="12"/>
  <c r="AD462" i="12"/>
  <c r="AC460" i="12"/>
  <c r="AB460" i="12"/>
  <c r="AA460" i="12"/>
  <c r="Z461" i="12"/>
  <c r="Z462" i="12"/>
  <c r="V460" i="12"/>
  <c r="U460" i="12"/>
  <c r="T460" i="12"/>
  <c r="Y460" i="12" s="1"/>
  <c r="S461" i="12"/>
  <c r="S462" i="12"/>
  <c r="R460" i="12"/>
  <c r="Q460" i="12"/>
  <c r="P460" i="12"/>
  <c r="O461" i="12"/>
  <c r="O462" i="12"/>
  <c r="N460" i="12"/>
  <c r="M460" i="12"/>
  <c r="L460" i="12"/>
  <c r="K461" i="12"/>
  <c r="K462" i="12"/>
  <c r="J460" i="12"/>
  <c r="J459" i="12" s="1"/>
  <c r="I460" i="12"/>
  <c r="H460" i="12"/>
  <c r="BF466" i="12"/>
  <c r="BE466" i="12"/>
  <c r="BD466" i="12"/>
  <c r="BC466" i="12"/>
  <c r="BB466" i="12"/>
  <c r="BA466" i="12"/>
  <c r="G461" i="12"/>
  <c r="G462" i="12"/>
  <c r="BF455" i="12"/>
  <c r="BF454" i="12" s="1"/>
  <c r="BE455" i="12"/>
  <c r="BE454" i="12" s="1"/>
  <c r="BD455" i="12"/>
  <c r="BD454" i="12" s="1"/>
  <c r="BC455" i="12"/>
  <c r="BB455" i="12"/>
  <c r="BB454" i="12" s="1"/>
  <c r="BA455" i="12"/>
  <c r="BA454" i="12" s="1"/>
  <c r="AZ455" i="12"/>
  <c r="AZ454" i="12" s="1"/>
  <c r="AY456" i="12"/>
  <c r="AY458" i="12"/>
  <c r="AX455" i="12"/>
  <c r="AX454" i="12" s="1"/>
  <c r="AW455" i="12"/>
  <c r="AW454" i="12" s="1"/>
  <c r="AV455" i="12"/>
  <c r="AV454" i="12" s="1"/>
  <c r="AU455" i="12"/>
  <c r="AU454" i="12" s="1"/>
  <c r="AT456" i="12"/>
  <c r="AT457" i="12"/>
  <c r="AT458" i="12"/>
  <c r="AS455" i="12"/>
  <c r="AR455" i="12"/>
  <c r="AR454" i="12" s="1"/>
  <c r="AQ455" i="12"/>
  <c r="AQ454" i="12" s="1"/>
  <c r="AP456" i="12"/>
  <c r="AP457" i="12"/>
  <c r="AP458" i="12"/>
  <c r="AO455" i="12"/>
  <c r="AO454" i="12" s="1"/>
  <c r="AN455" i="12"/>
  <c r="AN454" i="12" s="1"/>
  <c r="AM455" i="12"/>
  <c r="AM454" i="12" s="1"/>
  <c r="AL456" i="12"/>
  <c r="AL457" i="12"/>
  <c r="AL458" i="12"/>
  <c r="AK455" i="12"/>
  <c r="AK454" i="12" s="1"/>
  <c r="AJ455" i="12"/>
  <c r="AJ454" i="12" s="1"/>
  <c r="AI455" i="12"/>
  <c r="AI454" i="12" s="1"/>
  <c r="AH456" i="12"/>
  <c r="AH457" i="12"/>
  <c r="AH458" i="12"/>
  <c r="AG455" i="12"/>
  <c r="AG454" i="12" s="1"/>
  <c r="AF455" i="12"/>
  <c r="AF454" i="12" s="1"/>
  <c r="AE455" i="12"/>
  <c r="AE454" i="12" s="1"/>
  <c r="AD456" i="12"/>
  <c r="AD457" i="12"/>
  <c r="AD458" i="12"/>
  <c r="AC455" i="12"/>
  <c r="AC454" i="12" s="1"/>
  <c r="AB455" i="12"/>
  <c r="AB454" i="12" s="1"/>
  <c r="AA455" i="12"/>
  <c r="AA454" i="12" s="1"/>
  <c r="Z456" i="12"/>
  <c r="Z457" i="12"/>
  <c r="Z458" i="12"/>
  <c r="V455" i="12"/>
  <c r="V454" i="12" s="1"/>
  <c r="U455" i="12"/>
  <c r="U454" i="12" s="1"/>
  <c r="T455" i="12"/>
  <c r="S456" i="12"/>
  <c r="S457" i="12"/>
  <c r="S458" i="12"/>
  <c r="R455" i="12"/>
  <c r="R454" i="12" s="1"/>
  <c r="Q455" i="12"/>
  <c r="Q454" i="12" s="1"/>
  <c r="P455" i="12"/>
  <c r="P454" i="12" s="1"/>
  <c r="O455" i="12"/>
  <c r="O454" i="12" s="1"/>
  <c r="N455" i="12"/>
  <c r="N454" i="12" s="1"/>
  <c r="M455" i="12"/>
  <c r="M454" i="12" s="1"/>
  <c r="L455" i="12"/>
  <c r="L454" i="12" s="1"/>
  <c r="K455" i="12"/>
  <c r="K454" i="12" s="1"/>
  <c r="J455" i="12"/>
  <c r="J454" i="12" s="1"/>
  <c r="I455" i="12"/>
  <c r="I454" i="12" s="1"/>
  <c r="H455" i="12"/>
  <c r="H454" i="12" s="1"/>
  <c r="BC454" i="12"/>
  <c r="AS454" i="12"/>
  <c r="G455" i="12"/>
  <c r="G454" i="12" s="1"/>
  <c r="BF445" i="12"/>
  <c r="BE445" i="12"/>
  <c r="BD445" i="12"/>
  <c r="BC445" i="12"/>
  <c r="BB445" i="12"/>
  <c r="BA445" i="12"/>
  <c r="AZ445" i="12"/>
  <c r="AY446" i="12"/>
  <c r="AY445" i="12" s="1"/>
  <c r="AX445" i="12"/>
  <c r="AW445" i="12"/>
  <c r="AV445" i="12"/>
  <c r="AU445" i="12"/>
  <c r="AT446" i="12"/>
  <c r="AT445" i="12" s="1"/>
  <c r="AS445" i="12"/>
  <c r="AR445" i="12"/>
  <c r="AQ445" i="12"/>
  <c r="AP446" i="12"/>
  <c r="AP445" i="12" s="1"/>
  <c r="AO445" i="12"/>
  <c r="AN445" i="12"/>
  <c r="AM445" i="12"/>
  <c r="AL446" i="12"/>
  <c r="AL445" i="12" s="1"/>
  <c r="AK445" i="12"/>
  <c r="AJ445" i="12"/>
  <c r="AI445" i="12"/>
  <c r="AH446" i="12"/>
  <c r="AH445" i="12" s="1"/>
  <c r="AG445" i="12"/>
  <c r="AF445" i="12"/>
  <c r="AE445" i="12"/>
  <c r="AD446" i="12"/>
  <c r="AD445" i="12" s="1"/>
  <c r="AC445" i="12"/>
  <c r="AB445" i="12"/>
  <c r="AA445" i="12"/>
  <c r="Z446" i="12"/>
  <c r="Z445" i="12" s="1"/>
  <c r="V445" i="12"/>
  <c r="U445" i="12"/>
  <c r="T445" i="12"/>
  <c r="Y445" i="12" s="1"/>
  <c r="S446" i="12"/>
  <c r="S445" i="12" s="1"/>
  <c r="R445" i="12"/>
  <c r="Q445" i="12"/>
  <c r="P445" i="12"/>
  <c r="O445" i="12"/>
  <c r="N445" i="12"/>
  <c r="M445" i="12"/>
  <c r="L445" i="12"/>
  <c r="K445" i="12"/>
  <c r="J445" i="12"/>
  <c r="I445" i="12"/>
  <c r="H445" i="12"/>
  <c r="G445" i="12"/>
  <c r="BF441" i="12"/>
  <c r="BE441" i="12"/>
  <c r="BD441" i="12"/>
  <c r="BC441" i="12"/>
  <c r="BB441" i="12"/>
  <c r="BA441" i="12"/>
  <c r="AZ441" i="12"/>
  <c r="AY443" i="12"/>
  <c r="AY444" i="12"/>
  <c r="AX441" i="12"/>
  <c r="AW441" i="12"/>
  <c r="AV441" i="12"/>
  <c r="AU441" i="12"/>
  <c r="AT443" i="12"/>
  <c r="AT444" i="12"/>
  <c r="AS441" i="12"/>
  <c r="AR441" i="12"/>
  <c r="AQ441" i="12"/>
  <c r="AP442" i="12"/>
  <c r="AP443" i="12"/>
  <c r="AP444" i="12"/>
  <c r="AO441" i="12"/>
  <c r="AN441" i="12"/>
  <c r="AM441" i="12"/>
  <c r="AL442" i="12"/>
  <c r="AL443" i="12"/>
  <c r="AL444" i="12"/>
  <c r="AK441" i="12"/>
  <c r="AJ441" i="12"/>
  <c r="AI441" i="12"/>
  <c r="AH442" i="12"/>
  <c r="AH443" i="12"/>
  <c r="AH444" i="12"/>
  <c r="AG441" i="12"/>
  <c r="AF441" i="12"/>
  <c r="AE441" i="12"/>
  <c r="AD442" i="12"/>
  <c r="AD443" i="12"/>
  <c r="AD444" i="12"/>
  <c r="AC441" i="12"/>
  <c r="AB441" i="12"/>
  <c r="AA441" i="12"/>
  <c r="Z442" i="12"/>
  <c r="Z443" i="12"/>
  <c r="Z444" i="12"/>
  <c r="V441" i="12"/>
  <c r="U441" i="12"/>
  <c r="T441" i="12"/>
  <c r="Y441" i="12" s="1"/>
  <c r="S442" i="12"/>
  <c r="S443" i="12"/>
  <c r="S444" i="12"/>
  <c r="R441" i="12"/>
  <c r="Q441" i="12"/>
  <c r="P441" i="12"/>
  <c r="O441" i="12"/>
  <c r="N441" i="12"/>
  <c r="M441" i="12"/>
  <c r="L441" i="12"/>
  <c r="K441" i="12"/>
  <c r="J441" i="12"/>
  <c r="I441" i="12"/>
  <c r="H441" i="12"/>
  <c r="G441" i="12"/>
  <c r="G438" i="12"/>
  <c r="G437" i="12" s="1"/>
  <c r="BF438" i="12"/>
  <c r="BF437" i="12" s="1"/>
  <c r="BE438" i="12"/>
  <c r="BE437" i="12" s="1"/>
  <c r="BD438" i="12"/>
  <c r="BD437" i="12" s="1"/>
  <c r="BC438" i="12"/>
  <c r="BC437" i="12" s="1"/>
  <c r="BB438" i="12"/>
  <c r="BB437" i="12" s="1"/>
  <c r="BA438" i="12"/>
  <c r="BA437" i="12" s="1"/>
  <c r="AU439" i="12"/>
  <c r="AT439" i="12" s="1"/>
  <c r="AT438" i="12" s="1"/>
  <c r="AT437" i="12" s="1"/>
  <c r="AX438" i="12"/>
  <c r="AX437" i="12" s="1"/>
  <c r="AW438" i="12"/>
  <c r="AW437" i="12" s="1"/>
  <c r="AV438" i="12"/>
  <c r="AV437" i="12" s="1"/>
  <c r="AS438" i="12"/>
  <c r="AS437" i="12" s="1"/>
  <c r="AR438" i="12"/>
  <c r="AR437" i="12" s="1"/>
  <c r="AQ438" i="12"/>
  <c r="AQ437" i="12" s="1"/>
  <c r="AP439" i="12"/>
  <c r="AP438" i="12" s="1"/>
  <c r="AP437" i="12" s="1"/>
  <c r="AO438" i="12"/>
  <c r="AO437" i="12" s="1"/>
  <c r="AN438" i="12"/>
  <c r="AN437" i="12" s="1"/>
  <c r="AM439" i="12"/>
  <c r="AK438" i="12"/>
  <c r="AK437" i="12" s="1"/>
  <c r="AJ438" i="12"/>
  <c r="AJ437" i="12" s="1"/>
  <c r="AI438" i="12"/>
  <c r="AI437" i="12" s="1"/>
  <c r="AH439" i="12"/>
  <c r="AH438" i="12" s="1"/>
  <c r="AH437" i="12" s="1"/>
  <c r="AG438" i="12"/>
  <c r="AG437" i="12" s="1"/>
  <c r="AF438" i="12"/>
  <c r="AF437" i="12" s="1"/>
  <c r="AE438" i="12"/>
  <c r="AE437" i="12" s="1"/>
  <c r="AD439" i="12"/>
  <c r="AD438" i="12" s="1"/>
  <c r="AD437" i="12" s="1"/>
  <c r="AC438" i="12"/>
  <c r="AC437" i="12" s="1"/>
  <c r="AB438" i="12"/>
  <c r="AB437" i="12" s="1"/>
  <c r="AA438" i="12"/>
  <c r="AA437" i="12" s="1"/>
  <c r="Z439" i="12"/>
  <c r="Z438" i="12" s="1"/>
  <c r="Z437" i="12" s="1"/>
  <c r="V438" i="12"/>
  <c r="V437" i="12" s="1"/>
  <c r="U438" i="12"/>
  <c r="U437" i="12" s="1"/>
  <c r="T438" i="12"/>
  <c r="S439" i="12"/>
  <c r="S438" i="12" s="1"/>
  <c r="S437" i="12" s="1"/>
  <c r="R438" i="12"/>
  <c r="R437" i="12" s="1"/>
  <c r="Q438" i="12"/>
  <c r="Q437" i="12" s="1"/>
  <c r="P438" i="12"/>
  <c r="P437" i="12" s="1"/>
  <c r="O438" i="12"/>
  <c r="O437" i="12" s="1"/>
  <c r="N438" i="12"/>
  <c r="N437" i="12" s="1"/>
  <c r="M438" i="12"/>
  <c r="M437" i="12" s="1"/>
  <c r="L438" i="12"/>
  <c r="L437" i="12" s="1"/>
  <c r="K438" i="12"/>
  <c r="K437" i="12" s="1"/>
  <c r="J438" i="12"/>
  <c r="J437" i="12" s="1"/>
  <c r="I438" i="12"/>
  <c r="I437" i="12" s="1"/>
  <c r="H438" i="12"/>
  <c r="H437" i="12" s="1"/>
  <c r="G1089" i="12"/>
  <c r="G1088" i="12" s="1"/>
  <c r="BG1089" i="12"/>
  <c r="BG1088" i="12" s="1"/>
  <c r="BF1088" i="12"/>
  <c r="BE1088" i="12"/>
  <c r="BD1088" i="12"/>
  <c r="BC1088" i="12"/>
  <c r="BB1088" i="12"/>
  <c r="BA1088" i="12"/>
  <c r="AZ1088" i="12"/>
  <c r="AY1089" i="12"/>
  <c r="AY1088" i="12" s="1"/>
  <c r="AX1088" i="12"/>
  <c r="AW1088" i="12"/>
  <c r="AV1088" i="12"/>
  <c r="AU1088" i="12"/>
  <c r="AT1089" i="12"/>
  <c r="AT1088" i="12" s="1"/>
  <c r="AS1088" i="12"/>
  <c r="AR1088" i="12"/>
  <c r="AQ1088" i="12"/>
  <c r="AP1089" i="12"/>
  <c r="AP1088" i="12" s="1"/>
  <c r="AO1088" i="12"/>
  <c r="AN1088" i="12"/>
  <c r="AM1088" i="12"/>
  <c r="AL1089" i="12"/>
  <c r="AL1088" i="12" s="1"/>
  <c r="AK1088" i="12"/>
  <c r="AJ1088" i="12"/>
  <c r="AI1088" i="12"/>
  <c r="AH1089" i="12"/>
  <c r="AH1088" i="12" s="1"/>
  <c r="AG1088" i="12"/>
  <c r="AF1088" i="12"/>
  <c r="AE1088" i="12"/>
  <c r="AD1089" i="12"/>
  <c r="AD1088" i="12" s="1"/>
  <c r="AC1088" i="12"/>
  <c r="AB1088" i="12"/>
  <c r="AA1088" i="12"/>
  <c r="Z1089" i="12"/>
  <c r="Z1088" i="12" s="1"/>
  <c r="V1088" i="12"/>
  <c r="U1088" i="12"/>
  <c r="T1088" i="12"/>
  <c r="S1089" i="12"/>
  <c r="S1088" i="12" s="1"/>
  <c r="R1088" i="12"/>
  <c r="Q1088" i="12"/>
  <c r="P1088" i="12"/>
  <c r="O1089" i="12"/>
  <c r="O1088" i="12" s="1"/>
  <c r="N1088" i="12"/>
  <c r="M1088" i="12"/>
  <c r="L1088" i="12"/>
  <c r="K1088" i="12"/>
  <c r="J1088" i="12"/>
  <c r="I1088" i="12"/>
  <c r="H1088" i="12"/>
  <c r="BF427" i="12"/>
  <c r="BF429" i="12"/>
  <c r="BE427" i="12"/>
  <c r="BE429" i="12"/>
  <c r="BD427" i="12"/>
  <c r="BD429" i="12"/>
  <c r="BC427" i="12"/>
  <c r="BC429" i="12"/>
  <c r="BB427" i="12"/>
  <c r="BB429" i="12"/>
  <c r="BA427" i="12"/>
  <c r="BA429" i="12"/>
  <c r="AQ428" i="12"/>
  <c r="AP428" i="12" s="1"/>
  <c r="AP427" i="12" s="1"/>
  <c r="AU430" i="12"/>
  <c r="AU429" i="12" s="1"/>
  <c r="AX427" i="12"/>
  <c r="AX429" i="12"/>
  <c r="AW427" i="12"/>
  <c r="AW429" i="12"/>
  <c r="AV427" i="12"/>
  <c r="AV429" i="12"/>
  <c r="AS427" i="12"/>
  <c r="AS429" i="12"/>
  <c r="AR427" i="12"/>
  <c r="AR429" i="12"/>
  <c r="AQ429" i="12"/>
  <c r="AP430" i="12"/>
  <c r="AP429" i="12" s="1"/>
  <c r="AO427" i="12"/>
  <c r="AO429" i="12"/>
  <c r="AN427" i="12"/>
  <c r="AN429" i="12"/>
  <c r="AM427" i="12"/>
  <c r="AM429" i="12"/>
  <c r="AL428" i="12"/>
  <c r="AL427" i="12" s="1"/>
  <c r="AL430" i="12"/>
  <c r="AL429" i="12" s="1"/>
  <c r="AK427" i="12"/>
  <c r="AK429" i="12"/>
  <c r="AJ427" i="12"/>
  <c r="AJ429" i="12"/>
  <c r="AI427" i="12"/>
  <c r="AI429" i="12"/>
  <c r="AH428" i="12"/>
  <c r="AH427" i="12" s="1"/>
  <c r="AH430" i="12"/>
  <c r="AH429" i="12" s="1"/>
  <c r="AG427" i="12"/>
  <c r="AG429" i="12"/>
  <c r="AF427" i="12"/>
  <c r="AF429" i="12"/>
  <c r="AE427" i="12"/>
  <c r="AE429" i="12"/>
  <c r="AD428" i="12"/>
  <c r="AD427" i="12" s="1"/>
  <c r="AD430" i="12"/>
  <c r="AD429" i="12" s="1"/>
  <c r="AC427" i="12"/>
  <c r="AC429" i="12"/>
  <c r="AB427" i="12"/>
  <c r="AB429" i="12"/>
  <c r="AA427" i="12"/>
  <c r="AA429" i="12"/>
  <c r="Z428" i="12"/>
  <c r="Z427" i="12" s="1"/>
  <c r="Z430" i="12"/>
  <c r="Z429" i="12" s="1"/>
  <c r="V427" i="12"/>
  <c r="V429" i="12"/>
  <c r="U427" i="12"/>
  <c r="U429" i="12"/>
  <c r="T427" i="12"/>
  <c r="Y427" i="12" s="1"/>
  <c r="T429" i="12"/>
  <c r="Y429" i="12" s="1"/>
  <c r="S428" i="12"/>
  <c r="S427" i="12" s="1"/>
  <c r="S430" i="12"/>
  <c r="S429" i="12" s="1"/>
  <c r="R427" i="12"/>
  <c r="R429" i="12"/>
  <c r="Q427" i="12"/>
  <c r="Q429" i="12"/>
  <c r="P427" i="12"/>
  <c r="P429" i="12"/>
  <c r="O428" i="12"/>
  <c r="O427" i="12" s="1"/>
  <c r="O429" i="12"/>
  <c r="N427" i="12"/>
  <c r="N429" i="12"/>
  <c r="M427" i="12"/>
  <c r="M429" i="12"/>
  <c r="L427" i="12"/>
  <c r="L429" i="12"/>
  <c r="K428" i="12"/>
  <c r="K427" i="12" s="1"/>
  <c r="K430" i="12"/>
  <c r="K429" i="12" s="1"/>
  <c r="J427" i="12"/>
  <c r="J429" i="12"/>
  <c r="I427" i="12"/>
  <c r="I429" i="12"/>
  <c r="H427" i="12"/>
  <c r="H429" i="12"/>
  <c r="G428" i="12"/>
  <c r="G427" i="12" s="1"/>
  <c r="G430" i="12"/>
  <c r="G429" i="12" s="1"/>
  <c r="G976" i="12"/>
  <c r="G981" i="12"/>
  <c r="G993" i="12"/>
  <c r="G994" i="12"/>
  <c r="G1001" i="12"/>
  <c r="G1002" i="12"/>
  <c r="G1007" i="12"/>
  <c r="G1009" i="12"/>
  <c r="G1045" i="12"/>
  <c r="G573" i="12"/>
  <c r="G574" i="12"/>
  <c r="G575" i="12"/>
  <c r="G576" i="12"/>
  <c r="G577" i="12"/>
  <c r="G578" i="12"/>
  <c r="G579" i="12"/>
  <c r="G580" i="12"/>
  <c r="G581" i="12"/>
  <c r="G582" i="12"/>
  <c r="G583" i="12"/>
  <c r="G584" i="12"/>
  <c r="G586" i="12"/>
  <c r="G587" i="12"/>
  <c r="G588" i="12"/>
  <c r="G589" i="12"/>
  <c r="G590" i="12"/>
  <c r="G591" i="12"/>
  <c r="G592" i="12"/>
  <c r="G593" i="12"/>
  <c r="G596" i="12"/>
  <c r="G649" i="12"/>
  <c r="G705" i="12"/>
  <c r="G706" i="12"/>
  <c r="G707" i="12"/>
  <c r="G708" i="12"/>
  <c r="G709" i="12"/>
  <c r="G710" i="12"/>
  <c r="G711" i="12"/>
  <c r="G712" i="12"/>
  <c r="G713" i="12"/>
  <c r="G714" i="12"/>
  <c r="G715" i="12"/>
  <c r="G716" i="12"/>
  <c r="G717" i="12"/>
  <c r="G718" i="12"/>
  <c r="G719" i="12"/>
  <c r="G720" i="12"/>
  <c r="G721" i="12"/>
  <c r="G722" i="12"/>
  <c r="G723" i="12"/>
  <c r="G724" i="12"/>
  <c r="G725" i="12"/>
  <c r="G726" i="12"/>
  <c r="G744" i="12"/>
  <c r="G745" i="12"/>
  <c r="G752" i="12"/>
  <c r="G753" i="12"/>
  <c r="G754" i="12"/>
  <c r="G755" i="12"/>
  <c r="G756" i="12"/>
  <c r="G757" i="12"/>
  <c r="G758" i="12"/>
  <c r="G759" i="12"/>
  <c r="G760" i="12"/>
  <c r="G761" i="12"/>
  <c r="G762" i="12"/>
  <c r="G763" i="12"/>
  <c r="G764" i="12"/>
  <c r="G765" i="12"/>
  <c r="G766" i="12"/>
  <c r="H767" i="12"/>
  <c r="G767" i="12" s="1"/>
  <c r="G768" i="12"/>
  <c r="G769" i="12"/>
  <c r="G770" i="12"/>
  <c r="G771" i="12"/>
  <c r="G795" i="12"/>
  <c r="G796" i="12"/>
  <c r="G797" i="12"/>
  <c r="G798" i="12"/>
  <c r="G799" i="12"/>
  <c r="G800" i="12"/>
  <c r="G801" i="12"/>
  <c r="G802" i="12"/>
  <c r="G803" i="12"/>
  <c r="G804" i="12"/>
  <c r="G805" i="12"/>
  <c r="G806" i="12"/>
  <c r="G807" i="12"/>
  <c r="G808" i="12"/>
  <c r="G809" i="12"/>
  <c r="G810" i="12"/>
  <c r="G811" i="12"/>
  <c r="G812" i="12"/>
  <c r="G813" i="12"/>
  <c r="G814" i="12"/>
  <c r="G815" i="12"/>
  <c r="G830" i="12"/>
  <c r="G852" i="12"/>
  <c r="G855" i="12"/>
  <c r="G856" i="12"/>
  <c r="G857" i="12"/>
  <c r="G858" i="12"/>
  <c r="G859" i="12"/>
  <c r="G862" i="12"/>
  <c r="G863" i="12"/>
  <c r="G864" i="12"/>
  <c r="G865" i="12"/>
  <c r="G866" i="12"/>
  <c r="G870" i="12"/>
  <c r="G879" i="12"/>
  <c r="G880" i="12"/>
  <c r="G881" i="12"/>
  <c r="G882" i="12"/>
  <c r="G883" i="12"/>
  <c r="G884" i="12"/>
  <c r="G885" i="12"/>
  <c r="G886" i="12"/>
  <c r="G887" i="12"/>
  <c r="G888" i="12"/>
  <c r="G889" i="12"/>
  <c r="G890" i="12"/>
  <c r="G891" i="12"/>
  <c r="G892" i="12"/>
  <c r="G894" i="12"/>
  <c r="G895" i="12"/>
  <c r="G896" i="12"/>
  <c r="G897" i="12"/>
  <c r="G898" i="12"/>
  <c r="G899" i="12"/>
  <c r="G900" i="12"/>
  <c r="G901" i="12"/>
  <c r="G902" i="12"/>
  <c r="G903" i="12"/>
  <c r="G904" i="12"/>
  <c r="G905" i="12"/>
  <c r="G906" i="12"/>
  <c r="G907" i="12"/>
  <c r="G908" i="12"/>
  <c r="G909" i="12"/>
  <c r="G911" i="12"/>
  <c r="G912" i="12"/>
  <c r="G913" i="12"/>
  <c r="G914" i="12"/>
  <c r="G915" i="12"/>
  <c r="G916" i="12"/>
  <c r="G917" i="12"/>
  <c r="G932" i="12"/>
  <c r="G970" i="12"/>
  <c r="BF392" i="12"/>
  <c r="BE392" i="12"/>
  <c r="BD392" i="12"/>
  <c r="BC392" i="12"/>
  <c r="BB392" i="12"/>
  <c r="BA392" i="12"/>
  <c r="AZ392" i="12"/>
  <c r="AY393" i="12"/>
  <c r="AY394" i="12"/>
  <c r="AY395" i="12"/>
  <c r="AY396" i="12"/>
  <c r="AX392" i="12"/>
  <c r="AW392" i="12"/>
  <c r="AV392" i="12"/>
  <c r="AU392" i="12"/>
  <c r="BX393" i="12" s="1"/>
  <c r="AT393" i="12"/>
  <c r="AT394" i="12"/>
  <c r="AT395" i="12"/>
  <c r="AT396" i="12"/>
  <c r="AS392" i="12"/>
  <c r="AR392" i="12"/>
  <c r="AQ392" i="12"/>
  <c r="AP393" i="12"/>
  <c r="AP394" i="12"/>
  <c r="AP395" i="12"/>
  <c r="AP396" i="12"/>
  <c r="AO392" i="12"/>
  <c r="AN392" i="12"/>
  <c r="AM392" i="12"/>
  <c r="AL393" i="12"/>
  <c r="AL394" i="12"/>
  <c r="AL395" i="12"/>
  <c r="AL396" i="12"/>
  <c r="AK392" i="12"/>
  <c r="AJ392" i="12"/>
  <c r="AI392" i="12"/>
  <c r="AH393" i="12"/>
  <c r="AH394" i="12"/>
  <c r="AH395" i="12"/>
  <c r="AH396" i="12"/>
  <c r="AG392" i="12"/>
  <c r="AF392" i="12"/>
  <c r="AE392" i="12"/>
  <c r="AD393" i="12"/>
  <c r="AD394" i="12"/>
  <c r="AD395" i="12"/>
  <c r="AD396" i="12"/>
  <c r="AC392" i="12"/>
  <c r="AB392" i="12"/>
  <c r="AA392" i="12"/>
  <c r="Z393" i="12"/>
  <c r="Z394" i="12"/>
  <c r="Z395" i="12"/>
  <c r="Z396" i="12"/>
  <c r="V392" i="12"/>
  <c r="U392" i="12"/>
  <c r="T392" i="12"/>
  <c r="Y392" i="12" s="1"/>
  <c r="S393" i="12"/>
  <c r="S394" i="12"/>
  <c r="S395" i="12"/>
  <c r="S396" i="12"/>
  <c r="R392" i="12"/>
  <c r="Q392" i="12"/>
  <c r="P392" i="12"/>
  <c r="O392" i="12"/>
  <c r="N392" i="12"/>
  <c r="M392" i="12"/>
  <c r="L392" i="12"/>
  <c r="K392" i="12"/>
  <c r="J392" i="12"/>
  <c r="I392" i="12"/>
  <c r="H392" i="12"/>
  <c r="G392" i="12"/>
  <c r="G385" i="12"/>
  <c r="BF385" i="12"/>
  <c r="BE385" i="12"/>
  <c r="BD385" i="12"/>
  <c r="BC385" i="12"/>
  <c r="BB385" i="12"/>
  <c r="BA385" i="12"/>
  <c r="AZ385" i="12"/>
  <c r="AY386" i="12"/>
  <c r="AY387" i="12"/>
  <c r="AY388" i="12"/>
  <c r="AY389" i="12"/>
  <c r="AY390" i="12"/>
  <c r="AY391" i="12"/>
  <c r="AX385" i="12"/>
  <c r="AW385" i="12"/>
  <c r="AV385" i="12"/>
  <c r="AU385" i="12"/>
  <c r="AT386" i="12"/>
  <c r="AT387" i="12"/>
  <c r="AT388" i="12"/>
  <c r="AT389" i="12"/>
  <c r="AT390" i="12"/>
  <c r="AT391" i="12"/>
  <c r="AS385" i="12"/>
  <c r="AR385" i="12"/>
  <c r="AQ385" i="12"/>
  <c r="AP386" i="12"/>
  <c r="AP387" i="12"/>
  <c r="AP388" i="12"/>
  <c r="AP389" i="12"/>
  <c r="AP390" i="12"/>
  <c r="AP391" i="12"/>
  <c r="AO385" i="12"/>
  <c r="AN385" i="12"/>
  <c r="AM385" i="12"/>
  <c r="AL386" i="12"/>
  <c r="AL387" i="12"/>
  <c r="AL388" i="12"/>
  <c r="AL389" i="12"/>
  <c r="AL390" i="12"/>
  <c r="AL391" i="12"/>
  <c r="AK385" i="12"/>
  <c r="AJ385" i="12"/>
  <c r="AI385" i="12"/>
  <c r="AH386" i="12"/>
  <c r="AH387" i="12"/>
  <c r="AH388" i="12"/>
  <c r="AH389" i="12"/>
  <c r="AH390" i="12"/>
  <c r="AH391" i="12"/>
  <c r="AG385" i="12"/>
  <c r="AF385" i="12"/>
  <c r="AE385" i="12"/>
  <c r="AD386" i="12"/>
  <c r="AD387" i="12"/>
  <c r="AD388" i="12"/>
  <c r="AD389" i="12"/>
  <c r="AD390" i="12"/>
  <c r="AD391" i="12"/>
  <c r="AC385" i="12"/>
  <c r="AB385" i="12"/>
  <c r="AA385" i="12"/>
  <c r="Z386" i="12"/>
  <c r="Z387" i="12"/>
  <c r="Z388" i="12"/>
  <c r="Z389" i="12"/>
  <c r="Z390" i="12"/>
  <c r="Z391" i="12"/>
  <c r="V385" i="12"/>
  <c r="U385" i="12"/>
  <c r="T385" i="12"/>
  <c r="Y385" i="12" s="1"/>
  <c r="S386" i="12"/>
  <c r="S387" i="12"/>
  <c r="S388" i="12"/>
  <c r="S389" i="12"/>
  <c r="S390" i="12"/>
  <c r="S391" i="12"/>
  <c r="R385" i="12"/>
  <c r="Q385" i="12"/>
  <c r="P385" i="12"/>
  <c r="O385" i="12"/>
  <c r="N385" i="12"/>
  <c r="M385" i="12"/>
  <c r="L385" i="12"/>
  <c r="K385" i="12"/>
  <c r="J385" i="12"/>
  <c r="I385" i="12"/>
  <c r="H385" i="12"/>
  <c r="AY369" i="12"/>
  <c r="AY370" i="12"/>
  <c r="AY371" i="12"/>
  <c r="AY372" i="12"/>
  <c r="AY373" i="12"/>
  <c r="AY374" i="12"/>
  <c r="AY375" i="12"/>
  <c r="AY376" i="12"/>
  <c r="AY377" i="12"/>
  <c r="AY378" i="12"/>
  <c r="AY379" i="12"/>
  <c r="AY380" i="12"/>
  <c r="AY381" i="12"/>
  <c r="AY382" i="12"/>
  <c r="AY383" i="12"/>
  <c r="AU369" i="12"/>
  <c r="AT369" i="12" s="1"/>
  <c r="AU370" i="12"/>
  <c r="AT370" i="12" s="1"/>
  <c r="AU371" i="12"/>
  <c r="AT371" i="12" s="1"/>
  <c r="AU372" i="12"/>
  <c r="AT372" i="12" s="1"/>
  <c r="AU373" i="12"/>
  <c r="AT373" i="12" s="1"/>
  <c r="AU374" i="12"/>
  <c r="AT374" i="12" s="1"/>
  <c r="AU375" i="12"/>
  <c r="AT375" i="12" s="1"/>
  <c r="AU376" i="12"/>
  <c r="AT376" i="12" s="1"/>
  <c r="AU377" i="12"/>
  <c r="AT377" i="12" s="1"/>
  <c r="AU378" i="12"/>
  <c r="AT378" i="12" s="1"/>
  <c r="AU379" i="12"/>
  <c r="AT379" i="12" s="1"/>
  <c r="AU380" i="12"/>
  <c r="AT380" i="12" s="1"/>
  <c r="AU381" i="12"/>
  <c r="AT381" i="12" s="1"/>
  <c r="AU382" i="12"/>
  <c r="AT382" i="12" s="1"/>
  <c r="AU383" i="12"/>
  <c r="AT383" i="12" s="1"/>
  <c r="AP369" i="12"/>
  <c r="AP370" i="12"/>
  <c r="AP371" i="12"/>
  <c r="AP372" i="12"/>
  <c r="AP373" i="12"/>
  <c r="AP374" i="12"/>
  <c r="AP375" i="12"/>
  <c r="AP376" i="12"/>
  <c r="AP377" i="12"/>
  <c r="AP378" i="12"/>
  <c r="AP379" i="12"/>
  <c r="AP380" i="12"/>
  <c r="AP381" i="12"/>
  <c r="AP382" i="12"/>
  <c r="AP383" i="12"/>
  <c r="AL369" i="12"/>
  <c r="AL370" i="12"/>
  <c r="AL371" i="12"/>
  <c r="AL372" i="12"/>
  <c r="AL373" i="12"/>
  <c r="AL374" i="12"/>
  <c r="AL375" i="12"/>
  <c r="AL376" i="12"/>
  <c r="AL377" i="12"/>
  <c r="AL378" i="12"/>
  <c r="AL379" i="12"/>
  <c r="AL380" i="12"/>
  <c r="AL381" i="12"/>
  <c r="AL382" i="12"/>
  <c r="AL383" i="12"/>
  <c r="AH369" i="12"/>
  <c r="AH370" i="12"/>
  <c r="AH371" i="12"/>
  <c r="AH372" i="12"/>
  <c r="AH373" i="12"/>
  <c r="AH374" i="12"/>
  <c r="AH375" i="12"/>
  <c r="AH376" i="12"/>
  <c r="AH377" i="12"/>
  <c r="AH378" i="12"/>
  <c r="AH379" i="12"/>
  <c r="AH380" i="12"/>
  <c r="AH381" i="12"/>
  <c r="AH382" i="12"/>
  <c r="AH383" i="12"/>
  <c r="AD369" i="12"/>
  <c r="AD370" i="12"/>
  <c r="AD371" i="12"/>
  <c r="AD372" i="12"/>
  <c r="AD373" i="12"/>
  <c r="AD374" i="12"/>
  <c r="AD375" i="12"/>
  <c r="AD376" i="12"/>
  <c r="AD377" i="12"/>
  <c r="AD378" i="12"/>
  <c r="AD379" i="12"/>
  <c r="AD380" i="12"/>
  <c r="AD381" i="12"/>
  <c r="AD382" i="12"/>
  <c r="AD383" i="12"/>
  <c r="Z369" i="12"/>
  <c r="Z370" i="12"/>
  <c r="Z371" i="12"/>
  <c r="Z372" i="12"/>
  <c r="Z373" i="12"/>
  <c r="Z374" i="12"/>
  <c r="Z375" i="12"/>
  <c r="Z376" i="12"/>
  <c r="Z377" i="12"/>
  <c r="Z378" i="12"/>
  <c r="Z379" i="12"/>
  <c r="Z380" i="12"/>
  <c r="Z381" i="12"/>
  <c r="Z382" i="12"/>
  <c r="Z383" i="12"/>
  <c r="S369" i="12"/>
  <c r="S370" i="12"/>
  <c r="S371" i="12"/>
  <c r="S372" i="12"/>
  <c r="S373" i="12"/>
  <c r="S374" i="12"/>
  <c r="S375" i="12"/>
  <c r="S376" i="12"/>
  <c r="S377" i="12"/>
  <c r="S378" i="12"/>
  <c r="S379" i="12"/>
  <c r="S380" i="12"/>
  <c r="S381" i="12"/>
  <c r="S382" i="12"/>
  <c r="S383" i="12"/>
  <c r="AY356" i="12"/>
  <c r="AY358" i="12"/>
  <c r="AY359" i="12"/>
  <c r="AY360" i="12"/>
  <c r="AY361" i="12"/>
  <c r="AY362" i="12"/>
  <c r="AY363" i="12"/>
  <c r="AY364" i="12"/>
  <c r="AU356" i="12"/>
  <c r="AU357" i="12"/>
  <c r="BN357" i="12" s="1"/>
  <c r="AU358" i="12"/>
  <c r="AT358" i="12" s="1"/>
  <c r="AU359" i="12"/>
  <c r="AT359" i="12" s="1"/>
  <c r="AU360" i="12"/>
  <c r="AT360" i="12" s="1"/>
  <c r="AU361" i="12"/>
  <c r="AT361" i="12" s="1"/>
  <c r="AU362" i="12"/>
  <c r="AT362" i="12" s="1"/>
  <c r="AU363" i="12"/>
  <c r="AT363" i="12" s="1"/>
  <c r="AU364" i="12"/>
  <c r="AT364" i="12" s="1"/>
  <c r="AU365" i="12"/>
  <c r="AT365" i="12" s="1"/>
  <c r="AU366" i="12"/>
  <c r="AT366" i="12" s="1"/>
  <c r="AU368" i="12"/>
  <c r="BN368" i="12" s="1"/>
  <c r="AP356" i="12"/>
  <c r="AP357" i="12"/>
  <c r="AP358" i="12"/>
  <c r="AP359" i="12"/>
  <c r="AP360" i="12"/>
  <c r="AP361" i="12"/>
  <c r="AP362" i="12"/>
  <c r="AP363" i="12"/>
  <c r="BI363" i="12" s="1"/>
  <c r="AP364" i="12"/>
  <c r="AP365" i="12"/>
  <c r="AP366" i="12"/>
  <c r="AP368" i="12"/>
  <c r="AL356" i="12"/>
  <c r="AL357" i="12"/>
  <c r="AL358" i="12"/>
  <c r="AL359" i="12"/>
  <c r="AL360" i="12"/>
  <c r="AL361" i="12"/>
  <c r="AL362" i="12"/>
  <c r="AL363" i="12"/>
  <c r="AL364" i="12"/>
  <c r="AL365" i="12"/>
  <c r="AL366" i="12"/>
  <c r="AL368" i="12"/>
  <c r="AH356" i="12"/>
  <c r="AH357" i="12"/>
  <c r="AH358" i="12"/>
  <c r="AH359" i="12"/>
  <c r="AH360" i="12"/>
  <c r="AH361" i="12"/>
  <c r="AH362" i="12"/>
  <c r="AH363" i="12"/>
  <c r="AH364" i="12"/>
  <c r="AH365" i="12"/>
  <c r="AH366" i="12"/>
  <c r="AH368" i="12"/>
  <c r="AD356" i="12"/>
  <c r="AD357" i="12"/>
  <c r="AD358" i="12"/>
  <c r="AD359" i="12"/>
  <c r="AD360" i="12"/>
  <c r="AD361" i="12"/>
  <c r="AD362" i="12"/>
  <c r="AD363" i="12"/>
  <c r="AD364" i="12"/>
  <c r="AD365" i="12"/>
  <c r="AD366" i="12"/>
  <c r="AD368" i="12"/>
  <c r="Z356" i="12"/>
  <c r="Z357" i="12"/>
  <c r="Z358" i="12"/>
  <c r="Z359" i="12"/>
  <c r="Z360" i="12"/>
  <c r="Z361" i="12"/>
  <c r="Z362" i="12"/>
  <c r="Z363" i="12"/>
  <c r="Z364" i="12"/>
  <c r="Z365" i="12"/>
  <c r="Z366" i="12"/>
  <c r="Z368" i="12"/>
  <c r="S356" i="12"/>
  <c r="S357" i="12"/>
  <c r="S358" i="12"/>
  <c r="S359" i="12"/>
  <c r="S360" i="12"/>
  <c r="S361" i="12"/>
  <c r="S362" i="12"/>
  <c r="S363" i="12"/>
  <c r="S364" i="12"/>
  <c r="S365" i="12"/>
  <c r="S366" i="12"/>
  <c r="S368" i="12"/>
  <c r="AY338" i="12"/>
  <c r="AY336" i="12" s="1"/>
  <c r="AT338" i="12"/>
  <c r="AT336" i="12" s="1"/>
  <c r="AP338" i="12"/>
  <c r="AP339" i="12"/>
  <c r="AL338" i="12"/>
  <c r="AL339" i="12"/>
  <c r="AH338" i="12"/>
  <c r="AH339" i="12"/>
  <c r="AD338" i="12"/>
  <c r="AD339" i="12"/>
  <c r="Z338" i="12"/>
  <c r="Z339" i="12"/>
  <c r="S338" i="12"/>
  <c r="S339" i="12"/>
  <c r="BF326" i="12"/>
  <c r="BF325" i="12" s="1"/>
  <c r="BE326" i="12"/>
  <c r="BE325" i="12" s="1"/>
  <c r="BD326" i="12"/>
  <c r="BD325" i="12" s="1"/>
  <c r="BC326" i="12"/>
  <c r="BC325" i="12" s="1"/>
  <c r="BB326" i="12"/>
  <c r="BB325" i="12" s="1"/>
  <c r="BA326" i="12"/>
  <c r="BA325" i="12" s="1"/>
  <c r="AZ326" i="12"/>
  <c r="AZ325" i="12" s="1"/>
  <c r="AY327" i="12"/>
  <c r="AY328" i="12"/>
  <c r="AY329" i="12"/>
  <c r="AY330" i="12"/>
  <c r="AY333" i="12"/>
  <c r="AY334" i="12"/>
  <c r="AX326" i="12"/>
  <c r="AX325" i="12" s="1"/>
  <c r="AW326" i="12"/>
  <c r="AW325" i="12" s="1"/>
  <c r="AV326" i="12"/>
  <c r="AV325" i="12" s="1"/>
  <c r="AU326" i="12"/>
  <c r="AT327" i="12"/>
  <c r="AT328" i="12"/>
  <c r="AT329" i="12"/>
  <c r="AT330" i="12"/>
  <c r="AT333" i="12"/>
  <c r="AT334" i="12"/>
  <c r="AS326" i="12"/>
  <c r="AS325" i="12" s="1"/>
  <c r="AR326" i="12"/>
  <c r="AR325" i="12" s="1"/>
  <c r="AQ326" i="12"/>
  <c r="AQ325" i="12" s="1"/>
  <c r="AP327" i="12"/>
  <c r="AP328" i="12"/>
  <c r="AP329" i="12"/>
  <c r="AP330" i="12"/>
  <c r="AP331" i="12"/>
  <c r="AP332" i="12"/>
  <c r="AP333" i="12"/>
  <c r="AP1092" i="12"/>
  <c r="AP334" i="12"/>
  <c r="AP335" i="12"/>
  <c r="AO326" i="12"/>
  <c r="AO325" i="12" s="1"/>
  <c r="AN326" i="12"/>
  <c r="AN325" i="12" s="1"/>
  <c r="AM326" i="12"/>
  <c r="AM325" i="12" s="1"/>
  <c r="AL327" i="12"/>
  <c r="AL328" i="12"/>
  <c r="AL329" i="12"/>
  <c r="AL330" i="12"/>
  <c r="AL331" i="12"/>
  <c r="AL332" i="12"/>
  <c r="AL333" i="12"/>
  <c r="AL1092" i="12"/>
  <c r="AL334" i="12"/>
  <c r="AL335" i="12"/>
  <c r="AK326" i="12"/>
  <c r="AK325" i="12" s="1"/>
  <c r="AJ326" i="12"/>
  <c r="AJ325" i="12" s="1"/>
  <c r="AI326" i="12"/>
  <c r="AI325" i="12" s="1"/>
  <c r="AH327" i="12"/>
  <c r="AH328" i="12"/>
  <c r="AH329" i="12"/>
  <c r="AH330" i="12"/>
  <c r="AH331" i="12"/>
  <c r="AH332" i="12"/>
  <c r="AH333" i="12"/>
  <c r="AH1092" i="12"/>
  <c r="AH334" i="12"/>
  <c r="AH335" i="12"/>
  <c r="AG326" i="12"/>
  <c r="AG325" i="12" s="1"/>
  <c r="AF326" i="12"/>
  <c r="AF325" i="12" s="1"/>
  <c r="AE326" i="12"/>
  <c r="AE325" i="12" s="1"/>
  <c r="AD327" i="12"/>
  <c r="AD328" i="12"/>
  <c r="AD329" i="12"/>
  <c r="AD330" i="12"/>
  <c r="AD331" i="12"/>
  <c r="AD332" i="12"/>
  <c r="AD333" i="12"/>
  <c r="AD1092" i="12"/>
  <c r="AD334" i="12"/>
  <c r="AD335" i="12"/>
  <c r="AC326" i="12"/>
  <c r="AC325" i="12" s="1"/>
  <c r="AB326" i="12"/>
  <c r="AB325" i="12" s="1"/>
  <c r="AA326" i="12"/>
  <c r="AA325" i="12" s="1"/>
  <c r="Z327" i="12"/>
  <c r="Z328" i="12"/>
  <c r="Z329" i="12"/>
  <c r="Z330" i="12"/>
  <c r="Z331" i="12"/>
  <c r="Z332" i="12"/>
  <c r="Z333" i="12"/>
  <c r="Z1092" i="12"/>
  <c r="Z334" i="12"/>
  <c r="Z335" i="12"/>
  <c r="V326" i="12"/>
  <c r="V325" i="12" s="1"/>
  <c r="U326" i="12"/>
  <c r="U325" i="12" s="1"/>
  <c r="T326" i="12"/>
  <c r="S327" i="12"/>
  <c r="S328" i="12"/>
  <c r="S329" i="12"/>
  <c r="S330" i="12"/>
  <c r="S331" i="12"/>
  <c r="S332" i="12"/>
  <c r="S333" i="12"/>
  <c r="S1092" i="12"/>
  <c r="S334" i="12"/>
  <c r="S335" i="12"/>
  <c r="R326" i="12"/>
  <c r="R325" i="12" s="1"/>
  <c r="Q326" i="12"/>
  <c r="Q325" i="12" s="1"/>
  <c r="P326" i="12"/>
  <c r="P325" i="12" s="1"/>
  <c r="O326" i="12"/>
  <c r="O325" i="12" s="1"/>
  <c r="N326" i="12"/>
  <c r="N325" i="12" s="1"/>
  <c r="M326" i="12"/>
  <c r="M325" i="12" s="1"/>
  <c r="L326" i="12"/>
  <c r="L325" i="12" s="1"/>
  <c r="K326" i="12"/>
  <c r="K325" i="12" s="1"/>
  <c r="J326" i="12"/>
  <c r="J325" i="12" s="1"/>
  <c r="I326" i="12"/>
  <c r="I325" i="12" s="1"/>
  <c r="H326" i="12"/>
  <c r="H325" i="12" s="1"/>
  <c r="G326" i="12"/>
  <c r="G325" i="12" s="1"/>
  <c r="AU317" i="12"/>
  <c r="AU318" i="12"/>
  <c r="AZ318" i="12" s="1"/>
  <c r="AY318" i="12" s="1"/>
  <c r="AU319" i="12"/>
  <c r="BN319" i="12" s="1"/>
  <c r="AU320" i="12"/>
  <c r="AU321" i="12"/>
  <c r="BN321" i="12" s="1"/>
  <c r="AP317" i="12"/>
  <c r="AP318" i="12"/>
  <c r="AP319" i="12"/>
  <c r="AP320" i="12"/>
  <c r="AP321" i="12"/>
  <c r="AM317" i="12"/>
  <c r="AM318" i="12"/>
  <c r="AL318" i="12" s="1"/>
  <c r="AM319" i="12"/>
  <c r="AL319" i="12" s="1"/>
  <c r="AM320" i="12"/>
  <c r="AL320" i="12" s="1"/>
  <c r="AM321" i="12"/>
  <c r="AL321" i="12" s="1"/>
  <c r="AH317" i="12"/>
  <c r="AH318" i="12"/>
  <c r="AH319" i="12"/>
  <c r="AH320" i="12"/>
  <c r="AH321" i="12"/>
  <c r="AD317" i="12"/>
  <c r="AD318" i="12"/>
  <c r="AD319" i="12"/>
  <c r="AD320" i="12"/>
  <c r="AD321" i="12"/>
  <c r="Z317" i="12"/>
  <c r="Z318" i="12"/>
  <c r="Z319" i="12"/>
  <c r="Z320" i="12"/>
  <c r="Z321" i="12"/>
  <c r="S317" i="12"/>
  <c r="S318" i="12"/>
  <c r="S319" i="12"/>
  <c r="S320" i="12"/>
  <c r="S321" i="12"/>
  <c r="BF303" i="12"/>
  <c r="BF302" i="12" s="1"/>
  <c r="BE303" i="12"/>
  <c r="BE302" i="12" s="1"/>
  <c r="BD303" i="12"/>
  <c r="BD302" i="12" s="1"/>
  <c r="BC303" i="12"/>
  <c r="BC302" i="12" s="1"/>
  <c r="BB303" i="12"/>
  <c r="BB302" i="12" s="1"/>
  <c r="BA303" i="12"/>
  <c r="BA302" i="12" s="1"/>
  <c r="AZ303" i="12"/>
  <c r="AZ302" i="12" s="1"/>
  <c r="AY304" i="12"/>
  <c r="AY305" i="12"/>
  <c r="AY306" i="12"/>
  <c r="AY307" i="12"/>
  <c r="AY308" i="12"/>
  <c r="AY309" i="12"/>
  <c r="AY310" i="12"/>
  <c r="AY311" i="12"/>
  <c r="AY312" i="12"/>
  <c r="AY313" i="12"/>
  <c r="AY314" i="12"/>
  <c r="AX303" i="12"/>
  <c r="AX302" i="12" s="1"/>
  <c r="AW303" i="12"/>
  <c r="AW302" i="12" s="1"/>
  <c r="AV303" i="12"/>
  <c r="AV302" i="12" s="1"/>
  <c r="AU304" i="12"/>
  <c r="AT304" i="12" s="1"/>
  <c r="AU305" i="12"/>
  <c r="AT305" i="12" s="1"/>
  <c r="AU306" i="12"/>
  <c r="AT306" i="12" s="1"/>
  <c r="AU307" i="12"/>
  <c r="AT307" i="12" s="1"/>
  <c r="AU308" i="12"/>
  <c r="AT308" i="12" s="1"/>
  <c r="AU309" i="12"/>
  <c r="AT309" i="12" s="1"/>
  <c r="AU310" i="12"/>
  <c r="AT310" i="12" s="1"/>
  <c r="AU311" i="12"/>
  <c r="AT311" i="12" s="1"/>
  <c r="AU312" i="12"/>
  <c r="AT312" i="12" s="1"/>
  <c r="AU313" i="12"/>
  <c r="AT313" i="12" s="1"/>
  <c r="AU314" i="12"/>
  <c r="AT314" i="12" s="1"/>
  <c r="AS303" i="12"/>
  <c r="AS302" i="12" s="1"/>
  <c r="AR303" i="12"/>
  <c r="AR302" i="12" s="1"/>
  <c r="AQ303" i="12"/>
  <c r="AQ302" i="12" s="1"/>
  <c r="AP304" i="12"/>
  <c r="AP305" i="12"/>
  <c r="AP306" i="12"/>
  <c r="AP307" i="12"/>
  <c r="AP308" i="12"/>
  <c r="AP309" i="12"/>
  <c r="AP310" i="12"/>
  <c r="AP311" i="12"/>
  <c r="AP312" i="12"/>
  <c r="AP313" i="12"/>
  <c r="AP314" i="12"/>
  <c r="AO303" i="12"/>
  <c r="AO302" i="12" s="1"/>
  <c r="AN303" i="12"/>
  <c r="AN302" i="12" s="1"/>
  <c r="AM304" i="12"/>
  <c r="AM305" i="12"/>
  <c r="AL305" i="12" s="1"/>
  <c r="AM306" i="12"/>
  <c r="AL306" i="12" s="1"/>
  <c r="AM307" i="12"/>
  <c r="AL307" i="12" s="1"/>
  <c r="AM308" i="12"/>
  <c r="AL308" i="12" s="1"/>
  <c r="AM309" i="12"/>
  <c r="AL309" i="12" s="1"/>
  <c r="AM310" i="12"/>
  <c r="AL310" i="12" s="1"/>
  <c r="AM311" i="12"/>
  <c r="AL311" i="12" s="1"/>
  <c r="AM312" i="12"/>
  <c r="AL312" i="12" s="1"/>
  <c r="AM313" i="12"/>
  <c r="AL313" i="12" s="1"/>
  <c r="AM314" i="12"/>
  <c r="AL314" i="12" s="1"/>
  <c r="AK303" i="12"/>
  <c r="AK302" i="12" s="1"/>
  <c r="AJ303" i="12"/>
  <c r="AJ302" i="12" s="1"/>
  <c r="AI303" i="12"/>
  <c r="AI302" i="12" s="1"/>
  <c r="AH304" i="12"/>
  <c r="AH305" i="12"/>
  <c r="AH306" i="12"/>
  <c r="AH307" i="12"/>
  <c r="AH308" i="12"/>
  <c r="AH309" i="12"/>
  <c r="AH310" i="12"/>
  <c r="AH311" i="12"/>
  <c r="AH312" i="12"/>
  <c r="AH313" i="12"/>
  <c r="AH314" i="12"/>
  <c r="AG303" i="12"/>
  <c r="AG302" i="12" s="1"/>
  <c r="AF303" i="12"/>
  <c r="AF302" i="12" s="1"/>
  <c r="AE303" i="12"/>
  <c r="AE302" i="12" s="1"/>
  <c r="AD304" i="12"/>
  <c r="AD305" i="12"/>
  <c r="AD306" i="12"/>
  <c r="AD307" i="12"/>
  <c r="AD308" i="12"/>
  <c r="AD309" i="12"/>
  <c r="AD310" i="12"/>
  <c r="AD311" i="12"/>
  <c r="AD312" i="12"/>
  <c r="AD313" i="12"/>
  <c r="AD314" i="12"/>
  <c r="AC303" i="12"/>
  <c r="AC302" i="12" s="1"/>
  <c r="AB303" i="12"/>
  <c r="AB302" i="12" s="1"/>
  <c r="AA303" i="12"/>
  <c r="AA302" i="12" s="1"/>
  <c r="Z304" i="12"/>
  <c r="Z305" i="12"/>
  <c r="Z306" i="12"/>
  <c r="Z307" i="12"/>
  <c r="Z308" i="12"/>
  <c r="Z309" i="12"/>
  <c r="Z310" i="12"/>
  <c r="Z311" i="12"/>
  <c r="Z312" i="12"/>
  <c r="Z313" i="12"/>
  <c r="Z314" i="12"/>
  <c r="V303" i="12"/>
  <c r="V302" i="12" s="1"/>
  <c r="U303" i="12"/>
  <c r="U302" i="12" s="1"/>
  <c r="T303" i="12"/>
  <c r="S304" i="12"/>
  <c r="S305" i="12"/>
  <c r="S306" i="12"/>
  <c r="S307" i="12"/>
  <c r="S308" i="12"/>
  <c r="S309" i="12"/>
  <c r="S310" i="12"/>
  <c r="S311" i="12"/>
  <c r="S312" i="12"/>
  <c r="S313" i="12"/>
  <c r="S314" i="12"/>
  <c r="R303" i="12"/>
  <c r="R302" i="12" s="1"/>
  <c r="Q303" i="12"/>
  <c r="Q302" i="12" s="1"/>
  <c r="P303" i="12"/>
  <c r="P302" i="12" s="1"/>
  <c r="O304" i="12"/>
  <c r="O305" i="12"/>
  <c r="O306" i="12"/>
  <c r="O307" i="12"/>
  <c r="O308" i="12"/>
  <c r="O309" i="12"/>
  <c r="O310" i="12"/>
  <c r="O311" i="12"/>
  <c r="O312" i="12"/>
  <c r="O313" i="12"/>
  <c r="O314" i="12"/>
  <c r="N303" i="12"/>
  <c r="N302" i="12" s="1"/>
  <c r="M303" i="12"/>
  <c r="M302" i="12" s="1"/>
  <c r="L303" i="12"/>
  <c r="L302" i="12" s="1"/>
  <c r="K303" i="12"/>
  <c r="K302" i="12" s="1"/>
  <c r="J303" i="12"/>
  <c r="J302" i="12" s="1"/>
  <c r="I303" i="12"/>
  <c r="I302" i="12" s="1"/>
  <c r="H303" i="12"/>
  <c r="H302" i="12" s="1"/>
  <c r="G304" i="12"/>
  <c r="G305" i="12"/>
  <c r="G306" i="12"/>
  <c r="G307" i="12"/>
  <c r="G308" i="12"/>
  <c r="G309" i="12"/>
  <c r="G310" i="12"/>
  <c r="G311" i="12"/>
  <c r="G312" i="12"/>
  <c r="G313" i="12"/>
  <c r="G314" i="12"/>
  <c r="BF282" i="12"/>
  <c r="BE282" i="12"/>
  <c r="BD282" i="12"/>
  <c r="BC282" i="12"/>
  <c r="BB282" i="12"/>
  <c r="BA282" i="12"/>
  <c r="AZ282" i="12"/>
  <c r="AY283" i="12"/>
  <c r="AY284" i="12"/>
  <c r="AY285" i="12"/>
  <c r="AY286" i="12"/>
  <c r="AY287" i="12"/>
  <c r="AY288" i="12"/>
  <c r="AY289" i="12"/>
  <c r="AY290" i="12"/>
  <c r="AY291" i="12"/>
  <c r="AY292" i="12"/>
  <c r="AY293" i="12"/>
  <c r="AY294" i="12"/>
  <c r="AY295" i="12"/>
  <c r="AY296" i="12"/>
  <c r="AY297" i="12"/>
  <c r="AY298" i="12"/>
  <c r="AY299" i="12"/>
  <c r="AY300" i="12"/>
  <c r="AY301" i="12"/>
  <c r="AX282" i="12"/>
  <c r="AW282" i="12"/>
  <c r="AV282" i="12"/>
  <c r="AU283" i="12"/>
  <c r="AU284" i="12"/>
  <c r="AT284" i="12" s="1"/>
  <c r="AU285" i="12"/>
  <c r="AT285" i="12" s="1"/>
  <c r="AU286" i="12"/>
  <c r="BN286" i="12" s="1"/>
  <c r="AU287" i="12"/>
  <c r="AT287" i="12" s="1"/>
  <c r="AU288" i="12"/>
  <c r="AT288" i="12" s="1"/>
  <c r="AU289" i="12"/>
  <c r="AT289" i="12" s="1"/>
  <c r="AU290" i="12"/>
  <c r="AT290" i="12" s="1"/>
  <c r="AU291" i="12"/>
  <c r="AT291" i="12" s="1"/>
  <c r="AU292" i="12"/>
  <c r="AT292" i="12" s="1"/>
  <c r="AU293" i="12"/>
  <c r="AT293" i="12" s="1"/>
  <c r="AU294" i="12"/>
  <c r="AT294" i="12" s="1"/>
  <c r="AU295" i="12"/>
  <c r="AT295" i="12" s="1"/>
  <c r="AU296" i="12"/>
  <c r="AT296" i="12" s="1"/>
  <c r="AU297" i="12"/>
  <c r="AT297" i="12" s="1"/>
  <c r="AU298" i="12"/>
  <c r="AT298" i="12" s="1"/>
  <c r="AU299" i="12"/>
  <c r="AT299" i="12" s="1"/>
  <c r="AU300" i="12"/>
  <c r="AT300" i="12" s="1"/>
  <c r="AU301" i="12"/>
  <c r="AT301" i="12" s="1"/>
  <c r="AS282" i="12"/>
  <c r="AR282" i="12"/>
  <c r="AQ282" i="12"/>
  <c r="AP283" i="12"/>
  <c r="AP284" i="12"/>
  <c r="AP285" i="12"/>
  <c r="AP286" i="12"/>
  <c r="AP287" i="12"/>
  <c r="AP288" i="12"/>
  <c r="AP289" i="12"/>
  <c r="AP290" i="12"/>
  <c r="AP291" i="12"/>
  <c r="AP292" i="12"/>
  <c r="AP293" i="12"/>
  <c r="AP294" i="12"/>
  <c r="AP295" i="12"/>
  <c r="AP296" i="12"/>
  <c r="AP297" i="12"/>
  <c r="AP298" i="12"/>
  <c r="AP299" i="12"/>
  <c r="AP300" i="12"/>
  <c r="AP301" i="12"/>
  <c r="AO282" i="12"/>
  <c r="AN282" i="12"/>
  <c r="AM282" i="12"/>
  <c r="AL283" i="12"/>
  <c r="AL284" i="12"/>
  <c r="AL285" i="12"/>
  <c r="AL286" i="12"/>
  <c r="AL287" i="12"/>
  <c r="AL288" i="12"/>
  <c r="AL289" i="12"/>
  <c r="AL290" i="12"/>
  <c r="AL291" i="12"/>
  <c r="AL292" i="12"/>
  <c r="AL293" i="12"/>
  <c r="AL294" i="12"/>
  <c r="AL295" i="12"/>
  <c r="AL296" i="12"/>
  <c r="AL297" i="12"/>
  <c r="AL298" i="12"/>
  <c r="AL299" i="12"/>
  <c r="AL300" i="12"/>
  <c r="AL301" i="12"/>
  <c r="AK282" i="12"/>
  <c r="AJ282" i="12"/>
  <c r="AI282" i="12"/>
  <c r="AH283" i="12"/>
  <c r="AH284" i="12"/>
  <c r="AH285" i="12"/>
  <c r="AH286" i="12"/>
  <c r="AH287" i="12"/>
  <c r="AH288" i="12"/>
  <c r="AH289" i="12"/>
  <c r="AH290" i="12"/>
  <c r="AH291" i="12"/>
  <c r="AH292" i="12"/>
  <c r="AH293" i="12"/>
  <c r="AH294" i="12"/>
  <c r="AH295" i="12"/>
  <c r="AH296" i="12"/>
  <c r="AH297" i="12"/>
  <c r="AH298" i="12"/>
  <c r="AH299" i="12"/>
  <c r="AH300" i="12"/>
  <c r="AH301" i="12"/>
  <c r="AG282" i="12"/>
  <c r="AF282" i="12"/>
  <c r="AE282" i="12"/>
  <c r="AD283" i="12"/>
  <c r="AD284" i="12"/>
  <c r="AD285" i="12"/>
  <c r="AD286" i="12"/>
  <c r="AD287" i="12"/>
  <c r="AD288" i="12"/>
  <c r="AD289" i="12"/>
  <c r="AD290" i="12"/>
  <c r="AD291" i="12"/>
  <c r="AD292" i="12"/>
  <c r="AD293" i="12"/>
  <c r="AD294" i="12"/>
  <c r="AD295" i="12"/>
  <c r="AD296" i="12"/>
  <c r="AD297" i="12"/>
  <c r="AD298" i="12"/>
  <c r="AD299" i="12"/>
  <c r="AD300" i="12"/>
  <c r="AD301" i="12"/>
  <c r="AC282" i="12"/>
  <c r="AB282" i="12"/>
  <c r="AA282" i="12"/>
  <c r="Z283" i="12"/>
  <c r="Z284" i="12"/>
  <c r="Z285" i="12"/>
  <c r="Z286" i="12"/>
  <c r="Z287" i="12"/>
  <c r="Z288" i="12"/>
  <c r="Z289" i="12"/>
  <c r="Z290" i="12"/>
  <c r="Z291" i="12"/>
  <c r="Z292" i="12"/>
  <c r="Z293" i="12"/>
  <c r="Z294" i="12"/>
  <c r="Z295" i="12"/>
  <c r="Z296" i="12"/>
  <c r="Z297" i="12"/>
  <c r="Z298" i="12"/>
  <c r="Z299" i="12"/>
  <c r="Z300" i="12"/>
  <c r="Z301" i="12"/>
  <c r="V282" i="12"/>
  <c r="U282" i="12"/>
  <c r="T282" i="12"/>
  <c r="Y282" i="12" s="1"/>
  <c r="S283" i="12"/>
  <c r="S284" i="12"/>
  <c r="S285" i="12"/>
  <c r="S286" i="12"/>
  <c r="S287" i="12"/>
  <c r="S288" i="12"/>
  <c r="S289" i="12"/>
  <c r="S290" i="12"/>
  <c r="S291" i="12"/>
  <c r="S292" i="12"/>
  <c r="S293" i="12"/>
  <c r="S294" i="12"/>
  <c r="S295" i="12"/>
  <c r="S296" i="12"/>
  <c r="S297" i="12"/>
  <c r="S298" i="12"/>
  <c r="S299" i="12"/>
  <c r="S300" i="12"/>
  <c r="S301" i="12"/>
  <c r="R282" i="12"/>
  <c r="Q282" i="12"/>
  <c r="P282" i="12"/>
  <c r="O282" i="12"/>
  <c r="N282" i="12"/>
  <c r="M282" i="12"/>
  <c r="L282" i="12"/>
  <c r="K283" i="12"/>
  <c r="K284" i="12"/>
  <c r="K285" i="12"/>
  <c r="K286" i="12"/>
  <c r="K287" i="12"/>
  <c r="K288" i="12"/>
  <c r="K289" i="12"/>
  <c r="K290" i="12"/>
  <c r="K291" i="12"/>
  <c r="K292" i="12"/>
  <c r="K293" i="12"/>
  <c r="K294" i="12"/>
  <c r="K295" i="12"/>
  <c r="K296" i="12"/>
  <c r="K297" i="12"/>
  <c r="K298" i="12"/>
  <c r="K299" i="12"/>
  <c r="K300" i="12"/>
  <c r="K301" i="12"/>
  <c r="J282" i="12"/>
  <c r="I282" i="12"/>
  <c r="H282" i="12"/>
  <c r="G283" i="12"/>
  <c r="G284" i="12"/>
  <c r="G285" i="12"/>
  <c r="G286" i="12"/>
  <c r="G287" i="12"/>
  <c r="G288" i="12"/>
  <c r="G289" i="12"/>
  <c r="G290" i="12"/>
  <c r="G291" i="12"/>
  <c r="G292" i="12"/>
  <c r="G293" i="12"/>
  <c r="G294" i="12"/>
  <c r="G295" i="12"/>
  <c r="G296" i="12"/>
  <c r="G297" i="12"/>
  <c r="G298" i="12"/>
  <c r="G299" i="12"/>
  <c r="G300" i="12"/>
  <c r="G301" i="12"/>
  <c r="BF279" i="12"/>
  <c r="BE279" i="12"/>
  <c r="BD279" i="12"/>
  <c r="BC279" i="12"/>
  <c r="BB279" i="12"/>
  <c r="BA279" i="12"/>
  <c r="AZ279" i="12"/>
  <c r="AY280" i="12"/>
  <c r="AX279" i="12"/>
  <c r="AW279" i="12"/>
  <c r="AV279" i="12"/>
  <c r="AQ280" i="12"/>
  <c r="AP280" i="12" s="1"/>
  <c r="AS279" i="12"/>
  <c r="AR279" i="12"/>
  <c r="AP281" i="12"/>
  <c r="AO279" i="12"/>
  <c r="AN279" i="12"/>
  <c r="AM279" i="12"/>
  <c r="AL280" i="12"/>
  <c r="AL281" i="12"/>
  <c r="AK279" i="12"/>
  <c r="AJ279" i="12"/>
  <c r="AI279" i="12"/>
  <c r="AH280" i="12"/>
  <c r="AH281" i="12"/>
  <c r="AG279" i="12"/>
  <c r="AF279" i="12"/>
  <c r="AE279" i="12"/>
  <c r="AD280" i="12"/>
  <c r="AD281" i="12"/>
  <c r="AC279" i="12"/>
  <c r="AB279" i="12"/>
  <c r="AA279" i="12"/>
  <c r="Z280" i="12"/>
  <c r="Z281" i="12"/>
  <c r="V279" i="12"/>
  <c r="U279" i="12"/>
  <c r="T279" i="12"/>
  <c r="Y279" i="12" s="1"/>
  <c r="S280" i="12"/>
  <c r="S281" i="12"/>
  <c r="R279" i="12"/>
  <c r="Q279" i="12"/>
  <c r="P279" i="12"/>
  <c r="O280" i="12"/>
  <c r="O279" i="12" s="1"/>
  <c r="N279" i="12"/>
  <c r="M280" i="12"/>
  <c r="M279" i="12" s="1"/>
  <c r="L279" i="12"/>
  <c r="K280" i="12"/>
  <c r="K281" i="12"/>
  <c r="J279" i="12"/>
  <c r="I279" i="12"/>
  <c r="H279" i="12"/>
  <c r="G280" i="12"/>
  <c r="G281" i="12"/>
  <c r="G274" i="12"/>
  <c r="G273" i="12" s="1"/>
  <c r="G268" i="12"/>
  <c r="G267" i="12" s="1"/>
  <c r="BF974" i="12"/>
  <c r="BE974" i="12"/>
  <c r="BD974" i="12"/>
  <c r="BC974" i="12"/>
  <c r="BB974" i="12"/>
  <c r="BA974" i="12"/>
  <c r="AZ974" i="12"/>
  <c r="AY975" i="12"/>
  <c r="AY974" i="12" s="1"/>
  <c r="AX974" i="12"/>
  <c r="AW974" i="12"/>
  <c r="AV974" i="12"/>
  <c r="AU974" i="12"/>
  <c r="AT975" i="12"/>
  <c r="AT974" i="12" s="1"/>
  <c r="AS974" i="12"/>
  <c r="AR974" i="12"/>
  <c r="AQ974" i="12"/>
  <c r="AP975" i="12"/>
  <c r="AP974" i="12" s="1"/>
  <c r="AO974" i="12"/>
  <c r="AN974" i="12"/>
  <c r="AM974" i="12"/>
  <c r="AL975" i="12"/>
  <c r="AL974" i="12" s="1"/>
  <c r="AK974" i="12"/>
  <c r="AJ974" i="12"/>
  <c r="AI974" i="12"/>
  <c r="AH975" i="12"/>
  <c r="AH974" i="12" s="1"/>
  <c r="AG974" i="12"/>
  <c r="AF974" i="12"/>
  <c r="AE974" i="12"/>
  <c r="AD975" i="12"/>
  <c r="AD974" i="12" s="1"/>
  <c r="AC974" i="12"/>
  <c r="AB974" i="12"/>
  <c r="AA974" i="12"/>
  <c r="Z975" i="12"/>
  <c r="Z974" i="12" s="1"/>
  <c r="V974" i="12"/>
  <c r="U974" i="12"/>
  <c r="T974" i="12"/>
  <c r="S975" i="12"/>
  <c r="S974" i="12" s="1"/>
  <c r="R974" i="12"/>
  <c r="Q974" i="12"/>
  <c r="P974" i="12"/>
  <c r="O974" i="12"/>
  <c r="N974" i="12"/>
  <c r="M974" i="12"/>
  <c r="L974" i="12"/>
  <c r="K974" i="12"/>
  <c r="J974" i="12"/>
  <c r="I974" i="12"/>
  <c r="H974" i="12"/>
  <c r="G974" i="12"/>
  <c r="G260" i="12"/>
  <c r="H260" i="12"/>
  <c r="I260" i="12"/>
  <c r="J260" i="12"/>
  <c r="K260" i="12"/>
  <c r="L260" i="12"/>
  <c r="M260" i="12"/>
  <c r="N260" i="12"/>
  <c r="O260" i="12"/>
  <c r="P260" i="12"/>
  <c r="Q260" i="12"/>
  <c r="R260" i="12"/>
  <c r="S260" i="12"/>
  <c r="T260" i="12"/>
  <c r="Y260" i="12" s="1"/>
  <c r="U260" i="12"/>
  <c r="V260" i="12"/>
  <c r="Z260" i="12"/>
  <c r="AA260" i="12"/>
  <c r="AB260" i="12"/>
  <c r="AC260" i="12"/>
  <c r="AD260" i="12"/>
  <c r="AE260" i="12"/>
  <c r="AF260" i="12"/>
  <c r="AG260" i="12"/>
  <c r="AH260" i="12"/>
  <c r="AI260" i="12"/>
  <c r="AJ260" i="12"/>
  <c r="AK260" i="12"/>
  <c r="AL260" i="12"/>
  <c r="AM260" i="12"/>
  <c r="AN260" i="12"/>
  <c r="AO260" i="12"/>
  <c r="AP260" i="12"/>
  <c r="AQ260" i="12"/>
  <c r="AR260" i="12"/>
  <c r="AS260" i="12"/>
  <c r="AT260" i="12"/>
  <c r="AU260" i="12"/>
  <c r="AV260" i="12"/>
  <c r="AW260" i="12"/>
  <c r="AX260" i="12"/>
  <c r="AY260" i="12"/>
  <c r="AZ260" i="12"/>
  <c r="BA260" i="12"/>
  <c r="BB260" i="12"/>
  <c r="BC260" i="12"/>
  <c r="BD260" i="12"/>
  <c r="BE260" i="12"/>
  <c r="BF260" i="12"/>
  <c r="I258" i="12"/>
  <c r="I257" i="12" s="1"/>
  <c r="J258" i="12"/>
  <c r="J257" i="12" s="1"/>
  <c r="K258" i="12"/>
  <c r="K257" i="12" s="1"/>
  <c r="L258" i="12"/>
  <c r="L257" i="12" s="1"/>
  <c r="M258" i="12"/>
  <c r="M257" i="12" s="1"/>
  <c r="N258" i="12"/>
  <c r="N257" i="12" s="1"/>
  <c r="O259" i="12"/>
  <c r="O258" i="12" s="1"/>
  <c r="O257" i="12" s="1"/>
  <c r="P258" i="12"/>
  <c r="P257" i="12" s="1"/>
  <c r="Q258" i="12"/>
  <c r="Q257" i="12" s="1"/>
  <c r="R258" i="12"/>
  <c r="R257" i="12" s="1"/>
  <c r="S259" i="12"/>
  <c r="S258" i="12" s="1"/>
  <c r="S257" i="12" s="1"/>
  <c r="T258" i="12"/>
  <c r="U258" i="12"/>
  <c r="U257" i="12" s="1"/>
  <c r="V258" i="12"/>
  <c r="V257" i="12" s="1"/>
  <c r="Z259" i="12"/>
  <c r="Z258" i="12" s="1"/>
  <c r="Z257" i="12" s="1"/>
  <c r="AA258" i="12"/>
  <c r="AA257" i="12" s="1"/>
  <c r="AB258" i="12"/>
  <c r="AB257" i="12" s="1"/>
  <c r="AC258" i="12"/>
  <c r="AC257" i="12" s="1"/>
  <c r="AD259" i="12"/>
  <c r="AD258" i="12" s="1"/>
  <c r="AD257" i="12" s="1"/>
  <c r="AE258" i="12"/>
  <c r="AE257" i="12" s="1"/>
  <c r="AF258" i="12"/>
  <c r="AF257" i="12" s="1"/>
  <c r="AG258" i="12"/>
  <c r="AG257" i="12" s="1"/>
  <c r="AH259" i="12"/>
  <c r="AH258" i="12" s="1"/>
  <c r="AH257" i="12" s="1"/>
  <c r="AI258" i="12"/>
  <c r="AI257" i="12" s="1"/>
  <c r="AJ258" i="12"/>
  <c r="AJ257" i="12" s="1"/>
  <c r="AK258" i="12"/>
  <c r="AK257" i="12" s="1"/>
  <c r="AL259" i="12"/>
  <c r="AL258" i="12" s="1"/>
  <c r="AL257" i="12" s="1"/>
  <c r="AM258" i="12"/>
  <c r="AM257" i="12" s="1"/>
  <c r="AN258" i="12"/>
  <c r="AN257" i="12" s="1"/>
  <c r="AO258" i="12"/>
  <c r="AO257" i="12" s="1"/>
  <c r="AP259" i="12"/>
  <c r="AP258" i="12" s="1"/>
  <c r="AP257" i="12" s="1"/>
  <c r="AR258" i="12"/>
  <c r="AR257" i="12" s="1"/>
  <c r="AS258" i="12"/>
  <c r="AS257" i="12" s="1"/>
  <c r="AV258" i="12"/>
  <c r="AV257" i="12" s="1"/>
  <c r="AW258" i="12"/>
  <c r="AW257" i="12" s="1"/>
  <c r="AX258" i="12"/>
  <c r="AX257" i="12" s="1"/>
  <c r="AY259" i="12"/>
  <c r="AY258" i="12" s="1"/>
  <c r="AY257" i="12" s="1"/>
  <c r="AZ258" i="12"/>
  <c r="AZ257" i="12" s="1"/>
  <c r="BA258" i="12"/>
  <c r="BA257" i="12" s="1"/>
  <c r="BB258" i="12"/>
  <c r="BB257" i="12" s="1"/>
  <c r="BC258" i="12"/>
  <c r="BC257" i="12" s="1"/>
  <c r="BD258" i="12"/>
  <c r="BD257" i="12" s="1"/>
  <c r="BE258" i="12"/>
  <c r="BE257" i="12" s="1"/>
  <c r="BF258" i="12"/>
  <c r="BF257" i="12" s="1"/>
  <c r="G259" i="12"/>
  <c r="G258" i="12" s="1"/>
  <c r="G257" i="12" s="1"/>
  <c r="BF252" i="12"/>
  <c r="BF251" i="12" s="1"/>
  <c r="BE252" i="12"/>
  <c r="BE251" i="12" s="1"/>
  <c r="BD252" i="12"/>
  <c r="BD251" i="12" s="1"/>
  <c r="BC252" i="12"/>
  <c r="BC251" i="12" s="1"/>
  <c r="BB252" i="12"/>
  <c r="BB251" i="12" s="1"/>
  <c r="BA252" i="12"/>
  <c r="BA251" i="12" s="1"/>
  <c r="AX252" i="12"/>
  <c r="AX251" i="12" s="1"/>
  <c r="AW252" i="12"/>
  <c r="AW251" i="12" s="1"/>
  <c r="AV252" i="12"/>
  <c r="AV251" i="12" s="1"/>
  <c r="AS252" i="12"/>
  <c r="AS251" i="12" s="1"/>
  <c r="AR252" i="12"/>
  <c r="AR251" i="12" s="1"/>
  <c r="AQ252" i="12"/>
  <c r="AQ251" i="12" s="1"/>
  <c r="AP253" i="12"/>
  <c r="AP254" i="12"/>
  <c r="BI254" i="12" s="1"/>
  <c r="AO252" i="12"/>
  <c r="AO251" i="12" s="1"/>
  <c r="AN252" i="12"/>
  <c r="AM253" i="12"/>
  <c r="AM254" i="12"/>
  <c r="AL254" i="12" s="1"/>
  <c r="AK252" i="12"/>
  <c r="AK251" i="12" s="1"/>
  <c r="AJ252" i="12"/>
  <c r="AJ251" i="12" s="1"/>
  <c r="AI252" i="12"/>
  <c r="AI251" i="12" s="1"/>
  <c r="AH253" i="12"/>
  <c r="AH254" i="12"/>
  <c r="AG252" i="12"/>
  <c r="AG251" i="12" s="1"/>
  <c r="AF252" i="12"/>
  <c r="AF251" i="12" s="1"/>
  <c r="AE252" i="12"/>
  <c r="AE251" i="12" s="1"/>
  <c r="AD253" i="12"/>
  <c r="AD254" i="12"/>
  <c r="AC252" i="12"/>
  <c r="AC251" i="12" s="1"/>
  <c r="AB252" i="12"/>
  <c r="AB251" i="12" s="1"/>
  <c r="AA252" i="12"/>
  <c r="AA251" i="12" s="1"/>
  <c r="Z253" i="12"/>
  <c r="Z254" i="12"/>
  <c r="V252" i="12"/>
  <c r="V251" i="12" s="1"/>
  <c r="U252" i="12"/>
  <c r="U251" i="12" s="1"/>
  <c r="T252" i="12"/>
  <c r="S253" i="12"/>
  <c r="S254" i="12"/>
  <c r="R252" i="12"/>
  <c r="R251" i="12" s="1"/>
  <c r="Q252" i="12"/>
  <c r="Q251" i="12" s="1"/>
  <c r="P252" i="12"/>
  <c r="P251" i="12" s="1"/>
  <c r="O253" i="12"/>
  <c r="O254" i="12"/>
  <c r="N252" i="12"/>
  <c r="N251" i="12" s="1"/>
  <c r="M252" i="12"/>
  <c r="M251" i="12" s="1"/>
  <c r="L252" i="12"/>
  <c r="L251" i="12" s="1"/>
  <c r="K252" i="12"/>
  <c r="K251" i="12" s="1"/>
  <c r="J252" i="12"/>
  <c r="J251" i="12" s="1"/>
  <c r="I252" i="12"/>
  <c r="I251" i="12" s="1"/>
  <c r="H252" i="12"/>
  <c r="H251" i="12" s="1"/>
  <c r="AN251" i="12"/>
  <c r="G253" i="12"/>
  <c r="G254" i="12"/>
  <c r="BF248" i="12"/>
  <c r="BF247" i="12" s="1"/>
  <c r="BE248" i="12"/>
  <c r="BE247" i="12" s="1"/>
  <c r="BD248" i="12"/>
  <c r="BD247" i="12" s="1"/>
  <c r="BC248" i="12"/>
  <c r="BB248" i="12"/>
  <c r="BB247" i="12" s="1"/>
  <c r="BA248" i="12"/>
  <c r="BA247" i="12" s="1"/>
  <c r="AZ248" i="12"/>
  <c r="AZ247" i="12" s="1"/>
  <c r="AY249" i="12"/>
  <c r="AY250" i="12"/>
  <c r="AX248" i="12"/>
  <c r="AX247" i="12" s="1"/>
  <c r="AW248" i="12"/>
  <c r="AW247" i="12" s="1"/>
  <c r="AV248" i="12"/>
  <c r="AV247" i="12" s="1"/>
  <c r="AT249" i="12"/>
  <c r="AT250" i="12"/>
  <c r="AS248" i="12"/>
  <c r="AS247" i="12" s="1"/>
  <c r="AR248" i="12"/>
  <c r="AR247" i="12" s="1"/>
  <c r="AQ248" i="12"/>
  <c r="AQ247" i="12" s="1"/>
  <c r="AP249" i="12"/>
  <c r="AP250" i="12"/>
  <c r="AO248" i="12"/>
  <c r="AO247" i="12" s="1"/>
  <c r="AN248" i="12"/>
  <c r="AN247" i="12" s="1"/>
  <c r="AM248" i="12"/>
  <c r="AM247" i="12" s="1"/>
  <c r="AL249" i="12"/>
  <c r="AL250" i="12"/>
  <c r="AK248" i="12"/>
  <c r="AK247" i="12" s="1"/>
  <c r="AJ248" i="12"/>
  <c r="AJ247" i="12" s="1"/>
  <c r="AI248" i="12"/>
  <c r="AI247" i="12" s="1"/>
  <c r="AH249" i="12"/>
  <c r="AH250" i="12"/>
  <c r="AG248" i="12"/>
  <c r="AG247" i="12" s="1"/>
  <c r="AF248" i="12"/>
  <c r="AF247" i="12" s="1"/>
  <c r="AE248" i="12"/>
  <c r="AE247" i="12" s="1"/>
  <c r="AD249" i="12"/>
  <c r="AD250" i="12"/>
  <c r="AC248" i="12"/>
  <c r="AC247" i="12" s="1"/>
  <c r="AB248" i="12"/>
  <c r="AB247" i="12" s="1"/>
  <c r="AA248" i="12"/>
  <c r="AA247" i="12" s="1"/>
  <c r="Z249" i="12"/>
  <c r="Z250" i="12"/>
  <c r="V248" i="12"/>
  <c r="V247" i="12" s="1"/>
  <c r="U248" i="12"/>
  <c r="U247" i="12" s="1"/>
  <c r="T248" i="12"/>
  <c r="S249" i="12"/>
  <c r="S250" i="12"/>
  <c r="R248" i="12"/>
  <c r="R247" i="12" s="1"/>
  <c r="Q248" i="12"/>
  <c r="Q247" i="12" s="1"/>
  <c r="P248" i="12"/>
  <c r="P247" i="12" s="1"/>
  <c r="O248" i="12"/>
  <c r="O247" i="12" s="1"/>
  <c r="N248" i="12"/>
  <c r="N247" i="12" s="1"/>
  <c r="M248" i="12"/>
  <c r="M247" i="12" s="1"/>
  <c r="L248" i="12"/>
  <c r="L247" i="12" s="1"/>
  <c r="K248" i="12"/>
  <c r="K247" i="12" s="1"/>
  <c r="J248" i="12"/>
  <c r="J247" i="12" s="1"/>
  <c r="I248" i="12"/>
  <c r="I247" i="12" s="1"/>
  <c r="H248" i="12"/>
  <c r="H247" i="12" s="1"/>
  <c r="BC247" i="12"/>
  <c r="G248" i="12"/>
  <c r="G247" i="12" s="1"/>
  <c r="BF245" i="12"/>
  <c r="BF244" i="12" s="1"/>
  <c r="BE245" i="12"/>
  <c r="BE244" i="12" s="1"/>
  <c r="BD245" i="12"/>
  <c r="BD244" i="12" s="1"/>
  <c r="BC245" i="12"/>
  <c r="BC244" i="12" s="1"/>
  <c r="BB245" i="12"/>
  <c r="BB244" i="12" s="1"/>
  <c r="BA245" i="12"/>
  <c r="BA244" i="12" s="1"/>
  <c r="AZ245" i="12"/>
  <c r="AZ244" i="12" s="1"/>
  <c r="AY246" i="12"/>
  <c r="AY245" i="12" s="1"/>
  <c r="AY244" i="12" s="1"/>
  <c r="AX245" i="12"/>
  <c r="AX244" i="12" s="1"/>
  <c r="AW245" i="12"/>
  <c r="AW244" i="12" s="1"/>
  <c r="AV245" i="12"/>
  <c r="AV244" i="12" s="1"/>
  <c r="AU246" i="12"/>
  <c r="BN246" i="12" s="1"/>
  <c r="AS245" i="12"/>
  <c r="AS244" i="12" s="1"/>
  <c r="AR245" i="12"/>
  <c r="AR244" i="12" s="1"/>
  <c r="AQ245" i="12"/>
  <c r="AQ244" i="12" s="1"/>
  <c r="AP246" i="12"/>
  <c r="AP245" i="12" s="1"/>
  <c r="AP244" i="12" s="1"/>
  <c r="AO245" i="12"/>
  <c r="AO244" i="12" s="1"/>
  <c r="AN245" i="12"/>
  <c r="AN244" i="12" s="1"/>
  <c r="AM246" i="12"/>
  <c r="AK245" i="12"/>
  <c r="AK244" i="12" s="1"/>
  <c r="AJ245" i="12"/>
  <c r="AJ244" i="12" s="1"/>
  <c r="AI246" i="12"/>
  <c r="AG245" i="12"/>
  <c r="AG244" i="12" s="1"/>
  <c r="AF245" i="12"/>
  <c r="AF244" i="12" s="1"/>
  <c r="AE245" i="12"/>
  <c r="AE244" i="12" s="1"/>
  <c r="AD246" i="12"/>
  <c r="AD245" i="12" s="1"/>
  <c r="AD244" i="12" s="1"/>
  <c r="AC245" i="12"/>
  <c r="AC244" i="12" s="1"/>
  <c r="AB245" i="12"/>
  <c r="AB244" i="12" s="1"/>
  <c r="AA245" i="12"/>
  <c r="AA244" i="12" s="1"/>
  <c r="Z246" i="12"/>
  <c r="Z245" i="12" s="1"/>
  <c r="Z244" i="12" s="1"/>
  <c r="V245" i="12"/>
  <c r="V244" i="12" s="1"/>
  <c r="U245" i="12"/>
  <c r="U244" i="12" s="1"/>
  <c r="T245" i="12"/>
  <c r="S246" i="12"/>
  <c r="S245" i="12" s="1"/>
  <c r="S244" i="12" s="1"/>
  <c r="R245" i="12"/>
  <c r="R244" i="12" s="1"/>
  <c r="Q245" i="12"/>
  <c r="Q244" i="12" s="1"/>
  <c r="P245" i="12"/>
  <c r="P244" i="12" s="1"/>
  <c r="O246" i="12"/>
  <c r="O245" i="12" s="1"/>
  <c r="O244" i="12" s="1"/>
  <c r="N245" i="12"/>
  <c r="N244" i="12" s="1"/>
  <c r="M245" i="12"/>
  <c r="M244" i="12" s="1"/>
  <c r="L245" i="12"/>
  <c r="L244" i="12" s="1"/>
  <c r="K245" i="12"/>
  <c r="K244" i="12" s="1"/>
  <c r="J245" i="12"/>
  <c r="J244" i="12" s="1"/>
  <c r="I246" i="12"/>
  <c r="I245" i="12" s="1"/>
  <c r="I244" i="12" s="1"/>
  <c r="H245" i="12"/>
  <c r="H244" i="12" s="1"/>
  <c r="G245" i="12"/>
  <c r="G244" i="12" s="1"/>
  <c r="BF242" i="12"/>
  <c r="BE242" i="12"/>
  <c r="BD242" i="12"/>
  <c r="BC242" i="12"/>
  <c r="BB242" i="12"/>
  <c r="BA242" i="12"/>
  <c r="AZ242" i="12"/>
  <c r="AY242" i="12"/>
  <c r="AX242" i="12"/>
  <c r="AW242" i="12"/>
  <c r="AV242" i="12"/>
  <c r="AU242" i="12"/>
  <c r="AT242" i="12"/>
  <c r="AS242" i="12"/>
  <c r="AR242" i="12"/>
  <c r="AQ242" i="12"/>
  <c r="AP243" i="12"/>
  <c r="AP242" i="12" s="1"/>
  <c r="AO242" i="12"/>
  <c r="AN242" i="12"/>
  <c r="AM242" i="12"/>
  <c r="AL243" i="12"/>
  <c r="AL242" i="12" s="1"/>
  <c r="AK242" i="12"/>
  <c r="AJ242" i="12"/>
  <c r="AI242" i="12"/>
  <c r="AH243" i="12"/>
  <c r="AH242" i="12" s="1"/>
  <c r="AG242" i="12"/>
  <c r="AF242" i="12"/>
  <c r="AE242" i="12"/>
  <c r="AD243" i="12"/>
  <c r="AD242" i="12" s="1"/>
  <c r="AC242" i="12"/>
  <c r="AB242" i="12"/>
  <c r="AA242" i="12"/>
  <c r="Z243" i="12"/>
  <c r="Z242" i="12" s="1"/>
  <c r="V242" i="12"/>
  <c r="U242" i="12"/>
  <c r="T242" i="12"/>
  <c r="Y242" i="12" s="1"/>
  <c r="S243" i="12"/>
  <c r="S242" i="12" s="1"/>
  <c r="R242" i="12"/>
  <c r="Q242" i="12"/>
  <c r="P242" i="12"/>
  <c r="O242" i="12"/>
  <c r="N242" i="12"/>
  <c r="M242" i="12"/>
  <c r="L242" i="12"/>
  <c r="K242" i="12"/>
  <c r="J242" i="12"/>
  <c r="I242" i="12"/>
  <c r="H242" i="12"/>
  <c r="G242" i="12"/>
  <c r="BF240" i="12"/>
  <c r="BE240" i="12"/>
  <c r="BD240" i="12"/>
  <c r="BC240" i="12"/>
  <c r="BB240" i="12"/>
  <c r="BA240" i="12"/>
  <c r="AZ240" i="12"/>
  <c r="AY240" i="12"/>
  <c r="AX240" i="12"/>
  <c r="AW240" i="12"/>
  <c r="AV240" i="12"/>
  <c r="AU240" i="12"/>
  <c r="AT240" i="12"/>
  <c r="AS240" i="12"/>
  <c r="AR240" i="12"/>
  <c r="AQ240" i="12"/>
  <c r="AP241" i="12"/>
  <c r="AP240" i="12" s="1"/>
  <c r="AO240" i="12"/>
  <c r="AN240" i="12"/>
  <c r="AM240" i="12"/>
  <c r="AL241" i="12"/>
  <c r="AL240" i="12" s="1"/>
  <c r="AK240" i="12"/>
  <c r="AJ240" i="12"/>
  <c r="AI240" i="12"/>
  <c r="AH241" i="12"/>
  <c r="AH240" i="12" s="1"/>
  <c r="AG240" i="12"/>
  <c r="AF240" i="12"/>
  <c r="AE240" i="12"/>
  <c r="AD241" i="12"/>
  <c r="AD240" i="12" s="1"/>
  <c r="AC240" i="12"/>
  <c r="AB240" i="12"/>
  <c r="AA240" i="12"/>
  <c r="Z241" i="12"/>
  <c r="Z240" i="12" s="1"/>
  <c r="V240" i="12"/>
  <c r="U240" i="12"/>
  <c r="T240" i="12"/>
  <c r="Y240" i="12" s="1"/>
  <c r="S241" i="12"/>
  <c r="S240" i="12" s="1"/>
  <c r="R240" i="12"/>
  <c r="Q240" i="12"/>
  <c r="P240" i="12"/>
  <c r="O240" i="12"/>
  <c r="N240" i="12"/>
  <c r="M240" i="12"/>
  <c r="L240" i="12"/>
  <c r="K240" i="12"/>
  <c r="J240" i="12"/>
  <c r="I240" i="12"/>
  <c r="H240" i="12"/>
  <c r="G240" i="12"/>
  <c r="G237" i="12"/>
  <c r="G236" i="12" s="1"/>
  <c r="G235" i="12"/>
  <c r="G234" i="12" s="1"/>
  <c r="G233" i="12" s="1"/>
  <c r="BF234" i="12"/>
  <c r="BF233" i="12" s="1"/>
  <c r="BE234" i="12"/>
  <c r="BE233" i="12" s="1"/>
  <c r="BD234" i="12"/>
  <c r="BD233" i="12" s="1"/>
  <c r="BC234" i="12"/>
  <c r="BC233" i="12" s="1"/>
  <c r="BB234" i="12"/>
  <c r="BB233" i="12" s="1"/>
  <c r="BA234" i="12"/>
  <c r="BA233" i="12" s="1"/>
  <c r="AZ234" i="12"/>
  <c r="AZ233" i="12" s="1"/>
  <c r="AY235" i="12"/>
  <c r="AY234" i="12" s="1"/>
  <c r="AY233" i="12" s="1"/>
  <c r="AX234" i="12"/>
  <c r="AX233" i="12" s="1"/>
  <c r="AW234" i="12"/>
  <c r="AW233" i="12" s="1"/>
  <c r="AV234" i="12"/>
  <c r="AV233" i="12" s="1"/>
  <c r="AU235" i="12"/>
  <c r="AT235" i="12" s="1"/>
  <c r="AT234" i="12" s="1"/>
  <c r="AT233" i="12" s="1"/>
  <c r="AS234" i="12"/>
  <c r="AS233" i="12" s="1"/>
  <c r="AR234" i="12"/>
  <c r="AR233" i="12" s="1"/>
  <c r="AQ234" i="12"/>
  <c r="AQ233" i="12" s="1"/>
  <c r="AP235" i="12"/>
  <c r="AP234" i="12" s="1"/>
  <c r="AP233" i="12" s="1"/>
  <c r="AO234" i="12"/>
  <c r="AO233" i="12" s="1"/>
  <c r="AN234" i="12"/>
  <c r="AN233" i="12" s="1"/>
  <c r="AM234" i="12"/>
  <c r="AM233" i="12" s="1"/>
  <c r="AL235" i="12"/>
  <c r="AL234" i="12" s="1"/>
  <c r="AL233" i="12" s="1"/>
  <c r="AK234" i="12"/>
  <c r="AK233" i="12" s="1"/>
  <c r="AJ234" i="12"/>
  <c r="AJ233" i="12" s="1"/>
  <c r="AI234" i="12"/>
  <c r="AI233" i="12" s="1"/>
  <c r="AH235" i="12"/>
  <c r="AH234" i="12" s="1"/>
  <c r="AH233" i="12" s="1"/>
  <c r="AG234" i="12"/>
  <c r="AG233" i="12" s="1"/>
  <c r="AF234" i="12"/>
  <c r="AF233" i="12" s="1"/>
  <c r="AE234" i="12"/>
  <c r="AE233" i="12" s="1"/>
  <c r="AD235" i="12"/>
  <c r="AD234" i="12" s="1"/>
  <c r="AD233" i="12" s="1"/>
  <c r="AC234" i="12"/>
  <c r="AC233" i="12" s="1"/>
  <c r="AB234" i="12"/>
  <c r="AB233" i="12" s="1"/>
  <c r="AA234" i="12"/>
  <c r="AA233" i="12" s="1"/>
  <c r="Z235" i="12"/>
  <c r="Z234" i="12" s="1"/>
  <c r="Z233" i="12" s="1"/>
  <c r="V234" i="12"/>
  <c r="V233" i="12" s="1"/>
  <c r="U234" i="12"/>
  <c r="U233" i="12" s="1"/>
  <c r="T234" i="12"/>
  <c r="S235" i="12"/>
  <c r="S234" i="12" s="1"/>
  <c r="S233" i="12" s="1"/>
  <c r="R234" i="12"/>
  <c r="R233" i="12" s="1"/>
  <c r="Q234" i="12"/>
  <c r="Q233" i="12" s="1"/>
  <c r="P234" i="12"/>
  <c r="P233" i="12" s="1"/>
  <c r="O235" i="12"/>
  <c r="O234" i="12" s="1"/>
  <c r="O233" i="12" s="1"/>
  <c r="N234" i="12"/>
  <c r="N233" i="12" s="1"/>
  <c r="M234" i="12"/>
  <c r="M233" i="12" s="1"/>
  <c r="L234" i="12"/>
  <c r="L233" i="12" s="1"/>
  <c r="K234" i="12"/>
  <c r="K233" i="12" s="1"/>
  <c r="J234" i="12"/>
  <c r="J233" i="12" s="1"/>
  <c r="I234" i="12"/>
  <c r="I233" i="12" s="1"/>
  <c r="H234" i="12"/>
  <c r="H233" i="12" s="1"/>
  <c r="BF231" i="12"/>
  <c r="BF230" i="12" s="1"/>
  <c r="BE231" i="12"/>
  <c r="BE230" i="12" s="1"/>
  <c r="BD231" i="12"/>
  <c r="BD230" i="12" s="1"/>
  <c r="BC231" i="12"/>
  <c r="BC230" i="12" s="1"/>
  <c r="BB231" i="12"/>
  <c r="BB230" i="12" s="1"/>
  <c r="BA231" i="12"/>
  <c r="BA230" i="12" s="1"/>
  <c r="AQ232" i="12"/>
  <c r="AU232" i="12" s="1"/>
  <c r="AU231" i="12" s="1"/>
  <c r="AU230" i="12" s="1"/>
  <c r="AX231" i="12"/>
  <c r="AX230" i="12" s="1"/>
  <c r="AW231" i="12"/>
  <c r="AW230" i="12" s="1"/>
  <c r="AV231" i="12"/>
  <c r="AV230" i="12" s="1"/>
  <c r="AS231" i="12"/>
  <c r="AS230" i="12" s="1"/>
  <c r="AR231" i="12"/>
  <c r="AR230" i="12" s="1"/>
  <c r="AO231" i="12"/>
  <c r="AO230" i="12" s="1"/>
  <c r="AN231" i="12"/>
  <c r="AN230" i="12" s="1"/>
  <c r="AM231" i="12"/>
  <c r="AM230" i="12" s="1"/>
  <c r="AL232" i="12"/>
  <c r="AL231" i="12" s="1"/>
  <c r="AL230" i="12" s="1"/>
  <c r="AK231" i="12"/>
  <c r="AK230" i="12" s="1"/>
  <c r="AJ231" i="12"/>
  <c r="AJ230" i="12" s="1"/>
  <c r="AI231" i="12"/>
  <c r="AI230" i="12" s="1"/>
  <c r="AH232" i="12"/>
  <c r="AH231" i="12" s="1"/>
  <c r="AH230" i="12" s="1"/>
  <c r="AG231" i="12"/>
  <c r="AG230" i="12" s="1"/>
  <c r="AF231" i="12"/>
  <c r="AF230" i="12" s="1"/>
  <c r="AE231" i="12"/>
  <c r="AE230" i="12" s="1"/>
  <c r="AD232" i="12"/>
  <c r="AD231" i="12" s="1"/>
  <c r="AD230" i="12" s="1"/>
  <c r="AC231" i="12"/>
  <c r="AC230" i="12" s="1"/>
  <c r="AB231" i="12"/>
  <c r="AB230" i="12" s="1"/>
  <c r="AA231" i="12"/>
  <c r="AA230" i="12" s="1"/>
  <c r="Z232" i="12"/>
  <c r="Z231" i="12" s="1"/>
  <c r="Z230" i="12" s="1"/>
  <c r="V231" i="12"/>
  <c r="V230" i="12" s="1"/>
  <c r="U231" i="12"/>
  <c r="U230" i="12" s="1"/>
  <c r="T231" i="12"/>
  <c r="S232" i="12"/>
  <c r="S231" i="12" s="1"/>
  <c r="S230" i="12" s="1"/>
  <c r="R231" i="12"/>
  <c r="R230" i="12" s="1"/>
  <c r="Q231" i="12"/>
  <c r="Q230" i="12" s="1"/>
  <c r="P231" i="12"/>
  <c r="P230" i="12" s="1"/>
  <c r="O232" i="12"/>
  <c r="O231" i="12" s="1"/>
  <c r="O230" i="12" s="1"/>
  <c r="N231" i="12"/>
  <c r="N230" i="12" s="1"/>
  <c r="M232" i="12"/>
  <c r="M231" i="12" s="1"/>
  <c r="M230" i="12" s="1"/>
  <c r="L231" i="12"/>
  <c r="L230" i="12" s="1"/>
  <c r="K232" i="12"/>
  <c r="K231" i="12" s="1"/>
  <c r="K230" i="12" s="1"/>
  <c r="J231" i="12"/>
  <c r="J230" i="12" s="1"/>
  <c r="I231" i="12"/>
  <c r="I230" i="12" s="1"/>
  <c r="H231" i="12"/>
  <c r="H230" i="12" s="1"/>
  <c r="G232" i="12"/>
  <c r="G231" i="12" s="1"/>
  <c r="G230" i="12" s="1"/>
  <c r="BF228" i="12"/>
  <c r="BF227" i="12" s="1"/>
  <c r="BE228" i="12"/>
  <c r="BE227" i="12" s="1"/>
  <c r="BD228" i="12"/>
  <c r="BD227" i="12" s="1"/>
  <c r="BC228" i="12"/>
  <c r="BC227" i="12" s="1"/>
  <c r="BB228" i="12"/>
  <c r="BB227" i="12" s="1"/>
  <c r="BA228" i="12"/>
  <c r="BA227" i="12" s="1"/>
  <c r="AZ228" i="12"/>
  <c r="AZ227" i="12" s="1"/>
  <c r="AY229" i="12"/>
  <c r="AY228" i="12" s="1"/>
  <c r="AY227" i="12" s="1"/>
  <c r="AX228" i="12"/>
  <c r="AX227" i="12" s="1"/>
  <c r="AW228" i="12"/>
  <c r="AW227" i="12" s="1"/>
  <c r="AV228" i="12"/>
  <c r="AV227" i="12" s="1"/>
  <c r="AU228" i="12"/>
  <c r="AU227" i="12" s="1"/>
  <c r="AT229" i="12"/>
  <c r="AT228" i="12" s="1"/>
  <c r="AT227" i="12" s="1"/>
  <c r="AS228" i="12"/>
  <c r="AS227" i="12" s="1"/>
  <c r="AR228" i="12"/>
  <c r="AR227" i="12" s="1"/>
  <c r="AQ228" i="12"/>
  <c r="AQ227" i="12" s="1"/>
  <c r="AP229" i="12"/>
  <c r="AP228" i="12" s="1"/>
  <c r="AP227" i="12" s="1"/>
  <c r="AO228" i="12"/>
  <c r="AO227" i="12" s="1"/>
  <c r="AN228" i="12"/>
  <c r="AN227" i="12" s="1"/>
  <c r="AM228" i="12"/>
  <c r="AM227" i="12" s="1"/>
  <c r="AL229" i="12"/>
  <c r="AL228" i="12" s="1"/>
  <c r="AL227" i="12" s="1"/>
  <c r="AK228" i="12"/>
  <c r="AK227" i="12" s="1"/>
  <c r="AJ228" i="12"/>
  <c r="AJ227" i="12" s="1"/>
  <c r="AI228" i="12"/>
  <c r="AI227" i="12" s="1"/>
  <c r="AH229" i="12"/>
  <c r="AH228" i="12" s="1"/>
  <c r="AH227" i="12" s="1"/>
  <c r="AG228" i="12"/>
  <c r="AG227" i="12" s="1"/>
  <c r="AF228" i="12"/>
  <c r="AF227" i="12" s="1"/>
  <c r="AE228" i="12"/>
  <c r="AE227" i="12" s="1"/>
  <c r="AD229" i="12"/>
  <c r="AD228" i="12" s="1"/>
  <c r="AD227" i="12" s="1"/>
  <c r="AC228" i="12"/>
  <c r="AC227" i="12" s="1"/>
  <c r="AB228" i="12"/>
  <c r="AB227" i="12" s="1"/>
  <c r="AA228" i="12"/>
  <c r="AA227" i="12" s="1"/>
  <c r="Z229" i="12"/>
  <c r="Z228" i="12" s="1"/>
  <c r="Z227" i="12" s="1"/>
  <c r="V228" i="12"/>
  <c r="V227" i="12" s="1"/>
  <c r="U228" i="12"/>
  <c r="U227" i="12" s="1"/>
  <c r="T228" i="12"/>
  <c r="S229" i="12"/>
  <c r="S228" i="12" s="1"/>
  <c r="S227" i="12" s="1"/>
  <c r="R228" i="12"/>
  <c r="R227" i="12" s="1"/>
  <c r="Q228" i="12"/>
  <c r="Q227" i="12" s="1"/>
  <c r="P228" i="12"/>
  <c r="P227" i="12" s="1"/>
  <c r="O228" i="12"/>
  <c r="O227" i="12" s="1"/>
  <c r="N228" i="12"/>
  <c r="N227" i="12" s="1"/>
  <c r="M229" i="12"/>
  <c r="M228" i="12" s="1"/>
  <c r="M227" i="12" s="1"/>
  <c r="L228" i="12"/>
  <c r="L227" i="12" s="1"/>
  <c r="K228" i="12"/>
  <c r="K227" i="12" s="1"/>
  <c r="J228" i="12"/>
  <c r="J227" i="12" s="1"/>
  <c r="I229" i="12"/>
  <c r="I228" i="12" s="1"/>
  <c r="I227" i="12" s="1"/>
  <c r="H228" i="12"/>
  <c r="H227" i="12" s="1"/>
  <c r="G228" i="12"/>
  <c r="G227" i="12" s="1"/>
  <c r="G1112" i="12"/>
  <c r="G223" i="12"/>
  <c r="G224" i="12"/>
  <c r="BF222" i="12"/>
  <c r="BF221" i="12" s="1"/>
  <c r="BE222" i="12"/>
  <c r="BE221" i="12" s="1"/>
  <c r="BD222" i="12"/>
  <c r="BD221" i="12" s="1"/>
  <c r="BC222" i="12"/>
  <c r="BC221" i="12" s="1"/>
  <c r="BB222" i="12"/>
  <c r="BB221" i="12" s="1"/>
  <c r="BA222" i="12"/>
  <c r="BA221" i="12" s="1"/>
  <c r="AZ222" i="12"/>
  <c r="AZ221" i="12" s="1"/>
  <c r="AY222" i="12"/>
  <c r="AY221" i="12" s="1"/>
  <c r="AX222" i="12"/>
  <c r="AX221" i="12" s="1"/>
  <c r="AW222" i="12"/>
  <c r="AW221" i="12" s="1"/>
  <c r="AV222" i="12"/>
  <c r="AV221" i="12" s="1"/>
  <c r="AU223" i="12"/>
  <c r="BN223" i="12" s="1"/>
  <c r="AU224" i="12"/>
  <c r="AT224" i="12" s="1"/>
  <c r="AS222" i="12"/>
  <c r="AS221" i="12" s="1"/>
  <c r="AR222" i="12"/>
  <c r="AR221" i="12" s="1"/>
  <c r="AQ222" i="12"/>
  <c r="AQ221" i="12" s="1"/>
  <c r="AP224" i="12"/>
  <c r="AO222" i="12"/>
  <c r="AO221" i="12" s="1"/>
  <c r="AN222" i="12"/>
  <c r="AN221" i="12" s="1"/>
  <c r="AM223" i="12"/>
  <c r="AL223" i="12" s="1"/>
  <c r="AM224" i="12"/>
  <c r="AL224" i="12" s="1"/>
  <c r="AK222" i="12"/>
  <c r="AK221" i="12" s="1"/>
  <c r="AJ222" i="12"/>
  <c r="AJ221" i="12" s="1"/>
  <c r="AI222" i="12"/>
  <c r="AI221" i="12" s="1"/>
  <c r="AH223" i="12"/>
  <c r="AH224" i="12"/>
  <c r="AG222" i="12"/>
  <c r="AG221" i="12" s="1"/>
  <c r="AF222" i="12"/>
  <c r="AF221" i="12" s="1"/>
  <c r="AE222" i="12"/>
  <c r="AE221" i="12" s="1"/>
  <c r="AD223" i="12"/>
  <c r="AD224" i="12"/>
  <c r="AC222" i="12"/>
  <c r="AC221" i="12" s="1"/>
  <c r="AB222" i="12"/>
  <c r="AB221" i="12" s="1"/>
  <c r="AA222" i="12"/>
  <c r="AA221" i="12" s="1"/>
  <c r="Z223" i="12"/>
  <c r="Z224" i="12"/>
  <c r="V222" i="12"/>
  <c r="V221" i="12" s="1"/>
  <c r="U222" i="12"/>
  <c r="U221" i="12" s="1"/>
  <c r="T222" i="12"/>
  <c r="S223" i="12"/>
  <c r="BI223" i="12" s="1"/>
  <c r="S224" i="12"/>
  <c r="R222" i="12"/>
  <c r="R221" i="12" s="1"/>
  <c r="Q222" i="12"/>
  <c r="Q221" i="12" s="1"/>
  <c r="P222" i="12"/>
  <c r="P221" i="12" s="1"/>
  <c r="O223" i="12"/>
  <c r="O224" i="12"/>
  <c r="N222" i="12"/>
  <c r="N221" i="12" s="1"/>
  <c r="M222" i="12"/>
  <c r="M221" i="12" s="1"/>
  <c r="L222" i="12"/>
  <c r="L221" i="12" s="1"/>
  <c r="K222" i="12"/>
  <c r="K221" i="12" s="1"/>
  <c r="J222" i="12"/>
  <c r="J221" i="12" s="1"/>
  <c r="I222" i="12"/>
  <c r="I221" i="12" s="1"/>
  <c r="H222" i="12"/>
  <c r="H221" i="12" s="1"/>
  <c r="BF1112" i="12"/>
  <c r="BE1112" i="12"/>
  <c r="BD1112" i="12"/>
  <c r="BC1112" i="12"/>
  <c r="BB1112" i="12"/>
  <c r="BA1112" i="12"/>
  <c r="AX1112" i="12"/>
  <c r="AW1112" i="12"/>
  <c r="AV1112" i="12"/>
  <c r="AU1112" i="12"/>
  <c r="AS1112" i="12"/>
  <c r="AR1112" i="12"/>
  <c r="AQ1112" i="12"/>
  <c r="AO1112" i="12"/>
  <c r="AN1112" i="12"/>
  <c r="AM1113" i="12"/>
  <c r="AL1113" i="12" s="1"/>
  <c r="AM1114" i="12"/>
  <c r="AL1114" i="12" s="1"/>
  <c r="AK1112" i="12"/>
  <c r="AJ1112" i="12"/>
  <c r="AI1112" i="12"/>
  <c r="AH1113" i="12"/>
  <c r="AH1114" i="12"/>
  <c r="AG1112" i="12"/>
  <c r="AF1112" i="12"/>
  <c r="AE1112" i="12"/>
  <c r="AD1113" i="12"/>
  <c r="AD1114" i="12"/>
  <c r="AC1112" i="12"/>
  <c r="AB1112" i="12"/>
  <c r="AA1112" i="12"/>
  <c r="Z1113" i="12"/>
  <c r="Z1114" i="12"/>
  <c r="V1112" i="12"/>
  <c r="U1112" i="12"/>
  <c r="T1112" i="12"/>
  <c r="S1113" i="12"/>
  <c r="S1114" i="12"/>
  <c r="R1112" i="12"/>
  <c r="Q1112" i="12"/>
  <c r="P1112" i="12"/>
  <c r="O1113" i="12"/>
  <c r="O1114" i="12"/>
  <c r="N1112" i="12"/>
  <c r="M1112" i="12"/>
  <c r="L1112" i="12"/>
  <c r="K1112" i="12"/>
  <c r="J1112" i="12"/>
  <c r="I1112" i="12"/>
  <c r="H1112" i="12"/>
  <c r="BF216" i="12"/>
  <c r="BF215" i="12" s="1"/>
  <c r="BE216" i="12"/>
  <c r="BE215" i="12" s="1"/>
  <c r="BD216" i="12"/>
  <c r="BD215" i="12" s="1"/>
  <c r="BC216" i="12"/>
  <c r="BC215" i="12" s="1"/>
  <c r="BB216" i="12"/>
  <c r="BB215" i="12" s="1"/>
  <c r="BA216" i="12"/>
  <c r="BA215" i="12" s="1"/>
  <c r="AZ216" i="12"/>
  <c r="AZ215" i="12" s="1"/>
  <c r="AY217" i="12"/>
  <c r="AY218" i="12"/>
  <c r="AY219" i="12"/>
  <c r="AX216" i="12"/>
  <c r="AX215" i="12" s="1"/>
  <c r="AW216" i="12"/>
  <c r="AW215" i="12" s="1"/>
  <c r="AV216" i="12"/>
  <c r="AV215" i="12" s="1"/>
  <c r="AT217" i="12"/>
  <c r="AT218" i="12"/>
  <c r="AT219" i="12"/>
  <c r="AS216" i="12"/>
  <c r="AS215" i="12" s="1"/>
  <c r="AR216" i="12"/>
  <c r="AR215" i="12" s="1"/>
  <c r="AP217" i="12"/>
  <c r="AP218" i="12"/>
  <c r="AP219" i="12"/>
  <c r="AO216" i="12"/>
  <c r="AO215" i="12" s="1"/>
  <c r="AN216" i="12"/>
  <c r="AN215" i="12" s="1"/>
  <c r="AM216" i="12"/>
  <c r="AM215" i="12" s="1"/>
  <c r="AL217" i="12"/>
  <c r="AL218" i="12"/>
  <c r="AL219" i="12"/>
  <c r="AK216" i="12"/>
  <c r="AK215" i="12" s="1"/>
  <c r="AJ216" i="12"/>
  <c r="AJ215" i="12" s="1"/>
  <c r="AI216" i="12"/>
  <c r="AI215" i="12" s="1"/>
  <c r="AH217" i="12"/>
  <c r="AH218" i="12"/>
  <c r="AH219" i="12"/>
  <c r="AG216" i="12"/>
  <c r="AG215" i="12" s="1"/>
  <c r="AF216" i="12"/>
  <c r="AF215" i="12" s="1"/>
  <c r="AE216" i="12"/>
  <c r="AE215" i="12" s="1"/>
  <c r="AD217" i="12"/>
  <c r="AD218" i="12"/>
  <c r="AD219" i="12"/>
  <c r="AC216" i="12"/>
  <c r="AC215" i="12" s="1"/>
  <c r="AB216" i="12"/>
  <c r="AB215" i="12" s="1"/>
  <c r="AA216" i="12"/>
  <c r="AA215" i="12" s="1"/>
  <c r="Z217" i="12"/>
  <c r="Z218" i="12"/>
  <c r="Z219" i="12"/>
  <c r="V216" i="12"/>
  <c r="V215" i="12" s="1"/>
  <c r="U216" i="12"/>
  <c r="U215" i="12" s="1"/>
  <c r="T216" i="12"/>
  <c r="S217" i="12"/>
  <c r="S218" i="12"/>
  <c r="S219" i="12"/>
  <c r="R216" i="12"/>
  <c r="R215" i="12" s="1"/>
  <c r="Q216" i="12"/>
  <c r="Q215" i="12" s="1"/>
  <c r="P216" i="12"/>
  <c r="P215" i="12" s="1"/>
  <c r="O216" i="12"/>
  <c r="O215" i="12" s="1"/>
  <c r="N216" i="12"/>
  <c r="N215" i="12" s="1"/>
  <c r="M216" i="12"/>
  <c r="M215" i="12" s="1"/>
  <c r="L216" i="12"/>
  <c r="L215" i="12" s="1"/>
  <c r="K216" i="12"/>
  <c r="K215" i="12" s="1"/>
  <c r="J216" i="12"/>
  <c r="J215" i="12" s="1"/>
  <c r="I216" i="12"/>
  <c r="I215" i="12" s="1"/>
  <c r="G216" i="12"/>
  <c r="G215" i="12" s="1"/>
  <c r="AY211" i="12"/>
  <c r="AT211" i="12"/>
  <c r="BF209" i="12"/>
  <c r="BF208" i="12" s="1"/>
  <c r="BE209" i="12"/>
  <c r="BE208" i="12" s="1"/>
  <c r="BD209" i="12"/>
  <c r="BD208" i="12" s="1"/>
  <c r="BC209" i="12"/>
  <c r="BC208" i="12" s="1"/>
  <c r="BB209" i="12"/>
  <c r="BB208" i="12" s="1"/>
  <c r="BA209" i="12"/>
  <c r="BA208" i="12" s="1"/>
  <c r="AU210" i="12"/>
  <c r="AT210" i="12" s="1"/>
  <c r="AT209" i="12" s="1"/>
  <c r="AT208" i="12" s="1"/>
  <c r="AX209" i="12"/>
  <c r="AX208" i="12" s="1"/>
  <c r="AW209" i="12"/>
  <c r="AV209" i="12"/>
  <c r="AV208" i="12" s="1"/>
  <c r="AS209" i="12"/>
  <c r="AS208" i="12" s="1"/>
  <c r="AR209" i="12"/>
  <c r="AR208" i="12" s="1"/>
  <c r="AQ209" i="12"/>
  <c r="AQ208" i="12" s="1"/>
  <c r="AP210" i="12"/>
  <c r="AP209" i="12" s="1"/>
  <c r="AP208" i="12" s="1"/>
  <c r="AO209" i="12"/>
  <c r="AO208" i="12" s="1"/>
  <c r="AN209" i="12"/>
  <c r="AN208" i="12" s="1"/>
  <c r="AM210" i="12"/>
  <c r="AK209" i="12"/>
  <c r="AK208" i="12" s="1"/>
  <c r="AJ209" i="12"/>
  <c r="AJ208" i="12" s="1"/>
  <c r="AI209" i="12"/>
  <c r="AI208" i="12" s="1"/>
  <c r="AH210" i="12"/>
  <c r="AH209" i="12" s="1"/>
  <c r="AH208" i="12" s="1"/>
  <c r="AG209" i="12"/>
  <c r="AG208" i="12" s="1"/>
  <c r="AF209" i="12"/>
  <c r="AF208" i="12" s="1"/>
  <c r="AE209" i="12"/>
  <c r="AE208" i="12" s="1"/>
  <c r="AD210" i="12"/>
  <c r="AD209" i="12" s="1"/>
  <c r="AD208" i="12" s="1"/>
  <c r="AC209" i="12"/>
  <c r="AB209" i="12"/>
  <c r="AB208" i="12" s="1"/>
  <c r="AA209" i="12"/>
  <c r="AA208" i="12" s="1"/>
  <c r="Z210" i="12"/>
  <c r="Z209" i="12" s="1"/>
  <c r="Z208" i="12" s="1"/>
  <c r="V209" i="12"/>
  <c r="V208" i="12" s="1"/>
  <c r="U209" i="12"/>
  <c r="U208" i="12" s="1"/>
  <c r="T209" i="12"/>
  <c r="S210" i="12"/>
  <c r="S209" i="12" s="1"/>
  <c r="S208" i="12" s="1"/>
  <c r="R209" i="12"/>
  <c r="R208" i="12" s="1"/>
  <c r="Q209" i="12"/>
  <c r="Q208" i="12" s="1"/>
  <c r="P209" i="12"/>
  <c r="P208" i="12" s="1"/>
  <c r="O209" i="12"/>
  <c r="O208" i="12" s="1"/>
  <c r="N209" i="12"/>
  <c r="N208" i="12" s="1"/>
  <c r="M209" i="12"/>
  <c r="M208" i="12" s="1"/>
  <c r="L209" i="12"/>
  <c r="L208" i="12" s="1"/>
  <c r="K209" i="12"/>
  <c r="K208" i="12" s="1"/>
  <c r="J209" i="12"/>
  <c r="J208" i="12" s="1"/>
  <c r="I209" i="12"/>
  <c r="I208" i="12" s="1"/>
  <c r="H209" i="12"/>
  <c r="H208" i="12" s="1"/>
  <c r="AW208" i="12"/>
  <c r="AC208" i="12"/>
  <c r="G209" i="12"/>
  <c r="G208" i="12" s="1"/>
  <c r="BF203" i="12"/>
  <c r="BF202" i="12" s="1"/>
  <c r="BE203" i="12"/>
  <c r="BE202" i="12" s="1"/>
  <c r="BD203" i="12"/>
  <c r="BD202" i="12" s="1"/>
  <c r="BC203" i="12"/>
  <c r="BC202" i="12" s="1"/>
  <c r="BB203" i="12"/>
  <c r="BB202" i="12" s="1"/>
  <c r="BA203" i="12"/>
  <c r="BA202" i="12" s="1"/>
  <c r="AX203" i="12"/>
  <c r="AX202" i="12" s="1"/>
  <c r="AW203" i="12"/>
  <c r="AW202" i="12" s="1"/>
  <c r="AV203" i="12"/>
  <c r="AV202" i="12" s="1"/>
  <c r="AS203" i="12"/>
  <c r="AS202" i="12" s="1"/>
  <c r="AR203" i="12"/>
  <c r="AR202" i="12" s="1"/>
  <c r="AQ203" i="12"/>
  <c r="AQ202" i="12" s="1"/>
  <c r="AP204" i="12"/>
  <c r="AP203" i="12" s="1"/>
  <c r="AP202" i="12" s="1"/>
  <c r="AO203" i="12"/>
  <c r="AO202" i="12" s="1"/>
  <c r="AN203" i="12"/>
  <c r="AN202" i="12" s="1"/>
  <c r="AM203" i="12"/>
  <c r="AM202" i="12" s="1"/>
  <c r="AL204" i="12"/>
  <c r="AL203" i="12" s="1"/>
  <c r="AL202" i="12" s="1"/>
  <c r="AK203" i="12"/>
  <c r="AK202" i="12" s="1"/>
  <c r="AJ203" i="12"/>
  <c r="AJ202" i="12" s="1"/>
  <c r="AI203" i="12"/>
  <c r="AI202" i="12" s="1"/>
  <c r="AH204" i="12"/>
  <c r="AH203" i="12" s="1"/>
  <c r="AH202" i="12" s="1"/>
  <c r="AG203" i="12"/>
  <c r="AG202" i="12" s="1"/>
  <c r="AF203" i="12"/>
  <c r="AF202" i="12" s="1"/>
  <c r="AE203" i="12"/>
  <c r="AE202" i="12" s="1"/>
  <c r="AD204" i="12"/>
  <c r="AD203" i="12" s="1"/>
  <c r="AD202" i="12" s="1"/>
  <c r="AC203" i="12"/>
  <c r="AC202" i="12" s="1"/>
  <c r="AB203" i="12"/>
  <c r="AB202" i="12" s="1"/>
  <c r="AA203" i="12"/>
  <c r="AA202" i="12" s="1"/>
  <c r="Z204" i="12"/>
  <c r="Z203" i="12" s="1"/>
  <c r="Z202" i="12" s="1"/>
  <c r="V203" i="12"/>
  <c r="V202" i="12" s="1"/>
  <c r="U203" i="12"/>
  <c r="U202" i="12" s="1"/>
  <c r="T203" i="12"/>
  <c r="T202" i="12" s="1"/>
  <c r="S204" i="12"/>
  <c r="S203" i="12" s="1"/>
  <c r="S202" i="12" s="1"/>
  <c r="R203" i="12"/>
  <c r="R202" i="12" s="1"/>
  <c r="Q203" i="12"/>
  <c r="Q202" i="12" s="1"/>
  <c r="P203" i="12"/>
  <c r="P202" i="12" s="1"/>
  <c r="O204" i="12"/>
  <c r="O203" i="12" s="1"/>
  <c r="O202" i="12" s="1"/>
  <c r="N203" i="12"/>
  <c r="N202" i="12" s="1"/>
  <c r="M203" i="12"/>
  <c r="M202" i="12" s="1"/>
  <c r="L203" i="12"/>
  <c r="L202" i="12" s="1"/>
  <c r="K203" i="12"/>
  <c r="K202" i="12" s="1"/>
  <c r="J203" i="12"/>
  <c r="J202" i="12" s="1"/>
  <c r="I203" i="12"/>
  <c r="I202" i="12" s="1"/>
  <c r="H203" i="12"/>
  <c r="H202" i="12" s="1"/>
  <c r="G204" i="12"/>
  <c r="G203" i="12" s="1"/>
  <c r="G202" i="12" s="1"/>
  <c r="BF200" i="12"/>
  <c r="BE200" i="12"/>
  <c r="BD200" i="12"/>
  <c r="BC200" i="12"/>
  <c r="BB200" i="12"/>
  <c r="BA200" i="12"/>
  <c r="AZ200" i="12"/>
  <c r="AY200" i="12"/>
  <c r="AX200" i="12"/>
  <c r="AW200" i="12"/>
  <c r="AV200" i="12"/>
  <c r="AU200" i="12"/>
  <c r="AS200" i="12"/>
  <c r="AR200" i="12"/>
  <c r="AQ200" i="12"/>
  <c r="AP201" i="12"/>
  <c r="AP200" i="12" s="1"/>
  <c r="AO200" i="12"/>
  <c r="AN200" i="12"/>
  <c r="AM200" i="12"/>
  <c r="AL201" i="12"/>
  <c r="AL200" i="12" s="1"/>
  <c r="AK200" i="12"/>
  <c r="AJ200" i="12"/>
  <c r="AI200" i="12"/>
  <c r="AH201" i="12"/>
  <c r="AH200" i="12" s="1"/>
  <c r="AG200" i="12"/>
  <c r="AF200" i="12"/>
  <c r="AE200" i="12"/>
  <c r="AD201" i="12"/>
  <c r="AD200" i="12" s="1"/>
  <c r="AC200" i="12"/>
  <c r="AB200" i="12"/>
  <c r="AA200" i="12"/>
  <c r="Z201" i="12"/>
  <c r="Z200" i="12" s="1"/>
  <c r="V200" i="12"/>
  <c r="U200" i="12"/>
  <c r="T200" i="12"/>
  <c r="Y200" i="12" s="1"/>
  <c r="S201" i="12"/>
  <c r="S200" i="12" s="1"/>
  <c r="R200" i="12"/>
  <c r="Q200" i="12"/>
  <c r="P200" i="12"/>
  <c r="O200" i="12"/>
  <c r="N200" i="12"/>
  <c r="M200" i="12"/>
  <c r="L200" i="12"/>
  <c r="K201" i="12"/>
  <c r="K200" i="12" s="1"/>
  <c r="J200" i="12"/>
  <c r="I200" i="12"/>
  <c r="H200" i="12"/>
  <c r="G201" i="12"/>
  <c r="G200" i="12" s="1"/>
  <c r="AY199" i="12"/>
  <c r="AY198" i="12" s="1"/>
  <c r="AY1104" i="12"/>
  <c r="AY1105" i="12"/>
  <c r="AU199" i="12"/>
  <c r="AU1104" i="12"/>
  <c r="AT1104" i="12" s="1"/>
  <c r="AU1105" i="12"/>
  <c r="AT1105" i="12" s="1"/>
  <c r="AP199" i="12"/>
  <c r="AP198" i="12" s="1"/>
  <c r="AP1104" i="12"/>
  <c r="AP1105" i="12"/>
  <c r="AL199" i="12"/>
  <c r="AL198" i="12" s="1"/>
  <c r="AL1104" i="12"/>
  <c r="AL1105" i="12"/>
  <c r="AH199" i="12"/>
  <c r="AH198" i="12" s="1"/>
  <c r="AH1104" i="12"/>
  <c r="AH1105" i="12"/>
  <c r="AD199" i="12"/>
  <c r="AD198" i="12" s="1"/>
  <c r="AD1104" i="12"/>
  <c r="AD1105" i="12"/>
  <c r="Z199" i="12"/>
  <c r="Z198" i="12" s="1"/>
  <c r="Z1104" i="12"/>
  <c r="Z1105" i="12"/>
  <c r="S199" i="12"/>
  <c r="S198" i="12" s="1"/>
  <c r="S1104" i="12"/>
  <c r="S1105" i="12"/>
  <c r="K199" i="12"/>
  <c r="K198" i="12" s="1"/>
  <c r="K1104" i="12"/>
  <c r="K1105" i="12"/>
  <c r="G199" i="12"/>
  <c r="G198" i="12" s="1"/>
  <c r="G1104" i="12"/>
  <c r="G1105" i="12"/>
  <c r="BF194" i="12"/>
  <c r="BF193" i="12" s="1"/>
  <c r="BE194" i="12"/>
  <c r="BE193" i="12" s="1"/>
  <c r="BD194" i="12"/>
  <c r="BD193" i="12" s="1"/>
  <c r="BC194" i="12"/>
  <c r="BC193" i="12" s="1"/>
  <c r="BB194" i="12"/>
  <c r="BB193" i="12" s="1"/>
  <c r="BA194" i="12"/>
  <c r="BA193" i="12" s="1"/>
  <c r="AZ194" i="12"/>
  <c r="AZ193" i="12" s="1"/>
  <c r="AY195" i="12"/>
  <c r="AY194" i="12" s="1"/>
  <c r="AY193" i="12" s="1"/>
  <c r="AX194" i="12"/>
  <c r="AX193" i="12" s="1"/>
  <c r="AW194" i="12"/>
  <c r="AW193" i="12" s="1"/>
  <c r="AV194" i="12"/>
  <c r="AV193" i="12" s="1"/>
  <c r="AU194" i="12"/>
  <c r="AU193" i="12" s="1"/>
  <c r="AT195" i="12"/>
  <c r="AT194" i="12" s="1"/>
  <c r="AT193" i="12" s="1"/>
  <c r="AS194" i="12"/>
  <c r="AS193" i="12" s="1"/>
  <c r="AR194" i="12"/>
  <c r="AR193" i="12" s="1"/>
  <c r="AQ194" i="12"/>
  <c r="AQ193" i="12" s="1"/>
  <c r="AP195" i="12"/>
  <c r="AP194" i="12" s="1"/>
  <c r="AP193" i="12" s="1"/>
  <c r="AO194" i="12"/>
  <c r="AO193" i="12" s="1"/>
  <c r="AN194" i="12"/>
  <c r="AN193" i="12" s="1"/>
  <c r="AM194" i="12"/>
  <c r="AM193" i="12" s="1"/>
  <c r="AL195" i="12"/>
  <c r="AL194" i="12" s="1"/>
  <c r="AL193" i="12" s="1"/>
  <c r="AK194" i="12"/>
  <c r="AK193" i="12" s="1"/>
  <c r="AJ194" i="12"/>
  <c r="AJ193" i="12" s="1"/>
  <c r="AI194" i="12"/>
  <c r="AI193" i="12" s="1"/>
  <c r="AH195" i="12"/>
  <c r="AH194" i="12" s="1"/>
  <c r="AH193" i="12" s="1"/>
  <c r="AG194" i="12"/>
  <c r="AG193" i="12" s="1"/>
  <c r="AF194" i="12"/>
  <c r="AF193" i="12" s="1"/>
  <c r="AE194" i="12"/>
  <c r="AE193" i="12" s="1"/>
  <c r="AD195" i="12"/>
  <c r="AD194" i="12" s="1"/>
  <c r="AD193" i="12" s="1"/>
  <c r="AC194" i="12"/>
  <c r="AC193" i="12" s="1"/>
  <c r="AB194" i="12"/>
  <c r="AB193" i="12" s="1"/>
  <c r="AA194" i="12"/>
  <c r="AA193" i="12" s="1"/>
  <c r="Z195" i="12"/>
  <c r="Z194" i="12" s="1"/>
  <c r="Z193" i="12" s="1"/>
  <c r="V194" i="12"/>
  <c r="V193" i="12" s="1"/>
  <c r="U194" i="12"/>
  <c r="U193" i="12" s="1"/>
  <c r="T194" i="12"/>
  <c r="S195" i="12"/>
  <c r="S194" i="12" s="1"/>
  <c r="S193" i="12" s="1"/>
  <c r="R194" i="12"/>
  <c r="R193" i="12" s="1"/>
  <c r="Q194" i="12"/>
  <c r="Q193" i="12" s="1"/>
  <c r="P194" i="12"/>
  <c r="P193" i="12" s="1"/>
  <c r="O195" i="12"/>
  <c r="O194" i="12" s="1"/>
  <c r="O193" i="12" s="1"/>
  <c r="N195" i="12"/>
  <c r="L194" i="12"/>
  <c r="L193" i="12" s="1"/>
  <c r="K194" i="12"/>
  <c r="K193" i="12" s="1"/>
  <c r="J194" i="12"/>
  <c r="J193" i="12" s="1"/>
  <c r="I194" i="12"/>
  <c r="I193" i="12" s="1"/>
  <c r="H194" i="12"/>
  <c r="H193" i="12" s="1"/>
  <c r="G194" i="12"/>
  <c r="G193" i="12" s="1"/>
  <c r="BF183" i="12"/>
  <c r="BE183" i="12"/>
  <c r="BD183" i="12"/>
  <c r="BC183" i="12"/>
  <c r="BB183" i="12"/>
  <c r="BA183" i="12"/>
  <c r="AU163" i="12"/>
  <c r="BN163" i="12" s="1"/>
  <c r="AU164" i="12"/>
  <c r="BN164" i="12" s="1"/>
  <c r="AU165" i="12"/>
  <c r="AZ165" i="12" s="1"/>
  <c r="AY165" i="12" s="1"/>
  <c r="AU166" i="12"/>
  <c r="BN166" i="12" s="1"/>
  <c r="AU167" i="12"/>
  <c r="AZ167" i="12" s="1"/>
  <c r="AY167" i="12" s="1"/>
  <c r="AU168" i="12"/>
  <c r="BN168" i="12" s="1"/>
  <c r="AU169" i="12"/>
  <c r="AU170" i="12"/>
  <c r="BN170" i="12" s="1"/>
  <c r="AU171" i="12"/>
  <c r="AZ171" i="12" s="1"/>
  <c r="AY171" i="12" s="1"/>
  <c r="AU172" i="12"/>
  <c r="BN172" i="12" s="1"/>
  <c r="AZ173" i="12"/>
  <c r="AY173" i="12" s="1"/>
  <c r="AZ175" i="12"/>
  <c r="AU176" i="12"/>
  <c r="BN176" i="12" s="1"/>
  <c r="AU177" i="12"/>
  <c r="BN177" i="12" s="1"/>
  <c r="AU178" i="12"/>
  <c r="AZ178" i="12" s="1"/>
  <c r="AY178" i="12" s="1"/>
  <c r="AU179" i="12"/>
  <c r="BN179" i="12" s="1"/>
  <c r="AU180" i="12"/>
  <c r="AZ180" i="12" s="1"/>
  <c r="AY180" i="12" s="1"/>
  <c r="AU181" i="12"/>
  <c r="BN181" i="12" s="1"/>
  <c r="AU182" i="12"/>
  <c r="AZ182" i="12" s="1"/>
  <c r="AY182" i="12" s="1"/>
  <c r="AZ184" i="12"/>
  <c r="AZ183" i="12" s="1"/>
  <c r="AX183" i="12"/>
  <c r="AW183" i="12"/>
  <c r="AV183" i="12"/>
  <c r="AU184" i="12"/>
  <c r="AT184" i="12" s="1"/>
  <c r="AT183" i="12" s="1"/>
  <c r="AS183" i="12"/>
  <c r="AR183" i="12"/>
  <c r="AQ183" i="12"/>
  <c r="AP163" i="12"/>
  <c r="AP164" i="12"/>
  <c r="AP165" i="12"/>
  <c r="AP166" i="12"/>
  <c r="AP167" i="12"/>
  <c r="AP168" i="12"/>
  <c r="AP169" i="12"/>
  <c r="AP170" i="12"/>
  <c r="AP171" i="12"/>
  <c r="AP172" i="12"/>
  <c r="AP173" i="12"/>
  <c r="AP174" i="12"/>
  <c r="AP176" i="12"/>
  <c r="AP177" i="12"/>
  <c r="AP178" i="12"/>
  <c r="AP179" i="12"/>
  <c r="AP180" i="12"/>
  <c r="AP181" i="12"/>
  <c r="AP182" i="12"/>
  <c r="AP184" i="12"/>
  <c r="AP183" i="12" s="1"/>
  <c r="AO183" i="12"/>
  <c r="AN183" i="12"/>
  <c r="AM163" i="12"/>
  <c r="AM164" i="12"/>
  <c r="AL164" i="12" s="1"/>
  <c r="AM165" i="12"/>
  <c r="AL165" i="12" s="1"/>
  <c r="AM166" i="12"/>
  <c r="AL166" i="12" s="1"/>
  <c r="AM167" i="12"/>
  <c r="AL167" i="12" s="1"/>
  <c r="AM168" i="12"/>
  <c r="AL168" i="12" s="1"/>
  <c r="AM169" i="12"/>
  <c r="AL169" i="12" s="1"/>
  <c r="AM170" i="12"/>
  <c r="AL170" i="12" s="1"/>
  <c r="AM171" i="12"/>
  <c r="AL171" i="12" s="1"/>
  <c r="AM172" i="12"/>
  <c r="AL172" i="12" s="1"/>
  <c r="AM173" i="12"/>
  <c r="AL173" i="12" s="1"/>
  <c r="AM174" i="12"/>
  <c r="AL174" i="12" s="1"/>
  <c r="AM175" i="12"/>
  <c r="AL175" i="12" s="1"/>
  <c r="AM176" i="12"/>
  <c r="AL176" i="12" s="1"/>
  <c r="AM1111" i="12"/>
  <c r="AL1111" i="12" s="1"/>
  <c r="AM177" i="12"/>
  <c r="AL177" i="12" s="1"/>
  <c r="AM178" i="12"/>
  <c r="AL178" i="12" s="1"/>
  <c r="AM179" i="12"/>
  <c r="AL179" i="12" s="1"/>
  <c r="AM180" i="12"/>
  <c r="AL180" i="12" s="1"/>
  <c r="AM181" i="12"/>
  <c r="AL181" i="12" s="1"/>
  <c r="AM182" i="12"/>
  <c r="AL182" i="12" s="1"/>
  <c r="AM184" i="12"/>
  <c r="AM183" i="12" s="1"/>
  <c r="AK183" i="12"/>
  <c r="AJ183" i="12"/>
  <c r="AI163" i="12"/>
  <c r="AI164" i="12"/>
  <c r="AH164" i="12" s="1"/>
  <c r="AI165" i="12"/>
  <c r="AH165" i="12" s="1"/>
  <c r="AI166" i="12"/>
  <c r="AH166" i="12" s="1"/>
  <c r="AI167" i="12"/>
  <c r="AH167" i="12" s="1"/>
  <c r="AI168" i="12"/>
  <c r="AH168" i="12" s="1"/>
  <c r="AI169" i="12"/>
  <c r="AH169" i="12" s="1"/>
  <c r="AI170" i="12"/>
  <c r="AH170" i="12" s="1"/>
  <c r="AI171" i="12"/>
  <c r="AH171" i="12" s="1"/>
  <c r="AI172" i="12"/>
  <c r="AH172" i="12" s="1"/>
  <c r="AI173" i="12"/>
  <c r="AH173" i="12" s="1"/>
  <c r="AI174" i="12"/>
  <c r="AH174" i="12" s="1"/>
  <c r="AI175" i="12"/>
  <c r="AH175" i="12" s="1"/>
  <c r="AI176" i="12"/>
  <c r="AH176" i="12" s="1"/>
  <c r="AI1111" i="12"/>
  <c r="AH1111" i="12" s="1"/>
  <c r="AI177" i="12"/>
  <c r="AH177" i="12" s="1"/>
  <c r="AI178" i="12"/>
  <c r="AH178" i="12" s="1"/>
  <c r="AI179" i="12"/>
  <c r="AH179" i="12" s="1"/>
  <c r="AI180" i="12"/>
  <c r="AH180" i="12" s="1"/>
  <c r="AI181" i="12"/>
  <c r="AH181" i="12" s="1"/>
  <c r="AI182" i="12"/>
  <c r="AH182" i="12" s="1"/>
  <c r="AI184" i="12"/>
  <c r="AI183" i="12" s="1"/>
  <c r="AG183" i="12"/>
  <c r="AF183" i="12"/>
  <c r="AE183" i="12"/>
  <c r="AD163" i="12"/>
  <c r="AD164" i="12"/>
  <c r="AD165" i="12"/>
  <c r="AD166" i="12"/>
  <c r="AD167" i="12"/>
  <c r="AD168" i="12"/>
  <c r="AD169" i="12"/>
  <c r="AD170" i="12"/>
  <c r="AD171" i="12"/>
  <c r="AD172" i="12"/>
  <c r="AD173" i="12"/>
  <c r="AD174" i="12"/>
  <c r="AD175" i="12"/>
  <c r="AD176" i="12"/>
  <c r="AD1111" i="12"/>
  <c r="AD177" i="12"/>
  <c r="AD178" i="12"/>
  <c r="AD179" i="12"/>
  <c r="AD180" i="12"/>
  <c r="AD181" i="12"/>
  <c r="AD182" i="12"/>
  <c r="AD184" i="12"/>
  <c r="AD183" i="12" s="1"/>
  <c r="AC183" i="12"/>
  <c r="AB183" i="12"/>
  <c r="AA183" i="12"/>
  <c r="Z163" i="12"/>
  <c r="Z164" i="12"/>
  <c r="Z165" i="12"/>
  <c r="Z166" i="12"/>
  <c r="Z167" i="12"/>
  <c r="Z168" i="12"/>
  <c r="Z169" i="12"/>
  <c r="Z170" i="12"/>
  <c r="Z171" i="12"/>
  <c r="Z172" i="12"/>
  <c r="Z173" i="12"/>
  <c r="Z174" i="12"/>
  <c r="Z175" i="12"/>
  <c r="Z176" i="12"/>
  <c r="Z1111" i="12"/>
  <c r="Z177" i="12"/>
  <c r="Z178" i="12"/>
  <c r="Z179" i="12"/>
  <c r="Z180" i="12"/>
  <c r="Z181" i="12"/>
  <c r="Z182" i="12"/>
  <c r="Z184" i="12"/>
  <c r="Z183" i="12" s="1"/>
  <c r="V183" i="12"/>
  <c r="U183" i="12"/>
  <c r="T183" i="12"/>
  <c r="S163" i="12"/>
  <c r="S164" i="12"/>
  <c r="S165" i="12"/>
  <c r="S166" i="12"/>
  <c r="S167" i="12"/>
  <c r="S168" i="12"/>
  <c r="S169" i="12"/>
  <c r="S170" i="12"/>
  <c r="S171" i="12"/>
  <c r="S172" i="12"/>
  <c r="S173" i="12"/>
  <c r="S174" i="12"/>
  <c r="S175" i="12"/>
  <c r="BI175" i="12" s="1"/>
  <c r="S176" i="12"/>
  <c r="S1111" i="12"/>
  <c r="BI1111" i="12" s="1"/>
  <c r="S177" i="12"/>
  <c r="S178" i="12"/>
  <c r="S179" i="12"/>
  <c r="S180" i="12"/>
  <c r="S181" i="12"/>
  <c r="S182" i="12"/>
  <c r="S184" i="12"/>
  <c r="S183" i="12" s="1"/>
  <c r="R183" i="12"/>
  <c r="R161" i="12" s="1"/>
  <c r="Q183" i="12"/>
  <c r="P183" i="12"/>
  <c r="O163" i="12"/>
  <c r="O164" i="12"/>
  <c r="O165" i="12"/>
  <c r="O166" i="12"/>
  <c r="O167" i="12"/>
  <c r="O168" i="12"/>
  <c r="O169" i="12"/>
  <c r="O170" i="12"/>
  <c r="O171" i="12"/>
  <c r="O172" i="12"/>
  <c r="O173" i="12"/>
  <c r="O174" i="12"/>
  <c r="O175" i="12"/>
  <c r="O176" i="12"/>
  <c r="O1111" i="12"/>
  <c r="O177" i="12"/>
  <c r="O178" i="12"/>
  <c r="O179" i="12"/>
  <c r="O180" i="12"/>
  <c r="O181" i="12"/>
  <c r="O182" i="12"/>
  <c r="O184" i="12"/>
  <c r="O183" i="12" s="1"/>
  <c r="N183" i="12"/>
  <c r="M183" i="12"/>
  <c r="L183" i="12"/>
  <c r="K183" i="12"/>
  <c r="J183" i="12"/>
  <c r="I170" i="12"/>
  <c r="I162" i="12" s="1"/>
  <c r="I183" i="12"/>
  <c r="H170" i="12"/>
  <c r="H162" i="12" s="1"/>
  <c r="H183" i="12"/>
  <c r="G163" i="12"/>
  <c r="G164" i="12"/>
  <c r="G165" i="12"/>
  <c r="G166" i="12"/>
  <c r="G167" i="12"/>
  <c r="G168" i="12"/>
  <c r="G169" i="12"/>
  <c r="G171" i="12"/>
  <c r="G172" i="12"/>
  <c r="G174" i="12"/>
  <c r="G176" i="12"/>
  <c r="G177" i="12"/>
  <c r="G178" i="12"/>
  <c r="G179" i="12"/>
  <c r="G183" i="12"/>
  <c r="BH135" i="12"/>
  <c r="BX160" i="12"/>
  <c r="BY160" i="12" s="1"/>
  <c r="BX159" i="12"/>
  <c r="BY159" i="12" s="1"/>
  <c r="BF126" i="12"/>
  <c r="BE126" i="12"/>
  <c r="BD126" i="12"/>
  <c r="BC126" i="12"/>
  <c r="BB126" i="12"/>
  <c r="BA126" i="12"/>
  <c r="AZ126" i="12"/>
  <c r="AY127" i="12"/>
  <c r="AY130" i="12"/>
  <c r="AY131" i="12"/>
  <c r="AY132" i="12"/>
  <c r="AX126" i="12"/>
  <c r="AW126" i="12"/>
  <c r="AV126" i="12"/>
  <c r="AU127" i="12"/>
  <c r="BN127" i="12" s="1"/>
  <c r="AU128" i="12"/>
  <c r="AT128" i="12" s="1"/>
  <c r="AU129" i="12"/>
  <c r="AT129" i="12" s="1"/>
  <c r="AU130" i="12"/>
  <c r="AT130" i="12" s="1"/>
  <c r="AU131" i="12"/>
  <c r="AT131" i="12" s="1"/>
  <c r="AU132" i="12"/>
  <c r="AT132" i="12" s="1"/>
  <c r="AU133" i="12"/>
  <c r="AT133" i="12" s="1"/>
  <c r="AS126" i="12"/>
  <c r="AR126" i="12"/>
  <c r="AQ126" i="12"/>
  <c r="AP127" i="12"/>
  <c r="AP128" i="12"/>
  <c r="AP129" i="12"/>
  <c r="AP130" i="12"/>
  <c r="AP131" i="12"/>
  <c r="AP132" i="12"/>
  <c r="AO126" i="12"/>
  <c r="AN126" i="12"/>
  <c r="AM127" i="12"/>
  <c r="AL127" i="12" s="1"/>
  <c r="AM128" i="12"/>
  <c r="AM129" i="12"/>
  <c r="AL129" i="12" s="1"/>
  <c r="AM130" i="12"/>
  <c r="AL130" i="12" s="1"/>
  <c r="AM131" i="12"/>
  <c r="AL131" i="12" s="1"/>
  <c r="AM132" i="12"/>
  <c r="AL132" i="12" s="1"/>
  <c r="AM133" i="12"/>
  <c r="AL133" i="12" s="1"/>
  <c r="AK126" i="12"/>
  <c r="AJ126" i="12"/>
  <c r="AI127" i="12"/>
  <c r="AH127" i="12" s="1"/>
  <c r="AI128" i="12"/>
  <c r="AH128" i="12" s="1"/>
  <c r="AI129" i="12"/>
  <c r="AH129" i="12" s="1"/>
  <c r="AI130" i="12"/>
  <c r="AH130" i="12" s="1"/>
  <c r="AI131" i="12"/>
  <c r="AH131" i="12" s="1"/>
  <c r="AI132" i="12"/>
  <c r="AH132" i="12" s="1"/>
  <c r="AI133" i="12"/>
  <c r="AH133" i="12" s="1"/>
  <c r="AG126" i="12"/>
  <c r="AF126" i="12"/>
  <c r="AE126" i="12"/>
  <c r="AD127" i="12"/>
  <c r="AD128" i="12"/>
  <c r="AD129" i="12"/>
  <c r="AD130" i="12"/>
  <c r="AD131" i="12"/>
  <c r="AD132" i="12"/>
  <c r="AD133" i="12"/>
  <c r="AC126" i="12"/>
  <c r="AB126" i="12"/>
  <c r="AA126" i="12"/>
  <c r="Z127" i="12"/>
  <c r="Z128" i="12"/>
  <c r="Z129" i="12"/>
  <c r="Z130" i="12"/>
  <c r="Z131" i="12"/>
  <c r="Z132" i="12"/>
  <c r="Z133" i="12"/>
  <c r="V126" i="12"/>
  <c r="U126" i="12"/>
  <c r="T126" i="12"/>
  <c r="Y126" i="12" s="1"/>
  <c r="S127" i="12"/>
  <c r="S128" i="12"/>
  <c r="S129" i="12"/>
  <c r="S130" i="12"/>
  <c r="S131" i="12"/>
  <c r="S132" i="12"/>
  <c r="S133" i="12"/>
  <c r="BI133" i="12" s="1"/>
  <c r="R126" i="12"/>
  <c r="Q126" i="12"/>
  <c r="P126" i="12"/>
  <c r="O127" i="12"/>
  <c r="O128" i="12"/>
  <c r="O129" i="12"/>
  <c r="O130" i="12"/>
  <c r="O131" i="12"/>
  <c r="O132" i="12"/>
  <c r="O133" i="12"/>
  <c r="N126" i="12"/>
  <c r="M126" i="12"/>
  <c r="L126" i="12"/>
  <c r="K126" i="12"/>
  <c r="J126" i="12"/>
  <c r="I126" i="12"/>
  <c r="H126" i="12"/>
  <c r="G126" i="12"/>
  <c r="AY113" i="12"/>
  <c r="AY115" i="12"/>
  <c r="AY120" i="12"/>
  <c r="AU113" i="12"/>
  <c r="AU1097" i="12"/>
  <c r="AT1097" i="12" s="1"/>
  <c r="AU114" i="12"/>
  <c r="AT114" i="12" s="1"/>
  <c r="BN1098" i="12"/>
  <c r="AU115" i="12"/>
  <c r="AT115" i="12" s="1"/>
  <c r="AU116" i="12"/>
  <c r="AT116" i="12" s="1"/>
  <c r="AU117" i="12"/>
  <c r="BN117" i="12" s="1"/>
  <c r="AU118" i="12"/>
  <c r="AT118" i="12" s="1"/>
  <c r="AU119" i="12"/>
  <c r="AT119" i="12" s="1"/>
  <c r="AU120" i="12"/>
  <c r="AT120" i="12" s="1"/>
  <c r="AU121" i="12"/>
  <c r="AT121" i="12" s="1"/>
  <c r="AU122" i="12"/>
  <c r="AT122" i="12" s="1"/>
  <c r="AU123" i="12"/>
  <c r="AT123" i="12" s="1"/>
  <c r="AU124" i="12"/>
  <c r="AU125" i="12"/>
  <c r="AT125" i="12" s="1"/>
  <c r="AP1093" i="12"/>
  <c r="AP1094" i="12"/>
  <c r="AP1095" i="12"/>
  <c r="AP1096" i="12"/>
  <c r="AP113" i="12"/>
  <c r="AP1097" i="12"/>
  <c r="AP114" i="12"/>
  <c r="AP1098" i="12"/>
  <c r="AP1099" i="12"/>
  <c r="AP1100" i="12"/>
  <c r="AP115" i="12"/>
  <c r="AP116" i="12"/>
  <c r="AP117" i="12"/>
  <c r="AP118" i="12"/>
  <c r="AP119" i="12"/>
  <c r="AP1101" i="12"/>
  <c r="AP120" i="12"/>
  <c r="AP121" i="12"/>
  <c r="AP122" i="12"/>
  <c r="AP123" i="12"/>
  <c r="AP124" i="12"/>
  <c r="AP125" i="12"/>
  <c r="AP1102" i="12"/>
  <c r="AM1093" i="12"/>
  <c r="AL1093" i="12" s="1"/>
  <c r="AM1094" i="12"/>
  <c r="AL1094" i="12" s="1"/>
  <c r="AM1095" i="12"/>
  <c r="AL1095" i="12" s="1"/>
  <c r="AM1096" i="12"/>
  <c r="AL1096" i="12" s="1"/>
  <c r="AM113" i="12"/>
  <c r="AM1097" i="12"/>
  <c r="AL1097" i="12" s="1"/>
  <c r="AM114" i="12"/>
  <c r="AL114" i="12" s="1"/>
  <c r="AM1098" i="12"/>
  <c r="AL1098" i="12" s="1"/>
  <c r="AM1099" i="12"/>
  <c r="AL1099" i="12" s="1"/>
  <c r="AM1100" i="12"/>
  <c r="AL1100" i="12" s="1"/>
  <c r="AM115" i="12"/>
  <c r="AL115" i="12" s="1"/>
  <c r="AM116" i="12"/>
  <c r="AL116" i="12" s="1"/>
  <c r="AM117" i="12"/>
  <c r="AL117" i="12" s="1"/>
  <c r="AM118" i="12"/>
  <c r="AL118" i="12" s="1"/>
  <c r="AM119" i="12"/>
  <c r="AL119" i="12" s="1"/>
  <c r="AM1101" i="12"/>
  <c r="AL1101" i="12" s="1"/>
  <c r="AM120" i="12"/>
  <c r="AL120" i="12" s="1"/>
  <c r="AM121" i="12"/>
  <c r="AL121" i="12" s="1"/>
  <c r="AM122" i="12"/>
  <c r="AL122" i="12" s="1"/>
  <c r="AM123" i="12"/>
  <c r="AL123" i="12" s="1"/>
  <c r="AM124" i="12"/>
  <c r="AL124" i="12" s="1"/>
  <c r="AM125" i="12"/>
  <c r="AL125" i="12" s="1"/>
  <c r="AM1102" i="12"/>
  <c r="AL1102" i="12" s="1"/>
  <c r="AI1093" i="12"/>
  <c r="AH1093" i="12" s="1"/>
  <c r="AI1094" i="12"/>
  <c r="AH1094" i="12" s="1"/>
  <c r="AI1095" i="12"/>
  <c r="AH1095" i="12" s="1"/>
  <c r="AI1096" i="12"/>
  <c r="AH1096" i="12" s="1"/>
  <c r="AI113" i="12"/>
  <c r="AI1097" i="12"/>
  <c r="AH1097" i="12" s="1"/>
  <c r="AI114" i="12"/>
  <c r="AH114" i="12" s="1"/>
  <c r="AI1098" i="12"/>
  <c r="AH1098" i="12" s="1"/>
  <c r="AI1099" i="12"/>
  <c r="AH1099" i="12" s="1"/>
  <c r="AI1100" i="12"/>
  <c r="AH1100" i="12" s="1"/>
  <c r="AI115" i="12"/>
  <c r="AH115" i="12" s="1"/>
  <c r="AI116" i="12"/>
  <c r="AH116" i="12" s="1"/>
  <c r="AI117" i="12"/>
  <c r="AH117" i="12" s="1"/>
  <c r="AI118" i="12"/>
  <c r="AH118" i="12" s="1"/>
  <c r="AI119" i="12"/>
  <c r="AH119" i="12" s="1"/>
  <c r="AI1101" i="12"/>
  <c r="AH1101" i="12" s="1"/>
  <c r="AI120" i="12"/>
  <c r="AH120" i="12" s="1"/>
  <c r="AI121" i="12"/>
  <c r="AH121" i="12" s="1"/>
  <c r="AI122" i="12"/>
  <c r="AH122" i="12" s="1"/>
  <c r="AI123" i="12"/>
  <c r="AH123" i="12" s="1"/>
  <c r="AI124" i="12"/>
  <c r="AH124" i="12" s="1"/>
  <c r="AI125" i="12"/>
  <c r="AH125" i="12" s="1"/>
  <c r="AI1102" i="12"/>
  <c r="AH1102" i="12" s="1"/>
  <c r="AD1093" i="12"/>
  <c r="AD1094" i="12"/>
  <c r="AD1095" i="12"/>
  <c r="AD1096" i="12"/>
  <c r="AD113" i="12"/>
  <c r="AD1097" i="12"/>
  <c r="AD114" i="12"/>
  <c r="AD1098" i="12"/>
  <c r="AD1099" i="12"/>
  <c r="AD1100" i="12"/>
  <c r="AD115" i="12"/>
  <c r="AD116" i="12"/>
  <c r="AD117" i="12"/>
  <c r="AD118" i="12"/>
  <c r="AD119" i="12"/>
  <c r="AD1101" i="12"/>
  <c r="AD120" i="12"/>
  <c r="AD121" i="12"/>
  <c r="AD122" i="12"/>
  <c r="AD123" i="12"/>
  <c r="AD124" i="12"/>
  <c r="AD125" i="12"/>
  <c r="AD1102" i="12"/>
  <c r="Z1093" i="12"/>
  <c r="Z1094" i="12"/>
  <c r="Z1095" i="12"/>
  <c r="Z1096" i="12"/>
  <c r="Z113" i="12"/>
  <c r="Z1097" i="12"/>
  <c r="Z114" i="12"/>
  <c r="Z1098" i="12"/>
  <c r="Z1099" i="12"/>
  <c r="Z1100" i="12"/>
  <c r="Z115" i="12"/>
  <c r="Z116" i="12"/>
  <c r="Z117" i="12"/>
  <c r="Z118" i="12"/>
  <c r="Z119" i="12"/>
  <c r="Z1101" i="12"/>
  <c r="Z120" i="12"/>
  <c r="Z121" i="12"/>
  <c r="Z122" i="12"/>
  <c r="Z123" i="12"/>
  <c r="Z124" i="12"/>
  <c r="Z125" i="12"/>
  <c r="Z1102" i="12"/>
  <c r="S1093" i="12"/>
  <c r="S1094" i="12"/>
  <c r="S1095" i="12"/>
  <c r="S1096" i="12"/>
  <c r="S113" i="12"/>
  <c r="S1097" i="12"/>
  <c r="S114" i="12"/>
  <c r="S1098" i="12"/>
  <c r="S1099" i="12"/>
  <c r="S1100" i="12"/>
  <c r="S115" i="12"/>
  <c r="S116" i="12"/>
  <c r="S117" i="12"/>
  <c r="S118" i="12"/>
  <c r="S119" i="12"/>
  <c r="S1101" i="12"/>
  <c r="S120" i="12"/>
  <c r="S121" i="12"/>
  <c r="S122" i="12"/>
  <c r="S123" i="12"/>
  <c r="S124" i="12"/>
  <c r="S125" i="12"/>
  <c r="S1102" i="12"/>
  <c r="O1093" i="12"/>
  <c r="O1094" i="12"/>
  <c r="O1095" i="12"/>
  <c r="O1096" i="12"/>
  <c r="O113" i="12"/>
  <c r="O1097" i="12"/>
  <c r="O114" i="12"/>
  <c r="O1098" i="12"/>
  <c r="O1099" i="12"/>
  <c r="O1100" i="12"/>
  <c r="O115" i="12"/>
  <c r="O116" i="12"/>
  <c r="O117" i="12"/>
  <c r="O118" i="12"/>
  <c r="O119" i="12"/>
  <c r="O1101" i="12"/>
  <c r="O120" i="12"/>
  <c r="O121" i="12"/>
  <c r="O122" i="12"/>
  <c r="O123" i="12"/>
  <c r="O124" i="12"/>
  <c r="O125" i="12"/>
  <c r="O1102" i="12"/>
  <c r="AY96" i="12"/>
  <c r="AY97" i="12"/>
  <c r="AY98" i="12"/>
  <c r="AY99" i="12"/>
  <c r="AY100" i="12"/>
  <c r="AV94" i="12"/>
  <c r="BN95" i="12"/>
  <c r="AT96" i="12"/>
  <c r="AT97" i="12"/>
  <c r="AT98" i="12"/>
  <c r="AT99" i="12"/>
  <c r="AT100" i="12"/>
  <c r="AP96" i="12"/>
  <c r="AP97" i="12"/>
  <c r="AP98" i="12"/>
  <c r="AP99" i="12"/>
  <c r="AP100" i="12"/>
  <c r="AP101" i="12"/>
  <c r="AP102" i="12"/>
  <c r="AP103" i="12"/>
  <c r="AP104" i="12"/>
  <c r="AP1091" i="12"/>
  <c r="AP105" i="12"/>
  <c r="AP107" i="12"/>
  <c r="AL96" i="12"/>
  <c r="AL97" i="12"/>
  <c r="AL98" i="12"/>
  <c r="AL99" i="12"/>
  <c r="AL100" i="12"/>
  <c r="AL101" i="12"/>
  <c r="AL102" i="12"/>
  <c r="AL103" i="12"/>
  <c r="AL104" i="12"/>
  <c r="AL1091" i="12"/>
  <c r="AL105" i="12"/>
  <c r="AL107" i="12"/>
  <c r="AH96" i="12"/>
  <c r="AH97" i="12"/>
  <c r="AH98" i="12"/>
  <c r="AH99" i="12"/>
  <c r="AH100" i="12"/>
  <c r="AH101" i="12"/>
  <c r="AH102" i="12"/>
  <c r="AH103" i="12"/>
  <c r="AH104" i="12"/>
  <c r="AH1091" i="12"/>
  <c r="AH105" i="12"/>
  <c r="AH107" i="12"/>
  <c r="AD96" i="12"/>
  <c r="AD97" i="12"/>
  <c r="AD98" i="12"/>
  <c r="AD99" i="12"/>
  <c r="AD100" i="12"/>
  <c r="AD101" i="12"/>
  <c r="AD102" i="12"/>
  <c r="AD103" i="12"/>
  <c r="AD104" i="12"/>
  <c r="AD1091" i="12"/>
  <c r="AD105" i="12"/>
  <c r="AD107" i="12"/>
  <c r="Z96" i="12"/>
  <c r="Z97" i="12"/>
  <c r="Z98" i="12"/>
  <c r="Z99" i="12"/>
  <c r="Z100" i="12"/>
  <c r="Z101" i="12"/>
  <c r="Z102" i="12"/>
  <c r="Z103" i="12"/>
  <c r="Z104" i="12"/>
  <c r="Z1091" i="12"/>
  <c r="Z105" i="12"/>
  <c r="Z107" i="12"/>
  <c r="S96" i="12"/>
  <c r="S97" i="12"/>
  <c r="S98" i="12"/>
  <c r="S99" i="12"/>
  <c r="S100" i="12"/>
  <c r="S101" i="12"/>
  <c r="S102" i="12"/>
  <c r="S103" i="12"/>
  <c r="S104" i="12"/>
  <c r="S1091" i="12"/>
  <c r="S105" i="12"/>
  <c r="S107" i="12"/>
  <c r="R94" i="12"/>
  <c r="J94" i="12"/>
  <c r="G186" i="12"/>
  <c r="G185" i="12" s="1"/>
  <c r="BF87" i="12"/>
  <c r="BE87" i="12"/>
  <c r="BD87" i="12"/>
  <c r="BC87" i="12"/>
  <c r="BB87" i="12"/>
  <c r="BA87" i="12"/>
  <c r="AP88" i="12"/>
  <c r="AP89" i="12"/>
  <c r="AZ89" i="12" s="1"/>
  <c r="AY89" i="12" s="1"/>
  <c r="AP90" i="12"/>
  <c r="AZ90" i="12" s="1"/>
  <c r="AY90" i="12" s="1"/>
  <c r="AX87" i="12"/>
  <c r="AW87" i="12"/>
  <c r="AV87" i="12"/>
  <c r="AU88" i="12"/>
  <c r="BN88" i="12" s="1"/>
  <c r="AU89" i="12"/>
  <c r="AU90" i="12"/>
  <c r="AT90" i="12" s="1"/>
  <c r="AS87" i="12"/>
  <c r="AR87" i="12"/>
  <c r="AQ87" i="12"/>
  <c r="AO87" i="12"/>
  <c r="AN88" i="12"/>
  <c r="AN89" i="12"/>
  <c r="AN90" i="12"/>
  <c r="AM88" i="12"/>
  <c r="AM89" i="12"/>
  <c r="AM90" i="12"/>
  <c r="AK87" i="12"/>
  <c r="AJ87" i="12"/>
  <c r="AI88" i="12"/>
  <c r="AH88" i="12" s="1"/>
  <c r="AI89" i="12"/>
  <c r="AI90" i="12"/>
  <c r="AH90" i="12" s="1"/>
  <c r="AG87" i="12"/>
  <c r="AF87" i="12"/>
  <c r="AE87" i="12"/>
  <c r="AD88" i="12"/>
  <c r="AD89" i="12"/>
  <c r="AD90" i="12"/>
  <c r="AC87" i="12"/>
  <c r="AB87" i="12"/>
  <c r="AA87" i="12"/>
  <c r="Z88" i="12"/>
  <c r="Z89" i="12"/>
  <c r="Z90" i="12"/>
  <c r="V87" i="12"/>
  <c r="U87" i="12"/>
  <c r="T87" i="12"/>
  <c r="Y87" i="12" s="1"/>
  <c r="S88" i="12"/>
  <c r="S89" i="12"/>
  <c r="S90" i="12"/>
  <c r="R87" i="12"/>
  <c r="Q87" i="12"/>
  <c r="P87" i="12"/>
  <c r="O88" i="12"/>
  <c r="O89" i="12"/>
  <c r="O90" i="12"/>
  <c r="N87" i="12"/>
  <c r="M87" i="12"/>
  <c r="L87" i="12"/>
  <c r="K87" i="12"/>
  <c r="J87" i="12"/>
  <c r="I87" i="12"/>
  <c r="H87" i="12"/>
  <c r="G88" i="12"/>
  <c r="G89" i="12"/>
  <c r="G90" i="12"/>
  <c r="BF71" i="12"/>
  <c r="BF70" i="12" s="1"/>
  <c r="BE71" i="12"/>
  <c r="BD71" i="12"/>
  <c r="BC71" i="12"/>
  <c r="BB71" i="12"/>
  <c r="BA71" i="12"/>
  <c r="AX71" i="12"/>
  <c r="AW71" i="12"/>
  <c r="AV71" i="12"/>
  <c r="AS71" i="12"/>
  <c r="AR71" i="12"/>
  <c r="AQ71" i="12"/>
  <c r="AP72" i="12"/>
  <c r="AP73" i="12"/>
  <c r="AP74" i="12"/>
  <c r="AP75" i="12"/>
  <c r="AP76" i="12"/>
  <c r="AP77" i="12"/>
  <c r="AP78" i="12"/>
  <c r="AP79" i="12"/>
  <c r="AP80" i="12"/>
  <c r="AP81" i="12"/>
  <c r="AP82" i="12"/>
  <c r="AP83" i="12"/>
  <c r="AP84" i="12"/>
  <c r="AP85" i="12"/>
  <c r="AP86" i="12"/>
  <c r="AO71" i="12"/>
  <c r="AN72" i="12"/>
  <c r="AN73" i="12"/>
  <c r="AN74" i="12"/>
  <c r="AN75" i="12"/>
  <c r="AN76" i="12"/>
  <c r="AN77" i="12"/>
  <c r="AN78" i="12"/>
  <c r="AN79" i="12"/>
  <c r="AN80" i="12"/>
  <c r="AN81" i="12"/>
  <c r="AN82" i="12"/>
  <c r="AN83" i="12"/>
  <c r="AN84" i="12"/>
  <c r="AN85" i="12"/>
  <c r="AN86" i="12"/>
  <c r="AM72" i="12"/>
  <c r="AM73" i="12"/>
  <c r="AM74" i="12"/>
  <c r="AM75" i="12"/>
  <c r="AM76" i="12"/>
  <c r="AM77" i="12"/>
  <c r="AM78" i="12"/>
  <c r="AM79" i="12"/>
  <c r="AM80" i="12"/>
  <c r="AM81" i="12"/>
  <c r="AM82" i="12"/>
  <c r="AM83" i="12"/>
  <c r="AM84" i="12"/>
  <c r="AM85" i="12"/>
  <c r="AM86" i="12"/>
  <c r="AK71" i="12"/>
  <c r="AJ71" i="12"/>
  <c r="AI72" i="12"/>
  <c r="AH72" i="12" s="1"/>
  <c r="AI73" i="12"/>
  <c r="AI74" i="12"/>
  <c r="AH74" i="12" s="1"/>
  <c r="AI75" i="12"/>
  <c r="AH75" i="12" s="1"/>
  <c r="AI76" i="12"/>
  <c r="AH76" i="12" s="1"/>
  <c r="AI77" i="12"/>
  <c r="AH77" i="12" s="1"/>
  <c r="AI78" i="12"/>
  <c r="AH78" i="12" s="1"/>
  <c r="AI79" i="12"/>
  <c r="AH79" i="12" s="1"/>
  <c r="AI80" i="12"/>
  <c r="AH80" i="12" s="1"/>
  <c r="AI81" i="12"/>
  <c r="AH81" i="12" s="1"/>
  <c r="AI82" i="12"/>
  <c r="AH82" i="12" s="1"/>
  <c r="AI83" i="12"/>
  <c r="AH83" i="12" s="1"/>
  <c r="AI84" i="12"/>
  <c r="AH84" i="12" s="1"/>
  <c r="AI85" i="12"/>
  <c r="AH85" i="12" s="1"/>
  <c r="AI86" i="12"/>
  <c r="AH86" i="12" s="1"/>
  <c r="AG71" i="12"/>
  <c r="AF71" i="12"/>
  <c r="AE71" i="12"/>
  <c r="AD72" i="12"/>
  <c r="AD73" i="12"/>
  <c r="AD74" i="12"/>
  <c r="AD75" i="12"/>
  <c r="AD76" i="12"/>
  <c r="AD77" i="12"/>
  <c r="AD78" i="12"/>
  <c r="AD79" i="12"/>
  <c r="AD80" i="12"/>
  <c r="AD81" i="12"/>
  <c r="AD82" i="12"/>
  <c r="AD83" i="12"/>
  <c r="AD84" i="12"/>
  <c r="AD85" i="12"/>
  <c r="AD86" i="12"/>
  <c r="AC71" i="12"/>
  <c r="AB71" i="12"/>
  <c r="AA71" i="12"/>
  <c r="Z72" i="12"/>
  <c r="Z73" i="12"/>
  <c r="Z74" i="12"/>
  <c r="Z75" i="12"/>
  <c r="Z76" i="12"/>
  <c r="Z77" i="12"/>
  <c r="Z78" i="12"/>
  <c r="Z79" i="12"/>
  <c r="Z80" i="12"/>
  <c r="Z81" i="12"/>
  <c r="Z82" i="12"/>
  <c r="Z83" i="12"/>
  <c r="Z84" i="12"/>
  <c r="Z85" i="12"/>
  <c r="Z86" i="12"/>
  <c r="V71" i="12"/>
  <c r="U71" i="12"/>
  <c r="T71" i="12"/>
  <c r="Y71" i="12" s="1"/>
  <c r="S72" i="12"/>
  <c r="S73" i="12"/>
  <c r="S74" i="12"/>
  <c r="S75" i="12"/>
  <c r="S76" i="12"/>
  <c r="S77" i="12"/>
  <c r="S78" i="12"/>
  <c r="S79" i="12"/>
  <c r="S80" i="12"/>
  <c r="S81" i="12"/>
  <c r="S82" i="12"/>
  <c r="S83" i="12"/>
  <c r="S84" i="12"/>
  <c r="S85" i="12"/>
  <c r="S86" i="12"/>
  <c r="R71" i="12"/>
  <c r="Q71" i="12"/>
  <c r="P71" i="12"/>
  <c r="O72" i="12"/>
  <c r="O73" i="12"/>
  <c r="O74" i="12"/>
  <c r="O75" i="12"/>
  <c r="O76" i="12"/>
  <c r="O77" i="12"/>
  <c r="O78" i="12"/>
  <c r="O79" i="12"/>
  <c r="O80" i="12"/>
  <c r="O81" i="12"/>
  <c r="O82" i="12"/>
  <c r="O83" i="12"/>
  <c r="O84" i="12"/>
  <c r="O85" i="12"/>
  <c r="O86" i="12"/>
  <c r="N71" i="12"/>
  <c r="M71" i="12"/>
  <c r="L71" i="12"/>
  <c r="K71" i="12"/>
  <c r="J71" i="12"/>
  <c r="I71" i="12"/>
  <c r="H71" i="12"/>
  <c r="G72" i="12"/>
  <c r="G73" i="12"/>
  <c r="G74" i="12"/>
  <c r="G75" i="12"/>
  <c r="G76" i="12"/>
  <c r="G77" i="12"/>
  <c r="G78" i="12"/>
  <c r="G79" i="12"/>
  <c r="G80" i="12"/>
  <c r="G81" i="12"/>
  <c r="G82" i="12"/>
  <c r="G83" i="12"/>
  <c r="G84" i="12"/>
  <c r="G85" i="12"/>
  <c r="G86" i="12"/>
  <c r="BF67" i="12"/>
  <c r="BE67" i="12"/>
  <c r="BD67" i="12"/>
  <c r="BC67" i="12"/>
  <c r="BB67" i="12"/>
  <c r="BA67" i="12"/>
  <c r="AZ67" i="12"/>
  <c r="AY68" i="12"/>
  <c r="AY69" i="12"/>
  <c r="AX67" i="12"/>
  <c r="AW67" i="12"/>
  <c r="AV67" i="12"/>
  <c r="AU67" i="12"/>
  <c r="AT68" i="12"/>
  <c r="AT69" i="12"/>
  <c r="AS67" i="12"/>
  <c r="AR67" i="12"/>
  <c r="AQ67" i="12"/>
  <c r="AP68" i="12"/>
  <c r="AP69" i="12"/>
  <c r="AO67" i="12"/>
  <c r="AN67" i="12"/>
  <c r="AM67" i="12"/>
  <c r="AL68" i="12"/>
  <c r="AL69" i="12"/>
  <c r="AK67" i="12"/>
  <c r="AJ67" i="12"/>
  <c r="AI67" i="12"/>
  <c r="AH68" i="12"/>
  <c r="AH69" i="12"/>
  <c r="AG67" i="12"/>
  <c r="AF67" i="12"/>
  <c r="AE67" i="12"/>
  <c r="AD68" i="12"/>
  <c r="AD69" i="12"/>
  <c r="AC67" i="12"/>
  <c r="AB67" i="12"/>
  <c r="AA67" i="12"/>
  <c r="Z68" i="12"/>
  <c r="Z69" i="12"/>
  <c r="V67" i="12"/>
  <c r="U67" i="12"/>
  <c r="T67" i="12"/>
  <c r="Y67" i="12" s="1"/>
  <c r="S68" i="12"/>
  <c r="S69" i="12"/>
  <c r="R67" i="12"/>
  <c r="Q67" i="12"/>
  <c r="P67" i="12"/>
  <c r="O67" i="12"/>
  <c r="N67" i="12"/>
  <c r="M67" i="12"/>
  <c r="L67" i="12"/>
  <c r="K67" i="12"/>
  <c r="J67" i="12"/>
  <c r="I67" i="12"/>
  <c r="H67" i="12"/>
  <c r="G67" i="12"/>
  <c r="BF63" i="12"/>
  <c r="BE63" i="12"/>
  <c r="BD63" i="12"/>
  <c r="BC63" i="12"/>
  <c r="BB63" i="12"/>
  <c r="BA63" i="12"/>
  <c r="AZ63" i="12"/>
  <c r="AY64" i="12"/>
  <c r="AY65" i="12"/>
  <c r="AY66" i="12"/>
  <c r="AX63" i="12"/>
  <c r="AW63" i="12"/>
  <c r="AV63" i="12"/>
  <c r="AU63" i="12"/>
  <c r="AT64" i="12"/>
  <c r="AT65" i="12"/>
  <c r="AT66" i="12"/>
  <c r="AS63" i="12"/>
  <c r="AR63" i="12"/>
  <c r="AQ63" i="12"/>
  <c r="AP64" i="12"/>
  <c r="AP65" i="12"/>
  <c r="AP66" i="12"/>
  <c r="AO63" i="12"/>
  <c r="AN63" i="12"/>
  <c r="AN62" i="12" s="1"/>
  <c r="AM63" i="12"/>
  <c r="AM62" i="12" s="1"/>
  <c r="AL64" i="12"/>
  <c r="AL65" i="12"/>
  <c r="AL66" i="12"/>
  <c r="AK63" i="12"/>
  <c r="AJ63" i="12"/>
  <c r="AI63" i="12"/>
  <c r="AH64" i="12"/>
  <c r="AH65" i="12"/>
  <c r="AH66" i="12"/>
  <c r="AG63" i="12"/>
  <c r="AF63" i="12"/>
  <c r="AE63" i="12"/>
  <c r="AD64" i="12"/>
  <c r="AD65" i="12"/>
  <c r="AD66" i="12"/>
  <c r="AC63" i="12"/>
  <c r="AB63" i="12"/>
  <c r="AA63" i="12"/>
  <c r="Z64" i="12"/>
  <c r="Z65" i="12"/>
  <c r="Z66" i="12"/>
  <c r="V63" i="12"/>
  <c r="U63" i="12"/>
  <c r="U62" i="12" s="1"/>
  <c r="T63" i="12"/>
  <c r="S64" i="12"/>
  <c r="S65" i="12"/>
  <c r="S66" i="12"/>
  <c r="R63" i="12"/>
  <c r="Q63" i="12"/>
  <c r="P63" i="12"/>
  <c r="O63" i="12"/>
  <c r="N63" i="12"/>
  <c r="M63" i="12"/>
  <c r="L63" i="12"/>
  <c r="K63" i="12"/>
  <c r="J63" i="12"/>
  <c r="I63" i="12"/>
  <c r="H63" i="12"/>
  <c r="G63" i="12"/>
  <c r="BF54" i="12"/>
  <c r="BE54" i="12"/>
  <c r="BD54" i="12"/>
  <c r="BC54" i="12"/>
  <c r="BB54" i="12"/>
  <c r="BA54" i="12"/>
  <c r="AZ54" i="12"/>
  <c r="AZ53" i="12" s="1"/>
  <c r="AY55" i="12"/>
  <c r="AY56" i="12"/>
  <c r="AY57" i="12"/>
  <c r="AY58" i="12"/>
  <c r="AY59" i="12"/>
  <c r="AY60" i="12"/>
  <c r="AX54" i="12"/>
  <c r="AX53" i="12" s="1"/>
  <c r="AW54" i="12"/>
  <c r="AW53" i="12" s="1"/>
  <c r="AV54" i="12"/>
  <c r="AV53" i="12" s="1"/>
  <c r="AP55" i="12"/>
  <c r="AP56" i="12"/>
  <c r="AU56" i="12" s="1"/>
  <c r="AT56" i="12" s="1"/>
  <c r="AP57" i="12"/>
  <c r="AU57" i="12" s="1"/>
  <c r="AT57" i="12" s="1"/>
  <c r="AP58" i="12"/>
  <c r="AU58" i="12" s="1"/>
  <c r="AT58" i="12" s="1"/>
  <c r="AP59" i="12"/>
  <c r="AP60" i="12"/>
  <c r="AU60" i="12" s="1"/>
  <c r="AS54" i="12"/>
  <c r="AS53" i="12" s="1"/>
  <c r="AR54" i="12"/>
  <c r="AR53" i="12" s="1"/>
  <c r="AQ54" i="12"/>
  <c r="AQ53" i="12" s="1"/>
  <c r="AO54" i="12"/>
  <c r="AO53" i="12" s="1"/>
  <c r="AN54" i="12"/>
  <c r="AN53" i="12" s="1"/>
  <c r="AM54" i="12"/>
  <c r="AM53" i="12" s="1"/>
  <c r="AL55" i="12"/>
  <c r="AL56" i="12"/>
  <c r="AL57" i="12"/>
  <c r="AL58" i="12"/>
  <c r="AL59" i="12"/>
  <c r="AL60" i="12"/>
  <c r="AK54" i="12"/>
  <c r="AK53" i="12" s="1"/>
  <c r="AJ54" i="12"/>
  <c r="AJ53" i="12" s="1"/>
  <c r="AI54" i="12"/>
  <c r="AI53" i="12" s="1"/>
  <c r="AH55" i="12"/>
  <c r="AH56" i="12"/>
  <c r="AH57" i="12"/>
  <c r="AH58" i="12"/>
  <c r="AH59" i="12"/>
  <c r="AH60" i="12"/>
  <c r="AG54" i="12"/>
  <c r="AG53" i="12" s="1"/>
  <c r="AF54" i="12"/>
  <c r="AF53" i="12" s="1"/>
  <c r="AE54" i="12"/>
  <c r="AE53" i="12" s="1"/>
  <c r="AD55" i="12"/>
  <c r="AD56" i="12"/>
  <c r="AD57" i="12"/>
  <c r="AD58" i="12"/>
  <c r="AD59" i="12"/>
  <c r="AD60" i="12"/>
  <c r="AC54" i="12"/>
  <c r="AC53" i="12" s="1"/>
  <c r="AB54" i="12"/>
  <c r="AB53" i="12" s="1"/>
  <c r="AA54" i="12"/>
  <c r="AA53" i="12" s="1"/>
  <c r="Z55" i="12"/>
  <c r="Z56" i="12"/>
  <c r="Z57" i="12"/>
  <c r="Z58" i="12"/>
  <c r="Z59" i="12"/>
  <c r="Z60" i="12"/>
  <c r="V54" i="12"/>
  <c r="V53" i="12" s="1"/>
  <c r="U54" i="12"/>
  <c r="U53" i="12" s="1"/>
  <c r="T54" i="12"/>
  <c r="S55" i="12"/>
  <c r="S56" i="12"/>
  <c r="S57" i="12"/>
  <c r="S58" i="12"/>
  <c r="S59" i="12"/>
  <c r="S60" i="12"/>
  <c r="R54" i="12"/>
  <c r="R53" i="12" s="1"/>
  <c r="Q54" i="12"/>
  <c r="Q53" i="12" s="1"/>
  <c r="P54" i="12"/>
  <c r="P53" i="12" s="1"/>
  <c r="O54" i="12"/>
  <c r="O53" i="12" s="1"/>
  <c r="N54" i="12"/>
  <c r="N53" i="12" s="1"/>
  <c r="M54" i="12"/>
  <c r="M53" i="12" s="1"/>
  <c r="L54" i="12"/>
  <c r="L53" i="12" s="1"/>
  <c r="K54" i="12"/>
  <c r="K53" i="12" s="1"/>
  <c r="J54" i="12"/>
  <c r="J53" i="12" s="1"/>
  <c r="I54" i="12"/>
  <c r="I53" i="12" s="1"/>
  <c r="H55" i="12"/>
  <c r="BM55" i="12" s="1"/>
  <c r="H56" i="12"/>
  <c r="BM56" i="12" s="1"/>
  <c r="H57" i="12"/>
  <c r="BM57" i="12" s="1"/>
  <c r="H58" i="12"/>
  <c r="BM58" i="12" s="1"/>
  <c r="H59" i="12"/>
  <c r="BM59" i="12" s="1"/>
  <c r="H60" i="12"/>
  <c r="BM60" i="12" s="1"/>
  <c r="BF61" i="12"/>
  <c r="BE61" i="12"/>
  <c r="BD61" i="12"/>
  <c r="BC61" i="12"/>
  <c r="BB61" i="12"/>
  <c r="BA61" i="12"/>
  <c r="G54" i="12"/>
  <c r="G53" i="12" s="1"/>
  <c r="BF47" i="12"/>
  <c r="BE47" i="12"/>
  <c r="BD47" i="12"/>
  <c r="BC47" i="12"/>
  <c r="BB47" i="12"/>
  <c r="BA47" i="12"/>
  <c r="AZ47" i="12"/>
  <c r="AY48" i="12"/>
  <c r="AY49" i="12"/>
  <c r="AY50" i="12"/>
  <c r="AY51" i="12"/>
  <c r="AX47" i="12"/>
  <c r="AW47" i="12"/>
  <c r="AV47" i="12"/>
  <c r="AU47" i="12"/>
  <c r="AT48" i="12"/>
  <c r="AT49" i="12"/>
  <c r="AT50" i="12"/>
  <c r="AT51" i="12"/>
  <c r="AS47" i="12"/>
  <c r="AR47" i="12"/>
  <c r="AQ47" i="12"/>
  <c r="AQ46" i="12" s="1"/>
  <c r="AP48" i="12"/>
  <c r="AP49" i="12"/>
  <c r="AP50" i="12"/>
  <c r="AP51" i="12"/>
  <c r="AO47" i="12"/>
  <c r="AO46" i="12" s="1"/>
  <c r="AN47" i="12"/>
  <c r="AN46" i="12" s="1"/>
  <c r="AM47" i="12"/>
  <c r="AM46" i="12" s="1"/>
  <c r="AL48" i="12"/>
  <c r="AL49" i="12"/>
  <c r="AL50" i="12"/>
  <c r="AL51" i="12"/>
  <c r="AK47" i="12"/>
  <c r="AK46" i="12" s="1"/>
  <c r="AJ47" i="12"/>
  <c r="AJ46" i="12" s="1"/>
  <c r="AI47" i="12"/>
  <c r="AI46" i="12" s="1"/>
  <c r="AH48" i="12"/>
  <c r="AH49" i="12"/>
  <c r="AH50" i="12"/>
  <c r="AH51" i="12"/>
  <c r="AG47" i="12"/>
  <c r="AG46" i="12" s="1"/>
  <c r="AF47" i="12"/>
  <c r="AF46" i="12" s="1"/>
  <c r="AE47" i="12"/>
  <c r="AE46" i="12" s="1"/>
  <c r="AD48" i="12"/>
  <c r="AD49" i="12"/>
  <c r="AD50" i="12"/>
  <c r="AD51" i="12"/>
  <c r="AC47" i="12"/>
  <c r="AC46" i="12" s="1"/>
  <c r="AB47" i="12"/>
  <c r="AB46" i="12" s="1"/>
  <c r="AA47" i="12"/>
  <c r="AA46" i="12" s="1"/>
  <c r="Z48" i="12"/>
  <c r="Z49" i="12"/>
  <c r="Z50" i="12"/>
  <c r="Z51" i="12"/>
  <c r="V47" i="12"/>
  <c r="V46" i="12" s="1"/>
  <c r="U47" i="12"/>
  <c r="U46" i="12" s="1"/>
  <c r="T47" i="12"/>
  <c r="S48" i="12"/>
  <c r="S49" i="12"/>
  <c r="S50" i="12"/>
  <c r="S51" i="12"/>
  <c r="R47" i="12"/>
  <c r="R46" i="12" s="1"/>
  <c r="Q47" i="12"/>
  <c r="Q46" i="12" s="1"/>
  <c r="P47" i="12"/>
  <c r="P46" i="12" s="1"/>
  <c r="O47" i="12"/>
  <c r="O46" i="12" s="1"/>
  <c r="N47" i="12"/>
  <c r="N46" i="12" s="1"/>
  <c r="M47" i="12"/>
  <c r="M46" i="12" s="1"/>
  <c r="L47" i="12"/>
  <c r="L46" i="12" s="1"/>
  <c r="K47" i="12"/>
  <c r="K46" i="12" s="1"/>
  <c r="J47" i="12"/>
  <c r="J46" i="12" s="1"/>
  <c r="I47" i="12"/>
  <c r="I46" i="12" s="1"/>
  <c r="H47" i="12"/>
  <c r="BF52" i="12"/>
  <c r="BE52" i="12"/>
  <c r="BE46" i="12" s="1"/>
  <c r="BD52" i="12"/>
  <c r="BD46" i="12" s="1"/>
  <c r="BC52" i="12"/>
  <c r="BB52" i="12"/>
  <c r="BA52" i="12"/>
  <c r="BA46" i="12" s="1"/>
  <c r="AZ52" i="12"/>
  <c r="AZ46" i="12" s="1"/>
  <c r="AY816" i="12"/>
  <c r="AY817" i="12"/>
  <c r="AY818" i="12"/>
  <c r="AY819" i="12"/>
  <c r="AY820" i="12"/>
  <c r="AY821" i="12"/>
  <c r="AY822" i="12"/>
  <c r="AY823" i="12"/>
  <c r="AY824" i="12"/>
  <c r="AY825" i="12"/>
  <c r="AY826" i="12"/>
  <c r="AY827" i="12"/>
  <c r="AX52" i="12"/>
  <c r="AW52" i="12"/>
  <c r="AV52" i="12"/>
  <c r="AV46" i="12" s="1"/>
  <c r="AU52" i="12"/>
  <c r="AU46" i="12" s="1"/>
  <c r="AT816" i="12"/>
  <c r="AT817" i="12"/>
  <c r="AT818" i="12"/>
  <c r="AT819" i="12"/>
  <c r="AT820" i="12"/>
  <c r="AT821" i="12"/>
  <c r="AT822" i="12"/>
  <c r="AT823" i="12"/>
  <c r="AT824" i="12"/>
  <c r="AT825" i="12"/>
  <c r="AT826" i="12"/>
  <c r="AT827" i="12"/>
  <c r="AS52" i="12"/>
  <c r="AR52" i="12"/>
  <c r="AP816" i="12"/>
  <c r="AP817" i="12"/>
  <c r="AP818" i="12"/>
  <c r="AP819" i="12"/>
  <c r="AP820" i="12"/>
  <c r="AP821" i="12"/>
  <c r="AP822" i="12"/>
  <c r="AP823" i="12"/>
  <c r="AP824" i="12"/>
  <c r="AP825" i="12"/>
  <c r="AP826" i="12"/>
  <c r="AP827" i="12"/>
  <c r="AL816" i="12"/>
  <c r="AL817" i="12"/>
  <c r="AL818" i="12"/>
  <c r="AL819" i="12"/>
  <c r="AL820" i="12"/>
  <c r="AL821" i="12"/>
  <c r="AL822" i="12"/>
  <c r="AL823" i="12"/>
  <c r="AL824" i="12"/>
  <c r="AL825" i="12"/>
  <c r="AL826" i="12"/>
  <c r="AL827" i="12"/>
  <c r="AH816" i="12"/>
  <c r="AH817" i="12"/>
  <c r="AH818" i="12"/>
  <c r="AH819" i="12"/>
  <c r="AH820" i="12"/>
  <c r="AH821" i="12"/>
  <c r="AH822" i="12"/>
  <c r="AH823" i="12"/>
  <c r="AH824" i="12"/>
  <c r="AH825" i="12"/>
  <c r="AH826" i="12"/>
  <c r="AH827" i="12"/>
  <c r="AD816" i="12"/>
  <c r="AD817" i="12"/>
  <c r="AD818" i="12"/>
  <c r="AD819" i="12"/>
  <c r="AD820" i="12"/>
  <c r="AD821" i="12"/>
  <c r="AD822" i="12"/>
  <c r="AD823" i="12"/>
  <c r="AD824" i="12"/>
  <c r="AD825" i="12"/>
  <c r="AD826" i="12"/>
  <c r="AD827" i="12"/>
  <c r="Z816" i="12"/>
  <c r="Z817" i="12"/>
  <c r="Z818" i="12"/>
  <c r="Z819" i="12"/>
  <c r="Z820" i="12"/>
  <c r="Z821" i="12"/>
  <c r="Z822" i="12"/>
  <c r="Z823" i="12"/>
  <c r="Z824" i="12"/>
  <c r="Z825" i="12"/>
  <c r="Z826" i="12"/>
  <c r="Z827" i="12"/>
  <c r="S816" i="12"/>
  <c r="S817" i="12"/>
  <c r="S818" i="12"/>
  <c r="S819" i="12"/>
  <c r="S820" i="12"/>
  <c r="S821" i="12"/>
  <c r="S822" i="12"/>
  <c r="S823" i="12"/>
  <c r="BI823" i="12" s="1"/>
  <c r="S824" i="12"/>
  <c r="S825" i="12"/>
  <c r="S826" i="12"/>
  <c r="S827" i="12"/>
  <c r="BI827" i="12" s="1"/>
  <c r="G47" i="12"/>
  <c r="G46" i="12" s="1"/>
  <c r="BF32" i="12"/>
  <c r="BF31" i="12" s="1"/>
  <c r="BE32" i="12"/>
  <c r="BE31" i="12" s="1"/>
  <c r="BD32" i="12"/>
  <c r="BD31" i="12" s="1"/>
  <c r="BC32" i="12"/>
  <c r="BC31" i="12" s="1"/>
  <c r="BB32" i="12"/>
  <c r="BB31" i="12" s="1"/>
  <c r="BA32" i="12"/>
  <c r="BA31" i="12" s="1"/>
  <c r="AU33" i="12"/>
  <c r="AZ33" i="12" s="1"/>
  <c r="AU34" i="12"/>
  <c r="AZ34" i="12" s="1"/>
  <c r="AY34" i="12" s="1"/>
  <c r="AU35" i="12"/>
  <c r="AU36" i="12"/>
  <c r="AZ36" i="12" s="1"/>
  <c r="AY36" i="12" s="1"/>
  <c r="AU37" i="12"/>
  <c r="AZ37" i="12" s="1"/>
  <c r="AY37" i="12" s="1"/>
  <c r="AU38" i="12"/>
  <c r="BN38" i="12" s="1"/>
  <c r="AU39" i="12"/>
  <c r="AU40" i="12"/>
  <c r="AZ40" i="12" s="1"/>
  <c r="AY40" i="12" s="1"/>
  <c r="L41" i="12"/>
  <c r="AQ41" i="12"/>
  <c r="BM41" i="12" s="1"/>
  <c r="L42" i="12"/>
  <c r="K42" i="12" s="1"/>
  <c r="AQ42" i="12"/>
  <c r="AP42" i="12" s="1"/>
  <c r="L43" i="12"/>
  <c r="K43" i="12" s="1"/>
  <c r="AQ43" i="12"/>
  <c r="AP43" i="12" s="1"/>
  <c r="L44" i="12"/>
  <c r="AQ44" i="12"/>
  <c r="AP44" i="12" s="1"/>
  <c r="L45" i="12"/>
  <c r="AQ45" i="12"/>
  <c r="AP45" i="12" s="1"/>
  <c r="AX32" i="12"/>
  <c r="AX31" i="12" s="1"/>
  <c r="AW32" i="12"/>
  <c r="AW31" i="12" s="1"/>
  <c r="AV32" i="12"/>
  <c r="AV31" i="12" s="1"/>
  <c r="AS32" i="12"/>
  <c r="AS31" i="12" s="1"/>
  <c r="AR32" i="12"/>
  <c r="AR31" i="12" s="1"/>
  <c r="AP33" i="12"/>
  <c r="AP34" i="12"/>
  <c r="AP35" i="12"/>
  <c r="AP36" i="12"/>
  <c r="AP37" i="12"/>
  <c r="AP38" i="12"/>
  <c r="AP39" i="12"/>
  <c r="AP40" i="12"/>
  <c r="AO32" i="12"/>
  <c r="AO31" i="12" s="1"/>
  <c r="AN32" i="12"/>
  <c r="AN31" i="12" s="1"/>
  <c r="AM33" i="12"/>
  <c r="AM34" i="12"/>
  <c r="AM35" i="12"/>
  <c r="AM36" i="12"/>
  <c r="AL36" i="12" s="1"/>
  <c r="AM37" i="12"/>
  <c r="AL37" i="12" s="1"/>
  <c r="AM38" i="12"/>
  <c r="AL38" i="12" s="1"/>
  <c r="AM39" i="12"/>
  <c r="AL39" i="12" s="1"/>
  <c r="AM40" i="12"/>
  <c r="AL40" i="12" s="1"/>
  <c r="AM41" i="12"/>
  <c r="AL41" i="12" s="1"/>
  <c r="AM42" i="12"/>
  <c r="AL42" i="12" s="1"/>
  <c r="AM43" i="12"/>
  <c r="AL43" i="12" s="1"/>
  <c r="AM44" i="12"/>
  <c r="AL44" i="12" s="1"/>
  <c r="AM45" i="12"/>
  <c r="AL45" i="12" s="1"/>
  <c r="AL34" i="12"/>
  <c r="AL35" i="12"/>
  <c r="AK32" i="12"/>
  <c r="AK31" i="12" s="1"/>
  <c r="AJ32" i="12"/>
  <c r="AJ31" i="12" s="1"/>
  <c r="AI32" i="12"/>
  <c r="AI31" i="12" s="1"/>
  <c r="AH33" i="12"/>
  <c r="AH34" i="12"/>
  <c r="AH35" i="12"/>
  <c r="AH36" i="12"/>
  <c r="AH37" i="12"/>
  <c r="AH38" i="12"/>
  <c r="AH39" i="12"/>
  <c r="AH40" i="12"/>
  <c r="AH41" i="12"/>
  <c r="AH42" i="12"/>
  <c r="AH43" i="12"/>
  <c r="AH44" i="12"/>
  <c r="AH45" i="12"/>
  <c r="AG32" i="12"/>
  <c r="AG31" i="12" s="1"/>
  <c r="AF32" i="12"/>
  <c r="AF31" i="12" s="1"/>
  <c r="AE32" i="12"/>
  <c r="AE31" i="12" s="1"/>
  <c r="AD33" i="12"/>
  <c r="AD34" i="12"/>
  <c r="AD35" i="12"/>
  <c r="AD36" i="12"/>
  <c r="AD37" i="12"/>
  <c r="AD38" i="12"/>
  <c r="AD39" i="12"/>
  <c r="AD40" i="12"/>
  <c r="AD41" i="12"/>
  <c r="AD42" i="12"/>
  <c r="AD43" i="12"/>
  <c r="AD44" i="12"/>
  <c r="N44" i="12" s="1"/>
  <c r="M44" i="12" s="1"/>
  <c r="AD45" i="12"/>
  <c r="AC32" i="12"/>
  <c r="AC31" i="12" s="1"/>
  <c r="AB32" i="12"/>
  <c r="AB31" i="12" s="1"/>
  <c r="AA32" i="12"/>
  <c r="AA31" i="12" s="1"/>
  <c r="Z33" i="12"/>
  <c r="Z34" i="12"/>
  <c r="Z35" i="12"/>
  <c r="Z36" i="12"/>
  <c r="Z37" i="12"/>
  <c r="Z38" i="12"/>
  <c r="Z39" i="12"/>
  <c r="Z40" i="12"/>
  <c r="Z41" i="12"/>
  <c r="Z42" i="12"/>
  <c r="Z43" i="12"/>
  <c r="Z44" i="12"/>
  <c r="Z45" i="12"/>
  <c r="V32" i="12"/>
  <c r="V31" i="12" s="1"/>
  <c r="U32" i="12"/>
  <c r="U31" i="12" s="1"/>
  <c r="T32" i="12"/>
  <c r="S33" i="12"/>
  <c r="BI33" i="12" s="1"/>
  <c r="S34" i="12"/>
  <c r="S35" i="12"/>
  <c r="S36" i="12"/>
  <c r="S37" i="12"/>
  <c r="S38" i="12"/>
  <c r="S39" i="12"/>
  <c r="S40" i="12"/>
  <c r="S41" i="12"/>
  <c r="S42" i="12"/>
  <c r="S43" i="12"/>
  <c r="S44" i="12"/>
  <c r="S45" i="12"/>
  <c r="R32" i="12"/>
  <c r="R31" i="12" s="1"/>
  <c r="Q32" i="12"/>
  <c r="Q31" i="12" s="1"/>
  <c r="P32" i="12"/>
  <c r="P31" i="12" s="1"/>
  <c r="O32" i="12"/>
  <c r="O31" i="12" s="1"/>
  <c r="N41" i="12"/>
  <c r="M33" i="12"/>
  <c r="M34" i="12"/>
  <c r="M35" i="12"/>
  <c r="M36" i="12"/>
  <c r="M37" i="12"/>
  <c r="M38" i="12"/>
  <c r="M39" i="12"/>
  <c r="M40" i="12"/>
  <c r="J32" i="12"/>
  <c r="J31" i="12" s="1"/>
  <c r="I33" i="12"/>
  <c r="G33" i="12" s="1"/>
  <c r="I34" i="12"/>
  <c r="G34" i="12" s="1"/>
  <c r="I35" i="12"/>
  <c r="I36" i="12"/>
  <c r="G36" i="12" s="1"/>
  <c r="I37" i="12"/>
  <c r="G37" i="12" s="1"/>
  <c r="H32" i="12"/>
  <c r="BF27" i="12"/>
  <c r="BF26" i="12" s="1"/>
  <c r="BE27" i="12"/>
  <c r="BE26" i="12" s="1"/>
  <c r="BD27" i="12"/>
  <c r="BD26" i="12" s="1"/>
  <c r="BC27" i="12"/>
  <c r="BC26" i="12" s="1"/>
  <c r="BB27" i="12"/>
  <c r="BB26" i="12" s="1"/>
  <c r="BA27" i="12"/>
  <c r="BA26" i="12" s="1"/>
  <c r="AZ27" i="12"/>
  <c r="AZ26" i="12" s="1"/>
  <c r="AY28" i="12"/>
  <c r="AY29" i="12"/>
  <c r="AX27" i="12"/>
  <c r="AX26" i="12" s="1"/>
  <c r="AW27" i="12"/>
  <c r="AW26" i="12" s="1"/>
  <c r="AV27" i="12"/>
  <c r="AV26" i="12" s="1"/>
  <c r="AU27" i="12"/>
  <c r="AU26" i="12" s="1"/>
  <c r="AT28" i="12"/>
  <c r="AT29" i="12"/>
  <c r="AS27" i="12"/>
  <c r="AS26" i="12" s="1"/>
  <c r="AR27" i="12"/>
  <c r="AR26" i="12" s="1"/>
  <c r="AQ27" i="12"/>
  <c r="AQ26" i="12" s="1"/>
  <c r="AP28" i="12"/>
  <c r="AP29" i="12"/>
  <c r="AO27" i="12"/>
  <c r="AO26" i="12" s="1"/>
  <c r="AN27" i="12"/>
  <c r="AN26" i="12" s="1"/>
  <c r="AM28" i="12"/>
  <c r="AM29" i="12"/>
  <c r="AL29" i="12" s="1"/>
  <c r="AK27" i="12"/>
  <c r="AK26" i="12" s="1"/>
  <c r="AJ27" i="12"/>
  <c r="AJ26" i="12" s="1"/>
  <c r="AI28" i="12"/>
  <c r="AH28" i="12" s="1"/>
  <c r="AI29" i="12"/>
  <c r="AH29" i="12" s="1"/>
  <c r="AG27" i="12"/>
  <c r="AG26" i="12" s="1"/>
  <c r="AF27" i="12"/>
  <c r="AF26" i="12" s="1"/>
  <c r="AE29" i="12"/>
  <c r="AD28" i="12"/>
  <c r="AC27" i="12"/>
  <c r="AC26" i="12" s="1"/>
  <c r="AB27" i="12"/>
  <c r="AB26" i="12" s="1"/>
  <c r="AA27" i="12"/>
  <c r="AA26" i="12" s="1"/>
  <c r="Z28" i="12"/>
  <c r="Z29" i="12"/>
  <c r="V27" i="12"/>
  <c r="V26" i="12" s="1"/>
  <c r="U27" i="12"/>
  <c r="U26" i="12" s="1"/>
  <c r="T27" i="12"/>
  <c r="S28" i="12"/>
  <c r="S29" i="12"/>
  <c r="R27" i="12"/>
  <c r="R26" i="12" s="1"/>
  <c r="Q27" i="12"/>
  <c r="Q26" i="12" s="1"/>
  <c r="P27" i="12"/>
  <c r="P26" i="12" s="1"/>
  <c r="O27" i="12"/>
  <c r="O26" i="12" s="1"/>
  <c r="N27" i="12"/>
  <c r="N26" i="12" s="1"/>
  <c r="M27" i="12"/>
  <c r="M26" i="12" s="1"/>
  <c r="L27" i="12"/>
  <c r="L26" i="12" s="1"/>
  <c r="K27" i="12"/>
  <c r="K26" i="12" s="1"/>
  <c r="J27" i="12"/>
  <c r="J26" i="12" s="1"/>
  <c r="I27" i="12"/>
  <c r="I26" i="12" s="1"/>
  <c r="H27" i="12"/>
  <c r="H26" i="12" s="1"/>
  <c r="G28" i="12"/>
  <c r="G29" i="12"/>
  <c r="G23" i="12"/>
  <c r="H24" i="12"/>
  <c r="BF22" i="12"/>
  <c r="BF21" i="12" s="1"/>
  <c r="BE22" i="12"/>
  <c r="BE21" i="12" s="1"/>
  <c r="BD22" i="12"/>
  <c r="BD21" i="12" s="1"/>
  <c r="BC22" i="12"/>
  <c r="BC21" i="12" s="1"/>
  <c r="BB22" i="12"/>
  <c r="BB21" i="12" s="1"/>
  <c r="BA22" i="12"/>
  <c r="BA21" i="12" s="1"/>
  <c r="AQ23" i="12"/>
  <c r="AP23" i="12" s="1"/>
  <c r="L24" i="12"/>
  <c r="AQ24" i="12"/>
  <c r="AX22" i="12"/>
  <c r="AX21" i="12" s="1"/>
  <c r="AW22" i="12"/>
  <c r="AW21" i="12" s="1"/>
  <c r="AV22" i="12"/>
  <c r="AV21" i="12" s="1"/>
  <c r="AS22" i="12"/>
  <c r="AS21" i="12" s="1"/>
  <c r="AR22" i="12"/>
  <c r="AR21" i="12" s="1"/>
  <c r="AO22" i="12"/>
  <c r="AO21" i="12" s="1"/>
  <c r="AN22" i="12"/>
  <c r="AN21" i="12" s="1"/>
  <c r="AM22" i="12"/>
  <c r="AM21" i="12" s="1"/>
  <c r="AL23" i="12"/>
  <c r="AL24" i="12"/>
  <c r="AK22" i="12"/>
  <c r="AK21" i="12" s="1"/>
  <c r="AJ22" i="12"/>
  <c r="AJ21" i="12" s="1"/>
  <c r="AI22" i="12"/>
  <c r="AI21" i="12" s="1"/>
  <c r="AH23" i="12"/>
  <c r="AH24" i="12"/>
  <c r="AG22" i="12"/>
  <c r="AG21" i="12" s="1"/>
  <c r="AF22" i="12"/>
  <c r="AF21" i="12" s="1"/>
  <c r="AE22" i="12"/>
  <c r="AE21" i="12" s="1"/>
  <c r="AD23" i="12"/>
  <c r="AD24" i="12"/>
  <c r="AC22" i="12"/>
  <c r="AC21" i="12" s="1"/>
  <c r="AB22" i="12"/>
  <c r="AB21" i="12" s="1"/>
  <c r="AA22" i="12"/>
  <c r="AA21" i="12" s="1"/>
  <c r="Z23" i="12"/>
  <c r="Z24" i="12"/>
  <c r="V22" i="12"/>
  <c r="V21" i="12" s="1"/>
  <c r="U22" i="12"/>
  <c r="U21" i="12" s="1"/>
  <c r="T22" i="12"/>
  <c r="S23" i="12"/>
  <c r="S24" i="12"/>
  <c r="R22" i="12"/>
  <c r="R21" i="12" s="1"/>
  <c r="Q22" i="12"/>
  <c r="Q21" i="12" s="1"/>
  <c r="P22" i="12"/>
  <c r="P21" i="12" s="1"/>
  <c r="O22" i="12"/>
  <c r="O21" i="12" s="1"/>
  <c r="N22" i="12"/>
  <c r="N21" i="12" s="1"/>
  <c r="M22" i="12"/>
  <c r="M21" i="12" s="1"/>
  <c r="K23" i="12"/>
  <c r="J22" i="12"/>
  <c r="J21" i="12" s="1"/>
  <c r="I22" i="12"/>
  <c r="I21" i="12" s="1"/>
  <c r="BF13" i="12"/>
  <c r="BF12" i="12" s="1"/>
  <c r="BE13" i="12"/>
  <c r="BE12" i="12" s="1"/>
  <c r="BD13" i="12"/>
  <c r="BD12" i="12" s="1"/>
  <c r="BC13" i="12"/>
  <c r="BC12" i="12" s="1"/>
  <c r="BB13" i="12"/>
  <c r="BB12" i="12" s="1"/>
  <c r="BA13" i="12"/>
  <c r="BA12" i="12" s="1"/>
  <c r="AZ13" i="12"/>
  <c r="AZ12" i="12" s="1"/>
  <c r="AY14" i="12"/>
  <c r="AY15" i="12"/>
  <c r="AY16" i="12"/>
  <c r="AX13" i="12"/>
  <c r="AX12" i="12" s="1"/>
  <c r="AW13" i="12"/>
  <c r="AW12" i="12" s="1"/>
  <c r="AV13" i="12"/>
  <c r="AV12" i="12" s="1"/>
  <c r="AT14" i="12"/>
  <c r="AT15" i="12"/>
  <c r="AT16" i="12"/>
  <c r="AS13" i="12"/>
  <c r="AS12" i="12" s="1"/>
  <c r="AR13" i="12"/>
  <c r="AR12" i="12" s="1"/>
  <c r="AP15" i="12"/>
  <c r="AP16" i="12"/>
  <c r="AO13" i="12"/>
  <c r="AO12" i="12" s="1"/>
  <c r="AN13" i="12"/>
  <c r="AN12" i="12" s="1"/>
  <c r="AM13" i="12"/>
  <c r="AM12" i="12" s="1"/>
  <c r="AL14" i="12"/>
  <c r="AL15" i="12"/>
  <c r="AL16" i="12"/>
  <c r="AK13" i="12"/>
  <c r="AK12" i="12" s="1"/>
  <c r="AJ13" i="12"/>
  <c r="AJ12" i="12" s="1"/>
  <c r="AI13" i="12"/>
  <c r="AI12" i="12" s="1"/>
  <c r="AH14" i="12"/>
  <c r="AH15" i="12"/>
  <c r="AH16" i="12"/>
  <c r="AG13" i="12"/>
  <c r="AG12" i="12" s="1"/>
  <c r="AF13" i="12"/>
  <c r="AF12" i="12" s="1"/>
  <c r="AE13" i="12"/>
  <c r="AE12" i="12" s="1"/>
  <c r="AD14" i="12"/>
  <c r="AD15" i="12"/>
  <c r="AD16" i="12"/>
  <c r="AC13" i="12"/>
  <c r="AC12" i="12" s="1"/>
  <c r="AB13" i="12"/>
  <c r="AB12" i="12" s="1"/>
  <c r="AA13" i="12"/>
  <c r="AA12" i="12" s="1"/>
  <c r="Z14" i="12"/>
  <c r="Z15" i="12"/>
  <c r="Z16" i="12"/>
  <c r="V13" i="12"/>
  <c r="V12" i="12" s="1"/>
  <c r="U13" i="12"/>
  <c r="U12" i="12" s="1"/>
  <c r="T13" i="12"/>
  <c r="T12" i="12" s="1"/>
  <c r="S14" i="12"/>
  <c r="S15" i="12"/>
  <c r="S16" i="12"/>
  <c r="R13" i="12"/>
  <c r="R12" i="12" s="1"/>
  <c r="Q13" i="12"/>
  <c r="Q12" i="12" s="1"/>
  <c r="P13" i="12"/>
  <c r="P12" i="12" s="1"/>
  <c r="O14" i="12"/>
  <c r="O13" i="12" s="1"/>
  <c r="O12" i="12" s="1"/>
  <c r="N13" i="12"/>
  <c r="N12" i="12" s="1"/>
  <c r="M15" i="12"/>
  <c r="M16" i="12"/>
  <c r="L13" i="12"/>
  <c r="L12" i="12" s="1"/>
  <c r="K13" i="12"/>
  <c r="K12" i="12" s="1"/>
  <c r="J13" i="12"/>
  <c r="J12" i="12" s="1"/>
  <c r="I13" i="12"/>
  <c r="I12" i="12" s="1"/>
  <c r="BN1086" i="12"/>
  <c r="BM1086" i="12"/>
  <c r="AP1086" i="12"/>
  <c r="S1086" i="12"/>
  <c r="AZ1086" i="12"/>
  <c r="AY1086" i="12" s="1"/>
  <c r="AT1086" i="12"/>
  <c r="AM1086" i="12"/>
  <c r="AL1086" i="12" s="1"/>
  <c r="AI1086" i="12"/>
  <c r="AH1086" i="12" s="1"/>
  <c r="AD1086" i="12"/>
  <c r="Z1086" i="12"/>
  <c r="O1086" i="12"/>
  <c r="BN1085" i="12"/>
  <c r="BM1085" i="12"/>
  <c r="AP1085" i="12"/>
  <c r="S1085" i="12"/>
  <c r="AZ1085" i="12"/>
  <c r="AY1085" i="12" s="1"/>
  <c r="AT1085" i="12"/>
  <c r="AM1085" i="12"/>
  <c r="AL1085" i="12" s="1"/>
  <c r="AI1085" i="12"/>
  <c r="AH1085" i="12" s="1"/>
  <c r="AD1085" i="12"/>
  <c r="Z1085" i="12"/>
  <c r="O1085" i="12"/>
  <c r="BN1084" i="12"/>
  <c r="BM1084" i="12"/>
  <c r="AP1084" i="12"/>
  <c r="S1084" i="12"/>
  <c r="AZ1084" i="12"/>
  <c r="AY1084" i="12" s="1"/>
  <c r="AT1084" i="12"/>
  <c r="AM1084" i="12"/>
  <c r="AL1084" i="12" s="1"/>
  <c r="AI1084" i="12"/>
  <c r="AH1084" i="12" s="1"/>
  <c r="AD1084" i="12"/>
  <c r="Z1084" i="12"/>
  <c r="O1084" i="12"/>
  <c r="BN1083" i="12"/>
  <c r="BM1083" i="12"/>
  <c r="AP1083" i="12"/>
  <c r="S1083" i="12"/>
  <c r="AZ1083" i="12"/>
  <c r="AY1083" i="12" s="1"/>
  <c r="AT1083" i="12"/>
  <c r="AM1083" i="12"/>
  <c r="AL1083" i="12" s="1"/>
  <c r="AI1083" i="12"/>
  <c r="AH1083" i="12" s="1"/>
  <c r="AD1083" i="12"/>
  <c r="Z1083" i="12"/>
  <c r="O1083" i="12"/>
  <c r="BN1082" i="12"/>
  <c r="BM1082" i="12"/>
  <c r="AP1082" i="12"/>
  <c r="S1082" i="12"/>
  <c r="AZ1082" i="12"/>
  <c r="AY1082" i="12" s="1"/>
  <c r="AT1082" i="12"/>
  <c r="AM1082" i="12"/>
  <c r="AL1082" i="12" s="1"/>
  <c r="AI1082" i="12"/>
  <c r="AH1082" i="12" s="1"/>
  <c r="AD1082" i="12"/>
  <c r="Z1082" i="12"/>
  <c r="O1082" i="12"/>
  <c r="BN1081" i="12"/>
  <c r="BM1081" i="12"/>
  <c r="AP1081" i="12"/>
  <c r="S1081" i="12"/>
  <c r="AZ1081" i="12"/>
  <c r="AY1081" i="12" s="1"/>
  <c r="AT1081" i="12"/>
  <c r="AM1081" i="12"/>
  <c r="AL1081" i="12" s="1"/>
  <c r="AI1081" i="12"/>
  <c r="AH1081" i="12" s="1"/>
  <c r="AD1081" i="12"/>
  <c r="Z1081" i="12"/>
  <c r="O1081" i="12"/>
  <c r="BM566" i="12"/>
  <c r="BM564" i="12"/>
  <c r="BM562" i="12"/>
  <c r="BM561" i="12"/>
  <c r="BM560" i="12"/>
  <c r="BM559" i="12"/>
  <c r="BM558" i="12"/>
  <c r="BH554" i="12"/>
  <c r="AP1046" i="12"/>
  <c r="S1046" i="12"/>
  <c r="AP1047" i="12"/>
  <c r="S1047" i="12"/>
  <c r="AP1048" i="12"/>
  <c r="S1048" i="12"/>
  <c r="AP1049" i="12"/>
  <c r="S1049" i="12"/>
  <c r="AP1050" i="12"/>
  <c r="S1050" i="12"/>
  <c r="AP1051" i="12"/>
  <c r="S1051" i="12"/>
  <c r="AP1052" i="12"/>
  <c r="S1052" i="12"/>
  <c r="AP1053" i="12"/>
  <c r="S1053" i="12"/>
  <c r="AP1054" i="12"/>
  <c r="S1054" i="12"/>
  <c r="AP1055" i="12"/>
  <c r="S1055" i="12"/>
  <c r="AP1056" i="12"/>
  <c r="S1056" i="12"/>
  <c r="AP1057" i="12"/>
  <c r="S1057" i="12"/>
  <c r="AP1058" i="12"/>
  <c r="S1058" i="12"/>
  <c r="AP1059" i="12"/>
  <c r="S1059" i="12"/>
  <c r="AP1060" i="12"/>
  <c r="S1060" i="12"/>
  <c r="AP1061" i="12"/>
  <c r="S1061" i="12"/>
  <c r="AP1063" i="12"/>
  <c r="S1063" i="12"/>
  <c r="AP1064" i="12"/>
  <c r="S1064" i="12"/>
  <c r="AP1065" i="12"/>
  <c r="S1065" i="12"/>
  <c r="AP1066" i="12"/>
  <c r="S1066" i="12"/>
  <c r="AP1067" i="12"/>
  <c r="S1067" i="12"/>
  <c r="AP1068" i="12"/>
  <c r="S1068" i="12"/>
  <c r="AP1069" i="12"/>
  <c r="S1069" i="12"/>
  <c r="AP1070" i="12"/>
  <c r="S1070" i="12"/>
  <c r="AP1071" i="12"/>
  <c r="S1071" i="12"/>
  <c r="AP1072" i="12"/>
  <c r="S1072" i="12"/>
  <c r="AP1073" i="12"/>
  <c r="S1073" i="12"/>
  <c r="AP1074" i="12"/>
  <c r="S1074" i="12"/>
  <c r="AP1075" i="12"/>
  <c r="S1075" i="12"/>
  <c r="AP1076" i="12"/>
  <c r="S1076" i="12"/>
  <c r="AP1077" i="12"/>
  <c r="S1077" i="12"/>
  <c r="AP1078" i="12"/>
  <c r="S1078" i="12"/>
  <c r="AP1079" i="12"/>
  <c r="S1079" i="12"/>
  <c r="AP1080" i="12"/>
  <c r="S1080" i="12"/>
  <c r="S573" i="12"/>
  <c r="BI573" i="12" s="1"/>
  <c r="S574" i="12"/>
  <c r="BI574" i="12" s="1"/>
  <c r="S575" i="12"/>
  <c r="BI575" i="12" s="1"/>
  <c r="S576" i="12"/>
  <c r="BI576" i="12" s="1"/>
  <c r="S577" i="12"/>
  <c r="BI577" i="12" s="1"/>
  <c r="S578" i="12"/>
  <c r="BI578" i="12" s="1"/>
  <c r="S579" i="12"/>
  <c r="BI579" i="12" s="1"/>
  <c r="S580" i="12"/>
  <c r="BI580" i="12" s="1"/>
  <c r="S581" i="12"/>
  <c r="BI581" i="12" s="1"/>
  <c r="S582" i="12"/>
  <c r="BI582" i="12" s="1"/>
  <c r="S583" i="12"/>
  <c r="BI583" i="12" s="1"/>
  <c r="AP584" i="12"/>
  <c r="S584" i="12"/>
  <c r="AP586" i="12"/>
  <c r="S586" i="12"/>
  <c r="AP587" i="12"/>
  <c r="S587" i="12"/>
  <c r="AP588" i="12"/>
  <c r="S588" i="12"/>
  <c r="AP589" i="12"/>
  <c r="S589" i="12"/>
  <c r="AP590" i="12"/>
  <c r="S590" i="12"/>
  <c r="AP591" i="12"/>
  <c r="S591" i="12"/>
  <c r="AP592" i="12"/>
  <c r="S592" i="12"/>
  <c r="AP594" i="12"/>
  <c r="S594" i="12"/>
  <c r="AP595" i="12"/>
  <c r="S595" i="12"/>
  <c r="S597" i="12"/>
  <c r="BI597" i="12" s="1"/>
  <c r="AP598" i="12"/>
  <c r="S598" i="12"/>
  <c r="AP599" i="12"/>
  <c r="S599" i="12"/>
  <c r="AP600" i="12"/>
  <c r="S600" i="12"/>
  <c r="AP601" i="12"/>
  <c r="S601" i="12"/>
  <c r="AP602" i="12"/>
  <c r="S602" i="12"/>
  <c r="AP603" i="12"/>
  <c r="S603" i="12"/>
  <c r="AP604" i="12"/>
  <c r="S604" i="12"/>
  <c r="AP605" i="12"/>
  <c r="S605" i="12"/>
  <c r="AP606" i="12"/>
  <c r="S606" i="12"/>
  <c r="AP607" i="12"/>
  <c r="S607" i="12"/>
  <c r="AP608" i="12"/>
  <c r="S608" i="12"/>
  <c r="AP609" i="12"/>
  <c r="S609" i="12"/>
  <c r="AP610" i="12"/>
  <c r="S610" i="12"/>
  <c r="AP611" i="12"/>
  <c r="S611" i="12"/>
  <c r="AP612" i="12"/>
  <c r="S612" i="12"/>
  <c r="AP613" i="12"/>
  <c r="S613" i="12"/>
  <c r="AP614" i="12"/>
  <c r="S614" i="12"/>
  <c r="AP615" i="12"/>
  <c r="S615" i="12"/>
  <c r="AP616" i="12"/>
  <c r="S616" i="12"/>
  <c r="AP617" i="12"/>
  <c r="S617" i="12"/>
  <c r="AP618" i="12"/>
  <c r="S618" i="12"/>
  <c r="AP619" i="12"/>
  <c r="S619" i="12"/>
  <c r="AP620" i="12"/>
  <c r="S620" i="12"/>
  <c r="AP621" i="12"/>
  <c r="S621" i="12"/>
  <c r="AP622" i="12"/>
  <c r="S622" i="12"/>
  <c r="AP623" i="12"/>
  <c r="S623" i="12"/>
  <c r="AP624" i="12"/>
  <c r="S624" i="12"/>
  <c r="AP625" i="12"/>
  <c r="S625" i="12"/>
  <c r="AP626" i="12"/>
  <c r="S626" i="12"/>
  <c r="AP627" i="12"/>
  <c r="S627" i="12"/>
  <c r="AP628" i="12"/>
  <c r="S628" i="12"/>
  <c r="AP629" i="12"/>
  <c r="S629" i="12"/>
  <c r="AP630" i="12"/>
  <c r="S630" i="12"/>
  <c r="AP631" i="12"/>
  <c r="S631" i="12"/>
  <c r="AP632" i="12"/>
  <c r="S632" i="12"/>
  <c r="AP633" i="12"/>
  <c r="S633" i="12"/>
  <c r="AP634" i="12"/>
  <c r="S634" i="12"/>
  <c r="AP635" i="12"/>
  <c r="S635" i="12"/>
  <c r="AP636" i="12"/>
  <c r="S636" i="12"/>
  <c r="AP637" i="12"/>
  <c r="S637" i="12"/>
  <c r="AP638" i="12"/>
  <c r="S638" i="12"/>
  <c r="AP639" i="12"/>
  <c r="S639" i="12"/>
  <c r="AP640" i="12"/>
  <c r="S640" i="12"/>
  <c r="AP641" i="12"/>
  <c r="S641" i="12"/>
  <c r="AP642" i="12"/>
  <c r="S642" i="12"/>
  <c r="AP643" i="12"/>
  <c r="S643" i="12"/>
  <c r="AP644" i="12"/>
  <c r="S644" i="12"/>
  <c r="AP645" i="12"/>
  <c r="S645" i="12"/>
  <c r="AP646" i="12"/>
  <c r="S646" i="12"/>
  <c r="AP647" i="12"/>
  <c r="S647" i="12"/>
  <c r="AP648" i="12"/>
  <c r="S648" i="12"/>
  <c r="AP650" i="12"/>
  <c r="S650" i="12"/>
  <c r="AP651" i="12"/>
  <c r="S651" i="12"/>
  <c r="AP652" i="12"/>
  <c r="S652" i="12"/>
  <c r="AP653" i="12"/>
  <c r="S653" i="12"/>
  <c r="AP654" i="12"/>
  <c r="S654" i="12"/>
  <c r="AP655" i="12"/>
  <c r="S655" i="12"/>
  <c r="AP656" i="12"/>
  <c r="S656" i="12"/>
  <c r="AP657" i="12"/>
  <c r="S657" i="12"/>
  <c r="AP658" i="12"/>
  <c r="S658" i="12"/>
  <c r="AP659" i="12"/>
  <c r="S659" i="12"/>
  <c r="AP660" i="12"/>
  <c r="S660" i="12"/>
  <c r="AP661" i="12"/>
  <c r="S661" i="12"/>
  <c r="AP662" i="12"/>
  <c r="S662" i="12"/>
  <c r="AP663" i="12"/>
  <c r="S663" i="12"/>
  <c r="AP664" i="12"/>
  <c r="S664" i="12"/>
  <c r="AP665" i="12"/>
  <c r="S665" i="12"/>
  <c r="AP666" i="12"/>
  <c r="S666" i="12"/>
  <c r="AP667" i="12"/>
  <c r="S667" i="12"/>
  <c r="AP668" i="12"/>
  <c r="S668" i="12"/>
  <c r="AP669" i="12"/>
  <c r="S669" i="12"/>
  <c r="AP670" i="12"/>
  <c r="S670" i="12"/>
  <c r="AP671" i="12"/>
  <c r="S671" i="12"/>
  <c r="AP672" i="12"/>
  <c r="S672" i="12"/>
  <c r="AP673" i="12"/>
  <c r="S673" i="12"/>
  <c r="AP674" i="12"/>
  <c r="S674" i="12"/>
  <c r="AP675" i="12"/>
  <c r="S675" i="12"/>
  <c r="AP676" i="12"/>
  <c r="S676" i="12"/>
  <c r="AP677" i="12"/>
  <c r="S677" i="12"/>
  <c r="AP678" i="12"/>
  <c r="S678" i="12"/>
  <c r="AP679" i="12"/>
  <c r="S679" i="12"/>
  <c r="AP680" i="12"/>
  <c r="S680" i="12"/>
  <c r="AP681" i="12"/>
  <c r="S681" i="12"/>
  <c r="AP682" i="12"/>
  <c r="S682" i="12"/>
  <c r="AP683" i="12"/>
  <c r="S683" i="12"/>
  <c r="AP684" i="12"/>
  <c r="S684" i="12"/>
  <c r="AP685" i="12"/>
  <c r="S685" i="12"/>
  <c r="AP686" i="12"/>
  <c r="S686" i="12"/>
  <c r="AP687" i="12"/>
  <c r="S687" i="12"/>
  <c r="AP688" i="12"/>
  <c r="S688" i="12"/>
  <c r="AP689" i="12"/>
  <c r="S689" i="12"/>
  <c r="AQ690" i="12"/>
  <c r="AP690" i="12" s="1"/>
  <c r="S690" i="12"/>
  <c r="AP691" i="12"/>
  <c r="S691" i="12"/>
  <c r="AP692" i="12"/>
  <c r="S692" i="12"/>
  <c r="AP693" i="12"/>
  <c r="S693" i="12"/>
  <c r="AP694" i="12"/>
  <c r="S694" i="12"/>
  <c r="AP695" i="12"/>
  <c r="S695" i="12"/>
  <c r="AP696" i="12"/>
  <c r="S696" i="12"/>
  <c r="AP697" i="12"/>
  <c r="S697" i="12"/>
  <c r="AP698" i="12"/>
  <c r="S698" i="12"/>
  <c r="AP699" i="12"/>
  <c r="S699" i="12"/>
  <c r="AP700" i="12"/>
  <c r="S700" i="12"/>
  <c r="AP701" i="12"/>
  <c r="S701" i="12"/>
  <c r="AP702" i="12"/>
  <c r="S702" i="12"/>
  <c r="AP703" i="12"/>
  <c r="S703" i="12"/>
  <c r="AP704" i="12"/>
  <c r="S704" i="12"/>
  <c r="AQ705" i="12"/>
  <c r="AP705" i="12" s="1"/>
  <c r="S705" i="12"/>
  <c r="AQ706" i="12"/>
  <c r="AP706" i="12" s="1"/>
  <c r="S706" i="12"/>
  <c r="AQ707" i="12"/>
  <c r="AP707" i="12" s="1"/>
  <c r="S707" i="12"/>
  <c r="AQ708" i="12"/>
  <c r="AP708" i="12" s="1"/>
  <c r="S708" i="12"/>
  <c r="AQ709" i="12"/>
  <c r="AP709" i="12" s="1"/>
  <c r="S709" i="12"/>
  <c r="AQ710" i="12"/>
  <c r="AP710" i="12" s="1"/>
  <c r="S710" i="12"/>
  <c r="AQ711" i="12"/>
  <c r="AP711" i="12" s="1"/>
  <c r="S711" i="12"/>
  <c r="AQ712" i="12"/>
  <c r="AP712" i="12" s="1"/>
  <c r="S712" i="12"/>
  <c r="AQ713" i="12"/>
  <c r="AP713" i="12" s="1"/>
  <c r="S713" i="12"/>
  <c r="AQ714" i="12"/>
  <c r="AP714" i="12" s="1"/>
  <c r="S714" i="12"/>
  <c r="AQ715" i="12"/>
  <c r="AP715" i="12" s="1"/>
  <c r="S715" i="12"/>
  <c r="AQ716" i="12"/>
  <c r="AP716" i="12" s="1"/>
  <c r="S716" i="12"/>
  <c r="AQ717" i="12"/>
  <c r="AP717" i="12" s="1"/>
  <c r="S717" i="12"/>
  <c r="AQ718" i="12"/>
  <c r="AP718" i="12" s="1"/>
  <c r="S718" i="12"/>
  <c r="AQ719" i="12"/>
  <c r="AP719" i="12" s="1"/>
  <c r="S719" i="12"/>
  <c r="AP720" i="12"/>
  <c r="S720" i="12"/>
  <c r="AP721" i="12"/>
  <c r="S721" i="12"/>
  <c r="AP722" i="12"/>
  <c r="S722" i="12"/>
  <c r="AP723" i="12"/>
  <c r="S723" i="12"/>
  <c r="AP724" i="12"/>
  <c r="S724" i="12"/>
  <c r="AP725" i="12"/>
  <c r="S725" i="12"/>
  <c r="AP726" i="12"/>
  <c r="S726" i="12"/>
  <c r="AQ727" i="12"/>
  <c r="AP727" i="12" s="1"/>
  <c r="S727" i="12"/>
  <c r="AP729" i="12"/>
  <c r="S729" i="12"/>
  <c r="AP730" i="12"/>
  <c r="S730" i="12"/>
  <c r="AP731" i="12"/>
  <c r="S731" i="12"/>
  <c r="AP732" i="12"/>
  <c r="S732" i="12"/>
  <c r="AP733" i="12"/>
  <c r="S733" i="12"/>
  <c r="AP734" i="12"/>
  <c r="S734" i="12"/>
  <c r="AP735" i="12"/>
  <c r="S735" i="12"/>
  <c r="AP736" i="12"/>
  <c r="S736" i="12"/>
  <c r="AP737" i="12"/>
  <c r="S737" i="12"/>
  <c r="AP738" i="12"/>
  <c r="S738" i="12"/>
  <c r="AP739" i="12"/>
  <c r="S739" i="12"/>
  <c r="AP740" i="12"/>
  <c r="S740" i="12"/>
  <c r="AP741" i="12"/>
  <c r="S741" i="12"/>
  <c r="AP742" i="12"/>
  <c r="S742" i="12"/>
  <c r="AP743" i="12"/>
  <c r="S743" i="12"/>
  <c r="AP744" i="12"/>
  <c r="S744" i="12"/>
  <c r="AP745" i="12"/>
  <c r="S745" i="12"/>
  <c r="AP747" i="12"/>
  <c r="S747" i="12"/>
  <c r="AP748" i="12"/>
  <c r="S748" i="12"/>
  <c r="AP749" i="12"/>
  <c r="S749" i="12"/>
  <c r="AP750" i="12"/>
  <c r="S750" i="12"/>
  <c r="AP751" i="12"/>
  <c r="S751" i="12"/>
  <c r="AP752" i="12"/>
  <c r="S752" i="12"/>
  <c r="AP753" i="12"/>
  <c r="S753" i="12"/>
  <c r="AP754" i="12"/>
  <c r="S754" i="12"/>
  <c r="AP755" i="12"/>
  <c r="S755" i="12"/>
  <c r="AP756" i="12"/>
  <c r="S756" i="12"/>
  <c r="AP757" i="12"/>
  <c r="S757" i="12"/>
  <c r="AP758" i="12"/>
  <c r="S758" i="12"/>
  <c r="AP759" i="12"/>
  <c r="S759" i="12"/>
  <c r="AP760" i="12"/>
  <c r="S760" i="12"/>
  <c r="AP761" i="12"/>
  <c r="S761" i="12"/>
  <c r="AP762" i="12"/>
  <c r="S762" i="12"/>
  <c r="AP763" i="12"/>
  <c r="S763" i="12"/>
  <c r="AP764" i="12"/>
  <c r="S764" i="12"/>
  <c r="AP765" i="12"/>
  <c r="S765" i="12"/>
  <c r="AP766" i="12"/>
  <c r="S766" i="12"/>
  <c r="AP767" i="12"/>
  <c r="S767" i="12"/>
  <c r="AP768" i="12"/>
  <c r="S768" i="12"/>
  <c r="AP769" i="12"/>
  <c r="S769" i="12"/>
  <c r="AP770" i="12"/>
  <c r="S770" i="12"/>
  <c r="AP771" i="12"/>
  <c r="S771" i="12"/>
  <c r="AP772" i="12"/>
  <c r="S772" i="12"/>
  <c r="AP773" i="12"/>
  <c r="S773" i="12"/>
  <c r="AP774" i="12"/>
  <c r="S774" i="12"/>
  <c r="AP775" i="12"/>
  <c r="S775" i="12"/>
  <c r="AP776" i="12"/>
  <c r="S776" i="12"/>
  <c r="AP777" i="12"/>
  <c r="S777" i="12"/>
  <c r="AP778" i="12"/>
  <c r="S778" i="12"/>
  <c r="AP779" i="12"/>
  <c r="S779" i="12"/>
  <c r="AP780" i="12"/>
  <c r="S780" i="12"/>
  <c r="AP781" i="12"/>
  <c r="S781" i="12"/>
  <c r="AP782" i="12"/>
  <c r="S782" i="12"/>
  <c r="AP783" i="12"/>
  <c r="S783" i="12"/>
  <c r="AP784" i="12"/>
  <c r="S784" i="12"/>
  <c r="AP785" i="12"/>
  <c r="S785" i="12"/>
  <c r="AP786" i="12"/>
  <c r="S786" i="12"/>
  <c r="AP787" i="12"/>
  <c r="S787" i="12"/>
  <c r="AP788" i="12"/>
  <c r="S788" i="12"/>
  <c r="AP789" i="12"/>
  <c r="S789" i="12"/>
  <c r="AP790" i="12"/>
  <c r="S790" i="12"/>
  <c r="AP791" i="12"/>
  <c r="S791" i="12"/>
  <c r="AP792" i="12"/>
  <c r="S792" i="12"/>
  <c r="AP793" i="12"/>
  <c r="S793" i="12"/>
  <c r="AP794" i="12"/>
  <c r="S794" i="12"/>
  <c r="AP795" i="12"/>
  <c r="S795" i="12"/>
  <c r="AP796" i="12"/>
  <c r="S796" i="12"/>
  <c r="AP797" i="12"/>
  <c r="S797" i="12"/>
  <c r="AP798" i="12"/>
  <c r="S798" i="12"/>
  <c r="AP799" i="12"/>
  <c r="S799" i="12"/>
  <c r="AP800" i="12"/>
  <c r="S800" i="12"/>
  <c r="AP801" i="12"/>
  <c r="S801" i="12"/>
  <c r="AP802" i="12"/>
  <c r="S802" i="12"/>
  <c r="AP803" i="12"/>
  <c r="S803" i="12"/>
  <c r="AP804" i="12"/>
  <c r="S804" i="12"/>
  <c r="AP805" i="12"/>
  <c r="S805" i="12"/>
  <c r="AP806" i="12"/>
  <c r="S806" i="12"/>
  <c r="AP807" i="12"/>
  <c r="S807" i="12"/>
  <c r="AP808" i="12"/>
  <c r="S808" i="12"/>
  <c r="AP809" i="12"/>
  <c r="S809" i="12"/>
  <c r="AP810" i="12"/>
  <c r="S810" i="12"/>
  <c r="AP811" i="12"/>
  <c r="S811" i="12"/>
  <c r="AP812" i="12"/>
  <c r="S812" i="12"/>
  <c r="AP813" i="12"/>
  <c r="S813" i="12"/>
  <c r="AP814" i="12"/>
  <c r="S814" i="12"/>
  <c r="AP815" i="12"/>
  <c r="S815" i="12"/>
  <c r="AP828" i="12"/>
  <c r="S828" i="12"/>
  <c r="AP829" i="12"/>
  <c r="S829" i="12"/>
  <c r="AP830" i="12"/>
  <c r="S830" i="12"/>
  <c r="AP831" i="12"/>
  <c r="S831" i="12"/>
  <c r="AP832" i="12"/>
  <c r="S832" i="12"/>
  <c r="AP833" i="12"/>
  <c r="S833" i="12"/>
  <c r="AP834" i="12"/>
  <c r="S834" i="12"/>
  <c r="AP835" i="12"/>
  <c r="S835" i="12"/>
  <c r="AP836" i="12"/>
  <c r="S836" i="12"/>
  <c r="AP837" i="12"/>
  <c r="S837" i="12"/>
  <c r="AP838" i="12"/>
  <c r="S838" i="12"/>
  <c r="AP106" i="12"/>
  <c r="S106" i="12"/>
  <c r="AP840" i="12"/>
  <c r="S840" i="12"/>
  <c r="AP841" i="12"/>
  <c r="S841" i="12"/>
  <c r="AP842" i="12"/>
  <c r="S842" i="12"/>
  <c r="AP843" i="12"/>
  <c r="S843" i="12"/>
  <c r="AP844" i="12"/>
  <c r="S844" i="12"/>
  <c r="AP845" i="12"/>
  <c r="S845" i="12"/>
  <c r="AP846" i="12"/>
  <c r="S846" i="12"/>
  <c r="AP847" i="12"/>
  <c r="S847" i="12"/>
  <c r="AP848" i="12"/>
  <c r="S848" i="12"/>
  <c r="AP849" i="12"/>
  <c r="S849" i="12"/>
  <c r="AP850" i="12"/>
  <c r="S850" i="12"/>
  <c r="AP851" i="12"/>
  <c r="S851" i="12"/>
  <c r="AP852" i="12"/>
  <c r="S852" i="12"/>
  <c r="AP853" i="12"/>
  <c r="S853" i="12"/>
  <c r="AP854" i="12"/>
  <c r="S854" i="12"/>
  <c r="AQ855" i="12"/>
  <c r="AP855" i="12" s="1"/>
  <c r="S855" i="12"/>
  <c r="AQ856" i="12"/>
  <c r="AP856" i="12" s="1"/>
  <c r="S856" i="12"/>
  <c r="AQ857" i="12"/>
  <c r="AP857" i="12" s="1"/>
  <c r="S857" i="12"/>
  <c r="AP858" i="12"/>
  <c r="S858" i="12"/>
  <c r="AP860" i="12"/>
  <c r="S860" i="12"/>
  <c r="AP861" i="12"/>
  <c r="S861" i="12"/>
  <c r="AP862" i="12"/>
  <c r="S862" i="12"/>
  <c r="AP863" i="12"/>
  <c r="S863" i="12"/>
  <c r="AP864" i="12"/>
  <c r="S864" i="12"/>
  <c r="AP867" i="12"/>
  <c r="S867" i="12"/>
  <c r="AP868" i="12"/>
  <c r="S868" i="12"/>
  <c r="AP869" i="12"/>
  <c r="S869" i="12"/>
  <c r="AP871" i="12"/>
  <c r="S871" i="12"/>
  <c r="AP872" i="12"/>
  <c r="S872" i="12"/>
  <c r="AP873" i="12"/>
  <c r="S873" i="12"/>
  <c r="AP874" i="12"/>
  <c r="S874" i="12"/>
  <c r="AP875" i="12"/>
  <c r="S875" i="12"/>
  <c r="AP876" i="12"/>
  <c r="S876" i="12"/>
  <c r="AP877" i="12"/>
  <c r="S877" i="12"/>
  <c r="AP878" i="12"/>
  <c r="S878" i="12"/>
  <c r="AQ879" i="12"/>
  <c r="AP879" i="12" s="1"/>
  <c r="S879" i="12"/>
  <c r="AQ880" i="12"/>
  <c r="AP880" i="12" s="1"/>
  <c r="S880" i="12"/>
  <c r="AP881" i="12"/>
  <c r="S881" i="12"/>
  <c r="AP882" i="12"/>
  <c r="S882" i="12"/>
  <c r="AP883" i="12"/>
  <c r="S883" i="12"/>
  <c r="AP884" i="12"/>
  <c r="S884" i="12"/>
  <c r="AP885" i="12"/>
  <c r="S885" i="12"/>
  <c r="AP886" i="12"/>
  <c r="S886" i="12"/>
  <c r="AP887" i="12"/>
  <c r="S887" i="12"/>
  <c r="AP888" i="12"/>
  <c r="S888" i="12"/>
  <c r="AP889" i="12"/>
  <c r="S889" i="12"/>
  <c r="AP890" i="12"/>
  <c r="S890" i="12"/>
  <c r="AP891" i="12"/>
  <c r="S891" i="12"/>
  <c r="AP892" i="12"/>
  <c r="S892" i="12"/>
  <c r="AP894" i="12"/>
  <c r="S894" i="12"/>
  <c r="AP895" i="12"/>
  <c r="S895" i="12"/>
  <c r="AP896" i="12"/>
  <c r="S896" i="12"/>
  <c r="AP897" i="12"/>
  <c r="S897" i="12"/>
  <c r="AP898" i="12"/>
  <c r="S898" i="12"/>
  <c r="AP899" i="12"/>
  <c r="S899" i="12"/>
  <c r="AP900" i="12"/>
  <c r="S900" i="12"/>
  <c r="AP901" i="12"/>
  <c r="S901" i="12"/>
  <c r="AP902" i="12"/>
  <c r="S902" i="12"/>
  <c r="AP903" i="12"/>
  <c r="S903" i="12"/>
  <c r="AP904" i="12"/>
  <c r="S904" i="12"/>
  <c r="AP905" i="12"/>
  <c r="S905" i="12"/>
  <c r="AP906" i="12"/>
  <c r="S906" i="12"/>
  <c r="AP907" i="12"/>
  <c r="S907" i="12"/>
  <c r="AP908" i="12"/>
  <c r="S908" i="12"/>
  <c r="AP909" i="12"/>
  <c r="S909" i="12"/>
  <c r="AP911" i="12"/>
  <c r="S911" i="12"/>
  <c r="AP912" i="12"/>
  <c r="S912" i="12"/>
  <c r="AP913" i="12"/>
  <c r="S913" i="12"/>
  <c r="AP914" i="12"/>
  <c r="S914" i="12"/>
  <c r="AP915" i="12"/>
  <c r="S915" i="12"/>
  <c r="AP916" i="12"/>
  <c r="S916" i="12"/>
  <c r="AP917" i="12"/>
  <c r="S917" i="12"/>
  <c r="AP919" i="12"/>
  <c r="S919" i="12"/>
  <c r="AP920" i="12"/>
  <c r="S920" i="12"/>
  <c r="AP921" i="12"/>
  <c r="S921" i="12"/>
  <c r="AP922" i="12"/>
  <c r="S922" i="12"/>
  <c r="AP923" i="12"/>
  <c r="S923" i="12"/>
  <c r="AP924" i="12"/>
  <c r="S924" i="12"/>
  <c r="AP925" i="12"/>
  <c r="S925" i="12"/>
  <c r="AP926" i="12"/>
  <c r="S926" i="12"/>
  <c r="AP927" i="12"/>
  <c r="S927" i="12"/>
  <c r="AP928" i="12"/>
  <c r="S928" i="12"/>
  <c r="AP929" i="12"/>
  <c r="S929" i="12"/>
  <c r="AP930" i="12"/>
  <c r="S930" i="12"/>
  <c r="AP931" i="12"/>
  <c r="S931" i="12"/>
  <c r="AP933" i="12"/>
  <c r="S933" i="12"/>
  <c r="AP934" i="12"/>
  <c r="S934" i="12"/>
  <c r="AP935" i="12"/>
  <c r="S935" i="12"/>
  <c r="AP936" i="12"/>
  <c r="S936" i="12"/>
  <c r="AP937" i="12"/>
  <c r="S937" i="12"/>
  <c r="AP938" i="12"/>
  <c r="S938" i="12"/>
  <c r="AP939" i="12"/>
  <c r="S939" i="12"/>
  <c r="AP322" i="12"/>
  <c r="S322" i="12"/>
  <c r="AP940" i="12"/>
  <c r="S940" i="12"/>
  <c r="AP941" i="12"/>
  <c r="S941" i="12"/>
  <c r="AP942" i="12"/>
  <c r="S942" i="12"/>
  <c r="AP943" i="12"/>
  <c r="S943" i="12"/>
  <c r="AP944" i="12"/>
  <c r="S944" i="12"/>
  <c r="AP945" i="12"/>
  <c r="S945" i="12"/>
  <c r="AP946" i="12"/>
  <c r="S946" i="12"/>
  <c r="AP947" i="12"/>
  <c r="S947" i="12"/>
  <c r="AP948" i="12"/>
  <c r="S948" i="12"/>
  <c r="AP949" i="12"/>
  <c r="S949" i="12"/>
  <c r="AP950" i="12"/>
  <c r="S950" i="12"/>
  <c r="AP337" i="12"/>
  <c r="S337" i="12"/>
  <c r="AP340" i="12"/>
  <c r="S340" i="12"/>
  <c r="AP952" i="12"/>
  <c r="S952" i="12"/>
  <c r="AP953" i="12"/>
  <c r="S953" i="12"/>
  <c r="AP954" i="12"/>
  <c r="S954" i="12"/>
  <c r="AP955" i="12"/>
  <c r="S955" i="12"/>
  <c r="AP956" i="12"/>
  <c r="S956" i="12"/>
  <c r="AP957" i="12"/>
  <c r="S957" i="12"/>
  <c r="AP958" i="12"/>
  <c r="S958" i="12"/>
  <c r="AP959" i="12"/>
  <c r="S959" i="12"/>
  <c r="AP960" i="12"/>
  <c r="S960" i="12"/>
  <c r="AP961" i="12"/>
  <c r="S961" i="12"/>
  <c r="AP962" i="12"/>
  <c r="S962" i="12"/>
  <c r="AP963" i="12"/>
  <c r="S963" i="12"/>
  <c r="AP965" i="12"/>
  <c r="S965" i="12"/>
  <c r="AP966" i="12"/>
  <c r="S966" i="12"/>
  <c r="AP968" i="12"/>
  <c r="S968" i="12"/>
  <c r="AP969" i="12"/>
  <c r="S969" i="12"/>
  <c r="AP970" i="12"/>
  <c r="S970" i="12"/>
  <c r="AP971" i="12"/>
  <c r="S971" i="12"/>
  <c r="AP972" i="12"/>
  <c r="S972" i="12"/>
  <c r="AP973" i="12"/>
  <c r="S973" i="12"/>
  <c r="AP976" i="12"/>
  <c r="S976" i="12"/>
  <c r="AP977" i="12"/>
  <c r="S977" i="12"/>
  <c r="AP978" i="12"/>
  <c r="S978" i="12"/>
  <c r="AP979" i="12"/>
  <c r="S979" i="12"/>
  <c r="AP980" i="12"/>
  <c r="S980" i="12"/>
  <c r="AP982" i="12"/>
  <c r="S982" i="12"/>
  <c r="AP983" i="12"/>
  <c r="S983" i="12"/>
  <c r="AP985" i="12"/>
  <c r="S985" i="12"/>
  <c r="AP986" i="12"/>
  <c r="S986" i="12"/>
  <c r="AP987" i="12"/>
  <c r="S987" i="12"/>
  <c r="AP988" i="12"/>
  <c r="S988" i="12"/>
  <c r="AP993" i="12"/>
  <c r="S993" i="12"/>
  <c r="AP994" i="12"/>
  <c r="S994" i="12"/>
  <c r="AP995" i="12"/>
  <c r="S995" i="12"/>
  <c r="AP996" i="12"/>
  <c r="S996" i="12"/>
  <c r="AP997" i="12"/>
  <c r="S997" i="12"/>
  <c r="AP998" i="12"/>
  <c r="S998" i="12"/>
  <c r="AP999" i="12"/>
  <c r="S999" i="12"/>
  <c r="AP1001" i="12"/>
  <c r="S1001" i="12"/>
  <c r="AP1002" i="12"/>
  <c r="S1002" i="12"/>
  <c r="AP1003" i="12"/>
  <c r="S1003" i="12"/>
  <c r="AP1004" i="12"/>
  <c r="S1004" i="12"/>
  <c r="AP1005" i="12"/>
  <c r="S1005" i="12"/>
  <c r="AP1006" i="12"/>
  <c r="S1006" i="12"/>
  <c r="AP1008" i="12"/>
  <c r="AP1007" i="12" s="1"/>
  <c r="S1008" i="12"/>
  <c r="S1007" i="12" s="1"/>
  <c r="AP1010" i="12"/>
  <c r="S1010" i="12"/>
  <c r="AP1011" i="12"/>
  <c r="S1011" i="12"/>
  <c r="S1012" i="12"/>
  <c r="BI1012" i="12" s="1"/>
  <c r="S1013" i="12"/>
  <c r="BI1013" i="12" s="1"/>
  <c r="S1014" i="12"/>
  <c r="BI1014" i="12" s="1"/>
  <c r="AP1016" i="12"/>
  <c r="S1016" i="12"/>
  <c r="AP1017" i="12"/>
  <c r="S1017" i="12"/>
  <c r="AP1018" i="12"/>
  <c r="S1018" i="12"/>
  <c r="AP1019" i="12"/>
  <c r="S1019" i="12"/>
  <c r="AP1020" i="12"/>
  <c r="S1020" i="12"/>
  <c r="AP1021" i="12"/>
  <c r="S1021" i="12"/>
  <c r="AP1022" i="12"/>
  <c r="S1022" i="12"/>
  <c r="AP1023" i="12"/>
  <c r="S1023" i="12"/>
  <c r="AP1024" i="12"/>
  <c r="S1024" i="12"/>
  <c r="AP1025" i="12"/>
  <c r="S1025" i="12"/>
  <c r="AP1026" i="12"/>
  <c r="S1026" i="12"/>
  <c r="AP1028" i="12"/>
  <c r="S1028" i="12"/>
  <c r="AP1029" i="12"/>
  <c r="S1029" i="12"/>
  <c r="AP1030" i="12"/>
  <c r="S1030" i="12"/>
  <c r="AP1031" i="12"/>
  <c r="S1031" i="12"/>
  <c r="AP1032" i="12"/>
  <c r="S1032" i="12"/>
  <c r="AP1033" i="12"/>
  <c r="S1033" i="12"/>
  <c r="AP1034" i="12"/>
  <c r="S1034" i="12"/>
  <c r="AP1035" i="12"/>
  <c r="S1035" i="12"/>
  <c r="AP1036" i="12"/>
  <c r="S1036" i="12"/>
  <c r="AP1037" i="12"/>
  <c r="S1037" i="12"/>
  <c r="AP1038" i="12"/>
  <c r="S1038" i="12"/>
  <c r="AP1039" i="12"/>
  <c r="S1039" i="12"/>
  <c r="AP1040" i="12"/>
  <c r="S1040" i="12"/>
  <c r="AP1041" i="12"/>
  <c r="S1041" i="12"/>
  <c r="AP1042" i="12"/>
  <c r="S1042" i="12"/>
  <c r="AP1043" i="12"/>
  <c r="S1043" i="12"/>
  <c r="AP1044" i="12"/>
  <c r="S1044" i="12"/>
  <c r="BN1080" i="12"/>
  <c r="BM1080" i="12"/>
  <c r="AY1080" i="12"/>
  <c r="AT1080" i="12"/>
  <c r="AL1080" i="12"/>
  <c r="AH1080" i="12"/>
  <c r="AD1080" i="12"/>
  <c r="Z1080" i="12"/>
  <c r="BN1079" i="12"/>
  <c r="BM1079" i="12"/>
  <c r="AY1079" i="12"/>
  <c r="AT1079" i="12"/>
  <c r="AL1079" i="12"/>
  <c r="AH1079" i="12"/>
  <c r="AD1079" i="12"/>
  <c r="Z1079" i="12"/>
  <c r="BN1078" i="12"/>
  <c r="BM1078" i="12"/>
  <c r="AY1078" i="12"/>
  <c r="AT1078" i="12"/>
  <c r="AL1078" i="12"/>
  <c r="AH1078" i="12"/>
  <c r="AD1078" i="12"/>
  <c r="Z1078" i="12"/>
  <c r="BN1077" i="12"/>
  <c r="BM1077" i="12"/>
  <c r="AY1077" i="12"/>
  <c r="AT1077" i="12"/>
  <c r="AL1077" i="12"/>
  <c r="AH1077" i="12"/>
  <c r="AD1077" i="12"/>
  <c r="Z1077" i="12"/>
  <c r="BN1076" i="12"/>
  <c r="BM1076" i="12"/>
  <c r="AY1076" i="12"/>
  <c r="AT1076" i="12"/>
  <c r="AL1076" i="12"/>
  <c r="AH1076" i="12"/>
  <c r="AD1076" i="12"/>
  <c r="Z1076" i="12"/>
  <c r="BN1075" i="12"/>
  <c r="BM1075" i="12"/>
  <c r="AY1075" i="12"/>
  <c r="AT1075" i="12"/>
  <c r="AL1075" i="12"/>
  <c r="AH1075" i="12"/>
  <c r="AD1075" i="12"/>
  <c r="Z1075" i="12"/>
  <c r="BN1074" i="12"/>
  <c r="BM1074" i="12"/>
  <c r="AY1074" i="12"/>
  <c r="AT1074" i="12"/>
  <c r="AL1074" i="12"/>
  <c r="AH1074" i="12"/>
  <c r="AD1074" i="12"/>
  <c r="Z1074" i="12"/>
  <c r="BN1073" i="12"/>
  <c r="BM1073" i="12"/>
  <c r="AY1073" i="12"/>
  <c r="AT1073" i="12"/>
  <c r="AL1073" i="12"/>
  <c r="AH1073" i="12"/>
  <c r="AD1073" i="12"/>
  <c r="Z1073" i="12"/>
  <c r="BN1072" i="12"/>
  <c r="BM1072" i="12"/>
  <c r="AY1072" i="12"/>
  <c r="AT1072" i="12"/>
  <c r="AL1072" i="12"/>
  <c r="AH1072" i="12"/>
  <c r="AD1072" i="12"/>
  <c r="Z1072" i="12"/>
  <c r="BN1071" i="12"/>
  <c r="BM1071" i="12"/>
  <c r="AY1071" i="12"/>
  <c r="AT1071" i="12"/>
  <c r="AL1071" i="12"/>
  <c r="AH1071" i="12"/>
  <c r="AD1071" i="12"/>
  <c r="Z1071" i="12"/>
  <c r="BN1070" i="12"/>
  <c r="BM1070" i="12"/>
  <c r="AY1070" i="12"/>
  <c r="AT1070" i="12"/>
  <c r="AL1070" i="12"/>
  <c r="AH1070" i="12"/>
  <c r="AD1070" i="12"/>
  <c r="Z1070" i="12"/>
  <c r="BN1069" i="12"/>
  <c r="BM1069" i="12"/>
  <c r="AT1069" i="12"/>
  <c r="AL1069" i="12"/>
  <c r="AH1069" i="12"/>
  <c r="AD1069" i="12"/>
  <c r="Z1069" i="12"/>
  <c r="BN1068" i="12"/>
  <c r="BM1068" i="12"/>
  <c r="AT1068" i="12"/>
  <c r="AL1068" i="12"/>
  <c r="AH1068" i="12"/>
  <c r="AD1068" i="12"/>
  <c r="Z1068" i="12"/>
  <c r="BN1067" i="12"/>
  <c r="BM1067" i="12"/>
  <c r="AY1067" i="12"/>
  <c r="AT1067" i="12"/>
  <c r="AL1067" i="12"/>
  <c r="AH1067" i="12"/>
  <c r="AD1067" i="12"/>
  <c r="Z1067" i="12"/>
  <c r="BN1066" i="12"/>
  <c r="BM1066" i="12"/>
  <c r="AY1066" i="12"/>
  <c r="AT1066" i="12"/>
  <c r="AL1066" i="12"/>
  <c r="AH1066" i="12"/>
  <c r="AD1066" i="12"/>
  <c r="Z1066" i="12"/>
  <c r="BN1065" i="12"/>
  <c r="BM1065" i="12"/>
  <c r="AY1065" i="12"/>
  <c r="AL1065" i="12"/>
  <c r="AH1065" i="12"/>
  <c r="AD1065" i="12"/>
  <c r="Z1065" i="12"/>
  <c r="BN1064" i="12"/>
  <c r="BM1064" i="12"/>
  <c r="AT1064" i="12"/>
  <c r="AL1064" i="12"/>
  <c r="AH1064" i="12"/>
  <c r="AD1064" i="12"/>
  <c r="Z1064" i="12"/>
  <c r="BN547" i="12"/>
  <c r="BM547" i="12"/>
  <c r="BN546" i="12"/>
  <c r="BM546" i="12"/>
  <c r="BN545" i="12"/>
  <c r="BM545" i="12"/>
  <c r="BN544" i="12"/>
  <c r="BM544" i="12"/>
  <c r="BN543" i="12"/>
  <c r="BM543" i="12"/>
  <c r="BN542" i="12"/>
  <c r="BM542" i="12"/>
  <c r="BN541" i="12"/>
  <c r="BM541" i="12"/>
  <c r="BN540" i="12"/>
  <c r="BM540" i="12"/>
  <c r="BN539" i="12"/>
  <c r="BM539" i="12"/>
  <c r="BN538" i="12"/>
  <c r="BM538" i="12"/>
  <c r="BN537" i="12"/>
  <c r="BM537" i="12"/>
  <c r="BH535" i="12"/>
  <c r="H1063" i="12"/>
  <c r="AY1063" i="12"/>
  <c r="AL1063" i="12"/>
  <c r="AH1063" i="12"/>
  <c r="AD1063" i="12"/>
  <c r="Z1063" i="12"/>
  <c r="BN533" i="12"/>
  <c r="BM533" i="12"/>
  <c r="BM532" i="12"/>
  <c r="BM531" i="12"/>
  <c r="BM530" i="12"/>
  <c r="BN1103" i="12"/>
  <c r="BM1103" i="12"/>
  <c r="BM528" i="12"/>
  <c r="BH526" i="12"/>
  <c r="AU1061" i="12"/>
  <c r="BM1061" i="12"/>
  <c r="AL1061" i="12"/>
  <c r="AH1061" i="12"/>
  <c r="AD1061" i="12"/>
  <c r="Z1061" i="12"/>
  <c r="AU1060" i="12"/>
  <c r="BN1060" i="12" s="1"/>
  <c r="BM1060" i="12"/>
  <c r="AL1060" i="12"/>
  <c r="AH1060" i="12"/>
  <c r="AD1060" i="12"/>
  <c r="Z1060" i="12"/>
  <c r="AU1059" i="12"/>
  <c r="BM1059" i="12"/>
  <c r="AL1059" i="12"/>
  <c r="AH1059" i="12"/>
  <c r="AD1059" i="12"/>
  <c r="Z1059" i="12"/>
  <c r="AU1058" i="12"/>
  <c r="BM1058" i="12"/>
  <c r="AL1058" i="12"/>
  <c r="AH1058" i="12"/>
  <c r="AD1058" i="12"/>
  <c r="Z1058" i="12"/>
  <c r="AU1057" i="12"/>
  <c r="BM1057" i="12"/>
  <c r="AL1057" i="12"/>
  <c r="AH1057" i="12"/>
  <c r="AD1057" i="12"/>
  <c r="Z1057" i="12"/>
  <c r="AU1056" i="12"/>
  <c r="BN1056" i="12" s="1"/>
  <c r="BM1056" i="12"/>
  <c r="AL1056" i="12"/>
  <c r="AH1056" i="12"/>
  <c r="AD1056" i="12"/>
  <c r="Z1056" i="12"/>
  <c r="AU1055" i="12"/>
  <c r="AZ1055" i="12" s="1"/>
  <c r="AY1055" i="12" s="1"/>
  <c r="BM1055" i="12"/>
  <c r="AL1055" i="12"/>
  <c r="AH1055" i="12"/>
  <c r="AD1055" i="12"/>
  <c r="Z1055" i="12"/>
  <c r="AU1054" i="12"/>
  <c r="BN1054" i="12" s="1"/>
  <c r="BM1054" i="12"/>
  <c r="AL1054" i="12"/>
  <c r="AH1054" i="12"/>
  <c r="AD1054" i="12"/>
  <c r="Z1054" i="12"/>
  <c r="AU1053" i="12"/>
  <c r="AZ1053" i="12" s="1"/>
  <c r="AY1053" i="12" s="1"/>
  <c r="BM1053" i="12"/>
  <c r="AL1053" i="12"/>
  <c r="AH1053" i="12"/>
  <c r="AD1053" i="12"/>
  <c r="Z1053" i="12"/>
  <c r="AU1052" i="12"/>
  <c r="BN1052" i="12" s="1"/>
  <c r="BM1052" i="12"/>
  <c r="AL1052" i="12"/>
  <c r="AH1052" i="12"/>
  <c r="AD1052" i="12"/>
  <c r="Z1052" i="12"/>
  <c r="AU1051" i="12"/>
  <c r="AZ1051" i="12" s="1"/>
  <c r="AY1051" i="12" s="1"/>
  <c r="BM1051" i="12"/>
  <c r="AL1051" i="12"/>
  <c r="AH1051" i="12"/>
  <c r="AD1051" i="12"/>
  <c r="Z1051" i="12"/>
  <c r="AU1050" i="12"/>
  <c r="BN1050" i="12" s="1"/>
  <c r="BM1050" i="12"/>
  <c r="AL1050" i="12"/>
  <c r="AH1050" i="12"/>
  <c r="AD1050" i="12"/>
  <c r="Z1050" i="12"/>
  <c r="BM520" i="12"/>
  <c r="AU1049" i="12"/>
  <c r="AT1049" i="12" s="1"/>
  <c r="BM1049" i="12"/>
  <c r="AM1049" i="12"/>
  <c r="AL1049" i="12" s="1"/>
  <c r="AH1049" i="12"/>
  <c r="AD1049" i="12"/>
  <c r="Z1049" i="12"/>
  <c r="BM519" i="12"/>
  <c r="BM518" i="12"/>
  <c r="BG1046" i="12"/>
  <c r="BG1047" i="12"/>
  <c r="BN1047" i="12" s="1"/>
  <c r="BG1048" i="12"/>
  <c r="AU1045" i="12"/>
  <c r="AQ1045" i="12"/>
  <c r="H1045" i="12"/>
  <c r="BF1045" i="12"/>
  <c r="BE1045" i="12"/>
  <c r="BD1045" i="12"/>
  <c r="BC1045" i="12"/>
  <c r="BB1045" i="12"/>
  <c r="BA1045" i="12"/>
  <c r="AZ1045" i="12"/>
  <c r="AY1046" i="12"/>
  <c r="AY1047" i="12"/>
  <c r="AY1048" i="12"/>
  <c r="AX1045" i="12"/>
  <c r="AW1045" i="12"/>
  <c r="AV1045" i="12"/>
  <c r="AT1046" i="12"/>
  <c r="AT1047" i="12"/>
  <c r="AT1048" i="12"/>
  <c r="AS1045" i="12"/>
  <c r="AR1045" i="12"/>
  <c r="AO1045" i="12"/>
  <c r="AN1045" i="12"/>
  <c r="AM1046" i="12"/>
  <c r="AL1047" i="12"/>
  <c r="AL1048" i="12"/>
  <c r="AK1045" i="12"/>
  <c r="AJ1045" i="12"/>
  <c r="AI1046" i="12"/>
  <c r="AH1046" i="12" s="1"/>
  <c r="AI1048" i="12"/>
  <c r="AH1048" i="12" s="1"/>
  <c r="AH1047" i="12"/>
  <c r="AG1045" i="12"/>
  <c r="AF1045" i="12"/>
  <c r="AE1045" i="12"/>
  <c r="AD1046" i="12"/>
  <c r="AD1047" i="12"/>
  <c r="AD1048" i="12"/>
  <c r="AC1045" i="12"/>
  <c r="AB1045" i="12"/>
  <c r="AA1045" i="12"/>
  <c r="Z1046" i="12"/>
  <c r="Z1047" i="12"/>
  <c r="Z1048" i="12"/>
  <c r="V1045" i="12"/>
  <c r="U1045" i="12"/>
  <c r="T1045" i="12"/>
  <c r="R1045" i="12"/>
  <c r="Q1045" i="12"/>
  <c r="P1045" i="12"/>
  <c r="O1046" i="12"/>
  <c r="O1047" i="12"/>
  <c r="O1048" i="12"/>
  <c r="N1045" i="12"/>
  <c r="M1045" i="12"/>
  <c r="L1045" i="12"/>
  <c r="K1045" i="12"/>
  <c r="J1045" i="12"/>
  <c r="I1045" i="12"/>
  <c r="BH516" i="12"/>
  <c r="AU1044" i="12"/>
  <c r="BM1044" i="12"/>
  <c r="AY1044" i="12"/>
  <c r="AM1044" i="12"/>
  <c r="AL1044" i="12" s="1"/>
  <c r="AI1044" i="12"/>
  <c r="AH1044" i="12" s="1"/>
  <c r="AD1044" i="12"/>
  <c r="Z1044" i="12"/>
  <c r="O1044" i="12"/>
  <c r="AU1043" i="12"/>
  <c r="BN1043" i="12" s="1"/>
  <c r="BM1043" i="12"/>
  <c r="AY1043" i="12"/>
  <c r="AM1043" i="12"/>
  <c r="AL1043" i="12" s="1"/>
  <c r="AI1043" i="12"/>
  <c r="AH1043" i="12" s="1"/>
  <c r="AD1043" i="12"/>
  <c r="Z1043" i="12"/>
  <c r="O1043" i="12"/>
  <c r="AU1042" i="12"/>
  <c r="BN1042" i="12" s="1"/>
  <c r="BM1042" i="12"/>
  <c r="AY1042" i="12"/>
  <c r="AM1042" i="12"/>
  <c r="AL1042" i="12" s="1"/>
  <c r="AI1042" i="12"/>
  <c r="AH1042" i="12" s="1"/>
  <c r="AD1042" i="12"/>
  <c r="Z1042" i="12"/>
  <c r="O1042" i="12"/>
  <c r="AU1041" i="12"/>
  <c r="BN1041" i="12" s="1"/>
  <c r="BM1041" i="12"/>
  <c r="AY1041" i="12"/>
  <c r="AM1041" i="12"/>
  <c r="AL1041" i="12" s="1"/>
  <c r="AI1041" i="12"/>
  <c r="AH1041" i="12" s="1"/>
  <c r="AD1041" i="12"/>
  <c r="Z1041" i="12"/>
  <c r="O1041" i="12"/>
  <c r="BM512" i="12"/>
  <c r="BM511" i="12"/>
  <c r="BM510" i="12"/>
  <c r="BM509" i="12"/>
  <c r="BM508" i="12"/>
  <c r="BG1040" i="12"/>
  <c r="BM1040" i="12" s="1"/>
  <c r="AU1040" i="12"/>
  <c r="AT1040" i="12" s="1"/>
  <c r="AY1040" i="12"/>
  <c r="AM1040" i="12"/>
  <c r="AL1040" i="12" s="1"/>
  <c r="AI1040" i="12"/>
  <c r="AH1040" i="12" s="1"/>
  <c r="AD1040" i="12"/>
  <c r="Z1040" i="12"/>
  <c r="O1040" i="12"/>
  <c r="BG1039" i="12"/>
  <c r="AU1039" i="12"/>
  <c r="AT1039" i="12" s="1"/>
  <c r="AY1039" i="12"/>
  <c r="AM1039" i="12"/>
  <c r="AL1039" i="12" s="1"/>
  <c r="AI1039" i="12"/>
  <c r="AH1039" i="12" s="1"/>
  <c r="AD1039" i="12"/>
  <c r="Z1039" i="12"/>
  <c r="O1039" i="12"/>
  <c r="BG1038" i="12"/>
  <c r="BM1038" i="12" s="1"/>
  <c r="AU1038" i="12"/>
  <c r="AY1038" i="12"/>
  <c r="AM1038" i="12"/>
  <c r="AL1038" i="12" s="1"/>
  <c r="AI1038" i="12"/>
  <c r="AH1038" i="12" s="1"/>
  <c r="AD1038" i="12"/>
  <c r="Z1038" i="12"/>
  <c r="O1038" i="12"/>
  <c r="BG1037" i="12"/>
  <c r="BM1037" i="12" s="1"/>
  <c r="AU1037" i="12"/>
  <c r="AT1037" i="12" s="1"/>
  <c r="AY1037" i="12"/>
  <c r="AM1037" i="12"/>
  <c r="AL1037" i="12" s="1"/>
  <c r="AI1037" i="12"/>
  <c r="AH1037" i="12" s="1"/>
  <c r="AD1037" i="12"/>
  <c r="Z1037" i="12"/>
  <c r="O1037" i="12"/>
  <c r="BG1036" i="12"/>
  <c r="BM1036" i="12" s="1"/>
  <c r="AU1036" i="12"/>
  <c r="AT1036" i="12" s="1"/>
  <c r="AY1036" i="12"/>
  <c r="AM1036" i="12"/>
  <c r="AL1036" i="12" s="1"/>
  <c r="AI1036" i="12"/>
  <c r="AH1036" i="12" s="1"/>
  <c r="AD1036" i="12"/>
  <c r="Z1036" i="12"/>
  <c r="O1036" i="12"/>
  <c r="BG1035" i="12"/>
  <c r="AU1035" i="12"/>
  <c r="AT1035" i="12" s="1"/>
  <c r="AY1035" i="12"/>
  <c r="AM1035" i="12"/>
  <c r="AL1035" i="12" s="1"/>
  <c r="AI1035" i="12"/>
  <c r="AH1035" i="12" s="1"/>
  <c r="AD1035" i="12"/>
  <c r="Z1035" i="12"/>
  <c r="O1035" i="12"/>
  <c r="BG1034" i="12"/>
  <c r="AU1034" i="12"/>
  <c r="AT1034" i="12" s="1"/>
  <c r="AY1034" i="12"/>
  <c r="AM1034" i="12"/>
  <c r="AL1034" i="12" s="1"/>
  <c r="AI1034" i="12"/>
  <c r="AH1034" i="12" s="1"/>
  <c r="AD1034" i="12"/>
  <c r="Z1034" i="12"/>
  <c r="O1034" i="12"/>
  <c r="BG1033" i="12"/>
  <c r="BM1033" i="12" s="1"/>
  <c r="AU1033" i="12"/>
  <c r="AT1033" i="12" s="1"/>
  <c r="AY1033" i="12"/>
  <c r="AM1033" i="12"/>
  <c r="AL1033" i="12" s="1"/>
  <c r="AI1033" i="12"/>
  <c r="AH1033" i="12" s="1"/>
  <c r="AD1033" i="12"/>
  <c r="Z1033" i="12"/>
  <c r="O1033" i="12"/>
  <c r="BG1032" i="12"/>
  <c r="BM1032" i="12" s="1"/>
  <c r="AU1032" i="12"/>
  <c r="AT1032" i="12" s="1"/>
  <c r="AY1032" i="12"/>
  <c r="AM1032" i="12"/>
  <c r="AL1032" i="12" s="1"/>
  <c r="AI1032" i="12"/>
  <c r="AH1032" i="12" s="1"/>
  <c r="AD1032" i="12"/>
  <c r="Z1032" i="12"/>
  <c r="O1032" i="12"/>
  <c r="BG1031" i="12"/>
  <c r="AU1031" i="12"/>
  <c r="AT1031" i="12" s="1"/>
  <c r="AY1031" i="12"/>
  <c r="AM1031" i="12"/>
  <c r="AL1031" i="12" s="1"/>
  <c r="AI1031" i="12"/>
  <c r="AH1031" i="12" s="1"/>
  <c r="AD1031" i="12"/>
  <c r="Z1031" i="12"/>
  <c r="O1031" i="12"/>
  <c r="BG1030" i="12"/>
  <c r="BM1030" i="12" s="1"/>
  <c r="AU1030" i="12"/>
  <c r="AY1030" i="12"/>
  <c r="AM1030" i="12"/>
  <c r="AL1030" i="12" s="1"/>
  <c r="AI1030" i="12"/>
  <c r="AH1030" i="12" s="1"/>
  <c r="AD1030" i="12"/>
  <c r="Z1030" i="12"/>
  <c r="O1030" i="12"/>
  <c r="BG1029" i="12"/>
  <c r="BM1029" i="12" s="1"/>
  <c r="AU1029" i="12"/>
  <c r="AT1029" i="12" s="1"/>
  <c r="AY1029" i="12"/>
  <c r="AM1029" i="12"/>
  <c r="AL1029" i="12" s="1"/>
  <c r="AI1029" i="12"/>
  <c r="AH1029" i="12" s="1"/>
  <c r="AD1029" i="12"/>
  <c r="Z1029" i="12"/>
  <c r="O1029" i="12"/>
  <c r="BG1028" i="12"/>
  <c r="BM1028" i="12" s="1"/>
  <c r="AU1028" i="12"/>
  <c r="AY1028" i="12"/>
  <c r="AM1028" i="12"/>
  <c r="AL1028" i="12" s="1"/>
  <c r="AI1028" i="12"/>
  <c r="AD1028" i="12"/>
  <c r="Z1028" i="12"/>
  <c r="O1028" i="12"/>
  <c r="AQ1027" i="12"/>
  <c r="H1027" i="12"/>
  <c r="BF1027" i="12"/>
  <c r="BE1027" i="12"/>
  <c r="BD1027" i="12"/>
  <c r="BC1027" i="12"/>
  <c r="BB1027" i="12"/>
  <c r="BA1027" i="12"/>
  <c r="AZ1027" i="12"/>
  <c r="AX1027" i="12"/>
  <c r="AW1027" i="12"/>
  <c r="AV1027" i="12"/>
  <c r="AS1027" i="12"/>
  <c r="AR1027" i="12"/>
  <c r="AO1027" i="12"/>
  <c r="AN1027" i="12"/>
  <c r="AK1027" i="12"/>
  <c r="AJ1027" i="12"/>
  <c r="AG1027" i="12"/>
  <c r="AF1027" i="12"/>
  <c r="AE1027" i="12"/>
  <c r="AC1027" i="12"/>
  <c r="AB1027" i="12"/>
  <c r="AA1027" i="12"/>
  <c r="V1027" i="12"/>
  <c r="U1027" i="12"/>
  <c r="T1027" i="12"/>
  <c r="R1027" i="12"/>
  <c r="Q1027" i="12"/>
  <c r="P1027" i="12"/>
  <c r="N1027" i="12"/>
  <c r="M1027" i="12"/>
  <c r="L1027" i="12"/>
  <c r="K1027" i="12"/>
  <c r="J1027" i="12"/>
  <c r="I1027" i="12"/>
  <c r="BH506" i="12"/>
  <c r="BN1026" i="12"/>
  <c r="BM1026" i="12"/>
  <c r="AY1026" i="12"/>
  <c r="AT1026" i="12"/>
  <c r="AL1026" i="12"/>
  <c r="AH1026" i="12"/>
  <c r="AD1026" i="12"/>
  <c r="Z1026" i="12"/>
  <c r="BN1025" i="12"/>
  <c r="BM1025" i="12"/>
  <c r="AY1025" i="12"/>
  <c r="AT1025" i="12"/>
  <c r="AL1025" i="12"/>
  <c r="AH1025" i="12"/>
  <c r="AD1025" i="12"/>
  <c r="Z1025" i="12"/>
  <c r="BN1024" i="12"/>
  <c r="BM1024" i="12"/>
  <c r="AY1024" i="12"/>
  <c r="AT1024" i="12"/>
  <c r="AL1024" i="12"/>
  <c r="AH1024" i="12"/>
  <c r="AD1024" i="12"/>
  <c r="Z1024" i="12"/>
  <c r="BN1023" i="12"/>
  <c r="BM1023" i="12"/>
  <c r="AY1023" i="12"/>
  <c r="AT1023" i="12"/>
  <c r="AL1023" i="12"/>
  <c r="AH1023" i="12"/>
  <c r="AD1023" i="12"/>
  <c r="Z1023" i="12"/>
  <c r="BN1022" i="12"/>
  <c r="BM1022" i="12"/>
  <c r="AY1022" i="12"/>
  <c r="AT1022" i="12"/>
  <c r="AL1022" i="12"/>
  <c r="AH1022" i="12"/>
  <c r="AD1022" i="12"/>
  <c r="Z1022" i="12"/>
  <c r="BN1021" i="12"/>
  <c r="BM1021" i="12"/>
  <c r="AY1021" i="12"/>
  <c r="AT1021" i="12"/>
  <c r="AL1021" i="12"/>
  <c r="AH1021" i="12"/>
  <c r="AD1021" i="12"/>
  <c r="Z1021" i="12"/>
  <c r="BN1020" i="12"/>
  <c r="BM1020" i="12"/>
  <c r="AY1020" i="12"/>
  <c r="AT1020" i="12"/>
  <c r="AL1020" i="12"/>
  <c r="AH1020" i="12"/>
  <c r="AD1020" i="12"/>
  <c r="Z1020" i="12"/>
  <c r="BN500" i="12"/>
  <c r="BM500" i="12"/>
  <c r="BN1019" i="12"/>
  <c r="BM1019" i="12"/>
  <c r="AY1019" i="12"/>
  <c r="AT1019" i="12"/>
  <c r="AL1019" i="12"/>
  <c r="AH1019" i="12"/>
  <c r="AD1019" i="12"/>
  <c r="Z1019" i="12"/>
  <c r="BG1018" i="12"/>
  <c r="BN1018" i="12" s="1"/>
  <c r="AY1018" i="12"/>
  <c r="AT1018" i="12"/>
  <c r="AL1018" i="12"/>
  <c r="AH1018" i="12"/>
  <c r="AD1018" i="12"/>
  <c r="Z1018" i="12"/>
  <c r="BG1017" i="12"/>
  <c r="BM1017" i="12" s="1"/>
  <c r="AY1017" i="12"/>
  <c r="AT1017" i="12"/>
  <c r="AL1017" i="12"/>
  <c r="AH1017" i="12"/>
  <c r="AD1017" i="12"/>
  <c r="Z1017" i="12"/>
  <c r="BG1016" i="12"/>
  <c r="AY1016" i="12"/>
  <c r="AT1016" i="12"/>
  <c r="AL1016" i="12"/>
  <c r="AH1016" i="12"/>
  <c r="AD1016" i="12"/>
  <c r="Z1016" i="12"/>
  <c r="AU1015" i="12"/>
  <c r="AQ1015" i="12"/>
  <c r="H1015" i="12"/>
  <c r="BF1015" i="12"/>
  <c r="BE1015" i="12"/>
  <c r="BD1015" i="12"/>
  <c r="BC1015" i="12"/>
  <c r="BB1015" i="12"/>
  <c r="BA1015" i="12"/>
  <c r="AZ1015" i="12"/>
  <c r="AX1015" i="12"/>
  <c r="AW1015" i="12"/>
  <c r="AV1015" i="12"/>
  <c r="AS1015" i="12"/>
  <c r="AR1015" i="12"/>
  <c r="AO1015" i="12"/>
  <c r="AN1015" i="12"/>
  <c r="AM1015" i="12"/>
  <c r="AK1015" i="12"/>
  <c r="AJ1015" i="12"/>
  <c r="AI1015" i="12"/>
  <c r="AG1015" i="12"/>
  <c r="AF1015" i="12"/>
  <c r="AE1015" i="12"/>
  <c r="AC1015" i="12"/>
  <c r="AB1015" i="12"/>
  <c r="AA1015" i="12"/>
  <c r="V1015" i="12"/>
  <c r="U1015" i="12"/>
  <c r="T1015" i="12"/>
  <c r="R1015" i="12"/>
  <c r="Q1015" i="12"/>
  <c r="P1015" i="12"/>
  <c r="O1015" i="12"/>
  <c r="N1015" i="12"/>
  <c r="M1015" i="12"/>
  <c r="L1015" i="12"/>
  <c r="K1015" i="12"/>
  <c r="J1015" i="12"/>
  <c r="I1015" i="12"/>
  <c r="BH498" i="12"/>
  <c r="BM497" i="12"/>
  <c r="BH495" i="12"/>
  <c r="BN1014" i="12"/>
  <c r="BM1014" i="12"/>
  <c r="AY1014" i="12"/>
  <c r="AT1014" i="12"/>
  <c r="AL1014" i="12"/>
  <c r="AH1014" i="12"/>
  <c r="AD1014" i="12"/>
  <c r="Z1014" i="12"/>
  <c r="BN1013" i="12"/>
  <c r="BM1013" i="12"/>
  <c r="AY1013" i="12"/>
  <c r="AT1013" i="12"/>
  <c r="AL1013" i="12"/>
  <c r="AH1013" i="12"/>
  <c r="AD1013" i="12"/>
  <c r="Z1013" i="12"/>
  <c r="BN1012" i="12"/>
  <c r="BM1012" i="12"/>
  <c r="AY1012" i="12"/>
  <c r="AT1012" i="12"/>
  <c r="AL1012" i="12"/>
  <c r="AH1012" i="12"/>
  <c r="AD1012" i="12"/>
  <c r="Z1012" i="12"/>
  <c r="BN491" i="12"/>
  <c r="BM491" i="12"/>
  <c r="BN490" i="12"/>
  <c r="BM490" i="12"/>
  <c r="BN489" i="12"/>
  <c r="BM489" i="12"/>
  <c r="BG1011" i="12"/>
  <c r="BN1011" i="12" s="1"/>
  <c r="AY1011" i="12"/>
  <c r="AT1011" i="12"/>
  <c r="AL1011" i="12"/>
  <c r="AH1011" i="12"/>
  <c r="AD1011" i="12"/>
  <c r="Z1011" i="12"/>
  <c r="BG1010" i="12"/>
  <c r="BM1010" i="12" s="1"/>
  <c r="AY1010" i="12"/>
  <c r="AT1010" i="12"/>
  <c r="AL1010" i="12"/>
  <c r="AH1010" i="12"/>
  <c r="AD1010" i="12"/>
  <c r="Z1010" i="12"/>
  <c r="AU1009" i="12"/>
  <c r="AQ1009" i="12"/>
  <c r="H1009" i="12"/>
  <c r="BF1009" i="12"/>
  <c r="BE1009" i="12"/>
  <c r="BD1009" i="12"/>
  <c r="BC1009" i="12"/>
  <c r="BB1009" i="12"/>
  <c r="BA1009" i="12"/>
  <c r="AZ1009" i="12"/>
  <c r="AX1009" i="12"/>
  <c r="AW1009" i="12"/>
  <c r="AV1009" i="12"/>
  <c r="AS1009" i="12"/>
  <c r="AR1009" i="12"/>
  <c r="AO1009" i="12"/>
  <c r="AN1009" i="12"/>
  <c r="AM1009" i="12"/>
  <c r="AK1009" i="12"/>
  <c r="AJ1009" i="12"/>
  <c r="AI1009" i="12"/>
  <c r="AG1009" i="12"/>
  <c r="AF1009" i="12"/>
  <c r="AE1009" i="12"/>
  <c r="AC1009" i="12"/>
  <c r="AB1009" i="12"/>
  <c r="AA1009" i="12"/>
  <c r="V1009" i="12"/>
  <c r="U1009" i="12"/>
  <c r="T1009" i="12"/>
  <c r="R1009" i="12"/>
  <c r="Q1009" i="12"/>
  <c r="P1009" i="12"/>
  <c r="O1009" i="12"/>
  <c r="N1009" i="12"/>
  <c r="M1009" i="12"/>
  <c r="L1009" i="12"/>
  <c r="K1009" i="12"/>
  <c r="J1009" i="12"/>
  <c r="I1009" i="12"/>
  <c r="BH487" i="12"/>
  <c r="BM486" i="12"/>
  <c r="AP486" i="12"/>
  <c r="S486" i="12"/>
  <c r="AL486" i="12"/>
  <c r="AH486" i="12"/>
  <c r="AD486" i="12"/>
  <c r="Z486" i="12"/>
  <c r="BM484" i="12"/>
  <c r="AU1008" i="12"/>
  <c r="AZ1008" i="12" s="1"/>
  <c r="AM1008" i="12"/>
  <c r="AL1008" i="12" s="1"/>
  <c r="AL1007" i="12" s="1"/>
  <c r="AH1008" i="12"/>
  <c r="AH1007" i="12" s="1"/>
  <c r="AD1008" i="12"/>
  <c r="AD1007" i="12" s="1"/>
  <c r="Z1008" i="12"/>
  <c r="Z1007" i="12" s="1"/>
  <c r="AQ1007" i="12"/>
  <c r="H1007" i="12"/>
  <c r="BF1007" i="12"/>
  <c r="BE1007" i="12"/>
  <c r="BD1007" i="12"/>
  <c r="BC1007" i="12"/>
  <c r="BB1007" i="12"/>
  <c r="BA1007" i="12"/>
  <c r="AX1007" i="12"/>
  <c r="AW1007" i="12"/>
  <c r="AV1007" i="12"/>
  <c r="AS1007" i="12"/>
  <c r="AR1007" i="12"/>
  <c r="AO1007" i="12"/>
  <c r="AN1007" i="12"/>
  <c r="AK1007" i="12"/>
  <c r="AJ1007" i="12"/>
  <c r="AI1007" i="12"/>
  <c r="AG1007" i="12"/>
  <c r="AF1007" i="12"/>
  <c r="AE1007" i="12"/>
  <c r="AC1007" i="12"/>
  <c r="AB1007" i="12"/>
  <c r="AA1007" i="12"/>
  <c r="V1007" i="12"/>
  <c r="U1007" i="12"/>
  <c r="T1007" i="12"/>
  <c r="R1007" i="12"/>
  <c r="Q1007" i="12"/>
  <c r="P1007" i="12"/>
  <c r="O1007" i="12"/>
  <c r="N1007" i="12"/>
  <c r="M1007" i="12"/>
  <c r="L1007" i="12"/>
  <c r="K1007" i="12"/>
  <c r="J1007" i="12"/>
  <c r="I1007" i="12"/>
  <c r="BH482" i="12"/>
  <c r="BN1006" i="12"/>
  <c r="BM1006" i="12"/>
  <c r="AY1006" i="12"/>
  <c r="AT1006" i="12"/>
  <c r="AL1006" i="12"/>
  <c r="AH1006" i="12"/>
  <c r="AD1006" i="12"/>
  <c r="Z1006" i="12"/>
  <c r="BN1005" i="12"/>
  <c r="BM1005" i="12"/>
  <c r="AY1005" i="12"/>
  <c r="AT1005" i="12"/>
  <c r="AL1005" i="12"/>
  <c r="AH1005" i="12"/>
  <c r="AD1005" i="12"/>
  <c r="Z1005" i="12"/>
  <c r="BN1004" i="12"/>
  <c r="BM1004" i="12"/>
  <c r="AY1004" i="12"/>
  <c r="AT1004" i="12"/>
  <c r="AL1004" i="12"/>
  <c r="AH1004" i="12"/>
  <c r="AD1004" i="12"/>
  <c r="Z1004" i="12"/>
  <c r="BN1003" i="12"/>
  <c r="BM1003" i="12"/>
  <c r="AY1003" i="12"/>
  <c r="AT1003" i="12"/>
  <c r="AL1003" i="12"/>
  <c r="AH1003" i="12"/>
  <c r="AD1003" i="12"/>
  <c r="Z1003" i="12"/>
  <c r="BN480" i="12"/>
  <c r="BM480" i="12"/>
  <c r="BN479" i="12"/>
  <c r="BM479" i="12"/>
  <c r="BG1002" i="12"/>
  <c r="BN1002" i="12" s="1"/>
  <c r="AY1002" i="12"/>
  <c r="AT1002" i="12"/>
  <c r="AL1002" i="12"/>
  <c r="AH1002" i="12"/>
  <c r="AD1002" i="12"/>
  <c r="Z1002" i="12"/>
  <c r="O1002" i="12"/>
  <c r="BG1001" i="12"/>
  <c r="BN1001" i="12" s="1"/>
  <c r="AY1001" i="12"/>
  <c r="AY1000" i="12" s="1"/>
  <c r="AT1001" i="12"/>
  <c r="AL1001" i="12"/>
  <c r="AL1000" i="12" s="1"/>
  <c r="AH1001" i="12"/>
  <c r="AD1001" i="12"/>
  <c r="Z1001" i="12"/>
  <c r="Z1000" i="12" s="1"/>
  <c r="O1001" i="12"/>
  <c r="O1000" i="12" s="1"/>
  <c r="AU1000" i="12"/>
  <c r="AQ1000" i="12"/>
  <c r="H1000" i="12"/>
  <c r="BF1000" i="12"/>
  <c r="BE1000" i="12"/>
  <c r="BD1000" i="12"/>
  <c r="BC1000" i="12"/>
  <c r="BB1000" i="12"/>
  <c r="BA1000" i="12"/>
  <c r="AZ1000" i="12"/>
  <c r="AX1000" i="12"/>
  <c r="AW1000" i="12"/>
  <c r="AV1000" i="12"/>
  <c r="AS1000" i="12"/>
  <c r="AR1000" i="12"/>
  <c r="AO1000" i="12"/>
  <c r="AN1000" i="12"/>
  <c r="AM1000" i="12"/>
  <c r="AK1000" i="12"/>
  <c r="AJ1000" i="12"/>
  <c r="AI1000" i="12"/>
  <c r="AG1000" i="12"/>
  <c r="AF1000" i="12"/>
  <c r="AE1000" i="12"/>
  <c r="AC1000" i="12"/>
  <c r="AB1000" i="12"/>
  <c r="AA1000" i="12"/>
  <c r="V1000" i="12"/>
  <c r="U1000" i="12"/>
  <c r="T1000" i="12"/>
  <c r="R1000" i="12"/>
  <c r="Q1000" i="12"/>
  <c r="P1000" i="12"/>
  <c r="N1000" i="12"/>
  <c r="M1000" i="12"/>
  <c r="L1000" i="12"/>
  <c r="K1000" i="12"/>
  <c r="J1000" i="12"/>
  <c r="I1000" i="12"/>
  <c r="BH477" i="12"/>
  <c r="BN999" i="12"/>
  <c r="BM999" i="12"/>
  <c r="AZ999" i="12"/>
  <c r="AY999" i="12" s="1"/>
  <c r="AT999" i="12"/>
  <c r="AL999" i="12"/>
  <c r="AH999" i="12"/>
  <c r="AD999" i="12"/>
  <c r="Z999" i="12"/>
  <c r="K999" i="12"/>
  <c r="G999" i="12"/>
  <c r="BN998" i="12"/>
  <c r="BM998" i="12"/>
  <c r="AZ998" i="12"/>
  <c r="AY998" i="12" s="1"/>
  <c r="AT998" i="12"/>
  <c r="AL998" i="12"/>
  <c r="AH998" i="12"/>
  <c r="AD998" i="12"/>
  <c r="Z998" i="12"/>
  <c r="K998" i="12"/>
  <c r="G998" i="12"/>
  <c r="BN997" i="12"/>
  <c r="BM997" i="12"/>
  <c r="AZ997" i="12"/>
  <c r="AY997" i="12" s="1"/>
  <c r="AT997" i="12"/>
  <c r="AL997" i="12"/>
  <c r="AH997" i="12"/>
  <c r="AD997" i="12"/>
  <c r="Z997" i="12"/>
  <c r="K997" i="12"/>
  <c r="G997" i="12"/>
  <c r="BN996" i="12"/>
  <c r="BM996" i="12"/>
  <c r="AZ996" i="12"/>
  <c r="AY996" i="12" s="1"/>
  <c r="AT996" i="12"/>
  <c r="AL996" i="12"/>
  <c r="AH996" i="12"/>
  <c r="AD996" i="12"/>
  <c r="Z996" i="12"/>
  <c r="K996" i="12"/>
  <c r="G996" i="12"/>
  <c r="BN995" i="12"/>
  <c r="BM995" i="12"/>
  <c r="AZ995" i="12"/>
  <c r="AY995" i="12" s="1"/>
  <c r="AT995" i="12"/>
  <c r="AL995" i="12"/>
  <c r="AH995" i="12"/>
  <c r="AD995" i="12"/>
  <c r="Z995" i="12"/>
  <c r="K995" i="12"/>
  <c r="G995" i="12"/>
  <c r="BM475" i="12"/>
  <c r="BM474" i="12"/>
  <c r="BM473" i="12"/>
  <c r="BG994" i="12"/>
  <c r="BN994" i="12" s="1"/>
  <c r="AY994" i="12"/>
  <c r="AT994" i="12"/>
  <c r="AL994" i="12"/>
  <c r="AH994" i="12"/>
  <c r="AD994" i="12"/>
  <c r="Z994" i="12"/>
  <c r="K994" i="12"/>
  <c r="BG993" i="12"/>
  <c r="BN993" i="12" s="1"/>
  <c r="AY993" i="12"/>
  <c r="AT993" i="12"/>
  <c r="AT992" i="12" s="1"/>
  <c r="AL993" i="12"/>
  <c r="AH993" i="12"/>
  <c r="AD993" i="12"/>
  <c r="AD992" i="12" s="1"/>
  <c r="Z993" i="12"/>
  <c r="Z992" i="12" s="1"/>
  <c r="K993" i="12"/>
  <c r="K992" i="12" s="1"/>
  <c r="AU992" i="12"/>
  <c r="AQ992" i="12"/>
  <c r="H992" i="12"/>
  <c r="BF992" i="12"/>
  <c r="BE992" i="12"/>
  <c r="BD992" i="12"/>
  <c r="BC992" i="12"/>
  <c r="BB992" i="12"/>
  <c r="BA992" i="12"/>
  <c r="AZ992" i="12"/>
  <c r="AX992" i="12"/>
  <c r="AW992" i="12"/>
  <c r="AV992" i="12"/>
  <c r="AS992" i="12"/>
  <c r="AR992" i="12"/>
  <c r="AO992" i="12"/>
  <c r="AN992" i="12"/>
  <c r="AM992" i="12"/>
  <c r="AK992" i="12"/>
  <c r="AJ992" i="12"/>
  <c r="AI992" i="12"/>
  <c r="AG992" i="12"/>
  <c r="AF992" i="12"/>
  <c r="AE992" i="12"/>
  <c r="AC992" i="12"/>
  <c r="AB992" i="12"/>
  <c r="AA992" i="12"/>
  <c r="V992" i="12"/>
  <c r="U992" i="12"/>
  <c r="T992" i="12"/>
  <c r="R992" i="12"/>
  <c r="Q992" i="12"/>
  <c r="P992" i="12"/>
  <c r="O992" i="12"/>
  <c r="N992" i="12"/>
  <c r="M992" i="12"/>
  <c r="L992" i="12"/>
  <c r="J992" i="12"/>
  <c r="I992" i="12"/>
  <c r="BH471" i="12"/>
  <c r="BN991" i="12"/>
  <c r="BM991" i="12"/>
  <c r="BH468" i="12"/>
  <c r="AU988" i="12"/>
  <c r="BN988" i="12" s="1"/>
  <c r="H988" i="12"/>
  <c r="BM988" i="12" s="1"/>
  <c r="G988" i="12"/>
  <c r="AZ988" i="12" s="1"/>
  <c r="AY988" i="12" s="1"/>
  <c r="AL988" i="12"/>
  <c r="AH988" i="12"/>
  <c r="AD988" i="12"/>
  <c r="Z988" i="12"/>
  <c r="AU987" i="12"/>
  <c r="BN987" i="12" s="1"/>
  <c r="BM987" i="12"/>
  <c r="AZ987" i="12"/>
  <c r="AY987" i="12" s="1"/>
  <c r="AL987" i="12"/>
  <c r="AH987" i="12"/>
  <c r="AD987" i="12"/>
  <c r="Z987" i="12"/>
  <c r="O987" i="12"/>
  <c r="AU986" i="12"/>
  <c r="BN986" i="12" s="1"/>
  <c r="BM986" i="12"/>
  <c r="AZ986" i="12"/>
  <c r="AY986" i="12" s="1"/>
  <c r="AL986" i="12"/>
  <c r="AH986" i="12"/>
  <c r="AD986" i="12"/>
  <c r="Z986" i="12"/>
  <c r="O986" i="12"/>
  <c r="BM465" i="12"/>
  <c r="BN464" i="12"/>
  <c r="BM464" i="12"/>
  <c r="BM462" i="12"/>
  <c r="BM461" i="12"/>
  <c r="BH460" i="12"/>
  <c r="BH459" i="12"/>
  <c r="BN985" i="12"/>
  <c r="BM985" i="12"/>
  <c r="AY985" i="12"/>
  <c r="AT985" i="12"/>
  <c r="AL985" i="12"/>
  <c r="AH985" i="12"/>
  <c r="AD985" i="12"/>
  <c r="Z985" i="12"/>
  <c r="BN984" i="12"/>
  <c r="BM984" i="12"/>
  <c r="BN458" i="12"/>
  <c r="BM458" i="12"/>
  <c r="BN457" i="12"/>
  <c r="BM457" i="12"/>
  <c r="BN456" i="12"/>
  <c r="BM456" i="12"/>
  <c r="BG983" i="12"/>
  <c r="BM983" i="12" s="1"/>
  <c r="AY983" i="12"/>
  <c r="AT983" i="12"/>
  <c r="AL983" i="12"/>
  <c r="AH983" i="12"/>
  <c r="AD983" i="12"/>
  <c r="Z983" i="12"/>
  <c r="BG982" i="12"/>
  <c r="BN982" i="12" s="1"/>
  <c r="AY982" i="12"/>
  <c r="AT982" i="12"/>
  <c r="AL982" i="12"/>
  <c r="AH982" i="12"/>
  <c r="AD982" i="12"/>
  <c r="Z982" i="12"/>
  <c r="AU981" i="12"/>
  <c r="AQ981" i="12"/>
  <c r="H981" i="12"/>
  <c r="BH981" i="12"/>
  <c r="BF981" i="12"/>
  <c r="BE981" i="12"/>
  <c r="BD981" i="12"/>
  <c r="BC981" i="12"/>
  <c r="BB981" i="12"/>
  <c r="BA981" i="12"/>
  <c r="AZ981" i="12"/>
  <c r="AX981" i="12"/>
  <c r="AW981" i="12"/>
  <c r="AV981" i="12"/>
  <c r="AS981" i="12"/>
  <c r="AR981" i="12"/>
  <c r="AO981" i="12"/>
  <c r="AN981" i="12"/>
  <c r="AM981" i="12"/>
  <c r="AK981" i="12"/>
  <c r="AJ981" i="12"/>
  <c r="AI981" i="12"/>
  <c r="AG981" i="12"/>
  <c r="AF981" i="12"/>
  <c r="AE981" i="12"/>
  <c r="AC981" i="12"/>
  <c r="AB981" i="12"/>
  <c r="AA981" i="12"/>
  <c r="V981" i="12"/>
  <c r="U981" i="12"/>
  <c r="T981" i="12"/>
  <c r="R981" i="12"/>
  <c r="Q981" i="12"/>
  <c r="P981" i="12"/>
  <c r="O981" i="12"/>
  <c r="N981" i="12"/>
  <c r="M981" i="12"/>
  <c r="L981" i="12"/>
  <c r="K981" i="12"/>
  <c r="J981" i="12"/>
  <c r="I981" i="12"/>
  <c r="BH454" i="12"/>
  <c r="AU980" i="12"/>
  <c r="BN980" i="12" s="1"/>
  <c r="BM980" i="12"/>
  <c r="AY980" i="12"/>
  <c r="AL980" i="12"/>
  <c r="AH980" i="12"/>
  <c r="AD980" i="12"/>
  <c r="Z980" i="12"/>
  <c r="BM450" i="12"/>
  <c r="BM449" i="12"/>
  <c r="BH448" i="12"/>
  <c r="BH447" i="12"/>
  <c r="BN446" i="12"/>
  <c r="BM446" i="12"/>
  <c r="BG979" i="12"/>
  <c r="BN979" i="12" s="1"/>
  <c r="AY979" i="12"/>
  <c r="AT979" i="12"/>
  <c r="AL979" i="12"/>
  <c r="AH979" i="12"/>
  <c r="AD979" i="12"/>
  <c r="Z979" i="12"/>
  <c r="BN444" i="12"/>
  <c r="BN443" i="12"/>
  <c r="BM443" i="12"/>
  <c r="BN442" i="12"/>
  <c r="BM442" i="12"/>
  <c r="BG978" i="12"/>
  <c r="BN978" i="12" s="1"/>
  <c r="BG573" i="12"/>
  <c r="BN573" i="12" s="1"/>
  <c r="BG574" i="12"/>
  <c r="BN574" i="12" s="1"/>
  <c r="BG575" i="12"/>
  <c r="BN575" i="12" s="1"/>
  <c r="BG576" i="12"/>
  <c r="BM576" i="12" s="1"/>
  <c r="BG577" i="12"/>
  <c r="BN577" i="12" s="1"/>
  <c r="BG578" i="12"/>
  <c r="BM578" i="12" s="1"/>
  <c r="BG579" i="12"/>
  <c r="BN579" i="12" s="1"/>
  <c r="BG580" i="12"/>
  <c r="BM580" i="12" s="1"/>
  <c r="BG581" i="12"/>
  <c r="BM581" i="12" s="1"/>
  <c r="BG582" i="12"/>
  <c r="BN582" i="12" s="1"/>
  <c r="BG583" i="12"/>
  <c r="BN583" i="12" s="1"/>
  <c r="BG586" i="12"/>
  <c r="BN586" i="12" s="1"/>
  <c r="BG587" i="12"/>
  <c r="BN587" i="12" s="1"/>
  <c r="BG588" i="12"/>
  <c r="BN588" i="12" s="1"/>
  <c r="BG589" i="12"/>
  <c r="BM589" i="12" s="1"/>
  <c r="BG590" i="12"/>
  <c r="BN590" i="12" s="1"/>
  <c r="BG591" i="12"/>
  <c r="BM591" i="12" s="1"/>
  <c r="BG592" i="12"/>
  <c r="BN592" i="12" s="1"/>
  <c r="BG594" i="12"/>
  <c r="BN594" i="12" s="1"/>
  <c r="BG595" i="12"/>
  <c r="BN595" i="12" s="1"/>
  <c r="BG598" i="12"/>
  <c r="BN598" i="12" s="1"/>
  <c r="BG599" i="12"/>
  <c r="BN599" i="12" s="1"/>
  <c r="BG600" i="12"/>
  <c r="BN600" i="12" s="1"/>
  <c r="BG601" i="12"/>
  <c r="BN601" i="12" s="1"/>
  <c r="BG602" i="12"/>
  <c r="BN602" i="12" s="1"/>
  <c r="BG603" i="12"/>
  <c r="BN603" i="12" s="1"/>
  <c r="BG604" i="12"/>
  <c r="BN604" i="12" s="1"/>
  <c r="BG605" i="12"/>
  <c r="BM605" i="12" s="1"/>
  <c r="BG606" i="12"/>
  <c r="BN606" i="12" s="1"/>
  <c r="BG607" i="12"/>
  <c r="BN607" i="12" s="1"/>
  <c r="BG608" i="12"/>
  <c r="BM608" i="12" s="1"/>
  <c r="BG609" i="12"/>
  <c r="BN609" i="12" s="1"/>
  <c r="BG610" i="12"/>
  <c r="BN610" i="12" s="1"/>
  <c r="BG611" i="12"/>
  <c r="BN611" i="12" s="1"/>
  <c r="BG612" i="12"/>
  <c r="BN612" i="12" s="1"/>
  <c r="BG613" i="12"/>
  <c r="BN613" i="12" s="1"/>
  <c r="BG614" i="12"/>
  <c r="BM614" i="12" s="1"/>
  <c r="BG615" i="12"/>
  <c r="BN615" i="12" s="1"/>
  <c r="BG616" i="12"/>
  <c r="BN616" i="12" s="1"/>
  <c r="BG617" i="12"/>
  <c r="BN617" i="12" s="1"/>
  <c r="BG618" i="12"/>
  <c r="BN618" i="12" s="1"/>
  <c r="BG619" i="12"/>
  <c r="BN619" i="12" s="1"/>
  <c r="BG620" i="12"/>
  <c r="BM620" i="12" s="1"/>
  <c r="BG621" i="12"/>
  <c r="BM621" i="12" s="1"/>
  <c r="BG622" i="12"/>
  <c r="BN622" i="12" s="1"/>
  <c r="BG623" i="12"/>
  <c r="BN623" i="12" s="1"/>
  <c r="BG624" i="12"/>
  <c r="BN624" i="12" s="1"/>
  <c r="BG625" i="12"/>
  <c r="BN625" i="12" s="1"/>
  <c r="BG626" i="12"/>
  <c r="BN626" i="12" s="1"/>
  <c r="BG627" i="12"/>
  <c r="BN627" i="12" s="1"/>
  <c r="BG628" i="12"/>
  <c r="BN628" i="12" s="1"/>
  <c r="BG629" i="12"/>
  <c r="BN629" i="12" s="1"/>
  <c r="BG630" i="12"/>
  <c r="BN630" i="12" s="1"/>
  <c r="BG631" i="12"/>
  <c r="BN631" i="12" s="1"/>
  <c r="BG632" i="12"/>
  <c r="BN632" i="12" s="1"/>
  <c r="BG633" i="12"/>
  <c r="BN633" i="12" s="1"/>
  <c r="BG634" i="12"/>
  <c r="BN634" i="12" s="1"/>
  <c r="BG635" i="12"/>
  <c r="BN635" i="12" s="1"/>
  <c r="BG636" i="12"/>
  <c r="BN636" i="12" s="1"/>
  <c r="BG637" i="12"/>
  <c r="BM637" i="12" s="1"/>
  <c r="BG638" i="12"/>
  <c r="BM638" i="12" s="1"/>
  <c r="BG639" i="12"/>
  <c r="BN639" i="12" s="1"/>
  <c r="BG640" i="12"/>
  <c r="BN640" i="12" s="1"/>
  <c r="BG641" i="12"/>
  <c r="BN641" i="12" s="1"/>
  <c r="BG642" i="12"/>
  <c r="BM642" i="12" s="1"/>
  <c r="BG643" i="12"/>
  <c r="BN643" i="12" s="1"/>
  <c r="BG644" i="12"/>
  <c r="BN644" i="12" s="1"/>
  <c r="BG645" i="12"/>
  <c r="BN645" i="12" s="1"/>
  <c r="BG646" i="12"/>
  <c r="BN646" i="12" s="1"/>
  <c r="BG647" i="12"/>
  <c r="BN647" i="12" s="1"/>
  <c r="BG648" i="12"/>
  <c r="BN648" i="12" s="1"/>
  <c r="BG650" i="12"/>
  <c r="BN650" i="12" s="1"/>
  <c r="BG651" i="12"/>
  <c r="BN651" i="12" s="1"/>
  <c r="BG652" i="12"/>
  <c r="BM652" i="12" s="1"/>
  <c r="BG653" i="12"/>
  <c r="BN653" i="12" s="1"/>
  <c r="BG654" i="12"/>
  <c r="BN654" i="12" s="1"/>
  <c r="BG655" i="12"/>
  <c r="BM655" i="12" s="1"/>
  <c r="BG656" i="12"/>
  <c r="BM656" i="12" s="1"/>
  <c r="BG657" i="12"/>
  <c r="BN657" i="12" s="1"/>
  <c r="BG658" i="12"/>
  <c r="BG659" i="12"/>
  <c r="BN659" i="12" s="1"/>
  <c r="BG660" i="12"/>
  <c r="BM660" i="12" s="1"/>
  <c r="BG661" i="12"/>
  <c r="BM661" i="12" s="1"/>
  <c r="BG662" i="12"/>
  <c r="BM662" i="12" s="1"/>
  <c r="BG663" i="12"/>
  <c r="BN663" i="12" s="1"/>
  <c r="BG664" i="12"/>
  <c r="BM664" i="12" s="1"/>
  <c r="BG665" i="12"/>
  <c r="BN665" i="12" s="1"/>
  <c r="BG666" i="12"/>
  <c r="BN666" i="12" s="1"/>
  <c r="BG667" i="12"/>
  <c r="BN667" i="12" s="1"/>
  <c r="BG668" i="12"/>
  <c r="BM668" i="12" s="1"/>
  <c r="BG669" i="12"/>
  <c r="BN669" i="12" s="1"/>
  <c r="BG670" i="12"/>
  <c r="BN670" i="12" s="1"/>
  <c r="BG671" i="12"/>
  <c r="BN671" i="12" s="1"/>
  <c r="BG672" i="12"/>
  <c r="BM672" i="12" s="1"/>
  <c r="BG673" i="12"/>
  <c r="BN673" i="12" s="1"/>
  <c r="BG674" i="12"/>
  <c r="BN674" i="12" s="1"/>
  <c r="BG675" i="12"/>
  <c r="BN675" i="12" s="1"/>
  <c r="BG676" i="12"/>
  <c r="BM676" i="12" s="1"/>
  <c r="BG678" i="12"/>
  <c r="BM678" i="12" s="1"/>
  <c r="BG679" i="12"/>
  <c r="BN679" i="12" s="1"/>
  <c r="BG680" i="12"/>
  <c r="BN680" i="12" s="1"/>
  <c r="BG681" i="12"/>
  <c r="BM681" i="12" s="1"/>
  <c r="BG682" i="12"/>
  <c r="BN682" i="12" s="1"/>
  <c r="BG683" i="12"/>
  <c r="BN683" i="12" s="1"/>
  <c r="BG684" i="12"/>
  <c r="BN684" i="12" s="1"/>
  <c r="BG686" i="12"/>
  <c r="BM686" i="12" s="1"/>
  <c r="BG687" i="12"/>
  <c r="BN687" i="12" s="1"/>
  <c r="BG688" i="12"/>
  <c r="BN688" i="12" s="1"/>
  <c r="BG689" i="12"/>
  <c r="BM689" i="12" s="1"/>
  <c r="BG690" i="12"/>
  <c r="BN690" i="12" s="1"/>
  <c r="BG691" i="12"/>
  <c r="BN691" i="12" s="1"/>
  <c r="BG692" i="12"/>
  <c r="BN692" i="12" s="1"/>
  <c r="BG693" i="12"/>
  <c r="BN693" i="12" s="1"/>
  <c r="BG694" i="12"/>
  <c r="BM694" i="12" s="1"/>
  <c r="BG695" i="12"/>
  <c r="BM695" i="12" s="1"/>
  <c r="BG696" i="12"/>
  <c r="BM696" i="12" s="1"/>
  <c r="BG697" i="12"/>
  <c r="BN697" i="12" s="1"/>
  <c r="BG698" i="12"/>
  <c r="BM698" i="12" s="1"/>
  <c r="BG699" i="12"/>
  <c r="BM699" i="12" s="1"/>
  <c r="BG700" i="12"/>
  <c r="BN700" i="12" s="1"/>
  <c r="BG701" i="12"/>
  <c r="BM701" i="12" s="1"/>
  <c r="BG702" i="12"/>
  <c r="BM702" i="12" s="1"/>
  <c r="BG703" i="12"/>
  <c r="BM703" i="12" s="1"/>
  <c r="BG704" i="12"/>
  <c r="BN704" i="12" s="1"/>
  <c r="L727" i="12"/>
  <c r="K727" i="12" s="1"/>
  <c r="BG728" i="12"/>
  <c r="BG733" i="12"/>
  <c r="BM733" i="12" s="1"/>
  <c r="BG734" i="12"/>
  <c r="BN734" i="12" s="1"/>
  <c r="BG735" i="12"/>
  <c r="BN735" i="12" s="1"/>
  <c r="BG736" i="12"/>
  <c r="BN736" i="12" s="1"/>
  <c r="BG737" i="12"/>
  <c r="BN737" i="12" s="1"/>
  <c r="BG738" i="12"/>
  <c r="BN738" i="12" s="1"/>
  <c r="BG739" i="12"/>
  <c r="BN739" i="12" s="1"/>
  <c r="BG740" i="12"/>
  <c r="BN740" i="12" s="1"/>
  <c r="BG741" i="12"/>
  <c r="BN741" i="12" s="1"/>
  <c r="BG742" i="12"/>
  <c r="BN742" i="12" s="1"/>
  <c r="BG743" i="12"/>
  <c r="BN743" i="12" s="1"/>
  <c r="AU744" i="12"/>
  <c r="AZ744" i="12" s="1"/>
  <c r="AU745" i="12"/>
  <c r="AZ745" i="12" s="1"/>
  <c r="BG746" i="12"/>
  <c r="BN746" i="12" s="1"/>
  <c r="BG831" i="12"/>
  <c r="BN831" i="12" s="1"/>
  <c r="BG832" i="12"/>
  <c r="BN832" i="12" s="1"/>
  <c r="BG833" i="12"/>
  <c r="BM833" i="12" s="1"/>
  <c r="BG834" i="12"/>
  <c r="BN834" i="12" s="1"/>
  <c r="BG835" i="12"/>
  <c r="BN835" i="12" s="1"/>
  <c r="BG836" i="12"/>
  <c r="BN836" i="12" s="1"/>
  <c r="BG837" i="12"/>
  <c r="BN837" i="12" s="1"/>
  <c r="BG838" i="12"/>
  <c r="BN838" i="12" s="1"/>
  <c r="BG847" i="12"/>
  <c r="BN847" i="12" s="1"/>
  <c r="BG848" i="12"/>
  <c r="BM848" i="12" s="1"/>
  <c r="BG855" i="12"/>
  <c r="BN855" i="12" s="1"/>
  <c r="BG860" i="12"/>
  <c r="BM860" i="12" s="1"/>
  <c r="BG861" i="12"/>
  <c r="BM861" i="12" s="1"/>
  <c r="BG867" i="12"/>
  <c r="BM867" i="12" s="1"/>
  <c r="BG868" i="12"/>
  <c r="BM868" i="12" s="1"/>
  <c r="BG869" i="12"/>
  <c r="BN869" i="12" s="1"/>
  <c r="BG871" i="12"/>
  <c r="BG870" i="12" s="1"/>
  <c r="BG879" i="12"/>
  <c r="BN879" i="12" s="1"/>
  <c r="BG880" i="12"/>
  <c r="BG881" i="12"/>
  <c r="BM881" i="12" s="1"/>
  <c r="BG882" i="12"/>
  <c r="BN882" i="12" s="1"/>
  <c r="BG883" i="12"/>
  <c r="BN883" i="12" s="1"/>
  <c r="BG884" i="12"/>
  <c r="BN884" i="12" s="1"/>
  <c r="BG885" i="12"/>
  <c r="BN885" i="12" s="1"/>
  <c r="BG886" i="12"/>
  <c r="BN886" i="12" s="1"/>
  <c r="BG887" i="12"/>
  <c r="BN887" i="12" s="1"/>
  <c r="BG888" i="12"/>
  <c r="BM888" i="12" s="1"/>
  <c r="BG889" i="12"/>
  <c r="BM889" i="12" s="1"/>
  <c r="BG890" i="12"/>
  <c r="BN890" i="12" s="1"/>
  <c r="BG891" i="12"/>
  <c r="BN891" i="12" s="1"/>
  <c r="BG911" i="12"/>
  <c r="BM911" i="12" s="1"/>
  <c r="BG912" i="12"/>
  <c r="BM912" i="12" s="1"/>
  <c r="BG913" i="12"/>
  <c r="BM913" i="12" s="1"/>
  <c r="BG914" i="12"/>
  <c r="BM914" i="12" s="1"/>
  <c r="BG915" i="12"/>
  <c r="BM915" i="12" s="1"/>
  <c r="BG916" i="12"/>
  <c r="BM916" i="12" s="1"/>
  <c r="BG917" i="12"/>
  <c r="BM917" i="12" s="1"/>
  <c r="BG933" i="12"/>
  <c r="BM933" i="12" s="1"/>
  <c r="BG934" i="12"/>
  <c r="BM934" i="12" s="1"/>
  <c r="BG935" i="12"/>
  <c r="BM935" i="12" s="1"/>
  <c r="BG936" i="12"/>
  <c r="BN936" i="12" s="1"/>
  <c r="BG937" i="12"/>
  <c r="BN937" i="12" s="1"/>
  <c r="BG938" i="12"/>
  <c r="BM938" i="12" s="1"/>
  <c r="BG939" i="12"/>
  <c r="BN939" i="12" s="1"/>
  <c r="BG948" i="12"/>
  <c r="BM948" i="12" s="1"/>
  <c r="BG949" i="12"/>
  <c r="BN949" i="12" s="1"/>
  <c r="BG950" i="12"/>
  <c r="BN950" i="12" s="1"/>
  <c r="BG966" i="12"/>
  <c r="BN966" i="12" s="1"/>
  <c r="AU976" i="12"/>
  <c r="AT976" i="12" s="1"/>
  <c r="AU572" i="12"/>
  <c r="AU585" i="12"/>
  <c r="AU593" i="12"/>
  <c r="AU596" i="12"/>
  <c r="AU649" i="12"/>
  <c r="AU767" i="12"/>
  <c r="BN767" i="12" s="1"/>
  <c r="L795" i="12"/>
  <c r="K795" i="12" s="1"/>
  <c r="L796" i="12"/>
  <c r="AU796" i="12" s="1"/>
  <c r="L797" i="12"/>
  <c r="L798" i="12"/>
  <c r="K798" i="12" s="1"/>
  <c r="L799" i="12"/>
  <c r="K799" i="12" s="1"/>
  <c r="L800" i="12"/>
  <c r="AU800" i="12" s="1"/>
  <c r="L801" i="12"/>
  <c r="L802" i="12"/>
  <c r="K802" i="12" s="1"/>
  <c r="L803" i="12"/>
  <c r="K803" i="12" s="1"/>
  <c r="L804" i="12"/>
  <c r="L805" i="12"/>
  <c r="L806" i="12"/>
  <c r="L807" i="12"/>
  <c r="K807" i="12" s="1"/>
  <c r="L808" i="12"/>
  <c r="AU808" i="12" s="1"/>
  <c r="L809" i="12"/>
  <c r="K809" i="12" s="1"/>
  <c r="L810" i="12"/>
  <c r="L811" i="12"/>
  <c r="K811" i="12" s="1"/>
  <c r="L812" i="12"/>
  <c r="AU812" i="12" s="1"/>
  <c r="L813" i="12"/>
  <c r="K813" i="12" s="1"/>
  <c r="L814" i="12"/>
  <c r="L815" i="12"/>
  <c r="K815" i="12" s="1"/>
  <c r="AU852" i="12"/>
  <c r="AZ852" i="12" s="1"/>
  <c r="AY852" i="12" s="1"/>
  <c r="AU859" i="12"/>
  <c r="AU865" i="12"/>
  <c r="AU866" i="12"/>
  <c r="AU870" i="12"/>
  <c r="AU892" i="12"/>
  <c r="AT892" i="12" s="1"/>
  <c r="AU911" i="12"/>
  <c r="AT911" i="12" s="1"/>
  <c r="AU912" i="12"/>
  <c r="AT912" i="12" s="1"/>
  <c r="AU913" i="12"/>
  <c r="AT913" i="12" s="1"/>
  <c r="AU914" i="12"/>
  <c r="AT914" i="12" s="1"/>
  <c r="AU915" i="12"/>
  <c r="AT915" i="12" s="1"/>
  <c r="AU916" i="12"/>
  <c r="AT916" i="12" s="1"/>
  <c r="AU917" i="12"/>
  <c r="AT917" i="12" s="1"/>
  <c r="AU919" i="12"/>
  <c r="AT919" i="12" s="1"/>
  <c r="AU920" i="12"/>
  <c r="AT920" i="12" s="1"/>
  <c r="AU921" i="12"/>
  <c r="AT921" i="12" s="1"/>
  <c r="AU922" i="12"/>
  <c r="AT922" i="12" s="1"/>
  <c r="AU923" i="12"/>
  <c r="AT923" i="12" s="1"/>
  <c r="AU924" i="12"/>
  <c r="AT924" i="12" s="1"/>
  <c r="AU925" i="12"/>
  <c r="AT925" i="12" s="1"/>
  <c r="AU926" i="12"/>
  <c r="AT926" i="12" s="1"/>
  <c r="AU927" i="12"/>
  <c r="AT927" i="12" s="1"/>
  <c r="AU928" i="12"/>
  <c r="BN928" i="12" s="1"/>
  <c r="AU929" i="12"/>
  <c r="AT929" i="12" s="1"/>
  <c r="AU930" i="12"/>
  <c r="AT930" i="12" s="1"/>
  <c r="AU931" i="12"/>
  <c r="AT931" i="12" s="1"/>
  <c r="AU932" i="12"/>
  <c r="AU322" i="12"/>
  <c r="AT322" i="12" s="1"/>
  <c r="AU940" i="12"/>
  <c r="AT940" i="12" s="1"/>
  <c r="AU941" i="12"/>
  <c r="AT941" i="12" s="1"/>
  <c r="AU942" i="12"/>
  <c r="AT942" i="12" s="1"/>
  <c r="AU943" i="12"/>
  <c r="AU944" i="12"/>
  <c r="AZ944" i="12" s="1"/>
  <c r="AY944" i="12" s="1"/>
  <c r="AU945" i="12"/>
  <c r="AZ945" i="12" s="1"/>
  <c r="AY945" i="12" s="1"/>
  <c r="AU946" i="12"/>
  <c r="AZ946" i="12" s="1"/>
  <c r="AY946" i="12" s="1"/>
  <c r="AU947" i="12"/>
  <c r="AZ947" i="12" s="1"/>
  <c r="AY947" i="12" s="1"/>
  <c r="H965" i="12"/>
  <c r="AU965" i="12" s="1"/>
  <c r="AU970" i="12"/>
  <c r="AZ970" i="12" s="1"/>
  <c r="AY970" i="12" s="1"/>
  <c r="AU971" i="12"/>
  <c r="AZ971" i="12" s="1"/>
  <c r="AY971" i="12" s="1"/>
  <c r="AU972" i="12"/>
  <c r="AT972" i="12" s="1"/>
  <c r="AU973" i="12"/>
  <c r="AZ973" i="12" s="1"/>
  <c r="AY973" i="12" s="1"/>
  <c r="AQ572" i="12"/>
  <c r="AQ585" i="12"/>
  <c r="AQ593" i="12"/>
  <c r="AQ596" i="12"/>
  <c r="AQ859" i="12"/>
  <c r="AQ865" i="12"/>
  <c r="AQ866" i="12"/>
  <c r="AQ870" i="12"/>
  <c r="AQ910" i="12"/>
  <c r="AQ932" i="12"/>
  <c r="H572" i="12"/>
  <c r="H585" i="12"/>
  <c r="H593" i="12"/>
  <c r="H596" i="12"/>
  <c r="H649" i="12"/>
  <c r="H859" i="12"/>
  <c r="H865" i="12"/>
  <c r="H866" i="12"/>
  <c r="H870" i="12"/>
  <c r="H910" i="12"/>
  <c r="H932" i="12"/>
  <c r="BH441" i="12"/>
  <c r="BF572" i="12"/>
  <c r="BF585" i="12"/>
  <c r="BF593" i="12"/>
  <c r="BF596" i="12"/>
  <c r="BF649" i="12"/>
  <c r="BF728" i="12"/>
  <c r="BF746" i="12"/>
  <c r="BF859" i="12"/>
  <c r="BF865" i="12"/>
  <c r="BF866" i="12"/>
  <c r="BF870" i="12"/>
  <c r="BF910" i="12"/>
  <c r="BF918" i="12"/>
  <c r="BF932" i="12"/>
  <c r="BE572" i="12"/>
  <c r="BE585" i="12"/>
  <c r="BE593" i="12"/>
  <c r="BE596" i="12"/>
  <c r="BE649" i="12"/>
  <c r="BE728" i="12"/>
  <c r="BE746" i="12"/>
  <c r="BE859" i="12"/>
  <c r="BE865" i="12"/>
  <c r="BE866" i="12"/>
  <c r="BE870" i="12"/>
  <c r="BE910" i="12"/>
  <c r="BE918" i="12"/>
  <c r="BE932" i="12"/>
  <c r="BD572" i="12"/>
  <c r="BD585" i="12"/>
  <c r="BD593" i="12"/>
  <c r="BD596" i="12"/>
  <c r="BD649" i="12"/>
  <c r="BD728" i="12"/>
  <c r="BD746" i="12"/>
  <c r="BD859" i="12"/>
  <c r="BD865" i="12"/>
  <c r="BD866" i="12"/>
  <c r="BD870" i="12"/>
  <c r="BD910" i="12"/>
  <c r="BD918" i="12"/>
  <c r="BD932" i="12"/>
  <c r="BC572" i="12"/>
  <c r="BC585" i="12"/>
  <c r="BC593" i="12"/>
  <c r="BC596" i="12"/>
  <c r="BC649" i="12"/>
  <c r="BC728" i="12"/>
  <c r="BC746" i="12"/>
  <c r="BC859" i="12"/>
  <c r="BC865" i="12"/>
  <c r="BC866" i="12"/>
  <c r="BC870" i="12"/>
  <c r="BC910" i="12"/>
  <c r="BC918" i="12"/>
  <c r="BC932" i="12"/>
  <c r="BB572" i="12"/>
  <c r="BB585" i="12"/>
  <c r="BB593" i="12"/>
  <c r="BB596" i="12"/>
  <c r="BB649" i="12"/>
  <c r="BB728" i="12"/>
  <c r="BB746" i="12"/>
  <c r="BB859" i="12"/>
  <c r="BB865" i="12"/>
  <c r="BB866" i="12"/>
  <c r="BB870" i="12"/>
  <c r="BB910" i="12"/>
  <c r="BB918" i="12"/>
  <c r="BB932" i="12"/>
  <c r="BA572" i="12"/>
  <c r="BA585" i="12"/>
  <c r="BA593" i="12"/>
  <c r="BA596" i="12"/>
  <c r="BA649" i="12"/>
  <c r="BA728" i="12"/>
  <c r="BA746" i="12"/>
  <c r="BA859" i="12"/>
  <c r="BA865" i="12"/>
  <c r="BA866" i="12"/>
  <c r="BA870" i="12"/>
  <c r="BA910" i="12"/>
  <c r="BA918" i="12"/>
  <c r="BA932" i="12"/>
  <c r="AZ572" i="12"/>
  <c r="AZ585" i="12"/>
  <c r="AZ593" i="12"/>
  <c r="AZ596" i="12"/>
  <c r="AZ649" i="12"/>
  <c r="AZ767" i="12"/>
  <c r="AY767" i="12" s="1"/>
  <c r="AZ828" i="12"/>
  <c r="AY828" i="12" s="1"/>
  <c r="AZ853" i="12"/>
  <c r="AY853" i="12" s="1"/>
  <c r="AZ854" i="12"/>
  <c r="AY854" i="12" s="1"/>
  <c r="AZ859" i="12"/>
  <c r="AZ865" i="12"/>
  <c r="AZ866" i="12"/>
  <c r="AZ870" i="12"/>
  <c r="AZ910" i="12"/>
  <c r="AZ932" i="12"/>
  <c r="AZ942" i="12"/>
  <c r="AY942" i="12" s="1"/>
  <c r="AZ972" i="12"/>
  <c r="AY972" i="12" s="1"/>
  <c r="AY977" i="12"/>
  <c r="AY978" i="12"/>
  <c r="AY573" i="12"/>
  <c r="AY574" i="12"/>
  <c r="AY575" i="12"/>
  <c r="AY576" i="12"/>
  <c r="AY577" i="12"/>
  <c r="AY578" i="12"/>
  <c r="AY579" i="12"/>
  <c r="AY580" i="12"/>
  <c r="AY581" i="12"/>
  <c r="AY582" i="12"/>
  <c r="AY583" i="12"/>
  <c r="AY584" i="12"/>
  <c r="AY586" i="12"/>
  <c r="AY587" i="12"/>
  <c r="AY588" i="12"/>
  <c r="AY589" i="12"/>
  <c r="AY590" i="12"/>
  <c r="AY591" i="12"/>
  <c r="AY592" i="12"/>
  <c r="AY594" i="12"/>
  <c r="AY595" i="12"/>
  <c r="AY597" i="12"/>
  <c r="AY598" i="12"/>
  <c r="AY599" i="12"/>
  <c r="AY600" i="12"/>
  <c r="AY601" i="12"/>
  <c r="AY602" i="12"/>
  <c r="AY603" i="12"/>
  <c r="AY604" i="12"/>
  <c r="AY605" i="12"/>
  <c r="AY606" i="12"/>
  <c r="AY607" i="12"/>
  <c r="AY608" i="12"/>
  <c r="AY609" i="12"/>
  <c r="AY610" i="12"/>
  <c r="AY611" i="12"/>
  <c r="AY612" i="12"/>
  <c r="AY613" i="12"/>
  <c r="AY614" i="12"/>
  <c r="AY615" i="12"/>
  <c r="AY616" i="12"/>
  <c r="AY617" i="12"/>
  <c r="AY618" i="12"/>
  <c r="AY619" i="12"/>
  <c r="AY620" i="12"/>
  <c r="AY621" i="12"/>
  <c r="AY622" i="12"/>
  <c r="AY623" i="12"/>
  <c r="AY624" i="12"/>
  <c r="AY625" i="12"/>
  <c r="AY626" i="12"/>
  <c r="AY627" i="12"/>
  <c r="AY628" i="12"/>
  <c r="AY629" i="12"/>
  <c r="AY630" i="12"/>
  <c r="AY631" i="12"/>
  <c r="AY632" i="12"/>
  <c r="AY633" i="12"/>
  <c r="AY634" i="12"/>
  <c r="AY635" i="12"/>
  <c r="AY636" i="12"/>
  <c r="AY637" i="12"/>
  <c r="AY638" i="12"/>
  <c r="AY639" i="12"/>
  <c r="AY640" i="12"/>
  <c r="AY641" i="12"/>
  <c r="AY642" i="12"/>
  <c r="AY643" i="12"/>
  <c r="AY644" i="12"/>
  <c r="AY645" i="12"/>
  <c r="AY646" i="12"/>
  <c r="AY647" i="12"/>
  <c r="AY648" i="12"/>
  <c r="AY650" i="12"/>
  <c r="AY651" i="12"/>
  <c r="AY652" i="12"/>
  <c r="AY653" i="12"/>
  <c r="AY654" i="12"/>
  <c r="AY655" i="12"/>
  <c r="AY656" i="12"/>
  <c r="AY657" i="12"/>
  <c r="AY658" i="12"/>
  <c r="AY659" i="12"/>
  <c r="AY660" i="12"/>
  <c r="AY661" i="12"/>
  <c r="AY662" i="12"/>
  <c r="AY663" i="12"/>
  <c r="AY664" i="12"/>
  <c r="AY665" i="12"/>
  <c r="AY666" i="12"/>
  <c r="AY667" i="12"/>
  <c r="AY668" i="12"/>
  <c r="AY669" i="12"/>
  <c r="AY670" i="12"/>
  <c r="AY671" i="12"/>
  <c r="AY672" i="12"/>
  <c r="AY673" i="12"/>
  <c r="AY674" i="12"/>
  <c r="AY675" i="12"/>
  <c r="AY676" i="12"/>
  <c r="AY678" i="12"/>
  <c r="AY679" i="12"/>
  <c r="AY680" i="12"/>
  <c r="AY681" i="12"/>
  <c r="AY682" i="12"/>
  <c r="AY683" i="12"/>
  <c r="AY684" i="12"/>
  <c r="AY686" i="12"/>
  <c r="AY687" i="12"/>
  <c r="AY688" i="12"/>
  <c r="AY689" i="12"/>
  <c r="AY690" i="12"/>
  <c r="AY691" i="12"/>
  <c r="AY692" i="12"/>
  <c r="AY693" i="12"/>
  <c r="AY694" i="12"/>
  <c r="AY695" i="12"/>
  <c r="AY696" i="12"/>
  <c r="AY697" i="12"/>
  <c r="AY698" i="12"/>
  <c r="AY699" i="12"/>
  <c r="AY700" i="12"/>
  <c r="AY701" i="12"/>
  <c r="AY702" i="12"/>
  <c r="AY703" i="12"/>
  <c r="AY704" i="12"/>
  <c r="AY720" i="12"/>
  <c r="AY721" i="12"/>
  <c r="AY722" i="12"/>
  <c r="AY723" i="12"/>
  <c r="AY724" i="12"/>
  <c r="AY725" i="12"/>
  <c r="AY726" i="12"/>
  <c r="AY729" i="12"/>
  <c r="AY730" i="12"/>
  <c r="AY731" i="12"/>
  <c r="AY732" i="12"/>
  <c r="AY733" i="12"/>
  <c r="AY734" i="12"/>
  <c r="AY735" i="12"/>
  <c r="AY736" i="12"/>
  <c r="AY737" i="12"/>
  <c r="AY738" i="12"/>
  <c r="AY739" i="12"/>
  <c r="AY740" i="12"/>
  <c r="AY741" i="12"/>
  <c r="AY742" i="12"/>
  <c r="AY743" i="12"/>
  <c r="AY747" i="12"/>
  <c r="AY748" i="12"/>
  <c r="AY749" i="12"/>
  <c r="AY750" i="12"/>
  <c r="AY751" i="12"/>
  <c r="AY752" i="12"/>
  <c r="AY753" i="12"/>
  <c r="AY754" i="12"/>
  <c r="AY755" i="12"/>
  <c r="AY756" i="12"/>
  <c r="AY757" i="12"/>
  <c r="AY758" i="12"/>
  <c r="AY759" i="12"/>
  <c r="AY760" i="12"/>
  <c r="AY761" i="12"/>
  <c r="AY762" i="12"/>
  <c r="AY763" i="12"/>
  <c r="AY764" i="12"/>
  <c r="AY765" i="12"/>
  <c r="AY766" i="12"/>
  <c r="AY768" i="12"/>
  <c r="AY769" i="12"/>
  <c r="AY770" i="12"/>
  <c r="AY771" i="12"/>
  <c r="AY772" i="12"/>
  <c r="AY773" i="12"/>
  <c r="AY774" i="12"/>
  <c r="AY775" i="12"/>
  <c r="AY776" i="12"/>
  <c r="AY777" i="12"/>
  <c r="AY778" i="12"/>
  <c r="AY779" i="12"/>
  <c r="AY780" i="12"/>
  <c r="AY781" i="12"/>
  <c r="AY782" i="12"/>
  <c r="AY783" i="12"/>
  <c r="AY784" i="12"/>
  <c r="AY785" i="12"/>
  <c r="AY786" i="12"/>
  <c r="AY787" i="12"/>
  <c r="AY788" i="12"/>
  <c r="AY789" i="12"/>
  <c r="AY790" i="12"/>
  <c r="AY791" i="12"/>
  <c r="AY792" i="12"/>
  <c r="AY793" i="12"/>
  <c r="AY794" i="12"/>
  <c r="AY808" i="12"/>
  <c r="AY809" i="12"/>
  <c r="AY810" i="12"/>
  <c r="AY811" i="12"/>
  <c r="AY812" i="12"/>
  <c r="AY813" i="12"/>
  <c r="AY814" i="12"/>
  <c r="AY829" i="12"/>
  <c r="AY830" i="12"/>
  <c r="AY831" i="12"/>
  <c r="AY832" i="12"/>
  <c r="AY833" i="12"/>
  <c r="AY834" i="12"/>
  <c r="AY835" i="12"/>
  <c r="AY836" i="12"/>
  <c r="AY837" i="12"/>
  <c r="AY838" i="12"/>
  <c r="AY840" i="12"/>
  <c r="AY841" i="12"/>
  <c r="AY842" i="12"/>
  <c r="AY843" i="12"/>
  <c r="AY844" i="12"/>
  <c r="AY845" i="12"/>
  <c r="AY846" i="12"/>
  <c r="AY847" i="12"/>
  <c r="AY848" i="12"/>
  <c r="AY849" i="12"/>
  <c r="AY850" i="12"/>
  <c r="AY851" i="12"/>
  <c r="AY855" i="12"/>
  <c r="AY856" i="12"/>
  <c r="AY857" i="12"/>
  <c r="AY858" i="12"/>
  <c r="AY860" i="12"/>
  <c r="AY861" i="12"/>
  <c r="AY862" i="12"/>
  <c r="AY863" i="12"/>
  <c r="AY864" i="12"/>
  <c r="AY867" i="12"/>
  <c r="AY868" i="12"/>
  <c r="AY869" i="12"/>
  <c r="AY871" i="12"/>
  <c r="AY872" i="12"/>
  <c r="AY873" i="12"/>
  <c r="AY874" i="12"/>
  <c r="AY875" i="12"/>
  <c r="AY876" i="12"/>
  <c r="AY877" i="12"/>
  <c r="AY878" i="12"/>
  <c r="AY879" i="12"/>
  <c r="AY880" i="12"/>
  <c r="AY881" i="12"/>
  <c r="AY882" i="12"/>
  <c r="AY883" i="12"/>
  <c r="AY884" i="12"/>
  <c r="AY885" i="12"/>
  <c r="AY886" i="12"/>
  <c r="AY887" i="12"/>
  <c r="AY888" i="12"/>
  <c r="AY889" i="12"/>
  <c r="AY890" i="12"/>
  <c r="AY891" i="12"/>
  <c r="AY892" i="12"/>
  <c r="AY894" i="12"/>
  <c r="AY895" i="12"/>
  <c r="AY896" i="12"/>
  <c r="AY897" i="12"/>
  <c r="AY898" i="12"/>
  <c r="AY899" i="12"/>
  <c r="AY900" i="12"/>
  <c r="AY901" i="12"/>
  <c r="AY902" i="12"/>
  <c r="AY903" i="12"/>
  <c r="AY904" i="12"/>
  <c r="AY905" i="12"/>
  <c r="AY906" i="12"/>
  <c r="AY907" i="12"/>
  <c r="AY908" i="12"/>
  <c r="AY909" i="12"/>
  <c r="AY911" i="12"/>
  <c r="AY912" i="12"/>
  <c r="AY913" i="12"/>
  <c r="AY914" i="12"/>
  <c r="AY915" i="12"/>
  <c r="AY916" i="12"/>
  <c r="AY917" i="12"/>
  <c r="AY919" i="12"/>
  <c r="AY920" i="12"/>
  <c r="AY921" i="12"/>
  <c r="AY922" i="12"/>
  <c r="AY923" i="12"/>
  <c r="AY924" i="12"/>
  <c r="AY925" i="12"/>
  <c r="AY926" i="12"/>
  <c r="AY927" i="12"/>
  <c r="AY928" i="12"/>
  <c r="AY929" i="12"/>
  <c r="AY930" i="12"/>
  <c r="AY931" i="12"/>
  <c r="AY933" i="12"/>
  <c r="AY934" i="12"/>
  <c r="AY935" i="12"/>
  <c r="AY936" i="12"/>
  <c r="AY937" i="12"/>
  <c r="AY938" i="12"/>
  <c r="AY939" i="12"/>
  <c r="AY940" i="12"/>
  <c r="AY941" i="12"/>
  <c r="AY948" i="12"/>
  <c r="AY949" i="12"/>
  <c r="AY950" i="12"/>
  <c r="AY952" i="12"/>
  <c r="AY953" i="12"/>
  <c r="AY954" i="12"/>
  <c r="AY955" i="12"/>
  <c r="AY956" i="12"/>
  <c r="AY957" i="12"/>
  <c r="AY958" i="12"/>
  <c r="AY959" i="12"/>
  <c r="AY960" i="12"/>
  <c r="AY961" i="12"/>
  <c r="AY962" i="12"/>
  <c r="AY963" i="12"/>
  <c r="AY965" i="12"/>
  <c r="AY966" i="12"/>
  <c r="AY968" i="12"/>
  <c r="AY969" i="12"/>
  <c r="AX572" i="12"/>
  <c r="AX585" i="12"/>
  <c r="AX593" i="12"/>
  <c r="AX596" i="12"/>
  <c r="AX649" i="12"/>
  <c r="AX859" i="12"/>
  <c r="AX865" i="12"/>
  <c r="AX866" i="12"/>
  <c r="AX870" i="12"/>
  <c r="AX910" i="12"/>
  <c r="AX932" i="12"/>
  <c r="AW572" i="12"/>
  <c r="AW585" i="12"/>
  <c r="AW593" i="12"/>
  <c r="AW596" i="12"/>
  <c r="AW649" i="12"/>
  <c r="AW859" i="12"/>
  <c r="AW865" i="12"/>
  <c r="AW866" i="12"/>
  <c r="AW870" i="12"/>
  <c r="AW910" i="12"/>
  <c r="AW932" i="12"/>
  <c r="AV572" i="12"/>
  <c r="AV585" i="12"/>
  <c r="AV593" i="12"/>
  <c r="AV596" i="12"/>
  <c r="AV649" i="12"/>
  <c r="AV859" i="12"/>
  <c r="AV865" i="12"/>
  <c r="AV866" i="12"/>
  <c r="AV870" i="12"/>
  <c r="AV910" i="12"/>
  <c r="AV932" i="12"/>
  <c r="AT977" i="12"/>
  <c r="AT978" i="12"/>
  <c r="AT573" i="12"/>
  <c r="AT574" i="12"/>
  <c r="AT575" i="12"/>
  <c r="AT576" i="12"/>
  <c r="AT577" i="12"/>
  <c r="AT578" i="12"/>
  <c r="AT579" i="12"/>
  <c r="AT580" i="12"/>
  <c r="AT581" i="12"/>
  <c r="AT582" i="12"/>
  <c r="AT583" i="12"/>
  <c r="AT584" i="12"/>
  <c r="AT586" i="12"/>
  <c r="AT587" i="12"/>
  <c r="AT588" i="12"/>
  <c r="AT589" i="12"/>
  <c r="AT590" i="12"/>
  <c r="AT591" i="12"/>
  <c r="AT592" i="12"/>
  <c r="AT594" i="12"/>
  <c r="AT595" i="12"/>
  <c r="AT597" i="12"/>
  <c r="AT598" i="12"/>
  <c r="AT599" i="12"/>
  <c r="AT600" i="12"/>
  <c r="AT601" i="12"/>
  <c r="AT602" i="12"/>
  <c r="AT603" i="12"/>
  <c r="AT604" i="12"/>
  <c r="AT605" i="12"/>
  <c r="AT606" i="12"/>
  <c r="AT607" i="12"/>
  <c r="AT608" i="12"/>
  <c r="AT609" i="12"/>
  <c r="AT610" i="12"/>
  <c r="AT611" i="12"/>
  <c r="AT612" i="12"/>
  <c r="AT613" i="12"/>
  <c r="AT614" i="12"/>
  <c r="AT615" i="12"/>
  <c r="AT616" i="12"/>
  <c r="AT617" i="12"/>
  <c r="AT618" i="12"/>
  <c r="AT619" i="12"/>
  <c r="AT620" i="12"/>
  <c r="AT621" i="12"/>
  <c r="AT622" i="12"/>
  <c r="AT623" i="12"/>
  <c r="AT624" i="12"/>
  <c r="AT625" i="12"/>
  <c r="AT626" i="12"/>
  <c r="AT627" i="12"/>
  <c r="AT628" i="12"/>
  <c r="AT629" i="12"/>
  <c r="AT630" i="12"/>
  <c r="AT631" i="12"/>
  <c r="AT632" i="12"/>
  <c r="AT633" i="12"/>
  <c r="AT634" i="12"/>
  <c r="AT635" i="12"/>
  <c r="AT636" i="12"/>
  <c r="AT637" i="12"/>
  <c r="AT638" i="12"/>
  <c r="AT639" i="12"/>
  <c r="AT640" i="12"/>
  <c r="AT641" i="12"/>
  <c r="AT642" i="12"/>
  <c r="AT643" i="12"/>
  <c r="AT644" i="12"/>
  <c r="AT645" i="12"/>
  <c r="AT646" i="12"/>
  <c r="AT647" i="12"/>
  <c r="AT648" i="12"/>
  <c r="AT650" i="12"/>
  <c r="AT651" i="12"/>
  <c r="AT652" i="12"/>
  <c r="AT653" i="12"/>
  <c r="AT654" i="12"/>
  <c r="AT655" i="12"/>
  <c r="AT656" i="12"/>
  <c r="AT657" i="12"/>
  <c r="AT658" i="12"/>
  <c r="AT659" i="12"/>
  <c r="AT660" i="12"/>
  <c r="AT661" i="12"/>
  <c r="AT662" i="12"/>
  <c r="AT663" i="12"/>
  <c r="AT664" i="12"/>
  <c r="AT665" i="12"/>
  <c r="AT666" i="12"/>
  <c r="AT667" i="12"/>
  <c r="AT668" i="12"/>
  <c r="AT669" i="12"/>
  <c r="AT670" i="12"/>
  <c r="AT671" i="12"/>
  <c r="AT672" i="12"/>
  <c r="AT673" i="12"/>
  <c r="AT674" i="12"/>
  <c r="AT675" i="12"/>
  <c r="AT676" i="12"/>
  <c r="AT678" i="12"/>
  <c r="AT679" i="12"/>
  <c r="AT680" i="12"/>
  <c r="AT681" i="12"/>
  <c r="AT682" i="12"/>
  <c r="AT683" i="12"/>
  <c r="AT684" i="12"/>
  <c r="AT686" i="12"/>
  <c r="AT687" i="12"/>
  <c r="AT688" i="12"/>
  <c r="AT689" i="12"/>
  <c r="AT690" i="12"/>
  <c r="AT691" i="12"/>
  <c r="AT692" i="12"/>
  <c r="AT693" i="12"/>
  <c r="AT694" i="12"/>
  <c r="AT695" i="12"/>
  <c r="AT696" i="12"/>
  <c r="AT697" i="12"/>
  <c r="AT698" i="12"/>
  <c r="AT699" i="12"/>
  <c r="AT700" i="12"/>
  <c r="AT701" i="12"/>
  <c r="AT702" i="12"/>
  <c r="AT703" i="12"/>
  <c r="AT704" i="12"/>
  <c r="AT720" i="12"/>
  <c r="AT721" i="12"/>
  <c r="AT722" i="12"/>
  <c r="AT723" i="12"/>
  <c r="AT724" i="12"/>
  <c r="AT725" i="12"/>
  <c r="AT726" i="12"/>
  <c r="AT729" i="12"/>
  <c r="AT730" i="12"/>
  <c r="AT731" i="12"/>
  <c r="AT732" i="12"/>
  <c r="AT733" i="12"/>
  <c r="AT734" i="12"/>
  <c r="AT735" i="12"/>
  <c r="AT736" i="12"/>
  <c r="AT737" i="12"/>
  <c r="AT738" i="12"/>
  <c r="AT739" i="12"/>
  <c r="AT740" i="12"/>
  <c r="AT741" i="12"/>
  <c r="AT742" i="12"/>
  <c r="AT743" i="12"/>
  <c r="AT747" i="12"/>
  <c r="AT748" i="12"/>
  <c r="AT749" i="12"/>
  <c r="AT750" i="12"/>
  <c r="AT751" i="12"/>
  <c r="AT752" i="12"/>
  <c r="AT753" i="12"/>
  <c r="AT754" i="12"/>
  <c r="AT755" i="12"/>
  <c r="AT756" i="12"/>
  <c r="AT757" i="12"/>
  <c r="AT758" i="12"/>
  <c r="AT759" i="12"/>
  <c r="AT760" i="12"/>
  <c r="AT761" i="12"/>
  <c r="AT762" i="12"/>
  <c r="AT763" i="12"/>
  <c r="AT764" i="12"/>
  <c r="AT765" i="12"/>
  <c r="AT766" i="12"/>
  <c r="AT768" i="12"/>
  <c r="AT769" i="12"/>
  <c r="AT770" i="12"/>
  <c r="AT771" i="12"/>
  <c r="AT772" i="12"/>
  <c r="AT773" i="12"/>
  <c r="AT774" i="12"/>
  <c r="AT775" i="12"/>
  <c r="AT776" i="12"/>
  <c r="AT777" i="12"/>
  <c r="AT778" i="12"/>
  <c r="AT779" i="12"/>
  <c r="AT780" i="12"/>
  <c r="AT781" i="12"/>
  <c r="AT782" i="12"/>
  <c r="AT783" i="12"/>
  <c r="AT784" i="12"/>
  <c r="AT785" i="12"/>
  <c r="AT786" i="12"/>
  <c r="AT787" i="12"/>
  <c r="AT788" i="12"/>
  <c r="AT789" i="12"/>
  <c r="AT790" i="12"/>
  <c r="AT791" i="12"/>
  <c r="AT792" i="12"/>
  <c r="AT793" i="12"/>
  <c r="AT794" i="12"/>
  <c r="AT828" i="12"/>
  <c r="AT829" i="12"/>
  <c r="AT830" i="12"/>
  <c r="AT831" i="12"/>
  <c r="AT832" i="12"/>
  <c r="AT833" i="12"/>
  <c r="AT834" i="12"/>
  <c r="AT835" i="12"/>
  <c r="AT836" i="12"/>
  <c r="AT837" i="12"/>
  <c r="AT838" i="12"/>
  <c r="AT840" i="12"/>
  <c r="AT841" i="12"/>
  <c r="AT842" i="12"/>
  <c r="AT843" i="12"/>
  <c r="AT844" i="12"/>
  <c r="AT845" i="12"/>
  <c r="AT846" i="12"/>
  <c r="AT847" i="12"/>
  <c r="AT848" i="12"/>
  <c r="AT849" i="12"/>
  <c r="AT850" i="12"/>
  <c r="AT851" i="12"/>
  <c r="AT853" i="12"/>
  <c r="AT854" i="12"/>
  <c r="AT855" i="12"/>
  <c r="AT856" i="12"/>
  <c r="AT857" i="12"/>
  <c r="AT858" i="12"/>
  <c r="AT860" i="12"/>
  <c r="AT861" i="12"/>
  <c r="AT862" i="12"/>
  <c r="AT863" i="12"/>
  <c r="AT864" i="12"/>
  <c r="AT867" i="12"/>
  <c r="AT868" i="12"/>
  <c r="AT869" i="12"/>
  <c r="AT871" i="12"/>
  <c r="AT872" i="12"/>
  <c r="AT873" i="12"/>
  <c r="AT874" i="12"/>
  <c r="AT875" i="12"/>
  <c r="AT876" i="12"/>
  <c r="AT877" i="12"/>
  <c r="AT878" i="12"/>
  <c r="AT879" i="12"/>
  <c r="AT880" i="12"/>
  <c r="AT881" i="12"/>
  <c r="AT882" i="12"/>
  <c r="AT883" i="12"/>
  <c r="AT884" i="12"/>
  <c r="AT885" i="12"/>
  <c r="AT886" i="12"/>
  <c r="AT887" i="12"/>
  <c r="AT888" i="12"/>
  <c r="AT889" i="12"/>
  <c r="AT890" i="12"/>
  <c r="AT891" i="12"/>
  <c r="AT894" i="12"/>
  <c r="AT895" i="12"/>
  <c r="AT896" i="12"/>
  <c r="AT897" i="12"/>
  <c r="AT898" i="12"/>
  <c r="AT899" i="12"/>
  <c r="AT900" i="12"/>
  <c r="AT901" i="12"/>
  <c r="AT902" i="12"/>
  <c r="AT903" i="12"/>
  <c r="AT904" i="12"/>
  <c r="AT905" i="12"/>
  <c r="AT906" i="12"/>
  <c r="AT907" i="12"/>
  <c r="AT908" i="12"/>
  <c r="AT909" i="12"/>
  <c r="AT933" i="12"/>
  <c r="AT934" i="12"/>
  <c r="AT935" i="12"/>
  <c r="AT936" i="12"/>
  <c r="AT937" i="12"/>
  <c r="AT938" i="12"/>
  <c r="AT939" i="12"/>
  <c r="AT948" i="12"/>
  <c r="AT949" i="12"/>
  <c r="AT950" i="12"/>
  <c r="AT952" i="12"/>
  <c r="AT953" i="12"/>
  <c r="AT954" i="12"/>
  <c r="AT955" i="12"/>
  <c r="AT956" i="12"/>
  <c r="AT957" i="12"/>
  <c r="AT958" i="12"/>
  <c r="AT959" i="12"/>
  <c r="AT960" i="12"/>
  <c r="AT961" i="12"/>
  <c r="AT962" i="12"/>
  <c r="AT963" i="12"/>
  <c r="AT966" i="12"/>
  <c r="AT968" i="12"/>
  <c r="AT969" i="12"/>
  <c r="AS572" i="12"/>
  <c r="AS585" i="12"/>
  <c r="AS593" i="12"/>
  <c r="AS596" i="12"/>
  <c r="AS649" i="12"/>
  <c r="AS859" i="12"/>
  <c r="AS865" i="12"/>
  <c r="AS866" i="12"/>
  <c r="AS870" i="12"/>
  <c r="AS910" i="12"/>
  <c r="AS932" i="12"/>
  <c r="AR572" i="12"/>
  <c r="AR585" i="12"/>
  <c r="AR593" i="12"/>
  <c r="AR596" i="12"/>
  <c r="AR649" i="12"/>
  <c r="AR859" i="12"/>
  <c r="AR865" i="12"/>
  <c r="AR866" i="12"/>
  <c r="AR870" i="12"/>
  <c r="AR910" i="12"/>
  <c r="AR932" i="12"/>
  <c r="AP572" i="12"/>
  <c r="AO572" i="12"/>
  <c r="AO585" i="12"/>
  <c r="AO593" i="12"/>
  <c r="AO596" i="12"/>
  <c r="AO649" i="12"/>
  <c r="AO859" i="12"/>
  <c r="AO865" i="12"/>
  <c r="AO866" i="12"/>
  <c r="AO870" i="12"/>
  <c r="AO910" i="12"/>
  <c r="AO932" i="12"/>
  <c r="AN572" i="12"/>
  <c r="AN585" i="12"/>
  <c r="AN593" i="12"/>
  <c r="AN596" i="12"/>
  <c r="AN649" i="12"/>
  <c r="AN744" i="12"/>
  <c r="AN745" i="12"/>
  <c r="AN859" i="12"/>
  <c r="AN865" i="12"/>
  <c r="AN866" i="12"/>
  <c r="AN870" i="12"/>
  <c r="AN910" i="12"/>
  <c r="AN932" i="12"/>
  <c r="AM978" i="12"/>
  <c r="AL978" i="12" s="1"/>
  <c r="AM572" i="12"/>
  <c r="AM586" i="12"/>
  <c r="AL586" i="12" s="1"/>
  <c r="AM587" i="12"/>
  <c r="AM588" i="12"/>
  <c r="AL588" i="12" s="1"/>
  <c r="AM589" i="12"/>
  <c r="AL589" i="12" s="1"/>
  <c r="AM590" i="12"/>
  <c r="AL590" i="12" s="1"/>
  <c r="AM591" i="12"/>
  <c r="AL591" i="12" s="1"/>
  <c r="AM592" i="12"/>
  <c r="AL592" i="12" s="1"/>
  <c r="AM593" i="12"/>
  <c r="AM596" i="12"/>
  <c r="AM649" i="12"/>
  <c r="AM699" i="12"/>
  <c r="AL699" i="12" s="1"/>
  <c r="AM700" i="12"/>
  <c r="AL700" i="12" s="1"/>
  <c r="AM701" i="12"/>
  <c r="AL701" i="12" s="1"/>
  <c r="AM702" i="12"/>
  <c r="AL702" i="12" s="1"/>
  <c r="AM703" i="12"/>
  <c r="AL703" i="12" s="1"/>
  <c r="AM704" i="12"/>
  <c r="AL704" i="12" s="1"/>
  <c r="AM720" i="12"/>
  <c r="AL720" i="12" s="1"/>
  <c r="AM721" i="12"/>
  <c r="AL721" i="12" s="1"/>
  <c r="AM722" i="12"/>
  <c r="AL722" i="12" s="1"/>
  <c r="AM723" i="12"/>
  <c r="AL723" i="12" s="1"/>
  <c r="AM724" i="12"/>
  <c r="AL724" i="12" s="1"/>
  <c r="AM725" i="12"/>
  <c r="AL725" i="12" s="1"/>
  <c r="AM726" i="12"/>
  <c r="AL726" i="12" s="1"/>
  <c r="AM727" i="12"/>
  <c r="AL727" i="12" s="1"/>
  <c r="AM744" i="12"/>
  <c r="AM745" i="12"/>
  <c r="AM852" i="12"/>
  <c r="AL852" i="12" s="1"/>
  <c r="AM860" i="12"/>
  <c r="AL860" i="12" s="1"/>
  <c r="AM861" i="12"/>
  <c r="AL861" i="12" s="1"/>
  <c r="AM865" i="12"/>
  <c r="AM866" i="12"/>
  <c r="AM871" i="12"/>
  <c r="AM870" i="12" s="1"/>
  <c r="AM911" i="12"/>
  <c r="AL911" i="12" s="1"/>
  <c r="AM912" i="12"/>
  <c r="AL912" i="12" s="1"/>
  <c r="AM913" i="12"/>
  <c r="AL913" i="12" s="1"/>
  <c r="AM914" i="12"/>
  <c r="AL914" i="12" s="1"/>
  <c r="AM915" i="12"/>
  <c r="AL915" i="12" s="1"/>
  <c r="AM916" i="12"/>
  <c r="AL916" i="12" s="1"/>
  <c r="AM917" i="12"/>
  <c r="AL917" i="12" s="1"/>
  <c r="AM933" i="12"/>
  <c r="AL933" i="12" s="1"/>
  <c r="AM934" i="12"/>
  <c r="AL934" i="12" s="1"/>
  <c r="AM935" i="12"/>
  <c r="AM936" i="12"/>
  <c r="AL936" i="12" s="1"/>
  <c r="AM937" i="12"/>
  <c r="AL937" i="12" s="1"/>
  <c r="AM938" i="12"/>
  <c r="AL938" i="12" s="1"/>
  <c r="AM939" i="12"/>
  <c r="AL939" i="12" s="1"/>
  <c r="AM322" i="12"/>
  <c r="AL322" i="12" s="1"/>
  <c r="AM940" i="12"/>
  <c r="AL940" i="12" s="1"/>
  <c r="AM941" i="12"/>
  <c r="AL941" i="12" s="1"/>
  <c r="AM970" i="12"/>
  <c r="AL970" i="12" s="1"/>
  <c r="AM971" i="12"/>
  <c r="AL971" i="12" s="1"/>
  <c r="AM972" i="12"/>
  <c r="AL972" i="12" s="1"/>
  <c r="AM973" i="12"/>
  <c r="AL973" i="12" s="1"/>
  <c r="AL976" i="12"/>
  <c r="AL977" i="12"/>
  <c r="AL573" i="12"/>
  <c r="AL574" i="12"/>
  <c r="AL575" i="12"/>
  <c r="AL576" i="12"/>
  <c r="AL577" i="12"/>
  <c r="AL578" i="12"/>
  <c r="AL579" i="12"/>
  <c r="AL580" i="12"/>
  <c r="AL581" i="12"/>
  <c r="AL582" i="12"/>
  <c r="AL583" i="12"/>
  <c r="AL584" i="12"/>
  <c r="AL594" i="12"/>
  <c r="AL595" i="12"/>
  <c r="AL597" i="12"/>
  <c r="AL598" i="12"/>
  <c r="AL599" i="12"/>
  <c r="AL600" i="12"/>
  <c r="AL601" i="12"/>
  <c r="AL602" i="12"/>
  <c r="AL603" i="12"/>
  <c r="AL604" i="12"/>
  <c r="AL605" i="12"/>
  <c r="AL606" i="12"/>
  <c r="AL607" i="12"/>
  <c r="AL608" i="12"/>
  <c r="AL609" i="12"/>
  <c r="AL610" i="12"/>
  <c r="AL611" i="12"/>
  <c r="AL612" i="12"/>
  <c r="AL613" i="12"/>
  <c r="AL614" i="12"/>
  <c r="AL615" i="12"/>
  <c r="AL616" i="12"/>
  <c r="AL617" i="12"/>
  <c r="AL618" i="12"/>
  <c r="AL619" i="12"/>
  <c r="AL620" i="12"/>
  <c r="AL621" i="12"/>
  <c r="AL622" i="12"/>
  <c r="AL623" i="12"/>
  <c r="AL624" i="12"/>
  <c r="AL625" i="12"/>
  <c r="AL626" i="12"/>
  <c r="AL627" i="12"/>
  <c r="AL628" i="12"/>
  <c r="AL629" i="12"/>
  <c r="AL630" i="12"/>
  <c r="AL631" i="12"/>
  <c r="AL632" i="12"/>
  <c r="AL633" i="12"/>
  <c r="AL634" i="12"/>
  <c r="AL635" i="12"/>
  <c r="AL636" i="12"/>
  <c r="AL637" i="12"/>
  <c r="AL638" i="12"/>
  <c r="AL639" i="12"/>
  <c r="AL640" i="12"/>
  <c r="AL641" i="12"/>
  <c r="AL642" i="12"/>
  <c r="AL643" i="12"/>
  <c r="AL644" i="12"/>
  <c r="AL645" i="12"/>
  <c r="AL646" i="12"/>
  <c r="AL647" i="12"/>
  <c r="AL648" i="12"/>
  <c r="AL650" i="12"/>
  <c r="AL651" i="12"/>
  <c r="AL652" i="12"/>
  <c r="AL653" i="12"/>
  <c r="AL654" i="12"/>
  <c r="AL655" i="12"/>
  <c r="AL656" i="12"/>
  <c r="AL657" i="12"/>
  <c r="AL658" i="12"/>
  <c r="AL659" i="12"/>
  <c r="AL660" i="12"/>
  <c r="AL661" i="12"/>
  <c r="AL662" i="12"/>
  <c r="AL663" i="12"/>
  <c r="AL664" i="12"/>
  <c r="AL665" i="12"/>
  <c r="AL666" i="12"/>
  <c r="AL667" i="12"/>
  <c r="AL668" i="12"/>
  <c r="AL669" i="12"/>
  <c r="AL670" i="12"/>
  <c r="AL671" i="12"/>
  <c r="AL672" i="12"/>
  <c r="AL673" i="12"/>
  <c r="AL674" i="12"/>
  <c r="AL675" i="12"/>
  <c r="AL676" i="12"/>
  <c r="AL677" i="12"/>
  <c r="AL678" i="12"/>
  <c r="AL679" i="12"/>
  <c r="AL680" i="12"/>
  <c r="AL681" i="12"/>
  <c r="AL682" i="12"/>
  <c r="AL683" i="12"/>
  <c r="AL684" i="12"/>
  <c r="AL685" i="12"/>
  <c r="AL686" i="12"/>
  <c r="AL687" i="12"/>
  <c r="AL688" i="12"/>
  <c r="AL689" i="12"/>
  <c r="AL690" i="12"/>
  <c r="AL691" i="12"/>
  <c r="AL692" i="12"/>
  <c r="AL693" i="12"/>
  <c r="AL694" i="12"/>
  <c r="AL695" i="12"/>
  <c r="AL696" i="12"/>
  <c r="AL697" i="12"/>
  <c r="AL698" i="12"/>
  <c r="AL705" i="12"/>
  <c r="AL706" i="12"/>
  <c r="AL707" i="12"/>
  <c r="AL708" i="12"/>
  <c r="AL709" i="12"/>
  <c r="AL710" i="12"/>
  <c r="AL711" i="12"/>
  <c r="AL712" i="12"/>
  <c r="AL713" i="12"/>
  <c r="AL714" i="12"/>
  <c r="AL715" i="12"/>
  <c r="AL716" i="12"/>
  <c r="AL717" i="12"/>
  <c r="AL718" i="12"/>
  <c r="AL719" i="12"/>
  <c r="AL729" i="12"/>
  <c r="AL730" i="12"/>
  <c r="AL731" i="12"/>
  <c r="AL732" i="12"/>
  <c r="AL733" i="12"/>
  <c r="AL734" i="12"/>
  <c r="AL735" i="12"/>
  <c r="AL736" i="12"/>
  <c r="AL737" i="12"/>
  <c r="AL738" i="12"/>
  <c r="AL739" i="12"/>
  <c r="AL740" i="12"/>
  <c r="AL741" i="12"/>
  <c r="AL742" i="12"/>
  <c r="AL743" i="12"/>
  <c r="AL747" i="12"/>
  <c r="AL748" i="12"/>
  <c r="AL749" i="12"/>
  <c r="AL750" i="12"/>
  <c r="AL751" i="12"/>
  <c r="AL752" i="12"/>
  <c r="AL753" i="12"/>
  <c r="AL754" i="12"/>
  <c r="AL755" i="12"/>
  <c r="AL756" i="12"/>
  <c r="AL757" i="12"/>
  <c r="AL758" i="12"/>
  <c r="AL759" i="12"/>
  <c r="AL760" i="12"/>
  <c r="AL761" i="12"/>
  <c r="AL762" i="12"/>
  <c r="AL763" i="12"/>
  <c r="AL764" i="12"/>
  <c r="AL765" i="12"/>
  <c r="AL766" i="12"/>
  <c r="AL767" i="12"/>
  <c r="AL768" i="12"/>
  <c r="AL769" i="12"/>
  <c r="AL770" i="12"/>
  <c r="AL771" i="12"/>
  <c r="AL772" i="12"/>
  <c r="AL773" i="12"/>
  <c r="AL774" i="12"/>
  <c r="AL775" i="12"/>
  <c r="AL776" i="12"/>
  <c r="AL777" i="12"/>
  <c r="AL778" i="12"/>
  <c r="AL779" i="12"/>
  <c r="AL780" i="12"/>
  <c r="AL781" i="12"/>
  <c r="AL782" i="12"/>
  <c r="AL783" i="12"/>
  <c r="AL784" i="12"/>
  <c r="AL785" i="12"/>
  <c r="AL786" i="12"/>
  <c r="AL787" i="12"/>
  <c r="AL788" i="12"/>
  <c r="AL789" i="12"/>
  <c r="AL790" i="12"/>
  <c r="AL791" i="12"/>
  <c r="AL792" i="12"/>
  <c r="AL793" i="12"/>
  <c r="AL794" i="12"/>
  <c r="AL795" i="12"/>
  <c r="AL796" i="12"/>
  <c r="AL797" i="12"/>
  <c r="AL798" i="12"/>
  <c r="AL799" i="12"/>
  <c r="AL800" i="12"/>
  <c r="AL801" i="12"/>
  <c r="AL802" i="12"/>
  <c r="AL803" i="12"/>
  <c r="AL804" i="12"/>
  <c r="AL805" i="12"/>
  <c r="AL806" i="12"/>
  <c r="AL807" i="12"/>
  <c r="AL808" i="12"/>
  <c r="AL809" i="12"/>
  <c r="AL810" i="12"/>
  <c r="AL811" i="12"/>
  <c r="AL812" i="12"/>
  <c r="AL813" i="12"/>
  <c r="AL814" i="12"/>
  <c r="AL815" i="12"/>
  <c r="AL828" i="12"/>
  <c r="AL829" i="12"/>
  <c r="AL830" i="12"/>
  <c r="AL831" i="12"/>
  <c r="AL832" i="12"/>
  <c r="AL833" i="12"/>
  <c r="AL834" i="12"/>
  <c r="AL835" i="12"/>
  <c r="AL836" i="12"/>
  <c r="AL837" i="12"/>
  <c r="AL838" i="12"/>
  <c r="AL106" i="12"/>
  <c r="AL840" i="12"/>
  <c r="AL841" i="12"/>
  <c r="AL842" i="12"/>
  <c r="AL843" i="12"/>
  <c r="AL844" i="12"/>
  <c r="AL845" i="12"/>
  <c r="AL846" i="12"/>
  <c r="AL847" i="12"/>
  <c r="AL848" i="12"/>
  <c r="AL849" i="12"/>
  <c r="AL850" i="12"/>
  <c r="AL851" i="12"/>
  <c r="AL853" i="12"/>
  <c r="AL854" i="12"/>
  <c r="AL855" i="12"/>
  <c r="AL856" i="12"/>
  <c r="AL857" i="12"/>
  <c r="AL858" i="12"/>
  <c r="AL862" i="12"/>
  <c r="AL863" i="12"/>
  <c r="AL864" i="12"/>
  <c r="AL867" i="12"/>
  <c r="AL868" i="12"/>
  <c r="AL869" i="12"/>
  <c r="AL872" i="12"/>
  <c r="AL873" i="12"/>
  <c r="AL874" i="12"/>
  <c r="AL875" i="12"/>
  <c r="AL876" i="12"/>
  <c r="AL877" i="12"/>
  <c r="AL878" i="12"/>
  <c r="AL879" i="12"/>
  <c r="AL880" i="12"/>
  <c r="AL881" i="12"/>
  <c r="AL882" i="12"/>
  <c r="AL883" i="12"/>
  <c r="AL884" i="12"/>
  <c r="AL885" i="12"/>
  <c r="AL886" i="12"/>
  <c r="AL887" i="12"/>
  <c r="AL888" i="12"/>
  <c r="AL889" i="12"/>
  <c r="AL890" i="12"/>
  <c r="AL891" i="12"/>
  <c r="AL892" i="12"/>
  <c r="AL894" i="12"/>
  <c r="AL895" i="12"/>
  <c r="AL896" i="12"/>
  <c r="AL897" i="12"/>
  <c r="AL898" i="12"/>
  <c r="AL899" i="12"/>
  <c r="AL900" i="12"/>
  <c r="AL901" i="12"/>
  <c r="AL902" i="12"/>
  <c r="AL903" i="12"/>
  <c r="AL904" i="12"/>
  <c r="AL905" i="12"/>
  <c r="AL906" i="12"/>
  <c r="AL907" i="12"/>
  <c r="AL908" i="12"/>
  <c r="AL909" i="12"/>
  <c r="AL919" i="12"/>
  <c r="AL920" i="12"/>
  <c r="AL921" i="12"/>
  <c r="AL922" i="12"/>
  <c r="AL923" i="12"/>
  <c r="AL924" i="12"/>
  <c r="AL925" i="12"/>
  <c r="AL926" i="12"/>
  <c r="AL927" i="12"/>
  <c r="AL928" i="12"/>
  <c r="AL929" i="12"/>
  <c r="AL930" i="12"/>
  <c r="AL931" i="12"/>
  <c r="AL942" i="12"/>
  <c r="AL943" i="12"/>
  <c r="AL944" i="12"/>
  <c r="AL945" i="12"/>
  <c r="AL946" i="12"/>
  <c r="AL947" i="12"/>
  <c r="AL948" i="12"/>
  <c r="AL949" i="12"/>
  <c r="AL950" i="12"/>
  <c r="AL337" i="12"/>
  <c r="AL340" i="12"/>
  <c r="AL952" i="12"/>
  <c r="AL953" i="12"/>
  <c r="AL954" i="12"/>
  <c r="AL955" i="12"/>
  <c r="AL956" i="12"/>
  <c r="AL957" i="12"/>
  <c r="AL958" i="12"/>
  <c r="AL959" i="12"/>
  <c r="AL960" i="12"/>
  <c r="AL961" i="12"/>
  <c r="AL962" i="12"/>
  <c r="AL963" i="12"/>
  <c r="AL965" i="12"/>
  <c r="AL966" i="12"/>
  <c r="AL968" i="12"/>
  <c r="AL969" i="12"/>
  <c r="AK572" i="12"/>
  <c r="AK585" i="12"/>
  <c r="AK593" i="12"/>
  <c r="AK596" i="12"/>
  <c r="AK649" i="12"/>
  <c r="AK859" i="12"/>
  <c r="AK865" i="12"/>
  <c r="AK866" i="12"/>
  <c r="AK870" i="12"/>
  <c r="AK910" i="12"/>
  <c r="AK932" i="12"/>
  <c r="AJ572" i="12"/>
  <c r="AJ585" i="12"/>
  <c r="AJ593" i="12"/>
  <c r="AJ596" i="12"/>
  <c r="AJ649" i="12"/>
  <c r="AJ859" i="12"/>
  <c r="AJ865" i="12"/>
  <c r="AJ866" i="12"/>
  <c r="AJ870" i="12"/>
  <c r="AJ910" i="12"/>
  <c r="AJ932" i="12"/>
  <c r="AI572" i="12"/>
  <c r="AI586" i="12"/>
  <c r="AI587" i="12"/>
  <c r="AH587" i="12" s="1"/>
  <c r="AI588" i="12"/>
  <c r="AH588" i="12" s="1"/>
  <c r="AI589" i="12"/>
  <c r="AH589" i="12" s="1"/>
  <c r="AI590" i="12"/>
  <c r="AH590" i="12" s="1"/>
  <c r="AI591" i="12"/>
  <c r="AH591" i="12" s="1"/>
  <c r="AI592" i="12"/>
  <c r="AH592" i="12" s="1"/>
  <c r="AI594" i="12"/>
  <c r="AI593" i="12" s="1"/>
  <c r="AI596" i="12"/>
  <c r="AI649" i="12"/>
  <c r="AI699" i="12"/>
  <c r="AH699" i="12" s="1"/>
  <c r="AI700" i="12"/>
  <c r="AH700" i="12" s="1"/>
  <c r="AI701" i="12"/>
  <c r="AH701" i="12" s="1"/>
  <c r="AI702" i="12"/>
  <c r="AH702" i="12" s="1"/>
  <c r="AI703" i="12"/>
  <c r="AH703" i="12" s="1"/>
  <c r="AI704" i="12"/>
  <c r="AH704" i="12" s="1"/>
  <c r="AI720" i="12"/>
  <c r="AH720" i="12" s="1"/>
  <c r="AI721" i="12"/>
  <c r="AH721" i="12" s="1"/>
  <c r="AI722" i="12"/>
  <c r="AH722" i="12" s="1"/>
  <c r="AI723" i="12"/>
  <c r="AH723" i="12" s="1"/>
  <c r="AI724" i="12"/>
  <c r="AH724" i="12" s="1"/>
  <c r="AI725" i="12"/>
  <c r="AH725" i="12" s="1"/>
  <c r="AI726" i="12"/>
  <c r="AH726" i="12" s="1"/>
  <c r="AI744" i="12"/>
  <c r="AH744" i="12" s="1"/>
  <c r="AI745" i="12"/>
  <c r="AH745" i="12" s="1"/>
  <c r="AI852" i="12"/>
  <c r="AH852" i="12" s="1"/>
  <c r="AI860" i="12"/>
  <c r="AI859" i="12" s="1"/>
  <c r="AI865" i="12"/>
  <c r="AI866" i="12"/>
  <c r="AI871" i="12"/>
  <c r="AI870" i="12" s="1"/>
  <c r="AI910" i="12"/>
  <c r="AI933" i="12"/>
  <c r="AH933" i="12" s="1"/>
  <c r="AI934" i="12"/>
  <c r="AH934" i="12" s="1"/>
  <c r="AI935" i="12"/>
  <c r="AH935" i="12" s="1"/>
  <c r="AI936" i="12"/>
  <c r="AH936" i="12" s="1"/>
  <c r="AI970" i="12"/>
  <c r="AH970" i="12" s="1"/>
  <c r="AI971" i="12"/>
  <c r="AH971" i="12" s="1"/>
  <c r="AI972" i="12"/>
  <c r="AH972" i="12" s="1"/>
  <c r="AI973" i="12"/>
  <c r="AH973" i="12" s="1"/>
  <c r="AH976" i="12"/>
  <c r="AH977" i="12"/>
  <c r="AH978" i="12"/>
  <c r="AH573" i="12"/>
  <c r="AH574" i="12"/>
  <c r="AH575" i="12"/>
  <c r="AH576" i="12"/>
  <c r="AH577" i="12"/>
  <c r="AH578" i="12"/>
  <c r="AH579" i="12"/>
  <c r="AH580" i="12"/>
  <c r="AH581" i="12"/>
  <c r="AH582" i="12"/>
  <c r="AH583" i="12"/>
  <c r="AH584" i="12"/>
  <c r="AH595" i="12"/>
  <c r="AH597" i="12"/>
  <c r="AH598" i="12"/>
  <c r="AH599" i="12"/>
  <c r="AH600" i="12"/>
  <c r="AH601" i="12"/>
  <c r="AH602" i="12"/>
  <c r="AH603" i="12"/>
  <c r="AH604" i="12"/>
  <c r="AH605" i="12"/>
  <c r="AH606" i="12"/>
  <c r="AH607" i="12"/>
  <c r="AH608" i="12"/>
  <c r="AH609" i="12"/>
  <c r="AH610" i="12"/>
  <c r="AH611" i="12"/>
  <c r="AH612" i="12"/>
  <c r="AH613" i="12"/>
  <c r="AH614" i="12"/>
  <c r="AH615" i="12"/>
  <c r="AH616" i="12"/>
  <c r="AH617" i="12"/>
  <c r="AH618" i="12"/>
  <c r="AH619" i="12"/>
  <c r="AH620" i="12"/>
  <c r="AH621" i="12"/>
  <c r="AH622" i="12"/>
  <c r="AH623" i="12"/>
  <c r="AH624" i="12"/>
  <c r="AH625" i="12"/>
  <c r="AH626" i="12"/>
  <c r="AH627" i="12"/>
  <c r="AH628" i="12"/>
  <c r="AH629" i="12"/>
  <c r="AH630" i="12"/>
  <c r="AH631" i="12"/>
  <c r="AH632" i="12"/>
  <c r="AH633" i="12"/>
  <c r="AH634" i="12"/>
  <c r="AH635" i="12"/>
  <c r="AH636" i="12"/>
  <c r="AH637" i="12"/>
  <c r="AH638" i="12"/>
  <c r="AH639" i="12"/>
  <c r="AH640" i="12"/>
  <c r="AH641" i="12"/>
  <c r="AH642" i="12"/>
  <c r="AH643" i="12"/>
  <c r="AH644" i="12"/>
  <c r="AH645" i="12"/>
  <c r="AH646" i="12"/>
  <c r="AH647" i="12"/>
  <c r="AH648" i="12"/>
  <c r="AH650" i="12"/>
  <c r="AH651" i="12"/>
  <c r="AH652" i="12"/>
  <c r="AH653" i="12"/>
  <c r="AH654" i="12"/>
  <c r="AH655" i="12"/>
  <c r="AH656" i="12"/>
  <c r="AH657" i="12"/>
  <c r="AH658" i="12"/>
  <c r="AH659" i="12"/>
  <c r="AH660" i="12"/>
  <c r="AH661" i="12"/>
  <c r="AH662" i="12"/>
  <c r="AH663" i="12"/>
  <c r="AH664" i="12"/>
  <c r="AH665" i="12"/>
  <c r="AH666" i="12"/>
  <c r="AH667" i="12"/>
  <c r="AH668" i="12"/>
  <c r="AH669" i="12"/>
  <c r="AH670" i="12"/>
  <c r="AH671" i="12"/>
  <c r="AH672" i="12"/>
  <c r="AH673" i="12"/>
  <c r="AH674" i="12"/>
  <c r="AH675" i="12"/>
  <c r="AH676" i="12"/>
  <c r="AH677" i="12"/>
  <c r="AH678" i="12"/>
  <c r="AH679" i="12"/>
  <c r="AH680" i="12"/>
  <c r="AH681" i="12"/>
  <c r="AH682" i="12"/>
  <c r="AH683" i="12"/>
  <c r="AH684" i="12"/>
  <c r="AH685" i="12"/>
  <c r="AH686" i="12"/>
  <c r="AH687" i="12"/>
  <c r="AH688" i="12"/>
  <c r="AH689" i="12"/>
  <c r="AH690" i="12"/>
  <c r="AH691" i="12"/>
  <c r="AH692" i="12"/>
  <c r="AH693" i="12"/>
  <c r="AH694" i="12"/>
  <c r="AH695" i="12"/>
  <c r="AH696" i="12"/>
  <c r="AH697" i="12"/>
  <c r="AH698" i="12"/>
  <c r="AH705" i="12"/>
  <c r="AH706" i="12"/>
  <c r="AH707" i="12"/>
  <c r="AH708" i="12"/>
  <c r="AH709" i="12"/>
  <c r="AH710" i="12"/>
  <c r="AH711" i="12"/>
  <c r="AH712" i="12"/>
  <c r="AH713" i="12"/>
  <c r="AH714" i="12"/>
  <c r="AH715" i="12"/>
  <c r="AH716" i="12"/>
  <c r="AH717" i="12"/>
  <c r="AH718" i="12"/>
  <c r="AH719" i="12"/>
  <c r="AH727" i="12"/>
  <c r="AH729" i="12"/>
  <c r="AH730" i="12"/>
  <c r="AH731" i="12"/>
  <c r="AH732" i="12"/>
  <c r="AH733" i="12"/>
  <c r="AH734" i="12"/>
  <c r="AH735" i="12"/>
  <c r="AH736" i="12"/>
  <c r="AH737" i="12"/>
  <c r="AH738" i="12"/>
  <c r="AH739" i="12"/>
  <c r="AH740" i="12"/>
  <c r="AH741" i="12"/>
  <c r="AH742" i="12"/>
  <c r="AH743" i="12"/>
  <c r="AH747" i="12"/>
  <c r="AH748" i="12"/>
  <c r="AH749" i="12"/>
  <c r="AH750" i="12"/>
  <c r="AH751" i="12"/>
  <c r="AH752" i="12"/>
  <c r="AH753" i="12"/>
  <c r="AH754" i="12"/>
  <c r="AH755" i="12"/>
  <c r="AH756" i="12"/>
  <c r="AH757" i="12"/>
  <c r="AH758" i="12"/>
  <c r="AH759" i="12"/>
  <c r="AH760" i="12"/>
  <c r="AH761" i="12"/>
  <c r="AH762" i="12"/>
  <c r="AH763" i="12"/>
  <c r="AH764" i="12"/>
  <c r="AH765" i="12"/>
  <c r="AH766" i="12"/>
  <c r="AH767" i="12"/>
  <c r="AH768" i="12"/>
  <c r="AH769" i="12"/>
  <c r="AH770" i="12"/>
  <c r="AH771" i="12"/>
  <c r="AH772" i="12"/>
  <c r="AH773" i="12"/>
  <c r="AH774" i="12"/>
  <c r="AH775" i="12"/>
  <c r="AH776" i="12"/>
  <c r="AH777" i="12"/>
  <c r="AH778" i="12"/>
  <c r="AH779" i="12"/>
  <c r="AH780" i="12"/>
  <c r="AH781" i="12"/>
  <c r="AH782" i="12"/>
  <c r="AH783" i="12"/>
  <c r="AH784" i="12"/>
  <c r="AH785" i="12"/>
  <c r="AH786" i="12"/>
  <c r="AH787" i="12"/>
  <c r="AH788" i="12"/>
  <c r="AH789" i="12"/>
  <c r="AH790" i="12"/>
  <c r="AH791" i="12"/>
  <c r="AH792" i="12"/>
  <c r="AH793" i="12"/>
  <c r="AH794" i="12"/>
  <c r="AH795" i="12"/>
  <c r="AH796" i="12"/>
  <c r="AH797" i="12"/>
  <c r="AH798" i="12"/>
  <c r="AH799" i="12"/>
  <c r="AH800" i="12"/>
  <c r="AH801" i="12"/>
  <c r="AH802" i="12"/>
  <c r="AH803" i="12"/>
  <c r="AH804" i="12"/>
  <c r="AH805" i="12"/>
  <c r="AH806" i="12"/>
  <c r="AH807" i="12"/>
  <c r="AH808" i="12"/>
  <c r="AH809" i="12"/>
  <c r="AH810" i="12"/>
  <c r="AH811" i="12"/>
  <c r="AH812" i="12"/>
  <c r="AH813" i="12"/>
  <c r="AH814" i="12"/>
  <c r="AH815" i="12"/>
  <c r="AH828" i="12"/>
  <c r="AH829" i="12"/>
  <c r="AH830" i="12"/>
  <c r="AH831" i="12"/>
  <c r="AH832" i="12"/>
  <c r="AH833" i="12"/>
  <c r="AH834" i="12"/>
  <c r="AH835" i="12"/>
  <c r="AH836" i="12"/>
  <c r="AH837" i="12"/>
  <c r="AH838" i="12"/>
  <c r="AH106" i="12"/>
  <c r="AH840" i="12"/>
  <c r="AH841" i="12"/>
  <c r="AH842" i="12"/>
  <c r="AH843" i="12"/>
  <c r="AH844" i="12"/>
  <c r="AH845" i="12"/>
  <c r="AH846" i="12"/>
  <c r="AH847" i="12"/>
  <c r="AH848" i="12"/>
  <c r="AH849" i="12"/>
  <c r="AH850" i="12"/>
  <c r="AH851" i="12"/>
  <c r="AH853" i="12"/>
  <c r="AH854" i="12"/>
  <c r="AH855" i="12"/>
  <c r="AH856" i="12"/>
  <c r="AH857" i="12"/>
  <c r="AH858" i="12"/>
  <c r="AH861" i="12"/>
  <c r="AH862" i="12"/>
  <c r="AH863" i="12"/>
  <c r="AH864" i="12"/>
  <c r="AH867" i="12"/>
  <c r="AH868" i="12"/>
  <c r="AH869" i="12"/>
  <c r="AH872" i="12"/>
  <c r="AH873" i="12"/>
  <c r="AH874" i="12"/>
  <c r="AH875" i="12"/>
  <c r="AH876" i="12"/>
  <c r="AH877" i="12"/>
  <c r="AH878" i="12"/>
  <c r="AH879" i="12"/>
  <c r="AH880" i="12"/>
  <c r="AH881" i="12"/>
  <c r="AH882" i="12"/>
  <c r="AH883" i="12"/>
  <c r="AH884" i="12"/>
  <c r="AH885" i="12"/>
  <c r="AH886" i="12"/>
  <c r="AH887" i="12"/>
  <c r="AH888" i="12"/>
  <c r="AH889" i="12"/>
  <c r="AH890" i="12"/>
  <c r="AH891" i="12"/>
  <c r="AH892" i="12"/>
  <c r="AH894" i="12"/>
  <c r="AH895" i="12"/>
  <c r="AH896" i="12"/>
  <c r="AH897" i="12"/>
  <c r="AH898" i="12"/>
  <c r="AH899" i="12"/>
  <c r="AH900" i="12"/>
  <c r="AH901" i="12"/>
  <c r="AH902" i="12"/>
  <c r="AH903" i="12"/>
  <c r="AH904" i="12"/>
  <c r="AH905" i="12"/>
  <c r="AH906" i="12"/>
  <c r="AH907" i="12"/>
  <c r="AH908" i="12"/>
  <c r="AH909" i="12"/>
  <c r="AH911" i="12"/>
  <c r="AH912" i="12"/>
  <c r="AH913" i="12"/>
  <c r="AH914" i="12"/>
  <c r="AH915" i="12"/>
  <c r="AH916" i="12"/>
  <c r="AH917" i="12"/>
  <c r="AH919" i="12"/>
  <c r="AH920" i="12"/>
  <c r="AH921" i="12"/>
  <c r="AH922" i="12"/>
  <c r="AH923" i="12"/>
  <c r="AH924" i="12"/>
  <c r="AH925" i="12"/>
  <c r="AH926" i="12"/>
  <c r="AH927" i="12"/>
  <c r="AH928" i="12"/>
  <c r="AH929" i="12"/>
  <c r="AH930" i="12"/>
  <c r="AH931" i="12"/>
  <c r="AH937" i="12"/>
  <c r="AH938" i="12"/>
  <c r="AH939" i="12"/>
  <c r="AH322" i="12"/>
  <c r="AH940" i="12"/>
  <c r="AH941" i="12"/>
  <c r="AH942" i="12"/>
  <c r="AH943" i="12"/>
  <c r="AH944" i="12"/>
  <c r="AH945" i="12"/>
  <c r="AH946" i="12"/>
  <c r="AH947" i="12"/>
  <c r="AH948" i="12"/>
  <c r="AH949" i="12"/>
  <c r="AH950" i="12"/>
  <c r="AH337" i="12"/>
  <c r="AH340" i="12"/>
  <c r="AH952" i="12"/>
  <c r="AH953" i="12"/>
  <c r="AH954" i="12"/>
  <c r="AH955" i="12"/>
  <c r="AH956" i="12"/>
  <c r="AH957" i="12"/>
  <c r="AH958" i="12"/>
  <c r="AH959" i="12"/>
  <c r="AH960" i="12"/>
  <c r="AH961" i="12"/>
  <c r="AH962" i="12"/>
  <c r="AH963" i="12"/>
  <c r="AH965" i="12"/>
  <c r="AH966" i="12"/>
  <c r="AH968" i="12"/>
  <c r="AH969" i="12"/>
  <c r="AG572" i="12"/>
  <c r="AG585" i="12"/>
  <c r="AG593" i="12"/>
  <c r="AG596" i="12"/>
  <c r="AG649" i="12"/>
  <c r="AG859" i="12"/>
  <c r="AG865" i="12"/>
  <c r="AG866" i="12"/>
  <c r="AG870" i="12"/>
  <c r="AG910" i="12"/>
  <c r="AG932" i="12"/>
  <c r="AF572" i="12"/>
  <c r="AF585" i="12"/>
  <c r="AF593" i="12"/>
  <c r="AF596" i="12"/>
  <c r="AF649" i="12"/>
  <c r="AF859" i="12"/>
  <c r="AF865" i="12"/>
  <c r="AF866" i="12"/>
  <c r="AF870" i="12"/>
  <c r="AF910" i="12"/>
  <c r="AF932" i="12"/>
  <c r="AE572" i="12"/>
  <c r="AE585" i="12"/>
  <c r="AE593" i="12"/>
  <c r="AE596" i="12"/>
  <c r="AE649" i="12"/>
  <c r="AE859" i="12"/>
  <c r="AE865" i="12"/>
  <c r="AE866" i="12"/>
  <c r="AE870" i="12"/>
  <c r="AE910" i="12"/>
  <c r="AE932" i="12"/>
  <c r="AD976" i="12"/>
  <c r="AD977" i="12"/>
  <c r="AD978" i="12"/>
  <c r="AD573" i="12"/>
  <c r="AD574" i="12"/>
  <c r="AD575" i="12"/>
  <c r="AD576" i="12"/>
  <c r="AD577" i="12"/>
  <c r="AD578" i="12"/>
  <c r="AD579" i="12"/>
  <c r="AD580" i="12"/>
  <c r="AD581" i="12"/>
  <c r="AD582" i="12"/>
  <c r="AD583" i="12"/>
  <c r="AD584" i="12"/>
  <c r="AD586" i="12"/>
  <c r="AD587" i="12"/>
  <c r="AD588" i="12"/>
  <c r="AD589" i="12"/>
  <c r="AD590" i="12"/>
  <c r="AD591" i="12"/>
  <c r="AD592" i="12"/>
  <c r="AD594" i="12"/>
  <c r="AD595" i="12"/>
  <c r="AD597" i="12"/>
  <c r="AD598" i="12"/>
  <c r="AD599" i="12"/>
  <c r="AD600" i="12"/>
  <c r="AD601" i="12"/>
  <c r="AD602" i="12"/>
  <c r="AD603" i="12"/>
  <c r="AD604" i="12"/>
  <c r="AD605" i="12"/>
  <c r="AD606" i="12"/>
  <c r="AD607" i="12"/>
  <c r="AD608" i="12"/>
  <c r="AD609" i="12"/>
  <c r="AD610" i="12"/>
  <c r="AD611" i="12"/>
  <c r="AD612" i="12"/>
  <c r="AD613" i="12"/>
  <c r="AD614" i="12"/>
  <c r="AD615" i="12"/>
  <c r="AD616" i="12"/>
  <c r="AD617" i="12"/>
  <c r="AD618" i="12"/>
  <c r="AD619" i="12"/>
  <c r="AD620" i="12"/>
  <c r="AD621" i="12"/>
  <c r="AD622" i="12"/>
  <c r="AD623" i="12"/>
  <c r="AD624" i="12"/>
  <c r="AD625" i="12"/>
  <c r="AD626" i="12"/>
  <c r="AD627" i="12"/>
  <c r="AD628" i="12"/>
  <c r="AD629" i="12"/>
  <c r="AD630" i="12"/>
  <c r="AD631" i="12"/>
  <c r="AD632" i="12"/>
  <c r="AD633" i="12"/>
  <c r="AD634" i="12"/>
  <c r="AD635" i="12"/>
  <c r="AD636" i="12"/>
  <c r="AD637" i="12"/>
  <c r="AD638" i="12"/>
  <c r="AD639" i="12"/>
  <c r="AD640" i="12"/>
  <c r="AD641" i="12"/>
  <c r="AD642" i="12"/>
  <c r="AD643" i="12"/>
  <c r="AD644" i="12"/>
  <c r="AD645" i="12"/>
  <c r="AD646" i="12"/>
  <c r="AD647" i="12"/>
  <c r="AD648" i="12"/>
  <c r="AD650" i="12"/>
  <c r="AD651" i="12"/>
  <c r="AD652" i="12"/>
  <c r="AD653" i="12"/>
  <c r="AD654" i="12"/>
  <c r="AD655" i="12"/>
  <c r="AD656" i="12"/>
  <c r="AD657" i="12"/>
  <c r="AD658" i="12"/>
  <c r="AD659" i="12"/>
  <c r="AD660" i="12"/>
  <c r="AD661" i="12"/>
  <c r="AD662" i="12"/>
  <c r="AD663" i="12"/>
  <c r="AD664" i="12"/>
  <c r="AD665" i="12"/>
  <c r="AD666" i="12"/>
  <c r="AD667" i="12"/>
  <c r="AD668" i="12"/>
  <c r="AD669" i="12"/>
  <c r="AD670" i="12"/>
  <c r="AD671" i="12"/>
  <c r="AD672" i="12"/>
  <c r="AD673" i="12"/>
  <c r="AD674" i="12"/>
  <c r="AD675" i="12"/>
  <c r="AD676" i="12"/>
  <c r="AD677" i="12"/>
  <c r="AD678" i="12"/>
  <c r="AD679" i="12"/>
  <c r="AD680" i="12"/>
  <c r="AD681" i="12"/>
  <c r="AD682" i="12"/>
  <c r="AD683" i="12"/>
  <c r="AD684" i="12"/>
  <c r="AD685" i="12"/>
  <c r="AD686" i="12"/>
  <c r="AD687" i="12"/>
  <c r="AD688" i="12"/>
  <c r="AD689" i="12"/>
  <c r="AD690" i="12"/>
  <c r="AD691" i="12"/>
  <c r="AD692" i="12"/>
  <c r="AD693" i="12"/>
  <c r="AD694" i="12"/>
  <c r="AD695" i="12"/>
  <c r="AD696" i="12"/>
  <c r="AD697" i="12"/>
  <c r="AD698" i="12"/>
  <c r="AD699" i="12"/>
  <c r="AD700" i="12"/>
  <c r="AD701" i="12"/>
  <c r="AD702" i="12"/>
  <c r="AD703" i="12"/>
  <c r="AD704" i="12"/>
  <c r="AD705" i="12"/>
  <c r="AD706" i="12"/>
  <c r="AD707" i="12"/>
  <c r="AD708" i="12"/>
  <c r="AD709" i="12"/>
  <c r="AD710" i="12"/>
  <c r="AD711" i="12"/>
  <c r="AD712" i="12"/>
  <c r="AD713" i="12"/>
  <c r="AD714" i="12"/>
  <c r="AD715" i="12"/>
  <c r="AD716" i="12"/>
  <c r="AD717" i="12"/>
  <c r="AD718" i="12"/>
  <c r="AD719" i="12"/>
  <c r="AD720" i="12"/>
  <c r="AD721" i="12"/>
  <c r="AD722" i="12"/>
  <c r="AD723" i="12"/>
  <c r="AD724" i="12"/>
  <c r="AD725" i="12"/>
  <c r="AD726" i="12"/>
  <c r="AD727" i="12"/>
  <c r="AD729" i="12"/>
  <c r="AD730" i="12"/>
  <c r="AD731" i="12"/>
  <c r="AD732" i="12"/>
  <c r="AD733" i="12"/>
  <c r="AD734" i="12"/>
  <c r="AD735" i="12"/>
  <c r="AD736" i="12"/>
  <c r="AD737" i="12"/>
  <c r="AD738" i="12"/>
  <c r="AD739" i="12"/>
  <c r="AD740" i="12"/>
  <c r="AD741" i="12"/>
  <c r="AD742" i="12"/>
  <c r="AD743" i="12"/>
  <c r="AD744" i="12"/>
  <c r="AD745" i="12"/>
  <c r="AD747" i="12"/>
  <c r="AD748" i="12"/>
  <c r="AD749" i="12"/>
  <c r="AD750" i="12"/>
  <c r="AD751" i="12"/>
  <c r="AD752" i="12"/>
  <c r="AD753" i="12"/>
  <c r="AD754" i="12"/>
  <c r="AD755" i="12"/>
  <c r="AD756" i="12"/>
  <c r="AD757" i="12"/>
  <c r="AD758" i="12"/>
  <c r="AD759" i="12"/>
  <c r="AD760" i="12"/>
  <c r="AD761" i="12"/>
  <c r="AD762" i="12"/>
  <c r="AD763" i="12"/>
  <c r="AD764" i="12"/>
  <c r="AD765" i="12"/>
  <c r="AD766" i="12"/>
  <c r="AD767" i="12"/>
  <c r="AD768" i="12"/>
  <c r="AD769" i="12"/>
  <c r="AD770" i="12"/>
  <c r="AD771" i="12"/>
  <c r="AD772" i="12"/>
  <c r="AD773" i="12"/>
  <c r="AD774" i="12"/>
  <c r="AD775" i="12"/>
  <c r="AD776" i="12"/>
  <c r="AD777" i="12"/>
  <c r="AD778" i="12"/>
  <c r="AD779" i="12"/>
  <c r="AD780" i="12"/>
  <c r="AD781" i="12"/>
  <c r="AD782" i="12"/>
  <c r="AD783" i="12"/>
  <c r="AD784" i="12"/>
  <c r="AD785" i="12"/>
  <c r="AD786" i="12"/>
  <c r="AD787" i="12"/>
  <c r="AD788" i="12"/>
  <c r="AD789" i="12"/>
  <c r="AD790" i="12"/>
  <c r="AD791" i="12"/>
  <c r="AD792" i="12"/>
  <c r="AD793" i="12"/>
  <c r="AD794" i="12"/>
  <c r="AD795" i="12"/>
  <c r="AD796" i="12"/>
  <c r="AD797" i="12"/>
  <c r="AD798" i="12"/>
  <c r="AD799" i="12"/>
  <c r="AD800" i="12"/>
  <c r="AD801" i="12"/>
  <c r="AD802" i="12"/>
  <c r="AD803" i="12"/>
  <c r="AD804" i="12"/>
  <c r="AD805" i="12"/>
  <c r="AD806" i="12"/>
  <c r="AD807" i="12"/>
  <c r="AD808" i="12"/>
  <c r="AD809" i="12"/>
  <c r="AD810" i="12"/>
  <c r="AD811" i="12"/>
  <c r="AD812" i="12"/>
  <c r="AD813" i="12"/>
  <c r="AD814" i="12"/>
  <c r="AD815" i="12"/>
  <c r="AD828" i="12"/>
  <c r="AD829" i="12"/>
  <c r="AD830" i="12"/>
  <c r="AD831" i="12"/>
  <c r="AD832" i="12"/>
  <c r="AD833" i="12"/>
  <c r="AD834" i="12"/>
  <c r="AD835" i="12"/>
  <c r="AD836" i="12"/>
  <c r="AD837" i="12"/>
  <c r="AD838" i="12"/>
  <c r="AD106" i="12"/>
  <c r="AD840" i="12"/>
  <c r="AD841" i="12"/>
  <c r="AD842" i="12"/>
  <c r="AD843" i="12"/>
  <c r="AD844" i="12"/>
  <c r="AD845" i="12"/>
  <c r="AD846" i="12"/>
  <c r="AD847" i="12"/>
  <c r="AD848" i="12"/>
  <c r="AD849" i="12"/>
  <c r="AD850" i="12"/>
  <c r="AD851" i="12"/>
  <c r="AD852" i="12"/>
  <c r="AD853" i="12"/>
  <c r="AD854" i="12"/>
  <c r="AD855" i="12"/>
  <c r="AD856" i="12"/>
  <c r="AD857" i="12"/>
  <c r="AD858" i="12"/>
  <c r="AD860" i="12"/>
  <c r="AD861" i="12"/>
  <c r="AD862" i="12"/>
  <c r="AD863" i="12"/>
  <c r="AD864" i="12"/>
  <c r="AD867" i="12"/>
  <c r="AD868" i="12"/>
  <c r="AD869" i="12"/>
  <c r="AD871" i="12"/>
  <c r="AD872" i="12"/>
  <c r="AD873" i="12"/>
  <c r="AD874" i="12"/>
  <c r="AD875" i="12"/>
  <c r="AD876" i="12"/>
  <c r="AD877" i="12"/>
  <c r="AD878" i="12"/>
  <c r="AD879" i="12"/>
  <c r="AD880" i="12"/>
  <c r="AD881" i="12"/>
  <c r="AD882" i="12"/>
  <c r="AD883" i="12"/>
  <c r="AD884" i="12"/>
  <c r="AD885" i="12"/>
  <c r="AD886" i="12"/>
  <c r="AD887" i="12"/>
  <c r="AD888" i="12"/>
  <c r="AD889" i="12"/>
  <c r="AD890" i="12"/>
  <c r="AD891" i="12"/>
  <c r="AD892" i="12"/>
  <c r="AD894" i="12"/>
  <c r="AD895" i="12"/>
  <c r="AD896" i="12"/>
  <c r="AD897" i="12"/>
  <c r="AD898" i="12"/>
  <c r="AD899" i="12"/>
  <c r="AD900" i="12"/>
  <c r="AD901" i="12"/>
  <c r="AD902" i="12"/>
  <c r="AD903" i="12"/>
  <c r="AD904" i="12"/>
  <c r="AD905" i="12"/>
  <c r="AD906" i="12"/>
  <c r="AD907" i="12"/>
  <c r="AD908" i="12"/>
  <c r="AD909" i="12"/>
  <c r="AD911" i="12"/>
  <c r="AD912" i="12"/>
  <c r="AD913" i="12"/>
  <c r="AD914" i="12"/>
  <c r="AD915" i="12"/>
  <c r="AD916" i="12"/>
  <c r="AD917" i="12"/>
  <c r="AD919" i="12"/>
  <c r="AD920" i="12"/>
  <c r="AD921" i="12"/>
  <c r="AD922" i="12"/>
  <c r="AD923" i="12"/>
  <c r="AD924" i="12"/>
  <c r="AD925" i="12"/>
  <c r="AD926" i="12"/>
  <c r="AD927" i="12"/>
  <c r="AD928" i="12"/>
  <c r="AD929" i="12"/>
  <c r="AD930" i="12"/>
  <c r="AD931" i="12"/>
  <c r="AD933" i="12"/>
  <c r="AD934" i="12"/>
  <c r="AD935" i="12"/>
  <c r="AD936" i="12"/>
  <c r="AD937" i="12"/>
  <c r="AD938" i="12"/>
  <c r="AD939" i="12"/>
  <c r="AD322" i="12"/>
  <c r="AD940" i="12"/>
  <c r="AD941" i="12"/>
  <c r="AD942" i="12"/>
  <c r="AD943" i="12"/>
  <c r="AD944" i="12"/>
  <c r="AD945" i="12"/>
  <c r="AD946" i="12"/>
  <c r="AD947" i="12"/>
  <c r="AD948" i="12"/>
  <c r="AD949" i="12"/>
  <c r="AD950" i="12"/>
  <c r="AD337" i="12"/>
  <c r="AD340" i="12"/>
  <c r="AD952" i="12"/>
  <c r="AD953" i="12"/>
  <c r="AD954" i="12"/>
  <c r="AD955" i="12"/>
  <c r="AD956" i="12"/>
  <c r="AD957" i="12"/>
  <c r="AD958" i="12"/>
  <c r="AD959" i="12"/>
  <c r="AD960" i="12"/>
  <c r="AD961" i="12"/>
  <c r="AD962" i="12"/>
  <c r="AD963" i="12"/>
  <c r="AD965" i="12"/>
  <c r="AD966" i="12"/>
  <c r="AD968" i="12"/>
  <c r="AD969" i="12"/>
  <c r="AD970" i="12"/>
  <c r="AD971" i="12"/>
  <c r="AD972" i="12"/>
  <c r="AD973" i="12"/>
  <c r="AC572" i="12"/>
  <c r="AC585" i="12"/>
  <c r="AC593" i="12"/>
  <c r="AC596" i="12"/>
  <c r="AC649" i="12"/>
  <c r="AC859" i="12"/>
  <c r="AC865" i="12"/>
  <c r="AC866" i="12"/>
  <c r="AC870" i="12"/>
  <c r="AC910" i="12"/>
  <c r="AC932" i="12"/>
  <c r="AB572" i="12"/>
  <c r="AB585" i="12"/>
  <c r="AB593" i="12"/>
  <c r="AB596" i="12"/>
  <c r="AB649" i="12"/>
  <c r="AB859" i="12"/>
  <c r="AB865" i="12"/>
  <c r="AB866" i="12"/>
  <c r="AB870" i="12"/>
  <c r="AB910" i="12"/>
  <c r="AB932" i="12"/>
  <c r="AA572" i="12"/>
  <c r="AA585" i="12"/>
  <c r="AA593" i="12"/>
  <c r="AA596" i="12"/>
  <c r="AA649" i="12"/>
  <c r="AA859" i="12"/>
  <c r="AA865" i="12"/>
  <c r="AA866" i="12"/>
  <c r="AA870" i="12"/>
  <c r="AA910" i="12"/>
  <c r="AA932" i="12"/>
  <c r="Z976" i="12"/>
  <c r="Z977" i="12"/>
  <c r="Z978" i="12"/>
  <c r="Z573" i="12"/>
  <c r="Z574" i="12"/>
  <c r="Z575" i="12"/>
  <c r="Z576" i="12"/>
  <c r="Z577" i="12"/>
  <c r="Z578" i="12"/>
  <c r="Z579" i="12"/>
  <c r="Z580" i="12"/>
  <c r="Z581" i="12"/>
  <c r="Z582" i="12"/>
  <c r="Z583" i="12"/>
  <c r="Z584" i="12"/>
  <c r="Z586" i="12"/>
  <c r="Z587" i="12"/>
  <c r="Z588" i="12"/>
  <c r="Z589" i="12"/>
  <c r="Z590" i="12"/>
  <c r="Z591" i="12"/>
  <c r="Z592" i="12"/>
  <c r="Z594" i="12"/>
  <c r="Z595" i="12"/>
  <c r="Z597" i="12"/>
  <c r="Z598" i="12"/>
  <c r="Z599" i="12"/>
  <c r="Z600" i="12"/>
  <c r="Z601" i="12"/>
  <c r="Z602" i="12"/>
  <c r="Z603" i="12"/>
  <c r="Z604" i="12"/>
  <c r="Z605" i="12"/>
  <c r="Z606" i="12"/>
  <c r="Z607" i="12"/>
  <c r="Z608" i="12"/>
  <c r="Z609" i="12"/>
  <c r="Z610" i="12"/>
  <c r="Z611" i="12"/>
  <c r="Z612" i="12"/>
  <c r="Z613" i="12"/>
  <c r="Z614" i="12"/>
  <c r="Z615" i="12"/>
  <c r="Z616" i="12"/>
  <c r="Z617" i="12"/>
  <c r="Z618" i="12"/>
  <c r="Z619" i="12"/>
  <c r="Z620" i="12"/>
  <c r="Z621" i="12"/>
  <c r="Z622" i="12"/>
  <c r="Z623" i="12"/>
  <c r="Z624" i="12"/>
  <c r="Z625" i="12"/>
  <c r="Z626" i="12"/>
  <c r="Z627" i="12"/>
  <c r="Z628" i="12"/>
  <c r="Z629" i="12"/>
  <c r="Z630" i="12"/>
  <c r="Z631" i="12"/>
  <c r="Z632" i="12"/>
  <c r="Z633" i="12"/>
  <c r="Z634" i="12"/>
  <c r="Z635" i="12"/>
  <c r="Z636" i="12"/>
  <c r="Z637" i="12"/>
  <c r="Z638" i="12"/>
  <c r="Z639" i="12"/>
  <c r="Z640" i="12"/>
  <c r="Z641" i="12"/>
  <c r="Z642" i="12"/>
  <c r="Z643" i="12"/>
  <c r="Z644" i="12"/>
  <c r="Z645" i="12"/>
  <c r="Z646" i="12"/>
  <c r="Z647" i="12"/>
  <c r="Z648" i="12"/>
  <c r="Z650" i="12"/>
  <c r="Z651" i="12"/>
  <c r="Z652" i="12"/>
  <c r="Z653" i="12"/>
  <c r="Z654" i="12"/>
  <c r="Z655" i="12"/>
  <c r="Z656" i="12"/>
  <c r="Z657" i="12"/>
  <c r="Z658" i="12"/>
  <c r="Z659" i="12"/>
  <c r="Z660" i="12"/>
  <c r="Z661" i="12"/>
  <c r="Z662" i="12"/>
  <c r="Z663" i="12"/>
  <c r="Z664" i="12"/>
  <c r="Z665" i="12"/>
  <c r="Z666" i="12"/>
  <c r="Z667" i="12"/>
  <c r="Z668" i="12"/>
  <c r="Z669" i="12"/>
  <c r="Z670" i="12"/>
  <c r="Z671" i="12"/>
  <c r="Z672" i="12"/>
  <c r="Z673" i="12"/>
  <c r="Z674" i="12"/>
  <c r="Z675" i="12"/>
  <c r="Z676" i="12"/>
  <c r="Z677" i="12"/>
  <c r="Z678" i="12"/>
  <c r="Z679" i="12"/>
  <c r="Z680" i="12"/>
  <c r="Z681" i="12"/>
  <c r="Z682" i="12"/>
  <c r="Z683" i="12"/>
  <c r="Z684" i="12"/>
  <c r="Z685" i="12"/>
  <c r="Z686" i="12"/>
  <c r="Z687" i="12"/>
  <c r="Z688" i="12"/>
  <c r="Z689" i="12"/>
  <c r="Z690" i="12"/>
  <c r="Z691" i="12"/>
  <c r="Z692" i="12"/>
  <c r="Z693" i="12"/>
  <c r="Z694" i="12"/>
  <c r="Z695" i="12"/>
  <c r="Z696" i="12"/>
  <c r="Z697" i="12"/>
  <c r="Z698" i="12"/>
  <c r="Z699" i="12"/>
  <c r="Z700" i="12"/>
  <c r="Z701" i="12"/>
  <c r="Z702" i="12"/>
  <c r="Z703" i="12"/>
  <c r="Z704" i="12"/>
  <c r="Z705" i="12"/>
  <c r="Z706" i="12"/>
  <c r="Z707" i="12"/>
  <c r="Z708" i="12"/>
  <c r="Z709" i="12"/>
  <c r="Z710" i="12"/>
  <c r="Z711" i="12"/>
  <c r="Z712" i="12"/>
  <c r="Z713" i="12"/>
  <c r="Z714" i="12"/>
  <c r="Z715" i="12"/>
  <c r="Z716" i="12"/>
  <c r="Z717" i="12"/>
  <c r="Z718" i="12"/>
  <c r="Z719" i="12"/>
  <c r="Z720" i="12"/>
  <c r="Z721" i="12"/>
  <c r="Z722" i="12"/>
  <c r="Z723" i="12"/>
  <c r="Z724" i="12"/>
  <c r="Z725" i="12"/>
  <c r="Z726" i="12"/>
  <c r="Z727" i="12"/>
  <c r="Z729" i="12"/>
  <c r="Z730" i="12"/>
  <c r="Z731" i="12"/>
  <c r="Z732" i="12"/>
  <c r="Z733" i="12"/>
  <c r="Z734" i="12"/>
  <c r="Z735" i="12"/>
  <c r="Z736" i="12"/>
  <c r="Z737" i="12"/>
  <c r="Z738" i="12"/>
  <c r="Z739" i="12"/>
  <c r="Z740" i="12"/>
  <c r="Z741" i="12"/>
  <c r="Z742" i="12"/>
  <c r="Z743" i="12"/>
  <c r="Z744" i="12"/>
  <c r="Z745" i="12"/>
  <c r="Z747" i="12"/>
  <c r="Z748" i="12"/>
  <c r="Z749" i="12"/>
  <c r="Z750" i="12"/>
  <c r="Z751" i="12"/>
  <c r="Z752" i="12"/>
  <c r="Z753" i="12"/>
  <c r="Z754" i="12"/>
  <c r="Z755" i="12"/>
  <c r="Z756" i="12"/>
  <c r="Z757" i="12"/>
  <c r="Z758" i="12"/>
  <c r="Z759" i="12"/>
  <c r="Z760" i="12"/>
  <c r="Z761" i="12"/>
  <c r="Z762" i="12"/>
  <c r="Z763" i="12"/>
  <c r="Z764" i="12"/>
  <c r="Z765" i="12"/>
  <c r="Z766" i="12"/>
  <c r="Z767" i="12"/>
  <c r="Z768" i="12"/>
  <c r="Z769" i="12"/>
  <c r="Z770" i="12"/>
  <c r="Z771" i="12"/>
  <c r="Z772" i="12"/>
  <c r="Z773" i="12"/>
  <c r="Z774" i="12"/>
  <c r="Z775" i="12"/>
  <c r="Z776" i="12"/>
  <c r="Z777" i="12"/>
  <c r="Z778" i="12"/>
  <c r="Z779" i="12"/>
  <c r="Z780" i="12"/>
  <c r="Z781" i="12"/>
  <c r="Z782" i="12"/>
  <c r="Z783" i="12"/>
  <c r="Z784" i="12"/>
  <c r="Z785" i="12"/>
  <c r="Z786" i="12"/>
  <c r="Z787" i="12"/>
  <c r="Z788" i="12"/>
  <c r="Z789" i="12"/>
  <c r="Z790" i="12"/>
  <c r="Z791" i="12"/>
  <c r="Z792" i="12"/>
  <c r="Z793" i="12"/>
  <c r="Z794" i="12"/>
  <c r="Z795" i="12"/>
  <c r="Z796" i="12"/>
  <c r="Z797" i="12"/>
  <c r="Z798" i="12"/>
  <c r="Z799" i="12"/>
  <c r="Z800" i="12"/>
  <c r="Z801" i="12"/>
  <c r="Z802" i="12"/>
  <c r="Z803" i="12"/>
  <c r="Z804" i="12"/>
  <c r="Z805" i="12"/>
  <c r="Z806" i="12"/>
  <c r="Z807" i="12"/>
  <c r="Z808" i="12"/>
  <c r="Z809" i="12"/>
  <c r="Z810" i="12"/>
  <c r="Z811" i="12"/>
  <c r="Z812" i="12"/>
  <c r="Z813" i="12"/>
  <c r="Z814" i="12"/>
  <c r="Z815" i="12"/>
  <c r="Z828" i="12"/>
  <c r="Z829" i="12"/>
  <c r="Z830" i="12"/>
  <c r="Z831" i="12"/>
  <c r="Z832" i="12"/>
  <c r="Z833" i="12"/>
  <c r="Z834" i="12"/>
  <c r="Z835" i="12"/>
  <c r="Z836" i="12"/>
  <c r="Z837" i="12"/>
  <c r="Z838" i="12"/>
  <c r="Z106" i="12"/>
  <c r="Z840" i="12"/>
  <c r="Z841" i="12"/>
  <c r="Z842" i="12"/>
  <c r="Z843" i="12"/>
  <c r="Z844" i="12"/>
  <c r="Z845" i="12"/>
  <c r="Z846" i="12"/>
  <c r="Z847" i="12"/>
  <c r="Z848" i="12"/>
  <c r="Z849" i="12"/>
  <c r="Z850" i="12"/>
  <c r="Z851" i="12"/>
  <c r="Z852" i="12"/>
  <c r="Z853" i="12"/>
  <c r="Z854" i="12"/>
  <c r="Z855" i="12"/>
  <c r="Z856" i="12"/>
  <c r="Z857" i="12"/>
  <c r="Z858" i="12"/>
  <c r="Z860" i="12"/>
  <c r="Z861" i="12"/>
  <c r="Z862" i="12"/>
  <c r="Z863" i="12"/>
  <c r="Z864" i="12"/>
  <c r="Z867" i="12"/>
  <c r="Z868" i="12"/>
  <c r="Z869" i="12"/>
  <c r="Z871" i="12"/>
  <c r="Z872" i="12"/>
  <c r="Z873" i="12"/>
  <c r="Z874" i="12"/>
  <c r="Z875" i="12"/>
  <c r="Z876" i="12"/>
  <c r="Z877" i="12"/>
  <c r="Z878" i="12"/>
  <c r="Z879" i="12"/>
  <c r="Z880" i="12"/>
  <c r="Z881" i="12"/>
  <c r="Z882" i="12"/>
  <c r="Z883" i="12"/>
  <c r="Z884" i="12"/>
  <c r="Z885" i="12"/>
  <c r="Z886" i="12"/>
  <c r="Z887" i="12"/>
  <c r="Z888" i="12"/>
  <c r="Z889" i="12"/>
  <c r="Z890" i="12"/>
  <c r="Z891" i="12"/>
  <c r="Z892" i="12"/>
  <c r="Z894" i="12"/>
  <c r="Z895" i="12"/>
  <c r="Z896" i="12"/>
  <c r="Z897" i="12"/>
  <c r="Z898" i="12"/>
  <c r="Z899" i="12"/>
  <c r="Z900" i="12"/>
  <c r="Z901" i="12"/>
  <c r="Z902" i="12"/>
  <c r="Z903" i="12"/>
  <c r="Z904" i="12"/>
  <c r="Z905" i="12"/>
  <c r="Z906" i="12"/>
  <c r="Z907" i="12"/>
  <c r="Z908" i="12"/>
  <c r="Z909" i="12"/>
  <c r="Z911" i="12"/>
  <c r="Z912" i="12"/>
  <c r="Z913" i="12"/>
  <c r="Z914" i="12"/>
  <c r="Z915" i="12"/>
  <c r="Z916" i="12"/>
  <c r="Z917" i="12"/>
  <c r="Z919" i="12"/>
  <c r="Z920" i="12"/>
  <c r="Z921" i="12"/>
  <c r="Z922" i="12"/>
  <c r="Z923" i="12"/>
  <c r="Z924" i="12"/>
  <c r="Z925" i="12"/>
  <c r="Z926" i="12"/>
  <c r="Z927" i="12"/>
  <c r="Z928" i="12"/>
  <c r="Z929" i="12"/>
  <c r="Z930" i="12"/>
  <c r="Z931" i="12"/>
  <c r="Z933" i="12"/>
  <c r="Z934" i="12"/>
  <c r="Z935" i="12"/>
  <c r="Z936" i="12"/>
  <c r="Z937" i="12"/>
  <c r="Z938" i="12"/>
  <c r="Z939" i="12"/>
  <c r="Z322" i="12"/>
  <c r="Z940" i="12"/>
  <c r="Z941" i="12"/>
  <c r="Z942" i="12"/>
  <c r="Z943" i="12"/>
  <c r="Z944" i="12"/>
  <c r="Z945" i="12"/>
  <c r="Z946" i="12"/>
  <c r="Z947" i="12"/>
  <c r="Z948" i="12"/>
  <c r="Z949" i="12"/>
  <c r="Z950" i="12"/>
  <c r="Z337" i="12"/>
  <c r="Z340" i="12"/>
  <c r="Z952" i="12"/>
  <c r="Z953" i="12"/>
  <c r="Z954" i="12"/>
  <c r="Z955" i="12"/>
  <c r="Z956" i="12"/>
  <c r="Z957" i="12"/>
  <c r="Z958" i="12"/>
  <c r="Z959" i="12"/>
  <c r="Z960" i="12"/>
  <c r="Z961" i="12"/>
  <c r="Z962" i="12"/>
  <c r="Z963" i="12"/>
  <c r="Z965" i="12"/>
  <c r="Z966" i="12"/>
  <c r="Z968" i="12"/>
  <c r="Z969" i="12"/>
  <c r="Z970" i="12"/>
  <c r="Z971" i="12"/>
  <c r="Z972" i="12"/>
  <c r="Z973" i="12"/>
  <c r="V572" i="12"/>
  <c r="V585" i="12"/>
  <c r="V593" i="12"/>
  <c r="V596" i="12"/>
  <c r="V649" i="12"/>
  <c r="V859" i="12"/>
  <c r="V865" i="12"/>
  <c r="V866" i="12"/>
  <c r="V870" i="12"/>
  <c r="V910" i="12"/>
  <c r="V932" i="12"/>
  <c r="U572" i="12"/>
  <c r="U585" i="12"/>
  <c r="U593" i="12"/>
  <c r="U596" i="12"/>
  <c r="U649" i="12"/>
  <c r="U859" i="12"/>
  <c r="U865" i="12"/>
  <c r="U866" i="12"/>
  <c r="U870" i="12"/>
  <c r="U910" i="12"/>
  <c r="U932" i="12"/>
  <c r="T572" i="12"/>
  <c r="T585" i="12"/>
  <c r="T593" i="12"/>
  <c r="T596" i="12"/>
  <c r="T649" i="12"/>
  <c r="T859" i="12"/>
  <c r="T865" i="12"/>
  <c r="T866" i="12"/>
  <c r="T870" i="12"/>
  <c r="T910" i="12"/>
  <c r="T932" i="12"/>
  <c r="R572" i="12"/>
  <c r="R585" i="12"/>
  <c r="R593" i="12"/>
  <c r="R596" i="12"/>
  <c r="R649" i="12"/>
  <c r="R859" i="12"/>
  <c r="R865" i="12"/>
  <c r="R866" i="12"/>
  <c r="R870" i="12"/>
  <c r="R910" i="12"/>
  <c r="R932" i="12"/>
  <c r="Q572" i="12"/>
  <c r="Q585" i="12"/>
  <c r="Q593" i="12"/>
  <c r="Q596" i="12"/>
  <c r="Q649" i="12"/>
  <c r="Q859" i="12"/>
  <c r="Q865" i="12"/>
  <c r="Q866" i="12"/>
  <c r="Q870" i="12"/>
  <c r="Q910" i="12"/>
  <c r="Q932" i="12"/>
  <c r="P572" i="12"/>
  <c r="P585" i="12"/>
  <c r="P593" i="12"/>
  <c r="P596" i="12"/>
  <c r="P649" i="12"/>
  <c r="P859" i="12"/>
  <c r="P865" i="12"/>
  <c r="P866" i="12"/>
  <c r="P870" i="12"/>
  <c r="P910" i="12"/>
  <c r="P932" i="12"/>
  <c r="O573" i="12"/>
  <c r="O574" i="12"/>
  <c r="O575" i="12"/>
  <c r="O576" i="12"/>
  <c r="O577" i="12"/>
  <c r="O578" i="12"/>
  <c r="O579" i="12"/>
  <c r="O580" i="12"/>
  <c r="O581" i="12"/>
  <c r="O582" i="12"/>
  <c r="O583" i="12"/>
  <c r="O584" i="12"/>
  <c r="O585" i="12"/>
  <c r="O593" i="12"/>
  <c r="O596" i="12"/>
  <c r="O649" i="12"/>
  <c r="O699" i="12"/>
  <c r="O700" i="12"/>
  <c r="O701" i="12"/>
  <c r="O702" i="12"/>
  <c r="O703" i="12"/>
  <c r="O704" i="12"/>
  <c r="O744" i="12"/>
  <c r="O745" i="12"/>
  <c r="O852" i="12"/>
  <c r="O855" i="12"/>
  <c r="O856" i="12"/>
  <c r="O857" i="12"/>
  <c r="O860" i="12"/>
  <c r="O859" i="12" s="1"/>
  <c r="O865" i="12"/>
  <c r="O866" i="12"/>
  <c r="O871" i="12"/>
  <c r="O870" i="12" s="1"/>
  <c r="O879" i="12"/>
  <c r="M879" i="12" s="1"/>
  <c r="O880" i="12"/>
  <c r="O881" i="12"/>
  <c r="O882" i="12"/>
  <c r="O911" i="12"/>
  <c r="O912" i="12"/>
  <c r="O913" i="12"/>
  <c r="O914" i="12"/>
  <c r="O915" i="12"/>
  <c r="O916" i="12"/>
  <c r="O917" i="12"/>
  <c r="O933" i="12"/>
  <c r="O934" i="12"/>
  <c r="O935" i="12"/>
  <c r="O936" i="12"/>
  <c r="O970" i="12"/>
  <c r="O971" i="12"/>
  <c r="O972" i="12"/>
  <c r="O973" i="12"/>
  <c r="N572" i="12"/>
  <c r="N585" i="12"/>
  <c r="N593" i="12"/>
  <c r="N596" i="12"/>
  <c r="N649" i="12"/>
  <c r="N727" i="12"/>
  <c r="M727" i="12" s="1"/>
  <c r="N859" i="12"/>
  <c r="N865" i="12"/>
  <c r="N866" i="12"/>
  <c r="N870" i="12"/>
  <c r="N910" i="12"/>
  <c r="N932" i="12"/>
  <c r="M574" i="12"/>
  <c r="M575" i="12"/>
  <c r="M576" i="12"/>
  <c r="M577" i="12"/>
  <c r="M578" i="12"/>
  <c r="M579" i="12"/>
  <c r="M580" i="12"/>
  <c r="M581" i="12"/>
  <c r="M582" i="12"/>
  <c r="M584" i="12"/>
  <c r="M585" i="12"/>
  <c r="M593" i="12"/>
  <c r="M596" i="12"/>
  <c r="M676" i="12"/>
  <c r="M677" i="12"/>
  <c r="M685" i="12"/>
  <c r="M859" i="12"/>
  <c r="M865" i="12"/>
  <c r="M866" i="12"/>
  <c r="M870" i="12"/>
  <c r="M880" i="12"/>
  <c r="M881" i="12"/>
  <c r="M882" i="12"/>
  <c r="M884" i="12"/>
  <c r="M910" i="12"/>
  <c r="M932" i="12"/>
  <c r="L572" i="12"/>
  <c r="L585" i="12"/>
  <c r="L593" i="12"/>
  <c r="L596" i="12"/>
  <c r="L649" i="12"/>
  <c r="L767" i="12"/>
  <c r="K767" i="12" s="1"/>
  <c r="L859" i="12"/>
  <c r="L862" i="12"/>
  <c r="K862" i="12" s="1"/>
  <c r="L863" i="12"/>
  <c r="K863" i="12" s="1"/>
  <c r="L864" i="12"/>
  <c r="K864" i="12" s="1"/>
  <c r="L865" i="12"/>
  <c r="L866" i="12"/>
  <c r="L870" i="12"/>
  <c r="L910" i="12"/>
  <c r="L932" i="12"/>
  <c r="L965" i="12"/>
  <c r="K976" i="12"/>
  <c r="K573" i="12"/>
  <c r="K574" i="12"/>
  <c r="K575" i="12"/>
  <c r="K576" i="12"/>
  <c r="K577" i="12"/>
  <c r="K578" i="12"/>
  <c r="K579" i="12"/>
  <c r="K580" i="12"/>
  <c r="K581" i="12"/>
  <c r="K582" i="12"/>
  <c r="K583" i="12"/>
  <c r="K584" i="12"/>
  <c r="K585" i="12"/>
  <c r="K593" i="12"/>
  <c r="K596" i="12"/>
  <c r="K649" i="12"/>
  <c r="K705" i="12"/>
  <c r="K706" i="12"/>
  <c r="K707" i="12"/>
  <c r="K708" i="12"/>
  <c r="K709" i="12"/>
  <c r="K710" i="12"/>
  <c r="K711" i="12"/>
  <c r="K712" i="12"/>
  <c r="K713" i="12"/>
  <c r="K714" i="12"/>
  <c r="K715" i="12"/>
  <c r="K716" i="12"/>
  <c r="K717" i="12"/>
  <c r="K718" i="12"/>
  <c r="K719" i="12"/>
  <c r="K752" i="12"/>
  <c r="K753" i="12"/>
  <c r="K754" i="12"/>
  <c r="K755" i="12"/>
  <c r="K756" i="12"/>
  <c r="K757" i="12"/>
  <c r="K758" i="12"/>
  <c r="K759" i="12"/>
  <c r="K760" i="12"/>
  <c r="K761" i="12"/>
  <c r="K762" i="12"/>
  <c r="K763" i="12"/>
  <c r="K764" i="12"/>
  <c r="K765" i="12"/>
  <c r="K766" i="12"/>
  <c r="K768" i="12"/>
  <c r="K769" i="12"/>
  <c r="K770" i="12"/>
  <c r="K771" i="12"/>
  <c r="K855" i="12"/>
  <c r="K856" i="12"/>
  <c r="K857" i="12"/>
  <c r="K858" i="12"/>
  <c r="K859" i="12"/>
  <c r="K865" i="12"/>
  <c r="K866" i="12"/>
  <c r="K870" i="12"/>
  <c r="K879" i="12"/>
  <c r="K880" i="12"/>
  <c r="K881" i="12"/>
  <c r="K882" i="12"/>
  <c r="K883" i="12"/>
  <c r="K884" i="12"/>
  <c r="K885" i="12"/>
  <c r="K886" i="12"/>
  <c r="K887" i="12"/>
  <c r="K888" i="12"/>
  <c r="K889" i="12"/>
  <c r="K890" i="12"/>
  <c r="K891" i="12"/>
  <c r="K892" i="12"/>
  <c r="K894" i="12"/>
  <c r="K895" i="12"/>
  <c r="K896" i="12"/>
  <c r="K897" i="12"/>
  <c r="K898" i="12"/>
  <c r="K899" i="12"/>
  <c r="K900" i="12"/>
  <c r="K901" i="12"/>
  <c r="K902" i="12"/>
  <c r="K903" i="12"/>
  <c r="K904" i="12"/>
  <c r="K905" i="12"/>
  <c r="K906" i="12"/>
  <c r="K907" i="12"/>
  <c r="K908" i="12"/>
  <c r="K909" i="12"/>
  <c r="K910" i="12"/>
  <c r="K932" i="12"/>
  <c r="J572" i="12"/>
  <c r="J585" i="12"/>
  <c r="J593" i="12"/>
  <c r="J596" i="12"/>
  <c r="J649" i="12"/>
  <c r="J829" i="12"/>
  <c r="J859" i="12"/>
  <c r="J865" i="12"/>
  <c r="J866" i="12"/>
  <c r="J870" i="12"/>
  <c r="J910" i="12"/>
  <c r="J932" i="12"/>
  <c r="I572" i="12"/>
  <c r="I585" i="12"/>
  <c r="I593" i="12"/>
  <c r="I596" i="12"/>
  <c r="I649" i="12"/>
  <c r="I842" i="12"/>
  <c r="I843" i="12"/>
  <c r="I844" i="12"/>
  <c r="I845" i="12"/>
  <c r="I846" i="12"/>
  <c r="I859" i="12"/>
  <c r="I865" i="12"/>
  <c r="I866" i="12"/>
  <c r="I872" i="12"/>
  <c r="I870" i="12" s="1"/>
  <c r="I910" i="12"/>
  <c r="I932" i="12"/>
  <c r="BH440" i="12"/>
  <c r="BM439" i="12"/>
  <c r="BH593" i="12"/>
  <c r="BH437" i="12"/>
  <c r="BN977" i="12"/>
  <c r="BM977" i="12"/>
  <c r="BN434" i="12"/>
  <c r="BM434" i="12"/>
  <c r="BN1089" i="12"/>
  <c r="BM1089" i="12"/>
  <c r="BN1088" i="12"/>
  <c r="BM1088" i="12"/>
  <c r="BH432" i="12"/>
  <c r="BM976" i="12"/>
  <c r="BX430" i="12"/>
  <c r="BY430" i="12" s="1"/>
  <c r="BM430" i="12"/>
  <c r="BH426" i="12"/>
  <c r="BI425" i="12"/>
  <c r="BI424" i="12" s="1"/>
  <c r="BM973" i="12"/>
  <c r="BM972" i="12"/>
  <c r="BM971" i="12"/>
  <c r="BI420" i="12"/>
  <c r="BM415" i="12"/>
  <c r="BM414" i="12"/>
  <c r="BM413" i="12"/>
  <c r="BM412" i="12"/>
  <c r="BM411" i="12"/>
  <c r="BM410" i="12"/>
  <c r="BM409" i="12"/>
  <c r="BN408" i="12"/>
  <c r="BM408" i="12"/>
  <c r="BM407" i="12"/>
  <c r="BM406" i="12"/>
  <c r="BM405" i="12"/>
  <c r="BM970" i="12"/>
  <c r="BN404" i="12"/>
  <c r="BM404" i="12"/>
  <c r="BM403" i="12"/>
  <c r="BM402" i="12"/>
  <c r="BM401" i="12"/>
  <c r="BN400" i="12"/>
  <c r="BM400" i="12"/>
  <c r="BM399" i="12"/>
  <c r="BH397" i="12"/>
  <c r="BN969" i="12"/>
  <c r="BM969" i="12"/>
  <c r="BN968" i="12"/>
  <c r="BM968" i="12"/>
  <c r="BN396" i="12"/>
  <c r="BM396" i="12"/>
  <c r="BN395" i="12"/>
  <c r="BM395" i="12"/>
  <c r="BN394" i="12"/>
  <c r="BM394" i="12"/>
  <c r="BN393" i="12"/>
  <c r="BM393" i="12"/>
  <c r="BN391" i="12"/>
  <c r="BM391" i="12"/>
  <c r="BN390" i="12"/>
  <c r="BM390" i="12"/>
  <c r="BM389" i="12"/>
  <c r="BN388" i="12"/>
  <c r="BM388" i="12"/>
  <c r="BN387" i="12"/>
  <c r="BM387" i="12"/>
  <c r="BN386" i="12"/>
  <c r="BM386" i="12"/>
  <c r="BH384" i="12"/>
  <c r="BX383" i="12"/>
  <c r="BY383" i="12" s="1"/>
  <c r="BM383" i="12"/>
  <c r="BX382" i="12"/>
  <c r="BY382" i="12" s="1"/>
  <c r="BM382" i="12"/>
  <c r="BX381" i="12"/>
  <c r="BY381" i="12" s="1"/>
  <c r="BM381" i="12"/>
  <c r="BX380" i="12"/>
  <c r="BY380" i="12" s="1"/>
  <c r="BM380" i="12"/>
  <c r="BX379" i="12"/>
  <c r="BY379" i="12" s="1"/>
  <c r="BM379" i="12"/>
  <c r="BX378" i="12"/>
  <c r="BY378" i="12" s="1"/>
  <c r="BM378" i="12"/>
  <c r="BX377" i="12"/>
  <c r="BY377" i="12" s="1"/>
  <c r="BM377" i="12"/>
  <c r="BX376" i="12"/>
  <c r="BY376" i="12" s="1"/>
  <c r="BM376" i="12"/>
  <c r="BX375" i="12"/>
  <c r="BY375" i="12" s="1"/>
  <c r="BM375" i="12"/>
  <c r="BX374" i="12"/>
  <c r="BY374" i="12" s="1"/>
  <c r="BM374" i="12"/>
  <c r="BX373" i="12"/>
  <c r="BY373" i="12" s="1"/>
  <c r="BM373" i="12"/>
  <c r="BX372" i="12"/>
  <c r="BY372" i="12" s="1"/>
  <c r="BM372" i="12"/>
  <c r="BX371" i="12"/>
  <c r="BY371" i="12" s="1"/>
  <c r="BM371" i="12"/>
  <c r="BX370" i="12"/>
  <c r="BY370" i="12" s="1"/>
  <c r="BN370" i="12"/>
  <c r="BM370" i="12"/>
  <c r="BX369" i="12"/>
  <c r="BY369" i="12" s="1"/>
  <c r="BM369" i="12"/>
  <c r="BX368" i="12"/>
  <c r="BY368" i="12" s="1"/>
  <c r="BM368" i="12"/>
  <c r="BI368" i="12"/>
  <c r="BX366" i="12"/>
  <c r="BY366" i="12" s="1"/>
  <c r="BM366" i="12"/>
  <c r="BX365" i="12"/>
  <c r="BY365" i="12" s="1"/>
  <c r="BM365" i="12"/>
  <c r="BX364" i="12"/>
  <c r="BY364" i="12" s="1"/>
  <c r="BM364" i="12"/>
  <c r="BX363" i="12"/>
  <c r="BY363" i="12" s="1"/>
  <c r="BM363" i="12"/>
  <c r="BX362" i="12"/>
  <c r="BY362" i="12" s="1"/>
  <c r="BM362" i="12"/>
  <c r="BX361" i="12"/>
  <c r="BY361" i="12" s="1"/>
  <c r="BM361" i="12"/>
  <c r="BX360" i="12"/>
  <c r="BY360" i="12" s="1"/>
  <c r="BM360" i="12"/>
  <c r="BX359" i="12"/>
  <c r="BY359" i="12" s="1"/>
  <c r="BM359" i="12"/>
  <c r="BX358" i="12"/>
  <c r="BY358" i="12" s="1"/>
  <c r="BM358" i="12"/>
  <c r="BX357" i="12"/>
  <c r="BY357" i="12" s="1"/>
  <c r="BM357" i="12"/>
  <c r="BX356" i="12"/>
  <c r="BY356" i="12" s="1"/>
  <c r="BM356" i="12"/>
  <c r="BH354" i="12"/>
  <c r="BQ354" i="12" s="1"/>
  <c r="BN963" i="12"/>
  <c r="BM963" i="12"/>
  <c r="BN962" i="12"/>
  <c r="BM962" i="12"/>
  <c r="BN961" i="12"/>
  <c r="BM961" i="12"/>
  <c r="BN960" i="12"/>
  <c r="BM960" i="12"/>
  <c r="BN959" i="12"/>
  <c r="BM959" i="12"/>
  <c r="BN958" i="12"/>
  <c r="BM958" i="12"/>
  <c r="BN957" i="12"/>
  <c r="BM957" i="12"/>
  <c r="BN956" i="12"/>
  <c r="BM956" i="12"/>
  <c r="BN955" i="12"/>
  <c r="BM955" i="12"/>
  <c r="BN954" i="12"/>
  <c r="BM954" i="12"/>
  <c r="BN953" i="12"/>
  <c r="BM953" i="12"/>
  <c r="BN952" i="12"/>
  <c r="BM952" i="12"/>
  <c r="BN951" i="12"/>
  <c r="BM951" i="12"/>
  <c r="BN340" i="12"/>
  <c r="BM340" i="12"/>
  <c r="BN337" i="12"/>
  <c r="BM337" i="12"/>
  <c r="BN339" i="12"/>
  <c r="BM339" i="12"/>
  <c r="BN338" i="12"/>
  <c r="BM338" i="12"/>
  <c r="BN335" i="12"/>
  <c r="BM335" i="12"/>
  <c r="BN334" i="12"/>
  <c r="BM334" i="12"/>
  <c r="BN1092" i="12"/>
  <c r="BM1092" i="12"/>
  <c r="BN333" i="12"/>
  <c r="BM333" i="12"/>
  <c r="BN332" i="12"/>
  <c r="BM332" i="12"/>
  <c r="BN331" i="12"/>
  <c r="BM331" i="12"/>
  <c r="BN330" i="12"/>
  <c r="BM330" i="12"/>
  <c r="BN329" i="12"/>
  <c r="BM329" i="12"/>
  <c r="BN328" i="12"/>
  <c r="BM328" i="12"/>
  <c r="BN327" i="12"/>
  <c r="BM327" i="12"/>
  <c r="BH325" i="12"/>
  <c r="BM947" i="12"/>
  <c r="BM946" i="12"/>
  <c r="BM945" i="12"/>
  <c r="BM944" i="12"/>
  <c r="BM943" i="12"/>
  <c r="BM942" i="12"/>
  <c r="BM941" i="12"/>
  <c r="BM940" i="12"/>
  <c r="BM322" i="12"/>
  <c r="BM321" i="12"/>
  <c r="BM320" i="12"/>
  <c r="BM319" i="12"/>
  <c r="BM318" i="12"/>
  <c r="BM317" i="12"/>
  <c r="BH315" i="12"/>
  <c r="BM931" i="12"/>
  <c r="BM930" i="12"/>
  <c r="BM929" i="12"/>
  <c r="BM928" i="12"/>
  <c r="BM927" i="12"/>
  <c r="BM926" i="12"/>
  <c r="BM925" i="12"/>
  <c r="BM924" i="12"/>
  <c r="BM923" i="12"/>
  <c r="BM922" i="12"/>
  <c r="BM921" i="12"/>
  <c r="BM920" i="12"/>
  <c r="BM919" i="12"/>
  <c r="BM314" i="12"/>
  <c r="BM313" i="12"/>
  <c r="BM312" i="12"/>
  <c r="BM311" i="12"/>
  <c r="BM310" i="12"/>
  <c r="BM309" i="12"/>
  <c r="BM308" i="12"/>
  <c r="BM307" i="12"/>
  <c r="BM306" i="12"/>
  <c r="BM305" i="12"/>
  <c r="BM304" i="12"/>
  <c r="BH302" i="12"/>
  <c r="BN909" i="12"/>
  <c r="BM909" i="12"/>
  <c r="BN908" i="12"/>
  <c r="BM908" i="12"/>
  <c r="BN907" i="12"/>
  <c r="BM907" i="12"/>
  <c r="BN906" i="12"/>
  <c r="BM906" i="12"/>
  <c r="BN905" i="12"/>
  <c r="BM905" i="12"/>
  <c r="BN904" i="12"/>
  <c r="BM904" i="12"/>
  <c r="BN903" i="12"/>
  <c r="BM903" i="12"/>
  <c r="BN902" i="12"/>
  <c r="BM902" i="12"/>
  <c r="BN901" i="12"/>
  <c r="BM901" i="12"/>
  <c r="BN900" i="12"/>
  <c r="BM900" i="12"/>
  <c r="BN899" i="12"/>
  <c r="BM899" i="12"/>
  <c r="BN898" i="12"/>
  <c r="BM898" i="12"/>
  <c r="BN897" i="12"/>
  <c r="BM897" i="12"/>
  <c r="BN896" i="12"/>
  <c r="BM896" i="12"/>
  <c r="BN895" i="12"/>
  <c r="BM895" i="12"/>
  <c r="BN894" i="12"/>
  <c r="BM894" i="12"/>
  <c r="BN893" i="12"/>
  <c r="BM893" i="12"/>
  <c r="BM301" i="12"/>
  <c r="BM300" i="12"/>
  <c r="BM299" i="12"/>
  <c r="BM298" i="12"/>
  <c r="BM297" i="12"/>
  <c r="BM296" i="12"/>
  <c r="BM295" i="12"/>
  <c r="BM892" i="12"/>
  <c r="BM294" i="12"/>
  <c r="BM293" i="12"/>
  <c r="BM292" i="12"/>
  <c r="BM291" i="12"/>
  <c r="BM290" i="12"/>
  <c r="BM289" i="12"/>
  <c r="BM288" i="12"/>
  <c r="BM287" i="12"/>
  <c r="BM286" i="12"/>
  <c r="BM285" i="12"/>
  <c r="BM284" i="12"/>
  <c r="BN283" i="12"/>
  <c r="BN281" i="12"/>
  <c r="BM281" i="12"/>
  <c r="BM280" i="12"/>
  <c r="BH278" i="12"/>
  <c r="BN878" i="12"/>
  <c r="BM878" i="12"/>
  <c r="BN877" i="12"/>
  <c r="BM877" i="12"/>
  <c r="BN275" i="12"/>
  <c r="BM275" i="12"/>
  <c r="AP275" i="12"/>
  <c r="AP274" i="12" s="1"/>
  <c r="AP273" i="12" s="1"/>
  <c r="S275" i="12"/>
  <c r="S274" i="12" s="1"/>
  <c r="S273" i="12" s="1"/>
  <c r="AY275" i="12"/>
  <c r="AY274" i="12" s="1"/>
  <c r="AY273" i="12" s="1"/>
  <c r="AT275" i="12"/>
  <c r="AT274" i="12" s="1"/>
  <c r="AT273" i="12" s="1"/>
  <c r="AL275" i="12"/>
  <c r="AL274" i="12" s="1"/>
  <c r="AL273" i="12" s="1"/>
  <c r="AH275" i="12"/>
  <c r="AH274" i="12" s="1"/>
  <c r="AH273" i="12" s="1"/>
  <c r="AD275" i="12"/>
  <c r="AD274" i="12" s="1"/>
  <c r="AD273" i="12" s="1"/>
  <c r="Z275" i="12"/>
  <c r="Z274" i="12" s="1"/>
  <c r="Z273" i="12" s="1"/>
  <c r="O275" i="12"/>
  <c r="O274" i="12" s="1"/>
  <c r="O273" i="12" s="1"/>
  <c r="AU274" i="12"/>
  <c r="AU273" i="12" s="1"/>
  <c r="AQ274" i="12"/>
  <c r="AQ273" i="12" s="1"/>
  <c r="H274" i="12"/>
  <c r="H273" i="12" s="1"/>
  <c r="BF274" i="12"/>
  <c r="BF273" i="12" s="1"/>
  <c r="BE274" i="12"/>
  <c r="BE273" i="12" s="1"/>
  <c r="BD274" i="12"/>
  <c r="BD273" i="12" s="1"/>
  <c r="BC274" i="12"/>
  <c r="BC273" i="12" s="1"/>
  <c r="BB274" i="12"/>
  <c r="BB273" i="12" s="1"/>
  <c r="BA274" i="12"/>
  <c r="BA273" i="12" s="1"/>
  <c r="AZ274" i="12"/>
  <c r="AZ273" i="12" s="1"/>
  <c r="AX274" i="12"/>
  <c r="AX273" i="12" s="1"/>
  <c r="AW274" i="12"/>
  <c r="AW273" i="12" s="1"/>
  <c r="AV274" i="12"/>
  <c r="AV273" i="12" s="1"/>
  <c r="AS274" i="12"/>
  <c r="AS273" i="12" s="1"/>
  <c r="AR274" i="12"/>
  <c r="AR273" i="12" s="1"/>
  <c r="AO274" i="12"/>
  <c r="AO273" i="12" s="1"/>
  <c r="AN274" i="12"/>
  <c r="AN273" i="12" s="1"/>
  <c r="AM274" i="12"/>
  <c r="AM273" i="12" s="1"/>
  <c r="AK274" i="12"/>
  <c r="AK273" i="12" s="1"/>
  <c r="AJ274" i="12"/>
  <c r="AJ273" i="12" s="1"/>
  <c r="AI274" i="12"/>
  <c r="AI273" i="12" s="1"/>
  <c r="AG274" i="12"/>
  <c r="AG273" i="12" s="1"/>
  <c r="AF274" i="12"/>
  <c r="AF273" i="12" s="1"/>
  <c r="AE274" i="12"/>
  <c r="AE273" i="12" s="1"/>
  <c r="AC274" i="12"/>
  <c r="AC273" i="12" s="1"/>
  <c r="AB274" i="12"/>
  <c r="AB273" i="12" s="1"/>
  <c r="AA274" i="12"/>
  <c r="AA273" i="12" s="1"/>
  <c r="V274" i="12"/>
  <c r="V273" i="12" s="1"/>
  <c r="U274" i="12"/>
  <c r="U273" i="12" s="1"/>
  <c r="T274" i="12"/>
  <c r="T273" i="12" s="1"/>
  <c r="R274" i="12"/>
  <c r="R273" i="12" s="1"/>
  <c r="Q274" i="12"/>
  <c r="Q273" i="12" s="1"/>
  <c r="P274" i="12"/>
  <c r="P273" i="12" s="1"/>
  <c r="N274" i="12"/>
  <c r="N273" i="12" s="1"/>
  <c r="M274" i="12"/>
  <c r="M273" i="12" s="1"/>
  <c r="L274" i="12"/>
  <c r="L273" i="12" s="1"/>
  <c r="K274" i="12"/>
  <c r="K273" i="12" s="1"/>
  <c r="J274" i="12"/>
  <c r="J273" i="12" s="1"/>
  <c r="I274" i="12"/>
  <c r="I273" i="12" s="1"/>
  <c r="BH273" i="12"/>
  <c r="BI272" i="12"/>
  <c r="AT270" i="12"/>
  <c r="AY270" i="12"/>
  <c r="BH270" i="12"/>
  <c r="BF270" i="12"/>
  <c r="BE270" i="12"/>
  <c r="BD270" i="12"/>
  <c r="BC270" i="12"/>
  <c r="BB270" i="12"/>
  <c r="BA270" i="12"/>
  <c r="AZ270" i="12"/>
  <c r="AX270" i="12"/>
  <c r="AW270" i="12"/>
  <c r="AV270" i="12"/>
  <c r="AS270" i="12"/>
  <c r="AR270" i="12"/>
  <c r="BN269" i="12"/>
  <c r="BM269" i="12"/>
  <c r="AP269" i="12"/>
  <c r="AP268" i="12" s="1"/>
  <c r="AP267" i="12" s="1"/>
  <c r="S269" i="12"/>
  <c r="S268" i="12" s="1"/>
  <c r="S267" i="12" s="1"/>
  <c r="AY269" i="12"/>
  <c r="AY268" i="12" s="1"/>
  <c r="AY267" i="12" s="1"/>
  <c r="AT269" i="12"/>
  <c r="AT268" i="12" s="1"/>
  <c r="AT267" i="12" s="1"/>
  <c r="AL269" i="12"/>
  <c r="AL268" i="12" s="1"/>
  <c r="AL267" i="12" s="1"/>
  <c r="AH269" i="12"/>
  <c r="AH268" i="12" s="1"/>
  <c r="AH267" i="12" s="1"/>
  <c r="AD269" i="12"/>
  <c r="AD268" i="12" s="1"/>
  <c r="AD267" i="12" s="1"/>
  <c r="Z269" i="12"/>
  <c r="Z268" i="12" s="1"/>
  <c r="Z267" i="12" s="1"/>
  <c r="BF268" i="12"/>
  <c r="BF267" i="12" s="1"/>
  <c r="BE268" i="12"/>
  <c r="BE267" i="12" s="1"/>
  <c r="BD268" i="12"/>
  <c r="BD267" i="12" s="1"/>
  <c r="BC268" i="12"/>
  <c r="BC267" i="12" s="1"/>
  <c r="BB268" i="12"/>
  <c r="BB267" i="12" s="1"/>
  <c r="BA268" i="12"/>
  <c r="BA267" i="12" s="1"/>
  <c r="AZ268" i="12"/>
  <c r="AZ267" i="12" s="1"/>
  <c r="AX268" i="12"/>
  <c r="AX267" i="12" s="1"/>
  <c r="AW268" i="12"/>
  <c r="AW267" i="12" s="1"/>
  <c r="AV268" i="12"/>
  <c r="AV267" i="12" s="1"/>
  <c r="AU268" i="12"/>
  <c r="AU267" i="12" s="1"/>
  <c r="AS268" i="12"/>
  <c r="AS267" i="12" s="1"/>
  <c r="AR268" i="12"/>
  <c r="AR267" i="12" s="1"/>
  <c r="AQ268" i="12"/>
  <c r="AQ267" i="12" s="1"/>
  <c r="AO268" i="12"/>
  <c r="AO267" i="12" s="1"/>
  <c r="AN268" i="12"/>
  <c r="AN267" i="12" s="1"/>
  <c r="AM268" i="12"/>
  <c r="AM267" i="12" s="1"/>
  <c r="AK268" i="12"/>
  <c r="AK267" i="12" s="1"/>
  <c r="AJ268" i="12"/>
  <c r="AJ267" i="12" s="1"/>
  <c r="AI268" i="12"/>
  <c r="AI267" i="12" s="1"/>
  <c r="AG268" i="12"/>
  <c r="AG267" i="12" s="1"/>
  <c r="AF268" i="12"/>
  <c r="AF267" i="12" s="1"/>
  <c r="AE268" i="12"/>
  <c r="AE267" i="12" s="1"/>
  <c r="AC268" i="12"/>
  <c r="AC267" i="12" s="1"/>
  <c r="AB268" i="12"/>
  <c r="AB267" i="12" s="1"/>
  <c r="AA268" i="12"/>
  <c r="AA267" i="12" s="1"/>
  <c r="V268" i="12"/>
  <c r="V267" i="12" s="1"/>
  <c r="U268" i="12"/>
  <c r="U267" i="12" s="1"/>
  <c r="T268" i="12"/>
  <c r="R268" i="12"/>
  <c r="R267" i="12" s="1"/>
  <c r="Q268" i="12"/>
  <c r="Q267" i="12" s="1"/>
  <c r="P268" i="12"/>
  <c r="P267" i="12" s="1"/>
  <c r="O268" i="12"/>
  <c r="O267" i="12" s="1"/>
  <c r="N268" i="12"/>
  <c r="N267" i="12" s="1"/>
  <c r="M268" i="12"/>
  <c r="M267" i="12" s="1"/>
  <c r="L268" i="12"/>
  <c r="L267" i="12" s="1"/>
  <c r="K268" i="12"/>
  <c r="K267" i="12" s="1"/>
  <c r="J268" i="12"/>
  <c r="J267" i="12" s="1"/>
  <c r="I268" i="12"/>
  <c r="I267" i="12" s="1"/>
  <c r="H268" i="12"/>
  <c r="H267" i="12" s="1"/>
  <c r="BH267" i="12"/>
  <c r="BI265" i="12"/>
  <c r="BH265" i="12"/>
  <c r="BF265" i="12"/>
  <c r="BE265" i="12"/>
  <c r="BD265" i="12"/>
  <c r="BC265" i="12"/>
  <c r="BB265" i="12"/>
  <c r="BA265" i="12"/>
  <c r="BN264" i="12"/>
  <c r="BM264" i="12"/>
  <c r="BN975" i="12"/>
  <c r="BH262" i="12"/>
  <c r="BH260" i="12"/>
  <c r="BN259" i="12"/>
  <c r="BM259" i="12"/>
  <c r="BH257" i="12"/>
  <c r="BM246" i="12"/>
  <c r="BH244" i="12"/>
  <c r="BN243" i="12"/>
  <c r="BM243" i="12"/>
  <c r="BN241" i="12"/>
  <c r="BM241" i="12"/>
  <c r="BH239" i="12"/>
  <c r="AU238" i="12"/>
  <c r="AZ238" i="12" s="1"/>
  <c r="AY238" i="12" s="1"/>
  <c r="AY237" i="12" s="1"/>
  <c r="AY236" i="12" s="1"/>
  <c r="BM238" i="12"/>
  <c r="AP238" i="12"/>
  <c r="S238" i="12"/>
  <c r="S237" i="12" s="1"/>
  <c r="S236" i="12" s="1"/>
  <c r="AM238" i="12"/>
  <c r="AH238" i="12"/>
  <c r="AH237" i="12" s="1"/>
  <c r="AH236" i="12" s="1"/>
  <c r="AD238" i="12"/>
  <c r="AD237" i="12" s="1"/>
  <c r="AD236" i="12" s="1"/>
  <c r="Z238" i="12"/>
  <c r="Z237" i="12" s="1"/>
  <c r="Z236" i="12" s="1"/>
  <c r="AQ237" i="12"/>
  <c r="H237" i="12"/>
  <c r="H236" i="12" s="1"/>
  <c r="BF237" i="12"/>
  <c r="BF236" i="12" s="1"/>
  <c r="BE237" i="12"/>
  <c r="BE236" i="12" s="1"/>
  <c r="BD237" i="12"/>
  <c r="BD236" i="12" s="1"/>
  <c r="BC237" i="12"/>
  <c r="BC236" i="12" s="1"/>
  <c r="BB237" i="12"/>
  <c r="BB236" i="12" s="1"/>
  <c r="BA237" i="12"/>
  <c r="BA236" i="12" s="1"/>
  <c r="AX237" i="12"/>
  <c r="AX236" i="12" s="1"/>
  <c r="AW237" i="12"/>
  <c r="AW236" i="12" s="1"/>
  <c r="AV237" i="12"/>
  <c r="AV236" i="12" s="1"/>
  <c r="AS237" i="12"/>
  <c r="AS236" i="12" s="1"/>
  <c r="AR237" i="12"/>
  <c r="AR236" i="12" s="1"/>
  <c r="AO237" i="12"/>
  <c r="AO236" i="12" s="1"/>
  <c r="AN237" i="12"/>
  <c r="AN236" i="12" s="1"/>
  <c r="AK237" i="12"/>
  <c r="AK236" i="12" s="1"/>
  <c r="AJ237" i="12"/>
  <c r="AJ236" i="12" s="1"/>
  <c r="AI237" i="12"/>
  <c r="AI236" i="12" s="1"/>
  <c r="AG237" i="12"/>
  <c r="AG236" i="12" s="1"/>
  <c r="AF237" i="12"/>
  <c r="AF236" i="12" s="1"/>
  <c r="AE237" i="12"/>
  <c r="AE236" i="12" s="1"/>
  <c r="AC237" i="12"/>
  <c r="AC236" i="12" s="1"/>
  <c r="AB237" i="12"/>
  <c r="AB236" i="12" s="1"/>
  <c r="AA237" i="12"/>
  <c r="AA236" i="12" s="1"/>
  <c r="V237" i="12"/>
  <c r="V236" i="12" s="1"/>
  <c r="U237" i="12"/>
  <c r="U236" i="12" s="1"/>
  <c r="T237" i="12"/>
  <c r="R237" i="12"/>
  <c r="R236" i="12" s="1"/>
  <c r="Q237" i="12"/>
  <c r="Q236" i="12" s="1"/>
  <c r="P237" i="12"/>
  <c r="P236" i="12" s="1"/>
  <c r="O237" i="12"/>
  <c r="O236" i="12" s="1"/>
  <c r="N237" i="12"/>
  <c r="N236" i="12" s="1"/>
  <c r="M237" i="12"/>
  <c r="M236" i="12" s="1"/>
  <c r="L237" i="12"/>
  <c r="L236" i="12" s="1"/>
  <c r="K237" i="12"/>
  <c r="K236" i="12" s="1"/>
  <c r="J237" i="12"/>
  <c r="J236" i="12" s="1"/>
  <c r="I237" i="12"/>
  <c r="I236" i="12" s="1"/>
  <c r="BH236" i="12"/>
  <c r="BM235" i="12"/>
  <c r="BH233" i="12"/>
  <c r="BH230" i="12"/>
  <c r="BN229" i="12"/>
  <c r="BM229" i="12"/>
  <c r="BH227" i="12"/>
  <c r="BM224" i="12"/>
  <c r="BM223" i="12"/>
  <c r="BI1114" i="12"/>
  <c r="BI1113" i="12"/>
  <c r="BH221" i="12"/>
  <c r="BN876" i="12"/>
  <c r="BM876" i="12"/>
  <c r="BN875" i="12"/>
  <c r="BM875" i="12"/>
  <c r="BN874" i="12"/>
  <c r="BM874" i="12"/>
  <c r="BN873" i="12"/>
  <c r="BM873" i="12"/>
  <c r="BN219" i="12"/>
  <c r="BM219" i="12"/>
  <c r="BN218" i="12"/>
  <c r="BM218" i="12"/>
  <c r="BN217" i="12"/>
  <c r="BM217" i="12"/>
  <c r="BH215" i="12"/>
  <c r="BN872" i="12"/>
  <c r="BM872" i="12"/>
  <c r="BN213" i="12"/>
  <c r="BH211" i="12"/>
  <c r="BN864" i="12"/>
  <c r="BM864" i="12"/>
  <c r="BN863" i="12"/>
  <c r="BM863" i="12"/>
  <c r="BN862" i="12"/>
  <c r="BM862" i="12"/>
  <c r="BM210" i="12"/>
  <c r="BH208" i="12"/>
  <c r="BN858" i="12"/>
  <c r="BM858" i="12"/>
  <c r="BN204" i="12"/>
  <c r="BM204" i="12"/>
  <c r="BH202" i="12"/>
  <c r="BM201" i="12"/>
  <c r="BM1105" i="12"/>
  <c r="BM199" i="12"/>
  <c r="BN857" i="12"/>
  <c r="BN856" i="12"/>
  <c r="BM856" i="12"/>
  <c r="BH197" i="12"/>
  <c r="BN195" i="12"/>
  <c r="BM195" i="12"/>
  <c r="BH193" i="12"/>
  <c r="BI192" i="12"/>
  <c r="BZ191" i="12"/>
  <c r="BN190" i="12"/>
  <c r="BM190" i="12"/>
  <c r="AP190" i="12"/>
  <c r="S190" i="12"/>
  <c r="AY190" i="12"/>
  <c r="AT190" i="12"/>
  <c r="AL190" i="12"/>
  <c r="AH190" i="12"/>
  <c r="AD190" i="12"/>
  <c r="Z190" i="12"/>
  <c r="BN189" i="12"/>
  <c r="BM189" i="12"/>
  <c r="AP189" i="12"/>
  <c r="S189" i="12"/>
  <c r="AY189" i="12"/>
  <c r="AT189" i="12"/>
  <c r="AL189" i="12"/>
  <c r="AH189" i="12"/>
  <c r="AD189" i="12"/>
  <c r="Z189" i="12"/>
  <c r="BN188" i="12"/>
  <c r="BM188" i="12"/>
  <c r="AP188" i="12"/>
  <c r="S188" i="12"/>
  <c r="AY188" i="12"/>
  <c r="AT188" i="12"/>
  <c r="AL188" i="12"/>
  <c r="AH188" i="12"/>
  <c r="AD188" i="12"/>
  <c r="Z188" i="12"/>
  <c r="AU187" i="12"/>
  <c r="AQ187" i="12"/>
  <c r="H187" i="12"/>
  <c r="BF187" i="12"/>
  <c r="BE187" i="12"/>
  <c r="BD187" i="12"/>
  <c r="BC187" i="12"/>
  <c r="BB187" i="12"/>
  <c r="BA187" i="12"/>
  <c r="AZ187" i="12"/>
  <c r="AX187" i="12"/>
  <c r="AW187" i="12"/>
  <c r="AV187" i="12"/>
  <c r="AS187" i="12"/>
  <c r="AR187" i="12"/>
  <c r="AO187" i="12"/>
  <c r="AN187" i="12"/>
  <c r="AM187" i="12"/>
  <c r="AK187" i="12"/>
  <c r="AJ187" i="12"/>
  <c r="AI187" i="12"/>
  <c r="AG187" i="12"/>
  <c r="AF187" i="12"/>
  <c r="AE187" i="12"/>
  <c r="AC187" i="12"/>
  <c r="AB187" i="12"/>
  <c r="AA187" i="12"/>
  <c r="V187" i="12"/>
  <c r="U187" i="12"/>
  <c r="T187" i="12"/>
  <c r="Y187" i="12" s="1"/>
  <c r="R187" i="12"/>
  <c r="Q187" i="12"/>
  <c r="P187" i="12"/>
  <c r="O187" i="12"/>
  <c r="N187" i="12"/>
  <c r="M187" i="12"/>
  <c r="L187" i="12"/>
  <c r="K187" i="12"/>
  <c r="J187" i="12"/>
  <c r="I187" i="12"/>
  <c r="G187" i="12"/>
  <c r="AU186" i="12"/>
  <c r="AU185" i="12" s="1"/>
  <c r="AQ186" i="12"/>
  <c r="AQ185" i="12" s="1"/>
  <c r="H186" i="12"/>
  <c r="H185" i="12" s="1"/>
  <c r="BH186" i="12"/>
  <c r="BH185" i="12" s="1"/>
  <c r="BF186" i="12"/>
  <c r="BF185" i="12" s="1"/>
  <c r="BE186" i="12"/>
  <c r="BD186" i="12"/>
  <c r="BD185" i="12" s="1"/>
  <c r="BC186" i="12"/>
  <c r="BC185" i="12" s="1"/>
  <c r="BB186" i="12"/>
  <c r="BB185" i="12" s="1"/>
  <c r="BA186" i="12"/>
  <c r="BA185" i="12" s="1"/>
  <c r="AZ186" i="12"/>
  <c r="AZ185" i="12" s="1"/>
  <c r="AX186" i="12"/>
  <c r="AX185" i="12" s="1"/>
  <c r="AW186" i="12"/>
  <c r="AW185" i="12" s="1"/>
  <c r="AV186" i="12"/>
  <c r="AV185" i="12" s="1"/>
  <c r="AS186" i="12"/>
  <c r="AS185" i="12" s="1"/>
  <c r="AR186" i="12"/>
  <c r="AR185" i="12" s="1"/>
  <c r="AO186" i="12"/>
  <c r="AO185" i="12" s="1"/>
  <c r="AN186" i="12"/>
  <c r="AN185" i="12" s="1"/>
  <c r="AM186" i="12"/>
  <c r="AM185" i="12" s="1"/>
  <c r="AK186" i="12"/>
  <c r="AK185" i="12" s="1"/>
  <c r="AJ186" i="12"/>
  <c r="AJ185" i="12" s="1"/>
  <c r="AI186" i="12"/>
  <c r="AI185" i="12" s="1"/>
  <c r="AG186" i="12"/>
  <c r="AG185" i="12" s="1"/>
  <c r="AF186" i="12"/>
  <c r="AF185" i="12" s="1"/>
  <c r="AE186" i="12"/>
  <c r="AE185" i="12" s="1"/>
  <c r="AC186" i="12"/>
  <c r="AC185" i="12" s="1"/>
  <c r="AB186" i="12"/>
  <c r="AB185" i="12" s="1"/>
  <c r="AA186" i="12"/>
  <c r="AA185" i="12" s="1"/>
  <c r="V186" i="12"/>
  <c r="V185" i="12" s="1"/>
  <c r="U186" i="12"/>
  <c r="U185" i="12" s="1"/>
  <c r="T186" i="12"/>
  <c r="R186" i="12"/>
  <c r="R185" i="12" s="1"/>
  <c r="Q186" i="12"/>
  <c r="Q185" i="12" s="1"/>
  <c r="P186" i="12"/>
  <c r="P185" i="12" s="1"/>
  <c r="O186" i="12"/>
  <c r="O185" i="12" s="1"/>
  <c r="N186" i="12"/>
  <c r="N185" i="12" s="1"/>
  <c r="M186" i="12"/>
  <c r="M185" i="12" s="1"/>
  <c r="L186" i="12"/>
  <c r="L185" i="12" s="1"/>
  <c r="K186" i="12"/>
  <c r="K185" i="12" s="1"/>
  <c r="J186" i="12"/>
  <c r="J185" i="12" s="1"/>
  <c r="I186" i="12"/>
  <c r="I185" i="12" s="1"/>
  <c r="BE185" i="12"/>
  <c r="BN854" i="12"/>
  <c r="BM854" i="12"/>
  <c r="BN853" i="12"/>
  <c r="BM853" i="12"/>
  <c r="BM184" i="12"/>
  <c r="BM182" i="12"/>
  <c r="BM181" i="12"/>
  <c r="BM180" i="12"/>
  <c r="BM179" i="12"/>
  <c r="BM178" i="12"/>
  <c r="BM177" i="12"/>
  <c r="BN1111" i="12"/>
  <c r="BM176" i="12"/>
  <c r="BN175" i="12"/>
  <c r="BM175" i="12"/>
  <c r="BN174" i="12"/>
  <c r="BM174" i="12"/>
  <c r="BN173" i="12"/>
  <c r="BM173" i="12"/>
  <c r="BM172" i="12"/>
  <c r="BM171" i="12"/>
  <c r="BM852" i="12"/>
  <c r="BM169" i="12"/>
  <c r="BM168" i="12"/>
  <c r="BM167" i="12"/>
  <c r="BM166" i="12"/>
  <c r="BM165" i="12"/>
  <c r="BM164" i="12"/>
  <c r="BH161" i="12"/>
  <c r="BN851" i="12"/>
  <c r="BM851" i="12"/>
  <c r="BN850" i="12"/>
  <c r="BM850" i="12"/>
  <c r="BN160" i="12"/>
  <c r="BM160" i="12"/>
  <c r="BN159" i="12"/>
  <c r="BM159" i="12"/>
  <c r="BN157" i="12"/>
  <c r="BM157" i="12"/>
  <c r="BN156" i="12"/>
  <c r="BM156" i="12"/>
  <c r="BN155" i="12"/>
  <c r="BM155" i="12"/>
  <c r="BN154" i="12"/>
  <c r="BM154" i="12"/>
  <c r="BN153" i="12"/>
  <c r="BM153" i="12"/>
  <c r="BN152" i="12"/>
  <c r="BM152" i="12"/>
  <c r="BN849" i="12"/>
  <c r="BM849" i="12"/>
  <c r="BN151" i="12"/>
  <c r="BM151" i="12"/>
  <c r="BN150" i="12"/>
  <c r="BM150" i="12"/>
  <c r="BN149" i="12"/>
  <c r="BM149" i="12"/>
  <c r="BN148" i="12"/>
  <c r="BM148" i="12"/>
  <c r="BN147" i="12"/>
  <c r="BM147" i="12"/>
  <c r="BN146" i="12"/>
  <c r="BM146" i="12"/>
  <c r="BN145" i="12"/>
  <c r="BM145" i="12"/>
  <c r="BN144" i="12"/>
  <c r="BM144" i="12"/>
  <c r="BN143" i="12"/>
  <c r="BM143" i="12"/>
  <c r="BN142" i="12"/>
  <c r="BM142" i="12"/>
  <c r="BN141" i="12"/>
  <c r="BM141" i="12"/>
  <c r="BN140" i="12"/>
  <c r="BM140" i="12"/>
  <c r="BN139" i="12"/>
  <c r="BM139" i="12"/>
  <c r="BN138" i="12"/>
  <c r="BM138" i="12"/>
  <c r="BN137" i="12"/>
  <c r="BM137" i="12"/>
  <c r="BN846" i="12"/>
  <c r="BM846" i="12"/>
  <c r="BN845" i="12"/>
  <c r="BM845" i="12"/>
  <c r="BN844" i="12"/>
  <c r="BM844" i="12"/>
  <c r="BN843" i="12"/>
  <c r="BM843" i="12"/>
  <c r="BN842" i="12"/>
  <c r="BM842" i="12"/>
  <c r="BM133" i="12"/>
  <c r="BM132" i="12"/>
  <c r="BM131" i="12"/>
  <c r="BM130" i="12"/>
  <c r="BM129" i="12"/>
  <c r="BM128" i="12"/>
  <c r="BM127" i="12"/>
  <c r="BM1102" i="12"/>
  <c r="BM125" i="12"/>
  <c r="BM124" i="12"/>
  <c r="BM123" i="12"/>
  <c r="BM122" i="12"/>
  <c r="BM121" i="12"/>
  <c r="BM120" i="12"/>
  <c r="BM1101" i="12"/>
  <c r="BM119" i="12"/>
  <c r="BM118" i="12"/>
  <c r="BM117" i="12"/>
  <c r="BM116" i="12"/>
  <c r="BM115" i="12"/>
  <c r="BN1100" i="12"/>
  <c r="BM1100" i="12"/>
  <c r="BM1099" i="12"/>
  <c r="BM1098" i="12"/>
  <c r="BM114" i="12"/>
  <c r="BM1097" i="12"/>
  <c r="BM113" i="12"/>
  <c r="BM1096" i="12"/>
  <c r="BM1095" i="12"/>
  <c r="BN1094" i="12"/>
  <c r="BM1094" i="12"/>
  <c r="BM1093" i="12"/>
  <c r="BH111" i="12"/>
  <c r="BN841" i="12"/>
  <c r="BM841" i="12"/>
  <c r="BN840" i="12"/>
  <c r="BM840" i="12"/>
  <c r="BX110" i="12"/>
  <c r="BY110" i="12" s="1"/>
  <c r="BN110" i="12"/>
  <c r="BM110" i="12"/>
  <c r="BX109" i="12"/>
  <c r="BY109" i="12" s="1"/>
  <c r="BN109" i="12"/>
  <c r="BM109" i="12"/>
  <c r="BX107" i="12"/>
  <c r="BM107" i="12"/>
  <c r="BN105" i="12"/>
  <c r="BM105" i="12"/>
  <c r="BN1091" i="12"/>
  <c r="BM1091" i="12"/>
  <c r="BN104" i="12"/>
  <c r="BM104" i="12"/>
  <c r="BN103" i="12"/>
  <c r="BM103" i="12"/>
  <c r="BN106" i="12"/>
  <c r="BM106" i="12"/>
  <c r="BN102" i="12"/>
  <c r="BM102" i="12"/>
  <c r="BN101" i="12"/>
  <c r="BM101" i="12"/>
  <c r="BN100" i="12"/>
  <c r="BM100" i="12"/>
  <c r="BN99" i="12"/>
  <c r="BM99" i="12"/>
  <c r="BN98" i="12"/>
  <c r="BM98" i="12"/>
  <c r="BN97" i="12"/>
  <c r="BM97" i="12"/>
  <c r="BN96" i="12"/>
  <c r="BM96" i="12"/>
  <c r="BH94" i="12"/>
  <c r="BX91" i="12"/>
  <c r="BY91" i="12"/>
  <c r="BZ91" i="12"/>
  <c r="CA91" i="12"/>
  <c r="BN830" i="12"/>
  <c r="BM830" i="12"/>
  <c r="BM90" i="12"/>
  <c r="BM89" i="12"/>
  <c r="BM88" i="12"/>
  <c r="BM86" i="12"/>
  <c r="BM85" i="12"/>
  <c r="BM84" i="12"/>
  <c r="BM82" i="12"/>
  <c r="BM81" i="12"/>
  <c r="BM79" i="12"/>
  <c r="BM78" i="12"/>
  <c r="BM77" i="12"/>
  <c r="BM76" i="12"/>
  <c r="BM75" i="12"/>
  <c r="BM74" i="12"/>
  <c r="BM73" i="12"/>
  <c r="BN72" i="12"/>
  <c r="BM72" i="12"/>
  <c r="BH70" i="12"/>
  <c r="BN69" i="12"/>
  <c r="BM69" i="12"/>
  <c r="BN68" i="12"/>
  <c r="BM68" i="12"/>
  <c r="BN66" i="12"/>
  <c r="BM66" i="12"/>
  <c r="BN65" i="12"/>
  <c r="BM65" i="12"/>
  <c r="BM735" i="12"/>
  <c r="BN64" i="12"/>
  <c r="BM64" i="12"/>
  <c r="BH62" i="12"/>
  <c r="BN829" i="12"/>
  <c r="BM829" i="12"/>
  <c r="BN828" i="12"/>
  <c r="BM828" i="12"/>
  <c r="BM692" i="12"/>
  <c r="BN685" i="12"/>
  <c r="BM685" i="12"/>
  <c r="BN677" i="12"/>
  <c r="BM677" i="12"/>
  <c r="BH53" i="12"/>
  <c r="BN827" i="12"/>
  <c r="BM827" i="12"/>
  <c r="BN826" i="12"/>
  <c r="BM826" i="12"/>
  <c r="BN825" i="12"/>
  <c r="BM825" i="12"/>
  <c r="BN824" i="12"/>
  <c r="BM824" i="12"/>
  <c r="BN823" i="12"/>
  <c r="BM823" i="12"/>
  <c r="BN822" i="12"/>
  <c r="BM822" i="12"/>
  <c r="BN821" i="12"/>
  <c r="BM821" i="12"/>
  <c r="BN820" i="12"/>
  <c r="BM820" i="12"/>
  <c r="BN819" i="12"/>
  <c r="BM819" i="12"/>
  <c r="BN818" i="12"/>
  <c r="BM818" i="12"/>
  <c r="BN817" i="12"/>
  <c r="BM817" i="12"/>
  <c r="BN816" i="12"/>
  <c r="BM816" i="12"/>
  <c r="BM52" i="12"/>
  <c r="BN51" i="12"/>
  <c r="BM51" i="12"/>
  <c r="BN732" i="12"/>
  <c r="BM732" i="12"/>
  <c r="BN50" i="12"/>
  <c r="BM50" i="12"/>
  <c r="BN731" i="12"/>
  <c r="BM731" i="12"/>
  <c r="BN730" i="12"/>
  <c r="BM730" i="12"/>
  <c r="BN729" i="12"/>
  <c r="BM729" i="12"/>
  <c r="BN49" i="12"/>
  <c r="BM49" i="12"/>
  <c r="BN48" i="12"/>
  <c r="BM48" i="12"/>
  <c r="BN638" i="12"/>
  <c r="BN637" i="12"/>
  <c r="BM617" i="12"/>
  <c r="BM611" i="12"/>
  <c r="BN597" i="12"/>
  <c r="BM597" i="12"/>
  <c r="BH46" i="12"/>
  <c r="BM815" i="12"/>
  <c r="BM814" i="12"/>
  <c r="BM813" i="12"/>
  <c r="BM812" i="12"/>
  <c r="BM811" i="12"/>
  <c r="BM810" i="12"/>
  <c r="BM809" i="12"/>
  <c r="BM808" i="12"/>
  <c r="BM807" i="12"/>
  <c r="BM806" i="12"/>
  <c r="BM805" i="12"/>
  <c r="BM804" i="12"/>
  <c r="BM803" i="12"/>
  <c r="BM802" i="12"/>
  <c r="BM801" i="12"/>
  <c r="BM800" i="12"/>
  <c r="BM799" i="12"/>
  <c r="BM798" i="12"/>
  <c r="BM797" i="12"/>
  <c r="BM796" i="12"/>
  <c r="BM795" i="12"/>
  <c r="BM40" i="12"/>
  <c r="BM39" i="12"/>
  <c r="BM38" i="12"/>
  <c r="BM37" i="12"/>
  <c r="BM36" i="12"/>
  <c r="BM35" i="12"/>
  <c r="BM34" i="12"/>
  <c r="BM33" i="12"/>
  <c r="BH31" i="12"/>
  <c r="BN794" i="12"/>
  <c r="BM794" i="12"/>
  <c r="BN793" i="12"/>
  <c r="BM793" i="12"/>
  <c r="BN792" i="12"/>
  <c r="BM792" i="12"/>
  <c r="BN791" i="12"/>
  <c r="BM791" i="12"/>
  <c r="BN790" i="12"/>
  <c r="BM790" i="12"/>
  <c r="BN789" i="12"/>
  <c r="BM789" i="12"/>
  <c r="BN788" i="12"/>
  <c r="BM788" i="12"/>
  <c r="BN787" i="12"/>
  <c r="BM787" i="12"/>
  <c r="BN786" i="12"/>
  <c r="BM786" i="12"/>
  <c r="BN785" i="12"/>
  <c r="BM785" i="12"/>
  <c r="BN784" i="12"/>
  <c r="BM784" i="12"/>
  <c r="BN783" i="12"/>
  <c r="BM783" i="12"/>
  <c r="BN782" i="12"/>
  <c r="BM782" i="12"/>
  <c r="BN781" i="12"/>
  <c r="BM781" i="12"/>
  <c r="BN780" i="12"/>
  <c r="BM780" i="12"/>
  <c r="BN779" i="12"/>
  <c r="BM779" i="12"/>
  <c r="BN778" i="12"/>
  <c r="BM778" i="12"/>
  <c r="BN777" i="12"/>
  <c r="BM777" i="12"/>
  <c r="BN776" i="12"/>
  <c r="BM776" i="12"/>
  <c r="BN775" i="12"/>
  <c r="BM775" i="12"/>
  <c r="BN774" i="12"/>
  <c r="BM774" i="12"/>
  <c r="BN773" i="12"/>
  <c r="BM773" i="12"/>
  <c r="BN772" i="12"/>
  <c r="BM772" i="12"/>
  <c r="BN29" i="12"/>
  <c r="BM29" i="12"/>
  <c r="BN726" i="12"/>
  <c r="BM726" i="12"/>
  <c r="D726" i="12"/>
  <c r="BN725" i="12"/>
  <c r="BM725" i="12"/>
  <c r="D725" i="12"/>
  <c r="BN724" i="12"/>
  <c r="BM724" i="12"/>
  <c r="BN723" i="12"/>
  <c r="BM723" i="12"/>
  <c r="BN28" i="12"/>
  <c r="BM28" i="12"/>
  <c r="BN722" i="12"/>
  <c r="BM722" i="12"/>
  <c r="BN721" i="12"/>
  <c r="BM721" i="12"/>
  <c r="BN720" i="12"/>
  <c r="BM720" i="12"/>
  <c r="D590" i="12"/>
  <c r="D586" i="12"/>
  <c r="BH26" i="12"/>
  <c r="BN771" i="12"/>
  <c r="BM771" i="12"/>
  <c r="BN770" i="12"/>
  <c r="BM770" i="12"/>
  <c r="BN769" i="12"/>
  <c r="BM769" i="12"/>
  <c r="BN768" i="12"/>
  <c r="BM768" i="12"/>
  <c r="BM767" i="12"/>
  <c r="BN766" i="12"/>
  <c r="BM766" i="12"/>
  <c r="BN765" i="12"/>
  <c r="BM765" i="12"/>
  <c r="BN764" i="12"/>
  <c r="BM764" i="12"/>
  <c r="BN763" i="12"/>
  <c r="BM763" i="12"/>
  <c r="BN762" i="12"/>
  <c r="BM762" i="12"/>
  <c r="BN761" i="12"/>
  <c r="BM761" i="12"/>
  <c r="BN760" i="12"/>
  <c r="BM760" i="12"/>
  <c r="BN759" i="12"/>
  <c r="BM759" i="12"/>
  <c r="BN758" i="12"/>
  <c r="BM758" i="12"/>
  <c r="BN757" i="12"/>
  <c r="BM757" i="12"/>
  <c r="BN756" i="12"/>
  <c r="BM756" i="12"/>
  <c r="BN755" i="12"/>
  <c r="BM755" i="12"/>
  <c r="BN754" i="12"/>
  <c r="BM754" i="12"/>
  <c r="BN753" i="12"/>
  <c r="BM753" i="12"/>
  <c r="BN752" i="12"/>
  <c r="BM752" i="12"/>
  <c r="BM719" i="12"/>
  <c r="BM717" i="12"/>
  <c r="BM715" i="12"/>
  <c r="BM713" i="12"/>
  <c r="BM709" i="12"/>
  <c r="BM707" i="12"/>
  <c r="BM705" i="12"/>
  <c r="BN584" i="12"/>
  <c r="BM584" i="12"/>
  <c r="BH21" i="12"/>
  <c r="BN751" i="12"/>
  <c r="BM751" i="12"/>
  <c r="BN750" i="12"/>
  <c r="BM750" i="12"/>
  <c r="BN749" i="12"/>
  <c r="BM749" i="12"/>
  <c r="BN748" i="12"/>
  <c r="BM748" i="12"/>
  <c r="BN747" i="12"/>
  <c r="BM747" i="12"/>
  <c r="BH12" i="12"/>
  <c r="BN16" i="12"/>
  <c r="BM16" i="12"/>
  <c r="BN15" i="12"/>
  <c r="BM15" i="12"/>
  <c r="BN14" i="12"/>
  <c r="BH13" i="12"/>
  <c r="BZ11" i="12"/>
  <c r="BZ10" i="12"/>
  <c r="AU985" i="11"/>
  <c r="AT985" i="11"/>
  <c r="AS985" i="11"/>
  <c r="AP985" i="11"/>
  <c r="AO985" i="11"/>
  <c r="AN985" i="11"/>
  <c r="AL985" i="11"/>
  <c r="AK985" i="11"/>
  <c r="AH985" i="11"/>
  <c r="AG985" i="11"/>
  <c r="AD985" i="11"/>
  <c r="AC985" i="11"/>
  <c r="AB985" i="11"/>
  <c r="Z985" i="11"/>
  <c r="Y985" i="11"/>
  <c r="X985" i="11"/>
  <c r="V985" i="11"/>
  <c r="U985" i="11"/>
  <c r="T985" i="11"/>
  <c r="R985" i="11"/>
  <c r="Q985" i="11"/>
  <c r="P985" i="11"/>
  <c r="N985" i="11"/>
  <c r="M985" i="11"/>
  <c r="L985" i="11"/>
  <c r="K985" i="11"/>
  <c r="J985" i="11"/>
  <c r="I985" i="11"/>
  <c r="H985" i="11"/>
  <c r="G985" i="11"/>
  <c r="BD1071" i="11"/>
  <c r="BC1058" i="11"/>
  <c r="BB1058" i="11"/>
  <c r="BA1058" i="11"/>
  <c r="AZ1058" i="11"/>
  <c r="AY1058" i="11"/>
  <c r="AX1058" i="11"/>
  <c r="AU1058" i="11"/>
  <c r="AT1058" i="11"/>
  <c r="AS1058" i="11"/>
  <c r="AP1058" i="11"/>
  <c r="AO1058" i="11"/>
  <c r="AN1058" i="11"/>
  <c r="AL1058" i="11"/>
  <c r="AK1058" i="11"/>
  <c r="AH1058" i="11"/>
  <c r="AG1058" i="11"/>
  <c r="AD1058" i="11"/>
  <c r="AC1058" i="11"/>
  <c r="AB1058" i="11"/>
  <c r="Z1058" i="11"/>
  <c r="Y1058" i="11"/>
  <c r="X1058" i="11"/>
  <c r="V1058" i="11"/>
  <c r="U1058" i="11"/>
  <c r="T1058" i="11"/>
  <c r="R1058" i="11"/>
  <c r="Q1058" i="11"/>
  <c r="P1058" i="11"/>
  <c r="N1058" i="11"/>
  <c r="M1058" i="11"/>
  <c r="L1058" i="11"/>
  <c r="K1058" i="11"/>
  <c r="J1058" i="11"/>
  <c r="I1058" i="11"/>
  <c r="H1058" i="11"/>
  <c r="BS486" i="11"/>
  <c r="BR486" i="11"/>
  <c r="BE524" i="11"/>
  <c r="AR528" i="11"/>
  <c r="AR524" i="11" s="1"/>
  <c r="BE570" i="11"/>
  <c r="AR571" i="11"/>
  <c r="AR570" i="11"/>
  <c r="BE574" i="11"/>
  <c r="BD501" i="11"/>
  <c r="BD512" i="11"/>
  <c r="BD545" i="11"/>
  <c r="BD551" i="11"/>
  <c r="BD550" i="11" s="1"/>
  <c r="BD554" i="11"/>
  <c r="BD553" i="11"/>
  <c r="BD557" i="11"/>
  <c r="BD556" i="11"/>
  <c r="BD560" i="11"/>
  <c r="BD559" i="11" s="1"/>
  <c r="BD565" i="11"/>
  <c r="BD568" i="11"/>
  <c r="BD567" i="11" s="1"/>
  <c r="BD581" i="11"/>
  <c r="BD580" i="11" s="1"/>
  <c r="BD589" i="11"/>
  <c r="BD595" i="11"/>
  <c r="BD594" i="11" s="1"/>
  <c r="BD671" i="11"/>
  <c r="BD706" i="11"/>
  <c r="BD723" i="11"/>
  <c r="BD737" i="11"/>
  <c r="BD722" i="11"/>
  <c r="BD769" i="11"/>
  <c r="BR342" i="11"/>
  <c r="BQ342" i="11"/>
  <c r="BD405" i="11"/>
  <c r="BD445" i="11"/>
  <c r="BD475" i="11"/>
  <c r="BD139" i="11"/>
  <c r="BD340" i="11"/>
  <c r="BR12" i="11"/>
  <c r="H124" i="11"/>
  <c r="BD215" i="11"/>
  <c r="BD288" i="11"/>
  <c r="BD314" i="11"/>
  <c r="BR11" i="11"/>
  <c r="BD413" i="11"/>
  <c r="BS342" i="11" s="1"/>
  <c r="BD376" i="11"/>
  <c r="BD377" i="11"/>
  <c r="BD378" i="11"/>
  <c r="BD379" i="11"/>
  <c r="BD380" i="11"/>
  <c r="BD381" i="11"/>
  <c r="BD382" i="11"/>
  <c r="BD383" i="11"/>
  <c r="BD384" i="11"/>
  <c r="BD385" i="11"/>
  <c r="BD386" i="11"/>
  <c r="BD387" i="11"/>
  <c r="BD388" i="11"/>
  <c r="BD389" i="11"/>
  <c r="BD390" i="11"/>
  <c r="BD391" i="11"/>
  <c r="BD392" i="11"/>
  <c r="BD393" i="11"/>
  <c r="BD394" i="11"/>
  <c r="BD395" i="11"/>
  <c r="BD396" i="11"/>
  <c r="BD397" i="11"/>
  <c r="BD398" i="11"/>
  <c r="BD399" i="11"/>
  <c r="BD400" i="11"/>
  <c r="BD401" i="11"/>
  <c r="BD402" i="11"/>
  <c r="BD403" i="11"/>
  <c r="BD404" i="11"/>
  <c r="BE374" i="11"/>
  <c r="BC405" i="11"/>
  <c r="BB405" i="11"/>
  <c r="BB374" i="11" s="1"/>
  <c r="BA405" i="11"/>
  <c r="AZ405" i="11"/>
  <c r="AY405" i="11"/>
  <c r="AX405" i="11"/>
  <c r="AW405" i="11"/>
  <c r="AW374" i="11" s="1"/>
  <c r="AV406" i="11"/>
  <c r="AV408" i="11"/>
  <c r="AV409" i="11"/>
  <c r="AV410" i="11"/>
  <c r="AV411" i="11"/>
  <c r="AV412" i="11"/>
  <c r="AV405" i="11"/>
  <c r="AU405" i="11"/>
  <c r="AU374" i="11" s="1"/>
  <c r="AT405" i="11"/>
  <c r="AS405" i="11"/>
  <c r="AR406" i="11"/>
  <c r="AR407" i="11"/>
  <c r="AR408" i="11"/>
  <c r="AR409" i="11"/>
  <c r="AR410" i="11"/>
  <c r="AR411" i="11"/>
  <c r="AR412" i="11"/>
  <c r="AQ412" i="11" s="1"/>
  <c r="AQ406" i="11"/>
  <c r="AQ407" i="11"/>
  <c r="AQ408" i="11"/>
  <c r="AQ409" i="11"/>
  <c r="AQ410" i="11"/>
  <c r="AQ411" i="11"/>
  <c r="AP405" i="11"/>
  <c r="AO405" i="11"/>
  <c r="AN405" i="11"/>
  <c r="AM406" i="11"/>
  <c r="AM407" i="11"/>
  <c r="AM408" i="11"/>
  <c r="AM409" i="11"/>
  <c r="AM410" i="11"/>
  <c r="AM411" i="11"/>
  <c r="AM412" i="11"/>
  <c r="AL405" i="11"/>
  <c r="AK405" i="11"/>
  <c r="AJ406" i="11"/>
  <c r="AJ407" i="11"/>
  <c r="AJ408" i="11"/>
  <c r="AJ409" i="11"/>
  <c r="AI409" i="11" s="1"/>
  <c r="AJ410" i="11"/>
  <c r="AI410" i="11" s="1"/>
  <c r="AJ411" i="11"/>
  <c r="AI411" i="11" s="1"/>
  <c r="AJ412" i="11"/>
  <c r="AI412" i="11" s="1"/>
  <c r="AJ405" i="11"/>
  <c r="AI406" i="11"/>
  <c r="AI405" i="11" s="1"/>
  <c r="AI407" i="11"/>
  <c r="AI408" i="11"/>
  <c r="AH405" i="11"/>
  <c r="AG405" i="11"/>
  <c r="AF406" i="11"/>
  <c r="AE406" i="11" s="1"/>
  <c r="AF407" i="11"/>
  <c r="AE407" i="11" s="1"/>
  <c r="AF408" i="11"/>
  <c r="AE408" i="11" s="1"/>
  <c r="AF409" i="11"/>
  <c r="AE409" i="11" s="1"/>
  <c r="AF410" i="11"/>
  <c r="AF411" i="11"/>
  <c r="AF412" i="11"/>
  <c r="AE410" i="11"/>
  <c r="AE411" i="11"/>
  <c r="AE412" i="11"/>
  <c r="AE405" i="11"/>
  <c r="AD405" i="11"/>
  <c r="AD374" i="11" s="1"/>
  <c r="AC405" i="11"/>
  <c r="AB405" i="11"/>
  <c r="AA406" i="11"/>
  <c r="AA407" i="11"/>
  <c r="AA408" i="11"/>
  <c r="AA409" i="11"/>
  <c r="AA410" i="11"/>
  <c r="AA411" i="11"/>
  <c r="AA412" i="11"/>
  <c r="AA405" i="11"/>
  <c r="Z405" i="11"/>
  <c r="Y405" i="11"/>
  <c r="X405" i="11"/>
  <c r="W406" i="11"/>
  <c r="W407" i="11"/>
  <c r="W408" i="11"/>
  <c r="W409" i="11"/>
  <c r="W410" i="11"/>
  <c r="W411" i="11"/>
  <c r="W412" i="11"/>
  <c r="W405" i="11"/>
  <c r="V405" i="11"/>
  <c r="U405" i="11"/>
  <c r="T405" i="11"/>
  <c r="T374" i="11" s="1"/>
  <c r="S406" i="11"/>
  <c r="S407" i="11"/>
  <c r="S408" i="11"/>
  <c r="S409" i="11"/>
  <c r="S410" i="11"/>
  <c r="S411" i="11"/>
  <c r="S412" i="11"/>
  <c r="S405" i="11"/>
  <c r="R405" i="11"/>
  <c r="R374" i="11" s="1"/>
  <c r="Q405" i="11"/>
  <c r="P405" i="11"/>
  <c r="O406" i="11"/>
  <c r="O405" i="11" s="1"/>
  <c r="O407" i="11"/>
  <c r="O408" i="11"/>
  <c r="O409" i="11"/>
  <c r="O410" i="11"/>
  <c r="O411" i="11"/>
  <c r="O412" i="11"/>
  <c r="N405" i="11"/>
  <c r="M405" i="11"/>
  <c r="M374" i="11" s="1"/>
  <c r="L405" i="11"/>
  <c r="K405" i="11"/>
  <c r="J405" i="11"/>
  <c r="J374" i="11" s="1"/>
  <c r="I405" i="11"/>
  <c r="H405" i="11"/>
  <c r="G405" i="11"/>
  <c r="BC375" i="11"/>
  <c r="BC374" i="11"/>
  <c r="BB375" i="11"/>
  <c r="BA375" i="11"/>
  <c r="BA374" i="11"/>
  <c r="AZ375" i="11"/>
  <c r="AZ374" i="11"/>
  <c r="AY375" i="11"/>
  <c r="AY374" i="11" s="1"/>
  <c r="AX375" i="11"/>
  <c r="AX374" i="11" s="1"/>
  <c r="AW375" i="11"/>
  <c r="AV376" i="11"/>
  <c r="AV377" i="11"/>
  <c r="AV378" i="11"/>
  <c r="AV379" i="11"/>
  <c r="AV380" i="11"/>
  <c r="AV381" i="11"/>
  <c r="AV382" i="11"/>
  <c r="AV375" i="11" s="1"/>
  <c r="AV374" i="11" s="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U375" i="11"/>
  <c r="AT375" i="11"/>
  <c r="AS375" i="11"/>
  <c r="AS374" i="11" s="1"/>
  <c r="AR377" i="11"/>
  <c r="AR375" i="11" s="1"/>
  <c r="AR378" i="11"/>
  <c r="AR380" i="11"/>
  <c r="AR383" i="11"/>
  <c r="AQ383" i="11" s="1"/>
  <c r="AR385" i="11"/>
  <c r="AQ385" i="11" s="1"/>
  <c r="AR386" i="11"/>
  <c r="AQ386" i="11" s="1"/>
  <c r="AR387" i="11"/>
  <c r="AR388" i="11"/>
  <c r="AQ388" i="11" s="1"/>
  <c r="AR389" i="11"/>
  <c r="AR390" i="11"/>
  <c r="AR391" i="11"/>
  <c r="AR392" i="11"/>
  <c r="AR393" i="11"/>
  <c r="AQ393" i="11" s="1"/>
  <c r="AR394" i="11"/>
  <c r="AR395" i="11"/>
  <c r="AR396" i="11"/>
  <c r="AQ396" i="11" s="1"/>
  <c r="AR397" i="11"/>
  <c r="AQ397" i="11" s="1"/>
  <c r="AR398" i="11"/>
  <c r="AQ398" i="11" s="1"/>
  <c r="AR400" i="11"/>
  <c r="AR401" i="11"/>
  <c r="AQ401" i="11" s="1"/>
  <c r="AR402" i="11"/>
  <c r="AQ402" i="11" s="1"/>
  <c r="AR403" i="11"/>
  <c r="AR404" i="11"/>
  <c r="AQ376" i="11"/>
  <c r="AQ377" i="11"/>
  <c r="AQ378" i="11"/>
  <c r="AQ379" i="11"/>
  <c r="AQ380" i="11"/>
  <c r="AQ381" i="11"/>
  <c r="AQ382" i="11"/>
  <c r="AQ384" i="11"/>
  <c r="AQ387" i="11"/>
  <c r="AQ389" i="11"/>
  <c r="AQ390" i="11"/>
  <c r="AQ391" i="11"/>
  <c r="AQ392" i="11"/>
  <c r="AQ394" i="11"/>
  <c r="AQ395" i="11"/>
  <c r="AQ399" i="11"/>
  <c r="AQ400" i="11"/>
  <c r="AQ403" i="11"/>
  <c r="AQ404" i="11"/>
  <c r="AP375" i="11"/>
  <c r="AP374" i="11" s="1"/>
  <c r="AO375" i="11"/>
  <c r="AO374" i="11" s="1"/>
  <c r="AN375" i="11"/>
  <c r="AN374" i="11" s="1"/>
  <c r="AM376" i="11"/>
  <c r="AM377" i="11"/>
  <c r="AM378" i="11"/>
  <c r="AM379" i="11"/>
  <c r="AM380" i="11"/>
  <c r="AM381" i="11"/>
  <c r="AM382" i="11"/>
  <c r="AM383" i="11"/>
  <c r="AM384" i="11"/>
  <c r="AM385" i="11"/>
  <c r="AM386" i="11"/>
  <c r="AM387" i="11"/>
  <c r="AM388" i="11"/>
  <c r="AM389" i="11"/>
  <c r="AM390" i="11"/>
  <c r="AM391" i="11"/>
  <c r="AM392" i="11"/>
  <c r="AM393" i="11"/>
  <c r="AM394" i="11"/>
  <c r="AM395" i="11"/>
  <c r="AM396" i="11"/>
  <c r="AM397" i="11"/>
  <c r="AM398" i="11"/>
  <c r="AM399" i="11"/>
  <c r="AM400" i="11"/>
  <c r="AM401" i="11"/>
  <c r="AM402" i="11"/>
  <c r="AM403" i="11"/>
  <c r="AM404" i="11"/>
  <c r="AL375" i="11"/>
  <c r="AL374" i="11"/>
  <c r="AK375" i="11"/>
  <c r="AK374" i="11" s="1"/>
  <c r="AJ376" i="11"/>
  <c r="AJ377" i="11"/>
  <c r="AI377" i="11" s="1"/>
  <c r="AJ378" i="11"/>
  <c r="AJ379" i="11"/>
  <c r="AJ380" i="11"/>
  <c r="AJ381" i="11"/>
  <c r="AJ382" i="11"/>
  <c r="AI382" i="11" s="1"/>
  <c r="AJ383" i="11"/>
  <c r="AI383" i="11" s="1"/>
  <c r="AJ384" i="11"/>
  <c r="AJ385" i="11"/>
  <c r="AI385" i="11" s="1"/>
  <c r="AJ386" i="11"/>
  <c r="AI386" i="11" s="1"/>
  <c r="AJ387" i="11"/>
  <c r="AI387" i="11" s="1"/>
  <c r="AJ388" i="11"/>
  <c r="AI388" i="11" s="1"/>
  <c r="AJ389" i="11"/>
  <c r="AI389" i="11" s="1"/>
  <c r="AJ390" i="11"/>
  <c r="AJ391" i="11"/>
  <c r="AJ392" i="11"/>
  <c r="AJ393" i="11"/>
  <c r="AJ394" i="11"/>
  <c r="AJ395" i="11"/>
  <c r="AJ396" i="11"/>
  <c r="AJ397" i="11"/>
  <c r="AI397" i="11" s="1"/>
  <c r="AJ398" i="11"/>
  <c r="AI398" i="11" s="1"/>
  <c r="AJ399" i="11"/>
  <c r="AI399" i="11" s="1"/>
  <c r="AJ400" i="11"/>
  <c r="AI400" i="11" s="1"/>
  <c r="AJ401" i="11"/>
  <c r="AI401" i="11" s="1"/>
  <c r="AJ402" i="11"/>
  <c r="AJ403" i="11"/>
  <c r="AI403" i="11" s="1"/>
  <c r="AJ404" i="11"/>
  <c r="AI376" i="11"/>
  <c r="AI378" i="11"/>
  <c r="AI379" i="11"/>
  <c r="AI380" i="11"/>
  <c r="AI381" i="11"/>
  <c r="AI384" i="11"/>
  <c r="AI390" i="11"/>
  <c r="AI391" i="11"/>
  <c r="AI392" i="11"/>
  <c r="AI393" i="11"/>
  <c r="AI394" i="11"/>
  <c r="AI395" i="11"/>
  <c r="AI396" i="11"/>
  <c r="AI402" i="11"/>
  <c r="AI404" i="11"/>
  <c r="AH375" i="11"/>
  <c r="AH374" i="11"/>
  <c r="AG375" i="11"/>
  <c r="AG374" i="11" s="1"/>
  <c r="AF376" i="11"/>
  <c r="AF375" i="11" s="1"/>
  <c r="AF377" i="11"/>
  <c r="AF378" i="11"/>
  <c r="AF379" i="11"/>
  <c r="AF380" i="11"/>
  <c r="AE380" i="11" s="1"/>
  <c r="AF381" i="11"/>
  <c r="AF382" i="11"/>
  <c r="AE382" i="11" s="1"/>
  <c r="AF383" i="11"/>
  <c r="AE383" i="11" s="1"/>
  <c r="AF384" i="11"/>
  <c r="AE384" i="11" s="1"/>
  <c r="AF385" i="11"/>
  <c r="AE385" i="11" s="1"/>
  <c r="AF386" i="11"/>
  <c r="AE386" i="11" s="1"/>
  <c r="AF387" i="11"/>
  <c r="AF388" i="11"/>
  <c r="AE388" i="11" s="1"/>
  <c r="AF389" i="11"/>
  <c r="AF390" i="11"/>
  <c r="AF391" i="11"/>
  <c r="AF392" i="11"/>
  <c r="AE392" i="11" s="1"/>
  <c r="AF393" i="11"/>
  <c r="AF394" i="11"/>
  <c r="AF395" i="11"/>
  <c r="AE395" i="11" s="1"/>
  <c r="AF396" i="11"/>
  <c r="AF397" i="11"/>
  <c r="AE397" i="11" s="1"/>
  <c r="AF398" i="11"/>
  <c r="AE398" i="11" s="1"/>
  <c r="AF399" i="11"/>
  <c r="AF400" i="11"/>
  <c r="AE400" i="11" s="1"/>
  <c r="AF401" i="11"/>
  <c r="AE401" i="11" s="1"/>
  <c r="AF402" i="11"/>
  <c r="AF403" i="11"/>
  <c r="AF404" i="11"/>
  <c r="AE404" i="11" s="1"/>
  <c r="AE376" i="11"/>
  <c r="AE377" i="11"/>
  <c r="AE378" i="11"/>
  <c r="AE379" i="11"/>
  <c r="AE381" i="11"/>
  <c r="AE387" i="11"/>
  <c r="AE389" i="11"/>
  <c r="AE390" i="11"/>
  <c r="AE391" i="11"/>
  <c r="AE393" i="11"/>
  <c r="AE394" i="11"/>
  <c r="AE396" i="11"/>
  <c r="AE399" i="11"/>
  <c r="AE402" i="11"/>
  <c r="AE403" i="11"/>
  <c r="AD375" i="11"/>
  <c r="AC375" i="11"/>
  <c r="AC374" i="11" s="1"/>
  <c r="AB375" i="11"/>
  <c r="AB374" i="11"/>
  <c r="AA376" i="11"/>
  <c r="AA377" i="11"/>
  <c r="AA378" i="11"/>
  <c r="AA379" i="11"/>
  <c r="AA380" i="11"/>
  <c r="AA381" i="11"/>
  <c r="AA382" i="11"/>
  <c r="AA383" i="11"/>
  <c r="AA384" i="11"/>
  <c r="AA375" i="11" s="1"/>
  <c r="AA374" i="11" s="1"/>
  <c r="AA385" i="11"/>
  <c r="AA386" i="11"/>
  <c r="AA387" i="11"/>
  <c r="AA388" i="11"/>
  <c r="AA389" i="11"/>
  <c r="AA390" i="11"/>
  <c r="AA391" i="11"/>
  <c r="AA392" i="11"/>
  <c r="AA393" i="11"/>
  <c r="AA394" i="11"/>
  <c r="AA395" i="11"/>
  <c r="AA396" i="11"/>
  <c r="AA397" i="11"/>
  <c r="AA398" i="11"/>
  <c r="AA399" i="11"/>
  <c r="AA400" i="11"/>
  <c r="AA401" i="11"/>
  <c r="AA402" i="11"/>
  <c r="AA403" i="11"/>
  <c r="AA404" i="11"/>
  <c r="Z375" i="11"/>
  <c r="Y375" i="11"/>
  <c r="X375" i="11"/>
  <c r="X374" i="11"/>
  <c r="W376" i="11"/>
  <c r="W377" i="11"/>
  <c r="W378" i="11"/>
  <c r="W379" i="11"/>
  <c r="W380" i="11"/>
  <c r="W381" i="11"/>
  <c r="W382" i="11"/>
  <c r="W383" i="11"/>
  <c r="W384" i="11"/>
  <c r="W385" i="11"/>
  <c r="W386" i="11"/>
  <c r="W387" i="11"/>
  <c r="W388" i="11"/>
  <c r="W389" i="11"/>
  <c r="W390" i="11"/>
  <c r="W391" i="11"/>
  <c r="W392" i="11"/>
  <c r="W393" i="11"/>
  <c r="W394" i="11"/>
  <c r="W395" i="11"/>
  <c r="W396" i="11"/>
  <c r="W397" i="11"/>
  <c r="W398" i="11"/>
  <c r="W399" i="11"/>
  <c r="W400" i="11"/>
  <c r="W401" i="11"/>
  <c r="W402" i="11"/>
  <c r="W403" i="11"/>
  <c r="W404" i="11"/>
  <c r="V375" i="11"/>
  <c r="V374" i="11" s="1"/>
  <c r="U375" i="11"/>
  <c r="T375" i="11"/>
  <c r="S376" i="11"/>
  <c r="S377" i="11"/>
  <c r="S378" i="11"/>
  <c r="S379" i="11"/>
  <c r="S380" i="11"/>
  <c r="S381" i="11"/>
  <c r="S382" i="11"/>
  <c r="S383" i="11"/>
  <c r="S384" i="11"/>
  <c r="S385" i="11"/>
  <c r="S386" i="11"/>
  <c r="S387" i="11"/>
  <c r="S388" i="11"/>
  <c r="S389" i="11"/>
  <c r="S390" i="11"/>
  <c r="S391" i="11"/>
  <c r="S392" i="11"/>
  <c r="S393" i="11"/>
  <c r="S394" i="11"/>
  <c r="S395" i="11"/>
  <c r="S396" i="11"/>
  <c r="S397" i="11"/>
  <c r="S398" i="11"/>
  <c r="S399" i="11"/>
  <c r="S400" i="11"/>
  <c r="S401" i="11"/>
  <c r="S402" i="11"/>
  <c r="S403" i="11"/>
  <c r="S404" i="11"/>
  <c r="S375" i="11"/>
  <c r="S374" i="11" s="1"/>
  <c r="R375" i="11"/>
  <c r="Q375" i="11"/>
  <c r="P375" i="11"/>
  <c r="O376" i="11"/>
  <c r="O377" i="11"/>
  <c r="O378" i="11"/>
  <c r="O379" i="11"/>
  <c r="O380" i="11"/>
  <c r="O375" i="11" s="1"/>
  <c r="O381" i="11"/>
  <c r="O382" i="11"/>
  <c r="O383" i="11"/>
  <c r="O384" i="11"/>
  <c r="O385" i="11"/>
  <c r="O386" i="11"/>
  <c r="O387" i="11"/>
  <c r="O388" i="11"/>
  <c r="O389" i="11"/>
  <c r="O390" i="11"/>
  <c r="O391" i="11"/>
  <c r="O392" i="11"/>
  <c r="O393" i="11"/>
  <c r="O394" i="11"/>
  <c r="O395" i="11"/>
  <c r="O396" i="11"/>
  <c r="O397" i="11"/>
  <c r="O398" i="11"/>
  <c r="O399" i="11"/>
  <c r="O400" i="11"/>
  <c r="O401" i="11"/>
  <c r="O402" i="11"/>
  <c r="O403" i="11"/>
  <c r="O404" i="11"/>
  <c r="O374" i="11"/>
  <c r="N375" i="11"/>
  <c r="N374" i="11" s="1"/>
  <c r="M375" i="11"/>
  <c r="L375" i="11"/>
  <c r="K375" i="11"/>
  <c r="J375" i="11"/>
  <c r="I375" i="11"/>
  <c r="I374" i="11" s="1"/>
  <c r="H375" i="11"/>
  <c r="H374" i="11" s="1"/>
  <c r="G375" i="11"/>
  <c r="G374" i="11" s="1"/>
  <c r="BD347" i="11"/>
  <c r="BD348" i="11"/>
  <c r="BD349" i="11"/>
  <c r="BD350" i="11"/>
  <c r="BD351" i="11"/>
  <c r="BD352" i="11"/>
  <c r="BD353" i="11"/>
  <c r="BD354" i="11"/>
  <c r="BD355" i="11"/>
  <c r="BD356" i="11"/>
  <c r="BD346" i="11" s="1"/>
  <c r="BD345" i="11" s="1"/>
  <c r="BD357" i="11"/>
  <c r="BD358" i="11"/>
  <c r="BD359" i="11"/>
  <c r="BD360" i="11"/>
  <c r="BD361" i="11"/>
  <c r="BD362" i="11"/>
  <c r="BD363" i="11"/>
  <c r="BD364" i="11"/>
  <c r="BD365" i="11"/>
  <c r="BD366" i="11"/>
  <c r="BD15" i="11"/>
  <c r="BD16" i="11"/>
  <c r="BD17" i="11"/>
  <c r="AR1021" i="11"/>
  <c r="AR1020" i="11"/>
  <c r="AR1022" i="11"/>
  <c r="AR1023" i="11"/>
  <c r="AR1019" i="11"/>
  <c r="BP1020" i="11"/>
  <c r="BD1021" i="11" s="1"/>
  <c r="BD1022" i="11"/>
  <c r="BD1020" i="11"/>
  <c r="BD1023" i="11"/>
  <c r="G901" i="11"/>
  <c r="G902" i="11"/>
  <c r="G904" i="11"/>
  <c r="G905" i="11"/>
  <c r="G906" i="11"/>
  <c r="G903" i="11"/>
  <c r="H903" i="11"/>
  <c r="BC737" i="11"/>
  <c r="BB737" i="11"/>
  <c r="BA737" i="11"/>
  <c r="AZ737" i="11"/>
  <c r="AY737" i="11"/>
  <c r="AX737" i="11"/>
  <c r="AW737" i="11"/>
  <c r="AV738" i="11"/>
  <c r="AV739" i="11"/>
  <c r="AV740" i="11"/>
  <c r="AV741" i="11"/>
  <c r="AV737" i="11"/>
  <c r="AU737" i="11"/>
  <c r="AU722" i="11" s="1"/>
  <c r="AT737" i="11"/>
  <c r="AS737" i="11"/>
  <c r="AS722" i="11" s="1"/>
  <c r="AR737" i="11"/>
  <c r="AQ738" i="11"/>
  <c r="AQ737" i="11" s="1"/>
  <c r="AQ739" i="11"/>
  <c r="AQ740" i="11"/>
  <c r="AQ741" i="11"/>
  <c r="AP737" i="11"/>
  <c r="AO737" i="11"/>
  <c r="AN737" i="11"/>
  <c r="AM738" i="11"/>
  <c r="AM739" i="11"/>
  <c r="AM740" i="11"/>
  <c r="AM741" i="11"/>
  <c r="AL737" i="11"/>
  <c r="AK737" i="11"/>
  <c r="AJ737" i="11"/>
  <c r="AI738" i="11"/>
  <c r="AI739" i="11"/>
  <c r="AI740" i="11"/>
  <c r="AI741" i="11"/>
  <c r="AI737" i="11"/>
  <c r="AH737" i="11"/>
  <c r="AG737" i="11"/>
  <c r="AF737" i="11"/>
  <c r="AE738" i="11"/>
  <c r="AE737" i="11" s="1"/>
  <c r="AE739" i="11"/>
  <c r="AE740" i="11"/>
  <c r="AE741" i="11"/>
  <c r="AD737" i="11"/>
  <c r="AC737" i="11"/>
  <c r="AB737" i="11"/>
  <c r="AA738" i="11"/>
  <c r="AA739" i="11"/>
  <c r="AA740" i="11"/>
  <c r="AA737" i="11" s="1"/>
  <c r="AA741" i="11"/>
  <c r="Z737" i="11"/>
  <c r="Y737" i="11"/>
  <c r="X737" i="11"/>
  <c r="X722" i="11" s="1"/>
  <c r="W738" i="11"/>
  <c r="W739" i="11"/>
  <c r="W740" i="11"/>
  <c r="W741" i="11"/>
  <c r="W737" i="11"/>
  <c r="V737" i="11"/>
  <c r="U737" i="11"/>
  <c r="U722" i="11" s="1"/>
  <c r="T737" i="11"/>
  <c r="S738" i="11"/>
  <c r="S737" i="11" s="1"/>
  <c r="S739" i="11"/>
  <c r="S740" i="11"/>
  <c r="S741" i="11"/>
  <c r="R737" i="11"/>
  <c r="Q737" i="11"/>
  <c r="P737" i="11"/>
  <c r="O737" i="11"/>
  <c r="N737" i="11"/>
  <c r="M737" i="11"/>
  <c r="L737" i="11"/>
  <c r="K737" i="11"/>
  <c r="J737" i="11"/>
  <c r="I737" i="11"/>
  <c r="H737" i="11"/>
  <c r="G737" i="11"/>
  <c r="BD732" i="11"/>
  <c r="BD733" i="11"/>
  <c r="BD734" i="11"/>
  <c r="BC723" i="11"/>
  <c r="BB723" i="11"/>
  <c r="BA723" i="11"/>
  <c r="AZ723" i="11"/>
  <c r="AZ722" i="11" s="1"/>
  <c r="AY723" i="11"/>
  <c r="AY722" i="11" s="1"/>
  <c r="AX723" i="11"/>
  <c r="AW723" i="11"/>
  <c r="AW722" i="11" s="1"/>
  <c r="AV724" i="11"/>
  <c r="AV725" i="11"/>
  <c r="AV726" i="11"/>
  <c r="AV727" i="11"/>
  <c r="AV728" i="11"/>
  <c r="AV729" i="11"/>
  <c r="AV730" i="11"/>
  <c r="AV731" i="11"/>
  <c r="AV732" i="11"/>
  <c r="AV733" i="11"/>
  <c r="AV734" i="11"/>
  <c r="AV735" i="11"/>
  <c r="AV736" i="11"/>
  <c r="AU723" i="11"/>
  <c r="AT723" i="11"/>
  <c r="AS723" i="11"/>
  <c r="AR723" i="11"/>
  <c r="AQ724" i="11"/>
  <c r="AQ725" i="11"/>
  <c r="AQ726" i="11"/>
  <c r="AQ727" i="11"/>
  <c r="AQ728" i="11"/>
  <c r="AQ729" i="11"/>
  <c r="AQ730" i="11"/>
  <c r="AQ731" i="11"/>
  <c r="AQ732" i="11"/>
  <c r="AQ733" i="11"/>
  <c r="AQ734" i="11"/>
  <c r="AQ735" i="11"/>
  <c r="AQ736" i="11"/>
  <c r="AP723" i="11"/>
  <c r="AP722" i="11" s="1"/>
  <c r="AO723" i="11"/>
  <c r="AN723" i="11"/>
  <c r="AM724" i="11"/>
  <c r="AM725" i="11"/>
  <c r="AM726" i="11"/>
  <c r="AM727" i="11"/>
  <c r="AM728" i="11"/>
  <c r="AM729" i="11"/>
  <c r="AM730" i="11"/>
  <c r="AM731" i="11"/>
  <c r="AM732" i="11"/>
  <c r="AM733" i="11"/>
  <c r="AM734" i="11"/>
  <c r="AM735" i="11"/>
  <c r="AM736" i="11"/>
  <c r="AL723" i="11"/>
  <c r="AK723" i="11"/>
  <c r="AJ723" i="11"/>
  <c r="AI724" i="11"/>
  <c r="AI725" i="11"/>
  <c r="AI726" i="11"/>
  <c r="AI727" i="11"/>
  <c r="AI728" i="11"/>
  <c r="AI729" i="11"/>
  <c r="AI730" i="11"/>
  <c r="AI731" i="11"/>
  <c r="AI732" i="11"/>
  <c r="AI733" i="11"/>
  <c r="AI734" i="11"/>
  <c r="AI735" i="11"/>
  <c r="AI736" i="11"/>
  <c r="AH723" i="11"/>
  <c r="AG723" i="11"/>
  <c r="AG722" i="11" s="1"/>
  <c r="AF723" i="11"/>
  <c r="AF722" i="11" s="1"/>
  <c r="AE724" i="11"/>
  <c r="AE725" i="11"/>
  <c r="AE726" i="11"/>
  <c r="AE727" i="11"/>
  <c r="AE728" i="11"/>
  <c r="AE729" i="11"/>
  <c r="AE730" i="11"/>
  <c r="AE731" i="11"/>
  <c r="AE732" i="11"/>
  <c r="AE733" i="11"/>
  <c r="AE734" i="11"/>
  <c r="AE735" i="11"/>
  <c r="AE736" i="11"/>
  <c r="AD723" i="11"/>
  <c r="AD722" i="11" s="1"/>
  <c r="AC723" i="11"/>
  <c r="AB723" i="11"/>
  <c r="AA724" i="11"/>
  <c r="AA725" i="11"/>
  <c r="AA726" i="11"/>
  <c r="AA727" i="11"/>
  <c r="AA728" i="11"/>
  <c r="AA729" i="11"/>
  <c r="AA730" i="11"/>
  <c r="AA731" i="11"/>
  <c r="AA732" i="11"/>
  <c r="AA733" i="11"/>
  <c r="AA734" i="11"/>
  <c r="AA735" i="11"/>
  <c r="AA736" i="11"/>
  <c r="Z723" i="11"/>
  <c r="Y723" i="11"/>
  <c r="X723" i="11"/>
  <c r="W724" i="11"/>
  <c r="W725" i="11"/>
  <c r="W726" i="11"/>
  <c r="W727" i="11"/>
  <c r="W728" i="11"/>
  <c r="W729" i="11"/>
  <c r="W730" i="11"/>
  <c r="W731" i="11"/>
  <c r="W732" i="11"/>
  <c r="W733" i="11"/>
  <c r="W734" i="11"/>
  <c r="W735" i="11"/>
  <c r="W736" i="11"/>
  <c r="V723" i="11"/>
  <c r="V722" i="11" s="1"/>
  <c r="U723" i="11"/>
  <c r="T723" i="11"/>
  <c r="T722" i="11" s="1"/>
  <c r="S724" i="11"/>
  <c r="S725" i="11"/>
  <c r="S726" i="11"/>
  <c r="S727" i="11"/>
  <c r="S728" i="11"/>
  <c r="S729" i="11"/>
  <c r="S730" i="11"/>
  <c r="S731" i="11"/>
  <c r="S732" i="11"/>
  <c r="S733" i="11"/>
  <c r="S734" i="11"/>
  <c r="S735" i="11"/>
  <c r="S736" i="11"/>
  <c r="R723" i="11"/>
  <c r="R722" i="11" s="1"/>
  <c r="Q723" i="11"/>
  <c r="P723" i="11"/>
  <c r="O723" i="11"/>
  <c r="N723" i="11"/>
  <c r="M723" i="11"/>
  <c r="L723" i="11"/>
  <c r="K723" i="11"/>
  <c r="K722" i="11" s="1"/>
  <c r="J723" i="11"/>
  <c r="I723" i="11"/>
  <c r="I722" i="11" s="1"/>
  <c r="H723" i="11"/>
  <c r="H722" i="11" s="1"/>
  <c r="BB722" i="11"/>
  <c r="AX722" i="11"/>
  <c r="AR722" i="11"/>
  <c r="AO722" i="11"/>
  <c r="AN722" i="11"/>
  <c r="AL722" i="11"/>
  <c r="AK722" i="11"/>
  <c r="AJ722" i="11"/>
  <c r="AC722" i="11"/>
  <c r="AB722" i="11"/>
  <c r="Z722" i="11"/>
  <c r="Y722" i="11"/>
  <c r="Q722" i="11"/>
  <c r="P722" i="11"/>
  <c r="O722" i="11"/>
  <c r="N722" i="11"/>
  <c r="M722" i="11"/>
  <c r="L722" i="11"/>
  <c r="J722" i="11"/>
  <c r="G723" i="11"/>
  <c r="AR707" i="11"/>
  <c r="AW707" i="11"/>
  <c r="AR708" i="11"/>
  <c r="AQ708" i="11" s="1"/>
  <c r="AW708" i="11"/>
  <c r="AV708" i="11" s="1"/>
  <c r="AR709" i="11"/>
  <c r="AQ709" i="11" s="1"/>
  <c r="AW709" i="11"/>
  <c r="AV709" i="11" s="1"/>
  <c r="AR710" i="11"/>
  <c r="AR711" i="11"/>
  <c r="AW711" i="11"/>
  <c r="AV711" i="11" s="1"/>
  <c r="BC706" i="11"/>
  <c r="BB706" i="11"/>
  <c r="BA706" i="11"/>
  <c r="AZ706" i="11"/>
  <c r="AY706" i="11"/>
  <c r="AX706" i="11"/>
  <c r="AV707" i="11"/>
  <c r="AV712" i="11"/>
  <c r="AV713" i="11"/>
  <c r="AV714" i="11"/>
  <c r="AU706" i="11"/>
  <c r="AT706" i="11"/>
  <c r="AS706" i="11"/>
  <c r="AR712" i="11"/>
  <c r="AQ712" i="11" s="1"/>
  <c r="AR713" i="11"/>
  <c r="AQ713" i="11" s="1"/>
  <c r="AR714" i="11"/>
  <c r="AQ714" i="11" s="1"/>
  <c r="AQ707" i="11"/>
  <c r="AQ711" i="11"/>
  <c r="AP706" i="11"/>
  <c r="AO706" i="11"/>
  <c r="AN706" i="11"/>
  <c r="AM707" i="11"/>
  <c r="AM706" i="11" s="1"/>
  <c r="AM708" i="11"/>
  <c r="AM709" i="11"/>
  <c r="AM710" i="11"/>
  <c r="AM711" i="11"/>
  <c r="AM712" i="11"/>
  <c r="AM713" i="11"/>
  <c r="AM714" i="11"/>
  <c r="AL706" i="11"/>
  <c r="AK706" i="11"/>
  <c r="AJ707" i="11"/>
  <c r="AJ708" i="11"/>
  <c r="AJ706" i="11" s="1"/>
  <c r="AJ709" i="11"/>
  <c r="AJ710" i="11"/>
  <c r="AJ711" i="11"/>
  <c r="AJ712" i="11"/>
  <c r="AJ713" i="11"/>
  <c r="AI713" i="11" s="1"/>
  <c r="AJ714" i="11"/>
  <c r="AI707" i="11"/>
  <c r="AI706" i="11" s="1"/>
  <c r="AI708" i="11"/>
  <c r="AI709" i="11"/>
  <c r="AI710" i="11"/>
  <c r="AI711" i="11"/>
  <c r="AI712" i="11"/>
  <c r="AI714" i="11"/>
  <c r="AH706" i="11"/>
  <c r="AG706" i="11"/>
  <c r="AF706" i="11"/>
  <c r="AE707" i="11"/>
  <c r="AE708" i="11"/>
  <c r="AE709" i="11"/>
  <c r="AE710" i="11"/>
  <c r="AE711" i="11"/>
  <c r="AE712" i="11"/>
  <c r="AE713" i="11"/>
  <c r="AE714" i="11"/>
  <c r="AD706" i="11"/>
  <c r="AC706" i="11"/>
  <c r="AB706" i="11"/>
  <c r="AA707" i="11"/>
  <c r="AA708" i="11"/>
  <c r="AA709" i="11"/>
  <c r="AA710" i="11"/>
  <c r="AA711" i="11"/>
  <c r="AA712" i="11"/>
  <c r="AA713" i="11"/>
  <c r="AA714" i="11"/>
  <c r="Z706" i="11"/>
  <c r="Y706" i="11"/>
  <c r="X706" i="11"/>
  <c r="W707" i="11"/>
  <c r="W708" i="11"/>
  <c r="W709" i="11"/>
  <c r="W710" i="11"/>
  <c r="W711" i="11"/>
  <c r="W712" i="11"/>
  <c r="W713" i="11"/>
  <c r="W714" i="11"/>
  <c r="V706" i="11"/>
  <c r="U706" i="11"/>
  <c r="T706" i="11"/>
  <c r="S707" i="11"/>
  <c r="S708" i="11"/>
  <c r="S709" i="11"/>
  <c r="S710" i="11"/>
  <c r="S711" i="11"/>
  <c r="S712" i="11"/>
  <c r="S713" i="11"/>
  <c r="S714" i="11"/>
  <c r="R706" i="11"/>
  <c r="Q706" i="11"/>
  <c r="P706" i="11"/>
  <c r="O706" i="11"/>
  <c r="N706" i="11"/>
  <c r="M706" i="11"/>
  <c r="L706" i="11"/>
  <c r="K706" i="11"/>
  <c r="J706" i="11"/>
  <c r="I706" i="11"/>
  <c r="H706" i="11"/>
  <c r="G706" i="11"/>
  <c r="BD609" i="11"/>
  <c r="BD610" i="11"/>
  <c r="BD611" i="11"/>
  <c r="BD612" i="11"/>
  <c r="BD614" i="11"/>
  <c r="BD615" i="11"/>
  <c r="BD616" i="11"/>
  <c r="BD617" i="11"/>
  <c r="BD618" i="11"/>
  <c r="BD620" i="11"/>
  <c r="BD621" i="11"/>
  <c r="BD622" i="11"/>
  <c r="BD623" i="11"/>
  <c r="BC608" i="11"/>
  <c r="BB608" i="11"/>
  <c r="BA608" i="11"/>
  <c r="AZ608" i="11"/>
  <c r="AY608" i="11"/>
  <c r="AY607" i="11" s="1"/>
  <c r="AX608" i="11"/>
  <c r="AW608" i="11"/>
  <c r="AW607" i="11" s="1"/>
  <c r="AV609" i="11"/>
  <c r="AV610" i="11"/>
  <c r="AV611" i="11"/>
  <c r="AV612" i="11"/>
  <c r="AV613" i="11"/>
  <c r="AV614" i="11"/>
  <c r="AV615" i="11"/>
  <c r="AV616" i="11"/>
  <c r="AV617" i="11"/>
  <c r="AV618" i="11"/>
  <c r="AV619" i="11"/>
  <c r="AV620" i="11"/>
  <c r="AV621" i="11"/>
  <c r="AV622" i="11"/>
  <c r="AV623" i="11"/>
  <c r="AU608" i="11"/>
  <c r="AU607" i="11" s="1"/>
  <c r="AT608" i="11"/>
  <c r="AS608" i="11"/>
  <c r="AQ609" i="11"/>
  <c r="AQ610" i="11"/>
  <c r="AQ611" i="11"/>
  <c r="AQ612" i="11"/>
  <c r="AQ614" i="11"/>
  <c r="AQ615" i="11"/>
  <c r="AQ616" i="11"/>
  <c r="AQ617" i="11"/>
  <c r="AQ618" i="11"/>
  <c r="AQ619" i="11"/>
  <c r="AQ620" i="11"/>
  <c r="AQ621" i="11"/>
  <c r="AQ622" i="11"/>
  <c r="AQ623" i="11"/>
  <c r="AP608" i="11"/>
  <c r="AO608" i="11"/>
  <c r="AO607" i="11" s="1"/>
  <c r="AM611" i="11"/>
  <c r="AM612" i="11"/>
  <c r="AM614" i="11"/>
  <c r="AM615" i="11"/>
  <c r="AM616" i="11"/>
  <c r="AM617" i="11"/>
  <c r="AM618" i="11"/>
  <c r="AM619" i="11"/>
  <c r="AM620" i="11"/>
  <c r="AM621" i="11"/>
  <c r="AM622" i="11"/>
  <c r="AM623" i="11"/>
  <c r="AL608" i="11"/>
  <c r="AL607" i="11" s="1"/>
  <c r="AK608" i="11"/>
  <c r="AJ608" i="11"/>
  <c r="AI609" i="11"/>
  <c r="AI610" i="11"/>
  <c r="AI611" i="11"/>
  <c r="AI612" i="11"/>
  <c r="AI613" i="11"/>
  <c r="AI614" i="11"/>
  <c r="AI615" i="11"/>
  <c r="AI616" i="11"/>
  <c r="AI617" i="11"/>
  <c r="AI618" i="11"/>
  <c r="AI619" i="11"/>
  <c r="AI620" i="11"/>
  <c r="AI621" i="11"/>
  <c r="AI622" i="11"/>
  <c r="AI623" i="11"/>
  <c r="AH608" i="11"/>
  <c r="AG608" i="11"/>
  <c r="AF608" i="11"/>
  <c r="AE609" i="11"/>
  <c r="AE610" i="11"/>
  <c r="AE611" i="11"/>
  <c r="AE612" i="11"/>
  <c r="AE613" i="11"/>
  <c r="AE614" i="11"/>
  <c r="AE615" i="11"/>
  <c r="AE616" i="11"/>
  <c r="AE617" i="11"/>
  <c r="AE618" i="11"/>
  <c r="AE619" i="11"/>
  <c r="AE620" i="11"/>
  <c r="AE621" i="11"/>
  <c r="AE622" i="11"/>
  <c r="AE623" i="11"/>
  <c r="AD608" i="11"/>
  <c r="AC608" i="11"/>
  <c r="AC607" i="11" s="1"/>
  <c r="AB608" i="11"/>
  <c r="AB607" i="11" s="1"/>
  <c r="AA609" i="11"/>
  <c r="AA610" i="11"/>
  <c r="AA611" i="11"/>
  <c r="AA612" i="11"/>
  <c r="AA613" i="11"/>
  <c r="AA614" i="11"/>
  <c r="AA615" i="11"/>
  <c r="AA616" i="11"/>
  <c r="AA617" i="11"/>
  <c r="AA618" i="11"/>
  <c r="AA619" i="11"/>
  <c r="AA620" i="11"/>
  <c r="AA621" i="11"/>
  <c r="AA622" i="11"/>
  <c r="AA623" i="11"/>
  <c r="Z608" i="11"/>
  <c r="Y608" i="11"/>
  <c r="Y607" i="11" s="1"/>
  <c r="X608" i="11"/>
  <c r="W609" i="11"/>
  <c r="W610" i="11"/>
  <c r="W611" i="11"/>
  <c r="W612" i="11"/>
  <c r="W613" i="11"/>
  <c r="W614" i="11"/>
  <c r="W615" i="11"/>
  <c r="W616" i="11"/>
  <c r="W617" i="11"/>
  <c r="W618" i="11"/>
  <c r="W619" i="11"/>
  <c r="W620" i="11"/>
  <c r="W621" i="11"/>
  <c r="W622" i="11"/>
  <c r="W623" i="11"/>
  <c r="W608" i="11"/>
  <c r="V608" i="11"/>
  <c r="V607" i="11" s="1"/>
  <c r="U608" i="11"/>
  <c r="T608" i="11"/>
  <c r="S609" i="11"/>
  <c r="S610" i="11"/>
  <c r="S611" i="11"/>
  <c r="S612" i="11"/>
  <c r="S613" i="11"/>
  <c r="S614" i="11"/>
  <c r="S615" i="11"/>
  <c r="S616" i="11"/>
  <c r="S617" i="11"/>
  <c r="S618" i="11"/>
  <c r="S619" i="11"/>
  <c r="S620" i="11"/>
  <c r="S621" i="11"/>
  <c r="S622" i="11"/>
  <c r="S623" i="11"/>
  <c r="R608" i="11"/>
  <c r="Q608" i="11"/>
  <c r="P608" i="11"/>
  <c r="P607" i="11" s="1"/>
  <c r="O609" i="11"/>
  <c r="O610" i="11"/>
  <c r="O611" i="11"/>
  <c r="O612" i="11"/>
  <c r="O613" i="11"/>
  <c r="N608" i="11"/>
  <c r="N607" i="11" s="1"/>
  <c r="M609" i="11"/>
  <c r="M610" i="11"/>
  <c r="M611" i="11"/>
  <c r="M612" i="11"/>
  <c r="L608" i="11"/>
  <c r="K609" i="11"/>
  <c r="K610" i="11"/>
  <c r="K611" i="11"/>
  <c r="K612" i="11"/>
  <c r="K613" i="11"/>
  <c r="K614" i="11"/>
  <c r="K615" i="11"/>
  <c r="K616" i="11"/>
  <c r="K617" i="11"/>
  <c r="K618" i="11"/>
  <c r="K619" i="11"/>
  <c r="K620" i="11"/>
  <c r="K621" i="11"/>
  <c r="K622" i="11"/>
  <c r="K623" i="11"/>
  <c r="J608" i="11"/>
  <c r="I608" i="11"/>
  <c r="H608" i="11"/>
  <c r="BD624" i="11"/>
  <c r="BC624" i="11"/>
  <c r="BC607" i="11"/>
  <c r="BB624" i="11"/>
  <c r="BA624" i="11"/>
  <c r="BA607" i="11"/>
  <c r="AZ624" i="11"/>
  <c r="AZ607" i="11"/>
  <c r="AY624" i="11"/>
  <c r="AX624" i="11"/>
  <c r="AX607" i="11" s="1"/>
  <c r="AW624" i="11"/>
  <c r="AV625" i="11"/>
  <c r="AV624" i="11" s="1"/>
  <c r="AV626" i="11"/>
  <c r="AV627" i="11"/>
  <c r="AV628" i="11"/>
  <c r="AV629" i="11"/>
  <c r="AV630" i="11"/>
  <c r="AV631" i="11"/>
  <c r="AV632" i="11"/>
  <c r="AV633" i="11"/>
  <c r="AV634" i="11"/>
  <c r="AV635" i="11"/>
  <c r="AV636" i="11"/>
  <c r="AV637" i="11"/>
  <c r="AV638" i="11"/>
  <c r="AV639" i="11"/>
  <c r="AV640" i="11"/>
  <c r="AV641" i="11"/>
  <c r="AV642" i="11"/>
  <c r="AV643" i="11"/>
  <c r="AV644" i="11"/>
  <c r="AU624" i="11"/>
  <c r="AT624" i="11"/>
  <c r="AS624" i="11"/>
  <c r="AS607" i="11"/>
  <c r="AR625" i="11"/>
  <c r="AR626" i="11"/>
  <c r="AR627" i="11"/>
  <c r="AQ627" i="11" s="1"/>
  <c r="AR628" i="11"/>
  <c r="AR629" i="11"/>
  <c r="AR630" i="11"/>
  <c r="AR631" i="11"/>
  <c r="AR632" i="11"/>
  <c r="AR633" i="11"/>
  <c r="AR634" i="11"/>
  <c r="AR635" i="11"/>
  <c r="AQ635" i="11" s="1"/>
  <c r="AR636" i="11"/>
  <c r="AQ636" i="11" s="1"/>
  <c r="AR637" i="11"/>
  <c r="AR638" i="11"/>
  <c r="AQ638" i="11" s="1"/>
  <c r="AR639" i="11"/>
  <c r="AQ639" i="11" s="1"/>
  <c r="AR640" i="11"/>
  <c r="AR641" i="11"/>
  <c r="AR642" i="11"/>
  <c r="AR643" i="11"/>
  <c r="AR644" i="11"/>
  <c r="AQ625" i="11"/>
  <c r="AQ628" i="11"/>
  <c r="AQ629" i="11"/>
  <c r="AQ630" i="11"/>
  <c r="AQ631" i="11"/>
  <c r="AQ632" i="11"/>
  <c r="AQ633" i="11"/>
  <c r="AQ634" i="11"/>
  <c r="AQ637" i="11"/>
  <c r="AQ640" i="11"/>
  <c r="AQ641" i="11"/>
  <c r="AQ642" i="11"/>
  <c r="AQ643" i="11"/>
  <c r="AQ644" i="11"/>
  <c r="AP624" i="11"/>
  <c r="AP607" i="11" s="1"/>
  <c r="AO624" i="11"/>
  <c r="AN624" i="11"/>
  <c r="AM625" i="11"/>
  <c r="AM626" i="11"/>
  <c r="AM627" i="11"/>
  <c r="AM628" i="11"/>
  <c r="AM629" i="11"/>
  <c r="AM630" i="11"/>
  <c r="AM631" i="11"/>
  <c r="AM632" i="11"/>
  <c r="AM633" i="11"/>
  <c r="AM634" i="11"/>
  <c r="AM635" i="11"/>
  <c r="AM636" i="11"/>
  <c r="AM637" i="11"/>
  <c r="AM638" i="11"/>
  <c r="AM639" i="11"/>
  <c r="AM640" i="11"/>
  <c r="AM641" i="11"/>
  <c r="AM642" i="11"/>
  <c r="AM643" i="11"/>
  <c r="AM644" i="11"/>
  <c r="AL624" i="11"/>
  <c r="AK624" i="11"/>
  <c r="AK607" i="11" s="1"/>
  <c r="AJ624" i="11"/>
  <c r="AJ607" i="11"/>
  <c r="AI625" i="11"/>
  <c r="AI626" i="11"/>
  <c r="AI627" i="11"/>
  <c r="AI628" i="11"/>
  <c r="AI629" i="11"/>
  <c r="AI630" i="11"/>
  <c r="AI631" i="11"/>
  <c r="AI632" i="11"/>
  <c r="AI633" i="11"/>
  <c r="AI634" i="11"/>
  <c r="AI635" i="11"/>
  <c r="AI624" i="11" s="1"/>
  <c r="AI636" i="11"/>
  <c r="AI637" i="11"/>
  <c r="AI638" i="11"/>
  <c r="AI639" i="11"/>
  <c r="AI640" i="11"/>
  <c r="AI641" i="11"/>
  <c r="AI642" i="11"/>
  <c r="AI643" i="11"/>
  <c r="AI644" i="11"/>
  <c r="AH624" i="11"/>
  <c r="AH607" i="11"/>
  <c r="AG624" i="11"/>
  <c r="AG607" i="11" s="1"/>
  <c r="AF624" i="11"/>
  <c r="AE625" i="11"/>
  <c r="AE626" i="11"/>
  <c r="AE627" i="11"/>
  <c r="AE628" i="11"/>
  <c r="AE629" i="11"/>
  <c r="AE630" i="11"/>
  <c r="AE631" i="11"/>
  <c r="AE632" i="11"/>
  <c r="AE633" i="11"/>
  <c r="AE634" i="11"/>
  <c r="AE635" i="11"/>
  <c r="AE636" i="11"/>
  <c r="AE637" i="11"/>
  <c r="AE638" i="11"/>
  <c r="AE639" i="11"/>
  <c r="AE640" i="11"/>
  <c r="AE641" i="11"/>
  <c r="AE642" i="11"/>
  <c r="AE643" i="11"/>
  <c r="AE644" i="11"/>
  <c r="AE624" i="11"/>
  <c r="AD624" i="11"/>
  <c r="AD607" i="11" s="1"/>
  <c r="AC624" i="11"/>
  <c r="AB624" i="11"/>
  <c r="AA625" i="11"/>
  <c r="AA626" i="11"/>
  <c r="AA627" i="11"/>
  <c r="AA628" i="11"/>
  <c r="AA629" i="11"/>
  <c r="AA630" i="11"/>
  <c r="AA631" i="11"/>
  <c r="AA632" i="11"/>
  <c r="AA633" i="11"/>
  <c r="AA634" i="11"/>
  <c r="AA635" i="11"/>
  <c r="AA636" i="11"/>
  <c r="AA637" i="11"/>
  <c r="AA638" i="11"/>
  <c r="AA639" i="11"/>
  <c r="AA640" i="11"/>
  <c r="AA641" i="11"/>
  <c r="AA642" i="11"/>
  <c r="AA643" i="11"/>
  <c r="AA644" i="11"/>
  <c r="Z624" i="11"/>
  <c r="Z607" i="11"/>
  <c r="Y624" i="11"/>
  <c r="X624" i="11"/>
  <c r="X607" i="11" s="1"/>
  <c r="W625" i="11"/>
  <c r="W626" i="11"/>
  <c r="W627" i="11"/>
  <c r="W628" i="11"/>
  <c r="W629" i="11"/>
  <c r="W630" i="11"/>
  <c r="W631" i="11"/>
  <c r="W632" i="11"/>
  <c r="W633" i="11"/>
  <c r="W634" i="11"/>
  <c r="W635" i="11"/>
  <c r="W636" i="11"/>
  <c r="W637" i="11"/>
  <c r="W638" i="11"/>
  <c r="W639" i="11"/>
  <c r="W640" i="11"/>
  <c r="W641" i="11"/>
  <c r="W642" i="11"/>
  <c r="W643" i="11"/>
  <c r="W644" i="11"/>
  <c r="V624" i="11"/>
  <c r="U624" i="11"/>
  <c r="U607" i="11" s="1"/>
  <c r="T624" i="11"/>
  <c r="S625" i="11"/>
  <c r="S624" i="11" s="1"/>
  <c r="S626" i="11"/>
  <c r="S627" i="11"/>
  <c r="S628" i="11"/>
  <c r="S629" i="11"/>
  <c r="S630" i="11"/>
  <c r="S631" i="11"/>
  <c r="S632" i="11"/>
  <c r="S633" i="11"/>
  <c r="S634" i="11"/>
  <c r="S635" i="11"/>
  <c r="S636" i="11"/>
  <c r="S637" i="11"/>
  <c r="S638" i="11"/>
  <c r="S639" i="11"/>
  <c r="S640" i="11"/>
  <c r="S641" i="11"/>
  <c r="S642" i="11"/>
  <c r="S643" i="11"/>
  <c r="S644" i="11"/>
  <c r="R624" i="11"/>
  <c r="Q624" i="11"/>
  <c r="Q607" i="11"/>
  <c r="P624" i="11"/>
  <c r="O624" i="11"/>
  <c r="N624" i="11"/>
  <c r="M624" i="11"/>
  <c r="L624" i="11"/>
  <c r="L607" i="11" s="1"/>
  <c r="K625" i="11"/>
  <c r="K626" i="11"/>
  <c r="K627" i="11"/>
  <c r="K628" i="11"/>
  <c r="K629" i="11"/>
  <c r="K630" i="11"/>
  <c r="K631" i="11"/>
  <c r="K632" i="11"/>
  <c r="K633" i="11"/>
  <c r="K634" i="11"/>
  <c r="K635" i="11"/>
  <c r="K636" i="11"/>
  <c r="K637" i="11"/>
  <c r="K638" i="11"/>
  <c r="K639" i="11"/>
  <c r="K640" i="11"/>
  <c r="K641" i="11"/>
  <c r="K642" i="11"/>
  <c r="K643" i="11"/>
  <c r="K644" i="11"/>
  <c r="J624" i="11"/>
  <c r="I624" i="11"/>
  <c r="I607" i="11"/>
  <c r="H624" i="11"/>
  <c r="H607" i="11"/>
  <c r="G609" i="11"/>
  <c r="G610" i="11"/>
  <c r="G611" i="11"/>
  <c r="G612" i="11"/>
  <c r="G613" i="11"/>
  <c r="G614" i="11"/>
  <c r="G615" i="11"/>
  <c r="G616" i="11"/>
  <c r="G617" i="11"/>
  <c r="G618" i="11"/>
  <c r="G619" i="11"/>
  <c r="G620" i="11"/>
  <c r="G621" i="11"/>
  <c r="G622" i="11"/>
  <c r="G623" i="11"/>
  <c r="G597" i="11"/>
  <c r="BC595" i="11"/>
  <c r="BB595" i="11"/>
  <c r="BB594" i="11" s="1"/>
  <c r="BA595" i="11"/>
  <c r="AZ595" i="11"/>
  <c r="AZ594" i="11" s="1"/>
  <c r="AY595" i="11"/>
  <c r="AY594" i="11" s="1"/>
  <c r="AX595" i="11"/>
  <c r="AW595" i="11"/>
  <c r="AW594" i="11" s="1"/>
  <c r="AV596" i="11"/>
  <c r="AV595" i="11" s="1"/>
  <c r="AV594" i="11" s="1"/>
  <c r="AU595" i="11"/>
  <c r="AT595" i="11"/>
  <c r="AT594" i="11" s="1"/>
  <c r="AS595" i="11"/>
  <c r="AR595" i="11"/>
  <c r="AQ596" i="11"/>
  <c r="AQ595" i="11" s="1"/>
  <c r="AQ594" i="11" s="1"/>
  <c r="AP595" i="11"/>
  <c r="AP594" i="11" s="1"/>
  <c r="AO595" i="11"/>
  <c r="AO594" i="11" s="1"/>
  <c r="AN595" i="11"/>
  <c r="AM596" i="11"/>
  <c r="AM595" i="11"/>
  <c r="AM594" i="11" s="1"/>
  <c r="AL595" i="11"/>
  <c r="AL594" i="11" s="1"/>
  <c r="AK595" i="11"/>
  <c r="AK594" i="11" s="1"/>
  <c r="AJ595" i="11"/>
  <c r="AJ594" i="11" s="1"/>
  <c r="AI596" i="11"/>
  <c r="AI595" i="11"/>
  <c r="AH595" i="11"/>
  <c r="AH594" i="11" s="1"/>
  <c r="AG595" i="11"/>
  <c r="AF595" i="11"/>
  <c r="AE596" i="11"/>
  <c r="AE595" i="11" s="1"/>
  <c r="AD595" i="11"/>
  <c r="AD594" i="11" s="1"/>
  <c r="AC595" i="11"/>
  <c r="AC594" i="11" s="1"/>
  <c r="AB595" i="11"/>
  <c r="AB594" i="11" s="1"/>
  <c r="AA596" i="11"/>
  <c r="AA595" i="11" s="1"/>
  <c r="AA594" i="11" s="1"/>
  <c r="Z595" i="11"/>
  <c r="Y595" i="11"/>
  <c r="Y594" i="11" s="1"/>
  <c r="X595" i="11"/>
  <c r="X594" i="11" s="1"/>
  <c r="W596" i="11"/>
  <c r="W595" i="11"/>
  <c r="W594" i="11" s="1"/>
  <c r="V595" i="11"/>
  <c r="V594" i="11" s="1"/>
  <c r="U595" i="11"/>
  <c r="T595" i="11"/>
  <c r="T594" i="11" s="1"/>
  <c r="S596" i="11"/>
  <c r="S595" i="11"/>
  <c r="S594" i="11" s="1"/>
  <c r="R595" i="11"/>
  <c r="Q595" i="11"/>
  <c r="P595" i="11"/>
  <c r="O595" i="11"/>
  <c r="N595" i="11"/>
  <c r="M595" i="11"/>
  <c r="L595" i="11"/>
  <c r="L594" i="11" s="1"/>
  <c r="K595" i="11"/>
  <c r="K594" i="11" s="1"/>
  <c r="J595" i="11"/>
  <c r="I595" i="11"/>
  <c r="I594" i="11" s="1"/>
  <c r="H595" i="11"/>
  <c r="H594" i="11" s="1"/>
  <c r="BC594" i="11"/>
  <c r="BA594" i="11"/>
  <c r="AX594" i="11"/>
  <c r="AU594" i="11"/>
  <c r="AS594" i="11"/>
  <c r="AR594" i="11"/>
  <c r="AN594" i="11"/>
  <c r="AI594" i="11"/>
  <c r="AG594" i="11"/>
  <c r="AF594" i="11"/>
  <c r="AE594" i="11"/>
  <c r="Z594" i="11"/>
  <c r="U594" i="11"/>
  <c r="R594" i="11"/>
  <c r="Q594" i="11"/>
  <c r="P594" i="11"/>
  <c r="O594" i="11"/>
  <c r="N594" i="11"/>
  <c r="M594" i="11"/>
  <c r="J594" i="11"/>
  <c r="G595" i="11"/>
  <c r="G594" i="11"/>
  <c r="G584" i="11"/>
  <c r="G583" i="11" s="1"/>
  <c r="G582" i="11"/>
  <c r="G581" i="11"/>
  <c r="G580" i="11"/>
  <c r="G579" i="11" s="1"/>
  <c r="G587" i="11"/>
  <c r="G586" i="11" s="1"/>
  <c r="G589" i="11"/>
  <c r="G591" i="11"/>
  <c r="G498" i="11"/>
  <c r="G499" i="11"/>
  <c r="G500" i="11"/>
  <c r="G497" i="11"/>
  <c r="G502" i="11"/>
  <c r="G501" i="11" s="1"/>
  <c r="G493" i="11"/>
  <c r="G494" i="11"/>
  <c r="G495" i="11"/>
  <c r="G515" i="11"/>
  <c r="G516" i="11"/>
  <c r="G509" i="11"/>
  <c r="G512" i="11"/>
  <c r="G514" i="11"/>
  <c r="G508" i="11"/>
  <c r="G489" i="11"/>
  <c r="G488" i="11" s="1"/>
  <c r="G505" i="11"/>
  <c r="G504" i="11" s="1"/>
  <c r="G503" i="11" s="1"/>
  <c r="G519" i="11"/>
  <c r="G517" i="11"/>
  <c r="G528" i="11"/>
  <c r="G524" i="11" s="1"/>
  <c r="G531" i="11"/>
  <c r="G542" i="11"/>
  <c r="G546" i="11"/>
  <c r="G545" i="11" s="1"/>
  <c r="G547" i="11"/>
  <c r="G541" i="11"/>
  <c r="AW584" i="11"/>
  <c r="AV585" i="11"/>
  <c r="AV584" i="11" s="1"/>
  <c r="AV583" i="11" s="1"/>
  <c r="AU584" i="11"/>
  <c r="AU583" i="11" s="1"/>
  <c r="AT584" i="11"/>
  <c r="AT583" i="11" s="1"/>
  <c r="AS584" i="11"/>
  <c r="L585" i="11"/>
  <c r="L584" i="11" s="1"/>
  <c r="AP584" i="11"/>
  <c r="AO584" i="11"/>
  <c r="AN584" i="11"/>
  <c r="AN583" i="11" s="1"/>
  <c r="AM585" i="11"/>
  <c r="AL584" i="11"/>
  <c r="AL583" i="11" s="1"/>
  <c r="AK584" i="11"/>
  <c r="AK583" i="11" s="1"/>
  <c r="AJ584" i="11"/>
  <c r="AI585" i="11"/>
  <c r="AI584" i="11" s="1"/>
  <c r="AI583" i="11" s="1"/>
  <c r="AH584" i="11"/>
  <c r="AG584" i="11"/>
  <c r="AF584" i="11"/>
  <c r="AE585" i="11"/>
  <c r="AE584" i="11"/>
  <c r="AE583" i="11" s="1"/>
  <c r="AD584" i="11"/>
  <c r="AC584" i="11"/>
  <c r="AC583" i="11" s="1"/>
  <c r="AB584" i="11"/>
  <c r="AA585" i="11"/>
  <c r="AA584" i="11" s="1"/>
  <c r="Z584" i="11"/>
  <c r="Z583" i="11" s="1"/>
  <c r="Y584" i="11"/>
  <c r="X584" i="11"/>
  <c r="W585" i="11"/>
  <c r="W584" i="11"/>
  <c r="W583" i="11" s="1"/>
  <c r="V584" i="11"/>
  <c r="U584" i="11"/>
  <c r="U583" i="11" s="1"/>
  <c r="T584" i="11"/>
  <c r="T583" i="11" s="1"/>
  <c r="S585" i="11"/>
  <c r="S584" i="11"/>
  <c r="S583" i="11" s="1"/>
  <c r="R584" i="11"/>
  <c r="Q584" i="11"/>
  <c r="P584" i="11"/>
  <c r="O585" i="11"/>
  <c r="O584" i="11" s="1"/>
  <c r="N584" i="11"/>
  <c r="M584" i="11"/>
  <c r="K585" i="11"/>
  <c r="K584" i="11" s="1"/>
  <c r="K583" i="11" s="1"/>
  <c r="J584" i="11"/>
  <c r="J583" i="11" s="1"/>
  <c r="I584" i="11"/>
  <c r="I583" i="11" s="1"/>
  <c r="H584" i="11"/>
  <c r="H583" i="11" s="1"/>
  <c r="BC589" i="11"/>
  <c r="BB589" i="11"/>
  <c r="BA589" i="11"/>
  <c r="AZ589" i="11"/>
  <c r="AY589" i="11"/>
  <c r="AX589" i="11"/>
  <c r="AW589" i="11"/>
  <c r="AV590" i="11"/>
  <c r="AV589" i="11" s="1"/>
  <c r="AV586" i="11" s="1"/>
  <c r="AU589" i="11"/>
  <c r="AU586" i="11" s="1"/>
  <c r="AT589" i="11"/>
  <c r="AT586" i="11" s="1"/>
  <c r="AS589" i="11"/>
  <c r="AR589" i="11"/>
  <c r="AR586" i="11" s="1"/>
  <c r="AQ590" i="11"/>
  <c r="AQ589" i="11" s="1"/>
  <c r="AP589" i="11"/>
  <c r="AO589" i="11"/>
  <c r="AN589" i="11"/>
  <c r="AM590" i="11"/>
  <c r="AM589" i="11"/>
  <c r="AL589" i="11"/>
  <c r="AK589" i="11"/>
  <c r="AJ589" i="11"/>
  <c r="AI590" i="11"/>
  <c r="AI589" i="11"/>
  <c r="AI586" i="11" s="1"/>
  <c r="AH589" i="11"/>
  <c r="AG589" i="11"/>
  <c r="AF589" i="11"/>
  <c r="AE590" i="11"/>
  <c r="AE589" i="11" s="1"/>
  <c r="AD589" i="11"/>
  <c r="AC589" i="11"/>
  <c r="AB589" i="11"/>
  <c r="AA590" i="11"/>
  <c r="AA589" i="11" s="1"/>
  <c r="AA586" i="11" s="1"/>
  <c r="Z589" i="11"/>
  <c r="Y589" i="11"/>
  <c r="X589" i="11"/>
  <c r="W590" i="11"/>
  <c r="W589" i="11" s="1"/>
  <c r="V589" i="11"/>
  <c r="U589" i="11"/>
  <c r="T589" i="11"/>
  <c r="S590" i="11"/>
  <c r="S589" i="11"/>
  <c r="R589" i="11"/>
  <c r="R586" i="11" s="1"/>
  <c r="Q589" i="11"/>
  <c r="P589" i="11"/>
  <c r="O589" i="11"/>
  <c r="O586" i="11" s="1"/>
  <c r="N589" i="11"/>
  <c r="M589" i="11"/>
  <c r="L589" i="11"/>
  <c r="K589" i="11"/>
  <c r="J589" i="11"/>
  <c r="I589" i="11"/>
  <c r="H589" i="11"/>
  <c r="BD588" i="11"/>
  <c r="BD587" i="11" s="1"/>
  <c r="BD586" i="11" s="1"/>
  <c r="BC587" i="11"/>
  <c r="BB587" i="11"/>
  <c r="BB586" i="11" s="1"/>
  <c r="BA587" i="11"/>
  <c r="BA586" i="11" s="1"/>
  <c r="AZ587" i="11"/>
  <c r="AZ586" i="11" s="1"/>
  <c r="AY587" i="11"/>
  <c r="AX587" i="11"/>
  <c r="AX586" i="11" s="1"/>
  <c r="AW587" i="11"/>
  <c r="AV588" i="11"/>
  <c r="AV587" i="11" s="1"/>
  <c r="AU587" i="11"/>
  <c r="AT587" i="11"/>
  <c r="AS587" i="11"/>
  <c r="AR587" i="11"/>
  <c r="AQ588" i="11"/>
  <c r="AQ587" i="11"/>
  <c r="AQ586" i="11" s="1"/>
  <c r="AP587" i="11"/>
  <c r="AP586" i="11" s="1"/>
  <c r="AO587" i="11"/>
  <c r="AO586" i="11" s="1"/>
  <c r="AN587" i="11"/>
  <c r="AN586" i="11" s="1"/>
  <c r="AM588" i="11"/>
  <c r="AM587" i="11"/>
  <c r="AM586" i="11" s="1"/>
  <c r="AL587" i="11"/>
  <c r="AK587" i="11"/>
  <c r="AJ587" i="11"/>
  <c r="AI588" i="11"/>
  <c r="AI587" i="11"/>
  <c r="AH587" i="11"/>
  <c r="AG587" i="11"/>
  <c r="AG586" i="11" s="1"/>
  <c r="AF587" i="11"/>
  <c r="AE588" i="11"/>
  <c r="AE587" i="11" s="1"/>
  <c r="AE586" i="11" s="1"/>
  <c r="AD587" i="11"/>
  <c r="AD586" i="11" s="1"/>
  <c r="AC587" i="11"/>
  <c r="AC586" i="11" s="1"/>
  <c r="AB587" i="11"/>
  <c r="AA588" i="11"/>
  <c r="AA587" i="11"/>
  <c r="Z587" i="11"/>
  <c r="Y587" i="11"/>
  <c r="X587" i="11"/>
  <c r="W588" i="11"/>
  <c r="W587" i="11" s="1"/>
  <c r="W586" i="11" s="1"/>
  <c r="V587" i="11"/>
  <c r="V586" i="11" s="1"/>
  <c r="U587" i="11"/>
  <c r="U586" i="11" s="1"/>
  <c r="T587" i="11"/>
  <c r="S588" i="11"/>
  <c r="S587" i="11" s="1"/>
  <c r="S586" i="11" s="1"/>
  <c r="R587" i="11"/>
  <c r="Q587" i="11"/>
  <c r="P587" i="11"/>
  <c r="O587" i="11"/>
  <c r="N587" i="11"/>
  <c r="M587" i="11"/>
  <c r="L587" i="11"/>
  <c r="L586" i="11" s="1"/>
  <c r="K587" i="11"/>
  <c r="K586" i="11" s="1"/>
  <c r="J587" i="11"/>
  <c r="J586" i="11" s="1"/>
  <c r="I587" i="11"/>
  <c r="H587" i="11"/>
  <c r="H586" i="11" s="1"/>
  <c r="AY586" i="11"/>
  <c r="AW586" i="11"/>
  <c r="AK586" i="11"/>
  <c r="AJ586" i="11"/>
  <c r="AH586" i="11"/>
  <c r="AF586" i="11"/>
  <c r="T586" i="11"/>
  <c r="Q586" i="11"/>
  <c r="P586" i="11"/>
  <c r="M586" i="11"/>
  <c r="I586" i="11"/>
  <c r="BD583" i="11"/>
  <c r="BC583" i="11"/>
  <c r="BB583" i="11"/>
  <c r="BA583" i="11"/>
  <c r="AZ583" i="11"/>
  <c r="AY583" i="11"/>
  <c r="AX583" i="11"/>
  <c r="AW583" i="11"/>
  <c r="AS583" i="11"/>
  <c r="AP583" i="11"/>
  <c r="AO583" i="11"/>
  <c r="AJ583" i="11"/>
  <c r="AH583" i="11"/>
  <c r="AG583" i="11"/>
  <c r="AF583" i="11"/>
  <c r="AD583" i="11"/>
  <c r="AB583" i="11"/>
  <c r="AA583" i="11"/>
  <c r="Y583" i="11"/>
  <c r="X583" i="11"/>
  <c r="V583" i="11"/>
  <c r="R583" i="11"/>
  <c r="Q583" i="11"/>
  <c r="P583" i="11"/>
  <c r="O583" i="11"/>
  <c r="N583" i="11"/>
  <c r="M583" i="11"/>
  <c r="L583" i="11"/>
  <c r="BC581" i="11"/>
  <c r="BB581" i="11"/>
  <c r="BA581" i="11"/>
  <c r="BA580" i="11" s="1"/>
  <c r="AZ581" i="11"/>
  <c r="AZ580" i="11" s="1"/>
  <c r="AY581" i="11"/>
  <c r="AY580" i="11" s="1"/>
  <c r="AX581" i="11"/>
  <c r="AX580" i="11" s="1"/>
  <c r="AW581" i="11"/>
  <c r="AV582" i="11"/>
  <c r="AV581" i="11" s="1"/>
  <c r="AU581" i="11"/>
  <c r="AT581" i="11"/>
  <c r="AT580" i="11" s="1"/>
  <c r="AS581" i="11"/>
  <c r="AR582" i="11"/>
  <c r="AR581" i="11"/>
  <c r="AR580" i="11" s="1"/>
  <c r="AQ582" i="11"/>
  <c r="AQ581" i="11"/>
  <c r="AQ580" i="11" s="1"/>
  <c r="AP581" i="11"/>
  <c r="AO581" i="11"/>
  <c r="AO580" i="11" s="1"/>
  <c r="AN581" i="11"/>
  <c r="AN580" i="11" s="1"/>
  <c r="AM582" i="11"/>
  <c r="AM581" i="11" s="1"/>
  <c r="AM580" i="11" s="1"/>
  <c r="AL581" i="11"/>
  <c r="AK581" i="11"/>
  <c r="AK580" i="11" s="1"/>
  <c r="AJ581" i="11"/>
  <c r="AJ580" i="11" s="1"/>
  <c r="AI582" i="11"/>
  <c r="AI581" i="11"/>
  <c r="AH581" i="11"/>
  <c r="AG581" i="11"/>
  <c r="AF581" i="11"/>
  <c r="AF580" i="11" s="1"/>
  <c r="AE582" i="11"/>
  <c r="AE581" i="11" s="1"/>
  <c r="AD581" i="11"/>
  <c r="AC581" i="11"/>
  <c r="AC580" i="11" s="1"/>
  <c r="AB581" i="11"/>
  <c r="AA582" i="11"/>
  <c r="AA581" i="11" s="1"/>
  <c r="AA580" i="11" s="1"/>
  <c r="Z581" i="11"/>
  <c r="Y581" i="11"/>
  <c r="X581" i="11"/>
  <c r="X580" i="11" s="1"/>
  <c r="W582" i="11"/>
  <c r="W581" i="11"/>
  <c r="W580" i="11" s="1"/>
  <c r="V581" i="11"/>
  <c r="V580" i="11" s="1"/>
  <c r="U581" i="11"/>
  <c r="U580" i="11" s="1"/>
  <c r="T581" i="11"/>
  <c r="T580" i="11" s="1"/>
  <c r="S582" i="11"/>
  <c r="S581" i="11" s="1"/>
  <c r="S580" i="11" s="1"/>
  <c r="R581" i="11"/>
  <c r="Q581" i="11"/>
  <c r="Q580" i="11" s="1"/>
  <c r="P581" i="11"/>
  <c r="O582" i="11"/>
  <c r="O581" i="11" s="1"/>
  <c r="N581" i="11"/>
  <c r="M581" i="11"/>
  <c r="L581" i="11"/>
  <c r="L580" i="11" s="1"/>
  <c r="K581" i="11"/>
  <c r="J581" i="11"/>
  <c r="J580" i="11" s="1"/>
  <c r="I581" i="11"/>
  <c r="I580" i="11" s="1"/>
  <c r="H581" i="11"/>
  <c r="BC580" i="11"/>
  <c r="BB580" i="11"/>
  <c r="AW580" i="11"/>
  <c r="AV580" i="11"/>
  <c r="AU580" i="11"/>
  <c r="AS580" i="11"/>
  <c r="AP580" i="11"/>
  <c r="AL580" i="11"/>
  <c r="AI580" i="11"/>
  <c r="AH580" i="11"/>
  <c r="AG580" i="11"/>
  <c r="AE580" i="11"/>
  <c r="AD580" i="11"/>
  <c r="AB580" i="11"/>
  <c r="Z580" i="11"/>
  <c r="Y580" i="11"/>
  <c r="R580" i="11"/>
  <c r="P580" i="11"/>
  <c r="O580" i="11"/>
  <c r="N580" i="11"/>
  <c r="M580" i="11"/>
  <c r="K580" i="11"/>
  <c r="H580" i="11"/>
  <c r="AW526" i="11"/>
  <c r="BD529" i="11"/>
  <c r="BD528" i="11" s="1"/>
  <c r="BC528" i="11"/>
  <c r="BC524" i="11"/>
  <c r="BB528" i="11"/>
  <c r="BB524" i="11"/>
  <c r="BA528" i="11"/>
  <c r="BA524" i="11" s="1"/>
  <c r="AZ528" i="11"/>
  <c r="AZ524" i="11" s="1"/>
  <c r="AY528" i="11"/>
  <c r="AY524" i="11" s="1"/>
  <c r="AX528" i="11"/>
  <c r="AX524" i="11"/>
  <c r="AW527" i="11"/>
  <c r="AW528" i="11"/>
  <c r="AW524" i="11"/>
  <c r="AV525" i="11"/>
  <c r="AV526" i="11"/>
  <c r="AV527" i="11"/>
  <c r="AV530" i="11"/>
  <c r="AV529" i="11"/>
  <c r="AV528" i="11" s="1"/>
  <c r="AU528" i="11"/>
  <c r="AU524" i="11" s="1"/>
  <c r="AT528" i="11"/>
  <c r="AT524" i="11"/>
  <c r="AS528" i="11"/>
  <c r="AS524" i="11" s="1"/>
  <c r="AQ525" i="11"/>
  <c r="AQ526" i="11"/>
  <c r="AQ527" i="11"/>
  <c r="AQ530" i="11"/>
  <c r="AQ529" i="11"/>
  <c r="AQ528" i="11" s="1"/>
  <c r="AP528" i="11"/>
  <c r="AP524" i="11" s="1"/>
  <c r="AO528" i="11"/>
  <c r="AO524" i="11"/>
  <c r="AN525" i="11"/>
  <c r="AM525" i="11" s="1"/>
  <c r="AM524" i="11" s="1"/>
  <c r="AN528" i="11"/>
  <c r="AN524" i="11"/>
  <c r="AM526" i="11"/>
  <c r="AM527" i="11"/>
  <c r="AM530" i="11"/>
  <c r="AM529" i="11"/>
  <c r="AM528" i="11" s="1"/>
  <c r="AL528" i="11"/>
  <c r="AL524" i="11" s="1"/>
  <c r="AK528" i="11"/>
  <c r="AK524" i="11"/>
  <c r="AJ529" i="11"/>
  <c r="AI525" i="11"/>
  <c r="AI526" i="11"/>
  <c r="AI527" i="11"/>
  <c r="AI530" i="11"/>
  <c r="AH528" i="11"/>
  <c r="AH524" i="11"/>
  <c r="AG528" i="11"/>
  <c r="AG524" i="11"/>
  <c r="AF529" i="11"/>
  <c r="AE529" i="11" s="1"/>
  <c r="AE528" i="11" s="1"/>
  <c r="AF528" i="11"/>
  <c r="AF524" i="11" s="1"/>
  <c r="AE525" i="11"/>
  <c r="AE526" i="11"/>
  <c r="AE527" i="11"/>
  <c r="AE530" i="11"/>
  <c r="AD528" i="11"/>
  <c r="AD524" i="11"/>
  <c r="AC528" i="11"/>
  <c r="AC524" i="11"/>
  <c r="AB528" i="11"/>
  <c r="AB524" i="11"/>
  <c r="AA525" i="11"/>
  <c r="AA524" i="11" s="1"/>
  <c r="AA526" i="11"/>
  <c r="AA527" i="11"/>
  <c r="AA530" i="11"/>
  <c r="AA529" i="11"/>
  <c r="AA528" i="11" s="1"/>
  <c r="Z528" i="11"/>
  <c r="Z524" i="11"/>
  <c r="Y528" i="11"/>
  <c r="Y524" i="11" s="1"/>
  <c r="X528" i="11"/>
  <c r="X524" i="11" s="1"/>
  <c r="W525" i="11"/>
  <c r="W526" i="11"/>
  <c r="W527" i="11"/>
  <c r="W530" i="11"/>
  <c r="W529" i="11"/>
  <c r="V528" i="11"/>
  <c r="V524" i="11" s="1"/>
  <c r="U528" i="11"/>
  <c r="U524" i="11"/>
  <c r="T528" i="11"/>
  <c r="T524" i="11" s="1"/>
  <c r="S525" i="11"/>
  <c r="S526" i="11"/>
  <c r="S527" i="11"/>
  <c r="S530" i="11"/>
  <c r="S529" i="11"/>
  <c r="R528" i="11"/>
  <c r="R524" i="11" s="1"/>
  <c r="Q528" i="11"/>
  <c r="Q524" i="11" s="1"/>
  <c r="P528" i="11"/>
  <c r="P524" i="11"/>
  <c r="O525" i="11"/>
  <c r="O529" i="11"/>
  <c r="O528" i="11"/>
  <c r="O524" i="11" s="1"/>
  <c r="N528" i="11"/>
  <c r="N524" i="11" s="1"/>
  <c r="M528" i="11"/>
  <c r="M524" i="11" s="1"/>
  <c r="L528" i="11"/>
  <c r="L524" i="11"/>
  <c r="K528" i="11"/>
  <c r="K524" i="11"/>
  <c r="J528" i="11"/>
  <c r="J524" i="11"/>
  <c r="I530" i="11"/>
  <c r="I528" i="11"/>
  <c r="I524" i="11"/>
  <c r="H528" i="11"/>
  <c r="H524" i="11" s="1"/>
  <c r="AR546" i="11"/>
  <c r="T452" i="11"/>
  <c r="T162" i="11"/>
  <c r="O162" i="11"/>
  <c r="H162" i="11"/>
  <c r="G162" i="11"/>
  <c r="BE14" i="11"/>
  <c r="AR1017" i="11"/>
  <c r="BD1017" i="11"/>
  <c r="BJ1017" i="11" s="1"/>
  <c r="AN940" i="11"/>
  <c r="AN932" i="11" s="1"/>
  <c r="AM940" i="11"/>
  <c r="H940" i="11"/>
  <c r="BJ940" i="11"/>
  <c r="BP784" i="11"/>
  <c r="BP783" i="11"/>
  <c r="BP782" i="11"/>
  <c r="BQ782" i="11" s="1"/>
  <c r="BP781" i="11"/>
  <c r="BP780" i="11"/>
  <c r="BP779" i="11"/>
  <c r="BQ779" i="11" s="1"/>
  <c r="BP778" i="11"/>
  <c r="BP777" i="11"/>
  <c r="BQ777" i="11" s="1"/>
  <c r="BP776" i="11"/>
  <c r="BQ776" i="11" s="1"/>
  <c r="BP775" i="11"/>
  <c r="BP774" i="11"/>
  <c r="BP773" i="11"/>
  <c r="BQ773" i="11" s="1"/>
  <c r="BP772" i="11"/>
  <c r="BQ772" i="11" s="1"/>
  <c r="BP771" i="11"/>
  <c r="BP770" i="11"/>
  <c r="BQ770" i="11" s="1"/>
  <c r="BD756" i="11"/>
  <c r="BD755" i="11" s="1"/>
  <c r="BE755" i="11"/>
  <c r="BP755" i="11" s="1"/>
  <c r="AN769" i="11"/>
  <c r="H769" i="11"/>
  <c r="BQ769" i="11" s="1"/>
  <c r="BC769" i="11"/>
  <c r="BB769" i="11"/>
  <c r="BA769" i="11"/>
  <c r="AZ769" i="11"/>
  <c r="AY769" i="11"/>
  <c r="AX769" i="11"/>
  <c r="AW769" i="11"/>
  <c r="AV770" i="11"/>
  <c r="AV771" i="11"/>
  <c r="AV772" i="11"/>
  <c r="AV773" i="11"/>
  <c r="AV774" i="11"/>
  <c r="AV775" i="11"/>
  <c r="AV776" i="11"/>
  <c r="AV777" i="11"/>
  <c r="AV778" i="11"/>
  <c r="AV779" i="11"/>
  <c r="AV780" i="11"/>
  <c r="AV781" i="11"/>
  <c r="AV782" i="11"/>
  <c r="AV783" i="11"/>
  <c r="AV784" i="11"/>
  <c r="AU769" i="11"/>
  <c r="AT769" i="11"/>
  <c r="AS769" i="11"/>
  <c r="AR770" i="11"/>
  <c r="AR771" i="11"/>
  <c r="AQ771" i="11" s="1"/>
  <c r="AR772" i="11"/>
  <c r="AR773" i="11"/>
  <c r="AR774" i="11"/>
  <c r="AQ774" i="11" s="1"/>
  <c r="AR775" i="11"/>
  <c r="AR776" i="11"/>
  <c r="AR777" i="11"/>
  <c r="AR778" i="11"/>
  <c r="AQ778" i="11" s="1"/>
  <c r="AR779" i="11"/>
  <c r="AQ779" i="11" s="1"/>
  <c r="AR780" i="11"/>
  <c r="BK780" i="11" s="1"/>
  <c r="AR781" i="11"/>
  <c r="AQ781" i="11" s="1"/>
  <c r="AR782" i="11"/>
  <c r="AR783" i="11"/>
  <c r="BK783" i="11" s="1"/>
  <c r="AR784" i="11"/>
  <c r="AQ770" i="11"/>
  <c r="AQ772" i="11"/>
  <c r="AQ773" i="11"/>
  <c r="AQ775" i="11"/>
  <c r="AQ776" i="11"/>
  <c r="AQ777" i="11"/>
  <c r="AQ782" i="11"/>
  <c r="AQ784" i="11"/>
  <c r="AP769" i="11"/>
  <c r="AO769" i="11"/>
  <c r="AM770" i="11"/>
  <c r="AM771" i="11"/>
  <c r="AM772" i="11"/>
  <c r="AM773" i="11"/>
  <c r="AM774" i="11"/>
  <c r="AM775" i="11"/>
  <c r="AM776" i="11"/>
  <c r="AM777" i="11"/>
  <c r="AM778" i="11"/>
  <c r="AM779" i="11"/>
  <c r="AM780" i="11"/>
  <c r="AM781" i="11"/>
  <c r="AM782" i="11"/>
  <c r="AM783" i="11"/>
  <c r="AM784" i="11"/>
  <c r="AL769" i="11"/>
  <c r="AK769" i="11"/>
  <c r="AJ769" i="11"/>
  <c r="AI770" i="11"/>
  <c r="AI771" i="11"/>
  <c r="AI772" i="11"/>
  <c r="AI773" i="11"/>
  <c r="AI774" i="11"/>
  <c r="AI775" i="11"/>
  <c r="AI776" i="11"/>
  <c r="AI777" i="11"/>
  <c r="AI778" i="11"/>
  <c r="AI779" i="11"/>
  <c r="AI780" i="11"/>
  <c r="AI781" i="11"/>
  <c r="AI782" i="11"/>
  <c r="AI783" i="11"/>
  <c r="AI784" i="11"/>
  <c r="AH769" i="11"/>
  <c r="AG769" i="11"/>
  <c r="AF769" i="11"/>
  <c r="AE770" i="11"/>
  <c r="AE771" i="11"/>
  <c r="AE772" i="11"/>
  <c r="AE773" i="11"/>
  <c r="AE774" i="11"/>
  <c r="AE775" i="11"/>
  <c r="AE776" i="11"/>
  <c r="AE777" i="11"/>
  <c r="AE778" i="11"/>
  <c r="AE779" i="11"/>
  <c r="AE780" i="11"/>
  <c r="AE781" i="11"/>
  <c r="AE782" i="11"/>
  <c r="AE783" i="11"/>
  <c r="AE784" i="11"/>
  <c r="AD769" i="11"/>
  <c r="AC769" i="11"/>
  <c r="AB769" i="11"/>
  <c r="AA770" i="11"/>
  <c r="AA771" i="11"/>
  <c r="AA772" i="11"/>
  <c r="AA773" i="11"/>
  <c r="AA774" i="11"/>
  <c r="AA775" i="11"/>
  <c r="AA776" i="11"/>
  <c r="AA777" i="11"/>
  <c r="AA778" i="11"/>
  <c r="AA779" i="11"/>
  <c r="AA780" i="11"/>
  <c r="AA781" i="11"/>
  <c r="AA782" i="11"/>
  <c r="AA783" i="11"/>
  <c r="AA784" i="11"/>
  <c r="Z769" i="11"/>
  <c r="Y769" i="11"/>
  <c r="X769" i="11"/>
  <c r="W770" i="11"/>
  <c r="W771" i="11"/>
  <c r="W772" i="11"/>
  <c r="W773" i="11"/>
  <c r="W774" i="11"/>
  <c r="W775" i="11"/>
  <c r="W776" i="11"/>
  <c r="W777" i="11"/>
  <c r="W778" i="11"/>
  <c r="W779" i="11"/>
  <c r="W780" i="11"/>
  <c r="W781" i="11"/>
  <c r="W782" i="11"/>
  <c r="W783" i="11"/>
  <c r="W784" i="11"/>
  <c r="V769" i="11"/>
  <c r="U769" i="11"/>
  <c r="T769" i="11"/>
  <c r="S770" i="11"/>
  <c r="S771" i="11"/>
  <c r="S772" i="11"/>
  <c r="S773" i="11"/>
  <c r="S774" i="11"/>
  <c r="S775" i="11"/>
  <c r="S776" i="11"/>
  <c r="S777" i="11"/>
  <c r="S778" i="11"/>
  <c r="S779" i="11"/>
  <c r="S780" i="11"/>
  <c r="S781" i="11"/>
  <c r="S782" i="11"/>
  <c r="S783" i="11"/>
  <c r="S784" i="11"/>
  <c r="R769" i="11"/>
  <c r="Q769" i="11"/>
  <c r="P769" i="11"/>
  <c r="O769" i="11"/>
  <c r="N769" i="11"/>
  <c r="M769" i="11"/>
  <c r="L769" i="11"/>
  <c r="K769" i="11"/>
  <c r="J769" i="11"/>
  <c r="I769" i="11"/>
  <c r="G769" i="11"/>
  <c r="BC756" i="11"/>
  <c r="BB756" i="11"/>
  <c r="BA756" i="11"/>
  <c r="AZ756" i="11"/>
  <c r="AY756" i="11"/>
  <c r="AX756" i="11"/>
  <c r="AW756" i="11"/>
  <c r="AV757" i="11"/>
  <c r="AV756" i="11" s="1"/>
  <c r="AV758" i="11"/>
  <c r="AV759" i="11"/>
  <c r="AV760" i="11"/>
  <c r="AV761" i="11"/>
  <c r="AV762" i="11"/>
  <c r="AV763" i="11"/>
  <c r="AV764" i="11"/>
  <c r="AV765" i="11"/>
  <c r="AV766" i="11"/>
  <c r="AV767" i="11"/>
  <c r="AU756" i="11"/>
  <c r="AU755" i="11" s="1"/>
  <c r="AT756" i="11"/>
  <c r="AS756" i="11"/>
  <c r="AR757" i="11"/>
  <c r="AR758" i="11"/>
  <c r="AQ758" i="11" s="1"/>
  <c r="AR759" i="11"/>
  <c r="AR760" i="11"/>
  <c r="AR761" i="11"/>
  <c r="AQ761" i="11" s="1"/>
  <c r="AR762" i="11"/>
  <c r="AR763" i="11"/>
  <c r="AR764" i="11"/>
  <c r="AQ764" i="11" s="1"/>
  <c r="AR765" i="11"/>
  <c r="AQ765" i="11" s="1"/>
  <c r="AR766" i="11"/>
  <c r="AR767" i="11"/>
  <c r="AR768" i="11"/>
  <c r="AQ757" i="11"/>
  <c r="AQ759" i="11"/>
  <c r="AQ760" i="11"/>
  <c r="AQ762" i="11"/>
  <c r="AQ763" i="11"/>
  <c r="AQ768" i="11"/>
  <c r="AP756" i="11"/>
  <c r="AO756" i="11"/>
  <c r="AN756" i="11"/>
  <c r="AM757" i="11"/>
  <c r="AM758" i="11"/>
  <c r="AM759" i="11"/>
  <c r="AM760" i="11"/>
  <c r="AM761" i="11"/>
  <c r="AM762" i="11"/>
  <c r="AM763" i="11"/>
  <c r="AM764" i="11"/>
  <c r="AM765" i="11"/>
  <c r="AM766" i="11"/>
  <c r="AM767" i="11"/>
  <c r="AM768" i="11"/>
  <c r="AL756" i="11"/>
  <c r="AK756" i="11"/>
  <c r="AJ756" i="11"/>
  <c r="AI757" i="11"/>
  <c r="AI758" i="11"/>
  <c r="AI759" i="11"/>
  <c r="AI760" i="11"/>
  <c r="AI761" i="11"/>
  <c r="AI762" i="11"/>
  <c r="AI763" i="11"/>
  <c r="AI764" i="11"/>
  <c r="AI765" i="11"/>
  <c r="AI766" i="11"/>
  <c r="AI767" i="11"/>
  <c r="AI768" i="11"/>
  <c r="AH756" i="11"/>
  <c r="AG756" i="11"/>
  <c r="AF756" i="11"/>
  <c r="AE757" i="11"/>
  <c r="AE758" i="11"/>
  <c r="AE759" i="11"/>
  <c r="AE760" i="11"/>
  <c r="AE761" i="11"/>
  <c r="AE762" i="11"/>
  <c r="AE763" i="11"/>
  <c r="AE764" i="11"/>
  <c r="AE765" i="11"/>
  <c r="AE766" i="11"/>
  <c r="AE767" i="11"/>
  <c r="AE768" i="11"/>
  <c r="AD756" i="11"/>
  <c r="AC756" i="11"/>
  <c r="AB756" i="11"/>
  <c r="AA757" i="11"/>
  <c r="AA758" i="11"/>
  <c r="AA759" i="11"/>
  <c r="AA760" i="11"/>
  <c r="AA761" i="11"/>
  <c r="AA762" i="11"/>
  <c r="AA763" i="11"/>
  <c r="AA764" i="11"/>
  <c r="AA765" i="11"/>
  <c r="AA766" i="11"/>
  <c r="AA767" i="11"/>
  <c r="AA768" i="11"/>
  <c r="Z756" i="11"/>
  <c r="Y756" i="11"/>
  <c r="X756" i="11"/>
  <c r="W757" i="11"/>
  <c r="W758" i="11"/>
  <c r="W759" i="11"/>
  <c r="W756" i="11" s="1"/>
  <c r="W760" i="11"/>
  <c r="W761" i="11"/>
  <c r="W762" i="11"/>
  <c r="W763" i="11"/>
  <c r="W764" i="11"/>
  <c r="W765" i="11"/>
  <c r="W766" i="11"/>
  <c r="W767" i="11"/>
  <c r="W768" i="11"/>
  <c r="V756" i="11"/>
  <c r="U756" i="11"/>
  <c r="O756" i="11"/>
  <c r="N756" i="11"/>
  <c r="M756" i="11"/>
  <c r="L756" i="11"/>
  <c r="K756" i="11"/>
  <c r="J756" i="11"/>
  <c r="I756" i="11"/>
  <c r="H756" i="11"/>
  <c r="G756" i="11"/>
  <c r="T756" i="11"/>
  <c r="BP768" i="11"/>
  <c r="BQ768" i="11"/>
  <c r="BQ784" i="11"/>
  <c r="BQ783" i="11"/>
  <c r="BQ781" i="11"/>
  <c r="BQ780" i="11"/>
  <c r="BQ778" i="11"/>
  <c r="BQ775" i="11"/>
  <c r="BQ774" i="11"/>
  <c r="BQ771" i="11"/>
  <c r="BQ737" i="11"/>
  <c r="BP739" i="11" s="1"/>
  <c r="BQ739" i="11" s="1"/>
  <c r="BP738" i="11"/>
  <c r="BQ738" i="11" s="1"/>
  <c r="AN671" i="11"/>
  <c r="H671" i="11"/>
  <c r="BR624" i="11"/>
  <c r="BQ624" i="11"/>
  <c r="BP644" i="11" s="1"/>
  <c r="BQ644" i="11" s="1"/>
  <c r="BP643" i="11"/>
  <c r="BQ643" i="11" s="1"/>
  <c r="BP642" i="11"/>
  <c r="BQ642" i="11"/>
  <c r="BP636" i="11"/>
  <c r="BQ636" i="11" s="1"/>
  <c r="BP635" i="11"/>
  <c r="BQ635" i="11" s="1"/>
  <c r="BP633" i="11"/>
  <c r="BQ633" i="11" s="1"/>
  <c r="BP629" i="11"/>
  <c r="BQ629" i="11" s="1"/>
  <c r="BP627" i="11"/>
  <c r="BQ627" i="11"/>
  <c r="BP626" i="11"/>
  <c r="BQ626" i="11" s="1"/>
  <c r="BD602" i="11"/>
  <c r="BD601" i="11" s="1"/>
  <c r="BD455" i="11"/>
  <c r="BD454" i="11"/>
  <c r="BD452" i="11" s="1"/>
  <c r="BD451" i="11" s="1"/>
  <c r="BE451" i="11"/>
  <c r="AN452" i="11"/>
  <c r="H461" i="11"/>
  <c r="AR453" i="11"/>
  <c r="AR454" i="11"/>
  <c r="AR455" i="11"/>
  <c r="AR456" i="11"/>
  <c r="AR457" i="11"/>
  <c r="AR458" i="11"/>
  <c r="AR459" i="11"/>
  <c r="AR460" i="11"/>
  <c r="AW460" i="11" s="1"/>
  <c r="AV460" i="11" s="1"/>
  <c r="AR461" i="11"/>
  <c r="AR462" i="11"/>
  <c r="AR463" i="11"/>
  <c r="AR464" i="11"/>
  <c r="AR465" i="11"/>
  <c r="AR466" i="11"/>
  <c r="AR467" i="11"/>
  <c r="AR468" i="11"/>
  <c r="AR469" i="11"/>
  <c r="AR470" i="11"/>
  <c r="AR471" i="11"/>
  <c r="AR472" i="11"/>
  <c r="AR473" i="11"/>
  <c r="AR474" i="11"/>
  <c r="AR452" i="11"/>
  <c r="AR476" i="11"/>
  <c r="AR475" i="11"/>
  <c r="BP446" i="11"/>
  <c r="BQ446" i="11"/>
  <c r="BP447" i="11"/>
  <c r="BK434" i="11"/>
  <c r="BD367" i="11"/>
  <c r="BP370" i="11"/>
  <c r="BQ370" i="11" s="1"/>
  <c r="BP369" i="11"/>
  <c r="BQ369" i="11"/>
  <c r="BP368" i="11"/>
  <c r="BD336" i="11"/>
  <c r="AN336" i="11"/>
  <c r="H336" i="11"/>
  <c r="BQ336" i="11"/>
  <c r="BP339" i="11" s="1"/>
  <c r="BQ339" i="11"/>
  <c r="BP338" i="11"/>
  <c r="BQ338" i="11" s="1"/>
  <c r="BD295" i="11"/>
  <c r="BS11" i="11" s="1"/>
  <c r="AN133" i="11"/>
  <c r="AN124" i="11" s="1"/>
  <c r="BP125" i="11" s="1"/>
  <c r="AN134" i="11"/>
  <c r="AN135" i="11"/>
  <c r="AN136" i="11"/>
  <c r="AN137" i="11"/>
  <c r="AN138" i="11"/>
  <c r="BQ128" i="11"/>
  <c r="BR128" i="11" s="1"/>
  <c r="BK435" i="11"/>
  <c r="BJ434" i="11"/>
  <c r="G888" i="11"/>
  <c r="AW888" i="11" s="1"/>
  <c r="G887" i="11"/>
  <c r="AW887" i="11"/>
  <c r="BD699" i="11"/>
  <c r="BK699" i="11"/>
  <c r="BJ603" i="11"/>
  <c r="BJ518" i="11"/>
  <c r="BD490" i="11"/>
  <c r="BD489" i="11" s="1"/>
  <c r="BD488" i="11" s="1"/>
  <c r="BK436" i="11"/>
  <c r="AM125" i="11"/>
  <c r="AN46" i="11"/>
  <c r="AR46" i="11" s="1"/>
  <c r="BK46" i="11" s="1"/>
  <c r="AN39" i="11"/>
  <c r="AR39" i="11" s="1"/>
  <c r="BK39" i="11" s="1"/>
  <c r="AN40" i="11"/>
  <c r="BJ40" i="11"/>
  <c r="BJ39" i="11"/>
  <c r="BD26" i="11"/>
  <c r="BJ26" i="11" s="1"/>
  <c r="BJ16" i="11"/>
  <c r="BK1077" i="11"/>
  <c r="BJ1077" i="11"/>
  <c r="BK1076" i="11"/>
  <c r="BJ1076" i="11"/>
  <c r="BK1075" i="11"/>
  <c r="BJ1075" i="11"/>
  <c r="BK1074" i="11"/>
  <c r="BJ1074" i="11"/>
  <c r="BK1073" i="11"/>
  <c r="BJ1073" i="11"/>
  <c r="BK1072" i="11"/>
  <c r="BJ1072" i="11"/>
  <c r="BK1071" i="11"/>
  <c r="BJ1071" i="11"/>
  <c r="AR1070" i="11"/>
  <c r="BJ1070" i="11"/>
  <c r="BD1069" i="11"/>
  <c r="AN1069" i="11"/>
  <c r="H1069" i="11"/>
  <c r="H1057" i="11" s="1"/>
  <c r="BJ1069" i="11"/>
  <c r="AR1068" i="11"/>
  <c r="AW1068" i="11" s="1"/>
  <c r="BD1068" i="11" s="1"/>
  <c r="AR1067" i="11"/>
  <c r="AW1067" i="11" s="1"/>
  <c r="BD1067" i="11" s="1"/>
  <c r="AR1066" i="11"/>
  <c r="AW1066" i="11"/>
  <c r="BD1066" i="11" s="1"/>
  <c r="BJ1066" i="11" s="1"/>
  <c r="AR1065" i="11"/>
  <c r="AW1065" i="11" s="1"/>
  <c r="BD1065" i="11" s="1"/>
  <c r="AR1064" i="11"/>
  <c r="AW1064" i="11" s="1"/>
  <c r="BD1064" i="11" s="1"/>
  <c r="AR1063" i="11"/>
  <c r="AW1063" i="11"/>
  <c r="BD1063" i="11" s="1"/>
  <c r="BK1063" i="11"/>
  <c r="BJ1063" i="11"/>
  <c r="AR1062" i="11"/>
  <c r="AW1062" i="11"/>
  <c r="BD1062" i="11" s="1"/>
  <c r="AR1061" i="11"/>
  <c r="AW1061" i="11"/>
  <c r="BD1061" i="11" s="1"/>
  <c r="BJ1061" i="11" s="1"/>
  <c r="AR1060" i="11"/>
  <c r="AW1060" i="11" s="1"/>
  <c r="AR1059" i="11"/>
  <c r="AW1059" i="11" s="1"/>
  <c r="BK1056" i="11"/>
  <c r="BJ1056" i="11"/>
  <c r="BK1055" i="11"/>
  <c r="BJ1055" i="11"/>
  <c r="BK1054" i="11"/>
  <c r="BJ1054" i="11"/>
  <c r="BK1053" i="11"/>
  <c r="BJ1053" i="11"/>
  <c r="BK1052" i="11"/>
  <c r="BJ1052" i="11"/>
  <c r="BK1051" i="11"/>
  <c r="BJ1051" i="11"/>
  <c r="BK1050" i="11"/>
  <c r="BJ1050" i="11"/>
  <c r="BK1049" i="11"/>
  <c r="BJ1049" i="11"/>
  <c r="BK1048" i="11"/>
  <c r="BJ1048" i="11"/>
  <c r="BK1047" i="11"/>
  <c r="BJ1047" i="11"/>
  <c r="BK1046" i="11"/>
  <c r="BJ1046" i="11"/>
  <c r="BK1045" i="11"/>
  <c r="BJ1045" i="11"/>
  <c r="BK1044" i="11"/>
  <c r="BJ1044" i="11"/>
  <c r="BK1043" i="11"/>
  <c r="BJ1043" i="11"/>
  <c r="BK1042" i="11"/>
  <c r="BJ1042" i="11"/>
  <c r="BK1041" i="11"/>
  <c r="BJ1041" i="11"/>
  <c r="BK1040" i="11"/>
  <c r="BJ1040" i="11"/>
  <c r="BK1039" i="11"/>
  <c r="BJ1039" i="11"/>
  <c r="BD1038" i="11"/>
  <c r="BK1038" i="11"/>
  <c r="BJ1038" i="11"/>
  <c r="BK1037" i="11"/>
  <c r="BJ1037" i="11"/>
  <c r="BK1036" i="11"/>
  <c r="BJ1036" i="11"/>
  <c r="BK1035" i="11"/>
  <c r="BJ1035" i="11"/>
  <c r="BD1034" i="11"/>
  <c r="BJ1034" i="11" s="1"/>
  <c r="AR1034" i="11"/>
  <c r="BK1034" i="11"/>
  <c r="AN1034" i="11"/>
  <c r="H1034" i="11"/>
  <c r="BD1033" i="11"/>
  <c r="BK1033" i="11" s="1"/>
  <c r="BJ1033" i="11"/>
  <c r="BD1032" i="11"/>
  <c r="BK1032" i="11"/>
  <c r="BJ1032" i="11"/>
  <c r="BD1031" i="11"/>
  <c r="BK1031" i="11" s="1"/>
  <c r="BD1030" i="11"/>
  <c r="BK1030" i="11"/>
  <c r="BJ1030" i="11"/>
  <c r="BD1029" i="11"/>
  <c r="BK1029" i="11" s="1"/>
  <c r="BJ1029" i="11"/>
  <c r="BD1028" i="11"/>
  <c r="BK1028" i="11"/>
  <c r="BJ1028" i="11"/>
  <c r="AR1027" i="11"/>
  <c r="AR1026" i="11" s="1"/>
  <c r="AN1027" i="11"/>
  <c r="H1027" i="11"/>
  <c r="AN1026" i="11"/>
  <c r="H1026" i="11"/>
  <c r="H1025" i="11"/>
  <c r="BK1023" i="11"/>
  <c r="BJ1023" i="11"/>
  <c r="BK1022" i="11"/>
  <c r="BJ1022" i="11"/>
  <c r="BK1020" i="11"/>
  <c r="BJ1020" i="11"/>
  <c r="AN1019" i="11"/>
  <c r="H1019" i="11"/>
  <c r="BD1018" i="11"/>
  <c r="AR1018" i="11"/>
  <c r="BK1018" i="11" s="1"/>
  <c r="BJ1018" i="11"/>
  <c r="BK1017" i="11"/>
  <c r="BD1016" i="11"/>
  <c r="AR1016" i="11"/>
  <c r="BK1016" i="11" s="1"/>
  <c r="AN1016" i="11"/>
  <c r="AN1015" i="11" s="1"/>
  <c r="H1016" i="11"/>
  <c r="H1015" i="11" s="1"/>
  <c r="AR1015" i="11"/>
  <c r="AR1014" i="11"/>
  <c r="BK1014" i="11" s="1"/>
  <c r="BJ1014" i="11"/>
  <c r="AR1013" i="11"/>
  <c r="BK1013" i="11"/>
  <c r="BJ1013" i="11"/>
  <c r="AR1012" i="11"/>
  <c r="BK1012" i="11" s="1"/>
  <c r="BJ1012" i="11"/>
  <c r="AR1011" i="11"/>
  <c r="BK1011" i="11" s="1"/>
  <c r="BJ1011" i="11"/>
  <c r="AR1010" i="11"/>
  <c r="BK1010" i="11" s="1"/>
  <c r="BJ1010" i="11"/>
  <c r="AR1009" i="11"/>
  <c r="BK1009" i="11"/>
  <c r="BJ1009" i="11"/>
  <c r="AR1008" i="11"/>
  <c r="BK1008" i="11" s="1"/>
  <c r="BJ1008" i="11"/>
  <c r="AR1007" i="11"/>
  <c r="BK1007" i="11" s="1"/>
  <c r="BJ1007" i="11"/>
  <c r="AR1006" i="11"/>
  <c r="BK1006" i="11" s="1"/>
  <c r="BJ1006" i="11"/>
  <c r="AR1005" i="11"/>
  <c r="BK1005" i="11"/>
  <c r="BJ1005" i="11"/>
  <c r="AR1004" i="11"/>
  <c r="BK1004" i="11"/>
  <c r="BJ1004" i="11"/>
  <c r="AR1003" i="11"/>
  <c r="BK1003" i="11" s="1"/>
  <c r="BJ1003" i="11"/>
  <c r="BK1002" i="11"/>
  <c r="BJ1002" i="11"/>
  <c r="AR1001" i="11"/>
  <c r="BK1001" i="11" s="1"/>
  <c r="BJ1001" i="11"/>
  <c r="AR1000" i="11"/>
  <c r="BK1000" i="11"/>
  <c r="BJ1000" i="11"/>
  <c r="AR999" i="11"/>
  <c r="BK999" i="11"/>
  <c r="BJ999" i="11"/>
  <c r="AR998" i="11"/>
  <c r="BK998" i="11"/>
  <c r="BJ998" i="11"/>
  <c r="BD997" i="11"/>
  <c r="AR997" i="11"/>
  <c r="BK997" i="11"/>
  <c r="AN997" i="11"/>
  <c r="H997" i="11"/>
  <c r="H992" i="11" s="1"/>
  <c r="BD996" i="11"/>
  <c r="BK996" i="11"/>
  <c r="BJ996" i="11"/>
  <c r="BD995" i="11"/>
  <c r="BK995" i="11"/>
  <c r="BJ995" i="11"/>
  <c r="BD994" i="11"/>
  <c r="BD993" i="11" s="1"/>
  <c r="BJ994" i="11"/>
  <c r="AR993" i="11"/>
  <c r="AR992" i="11" s="1"/>
  <c r="BK993" i="11"/>
  <c r="AN993" i="11"/>
  <c r="AN992" i="11" s="1"/>
  <c r="H993" i="11"/>
  <c r="H991" i="11"/>
  <c r="AR990" i="11"/>
  <c r="BK990" i="11" s="1"/>
  <c r="BJ990" i="11"/>
  <c r="AR989" i="11"/>
  <c r="BK989" i="11" s="1"/>
  <c r="BJ989" i="11"/>
  <c r="AR988" i="11"/>
  <c r="BK988" i="11"/>
  <c r="BJ988" i="11"/>
  <c r="AR987" i="11"/>
  <c r="BK987" i="11" s="1"/>
  <c r="BJ987" i="11"/>
  <c r="AR986" i="11"/>
  <c r="AR985" i="11" s="1"/>
  <c r="BJ986" i="11"/>
  <c r="BK985" i="11"/>
  <c r="BJ985" i="11"/>
  <c r="AR984" i="11"/>
  <c r="BK984" i="11" s="1"/>
  <c r="H984" i="11"/>
  <c r="AR983" i="11"/>
  <c r="BK983" i="11"/>
  <c r="BJ983" i="11"/>
  <c r="AR982" i="11"/>
  <c r="BK982" i="11" s="1"/>
  <c r="BJ982" i="11"/>
  <c r="AR981" i="11"/>
  <c r="BK981" i="11" s="1"/>
  <c r="BJ981" i="11"/>
  <c r="AR980" i="11"/>
  <c r="BK980" i="11"/>
  <c r="BJ980" i="11"/>
  <c r="AR979" i="11"/>
  <c r="AR978" i="11" s="1"/>
  <c r="BK979" i="11"/>
  <c r="BJ979" i="11"/>
  <c r="BD978" i="11"/>
  <c r="BK978" i="11" s="1"/>
  <c r="AN978" i="11"/>
  <c r="BD977" i="11"/>
  <c r="AR977" i="11"/>
  <c r="BK977" i="11"/>
  <c r="BJ977" i="11"/>
  <c r="BD976" i="11"/>
  <c r="AR976" i="11"/>
  <c r="BD975" i="11"/>
  <c r="AR975" i="11"/>
  <c r="BK975" i="11" s="1"/>
  <c r="BJ975" i="11"/>
  <c r="BD974" i="11"/>
  <c r="AR974" i="11"/>
  <c r="BK974" i="11" s="1"/>
  <c r="BJ974" i="11"/>
  <c r="BD973" i="11"/>
  <c r="AR973" i="11"/>
  <c r="BD972" i="11"/>
  <c r="AR972" i="11"/>
  <c r="BK972" i="11" s="1"/>
  <c r="BJ972" i="11"/>
  <c r="BD971" i="11"/>
  <c r="AR971" i="11"/>
  <c r="BK971" i="11" s="1"/>
  <c r="BJ971" i="11"/>
  <c r="BD970" i="11"/>
  <c r="AR970" i="11"/>
  <c r="BD969" i="11"/>
  <c r="AR969" i="11"/>
  <c r="BK969" i="11" s="1"/>
  <c r="BJ969" i="11"/>
  <c r="BD968" i="11"/>
  <c r="AR968" i="11"/>
  <c r="BK968" i="11" s="1"/>
  <c r="BJ968" i="11"/>
  <c r="BD967" i="11"/>
  <c r="AR967" i="11"/>
  <c r="BD966" i="11"/>
  <c r="AR966" i="11"/>
  <c r="BK966" i="11" s="1"/>
  <c r="BJ966" i="11"/>
  <c r="BD965" i="11"/>
  <c r="AR965" i="11"/>
  <c r="BK965" i="11"/>
  <c r="BJ965" i="11"/>
  <c r="BD964" i="11"/>
  <c r="AN964" i="11"/>
  <c r="H964" i="11"/>
  <c r="AN963" i="11"/>
  <c r="BK962" i="11"/>
  <c r="BJ962" i="11"/>
  <c r="BK961" i="11"/>
  <c r="BJ961" i="11"/>
  <c r="BK960" i="11"/>
  <c r="BJ960" i="11"/>
  <c r="BK959" i="11"/>
  <c r="BJ959" i="11"/>
  <c r="BK958" i="11"/>
  <c r="BJ958" i="11"/>
  <c r="BK957" i="11"/>
  <c r="BJ957" i="11"/>
  <c r="BK956" i="11"/>
  <c r="BJ956" i="11"/>
  <c r="BK955" i="11"/>
  <c r="BJ955" i="11"/>
  <c r="BK954" i="11"/>
  <c r="BJ954" i="11"/>
  <c r="BK953" i="11"/>
  <c r="BJ953" i="11"/>
  <c r="BD952" i="11"/>
  <c r="AR952" i="11"/>
  <c r="BK952" i="11" s="1"/>
  <c r="AN952" i="11"/>
  <c r="AN947" i="11" s="1"/>
  <c r="H952" i="11"/>
  <c r="H947" i="11" s="1"/>
  <c r="BD951" i="11"/>
  <c r="BK951" i="11" s="1"/>
  <c r="BD950" i="11"/>
  <c r="BK950" i="11" s="1"/>
  <c r="BD949" i="11"/>
  <c r="BK949" i="11"/>
  <c r="BJ949" i="11"/>
  <c r="BD948" i="11"/>
  <c r="AR948" i="11"/>
  <c r="AN948" i="11"/>
  <c r="H948" i="11"/>
  <c r="AR946" i="11"/>
  <c r="AR945" i="11" s="1"/>
  <c r="BK945" i="11" s="1"/>
  <c r="BJ946" i="11"/>
  <c r="BD945" i="11"/>
  <c r="AN945" i="11"/>
  <c r="H945" i="11"/>
  <c r="BJ945" i="11"/>
  <c r="BD944" i="11"/>
  <c r="AN944" i="11"/>
  <c r="BJ944" i="11" s="1"/>
  <c r="H944" i="11"/>
  <c r="BK943" i="11"/>
  <c r="BJ943" i="11"/>
  <c r="BK942" i="11"/>
  <c r="BJ942" i="11"/>
  <c r="BK941" i="11"/>
  <c r="BJ941" i="11"/>
  <c r="AR940" i="11"/>
  <c r="BK940" i="11"/>
  <c r="BK939" i="11"/>
  <c r="BJ939" i="11"/>
  <c r="BK938" i="11"/>
  <c r="BJ938" i="11"/>
  <c r="BK937" i="11"/>
  <c r="BJ937" i="11"/>
  <c r="BD936" i="11"/>
  <c r="BK936" i="11" s="1"/>
  <c r="AR936" i="11"/>
  <c r="AN936" i="11"/>
  <c r="H936" i="11"/>
  <c r="BJ936" i="11"/>
  <c r="BD935" i="11"/>
  <c r="BD933" i="11" s="1"/>
  <c r="BK933" i="11" s="1"/>
  <c r="BK935" i="11"/>
  <c r="BJ935" i="11"/>
  <c r="BD934" i="11"/>
  <c r="BK934" i="11"/>
  <c r="BJ934" i="11"/>
  <c r="AR933" i="11"/>
  <c r="AN933" i="11"/>
  <c r="H933" i="11"/>
  <c r="BJ933" i="11"/>
  <c r="BD932" i="11"/>
  <c r="AR932" i="11"/>
  <c r="H932" i="11"/>
  <c r="AR931" i="11"/>
  <c r="BK931" i="11" s="1"/>
  <c r="BJ931" i="11"/>
  <c r="AN930" i="11"/>
  <c r="H930" i="11"/>
  <c r="BJ930" i="11" s="1"/>
  <c r="AR929" i="11"/>
  <c r="BJ929" i="11"/>
  <c r="BD928" i="11"/>
  <c r="AN928" i="11"/>
  <c r="H928" i="11"/>
  <c r="BJ928" i="11"/>
  <c r="AR927" i="11"/>
  <c r="AR926" i="11" s="1"/>
  <c r="AN926" i="11"/>
  <c r="H926" i="11"/>
  <c r="AN925" i="11"/>
  <c r="H925" i="11"/>
  <c r="BK924" i="11"/>
  <c r="BJ924" i="11"/>
  <c r="BK923" i="11"/>
  <c r="BJ923" i="11"/>
  <c r="BK922" i="11"/>
  <c r="BJ922" i="11"/>
  <c r="BK921" i="11"/>
  <c r="BJ921" i="11"/>
  <c r="BK919" i="11"/>
  <c r="BJ919" i="11"/>
  <c r="BK918" i="11"/>
  <c r="BJ918" i="11"/>
  <c r="BD917" i="11"/>
  <c r="AR917" i="11"/>
  <c r="BK917" i="11"/>
  <c r="AN917" i="11"/>
  <c r="H917" i="11"/>
  <c r="BJ917" i="11"/>
  <c r="BD916" i="11"/>
  <c r="BK916" i="11"/>
  <c r="BJ916" i="11"/>
  <c r="BD915" i="11"/>
  <c r="BK915" i="11"/>
  <c r="AR914" i="11"/>
  <c r="AN914" i="11"/>
  <c r="H914" i="11"/>
  <c r="AR913" i="11"/>
  <c r="AN913" i="11"/>
  <c r="H913" i="11"/>
  <c r="BK912" i="11"/>
  <c r="BJ912" i="11"/>
  <c r="BK911" i="11"/>
  <c r="BJ911" i="11"/>
  <c r="BK910" i="11"/>
  <c r="BJ910" i="11"/>
  <c r="BK909" i="11"/>
  <c r="BJ909" i="11"/>
  <c r="BK908" i="11"/>
  <c r="BJ908" i="11"/>
  <c r="BK907" i="11"/>
  <c r="BJ907" i="11"/>
  <c r="AR906" i="11"/>
  <c r="BK906" i="11" s="1"/>
  <c r="BJ906" i="11"/>
  <c r="AR905" i="11"/>
  <c r="BK905" i="11" s="1"/>
  <c r="BJ905" i="11"/>
  <c r="AR904" i="11"/>
  <c r="BK904" i="11"/>
  <c r="BJ904" i="11"/>
  <c r="BD903" i="11"/>
  <c r="AR903" i="11"/>
  <c r="AN903" i="11"/>
  <c r="BD902" i="11"/>
  <c r="BK902" i="11" s="1"/>
  <c r="BD901" i="11"/>
  <c r="BK901" i="11" s="1"/>
  <c r="BJ901" i="11"/>
  <c r="BD900" i="11"/>
  <c r="BK900" i="11" s="1"/>
  <c r="AR900" i="11"/>
  <c r="AR899" i="11" s="1"/>
  <c r="AN900" i="11"/>
  <c r="AN899" i="11" s="1"/>
  <c r="H900" i="11"/>
  <c r="H899" i="11"/>
  <c r="BK898" i="11"/>
  <c r="BJ898" i="11"/>
  <c r="AR897" i="11"/>
  <c r="BK897" i="11" s="1"/>
  <c r="AN897" i="11"/>
  <c r="H897" i="11"/>
  <c r="BJ897" i="11"/>
  <c r="BD896" i="11"/>
  <c r="BK896" i="11" s="1"/>
  <c r="BD895" i="11"/>
  <c r="AR895" i="11"/>
  <c r="AR894" i="11" s="1"/>
  <c r="BK895" i="11"/>
  <c r="AN895" i="11"/>
  <c r="H895" i="11"/>
  <c r="H894" i="11" s="1"/>
  <c r="BD894" i="11"/>
  <c r="AR892" i="11"/>
  <c r="BK892" i="11" s="1"/>
  <c r="H892" i="11"/>
  <c r="BJ892" i="11" s="1"/>
  <c r="AR891" i="11"/>
  <c r="BK891" i="11" s="1"/>
  <c r="BJ891" i="11"/>
  <c r="AR890" i="11"/>
  <c r="BK890" i="11"/>
  <c r="BJ890" i="11"/>
  <c r="BK889" i="11"/>
  <c r="BJ889" i="11"/>
  <c r="AR888" i="11"/>
  <c r="BK888" i="11" s="1"/>
  <c r="BJ888" i="11"/>
  <c r="AR887" i="11"/>
  <c r="BK887" i="11" s="1"/>
  <c r="BJ887" i="11"/>
  <c r="BD886" i="11"/>
  <c r="AR886" i="11"/>
  <c r="BK886" i="11"/>
  <c r="AN886" i="11"/>
  <c r="H886" i="11"/>
  <c r="H882" i="11" s="1"/>
  <c r="AR885" i="11"/>
  <c r="AW885" i="11" s="1"/>
  <c r="BJ885" i="11"/>
  <c r="AR884" i="11"/>
  <c r="AW884" i="11" s="1"/>
  <c r="BJ884" i="11"/>
  <c r="BD883" i="11"/>
  <c r="AR883" i="11"/>
  <c r="AR882" i="11" s="1"/>
  <c r="AN883" i="11"/>
  <c r="H883" i="11"/>
  <c r="BK881" i="11"/>
  <c r="BJ881" i="11"/>
  <c r="BK880" i="11"/>
  <c r="BJ880" i="11"/>
  <c r="BD879" i="11"/>
  <c r="BK879" i="11" s="1"/>
  <c r="BK878" i="11"/>
  <c r="BJ878" i="11"/>
  <c r="BK877" i="11"/>
  <c r="BJ877" i="11"/>
  <c r="BD876" i="11"/>
  <c r="AR876" i="11"/>
  <c r="BK876" i="11"/>
  <c r="AN876" i="11"/>
  <c r="H876" i="11"/>
  <c r="BD875" i="11"/>
  <c r="BK875" i="11"/>
  <c r="BJ875" i="11"/>
  <c r="BD874" i="11"/>
  <c r="BK874" i="11" s="1"/>
  <c r="BD873" i="11"/>
  <c r="AR873" i="11"/>
  <c r="AR872" i="11" s="1"/>
  <c r="AN873" i="11"/>
  <c r="H873" i="11"/>
  <c r="H872" i="11"/>
  <c r="AR871" i="11"/>
  <c r="AR870" i="11" s="1"/>
  <c r="BK870" i="11" s="1"/>
  <c r="BK871" i="11"/>
  <c r="BJ871" i="11"/>
  <c r="AN870" i="11"/>
  <c r="BJ870" i="11" s="1"/>
  <c r="H870" i="11"/>
  <c r="AR869" i="11"/>
  <c r="BK869" i="11" s="1"/>
  <c r="BJ869" i="11"/>
  <c r="BD868" i="11"/>
  <c r="AR868" i="11"/>
  <c r="BK868" i="11" s="1"/>
  <c r="AN868" i="11"/>
  <c r="AN864" i="11" s="1"/>
  <c r="H868" i="11"/>
  <c r="H864" i="11" s="1"/>
  <c r="BD867" i="11"/>
  <c r="BK867" i="11" s="1"/>
  <c r="AR867" i="11"/>
  <c r="BJ867" i="11"/>
  <c r="BD866" i="11"/>
  <c r="BK866" i="11" s="1"/>
  <c r="AR866" i="11"/>
  <c r="BJ866" i="11"/>
  <c r="BD865" i="11"/>
  <c r="BK865" i="11" s="1"/>
  <c r="AR865" i="11"/>
  <c r="AN865" i="11"/>
  <c r="H865" i="11"/>
  <c r="BK863" i="11"/>
  <c r="BJ863" i="11"/>
  <c r="BD862" i="11"/>
  <c r="AR862" i="11"/>
  <c r="AN862" i="11"/>
  <c r="H862" i="11"/>
  <c r="BD861" i="11"/>
  <c r="BK861" i="11"/>
  <c r="BJ861" i="11"/>
  <c r="BD860" i="11"/>
  <c r="BK860" i="11"/>
  <c r="BJ860" i="11"/>
  <c r="BD859" i="11"/>
  <c r="BD858" i="11"/>
  <c r="BK858" i="11"/>
  <c r="BJ858" i="11"/>
  <c r="AR857" i="11"/>
  <c r="AN857" i="11"/>
  <c r="AN856" i="11" s="1"/>
  <c r="H857" i="11"/>
  <c r="H856" i="11" s="1"/>
  <c r="AR856" i="11"/>
  <c r="BD855" i="11"/>
  <c r="BK855" i="11" s="1"/>
  <c r="AR854" i="11"/>
  <c r="BK854" i="11"/>
  <c r="BJ854" i="11"/>
  <c r="BD853" i="11"/>
  <c r="AN853" i="11"/>
  <c r="H853" i="11"/>
  <c r="BD852" i="11"/>
  <c r="AN852" i="11"/>
  <c r="BJ852" i="11" s="1"/>
  <c r="H852" i="11"/>
  <c r="BK851" i="11"/>
  <c r="BJ851" i="11"/>
  <c r="AR850" i="11"/>
  <c r="BK850" i="11"/>
  <c r="AN850" i="11"/>
  <c r="H850" i="11"/>
  <c r="BJ850" i="11" s="1"/>
  <c r="BK849" i="11"/>
  <c r="BJ849" i="11"/>
  <c r="BD848" i="11"/>
  <c r="AR848" i="11"/>
  <c r="AR845" i="11" s="1"/>
  <c r="AN848" i="11"/>
  <c r="H848" i="11"/>
  <c r="BD847" i="11"/>
  <c r="BK847" i="11" s="1"/>
  <c r="AR846" i="11"/>
  <c r="AN846" i="11"/>
  <c r="AN845" i="11" s="1"/>
  <c r="H846" i="11"/>
  <c r="H845" i="11" s="1"/>
  <c r="AR844" i="11"/>
  <c r="BK844" i="11" s="1"/>
  <c r="BJ844" i="11"/>
  <c r="AR843" i="11"/>
  <c r="BK843" i="11" s="1"/>
  <c r="AN843" i="11"/>
  <c r="BJ843" i="11" s="1"/>
  <c r="H843" i="11"/>
  <c r="AR842" i="11"/>
  <c r="BK842" i="11" s="1"/>
  <c r="BJ842" i="11"/>
  <c r="BD841" i="11"/>
  <c r="AR841" i="11"/>
  <c r="BK841" i="11"/>
  <c r="AN841" i="11"/>
  <c r="H841" i="11"/>
  <c r="H838" i="11" s="1"/>
  <c r="AN840" i="11"/>
  <c r="AR840" i="11" s="1"/>
  <c r="BD839" i="11"/>
  <c r="H839" i="11"/>
  <c r="BD838" i="11"/>
  <c r="AR835" i="11"/>
  <c r="BK835" i="11" s="1"/>
  <c r="BJ835" i="11"/>
  <c r="AR834" i="11"/>
  <c r="BK834" i="11" s="1"/>
  <c r="BJ834" i="11"/>
  <c r="AR833" i="11"/>
  <c r="BK833" i="11"/>
  <c r="BJ833" i="11"/>
  <c r="BK832" i="11"/>
  <c r="BJ832" i="11"/>
  <c r="AR831" i="11"/>
  <c r="BK831" i="11" s="1"/>
  <c r="BJ831" i="11"/>
  <c r="AR830" i="11"/>
  <c r="BK830" i="11" s="1"/>
  <c r="BJ830" i="11"/>
  <c r="AR829" i="11"/>
  <c r="BK829" i="11" s="1"/>
  <c r="BJ829" i="11"/>
  <c r="AR828" i="11"/>
  <c r="BK828" i="11" s="1"/>
  <c r="BJ828" i="11"/>
  <c r="AR827" i="11"/>
  <c r="BK827" i="11" s="1"/>
  <c r="BJ827" i="11"/>
  <c r="AR826" i="11"/>
  <c r="BK826" i="11" s="1"/>
  <c r="BJ826" i="11"/>
  <c r="AR825" i="11"/>
  <c r="BK825" i="11" s="1"/>
  <c r="BJ825" i="11"/>
  <c r="BD824" i="11"/>
  <c r="AN824" i="11"/>
  <c r="H824" i="11"/>
  <c r="AR823" i="11"/>
  <c r="AW823" i="11" s="1"/>
  <c r="BJ823" i="11"/>
  <c r="AR822" i="11"/>
  <c r="BJ822" i="11"/>
  <c r="AR821" i="11"/>
  <c r="AW821" i="11" s="1"/>
  <c r="BK821" i="11"/>
  <c r="BJ821" i="11"/>
  <c r="AR820" i="11"/>
  <c r="AW820" i="11" s="1"/>
  <c r="BJ820" i="11"/>
  <c r="AR819" i="11"/>
  <c r="AW819" i="11"/>
  <c r="BK819" i="11"/>
  <c r="BJ819" i="11"/>
  <c r="AR818" i="11"/>
  <c r="AW818" i="11" s="1"/>
  <c r="BK818" i="11"/>
  <c r="BJ818" i="11"/>
  <c r="AR817" i="11"/>
  <c r="BK817" i="11" s="1"/>
  <c r="BJ817" i="11"/>
  <c r="AR816" i="11"/>
  <c r="AW816" i="11" s="1"/>
  <c r="BJ816" i="11"/>
  <c r="AR815" i="11"/>
  <c r="AW815" i="11" s="1"/>
  <c r="BJ815" i="11"/>
  <c r="AR814" i="11"/>
  <c r="AW814" i="11" s="1"/>
  <c r="BJ814" i="11"/>
  <c r="AR813" i="11"/>
  <c r="AW813" i="11" s="1"/>
  <c r="BK813" i="11"/>
  <c r="BJ813" i="11"/>
  <c r="AR812" i="11"/>
  <c r="AW812" i="11" s="1"/>
  <c r="BJ812" i="11"/>
  <c r="AR811" i="11"/>
  <c r="AW811" i="11" s="1"/>
  <c r="BJ811" i="11"/>
  <c r="AR810" i="11"/>
  <c r="AW810" i="11"/>
  <c r="BK810" i="11"/>
  <c r="BJ810" i="11"/>
  <c r="AR809" i="11"/>
  <c r="AW809" i="11" s="1"/>
  <c r="BJ809" i="11"/>
  <c r="AR808" i="11"/>
  <c r="AW808" i="11" s="1"/>
  <c r="BJ808" i="11"/>
  <c r="AR807" i="11"/>
  <c r="AW807" i="11" s="1"/>
  <c r="BJ807" i="11"/>
  <c r="AR806" i="11"/>
  <c r="AW806" i="11" s="1"/>
  <c r="BJ806" i="11"/>
  <c r="BD805" i="11"/>
  <c r="AN805" i="11"/>
  <c r="AN804" i="11" s="1"/>
  <c r="H805" i="11"/>
  <c r="H804" i="11" s="1"/>
  <c r="BD804" i="11"/>
  <c r="BK803" i="11"/>
  <c r="BJ803" i="11"/>
  <c r="BK802" i="11"/>
  <c r="BJ802" i="11"/>
  <c r="BK800" i="11"/>
  <c r="BJ800" i="11"/>
  <c r="BK799" i="11"/>
  <c r="BJ799" i="11"/>
  <c r="BK798" i="11"/>
  <c r="BJ798" i="11"/>
  <c r="BK797" i="11"/>
  <c r="BJ797" i="11"/>
  <c r="BD796" i="11"/>
  <c r="BK796" i="11" s="1"/>
  <c r="AR796" i="11"/>
  <c r="AN796" i="11"/>
  <c r="H796" i="11"/>
  <c r="BJ796" i="11"/>
  <c r="BD795" i="11"/>
  <c r="BK795" i="11"/>
  <c r="BK794" i="11"/>
  <c r="BJ794" i="11"/>
  <c r="BK793" i="11"/>
  <c r="BJ793" i="11"/>
  <c r="BK792" i="11"/>
  <c r="BJ792" i="11"/>
  <c r="BK791" i="11"/>
  <c r="BJ791" i="11"/>
  <c r="BK790" i="11"/>
  <c r="BJ790" i="11"/>
  <c r="BK789" i="11"/>
  <c r="BJ789" i="11"/>
  <c r="AR788" i="11"/>
  <c r="AN788" i="11"/>
  <c r="H788" i="11"/>
  <c r="AR787" i="11"/>
  <c r="AN787" i="11"/>
  <c r="H787" i="11"/>
  <c r="H786" i="11"/>
  <c r="AR786" i="11" s="1"/>
  <c r="BK786" i="11" s="1"/>
  <c r="BJ786" i="11"/>
  <c r="BK784" i="11"/>
  <c r="BJ784" i="11"/>
  <c r="BJ783" i="11"/>
  <c r="BK782" i="11"/>
  <c r="BJ782" i="11"/>
  <c r="BK781" i="11"/>
  <c r="BJ781" i="11"/>
  <c r="BJ780" i="11"/>
  <c r="BK779" i="11"/>
  <c r="BJ779" i="11"/>
  <c r="BK778" i="11"/>
  <c r="BJ778" i="11"/>
  <c r="BK777" i="11"/>
  <c r="BJ777" i="11"/>
  <c r="BK776" i="11"/>
  <c r="BJ776" i="11"/>
  <c r="BK768" i="11"/>
  <c r="BJ768" i="11"/>
  <c r="BK775" i="11"/>
  <c r="BJ775" i="11"/>
  <c r="BK774" i="11"/>
  <c r="BJ774" i="11"/>
  <c r="BK773" i="11"/>
  <c r="BJ773" i="11"/>
  <c r="BK772" i="11"/>
  <c r="BJ772" i="11"/>
  <c r="BK771" i="11"/>
  <c r="BJ771" i="11"/>
  <c r="BK770" i="11"/>
  <c r="BJ770" i="11"/>
  <c r="BJ769" i="11"/>
  <c r="BJ767" i="11"/>
  <c r="BJ766" i="11"/>
  <c r="BK765" i="11"/>
  <c r="BJ765" i="11"/>
  <c r="BK764" i="11"/>
  <c r="BJ764" i="11"/>
  <c r="BK763" i="11"/>
  <c r="BJ763" i="11"/>
  <c r="BK762" i="11"/>
  <c r="BJ762" i="11"/>
  <c r="BK761" i="11"/>
  <c r="BJ761" i="11"/>
  <c r="BK760" i="11"/>
  <c r="BJ760" i="11"/>
  <c r="BK759" i="11"/>
  <c r="BJ759" i="11"/>
  <c r="BK758" i="11"/>
  <c r="BJ758" i="11"/>
  <c r="BK757" i="11"/>
  <c r="BJ757" i="11"/>
  <c r="BJ756" i="11"/>
  <c r="AN755" i="11"/>
  <c r="BJ755" i="11" s="1"/>
  <c r="H755" i="11"/>
  <c r="BK754" i="11"/>
  <c r="BJ754" i="11"/>
  <c r="BK753" i="11"/>
  <c r="BJ753" i="11"/>
  <c r="BK752" i="11"/>
  <c r="BJ752" i="11"/>
  <c r="BK751" i="11"/>
  <c r="BJ751" i="11"/>
  <c r="BK750" i="11"/>
  <c r="BJ750" i="11"/>
  <c r="BK749" i="11"/>
  <c r="BJ749" i="11"/>
  <c r="BK748" i="11"/>
  <c r="BJ748" i="11"/>
  <c r="BK747" i="11"/>
  <c r="BJ747" i="11"/>
  <c r="BK746" i="11"/>
  <c r="BJ746" i="11"/>
  <c r="BK745" i="11"/>
  <c r="BJ745" i="11"/>
  <c r="BK744" i="11"/>
  <c r="BJ744" i="11"/>
  <c r="BK743" i="11"/>
  <c r="BJ743" i="11"/>
  <c r="BK742" i="11"/>
  <c r="BJ742" i="11"/>
  <c r="BK741" i="11"/>
  <c r="BJ741" i="11"/>
  <c r="BK740" i="11"/>
  <c r="BJ740" i="11"/>
  <c r="BK739" i="11"/>
  <c r="BJ739" i="11"/>
  <c r="BK738" i="11"/>
  <c r="BJ738" i="11"/>
  <c r="BK737" i="11"/>
  <c r="BJ737" i="11"/>
  <c r="BK736" i="11"/>
  <c r="BJ736" i="11"/>
  <c r="BK735" i="11"/>
  <c r="BJ735" i="11"/>
  <c r="BK734" i="11"/>
  <c r="BJ734" i="11"/>
  <c r="BK733" i="11"/>
  <c r="BJ733" i="11"/>
  <c r="BK732" i="11"/>
  <c r="BJ732" i="11"/>
  <c r="BK731" i="11"/>
  <c r="BJ731" i="11"/>
  <c r="BK730" i="11"/>
  <c r="BJ730" i="11"/>
  <c r="BK729" i="11"/>
  <c r="BJ729" i="11"/>
  <c r="BK728" i="11"/>
  <c r="BJ728" i="11"/>
  <c r="BK727" i="11"/>
  <c r="BJ727" i="11"/>
  <c r="BK726" i="11"/>
  <c r="BJ726" i="11"/>
  <c r="BK725" i="11"/>
  <c r="BJ725" i="11"/>
  <c r="BK724" i="11"/>
  <c r="BJ724" i="11"/>
  <c r="BK723" i="11"/>
  <c r="BJ723" i="11"/>
  <c r="AR721" i="11"/>
  <c r="BK721" i="11" s="1"/>
  <c r="BJ721" i="11"/>
  <c r="AR720" i="11"/>
  <c r="BK720" i="11" s="1"/>
  <c r="BJ720" i="11"/>
  <c r="AR719" i="11"/>
  <c r="BK719" i="11" s="1"/>
  <c r="BJ719" i="11"/>
  <c r="AR718" i="11"/>
  <c r="BK718" i="11" s="1"/>
  <c r="BJ718" i="11"/>
  <c r="AR717" i="11"/>
  <c r="BK717" i="11" s="1"/>
  <c r="BJ717" i="11"/>
  <c r="AR716" i="11"/>
  <c r="BK716" i="11" s="1"/>
  <c r="BJ716" i="11"/>
  <c r="BK714" i="11"/>
  <c r="BJ714" i="11"/>
  <c r="BK713" i="11"/>
  <c r="BJ713" i="11"/>
  <c r="BJ712" i="11"/>
  <c r="BK711" i="11"/>
  <c r="BJ711" i="11"/>
  <c r="BK710" i="11"/>
  <c r="BJ710" i="11"/>
  <c r="BK709" i="11"/>
  <c r="BJ709" i="11"/>
  <c r="BK708" i="11"/>
  <c r="BJ708" i="11"/>
  <c r="BK707" i="11"/>
  <c r="BJ707" i="11"/>
  <c r="BJ706" i="11"/>
  <c r="BD705" i="11"/>
  <c r="BK705" i="11" s="1"/>
  <c r="BJ705" i="11"/>
  <c r="BD704" i="11"/>
  <c r="BK704" i="11" s="1"/>
  <c r="BD703" i="11"/>
  <c r="BK703" i="11" s="1"/>
  <c r="BJ703" i="11"/>
  <c r="BD702" i="11"/>
  <c r="BD701" i="11"/>
  <c r="BK701" i="11" s="1"/>
  <c r="BJ701" i="11"/>
  <c r="BD700" i="11"/>
  <c r="BK700" i="11" s="1"/>
  <c r="BJ699" i="11"/>
  <c r="BD698" i="11"/>
  <c r="AR698" i="11"/>
  <c r="AN698" i="11"/>
  <c r="H698" i="11"/>
  <c r="H697" i="11" s="1"/>
  <c r="AN697" i="11"/>
  <c r="AR696" i="11"/>
  <c r="BK696" i="11" s="1"/>
  <c r="BJ696" i="11"/>
  <c r="AR695" i="11"/>
  <c r="BK695" i="11" s="1"/>
  <c r="BJ695" i="11"/>
  <c r="AR694" i="11"/>
  <c r="BK694" i="11" s="1"/>
  <c r="BJ694" i="11"/>
  <c r="AR693" i="11"/>
  <c r="BK693" i="11" s="1"/>
  <c r="BJ693" i="11"/>
  <c r="AR692" i="11"/>
  <c r="BK692" i="11"/>
  <c r="BJ692" i="11"/>
  <c r="AR691" i="11"/>
  <c r="BK691" i="11" s="1"/>
  <c r="BJ691" i="11"/>
  <c r="AR690" i="11"/>
  <c r="BK690" i="11"/>
  <c r="BJ690" i="11"/>
  <c r="AR689" i="11"/>
  <c r="BK689" i="11"/>
  <c r="BJ689" i="11"/>
  <c r="AR688" i="11"/>
  <c r="BK688" i="11"/>
  <c r="BJ688" i="11"/>
  <c r="AR687" i="11"/>
  <c r="BK687" i="11" s="1"/>
  <c r="BJ687" i="11"/>
  <c r="AR686" i="11"/>
  <c r="BK686" i="11"/>
  <c r="BJ686" i="11"/>
  <c r="AR685" i="11"/>
  <c r="BK685" i="11" s="1"/>
  <c r="BJ685" i="11"/>
  <c r="AR684" i="11"/>
  <c r="BK684" i="11" s="1"/>
  <c r="BJ684" i="11"/>
  <c r="AW663" i="11"/>
  <c r="AW662" i="11" s="1"/>
  <c r="AW671" i="11"/>
  <c r="BE662" i="11"/>
  <c r="AR682" i="11"/>
  <c r="BK682" i="11" s="1"/>
  <c r="BJ682" i="11"/>
  <c r="AR681" i="11"/>
  <c r="BK681" i="11" s="1"/>
  <c r="BJ681" i="11"/>
  <c r="AR680" i="11"/>
  <c r="BK680" i="11"/>
  <c r="BJ680" i="11"/>
  <c r="AR679" i="11"/>
  <c r="BK679" i="11" s="1"/>
  <c r="BJ679" i="11"/>
  <c r="AR678" i="11"/>
  <c r="BK678" i="11" s="1"/>
  <c r="BJ678" i="11"/>
  <c r="AR677" i="11"/>
  <c r="BK677" i="11" s="1"/>
  <c r="BJ677" i="11"/>
  <c r="AR676" i="11"/>
  <c r="BK676" i="11" s="1"/>
  <c r="BJ676" i="11"/>
  <c r="AR675" i="11"/>
  <c r="BK675" i="11"/>
  <c r="BJ675" i="11"/>
  <c r="AR674" i="11"/>
  <c r="BK674" i="11" s="1"/>
  <c r="BJ674" i="11"/>
  <c r="AR673" i="11"/>
  <c r="BK673" i="11" s="1"/>
  <c r="BJ673" i="11"/>
  <c r="AR672" i="11"/>
  <c r="BK672" i="11"/>
  <c r="BJ672" i="11"/>
  <c r="BD670" i="11"/>
  <c r="AR670" i="11"/>
  <c r="BK670" i="11"/>
  <c r="BJ670" i="11"/>
  <c r="BD669" i="11"/>
  <c r="AR669" i="11"/>
  <c r="BK669" i="11"/>
  <c r="BJ669" i="11"/>
  <c r="BD668" i="11"/>
  <c r="AR668" i="11"/>
  <c r="BD667" i="11"/>
  <c r="AR667" i="11"/>
  <c r="BK667" i="11"/>
  <c r="BJ667" i="11"/>
  <c r="BD666" i="11"/>
  <c r="AR666" i="11"/>
  <c r="BK666" i="11"/>
  <c r="BJ666" i="11"/>
  <c r="BD665" i="11"/>
  <c r="AR665" i="11"/>
  <c r="BD664" i="11"/>
  <c r="AR664" i="11"/>
  <c r="BK664" i="11"/>
  <c r="BJ664" i="11"/>
  <c r="AN663" i="11"/>
  <c r="H663" i="11"/>
  <c r="H662" i="11" s="1"/>
  <c r="H600" i="11" s="1"/>
  <c r="AN662" i="11"/>
  <c r="BK661" i="11"/>
  <c r="BJ661" i="11"/>
  <c r="BK660" i="11"/>
  <c r="BJ660" i="11"/>
  <c r="BK659" i="11"/>
  <c r="BJ659" i="11"/>
  <c r="BK658" i="11"/>
  <c r="BJ658" i="11"/>
  <c r="BK657" i="11"/>
  <c r="BJ657" i="11"/>
  <c r="BK656" i="11"/>
  <c r="BJ656" i="11"/>
  <c r="BK655" i="11"/>
  <c r="BJ655" i="11"/>
  <c r="BK654" i="11"/>
  <c r="BJ654" i="11"/>
  <c r="BK653" i="11"/>
  <c r="BJ653" i="11"/>
  <c r="BK652" i="11"/>
  <c r="BJ652" i="11"/>
  <c r="BK651" i="11"/>
  <c r="BJ651" i="11"/>
  <c r="BK650" i="11"/>
  <c r="BJ650" i="11"/>
  <c r="BK649" i="11"/>
  <c r="BJ649" i="11"/>
  <c r="BK648" i="11"/>
  <c r="BJ648" i="11"/>
  <c r="BK647" i="11"/>
  <c r="BJ647" i="11"/>
  <c r="BK646" i="11"/>
  <c r="BJ646" i="11"/>
  <c r="BK645" i="11"/>
  <c r="BJ645" i="11"/>
  <c r="BK623" i="11"/>
  <c r="BJ623" i="11"/>
  <c r="BK622" i="11"/>
  <c r="BJ622" i="11"/>
  <c r="BK621" i="11"/>
  <c r="BJ621" i="11"/>
  <c r="BK620" i="11"/>
  <c r="BJ620" i="11"/>
  <c r="BK619" i="11"/>
  <c r="BJ619" i="11"/>
  <c r="BK618" i="11"/>
  <c r="BJ618" i="11"/>
  <c r="BK617" i="11"/>
  <c r="BJ617" i="11"/>
  <c r="BK616" i="11"/>
  <c r="BJ616" i="11"/>
  <c r="BK615" i="11"/>
  <c r="BJ615" i="11"/>
  <c r="BK614" i="11"/>
  <c r="BJ614" i="11"/>
  <c r="AN613" i="11"/>
  <c r="BJ613" i="11"/>
  <c r="BK612" i="11"/>
  <c r="BJ612" i="11"/>
  <c r="BK611" i="11"/>
  <c r="BJ611" i="11"/>
  <c r="BK610" i="11"/>
  <c r="AN610" i="11"/>
  <c r="AM610" i="11" s="1"/>
  <c r="BJ610" i="11"/>
  <c r="BK609" i="11"/>
  <c r="AN609" i="11"/>
  <c r="BJ609" i="11" s="1"/>
  <c r="BK606" i="11"/>
  <c r="BJ606" i="11"/>
  <c r="BK605" i="11"/>
  <c r="BJ605" i="11"/>
  <c r="BK604" i="11"/>
  <c r="BJ604" i="11"/>
  <c r="BK603" i="11"/>
  <c r="AR602" i="11"/>
  <c r="BK602" i="11" s="1"/>
  <c r="H602" i="11"/>
  <c r="AN602" i="11"/>
  <c r="AN601" i="11" s="1"/>
  <c r="BJ602" i="11"/>
  <c r="AR601" i="11"/>
  <c r="H601" i="11"/>
  <c r="AR599" i="11"/>
  <c r="BK599" i="11" s="1"/>
  <c r="BJ599" i="11"/>
  <c r="AR597" i="11"/>
  <c r="BK597" i="11" s="1"/>
  <c r="AN597" i="11"/>
  <c r="H597" i="11"/>
  <c r="BJ597" i="11" s="1"/>
  <c r="BK596" i="11"/>
  <c r="BJ596" i="11"/>
  <c r="BK594" i="11"/>
  <c r="BJ594" i="11"/>
  <c r="AR593" i="11"/>
  <c r="BK593" i="11" s="1"/>
  <c r="BJ593" i="11"/>
  <c r="AR591" i="11"/>
  <c r="BK591" i="11"/>
  <c r="AN591" i="11"/>
  <c r="H591" i="11"/>
  <c r="H579" i="11" s="1"/>
  <c r="H578" i="11" s="1"/>
  <c r="BJ591" i="11"/>
  <c r="BK590" i="11"/>
  <c r="BJ590" i="11"/>
  <c r="BK588" i="11"/>
  <c r="BJ588" i="11"/>
  <c r="BJ585" i="11"/>
  <c r="BJ583" i="11"/>
  <c r="BK582" i="11"/>
  <c r="BJ582" i="11"/>
  <c r="BK580" i="11"/>
  <c r="BJ580" i="11"/>
  <c r="AN579" i="11"/>
  <c r="AN578" i="11" s="1"/>
  <c r="AR577" i="11"/>
  <c r="AR576" i="11"/>
  <c r="AN575" i="11"/>
  <c r="AN574" i="11" s="1"/>
  <c r="H575" i="11"/>
  <c r="H574" i="11" s="1"/>
  <c r="AN571" i="11"/>
  <c r="H571" i="11"/>
  <c r="H570" i="11" s="1"/>
  <c r="AN570" i="11"/>
  <c r="AR569" i="11"/>
  <c r="BK569" i="11" s="1"/>
  <c r="BJ569" i="11"/>
  <c r="AN568" i="11"/>
  <c r="H568" i="11"/>
  <c r="H567" i="11" s="1"/>
  <c r="BJ568" i="11"/>
  <c r="AN567" i="11"/>
  <c r="BK566" i="11"/>
  <c r="BJ566" i="11"/>
  <c r="AR565" i="11"/>
  <c r="BK565" i="11"/>
  <c r="AN565" i="11"/>
  <c r="H565" i="11"/>
  <c r="BJ565" i="11"/>
  <c r="BD564" i="11"/>
  <c r="BD563" i="11" s="1"/>
  <c r="BD562" i="11" s="1"/>
  <c r="BK562" i="11" s="1"/>
  <c r="BK564" i="11"/>
  <c r="BJ564" i="11"/>
  <c r="AR563" i="11"/>
  <c r="AN563" i="11"/>
  <c r="AN562" i="11" s="1"/>
  <c r="BJ562" i="11" s="1"/>
  <c r="H563" i="11"/>
  <c r="H562" i="11" s="1"/>
  <c r="AR562" i="11"/>
  <c r="AR561" i="11"/>
  <c r="AR560" i="11" s="1"/>
  <c r="BK561" i="11"/>
  <c r="BJ561" i="11"/>
  <c r="AN560" i="11"/>
  <c r="AN559" i="11" s="1"/>
  <c r="H560" i="11"/>
  <c r="BJ560" i="11"/>
  <c r="H559" i="11"/>
  <c r="BJ559" i="11"/>
  <c r="AR558" i="11"/>
  <c r="BJ558" i="11"/>
  <c r="AN557" i="11"/>
  <c r="H557" i="11"/>
  <c r="BJ557" i="11" s="1"/>
  <c r="AN556" i="11"/>
  <c r="H556" i="11"/>
  <c r="BJ556" i="11"/>
  <c r="AN555" i="11"/>
  <c r="AR555" i="11"/>
  <c r="BK555" i="11" s="1"/>
  <c r="BJ555" i="11"/>
  <c r="AN554" i="11"/>
  <c r="H554" i="11"/>
  <c r="H553" i="11" s="1"/>
  <c r="BJ554" i="11"/>
  <c r="AN553" i="11"/>
  <c r="BK552" i="11"/>
  <c r="BJ552" i="11"/>
  <c r="AR551" i="11"/>
  <c r="BK551" i="11"/>
  <c r="AN551" i="11"/>
  <c r="H551" i="11"/>
  <c r="H550" i="11" s="1"/>
  <c r="BJ551" i="11"/>
  <c r="AR550" i="11"/>
  <c r="BK550" i="11"/>
  <c r="AN550" i="11"/>
  <c r="AR547" i="11"/>
  <c r="BK547" i="11" s="1"/>
  <c r="BJ547" i="11"/>
  <c r="BK546" i="11"/>
  <c r="BJ546" i="11"/>
  <c r="AR545" i="11"/>
  <c r="BK545" i="11"/>
  <c r="AN545" i="11"/>
  <c r="H545" i="11"/>
  <c r="BJ545" i="11"/>
  <c r="AR544" i="11"/>
  <c r="AR542" i="11" s="1"/>
  <c r="AR541" i="11" s="1"/>
  <c r="AR543" i="11"/>
  <c r="AW543" i="11" s="1"/>
  <c r="BD543" i="11" s="1"/>
  <c r="AN542" i="11"/>
  <c r="AN541" i="11" s="1"/>
  <c r="H542" i="11"/>
  <c r="H541" i="11"/>
  <c r="BK540" i="11"/>
  <c r="BJ540" i="11"/>
  <c r="BK539" i="11"/>
  <c r="BJ539" i="11"/>
  <c r="BK538" i="11"/>
  <c r="BJ538" i="11"/>
  <c r="BK537" i="11"/>
  <c r="BJ537" i="11"/>
  <c r="BK536" i="11"/>
  <c r="BJ536" i="11"/>
  <c r="BD535" i="11"/>
  <c r="BK535" i="11"/>
  <c r="BJ535" i="11"/>
  <c r="BD534" i="11"/>
  <c r="BK534" i="11"/>
  <c r="BJ534" i="11"/>
  <c r="BD533" i="11"/>
  <c r="BD531" i="11" s="1"/>
  <c r="BK531" i="11" s="1"/>
  <c r="BJ533" i="11"/>
  <c r="AR532" i="11"/>
  <c r="AN532" i="11"/>
  <c r="H532" i="11"/>
  <c r="AR531" i="11"/>
  <c r="AN531" i="11"/>
  <c r="H531" i="11"/>
  <c r="BK530" i="11"/>
  <c r="BJ530" i="11"/>
  <c r="BK527" i="11"/>
  <c r="BJ527" i="11"/>
  <c r="BK529" i="11"/>
  <c r="BJ529" i="11"/>
  <c r="BK525" i="11"/>
  <c r="BJ525" i="11"/>
  <c r="BD523" i="11"/>
  <c r="BK523" i="11" s="1"/>
  <c r="BJ523" i="11"/>
  <c r="BD522" i="11"/>
  <c r="BK522" i="11"/>
  <c r="BJ522" i="11"/>
  <c r="BD521" i="11"/>
  <c r="BD519" i="11" s="1"/>
  <c r="BD517" i="11" s="1"/>
  <c r="BK521" i="11"/>
  <c r="BJ521" i="11"/>
  <c r="BD520" i="11"/>
  <c r="AR520" i="11"/>
  <c r="AN520" i="11"/>
  <c r="H520" i="11"/>
  <c r="AR519" i="11"/>
  <c r="BK519" i="11"/>
  <c r="AN519" i="11"/>
  <c r="AN517" i="11" s="1"/>
  <c r="H519" i="11"/>
  <c r="H517" i="11" s="1"/>
  <c r="BK518" i="11"/>
  <c r="AR517" i="11"/>
  <c r="BK517" i="11"/>
  <c r="BK516" i="11"/>
  <c r="BJ516" i="11"/>
  <c r="BK515" i="11"/>
  <c r="BJ515" i="11"/>
  <c r="BK514" i="11"/>
  <c r="BJ514" i="11"/>
  <c r="AR513" i="11"/>
  <c r="AR512" i="11" s="1"/>
  <c r="BK512" i="11" s="1"/>
  <c r="BK513" i="11"/>
  <c r="BJ513" i="11"/>
  <c r="AN512" i="11"/>
  <c r="BJ512" i="11" s="1"/>
  <c r="H512" i="11"/>
  <c r="BD511" i="11"/>
  <c r="BK511" i="11" s="1"/>
  <c r="BD510" i="11"/>
  <c r="BK510" i="11" s="1"/>
  <c r="BJ510" i="11"/>
  <c r="AR509" i="11"/>
  <c r="AR508" i="11" s="1"/>
  <c r="AN509" i="11"/>
  <c r="H509" i="11"/>
  <c r="AN508" i="11"/>
  <c r="H508" i="11"/>
  <c r="BK507" i="11"/>
  <c r="BJ507" i="11"/>
  <c r="AR506" i="11"/>
  <c r="AN506" i="11"/>
  <c r="H506" i="11"/>
  <c r="BJ506" i="11"/>
  <c r="AR505" i="11"/>
  <c r="AW505" i="11"/>
  <c r="BD505" i="11" s="1"/>
  <c r="AR504" i="11"/>
  <c r="AN504" i="11"/>
  <c r="H504" i="11"/>
  <c r="AN503" i="11"/>
  <c r="H503" i="11"/>
  <c r="AR502" i="11"/>
  <c r="BK502" i="11" s="1"/>
  <c r="BJ502" i="11"/>
  <c r="AR501" i="11"/>
  <c r="BK501" i="11" s="1"/>
  <c r="AN501" i="11"/>
  <c r="H501" i="11"/>
  <c r="BJ501" i="11"/>
  <c r="BD500" i="11"/>
  <c r="AR500" i="11"/>
  <c r="BK500" i="11" s="1"/>
  <c r="BJ500" i="11"/>
  <c r="BD499" i="11"/>
  <c r="AR499" i="11"/>
  <c r="BK499" i="11"/>
  <c r="BJ499" i="11"/>
  <c r="BD498" i="11"/>
  <c r="AR498" i="11"/>
  <c r="BK498" i="11" s="1"/>
  <c r="BJ498" i="11"/>
  <c r="AN497" i="11"/>
  <c r="H497" i="11"/>
  <c r="H496" i="11" s="1"/>
  <c r="H492" i="11" s="1"/>
  <c r="AN496" i="11"/>
  <c r="BK495" i="11"/>
  <c r="AN495" i="11"/>
  <c r="BJ495" i="11" s="1"/>
  <c r="BK494" i="11"/>
  <c r="AN494" i="11"/>
  <c r="BJ494" i="11" s="1"/>
  <c r="BD493" i="11"/>
  <c r="BK493" i="11" s="1"/>
  <c r="AN493" i="11"/>
  <c r="AN492" i="11" s="1"/>
  <c r="BJ493" i="11"/>
  <c r="BK491" i="11"/>
  <c r="BJ491" i="11"/>
  <c r="BK490" i="11"/>
  <c r="AR489" i="11"/>
  <c r="AR488" i="11" s="1"/>
  <c r="AN489" i="11"/>
  <c r="H489" i="11"/>
  <c r="H488" i="11" s="1"/>
  <c r="BD485" i="11"/>
  <c r="BK485" i="11"/>
  <c r="BJ485" i="11"/>
  <c r="BD484" i="11"/>
  <c r="BK484" i="11" s="1"/>
  <c r="BJ484" i="11"/>
  <c r="BD483" i="11"/>
  <c r="BK483" i="11" s="1"/>
  <c r="AR482" i="11"/>
  <c r="AN482" i="11"/>
  <c r="H482" i="11"/>
  <c r="AR481" i="11"/>
  <c r="AR480" i="11" s="1"/>
  <c r="AN481" i="11"/>
  <c r="H481" i="11"/>
  <c r="AN480" i="11"/>
  <c r="H480" i="11"/>
  <c r="BK479" i="11"/>
  <c r="BJ479" i="11"/>
  <c r="BK478" i="11"/>
  <c r="BJ478" i="11"/>
  <c r="BK477" i="11"/>
  <c r="BJ477" i="11"/>
  <c r="BK476" i="11"/>
  <c r="BJ476" i="11"/>
  <c r="BK475" i="11"/>
  <c r="AN475" i="11"/>
  <c r="H475" i="11"/>
  <c r="BK474" i="11"/>
  <c r="BJ474" i="11"/>
  <c r="BK473" i="11"/>
  <c r="BJ473" i="11"/>
  <c r="BK472" i="11"/>
  <c r="BJ472" i="11"/>
  <c r="BK471" i="11"/>
  <c r="BJ471" i="11"/>
  <c r="BK470" i="11"/>
  <c r="BJ470" i="11"/>
  <c r="BK469" i="11"/>
  <c r="BJ469" i="11"/>
  <c r="BK468" i="11"/>
  <c r="BJ468" i="11"/>
  <c r="BK467" i="11"/>
  <c r="BJ467" i="11"/>
  <c r="BK466" i="11"/>
  <c r="BJ466" i="11"/>
  <c r="BK465" i="11"/>
  <c r="BJ465" i="11"/>
  <c r="BK464" i="11"/>
  <c r="BJ464" i="11"/>
  <c r="BK463" i="11"/>
  <c r="BJ463" i="11"/>
  <c r="BK462" i="11"/>
  <c r="BJ462" i="11"/>
  <c r="BK461" i="11"/>
  <c r="BJ461" i="11"/>
  <c r="BK460" i="11"/>
  <c r="BJ460" i="11"/>
  <c r="BK459" i="11"/>
  <c r="BJ459" i="11"/>
  <c r="BK458" i="11"/>
  <c r="BJ458" i="11"/>
  <c r="BK457" i="11"/>
  <c r="BJ457" i="11"/>
  <c r="BK456" i="11"/>
  <c r="BJ456" i="11"/>
  <c r="BK455" i="11"/>
  <c r="BJ455" i="11"/>
  <c r="BK454" i="11"/>
  <c r="BJ454" i="11"/>
  <c r="BK453" i="11"/>
  <c r="BJ453" i="11"/>
  <c r="BK450" i="11"/>
  <c r="BJ450" i="11"/>
  <c r="BK449" i="11"/>
  <c r="BJ449" i="11"/>
  <c r="BK448" i="11"/>
  <c r="BJ448" i="11"/>
  <c r="BK447" i="11"/>
  <c r="BJ447" i="11"/>
  <c r="BK446" i="11"/>
  <c r="BJ446" i="11"/>
  <c r="AR445" i="11"/>
  <c r="BK445" i="11" s="1"/>
  <c r="AN445" i="11"/>
  <c r="H445" i="11"/>
  <c r="BJ445" i="11"/>
  <c r="BK444" i="11"/>
  <c r="BJ444" i="11"/>
  <c r="BK443" i="11"/>
  <c r="BJ443" i="11"/>
  <c r="BK442" i="11"/>
  <c r="BJ442" i="11"/>
  <c r="BK441" i="11"/>
  <c r="BJ441" i="11"/>
  <c r="BK440" i="11"/>
  <c r="BJ440" i="11"/>
  <c r="BK439" i="11"/>
  <c r="BJ439" i="11"/>
  <c r="BK438" i="11"/>
  <c r="BJ438" i="11"/>
  <c r="BK437" i="11"/>
  <c r="BJ437" i="11"/>
  <c r="BJ436" i="11"/>
  <c r="BJ435" i="11"/>
  <c r="BD433" i="11"/>
  <c r="BK433" i="11"/>
  <c r="BJ433" i="11"/>
  <c r="BD432" i="11"/>
  <c r="BK432" i="11" s="1"/>
  <c r="BJ432" i="11"/>
  <c r="BD431" i="11"/>
  <c r="BK431" i="11" s="1"/>
  <c r="BD430" i="11"/>
  <c r="BK430" i="11"/>
  <c r="BJ430" i="11"/>
  <c r="BD429" i="11"/>
  <c r="BK429" i="11"/>
  <c r="BJ429" i="11"/>
  <c r="BD428" i="11"/>
  <c r="BK428" i="11" s="1"/>
  <c r="BJ428" i="11"/>
  <c r="BD427" i="11"/>
  <c r="BK427" i="11" s="1"/>
  <c r="BD426" i="11"/>
  <c r="BK426" i="11"/>
  <c r="BJ426" i="11"/>
  <c r="BD425" i="11"/>
  <c r="BK425" i="11"/>
  <c r="BJ425" i="11"/>
  <c r="BD424" i="11"/>
  <c r="BK424" i="11" s="1"/>
  <c r="BJ424" i="11"/>
  <c r="BD423" i="11"/>
  <c r="BK423" i="11" s="1"/>
  <c r="BD422" i="11"/>
  <c r="BK422" i="11"/>
  <c r="BJ422" i="11"/>
  <c r="BD421" i="11"/>
  <c r="BK421" i="11"/>
  <c r="BJ421" i="11"/>
  <c r="AR420" i="11"/>
  <c r="AR419" i="11" s="1"/>
  <c r="AN420" i="11"/>
  <c r="H420" i="11"/>
  <c r="AN419" i="11"/>
  <c r="H419" i="11"/>
  <c r="BK418" i="11"/>
  <c r="BJ418" i="11"/>
  <c r="BK417" i="11"/>
  <c r="BJ417" i="11"/>
  <c r="BK416" i="11"/>
  <c r="BJ416" i="11"/>
  <c r="BK415" i="11"/>
  <c r="BJ415" i="11"/>
  <c r="BK414" i="11"/>
  <c r="BJ414" i="11"/>
  <c r="BK413" i="11"/>
  <c r="BJ413" i="11"/>
  <c r="BK412" i="11"/>
  <c r="BJ412" i="11"/>
  <c r="BK411" i="11"/>
  <c r="BJ411" i="11"/>
  <c r="BK410" i="11"/>
  <c r="BJ410" i="11"/>
  <c r="BK409" i="11"/>
  <c r="BJ409" i="11"/>
  <c r="BK408" i="11"/>
  <c r="BJ408" i="11"/>
  <c r="BK407" i="11"/>
  <c r="BJ407" i="11"/>
  <c r="BK406" i="11"/>
  <c r="BJ406" i="11"/>
  <c r="BJ405" i="11"/>
  <c r="BK404" i="11"/>
  <c r="BJ404" i="11"/>
  <c r="BK403" i="11"/>
  <c r="BJ403" i="11"/>
  <c r="BK402" i="11"/>
  <c r="BJ402" i="11"/>
  <c r="BK401" i="11"/>
  <c r="BJ401" i="11"/>
  <c r="BK400" i="11"/>
  <c r="BJ400" i="11"/>
  <c r="BK399" i="11"/>
  <c r="BJ399" i="11"/>
  <c r="BK398" i="11"/>
  <c r="BJ398" i="11"/>
  <c r="BK397" i="11"/>
  <c r="BJ397" i="11"/>
  <c r="BK396" i="11"/>
  <c r="BJ396" i="11"/>
  <c r="BK395" i="11"/>
  <c r="BJ395" i="11"/>
  <c r="BK394" i="11"/>
  <c r="BJ394" i="11"/>
  <c r="BK393" i="11"/>
  <c r="BJ393" i="11"/>
  <c r="BK392" i="11"/>
  <c r="BJ392" i="11"/>
  <c r="BK391" i="11"/>
  <c r="BJ391" i="11"/>
  <c r="BK390" i="11"/>
  <c r="BJ390" i="11"/>
  <c r="BK389" i="11"/>
  <c r="BJ389" i="11"/>
  <c r="BK388" i="11"/>
  <c r="BJ388" i="11"/>
  <c r="BK387" i="11"/>
  <c r="BJ387" i="11"/>
  <c r="BK386" i="11"/>
  <c r="BJ386" i="11"/>
  <c r="BK385" i="11"/>
  <c r="BJ385" i="11"/>
  <c r="BK384" i="11"/>
  <c r="BJ384" i="11"/>
  <c r="BK383" i="11"/>
  <c r="BJ383" i="11"/>
  <c r="BK382" i="11"/>
  <c r="BJ382" i="11"/>
  <c r="BK381" i="11"/>
  <c r="BJ381" i="11"/>
  <c r="BK380" i="11"/>
  <c r="BJ380" i="11"/>
  <c r="BK379" i="11"/>
  <c r="BJ379" i="11"/>
  <c r="BK378" i="11"/>
  <c r="BJ378" i="11"/>
  <c r="BK377" i="11"/>
  <c r="BJ377" i="11"/>
  <c r="BK376" i="11"/>
  <c r="BJ376" i="11"/>
  <c r="BK373" i="11"/>
  <c r="BJ373" i="11"/>
  <c r="BK372" i="11"/>
  <c r="BJ372" i="11"/>
  <c r="AR367" i="11"/>
  <c r="BK370" i="11"/>
  <c r="BJ370" i="11"/>
  <c r="BK369" i="11"/>
  <c r="BJ369" i="11"/>
  <c r="BK368" i="11"/>
  <c r="BJ368" i="11"/>
  <c r="AN367" i="11"/>
  <c r="BJ367" i="11" s="1"/>
  <c r="H367" i="11"/>
  <c r="BK366" i="11"/>
  <c r="BJ366" i="11"/>
  <c r="BK365" i="11"/>
  <c r="BJ365" i="11"/>
  <c r="BK364" i="11"/>
  <c r="BJ364" i="11"/>
  <c r="BK363" i="11"/>
  <c r="BJ363" i="11"/>
  <c r="BK362" i="11"/>
  <c r="BJ362" i="11"/>
  <c r="BK361" i="11"/>
  <c r="BJ361" i="11"/>
  <c r="BK360" i="11"/>
  <c r="BJ360" i="11"/>
  <c r="BK359" i="11"/>
  <c r="BJ359" i="11"/>
  <c r="BK358" i="11"/>
  <c r="BJ358" i="11"/>
  <c r="BK357" i="11"/>
  <c r="BJ357" i="11"/>
  <c r="BK356" i="11"/>
  <c r="BJ356" i="11"/>
  <c r="BK355" i="11"/>
  <c r="BJ355" i="11"/>
  <c r="BK354" i="11"/>
  <c r="BJ354" i="11"/>
  <c r="BK353" i="11"/>
  <c r="BJ353" i="11"/>
  <c r="BK352" i="11"/>
  <c r="BJ352" i="11"/>
  <c r="BK351" i="11"/>
  <c r="BJ351" i="11"/>
  <c r="BK350" i="11"/>
  <c r="BJ350" i="11"/>
  <c r="BK349" i="11"/>
  <c r="BJ349" i="11"/>
  <c r="BK348" i="11"/>
  <c r="BJ348" i="11"/>
  <c r="BK347" i="11"/>
  <c r="BJ347" i="11"/>
  <c r="AR346" i="11"/>
  <c r="BK346" i="11"/>
  <c r="AN346" i="11"/>
  <c r="H346" i="11"/>
  <c r="BJ346" i="11" s="1"/>
  <c r="AN345" i="11"/>
  <c r="H345" i="11"/>
  <c r="BJ345" i="11"/>
  <c r="BK341" i="11"/>
  <c r="BJ341" i="11"/>
  <c r="BK340" i="11"/>
  <c r="BJ340" i="11"/>
  <c r="AR339" i="11"/>
  <c r="AR337" i="11"/>
  <c r="AR338" i="11"/>
  <c r="BK338" i="11" s="1"/>
  <c r="AR336" i="11"/>
  <c r="BK336" i="11" s="1"/>
  <c r="BK339" i="11"/>
  <c r="BJ339" i="11"/>
  <c r="BJ338" i="11"/>
  <c r="BK337" i="11"/>
  <c r="BJ337" i="11"/>
  <c r="BJ336" i="11"/>
  <c r="AR335" i="11"/>
  <c r="AW335" i="11" s="1"/>
  <c r="BD335" i="11" s="1"/>
  <c r="AR334" i="11"/>
  <c r="AW334" i="11"/>
  <c r="BD334" i="11" s="1"/>
  <c r="AR333" i="11"/>
  <c r="AW333" i="11" s="1"/>
  <c r="BD333" i="11" s="1"/>
  <c r="AR332" i="11"/>
  <c r="AW332" i="11"/>
  <c r="BD332" i="11" s="1"/>
  <c r="AR331" i="11"/>
  <c r="AW331" i="11" s="1"/>
  <c r="BD331" i="11" s="1"/>
  <c r="AR330" i="11"/>
  <c r="AW330" i="11" s="1"/>
  <c r="BD330" i="11" s="1"/>
  <c r="AR329" i="11"/>
  <c r="AW329" i="11" s="1"/>
  <c r="BD329" i="11" s="1"/>
  <c r="AR328" i="11"/>
  <c r="AW328" i="11"/>
  <c r="BD328" i="11" s="1"/>
  <c r="BK328" i="11" s="1"/>
  <c r="BJ328" i="11"/>
  <c r="AR327" i="11"/>
  <c r="AW327" i="11" s="1"/>
  <c r="BD327" i="11" s="1"/>
  <c r="AR326" i="11"/>
  <c r="AW326" i="11"/>
  <c r="BD326" i="11" s="1"/>
  <c r="AR325" i="11"/>
  <c r="AW325" i="11"/>
  <c r="BD325" i="11"/>
  <c r="AR324" i="11"/>
  <c r="AW324" i="11"/>
  <c r="BD324" i="11" s="1"/>
  <c r="AR323" i="11"/>
  <c r="AW323" i="11" s="1"/>
  <c r="BD323" i="11" s="1"/>
  <c r="AR322" i="11"/>
  <c r="AW322" i="11"/>
  <c r="BD322" i="11"/>
  <c r="BJ322" i="11" s="1"/>
  <c r="BK322" i="11"/>
  <c r="AR321" i="11"/>
  <c r="AW321" i="11" s="1"/>
  <c r="BD321" i="11" s="1"/>
  <c r="AR320" i="11"/>
  <c r="AW320" i="11" s="1"/>
  <c r="BD320" i="11" s="1"/>
  <c r="AR319" i="11"/>
  <c r="AW319" i="11" s="1"/>
  <c r="BD319" i="11" s="1"/>
  <c r="AN318" i="11"/>
  <c r="AN317" i="11" s="1"/>
  <c r="H318" i="11"/>
  <c r="H317" i="11"/>
  <c r="BK316" i="11"/>
  <c r="BJ316" i="11"/>
  <c r="BK315" i="11"/>
  <c r="BJ315" i="11"/>
  <c r="AR314" i="11"/>
  <c r="BK314" i="11" s="1"/>
  <c r="AN314" i="11"/>
  <c r="H314" i="11"/>
  <c r="BJ314" i="11"/>
  <c r="BD313" i="11"/>
  <c r="BK313" i="11"/>
  <c r="BJ313" i="11"/>
  <c r="BD312" i="11"/>
  <c r="BK312" i="11" s="1"/>
  <c r="BJ312" i="11"/>
  <c r="BD311" i="11"/>
  <c r="BJ311" i="11" s="1"/>
  <c r="BK311" i="11"/>
  <c r="BD310" i="11"/>
  <c r="BK310" i="11"/>
  <c r="BJ310" i="11"/>
  <c r="BD309" i="11"/>
  <c r="BK309" i="11"/>
  <c r="BJ309" i="11"/>
  <c r="BD308" i="11"/>
  <c r="BK308" i="11" s="1"/>
  <c r="BD307" i="11"/>
  <c r="BJ307" i="11" s="1"/>
  <c r="BK307" i="11"/>
  <c r="BD306" i="11"/>
  <c r="BK306" i="11"/>
  <c r="BJ306" i="11"/>
  <c r="BD305" i="11"/>
  <c r="BK305" i="11"/>
  <c r="BJ305" i="11"/>
  <c r="BD304" i="11"/>
  <c r="BK304" i="11" s="1"/>
  <c r="BD303" i="11"/>
  <c r="BJ303" i="11" s="1"/>
  <c r="BK303" i="11"/>
  <c r="BD302" i="11"/>
  <c r="BK302" i="11" s="1"/>
  <c r="BJ302" i="11"/>
  <c r="BD301" i="11"/>
  <c r="BK301" i="11"/>
  <c r="BJ301" i="11"/>
  <c r="BD300" i="11"/>
  <c r="BK300" i="11" s="1"/>
  <c r="BJ300" i="11"/>
  <c r="AR299" i="11"/>
  <c r="AR298" i="11" s="1"/>
  <c r="AN299" i="11"/>
  <c r="H299" i="11"/>
  <c r="H298" i="11" s="1"/>
  <c r="AN298" i="11"/>
  <c r="BK297" i="11"/>
  <c r="BJ297" i="11"/>
  <c r="BK296" i="11"/>
  <c r="BJ296" i="11"/>
  <c r="BK295" i="11"/>
  <c r="BJ295" i="11"/>
  <c r="AM294" i="11"/>
  <c r="AR294" i="11"/>
  <c r="BK294" i="11" s="1"/>
  <c r="H294" i="11"/>
  <c r="BJ294" i="11" s="1"/>
  <c r="AM293" i="11"/>
  <c r="AR293" i="11" s="1"/>
  <c r="BK293" i="11" s="1"/>
  <c r="H293" i="11"/>
  <c r="BJ293" i="11"/>
  <c r="AM292" i="11"/>
  <c r="AR292" i="11"/>
  <c r="BK292" i="11" s="1"/>
  <c r="H292" i="11"/>
  <c r="BJ292" i="11" s="1"/>
  <c r="AM291" i="11"/>
  <c r="AR291" i="11" s="1"/>
  <c r="BK291" i="11" s="1"/>
  <c r="H291" i="11"/>
  <c r="BJ291" i="11"/>
  <c r="AM290" i="11"/>
  <c r="AR290" i="11"/>
  <c r="BK290" i="11" s="1"/>
  <c r="H290" i="11"/>
  <c r="BJ290" i="11" s="1"/>
  <c r="AM289" i="11"/>
  <c r="AR289" i="11" s="1"/>
  <c r="H289" i="11"/>
  <c r="BJ289" i="11" s="1"/>
  <c r="AN288" i="11"/>
  <c r="H288" i="11"/>
  <c r="BD287" i="11"/>
  <c r="BK287" i="11" s="1"/>
  <c r="BJ287" i="11"/>
  <c r="BD286" i="11"/>
  <c r="BK286" i="11"/>
  <c r="BJ286" i="11"/>
  <c r="BD285" i="11"/>
  <c r="BK285" i="11" s="1"/>
  <c r="BJ285" i="11"/>
  <c r="BD284" i="11"/>
  <c r="BJ284" i="11" s="1"/>
  <c r="BD283" i="11"/>
  <c r="BK283" i="11" s="1"/>
  <c r="BJ283" i="11"/>
  <c r="BD282" i="11"/>
  <c r="BK282" i="11"/>
  <c r="BJ282" i="11"/>
  <c r="BD281" i="11"/>
  <c r="BK281" i="11" s="1"/>
  <c r="BD280" i="11"/>
  <c r="BJ280" i="11" s="1"/>
  <c r="BK280" i="11"/>
  <c r="BD279" i="11"/>
  <c r="BK279" i="11" s="1"/>
  <c r="AN279" i="11"/>
  <c r="BD278" i="11"/>
  <c r="BK278" i="11" s="1"/>
  <c r="BD277" i="11"/>
  <c r="BK277" i="11"/>
  <c r="BJ277" i="11"/>
  <c r="BD276" i="11"/>
  <c r="BD275" i="11"/>
  <c r="BJ275" i="11" s="1"/>
  <c r="BK275" i="11"/>
  <c r="BK274" i="11"/>
  <c r="BJ274" i="11"/>
  <c r="BD273" i="11"/>
  <c r="BK273" i="11" s="1"/>
  <c r="BJ273" i="11"/>
  <c r="BD272" i="11"/>
  <c r="BJ272" i="11" s="1"/>
  <c r="BK272" i="11"/>
  <c r="BD271" i="11"/>
  <c r="BK271" i="11"/>
  <c r="BJ271" i="11"/>
  <c r="BD270" i="11"/>
  <c r="BK270" i="11"/>
  <c r="BJ270" i="11"/>
  <c r="BD269" i="11"/>
  <c r="BK269" i="11" s="1"/>
  <c r="BJ269" i="11"/>
  <c r="BD268" i="11"/>
  <c r="BD267" i="11"/>
  <c r="BK267" i="11"/>
  <c r="BJ267" i="11"/>
  <c r="BK266" i="11"/>
  <c r="BJ266" i="11"/>
  <c r="BD265" i="11"/>
  <c r="BK265" i="11" s="1"/>
  <c r="BD264" i="11"/>
  <c r="BK264" i="11"/>
  <c r="BJ264" i="11"/>
  <c r="BD263" i="11"/>
  <c r="BK263" i="11"/>
  <c r="BJ263" i="11"/>
  <c r="BD262" i="11"/>
  <c r="BK262" i="11" s="1"/>
  <c r="BJ262" i="11"/>
  <c r="BD261" i="11"/>
  <c r="BK261" i="11" s="1"/>
  <c r="BD260" i="11"/>
  <c r="BK260" i="11"/>
  <c r="BJ260" i="11"/>
  <c r="BD259" i="11"/>
  <c r="BK259" i="11"/>
  <c r="BJ259" i="11"/>
  <c r="BD258" i="11"/>
  <c r="BK258" i="11" s="1"/>
  <c r="BJ258" i="11"/>
  <c r="BD257" i="11"/>
  <c r="BK257" i="11" s="1"/>
  <c r="BD256" i="11"/>
  <c r="BK256" i="11"/>
  <c r="BJ256" i="11"/>
  <c r="BD255" i="11"/>
  <c r="BK255" i="11"/>
  <c r="BJ255" i="11"/>
  <c r="BD254" i="11"/>
  <c r="BK254" i="11" s="1"/>
  <c r="BJ254" i="11"/>
  <c r="BD253" i="11"/>
  <c r="BK253" i="11" s="1"/>
  <c r="BD252" i="11"/>
  <c r="BK252" i="11"/>
  <c r="BJ252" i="11"/>
  <c r="BD251" i="11"/>
  <c r="BK251" i="11"/>
  <c r="BJ251" i="11"/>
  <c r="BD250" i="11"/>
  <c r="BK250" i="11" s="1"/>
  <c r="BJ250" i="11"/>
  <c r="BD249" i="11"/>
  <c r="BK249" i="11" s="1"/>
  <c r="BD248" i="11"/>
  <c r="BK248" i="11"/>
  <c r="BJ248" i="11"/>
  <c r="BD247" i="11"/>
  <c r="BK247" i="11"/>
  <c r="BJ247" i="11"/>
  <c r="BD246" i="11"/>
  <c r="BK246" i="11" s="1"/>
  <c r="BJ246" i="11"/>
  <c r="BD245" i="11"/>
  <c r="BK245" i="11" s="1"/>
  <c r="BD244" i="11"/>
  <c r="BK244" i="11"/>
  <c r="BJ244" i="11"/>
  <c r="BD243" i="11"/>
  <c r="BK243" i="11"/>
  <c r="BJ243" i="11"/>
  <c r="BD242" i="11"/>
  <c r="BK242" i="11" s="1"/>
  <c r="BJ242" i="11"/>
  <c r="BD241" i="11"/>
  <c r="BK241" i="11" s="1"/>
  <c r="BD240" i="11"/>
  <c r="BK240" i="11"/>
  <c r="BJ240" i="11"/>
  <c r="BD239" i="11"/>
  <c r="BK239" i="11"/>
  <c r="BJ239" i="11"/>
  <c r="AR238" i="11"/>
  <c r="H238" i="11"/>
  <c r="AN238" i="11"/>
  <c r="H237" i="11"/>
  <c r="AN237" i="11"/>
  <c r="BK236" i="11"/>
  <c r="BJ236" i="11"/>
  <c r="BK235" i="11"/>
  <c r="BJ235" i="11"/>
  <c r="BK234" i="11"/>
  <c r="BJ234" i="11"/>
  <c r="BK233" i="11"/>
  <c r="BJ233" i="11"/>
  <c r="BK232" i="11"/>
  <c r="BJ232" i="11"/>
  <c r="BK231" i="11"/>
  <c r="BJ231" i="11"/>
  <c r="BK230" i="11"/>
  <c r="BJ230" i="11"/>
  <c r="BK229" i="11"/>
  <c r="BJ229" i="11"/>
  <c r="BK228" i="11"/>
  <c r="BJ228" i="11"/>
  <c r="BK227" i="11"/>
  <c r="BJ227" i="11"/>
  <c r="BK226" i="11"/>
  <c r="BJ226" i="11"/>
  <c r="BK225" i="11"/>
  <c r="BJ225" i="11"/>
  <c r="AR224" i="11"/>
  <c r="BK224" i="11" s="1"/>
  <c r="AN224" i="11"/>
  <c r="H224" i="11"/>
  <c r="BJ224" i="11"/>
  <c r="BK223" i="11"/>
  <c r="BJ223" i="11"/>
  <c r="BK222" i="11"/>
  <c r="BJ222" i="11"/>
  <c r="BK221" i="11"/>
  <c r="BJ221" i="11"/>
  <c r="BK220" i="11"/>
  <c r="BJ220" i="11"/>
  <c r="BK219" i="11"/>
  <c r="BJ219" i="11"/>
  <c r="BK218" i="11"/>
  <c r="BJ218" i="11"/>
  <c r="BK217" i="11"/>
  <c r="BJ217" i="11"/>
  <c r="BK216" i="11"/>
  <c r="BJ216" i="11"/>
  <c r="AR215" i="11"/>
  <c r="AR161" i="11" s="1"/>
  <c r="BK215" i="11"/>
  <c r="AN215" i="11"/>
  <c r="H215" i="11"/>
  <c r="BJ215" i="11" s="1"/>
  <c r="BD214" i="11"/>
  <c r="BK214" i="11" s="1"/>
  <c r="BJ214" i="11"/>
  <c r="BD213" i="11"/>
  <c r="BK213" i="11" s="1"/>
  <c r="BD212" i="11"/>
  <c r="BK212" i="11"/>
  <c r="BJ212" i="11"/>
  <c r="BD211" i="11"/>
  <c r="BK211" i="11"/>
  <c r="BJ211" i="11"/>
  <c r="BD210" i="11"/>
  <c r="BK210" i="11" s="1"/>
  <c r="BJ210" i="11"/>
  <c r="BD209" i="11"/>
  <c r="BK209" i="11" s="1"/>
  <c r="BD208" i="11"/>
  <c r="BK208" i="11"/>
  <c r="BJ208" i="11"/>
  <c r="BD207" i="11"/>
  <c r="BK207" i="11"/>
  <c r="BJ207" i="11"/>
  <c r="BD206" i="11"/>
  <c r="BK206" i="11" s="1"/>
  <c r="BJ206" i="11"/>
  <c r="BD205" i="11"/>
  <c r="BK205" i="11"/>
  <c r="BJ205" i="11"/>
  <c r="BD204" i="11"/>
  <c r="BK204" i="11"/>
  <c r="BJ204" i="11"/>
  <c r="BD203" i="11"/>
  <c r="BK203" i="11"/>
  <c r="BJ203" i="11"/>
  <c r="BD202" i="11"/>
  <c r="BK202" i="11" s="1"/>
  <c r="BJ202" i="11"/>
  <c r="BD201" i="11"/>
  <c r="BK201" i="11"/>
  <c r="BJ201" i="11"/>
  <c r="BD200" i="11"/>
  <c r="BK200" i="11"/>
  <c r="BJ200" i="11"/>
  <c r="BD199" i="11"/>
  <c r="BK199" i="11"/>
  <c r="BJ199" i="11"/>
  <c r="BD198" i="11"/>
  <c r="BK198" i="11" s="1"/>
  <c r="BJ198" i="11"/>
  <c r="BD197" i="11"/>
  <c r="BK197" i="11"/>
  <c r="BJ197" i="11"/>
  <c r="BD196" i="11"/>
  <c r="BK196" i="11"/>
  <c r="BJ196" i="11"/>
  <c r="BD195" i="11"/>
  <c r="BK195" i="11"/>
  <c r="BJ195" i="11"/>
  <c r="BD194" i="11"/>
  <c r="BK194" i="11" s="1"/>
  <c r="BJ194" i="11"/>
  <c r="BD193" i="11"/>
  <c r="BK193" i="11"/>
  <c r="BJ193" i="11"/>
  <c r="BD192" i="11"/>
  <c r="BK192" i="11"/>
  <c r="BJ192" i="11"/>
  <c r="BD191" i="11"/>
  <c r="BK191" i="11"/>
  <c r="BJ191" i="11"/>
  <c r="BD190" i="11"/>
  <c r="BK190" i="11" s="1"/>
  <c r="BJ190" i="11"/>
  <c r="BD189" i="11"/>
  <c r="BK189" i="11"/>
  <c r="BJ189" i="11"/>
  <c r="BD188" i="11"/>
  <c r="BK188" i="11"/>
  <c r="BJ188" i="11"/>
  <c r="BD187" i="11"/>
  <c r="BK187" i="11"/>
  <c r="BJ187" i="11"/>
  <c r="BD186" i="11"/>
  <c r="BK186" i="11" s="1"/>
  <c r="BJ186" i="11"/>
  <c r="BD185" i="11"/>
  <c r="BK185" i="11"/>
  <c r="BJ185" i="11"/>
  <c r="BD184" i="11"/>
  <c r="BK184" i="11"/>
  <c r="BJ184" i="11"/>
  <c r="BD183" i="11"/>
  <c r="BK183" i="11"/>
  <c r="BJ183" i="11"/>
  <c r="BD182" i="11"/>
  <c r="BK182" i="11" s="1"/>
  <c r="BJ182" i="11"/>
  <c r="BD181" i="11"/>
  <c r="BK181" i="11"/>
  <c r="BJ181" i="11"/>
  <c r="BD180" i="11"/>
  <c r="BK180" i="11"/>
  <c r="BJ180" i="11"/>
  <c r="BD179" i="11"/>
  <c r="BK179" i="11"/>
  <c r="BJ179" i="11"/>
  <c r="BD178" i="11"/>
  <c r="BK178" i="11" s="1"/>
  <c r="BJ178" i="11"/>
  <c r="BD177" i="11"/>
  <c r="BK177" i="11"/>
  <c r="BJ177" i="11"/>
  <c r="BD176" i="11"/>
  <c r="BK176" i="11"/>
  <c r="BJ176" i="11"/>
  <c r="BD175" i="11"/>
  <c r="BK175" i="11"/>
  <c r="BJ175" i="11"/>
  <c r="BD174" i="11"/>
  <c r="BK174" i="11" s="1"/>
  <c r="BJ174" i="11"/>
  <c r="BD173" i="11"/>
  <c r="BK173" i="11"/>
  <c r="BJ173" i="11"/>
  <c r="BD172" i="11"/>
  <c r="BK172" i="11"/>
  <c r="BJ172" i="11"/>
  <c r="BD171" i="11"/>
  <c r="BK171" i="11"/>
  <c r="BJ171" i="11"/>
  <c r="BD170" i="11"/>
  <c r="BK170" i="11" s="1"/>
  <c r="BJ170" i="11"/>
  <c r="BD169" i="11"/>
  <c r="BK169" i="11"/>
  <c r="BJ169" i="11"/>
  <c r="BD168" i="11"/>
  <c r="BK168" i="11"/>
  <c r="BJ168" i="11"/>
  <c r="BD167" i="11"/>
  <c r="BK167" i="11"/>
  <c r="BJ167" i="11"/>
  <c r="BD166" i="11"/>
  <c r="BK166" i="11" s="1"/>
  <c r="BJ166" i="11"/>
  <c r="BD165" i="11"/>
  <c r="BK165" i="11"/>
  <c r="BJ165" i="11"/>
  <c r="BD164" i="11"/>
  <c r="BK164" i="11"/>
  <c r="BJ164" i="11"/>
  <c r="BK163" i="11"/>
  <c r="BJ163" i="11"/>
  <c r="BD162" i="11"/>
  <c r="BD161" i="11" s="1"/>
  <c r="BK161" i="11" s="1"/>
  <c r="AR162" i="11"/>
  <c r="AN162" i="11"/>
  <c r="AN161" i="11" s="1"/>
  <c r="H161" i="11"/>
  <c r="BJ161" i="11"/>
  <c r="L160" i="11"/>
  <c r="S160" i="11"/>
  <c r="AR160" i="11"/>
  <c r="BK160" i="11" s="1"/>
  <c r="BJ160" i="11"/>
  <c r="L159" i="11"/>
  <c r="AR159" i="11" s="1"/>
  <c r="BK159" i="11" s="1"/>
  <c r="S159" i="11"/>
  <c r="BJ159" i="11"/>
  <c r="L158" i="11"/>
  <c r="AR158" i="11" s="1"/>
  <c r="BK158" i="11" s="1"/>
  <c r="S158" i="11"/>
  <c r="BJ158" i="11"/>
  <c r="L157" i="11"/>
  <c r="S157" i="11"/>
  <c r="AR157" i="11"/>
  <c r="BK157" i="11" s="1"/>
  <c r="BJ157" i="11"/>
  <c r="L156" i="11"/>
  <c r="S156" i="11"/>
  <c r="AR156" i="11"/>
  <c r="BK156" i="11" s="1"/>
  <c r="BJ156" i="11"/>
  <c r="L155" i="11"/>
  <c r="AR155" i="11" s="1"/>
  <c r="BK155" i="11" s="1"/>
  <c r="S155" i="11"/>
  <c r="BJ155" i="11"/>
  <c r="L154" i="11"/>
  <c r="AR154" i="11" s="1"/>
  <c r="BK154" i="11" s="1"/>
  <c r="S154" i="11"/>
  <c r="BJ154" i="11"/>
  <c r="L153" i="11"/>
  <c r="AR153" i="11" s="1"/>
  <c r="BK153" i="11" s="1"/>
  <c r="S153" i="11"/>
  <c r="BJ153" i="11"/>
  <c r="L152" i="11"/>
  <c r="S152" i="11"/>
  <c r="AR152" i="11" s="1"/>
  <c r="BK152" i="11" s="1"/>
  <c r="BJ152" i="11"/>
  <c r="L151" i="11"/>
  <c r="S151" i="11"/>
  <c r="AR151" i="11"/>
  <c r="BK151" i="11" s="1"/>
  <c r="BJ151" i="11"/>
  <c r="L150" i="11"/>
  <c r="AR150" i="11" s="1"/>
  <c r="S150" i="11"/>
  <c r="BJ150" i="11"/>
  <c r="L149" i="11"/>
  <c r="AR149" i="11" s="1"/>
  <c r="BK149" i="11" s="1"/>
  <c r="S149" i="11"/>
  <c r="BJ149" i="11"/>
  <c r="L148" i="11"/>
  <c r="S148" i="11"/>
  <c r="AR148" i="11" s="1"/>
  <c r="BK148" i="11" s="1"/>
  <c r="BJ148" i="11"/>
  <c r="L147" i="11"/>
  <c r="AR147" i="11" s="1"/>
  <c r="BK147" i="11" s="1"/>
  <c r="S147" i="11"/>
  <c r="BJ147" i="11"/>
  <c r="L146" i="11"/>
  <c r="S146" i="11"/>
  <c r="BJ146" i="11"/>
  <c r="L145" i="11"/>
  <c r="S145" i="11"/>
  <c r="AR145" i="11"/>
  <c r="BK145" i="11" s="1"/>
  <c r="BJ145" i="11"/>
  <c r="L144" i="11"/>
  <c r="S144" i="11"/>
  <c r="AR144" i="11"/>
  <c r="BK144" i="11"/>
  <c r="BJ144" i="11"/>
  <c r="L143" i="11"/>
  <c r="S143" i="11"/>
  <c r="AR143" i="11"/>
  <c r="BK143" i="11" s="1"/>
  <c r="BJ143" i="11"/>
  <c r="L142" i="11"/>
  <c r="AR142" i="11" s="1"/>
  <c r="BK142" i="11" s="1"/>
  <c r="S142" i="11"/>
  <c r="BJ142" i="11"/>
  <c r="L141" i="11"/>
  <c r="AR141" i="11" s="1"/>
  <c r="BK141" i="11" s="1"/>
  <c r="S141" i="11"/>
  <c r="BJ141" i="11"/>
  <c r="L140" i="11"/>
  <c r="S140" i="11"/>
  <c r="AR140" i="11" s="1"/>
  <c r="BK140" i="11" s="1"/>
  <c r="BJ140" i="11"/>
  <c r="L138" i="11"/>
  <c r="AR138" i="11"/>
  <c r="AW138" i="11" s="1"/>
  <c r="BJ138" i="11"/>
  <c r="L137" i="11"/>
  <c r="AR137" i="11" s="1"/>
  <c r="BK137" i="11" s="1"/>
  <c r="BJ137" i="11"/>
  <c r="L136" i="11"/>
  <c r="AR136" i="11" s="1"/>
  <c r="BK136" i="11" s="1"/>
  <c r="BJ136" i="11"/>
  <c r="L135" i="11"/>
  <c r="AR135" i="11"/>
  <c r="AW135" i="11" s="1"/>
  <c r="BD135" i="11" s="1"/>
  <c r="AR125" i="11"/>
  <c r="AW125" i="11"/>
  <c r="AR126" i="11"/>
  <c r="AW126" i="11"/>
  <c r="AR127" i="11"/>
  <c r="AW127" i="11"/>
  <c r="AR128" i="11"/>
  <c r="BK128" i="11" s="1"/>
  <c r="AW128" i="11"/>
  <c r="AR129" i="11"/>
  <c r="AW129" i="11" s="1"/>
  <c r="AR130" i="11"/>
  <c r="BK130" i="11" s="1"/>
  <c r="AW130" i="11"/>
  <c r="AR131" i="11"/>
  <c r="AW131" i="11"/>
  <c r="AR132" i="11"/>
  <c r="AW132" i="11"/>
  <c r="L133" i="11"/>
  <c r="AR133" i="11"/>
  <c r="L134" i="11"/>
  <c r="AR134" i="11" s="1"/>
  <c r="AW136" i="11"/>
  <c r="AW137" i="11"/>
  <c r="BJ134" i="11"/>
  <c r="BJ133" i="11"/>
  <c r="BK132" i="11"/>
  <c r="BJ132" i="11"/>
  <c r="BK131" i="11"/>
  <c r="BJ131" i="11"/>
  <c r="BJ130" i="11"/>
  <c r="BK129" i="11"/>
  <c r="BJ129" i="11"/>
  <c r="BJ128" i="11"/>
  <c r="BK127" i="11"/>
  <c r="BJ127" i="11"/>
  <c r="BK126" i="11"/>
  <c r="BJ126" i="11"/>
  <c r="BK125" i="11"/>
  <c r="BJ125" i="11"/>
  <c r="BD123" i="11"/>
  <c r="BK123" i="11" s="1"/>
  <c r="BJ123" i="11"/>
  <c r="BD122" i="11"/>
  <c r="BJ122" i="11" s="1"/>
  <c r="BK122" i="11"/>
  <c r="AR121" i="11"/>
  <c r="AN121" i="11"/>
  <c r="H121" i="11"/>
  <c r="AN120" i="11"/>
  <c r="H120" i="11"/>
  <c r="BK119" i="11"/>
  <c r="BJ119" i="11"/>
  <c r="BK118" i="11"/>
  <c r="BJ118" i="11"/>
  <c r="BK117" i="11"/>
  <c r="BJ117" i="11"/>
  <c r="BK116" i="11"/>
  <c r="BJ116" i="11"/>
  <c r="BK115" i="11"/>
  <c r="BJ115" i="11"/>
  <c r="BK114" i="11"/>
  <c r="BJ114" i="11"/>
  <c r="BK113" i="11"/>
  <c r="BJ113" i="11"/>
  <c r="BK112" i="11"/>
  <c r="BJ112" i="11"/>
  <c r="BK111" i="11"/>
  <c r="BJ111" i="11"/>
  <c r="BK110" i="11"/>
  <c r="BJ110" i="11"/>
  <c r="BK109" i="11"/>
  <c r="BJ109" i="11"/>
  <c r="BK108" i="11"/>
  <c r="BJ108" i="11"/>
  <c r="BK107" i="11"/>
  <c r="BJ107" i="11"/>
  <c r="BK106" i="11"/>
  <c r="BJ106" i="11"/>
  <c r="BK105" i="11"/>
  <c r="BJ105" i="11"/>
  <c r="BK104" i="11"/>
  <c r="BJ104" i="11"/>
  <c r="BK103" i="11"/>
  <c r="BJ103" i="11"/>
  <c r="BK102" i="11"/>
  <c r="BJ102" i="11"/>
  <c r="BK101" i="11"/>
  <c r="BJ101" i="11"/>
  <c r="BK100" i="11"/>
  <c r="BJ100" i="11"/>
  <c r="BK99" i="11"/>
  <c r="BJ99" i="11"/>
  <c r="BK98" i="11"/>
  <c r="BJ98" i="11"/>
  <c r="BK97" i="11"/>
  <c r="BJ97" i="11"/>
  <c r="AR96" i="11"/>
  <c r="BK96" i="11" s="1"/>
  <c r="AN96" i="11"/>
  <c r="H96" i="11"/>
  <c r="BJ96" i="11"/>
  <c r="BK95" i="11"/>
  <c r="BJ95" i="11"/>
  <c r="BK94" i="11"/>
  <c r="BJ94" i="11"/>
  <c r="BK93" i="11"/>
  <c r="BJ93" i="11"/>
  <c r="BK92" i="11"/>
  <c r="BJ92" i="11"/>
  <c r="BK91" i="11"/>
  <c r="BJ91" i="11"/>
  <c r="BK90" i="11"/>
  <c r="BJ90" i="11"/>
  <c r="BK89" i="11"/>
  <c r="BJ89" i="11"/>
  <c r="BK88" i="11"/>
  <c r="BJ88" i="11"/>
  <c r="BK87" i="11"/>
  <c r="BJ87" i="11"/>
  <c r="BD86" i="11"/>
  <c r="BK86" i="11" s="1"/>
  <c r="AR86" i="11"/>
  <c r="AN86" i="11"/>
  <c r="H86" i="11"/>
  <c r="BJ86" i="11"/>
  <c r="BD85" i="11"/>
  <c r="BD84" i="11"/>
  <c r="BJ84" i="11" s="1"/>
  <c r="BK84" i="11"/>
  <c r="BD83" i="11"/>
  <c r="BD82" i="11"/>
  <c r="BK82" i="11"/>
  <c r="BJ82" i="11"/>
  <c r="BD81" i="11"/>
  <c r="BD80" i="11"/>
  <c r="BJ80" i="11" s="1"/>
  <c r="BK80" i="11"/>
  <c r="BD79" i="11"/>
  <c r="AR78" i="11"/>
  <c r="AN78" i="11"/>
  <c r="AN77" i="11" s="1"/>
  <c r="H78" i="11"/>
  <c r="H77" i="11" s="1"/>
  <c r="AR77" i="11"/>
  <c r="BK76" i="11"/>
  <c r="BJ76" i="11"/>
  <c r="BK75" i="11"/>
  <c r="BJ75" i="11"/>
  <c r="BK74" i="11"/>
  <c r="BJ74" i="11"/>
  <c r="BK73" i="11"/>
  <c r="BJ73" i="11"/>
  <c r="AR72" i="11"/>
  <c r="BK72" i="11"/>
  <c r="H72" i="11"/>
  <c r="BJ72" i="11"/>
  <c r="BK71" i="11"/>
  <c r="BJ71" i="11"/>
  <c r="BK70" i="11"/>
  <c r="BJ70" i="11"/>
  <c r="BK69" i="11"/>
  <c r="BJ69" i="11"/>
  <c r="BK68" i="11"/>
  <c r="BJ68" i="11"/>
  <c r="BK67" i="11"/>
  <c r="BJ67" i="11"/>
  <c r="BK66" i="11"/>
  <c r="BJ66" i="11"/>
  <c r="BK65" i="11"/>
  <c r="BJ65" i="11"/>
  <c r="BK64" i="11"/>
  <c r="BJ64" i="11"/>
  <c r="BK63" i="11"/>
  <c r="BJ63" i="11"/>
  <c r="BK62" i="11"/>
  <c r="BJ62" i="11"/>
  <c r="BK61" i="11"/>
  <c r="BJ61" i="11"/>
  <c r="BK60" i="11"/>
  <c r="BJ60" i="11"/>
  <c r="BK59" i="11"/>
  <c r="BJ59" i="11"/>
  <c r="BK58" i="11"/>
  <c r="BJ58" i="11"/>
  <c r="BK57" i="11"/>
  <c r="BJ57" i="11"/>
  <c r="AN55" i="11"/>
  <c r="L55" i="11"/>
  <c r="AR55" i="11" s="1"/>
  <c r="BK55" i="11" s="1"/>
  <c r="H55" i="11"/>
  <c r="BJ55" i="11"/>
  <c r="AN54" i="11"/>
  <c r="AR54" i="11" s="1"/>
  <c r="BK54" i="11" s="1"/>
  <c r="BJ54" i="11"/>
  <c r="AN53" i="11"/>
  <c r="BJ53" i="11" s="1"/>
  <c r="AR53" i="11"/>
  <c r="AN52" i="11"/>
  <c r="AR52" i="11"/>
  <c r="BK52" i="11" s="1"/>
  <c r="BJ52" i="11"/>
  <c r="AN51" i="11"/>
  <c r="AR51" i="11" s="1"/>
  <c r="BK51" i="11" s="1"/>
  <c r="BJ51" i="11"/>
  <c r="AN50" i="11"/>
  <c r="BJ50" i="11" s="1"/>
  <c r="AR50" i="11"/>
  <c r="BK50" i="11" s="1"/>
  <c r="AN49" i="11"/>
  <c r="AR49" i="11"/>
  <c r="BK49" i="11" s="1"/>
  <c r="BJ49" i="11"/>
  <c r="AN48" i="11"/>
  <c r="AR48" i="11" s="1"/>
  <c r="BK48" i="11" s="1"/>
  <c r="BJ48" i="11"/>
  <c r="AN47" i="11"/>
  <c r="BJ47" i="11" s="1"/>
  <c r="AR47" i="11"/>
  <c r="BK47" i="11" s="1"/>
  <c r="BJ46" i="11"/>
  <c r="AN45" i="11"/>
  <c r="AN44" i="11"/>
  <c r="AR44" i="11"/>
  <c r="BK44" i="11" s="1"/>
  <c r="BJ44" i="11"/>
  <c r="AN43" i="11"/>
  <c r="AN42" i="11"/>
  <c r="AN41" i="11"/>
  <c r="AN38" i="11" s="1"/>
  <c r="BJ41" i="11"/>
  <c r="AR40" i="11"/>
  <c r="BD38" i="11"/>
  <c r="H38" i="11"/>
  <c r="BK37" i="11"/>
  <c r="BJ37" i="11"/>
  <c r="BD36" i="11"/>
  <c r="BK36" i="11"/>
  <c r="BJ36" i="11"/>
  <c r="BD35" i="11"/>
  <c r="BK35" i="11"/>
  <c r="BJ35" i="11"/>
  <c r="BD34" i="11"/>
  <c r="BK34" i="11" s="1"/>
  <c r="BJ34" i="11"/>
  <c r="BD33" i="11"/>
  <c r="BK33" i="11"/>
  <c r="BJ33" i="11"/>
  <c r="BD32" i="11"/>
  <c r="BK32" i="11"/>
  <c r="BJ32" i="11"/>
  <c r="BD31" i="11"/>
  <c r="BK31" i="11"/>
  <c r="BJ31" i="11"/>
  <c r="BD30" i="11"/>
  <c r="BK30" i="11" s="1"/>
  <c r="BJ30" i="11"/>
  <c r="BD29" i="11"/>
  <c r="BK29" i="11"/>
  <c r="BJ29" i="11"/>
  <c r="BD28" i="11"/>
  <c r="BK28" i="11"/>
  <c r="BJ28" i="11"/>
  <c r="BD27" i="11"/>
  <c r="BK27" i="11"/>
  <c r="BJ27" i="11"/>
  <c r="BK26" i="11"/>
  <c r="AR25" i="11"/>
  <c r="AN25" i="11"/>
  <c r="H25" i="11"/>
  <c r="BK23" i="11"/>
  <c r="BJ23" i="11"/>
  <c r="BK22" i="11"/>
  <c r="BJ22" i="11"/>
  <c r="BK21" i="11"/>
  <c r="BJ21" i="11"/>
  <c r="BK20" i="11"/>
  <c r="BJ20" i="11"/>
  <c r="BK19" i="11"/>
  <c r="BJ19" i="11"/>
  <c r="AR18" i="11"/>
  <c r="BK18" i="11"/>
  <c r="H18" i="11"/>
  <c r="AN18" i="11"/>
  <c r="BJ18" i="11"/>
  <c r="BK17" i="11"/>
  <c r="BJ17" i="11"/>
  <c r="BK16" i="11"/>
  <c r="BK15" i="11"/>
  <c r="AN15" i="11"/>
  <c r="BJ15" i="11"/>
  <c r="G18" i="11"/>
  <c r="H14" i="11"/>
  <c r="G14" i="11"/>
  <c r="BC445" i="11"/>
  <c r="BC420" i="11"/>
  <c r="BC419" i="11"/>
  <c r="BB445" i="11"/>
  <c r="BB420" i="11"/>
  <c r="BB419" i="11" s="1"/>
  <c r="BA445" i="11"/>
  <c r="BA420" i="11"/>
  <c r="BA419" i="11" s="1"/>
  <c r="AZ445" i="11"/>
  <c r="AZ420" i="11"/>
  <c r="AZ419" i="11" s="1"/>
  <c r="AY445" i="11"/>
  <c r="AY419" i="11" s="1"/>
  <c r="AY420" i="11"/>
  <c r="AX445" i="11"/>
  <c r="AX420" i="11"/>
  <c r="AX419" i="11" s="1"/>
  <c r="AW445" i="11"/>
  <c r="AW420" i="11"/>
  <c r="AW419" i="11"/>
  <c r="AV446" i="11"/>
  <c r="AV447" i="11"/>
  <c r="AV445" i="11" s="1"/>
  <c r="AV421" i="11"/>
  <c r="AV422" i="11"/>
  <c r="AV423" i="11"/>
  <c r="AV424" i="11"/>
  <c r="AV425" i="11"/>
  <c r="AV426" i="11"/>
  <c r="AV427" i="11"/>
  <c r="AV428" i="11"/>
  <c r="AV429" i="11"/>
  <c r="AV430" i="11"/>
  <c r="AV431" i="11"/>
  <c r="AV432" i="11"/>
  <c r="AV433" i="11"/>
  <c r="AV434" i="11"/>
  <c r="AV435" i="11"/>
  <c r="AV436" i="11"/>
  <c r="AV437" i="11"/>
  <c r="AV438" i="11"/>
  <c r="AV440" i="11"/>
  <c r="AV441" i="11"/>
  <c r="AV442" i="11"/>
  <c r="AV443" i="11"/>
  <c r="AV444" i="11"/>
  <c r="AU445" i="11"/>
  <c r="AU420" i="11"/>
  <c r="AU419" i="11" s="1"/>
  <c r="AT445" i="11"/>
  <c r="AT420" i="11"/>
  <c r="AT419" i="11" s="1"/>
  <c r="AS445" i="11"/>
  <c r="AS420" i="11"/>
  <c r="AS419" i="11" s="1"/>
  <c r="AQ446" i="11"/>
  <c r="AQ447" i="11"/>
  <c r="AQ445" i="11"/>
  <c r="AQ421" i="11"/>
  <c r="AQ422" i="11"/>
  <c r="AQ423" i="11"/>
  <c r="AQ424" i="11"/>
  <c r="AQ425" i="11"/>
  <c r="AQ426" i="11"/>
  <c r="AQ427" i="11"/>
  <c r="AQ428" i="11"/>
  <c r="AQ429" i="11"/>
  <c r="AQ430" i="11"/>
  <c r="AQ431" i="11"/>
  <c r="AQ432" i="11"/>
  <c r="AQ433" i="11"/>
  <c r="AQ434" i="11"/>
  <c r="AQ435" i="11"/>
  <c r="AQ438" i="11"/>
  <c r="AQ439" i="11"/>
  <c r="AQ440" i="11"/>
  <c r="AQ441" i="11"/>
  <c r="AQ443" i="11"/>
  <c r="AQ444" i="11"/>
  <c r="AP445" i="11"/>
  <c r="AP419" i="11" s="1"/>
  <c r="AP420" i="11"/>
  <c r="AO445" i="11"/>
  <c r="AO420" i="11"/>
  <c r="AO419" i="11" s="1"/>
  <c r="AM446" i="11"/>
  <c r="AM447" i="11"/>
  <c r="AM445" i="11"/>
  <c r="AM421" i="11"/>
  <c r="AM422" i="11"/>
  <c r="AM420" i="11" s="1"/>
  <c r="AM419" i="11" s="1"/>
  <c r="AM423" i="11"/>
  <c r="AM424" i="11"/>
  <c r="AM425" i="11"/>
  <c r="AM426" i="11"/>
  <c r="AM427" i="11"/>
  <c r="AM428" i="11"/>
  <c r="AM429" i="11"/>
  <c r="AM430" i="11"/>
  <c r="AM431" i="11"/>
  <c r="AM432" i="11"/>
  <c r="AM433" i="11"/>
  <c r="AM434" i="11"/>
  <c r="AM435" i="11"/>
  <c r="AM436" i="11"/>
  <c r="AM437" i="11"/>
  <c r="AM438" i="11"/>
  <c r="AM439" i="11"/>
  <c r="AM440" i="11"/>
  <c r="AM441" i="11"/>
  <c r="AM442" i="11"/>
  <c r="AM443" i="11"/>
  <c r="AM444" i="11"/>
  <c r="AL445" i="11"/>
  <c r="AL420" i="11"/>
  <c r="AL419" i="11" s="1"/>
  <c r="AK445" i="11"/>
  <c r="AK420" i="11"/>
  <c r="AK419" i="11" s="1"/>
  <c r="AJ445" i="11"/>
  <c r="AJ420" i="11"/>
  <c r="AJ419" i="11"/>
  <c r="AI446" i="11"/>
  <c r="AI445" i="11" s="1"/>
  <c r="AI447" i="11"/>
  <c r="AI421" i="11"/>
  <c r="AI422" i="11"/>
  <c r="AI423" i="11"/>
  <c r="AI424" i="11"/>
  <c r="AI425" i="11"/>
  <c r="AI426" i="11"/>
  <c r="AI427" i="11"/>
  <c r="AI428" i="11"/>
  <c r="AI429" i="11"/>
  <c r="AI430" i="11"/>
  <c r="AI431" i="11"/>
  <c r="AI432" i="11"/>
  <c r="AI433" i="11"/>
  <c r="AI434" i="11"/>
  <c r="AI435" i="11"/>
  <c r="AI436" i="11"/>
  <c r="AI437" i="11"/>
  <c r="AI438" i="11"/>
  <c r="AI439" i="11"/>
  <c r="AI440" i="11"/>
  <c r="AI441" i="11"/>
  <c r="AI442" i="11"/>
  <c r="AI443" i="11"/>
  <c r="AI444" i="11"/>
  <c r="AH445" i="11"/>
  <c r="AH420" i="11"/>
  <c r="AH419" i="11" s="1"/>
  <c r="AG445" i="11"/>
  <c r="AG420" i="11"/>
  <c r="AG419" i="11" s="1"/>
  <c r="AF445" i="11"/>
  <c r="AF420" i="11"/>
  <c r="AF419" i="11" s="1"/>
  <c r="AE446" i="11"/>
  <c r="AE447" i="11"/>
  <c r="AE445"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D445" i="11"/>
  <c r="AD420" i="11"/>
  <c r="AD419" i="11" s="1"/>
  <c r="AC445" i="11"/>
  <c r="AC420" i="11"/>
  <c r="AC419" i="11"/>
  <c r="AB445" i="11"/>
  <c r="AB420" i="11"/>
  <c r="AB419" i="11" s="1"/>
  <c r="AA446" i="11"/>
  <c r="AA445" i="11" s="1"/>
  <c r="AA447" i="11"/>
  <c r="AA421" i="11"/>
  <c r="AA422" i="11"/>
  <c r="AA423" i="11"/>
  <c r="AA424" i="11"/>
  <c r="AA425" i="11"/>
  <c r="AA420" i="11" s="1"/>
  <c r="AA426" i="11"/>
  <c r="AA427" i="11"/>
  <c r="AA428" i="11"/>
  <c r="AA429" i="11"/>
  <c r="AA430" i="11"/>
  <c r="AA431" i="11"/>
  <c r="AA432" i="11"/>
  <c r="AA433" i="11"/>
  <c r="AA434" i="11"/>
  <c r="AA435" i="11"/>
  <c r="AA436" i="11"/>
  <c r="AA437" i="11"/>
  <c r="AA438" i="11"/>
  <c r="AA439" i="11"/>
  <c r="AA440" i="11"/>
  <c r="AA441" i="11"/>
  <c r="AA442" i="11"/>
  <c r="AA443" i="11"/>
  <c r="AA444" i="11"/>
  <c r="Z445" i="11"/>
  <c r="Z420" i="11"/>
  <c r="Z419" i="11"/>
  <c r="Y445" i="11"/>
  <c r="Y419" i="11" s="1"/>
  <c r="Y420" i="11"/>
  <c r="X445" i="11"/>
  <c r="X420" i="11"/>
  <c r="X419" i="11" s="1"/>
  <c r="W446" i="11"/>
  <c r="W445" i="11" s="1"/>
  <c r="W447" i="11"/>
  <c r="W421" i="11"/>
  <c r="W422" i="11"/>
  <c r="W423" i="11"/>
  <c r="W424" i="11"/>
  <c r="W425" i="11"/>
  <c r="W426" i="11"/>
  <c r="W427" i="11"/>
  <c r="W428" i="11"/>
  <c r="W429" i="11"/>
  <c r="W430" i="11"/>
  <c r="W431" i="11"/>
  <c r="W432" i="11"/>
  <c r="W433" i="11"/>
  <c r="W434" i="11"/>
  <c r="W435" i="11"/>
  <c r="W436" i="11"/>
  <c r="W437" i="11"/>
  <c r="W438" i="11"/>
  <c r="W439" i="11"/>
  <c r="W440" i="11"/>
  <c r="W441" i="11"/>
  <c r="W442" i="11"/>
  <c r="W443" i="11"/>
  <c r="W444" i="11"/>
  <c r="V445" i="11"/>
  <c r="V420" i="11"/>
  <c r="V419" i="11" s="1"/>
  <c r="U445" i="11"/>
  <c r="U420" i="11"/>
  <c r="U419" i="11"/>
  <c r="T445" i="11"/>
  <c r="T420" i="11"/>
  <c r="T419" i="11" s="1"/>
  <c r="S446" i="11"/>
  <c r="S445" i="11" s="1"/>
  <c r="S447" i="11"/>
  <c r="S421" i="11"/>
  <c r="S422" i="11"/>
  <c r="S423" i="11"/>
  <c r="S424" i="11"/>
  <c r="S425" i="11"/>
  <c r="S426" i="11"/>
  <c r="S427" i="11"/>
  <c r="S428" i="11"/>
  <c r="S429" i="11"/>
  <c r="S430" i="11"/>
  <c r="S431" i="11"/>
  <c r="S432" i="11"/>
  <c r="S433" i="11"/>
  <c r="S434" i="11"/>
  <c r="S435" i="11"/>
  <c r="S436" i="11"/>
  <c r="S437" i="11"/>
  <c r="S438" i="11"/>
  <c r="S439" i="11"/>
  <c r="S440" i="11"/>
  <c r="S441" i="11"/>
  <c r="S442" i="11"/>
  <c r="S443" i="11"/>
  <c r="S444" i="11"/>
  <c r="R445" i="11"/>
  <c r="R420" i="11"/>
  <c r="R419" i="11"/>
  <c r="Q445" i="11"/>
  <c r="Q420" i="11"/>
  <c r="Q419" i="11"/>
  <c r="P445" i="11"/>
  <c r="P420" i="11"/>
  <c r="P419" i="11" s="1"/>
  <c r="O445" i="11"/>
  <c r="O419" i="11" s="1"/>
  <c r="O420" i="11"/>
  <c r="N445" i="11"/>
  <c r="N420" i="11"/>
  <c r="N419" i="11"/>
  <c r="M445" i="11"/>
  <c r="M420" i="11"/>
  <c r="M419" i="11"/>
  <c r="L445" i="11"/>
  <c r="L420" i="11"/>
  <c r="L419" i="11" s="1"/>
  <c r="K445" i="11"/>
  <c r="K419" i="11" s="1"/>
  <c r="K420" i="11"/>
  <c r="J445" i="11"/>
  <c r="J420" i="11"/>
  <c r="J419" i="11"/>
  <c r="I445" i="11"/>
  <c r="I420" i="11"/>
  <c r="I419" i="11"/>
  <c r="G420" i="11"/>
  <c r="G445" i="11"/>
  <c r="G419" i="11" s="1"/>
  <c r="BE419" i="11"/>
  <c r="BQ447" i="11"/>
  <c r="BE1057" i="11"/>
  <c r="BC1069" i="11"/>
  <c r="BC1057" i="11" s="1"/>
  <c r="BB1069" i="11"/>
  <c r="BB1057" i="11" s="1"/>
  <c r="BA1069" i="11"/>
  <c r="BA1057" i="11" s="1"/>
  <c r="AZ1069" i="11"/>
  <c r="AY1069" i="11"/>
  <c r="AX1069" i="11"/>
  <c r="AX1057" i="11" s="1"/>
  <c r="G1070" i="11"/>
  <c r="AM1070" i="11"/>
  <c r="AW1070" i="11" s="1"/>
  <c r="AU1069" i="11"/>
  <c r="AT1069" i="11"/>
  <c r="AS1069" i="11"/>
  <c r="AQ1070" i="11"/>
  <c r="AQ1069" i="11"/>
  <c r="AP1069" i="11"/>
  <c r="AP1057" i="11" s="1"/>
  <c r="AO1069" i="11"/>
  <c r="AO1057" i="11" s="1"/>
  <c r="AM1069" i="11"/>
  <c r="AL1069" i="11"/>
  <c r="AL1057" i="11" s="1"/>
  <c r="AK1069" i="11"/>
  <c r="AK1057" i="11" s="1"/>
  <c r="AJ1070" i="11"/>
  <c r="AJ1069" i="11"/>
  <c r="AI1070" i="11"/>
  <c r="AI1069" i="11" s="1"/>
  <c r="AH1069" i="11"/>
  <c r="AG1069" i="11"/>
  <c r="AF1070" i="11"/>
  <c r="AE1070" i="11" s="1"/>
  <c r="AE1069" i="11" s="1"/>
  <c r="AF1069" i="11"/>
  <c r="AD1069" i="11"/>
  <c r="AD1057" i="11" s="1"/>
  <c r="AC1069" i="11"/>
  <c r="AC1057" i="11" s="1"/>
  <c r="AB1069" i="11"/>
  <c r="AA1070" i="11"/>
  <c r="AA1069" i="11"/>
  <c r="Z1069" i="11"/>
  <c r="Z1057" i="11" s="1"/>
  <c r="Y1069" i="11"/>
  <c r="Y1057" i="11" s="1"/>
  <c r="X1069" i="11"/>
  <c r="X1057" i="11" s="1"/>
  <c r="W1070" i="11"/>
  <c r="W1069" i="11" s="1"/>
  <c r="V1069" i="11"/>
  <c r="U1069" i="11"/>
  <c r="T1069" i="11"/>
  <c r="T1057" i="11" s="1"/>
  <c r="S1070" i="11"/>
  <c r="S1069" i="11" s="1"/>
  <c r="R1069" i="11"/>
  <c r="Q1069" i="11"/>
  <c r="P1069" i="11"/>
  <c r="O1070" i="11"/>
  <c r="O1069" i="11" s="1"/>
  <c r="N1069" i="11"/>
  <c r="N1057" i="11" s="1"/>
  <c r="M1069" i="11"/>
  <c r="M1057" i="11" s="1"/>
  <c r="L1069" i="11"/>
  <c r="L1057" i="11" s="1"/>
  <c r="K1069" i="11"/>
  <c r="K1057" i="11" s="1"/>
  <c r="J1069" i="11"/>
  <c r="I1069" i="11"/>
  <c r="G1069" i="11"/>
  <c r="G1059" i="11"/>
  <c r="G1060" i="11"/>
  <c r="G1061" i="11"/>
  <c r="G1062" i="11"/>
  <c r="G1063" i="11"/>
  <c r="G1064" i="11"/>
  <c r="G1065" i="11"/>
  <c r="G1066" i="11"/>
  <c r="G1067" i="11"/>
  <c r="G1068" i="11"/>
  <c r="AV1059" i="11"/>
  <c r="AV1061" i="11"/>
  <c r="AV1062" i="11"/>
  <c r="AV1063" i="11"/>
  <c r="AV1064" i="11"/>
  <c r="AV1065" i="11"/>
  <c r="AV1066" i="11"/>
  <c r="AV1067" i="11"/>
  <c r="AV1068" i="11"/>
  <c r="AQ1059" i="11"/>
  <c r="AQ1060" i="11"/>
  <c r="AQ1061" i="11"/>
  <c r="AQ1062" i="11"/>
  <c r="AQ1063" i="11"/>
  <c r="AQ1064" i="11"/>
  <c r="AQ1065" i="11"/>
  <c r="AQ1066" i="11"/>
  <c r="AQ1067" i="11"/>
  <c r="AQ1068" i="11"/>
  <c r="AM1059" i="11"/>
  <c r="AM1058" i="11" s="1"/>
  <c r="AM1057" i="11" s="1"/>
  <c r="AM1060" i="11"/>
  <c r="AM1061" i="11"/>
  <c r="AM1062" i="11"/>
  <c r="AM1063" i="11"/>
  <c r="AM1064" i="11"/>
  <c r="AM1065" i="11"/>
  <c r="AM1066" i="11"/>
  <c r="AM1067" i="11"/>
  <c r="AM1068" i="11"/>
  <c r="AJ1059" i="11"/>
  <c r="AJ1060" i="11"/>
  <c r="AI1060" i="11" s="1"/>
  <c r="AJ1061" i="11"/>
  <c r="AI1061" i="11" s="1"/>
  <c r="AJ1062" i="11"/>
  <c r="AJ1063" i="11"/>
  <c r="AJ1064" i="11"/>
  <c r="AI1064" i="11" s="1"/>
  <c r="AJ1065" i="11"/>
  <c r="AJ1066" i="11"/>
  <c r="AJ1067" i="11"/>
  <c r="AJ1068" i="11"/>
  <c r="AI1068" i="11" s="1"/>
  <c r="AI1062" i="11"/>
  <c r="AI1063" i="11"/>
  <c r="AI1065" i="11"/>
  <c r="AI1066" i="11"/>
  <c r="AI1067" i="11"/>
  <c r="AF1059" i="11"/>
  <c r="AF1060" i="11"/>
  <c r="AE1060" i="11" s="1"/>
  <c r="AF1061" i="11"/>
  <c r="AF1062" i="11"/>
  <c r="AF1063" i="11"/>
  <c r="AE1063" i="11" s="1"/>
  <c r="AF1064" i="11"/>
  <c r="AE1064" i="11" s="1"/>
  <c r="AF1065" i="11"/>
  <c r="AE1065" i="11" s="1"/>
  <c r="AF1066" i="11"/>
  <c r="AF1067" i="11"/>
  <c r="AF1068" i="11"/>
  <c r="AE1068" i="11" s="1"/>
  <c r="AE1059" i="11"/>
  <c r="AE1061" i="11"/>
  <c r="AE1062" i="11"/>
  <c r="AE1066" i="11"/>
  <c r="AE1067" i="11"/>
  <c r="AA1059" i="11"/>
  <c r="AA1060" i="11"/>
  <c r="AA1061" i="11"/>
  <c r="AA1062" i="11"/>
  <c r="AA1063" i="11"/>
  <c r="AA1064" i="11"/>
  <c r="AA1065" i="11"/>
  <c r="AA1066" i="11"/>
  <c r="AA1067" i="11"/>
  <c r="AA1068" i="11"/>
  <c r="W1059" i="11"/>
  <c r="W1058" i="11" s="1"/>
  <c r="W1057" i="11" s="1"/>
  <c r="W1060" i="11"/>
  <c r="W1061" i="11"/>
  <c r="W1062" i="11"/>
  <c r="W1063" i="11"/>
  <c r="W1064" i="11"/>
  <c r="W1065" i="11"/>
  <c r="W1066" i="11"/>
  <c r="W1067" i="11"/>
  <c r="W1068" i="11"/>
  <c r="S1059" i="11"/>
  <c r="S1060" i="11"/>
  <c r="S1061" i="11"/>
  <c r="S1062" i="11"/>
  <c r="S1063" i="11"/>
  <c r="S1064" i="11"/>
  <c r="S1065" i="11"/>
  <c r="S1066" i="11"/>
  <c r="S1067" i="11"/>
  <c r="S1068" i="11"/>
  <c r="O1059" i="11"/>
  <c r="O1060" i="11"/>
  <c r="O1061" i="11"/>
  <c r="O1062" i="11"/>
  <c r="O1063" i="11"/>
  <c r="O1064" i="11"/>
  <c r="O1065" i="11"/>
  <c r="O1066" i="11"/>
  <c r="O1067" i="11"/>
  <c r="O1068" i="11"/>
  <c r="BE1026" i="11"/>
  <c r="BC1034" i="11"/>
  <c r="BC1026" i="11" s="1"/>
  <c r="BB1034" i="11"/>
  <c r="BA1034" i="11"/>
  <c r="AZ1034" i="11"/>
  <c r="AY1034" i="11"/>
  <c r="AY1026" i="11" s="1"/>
  <c r="AX1034" i="11"/>
  <c r="AX1026" i="11" s="1"/>
  <c r="AW1034" i="11"/>
  <c r="AV1037" i="11"/>
  <c r="AV1034" i="11" s="1"/>
  <c r="AV1038" i="11"/>
  <c r="AV1035" i="11"/>
  <c r="AV1036" i="11"/>
  <c r="AU1034" i="11"/>
  <c r="AT1034" i="11"/>
  <c r="AS1034" i="11"/>
  <c r="AS1026" i="11" s="1"/>
  <c r="AQ1037" i="11"/>
  <c r="AQ1038" i="11"/>
  <c r="AQ1035" i="11"/>
  <c r="AQ1034" i="11" s="1"/>
  <c r="AQ1036" i="11"/>
  <c r="AP1034" i="11"/>
  <c r="AO1034" i="11"/>
  <c r="AM1037" i="11"/>
  <c r="AM1038" i="11"/>
  <c r="AM1035" i="11"/>
  <c r="AM1034" i="11" s="1"/>
  <c r="AM1036" i="11"/>
  <c r="AL1034" i="11"/>
  <c r="AK1034" i="11"/>
  <c r="AJ1034" i="11"/>
  <c r="AI1037" i="11"/>
  <c r="AI1038" i="11"/>
  <c r="AI1035" i="11"/>
  <c r="AI1034" i="11" s="1"/>
  <c r="AI1036" i="11"/>
  <c r="AH1034" i="11"/>
  <c r="AG1034" i="11"/>
  <c r="AF1034" i="11"/>
  <c r="AE1037" i="11"/>
  <c r="AE1038" i="11"/>
  <c r="AE1035" i="11"/>
  <c r="AE1034" i="11" s="1"/>
  <c r="AE1036" i="11"/>
  <c r="AD1034" i="11"/>
  <c r="AC1034" i="11"/>
  <c r="AB1034" i="11"/>
  <c r="AA1037" i="11"/>
  <c r="AA1038" i="11"/>
  <c r="AA1035" i="11"/>
  <c r="AA1034" i="11" s="1"/>
  <c r="AA1036" i="11"/>
  <c r="Z1034" i="11"/>
  <c r="Y1034" i="11"/>
  <c r="Y1026" i="11" s="1"/>
  <c r="X1034" i="11"/>
  <c r="X1026" i="11" s="1"/>
  <c r="W1037" i="11"/>
  <c r="W1038" i="11"/>
  <c r="W1035" i="11"/>
  <c r="W1034" i="11" s="1"/>
  <c r="W1036" i="11"/>
  <c r="V1034" i="11"/>
  <c r="U1034" i="11"/>
  <c r="T1034" i="11"/>
  <c r="S1037" i="11"/>
  <c r="S1038" i="11"/>
  <c r="S1035" i="11"/>
  <c r="S1034" i="11" s="1"/>
  <c r="S1036" i="11"/>
  <c r="R1034" i="11"/>
  <c r="Q1034" i="11"/>
  <c r="P1034" i="11"/>
  <c r="O1034" i="11"/>
  <c r="N1034" i="11"/>
  <c r="M1034" i="11"/>
  <c r="M1026" i="11" s="1"/>
  <c r="L1034" i="11"/>
  <c r="K1034" i="11"/>
  <c r="J1034" i="11"/>
  <c r="I1034" i="11"/>
  <c r="G1034" i="11"/>
  <c r="BC1027" i="11"/>
  <c r="BB1027" i="11"/>
  <c r="BA1027" i="11"/>
  <c r="AZ1027" i="11"/>
  <c r="AZ1026" i="11" s="1"/>
  <c r="AY1027" i="11"/>
  <c r="AX1027" i="11"/>
  <c r="AW1027" i="11"/>
  <c r="AW1026" i="11" s="1"/>
  <c r="AV1028" i="11"/>
  <c r="AV1029" i="11"/>
  <c r="AV1030" i="11"/>
  <c r="AV1031" i="11"/>
  <c r="AV1032" i="11"/>
  <c r="AV1033" i="11"/>
  <c r="AU1027" i="11"/>
  <c r="AU1026" i="11" s="1"/>
  <c r="AT1027" i="11"/>
  <c r="AS1027" i="11"/>
  <c r="AQ1028" i="11"/>
  <c r="AQ1029" i="11"/>
  <c r="AQ1027" i="11" s="1"/>
  <c r="AQ1026" i="11" s="1"/>
  <c r="AQ1030" i="11"/>
  <c r="AQ1031" i="11"/>
  <c r="AQ1032" i="11"/>
  <c r="AQ1033" i="11"/>
  <c r="AP1027" i="11"/>
  <c r="AO1027" i="11"/>
  <c r="AM1028" i="11"/>
  <c r="AM1029" i="11"/>
  <c r="AM1030" i="11"/>
  <c r="AM1031" i="11"/>
  <c r="AM1032" i="11"/>
  <c r="AM1027" i="11" s="1"/>
  <c r="AM1026" i="11" s="1"/>
  <c r="AM1033" i="11"/>
  <c r="AL1027" i="11"/>
  <c r="AL1026" i="11" s="1"/>
  <c r="AK1027" i="11"/>
  <c r="AJ1027" i="11"/>
  <c r="AJ1026" i="11" s="1"/>
  <c r="AI1028" i="11"/>
  <c r="AI1029" i="11"/>
  <c r="AI1030" i="11"/>
  <c r="AI1031" i="11"/>
  <c r="AI1032" i="11"/>
  <c r="AI1033" i="11"/>
  <c r="AI1027" i="11"/>
  <c r="AH1027" i="11"/>
  <c r="AH1026" i="11" s="1"/>
  <c r="AG1027" i="11"/>
  <c r="AG1026" i="11" s="1"/>
  <c r="AF1027" i="11"/>
  <c r="AE1028" i="11"/>
  <c r="AE1029" i="11"/>
  <c r="AE1030" i="11"/>
  <c r="AE1031" i="11"/>
  <c r="AE1032" i="11"/>
  <c r="AE1033" i="11"/>
  <c r="AD1027" i="11"/>
  <c r="AC1027" i="11"/>
  <c r="AC1026" i="11" s="1"/>
  <c r="AB1027" i="11"/>
  <c r="AA1028" i="11"/>
  <c r="AA1029" i="11"/>
  <c r="AA1030" i="11"/>
  <c r="AA1027" i="11" s="1"/>
  <c r="AA1026" i="11" s="1"/>
  <c r="AA1031" i="11"/>
  <c r="AA1032" i="11"/>
  <c r="AA1033" i="11"/>
  <c r="Z1027" i="11"/>
  <c r="Z1026" i="11" s="1"/>
  <c r="Y1027" i="11"/>
  <c r="X1027" i="11"/>
  <c r="W1028" i="11"/>
  <c r="W1029" i="11"/>
  <c r="W1030" i="11"/>
  <c r="W1031" i="11"/>
  <c r="W1032" i="11"/>
  <c r="W1033" i="11"/>
  <c r="V1027" i="11"/>
  <c r="V1026" i="11" s="1"/>
  <c r="U1027" i="11"/>
  <c r="T1027" i="11"/>
  <c r="S1028" i="11"/>
  <c r="S1029" i="11"/>
  <c r="S1030" i="11"/>
  <c r="S1031" i="11"/>
  <c r="S1032" i="11"/>
  <c r="S1033" i="11"/>
  <c r="S1027" i="11"/>
  <c r="S1026" i="11" s="1"/>
  <c r="R1027" i="11"/>
  <c r="R1026" i="11" s="1"/>
  <c r="Q1027" i="11"/>
  <c r="P1027" i="11"/>
  <c r="O1027" i="11"/>
  <c r="N1027" i="11"/>
  <c r="N1026" i="11" s="1"/>
  <c r="M1027" i="11"/>
  <c r="L1027" i="11"/>
  <c r="K1027" i="11"/>
  <c r="K1026" i="11" s="1"/>
  <c r="J1027" i="11"/>
  <c r="J1026" i="11" s="1"/>
  <c r="I1027" i="11"/>
  <c r="I1026" i="11" s="1"/>
  <c r="BB1026" i="11"/>
  <c r="BA1026" i="11"/>
  <c r="AT1026" i="11"/>
  <c r="AP1026" i="11"/>
  <c r="AO1026" i="11"/>
  <c r="AF1026" i="11"/>
  <c r="AD1026" i="11"/>
  <c r="AB1026" i="11"/>
  <c r="T1026" i="11"/>
  <c r="Q1026" i="11"/>
  <c r="P1026" i="11"/>
  <c r="O1026" i="11"/>
  <c r="L1026" i="11"/>
  <c r="G1027" i="11"/>
  <c r="G1026" i="11" s="1"/>
  <c r="BE1015" i="11"/>
  <c r="BC1019" i="11"/>
  <c r="BB1019" i="11"/>
  <c r="BA1019" i="11"/>
  <c r="AZ1019" i="11"/>
  <c r="AY1019" i="11"/>
  <c r="AX1019" i="11"/>
  <c r="AW1019" i="11"/>
  <c r="AV1020" i="11"/>
  <c r="AV1021" i="11"/>
  <c r="AV1022" i="11"/>
  <c r="AV1019" i="11" s="1"/>
  <c r="AV1023" i="11"/>
  <c r="AU1019" i="11"/>
  <c r="AU1015" i="11" s="1"/>
  <c r="AT1019" i="11"/>
  <c r="AS1019" i="11"/>
  <c r="AQ1020" i="11"/>
  <c r="AQ1019" i="11" s="1"/>
  <c r="AQ1021" i="11"/>
  <c r="AQ1022" i="11"/>
  <c r="AQ1023" i="11"/>
  <c r="AP1019" i="11"/>
  <c r="AO1019" i="11"/>
  <c r="AM1020" i="11"/>
  <c r="AM1021" i="11"/>
  <c r="AM1022" i="11"/>
  <c r="AM1023" i="11"/>
  <c r="AM1019" i="11"/>
  <c r="AL1019" i="11"/>
  <c r="AK1019" i="11"/>
  <c r="AJ1020" i="11"/>
  <c r="AI1020" i="11" s="1"/>
  <c r="AJ1021" i="11"/>
  <c r="AJ1022" i="11"/>
  <c r="AJ1023" i="11"/>
  <c r="AJ1019" i="11"/>
  <c r="AI1021" i="11"/>
  <c r="AI1022" i="11"/>
  <c r="AI1023" i="11"/>
  <c r="AI1019" i="11" s="1"/>
  <c r="AH1019" i="11"/>
  <c r="AG1019" i="11"/>
  <c r="AF1020" i="11"/>
  <c r="AE1020" i="11" s="1"/>
  <c r="AF1021" i="11"/>
  <c r="AF1022" i="11"/>
  <c r="AF1023" i="11"/>
  <c r="AF1019" i="11"/>
  <c r="AE1021" i="11"/>
  <c r="AE1022" i="11"/>
  <c r="AE1023" i="11"/>
  <c r="AE1019" i="11"/>
  <c r="AD1019" i="11"/>
  <c r="AC1019" i="11"/>
  <c r="AB1019" i="11"/>
  <c r="AA1020" i="11"/>
  <c r="AA1021" i="11"/>
  <c r="AA1022" i="11"/>
  <c r="AA1023" i="11"/>
  <c r="Z1019" i="11"/>
  <c r="Y1019" i="11"/>
  <c r="X1019" i="11"/>
  <c r="W1020" i="11"/>
  <c r="W1019" i="11" s="1"/>
  <c r="W1021" i="11"/>
  <c r="W1022" i="11"/>
  <c r="W1023" i="11"/>
  <c r="V1019" i="11"/>
  <c r="U1019" i="11"/>
  <c r="T1019" i="11"/>
  <c r="S1020" i="11"/>
  <c r="S1021" i="11"/>
  <c r="S1022" i="11"/>
  <c r="S1023" i="11"/>
  <c r="S1019" i="11"/>
  <c r="R1019" i="11"/>
  <c r="Q1019" i="11"/>
  <c r="P1019" i="11"/>
  <c r="O1020" i="11"/>
  <c r="O1019" i="11" s="1"/>
  <c r="O1021" i="11"/>
  <c r="O1022" i="11"/>
  <c r="O1023" i="11"/>
  <c r="N1019" i="11"/>
  <c r="M1019" i="11"/>
  <c r="L1019" i="11"/>
  <c r="L1015" i="11" s="1"/>
  <c r="K1019" i="11"/>
  <c r="J1019" i="11"/>
  <c r="I1019" i="11"/>
  <c r="G1019" i="11"/>
  <c r="BC1016" i="11"/>
  <c r="BB1016" i="11"/>
  <c r="BA1016" i="11"/>
  <c r="AZ1016" i="11"/>
  <c r="AZ1015" i="11" s="1"/>
  <c r="AY1016" i="11"/>
  <c r="AX1016" i="11"/>
  <c r="AW1016" i="11"/>
  <c r="AW1015" i="11" s="1"/>
  <c r="AV1018" i="11"/>
  <c r="AV1016" i="11" s="1"/>
  <c r="AU1016" i="11"/>
  <c r="AT1016" i="11"/>
  <c r="AS1016" i="11"/>
  <c r="AS1015" i="11" s="1"/>
  <c r="AQ1017" i="11"/>
  <c r="AQ1016" i="11" s="1"/>
  <c r="AQ1018" i="11"/>
  <c r="AP1016" i="11"/>
  <c r="AP1015" i="11" s="1"/>
  <c r="AO1016" i="11"/>
  <c r="AM1017" i="11"/>
  <c r="AM1018" i="11"/>
  <c r="AM1016" i="11"/>
  <c r="AM1015" i="11" s="1"/>
  <c r="AL1016" i="11"/>
  <c r="AL1015" i="11" s="1"/>
  <c r="AK1016" i="11"/>
  <c r="AJ1017" i="11"/>
  <c r="AJ1016" i="11" s="1"/>
  <c r="AJ1015" i="11" s="1"/>
  <c r="AJ1018" i="11"/>
  <c r="AI1018" i="11" s="1"/>
  <c r="AH1016" i="11"/>
  <c r="AH1015" i="11" s="1"/>
  <c r="AG1016" i="11"/>
  <c r="AG1015" i="11" s="1"/>
  <c r="AF1017" i="11"/>
  <c r="AE1017" i="11" s="1"/>
  <c r="AF1018" i="11"/>
  <c r="AE1018" i="11" s="1"/>
  <c r="AD1016" i="11"/>
  <c r="AC1016" i="11"/>
  <c r="AB1016" i="11"/>
  <c r="AA1017" i="11"/>
  <c r="AA1016" i="11" s="1"/>
  <c r="AA1018" i="11"/>
  <c r="Z1016" i="11"/>
  <c r="Z1015" i="11" s="1"/>
  <c r="Y1016" i="11"/>
  <c r="Y1015" i="11" s="1"/>
  <c r="X1016" i="11"/>
  <c r="W1017" i="11"/>
  <c r="W1018" i="11"/>
  <c r="W1016" i="11"/>
  <c r="V1016" i="11"/>
  <c r="V1015" i="11" s="1"/>
  <c r="U1016" i="11"/>
  <c r="T1016" i="11"/>
  <c r="S1017" i="11"/>
  <c r="S1016" i="11" s="1"/>
  <c r="S1018" i="11"/>
  <c r="R1016" i="11"/>
  <c r="Q1016" i="11"/>
  <c r="Q1015" i="11" s="1"/>
  <c r="P1016" i="11"/>
  <c r="P1015" i="11" s="1"/>
  <c r="O1017" i="11"/>
  <c r="O1018" i="11"/>
  <c r="O1016" i="11" s="1"/>
  <c r="N1016" i="11"/>
  <c r="N1015" i="11" s="1"/>
  <c r="M1016" i="11"/>
  <c r="L1016" i="11"/>
  <c r="K1016" i="11"/>
  <c r="K1015" i="11" s="1"/>
  <c r="J1016" i="11"/>
  <c r="J1015" i="11" s="1"/>
  <c r="I1016" i="11"/>
  <c r="I1015" i="11" s="1"/>
  <c r="BC1015" i="11"/>
  <c r="BB1015" i="11"/>
  <c r="BA1015" i="11"/>
  <c r="AY1015" i="11"/>
  <c r="AX1015" i="11"/>
  <c r="AT1015" i="11"/>
  <c r="AO1015" i="11"/>
  <c r="AK1015" i="11"/>
  <c r="AD1015" i="11"/>
  <c r="AC1015" i="11"/>
  <c r="AB1015" i="11"/>
  <c r="U1015" i="11"/>
  <c r="T1015" i="11"/>
  <c r="R1015" i="11"/>
  <c r="O1015" i="11"/>
  <c r="M1015" i="11"/>
  <c r="G1016" i="11"/>
  <c r="G1015" i="11" s="1"/>
  <c r="BE992" i="11"/>
  <c r="BC993" i="11"/>
  <c r="BC997" i="11"/>
  <c r="BC992" i="11" s="1"/>
  <c r="BC991" i="11" s="1"/>
  <c r="BB993" i="11"/>
  <c r="BB997" i="11"/>
  <c r="BB992" i="11"/>
  <c r="BA993" i="11"/>
  <c r="BA997" i="11"/>
  <c r="BA992" i="11"/>
  <c r="AZ993" i="11"/>
  <c r="AZ992" i="11" s="1"/>
  <c r="AZ997" i="11"/>
  <c r="AY993" i="11"/>
  <c r="AY997" i="11"/>
  <c r="AY992" i="11" s="1"/>
  <c r="AX993" i="11"/>
  <c r="AX997" i="11"/>
  <c r="AX992" i="11"/>
  <c r="AW999" i="11"/>
  <c r="AW1000" i="11"/>
  <c r="AW1001" i="11"/>
  <c r="AW998" i="11"/>
  <c r="AW993" i="11"/>
  <c r="AV994" i="11"/>
  <c r="AV995" i="11"/>
  <c r="AV996" i="11"/>
  <c r="AV999" i="11"/>
  <c r="AV1000" i="11"/>
  <c r="AV1001" i="11"/>
  <c r="AU993" i="11"/>
  <c r="AU997" i="11"/>
  <c r="AU992" i="11"/>
  <c r="AT993" i="11"/>
  <c r="AT992" i="11" s="1"/>
  <c r="AT997" i="11"/>
  <c r="AS993" i="11"/>
  <c r="AS992" i="11" s="1"/>
  <c r="AS997" i="11"/>
  <c r="AQ994" i="11"/>
  <c r="AQ995" i="11"/>
  <c r="AQ993" i="11" s="1"/>
  <c r="AQ996" i="11"/>
  <c r="AQ998" i="11"/>
  <c r="AQ999" i="11"/>
  <c r="AQ1000" i="11"/>
  <c r="AQ1001" i="11"/>
  <c r="AP993" i="11"/>
  <c r="AP992" i="11" s="1"/>
  <c r="AP997" i="11"/>
  <c r="AO993" i="11"/>
  <c r="AO992" i="11" s="1"/>
  <c r="AO997" i="11"/>
  <c r="AM994" i="11"/>
  <c r="AM995" i="11"/>
  <c r="AM996" i="11"/>
  <c r="AM998" i="11"/>
  <c r="AM997" i="11" s="1"/>
  <c r="AM999" i="11"/>
  <c r="AM1000" i="11"/>
  <c r="AM1001" i="11"/>
  <c r="AL993" i="11"/>
  <c r="AL997" i="11"/>
  <c r="AL992" i="11" s="1"/>
  <c r="AK993" i="11"/>
  <c r="AK992" i="11" s="1"/>
  <c r="AK997" i="11"/>
  <c r="AJ999" i="11"/>
  <c r="AJ997" i="11" s="1"/>
  <c r="AJ1000" i="11"/>
  <c r="AI1000" i="11" s="1"/>
  <c r="AJ1001" i="11"/>
  <c r="AI1001" i="11" s="1"/>
  <c r="AJ998" i="11"/>
  <c r="AJ994" i="11"/>
  <c r="AI995" i="11"/>
  <c r="AI996" i="11"/>
  <c r="AI998" i="11"/>
  <c r="AI999" i="11"/>
  <c r="AH993" i="11"/>
  <c r="AH997" i="11"/>
  <c r="AH992" i="11" s="1"/>
  <c r="AG993" i="11"/>
  <c r="AG997" i="11"/>
  <c r="AF994" i="11"/>
  <c r="AF993" i="11" s="1"/>
  <c r="AF992" i="11" s="1"/>
  <c r="AF996" i="11"/>
  <c r="AE996" i="11" s="1"/>
  <c r="AF997" i="11"/>
  <c r="AE994" i="11"/>
  <c r="AE993" i="11" s="1"/>
  <c r="AE995" i="11"/>
  <c r="AE998" i="11"/>
  <c r="AE999" i="11"/>
  <c r="AE1000" i="11"/>
  <c r="AE1001" i="11"/>
  <c r="AD993" i="11"/>
  <c r="AD997" i="11"/>
  <c r="AD992" i="11"/>
  <c r="AC993" i="11"/>
  <c r="AC997" i="11"/>
  <c r="AC992" i="11" s="1"/>
  <c r="AB993" i="11"/>
  <c r="AB997" i="11"/>
  <c r="AA994" i="11"/>
  <c r="AA993" i="11" s="1"/>
  <c r="AA992" i="11" s="1"/>
  <c r="AA995" i="11"/>
  <c r="AA996" i="11"/>
  <c r="AA998" i="11"/>
  <c r="AA999" i="11"/>
  <c r="AA997" i="11" s="1"/>
  <c r="AA1000" i="11"/>
  <c r="AA1001" i="11"/>
  <c r="Z993" i="11"/>
  <c r="Z992" i="11" s="1"/>
  <c r="Z997" i="11"/>
  <c r="Y993" i="11"/>
  <c r="Y992" i="11" s="1"/>
  <c r="Y997" i="11"/>
  <c r="X993" i="11"/>
  <c r="X992" i="11" s="1"/>
  <c r="X997" i="11"/>
  <c r="W994" i="11"/>
  <c r="W995" i="11"/>
  <c r="W996" i="11"/>
  <c r="W993" i="11" s="1"/>
  <c r="W992" i="11" s="1"/>
  <c r="W998" i="11"/>
  <c r="W999" i="11"/>
  <c r="W997" i="11" s="1"/>
  <c r="W1000" i="11"/>
  <c r="W1001" i="11"/>
  <c r="V993" i="11"/>
  <c r="V992" i="11" s="1"/>
  <c r="V997" i="11"/>
  <c r="U993" i="11"/>
  <c r="U997" i="11"/>
  <c r="U992" i="11"/>
  <c r="T993" i="11"/>
  <c r="T997" i="11"/>
  <c r="T992" i="11" s="1"/>
  <c r="S994" i="11"/>
  <c r="S995" i="11"/>
  <c r="S996" i="11"/>
  <c r="S993" i="11"/>
  <c r="S998" i="11"/>
  <c r="S999" i="11"/>
  <c r="S1000" i="11"/>
  <c r="S1001" i="11"/>
  <c r="S997" i="11" s="1"/>
  <c r="R993" i="11"/>
  <c r="R992" i="11" s="1"/>
  <c r="R997" i="11"/>
  <c r="Q993" i="11"/>
  <c r="Q997" i="11"/>
  <c r="Q992" i="11"/>
  <c r="P993" i="11"/>
  <c r="P997" i="11"/>
  <c r="P992" i="11" s="1"/>
  <c r="O995" i="11"/>
  <c r="O996" i="11"/>
  <c r="O994" i="11"/>
  <c r="O997" i="11"/>
  <c r="N993" i="11"/>
  <c r="N997" i="11"/>
  <c r="N992" i="11"/>
  <c r="M993" i="11"/>
  <c r="M997" i="11"/>
  <c r="M992" i="11" s="1"/>
  <c r="L993" i="11"/>
  <c r="L997" i="11"/>
  <c r="K993" i="11"/>
  <c r="K992" i="11" s="1"/>
  <c r="K997" i="11"/>
  <c r="J993" i="11"/>
  <c r="J997" i="11"/>
  <c r="J992" i="11"/>
  <c r="I993" i="11"/>
  <c r="I997" i="11"/>
  <c r="I992" i="11" s="1"/>
  <c r="G993" i="11"/>
  <c r="G997" i="11"/>
  <c r="BE963" i="11"/>
  <c r="BC964" i="11"/>
  <c r="BC978" i="11"/>
  <c r="BC963" i="11"/>
  <c r="BB964" i="11"/>
  <c r="BB978" i="11"/>
  <c r="BB963" i="11" s="1"/>
  <c r="BA964" i="11"/>
  <c r="BA978" i="11"/>
  <c r="AZ964" i="11"/>
  <c r="AZ963" i="11" s="1"/>
  <c r="AZ978" i="11"/>
  <c r="AY964" i="11"/>
  <c r="AY978" i="11"/>
  <c r="AY963" i="11"/>
  <c r="AX964" i="11"/>
  <c r="AX978" i="11"/>
  <c r="AX963" i="11" s="1"/>
  <c r="AW964" i="11"/>
  <c r="AW979" i="11"/>
  <c r="AW980" i="11"/>
  <c r="AW981" i="11"/>
  <c r="AW982" i="11"/>
  <c r="AV982" i="11" s="1"/>
  <c r="AW983" i="11"/>
  <c r="AW984" i="11"/>
  <c r="AV965" i="11"/>
  <c r="AV966" i="11"/>
  <c r="AV967" i="11"/>
  <c r="AV968" i="11"/>
  <c r="AV964" i="11" s="1"/>
  <c r="AV969" i="11"/>
  <c r="AV970" i="11"/>
  <c r="AV971" i="11"/>
  <c r="AV972" i="11"/>
  <c r="AV973" i="11"/>
  <c r="AV974" i="11"/>
  <c r="AV975" i="11"/>
  <c r="AV976" i="11"/>
  <c r="AV977" i="11"/>
  <c r="AV980" i="11"/>
  <c r="AV981" i="11"/>
  <c r="AV983" i="11"/>
  <c r="AV984" i="11"/>
  <c r="AU964" i="11"/>
  <c r="AU978" i="11"/>
  <c r="AT964" i="11"/>
  <c r="AT978" i="11"/>
  <c r="AT963" i="11"/>
  <c r="AS964" i="11"/>
  <c r="AS963" i="11" s="1"/>
  <c r="AS978" i="11"/>
  <c r="AQ965" i="11"/>
  <c r="AQ966" i="11"/>
  <c r="AQ967" i="11"/>
  <c r="AQ968" i="11"/>
  <c r="AQ969" i="11"/>
  <c r="AQ970" i="11"/>
  <c r="AQ971" i="11"/>
  <c r="AQ972" i="11"/>
  <c r="AQ973" i="11"/>
  <c r="AQ974" i="11"/>
  <c r="AQ975" i="11"/>
  <c r="AQ976" i="11"/>
  <c r="AQ977" i="11"/>
  <c r="AQ979" i="11"/>
  <c r="AQ980" i="11"/>
  <c r="AQ981" i="11"/>
  <c r="AQ982" i="11"/>
  <c r="AQ983" i="11"/>
  <c r="AQ984" i="11"/>
  <c r="AQ978" i="11"/>
  <c r="AP964" i="11"/>
  <c r="AP978" i="11"/>
  <c r="AP963" i="11" s="1"/>
  <c r="AO964" i="11"/>
  <c r="AO963" i="11" s="1"/>
  <c r="AO978" i="11"/>
  <c r="AM965" i="11"/>
  <c r="AM966" i="11"/>
  <c r="AM967" i="11"/>
  <c r="AM968" i="11"/>
  <c r="AM969" i="11"/>
  <c r="AM970" i="11"/>
  <c r="AM971" i="11"/>
  <c r="AM972" i="11"/>
  <c r="AM973" i="11"/>
  <c r="AM974" i="11"/>
  <c r="AM975" i="11"/>
  <c r="AM976" i="11"/>
  <c r="AM977" i="11"/>
  <c r="AM979" i="11"/>
  <c r="AM980" i="11"/>
  <c r="AM981" i="11"/>
  <c r="AM978" i="11" s="1"/>
  <c r="AM982" i="11"/>
  <c r="AM983" i="11"/>
  <c r="AM984" i="11"/>
  <c r="AL964" i="11"/>
  <c r="AL978" i="11"/>
  <c r="AL963" i="11"/>
  <c r="AK964" i="11"/>
  <c r="AK978" i="11"/>
  <c r="AK963" i="11" s="1"/>
  <c r="AJ966" i="11"/>
  <c r="AI966" i="11" s="1"/>
  <c r="AJ967" i="11"/>
  <c r="AJ968" i="11"/>
  <c r="AJ969" i="11"/>
  <c r="AI969" i="11" s="1"/>
  <c r="AJ970" i="11"/>
  <c r="AJ971" i="11"/>
  <c r="AJ972" i="11"/>
  <c r="AJ973" i="11"/>
  <c r="AI973" i="11" s="1"/>
  <c r="AJ974" i="11"/>
  <c r="AI974" i="11" s="1"/>
  <c r="AJ975" i="11"/>
  <c r="AJ976" i="11"/>
  <c r="AI976" i="11" s="1"/>
  <c r="AJ977" i="11"/>
  <c r="AJ965" i="11"/>
  <c r="AI965" i="11" s="1"/>
  <c r="AJ964" i="11"/>
  <c r="AJ979" i="11"/>
  <c r="AJ980" i="11"/>
  <c r="AJ981" i="11"/>
  <c r="AI981" i="11" s="1"/>
  <c r="AJ982" i="11"/>
  <c r="AJ983" i="11"/>
  <c r="AJ984" i="11"/>
  <c r="AJ978" i="11"/>
  <c r="AI967" i="11"/>
  <c r="AI968" i="11"/>
  <c r="AI970" i="11"/>
  <c r="AI971" i="11"/>
  <c r="AI972" i="11"/>
  <c r="AI975" i="11"/>
  <c r="AI977" i="11"/>
  <c r="AI979" i="11"/>
  <c r="AI980" i="11"/>
  <c r="AI982" i="11"/>
  <c r="AI983" i="11"/>
  <c r="AI984" i="11"/>
  <c r="AH964" i="11"/>
  <c r="AH963" i="11" s="1"/>
  <c r="AH978" i="11"/>
  <c r="AG964" i="11"/>
  <c r="AG978" i="11"/>
  <c r="AG963" i="11"/>
  <c r="AF966" i="11"/>
  <c r="AF967" i="11"/>
  <c r="AE967" i="11" s="1"/>
  <c r="AF968" i="11"/>
  <c r="AF969" i="11"/>
  <c r="AF970" i="11"/>
  <c r="AF971" i="11"/>
  <c r="AE971" i="11" s="1"/>
  <c r="AF972" i="11"/>
  <c r="AF973" i="11"/>
  <c r="AF974" i="11"/>
  <c r="AE974" i="11" s="1"/>
  <c r="AF975" i="11"/>
  <c r="AF976" i="11"/>
  <c r="AE976" i="11" s="1"/>
  <c r="AF977" i="11"/>
  <c r="AE977" i="11" s="1"/>
  <c r="AF965" i="11"/>
  <c r="AF979" i="11"/>
  <c r="AE979" i="11" s="1"/>
  <c r="AF980" i="11"/>
  <c r="AF981" i="11"/>
  <c r="AF982" i="11"/>
  <c r="AF983" i="11"/>
  <c r="AE983" i="11" s="1"/>
  <c r="AE978" i="11" s="1"/>
  <c r="AF984" i="11"/>
  <c r="AE965" i="11"/>
  <c r="AE966" i="11"/>
  <c r="AE968" i="11"/>
  <c r="AE969" i="11"/>
  <c r="AE970" i="11"/>
  <c r="AE973" i="11"/>
  <c r="AE975" i="11"/>
  <c r="AE980" i="11"/>
  <c r="AE981" i="11"/>
  <c r="AE982" i="11"/>
  <c r="AE984" i="11"/>
  <c r="AD964" i="11"/>
  <c r="AD978" i="11"/>
  <c r="AD963" i="11"/>
  <c r="AC964" i="11"/>
  <c r="AC963" i="11" s="1"/>
  <c r="AC978" i="11"/>
  <c r="AB964" i="11"/>
  <c r="AB963" i="11" s="1"/>
  <c r="AB978" i="11"/>
  <c r="AA965" i="11"/>
  <c r="AA966" i="11"/>
  <c r="AA967" i="11"/>
  <c r="AA968" i="11"/>
  <c r="AA969" i="11"/>
  <c r="AA970" i="11"/>
  <c r="AA971" i="11"/>
  <c r="AA972" i="11"/>
  <c r="AA973" i="11"/>
  <c r="AA974" i="11"/>
  <c r="AA975" i="11"/>
  <c r="AA976" i="11"/>
  <c r="AA977" i="11"/>
  <c r="AA964" i="11"/>
  <c r="AA979" i="11"/>
  <c r="AA980" i="11"/>
  <c r="AA981" i="11"/>
  <c r="AA982" i="11"/>
  <c r="AA983" i="11"/>
  <c r="AA984" i="11"/>
  <c r="AA978" i="11"/>
  <c r="Z964" i="11"/>
  <c r="Z963" i="11" s="1"/>
  <c r="Z978" i="11"/>
  <c r="Y964" i="11"/>
  <c r="Y963" i="11" s="1"/>
  <c r="Y978" i="11"/>
  <c r="X964" i="11"/>
  <c r="X978" i="11"/>
  <c r="X963" i="11" s="1"/>
  <c r="W965" i="11"/>
  <c r="W966" i="11"/>
  <c r="W967" i="11"/>
  <c r="W964" i="11" s="1"/>
  <c r="W968" i="11"/>
  <c r="W969" i="11"/>
  <c r="W970" i="11"/>
  <c r="W971" i="11"/>
  <c r="W972" i="11"/>
  <c r="W973" i="11"/>
  <c r="W974" i="11"/>
  <c r="W975" i="11"/>
  <c r="W976" i="11"/>
  <c r="W977" i="11"/>
  <c r="W979" i="11"/>
  <c r="W978" i="11" s="1"/>
  <c r="W980" i="11"/>
  <c r="W981" i="11"/>
  <c r="W982" i="11"/>
  <c r="W983" i="11"/>
  <c r="W984" i="11"/>
  <c r="V964" i="11"/>
  <c r="V963" i="11" s="1"/>
  <c r="V978" i="11"/>
  <c r="U964" i="11"/>
  <c r="U963" i="11" s="1"/>
  <c r="U978" i="11"/>
  <c r="T964" i="11"/>
  <c r="T978" i="11"/>
  <c r="T963" i="11"/>
  <c r="S965" i="11"/>
  <c r="S966" i="11"/>
  <c r="S967" i="11"/>
  <c r="S968" i="11"/>
  <c r="S969" i="11"/>
  <c r="S970" i="11"/>
  <c r="S971" i="11"/>
  <c r="S972" i="11"/>
  <c r="S973" i="11"/>
  <c r="S974" i="11"/>
  <c r="S975" i="11"/>
  <c r="S976" i="11"/>
  <c r="S977" i="11"/>
  <c r="S979" i="11"/>
  <c r="S980" i="11"/>
  <c r="S981" i="11"/>
  <c r="S982" i="11"/>
  <c r="S983" i="11"/>
  <c r="S984" i="11"/>
  <c r="R964" i="11"/>
  <c r="R978" i="11"/>
  <c r="Q964" i="11"/>
  <c r="Q978" i="11"/>
  <c r="Q963" i="11"/>
  <c r="P964" i="11"/>
  <c r="P963" i="11" s="1"/>
  <c r="P978" i="11"/>
  <c r="O965" i="11"/>
  <c r="O966" i="11"/>
  <c r="O967" i="11"/>
  <c r="O968" i="11"/>
  <c r="O969" i="11"/>
  <c r="O970" i="11"/>
  <c r="O971" i="11"/>
  <c r="O972" i="11"/>
  <c r="O973" i="11"/>
  <c r="O974" i="11"/>
  <c r="O975" i="11"/>
  <c r="O976" i="11"/>
  <c r="O977" i="11"/>
  <c r="O979" i="11"/>
  <c r="O980" i="11"/>
  <c r="O981" i="11"/>
  <c r="O982" i="11"/>
  <c r="O983" i="11"/>
  <c r="O984" i="11"/>
  <c r="O978" i="11"/>
  <c r="N964" i="11"/>
  <c r="N978" i="11"/>
  <c r="N963" i="11"/>
  <c r="M964" i="11"/>
  <c r="M963" i="11" s="1"/>
  <c r="M978" i="11"/>
  <c r="L964" i="11"/>
  <c r="L978" i="11"/>
  <c r="L963" i="11"/>
  <c r="K964" i="11"/>
  <c r="K978" i="11"/>
  <c r="K963" i="11"/>
  <c r="J964" i="11"/>
  <c r="J978" i="11"/>
  <c r="J963" i="11" s="1"/>
  <c r="I964" i="11"/>
  <c r="I963" i="11" s="1"/>
  <c r="I978" i="11"/>
  <c r="G965" i="11"/>
  <c r="G966" i="11"/>
  <c r="G969" i="11"/>
  <c r="G973" i="11"/>
  <c r="G974" i="11"/>
  <c r="G975" i="11"/>
  <c r="G977" i="11"/>
  <c r="G964" i="11"/>
  <c r="G963" i="11" s="1"/>
  <c r="G983" i="11"/>
  <c r="G978" i="11" s="1"/>
  <c r="AW986" i="11"/>
  <c r="AW985" i="11" s="1"/>
  <c r="BC948" i="11"/>
  <c r="BB948" i="11"/>
  <c r="BB947" i="11" s="1"/>
  <c r="BA948" i="11"/>
  <c r="AZ948" i="11"/>
  <c r="AY948" i="11"/>
  <c r="AX948" i="11"/>
  <c r="AW948" i="11"/>
  <c r="AW947" i="11" s="1"/>
  <c r="AV949" i="11"/>
  <c r="AV950" i="11"/>
  <c r="AV951" i="11"/>
  <c r="AU948" i="11"/>
  <c r="AT948" i="11"/>
  <c r="AS948" i="11"/>
  <c r="AS947" i="11" s="1"/>
  <c r="AQ949" i="11"/>
  <c r="AQ950" i="11"/>
  <c r="AQ948" i="11" s="1"/>
  <c r="AQ947" i="11" s="1"/>
  <c r="AQ951" i="11"/>
  <c r="AP948" i="11"/>
  <c r="AP947" i="11" s="1"/>
  <c r="AO948" i="11"/>
  <c r="AM949" i="11"/>
  <c r="AM950" i="11"/>
  <c r="AM951" i="11"/>
  <c r="AL948" i="11"/>
  <c r="AK948" i="11"/>
  <c r="AJ948" i="11"/>
  <c r="AJ947" i="11" s="1"/>
  <c r="AI949" i="11"/>
  <c r="AI950" i="11"/>
  <c r="AI951" i="11"/>
  <c r="AH948" i="11"/>
  <c r="AG948" i="11"/>
  <c r="AF948" i="11"/>
  <c r="AE949" i="11"/>
  <c r="AE950" i="11"/>
  <c r="AE951" i="11"/>
  <c r="AE948" i="11"/>
  <c r="AD948" i="11"/>
  <c r="AC948" i="11"/>
  <c r="AC947" i="11" s="1"/>
  <c r="AB948" i="11"/>
  <c r="AB947" i="11" s="1"/>
  <c r="AA949" i="11"/>
  <c r="AA950" i="11"/>
  <c r="AA951" i="11"/>
  <c r="AA948" i="11"/>
  <c r="Z948" i="11"/>
  <c r="Y948" i="11"/>
  <c r="X948" i="11"/>
  <c r="W949" i="11"/>
  <c r="W950" i="11"/>
  <c r="W951" i="11"/>
  <c r="W948" i="11"/>
  <c r="V948" i="11"/>
  <c r="U948" i="11"/>
  <c r="T948" i="11"/>
  <c r="S949" i="11"/>
  <c r="S950" i="11"/>
  <c r="S948" i="11" s="1"/>
  <c r="S951" i="11"/>
  <c r="R948" i="11"/>
  <c r="Q948" i="11"/>
  <c r="P948" i="11"/>
  <c r="P947" i="11" s="1"/>
  <c r="O948" i="11"/>
  <c r="N948" i="11"/>
  <c r="M948" i="11"/>
  <c r="M947" i="11" s="1"/>
  <c r="L948" i="11"/>
  <c r="L947" i="11" s="1"/>
  <c r="K948" i="11"/>
  <c r="J948" i="11"/>
  <c r="I948" i="11"/>
  <c r="BC952" i="11"/>
  <c r="BC947" i="11" s="1"/>
  <c r="BB952" i="11"/>
  <c r="BA952" i="11"/>
  <c r="BA947" i="11" s="1"/>
  <c r="AZ952" i="11"/>
  <c r="AZ947" i="11" s="1"/>
  <c r="AY952" i="11"/>
  <c r="AY947" i="11"/>
  <c r="AX952" i="11"/>
  <c r="AX947" i="11"/>
  <c r="AW952" i="11"/>
  <c r="AV953" i="11"/>
  <c r="AV954" i="11"/>
  <c r="AV952" i="11"/>
  <c r="AV956" i="11"/>
  <c r="AV957" i="11"/>
  <c r="AV958" i="11"/>
  <c r="AV959" i="11"/>
  <c r="AV960" i="11"/>
  <c r="AV961" i="11"/>
  <c r="AV962" i="11"/>
  <c r="AU952" i="11"/>
  <c r="AU947" i="11" s="1"/>
  <c r="AT952" i="11"/>
  <c r="AT947" i="11"/>
  <c r="AS952" i="11"/>
  <c r="AQ953" i="11"/>
  <c r="AQ952" i="11" s="1"/>
  <c r="AQ954" i="11"/>
  <c r="AQ956" i="11"/>
  <c r="AQ957" i="11"/>
  <c r="AQ958" i="11"/>
  <c r="AQ959" i="11"/>
  <c r="AQ960" i="11"/>
  <c r="AQ961" i="11"/>
  <c r="AQ962" i="11"/>
  <c r="AP952" i="11"/>
  <c r="AO952" i="11"/>
  <c r="AO947" i="11"/>
  <c r="AM953" i="11"/>
  <c r="AM954" i="11"/>
  <c r="AM952" i="11"/>
  <c r="AM956" i="11"/>
  <c r="AM957" i="11"/>
  <c r="AM958" i="11"/>
  <c r="AM959" i="11"/>
  <c r="AM960" i="11"/>
  <c r="AM961" i="11"/>
  <c r="AM962" i="11"/>
  <c r="AL952" i="11"/>
  <c r="AK952" i="11"/>
  <c r="AK947" i="11" s="1"/>
  <c r="AJ952" i="11"/>
  <c r="AI953" i="11"/>
  <c r="AI952" i="11" s="1"/>
  <c r="AI954" i="11"/>
  <c r="AI956" i="11"/>
  <c r="AI957" i="11"/>
  <c r="AI958" i="11"/>
  <c r="AI959" i="11"/>
  <c r="AI960" i="11"/>
  <c r="AI961" i="11"/>
  <c r="AI962" i="11"/>
  <c r="AH952" i="11"/>
  <c r="AH947" i="11"/>
  <c r="AG952" i="11"/>
  <c r="AF952" i="11"/>
  <c r="AF947" i="11" s="1"/>
  <c r="AE953" i="11"/>
  <c r="AE954" i="11"/>
  <c r="AE956" i="11"/>
  <c r="AE957" i="11"/>
  <c r="AE958" i="11"/>
  <c r="AE959" i="11"/>
  <c r="AE960" i="11"/>
  <c r="AE961" i="11"/>
  <c r="AE962" i="11"/>
  <c r="AD952" i="11"/>
  <c r="AD947" i="11" s="1"/>
  <c r="AC952" i="11"/>
  <c r="AB952" i="11"/>
  <c r="AA953" i="11"/>
  <c r="AA954" i="11"/>
  <c r="AA952" i="11"/>
  <c r="AA956" i="11"/>
  <c r="AA957" i="11"/>
  <c r="AA958" i="11"/>
  <c r="AA959" i="11"/>
  <c r="AA960" i="11"/>
  <c r="AA961" i="11"/>
  <c r="AA962" i="11"/>
  <c r="AA947" i="11"/>
  <c r="Z952" i="11"/>
  <c r="Y952" i="11"/>
  <c r="Y947" i="11"/>
  <c r="X952" i="11"/>
  <c r="X947" i="11" s="1"/>
  <c r="W953" i="11"/>
  <c r="W952" i="11" s="1"/>
  <c r="W954" i="11"/>
  <c r="W956" i="11"/>
  <c r="W957" i="11"/>
  <c r="W958" i="11"/>
  <c r="W959" i="11"/>
  <c r="W960" i="11"/>
  <c r="W961" i="11"/>
  <c r="W962" i="11"/>
  <c r="V952" i="11"/>
  <c r="V947" i="11"/>
  <c r="U952" i="11"/>
  <c r="U947" i="11" s="1"/>
  <c r="T952" i="11"/>
  <c r="S953" i="11"/>
  <c r="S954" i="11"/>
  <c r="S956" i="11"/>
  <c r="S957" i="11"/>
  <c r="S958" i="11"/>
  <c r="S959" i="11"/>
  <c r="S960" i="11"/>
  <c r="S961" i="11"/>
  <c r="S962" i="11"/>
  <c r="R952" i="11"/>
  <c r="R947" i="11"/>
  <c r="Q952" i="11"/>
  <c r="Q947" i="11" s="1"/>
  <c r="P952" i="11"/>
  <c r="O952" i="11"/>
  <c r="O947" i="11" s="1"/>
  <c r="N952" i="11"/>
  <c r="N947" i="11"/>
  <c r="M952" i="11"/>
  <c r="L952" i="11"/>
  <c r="K952" i="11"/>
  <c r="J952" i="11"/>
  <c r="J947" i="11"/>
  <c r="I952" i="11"/>
  <c r="G948" i="11"/>
  <c r="G947" i="11" s="1"/>
  <c r="G952" i="11"/>
  <c r="BE947" i="11"/>
  <c r="BC945" i="11"/>
  <c r="BB945" i="11"/>
  <c r="BA945" i="11"/>
  <c r="BA944" i="11" s="1"/>
  <c r="AZ945" i="11"/>
  <c r="AY945" i="11"/>
  <c r="AX945" i="11"/>
  <c r="AW945" i="11"/>
  <c r="AV946" i="11"/>
  <c r="AV945" i="11"/>
  <c r="AV944" i="11" s="1"/>
  <c r="AU945" i="11"/>
  <c r="AU944" i="11" s="1"/>
  <c r="AT945" i="11"/>
  <c r="AT944" i="11" s="1"/>
  <c r="AS945" i="11"/>
  <c r="AQ946" i="11"/>
  <c r="AQ945" i="11"/>
  <c r="AQ944" i="11" s="1"/>
  <c r="AP945" i="11"/>
  <c r="AO945" i="11"/>
  <c r="AM946" i="11"/>
  <c r="AM945" i="11"/>
  <c r="AL945" i="11"/>
  <c r="AK945" i="11"/>
  <c r="AK944" i="11" s="1"/>
  <c r="AJ946" i="11"/>
  <c r="AH945" i="11"/>
  <c r="AG945" i="11"/>
  <c r="AG944" i="11" s="1"/>
  <c r="AF946" i="11"/>
  <c r="AD945" i="11"/>
  <c r="AD944" i="11" s="1"/>
  <c r="AC945" i="11"/>
  <c r="AB945" i="11"/>
  <c r="AB944" i="11" s="1"/>
  <c r="AA946" i="11"/>
  <c r="AA945" i="11"/>
  <c r="AA944" i="11" s="1"/>
  <c r="Z945" i="11"/>
  <c r="Z944" i="11" s="1"/>
  <c r="Y945" i="11"/>
  <c r="X945" i="11"/>
  <c r="X944" i="11" s="1"/>
  <c r="W946" i="11"/>
  <c r="W945" i="11" s="1"/>
  <c r="V945" i="11"/>
  <c r="U945" i="11"/>
  <c r="U944" i="11" s="1"/>
  <c r="T945" i="11"/>
  <c r="T944" i="11" s="1"/>
  <c r="S946" i="11"/>
  <c r="S945" i="11"/>
  <c r="R945" i="11"/>
  <c r="R944" i="11" s="1"/>
  <c r="Q945" i="11"/>
  <c r="Q944" i="11" s="1"/>
  <c r="P945" i="11"/>
  <c r="P944" i="11" s="1"/>
  <c r="O946" i="11"/>
  <c r="O945" i="11"/>
  <c r="N945" i="11"/>
  <c r="M945" i="11"/>
  <c r="M944" i="11" s="1"/>
  <c r="L945" i="11"/>
  <c r="K945" i="11"/>
  <c r="J945" i="11"/>
  <c r="J944" i="11" s="1"/>
  <c r="I945" i="11"/>
  <c r="I944" i="11" s="1"/>
  <c r="BC944" i="11"/>
  <c r="BB944" i="11"/>
  <c r="AZ944" i="11"/>
  <c r="AY944" i="11"/>
  <c r="AX944" i="11"/>
  <c r="AW944" i="11"/>
  <c r="AS944" i="11"/>
  <c r="AP944" i="11"/>
  <c r="AO944" i="11"/>
  <c r="AM944" i="11"/>
  <c r="AL944" i="11"/>
  <c r="AH944" i="11"/>
  <c r="AC944" i="11"/>
  <c r="Y944" i="11"/>
  <c r="W944" i="11"/>
  <c r="V944" i="11"/>
  <c r="S944" i="11"/>
  <c r="O944" i="11"/>
  <c r="N944" i="11"/>
  <c r="L944" i="11"/>
  <c r="K944" i="11"/>
  <c r="G945" i="11"/>
  <c r="G944" i="11"/>
  <c r="BE932" i="11"/>
  <c r="BP932" i="11" s="1"/>
  <c r="AW940" i="11"/>
  <c r="AV941" i="11"/>
  <c r="AV940" i="11" s="1"/>
  <c r="AV942" i="11"/>
  <c r="AV943" i="11"/>
  <c r="AU940" i="11"/>
  <c r="AT940" i="11"/>
  <c r="AS940" i="11"/>
  <c r="AQ941" i="11"/>
  <c r="AQ942" i="11"/>
  <c r="AQ943" i="11"/>
  <c r="AP940" i="11"/>
  <c r="AO940" i="11"/>
  <c r="AL940" i="11"/>
  <c r="AK940" i="11"/>
  <c r="AJ940" i="11"/>
  <c r="AI941" i="11"/>
  <c r="AI942" i="11"/>
  <c r="AI943" i="11"/>
  <c r="AH940" i="11"/>
  <c r="AG940" i="11"/>
  <c r="AF940" i="11"/>
  <c r="AE941" i="11"/>
  <c r="AE942" i="11"/>
  <c r="AE943" i="11"/>
  <c r="AE940" i="11"/>
  <c r="AD940" i="11"/>
  <c r="AC940" i="11"/>
  <c r="AB940" i="11"/>
  <c r="AB932" i="11" s="1"/>
  <c r="AA941" i="11"/>
  <c r="AA942" i="11"/>
  <c r="AA943" i="11"/>
  <c r="AA940" i="11" s="1"/>
  <c r="Z940" i="11"/>
  <c r="Y940" i="11"/>
  <c r="X940" i="11"/>
  <c r="W941" i="11"/>
  <c r="W942" i="11"/>
  <c r="W940" i="11" s="1"/>
  <c r="W943" i="11"/>
  <c r="V940" i="11"/>
  <c r="U940" i="11"/>
  <c r="T940" i="11"/>
  <c r="S941" i="11"/>
  <c r="S940" i="11" s="1"/>
  <c r="S942" i="11"/>
  <c r="S943" i="11"/>
  <c r="R940" i="11"/>
  <c r="Q940" i="11"/>
  <c r="P940" i="11"/>
  <c r="O940" i="11"/>
  <c r="N940" i="11"/>
  <c r="M940" i="11"/>
  <c r="L940" i="11"/>
  <c r="K940" i="11"/>
  <c r="J940" i="11"/>
  <c r="I940" i="11"/>
  <c r="G940" i="11"/>
  <c r="BC936" i="11"/>
  <c r="BB936" i="11"/>
  <c r="BA936" i="11"/>
  <c r="AZ936" i="11"/>
  <c r="AY936" i="11"/>
  <c r="AX936" i="11"/>
  <c r="AW936" i="11"/>
  <c r="AV937" i="11"/>
  <c r="AV936" i="11" s="1"/>
  <c r="AV938" i="11"/>
  <c r="AV939" i="11"/>
  <c r="AU936" i="11"/>
  <c r="AT936" i="11"/>
  <c r="AT932" i="11" s="1"/>
  <c r="AS936" i="11"/>
  <c r="AQ937" i="11"/>
  <c r="AQ938" i="11"/>
  <c r="AQ936" i="11" s="1"/>
  <c r="AQ939" i="11"/>
  <c r="AP936" i="11"/>
  <c r="AO936" i="11"/>
  <c r="AM937" i="11"/>
  <c r="AM938" i="11"/>
  <c r="AM936" i="11" s="1"/>
  <c r="AM939" i="11"/>
  <c r="AL936" i="11"/>
  <c r="AK936" i="11"/>
  <c r="AJ936" i="11"/>
  <c r="AI937" i="11"/>
  <c r="AI938" i="11"/>
  <c r="AI939" i="11"/>
  <c r="AI936" i="11" s="1"/>
  <c r="AH936" i="11"/>
  <c r="AG936" i="11"/>
  <c r="AF936" i="11"/>
  <c r="AF932" i="11" s="1"/>
  <c r="AE937" i="11"/>
  <c r="AE936" i="11" s="1"/>
  <c r="AE938" i="11"/>
  <c r="AE939" i="11"/>
  <c r="AD936" i="11"/>
  <c r="AC936" i="11"/>
  <c r="AB936" i="11"/>
  <c r="AA937" i="11"/>
  <c r="AA936" i="11" s="1"/>
  <c r="AA938" i="11"/>
  <c r="AA939" i="11"/>
  <c r="Z936" i="11"/>
  <c r="Y936" i="11"/>
  <c r="Y932" i="11" s="1"/>
  <c r="X936" i="11"/>
  <c r="W937" i="11"/>
  <c r="W938" i="11"/>
  <c r="W939" i="11"/>
  <c r="W936" i="11"/>
  <c r="V936" i="11"/>
  <c r="U936" i="11"/>
  <c r="T936" i="11"/>
  <c r="S937" i="11"/>
  <c r="S938" i="11"/>
  <c r="S939" i="11"/>
  <c r="S936" i="11"/>
  <c r="R936" i="11"/>
  <c r="Q936" i="11"/>
  <c r="P936" i="11"/>
  <c r="O936" i="11"/>
  <c r="N936" i="11"/>
  <c r="M936" i="11"/>
  <c r="L936" i="11"/>
  <c r="K936" i="11"/>
  <c r="J936" i="11"/>
  <c r="I936" i="11"/>
  <c r="G936" i="11"/>
  <c r="G933" i="11"/>
  <c r="G932" i="11" s="1"/>
  <c r="BC933" i="11"/>
  <c r="BC932" i="11" s="1"/>
  <c r="BB933" i="11"/>
  <c r="BA933" i="11"/>
  <c r="AZ933" i="11"/>
  <c r="AZ932" i="11" s="1"/>
  <c r="AY933" i="11"/>
  <c r="AX933" i="11"/>
  <c r="AW933" i="11"/>
  <c r="AV934" i="11"/>
  <c r="AV933" i="11" s="1"/>
  <c r="AV932" i="11" s="1"/>
  <c r="AV935" i="11"/>
  <c r="AU933" i="11"/>
  <c r="AT933" i="11"/>
  <c r="AS933" i="11"/>
  <c r="AS932" i="11" s="1"/>
  <c r="AQ934" i="11"/>
  <c r="AQ935" i="11"/>
  <c r="AQ933" i="11"/>
  <c r="AP933" i="11"/>
  <c r="AO933" i="11"/>
  <c r="AM934" i="11"/>
  <c r="AM935" i="11"/>
  <c r="AL933" i="11"/>
  <c r="AL932" i="11" s="1"/>
  <c r="AK933" i="11"/>
  <c r="AJ933" i="11"/>
  <c r="AI934" i="11"/>
  <c r="AI935" i="11"/>
  <c r="AH933" i="11"/>
  <c r="AH932" i="11" s="1"/>
  <c r="AG933" i="11"/>
  <c r="AF933" i="11"/>
  <c r="AE934" i="11"/>
  <c r="AE935" i="11"/>
  <c r="AD933" i="11"/>
  <c r="AD932" i="11" s="1"/>
  <c r="AC933" i="11"/>
  <c r="AB933" i="11"/>
  <c r="AA934" i="11"/>
  <c r="AA935" i="11"/>
  <c r="AA933" i="11"/>
  <c r="AA932" i="11" s="1"/>
  <c r="Z933" i="11"/>
  <c r="Y933" i="11"/>
  <c r="X933" i="11"/>
  <c r="X932" i="11" s="1"/>
  <c r="W934" i="11"/>
  <c r="W933" i="11" s="1"/>
  <c r="W932" i="11" s="1"/>
  <c r="W935" i="11"/>
  <c r="V933" i="11"/>
  <c r="V932" i="11" s="1"/>
  <c r="U933" i="11"/>
  <c r="U932" i="11" s="1"/>
  <c r="T933" i="11"/>
  <c r="S934" i="11"/>
  <c r="S935" i="11"/>
  <c r="S933" i="11"/>
  <c r="R933" i="11"/>
  <c r="Q933" i="11"/>
  <c r="P933" i="11"/>
  <c r="O933" i="11"/>
  <c r="N933" i="11"/>
  <c r="N932" i="11" s="1"/>
  <c r="M933" i="11"/>
  <c r="L933" i="11"/>
  <c r="L932" i="11" s="1"/>
  <c r="K933" i="11"/>
  <c r="J933" i="11"/>
  <c r="I933" i="11"/>
  <c r="BB932" i="11"/>
  <c r="BA932" i="11"/>
  <c r="AY932" i="11"/>
  <c r="AX932" i="11"/>
  <c r="AW932" i="11"/>
  <c r="AU932" i="11"/>
  <c r="AP932" i="11"/>
  <c r="AO932" i="11"/>
  <c r="AJ932" i="11"/>
  <c r="AG932" i="11"/>
  <c r="AC932" i="11"/>
  <c r="T932" i="11"/>
  <c r="R932" i="11"/>
  <c r="Q932" i="11"/>
  <c r="P932" i="11"/>
  <c r="O932" i="11"/>
  <c r="M932" i="11"/>
  <c r="I932" i="11"/>
  <c r="BE925" i="11"/>
  <c r="BC930" i="11"/>
  <c r="BB930" i="11"/>
  <c r="BA930" i="11"/>
  <c r="BA925" i="11" s="1"/>
  <c r="AZ930" i="11"/>
  <c r="AY930" i="11"/>
  <c r="AX930" i="11"/>
  <c r="AW931" i="11"/>
  <c r="AV931" i="11" s="1"/>
  <c r="AV930" i="11" s="1"/>
  <c r="AW930" i="11"/>
  <c r="AU930" i="11"/>
  <c r="AT930" i="11"/>
  <c r="AT925" i="11" s="1"/>
  <c r="AS930" i="11"/>
  <c r="AQ931" i="11"/>
  <c r="AQ930" i="11"/>
  <c r="AP930" i="11"/>
  <c r="AO930" i="11"/>
  <c r="AM931" i="11"/>
  <c r="AM930" i="11"/>
  <c r="AL930" i="11"/>
  <c r="AK930" i="11"/>
  <c r="AJ930" i="11"/>
  <c r="AI931" i="11"/>
  <c r="AI930" i="11"/>
  <c r="AH930" i="11"/>
  <c r="AG930" i="11"/>
  <c r="AF930" i="11"/>
  <c r="AE931" i="11"/>
  <c r="AE930" i="11" s="1"/>
  <c r="AD930" i="11"/>
  <c r="AC930" i="11"/>
  <c r="AB930" i="11"/>
  <c r="AA931" i="11"/>
  <c r="AA930" i="11" s="1"/>
  <c r="Z930" i="11"/>
  <c r="Y930" i="11"/>
  <c r="X930" i="11"/>
  <c r="W931" i="11"/>
  <c r="W930" i="11" s="1"/>
  <c r="W925" i="11" s="1"/>
  <c r="V930" i="11"/>
  <c r="U930" i="11"/>
  <c r="T930" i="11"/>
  <c r="S931" i="11"/>
  <c r="S930" i="11"/>
  <c r="R930" i="11"/>
  <c r="Q930" i="11"/>
  <c r="P930" i="11"/>
  <c r="O930" i="11"/>
  <c r="N930" i="11"/>
  <c r="M930" i="11"/>
  <c r="L930" i="11"/>
  <c r="K930" i="11"/>
  <c r="J930" i="11"/>
  <c r="J925" i="11" s="1"/>
  <c r="I930" i="11"/>
  <c r="G930" i="11"/>
  <c r="BC928" i="11"/>
  <c r="BB928" i="11"/>
  <c r="BA928" i="11"/>
  <c r="AZ928" i="11"/>
  <c r="AY928" i="11"/>
  <c r="AY925" i="11" s="1"/>
  <c r="AX928" i="11"/>
  <c r="AW929" i="11"/>
  <c r="AW928" i="11" s="1"/>
  <c r="AU928" i="11"/>
  <c r="AT928" i="11"/>
  <c r="AS928" i="11"/>
  <c r="AQ929" i="11"/>
  <c r="AQ928" i="11" s="1"/>
  <c r="AP928" i="11"/>
  <c r="AO928" i="11"/>
  <c r="AM929" i="11"/>
  <c r="AM928" i="11"/>
  <c r="AM925" i="11" s="1"/>
  <c r="AL928" i="11"/>
  <c r="AK928" i="11"/>
  <c r="AJ929" i="11"/>
  <c r="AJ928" i="11" s="1"/>
  <c r="AI929" i="11"/>
  <c r="AI928" i="11" s="1"/>
  <c r="AH928" i="11"/>
  <c r="AG928" i="11"/>
  <c r="AF928" i="11"/>
  <c r="AE929" i="11"/>
  <c r="AE928" i="11" s="1"/>
  <c r="AD928" i="11"/>
  <c r="AC928" i="11"/>
  <c r="AC925" i="11" s="1"/>
  <c r="AB928" i="11"/>
  <c r="AA929" i="11"/>
  <c r="AA928" i="11" s="1"/>
  <c r="Z928" i="11"/>
  <c r="Y928" i="11"/>
  <c r="X928" i="11"/>
  <c r="W929" i="11"/>
  <c r="W928" i="11"/>
  <c r="V928" i="11"/>
  <c r="U928" i="11"/>
  <c r="T928" i="11"/>
  <c r="S929" i="11"/>
  <c r="S928" i="11"/>
  <c r="S925" i="11" s="1"/>
  <c r="R928" i="11"/>
  <c r="R925" i="11" s="1"/>
  <c r="Q928" i="11"/>
  <c r="P928" i="11"/>
  <c r="O928" i="11"/>
  <c r="N928" i="11"/>
  <c r="M928" i="11"/>
  <c r="L928" i="11"/>
  <c r="K928" i="11"/>
  <c r="J928" i="11"/>
  <c r="I928" i="11"/>
  <c r="G928" i="11"/>
  <c r="BC926" i="11"/>
  <c r="BC925" i="11" s="1"/>
  <c r="BB926" i="11"/>
  <c r="BB925" i="11" s="1"/>
  <c r="BB893" i="11" s="1"/>
  <c r="BA926" i="11"/>
  <c r="AZ926" i="11"/>
  <c r="AY926" i="11"/>
  <c r="AX926" i="11"/>
  <c r="AU926" i="11"/>
  <c r="AU925" i="11" s="1"/>
  <c r="AT926" i="11"/>
  <c r="AS926" i="11"/>
  <c r="AQ927" i="11"/>
  <c r="AQ926" i="11"/>
  <c r="AP926" i="11"/>
  <c r="AO926" i="11"/>
  <c r="AO925" i="11" s="1"/>
  <c r="AM927" i="11"/>
  <c r="AM926" i="11"/>
  <c r="AL926" i="11"/>
  <c r="AK926" i="11"/>
  <c r="AJ927" i="11"/>
  <c r="AJ926" i="11" s="1"/>
  <c r="AI927" i="11"/>
  <c r="AI926" i="11" s="1"/>
  <c r="AH926" i="11"/>
  <c r="AH925" i="11" s="1"/>
  <c r="AG926" i="11"/>
  <c r="AF926" i="11"/>
  <c r="AE927" i="11"/>
  <c r="AE926" i="11" s="1"/>
  <c r="AE925" i="11" s="1"/>
  <c r="AD926" i="11"/>
  <c r="AD925" i="11" s="1"/>
  <c r="AC926" i="11"/>
  <c r="AB926" i="11"/>
  <c r="AA927" i="11"/>
  <c r="AA926" i="11" s="1"/>
  <c r="AA925" i="11" s="1"/>
  <c r="Z926" i="11"/>
  <c r="Y926" i="11"/>
  <c r="X926" i="11"/>
  <c r="W927" i="11"/>
  <c r="W926" i="11" s="1"/>
  <c r="V926" i="11"/>
  <c r="U926" i="11"/>
  <c r="T926" i="11"/>
  <c r="T925" i="11" s="1"/>
  <c r="S927" i="11"/>
  <c r="S926" i="11"/>
  <c r="R926" i="11"/>
  <c r="Q926" i="11"/>
  <c r="Q925" i="11" s="1"/>
  <c r="P926" i="11"/>
  <c r="O926" i="11"/>
  <c r="N926" i="11"/>
  <c r="M926" i="11"/>
  <c r="M925" i="11" s="1"/>
  <c r="L926" i="11"/>
  <c r="K926" i="11"/>
  <c r="J926" i="11"/>
  <c r="I926" i="11"/>
  <c r="I925" i="11" s="1"/>
  <c r="AX925" i="11"/>
  <c r="AS925" i="11"/>
  <c r="AQ925" i="11"/>
  <c r="AK925" i="11"/>
  <c r="AJ925" i="11"/>
  <c r="AF925" i="11"/>
  <c r="Y925" i="11"/>
  <c r="V925" i="11"/>
  <c r="P925" i="11"/>
  <c r="O925" i="11"/>
  <c r="L925" i="11"/>
  <c r="K925" i="11"/>
  <c r="G926" i="11"/>
  <c r="G925" i="11"/>
  <c r="BE913" i="11"/>
  <c r="AV921" i="11"/>
  <c r="AV922" i="11"/>
  <c r="AV923" i="11"/>
  <c r="AV924" i="11"/>
  <c r="AQ921" i="11"/>
  <c r="AQ922" i="11"/>
  <c r="AQ923" i="11"/>
  <c r="AQ924" i="11"/>
  <c r="AM921" i="11"/>
  <c r="AM922" i="11"/>
  <c r="AM923" i="11"/>
  <c r="AM924" i="11"/>
  <c r="AI921" i="11"/>
  <c r="AI922" i="11"/>
  <c r="AI923" i="11"/>
  <c r="AI924" i="11"/>
  <c r="AE921" i="11"/>
  <c r="AE922" i="11"/>
  <c r="AE923" i="11"/>
  <c r="AE924" i="11"/>
  <c r="AA921" i="11"/>
  <c r="AA922" i="11"/>
  <c r="AA923" i="11"/>
  <c r="AA924" i="11"/>
  <c r="W921" i="11"/>
  <c r="W922" i="11"/>
  <c r="W923" i="11"/>
  <c r="W924" i="11"/>
  <c r="S921" i="11"/>
  <c r="S922" i="11"/>
  <c r="S923" i="11"/>
  <c r="S924" i="11"/>
  <c r="BC917" i="11"/>
  <c r="BC914" i="11"/>
  <c r="BC913" i="11"/>
  <c r="BB917" i="11"/>
  <c r="BB913" i="11" s="1"/>
  <c r="BB914" i="11"/>
  <c r="BA917" i="11"/>
  <c r="BA914" i="11"/>
  <c r="BA913" i="11"/>
  <c r="AZ917" i="11"/>
  <c r="AZ914" i="11"/>
  <c r="AZ913" i="11" s="1"/>
  <c r="AY917" i="11"/>
  <c r="AY914" i="11"/>
  <c r="AY913" i="11"/>
  <c r="AX917" i="11"/>
  <c r="AX913" i="11" s="1"/>
  <c r="AX914" i="11"/>
  <c r="AW917" i="11"/>
  <c r="AW914" i="11"/>
  <c r="AW913" i="11"/>
  <c r="AV915" i="11"/>
  <c r="AV916" i="11"/>
  <c r="AV914" i="11" s="1"/>
  <c r="AV918" i="11"/>
  <c r="AV919" i="11"/>
  <c r="AV917" i="11"/>
  <c r="AV913" i="11"/>
  <c r="AU917" i="11"/>
  <c r="AU914" i="11"/>
  <c r="AU913" i="11"/>
  <c r="AT917" i="11"/>
  <c r="AT914" i="11"/>
  <c r="AT913" i="11" s="1"/>
  <c r="AS917" i="11"/>
  <c r="AS914" i="11"/>
  <c r="AS913" i="11" s="1"/>
  <c r="AQ915" i="11"/>
  <c r="AQ916" i="11"/>
  <c r="AQ914" i="11"/>
  <c r="AQ918" i="11"/>
  <c r="AQ919" i="11"/>
  <c r="AQ917" i="11" s="1"/>
  <c r="AP917" i="11"/>
  <c r="AP914" i="11"/>
  <c r="AO917" i="11"/>
  <c r="AO914" i="11"/>
  <c r="AO913" i="11"/>
  <c r="AM915" i="11"/>
  <c r="AM916" i="11"/>
  <c r="AM918" i="11"/>
  <c r="AM917" i="11" s="1"/>
  <c r="AM919" i="11"/>
  <c r="AL917" i="11"/>
  <c r="AL914" i="11"/>
  <c r="AK917" i="11"/>
  <c r="AK914" i="11"/>
  <c r="AK913" i="11"/>
  <c r="AJ917" i="11"/>
  <c r="AJ914" i="11"/>
  <c r="AJ913" i="11"/>
  <c r="AI915" i="11"/>
  <c r="AI914" i="11" s="1"/>
  <c r="AI916" i="11"/>
  <c r="AI918" i="11"/>
  <c r="AI919" i="11"/>
  <c r="AH917" i="11"/>
  <c r="AH914" i="11"/>
  <c r="AH913" i="11"/>
  <c r="AG917" i="11"/>
  <c r="AG914" i="11"/>
  <c r="AG913" i="11"/>
  <c r="AF917" i="11"/>
  <c r="AF913" i="11" s="1"/>
  <c r="AF914" i="11"/>
  <c r="AE915" i="11"/>
  <c r="AE914" i="11" s="1"/>
  <c r="AE913" i="11" s="1"/>
  <c r="AE916" i="11"/>
  <c r="AE918" i="11"/>
  <c r="AE919" i="11"/>
  <c r="AE917" i="11"/>
  <c r="AD917" i="11"/>
  <c r="AD913" i="11" s="1"/>
  <c r="AD914" i="11"/>
  <c r="AC917" i="11"/>
  <c r="AC914" i="11"/>
  <c r="AB917" i="11"/>
  <c r="AB914" i="11"/>
  <c r="AB913" i="11"/>
  <c r="AA915" i="11"/>
  <c r="AA916" i="11"/>
  <c r="AA918" i="11"/>
  <c r="AA917" i="11" s="1"/>
  <c r="AA919" i="11"/>
  <c r="Z917" i="11"/>
  <c r="Z914" i="11"/>
  <c r="Y917" i="11"/>
  <c r="Y914" i="11"/>
  <c r="Y913" i="11" s="1"/>
  <c r="X917" i="11"/>
  <c r="X914" i="11"/>
  <c r="X913" i="11"/>
  <c r="W915" i="11"/>
  <c r="W916" i="11"/>
  <c r="W914" i="11"/>
  <c r="W918" i="11"/>
  <c r="W917" i="11" s="1"/>
  <c r="W919" i="11"/>
  <c r="V917" i="11"/>
  <c r="V914" i="11"/>
  <c r="V913" i="11"/>
  <c r="U917" i="11"/>
  <c r="U914" i="11"/>
  <c r="U913" i="11"/>
  <c r="T917" i="11"/>
  <c r="T914" i="11"/>
  <c r="T913" i="11"/>
  <c r="S915" i="11"/>
  <c r="S914" i="11" s="1"/>
  <c r="S916" i="11"/>
  <c r="S918" i="11"/>
  <c r="S919" i="11"/>
  <c r="S917" i="11"/>
  <c r="R917" i="11"/>
  <c r="R913" i="11" s="1"/>
  <c r="R914" i="11"/>
  <c r="Q917" i="11"/>
  <c r="Q914" i="11"/>
  <c r="Q913" i="11" s="1"/>
  <c r="P917" i="11"/>
  <c r="P913" i="11" s="1"/>
  <c r="P914" i="11"/>
  <c r="O915" i="11"/>
  <c r="O916" i="11"/>
  <c r="O918" i="11"/>
  <c r="O917" i="11" s="1"/>
  <c r="O919" i="11"/>
  <c r="N917" i="11"/>
  <c r="N914" i="11"/>
  <c r="N913" i="11" s="1"/>
  <c r="M917" i="11"/>
  <c r="M914" i="11"/>
  <c r="M913" i="11" s="1"/>
  <c r="L917" i="11"/>
  <c r="L914" i="11"/>
  <c r="L913" i="11"/>
  <c r="K917" i="11"/>
  <c r="K913" i="11" s="1"/>
  <c r="K914" i="11"/>
  <c r="J917" i="11"/>
  <c r="J914" i="11"/>
  <c r="J913" i="11" s="1"/>
  <c r="I917" i="11"/>
  <c r="I914" i="11"/>
  <c r="I913" i="11" s="1"/>
  <c r="G915" i="11"/>
  <c r="G916" i="11"/>
  <c r="G914" i="11"/>
  <c r="G913" i="11" s="1"/>
  <c r="G918" i="11"/>
  <c r="G917" i="11" s="1"/>
  <c r="G919" i="11"/>
  <c r="G912" i="11"/>
  <c r="BC907" i="11"/>
  <c r="BC900" i="11"/>
  <c r="BC903" i="11"/>
  <c r="BC899" i="11" s="1"/>
  <c r="BB907" i="11"/>
  <c r="BB900" i="11"/>
  <c r="BB903" i="11"/>
  <c r="BB899" i="11"/>
  <c r="BA907" i="11"/>
  <c r="BA900" i="11"/>
  <c r="BA903" i="11"/>
  <c r="BA899" i="11"/>
  <c r="AZ907" i="11"/>
  <c r="AZ900" i="11"/>
  <c r="AZ903" i="11"/>
  <c r="AZ899" i="11" s="1"/>
  <c r="AY907" i="11"/>
  <c r="AY900" i="11"/>
  <c r="AY903" i="11"/>
  <c r="AY899" i="11"/>
  <c r="AX907" i="11"/>
  <c r="AX900" i="11"/>
  <c r="AX903" i="11"/>
  <c r="AX899" i="11"/>
  <c r="AW905" i="11"/>
  <c r="AW906" i="11"/>
  <c r="AW904" i="11"/>
  <c r="AW908" i="11"/>
  <c r="AW909" i="11"/>
  <c r="AW910" i="11"/>
  <c r="AV910" i="11" s="1"/>
  <c r="AW911" i="11"/>
  <c r="AV911" i="11" s="1"/>
  <c r="AW912" i="11"/>
  <c r="AW900" i="11"/>
  <c r="AV901" i="11"/>
  <c r="AV900" i="11" s="1"/>
  <c r="AV902" i="11"/>
  <c r="AV905" i="11"/>
  <c r="AV906" i="11"/>
  <c r="AV908" i="11"/>
  <c r="AV909" i="11"/>
  <c r="AV912" i="11"/>
  <c r="AU900" i="11"/>
  <c r="AU899" i="11" s="1"/>
  <c r="AU903" i="11"/>
  <c r="AT900" i="11"/>
  <c r="AT903" i="11"/>
  <c r="AS900" i="11"/>
  <c r="AS899" i="11" s="1"/>
  <c r="AS903" i="11"/>
  <c r="AQ901" i="11"/>
  <c r="AQ900" i="11" s="1"/>
  <c r="AQ902" i="11"/>
  <c r="AQ904" i="11"/>
  <c r="AQ903" i="11" s="1"/>
  <c r="AQ905" i="11"/>
  <c r="AQ906" i="11"/>
  <c r="AQ908" i="11"/>
  <c r="AQ909" i="11"/>
  <c r="AQ910" i="11"/>
  <c r="AQ911" i="11"/>
  <c r="AQ912" i="11"/>
  <c r="AQ899" i="11"/>
  <c r="AP900" i="11"/>
  <c r="AP899" i="11" s="1"/>
  <c r="AP903" i="11"/>
  <c r="AO900" i="11"/>
  <c r="AO903" i="11"/>
  <c r="AO899" i="11" s="1"/>
  <c r="AM901" i="11"/>
  <c r="AM900" i="11" s="1"/>
  <c r="AM902" i="11"/>
  <c r="AM904" i="11"/>
  <c r="AM905" i="11"/>
  <c r="AM906" i="11"/>
  <c r="AM903" i="11"/>
  <c r="AM908" i="11"/>
  <c r="AM909" i="11"/>
  <c r="AM910" i="11"/>
  <c r="AM911" i="11"/>
  <c r="AM912" i="11"/>
  <c r="AL900" i="11"/>
  <c r="AL903" i="11"/>
  <c r="AL899" i="11" s="1"/>
  <c r="AK900" i="11"/>
  <c r="AK903" i="11"/>
  <c r="AK899" i="11" s="1"/>
  <c r="AJ900" i="11"/>
  <c r="AJ903" i="11"/>
  <c r="AI901" i="11"/>
  <c r="AI900" i="11" s="1"/>
  <c r="AI899" i="11" s="1"/>
  <c r="AI902" i="11"/>
  <c r="AI904" i="11"/>
  <c r="AI905" i="11"/>
  <c r="AI903" i="11" s="1"/>
  <c r="AI906" i="11"/>
  <c r="AI908" i="11"/>
  <c r="AI909" i="11"/>
  <c r="AI910" i="11"/>
  <c r="AI911" i="11"/>
  <c r="AI912" i="11"/>
  <c r="AH900" i="11"/>
  <c r="AH899" i="11" s="1"/>
  <c r="AH903" i="11"/>
  <c r="AG900" i="11"/>
  <c r="AG899" i="11" s="1"/>
  <c r="AG903" i="11"/>
  <c r="AF900" i="11"/>
  <c r="AF903" i="11"/>
  <c r="AF899" i="11"/>
  <c r="AE901" i="11"/>
  <c r="AE900" i="11" s="1"/>
  <c r="AE902" i="11"/>
  <c r="AE904" i="11"/>
  <c r="AE905" i="11"/>
  <c r="AE906" i="11"/>
  <c r="AE903" i="11"/>
  <c r="AE908" i="11"/>
  <c r="AE909" i="11"/>
  <c r="AE910" i="11"/>
  <c r="AE911" i="11"/>
  <c r="AE912" i="11"/>
  <c r="AE899" i="11"/>
  <c r="AD900" i="11"/>
  <c r="AD903" i="11"/>
  <c r="AD899" i="11" s="1"/>
  <c r="AC900" i="11"/>
  <c r="AC899" i="11" s="1"/>
  <c r="AC903" i="11"/>
  <c r="AB900" i="11"/>
  <c r="AB899" i="11" s="1"/>
  <c r="AB903" i="11"/>
  <c r="AA901" i="11"/>
  <c r="AA902" i="11"/>
  <c r="AA900" i="11" s="1"/>
  <c r="AA899" i="11" s="1"/>
  <c r="AA904" i="11"/>
  <c r="AA905" i="11"/>
  <c r="AA906" i="11"/>
  <c r="AA903" i="11"/>
  <c r="AA908" i="11"/>
  <c r="AA909" i="11"/>
  <c r="AA910" i="11"/>
  <c r="AA911" i="11"/>
  <c r="AA912" i="11"/>
  <c r="Z900" i="11"/>
  <c r="Z903" i="11"/>
  <c r="Y900" i="11"/>
  <c r="Y903" i="11"/>
  <c r="Y899" i="11" s="1"/>
  <c r="X900" i="11"/>
  <c r="X903" i="11"/>
  <c r="X899" i="11"/>
  <c r="W901" i="11"/>
  <c r="W900" i="11" s="1"/>
  <c r="W902" i="11"/>
  <c r="W904" i="11"/>
  <c r="W903" i="11" s="1"/>
  <c r="W899" i="11" s="1"/>
  <c r="W905" i="11"/>
  <c r="W906" i="11"/>
  <c r="W908" i="11"/>
  <c r="W909" i="11"/>
  <c r="W910" i="11"/>
  <c r="W911" i="11"/>
  <c r="W912" i="11"/>
  <c r="V900" i="11"/>
  <c r="V899" i="11" s="1"/>
  <c r="V903" i="11"/>
  <c r="U900" i="11"/>
  <c r="U899" i="11" s="1"/>
  <c r="U903" i="11"/>
  <c r="T900" i="11"/>
  <c r="T899" i="11" s="1"/>
  <c r="T903" i="11"/>
  <c r="S901" i="11"/>
  <c r="S902" i="11"/>
  <c r="S900" i="11"/>
  <c r="S904" i="11"/>
  <c r="S903" i="11" s="1"/>
  <c r="S899" i="11" s="1"/>
  <c r="S905" i="11"/>
  <c r="S906" i="11"/>
  <c r="S908" i="11"/>
  <c r="S909" i="11"/>
  <c r="S910" i="11"/>
  <c r="S911" i="11"/>
  <c r="S912" i="11"/>
  <c r="R900" i="11"/>
  <c r="R903" i="11"/>
  <c r="R899" i="11"/>
  <c r="Q900" i="11"/>
  <c r="Q899" i="11" s="1"/>
  <c r="Q903" i="11"/>
  <c r="P900" i="11"/>
  <c r="P903" i="11"/>
  <c r="P899" i="11" s="1"/>
  <c r="O900" i="11"/>
  <c r="O903" i="11"/>
  <c r="O899" i="11"/>
  <c r="N900" i="11"/>
  <c r="N903" i="11"/>
  <c r="N899" i="11"/>
  <c r="M900" i="11"/>
  <c r="M899" i="11" s="1"/>
  <c r="M903" i="11"/>
  <c r="L900" i="11"/>
  <c r="L903" i="11"/>
  <c r="L899" i="11" s="1"/>
  <c r="K908" i="11"/>
  <c r="K909" i="11"/>
  <c r="K910" i="11"/>
  <c r="K911" i="11"/>
  <c r="K912" i="11"/>
  <c r="K901" i="11"/>
  <c r="K900" i="11" s="1"/>
  <c r="K902" i="11"/>
  <c r="K904" i="11"/>
  <c r="K905" i="11"/>
  <c r="K906" i="11"/>
  <c r="J900" i="11"/>
  <c r="J903" i="11"/>
  <c r="J899" i="11" s="1"/>
  <c r="I900" i="11"/>
  <c r="I903" i="11"/>
  <c r="G908" i="11"/>
  <c r="G909" i="11"/>
  <c r="G910" i="11"/>
  <c r="G911" i="11"/>
  <c r="BE899" i="11"/>
  <c r="BC897" i="11"/>
  <c r="BB897" i="11"/>
  <c r="BA897" i="11"/>
  <c r="AZ897" i="11"/>
  <c r="AZ894" i="11" s="1"/>
  <c r="AY897" i="11"/>
  <c r="AY894" i="11" s="1"/>
  <c r="AX897" i="11"/>
  <c r="AW897" i="11"/>
  <c r="AV898" i="11"/>
  <c r="AV897" i="11" s="1"/>
  <c r="AU897" i="11"/>
  <c r="AT897" i="11"/>
  <c r="AS897" i="11"/>
  <c r="AQ898" i="11"/>
  <c r="AQ897" i="11"/>
  <c r="AP897" i="11"/>
  <c r="AO897" i="11"/>
  <c r="AM898" i="11"/>
  <c r="AM897" i="11"/>
  <c r="AM894" i="11" s="1"/>
  <c r="AL897" i="11"/>
  <c r="AK897" i="11"/>
  <c r="AJ898" i="11"/>
  <c r="AJ897" i="11"/>
  <c r="AI898" i="11"/>
  <c r="AI897" i="11" s="1"/>
  <c r="AH897" i="11"/>
  <c r="AG897" i="11"/>
  <c r="AF897" i="11"/>
  <c r="AE898" i="11"/>
  <c r="AE897" i="11"/>
  <c r="AD897" i="11"/>
  <c r="AD894" i="11" s="1"/>
  <c r="AC897" i="11"/>
  <c r="AB897" i="11"/>
  <c r="AA898" i="11"/>
  <c r="AA897" i="11"/>
  <c r="Z897" i="11"/>
  <c r="Y897" i="11"/>
  <c r="X897" i="11"/>
  <c r="W898" i="11"/>
  <c r="W897" i="11"/>
  <c r="V897" i="11"/>
  <c r="U897" i="11"/>
  <c r="T898" i="11"/>
  <c r="R897" i="11"/>
  <c r="Q897" i="11"/>
  <c r="Q894" i="11" s="1"/>
  <c r="P897" i="11"/>
  <c r="O898" i="11"/>
  <c r="O897" i="11"/>
  <c r="N897" i="11"/>
  <c r="M897" i="11"/>
  <c r="L897" i="11"/>
  <c r="K897" i="11"/>
  <c r="K894" i="11" s="1"/>
  <c r="J897" i="11"/>
  <c r="I897" i="11"/>
  <c r="G897" i="11"/>
  <c r="BC895" i="11"/>
  <c r="BB895" i="11"/>
  <c r="BB894" i="11" s="1"/>
  <c r="BA895" i="11"/>
  <c r="BA894" i="11" s="1"/>
  <c r="AZ895" i="11"/>
  <c r="AY895" i="11"/>
  <c r="AX895" i="11"/>
  <c r="AX894" i="11" s="1"/>
  <c r="AW895" i="11"/>
  <c r="AV896" i="11"/>
  <c r="AV895" i="11"/>
  <c r="AV894" i="11" s="1"/>
  <c r="AU895" i="11"/>
  <c r="AU894" i="11" s="1"/>
  <c r="AT895" i="11"/>
  <c r="AS895" i="11"/>
  <c r="AQ896" i="11"/>
  <c r="AQ895" i="11"/>
  <c r="AQ894" i="11" s="1"/>
  <c r="AP895" i="11"/>
  <c r="AO895" i="11"/>
  <c r="AM896" i="11"/>
  <c r="AM895" i="11"/>
  <c r="AL895" i="11"/>
  <c r="AL894" i="11" s="1"/>
  <c r="AK895" i="11"/>
  <c r="AJ895" i="11"/>
  <c r="AI896" i="11"/>
  <c r="AI895" i="11" s="1"/>
  <c r="AI894" i="11" s="1"/>
  <c r="AH895" i="11"/>
  <c r="AG895" i="11"/>
  <c r="AF895" i="11"/>
  <c r="AF894" i="11" s="1"/>
  <c r="AE896" i="11"/>
  <c r="AE895" i="11" s="1"/>
  <c r="AE894" i="11" s="1"/>
  <c r="AD895" i="11"/>
  <c r="AC895" i="11"/>
  <c r="AC894" i="11" s="1"/>
  <c r="AB895" i="11"/>
  <c r="AA896" i="11"/>
  <c r="AA895" i="11" s="1"/>
  <c r="AA894" i="11" s="1"/>
  <c r="Z895" i="11"/>
  <c r="Z894" i="11" s="1"/>
  <c r="Y895" i="11"/>
  <c r="Y894" i="11" s="1"/>
  <c r="X895" i="11"/>
  <c r="W896" i="11"/>
  <c r="W895" i="11"/>
  <c r="V895" i="11"/>
  <c r="V894" i="11" s="1"/>
  <c r="U895" i="11"/>
  <c r="T895" i="11"/>
  <c r="S896" i="11"/>
  <c r="S895" i="11"/>
  <c r="R895" i="11"/>
  <c r="R894" i="11" s="1"/>
  <c r="Q895" i="11"/>
  <c r="P895" i="11"/>
  <c r="P894" i="11" s="1"/>
  <c r="P893" i="11" s="1"/>
  <c r="O896" i="11"/>
  <c r="O895" i="11" s="1"/>
  <c r="O894" i="11" s="1"/>
  <c r="N895" i="11"/>
  <c r="M895" i="11"/>
  <c r="M894" i="11" s="1"/>
  <c r="L895" i="11"/>
  <c r="L894" i="11" s="1"/>
  <c r="K895" i="11"/>
  <c r="J895" i="11"/>
  <c r="I895" i="11"/>
  <c r="BC894" i="11"/>
  <c r="AW894" i="11"/>
  <c r="AS894" i="11"/>
  <c r="AP894" i="11"/>
  <c r="AO894" i="11"/>
  <c r="AK894" i="11"/>
  <c r="AH894" i="11"/>
  <c r="AG894" i="11"/>
  <c r="AB894" i="11"/>
  <c r="X894" i="11"/>
  <c r="W894" i="11"/>
  <c r="U894" i="11"/>
  <c r="N894" i="11"/>
  <c r="I894" i="11"/>
  <c r="G895" i="11"/>
  <c r="G894" i="11"/>
  <c r="BC886" i="11"/>
  <c r="BB886" i="11"/>
  <c r="BA886" i="11"/>
  <c r="AZ886" i="11"/>
  <c r="AY886" i="11"/>
  <c r="AX886" i="11"/>
  <c r="AW886" i="11"/>
  <c r="AV887" i="11"/>
  <c r="AV888" i="11"/>
  <c r="AU886" i="11"/>
  <c r="AT886" i="11"/>
  <c r="AT882" i="11" s="1"/>
  <c r="AS886" i="11"/>
  <c r="AQ888" i="11"/>
  <c r="AQ886" i="11" s="1"/>
  <c r="AQ887" i="11"/>
  <c r="AP886" i="11"/>
  <c r="AP882" i="11" s="1"/>
  <c r="AO886" i="11"/>
  <c r="AM887" i="11"/>
  <c r="AM888" i="11"/>
  <c r="AM886" i="11"/>
  <c r="AL886" i="11"/>
  <c r="AK886" i="11"/>
  <c r="AJ887" i="11"/>
  <c r="AJ888" i="11"/>
  <c r="AI888" i="11" s="1"/>
  <c r="AH886" i="11"/>
  <c r="AG886" i="11"/>
  <c r="AF887" i="11"/>
  <c r="AF886" i="11" s="1"/>
  <c r="AF888" i="11"/>
  <c r="AE888" i="11" s="1"/>
  <c r="AE886" i="11" s="1"/>
  <c r="AE887" i="11"/>
  <c r="AD886" i="11"/>
  <c r="AC886" i="11"/>
  <c r="AB886" i="11"/>
  <c r="AA887" i="11"/>
  <c r="AA888" i="11"/>
  <c r="AA886" i="11"/>
  <c r="Z886" i="11"/>
  <c r="Y886" i="11"/>
  <c r="X886" i="11"/>
  <c r="W887" i="11"/>
  <c r="W888" i="11"/>
  <c r="W886" i="11"/>
  <c r="V886" i="11"/>
  <c r="U886" i="11"/>
  <c r="T886" i="11"/>
  <c r="S887" i="11"/>
  <c r="S888" i="11"/>
  <c r="S886" i="11"/>
  <c r="R886" i="11"/>
  <c r="Q886" i="11"/>
  <c r="P886" i="11"/>
  <c r="O887" i="11"/>
  <c r="O888" i="11"/>
  <c r="O886" i="11"/>
  <c r="N886" i="11"/>
  <c r="M886" i="11"/>
  <c r="M882" i="11" s="1"/>
  <c r="L886" i="11"/>
  <c r="K887" i="11"/>
  <c r="K888" i="11"/>
  <c r="K886" i="11"/>
  <c r="J886" i="11"/>
  <c r="I886" i="11"/>
  <c r="G886" i="11"/>
  <c r="BC883" i="11"/>
  <c r="BB883" i="11"/>
  <c r="BA883" i="11"/>
  <c r="BA882" i="11" s="1"/>
  <c r="AZ883" i="11"/>
  <c r="AY883" i="11"/>
  <c r="AY882" i="11" s="1"/>
  <c r="AX883" i="11"/>
  <c r="AW883" i="11"/>
  <c r="AV884" i="11"/>
  <c r="AV885" i="11"/>
  <c r="AV883" i="11" s="1"/>
  <c r="AU883" i="11"/>
  <c r="AU882" i="11" s="1"/>
  <c r="AT883" i="11"/>
  <c r="AS883" i="11"/>
  <c r="AQ884" i="11"/>
  <c r="AQ885" i="11"/>
  <c r="AQ883" i="11"/>
  <c r="AP883" i="11"/>
  <c r="AO883" i="11"/>
  <c r="AM884" i="11"/>
  <c r="AM885" i="11"/>
  <c r="AM883" i="11"/>
  <c r="AM882" i="11" s="1"/>
  <c r="AL883" i="11"/>
  <c r="AL882" i="11" s="1"/>
  <c r="AK883" i="11"/>
  <c r="AK882" i="11" s="1"/>
  <c r="AJ884" i="11"/>
  <c r="AJ885" i="11"/>
  <c r="AJ883" i="11" s="1"/>
  <c r="AI884" i="11"/>
  <c r="AI883" i="11" s="1"/>
  <c r="AI885" i="11"/>
  <c r="AH883" i="11"/>
  <c r="AG883" i="11"/>
  <c r="AF884" i="11"/>
  <c r="AF885" i="11"/>
  <c r="AE884" i="11"/>
  <c r="AD883" i="11"/>
  <c r="AD882" i="11" s="1"/>
  <c r="AC883" i="11"/>
  <c r="AB883" i="11"/>
  <c r="AB882" i="11" s="1"/>
  <c r="AA884" i="11"/>
  <c r="AA883" i="11" s="1"/>
  <c r="AA882" i="11" s="1"/>
  <c r="AA885" i="11"/>
  <c r="Z883" i="11"/>
  <c r="Y883" i="11"/>
  <c r="Y882" i="11" s="1"/>
  <c r="X883" i="11"/>
  <c r="X882" i="11" s="1"/>
  <c r="W884" i="11"/>
  <c r="W885" i="11"/>
  <c r="W883" i="11"/>
  <c r="W882" i="11" s="1"/>
  <c r="V883" i="11"/>
  <c r="U883" i="11"/>
  <c r="T883" i="11"/>
  <c r="S884" i="11"/>
  <c r="S885" i="11"/>
  <c r="R883" i="11"/>
  <c r="Q883" i="11"/>
  <c r="Q882" i="11" s="1"/>
  <c r="P883" i="11"/>
  <c r="P882" i="11" s="1"/>
  <c r="O884" i="11"/>
  <c r="O885" i="11"/>
  <c r="O883" i="11"/>
  <c r="N883" i="11"/>
  <c r="N882" i="11" s="1"/>
  <c r="M883" i="11"/>
  <c r="L883" i="11"/>
  <c r="L882" i="11" s="1"/>
  <c r="K884" i="11"/>
  <c r="K883" i="11" s="1"/>
  <c r="K882" i="11" s="1"/>
  <c r="K885" i="11"/>
  <c r="J883" i="11"/>
  <c r="I883" i="11"/>
  <c r="I882" i="11" s="1"/>
  <c r="BC889" i="11"/>
  <c r="BB889" i="11"/>
  <c r="BB882" i="11"/>
  <c r="BA889" i="11"/>
  <c r="AZ889" i="11"/>
  <c r="AZ882" i="11"/>
  <c r="AY889" i="11"/>
  <c r="AX889" i="11"/>
  <c r="AX882" i="11"/>
  <c r="AW891" i="11"/>
  <c r="AV891" i="11" s="1"/>
  <c r="G892" i="11"/>
  <c r="AW892" i="11" s="1"/>
  <c r="AW890" i="11"/>
  <c r="AW882" i="11"/>
  <c r="AV890" i="11"/>
  <c r="AV892" i="11"/>
  <c r="AQ890" i="11"/>
  <c r="AQ891" i="11"/>
  <c r="AQ892" i="11"/>
  <c r="AO882" i="11"/>
  <c r="AM890" i="11"/>
  <c r="AM891" i="11"/>
  <c r="AM892" i="11"/>
  <c r="AI890" i="11"/>
  <c r="AI891" i="11"/>
  <c r="AI892" i="11"/>
  <c r="AH882" i="11"/>
  <c r="AG882" i="11"/>
  <c r="AE890" i="11"/>
  <c r="AE891" i="11"/>
  <c r="AE892" i="11"/>
  <c r="AC882" i="11"/>
  <c r="AA890" i="11"/>
  <c r="AA891" i="11"/>
  <c r="AA892" i="11"/>
  <c r="Z882" i="11"/>
  <c r="W890" i="11"/>
  <c r="W891" i="11"/>
  <c r="W892" i="11"/>
  <c r="U882" i="11"/>
  <c r="T882" i="11"/>
  <c r="S890" i="11"/>
  <c r="S891" i="11"/>
  <c r="S892" i="11"/>
  <c r="R882" i="11"/>
  <c r="O890" i="11"/>
  <c r="O891" i="11"/>
  <c r="J882" i="11"/>
  <c r="G884" i="11"/>
  <c r="G885" i="11"/>
  <c r="G883" i="11"/>
  <c r="G882" i="11" s="1"/>
  <c r="BE882" i="11"/>
  <c r="BC865" i="11"/>
  <c r="BC868" i="11"/>
  <c r="BC864" i="11" s="1"/>
  <c r="BB865" i="11"/>
  <c r="BB868" i="11"/>
  <c r="BB864" i="11" s="1"/>
  <c r="BA865" i="11"/>
  <c r="BA868" i="11"/>
  <c r="AZ865" i="11"/>
  <c r="AZ864" i="11" s="1"/>
  <c r="AZ868" i="11"/>
  <c r="AY865" i="11"/>
  <c r="AY868" i="11"/>
  <c r="AY864" i="11" s="1"/>
  <c r="AX865" i="11"/>
  <c r="AX868" i="11"/>
  <c r="AX864" i="11"/>
  <c r="AW865" i="11"/>
  <c r="AW864" i="11" s="1"/>
  <c r="AW868" i="11"/>
  <c r="AW870" i="11"/>
  <c r="AV866" i="11"/>
  <c r="AV865" i="11" s="1"/>
  <c r="AV867" i="11"/>
  <c r="AV869" i="11"/>
  <c r="AV868" i="11"/>
  <c r="AV871" i="11"/>
  <c r="AV870" i="11" s="1"/>
  <c r="AU865" i="11"/>
  <c r="AU868" i="11"/>
  <c r="AU870" i="11"/>
  <c r="AT865" i="11"/>
  <c r="AT868" i="11"/>
  <c r="AT870" i="11"/>
  <c r="AT864" i="11"/>
  <c r="AS865" i="11"/>
  <c r="AS864" i="11" s="1"/>
  <c r="AS868" i="11"/>
  <c r="AS870" i="11"/>
  <c r="AQ866" i="11"/>
  <c r="AQ865" i="11" s="1"/>
  <c r="AQ864" i="11" s="1"/>
  <c r="AQ867" i="11"/>
  <c r="AQ869" i="11"/>
  <c r="AQ868" i="11"/>
  <c r="AQ871" i="11"/>
  <c r="AQ870" i="11" s="1"/>
  <c r="AP865" i="11"/>
  <c r="AP868" i="11"/>
  <c r="AP870" i="11"/>
  <c r="AO865" i="11"/>
  <c r="AO868" i="11"/>
  <c r="AO870" i="11"/>
  <c r="AO864" i="11"/>
  <c r="AM866" i="11"/>
  <c r="AM867" i="11"/>
  <c r="AM869" i="11"/>
  <c r="AM868" i="11"/>
  <c r="AM871" i="11"/>
  <c r="AM870" i="11"/>
  <c r="AL865" i="11"/>
  <c r="AL868" i="11"/>
  <c r="AL870" i="11"/>
  <c r="AL864" i="11"/>
  <c r="AK865" i="11"/>
  <c r="AK864" i="11" s="1"/>
  <c r="AK868" i="11"/>
  <c r="AK870" i="11"/>
  <c r="AJ866" i="11"/>
  <c r="AI866" i="11" s="1"/>
  <c r="AJ867" i="11"/>
  <c r="AJ865" i="11"/>
  <c r="AJ869" i="11"/>
  <c r="AJ870" i="11"/>
  <c r="AI867" i="11"/>
  <c r="AI865" i="11" s="1"/>
  <c r="AI871" i="11"/>
  <c r="AI870" i="11"/>
  <c r="AH865" i="11"/>
  <c r="AH868" i="11"/>
  <c r="AH870" i="11"/>
  <c r="AG865" i="11"/>
  <c r="AG864" i="11" s="1"/>
  <c r="AG868" i="11"/>
  <c r="AG870" i="11"/>
  <c r="AF866" i="11"/>
  <c r="AF867" i="11"/>
  <c r="AE867" i="11" s="1"/>
  <c r="AF869" i="11"/>
  <c r="AE869" i="11" s="1"/>
  <c r="AE868" i="11" s="1"/>
  <c r="AF868" i="11"/>
  <c r="AF870" i="11"/>
  <c r="AE871" i="11"/>
  <c r="AE870" i="11"/>
  <c r="AD865" i="11"/>
  <c r="AD864" i="11" s="1"/>
  <c r="AD868" i="11"/>
  <c r="AD870" i="11"/>
  <c r="AC865" i="11"/>
  <c r="AC868" i="11"/>
  <c r="AC870" i="11"/>
  <c r="AC864" i="11"/>
  <c r="AB865" i="11"/>
  <c r="AB868" i="11"/>
  <c r="AB870" i="11"/>
  <c r="AB864" i="11"/>
  <c r="AA866" i="11"/>
  <c r="AA865" i="11" s="1"/>
  <c r="AA867" i="11"/>
  <c r="AA869" i="11"/>
  <c r="AA868" i="11" s="1"/>
  <c r="AA871" i="11"/>
  <c r="AA870" i="11" s="1"/>
  <c r="Z865" i="11"/>
  <c r="Z868" i="11"/>
  <c r="Z864" i="11" s="1"/>
  <c r="Z870" i="11"/>
  <c r="Y865" i="11"/>
  <c r="Y864" i="11" s="1"/>
  <c r="Y868" i="11"/>
  <c r="Y870" i="11"/>
  <c r="X865" i="11"/>
  <c r="X868" i="11"/>
  <c r="X870" i="11"/>
  <c r="X864" i="11"/>
  <c r="W866" i="11"/>
  <c r="W867" i="11"/>
  <c r="W865" i="11" s="1"/>
  <c r="W869" i="11"/>
  <c r="W868" i="11"/>
  <c r="W871" i="11"/>
  <c r="W870" i="11" s="1"/>
  <c r="V865" i="11"/>
  <c r="V868" i="11"/>
  <c r="V870" i="11"/>
  <c r="V864" i="11"/>
  <c r="U865" i="11"/>
  <c r="U868" i="11"/>
  <c r="U864" i="11" s="1"/>
  <c r="U870" i="11"/>
  <c r="T865" i="11"/>
  <c r="T864" i="11" s="1"/>
  <c r="T868" i="11"/>
  <c r="T870" i="11"/>
  <c r="S866" i="11"/>
  <c r="S867" i="11"/>
  <c r="S865" i="11" s="1"/>
  <c r="S864" i="11" s="1"/>
  <c r="S869" i="11"/>
  <c r="S868" i="11" s="1"/>
  <c r="S871" i="11"/>
  <c r="S870" i="11" s="1"/>
  <c r="R865" i="11"/>
  <c r="R868" i="11"/>
  <c r="R870" i="11"/>
  <c r="Q865" i="11"/>
  <c r="Q868" i="11"/>
  <c r="Q864" i="11" s="1"/>
  <c r="Q870" i="11"/>
  <c r="P865" i="11"/>
  <c r="P868" i="11"/>
  <c r="P864" i="11" s="1"/>
  <c r="P870" i="11"/>
  <c r="O866" i="11"/>
  <c r="O867" i="11"/>
  <c r="O865" i="11" s="1"/>
  <c r="O864" i="11" s="1"/>
  <c r="O869" i="11"/>
  <c r="O868" i="11" s="1"/>
  <c r="O870" i="11"/>
  <c r="N865" i="11"/>
  <c r="N868" i="11"/>
  <c r="N870" i="11"/>
  <c r="N864" i="11"/>
  <c r="M865" i="11"/>
  <c r="M868" i="11"/>
  <c r="M870" i="11"/>
  <c r="M864" i="11"/>
  <c r="L865" i="11"/>
  <c r="L864" i="11" s="1"/>
  <c r="L868" i="11"/>
  <c r="L870" i="11"/>
  <c r="K865" i="11"/>
  <c r="K868" i="11"/>
  <c r="K870" i="11"/>
  <c r="K864" i="11"/>
  <c r="J865" i="11"/>
  <c r="J868" i="11"/>
  <c r="J870" i="11"/>
  <c r="J864" i="11"/>
  <c r="I865" i="11"/>
  <c r="I864" i="11" s="1"/>
  <c r="I868" i="11"/>
  <c r="I870" i="11"/>
  <c r="G865" i="11"/>
  <c r="G868" i="11"/>
  <c r="G870" i="11"/>
  <c r="G864" i="11"/>
  <c r="S757" i="11"/>
  <c r="S758" i="11"/>
  <c r="S759" i="11"/>
  <c r="S760" i="11"/>
  <c r="S756" i="11" s="1"/>
  <c r="S761" i="11"/>
  <c r="S762" i="11"/>
  <c r="S763" i="11"/>
  <c r="S764" i="11"/>
  <c r="S765" i="11"/>
  <c r="S766" i="11"/>
  <c r="S767" i="11"/>
  <c r="R756" i="11"/>
  <c r="R755" i="11" s="1"/>
  <c r="Q756" i="11"/>
  <c r="P756" i="11"/>
  <c r="BC755" i="11"/>
  <c r="BB755" i="11"/>
  <c r="BA755" i="11"/>
  <c r="AZ755" i="11"/>
  <c r="AY755" i="11"/>
  <c r="AX755" i="11"/>
  <c r="AW755" i="11"/>
  <c r="AT755" i="11"/>
  <c r="AS755" i="11"/>
  <c r="AP755" i="11"/>
  <c r="AO755" i="11"/>
  <c r="AL755" i="11"/>
  <c r="AK755" i="11"/>
  <c r="AJ755" i="11"/>
  <c r="AH755" i="11"/>
  <c r="AG755" i="11"/>
  <c r="AF755" i="11"/>
  <c r="AD755" i="11"/>
  <c r="AC755" i="11"/>
  <c r="AB755" i="11"/>
  <c r="Z755" i="11"/>
  <c r="Y755" i="11"/>
  <c r="X755" i="11"/>
  <c r="V755" i="11"/>
  <c r="U755" i="11"/>
  <c r="T755" i="11"/>
  <c r="S768" i="11"/>
  <c r="Q755" i="11"/>
  <c r="P755" i="11"/>
  <c r="O755" i="11"/>
  <c r="N755" i="11"/>
  <c r="M755" i="11"/>
  <c r="L755" i="11"/>
  <c r="K755" i="11"/>
  <c r="J755" i="11"/>
  <c r="I755" i="11"/>
  <c r="G755" i="11"/>
  <c r="BE883" i="11"/>
  <c r="BE872" i="11"/>
  <c r="AW873" i="11"/>
  <c r="AW876" i="11"/>
  <c r="AW872" i="11" s="1"/>
  <c r="G876" i="11"/>
  <c r="G873" i="11"/>
  <c r="G872" i="11" s="1"/>
  <c r="BE864" i="11"/>
  <c r="BE865" i="11"/>
  <c r="BC876" i="11"/>
  <c r="BC872" i="11" s="1"/>
  <c r="BB876" i="11"/>
  <c r="BB872" i="11" s="1"/>
  <c r="BA876" i="11"/>
  <c r="AZ876" i="11"/>
  <c r="AY876" i="11"/>
  <c r="AY872" i="11" s="1"/>
  <c r="AX876" i="11"/>
  <c r="AX872" i="11" s="1"/>
  <c r="AV877" i="11"/>
  <c r="AV876" i="11" s="1"/>
  <c r="AV879" i="11"/>
  <c r="AU876" i="11"/>
  <c r="AU872" i="11" s="1"/>
  <c r="AT876" i="11"/>
  <c r="AS876" i="11"/>
  <c r="AQ877" i="11"/>
  <c r="AQ878" i="11"/>
  <c r="AQ879" i="11"/>
  <c r="AP876" i="11"/>
  <c r="AO876" i="11"/>
  <c r="AO872" i="11" s="1"/>
  <c r="AM877" i="11"/>
  <c r="AM876" i="11" s="1"/>
  <c r="AM878" i="11"/>
  <c r="AM879" i="11"/>
  <c r="AL876" i="11"/>
  <c r="AL872" i="11" s="1"/>
  <c r="AK876" i="11"/>
  <c r="AJ876" i="11"/>
  <c r="AI877" i="11"/>
  <c r="AI876" i="11" s="1"/>
  <c r="AI878" i="11"/>
  <c r="AI879" i="11"/>
  <c r="AH876" i="11"/>
  <c r="AG876" i="11"/>
  <c r="AF876" i="11"/>
  <c r="AE877" i="11"/>
  <c r="AE876" i="11" s="1"/>
  <c r="AE878" i="11"/>
  <c r="AE879" i="11"/>
  <c r="AD876" i="11"/>
  <c r="AC876" i="11"/>
  <c r="AB876" i="11"/>
  <c r="AA877" i="11"/>
  <c r="AA878" i="11"/>
  <c r="AA879" i="11"/>
  <c r="AA876" i="11"/>
  <c r="Z876" i="11"/>
  <c r="Y876" i="11"/>
  <c r="X876" i="11"/>
  <c r="X872" i="11" s="1"/>
  <c r="W877" i="11"/>
  <c r="W878" i="11"/>
  <c r="W879" i="11"/>
  <c r="W876" i="11"/>
  <c r="V876" i="11"/>
  <c r="U876" i="11"/>
  <c r="T876" i="11"/>
  <c r="S877" i="11"/>
  <c r="S878" i="11"/>
  <c r="S879" i="11"/>
  <c r="R876" i="11"/>
  <c r="Q876" i="11"/>
  <c r="P876" i="11"/>
  <c r="O876" i="11"/>
  <c r="N876" i="11"/>
  <c r="M876" i="11"/>
  <c r="L876" i="11"/>
  <c r="K876" i="11"/>
  <c r="J876" i="11"/>
  <c r="I876" i="11"/>
  <c r="BC873" i="11"/>
  <c r="BB873" i="11"/>
  <c r="BA873" i="11"/>
  <c r="AZ873" i="11"/>
  <c r="AY873" i="11"/>
  <c r="AX873" i="11"/>
  <c r="AV874" i="11"/>
  <c r="AV873" i="11" s="1"/>
  <c r="AV875" i="11"/>
  <c r="AU873" i="11"/>
  <c r="AT873" i="11"/>
  <c r="AT872" i="11" s="1"/>
  <c r="AS873" i="11"/>
  <c r="AS872" i="11" s="1"/>
  <c r="AQ874" i="11"/>
  <c r="AQ875" i="11"/>
  <c r="AQ873" i="11"/>
  <c r="AP873" i="11"/>
  <c r="AO873" i="11"/>
  <c r="AM874" i="11"/>
  <c r="AM873" i="11" s="1"/>
  <c r="AM872" i="11" s="1"/>
  <c r="AM875" i="11"/>
  <c r="AL873" i="11"/>
  <c r="AK873" i="11"/>
  <c r="AJ873" i="11"/>
  <c r="AJ872" i="11" s="1"/>
  <c r="AI874" i="11"/>
  <c r="AI873" i="11" s="1"/>
  <c r="AI875" i="11"/>
  <c r="AH873" i="11"/>
  <c r="AG873" i="11"/>
  <c r="AG872" i="11" s="1"/>
  <c r="AF873" i="11"/>
  <c r="AE874" i="11"/>
  <c r="AE875" i="11"/>
  <c r="AD873" i="11"/>
  <c r="AC873" i="11"/>
  <c r="AB873" i="11"/>
  <c r="AB872" i="11" s="1"/>
  <c r="AA874" i="11"/>
  <c r="AA873" i="11" s="1"/>
  <c r="AA875" i="11"/>
  <c r="Z873" i="11"/>
  <c r="Y873" i="11"/>
  <c r="X873" i="11"/>
  <c r="W874" i="11"/>
  <c r="W873" i="11" s="1"/>
  <c r="W872" i="11" s="1"/>
  <c r="W875" i="11"/>
  <c r="V873" i="11"/>
  <c r="U873" i="11"/>
  <c r="T873" i="11"/>
  <c r="T872" i="11" s="1"/>
  <c r="S874" i="11"/>
  <c r="S873" i="11" s="1"/>
  <c r="S875" i="11"/>
  <c r="R873" i="11"/>
  <c r="Q873" i="11"/>
  <c r="P873" i="11"/>
  <c r="O873" i="11"/>
  <c r="O872" i="11" s="1"/>
  <c r="N873" i="11"/>
  <c r="N872" i="11" s="1"/>
  <c r="M873" i="11"/>
  <c r="L873" i="11"/>
  <c r="L872" i="11" s="1"/>
  <c r="K873" i="11"/>
  <c r="J873" i="11"/>
  <c r="I873" i="11"/>
  <c r="BA872" i="11"/>
  <c r="AZ872" i="11"/>
  <c r="AV872" i="11"/>
  <c r="AP872" i="11"/>
  <c r="AK872" i="11"/>
  <c r="AI872" i="11"/>
  <c r="AH872" i="11"/>
  <c r="AF872" i="11"/>
  <c r="AD872" i="11"/>
  <c r="AC872" i="11"/>
  <c r="Z872" i="11"/>
  <c r="Y872" i="11"/>
  <c r="V872" i="11"/>
  <c r="U872" i="11"/>
  <c r="R872" i="11"/>
  <c r="Q872" i="11"/>
  <c r="P872" i="11"/>
  <c r="M872" i="11"/>
  <c r="K872" i="11"/>
  <c r="J872" i="11"/>
  <c r="BE873" i="11"/>
  <c r="G857" i="11"/>
  <c r="BC857" i="11"/>
  <c r="BC856" i="11" s="1"/>
  <c r="BC862" i="11"/>
  <c r="BB857" i="11"/>
  <c r="BB856" i="11" s="1"/>
  <c r="BB862" i="11"/>
  <c r="BA857" i="11"/>
  <c r="BA862" i="11"/>
  <c r="AZ857" i="11"/>
  <c r="AZ862" i="11"/>
  <c r="AZ856" i="11"/>
  <c r="AY857" i="11"/>
  <c r="AY856" i="11" s="1"/>
  <c r="AY862" i="11"/>
  <c r="AX857" i="11"/>
  <c r="AX856" i="11" s="1"/>
  <c r="AX862" i="11"/>
  <c r="AW857" i="11"/>
  <c r="AW862" i="11"/>
  <c r="AV858" i="11"/>
  <c r="AV859" i="11"/>
  <c r="AV860" i="11"/>
  <c r="AV861" i="11"/>
  <c r="AV863" i="11"/>
  <c r="AV862" i="11"/>
  <c r="AU857" i="11"/>
  <c r="AU862" i="11"/>
  <c r="AU856" i="11" s="1"/>
  <c r="AT857" i="11"/>
  <c r="AT856" i="11" s="1"/>
  <c r="AT862" i="11"/>
  <c r="AS857" i="11"/>
  <c r="AS862" i="11"/>
  <c r="AQ858" i="11"/>
  <c r="AQ859" i="11"/>
  <c r="AQ860" i="11"/>
  <c r="AQ857" i="11" s="1"/>
  <c r="AQ856" i="11" s="1"/>
  <c r="AQ861" i="11"/>
  <c r="AQ863" i="11"/>
  <c r="AQ862" i="11" s="1"/>
  <c r="AP857" i="11"/>
  <c r="AP862" i="11"/>
  <c r="AP856" i="11"/>
  <c r="AO857" i="11"/>
  <c r="AO862" i="11"/>
  <c r="AO856" i="11" s="1"/>
  <c r="AM858" i="11"/>
  <c r="AM859" i="11"/>
  <c r="AM860" i="11"/>
  <c r="AM861" i="11"/>
  <c r="AM863" i="11"/>
  <c r="AM862" i="11"/>
  <c r="AL857" i="11"/>
  <c r="AL856" i="11" s="1"/>
  <c r="AL862" i="11"/>
  <c r="AK857" i="11"/>
  <c r="AK862" i="11"/>
  <c r="AJ857" i="11"/>
  <c r="AJ862" i="11"/>
  <c r="AI858" i="11"/>
  <c r="AI859" i="11"/>
  <c r="AI860" i="11"/>
  <c r="AI861" i="11"/>
  <c r="AI863" i="11"/>
  <c r="AI862" i="11" s="1"/>
  <c r="AH857" i="11"/>
  <c r="AH862" i="11"/>
  <c r="AH856" i="11"/>
  <c r="AG857" i="11"/>
  <c r="AG856" i="11" s="1"/>
  <c r="AG862" i="11"/>
  <c r="AF857" i="11"/>
  <c r="AF862" i="11"/>
  <c r="AE858" i="11"/>
  <c r="AE857" i="11" s="1"/>
  <c r="AE856" i="11" s="1"/>
  <c r="AE859" i="11"/>
  <c r="AE860" i="11"/>
  <c r="AE861" i="11"/>
  <c r="AE863" i="11"/>
  <c r="AE862" i="11" s="1"/>
  <c r="AD857" i="11"/>
  <c r="AD862" i="11"/>
  <c r="AD856" i="11" s="1"/>
  <c r="AC857" i="11"/>
  <c r="AC862" i="11"/>
  <c r="AC856" i="11"/>
  <c r="AB857" i="11"/>
  <c r="AB856" i="11" s="1"/>
  <c r="AB862" i="11"/>
  <c r="AA858" i="11"/>
  <c r="AA859" i="11"/>
  <c r="AA860" i="11"/>
  <c r="AA861" i="11"/>
  <c r="AA857" i="11"/>
  <c r="AA856" i="11" s="1"/>
  <c r="AA863" i="11"/>
  <c r="AA862" i="11" s="1"/>
  <c r="Z857" i="11"/>
  <c r="Z862" i="11"/>
  <c r="Y857" i="11"/>
  <c r="Y856" i="11" s="1"/>
  <c r="Y862" i="11"/>
  <c r="X857" i="11"/>
  <c r="X862" i="11"/>
  <c r="X856" i="11"/>
  <c r="W858" i="11"/>
  <c r="W859" i="11"/>
  <c r="W860" i="11"/>
  <c r="W857" i="11" s="1"/>
  <c r="W856" i="11" s="1"/>
  <c r="W861" i="11"/>
  <c r="W863" i="11"/>
  <c r="W862" i="11"/>
  <c r="V857" i="11"/>
  <c r="V856" i="11" s="1"/>
  <c r="V862" i="11"/>
  <c r="U857" i="11"/>
  <c r="U856" i="11" s="1"/>
  <c r="U862" i="11"/>
  <c r="T857" i="11"/>
  <c r="T862" i="11"/>
  <c r="T856" i="11"/>
  <c r="S858" i="11"/>
  <c r="S859" i="11"/>
  <c r="S857" i="11" s="1"/>
  <c r="S856" i="11" s="1"/>
  <c r="S860" i="11"/>
  <c r="S861" i="11"/>
  <c r="S863" i="11"/>
  <c r="S862" i="11"/>
  <c r="R857" i="11"/>
  <c r="R862" i="11"/>
  <c r="R856" i="11" s="1"/>
  <c r="Q857" i="11"/>
  <c r="Q862" i="11"/>
  <c r="Q856" i="11"/>
  <c r="P857" i="11"/>
  <c r="P856" i="11" s="1"/>
  <c r="P862" i="11"/>
  <c r="O857" i="11"/>
  <c r="O862" i="11"/>
  <c r="O856" i="11" s="1"/>
  <c r="N857" i="11"/>
  <c r="N862" i="11"/>
  <c r="N856" i="11" s="1"/>
  <c r="M857" i="11"/>
  <c r="M862" i="11"/>
  <c r="M856" i="11"/>
  <c r="L857" i="11"/>
  <c r="L856" i="11" s="1"/>
  <c r="L862" i="11"/>
  <c r="K857" i="11"/>
  <c r="K862" i="11"/>
  <c r="K856" i="11"/>
  <c r="J857" i="11"/>
  <c r="J862" i="11"/>
  <c r="J856" i="11" s="1"/>
  <c r="I857" i="11"/>
  <c r="I856" i="11" s="1"/>
  <c r="I862" i="11"/>
  <c r="G862" i="11"/>
  <c r="BE856" i="11"/>
  <c r="BE857" i="11"/>
  <c r="BE853" i="11"/>
  <c r="BC853" i="11"/>
  <c r="BB853" i="11"/>
  <c r="BA853" i="11"/>
  <c r="AZ853" i="11"/>
  <c r="AY853" i="11"/>
  <c r="AX853" i="11"/>
  <c r="AW854" i="11"/>
  <c r="AV854" i="11" s="1"/>
  <c r="AV853" i="11" s="1"/>
  <c r="AW853" i="11"/>
  <c r="AV855" i="11"/>
  <c r="AU853" i="11"/>
  <c r="AT853" i="11"/>
  <c r="AS853" i="11"/>
  <c r="AQ854" i="11"/>
  <c r="AQ853" i="11" s="1"/>
  <c r="AQ855" i="11"/>
  <c r="AP853" i="11"/>
  <c r="AO853" i="11"/>
  <c r="AM854" i="11"/>
  <c r="AM853" i="11" s="1"/>
  <c r="AM855" i="11"/>
  <c r="AL853" i="11"/>
  <c r="AK853" i="11"/>
  <c r="AJ854" i="11"/>
  <c r="AJ853" i="11" s="1"/>
  <c r="AJ855" i="11"/>
  <c r="AI854" i="11"/>
  <c r="AI853" i="11" s="1"/>
  <c r="AI855" i="11"/>
  <c r="AH853" i="11"/>
  <c r="AG853" i="11"/>
  <c r="AF853" i="11"/>
  <c r="AE854" i="11"/>
  <c r="AE855" i="11"/>
  <c r="AE853" i="11"/>
  <c r="AD853" i="11"/>
  <c r="AC853" i="11"/>
  <c r="AB853" i="11"/>
  <c r="AA854" i="11"/>
  <c r="AA855" i="11"/>
  <c r="Z853" i="11"/>
  <c r="Y853" i="11"/>
  <c r="X853" i="11"/>
  <c r="W854" i="11"/>
  <c r="W855" i="11"/>
  <c r="W853" i="11"/>
  <c r="V853" i="11"/>
  <c r="U853" i="11"/>
  <c r="T853" i="11"/>
  <c r="S854" i="11"/>
  <c r="S853" i="11" s="1"/>
  <c r="S855" i="11"/>
  <c r="R853" i="11"/>
  <c r="Q853" i="11"/>
  <c r="P853" i="11"/>
  <c r="O853" i="11"/>
  <c r="N853" i="11"/>
  <c r="M853" i="11"/>
  <c r="L853" i="11"/>
  <c r="K853" i="11"/>
  <c r="J853" i="11"/>
  <c r="I853" i="11"/>
  <c r="G853" i="11"/>
  <c r="BE845" i="11"/>
  <c r="AW848" i="11"/>
  <c r="AW845" i="11" s="1"/>
  <c r="AV849" i="11"/>
  <c r="AV848" i="11" s="1"/>
  <c r="AU848" i="11"/>
  <c r="AT848" i="11"/>
  <c r="AS848" i="11"/>
  <c r="AQ849" i="11"/>
  <c r="AQ848" i="11" s="1"/>
  <c r="AP848" i="11"/>
  <c r="AO848" i="11"/>
  <c r="AM849" i="11"/>
  <c r="AM848" i="11" s="1"/>
  <c r="AL848" i="11"/>
  <c r="AK848" i="11"/>
  <c r="AJ848" i="11"/>
  <c r="AI849" i="11"/>
  <c r="AI848" i="11"/>
  <c r="AH848" i="11"/>
  <c r="AG848" i="11"/>
  <c r="AF848" i="11"/>
  <c r="AE849" i="11"/>
  <c r="AE848" i="11" s="1"/>
  <c r="AE845" i="11" s="1"/>
  <c r="AD848" i="11"/>
  <c r="AC848" i="11"/>
  <c r="AB848" i="11"/>
  <c r="AA849" i="11"/>
  <c r="AA848" i="11" s="1"/>
  <c r="Z848" i="11"/>
  <c r="Y848" i="11"/>
  <c r="X848" i="11"/>
  <c r="X845" i="11" s="1"/>
  <c r="W849" i="11"/>
  <c r="W848" i="11" s="1"/>
  <c r="V848" i="11"/>
  <c r="V845" i="11" s="1"/>
  <c r="U848" i="11"/>
  <c r="T848" i="11"/>
  <c r="S849" i="11"/>
  <c r="S848" i="11"/>
  <c r="R848" i="11"/>
  <c r="Q848" i="11"/>
  <c r="P848" i="11"/>
  <c r="O849" i="11"/>
  <c r="O848" i="11"/>
  <c r="N848" i="11"/>
  <c r="M848" i="11"/>
  <c r="L848" i="11"/>
  <c r="L845" i="11" s="1"/>
  <c r="K848" i="11"/>
  <c r="J848" i="11"/>
  <c r="I848" i="11"/>
  <c r="G849" i="11"/>
  <c r="G848" i="11"/>
  <c r="BC846" i="11"/>
  <c r="BB846" i="11"/>
  <c r="BB845" i="11" s="1"/>
  <c r="BA846" i="11"/>
  <c r="AZ846" i="11"/>
  <c r="AZ845" i="11" s="1"/>
  <c r="AY846" i="11"/>
  <c r="AY845" i="11" s="1"/>
  <c r="AX846" i="11"/>
  <c r="AW846" i="11"/>
  <c r="AV847" i="11"/>
  <c r="AV846" i="11" s="1"/>
  <c r="AU846" i="11"/>
  <c r="AT846" i="11"/>
  <c r="AT845" i="11" s="1"/>
  <c r="AS846" i="11"/>
  <c r="AS845" i="11" s="1"/>
  <c r="AQ847" i="11"/>
  <c r="AQ846" i="11" s="1"/>
  <c r="AQ845" i="11" s="1"/>
  <c r="AP846" i="11"/>
  <c r="AO846" i="11"/>
  <c r="AM847" i="11"/>
  <c r="AM846" i="11" s="1"/>
  <c r="AL846" i="11"/>
  <c r="AK846" i="11"/>
  <c r="AJ846" i="11"/>
  <c r="AJ845" i="11" s="1"/>
  <c r="AI847" i="11"/>
  <c r="AI846" i="11"/>
  <c r="AH846" i="11"/>
  <c r="AH845" i="11" s="1"/>
  <c r="AG846" i="11"/>
  <c r="AF846" i="11"/>
  <c r="AF845" i="11" s="1"/>
  <c r="AE847" i="11"/>
  <c r="AE846" i="11"/>
  <c r="AD846" i="11"/>
  <c r="AD845" i="11" s="1"/>
  <c r="AC846" i="11"/>
  <c r="AB846" i="11"/>
  <c r="AB845" i="11" s="1"/>
  <c r="AA847" i="11"/>
  <c r="AA846" i="11"/>
  <c r="Z846" i="11"/>
  <c r="Y846" i="11"/>
  <c r="X846" i="11"/>
  <c r="W847" i="11"/>
  <c r="W846" i="11" s="1"/>
  <c r="V846" i="11"/>
  <c r="U846" i="11"/>
  <c r="U845" i="11" s="1"/>
  <c r="T846" i="11"/>
  <c r="S847" i="11"/>
  <c r="S846" i="11"/>
  <c r="S845" i="11" s="1"/>
  <c r="R846" i="11"/>
  <c r="Q846" i="11"/>
  <c r="P846" i="11"/>
  <c r="O847" i="11"/>
  <c r="O846" i="11" s="1"/>
  <c r="O845" i="11" s="1"/>
  <c r="N846" i="11"/>
  <c r="M846" i="11"/>
  <c r="L846" i="11"/>
  <c r="K846" i="11"/>
  <c r="J846" i="11"/>
  <c r="I846" i="11"/>
  <c r="BC848" i="11"/>
  <c r="BC845" i="11" s="1"/>
  <c r="BB848" i="11"/>
  <c r="BA848" i="11"/>
  <c r="BA845" i="11" s="1"/>
  <c r="AZ848" i="11"/>
  <c r="AY848" i="11"/>
  <c r="AX848" i="11"/>
  <c r="AX845" i="11" s="1"/>
  <c r="AW850" i="11"/>
  <c r="AV851" i="11"/>
  <c r="AV850" i="11" s="1"/>
  <c r="AV845" i="11"/>
  <c r="AU850" i="11"/>
  <c r="AU845" i="11" s="1"/>
  <c r="AT850" i="11"/>
  <c r="AS850" i="11"/>
  <c r="AQ851" i="11"/>
  <c r="AQ850" i="11"/>
  <c r="AP850" i="11"/>
  <c r="AO850" i="11"/>
  <c r="AO845" i="11"/>
  <c r="AM851" i="11"/>
  <c r="AM850" i="11" s="1"/>
  <c r="AL850" i="11"/>
  <c r="AL845" i="11"/>
  <c r="AL837" i="11" s="1"/>
  <c r="AL836" i="11" s="1"/>
  <c r="AK850" i="11"/>
  <c r="AK845" i="11"/>
  <c r="AJ850" i="11"/>
  <c r="AI851" i="11"/>
  <c r="AI850" i="11"/>
  <c r="AI845" i="11"/>
  <c r="AH850" i="11"/>
  <c r="AG850" i="11"/>
  <c r="AG845" i="11"/>
  <c r="AF850" i="11"/>
  <c r="AE851" i="11"/>
  <c r="AE850" i="11" s="1"/>
  <c r="AD850" i="11"/>
  <c r="AC850" i="11"/>
  <c r="AC845" i="11" s="1"/>
  <c r="AB850" i="11"/>
  <c r="AA851" i="11"/>
  <c r="AA850" i="11" s="1"/>
  <c r="Z850" i="11"/>
  <c r="Z845" i="11" s="1"/>
  <c r="Y850" i="11"/>
  <c r="X850" i="11"/>
  <c r="W851" i="11"/>
  <c r="W850" i="11" s="1"/>
  <c r="V850" i="11"/>
  <c r="U850" i="11"/>
  <c r="T850" i="11"/>
  <c r="T845" i="11" s="1"/>
  <c r="S851" i="11"/>
  <c r="S850" i="11"/>
  <c r="R850" i="11"/>
  <c r="Q850" i="11"/>
  <c r="Q845" i="11"/>
  <c r="P850" i="11"/>
  <c r="O850" i="11"/>
  <c r="N850" i="11"/>
  <c r="M850" i="11"/>
  <c r="M845" i="11" s="1"/>
  <c r="L850" i="11"/>
  <c r="K850" i="11"/>
  <c r="K845" i="11"/>
  <c r="J850" i="11"/>
  <c r="I850" i="11"/>
  <c r="I845" i="11"/>
  <c r="G847" i="11"/>
  <c r="G846" i="11" s="1"/>
  <c r="G845" i="11" s="1"/>
  <c r="G850" i="11"/>
  <c r="BP842" i="11"/>
  <c r="BQ842" i="11" s="1"/>
  <c r="AW844" i="11"/>
  <c r="AW843" i="11"/>
  <c r="AV844" i="11"/>
  <c r="AV843" i="11" s="1"/>
  <c r="AU843" i="11"/>
  <c r="AT843" i="11"/>
  <c r="AT838" i="11" s="1"/>
  <c r="AS843" i="11"/>
  <c r="AQ844" i="11"/>
  <c r="AQ843" i="11"/>
  <c r="AP843" i="11"/>
  <c r="AO843" i="11"/>
  <c r="AM844" i="11"/>
  <c r="AM843" i="11"/>
  <c r="AL843" i="11"/>
  <c r="AK843" i="11"/>
  <c r="AK838" i="11" s="1"/>
  <c r="AJ843" i="11"/>
  <c r="AI844" i="11"/>
  <c r="AI843" i="11"/>
  <c r="AH843" i="11"/>
  <c r="AG843" i="11"/>
  <c r="AF843" i="11"/>
  <c r="AE844" i="11"/>
  <c r="AE843" i="11" s="1"/>
  <c r="AD843" i="11"/>
  <c r="AC843" i="11"/>
  <c r="AB843" i="11"/>
  <c r="AA844" i="11"/>
  <c r="AA843" i="11" s="1"/>
  <c r="Z843" i="11"/>
  <c r="Y843" i="11"/>
  <c r="X843" i="11"/>
  <c r="W844" i="11"/>
  <c r="W843" i="11"/>
  <c r="V843" i="11"/>
  <c r="U843" i="11"/>
  <c r="T843" i="11"/>
  <c r="S844" i="11"/>
  <c r="S843" i="11"/>
  <c r="R843" i="11"/>
  <c r="Q843" i="11"/>
  <c r="P843" i="11"/>
  <c r="O843" i="11"/>
  <c r="N843" i="11"/>
  <c r="M843" i="11"/>
  <c r="L843" i="11"/>
  <c r="K844" i="11"/>
  <c r="K843" i="11" s="1"/>
  <c r="J843" i="11"/>
  <c r="I843" i="11"/>
  <c r="G844" i="11"/>
  <c r="G843" i="11" s="1"/>
  <c r="BE838" i="11"/>
  <c r="BC839" i="11"/>
  <c r="BC838" i="11" s="1"/>
  <c r="BB839" i="11"/>
  <c r="BB838" i="11" s="1"/>
  <c r="BA839" i="11"/>
  <c r="AZ839" i="11"/>
  <c r="AY839" i="11"/>
  <c r="AY838" i="11" s="1"/>
  <c r="AX839" i="11"/>
  <c r="AX838" i="11" s="1"/>
  <c r="AU839" i="11"/>
  <c r="AT839" i="11"/>
  <c r="AS839" i="11"/>
  <c r="AQ840" i="11"/>
  <c r="AQ839" i="11" s="1"/>
  <c r="AQ838" i="11" s="1"/>
  <c r="AP839" i="11"/>
  <c r="AO839" i="11"/>
  <c r="AM840" i="11"/>
  <c r="AM839" i="11"/>
  <c r="AL839" i="11"/>
  <c r="AK839" i="11"/>
  <c r="AJ839" i="11"/>
  <c r="AI840" i="11"/>
  <c r="AI839" i="11"/>
  <c r="AI838" i="11" s="1"/>
  <c r="AH839" i="11"/>
  <c r="AG839" i="11"/>
  <c r="AF839" i="11"/>
  <c r="AE840" i="11"/>
  <c r="AE839" i="11" s="1"/>
  <c r="AD839" i="11"/>
  <c r="AD838" i="11" s="1"/>
  <c r="AC839" i="11"/>
  <c r="AC838" i="11" s="1"/>
  <c r="AB839" i="11"/>
  <c r="AA840" i="11"/>
  <c r="AA839" i="11"/>
  <c r="Z839" i="11"/>
  <c r="Z838" i="11" s="1"/>
  <c r="Y839" i="11"/>
  <c r="X839" i="11"/>
  <c r="W840" i="11"/>
  <c r="W839" i="11" s="1"/>
  <c r="W838" i="11" s="1"/>
  <c r="V839" i="11"/>
  <c r="U839" i="11"/>
  <c r="T839" i="11"/>
  <c r="T838" i="11" s="1"/>
  <c r="S840" i="11"/>
  <c r="S839" i="11" s="1"/>
  <c r="R839" i="11"/>
  <c r="Q839" i="11"/>
  <c r="P839" i="11"/>
  <c r="P838" i="11" s="1"/>
  <c r="O840" i="11"/>
  <c r="O839" i="11" s="1"/>
  <c r="O838" i="11" s="1"/>
  <c r="N839" i="11"/>
  <c r="M839" i="11"/>
  <c r="L839" i="11"/>
  <c r="K840" i="11"/>
  <c r="K839" i="11"/>
  <c r="J839" i="11"/>
  <c r="J838" i="11" s="1"/>
  <c r="I839" i="11"/>
  <c r="BC841" i="11"/>
  <c r="BB841" i="11"/>
  <c r="BA841" i="11"/>
  <c r="BA838" i="11"/>
  <c r="AZ841" i="11"/>
  <c r="AZ838" i="11"/>
  <c r="AY841" i="11"/>
  <c r="AX841" i="11"/>
  <c r="AW842" i="11"/>
  <c r="AW841" i="11"/>
  <c r="AV842" i="11"/>
  <c r="AV841" i="11" s="1"/>
  <c r="AU841" i="11"/>
  <c r="AU838" i="11" s="1"/>
  <c r="AT841" i="11"/>
  <c r="AS841" i="11"/>
  <c r="AQ842" i="11"/>
  <c r="AQ841" i="11"/>
  <c r="AP841" i="11"/>
  <c r="AO841" i="11"/>
  <c r="AO838" i="11"/>
  <c r="AM842" i="11"/>
  <c r="AM841" i="11" s="1"/>
  <c r="AM838" i="11"/>
  <c r="AL841" i="11"/>
  <c r="AL838" i="11" s="1"/>
  <c r="AK841" i="11"/>
  <c r="AJ841" i="11"/>
  <c r="AJ838" i="11" s="1"/>
  <c r="AI842" i="11"/>
  <c r="AI841" i="11"/>
  <c r="AH841" i="11"/>
  <c r="AH838" i="11" s="1"/>
  <c r="AG841" i="11"/>
  <c r="AG838" i="11"/>
  <c r="AF841" i="11"/>
  <c r="AE842" i="11"/>
  <c r="AE841" i="11"/>
  <c r="AD841" i="11"/>
  <c r="AC841" i="11"/>
  <c r="AB841" i="11"/>
  <c r="AB838" i="11"/>
  <c r="AA842" i="11"/>
  <c r="AA841" i="11" s="1"/>
  <c r="Z841" i="11"/>
  <c r="Y841" i="11"/>
  <c r="X841" i="11"/>
  <c r="X838" i="11" s="1"/>
  <c r="W842" i="11"/>
  <c r="W841" i="11" s="1"/>
  <c r="V841" i="11"/>
  <c r="U841" i="11"/>
  <c r="U838" i="11"/>
  <c r="T841" i="11"/>
  <c r="S842" i="11"/>
  <c r="S841" i="11"/>
  <c r="S838" i="11"/>
  <c r="R841" i="11"/>
  <c r="Q841" i="11"/>
  <c r="Q838" i="11"/>
  <c r="P841" i="11"/>
  <c r="O841" i="11"/>
  <c r="N841" i="11"/>
  <c r="M841" i="11"/>
  <c r="M838" i="11" s="1"/>
  <c r="L841" i="11"/>
  <c r="K842" i="11"/>
  <c r="K841" i="11"/>
  <c r="J841" i="11"/>
  <c r="I841" i="11"/>
  <c r="I838" i="11"/>
  <c r="G840" i="11"/>
  <c r="G839" i="11"/>
  <c r="G842" i="11"/>
  <c r="G841" i="11"/>
  <c r="AW817" i="11"/>
  <c r="BC805" i="11"/>
  <c r="BB805" i="11"/>
  <c r="BA805" i="11"/>
  <c r="AZ805" i="11"/>
  <c r="AY805" i="11"/>
  <c r="AY804" i="11" s="1"/>
  <c r="AX805" i="11"/>
  <c r="AV806" i="11"/>
  <c r="AV807" i="11"/>
  <c r="AV808" i="11"/>
  <c r="AV809" i="11"/>
  <c r="AV810" i="11"/>
  <c r="AV811" i="11"/>
  <c r="AV812" i="11"/>
  <c r="AV813" i="11"/>
  <c r="AV814" i="11"/>
  <c r="AV815" i="11"/>
  <c r="AV816" i="11"/>
  <c r="AV818" i="11"/>
  <c r="AV819" i="11"/>
  <c r="AV820" i="11"/>
  <c r="AV821" i="11"/>
  <c r="AV823" i="11"/>
  <c r="AU805" i="11"/>
  <c r="AT805" i="11"/>
  <c r="AS805" i="11"/>
  <c r="AQ806" i="11"/>
  <c r="AQ805" i="11" s="1"/>
  <c r="AQ804" i="11" s="1"/>
  <c r="AQ807" i="11"/>
  <c r="AQ808" i="11"/>
  <c r="AQ809" i="11"/>
  <c r="AQ810" i="11"/>
  <c r="AQ811" i="11"/>
  <c r="AQ812" i="11"/>
  <c r="AQ813" i="11"/>
  <c r="AQ814" i="11"/>
  <c r="AQ815" i="11"/>
  <c r="AQ816" i="11"/>
  <c r="AQ817" i="11"/>
  <c r="AQ818" i="11"/>
  <c r="AQ819" i="11"/>
  <c r="AQ820" i="11"/>
  <c r="AQ821" i="11"/>
  <c r="AQ822" i="11"/>
  <c r="AQ823" i="11"/>
  <c r="AP805" i="11"/>
  <c r="AO805" i="11"/>
  <c r="AM806" i="11"/>
  <c r="AM807" i="11"/>
  <c r="AM808" i="11"/>
  <c r="AM809" i="11"/>
  <c r="AM810" i="11"/>
  <c r="AM811" i="11"/>
  <c r="AM812" i="11"/>
  <c r="AM813" i="11"/>
  <c r="AM814" i="11"/>
  <c r="AM815" i="11"/>
  <c r="AM816" i="11"/>
  <c r="AM817" i="11"/>
  <c r="AM818" i="11"/>
  <c r="AM819" i="11"/>
  <c r="AM820" i="11"/>
  <c r="AM821" i="11"/>
  <c r="AM822" i="11"/>
  <c r="AM823" i="11"/>
  <c r="AL805" i="11"/>
  <c r="AL804" i="11" s="1"/>
  <c r="AK805" i="11"/>
  <c r="AJ807" i="11"/>
  <c r="AJ808" i="11"/>
  <c r="AJ809" i="11"/>
  <c r="AJ810" i="11"/>
  <c r="AI810" i="11" s="1"/>
  <c r="AJ811" i="11"/>
  <c r="AJ812" i="11"/>
  <c r="AJ813" i="11"/>
  <c r="AI813" i="11" s="1"/>
  <c r="AJ814" i="11"/>
  <c r="AJ815" i="11"/>
  <c r="AI815" i="11" s="1"/>
  <c r="AJ816" i="11"/>
  <c r="AJ817" i="11"/>
  <c r="AI817" i="11" s="1"/>
  <c r="AJ818" i="11"/>
  <c r="AJ819" i="11"/>
  <c r="AJ820" i="11"/>
  <c r="AJ821" i="11"/>
  <c r="AJ822" i="11"/>
  <c r="AI822" i="11" s="1"/>
  <c r="AJ823" i="11"/>
  <c r="AJ806" i="11"/>
  <c r="AI806" i="11" s="1"/>
  <c r="AI807" i="11"/>
  <c r="AI808" i="11"/>
  <c r="AI805" i="11" s="1"/>
  <c r="AI809" i="11"/>
  <c r="AI811" i="11"/>
  <c r="AI812" i="11"/>
  <c r="AI814" i="11"/>
  <c r="AI816" i="11"/>
  <c r="AI818" i="11"/>
  <c r="AI819" i="11"/>
  <c r="AI820" i="11"/>
  <c r="AI821" i="11"/>
  <c r="AI823" i="11"/>
  <c r="AH805" i="11"/>
  <c r="AG805" i="11"/>
  <c r="AF807" i="11"/>
  <c r="AF808" i="11"/>
  <c r="AF809" i="11"/>
  <c r="AE809" i="11" s="1"/>
  <c r="AF810" i="11"/>
  <c r="AF811" i="11"/>
  <c r="AF812" i="11"/>
  <c r="AE812" i="11" s="1"/>
  <c r="AF813" i="11"/>
  <c r="AF814" i="11"/>
  <c r="AF815" i="11"/>
  <c r="AE815" i="11" s="1"/>
  <c r="AF816" i="11"/>
  <c r="AE816" i="11" s="1"/>
  <c r="AF817" i="11"/>
  <c r="AF818" i="11"/>
  <c r="AE818" i="11" s="1"/>
  <c r="AF819" i="11"/>
  <c r="AF820" i="11"/>
  <c r="AF821" i="11"/>
  <c r="AE821" i="11" s="1"/>
  <c r="AF822" i="11"/>
  <c r="AF823" i="11"/>
  <c r="AE823" i="11" s="1"/>
  <c r="AF806" i="11"/>
  <c r="AE806" i="11" s="1"/>
  <c r="AE807" i="11"/>
  <c r="AE808" i="11"/>
  <c r="AE810" i="11"/>
  <c r="AE813" i="11"/>
  <c r="AE814" i="11"/>
  <c r="AE817" i="11"/>
  <c r="AE819" i="11"/>
  <c r="AE820" i="11"/>
  <c r="AE822" i="11"/>
  <c r="AD805" i="11"/>
  <c r="AD804" i="11" s="1"/>
  <c r="AC805" i="11"/>
  <c r="AB805" i="11"/>
  <c r="AA806" i="11"/>
  <c r="AA807" i="11"/>
  <c r="AA808" i="11"/>
  <c r="AA809" i="11"/>
  <c r="AA810" i="11"/>
  <c r="AA811" i="11"/>
  <c r="AA812" i="11"/>
  <c r="AA813" i="11"/>
  <c r="AA814" i="11"/>
  <c r="AA815" i="11"/>
  <c r="AA816" i="11"/>
  <c r="AA817" i="11"/>
  <c r="AA818" i="11"/>
  <c r="AA819" i="11"/>
  <c r="AA820" i="11"/>
  <c r="AA821" i="11"/>
  <c r="AA822" i="11"/>
  <c r="AA823" i="11"/>
  <c r="Z805" i="11"/>
  <c r="Y805" i="11"/>
  <c r="Y804" i="11" s="1"/>
  <c r="X805" i="11"/>
  <c r="W806" i="11"/>
  <c r="W807" i="11"/>
  <c r="W808" i="11"/>
  <c r="W809" i="11"/>
  <c r="W810" i="11"/>
  <c r="W811" i="11"/>
  <c r="W812" i="11"/>
  <c r="W813" i="11"/>
  <c r="W814" i="11"/>
  <c r="W815" i="11"/>
  <c r="W816" i="11"/>
  <c r="W817" i="11"/>
  <c r="W818" i="11"/>
  <c r="W819" i="11"/>
  <c r="W820" i="11"/>
  <c r="W821" i="11"/>
  <c r="W822" i="11"/>
  <c r="W823" i="11"/>
  <c r="V805" i="11"/>
  <c r="U805" i="11"/>
  <c r="U804" i="11" s="1"/>
  <c r="T805" i="11"/>
  <c r="T804" i="11" s="1"/>
  <c r="S806" i="11"/>
  <c r="S807" i="11"/>
  <c r="S808" i="11"/>
  <c r="S809" i="11"/>
  <c r="S810" i="11"/>
  <c r="S811" i="11"/>
  <c r="S812" i="11"/>
  <c r="S813" i="11"/>
  <c r="S814" i="11"/>
  <c r="S815" i="11"/>
  <c r="S816" i="11"/>
  <c r="S817" i="11"/>
  <c r="S818" i="11"/>
  <c r="S819" i="11"/>
  <c r="S820" i="11"/>
  <c r="S821" i="11"/>
  <c r="S822" i="11"/>
  <c r="S823" i="11"/>
  <c r="R805" i="11"/>
  <c r="R804" i="11" s="1"/>
  <c r="Q805" i="11"/>
  <c r="P805" i="11"/>
  <c r="O806" i="11"/>
  <c r="O807" i="11"/>
  <c r="O808" i="11"/>
  <c r="O809" i="11"/>
  <c r="O810" i="11"/>
  <c r="O811" i="11"/>
  <c r="O812" i="11"/>
  <c r="O813" i="11"/>
  <c r="O814" i="11"/>
  <c r="O815" i="11"/>
  <c r="O816" i="11"/>
  <c r="O817" i="11"/>
  <c r="O818" i="11"/>
  <c r="O819" i="11"/>
  <c r="O820" i="11"/>
  <c r="O821" i="11"/>
  <c r="O822" i="11"/>
  <c r="O823" i="11"/>
  <c r="O805" i="11"/>
  <c r="O804" i="11" s="1"/>
  <c r="N805" i="11"/>
  <c r="M805" i="11"/>
  <c r="L805" i="11"/>
  <c r="K805" i="11"/>
  <c r="J805" i="11"/>
  <c r="I805" i="11"/>
  <c r="I804" i="11" s="1"/>
  <c r="BC824" i="11"/>
  <c r="BC804" i="11" s="1"/>
  <c r="BB824" i="11"/>
  <c r="BA824" i="11"/>
  <c r="BA804" i="11"/>
  <c r="AZ824" i="11"/>
  <c r="AY824" i="11"/>
  <c r="AX824" i="11"/>
  <c r="AX804" i="11" s="1"/>
  <c r="G825" i="11"/>
  <c r="AM825" i="11"/>
  <c r="AW825" i="11"/>
  <c r="G826" i="11"/>
  <c r="AM826" i="11"/>
  <c r="AW826" i="11" s="1"/>
  <c r="AV826" i="11" s="1"/>
  <c r="G827" i="11"/>
  <c r="AW827" i="11" s="1"/>
  <c r="AV827" i="11" s="1"/>
  <c r="AM827" i="11"/>
  <c r="G828" i="11"/>
  <c r="AW828" i="11" s="1"/>
  <c r="AV828" i="11" s="1"/>
  <c r="AM828" i="11"/>
  <c r="G829" i="11"/>
  <c r="AM829" i="11"/>
  <c r="AW829" i="11"/>
  <c r="AV829" i="11" s="1"/>
  <c r="G830" i="11"/>
  <c r="AM830" i="11"/>
  <c r="AW830" i="11" s="1"/>
  <c r="AV830" i="11" s="1"/>
  <c r="AV825" i="11"/>
  <c r="AV831" i="11"/>
  <c r="AU824" i="11"/>
  <c r="AU804" i="11"/>
  <c r="AT824" i="11"/>
  <c r="AT804" i="11"/>
  <c r="AS824" i="11"/>
  <c r="AQ825" i="11"/>
  <c r="AQ824" i="11" s="1"/>
  <c r="AQ826" i="11"/>
  <c r="AQ827" i="11"/>
  <c r="AQ828" i="11"/>
  <c r="AQ829" i="11"/>
  <c r="AQ830" i="11"/>
  <c r="AQ831" i="11"/>
  <c r="AP824" i="11"/>
  <c r="AP804" i="11"/>
  <c r="AO824" i="11"/>
  <c r="AO804" i="11" s="1"/>
  <c r="AM831" i="11"/>
  <c r="AM824" i="11"/>
  <c r="AL824" i="11"/>
  <c r="AK824" i="11"/>
  <c r="AK804" i="11" s="1"/>
  <c r="AJ825" i="11"/>
  <c r="AJ826" i="11"/>
  <c r="AI826" i="11" s="1"/>
  <c r="AJ827" i="11"/>
  <c r="AJ824" i="11" s="1"/>
  <c r="AJ828" i="11"/>
  <c r="AI828" i="11" s="1"/>
  <c r="AJ829" i="11"/>
  <c r="AI829" i="11" s="1"/>
  <c r="AJ830" i="11"/>
  <c r="AI830" i="11" s="1"/>
  <c r="AI825" i="11"/>
  <c r="AI831" i="11"/>
  <c r="AH824" i="11"/>
  <c r="AH804" i="11"/>
  <c r="AG824" i="11"/>
  <c r="AF825" i="11"/>
  <c r="AF826" i="11"/>
  <c r="AF827" i="11"/>
  <c r="AF828" i="11"/>
  <c r="AF829" i="11"/>
  <c r="AE829" i="11" s="1"/>
  <c r="AF830" i="11"/>
  <c r="AE830" i="11" s="1"/>
  <c r="AE825" i="11"/>
  <c r="AE824" i="11" s="1"/>
  <c r="AE826" i="11"/>
  <c r="AE827" i="11"/>
  <c r="AE828" i="11"/>
  <c r="AE831" i="11"/>
  <c r="AD824" i="11"/>
  <c r="AC824" i="11"/>
  <c r="AC804" i="11"/>
  <c r="AB824" i="11"/>
  <c r="AB804" i="11" s="1"/>
  <c r="AA825" i="11"/>
  <c r="AA826" i="11"/>
  <c r="AA824" i="11" s="1"/>
  <c r="AA827" i="11"/>
  <c r="AA828" i="11"/>
  <c r="AA829" i="11"/>
  <c r="AA830" i="11"/>
  <c r="AA831" i="11"/>
  <c r="Z824" i="11"/>
  <c r="Z804" i="11" s="1"/>
  <c r="Y824" i="11"/>
  <c r="X824" i="11"/>
  <c r="X804" i="11" s="1"/>
  <c r="W825" i="11"/>
  <c r="W826" i="11"/>
  <c r="W827" i="11"/>
  <c r="W828" i="11"/>
  <c r="W824" i="11" s="1"/>
  <c r="W829" i="11"/>
  <c r="W830" i="11"/>
  <c r="W831" i="11"/>
  <c r="V824" i="11"/>
  <c r="V804" i="11"/>
  <c r="U824" i="11"/>
  <c r="T824" i="11"/>
  <c r="S825" i="11"/>
  <c r="S826" i="11"/>
  <c r="S827" i="11"/>
  <c r="S828" i="11"/>
  <c r="S829" i="11"/>
  <c r="S830" i="11"/>
  <c r="S831" i="11"/>
  <c r="R824" i="11"/>
  <c r="Q824" i="11"/>
  <c r="Q804" i="11"/>
  <c r="P824" i="11"/>
  <c r="P804" i="11" s="1"/>
  <c r="P600" i="11" s="1"/>
  <c r="O825" i="11"/>
  <c r="O826" i="11"/>
  <c r="O827" i="11"/>
  <c r="O824" i="11" s="1"/>
  <c r="O828" i="11"/>
  <c r="O829" i="11"/>
  <c r="O830" i="11"/>
  <c r="N824" i="11"/>
  <c r="N804" i="11" s="1"/>
  <c r="M824" i="11"/>
  <c r="M804" i="11"/>
  <c r="L824" i="11"/>
  <c r="L804" i="11"/>
  <c r="K824" i="11"/>
  <c r="J824" i="11"/>
  <c r="J804" i="11" s="1"/>
  <c r="I824" i="11"/>
  <c r="G806" i="11"/>
  <c r="G805" i="11" s="1"/>
  <c r="G807" i="11"/>
  <c r="G808" i="11"/>
  <c r="G809" i="11"/>
  <c r="G810" i="11"/>
  <c r="G811" i="11"/>
  <c r="G812" i="11"/>
  <c r="G813" i="11"/>
  <c r="G814" i="11"/>
  <c r="G815" i="11"/>
  <c r="G816" i="11"/>
  <c r="G817" i="11"/>
  <c r="G818" i="11"/>
  <c r="G819" i="11"/>
  <c r="G820" i="11"/>
  <c r="G821" i="11"/>
  <c r="G822" i="11"/>
  <c r="G823" i="11"/>
  <c r="BE804" i="11"/>
  <c r="BP804" i="11"/>
  <c r="BP797" i="11"/>
  <c r="BC788" i="11"/>
  <c r="BC796" i="11"/>
  <c r="BC787" i="11" s="1"/>
  <c r="BB788" i="11"/>
  <c r="BB787" i="11" s="1"/>
  <c r="BB796" i="11"/>
  <c r="BA788" i="11"/>
  <c r="BA787" i="11" s="1"/>
  <c r="BA796" i="11"/>
  <c r="AZ788" i="11"/>
  <c r="AZ796" i="11"/>
  <c r="AY788" i="11"/>
  <c r="AY787" i="11" s="1"/>
  <c r="AY796" i="11"/>
  <c r="AX788" i="11"/>
  <c r="AX787" i="11" s="1"/>
  <c r="AX796" i="11"/>
  <c r="AW788" i="11"/>
  <c r="AW796" i="11"/>
  <c r="AW787" i="11"/>
  <c r="AV789" i="11"/>
  <c r="AV788" i="11" s="1"/>
  <c r="AV787" i="11" s="1"/>
  <c r="AV790" i="11"/>
  <c r="AV791" i="11"/>
  <c r="AV792" i="11"/>
  <c r="AV793" i="11"/>
  <c r="AV794" i="11"/>
  <c r="AV795" i="11"/>
  <c r="AV798" i="11"/>
  <c r="AV799" i="11"/>
  <c r="AV800" i="11"/>
  <c r="AV797" i="11"/>
  <c r="AV796" i="11"/>
  <c r="AU788" i="11"/>
  <c r="AU796" i="11"/>
  <c r="AU787" i="11" s="1"/>
  <c r="AT788" i="11"/>
  <c r="AT787" i="11" s="1"/>
  <c r="AT796" i="11"/>
  <c r="AS788" i="11"/>
  <c r="AS796" i="11"/>
  <c r="AQ789" i="11"/>
  <c r="AQ790" i="11"/>
  <c r="AQ791" i="11"/>
  <c r="AQ792" i="11"/>
  <c r="AQ793" i="11"/>
  <c r="AQ794" i="11"/>
  <c r="AQ795" i="11"/>
  <c r="AQ798" i="11"/>
  <c r="AQ799" i="11"/>
  <c r="AQ800" i="11"/>
  <c r="AQ797" i="11"/>
  <c r="AQ796" i="11"/>
  <c r="AP788" i="11"/>
  <c r="AP796" i="11"/>
  <c r="AP787" i="11"/>
  <c r="AO788" i="11"/>
  <c r="AO787" i="11" s="1"/>
  <c r="AO796" i="11"/>
  <c r="AM789" i="11"/>
  <c r="AM790" i="11"/>
  <c r="AM791" i="11"/>
  <c r="AM792" i="11"/>
  <c r="AM793" i="11"/>
  <c r="AM794" i="11"/>
  <c r="AM795" i="11"/>
  <c r="AM798" i="11"/>
  <c r="AM799" i="11"/>
  <c r="AM800" i="11"/>
  <c r="AM797" i="11"/>
  <c r="AL788" i="11"/>
  <c r="AL787" i="11" s="1"/>
  <c r="AL796" i="11"/>
  <c r="AK788" i="11"/>
  <c r="AK787" i="11" s="1"/>
  <c r="AK796" i="11"/>
  <c r="AJ788" i="11"/>
  <c r="AJ796" i="11"/>
  <c r="AJ787" i="11"/>
  <c r="AI789" i="11"/>
  <c r="AI790" i="11"/>
  <c r="AI791" i="11"/>
  <c r="AI792" i="11"/>
  <c r="AI793" i="11"/>
  <c r="AI794" i="11"/>
  <c r="AI795" i="11"/>
  <c r="AI788" i="11"/>
  <c r="AI787" i="11" s="1"/>
  <c r="AI798" i="11"/>
  <c r="AI799" i="11"/>
  <c r="AI800" i="11"/>
  <c r="AI797" i="11"/>
  <c r="AI796" i="11"/>
  <c r="AH788" i="11"/>
  <c r="AH787" i="11" s="1"/>
  <c r="AH796" i="11"/>
  <c r="AG788" i="11"/>
  <c r="AG787" i="11" s="1"/>
  <c r="AG796" i="11"/>
  <c r="AF788" i="11"/>
  <c r="AF796" i="11"/>
  <c r="AF787" i="11"/>
  <c r="AE789" i="11"/>
  <c r="AE788" i="11" s="1"/>
  <c r="AE787" i="11" s="1"/>
  <c r="AE790" i="11"/>
  <c r="AE791" i="11"/>
  <c r="AE792" i="11"/>
  <c r="AE793" i="11"/>
  <c r="AE794" i="11"/>
  <c r="AE795" i="11"/>
  <c r="AE798" i="11"/>
  <c r="AE799" i="11"/>
  <c r="AE800" i="11"/>
  <c r="AE797" i="11"/>
  <c r="AE796" i="11" s="1"/>
  <c r="AD788" i="11"/>
  <c r="AD787" i="11" s="1"/>
  <c r="AD796" i="11"/>
  <c r="AC788" i="11"/>
  <c r="AC796" i="11"/>
  <c r="AC787" i="11" s="1"/>
  <c r="AB788" i="11"/>
  <c r="AB796" i="11"/>
  <c r="AB787" i="11"/>
  <c r="AA789" i="11"/>
  <c r="AA788" i="11" s="1"/>
  <c r="AA787" i="11" s="1"/>
  <c r="AA790" i="11"/>
  <c r="AA791" i="11"/>
  <c r="AA792" i="11"/>
  <c r="AA793" i="11"/>
  <c r="AA794" i="11"/>
  <c r="AA795" i="11"/>
  <c r="AA798" i="11"/>
  <c r="AA799" i="11"/>
  <c r="AA800" i="11"/>
  <c r="AA797" i="11"/>
  <c r="AA796" i="11"/>
  <c r="Z788" i="11"/>
  <c r="Z787" i="11" s="1"/>
  <c r="Z796" i="11"/>
  <c r="Y788" i="11"/>
  <c r="Y787" i="11" s="1"/>
  <c r="Y796" i="11"/>
  <c r="X788" i="11"/>
  <c r="X796" i="11"/>
  <c r="W789" i="11"/>
  <c r="W790" i="11"/>
  <c r="W791" i="11"/>
  <c r="W792" i="11"/>
  <c r="W793" i="11"/>
  <c r="W794" i="11"/>
  <c r="W795" i="11"/>
  <c r="W798" i="11"/>
  <c r="W796" i="11" s="1"/>
  <c r="W799" i="11"/>
  <c r="W800" i="11"/>
  <c r="W797" i="11"/>
  <c r="V788" i="11"/>
  <c r="V787" i="11" s="1"/>
  <c r="V796" i="11"/>
  <c r="U788" i="11"/>
  <c r="U796" i="11"/>
  <c r="T788" i="11"/>
  <c r="T796" i="11"/>
  <c r="T787" i="11" s="1"/>
  <c r="S789" i="11"/>
  <c r="S790" i="11"/>
  <c r="S791" i="11"/>
  <c r="S792" i="11"/>
  <c r="S788" i="11" s="1"/>
  <c r="S787" i="11" s="1"/>
  <c r="S793" i="11"/>
  <c r="S794" i="11"/>
  <c r="S795" i="11"/>
  <c r="S798" i="11"/>
  <c r="S799" i="11"/>
  <c r="S800" i="11"/>
  <c r="S797" i="11"/>
  <c r="S796" i="11" s="1"/>
  <c r="R788" i="11"/>
  <c r="R796" i="11"/>
  <c r="R787" i="11"/>
  <c r="Q788" i="11"/>
  <c r="Q787" i="11" s="1"/>
  <c r="Q796" i="11"/>
  <c r="P788" i="11"/>
  <c r="P796" i="11"/>
  <c r="P787" i="11" s="1"/>
  <c r="O788" i="11"/>
  <c r="O787" i="11" s="1"/>
  <c r="O796" i="11"/>
  <c r="N788" i="11"/>
  <c r="N796" i="11"/>
  <c r="N787" i="11"/>
  <c r="M788" i="11"/>
  <c r="M787" i="11" s="1"/>
  <c r="M796" i="11"/>
  <c r="L788" i="11"/>
  <c r="L796" i="11"/>
  <c r="L787" i="11" s="1"/>
  <c r="K788" i="11"/>
  <c r="K787" i="11" s="1"/>
  <c r="K796" i="11"/>
  <c r="J788" i="11"/>
  <c r="J796" i="11"/>
  <c r="J787" i="11"/>
  <c r="I788" i="11"/>
  <c r="I787" i="11" s="1"/>
  <c r="I796" i="11"/>
  <c r="G788" i="11"/>
  <c r="G796" i="11"/>
  <c r="G787" i="11" s="1"/>
  <c r="AV802" i="11"/>
  <c r="AV803" i="11"/>
  <c r="AQ802" i="11"/>
  <c r="AQ803" i="11"/>
  <c r="AM802" i="11"/>
  <c r="AM803" i="11"/>
  <c r="AI802" i="11"/>
  <c r="AI803" i="11"/>
  <c r="AE802" i="11"/>
  <c r="AE803" i="11"/>
  <c r="AA802" i="11"/>
  <c r="AA803" i="11"/>
  <c r="W802" i="11"/>
  <c r="W803" i="11"/>
  <c r="S802" i="11"/>
  <c r="S803" i="11"/>
  <c r="BP767" i="11"/>
  <c r="BQ767" i="11" s="1"/>
  <c r="BP766" i="11"/>
  <c r="BQ766" i="11" s="1"/>
  <c r="BP765" i="11"/>
  <c r="BP764" i="11"/>
  <c r="BQ764" i="11" s="1"/>
  <c r="BP763" i="11"/>
  <c r="BP762" i="11"/>
  <c r="BP761" i="11"/>
  <c r="BQ761" i="11" s="1"/>
  <c r="BP760" i="11"/>
  <c r="BP759" i="11"/>
  <c r="BP758" i="11"/>
  <c r="BP757" i="11"/>
  <c r="BQ757" i="11" s="1"/>
  <c r="BQ765" i="11"/>
  <c r="BQ763" i="11"/>
  <c r="BQ762" i="11"/>
  <c r="BQ760" i="11"/>
  <c r="BQ759" i="11"/>
  <c r="BQ758" i="11"/>
  <c r="L786" i="11"/>
  <c r="S786" i="11"/>
  <c r="W786" i="11"/>
  <c r="AA786" i="11"/>
  <c r="AE786" i="11"/>
  <c r="AI786" i="11"/>
  <c r="AM786" i="11"/>
  <c r="AQ786" i="11"/>
  <c r="AV786" i="11"/>
  <c r="BE722" i="11"/>
  <c r="BP722" i="11" s="1"/>
  <c r="G722" i="11"/>
  <c r="BE697" i="11"/>
  <c r="BC715" i="11"/>
  <c r="BB715" i="11"/>
  <c r="BA715" i="11"/>
  <c r="AZ715" i="11"/>
  <c r="AY715" i="11"/>
  <c r="AX715" i="11"/>
  <c r="AW717" i="11"/>
  <c r="AW718" i="11"/>
  <c r="AV718" i="11" s="1"/>
  <c r="AW719" i="11"/>
  <c r="AV719" i="11" s="1"/>
  <c r="AW720" i="11"/>
  <c r="AW721" i="11"/>
  <c r="AW716" i="11"/>
  <c r="AV716" i="11" s="1"/>
  <c r="AV717" i="11"/>
  <c r="AV720" i="11"/>
  <c r="AV721" i="11"/>
  <c r="AQ716" i="11"/>
  <c r="AQ717" i="11"/>
  <c r="AQ718" i="11"/>
  <c r="AQ719" i="11"/>
  <c r="AQ720" i="11"/>
  <c r="AQ721" i="11"/>
  <c r="AM716" i="11"/>
  <c r="AM717" i="11"/>
  <c r="AM718" i="11"/>
  <c r="AM719" i="11"/>
  <c r="AM720" i="11"/>
  <c r="AM721" i="11"/>
  <c r="AI716" i="11"/>
  <c r="AI717" i="11"/>
  <c r="AI718" i="11"/>
  <c r="AI719" i="11"/>
  <c r="AI720" i="11"/>
  <c r="AI721" i="11"/>
  <c r="AE716" i="11"/>
  <c r="AE717" i="11"/>
  <c r="AE718" i="11"/>
  <c r="AE719" i="11"/>
  <c r="AE720" i="11"/>
  <c r="AE721" i="11"/>
  <c r="AA716" i="11"/>
  <c r="AA717" i="11"/>
  <c r="AA718" i="11"/>
  <c r="AA719" i="11"/>
  <c r="AA720" i="11"/>
  <c r="AA721" i="11"/>
  <c r="W716" i="11"/>
  <c r="W717" i="11"/>
  <c r="W718" i="11"/>
  <c r="W719" i="11"/>
  <c r="W720" i="11"/>
  <c r="W721" i="11"/>
  <c r="S716" i="11"/>
  <c r="S717" i="11"/>
  <c r="S718" i="11"/>
  <c r="S719" i="11"/>
  <c r="S720" i="11"/>
  <c r="S721" i="11"/>
  <c r="BC698" i="11"/>
  <c r="BB698" i="11"/>
  <c r="BA698" i="11"/>
  <c r="BA697" i="11" s="1"/>
  <c r="AZ698" i="11"/>
  <c r="AY698" i="11"/>
  <c r="AY697" i="11" s="1"/>
  <c r="AY600" i="11" s="1"/>
  <c r="AX698" i="11"/>
  <c r="AX697" i="11" s="1"/>
  <c r="AW698" i="11"/>
  <c r="AV699" i="11"/>
  <c r="AV698" i="11" s="1"/>
  <c r="AV700" i="11"/>
  <c r="AV701" i="11"/>
  <c r="AV702" i="11"/>
  <c r="AV703" i="11"/>
  <c r="AV704" i="11"/>
  <c r="AV705" i="11"/>
  <c r="AU698" i="11"/>
  <c r="AT698" i="11"/>
  <c r="AT697" i="11" s="1"/>
  <c r="AS698" i="11"/>
  <c r="AS697" i="11" s="1"/>
  <c r="AQ699" i="11"/>
  <c r="AQ700" i="11"/>
  <c r="AQ701" i="11"/>
  <c r="AQ702" i="11"/>
  <c r="AQ703" i="11"/>
  <c r="AQ704" i="11"/>
  <c r="AQ705" i="11"/>
  <c r="AP698" i="11"/>
  <c r="AO698" i="11"/>
  <c r="AM699" i="11"/>
  <c r="AM700" i="11"/>
  <c r="AM701" i="11"/>
  <c r="AM702" i="11"/>
  <c r="AM703" i="11"/>
  <c r="AM704" i="11"/>
  <c r="AM705" i="11"/>
  <c r="AL698" i="11"/>
  <c r="AK698" i="11"/>
  <c r="AJ700" i="11"/>
  <c r="AI700" i="11" s="1"/>
  <c r="AJ701" i="11"/>
  <c r="AJ702" i="11"/>
  <c r="AI702" i="11" s="1"/>
  <c r="AJ703" i="11"/>
  <c r="AI703" i="11" s="1"/>
  <c r="AJ704" i="11"/>
  <c r="AJ705" i="11"/>
  <c r="AI705" i="11" s="1"/>
  <c r="AI698" i="11" s="1"/>
  <c r="AI697" i="11" s="1"/>
  <c r="AJ699" i="11"/>
  <c r="AI699" i="11" s="1"/>
  <c r="AI701" i="11"/>
  <c r="AI704" i="11"/>
  <c r="AH698" i="11"/>
  <c r="AG698" i="11"/>
  <c r="AF701" i="11"/>
  <c r="AE701" i="11" s="1"/>
  <c r="AF702" i="11"/>
  <c r="AF699" i="11"/>
  <c r="AF700" i="11"/>
  <c r="AE699" i="11"/>
  <c r="AE700" i="11"/>
  <c r="AE703" i="11"/>
  <c r="AE704" i="11"/>
  <c r="AE705" i="11"/>
  <c r="AD698" i="11"/>
  <c r="AD697" i="11" s="1"/>
  <c r="AC698" i="11"/>
  <c r="AB698" i="11"/>
  <c r="AA699" i="11"/>
  <c r="AA698" i="11" s="1"/>
  <c r="AA700" i="11"/>
  <c r="AA701" i="11"/>
  <c r="AA702" i="11"/>
  <c r="AA703" i="11"/>
  <c r="AA704" i="11"/>
  <c r="AA705" i="11"/>
  <c r="Z698" i="11"/>
  <c r="Y698" i="11"/>
  <c r="Y697" i="11" s="1"/>
  <c r="X698" i="11"/>
  <c r="W699" i="11"/>
  <c r="W700" i="11"/>
  <c r="W701" i="11"/>
  <c r="W702" i="11"/>
  <c r="W703" i="11"/>
  <c r="W704" i="11"/>
  <c r="W705" i="11"/>
  <c r="V698" i="11"/>
  <c r="U698" i="11"/>
  <c r="T698" i="11"/>
  <c r="T697" i="11" s="1"/>
  <c r="S699" i="11"/>
  <c r="S700" i="11"/>
  <c r="S698" i="11" s="1"/>
  <c r="S701" i="11"/>
  <c r="S702" i="11"/>
  <c r="S703" i="11"/>
  <c r="S704" i="11"/>
  <c r="S705" i="11"/>
  <c r="R698" i="11"/>
  <c r="Q698" i="11"/>
  <c r="P698" i="11"/>
  <c r="P697" i="11" s="1"/>
  <c r="O699" i="11"/>
  <c r="O700" i="11"/>
  <c r="O701" i="11"/>
  <c r="O698" i="11" s="1"/>
  <c r="O697" i="11" s="1"/>
  <c r="O702" i="11"/>
  <c r="N698" i="11"/>
  <c r="N697" i="11" s="1"/>
  <c r="M698" i="11"/>
  <c r="L698" i="11"/>
  <c r="K698" i="11"/>
  <c r="J698" i="11"/>
  <c r="I698" i="11"/>
  <c r="I697" i="11" s="1"/>
  <c r="BC697" i="11"/>
  <c r="BB697" i="11"/>
  <c r="AZ697" i="11"/>
  <c r="AU697" i="11"/>
  <c r="AP697" i="11"/>
  <c r="AO697" i="11"/>
  <c r="AL697" i="11"/>
  <c r="AK697" i="11"/>
  <c r="AH697" i="11"/>
  <c r="AG697" i="11"/>
  <c r="AC697" i="11"/>
  <c r="AB697" i="11"/>
  <c r="Z697" i="11"/>
  <c r="Z600" i="11" s="1"/>
  <c r="X697" i="11"/>
  <c r="V697" i="11"/>
  <c r="U697" i="11"/>
  <c r="R697" i="11"/>
  <c r="Q697" i="11"/>
  <c r="M697" i="11"/>
  <c r="L697" i="11"/>
  <c r="K697" i="11"/>
  <c r="J697" i="11"/>
  <c r="G698" i="11"/>
  <c r="G697" i="11" s="1"/>
  <c r="BC683" i="11"/>
  <c r="BB683" i="11"/>
  <c r="BA683" i="11"/>
  <c r="AZ683" i="11"/>
  <c r="AY683" i="11"/>
  <c r="AX683" i="11"/>
  <c r="AV684" i="11"/>
  <c r="AV685" i="11"/>
  <c r="AV686" i="11"/>
  <c r="AV687" i="11"/>
  <c r="AV688" i="11"/>
  <c r="AV689" i="11"/>
  <c r="AV690" i="11"/>
  <c r="AV691" i="11"/>
  <c r="AV692" i="11"/>
  <c r="AV693" i="11"/>
  <c r="AV694" i="11"/>
  <c r="AV695" i="11"/>
  <c r="AV696" i="11"/>
  <c r="AQ684" i="11"/>
  <c r="AQ685" i="11"/>
  <c r="AQ686" i="11"/>
  <c r="AQ687" i="11"/>
  <c r="AQ688" i="11"/>
  <c r="AQ689" i="11"/>
  <c r="AQ690" i="11"/>
  <c r="AQ691" i="11"/>
  <c r="AQ692" i="11"/>
  <c r="AQ693" i="11"/>
  <c r="AQ694" i="11"/>
  <c r="AQ695" i="11"/>
  <c r="AQ696" i="11"/>
  <c r="AM684" i="11"/>
  <c r="AM685" i="11"/>
  <c r="AM686" i="11"/>
  <c r="AM687" i="11"/>
  <c r="AM688" i="11"/>
  <c r="AM689" i="11"/>
  <c r="AM690" i="11"/>
  <c r="AM691" i="11"/>
  <c r="AM692" i="11"/>
  <c r="AM693" i="11"/>
  <c r="AM694" i="11"/>
  <c r="AM695" i="11"/>
  <c r="AM696" i="11"/>
  <c r="AI684" i="11"/>
  <c r="AI685" i="11"/>
  <c r="AI686" i="11"/>
  <c r="AI687" i="11"/>
  <c r="AI688" i="11"/>
  <c r="AI689" i="11"/>
  <c r="AI690" i="11"/>
  <c r="AI691" i="11"/>
  <c r="AI692" i="11"/>
  <c r="AI693" i="11"/>
  <c r="AI694" i="11"/>
  <c r="AI695" i="11"/>
  <c r="AI696" i="11"/>
  <c r="AE684" i="11"/>
  <c r="AE685" i="11"/>
  <c r="AE686" i="11"/>
  <c r="AE687" i="11"/>
  <c r="AE688" i="11"/>
  <c r="AE689" i="11"/>
  <c r="AE690" i="11"/>
  <c r="AE691" i="11"/>
  <c r="AE692" i="11"/>
  <c r="AE693" i="11"/>
  <c r="AE694" i="11"/>
  <c r="AE695" i="11"/>
  <c r="AE696" i="11"/>
  <c r="AA684" i="11"/>
  <c r="AA685" i="11"/>
  <c r="AA686" i="11"/>
  <c r="AA687" i="11"/>
  <c r="AA688" i="11"/>
  <c r="AA689" i="11"/>
  <c r="AA690" i="11"/>
  <c r="AA691" i="11"/>
  <c r="AA692" i="11"/>
  <c r="AA693" i="11"/>
  <c r="AA694" i="11"/>
  <c r="AA695" i="11"/>
  <c r="AA696" i="11"/>
  <c r="W684" i="11"/>
  <c r="W685" i="11"/>
  <c r="W686" i="11"/>
  <c r="W687" i="11"/>
  <c r="W688" i="11"/>
  <c r="W689" i="11"/>
  <c r="W690" i="11"/>
  <c r="W691" i="11"/>
  <c r="W692" i="11"/>
  <c r="W693" i="11"/>
  <c r="W694" i="11"/>
  <c r="W695" i="11"/>
  <c r="W696" i="11"/>
  <c r="S684" i="11"/>
  <c r="S685" i="11"/>
  <c r="S686" i="11"/>
  <c r="S687" i="11"/>
  <c r="S688" i="11"/>
  <c r="S689" i="11"/>
  <c r="S690" i="11"/>
  <c r="S691" i="11"/>
  <c r="S692" i="11"/>
  <c r="S693" i="11"/>
  <c r="S694" i="11"/>
  <c r="S695" i="11"/>
  <c r="S696" i="11"/>
  <c r="BC671" i="11"/>
  <c r="BB671" i="11"/>
  <c r="BA671" i="11"/>
  <c r="AZ671" i="11"/>
  <c r="AY671" i="11"/>
  <c r="AX671" i="11"/>
  <c r="AV672" i="11"/>
  <c r="AV673" i="11"/>
  <c r="AV674" i="11"/>
  <c r="AV675" i="11"/>
  <c r="AV676" i="11"/>
  <c r="AV677" i="11"/>
  <c r="AV678" i="11"/>
  <c r="AV679" i="11"/>
  <c r="AV680" i="11"/>
  <c r="AV681" i="11"/>
  <c r="AV682" i="11"/>
  <c r="AV671" i="11"/>
  <c r="AU671" i="11"/>
  <c r="AT671" i="11"/>
  <c r="AS671" i="11"/>
  <c r="AQ672" i="11"/>
  <c r="AQ673" i="11"/>
  <c r="AQ674" i="11"/>
  <c r="AQ675" i="11"/>
  <c r="AQ676" i="11"/>
  <c r="AQ677" i="11"/>
  <c r="AQ678" i="11"/>
  <c r="AQ679" i="11"/>
  <c r="AQ680" i="11"/>
  <c r="AQ681" i="11"/>
  <c r="AQ682" i="11"/>
  <c r="AP671" i="11"/>
  <c r="AO671" i="11"/>
  <c r="AM672" i="11"/>
  <c r="AM673" i="11"/>
  <c r="AM674" i="11"/>
  <c r="AM675" i="11"/>
  <c r="AM676" i="11"/>
  <c r="AM677" i="11"/>
  <c r="AM678" i="11"/>
  <c r="AM671" i="11" s="1"/>
  <c r="AM679" i="11"/>
  <c r="AM680" i="11"/>
  <c r="AM681" i="11"/>
  <c r="AM682" i="11"/>
  <c r="AL671" i="11"/>
  <c r="AK671" i="11"/>
  <c r="AJ673" i="11"/>
  <c r="AJ674" i="11"/>
  <c r="AI674" i="11" s="1"/>
  <c r="AJ675" i="11"/>
  <c r="AJ676" i="11"/>
  <c r="AJ677" i="11"/>
  <c r="AI677" i="11" s="1"/>
  <c r="AJ678" i="11"/>
  <c r="AJ679" i="11"/>
  <c r="AI679" i="11" s="1"/>
  <c r="AJ680" i="11"/>
  <c r="AJ681" i="11"/>
  <c r="AI681" i="11" s="1"/>
  <c r="AJ672" i="11"/>
  <c r="AJ682" i="11"/>
  <c r="AI673" i="11"/>
  <c r="AI675" i="11"/>
  <c r="AI676" i="11"/>
  <c r="AI678" i="11"/>
  <c r="AI680" i="11"/>
  <c r="AI682" i="11"/>
  <c r="AH671" i="11"/>
  <c r="AG671" i="11"/>
  <c r="AF671" i="11"/>
  <c r="AE672" i="11"/>
  <c r="AE673" i="11"/>
  <c r="AE674" i="11"/>
  <c r="AE675" i="11"/>
  <c r="AE676" i="11"/>
  <c r="AE677" i="11"/>
  <c r="AE678" i="11"/>
  <c r="AE679" i="11"/>
  <c r="AE680" i="11"/>
  <c r="AE681" i="11"/>
  <c r="AE682" i="11"/>
  <c r="AD671" i="11"/>
  <c r="AC671" i="11"/>
  <c r="AC662" i="11" s="1"/>
  <c r="AB671" i="11"/>
  <c r="AB662" i="11" s="1"/>
  <c r="AA672" i="11"/>
  <c r="AA673" i="11"/>
  <c r="AA674" i="11"/>
  <c r="AA675" i="11"/>
  <c r="AA676" i="11"/>
  <c r="AA677" i="11"/>
  <c r="AA678" i="11"/>
  <c r="AA679" i="11"/>
  <c r="AA680" i="11"/>
  <c r="AA681" i="11"/>
  <c r="AA682" i="11"/>
  <c r="Z671" i="11"/>
  <c r="Y671" i="11"/>
  <c r="X671" i="11"/>
  <c r="X662" i="11" s="1"/>
  <c r="W672" i="11"/>
  <c r="W673" i="11"/>
  <c r="W674" i="11"/>
  <c r="W675" i="11"/>
  <c r="W676" i="11"/>
  <c r="W677" i="11"/>
  <c r="W678" i="11"/>
  <c r="W679" i="11"/>
  <c r="W680" i="11"/>
  <c r="W681" i="11"/>
  <c r="W682" i="11"/>
  <c r="W671" i="11"/>
  <c r="V671" i="11"/>
  <c r="V662" i="11" s="1"/>
  <c r="V600" i="11" s="1"/>
  <c r="U671" i="11"/>
  <c r="T671" i="11"/>
  <c r="S672" i="11"/>
  <c r="S673" i="11"/>
  <c r="S674" i="11"/>
  <c r="S675" i="11"/>
  <c r="S676" i="11"/>
  <c r="S677" i="11"/>
  <c r="S678" i="11"/>
  <c r="S679" i="11"/>
  <c r="S680" i="11"/>
  <c r="BF680" i="11" s="1"/>
  <c r="S681" i="11"/>
  <c r="BF681" i="11" s="1"/>
  <c r="S682" i="11"/>
  <c r="R671" i="11"/>
  <c r="R662" i="11" s="1"/>
  <c r="Q671" i="11"/>
  <c r="P671" i="11"/>
  <c r="O672" i="11"/>
  <c r="O673" i="11"/>
  <c r="O674" i="11"/>
  <c r="O675" i="11"/>
  <c r="O676" i="11"/>
  <c r="O677" i="11"/>
  <c r="O678" i="11"/>
  <c r="O679" i="11"/>
  <c r="O680" i="11"/>
  <c r="O681" i="11"/>
  <c r="O682" i="11"/>
  <c r="N671" i="11"/>
  <c r="M671" i="11"/>
  <c r="M662" i="11" s="1"/>
  <c r="L671" i="11"/>
  <c r="K671" i="11"/>
  <c r="J671" i="11"/>
  <c r="I671" i="11"/>
  <c r="I662" i="11" s="1"/>
  <c r="G672" i="11"/>
  <c r="G671" i="11" s="1"/>
  <c r="G673" i="11"/>
  <c r="G674" i="11"/>
  <c r="G675" i="11"/>
  <c r="G676" i="11"/>
  <c r="G677" i="11"/>
  <c r="G678" i="11"/>
  <c r="G679" i="11"/>
  <c r="G680" i="11"/>
  <c r="G681" i="11"/>
  <c r="G682" i="11"/>
  <c r="BC663" i="11"/>
  <c r="BC662" i="11" s="1"/>
  <c r="BB663" i="11"/>
  <c r="BA663" i="11"/>
  <c r="AZ663" i="11"/>
  <c r="AY663" i="11"/>
  <c r="AX663" i="11"/>
  <c r="AV664" i="11"/>
  <c r="AV665" i="11"/>
  <c r="AV666" i="11"/>
  <c r="AV667" i="11"/>
  <c r="AV668" i="11"/>
  <c r="AV669" i="11"/>
  <c r="AV670" i="11"/>
  <c r="AU663" i="11"/>
  <c r="AU662" i="11" s="1"/>
  <c r="AT663" i="11"/>
  <c r="AS663" i="11"/>
  <c r="AQ664" i="11"/>
  <c r="AQ665" i="11"/>
  <c r="AQ666" i="11"/>
  <c r="AQ663" i="11" s="1"/>
  <c r="AQ667" i="11"/>
  <c r="AQ668" i="11"/>
  <c r="AQ669" i="11"/>
  <c r="AQ670" i="11"/>
  <c r="AP663" i="11"/>
  <c r="AO663" i="11"/>
  <c r="AO662" i="11" s="1"/>
  <c r="AO600" i="11" s="1"/>
  <c r="AM664" i="11"/>
  <c r="AM663" i="11" s="1"/>
  <c r="AM662" i="11" s="1"/>
  <c r="AM665" i="11"/>
  <c r="AM666" i="11"/>
  <c r="AM667" i="11"/>
  <c r="AM668" i="11"/>
  <c r="AM669" i="11"/>
  <c r="AM670" i="11"/>
  <c r="AL663" i="11"/>
  <c r="AL662" i="11" s="1"/>
  <c r="AK663" i="11"/>
  <c r="AK662" i="11" s="1"/>
  <c r="AJ665" i="11"/>
  <c r="AJ666" i="11"/>
  <c r="AJ667" i="11"/>
  <c r="AJ668" i="11"/>
  <c r="AI668" i="11" s="1"/>
  <c r="AJ669" i="11"/>
  <c r="AJ670" i="11"/>
  <c r="AJ664" i="11"/>
  <c r="AI665" i="11"/>
  <c r="AI666" i="11"/>
  <c r="AI667" i="11"/>
  <c r="AI669" i="11"/>
  <c r="AI670" i="11"/>
  <c r="AH663" i="11"/>
  <c r="AG663" i="11"/>
  <c r="AG662" i="11" s="1"/>
  <c r="AF663" i="11"/>
  <c r="AF662" i="11" s="1"/>
  <c r="AE664" i="11"/>
  <c r="AE665" i="11"/>
  <c r="AE666" i="11"/>
  <c r="AE667" i="11"/>
  <c r="AE668" i="11"/>
  <c r="AE669" i="11"/>
  <c r="AE670" i="11"/>
  <c r="AD663" i="11"/>
  <c r="AC663" i="11"/>
  <c r="AB663" i="11"/>
  <c r="AA664" i="11"/>
  <c r="AA663" i="11" s="1"/>
  <c r="AA665" i="11"/>
  <c r="AA666" i="11"/>
  <c r="AA667" i="11"/>
  <c r="AA668" i="11"/>
  <c r="AA669" i="11"/>
  <c r="AA670" i="11"/>
  <c r="Z663" i="11"/>
  <c r="Y663" i="11"/>
  <c r="X663" i="11"/>
  <c r="W664" i="11"/>
  <c r="W665" i="11"/>
  <c r="W666" i="11"/>
  <c r="W667" i="11"/>
  <c r="W668" i="11"/>
  <c r="W669" i="11"/>
  <c r="W670" i="11"/>
  <c r="V663" i="11"/>
  <c r="U663" i="11"/>
  <c r="U662" i="11" s="1"/>
  <c r="T663" i="11"/>
  <c r="S664" i="11"/>
  <c r="S665" i="11"/>
  <c r="S666" i="11"/>
  <c r="S667" i="11"/>
  <c r="S668" i="11"/>
  <c r="S669" i="11"/>
  <c r="S670" i="11"/>
  <c r="BF670" i="11" s="1"/>
  <c r="R663" i="11"/>
  <c r="Q663" i="11"/>
  <c r="Q662" i="11" s="1"/>
  <c r="P663" i="11"/>
  <c r="P662" i="11" s="1"/>
  <c r="O664" i="11"/>
  <c r="O665" i="11"/>
  <c r="O666" i="11"/>
  <c r="O667" i="11"/>
  <c r="O668" i="11"/>
  <c r="O669" i="11"/>
  <c r="O670" i="11"/>
  <c r="O663" i="11"/>
  <c r="N663" i="11"/>
  <c r="N662" i="11" s="1"/>
  <c r="M663" i="11"/>
  <c r="L663" i="11"/>
  <c r="L662" i="11" s="1"/>
  <c r="K663" i="11"/>
  <c r="J663" i="11"/>
  <c r="I663" i="11"/>
  <c r="BB662" i="11"/>
  <c r="BA662" i="11"/>
  <c r="AZ662" i="11"/>
  <c r="AY662" i="11"/>
  <c r="AX662" i="11"/>
  <c r="AT662" i="11"/>
  <c r="AS662" i="11"/>
  <c r="AP662" i="11"/>
  <c r="AH662" i="11"/>
  <c r="AD662" i="11"/>
  <c r="Z662" i="11"/>
  <c r="Y662" i="11"/>
  <c r="T662" i="11"/>
  <c r="K662" i="11"/>
  <c r="J662" i="11"/>
  <c r="G664" i="11"/>
  <c r="G665" i="11"/>
  <c r="G666" i="11"/>
  <c r="G667" i="11"/>
  <c r="G668" i="11"/>
  <c r="G669" i="11"/>
  <c r="G670" i="11"/>
  <c r="M613" i="11"/>
  <c r="M615" i="11"/>
  <c r="AV646" i="11"/>
  <c r="AV647" i="11"/>
  <c r="AV648" i="11"/>
  <c r="AV649" i="11"/>
  <c r="AV650" i="11"/>
  <c r="AV651" i="11"/>
  <c r="AV652" i="11"/>
  <c r="AV653" i="11"/>
  <c r="AV654" i="11"/>
  <c r="AV655" i="11"/>
  <c r="AV656" i="11"/>
  <c r="AV657" i="11"/>
  <c r="AV658" i="11"/>
  <c r="AV659" i="11"/>
  <c r="AV660" i="11"/>
  <c r="AV661" i="11"/>
  <c r="AQ646" i="11"/>
  <c r="AQ647" i="11"/>
  <c r="AQ648" i="11"/>
  <c r="AQ649" i="11"/>
  <c r="AQ650" i="11"/>
  <c r="AQ651" i="11"/>
  <c r="AQ652" i="11"/>
  <c r="AQ653" i="11"/>
  <c r="AQ654" i="11"/>
  <c r="AQ655" i="11"/>
  <c r="AQ656" i="11"/>
  <c r="AQ657" i="11"/>
  <c r="AQ658" i="11"/>
  <c r="AQ659" i="11"/>
  <c r="AQ660" i="11"/>
  <c r="AQ661" i="11"/>
  <c r="AM646" i="11"/>
  <c r="AM647" i="11"/>
  <c r="AM648" i="11"/>
  <c r="AM649" i="11"/>
  <c r="AM650" i="11"/>
  <c r="AM651" i="11"/>
  <c r="AM652" i="11"/>
  <c r="AM653" i="11"/>
  <c r="AM654" i="11"/>
  <c r="AM655" i="11"/>
  <c r="AM656" i="11"/>
  <c r="AM657" i="11"/>
  <c r="AM658" i="11"/>
  <c r="AM659" i="11"/>
  <c r="AM660" i="11"/>
  <c r="AM661" i="11"/>
  <c r="AI646" i="11"/>
  <c r="AI647" i="11"/>
  <c r="AI648" i="11"/>
  <c r="AI649" i="11"/>
  <c r="AI650" i="11"/>
  <c r="AI651" i="11"/>
  <c r="AI652" i="11"/>
  <c r="AI653" i="11"/>
  <c r="AI654" i="11"/>
  <c r="AI655" i="11"/>
  <c r="AI656" i="11"/>
  <c r="AI657" i="11"/>
  <c r="AI658" i="11"/>
  <c r="AI659" i="11"/>
  <c r="AI660" i="11"/>
  <c r="AI661" i="11"/>
  <c r="AE646" i="11"/>
  <c r="AE647" i="11"/>
  <c r="AE648" i="11"/>
  <c r="AE649" i="11"/>
  <c r="AE650" i="11"/>
  <c r="AE651" i="11"/>
  <c r="AE652" i="11"/>
  <c r="AE653" i="11"/>
  <c r="AE654" i="11"/>
  <c r="AE655" i="11"/>
  <c r="AE656" i="11"/>
  <c r="AE657" i="11"/>
  <c r="AE658" i="11"/>
  <c r="AE659" i="11"/>
  <c r="AE660" i="11"/>
  <c r="AE661" i="11"/>
  <c r="AA646" i="11"/>
  <c r="AA647" i="11"/>
  <c r="AA648" i="11"/>
  <c r="AA649" i="11"/>
  <c r="AA650" i="11"/>
  <c r="AA651" i="11"/>
  <c r="AA652" i="11"/>
  <c r="AA653" i="11"/>
  <c r="AA654" i="11"/>
  <c r="AA655" i="11"/>
  <c r="AA656" i="11"/>
  <c r="AA657" i="11"/>
  <c r="AA658" i="11"/>
  <c r="AA659" i="11"/>
  <c r="AA660" i="11"/>
  <c r="AA661" i="11"/>
  <c r="W646" i="11"/>
  <c r="W647" i="11"/>
  <c r="W648" i="11"/>
  <c r="W649" i="11"/>
  <c r="W650" i="11"/>
  <c r="W651" i="11"/>
  <c r="W652" i="11"/>
  <c r="W653" i="11"/>
  <c r="W654" i="11"/>
  <c r="W655" i="11"/>
  <c r="W656" i="11"/>
  <c r="W657" i="11"/>
  <c r="W658" i="11"/>
  <c r="W659" i="11"/>
  <c r="W660" i="11"/>
  <c r="W661" i="11"/>
  <c r="S646" i="11"/>
  <c r="S647" i="11"/>
  <c r="S648" i="11"/>
  <c r="S649" i="11"/>
  <c r="S650" i="11"/>
  <c r="S651" i="11"/>
  <c r="S652" i="11"/>
  <c r="S653" i="11"/>
  <c r="S654" i="11"/>
  <c r="S655" i="11"/>
  <c r="S656" i="11"/>
  <c r="S657" i="11"/>
  <c r="S658" i="11"/>
  <c r="S659" i="11"/>
  <c r="S660" i="11"/>
  <c r="S661" i="11"/>
  <c r="K646" i="11"/>
  <c r="K647" i="11"/>
  <c r="K648" i="11"/>
  <c r="K649" i="11"/>
  <c r="K650" i="11"/>
  <c r="K651" i="11"/>
  <c r="K652" i="11"/>
  <c r="K653" i="11"/>
  <c r="K654" i="11"/>
  <c r="K655" i="11"/>
  <c r="K656" i="11"/>
  <c r="K657" i="11"/>
  <c r="K658" i="11"/>
  <c r="K659" i="11"/>
  <c r="K660" i="11"/>
  <c r="K661" i="11"/>
  <c r="G625" i="11"/>
  <c r="G626" i="11"/>
  <c r="G627" i="11"/>
  <c r="G628" i="11"/>
  <c r="G629" i="11"/>
  <c r="G630" i="11"/>
  <c r="G631" i="11"/>
  <c r="G632" i="11"/>
  <c r="G633" i="11"/>
  <c r="G634" i="11"/>
  <c r="G635" i="11"/>
  <c r="G636" i="11"/>
  <c r="G637" i="11"/>
  <c r="G638" i="11"/>
  <c r="G639" i="11"/>
  <c r="G640" i="11"/>
  <c r="G641" i="11"/>
  <c r="G642" i="11"/>
  <c r="G643" i="11"/>
  <c r="G644" i="11"/>
  <c r="G646" i="11"/>
  <c r="G647" i="11"/>
  <c r="G648" i="11"/>
  <c r="G649" i="11"/>
  <c r="G650" i="11"/>
  <c r="G651" i="11"/>
  <c r="G652" i="11"/>
  <c r="G653" i="11"/>
  <c r="G654" i="11"/>
  <c r="G655" i="11"/>
  <c r="G656" i="11"/>
  <c r="G657" i="11"/>
  <c r="G658" i="11"/>
  <c r="G659" i="11"/>
  <c r="G660" i="11"/>
  <c r="G661" i="11"/>
  <c r="BE607" i="11"/>
  <c r="BE601" i="11"/>
  <c r="BP601" i="11" s="1"/>
  <c r="AV605" i="11"/>
  <c r="AV606" i="11"/>
  <c r="AQ605" i="11"/>
  <c r="AQ606" i="11"/>
  <c r="AM605" i="11"/>
  <c r="AM606" i="11"/>
  <c r="AI605" i="11"/>
  <c r="AI606" i="11"/>
  <c r="AE605" i="11"/>
  <c r="AE606" i="11"/>
  <c r="AA605" i="11"/>
  <c r="AA606" i="11"/>
  <c r="W605" i="11"/>
  <c r="W606" i="11"/>
  <c r="S605" i="11"/>
  <c r="S606" i="11"/>
  <c r="BC602" i="11"/>
  <c r="BB602" i="11"/>
  <c r="BB601" i="11" s="1"/>
  <c r="BA602" i="11"/>
  <c r="BA601" i="11" s="1"/>
  <c r="AZ602" i="11"/>
  <c r="AZ601" i="11" s="1"/>
  <c r="AY602" i="11"/>
  <c r="AX602" i="11"/>
  <c r="AW602" i="11"/>
  <c r="AV603" i="11"/>
  <c r="AV602" i="11" s="1"/>
  <c r="AV601" i="11" s="1"/>
  <c r="AU602" i="11"/>
  <c r="AT602" i="11"/>
  <c r="AS602" i="11"/>
  <c r="AS601" i="11" s="1"/>
  <c r="AQ603" i="11"/>
  <c r="AQ602" i="11" s="1"/>
  <c r="AQ601" i="11" s="1"/>
  <c r="AP602" i="11"/>
  <c r="AP601" i="11" s="1"/>
  <c r="AO602" i="11"/>
  <c r="AO601" i="11" s="1"/>
  <c r="AM603" i="11"/>
  <c r="AM602" i="11"/>
  <c r="AM601" i="11" s="1"/>
  <c r="AL602" i="11"/>
  <c r="AL601" i="11" s="1"/>
  <c r="AL600" i="11" s="1"/>
  <c r="AK602" i="11"/>
  <c r="AJ602" i="11"/>
  <c r="AI603" i="11"/>
  <c r="AI602" i="11"/>
  <c r="AI601" i="11" s="1"/>
  <c r="AH602" i="11"/>
  <c r="AH601" i="11" s="1"/>
  <c r="AG602" i="11"/>
  <c r="AF602" i="11"/>
  <c r="AE603" i="11"/>
  <c r="AE602" i="11" s="1"/>
  <c r="AE601" i="11" s="1"/>
  <c r="AD602" i="11"/>
  <c r="AC602" i="11"/>
  <c r="AB602" i="11"/>
  <c r="AB601" i="11" s="1"/>
  <c r="AA603" i="11"/>
  <c r="AA602" i="11" s="1"/>
  <c r="AA601" i="11" s="1"/>
  <c r="Z602" i="11"/>
  <c r="Y602" i="11"/>
  <c r="Y601" i="11" s="1"/>
  <c r="Y600" i="11" s="1"/>
  <c r="X602" i="11"/>
  <c r="W603" i="11"/>
  <c r="W602" i="11" s="1"/>
  <c r="W601" i="11" s="1"/>
  <c r="V602" i="11"/>
  <c r="V601" i="11" s="1"/>
  <c r="U602" i="11"/>
  <c r="U601" i="11" s="1"/>
  <c r="T602" i="11"/>
  <c r="S603" i="11"/>
  <c r="S602" i="11" s="1"/>
  <c r="S601" i="11" s="1"/>
  <c r="R602" i="11"/>
  <c r="Q602" i="11"/>
  <c r="P602" i="11"/>
  <c r="O603" i="11"/>
  <c r="O602" i="11" s="1"/>
  <c r="O601" i="11" s="1"/>
  <c r="N602" i="11"/>
  <c r="N601" i="11" s="1"/>
  <c r="M602" i="11"/>
  <c r="L602" i="11"/>
  <c r="L601" i="11" s="1"/>
  <c r="K602" i="11"/>
  <c r="J602" i="11"/>
  <c r="I602" i="11"/>
  <c r="BC601" i="11"/>
  <c r="AY601" i="11"/>
  <c r="AX601" i="11"/>
  <c r="AW601" i="11"/>
  <c r="AU601" i="11"/>
  <c r="AT601" i="11"/>
  <c r="AK601" i="11"/>
  <c r="AJ601" i="11"/>
  <c r="AG601" i="11"/>
  <c r="AF601" i="11"/>
  <c r="AD601" i="11"/>
  <c r="AC601" i="11"/>
  <c r="Z601" i="11"/>
  <c r="X601" i="11"/>
  <c r="T601" i="11"/>
  <c r="R601" i="11"/>
  <c r="Q601" i="11"/>
  <c r="P601" i="11"/>
  <c r="M601" i="11"/>
  <c r="K601" i="11"/>
  <c r="J601" i="11"/>
  <c r="I601" i="11"/>
  <c r="G602" i="11"/>
  <c r="G601" i="11" s="1"/>
  <c r="G576" i="11"/>
  <c r="G575" i="11" s="1"/>
  <c r="G574" i="11" s="1"/>
  <c r="G577" i="11"/>
  <c r="BC575" i="11"/>
  <c r="BB575" i="11"/>
  <c r="BA575" i="11"/>
  <c r="BA574" i="11" s="1"/>
  <c r="AZ575" i="11"/>
  <c r="AZ574" i="11" s="1"/>
  <c r="AY575" i="11"/>
  <c r="AY574" i="11" s="1"/>
  <c r="AX575" i="11"/>
  <c r="AW576" i="11"/>
  <c r="AW577" i="11"/>
  <c r="AV576" i="11"/>
  <c r="AU575" i="11"/>
  <c r="AU574" i="11" s="1"/>
  <c r="AT575" i="11"/>
  <c r="AT574" i="11" s="1"/>
  <c r="AS575" i="11"/>
  <c r="AS574" i="11" s="1"/>
  <c r="AQ576" i="11"/>
  <c r="AQ577" i="11"/>
  <c r="AQ575" i="11"/>
  <c r="AQ574" i="11" s="1"/>
  <c r="AP575" i="11"/>
  <c r="AO575" i="11"/>
  <c r="AM576" i="11"/>
  <c r="AM575" i="11" s="1"/>
  <c r="AM574" i="11" s="1"/>
  <c r="AM577" i="11"/>
  <c r="AL575" i="11"/>
  <c r="AL574" i="11" s="1"/>
  <c r="AK575" i="11"/>
  <c r="AK574" i="11" s="1"/>
  <c r="AJ576" i="11"/>
  <c r="AJ577" i="11"/>
  <c r="AI577" i="11" s="1"/>
  <c r="AH575" i="11"/>
  <c r="AG575" i="11"/>
  <c r="AG574" i="11" s="1"/>
  <c r="AF575" i="11"/>
  <c r="AE576" i="11"/>
  <c r="AE577" i="11"/>
  <c r="AE575" i="11"/>
  <c r="AE574" i="11" s="1"/>
  <c r="AD575" i="11"/>
  <c r="AD574" i="11" s="1"/>
  <c r="AC575" i="11"/>
  <c r="AB575" i="11"/>
  <c r="AA576" i="11"/>
  <c r="AA577" i="11"/>
  <c r="Z575" i="11"/>
  <c r="Z574" i="11" s="1"/>
  <c r="Y575" i="11"/>
  <c r="Y574" i="11" s="1"/>
  <c r="X575" i="11"/>
  <c r="W576" i="11"/>
  <c r="W577" i="11"/>
  <c r="W575" i="11"/>
  <c r="W574" i="11" s="1"/>
  <c r="V575" i="11"/>
  <c r="V574" i="11" s="1"/>
  <c r="V549" i="11" s="1"/>
  <c r="U575" i="11"/>
  <c r="U574" i="11" s="1"/>
  <c r="T575" i="11"/>
  <c r="S576" i="11"/>
  <c r="S575" i="11" s="1"/>
  <c r="S574" i="11" s="1"/>
  <c r="S577" i="11"/>
  <c r="R575" i="11"/>
  <c r="R574" i="11" s="1"/>
  <c r="Q575" i="11"/>
  <c r="P575" i="11"/>
  <c r="O576" i="11"/>
  <c r="O577" i="11"/>
  <c r="O575" i="11"/>
  <c r="O574" i="11" s="1"/>
  <c r="N575" i="11"/>
  <c r="N574" i="11" s="1"/>
  <c r="M575" i="11"/>
  <c r="M574" i="11" s="1"/>
  <c r="L575" i="11"/>
  <c r="K575" i="11"/>
  <c r="J575" i="11"/>
  <c r="J574" i="11" s="1"/>
  <c r="I575" i="11"/>
  <c r="BC574" i="11"/>
  <c r="BB574" i="11"/>
  <c r="AX574" i="11"/>
  <c r="AP574" i="11"/>
  <c r="AO574" i="11"/>
  <c r="AH574" i="11"/>
  <c r="AF574" i="11"/>
  <c r="AF549" i="11" s="1"/>
  <c r="AC574" i="11"/>
  <c r="AB574" i="11"/>
  <c r="X574" i="11"/>
  <c r="T574" i="11"/>
  <c r="Q574" i="11"/>
  <c r="P574" i="11"/>
  <c r="L574" i="11"/>
  <c r="K574" i="11"/>
  <c r="I574" i="11"/>
  <c r="BC571" i="11"/>
  <c r="BC570" i="11"/>
  <c r="BB571" i="11"/>
  <c r="BB570" i="11"/>
  <c r="BA571" i="11"/>
  <c r="BA570" i="11" s="1"/>
  <c r="AZ571" i="11"/>
  <c r="AZ570" i="11"/>
  <c r="AY571" i="11"/>
  <c r="AY570" i="11" s="1"/>
  <c r="AX571" i="11"/>
  <c r="AX570" i="11" s="1"/>
  <c r="AW571" i="11"/>
  <c r="AW570" i="11"/>
  <c r="AV572" i="11"/>
  <c r="AV573" i="11"/>
  <c r="AV571" i="11" s="1"/>
  <c r="AV570" i="11" s="1"/>
  <c r="AU571" i="11"/>
  <c r="AU570" i="11"/>
  <c r="AT571" i="11"/>
  <c r="AT570" i="11" s="1"/>
  <c r="AS571" i="11"/>
  <c r="AS570" i="11" s="1"/>
  <c r="AQ572" i="11"/>
  <c r="AQ573" i="11"/>
  <c r="AP571" i="11"/>
  <c r="AP570" i="11" s="1"/>
  <c r="AO571" i="11"/>
  <c r="AO570" i="11"/>
  <c r="AM572" i="11"/>
  <c r="AM573" i="11"/>
  <c r="AM571" i="11"/>
  <c r="AM570" i="11" s="1"/>
  <c r="AL571" i="11"/>
  <c r="AL570" i="11" s="1"/>
  <c r="AK571" i="11"/>
  <c r="AK570" i="11"/>
  <c r="AJ571" i="11"/>
  <c r="AJ570" i="11" s="1"/>
  <c r="AI572" i="11"/>
  <c r="AI573" i="11"/>
  <c r="AI571" i="11"/>
  <c r="AI570" i="11"/>
  <c r="AH571" i="11"/>
  <c r="AH570" i="11" s="1"/>
  <c r="AG571" i="11"/>
  <c r="AG570" i="11"/>
  <c r="AF571" i="11"/>
  <c r="AF570" i="11"/>
  <c r="AE572" i="11"/>
  <c r="AE571" i="11" s="1"/>
  <c r="AE570" i="11" s="1"/>
  <c r="AE573" i="11"/>
  <c r="AD571" i="11"/>
  <c r="AD570" i="11" s="1"/>
  <c r="AC571" i="11"/>
  <c r="AC570" i="11" s="1"/>
  <c r="AB571" i="11"/>
  <c r="AB570" i="11"/>
  <c r="AA572" i="11"/>
  <c r="AA573" i="11"/>
  <c r="AA571" i="11"/>
  <c r="AA570" i="11" s="1"/>
  <c r="Z571" i="11"/>
  <c r="Z570" i="11"/>
  <c r="Y571" i="11"/>
  <c r="Y570" i="11" s="1"/>
  <c r="X571" i="11"/>
  <c r="X570" i="11" s="1"/>
  <c r="W572" i="11"/>
  <c r="W573" i="11"/>
  <c r="V571" i="11"/>
  <c r="V570" i="11" s="1"/>
  <c r="U571" i="11"/>
  <c r="U570" i="11"/>
  <c r="T571" i="11"/>
  <c r="T570" i="11" s="1"/>
  <c r="S572" i="11"/>
  <c r="S573" i="11"/>
  <c r="S571" i="11"/>
  <c r="S570" i="11"/>
  <c r="R571" i="11"/>
  <c r="R570" i="11"/>
  <c r="Q571" i="11"/>
  <c r="Q570" i="11" s="1"/>
  <c r="P571" i="11"/>
  <c r="P570" i="11"/>
  <c r="O571" i="11"/>
  <c r="O570" i="11"/>
  <c r="N571" i="11"/>
  <c r="N570" i="11" s="1"/>
  <c r="M571" i="11"/>
  <c r="M570" i="11"/>
  <c r="L571" i="11"/>
  <c r="L570" i="11"/>
  <c r="K571" i="11"/>
  <c r="K570" i="11" s="1"/>
  <c r="J571" i="11"/>
  <c r="J570" i="11"/>
  <c r="I571" i="11"/>
  <c r="I570" i="11" s="1"/>
  <c r="G571" i="11"/>
  <c r="G570" i="11" s="1"/>
  <c r="BC568" i="11"/>
  <c r="BC567" i="11" s="1"/>
  <c r="BB568" i="11"/>
  <c r="BA568" i="11"/>
  <c r="AZ568" i="11"/>
  <c r="AZ567" i="11" s="1"/>
  <c r="AY568" i="11"/>
  <c r="AY567" i="11" s="1"/>
  <c r="AX568" i="11"/>
  <c r="AX567" i="11" s="1"/>
  <c r="AW568" i="11"/>
  <c r="AV569" i="11"/>
  <c r="AV568" i="11"/>
  <c r="AU568" i="11"/>
  <c r="AU567" i="11" s="1"/>
  <c r="AT568" i="11"/>
  <c r="AT567" i="11" s="1"/>
  <c r="AS568" i="11"/>
  <c r="AS567" i="11" s="1"/>
  <c r="AQ569" i="11"/>
  <c r="AQ568" i="11" s="1"/>
  <c r="AQ567" i="11" s="1"/>
  <c r="AP568" i="11"/>
  <c r="AO568" i="11"/>
  <c r="AM569" i="11"/>
  <c r="AM568" i="11" s="1"/>
  <c r="AM567" i="11" s="1"/>
  <c r="AL568" i="11"/>
  <c r="AK568" i="11"/>
  <c r="AJ569" i="11"/>
  <c r="AJ568" i="11"/>
  <c r="AJ567" i="11" s="1"/>
  <c r="AI569" i="11"/>
  <c r="AI568" i="11" s="1"/>
  <c r="AI567" i="11" s="1"/>
  <c r="AH568" i="11"/>
  <c r="AG568" i="11"/>
  <c r="AG567" i="11" s="1"/>
  <c r="AF569" i="11"/>
  <c r="AF568" i="11"/>
  <c r="AF567" i="11" s="1"/>
  <c r="AE569" i="11"/>
  <c r="AE568" i="11" s="1"/>
  <c r="AE567" i="11" s="1"/>
  <c r="AD568" i="11"/>
  <c r="AC568" i="11"/>
  <c r="AB568" i="11"/>
  <c r="AB567" i="11" s="1"/>
  <c r="AA569" i="11"/>
  <c r="AA568" i="11"/>
  <c r="AA567" i="11" s="1"/>
  <c r="Z568" i="11"/>
  <c r="Y568" i="11"/>
  <c r="X568" i="11"/>
  <c r="X567" i="11" s="1"/>
  <c r="W569" i="11"/>
  <c r="W568" i="11"/>
  <c r="W567" i="11" s="1"/>
  <c r="V568" i="11"/>
  <c r="V567" i="11" s="1"/>
  <c r="U568" i="11"/>
  <c r="T568" i="11"/>
  <c r="S569" i="11"/>
  <c r="S568" i="11"/>
  <c r="S567" i="11" s="1"/>
  <c r="R568" i="11"/>
  <c r="Q568" i="11"/>
  <c r="Q567" i="11" s="1"/>
  <c r="P568" i="11"/>
  <c r="O569" i="11"/>
  <c r="O568" i="11" s="1"/>
  <c r="O567" i="11" s="1"/>
  <c r="N568" i="11"/>
  <c r="M568" i="11"/>
  <c r="M567" i="11" s="1"/>
  <c r="L568" i="11"/>
  <c r="L567" i="11" s="1"/>
  <c r="K568" i="11"/>
  <c r="J568" i="11"/>
  <c r="I569" i="11"/>
  <c r="I568" i="11"/>
  <c r="I567" i="11" s="1"/>
  <c r="BB567" i="11"/>
  <c r="BA567" i="11"/>
  <c r="AW567" i="11"/>
  <c r="AV567" i="11"/>
  <c r="AP567" i="11"/>
  <c r="AO567" i="11"/>
  <c r="AL567" i="11"/>
  <c r="AK567" i="11"/>
  <c r="AH567" i="11"/>
  <c r="AD567" i="11"/>
  <c r="AC567" i="11"/>
  <c r="Z567" i="11"/>
  <c r="Y567" i="11"/>
  <c r="U567" i="11"/>
  <c r="T567" i="11"/>
  <c r="R567" i="11"/>
  <c r="P567" i="11"/>
  <c r="N567" i="11"/>
  <c r="K567" i="11"/>
  <c r="J567" i="11"/>
  <c r="G568" i="11"/>
  <c r="G567" i="11"/>
  <c r="BE562" i="11"/>
  <c r="BP562" i="11"/>
  <c r="BC565" i="11"/>
  <c r="BC562" i="11" s="1"/>
  <c r="BB565" i="11"/>
  <c r="BA565" i="11"/>
  <c r="BA562" i="11" s="1"/>
  <c r="AZ565" i="11"/>
  <c r="AZ562" i="11" s="1"/>
  <c r="AY565" i="11"/>
  <c r="AX565" i="11"/>
  <c r="AW565" i="11"/>
  <c r="AV566" i="11"/>
  <c r="AV565" i="11" s="1"/>
  <c r="AV562" i="11" s="1"/>
  <c r="AU565" i="11"/>
  <c r="AT565" i="11"/>
  <c r="AT562" i="11" s="1"/>
  <c r="AS565" i="11"/>
  <c r="AQ566" i="11"/>
  <c r="AQ565" i="11" s="1"/>
  <c r="AQ562" i="11" s="1"/>
  <c r="AP565" i="11"/>
  <c r="AO565" i="11"/>
  <c r="AM566" i="11"/>
  <c r="AM565" i="11"/>
  <c r="AL565" i="11"/>
  <c r="AK565" i="11"/>
  <c r="AJ565" i="11"/>
  <c r="AI566" i="11"/>
  <c r="AI565" i="11"/>
  <c r="AI562" i="11" s="1"/>
  <c r="AH565" i="11"/>
  <c r="AG565" i="11"/>
  <c r="AF565" i="11"/>
  <c r="AE566" i="11"/>
  <c r="AE565" i="11"/>
  <c r="AE562" i="11" s="1"/>
  <c r="AD565" i="11"/>
  <c r="AC565" i="11"/>
  <c r="AB565" i="11"/>
  <c r="AA566" i="11"/>
  <c r="AA565" i="11" s="1"/>
  <c r="Z565" i="11"/>
  <c r="Y565" i="11"/>
  <c r="Y562" i="11" s="1"/>
  <c r="X565" i="11"/>
  <c r="W566" i="11"/>
  <c r="W565" i="11" s="1"/>
  <c r="V565" i="11"/>
  <c r="U565" i="11"/>
  <c r="U562" i="11" s="1"/>
  <c r="T565" i="11"/>
  <c r="S566" i="11"/>
  <c r="S565" i="11" s="1"/>
  <c r="R565" i="11"/>
  <c r="Q565" i="11"/>
  <c r="P565" i="11"/>
  <c r="O565" i="11"/>
  <c r="O562" i="11" s="1"/>
  <c r="N565" i="11"/>
  <c r="M565" i="11"/>
  <c r="L565" i="11"/>
  <c r="K565" i="11"/>
  <c r="J565" i="11"/>
  <c r="J562" i="11" s="1"/>
  <c r="I565" i="11"/>
  <c r="G565" i="11"/>
  <c r="G562" i="11" s="1"/>
  <c r="BC563" i="11"/>
  <c r="BB563" i="11"/>
  <c r="BA563" i="11"/>
  <c r="AZ563" i="11"/>
  <c r="AY563" i="11"/>
  <c r="AX563" i="11"/>
  <c r="AX562" i="11" s="1"/>
  <c r="AW563" i="11"/>
  <c r="AW562" i="11" s="1"/>
  <c r="AV564" i="11"/>
  <c r="AV563" i="11"/>
  <c r="AU563" i="11"/>
  <c r="AU562" i="11" s="1"/>
  <c r="AT563" i="11"/>
  <c r="AS563" i="11"/>
  <c r="AS562" i="11" s="1"/>
  <c r="AQ564" i="11"/>
  <c r="AQ563" i="11" s="1"/>
  <c r="AP563" i="11"/>
  <c r="AO563" i="11"/>
  <c r="AM564" i="11"/>
  <c r="AM563" i="11" s="1"/>
  <c r="AM562" i="11" s="1"/>
  <c r="AL563" i="11"/>
  <c r="AK563" i="11"/>
  <c r="AJ563" i="11"/>
  <c r="AJ562" i="11" s="1"/>
  <c r="AI564" i="11"/>
  <c r="AI563" i="11" s="1"/>
  <c r="AH563" i="11"/>
  <c r="AH562" i="11" s="1"/>
  <c r="AG563" i="11"/>
  <c r="AG562" i="11" s="1"/>
  <c r="AF563" i="11"/>
  <c r="AF562" i="11" s="1"/>
  <c r="AE564" i="11"/>
  <c r="AE563" i="11"/>
  <c r="AD563" i="11"/>
  <c r="AC563" i="11"/>
  <c r="AC562" i="11" s="1"/>
  <c r="AB563" i="11"/>
  <c r="AA564" i="11"/>
  <c r="AA563" i="11"/>
  <c r="AA562" i="11" s="1"/>
  <c r="Z563" i="11"/>
  <c r="Y563" i="11"/>
  <c r="X563" i="11"/>
  <c r="X562" i="11" s="1"/>
  <c r="W564" i="11"/>
  <c r="W563" i="11" s="1"/>
  <c r="W562" i="11" s="1"/>
  <c r="V563" i="11"/>
  <c r="U563" i="11"/>
  <c r="T563" i="11"/>
  <c r="T562" i="11" s="1"/>
  <c r="S564" i="11"/>
  <c r="S563" i="11"/>
  <c r="R563" i="11"/>
  <c r="Q563" i="11"/>
  <c r="P563" i="11"/>
  <c r="P562" i="11" s="1"/>
  <c r="O563" i="11"/>
  <c r="N563" i="11"/>
  <c r="M563" i="11"/>
  <c r="L563" i="11"/>
  <c r="L562" i="11" s="1"/>
  <c r="K563" i="11"/>
  <c r="J563" i="11"/>
  <c r="I563" i="11"/>
  <c r="I562" i="11" s="1"/>
  <c r="BB562" i="11"/>
  <c r="AY562" i="11"/>
  <c r="AP562" i="11"/>
  <c r="AP549" i="11" s="1"/>
  <c r="AO562" i="11"/>
  <c r="AL562" i="11"/>
  <c r="AK562" i="11"/>
  <c r="AD562" i="11"/>
  <c r="AB562" i="11"/>
  <c r="Z562" i="11"/>
  <c r="V562" i="11"/>
  <c r="R562" i="11"/>
  <c r="Q562" i="11"/>
  <c r="N562" i="11"/>
  <c r="K562" i="11"/>
  <c r="G563" i="11"/>
  <c r="BC560" i="11"/>
  <c r="BC559" i="11" s="1"/>
  <c r="BC549" i="11" s="1"/>
  <c r="BB560" i="11"/>
  <c r="BB559" i="11" s="1"/>
  <c r="BA560" i="11"/>
  <c r="BA559" i="11" s="1"/>
  <c r="AZ560" i="11"/>
  <c r="AZ559" i="11" s="1"/>
  <c r="AY560" i="11"/>
  <c r="AY559" i="11" s="1"/>
  <c r="AX560" i="11"/>
  <c r="AX559" i="11" s="1"/>
  <c r="AX549" i="11" s="1"/>
  <c r="AW561" i="11"/>
  <c r="AW560" i="11"/>
  <c r="AV561" i="11"/>
  <c r="AV560" i="11" s="1"/>
  <c r="AU560" i="11"/>
  <c r="AT560" i="11"/>
  <c r="AS560" i="11"/>
  <c r="AS559" i="11" s="1"/>
  <c r="AS549" i="11" s="1"/>
  <c r="AQ561" i="11"/>
  <c r="AQ560" i="11" s="1"/>
  <c r="AQ559" i="11" s="1"/>
  <c r="AP560" i="11"/>
  <c r="AO560" i="11"/>
  <c r="AO559" i="11" s="1"/>
  <c r="AM561" i="11"/>
  <c r="AM560" i="11" s="1"/>
  <c r="AM559" i="11" s="1"/>
  <c r="AL560" i="11"/>
  <c r="AL559" i="11" s="1"/>
  <c r="AK560" i="11"/>
  <c r="AK559" i="11" s="1"/>
  <c r="AJ561" i="11"/>
  <c r="AJ560" i="11" s="1"/>
  <c r="AH560" i="11"/>
  <c r="AH559" i="11" s="1"/>
  <c r="AG560" i="11"/>
  <c r="AG559" i="11" s="1"/>
  <c r="AF560" i="11"/>
  <c r="AE561" i="11"/>
  <c r="AE560" i="11" s="1"/>
  <c r="AE559" i="11" s="1"/>
  <c r="AD560" i="11"/>
  <c r="AC560" i="11"/>
  <c r="AC559" i="11" s="1"/>
  <c r="AB560" i="11"/>
  <c r="AB559" i="11" s="1"/>
  <c r="AA561" i="11"/>
  <c r="AA560" i="11" s="1"/>
  <c r="AA559" i="11" s="1"/>
  <c r="Z560" i="11"/>
  <c r="Z559" i="11" s="1"/>
  <c r="Y560" i="11"/>
  <c r="Y559" i="11" s="1"/>
  <c r="X560" i="11"/>
  <c r="W561" i="11"/>
  <c r="W560" i="11" s="1"/>
  <c r="W559" i="11" s="1"/>
  <c r="V560" i="11"/>
  <c r="U560" i="11"/>
  <c r="U559" i="11" s="1"/>
  <c r="T560" i="11"/>
  <c r="S561" i="11"/>
  <c r="S560" i="11" s="1"/>
  <c r="S559" i="11" s="1"/>
  <c r="R560" i="11"/>
  <c r="R559" i="11" s="1"/>
  <c r="R549" i="11" s="1"/>
  <c r="Q560" i="11"/>
  <c r="P560" i="11"/>
  <c r="O560" i="11"/>
  <c r="O559" i="11" s="1"/>
  <c r="N560" i="11"/>
  <c r="N559" i="11" s="1"/>
  <c r="M560" i="11"/>
  <c r="M559" i="11" s="1"/>
  <c r="L560" i="11"/>
  <c r="K560" i="11"/>
  <c r="J560" i="11"/>
  <c r="I560" i="11"/>
  <c r="AW559" i="11"/>
  <c r="AV559" i="11"/>
  <c r="AU559" i="11"/>
  <c r="AT559" i="11"/>
  <c r="AP559" i="11"/>
  <c r="AJ559" i="11"/>
  <c r="AF559" i="11"/>
  <c r="AD559" i="11"/>
  <c r="X559" i="11"/>
  <c r="V559" i="11"/>
  <c r="T559" i="11"/>
  <c r="Q559" i="11"/>
  <c r="P559" i="11"/>
  <c r="L559" i="11"/>
  <c r="K559" i="11"/>
  <c r="J559" i="11"/>
  <c r="I559" i="11"/>
  <c r="G560" i="11"/>
  <c r="G559" i="11"/>
  <c r="BC557" i="11"/>
  <c r="BB557" i="11"/>
  <c r="BB556" i="11" s="1"/>
  <c r="BA557" i="11"/>
  <c r="AZ557" i="11"/>
  <c r="AY557" i="11"/>
  <c r="AX557" i="11"/>
  <c r="AW557" i="11"/>
  <c r="AW556" i="11" s="1"/>
  <c r="AV558" i="11"/>
  <c r="AV557" i="11"/>
  <c r="AV556" i="11" s="1"/>
  <c r="AU557" i="11"/>
  <c r="AT557" i="11"/>
  <c r="AT556" i="11" s="1"/>
  <c r="AS557" i="11"/>
  <c r="AS556" i="11" s="1"/>
  <c r="AQ558" i="11"/>
  <c r="AQ557" i="11"/>
  <c r="AQ556" i="11" s="1"/>
  <c r="AP557" i="11"/>
  <c r="AO557" i="11"/>
  <c r="AM558" i="11"/>
  <c r="AM557" i="11"/>
  <c r="AL557" i="11"/>
  <c r="AL556" i="11" s="1"/>
  <c r="AK557" i="11"/>
  <c r="AK556" i="11" s="1"/>
  <c r="AJ557" i="11"/>
  <c r="AJ556" i="11" s="1"/>
  <c r="AI558" i="11"/>
  <c r="AI557" i="11"/>
  <c r="AI556" i="11" s="1"/>
  <c r="AH557" i="11"/>
  <c r="AH556" i="11" s="1"/>
  <c r="AG557" i="11"/>
  <c r="AF557" i="11"/>
  <c r="AF556" i="11" s="1"/>
  <c r="AE558" i="11"/>
  <c r="AE557" i="11" s="1"/>
  <c r="AE556" i="11" s="1"/>
  <c r="AD557" i="11"/>
  <c r="AC557" i="11"/>
  <c r="AB557" i="11"/>
  <c r="AB556" i="11" s="1"/>
  <c r="AA558" i="11"/>
  <c r="AA557" i="11"/>
  <c r="AA556" i="11" s="1"/>
  <c r="Z557" i="11"/>
  <c r="Y557" i="11"/>
  <c r="Y556" i="11" s="1"/>
  <c r="X557" i="11"/>
  <c r="W558" i="11"/>
  <c r="W557" i="11"/>
  <c r="W556" i="11" s="1"/>
  <c r="V557" i="11"/>
  <c r="V556" i="11" s="1"/>
  <c r="U557" i="11"/>
  <c r="T557" i="11"/>
  <c r="S558" i="11"/>
  <c r="S557" i="11"/>
  <c r="S556" i="11" s="1"/>
  <c r="R557" i="11"/>
  <c r="R556" i="11" s="1"/>
  <c r="Q557" i="11"/>
  <c r="Q556" i="11" s="1"/>
  <c r="P557" i="11"/>
  <c r="O558" i="11"/>
  <c r="O557" i="11" s="1"/>
  <c r="O556" i="11" s="1"/>
  <c r="O549" i="11" s="1"/>
  <c r="N557" i="11"/>
  <c r="M557" i="11"/>
  <c r="M556" i="11" s="1"/>
  <c r="L557" i="11"/>
  <c r="L556" i="11" s="1"/>
  <c r="K557" i="11"/>
  <c r="K556" i="11" s="1"/>
  <c r="J557" i="11"/>
  <c r="I557" i="11"/>
  <c r="BC556" i="11"/>
  <c r="BA556" i="11"/>
  <c r="BA549" i="11" s="1"/>
  <c r="AZ556" i="11"/>
  <c r="AY556" i="11"/>
  <c r="AX556" i="11"/>
  <c r="AU556" i="11"/>
  <c r="AP556" i="11"/>
  <c r="AO556" i="11"/>
  <c r="AM556" i="11"/>
  <c r="AG556" i="11"/>
  <c r="AD556" i="11"/>
  <c r="AC556" i="11"/>
  <c r="Z556" i="11"/>
  <c r="X556" i="11"/>
  <c r="U556" i="11"/>
  <c r="T556" i="11"/>
  <c r="P556" i="11"/>
  <c r="N556" i="11"/>
  <c r="J556" i="11"/>
  <c r="I556" i="11"/>
  <c r="G558" i="11"/>
  <c r="G557" i="11" s="1"/>
  <c r="G556" i="11" s="1"/>
  <c r="BC554" i="11"/>
  <c r="BC553" i="11" s="1"/>
  <c r="BB554" i="11"/>
  <c r="BB553" i="11" s="1"/>
  <c r="BA554" i="11"/>
  <c r="BA553" i="11" s="1"/>
  <c r="AZ554" i="11"/>
  <c r="AY554" i="11"/>
  <c r="AX554" i="11"/>
  <c r="AW555" i="11"/>
  <c r="AW554" i="11"/>
  <c r="AW553" i="11" s="1"/>
  <c r="AV555" i="11"/>
  <c r="AV554" i="11" s="1"/>
  <c r="AV553" i="11" s="1"/>
  <c r="AU554" i="11"/>
  <c r="AT554" i="11"/>
  <c r="AT553" i="11" s="1"/>
  <c r="AS554" i="11"/>
  <c r="AQ555" i="11"/>
  <c r="AQ554" i="11"/>
  <c r="AQ553" i="11" s="1"/>
  <c r="AP554" i="11"/>
  <c r="AP553" i="11" s="1"/>
  <c r="AO554" i="11"/>
  <c r="AO553" i="11" s="1"/>
  <c r="AM555" i="11"/>
  <c r="AM554" i="11" s="1"/>
  <c r="AM553" i="11" s="1"/>
  <c r="AL554" i="11"/>
  <c r="AL553" i="11" s="1"/>
  <c r="AK554" i="11"/>
  <c r="AK553" i="11" s="1"/>
  <c r="AJ554" i="11"/>
  <c r="AI555" i="11"/>
  <c r="AI554" i="11"/>
  <c r="AH554" i="11"/>
  <c r="AH553" i="11" s="1"/>
  <c r="AG554" i="11"/>
  <c r="AF554" i="11"/>
  <c r="AF553" i="11" s="1"/>
  <c r="AE555" i="11"/>
  <c r="AE554" i="11"/>
  <c r="AD554" i="11"/>
  <c r="AC554" i="11"/>
  <c r="AB554" i="11"/>
  <c r="AB553" i="11" s="1"/>
  <c r="AA555" i="11"/>
  <c r="AA554" i="11" s="1"/>
  <c r="AA553" i="11" s="1"/>
  <c r="Z554" i="11"/>
  <c r="Y554" i="11"/>
  <c r="X554" i="11"/>
  <c r="W555" i="11"/>
  <c r="W554" i="11" s="1"/>
  <c r="W553" i="11" s="1"/>
  <c r="V554" i="11"/>
  <c r="U554" i="11"/>
  <c r="U553" i="11" s="1"/>
  <c r="T554" i="11"/>
  <c r="T553" i="11" s="1"/>
  <c r="S555" i="11"/>
  <c r="S554" i="11"/>
  <c r="S553" i="11" s="1"/>
  <c r="R554" i="11"/>
  <c r="R553" i="11" s="1"/>
  <c r="Q554" i="11"/>
  <c r="P554" i="11"/>
  <c r="O555" i="11"/>
  <c r="O554" i="11"/>
  <c r="O553" i="11" s="1"/>
  <c r="N554" i="11"/>
  <c r="M555" i="11"/>
  <c r="M554" i="11" s="1"/>
  <c r="M553" i="11" s="1"/>
  <c r="L554" i="11"/>
  <c r="L553" i="11" s="1"/>
  <c r="K555" i="11"/>
  <c r="K554" i="11" s="1"/>
  <c r="K553" i="11" s="1"/>
  <c r="K549" i="11" s="1"/>
  <c r="J554" i="11"/>
  <c r="I554" i="11"/>
  <c r="I553" i="11" s="1"/>
  <c r="AZ553" i="11"/>
  <c r="AY553" i="11"/>
  <c r="AX553" i="11"/>
  <c r="AU553" i="11"/>
  <c r="AS553" i="11"/>
  <c r="AJ553" i="11"/>
  <c r="AI553" i="11"/>
  <c r="AG553" i="11"/>
  <c r="AE553" i="11"/>
  <c r="AD553" i="11"/>
  <c r="AC553" i="11"/>
  <c r="Z553" i="11"/>
  <c r="Y553" i="11"/>
  <c r="X553" i="11"/>
  <c r="V553" i="11"/>
  <c r="Q553" i="11"/>
  <c r="P553" i="11"/>
  <c r="N553" i="11"/>
  <c r="N549" i="11" s="1"/>
  <c r="J553" i="11"/>
  <c r="G555" i="11"/>
  <c r="G554" i="11"/>
  <c r="G553" i="11" s="1"/>
  <c r="G549" i="11" s="1"/>
  <c r="BC551" i="11"/>
  <c r="BB551" i="11"/>
  <c r="BA551" i="11"/>
  <c r="BA550" i="11" s="1"/>
  <c r="AZ551" i="11"/>
  <c r="AZ550" i="11" s="1"/>
  <c r="AY551" i="11"/>
  <c r="AX551" i="11"/>
  <c r="AX550" i="11" s="1"/>
  <c r="AW551" i="11"/>
  <c r="AW550" i="11" s="1"/>
  <c r="AV552" i="11"/>
  <c r="AV551" i="11" s="1"/>
  <c r="AV550" i="11" s="1"/>
  <c r="AU551" i="11"/>
  <c r="AT551" i="11"/>
  <c r="AT550" i="11" s="1"/>
  <c r="AS551" i="11"/>
  <c r="AQ552" i="11"/>
  <c r="AQ551" i="11" s="1"/>
  <c r="AP551" i="11"/>
  <c r="AO551" i="11"/>
  <c r="AO550" i="11" s="1"/>
  <c r="AO549" i="11" s="1"/>
  <c r="AM552" i="11"/>
  <c r="AM551" i="11" s="1"/>
  <c r="AM550" i="11" s="1"/>
  <c r="AL551" i="11"/>
  <c r="AK551" i="11"/>
  <c r="AJ551" i="11"/>
  <c r="AJ550" i="11" s="1"/>
  <c r="AI552" i="11"/>
  <c r="AI551" i="11"/>
  <c r="AI550" i="11" s="1"/>
  <c r="AH551" i="11"/>
  <c r="AH550" i="11" s="1"/>
  <c r="AH549" i="11" s="1"/>
  <c r="AG551" i="11"/>
  <c r="AF551" i="11"/>
  <c r="AE552" i="11"/>
  <c r="AE551" i="11"/>
  <c r="AE550" i="11" s="1"/>
  <c r="AD551" i="11"/>
  <c r="AD550" i="11" s="1"/>
  <c r="AD549" i="11" s="1"/>
  <c r="AC551" i="11"/>
  <c r="AB551" i="11"/>
  <c r="AA552" i="11"/>
  <c r="AA551" i="11"/>
  <c r="AA550" i="11" s="1"/>
  <c r="Z551" i="11"/>
  <c r="Y551" i="11"/>
  <c r="Y550" i="11" s="1"/>
  <c r="X551" i="11"/>
  <c r="X550" i="11" s="1"/>
  <c r="W552" i="11"/>
  <c r="W551" i="11" s="1"/>
  <c r="W550" i="11" s="1"/>
  <c r="V551" i="11"/>
  <c r="U551" i="11"/>
  <c r="U550" i="11" s="1"/>
  <c r="U549" i="11" s="1"/>
  <c r="T551" i="11"/>
  <c r="T550" i="11" s="1"/>
  <c r="S552" i="11"/>
  <c r="S551" i="11" s="1"/>
  <c r="S550" i="11" s="1"/>
  <c r="R551" i="11"/>
  <c r="Q551" i="11"/>
  <c r="P551" i="11"/>
  <c r="O551" i="11"/>
  <c r="O550" i="11" s="1"/>
  <c r="N551" i="11"/>
  <c r="M552" i="11"/>
  <c r="M551" i="11" s="1"/>
  <c r="L551" i="11"/>
  <c r="K551" i="11"/>
  <c r="K550" i="11" s="1"/>
  <c r="J551" i="11"/>
  <c r="J550" i="11" s="1"/>
  <c r="I552" i="11"/>
  <c r="I551" i="11" s="1"/>
  <c r="I550" i="11" s="1"/>
  <c r="I549" i="11" s="1"/>
  <c r="BC550" i="11"/>
  <c r="BB550" i="11"/>
  <c r="AY550" i="11"/>
  <c r="AU550" i="11"/>
  <c r="AS550" i="11"/>
  <c r="AQ550" i="11"/>
  <c r="AP550" i="11"/>
  <c r="AL550" i="11"/>
  <c r="AK550" i="11"/>
  <c r="AG550" i="11"/>
  <c r="AF550" i="11"/>
  <c r="AC550" i="11"/>
  <c r="AB550" i="11"/>
  <c r="Z550" i="11"/>
  <c r="V550" i="11"/>
  <c r="R550" i="11"/>
  <c r="Q550" i="11"/>
  <c r="P550" i="11"/>
  <c r="N550" i="11"/>
  <c r="M550" i="11"/>
  <c r="L550" i="11"/>
  <c r="G551" i="11"/>
  <c r="G550" i="11"/>
  <c r="BC542" i="11"/>
  <c r="BC545" i="11"/>
  <c r="BC541" i="11" s="1"/>
  <c r="BB542" i="11"/>
  <c r="BB545" i="11"/>
  <c r="BB541" i="11"/>
  <c r="BA542" i="11"/>
  <c r="BA541" i="11" s="1"/>
  <c r="BA545" i="11"/>
  <c r="AZ542" i="11"/>
  <c r="AZ545" i="11"/>
  <c r="AZ541" i="11"/>
  <c r="AY542" i="11"/>
  <c r="AY545" i="11"/>
  <c r="AY541" i="11" s="1"/>
  <c r="AX542" i="11"/>
  <c r="AX545" i="11"/>
  <c r="AX541" i="11"/>
  <c r="AW545" i="11"/>
  <c r="AV543" i="11"/>
  <c r="AV545" i="11"/>
  <c r="AU542" i="11"/>
  <c r="AU541" i="11" s="1"/>
  <c r="AU545" i="11"/>
  <c r="AT542" i="11"/>
  <c r="AT545" i="11"/>
  <c r="AS542" i="11"/>
  <c r="AS545" i="11"/>
  <c r="AS541" i="11"/>
  <c r="AQ543" i="11"/>
  <c r="AQ542" i="11" s="1"/>
  <c r="AQ541" i="11" s="1"/>
  <c r="AQ544" i="11"/>
  <c r="AQ546" i="11"/>
  <c r="AQ547" i="11"/>
  <c r="AQ545" i="11"/>
  <c r="AP542" i="11"/>
  <c r="AP541" i="11" s="1"/>
  <c r="AP545" i="11"/>
  <c r="AO542" i="11"/>
  <c r="AO545" i="11"/>
  <c r="AO541" i="11"/>
  <c r="AM543" i="11"/>
  <c r="AM542" i="11" s="1"/>
  <c r="AM544" i="11"/>
  <c r="AM546" i="11"/>
  <c r="AM547" i="11"/>
  <c r="AM545" i="11" s="1"/>
  <c r="AL542" i="11"/>
  <c r="AL545" i="11"/>
  <c r="AL541" i="11" s="1"/>
  <c r="AK542" i="11"/>
  <c r="AK545" i="11"/>
  <c r="AJ543" i="11"/>
  <c r="AJ544" i="11"/>
  <c r="AJ546" i="11"/>
  <c r="AJ545" i="11" s="1"/>
  <c r="AJ547" i="11"/>
  <c r="AI543" i="11"/>
  <c r="AI544" i="11"/>
  <c r="AI547" i="11"/>
  <c r="AH542" i="11"/>
  <c r="AH545" i="11"/>
  <c r="AH541" i="11" s="1"/>
  <c r="AG542" i="11"/>
  <c r="AG545" i="11"/>
  <c r="AG541" i="11"/>
  <c r="AF542" i="11"/>
  <c r="AF541" i="11" s="1"/>
  <c r="AF545" i="11"/>
  <c r="AE543" i="11"/>
  <c r="AE544" i="11"/>
  <c r="AE546" i="11"/>
  <c r="AE547" i="11"/>
  <c r="AE545" i="11" s="1"/>
  <c r="AD542" i="11"/>
  <c r="AD545" i="11"/>
  <c r="AD541" i="11"/>
  <c r="AC542" i="11"/>
  <c r="AC545" i="11"/>
  <c r="AC541" i="11"/>
  <c r="AB542" i="11"/>
  <c r="AB545" i="11"/>
  <c r="AA543" i="11"/>
  <c r="AA544" i="11"/>
  <c r="AA542" i="11" s="1"/>
  <c r="AA546" i="11"/>
  <c r="AA547" i="11"/>
  <c r="AA545" i="11"/>
  <c r="AA541" i="11"/>
  <c r="Z542" i="11"/>
  <c r="Z545" i="11"/>
  <c r="Z541" i="11"/>
  <c r="Y542" i="11"/>
  <c r="Y541" i="11" s="1"/>
  <c r="Y545" i="11"/>
  <c r="X542" i="11"/>
  <c r="X541" i="11" s="1"/>
  <c r="X545" i="11"/>
  <c r="W543" i="11"/>
  <c r="W544" i="11"/>
  <c r="W542" i="11"/>
  <c r="W546" i="11"/>
  <c r="W545" i="11" s="1"/>
  <c r="W541" i="11" s="1"/>
  <c r="W547" i="11"/>
  <c r="V542" i="11"/>
  <c r="V545" i="11"/>
  <c r="V541" i="11" s="1"/>
  <c r="U542" i="11"/>
  <c r="U545" i="11"/>
  <c r="U541" i="11"/>
  <c r="T542" i="11"/>
  <c r="T545" i="11"/>
  <c r="T541" i="11"/>
  <c r="S543" i="11"/>
  <c r="S544" i="11"/>
  <c r="S542" i="11"/>
  <c r="S541" i="11" s="1"/>
  <c r="S546" i="11"/>
  <c r="S547" i="11"/>
  <c r="S545" i="11" s="1"/>
  <c r="R542" i="11"/>
  <c r="R545" i="11"/>
  <c r="R541" i="11" s="1"/>
  <c r="Q542" i="11"/>
  <c r="Q545" i="11"/>
  <c r="P542" i="11"/>
  <c r="P545" i="11"/>
  <c r="O543" i="11"/>
  <c r="O544" i="11"/>
  <c r="O546" i="11"/>
  <c r="O547" i="11"/>
  <c r="O545" i="11"/>
  <c r="N542" i="11"/>
  <c r="N545" i="11"/>
  <c r="M542" i="11"/>
  <c r="M545" i="11"/>
  <c r="M541" i="11"/>
  <c r="L542" i="11"/>
  <c r="L541" i="11" s="1"/>
  <c r="L545" i="11"/>
  <c r="K542" i="11"/>
  <c r="K545" i="11"/>
  <c r="K541" i="11"/>
  <c r="J542" i="11"/>
  <c r="J545" i="11"/>
  <c r="J541" i="11"/>
  <c r="I542" i="11"/>
  <c r="I545" i="11"/>
  <c r="I541" i="11"/>
  <c r="BE541" i="11"/>
  <c r="BE531" i="11"/>
  <c r="BP531" i="11" s="1"/>
  <c r="BC532" i="11"/>
  <c r="BB532" i="11"/>
  <c r="BA532" i="11"/>
  <c r="AZ532" i="11"/>
  <c r="AY532" i="11"/>
  <c r="AX532" i="11"/>
  <c r="AW532" i="11"/>
  <c r="AV533" i="11"/>
  <c r="AV534" i="11"/>
  <c r="AV535" i="11"/>
  <c r="AV532" i="11"/>
  <c r="AU532" i="11"/>
  <c r="AT532" i="11"/>
  <c r="AS532" i="11"/>
  <c r="AQ533" i="11"/>
  <c r="AQ534" i="11"/>
  <c r="AQ535" i="11"/>
  <c r="AQ532" i="11"/>
  <c r="AP532" i="11"/>
  <c r="AO532" i="11"/>
  <c r="AM533" i="11"/>
  <c r="AM534" i="11"/>
  <c r="AM535" i="11"/>
  <c r="AM532" i="11"/>
  <c r="AL532" i="11"/>
  <c r="AK532" i="11"/>
  <c r="AJ532" i="11"/>
  <c r="AI533" i="11"/>
  <c r="AI534" i="11"/>
  <c r="AI535" i="11"/>
  <c r="AI532" i="11"/>
  <c r="AH532" i="11"/>
  <c r="AG532" i="11"/>
  <c r="AF532" i="11"/>
  <c r="AE533" i="11"/>
  <c r="AE534" i="11"/>
  <c r="AE535" i="11"/>
  <c r="AD532" i="11"/>
  <c r="AC532" i="11"/>
  <c r="AB532" i="11"/>
  <c r="AA533" i="11"/>
  <c r="AA534" i="11"/>
  <c r="AA535" i="11"/>
  <c r="Z532" i="11"/>
  <c r="Y532" i="11"/>
  <c r="X532" i="11"/>
  <c r="W533" i="11"/>
  <c r="W534" i="11"/>
  <c r="W535" i="11"/>
  <c r="W532" i="11"/>
  <c r="V532" i="11"/>
  <c r="U532" i="11"/>
  <c r="T532" i="11"/>
  <c r="S533" i="11"/>
  <c r="S534" i="11"/>
  <c r="S535" i="11"/>
  <c r="S532" i="11"/>
  <c r="R532" i="11"/>
  <c r="Q532" i="11"/>
  <c r="P532" i="11"/>
  <c r="O532" i="11"/>
  <c r="N532" i="11"/>
  <c r="M532" i="11"/>
  <c r="L532" i="11"/>
  <c r="K532" i="11"/>
  <c r="J532" i="11"/>
  <c r="I532" i="11"/>
  <c r="G532" i="11"/>
  <c r="BC520" i="11"/>
  <c r="BB520" i="11"/>
  <c r="BA520" i="11"/>
  <c r="AZ520" i="11"/>
  <c r="AY520" i="11"/>
  <c r="AX520" i="11"/>
  <c r="AW520" i="11"/>
  <c r="AV521" i="11"/>
  <c r="AV522" i="11"/>
  <c r="AV523" i="11"/>
  <c r="AU520" i="11"/>
  <c r="AT520" i="11"/>
  <c r="AS520" i="11"/>
  <c r="AQ521" i="11"/>
  <c r="AQ522" i="11"/>
  <c r="AQ523" i="11"/>
  <c r="AP520" i="11"/>
  <c r="AO520" i="11"/>
  <c r="AM521" i="11"/>
  <c r="AM522" i="11"/>
  <c r="AM520" i="11" s="1"/>
  <c r="AM523" i="11"/>
  <c r="AL520" i="11"/>
  <c r="AK520" i="11"/>
  <c r="AJ520" i="11"/>
  <c r="AI521" i="11"/>
  <c r="AI520" i="11" s="1"/>
  <c r="AI522" i="11"/>
  <c r="AI523" i="11"/>
  <c r="AH520" i="11"/>
  <c r="AG520" i="11"/>
  <c r="AF520" i="11"/>
  <c r="AE521" i="11"/>
  <c r="AE522" i="11"/>
  <c r="AE523" i="11"/>
  <c r="AE520" i="11"/>
  <c r="AD520" i="11"/>
  <c r="AC520" i="11"/>
  <c r="AB520" i="11"/>
  <c r="AA521" i="11"/>
  <c r="AA520" i="11" s="1"/>
  <c r="AA522" i="11"/>
  <c r="AA523" i="11"/>
  <c r="Z520" i="11"/>
  <c r="Y520" i="11"/>
  <c r="X520" i="11"/>
  <c r="W521" i="11"/>
  <c r="W522" i="11"/>
  <c r="W523" i="11"/>
  <c r="V520" i="11"/>
  <c r="U520" i="11"/>
  <c r="T520" i="11"/>
  <c r="S521" i="11"/>
  <c r="S520" i="11" s="1"/>
  <c r="S522" i="11"/>
  <c r="S523" i="11"/>
  <c r="R520" i="11"/>
  <c r="Q520" i="11"/>
  <c r="P520" i="11"/>
  <c r="O520" i="11"/>
  <c r="N520" i="11"/>
  <c r="M520" i="11"/>
  <c r="L520" i="11"/>
  <c r="K520" i="11"/>
  <c r="J520" i="11"/>
  <c r="I520" i="11"/>
  <c r="G520" i="11"/>
  <c r="BC509" i="11"/>
  <c r="BB509" i="11"/>
  <c r="BB508" i="11" s="1"/>
  <c r="BA509" i="11"/>
  <c r="AZ509" i="11"/>
  <c r="AY509" i="11"/>
  <c r="AX509" i="11"/>
  <c r="AW509" i="11"/>
  <c r="AV510" i="11"/>
  <c r="AV511" i="11"/>
  <c r="AV509" i="11"/>
  <c r="AU509" i="11"/>
  <c r="AT509" i="11"/>
  <c r="AS509" i="11"/>
  <c r="AQ510" i="11"/>
  <c r="AQ509" i="11" s="1"/>
  <c r="AQ511" i="11"/>
  <c r="AP509" i="11"/>
  <c r="AO509" i="11"/>
  <c r="AO508" i="11" s="1"/>
  <c r="AM510" i="11"/>
  <c r="AM509" i="11" s="1"/>
  <c r="AM511" i="11"/>
  <c r="AL509" i="11"/>
  <c r="AK509" i="11"/>
  <c r="AJ510" i="11"/>
  <c r="AJ511" i="11"/>
  <c r="AJ509" i="11"/>
  <c r="AJ508" i="11" s="1"/>
  <c r="AI510" i="11"/>
  <c r="AI509" i="11" s="1"/>
  <c r="AI511" i="11"/>
  <c r="AH509" i="11"/>
  <c r="AH508" i="11" s="1"/>
  <c r="AH487" i="11" s="1"/>
  <c r="AG509" i="11"/>
  <c r="AG508" i="11" s="1"/>
  <c r="AF510" i="11"/>
  <c r="AE511" i="11"/>
  <c r="AD509" i="11"/>
  <c r="AC509" i="11"/>
  <c r="AB509" i="11"/>
  <c r="AB508" i="11" s="1"/>
  <c r="AA510" i="11"/>
  <c r="AA511" i="11"/>
  <c r="AA509" i="11"/>
  <c r="AA508" i="11" s="1"/>
  <c r="Z509" i="11"/>
  <c r="Y509" i="11"/>
  <c r="Y508" i="11" s="1"/>
  <c r="X509" i="11"/>
  <c r="W510" i="11"/>
  <c r="W511" i="11"/>
  <c r="W509" i="11"/>
  <c r="V509" i="11"/>
  <c r="U509" i="11"/>
  <c r="T509" i="11"/>
  <c r="S510" i="11"/>
  <c r="S511" i="11"/>
  <c r="S509" i="11"/>
  <c r="S508" i="11" s="1"/>
  <c r="R509" i="11"/>
  <c r="Q509" i="11"/>
  <c r="Q508" i="11" s="1"/>
  <c r="P509" i="11"/>
  <c r="O510" i="11"/>
  <c r="O509" i="11" s="1"/>
  <c r="O508" i="11" s="1"/>
  <c r="N509" i="11"/>
  <c r="M509" i="11"/>
  <c r="L509" i="11"/>
  <c r="L508" i="11" s="1"/>
  <c r="K509" i="11"/>
  <c r="J509" i="11"/>
  <c r="I509" i="11"/>
  <c r="BC512" i="11"/>
  <c r="BC508" i="11"/>
  <c r="BB512" i="11"/>
  <c r="BA512" i="11"/>
  <c r="BA508" i="11" s="1"/>
  <c r="AZ512" i="11"/>
  <c r="AY512" i="11"/>
  <c r="AY508" i="11"/>
  <c r="AX512" i="11"/>
  <c r="AW513" i="11"/>
  <c r="AW512" i="11" s="1"/>
  <c r="AW508" i="11" s="1"/>
  <c r="AV513" i="11"/>
  <c r="AV512" i="11" s="1"/>
  <c r="AV508" i="11" s="1"/>
  <c r="AV514" i="11"/>
  <c r="AV515" i="11"/>
  <c r="AV516" i="11"/>
  <c r="AU512" i="11"/>
  <c r="AU508" i="11"/>
  <c r="AT512" i="11"/>
  <c r="AT508" i="11"/>
  <c r="AS512" i="11"/>
  <c r="AS508" i="11"/>
  <c r="AQ513" i="11"/>
  <c r="AQ512" i="11"/>
  <c r="AQ514" i="11"/>
  <c r="AQ515" i="11"/>
  <c r="AQ516" i="11"/>
  <c r="AP512" i="11"/>
  <c r="AP508" i="11"/>
  <c r="AO512" i="11"/>
  <c r="AM513" i="11"/>
  <c r="AM512" i="11"/>
  <c r="AM514" i="11"/>
  <c r="AM515" i="11"/>
  <c r="AM516" i="11"/>
  <c r="AL512" i="11"/>
  <c r="AL508" i="11"/>
  <c r="AK512" i="11"/>
  <c r="AK508" i="11"/>
  <c r="AJ513" i="11"/>
  <c r="AJ512" i="11"/>
  <c r="AI513" i="11"/>
  <c r="AI512" i="11"/>
  <c r="AI514" i="11"/>
  <c r="AI515" i="11"/>
  <c r="AI516" i="11"/>
  <c r="AH512" i="11"/>
  <c r="AG512" i="11"/>
  <c r="AF512" i="11"/>
  <c r="AE513" i="11"/>
  <c r="AE512" i="11" s="1"/>
  <c r="AE514" i="11"/>
  <c r="AE515" i="11"/>
  <c r="AE516" i="11"/>
  <c r="AD512" i="11"/>
  <c r="AD508" i="11"/>
  <c r="AC512" i="11"/>
  <c r="AB512" i="11"/>
  <c r="AA513" i="11"/>
  <c r="AA512" i="11"/>
  <c r="AA514" i="11"/>
  <c r="AA515" i="11"/>
  <c r="AA516" i="11"/>
  <c r="Z512" i="11"/>
  <c r="Z508" i="11"/>
  <c r="Y512" i="11"/>
  <c r="X512" i="11"/>
  <c r="X508" i="11" s="1"/>
  <c r="W513" i="11"/>
  <c r="W512" i="11" s="1"/>
  <c r="W514" i="11"/>
  <c r="W515" i="11"/>
  <c r="W516" i="11"/>
  <c r="V512" i="11"/>
  <c r="V508" i="11"/>
  <c r="U512" i="11"/>
  <c r="T512" i="11"/>
  <c r="S513" i="11"/>
  <c r="S512" i="11" s="1"/>
  <c r="S514" i="11"/>
  <c r="S515" i="11"/>
  <c r="S516" i="11"/>
  <c r="R512" i="11"/>
  <c r="Q512" i="11"/>
  <c r="P512" i="11"/>
  <c r="P508" i="11" s="1"/>
  <c r="O512" i="11"/>
  <c r="N512" i="11"/>
  <c r="N508" i="11" s="1"/>
  <c r="M512" i="11"/>
  <c r="M508" i="11" s="1"/>
  <c r="L515" i="11"/>
  <c r="L516" i="11"/>
  <c r="L512" i="11"/>
  <c r="L514" i="11"/>
  <c r="K515" i="11"/>
  <c r="K516" i="11"/>
  <c r="K512" i="11"/>
  <c r="K514" i="11"/>
  <c r="J512" i="11"/>
  <c r="I512" i="11"/>
  <c r="I508" i="11" s="1"/>
  <c r="BE508" i="11"/>
  <c r="BE503" i="11"/>
  <c r="BC504" i="11"/>
  <c r="BB504" i="11"/>
  <c r="BA504" i="11"/>
  <c r="AZ504" i="11"/>
  <c r="AY504" i="11"/>
  <c r="AX504" i="11"/>
  <c r="AW504" i="11"/>
  <c r="AV505" i="11"/>
  <c r="AV504" i="11"/>
  <c r="AU504" i="11"/>
  <c r="AT504" i="11"/>
  <c r="AS504" i="11"/>
  <c r="AQ505" i="11"/>
  <c r="AQ504" i="11" s="1"/>
  <c r="AP504" i="11"/>
  <c r="AO504" i="11"/>
  <c r="AM505" i="11"/>
  <c r="AL504" i="11"/>
  <c r="AK504" i="11"/>
  <c r="AJ504" i="11"/>
  <c r="AI505" i="11"/>
  <c r="AI504" i="11"/>
  <c r="AH504" i="11"/>
  <c r="AG504" i="11"/>
  <c r="AF504" i="11"/>
  <c r="AE505" i="11"/>
  <c r="AD504" i="11"/>
  <c r="AC504" i="11"/>
  <c r="AB504" i="11"/>
  <c r="AA505" i="11"/>
  <c r="AA504" i="11"/>
  <c r="Z504" i="11"/>
  <c r="Y504" i="11"/>
  <c r="X504" i="11"/>
  <c r="W505" i="11"/>
  <c r="W504" i="11" s="1"/>
  <c r="V504" i="11"/>
  <c r="U504" i="11"/>
  <c r="T504" i="11"/>
  <c r="S505" i="11"/>
  <c r="S504" i="11"/>
  <c r="R504" i="11"/>
  <c r="Q504" i="11"/>
  <c r="P504" i="11"/>
  <c r="O505" i="11"/>
  <c r="O504" i="11" s="1"/>
  <c r="N504" i="11"/>
  <c r="M504" i="11"/>
  <c r="L504" i="11"/>
  <c r="K504" i="11"/>
  <c r="J504" i="11"/>
  <c r="I504" i="11"/>
  <c r="AW506" i="11"/>
  <c r="AV507" i="11"/>
  <c r="AV506" i="11"/>
  <c r="AU506" i="11"/>
  <c r="AT506" i="11"/>
  <c r="AS506" i="11"/>
  <c r="AQ507" i="11"/>
  <c r="AQ506" i="11" s="1"/>
  <c r="AP506" i="11"/>
  <c r="AO506" i="11"/>
  <c r="AM507" i="11"/>
  <c r="AM506" i="11"/>
  <c r="AL506" i="11"/>
  <c r="AK506" i="11"/>
  <c r="AJ506" i="11"/>
  <c r="AI507" i="11"/>
  <c r="AI506" i="11" s="1"/>
  <c r="AH506" i="11"/>
  <c r="AG506" i="11"/>
  <c r="AG503" i="11" s="1"/>
  <c r="AF506" i="11"/>
  <c r="AE507" i="11"/>
  <c r="AE506" i="11"/>
  <c r="AD506" i="11"/>
  <c r="AC506" i="11"/>
  <c r="AC503" i="11" s="1"/>
  <c r="AB506" i="11"/>
  <c r="AA507" i="11"/>
  <c r="AA506" i="11"/>
  <c r="Z506" i="11"/>
  <c r="Y506" i="11"/>
  <c r="X506" i="11"/>
  <c r="W507" i="11"/>
  <c r="W506" i="11" s="1"/>
  <c r="V506" i="11"/>
  <c r="U506" i="11"/>
  <c r="U503" i="11" s="1"/>
  <c r="T506" i="11"/>
  <c r="S507" i="11"/>
  <c r="S506" i="11" s="1"/>
  <c r="S503" i="11" s="1"/>
  <c r="R506" i="11"/>
  <c r="Q506" i="11"/>
  <c r="P506" i="11"/>
  <c r="O506" i="11"/>
  <c r="N506" i="11"/>
  <c r="M506" i="11"/>
  <c r="M503" i="11" s="1"/>
  <c r="L506" i="11"/>
  <c r="K507" i="11"/>
  <c r="K506" i="11"/>
  <c r="J506" i="11"/>
  <c r="I506" i="11"/>
  <c r="G507" i="11"/>
  <c r="G506" i="11" s="1"/>
  <c r="BC501" i="11"/>
  <c r="BB501" i="11"/>
  <c r="BA501" i="11"/>
  <c r="AZ501" i="11"/>
  <c r="AY501" i="11"/>
  <c r="AX501" i="11"/>
  <c r="AX496" i="11" s="1"/>
  <c r="AX492" i="11" s="1"/>
  <c r="AW501" i="11"/>
  <c r="AV502" i="11"/>
  <c r="AV501" i="11"/>
  <c r="AU501" i="11"/>
  <c r="AT501" i="11"/>
  <c r="AS501" i="11"/>
  <c r="AQ502" i="11"/>
  <c r="AQ501" i="11" s="1"/>
  <c r="AP501" i="11"/>
  <c r="AO501" i="11"/>
  <c r="AM502" i="11"/>
  <c r="AM501" i="11"/>
  <c r="AM496" i="11" s="1"/>
  <c r="AL501" i="11"/>
  <c r="AL496" i="11" s="1"/>
  <c r="AL492" i="11" s="1"/>
  <c r="AK501" i="11"/>
  <c r="AJ501" i="11"/>
  <c r="AI502" i="11"/>
  <c r="AI501" i="11"/>
  <c r="AH501" i="11"/>
  <c r="AG501" i="11"/>
  <c r="AG496" i="11" s="1"/>
  <c r="AG492" i="11" s="1"/>
  <c r="AF501" i="11"/>
  <c r="AF496" i="11" s="1"/>
  <c r="AE502" i="11"/>
  <c r="AE501" i="11" s="1"/>
  <c r="AD501" i="11"/>
  <c r="AC501" i="11"/>
  <c r="AB501" i="11"/>
  <c r="AA502" i="11"/>
  <c r="AA501" i="11" s="1"/>
  <c r="Z501" i="11"/>
  <c r="Z496" i="11" s="1"/>
  <c r="Y501" i="11"/>
  <c r="Y496" i="11" s="1"/>
  <c r="X501" i="11"/>
  <c r="W502" i="11"/>
  <c r="W501" i="11"/>
  <c r="V501" i="11"/>
  <c r="U501" i="11"/>
  <c r="T501" i="11"/>
  <c r="S502" i="11"/>
  <c r="S501" i="11"/>
  <c r="R501" i="11"/>
  <c r="Q501" i="11"/>
  <c r="P501" i="11"/>
  <c r="P496" i="11" s="1"/>
  <c r="P492" i="11" s="1"/>
  <c r="O501" i="11"/>
  <c r="N501" i="11"/>
  <c r="M501" i="11"/>
  <c r="L501" i="11"/>
  <c r="L496" i="11" s="1"/>
  <c r="K502" i="11"/>
  <c r="K501" i="11" s="1"/>
  <c r="J501" i="11"/>
  <c r="I501" i="11"/>
  <c r="BC497" i="11"/>
  <c r="BB497" i="11"/>
  <c r="BB496" i="11" s="1"/>
  <c r="BA497" i="11"/>
  <c r="AZ497" i="11"/>
  <c r="AY497" i="11"/>
  <c r="AY496" i="11" s="1"/>
  <c r="AY492" i="11" s="1"/>
  <c r="AX497" i="11"/>
  <c r="AW497" i="11"/>
  <c r="AW496" i="11" s="1"/>
  <c r="AV498" i="11"/>
  <c r="AV499" i="11"/>
  <c r="AV500" i="11"/>
  <c r="AV497" i="11"/>
  <c r="AU497" i="11"/>
  <c r="AT497" i="11"/>
  <c r="AS497" i="11"/>
  <c r="AS496" i="11" s="1"/>
  <c r="AS492" i="11" s="1"/>
  <c r="AQ498" i="11"/>
  <c r="AQ499" i="11"/>
  <c r="AQ500" i="11"/>
  <c r="AP497" i="11"/>
  <c r="AP496" i="11" s="1"/>
  <c r="AO497" i="11"/>
  <c r="AO496" i="11" s="1"/>
  <c r="AM498" i="11"/>
  <c r="AM499" i="11"/>
  <c r="AM500" i="11"/>
  <c r="AM497" i="11"/>
  <c r="AL497" i="11"/>
  <c r="AK497" i="11"/>
  <c r="AJ497" i="11"/>
  <c r="AJ496" i="11" s="1"/>
  <c r="AI498" i="11"/>
  <c r="AI499" i="11"/>
  <c r="AI500" i="11"/>
  <c r="AI497" i="11"/>
  <c r="AH497" i="11"/>
  <c r="AH496" i="11" s="1"/>
  <c r="AG497" i="11"/>
  <c r="AF497" i="11"/>
  <c r="AE498" i="11"/>
  <c r="AE499" i="11"/>
  <c r="AE500" i="11"/>
  <c r="AE497" i="11"/>
  <c r="AD497" i="11"/>
  <c r="AC497" i="11"/>
  <c r="AB497" i="11"/>
  <c r="AA498" i="11"/>
  <c r="AA499" i="11"/>
  <c r="AA500" i="11"/>
  <c r="Z497" i="11"/>
  <c r="Y497" i="11"/>
  <c r="X497" i="11"/>
  <c r="X496" i="11" s="1"/>
  <c r="W498" i="11"/>
  <c r="W499" i="11"/>
  <c r="W497" i="11" s="1"/>
  <c r="W496" i="11" s="1"/>
  <c r="W492" i="11" s="1"/>
  <c r="W500" i="11"/>
  <c r="V497" i="11"/>
  <c r="U497" i="11"/>
  <c r="T497" i="11"/>
  <c r="T496" i="11" s="1"/>
  <c r="S498" i="11"/>
  <c r="S497" i="11" s="1"/>
  <c r="S496" i="11" s="1"/>
  <c r="S499" i="11"/>
  <c r="S500" i="11"/>
  <c r="R497" i="11"/>
  <c r="R496" i="11" s="1"/>
  <c r="Q497" i="11"/>
  <c r="P497" i="11"/>
  <c r="O497" i="11"/>
  <c r="N497" i="11"/>
  <c r="N496" i="11" s="1"/>
  <c r="N492" i="11" s="1"/>
  <c r="M497" i="11"/>
  <c r="L497" i="11"/>
  <c r="K498" i="11"/>
  <c r="K497" i="11" s="1"/>
  <c r="K496" i="11" s="1"/>
  <c r="K499" i="11"/>
  <c r="K500" i="11"/>
  <c r="J497" i="11"/>
  <c r="I497" i="11"/>
  <c r="I496" i="11" s="1"/>
  <c r="BC496" i="11"/>
  <c r="BA496" i="11"/>
  <c r="AZ496" i="11"/>
  <c r="AV496" i="11"/>
  <c r="AU496" i="11"/>
  <c r="AU492" i="11" s="1"/>
  <c r="AK496" i="11"/>
  <c r="AI496" i="11"/>
  <c r="AE496" i="11"/>
  <c r="AD496" i="11"/>
  <c r="AD492" i="11" s="1"/>
  <c r="AC496" i="11"/>
  <c r="V496" i="11"/>
  <c r="U496" i="11"/>
  <c r="U492" i="11" s="1"/>
  <c r="Q496" i="11"/>
  <c r="Q492" i="11" s="1"/>
  <c r="O496" i="11"/>
  <c r="M496" i="11"/>
  <c r="J496" i="11"/>
  <c r="BE492" i="11"/>
  <c r="BE488" i="11"/>
  <c r="BP488" i="11" s="1"/>
  <c r="BC489" i="11"/>
  <c r="BB489" i="11"/>
  <c r="BA489" i="11"/>
  <c r="BA488" i="11" s="1"/>
  <c r="AZ489" i="11"/>
  <c r="AZ488" i="11" s="1"/>
  <c r="AY489" i="11"/>
  <c r="AY488" i="11" s="1"/>
  <c r="AX489" i="11"/>
  <c r="AW489" i="11"/>
  <c r="AV490" i="11"/>
  <c r="AV489" i="11"/>
  <c r="AV488" i="11" s="1"/>
  <c r="AU489" i="11"/>
  <c r="AT489" i="11"/>
  <c r="AS489" i="11"/>
  <c r="AS488" i="11" s="1"/>
  <c r="AQ490" i="11"/>
  <c r="AQ489" i="11" s="1"/>
  <c r="AQ488" i="11" s="1"/>
  <c r="AP489" i="11"/>
  <c r="AO489" i="11"/>
  <c r="AO488" i="11" s="1"/>
  <c r="AM490" i="11"/>
  <c r="AM489" i="11" s="1"/>
  <c r="AM488" i="11" s="1"/>
  <c r="AL489" i="11"/>
  <c r="AK489" i="11"/>
  <c r="AJ489" i="11"/>
  <c r="AI490" i="11"/>
  <c r="AI489" i="11" s="1"/>
  <c r="AH489" i="11"/>
  <c r="AG489" i="11"/>
  <c r="AG488" i="11" s="1"/>
  <c r="AF489" i="11"/>
  <c r="AE490" i="11"/>
  <c r="AE489" i="11"/>
  <c r="AE488" i="11" s="1"/>
  <c r="AD489" i="11"/>
  <c r="AD488" i="11" s="1"/>
  <c r="AC489" i="11"/>
  <c r="AB489" i="11"/>
  <c r="AA490" i="11"/>
  <c r="AA489" i="11"/>
  <c r="AA488" i="11" s="1"/>
  <c r="Z489" i="11"/>
  <c r="Y489" i="11"/>
  <c r="X489" i="11"/>
  <c r="X488" i="11" s="1"/>
  <c r="W490" i="11"/>
  <c r="W489" i="11" s="1"/>
  <c r="W488" i="11" s="1"/>
  <c r="V489" i="11"/>
  <c r="U489" i="11"/>
  <c r="U488" i="11" s="1"/>
  <c r="T489" i="11"/>
  <c r="T488" i="11" s="1"/>
  <c r="S490" i="11"/>
  <c r="S489" i="11" s="1"/>
  <c r="S488" i="11" s="1"/>
  <c r="R489" i="11"/>
  <c r="Q489" i="11"/>
  <c r="Q488" i="11" s="1"/>
  <c r="P489" i="11"/>
  <c r="P488" i="11" s="1"/>
  <c r="O490" i="11"/>
  <c r="O489" i="11"/>
  <c r="O488" i="11" s="1"/>
  <c r="N490" i="11"/>
  <c r="M490" i="11" s="1"/>
  <c r="M489" i="11" s="1"/>
  <c r="N489" i="11"/>
  <c r="N488" i="11" s="1"/>
  <c r="L489" i="11"/>
  <c r="K489" i="11"/>
  <c r="K488" i="11" s="1"/>
  <c r="J489" i="11"/>
  <c r="I489" i="11"/>
  <c r="BC488" i="11"/>
  <c r="BB488" i="11"/>
  <c r="AX488" i="11"/>
  <c r="AW488" i="11"/>
  <c r="AU488" i="11"/>
  <c r="AT488" i="11"/>
  <c r="AP488" i="11"/>
  <c r="AP487" i="11" s="1"/>
  <c r="AL488" i="11"/>
  <c r="AK488" i="11"/>
  <c r="AJ488" i="11"/>
  <c r="AI488" i="11"/>
  <c r="AH488" i="11"/>
  <c r="AF488" i="11"/>
  <c r="AC488" i="11"/>
  <c r="AB488" i="11"/>
  <c r="Z488" i="11"/>
  <c r="Y488" i="11"/>
  <c r="V488" i="11"/>
  <c r="R488" i="11"/>
  <c r="M488" i="11"/>
  <c r="L488" i="11"/>
  <c r="J488" i="11"/>
  <c r="I488" i="11"/>
  <c r="BC482" i="11"/>
  <c r="BB482" i="11"/>
  <c r="BA482" i="11"/>
  <c r="AZ482" i="11"/>
  <c r="AY482" i="11"/>
  <c r="AX482" i="11"/>
  <c r="AW482" i="11"/>
  <c r="AV483" i="11"/>
  <c r="AV484" i="11"/>
  <c r="AV485" i="11"/>
  <c r="AU482" i="11"/>
  <c r="AT482" i="11"/>
  <c r="AS482" i="11"/>
  <c r="AQ483" i="11"/>
  <c r="AQ484" i="11"/>
  <c r="AQ485" i="11"/>
  <c r="AP482" i="11"/>
  <c r="AO482" i="11"/>
  <c r="AM483" i="11"/>
  <c r="AM484" i="11"/>
  <c r="AM485" i="11"/>
  <c r="AL482" i="11"/>
  <c r="AK482" i="11"/>
  <c r="AJ482" i="11"/>
  <c r="AI483" i="11"/>
  <c r="AI484" i="11"/>
  <c r="AI485" i="11"/>
  <c r="AH482" i="11"/>
  <c r="AG482" i="11"/>
  <c r="AF482" i="11"/>
  <c r="AE483" i="11"/>
  <c r="AE484" i="11"/>
  <c r="AE485" i="11"/>
  <c r="AD482" i="11"/>
  <c r="AC482" i="11"/>
  <c r="AB482" i="11"/>
  <c r="AA483" i="11"/>
  <c r="AA484" i="11"/>
  <c r="AA485" i="11"/>
  <c r="AA482" i="11"/>
  <c r="Z482" i="11"/>
  <c r="Y482" i="11"/>
  <c r="X482" i="11"/>
  <c r="W483" i="11"/>
  <c r="W482" i="11" s="1"/>
  <c r="W484" i="11"/>
  <c r="W485" i="11"/>
  <c r="V482" i="11"/>
  <c r="U482" i="11"/>
  <c r="T482" i="11"/>
  <c r="S483" i="11"/>
  <c r="S484" i="11"/>
  <c r="S482" i="11" s="1"/>
  <c r="S485" i="11"/>
  <c r="R482" i="11"/>
  <c r="Q482" i="11"/>
  <c r="P482" i="11"/>
  <c r="O482" i="11"/>
  <c r="N482" i="11"/>
  <c r="M482" i="11"/>
  <c r="L482" i="11"/>
  <c r="K482" i="11"/>
  <c r="J482" i="11"/>
  <c r="I482" i="11"/>
  <c r="G482" i="11"/>
  <c r="G481" i="11"/>
  <c r="BC475" i="11"/>
  <c r="BB475" i="11"/>
  <c r="BA475" i="11"/>
  <c r="AZ475" i="11"/>
  <c r="AY475" i="11"/>
  <c r="AX475" i="11"/>
  <c r="AW476" i="11"/>
  <c r="AW475" i="11"/>
  <c r="AV476" i="11"/>
  <c r="AV475" i="11"/>
  <c r="AU475" i="11"/>
  <c r="AU451" i="11" s="1"/>
  <c r="AT475" i="11"/>
  <c r="AT451" i="11" s="1"/>
  <c r="AS475" i="11"/>
  <c r="AQ476" i="11"/>
  <c r="AQ475" i="11" s="1"/>
  <c r="AP475" i="11"/>
  <c r="AO475" i="11"/>
  <c r="AM476" i="11"/>
  <c r="AM475" i="11" s="1"/>
  <c r="AL475" i="11"/>
  <c r="AK475" i="11"/>
  <c r="AJ476" i="11"/>
  <c r="AJ475" i="11" s="1"/>
  <c r="AI476" i="11"/>
  <c r="AI475" i="11"/>
  <c r="AH475" i="11"/>
  <c r="AG475" i="11"/>
  <c r="AF476" i="11"/>
  <c r="AF475" i="11" s="1"/>
  <c r="AE476" i="11"/>
  <c r="AE475" i="11" s="1"/>
  <c r="AD475" i="11"/>
  <c r="AC475" i="11"/>
  <c r="AB475" i="11"/>
  <c r="AB451" i="11" s="1"/>
  <c r="AB344" i="11" s="1"/>
  <c r="AB343" i="11" s="1"/>
  <c r="AB342" i="11" s="1"/>
  <c r="AA476" i="11"/>
  <c r="AA475" i="11" s="1"/>
  <c r="Z475" i="11"/>
  <c r="Z451" i="11" s="1"/>
  <c r="Y475" i="11"/>
  <c r="X475" i="11"/>
  <c r="W476" i="11"/>
  <c r="W475" i="11"/>
  <c r="V475" i="11"/>
  <c r="U475" i="11"/>
  <c r="T475" i="11"/>
  <c r="S476" i="11"/>
  <c r="S475" i="11"/>
  <c r="R475" i="11"/>
  <c r="Q475" i="11"/>
  <c r="P475" i="11"/>
  <c r="P451" i="11" s="1"/>
  <c r="O476" i="11"/>
  <c r="O475" i="11" s="1"/>
  <c r="N475" i="11"/>
  <c r="N451" i="11" s="1"/>
  <c r="M475" i="11"/>
  <c r="L475" i="11"/>
  <c r="K475" i="11"/>
  <c r="J475" i="11"/>
  <c r="I475" i="11"/>
  <c r="G475" i="11"/>
  <c r="BC452" i="11"/>
  <c r="BC451" i="11" s="1"/>
  <c r="BB452" i="11"/>
  <c r="BA452" i="11"/>
  <c r="AZ452" i="11"/>
  <c r="AY452" i="11"/>
  <c r="AX452" i="11"/>
  <c r="AX451" i="11" s="1"/>
  <c r="AW454" i="11"/>
  <c r="AW455" i="11"/>
  <c r="AW456" i="11"/>
  <c r="AW457" i="11"/>
  <c r="AV457" i="11" s="1"/>
  <c r="AW458" i="11"/>
  <c r="AW459" i="11"/>
  <c r="AV459" i="11" s="1"/>
  <c r="AW461" i="11"/>
  <c r="AW462" i="11"/>
  <c r="AV462" i="11" s="1"/>
  <c r="AW463" i="11"/>
  <c r="AW464" i="11"/>
  <c r="AW465" i="11"/>
  <c r="AW466" i="11"/>
  <c r="AV466" i="11" s="1"/>
  <c r="AW467" i="11"/>
  <c r="AW468" i="11"/>
  <c r="AW469" i="11"/>
  <c r="AW470" i="11"/>
  <c r="AV470" i="11" s="1"/>
  <c r="AW471" i="11"/>
  <c r="AW472" i="11"/>
  <c r="AV472" i="11" s="1"/>
  <c r="AW473" i="11"/>
  <c r="AV473" i="11" s="1"/>
  <c r="AW474" i="11"/>
  <c r="AW453" i="11"/>
  <c r="AV453" i="11" s="1"/>
  <c r="AV454" i="11"/>
  <c r="AV455" i="11"/>
  <c r="AV456" i="11"/>
  <c r="AV458" i="11"/>
  <c r="AV463" i="11"/>
  <c r="AV464" i="11"/>
  <c r="AV465" i="11"/>
  <c r="AV467" i="11"/>
  <c r="AV468" i="11"/>
  <c r="AV469" i="11"/>
  <c r="AV471" i="11"/>
  <c r="AV474" i="11"/>
  <c r="AU452" i="11"/>
  <c r="AT452" i="11"/>
  <c r="AS452" i="11"/>
  <c r="AQ453" i="11"/>
  <c r="AQ454" i="11"/>
  <c r="AQ455" i="11"/>
  <c r="AQ456" i="11"/>
  <c r="AQ457" i="11"/>
  <c r="AQ458" i="11"/>
  <c r="AQ459" i="11"/>
  <c r="AQ461" i="11"/>
  <c r="AQ462" i="11"/>
  <c r="AQ463" i="11"/>
  <c r="AQ464" i="11"/>
  <c r="AQ465" i="11"/>
  <c r="AQ466" i="11"/>
  <c r="AQ467" i="11"/>
  <c r="AQ468" i="11"/>
  <c r="AQ469" i="11"/>
  <c r="AQ470" i="11"/>
  <c r="AQ471" i="11"/>
  <c r="AQ472" i="11"/>
  <c r="AQ473" i="11"/>
  <c r="AQ474" i="11"/>
  <c r="AP452" i="11"/>
  <c r="AO452" i="11"/>
  <c r="AM453" i="11"/>
  <c r="AM454" i="11"/>
  <c r="AM455" i="11"/>
  <c r="AM456" i="11"/>
  <c r="AM457" i="11"/>
  <c r="AM458" i="11"/>
  <c r="AM459" i="11"/>
  <c r="AM460" i="11"/>
  <c r="AM461" i="11"/>
  <c r="AM462" i="11"/>
  <c r="AM463" i="11"/>
  <c r="AM464" i="11"/>
  <c r="AM465" i="11"/>
  <c r="AM466" i="11"/>
  <c r="AM467" i="11"/>
  <c r="AM468" i="11"/>
  <c r="AM469" i="11"/>
  <c r="AM470" i="11"/>
  <c r="AM471" i="11"/>
  <c r="AM472" i="11"/>
  <c r="AM473" i="11"/>
  <c r="AM474" i="11"/>
  <c r="AL452" i="11"/>
  <c r="AL451" i="11" s="1"/>
  <c r="AK452" i="11"/>
  <c r="AK451" i="11" s="1"/>
  <c r="AJ454" i="11"/>
  <c r="AJ455" i="11"/>
  <c r="AJ456" i="11"/>
  <c r="AI456" i="11" s="1"/>
  <c r="AJ457" i="11"/>
  <c r="AJ458" i="11"/>
  <c r="AJ459" i="11"/>
  <c r="AJ460" i="11"/>
  <c r="AJ461" i="11"/>
  <c r="AJ462" i="11"/>
  <c r="AJ463" i="11"/>
  <c r="AJ464" i="11"/>
  <c r="AI464" i="11" s="1"/>
  <c r="AJ465" i="11"/>
  <c r="AJ466" i="11"/>
  <c r="AJ467" i="11"/>
  <c r="AJ468" i="11"/>
  <c r="AI468" i="11" s="1"/>
  <c r="AJ469" i="11"/>
  <c r="AI469" i="11" s="1"/>
  <c r="AJ470" i="11"/>
  <c r="AJ471" i="11"/>
  <c r="AJ472" i="11"/>
  <c r="AJ473" i="11"/>
  <c r="AJ474" i="11"/>
  <c r="AJ453" i="11"/>
  <c r="AI453" i="11" s="1"/>
  <c r="AI454" i="11"/>
  <c r="AI455" i="11"/>
  <c r="AI458" i="11"/>
  <c r="AI459" i="11"/>
  <c r="AI460" i="11"/>
  <c r="AI461" i="11"/>
  <c r="AI462" i="11"/>
  <c r="AI463" i="11"/>
  <c r="AI465" i="11"/>
  <c r="AI466" i="11"/>
  <c r="AI467" i="11"/>
  <c r="AI470" i="11"/>
  <c r="AI471" i="11"/>
  <c r="AI472" i="11"/>
  <c r="AI473" i="11"/>
  <c r="AI474" i="11"/>
  <c r="AH452" i="11"/>
  <c r="AH451" i="11" s="1"/>
  <c r="AG452" i="11"/>
  <c r="AF454" i="11"/>
  <c r="AF455" i="11"/>
  <c r="AF456" i="11"/>
  <c r="AE456" i="11" s="1"/>
  <c r="AF457" i="11"/>
  <c r="AF458" i="11"/>
  <c r="AF459" i="11"/>
  <c r="AF460" i="11"/>
  <c r="AF461" i="11"/>
  <c r="AF462" i="11"/>
  <c r="AF463" i="11"/>
  <c r="AF464" i="11"/>
  <c r="AF465" i="11"/>
  <c r="AF466" i="11"/>
  <c r="AF467" i="11"/>
  <c r="AF468" i="11"/>
  <c r="AE468" i="11" s="1"/>
  <c r="AF469" i="11"/>
  <c r="AF470" i="11"/>
  <c r="AF471" i="11"/>
  <c r="AF472" i="11"/>
  <c r="AF473" i="11"/>
  <c r="AF474" i="11"/>
  <c r="AF453" i="11"/>
  <c r="AE453" i="11" s="1"/>
  <c r="AF452" i="11"/>
  <c r="AF451" i="11" s="1"/>
  <c r="AE454" i="11"/>
  <c r="AE455" i="11"/>
  <c r="AE457" i="11"/>
  <c r="AE458" i="11"/>
  <c r="AE459" i="11"/>
  <c r="AE460" i="11"/>
  <c r="AE461" i="11"/>
  <c r="AE462" i="11"/>
  <c r="AE463" i="11"/>
  <c r="AE464" i="11"/>
  <c r="AE465" i="11"/>
  <c r="AE466" i="11"/>
  <c r="AE467" i="11"/>
  <c r="AE469" i="11"/>
  <c r="AE470" i="11"/>
  <c r="AE471" i="11"/>
  <c r="AE472" i="11"/>
  <c r="AE473" i="11"/>
  <c r="AE474" i="11"/>
  <c r="AD452" i="11"/>
  <c r="AD451" i="11" s="1"/>
  <c r="AC452" i="11"/>
  <c r="AC451" i="11" s="1"/>
  <c r="AC344" i="11" s="1"/>
  <c r="AB452" i="11"/>
  <c r="AA453" i="11"/>
  <c r="AA454" i="11"/>
  <c r="AA455" i="11"/>
  <c r="AA456" i="11"/>
  <c r="AA457" i="11"/>
  <c r="AA458" i="11"/>
  <c r="AA459" i="11"/>
  <c r="AA460" i="11"/>
  <c r="AA461" i="11"/>
  <c r="AA462" i="11"/>
  <c r="AA463" i="11"/>
  <c r="AA464" i="11"/>
  <c r="AA465" i="11"/>
  <c r="AA466" i="11"/>
  <c r="AA467" i="11"/>
  <c r="AA468" i="11"/>
  <c r="AA469" i="11"/>
  <c r="AA470" i="11"/>
  <c r="AA471" i="11"/>
  <c r="AA472" i="11"/>
  <c r="AA473" i="11"/>
  <c r="AA474" i="11"/>
  <c r="Z452" i="11"/>
  <c r="Y452" i="11"/>
  <c r="Y451" i="11" s="1"/>
  <c r="X452" i="11"/>
  <c r="X451" i="11" s="1"/>
  <c r="W453" i="11"/>
  <c r="W454" i="11"/>
  <c r="W455" i="11"/>
  <c r="W456" i="11"/>
  <c r="W457" i="11"/>
  <c r="W458" i="11"/>
  <c r="W459" i="11"/>
  <c r="W460" i="11"/>
  <c r="W461" i="11"/>
  <c r="W462" i="11"/>
  <c r="W463" i="11"/>
  <c r="W464" i="11"/>
  <c r="W465" i="11"/>
  <c r="W466" i="11"/>
  <c r="W467" i="11"/>
  <c r="W468" i="11"/>
  <c r="W469" i="11"/>
  <c r="W470" i="11"/>
  <c r="W471" i="11"/>
  <c r="W472" i="11"/>
  <c r="W473" i="11"/>
  <c r="W474" i="11"/>
  <c r="W452" i="11"/>
  <c r="W451" i="11" s="1"/>
  <c r="V452" i="11"/>
  <c r="V451" i="11" s="1"/>
  <c r="U452" i="11"/>
  <c r="U451" i="11" s="1"/>
  <c r="S453" i="11"/>
  <c r="S454" i="11"/>
  <c r="S455" i="11"/>
  <c r="S456" i="11"/>
  <c r="S457" i="11"/>
  <c r="S458" i="11"/>
  <c r="S459" i="11"/>
  <c r="S452" i="11" s="1"/>
  <c r="S460" i="11"/>
  <c r="S461" i="11"/>
  <c r="S462" i="11"/>
  <c r="S463" i="11"/>
  <c r="S464" i="11"/>
  <c r="S465" i="11"/>
  <c r="S466" i="11"/>
  <c r="S467" i="11"/>
  <c r="S468" i="11"/>
  <c r="S469" i="11"/>
  <c r="S470" i="11"/>
  <c r="S471" i="11"/>
  <c r="S472" i="11"/>
  <c r="S473" i="11"/>
  <c r="S474" i="11"/>
  <c r="R452" i="11"/>
  <c r="R451" i="11" s="1"/>
  <c r="Q452" i="11"/>
  <c r="P452" i="11"/>
  <c r="O453" i="11"/>
  <c r="O454" i="11"/>
  <c r="O455" i="11"/>
  <c r="O456" i="11"/>
  <c r="O457" i="11"/>
  <c r="O458" i="11"/>
  <c r="O459" i="11"/>
  <c r="O460" i="11"/>
  <c r="O461" i="11"/>
  <c r="O462" i="11"/>
  <c r="O463" i="11"/>
  <c r="O464" i="11"/>
  <c r="O465" i="11"/>
  <c r="O466" i="11"/>
  <c r="O467" i="11"/>
  <c r="O468" i="11"/>
  <c r="O469" i="11"/>
  <c r="O470" i="11"/>
  <c r="O471" i="11"/>
  <c r="O472" i="11"/>
  <c r="O473" i="11"/>
  <c r="O474" i="11"/>
  <c r="N452" i="11"/>
  <c r="M452" i="11"/>
  <c r="L452" i="11"/>
  <c r="L451" i="11" s="1"/>
  <c r="K452" i="11"/>
  <c r="J452" i="11"/>
  <c r="I461" i="11"/>
  <c r="BB451" i="11"/>
  <c r="BA451" i="11"/>
  <c r="AZ451" i="11"/>
  <c r="AY451" i="11"/>
  <c r="AW478" i="11"/>
  <c r="AW479" i="11"/>
  <c r="AV478" i="11"/>
  <c r="AV479" i="11"/>
  <c r="AS451" i="11"/>
  <c r="AQ478" i="11"/>
  <c r="AQ479" i="11"/>
  <c r="AP451" i="11"/>
  <c r="AO451" i="11"/>
  <c r="AM478" i="11"/>
  <c r="AM479" i="11"/>
  <c r="AI478" i="11"/>
  <c r="AI479" i="11"/>
  <c r="AG451" i="11"/>
  <c r="AE478" i="11"/>
  <c r="AE479" i="11"/>
  <c r="AA478" i="11"/>
  <c r="AA479" i="11"/>
  <c r="W478" i="11"/>
  <c r="W479" i="11"/>
  <c r="T451" i="11"/>
  <c r="S478" i="11"/>
  <c r="S479" i="11"/>
  <c r="Q451" i="11"/>
  <c r="M451" i="11"/>
  <c r="K451" i="11"/>
  <c r="J451" i="11"/>
  <c r="G453" i="11"/>
  <c r="G454" i="11"/>
  <c r="G455" i="11"/>
  <c r="G456" i="11"/>
  <c r="G457" i="11"/>
  <c r="G458" i="11"/>
  <c r="G459" i="11"/>
  <c r="G460" i="11"/>
  <c r="G462" i="11"/>
  <c r="G463" i="11"/>
  <c r="G464" i="11"/>
  <c r="G465" i="11"/>
  <c r="G466" i="11"/>
  <c r="G467" i="11"/>
  <c r="G468" i="11"/>
  <c r="G469" i="11"/>
  <c r="G470" i="11"/>
  <c r="G471" i="11"/>
  <c r="AV414" i="11"/>
  <c r="AV415" i="11"/>
  <c r="AV416" i="11"/>
  <c r="AV417" i="11"/>
  <c r="AV418" i="11"/>
  <c r="AQ414" i="11"/>
  <c r="AQ415" i="11"/>
  <c r="AQ416" i="11"/>
  <c r="AQ417" i="11"/>
  <c r="AQ418" i="11"/>
  <c r="AM414" i="11"/>
  <c r="AM415" i="11"/>
  <c r="AM416" i="11"/>
  <c r="AM417" i="11"/>
  <c r="AM418" i="11"/>
  <c r="AI414" i="11"/>
  <c r="AI415" i="11"/>
  <c r="AI416" i="11"/>
  <c r="AI417" i="11"/>
  <c r="AI418" i="11"/>
  <c r="AE414" i="11"/>
  <c r="AE415" i="11"/>
  <c r="AE416" i="11"/>
  <c r="AE417" i="11"/>
  <c r="AE418" i="11"/>
  <c r="AA414" i="11"/>
  <c r="AA415" i="11"/>
  <c r="AA416" i="11"/>
  <c r="AA417" i="11"/>
  <c r="AA418" i="11"/>
  <c r="W414" i="11"/>
  <c r="W415" i="11"/>
  <c r="W416" i="11"/>
  <c r="W417" i="11"/>
  <c r="W418" i="11"/>
  <c r="S414" i="11"/>
  <c r="S415" i="11"/>
  <c r="S416" i="11"/>
  <c r="S417" i="11"/>
  <c r="S418" i="11"/>
  <c r="I414" i="11"/>
  <c r="I415" i="11"/>
  <c r="I416" i="11"/>
  <c r="I417" i="11"/>
  <c r="I418" i="11"/>
  <c r="BC346" i="11"/>
  <c r="BC367" i="11"/>
  <c r="BB346" i="11"/>
  <c r="BB367" i="11"/>
  <c r="BB345" i="11"/>
  <c r="BB344" i="11" s="1"/>
  <c r="BA346" i="11"/>
  <c r="BA345" i="11" s="1"/>
  <c r="BA367" i="11"/>
  <c r="AZ346" i="11"/>
  <c r="AZ345" i="11" s="1"/>
  <c r="AZ367" i="11"/>
  <c r="AY346" i="11"/>
  <c r="AY345" i="11" s="1"/>
  <c r="AY344" i="11" s="1"/>
  <c r="AY367" i="11"/>
  <c r="AX346" i="11"/>
  <c r="AX367" i="11"/>
  <c r="AX345" i="11"/>
  <c r="AW346" i="11"/>
  <c r="AW345" i="11" s="1"/>
  <c r="AW367" i="11"/>
  <c r="AV347" i="11"/>
  <c r="AV348" i="11"/>
  <c r="AV349" i="11"/>
  <c r="AV350" i="11"/>
  <c r="AV351" i="11"/>
  <c r="AV352" i="11"/>
  <c r="AV353" i="11"/>
  <c r="AV354" i="11"/>
  <c r="AV355" i="11"/>
  <c r="AV356" i="11"/>
  <c r="AV357" i="11"/>
  <c r="AV358" i="11"/>
  <c r="AV359" i="11"/>
  <c r="AV360" i="11"/>
  <c r="AV361" i="11"/>
  <c r="AV362" i="11"/>
  <c r="AV363" i="11"/>
  <c r="AV364" i="11"/>
  <c r="AV365" i="11"/>
  <c r="AV366" i="11"/>
  <c r="AV368" i="11"/>
  <c r="AV367" i="11" s="1"/>
  <c r="AV369" i="11"/>
  <c r="AV370" i="11"/>
  <c r="AU346" i="11"/>
  <c r="AU367" i="11"/>
  <c r="AU345" i="11"/>
  <c r="AT346" i="11"/>
  <c r="AT367" i="11"/>
  <c r="AT345" i="11"/>
  <c r="AS346" i="11"/>
  <c r="AS367" i="11"/>
  <c r="AQ347" i="11"/>
  <c r="AQ348" i="11"/>
  <c r="AQ349" i="11"/>
  <c r="AQ350" i="11"/>
  <c r="AQ351" i="11"/>
  <c r="AQ352" i="11"/>
  <c r="AQ353" i="11"/>
  <c r="AQ354" i="11"/>
  <c r="AQ355" i="11"/>
  <c r="AQ356" i="11"/>
  <c r="AQ346" i="11" s="1"/>
  <c r="AQ345" i="11" s="1"/>
  <c r="AQ357" i="11"/>
  <c r="AQ358" i="11"/>
  <c r="AQ359" i="11"/>
  <c r="AQ360" i="11"/>
  <c r="AQ361" i="11"/>
  <c r="AQ362" i="11"/>
  <c r="AQ363" i="11"/>
  <c r="AQ364" i="11"/>
  <c r="AQ365" i="11"/>
  <c r="AQ366" i="11"/>
  <c r="AQ368" i="11"/>
  <c r="AQ367" i="11" s="1"/>
  <c r="AQ369" i="11"/>
  <c r="AQ370" i="11"/>
  <c r="AP346" i="11"/>
  <c r="AP345" i="11" s="1"/>
  <c r="AP367" i="11"/>
  <c r="AO346" i="11"/>
  <c r="AO345" i="11" s="1"/>
  <c r="AO367" i="11"/>
  <c r="AM347" i="11"/>
  <c r="AM348" i="11"/>
  <c r="AM349" i="11"/>
  <c r="AM350" i="11"/>
  <c r="AM351" i="11"/>
  <c r="AM352" i="11"/>
  <c r="AM353" i="11"/>
  <c r="AM354" i="11"/>
  <c r="AM355" i="11"/>
  <c r="AM356" i="11"/>
  <c r="AM357" i="11"/>
  <c r="AM358" i="11"/>
  <c r="AM359" i="11"/>
  <c r="BF359" i="11" s="1"/>
  <c r="AM360" i="11"/>
  <c r="AM361" i="11"/>
  <c r="AM362" i="11"/>
  <c r="AM363" i="11"/>
  <c r="AM364" i="11"/>
  <c r="AM365" i="11"/>
  <c r="AM366" i="11"/>
  <c r="AM368" i="11"/>
  <c r="AM367" i="11" s="1"/>
  <c r="AM369" i="11"/>
  <c r="AM370" i="11"/>
  <c r="AL346" i="11"/>
  <c r="AL345" i="11" s="1"/>
  <c r="AL367" i="11"/>
  <c r="AK346" i="11"/>
  <c r="AK345" i="11" s="1"/>
  <c r="AK367" i="11"/>
  <c r="AJ346" i="11"/>
  <c r="AJ345" i="11" s="1"/>
  <c r="AJ367" i="11"/>
  <c r="AI347" i="11"/>
  <c r="AI348" i="11"/>
  <c r="AI349" i="11"/>
  <c r="AI350" i="11"/>
  <c r="AI351" i="11"/>
  <c r="AI352" i="11"/>
  <c r="AI353" i="11"/>
  <c r="AI354" i="11"/>
  <c r="AI355" i="11"/>
  <c r="AI356" i="11"/>
  <c r="AI357" i="11"/>
  <c r="AI358" i="11"/>
  <c r="AI359" i="11"/>
  <c r="AI360" i="11"/>
  <c r="AI361" i="11"/>
  <c r="AI362" i="11"/>
  <c r="AI363" i="11"/>
  <c r="AI364" i="11"/>
  <c r="AI365" i="11"/>
  <c r="AI366" i="11"/>
  <c r="AI368" i="11"/>
  <c r="AI367" i="11" s="1"/>
  <c r="AI369" i="11"/>
  <c r="AI370" i="11"/>
  <c r="AH346" i="11"/>
  <c r="AH367" i="11"/>
  <c r="AG346" i="11"/>
  <c r="AG367" i="11"/>
  <c r="AG345" i="11"/>
  <c r="AF346" i="11"/>
  <c r="AF367" i="11"/>
  <c r="AF345" i="11"/>
  <c r="AE347" i="11"/>
  <c r="AE348" i="11"/>
  <c r="AE349" i="11"/>
  <c r="AE350" i="11"/>
  <c r="AE351" i="11"/>
  <c r="AE352" i="11"/>
  <c r="AE353" i="11"/>
  <c r="AE354" i="11"/>
  <c r="AE355" i="11"/>
  <c r="AE356" i="11"/>
  <c r="AE357" i="11"/>
  <c r="AE358" i="11"/>
  <c r="AE359" i="11"/>
  <c r="AE360" i="11"/>
  <c r="AE361" i="11"/>
  <c r="AE362" i="11"/>
  <c r="AE363" i="11"/>
  <c r="AE364" i="11"/>
  <c r="AE365" i="11"/>
  <c r="AE366" i="11"/>
  <c r="AE368" i="11"/>
  <c r="AE369" i="11"/>
  <c r="AE367" i="11" s="1"/>
  <c r="AE370" i="11"/>
  <c r="AD346" i="11"/>
  <c r="AD367" i="11"/>
  <c r="AD345" i="11" s="1"/>
  <c r="AD344" i="11" s="1"/>
  <c r="AC346" i="11"/>
  <c r="AC367" i="11"/>
  <c r="AC345" i="11" s="1"/>
  <c r="AB346" i="11"/>
  <c r="AB345" i="11" s="1"/>
  <c r="AB367" i="11"/>
  <c r="AA347" i="11"/>
  <c r="AA348" i="11"/>
  <c r="AA349" i="11"/>
  <c r="AA350" i="11"/>
  <c r="AA351" i="11"/>
  <c r="AA352" i="11"/>
  <c r="AA353" i="11"/>
  <c r="AA354" i="11"/>
  <c r="AA355" i="11"/>
  <c r="AA356" i="11"/>
  <c r="AA357" i="11"/>
  <c r="AA358" i="11"/>
  <c r="AA359" i="11"/>
  <c r="AA360" i="11"/>
  <c r="AA361" i="11"/>
  <c r="AA362" i="11"/>
  <c r="AA363" i="11"/>
  <c r="AA364" i="11"/>
  <c r="AA365" i="11"/>
  <c r="AA366" i="11"/>
  <c r="AA368" i="11"/>
  <c r="AA369" i="11"/>
  <c r="AA370" i="11"/>
  <c r="AA367" i="11"/>
  <c r="Z346" i="11"/>
  <c r="Z367" i="11"/>
  <c r="Z345" i="11"/>
  <c r="Y346" i="11"/>
  <c r="Y345" i="11" s="1"/>
  <c r="Y367" i="11"/>
  <c r="X346" i="11"/>
  <c r="X345" i="11" s="1"/>
  <c r="X367" i="11"/>
  <c r="W347" i="11"/>
  <c r="W346" i="11" s="1"/>
  <c r="W348" i="11"/>
  <c r="W349" i="11"/>
  <c r="W350" i="11"/>
  <c r="W351" i="11"/>
  <c r="W352" i="11"/>
  <c r="W353" i="11"/>
  <c r="W354" i="11"/>
  <c r="W355" i="11"/>
  <c r="W356" i="11"/>
  <c r="W357" i="11"/>
  <c r="W358" i="11"/>
  <c r="W359" i="11"/>
  <c r="W360" i="11"/>
  <c r="W361" i="11"/>
  <c r="W362" i="11"/>
  <c r="W363" i="11"/>
  <c r="W364" i="11"/>
  <c r="W365" i="11"/>
  <c r="W366" i="11"/>
  <c r="W368" i="11"/>
  <c r="W369" i="11"/>
  <c r="W370" i="11"/>
  <c r="W367" i="11"/>
  <c r="W345" i="11"/>
  <c r="V346" i="11"/>
  <c r="V367" i="11"/>
  <c r="V345" i="11"/>
  <c r="U346" i="11"/>
  <c r="U367" i="11"/>
  <c r="T346" i="11"/>
  <c r="T367" i="11"/>
  <c r="T345" i="11"/>
  <c r="S347" i="11"/>
  <c r="S348" i="11"/>
  <c r="S349" i="11"/>
  <c r="S350" i="11"/>
  <c r="S351" i="11"/>
  <c r="S352" i="11"/>
  <c r="S353" i="11"/>
  <c r="S354" i="11"/>
  <c r="S355" i="11"/>
  <c r="S356" i="11"/>
  <c r="S357" i="11"/>
  <c r="S358" i="11"/>
  <c r="S359" i="11"/>
  <c r="S360" i="11"/>
  <c r="S361" i="11"/>
  <c r="S362" i="11"/>
  <c r="S363" i="11"/>
  <c r="S364" i="11"/>
  <c r="S365" i="11"/>
  <c r="S366" i="11"/>
  <c r="S368" i="11"/>
  <c r="S367" i="11" s="1"/>
  <c r="S369" i="11"/>
  <c r="S370" i="11"/>
  <c r="R346" i="11"/>
  <c r="R345" i="11" s="1"/>
  <c r="R367" i="11"/>
  <c r="Q346" i="11"/>
  <c r="Q367" i="11"/>
  <c r="Q345" i="11" s="1"/>
  <c r="P346" i="11"/>
  <c r="P367" i="11"/>
  <c r="P345" i="11" s="1"/>
  <c r="O346" i="11"/>
  <c r="O345" i="11" s="1"/>
  <c r="O367" i="11"/>
  <c r="N346" i="11"/>
  <c r="N345" i="11" s="1"/>
  <c r="N367" i="11"/>
  <c r="M346" i="11"/>
  <c r="M345" i="11" s="1"/>
  <c r="M344" i="11" s="1"/>
  <c r="M343" i="11" s="1"/>
  <c r="M342" i="11" s="1"/>
  <c r="M367" i="11"/>
  <c r="L346" i="11"/>
  <c r="L367" i="11"/>
  <c r="L345" i="11" s="1"/>
  <c r="K346" i="11"/>
  <c r="K345" i="11" s="1"/>
  <c r="K367" i="11"/>
  <c r="J346" i="11"/>
  <c r="J345" i="11" s="1"/>
  <c r="J367" i="11"/>
  <c r="I346" i="11"/>
  <c r="I345" i="11" s="1"/>
  <c r="I367" i="11"/>
  <c r="G346" i="11"/>
  <c r="G367" i="11"/>
  <c r="G345" i="11" s="1"/>
  <c r="BC318" i="11"/>
  <c r="BC336" i="11"/>
  <c r="BC340" i="11"/>
  <c r="BC317" i="11"/>
  <c r="BB318" i="11"/>
  <c r="BB336" i="11"/>
  <c r="BB340" i="11"/>
  <c r="BB317" i="11"/>
  <c r="BA318" i="11"/>
  <c r="BA317" i="11" s="1"/>
  <c r="BA336" i="11"/>
  <c r="BA340" i="11"/>
  <c r="AZ318" i="11"/>
  <c r="AZ336" i="11"/>
  <c r="AZ340" i="11"/>
  <c r="AZ317" i="11"/>
  <c r="AY318" i="11"/>
  <c r="AY336" i="11"/>
  <c r="AY340" i="11"/>
  <c r="AY317" i="11"/>
  <c r="AX318" i="11"/>
  <c r="AX317" i="11" s="1"/>
  <c r="AX336" i="11"/>
  <c r="AX340" i="11"/>
  <c r="AW318" i="11"/>
  <c r="AM337" i="11"/>
  <c r="AW337" i="11"/>
  <c r="AM338" i="11"/>
  <c r="AW338" i="11" s="1"/>
  <c r="AV338" i="11" s="1"/>
  <c r="AM339" i="11"/>
  <c r="AW339" i="11"/>
  <c r="AV339" i="11" s="1"/>
  <c r="AW336" i="11"/>
  <c r="AW317" i="11" s="1"/>
  <c r="AV319" i="11"/>
  <c r="AV320" i="11"/>
  <c r="AV321" i="11"/>
  <c r="AV322" i="11"/>
  <c r="AV323" i="11"/>
  <c r="AV324" i="11"/>
  <c r="AV325" i="11"/>
  <c r="AV326" i="11"/>
  <c r="AV327" i="11"/>
  <c r="AV328" i="11"/>
  <c r="AV329" i="11"/>
  <c r="AV330" i="11"/>
  <c r="AV331" i="11"/>
  <c r="AV332" i="11"/>
  <c r="AV333" i="11"/>
  <c r="AV334" i="11"/>
  <c r="AV335" i="11"/>
  <c r="AV337" i="11"/>
  <c r="AV336" i="11" s="1"/>
  <c r="AV341" i="11"/>
  <c r="AU318" i="11"/>
  <c r="AU336" i="11"/>
  <c r="AU317" i="11" s="1"/>
  <c r="AT318" i="11"/>
  <c r="AT336" i="11"/>
  <c r="AT317" i="11"/>
  <c r="AS318" i="11"/>
  <c r="AS317" i="11" s="1"/>
  <c r="AS336" i="11"/>
  <c r="AQ319" i="11"/>
  <c r="AQ320" i="11"/>
  <c r="AQ321" i="11"/>
  <c r="AQ322" i="11"/>
  <c r="AQ323" i="11"/>
  <c r="AQ324" i="11"/>
  <c r="AQ325" i="11"/>
  <c r="AQ326" i="11"/>
  <c r="AQ327" i="11"/>
  <c r="AQ328" i="11"/>
  <c r="AQ329" i="11"/>
  <c r="AQ330" i="11"/>
  <c r="AQ331" i="11"/>
  <c r="AQ332" i="11"/>
  <c r="AQ333" i="11"/>
  <c r="AQ334" i="11"/>
  <c r="AQ335" i="11"/>
  <c r="AQ337" i="11"/>
  <c r="AQ338" i="11"/>
  <c r="AQ339" i="11"/>
  <c r="AQ336" i="11"/>
  <c r="AQ341" i="11"/>
  <c r="AP318" i="11"/>
  <c r="AP317" i="11" s="1"/>
  <c r="AP336" i="11"/>
  <c r="AO318" i="11"/>
  <c r="AO336" i="11"/>
  <c r="AO317" i="11" s="1"/>
  <c r="AM319" i="11"/>
  <c r="AM320" i="11"/>
  <c r="AM321" i="11"/>
  <c r="AM322" i="11"/>
  <c r="BF322" i="11" s="1"/>
  <c r="AM323" i="11"/>
  <c r="AM324" i="11"/>
  <c r="AM325" i="11"/>
  <c r="AM326" i="11"/>
  <c r="AM327" i="11"/>
  <c r="AM328" i="11"/>
  <c r="AM329" i="11"/>
  <c r="AM330" i="11"/>
  <c r="AM331" i="11"/>
  <c r="AM332" i="11"/>
  <c r="AM333" i="11"/>
  <c r="AM334" i="11"/>
  <c r="BF334" i="11" s="1"/>
  <c r="AM335" i="11"/>
  <c r="AM336" i="11"/>
  <c r="AM341" i="11"/>
  <c r="AL318" i="11"/>
  <c r="AL336" i="11"/>
  <c r="AL317" i="11" s="1"/>
  <c r="AK320" i="11"/>
  <c r="AI320" i="11" s="1"/>
  <c r="AK321" i="11"/>
  <c r="AK322" i="11"/>
  <c r="AI322" i="11" s="1"/>
  <c r="AK323" i="11"/>
  <c r="AI323" i="11" s="1"/>
  <c r="AK324" i="11"/>
  <c r="AK325" i="11"/>
  <c r="AK326" i="11"/>
  <c r="AI326" i="11" s="1"/>
  <c r="AK327" i="11"/>
  <c r="AK328" i="11"/>
  <c r="AK329" i="11"/>
  <c r="AK330" i="11"/>
  <c r="AI330" i="11" s="1"/>
  <c r="AK331" i="11"/>
  <c r="AK332" i="11"/>
  <c r="AI332" i="11" s="1"/>
  <c r="AK333" i="11"/>
  <c r="AK334" i="11"/>
  <c r="AI334" i="11" s="1"/>
  <c r="AK335" i="11"/>
  <c r="AI335" i="11" s="1"/>
  <c r="AK319" i="11"/>
  <c r="AK318" i="11" s="1"/>
  <c r="AK337" i="11"/>
  <c r="AK338" i="11"/>
  <c r="AK339" i="11"/>
  <c r="AJ320" i="11"/>
  <c r="AJ321" i="11"/>
  <c r="AJ322" i="11"/>
  <c r="AJ323" i="11"/>
  <c r="AJ324" i="11"/>
  <c r="AI324" i="11" s="1"/>
  <c r="AJ325" i="11"/>
  <c r="AJ326" i="11"/>
  <c r="AJ327" i="11"/>
  <c r="AI327" i="11" s="1"/>
  <c r="AJ328" i="11"/>
  <c r="AI328" i="11" s="1"/>
  <c r="AJ329" i="11"/>
  <c r="AI329" i="11" s="1"/>
  <c r="AJ330" i="11"/>
  <c r="AJ331" i="11"/>
  <c r="AJ332" i="11"/>
  <c r="AJ333" i="11"/>
  <c r="AJ334" i="11"/>
  <c r="AJ335" i="11"/>
  <c r="AJ319" i="11"/>
  <c r="AJ337" i="11"/>
  <c r="AJ338" i="11"/>
  <c r="AI338" i="11" s="1"/>
  <c r="AJ339" i="11"/>
  <c r="AI339" i="11" s="1"/>
  <c r="AJ336" i="11"/>
  <c r="AI321" i="11"/>
  <c r="AI325" i="11"/>
  <c r="AI331" i="11"/>
  <c r="AI333" i="11"/>
  <c r="AI341" i="11"/>
  <c r="AH318" i="11"/>
  <c r="AH336" i="11"/>
  <c r="AH317" i="11"/>
  <c r="AG318" i="11"/>
  <c r="AG336" i="11"/>
  <c r="AG317" i="11"/>
  <c r="AF320" i="11"/>
  <c r="AF321" i="11"/>
  <c r="AF322" i="11"/>
  <c r="AE322" i="11" s="1"/>
  <c r="AF323" i="11"/>
  <c r="AF324" i="11"/>
  <c r="AF325" i="11"/>
  <c r="AF326" i="11"/>
  <c r="AF327" i="11"/>
  <c r="AF328" i="11"/>
  <c r="AF329" i="11"/>
  <c r="AF330" i="11"/>
  <c r="AF331" i="11"/>
  <c r="AF332" i="11"/>
  <c r="AF333" i="11"/>
  <c r="AF334" i="11"/>
  <c r="AE334" i="11" s="1"/>
  <c r="AF335" i="11"/>
  <c r="AF319" i="11"/>
  <c r="AF337" i="11"/>
  <c r="AE337" i="11" s="1"/>
  <c r="AE336" i="11" s="1"/>
  <c r="AF338" i="11"/>
  <c r="AF339" i="11"/>
  <c r="AE339" i="11" s="1"/>
  <c r="AE320" i="11"/>
  <c r="AE321" i="11"/>
  <c r="AE323" i="11"/>
  <c r="AE324" i="11"/>
  <c r="AE325" i="11"/>
  <c r="AE326" i="11"/>
  <c r="AE327" i="11"/>
  <c r="AE328" i="11"/>
  <c r="AE329" i="11"/>
  <c r="AE330" i="11"/>
  <c r="AE331" i="11"/>
  <c r="AE332" i="11"/>
  <c r="AE333" i="11"/>
  <c r="AE335" i="11"/>
  <c r="AE338" i="11"/>
  <c r="AE341" i="11"/>
  <c r="AD318" i="11"/>
  <c r="AD317" i="11" s="1"/>
  <c r="AD336" i="11"/>
  <c r="AC318" i="11"/>
  <c r="AC317" i="11" s="1"/>
  <c r="AC336" i="11"/>
  <c r="AB318" i="11"/>
  <c r="AB336" i="11"/>
  <c r="AB317" i="11" s="1"/>
  <c r="AA319" i="11"/>
  <c r="AA320" i="11"/>
  <c r="AA321" i="11"/>
  <c r="AA322" i="11"/>
  <c r="AA323" i="11"/>
  <c r="AA324" i="11"/>
  <c r="AA325" i="11"/>
  <c r="AA326" i="11"/>
  <c r="AA327" i="11"/>
  <c r="AA328" i="11"/>
  <c r="AA329" i="11"/>
  <c r="AA330" i="11"/>
  <c r="AA331" i="11"/>
  <c r="AA332" i="11"/>
  <c r="AA333" i="11"/>
  <c r="AA334" i="11"/>
  <c r="AA335" i="11"/>
  <c r="AA337" i="11"/>
  <c r="AA338" i="11"/>
  <c r="AA339" i="11"/>
  <c r="AA341" i="11"/>
  <c r="Z318" i="11"/>
  <c r="Z317" i="11" s="1"/>
  <c r="Z336" i="11"/>
  <c r="Y318" i="11"/>
  <c r="Y317" i="11" s="1"/>
  <c r="Y336" i="11"/>
  <c r="X318" i="11"/>
  <c r="X317" i="11" s="1"/>
  <c r="X336" i="11"/>
  <c r="W319" i="11"/>
  <c r="W320" i="11"/>
  <c r="W321" i="11"/>
  <c r="W322" i="11"/>
  <c r="W323" i="11"/>
  <c r="W324" i="11"/>
  <c r="W325" i="11"/>
  <c r="W326" i="11"/>
  <c r="W327" i="11"/>
  <c r="W328" i="11"/>
  <c r="W329" i="11"/>
  <c r="W330" i="11"/>
  <c r="W331" i="11"/>
  <c r="W332" i="11"/>
  <c r="W333" i="11"/>
  <c r="W334" i="11"/>
  <c r="W335" i="11"/>
  <c r="W337" i="11"/>
  <c r="W336" i="11" s="1"/>
  <c r="W338" i="11"/>
  <c r="W339" i="11"/>
  <c r="W341" i="11"/>
  <c r="V318" i="11"/>
  <c r="V336" i="11"/>
  <c r="V317" i="11" s="1"/>
  <c r="U318" i="11"/>
  <c r="U317" i="11" s="1"/>
  <c r="U336" i="11"/>
  <c r="T318" i="11"/>
  <c r="T317" i="11" s="1"/>
  <c r="T336" i="11"/>
  <c r="S319" i="11"/>
  <c r="S320" i="11"/>
  <c r="S321" i="11"/>
  <c r="S322" i="11"/>
  <c r="S323" i="11"/>
  <c r="S324" i="11"/>
  <c r="S325" i="11"/>
  <c r="S326" i="11"/>
  <c r="S327" i="11"/>
  <c r="S328" i="11"/>
  <c r="BF328" i="11" s="1"/>
  <c r="S329" i="11"/>
  <c r="S330" i="11"/>
  <c r="S331" i="11"/>
  <c r="S332" i="11"/>
  <c r="S333" i="11"/>
  <c r="S334" i="11"/>
  <c r="S335" i="11"/>
  <c r="S337" i="11"/>
  <c r="S338" i="11"/>
  <c r="S339" i="11"/>
  <c r="S336" i="11"/>
  <c r="S341" i="11"/>
  <c r="R318" i="11"/>
  <c r="R317" i="11" s="1"/>
  <c r="R336" i="11"/>
  <c r="Q318" i="11"/>
  <c r="Q336" i="11"/>
  <c r="Q317" i="11" s="1"/>
  <c r="P318" i="11"/>
  <c r="P317" i="11" s="1"/>
  <c r="P336" i="11"/>
  <c r="O319" i="11"/>
  <c r="O320" i="11"/>
  <c r="O321" i="11"/>
  <c r="O322" i="11"/>
  <c r="O323" i="11"/>
  <c r="O324" i="11"/>
  <c r="O325" i="11"/>
  <c r="O326" i="11"/>
  <c r="O327" i="11"/>
  <c r="O328" i="11"/>
  <c r="O329" i="11"/>
  <c r="O330" i="11"/>
  <c r="O331" i="11"/>
  <c r="O332" i="11"/>
  <c r="O333" i="11"/>
  <c r="O334" i="11"/>
  <c r="O335" i="11"/>
  <c r="O318" i="11"/>
  <c r="O317" i="11" s="1"/>
  <c r="O337" i="11"/>
  <c r="O338" i="11"/>
  <c r="O339" i="11"/>
  <c r="O336" i="11"/>
  <c r="N318" i="11"/>
  <c r="N336" i="11"/>
  <c r="M318" i="11"/>
  <c r="M336" i="11"/>
  <c r="M317" i="11"/>
  <c r="L318" i="11"/>
  <c r="L317" i="11" s="1"/>
  <c r="L336" i="11"/>
  <c r="K318" i="11"/>
  <c r="K317" i="11" s="1"/>
  <c r="K336" i="11"/>
  <c r="J318" i="11"/>
  <c r="J336" i="11"/>
  <c r="I318" i="11"/>
  <c r="I336" i="11"/>
  <c r="I317" i="11"/>
  <c r="G341" i="11"/>
  <c r="G337" i="11"/>
  <c r="G338" i="11"/>
  <c r="G339" i="11"/>
  <c r="G336" i="11"/>
  <c r="G319" i="11"/>
  <c r="G320" i="11"/>
  <c r="G321" i="11"/>
  <c r="G318" i="11" s="1"/>
  <c r="G317" i="11" s="1"/>
  <c r="G322" i="11"/>
  <c r="G323" i="11"/>
  <c r="G324" i="11"/>
  <c r="G325" i="11"/>
  <c r="G326" i="11"/>
  <c r="G327" i="11"/>
  <c r="G329" i="11"/>
  <c r="G330" i="11"/>
  <c r="G331" i="11"/>
  <c r="G332" i="11"/>
  <c r="G333" i="11"/>
  <c r="G334" i="11"/>
  <c r="G335" i="11"/>
  <c r="G328" i="11"/>
  <c r="BE317" i="11"/>
  <c r="BC314" i="11"/>
  <c r="BB314" i="11"/>
  <c r="BA314" i="11"/>
  <c r="AZ314" i="11"/>
  <c r="AY314" i="11"/>
  <c r="AX314" i="11"/>
  <c r="AW314" i="11"/>
  <c r="AW298" i="11" s="1"/>
  <c r="AV316" i="11"/>
  <c r="AV315" i="11"/>
  <c r="AV314" i="11"/>
  <c r="AU314" i="11"/>
  <c r="AT314" i="11"/>
  <c r="AS314" i="11"/>
  <c r="AQ316" i="11"/>
  <c r="AQ315" i="11"/>
  <c r="AQ314" i="11"/>
  <c r="AP314" i="11"/>
  <c r="AO314" i="11"/>
  <c r="AM316" i="11"/>
  <c r="AM315" i="11"/>
  <c r="AL314" i="11"/>
  <c r="AK314" i="11"/>
  <c r="AJ314" i="11"/>
  <c r="AI316" i="11"/>
  <c r="AI315" i="11"/>
  <c r="AI314" i="11" s="1"/>
  <c r="AH314" i="11"/>
  <c r="AG314" i="11"/>
  <c r="AF314" i="11"/>
  <c r="AE316" i="11"/>
  <c r="AE315" i="11"/>
  <c r="AD314" i="11"/>
  <c r="AC314" i="11"/>
  <c r="AB314" i="11"/>
  <c r="AB298" i="11" s="1"/>
  <c r="AA316" i="11"/>
  <c r="AA315" i="11"/>
  <c r="AA314" i="11"/>
  <c r="Z314" i="11"/>
  <c r="Y314" i="11"/>
  <c r="X314" i="11"/>
  <c r="W316" i="11"/>
  <c r="W315" i="11"/>
  <c r="V314" i="11"/>
  <c r="U314" i="11"/>
  <c r="T314" i="11"/>
  <c r="S316" i="11"/>
  <c r="S315" i="11"/>
  <c r="S314" i="11"/>
  <c r="R314" i="11"/>
  <c r="Q314" i="11"/>
  <c r="P314" i="11"/>
  <c r="O314" i="11"/>
  <c r="N314" i="11"/>
  <c r="M314" i="11"/>
  <c r="L314" i="11"/>
  <c r="K314" i="11"/>
  <c r="J314" i="11"/>
  <c r="I314" i="11"/>
  <c r="G314" i="11"/>
  <c r="BQ314" i="11"/>
  <c r="BE298" i="11"/>
  <c r="G299" i="11"/>
  <c r="BC299" i="11"/>
  <c r="BC298" i="11"/>
  <c r="BB299" i="11"/>
  <c r="BB298" i="11" s="1"/>
  <c r="BA299" i="11"/>
  <c r="BA298" i="11" s="1"/>
  <c r="AZ299" i="11"/>
  <c r="AZ298" i="11" s="1"/>
  <c r="AY299" i="11"/>
  <c r="AY298" i="11" s="1"/>
  <c r="AX299" i="11"/>
  <c r="AX298" i="11" s="1"/>
  <c r="AW299" i="11"/>
  <c r="AV300" i="11"/>
  <c r="AV301" i="11"/>
  <c r="AV302" i="11"/>
  <c r="AV303" i="11"/>
  <c r="AV299" i="11" s="1"/>
  <c r="AV304" i="11"/>
  <c r="AV305" i="11"/>
  <c r="AV306" i="11"/>
  <c r="AV307" i="11"/>
  <c r="AV308" i="11"/>
  <c r="AV309" i="11"/>
  <c r="AV310" i="11"/>
  <c r="AV311" i="11"/>
  <c r="AV312" i="11"/>
  <c r="AV313" i="11"/>
  <c r="AV298" i="11"/>
  <c r="AU299" i="11"/>
  <c r="AU298" i="11" s="1"/>
  <c r="AT299" i="11"/>
  <c r="AS299" i="11"/>
  <c r="AS298" i="11" s="1"/>
  <c r="AQ300" i="11"/>
  <c r="AQ301" i="11"/>
  <c r="AQ302" i="11"/>
  <c r="AQ303" i="11"/>
  <c r="AQ304" i="11"/>
  <c r="AQ305" i="11"/>
  <c r="AQ306" i="11"/>
  <c r="AQ307" i="11"/>
  <c r="AQ308" i="11"/>
  <c r="AQ309" i="11"/>
  <c r="AQ310" i="11"/>
  <c r="AQ311" i="11"/>
  <c r="AQ312" i="11"/>
  <c r="AQ313" i="11"/>
  <c r="AP299" i="11"/>
  <c r="AP298" i="11" s="1"/>
  <c r="AO299" i="11"/>
  <c r="AO298" i="11" s="1"/>
  <c r="AM300" i="11"/>
  <c r="AM301" i="11"/>
  <c r="AM302" i="11"/>
  <c r="AM303" i="11"/>
  <c r="AM304" i="11"/>
  <c r="AM305" i="11"/>
  <c r="AM306" i="11"/>
  <c r="AM307" i="11"/>
  <c r="AM308" i="11"/>
  <c r="AM309" i="11"/>
  <c r="AM310" i="11"/>
  <c r="AM311" i="11"/>
  <c r="AM312" i="11"/>
  <c r="AM313" i="11"/>
  <c r="AL299" i="11"/>
  <c r="AL298" i="11"/>
  <c r="AK299" i="11"/>
  <c r="AK298" i="11" s="1"/>
  <c r="AJ299" i="11"/>
  <c r="AJ298" i="11" s="1"/>
  <c r="AI300" i="11"/>
  <c r="AI301" i="11"/>
  <c r="AI302" i="11"/>
  <c r="AI303" i="11"/>
  <c r="AI304" i="11"/>
  <c r="AI305" i="11"/>
  <c r="AI306" i="11"/>
  <c r="AI307" i="11"/>
  <c r="AI308" i="11"/>
  <c r="AI309" i="11"/>
  <c r="AI310" i="11"/>
  <c r="AI311" i="11"/>
  <c r="AI312" i="11"/>
  <c r="AI313" i="11"/>
  <c r="AH299" i="11"/>
  <c r="AH298" i="11" s="1"/>
  <c r="AG299" i="11"/>
  <c r="AG298" i="11"/>
  <c r="AF299" i="11"/>
  <c r="AF298" i="11" s="1"/>
  <c r="AE300" i="11"/>
  <c r="AE301" i="11"/>
  <c r="AE302" i="11"/>
  <c r="AE303" i="11"/>
  <c r="AE304" i="11"/>
  <c r="AE305" i="11"/>
  <c r="AE306" i="11"/>
  <c r="AE307" i="11"/>
  <c r="AE308" i="11"/>
  <c r="AE309" i="11"/>
  <c r="AE310" i="11"/>
  <c r="AE311" i="11"/>
  <c r="AE312" i="11"/>
  <c r="AE313" i="11"/>
  <c r="AE299" i="11"/>
  <c r="AD299" i="11"/>
  <c r="AD298" i="11" s="1"/>
  <c r="AC299" i="11"/>
  <c r="AC298" i="11" s="1"/>
  <c r="AB299" i="11"/>
  <c r="AA300" i="11"/>
  <c r="AA301" i="11"/>
  <c r="AA302" i="11"/>
  <c r="AA303" i="11"/>
  <c r="AA304" i="11"/>
  <c r="AA305" i="11"/>
  <c r="AA306" i="11"/>
  <c r="AA307" i="11"/>
  <c r="AA308" i="11"/>
  <c r="AA309" i="11"/>
  <c r="AA310" i="11"/>
  <c r="AA311" i="11"/>
  <c r="AA312" i="11"/>
  <c r="AA313" i="11"/>
  <c r="Z299" i="11"/>
  <c r="Z298" i="11" s="1"/>
  <c r="Y299" i="11"/>
  <c r="Y298" i="11" s="1"/>
  <c r="X299" i="11"/>
  <c r="X298" i="11" s="1"/>
  <c r="W300" i="11"/>
  <c r="W301" i="11"/>
  <c r="W302" i="11"/>
  <c r="W303" i="11"/>
  <c r="W304" i="11"/>
  <c r="W305" i="11"/>
  <c r="W306" i="11"/>
  <c r="W307" i="11"/>
  <c r="W308" i="11"/>
  <c r="W309" i="11"/>
  <c r="W310" i="11"/>
  <c r="W311" i="11"/>
  <c r="W312" i="11"/>
  <c r="W313" i="11"/>
  <c r="V299" i="11"/>
  <c r="V298" i="11" s="1"/>
  <c r="U299" i="11"/>
  <c r="U298" i="11" s="1"/>
  <c r="T299" i="11"/>
  <c r="T298" i="11" s="1"/>
  <c r="S300" i="11"/>
  <c r="S301" i="11"/>
  <c r="S302" i="11"/>
  <c r="S303" i="11"/>
  <c r="S304" i="11"/>
  <c r="S305" i="11"/>
  <c r="S306" i="11"/>
  <c r="BF306" i="11" s="1"/>
  <c r="S307" i="11"/>
  <c r="BF307" i="11" s="1"/>
  <c r="S308" i="11"/>
  <c r="BF308" i="11" s="1"/>
  <c r="S309" i="11"/>
  <c r="S310" i="11"/>
  <c r="S311" i="11"/>
  <c r="S312" i="11"/>
  <c r="S313" i="11"/>
  <c r="R299" i="11"/>
  <c r="R298" i="11" s="1"/>
  <c r="Q299" i="11"/>
  <c r="Q298" i="11"/>
  <c r="P299" i="11"/>
  <c r="P298" i="11" s="1"/>
  <c r="O299" i="11"/>
  <c r="O298" i="11" s="1"/>
  <c r="N299" i="11"/>
  <c r="N298" i="11" s="1"/>
  <c r="M299" i="11"/>
  <c r="M298" i="11"/>
  <c r="L299" i="11"/>
  <c r="L298" i="11" s="1"/>
  <c r="K299" i="11"/>
  <c r="K298" i="11" s="1"/>
  <c r="J299" i="11"/>
  <c r="J298" i="11" s="1"/>
  <c r="I299" i="11"/>
  <c r="I298" i="11" s="1"/>
  <c r="G298" i="11"/>
  <c r="BC295" i="11"/>
  <c r="BB295" i="11"/>
  <c r="BA295" i="11"/>
  <c r="AZ295" i="11"/>
  <c r="AY295" i="11"/>
  <c r="AX295" i="11"/>
  <c r="AW296" i="11"/>
  <c r="AV296" i="11"/>
  <c r="AV297" i="11"/>
  <c r="AQ296" i="11"/>
  <c r="AQ297" i="11"/>
  <c r="AM296" i="11"/>
  <c r="AM297" i="11"/>
  <c r="AI296" i="11"/>
  <c r="AI297" i="11"/>
  <c r="AE296" i="11"/>
  <c r="AE297" i="11"/>
  <c r="AA296" i="11"/>
  <c r="AA297" i="11"/>
  <c r="W296" i="11"/>
  <c r="W297" i="11"/>
  <c r="S296" i="11"/>
  <c r="S297" i="11"/>
  <c r="J297" i="11"/>
  <c r="G288" i="11"/>
  <c r="BC238" i="11"/>
  <c r="BC237" i="11" s="1"/>
  <c r="BC288" i="11"/>
  <c r="BB238" i="11"/>
  <c r="BB288" i="11"/>
  <c r="BB237" i="11"/>
  <c r="BA238" i="11"/>
  <c r="BA288" i="11"/>
  <c r="AZ238" i="11"/>
  <c r="AZ237" i="11" s="1"/>
  <c r="AZ288" i="11"/>
  <c r="AY238" i="11"/>
  <c r="AY237" i="11" s="1"/>
  <c r="AY288" i="11"/>
  <c r="AX238" i="11"/>
  <c r="AX288" i="11"/>
  <c r="AX237" i="11" s="1"/>
  <c r="AW238" i="11"/>
  <c r="AW237" i="11" s="1"/>
  <c r="AW28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7" i="11"/>
  <c r="AV268" i="11"/>
  <c r="AV269" i="11"/>
  <c r="AV270" i="11"/>
  <c r="AV271" i="11"/>
  <c r="AV272" i="11"/>
  <c r="AV273" i="11"/>
  <c r="AV275" i="11"/>
  <c r="AV276" i="11"/>
  <c r="AV277" i="11"/>
  <c r="AV278" i="11"/>
  <c r="AV279" i="11"/>
  <c r="AV280" i="11"/>
  <c r="AV281" i="11"/>
  <c r="AV282" i="11"/>
  <c r="AV283" i="11"/>
  <c r="AV284" i="11"/>
  <c r="AV285" i="11"/>
  <c r="AV286" i="11"/>
  <c r="AV287" i="11"/>
  <c r="AV289" i="11"/>
  <c r="AV290" i="11"/>
  <c r="AV291" i="11"/>
  <c r="AV292" i="11"/>
  <c r="AV293" i="11"/>
  <c r="AV294" i="11"/>
  <c r="AU238" i="11"/>
  <c r="AU288" i="11"/>
  <c r="AT238" i="11"/>
  <c r="AT288" i="11"/>
  <c r="AT237" i="11"/>
  <c r="AS238" i="11"/>
  <c r="AS288" i="11"/>
  <c r="AS237" i="11"/>
  <c r="AQ239" i="11"/>
  <c r="AQ240" i="11"/>
  <c r="AQ241" i="11"/>
  <c r="AQ242" i="11"/>
  <c r="AQ243" i="11"/>
  <c r="AQ244" i="11"/>
  <c r="AQ245" i="11"/>
  <c r="AQ246" i="11"/>
  <c r="AQ247" i="11"/>
  <c r="AQ248" i="11"/>
  <c r="AQ249" i="11"/>
  <c r="AQ250" i="11"/>
  <c r="AQ251" i="11"/>
  <c r="AQ252" i="11"/>
  <c r="AQ253" i="11"/>
  <c r="AQ254" i="11"/>
  <c r="AQ255" i="11"/>
  <c r="AQ256" i="11"/>
  <c r="AQ257" i="11"/>
  <c r="AQ258" i="11"/>
  <c r="AQ259" i="11"/>
  <c r="AQ260" i="11"/>
  <c r="AQ261" i="11"/>
  <c r="AQ262" i="11"/>
  <c r="AQ263" i="11"/>
  <c r="AQ264" i="11"/>
  <c r="AQ265" i="11"/>
  <c r="AQ267" i="11"/>
  <c r="AQ268" i="11"/>
  <c r="AQ269" i="11"/>
  <c r="AQ270" i="11"/>
  <c r="AQ271" i="11"/>
  <c r="AQ272" i="11"/>
  <c r="AQ273" i="11"/>
  <c r="AQ275" i="11"/>
  <c r="AQ276" i="11"/>
  <c r="AQ277" i="11"/>
  <c r="AQ278" i="11"/>
  <c r="AQ279" i="11"/>
  <c r="AQ280" i="11"/>
  <c r="AQ281" i="11"/>
  <c r="AQ282" i="11"/>
  <c r="AQ283" i="11"/>
  <c r="AQ284" i="11"/>
  <c r="AQ285" i="11"/>
  <c r="AQ286" i="11"/>
  <c r="AQ287" i="11"/>
  <c r="AQ289" i="11"/>
  <c r="AQ290" i="11"/>
  <c r="AQ291" i="11"/>
  <c r="AQ292" i="11"/>
  <c r="AQ293" i="11"/>
  <c r="AQ294" i="11"/>
  <c r="AP238" i="11"/>
  <c r="AP237" i="11" s="1"/>
  <c r="AP288" i="11"/>
  <c r="AO238" i="11"/>
  <c r="AO237" i="11" s="1"/>
  <c r="AO288" i="11"/>
  <c r="AM239" i="11"/>
  <c r="AM240" i="11"/>
  <c r="AM241" i="11"/>
  <c r="AM238" i="11" s="1"/>
  <c r="AM237" i="11" s="1"/>
  <c r="AM242" i="11"/>
  <c r="AM243" i="11"/>
  <c r="AM244" i="11"/>
  <c r="AM245" i="11"/>
  <c r="AM246" i="11"/>
  <c r="AM247" i="11"/>
  <c r="AM248" i="11"/>
  <c r="AM249" i="11"/>
  <c r="AM250" i="11"/>
  <c r="AM251" i="11"/>
  <c r="AM252" i="11"/>
  <c r="AM253" i="11"/>
  <c r="AM254" i="11"/>
  <c r="AM255" i="11"/>
  <c r="AM256" i="11"/>
  <c r="AM257" i="11"/>
  <c r="AM258" i="11"/>
  <c r="AM259" i="11"/>
  <c r="AM260" i="11"/>
  <c r="AM261" i="11"/>
  <c r="AM262" i="11"/>
  <c r="AM263" i="11"/>
  <c r="AM264" i="11"/>
  <c r="AM265" i="11"/>
  <c r="AM266" i="11"/>
  <c r="AM267" i="11"/>
  <c r="AM268" i="11"/>
  <c r="AM269" i="11"/>
  <c r="AM270" i="11"/>
  <c r="AM271" i="11"/>
  <c r="AM272" i="11"/>
  <c r="AM273" i="11"/>
  <c r="AM274" i="11"/>
  <c r="AM275" i="11"/>
  <c r="AM276" i="11"/>
  <c r="AM277" i="11"/>
  <c r="AM278" i="11"/>
  <c r="AM279" i="11"/>
  <c r="AM280" i="11"/>
  <c r="AM281" i="11"/>
  <c r="AM282" i="11"/>
  <c r="AM283" i="11"/>
  <c r="AM284" i="11"/>
  <c r="AM285" i="11"/>
  <c r="AM286" i="11"/>
  <c r="AM287" i="11"/>
  <c r="AM288" i="11"/>
  <c r="AL238" i="11"/>
  <c r="AL288" i="11"/>
  <c r="AL237" i="11"/>
  <c r="AK238" i="11"/>
  <c r="AK288" i="11"/>
  <c r="AK237" i="11"/>
  <c r="AJ238" i="11"/>
  <c r="AJ288" i="11"/>
  <c r="AJ237" i="11"/>
  <c r="AI239" i="11"/>
  <c r="AI240"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9" i="11"/>
  <c r="AI290" i="11"/>
  <c r="AI291" i="11"/>
  <c r="AI292" i="11"/>
  <c r="AI293" i="11"/>
  <c r="AI294" i="11"/>
  <c r="AI288" i="11"/>
  <c r="AH238" i="11"/>
  <c r="AH288" i="11"/>
  <c r="AH237" i="11" s="1"/>
  <c r="AG238" i="11"/>
  <c r="AG237" i="11" s="1"/>
  <c r="AG288" i="11"/>
  <c r="AF238" i="11"/>
  <c r="AF237" i="11" s="1"/>
  <c r="AF28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38" i="11"/>
  <c r="AE237" i="11" s="1"/>
  <c r="AE289" i="11"/>
  <c r="AE290" i="11"/>
  <c r="AE291" i="11"/>
  <c r="AE288" i="11" s="1"/>
  <c r="AE292" i="11"/>
  <c r="AE293" i="11"/>
  <c r="AE294" i="11"/>
  <c r="AD238" i="11"/>
  <c r="AD237" i="11" s="1"/>
  <c r="AD288" i="11"/>
  <c r="AC238" i="11"/>
  <c r="AC237" i="11" s="1"/>
  <c r="AC288" i="11"/>
  <c r="AB238" i="11"/>
  <c r="AB237" i="11" s="1"/>
  <c r="AB288" i="11"/>
  <c r="AA239" i="11"/>
  <c r="AA240" i="11"/>
  <c r="AA241" i="11"/>
  <c r="AA242" i="11"/>
  <c r="AA243" i="11"/>
  <c r="AA244" i="11"/>
  <c r="AA245" i="11"/>
  <c r="AA246" i="11"/>
  <c r="AA247" i="11"/>
  <c r="AA248" i="11"/>
  <c r="AA249" i="11"/>
  <c r="AA250" i="11"/>
  <c r="AA251" i="11"/>
  <c r="AA252" i="11"/>
  <c r="AA253" i="11"/>
  <c r="AA254" i="11"/>
  <c r="AA255" i="11"/>
  <c r="AA256" i="11"/>
  <c r="AA257" i="11"/>
  <c r="AA258" i="11"/>
  <c r="AA259" i="11"/>
  <c r="AA260" i="11"/>
  <c r="AA261" i="11"/>
  <c r="AA262" i="11"/>
  <c r="AA263" i="11"/>
  <c r="AA264" i="11"/>
  <c r="AA265" i="11"/>
  <c r="AA266" i="11"/>
  <c r="AA267" i="11"/>
  <c r="AA268" i="11"/>
  <c r="AA269" i="11"/>
  <c r="AA270" i="11"/>
  <c r="AA271" i="11"/>
  <c r="AA272" i="11"/>
  <c r="AA273" i="11"/>
  <c r="AA274" i="11"/>
  <c r="AA275" i="11"/>
  <c r="AA276" i="11"/>
  <c r="AA277" i="11"/>
  <c r="AA278" i="11"/>
  <c r="AA279" i="11"/>
  <c r="AA280" i="11"/>
  <c r="AA281" i="11"/>
  <c r="AA282" i="11"/>
  <c r="AA283" i="11"/>
  <c r="AA284" i="11"/>
  <c r="AA285" i="11"/>
  <c r="AA286" i="11"/>
  <c r="AA287" i="11"/>
  <c r="AA289" i="11"/>
  <c r="AA288" i="11" s="1"/>
  <c r="AA290" i="11"/>
  <c r="AA291" i="11"/>
  <c r="AA292" i="11"/>
  <c r="AA293" i="11"/>
  <c r="AA294" i="11"/>
  <c r="Z238" i="11"/>
  <c r="Z288" i="11"/>
  <c r="Y238" i="11"/>
  <c r="Y288" i="11"/>
  <c r="Y237" i="11"/>
  <c r="X238" i="11"/>
  <c r="X288" i="11"/>
  <c r="X237"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267" i="11"/>
  <c r="W268" i="11"/>
  <c r="W269" i="11"/>
  <c r="W270" i="11"/>
  <c r="W271" i="11"/>
  <c r="W272" i="11"/>
  <c r="W273" i="11"/>
  <c r="W274" i="11"/>
  <c r="W275" i="11"/>
  <c r="W276" i="11"/>
  <c r="W277" i="11"/>
  <c r="W278" i="11"/>
  <c r="W279" i="11"/>
  <c r="W280" i="11"/>
  <c r="W281" i="11"/>
  <c r="W282" i="11"/>
  <c r="W283" i="11"/>
  <c r="W284" i="11"/>
  <c r="W285" i="11"/>
  <c r="W286" i="11"/>
  <c r="W287" i="11"/>
  <c r="W289" i="11"/>
  <c r="W290" i="11"/>
  <c r="W291" i="11"/>
  <c r="W292" i="11"/>
  <c r="W293" i="11"/>
  <c r="W294" i="11"/>
  <c r="V238" i="11"/>
  <c r="V288" i="11"/>
  <c r="U238" i="11"/>
  <c r="U288" i="11"/>
  <c r="U237" i="11"/>
  <c r="T238" i="11"/>
  <c r="T237" i="11" s="1"/>
  <c r="T288" i="11"/>
  <c r="S239" i="11"/>
  <c r="S240" i="11"/>
  <c r="S241" i="11"/>
  <c r="S242" i="11"/>
  <c r="S243" i="11"/>
  <c r="S244" i="11"/>
  <c r="S245" i="11"/>
  <c r="S246" i="11"/>
  <c r="BF246" i="11" s="1"/>
  <c r="S247" i="11"/>
  <c r="S248" i="11"/>
  <c r="S249" i="11"/>
  <c r="S250" i="11"/>
  <c r="S251" i="11"/>
  <c r="S252" i="11"/>
  <c r="S253" i="11"/>
  <c r="S254" i="11"/>
  <c r="S255" i="11"/>
  <c r="BF255" i="11" s="1"/>
  <c r="S256" i="11"/>
  <c r="S257" i="11"/>
  <c r="S258" i="11"/>
  <c r="BF258" i="11" s="1"/>
  <c r="S259" i="11"/>
  <c r="S260" i="11"/>
  <c r="S261" i="11"/>
  <c r="S262" i="11"/>
  <c r="S263" i="11"/>
  <c r="S264" i="11"/>
  <c r="S265" i="11"/>
  <c r="S266" i="11"/>
  <c r="S267" i="11"/>
  <c r="BF267" i="11" s="1"/>
  <c r="S268" i="11"/>
  <c r="S269" i="11"/>
  <c r="S270" i="11"/>
  <c r="BF270" i="11" s="1"/>
  <c r="S271" i="11"/>
  <c r="S272" i="11"/>
  <c r="S273" i="11"/>
  <c r="S274" i="11"/>
  <c r="S275" i="11"/>
  <c r="S276" i="11"/>
  <c r="S277" i="11"/>
  <c r="S278" i="11"/>
  <c r="S279" i="11"/>
  <c r="BF279" i="11" s="1"/>
  <c r="S280" i="11"/>
  <c r="S281" i="11"/>
  <c r="S282" i="11"/>
  <c r="BF282" i="11" s="1"/>
  <c r="S283" i="11"/>
  <c r="S284" i="11"/>
  <c r="S285" i="11"/>
  <c r="S286" i="11"/>
  <c r="S287" i="11"/>
  <c r="S289" i="11"/>
  <c r="S290" i="11"/>
  <c r="S291" i="11"/>
  <c r="S292" i="11"/>
  <c r="S293" i="11"/>
  <c r="S294" i="11"/>
  <c r="S288" i="11"/>
  <c r="R238" i="11"/>
  <c r="R288" i="11"/>
  <c r="R237" i="11" s="1"/>
  <c r="Q238" i="11"/>
  <c r="Q237" i="11" s="1"/>
  <c r="Q288" i="11"/>
  <c r="P238" i="11"/>
  <c r="P237" i="11" s="1"/>
  <c r="P288" i="11"/>
  <c r="O238" i="11"/>
  <c r="O288" i="11"/>
  <c r="N238" i="11"/>
  <c r="N288" i="11"/>
  <c r="N237" i="11" s="1"/>
  <c r="M265" i="11"/>
  <c r="M266" i="11"/>
  <c r="M274" i="11"/>
  <c r="M238" i="11"/>
  <c r="M237" i="11" s="1"/>
  <c r="M288" i="11"/>
  <c r="L238" i="11"/>
  <c r="L237" i="11" s="1"/>
  <c r="L288" i="11"/>
  <c r="K238" i="11"/>
  <c r="K288" i="11"/>
  <c r="K237" i="11" s="1"/>
  <c r="J238" i="11"/>
  <c r="J237" i="11" s="1"/>
  <c r="J288" i="11"/>
  <c r="I238" i="11"/>
  <c r="I237" i="11" s="1"/>
  <c r="I288" i="11"/>
  <c r="G238" i="11"/>
  <c r="G237" i="11"/>
  <c r="BE237" i="11"/>
  <c r="BE161" i="11"/>
  <c r="BP161" i="11" s="1"/>
  <c r="BC162" i="11"/>
  <c r="BC161" i="11" s="1"/>
  <c r="BC224" i="11"/>
  <c r="BC215" i="11"/>
  <c r="BB162" i="11"/>
  <c r="BB224" i="11"/>
  <c r="BB215" i="11"/>
  <c r="BA162" i="11"/>
  <c r="BA161" i="11" s="1"/>
  <c r="BA224" i="11"/>
  <c r="BA215" i="11"/>
  <c r="AZ162" i="11"/>
  <c r="AZ161" i="11" s="1"/>
  <c r="AZ224" i="11"/>
  <c r="AZ215" i="11"/>
  <c r="AY162" i="11"/>
  <c r="AY224" i="11"/>
  <c r="AY215" i="11"/>
  <c r="AX162" i="11"/>
  <c r="AX224" i="11"/>
  <c r="AX215" i="11"/>
  <c r="AW162" i="11"/>
  <c r="AW161" i="11" s="1"/>
  <c r="AW224" i="11"/>
  <c r="AW215" i="11"/>
  <c r="AV163" i="11"/>
  <c r="AV164" i="11"/>
  <c r="AV162" i="11" s="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6" i="11"/>
  <c r="AV215" i="11" s="1"/>
  <c r="AV217" i="11"/>
  <c r="AV218" i="11"/>
  <c r="AV219" i="11"/>
  <c r="AV220" i="11"/>
  <c r="AV221" i="11"/>
  <c r="AV222" i="11"/>
  <c r="AV223" i="11"/>
  <c r="AV225" i="11"/>
  <c r="AV226" i="11"/>
  <c r="AV227" i="11"/>
  <c r="AV228" i="11"/>
  <c r="AV229" i="11"/>
  <c r="AV230" i="11"/>
  <c r="AV231" i="11"/>
  <c r="AV232" i="11"/>
  <c r="AV233" i="11"/>
  <c r="AV234" i="11"/>
  <c r="AV235" i="11"/>
  <c r="AV236" i="11"/>
  <c r="AU162" i="11"/>
  <c r="AU161" i="11" s="1"/>
  <c r="AU224" i="11"/>
  <c r="AU215" i="11"/>
  <c r="AT162" i="11"/>
  <c r="AT161" i="11" s="1"/>
  <c r="AT224" i="11"/>
  <c r="AT215" i="11"/>
  <c r="AS162" i="11"/>
  <c r="AS224" i="11"/>
  <c r="AS215" i="11"/>
  <c r="AQ163" i="11"/>
  <c r="AQ164" i="11"/>
  <c r="AQ165" i="11"/>
  <c r="AQ166" i="11"/>
  <c r="AQ167" i="11"/>
  <c r="AQ168" i="11"/>
  <c r="AQ169" i="11"/>
  <c r="AQ170" i="11"/>
  <c r="AQ171" i="11"/>
  <c r="AQ172" i="11"/>
  <c r="AQ173" i="11"/>
  <c r="AQ174" i="11"/>
  <c r="AQ175" i="11"/>
  <c r="AQ176" i="11"/>
  <c r="AQ177" i="11"/>
  <c r="AQ178" i="11"/>
  <c r="AQ179" i="11"/>
  <c r="AQ180" i="11"/>
  <c r="AQ181" i="11"/>
  <c r="AQ182" i="11"/>
  <c r="AQ183" i="11"/>
  <c r="AQ184" i="11"/>
  <c r="AQ185" i="11"/>
  <c r="AQ186" i="11"/>
  <c r="AQ187" i="11"/>
  <c r="AQ188" i="11"/>
  <c r="AQ189" i="11"/>
  <c r="AQ190" i="11"/>
  <c r="AQ191" i="11"/>
  <c r="AQ192" i="11"/>
  <c r="AQ193" i="11"/>
  <c r="AQ194" i="11"/>
  <c r="AQ195" i="11"/>
  <c r="AQ196" i="11"/>
  <c r="AQ197" i="11"/>
  <c r="AQ198" i="11"/>
  <c r="AQ199" i="11"/>
  <c r="AQ200" i="11"/>
  <c r="AQ201" i="11"/>
  <c r="AQ202" i="11"/>
  <c r="AQ203" i="11"/>
  <c r="AQ204" i="11"/>
  <c r="AQ205" i="11"/>
  <c r="AQ206" i="11"/>
  <c r="AQ207" i="11"/>
  <c r="AQ208" i="11"/>
  <c r="AQ209" i="11"/>
  <c r="AQ210" i="11"/>
  <c r="AQ211" i="11"/>
  <c r="AQ212" i="11"/>
  <c r="AQ213" i="11"/>
  <c r="AQ214" i="11"/>
  <c r="AQ216" i="11"/>
  <c r="AQ217" i="11"/>
  <c r="AQ218" i="11"/>
  <c r="AQ219" i="11"/>
  <c r="AQ220" i="11"/>
  <c r="AQ221" i="11"/>
  <c r="AQ222" i="11"/>
  <c r="AQ223" i="11"/>
  <c r="AQ225" i="11"/>
  <c r="AQ226" i="11"/>
  <c r="AQ227" i="11"/>
  <c r="AQ228" i="11"/>
  <c r="AQ229" i="11"/>
  <c r="AQ230" i="11"/>
  <c r="AQ231" i="11"/>
  <c r="AQ232" i="11"/>
  <c r="AQ233" i="11"/>
  <c r="AQ234" i="11"/>
  <c r="AQ235" i="11"/>
  <c r="AQ224" i="11" s="1"/>
  <c r="AQ236" i="11"/>
  <c r="AP162" i="11"/>
  <c r="AP161" i="11" s="1"/>
  <c r="AP224" i="11"/>
  <c r="AP215" i="11"/>
  <c r="AO162" i="11"/>
  <c r="AO224" i="11"/>
  <c r="AO215" i="11"/>
  <c r="AM164" i="11"/>
  <c r="AM165" i="11"/>
  <c r="AM166" i="11"/>
  <c r="AM167" i="11"/>
  <c r="AM168" i="11"/>
  <c r="AM169" i="11"/>
  <c r="AM170" i="11"/>
  <c r="AM171" i="11"/>
  <c r="AM172" i="11"/>
  <c r="AM173" i="11"/>
  <c r="AM174" i="11"/>
  <c r="AM175" i="11"/>
  <c r="AM176" i="11"/>
  <c r="AM177" i="11"/>
  <c r="AM178" i="11"/>
  <c r="AM179" i="11"/>
  <c r="AM180" i="11"/>
  <c r="AM181" i="11"/>
  <c r="AM182" i="11"/>
  <c r="AM183" i="11"/>
  <c r="AM184" i="11"/>
  <c r="AM185" i="11"/>
  <c r="AM186" i="11"/>
  <c r="AM187" i="11"/>
  <c r="AM188" i="11"/>
  <c r="AM189" i="11"/>
  <c r="AM190" i="11"/>
  <c r="AM191" i="11"/>
  <c r="AM192" i="11"/>
  <c r="AM193" i="11"/>
  <c r="AM194" i="11"/>
  <c r="AM195" i="11"/>
  <c r="AM196" i="11"/>
  <c r="AM197" i="11"/>
  <c r="AM198" i="11"/>
  <c r="AM199" i="11"/>
  <c r="AM200" i="11"/>
  <c r="AM201" i="11"/>
  <c r="AM202" i="11"/>
  <c r="AM203" i="11"/>
  <c r="AM204" i="11"/>
  <c r="AM205" i="11"/>
  <c r="AM206" i="11"/>
  <c r="AM207" i="11"/>
  <c r="AM208" i="11"/>
  <c r="AM209" i="11"/>
  <c r="AM210" i="11"/>
  <c r="AM211" i="11"/>
  <c r="AM212" i="11"/>
  <c r="AM213" i="11"/>
  <c r="AM214" i="11"/>
  <c r="AM216" i="11"/>
  <c r="AM217" i="11"/>
  <c r="AM218" i="11"/>
  <c r="AM219" i="11"/>
  <c r="AM220" i="11"/>
  <c r="AM221" i="11"/>
  <c r="AM222" i="11"/>
  <c r="AM223" i="11"/>
  <c r="AM215" i="11"/>
  <c r="AM225" i="11"/>
  <c r="AM226" i="11"/>
  <c r="AM227" i="11"/>
  <c r="AM228" i="11"/>
  <c r="AM229" i="11"/>
  <c r="AM230" i="11"/>
  <c r="AM231" i="11"/>
  <c r="AM232" i="11"/>
  <c r="AM233" i="11"/>
  <c r="AM234" i="11"/>
  <c r="AM235" i="11"/>
  <c r="AM236" i="11"/>
  <c r="AL162" i="11"/>
  <c r="AL224" i="11"/>
  <c r="AL215" i="11"/>
  <c r="AL161" i="11"/>
  <c r="AK162" i="11"/>
  <c r="AK224" i="11"/>
  <c r="AK215" i="11"/>
  <c r="AK161" i="11" s="1"/>
  <c r="AJ162" i="11"/>
  <c r="AJ224" i="11"/>
  <c r="AJ161" i="11" s="1"/>
  <c r="AJ215"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6" i="11"/>
  <c r="AI217" i="11"/>
  <c r="AI218" i="11"/>
  <c r="AI219" i="11"/>
  <c r="AI220" i="11"/>
  <c r="AI221" i="11"/>
  <c r="AI222" i="11"/>
  <c r="AI223" i="11"/>
  <c r="AI225" i="11"/>
  <c r="AI226" i="11"/>
  <c r="AI227" i="11"/>
  <c r="AI228" i="11"/>
  <c r="AI229" i="11"/>
  <c r="AI230" i="11"/>
  <c r="AI231" i="11"/>
  <c r="AI232" i="11"/>
  <c r="AI233" i="11"/>
  <c r="AI234" i="11"/>
  <c r="AI235" i="11"/>
  <c r="AI236" i="11"/>
  <c r="AH162" i="11"/>
  <c r="AH224" i="11"/>
  <c r="AH215" i="11"/>
  <c r="AH161" i="11" s="1"/>
  <c r="AG162" i="11"/>
  <c r="AG224" i="11"/>
  <c r="AG215" i="11"/>
  <c r="AG161" i="11"/>
  <c r="AF162" i="11"/>
  <c r="AF224" i="11"/>
  <c r="AF215" i="11"/>
  <c r="AF161"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6" i="11"/>
  <c r="AE217" i="11"/>
  <c r="AE218" i="11"/>
  <c r="AE219" i="11"/>
  <c r="AE220" i="11"/>
  <c r="AE221" i="11"/>
  <c r="AE222" i="11"/>
  <c r="AE223" i="11"/>
  <c r="AE225" i="11"/>
  <c r="AE226" i="11"/>
  <c r="AE227" i="11"/>
  <c r="AE228" i="11"/>
  <c r="AE224" i="11" s="1"/>
  <c r="AE229" i="11"/>
  <c r="AE230" i="11"/>
  <c r="AE231" i="11"/>
  <c r="AE232" i="11"/>
  <c r="AE233" i="11"/>
  <c r="AE234" i="11"/>
  <c r="AE235" i="11"/>
  <c r="AE236" i="11"/>
  <c r="AD162" i="11"/>
  <c r="AD224" i="11"/>
  <c r="AD215" i="11"/>
  <c r="AD161" i="11" s="1"/>
  <c r="AC162" i="11"/>
  <c r="AC224" i="11"/>
  <c r="AC215" i="11"/>
  <c r="AC161" i="11"/>
  <c r="AB162" i="11"/>
  <c r="AB224" i="11"/>
  <c r="AB215" i="11"/>
  <c r="AB161" i="11" s="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0" i="11"/>
  <c r="AA191" i="11"/>
  <c r="AA192" i="11"/>
  <c r="AA193" i="11"/>
  <c r="AA194" i="11"/>
  <c r="AA195" i="11"/>
  <c r="AA196" i="11"/>
  <c r="AA197" i="11"/>
  <c r="AA198" i="11"/>
  <c r="AA199" i="11"/>
  <c r="AA200" i="11"/>
  <c r="AA201" i="11"/>
  <c r="AA202" i="11"/>
  <c r="AA203" i="11"/>
  <c r="AA204" i="11"/>
  <c r="AA205" i="11"/>
  <c r="AA206" i="11"/>
  <c r="AA207" i="11"/>
  <c r="AA208" i="11"/>
  <c r="AA209" i="11"/>
  <c r="AA210" i="11"/>
  <c r="AA211" i="11"/>
  <c r="AA212" i="11"/>
  <c r="AA213" i="11"/>
  <c r="AA214" i="11"/>
  <c r="AA216" i="11"/>
  <c r="AA217" i="11"/>
  <c r="AA218" i="11"/>
  <c r="AA219" i="11"/>
  <c r="AA220" i="11"/>
  <c r="AA221" i="11"/>
  <c r="AA215" i="11" s="1"/>
  <c r="AA222" i="11"/>
  <c r="AA223" i="11"/>
  <c r="AA225" i="11"/>
  <c r="AA226" i="11"/>
  <c r="AA224" i="11" s="1"/>
  <c r="AA227" i="11"/>
  <c r="AA228" i="11"/>
  <c r="AA229" i="11"/>
  <c r="AA230" i="11"/>
  <c r="AA231" i="11"/>
  <c r="AA232" i="11"/>
  <c r="AA233" i="11"/>
  <c r="AA234" i="11"/>
  <c r="AA235" i="11"/>
  <c r="AA236" i="11"/>
  <c r="Z162" i="11"/>
  <c r="Z224" i="11"/>
  <c r="Z215" i="11"/>
  <c r="Z161" i="11"/>
  <c r="Y162" i="11"/>
  <c r="Y224" i="11"/>
  <c r="Y215" i="11"/>
  <c r="Y161" i="11" s="1"/>
  <c r="X162" i="11"/>
  <c r="X224" i="11"/>
  <c r="X215" i="11"/>
  <c r="X161"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6" i="11"/>
  <c r="W217" i="11"/>
  <c r="W218" i="11"/>
  <c r="W219" i="11"/>
  <c r="W220" i="11"/>
  <c r="W221" i="11"/>
  <c r="W222" i="11"/>
  <c r="W223" i="11"/>
  <c r="W225" i="11"/>
  <c r="W226" i="11"/>
  <c r="W227" i="11"/>
  <c r="W228" i="11"/>
  <c r="W229" i="11"/>
  <c r="W230" i="11"/>
  <c r="W231" i="11"/>
  <c r="W232" i="11"/>
  <c r="W233" i="11"/>
  <c r="W234" i="11"/>
  <c r="W235" i="11"/>
  <c r="W236" i="11"/>
  <c r="V162" i="11"/>
  <c r="V224" i="11"/>
  <c r="V215" i="11"/>
  <c r="V161" i="11" s="1"/>
  <c r="U162" i="11"/>
  <c r="U224" i="11"/>
  <c r="U215" i="11"/>
  <c r="U161" i="11" s="1"/>
  <c r="T224" i="11"/>
  <c r="T215" i="11"/>
  <c r="T161" i="11" s="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6" i="11"/>
  <c r="S215" i="11" s="1"/>
  <c r="S217" i="11"/>
  <c r="S218" i="11"/>
  <c r="S219" i="11"/>
  <c r="S220" i="11"/>
  <c r="S221" i="11"/>
  <c r="S222" i="11"/>
  <c r="S223" i="11"/>
  <c r="S225" i="11"/>
  <c r="S226" i="11"/>
  <c r="S227" i="11"/>
  <c r="S228" i="11"/>
  <c r="S229" i="11"/>
  <c r="BF229" i="11" s="1"/>
  <c r="S230" i="11"/>
  <c r="S231" i="11"/>
  <c r="S232" i="11"/>
  <c r="S233" i="11"/>
  <c r="S234" i="11"/>
  <c r="S235" i="11"/>
  <c r="S236" i="11"/>
  <c r="R162" i="11"/>
  <c r="R224" i="11"/>
  <c r="R215" i="11"/>
  <c r="R161" i="11" s="1"/>
  <c r="Q162" i="11"/>
  <c r="Q161" i="11" s="1"/>
  <c r="Q224" i="11"/>
  <c r="Q215" i="11"/>
  <c r="P162" i="11"/>
  <c r="P224" i="11"/>
  <c r="P215" i="11"/>
  <c r="P161" i="11"/>
  <c r="O224" i="11"/>
  <c r="O215" i="11"/>
  <c r="O161" i="11"/>
  <c r="N162" i="11"/>
  <c r="N161" i="11" s="1"/>
  <c r="N224" i="11"/>
  <c r="N215" i="11"/>
  <c r="M162" i="11"/>
  <c r="M224" i="11"/>
  <c r="M161" i="11" s="1"/>
  <c r="M215" i="11"/>
  <c r="L162" i="11"/>
  <c r="L224" i="11"/>
  <c r="L215" i="11"/>
  <c r="L161" i="11"/>
  <c r="K162" i="11"/>
  <c r="K224" i="11"/>
  <c r="K215" i="11"/>
  <c r="J162" i="11"/>
  <c r="J224" i="11"/>
  <c r="J161" i="11" s="1"/>
  <c r="J215" i="11"/>
  <c r="I162" i="11"/>
  <c r="I161" i="11" s="1"/>
  <c r="I224" i="11"/>
  <c r="I215" i="11"/>
  <c r="G215" i="11"/>
  <c r="G161" i="11" s="1"/>
  <c r="G224" i="11"/>
  <c r="BC139" i="11"/>
  <c r="BB139" i="11"/>
  <c r="BA139" i="11"/>
  <c r="AZ139" i="11"/>
  <c r="AY139" i="11"/>
  <c r="AX139" i="11"/>
  <c r="AW140" i="11"/>
  <c r="AW141" i="11"/>
  <c r="AV141" i="11" s="1"/>
  <c r="AW142" i="11"/>
  <c r="AV142" i="11" s="1"/>
  <c r="AW143" i="11"/>
  <c r="AV143" i="11" s="1"/>
  <c r="AW144" i="11"/>
  <c r="AW145" i="11"/>
  <c r="AW147" i="11"/>
  <c r="AW148" i="11"/>
  <c r="AW149" i="11"/>
  <c r="AV149" i="11" s="1"/>
  <c r="AW150" i="11"/>
  <c r="AV150" i="11" s="1"/>
  <c r="AW151" i="11"/>
  <c r="AW152" i="11"/>
  <c r="AW160" i="11"/>
  <c r="AV140" i="11"/>
  <c r="AV144" i="11"/>
  <c r="AV145" i="11"/>
  <c r="AV147" i="11"/>
  <c r="AV148" i="11"/>
  <c r="AV151" i="11"/>
  <c r="AV152" i="11"/>
  <c r="AV153" i="11"/>
  <c r="AV154" i="11"/>
  <c r="AV155" i="11"/>
  <c r="AV156" i="11"/>
  <c r="AV157" i="11"/>
  <c r="AV158" i="11"/>
  <c r="AV159" i="11"/>
  <c r="AV160" i="11"/>
  <c r="AQ140" i="11"/>
  <c r="AQ141" i="11"/>
  <c r="AQ142" i="11"/>
  <c r="AQ143" i="11"/>
  <c r="AQ144" i="11"/>
  <c r="AQ145" i="11"/>
  <c r="AQ147" i="11"/>
  <c r="AQ148" i="11"/>
  <c r="AQ149" i="11"/>
  <c r="AQ151" i="11"/>
  <c r="AQ152" i="11"/>
  <c r="AQ153" i="11"/>
  <c r="AQ154" i="11"/>
  <c r="AQ155" i="11"/>
  <c r="AQ156" i="11"/>
  <c r="AQ157" i="11"/>
  <c r="AQ158" i="11"/>
  <c r="AQ159" i="11"/>
  <c r="AQ160" i="11"/>
  <c r="AM140" i="11"/>
  <c r="AM141" i="11"/>
  <c r="AM142" i="11"/>
  <c r="AM143" i="11"/>
  <c r="AM144" i="11"/>
  <c r="AM145" i="11"/>
  <c r="AM146" i="11"/>
  <c r="AM147" i="11"/>
  <c r="BF147" i="11" s="1"/>
  <c r="AM148" i="11"/>
  <c r="AM149" i="11"/>
  <c r="AM150" i="11"/>
  <c r="AM151" i="11"/>
  <c r="AM152" i="11"/>
  <c r="AM153" i="11"/>
  <c r="AM154" i="11"/>
  <c r="AM155" i="11"/>
  <c r="AM156" i="11"/>
  <c r="AM157" i="11"/>
  <c r="AM158" i="11"/>
  <c r="AM159" i="11"/>
  <c r="BF159" i="11" s="1"/>
  <c r="AM160"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W140" i="11"/>
  <c r="W141" i="11"/>
  <c r="W142" i="11"/>
  <c r="W143" i="11"/>
  <c r="W144" i="11"/>
  <c r="W145" i="11"/>
  <c r="W146" i="11"/>
  <c r="W147" i="11"/>
  <c r="W148" i="11"/>
  <c r="W149" i="11"/>
  <c r="W150" i="11"/>
  <c r="W151" i="11"/>
  <c r="W152" i="11"/>
  <c r="W153" i="11"/>
  <c r="W154" i="11"/>
  <c r="W155" i="11"/>
  <c r="W156" i="11"/>
  <c r="W157" i="11"/>
  <c r="W158" i="11"/>
  <c r="W159" i="11"/>
  <c r="W160" i="11"/>
  <c r="K141" i="11"/>
  <c r="K142" i="11"/>
  <c r="K143" i="11"/>
  <c r="K144" i="11"/>
  <c r="K145" i="11"/>
  <c r="K146" i="11"/>
  <c r="K147" i="11"/>
  <c r="K148" i="11"/>
  <c r="K149" i="11"/>
  <c r="K150" i="11"/>
  <c r="K151" i="11"/>
  <c r="K152" i="11"/>
  <c r="K153" i="11"/>
  <c r="K154" i="11"/>
  <c r="K155" i="11"/>
  <c r="K156" i="11"/>
  <c r="K157" i="11"/>
  <c r="K158" i="11"/>
  <c r="K159" i="11"/>
  <c r="K140" i="11"/>
  <c r="K160" i="11"/>
  <c r="G141" i="11"/>
  <c r="G142" i="11"/>
  <c r="G143" i="11"/>
  <c r="G144" i="11"/>
  <c r="G145" i="11"/>
  <c r="G146" i="11"/>
  <c r="G147" i="11"/>
  <c r="G148" i="11"/>
  <c r="G149" i="11"/>
  <c r="G150" i="11"/>
  <c r="G151" i="11"/>
  <c r="G152" i="11"/>
  <c r="G153" i="11"/>
  <c r="G154" i="11"/>
  <c r="G155" i="11"/>
  <c r="G156" i="11"/>
  <c r="G157" i="11"/>
  <c r="G158" i="11"/>
  <c r="G159" i="11"/>
  <c r="G140" i="11"/>
  <c r="G160" i="11"/>
  <c r="BC124" i="11"/>
  <c r="BB124" i="11"/>
  <c r="BA124" i="11"/>
  <c r="AZ124" i="11"/>
  <c r="AY124" i="11"/>
  <c r="AY120" i="11" s="1"/>
  <c r="AX124" i="11"/>
  <c r="AV125" i="11"/>
  <c r="AV126" i="11"/>
  <c r="AV127" i="11"/>
  <c r="AV128" i="11"/>
  <c r="AV129" i="11"/>
  <c r="AV130" i="11"/>
  <c r="AV131" i="11"/>
  <c r="AV132" i="11"/>
  <c r="AV135" i="11"/>
  <c r="AV136" i="11"/>
  <c r="AV137" i="11"/>
  <c r="AV138" i="11"/>
  <c r="AU124" i="11"/>
  <c r="AT124" i="11"/>
  <c r="AT120" i="11" s="1"/>
  <c r="AS124" i="11"/>
  <c r="AS120" i="11" s="1"/>
  <c r="AQ125" i="11"/>
  <c r="AQ126" i="11"/>
  <c r="AQ127" i="11"/>
  <c r="AQ128" i="11"/>
  <c r="AQ129" i="11"/>
  <c r="AQ130" i="11"/>
  <c r="AQ131" i="11"/>
  <c r="AQ132" i="11"/>
  <c r="AQ133" i="11"/>
  <c r="AQ134" i="11"/>
  <c r="AQ135" i="11"/>
  <c r="AQ136" i="11"/>
  <c r="AQ137" i="11"/>
  <c r="AQ138" i="11"/>
  <c r="AQ124" i="11"/>
  <c r="AP124" i="11"/>
  <c r="AP120" i="11" s="1"/>
  <c r="AO124" i="11"/>
  <c r="AM126" i="11"/>
  <c r="AM127" i="11"/>
  <c r="AM128" i="11"/>
  <c r="AM129" i="11"/>
  <c r="AM130" i="11"/>
  <c r="AM131" i="11"/>
  <c r="AM132" i="11"/>
  <c r="AM133" i="11"/>
  <c r="AM134" i="11"/>
  <c r="AM135" i="11"/>
  <c r="AM136" i="11"/>
  <c r="AM137" i="11"/>
  <c r="AM138" i="11"/>
  <c r="AL124" i="11"/>
  <c r="AL120" i="11" s="1"/>
  <c r="AK124" i="11"/>
  <c r="AJ126" i="11"/>
  <c r="AJ127" i="11"/>
  <c r="AJ128" i="11"/>
  <c r="AJ129" i="11"/>
  <c r="AJ130" i="11"/>
  <c r="AI130" i="11" s="1"/>
  <c r="AJ131" i="11"/>
  <c r="AI131" i="11" s="1"/>
  <c r="AJ132" i="11"/>
  <c r="AJ133" i="11"/>
  <c r="AI133" i="11" s="1"/>
  <c r="AJ134" i="11"/>
  <c r="AJ135" i="11"/>
  <c r="AJ136" i="11"/>
  <c r="AJ137" i="11"/>
  <c r="AI137" i="11" s="1"/>
  <c r="AJ138" i="11"/>
  <c r="AJ125" i="11"/>
  <c r="AI125" i="11" s="1"/>
  <c r="AI126" i="11"/>
  <c r="AI127" i="11"/>
  <c r="AI128" i="11"/>
  <c r="AI129" i="11"/>
  <c r="AI134" i="11"/>
  <c r="AI135" i="11"/>
  <c r="AI136" i="11"/>
  <c r="AI138" i="11"/>
  <c r="AH124" i="11"/>
  <c r="AG124" i="11"/>
  <c r="AG120" i="11" s="1"/>
  <c r="AF124" i="11"/>
  <c r="AE125" i="11"/>
  <c r="AE126" i="11"/>
  <c r="AE127" i="11"/>
  <c r="AE128" i="11"/>
  <c r="AE129" i="11"/>
  <c r="AE130" i="11"/>
  <c r="AE131" i="11"/>
  <c r="AE132" i="11"/>
  <c r="AE133" i="11"/>
  <c r="AE134" i="11"/>
  <c r="AE135" i="11"/>
  <c r="AE136" i="11"/>
  <c r="AE137" i="11"/>
  <c r="AE138" i="11"/>
  <c r="AD124" i="11"/>
  <c r="AC124" i="11"/>
  <c r="AB124" i="11"/>
  <c r="AA125" i="11"/>
  <c r="AA126" i="11"/>
  <c r="AA127" i="11"/>
  <c r="AA128" i="11"/>
  <c r="AA124" i="11" s="1"/>
  <c r="AA129" i="11"/>
  <c r="AA130" i="11"/>
  <c r="AA131" i="11"/>
  <c r="AA132" i="11"/>
  <c r="AA133" i="11"/>
  <c r="AA134" i="11"/>
  <c r="AA135" i="11"/>
  <c r="AA136" i="11"/>
  <c r="AA137" i="11"/>
  <c r="AA138" i="11"/>
  <c r="Z124" i="11"/>
  <c r="Y124" i="11"/>
  <c r="X124" i="11"/>
  <c r="W125" i="11"/>
  <c r="W126" i="11"/>
  <c r="W127" i="11"/>
  <c r="W128" i="11"/>
  <c r="W129" i="11"/>
  <c r="W130" i="11"/>
  <c r="W131" i="11"/>
  <c r="W132" i="11"/>
  <c r="W133" i="11"/>
  <c r="W134" i="11"/>
  <c r="W135" i="11"/>
  <c r="W136" i="11"/>
  <c r="W137" i="11"/>
  <c r="W138" i="11"/>
  <c r="V124" i="11"/>
  <c r="U124" i="11"/>
  <c r="U120" i="11" s="1"/>
  <c r="T124" i="11"/>
  <c r="S125" i="11"/>
  <c r="S126" i="11"/>
  <c r="S127" i="11"/>
  <c r="S128" i="11"/>
  <c r="S129" i="11"/>
  <c r="BF129" i="11" s="1"/>
  <c r="S130" i="11"/>
  <c r="S131" i="11"/>
  <c r="S132" i="11"/>
  <c r="S133" i="11"/>
  <c r="S134" i="11"/>
  <c r="S135" i="11"/>
  <c r="S136" i="11"/>
  <c r="S137" i="11"/>
  <c r="S138" i="11"/>
  <c r="R124" i="11"/>
  <c r="Q124" i="11"/>
  <c r="Q120" i="11" s="1"/>
  <c r="P124" i="11"/>
  <c r="O124" i="11"/>
  <c r="N137" i="11"/>
  <c r="M137" i="11" s="1"/>
  <c r="N133" i="11"/>
  <c r="N135" i="11"/>
  <c r="N124" i="11"/>
  <c r="M126" i="11"/>
  <c r="M127" i="11"/>
  <c r="M128" i="11"/>
  <c r="M129" i="11"/>
  <c r="M131" i="11"/>
  <c r="M132" i="11"/>
  <c r="M125" i="11"/>
  <c r="M130" i="11"/>
  <c r="M133" i="11"/>
  <c r="M135" i="11"/>
  <c r="L124" i="11"/>
  <c r="K134" i="11"/>
  <c r="K135" i="11"/>
  <c r="K136" i="11"/>
  <c r="K137" i="11"/>
  <c r="K138" i="11"/>
  <c r="K133" i="11"/>
  <c r="J124" i="11"/>
  <c r="I125" i="11"/>
  <c r="G125" i="11" s="1"/>
  <c r="I126" i="11"/>
  <c r="I127" i="11"/>
  <c r="I128" i="11"/>
  <c r="G128" i="11" s="1"/>
  <c r="I129" i="11"/>
  <c r="G126" i="11"/>
  <c r="G127" i="11"/>
  <c r="G129" i="11"/>
  <c r="BC121" i="11"/>
  <c r="BB121" i="11"/>
  <c r="BA121" i="11"/>
  <c r="BA120" i="11" s="1"/>
  <c r="AZ121" i="11"/>
  <c r="AY121" i="11"/>
  <c r="AX121" i="11"/>
  <c r="AW121" i="11"/>
  <c r="AV122" i="11"/>
  <c r="AV123" i="11"/>
  <c r="AU121" i="11"/>
  <c r="AT121" i="11"/>
  <c r="AS121" i="11"/>
  <c r="AQ122" i="11"/>
  <c r="AQ123" i="11"/>
  <c r="AQ121" i="11"/>
  <c r="AP121" i="11"/>
  <c r="AO121" i="11"/>
  <c r="AM122" i="11"/>
  <c r="AM121" i="11" s="1"/>
  <c r="AM123" i="11"/>
  <c r="AL121" i="11"/>
  <c r="AK121" i="11"/>
  <c r="AJ121" i="11"/>
  <c r="AI122" i="11"/>
  <c r="AI123" i="11"/>
  <c r="AI121" i="11"/>
  <c r="AH121" i="11"/>
  <c r="AH120" i="11" s="1"/>
  <c r="AG121" i="11"/>
  <c r="AF122" i="11"/>
  <c r="AF121" i="11"/>
  <c r="AF120" i="11" s="1"/>
  <c r="AE122" i="11"/>
  <c r="AE121" i="11" s="1"/>
  <c r="AE123" i="11"/>
  <c r="AD121" i="11"/>
  <c r="AD120" i="11" s="1"/>
  <c r="AC121" i="11"/>
  <c r="AB121" i="11"/>
  <c r="AA122" i="11"/>
  <c r="AA123" i="11"/>
  <c r="AA121" i="11"/>
  <c r="Z121" i="11"/>
  <c r="Z120" i="11" s="1"/>
  <c r="Y121" i="11"/>
  <c r="X121" i="11"/>
  <c r="W122" i="11"/>
  <c r="W123" i="11"/>
  <c r="V121" i="11"/>
  <c r="V120" i="11" s="1"/>
  <c r="U121" i="11"/>
  <c r="T121" i="11"/>
  <c r="T120" i="11" s="1"/>
  <c r="S122" i="11"/>
  <c r="S123" i="11"/>
  <c r="S121" i="11"/>
  <c r="R121" i="11"/>
  <c r="R120" i="11" s="1"/>
  <c r="Q121" i="11"/>
  <c r="P121" i="11"/>
  <c r="O121" i="11"/>
  <c r="O120" i="11" s="1"/>
  <c r="N121" i="11"/>
  <c r="N120" i="11" s="1"/>
  <c r="M121" i="11"/>
  <c r="L121" i="11"/>
  <c r="K121" i="11"/>
  <c r="J121" i="11"/>
  <c r="J120" i="11" s="1"/>
  <c r="I121" i="11"/>
  <c r="BC120" i="11"/>
  <c r="BB120" i="11"/>
  <c r="AX120" i="11"/>
  <c r="AU120" i="11"/>
  <c r="AO120" i="11"/>
  <c r="AK120" i="11"/>
  <c r="AC120" i="11"/>
  <c r="AB120" i="11"/>
  <c r="Y120" i="11"/>
  <c r="X120" i="11"/>
  <c r="P120" i="11"/>
  <c r="L120" i="11"/>
  <c r="G121" i="11"/>
  <c r="BE77" i="11"/>
  <c r="BE121" i="11"/>
  <c r="AW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U96" i="11"/>
  <c r="AT96" i="11"/>
  <c r="AS96" i="11"/>
  <c r="AQ97" i="11"/>
  <c r="AQ98" i="11"/>
  <c r="AQ99" i="11"/>
  <c r="AQ100" i="11"/>
  <c r="AQ101" i="11"/>
  <c r="AQ102" i="11"/>
  <c r="AQ103" i="11"/>
  <c r="AQ104" i="11"/>
  <c r="AQ105" i="11"/>
  <c r="AQ106" i="11"/>
  <c r="AQ107" i="11"/>
  <c r="AQ108" i="11"/>
  <c r="AQ109" i="11"/>
  <c r="AQ110" i="11"/>
  <c r="AQ111" i="11"/>
  <c r="AQ112" i="11"/>
  <c r="AQ113" i="11"/>
  <c r="AQ114" i="11"/>
  <c r="AQ115" i="11"/>
  <c r="AQ116" i="11"/>
  <c r="AQ117" i="11"/>
  <c r="AQ118" i="11"/>
  <c r="AQ119" i="11"/>
  <c r="AQ96" i="11"/>
  <c r="AP96" i="11"/>
  <c r="AO96" i="11"/>
  <c r="AM97" i="11"/>
  <c r="AM98" i="11"/>
  <c r="AM99" i="11"/>
  <c r="AM100" i="11"/>
  <c r="AM101" i="11"/>
  <c r="AM102" i="11"/>
  <c r="AM103" i="11"/>
  <c r="BF103" i="11" s="1"/>
  <c r="AM104" i="11"/>
  <c r="AM105" i="11"/>
  <c r="AM106" i="11"/>
  <c r="AM107" i="11"/>
  <c r="BF107" i="11" s="1"/>
  <c r="AM108" i="11"/>
  <c r="AM109" i="11"/>
  <c r="AM110" i="11"/>
  <c r="AM111" i="11"/>
  <c r="AM112" i="11"/>
  <c r="AM113" i="11"/>
  <c r="AM114" i="11"/>
  <c r="AM115" i="11"/>
  <c r="BF115" i="11" s="1"/>
  <c r="AM116" i="11"/>
  <c r="AM117" i="11"/>
  <c r="AM118" i="11"/>
  <c r="BF118" i="11" s="1"/>
  <c r="AM119" i="11"/>
  <c r="BF119" i="11" s="1"/>
  <c r="AL96" i="11"/>
  <c r="AK96" i="11"/>
  <c r="AJ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H96" i="11"/>
  <c r="AG96" i="11"/>
  <c r="AF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D96" i="11"/>
  <c r="AC96" i="11"/>
  <c r="AB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Z96" i="11"/>
  <c r="Y96" i="11"/>
  <c r="Y77" i="11" s="1"/>
  <c r="X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V96" i="11"/>
  <c r="U96" i="11"/>
  <c r="T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R96" i="11"/>
  <c r="Q96" i="11"/>
  <c r="P96" i="11"/>
  <c r="O96" i="11"/>
  <c r="N96" i="11"/>
  <c r="M96" i="11"/>
  <c r="L96" i="11"/>
  <c r="K96" i="11"/>
  <c r="K77" i="11" s="1"/>
  <c r="J96" i="11"/>
  <c r="I96" i="11"/>
  <c r="G96" i="11"/>
  <c r="BC86" i="11"/>
  <c r="BB86" i="11"/>
  <c r="BA86" i="11"/>
  <c r="AZ86" i="11"/>
  <c r="AY86" i="11"/>
  <c r="AY77" i="11" s="1"/>
  <c r="AX86" i="11"/>
  <c r="AW86" i="11"/>
  <c r="AV87" i="11"/>
  <c r="AV86" i="11" s="1"/>
  <c r="AV88" i="11"/>
  <c r="AV89" i="11"/>
  <c r="AV90" i="11"/>
  <c r="AV91" i="11"/>
  <c r="AV92" i="11"/>
  <c r="AV93" i="11"/>
  <c r="AV94" i="11"/>
  <c r="AV95" i="11"/>
  <c r="AU86" i="11"/>
  <c r="AT86" i="11"/>
  <c r="AS86" i="11"/>
  <c r="AQ87" i="11"/>
  <c r="AQ86" i="11" s="1"/>
  <c r="AQ88" i="11"/>
  <c r="AQ89" i="11"/>
  <c r="AQ90" i="11"/>
  <c r="AQ91" i="11"/>
  <c r="AQ92" i="11"/>
  <c r="AQ93" i="11"/>
  <c r="AQ94" i="11"/>
  <c r="AQ95" i="11"/>
  <c r="AP86" i="11"/>
  <c r="AO86" i="11"/>
  <c r="AM87" i="11"/>
  <c r="AM88" i="11"/>
  <c r="BF88" i="11" s="1"/>
  <c r="AM89" i="11"/>
  <c r="AM90" i="11"/>
  <c r="AM91" i="11"/>
  <c r="AM92" i="11"/>
  <c r="AM93" i="11"/>
  <c r="AM94" i="11"/>
  <c r="AM95" i="11"/>
  <c r="AL86" i="11"/>
  <c r="AK86" i="11"/>
  <c r="AK77" i="11" s="1"/>
  <c r="AJ87" i="11"/>
  <c r="AJ88" i="11"/>
  <c r="AI88" i="11" s="1"/>
  <c r="AJ89" i="11"/>
  <c r="AJ90" i="11"/>
  <c r="AJ91" i="11"/>
  <c r="AI91" i="11" s="1"/>
  <c r="AJ92" i="11"/>
  <c r="AI92" i="11" s="1"/>
  <c r="AJ93" i="11"/>
  <c r="AJ94" i="11"/>
  <c r="AJ95" i="11"/>
  <c r="AI95" i="11" s="1"/>
  <c r="AI89" i="11"/>
  <c r="AI90" i="11"/>
  <c r="AI93" i="11"/>
  <c r="AI94" i="11"/>
  <c r="AH86" i="11"/>
  <c r="AH77" i="11" s="1"/>
  <c r="AG86" i="11"/>
  <c r="AF87" i="11"/>
  <c r="AF88" i="11"/>
  <c r="AF89" i="11"/>
  <c r="AE89" i="11" s="1"/>
  <c r="AF90" i="11"/>
  <c r="AE90" i="11" s="1"/>
  <c r="AF91" i="11"/>
  <c r="AF92" i="11"/>
  <c r="AF93" i="11"/>
  <c r="AE93" i="11" s="1"/>
  <c r="AF94" i="11"/>
  <c r="AE94" i="11" s="1"/>
  <c r="AF95" i="11"/>
  <c r="AE87" i="11"/>
  <c r="AE91" i="11"/>
  <c r="AE92" i="11"/>
  <c r="AE95" i="11"/>
  <c r="AD86" i="11"/>
  <c r="AC86" i="11"/>
  <c r="AB95" i="11"/>
  <c r="AA87" i="11"/>
  <c r="AA88" i="11"/>
  <c r="AA89" i="11"/>
  <c r="AA90" i="11"/>
  <c r="AA91" i="11"/>
  <c r="AA92" i="11"/>
  <c r="AA93" i="11"/>
  <c r="AA94" i="11"/>
  <c r="Z86" i="11"/>
  <c r="Y86" i="11"/>
  <c r="X86" i="11"/>
  <c r="W87" i="11"/>
  <c r="W88" i="11"/>
  <c r="W89" i="11"/>
  <c r="W90" i="11"/>
  <c r="W91" i="11"/>
  <c r="W92" i="11"/>
  <c r="W93" i="11"/>
  <c r="W94" i="11"/>
  <c r="W95" i="11"/>
  <c r="W86" i="11"/>
  <c r="V86" i="11"/>
  <c r="U86" i="11"/>
  <c r="T86" i="11"/>
  <c r="T77" i="11" s="1"/>
  <c r="S87" i="11"/>
  <c r="S88" i="11"/>
  <c r="S89" i="11"/>
  <c r="S90" i="11"/>
  <c r="S91" i="11"/>
  <c r="S92" i="11"/>
  <c r="S93" i="11"/>
  <c r="S94" i="11"/>
  <c r="S95" i="11"/>
  <c r="R86" i="11"/>
  <c r="Q86" i="11"/>
  <c r="Q77" i="11" s="1"/>
  <c r="P86" i="11"/>
  <c r="O86" i="11"/>
  <c r="O77" i="11" s="1"/>
  <c r="N86" i="11"/>
  <c r="M86" i="11"/>
  <c r="L86" i="11"/>
  <c r="K86" i="11"/>
  <c r="J86" i="11"/>
  <c r="I86" i="11"/>
  <c r="G87" i="11"/>
  <c r="G88" i="11"/>
  <c r="G89" i="11"/>
  <c r="G90" i="11"/>
  <c r="G91" i="11"/>
  <c r="G92" i="11"/>
  <c r="G93" i="11"/>
  <c r="G94" i="11"/>
  <c r="G95" i="11"/>
  <c r="BC78" i="11"/>
  <c r="BB78" i="11"/>
  <c r="BB77" i="11" s="1"/>
  <c r="BA78" i="11"/>
  <c r="BA77" i="11" s="1"/>
  <c r="AZ78" i="11"/>
  <c r="AY78" i="11"/>
  <c r="AX78" i="11"/>
  <c r="AX77" i="11" s="1"/>
  <c r="AW78" i="11"/>
  <c r="AW77" i="11" s="1"/>
  <c r="AV79" i="11"/>
  <c r="AV80" i="11"/>
  <c r="AV81" i="11"/>
  <c r="AV82" i="11"/>
  <c r="AV83" i="11"/>
  <c r="AV84" i="11"/>
  <c r="AV85" i="11"/>
  <c r="AV78" i="11"/>
  <c r="AU78" i="11"/>
  <c r="AT78" i="11"/>
  <c r="AS78" i="11"/>
  <c r="AS77" i="11" s="1"/>
  <c r="AQ79" i="11"/>
  <c r="AQ78" i="11" s="1"/>
  <c r="AQ80" i="11"/>
  <c r="AQ81" i="11"/>
  <c r="AQ82" i="11"/>
  <c r="AQ83" i="11"/>
  <c r="AQ84" i="11"/>
  <c r="AQ85" i="11"/>
  <c r="AP78" i="11"/>
  <c r="AO78" i="11"/>
  <c r="AM79" i="11"/>
  <c r="AM80" i="11"/>
  <c r="AM81" i="11"/>
  <c r="BF81" i="11" s="1"/>
  <c r="AM82" i="11"/>
  <c r="AM83" i="11"/>
  <c r="AM84" i="11"/>
  <c r="AM85" i="11"/>
  <c r="AL78" i="11"/>
  <c r="AK78" i="11"/>
  <c r="AJ79" i="11"/>
  <c r="AJ80" i="11"/>
  <c r="AJ81" i="11"/>
  <c r="AI81" i="11" s="1"/>
  <c r="AJ82" i="11"/>
  <c r="AI82" i="11" s="1"/>
  <c r="AJ83" i="11"/>
  <c r="AI83" i="11" s="1"/>
  <c r="AJ84" i="11"/>
  <c r="AI84" i="11" s="1"/>
  <c r="AJ85" i="11"/>
  <c r="AI80" i="11"/>
  <c r="AI85" i="11"/>
  <c r="AH78" i="11"/>
  <c r="AG78" i="11"/>
  <c r="AG77" i="11" s="1"/>
  <c r="AF79" i="11"/>
  <c r="AF80" i="11"/>
  <c r="AF78" i="11" s="1"/>
  <c r="AF81" i="11"/>
  <c r="AF82" i="11"/>
  <c r="AF83" i="11"/>
  <c r="AF84" i="11"/>
  <c r="AE84" i="11" s="1"/>
  <c r="AF85" i="11"/>
  <c r="AE85" i="11" s="1"/>
  <c r="AE79" i="11"/>
  <c r="AE80" i="11"/>
  <c r="AE81" i="11"/>
  <c r="AE82" i="11"/>
  <c r="AE83" i="11"/>
  <c r="AD78" i="11"/>
  <c r="AC78" i="11"/>
  <c r="AB78" i="11"/>
  <c r="AA79" i="11"/>
  <c r="AA80" i="11"/>
  <c r="AA81" i="11"/>
  <c r="AA78" i="11" s="1"/>
  <c r="AA82" i="11"/>
  <c r="AA83" i="11"/>
  <c r="AA84" i="11"/>
  <c r="AA85" i="11"/>
  <c r="Z78" i="11"/>
  <c r="Y78" i="11"/>
  <c r="X78" i="11"/>
  <c r="X77" i="11" s="1"/>
  <c r="W79" i="11"/>
  <c r="W80" i="11"/>
  <c r="W81" i="11"/>
  <c r="W82" i="11"/>
  <c r="W83" i="11"/>
  <c r="W84" i="11"/>
  <c r="W85" i="11"/>
  <c r="V78" i="11"/>
  <c r="U78" i="11"/>
  <c r="U77" i="11" s="1"/>
  <c r="T78" i="11"/>
  <c r="S79" i="11"/>
  <c r="S80" i="11"/>
  <c r="S81" i="11"/>
  <c r="S82" i="11"/>
  <c r="S83" i="11"/>
  <c r="BF83" i="11" s="1"/>
  <c r="S84" i="11"/>
  <c r="S85" i="11"/>
  <c r="R78" i="11"/>
  <c r="Q78" i="11"/>
  <c r="P78" i="11"/>
  <c r="P77" i="11" s="1"/>
  <c r="O78" i="11"/>
  <c r="N78" i="11"/>
  <c r="N77" i="11" s="1"/>
  <c r="M78" i="11"/>
  <c r="M77" i="11" s="1"/>
  <c r="L78" i="11"/>
  <c r="L77" i="11" s="1"/>
  <c r="K78" i="11"/>
  <c r="J78" i="11"/>
  <c r="I78" i="11"/>
  <c r="I77" i="11" s="1"/>
  <c r="BC77" i="11"/>
  <c r="AZ77" i="11"/>
  <c r="AU77" i="11"/>
  <c r="AT77" i="11"/>
  <c r="AL77" i="11"/>
  <c r="AD77" i="11"/>
  <c r="AC77" i="11"/>
  <c r="V77" i="11"/>
  <c r="R77" i="11"/>
  <c r="J77" i="11"/>
  <c r="G80" i="11"/>
  <c r="G81" i="11"/>
  <c r="G79" i="11"/>
  <c r="G78" i="11" s="1"/>
  <c r="G82" i="11"/>
  <c r="G83" i="11"/>
  <c r="G84" i="11"/>
  <c r="G85" i="11"/>
  <c r="BE24" i="11"/>
  <c r="AW72" i="11"/>
  <c r="AV72" i="11" s="1"/>
  <c r="AV57" i="11"/>
  <c r="AV58" i="11"/>
  <c r="AV59" i="11"/>
  <c r="AV60" i="11"/>
  <c r="AV61" i="11"/>
  <c r="AV62" i="11"/>
  <c r="AV63" i="11"/>
  <c r="AV64" i="11"/>
  <c r="AV65" i="11"/>
  <c r="AV66" i="11"/>
  <c r="AV67" i="11"/>
  <c r="AV68" i="11"/>
  <c r="AV69" i="11"/>
  <c r="AV70" i="11"/>
  <c r="AV71" i="11"/>
  <c r="AV73" i="11"/>
  <c r="AV74" i="11"/>
  <c r="AV75" i="11"/>
  <c r="AV76" i="11"/>
  <c r="AQ57" i="11"/>
  <c r="AQ58" i="11"/>
  <c r="AQ59" i="11"/>
  <c r="AQ60" i="11"/>
  <c r="AQ61" i="11"/>
  <c r="AQ62" i="11"/>
  <c r="AQ63" i="11"/>
  <c r="AQ64" i="11"/>
  <c r="AQ65" i="11"/>
  <c r="AQ66" i="11"/>
  <c r="AQ67" i="11"/>
  <c r="AQ68" i="11"/>
  <c r="AQ69" i="11"/>
  <c r="AQ70" i="11"/>
  <c r="AQ71" i="11"/>
  <c r="AQ72" i="11"/>
  <c r="AQ73" i="11"/>
  <c r="AQ74" i="11"/>
  <c r="AQ75" i="11"/>
  <c r="AQ76" i="11"/>
  <c r="AM57" i="11"/>
  <c r="AM58" i="11"/>
  <c r="AM59" i="11"/>
  <c r="AM60" i="11"/>
  <c r="AM61" i="11"/>
  <c r="AM62" i="11"/>
  <c r="AM63" i="11"/>
  <c r="AM64" i="11"/>
  <c r="AM65" i="11"/>
  <c r="AM66" i="11"/>
  <c r="AM67" i="11"/>
  <c r="AM68" i="11"/>
  <c r="AM69" i="11"/>
  <c r="AM70" i="11"/>
  <c r="AM71" i="11"/>
  <c r="AM72" i="11"/>
  <c r="AM73" i="11"/>
  <c r="AM74" i="11"/>
  <c r="AM75" i="11"/>
  <c r="AM76" i="11"/>
  <c r="AI57" i="11"/>
  <c r="AI58" i="11"/>
  <c r="AI59" i="11"/>
  <c r="AI60" i="11"/>
  <c r="AI61" i="11"/>
  <c r="AI62" i="11"/>
  <c r="AI63" i="11"/>
  <c r="AI64" i="11"/>
  <c r="AI65" i="11"/>
  <c r="AI66" i="11"/>
  <c r="AI67" i="11"/>
  <c r="AI68" i="11"/>
  <c r="AI69" i="11"/>
  <c r="AI70" i="11"/>
  <c r="AI71" i="11"/>
  <c r="AI72" i="11"/>
  <c r="AI73" i="11"/>
  <c r="AI74" i="11"/>
  <c r="AI75" i="11"/>
  <c r="AI76" i="11"/>
  <c r="AE57" i="11"/>
  <c r="AE58" i="11"/>
  <c r="AE59" i="11"/>
  <c r="AE60" i="11"/>
  <c r="AE61" i="11"/>
  <c r="AE62" i="11"/>
  <c r="AE63" i="11"/>
  <c r="AE64" i="11"/>
  <c r="AE65" i="11"/>
  <c r="AE66" i="11"/>
  <c r="AE67" i="11"/>
  <c r="AE68" i="11"/>
  <c r="AE69" i="11"/>
  <c r="AE70" i="11"/>
  <c r="AE71" i="11"/>
  <c r="AE72" i="11"/>
  <c r="AE73" i="11"/>
  <c r="AE74" i="11"/>
  <c r="AE75" i="11"/>
  <c r="AE76" i="11"/>
  <c r="AA57" i="11"/>
  <c r="AA58" i="11"/>
  <c r="AA59" i="11"/>
  <c r="AA60" i="11"/>
  <c r="AA61" i="11"/>
  <c r="AA62" i="11"/>
  <c r="AA63" i="11"/>
  <c r="AA64" i="11"/>
  <c r="AA65" i="11"/>
  <c r="AA66" i="11"/>
  <c r="AA67" i="11"/>
  <c r="AA68" i="11"/>
  <c r="AA69" i="11"/>
  <c r="AA70" i="11"/>
  <c r="AA71" i="11"/>
  <c r="AA72" i="11"/>
  <c r="AA73" i="11"/>
  <c r="AA74" i="11"/>
  <c r="AA75" i="11"/>
  <c r="AA76" i="11"/>
  <c r="W57" i="11"/>
  <c r="W58" i="11"/>
  <c r="W59" i="11"/>
  <c r="W60" i="11"/>
  <c r="W61" i="11"/>
  <c r="W62" i="11"/>
  <c r="W63" i="11"/>
  <c r="W64" i="11"/>
  <c r="W65" i="11"/>
  <c r="W66" i="11"/>
  <c r="W67" i="11"/>
  <c r="W68" i="11"/>
  <c r="W69" i="11"/>
  <c r="W70" i="11"/>
  <c r="W71" i="11"/>
  <c r="W72" i="11"/>
  <c r="W73" i="11"/>
  <c r="W74" i="11"/>
  <c r="W75" i="11"/>
  <c r="W76" i="11"/>
  <c r="S57" i="11"/>
  <c r="S58" i="11"/>
  <c r="S59" i="11"/>
  <c r="S60" i="11"/>
  <c r="S61" i="11"/>
  <c r="S62" i="11"/>
  <c r="S63" i="11"/>
  <c r="S64" i="11"/>
  <c r="S65" i="11"/>
  <c r="S66" i="11"/>
  <c r="S67" i="11"/>
  <c r="S68" i="11"/>
  <c r="S69" i="11"/>
  <c r="S70" i="11"/>
  <c r="S71" i="11"/>
  <c r="S72" i="11"/>
  <c r="S73" i="11"/>
  <c r="S74" i="11"/>
  <c r="S75" i="11"/>
  <c r="S76" i="11"/>
  <c r="L72" i="11"/>
  <c r="K72" i="11" s="1"/>
  <c r="K57" i="11"/>
  <c r="K58" i="11"/>
  <c r="K59" i="11"/>
  <c r="K60" i="11"/>
  <c r="K61" i="11"/>
  <c r="K62" i="11"/>
  <c r="K63" i="11"/>
  <c r="K64" i="11"/>
  <c r="K65" i="11"/>
  <c r="K66" i="11"/>
  <c r="K67" i="11"/>
  <c r="K68" i="11"/>
  <c r="K69" i="11"/>
  <c r="K70" i="11"/>
  <c r="K71" i="11"/>
  <c r="K73" i="11"/>
  <c r="K74" i="11"/>
  <c r="K75" i="11"/>
  <c r="K76" i="11"/>
  <c r="G57" i="11"/>
  <c r="G58" i="11"/>
  <c r="G59" i="11"/>
  <c r="G60" i="11"/>
  <c r="G61" i="11"/>
  <c r="G62" i="11"/>
  <c r="G63" i="11"/>
  <c r="G64" i="11"/>
  <c r="G65" i="11"/>
  <c r="G66" i="11"/>
  <c r="G67" i="11"/>
  <c r="G68" i="11"/>
  <c r="G69" i="11"/>
  <c r="G70" i="11"/>
  <c r="G71" i="11"/>
  <c r="G72" i="11"/>
  <c r="G73" i="11"/>
  <c r="G74" i="11"/>
  <c r="G75" i="11"/>
  <c r="G76" i="11"/>
  <c r="BC25" i="11"/>
  <c r="BC38" i="11"/>
  <c r="BC24" i="11"/>
  <c r="BC12" i="11" s="1"/>
  <c r="BB25" i="11"/>
  <c r="BB38" i="11"/>
  <c r="BB24" i="11"/>
  <c r="BA25" i="11"/>
  <c r="BA24" i="11" s="1"/>
  <c r="BA38" i="11"/>
  <c r="AZ25" i="11"/>
  <c r="AZ38" i="11"/>
  <c r="AZ24" i="11"/>
  <c r="AY25" i="11"/>
  <c r="AY38" i="11"/>
  <c r="AY24" i="11"/>
  <c r="AX25" i="11"/>
  <c r="AX38" i="11"/>
  <c r="AX24" i="11"/>
  <c r="AW25" i="11"/>
  <c r="AW39" i="11"/>
  <c r="AW40" i="11"/>
  <c r="AW44" i="11"/>
  <c r="AW46" i="11"/>
  <c r="AV46" i="11" s="1"/>
  <c r="AW47" i="11"/>
  <c r="AW48" i="11"/>
  <c r="AV48" i="11" s="1"/>
  <c r="AW49" i="11"/>
  <c r="AV49" i="11" s="1"/>
  <c r="AW50" i="11"/>
  <c r="AV50" i="11" s="1"/>
  <c r="AW51" i="11"/>
  <c r="AV51" i="11" s="1"/>
  <c r="AW52" i="11"/>
  <c r="AW54" i="11"/>
  <c r="AW55" i="11"/>
  <c r="AV26" i="11"/>
  <c r="AV27" i="11"/>
  <c r="AV28" i="11"/>
  <c r="AV29" i="11"/>
  <c r="AV25" i="11" s="1"/>
  <c r="AV30" i="11"/>
  <c r="AV31" i="11"/>
  <c r="AV32" i="11"/>
  <c r="AV33" i="11"/>
  <c r="AV34" i="11"/>
  <c r="AV35" i="11"/>
  <c r="AV36" i="11"/>
  <c r="AV37" i="11"/>
  <c r="AV40" i="11"/>
  <c r="AV44" i="11"/>
  <c r="AV47" i="11"/>
  <c r="AV52" i="11"/>
  <c r="AV54" i="11"/>
  <c r="AV55" i="11"/>
  <c r="AU25" i="11"/>
  <c r="AU24" i="11" s="1"/>
  <c r="AU38" i="11"/>
  <c r="AT25" i="11"/>
  <c r="AT38" i="11"/>
  <c r="AS25" i="11"/>
  <c r="AS38" i="11"/>
  <c r="AS24" i="11"/>
  <c r="AQ26" i="11"/>
  <c r="AQ27" i="11"/>
  <c r="AQ28" i="11"/>
  <c r="AQ29" i="11"/>
  <c r="AQ30" i="11"/>
  <c r="AQ31" i="11"/>
  <c r="AQ32" i="11"/>
  <c r="AQ33" i="11"/>
  <c r="AQ34" i="11"/>
  <c r="AQ35" i="11"/>
  <c r="AQ36" i="11"/>
  <c r="AQ37" i="11"/>
  <c r="AQ25" i="11"/>
  <c r="AQ39" i="11"/>
  <c r="AQ40" i="11"/>
  <c r="AQ44" i="11"/>
  <c r="AQ46" i="11"/>
  <c r="AQ47" i="11"/>
  <c r="AQ48" i="11"/>
  <c r="AQ49" i="11"/>
  <c r="AQ50" i="11"/>
  <c r="AQ51" i="11"/>
  <c r="AQ52" i="11"/>
  <c r="AQ54" i="11"/>
  <c r="AQ55" i="11"/>
  <c r="AP25" i="11"/>
  <c r="AP38" i="11"/>
  <c r="AP24" i="11"/>
  <c r="AO25" i="11"/>
  <c r="AO24" i="11" s="1"/>
  <c r="AO38" i="11"/>
  <c r="AM37" i="11"/>
  <c r="AM25" i="11"/>
  <c r="AM39" i="11"/>
  <c r="AM40" i="11"/>
  <c r="AM41" i="11"/>
  <c r="AM42" i="11"/>
  <c r="AM43" i="11"/>
  <c r="AM44" i="11"/>
  <c r="AM45" i="11"/>
  <c r="AM46" i="11"/>
  <c r="AM47" i="11"/>
  <c r="BF47" i="11" s="1"/>
  <c r="AM48" i="11"/>
  <c r="AM49" i="11"/>
  <c r="AM50" i="11"/>
  <c r="AM51" i="11"/>
  <c r="BF51" i="11" s="1"/>
  <c r="AM52" i="11"/>
  <c r="AM53" i="11"/>
  <c r="AM54" i="11"/>
  <c r="AM55" i="11"/>
  <c r="AL25" i="11"/>
  <c r="AL38" i="11"/>
  <c r="AK25" i="11"/>
  <c r="AK38" i="11"/>
  <c r="AK24" i="11"/>
  <c r="AJ25" i="11"/>
  <c r="AJ38" i="11"/>
  <c r="AJ24" i="11"/>
  <c r="AI26" i="11"/>
  <c r="AI27" i="11"/>
  <c r="AI28" i="11"/>
  <c r="AI29" i="11"/>
  <c r="AI30" i="11"/>
  <c r="AI31" i="11"/>
  <c r="AI32" i="11"/>
  <c r="AI33" i="11"/>
  <c r="AI34" i="11"/>
  <c r="AI35" i="11"/>
  <c r="AI36" i="11"/>
  <c r="AI37" i="11"/>
  <c r="AI39" i="11"/>
  <c r="AI40" i="11"/>
  <c r="AI41" i="11"/>
  <c r="AI42" i="11"/>
  <c r="AI43" i="11"/>
  <c r="AI44" i="11"/>
  <c r="AI45" i="11"/>
  <c r="AI46" i="11"/>
  <c r="AI47" i="11"/>
  <c r="AI48" i="11"/>
  <c r="AI49" i="11"/>
  <c r="AI50" i="11"/>
  <c r="AI51" i="11"/>
  <c r="AI52" i="11"/>
  <c r="AI53" i="11"/>
  <c r="AI54" i="11"/>
  <c r="AI55" i="11"/>
  <c r="AH25" i="11"/>
  <c r="AH24" i="11" s="1"/>
  <c r="AH38" i="11"/>
  <c r="AG25" i="11"/>
  <c r="AG24" i="11" s="1"/>
  <c r="AG38" i="11"/>
  <c r="AF25" i="11"/>
  <c r="AF24" i="11" s="1"/>
  <c r="AF38" i="11"/>
  <c r="AE26" i="11"/>
  <c r="AE27" i="11"/>
  <c r="AE28" i="11"/>
  <c r="AE29" i="11"/>
  <c r="AE30" i="11"/>
  <c r="AE31" i="11"/>
  <c r="AE32" i="11"/>
  <c r="AE33" i="11"/>
  <c r="AE34" i="11"/>
  <c r="AE35" i="11"/>
  <c r="AE36" i="11"/>
  <c r="AE37" i="11"/>
  <c r="AE39" i="11"/>
  <c r="AE40" i="11"/>
  <c r="AE41" i="11"/>
  <c r="AE42" i="11"/>
  <c r="AE43" i="11"/>
  <c r="AE44" i="11"/>
  <c r="AE45" i="11"/>
  <c r="AE46" i="11"/>
  <c r="AE47" i="11"/>
  <c r="AE38" i="11" s="1"/>
  <c r="AE48" i="11"/>
  <c r="AE49" i="11"/>
  <c r="AE50" i="11"/>
  <c r="AE51" i="11"/>
  <c r="AE52" i="11"/>
  <c r="AE53" i="11"/>
  <c r="AE54" i="11"/>
  <c r="AE55" i="11"/>
  <c r="AD25" i="11"/>
  <c r="AD38" i="11"/>
  <c r="AD24" i="11"/>
  <c r="AC25" i="11"/>
  <c r="AC24" i="11" s="1"/>
  <c r="AC38" i="11"/>
  <c r="AB25" i="11"/>
  <c r="AB38" i="11"/>
  <c r="AA26" i="11"/>
  <c r="AA27" i="11"/>
  <c r="AA25" i="11" s="1"/>
  <c r="AA28" i="11"/>
  <c r="AA29" i="11"/>
  <c r="AA30" i="11"/>
  <c r="AA31" i="11"/>
  <c r="AA32" i="11"/>
  <c r="AA33" i="11"/>
  <c r="AA34" i="11"/>
  <c r="AA35" i="11"/>
  <c r="AA36" i="11"/>
  <c r="AA37" i="11"/>
  <c r="AA39" i="11"/>
  <c r="AA40" i="11"/>
  <c r="AA41" i="11"/>
  <c r="AA42" i="11"/>
  <c r="AA43" i="11"/>
  <c r="AA44" i="11"/>
  <c r="AA45" i="11"/>
  <c r="AA46" i="11"/>
  <c r="AA47" i="11"/>
  <c r="AA48" i="11"/>
  <c r="AA49" i="11"/>
  <c r="AA50" i="11"/>
  <c r="AA51" i="11"/>
  <c r="AA52" i="11"/>
  <c r="AA53" i="11"/>
  <c r="AA54" i="11"/>
  <c r="AA55" i="11"/>
  <c r="Z25" i="11"/>
  <c r="Z38" i="11"/>
  <c r="Z24" i="11"/>
  <c r="Y25" i="11"/>
  <c r="Y38" i="11"/>
  <c r="Y24" i="11" s="1"/>
  <c r="X25" i="11"/>
  <c r="X38" i="11"/>
  <c r="X24" i="11"/>
  <c r="W26" i="11"/>
  <c r="W27" i="11"/>
  <c r="W28" i="11"/>
  <c r="W29" i="11"/>
  <c r="W30" i="11"/>
  <c r="W31" i="11"/>
  <c r="W25" i="11" s="1"/>
  <c r="W32" i="11"/>
  <c r="W33" i="11"/>
  <c r="W34" i="11"/>
  <c r="W35" i="11"/>
  <c r="W36" i="11"/>
  <c r="W37" i="11"/>
  <c r="W39" i="11"/>
  <c r="W40" i="11"/>
  <c r="W41" i="11"/>
  <c r="W42" i="11"/>
  <c r="W43" i="11"/>
  <c r="W44" i="11"/>
  <c r="W45" i="11"/>
  <c r="W46" i="11"/>
  <c r="W47" i="11"/>
  <c r="W48" i="11"/>
  <c r="W49" i="11"/>
  <c r="W50" i="11"/>
  <c r="W51" i="11"/>
  <c r="W52" i="11"/>
  <c r="W53" i="11"/>
  <c r="W54" i="11"/>
  <c r="W55" i="11"/>
  <c r="V25" i="11"/>
  <c r="V24" i="11" s="1"/>
  <c r="V38" i="11"/>
  <c r="U25" i="11"/>
  <c r="U24" i="11" s="1"/>
  <c r="U38" i="11"/>
  <c r="T25" i="11"/>
  <c r="T38" i="11"/>
  <c r="T24" i="11" s="1"/>
  <c r="S26" i="11"/>
  <c r="S27" i="11"/>
  <c r="S28" i="11"/>
  <c r="S25" i="11" s="1"/>
  <c r="S29" i="11"/>
  <c r="S30" i="11"/>
  <c r="S31" i="11"/>
  <c r="S32" i="11"/>
  <c r="S33" i="11"/>
  <c r="S34" i="11"/>
  <c r="S35" i="11"/>
  <c r="S36" i="11"/>
  <c r="S37" i="11"/>
  <c r="S39" i="11"/>
  <c r="S40" i="11"/>
  <c r="S41" i="11"/>
  <c r="S42" i="11"/>
  <c r="S43" i="11"/>
  <c r="S44" i="11"/>
  <c r="S45" i="11"/>
  <c r="S46" i="11"/>
  <c r="S47" i="11"/>
  <c r="S48" i="11"/>
  <c r="S49" i="11"/>
  <c r="S50" i="11"/>
  <c r="S51" i="11"/>
  <c r="S52" i="11"/>
  <c r="BF52" i="11" s="1"/>
  <c r="S53" i="11"/>
  <c r="S54" i="11"/>
  <c r="S55" i="11"/>
  <c r="R25" i="11"/>
  <c r="R24" i="11" s="1"/>
  <c r="R38" i="11"/>
  <c r="Q25" i="11"/>
  <c r="Q24" i="11" s="1"/>
  <c r="Q38" i="11"/>
  <c r="P25" i="11"/>
  <c r="P38" i="11"/>
  <c r="O27" i="11"/>
  <c r="O28" i="11"/>
  <c r="O29" i="11"/>
  <c r="O31" i="11"/>
  <c r="O32" i="11"/>
  <c r="O33" i="11"/>
  <c r="O34" i="11"/>
  <c r="O35" i="11"/>
  <c r="O36" i="11"/>
  <c r="O37" i="11"/>
  <c r="O26" i="11"/>
  <c r="O30" i="11"/>
  <c r="O38" i="11"/>
  <c r="N25" i="11"/>
  <c r="N38" i="11"/>
  <c r="N24" i="11"/>
  <c r="M27" i="11"/>
  <c r="M28" i="11"/>
  <c r="M29" i="11"/>
  <c r="M30" i="11"/>
  <c r="M31" i="11"/>
  <c r="M32" i="11"/>
  <c r="M33" i="11"/>
  <c r="M34" i="11"/>
  <c r="M35" i="11"/>
  <c r="M37" i="11"/>
  <c r="M38" i="11"/>
  <c r="L25" i="11"/>
  <c r="L24" i="11" s="1"/>
  <c r="L38" i="11"/>
  <c r="K27" i="11"/>
  <c r="K28" i="11"/>
  <c r="K29" i="11"/>
  <c r="K30" i="11"/>
  <c r="K31" i="11"/>
  <c r="K32" i="11"/>
  <c r="K33" i="11"/>
  <c r="K34" i="11"/>
  <c r="K35" i="11"/>
  <c r="K36" i="11"/>
  <c r="K37" i="11"/>
  <c r="K26" i="11"/>
  <c r="K25" i="11"/>
  <c r="K39" i="11"/>
  <c r="K40" i="11"/>
  <c r="K41" i="11"/>
  <c r="K42" i="11"/>
  <c r="K43" i="11"/>
  <c r="K44" i="11"/>
  <c r="K45" i="11"/>
  <c r="K46" i="11"/>
  <c r="K47" i="11"/>
  <c r="K48" i="11"/>
  <c r="K49" i="11"/>
  <c r="K50" i="11"/>
  <c r="K51" i="11"/>
  <c r="K52" i="11"/>
  <c r="K53" i="11"/>
  <c r="K54" i="11"/>
  <c r="K55" i="11"/>
  <c r="J25" i="11"/>
  <c r="J24" i="11" s="1"/>
  <c r="J38" i="11"/>
  <c r="I25" i="11"/>
  <c r="I24" i="11" s="1"/>
  <c r="I38" i="11"/>
  <c r="G27" i="11"/>
  <c r="G28" i="11"/>
  <c r="G29" i="11"/>
  <c r="G30" i="11"/>
  <c r="G31" i="11"/>
  <c r="G32" i="11"/>
  <c r="G33" i="11"/>
  <c r="G34" i="11"/>
  <c r="G35" i="11"/>
  <c r="G36" i="11"/>
  <c r="G37" i="11"/>
  <c r="G26" i="11"/>
  <c r="G39" i="11"/>
  <c r="G40" i="11"/>
  <c r="G41" i="11"/>
  <c r="G42" i="11"/>
  <c r="G43" i="11"/>
  <c r="G44" i="11"/>
  <c r="G45" i="11"/>
  <c r="G46" i="11"/>
  <c r="G47" i="11"/>
  <c r="G48" i="11"/>
  <c r="G49" i="11"/>
  <c r="G50" i="11"/>
  <c r="G51" i="11"/>
  <c r="G52" i="11"/>
  <c r="G53" i="11"/>
  <c r="G54" i="11"/>
  <c r="G55" i="11"/>
  <c r="G38" i="11"/>
  <c r="AW18" i="11"/>
  <c r="AV19" i="11"/>
  <c r="AV20" i="11"/>
  <c r="AV21" i="11"/>
  <c r="AV22" i="11"/>
  <c r="AV23" i="11"/>
  <c r="AV18" i="11"/>
  <c r="AU18" i="11"/>
  <c r="AT18" i="11"/>
  <c r="AS18" i="11"/>
  <c r="AS13" i="11" s="1"/>
  <c r="AQ19" i="11"/>
  <c r="AQ18" i="11" s="1"/>
  <c r="AQ20" i="11"/>
  <c r="AQ21" i="11"/>
  <c r="AQ22" i="11"/>
  <c r="AQ23" i="11"/>
  <c r="AP18" i="11"/>
  <c r="AO18" i="11"/>
  <c r="AM19" i="11"/>
  <c r="AM20" i="11"/>
  <c r="AM21" i="11"/>
  <c r="AM22" i="11"/>
  <c r="AM23" i="11"/>
  <c r="AM18" i="11" s="1"/>
  <c r="AL18" i="11"/>
  <c r="AK18" i="11"/>
  <c r="AJ18" i="11"/>
  <c r="AI19" i="11"/>
  <c r="AI20" i="11"/>
  <c r="AI21" i="11"/>
  <c r="AI22" i="11"/>
  <c r="AI23" i="11"/>
  <c r="AH18" i="11"/>
  <c r="AG18" i="11"/>
  <c r="AF18" i="11"/>
  <c r="AF13" i="11" s="1"/>
  <c r="AE19" i="11"/>
  <c r="AE20" i="11"/>
  <c r="AE18" i="11" s="1"/>
  <c r="AE21" i="11"/>
  <c r="AE22" i="11"/>
  <c r="AE23" i="11"/>
  <c r="AD18" i="11"/>
  <c r="AC18" i="11"/>
  <c r="AB18" i="11"/>
  <c r="AA19" i="11"/>
  <c r="AA20" i="11"/>
  <c r="AA21" i="11"/>
  <c r="AA22" i="11"/>
  <c r="AA23" i="11"/>
  <c r="Z18" i="11"/>
  <c r="Y18" i="11"/>
  <c r="X18" i="11"/>
  <c r="W19" i="11"/>
  <c r="W20" i="11"/>
  <c r="W21" i="11"/>
  <c r="W22" i="11"/>
  <c r="W23" i="11"/>
  <c r="W18" i="11"/>
  <c r="V18" i="11"/>
  <c r="U18" i="11"/>
  <c r="U13" i="11" s="1"/>
  <c r="T18" i="11"/>
  <c r="S19" i="11"/>
  <c r="S18" i="11" s="1"/>
  <c r="S20" i="11"/>
  <c r="S21" i="11"/>
  <c r="S22" i="11"/>
  <c r="S23" i="11"/>
  <c r="R18" i="11"/>
  <c r="R13" i="11" s="1"/>
  <c r="Q18" i="11"/>
  <c r="P18" i="11"/>
  <c r="O18" i="11"/>
  <c r="N18" i="11"/>
  <c r="N13" i="11" s="1"/>
  <c r="M18" i="11"/>
  <c r="L18" i="11"/>
  <c r="K18" i="11"/>
  <c r="J18" i="11"/>
  <c r="I18" i="11"/>
  <c r="AW14" i="11"/>
  <c r="AW13" i="11" s="1"/>
  <c r="BC14" i="11"/>
  <c r="BC13" i="11"/>
  <c r="BB14" i="11"/>
  <c r="BB13" i="11" s="1"/>
  <c r="BA14" i="11"/>
  <c r="BA13" i="11"/>
  <c r="AZ14" i="11"/>
  <c r="AZ13" i="11" s="1"/>
  <c r="AY14" i="11"/>
  <c r="AY13" i="11" s="1"/>
  <c r="AX14" i="11"/>
  <c r="AX13" i="11" s="1"/>
  <c r="AV15" i="11"/>
  <c r="AV16" i="11"/>
  <c r="AV17" i="11"/>
  <c r="AU14" i="11"/>
  <c r="AU13" i="11" s="1"/>
  <c r="AT14" i="11"/>
  <c r="AT13" i="11"/>
  <c r="AS14" i="11"/>
  <c r="AR14" i="11"/>
  <c r="AR13" i="11"/>
  <c r="AQ15" i="11"/>
  <c r="AQ14" i="11" s="1"/>
  <c r="AQ13" i="11" s="1"/>
  <c r="AQ16" i="11"/>
  <c r="AQ17" i="11"/>
  <c r="AP14" i="11"/>
  <c r="AP13" i="11" s="1"/>
  <c r="AO14" i="11"/>
  <c r="AO13" i="11" s="1"/>
  <c r="AN14" i="11"/>
  <c r="AN13" i="11" s="1"/>
  <c r="AM16" i="11"/>
  <c r="BF16" i="11" s="1"/>
  <c r="AM17" i="11"/>
  <c r="AM15" i="11"/>
  <c r="AL14" i="11"/>
  <c r="AL13" i="11" s="1"/>
  <c r="AK14" i="11"/>
  <c r="AK13" i="11"/>
  <c r="AJ14" i="11"/>
  <c r="AJ13" i="11"/>
  <c r="AI15" i="11"/>
  <c r="AI16" i="11"/>
  <c r="AI17" i="11"/>
  <c r="AI14" i="11"/>
  <c r="AH14" i="11"/>
  <c r="AH13" i="11" s="1"/>
  <c r="AG14" i="11"/>
  <c r="AG13" i="11" s="1"/>
  <c r="AG12" i="11" s="1"/>
  <c r="AF14" i="11"/>
  <c r="AE15" i="11"/>
  <c r="AE16" i="11"/>
  <c r="AE17" i="11"/>
  <c r="AE14" i="11" s="1"/>
  <c r="AE13" i="11" s="1"/>
  <c r="AD14" i="11"/>
  <c r="AD13" i="11"/>
  <c r="AC14" i="11"/>
  <c r="AC13" i="11" s="1"/>
  <c r="AB14" i="11"/>
  <c r="AB13" i="11"/>
  <c r="AA15" i="11"/>
  <c r="AA16" i="11"/>
  <c r="AA14" i="11" s="1"/>
  <c r="AA17" i="11"/>
  <c r="Z14" i="11"/>
  <c r="Z13" i="11" s="1"/>
  <c r="Y14" i="11"/>
  <c r="Y13" i="11"/>
  <c r="X14" i="11"/>
  <c r="X13" i="11" s="1"/>
  <c r="W16" i="11"/>
  <c r="W17" i="11"/>
  <c r="W15" i="11"/>
  <c r="V14" i="11"/>
  <c r="V13" i="11" s="1"/>
  <c r="U14" i="11"/>
  <c r="T14" i="11"/>
  <c r="T13" i="11" s="1"/>
  <c r="S16" i="11"/>
  <c r="S17" i="11"/>
  <c r="S15" i="11"/>
  <c r="BF15" i="11" s="1"/>
  <c r="S14" i="11"/>
  <c r="S13" i="11" s="1"/>
  <c r="R14" i="11"/>
  <c r="Q14" i="11"/>
  <c r="Q13" i="11" s="1"/>
  <c r="P14" i="11"/>
  <c r="P13" i="11" s="1"/>
  <c r="O15" i="11"/>
  <c r="O14" i="11" s="1"/>
  <c r="O13" i="11"/>
  <c r="N14" i="11"/>
  <c r="M16" i="11"/>
  <c r="M17" i="11"/>
  <c r="M14" i="11" s="1"/>
  <c r="M13" i="11" s="1"/>
  <c r="L14" i="11"/>
  <c r="L13" i="11"/>
  <c r="K14" i="11"/>
  <c r="K13" i="11" s="1"/>
  <c r="J14" i="11"/>
  <c r="J13" i="11"/>
  <c r="I14" i="11"/>
  <c r="I13" i="11" s="1"/>
  <c r="H13" i="11"/>
  <c r="G13" i="11"/>
  <c r="BE13" i="11"/>
  <c r="BE991" i="11"/>
  <c r="BE944" i="11"/>
  <c r="BE894" i="11"/>
  <c r="BE852" i="11"/>
  <c r="BC852" i="11"/>
  <c r="BB852" i="11"/>
  <c r="BB837" i="11"/>
  <c r="BB836" i="11" s="1"/>
  <c r="BA852" i="11"/>
  <c r="AZ852" i="11"/>
  <c r="AZ837" i="11"/>
  <c r="AZ836" i="11" s="1"/>
  <c r="AY852" i="11"/>
  <c r="AY837" i="11" s="1"/>
  <c r="AY836" i="11" s="1"/>
  <c r="AX852" i="11"/>
  <c r="AX837" i="11" s="1"/>
  <c r="AX836" i="11" s="1"/>
  <c r="AW852" i="11"/>
  <c r="AV852" i="11"/>
  <c r="AV881" i="11"/>
  <c r="AU852" i="11"/>
  <c r="AT852" i="11"/>
  <c r="AT837" i="11" s="1"/>
  <c r="AT836" i="11"/>
  <c r="AS852" i="11"/>
  <c r="AQ852" i="11"/>
  <c r="AQ881" i="11"/>
  <c r="AP852" i="11"/>
  <c r="AO852" i="11"/>
  <c r="AO837" i="11"/>
  <c r="AO836" i="11"/>
  <c r="AM852" i="11"/>
  <c r="AM881" i="11"/>
  <c r="AL852" i="11"/>
  <c r="AK852" i="11"/>
  <c r="AJ852" i="11"/>
  <c r="AI852" i="11"/>
  <c r="AI881" i="11"/>
  <c r="AH852" i="11"/>
  <c r="AG852" i="11"/>
  <c r="AG837" i="11" s="1"/>
  <c r="AG836" i="11" s="1"/>
  <c r="AF852" i="11"/>
  <c r="AE852" i="11"/>
  <c r="AE881" i="11"/>
  <c r="AD852" i="11"/>
  <c r="AD837" i="11" s="1"/>
  <c r="AD836" i="11" s="1"/>
  <c r="AC852" i="11"/>
  <c r="AC837" i="11"/>
  <c r="AC836" i="11"/>
  <c r="AB852" i="11"/>
  <c r="AA852" i="11"/>
  <c r="AA881" i="11"/>
  <c r="Z852" i="11"/>
  <c r="Y852" i="11"/>
  <c r="X852" i="11"/>
  <c r="X837" i="11"/>
  <c r="X836" i="11" s="1"/>
  <c r="W852" i="11"/>
  <c r="W881" i="11"/>
  <c r="V852" i="11"/>
  <c r="U852" i="11"/>
  <c r="U837" i="11"/>
  <c r="U836" i="11" s="1"/>
  <c r="T852" i="11"/>
  <c r="T837" i="11"/>
  <c r="T836" i="11" s="1"/>
  <c r="S852" i="11"/>
  <c r="S881" i="11"/>
  <c r="R852" i="11"/>
  <c r="Q852" i="11"/>
  <c r="Q837" i="11" s="1"/>
  <c r="Q836" i="11" s="1"/>
  <c r="P852" i="11"/>
  <c r="O852" i="11"/>
  <c r="N852" i="11"/>
  <c r="M852" i="11"/>
  <c r="M837" i="11" s="1"/>
  <c r="M836" i="11"/>
  <c r="L852" i="11"/>
  <c r="K852" i="11"/>
  <c r="J852" i="11"/>
  <c r="I852" i="11"/>
  <c r="G852" i="11"/>
  <c r="BE787" i="11"/>
  <c r="AX600" i="11"/>
  <c r="AW833" i="11"/>
  <c r="AV833" i="11" s="1"/>
  <c r="AW834" i="11"/>
  <c r="AW835" i="11"/>
  <c r="AV835" i="11" s="1"/>
  <c r="AV743" i="11"/>
  <c r="AV744" i="11"/>
  <c r="AV745" i="11"/>
  <c r="AV746" i="11"/>
  <c r="AV747" i="11"/>
  <c r="AV748" i="11"/>
  <c r="AV749" i="11"/>
  <c r="AV750" i="11"/>
  <c r="AV751" i="11"/>
  <c r="AV752" i="11"/>
  <c r="AV753" i="11"/>
  <c r="AV754" i="11"/>
  <c r="AV834" i="11"/>
  <c r="AQ743" i="11"/>
  <c r="AQ744" i="11"/>
  <c r="AQ745" i="11"/>
  <c r="AQ746" i="11"/>
  <c r="AQ747" i="11"/>
  <c r="AQ748" i="11"/>
  <c r="AQ749" i="11"/>
  <c r="AQ750" i="11"/>
  <c r="AQ751" i="11"/>
  <c r="AQ752" i="11"/>
  <c r="AQ753" i="11"/>
  <c r="AQ754" i="11"/>
  <c r="AQ833" i="11"/>
  <c r="AQ834" i="11"/>
  <c r="AQ835" i="11"/>
  <c r="AP600" i="11"/>
  <c r="AM743" i="11"/>
  <c r="AM744" i="11"/>
  <c r="AM745" i="11"/>
  <c r="AM746" i="11"/>
  <c r="BF746" i="11" s="1"/>
  <c r="AM747" i="11"/>
  <c r="AM748" i="11"/>
  <c r="AM749" i="11"/>
  <c r="AM750" i="11"/>
  <c r="BF750" i="11" s="1"/>
  <c r="AM751" i="11"/>
  <c r="AM752" i="11"/>
  <c r="AM753" i="11"/>
  <c r="AM754" i="11"/>
  <c r="AM833" i="11"/>
  <c r="AM834" i="11"/>
  <c r="AM835" i="11"/>
  <c r="AK600" i="11"/>
  <c r="AJ833" i="11"/>
  <c r="AI833" i="11" s="1"/>
  <c r="AJ834" i="11"/>
  <c r="AI834" i="11" s="1"/>
  <c r="AJ835" i="11"/>
  <c r="AI743" i="11"/>
  <c r="AI744" i="11"/>
  <c r="AI745" i="11"/>
  <c r="AI746" i="11"/>
  <c r="AI747" i="11"/>
  <c r="AI748" i="11"/>
  <c r="AI749" i="11"/>
  <c r="AI750" i="11"/>
  <c r="AI751" i="11"/>
  <c r="AI752" i="11"/>
  <c r="AI753" i="11"/>
  <c r="AI754" i="11"/>
  <c r="AI835" i="11"/>
  <c r="AF833" i="11"/>
  <c r="AF834" i="11"/>
  <c r="AE834" i="11" s="1"/>
  <c r="AF835" i="11"/>
  <c r="AE835" i="11" s="1"/>
  <c r="AE743" i="11"/>
  <c r="AE744" i="11"/>
  <c r="AE745" i="11"/>
  <c r="AE746" i="11"/>
  <c r="AE747" i="11"/>
  <c r="AE748" i="11"/>
  <c r="AE749" i="11"/>
  <c r="AE750" i="11"/>
  <c r="AE751" i="11"/>
  <c r="AE752" i="11"/>
  <c r="AE753" i="11"/>
  <c r="AE754" i="11"/>
  <c r="AE833" i="11"/>
  <c r="AC600" i="11"/>
  <c r="AB600" i="11"/>
  <c r="AA743" i="11"/>
  <c r="AA744" i="11"/>
  <c r="AA745" i="11"/>
  <c r="AA746" i="11"/>
  <c r="AA747" i="11"/>
  <c r="AA748" i="11"/>
  <c r="AA749" i="11"/>
  <c r="AA750" i="11"/>
  <c r="AA751" i="11"/>
  <c r="AA752" i="11"/>
  <c r="AA753" i="11"/>
  <c r="AA754" i="11"/>
  <c r="AA833" i="11"/>
  <c r="AA834" i="11"/>
  <c r="AA835" i="11"/>
  <c r="W743" i="11"/>
  <c r="W744" i="11"/>
  <c r="W745" i="11"/>
  <c r="W746" i="11"/>
  <c r="W747" i="11"/>
  <c r="W748" i="11"/>
  <c r="W749" i="11"/>
  <c r="W750" i="11"/>
  <c r="W751" i="11"/>
  <c r="W752" i="11"/>
  <c r="W753" i="11"/>
  <c r="W754" i="11"/>
  <c r="W833" i="11"/>
  <c r="W834" i="11"/>
  <c r="W835" i="11"/>
  <c r="S743" i="11"/>
  <c r="S744" i="11"/>
  <c r="S745" i="11"/>
  <c r="S746" i="11"/>
  <c r="S747" i="11"/>
  <c r="S748" i="11"/>
  <c r="S749" i="11"/>
  <c r="S750" i="11"/>
  <c r="S751" i="11"/>
  <c r="BF751" i="11" s="1"/>
  <c r="S752" i="11"/>
  <c r="S753" i="11"/>
  <c r="S754" i="11"/>
  <c r="S833" i="11"/>
  <c r="S834" i="11"/>
  <c r="BF834" i="11" s="1"/>
  <c r="S835" i="11"/>
  <c r="Q600" i="11"/>
  <c r="O833" i="11"/>
  <c r="O834" i="11"/>
  <c r="O835" i="11"/>
  <c r="N600" i="11"/>
  <c r="L600" i="11"/>
  <c r="I600" i="11"/>
  <c r="BE597" i="11"/>
  <c r="BE594" i="11"/>
  <c r="BE591" i="11"/>
  <c r="BE586" i="11"/>
  <c r="BE583" i="11"/>
  <c r="BE580" i="11"/>
  <c r="BF582" i="11"/>
  <c r="BF580" i="11"/>
  <c r="BF588" i="11"/>
  <c r="BF590" i="11"/>
  <c r="BF586" i="11" s="1"/>
  <c r="AM593" i="11"/>
  <c r="S593" i="11"/>
  <c r="BF593" i="11"/>
  <c r="BF591" i="11"/>
  <c r="BF596" i="11"/>
  <c r="BF594" i="11" s="1"/>
  <c r="AM599" i="11"/>
  <c r="AM597" i="11" s="1"/>
  <c r="S599" i="11"/>
  <c r="BE567" i="11"/>
  <c r="BE559" i="11"/>
  <c r="BE556" i="11"/>
  <c r="BE553" i="11"/>
  <c r="BE550" i="11"/>
  <c r="BE549" i="11" s="1"/>
  <c r="J549" i="11"/>
  <c r="T549" i="11"/>
  <c r="X549" i="11"/>
  <c r="Z549" i="11"/>
  <c r="AL549" i="11"/>
  <c r="AM549" i="11"/>
  <c r="AT549" i="11"/>
  <c r="AZ549" i="11"/>
  <c r="BE517" i="11"/>
  <c r="BC492" i="11"/>
  <c r="BC503" i="11"/>
  <c r="BC519" i="11"/>
  <c r="BC517" i="11"/>
  <c r="BC531" i="11"/>
  <c r="BB492" i="11"/>
  <c r="BB487" i="11" s="1"/>
  <c r="BB503" i="11"/>
  <c r="BB519" i="11"/>
  <c r="BB517" i="11" s="1"/>
  <c r="BB531" i="11"/>
  <c r="BA492" i="11"/>
  <c r="BA503" i="11"/>
  <c r="BA519" i="11"/>
  <c r="BA517" i="11" s="1"/>
  <c r="BA531" i="11"/>
  <c r="AZ492" i="11"/>
  <c r="AZ503" i="11"/>
  <c r="AZ519" i="11"/>
  <c r="AZ517" i="11" s="1"/>
  <c r="AZ531" i="11"/>
  <c r="AY503" i="11"/>
  <c r="AY519" i="11"/>
  <c r="AY517" i="11"/>
  <c r="AY531" i="11"/>
  <c r="AX503" i="11"/>
  <c r="AX519" i="11"/>
  <c r="AX517" i="11" s="1"/>
  <c r="AX531" i="11"/>
  <c r="AW492" i="11"/>
  <c r="AW503" i="11"/>
  <c r="AW519" i="11"/>
  <c r="AW517" i="11"/>
  <c r="AW531" i="11"/>
  <c r="AV493" i="11"/>
  <c r="AV494" i="11"/>
  <c r="AV495" i="11"/>
  <c r="AV503" i="11"/>
  <c r="AV518" i="11"/>
  <c r="AV519" i="11"/>
  <c r="AV537" i="11"/>
  <c r="AV531" i="11" s="1"/>
  <c r="AV538" i="11"/>
  <c r="AV539" i="11"/>
  <c r="AV540" i="11"/>
  <c r="AU503" i="11"/>
  <c r="AU519" i="11"/>
  <c r="AU517" i="11" s="1"/>
  <c r="AU531" i="11"/>
  <c r="AT503" i="11"/>
  <c r="AT519" i="11"/>
  <c r="AT517" i="11" s="1"/>
  <c r="AT531" i="11"/>
  <c r="AS503" i="11"/>
  <c r="AS519" i="11"/>
  <c r="AS517" i="11" s="1"/>
  <c r="AS531" i="11"/>
  <c r="AQ493" i="11"/>
  <c r="AQ494" i="11"/>
  <c r="AQ495" i="11"/>
  <c r="AQ503" i="11"/>
  <c r="AQ518" i="11"/>
  <c r="AQ537" i="11"/>
  <c r="AQ531" i="11" s="1"/>
  <c r="AQ538" i="11"/>
  <c r="AQ539" i="11"/>
  <c r="AQ540" i="11"/>
  <c r="AP492" i="11"/>
  <c r="AP503" i="11"/>
  <c r="AP519" i="11"/>
  <c r="AP517" i="11" s="1"/>
  <c r="AP531" i="11"/>
  <c r="AO492" i="11"/>
  <c r="AO503" i="11"/>
  <c r="AO519" i="11"/>
  <c r="AO517" i="11" s="1"/>
  <c r="AO531" i="11"/>
  <c r="AM493" i="11"/>
  <c r="AM494" i="11"/>
  <c r="AM495" i="11"/>
  <c r="AM492" i="11"/>
  <c r="AM518" i="11"/>
  <c r="AM519" i="11"/>
  <c r="AM517" i="11"/>
  <c r="AM537" i="11"/>
  <c r="AM531" i="11" s="1"/>
  <c r="AM538" i="11"/>
  <c r="AM539" i="11"/>
  <c r="AM540" i="11"/>
  <c r="AL503" i="11"/>
  <c r="AL519" i="11"/>
  <c r="AL517" i="11" s="1"/>
  <c r="AL531" i="11"/>
  <c r="AK492" i="11"/>
  <c r="AK503" i="11"/>
  <c r="AK519" i="11"/>
  <c r="AK517" i="11"/>
  <c r="AK531" i="11"/>
  <c r="AJ492" i="11"/>
  <c r="AJ503" i="11"/>
  <c r="AJ519" i="11"/>
  <c r="AJ517" i="11" s="1"/>
  <c r="AJ531" i="11"/>
  <c r="AI493" i="11"/>
  <c r="AI492" i="11" s="1"/>
  <c r="AI494" i="11"/>
  <c r="AI495" i="11"/>
  <c r="AI503" i="11"/>
  <c r="AI518" i="11"/>
  <c r="AI519" i="11"/>
  <c r="AI517" i="11"/>
  <c r="AI537" i="11"/>
  <c r="AI538" i="11"/>
  <c r="AI539" i="11"/>
  <c r="AI540" i="11"/>
  <c r="AI531" i="11"/>
  <c r="AH492" i="11"/>
  <c r="AH503" i="11"/>
  <c r="AH519" i="11"/>
  <c r="AH517" i="11" s="1"/>
  <c r="AH531" i="11"/>
  <c r="AG519" i="11"/>
  <c r="AG517" i="11"/>
  <c r="AG531" i="11"/>
  <c r="AF492" i="11"/>
  <c r="AF503" i="11"/>
  <c r="AF519" i="11"/>
  <c r="AF517" i="11" s="1"/>
  <c r="AF531" i="11"/>
  <c r="AE493" i="11"/>
  <c r="AE494" i="11"/>
  <c r="AE495" i="11"/>
  <c r="AE492" i="11" s="1"/>
  <c r="AE518" i="11"/>
  <c r="AE519" i="11"/>
  <c r="AE517" i="11"/>
  <c r="AE537" i="11"/>
  <c r="AE538" i="11"/>
  <c r="AE539" i="11"/>
  <c r="AE540" i="11"/>
  <c r="AD503" i="11"/>
  <c r="AD519" i="11"/>
  <c r="AD517" i="11" s="1"/>
  <c r="AD531" i="11"/>
  <c r="AC492" i="11"/>
  <c r="AC519" i="11"/>
  <c r="AC517" i="11"/>
  <c r="AC531" i="11"/>
  <c r="AB503" i="11"/>
  <c r="AB519" i="11"/>
  <c r="AB517" i="11" s="1"/>
  <c r="AB531" i="11"/>
  <c r="AA493" i="11"/>
  <c r="AA494" i="11"/>
  <c r="AA495" i="11"/>
  <c r="AA503" i="11"/>
  <c r="AA518" i="11"/>
  <c r="AA519" i="11"/>
  <c r="AA517" i="11"/>
  <c r="AA537" i="11"/>
  <c r="AA538" i="11"/>
  <c r="AA539" i="11"/>
  <c r="AA540" i="11"/>
  <c r="AA531" i="11" s="1"/>
  <c r="Z492" i="11"/>
  <c r="Z487" i="11" s="1"/>
  <c r="Z503" i="11"/>
  <c r="Z519" i="11"/>
  <c r="Z517" i="11" s="1"/>
  <c r="Z531" i="11"/>
  <c r="Y492" i="11"/>
  <c r="Y503" i="11"/>
  <c r="Y519" i="11"/>
  <c r="Y517" i="11" s="1"/>
  <c r="Y531" i="11"/>
  <c r="X492" i="11"/>
  <c r="X503" i="11"/>
  <c r="X487" i="11" s="1"/>
  <c r="X519" i="11"/>
  <c r="X517" i="11" s="1"/>
  <c r="X531" i="11"/>
  <c r="W493" i="11"/>
  <c r="W494" i="11"/>
  <c r="W495" i="11"/>
  <c r="W503" i="11"/>
  <c r="W518" i="11"/>
  <c r="W537" i="11"/>
  <c r="W538" i="11"/>
  <c r="W539" i="11"/>
  <c r="W540" i="11"/>
  <c r="W531" i="11" s="1"/>
  <c r="V492" i="11"/>
  <c r="V487" i="11" s="1"/>
  <c r="V503" i="11"/>
  <c r="V519" i="11"/>
  <c r="V517" i="11" s="1"/>
  <c r="V531" i="11"/>
  <c r="U519" i="11"/>
  <c r="U517" i="11"/>
  <c r="U531" i="11"/>
  <c r="T492" i="11"/>
  <c r="T503" i="11"/>
  <c r="T518" i="11"/>
  <c r="T517" i="11" s="1"/>
  <c r="T519" i="11"/>
  <c r="T531" i="11"/>
  <c r="S493" i="11"/>
  <c r="S494" i="11"/>
  <c r="S495" i="11"/>
  <c r="S518" i="11"/>
  <c r="BF518" i="11" s="1"/>
  <c r="S519" i="11"/>
  <c r="S537" i="11"/>
  <c r="S538" i="11"/>
  <c r="BF538" i="11" s="1"/>
  <c r="S539" i="11"/>
  <c r="S540" i="11"/>
  <c r="R492" i="11"/>
  <c r="R503" i="11"/>
  <c r="R519" i="11"/>
  <c r="R517" i="11"/>
  <c r="R531" i="11"/>
  <c r="Q503" i="11"/>
  <c r="Q519" i="11"/>
  <c r="Q517" i="11" s="1"/>
  <c r="Q531" i="11"/>
  <c r="P503" i="11"/>
  <c r="P519" i="11"/>
  <c r="P517" i="11"/>
  <c r="P531" i="11"/>
  <c r="O493" i="11"/>
  <c r="O494" i="11"/>
  <c r="O495" i="11"/>
  <c r="O503" i="11"/>
  <c r="O519" i="11"/>
  <c r="O517" i="11" s="1"/>
  <c r="O531" i="11"/>
  <c r="N503" i="11"/>
  <c r="N519" i="11"/>
  <c r="N517" i="11" s="1"/>
  <c r="N531" i="11"/>
  <c r="M492" i="11"/>
  <c r="M519" i="11"/>
  <c r="M517" i="11"/>
  <c r="M531" i="11"/>
  <c r="L492" i="11"/>
  <c r="L503" i="11"/>
  <c r="L519" i="11"/>
  <c r="L517" i="11" s="1"/>
  <c r="L531" i="11"/>
  <c r="K493" i="11"/>
  <c r="K494" i="11"/>
  <c r="K495" i="11"/>
  <c r="K492" i="11"/>
  <c r="K503" i="11"/>
  <c r="K519" i="11"/>
  <c r="K517" i="11"/>
  <c r="K531" i="11"/>
  <c r="J492" i="11"/>
  <c r="J503" i="11"/>
  <c r="J519" i="11"/>
  <c r="J517" i="11" s="1"/>
  <c r="J531" i="11"/>
  <c r="I492" i="11"/>
  <c r="I503" i="11"/>
  <c r="I519" i="11"/>
  <c r="I517" i="11"/>
  <c r="I487" i="11" s="1"/>
  <c r="I531" i="11"/>
  <c r="BC591" i="11"/>
  <c r="BC597" i="11"/>
  <c r="BC893" i="11"/>
  <c r="BB591" i="11"/>
  <c r="BB597" i="11"/>
  <c r="BB579" i="11"/>
  <c r="BB578" i="11"/>
  <c r="BB991" i="11"/>
  <c r="BA591" i="11"/>
  <c r="BA579" i="11" s="1"/>
  <c r="BA578" i="11" s="1"/>
  <c r="BA597" i="11"/>
  <c r="BA991" i="11"/>
  <c r="AZ591" i="11"/>
  <c r="AZ579" i="11" s="1"/>
  <c r="AZ578" i="11" s="1"/>
  <c r="AZ597" i="11"/>
  <c r="AY591" i="11"/>
  <c r="AY597" i="11"/>
  <c r="AY579" i="11"/>
  <c r="AY578" i="11" s="1"/>
  <c r="AY893" i="11"/>
  <c r="AX591" i="11"/>
  <c r="AX579" i="11" s="1"/>
  <c r="AX578" i="11" s="1"/>
  <c r="AX597" i="11"/>
  <c r="AX991" i="11"/>
  <c r="AX893" i="11"/>
  <c r="AW591" i="11"/>
  <c r="AW597" i="11"/>
  <c r="AW1072" i="11"/>
  <c r="AV1072" i="11" s="1"/>
  <c r="AW1073" i="11"/>
  <c r="AW1074" i="11"/>
  <c r="AW1075" i="11"/>
  <c r="AV1075" i="11" s="1"/>
  <c r="AW1076" i="11"/>
  <c r="AW1077" i="11"/>
  <c r="AW1003" i="11"/>
  <c r="AW1004" i="11"/>
  <c r="AV1004" i="11" s="1"/>
  <c r="AW1005" i="11"/>
  <c r="AW1006" i="11"/>
  <c r="AW1007" i="11"/>
  <c r="AW1008" i="11"/>
  <c r="AV1008" i="11" s="1"/>
  <c r="AW1009" i="11"/>
  <c r="AV1009" i="11" s="1"/>
  <c r="AW1010" i="11"/>
  <c r="AW1011" i="11"/>
  <c r="AW1012" i="11"/>
  <c r="AV1012" i="11" s="1"/>
  <c r="AW1013" i="11"/>
  <c r="AW1014" i="11"/>
  <c r="AV593" i="11"/>
  <c r="AV591" i="11" s="1"/>
  <c r="AV599" i="11"/>
  <c r="AV597" i="11"/>
  <c r="AV1041" i="11"/>
  <c r="AV1042" i="11"/>
  <c r="AV1043" i="11"/>
  <c r="AV1046" i="11"/>
  <c r="AV1073" i="11"/>
  <c r="AV1074" i="11"/>
  <c r="AV1076" i="11"/>
  <c r="AV1077" i="11"/>
  <c r="AV1003" i="11"/>
  <c r="AV1005" i="11"/>
  <c r="AV1006" i="11"/>
  <c r="AV1007" i="11"/>
  <c r="AV1010" i="11"/>
  <c r="AV1011" i="11"/>
  <c r="AV1013" i="11"/>
  <c r="AV1014" i="11"/>
  <c r="AV1025" i="11"/>
  <c r="AV986" i="11"/>
  <c r="AV985" i="11" s="1"/>
  <c r="AV987" i="11"/>
  <c r="AV988" i="11"/>
  <c r="AV989" i="11"/>
  <c r="AV990" i="11"/>
  <c r="AU591" i="11"/>
  <c r="AU597" i="11"/>
  <c r="AU579" i="11" s="1"/>
  <c r="AU578" i="11" s="1"/>
  <c r="AT591" i="11"/>
  <c r="AT597" i="11"/>
  <c r="AT579" i="11"/>
  <c r="AT578" i="11" s="1"/>
  <c r="AS591" i="11"/>
  <c r="AS597" i="11"/>
  <c r="AS893" i="11"/>
  <c r="AQ593" i="11"/>
  <c r="AQ591" i="11"/>
  <c r="AQ599" i="11"/>
  <c r="AQ597" i="11" s="1"/>
  <c r="AQ1040" i="11"/>
  <c r="AQ1042" i="11"/>
  <c r="AQ1043" i="11"/>
  <c r="AQ1044" i="11"/>
  <c r="AQ1045" i="11"/>
  <c r="AQ1046" i="11"/>
  <c r="AQ1072" i="11"/>
  <c r="AQ1073" i="11"/>
  <c r="AQ1074" i="11"/>
  <c r="AQ1075" i="11"/>
  <c r="AQ1076" i="11"/>
  <c r="AQ1077" i="11"/>
  <c r="AQ1003" i="11"/>
  <c r="AQ1004" i="11"/>
  <c r="AQ1005" i="11"/>
  <c r="AQ1006" i="11"/>
  <c r="AQ1007" i="11"/>
  <c r="AQ1008" i="11"/>
  <c r="AQ1009" i="11"/>
  <c r="AQ1010" i="11"/>
  <c r="AQ1011" i="11"/>
  <c r="AQ1012" i="11"/>
  <c r="AQ1013" i="11"/>
  <c r="AQ1014" i="11"/>
  <c r="AQ986" i="11"/>
  <c r="AQ985" i="11" s="1"/>
  <c r="AQ987" i="11"/>
  <c r="AQ988" i="11"/>
  <c r="AQ989" i="11"/>
  <c r="AQ990" i="11"/>
  <c r="AP591" i="11"/>
  <c r="AP597" i="11"/>
  <c r="AP579" i="11"/>
  <c r="AP578" i="11" s="1"/>
  <c r="AP991" i="11"/>
  <c r="AO591" i="11"/>
  <c r="AO597" i="11"/>
  <c r="AO579" i="11"/>
  <c r="AO578" i="11"/>
  <c r="AO991" i="11"/>
  <c r="AO893" i="11"/>
  <c r="AM591" i="11"/>
  <c r="AM1040" i="11"/>
  <c r="AM1041" i="11"/>
  <c r="AM1042" i="11"/>
  <c r="AM1043" i="11"/>
  <c r="BF1043" i="11" s="1"/>
  <c r="AM1044" i="11"/>
  <c r="AM1045" i="11"/>
  <c r="BF1045" i="11" s="1"/>
  <c r="AM1046" i="11"/>
  <c r="AM1072" i="11"/>
  <c r="BF1072" i="11" s="1"/>
  <c r="AM1073" i="11"/>
  <c r="AM1074" i="11"/>
  <c r="BF1074" i="11" s="1"/>
  <c r="AM1075" i="11"/>
  <c r="AM1076" i="11"/>
  <c r="AM1077" i="11"/>
  <c r="AM1003" i="11"/>
  <c r="AM1004" i="11"/>
  <c r="AM1005" i="11"/>
  <c r="AM1006" i="11"/>
  <c r="AM1007" i="11"/>
  <c r="AM1008" i="11"/>
  <c r="AM1009" i="11"/>
  <c r="BF1009" i="11" s="1"/>
  <c r="AM1010" i="11"/>
  <c r="AM1011" i="11"/>
  <c r="AM1012" i="11"/>
  <c r="AM1013" i="11"/>
  <c r="BF1013" i="11" s="1"/>
  <c r="AM1014" i="11"/>
  <c r="AM1025" i="11"/>
  <c r="AM986" i="11"/>
  <c r="AM987" i="11"/>
  <c r="AM988" i="11"/>
  <c r="AM989" i="11"/>
  <c r="AM990" i="11"/>
  <c r="BF990" i="11" s="1"/>
  <c r="AL591" i="11"/>
  <c r="AL597" i="11"/>
  <c r="AL991" i="11"/>
  <c r="AK591" i="11"/>
  <c r="AK597" i="11"/>
  <c r="AK579" i="11"/>
  <c r="AK578" i="11"/>
  <c r="AJ593" i="11"/>
  <c r="AJ599" i="11"/>
  <c r="AI599" i="11" s="1"/>
  <c r="AJ597" i="11"/>
  <c r="AJ1072" i="11"/>
  <c r="AJ1073" i="11"/>
  <c r="AI1073" i="11" s="1"/>
  <c r="AJ1074" i="11"/>
  <c r="AI1074" i="11" s="1"/>
  <c r="AJ1075" i="11"/>
  <c r="AI1075" i="11" s="1"/>
  <c r="AJ1076" i="11"/>
  <c r="AJ1077" i="11"/>
  <c r="AI1077" i="11" s="1"/>
  <c r="AJ986" i="11"/>
  <c r="AJ985" i="11" s="1"/>
  <c r="AJ987" i="11"/>
  <c r="AI987" i="11" s="1"/>
  <c r="AJ988" i="11"/>
  <c r="AJ989" i="11"/>
  <c r="AJ990" i="11"/>
  <c r="AI597" i="11"/>
  <c r="AI1040" i="11"/>
  <c r="AI1041" i="11"/>
  <c r="AI1042" i="11"/>
  <c r="AI1043" i="11"/>
  <c r="AI1044" i="11"/>
  <c r="AI1045" i="11"/>
  <c r="AI1046" i="11"/>
  <c r="AI1072" i="11"/>
  <c r="AI1076" i="11"/>
  <c r="AI1003" i="11"/>
  <c r="AI1004" i="11"/>
  <c r="AI1005" i="11"/>
  <c r="AI1006" i="11"/>
  <c r="AI1007" i="11"/>
  <c r="AI1008" i="11"/>
  <c r="AI1009" i="11"/>
  <c r="AI1010" i="11"/>
  <c r="AI1011" i="11"/>
  <c r="AI1012" i="11"/>
  <c r="AI1013" i="11"/>
  <c r="AI1014" i="11"/>
  <c r="AI1025" i="11"/>
  <c r="AI986" i="11"/>
  <c r="AI985" i="11" s="1"/>
  <c r="AI988" i="11"/>
  <c r="AI989" i="11"/>
  <c r="AI990" i="11"/>
  <c r="AH591" i="11"/>
  <c r="AH579" i="11" s="1"/>
  <c r="AH578" i="11" s="1"/>
  <c r="AH597" i="11"/>
  <c r="AH893" i="11"/>
  <c r="AG591" i="11"/>
  <c r="AG579" i="11" s="1"/>
  <c r="AG578" i="11" s="1"/>
  <c r="AG597" i="11"/>
  <c r="AF593" i="11"/>
  <c r="AE593" i="11" s="1"/>
  <c r="AF591" i="11"/>
  <c r="AF599" i="11"/>
  <c r="AF597" i="11"/>
  <c r="AF1072" i="11"/>
  <c r="AE1072" i="11" s="1"/>
  <c r="AF1073" i="11"/>
  <c r="AE1073" i="11" s="1"/>
  <c r="AF1074" i="11"/>
  <c r="AF1075" i="11"/>
  <c r="AE1075" i="11" s="1"/>
  <c r="AF1076" i="11"/>
  <c r="AF1077" i="11"/>
  <c r="AF986" i="11"/>
  <c r="AF985" i="11" s="1"/>
  <c r="AF987" i="11"/>
  <c r="AE987" i="11" s="1"/>
  <c r="AF988" i="11"/>
  <c r="AF989" i="11"/>
  <c r="AF990" i="11"/>
  <c r="AE990" i="11" s="1"/>
  <c r="AE591" i="11"/>
  <c r="AE599" i="11"/>
  <c r="AE597" i="11" s="1"/>
  <c r="AE1040" i="11"/>
  <c r="AE1041" i="11"/>
  <c r="AE1042" i="11"/>
  <c r="AE1043" i="11"/>
  <c r="AE1044" i="11"/>
  <c r="AE1045" i="11"/>
  <c r="AE1046" i="11"/>
  <c r="AE1074" i="11"/>
  <c r="AE1076" i="11"/>
  <c r="AE1077" i="11"/>
  <c r="AE1003" i="11"/>
  <c r="AE1004" i="11"/>
  <c r="AE1005" i="11"/>
  <c r="AE1006" i="11"/>
  <c r="AE1007" i="11"/>
  <c r="AE1008" i="11"/>
  <c r="AE1009" i="11"/>
  <c r="AE1010" i="11"/>
  <c r="AE1011" i="11"/>
  <c r="AE1012" i="11"/>
  <c r="AE1013" i="11"/>
  <c r="AE1014" i="11"/>
  <c r="AE1025" i="11"/>
  <c r="AE986" i="11"/>
  <c r="AE985" i="11" s="1"/>
  <c r="AE988" i="11"/>
  <c r="AE989" i="11"/>
  <c r="AD591" i="11"/>
  <c r="AD597" i="11"/>
  <c r="AD579" i="11" s="1"/>
  <c r="AD578" i="11" s="1"/>
  <c r="AD991" i="11"/>
  <c r="AD893" i="11"/>
  <c r="AC591" i="11"/>
  <c r="AC597" i="11"/>
  <c r="AC579" i="11"/>
  <c r="AC578" i="11"/>
  <c r="AC991" i="11"/>
  <c r="AB591" i="11"/>
  <c r="AB597" i="11"/>
  <c r="AA593" i="11"/>
  <c r="AA591" i="11" s="1"/>
  <c r="AA579" i="11" s="1"/>
  <c r="AA578" i="11" s="1"/>
  <c r="AA599" i="11"/>
  <c r="AA597" i="11"/>
  <c r="AA1040" i="11"/>
  <c r="AA1041" i="11"/>
  <c r="AA1042" i="11"/>
  <c r="AA1043" i="11"/>
  <c r="AA1044" i="11"/>
  <c r="AA1045" i="11"/>
  <c r="AA1046" i="11"/>
  <c r="AA1072" i="11"/>
  <c r="AA1073" i="11"/>
  <c r="AA1074" i="11"/>
  <c r="AA1075" i="11"/>
  <c r="AA1076" i="11"/>
  <c r="AA1077" i="11"/>
  <c r="AA1003" i="11"/>
  <c r="AA1004" i="11"/>
  <c r="AA1005" i="11"/>
  <c r="AA1006" i="11"/>
  <c r="AA1007" i="11"/>
  <c r="AA1008" i="11"/>
  <c r="AA1009" i="11"/>
  <c r="AA1010" i="11"/>
  <c r="AA1011" i="11"/>
  <c r="AA1012" i="11"/>
  <c r="AA1013" i="11"/>
  <c r="AA1014" i="11"/>
  <c r="AA1025" i="11"/>
  <c r="AA986" i="11"/>
  <c r="AA985" i="11" s="1"/>
  <c r="AA987" i="11"/>
  <c r="AA988" i="11"/>
  <c r="AA989" i="11"/>
  <c r="AA990" i="11"/>
  <c r="Z591" i="11"/>
  <c r="Z597" i="11"/>
  <c r="Z991" i="11"/>
  <c r="Y591" i="11"/>
  <c r="Y597" i="11"/>
  <c r="Y991" i="11"/>
  <c r="Y893" i="11"/>
  <c r="X591" i="11"/>
  <c r="X597" i="11"/>
  <c r="W593" i="11"/>
  <c r="W591" i="11"/>
  <c r="W599" i="11"/>
  <c r="W597" i="11"/>
  <c r="W579" i="11"/>
  <c r="W578" i="11" s="1"/>
  <c r="W1040" i="11"/>
  <c r="W1041" i="11"/>
  <c r="W1042" i="11"/>
  <c r="W1043" i="11"/>
  <c r="W1044" i="11"/>
  <c r="W1045" i="11"/>
  <c r="W1046" i="11"/>
  <c r="W1072" i="11"/>
  <c r="W1073" i="11"/>
  <c r="W1074" i="11"/>
  <c r="W1075" i="11"/>
  <c r="W1076" i="11"/>
  <c r="W1077" i="11"/>
  <c r="W1003" i="11"/>
  <c r="W1004" i="11"/>
  <c r="W1005" i="11"/>
  <c r="W1006" i="11"/>
  <c r="W1007" i="11"/>
  <c r="W1008" i="11"/>
  <c r="W1009" i="11"/>
  <c r="W1010" i="11"/>
  <c r="W1011" i="11"/>
  <c r="W1012" i="11"/>
  <c r="W1013" i="11"/>
  <c r="W1014" i="11"/>
  <c r="W1025" i="11"/>
  <c r="W986" i="11"/>
  <c r="W985" i="11" s="1"/>
  <c r="W987" i="11"/>
  <c r="W988" i="11"/>
  <c r="W989" i="11"/>
  <c r="W990" i="11"/>
  <c r="V591" i="11"/>
  <c r="V579" i="11" s="1"/>
  <c r="V578" i="11" s="1"/>
  <c r="V597" i="11"/>
  <c r="V893" i="11"/>
  <c r="U591" i="11"/>
  <c r="U597" i="11"/>
  <c r="U579" i="11"/>
  <c r="U578" i="11" s="1"/>
  <c r="T591" i="11"/>
  <c r="T597" i="11"/>
  <c r="T579" i="11"/>
  <c r="T578" i="11"/>
  <c r="T991" i="11"/>
  <c r="S591" i="11"/>
  <c r="S579" i="11" s="1"/>
  <c r="S578" i="11" s="1"/>
  <c r="S597" i="11"/>
  <c r="S1040" i="11"/>
  <c r="S1041" i="11"/>
  <c r="S1042" i="11"/>
  <c r="S1043" i="11"/>
  <c r="S1044" i="11"/>
  <c r="S1045" i="11"/>
  <c r="S1046" i="11"/>
  <c r="BF1046" i="11" s="1"/>
  <c r="S1072" i="11"/>
  <c r="S1073" i="11"/>
  <c r="BF1073" i="11" s="1"/>
  <c r="S1074" i="11"/>
  <c r="S1075" i="11"/>
  <c r="S1076" i="11"/>
  <c r="S1077" i="11"/>
  <c r="S1003" i="11"/>
  <c r="S1004" i="11"/>
  <c r="S1005" i="11"/>
  <c r="S1006" i="11"/>
  <c r="BF1006" i="11" s="1"/>
  <c r="S1007" i="11"/>
  <c r="S1008" i="11"/>
  <c r="BF1008" i="11" s="1"/>
  <c r="S1009" i="11"/>
  <c r="S1010" i="11"/>
  <c r="BF1010" i="11" s="1"/>
  <c r="S1011" i="11"/>
  <c r="S1012" i="11"/>
  <c r="S1013" i="11"/>
  <c r="S1014" i="11"/>
  <c r="S1025" i="11"/>
  <c r="S986" i="11"/>
  <c r="S985" i="11" s="1"/>
  <c r="S987" i="11"/>
  <c r="BF987" i="11" s="1"/>
  <c r="S988" i="11"/>
  <c r="S989" i="11"/>
  <c r="S990" i="11"/>
  <c r="R591" i="11"/>
  <c r="R597" i="11"/>
  <c r="R579" i="11"/>
  <c r="R578" i="11" s="1"/>
  <c r="Q591" i="11"/>
  <c r="Q597" i="11"/>
  <c r="Q579" i="11"/>
  <c r="Q578" i="11" s="1"/>
  <c r="Q893" i="11"/>
  <c r="P591" i="11"/>
  <c r="P597" i="11"/>
  <c r="P579" i="11"/>
  <c r="P578" i="11" s="1"/>
  <c r="O593" i="11"/>
  <c r="O591" i="11" s="1"/>
  <c r="O579" i="11" s="1"/>
  <c r="O578" i="11" s="1"/>
  <c r="O599" i="11"/>
  <c r="O597" i="11"/>
  <c r="O1072" i="11"/>
  <c r="O1073" i="11"/>
  <c r="O1074" i="11"/>
  <c r="O1075" i="11"/>
  <c r="O1076" i="11"/>
  <c r="O1077" i="11"/>
  <c r="O986" i="11"/>
  <c r="O985" i="11" s="1"/>
  <c r="O987" i="11"/>
  <c r="O988" i="11"/>
  <c r="O989" i="11"/>
  <c r="O990" i="11"/>
  <c r="N591" i="11"/>
  <c r="N597" i="11"/>
  <c r="N991" i="11"/>
  <c r="M591" i="11"/>
  <c r="M579" i="11" s="1"/>
  <c r="M578" i="11" s="1"/>
  <c r="M597" i="11"/>
  <c r="M991" i="11"/>
  <c r="M893" i="11"/>
  <c r="L591" i="11"/>
  <c r="L597" i="11"/>
  <c r="L579" i="11" s="1"/>
  <c r="L578" i="11" s="1"/>
  <c r="L893" i="11"/>
  <c r="K591" i="11"/>
  <c r="K597" i="11"/>
  <c r="K579" i="11"/>
  <c r="K578" i="11"/>
  <c r="K991" i="11"/>
  <c r="J591" i="11"/>
  <c r="J579" i="11" s="1"/>
  <c r="J578" i="11" s="1"/>
  <c r="J597" i="11"/>
  <c r="I591" i="11"/>
  <c r="I597" i="11"/>
  <c r="I579" i="11" s="1"/>
  <c r="I578" i="11" s="1"/>
  <c r="G578" i="11"/>
  <c r="BE345" i="11"/>
  <c r="BE481" i="11"/>
  <c r="BE480" i="11"/>
  <c r="BC481" i="11"/>
  <c r="BC480" i="11" s="1"/>
  <c r="BB481" i="11"/>
  <c r="BB480" i="11"/>
  <c r="BA481" i="11"/>
  <c r="BA480" i="11" s="1"/>
  <c r="AZ481" i="11"/>
  <c r="AZ480" i="11" s="1"/>
  <c r="AY481" i="11"/>
  <c r="AY480" i="11" s="1"/>
  <c r="AX344" i="11"/>
  <c r="AX343" i="11" s="1"/>
  <c r="AX342" i="11" s="1"/>
  <c r="AX481" i="11"/>
  <c r="AX480" i="11"/>
  <c r="AW481" i="11"/>
  <c r="AW480" i="11" s="1"/>
  <c r="AV372" i="11"/>
  <c r="AV373" i="11"/>
  <c r="AV449" i="11"/>
  <c r="AV450" i="11"/>
  <c r="AV481" i="11"/>
  <c r="AV480" i="11" s="1"/>
  <c r="AU344" i="11"/>
  <c r="AU343" i="11" s="1"/>
  <c r="AU342" i="11" s="1"/>
  <c r="AU481" i="11"/>
  <c r="AU480" i="11" s="1"/>
  <c r="AT481" i="11"/>
  <c r="AT480" i="11"/>
  <c r="AS481" i="11"/>
  <c r="AS480" i="11" s="1"/>
  <c r="AQ372" i="11"/>
  <c r="AQ373" i="11"/>
  <c r="AQ449" i="11"/>
  <c r="AQ450" i="11"/>
  <c r="AQ481" i="11"/>
  <c r="AQ480" i="11" s="1"/>
  <c r="AP344" i="11"/>
  <c r="AP343" i="11" s="1"/>
  <c r="AP342" i="11" s="1"/>
  <c r="AP481" i="11"/>
  <c r="AP480" i="11" s="1"/>
  <c r="AO344" i="11"/>
  <c r="AO343" i="11" s="1"/>
  <c r="AO342" i="11" s="1"/>
  <c r="AO481" i="11"/>
  <c r="AO480" i="11"/>
  <c r="AM372" i="11"/>
  <c r="BF372" i="11" s="1"/>
  <c r="AM373" i="11"/>
  <c r="BF373" i="11" s="1"/>
  <c r="AM449" i="11"/>
  <c r="AM450" i="11"/>
  <c r="BF450" i="11" s="1"/>
  <c r="AM481" i="11"/>
  <c r="AM480" i="11"/>
  <c r="AL344" i="11"/>
  <c r="AL343" i="11" s="1"/>
  <c r="AL342" i="11" s="1"/>
  <c r="AL481" i="11"/>
  <c r="AL480" i="11" s="1"/>
  <c r="AK344" i="11"/>
  <c r="AK481" i="11"/>
  <c r="AK480" i="11" s="1"/>
  <c r="AJ481" i="11"/>
  <c r="AJ480" i="11"/>
  <c r="AI372" i="11"/>
  <c r="AI373" i="11"/>
  <c r="AI449" i="11"/>
  <c r="AI450" i="11"/>
  <c r="AI481" i="11"/>
  <c r="AI480" i="11" s="1"/>
  <c r="AH481" i="11"/>
  <c r="AH480" i="11" s="1"/>
  <c r="AG344" i="11"/>
  <c r="AG481" i="11"/>
  <c r="AG480" i="11"/>
  <c r="AG343" i="11" s="1"/>
  <c r="AG342" i="11" s="1"/>
  <c r="AF481" i="11"/>
  <c r="AF480" i="11"/>
  <c r="AE372" i="11"/>
  <c r="AE373" i="11"/>
  <c r="AE449" i="11"/>
  <c r="AE450" i="11"/>
  <c r="AE481" i="11"/>
  <c r="AE480" i="11"/>
  <c r="AD481" i="11"/>
  <c r="AD480" i="11" s="1"/>
  <c r="AC481" i="11"/>
  <c r="AC480" i="11"/>
  <c r="AC343" i="11"/>
  <c r="AC342" i="11" s="1"/>
  <c r="AB481" i="11"/>
  <c r="AB480" i="11" s="1"/>
  <c r="AA372" i="11"/>
  <c r="AA373" i="11"/>
  <c r="AA449" i="11"/>
  <c r="AA450" i="11"/>
  <c r="AA481" i="11"/>
  <c r="AA480" i="11"/>
  <c r="Z481" i="11"/>
  <c r="Z480" i="11" s="1"/>
  <c r="Y481" i="11"/>
  <c r="Y480" i="11"/>
  <c r="X344" i="11"/>
  <c r="X481" i="11"/>
  <c r="X480" i="11" s="1"/>
  <c r="X343" i="11" s="1"/>
  <c r="X342" i="11" s="1"/>
  <c r="W372" i="11"/>
  <c r="W373" i="11"/>
  <c r="W449" i="11"/>
  <c r="W450" i="11"/>
  <c r="W481" i="11"/>
  <c r="W480" i="11" s="1"/>
  <c r="V344" i="11"/>
  <c r="V481" i="11"/>
  <c r="V480" i="11" s="1"/>
  <c r="U481" i="11"/>
  <c r="U480" i="11"/>
  <c r="T344" i="11"/>
  <c r="T481" i="11"/>
  <c r="T480" i="11"/>
  <c r="T343" i="11" s="1"/>
  <c r="T342" i="11" s="1"/>
  <c r="S372" i="11"/>
  <c r="S373" i="11"/>
  <c r="S449" i="11"/>
  <c r="S450" i="11"/>
  <c r="S481" i="11"/>
  <c r="S480" i="11"/>
  <c r="R344" i="11"/>
  <c r="R343" i="11" s="1"/>
  <c r="R342" i="11" s="1"/>
  <c r="R481" i="11"/>
  <c r="R480" i="11" s="1"/>
  <c r="Q481" i="11"/>
  <c r="Q480" i="11"/>
  <c r="P481" i="11"/>
  <c r="P480" i="11" s="1"/>
  <c r="O481" i="11"/>
  <c r="O480" i="11" s="1"/>
  <c r="N344" i="11"/>
  <c r="N481" i="11"/>
  <c r="N480" i="11" s="1"/>
  <c r="N343" i="11" s="1"/>
  <c r="N342" i="11" s="1"/>
  <c r="M481" i="11"/>
  <c r="M480" i="11"/>
  <c r="L481" i="11"/>
  <c r="L480" i="11"/>
  <c r="K481" i="11"/>
  <c r="K480" i="11" s="1"/>
  <c r="J344" i="11"/>
  <c r="J343" i="11" s="1"/>
  <c r="J342" i="11" s="1"/>
  <c r="J481" i="11"/>
  <c r="J480" i="11"/>
  <c r="I481" i="11"/>
  <c r="I480" i="11"/>
  <c r="G480" i="11"/>
  <c r="BE120" i="11"/>
  <c r="BF1077" i="11"/>
  <c r="BF1076" i="11"/>
  <c r="BF1075" i="11"/>
  <c r="BF1070" i="11"/>
  <c r="BF1068" i="11"/>
  <c r="BF1067" i="11"/>
  <c r="BF1066" i="11"/>
  <c r="BF1065" i="11"/>
  <c r="BF1064" i="11"/>
  <c r="BF1063" i="11"/>
  <c r="BF1062" i="11"/>
  <c r="BF1061" i="11"/>
  <c r="BF1060" i="11"/>
  <c r="BF1059" i="11"/>
  <c r="AM1056" i="11"/>
  <c r="S1056" i="11"/>
  <c r="BF1056" i="11"/>
  <c r="AV1056" i="11"/>
  <c r="AQ1056" i="11"/>
  <c r="AI1056" i="11"/>
  <c r="AE1056" i="11"/>
  <c r="AA1056" i="11"/>
  <c r="W1056" i="11"/>
  <c r="AM1055" i="11"/>
  <c r="S1055" i="11"/>
  <c r="BF1055" i="11"/>
  <c r="AV1055" i="11"/>
  <c r="AQ1055" i="11"/>
  <c r="AI1055" i="11"/>
  <c r="AE1055" i="11"/>
  <c r="AA1055" i="11"/>
  <c r="W1055" i="11"/>
  <c r="AM1054" i="11"/>
  <c r="BF1054" i="11" s="1"/>
  <c r="S1054" i="11"/>
  <c r="AV1054" i="11"/>
  <c r="AQ1054" i="11"/>
  <c r="AI1054" i="11"/>
  <c r="AE1054" i="11"/>
  <c r="AA1054" i="11"/>
  <c r="W1054" i="11"/>
  <c r="AM1053" i="11"/>
  <c r="BF1053" i="11" s="1"/>
  <c r="S1053" i="11"/>
  <c r="AV1053" i="11"/>
  <c r="AQ1053" i="11"/>
  <c r="AI1053" i="11"/>
  <c r="AE1053" i="11"/>
  <c r="AA1053" i="11"/>
  <c r="W1053" i="11"/>
  <c r="AM1052" i="11"/>
  <c r="S1052" i="11"/>
  <c r="BF1052" i="11"/>
  <c r="AV1052" i="11"/>
  <c r="AQ1052" i="11"/>
  <c r="AI1052" i="11"/>
  <c r="AE1052" i="11"/>
  <c r="AA1052" i="11"/>
  <c r="W1052" i="11"/>
  <c r="AM1051" i="11"/>
  <c r="S1051" i="11"/>
  <c r="BF1051" i="11" s="1"/>
  <c r="AV1051" i="11"/>
  <c r="AQ1051" i="11"/>
  <c r="AI1051" i="11"/>
  <c r="AE1051" i="11"/>
  <c r="AA1051" i="11"/>
  <c r="W1051" i="11"/>
  <c r="AM1050" i="11"/>
  <c r="S1050" i="11"/>
  <c r="BF1050" i="11"/>
  <c r="AV1050" i="11"/>
  <c r="AQ1050" i="11"/>
  <c r="AI1050" i="11"/>
  <c r="AE1050" i="11"/>
  <c r="AA1050" i="11"/>
  <c r="W1050" i="11"/>
  <c r="AM1049" i="11"/>
  <c r="BF1049" i="11" s="1"/>
  <c r="S1049" i="11"/>
  <c r="AV1049" i="11"/>
  <c r="AQ1049" i="11"/>
  <c r="AI1049" i="11"/>
  <c r="AE1049" i="11"/>
  <c r="AA1049" i="11"/>
  <c r="W1049" i="11"/>
  <c r="AM1048" i="11"/>
  <c r="S1048" i="11"/>
  <c r="BF1048" i="11"/>
  <c r="AV1048" i="11"/>
  <c r="AQ1048" i="11"/>
  <c r="AI1048" i="11"/>
  <c r="AE1048" i="11"/>
  <c r="AA1048" i="11"/>
  <c r="W1048" i="11"/>
  <c r="AM1047" i="11"/>
  <c r="S1047" i="11"/>
  <c r="BF1047" i="11"/>
  <c r="AV1047" i="11"/>
  <c r="AQ1047" i="11"/>
  <c r="AI1047" i="11"/>
  <c r="AE1047" i="11"/>
  <c r="AA1047" i="11"/>
  <c r="W1047" i="11"/>
  <c r="BF1044" i="11"/>
  <c r="BF1042" i="11"/>
  <c r="BF1041" i="11"/>
  <c r="BF1040" i="11"/>
  <c r="BF1038" i="11"/>
  <c r="BF1037" i="11"/>
  <c r="BF1033" i="11"/>
  <c r="BF1032" i="11"/>
  <c r="BF1031" i="11"/>
  <c r="BF1030" i="11"/>
  <c r="BF1029" i="11"/>
  <c r="BF1028" i="11"/>
  <c r="BF1036" i="11"/>
  <c r="BF1035" i="11"/>
  <c r="BF1025" i="11"/>
  <c r="BF1023" i="11"/>
  <c r="BF1022" i="11"/>
  <c r="BF1021" i="11"/>
  <c r="BF1020" i="11"/>
  <c r="BF1018" i="11"/>
  <c r="BF1017" i="11"/>
  <c r="BF1015" i="11" s="1"/>
  <c r="BF1014" i="11"/>
  <c r="BF1012" i="11"/>
  <c r="BF1011" i="11"/>
  <c r="BF1007" i="11"/>
  <c r="BF1005" i="11"/>
  <c r="BF1004" i="11"/>
  <c r="BF1003" i="11"/>
  <c r="BF1001" i="11"/>
  <c r="BF1000" i="11"/>
  <c r="BF999" i="11"/>
  <c r="BF998" i="11"/>
  <c r="BF996" i="11"/>
  <c r="BF995" i="11"/>
  <c r="BF994" i="11"/>
  <c r="BF992" i="11"/>
  <c r="BF989" i="11"/>
  <c r="BF988" i="11"/>
  <c r="BF984" i="11"/>
  <c r="BF983" i="11"/>
  <c r="BF982" i="11"/>
  <c r="BF981" i="11"/>
  <c r="BF980" i="11"/>
  <c r="BF979" i="11"/>
  <c r="BF977" i="11"/>
  <c r="BF976" i="11"/>
  <c r="BF975" i="11"/>
  <c r="BF974" i="11"/>
  <c r="BF973" i="11"/>
  <c r="BF972" i="11"/>
  <c r="BF971" i="11"/>
  <c r="BF970" i="11"/>
  <c r="BF969" i="11"/>
  <c r="BF968" i="11"/>
  <c r="BF967" i="11"/>
  <c r="BF966" i="11"/>
  <c r="BF965" i="11"/>
  <c r="BF962" i="11"/>
  <c r="BF961" i="11"/>
  <c r="BF960" i="11"/>
  <c r="BF947" i="11" s="1"/>
  <c r="BF959" i="11"/>
  <c r="BF958" i="11"/>
  <c r="BF957" i="11"/>
  <c r="BF956" i="11"/>
  <c r="BF954" i="11"/>
  <c r="BF953" i="11"/>
  <c r="BF951" i="11"/>
  <c r="BF950" i="11"/>
  <c r="BF949" i="11"/>
  <c r="BF946" i="11"/>
  <c r="BF944" i="11"/>
  <c r="BF943" i="11"/>
  <c r="BF942" i="11"/>
  <c r="BF941" i="11"/>
  <c r="BF939" i="11"/>
  <c r="BF938" i="11"/>
  <c r="BF937" i="11"/>
  <c r="BF935" i="11"/>
  <c r="BF934" i="11"/>
  <c r="BF931" i="11"/>
  <c r="BF929" i="11"/>
  <c r="BF927" i="11"/>
  <c r="BF925" i="11" s="1"/>
  <c r="BF924" i="11"/>
  <c r="BF923" i="11"/>
  <c r="BF922" i="11"/>
  <c r="BF921" i="11"/>
  <c r="BF919" i="11"/>
  <c r="BF918" i="11"/>
  <c r="BF916" i="11"/>
  <c r="BF915" i="11"/>
  <c r="BF912" i="11"/>
  <c r="BF911" i="11"/>
  <c r="BF910" i="11"/>
  <c r="BF909" i="11"/>
  <c r="BF908" i="11"/>
  <c r="BF906" i="11"/>
  <c r="BF905" i="11"/>
  <c r="BF904" i="11"/>
  <c r="BF902" i="11"/>
  <c r="BF901" i="11"/>
  <c r="BF896" i="11"/>
  <c r="BF892" i="11"/>
  <c r="BF891" i="11"/>
  <c r="BF890" i="11"/>
  <c r="BF888" i="11"/>
  <c r="BF887" i="11"/>
  <c r="BF885" i="11"/>
  <c r="BF881" i="11"/>
  <c r="BF879" i="11"/>
  <c r="BF878" i="11"/>
  <c r="BF877" i="11"/>
  <c r="BF875" i="11"/>
  <c r="BF874" i="11"/>
  <c r="BF872" i="11" s="1"/>
  <c r="BF871" i="11"/>
  <c r="BF869" i="11"/>
  <c r="BF867" i="11"/>
  <c r="BF864" i="11" s="1"/>
  <c r="BF866" i="11"/>
  <c r="BF863" i="11"/>
  <c r="BF861" i="11"/>
  <c r="BF856" i="11" s="1"/>
  <c r="BF860" i="11"/>
  <c r="BF859" i="11"/>
  <c r="BF858" i="11"/>
  <c r="BF855" i="11"/>
  <c r="BF854" i="11"/>
  <c r="BF852" i="11"/>
  <c r="BF851" i="11"/>
  <c r="BF845" i="11" s="1"/>
  <c r="BF849" i="11"/>
  <c r="BF847" i="11"/>
  <c r="BF844" i="11"/>
  <c r="BF842" i="11"/>
  <c r="BF838" i="11" s="1"/>
  <c r="BF840" i="11"/>
  <c r="BF837" i="11"/>
  <c r="BF836" i="11" s="1"/>
  <c r="BF835" i="11"/>
  <c r="BF833" i="11"/>
  <c r="BF831" i="11"/>
  <c r="BF830" i="11"/>
  <c r="BF829" i="11"/>
  <c r="BF828" i="11"/>
  <c r="BF827" i="11"/>
  <c r="BF826" i="11"/>
  <c r="BF825" i="11"/>
  <c r="BF823" i="11"/>
  <c r="BF822" i="11"/>
  <c r="BF821" i="11"/>
  <c r="BF820" i="11"/>
  <c r="BF819" i="11"/>
  <c r="BF818" i="11"/>
  <c r="BF817" i="11"/>
  <c r="BF816" i="11"/>
  <c r="BF815" i="11"/>
  <c r="BF814" i="11"/>
  <c r="BF813" i="11"/>
  <c r="BF812" i="11"/>
  <c r="BF811" i="11"/>
  <c r="BF810" i="11"/>
  <c r="BF809" i="11"/>
  <c r="BF808" i="11"/>
  <c r="BF807" i="11"/>
  <c r="BF806" i="11"/>
  <c r="BF803" i="11"/>
  <c r="BF802" i="11"/>
  <c r="BF800" i="11"/>
  <c r="BF799" i="11"/>
  <c r="BF798" i="11"/>
  <c r="BF795" i="11"/>
  <c r="BF794" i="11"/>
  <c r="BF793" i="11"/>
  <c r="BF792" i="11"/>
  <c r="BF791" i="11"/>
  <c r="BF790" i="11"/>
  <c r="BF789" i="11"/>
  <c r="BF797" i="11"/>
  <c r="BF787" i="11" s="1"/>
  <c r="BF786" i="11"/>
  <c r="BF784" i="11"/>
  <c r="BF783" i="11"/>
  <c r="BF782" i="11"/>
  <c r="BF781" i="11"/>
  <c r="BF780" i="11"/>
  <c r="BF779" i="11"/>
  <c r="BF778" i="11"/>
  <c r="BF777" i="11"/>
  <c r="BF776" i="11"/>
  <c r="BF768" i="11"/>
  <c r="BF775" i="11"/>
  <c r="BF774" i="11"/>
  <c r="BF773" i="11"/>
  <c r="BF772" i="11"/>
  <c r="BF771" i="11"/>
  <c r="BF770" i="11"/>
  <c r="BF767" i="11"/>
  <c r="BF766" i="11"/>
  <c r="BF765" i="11"/>
  <c r="BF764" i="11"/>
  <c r="BF763" i="11"/>
  <c r="BF762" i="11"/>
  <c r="BF761" i="11"/>
  <c r="BF760" i="11"/>
  <c r="BF759" i="11"/>
  <c r="BF758" i="11"/>
  <c r="BF757" i="11"/>
  <c r="BF754" i="11"/>
  <c r="BF753" i="11"/>
  <c r="BF752" i="11"/>
  <c r="BF749" i="11"/>
  <c r="BF748" i="11"/>
  <c r="BF747" i="11"/>
  <c r="BF745" i="11"/>
  <c r="BF744" i="11"/>
  <c r="BF743" i="11"/>
  <c r="BF741" i="11"/>
  <c r="BF740" i="11"/>
  <c r="BF739" i="11"/>
  <c r="BF738" i="11"/>
  <c r="BF736" i="11"/>
  <c r="BF735" i="11"/>
  <c r="BF734" i="11"/>
  <c r="BF733" i="11"/>
  <c r="BF732" i="11"/>
  <c r="BF731" i="11"/>
  <c r="BF730" i="11"/>
  <c r="BF729" i="11"/>
  <c r="BF728" i="11"/>
  <c r="BF727" i="11"/>
  <c r="BF726" i="11"/>
  <c r="BF725" i="11"/>
  <c r="BF724" i="11"/>
  <c r="BF721" i="11"/>
  <c r="BF720" i="11"/>
  <c r="BF719" i="11"/>
  <c r="BF718" i="11"/>
  <c r="BF717" i="11"/>
  <c r="BF716" i="11"/>
  <c r="BF714" i="11"/>
  <c r="BF713" i="11"/>
  <c r="BF712" i="11"/>
  <c r="BF711" i="11"/>
  <c r="BF710" i="11"/>
  <c r="BF709" i="11"/>
  <c r="BF708" i="11"/>
  <c r="BF707" i="11"/>
  <c r="BF705" i="11"/>
  <c r="BF704" i="11"/>
  <c r="BF703" i="11"/>
  <c r="BF702" i="11"/>
  <c r="BF701" i="11"/>
  <c r="BF700" i="11"/>
  <c r="BF699" i="11"/>
  <c r="BF696" i="11"/>
  <c r="BF695" i="11"/>
  <c r="BF694" i="11"/>
  <c r="BF693" i="11"/>
  <c r="BF692" i="11"/>
  <c r="BF691" i="11"/>
  <c r="BF690" i="11"/>
  <c r="BF689" i="11"/>
  <c r="BF688" i="11"/>
  <c r="BF687" i="11"/>
  <c r="BF686" i="11"/>
  <c r="BF685" i="11"/>
  <c r="BF684" i="11"/>
  <c r="BF682" i="11"/>
  <c r="BF679" i="11"/>
  <c r="BF678" i="11"/>
  <c r="BF677" i="11"/>
  <c r="BF675" i="11"/>
  <c r="BF674" i="11"/>
  <c r="BF673" i="11"/>
  <c r="BF672" i="11"/>
  <c r="BF669" i="11"/>
  <c r="BF668" i="11"/>
  <c r="BF667" i="11"/>
  <c r="BF666" i="11"/>
  <c r="BF665" i="11"/>
  <c r="BF664" i="11"/>
  <c r="BF661" i="11"/>
  <c r="BF660" i="11"/>
  <c r="BF659" i="11"/>
  <c r="BF658" i="11"/>
  <c r="BF657" i="11"/>
  <c r="BF656" i="11"/>
  <c r="BF655" i="11"/>
  <c r="BF654" i="11"/>
  <c r="BF653" i="11"/>
  <c r="BF652" i="11"/>
  <c r="BF651" i="11"/>
  <c r="BF650" i="11"/>
  <c r="BF649" i="11"/>
  <c r="BF648" i="11"/>
  <c r="BF647" i="11"/>
  <c r="BF646" i="11"/>
  <c r="BF644" i="11"/>
  <c r="BF643" i="11"/>
  <c r="BF642" i="11"/>
  <c r="BF641" i="11"/>
  <c r="BF640" i="11"/>
  <c r="BF639" i="11"/>
  <c r="BF638" i="11"/>
  <c r="BF637" i="11"/>
  <c r="BF636" i="11"/>
  <c r="BF635" i="11"/>
  <c r="BF634" i="11"/>
  <c r="BF633" i="11"/>
  <c r="BF632" i="11"/>
  <c r="BF631" i="11"/>
  <c r="BF630" i="11"/>
  <c r="BF629" i="11"/>
  <c r="BF628" i="11"/>
  <c r="BF627" i="11"/>
  <c r="BF626" i="11"/>
  <c r="BF625" i="11"/>
  <c r="BF623" i="11"/>
  <c r="BF622" i="11"/>
  <c r="BF621" i="11"/>
  <c r="BF620" i="11"/>
  <c r="BF619" i="11"/>
  <c r="BF618" i="11"/>
  <c r="BF617" i="11"/>
  <c r="BF616" i="11"/>
  <c r="BF615" i="11"/>
  <c r="BF614" i="11"/>
  <c r="BF612" i="11"/>
  <c r="BF611" i="11"/>
  <c r="BF610" i="11"/>
  <c r="BF606" i="11"/>
  <c r="BF605" i="11"/>
  <c r="BF603" i="11"/>
  <c r="BF601" i="11" s="1"/>
  <c r="BF600" i="11"/>
  <c r="BF577" i="11"/>
  <c r="BF576" i="11"/>
  <c r="BF574" i="11" s="1"/>
  <c r="BF573" i="11"/>
  <c r="BF572" i="11"/>
  <c r="BF570" i="11"/>
  <c r="BF569" i="11"/>
  <c r="BF567" i="11"/>
  <c r="BF566" i="11"/>
  <c r="BF562" i="11" s="1"/>
  <c r="BF564" i="11"/>
  <c r="BF561" i="11"/>
  <c r="BF559" i="11"/>
  <c r="BF558" i="11"/>
  <c r="BF556" i="11" s="1"/>
  <c r="BF555" i="11"/>
  <c r="BF553" i="11"/>
  <c r="BF552" i="11"/>
  <c r="BF550" i="11" s="1"/>
  <c r="BF547" i="11"/>
  <c r="BF546" i="11"/>
  <c r="BF544" i="11"/>
  <c r="BF541" i="11" s="1"/>
  <c r="BF543" i="11"/>
  <c r="BF540" i="11"/>
  <c r="BF531" i="11" s="1"/>
  <c r="BF539" i="11"/>
  <c r="BF537" i="11"/>
  <c r="BF535" i="11"/>
  <c r="BF534" i="11"/>
  <c r="BF533" i="11"/>
  <c r="BF530" i="11"/>
  <c r="BF527" i="11"/>
  <c r="BF526" i="11"/>
  <c r="BF529" i="11"/>
  <c r="BF525" i="11"/>
  <c r="BF523" i="11"/>
  <c r="BF522" i="11"/>
  <c r="BF521" i="11"/>
  <c r="BF516" i="11"/>
  <c r="BF515" i="11"/>
  <c r="BF514" i="11"/>
  <c r="BF513" i="11"/>
  <c r="BF511" i="11"/>
  <c r="BF510" i="11"/>
  <c r="BF507" i="11"/>
  <c r="BF505" i="11"/>
  <c r="BF502" i="11"/>
  <c r="BF500" i="11"/>
  <c r="BF499" i="11"/>
  <c r="BF498" i="11"/>
  <c r="BF495" i="11"/>
  <c r="BF493" i="11"/>
  <c r="BF490" i="11"/>
  <c r="BF488" i="11"/>
  <c r="BF487" i="11"/>
  <c r="BF485" i="11"/>
  <c r="BF484" i="11"/>
  <c r="BF483" i="11"/>
  <c r="BF479" i="11"/>
  <c r="BF478" i="11"/>
  <c r="BF476" i="11"/>
  <c r="BF474" i="11"/>
  <c r="BF473" i="11"/>
  <c r="BF472" i="11"/>
  <c r="BF471" i="11"/>
  <c r="BF470" i="11"/>
  <c r="BF469" i="11"/>
  <c r="BF468" i="11"/>
  <c r="BF467" i="11"/>
  <c r="BF466" i="11"/>
  <c r="BF465" i="11"/>
  <c r="BF464" i="11"/>
  <c r="BF463" i="11"/>
  <c r="BF462" i="11"/>
  <c r="BF461" i="11"/>
  <c r="BF460" i="11"/>
  <c r="BF459" i="11"/>
  <c r="BF458" i="11"/>
  <c r="BF457" i="11"/>
  <c r="BF456" i="11"/>
  <c r="BF455" i="11"/>
  <c r="BF454" i="11"/>
  <c r="BF453" i="11"/>
  <c r="BF449" i="11"/>
  <c r="BF447" i="11"/>
  <c r="BF446" i="11"/>
  <c r="BF444" i="11"/>
  <c r="BF443" i="11"/>
  <c r="BF442" i="11"/>
  <c r="BF441" i="11"/>
  <c r="BF440" i="11"/>
  <c r="BF439" i="11"/>
  <c r="BF438" i="11"/>
  <c r="BF437" i="11"/>
  <c r="BF436" i="11"/>
  <c r="BF435" i="11"/>
  <c r="BF434" i="11"/>
  <c r="BF433" i="11"/>
  <c r="BF432" i="11"/>
  <c r="BF431" i="11"/>
  <c r="BF430" i="11"/>
  <c r="BF429" i="11"/>
  <c r="BF428" i="11"/>
  <c r="BF427" i="11"/>
  <c r="BF426" i="11"/>
  <c r="BF425" i="11"/>
  <c r="BF424" i="11"/>
  <c r="BF423" i="11"/>
  <c r="BF422" i="11"/>
  <c r="BF421" i="11"/>
  <c r="BF418" i="11"/>
  <c r="BF417" i="11"/>
  <c r="BF416" i="11"/>
  <c r="BF415" i="11"/>
  <c r="BF414" i="11"/>
  <c r="BF412" i="11"/>
  <c r="BF411" i="11"/>
  <c r="BF410" i="11"/>
  <c r="BF409" i="11"/>
  <c r="BF408" i="11"/>
  <c r="BF407" i="11"/>
  <c r="BF406" i="11"/>
  <c r="BF404" i="11"/>
  <c r="BF403" i="11"/>
  <c r="BF402" i="11"/>
  <c r="BF401" i="11"/>
  <c r="BF400" i="11"/>
  <c r="BF399" i="11"/>
  <c r="BF398" i="11"/>
  <c r="BF397" i="11"/>
  <c r="BF396" i="11"/>
  <c r="BF395" i="11"/>
  <c r="BF394" i="11"/>
  <c r="BF393" i="11"/>
  <c r="BF392" i="11"/>
  <c r="BF391" i="11"/>
  <c r="BF390" i="11"/>
  <c r="BF389" i="11"/>
  <c r="BF388" i="11"/>
  <c r="BF387" i="11"/>
  <c r="BF386" i="11"/>
  <c r="BF385" i="11"/>
  <c r="BF384" i="11"/>
  <c r="BF383" i="11"/>
  <c r="BF382" i="11"/>
  <c r="BF381" i="11"/>
  <c r="BF380" i="11"/>
  <c r="BF379" i="11"/>
  <c r="BF378" i="11"/>
  <c r="BF377" i="11"/>
  <c r="BF376" i="11"/>
  <c r="BF374" i="11" s="1"/>
  <c r="BF370" i="11"/>
  <c r="BF369" i="11"/>
  <c r="BF368" i="11"/>
  <c r="BF366" i="11"/>
  <c r="BF365" i="11"/>
  <c r="BF364" i="11"/>
  <c r="BF363" i="11"/>
  <c r="BF362" i="11"/>
  <c r="BF361" i="11"/>
  <c r="BF360" i="11"/>
  <c r="BF358" i="11"/>
  <c r="BF357" i="11"/>
  <c r="BF356" i="11"/>
  <c r="BF355" i="11"/>
  <c r="BF354" i="11"/>
  <c r="BF353" i="11"/>
  <c r="BF352" i="11"/>
  <c r="BF351" i="11"/>
  <c r="BF350" i="11"/>
  <c r="BF349" i="11"/>
  <c r="BF348" i="11"/>
  <c r="BF341" i="11"/>
  <c r="BF339" i="11"/>
  <c r="BF338" i="11"/>
  <c r="BF337" i="11"/>
  <c r="BF335" i="11"/>
  <c r="BF333" i="11"/>
  <c r="BF332" i="11"/>
  <c r="BF331" i="11"/>
  <c r="BF330" i="11"/>
  <c r="BF329" i="11"/>
  <c r="BF317" i="11" s="1"/>
  <c r="BF327" i="11"/>
  <c r="BF326" i="11"/>
  <c r="BF325" i="11"/>
  <c r="BF324" i="11"/>
  <c r="BF323" i="11"/>
  <c r="BF321" i="11"/>
  <c r="BF320" i="11"/>
  <c r="BF319" i="11"/>
  <c r="BF316" i="11"/>
  <c r="BF313" i="11"/>
  <c r="BF312" i="11"/>
  <c r="BF311" i="11"/>
  <c r="BF310" i="11"/>
  <c r="BF315" i="11"/>
  <c r="BF309" i="11"/>
  <c r="BF304" i="11"/>
  <c r="BF303" i="11"/>
  <c r="BF302" i="11"/>
  <c r="BF301" i="11"/>
  <c r="BF300" i="11"/>
  <c r="BF297" i="11"/>
  <c r="BF296" i="11"/>
  <c r="BF294" i="11"/>
  <c r="BF293" i="11"/>
  <c r="BF292" i="11"/>
  <c r="BF291" i="11"/>
  <c r="BF290" i="11"/>
  <c r="BF289" i="11"/>
  <c r="BF287" i="11"/>
  <c r="BF286" i="11"/>
  <c r="BF285" i="11"/>
  <c r="BF284" i="11"/>
  <c r="BF283" i="11"/>
  <c r="BF281" i="11"/>
  <c r="BF280" i="11"/>
  <c r="BF278" i="11"/>
  <c r="BF277" i="11"/>
  <c r="BF276" i="11"/>
  <c r="BF275" i="11"/>
  <c r="BF274" i="11"/>
  <c r="BF273" i="11"/>
  <c r="BF272" i="11"/>
  <c r="BF271" i="11"/>
  <c r="BF269" i="11"/>
  <c r="BF268" i="11"/>
  <c r="BF266" i="11"/>
  <c r="BF265" i="11"/>
  <c r="BF264" i="11"/>
  <c r="BF263" i="11"/>
  <c r="BF262" i="11"/>
  <c r="BF261" i="11"/>
  <c r="BF260" i="11"/>
  <c r="BF259" i="11"/>
  <c r="BF257" i="11"/>
  <c r="BF256" i="11"/>
  <c r="BF254" i="11"/>
  <c r="BF253" i="11"/>
  <c r="BF252" i="11"/>
  <c r="BF251" i="11"/>
  <c r="BF250" i="11"/>
  <c r="BF249" i="11"/>
  <c r="BF248" i="11"/>
  <c r="BF247" i="11"/>
  <c r="BF245" i="11"/>
  <c r="BF244" i="11"/>
  <c r="BF242" i="11"/>
  <c r="BF241" i="11"/>
  <c r="BF240" i="11"/>
  <c r="BF239" i="11"/>
  <c r="BF236" i="11"/>
  <c r="BF235" i="11"/>
  <c r="BF234" i="11"/>
  <c r="BF233" i="11"/>
  <c r="BF232" i="11"/>
  <c r="BF231" i="11"/>
  <c r="BF230" i="11"/>
  <c r="BF228" i="11"/>
  <c r="BF227" i="11"/>
  <c r="BF225" i="11"/>
  <c r="BF223" i="11"/>
  <c r="BF222" i="11"/>
  <c r="BF221" i="11"/>
  <c r="BF220" i="11"/>
  <c r="BF219" i="11"/>
  <c r="BF218" i="11"/>
  <c r="BF217" i="11"/>
  <c r="BF216" i="11"/>
  <c r="BF214" i="11"/>
  <c r="BF213" i="11"/>
  <c r="BF212" i="11"/>
  <c r="BF211" i="11"/>
  <c r="BF210" i="11"/>
  <c r="BF209" i="11"/>
  <c r="BF208" i="11"/>
  <c r="BF207" i="11"/>
  <c r="BF206" i="11"/>
  <c r="BF205" i="11"/>
  <c r="BF204" i="11"/>
  <c r="BF203" i="11"/>
  <c r="BF202" i="11"/>
  <c r="BF201" i="11"/>
  <c r="BF200" i="11"/>
  <c r="BF199" i="11"/>
  <c r="BF198" i="11"/>
  <c r="BF197" i="11"/>
  <c r="BF196" i="11"/>
  <c r="BF195" i="11"/>
  <c r="BF194" i="11"/>
  <c r="BF193" i="11"/>
  <c r="BF192" i="11"/>
  <c r="BF191" i="11"/>
  <c r="BF190" i="11"/>
  <c r="BF189" i="11"/>
  <c r="BF188" i="11"/>
  <c r="BF187" i="11"/>
  <c r="BF186" i="11"/>
  <c r="BF185" i="11"/>
  <c r="BF184" i="11"/>
  <c r="BF183" i="11"/>
  <c r="BF182" i="11"/>
  <c r="BF181" i="11"/>
  <c r="BF180" i="11"/>
  <c r="BF179" i="11"/>
  <c r="BF178" i="11"/>
  <c r="BF177" i="11"/>
  <c r="BF176" i="11"/>
  <c r="BF175" i="11"/>
  <c r="BF174" i="11"/>
  <c r="BF173" i="11"/>
  <c r="BF172" i="11"/>
  <c r="BF171" i="11"/>
  <c r="BF170" i="11"/>
  <c r="BF169" i="11"/>
  <c r="BF168" i="11"/>
  <c r="BF167" i="11"/>
  <c r="BF166" i="11"/>
  <c r="BF165" i="11"/>
  <c r="BF164" i="11"/>
  <c r="BF163" i="11"/>
  <c r="BF160" i="11"/>
  <c r="BF158" i="11"/>
  <c r="BF157" i="11"/>
  <c r="BF156" i="11"/>
  <c r="BF155" i="11"/>
  <c r="BF154" i="11"/>
  <c r="BF153" i="11"/>
  <c r="BF152" i="11"/>
  <c r="BF151" i="11"/>
  <c r="BF150" i="11"/>
  <c r="BF149" i="11"/>
  <c r="BF148" i="11"/>
  <c r="BF146" i="11"/>
  <c r="BF145" i="11"/>
  <c r="BF144" i="11"/>
  <c r="BF143" i="11"/>
  <c r="BF142" i="11"/>
  <c r="BF141" i="11"/>
  <c r="BF140" i="11"/>
  <c r="BF138" i="11"/>
  <c r="BF137" i="11"/>
  <c r="BF136" i="11"/>
  <c r="BF135" i="11"/>
  <c r="BF134" i="11"/>
  <c r="BF133" i="11"/>
  <c r="BF132" i="11"/>
  <c r="BF131" i="11"/>
  <c r="BF130" i="11"/>
  <c r="BF128" i="11"/>
  <c r="BF127" i="11"/>
  <c r="BF126" i="11"/>
  <c r="BF125" i="11"/>
  <c r="BF123" i="11"/>
  <c r="BF122" i="11"/>
  <c r="BF117" i="11"/>
  <c r="BF116" i="11"/>
  <c r="BF114" i="11"/>
  <c r="BF113" i="11"/>
  <c r="BF112" i="11"/>
  <c r="BF111" i="11"/>
  <c r="BF110" i="11"/>
  <c r="BF109" i="11"/>
  <c r="BF108" i="11"/>
  <c r="BF106" i="11"/>
  <c r="BF105" i="11"/>
  <c r="BF104" i="11"/>
  <c r="BF102" i="11"/>
  <c r="BF101" i="11"/>
  <c r="BF100" i="11"/>
  <c r="BF99" i="11"/>
  <c r="BF98" i="11"/>
  <c r="BF97" i="11"/>
  <c r="BF95" i="11"/>
  <c r="BF94" i="11"/>
  <c r="D94" i="11"/>
  <c r="BF93" i="11"/>
  <c r="D93" i="11"/>
  <c r="BF92" i="11"/>
  <c r="BF91" i="11"/>
  <c r="BF90" i="11"/>
  <c r="BF89" i="11"/>
  <c r="BF87" i="11"/>
  <c r="BF85" i="11"/>
  <c r="BF84" i="11"/>
  <c r="D83" i="11"/>
  <c r="BF82" i="11"/>
  <c r="BF79" i="11"/>
  <c r="D79" i="11"/>
  <c r="BF76" i="11"/>
  <c r="BF75" i="11"/>
  <c r="BF74" i="11"/>
  <c r="BF73" i="11"/>
  <c r="BF72" i="11"/>
  <c r="BF71" i="11"/>
  <c r="BF70" i="11"/>
  <c r="BF69" i="11"/>
  <c r="BF68" i="11"/>
  <c r="BF67" i="11"/>
  <c r="BF66" i="11"/>
  <c r="BF65" i="11"/>
  <c r="BF64" i="11"/>
  <c r="BF63" i="11"/>
  <c r="BF62" i="11"/>
  <c r="BF61" i="11"/>
  <c r="BF60" i="11"/>
  <c r="BF59" i="11"/>
  <c r="BF58" i="11"/>
  <c r="BF57" i="11"/>
  <c r="BF55" i="11"/>
  <c r="BF54" i="11"/>
  <c r="BF53" i="11"/>
  <c r="BF50" i="11"/>
  <c r="BF49" i="11"/>
  <c r="BF48" i="11"/>
  <c r="BF46" i="11"/>
  <c r="BF45" i="11"/>
  <c r="BF44" i="11"/>
  <c r="BF43" i="11"/>
  <c r="BF42" i="11"/>
  <c r="BF41" i="11"/>
  <c r="BF37" i="11"/>
  <c r="BF36" i="11"/>
  <c r="BF35" i="11"/>
  <c r="BF34" i="11"/>
  <c r="BF33" i="11"/>
  <c r="BF32" i="11"/>
  <c r="BF31" i="11"/>
  <c r="BF30" i="11"/>
  <c r="BF29" i="11"/>
  <c r="BF28" i="11"/>
  <c r="BF27" i="11"/>
  <c r="BF26" i="11"/>
  <c r="BF23" i="11"/>
  <c r="BF22" i="11"/>
  <c r="BF21" i="11"/>
  <c r="BF20" i="11"/>
  <c r="BF19" i="11"/>
  <c r="X12" i="11"/>
  <c r="T12" i="11"/>
  <c r="L12" i="11"/>
  <c r="A3" i="11"/>
  <c r="AI19" i="10"/>
  <c r="AI15" i="10"/>
  <c r="AI14" i="10" s="1"/>
  <c r="AY14" i="10"/>
  <c r="AX14" i="10"/>
  <c r="AW14" i="10"/>
  <c r="AW13" i="10" s="1"/>
  <c r="AV14" i="10"/>
  <c r="AV13" i="10" s="1"/>
  <c r="AU14" i="10"/>
  <c r="AT14" i="10"/>
  <c r="AS14" i="10"/>
  <c r="AS13" i="10" s="1"/>
  <c r="AS12" i="10" s="1"/>
  <c r="AS11" i="10" s="1"/>
  <c r="AR14" i="10"/>
  <c r="AR13" i="10" s="1"/>
  <c r="AR12" i="10" s="1"/>
  <c r="AR11" i="10" s="1"/>
  <c r="AQ14" i="10"/>
  <c r="AP14" i="10"/>
  <c r="AP13" i="10" s="1"/>
  <c r="AP12" i="10" s="1"/>
  <c r="AO14" i="10"/>
  <c r="AO13" i="10" s="1"/>
  <c r="AN14" i="10"/>
  <c r="AM14" i="10"/>
  <c r="AL14" i="10"/>
  <c r="AK14" i="10"/>
  <c r="AJ14" i="10"/>
  <c r="AJ13" i="10" s="1"/>
  <c r="AH14" i="10"/>
  <c r="AG14" i="10"/>
  <c r="AG13" i="10" s="1"/>
  <c r="AG12" i="10" s="1"/>
  <c r="AG11" i="10" s="1"/>
  <c r="AF14" i="10"/>
  <c r="AF13" i="10" s="1"/>
  <c r="AF12" i="10" s="1"/>
  <c r="AF11" i="10" s="1"/>
  <c r="AE14" i="10"/>
  <c r="AD14" i="10"/>
  <c r="AD13" i="10" s="1"/>
  <c r="AD12" i="10" s="1"/>
  <c r="AD11" i="10" s="1"/>
  <c r="AC14" i="10"/>
  <c r="AC13" i="10" s="1"/>
  <c r="AB14" i="10"/>
  <c r="AB13" i="10" s="1"/>
  <c r="AB12" i="10" s="1"/>
  <c r="AB11" i="10" s="1"/>
  <c r="AA14" i="10"/>
  <c r="AA13" i="10" s="1"/>
  <c r="AA12" i="10" s="1"/>
  <c r="AA11" i="10" s="1"/>
  <c r="Z14" i="10"/>
  <c r="Y14" i="10"/>
  <c r="Y13" i="10" s="1"/>
  <c r="Y12" i="10" s="1"/>
  <c r="Y11" i="10" s="1"/>
  <c r="X14" i="10"/>
  <c r="X13" i="10" s="1"/>
  <c r="W14" i="10"/>
  <c r="V14" i="10"/>
  <c r="U14" i="10"/>
  <c r="U13" i="10" s="1"/>
  <c r="U12" i="10" s="1"/>
  <c r="T14" i="10"/>
  <c r="T13" i="10" s="1"/>
  <c r="T12" i="10" s="1"/>
  <c r="T11" i="10" s="1"/>
  <c r="S14" i="10"/>
  <c r="R14" i="10"/>
  <c r="Q14" i="10"/>
  <c r="Q13" i="10" s="1"/>
  <c r="P14" i="10"/>
  <c r="O14" i="10"/>
  <c r="O13" i="10" s="1"/>
  <c r="O12" i="10" s="1"/>
  <c r="O11" i="10" s="1"/>
  <c r="N14" i="10"/>
  <c r="M14" i="10"/>
  <c r="L14" i="10"/>
  <c r="L13" i="10" s="1"/>
  <c r="K14" i="10"/>
  <c r="J14" i="10"/>
  <c r="I14" i="10"/>
  <c r="I13" i="10" s="1"/>
  <c r="I12" i="10" s="1"/>
  <c r="I11" i="10" s="1"/>
  <c r="H14" i="10"/>
  <c r="H13" i="10" s="1"/>
  <c r="H12" i="10" s="1"/>
  <c r="H11" i="10" s="1"/>
  <c r="G14" i="10"/>
  <c r="F14" i="10"/>
  <c r="F13" i="10" s="1"/>
  <c r="F12" i="10" s="1"/>
  <c r="AY13" i="10"/>
  <c r="AY12" i="10" s="1"/>
  <c r="AX13" i="10"/>
  <c r="AX12" i="10" s="1"/>
  <c r="AX11" i="10" s="1"/>
  <c r="AU13" i="10"/>
  <c r="AT13" i="10"/>
  <c r="AT12" i="10" s="1"/>
  <c r="AQ13" i="10"/>
  <c r="AQ12" i="10" s="1"/>
  <c r="AN13" i="10"/>
  <c r="AN12" i="10" s="1"/>
  <c r="AN11" i="10" s="1"/>
  <c r="AM13" i="10"/>
  <c r="AM12" i="10" s="1"/>
  <c r="AM11" i="10" s="1"/>
  <c r="AL13" i="10"/>
  <c r="AL12" i="10" s="1"/>
  <c r="AK13" i="10"/>
  <c r="AK12" i="10" s="1"/>
  <c r="AK11" i="10" s="1"/>
  <c r="AI13" i="10"/>
  <c r="AI12" i="10" s="1"/>
  <c r="AI11" i="10" s="1"/>
  <c r="AH13" i="10"/>
  <c r="AH12" i="10" s="1"/>
  <c r="AE13" i="10"/>
  <c r="AE12" i="10" s="1"/>
  <c r="AE11" i="10" s="1"/>
  <c r="Z13" i="10"/>
  <c r="W13" i="10"/>
  <c r="W12" i="10" s="1"/>
  <c r="W11" i="10" s="1"/>
  <c r="V13" i="10"/>
  <c r="V12" i="10" s="1"/>
  <c r="V11" i="10" s="1"/>
  <c r="S13" i="10"/>
  <c r="S12" i="10" s="1"/>
  <c r="R13" i="10"/>
  <c r="R12" i="10" s="1"/>
  <c r="R11" i="10" s="1"/>
  <c r="P13" i="10"/>
  <c r="P12" i="10" s="1"/>
  <c r="P11" i="10" s="1"/>
  <c r="N13" i="10"/>
  <c r="N12" i="10" s="1"/>
  <c r="N11" i="10" s="1"/>
  <c r="M13" i="10"/>
  <c r="K13" i="10"/>
  <c r="J13" i="10"/>
  <c r="J12" i="10" s="1"/>
  <c r="G13" i="10"/>
  <c r="G12" i="10" s="1"/>
  <c r="AW12" i="10"/>
  <c r="AW11" i="10" s="1"/>
  <c r="AV12" i="10"/>
  <c r="AV11" i="10" s="1"/>
  <c r="AU12" i="10"/>
  <c r="AU11" i="10" s="1"/>
  <c r="AO12" i="10"/>
  <c r="AO11" i="10" s="1"/>
  <c r="AJ12" i="10"/>
  <c r="AC12" i="10"/>
  <c r="AC11" i="10" s="1"/>
  <c r="Z12" i="10"/>
  <c r="Z11" i="10" s="1"/>
  <c r="X12" i="10"/>
  <c r="X11" i="10" s="1"/>
  <c r="Q12" i="10"/>
  <c r="Q11" i="10" s="1"/>
  <c r="M12" i="10"/>
  <c r="M11" i="10" s="1"/>
  <c r="L12" i="10"/>
  <c r="L11" i="10" s="1"/>
  <c r="K12" i="10"/>
  <c r="K11" i="10" s="1"/>
  <c r="AY11" i="10"/>
  <c r="AT11" i="10"/>
  <c r="AQ11" i="10"/>
  <c r="AP11" i="10"/>
  <c r="AL11" i="10"/>
  <c r="AJ11" i="10"/>
  <c r="AH11" i="10"/>
  <c r="U11" i="10"/>
  <c r="S11" i="10"/>
  <c r="J11" i="10"/>
  <c r="G11" i="10"/>
  <c r="F11" i="10"/>
  <c r="O9" i="3"/>
  <c r="L9" i="3"/>
  <c r="K9" i="3"/>
  <c r="AR33" i="9"/>
  <c r="AR32" i="9"/>
  <c r="AR30" i="9"/>
  <c r="AR28" i="9"/>
  <c r="AR27" i="9"/>
  <c r="AR25" i="9"/>
  <c r="AR22" i="9" s="1"/>
  <c r="AR23" i="9"/>
  <c r="BL36" i="9"/>
  <c r="BL42" i="9"/>
  <c r="BL56" i="9"/>
  <c r="BL55" i="9"/>
  <c r="BL54" i="9"/>
  <c r="BL53" i="9"/>
  <c r="BL52" i="9"/>
  <c r="BI81" i="9"/>
  <c r="D8" i="6"/>
  <c r="F12" i="6"/>
  <c r="C12" i="6" s="1"/>
  <c r="G101" i="8"/>
  <c r="C102" i="8"/>
  <c r="D102" i="8"/>
  <c r="E102" i="8"/>
  <c r="E101" i="8" s="1"/>
  <c r="D101" i="8"/>
  <c r="G97" i="8"/>
  <c r="G98" i="8"/>
  <c r="K98" i="8" s="1"/>
  <c r="G99" i="8"/>
  <c r="G100" i="8"/>
  <c r="K100" i="8" s="1"/>
  <c r="C97" i="8"/>
  <c r="D97" i="8"/>
  <c r="E97" i="8"/>
  <c r="C98" i="8"/>
  <c r="D98" i="8"/>
  <c r="E98" i="8"/>
  <c r="C99" i="8"/>
  <c r="D99" i="8"/>
  <c r="F99" i="8" s="1"/>
  <c r="E99" i="8"/>
  <c r="C100" i="8"/>
  <c r="D100" i="8"/>
  <c r="E100" i="8"/>
  <c r="G95" i="8"/>
  <c r="G94" i="8" s="1"/>
  <c r="K94" i="8" s="1"/>
  <c r="C95" i="8"/>
  <c r="D95" i="8"/>
  <c r="D94" i="8" s="1"/>
  <c r="E95" i="8"/>
  <c r="E94" i="8" s="1"/>
  <c r="C94" i="8"/>
  <c r="G86" i="8"/>
  <c r="G87" i="8"/>
  <c r="K87" i="8" s="1"/>
  <c r="G88" i="8"/>
  <c r="G89" i="8"/>
  <c r="G90" i="8"/>
  <c r="G91" i="8"/>
  <c r="G92" i="8"/>
  <c r="G93" i="8"/>
  <c r="K93" i="8" s="1"/>
  <c r="C86" i="8"/>
  <c r="D86" i="8"/>
  <c r="E86" i="8"/>
  <c r="C87" i="8"/>
  <c r="D87" i="8"/>
  <c r="E87" i="8"/>
  <c r="C88" i="8"/>
  <c r="D88" i="8"/>
  <c r="E88" i="8"/>
  <c r="C89" i="8"/>
  <c r="D89" i="8"/>
  <c r="E89" i="8"/>
  <c r="C90" i="8"/>
  <c r="D90" i="8"/>
  <c r="E90" i="8"/>
  <c r="C91" i="8"/>
  <c r="D91" i="8"/>
  <c r="E91" i="8"/>
  <c r="C92" i="8"/>
  <c r="D92" i="8"/>
  <c r="E92" i="8"/>
  <c r="C93" i="8"/>
  <c r="D93" i="8"/>
  <c r="E93" i="8"/>
  <c r="G78" i="8"/>
  <c r="K78" i="8" s="1"/>
  <c r="G79" i="8"/>
  <c r="G80" i="8"/>
  <c r="K80" i="8" s="1"/>
  <c r="G81" i="8"/>
  <c r="G82" i="8"/>
  <c r="K82" i="8" s="1"/>
  <c r="G83" i="8"/>
  <c r="G84" i="8"/>
  <c r="K84" i="8" s="1"/>
  <c r="C78" i="8"/>
  <c r="D78" i="8"/>
  <c r="E78" i="8"/>
  <c r="C79" i="8"/>
  <c r="D79" i="8"/>
  <c r="E79" i="8"/>
  <c r="C80" i="8"/>
  <c r="D80" i="8"/>
  <c r="E80" i="8"/>
  <c r="C81" i="8"/>
  <c r="D81" i="8"/>
  <c r="E81" i="8"/>
  <c r="C82" i="8"/>
  <c r="D82" i="8"/>
  <c r="E82" i="8"/>
  <c r="C83" i="8"/>
  <c r="D83" i="8"/>
  <c r="E83" i="8"/>
  <c r="C84" i="8"/>
  <c r="D84" i="8"/>
  <c r="E84" i="8"/>
  <c r="D77" i="8"/>
  <c r="G76" i="8"/>
  <c r="G75" i="8" s="1"/>
  <c r="C76" i="8"/>
  <c r="D76" i="8"/>
  <c r="D75" i="8" s="1"/>
  <c r="E76" i="8"/>
  <c r="E75" i="8" s="1"/>
  <c r="G65" i="8"/>
  <c r="G66" i="8"/>
  <c r="G67" i="8"/>
  <c r="G68" i="8"/>
  <c r="G69" i="8"/>
  <c r="G70" i="8"/>
  <c r="G71" i="8"/>
  <c r="K71" i="8" s="1"/>
  <c r="G72" i="8"/>
  <c r="K72" i="8" s="1"/>
  <c r="C65" i="8"/>
  <c r="D65" i="8"/>
  <c r="E65" i="8"/>
  <c r="C66" i="8"/>
  <c r="D66" i="8"/>
  <c r="F66" i="8" s="1"/>
  <c r="E66" i="8"/>
  <c r="C67" i="8"/>
  <c r="D67" i="8"/>
  <c r="F67" i="8" s="1"/>
  <c r="E67" i="8"/>
  <c r="C68" i="8"/>
  <c r="D68" i="8"/>
  <c r="E68" i="8"/>
  <c r="C69" i="8"/>
  <c r="D69" i="8"/>
  <c r="F69" i="8" s="1"/>
  <c r="E69" i="8"/>
  <c r="C70" i="8"/>
  <c r="D70" i="8"/>
  <c r="F70" i="8" s="1"/>
  <c r="E70" i="8"/>
  <c r="C71" i="8"/>
  <c r="D71" i="8"/>
  <c r="F71" i="8" s="1"/>
  <c r="E71" i="8"/>
  <c r="C72" i="8"/>
  <c r="D72" i="8"/>
  <c r="E72" i="8"/>
  <c r="C64" i="8"/>
  <c r="C61" i="8" s="1"/>
  <c r="G63" i="8"/>
  <c r="G62" i="8" s="1"/>
  <c r="C63" i="8"/>
  <c r="C62" i="8" s="1"/>
  <c r="D63" i="8"/>
  <c r="E63" i="8"/>
  <c r="E62" i="8" s="1"/>
  <c r="G55" i="8"/>
  <c r="K55" i="8" s="1"/>
  <c r="G56" i="8"/>
  <c r="G57" i="8"/>
  <c r="G58" i="8"/>
  <c r="G59" i="8"/>
  <c r="K59" i="8" s="1"/>
  <c r="G60" i="8"/>
  <c r="C55" i="8"/>
  <c r="D55" i="8"/>
  <c r="E55" i="8"/>
  <c r="C56" i="8"/>
  <c r="F56" i="8" s="1"/>
  <c r="D56" i="8"/>
  <c r="E56" i="8"/>
  <c r="C57" i="8"/>
  <c r="D57" i="8"/>
  <c r="E57" i="8"/>
  <c r="C58" i="8"/>
  <c r="D58" i="8"/>
  <c r="E58" i="8"/>
  <c r="C59" i="8"/>
  <c r="D59" i="8"/>
  <c r="E59" i="8"/>
  <c r="C60" i="8"/>
  <c r="F60" i="8" s="1"/>
  <c r="D60" i="8"/>
  <c r="E60" i="8"/>
  <c r="G45" i="8"/>
  <c r="G46" i="8"/>
  <c r="K46" i="8" s="1"/>
  <c r="G47" i="8"/>
  <c r="G48" i="8"/>
  <c r="K48" i="8" s="1"/>
  <c r="G49" i="8"/>
  <c r="G50" i="8"/>
  <c r="K50" i="8" s="1"/>
  <c r="G51" i="8"/>
  <c r="G52" i="8"/>
  <c r="C45" i="8"/>
  <c r="D45" i="8"/>
  <c r="E45" i="8"/>
  <c r="C46" i="8"/>
  <c r="D46" i="8"/>
  <c r="E46" i="8"/>
  <c r="C47" i="8"/>
  <c r="D47" i="8"/>
  <c r="E47" i="8"/>
  <c r="C48" i="8"/>
  <c r="D48" i="8"/>
  <c r="E48" i="8"/>
  <c r="C49" i="8"/>
  <c r="D49" i="8"/>
  <c r="E49" i="8"/>
  <c r="C50" i="8"/>
  <c r="D50" i="8"/>
  <c r="E50" i="8"/>
  <c r="C51" i="8"/>
  <c r="D51" i="8"/>
  <c r="E51" i="8"/>
  <c r="C52" i="8"/>
  <c r="D52" i="8"/>
  <c r="E52" i="8"/>
  <c r="G36" i="8"/>
  <c r="G37" i="8"/>
  <c r="G38" i="8"/>
  <c r="G39" i="8"/>
  <c r="G40" i="8"/>
  <c r="K40" i="8" s="1"/>
  <c r="G41" i="8"/>
  <c r="G42" i="8"/>
  <c r="K42" i="8" s="1"/>
  <c r="G43" i="8"/>
  <c r="G34" i="8"/>
  <c r="G33" i="8" s="1"/>
  <c r="K33" i="8" s="1"/>
  <c r="C36" i="8"/>
  <c r="D36" i="8"/>
  <c r="E36" i="8"/>
  <c r="C37" i="8"/>
  <c r="D37" i="8"/>
  <c r="E37" i="8"/>
  <c r="C38" i="8"/>
  <c r="D38" i="8"/>
  <c r="E38" i="8"/>
  <c r="C39" i="8"/>
  <c r="D39" i="8"/>
  <c r="E39" i="8"/>
  <c r="C40" i="8"/>
  <c r="D40" i="8"/>
  <c r="E40" i="8"/>
  <c r="C41" i="8"/>
  <c r="D41" i="8"/>
  <c r="E41" i="8"/>
  <c r="C42" i="8"/>
  <c r="D42" i="8"/>
  <c r="E42" i="8"/>
  <c r="C43" i="8"/>
  <c r="D43" i="8"/>
  <c r="E43" i="8"/>
  <c r="C34" i="8"/>
  <c r="C33" i="8" s="1"/>
  <c r="D34" i="8"/>
  <c r="D33" i="8" s="1"/>
  <c r="T35" i="3"/>
  <c r="E34" i="8" s="1"/>
  <c r="E33" i="8" s="1"/>
  <c r="G30" i="8"/>
  <c r="G29" i="8" s="1"/>
  <c r="K29" i="8" s="1"/>
  <c r="C30" i="8"/>
  <c r="C29" i="8" s="1"/>
  <c r="D30" i="8"/>
  <c r="D29" i="8" s="1"/>
  <c r="E30" i="8"/>
  <c r="E29" i="8" s="1"/>
  <c r="C28" i="8"/>
  <c r="C27" i="8" s="1"/>
  <c r="G28" i="8"/>
  <c r="G27" i="8" s="1"/>
  <c r="D28" i="8"/>
  <c r="D27" i="8" s="1"/>
  <c r="D26" i="8" s="1"/>
  <c r="E28" i="8"/>
  <c r="E27" i="8" s="1"/>
  <c r="G25" i="8"/>
  <c r="G24" i="8" s="1"/>
  <c r="K24" i="8" s="1"/>
  <c r="C25" i="8"/>
  <c r="BA447" i="4"/>
  <c r="BA26" i="3"/>
  <c r="D25" i="8" s="1"/>
  <c r="D24" i="8" s="1"/>
  <c r="E25" i="8"/>
  <c r="E24" i="8" s="1"/>
  <c r="G20" i="8"/>
  <c r="G21" i="8"/>
  <c r="K21" i="8" s="1"/>
  <c r="G22" i="8"/>
  <c r="G23" i="8"/>
  <c r="C20" i="8"/>
  <c r="C19" i="8" s="1"/>
  <c r="D20" i="8"/>
  <c r="E20" i="8"/>
  <c r="C21" i="8"/>
  <c r="D21" i="8"/>
  <c r="E21" i="8"/>
  <c r="C22" i="8"/>
  <c r="D22" i="8"/>
  <c r="F22" i="8" s="1"/>
  <c r="E22" i="8"/>
  <c r="C23" i="8"/>
  <c r="D23" i="8"/>
  <c r="E23" i="8"/>
  <c r="G9" i="8"/>
  <c r="BE11" i="3"/>
  <c r="G10" i="8" s="1"/>
  <c r="G11" i="8"/>
  <c r="BE13" i="3"/>
  <c r="G12" i="8" s="1"/>
  <c r="K12" i="8" s="1"/>
  <c r="G13" i="8"/>
  <c r="G14" i="8"/>
  <c r="K14" i="8" s="1"/>
  <c r="G15" i="8"/>
  <c r="G16" i="8"/>
  <c r="K16" i="8" s="1"/>
  <c r="C9" i="8"/>
  <c r="D9" i="8"/>
  <c r="D8" i="8" s="1"/>
  <c r="E9" i="8"/>
  <c r="C10" i="8"/>
  <c r="BA11" i="3"/>
  <c r="D10" i="8"/>
  <c r="E10" i="8"/>
  <c r="C11" i="8"/>
  <c r="D11" i="8"/>
  <c r="E11" i="8"/>
  <c r="C12" i="8"/>
  <c r="BA13" i="3"/>
  <c r="D12" i="8"/>
  <c r="E12" i="8"/>
  <c r="C13" i="8"/>
  <c r="D13" i="8"/>
  <c r="E13" i="8"/>
  <c r="C14" i="8"/>
  <c r="D14" i="8"/>
  <c r="E14" i="8"/>
  <c r="C15" i="8"/>
  <c r="D15" i="8"/>
  <c r="E15" i="8"/>
  <c r="C16" i="8"/>
  <c r="D16" i="8"/>
  <c r="E16" i="8"/>
  <c r="BC22" i="9"/>
  <c r="BC21" i="9" s="1"/>
  <c r="BC20" i="9" s="1"/>
  <c r="BC35" i="9"/>
  <c r="BC48" i="9"/>
  <c r="BC51" i="9"/>
  <c r="BC60" i="9"/>
  <c r="BC70" i="9"/>
  <c r="BC59" i="9"/>
  <c r="BC58" i="9" s="1"/>
  <c r="BC57" i="9" s="1"/>
  <c r="BC77" i="9"/>
  <c r="BC76" i="9" s="1"/>
  <c r="BC80" i="9"/>
  <c r="BC79" i="9" s="1"/>
  <c r="BB22" i="9"/>
  <c r="BB35" i="9"/>
  <c r="BB21" i="9" s="1"/>
  <c r="BB20" i="9" s="1"/>
  <c r="BB48" i="9"/>
  <c r="BB51" i="9"/>
  <c r="BB47" i="9" s="1"/>
  <c r="BB46" i="9" s="1"/>
  <c r="BB60" i="9"/>
  <c r="BB70" i="9"/>
  <c r="BB59" i="9" s="1"/>
  <c r="BB58" i="9"/>
  <c r="BB57" i="9" s="1"/>
  <c r="BB77" i="9"/>
  <c r="BB76" i="9" s="1"/>
  <c r="BB80" i="9"/>
  <c r="BB79" i="9" s="1"/>
  <c r="BA22" i="9"/>
  <c r="BA21" i="9" s="1"/>
  <c r="BA20" i="9" s="1"/>
  <c r="BA35" i="9"/>
  <c r="BA48" i="9"/>
  <c r="BA51" i="9"/>
  <c r="BA60" i="9"/>
  <c r="BA70" i="9"/>
  <c r="BA77" i="9"/>
  <c r="BA76" i="9" s="1"/>
  <c r="BA80" i="9"/>
  <c r="BA79" i="9" s="1"/>
  <c r="AZ22" i="9"/>
  <c r="AZ35" i="9"/>
  <c r="AZ21" i="9" s="1"/>
  <c r="AZ20" i="9" s="1"/>
  <c r="AZ19" i="9" s="1"/>
  <c r="AZ48" i="9"/>
  <c r="AZ47" i="9" s="1"/>
  <c r="AZ46" i="9" s="1"/>
  <c r="AZ51" i="9"/>
  <c r="AZ60" i="9"/>
  <c r="AZ70" i="9"/>
  <c r="AZ59" i="9" s="1"/>
  <c r="AZ58" i="9" s="1"/>
  <c r="AZ57" i="9" s="1"/>
  <c r="AZ77" i="9"/>
  <c r="AZ76" i="9"/>
  <c r="AZ80" i="9"/>
  <c r="AZ79" i="9" s="1"/>
  <c r="AY22" i="9"/>
  <c r="AY35" i="9"/>
  <c r="AY48" i="9"/>
  <c r="AY51" i="9"/>
  <c r="AY60" i="9"/>
  <c r="AY70" i="9"/>
  <c r="AY59" i="9"/>
  <c r="AY58" i="9" s="1"/>
  <c r="AY57" i="9" s="1"/>
  <c r="AY77" i="9"/>
  <c r="AY76" i="9" s="1"/>
  <c r="AY80" i="9"/>
  <c r="AY79" i="9"/>
  <c r="AX22" i="9"/>
  <c r="AX35" i="9"/>
  <c r="AX21" i="9" s="1"/>
  <c r="AX20" i="9" s="1"/>
  <c r="AX19" i="9" s="1"/>
  <c r="AX48" i="9"/>
  <c r="AX51" i="9"/>
  <c r="AX47" i="9" s="1"/>
  <c r="AX46" i="9" s="1"/>
  <c r="AX60" i="9"/>
  <c r="AX70" i="9"/>
  <c r="AX59" i="9"/>
  <c r="AX58" i="9" s="1"/>
  <c r="AX57" i="9" s="1"/>
  <c r="AX77" i="9"/>
  <c r="AX76" i="9"/>
  <c r="AX80" i="9"/>
  <c r="AX79" i="9" s="1"/>
  <c r="AW22" i="9"/>
  <c r="AW35" i="9"/>
  <c r="AW48" i="9"/>
  <c r="AW47" i="9" s="1"/>
  <c r="AW46" i="9" s="1"/>
  <c r="AW51" i="9"/>
  <c r="AW60" i="9"/>
  <c r="AW70" i="9"/>
  <c r="AW59" i="9"/>
  <c r="AW58" i="9" s="1"/>
  <c r="AW57" i="9" s="1"/>
  <c r="AW77" i="9"/>
  <c r="AW76" i="9" s="1"/>
  <c r="AW80" i="9"/>
  <c r="AW79" i="9"/>
  <c r="AV23" i="9"/>
  <c r="AV24" i="9"/>
  <c r="AV25" i="9"/>
  <c r="AV26" i="9"/>
  <c r="AV27" i="9"/>
  <c r="AV28" i="9"/>
  <c r="AV29" i="9"/>
  <c r="AV30" i="9"/>
  <c r="AV31" i="9"/>
  <c r="AV32" i="9"/>
  <c r="AV33" i="9"/>
  <c r="AV34" i="9"/>
  <c r="AV36" i="9"/>
  <c r="AV35" i="9" s="1"/>
  <c r="AV37" i="9"/>
  <c r="AV38" i="9"/>
  <c r="AV39" i="9"/>
  <c r="AV40" i="9"/>
  <c r="AV41" i="9"/>
  <c r="AV42" i="9"/>
  <c r="AV43" i="9"/>
  <c r="AV44" i="9"/>
  <c r="AV45" i="9"/>
  <c r="AV49" i="9"/>
  <c r="AV48" i="9" s="1"/>
  <c r="AV50" i="9"/>
  <c r="AV52" i="9"/>
  <c r="AV53" i="9"/>
  <c r="AV54" i="9"/>
  <c r="AV51" i="9" s="1"/>
  <c r="AV55" i="9"/>
  <c r="AV56" i="9"/>
  <c r="AV47" i="9"/>
  <c r="AV46" i="9" s="1"/>
  <c r="AV61" i="9"/>
  <c r="AV62" i="9"/>
  <c r="AV63" i="9"/>
  <c r="AV64" i="9"/>
  <c r="AV65" i="9"/>
  <c r="AV66" i="9"/>
  <c r="AV67" i="9"/>
  <c r="AV68" i="9"/>
  <c r="AV69" i="9"/>
  <c r="AV71" i="9"/>
  <c r="AV72" i="9"/>
  <c r="AV73" i="9"/>
  <c r="AV70" i="9" s="1"/>
  <c r="AV74" i="9"/>
  <c r="AV75" i="9"/>
  <c r="AV78" i="9"/>
  <c r="AV77" i="9"/>
  <c r="AV76" i="9" s="1"/>
  <c r="AV80" i="9"/>
  <c r="AV79" i="9" s="1"/>
  <c r="AU22" i="9"/>
  <c r="AU35" i="9"/>
  <c r="AU21" i="9" s="1"/>
  <c r="AU20" i="9" s="1"/>
  <c r="AU19" i="9" s="1"/>
  <c r="AU48" i="9"/>
  <c r="AU47" i="9" s="1"/>
  <c r="AU46" i="9" s="1"/>
  <c r="AU51" i="9"/>
  <c r="AU60" i="9"/>
  <c r="AU59" i="9" s="1"/>
  <c r="AU58" i="9" s="1"/>
  <c r="AU57" i="9" s="1"/>
  <c r="AU70" i="9"/>
  <c r="AU77" i="9"/>
  <c r="AU76" i="9"/>
  <c r="AU80" i="9"/>
  <c r="AU79" i="9" s="1"/>
  <c r="AT22" i="9"/>
  <c r="AT35" i="9"/>
  <c r="AT21" i="9" s="1"/>
  <c r="AT20" i="9" s="1"/>
  <c r="AT48" i="9"/>
  <c r="AT51" i="9"/>
  <c r="AT47" i="9"/>
  <c r="AT46" i="9"/>
  <c r="AT60" i="9"/>
  <c r="AT70" i="9"/>
  <c r="AT59" i="9" s="1"/>
  <c r="AT58" i="9" s="1"/>
  <c r="AT57" i="9" s="1"/>
  <c r="AT77" i="9"/>
  <c r="AT76" i="9" s="1"/>
  <c r="AT80" i="9"/>
  <c r="AT79" i="9" s="1"/>
  <c r="AS22" i="9"/>
  <c r="AS21" i="9" s="1"/>
  <c r="AS35" i="9"/>
  <c r="AS20" i="9"/>
  <c r="AS48" i="9"/>
  <c r="AS47" i="9" s="1"/>
  <c r="AS46" i="9" s="1"/>
  <c r="AS51" i="9"/>
  <c r="AS60" i="9"/>
  <c r="AS70" i="9"/>
  <c r="AS77" i="9"/>
  <c r="AS76" i="9" s="1"/>
  <c r="AS80" i="9"/>
  <c r="AS79" i="9"/>
  <c r="AR36" i="9"/>
  <c r="AR37" i="9"/>
  <c r="AQ37" i="9" s="1"/>
  <c r="AR38" i="9"/>
  <c r="AQ38" i="9" s="1"/>
  <c r="AR39" i="9"/>
  <c r="AR40" i="9"/>
  <c r="AQ40" i="9" s="1"/>
  <c r="AR41" i="9"/>
  <c r="AR42" i="9"/>
  <c r="AR43" i="9"/>
  <c r="AR44" i="9"/>
  <c r="AR45" i="9"/>
  <c r="AR48" i="9"/>
  <c r="AR47" i="9" s="1"/>
  <c r="AR46" i="9" s="1"/>
  <c r="AR51" i="9"/>
  <c r="AR60" i="9"/>
  <c r="AR70" i="9"/>
  <c r="AR77" i="9"/>
  <c r="AR76" i="9" s="1"/>
  <c r="AR80" i="9"/>
  <c r="AR79" i="9"/>
  <c r="AQ23" i="9"/>
  <c r="AQ25" i="9"/>
  <c r="AQ27" i="9"/>
  <c r="AQ28" i="9"/>
  <c r="AQ30" i="9"/>
  <c r="AQ32" i="9"/>
  <c r="AQ33" i="9"/>
  <c r="AQ39" i="9"/>
  <c r="AQ41" i="9"/>
  <c r="AQ42" i="9"/>
  <c r="AQ43" i="9"/>
  <c r="AQ44" i="9"/>
  <c r="AQ45" i="9"/>
  <c r="AQ49" i="9"/>
  <c r="AQ50" i="9"/>
  <c r="AQ48" i="9" s="1"/>
  <c r="AQ52" i="9"/>
  <c r="AQ53" i="9"/>
  <c r="AQ54" i="9"/>
  <c r="AQ55" i="9"/>
  <c r="AQ51" i="9" s="1"/>
  <c r="AQ56" i="9"/>
  <c r="AQ61" i="9"/>
  <c r="AQ62" i="9"/>
  <c r="AQ63" i="9"/>
  <c r="AQ64" i="9"/>
  <c r="AQ65" i="9"/>
  <c r="AQ66" i="9"/>
  <c r="AQ67" i="9"/>
  <c r="AQ68" i="9"/>
  <c r="AQ69" i="9"/>
  <c r="AQ60" i="9" s="1"/>
  <c r="AQ71" i="9"/>
  <c r="AQ72" i="9"/>
  <c r="AQ73" i="9"/>
  <c r="AQ74" i="9"/>
  <c r="AQ75" i="9"/>
  <c r="AQ78" i="9"/>
  <c r="AQ77" i="9" s="1"/>
  <c r="AQ76" i="9" s="1"/>
  <c r="AQ80" i="9"/>
  <c r="AQ79" i="9" s="1"/>
  <c r="AP22" i="9"/>
  <c r="AP21" i="9" s="1"/>
  <c r="AP20" i="9" s="1"/>
  <c r="AP35" i="9"/>
  <c r="AP48" i="9"/>
  <c r="AP47" i="9" s="1"/>
  <c r="AP46" i="9" s="1"/>
  <c r="AP51" i="9"/>
  <c r="AP60" i="9"/>
  <c r="AP59" i="9" s="1"/>
  <c r="AP58" i="9" s="1"/>
  <c r="AP57" i="9" s="1"/>
  <c r="AP70" i="9"/>
  <c r="AP77" i="9"/>
  <c r="AP76" i="9"/>
  <c r="AP80" i="9"/>
  <c r="AP79" i="9"/>
  <c r="AO22" i="9"/>
  <c r="AO21" i="9" s="1"/>
  <c r="AO35" i="9"/>
  <c r="AO20" i="9"/>
  <c r="AO48" i="9"/>
  <c r="AO47" i="9" s="1"/>
  <c r="AO46" i="9" s="1"/>
  <c r="AO51" i="9"/>
  <c r="AO60" i="9"/>
  <c r="AO59" i="9" s="1"/>
  <c r="AO58" i="9" s="1"/>
  <c r="AO57" i="9" s="1"/>
  <c r="AO70" i="9"/>
  <c r="AO77" i="9"/>
  <c r="AO76" i="9"/>
  <c r="AO80" i="9"/>
  <c r="AO79" i="9" s="1"/>
  <c r="AN22" i="9"/>
  <c r="AN35" i="9"/>
  <c r="AN48" i="9"/>
  <c r="AN47" i="9" s="1"/>
  <c r="AN46" i="9" s="1"/>
  <c r="AN51" i="9"/>
  <c r="AN60" i="9"/>
  <c r="AN59" i="9" s="1"/>
  <c r="AN58" i="9" s="1"/>
  <c r="AN57" i="9" s="1"/>
  <c r="AN70" i="9"/>
  <c r="AN77" i="9"/>
  <c r="AN76" i="9"/>
  <c r="AN80" i="9"/>
  <c r="AN79" i="9"/>
  <c r="AM23" i="9"/>
  <c r="AM24" i="9"/>
  <c r="AM25" i="9"/>
  <c r="AM26" i="9"/>
  <c r="AM27" i="9"/>
  <c r="AM28" i="9"/>
  <c r="AM29" i="9"/>
  <c r="AM30" i="9"/>
  <c r="AM31" i="9"/>
  <c r="AM32" i="9"/>
  <c r="AM33" i="9"/>
  <c r="AM34" i="9"/>
  <c r="AM36" i="9"/>
  <c r="AM37" i="9"/>
  <c r="AM38" i="9"/>
  <c r="AM39" i="9"/>
  <c r="AM40" i="9"/>
  <c r="AM41" i="9"/>
  <c r="AM42" i="9"/>
  <c r="AM35" i="9" s="1"/>
  <c r="AM43" i="9"/>
  <c r="AM44" i="9"/>
  <c r="AM45" i="9"/>
  <c r="AM49" i="9"/>
  <c r="AM48" i="9" s="1"/>
  <c r="AM50" i="9"/>
  <c r="AM52" i="9"/>
  <c r="AM53" i="9"/>
  <c r="AM54" i="9"/>
  <c r="AM55" i="9"/>
  <c r="AM56" i="9"/>
  <c r="AM61" i="9"/>
  <c r="AM62" i="9"/>
  <c r="AM63" i="9"/>
  <c r="AM64" i="9"/>
  <c r="AM65" i="9"/>
  <c r="AM66" i="9"/>
  <c r="AM67" i="9"/>
  <c r="AM68" i="9"/>
  <c r="AM69" i="9"/>
  <c r="AM71" i="9"/>
  <c r="AM70" i="9" s="1"/>
  <c r="AM72" i="9"/>
  <c r="AM73" i="9"/>
  <c r="AM74" i="9"/>
  <c r="AM75" i="9"/>
  <c r="AM78" i="9"/>
  <c r="AM77" i="9" s="1"/>
  <c r="AM76" i="9" s="1"/>
  <c r="AM80" i="9"/>
  <c r="AM79" i="9" s="1"/>
  <c r="AL22" i="9"/>
  <c r="AL35" i="9"/>
  <c r="AL21" i="9"/>
  <c r="AL20" i="9" s="1"/>
  <c r="AL48" i="9"/>
  <c r="AL47" i="9" s="1"/>
  <c r="AL46" i="9" s="1"/>
  <c r="AL51" i="9"/>
  <c r="AL60" i="9"/>
  <c r="AL70" i="9"/>
  <c r="AL59" i="9" s="1"/>
  <c r="AL58" i="9" s="1"/>
  <c r="AL57" i="9" s="1"/>
  <c r="AL77" i="9"/>
  <c r="AL76" i="9" s="1"/>
  <c r="AL80" i="9"/>
  <c r="AL79" i="9"/>
  <c r="AK22" i="9"/>
  <c r="AK35" i="9"/>
  <c r="AK21" i="9"/>
  <c r="AK20" i="9" s="1"/>
  <c r="AK48" i="9"/>
  <c r="AK47" i="9" s="1"/>
  <c r="AK51" i="9"/>
  <c r="AK46" i="9"/>
  <c r="AK60" i="9"/>
  <c r="AK70" i="9"/>
  <c r="AK59" i="9"/>
  <c r="AK58" i="9" s="1"/>
  <c r="AK57" i="9" s="1"/>
  <c r="AK77" i="9"/>
  <c r="AK76" i="9"/>
  <c r="AK80" i="9"/>
  <c r="AK79" i="9" s="1"/>
  <c r="AK19" i="9"/>
  <c r="AJ22" i="9"/>
  <c r="AJ35" i="9"/>
  <c r="AJ48" i="9"/>
  <c r="AJ51" i="9"/>
  <c r="AJ47" i="9" s="1"/>
  <c r="AJ46" i="9" s="1"/>
  <c r="AJ60" i="9"/>
  <c r="AJ70" i="9"/>
  <c r="AJ59" i="9"/>
  <c r="AJ58" i="9"/>
  <c r="AJ57" i="9"/>
  <c r="AJ77" i="9"/>
  <c r="AJ76" i="9" s="1"/>
  <c r="AJ80" i="9"/>
  <c r="AJ79" i="9"/>
  <c r="AI23" i="9"/>
  <c r="AI24" i="9"/>
  <c r="AI25" i="9"/>
  <c r="AI26" i="9"/>
  <c r="AI27" i="9"/>
  <c r="AI22" i="9" s="1"/>
  <c r="AI28" i="9"/>
  <c r="AI29" i="9"/>
  <c r="AI30" i="9"/>
  <c r="AI31" i="9"/>
  <c r="AI32" i="9"/>
  <c r="AI33" i="9"/>
  <c r="AI34" i="9"/>
  <c r="AI36" i="9"/>
  <c r="AI37" i="9"/>
  <c r="AI38" i="9"/>
  <c r="AI39" i="9"/>
  <c r="AI40" i="9"/>
  <c r="AI41" i="9"/>
  <c r="AI42" i="9"/>
  <c r="AI43" i="9"/>
  <c r="AI44" i="9"/>
  <c r="AI45" i="9"/>
  <c r="AI49" i="9"/>
  <c r="AI48" i="9" s="1"/>
  <c r="AI50" i="9"/>
  <c r="AI52" i="9"/>
  <c r="AI53" i="9"/>
  <c r="AI54" i="9"/>
  <c r="AI55" i="9"/>
  <c r="AI56" i="9"/>
  <c r="AI61" i="9"/>
  <c r="AI62" i="9"/>
  <c r="AI63" i="9"/>
  <c r="AI64" i="9"/>
  <c r="AI65" i="9"/>
  <c r="AI66" i="9"/>
  <c r="AI67" i="9"/>
  <c r="AI68" i="9"/>
  <c r="AI69" i="9"/>
  <c r="AI60" i="9"/>
  <c r="AI59" i="9" s="1"/>
  <c r="AI58" i="9" s="1"/>
  <c r="AI57" i="9" s="1"/>
  <c r="AI71" i="9"/>
  <c r="AI72" i="9"/>
  <c r="AI73" i="9"/>
  <c r="AI74" i="9"/>
  <c r="AI75" i="9"/>
  <c r="AI70" i="9"/>
  <c r="AI78" i="9"/>
  <c r="AI77" i="9" s="1"/>
  <c r="AI76" i="9" s="1"/>
  <c r="AI80" i="9"/>
  <c r="AI79" i="9" s="1"/>
  <c r="AH22" i="9"/>
  <c r="AH35" i="9"/>
  <c r="AH21" i="9" s="1"/>
  <c r="AH20" i="9" s="1"/>
  <c r="AH48" i="9"/>
  <c r="AH51" i="9"/>
  <c r="AH47" i="9"/>
  <c r="AH46" i="9" s="1"/>
  <c r="AH60" i="9"/>
  <c r="AH59" i="9" s="1"/>
  <c r="AH58" i="9" s="1"/>
  <c r="AH57" i="9" s="1"/>
  <c r="AH70" i="9"/>
  <c r="AH77" i="9"/>
  <c r="AH76" i="9"/>
  <c r="AH80" i="9"/>
  <c r="AH79" i="9" s="1"/>
  <c r="AG22" i="9"/>
  <c r="AG35" i="9"/>
  <c r="AG21" i="9"/>
  <c r="AG20" i="9" s="1"/>
  <c r="AG48" i="9"/>
  <c r="AG51" i="9"/>
  <c r="AG47" i="9"/>
  <c r="AG46" i="9" s="1"/>
  <c r="AG60" i="9"/>
  <c r="AG70" i="9"/>
  <c r="AG59" i="9" s="1"/>
  <c r="AG58" i="9" s="1"/>
  <c r="AG57" i="9" s="1"/>
  <c r="AG77" i="9"/>
  <c r="AG76" i="9"/>
  <c r="AG80" i="9"/>
  <c r="AG79" i="9" s="1"/>
  <c r="AF22" i="9"/>
  <c r="AF21" i="9" s="1"/>
  <c r="AF20" i="9" s="1"/>
  <c r="AF35" i="9"/>
  <c r="AF48" i="9"/>
  <c r="AF47" i="9" s="1"/>
  <c r="AF46" i="9" s="1"/>
  <c r="AF51" i="9"/>
  <c r="AF60" i="9"/>
  <c r="AF70" i="9"/>
  <c r="AF59" i="9" s="1"/>
  <c r="AF58" i="9" s="1"/>
  <c r="AF57" i="9" s="1"/>
  <c r="AF77" i="9"/>
  <c r="AF76" i="9" s="1"/>
  <c r="AF80" i="9"/>
  <c r="AF79" i="9" s="1"/>
  <c r="AE22" i="9"/>
  <c r="AE21" i="9" s="1"/>
  <c r="AE20" i="9" s="1"/>
  <c r="AE35" i="9"/>
  <c r="AE49" i="9"/>
  <c r="AE48" i="9" s="1"/>
  <c r="AE50" i="9"/>
  <c r="AE52" i="9"/>
  <c r="AE53" i="9"/>
  <c r="AE54" i="9"/>
  <c r="AE55" i="9"/>
  <c r="AE56" i="9"/>
  <c r="AE61" i="9"/>
  <c r="AE62" i="9"/>
  <c r="AE63" i="9"/>
  <c r="AE64" i="9"/>
  <c r="AE65" i="9"/>
  <c r="AE66" i="9"/>
  <c r="AE67" i="9"/>
  <c r="AE68" i="9"/>
  <c r="AE69" i="9"/>
  <c r="AE71" i="9"/>
  <c r="AE72" i="9"/>
  <c r="AE73" i="9"/>
  <c r="AE74" i="9"/>
  <c r="AE75" i="9"/>
  <c r="AE70" i="9"/>
  <c r="AE78" i="9"/>
  <c r="AE77" i="9" s="1"/>
  <c r="AE76" i="9" s="1"/>
  <c r="AE80" i="9"/>
  <c r="AE79" i="9"/>
  <c r="AD22" i="9"/>
  <c r="AD35" i="9"/>
  <c r="AD21" i="9"/>
  <c r="AD20" i="9" s="1"/>
  <c r="AD19" i="9" s="1"/>
  <c r="AD48" i="9"/>
  <c r="AD47" i="9" s="1"/>
  <c r="AD46" i="9" s="1"/>
  <c r="AD51" i="9"/>
  <c r="AD60" i="9"/>
  <c r="AD70" i="9"/>
  <c r="AD59" i="9"/>
  <c r="AD58" i="9" s="1"/>
  <c r="AD57" i="9" s="1"/>
  <c r="AD77" i="9"/>
  <c r="AD76" i="9"/>
  <c r="AD80" i="9"/>
  <c r="AD79" i="9"/>
  <c r="AC22" i="9"/>
  <c r="AC21" i="9" s="1"/>
  <c r="AC20" i="9" s="1"/>
  <c r="AC35" i="9"/>
  <c r="AC48" i="9"/>
  <c r="AC47" i="9" s="1"/>
  <c r="AC46" i="9" s="1"/>
  <c r="AC51" i="9"/>
  <c r="AC60" i="9"/>
  <c r="AC70" i="9"/>
  <c r="AC59" i="9" s="1"/>
  <c r="AC58" i="9" s="1"/>
  <c r="AC57" i="9" s="1"/>
  <c r="AC19" i="9" s="1"/>
  <c r="AC77" i="9"/>
  <c r="AC76" i="9"/>
  <c r="AC80" i="9"/>
  <c r="AC79" i="9"/>
  <c r="AB22" i="9"/>
  <c r="AB21" i="9" s="1"/>
  <c r="AB35" i="9"/>
  <c r="AB20" i="9"/>
  <c r="AB48" i="9"/>
  <c r="AB47" i="9" s="1"/>
  <c r="AB46" i="9" s="1"/>
  <c r="AB51" i="9"/>
  <c r="AB60" i="9"/>
  <c r="AB59" i="9" s="1"/>
  <c r="AB70" i="9"/>
  <c r="AB58" i="9"/>
  <c r="AB57" i="9" s="1"/>
  <c r="AB19" i="9" s="1"/>
  <c r="AB77" i="9"/>
  <c r="AB76" i="9"/>
  <c r="AB80" i="9"/>
  <c r="AB79" i="9" s="1"/>
  <c r="AA23" i="9"/>
  <c r="AA24" i="9"/>
  <c r="AA25" i="9"/>
  <c r="AA26" i="9"/>
  <c r="AA27" i="9"/>
  <c r="AA28" i="9"/>
  <c r="AA29" i="9"/>
  <c r="AA30" i="9"/>
  <c r="AA31" i="9"/>
  <c r="AA32" i="9"/>
  <c r="AA33" i="9"/>
  <c r="AA34" i="9"/>
  <c r="AA22" i="9"/>
  <c r="AA36" i="9"/>
  <c r="AA37" i="9"/>
  <c r="AA38" i="9"/>
  <c r="AA39" i="9"/>
  <c r="AA40" i="9"/>
  <c r="AA41" i="9"/>
  <c r="AA42" i="9"/>
  <c r="AA43" i="9"/>
  <c r="AA44" i="9"/>
  <c r="AA45" i="9"/>
  <c r="AA35" i="9"/>
  <c r="AA21" i="9"/>
  <c r="AA20" i="9" s="1"/>
  <c r="AA49" i="9"/>
  <c r="AA48" i="9" s="1"/>
  <c r="AA50" i="9"/>
  <c r="AA52" i="9"/>
  <c r="AA53" i="9"/>
  <c r="AA54" i="9"/>
  <c r="AA55" i="9"/>
  <c r="AA56" i="9"/>
  <c r="AA61" i="9"/>
  <c r="AA60" i="9" s="1"/>
  <c r="AA62" i="9"/>
  <c r="AA63" i="9"/>
  <c r="AA64" i="9"/>
  <c r="AA65" i="9"/>
  <c r="AA66" i="9"/>
  <c r="AA67" i="9"/>
  <c r="AA68" i="9"/>
  <c r="AA69" i="9"/>
  <c r="AA71" i="9"/>
  <c r="AA72" i="9"/>
  <c r="AA73" i="9"/>
  <c r="AA74" i="9"/>
  <c r="AA75" i="9"/>
  <c r="AA78" i="9"/>
  <c r="AA77" i="9"/>
  <c r="AA76" i="9" s="1"/>
  <c r="AA80" i="9"/>
  <c r="AA79" i="9" s="1"/>
  <c r="Z22" i="9"/>
  <c r="Z21" i="9" s="1"/>
  <c r="Z20" i="9" s="1"/>
  <c r="Z35" i="9"/>
  <c r="Z48" i="9"/>
  <c r="Z47" i="9" s="1"/>
  <c r="Z51" i="9"/>
  <c r="Z46" i="9"/>
  <c r="Z60" i="9"/>
  <c r="Z59" i="9" s="1"/>
  <c r="Z58" i="9" s="1"/>
  <c r="Z57" i="9" s="1"/>
  <c r="Z70" i="9"/>
  <c r="Z77" i="9"/>
  <c r="Z76" i="9"/>
  <c r="Z80" i="9"/>
  <c r="Z79" i="9" s="1"/>
  <c r="Y22" i="9"/>
  <c r="Y35" i="9"/>
  <c r="Y21" i="9"/>
  <c r="Y20" i="9" s="1"/>
  <c r="Y48" i="9"/>
  <c r="Y47" i="9" s="1"/>
  <c r="Y46" i="9" s="1"/>
  <c r="Y51" i="9"/>
  <c r="Y60" i="9"/>
  <c r="Y70" i="9"/>
  <c r="Y59" i="9"/>
  <c r="Y58" i="9" s="1"/>
  <c r="Y57" i="9" s="1"/>
  <c r="Y77" i="9"/>
  <c r="Y76" i="9"/>
  <c r="Y80" i="9"/>
  <c r="Y79" i="9"/>
  <c r="X22" i="9"/>
  <c r="X21" i="9" s="1"/>
  <c r="X20" i="9" s="1"/>
  <c r="X19" i="9" s="1"/>
  <c r="X35" i="9"/>
  <c r="X48" i="9"/>
  <c r="X47" i="9" s="1"/>
  <c r="X46" i="9" s="1"/>
  <c r="X51" i="9"/>
  <c r="X60" i="9"/>
  <c r="X70" i="9"/>
  <c r="X59" i="9"/>
  <c r="X58" i="9" s="1"/>
  <c r="X57" i="9"/>
  <c r="X77" i="9"/>
  <c r="X76" i="9"/>
  <c r="X80" i="9"/>
  <c r="X79" i="9"/>
  <c r="W22" i="9"/>
  <c r="W21" i="9" s="1"/>
  <c r="W20" i="9" s="1"/>
  <c r="W35" i="9"/>
  <c r="W49" i="9"/>
  <c r="W50" i="9"/>
  <c r="W48" i="9" s="1"/>
  <c r="W52" i="9"/>
  <c r="W53" i="9"/>
  <c r="W54" i="9"/>
  <c r="W51" i="9" s="1"/>
  <c r="W55" i="9"/>
  <c r="W56" i="9"/>
  <c r="W61" i="9"/>
  <c r="W62" i="9"/>
  <c r="W63" i="9"/>
  <c r="W64" i="9"/>
  <c r="W65" i="9"/>
  <c r="W66" i="9"/>
  <c r="W67" i="9"/>
  <c r="W68" i="9"/>
  <c r="W69" i="9"/>
  <c r="W60" i="9"/>
  <c r="W71" i="9"/>
  <c r="W72" i="9"/>
  <c r="W73" i="9"/>
  <c r="W74" i="9"/>
  <c r="W75" i="9"/>
  <c r="W70" i="9" s="1"/>
  <c r="W78" i="9"/>
  <c r="W77" i="9" s="1"/>
  <c r="W76" i="9" s="1"/>
  <c r="W80" i="9"/>
  <c r="W79" i="9" s="1"/>
  <c r="V22" i="9"/>
  <c r="V35" i="9"/>
  <c r="V48" i="9"/>
  <c r="V47" i="9" s="1"/>
  <c r="V46" i="9" s="1"/>
  <c r="V51" i="9"/>
  <c r="V60" i="9"/>
  <c r="V70" i="9"/>
  <c r="V59" i="9"/>
  <c r="V58" i="9" s="1"/>
  <c r="V57" i="9"/>
  <c r="V77" i="9"/>
  <c r="V76" i="9" s="1"/>
  <c r="V80" i="9"/>
  <c r="V79" i="9"/>
  <c r="U22" i="9"/>
  <c r="U35" i="9"/>
  <c r="U21" i="9"/>
  <c r="U20" i="9" s="1"/>
  <c r="U19" i="9" s="1"/>
  <c r="U48" i="9"/>
  <c r="U51" i="9"/>
  <c r="U47" i="9"/>
  <c r="U46" i="9" s="1"/>
  <c r="U60" i="9"/>
  <c r="U59" i="9" s="1"/>
  <c r="U58" i="9" s="1"/>
  <c r="U57" i="9" s="1"/>
  <c r="U70" i="9"/>
  <c r="U77" i="9"/>
  <c r="U76" i="9"/>
  <c r="U80" i="9"/>
  <c r="U79" i="9" s="1"/>
  <c r="T22" i="9"/>
  <c r="T35" i="9"/>
  <c r="T21" i="9"/>
  <c r="T20" i="9" s="1"/>
  <c r="T48" i="9"/>
  <c r="T47" i="9" s="1"/>
  <c r="T46" i="9" s="1"/>
  <c r="T51" i="9"/>
  <c r="T60" i="9"/>
  <c r="T59" i="9" s="1"/>
  <c r="T58" i="9" s="1"/>
  <c r="T57" i="9" s="1"/>
  <c r="T70" i="9"/>
  <c r="T77" i="9"/>
  <c r="T76" i="9" s="1"/>
  <c r="T80" i="9"/>
  <c r="T79" i="9"/>
  <c r="S23" i="9"/>
  <c r="S24" i="9"/>
  <c r="S25" i="9"/>
  <c r="S26" i="9"/>
  <c r="S27" i="9"/>
  <c r="S28" i="9"/>
  <c r="BE28" i="9" s="1"/>
  <c r="S29" i="9"/>
  <c r="S30" i="9"/>
  <c r="S31" i="9"/>
  <c r="S32" i="9"/>
  <c r="S33" i="9"/>
  <c r="S34" i="9"/>
  <c r="S36" i="9"/>
  <c r="S37" i="9"/>
  <c r="S38" i="9"/>
  <c r="S35" i="9" s="1"/>
  <c r="S39" i="9"/>
  <c r="S40" i="9"/>
  <c r="S41" i="9"/>
  <c r="BE41" i="9" s="1"/>
  <c r="S42" i="9"/>
  <c r="S43" i="9"/>
  <c r="BE43" i="9" s="1"/>
  <c r="S44" i="9"/>
  <c r="S45" i="9"/>
  <c r="S49" i="9"/>
  <c r="S48" i="9" s="1"/>
  <c r="S50" i="9"/>
  <c r="S52" i="9"/>
  <c r="BE52" i="9" s="1"/>
  <c r="S53" i="9"/>
  <c r="S54" i="9"/>
  <c r="S55" i="9"/>
  <c r="BE55" i="9" s="1"/>
  <c r="S56" i="9"/>
  <c r="S51" i="9"/>
  <c r="S61" i="9"/>
  <c r="S62" i="9"/>
  <c r="S63" i="9"/>
  <c r="S64" i="9"/>
  <c r="S65" i="9"/>
  <c r="BE65" i="9" s="1"/>
  <c r="S66" i="9"/>
  <c r="BE66" i="9" s="1"/>
  <c r="S67" i="9"/>
  <c r="S68" i="9"/>
  <c r="S69" i="9"/>
  <c r="S60" i="9"/>
  <c r="S59" i="9" s="1"/>
  <c r="S58" i="9" s="1"/>
  <c r="S57" i="9" s="1"/>
  <c r="S71" i="9"/>
  <c r="S70" i="9" s="1"/>
  <c r="S72" i="9"/>
  <c r="S73" i="9"/>
  <c r="S74" i="9"/>
  <c r="S75" i="9"/>
  <c r="S78" i="9"/>
  <c r="S77" i="9" s="1"/>
  <c r="S76" i="9" s="1"/>
  <c r="S80" i="9"/>
  <c r="S79" i="9" s="1"/>
  <c r="R22" i="9"/>
  <c r="R21" i="9" s="1"/>
  <c r="R20" i="9" s="1"/>
  <c r="R35" i="9"/>
  <c r="R48" i="9"/>
  <c r="R51" i="9"/>
  <c r="R47" i="9" s="1"/>
  <c r="R46" i="9" s="1"/>
  <c r="R60" i="9"/>
  <c r="R59" i="9" s="1"/>
  <c r="R58" i="9" s="1"/>
  <c r="R57" i="9" s="1"/>
  <c r="R70" i="9"/>
  <c r="R77" i="9"/>
  <c r="R76" i="9"/>
  <c r="R80" i="9"/>
  <c r="R79" i="9"/>
  <c r="Q22" i="9"/>
  <c r="Q35" i="9"/>
  <c r="Q21" i="9"/>
  <c r="Q20" i="9" s="1"/>
  <c r="Q48" i="9"/>
  <c r="Q51" i="9"/>
  <c r="Q47" i="9"/>
  <c r="Q46" i="9" s="1"/>
  <c r="Q60" i="9"/>
  <c r="Q59" i="9" s="1"/>
  <c r="Q58" i="9" s="1"/>
  <c r="Q57" i="9" s="1"/>
  <c r="Q70" i="9"/>
  <c r="Q77" i="9"/>
  <c r="Q76" i="9" s="1"/>
  <c r="Q80" i="9"/>
  <c r="Q79" i="9"/>
  <c r="P22" i="9"/>
  <c r="P21" i="9" s="1"/>
  <c r="P20" i="9" s="1"/>
  <c r="P35" i="9"/>
  <c r="P48" i="9"/>
  <c r="P47" i="9" s="1"/>
  <c r="P46" i="9" s="1"/>
  <c r="P51" i="9"/>
  <c r="P60" i="9"/>
  <c r="P59" i="9" s="1"/>
  <c r="P58" i="9" s="1"/>
  <c r="P57" i="9" s="1"/>
  <c r="P70" i="9"/>
  <c r="P77" i="9"/>
  <c r="P76" i="9" s="1"/>
  <c r="P80" i="9"/>
  <c r="P79" i="9"/>
  <c r="O22" i="9"/>
  <c r="O35" i="9"/>
  <c r="O21" i="9"/>
  <c r="O20" i="9" s="1"/>
  <c r="O48" i="9"/>
  <c r="O51" i="9"/>
  <c r="O60" i="9"/>
  <c r="O70" i="9"/>
  <c r="O59" i="9"/>
  <c r="O58" i="9" s="1"/>
  <c r="O57" i="9" s="1"/>
  <c r="O77" i="9"/>
  <c r="O76" i="9"/>
  <c r="O80" i="9"/>
  <c r="O79" i="9" s="1"/>
  <c r="N22" i="9"/>
  <c r="N35" i="9"/>
  <c r="N21" i="9" s="1"/>
  <c r="N20" i="9" s="1"/>
  <c r="N48" i="9"/>
  <c r="N47" i="9" s="1"/>
  <c r="N46" i="9" s="1"/>
  <c r="N51" i="9"/>
  <c r="N60" i="9"/>
  <c r="N70" i="9"/>
  <c r="N59" i="9" s="1"/>
  <c r="N58" i="9" s="1"/>
  <c r="N57" i="9"/>
  <c r="N77" i="9"/>
  <c r="N76" i="9"/>
  <c r="N80" i="9"/>
  <c r="N79" i="9"/>
  <c r="M22" i="9"/>
  <c r="M21" i="9" s="1"/>
  <c r="M35" i="9"/>
  <c r="M20" i="9"/>
  <c r="M48" i="9"/>
  <c r="M51" i="9"/>
  <c r="M47" i="9"/>
  <c r="M46" i="9" s="1"/>
  <c r="M60" i="9"/>
  <c r="M59" i="9" s="1"/>
  <c r="M58" i="9" s="1"/>
  <c r="M57" i="9" s="1"/>
  <c r="M70" i="9"/>
  <c r="M77" i="9"/>
  <c r="M76" i="9"/>
  <c r="M80" i="9"/>
  <c r="M79" i="9" s="1"/>
  <c r="L22" i="9"/>
  <c r="L21" i="9" s="1"/>
  <c r="L20" i="9" s="1"/>
  <c r="L35" i="9"/>
  <c r="L48" i="9"/>
  <c r="L51" i="9"/>
  <c r="L47" i="9"/>
  <c r="L46" i="9" s="1"/>
  <c r="L60" i="9"/>
  <c r="L70" i="9"/>
  <c r="L59" i="9"/>
  <c r="L58" i="9" s="1"/>
  <c r="L57" i="9" s="1"/>
  <c r="L77" i="9"/>
  <c r="L76" i="9" s="1"/>
  <c r="L80" i="9"/>
  <c r="L79" i="9"/>
  <c r="K22" i="9"/>
  <c r="K21" i="9" s="1"/>
  <c r="K20" i="9" s="1"/>
  <c r="K35" i="9"/>
  <c r="K48" i="9"/>
  <c r="K47" i="9" s="1"/>
  <c r="K51" i="9"/>
  <c r="K46" i="9"/>
  <c r="K60" i="9"/>
  <c r="K70" i="9"/>
  <c r="K59" i="9"/>
  <c r="K58" i="9"/>
  <c r="K57" i="9" s="1"/>
  <c r="K77" i="9"/>
  <c r="K76" i="9" s="1"/>
  <c r="K80" i="9"/>
  <c r="K79" i="9"/>
  <c r="J22" i="9"/>
  <c r="J35" i="9"/>
  <c r="J48" i="9"/>
  <c r="J47" i="9" s="1"/>
  <c r="J46" i="9" s="1"/>
  <c r="J51" i="9"/>
  <c r="J60" i="9"/>
  <c r="J59" i="9" s="1"/>
  <c r="J58" i="9" s="1"/>
  <c r="J57" i="9" s="1"/>
  <c r="J70" i="9"/>
  <c r="J77" i="9"/>
  <c r="J76" i="9"/>
  <c r="J80" i="9"/>
  <c r="J79" i="9"/>
  <c r="I22" i="9"/>
  <c r="I21" i="9" s="1"/>
  <c r="I20" i="9" s="1"/>
  <c r="I35" i="9"/>
  <c r="I48" i="9"/>
  <c r="I51" i="9"/>
  <c r="I47" i="9" s="1"/>
  <c r="I46" i="9" s="1"/>
  <c r="I60" i="9"/>
  <c r="I70" i="9"/>
  <c r="I59" i="9"/>
  <c r="I58" i="9" s="1"/>
  <c r="I57" i="9" s="1"/>
  <c r="I77" i="9"/>
  <c r="I76" i="9" s="1"/>
  <c r="I80" i="9"/>
  <c r="I79" i="9"/>
  <c r="H22" i="9"/>
  <c r="H35" i="9"/>
  <c r="H21" i="9"/>
  <c r="H20" i="9" s="1"/>
  <c r="H19" i="9" s="1"/>
  <c r="H48" i="9"/>
  <c r="H51" i="9"/>
  <c r="H47" i="9" s="1"/>
  <c r="H46" i="9"/>
  <c r="H60" i="9"/>
  <c r="H59" i="9" s="1"/>
  <c r="H58" i="9" s="1"/>
  <c r="H70" i="9"/>
  <c r="H57" i="9"/>
  <c r="H77" i="9"/>
  <c r="H76" i="9" s="1"/>
  <c r="H80" i="9"/>
  <c r="H79" i="9" s="1"/>
  <c r="G23" i="9"/>
  <c r="G24" i="9"/>
  <c r="G25" i="9"/>
  <c r="G26" i="9"/>
  <c r="G27" i="9"/>
  <c r="G28" i="9"/>
  <c r="G29" i="9"/>
  <c r="G30" i="9"/>
  <c r="G31" i="9"/>
  <c r="G32" i="9"/>
  <c r="G33" i="9"/>
  <c r="G34" i="9"/>
  <c r="G36" i="9"/>
  <c r="G35" i="9" s="1"/>
  <c r="G37" i="9"/>
  <c r="G38" i="9"/>
  <c r="G39" i="9"/>
  <c r="G40" i="9"/>
  <c r="G41" i="9"/>
  <c r="G42" i="9"/>
  <c r="G43" i="9"/>
  <c r="G44" i="9"/>
  <c r="G45" i="9"/>
  <c r="G48" i="9"/>
  <c r="G47" i="9" s="1"/>
  <c r="G46" i="9" s="1"/>
  <c r="G51" i="9"/>
  <c r="G60" i="9"/>
  <c r="G59" i="9" s="1"/>
  <c r="G58" i="9" s="1"/>
  <c r="G57" i="9" s="1"/>
  <c r="G70" i="9"/>
  <c r="G77" i="9"/>
  <c r="G76" i="9" s="1"/>
  <c r="G80" i="9"/>
  <c r="G79" i="9" s="1"/>
  <c r="BD80" i="9"/>
  <c r="BD79" i="9"/>
  <c r="BL81" i="9"/>
  <c r="K102" i="8"/>
  <c r="K101" i="8" s="1"/>
  <c r="BL37" i="9"/>
  <c r="BL38" i="9"/>
  <c r="BL39" i="9"/>
  <c r="BL40" i="9"/>
  <c r="BL41" i="9"/>
  <c r="BL43" i="9"/>
  <c r="BL44" i="9"/>
  <c r="BL45" i="9"/>
  <c r="BD35" i="9"/>
  <c r="BD21" i="9" s="1"/>
  <c r="BD20" i="9" s="1"/>
  <c r="BD22" i="9"/>
  <c r="BD17" i="9"/>
  <c r="I30" i="8" s="1"/>
  <c r="I29" i="8" s="1"/>
  <c r="BD16" i="9"/>
  <c r="BD15" i="9" s="1"/>
  <c r="BD48" i="9"/>
  <c r="I63" i="8" s="1"/>
  <c r="I62" i="8" s="1"/>
  <c r="BD51" i="9"/>
  <c r="BD60" i="9"/>
  <c r="BD59" i="9" s="1"/>
  <c r="I76" i="8" s="1"/>
  <c r="I75" i="8" s="1"/>
  <c r="BL71" i="9"/>
  <c r="BL72" i="9"/>
  <c r="BL73" i="9"/>
  <c r="BL74" i="9"/>
  <c r="BL75" i="9"/>
  <c r="BD70" i="9"/>
  <c r="BD77" i="9"/>
  <c r="I95" i="8" s="1"/>
  <c r="I94" i="8" s="1"/>
  <c r="BD76" i="9"/>
  <c r="BM8" i="9"/>
  <c r="BI26" i="9"/>
  <c r="BJ75" i="9"/>
  <c r="BI75" i="9"/>
  <c r="BJ74" i="9"/>
  <c r="BI74" i="9"/>
  <c r="BJ73" i="9"/>
  <c r="BI73" i="9"/>
  <c r="BJ72" i="9"/>
  <c r="BI72" i="9"/>
  <c r="BJ71" i="9"/>
  <c r="BI71" i="9"/>
  <c r="BJ56" i="9"/>
  <c r="BI56" i="9"/>
  <c r="BJ55" i="9"/>
  <c r="BI55" i="9"/>
  <c r="BJ54" i="9"/>
  <c r="BI54" i="9"/>
  <c r="BJ53" i="9"/>
  <c r="BI53" i="9"/>
  <c r="BJ52" i="9"/>
  <c r="BI52" i="9"/>
  <c r="BI45" i="9"/>
  <c r="BI44" i="9"/>
  <c r="BI43" i="9"/>
  <c r="BI42" i="9"/>
  <c r="BI41" i="9"/>
  <c r="BI40" i="9"/>
  <c r="BI39" i="9"/>
  <c r="BI38" i="9"/>
  <c r="BI37" i="9"/>
  <c r="BI36" i="9"/>
  <c r="BJ14" i="9"/>
  <c r="BI14" i="9"/>
  <c r="BC17" i="9"/>
  <c r="BB17" i="9"/>
  <c r="BB16" i="9" s="1"/>
  <c r="BB15" i="9" s="1"/>
  <c r="BA17" i="9"/>
  <c r="BA16" i="9"/>
  <c r="BA15" i="9"/>
  <c r="AZ17" i="9"/>
  <c r="AZ16" i="9"/>
  <c r="AZ15" i="9" s="1"/>
  <c r="AY17" i="9"/>
  <c r="AY16" i="9" s="1"/>
  <c r="AY15" i="9" s="1"/>
  <c r="AY10" i="9" s="1"/>
  <c r="AY9" i="9" s="1"/>
  <c r="AX17" i="9"/>
  <c r="AX16" i="9"/>
  <c r="AX15" i="9"/>
  <c r="AW17" i="9"/>
  <c r="AW16" i="9" s="1"/>
  <c r="AW15" i="9" s="1"/>
  <c r="AU17" i="9"/>
  <c r="AU16" i="9" s="1"/>
  <c r="AU15" i="9" s="1"/>
  <c r="AT17" i="9"/>
  <c r="AT16" i="9" s="1"/>
  <c r="AT15" i="9" s="1"/>
  <c r="AS17" i="9"/>
  <c r="AS16" i="9"/>
  <c r="AS15" i="9" s="1"/>
  <c r="AP17" i="9"/>
  <c r="AP16" i="9"/>
  <c r="AP15" i="9" s="1"/>
  <c r="AO17" i="9"/>
  <c r="AL17" i="9"/>
  <c r="AL16" i="9"/>
  <c r="AL15" i="9"/>
  <c r="AK17" i="9"/>
  <c r="AJ17" i="9"/>
  <c r="AJ16" i="9" s="1"/>
  <c r="AJ15" i="9"/>
  <c r="AI17" i="9"/>
  <c r="AI16" i="9" s="1"/>
  <c r="AH17" i="9"/>
  <c r="AH16" i="9"/>
  <c r="AH15" i="9" s="1"/>
  <c r="AG17" i="9"/>
  <c r="AG16" i="9"/>
  <c r="AG15" i="9"/>
  <c r="AF17" i="9"/>
  <c r="AF16" i="9" s="1"/>
  <c r="AF15" i="9" s="1"/>
  <c r="AD17" i="9"/>
  <c r="AD16" i="9"/>
  <c r="AD15" i="9" s="1"/>
  <c r="AC17" i="9"/>
  <c r="AB17" i="9"/>
  <c r="AB16" i="9" s="1"/>
  <c r="AB15" i="9" s="1"/>
  <c r="AB10" i="9" s="1"/>
  <c r="AB9" i="9" s="1"/>
  <c r="AB8" i="9" s="1"/>
  <c r="AA17" i="9"/>
  <c r="AA16" i="9"/>
  <c r="AA15" i="9"/>
  <c r="Z17" i="9"/>
  <c r="Z16" i="9"/>
  <c r="Z15" i="9" s="1"/>
  <c r="Y17" i="9"/>
  <c r="X17" i="9"/>
  <c r="X16" i="9"/>
  <c r="X15" i="9"/>
  <c r="W17" i="9"/>
  <c r="W16" i="9" s="1"/>
  <c r="W15" i="9" s="1"/>
  <c r="V17" i="9"/>
  <c r="V16" i="9"/>
  <c r="V15" i="9" s="1"/>
  <c r="U17" i="9"/>
  <c r="T17" i="9"/>
  <c r="T16" i="9"/>
  <c r="T15" i="9" s="1"/>
  <c r="S17" i="9"/>
  <c r="S16" i="9"/>
  <c r="S15" i="9" s="1"/>
  <c r="R17" i="9"/>
  <c r="R16" i="9"/>
  <c r="R15" i="9"/>
  <c r="Q17" i="9"/>
  <c r="Q16" i="9" s="1"/>
  <c r="Q15" i="9" s="1"/>
  <c r="P17" i="9"/>
  <c r="P16" i="9"/>
  <c r="P15" i="9" s="1"/>
  <c r="O17" i="9"/>
  <c r="O16" i="9" s="1"/>
  <c r="O15" i="9" s="1"/>
  <c r="N17" i="9"/>
  <c r="N16" i="9" s="1"/>
  <c r="N15" i="9" s="1"/>
  <c r="M17" i="9"/>
  <c r="L17" i="9"/>
  <c r="L16" i="9"/>
  <c r="L15" i="9" s="1"/>
  <c r="K17" i="9"/>
  <c r="K16" i="9" s="1"/>
  <c r="K15" i="9"/>
  <c r="J17" i="9"/>
  <c r="J16" i="9"/>
  <c r="J15" i="9"/>
  <c r="I17" i="9"/>
  <c r="I16" i="9" s="1"/>
  <c r="I15" i="9" s="1"/>
  <c r="H17" i="9"/>
  <c r="H16" i="9"/>
  <c r="H15" i="9"/>
  <c r="BC16" i="9"/>
  <c r="BC15" i="9" s="1"/>
  <c r="AO16" i="9"/>
  <c r="AO15" i="9"/>
  <c r="AK16" i="9"/>
  <c r="AK15" i="9" s="1"/>
  <c r="AI15" i="9"/>
  <c r="AC16" i="9"/>
  <c r="AC15" i="9" s="1"/>
  <c r="AC10" i="9" s="1"/>
  <c r="AC9" i="9" s="1"/>
  <c r="AC8" i="9" s="1"/>
  <c r="Y16" i="9"/>
  <c r="Y15" i="9" s="1"/>
  <c r="U16" i="9"/>
  <c r="U15" i="9" s="1"/>
  <c r="U10" i="9" s="1"/>
  <c r="U9" i="9" s="1"/>
  <c r="M16" i="9"/>
  <c r="M15" i="9" s="1"/>
  <c r="G17" i="9"/>
  <c r="G16" i="9" s="1"/>
  <c r="G15" i="9"/>
  <c r="H13" i="9"/>
  <c r="H12" i="9"/>
  <c r="H11" i="9" s="1"/>
  <c r="H10" i="9" s="1"/>
  <c r="H9" i="9" s="1"/>
  <c r="H8" i="9" s="1"/>
  <c r="I13" i="9"/>
  <c r="I12" i="9"/>
  <c r="I11" i="9" s="1"/>
  <c r="J13" i="9"/>
  <c r="J12" i="9"/>
  <c r="J11" i="9"/>
  <c r="K13" i="9"/>
  <c r="K12" i="9" s="1"/>
  <c r="K11" i="9"/>
  <c r="K10" i="9" s="1"/>
  <c r="L13" i="9"/>
  <c r="L12" i="9"/>
  <c r="L11" i="9" s="1"/>
  <c r="L10" i="9" s="1"/>
  <c r="M13" i="9"/>
  <c r="M12" i="9"/>
  <c r="M11" i="9" s="1"/>
  <c r="N13" i="9"/>
  <c r="N12" i="9"/>
  <c r="N11" i="9"/>
  <c r="N10" i="9" s="1"/>
  <c r="N9" i="9" s="1"/>
  <c r="O13" i="9"/>
  <c r="O12" i="9" s="1"/>
  <c r="O11" i="9"/>
  <c r="O10" i="9" s="1"/>
  <c r="O9" i="9" s="1"/>
  <c r="P13" i="9"/>
  <c r="P12" i="9"/>
  <c r="P11" i="9" s="1"/>
  <c r="Q13" i="9"/>
  <c r="Q12" i="9" s="1"/>
  <c r="Q11" i="9" s="1"/>
  <c r="Q10" i="9" s="1"/>
  <c r="Q9" i="9" s="1"/>
  <c r="R13" i="9"/>
  <c r="R12" i="9"/>
  <c r="R11" i="9"/>
  <c r="R10" i="9" s="1"/>
  <c r="R9" i="9" s="1"/>
  <c r="T13" i="9"/>
  <c r="T12" i="9" s="1"/>
  <c r="T11" i="9" s="1"/>
  <c r="T10" i="9" s="1"/>
  <c r="T9" i="9" s="1"/>
  <c r="U13" i="9"/>
  <c r="U12" i="9"/>
  <c r="U11" i="9" s="1"/>
  <c r="V13" i="9"/>
  <c r="V12" i="9" s="1"/>
  <c r="V11" i="9" s="1"/>
  <c r="X13" i="9"/>
  <c r="X12" i="9"/>
  <c r="X11" i="9"/>
  <c r="Y13" i="9"/>
  <c r="Y12" i="9" s="1"/>
  <c r="Y11" i="9"/>
  <c r="Z13" i="9"/>
  <c r="Z12" i="9"/>
  <c r="Z11" i="9" s="1"/>
  <c r="AB13" i="9"/>
  <c r="AB12" i="9"/>
  <c r="AB11" i="9" s="1"/>
  <c r="AC13" i="9"/>
  <c r="AC12" i="9"/>
  <c r="AC11" i="9"/>
  <c r="AD13" i="9"/>
  <c r="AD12" i="9" s="1"/>
  <c r="AD11" i="9"/>
  <c r="AD10" i="9" s="1"/>
  <c r="AD9" i="9" s="1"/>
  <c r="AD8" i="9" s="1"/>
  <c r="AF13" i="9"/>
  <c r="AF12" i="9"/>
  <c r="AF11" i="9" s="1"/>
  <c r="AG13" i="9"/>
  <c r="AG12" i="9"/>
  <c r="AG11" i="9" s="1"/>
  <c r="AG10" i="9" s="1"/>
  <c r="AG9" i="9" s="1"/>
  <c r="AH13" i="9"/>
  <c r="AH12" i="9"/>
  <c r="AH11" i="9"/>
  <c r="AJ13" i="9"/>
  <c r="AJ12" i="9" s="1"/>
  <c r="AJ11" i="9"/>
  <c r="AJ10" i="9" s="1"/>
  <c r="AJ9" i="9" s="1"/>
  <c r="AK13" i="9"/>
  <c r="AK12" i="9"/>
  <c r="AK11" i="9" s="1"/>
  <c r="AL13" i="9"/>
  <c r="AL12" i="9" s="1"/>
  <c r="AL11" i="9" s="1"/>
  <c r="AL10" i="9" s="1"/>
  <c r="AL9" i="9" s="1"/>
  <c r="AN13" i="9"/>
  <c r="AN12" i="9"/>
  <c r="AN11" i="9"/>
  <c r="AO13" i="9"/>
  <c r="AO12" i="9" s="1"/>
  <c r="AO11" i="9" s="1"/>
  <c r="AO10" i="9" s="1"/>
  <c r="AO9" i="9" s="1"/>
  <c r="AP13" i="9"/>
  <c r="AP12" i="9"/>
  <c r="AP11" i="9" s="1"/>
  <c r="AP10" i="9" s="1"/>
  <c r="AR13" i="9"/>
  <c r="AR12" i="9" s="1"/>
  <c r="AR11" i="9" s="1"/>
  <c r="AS13" i="9"/>
  <c r="AS12" i="9"/>
  <c r="AS11" i="9"/>
  <c r="AT13" i="9"/>
  <c r="AT12" i="9" s="1"/>
  <c r="AT11" i="9"/>
  <c r="AT10" i="9" s="1"/>
  <c r="AT9" i="9" s="1"/>
  <c r="AU13" i="9"/>
  <c r="AU12" i="9"/>
  <c r="AU11" i="9" s="1"/>
  <c r="AW13" i="9"/>
  <c r="AW12" i="9"/>
  <c r="AW11" i="9" s="1"/>
  <c r="AW10" i="9" s="1"/>
  <c r="AW9" i="9" s="1"/>
  <c r="AX13" i="9"/>
  <c r="AX12" i="9"/>
  <c r="AX11" i="9"/>
  <c r="AY13" i="9"/>
  <c r="AY12" i="9" s="1"/>
  <c r="AY11" i="9"/>
  <c r="AZ13" i="9"/>
  <c r="AZ12" i="9"/>
  <c r="AZ11" i="9" s="1"/>
  <c r="AZ10" i="9" s="1"/>
  <c r="BA13" i="9"/>
  <c r="BA12" i="9"/>
  <c r="BA11" i="9" s="1"/>
  <c r="BA10" i="9" s="1"/>
  <c r="BA9" i="9" s="1"/>
  <c r="BB13" i="9"/>
  <c r="BB12" i="9"/>
  <c r="BB11" i="9"/>
  <c r="BC13" i="9"/>
  <c r="BC12" i="9" s="1"/>
  <c r="BC11" i="9"/>
  <c r="BC10" i="9" s="1"/>
  <c r="BC9" i="9" s="1"/>
  <c r="BD13" i="9"/>
  <c r="I28" i="8" s="1"/>
  <c r="I27" i="8" s="1"/>
  <c r="BD12" i="9"/>
  <c r="BD11" i="9" s="1"/>
  <c r="G13" i="9"/>
  <c r="G12" i="9" s="1"/>
  <c r="G11" i="9" s="1"/>
  <c r="G10" i="9" s="1"/>
  <c r="G9" i="9" s="1"/>
  <c r="BJ69" i="9"/>
  <c r="BJ68" i="9"/>
  <c r="BJ67" i="9"/>
  <c r="BJ66" i="9"/>
  <c r="BJ65" i="9"/>
  <c r="BJ64" i="9"/>
  <c r="BJ63" i="9"/>
  <c r="BJ62" i="9"/>
  <c r="BJ50" i="9"/>
  <c r="BJ34" i="9"/>
  <c r="BJ31" i="9"/>
  <c r="BJ30" i="9"/>
  <c r="BJ29" i="9"/>
  <c r="BJ28" i="9"/>
  <c r="BJ27" i="9"/>
  <c r="BI24" i="9"/>
  <c r="BJ23" i="9"/>
  <c r="AV18" i="9"/>
  <c r="AV17" i="9" s="1"/>
  <c r="AV16" i="9" s="1"/>
  <c r="AV15" i="9" s="1"/>
  <c r="AN18" i="9"/>
  <c r="AE18" i="9"/>
  <c r="AE17" i="9" s="1"/>
  <c r="AE16" i="9" s="1"/>
  <c r="AE15" i="9"/>
  <c r="BE16" i="9"/>
  <c r="BE15" i="9" s="1"/>
  <c r="AV14" i="9"/>
  <c r="AV13" i="9" s="1"/>
  <c r="AV12" i="9"/>
  <c r="AQ14" i="9"/>
  <c r="AQ13" i="9"/>
  <c r="AQ12" i="9" s="1"/>
  <c r="AQ11" i="9" s="1"/>
  <c r="AM14" i="9"/>
  <c r="AM13" i="9" s="1"/>
  <c r="AM12" i="9" s="1"/>
  <c r="AM11" i="9" s="1"/>
  <c r="AI14" i="9"/>
  <c r="AI13" i="9" s="1"/>
  <c r="AI12" i="9" s="1"/>
  <c r="AI11" i="9" s="1"/>
  <c r="AI10" i="9" s="1"/>
  <c r="AI9" i="9" s="1"/>
  <c r="AE14" i="9"/>
  <c r="AE13" i="9"/>
  <c r="AE12" i="9" s="1"/>
  <c r="AE11" i="9" s="1"/>
  <c r="AE10" i="9" s="1"/>
  <c r="AE9" i="9" s="1"/>
  <c r="AA14" i="9"/>
  <c r="AA13" i="9" s="1"/>
  <c r="AA12" i="9" s="1"/>
  <c r="AA11" i="9" s="1"/>
  <c r="AA10" i="9" s="1"/>
  <c r="AA9" i="9" s="1"/>
  <c r="W14" i="9"/>
  <c r="W13" i="9"/>
  <c r="W12" i="9"/>
  <c r="W11" i="9" s="1"/>
  <c r="S14" i="9"/>
  <c r="S13" i="9" s="1"/>
  <c r="S12" i="9"/>
  <c r="S11" i="9" s="1"/>
  <c r="S10" i="9" s="1"/>
  <c r="S9" i="9" s="1"/>
  <c r="K56" i="8"/>
  <c r="BL59" i="9"/>
  <c r="BL60" i="9" s="1"/>
  <c r="K99" i="8"/>
  <c r="K91" i="8"/>
  <c r="BF35" i="3"/>
  <c r="BF34" i="3" s="1"/>
  <c r="BF33" i="3" s="1"/>
  <c r="E21" i="6"/>
  <c r="E20" i="6"/>
  <c r="E19" i="6"/>
  <c r="E11" i="6"/>
  <c r="C11" i="6" s="1"/>
  <c r="D20" i="6"/>
  <c r="D18" i="6"/>
  <c r="D16" i="6"/>
  <c r="C16" i="6" s="1"/>
  <c r="D14" i="6"/>
  <c r="K27" i="8"/>
  <c r="K39" i="8"/>
  <c r="K43" i="8"/>
  <c r="K89" i="8"/>
  <c r="K68" i="8"/>
  <c r="K67" i="8"/>
  <c r="K37" i="8"/>
  <c r="K41" i="8"/>
  <c r="K70" i="8"/>
  <c r="K57" i="8"/>
  <c r="K97" i="8"/>
  <c r="K45" i="8"/>
  <c r="K49" i="8"/>
  <c r="K90" i="8"/>
  <c r="F17" i="6"/>
  <c r="F21" i="6"/>
  <c r="K81" i="8"/>
  <c r="K79" i="8"/>
  <c r="K86" i="8"/>
  <c r="K47" i="8"/>
  <c r="K51" i="8"/>
  <c r="D19" i="6"/>
  <c r="K23" i="8"/>
  <c r="F14" i="6"/>
  <c r="F18" i="6"/>
  <c r="K95" i="8"/>
  <c r="BL12" i="9"/>
  <c r="D17" i="6"/>
  <c r="E9" i="6"/>
  <c r="F15" i="6"/>
  <c r="F19" i="6"/>
  <c r="K69" i="8"/>
  <c r="K83" i="8"/>
  <c r="K88" i="8"/>
  <c r="K92" i="8"/>
  <c r="BL16" i="9"/>
  <c r="K10" i="8"/>
  <c r="D15" i="6"/>
  <c r="D21" i="6"/>
  <c r="E18" i="6"/>
  <c r="F16" i="6"/>
  <c r="F20" i="6"/>
  <c r="BJ25" i="9"/>
  <c r="BJ32" i="9"/>
  <c r="BJ33" i="9"/>
  <c r="BI27" i="9"/>
  <c r="BI29" i="9"/>
  <c r="BI31" i="9"/>
  <c r="BI33" i="9"/>
  <c r="BI49" i="9"/>
  <c r="BI62" i="9"/>
  <c r="BI64" i="9"/>
  <c r="BI66" i="9"/>
  <c r="BI68" i="9"/>
  <c r="BJ24" i="9"/>
  <c r="BJ36" i="9"/>
  <c r="BJ38" i="9"/>
  <c r="BJ40" i="9"/>
  <c r="BJ42" i="9"/>
  <c r="BJ44" i="9"/>
  <c r="BJ49" i="9"/>
  <c r="BJ26" i="9"/>
  <c r="BI25" i="9"/>
  <c r="BI28" i="9"/>
  <c r="BI30" i="9"/>
  <c r="BI32" i="9"/>
  <c r="BI34" i="9"/>
  <c r="BI50" i="9"/>
  <c r="BI61" i="9"/>
  <c r="BI63" i="9"/>
  <c r="BI65" i="9"/>
  <c r="BI67" i="9"/>
  <c r="BI69" i="9"/>
  <c r="BI78" i="9"/>
  <c r="BI23" i="9"/>
  <c r="BJ37" i="9"/>
  <c r="BJ39" i="9"/>
  <c r="BJ41" i="9"/>
  <c r="BJ43" i="9"/>
  <c r="BJ45" i="9"/>
  <c r="BJ61" i="9"/>
  <c r="BJ78" i="9"/>
  <c r="K9" i="9"/>
  <c r="X10" i="9"/>
  <c r="X9" i="9" s="1"/>
  <c r="AK10" i="9"/>
  <c r="AK9" i="9" s="1"/>
  <c r="AK8" i="9" s="1"/>
  <c r="P10" i="9"/>
  <c r="P9" i="9"/>
  <c r="AP9" i="9"/>
  <c r="Y10" i="9"/>
  <c r="Y9" i="9" s="1"/>
  <c r="Z10" i="9"/>
  <c r="Z9" i="9" s="1"/>
  <c r="L9" i="9"/>
  <c r="AZ9" i="9"/>
  <c r="AV11" i="9"/>
  <c r="AF10" i="9"/>
  <c r="AF9" i="9" s="1"/>
  <c r="AH10" i="9"/>
  <c r="AH9" i="9" s="1"/>
  <c r="BE45" i="9"/>
  <c r="BE62" i="9"/>
  <c r="BE72" i="9"/>
  <c r="BE74" i="9"/>
  <c r="BE34" i="9"/>
  <c r="BE36" i="9"/>
  <c r="BE40" i="9"/>
  <c r="BE26" i="9"/>
  <c r="BE44" i="9"/>
  <c r="BE50" i="9"/>
  <c r="BE54" i="9"/>
  <c r="BE56" i="9"/>
  <c r="BE30" i="9"/>
  <c r="BE32" i="9"/>
  <c r="BE37" i="9"/>
  <c r="BE64" i="9"/>
  <c r="BE68" i="9"/>
  <c r="BE61" i="9"/>
  <c r="BE69" i="9"/>
  <c r="BE24" i="9"/>
  <c r="BE29" i="9"/>
  <c r="BE33" i="9"/>
  <c r="BE38" i="9"/>
  <c r="BE39" i="9"/>
  <c r="BE49" i="9"/>
  <c r="BE23" i="9"/>
  <c r="BE27" i="9"/>
  <c r="BE31" i="9"/>
  <c r="BE53" i="9"/>
  <c r="BE67" i="9"/>
  <c r="BE71" i="9"/>
  <c r="BE73" i="9"/>
  <c r="BE75" i="9"/>
  <c r="BE63" i="9"/>
  <c r="K9" i="8"/>
  <c r="K13" i="8"/>
  <c r="K15" i="8"/>
  <c r="K22" i="8"/>
  <c r="K20" i="8"/>
  <c r="K30" i="8"/>
  <c r="K58" i="8"/>
  <c r="K36" i="8"/>
  <c r="K28" i="8"/>
  <c r="K52" i="8"/>
  <c r="K60" i="8"/>
  <c r="K65" i="8"/>
  <c r="K66" i="8"/>
  <c r="BF86" i="3"/>
  <c r="BF78" i="3"/>
  <c r="BE97" i="3"/>
  <c r="BE95" i="3"/>
  <c r="BE86" i="3"/>
  <c r="BE78" i="3"/>
  <c r="BE76" i="3"/>
  <c r="BE75" i="3" s="1"/>
  <c r="BE74" i="3" s="1"/>
  <c r="BE65" i="3"/>
  <c r="BE63" i="3"/>
  <c r="BE62" i="3" s="1"/>
  <c r="BE55" i="3"/>
  <c r="BE54" i="3" s="1"/>
  <c r="BE45" i="3"/>
  <c r="BE36" i="3"/>
  <c r="BE34" i="3"/>
  <c r="BE33" i="3" s="1"/>
  <c r="BE30" i="3"/>
  <c r="BE28" i="3"/>
  <c r="BE25" i="3"/>
  <c r="BE20" i="3"/>
  <c r="BE9" i="3"/>
  <c r="M31" i="8"/>
  <c r="C9" i="6"/>
  <c r="K76" i="8"/>
  <c r="K75" i="8"/>
  <c r="F11" i="6"/>
  <c r="F10" i="6"/>
  <c r="C10" i="6" s="1"/>
  <c r="BE19" i="3"/>
  <c r="K63" i="8"/>
  <c r="BE58" i="9"/>
  <c r="BE57" i="9"/>
  <c r="K62" i="8"/>
  <c r="AM324" i="4"/>
  <c r="BE324" i="4" s="1"/>
  <c r="S324" i="4"/>
  <c r="BD324" i="4"/>
  <c r="S20" i="3"/>
  <c r="BO22" i="3" s="1"/>
  <c r="BP22" i="3"/>
  <c r="BF13" i="3"/>
  <c r="BF9" i="3" s="1"/>
  <c r="BF11" i="3"/>
  <c r="BF97" i="3"/>
  <c r="BF96" i="3"/>
  <c r="BF95" i="3"/>
  <c r="BF76" i="3"/>
  <c r="BF75" i="3" s="1"/>
  <c r="BF74" i="3" s="1"/>
  <c r="BF65" i="3"/>
  <c r="BF63" i="3"/>
  <c r="BF62" i="3" s="1"/>
  <c r="BF55" i="3"/>
  <c r="BF54" i="3" s="1"/>
  <c r="BF45" i="3"/>
  <c r="BF36" i="3"/>
  <c r="BF30" i="3"/>
  <c r="BF28" i="3"/>
  <c r="BF25" i="3"/>
  <c r="BF19" i="3" s="1"/>
  <c r="BF18" i="3" s="1"/>
  <c r="BF20" i="3"/>
  <c r="BD325" i="4"/>
  <c r="BD326" i="4"/>
  <c r="BD327" i="4"/>
  <c r="BD328" i="4"/>
  <c r="BD329" i="4"/>
  <c r="BD330" i="4"/>
  <c r="BD331" i="4"/>
  <c r="BD332" i="4"/>
  <c r="BD333" i="4"/>
  <c r="BD334" i="4"/>
  <c r="BD335" i="4"/>
  <c r="BD336" i="4"/>
  <c r="BD337" i="4"/>
  <c r="BD338" i="4"/>
  <c r="BD339" i="4"/>
  <c r="BD340" i="4"/>
  <c r="BD341" i="4"/>
  <c r="BD342" i="4"/>
  <c r="BD343" i="4"/>
  <c r="AM462" i="4"/>
  <c r="BE462" i="4" s="1"/>
  <c r="S462" i="4"/>
  <c r="S461" i="4" s="1"/>
  <c r="AM463" i="4"/>
  <c r="S463" i="4"/>
  <c r="BE463" i="4"/>
  <c r="AM464" i="4"/>
  <c r="S464" i="4"/>
  <c r="BE464" i="4"/>
  <c r="AM465" i="4"/>
  <c r="S465" i="4"/>
  <c r="BE465" i="4"/>
  <c r="AM466" i="4"/>
  <c r="BE466" i="4" s="1"/>
  <c r="S466" i="4"/>
  <c r="AM467" i="4"/>
  <c r="S467" i="4"/>
  <c r="BE467" i="4"/>
  <c r="AM468" i="4"/>
  <c r="S468" i="4"/>
  <c r="BE468" i="4"/>
  <c r="AM469" i="4"/>
  <c r="S469" i="4"/>
  <c r="BE469" i="4"/>
  <c r="AM470" i="4"/>
  <c r="BE470" i="4" s="1"/>
  <c r="S470" i="4"/>
  <c r="AM471" i="4"/>
  <c r="S471" i="4"/>
  <c r="BE471" i="4"/>
  <c r="AM472" i="4"/>
  <c r="S472" i="4"/>
  <c r="BE472" i="4"/>
  <c r="AM473" i="4"/>
  <c r="S473" i="4"/>
  <c r="BE473" i="4"/>
  <c r="AM474" i="4"/>
  <c r="BE474" i="4" s="1"/>
  <c r="S474" i="4"/>
  <c r="AM475" i="4"/>
  <c r="S475" i="4"/>
  <c r="BE475" i="4"/>
  <c r="AM476" i="4"/>
  <c r="S476" i="4"/>
  <c r="BE476" i="4"/>
  <c r="AM477" i="4"/>
  <c r="S477" i="4"/>
  <c r="BE477" i="4"/>
  <c r="AM478" i="4"/>
  <c r="BE478" i="4" s="1"/>
  <c r="S478" i="4"/>
  <c r="AM479" i="4"/>
  <c r="S479" i="4"/>
  <c r="BE479" i="4"/>
  <c r="AM480" i="4"/>
  <c r="S480" i="4"/>
  <c r="BE480" i="4"/>
  <c r="AM481" i="4"/>
  <c r="S481" i="4"/>
  <c r="BE481" i="4"/>
  <c r="AM482" i="4"/>
  <c r="BE482" i="4" s="1"/>
  <c r="S482" i="4"/>
  <c r="AM483" i="4"/>
  <c r="S483" i="4"/>
  <c r="BE483" i="4"/>
  <c r="BD462" i="4"/>
  <c r="BD463" i="4"/>
  <c r="BD461" i="4" s="1"/>
  <c r="BD35" i="3" s="1"/>
  <c r="BD464" i="4"/>
  <c r="BD465" i="4"/>
  <c r="BD466" i="4"/>
  <c r="BD467" i="4"/>
  <c r="BD468" i="4"/>
  <c r="BD469" i="4"/>
  <c r="BD470" i="4"/>
  <c r="BD471" i="4"/>
  <c r="BD472" i="4"/>
  <c r="BD473" i="4"/>
  <c r="BC461" i="4"/>
  <c r="BB461" i="4"/>
  <c r="BA461" i="4"/>
  <c r="AZ461" i="4"/>
  <c r="AY461" i="4"/>
  <c r="AY35" i="3" s="1"/>
  <c r="AY34" i="3" s="1"/>
  <c r="AX461" i="4"/>
  <c r="AW461" i="4"/>
  <c r="AV462" i="4"/>
  <c r="AV463" i="4"/>
  <c r="AV464" i="4"/>
  <c r="AV465" i="4"/>
  <c r="AV466" i="4"/>
  <c r="AV467" i="4"/>
  <c r="AV468" i="4"/>
  <c r="AV469" i="4"/>
  <c r="AV470" i="4"/>
  <c r="AV471" i="4"/>
  <c r="AV472" i="4"/>
  <c r="AV473" i="4"/>
  <c r="AV474" i="4"/>
  <c r="AV475" i="4"/>
  <c r="AV476" i="4"/>
  <c r="AV477" i="4"/>
  <c r="AV478" i="4"/>
  <c r="AV479" i="4"/>
  <c r="AV480" i="4"/>
  <c r="AV481" i="4"/>
  <c r="AV482" i="4"/>
  <c r="AV483" i="4"/>
  <c r="AU461" i="4"/>
  <c r="AT461" i="4"/>
  <c r="AS461" i="4"/>
  <c r="AR462" i="4"/>
  <c r="AR463" i="4"/>
  <c r="AR464" i="4"/>
  <c r="AR465" i="4"/>
  <c r="AQ465" i="4" s="1"/>
  <c r="AR466" i="4"/>
  <c r="AR467" i="4"/>
  <c r="AQ467" i="4" s="1"/>
  <c r="AR468" i="4"/>
  <c r="AR469" i="4"/>
  <c r="AQ469" i="4" s="1"/>
  <c r="AR470" i="4"/>
  <c r="AQ470" i="4" s="1"/>
  <c r="AR471" i="4"/>
  <c r="AR472" i="4"/>
  <c r="AR473" i="4"/>
  <c r="AQ473" i="4" s="1"/>
  <c r="AR474" i="4"/>
  <c r="AQ474" i="4" s="1"/>
  <c r="AR475" i="4"/>
  <c r="AR476" i="4"/>
  <c r="AR477" i="4"/>
  <c r="AQ477" i="4" s="1"/>
  <c r="AR478" i="4"/>
  <c r="AR479" i="4"/>
  <c r="AQ479" i="4" s="1"/>
  <c r="AR480" i="4"/>
  <c r="AQ480" i="4" s="1"/>
  <c r="AR481" i="4"/>
  <c r="AQ481" i="4" s="1"/>
  <c r="AR482" i="4"/>
  <c r="AR483" i="4"/>
  <c r="AQ483" i="4" s="1"/>
  <c r="AQ463" i="4"/>
  <c r="AQ464" i="4"/>
  <c r="AQ466" i="4"/>
  <c r="AQ468" i="4"/>
  <c r="AQ471" i="4"/>
  <c r="AQ472" i="4"/>
  <c r="AQ475" i="4"/>
  <c r="AQ476" i="4"/>
  <c r="AQ478" i="4"/>
  <c r="AQ482" i="4"/>
  <c r="AP461" i="4"/>
  <c r="AO461" i="4"/>
  <c r="AO35" i="3" s="1"/>
  <c r="AO34" i="3" s="1"/>
  <c r="AN461" i="4"/>
  <c r="AL461" i="4"/>
  <c r="AK461" i="4"/>
  <c r="AJ461" i="4"/>
  <c r="AI462" i="4"/>
  <c r="AI463" i="4"/>
  <c r="AI464" i="4"/>
  <c r="AI461" i="4" s="1"/>
  <c r="AI465" i="4"/>
  <c r="AI466" i="4"/>
  <c r="AI467" i="4"/>
  <c r="AI468" i="4"/>
  <c r="AI469" i="4"/>
  <c r="AI470" i="4"/>
  <c r="AI471" i="4"/>
  <c r="AI472" i="4"/>
  <c r="AI473" i="4"/>
  <c r="AI474" i="4"/>
  <c r="AI475" i="4"/>
  <c r="AI476" i="4"/>
  <c r="AI477" i="4"/>
  <c r="AI478" i="4"/>
  <c r="AI479" i="4"/>
  <c r="AI480" i="4"/>
  <c r="AI481" i="4"/>
  <c r="AI482" i="4"/>
  <c r="AI483" i="4"/>
  <c r="AH461" i="4"/>
  <c r="AG461" i="4"/>
  <c r="AF461" i="4"/>
  <c r="AE461" i="4"/>
  <c r="AD461" i="4"/>
  <c r="AC461" i="4"/>
  <c r="AB461" i="4"/>
  <c r="AA462" i="4"/>
  <c r="AA461" i="4" s="1"/>
  <c r="AA463" i="4"/>
  <c r="AA464" i="4"/>
  <c r="AA465" i="4"/>
  <c r="AA466" i="4"/>
  <c r="AA467" i="4"/>
  <c r="AA468" i="4"/>
  <c r="AA469" i="4"/>
  <c r="AA470" i="4"/>
  <c r="AA471" i="4"/>
  <c r="AA472" i="4"/>
  <c r="AA473" i="4"/>
  <c r="AA474" i="4"/>
  <c r="AA475" i="4"/>
  <c r="AA476" i="4"/>
  <c r="AA477" i="4"/>
  <c r="AA478" i="4"/>
  <c r="AA479" i="4"/>
  <c r="AA480" i="4"/>
  <c r="AA481" i="4"/>
  <c r="AA482" i="4"/>
  <c r="AA483" i="4"/>
  <c r="Z461" i="4"/>
  <c r="Y461" i="4"/>
  <c r="Y35" i="3" s="1"/>
  <c r="Y34" i="3" s="1"/>
  <c r="X461" i="4"/>
  <c r="W461" i="4"/>
  <c r="V461" i="4"/>
  <c r="U461" i="4"/>
  <c r="T461" i="4"/>
  <c r="R461" i="4"/>
  <c r="Q461" i="4"/>
  <c r="P461" i="4"/>
  <c r="O461" i="4"/>
  <c r="N461" i="4"/>
  <c r="M461" i="4"/>
  <c r="M35" i="3" s="1"/>
  <c r="M34" i="3" s="1"/>
  <c r="L461" i="4"/>
  <c r="K461" i="4"/>
  <c r="J461" i="4"/>
  <c r="I461" i="4"/>
  <c r="H461" i="4"/>
  <c r="G462" i="4"/>
  <c r="G463" i="4"/>
  <c r="G464" i="4"/>
  <c r="G461" i="4" s="1"/>
  <c r="G465" i="4"/>
  <c r="G466" i="4"/>
  <c r="G467" i="4"/>
  <c r="G468" i="4"/>
  <c r="G469" i="4"/>
  <c r="G470" i="4"/>
  <c r="G471" i="4"/>
  <c r="G472" i="4"/>
  <c r="G473" i="4"/>
  <c r="G474" i="4"/>
  <c r="G475" i="4"/>
  <c r="G476" i="4"/>
  <c r="G477" i="4"/>
  <c r="G478" i="4"/>
  <c r="G479" i="4"/>
  <c r="G480" i="4"/>
  <c r="G481" i="4"/>
  <c r="G482" i="4"/>
  <c r="G483" i="4"/>
  <c r="BD457" i="4"/>
  <c r="BF27" i="3"/>
  <c r="BD962" i="4"/>
  <c r="BD961" i="4"/>
  <c r="BD960" i="4"/>
  <c r="BD959" i="4"/>
  <c r="BD954" i="4" s="1"/>
  <c r="BD100" i="3" s="1"/>
  <c r="BD958" i="4"/>
  <c r="BD957" i="4"/>
  <c r="BD948" i="4"/>
  <c r="BD946" i="4" s="1"/>
  <c r="BD99" i="3" s="1"/>
  <c r="BD947" i="4"/>
  <c r="BD929" i="4"/>
  <c r="BD928" i="4"/>
  <c r="BD927" i="4"/>
  <c r="BD926" i="4" s="1"/>
  <c r="BD98" i="3" s="1"/>
  <c r="BD924" i="4"/>
  <c r="BD910" i="4"/>
  <c r="BD909" i="4"/>
  <c r="BD908" i="4"/>
  <c r="BD907" i="4"/>
  <c r="BD906" i="4"/>
  <c r="BD905" i="4"/>
  <c r="BD904" i="4"/>
  <c r="BD903" i="4"/>
  <c r="BD902" i="4"/>
  <c r="BD901" i="4"/>
  <c r="BD900" i="4"/>
  <c r="BD897" i="4" s="1"/>
  <c r="BD94" i="3" s="1"/>
  <c r="BD899" i="4"/>
  <c r="BD898" i="4"/>
  <c r="BD887" i="4"/>
  <c r="BD886" i="4"/>
  <c r="BD885" i="4"/>
  <c r="BD884" i="4" s="1"/>
  <c r="BD93" i="3" s="1"/>
  <c r="BD883" i="4"/>
  <c r="BD875" i="4"/>
  <c r="BD874" i="4"/>
  <c r="BD873" i="4" s="1"/>
  <c r="BD91" i="3" s="1"/>
  <c r="BD862" i="4"/>
  <c r="BD861" i="4"/>
  <c r="BD851" i="4"/>
  <c r="BD850" i="4"/>
  <c r="BD847" i="4"/>
  <c r="BD832" i="4"/>
  <c r="BD831" i="4"/>
  <c r="BD827" i="4"/>
  <c r="BD826" i="4"/>
  <c r="BD823" i="4"/>
  <c r="BD822" i="4"/>
  <c r="BD821" i="4"/>
  <c r="BD820" i="4"/>
  <c r="BD818" i="4"/>
  <c r="BD813" i="4"/>
  <c r="BD801" i="4"/>
  <c r="BD800" i="4"/>
  <c r="BD799" i="4"/>
  <c r="BD798" i="4"/>
  <c r="BD797" i="4"/>
  <c r="BD796" i="4"/>
  <c r="BD792" i="4" s="1"/>
  <c r="BD795" i="4"/>
  <c r="BD794" i="4"/>
  <c r="BD793" i="4"/>
  <c r="BD754" i="4"/>
  <c r="BD753" i="4"/>
  <c r="BD752" i="4"/>
  <c r="BD751" i="4"/>
  <c r="BD750" i="4"/>
  <c r="BD749" i="4"/>
  <c r="BD748" i="4"/>
  <c r="BD728" i="4"/>
  <c r="BD727" i="4"/>
  <c r="BD717" i="4" s="1"/>
  <c r="BD726" i="4"/>
  <c r="BD725" i="4"/>
  <c r="BD724" i="4"/>
  <c r="BD723" i="4"/>
  <c r="BD722" i="4"/>
  <c r="BD721" i="4"/>
  <c r="BD720" i="4"/>
  <c r="BD719" i="4"/>
  <c r="BD718" i="4"/>
  <c r="BD700" i="4"/>
  <c r="BD699" i="4"/>
  <c r="BD698" i="4"/>
  <c r="BD687" i="4" s="1"/>
  <c r="BD697" i="4"/>
  <c r="BD696" i="4"/>
  <c r="BD695" i="4"/>
  <c r="BD694" i="4"/>
  <c r="BD693" i="4"/>
  <c r="BD692" i="4"/>
  <c r="BD691" i="4"/>
  <c r="BD690" i="4"/>
  <c r="BD689" i="4"/>
  <c r="BD688" i="4"/>
  <c r="BD672" i="4"/>
  <c r="BD671" i="4"/>
  <c r="BD665" i="4" s="1"/>
  <c r="BD69" i="3" s="1"/>
  <c r="BD670" i="4"/>
  <c r="BD669" i="4"/>
  <c r="BD668" i="4"/>
  <c r="BD667" i="4"/>
  <c r="BD666" i="4"/>
  <c r="BD640" i="4"/>
  <c r="BD639" i="4"/>
  <c r="BD638" i="4"/>
  <c r="BD637" i="4"/>
  <c r="BD636" i="4"/>
  <c r="BD635" i="4"/>
  <c r="BD634" i="4"/>
  <c r="BD596" i="4"/>
  <c r="BD595" i="4"/>
  <c r="BD594" i="4"/>
  <c r="BD593" i="4"/>
  <c r="BD592" i="4"/>
  <c r="BD591" i="4"/>
  <c r="BD590" i="4"/>
  <c r="BD589" i="4"/>
  <c r="BD588" i="4"/>
  <c r="BD587" i="4"/>
  <c r="BD586" i="4"/>
  <c r="BD585" i="4"/>
  <c r="BD584" i="4"/>
  <c r="BD583" i="4"/>
  <c r="BD582" i="4"/>
  <c r="BD578" i="4"/>
  <c r="BD570" i="4"/>
  <c r="BD569" i="4"/>
  <c r="BD563" i="4"/>
  <c r="BD558" i="4"/>
  <c r="BD556" i="4"/>
  <c r="BD554" i="4"/>
  <c r="BD547" i="4"/>
  <c r="BD546" i="4"/>
  <c r="BD544" i="4"/>
  <c r="BD541" i="4"/>
  <c r="BD537" i="4"/>
  <c r="BD533" i="4"/>
  <c r="BD521" i="4"/>
  <c r="BD520" i="4"/>
  <c r="BD519" i="4"/>
  <c r="BD514" i="4"/>
  <c r="BD513" i="4"/>
  <c r="BD511" i="4"/>
  <c r="BD510" i="4"/>
  <c r="BD509" i="4"/>
  <c r="BD501" i="4"/>
  <c r="BD500" i="4"/>
  <c r="BD494" i="4"/>
  <c r="BD493" i="4"/>
  <c r="BD492" i="4"/>
  <c r="BD490" i="4"/>
  <c r="BD489" i="4"/>
  <c r="BD488" i="4"/>
  <c r="BD486" i="4"/>
  <c r="BD454" i="4"/>
  <c r="BD415" i="4"/>
  <c r="BD414" i="4"/>
  <c r="BD413" i="4"/>
  <c r="BD412" i="4"/>
  <c r="BD411" i="4"/>
  <c r="BD410" i="4"/>
  <c r="BD409" i="4"/>
  <c r="BD408" i="4"/>
  <c r="BD407" i="4"/>
  <c r="BD406" i="4"/>
  <c r="BD405" i="4"/>
  <c r="BD404" i="4"/>
  <c r="BD403" i="4"/>
  <c r="BD402" i="4"/>
  <c r="BD401" i="4"/>
  <c r="BD400" i="4"/>
  <c r="BD399" i="4"/>
  <c r="BD398" i="4"/>
  <c r="BD397" i="4"/>
  <c r="BD396" i="4"/>
  <c r="BD395" i="4"/>
  <c r="BD394" i="4"/>
  <c r="BD393" i="4"/>
  <c r="BD392" i="4"/>
  <c r="BD378" i="4"/>
  <c r="BD377" i="4"/>
  <c r="BD376" i="4"/>
  <c r="BD375" i="4"/>
  <c r="BD374" i="4"/>
  <c r="BD373" i="4"/>
  <c r="BD372" i="4"/>
  <c r="BD371" i="4"/>
  <c r="BD370" i="4"/>
  <c r="BD369" i="4"/>
  <c r="BD368" i="4"/>
  <c r="BD367" i="4"/>
  <c r="BD366" i="4"/>
  <c r="BD365" i="4"/>
  <c r="BD364" i="4"/>
  <c r="BD363" i="4"/>
  <c r="BD362" i="4"/>
  <c r="BD361" i="4"/>
  <c r="BD360" i="4"/>
  <c r="BD359" i="4"/>
  <c r="BD358" i="4"/>
  <c r="BD357" i="4"/>
  <c r="BD356" i="4"/>
  <c r="BD355" i="4"/>
  <c r="BD354" i="4"/>
  <c r="BD353" i="4"/>
  <c r="BD352" i="4"/>
  <c r="BD351" i="4"/>
  <c r="BD350" i="4"/>
  <c r="BD297" i="4"/>
  <c r="BD296" i="4"/>
  <c r="BD295" i="4"/>
  <c r="BD294" i="4"/>
  <c r="BD293" i="4"/>
  <c r="BD292" i="4"/>
  <c r="BD291" i="4"/>
  <c r="BD290" i="4"/>
  <c r="BD289" i="4"/>
  <c r="BD288" i="4"/>
  <c r="BD287" i="4"/>
  <c r="BD286" i="4"/>
  <c r="BD285" i="4"/>
  <c r="BD284" i="4"/>
  <c r="BD283" i="4"/>
  <c r="BD282" i="4"/>
  <c r="BD272" i="4"/>
  <c r="BD271" i="4"/>
  <c r="BD270" i="4"/>
  <c r="BD269" i="4"/>
  <c r="BD268" i="4"/>
  <c r="BD267" i="4"/>
  <c r="BD266" i="4"/>
  <c r="BD265" i="4"/>
  <c r="BD264" i="4"/>
  <c r="BD263" i="4"/>
  <c r="BD262" i="4"/>
  <c r="BD261" i="4"/>
  <c r="BD260" i="4"/>
  <c r="BD259" i="4"/>
  <c r="BD258" i="4"/>
  <c r="BD257" i="4"/>
  <c r="BD256" i="4"/>
  <c r="BD255" i="4"/>
  <c r="BD254" i="4"/>
  <c r="BD253" i="4"/>
  <c r="BD252" i="4"/>
  <c r="BD251" i="4"/>
  <c r="BD250" i="4"/>
  <c r="BD249" i="4"/>
  <c r="BD248" i="4"/>
  <c r="BD247" i="4"/>
  <c r="BD246" i="4"/>
  <c r="BD245" i="4"/>
  <c r="BD244" i="4"/>
  <c r="BD243" i="4"/>
  <c r="BD242" i="4"/>
  <c r="BD241" i="4"/>
  <c r="BD240" i="4"/>
  <c r="BD239" i="4"/>
  <c r="BD238" i="4"/>
  <c r="BD237" i="4"/>
  <c r="BD236" i="4"/>
  <c r="BD235" i="4"/>
  <c r="BD234" i="4"/>
  <c r="BD233" i="4"/>
  <c r="BD232" i="4"/>
  <c r="BD231" i="4"/>
  <c r="BD230" i="4"/>
  <c r="BD229" i="4"/>
  <c r="BD228" i="4"/>
  <c r="BD227" i="4"/>
  <c r="BD226" i="4"/>
  <c r="BD225" i="4"/>
  <c r="BD224" i="4"/>
  <c r="BD202" i="4"/>
  <c r="BD201" i="4"/>
  <c r="BD200" i="4"/>
  <c r="BD199" i="4"/>
  <c r="BD198" i="4"/>
  <c r="BD197" i="4"/>
  <c r="BD196" i="4"/>
  <c r="BD195" i="4"/>
  <c r="BD194" i="4"/>
  <c r="BD193" i="4"/>
  <c r="BD192" i="4"/>
  <c r="BD191" i="4"/>
  <c r="BD190" i="4"/>
  <c r="BD189" i="4"/>
  <c r="BD188" i="4"/>
  <c r="BD187" i="4"/>
  <c r="BD186" i="4"/>
  <c r="BD185" i="4"/>
  <c r="BD184" i="4"/>
  <c r="BD183" i="4"/>
  <c r="BD182" i="4"/>
  <c r="BD181" i="4"/>
  <c r="BD180" i="4"/>
  <c r="BD179" i="4"/>
  <c r="BD178" i="4"/>
  <c r="BD177" i="4"/>
  <c r="BD176" i="4"/>
  <c r="BD175" i="4"/>
  <c r="BD174" i="4"/>
  <c r="BD173" i="4"/>
  <c r="BD172" i="4"/>
  <c r="BD171" i="4"/>
  <c r="BD170" i="4"/>
  <c r="BD169" i="4"/>
  <c r="BD168" i="4"/>
  <c r="BD167" i="4"/>
  <c r="BD166" i="4"/>
  <c r="BD165" i="4"/>
  <c r="BD164" i="4"/>
  <c r="BD163" i="4"/>
  <c r="BD162" i="4"/>
  <c r="BD161" i="4"/>
  <c r="BD160" i="4"/>
  <c r="BD159" i="4"/>
  <c r="BD158" i="4"/>
  <c r="BD157" i="4"/>
  <c r="BD156" i="4"/>
  <c r="BD155" i="4"/>
  <c r="BD154" i="4"/>
  <c r="BD153" i="4"/>
  <c r="BD152" i="4"/>
  <c r="BD114" i="4"/>
  <c r="BD113" i="4"/>
  <c r="BD79" i="4"/>
  <c r="BD78" i="4"/>
  <c r="BD77" i="4"/>
  <c r="BD76" i="4"/>
  <c r="BD75" i="4"/>
  <c r="BD74" i="4"/>
  <c r="BD73" i="4"/>
  <c r="BD34" i="4"/>
  <c r="BD33" i="4"/>
  <c r="BD32" i="4"/>
  <c r="BD31" i="4"/>
  <c r="BD30" i="4"/>
  <c r="BD29" i="4"/>
  <c r="BD28" i="4"/>
  <c r="BD27" i="4"/>
  <c r="BD26" i="4"/>
  <c r="BD25" i="4"/>
  <c r="BD24" i="4"/>
  <c r="BD23" i="4"/>
  <c r="BD16" i="4"/>
  <c r="BD15" i="4"/>
  <c r="BD14" i="4"/>
  <c r="BC102" i="3"/>
  <c r="BC103" i="3"/>
  <c r="BC101" i="3"/>
  <c r="BC100" i="3"/>
  <c r="BC99" i="3"/>
  <c r="BC98" i="3"/>
  <c r="BC96" i="3"/>
  <c r="BC94" i="3"/>
  <c r="BC93" i="3"/>
  <c r="BC92" i="3"/>
  <c r="BC91" i="3"/>
  <c r="BC90" i="3"/>
  <c r="BC89" i="3"/>
  <c r="BC86" i="3" s="1"/>
  <c r="BC88" i="3"/>
  <c r="BC87" i="3"/>
  <c r="BC85" i="3"/>
  <c r="BC84" i="3"/>
  <c r="BC83" i="3"/>
  <c r="BC82" i="3"/>
  <c r="BC81" i="3"/>
  <c r="BC80" i="3"/>
  <c r="BC79" i="3"/>
  <c r="BC77" i="3"/>
  <c r="BC73" i="3"/>
  <c r="BC72" i="3"/>
  <c r="BC71" i="3"/>
  <c r="BC70" i="3"/>
  <c r="BC69" i="3"/>
  <c r="BC68" i="3"/>
  <c r="BC67" i="3"/>
  <c r="BC66" i="3"/>
  <c r="BC64" i="3"/>
  <c r="BC61" i="3"/>
  <c r="BC60" i="3"/>
  <c r="BC59" i="3"/>
  <c r="BC58" i="3"/>
  <c r="BC57" i="3"/>
  <c r="BC56" i="3"/>
  <c r="BC53" i="3"/>
  <c r="BC52" i="3"/>
  <c r="BC51" i="3"/>
  <c r="BC50" i="3"/>
  <c r="BC49" i="3"/>
  <c r="BC48" i="3"/>
  <c r="BC47" i="3"/>
  <c r="BC46" i="3"/>
  <c r="BC44" i="3"/>
  <c r="BC43" i="3"/>
  <c r="BC42" i="3"/>
  <c r="BC41" i="3"/>
  <c r="BC40" i="3"/>
  <c r="BC39" i="3"/>
  <c r="BC38" i="3"/>
  <c r="BC37" i="3"/>
  <c r="BC31" i="3"/>
  <c r="BC29" i="3"/>
  <c r="BC24" i="3"/>
  <c r="BC23" i="3"/>
  <c r="BC22" i="3"/>
  <c r="BC21" i="3"/>
  <c r="BC17" i="3"/>
  <c r="BC16" i="3"/>
  <c r="BC15" i="3"/>
  <c r="BC14" i="3"/>
  <c r="BC12" i="3"/>
  <c r="BC10" i="3"/>
  <c r="BB35" i="3"/>
  <c r="BB34" i="3"/>
  <c r="BB102" i="3"/>
  <c r="BB110" i="3"/>
  <c r="BB148" i="3"/>
  <c r="BB221" i="3"/>
  <c r="BB279" i="3"/>
  <c r="BB296" i="3"/>
  <c r="BB321" i="3"/>
  <c r="BB347" i="3"/>
  <c r="BB320" i="3" s="1"/>
  <c r="BB319" i="3" s="1"/>
  <c r="BB389" i="3"/>
  <c r="BB418" i="3"/>
  <c r="BB445" i="3"/>
  <c r="BB444" i="3"/>
  <c r="BB451" i="3"/>
  <c r="BB450" i="3" s="1"/>
  <c r="BB454" i="3"/>
  <c r="BB453" i="3" s="1"/>
  <c r="BB458" i="3"/>
  <c r="BB461" i="3"/>
  <c r="BB467" i="3"/>
  <c r="BB463" i="3"/>
  <c r="BB460" i="3" s="1"/>
  <c r="BB472" i="3"/>
  <c r="BB475" i="3"/>
  <c r="BB484" i="3"/>
  <c r="BB482" i="3"/>
  <c r="BB488" i="3"/>
  <c r="BB494" i="3"/>
  <c r="BB502" i="3"/>
  <c r="BB508" i="3"/>
  <c r="BB510" i="3"/>
  <c r="BB507" i="3" s="1"/>
  <c r="BB512" i="3"/>
  <c r="BB514" i="3"/>
  <c r="BB516" i="3"/>
  <c r="BB519" i="3"/>
  <c r="BB521" i="3"/>
  <c r="BB524" i="3"/>
  <c r="BB529" i="3"/>
  <c r="BB528" i="3" s="1"/>
  <c r="BB527" i="3" s="1"/>
  <c r="BB531" i="3"/>
  <c r="BB536" i="3"/>
  <c r="BB538" i="3"/>
  <c r="BB540" i="3"/>
  <c r="BB544" i="3"/>
  <c r="BB543" i="3" s="1"/>
  <c r="BB553" i="3"/>
  <c r="BB557" i="3"/>
  <c r="BB552" i="3" s="1"/>
  <c r="BB609" i="3"/>
  <c r="BB641" i="3"/>
  <c r="BB663" i="3"/>
  <c r="BB693" i="3"/>
  <c r="BB722" i="3"/>
  <c r="BB736" i="3"/>
  <c r="BB768" i="3"/>
  <c r="BB767" i="3" s="1"/>
  <c r="BB784" i="3"/>
  <c r="BB788" i="3"/>
  <c r="BB792" i="3"/>
  <c r="BB795" i="3"/>
  <c r="BB801" i="3"/>
  <c r="BB806" i="3"/>
  <c r="BB813" i="3"/>
  <c r="BB822" i="3"/>
  <c r="BB825" i="3"/>
  <c r="BB836" i="3"/>
  <c r="BB845" i="3"/>
  <c r="BB849" i="3"/>
  <c r="BB858" i="3"/>
  <c r="BB821" i="3" s="1"/>
  <c r="BB860" i="3"/>
  <c r="BB873" i="3"/>
  <c r="BB899" i="3"/>
  <c r="BB898" i="3" s="1"/>
  <c r="BB902" i="3"/>
  <c r="BB922" i="3"/>
  <c r="BB901" i="3" s="1"/>
  <c r="BB930" i="3"/>
  <c r="BB958" i="3"/>
  <c r="BB783" i="3"/>
  <c r="BD557" i="4"/>
  <c r="BC557" i="4"/>
  <c r="BB557" i="4"/>
  <c r="BB58" i="3" s="1"/>
  <c r="BA557" i="4"/>
  <c r="AZ557" i="4"/>
  <c r="AY557" i="4"/>
  <c r="AY58" i="3" s="1"/>
  <c r="AX557" i="4"/>
  <c r="AW557" i="4"/>
  <c r="AU557" i="4"/>
  <c r="AU58" i="3" s="1"/>
  <c r="AT557" i="4"/>
  <c r="AS557" i="4"/>
  <c r="AR557" i="4"/>
  <c r="AP557" i="4"/>
  <c r="AO557" i="4"/>
  <c r="AO58" i="3" s="1"/>
  <c r="AN557" i="4"/>
  <c r="AL557" i="4"/>
  <c r="AK557" i="4"/>
  <c r="AJ557" i="4"/>
  <c r="AJ58" i="3" s="1"/>
  <c r="AH557" i="4"/>
  <c r="AG557" i="4"/>
  <c r="AF557" i="4"/>
  <c r="AF58" i="3" s="1"/>
  <c r="AD557" i="4"/>
  <c r="AC557" i="4"/>
  <c r="AC58" i="3" s="1"/>
  <c r="AC55" i="3" s="1"/>
  <c r="AB557" i="4"/>
  <c r="Z557" i="4"/>
  <c r="Y557" i="4"/>
  <c r="Y58" i="3" s="1"/>
  <c r="X557" i="4"/>
  <c r="V557" i="4"/>
  <c r="U557" i="4"/>
  <c r="T557" i="4"/>
  <c r="R557" i="4"/>
  <c r="Q557" i="4"/>
  <c r="P557" i="4"/>
  <c r="O557" i="4"/>
  <c r="N557" i="4"/>
  <c r="N58" i="3" s="1"/>
  <c r="M557" i="4"/>
  <c r="L557" i="4"/>
  <c r="K557" i="4"/>
  <c r="J557" i="4"/>
  <c r="I557" i="4"/>
  <c r="H557" i="4"/>
  <c r="G557" i="4"/>
  <c r="BA76" i="3"/>
  <c r="BC11" i="3"/>
  <c r="BC13" i="3"/>
  <c r="K28" i="3"/>
  <c r="K27" i="3" s="1"/>
  <c r="N103" i="3"/>
  <c r="M103" i="3"/>
  <c r="AN14" i="4"/>
  <c r="AM14" i="4" s="1"/>
  <c r="BD102" i="3"/>
  <c r="AZ102" i="3"/>
  <c r="AY102" i="3"/>
  <c r="AX102" i="3"/>
  <c r="AW102" i="3"/>
  <c r="AU102" i="3"/>
  <c r="AT102" i="3"/>
  <c r="AS102" i="3"/>
  <c r="AR102" i="3"/>
  <c r="AP102" i="3"/>
  <c r="AO102" i="3"/>
  <c r="AN102" i="3"/>
  <c r="AL102" i="3"/>
  <c r="AK102" i="3"/>
  <c r="AJ102" i="3"/>
  <c r="AH102" i="3"/>
  <c r="AG102" i="3"/>
  <c r="AF102" i="3"/>
  <c r="AD102" i="3"/>
  <c r="AC102" i="3"/>
  <c r="AB102" i="3"/>
  <c r="Z102" i="3"/>
  <c r="Y102" i="3"/>
  <c r="X102" i="3"/>
  <c r="V102" i="3"/>
  <c r="U102" i="3"/>
  <c r="N102" i="3"/>
  <c r="BD58" i="3"/>
  <c r="AZ58" i="3"/>
  <c r="AX58" i="3"/>
  <c r="AW58" i="3"/>
  <c r="AT58" i="3"/>
  <c r="AR58" i="3"/>
  <c r="AP58" i="3"/>
  <c r="AN58" i="3"/>
  <c r="AL58" i="3"/>
  <c r="AK58" i="3"/>
  <c r="AH58" i="3"/>
  <c r="AG58" i="3"/>
  <c r="AD58" i="3"/>
  <c r="AB58" i="3"/>
  <c r="Z58" i="3"/>
  <c r="X58" i="3"/>
  <c r="V58" i="3"/>
  <c r="U58" i="3"/>
  <c r="BD34" i="3"/>
  <c r="AZ35" i="3"/>
  <c r="AX35" i="3"/>
  <c r="AX34" i="3"/>
  <c r="AW35" i="3"/>
  <c r="AU35" i="3"/>
  <c r="AU34" i="3" s="1"/>
  <c r="AT35" i="3"/>
  <c r="AT34" i="3"/>
  <c r="AS35" i="3"/>
  <c r="AS34" i="3"/>
  <c r="AP35" i="3"/>
  <c r="AP34" i="3" s="1"/>
  <c r="AN35" i="3"/>
  <c r="AN34" i="3" s="1"/>
  <c r="AL35" i="3"/>
  <c r="AK35" i="3"/>
  <c r="AK34" i="3" s="1"/>
  <c r="AJ35" i="3"/>
  <c r="AJ34" i="3" s="1"/>
  <c r="AH35" i="3"/>
  <c r="AH34" i="3"/>
  <c r="AG35" i="3"/>
  <c r="AG34" i="3" s="1"/>
  <c r="AF35" i="3"/>
  <c r="AF34" i="3"/>
  <c r="AD35" i="3"/>
  <c r="AD34" i="3" s="1"/>
  <c r="AC35" i="3"/>
  <c r="AC34" i="3" s="1"/>
  <c r="AB35" i="3"/>
  <c r="AB34" i="3" s="1"/>
  <c r="Z35" i="3"/>
  <c r="X35" i="3"/>
  <c r="X34" i="3" s="1"/>
  <c r="V35" i="3"/>
  <c r="U35" i="3"/>
  <c r="U34" i="3" s="1"/>
  <c r="N35" i="3"/>
  <c r="N34" i="3"/>
  <c r="X25" i="3"/>
  <c r="W25" i="3"/>
  <c r="P25" i="3"/>
  <c r="O25" i="3"/>
  <c r="L25" i="3"/>
  <c r="L19" i="3" s="1"/>
  <c r="K25" i="3"/>
  <c r="S25" i="3"/>
  <c r="M102" i="3"/>
  <c r="T97" i="3"/>
  <c r="S97" i="3"/>
  <c r="R97" i="3"/>
  <c r="Q97" i="3"/>
  <c r="L97" i="3"/>
  <c r="K97" i="3"/>
  <c r="T95" i="3"/>
  <c r="S95" i="3"/>
  <c r="R95" i="3"/>
  <c r="Q95" i="3"/>
  <c r="L95" i="3"/>
  <c r="K95" i="3"/>
  <c r="BA86" i="3"/>
  <c r="T86" i="3"/>
  <c r="S86" i="3"/>
  <c r="R86" i="3"/>
  <c r="Q86" i="3"/>
  <c r="P86" i="3"/>
  <c r="L86" i="3"/>
  <c r="K86" i="3"/>
  <c r="T78" i="3"/>
  <c r="S78" i="3"/>
  <c r="R78" i="3"/>
  <c r="Q78" i="3"/>
  <c r="P78" i="3"/>
  <c r="O78" i="3"/>
  <c r="L78" i="3"/>
  <c r="K78" i="3"/>
  <c r="Q76" i="3"/>
  <c r="Q75" i="3" s="1"/>
  <c r="Q74" i="3" s="1"/>
  <c r="R76" i="3"/>
  <c r="S76" i="3"/>
  <c r="S75" i="3"/>
  <c r="S74" i="3" s="1"/>
  <c r="T76" i="3"/>
  <c r="L76" i="3"/>
  <c r="K76" i="3"/>
  <c r="K75" i="3" s="1"/>
  <c r="K74" i="3" s="1"/>
  <c r="T65" i="3"/>
  <c r="S65" i="3"/>
  <c r="R65" i="3"/>
  <c r="Q65" i="3"/>
  <c r="P65" i="3"/>
  <c r="P62" i="3" s="1"/>
  <c r="L65" i="3"/>
  <c r="K65" i="3"/>
  <c r="O65" i="3"/>
  <c r="P63" i="3"/>
  <c r="Q63" i="3"/>
  <c r="Q62" i="3"/>
  <c r="R63" i="3"/>
  <c r="R62" i="3" s="1"/>
  <c r="S63" i="3"/>
  <c r="T63" i="3"/>
  <c r="T62" i="3"/>
  <c r="L63" i="3"/>
  <c r="K63" i="3"/>
  <c r="K62" i="3" s="1"/>
  <c r="P55" i="3"/>
  <c r="P54" i="3"/>
  <c r="Q55" i="3"/>
  <c r="Q54" i="3" s="1"/>
  <c r="R55" i="3"/>
  <c r="R54" i="3"/>
  <c r="S55" i="3"/>
  <c r="S54" i="3" s="1"/>
  <c r="T55" i="3"/>
  <c r="T54" i="3"/>
  <c r="L55" i="3"/>
  <c r="L54" i="3"/>
  <c r="K55" i="3"/>
  <c r="K54" i="3"/>
  <c r="K45" i="3"/>
  <c r="T45" i="3"/>
  <c r="S45" i="3"/>
  <c r="R45" i="3"/>
  <c r="Q45" i="3"/>
  <c r="P45" i="3"/>
  <c r="L45" i="3"/>
  <c r="O45" i="3"/>
  <c r="Q36" i="3"/>
  <c r="R36" i="3"/>
  <c r="S36" i="3"/>
  <c r="T36" i="3"/>
  <c r="L36" i="3"/>
  <c r="K36" i="3"/>
  <c r="O36" i="3"/>
  <c r="Q34" i="3"/>
  <c r="R34" i="3"/>
  <c r="V34" i="3"/>
  <c r="Z34" i="3"/>
  <c r="AL34" i="3"/>
  <c r="AW34" i="3"/>
  <c r="AZ34" i="3"/>
  <c r="BA34" i="3"/>
  <c r="L34" i="3"/>
  <c r="L33" i="3" s="1"/>
  <c r="K34" i="3"/>
  <c r="O34" i="3"/>
  <c r="Q30" i="3"/>
  <c r="R30" i="3"/>
  <c r="S30" i="3"/>
  <c r="T30" i="3"/>
  <c r="L30" i="3"/>
  <c r="K30" i="3"/>
  <c r="O30" i="3"/>
  <c r="S28" i="3"/>
  <c r="S27" i="3"/>
  <c r="T28" i="3"/>
  <c r="W28" i="3"/>
  <c r="X28" i="3"/>
  <c r="L28" i="3"/>
  <c r="L27" i="3" s="1"/>
  <c r="P20" i="3"/>
  <c r="P19" i="3" s="1"/>
  <c r="T20" i="3"/>
  <c r="W20" i="3"/>
  <c r="W19" i="3" s="1"/>
  <c r="X20" i="3"/>
  <c r="K20" i="3"/>
  <c r="K19" i="3" s="1"/>
  <c r="L20" i="3"/>
  <c r="M58" i="3"/>
  <c r="T9" i="3"/>
  <c r="S9" i="3"/>
  <c r="P9" i="3"/>
  <c r="BD958" i="3"/>
  <c r="BC958" i="3"/>
  <c r="BA958" i="3"/>
  <c r="BD930" i="3"/>
  <c r="BC930" i="3"/>
  <c r="BA930" i="3"/>
  <c r="BD922" i="3"/>
  <c r="BC922" i="3"/>
  <c r="BA922" i="3"/>
  <c r="BD902" i="3"/>
  <c r="BD901" i="3" s="1"/>
  <c r="BC902" i="3"/>
  <c r="BA902" i="3"/>
  <c r="BA901" i="3" s="1"/>
  <c r="BD899" i="3"/>
  <c r="BC899" i="3"/>
  <c r="BC898" i="3" s="1"/>
  <c r="BA899" i="3"/>
  <c r="BA898" i="3"/>
  <c r="BD898" i="3"/>
  <c r="BD873" i="3"/>
  <c r="BC873" i="3"/>
  <c r="BA873" i="3"/>
  <c r="BD860" i="3"/>
  <c r="BC860" i="3"/>
  <c r="BA860" i="3"/>
  <c r="BD858" i="3"/>
  <c r="BC858" i="3"/>
  <c r="BA858" i="3"/>
  <c r="BD849" i="3"/>
  <c r="BC849" i="3"/>
  <c r="BA849" i="3"/>
  <c r="BD845" i="3"/>
  <c r="BC845" i="3"/>
  <c r="BA845" i="3"/>
  <c r="BA821" i="3" s="1"/>
  <c r="BD836" i="3"/>
  <c r="BC836" i="3"/>
  <c r="BA836" i="3"/>
  <c r="BD825" i="3"/>
  <c r="BC825" i="3"/>
  <c r="BC821" i="3" s="1"/>
  <c r="BA825" i="3"/>
  <c r="BD822" i="3"/>
  <c r="BC822" i="3"/>
  <c r="BA822" i="3"/>
  <c r="BD813" i="3"/>
  <c r="BC813" i="3"/>
  <c r="BA813" i="3"/>
  <c r="BD806" i="3"/>
  <c r="BC806" i="3"/>
  <c r="BA806" i="3"/>
  <c r="BD801" i="3"/>
  <c r="BC801" i="3"/>
  <c r="BA801" i="3"/>
  <c r="BD795" i="3"/>
  <c r="BD783" i="3" s="1"/>
  <c r="BC795" i="3"/>
  <c r="BA795" i="3"/>
  <c r="BD792" i="3"/>
  <c r="BC792" i="3"/>
  <c r="BA792" i="3"/>
  <c r="BD788" i="3"/>
  <c r="BC788" i="3"/>
  <c r="BA788" i="3"/>
  <c r="BA783" i="3" s="1"/>
  <c r="BD784" i="3"/>
  <c r="BC784" i="3"/>
  <c r="BA784" i="3"/>
  <c r="BD768" i="3"/>
  <c r="BD767" i="3" s="1"/>
  <c r="BC768" i="3"/>
  <c r="BC767" i="3"/>
  <c r="BA768" i="3"/>
  <c r="BA767" i="3"/>
  <c r="BD736" i="3"/>
  <c r="BC736" i="3"/>
  <c r="BA736" i="3"/>
  <c r="BD722" i="3"/>
  <c r="BC722" i="3"/>
  <c r="BA722" i="3"/>
  <c r="BD693" i="3"/>
  <c r="BC693" i="3"/>
  <c r="BA693" i="3"/>
  <c r="BD663" i="3"/>
  <c r="BC663" i="3"/>
  <c r="BA663" i="3"/>
  <c r="BD641" i="3"/>
  <c r="BC641" i="3"/>
  <c r="BA641" i="3"/>
  <c r="BA552" i="3" s="1"/>
  <c r="BA542" i="3" s="1"/>
  <c r="BD609" i="3"/>
  <c r="BC609" i="3"/>
  <c r="BA609" i="3"/>
  <c r="BD557" i="3"/>
  <c r="BC557" i="3"/>
  <c r="BA557" i="3"/>
  <c r="BD553" i="3"/>
  <c r="BD552" i="3" s="1"/>
  <c r="BC553" i="3"/>
  <c r="BC552" i="3" s="1"/>
  <c r="BA553" i="3"/>
  <c r="BD544" i="3"/>
  <c r="BD543" i="3"/>
  <c r="BC544" i="3"/>
  <c r="BC543" i="3" s="1"/>
  <c r="BA544" i="3"/>
  <c r="BA543" i="3"/>
  <c r="BD540" i="3"/>
  <c r="BC540" i="3"/>
  <c r="BA540" i="3"/>
  <c r="BD538" i="3"/>
  <c r="BC538" i="3"/>
  <c r="BA538" i="3"/>
  <c r="BD536" i="3"/>
  <c r="BC536" i="3"/>
  <c r="BA536" i="3"/>
  <c r="BD531" i="3"/>
  <c r="BC531" i="3"/>
  <c r="BA531" i="3"/>
  <c r="BD529" i="3"/>
  <c r="BC529" i="3"/>
  <c r="BA529" i="3"/>
  <c r="BA528" i="3" s="1"/>
  <c r="BA527" i="3" s="1"/>
  <c r="BD524" i="3"/>
  <c r="BC524" i="3"/>
  <c r="BA524" i="3"/>
  <c r="BD521" i="3"/>
  <c r="BC521" i="3"/>
  <c r="BA521" i="3"/>
  <c r="BD519" i="3"/>
  <c r="BC519" i="3"/>
  <c r="BA519" i="3"/>
  <c r="BD516" i="3"/>
  <c r="BC516" i="3"/>
  <c r="BA516" i="3"/>
  <c r="BD514" i="3"/>
  <c r="BC514" i="3"/>
  <c r="BA514" i="3"/>
  <c r="BA507" i="3" s="1"/>
  <c r="BD512" i="3"/>
  <c r="BC512" i="3"/>
  <c r="BA512" i="3"/>
  <c r="BD510" i="3"/>
  <c r="BD507" i="3" s="1"/>
  <c r="BC510" i="3"/>
  <c r="BA510" i="3"/>
  <c r="BD508" i="3"/>
  <c r="BC508" i="3"/>
  <c r="BC507" i="3"/>
  <c r="BA508" i="3"/>
  <c r="BD502" i="3"/>
  <c r="BC502" i="3"/>
  <c r="BA502" i="3"/>
  <c r="BD494" i="3"/>
  <c r="BC494" i="3"/>
  <c r="BA494" i="3"/>
  <c r="BD488" i="3"/>
  <c r="BC488" i="3"/>
  <c r="BA488" i="3"/>
  <c r="BD484" i="3"/>
  <c r="BD482" i="3"/>
  <c r="BD460" i="3" s="1"/>
  <c r="BD457" i="3" s="1"/>
  <c r="BC484" i="3"/>
  <c r="BC482" i="3"/>
  <c r="BA484" i="3"/>
  <c r="BA482" i="3" s="1"/>
  <c r="BA460" i="3" s="1"/>
  <c r="BA457" i="3" s="1"/>
  <c r="BD475" i="3"/>
  <c r="BC475" i="3"/>
  <c r="BA475" i="3"/>
  <c r="BD472" i="3"/>
  <c r="BC472" i="3"/>
  <c r="BA472" i="3"/>
  <c r="BD467" i="3"/>
  <c r="BC467" i="3"/>
  <c r="BC463" i="3" s="1"/>
  <c r="BC460" i="3" s="1"/>
  <c r="BC457" i="3" s="1"/>
  <c r="BA467" i="3"/>
  <c r="BA463" i="3"/>
  <c r="BD463" i="3"/>
  <c r="BD461" i="3"/>
  <c r="BC461" i="3"/>
  <c r="BA461" i="3"/>
  <c r="BD458" i="3"/>
  <c r="BC458" i="3"/>
  <c r="BA458" i="3"/>
  <c r="BD454" i="3"/>
  <c r="BD453" i="3"/>
  <c r="BC454" i="3"/>
  <c r="BC453" i="3"/>
  <c r="BA454" i="3"/>
  <c r="BA453" i="3" s="1"/>
  <c r="BD451" i="3"/>
  <c r="BD450" i="3" s="1"/>
  <c r="BD449" i="3" s="1"/>
  <c r="BC451" i="3"/>
  <c r="BC450" i="3" s="1"/>
  <c r="BC449" i="3" s="1"/>
  <c r="BA451" i="3"/>
  <c r="BA450" i="3"/>
  <c r="BD445" i="3"/>
  <c r="BD444" i="3" s="1"/>
  <c r="BC445" i="3"/>
  <c r="BC444" i="3"/>
  <c r="BA445" i="3"/>
  <c r="BA444" i="3" s="1"/>
  <c r="BA319" i="3" s="1"/>
  <c r="BD418" i="3"/>
  <c r="BC418" i="3"/>
  <c r="BA418" i="3"/>
  <c r="BD389" i="3"/>
  <c r="BC389" i="3"/>
  <c r="BC320" i="3" s="1"/>
  <c r="BC319" i="3" s="1"/>
  <c r="BA389" i="3"/>
  <c r="BD347" i="3"/>
  <c r="BC347" i="3"/>
  <c r="BA347" i="3"/>
  <c r="BD321" i="3"/>
  <c r="BD320" i="3" s="1"/>
  <c r="BC321" i="3"/>
  <c r="BA321" i="3"/>
  <c r="BD296" i="3"/>
  <c r="BC296" i="3"/>
  <c r="BA296" i="3"/>
  <c r="BD279" i="3"/>
  <c r="BC279" i="3"/>
  <c r="BA279" i="3"/>
  <c r="BD221" i="3"/>
  <c r="BC221" i="3"/>
  <c r="BA221" i="3"/>
  <c r="BD148" i="3"/>
  <c r="BC148" i="3"/>
  <c r="BA148" i="3"/>
  <c r="BD110" i="3"/>
  <c r="BC110" i="3"/>
  <c r="BA110" i="3"/>
  <c r="O27" i="4"/>
  <c r="BA320" i="3"/>
  <c r="BD821" i="3"/>
  <c r="BC783" i="3"/>
  <c r="BC766" i="3"/>
  <c r="BC765" i="3" s="1"/>
  <c r="BC901" i="3"/>
  <c r="S62" i="3"/>
  <c r="T27" i="3"/>
  <c r="L75" i="3"/>
  <c r="L74" i="3" s="1"/>
  <c r="BD528" i="3"/>
  <c r="BD527" i="3"/>
  <c r="BD766" i="3"/>
  <c r="BD765" i="3" s="1"/>
  <c r="L62" i="3"/>
  <c r="K33" i="3"/>
  <c r="K32" i="3" s="1"/>
  <c r="X19" i="3"/>
  <c r="R75" i="3"/>
  <c r="R74" i="3" s="1"/>
  <c r="T75" i="3"/>
  <c r="T74" i="3" s="1"/>
  <c r="Q33" i="3"/>
  <c r="Q32" i="3" s="1"/>
  <c r="AN457" i="4"/>
  <c r="AR457" i="4"/>
  <c r="L18" i="3"/>
  <c r="BC982" i="4"/>
  <c r="BB982" i="4"/>
  <c r="BB101" i="3" s="1"/>
  <c r="BA982" i="4"/>
  <c r="AZ982" i="4"/>
  <c r="AZ101" i="3"/>
  <c r="AY982" i="4"/>
  <c r="AY101" i="3" s="1"/>
  <c r="AX982" i="4"/>
  <c r="AX101" i="3" s="1"/>
  <c r="AU982" i="4"/>
  <c r="AU101" i="3" s="1"/>
  <c r="AT982" i="4"/>
  <c r="AT101" i="3"/>
  <c r="AS982" i="4"/>
  <c r="AS101" i="3"/>
  <c r="AP982" i="4"/>
  <c r="AP101" i="3"/>
  <c r="AO982" i="4"/>
  <c r="AO101" i="3" s="1"/>
  <c r="AO97" i="3" s="1"/>
  <c r="AN982" i="4"/>
  <c r="AN101" i="3" s="1"/>
  <c r="AN97" i="3" s="1"/>
  <c r="AL982" i="4"/>
  <c r="AL101" i="3" s="1"/>
  <c r="AK982" i="4"/>
  <c r="AK101" i="3"/>
  <c r="AH982" i="4"/>
  <c r="AH101" i="3"/>
  <c r="AG982" i="4"/>
  <c r="AG101" i="3"/>
  <c r="AD982" i="4"/>
  <c r="AD101" i="3" s="1"/>
  <c r="AC982" i="4"/>
  <c r="AC101" i="3" s="1"/>
  <c r="AB982" i="4"/>
  <c r="AB101" i="3" s="1"/>
  <c r="Z982" i="4"/>
  <c r="Z101" i="3"/>
  <c r="Y982" i="4"/>
  <c r="Y101" i="3"/>
  <c r="X982" i="4"/>
  <c r="X101" i="3"/>
  <c r="V982" i="4"/>
  <c r="V101" i="3" s="1"/>
  <c r="V97" i="3" s="1"/>
  <c r="U982" i="4"/>
  <c r="U101" i="3" s="1"/>
  <c r="T982" i="4"/>
  <c r="R982" i="4"/>
  <c r="Q982" i="4"/>
  <c r="P982" i="4"/>
  <c r="N982" i="4"/>
  <c r="N101" i="3"/>
  <c r="M982" i="4"/>
  <c r="M101" i="3"/>
  <c r="L982" i="4"/>
  <c r="K982" i="4"/>
  <c r="J982" i="4"/>
  <c r="I982" i="4"/>
  <c r="H982" i="4"/>
  <c r="BC954" i="4"/>
  <c r="BB954" i="4"/>
  <c r="BB100" i="3"/>
  <c r="BA954" i="4"/>
  <c r="AZ954" i="4"/>
  <c r="AZ100" i="3" s="1"/>
  <c r="AZ97" i="3" s="1"/>
  <c r="AY954" i="4"/>
  <c r="AY100" i="3"/>
  <c r="AX954" i="4"/>
  <c r="AX100" i="3"/>
  <c r="AW954" i="4"/>
  <c r="AW100" i="3" s="1"/>
  <c r="AU954" i="4"/>
  <c r="AU100" i="3" s="1"/>
  <c r="AT954" i="4"/>
  <c r="AT100" i="3" s="1"/>
  <c r="AS954" i="4"/>
  <c r="AS100" i="3" s="1"/>
  <c r="AR954" i="4"/>
  <c r="AR100" i="3"/>
  <c r="AP954" i="4"/>
  <c r="AP100" i="3"/>
  <c r="AO954" i="4"/>
  <c r="AO100" i="3" s="1"/>
  <c r="AN954" i="4"/>
  <c r="AN100" i="3" s="1"/>
  <c r="AL954" i="4"/>
  <c r="AL100" i="3" s="1"/>
  <c r="AK954" i="4"/>
  <c r="AK100" i="3" s="1"/>
  <c r="AJ954" i="4"/>
  <c r="AJ100" i="3" s="1"/>
  <c r="AH954" i="4"/>
  <c r="AH100" i="3"/>
  <c r="AG954" i="4"/>
  <c r="AG100" i="3" s="1"/>
  <c r="AF954" i="4"/>
  <c r="AF100" i="3" s="1"/>
  <c r="AD954" i="4"/>
  <c r="AD100" i="3" s="1"/>
  <c r="AC954" i="4"/>
  <c r="AC100" i="3" s="1"/>
  <c r="AC97" i="3" s="1"/>
  <c r="AB954" i="4"/>
  <c r="AB100" i="3" s="1"/>
  <c r="Z954" i="4"/>
  <c r="Z100" i="3"/>
  <c r="Y954" i="4"/>
  <c r="Y100" i="3" s="1"/>
  <c r="X954" i="4"/>
  <c r="V954" i="4"/>
  <c r="V100" i="3"/>
  <c r="U954" i="4"/>
  <c r="U100" i="3"/>
  <c r="T954" i="4"/>
  <c r="R954" i="4"/>
  <c r="Q954" i="4"/>
  <c r="P954" i="4"/>
  <c r="O954" i="4"/>
  <c r="N954" i="4"/>
  <c r="N100" i="3" s="1"/>
  <c r="M954" i="4"/>
  <c r="M100" i="3" s="1"/>
  <c r="L954" i="4"/>
  <c r="K954" i="4"/>
  <c r="J954" i="4"/>
  <c r="I954" i="4"/>
  <c r="H954" i="4"/>
  <c r="G954" i="4"/>
  <c r="BC946" i="4"/>
  <c r="BB946" i="4"/>
  <c r="BB99" i="3"/>
  <c r="BA946" i="4"/>
  <c r="AZ946" i="4"/>
  <c r="AZ99" i="3" s="1"/>
  <c r="AY946" i="4"/>
  <c r="AY99" i="3" s="1"/>
  <c r="AX946" i="4"/>
  <c r="AX99" i="3" s="1"/>
  <c r="AX97" i="3" s="1"/>
  <c r="AW946" i="4"/>
  <c r="AW99" i="3"/>
  <c r="AU946" i="4"/>
  <c r="AU99" i="3" s="1"/>
  <c r="AT946" i="4"/>
  <c r="AT99" i="3" s="1"/>
  <c r="AS946" i="4"/>
  <c r="AS99" i="3" s="1"/>
  <c r="AP946" i="4"/>
  <c r="AP99" i="3" s="1"/>
  <c r="AP97" i="3" s="1"/>
  <c r="AO946" i="4"/>
  <c r="AO99" i="3"/>
  <c r="AN946" i="4"/>
  <c r="AN99" i="3"/>
  <c r="AL946" i="4"/>
  <c r="AL99" i="3" s="1"/>
  <c r="AK946" i="4"/>
  <c r="AK99" i="3" s="1"/>
  <c r="AK97" i="3" s="1"/>
  <c r="AH946" i="4"/>
  <c r="AH99" i="3" s="1"/>
  <c r="AG946" i="4"/>
  <c r="AG99" i="3" s="1"/>
  <c r="AD946" i="4"/>
  <c r="AD99" i="3" s="1"/>
  <c r="AC946" i="4"/>
  <c r="AC99" i="3"/>
  <c r="AB946" i="4"/>
  <c r="AB99" i="3" s="1"/>
  <c r="AB97" i="3" s="1"/>
  <c r="Z946" i="4"/>
  <c r="Y946" i="4"/>
  <c r="Y99" i="3" s="1"/>
  <c r="X946" i="4"/>
  <c r="X99" i="3" s="1"/>
  <c r="V946" i="4"/>
  <c r="V99" i="3"/>
  <c r="U946" i="4"/>
  <c r="U99" i="3"/>
  <c r="T946" i="4"/>
  <c r="R946" i="4"/>
  <c r="Q946" i="4"/>
  <c r="P946" i="4"/>
  <c r="N946" i="4"/>
  <c r="N99" i="3" s="1"/>
  <c r="N97" i="3" s="1"/>
  <c r="M946" i="4"/>
  <c r="M99" i="3" s="1"/>
  <c r="L946" i="4"/>
  <c r="K946" i="4"/>
  <c r="J946" i="4"/>
  <c r="I946" i="4"/>
  <c r="G946" i="4"/>
  <c r="BC926" i="4"/>
  <c r="BB926" i="4"/>
  <c r="BB98" i="3" s="1"/>
  <c r="BA926" i="4"/>
  <c r="AZ926" i="4"/>
  <c r="AZ98" i="3"/>
  <c r="AY926" i="4"/>
  <c r="AY98" i="3" s="1"/>
  <c r="AY97" i="3" s="1"/>
  <c r="AX926" i="4"/>
  <c r="AX98" i="3" s="1"/>
  <c r="AU926" i="4"/>
  <c r="AU98" i="3"/>
  <c r="AT926" i="4"/>
  <c r="AT98" i="3"/>
  <c r="AS926" i="4"/>
  <c r="AS98" i="3"/>
  <c r="AP926" i="4"/>
  <c r="AP98" i="3" s="1"/>
  <c r="AO926" i="4"/>
  <c r="AO98" i="3" s="1"/>
  <c r="AN926" i="4"/>
  <c r="AN98" i="3" s="1"/>
  <c r="AL926" i="4"/>
  <c r="AL98" i="3"/>
  <c r="AL97" i="3" s="1"/>
  <c r="AK926" i="4"/>
  <c r="AK98" i="3" s="1"/>
  <c r="AH926" i="4"/>
  <c r="AG926" i="4"/>
  <c r="AG98" i="3" s="1"/>
  <c r="AD926" i="4"/>
  <c r="AD98" i="3"/>
  <c r="AC926" i="4"/>
  <c r="AC98" i="3"/>
  <c r="AB926" i="4"/>
  <c r="AB98" i="3"/>
  <c r="Z926" i="4"/>
  <c r="Z98" i="3" s="1"/>
  <c r="Y926" i="4"/>
  <c r="Y98" i="3"/>
  <c r="X926" i="4"/>
  <c r="X98" i="3" s="1"/>
  <c r="V926" i="4"/>
  <c r="V98" i="3" s="1"/>
  <c r="U926" i="4"/>
  <c r="U98" i="3"/>
  <c r="T926" i="4"/>
  <c r="R926" i="4"/>
  <c r="Q926" i="4"/>
  <c r="P926" i="4"/>
  <c r="N926" i="4"/>
  <c r="N98" i="3"/>
  <c r="M926" i="4"/>
  <c r="M98" i="3" s="1"/>
  <c r="L926" i="4"/>
  <c r="K926" i="4"/>
  <c r="J926" i="4"/>
  <c r="I926" i="4"/>
  <c r="H926" i="4"/>
  <c r="G926" i="4"/>
  <c r="BD923" i="4"/>
  <c r="BC923" i="4"/>
  <c r="BB923" i="4"/>
  <c r="BB96" i="3" s="1"/>
  <c r="BB95" i="3" s="1"/>
  <c r="BA923" i="4"/>
  <c r="AZ923" i="4"/>
  <c r="AY923" i="4"/>
  <c r="AX923" i="4"/>
  <c r="AX96" i="3"/>
  <c r="AX95" i="3" s="1"/>
  <c r="AW923" i="4"/>
  <c r="AU923" i="4"/>
  <c r="AT923" i="4"/>
  <c r="AS923" i="4"/>
  <c r="AR923" i="4"/>
  <c r="AP923" i="4"/>
  <c r="AO923" i="4"/>
  <c r="AN923" i="4"/>
  <c r="AN96" i="3"/>
  <c r="AN95" i="3" s="1"/>
  <c r="AL923" i="4"/>
  <c r="AL922" i="4" s="1"/>
  <c r="AK923" i="4"/>
  <c r="AJ923" i="4"/>
  <c r="AH923" i="4"/>
  <c r="AG923" i="4"/>
  <c r="AF923" i="4"/>
  <c r="AD923" i="4"/>
  <c r="AC923" i="4"/>
  <c r="AC96" i="3" s="1"/>
  <c r="AC95" i="3" s="1"/>
  <c r="AB923" i="4"/>
  <c r="Z923" i="4"/>
  <c r="Y923" i="4"/>
  <c r="X923" i="4"/>
  <c r="V923" i="4"/>
  <c r="U923" i="4"/>
  <c r="T923" i="4"/>
  <c r="T922" i="4" s="1"/>
  <c r="R923" i="4"/>
  <c r="R922" i="4"/>
  <c r="Q923" i="4"/>
  <c r="Q922" i="4" s="1"/>
  <c r="P923" i="4"/>
  <c r="P922" i="4" s="1"/>
  <c r="O923" i="4"/>
  <c r="O922" i="4" s="1"/>
  <c r="N923" i="4"/>
  <c r="M923" i="4"/>
  <c r="L923" i="4"/>
  <c r="L922" i="4" s="1"/>
  <c r="K923" i="4"/>
  <c r="K922" i="4"/>
  <c r="J923" i="4"/>
  <c r="J922" i="4" s="1"/>
  <c r="I923" i="4"/>
  <c r="I922" i="4" s="1"/>
  <c r="H923" i="4"/>
  <c r="H922" i="4" s="1"/>
  <c r="G923" i="4"/>
  <c r="G922" i="4"/>
  <c r="BC897" i="4"/>
  <c r="BB897" i="4"/>
  <c r="BB94" i="3" s="1"/>
  <c r="BA897" i="4"/>
  <c r="AZ897" i="4"/>
  <c r="AZ94" i="3" s="1"/>
  <c r="AY897" i="4"/>
  <c r="AY94" i="3" s="1"/>
  <c r="AX897" i="4"/>
  <c r="AX94" i="3"/>
  <c r="AX86" i="3" s="1"/>
  <c r="AU897" i="4"/>
  <c r="AU94" i="3" s="1"/>
  <c r="AT897" i="4"/>
  <c r="AT94" i="3"/>
  <c r="AS897" i="4"/>
  <c r="AS94" i="3"/>
  <c r="AP897" i="4"/>
  <c r="AP94" i="3" s="1"/>
  <c r="AO897" i="4"/>
  <c r="AO94" i="3" s="1"/>
  <c r="AN897" i="4"/>
  <c r="AN94" i="3"/>
  <c r="AL897" i="4"/>
  <c r="AL94" i="3" s="1"/>
  <c r="AK897" i="4"/>
  <c r="AK94" i="3"/>
  <c r="AH897" i="4"/>
  <c r="AH94" i="3"/>
  <c r="AG897" i="4"/>
  <c r="AG94" i="3" s="1"/>
  <c r="AD897" i="4"/>
  <c r="AD94" i="3" s="1"/>
  <c r="AC897" i="4"/>
  <c r="AC94" i="3"/>
  <c r="AC86" i="3" s="1"/>
  <c r="AB897" i="4"/>
  <c r="AB94" i="3" s="1"/>
  <c r="Z897" i="4"/>
  <c r="Z94" i="3"/>
  <c r="Y897" i="4"/>
  <c r="Y94" i="3" s="1"/>
  <c r="X897" i="4"/>
  <c r="X94" i="3" s="1"/>
  <c r="V897" i="4"/>
  <c r="V94" i="3" s="1"/>
  <c r="V86" i="3" s="1"/>
  <c r="U897" i="4"/>
  <c r="U94" i="3"/>
  <c r="T897" i="4"/>
  <c r="R897" i="4"/>
  <c r="Q897" i="4"/>
  <c r="P897" i="4"/>
  <c r="N897" i="4"/>
  <c r="N94" i="3" s="1"/>
  <c r="M897" i="4"/>
  <c r="M94" i="3" s="1"/>
  <c r="L897" i="4"/>
  <c r="K897" i="4"/>
  <c r="J897" i="4"/>
  <c r="I897" i="4"/>
  <c r="I845" i="4" s="1"/>
  <c r="AR917" i="4"/>
  <c r="BC884" i="4"/>
  <c r="BB884" i="4"/>
  <c r="BB93" i="3" s="1"/>
  <c r="BA884" i="4"/>
  <c r="AZ884" i="4"/>
  <c r="AZ93" i="3"/>
  <c r="AY884" i="4"/>
  <c r="AY93" i="3"/>
  <c r="AX884" i="4"/>
  <c r="AX93" i="3" s="1"/>
  <c r="AW884" i="4"/>
  <c r="AW93" i="3"/>
  <c r="AU884" i="4"/>
  <c r="AU93" i="3" s="1"/>
  <c r="AU86" i="3" s="1"/>
  <c r="AT884" i="4"/>
  <c r="AT93" i="3"/>
  <c r="AS884" i="4"/>
  <c r="AS93" i="3"/>
  <c r="AR884" i="4"/>
  <c r="AR93" i="3"/>
  <c r="AP884" i="4"/>
  <c r="AP93" i="3" s="1"/>
  <c r="AO884" i="4"/>
  <c r="AO93" i="3"/>
  <c r="AN884" i="4"/>
  <c r="AN93" i="3" s="1"/>
  <c r="AL884" i="4"/>
  <c r="AL93" i="3"/>
  <c r="AK884" i="4"/>
  <c r="AK93" i="3"/>
  <c r="AJ884" i="4"/>
  <c r="AJ93" i="3"/>
  <c r="AH884" i="4"/>
  <c r="AH93" i="3" s="1"/>
  <c r="AG884" i="4"/>
  <c r="AG93" i="3" s="1"/>
  <c r="AF884" i="4"/>
  <c r="AF93" i="3" s="1"/>
  <c r="AD884" i="4"/>
  <c r="AD93" i="3"/>
  <c r="AC884" i="4"/>
  <c r="AC93" i="3"/>
  <c r="AB884" i="4"/>
  <c r="AB93" i="3" s="1"/>
  <c r="Z884" i="4"/>
  <c r="Y884" i="4"/>
  <c r="Y93" i="3" s="1"/>
  <c r="X884" i="4"/>
  <c r="X93" i="3" s="1"/>
  <c r="V884" i="4"/>
  <c r="V93" i="3"/>
  <c r="U884" i="4"/>
  <c r="U93" i="3"/>
  <c r="T884" i="4"/>
  <c r="R884" i="4"/>
  <c r="Q884" i="4"/>
  <c r="P884" i="4"/>
  <c r="O884" i="4"/>
  <c r="N884" i="4"/>
  <c r="N93" i="3"/>
  <c r="M884" i="4"/>
  <c r="M93" i="3" s="1"/>
  <c r="L884" i="4"/>
  <c r="K884" i="4"/>
  <c r="J884" i="4"/>
  <c r="J845" i="4" s="1"/>
  <c r="I884" i="4"/>
  <c r="H884" i="4"/>
  <c r="G884" i="4"/>
  <c r="BD882" i="4"/>
  <c r="BD92" i="3" s="1"/>
  <c r="BC882" i="4"/>
  <c r="BB882" i="4"/>
  <c r="BB92" i="3" s="1"/>
  <c r="BB86" i="3" s="1"/>
  <c r="BA882" i="4"/>
  <c r="AZ882" i="4"/>
  <c r="AZ92" i="3" s="1"/>
  <c r="AY882" i="4"/>
  <c r="AY92" i="3" s="1"/>
  <c r="AX882" i="4"/>
  <c r="AX92" i="3"/>
  <c r="AW882" i="4"/>
  <c r="AW92" i="3" s="1"/>
  <c r="AU882" i="4"/>
  <c r="AU92" i="3"/>
  <c r="AT882" i="4"/>
  <c r="AT92" i="3" s="1"/>
  <c r="AS882" i="4"/>
  <c r="AS92" i="3" s="1"/>
  <c r="AP882" i="4"/>
  <c r="AP92" i="3" s="1"/>
  <c r="AO882" i="4"/>
  <c r="AO92" i="3"/>
  <c r="AN882" i="4"/>
  <c r="AN92" i="3" s="1"/>
  <c r="AL882" i="4"/>
  <c r="AL92" i="3"/>
  <c r="AK882" i="4"/>
  <c r="AK92" i="3"/>
  <c r="AH882" i="4"/>
  <c r="AH92" i="3" s="1"/>
  <c r="AG882" i="4"/>
  <c r="AG92" i="3" s="1"/>
  <c r="AD882" i="4"/>
  <c r="AD92" i="3"/>
  <c r="AC882" i="4"/>
  <c r="AC92" i="3" s="1"/>
  <c r="AB882" i="4"/>
  <c r="AB92" i="3"/>
  <c r="Z882" i="4"/>
  <c r="Z92" i="3"/>
  <c r="Y882" i="4"/>
  <c r="Y92" i="3" s="1"/>
  <c r="X882" i="4"/>
  <c r="X92" i="3" s="1"/>
  <c r="V882" i="4"/>
  <c r="V92" i="3"/>
  <c r="U882" i="4"/>
  <c r="U92" i="3" s="1"/>
  <c r="T882" i="4"/>
  <c r="R882" i="4"/>
  <c r="Q882" i="4"/>
  <c r="P882" i="4"/>
  <c r="N882" i="4"/>
  <c r="N92" i="3" s="1"/>
  <c r="M882" i="4"/>
  <c r="M92" i="3" s="1"/>
  <c r="L882" i="4"/>
  <c r="K882" i="4"/>
  <c r="J882" i="4"/>
  <c r="I882" i="4"/>
  <c r="H882" i="4"/>
  <c r="G882" i="4"/>
  <c r="BC873" i="4"/>
  <c r="BB873" i="4"/>
  <c r="BB91" i="3"/>
  <c r="BA873" i="4"/>
  <c r="AZ873" i="4"/>
  <c r="AZ91" i="3"/>
  <c r="AY873" i="4"/>
  <c r="AY91" i="3" s="1"/>
  <c r="AX873" i="4"/>
  <c r="AX91" i="3"/>
  <c r="AW873" i="4"/>
  <c r="AW91" i="3" s="1"/>
  <c r="AU873" i="4"/>
  <c r="AU91" i="3" s="1"/>
  <c r="AT873" i="4"/>
  <c r="AT91" i="3" s="1"/>
  <c r="AS873" i="4"/>
  <c r="AS91" i="3"/>
  <c r="AR873" i="4"/>
  <c r="AR91" i="3" s="1"/>
  <c r="AP873" i="4"/>
  <c r="AP91" i="3"/>
  <c r="AO873" i="4"/>
  <c r="AO91" i="3" s="1"/>
  <c r="AN873" i="4"/>
  <c r="AN91" i="3" s="1"/>
  <c r="AL873" i="4"/>
  <c r="AL91" i="3" s="1"/>
  <c r="AK873" i="4"/>
  <c r="AK91" i="3"/>
  <c r="AJ873" i="4"/>
  <c r="AJ91" i="3" s="1"/>
  <c r="AH873" i="4"/>
  <c r="AH91" i="3"/>
  <c r="AG873" i="4"/>
  <c r="AG91" i="3" s="1"/>
  <c r="AF873" i="4"/>
  <c r="AF91" i="3" s="1"/>
  <c r="AD873" i="4"/>
  <c r="AD91" i="3" s="1"/>
  <c r="AC873" i="4"/>
  <c r="AC91" i="3"/>
  <c r="AB873" i="4"/>
  <c r="AB91" i="3" s="1"/>
  <c r="Z873" i="4"/>
  <c r="Z91" i="3"/>
  <c r="Y873" i="4"/>
  <c r="Y91" i="3" s="1"/>
  <c r="Y86" i="3" s="1"/>
  <c r="X873" i="4"/>
  <c r="X91" i="3" s="1"/>
  <c r="V873" i="4"/>
  <c r="V91" i="3" s="1"/>
  <c r="U873" i="4"/>
  <c r="U91" i="3"/>
  <c r="T873" i="4"/>
  <c r="R873" i="4"/>
  <c r="Q873" i="4"/>
  <c r="P873" i="4"/>
  <c r="O873" i="4"/>
  <c r="N873" i="4"/>
  <c r="N91" i="3"/>
  <c r="M873" i="4"/>
  <c r="M91" i="3"/>
  <c r="L873" i="4"/>
  <c r="K873" i="4"/>
  <c r="J873" i="4"/>
  <c r="I873" i="4"/>
  <c r="H873" i="4"/>
  <c r="G873" i="4"/>
  <c r="BC869" i="4"/>
  <c r="BB869" i="4"/>
  <c r="BB90" i="3" s="1"/>
  <c r="BA869" i="4"/>
  <c r="AZ869" i="4"/>
  <c r="AZ90" i="3"/>
  <c r="AZ86" i="3" s="1"/>
  <c r="AY869" i="4"/>
  <c r="AY90" i="3"/>
  <c r="AX869" i="4"/>
  <c r="AX90" i="3" s="1"/>
  <c r="AU869" i="4"/>
  <c r="AU90" i="3"/>
  <c r="AT869" i="4"/>
  <c r="AT90" i="3" s="1"/>
  <c r="AT86" i="3" s="1"/>
  <c r="AS869" i="4"/>
  <c r="AS90" i="3" s="1"/>
  <c r="AP869" i="4"/>
  <c r="AP90" i="3"/>
  <c r="AO869" i="4"/>
  <c r="AO90" i="3"/>
  <c r="AN869" i="4"/>
  <c r="AN90" i="3" s="1"/>
  <c r="AL869" i="4"/>
  <c r="AL90" i="3"/>
  <c r="AK869" i="4"/>
  <c r="AK90" i="3" s="1"/>
  <c r="AH869" i="4"/>
  <c r="AH90" i="3"/>
  <c r="AG869" i="4"/>
  <c r="AG90" i="3"/>
  <c r="AG86" i="3" s="1"/>
  <c r="AF869" i="4"/>
  <c r="AF90" i="3"/>
  <c r="AD869" i="4"/>
  <c r="AD90" i="3" s="1"/>
  <c r="AC869" i="4"/>
  <c r="AC90" i="3"/>
  <c r="AB869" i="4"/>
  <c r="AB90" i="3" s="1"/>
  <c r="Z869" i="4"/>
  <c r="Z90" i="3"/>
  <c r="Y869" i="4"/>
  <c r="Y90" i="3"/>
  <c r="X869" i="4"/>
  <c r="X90" i="3"/>
  <c r="V869" i="4"/>
  <c r="V90" i="3" s="1"/>
  <c r="U869" i="4"/>
  <c r="U90" i="3"/>
  <c r="T869" i="4"/>
  <c r="R869" i="4"/>
  <c r="Q869" i="4"/>
  <c r="P869" i="4"/>
  <c r="O869" i="4"/>
  <c r="N869" i="4"/>
  <c r="N90" i="3" s="1"/>
  <c r="M869" i="4"/>
  <c r="M90" i="3"/>
  <c r="L869" i="4"/>
  <c r="K869" i="4"/>
  <c r="J869" i="4"/>
  <c r="I869" i="4"/>
  <c r="H869" i="4"/>
  <c r="G869" i="4"/>
  <c r="BD860" i="4"/>
  <c r="BD89" i="3" s="1"/>
  <c r="BC860" i="4"/>
  <c r="BB860" i="4"/>
  <c r="BB89" i="3" s="1"/>
  <c r="BA860" i="4"/>
  <c r="AZ860" i="4"/>
  <c r="AZ89" i="3" s="1"/>
  <c r="AY860" i="4"/>
  <c r="AY89" i="3"/>
  <c r="AX860" i="4"/>
  <c r="AX89" i="3"/>
  <c r="AW860" i="4"/>
  <c r="AW89" i="3" s="1"/>
  <c r="AU860" i="4"/>
  <c r="AU89" i="3" s="1"/>
  <c r="AT860" i="4"/>
  <c r="AT89" i="3"/>
  <c r="AS860" i="4"/>
  <c r="AS89" i="3" s="1"/>
  <c r="AR860" i="4"/>
  <c r="AR89" i="3"/>
  <c r="AP860" i="4"/>
  <c r="AP89" i="3" s="1"/>
  <c r="AO860" i="4"/>
  <c r="AO89" i="3"/>
  <c r="AN860" i="4"/>
  <c r="AN89" i="3" s="1"/>
  <c r="AL860" i="4"/>
  <c r="AL89" i="3"/>
  <c r="AK860" i="4"/>
  <c r="AK89" i="3" s="1"/>
  <c r="AJ860" i="4"/>
  <c r="AJ89" i="3"/>
  <c r="AH860" i="4"/>
  <c r="AH89" i="3" s="1"/>
  <c r="AG860" i="4"/>
  <c r="AG89" i="3"/>
  <c r="AF860" i="4"/>
  <c r="AF89" i="3" s="1"/>
  <c r="AD860" i="4"/>
  <c r="AD89" i="3"/>
  <c r="AC860" i="4"/>
  <c r="AC89" i="3" s="1"/>
  <c r="AB860" i="4"/>
  <c r="AB89" i="3"/>
  <c r="Z860" i="4"/>
  <c r="Z89" i="3" s="1"/>
  <c r="Y860" i="4"/>
  <c r="Y89" i="3"/>
  <c r="X860" i="4"/>
  <c r="X89" i="3" s="1"/>
  <c r="V860" i="4"/>
  <c r="V89" i="3"/>
  <c r="U860" i="4"/>
  <c r="U89" i="3" s="1"/>
  <c r="T860" i="4"/>
  <c r="R860" i="4"/>
  <c r="Q860" i="4"/>
  <c r="P860" i="4"/>
  <c r="N860" i="4"/>
  <c r="N89" i="3"/>
  <c r="M860" i="4"/>
  <c r="M89" i="3" s="1"/>
  <c r="L860" i="4"/>
  <c r="K860" i="4"/>
  <c r="J860" i="4"/>
  <c r="I860" i="4"/>
  <c r="H860" i="4"/>
  <c r="BD849" i="4"/>
  <c r="BD88" i="3" s="1"/>
  <c r="BC849" i="4"/>
  <c r="BB849" i="4"/>
  <c r="BB88" i="3"/>
  <c r="BA849" i="4"/>
  <c r="AZ849" i="4"/>
  <c r="AZ88" i="3" s="1"/>
  <c r="AY849" i="4"/>
  <c r="AY88" i="3" s="1"/>
  <c r="AX849" i="4"/>
  <c r="AX88" i="3" s="1"/>
  <c r="AU849" i="4"/>
  <c r="AU88" i="3" s="1"/>
  <c r="AT849" i="4"/>
  <c r="AT88" i="3" s="1"/>
  <c r="AS849" i="4"/>
  <c r="AS88" i="3"/>
  <c r="AP849" i="4"/>
  <c r="AP88" i="3" s="1"/>
  <c r="AP86" i="3" s="1"/>
  <c r="AO849" i="4"/>
  <c r="AN849" i="4"/>
  <c r="AN88" i="3" s="1"/>
  <c r="AL849" i="4"/>
  <c r="AL88" i="3" s="1"/>
  <c r="AK849" i="4"/>
  <c r="AK88" i="3" s="1"/>
  <c r="AJ849" i="4"/>
  <c r="AJ88" i="3"/>
  <c r="AH849" i="4"/>
  <c r="AH88" i="3" s="1"/>
  <c r="AG849" i="4"/>
  <c r="AG88" i="3" s="1"/>
  <c r="AF849" i="4"/>
  <c r="AF88" i="3" s="1"/>
  <c r="AD849" i="4"/>
  <c r="AD88" i="3" s="1"/>
  <c r="AC849" i="4"/>
  <c r="AC88" i="3" s="1"/>
  <c r="AB849" i="4"/>
  <c r="AB88" i="3"/>
  <c r="AB86" i="3" s="1"/>
  <c r="Z849" i="4"/>
  <c r="Z88" i="3" s="1"/>
  <c r="Y849" i="4"/>
  <c r="Y88" i="3" s="1"/>
  <c r="X849" i="4"/>
  <c r="X88" i="3" s="1"/>
  <c r="V849" i="4"/>
  <c r="V88" i="3" s="1"/>
  <c r="U849" i="4"/>
  <c r="U88" i="3" s="1"/>
  <c r="U86" i="3" s="1"/>
  <c r="T849" i="4"/>
  <c r="R849" i="4"/>
  <c r="Q849" i="4"/>
  <c r="P849" i="4"/>
  <c r="O849" i="4"/>
  <c r="N849" i="4"/>
  <c r="N88" i="3"/>
  <c r="M849" i="4"/>
  <c r="M88" i="3"/>
  <c r="L849" i="4"/>
  <c r="J849" i="4"/>
  <c r="I849" i="4"/>
  <c r="H849" i="4"/>
  <c r="H846" i="4"/>
  <c r="I846" i="4"/>
  <c r="J846" i="4"/>
  <c r="K846" i="4"/>
  <c r="L846" i="4"/>
  <c r="M846" i="4"/>
  <c r="M87" i="3"/>
  <c r="N846" i="4"/>
  <c r="N87" i="3" s="1"/>
  <c r="P846" i="4"/>
  <c r="Q846" i="4"/>
  <c r="R846" i="4"/>
  <c r="U846" i="4"/>
  <c r="U87" i="3" s="1"/>
  <c r="V846" i="4"/>
  <c r="V87" i="3"/>
  <c r="X846" i="4"/>
  <c r="X87" i="3" s="1"/>
  <c r="Y846" i="4"/>
  <c r="Y87" i="3"/>
  <c r="Z846" i="4"/>
  <c r="Z87" i="3" s="1"/>
  <c r="AB846" i="4"/>
  <c r="AB87" i="3" s="1"/>
  <c r="AC846" i="4"/>
  <c r="AC87" i="3" s="1"/>
  <c r="AD846" i="4"/>
  <c r="AD87" i="3"/>
  <c r="AF846" i="4"/>
  <c r="AF87" i="3" s="1"/>
  <c r="AG846" i="4"/>
  <c r="AG87" i="3"/>
  <c r="AH846" i="4"/>
  <c r="AH87" i="3" s="1"/>
  <c r="AK846" i="4"/>
  <c r="AK87" i="3" s="1"/>
  <c r="AL846" i="4"/>
  <c r="AL87" i="3" s="1"/>
  <c r="AN846" i="4"/>
  <c r="AN87" i="3"/>
  <c r="AN86" i="3" s="1"/>
  <c r="AO846" i="4"/>
  <c r="AO87" i="3" s="1"/>
  <c r="AP846" i="4"/>
  <c r="AP87" i="3"/>
  <c r="AR846" i="4"/>
  <c r="AR87" i="3" s="1"/>
  <c r="AS846" i="4"/>
  <c r="AS87" i="3" s="1"/>
  <c r="AS86" i="3" s="1"/>
  <c r="AT846" i="4"/>
  <c r="AT87" i="3" s="1"/>
  <c r="AU846" i="4"/>
  <c r="AU87" i="3"/>
  <c r="AW846" i="4"/>
  <c r="AW87" i="3" s="1"/>
  <c r="AX846" i="4"/>
  <c r="AX87" i="3"/>
  <c r="AY846" i="4"/>
  <c r="AY87" i="3" s="1"/>
  <c r="AY86" i="3" s="1"/>
  <c r="AZ846" i="4"/>
  <c r="AZ87" i="3" s="1"/>
  <c r="BA846" i="4"/>
  <c r="BB846" i="4"/>
  <c r="BB87" i="3"/>
  <c r="BC846" i="4"/>
  <c r="BC845" i="4" s="1"/>
  <c r="BD846" i="4"/>
  <c r="BD87" i="3" s="1"/>
  <c r="G846" i="4"/>
  <c r="BC837" i="4"/>
  <c r="BB837" i="4"/>
  <c r="BB85" i="3" s="1"/>
  <c r="BA837" i="4"/>
  <c r="AZ837" i="4"/>
  <c r="AZ85" i="3"/>
  <c r="AZ78" i="3" s="1"/>
  <c r="AY837" i="4"/>
  <c r="AY85" i="3"/>
  <c r="AX837" i="4"/>
  <c r="AX85" i="3" s="1"/>
  <c r="AU837" i="4"/>
  <c r="AU85" i="3" s="1"/>
  <c r="AT837" i="4"/>
  <c r="AT85" i="3" s="1"/>
  <c r="AS837" i="4"/>
  <c r="AS85" i="3"/>
  <c r="AP837" i="4"/>
  <c r="AP85" i="3"/>
  <c r="AO837" i="4"/>
  <c r="AO85" i="3" s="1"/>
  <c r="AN837" i="4"/>
  <c r="AN85" i="3" s="1"/>
  <c r="AL837" i="4"/>
  <c r="AL85" i="3" s="1"/>
  <c r="AK837" i="4"/>
  <c r="AK85" i="3" s="1"/>
  <c r="AH837" i="4"/>
  <c r="AH85" i="3"/>
  <c r="AG837" i="4"/>
  <c r="AG85" i="3"/>
  <c r="AD837" i="4"/>
  <c r="AD85" i="3" s="1"/>
  <c r="AC837" i="4"/>
  <c r="AC85" i="3" s="1"/>
  <c r="AB837" i="4"/>
  <c r="AB85" i="3" s="1"/>
  <c r="Z837" i="4"/>
  <c r="Z85" i="3" s="1"/>
  <c r="Y837" i="4"/>
  <c r="Y85" i="3" s="1"/>
  <c r="X837" i="4"/>
  <c r="X85" i="3"/>
  <c r="V837" i="4"/>
  <c r="V85" i="3" s="1"/>
  <c r="U837" i="4"/>
  <c r="U85" i="3" s="1"/>
  <c r="T837" i="4"/>
  <c r="R837" i="4"/>
  <c r="Q837" i="4"/>
  <c r="P837" i="4"/>
  <c r="N837" i="4"/>
  <c r="N85" i="3" s="1"/>
  <c r="M837" i="4"/>
  <c r="M85" i="3"/>
  <c r="L837" i="4"/>
  <c r="J837" i="4"/>
  <c r="I837" i="4"/>
  <c r="I807" i="4" s="1"/>
  <c r="I790" i="4" s="1"/>
  <c r="I789" i="4" s="1"/>
  <c r="BD830" i="4"/>
  <c r="BD84" i="3" s="1"/>
  <c r="BC830" i="4"/>
  <c r="BB830" i="4"/>
  <c r="BB84" i="3" s="1"/>
  <c r="BA830" i="4"/>
  <c r="AZ830" i="4"/>
  <c r="AZ84" i="3" s="1"/>
  <c r="AY830" i="4"/>
  <c r="AY84" i="3" s="1"/>
  <c r="AX830" i="4"/>
  <c r="AX84" i="3"/>
  <c r="AW830" i="4"/>
  <c r="AW84" i="3" s="1"/>
  <c r="AU830" i="4"/>
  <c r="AU84" i="3"/>
  <c r="AT830" i="4"/>
  <c r="AT84" i="3" s="1"/>
  <c r="AS830" i="4"/>
  <c r="AS84" i="3" s="1"/>
  <c r="AR830" i="4"/>
  <c r="AR84" i="3" s="1"/>
  <c r="AP830" i="4"/>
  <c r="AP84" i="3"/>
  <c r="AO830" i="4"/>
  <c r="AO84" i="3" s="1"/>
  <c r="AN830" i="4"/>
  <c r="AN84" i="3"/>
  <c r="AL830" i="4"/>
  <c r="AL84" i="3" s="1"/>
  <c r="AK830" i="4"/>
  <c r="AK84" i="3"/>
  <c r="AJ830" i="4"/>
  <c r="AJ84" i="3" s="1"/>
  <c r="AH830" i="4"/>
  <c r="AH84" i="3"/>
  <c r="AG830" i="4"/>
  <c r="AG84" i="3"/>
  <c r="AF830" i="4"/>
  <c r="AF84" i="3"/>
  <c r="AD830" i="4"/>
  <c r="AD84" i="3" s="1"/>
  <c r="AC830" i="4"/>
  <c r="AC84" i="3"/>
  <c r="AB830" i="4"/>
  <c r="AB84" i="3" s="1"/>
  <c r="Z830" i="4"/>
  <c r="Z84" i="3"/>
  <c r="Y830" i="4"/>
  <c r="Y84" i="3" s="1"/>
  <c r="X830" i="4"/>
  <c r="X84" i="3"/>
  <c r="V830" i="4"/>
  <c r="V84" i="3"/>
  <c r="U830" i="4"/>
  <c r="U84" i="3"/>
  <c r="T830" i="4"/>
  <c r="R830" i="4"/>
  <c r="Q830" i="4"/>
  <c r="P830" i="4"/>
  <c r="O830" i="4"/>
  <c r="N830" i="4"/>
  <c r="N84" i="3" s="1"/>
  <c r="M830" i="4"/>
  <c r="M84" i="3" s="1"/>
  <c r="L830" i="4"/>
  <c r="K830" i="4"/>
  <c r="J830" i="4"/>
  <c r="I830" i="4"/>
  <c r="H830" i="4"/>
  <c r="G830" i="4"/>
  <c r="BD825" i="4"/>
  <c r="BD83" i="3" s="1"/>
  <c r="BC825" i="4"/>
  <c r="BB825" i="4"/>
  <c r="BB83" i="3"/>
  <c r="BA825" i="4"/>
  <c r="AZ825" i="4"/>
  <c r="AZ83" i="3" s="1"/>
  <c r="AY825" i="4"/>
  <c r="AY83" i="3"/>
  <c r="AX825" i="4"/>
  <c r="AX83" i="3"/>
  <c r="AW825" i="4"/>
  <c r="AW83" i="3" s="1"/>
  <c r="AU825" i="4"/>
  <c r="AU83" i="3"/>
  <c r="AT825" i="4"/>
  <c r="AT83" i="3" s="1"/>
  <c r="AS825" i="4"/>
  <c r="AS83" i="3" s="1"/>
  <c r="AP825" i="4"/>
  <c r="AP83" i="3"/>
  <c r="AP78" i="3" s="1"/>
  <c r="AO825" i="4"/>
  <c r="AO83" i="3"/>
  <c r="AN825" i="4"/>
  <c r="AN83" i="3" s="1"/>
  <c r="AL825" i="4"/>
  <c r="AL83" i="3"/>
  <c r="AK825" i="4"/>
  <c r="AK83" i="3" s="1"/>
  <c r="AH825" i="4"/>
  <c r="AH83" i="3" s="1"/>
  <c r="AG825" i="4"/>
  <c r="AG83" i="3"/>
  <c r="AD825" i="4"/>
  <c r="AD83" i="3" s="1"/>
  <c r="AC825" i="4"/>
  <c r="AC83" i="3" s="1"/>
  <c r="AB825" i="4"/>
  <c r="AB83" i="3"/>
  <c r="Z825" i="4"/>
  <c r="Z83" i="3" s="1"/>
  <c r="Y825" i="4"/>
  <c r="Y83" i="3" s="1"/>
  <c r="X825" i="4"/>
  <c r="X83" i="3"/>
  <c r="V825" i="4"/>
  <c r="V83" i="3" s="1"/>
  <c r="U825" i="4"/>
  <c r="U83" i="3" s="1"/>
  <c r="T825" i="4"/>
  <c r="R825" i="4"/>
  <c r="Q825" i="4"/>
  <c r="P825" i="4"/>
  <c r="N825" i="4"/>
  <c r="N83" i="3" s="1"/>
  <c r="N78" i="3" s="1"/>
  <c r="M825" i="4"/>
  <c r="M83" i="3"/>
  <c r="L825" i="4"/>
  <c r="K825" i="4"/>
  <c r="J825" i="4"/>
  <c r="I825" i="4"/>
  <c r="H825" i="4"/>
  <c r="G825" i="4"/>
  <c r="BD819" i="4"/>
  <c r="BD82" i="3" s="1"/>
  <c r="BC819" i="4"/>
  <c r="BB819" i="4"/>
  <c r="BB82" i="3" s="1"/>
  <c r="BA819" i="4"/>
  <c r="BA807" i="4" s="1"/>
  <c r="AZ819" i="4"/>
  <c r="AZ82" i="3" s="1"/>
  <c r="AY819" i="4"/>
  <c r="AY82" i="3" s="1"/>
  <c r="AX819" i="4"/>
  <c r="AX82" i="3" s="1"/>
  <c r="AW819" i="4"/>
  <c r="AW82" i="3" s="1"/>
  <c r="AU819" i="4"/>
  <c r="AU82" i="3" s="1"/>
  <c r="AU78" i="3" s="1"/>
  <c r="AU75" i="3" s="1"/>
  <c r="AT819" i="4"/>
  <c r="AT82" i="3"/>
  <c r="AS819" i="4"/>
  <c r="AS82" i="3" s="1"/>
  <c r="AR819" i="4"/>
  <c r="AR82" i="3" s="1"/>
  <c r="AP819" i="4"/>
  <c r="AP82" i="3" s="1"/>
  <c r="AO819" i="4"/>
  <c r="AO82" i="3" s="1"/>
  <c r="AO78" i="3" s="1"/>
  <c r="AN819" i="4"/>
  <c r="AN82" i="3" s="1"/>
  <c r="AL819" i="4"/>
  <c r="AL82" i="3"/>
  <c r="AK819" i="4"/>
  <c r="AK82" i="3"/>
  <c r="AJ819" i="4"/>
  <c r="AJ82" i="3" s="1"/>
  <c r="AH819" i="4"/>
  <c r="AH82" i="3" s="1"/>
  <c r="AG819" i="4"/>
  <c r="AG82" i="3" s="1"/>
  <c r="AF819" i="4"/>
  <c r="AF82" i="3" s="1"/>
  <c r="AD819" i="4"/>
  <c r="AD82" i="3"/>
  <c r="AC819" i="4"/>
  <c r="AC82" i="3"/>
  <c r="AB819" i="4"/>
  <c r="AB82" i="3" s="1"/>
  <c r="Z819" i="4"/>
  <c r="Z82" i="3"/>
  <c r="Y819" i="4"/>
  <c r="Y82" i="3" s="1"/>
  <c r="X819" i="4"/>
  <c r="X82" i="3" s="1"/>
  <c r="V819" i="4"/>
  <c r="V82" i="3"/>
  <c r="U819" i="4"/>
  <c r="U82" i="3"/>
  <c r="T819" i="4"/>
  <c r="R819" i="4"/>
  <c r="Q819" i="4"/>
  <c r="P819" i="4"/>
  <c r="O819" i="4"/>
  <c r="N819" i="4"/>
  <c r="N82" i="3" s="1"/>
  <c r="M819" i="4"/>
  <c r="M82" i="3"/>
  <c r="L819" i="4"/>
  <c r="K819" i="4"/>
  <c r="J819" i="4"/>
  <c r="I819" i="4"/>
  <c r="H819" i="4"/>
  <c r="G819" i="4"/>
  <c r="G816" i="4"/>
  <c r="BC816" i="4"/>
  <c r="BB816" i="4"/>
  <c r="BB81" i="3" s="1"/>
  <c r="BA816" i="4"/>
  <c r="AZ816" i="4"/>
  <c r="AZ81" i="3"/>
  <c r="AY816" i="4"/>
  <c r="AY81" i="3"/>
  <c r="AX816" i="4"/>
  <c r="AX81" i="3" s="1"/>
  <c r="AU816" i="4"/>
  <c r="AU81" i="3"/>
  <c r="AT816" i="4"/>
  <c r="AT81" i="3" s="1"/>
  <c r="AT78" i="3" s="1"/>
  <c r="AS816" i="4"/>
  <c r="AS81" i="3" s="1"/>
  <c r="AP816" i="4"/>
  <c r="AP81" i="3"/>
  <c r="AO816" i="4"/>
  <c r="AO81" i="3" s="1"/>
  <c r="AN816" i="4"/>
  <c r="AN81" i="3" s="1"/>
  <c r="AL816" i="4"/>
  <c r="AL81" i="3"/>
  <c r="AK816" i="4"/>
  <c r="AK81" i="3" s="1"/>
  <c r="AH816" i="4"/>
  <c r="AH81" i="3"/>
  <c r="AG816" i="4"/>
  <c r="AG81" i="3"/>
  <c r="AG78" i="3" s="1"/>
  <c r="AF816" i="4"/>
  <c r="AF81" i="3" s="1"/>
  <c r="AD816" i="4"/>
  <c r="AD81" i="3" s="1"/>
  <c r="AC816" i="4"/>
  <c r="AC81" i="3"/>
  <c r="AB816" i="4"/>
  <c r="AB81" i="3" s="1"/>
  <c r="Z816" i="4"/>
  <c r="Z81" i="3"/>
  <c r="Y816" i="4"/>
  <c r="Y81" i="3"/>
  <c r="X816" i="4"/>
  <c r="X81" i="3" s="1"/>
  <c r="V816" i="4"/>
  <c r="V81" i="3" s="1"/>
  <c r="U816" i="4"/>
  <c r="U81" i="3"/>
  <c r="T816" i="4"/>
  <c r="R816" i="4"/>
  <c r="Q816" i="4"/>
  <c r="P816" i="4"/>
  <c r="O816" i="4"/>
  <c r="N816" i="4"/>
  <c r="N81" i="3" s="1"/>
  <c r="M816" i="4"/>
  <c r="M81" i="3"/>
  <c r="L816" i="4"/>
  <c r="K816" i="4"/>
  <c r="J816" i="4"/>
  <c r="I816" i="4"/>
  <c r="H816" i="4"/>
  <c r="BD812" i="4"/>
  <c r="BD80" i="3"/>
  <c r="BC812" i="4"/>
  <c r="BB812" i="4"/>
  <c r="BB80" i="3" s="1"/>
  <c r="BA812" i="4"/>
  <c r="AZ812" i="4"/>
  <c r="AZ80" i="3" s="1"/>
  <c r="AY812" i="4"/>
  <c r="AY80" i="3"/>
  <c r="AX812" i="4"/>
  <c r="AX80" i="3" s="1"/>
  <c r="AW812" i="4"/>
  <c r="AW80" i="3"/>
  <c r="AU812" i="4"/>
  <c r="AU80" i="3"/>
  <c r="AT812" i="4"/>
  <c r="AT80" i="3"/>
  <c r="AS812" i="4"/>
  <c r="AS80" i="3" s="1"/>
  <c r="AS78" i="3" s="1"/>
  <c r="AS75" i="3" s="1"/>
  <c r="AR812" i="4"/>
  <c r="AR80" i="3"/>
  <c r="AP812" i="4"/>
  <c r="AP80" i="3" s="1"/>
  <c r="AO812" i="4"/>
  <c r="AO80" i="3" s="1"/>
  <c r="AN812" i="4"/>
  <c r="AN80" i="3"/>
  <c r="AL812" i="4"/>
  <c r="AL80" i="3" s="1"/>
  <c r="AL78" i="3" s="1"/>
  <c r="AK812" i="4"/>
  <c r="AK80" i="3" s="1"/>
  <c r="AJ812" i="4"/>
  <c r="AJ80" i="3"/>
  <c r="AH812" i="4"/>
  <c r="AH80" i="3" s="1"/>
  <c r="AG812" i="4"/>
  <c r="AG80" i="3"/>
  <c r="AF812" i="4"/>
  <c r="AF80" i="3"/>
  <c r="AD812" i="4"/>
  <c r="AD80" i="3" s="1"/>
  <c r="AC812" i="4"/>
  <c r="AC80" i="3" s="1"/>
  <c r="AB812" i="4"/>
  <c r="AB80" i="3" s="1"/>
  <c r="AB78" i="3" s="1"/>
  <c r="Z812" i="4"/>
  <c r="Z80" i="3" s="1"/>
  <c r="Z78" i="3" s="1"/>
  <c r="Y812" i="4"/>
  <c r="Y80" i="3"/>
  <c r="X812" i="4"/>
  <c r="X80" i="3"/>
  <c r="V812" i="4"/>
  <c r="V80" i="3" s="1"/>
  <c r="U812" i="4"/>
  <c r="U80" i="3" s="1"/>
  <c r="T812" i="4"/>
  <c r="R812" i="4"/>
  <c r="Q812" i="4"/>
  <c r="P812" i="4"/>
  <c r="N812" i="4"/>
  <c r="N80" i="3"/>
  <c r="M812" i="4"/>
  <c r="M80" i="3"/>
  <c r="L812" i="4"/>
  <c r="K812" i="4"/>
  <c r="J812" i="4"/>
  <c r="I812" i="4"/>
  <c r="H812" i="4"/>
  <c r="BC808" i="4"/>
  <c r="BB808" i="4"/>
  <c r="BB79" i="3" s="1"/>
  <c r="BA808" i="4"/>
  <c r="AZ808" i="4"/>
  <c r="AZ79" i="3" s="1"/>
  <c r="AY808" i="4"/>
  <c r="AX808" i="4"/>
  <c r="AX79" i="3"/>
  <c r="AU808" i="4"/>
  <c r="AU79" i="3" s="1"/>
  <c r="AT808" i="4"/>
  <c r="AT79" i="3"/>
  <c r="AS808" i="4"/>
  <c r="AS79" i="3" s="1"/>
  <c r="AP808" i="4"/>
  <c r="AP79" i="3" s="1"/>
  <c r="AO808" i="4"/>
  <c r="AO79" i="3" s="1"/>
  <c r="AL808" i="4"/>
  <c r="AL79" i="3"/>
  <c r="AK808" i="4"/>
  <c r="AK79" i="3" s="1"/>
  <c r="AJ808" i="4"/>
  <c r="AJ79" i="3"/>
  <c r="AH808" i="4"/>
  <c r="AH79" i="3" s="1"/>
  <c r="AG808" i="4"/>
  <c r="AG79" i="3" s="1"/>
  <c r="AF808" i="4"/>
  <c r="AF79" i="3" s="1"/>
  <c r="AD808" i="4"/>
  <c r="AD79" i="3"/>
  <c r="AC808" i="4"/>
  <c r="AC79" i="3" s="1"/>
  <c r="AB808" i="4"/>
  <c r="AB79" i="3"/>
  <c r="Z808" i="4"/>
  <c r="Z79" i="3" s="1"/>
  <c r="Y808" i="4"/>
  <c r="Y79" i="3" s="1"/>
  <c r="X808" i="4"/>
  <c r="V808" i="4"/>
  <c r="V79" i="3"/>
  <c r="U808" i="4"/>
  <c r="U79" i="3" s="1"/>
  <c r="T808" i="4"/>
  <c r="R808" i="4"/>
  <c r="Q808" i="4"/>
  <c r="P808" i="4"/>
  <c r="N808" i="4"/>
  <c r="N79" i="3" s="1"/>
  <c r="M808" i="4"/>
  <c r="M79" i="3" s="1"/>
  <c r="L808" i="4"/>
  <c r="J808" i="4"/>
  <c r="J807" i="4" s="1"/>
  <c r="J790" i="4" s="1"/>
  <c r="J789" i="4" s="1"/>
  <c r="I808" i="4"/>
  <c r="H808" i="4"/>
  <c r="BC792" i="4"/>
  <c r="BB792" i="4"/>
  <c r="BB77" i="3" s="1"/>
  <c r="BB76" i="3" s="1"/>
  <c r="BA792" i="4"/>
  <c r="AZ792" i="4"/>
  <c r="AZ791" i="4" s="1"/>
  <c r="AZ790" i="4" s="1"/>
  <c r="AZ789" i="4" s="1"/>
  <c r="AY792" i="4"/>
  <c r="AX792" i="4"/>
  <c r="AW792" i="4"/>
  <c r="AU792" i="4"/>
  <c r="AT792" i="4"/>
  <c r="AS792" i="4"/>
  <c r="AR792" i="4"/>
  <c r="AP792" i="4"/>
  <c r="AO792" i="4"/>
  <c r="AN792" i="4"/>
  <c r="AL792" i="4"/>
  <c r="AK792" i="4"/>
  <c r="AK791" i="4" s="1"/>
  <c r="AJ792" i="4"/>
  <c r="AH792" i="4"/>
  <c r="AG792" i="4"/>
  <c r="AF792" i="4"/>
  <c r="AD792" i="4"/>
  <c r="AC792" i="4"/>
  <c r="AB792" i="4"/>
  <c r="Z792" i="4"/>
  <c r="Y792" i="4"/>
  <c r="X792" i="4"/>
  <c r="V792" i="4"/>
  <c r="U792" i="4"/>
  <c r="U77" i="3" s="1"/>
  <c r="U76" i="3" s="1"/>
  <c r="U75" i="3" s="1"/>
  <c r="U74" i="3" s="1"/>
  <c r="T792" i="4"/>
  <c r="T791" i="4"/>
  <c r="R792" i="4"/>
  <c r="R791" i="4" s="1"/>
  <c r="Q792" i="4"/>
  <c r="Q791" i="4"/>
  <c r="P792" i="4"/>
  <c r="P791" i="4" s="1"/>
  <c r="O792" i="4"/>
  <c r="O791" i="4"/>
  <c r="N792" i="4"/>
  <c r="M792" i="4"/>
  <c r="L792" i="4"/>
  <c r="L791" i="4" s="1"/>
  <c r="K792" i="4"/>
  <c r="K791" i="4" s="1"/>
  <c r="J792" i="4"/>
  <c r="J791" i="4"/>
  <c r="I792" i="4"/>
  <c r="I791" i="4" s="1"/>
  <c r="H792" i="4"/>
  <c r="H791" i="4"/>
  <c r="G792" i="4"/>
  <c r="G791" i="4"/>
  <c r="BC760" i="4"/>
  <c r="BB760" i="4"/>
  <c r="BB73" i="3"/>
  <c r="BA760" i="4"/>
  <c r="AZ760" i="4"/>
  <c r="AZ73" i="3" s="1"/>
  <c r="AY760" i="4"/>
  <c r="AY73" i="3" s="1"/>
  <c r="AX760" i="4"/>
  <c r="AX73" i="3" s="1"/>
  <c r="AU760" i="4"/>
  <c r="AU73" i="3"/>
  <c r="AT760" i="4"/>
  <c r="AT73" i="3" s="1"/>
  <c r="AS760" i="4"/>
  <c r="AS73" i="3" s="1"/>
  <c r="AP760" i="4"/>
  <c r="AP73" i="3" s="1"/>
  <c r="AO760" i="4"/>
  <c r="AO73" i="3" s="1"/>
  <c r="AN760" i="4"/>
  <c r="AN73" i="3" s="1"/>
  <c r="AL760" i="4"/>
  <c r="AL73" i="3"/>
  <c r="AK760" i="4"/>
  <c r="AK73" i="3" s="1"/>
  <c r="AH760" i="4"/>
  <c r="AH73" i="3" s="1"/>
  <c r="AG760" i="4"/>
  <c r="AG73" i="3" s="1"/>
  <c r="AD760" i="4"/>
  <c r="AD73" i="3" s="1"/>
  <c r="AC760" i="4"/>
  <c r="AC73" i="3" s="1"/>
  <c r="AB760" i="4"/>
  <c r="AB73" i="3"/>
  <c r="Z760" i="4"/>
  <c r="Z73" i="3" s="1"/>
  <c r="Z65" i="3" s="1"/>
  <c r="Y760" i="4"/>
  <c r="Y73" i="3" s="1"/>
  <c r="X760" i="4"/>
  <c r="X73" i="3" s="1"/>
  <c r="V760" i="4"/>
  <c r="V73" i="3" s="1"/>
  <c r="U760" i="4"/>
  <c r="U73" i="3" s="1"/>
  <c r="T760" i="4"/>
  <c r="R760" i="4"/>
  <c r="Q760" i="4"/>
  <c r="P760" i="4"/>
  <c r="N760" i="4"/>
  <c r="N73" i="3" s="1"/>
  <c r="M760" i="4"/>
  <c r="M73" i="3" s="1"/>
  <c r="L760" i="4"/>
  <c r="K760" i="4"/>
  <c r="J760" i="4"/>
  <c r="I760" i="4"/>
  <c r="H760" i="4"/>
  <c r="BD746" i="4"/>
  <c r="BD72" i="3" s="1"/>
  <c r="BC746" i="4"/>
  <c r="BB746" i="4"/>
  <c r="BB72" i="3" s="1"/>
  <c r="BA746" i="4"/>
  <c r="AZ746" i="4"/>
  <c r="AZ72" i="3"/>
  <c r="AY746" i="4"/>
  <c r="AY72" i="3"/>
  <c r="AX746" i="4"/>
  <c r="AX72" i="3"/>
  <c r="AW746" i="4"/>
  <c r="AW72" i="3" s="1"/>
  <c r="AU746" i="4"/>
  <c r="AU72" i="3"/>
  <c r="AT746" i="4"/>
  <c r="AT72" i="3"/>
  <c r="AS746" i="4"/>
  <c r="AS72" i="3"/>
  <c r="AR746" i="4"/>
  <c r="AR72" i="3"/>
  <c r="AP746" i="4"/>
  <c r="AP72" i="3"/>
  <c r="AO746" i="4"/>
  <c r="AO72" i="3" s="1"/>
  <c r="AN746" i="4"/>
  <c r="AN72" i="3"/>
  <c r="AL746" i="4"/>
  <c r="AL72" i="3" s="1"/>
  <c r="AK746" i="4"/>
  <c r="AK72" i="3"/>
  <c r="AJ746" i="4"/>
  <c r="AJ72" i="3"/>
  <c r="AH746" i="4"/>
  <c r="AH72" i="3"/>
  <c r="AG746" i="4"/>
  <c r="AG72" i="3" s="1"/>
  <c r="AF746" i="4"/>
  <c r="AF72" i="3"/>
  <c r="AD746" i="4"/>
  <c r="AD72" i="3" s="1"/>
  <c r="AC746" i="4"/>
  <c r="AC72" i="3"/>
  <c r="AB746" i="4"/>
  <c r="AB72" i="3" s="1"/>
  <c r="Z746" i="4"/>
  <c r="Z72" i="3"/>
  <c r="Y746" i="4"/>
  <c r="Y72" i="3" s="1"/>
  <c r="X746" i="4"/>
  <c r="X72" i="3"/>
  <c r="V746" i="4"/>
  <c r="V72" i="3" s="1"/>
  <c r="U746" i="4"/>
  <c r="U72" i="3"/>
  <c r="T746" i="4"/>
  <c r="R746" i="4"/>
  <c r="Q746" i="4"/>
  <c r="P746" i="4"/>
  <c r="O746" i="4"/>
  <c r="N746" i="4"/>
  <c r="N72" i="3"/>
  <c r="M746" i="4"/>
  <c r="M72" i="3" s="1"/>
  <c r="L746" i="4"/>
  <c r="K746" i="4"/>
  <c r="J746" i="4"/>
  <c r="I746" i="4"/>
  <c r="H746" i="4"/>
  <c r="G746" i="4"/>
  <c r="BD71" i="3"/>
  <c r="BC717" i="4"/>
  <c r="BB717" i="4"/>
  <c r="BB71" i="3"/>
  <c r="BA717" i="4"/>
  <c r="AZ717" i="4"/>
  <c r="AZ71" i="3" s="1"/>
  <c r="AY717" i="4"/>
  <c r="AY71" i="3" s="1"/>
  <c r="AX717" i="4"/>
  <c r="AX71" i="3" s="1"/>
  <c r="AW717" i="4"/>
  <c r="AW71" i="3"/>
  <c r="AU717" i="4"/>
  <c r="AU71" i="3" s="1"/>
  <c r="AT717" i="4"/>
  <c r="AT71" i="3" s="1"/>
  <c r="AS717" i="4"/>
  <c r="AS71" i="3" s="1"/>
  <c r="AP717" i="4"/>
  <c r="AP71" i="3" s="1"/>
  <c r="AP65" i="3" s="1"/>
  <c r="AP62" i="3" s="1"/>
  <c r="AO717" i="4"/>
  <c r="AO71" i="3" s="1"/>
  <c r="AN717" i="4"/>
  <c r="AN71" i="3"/>
  <c r="AL717" i="4"/>
  <c r="AL71" i="3" s="1"/>
  <c r="AK717" i="4"/>
  <c r="AK71" i="3" s="1"/>
  <c r="AJ717" i="4"/>
  <c r="AJ71" i="3" s="1"/>
  <c r="AH717" i="4"/>
  <c r="AG717" i="4"/>
  <c r="AG71" i="3" s="1"/>
  <c r="AF717" i="4"/>
  <c r="AF71" i="3"/>
  <c r="AD717" i="4"/>
  <c r="AD71" i="3" s="1"/>
  <c r="AC717" i="4"/>
  <c r="AC71" i="3" s="1"/>
  <c r="AC65" i="3" s="1"/>
  <c r="AC62" i="3" s="1"/>
  <c r="AB717" i="4"/>
  <c r="AB71" i="3" s="1"/>
  <c r="Z717" i="4"/>
  <c r="Z71" i="3" s="1"/>
  <c r="Y717" i="4"/>
  <c r="Y71" i="3" s="1"/>
  <c r="X717" i="4"/>
  <c r="X71" i="3"/>
  <c r="V717" i="4"/>
  <c r="V71" i="3" s="1"/>
  <c r="U717" i="4"/>
  <c r="U71" i="3" s="1"/>
  <c r="T717" i="4"/>
  <c r="R717" i="4"/>
  <c r="Q717" i="4"/>
  <c r="P717" i="4"/>
  <c r="O717" i="4"/>
  <c r="N717" i="4"/>
  <c r="N71" i="3"/>
  <c r="M717" i="4"/>
  <c r="M71" i="3" s="1"/>
  <c r="K717" i="4"/>
  <c r="J717" i="4"/>
  <c r="I717" i="4"/>
  <c r="G717" i="4"/>
  <c r="BD70" i="3"/>
  <c r="BC687" i="4"/>
  <c r="BB687" i="4"/>
  <c r="BB70" i="3" s="1"/>
  <c r="BA687" i="4"/>
  <c r="AZ687" i="4"/>
  <c r="AZ70" i="3" s="1"/>
  <c r="AY687" i="4"/>
  <c r="AY70" i="3"/>
  <c r="AX687" i="4"/>
  <c r="AX70" i="3"/>
  <c r="AW687" i="4"/>
  <c r="AW70" i="3"/>
  <c r="AU687" i="4"/>
  <c r="AU70" i="3" s="1"/>
  <c r="AT687" i="4"/>
  <c r="AT70" i="3" s="1"/>
  <c r="AS687" i="4"/>
  <c r="AS70" i="3" s="1"/>
  <c r="AR687" i="4"/>
  <c r="AR70" i="3"/>
  <c r="AP687" i="4"/>
  <c r="AP70" i="3"/>
  <c r="AO687" i="4"/>
  <c r="AO70" i="3"/>
  <c r="AN687" i="4"/>
  <c r="AN70" i="3" s="1"/>
  <c r="AL687" i="4"/>
  <c r="AL70" i="3" s="1"/>
  <c r="AK687" i="4"/>
  <c r="AK70" i="3" s="1"/>
  <c r="AK65" i="3" s="1"/>
  <c r="AJ687" i="4"/>
  <c r="AJ70" i="3"/>
  <c r="AH687" i="4"/>
  <c r="AH70" i="3" s="1"/>
  <c r="AG687" i="4"/>
  <c r="AG70" i="3"/>
  <c r="AF687" i="4"/>
  <c r="AF70" i="3" s="1"/>
  <c r="AD687" i="4"/>
  <c r="AD70" i="3" s="1"/>
  <c r="AC687" i="4"/>
  <c r="AC70" i="3" s="1"/>
  <c r="AB687" i="4"/>
  <c r="AB70" i="3"/>
  <c r="Z687" i="4"/>
  <c r="Z70" i="3" s="1"/>
  <c r="Y687" i="4"/>
  <c r="Y70" i="3"/>
  <c r="Y65" i="3" s="1"/>
  <c r="X687" i="4"/>
  <c r="X70" i="3" s="1"/>
  <c r="V687" i="4"/>
  <c r="V70" i="3" s="1"/>
  <c r="U687" i="4"/>
  <c r="U70" i="3" s="1"/>
  <c r="T687" i="4"/>
  <c r="R687" i="4"/>
  <c r="R576" i="4" s="1"/>
  <c r="R566" i="4" s="1"/>
  <c r="Q687" i="4"/>
  <c r="P687" i="4"/>
  <c r="O687" i="4"/>
  <c r="N687" i="4"/>
  <c r="N70" i="3" s="1"/>
  <c r="M687" i="4"/>
  <c r="M70" i="3"/>
  <c r="L687" i="4"/>
  <c r="K687" i="4"/>
  <c r="J687" i="4"/>
  <c r="I687" i="4"/>
  <c r="H687" i="4"/>
  <c r="G687" i="4"/>
  <c r="BC665" i="4"/>
  <c r="BB665" i="4"/>
  <c r="BB69" i="3" s="1"/>
  <c r="BA665" i="4"/>
  <c r="AZ665" i="4"/>
  <c r="AZ69" i="3"/>
  <c r="AY665" i="4"/>
  <c r="AY69" i="3"/>
  <c r="AX665" i="4"/>
  <c r="AX69" i="3" s="1"/>
  <c r="AU665" i="4"/>
  <c r="AU69" i="3"/>
  <c r="AT665" i="4"/>
  <c r="AT69" i="3" s="1"/>
  <c r="AS665" i="4"/>
  <c r="AS69" i="3"/>
  <c r="AP665" i="4"/>
  <c r="AP69" i="3"/>
  <c r="AO665" i="4"/>
  <c r="AO69" i="3"/>
  <c r="AN665" i="4"/>
  <c r="AN69" i="3" s="1"/>
  <c r="AL665" i="4"/>
  <c r="AL69" i="3" s="1"/>
  <c r="AK665" i="4"/>
  <c r="AK69" i="3" s="1"/>
  <c r="AH665" i="4"/>
  <c r="AH69" i="3"/>
  <c r="AG665" i="4"/>
  <c r="AG69" i="3"/>
  <c r="AD665" i="4"/>
  <c r="AD69" i="3"/>
  <c r="AC665" i="4"/>
  <c r="AC69" i="3" s="1"/>
  <c r="AB665" i="4"/>
  <c r="AB69" i="3" s="1"/>
  <c r="Z665" i="4"/>
  <c r="Z69" i="3" s="1"/>
  <c r="Y665" i="4"/>
  <c r="Y69" i="3"/>
  <c r="X665" i="4"/>
  <c r="X69" i="3"/>
  <c r="V665" i="4"/>
  <c r="V69" i="3"/>
  <c r="U665" i="4"/>
  <c r="U69" i="3" s="1"/>
  <c r="T665" i="4"/>
  <c r="R665" i="4"/>
  <c r="Q665" i="4"/>
  <c r="P665" i="4"/>
  <c r="N665" i="4"/>
  <c r="N69" i="3"/>
  <c r="M665" i="4"/>
  <c r="M69" i="3"/>
  <c r="L665" i="4"/>
  <c r="K665" i="4"/>
  <c r="J665" i="4"/>
  <c r="I665" i="4"/>
  <c r="H665" i="4"/>
  <c r="G665" i="4"/>
  <c r="BD633" i="4"/>
  <c r="BD68" i="3" s="1"/>
  <c r="BC633" i="4"/>
  <c r="BB633" i="4"/>
  <c r="BB68" i="3" s="1"/>
  <c r="BA633" i="4"/>
  <c r="AZ633" i="4"/>
  <c r="AZ68" i="3" s="1"/>
  <c r="AZ65" i="3" s="1"/>
  <c r="AY633" i="4"/>
  <c r="AY68" i="3" s="1"/>
  <c r="AX633" i="4"/>
  <c r="AX68" i="3" s="1"/>
  <c r="AW633" i="4"/>
  <c r="AW68" i="3" s="1"/>
  <c r="AU633" i="4"/>
  <c r="AU68" i="3" s="1"/>
  <c r="AT633" i="4"/>
  <c r="AT68" i="3"/>
  <c r="AS633" i="4"/>
  <c r="AS68" i="3" s="1"/>
  <c r="AP633" i="4"/>
  <c r="AP68" i="3" s="1"/>
  <c r="AO633" i="4"/>
  <c r="AO68" i="3" s="1"/>
  <c r="AN633" i="4"/>
  <c r="AN68" i="3" s="1"/>
  <c r="AL633" i="4"/>
  <c r="AL68" i="3" s="1"/>
  <c r="AK633" i="4"/>
  <c r="AK68" i="3"/>
  <c r="AH633" i="4"/>
  <c r="AH68" i="3" s="1"/>
  <c r="AG633" i="4"/>
  <c r="AG68" i="3" s="1"/>
  <c r="AF633" i="4"/>
  <c r="AF68" i="3" s="1"/>
  <c r="AD633" i="4"/>
  <c r="AD68" i="3" s="1"/>
  <c r="AD65" i="3" s="1"/>
  <c r="AD62" i="3" s="1"/>
  <c r="AC633" i="4"/>
  <c r="AC68" i="3" s="1"/>
  <c r="AB633" i="4"/>
  <c r="AB68" i="3"/>
  <c r="Z633" i="4"/>
  <c r="Z68" i="3" s="1"/>
  <c r="Y633" i="4"/>
  <c r="Y68" i="3" s="1"/>
  <c r="X633" i="4"/>
  <c r="X68" i="3" s="1"/>
  <c r="X65" i="3" s="1"/>
  <c r="V633" i="4"/>
  <c r="U633" i="4"/>
  <c r="U68" i="3" s="1"/>
  <c r="T633" i="4"/>
  <c r="R633" i="4"/>
  <c r="Q633" i="4"/>
  <c r="P633" i="4"/>
  <c r="N633" i="4"/>
  <c r="N68" i="3" s="1"/>
  <c r="M633" i="4"/>
  <c r="M68" i="3" s="1"/>
  <c r="L633" i="4"/>
  <c r="K633" i="4"/>
  <c r="J633" i="4"/>
  <c r="I633" i="4"/>
  <c r="H633" i="4"/>
  <c r="BD581" i="4"/>
  <c r="BD67" i="3" s="1"/>
  <c r="BC581" i="4"/>
  <c r="BB581" i="4"/>
  <c r="BB67" i="3" s="1"/>
  <c r="BA581" i="4"/>
  <c r="AZ581" i="4"/>
  <c r="AZ67" i="3"/>
  <c r="AY581" i="4"/>
  <c r="AY67" i="3" s="1"/>
  <c r="AX581" i="4"/>
  <c r="AX67" i="3" s="1"/>
  <c r="AW581" i="4"/>
  <c r="AW67" i="3" s="1"/>
  <c r="AU581" i="4"/>
  <c r="AU67" i="3"/>
  <c r="AU65" i="3" s="1"/>
  <c r="AT581" i="4"/>
  <c r="AT67" i="3"/>
  <c r="AS581" i="4"/>
  <c r="AS67" i="3"/>
  <c r="AP581" i="4"/>
  <c r="AP67" i="3" s="1"/>
  <c r="AO581" i="4"/>
  <c r="AO67" i="3" s="1"/>
  <c r="AO65" i="3" s="1"/>
  <c r="AL581" i="4"/>
  <c r="AL67" i="3" s="1"/>
  <c r="AK581" i="4"/>
  <c r="AK67" i="3"/>
  <c r="AJ581" i="4"/>
  <c r="AJ67" i="3" s="1"/>
  <c r="AH581" i="4"/>
  <c r="AH67" i="3"/>
  <c r="AG581" i="4"/>
  <c r="AG67" i="3" s="1"/>
  <c r="AF581" i="4"/>
  <c r="AF67" i="3" s="1"/>
  <c r="AD581" i="4"/>
  <c r="AD67" i="3" s="1"/>
  <c r="AC581" i="4"/>
  <c r="AC67" i="3"/>
  <c r="AB581" i="4"/>
  <c r="AB67" i="3" s="1"/>
  <c r="Z581" i="4"/>
  <c r="Z67" i="3"/>
  <c r="Y581" i="4"/>
  <c r="Y67" i="3" s="1"/>
  <c r="X581" i="4"/>
  <c r="X67" i="3" s="1"/>
  <c r="V581" i="4"/>
  <c r="V67" i="3" s="1"/>
  <c r="U581" i="4"/>
  <c r="U67" i="3"/>
  <c r="T581" i="4"/>
  <c r="R581" i="4"/>
  <c r="Q581" i="4"/>
  <c r="P581" i="4"/>
  <c r="N581" i="4"/>
  <c r="N67" i="3" s="1"/>
  <c r="L581" i="4"/>
  <c r="J581" i="4"/>
  <c r="I581" i="4"/>
  <c r="H581" i="4"/>
  <c r="BD577" i="4"/>
  <c r="BD66" i="3"/>
  <c r="BC577" i="4"/>
  <c r="BB577" i="4"/>
  <c r="BB66" i="3"/>
  <c r="BA577" i="4"/>
  <c r="AZ577" i="4"/>
  <c r="AZ66" i="3" s="1"/>
  <c r="AY577" i="4"/>
  <c r="AY66" i="3" s="1"/>
  <c r="AX577" i="4"/>
  <c r="AX66" i="3" s="1"/>
  <c r="AW577" i="4"/>
  <c r="AW66" i="3"/>
  <c r="AU577" i="4"/>
  <c r="AU66" i="3" s="1"/>
  <c r="AT577" i="4"/>
  <c r="AT66" i="3"/>
  <c r="AT65" i="3" s="1"/>
  <c r="AS577" i="4"/>
  <c r="AS66" i="3" s="1"/>
  <c r="AS65" i="3" s="1"/>
  <c r="AR577" i="4"/>
  <c r="AR66" i="3" s="1"/>
  <c r="AP577" i="4"/>
  <c r="AP66" i="3" s="1"/>
  <c r="AO577" i="4"/>
  <c r="AO66" i="3"/>
  <c r="AN577" i="4"/>
  <c r="AN66" i="3" s="1"/>
  <c r="AL577" i="4"/>
  <c r="AL66" i="3"/>
  <c r="AK577" i="4"/>
  <c r="AK66" i="3" s="1"/>
  <c r="AJ577" i="4"/>
  <c r="AJ66" i="3" s="1"/>
  <c r="AH577" i="4"/>
  <c r="AH66" i="3" s="1"/>
  <c r="AG577" i="4"/>
  <c r="AG66" i="3"/>
  <c r="AG65" i="3" s="1"/>
  <c r="AF577" i="4"/>
  <c r="AF66" i="3" s="1"/>
  <c r="AD577" i="4"/>
  <c r="AD66" i="3"/>
  <c r="AC577" i="4"/>
  <c r="AC66" i="3" s="1"/>
  <c r="AB577" i="4"/>
  <c r="AB66" i="3" s="1"/>
  <c r="AB65" i="3" s="1"/>
  <c r="AB62" i="3" s="1"/>
  <c r="Z577" i="4"/>
  <c r="Z66" i="3" s="1"/>
  <c r="Y577" i="4"/>
  <c r="Y66" i="3"/>
  <c r="X577" i="4"/>
  <c r="X66" i="3" s="1"/>
  <c r="V577" i="4"/>
  <c r="V66" i="3"/>
  <c r="U577" i="4"/>
  <c r="U66" i="3" s="1"/>
  <c r="U65" i="3" s="1"/>
  <c r="T577" i="4"/>
  <c r="R577" i="4"/>
  <c r="Q577" i="4"/>
  <c r="P577" i="4"/>
  <c r="N577" i="4"/>
  <c r="N66" i="3"/>
  <c r="M577" i="4"/>
  <c r="M66" i="3" s="1"/>
  <c r="L577" i="4"/>
  <c r="K577" i="4"/>
  <c r="J577" i="4"/>
  <c r="I577" i="4"/>
  <c r="H577" i="4"/>
  <c r="G577" i="4"/>
  <c r="BD568" i="4"/>
  <c r="BC568" i="4"/>
  <c r="BC63" i="3"/>
  <c r="BB568" i="4"/>
  <c r="BA568" i="4"/>
  <c r="BA63" i="3"/>
  <c r="AZ568" i="4"/>
  <c r="AY568" i="4"/>
  <c r="AX568" i="4"/>
  <c r="AW568" i="4"/>
  <c r="AU568" i="4"/>
  <c r="AT568" i="4"/>
  <c r="AS568" i="4"/>
  <c r="AR568" i="4"/>
  <c r="AP568" i="4"/>
  <c r="AP64" i="3" s="1"/>
  <c r="AP63" i="3" s="1"/>
  <c r="AO568" i="4"/>
  <c r="AO64" i="3" s="1"/>
  <c r="AO63" i="3" s="1"/>
  <c r="AN568" i="4"/>
  <c r="AL568" i="4"/>
  <c r="AK568" i="4"/>
  <c r="AJ568" i="4"/>
  <c r="AH568" i="4"/>
  <c r="AG568" i="4"/>
  <c r="AF568" i="4"/>
  <c r="AD568" i="4"/>
  <c r="AC568" i="4"/>
  <c r="AB568" i="4"/>
  <c r="Z568" i="4"/>
  <c r="Y568" i="4"/>
  <c r="Y567" i="4" s="1"/>
  <c r="X568" i="4"/>
  <c r="V568" i="4"/>
  <c r="U568" i="4"/>
  <c r="T568" i="4"/>
  <c r="T567" i="4"/>
  <c r="R568" i="4"/>
  <c r="R567" i="4"/>
  <c r="Q568" i="4"/>
  <c r="Q567" i="4" s="1"/>
  <c r="P568" i="4"/>
  <c r="P567" i="4"/>
  <c r="O568" i="4"/>
  <c r="O567" i="4" s="1"/>
  <c r="N568" i="4"/>
  <c r="M568" i="4"/>
  <c r="L568" i="4"/>
  <c r="L567" i="4"/>
  <c r="K568" i="4"/>
  <c r="K567" i="4"/>
  <c r="J568" i="4"/>
  <c r="J567" i="4" s="1"/>
  <c r="I568" i="4"/>
  <c r="I567" i="4"/>
  <c r="H568" i="4"/>
  <c r="H567" i="4" s="1"/>
  <c r="BC567" i="4"/>
  <c r="BA567" i="4"/>
  <c r="AP567" i="4"/>
  <c r="G568" i="4"/>
  <c r="G567" i="4"/>
  <c r="BD564" i="4"/>
  <c r="BD61" i="3" s="1"/>
  <c r="BC564" i="4"/>
  <c r="BB564" i="4"/>
  <c r="BB61" i="3"/>
  <c r="BA564" i="4"/>
  <c r="AZ564" i="4"/>
  <c r="AZ61" i="3"/>
  <c r="AY564" i="4"/>
  <c r="AY61" i="3"/>
  <c r="AX564" i="4"/>
  <c r="AX61" i="3"/>
  <c r="AW564" i="4"/>
  <c r="AW61" i="3" s="1"/>
  <c r="AU564" i="4"/>
  <c r="AU61" i="3"/>
  <c r="AT564" i="4"/>
  <c r="AT61" i="3" s="1"/>
  <c r="AS564" i="4"/>
  <c r="AS61" i="3"/>
  <c r="AP564" i="4"/>
  <c r="AP61" i="3"/>
  <c r="AO564" i="4"/>
  <c r="AO61" i="3"/>
  <c r="AN564" i="4"/>
  <c r="AN61" i="3" s="1"/>
  <c r="AL564" i="4"/>
  <c r="AL61" i="3"/>
  <c r="AK564" i="4"/>
  <c r="AK61" i="3" s="1"/>
  <c r="AH564" i="4"/>
  <c r="AH61" i="3"/>
  <c r="AG564" i="4"/>
  <c r="AG61" i="3"/>
  <c r="AD564" i="4"/>
  <c r="AD61" i="3"/>
  <c r="AC564" i="4"/>
  <c r="AC61" i="3" s="1"/>
  <c r="AB564" i="4"/>
  <c r="AB61" i="3"/>
  <c r="Z564" i="4"/>
  <c r="Z61" i="3" s="1"/>
  <c r="Y564" i="4"/>
  <c r="Y61" i="3"/>
  <c r="X564" i="4"/>
  <c r="X61" i="3"/>
  <c r="V564" i="4"/>
  <c r="V61" i="3"/>
  <c r="U564" i="4"/>
  <c r="U61" i="3" s="1"/>
  <c r="T564" i="4"/>
  <c r="R564" i="4"/>
  <c r="Q564" i="4"/>
  <c r="P564" i="4"/>
  <c r="N564" i="4"/>
  <c r="N61" i="3"/>
  <c r="M564" i="4"/>
  <c r="M61" i="3"/>
  <c r="L564" i="4"/>
  <c r="K564" i="4"/>
  <c r="J564" i="4"/>
  <c r="J552" i="4" s="1"/>
  <c r="I564" i="4"/>
  <c r="H564" i="4"/>
  <c r="G564" i="4"/>
  <c r="BD562" i="4"/>
  <c r="BD60" i="3" s="1"/>
  <c r="BC562" i="4"/>
  <c r="BB562" i="4"/>
  <c r="BB60" i="3" s="1"/>
  <c r="BA562" i="4"/>
  <c r="AZ562" i="4"/>
  <c r="AZ60" i="3"/>
  <c r="AY562" i="4"/>
  <c r="AY60" i="3" s="1"/>
  <c r="AX562" i="4"/>
  <c r="AX60" i="3"/>
  <c r="AW562" i="4"/>
  <c r="AW60" i="3" s="1"/>
  <c r="AU562" i="4"/>
  <c r="AU60" i="3"/>
  <c r="AT562" i="4"/>
  <c r="AT60" i="3"/>
  <c r="AS562" i="4"/>
  <c r="AS60" i="3"/>
  <c r="AR562" i="4"/>
  <c r="AR60" i="3" s="1"/>
  <c r="AP562" i="4"/>
  <c r="AP60" i="3"/>
  <c r="AO562" i="4"/>
  <c r="AO60" i="3" s="1"/>
  <c r="AN562" i="4"/>
  <c r="AN60" i="3"/>
  <c r="AL562" i="4"/>
  <c r="AL60" i="3"/>
  <c r="AK562" i="4"/>
  <c r="AK60" i="3"/>
  <c r="AJ562" i="4"/>
  <c r="AJ60" i="3" s="1"/>
  <c r="AH562" i="4"/>
  <c r="AH60" i="3"/>
  <c r="AG562" i="4"/>
  <c r="AG60" i="3" s="1"/>
  <c r="AF562" i="4"/>
  <c r="AF60" i="3"/>
  <c r="AD562" i="4"/>
  <c r="AD60" i="3"/>
  <c r="AC562" i="4"/>
  <c r="AC60" i="3"/>
  <c r="AB562" i="4"/>
  <c r="AB60" i="3" s="1"/>
  <c r="Z562" i="4"/>
  <c r="Z60" i="3"/>
  <c r="Y562" i="4"/>
  <c r="Y60" i="3" s="1"/>
  <c r="X562" i="4"/>
  <c r="X60" i="3"/>
  <c r="V562" i="4"/>
  <c r="V60" i="3"/>
  <c r="U562" i="4"/>
  <c r="U60" i="3"/>
  <c r="T562" i="4"/>
  <c r="R562" i="4"/>
  <c r="Q562" i="4"/>
  <c r="P562" i="4"/>
  <c r="O562" i="4"/>
  <c r="N562" i="4"/>
  <c r="N60" i="3"/>
  <c r="M562" i="4"/>
  <c r="M60" i="3" s="1"/>
  <c r="L562" i="4"/>
  <c r="K562" i="4"/>
  <c r="J562" i="4"/>
  <c r="I562" i="4"/>
  <c r="H562" i="4"/>
  <c r="G562" i="4"/>
  <c r="BD560" i="4"/>
  <c r="BD59" i="3"/>
  <c r="BC560" i="4"/>
  <c r="BB560" i="4"/>
  <c r="BB59" i="3"/>
  <c r="BA560" i="4"/>
  <c r="AZ560" i="4"/>
  <c r="AZ59" i="3" s="1"/>
  <c r="AY560" i="4"/>
  <c r="AY59" i="3"/>
  <c r="AY55" i="3" s="1"/>
  <c r="AY54" i="3" s="1"/>
  <c r="AX560" i="4"/>
  <c r="AX59" i="3" s="1"/>
  <c r="AW560" i="4"/>
  <c r="AW59" i="3"/>
  <c r="AU560" i="4"/>
  <c r="AU59" i="3"/>
  <c r="AT560" i="4"/>
  <c r="AT59" i="3" s="1"/>
  <c r="AS560" i="4"/>
  <c r="AS59" i="3" s="1"/>
  <c r="AP560" i="4"/>
  <c r="AP59" i="3"/>
  <c r="AO560" i="4"/>
  <c r="AO59" i="3" s="1"/>
  <c r="AN560" i="4"/>
  <c r="AN59" i="3"/>
  <c r="AL560" i="4"/>
  <c r="AL59" i="3"/>
  <c r="AK560" i="4"/>
  <c r="AK59" i="3" s="1"/>
  <c r="AH560" i="4"/>
  <c r="AH59" i="3" s="1"/>
  <c r="AG560" i="4"/>
  <c r="AG59" i="3"/>
  <c r="AD560" i="4"/>
  <c r="AD59" i="3" s="1"/>
  <c r="AC560" i="4"/>
  <c r="AC59" i="3"/>
  <c r="AB560" i="4"/>
  <c r="AB59" i="3" s="1"/>
  <c r="Z560" i="4"/>
  <c r="Z59" i="3" s="1"/>
  <c r="Y560" i="4"/>
  <c r="Y59" i="3" s="1"/>
  <c r="X560" i="4"/>
  <c r="X59" i="3"/>
  <c r="V560" i="4"/>
  <c r="V59" i="3" s="1"/>
  <c r="U560" i="4"/>
  <c r="U59" i="3"/>
  <c r="U55" i="3" s="1"/>
  <c r="U54" i="3" s="1"/>
  <c r="T560" i="4"/>
  <c r="R560" i="4"/>
  <c r="Q560" i="4"/>
  <c r="P560" i="4"/>
  <c r="N560" i="4"/>
  <c r="N59" i="3" s="1"/>
  <c r="M560" i="4"/>
  <c r="M59" i="3"/>
  <c r="M55" i="3" s="1"/>
  <c r="M54" i="3" s="1"/>
  <c r="L560" i="4"/>
  <c r="K560" i="4"/>
  <c r="J560" i="4"/>
  <c r="I560" i="4"/>
  <c r="H560" i="4"/>
  <c r="G560" i="4"/>
  <c r="BD555" i="4"/>
  <c r="BD57" i="3" s="1"/>
  <c r="BC555" i="4"/>
  <c r="BB555" i="4"/>
  <c r="BB57" i="3" s="1"/>
  <c r="BA555" i="4"/>
  <c r="AZ555" i="4"/>
  <c r="AZ57" i="3"/>
  <c r="AY555" i="4"/>
  <c r="AY57" i="3"/>
  <c r="AX555" i="4"/>
  <c r="AX57" i="3" s="1"/>
  <c r="AW555" i="4"/>
  <c r="AW57" i="3" s="1"/>
  <c r="AU555" i="4"/>
  <c r="AU57" i="3" s="1"/>
  <c r="AU55" i="3" s="1"/>
  <c r="AU54" i="3" s="1"/>
  <c r="AT555" i="4"/>
  <c r="AT57" i="3"/>
  <c r="AS555" i="4"/>
  <c r="AS57" i="3"/>
  <c r="AP555" i="4"/>
  <c r="AP57" i="3"/>
  <c r="AP55" i="3" s="1"/>
  <c r="AP54" i="3" s="1"/>
  <c r="AO555" i="4"/>
  <c r="AO57" i="3" s="1"/>
  <c r="AO55" i="3" s="1"/>
  <c r="AO54" i="3" s="1"/>
  <c r="AL555" i="4"/>
  <c r="AL57" i="3" s="1"/>
  <c r="AK555" i="4"/>
  <c r="AK57" i="3" s="1"/>
  <c r="AJ555" i="4"/>
  <c r="AJ57" i="3"/>
  <c r="AH555" i="4"/>
  <c r="AH57" i="3"/>
  <c r="AG555" i="4"/>
  <c r="AG57" i="3"/>
  <c r="AF555" i="4"/>
  <c r="AF57" i="3" s="1"/>
  <c r="AD555" i="4"/>
  <c r="AD57" i="3" s="1"/>
  <c r="AC555" i="4"/>
  <c r="AC57" i="3" s="1"/>
  <c r="AB555" i="4"/>
  <c r="AB57" i="3"/>
  <c r="Z555" i="4"/>
  <c r="Z57" i="3"/>
  <c r="Y555" i="4"/>
  <c r="Y57" i="3"/>
  <c r="X555" i="4"/>
  <c r="X57" i="3" s="1"/>
  <c r="V555" i="4"/>
  <c r="V57" i="3"/>
  <c r="U555" i="4"/>
  <c r="U57" i="3" s="1"/>
  <c r="T555" i="4"/>
  <c r="R555" i="4"/>
  <c r="R552" i="4" s="1"/>
  <c r="R551" i="4" s="1"/>
  <c r="Q555" i="4"/>
  <c r="P555" i="4"/>
  <c r="N555" i="4"/>
  <c r="N57" i="3"/>
  <c r="M555" i="4"/>
  <c r="M57" i="3" s="1"/>
  <c r="J555" i="4"/>
  <c r="I555" i="4"/>
  <c r="H555" i="4"/>
  <c r="G555" i="4"/>
  <c r="BD553" i="4"/>
  <c r="BD56" i="3"/>
  <c r="BC553" i="4"/>
  <c r="BB553" i="4"/>
  <c r="BB56" i="3" s="1"/>
  <c r="BB55" i="3" s="1"/>
  <c r="BB54" i="3" s="1"/>
  <c r="BA553" i="4"/>
  <c r="AZ553" i="4"/>
  <c r="AZ56" i="3"/>
  <c r="AY553" i="4"/>
  <c r="AY56" i="3"/>
  <c r="AX553" i="4"/>
  <c r="AX56" i="3" s="1"/>
  <c r="AW553" i="4"/>
  <c r="AW56" i="3"/>
  <c r="AU553" i="4"/>
  <c r="AU56" i="3" s="1"/>
  <c r="AT553" i="4"/>
  <c r="AT56" i="3"/>
  <c r="AT55" i="3" s="1"/>
  <c r="AT54" i="3" s="1"/>
  <c r="AS553" i="4"/>
  <c r="AS56" i="3"/>
  <c r="AP553" i="4"/>
  <c r="AP56" i="3"/>
  <c r="AO553" i="4"/>
  <c r="AO56" i="3" s="1"/>
  <c r="AN553" i="4"/>
  <c r="AN56" i="3"/>
  <c r="AL553" i="4"/>
  <c r="AL56" i="3"/>
  <c r="AK553" i="4"/>
  <c r="AK56" i="3"/>
  <c r="AJ553" i="4"/>
  <c r="AJ56" i="3" s="1"/>
  <c r="AH553" i="4"/>
  <c r="AH56" i="3"/>
  <c r="AG553" i="4"/>
  <c r="AG56" i="3" s="1"/>
  <c r="AF553" i="4"/>
  <c r="AF56" i="3"/>
  <c r="AD553" i="4"/>
  <c r="AD56" i="3"/>
  <c r="AC553" i="4"/>
  <c r="AC56" i="3"/>
  <c r="AB553" i="4"/>
  <c r="AB56" i="3" s="1"/>
  <c r="Z553" i="4"/>
  <c r="Z56" i="3"/>
  <c r="Z55" i="3" s="1"/>
  <c r="Z54" i="3" s="1"/>
  <c r="Y553" i="4"/>
  <c r="X553" i="4"/>
  <c r="X56" i="3"/>
  <c r="V553" i="4"/>
  <c r="V56" i="3" s="1"/>
  <c r="V55" i="3" s="1"/>
  <c r="V54" i="3" s="1"/>
  <c r="U553" i="4"/>
  <c r="U56" i="3"/>
  <c r="T553" i="4"/>
  <c r="R553" i="4"/>
  <c r="Q553" i="4"/>
  <c r="P553" i="4"/>
  <c r="N553" i="4"/>
  <c r="N552" i="4" s="1"/>
  <c r="N551" i="4" s="1"/>
  <c r="N56" i="3"/>
  <c r="N55" i="3" s="1"/>
  <c r="N54" i="3" s="1"/>
  <c r="M553" i="4"/>
  <c r="M56" i="3"/>
  <c r="L553" i="4"/>
  <c r="K553" i="4"/>
  <c r="J553" i="4"/>
  <c r="I553" i="4"/>
  <c r="H553" i="4"/>
  <c r="BC548" i="4"/>
  <c r="BB548" i="4"/>
  <c r="BB53" i="3"/>
  <c r="BA548" i="4"/>
  <c r="AZ548" i="4"/>
  <c r="AZ53" i="3" s="1"/>
  <c r="AY548" i="4"/>
  <c r="AY53" i="3"/>
  <c r="AX548" i="4"/>
  <c r="AX53" i="3" s="1"/>
  <c r="AU548" i="4"/>
  <c r="AU53" i="3" s="1"/>
  <c r="AT548" i="4"/>
  <c r="AT53" i="3" s="1"/>
  <c r="AS548" i="4"/>
  <c r="AS53" i="3"/>
  <c r="AP548" i="4"/>
  <c r="AP53" i="3"/>
  <c r="AO548" i="4"/>
  <c r="AO53" i="3"/>
  <c r="AN548" i="4"/>
  <c r="AN53" i="3" s="1"/>
  <c r="AL548" i="4"/>
  <c r="AL53" i="3"/>
  <c r="AK548" i="4"/>
  <c r="AK53" i="3"/>
  <c r="AH548" i="4"/>
  <c r="AH53" i="3" s="1"/>
  <c r="AG548" i="4"/>
  <c r="AG53" i="3"/>
  <c r="AF548" i="4"/>
  <c r="AF53" i="3" s="1"/>
  <c r="AD548" i="4"/>
  <c r="AD53" i="3" s="1"/>
  <c r="AC548" i="4"/>
  <c r="AC53" i="3" s="1"/>
  <c r="AB548" i="4"/>
  <c r="AB531" i="4" s="1"/>
  <c r="Z548" i="4"/>
  <c r="Z53" i="3" s="1"/>
  <c r="Y548" i="4"/>
  <c r="Y53" i="3"/>
  <c r="X548" i="4"/>
  <c r="X53" i="3"/>
  <c r="V548" i="4"/>
  <c r="V53" i="3" s="1"/>
  <c r="U548" i="4"/>
  <c r="U53" i="3"/>
  <c r="T548" i="4"/>
  <c r="R548" i="4"/>
  <c r="Q548" i="4"/>
  <c r="P548" i="4"/>
  <c r="N548" i="4"/>
  <c r="N53" i="3" s="1"/>
  <c r="M548" i="4"/>
  <c r="M53" i="3"/>
  <c r="L548" i="4"/>
  <c r="K548" i="4"/>
  <c r="J548" i="4"/>
  <c r="I548" i="4"/>
  <c r="H548" i="4"/>
  <c r="BD545" i="4"/>
  <c r="BD52" i="3" s="1"/>
  <c r="BC545" i="4"/>
  <c r="BB545" i="4"/>
  <c r="BB52" i="3" s="1"/>
  <c r="BA545" i="4"/>
  <c r="AZ545" i="4"/>
  <c r="AZ531" i="4" s="1"/>
  <c r="AZ52" i="3"/>
  <c r="AY545" i="4"/>
  <c r="AY52" i="3"/>
  <c r="AX545" i="4"/>
  <c r="AX52" i="3" s="1"/>
  <c r="AW545" i="4"/>
  <c r="AW52" i="3" s="1"/>
  <c r="AU545" i="4"/>
  <c r="AU52" i="3" s="1"/>
  <c r="AT545" i="4"/>
  <c r="AT52" i="3"/>
  <c r="AS545" i="4"/>
  <c r="AS531" i="4" s="1"/>
  <c r="AS52" i="3"/>
  <c r="AR545" i="4"/>
  <c r="AR52" i="3"/>
  <c r="AP545" i="4"/>
  <c r="AP52" i="3" s="1"/>
  <c r="AO545" i="4"/>
  <c r="AO52" i="3" s="1"/>
  <c r="AN545" i="4"/>
  <c r="AN52" i="3" s="1"/>
  <c r="AL545" i="4"/>
  <c r="AL52" i="3"/>
  <c r="AK545" i="4"/>
  <c r="AK531" i="4" s="1"/>
  <c r="AK52" i="3"/>
  <c r="AJ545" i="4"/>
  <c r="AJ52" i="3"/>
  <c r="AH545" i="4"/>
  <c r="AH52" i="3" s="1"/>
  <c r="AG545" i="4"/>
  <c r="AG52" i="3" s="1"/>
  <c r="AF545" i="4"/>
  <c r="AF52" i="3" s="1"/>
  <c r="AD545" i="4"/>
  <c r="AD52" i="3"/>
  <c r="AC545" i="4"/>
  <c r="AC531" i="4" s="1"/>
  <c r="AC52" i="3"/>
  <c r="AB545" i="4"/>
  <c r="AB52" i="3"/>
  <c r="Z545" i="4"/>
  <c r="Z52" i="3" s="1"/>
  <c r="Y545" i="4"/>
  <c r="Y52" i="3" s="1"/>
  <c r="X545" i="4"/>
  <c r="X52" i="3" s="1"/>
  <c r="V545" i="4"/>
  <c r="V52" i="3"/>
  <c r="U545" i="4"/>
  <c r="U531" i="4" s="1"/>
  <c r="U52" i="3"/>
  <c r="T545" i="4"/>
  <c r="R545" i="4"/>
  <c r="Q545" i="4"/>
  <c r="P545" i="4"/>
  <c r="O545" i="4"/>
  <c r="N545" i="4"/>
  <c r="N52" i="3"/>
  <c r="M545" i="4"/>
  <c r="M52" i="3" s="1"/>
  <c r="L545" i="4"/>
  <c r="K545" i="4"/>
  <c r="J545" i="4"/>
  <c r="I545" i="4"/>
  <c r="H545" i="4"/>
  <c r="G545" i="4"/>
  <c r="BD543" i="4"/>
  <c r="BD51" i="3"/>
  <c r="BC543" i="4"/>
  <c r="BB543" i="4"/>
  <c r="BB51" i="3" s="1"/>
  <c r="BA543" i="4"/>
  <c r="AZ543" i="4"/>
  <c r="AZ51" i="3"/>
  <c r="AY543" i="4"/>
  <c r="AY51" i="3" s="1"/>
  <c r="AX543" i="4"/>
  <c r="AX51" i="3"/>
  <c r="AW543" i="4"/>
  <c r="AW51" i="3"/>
  <c r="AU543" i="4"/>
  <c r="AU51" i="3"/>
  <c r="AT543" i="4"/>
  <c r="AT51" i="3" s="1"/>
  <c r="AS543" i="4"/>
  <c r="AS51" i="3"/>
  <c r="AP543" i="4"/>
  <c r="AP51" i="3" s="1"/>
  <c r="AO543" i="4"/>
  <c r="AO51" i="3"/>
  <c r="AN543" i="4"/>
  <c r="AN51" i="3"/>
  <c r="AL543" i="4"/>
  <c r="AL51" i="3"/>
  <c r="AK543" i="4"/>
  <c r="AK51" i="3" s="1"/>
  <c r="AH543" i="4"/>
  <c r="AH51" i="3"/>
  <c r="AG543" i="4"/>
  <c r="AD543" i="4"/>
  <c r="AD51" i="3"/>
  <c r="AC543" i="4"/>
  <c r="AC51" i="3"/>
  <c r="AB543" i="4"/>
  <c r="AB51" i="3"/>
  <c r="Z543" i="4"/>
  <c r="Z51" i="3" s="1"/>
  <c r="Y543" i="4"/>
  <c r="Y51" i="3"/>
  <c r="X543" i="4"/>
  <c r="X51" i="3" s="1"/>
  <c r="V543" i="4"/>
  <c r="V51" i="3"/>
  <c r="U543" i="4"/>
  <c r="U51" i="3"/>
  <c r="T543" i="4"/>
  <c r="R543" i="4"/>
  <c r="Q543" i="4"/>
  <c r="P543" i="4"/>
  <c r="N543" i="4"/>
  <c r="N51" i="3"/>
  <c r="M543" i="4"/>
  <c r="M51" i="3" s="1"/>
  <c r="L543" i="4"/>
  <c r="K543" i="4"/>
  <c r="J543" i="4"/>
  <c r="H543" i="4"/>
  <c r="G543" i="4"/>
  <c r="BD540" i="4"/>
  <c r="BD50" i="3" s="1"/>
  <c r="BC540" i="4"/>
  <c r="BB540" i="4"/>
  <c r="BB50" i="3"/>
  <c r="BA540" i="4"/>
  <c r="BA531" i="4" s="1"/>
  <c r="BA458" i="4" s="1"/>
  <c r="AZ540" i="4"/>
  <c r="AZ50" i="3"/>
  <c r="AY540" i="4"/>
  <c r="AY50" i="3" s="1"/>
  <c r="AX540" i="4"/>
  <c r="AX50" i="3" s="1"/>
  <c r="AW540" i="4"/>
  <c r="AW50" i="3" s="1"/>
  <c r="AU540" i="4"/>
  <c r="AU50" i="3"/>
  <c r="AT540" i="4"/>
  <c r="AT531" i="4" s="1"/>
  <c r="AT50" i="3"/>
  <c r="AS540" i="4"/>
  <c r="AS50" i="3"/>
  <c r="AR540" i="4"/>
  <c r="AR50" i="3" s="1"/>
  <c r="AP540" i="4"/>
  <c r="AP50" i="3" s="1"/>
  <c r="AO540" i="4"/>
  <c r="AO50" i="3" s="1"/>
  <c r="AN540" i="4"/>
  <c r="AN50" i="3"/>
  <c r="AL540" i="4"/>
  <c r="AL50" i="3"/>
  <c r="AK540" i="4"/>
  <c r="AK50" i="3"/>
  <c r="AJ540" i="4"/>
  <c r="AJ50" i="3" s="1"/>
  <c r="AH540" i="4"/>
  <c r="AH50" i="3" s="1"/>
  <c r="AG540" i="4"/>
  <c r="AG50" i="3" s="1"/>
  <c r="AF540" i="4"/>
  <c r="AF50" i="3"/>
  <c r="AD540" i="4"/>
  <c r="AD50" i="3"/>
  <c r="AC540" i="4"/>
  <c r="AC50" i="3"/>
  <c r="AB540" i="4"/>
  <c r="AB50" i="3" s="1"/>
  <c r="Z540" i="4"/>
  <c r="Z50" i="3" s="1"/>
  <c r="Y540" i="4"/>
  <c r="Y50" i="3" s="1"/>
  <c r="X540" i="4"/>
  <c r="X50" i="3"/>
  <c r="V540" i="4"/>
  <c r="V50" i="3"/>
  <c r="U540" i="4"/>
  <c r="U50" i="3"/>
  <c r="T540" i="4"/>
  <c r="R540" i="4"/>
  <c r="Q540" i="4"/>
  <c r="P540" i="4"/>
  <c r="O540" i="4"/>
  <c r="N540" i="4"/>
  <c r="N50" i="3" s="1"/>
  <c r="M540" i="4"/>
  <c r="M50" i="3"/>
  <c r="L540" i="4"/>
  <c r="K540" i="4"/>
  <c r="J540" i="4"/>
  <c r="I540" i="4"/>
  <c r="H540" i="4"/>
  <c r="G540" i="4"/>
  <c r="BC538" i="4"/>
  <c r="BB538" i="4"/>
  <c r="BB49" i="3" s="1"/>
  <c r="BA538" i="4"/>
  <c r="AZ538" i="4"/>
  <c r="AZ49" i="3"/>
  <c r="AY538" i="4"/>
  <c r="AY49" i="3" s="1"/>
  <c r="AX538" i="4"/>
  <c r="AX49" i="3"/>
  <c r="AU538" i="4"/>
  <c r="AU49" i="3"/>
  <c r="AT538" i="4"/>
  <c r="AT49" i="3"/>
  <c r="AS538" i="4"/>
  <c r="AS49" i="3" s="1"/>
  <c r="AP538" i="4"/>
  <c r="AP49" i="3"/>
  <c r="AO538" i="4"/>
  <c r="AN538" i="4"/>
  <c r="AN49" i="3"/>
  <c r="AL538" i="4"/>
  <c r="AL49" i="3"/>
  <c r="AK538" i="4"/>
  <c r="AK49" i="3"/>
  <c r="AH538" i="4"/>
  <c r="AH49" i="3" s="1"/>
  <c r="AG538" i="4"/>
  <c r="AG49" i="3"/>
  <c r="AF538" i="4"/>
  <c r="AF49" i="3" s="1"/>
  <c r="AD538" i="4"/>
  <c r="AD49" i="3"/>
  <c r="AC538" i="4"/>
  <c r="AC49" i="3"/>
  <c r="AB538" i="4"/>
  <c r="AB49" i="3"/>
  <c r="Z538" i="4"/>
  <c r="Z49" i="3" s="1"/>
  <c r="Y538" i="4"/>
  <c r="Y49" i="3"/>
  <c r="X538" i="4"/>
  <c r="V538" i="4"/>
  <c r="V49" i="3"/>
  <c r="U538" i="4"/>
  <c r="U49" i="3"/>
  <c r="T538" i="4"/>
  <c r="R538" i="4"/>
  <c r="Q538" i="4"/>
  <c r="P538" i="4"/>
  <c r="O538" i="4"/>
  <c r="N538" i="4"/>
  <c r="N531" i="4" s="1"/>
  <c r="N49" i="3"/>
  <c r="M538" i="4"/>
  <c r="M49" i="3"/>
  <c r="L538" i="4"/>
  <c r="K538" i="4"/>
  <c r="J538" i="4"/>
  <c r="I538" i="4"/>
  <c r="H538" i="4"/>
  <c r="G538" i="4"/>
  <c r="BD536" i="4"/>
  <c r="BD48" i="3"/>
  <c r="BC536" i="4"/>
  <c r="BC531" i="4" s="1"/>
  <c r="BB536" i="4"/>
  <c r="BA536" i="4"/>
  <c r="AZ536" i="4"/>
  <c r="AZ48" i="3" s="1"/>
  <c r="AY536" i="4"/>
  <c r="AX536" i="4"/>
  <c r="AX48" i="3" s="1"/>
  <c r="AW536" i="4"/>
  <c r="AW48" i="3"/>
  <c r="AU536" i="4"/>
  <c r="AU48" i="3"/>
  <c r="AT536" i="4"/>
  <c r="AT48" i="3"/>
  <c r="AS536" i="4"/>
  <c r="AS48" i="3" s="1"/>
  <c r="AP536" i="4"/>
  <c r="AP48" i="3" s="1"/>
  <c r="AO536" i="4"/>
  <c r="AO48" i="3" s="1"/>
  <c r="AN536" i="4"/>
  <c r="AN48" i="3"/>
  <c r="AL536" i="4"/>
  <c r="AL48" i="3"/>
  <c r="AK536" i="4"/>
  <c r="AK48" i="3"/>
  <c r="AJ536" i="4"/>
  <c r="AJ48" i="3" s="1"/>
  <c r="AH536" i="4"/>
  <c r="AH48" i="3" s="1"/>
  <c r="AG536" i="4"/>
  <c r="AG48" i="3" s="1"/>
  <c r="AF536" i="4"/>
  <c r="AF48" i="3"/>
  <c r="AD536" i="4"/>
  <c r="AD48" i="3"/>
  <c r="AC536" i="4"/>
  <c r="AC48" i="3"/>
  <c r="AB536" i="4"/>
  <c r="AB48" i="3" s="1"/>
  <c r="Z536" i="4"/>
  <c r="Z48" i="3" s="1"/>
  <c r="Y536" i="4"/>
  <c r="Y48" i="3" s="1"/>
  <c r="X536" i="4"/>
  <c r="X48" i="3"/>
  <c r="V536" i="4"/>
  <c r="V48" i="3"/>
  <c r="U536" i="4"/>
  <c r="U48" i="3"/>
  <c r="T536" i="4"/>
  <c r="R536" i="4"/>
  <c r="Q536" i="4"/>
  <c r="P536" i="4"/>
  <c r="N536" i="4"/>
  <c r="N48" i="3" s="1"/>
  <c r="M536" i="4"/>
  <c r="M48" i="3"/>
  <c r="L536" i="4"/>
  <c r="K536" i="4"/>
  <c r="J536" i="4"/>
  <c r="I536" i="4"/>
  <c r="H536" i="4"/>
  <c r="BC534" i="4"/>
  <c r="BB534" i="4"/>
  <c r="BB47" i="3" s="1"/>
  <c r="BA534" i="4"/>
  <c r="AZ534" i="4"/>
  <c r="AZ47" i="3" s="1"/>
  <c r="AY534" i="4"/>
  <c r="AY47" i="3"/>
  <c r="AX534" i="4"/>
  <c r="AX47" i="3" s="1"/>
  <c r="AU534" i="4"/>
  <c r="AU47" i="3"/>
  <c r="AT534" i="4"/>
  <c r="AT47" i="3"/>
  <c r="AS534" i="4"/>
  <c r="AS47" i="3"/>
  <c r="AP534" i="4"/>
  <c r="AP47" i="3" s="1"/>
  <c r="AO534" i="4"/>
  <c r="AO47" i="3"/>
  <c r="AL534" i="4"/>
  <c r="AK534" i="4"/>
  <c r="AK47" i="3"/>
  <c r="AJ534" i="4"/>
  <c r="AJ47" i="3"/>
  <c r="AH534" i="4"/>
  <c r="AH47" i="3"/>
  <c r="AG534" i="4"/>
  <c r="AG47" i="3" s="1"/>
  <c r="AF534" i="4"/>
  <c r="AF47" i="3"/>
  <c r="AD534" i="4"/>
  <c r="AC534" i="4"/>
  <c r="AC47" i="3"/>
  <c r="AB534" i="4"/>
  <c r="AB47" i="3"/>
  <c r="Z534" i="4"/>
  <c r="Z47" i="3"/>
  <c r="Y534" i="4"/>
  <c r="Y47" i="3" s="1"/>
  <c r="X534" i="4"/>
  <c r="X47" i="3"/>
  <c r="V534" i="4"/>
  <c r="U534" i="4"/>
  <c r="U47" i="3"/>
  <c r="T534" i="4"/>
  <c r="R534" i="4"/>
  <c r="Q534" i="4"/>
  <c r="P534" i="4"/>
  <c r="N534" i="4"/>
  <c r="N47" i="3" s="1"/>
  <c r="L534" i="4"/>
  <c r="J534" i="4"/>
  <c r="I534" i="4"/>
  <c r="H534" i="4"/>
  <c r="BD532" i="4"/>
  <c r="BD46" i="3"/>
  <c r="BC532" i="4"/>
  <c r="BB532" i="4"/>
  <c r="BB46" i="3" s="1"/>
  <c r="BA532" i="4"/>
  <c r="AZ532" i="4"/>
  <c r="AZ46" i="3" s="1"/>
  <c r="AZ45" i="3" s="1"/>
  <c r="AY532" i="4"/>
  <c r="AY46" i="3"/>
  <c r="AX532" i="4"/>
  <c r="AW532" i="4"/>
  <c r="AW46" i="3"/>
  <c r="AU532" i="4"/>
  <c r="AU46" i="3"/>
  <c r="AT532" i="4"/>
  <c r="AT46" i="3"/>
  <c r="AS532" i="4"/>
  <c r="AS46" i="3" s="1"/>
  <c r="AR532" i="4"/>
  <c r="AR46" i="3"/>
  <c r="AP532" i="4"/>
  <c r="AO532" i="4"/>
  <c r="AO46" i="3"/>
  <c r="AN532" i="4"/>
  <c r="AN46" i="3"/>
  <c r="AL532" i="4"/>
  <c r="AL46" i="3"/>
  <c r="AK532" i="4"/>
  <c r="AK46" i="3" s="1"/>
  <c r="AJ532" i="4"/>
  <c r="AJ46" i="3"/>
  <c r="AH532" i="4"/>
  <c r="AG532" i="4"/>
  <c r="AG46" i="3"/>
  <c r="AF532" i="4"/>
  <c r="AF46" i="3"/>
  <c r="AD532" i="4"/>
  <c r="AD46" i="3"/>
  <c r="AC532" i="4"/>
  <c r="AC46" i="3" s="1"/>
  <c r="AC45" i="3" s="1"/>
  <c r="AB532" i="4"/>
  <c r="AB46" i="3"/>
  <c r="Z532" i="4"/>
  <c r="Z46" i="3" s="1"/>
  <c r="Y532" i="4"/>
  <c r="Y46" i="3"/>
  <c r="X532" i="4"/>
  <c r="X46" i="3"/>
  <c r="V532" i="4"/>
  <c r="V46" i="3"/>
  <c r="U532" i="4"/>
  <c r="U46" i="3" s="1"/>
  <c r="T532" i="4"/>
  <c r="R532" i="4"/>
  <c r="R531" i="4" s="1"/>
  <c r="Q532" i="4"/>
  <c r="Q531" i="4" s="1"/>
  <c r="P532" i="4"/>
  <c r="O532" i="4"/>
  <c r="N532" i="4"/>
  <c r="N46" i="3" s="1"/>
  <c r="L532" i="4"/>
  <c r="K532" i="4"/>
  <c r="J532" i="4"/>
  <c r="H532" i="4"/>
  <c r="G532" i="4"/>
  <c r="BC526" i="4"/>
  <c r="BB526" i="4"/>
  <c r="BB484" i="4" s="1"/>
  <c r="BB459" i="4" s="1"/>
  <c r="BB44" i="3"/>
  <c r="BA526" i="4"/>
  <c r="AZ526" i="4"/>
  <c r="AZ44" i="3"/>
  <c r="AY526" i="4"/>
  <c r="AY44" i="3"/>
  <c r="AX526" i="4"/>
  <c r="AX44" i="3"/>
  <c r="AU526" i="4"/>
  <c r="AU44" i="3" s="1"/>
  <c r="AT526" i="4"/>
  <c r="AT44" i="3"/>
  <c r="AS526" i="4"/>
  <c r="AS44" i="3" s="1"/>
  <c r="AP526" i="4"/>
  <c r="AP44" i="3"/>
  <c r="AO526" i="4"/>
  <c r="AO44" i="3"/>
  <c r="AN526" i="4"/>
  <c r="AN44" i="3"/>
  <c r="AL526" i="4"/>
  <c r="AL44" i="3" s="1"/>
  <c r="AK526" i="4"/>
  <c r="AK44" i="3"/>
  <c r="AH526" i="4"/>
  <c r="AH44" i="3" s="1"/>
  <c r="AG526" i="4"/>
  <c r="AG44" i="3"/>
  <c r="AF526" i="4"/>
  <c r="AF44" i="3"/>
  <c r="AD526" i="4"/>
  <c r="AD44" i="3"/>
  <c r="AC526" i="4"/>
  <c r="AC44" i="3" s="1"/>
  <c r="AB526" i="4"/>
  <c r="AB44" i="3"/>
  <c r="Z526" i="4"/>
  <c r="Z44" i="3" s="1"/>
  <c r="Y526" i="4"/>
  <c r="Y44" i="3"/>
  <c r="X526" i="4"/>
  <c r="X44" i="3"/>
  <c r="V526" i="4"/>
  <c r="V44" i="3"/>
  <c r="U526" i="4"/>
  <c r="U44" i="3" s="1"/>
  <c r="T526" i="4"/>
  <c r="R526" i="4"/>
  <c r="Q526" i="4"/>
  <c r="P526" i="4"/>
  <c r="N526" i="4"/>
  <c r="N44" i="3"/>
  <c r="M526" i="4"/>
  <c r="M44" i="3"/>
  <c r="L526" i="4"/>
  <c r="K526" i="4"/>
  <c r="J526" i="4"/>
  <c r="I526" i="4"/>
  <c r="H526" i="4"/>
  <c r="BD518" i="4"/>
  <c r="BD43" i="3"/>
  <c r="BC518" i="4"/>
  <c r="BB518" i="4"/>
  <c r="BB43" i="3"/>
  <c r="BA518" i="4"/>
  <c r="AZ518" i="4"/>
  <c r="AZ43" i="3" s="1"/>
  <c r="AY518" i="4"/>
  <c r="AY43" i="3" s="1"/>
  <c r="AX518" i="4"/>
  <c r="AX43" i="3"/>
  <c r="AW518" i="4"/>
  <c r="AW43" i="3"/>
  <c r="AU518" i="4"/>
  <c r="AU43" i="3"/>
  <c r="AT518" i="4"/>
  <c r="AT43" i="3" s="1"/>
  <c r="AS518" i="4"/>
  <c r="AS43" i="3" s="1"/>
  <c r="AR518" i="4"/>
  <c r="AR43" i="3" s="1"/>
  <c r="AP518" i="4"/>
  <c r="AP43" i="3"/>
  <c r="AO518" i="4"/>
  <c r="AO43" i="3"/>
  <c r="AN518" i="4"/>
  <c r="AN43" i="3"/>
  <c r="AL518" i="4"/>
  <c r="AL43" i="3" s="1"/>
  <c r="AK518" i="4"/>
  <c r="AK43" i="3" s="1"/>
  <c r="AJ518" i="4"/>
  <c r="AJ43" i="3" s="1"/>
  <c r="AH518" i="4"/>
  <c r="AH43" i="3"/>
  <c r="AG518" i="4"/>
  <c r="AG43" i="3"/>
  <c r="AF518" i="4"/>
  <c r="AF43" i="3"/>
  <c r="AD518" i="4"/>
  <c r="AD43" i="3" s="1"/>
  <c r="AC518" i="4"/>
  <c r="AC43" i="3" s="1"/>
  <c r="AB518" i="4"/>
  <c r="AB43" i="3" s="1"/>
  <c r="Z518" i="4"/>
  <c r="Z43" i="3"/>
  <c r="Y518" i="4"/>
  <c r="Y43" i="3"/>
  <c r="X518" i="4"/>
  <c r="X43" i="3"/>
  <c r="V518" i="4"/>
  <c r="V43" i="3" s="1"/>
  <c r="U518" i="4"/>
  <c r="U43" i="3" s="1"/>
  <c r="T518" i="4"/>
  <c r="R518" i="4"/>
  <c r="Q518" i="4"/>
  <c r="P518" i="4"/>
  <c r="O518" i="4"/>
  <c r="N518" i="4"/>
  <c r="N43" i="3" s="1"/>
  <c r="M518" i="4"/>
  <c r="M43" i="3"/>
  <c r="L518" i="4"/>
  <c r="K518" i="4"/>
  <c r="J518" i="4"/>
  <c r="I518" i="4"/>
  <c r="H518" i="4"/>
  <c r="G518" i="4"/>
  <c r="G512" i="4"/>
  <c r="BD512" i="4"/>
  <c r="BD42" i="3"/>
  <c r="BC512" i="4"/>
  <c r="BB512" i="4"/>
  <c r="BB42" i="3"/>
  <c r="BA512" i="4"/>
  <c r="AZ512" i="4"/>
  <c r="AZ42" i="3" s="1"/>
  <c r="AY512" i="4"/>
  <c r="AY42" i="3" s="1"/>
  <c r="AX512" i="4"/>
  <c r="AX42" i="3"/>
  <c r="AU512" i="4"/>
  <c r="AU42" i="3"/>
  <c r="AT512" i="4"/>
  <c r="AT42" i="3"/>
  <c r="AS512" i="4"/>
  <c r="AS42" i="3" s="1"/>
  <c r="AP512" i="4"/>
  <c r="AP42" i="3" s="1"/>
  <c r="AO512" i="4"/>
  <c r="AO42" i="3" s="1"/>
  <c r="AL512" i="4"/>
  <c r="AL42" i="3"/>
  <c r="AK512" i="4"/>
  <c r="AK42" i="3"/>
  <c r="AH512" i="4"/>
  <c r="AH42" i="3"/>
  <c r="AG512" i="4"/>
  <c r="AG42" i="3" s="1"/>
  <c r="AD512" i="4"/>
  <c r="AD42" i="3" s="1"/>
  <c r="AC512" i="4"/>
  <c r="AC42" i="3" s="1"/>
  <c r="AB512" i="4"/>
  <c r="AB42" i="3"/>
  <c r="Z512" i="4"/>
  <c r="Z42" i="3"/>
  <c r="Y512" i="4"/>
  <c r="Y42" i="3"/>
  <c r="X512" i="4"/>
  <c r="X42" i="3" s="1"/>
  <c r="V512" i="4"/>
  <c r="V42" i="3" s="1"/>
  <c r="U512" i="4"/>
  <c r="U42" i="3" s="1"/>
  <c r="T512" i="4"/>
  <c r="R512" i="4"/>
  <c r="Q512" i="4"/>
  <c r="P512" i="4"/>
  <c r="N512" i="4"/>
  <c r="N42" i="3"/>
  <c r="M512" i="4"/>
  <c r="M42" i="3" s="1"/>
  <c r="L512" i="4"/>
  <c r="K512" i="4"/>
  <c r="J512" i="4"/>
  <c r="H512" i="4"/>
  <c r="BD508" i="4"/>
  <c r="BD506" i="4"/>
  <c r="BD41" i="3"/>
  <c r="BC508" i="4"/>
  <c r="BC506" i="4" s="1"/>
  <c r="BC484" i="4" s="1"/>
  <c r="BC459" i="4" s="1"/>
  <c r="BB508" i="4"/>
  <c r="BB506" i="4"/>
  <c r="BB41" i="3" s="1"/>
  <c r="BA508" i="4"/>
  <c r="BA506" i="4" s="1"/>
  <c r="BA484" i="4" s="1"/>
  <c r="BA459" i="4" s="1"/>
  <c r="AZ508" i="4"/>
  <c r="AZ506" i="4" s="1"/>
  <c r="AZ41" i="3" s="1"/>
  <c r="AY508" i="4"/>
  <c r="AY506" i="4"/>
  <c r="AY484" i="4" s="1"/>
  <c r="AY41" i="3"/>
  <c r="AX508" i="4"/>
  <c r="AX506" i="4"/>
  <c r="AX41" i="3"/>
  <c r="AW508" i="4"/>
  <c r="AW506" i="4"/>
  <c r="AW41" i="3" s="1"/>
  <c r="AU508" i="4"/>
  <c r="AU506" i="4" s="1"/>
  <c r="AU41" i="3" s="1"/>
  <c r="AT508" i="4"/>
  <c r="AT506" i="4"/>
  <c r="AT484" i="4" s="1"/>
  <c r="AT459" i="4" s="1"/>
  <c r="AT41" i="3"/>
  <c r="AS508" i="4"/>
  <c r="AS506" i="4"/>
  <c r="AS41" i="3"/>
  <c r="AR508" i="4"/>
  <c r="AR506" i="4"/>
  <c r="AR41" i="3" s="1"/>
  <c r="AP508" i="4"/>
  <c r="AP506" i="4" s="1"/>
  <c r="AP41" i="3" s="1"/>
  <c r="AO508" i="4"/>
  <c r="AO506" i="4"/>
  <c r="AO41" i="3"/>
  <c r="AN508" i="4"/>
  <c r="AN506" i="4"/>
  <c r="AN41" i="3"/>
  <c r="AL508" i="4"/>
  <c r="AL506" i="4"/>
  <c r="AL41" i="3" s="1"/>
  <c r="AK508" i="4"/>
  <c r="AK506" i="4" s="1"/>
  <c r="AJ508" i="4"/>
  <c r="AJ506" i="4"/>
  <c r="AJ41" i="3"/>
  <c r="AH508" i="4"/>
  <c r="AH506" i="4"/>
  <c r="AH41" i="3"/>
  <c r="AG508" i="4"/>
  <c r="AG506" i="4"/>
  <c r="AG41" i="3" s="1"/>
  <c r="AF508" i="4"/>
  <c r="AF506" i="4" s="1"/>
  <c r="AF41" i="3" s="1"/>
  <c r="AD508" i="4"/>
  <c r="AD506" i="4"/>
  <c r="AD41" i="3"/>
  <c r="AC508" i="4"/>
  <c r="AC506" i="4"/>
  <c r="AC41" i="3"/>
  <c r="AB508" i="4"/>
  <c r="AB506" i="4"/>
  <c r="AB484" i="4" s="1"/>
  <c r="AB459" i="4" s="1"/>
  <c r="Z508" i="4"/>
  <c r="Z506" i="4" s="1"/>
  <c r="Z41" i="3" s="1"/>
  <c r="Y508" i="4"/>
  <c r="Y506" i="4"/>
  <c r="Y41" i="3"/>
  <c r="X508" i="4"/>
  <c r="X506" i="4"/>
  <c r="X41" i="3"/>
  <c r="V508" i="4"/>
  <c r="V506" i="4"/>
  <c r="V41" i="3" s="1"/>
  <c r="U508" i="4"/>
  <c r="U506" i="4" s="1"/>
  <c r="U41" i="3" s="1"/>
  <c r="T508" i="4"/>
  <c r="R508" i="4"/>
  <c r="R506" i="4"/>
  <c r="Q508" i="4"/>
  <c r="Q506" i="4"/>
  <c r="P508" i="4"/>
  <c r="P506" i="4" s="1"/>
  <c r="P484" i="4" s="1"/>
  <c r="P459" i="4" s="1"/>
  <c r="O508" i="4"/>
  <c r="O506" i="4" s="1"/>
  <c r="N508" i="4"/>
  <c r="N506" i="4" s="1"/>
  <c r="N41" i="3" s="1"/>
  <c r="M508" i="4"/>
  <c r="M506" i="4"/>
  <c r="M41" i="3"/>
  <c r="L508" i="4"/>
  <c r="L506" i="4"/>
  <c r="K508" i="4"/>
  <c r="K506" i="4" s="1"/>
  <c r="J508" i="4"/>
  <c r="J506" i="4" s="1"/>
  <c r="I508" i="4"/>
  <c r="I506" i="4" s="1"/>
  <c r="H508" i="4"/>
  <c r="H506" i="4"/>
  <c r="G508" i="4"/>
  <c r="G506" i="4"/>
  <c r="BD499" i="4"/>
  <c r="BD40" i="3"/>
  <c r="BC499" i="4"/>
  <c r="BB499" i="4"/>
  <c r="BB40" i="3"/>
  <c r="BA499" i="4"/>
  <c r="AZ499" i="4"/>
  <c r="AZ40" i="3" s="1"/>
  <c r="AY499" i="4"/>
  <c r="AY40" i="3"/>
  <c r="AX499" i="4"/>
  <c r="AX40" i="3"/>
  <c r="AU499" i="4"/>
  <c r="AU40" i="3"/>
  <c r="AT499" i="4"/>
  <c r="AT40" i="3" s="1"/>
  <c r="AS499" i="4"/>
  <c r="AS40" i="3" s="1"/>
  <c r="AP499" i="4"/>
  <c r="AP40" i="3" s="1"/>
  <c r="AO499" i="4"/>
  <c r="AO40" i="3"/>
  <c r="AN499" i="4"/>
  <c r="AN40" i="3"/>
  <c r="AL499" i="4"/>
  <c r="AL40" i="3"/>
  <c r="AK499" i="4"/>
  <c r="AK40" i="3" s="1"/>
  <c r="AH499" i="4"/>
  <c r="AH40" i="3" s="1"/>
  <c r="AG499" i="4"/>
  <c r="AG40" i="3" s="1"/>
  <c r="AD499" i="4"/>
  <c r="AD40" i="3"/>
  <c r="AC499" i="4"/>
  <c r="AC40" i="3"/>
  <c r="AB499" i="4"/>
  <c r="AB40" i="3"/>
  <c r="Z499" i="4"/>
  <c r="Z40" i="3" s="1"/>
  <c r="Y499" i="4"/>
  <c r="Y40" i="3" s="1"/>
  <c r="X499" i="4"/>
  <c r="X40" i="3" s="1"/>
  <c r="V499" i="4"/>
  <c r="V40" i="3"/>
  <c r="U499" i="4"/>
  <c r="U40" i="3"/>
  <c r="T499" i="4"/>
  <c r="R499" i="4"/>
  <c r="Q499" i="4"/>
  <c r="P499" i="4"/>
  <c r="N499" i="4"/>
  <c r="N40" i="3" s="1"/>
  <c r="M499" i="4"/>
  <c r="M40" i="3" s="1"/>
  <c r="J499" i="4"/>
  <c r="I499" i="4"/>
  <c r="H499" i="4"/>
  <c r="H496" i="4"/>
  <c r="BD491" i="4"/>
  <c r="BD487" i="4"/>
  <c r="BD38" i="3"/>
  <c r="BC491" i="4"/>
  <c r="BC487" i="4"/>
  <c r="BB491" i="4"/>
  <c r="BB487" i="4"/>
  <c r="BB38" i="3" s="1"/>
  <c r="BA491" i="4"/>
  <c r="BA487" i="4"/>
  <c r="AZ491" i="4"/>
  <c r="AZ487" i="4"/>
  <c r="AY491" i="4"/>
  <c r="AY487" i="4"/>
  <c r="AY38" i="3" s="1"/>
  <c r="AX491" i="4"/>
  <c r="AX487" i="4" s="1"/>
  <c r="AW491" i="4"/>
  <c r="AW487" i="4" s="1"/>
  <c r="AW38" i="3" s="1"/>
  <c r="AU491" i="4"/>
  <c r="AU487" i="4"/>
  <c r="AT491" i="4"/>
  <c r="AT487" i="4"/>
  <c r="AT38" i="3" s="1"/>
  <c r="AS491" i="4"/>
  <c r="AS487" i="4" s="1"/>
  <c r="AP491" i="4"/>
  <c r="AP487" i="4" s="1"/>
  <c r="AO491" i="4"/>
  <c r="AO487" i="4"/>
  <c r="AO38" i="3"/>
  <c r="AN491" i="4"/>
  <c r="AL491" i="4"/>
  <c r="AL487" i="4"/>
  <c r="AL38" i="3"/>
  <c r="AK491" i="4"/>
  <c r="AK487" i="4"/>
  <c r="AK38" i="3" s="1"/>
  <c r="AJ491" i="4"/>
  <c r="AJ487" i="4" s="1"/>
  <c r="AJ38" i="3" s="1"/>
  <c r="AH491" i="4"/>
  <c r="AH487" i="4"/>
  <c r="AH484" i="4" s="1"/>
  <c r="AH38" i="3"/>
  <c r="AH36" i="3" s="1"/>
  <c r="AH33" i="3" s="1"/>
  <c r="AG491" i="4"/>
  <c r="AG487" i="4"/>
  <c r="AG38" i="3"/>
  <c r="AF491" i="4"/>
  <c r="AF487" i="4"/>
  <c r="AF38" i="3" s="1"/>
  <c r="AD491" i="4"/>
  <c r="AD487" i="4" s="1"/>
  <c r="AC491" i="4"/>
  <c r="AC487" i="4"/>
  <c r="AC484" i="4" s="1"/>
  <c r="AC459" i="4" s="1"/>
  <c r="AC38" i="3"/>
  <c r="AB491" i="4"/>
  <c r="AB487" i="4"/>
  <c r="AB38" i="3"/>
  <c r="Z491" i="4"/>
  <c r="Z487" i="4"/>
  <c r="Z38" i="3" s="1"/>
  <c r="Y491" i="4"/>
  <c r="Y487" i="4" s="1"/>
  <c r="Y38" i="3" s="1"/>
  <c r="X491" i="4"/>
  <c r="X487" i="4"/>
  <c r="X484" i="4" s="1"/>
  <c r="X459" i="4" s="1"/>
  <c r="X38" i="3"/>
  <c r="V491" i="4"/>
  <c r="V487" i="4"/>
  <c r="V38" i="3"/>
  <c r="U491" i="4"/>
  <c r="U487" i="4"/>
  <c r="U484" i="4" s="1"/>
  <c r="U459" i="4" s="1"/>
  <c r="T491" i="4"/>
  <c r="T487" i="4" s="1"/>
  <c r="R491" i="4"/>
  <c r="R487" i="4"/>
  <c r="Q491" i="4"/>
  <c r="Q487" i="4"/>
  <c r="P491" i="4"/>
  <c r="P487" i="4"/>
  <c r="O491" i="4"/>
  <c r="N491" i="4"/>
  <c r="N487" i="4"/>
  <c r="N38" i="3" s="1"/>
  <c r="M491" i="4"/>
  <c r="M487" i="4" s="1"/>
  <c r="M38" i="3" s="1"/>
  <c r="L491" i="4"/>
  <c r="L487" i="4"/>
  <c r="J491" i="4"/>
  <c r="J487" i="4" s="1"/>
  <c r="J484" i="4" s="1"/>
  <c r="J459" i="4" s="1"/>
  <c r="I491" i="4"/>
  <c r="I487" i="4"/>
  <c r="H491" i="4"/>
  <c r="H487" i="4"/>
  <c r="H484" i="4" s="1"/>
  <c r="H459" i="4" s="1"/>
  <c r="BC496" i="4"/>
  <c r="BB496" i="4"/>
  <c r="BB39" i="3"/>
  <c r="BA496" i="4"/>
  <c r="AZ496" i="4"/>
  <c r="AZ39" i="3" s="1"/>
  <c r="AY496" i="4"/>
  <c r="AY39" i="3"/>
  <c r="AX496" i="4"/>
  <c r="AX39" i="3"/>
  <c r="AU496" i="4"/>
  <c r="AU39" i="3"/>
  <c r="AT496" i="4"/>
  <c r="AT39" i="3" s="1"/>
  <c r="AS496" i="4"/>
  <c r="AS39" i="3"/>
  <c r="AP496" i="4"/>
  <c r="AP39" i="3" s="1"/>
  <c r="AO496" i="4"/>
  <c r="AO39" i="3"/>
  <c r="AN496" i="4"/>
  <c r="AN39" i="3"/>
  <c r="AL496" i="4"/>
  <c r="AL39" i="3"/>
  <c r="AK496" i="4"/>
  <c r="AK39" i="3" s="1"/>
  <c r="AJ496" i="4"/>
  <c r="AJ39" i="3"/>
  <c r="AH496" i="4"/>
  <c r="AH39" i="3" s="1"/>
  <c r="AG496" i="4"/>
  <c r="AG39" i="3"/>
  <c r="AF496" i="4"/>
  <c r="AF39" i="3"/>
  <c r="AD496" i="4"/>
  <c r="AD39" i="3"/>
  <c r="AC496" i="4"/>
  <c r="AC39" i="3" s="1"/>
  <c r="AB496" i="4"/>
  <c r="AB39" i="3"/>
  <c r="Z496" i="4"/>
  <c r="Y496" i="4"/>
  <c r="Y39" i="3"/>
  <c r="X496" i="4"/>
  <c r="X39" i="3"/>
  <c r="V496" i="4"/>
  <c r="V39" i="3"/>
  <c r="U496" i="4"/>
  <c r="U39" i="3" s="1"/>
  <c r="T496" i="4"/>
  <c r="R496" i="4"/>
  <c r="R484" i="4" s="1"/>
  <c r="Q496" i="4"/>
  <c r="P496" i="4"/>
  <c r="N496" i="4"/>
  <c r="N39" i="3"/>
  <c r="M496" i="4"/>
  <c r="M39" i="3"/>
  <c r="L496" i="4"/>
  <c r="J496" i="4"/>
  <c r="I496" i="4"/>
  <c r="H485" i="4"/>
  <c r="I485" i="4"/>
  <c r="J485" i="4"/>
  <c r="K485" i="4"/>
  <c r="L485" i="4"/>
  <c r="P485" i="4"/>
  <c r="Q485" i="4"/>
  <c r="R485" i="4"/>
  <c r="T485" i="4"/>
  <c r="U485" i="4"/>
  <c r="U37" i="3"/>
  <c r="V485" i="4"/>
  <c r="V37" i="3" s="1"/>
  <c r="X485" i="4"/>
  <c r="X37" i="3"/>
  <c r="Y485" i="4"/>
  <c r="Z485" i="4"/>
  <c r="Z37" i="3"/>
  <c r="AB485" i="4"/>
  <c r="AB37" i="3"/>
  <c r="AC485" i="4"/>
  <c r="AC37" i="3"/>
  <c r="AD485" i="4"/>
  <c r="AD37" i="3" s="1"/>
  <c r="AF485" i="4"/>
  <c r="AF37" i="3"/>
  <c r="AG485" i="4"/>
  <c r="AH485" i="4"/>
  <c r="AH37" i="3"/>
  <c r="AJ485" i="4"/>
  <c r="AJ37" i="3"/>
  <c r="AK485" i="4"/>
  <c r="AK37" i="3"/>
  <c r="AL485" i="4"/>
  <c r="AL37" i="3" s="1"/>
  <c r="AN485" i="4"/>
  <c r="AN37" i="3"/>
  <c r="AO485" i="4"/>
  <c r="AP485" i="4"/>
  <c r="AP37" i="3"/>
  <c r="AR485" i="4"/>
  <c r="AR37" i="3"/>
  <c r="AS485" i="4"/>
  <c r="AS37" i="3"/>
  <c r="AT485" i="4"/>
  <c r="AT37" i="3" s="1"/>
  <c r="AU485" i="4"/>
  <c r="AU37" i="3"/>
  <c r="AW485" i="4"/>
  <c r="AW37" i="3" s="1"/>
  <c r="AX485" i="4"/>
  <c r="AX37" i="3"/>
  <c r="AY485" i="4"/>
  <c r="AY37" i="3"/>
  <c r="AY36" i="3" s="1"/>
  <c r="AY33" i="3" s="1"/>
  <c r="AZ485" i="4"/>
  <c r="AZ37" i="3"/>
  <c r="BA485" i="4"/>
  <c r="BB485" i="4"/>
  <c r="BB37" i="3"/>
  <c r="BC485" i="4"/>
  <c r="BD485" i="4"/>
  <c r="BD37" i="3" s="1"/>
  <c r="H460" i="4"/>
  <c r="I460" i="4"/>
  <c r="J460" i="4"/>
  <c r="K460" i="4"/>
  <c r="L460" i="4"/>
  <c r="M460" i="4"/>
  <c r="N460" i="4"/>
  <c r="O460" i="4"/>
  <c r="P460" i="4"/>
  <c r="Q460" i="4"/>
  <c r="R460" i="4"/>
  <c r="U460" i="4"/>
  <c r="V460" i="4"/>
  <c r="X460" i="4"/>
  <c r="Y460" i="4"/>
  <c r="Z460" i="4"/>
  <c r="AB460" i="4"/>
  <c r="AC460" i="4"/>
  <c r="AD460" i="4"/>
  <c r="AF460" i="4"/>
  <c r="AG460" i="4"/>
  <c r="AH460" i="4"/>
  <c r="AJ460" i="4"/>
  <c r="AK460" i="4"/>
  <c r="AL460" i="4"/>
  <c r="AN460" i="4"/>
  <c r="AO460" i="4"/>
  <c r="AP460" i="4"/>
  <c r="AS460" i="4"/>
  <c r="AT460" i="4"/>
  <c r="AU460" i="4"/>
  <c r="AW460" i="4"/>
  <c r="AX460" i="4"/>
  <c r="AY460" i="4"/>
  <c r="AZ460" i="4"/>
  <c r="BA460" i="4"/>
  <c r="BB460" i="4"/>
  <c r="BC460" i="4"/>
  <c r="BD460" i="4"/>
  <c r="G460" i="4"/>
  <c r="G485" i="4"/>
  <c r="BE456" i="4"/>
  <c r="BE455" i="4" s="1"/>
  <c r="BD456" i="4"/>
  <c r="BC456" i="4"/>
  <c r="BC455" i="4" s="1"/>
  <c r="BB456" i="4"/>
  <c r="BA456" i="4"/>
  <c r="AZ456" i="4"/>
  <c r="AY456" i="4"/>
  <c r="AX456" i="4"/>
  <c r="AW456" i="4"/>
  <c r="AU456" i="4"/>
  <c r="AT456" i="4"/>
  <c r="AS456" i="4"/>
  <c r="AR456" i="4"/>
  <c r="AR455" i="4" s="1"/>
  <c r="AP456" i="4"/>
  <c r="AO456" i="4"/>
  <c r="AN456" i="4"/>
  <c r="AL456" i="4"/>
  <c r="AK456" i="4"/>
  <c r="AJ456" i="4"/>
  <c r="AJ455" i="4" s="1"/>
  <c r="AH456" i="4"/>
  <c r="AG456" i="4"/>
  <c r="AF456" i="4"/>
  <c r="AD456" i="4"/>
  <c r="AC456" i="4"/>
  <c r="AB456" i="4"/>
  <c r="AB455" i="4" s="1"/>
  <c r="Z456" i="4"/>
  <c r="Y456" i="4"/>
  <c r="X456" i="4"/>
  <c r="V456" i="4"/>
  <c r="U456" i="4"/>
  <c r="T456" i="4"/>
  <c r="T455" i="4" s="1"/>
  <c r="T451" i="4" s="1"/>
  <c r="R456" i="4"/>
  <c r="R455" i="4" s="1"/>
  <c r="Q456" i="4"/>
  <c r="Q455" i="4"/>
  <c r="P456" i="4"/>
  <c r="P455" i="4"/>
  <c r="O456" i="4"/>
  <c r="O455" i="4"/>
  <c r="N456" i="4"/>
  <c r="M456" i="4"/>
  <c r="L456" i="4"/>
  <c r="L455" i="4" s="1"/>
  <c r="K456" i="4"/>
  <c r="K455" i="4" s="1"/>
  <c r="K451" i="4" s="1"/>
  <c r="K320" i="4" s="1"/>
  <c r="J456" i="4"/>
  <c r="J455" i="4"/>
  <c r="I456" i="4"/>
  <c r="I455" i="4"/>
  <c r="H456" i="4"/>
  <c r="H455" i="4"/>
  <c r="G456" i="4"/>
  <c r="G455" i="4" s="1"/>
  <c r="G451" i="4" s="1"/>
  <c r="BD453" i="4"/>
  <c r="BC453" i="4"/>
  <c r="BB453" i="4"/>
  <c r="BB29" i="3" s="1"/>
  <c r="BB28" i="3" s="1"/>
  <c r="BA453" i="4"/>
  <c r="AZ453" i="4"/>
  <c r="AZ29" i="3" s="1"/>
  <c r="AZ28" i="3" s="1"/>
  <c r="AZ27" i="3" s="1"/>
  <c r="AY453" i="4"/>
  <c r="AX453" i="4"/>
  <c r="AW453" i="4"/>
  <c r="AU453" i="4"/>
  <c r="AT453" i="4"/>
  <c r="AS453" i="4"/>
  <c r="AS452" i="4" s="1"/>
  <c r="AR453" i="4"/>
  <c r="AP453" i="4"/>
  <c r="AO453" i="4"/>
  <c r="AN453" i="4"/>
  <c r="AL453" i="4"/>
  <c r="AK453" i="4"/>
  <c r="AK452" i="4" s="1"/>
  <c r="AK451" i="4" s="1"/>
  <c r="AJ453" i="4"/>
  <c r="AH453" i="4"/>
  <c r="AG453" i="4"/>
  <c r="AF453" i="4"/>
  <c r="AD453" i="4"/>
  <c r="AC453" i="4"/>
  <c r="AC452" i="4" s="1"/>
  <c r="AB453" i="4"/>
  <c r="Z453" i="4"/>
  <c r="Y453" i="4"/>
  <c r="X453" i="4"/>
  <c r="X452" i="4"/>
  <c r="V453" i="4"/>
  <c r="V29" i="3" s="1"/>
  <c r="V28" i="3" s="1"/>
  <c r="V27" i="3" s="1"/>
  <c r="U453" i="4"/>
  <c r="T453" i="4"/>
  <c r="T452" i="4"/>
  <c r="R453" i="4"/>
  <c r="Q453" i="4"/>
  <c r="P453" i="4"/>
  <c r="P452" i="4" s="1"/>
  <c r="P451" i="4" s="1"/>
  <c r="O453" i="4"/>
  <c r="O452" i="4" s="1"/>
  <c r="O451" i="4" s="1"/>
  <c r="N453" i="4"/>
  <c r="M453" i="4"/>
  <c r="L453" i="4"/>
  <c r="L452" i="4"/>
  <c r="L451" i="4" s="1"/>
  <c r="K453" i="4"/>
  <c r="K452" i="4"/>
  <c r="J453" i="4"/>
  <c r="J452" i="4" s="1"/>
  <c r="J451" i="4" s="1"/>
  <c r="I453" i="4"/>
  <c r="I452" i="4" s="1"/>
  <c r="I451" i="4" s="1"/>
  <c r="H453" i="4"/>
  <c r="H452" i="4" s="1"/>
  <c r="H451" i="4" s="1"/>
  <c r="G453" i="4"/>
  <c r="G452" i="4"/>
  <c r="BD447" i="4"/>
  <c r="BD446" i="4" s="1"/>
  <c r="BC447" i="4"/>
  <c r="BC446" i="4" s="1"/>
  <c r="BB447" i="4"/>
  <c r="BB26" i="3"/>
  <c r="BB25" i="3"/>
  <c r="AZ447" i="4"/>
  <c r="AY447" i="4"/>
  <c r="AY446" i="4" s="1"/>
  <c r="AX447" i="4"/>
  <c r="AW447" i="4"/>
  <c r="AU447" i="4"/>
  <c r="AT447" i="4"/>
  <c r="AS447" i="4"/>
  <c r="AR447" i="4"/>
  <c r="AR26" i="3" s="1"/>
  <c r="AR25" i="3" s="1"/>
  <c r="AP447" i="4"/>
  <c r="AO447" i="4"/>
  <c r="AN447" i="4"/>
  <c r="AL447" i="4"/>
  <c r="AK447" i="4"/>
  <c r="AJ447" i="4"/>
  <c r="AJ446" i="4" s="1"/>
  <c r="AH447" i="4"/>
  <c r="AG447" i="4"/>
  <c r="AF447" i="4"/>
  <c r="AD447" i="4"/>
  <c r="AC447" i="4"/>
  <c r="AB447" i="4"/>
  <c r="AB446" i="4" s="1"/>
  <c r="Z447" i="4"/>
  <c r="Y447" i="4"/>
  <c r="X447" i="4"/>
  <c r="V447" i="4"/>
  <c r="U447" i="4"/>
  <c r="T447" i="4"/>
  <c r="T446" i="4" s="1"/>
  <c r="R447" i="4"/>
  <c r="Q447" i="4"/>
  <c r="P447" i="4"/>
  <c r="P446" i="4"/>
  <c r="O447" i="4"/>
  <c r="O446" i="4"/>
  <c r="N447" i="4"/>
  <c r="M447" i="4"/>
  <c r="L447" i="4"/>
  <c r="L446" i="4" s="1"/>
  <c r="K447" i="4"/>
  <c r="K446" i="4" s="1"/>
  <c r="K321" i="4" s="1"/>
  <c r="J447" i="4"/>
  <c r="J446" i="4" s="1"/>
  <c r="I447" i="4"/>
  <c r="I446" i="4"/>
  <c r="H447" i="4"/>
  <c r="H446" i="4"/>
  <c r="X446" i="4"/>
  <c r="G447" i="4"/>
  <c r="G446" i="4" s="1"/>
  <c r="BC420" i="4"/>
  <c r="BB420" i="4"/>
  <c r="BB24" i="3"/>
  <c r="BA420" i="4"/>
  <c r="AZ420" i="4"/>
  <c r="AZ24" i="3"/>
  <c r="AY420" i="4"/>
  <c r="AY24" i="3"/>
  <c r="AX420" i="4"/>
  <c r="AX24" i="3"/>
  <c r="AU420" i="4"/>
  <c r="AU24" i="3" s="1"/>
  <c r="AT420" i="4"/>
  <c r="AT24" i="3" s="1"/>
  <c r="AS420" i="4"/>
  <c r="AS24" i="3" s="1"/>
  <c r="AP420" i="4"/>
  <c r="AP24" i="3"/>
  <c r="AO420" i="4"/>
  <c r="AO24" i="3"/>
  <c r="AN420" i="4"/>
  <c r="AN24" i="3"/>
  <c r="AL420" i="4"/>
  <c r="AL24" i="3" s="1"/>
  <c r="AK420" i="4"/>
  <c r="AK24" i="3" s="1"/>
  <c r="AH420" i="4"/>
  <c r="AH24" i="3" s="1"/>
  <c r="AG420" i="4"/>
  <c r="AG24" i="3"/>
  <c r="AD420" i="4"/>
  <c r="AD24" i="3"/>
  <c r="AC420" i="4"/>
  <c r="AC24" i="3"/>
  <c r="AB420" i="4"/>
  <c r="AB24" i="3" s="1"/>
  <c r="Z420" i="4"/>
  <c r="Z24" i="3" s="1"/>
  <c r="Y420" i="4"/>
  <c r="Y24" i="3" s="1"/>
  <c r="X420" i="4"/>
  <c r="V420" i="4"/>
  <c r="V24" i="3"/>
  <c r="U420" i="4"/>
  <c r="U24" i="3" s="1"/>
  <c r="T420" i="4"/>
  <c r="R420" i="4"/>
  <c r="R24" i="3" s="1"/>
  <c r="Q420" i="4"/>
  <c r="Q24" i="3" s="1"/>
  <c r="P420" i="4"/>
  <c r="N420" i="4"/>
  <c r="N24" i="3" s="1"/>
  <c r="M420" i="4"/>
  <c r="M24" i="3"/>
  <c r="L420" i="4"/>
  <c r="K420" i="4"/>
  <c r="J420" i="4"/>
  <c r="BD391" i="4"/>
  <c r="BD23" i="3" s="1"/>
  <c r="BC391" i="4"/>
  <c r="BB391" i="4"/>
  <c r="BB23" i="3"/>
  <c r="BA391" i="4"/>
  <c r="AZ391" i="4"/>
  <c r="AZ23" i="3"/>
  <c r="AY391" i="4"/>
  <c r="AY23" i="3"/>
  <c r="AX391" i="4"/>
  <c r="AX23" i="3"/>
  <c r="AW391" i="4"/>
  <c r="AW23" i="3" s="1"/>
  <c r="AU391" i="4"/>
  <c r="AU23" i="3" s="1"/>
  <c r="AT391" i="4"/>
  <c r="AT23" i="3" s="1"/>
  <c r="AS391" i="4"/>
  <c r="AS23" i="3"/>
  <c r="AR391" i="4"/>
  <c r="AR23" i="3"/>
  <c r="AP391" i="4"/>
  <c r="AP23" i="3"/>
  <c r="AO391" i="4"/>
  <c r="AO23" i="3" s="1"/>
  <c r="AN391" i="4"/>
  <c r="AN23" i="3" s="1"/>
  <c r="AL391" i="4"/>
  <c r="AL23" i="3" s="1"/>
  <c r="AK391" i="4"/>
  <c r="AK23" i="3"/>
  <c r="AJ391" i="4"/>
  <c r="AJ23" i="3"/>
  <c r="AH391" i="4"/>
  <c r="AH23" i="3"/>
  <c r="AG391" i="4"/>
  <c r="AG23" i="3" s="1"/>
  <c r="AF391" i="4"/>
  <c r="AF23" i="3" s="1"/>
  <c r="AD391" i="4"/>
  <c r="AD23" i="3" s="1"/>
  <c r="AC391" i="4"/>
  <c r="AC23" i="3"/>
  <c r="AB391" i="4"/>
  <c r="AB322" i="4" s="1"/>
  <c r="AB23" i="3"/>
  <c r="Z391" i="4"/>
  <c r="Z23" i="3"/>
  <c r="Y391" i="4"/>
  <c r="Y23" i="3" s="1"/>
  <c r="X391" i="4"/>
  <c r="X322" i="4" s="1"/>
  <c r="X321" i="4" s="1"/>
  <c r="V391" i="4"/>
  <c r="V23" i="3"/>
  <c r="U391" i="4"/>
  <c r="U23" i="3" s="1"/>
  <c r="T391" i="4"/>
  <c r="R391" i="4"/>
  <c r="R322" i="4" s="1"/>
  <c r="R321" i="4" s="1"/>
  <c r="R23" i="3"/>
  <c r="Q391" i="4"/>
  <c r="Q23" i="3"/>
  <c r="P391" i="4"/>
  <c r="O391" i="4"/>
  <c r="N391" i="4"/>
  <c r="N23" i="3" s="1"/>
  <c r="M391" i="4"/>
  <c r="M23" i="3" s="1"/>
  <c r="L391" i="4"/>
  <c r="K391" i="4"/>
  <c r="J391" i="4"/>
  <c r="J322" i="4" s="1"/>
  <c r="I391" i="4"/>
  <c r="H391" i="4"/>
  <c r="G391" i="4"/>
  <c r="BD349" i="4"/>
  <c r="BD22" i="3" s="1"/>
  <c r="BC349" i="4"/>
  <c r="BB349" i="4"/>
  <c r="BB22" i="3"/>
  <c r="BA349" i="4"/>
  <c r="AZ349" i="4"/>
  <c r="AZ22" i="3"/>
  <c r="AY349" i="4"/>
  <c r="AY322" i="4" s="1"/>
  <c r="AY22" i="3"/>
  <c r="AX349" i="4"/>
  <c r="AX22" i="3"/>
  <c r="AU349" i="4"/>
  <c r="AU22" i="3" s="1"/>
  <c r="AT349" i="4"/>
  <c r="AT322" i="4" s="1"/>
  <c r="AT321" i="4" s="1"/>
  <c r="AS349" i="4"/>
  <c r="AS22" i="3" s="1"/>
  <c r="AP349" i="4"/>
  <c r="AP22" i="3"/>
  <c r="AO349" i="4"/>
  <c r="AO322" i="4" s="1"/>
  <c r="AO22" i="3"/>
  <c r="AN349" i="4"/>
  <c r="AN22" i="3"/>
  <c r="AL349" i="4"/>
  <c r="AL22" i="3" s="1"/>
  <c r="AK349" i="4"/>
  <c r="AK322" i="4" s="1"/>
  <c r="AH349" i="4"/>
  <c r="AH22" i="3" s="1"/>
  <c r="AG349" i="4"/>
  <c r="AG22" i="3"/>
  <c r="AD349" i="4"/>
  <c r="AD322" i="4" s="1"/>
  <c r="AD22" i="3"/>
  <c r="AC349" i="4"/>
  <c r="AC22" i="3"/>
  <c r="AB349" i="4"/>
  <c r="AB22" i="3" s="1"/>
  <c r="Z349" i="4"/>
  <c r="Z322" i="4" s="1"/>
  <c r="Y349" i="4"/>
  <c r="Y22" i="3" s="1"/>
  <c r="X349" i="4"/>
  <c r="V349" i="4"/>
  <c r="V22" i="3"/>
  <c r="U349" i="4"/>
  <c r="T349" i="4"/>
  <c r="R349" i="4"/>
  <c r="R22" i="3" s="1"/>
  <c r="R20" i="3" s="1"/>
  <c r="Q349" i="4"/>
  <c r="Q22" i="3" s="1"/>
  <c r="P349" i="4"/>
  <c r="N349" i="4"/>
  <c r="N22" i="3" s="1"/>
  <c r="M349" i="4"/>
  <c r="M22" i="3"/>
  <c r="L349" i="4"/>
  <c r="K349" i="4"/>
  <c r="J349" i="4"/>
  <c r="H349" i="4"/>
  <c r="G349" i="4"/>
  <c r="H323" i="4"/>
  <c r="I323" i="4"/>
  <c r="J323" i="4"/>
  <c r="K323" i="4"/>
  <c r="L323" i="4"/>
  <c r="M323" i="4"/>
  <c r="M21" i="3"/>
  <c r="M20" i="3" s="1"/>
  <c r="M19" i="3" s="1"/>
  <c r="M18" i="3" s="1"/>
  <c r="N323" i="4"/>
  <c r="O323" i="4"/>
  <c r="P323" i="4"/>
  <c r="Q323" i="4"/>
  <c r="Q21" i="3"/>
  <c r="R323" i="4"/>
  <c r="R21" i="3"/>
  <c r="T323" i="4"/>
  <c r="U323" i="4"/>
  <c r="U21" i="3"/>
  <c r="V323" i="4"/>
  <c r="V322" i="4" s="1"/>
  <c r="V21" i="3"/>
  <c r="V20" i="3" s="1"/>
  <c r="V19" i="3" s="1"/>
  <c r="X323" i="4"/>
  <c r="Y323" i="4"/>
  <c r="Y21" i="3"/>
  <c r="Z323" i="4"/>
  <c r="Z21" i="3"/>
  <c r="AB323" i="4"/>
  <c r="AB21" i="3"/>
  <c r="AC323" i="4"/>
  <c r="AC21" i="3" s="1"/>
  <c r="AC20" i="3" s="1"/>
  <c r="AD323" i="4"/>
  <c r="AD21" i="3"/>
  <c r="AF323" i="4"/>
  <c r="AF21" i="3" s="1"/>
  <c r="AG323" i="4"/>
  <c r="AG21" i="3"/>
  <c r="AG20" i="3" s="1"/>
  <c r="AG19" i="3" s="1"/>
  <c r="AH323" i="4"/>
  <c r="AH21" i="3"/>
  <c r="AJ323" i="4"/>
  <c r="AJ21" i="3"/>
  <c r="AK323" i="4"/>
  <c r="AK21" i="3" s="1"/>
  <c r="AL323" i="4"/>
  <c r="AN323" i="4"/>
  <c r="AN21" i="3"/>
  <c r="AO323" i="4"/>
  <c r="AO21" i="3"/>
  <c r="AP323" i="4"/>
  <c r="AP21" i="3"/>
  <c r="AP20" i="3" s="1"/>
  <c r="AR323" i="4"/>
  <c r="AR21" i="3"/>
  <c r="AS323" i="4"/>
  <c r="AS21" i="3" s="1"/>
  <c r="AS20" i="3" s="1"/>
  <c r="AT323" i="4"/>
  <c r="AT21" i="3"/>
  <c r="AU323" i="4"/>
  <c r="AW323" i="4"/>
  <c r="AW21" i="3"/>
  <c r="AX323" i="4"/>
  <c r="AX21" i="3"/>
  <c r="AY323" i="4"/>
  <c r="AY21" i="3"/>
  <c r="AZ323" i="4"/>
  <c r="AZ21" i="3" s="1"/>
  <c r="AZ20" i="3" s="1"/>
  <c r="BA323" i="4"/>
  <c r="BA20" i="3"/>
  <c r="BB323" i="4"/>
  <c r="BC323" i="4"/>
  <c r="G323" i="4"/>
  <c r="BC298" i="4"/>
  <c r="BB298" i="4"/>
  <c r="BB17" i="3" s="1"/>
  <c r="BA298" i="4"/>
  <c r="AZ298" i="4"/>
  <c r="AZ17" i="3" s="1"/>
  <c r="AY298" i="4"/>
  <c r="AY17" i="3"/>
  <c r="AX298" i="4"/>
  <c r="AX17" i="3" s="1"/>
  <c r="AU298" i="4"/>
  <c r="AU17" i="3"/>
  <c r="AT298" i="4"/>
  <c r="AT17" i="3"/>
  <c r="AS298" i="4"/>
  <c r="AS17" i="3"/>
  <c r="AP298" i="4"/>
  <c r="AP17" i="3" s="1"/>
  <c r="AO298" i="4"/>
  <c r="AO17" i="3"/>
  <c r="AN298" i="4"/>
  <c r="AN17" i="3" s="1"/>
  <c r="AL298" i="4"/>
  <c r="AL17" i="3"/>
  <c r="AH298" i="4"/>
  <c r="AH17" i="3"/>
  <c r="AG298" i="4"/>
  <c r="AG17" i="3"/>
  <c r="AD298" i="4"/>
  <c r="AD17" i="3" s="1"/>
  <c r="AC298" i="4"/>
  <c r="AC17" i="3"/>
  <c r="AB298" i="4"/>
  <c r="Z298" i="4"/>
  <c r="Z17" i="3"/>
  <c r="Y298" i="4"/>
  <c r="Y17" i="3" s="1"/>
  <c r="X298" i="4"/>
  <c r="V298" i="4"/>
  <c r="V17" i="3"/>
  <c r="U298" i="4"/>
  <c r="U17" i="3" s="1"/>
  <c r="T298" i="4"/>
  <c r="R298" i="4"/>
  <c r="R17" i="3"/>
  <c r="Q298" i="4"/>
  <c r="Q17" i="3"/>
  <c r="P298" i="4"/>
  <c r="N298" i="4"/>
  <c r="N17" i="3"/>
  <c r="M298" i="4"/>
  <c r="M17" i="3"/>
  <c r="L298" i="4"/>
  <c r="K298" i="4"/>
  <c r="J298" i="4"/>
  <c r="I298" i="4"/>
  <c r="H298" i="4"/>
  <c r="BD281" i="4"/>
  <c r="BD16" i="3"/>
  <c r="BC281" i="4"/>
  <c r="BB281" i="4"/>
  <c r="BB16" i="3"/>
  <c r="BA281" i="4"/>
  <c r="AZ281" i="4"/>
  <c r="AZ16" i="3" s="1"/>
  <c r="AY281" i="4"/>
  <c r="AY16" i="3"/>
  <c r="AX281" i="4"/>
  <c r="AX16" i="3"/>
  <c r="AW281" i="4"/>
  <c r="AW16" i="3"/>
  <c r="AU281" i="4"/>
  <c r="AU16" i="3" s="1"/>
  <c r="AT281" i="4"/>
  <c r="AT16" i="3" s="1"/>
  <c r="AS281" i="4"/>
  <c r="AS16" i="3" s="1"/>
  <c r="AR281" i="4"/>
  <c r="AR16" i="3"/>
  <c r="AP281" i="4"/>
  <c r="AP16" i="3"/>
  <c r="AO281" i="4"/>
  <c r="AO16" i="3"/>
  <c r="AN281" i="4"/>
  <c r="AN16" i="3" s="1"/>
  <c r="AL281" i="4"/>
  <c r="AL16" i="3" s="1"/>
  <c r="AK281" i="4"/>
  <c r="AK16" i="3" s="1"/>
  <c r="AJ281" i="4"/>
  <c r="AJ16" i="3"/>
  <c r="AH281" i="4"/>
  <c r="AH16" i="3"/>
  <c r="AG281" i="4"/>
  <c r="AG16" i="3"/>
  <c r="AF281" i="4"/>
  <c r="AF16" i="3" s="1"/>
  <c r="AD281" i="4"/>
  <c r="AD16" i="3" s="1"/>
  <c r="AC281" i="4"/>
  <c r="AC16" i="3" s="1"/>
  <c r="AB281" i="4"/>
  <c r="Z281" i="4"/>
  <c r="Z16" i="3"/>
  <c r="Y281" i="4"/>
  <c r="Y16" i="3" s="1"/>
  <c r="Y9" i="3" s="1"/>
  <c r="X281" i="4"/>
  <c r="V281" i="4"/>
  <c r="V16" i="3" s="1"/>
  <c r="U281" i="4"/>
  <c r="U16" i="3" s="1"/>
  <c r="T281" i="4"/>
  <c r="R281" i="4"/>
  <c r="R16" i="3" s="1"/>
  <c r="Q281" i="4"/>
  <c r="Q16" i="3"/>
  <c r="P281" i="4"/>
  <c r="O281" i="4"/>
  <c r="N281" i="4"/>
  <c r="N16" i="3"/>
  <c r="M281" i="4"/>
  <c r="M16" i="3"/>
  <c r="L281" i="4"/>
  <c r="K281" i="4"/>
  <c r="J281" i="4"/>
  <c r="I281" i="4"/>
  <c r="H281" i="4"/>
  <c r="G281" i="4"/>
  <c r="BD223" i="4"/>
  <c r="BD15" i="3" s="1"/>
  <c r="BC223" i="4"/>
  <c r="BB223" i="4"/>
  <c r="BB15" i="3" s="1"/>
  <c r="BA223" i="4"/>
  <c r="AZ223" i="4"/>
  <c r="AZ15" i="3"/>
  <c r="AY223" i="4"/>
  <c r="AY15" i="3" s="1"/>
  <c r="AX223" i="4"/>
  <c r="AX15" i="3"/>
  <c r="AU223" i="4"/>
  <c r="AU15" i="3" s="1"/>
  <c r="AT223" i="4"/>
  <c r="AT15" i="3"/>
  <c r="AS223" i="4"/>
  <c r="AS15" i="3"/>
  <c r="AP223" i="4"/>
  <c r="AP15" i="3"/>
  <c r="AO223" i="4"/>
  <c r="AO15" i="3" s="1"/>
  <c r="AL223" i="4"/>
  <c r="AL15" i="3"/>
  <c r="AK223" i="4"/>
  <c r="AK15" i="3" s="1"/>
  <c r="AJ223" i="4"/>
  <c r="AJ15" i="3"/>
  <c r="AH223" i="4"/>
  <c r="AH15" i="3"/>
  <c r="AG223" i="4"/>
  <c r="AG15" i="3"/>
  <c r="AF223" i="4"/>
  <c r="AF15" i="3" s="1"/>
  <c r="AD223" i="4"/>
  <c r="AD15" i="3"/>
  <c r="AC223" i="4"/>
  <c r="AB223" i="4"/>
  <c r="Z223" i="4"/>
  <c r="Z15" i="3" s="1"/>
  <c r="Y223" i="4"/>
  <c r="Y15" i="3" s="1"/>
  <c r="X223" i="4"/>
  <c r="V223" i="4"/>
  <c r="V15" i="3" s="1"/>
  <c r="U223" i="4"/>
  <c r="U15" i="3"/>
  <c r="T223" i="4"/>
  <c r="T12" i="4" s="1"/>
  <c r="R223" i="4"/>
  <c r="R15" i="3"/>
  <c r="Q223" i="4"/>
  <c r="Q15" i="3" s="1"/>
  <c r="P223" i="4"/>
  <c r="O223" i="4"/>
  <c r="N223" i="4"/>
  <c r="N15" i="3" s="1"/>
  <c r="L223" i="4"/>
  <c r="K223" i="4"/>
  <c r="I223" i="4"/>
  <c r="G223" i="4"/>
  <c r="G150" i="4"/>
  <c r="BD150" i="4"/>
  <c r="BD14" i="3"/>
  <c r="BC150" i="4"/>
  <c r="BB150" i="4"/>
  <c r="BB14" i="3" s="1"/>
  <c r="BA150" i="4"/>
  <c r="AZ150" i="4"/>
  <c r="AZ14" i="3" s="1"/>
  <c r="AY150" i="4"/>
  <c r="AY14" i="3"/>
  <c r="AX150" i="4"/>
  <c r="AW150" i="4"/>
  <c r="AW14" i="3"/>
  <c r="AU150" i="4"/>
  <c r="AU14" i="3"/>
  <c r="AT150" i="4"/>
  <c r="AT14" i="3"/>
  <c r="AS150" i="4"/>
  <c r="AS14" i="3" s="1"/>
  <c r="AR150" i="4"/>
  <c r="AR14" i="3"/>
  <c r="AP150" i="4"/>
  <c r="AO150" i="4"/>
  <c r="AO14" i="3"/>
  <c r="AN150" i="4"/>
  <c r="AN14" i="3"/>
  <c r="AL150" i="4"/>
  <c r="AL14" i="3"/>
  <c r="AK150" i="4"/>
  <c r="AK14" i="3" s="1"/>
  <c r="AJ150" i="4"/>
  <c r="AJ14" i="3"/>
  <c r="AH150" i="4"/>
  <c r="AG150" i="4"/>
  <c r="AG14" i="3"/>
  <c r="AF150" i="4"/>
  <c r="AF14" i="3"/>
  <c r="AD150" i="4"/>
  <c r="AD14" i="3"/>
  <c r="AC150" i="4"/>
  <c r="AC14" i="3" s="1"/>
  <c r="AB150" i="4"/>
  <c r="Z150" i="4"/>
  <c r="Z14" i="3"/>
  <c r="Y150" i="4"/>
  <c r="Y14" i="3"/>
  <c r="X150" i="4"/>
  <c r="V150" i="4"/>
  <c r="V14" i="3"/>
  <c r="U150" i="4"/>
  <c r="U14" i="3"/>
  <c r="T150" i="4"/>
  <c r="R150" i="4"/>
  <c r="R14" i="3"/>
  <c r="Q150" i="4"/>
  <c r="Q14" i="3"/>
  <c r="P150" i="4"/>
  <c r="O150" i="4"/>
  <c r="N150" i="4"/>
  <c r="N14" i="3" s="1"/>
  <c r="M150" i="4"/>
  <c r="M14" i="3" s="1"/>
  <c r="L150" i="4"/>
  <c r="K150" i="4"/>
  <c r="J150" i="4"/>
  <c r="I150" i="4"/>
  <c r="H150" i="4"/>
  <c r="BD112" i="4"/>
  <c r="BD13" i="3" s="1"/>
  <c r="BC112" i="4"/>
  <c r="BB112" i="4"/>
  <c r="BB13" i="3" s="1"/>
  <c r="BA112" i="4"/>
  <c r="BA12" i="4" s="1"/>
  <c r="AZ112" i="4"/>
  <c r="AZ13" i="3"/>
  <c r="AY112" i="4"/>
  <c r="AY13" i="3" s="1"/>
  <c r="AX112" i="4"/>
  <c r="AX13" i="3"/>
  <c r="AU112" i="4"/>
  <c r="AT112" i="4"/>
  <c r="AT13" i="3"/>
  <c r="AS112" i="4"/>
  <c r="AS13" i="3"/>
  <c r="AP112" i="4"/>
  <c r="AP13" i="3"/>
  <c r="AO112" i="4"/>
  <c r="AO13" i="3" s="1"/>
  <c r="AL112" i="4"/>
  <c r="AL13" i="3"/>
  <c r="AK112" i="4"/>
  <c r="AK13" i="3" s="1"/>
  <c r="AH112" i="4"/>
  <c r="AH13" i="3"/>
  <c r="AG112" i="4"/>
  <c r="AG13" i="3"/>
  <c r="AD112" i="4"/>
  <c r="AD13" i="3"/>
  <c r="AC112" i="4"/>
  <c r="AC13" i="3" s="1"/>
  <c r="AB112" i="4"/>
  <c r="Z112" i="4"/>
  <c r="Z13" i="3"/>
  <c r="Y112" i="4"/>
  <c r="Y13" i="3"/>
  <c r="X112" i="4"/>
  <c r="V112" i="4"/>
  <c r="V13" i="3"/>
  <c r="U112" i="4"/>
  <c r="U13" i="3"/>
  <c r="T112" i="4"/>
  <c r="R112" i="4"/>
  <c r="R13" i="3"/>
  <c r="Q112" i="4"/>
  <c r="Q13" i="3"/>
  <c r="P112" i="4"/>
  <c r="O112" i="4"/>
  <c r="J112" i="4"/>
  <c r="H112" i="4"/>
  <c r="BD72" i="4"/>
  <c r="BD12" i="3" s="1"/>
  <c r="BC72" i="4"/>
  <c r="BB72" i="4"/>
  <c r="BB12" i="3" s="1"/>
  <c r="BB9" i="3" s="1"/>
  <c r="BA72" i="4"/>
  <c r="AZ72" i="4"/>
  <c r="AZ12" i="4" s="1"/>
  <c r="AZ12" i="3"/>
  <c r="AY72" i="4"/>
  <c r="AY12" i="3"/>
  <c r="AX72" i="4"/>
  <c r="AX12" i="3" s="1"/>
  <c r="AW72" i="4"/>
  <c r="AW12" i="3" s="1"/>
  <c r="AU72" i="4"/>
  <c r="AU12" i="3" s="1"/>
  <c r="AT72" i="4"/>
  <c r="AT12" i="3"/>
  <c r="AS72" i="4"/>
  <c r="AS12" i="3"/>
  <c r="AR72" i="4"/>
  <c r="AR12" i="3"/>
  <c r="AP72" i="4"/>
  <c r="AP12" i="3" s="1"/>
  <c r="AO72" i="4"/>
  <c r="AO12" i="4" s="1"/>
  <c r="AN72" i="4"/>
  <c r="AN12" i="3" s="1"/>
  <c r="AL72" i="4"/>
  <c r="AL12" i="3"/>
  <c r="AK72" i="4"/>
  <c r="AK12" i="3"/>
  <c r="AH72" i="4"/>
  <c r="AH12" i="3"/>
  <c r="AG72" i="4"/>
  <c r="AG12" i="3" s="1"/>
  <c r="AD72" i="4"/>
  <c r="AD12" i="3" s="1"/>
  <c r="AC72" i="4"/>
  <c r="AC12" i="3" s="1"/>
  <c r="Z72" i="4"/>
  <c r="Z12" i="3"/>
  <c r="Y72" i="4"/>
  <c r="Y12" i="4" s="1"/>
  <c r="Y12" i="3"/>
  <c r="X72" i="4"/>
  <c r="V72" i="4"/>
  <c r="V12" i="3"/>
  <c r="U72" i="4"/>
  <c r="U12" i="3"/>
  <c r="T72" i="4"/>
  <c r="R72" i="4"/>
  <c r="R12" i="3" s="1"/>
  <c r="Q72" i="4"/>
  <c r="Q12" i="3"/>
  <c r="P72" i="4"/>
  <c r="O72" i="4"/>
  <c r="N72" i="4"/>
  <c r="N12" i="3"/>
  <c r="M72" i="4"/>
  <c r="M12" i="3" s="1"/>
  <c r="L72" i="4"/>
  <c r="K72" i="4"/>
  <c r="J72" i="4"/>
  <c r="I72" i="4"/>
  <c r="H72" i="4"/>
  <c r="BD22" i="4"/>
  <c r="BD11" i="3"/>
  <c r="BC22" i="4"/>
  <c r="BC12" i="4" s="1"/>
  <c r="BB22" i="4"/>
  <c r="BB11" i="3"/>
  <c r="BA22" i="4"/>
  <c r="AZ22" i="4"/>
  <c r="AZ11" i="3"/>
  <c r="AY22" i="4"/>
  <c r="AY11" i="3"/>
  <c r="AX22" i="4"/>
  <c r="AX11" i="3" s="1"/>
  <c r="AU22" i="4"/>
  <c r="AU11" i="3"/>
  <c r="AT22" i="4"/>
  <c r="AT11" i="3" s="1"/>
  <c r="AS22" i="4"/>
  <c r="AS11" i="3"/>
  <c r="AP22" i="4"/>
  <c r="AP11" i="3"/>
  <c r="AO22" i="4"/>
  <c r="AO11" i="3"/>
  <c r="AL22" i="4"/>
  <c r="AL11" i="3" s="1"/>
  <c r="AK22" i="4"/>
  <c r="AK11" i="3"/>
  <c r="AJ22" i="4"/>
  <c r="AJ11" i="3" s="1"/>
  <c r="AH22" i="4"/>
  <c r="AH11" i="3"/>
  <c r="AG22" i="4"/>
  <c r="AG11" i="3"/>
  <c r="AF22" i="4"/>
  <c r="AF11" i="3"/>
  <c r="AD22" i="4"/>
  <c r="AD11" i="3" s="1"/>
  <c r="AC22" i="4"/>
  <c r="AC11" i="3"/>
  <c r="AB22" i="4"/>
  <c r="Z22" i="4"/>
  <c r="Z11" i="3"/>
  <c r="Y22" i="4"/>
  <c r="Y11" i="3" s="1"/>
  <c r="X22" i="4"/>
  <c r="V22" i="4"/>
  <c r="V11" i="3"/>
  <c r="U22" i="4"/>
  <c r="U11" i="3" s="1"/>
  <c r="T22" i="4"/>
  <c r="R22" i="4"/>
  <c r="R12" i="4" s="1"/>
  <c r="R11" i="3"/>
  <c r="Q22" i="4"/>
  <c r="Q11" i="3" s="1"/>
  <c r="P22" i="4"/>
  <c r="N22" i="4"/>
  <c r="N11" i="3"/>
  <c r="J22" i="4"/>
  <c r="I22" i="4"/>
  <c r="BD13" i="4"/>
  <c r="BD10" i="3" s="1"/>
  <c r="BC13" i="4"/>
  <c r="BB13" i="4"/>
  <c r="BB12" i="4" s="1"/>
  <c r="BB10" i="3"/>
  <c r="BA13" i="4"/>
  <c r="AZ13" i="4"/>
  <c r="AZ10" i="3"/>
  <c r="AY13" i="4"/>
  <c r="AY10" i="3"/>
  <c r="AX13" i="4"/>
  <c r="AX10" i="3"/>
  <c r="AW13" i="4"/>
  <c r="AW10" i="3" s="1"/>
  <c r="AU13" i="4"/>
  <c r="AU10" i="3"/>
  <c r="AT13" i="4"/>
  <c r="AS13" i="4"/>
  <c r="AS10" i="3"/>
  <c r="AR13" i="4"/>
  <c r="AR10" i="3"/>
  <c r="AP13" i="4"/>
  <c r="AP10" i="3"/>
  <c r="AO13" i="4"/>
  <c r="AO10" i="3" s="1"/>
  <c r="AN13" i="4"/>
  <c r="AN10" i="3"/>
  <c r="AL13" i="4"/>
  <c r="AK13" i="4"/>
  <c r="AK10" i="3"/>
  <c r="AJ13" i="4"/>
  <c r="AJ10" i="3"/>
  <c r="AH13" i="4"/>
  <c r="AH10" i="3"/>
  <c r="AG13" i="4"/>
  <c r="AG10" i="3" s="1"/>
  <c r="AF13" i="4"/>
  <c r="AF10" i="3"/>
  <c r="AD13" i="4"/>
  <c r="AC13" i="4"/>
  <c r="AC10" i="3"/>
  <c r="AB13" i="4"/>
  <c r="AB10" i="3"/>
  <c r="AB9" i="3" s="1"/>
  <c r="Z13" i="4"/>
  <c r="Z10" i="3" s="1"/>
  <c r="Y13" i="4"/>
  <c r="Y10" i="3"/>
  <c r="X13" i="4"/>
  <c r="X12" i="4" s="1"/>
  <c r="X10" i="3"/>
  <c r="X9" i="3" s="1"/>
  <c r="V13" i="4"/>
  <c r="V10" i="3"/>
  <c r="U13" i="4"/>
  <c r="U10" i="3"/>
  <c r="U9" i="3" s="1"/>
  <c r="T13" i="4"/>
  <c r="R13" i="4"/>
  <c r="R10" i="3" s="1"/>
  <c r="R9" i="3" s="1"/>
  <c r="Q13" i="4"/>
  <c r="Q10" i="3"/>
  <c r="P13" i="4"/>
  <c r="N13" i="4"/>
  <c r="N10" i="3" s="1"/>
  <c r="L13" i="4"/>
  <c r="K13" i="4"/>
  <c r="J13" i="4"/>
  <c r="I13" i="4"/>
  <c r="H13" i="4"/>
  <c r="G13" i="4"/>
  <c r="AL86" i="3"/>
  <c r="N86" i="3"/>
  <c r="U97" i="3"/>
  <c r="AG97" i="3"/>
  <c r="AH55" i="3"/>
  <c r="AH54" i="3"/>
  <c r="AK86" i="3"/>
  <c r="AD86" i="3"/>
  <c r="L925" i="4"/>
  <c r="BB97" i="3"/>
  <c r="BB65" i="3"/>
  <c r="BB78" i="3"/>
  <c r="BB75" i="3" s="1"/>
  <c r="BB74" i="3" s="1"/>
  <c r="AH86" i="3"/>
  <c r="X86" i="3"/>
  <c r="AZ55" i="3"/>
  <c r="AZ54" i="3" s="1"/>
  <c r="BD55" i="3"/>
  <c r="BD54" i="3" s="1"/>
  <c r="Y97" i="3"/>
  <c r="AD97" i="3"/>
  <c r="BA9" i="3"/>
  <c r="AX20" i="3"/>
  <c r="AD55" i="3"/>
  <c r="AD54" i="3" s="1"/>
  <c r="AX65" i="3"/>
  <c r="Y78" i="3"/>
  <c r="AD78" i="3"/>
  <c r="AX78" i="3"/>
  <c r="AT925" i="4"/>
  <c r="AT97" i="3"/>
  <c r="AK78" i="3"/>
  <c r="AN922" i="4"/>
  <c r="AH446" i="4"/>
  <c r="AH26" i="3"/>
  <c r="AH25" i="3" s="1"/>
  <c r="AX446" i="4"/>
  <c r="AX26" i="3"/>
  <c r="AX25" i="3"/>
  <c r="AF452" i="4"/>
  <c r="AF29" i="3"/>
  <c r="AF28" i="3" s="1"/>
  <c r="AU452" i="4"/>
  <c r="AU29" i="3"/>
  <c r="AU28" i="3" s="1"/>
  <c r="BD452" i="4"/>
  <c r="BD28" i="3"/>
  <c r="AC455" i="4"/>
  <c r="AC31" i="3"/>
  <c r="AC30" i="3"/>
  <c r="AH455" i="4"/>
  <c r="AH31" i="3"/>
  <c r="AH30" i="3"/>
  <c r="AX455" i="4"/>
  <c r="AX31" i="3"/>
  <c r="AX30" i="3"/>
  <c r="AJ567" i="4"/>
  <c r="AJ64" i="3"/>
  <c r="AJ63" i="3" s="1"/>
  <c r="N791" i="4"/>
  <c r="N77" i="3"/>
  <c r="N76" i="3"/>
  <c r="X791" i="4"/>
  <c r="X77" i="3"/>
  <c r="X76" i="3"/>
  <c r="AH791" i="4"/>
  <c r="AH77" i="3"/>
  <c r="AH76" i="3"/>
  <c r="AX791" i="4"/>
  <c r="AX77" i="3"/>
  <c r="AX76" i="3" s="1"/>
  <c r="N922" i="4"/>
  <c r="N96" i="3"/>
  <c r="N95" i="3"/>
  <c r="X922" i="4"/>
  <c r="X96" i="3"/>
  <c r="X95" i="3"/>
  <c r="BB922" i="4"/>
  <c r="AL21" i="3"/>
  <c r="AL20" i="3" s="1"/>
  <c r="Y446" i="4"/>
  <c r="Y26" i="3"/>
  <c r="Y25" i="3"/>
  <c r="AD446" i="4"/>
  <c r="AD26" i="3"/>
  <c r="AD25" i="3" s="1"/>
  <c r="AO446" i="4"/>
  <c r="AO26" i="3"/>
  <c r="AO25" i="3" s="1"/>
  <c r="AT446" i="4"/>
  <c r="AT26" i="3"/>
  <c r="AT25" i="3"/>
  <c r="M452" i="4"/>
  <c r="M29" i="3"/>
  <c r="M28" i="3" s="1"/>
  <c r="Q452" i="4"/>
  <c r="Q451" i="4" s="1"/>
  <c r="Q29" i="3"/>
  <c r="Q28" i="3"/>
  <c r="Q27" i="3"/>
  <c r="V452" i="4"/>
  <c r="AB452" i="4"/>
  <c r="AB29" i="3"/>
  <c r="AB28" i="3"/>
  <c r="AG452" i="4"/>
  <c r="AG29" i="3"/>
  <c r="AG28" i="3" s="1"/>
  <c r="AL452" i="4"/>
  <c r="AL29" i="3"/>
  <c r="AL28" i="3"/>
  <c r="AR452" i="4"/>
  <c r="AR29" i="3"/>
  <c r="AR28" i="3" s="1"/>
  <c r="AR27" i="3" s="1"/>
  <c r="AW452" i="4"/>
  <c r="AW29" i="3"/>
  <c r="AW28" i="3"/>
  <c r="BA452" i="4"/>
  <c r="BA28" i="3"/>
  <c r="Y455" i="4"/>
  <c r="Y31" i="3"/>
  <c r="Y30" i="3"/>
  <c r="AD455" i="4"/>
  <c r="AD31" i="3"/>
  <c r="AD30" i="3" s="1"/>
  <c r="AO455" i="4"/>
  <c r="AO31" i="3"/>
  <c r="AO30" i="3"/>
  <c r="AT455" i="4"/>
  <c r="AT31" i="3"/>
  <c r="AT30" i="3"/>
  <c r="AY455" i="4"/>
  <c r="AY31" i="3"/>
  <c r="AY30" i="3" s="1"/>
  <c r="BC30" i="3"/>
  <c r="BA36" i="3"/>
  <c r="BA33" i="3"/>
  <c r="BC45" i="3"/>
  <c r="AK55" i="3"/>
  <c r="AK54" i="3" s="1"/>
  <c r="AW55" i="3"/>
  <c r="AW54" i="3" s="1"/>
  <c r="BA55" i="3"/>
  <c r="BA54" i="3"/>
  <c r="U567" i="4"/>
  <c r="U64" i="3"/>
  <c r="U63" i="3" s="1"/>
  <c r="Z567" i="4"/>
  <c r="Z64" i="3"/>
  <c r="Z63" i="3" s="1"/>
  <c r="AF567" i="4"/>
  <c r="AF64" i="3"/>
  <c r="AF63" i="3"/>
  <c r="AK567" i="4"/>
  <c r="AK64" i="3"/>
  <c r="AK63" i="3"/>
  <c r="AZ567" i="4"/>
  <c r="AZ64" i="3"/>
  <c r="AZ63" i="3" s="1"/>
  <c r="BD567" i="4"/>
  <c r="BD64" i="3"/>
  <c r="BD63" i="3"/>
  <c r="AY65" i="3"/>
  <c r="BC65" i="3"/>
  <c r="BC62" i="3"/>
  <c r="Y791" i="4"/>
  <c r="Y77" i="3"/>
  <c r="Y76" i="3"/>
  <c r="AD791" i="4"/>
  <c r="AD77" i="3"/>
  <c r="AD76" i="3" s="1"/>
  <c r="AJ791" i="4"/>
  <c r="AJ77" i="3"/>
  <c r="AJ76" i="3" s="1"/>
  <c r="AO791" i="4"/>
  <c r="AO77" i="3"/>
  <c r="AO76" i="3"/>
  <c r="AT791" i="4"/>
  <c r="AT77" i="3"/>
  <c r="AT76" i="3"/>
  <c r="AY791" i="4"/>
  <c r="AY77" i="3"/>
  <c r="AY76" i="3" s="1"/>
  <c r="BC791" i="4"/>
  <c r="BC76" i="3"/>
  <c r="U78" i="3"/>
  <c r="BC78" i="3"/>
  <c r="AX922" i="4"/>
  <c r="Y922" i="4"/>
  <c r="Y96" i="3"/>
  <c r="Y95" i="3" s="1"/>
  <c r="AD922" i="4"/>
  <c r="AD96" i="3"/>
  <c r="AD95" i="3" s="1"/>
  <c r="AJ922" i="4"/>
  <c r="AJ96" i="3"/>
  <c r="AJ95" i="3"/>
  <c r="AO922" i="4"/>
  <c r="AO96" i="3"/>
  <c r="AO95" i="3"/>
  <c r="AT922" i="4"/>
  <c r="AT96" i="3"/>
  <c r="AT95" i="3" s="1"/>
  <c r="AY922" i="4"/>
  <c r="AY96" i="3"/>
  <c r="AY95" i="3" s="1"/>
  <c r="BC922" i="4"/>
  <c r="BC95" i="3"/>
  <c r="AH925" i="4"/>
  <c r="AH98" i="3"/>
  <c r="AH97" i="3"/>
  <c r="AU97" i="3"/>
  <c r="BA97" i="3"/>
  <c r="R925" i="4"/>
  <c r="X925" i="4"/>
  <c r="X100" i="3"/>
  <c r="X97" i="3"/>
  <c r="R446" i="4"/>
  <c r="R26" i="3"/>
  <c r="R25" i="3"/>
  <c r="AC446" i="4"/>
  <c r="AC26" i="3"/>
  <c r="AC25" i="3" s="1"/>
  <c r="AN446" i="4"/>
  <c r="AN26" i="3"/>
  <c r="AN25" i="3" s="1"/>
  <c r="BB446" i="4"/>
  <c r="Z452" i="4"/>
  <c r="Z29" i="3"/>
  <c r="Z28" i="3" s="1"/>
  <c r="AP452" i="4"/>
  <c r="AP29" i="3"/>
  <c r="AP28" i="3"/>
  <c r="AZ452" i="4"/>
  <c r="N455" i="4"/>
  <c r="N31" i="3"/>
  <c r="N30" i="3"/>
  <c r="AN455" i="4"/>
  <c r="AN31" i="3"/>
  <c r="AN30" i="3" s="1"/>
  <c r="AD567" i="4"/>
  <c r="AD64" i="3"/>
  <c r="AD63" i="3"/>
  <c r="AT567" i="4"/>
  <c r="AT64" i="3"/>
  <c r="AT63" i="3"/>
  <c r="AC791" i="4"/>
  <c r="AC77" i="3"/>
  <c r="AC76" i="3" s="1"/>
  <c r="AS791" i="4"/>
  <c r="AS77" i="3"/>
  <c r="AS76" i="3"/>
  <c r="BB791" i="4"/>
  <c r="BC9" i="3"/>
  <c r="U446" i="4"/>
  <c r="U26" i="3"/>
  <c r="U25" i="3"/>
  <c r="AF446" i="4"/>
  <c r="AF26" i="3"/>
  <c r="AF25" i="3" s="1"/>
  <c r="AK446" i="4"/>
  <c r="AK26" i="3"/>
  <c r="AK25" i="3"/>
  <c r="AU446" i="4"/>
  <c r="AU26" i="3"/>
  <c r="AU25" i="3" s="1"/>
  <c r="AZ446" i="4"/>
  <c r="AZ26" i="3"/>
  <c r="AZ25" i="3" s="1"/>
  <c r="BD26" i="3"/>
  <c r="BD25" i="3"/>
  <c r="N452" i="4"/>
  <c r="N29" i="3"/>
  <c r="N28" i="3" s="1"/>
  <c r="N27" i="3" s="1"/>
  <c r="R452" i="4"/>
  <c r="R451" i="4" s="1"/>
  <c r="R29" i="3"/>
  <c r="R28" i="3" s="1"/>
  <c r="R27" i="3" s="1"/>
  <c r="AC29" i="3"/>
  <c r="AC28" i="3"/>
  <c r="AC27" i="3" s="1"/>
  <c r="AC18" i="3" s="1"/>
  <c r="AH452" i="4"/>
  <c r="AH29" i="3"/>
  <c r="AH28" i="3"/>
  <c r="AN452" i="4"/>
  <c r="AN29" i="3"/>
  <c r="AN28" i="3" s="1"/>
  <c r="AX452" i="4"/>
  <c r="AX29" i="3"/>
  <c r="AX28" i="3"/>
  <c r="AX27" i="3" s="1"/>
  <c r="BB452" i="4"/>
  <c r="U455" i="4"/>
  <c r="U31" i="3"/>
  <c r="U30" i="3" s="1"/>
  <c r="AF455" i="4"/>
  <c r="AF31" i="3"/>
  <c r="AF30" i="3"/>
  <c r="AK455" i="4"/>
  <c r="AK31" i="3"/>
  <c r="AK30" i="3" s="1"/>
  <c r="AU455" i="4"/>
  <c r="AU31" i="3"/>
  <c r="AU30" i="3"/>
  <c r="AZ455" i="4"/>
  <c r="AZ31" i="3"/>
  <c r="AZ30" i="3"/>
  <c r="BD455" i="4"/>
  <c r="BD31" i="3"/>
  <c r="BD30" i="3" s="1"/>
  <c r="BD27" i="3" s="1"/>
  <c r="AB55" i="3"/>
  <c r="AB54" i="3"/>
  <c r="AG55" i="3"/>
  <c r="AG54" i="3" s="1"/>
  <c r="AL55" i="3"/>
  <c r="AL54" i="3"/>
  <c r="AX55" i="3"/>
  <c r="AX54" i="3"/>
  <c r="M567" i="4"/>
  <c r="M64" i="3"/>
  <c r="M63" i="3"/>
  <c r="V567" i="4"/>
  <c r="V64" i="3"/>
  <c r="V63" i="3" s="1"/>
  <c r="AB567" i="4"/>
  <c r="AB64" i="3"/>
  <c r="AB63" i="3" s="1"/>
  <c r="AG567" i="4"/>
  <c r="AG64" i="3"/>
  <c r="AG63" i="3"/>
  <c r="AL567" i="4"/>
  <c r="AL64" i="3"/>
  <c r="AL63" i="3"/>
  <c r="AR567" i="4"/>
  <c r="AR64" i="3"/>
  <c r="AR63" i="3" s="1"/>
  <c r="AW567" i="4"/>
  <c r="AW64" i="3"/>
  <c r="AW63" i="3" s="1"/>
  <c r="U791" i="4"/>
  <c r="Z791" i="4"/>
  <c r="Z77" i="3"/>
  <c r="Z76" i="3"/>
  <c r="AF791" i="4"/>
  <c r="AF77" i="3"/>
  <c r="AF76" i="3" s="1"/>
  <c r="AP791" i="4"/>
  <c r="AP790" i="4" s="1"/>
  <c r="AP789" i="4" s="1"/>
  <c r="AP77" i="3"/>
  <c r="AP76" i="3" s="1"/>
  <c r="AU791" i="4"/>
  <c r="AU77" i="3"/>
  <c r="AU76" i="3"/>
  <c r="BD791" i="4"/>
  <c r="BD77" i="3"/>
  <c r="BD76" i="3"/>
  <c r="V78" i="3"/>
  <c r="Z922" i="4"/>
  <c r="Z96" i="3"/>
  <c r="Z95" i="3"/>
  <c r="AF922" i="4"/>
  <c r="AF96" i="3"/>
  <c r="AF95" i="3" s="1"/>
  <c r="AK922" i="4"/>
  <c r="AK96" i="3"/>
  <c r="AK95" i="3"/>
  <c r="AP922" i="4"/>
  <c r="AP96" i="3"/>
  <c r="AP95" i="3" s="1"/>
  <c r="AU922" i="4"/>
  <c r="AU96" i="3"/>
  <c r="AU95" i="3"/>
  <c r="AZ922" i="4"/>
  <c r="AZ96" i="3"/>
  <c r="AZ95" i="3" s="1"/>
  <c r="BD922" i="4"/>
  <c r="BD96" i="3"/>
  <c r="BD95" i="3"/>
  <c r="N446" i="4"/>
  <c r="N26" i="3"/>
  <c r="N25" i="3"/>
  <c r="AS446" i="4"/>
  <c r="AS26" i="3"/>
  <c r="AS25" i="3" s="1"/>
  <c r="X455" i="4"/>
  <c r="X451" i="4" s="1"/>
  <c r="X31" i="3"/>
  <c r="X30" i="3" s="1"/>
  <c r="X27" i="3" s="1"/>
  <c r="X18" i="3" s="1"/>
  <c r="AS455" i="4"/>
  <c r="AS31" i="3"/>
  <c r="AS30" i="3" s="1"/>
  <c r="AO567" i="4"/>
  <c r="AY567" i="4"/>
  <c r="AY64" i="3"/>
  <c r="AY63" i="3"/>
  <c r="AN791" i="4"/>
  <c r="AN77" i="3"/>
  <c r="AN76" i="3" s="1"/>
  <c r="AH922" i="4"/>
  <c r="AH96" i="3"/>
  <c r="AH95" i="3" s="1"/>
  <c r="AS922" i="4"/>
  <c r="AS96" i="3"/>
  <c r="AS95" i="3"/>
  <c r="BC20" i="3"/>
  <c r="M446" i="4"/>
  <c r="M26" i="3"/>
  <c r="M25" i="3"/>
  <c r="Q446" i="4"/>
  <c r="Q26" i="3"/>
  <c r="Q25" i="3"/>
  <c r="V446" i="4"/>
  <c r="V26" i="3"/>
  <c r="V25" i="3" s="1"/>
  <c r="AG446" i="4"/>
  <c r="AG26" i="3"/>
  <c r="AG25" i="3"/>
  <c r="AL446" i="4"/>
  <c r="AL26" i="3"/>
  <c r="AL25" i="3"/>
  <c r="AR446" i="4"/>
  <c r="AW446" i="4"/>
  <c r="AW26" i="3"/>
  <c r="AW25" i="3"/>
  <c r="BA446" i="4"/>
  <c r="Y452" i="4"/>
  <c r="Y29" i="3"/>
  <c r="Y28" i="3" s="1"/>
  <c r="AD452" i="4"/>
  <c r="AD29" i="3"/>
  <c r="AD28" i="3" s="1"/>
  <c r="AO452" i="4"/>
  <c r="AO29" i="3"/>
  <c r="AO28" i="3"/>
  <c r="AT452" i="4"/>
  <c r="AT29" i="3"/>
  <c r="AT28" i="3" s="1"/>
  <c r="BC452" i="4"/>
  <c r="BC28" i="3"/>
  <c r="M455" i="4"/>
  <c r="M31" i="3"/>
  <c r="M30" i="3"/>
  <c r="V455" i="4"/>
  <c r="V31" i="3"/>
  <c r="V30" i="3"/>
  <c r="AG455" i="4"/>
  <c r="AG31" i="3"/>
  <c r="AG30" i="3" s="1"/>
  <c r="AL455" i="4"/>
  <c r="AL31" i="3"/>
  <c r="AL30" i="3"/>
  <c r="AR31" i="3"/>
  <c r="AR30" i="3"/>
  <c r="AW455" i="4"/>
  <c r="AW31" i="3"/>
  <c r="AW30" i="3"/>
  <c r="BA455" i="4"/>
  <c r="BA30" i="3"/>
  <c r="BC36" i="3"/>
  <c r="BA45" i="3"/>
  <c r="X55" i="3"/>
  <c r="X54" i="3"/>
  <c r="AC54" i="3"/>
  <c r="BC55" i="3"/>
  <c r="BC54" i="3" s="1"/>
  <c r="N567" i="4"/>
  <c r="N64" i="3"/>
  <c r="N63" i="3"/>
  <c r="X567" i="4"/>
  <c r="X64" i="3"/>
  <c r="X63" i="3"/>
  <c r="X62" i="3" s="1"/>
  <c r="AC567" i="4"/>
  <c r="AC64" i="3"/>
  <c r="AC63" i="3"/>
  <c r="AH567" i="4"/>
  <c r="AH64" i="3"/>
  <c r="AH63" i="3" s="1"/>
  <c r="AN567" i="4"/>
  <c r="AN64" i="3"/>
  <c r="AN63" i="3"/>
  <c r="AS567" i="4"/>
  <c r="AS64" i="3"/>
  <c r="AS63" i="3"/>
  <c r="AS62" i="3" s="1"/>
  <c r="AX567" i="4"/>
  <c r="AX64" i="3"/>
  <c r="AX63" i="3" s="1"/>
  <c r="BA65" i="3"/>
  <c r="BA62" i="3"/>
  <c r="N65" i="3"/>
  <c r="M791" i="4"/>
  <c r="M77" i="3"/>
  <c r="M76" i="3" s="1"/>
  <c r="V791" i="4"/>
  <c r="V77" i="3"/>
  <c r="V76" i="3"/>
  <c r="AG791" i="4"/>
  <c r="AG77" i="3"/>
  <c r="AG76" i="3"/>
  <c r="AL791" i="4"/>
  <c r="AL77" i="3"/>
  <c r="AL76" i="3" s="1"/>
  <c r="AR791" i="4"/>
  <c r="AR77" i="3"/>
  <c r="AR76" i="3"/>
  <c r="AW791" i="4"/>
  <c r="AW77" i="3"/>
  <c r="AW76" i="3" s="1"/>
  <c r="BA791" i="4"/>
  <c r="M78" i="3"/>
  <c r="AC78" i="3"/>
  <c r="AH78" i="3"/>
  <c r="BA78" i="3"/>
  <c r="BA75" i="3"/>
  <c r="BA74" i="3" s="1"/>
  <c r="M86" i="3"/>
  <c r="AC922" i="4"/>
  <c r="M922" i="4"/>
  <c r="M96" i="3"/>
  <c r="M95" i="3"/>
  <c r="V922" i="4"/>
  <c r="V96" i="3"/>
  <c r="V95" i="3"/>
  <c r="AB922" i="4"/>
  <c r="AB96" i="3"/>
  <c r="AB95" i="3"/>
  <c r="AG922" i="4"/>
  <c r="AG96" i="3"/>
  <c r="AG95" i="3" s="1"/>
  <c r="AR922" i="4"/>
  <c r="AR96" i="3"/>
  <c r="AR95" i="3"/>
  <c r="AW922" i="4"/>
  <c r="AW96" i="3"/>
  <c r="AW95" i="3"/>
  <c r="BA922" i="4"/>
  <c r="BA95" i="3"/>
  <c r="AS97" i="3"/>
  <c r="BC97" i="3"/>
  <c r="AO925" i="4"/>
  <c r="AU925" i="4"/>
  <c r="AN925" i="4"/>
  <c r="Q925" i="4"/>
  <c r="V925" i="4"/>
  <c r="AB925" i="4"/>
  <c r="BA925" i="4"/>
  <c r="AZ925" i="4"/>
  <c r="J925" i="4"/>
  <c r="N925" i="4"/>
  <c r="T925" i="4"/>
  <c r="Y925" i="4"/>
  <c r="AD925" i="4"/>
  <c r="AL925" i="4"/>
  <c r="AS925" i="4"/>
  <c r="P925" i="4"/>
  <c r="AP925" i="4"/>
  <c r="AX925" i="4"/>
  <c r="BB925" i="4"/>
  <c r="I925" i="4"/>
  <c r="M925" i="4"/>
  <c r="AC925" i="4"/>
  <c r="K925" i="4"/>
  <c r="U925" i="4"/>
  <c r="AG925" i="4"/>
  <c r="AY925" i="4"/>
  <c r="BC925" i="4"/>
  <c r="AH552" i="4"/>
  <c r="AH551" i="4" s="1"/>
  <c r="AH845" i="4"/>
  <c r="X845" i="4"/>
  <c r="AB845" i="4"/>
  <c r="P807" i="4"/>
  <c r="AS845" i="4"/>
  <c r="AG845" i="4"/>
  <c r="AU845" i="4"/>
  <c r="Y845" i="4"/>
  <c r="N845" i="4"/>
  <c r="AT845" i="4"/>
  <c r="L845" i="4"/>
  <c r="AL845" i="4"/>
  <c r="U845" i="4"/>
  <c r="AY845" i="4"/>
  <c r="AC845" i="4"/>
  <c r="Q845" i="4"/>
  <c r="BA845" i="4"/>
  <c r="AZ845" i="4"/>
  <c r="AP845" i="4"/>
  <c r="AK845" i="4"/>
  <c r="R845" i="4"/>
  <c r="BB845" i="4"/>
  <c r="AX845" i="4"/>
  <c r="P845" i="4"/>
  <c r="AZ807" i="4"/>
  <c r="L807" i="4"/>
  <c r="L790" i="4"/>
  <c r="L789" i="4" s="1"/>
  <c r="AB807" i="4"/>
  <c r="T807" i="4"/>
  <c r="Z807" i="4"/>
  <c r="AP807" i="4"/>
  <c r="V807" i="4"/>
  <c r="AL807" i="4"/>
  <c r="R807" i="4"/>
  <c r="R790" i="4" s="1"/>
  <c r="R789" i="4" s="1"/>
  <c r="AH807" i="4"/>
  <c r="AX807" i="4"/>
  <c r="N807" i="4"/>
  <c r="AD807" i="4"/>
  <c r="AT807" i="4"/>
  <c r="AZ322" i="4"/>
  <c r="AP322" i="4"/>
  <c r="M807" i="4"/>
  <c r="Q807" i="4"/>
  <c r="Q790" i="4"/>
  <c r="Q789" i="4"/>
  <c r="U807" i="4"/>
  <c r="Y807" i="4"/>
  <c r="AG807" i="4"/>
  <c r="AK807" i="4"/>
  <c r="AO807" i="4"/>
  <c r="AU807" i="4"/>
  <c r="BC807" i="4"/>
  <c r="J551" i="4"/>
  <c r="X576" i="4"/>
  <c r="P531" i="4"/>
  <c r="X552" i="4"/>
  <c r="X551" i="4"/>
  <c r="AT552" i="4"/>
  <c r="AT551" i="4" s="1"/>
  <c r="T531" i="4"/>
  <c r="Z552" i="4"/>
  <c r="Z551" i="4"/>
  <c r="AX552" i="4"/>
  <c r="AX551" i="4"/>
  <c r="BB552" i="4"/>
  <c r="BB551" i="4" s="1"/>
  <c r="AZ552" i="4"/>
  <c r="AZ551" i="4"/>
  <c r="BD552" i="4"/>
  <c r="BD551" i="4" s="1"/>
  <c r="AD552" i="4"/>
  <c r="AD551" i="4" s="1"/>
  <c r="AB576" i="4"/>
  <c r="AL552" i="4"/>
  <c r="AL551" i="4"/>
  <c r="AZ576" i="4"/>
  <c r="J576" i="4"/>
  <c r="T322" i="4"/>
  <c r="T321" i="4" s="1"/>
  <c r="V552" i="4"/>
  <c r="V551" i="4" s="1"/>
  <c r="AX322" i="4"/>
  <c r="AN322" i="4"/>
  <c r="AH322" i="4"/>
  <c r="H552" i="4"/>
  <c r="H551" i="4" s="1"/>
  <c r="T552" i="4"/>
  <c r="T551" i="4"/>
  <c r="AP552" i="4"/>
  <c r="AP551" i="4" s="1"/>
  <c r="AB552" i="4"/>
  <c r="AB551" i="4" s="1"/>
  <c r="N576" i="4"/>
  <c r="Z576" i="4"/>
  <c r="AL576" i="4"/>
  <c r="AP576" i="4"/>
  <c r="AP566" i="4"/>
  <c r="AT576" i="4"/>
  <c r="AX576" i="4"/>
  <c r="BB576" i="4"/>
  <c r="H531" i="4"/>
  <c r="P552" i="4"/>
  <c r="P551" i="4"/>
  <c r="P576" i="4"/>
  <c r="P566" i="4" s="1"/>
  <c r="T576" i="4"/>
  <c r="T566" i="4"/>
  <c r="I576" i="4"/>
  <c r="I566" i="4" s="1"/>
  <c r="Q576" i="4"/>
  <c r="Q566" i="4"/>
  <c r="Y576" i="4"/>
  <c r="AO576" i="4"/>
  <c r="BA576" i="4"/>
  <c r="BA566" i="4" s="1"/>
  <c r="AU576" i="4"/>
  <c r="AY576" i="4"/>
  <c r="BC576" i="4"/>
  <c r="BC566" i="4"/>
  <c r="AY12" i="4"/>
  <c r="I552" i="4"/>
  <c r="I551" i="4" s="1"/>
  <c r="M552" i="4"/>
  <c r="M551" i="4" s="1"/>
  <c r="Q552" i="4"/>
  <c r="Q551" i="4" s="1"/>
  <c r="U552" i="4"/>
  <c r="U551" i="4"/>
  <c r="AG552" i="4"/>
  <c r="AG551" i="4" s="1"/>
  <c r="AK552" i="4"/>
  <c r="AK551" i="4" s="1"/>
  <c r="AW552" i="4"/>
  <c r="AW551" i="4"/>
  <c r="BA552" i="4"/>
  <c r="BA551" i="4"/>
  <c r="AY552" i="4"/>
  <c r="AY551" i="4"/>
  <c r="BC552" i="4"/>
  <c r="BC551" i="4" s="1"/>
  <c r="Y531" i="4"/>
  <c r="AU531" i="4"/>
  <c r="AL484" i="4"/>
  <c r="AL459" i="4"/>
  <c r="BA322" i="4"/>
  <c r="AS322" i="4"/>
  <c r="AS321" i="4" s="1"/>
  <c r="AG322" i="4"/>
  <c r="AC322" i="4"/>
  <c r="AC321" i="4" s="1"/>
  <c r="Y322" i="4"/>
  <c r="Y321" i="4" s="1"/>
  <c r="M322" i="4"/>
  <c r="BC322" i="4"/>
  <c r="K322" i="4"/>
  <c r="P322" i="4"/>
  <c r="P321" i="4"/>
  <c r="Q12" i="4"/>
  <c r="U12" i="4"/>
  <c r="AG12" i="4"/>
  <c r="AS12" i="4"/>
  <c r="V12" i="4"/>
  <c r="Z12" i="4"/>
  <c r="AV1001" i="4"/>
  <c r="AV102" i="3" s="1"/>
  <c r="AV1000" i="4"/>
  <c r="AV971" i="4"/>
  <c r="AV981" i="4"/>
  <c r="AV970" i="4"/>
  <c r="AV980" i="4"/>
  <c r="AV969" i="4"/>
  <c r="AV979" i="4"/>
  <c r="AV978" i="4"/>
  <c r="AV977" i="4"/>
  <c r="AV976" i="4"/>
  <c r="AV968" i="4"/>
  <c r="AV967" i="4"/>
  <c r="AV975" i="4"/>
  <c r="AV974" i="4"/>
  <c r="AV973" i="4"/>
  <c r="AV972" i="4"/>
  <c r="AV966" i="4"/>
  <c r="AV965" i="4"/>
  <c r="AV964" i="4"/>
  <c r="AV963" i="4"/>
  <c r="AV962" i="4"/>
  <c r="AV961" i="4"/>
  <c r="AV960" i="4"/>
  <c r="AV959" i="4"/>
  <c r="AV958" i="4"/>
  <c r="AV957" i="4"/>
  <c r="AV956" i="4"/>
  <c r="AV955" i="4"/>
  <c r="AV954" i="4" s="1"/>
  <c r="AV953" i="4"/>
  <c r="AV952" i="4"/>
  <c r="AV951" i="4"/>
  <c r="AV950" i="4"/>
  <c r="AV949" i="4"/>
  <c r="AV948" i="4"/>
  <c r="AV947" i="4"/>
  <c r="AV929" i="4"/>
  <c r="AV928" i="4"/>
  <c r="AV927" i="4"/>
  <c r="AV924" i="4"/>
  <c r="AV923" i="4"/>
  <c r="AV96" i="3" s="1"/>
  <c r="AV95" i="3" s="1"/>
  <c r="AV921" i="4"/>
  <c r="AV920" i="4"/>
  <c r="AV919" i="4"/>
  <c r="AV918" i="4"/>
  <c r="AV910" i="4"/>
  <c r="AV909" i="4"/>
  <c r="AV908" i="4"/>
  <c r="AV907" i="4"/>
  <c r="AV906" i="4"/>
  <c r="AV905" i="4"/>
  <c r="AV904" i="4"/>
  <c r="AV903" i="4"/>
  <c r="AV902" i="4"/>
  <c r="AV901" i="4"/>
  <c r="AV900" i="4"/>
  <c r="AV899" i="4"/>
  <c r="AV898" i="4"/>
  <c r="AV896" i="4"/>
  <c r="AV895" i="4"/>
  <c r="AV894" i="4"/>
  <c r="AV893" i="4"/>
  <c r="AV892" i="4"/>
  <c r="AV891" i="4"/>
  <c r="AV890" i="4"/>
  <c r="AV884" i="4" s="1"/>
  <c r="AV93" i="3" s="1"/>
  <c r="AV889" i="4"/>
  <c r="AV888" i="4"/>
  <c r="AV887" i="4"/>
  <c r="AV886" i="4"/>
  <c r="AV885" i="4"/>
  <c r="AV883" i="4"/>
  <c r="AV882" i="4"/>
  <c r="AV92" i="3" s="1"/>
  <c r="AV881" i="4"/>
  <c r="AV880" i="4"/>
  <c r="AV879" i="4"/>
  <c r="AV878" i="4"/>
  <c r="AV877" i="4"/>
  <c r="AV876" i="4"/>
  <c r="AV875" i="4"/>
  <c r="AV874" i="4"/>
  <c r="AV868" i="4"/>
  <c r="AV867" i="4"/>
  <c r="AV866" i="4"/>
  <c r="AV865" i="4"/>
  <c r="AV864" i="4"/>
  <c r="AV863" i="4"/>
  <c r="AV862" i="4"/>
  <c r="AV861" i="4"/>
  <c r="AV851" i="4"/>
  <c r="AV850" i="4"/>
  <c r="AV848" i="4"/>
  <c r="AV847" i="4"/>
  <c r="AV836" i="4"/>
  <c r="AV835" i="4"/>
  <c r="AV834" i="4"/>
  <c r="AV833" i="4"/>
  <c r="AV832" i="4"/>
  <c r="AV831" i="4"/>
  <c r="AV829" i="4"/>
  <c r="AV828" i="4"/>
  <c r="AV827" i="4"/>
  <c r="AV826" i="4"/>
  <c r="AV824" i="4"/>
  <c r="AV823" i="4"/>
  <c r="AV822" i="4"/>
  <c r="AV821" i="4"/>
  <c r="AV820" i="4"/>
  <c r="AV818" i="4"/>
  <c r="AV815" i="4"/>
  <c r="AV814" i="4"/>
  <c r="AV813" i="4"/>
  <c r="AV806" i="4"/>
  <c r="AV805" i="4"/>
  <c r="AV804" i="4"/>
  <c r="AV803" i="4"/>
  <c r="AV802" i="4"/>
  <c r="AV801" i="4"/>
  <c r="AV800" i="4"/>
  <c r="AV799" i="4"/>
  <c r="AV798" i="4"/>
  <c r="AV797" i="4"/>
  <c r="AV796" i="4"/>
  <c r="AV795" i="4"/>
  <c r="AV794" i="4"/>
  <c r="AV793" i="4"/>
  <c r="AV785" i="4"/>
  <c r="AV759" i="4"/>
  <c r="AV758" i="4"/>
  <c r="AV757" i="4"/>
  <c r="AV756" i="4"/>
  <c r="AV755" i="4"/>
  <c r="AV754" i="4"/>
  <c r="AV753" i="4"/>
  <c r="AV752" i="4"/>
  <c r="AV751" i="4"/>
  <c r="AV750" i="4"/>
  <c r="AV749" i="4"/>
  <c r="AV748" i="4"/>
  <c r="AV747" i="4"/>
  <c r="AV745" i="4"/>
  <c r="AV744" i="4"/>
  <c r="AV743" i="4"/>
  <c r="AV742" i="4"/>
  <c r="AV741" i="4"/>
  <c r="AV740" i="4"/>
  <c r="AV739" i="4"/>
  <c r="AV738" i="4"/>
  <c r="AV737" i="4"/>
  <c r="AV736" i="4"/>
  <c r="AV735" i="4"/>
  <c r="AV734" i="4"/>
  <c r="AV733" i="4"/>
  <c r="AV732" i="4"/>
  <c r="AV731" i="4"/>
  <c r="AV730" i="4"/>
  <c r="AV729" i="4"/>
  <c r="AV728" i="4"/>
  <c r="AV727" i="4"/>
  <c r="AV726" i="4"/>
  <c r="AV725" i="4"/>
  <c r="AV724" i="4"/>
  <c r="AV723" i="4"/>
  <c r="AV722" i="4"/>
  <c r="AV721" i="4"/>
  <c r="AV720" i="4"/>
  <c r="AV719" i="4"/>
  <c r="AV718" i="4"/>
  <c r="AV716" i="4"/>
  <c r="AV715" i="4"/>
  <c r="AV714" i="4"/>
  <c r="AV713" i="4"/>
  <c r="AV712" i="4"/>
  <c r="AV711" i="4"/>
  <c r="AV710" i="4"/>
  <c r="AV709" i="4"/>
  <c r="AV708" i="4"/>
  <c r="AV707" i="4"/>
  <c r="AV704" i="4"/>
  <c r="AV703" i="4"/>
  <c r="AV700" i="4"/>
  <c r="AV699" i="4"/>
  <c r="AV698" i="4"/>
  <c r="AV697" i="4"/>
  <c r="AV696" i="4"/>
  <c r="AV695" i="4"/>
  <c r="AV706" i="4"/>
  <c r="AV705" i="4"/>
  <c r="AV702" i="4"/>
  <c r="AV701" i="4"/>
  <c r="AV694" i="4"/>
  <c r="AV693" i="4"/>
  <c r="AV692" i="4"/>
  <c r="AV691" i="4"/>
  <c r="AV690" i="4"/>
  <c r="AV689" i="4"/>
  <c r="AV688" i="4"/>
  <c r="AV680" i="4"/>
  <c r="AV679" i="4"/>
  <c r="AV678" i="4"/>
  <c r="AV672" i="4"/>
  <c r="AV671" i="4"/>
  <c r="AV670" i="4"/>
  <c r="AV669" i="4"/>
  <c r="AV668" i="4"/>
  <c r="AV667" i="4"/>
  <c r="AV666" i="4"/>
  <c r="AV664" i="4"/>
  <c r="AV651" i="4"/>
  <c r="AV663" i="4"/>
  <c r="AV662" i="4"/>
  <c r="AV661" i="4"/>
  <c r="AV660" i="4"/>
  <c r="AV659" i="4"/>
  <c r="AV658" i="4"/>
  <c r="AV657" i="4"/>
  <c r="AV656" i="4"/>
  <c r="AV655" i="4"/>
  <c r="AV654" i="4"/>
  <c r="AV653" i="4"/>
  <c r="AV652" i="4"/>
  <c r="AV650" i="4"/>
  <c r="AV649" i="4"/>
  <c r="AV648" i="4"/>
  <c r="AV647" i="4"/>
  <c r="AV646" i="4"/>
  <c r="AV645" i="4"/>
  <c r="AV644" i="4"/>
  <c r="AV643" i="4"/>
  <c r="AV642" i="4"/>
  <c r="AV641" i="4"/>
  <c r="AV640" i="4"/>
  <c r="AV639" i="4"/>
  <c r="AV638" i="4"/>
  <c r="AV637" i="4"/>
  <c r="AV636" i="4"/>
  <c r="AV635" i="4"/>
  <c r="AV634" i="4"/>
  <c r="AV632" i="4"/>
  <c r="AV631" i="4"/>
  <c r="AV630" i="4"/>
  <c r="AV629" i="4"/>
  <c r="AV628" i="4"/>
  <c r="AV627" i="4"/>
  <c r="AV626" i="4"/>
  <c r="AV625" i="4"/>
  <c r="AV624" i="4"/>
  <c r="AV623" i="4"/>
  <c r="AV622" i="4"/>
  <c r="AV621" i="4"/>
  <c r="AV620" i="4"/>
  <c r="AV619" i="4"/>
  <c r="AV618" i="4"/>
  <c r="AV617" i="4"/>
  <c r="AV616" i="4"/>
  <c r="AV615" i="4"/>
  <c r="AV614" i="4"/>
  <c r="AV613" i="4"/>
  <c r="AV612" i="4"/>
  <c r="AV611" i="4"/>
  <c r="AV610" i="4"/>
  <c r="AV609" i="4"/>
  <c r="AV608" i="4"/>
  <c r="AV607" i="4"/>
  <c r="AV606" i="4"/>
  <c r="AV605" i="4"/>
  <c r="AV604" i="4"/>
  <c r="AV603" i="4"/>
  <c r="AV602" i="4"/>
  <c r="AV601" i="4"/>
  <c r="AV600" i="4"/>
  <c r="AV599" i="4"/>
  <c r="AV598" i="4"/>
  <c r="AV597" i="4"/>
  <c r="AV596" i="4"/>
  <c r="AV595" i="4"/>
  <c r="AV594" i="4"/>
  <c r="AV593" i="4"/>
  <c r="AV592" i="4"/>
  <c r="AV591" i="4"/>
  <c r="AV590" i="4"/>
  <c r="AV589" i="4"/>
  <c r="AV588" i="4"/>
  <c r="AV587" i="4"/>
  <c r="AV586" i="4"/>
  <c r="AV585" i="4"/>
  <c r="AV584" i="4"/>
  <c r="AV583" i="4"/>
  <c r="AV582" i="4"/>
  <c r="AV580" i="4"/>
  <c r="AV579" i="4"/>
  <c r="AV578" i="4"/>
  <c r="AV575" i="4"/>
  <c r="AV574" i="4"/>
  <c r="AV573" i="4"/>
  <c r="AV572" i="4"/>
  <c r="AV571" i="4"/>
  <c r="AV570" i="4"/>
  <c r="AV569" i="4"/>
  <c r="AV565" i="4"/>
  <c r="AV564" i="4" s="1"/>
  <c r="AV61" i="3" s="1"/>
  <c r="AV563" i="4"/>
  <c r="AV562" i="4"/>
  <c r="AV60" i="3"/>
  <c r="AV561" i="4"/>
  <c r="AV560" i="4"/>
  <c r="AV59" i="3"/>
  <c r="AV559" i="4"/>
  <c r="AV558" i="4"/>
  <c r="AV556" i="4"/>
  <c r="AV555" i="4"/>
  <c r="AV57" i="3" s="1"/>
  <c r="AV55" i="3" s="1"/>
  <c r="AV54" i="3" s="1"/>
  <c r="AV554" i="4"/>
  <c r="AV553" i="4"/>
  <c r="AV56" i="3"/>
  <c r="AV547" i="4"/>
  <c r="AV546" i="4"/>
  <c r="AV544" i="4"/>
  <c r="AV543" i="4"/>
  <c r="AV51" i="3" s="1"/>
  <c r="AV542" i="4"/>
  <c r="AV541" i="4"/>
  <c r="AV537" i="4"/>
  <c r="AV536" i="4" s="1"/>
  <c r="AV48" i="3" s="1"/>
  <c r="AV533" i="4"/>
  <c r="AV532" i="4"/>
  <c r="AV46" i="3"/>
  <c r="AV525" i="4"/>
  <c r="AV524" i="4"/>
  <c r="AV523" i="4"/>
  <c r="AV522" i="4"/>
  <c r="AV521" i="4"/>
  <c r="AV520" i="4"/>
  <c r="AV519" i="4"/>
  <c r="AV517" i="4"/>
  <c r="AV514" i="4"/>
  <c r="AV513" i="4"/>
  <c r="AV511" i="4"/>
  <c r="AV510" i="4"/>
  <c r="AV509" i="4"/>
  <c r="AV507" i="4"/>
  <c r="AV505" i="4"/>
  <c r="AV504" i="4"/>
  <c r="AV503" i="4"/>
  <c r="AV501" i="4"/>
  <c r="AV500" i="4"/>
  <c r="AV498" i="4"/>
  <c r="AV495" i="4"/>
  <c r="AV494" i="4"/>
  <c r="AV493" i="4"/>
  <c r="AV491" i="4" s="1"/>
  <c r="AV487" i="4" s="1"/>
  <c r="AV492" i="4"/>
  <c r="AV490" i="4"/>
  <c r="AV489" i="4"/>
  <c r="AV488" i="4"/>
  <c r="AV486" i="4"/>
  <c r="AV485" i="4"/>
  <c r="AV37" i="3" s="1"/>
  <c r="AV457" i="4"/>
  <c r="AV456" i="4" s="1"/>
  <c r="AV454" i="4"/>
  <c r="AV453" i="4"/>
  <c r="AV450" i="4"/>
  <c r="AV449" i="4"/>
  <c r="AV448" i="4"/>
  <c r="AV419" i="4"/>
  <c r="AV418" i="4"/>
  <c r="AV417" i="4"/>
  <c r="AV416" i="4"/>
  <c r="AV415" i="4"/>
  <c r="AV414" i="4"/>
  <c r="AV413" i="4"/>
  <c r="AV412" i="4"/>
  <c r="AV411" i="4"/>
  <c r="AV410" i="4"/>
  <c r="AV409" i="4"/>
  <c r="AV408" i="4"/>
  <c r="AV407" i="4"/>
  <c r="AV406" i="4"/>
  <c r="AV405" i="4"/>
  <c r="AV404" i="4"/>
  <c r="AV403" i="4"/>
  <c r="AV402" i="4"/>
  <c r="AV401" i="4"/>
  <c r="AV400" i="4"/>
  <c r="AV399" i="4"/>
  <c r="AV398" i="4"/>
  <c r="AV397" i="4"/>
  <c r="AV396" i="4"/>
  <c r="AV395" i="4"/>
  <c r="AV394" i="4"/>
  <c r="AV393" i="4"/>
  <c r="AV392" i="4"/>
  <c r="AV390" i="4"/>
  <c r="AV389" i="4"/>
  <c r="AV388" i="4"/>
  <c r="AV387" i="4"/>
  <c r="AV386" i="4"/>
  <c r="AV385" i="4"/>
  <c r="AV384" i="4"/>
  <c r="AV383" i="4"/>
  <c r="AV382" i="4"/>
  <c r="AV381" i="4"/>
  <c r="AV379" i="4"/>
  <c r="AV378" i="4"/>
  <c r="AV377" i="4"/>
  <c r="AV376" i="4"/>
  <c r="AV375" i="4"/>
  <c r="AV374" i="4"/>
  <c r="AV373" i="4"/>
  <c r="AV372" i="4"/>
  <c r="AV371" i="4"/>
  <c r="AV370" i="4"/>
  <c r="AV369" i="4"/>
  <c r="AV368" i="4"/>
  <c r="AV367" i="4"/>
  <c r="AV366" i="4"/>
  <c r="AV365" i="4"/>
  <c r="AV364" i="4"/>
  <c r="AV363" i="4"/>
  <c r="AV362" i="4"/>
  <c r="AV361" i="4"/>
  <c r="AV360" i="4"/>
  <c r="AV359" i="4"/>
  <c r="AV358" i="4"/>
  <c r="AV357" i="4"/>
  <c r="AV356" i="4"/>
  <c r="AV355" i="4"/>
  <c r="AV354" i="4"/>
  <c r="AV353" i="4"/>
  <c r="AV352" i="4"/>
  <c r="AV351" i="4"/>
  <c r="AV350" i="4"/>
  <c r="AV346" i="4"/>
  <c r="AV345" i="4"/>
  <c r="AV343" i="4"/>
  <c r="AV342" i="4"/>
  <c r="AV341" i="4"/>
  <c r="AV340" i="4"/>
  <c r="AV339" i="4"/>
  <c r="AV344" i="4"/>
  <c r="AV338" i="4"/>
  <c r="AV337" i="4"/>
  <c r="AV336" i="4"/>
  <c r="AV335" i="4"/>
  <c r="AV334" i="4"/>
  <c r="AV333" i="4"/>
  <c r="AV332" i="4"/>
  <c r="AV331" i="4"/>
  <c r="AV348" i="4"/>
  <c r="AV347" i="4"/>
  <c r="AV330" i="4"/>
  <c r="AV329" i="4"/>
  <c r="AV328" i="4"/>
  <c r="AV327" i="4"/>
  <c r="AV326" i="4"/>
  <c r="AV325" i="4"/>
  <c r="AV324" i="4"/>
  <c r="AV319" i="4"/>
  <c r="AV297" i="4"/>
  <c r="AV296" i="4"/>
  <c r="AV295" i="4"/>
  <c r="AV294" i="4"/>
  <c r="AV293" i="4"/>
  <c r="AV292" i="4"/>
  <c r="AV291" i="4"/>
  <c r="AV290" i="4"/>
  <c r="AV289" i="4"/>
  <c r="AV288" i="4"/>
  <c r="AV287" i="4"/>
  <c r="AV286" i="4"/>
  <c r="AV285" i="4"/>
  <c r="AV284" i="4"/>
  <c r="AV283" i="4"/>
  <c r="AV282" i="4"/>
  <c r="AV280" i="4"/>
  <c r="AV278" i="4"/>
  <c r="AV277" i="4"/>
  <c r="AV276" i="4"/>
  <c r="AV275" i="4"/>
  <c r="AV274" i="4"/>
  <c r="AV273" i="4"/>
  <c r="AV272" i="4"/>
  <c r="AV271" i="4"/>
  <c r="AV270" i="4"/>
  <c r="AV269" i="4"/>
  <c r="AV268" i="4"/>
  <c r="AV267" i="4"/>
  <c r="AV266" i="4"/>
  <c r="AV265" i="4"/>
  <c r="AV264" i="4"/>
  <c r="AV263" i="4"/>
  <c r="AV262" i="4"/>
  <c r="AV261" i="4"/>
  <c r="AV260" i="4"/>
  <c r="AV259" i="4"/>
  <c r="AV258" i="4"/>
  <c r="AV257" i="4"/>
  <c r="AV256" i="4"/>
  <c r="AV255" i="4"/>
  <c r="AV254" i="4"/>
  <c r="AV253" i="4"/>
  <c r="AV252" i="4"/>
  <c r="AV251" i="4"/>
  <c r="AV250" i="4"/>
  <c r="AV249" i="4"/>
  <c r="AV248" i="4"/>
  <c r="AV247" i="4"/>
  <c r="AV246" i="4"/>
  <c r="AV245" i="4"/>
  <c r="AV244" i="4"/>
  <c r="AV243" i="4"/>
  <c r="AV242" i="4"/>
  <c r="AV241" i="4"/>
  <c r="AV240" i="4"/>
  <c r="AV239" i="4"/>
  <c r="AV238" i="4"/>
  <c r="AV237" i="4"/>
  <c r="AV236" i="4"/>
  <c r="AV235" i="4"/>
  <c r="AV234" i="4"/>
  <c r="AV233" i="4"/>
  <c r="AV232" i="4"/>
  <c r="AV231" i="4"/>
  <c r="AV230" i="4"/>
  <c r="AV229" i="4"/>
  <c r="AV228" i="4"/>
  <c r="AV227" i="4"/>
  <c r="AV226" i="4"/>
  <c r="AV225" i="4"/>
  <c r="AV224" i="4"/>
  <c r="AV222" i="4"/>
  <c r="AV221" i="4"/>
  <c r="AV220" i="4"/>
  <c r="AV219" i="4"/>
  <c r="AV218" i="4"/>
  <c r="AV217" i="4"/>
  <c r="AV216" i="4"/>
  <c r="AV215" i="4"/>
  <c r="AV214" i="4"/>
  <c r="AV213" i="4"/>
  <c r="AV212" i="4"/>
  <c r="AV211" i="4"/>
  <c r="AV210" i="4"/>
  <c r="AV209" i="4"/>
  <c r="AV208" i="4"/>
  <c r="AV207" i="4"/>
  <c r="AV206" i="4"/>
  <c r="AV205" i="4"/>
  <c r="AV204" i="4"/>
  <c r="AV203" i="4"/>
  <c r="AV202" i="4"/>
  <c r="AV201" i="4"/>
  <c r="AV200" i="4"/>
  <c r="AV199" i="4"/>
  <c r="AV198" i="4"/>
  <c r="AV197" i="4"/>
  <c r="AV196" i="4"/>
  <c r="AV195" i="4"/>
  <c r="AV194" i="4"/>
  <c r="AV193" i="4"/>
  <c r="AV192" i="4"/>
  <c r="AV191" i="4"/>
  <c r="AV190" i="4"/>
  <c r="AV189" i="4"/>
  <c r="AV188" i="4"/>
  <c r="AV187" i="4"/>
  <c r="AV186" i="4"/>
  <c r="AV185" i="4"/>
  <c r="AV184" i="4"/>
  <c r="AV183" i="4"/>
  <c r="AV182" i="4"/>
  <c r="AV181" i="4"/>
  <c r="AV180" i="4"/>
  <c r="AV179" i="4"/>
  <c r="AV178" i="4"/>
  <c r="AV177" i="4"/>
  <c r="AV176" i="4"/>
  <c r="AV175" i="4"/>
  <c r="AV174" i="4"/>
  <c r="AV173" i="4"/>
  <c r="AV172" i="4"/>
  <c r="AV171" i="4"/>
  <c r="AV170" i="4"/>
  <c r="AV169" i="4"/>
  <c r="AV168" i="4"/>
  <c r="AV167" i="4"/>
  <c r="AV166" i="4"/>
  <c r="AV165" i="4"/>
  <c r="AV164" i="4"/>
  <c r="AV163" i="4"/>
  <c r="AV162" i="4"/>
  <c r="AV161" i="4"/>
  <c r="AV160" i="4"/>
  <c r="AV159" i="4"/>
  <c r="AV158" i="4"/>
  <c r="AV157" i="4"/>
  <c r="AV156" i="4"/>
  <c r="AV155" i="4"/>
  <c r="AV154" i="4"/>
  <c r="AV153" i="4"/>
  <c r="AV152" i="4"/>
  <c r="AV151" i="4"/>
  <c r="AV148" i="4"/>
  <c r="AV147" i="4"/>
  <c r="AV146" i="4"/>
  <c r="AV145" i="4"/>
  <c r="AV144" i="4"/>
  <c r="AV143" i="4"/>
  <c r="AV142" i="4"/>
  <c r="AV114" i="4"/>
  <c r="AV113" i="4"/>
  <c r="AV111" i="4"/>
  <c r="AV110" i="4"/>
  <c r="AV109" i="4"/>
  <c r="AV108" i="4"/>
  <c r="AV107" i="4"/>
  <c r="AV106" i="4"/>
  <c r="AV105" i="4"/>
  <c r="AV104" i="4"/>
  <c r="AV103" i="4"/>
  <c r="AV102" i="4"/>
  <c r="AV101" i="4"/>
  <c r="AV100" i="4"/>
  <c r="AV99" i="4"/>
  <c r="AV98" i="4"/>
  <c r="AV97" i="4"/>
  <c r="AV96" i="4"/>
  <c r="AV95" i="4"/>
  <c r="AV94" i="4"/>
  <c r="AV93" i="4"/>
  <c r="AV92" i="4"/>
  <c r="AV91" i="4"/>
  <c r="AV90" i="4"/>
  <c r="AV89" i="4"/>
  <c r="AV88" i="4"/>
  <c r="AV87" i="4"/>
  <c r="AV86" i="4"/>
  <c r="AV85" i="4"/>
  <c r="AV84" i="4"/>
  <c r="AV83" i="4"/>
  <c r="AV82" i="4"/>
  <c r="AV81" i="4"/>
  <c r="AV80" i="4"/>
  <c r="AV79" i="4"/>
  <c r="AV78" i="4"/>
  <c r="AV77" i="4"/>
  <c r="AV76" i="4"/>
  <c r="AV75" i="4"/>
  <c r="AV74" i="4"/>
  <c r="AV73" i="4"/>
  <c r="AV71" i="4"/>
  <c r="AV70" i="4"/>
  <c r="AV69" i="4"/>
  <c r="AV68" i="4"/>
  <c r="AV66" i="4"/>
  <c r="AV65" i="4"/>
  <c r="AV64" i="4"/>
  <c r="AV63" i="4"/>
  <c r="AV62" i="4"/>
  <c r="AV61" i="4"/>
  <c r="AV60" i="4"/>
  <c r="AV59" i="4"/>
  <c r="AV58" i="4"/>
  <c r="AV57" i="4"/>
  <c r="AV56" i="4"/>
  <c r="AV55" i="4"/>
  <c r="AV54" i="4"/>
  <c r="AV53" i="4"/>
  <c r="AV52" i="4"/>
  <c r="AV34" i="4"/>
  <c r="AV33" i="4"/>
  <c r="AV32" i="4"/>
  <c r="AV31" i="4"/>
  <c r="AV30" i="4"/>
  <c r="AV29" i="4"/>
  <c r="AV28" i="4"/>
  <c r="AV27" i="4"/>
  <c r="AV26" i="4"/>
  <c r="AV25" i="4"/>
  <c r="AV24" i="4"/>
  <c r="AV23" i="4"/>
  <c r="AV21" i="4"/>
  <c r="AV20" i="4"/>
  <c r="AV19" i="4"/>
  <c r="AV18" i="4"/>
  <c r="AV17" i="4"/>
  <c r="AV16" i="4"/>
  <c r="AV15" i="4"/>
  <c r="AV14" i="4"/>
  <c r="AQ1001" i="4"/>
  <c r="AQ102" i="3" s="1"/>
  <c r="AQ1000" i="4"/>
  <c r="AQ999" i="4"/>
  <c r="AQ998" i="4"/>
  <c r="AQ997" i="4"/>
  <c r="AQ996" i="4"/>
  <c r="AQ995" i="4"/>
  <c r="AQ994" i="4"/>
  <c r="AQ971" i="4"/>
  <c r="AQ981" i="4"/>
  <c r="AQ970" i="4"/>
  <c r="AQ980" i="4"/>
  <c r="AQ969" i="4"/>
  <c r="AQ979" i="4"/>
  <c r="AQ978" i="4"/>
  <c r="AQ977" i="4"/>
  <c r="AQ976" i="4"/>
  <c r="AQ968" i="4"/>
  <c r="AQ967" i="4"/>
  <c r="AQ975" i="4"/>
  <c r="AQ974" i="4"/>
  <c r="AQ973" i="4"/>
  <c r="AQ972" i="4"/>
  <c r="AQ965" i="4"/>
  <c r="AQ964" i="4"/>
  <c r="AQ963" i="4"/>
  <c r="AQ962" i="4"/>
  <c r="AQ961" i="4"/>
  <c r="AQ960" i="4"/>
  <c r="AQ959" i="4"/>
  <c r="AQ958" i="4"/>
  <c r="AQ957" i="4"/>
  <c r="AQ956" i="4"/>
  <c r="AQ955" i="4"/>
  <c r="AQ929" i="4"/>
  <c r="AQ928" i="4"/>
  <c r="AQ927" i="4"/>
  <c r="AQ924" i="4"/>
  <c r="AQ923" i="4" s="1"/>
  <c r="AQ917" i="4"/>
  <c r="AQ896" i="4"/>
  <c r="AQ895" i="4"/>
  <c r="AQ894" i="4"/>
  <c r="AQ893" i="4"/>
  <c r="AQ884" i="4" s="1"/>
  <c r="AQ892" i="4"/>
  <c r="AQ891" i="4"/>
  <c r="AQ890" i="4"/>
  <c r="AQ889" i="4"/>
  <c r="AQ888" i="4"/>
  <c r="AQ887" i="4"/>
  <c r="AQ886" i="4"/>
  <c r="AQ885" i="4"/>
  <c r="AQ881" i="4"/>
  <c r="AQ880" i="4"/>
  <c r="AQ879" i="4"/>
  <c r="AQ878" i="4"/>
  <c r="AQ877" i="4"/>
  <c r="AQ876" i="4"/>
  <c r="AQ875" i="4"/>
  <c r="AQ874" i="4"/>
  <c r="AQ868" i="4"/>
  <c r="AQ867" i="4"/>
  <c r="AQ866" i="4"/>
  <c r="AQ865" i="4"/>
  <c r="AQ864" i="4"/>
  <c r="AQ863" i="4"/>
  <c r="AQ862" i="4"/>
  <c r="AQ861" i="4"/>
  <c r="AQ860" i="4" s="1"/>
  <c r="AQ89" i="3" s="1"/>
  <c r="AQ859" i="4"/>
  <c r="AQ858" i="4"/>
  <c r="AQ857" i="4"/>
  <c r="AQ856" i="4"/>
  <c r="AQ855" i="4"/>
  <c r="AQ851" i="4"/>
  <c r="AQ850" i="4"/>
  <c r="AQ848" i="4"/>
  <c r="AQ847" i="4"/>
  <c r="AQ836" i="4"/>
  <c r="AQ835" i="4"/>
  <c r="AQ834" i="4"/>
  <c r="AQ830" i="4" s="1"/>
  <c r="AQ84" i="3" s="1"/>
  <c r="AQ833" i="4"/>
  <c r="AQ832" i="4"/>
  <c r="AQ831" i="4"/>
  <c r="AQ824" i="4"/>
  <c r="AQ823" i="4"/>
  <c r="AQ822" i="4"/>
  <c r="AQ821" i="4"/>
  <c r="AQ820" i="4"/>
  <c r="AQ818" i="4"/>
  <c r="AQ815" i="4"/>
  <c r="AQ814" i="4"/>
  <c r="AQ813" i="4"/>
  <c r="AQ812" i="4" s="1"/>
  <c r="AQ806" i="4"/>
  <c r="AQ805" i="4"/>
  <c r="AQ804" i="4"/>
  <c r="AQ803" i="4"/>
  <c r="AQ802" i="4"/>
  <c r="AQ801" i="4"/>
  <c r="AQ800" i="4"/>
  <c r="AQ799" i="4"/>
  <c r="AQ798" i="4"/>
  <c r="AQ797" i="4"/>
  <c r="AQ796" i="4"/>
  <c r="AQ795" i="4"/>
  <c r="AQ794" i="4"/>
  <c r="AQ793" i="4"/>
  <c r="AQ759" i="4"/>
  <c r="AQ758" i="4"/>
  <c r="AQ757" i="4"/>
  <c r="AQ756" i="4"/>
  <c r="AQ755" i="4"/>
  <c r="AQ754" i="4"/>
  <c r="AQ753" i="4"/>
  <c r="AQ752" i="4"/>
  <c r="AQ751" i="4"/>
  <c r="AQ750" i="4"/>
  <c r="AQ746" i="4" s="1"/>
  <c r="AQ72" i="3" s="1"/>
  <c r="AQ749" i="4"/>
  <c r="AQ748" i="4"/>
  <c r="AQ747" i="4"/>
  <c r="AQ716" i="4"/>
  <c r="AQ715" i="4"/>
  <c r="AQ714" i="4"/>
  <c r="AQ713" i="4"/>
  <c r="AQ712" i="4"/>
  <c r="AQ711" i="4"/>
  <c r="AQ710" i="4"/>
  <c r="AQ709" i="4"/>
  <c r="AQ708" i="4"/>
  <c r="AQ707" i="4"/>
  <c r="AQ704" i="4"/>
  <c r="AQ703" i="4"/>
  <c r="AQ700" i="4"/>
  <c r="AQ699" i="4"/>
  <c r="AQ698" i="4"/>
  <c r="AQ697" i="4"/>
  <c r="AQ696" i="4"/>
  <c r="AQ695" i="4"/>
  <c r="AQ706" i="4"/>
  <c r="AQ705" i="4"/>
  <c r="AQ702" i="4"/>
  <c r="AQ687" i="4" s="1"/>
  <c r="AQ70" i="3" s="1"/>
  <c r="AQ701" i="4"/>
  <c r="AQ694" i="4"/>
  <c r="AQ693" i="4"/>
  <c r="AQ692" i="4"/>
  <c r="AQ691" i="4"/>
  <c r="AQ690" i="4"/>
  <c r="AQ689" i="4"/>
  <c r="AQ688" i="4"/>
  <c r="AQ672" i="4"/>
  <c r="AQ671" i="4"/>
  <c r="AQ670" i="4"/>
  <c r="AQ669" i="4"/>
  <c r="AQ668" i="4"/>
  <c r="AQ667" i="4"/>
  <c r="AQ666" i="4"/>
  <c r="AQ632" i="4"/>
  <c r="AQ631" i="4"/>
  <c r="AQ630" i="4"/>
  <c r="AQ629" i="4"/>
  <c r="AQ628" i="4"/>
  <c r="AQ627" i="4"/>
  <c r="AQ626" i="4"/>
  <c r="AQ625" i="4"/>
  <c r="AQ624" i="4"/>
  <c r="AQ623" i="4"/>
  <c r="AQ622" i="4"/>
  <c r="AQ621" i="4"/>
  <c r="AQ620" i="4"/>
  <c r="AQ619" i="4"/>
  <c r="AQ618" i="4"/>
  <c r="AQ617" i="4"/>
  <c r="AQ596" i="4"/>
  <c r="AQ595" i="4"/>
  <c r="AQ594" i="4"/>
  <c r="AQ593" i="4"/>
  <c r="AQ592" i="4"/>
  <c r="AQ591" i="4"/>
  <c r="AQ590" i="4"/>
  <c r="AQ589" i="4"/>
  <c r="AQ588" i="4"/>
  <c r="AQ587" i="4"/>
  <c r="AQ585" i="4"/>
  <c r="AQ584" i="4"/>
  <c r="AQ583" i="4"/>
  <c r="AQ582" i="4"/>
  <c r="AQ580" i="4"/>
  <c r="AQ579" i="4"/>
  <c r="AQ578" i="4"/>
  <c r="AQ575" i="4"/>
  <c r="AQ574" i="4"/>
  <c r="AQ573" i="4"/>
  <c r="AQ572" i="4"/>
  <c r="AQ571" i="4"/>
  <c r="AQ570" i="4"/>
  <c r="AQ569" i="4"/>
  <c r="AQ563" i="4"/>
  <c r="AQ562" i="4" s="1"/>
  <c r="AQ60" i="3" s="1"/>
  <c r="AQ559" i="4"/>
  <c r="AQ558" i="4"/>
  <c r="AQ547" i="4"/>
  <c r="AQ546" i="4"/>
  <c r="AQ542" i="4"/>
  <c r="AQ541" i="4"/>
  <c r="AQ533" i="4"/>
  <c r="AQ532" i="4"/>
  <c r="AQ46" i="3" s="1"/>
  <c r="AQ525" i="4"/>
  <c r="AQ524" i="4"/>
  <c r="AQ523" i="4"/>
  <c r="AQ522" i="4"/>
  <c r="AQ521" i="4"/>
  <c r="AQ520" i="4"/>
  <c r="AQ519" i="4"/>
  <c r="AQ517" i="4"/>
  <c r="AQ511" i="4"/>
  <c r="AQ510" i="4"/>
  <c r="AQ509" i="4"/>
  <c r="AQ507" i="4"/>
  <c r="AQ505" i="4"/>
  <c r="AQ504" i="4"/>
  <c r="AQ503" i="4"/>
  <c r="AQ501" i="4"/>
  <c r="AQ500" i="4"/>
  <c r="AQ498" i="4"/>
  <c r="AQ490" i="4"/>
  <c r="AQ489" i="4"/>
  <c r="AQ488" i="4"/>
  <c r="AQ486" i="4"/>
  <c r="AQ485" i="4"/>
  <c r="AQ37" i="3" s="1"/>
  <c r="AQ457" i="4"/>
  <c r="AQ456" i="4" s="1"/>
  <c r="AQ454" i="4"/>
  <c r="AQ453" i="4"/>
  <c r="AQ450" i="4"/>
  <c r="AQ449" i="4"/>
  <c r="AQ448" i="4"/>
  <c r="AQ445" i="4"/>
  <c r="AQ444" i="4"/>
  <c r="AQ419" i="4"/>
  <c r="AQ418" i="4"/>
  <c r="AQ417" i="4"/>
  <c r="AQ416" i="4"/>
  <c r="AQ415" i="4"/>
  <c r="AQ414" i="4"/>
  <c r="AQ413" i="4"/>
  <c r="AQ412" i="4"/>
  <c r="AQ411" i="4"/>
  <c r="AQ410" i="4"/>
  <c r="AQ409" i="4"/>
  <c r="AQ408" i="4"/>
  <c r="AQ407" i="4"/>
  <c r="AQ406" i="4"/>
  <c r="AQ405" i="4"/>
  <c r="AQ404" i="4"/>
  <c r="AQ403" i="4"/>
  <c r="AQ402" i="4"/>
  <c r="AQ401" i="4"/>
  <c r="AQ400" i="4"/>
  <c r="AQ399" i="4"/>
  <c r="AQ398" i="4"/>
  <c r="AQ397" i="4"/>
  <c r="AQ396" i="4"/>
  <c r="AQ395" i="4"/>
  <c r="AQ394" i="4"/>
  <c r="AQ393" i="4"/>
  <c r="AQ392" i="4"/>
  <c r="AQ390" i="4"/>
  <c r="AQ389" i="4"/>
  <c r="AQ388" i="4"/>
  <c r="AQ387" i="4"/>
  <c r="AQ386" i="4"/>
  <c r="AQ373" i="4"/>
  <c r="AQ358" i="4"/>
  <c r="AQ356" i="4"/>
  <c r="AQ355" i="4"/>
  <c r="AQ353" i="4"/>
  <c r="AQ350" i="4"/>
  <c r="AQ346" i="4"/>
  <c r="AQ345" i="4"/>
  <c r="AQ343" i="4"/>
  <c r="AQ342" i="4"/>
  <c r="AQ341" i="4"/>
  <c r="AQ340" i="4"/>
  <c r="AQ339" i="4"/>
  <c r="AQ344" i="4"/>
  <c r="AQ338" i="4"/>
  <c r="AQ337" i="4"/>
  <c r="AQ336" i="4"/>
  <c r="AQ335" i="4"/>
  <c r="AQ334" i="4"/>
  <c r="AQ333" i="4"/>
  <c r="AQ332" i="4"/>
  <c r="AQ331" i="4"/>
  <c r="AQ348" i="4"/>
  <c r="AQ347" i="4"/>
  <c r="AQ330" i="4"/>
  <c r="AQ329" i="4"/>
  <c r="AQ328" i="4"/>
  <c r="AQ327" i="4"/>
  <c r="AQ326" i="4"/>
  <c r="AQ325" i="4"/>
  <c r="AQ324" i="4"/>
  <c r="AQ319" i="4"/>
  <c r="AQ297" i="4"/>
  <c r="AQ296" i="4"/>
  <c r="AQ295" i="4"/>
  <c r="AQ294" i="4"/>
  <c r="AQ293" i="4"/>
  <c r="AQ292" i="4"/>
  <c r="AQ291" i="4"/>
  <c r="AQ290" i="4"/>
  <c r="AQ289" i="4"/>
  <c r="AQ288" i="4"/>
  <c r="AQ287" i="4"/>
  <c r="AQ286" i="4"/>
  <c r="AQ285" i="4"/>
  <c r="AQ284" i="4"/>
  <c r="AQ283" i="4"/>
  <c r="AQ282" i="4"/>
  <c r="AQ280" i="4"/>
  <c r="AQ279" i="4"/>
  <c r="AQ272" i="4"/>
  <c r="AQ271" i="4"/>
  <c r="AQ270" i="4"/>
  <c r="AQ269" i="4"/>
  <c r="AQ268" i="4"/>
  <c r="AQ267" i="4"/>
  <c r="AQ266" i="4"/>
  <c r="AQ265" i="4"/>
  <c r="AQ264" i="4"/>
  <c r="AQ263" i="4"/>
  <c r="AQ262" i="4"/>
  <c r="AQ261" i="4"/>
  <c r="AQ260" i="4"/>
  <c r="AQ259" i="4"/>
  <c r="AQ258" i="4"/>
  <c r="AQ257" i="4"/>
  <c r="AQ256" i="4"/>
  <c r="AQ255" i="4"/>
  <c r="AQ254" i="4"/>
  <c r="AQ253" i="4"/>
  <c r="AQ252" i="4"/>
  <c r="AQ251" i="4"/>
  <c r="AQ250" i="4"/>
  <c r="AQ249" i="4"/>
  <c r="AQ248" i="4"/>
  <c r="AQ247" i="4"/>
  <c r="AQ246" i="4"/>
  <c r="AQ245" i="4"/>
  <c r="AQ244" i="4"/>
  <c r="AQ243" i="4"/>
  <c r="AQ242" i="4"/>
  <c r="AQ241" i="4"/>
  <c r="AQ240" i="4"/>
  <c r="AQ239" i="4"/>
  <c r="AQ238" i="4"/>
  <c r="AQ237" i="4"/>
  <c r="AQ236" i="4"/>
  <c r="AQ235" i="4"/>
  <c r="AQ234" i="4"/>
  <c r="AQ233" i="4"/>
  <c r="AQ232" i="4"/>
  <c r="AQ231" i="4"/>
  <c r="AQ230" i="4"/>
  <c r="AQ229" i="4"/>
  <c r="AQ228" i="4"/>
  <c r="AQ227" i="4"/>
  <c r="AQ226" i="4"/>
  <c r="AQ225" i="4"/>
  <c r="AQ224" i="4"/>
  <c r="AQ222" i="4"/>
  <c r="AQ221" i="4"/>
  <c r="AQ220" i="4"/>
  <c r="AQ219" i="4"/>
  <c r="AQ218" i="4"/>
  <c r="AQ217" i="4"/>
  <c r="AQ216" i="4"/>
  <c r="AQ215" i="4"/>
  <c r="AQ214" i="4"/>
  <c r="AQ213" i="4"/>
  <c r="AQ212" i="4"/>
  <c r="AQ211" i="4"/>
  <c r="AQ210" i="4"/>
  <c r="AQ209" i="4"/>
  <c r="AQ208" i="4"/>
  <c r="AQ207" i="4"/>
  <c r="AQ206" i="4"/>
  <c r="AQ205" i="4"/>
  <c r="AQ204" i="4"/>
  <c r="AQ203" i="4"/>
  <c r="AQ202" i="4"/>
  <c r="AQ201" i="4"/>
  <c r="AQ200" i="4"/>
  <c r="AQ199" i="4"/>
  <c r="AQ198" i="4"/>
  <c r="AQ197" i="4"/>
  <c r="AQ196" i="4"/>
  <c r="AQ195" i="4"/>
  <c r="AQ194" i="4"/>
  <c r="AQ193" i="4"/>
  <c r="AQ192" i="4"/>
  <c r="AQ191" i="4"/>
  <c r="AQ190" i="4"/>
  <c r="AQ189" i="4"/>
  <c r="AQ188" i="4"/>
  <c r="AQ187" i="4"/>
  <c r="AQ186" i="4"/>
  <c r="AQ185" i="4"/>
  <c r="AQ184" i="4"/>
  <c r="AQ183" i="4"/>
  <c r="AQ182" i="4"/>
  <c r="AQ181" i="4"/>
  <c r="AQ180" i="4"/>
  <c r="AQ179" i="4"/>
  <c r="AQ178" i="4"/>
  <c r="AQ177" i="4"/>
  <c r="AQ176" i="4"/>
  <c r="AQ175" i="4"/>
  <c r="AQ174" i="4"/>
  <c r="AQ173" i="4"/>
  <c r="AQ172" i="4"/>
  <c r="AQ171" i="4"/>
  <c r="AQ170" i="4"/>
  <c r="AQ169" i="4"/>
  <c r="AQ168" i="4"/>
  <c r="AQ167" i="4"/>
  <c r="AQ166" i="4"/>
  <c r="AQ165" i="4"/>
  <c r="AQ164" i="4"/>
  <c r="AQ163" i="4"/>
  <c r="AQ162" i="4"/>
  <c r="AQ161" i="4"/>
  <c r="AQ160" i="4"/>
  <c r="AQ159" i="4"/>
  <c r="AQ158" i="4"/>
  <c r="AQ157" i="4"/>
  <c r="AQ156" i="4"/>
  <c r="AQ155" i="4"/>
  <c r="AQ154" i="4"/>
  <c r="AQ153" i="4"/>
  <c r="AQ152" i="4"/>
  <c r="AQ151" i="4"/>
  <c r="AQ114" i="4"/>
  <c r="AQ113" i="4"/>
  <c r="AQ111" i="4"/>
  <c r="AQ110" i="4"/>
  <c r="AQ109" i="4"/>
  <c r="AQ108" i="4"/>
  <c r="AQ107" i="4"/>
  <c r="AQ106" i="4"/>
  <c r="AQ105" i="4"/>
  <c r="AQ104" i="4"/>
  <c r="AQ103" i="4"/>
  <c r="AQ102" i="4"/>
  <c r="AQ101" i="4"/>
  <c r="AQ100" i="4"/>
  <c r="AQ99" i="4"/>
  <c r="AQ98" i="4"/>
  <c r="AQ97" i="4"/>
  <c r="AQ96" i="4"/>
  <c r="AQ95" i="4"/>
  <c r="AQ94" i="4"/>
  <c r="AQ93" i="4"/>
  <c r="AQ92" i="4"/>
  <c r="AQ91" i="4"/>
  <c r="AQ90" i="4"/>
  <c r="AQ89" i="4"/>
  <c r="AQ88" i="4"/>
  <c r="AQ87" i="4"/>
  <c r="AQ86" i="4"/>
  <c r="AQ85" i="4"/>
  <c r="AQ84" i="4"/>
  <c r="AQ83" i="4"/>
  <c r="AQ82" i="4"/>
  <c r="AQ81" i="4"/>
  <c r="AQ80" i="4"/>
  <c r="AQ79" i="4"/>
  <c r="AQ78" i="4"/>
  <c r="AQ77" i="4"/>
  <c r="AQ76" i="4"/>
  <c r="AQ75" i="4"/>
  <c r="AQ74" i="4"/>
  <c r="AQ73" i="4"/>
  <c r="AQ71" i="4"/>
  <c r="AQ70" i="4"/>
  <c r="AQ69" i="4"/>
  <c r="AQ68" i="4"/>
  <c r="AQ66" i="4"/>
  <c r="AQ65" i="4"/>
  <c r="AQ64" i="4"/>
  <c r="AQ63" i="4"/>
  <c r="AQ62" i="4"/>
  <c r="AQ61" i="4"/>
  <c r="AQ60" i="4"/>
  <c r="AQ59" i="4"/>
  <c r="AQ58" i="4"/>
  <c r="AQ57" i="4"/>
  <c r="AQ56" i="4"/>
  <c r="AQ55" i="4"/>
  <c r="AQ54" i="4"/>
  <c r="AQ53" i="4"/>
  <c r="AQ52" i="4"/>
  <c r="AQ34" i="4"/>
  <c r="AQ33" i="4"/>
  <c r="AQ32" i="4"/>
  <c r="AQ31" i="4"/>
  <c r="AQ30" i="4"/>
  <c r="AQ29" i="4"/>
  <c r="AQ28" i="4"/>
  <c r="AQ27" i="4"/>
  <c r="AQ26" i="4"/>
  <c r="AQ25" i="4"/>
  <c r="AQ24" i="4"/>
  <c r="AQ23" i="4"/>
  <c r="AQ21" i="4"/>
  <c r="AQ20" i="4"/>
  <c r="AQ19" i="4"/>
  <c r="AQ18" i="4"/>
  <c r="AQ17" i="4"/>
  <c r="AQ16" i="4"/>
  <c r="AQ15" i="4"/>
  <c r="AQ14" i="4"/>
  <c r="AM1001" i="4"/>
  <c r="AM102" i="3" s="1"/>
  <c r="AM1000" i="4"/>
  <c r="AM999" i="4"/>
  <c r="AM998" i="4"/>
  <c r="AM997" i="4"/>
  <c r="AM996" i="4"/>
  <c r="AM995" i="4"/>
  <c r="AM994" i="4"/>
  <c r="AM993" i="4"/>
  <c r="AM992" i="4"/>
  <c r="AM991" i="4"/>
  <c r="AM990" i="4"/>
  <c r="AM989" i="4"/>
  <c r="AM988" i="4"/>
  <c r="AM987" i="4"/>
  <c r="AM986" i="4"/>
  <c r="AM985" i="4"/>
  <c r="AM984" i="4"/>
  <c r="AM983" i="4"/>
  <c r="AM971" i="4"/>
  <c r="AM981" i="4"/>
  <c r="AM970" i="4"/>
  <c r="AM980" i="4"/>
  <c r="AM969" i="4"/>
  <c r="AM979" i="4"/>
  <c r="AM978" i="4"/>
  <c r="AM977" i="4"/>
  <c r="AM976" i="4"/>
  <c r="AM968" i="4"/>
  <c r="AM967" i="4"/>
  <c r="AM975" i="4"/>
  <c r="AM974" i="4"/>
  <c r="AM973" i="4"/>
  <c r="AM972" i="4"/>
  <c r="AM966" i="4"/>
  <c r="AM965" i="4"/>
  <c r="AM964" i="4"/>
  <c r="AM963" i="4"/>
  <c r="AM962" i="4"/>
  <c r="AM961" i="4"/>
  <c r="AM960" i="4"/>
  <c r="AM959" i="4"/>
  <c r="AM958" i="4"/>
  <c r="AM957" i="4"/>
  <c r="AM956" i="4"/>
  <c r="AM955" i="4"/>
  <c r="AM953" i="4"/>
  <c r="AM952" i="4"/>
  <c r="AM951" i="4"/>
  <c r="AM950" i="4"/>
  <c r="AM949" i="4"/>
  <c r="AM948" i="4"/>
  <c r="AM947" i="4"/>
  <c r="AM945" i="4"/>
  <c r="AM944" i="4"/>
  <c r="AM943" i="4"/>
  <c r="AM942" i="4"/>
  <c r="AM941" i="4"/>
  <c r="AM940" i="4"/>
  <c r="AM939" i="4"/>
  <c r="AM938" i="4"/>
  <c r="AM937" i="4"/>
  <c r="AM936" i="4"/>
  <c r="AM935" i="4"/>
  <c r="AM934" i="4"/>
  <c r="AM933" i="4"/>
  <c r="AM932" i="4"/>
  <c r="AM931" i="4"/>
  <c r="AM930" i="4"/>
  <c r="AM929" i="4"/>
  <c r="AM928" i="4"/>
  <c r="AM927" i="4"/>
  <c r="AM924" i="4"/>
  <c r="AM923" i="4" s="1"/>
  <c r="AM921" i="4"/>
  <c r="AM920" i="4"/>
  <c r="AM919" i="4"/>
  <c r="AM918" i="4"/>
  <c r="AM917" i="4"/>
  <c r="AM916" i="4"/>
  <c r="AM915" i="4"/>
  <c r="AM914" i="4"/>
  <c r="AM913" i="4"/>
  <c r="AM912" i="4"/>
  <c r="AM911" i="4"/>
  <c r="AM910" i="4"/>
  <c r="AM909" i="4"/>
  <c r="AM908" i="4"/>
  <c r="AM907" i="4"/>
  <c r="AM906" i="4"/>
  <c r="AM905" i="4"/>
  <c r="AM904" i="4"/>
  <c r="AM903" i="4"/>
  <c r="AM902" i="4"/>
  <c r="AM901" i="4"/>
  <c r="AM900" i="4"/>
  <c r="AM899" i="4"/>
  <c r="AM898" i="4"/>
  <c r="AM896" i="4"/>
  <c r="AM895" i="4"/>
  <c r="AM894" i="4"/>
  <c r="AM893" i="4"/>
  <c r="AM892" i="4"/>
  <c r="AM891" i="4"/>
  <c r="AM890" i="4"/>
  <c r="AM889" i="4"/>
  <c r="AM888" i="4"/>
  <c r="AM887" i="4"/>
  <c r="AM886" i="4"/>
  <c r="AM885" i="4"/>
  <c r="AM883" i="4"/>
  <c r="AM882" i="4" s="1"/>
  <c r="AM92" i="3" s="1"/>
  <c r="AM881" i="4"/>
  <c r="AM880" i="4"/>
  <c r="AM879" i="4"/>
  <c r="AM878" i="4"/>
  <c r="AM877" i="4"/>
  <c r="AM876" i="4"/>
  <c r="AM875" i="4"/>
  <c r="AM874" i="4"/>
  <c r="AM872" i="4"/>
  <c r="AM871" i="4"/>
  <c r="AM870" i="4"/>
  <c r="AM868" i="4"/>
  <c r="BE868" i="4" s="1"/>
  <c r="AM867" i="4"/>
  <c r="AM866" i="4"/>
  <c r="AM865" i="4"/>
  <c r="AM864" i="4"/>
  <c r="AM863" i="4"/>
  <c r="AM862" i="4"/>
  <c r="AM861" i="4"/>
  <c r="AM859" i="4"/>
  <c r="AM858" i="4"/>
  <c r="AM857" i="4"/>
  <c r="AM856" i="4"/>
  <c r="AM855" i="4"/>
  <c r="AM854" i="4"/>
  <c r="AM853" i="4"/>
  <c r="AM852" i="4"/>
  <c r="AM851" i="4"/>
  <c r="AM850" i="4"/>
  <c r="AM848" i="4"/>
  <c r="AM847" i="4"/>
  <c r="BE847" i="4" s="1"/>
  <c r="BE846" i="4" s="1"/>
  <c r="AM844" i="4"/>
  <c r="AM843" i="4"/>
  <c r="AM842" i="4"/>
  <c r="AM841" i="4"/>
  <c r="AM840" i="4"/>
  <c r="AM839" i="4"/>
  <c r="AM838" i="4"/>
  <c r="AM836" i="4"/>
  <c r="AM835" i="4"/>
  <c r="AM834" i="4"/>
  <c r="AM833" i="4"/>
  <c r="AM832" i="4"/>
  <c r="AM831" i="4"/>
  <c r="AM829" i="4"/>
  <c r="AM828" i="4"/>
  <c r="AM827" i="4"/>
  <c r="AM826" i="4"/>
  <c r="AM824" i="4"/>
  <c r="AM823" i="4"/>
  <c r="AM822" i="4"/>
  <c r="AM821" i="4"/>
  <c r="AM820" i="4"/>
  <c r="AM818" i="4"/>
  <c r="AM817" i="4"/>
  <c r="AM815" i="4"/>
  <c r="AM814" i="4"/>
  <c r="AM813" i="4"/>
  <c r="AM811" i="4"/>
  <c r="AM810" i="4"/>
  <c r="AM806" i="4"/>
  <c r="AM805" i="4"/>
  <c r="AM804" i="4"/>
  <c r="AM803" i="4"/>
  <c r="AM802" i="4"/>
  <c r="AM801" i="4"/>
  <c r="AM800" i="4"/>
  <c r="AM799" i="4"/>
  <c r="AM798" i="4"/>
  <c r="AM797" i="4"/>
  <c r="AM796" i="4"/>
  <c r="AM795" i="4"/>
  <c r="AM794" i="4"/>
  <c r="AM793" i="4"/>
  <c r="AM788" i="4"/>
  <c r="AM787" i="4"/>
  <c r="AM786" i="4"/>
  <c r="AM785" i="4"/>
  <c r="AM784" i="4"/>
  <c r="BE784" i="4" s="1"/>
  <c r="AM783" i="4"/>
  <c r="AM782" i="4"/>
  <c r="AM781" i="4"/>
  <c r="AM780" i="4"/>
  <c r="AM779" i="4"/>
  <c r="AM778" i="4"/>
  <c r="AM777" i="4"/>
  <c r="AM776" i="4"/>
  <c r="AM775" i="4"/>
  <c r="AM774" i="4"/>
  <c r="AM773" i="4"/>
  <c r="AM772" i="4"/>
  <c r="AM771" i="4"/>
  <c r="AM770" i="4"/>
  <c r="AM769" i="4"/>
  <c r="AM768" i="4"/>
  <c r="AM767" i="4"/>
  <c r="AM766" i="4"/>
  <c r="AM765" i="4"/>
  <c r="AM764" i="4"/>
  <c r="AM763" i="4"/>
  <c r="AM762" i="4"/>
  <c r="AM761" i="4"/>
  <c r="AM759" i="4"/>
  <c r="BE759" i="4" s="1"/>
  <c r="AM758" i="4"/>
  <c r="AM757" i="4"/>
  <c r="AM756" i="4"/>
  <c r="AM755" i="4"/>
  <c r="AM754" i="4"/>
  <c r="AM753" i="4"/>
  <c r="AM752" i="4"/>
  <c r="AM751" i="4"/>
  <c r="AM750" i="4"/>
  <c r="AM749" i="4"/>
  <c r="AM748" i="4"/>
  <c r="AM747" i="4"/>
  <c r="AM745" i="4"/>
  <c r="AM744" i="4"/>
  <c r="AM743" i="4"/>
  <c r="AM742" i="4"/>
  <c r="AM741" i="4"/>
  <c r="AM740" i="4"/>
  <c r="AM739" i="4"/>
  <c r="AM738" i="4"/>
  <c r="AM737" i="4"/>
  <c r="AM736" i="4"/>
  <c r="AM735" i="4"/>
  <c r="AM734" i="4"/>
  <c r="BE734" i="4" s="1"/>
  <c r="AM733" i="4"/>
  <c r="AM732" i="4"/>
  <c r="AM731" i="4"/>
  <c r="AM730" i="4"/>
  <c r="AM729" i="4"/>
  <c r="AM728" i="4"/>
  <c r="AM727" i="4"/>
  <c r="AM726" i="4"/>
  <c r="AM725" i="4"/>
  <c r="AM724" i="4"/>
  <c r="AM723" i="4"/>
  <c r="AM722" i="4"/>
  <c r="AM721" i="4"/>
  <c r="AM720" i="4"/>
  <c r="AM719" i="4"/>
  <c r="AM718" i="4"/>
  <c r="AM716" i="4"/>
  <c r="BE716" i="4" s="1"/>
  <c r="AM715" i="4"/>
  <c r="AM714" i="4"/>
  <c r="AM713" i="4"/>
  <c r="AM712" i="4"/>
  <c r="AM711" i="4"/>
  <c r="AM710" i="4"/>
  <c r="AM709" i="4"/>
  <c r="BE709" i="4" s="1"/>
  <c r="AM708" i="4"/>
  <c r="AM707" i="4"/>
  <c r="AM704" i="4"/>
  <c r="AM703" i="4"/>
  <c r="AM700" i="4"/>
  <c r="AM699" i="4"/>
  <c r="AM698" i="4"/>
  <c r="AM697" i="4"/>
  <c r="AM696" i="4"/>
  <c r="AM695" i="4"/>
  <c r="AM706" i="4"/>
  <c r="AM705" i="4"/>
  <c r="BE705" i="4" s="1"/>
  <c r="AM702" i="4"/>
  <c r="AM701" i="4"/>
  <c r="AM694" i="4"/>
  <c r="AM693" i="4"/>
  <c r="AM692" i="4"/>
  <c r="AM691" i="4"/>
  <c r="AM690" i="4"/>
  <c r="AM689" i="4"/>
  <c r="AM688" i="4"/>
  <c r="AM686" i="4"/>
  <c r="AM685" i="4"/>
  <c r="AM684" i="4"/>
  <c r="BE684" i="4" s="1"/>
  <c r="AM683" i="4"/>
  <c r="AM682" i="4"/>
  <c r="AM681" i="4"/>
  <c r="AM680" i="4"/>
  <c r="AM679" i="4"/>
  <c r="AM678" i="4"/>
  <c r="AM677" i="4"/>
  <c r="AM676" i="4"/>
  <c r="AM675" i="4"/>
  <c r="AM674" i="4"/>
  <c r="AM673" i="4"/>
  <c r="AM672" i="4"/>
  <c r="AM665" i="4" s="1"/>
  <c r="AM69" i="3" s="1"/>
  <c r="AM671" i="4"/>
  <c r="AM670" i="4"/>
  <c r="AM669" i="4"/>
  <c r="AM668" i="4"/>
  <c r="AM667" i="4"/>
  <c r="AM666" i="4"/>
  <c r="AM664" i="4"/>
  <c r="AM651" i="4"/>
  <c r="AM663" i="4"/>
  <c r="AM662" i="4"/>
  <c r="AM661" i="4"/>
  <c r="AM660" i="4"/>
  <c r="BE660" i="4" s="1"/>
  <c r="AM659" i="4"/>
  <c r="AM658" i="4"/>
  <c r="AM657" i="4"/>
  <c r="AM656" i="4"/>
  <c r="AM655" i="4"/>
  <c r="AM654" i="4"/>
  <c r="AM653" i="4"/>
  <c r="AM652" i="4"/>
  <c r="AM650" i="4"/>
  <c r="AM649" i="4"/>
  <c r="AM648" i="4"/>
  <c r="AM647" i="4"/>
  <c r="BE647" i="4" s="1"/>
  <c r="AM646" i="4"/>
  <c r="AM645" i="4"/>
  <c r="AM644" i="4"/>
  <c r="AM643" i="4"/>
  <c r="AM642" i="4"/>
  <c r="AM641" i="4"/>
  <c r="AM640" i="4"/>
  <c r="AM639" i="4"/>
  <c r="AM638" i="4"/>
  <c r="AM637" i="4"/>
  <c r="AM636" i="4"/>
  <c r="AM635" i="4"/>
  <c r="BE635" i="4" s="1"/>
  <c r="AM634" i="4"/>
  <c r="AM632" i="4"/>
  <c r="AM631" i="4"/>
  <c r="AM630" i="4"/>
  <c r="AM629" i="4"/>
  <c r="AM628" i="4"/>
  <c r="AM627" i="4"/>
  <c r="AM626" i="4"/>
  <c r="AM625" i="4"/>
  <c r="AM624" i="4"/>
  <c r="AM623" i="4"/>
  <c r="AM622" i="4"/>
  <c r="BE622" i="4" s="1"/>
  <c r="AM621" i="4"/>
  <c r="AM620" i="4"/>
  <c r="AM619" i="4"/>
  <c r="AM618" i="4"/>
  <c r="AM617" i="4"/>
  <c r="AM616" i="4"/>
  <c r="AM615" i="4"/>
  <c r="AM614" i="4"/>
  <c r="AM613" i="4"/>
  <c r="AM612" i="4"/>
  <c r="AM611" i="4"/>
  <c r="AM610" i="4"/>
  <c r="BE610" i="4" s="1"/>
  <c r="AM609" i="4"/>
  <c r="AM608" i="4"/>
  <c r="AM607" i="4"/>
  <c r="AM606" i="4"/>
  <c r="AM605" i="4"/>
  <c r="AM604" i="4"/>
  <c r="AM603" i="4"/>
  <c r="AM602" i="4"/>
  <c r="AM601" i="4"/>
  <c r="AM600" i="4"/>
  <c r="AM599" i="4"/>
  <c r="AM598" i="4"/>
  <c r="BE598" i="4" s="1"/>
  <c r="AM597" i="4"/>
  <c r="AM596" i="4"/>
  <c r="AM595" i="4"/>
  <c r="AM594" i="4"/>
  <c r="AM593" i="4"/>
  <c r="AM592" i="4"/>
  <c r="AM591" i="4"/>
  <c r="AM590" i="4"/>
  <c r="AM589" i="4"/>
  <c r="AM588" i="4"/>
  <c r="AM587" i="4"/>
  <c r="AM585" i="4"/>
  <c r="BE585" i="4" s="1"/>
  <c r="AM584" i="4"/>
  <c r="AM580" i="4"/>
  <c r="AM579" i="4"/>
  <c r="AM578" i="4"/>
  <c r="AM575" i="4"/>
  <c r="AM574" i="4"/>
  <c r="AM573" i="4"/>
  <c r="AM572" i="4"/>
  <c r="AM571" i="4"/>
  <c r="AM570" i="4"/>
  <c r="AM569" i="4"/>
  <c r="AM565" i="4"/>
  <c r="AM564" i="4" s="1"/>
  <c r="AM61" i="3" s="1"/>
  <c r="AM563" i="4"/>
  <c r="AM562" i="4" s="1"/>
  <c r="AM60" i="3" s="1"/>
  <c r="AM561" i="4"/>
  <c r="AM560" i="4"/>
  <c r="AM59" i="3" s="1"/>
  <c r="AM559" i="4"/>
  <c r="AM558" i="4"/>
  <c r="AM554" i="4"/>
  <c r="AM553" i="4"/>
  <c r="AM56" i="3" s="1"/>
  <c r="AM550" i="4"/>
  <c r="AM549" i="4"/>
  <c r="AM547" i="4"/>
  <c r="AM546" i="4"/>
  <c r="AM544" i="4"/>
  <c r="AM543" i="4"/>
  <c r="AM51" i="3" s="1"/>
  <c r="AM542" i="4"/>
  <c r="AM541" i="4"/>
  <c r="AM539" i="4"/>
  <c r="AM538" i="4"/>
  <c r="AM49" i="3" s="1"/>
  <c r="AM537" i="4"/>
  <c r="AM536" i="4"/>
  <c r="AM48" i="3" s="1"/>
  <c r="AM533" i="4"/>
  <c r="AM532" i="4" s="1"/>
  <c r="AM46" i="3" s="1"/>
  <c r="AM530" i="4"/>
  <c r="AM529" i="4"/>
  <c r="AM528" i="4"/>
  <c r="AM527" i="4"/>
  <c r="AM525" i="4"/>
  <c r="AM524" i="4"/>
  <c r="AM523" i="4"/>
  <c r="AM522" i="4"/>
  <c r="AM521" i="4"/>
  <c r="AM520" i="4"/>
  <c r="AM519" i="4"/>
  <c r="AM517" i="4"/>
  <c r="AM516" i="4"/>
  <c r="AM515" i="4"/>
  <c r="AM514" i="4"/>
  <c r="AM511" i="4"/>
  <c r="AM510" i="4"/>
  <c r="AM509" i="4"/>
  <c r="AM507" i="4"/>
  <c r="AM505" i="4"/>
  <c r="AM504" i="4"/>
  <c r="AM503" i="4"/>
  <c r="AM502" i="4"/>
  <c r="AM501" i="4"/>
  <c r="AM500" i="4"/>
  <c r="AM498" i="4"/>
  <c r="AM497" i="4"/>
  <c r="AM495" i="4"/>
  <c r="AM494" i="4"/>
  <c r="AM493" i="4"/>
  <c r="AM492" i="4"/>
  <c r="AM486" i="4"/>
  <c r="AM485" i="4" s="1"/>
  <c r="AM37" i="3"/>
  <c r="AM457" i="4"/>
  <c r="AM456" i="4"/>
  <c r="AM454" i="4"/>
  <c r="AM450" i="4"/>
  <c r="AM449" i="4"/>
  <c r="AM448" i="4"/>
  <c r="AM445" i="4"/>
  <c r="AM444" i="4"/>
  <c r="AM443" i="4"/>
  <c r="AM442" i="4"/>
  <c r="AM441" i="4"/>
  <c r="AM440" i="4"/>
  <c r="AM439" i="4"/>
  <c r="AM438" i="4"/>
  <c r="AM437" i="4"/>
  <c r="AM436" i="4"/>
  <c r="AM435" i="4"/>
  <c r="AM434" i="4"/>
  <c r="AM433" i="4"/>
  <c r="AM432" i="4"/>
  <c r="AM431" i="4"/>
  <c r="AM430" i="4"/>
  <c r="AM429" i="4"/>
  <c r="AM428" i="4"/>
  <c r="AM427" i="4"/>
  <c r="AM426" i="4"/>
  <c r="AM425" i="4"/>
  <c r="AM424" i="4"/>
  <c r="AM423" i="4"/>
  <c r="AM422" i="4"/>
  <c r="BE422" i="4" s="1"/>
  <c r="AM421" i="4"/>
  <c r="AM419" i="4"/>
  <c r="AM418" i="4"/>
  <c r="AM417" i="4"/>
  <c r="AM416" i="4"/>
  <c r="AM415" i="4"/>
  <c r="AM414" i="4"/>
  <c r="AM413" i="4"/>
  <c r="AM412" i="4"/>
  <c r="AM411" i="4"/>
  <c r="AM410" i="4"/>
  <c r="AM409" i="4"/>
  <c r="BE409" i="4" s="1"/>
  <c r="AM408" i="4"/>
  <c r="AM407" i="4"/>
  <c r="AM406" i="4"/>
  <c r="AM405" i="4"/>
  <c r="AM404" i="4"/>
  <c r="AM403" i="4"/>
  <c r="AM402" i="4"/>
  <c r="AM401" i="4"/>
  <c r="AM400" i="4"/>
  <c r="AM399" i="4"/>
  <c r="AM398" i="4"/>
  <c r="AM397" i="4"/>
  <c r="AM396" i="4"/>
  <c r="AM395" i="4"/>
  <c r="AM394" i="4"/>
  <c r="AM393" i="4"/>
  <c r="AM392"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BE360" i="4" s="1"/>
  <c r="AM359" i="4"/>
  <c r="AM358" i="4"/>
  <c r="AM357" i="4"/>
  <c r="AM356" i="4"/>
  <c r="AM355" i="4"/>
  <c r="AM354" i="4"/>
  <c r="AM353" i="4"/>
  <c r="AM352" i="4"/>
  <c r="AM351" i="4"/>
  <c r="AM350" i="4"/>
  <c r="AM346" i="4"/>
  <c r="AM345" i="4"/>
  <c r="BE345" i="4" s="1"/>
  <c r="AM343" i="4"/>
  <c r="AM342" i="4"/>
  <c r="AM341" i="4"/>
  <c r="AM340" i="4"/>
  <c r="AM339" i="4"/>
  <c r="AM344" i="4"/>
  <c r="AM338" i="4"/>
  <c r="AM337" i="4"/>
  <c r="AM336" i="4"/>
  <c r="AM335" i="4"/>
  <c r="AM334" i="4"/>
  <c r="AM333" i="4"/>
  <c r="BE333" i="4" s="1"/>
  <c r="AM332" i="4"/>
  <c r="AM331" i="4"/>
  <c r="AM348" i="4"/>
  <c r="AM347" i="4"/>
  <c r="AM330" i="4"/>
  <c r="AM329" i="4"/>
  <c r="AM328" i="4"/>
  <c r="AM327" i="4"/>
  <c r="AM326" i="4"/>
  <c r="AM325" i="4"/>
  <c r="AM319" i="4"/>
  <c r="AM318" i="4"/>
  <c r="AM317" i="4"/>
  <c r="AW317" i="4" s="1"/>
  <c r="AV317" i="4" s="1"/>
  <c r="AM316" i="4"/>
  <c r="AM315" i="4"/>
  <c r="AM314" i="4"/>
  <c r="AM313" i="4"/>
  <c r="AM312" i="4"/>
  <c r="AM311" i="4"/>
  <c r="AM310" i="4"/>
  <c r="AM309" i="4"/>
  <c r="AM308" i="4"/>
  <c r="AM307" i="4"/>
  <c r="AM306" i="4"/>
  <c r="AM305" i="4"/>
  <c r="AM304" i="4"/>
  <c r="AM303" i="4"/>
  <c r="AM302" i="4"/>
  <c r="AM301" i="4"/>
  <c r="AM300" i="4"/>
  <c r="AM299" i="4"/>
  <c r="AM297" i="4"/>
  <c r="AM296" i="4"/>
  <c r="AM295" i="4"/>
  <c r="AM294" i="4"/>
  <c r="AM293" i="4"/>
  <c r="AM292" i="4"/>
  <c r="AM291" i="4"/>
  <c r="AM290" i="4"/>
  <c r="AM289" i="4"/>
  <c r="AM288" i="4"/>
  <c r="AM287" i="4"/>
  <c r="AM286" i="4"/>
  <c r="AM285" i="4"/>
  <c r="AM284" i="4"/>
  <c r="AM283" i="4"/>
  <c r="AM282" i="4"/>
  <c r="AM280" i="4"/>
  <c r="AM279" i="4"/>
  <c r="AM278" i="4"/>
  <c r="AR278" i="4" s="1"/>
  <c r="AQ278" i="4"/>
  <c r="AM277" i="4"/>
  <c r="AR277" i="4"/>
  <c r="AQ277" i="4" s="1"/>
  <c r="AM276" i="4"/>
  <c r="AR276" i="4"/>
  <c r="AQ276" i="4"/>
  <c r="AM275" i="4"/>
  <c r="AR275" i="4" s="1"/>
  <c r="AQ275" i="4" s="1"/>
  <c r="AM274" i="4"/>
  <c r="AM273" i="4"/>
  <c r="AR273" i="4"/>
  <c r="AR223" i="4" s="1"/>
  <c r="AM272" i="4"/>
  <c r="AM271" i="4"/>
  <c r="AM270" i="4"/>
  <c r="AM269" i="4"/>
  <c r="AM268" i="4"/>
  <c r="AM267" i="4"/>
  <c r="AM266" i="4"/>
  <c r="AM265" i="4"/>
  <c r="AM263" i="4"/>
  <c r="AM262" i="4"/>
  <c r="AM261" i="4"/>
  <c r="AM260" i="4"/>
  <c r="BE260" i="4" s="1"/>
  <c r="AM259" i="4"/>
  <c r="AM258" i="4"/>
  <c r="AM257" i="4"/>
  <c r="AM256" i="4"/>
  <c r="AM255" i="4"/>
  <c r="AM254" i="4"/>
  <c r="AM253" i="4"/>
  <c r="AM252" i="4"/>
  <c r="AM251" i="4"/>
  <c r="AM250" i="4"/>
  <c r="AM249" i="4"/>
  <c r="AM248" i="4"/>
  <c r="BE248" i="4" s="1"/>
  <c r="AM247" i="4"/>
  <c r="AM246" i="4"/>
  <c r="AM245" i="4"/>
  <c r="AM244" i="4"/>
  <c r="AM243" i="4"/>
  <c r="AM242" i="4"/>
  <c r="AM241" i="4"/>
  <c r="AM240" i="4"/>
  <c r="AM239" i="4"/>
  <c r="AM238" i="4"/>
  <c r="AM237" i="4"/>
  <c r="AM236" i="4"/>
  <c r="BE236" i="4" s="1"/>
  <c r="AM235" i="4"/>
  <c r="AM234" i="4"/>
  <c r="AM233" i="4"/>
  <c r="AM232" i="4"/>
  <c r="AM231" i="4"/>
  <c r="AM230" i="4"/>
  <c r="AM229" i="4"/>
  <c r="AM228" i="4"/>
  <c r="AM227" i="4"/>
  <c r="AM226" i="4"/>
  <c r="AM225" i="4"/>
  <c r="AM224" i="4"/>
  <c r="AM222" i="4"/>
  <c r="AM221" i="4"/>
  <c r="AM220" i="4"/>
  <c r="AM219" i="4"/>
  <c r="AM218" i="4"/>
  <c r="AM217" i="4"/>
  <c r="AM216" i="4"/>
  <c r="AM215" i="4"/>
  <c r="AM214" i="4"/>
  <c r="AM213" i="4"/>
  <c r="AM212" i="4"/>
  <c r="AM211" i="4"/>
  <c r="BE211" i="4" s="1"/>
  <c r="AM210" i="4"/>
  <c r="AM209" i="4"/>
  <c r="AM208" i="4"/>
  <c r="AM207" i="4"/>
  <c r="AM206" i="4"/>
  <c r="AM205" i="4"/>
  <c r="AM204" i="4"/>
  <c r="AM203" i="4"/>
  <c r="AM202" i="4"/>
  <c r="AM201" i="4"/>
  <c r="AM200" i="4"/>
  <c r="AM199" i="4"/>
  <c r="BE199" i="4" s="1"/>
  <c r="AM198" i="4"/>
  <c r="AM197" i="4"/>
  <c r="AM196" i="4"/>
  <c r="AM195" i="4"/>
  <c r="AM194" i="4"/>
  <c r="AM193" i="4"/>
  <c r="AM192" i="4"/>
  <c r="AM191" i="4"/>
  <c r="AM190" i="4"/>
  <c r="AM189" i="4"/>
  <c r="AM188" i="4"/>
  <c r="AM187" i="4"/>
  <c r="BE187" i="4" s="1"/>
  <c r="AM186" i="4"/>
  <c r="AM185" i="4"/>
  <c r="AM184" i="4"/>
  <c r="AM183" i="4"/>
  <c r="AM182" i="4"/>
  <c r="AM181" i="4"/>
  <c r="AM180" i="4"/>
  <c r="AM179" i="4"/>
  <c r="AM178" i="4"/>
  <c r="AM177" i="4"/>
  <c r="AM176" i="4"/>
  <c r="AM175" i="4"/>
  <c r="BE175" i="4" s="1"/>
  <c r="AM174" i="4"/>
  <c r="AM173" i="4"/>
  <c r="AM172" i="4"/>
  <c r="AM171" i="4"/>
  <c r="AM170" i="4"/>
  <c r="AM169" i="4"/>
  <c r="AM168" i="4"/>
  <c r="AM167" i="4"/>
  <c r="AM166" i="4"/>
  <c r="AM165" i="4"/>
  <c r="AM164" i="4"/>
  <c r="AM163" i="4"/>
  <c r="BE163" i="4" s="1"/>
  <c r="AM162" i="4"/>
  <c r="AM161" i="4"/>
  <c r="AM160" i="4"/>
  <c r="AM159" i="4"/>
  <c r="AM158" i="4"/>
  <c r="AM157" i="4"/>
  <c r="AM156" i="4"/>
  <c r="AM155" i="4"/>
  <c r="AM154" i="4"/>
  <c r="AM153" i="4"/>
  <c r="AM152" i="4"/>
  <c r="AM151" i="4"/>
  <c r="AM149" i="4"/>
  <c r="AM148" i="4"/>
  <c r="AM147" i="4"/>
  <c r="AM146" i="4"/>
  <c r="AM145" i="4"/>
  <c r="AM144" i="4"/>
  <c r="AM143" i="4"/>
  <c r="AM142" i="4"/>
  <c r="AM141" i="4"/>
  <c r="AM140" i="4"/>
  <c r="AM139" i="4"/>
  <c r="AM138" i="4"/>
  <c r="BE138" i="4" s="1"/>
  <c r="AM137" i="4"/>
  <c r="AM136" i="4"/>
  <c r="AM135" i="4"/>
  <c r="AM134" i="4"/>
  <c r="AM133" i="4"/>
  <c r="AM132" i="4"/>
  <c r="AM131" i="4"/>
  <c r="AM130" i="4"/>
  <c r="AM129" i="4"/>
  <c r="AM122" i="4"/>
  <c r="AM121" i="4"/>
  <c r="AM120" i="4"/>
  <c r="AM119" i="4"/>
  <c r="AM118" i="4"/>
  <c r="AM117" i="4"/>
  <c r="AM116" i="4"/>
  <c r="AM115" i="4"/>
  <c r="AM113" i="4"/>
  <c r="AM111" i="4"/>
  <c r="AM110" i="4"/>
  <c r="AM109" i="4"/>
  <c r="AM108" i="4"/>
  <c r="AM107" i="4"/>
  <c r="AM106" i="4"/>
  <c r="BE106" i="4" s="1"/>
  <c r="AM105" i="4"/>
  <c r="AM104" i="4"/>
  <c r="AM103" i="4"/>
  <c r="AM102" i="4"/>
  <c r="AM101" i="4"/>
  <c r="AM100" i="4"/>
  <c r="AM99" i="4"/>
  <c r="AM98" i="4"/>
  <c r="AM97" i="4"/>
  <c r="AM96" i="4"/>
  <c r="AM95" i="4"/>
  <c r="AM94" i="4"/>
  <c r="BE94" i="4" s="1"/>
  <c r="AM93" i="4"/>
  <c r="AM92" i="4"/>
  <c r="AM91" i="4"/>
  <c r="AM90" i="4"/>
  <c r="AM89" i="4"/>
  <c r="AM88" i="4"/>
  <c r="AM87" i="4"/>
  <c r="AM86" i="4"/>
  <c r="AM85" i="4"/>
  <c r="AM84" i="4"/>
  <c r="AM83" i="4"/>
  <c r="AM82" i="4"/>
  <c r="AM72" i="4" s="1"/>
  <c r="AM12" i="3" s="1"/>
  <c r="AM81" i="4"/>
  <c r="AM80" i="4"/>
  <c r="AM79" i="4"/>
  <c r="AM78" i="4"/>
  <c r="AM77" i="4"/>
  <c r="AM76" i="4"/>
  <c r="AM75" i="4"/>
  <c r="AM74" i="4"/>
  <c r="AM73" i="4"/>
  <c r="AM71" i="4"/>
  <c r="AM70" i="4"/>
  <c r="AM69" i="4"/>
  <c r="BE69" i="4" s="1"/>
  <c r="AM68" i="4"/>
  <c r="AM67" i="4"/>
  <c r="AM66" i="4"/>
  <c r="AM65" i="4"/>
  <c r="AM64" i="4"/>
  <c r="AM63" i="4"/>
  <c r="AM62" i="4"/>
  <c r="AM61" i="4"/>
  <c r="AM60" i="4"/>
  <c r="AM59" i="4"/>
  <c r="AM58" i="4"/>
  <c r="AM57" i="4"/>
  <c r="BE57" i="4" s="1"/>
  <c r="AM56" i="4"/>
  <c r="AM55" i="4"/>
  <c r="AM54" i="4"/>
  <c r="AM53" i="4"/>
  <c r="AM52" i="4"/>
  <c r="AM34" i="4"/>
  <c r="AM21" i="4"/>
  <c r="AM20" i="4"/>
  <c r="AM19" i="4"/>
  <c r="AM18" i="4"/>
  <c r="AM17" i="4"/>
  <c r="AM16" i="4"/>
  <c r="BE16" i="4" s="1"/>
  <c r="AM15" i="4"/>
  <c r="AI1001" i="4"/>
  <c r="AI102" i="3" s="1"/>
  <c r="AI1000" i="4"/>
  <c r="AI971" i="4"/>
  <c r="AI981" i="4"/>
  <c r="AI970" i="4"/>
  <c r="AI980" i="4"/>
  <c r="AI969" i="4"/>
  <c r="AI979" i="4"/>
  <c r="AI978" i="4"/>
  <c r="AI977" i="4"/>
  <c r="AI976" i="4"/>
  <c r="AI968" i="4"/>
  <c r="AI967" i="4"/>
  <c r="AI975" i="4"/>
  <c r="AI974" i="4"/>
  <c r="AI973" i="4"/>
  <c r="AI972" i="4"/>
  <c r="AI966" i="4"/>
  <c r="AI965" i="4"/>
  <c r="AI964" i="4"/>
  <c r="AI963" i="4"/>
  <c r="AI962" i="4"/>
  <c r="AI961" i="4"/>
  <c r="AI960" i="4"/>
  <c r="AI959" i="4"/>
  <c r="AI958" i="4"/>
  <c r="AI957" i="4"/>
  <c r="AI956" i="4"/>
  <c r="AI955" i="4"/>
  <c r="AI953" i="4"/>
  <c r="AI945" i="4"/>
  <c r="AI944" i="4"/>
  <c r="AI943" i="4"/>
  <c r="AI942" i="4"/>
  <c r="AI941" i="4"/>
  <c r="AI940" i="4"/>
  <c r="AI939" i="4"/>
  <c r="AI938" i="4"/>
  <c r="AI937" i="4"/>
  <c r="AI936" i="4"/>
  <c r="AI935" i="4"/>
  <c r="AI934" i="4"/>
  <c r="AI929" i="4"/>
  <c r="AI928" i="4"/>
  <c r="AI924" i="4"/>
  <c r="AI923" i="4"/>
  <c r="AI896" i="4"/>
  <c r="AI895" i="4"/>
  <c r="AI894" i="4"/>
  <c r="AI893" i="4"/>
  <c r="AI892" i="4"/>
  <c r="AI891" i="4"/>
  <c r="AI890" i="4"/>
  <c r="AI889" i="4"/>
  <c r="AI888" i="4"/>
  <c r="AI887" i="4"/>
  <c r="AI886" i="4"/>
  <c r="AI885" i="4"/>
  <c r="AI881" i="4"/>
  <c r="AI880" i="4"/>
  <c r="AI879" i="4"/>
  <c r="AI878" i="4"/>
  <c r="AI877" i="4"/>
  <c r="AI876" i="4"/>
  <c r="AI875" i="4"/>
  <c r="AI874" i="4"/>
  <c r="AI872" i="4"/>
  <c r="AI868" i="4"/>
  <c r="AI867" i="4"/>
  <c r="AI866" i="4"/>
  <c r="AI865" i="4"/>
  <c r="AI864" i="4"/>
  <c r="AI863" i="4"/>
  <c r="AI862" i="4"/>
  <c r="AI861" i="4"/>
  <c r="AI859" i="4"/>
  <c r="AI858" i="4"/>
  <c r="AI857" i="4"/>
  <c r="AI856" i="4"/>
  <c r="AI855" i="4"/>
  <c r="AI854" i="4"/>
  <c r="AI853" i="4"/>
  <c r="AI852" i="4"/>
  <c r="AI851" i="4"/>
  <c r="AI850" i="4"/>
  <c r="AI847" i="4"/>
  <c r="AI844" i="4"/>
  <c r="AI843" i="4"/>
  <c r="AI842" i="4"/>
  <c r="AI836" i="4"/>
  <c r="AI835" i="4"/>
  <c r="AI834" i="4"/>
  <c r="AI833" i="4"/>
  <c r="AI832" i="4"/>
  <c r="AI831" i="4"/>
  <c r="AI829" i="4"/>
  <c r="AI824" i="4"/>
  <c r="AI823" i="4"/>
  <c r="AI822" i="4"/>
  <c r="AI821" i="4"/>
  <c r="AI820" i="4"/>
  <c r="AI815" i="4"/>
  <c r="AI814" i="4"/>
  <c r="AI813" i="4"/>
  <c r="AI811" i="4"/>
  <c r="AI810" i="4"/>
  <c r="AI809" i="4"/>
  <c r="AI806" i="4"/>
  <c r="AI805" i="4"/>
  <c r="AI804" i="4"/>
  <c r="AI803" i="4"/>
  <c r="AI802" i="4"/>
  <c r="AI801" i="4"/>
  <c r="AI800" i="4"/>
  <c r="AI799" i="4"/>
  <c r="AI798" i="4"/>
  <c r="AI797" i="4"/>
  <c r="AI796" i="4"/>
  <c r="AI795" i="4"/>
  <c r="AI794" i="4"/>
  <c r="AI793" i="4"/>
  <c r="AI785" i="4"/>
  <c r="AI759" i="4"/>
  <c r="AI758" i="4"/>
  <c r="AI757" i="4"/>
  <c r="AI756" i="4"/>
  <c r="AI755" i="4"/>
  <c r="AI754" i="4"/>
  <c r="AI753" i="4"/>
  <c r="AI752" i="4"/>
  <c r="AI751" i="4"/>
  <c r="AI750" i="4"/>
  <c r="AI749" i="4"/>
  <c r="AI748" i="4"/>
  <c r="AI747" i="4"/>
  <c r="AI745" i="4"/>
  <c r="AI744" i="4"/>
  <c r="AI743" i="4"/>
  <c r="AI742" i="4"/>
  <c r="AI741" i="4"/>
  <c r="AI740" i="4"/>
  <c r="AI739" i="4"/>
  <c r="AI738" i="4"/>
  <c r="AI737" i="4"/>
  <c r="AI736" i="4"/>
  <c r="AI735" i="4"/>
  <c r="AI734" i="4"/>
  <c r="AI733" i="4"/>
  <c r="AI732" i="4"/>
  <c r="AI731" i="4"/>
  <c r="AI730" i="4"/>
  <c r="AI729" i="4"/>
  <c r="AI728" i="4"/>
  <c r="AI727" i="4"/>
  <c r="AI726" i="4"/>
  <c r="AI725" i="4"/>
  <c r="AI724" i="4"/>
  <c r="AI723" i="4"/>
  <c r="AI722" i="4"/>
  <c r="AI721" i="4"/>
  <c r="AI720" i="4"/>
  <c r="AI719" i="4"/>
  <c r="AI718" i="4"/>
  <c r="AI716" i="4"/>
  <c r="AI715" i="4"/>
  <c r="AI714" i="4"/>
  <c r="AI713" i="4"/>
  <c r="AI712" i="4"/>
  <c r="AI711" i="4"/>
  <c r="AI710" i="4"/>
  <c r="AI709" i="4"/>
  <c r="AI708" i="4"/>
  <c r="AI707" i="4"/>
  <c r="AI704" i="4"/>
  <c r="AI703" i="4"/>
  <c r="AI700" i="4"/>
  <c r="AI699" i="4"/>
  <c r="AI698" i="4"/>
  <c r="AI697" i="4"/>
  <c r="AI696" i="4"/>
  <c r="AI695" i="4"/>
  <c r="AI706" i="4"/>
  <c r="AI705" i="4"/>
  <c r="AI702" i="4"/>
  <c r="AI701" i="4"/>
  <c r="AI694" i="4"/>
  <c r="AI693" i="4"/>
  <c r="AI692" i="4"/>
  <c r="AI691" i="4"/>
  <c r="AI690" i="4"/>
  <c r="AI689" i="4"/>
  <c r="AI688" i="4"/>
  <c r="AI686" i="4"/>
  <c r="AI685" i="4"/>
  <c r="AI684" i="4"/>
  <c r="AI683" i="4"/>
  <c r="AI682" i="4"/>
  <c r="AI681" i="4"/>
  <c r="AI664" i="4"/>
  <c r="AI663" i="4"/>
  <c r="AI662" i="4"/>
  <c r="AI661" i="4"/>
  <c r="AI660" i="4"/>
  <c r="AI659" i="4"/>
  <c r="AI658" i="4"/>
  <c r="AI657" i="4"/>
  <c r="AI656" i="4"/>
  <c r="AI655" i="4"/>
  <c r="AI654" i="4"/>
  <c r="AI653" i="4"/>
  <c r="AI652" i="4"/>
  <c r="AI632" i="4"/>
  <c r="AI631" i="4"/>
  <c r="AI630" i="4"/>
  <c r="AI629" i="4"/>
  <c r="AI628" i="4"/>
  <c r="AI627" i="4"/>
  <c r="AI626" i="4"/>
  <c r="AI625" i="4"/>
  <c r="AI624" i="4"/>
  <c r="AI623" i="4"/>
  <c r="AI622" i="4"/>
  <c r="AI621" i="4"/>
  <c r="AI620" i="4"/>
  <c r="AI619" i="4"/>
  <c r="AI618" i="4"/>
  <c r="AI617" i="4"/>
  <c r="AI616" i="4"/>
  <c r="AI615" i="4"/>
  <c r="AI614" i="4"/>
  <c r="AI613" i="4"/>
  <c r="AI612" i="4"/>
  <c r="AI611" i="4"/>
  <c r="AI610" i="4"/>
  <c r="AI609" i="4"/>
  <c r="AI608" i="4"/>
  <c r="AI607" i="4"/>
  <c r="AI606" i="4"/>
  <c r="AI605" i="4"/>
  <c r="AI604" i="4"/>
  <c r="AI603" i="4"/>
  <c r="AI602" i="4"/>
  <c r="AI601" i="4"/>
  <c r="AI600" i="4"/>
  <c r="AI599" i="4"/>
  <c r="AI598" i="4"/>
  <c r="AI597" i="4"/>
  <c r="AI596" i="4"/>
  <c r="AI595" i="4"/>
  <c r="AI594" i="4"/>
  <c r="AI593" i="4"/>
  <c r="AI592" i="4"/>
  <c r="AI591" i="4"/>
  <c r="AI590" i="4"/>
  <c r="AI589" i="4"/>
  <c r="AI588" i="4"/>
  <c r="AI587" i="4"/>
  <c r="AI586" i="4"/>
  <c r="AI585" i="4"/>
  <c r="AI584" i="4"/>
  <c r="AI583" i="4"/>
  <c r="AI582" i="4"/>
  <c r="AI580" i="4"/>
  <c r="AI579" i="4"/>
  <c r="AI578" i="4"/>
  <c r="AI575" i="4"/>
  <c r="AI574" i="4"/>
  <c r="AI573" i="4"/>
  <c r="AI572" i="4"/>
  <c r="AI571" i="4"/>
  <c r="AI570" i="4"/>
  <c r="AI569" i="4"/>
  <c r="AI563" i="4"/>
  <c r="AI562" i="4"/>
  <c r="AI60" i="3" s="1"/>
  <c r="AI559" i="4"/>
  <c r="AI558" i="4"/>
  <c r="AI556" i="4"/>
  <c r="AI555" i="4"/>
  <c r="AI57" i="3"/>
  <c r="AI554" i="4"/>
  <c r="AI553" i="4" s="1"/>
  <c r="AI56" i="3" s="1"/>
  <c r="AI547" i="4"/>
  <c r="AI546" i="4"/>
  <c r="AI542" i="4"/>
  <c r="AI540" i="4" s="1"/>
  <c r="AI50" i="3" s="1"/>
  <c r="AI541" i="4"/>
  <c r="AI537" i="4"/>
  <c r="AI536" i="4" s="1"/>
  <c r="AI48" i="3" s="1"/>
  <c r="AI535" i="4"/>
  <c r="AI534" i="4"/>
  <c r="AI47" i="3" s="1"/>
  <c r="AI533" i="4"/>
  <c r="AI532" i="4"/>
  <c r="AI46" i="3"/>
  <c r="AI525" i="4"/>
  <c r="AI524" i="4"/>
  <c r="AI523" i="4"/>
  <c r="AI522" i="4"/>
  <c r="AI521" i="4"/>
  <c r="AI520" i="4"/>
  <c r="AI519" i="4"/>
  <c r="AI517" i="4"/>
  <c r="AI516" i="4"/>
  <c r="AI515" i="4"/>
  <c r="AI513" i="4"/>
  <c r="AI511" i="4"/>
  <c r="AI510" i="4"/>
  <c r="AI509" i="4"/>
  <c r="AI507" i="4"/>
  <c r="AI505" i="4"/>
  <c r="AI504" i="4"/>
  <c r="AI503" i="4"/>
  <c r="AI498" i="4"/>
  <c r="AI497" i="4"/>
  <c r="AI495" i="4"/>
  <c r="AI494" i="4"/>
  <c r="AI493" i="4"/>
  <c r="AI492" i="4"/>
  <c r="AI490" i="4"/>
  <c r="AI489" i="4"/>
  <c r="AI488" i="4"/>
  <c r="AI486" i="4"/>
  <c r="AI485" i="4" s="1"/>
  <c r="AI37" i="3" s="1"/>
  <c r="AI456" i="4"/>
  <c r="AI454" i="4"/>
  <c r="AI453" i="4"/>
  <c r="AI450" i="4"/>
  <c r="AI449" i="4"/>
  <c r="AI448" i="4"/>
  <c r="AI445" i="4"/>
  <c r="AI444"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3" i="4"/>
  <c r="AI392" i="4"/>
  <c r="AI390" i="4"/>
  <c r="AI389" i="4"/>
  <c r="AI388" i="4"/>
  <c r="AI387" i="4"/>
  <c r="AI386" i="4"/>
  <c r="AI346" i="4"/>
  <c r="AI345" i="4"/>
  <c r="AI343" i="4"/>
  <c r="AI342" i="4"/>
  <c r="AI341" i="4"/>
  <c r="AI340" i="4"/>
  <c r="AI339" i="4"/>
  <c r="AI344" i="4"/>
  <c r="AI338" i="4"/>
  <c r="AI337" i="4"/>
  <c r="AI336" i="4"/>
  <c r="AI335" i="4"/>
  <c r="AI334" i="4"/>
  <c r="AI333" i="4"/>
  <c r="AI332" i="4"/>
  <c r="AI331" i="4"/>
  <c r="AI348" i="4"/>
  <c r="AI347" i="4"/>
  <c r="AI330" i="4"/>
  <c r="AI329" i="4"/>
  <c r="AI328" i="4"/>
  <c r="AI327" i="4"/>
  <c r="AI326" i="4"/>
  <c r="AI325" i="4"/>
  <c r="AI324" i="4"/>
  <c r="AI319" i="4"/>
  <c r="AI297" i="4"/>
  <c r="AI296" i="4"/>
  <c r="AI295" i="4"/>
  <c r="AI294" i="4"/>
  <c r="AI293" i="4"/>
  <c r="AI292" i="4"/>
  <c r="AI291" i="4"/>
  <c r="AI290" i="4"/>
  <c r="AI289" i="4"/>
  <c r="AI288" i="4"/>
  <c r="AI287" i="4"/>
  <c r="AI286" i="4"/>
  <c r="AI285" i="4"/>
  <c r="AI284" i="4"/>
  <c r="AI283" i="4"/>
  <c r="AI282"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3" i="4"/>
  <c r="AI152" i="4"/>
  <c r="AI151" i="4"/>
  <c r="AI149" i="4"/>
  <c r="AI148" i="4"/>
  <c r="AI147" i="4"/>
  <c r="AI146" i="4"/>
  <c r="AI145" i="4"/>
  <c r="AI144" i="4"/>
  <c r="AI143" i="4"/>
  <c r="AI142" i="4"/>
  <c r="AI141" i="4"/>
  <c r="AI140" i="4"/>
  <c r="AI139" i="4"/>
  <c r="AI138" i="4"/>
  <c r="AI137" i="4"/>
  <c r="AI136" i="4"/>
  <c r="AI135" i="4"/>
  <c r="AI134" i="4"/>
  <c r="AI133" i="4"/>
  <c r="AI132" i="4"/>
  <c r="AI131" i="4"/>
  <c r="AI130" i="4"/>
  <c r="AI129" i="4"/>
  <c r="AI114" i="4"/>
  <c r="AI113" i="4"/>
  <c r="AI111" i="4"/>
  <c r="AI110" i="4"/>
  <c r="AI109" i="4"/>
  <c r="AI108" i="4"/>
  <c r="AI107" i="4"/>
  <c r="AI106" i="4"/>
  <c r="AI105" i="4"/>
  <c r="AI104" i="4"/>
  <c r="AI103" i="4"/>
  <c r="AI102" i="4"/>
  <c r="AI101" i="4"/>
  <c r="AI100" i="4"/>
  <c r="AI99" i="4"/>
  <c r="AI98" i="4"/>
  <c r="AI97" i="4"/>
  <c r="AI96" i="4"/>
  <c r="AI95" i="4"/>
  <c r="AI94" i="4"/>
  <c r="AI93" i="4"/>
  <c r="AI92" i="4"/>
  <c r="AI91" i="4"/>
  <c r="AI90" i="4"/>
  <c r="AI89"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1" i="4"/>
  <c r="AI20" i="4"/>
  <c r="AI19" i="4"/>
  <c r="AI18" i="4"/>
  <c r="AI17" i="4"/>
  <c r="AI16" i="4"/>
  <c r="AI15" i="4"/>
  <c r="AI14" i="4"/>
  <c r="AE1001" i="4"/>
  <c r="AE102" i="3"/>
  <c r="AE1000" i="4"/>
  <c r="AE971" i="4"/>
  <c r="AE981" i="4"/>
  <c r="AE970" i="4"/>
  <c r="AE980" i="4"/>
  <c r="AE969" i="4"/>
  <c r="AE979" i="4"/>
  <c r="AE978" i="4"/>
  <c r="AE977" i="4"/>
  <c r="AE976" i="4"/>
  <c r="AE968" i="4"/>
  <c r="AE967" i="4"/>
  <c r="AE975" i="4"/>
  <c r="AE974" i="4"/>
  <c r="AE973" i="4"/>
  <c r="AE972" i="4"/>
  <c r="AE966" i="4"/>
  <c r="AE965" i="4"/>
  <c r="AE964" i="4"/>
  <c r="AE963" i="4"/>
  <c r="AE962" i="4"/>
  <c r="AE961" i="4"/>
  <c r="AE960" i="4"/>
  <c r="AE959" i="4"/>
  <c r="AE958" i="4"/>
  <c r="AE957" i="4"/>
  <c r="AE956" i="4"/>
  <c r="AE955" i="4"/>
  <c r="AE953" i="4"/>
  <c r="AE945" i="4"/>
  <c r="AE944" i="4"/>
  <c r="AE943" i="4"/>
  <c r="AE942" i="4"/>
  <c r="AE941" i="4"/>
  <c r="AE940" i="4"/>
  <c r="AE939" i="4"/>
  <c r="AE938" i="4"/>
  <c r="AE937" i="4"/>
  <c r="AE936" i="4"/>
  <c r="AE935" i="4"/>
  <c r="AE934" i="4"/>
  <c r="AE933" i="4"/>
  <c r="AE932" i="4"/>
  <c r="AE931" i="4"/>
  <c r="AE930" i="4"/>
  <c r="AE928" i="4"/>
  <c r="AE924" i="4"/>
  <c r="AE923" i="4"/>
  <c r="AE896" i="4"/>
  <c r="AE895" i="4"/>
  <c r="AE894" i="4"/>
  <c r="AE893" i="4"/>
  <c r="AE892" i="4"/>
  <c r="AE891" i="4"/>
  <c r="AE890" i="4"/>
  <c r="AE889" i="4"/>
  <c r="AE888" i="4"/>
  <c r="AE887" i="4"/>
  <c r="AE886" i="4"/>
  <c r="AE885" i="4"/>
  <c r="AE881" i="4"/>
  <c r="AE880" i="4"/>
  <c r="AE879" i="4"/>
  <c r="AE878" i="4"/>
  <c r="AE877" i="4"/>
  <c r="AE876" i="4"/>
  <c r="AE875" i="4"/>
  <c r="AE874" i="4"/>
  <c r="AE872" i="4"/>
  <c r="AE871" i="4"/>
  <c r="AE870" i="4"/>
  <c r="AE868" i="4"/>
  <c r="AE867" i="4"/>
  <c r="AE866" i="4"/>
  <c r="AE865" i="4"/>
  <c r="AE864" i="4"/>
  <c r="AE863" i="4"/>
  <c r="AE862" i="4"/>
  <c r="AE861" i="4"/>
  <c r="AE859" i="4"/>
  <c r="AE858" i="4"/>
  <c r="AE857" i="4"/>
  <c r="AE856" i="4"/>
  <c r="AE855" i="4"/>
  <c r="AE854" i="4"/>
  <c r="AE853" i="4"/>
  <c r="AE852" i="4"/>
  <c r="AE851" i="4"/>
  <c r="AE850" i="4"/>
  <c r="AE848" i="4"/>
  <c r="AE847" i="4"/>
  <c r="AE844" i="4"/>
  <c r="AE843" i="4"/>
  <c r="AE842" i="4"/>
  <c r="AE836" i="4"/>
  <c r="AE835" i="4"/>
  <c r="AE834" i="4"/>
  <c r="AE833" i="4"/>
  <c r="AE832" i="4"/>
  <c r="AE831" i="4"/>
  <c r="AE829" i="4"/>
  <c r="AE824" i="4"/>
  <c r="AE823" i="4"/>
  <c r="AE822" i="4"/>
  <c r="AE821" i="4"/>
  <c r="AE820" i="4"/>
  <c r="AE818" i="4"/>
  <c r="AE817" i="4"/>
  <c r="AE815" i="4"/>
  <c r="AE814" i="4"/>
  <c r="AE813" i="4"/>
  <c r="AE811" i="4"/>
  <c r="AE810" i="4"/>
  <c r="AE809" i="4"/>
  <c r="AE806" i="4"/>
  <c r="AE805" i="4"/>
  <c r="AE804" i="4"/>
  <c r="AE803" i="4"/>
  <c r="AE802" i="4"/>
  <c r="AE801" i="4"/>
  <c r="AE800" i="4"/>
  <c r="AE799" i="4"/>
  <c r="AE798" i="4"/>
  <c r="AE797" i="4"/>
  <c r="AE796" i="4"/>
  <c r="AE795" i="4"/>
  <c r="AE794" i="4"/>
  <c r="AE793" i="4"/>
  <c r="AE785" i="4"/>
  <c r="AE759" i="4"/>
  <c r="AE758" i="4"/>
  <c r="AE757" i="4"/>
  <c r="AE756" i="4"/>
  <c r="AE755" i="4"/>
  <c r="AE754" i="4"/>
  <c r="AE753" i="4"/>
  <c r="AE752" i="4"/>
  <c r="AE751" i="4"/>
  <c r="AE750" i="4"/>
  <c r="AE749" i="4"/>
  <c r="AE748" i="4"/>
  <c r="AE747" i="4"/>
  <c r="AE745" i="4"/>
  <c r="AE744" i="4"/>
  <c r="AE743" i="4"/>
  <c r="AE742" i="4"/>
  <c r="AE741" i="4"/>
  <c r="AE740" i="4"/>
  <c r="AE739" i="4"/>
  <c r="AE738" i="4"/>
  <c r="AE737" i="4"/>
  <c r="AE736" i="4"/>
  <c r="AE735" i="4"/>
  <c r="AE734" i="4"/>
  <c r="AE733" i="4"/>
  <c r="AE732" i="4"/>
  <c r="AE731" i="4"/>
  <c r="AE730" i="4"/>
  <c r="AE729" i="4"/>
  <c r="AE728" i="4"/>
  <c r="AE727" i="4"/>
  <c r="AE726" i="4"/>
  <c r="AE725" i="4"/>
  <c r="AE724" i="4"/>
  <c r="AE723" i="4"/>
  <c r="AE722" i="4"/>
  <c r="AE721" i="4"/>
  <c r="AE720" i="4"/>
  <c r="AE719" i="4"/>
  <c r="AE718" i="4"/>
  <c r="AE716" i="4"/>
  <c r="AE715" i="4"/>
  <c r="AE714" i="4"/>
  <c r="AE713" i="4"/>
  <c r="AE712" i="4"/>
  <c r="AE711" i="4"/>
  <c r="AE710" i="4"/>
  <c r="AE709" i="4"/>
  <c r="AE708" i="4"/>
  <c r="AE707" i="4"/>
  <c r="AE704" i="4"/>
  <c r="AE703" i="4"/>
  <c r="AE700" i="4"/>
  <c r="AE699" i="4"/>
  <c r="AE698" i="4"/>
  <c r="AE697" i="4"/>
  <c r="AE696" i="4"/>
  <c r="AE695" i="4"/>
  <c r="AE706" i="4"/>
  <c r="AE705" i="4"/>
  <c r="AE702" i="4"/>
  <c r="AE701" i="4"/>
  <c r="AE694" i="4"/>
  <c r="AE693" i="4"/>
  <c r="AE692" i="4"/>
  <c r="AE691" i="4"/>
  <c r="AE690" i="4"/>
  <c r="AE689" i="4"/>
  <c r="AE688" i="4"/>
  <c r="AE686" i="4"/>
  <c r="AE685" i="4"/>
  <c r="AE684" i="4"/>
  <c r="AE683" i="4"/>
  <c r="AE682" i="4"/>
  <c r="AE681" i="4"/>
  <c r="AE680" i="4"/>
  <c r="AE679" i="4"/>
  <c r="AE678" i="4"/>
  <c r="AE677" i="4"/>
  <c r="AE676" i="4"/>
  <c r="AE675" i="4"/>
  <c r="AE674" i="4"/>
  <c r="AE673" i="4"/>
  <c r="AE672" i="4"/>
  <c r="AE671" i="4"/>
  <c r="AE670" i="4"/>
  <c r="AE664" i="4"/>
  <c r="AE651" i="4"/>
  <c r="AE663" i="4"/>
  <c r="AE662" i="4"/>
  <c r="AE661" i="4"/>
  <c r="AE660" i="4"/>
  <c r="AE659" i="4"/>
  <c r="AE658" i="4"/>
  <c r="AE657" i="4"/>
  <c r="AE656" i="4"/>
  <c r="AE655" i="4"/>
  <c r="AE654" i="4"/>
  <c r="AE653" i="4"/>
  <c r="AE652" i="4"/>
  <c r="AE650" i="4"/>
  <c r="AE649" i="4"/>
  <c r="AE648" i="4"/>
  <c r="AE647" i="4"/>
  <c r="AE646" i="4"/>
  <c r="AE645" i="4"/>
  <c r="AE644" i="4"/>
  <c r="AE643" i="4"/>
  <c r="AE642" i="4"/>
  <c r="AE641" i="4"/>
  <c r="AE640" i="4"/>
  <c r="AE639" i="4"/>
  <c r="AE638" i="4"/>
  <c r="AE637" i="4"/>
  <c r="AE636" i="4"/>
  <c r="AE635" i="4"/>
  <c r="AE634" i="4"/>
  <c r="AE632" i="4"/>
  <c r="AE631" i="4"/>
  <c r="AE630" i="4"/>
  <c r="AE629" i="4"/>
  <c r="AE628" i="4"/>
  <c r="AE627" i="4"/>
  <c r="AE626" i="4"/>
  <c r="AE625" i="4"/>
  <c r="AE624" i="4"/>
  <c r="AE623" i="4"/>
  <c r="AE622" i="4"/>
  <c r="AE621" i="4"/>
  <c r="AE620" i="4"/>
  <c r="AE619" i="4"/>
  <c r="AE618" i="4"/>
  <c r="AE617" i="4"/>
  <c r="AE616" i="4"/>
  <c r="AE615" i="4"/>
  <c r="AE614" i="4"/>
  <c r="AE613" i="4"/>
  <c r="AE612" i="4"/>
  <c r="AE611" i="4"/>
  <c r="AE610" i="4"/>
  <c r="AE609" i="4"/>
  <c r="AE608" i="4"/>
  <c r="AE607" i="4"/>
  <c r="AE606" i="4"/>
  <c r="AE605" i="4"/>
  <c r="AE604" i="4"/>
  <c r="AE603" i="4"/>
  <c r="AE602" i="4"/>
  <c r="AE601" i="4"/>
  <c r="AE600" i="4"/>
  <c r="AE599" i="4"/>
  <c r="AE598" i="4"/>
  <c r="AE597" i="4"/>
  <c r="AE596" i="4"/>
  <c r="AE595" i="4"/>
  <c r="AE594" i="4"/>
  <c r="AE593" i="4"/>
  <c r="AE592" i="4"/>
  <c r="AE591" i="4"/>
  <c r="AE590" i="4"/>
  <c r="AE589" i="4"/>
  <c r="AE588" i="4"/>
  <c r="AE587" i="4"/>
  <c r="AE586" i="4"/>
  <c r="AE585" i="4"/>
  <c r="AE584" i="4"/>
  <c r="AE583" i="4"/>
  <c r="AE582" i="4"/>
  <c r="AE580" i="4"/>
  <c r="AE579" i="4"/>
  <c r="AE578" i="4"/>
  <c r="AE575" i="4"/>
  <c r="AE574" i="4"/>
  <c r="AE573" i="4"/>
  <c r="AE572" i="4"/>
  <c r="AE571" i="4"/>
  <c r="AE570" i="4"/>
  <c r="AE569" i="4"/>
  <c r="AE563" i="4"/>
  <c r="AE562" i="4" s="1"/>
  <c r="AE60" i="3" s="1"/>
  <c r="AE559" i="4"/>
  <c r="AE558" i="4"/>
  <c r="AE556" i="4"/>
  <c r="AE555" i="4"/>
  <c r="AE57" i="3" s="1"/>
  <c r="AE554" i="4"/>
  <c r="AE553" i="4" s="1"/>
  <c r="AE56" i="3" s="1"/>
  <c r="AE550" i="4"/>
  <c r="AE549" i="4"/>
  <c r="AE547" i="4"/>
  <c r="AE546" i="4"/>
  <c r="AE542" i="4"/>
  <c r="AE541" i="4"/>
  <c r="AE539" i="4"/>
  <c r="AE538" i="4"/>
  <c r="AE49" i="3" s="1"/>
  <c r="AE537" i="4"/>
  <c r="AE536" i="4" s="1"/>
  <c r="AE48" i="3" s="1"/>
  <c r="AE535" i="4"/>
  <c r="AE534" i="4"/>
  <c r="AE47" i="3" s="1"/>
  <c r="AE533" i="4"/>
  <c r="AE532" i="4"/>
  <c r="AE46" i="3"/>
  <c r="AE530" i="4"/>
  <c r="AE529" i="4"/>
  <c r="AE528" i="4"/>
  <c r="AE527" i="4"/>
  <c r="AE525" i="4"/>
  <c r="AE524" i="4"/>
  <c r="AE523" i="4"/>
  <c r="AE522" i="4"/>
  <c r="AE521" i="4"/>
  <c r="AE520" i="4"/>
  <c r="AE519" i="4"/>
  <c r="AE517" i="4"/>
  <c r="AE516" i="4"/>
  <c r="AE515" i="4"/>
  <c r="AE513" i="4"/>
  <c r="AE511" i="4"/>
  <c r="AE510" i="4"/>
  <c r="AE509" i="4"/>
  <c r="AE507" i="4"/>
  <c r="AE505" i="4"/>
  <c r="AE504" i="4"/>
  <c r="AE503" i="4"/>
  <c r="AE502" i="4"/>
  <c r="AE501" i="4"/>
  <c r="AE498" i="4"/>
  <c r="AE497" i="4"/>
  <c r="AE495" i="4"/>
  <c r="AE494" i="4"/>
  <c r="AE493" i="4"/>
  <c r="AE492" i="4"/>
  <c r="AE490" i="4"/>
  <c r="AE489" i="4"/>
  <c r="AE488" i="4"/>
  <c r="AE486" i="4"/>
  <c r="AE485" i="4"/>
  <c r="AE37" i="3"/>
  <c r="AE457" i="4"/>
  <c r="AE456" i="4"/>
  <c r="AE454" i="4"/>
  <c r="AE453" i="4"/>
  <c r="AE450" i="4"/>
  <c r="AE449" i="4"/>
  <c r="AE448" i="4"/>
  <c r="AE445" i="4"/>
  <c r="AE444" i="4"/>
  <c r="AE419" i="4"/>
  <c r="AE418" i="4"/>
  <c r="AE417" i="4"/>
  <c r="AE416" i="4"/>
  <c r="AE415" i="4"/>
  <c r="AE414" i="4"/>
  <c r="AE413" i="4"/>
  <c r="AE412" i="4"/>
  <c r="AE411" i="4"/>
  <c r="AE410" i="4"/>
  <c r="AE409" i="4"/>
  <c r="AE408" i="4"/>
  <c r="AE407" i="4"/>
  <c r="AE406" i="4"/>
  <c r="AE405" i="4"/>
  <c r="AE404" i="4"/>
  <c r="AE403" i="4"/>
  <c r="AE402" i="4"/>
  <c r="AE401" i="4"/>
  <c r="AE400" i="4"/>
  <c r="AE399" i="4"/>
  <c r="AE398" i="4"/>
  <c r="AE397" i="4"/>
  <c r="AE396" i="4"/>
  <c r="AE395" i="4"/>
  <c r="AE394" i="4"/>
  <c r="AE393" i="4"/>
  <c r="AE392" i="4"/>
  <c r="AE390" i="4"/>
  <c r="AE389" i="4"/>
  <c r="AE388" i="4"/>
  <c r="AE387" i="4"/>
  <c r="AE386" i="4"/>
  <c r="AE346" i="4"/>
  <c r="AE345" i="4"/>
  <c r="AE343" i="4"/>
  <c r="AE342" i="4"/>
  <c r="AE341" i="4"/>
  <c r="AE340" i="4"/>
  <c r="AE339" i="4"/>
  <c r="AE344" i="4"/>
  <c r="AE338" i="4"/>
  <c r="AE337" i="4"/>
  <c r="AE336" i="4"/>
  <c r="AE335" i="4"/>
  <c r="AE334" i="4"/>
  <c r="AE333" i="4"/>
  <c r="AE332" i="4"/>
  <c r="AE331" i="4"/>
  <c r="AE348" i="4"/>
  <c r="AE347" i="4"/>
  <c r="AE330" i="4"/>
  <c r="AE329" i="4"/>
  <c r="AE328" i="4"/>
  <c r="AE327" i="4"/>
  <c r="AE326" i="4"/>
  <c r="AE325" i="4"/>
  <c r="AE324" i="4"/>
  <c r="AE319" i="4"/>
  <c r="AE297" i="4"/>
  <c r="AE296" i="4"/>
  <c r="AE295" i="4"/>
  <c r="AE294" i="4"/>
  <c r="AE293" i="4"/>
  <c r="AE292" i="4"/>
  <c r="AE291" i="4"/>
  <c r="AE290" i="4"/>
  <c r="AE289" i="4"/>
  <c r="AE288" i="4"/>
  <c r="AE287" i="4"/>
  <c r="AE286" i="4"/>
  <c r="AE285" i="4"/>
  <c r="AE284" i="4"/>
  <c r="AE283" i="4"/>
  <c r="AE282" i="4"/>
  <c r="AE280" i="4"/>
  <c r="AE279" i="4"/>
  <c r="AE278" i="4"/>
  <c r="AE277" i="4"/>
  <c r="AE276" i="4"/>
  <c r="AE275" i="4"/>
  <c r="AE274" i="4"/>
  <c r="AE273" i="4"/>
  <c r="AE272" i="4"/>
  <c r="AE271" i="4"/>
  <c r="AE270" i="4"/>
  <c r="AE269" i="4"/>
  <c r="AE268" i="4"/>
  <c r="AE267" i="4"/>
  <c r="AE266" i="4"/>
  <c r="AE265" i="4"/>
  <c r="AE264" i="4"/>
  <c r="AE263" i="4"/>
  <c r="AE262" i="4"/>
  <c r="AE261" i="4"/>
  <c r="AE260" i="4"/>
  <c r="AE259" i="4"/>
  <c r="AE258" i="4"/>
  <c r="AE257" i="4"/>
  <c r="AE256" i="4"/>
  <c r="AE255" i="4"/>
  <c r="AE254" i="4"/>
  <c r="AE253" i="4"/>
  <c r="AE252" i="4"/>
  <c r="AE251" i="4"/>
  <c r="AE250" i="4"/>
  <c r="AE249" i="4"/>
  <c r="AE248" i="4"/>
  <c r="AE247" i="4"/>
  <c r="AE246" i="4"/>
  <c r="AE245" i="4"/>
  <c r="AE244" i="4"/>
  <c r="AE243" i="4"/>
  <c r="AE242" i="4"/>
  <c r="AE241" i="4"/>
  <c r="AE240" i="4"/>
  <c r="AE239" i="4"/>
  <c r="AE238" i="4"/>
  <c r="AE237" i="4"/>
  <c r="AE236" i="4"/>
  <c r="AE235" i="4"/>
  <c r="AE234" i="4"/>
  <c r="AE233" i="4"/>
  <c r="AE232" i="4"/>
  <c r="AE231" i="4"/>
  <c r="AE230" i="4"/>
  <c r="AE229" i="4"/>
  <c r="AE228" i="4"/>
  <c r="AE227" i="4"/>
  <c r="AE226" i="4"/>
  <c r="AE225" i="4"/>
  <c r="AE224" i="4"/>
  <c r="AE222" i="4"/>
  <c r="AE221" i="4"/>
  <c r="AE220" i="4"/>
  <c r="AE219" i="4"/>
  <c r="AE218" i="4"/>
  <c r="AE217" i="4"/>
  <c r="AE216" i="4"/>
  <c r="AE215" i="4"/>
  <c r="AE214" i="4"/>
  <c r="AE213" i="4"/>
  <c r="AE212" i="4"/>
  <c r="AE211" i="4"/>
  <c r="AE210" i="4"/>
  <c r="AE209" i="4"/>
  <c r="AE208" i="4"/>
  <c r="AE207" i="4"/>
  <c r="AE206" i="4"/>
  <c r="AE205" i="4"/>
  <c r="AE204" i="4"/>
  <c r="AE203" i="4"/>
  <c r="AE202" i="4"/>
  <c r="AE201" i="4"/>
  <c r="AE200" i="4"/>
  <c r="AE199" i="4"/>
  <c r="AE198" i="4"/>
  <c r="AE197" i="4"/>
  <c r="AE196" i="4"/>
  <c r="AE195" i="4"/>
  <c r="AE194" i="4"/>
  <c r="AE193" i="4"/>
  <c r="AE192" i="4"/>
  <c r="AE191" i="4"/>
  <c r="AE190" i="4"/>
  <c r="AE189" i="4"/>
  <c r="AE188" i="4"/>
  <c r="AE187" i="4"/>
  <c r="AE186" i="4"/>
  <c r="AE185" i="4"/>
  <c r="AE184" i="4"/>
  <c r="AE183" i="4"/>
  <c r="AE182" i="4"/>
  <c r="AE181" i="4"/>
  <c r="AE180" i="4"/>
  <c r="AE179" i="4"/>
  <c r="AE178" i="4"/>
  <c r="AE177" i="4"/>
  <c r="AE176" i="4"/>
  <c r="AE175" i="4"/>
  <c r="AE174" i="4"/>
  <c r="AE173" i="4"/>
  <c r="AE172" i="4"/>
  <c r="AE171" i="4"/>
  <c r="AE170" i="4"/>
  <c r="AE169" i="4"/>
  <c r="AE168" i="4"/>
  <c r="AE167" i="4"/>
  <c r="AE166" i="4"/>
  <c r="AE165" i="4"/>
  <c r="AE164" i="4"/>
  <c r="AE163" i="4"/>
  <c r="AE162" i="4"/>
  <c r="AE161" i="4"/>
  <c r="AE160" i="4"/>
  <c r="AE159" i="4"/>
  <c r="AE158" i="4"/>
  <c r="AE157" i="4"/>
  <c r="AE156" i="4"/>
  <c r="AE155" i="4"/>
  <c r="AE154" i="4"/>
  <c r="AE153" i="4"/>
  <c r="AE152" i="4"/>
  <c r="AE151" i="4"/>
  <c r="AE149" i="4"/>
  <c r="AE148" i="4"/>
  <c r="AE147" i="4"/>
  <c r="AE146" i="4"/>
  <c r="AE145" i="4"/>
  <c r="AE144" i="4"/>
  <c r="AE143" i="4"/>
  <c r="AE142" i="4"/>
  <c r="AE141" i="4"/>
  <c r="AE140" i="4"/>
  <c r="AE139" i="4"/>
  <c r="AE138" i="4"/>
  <c r="AE137" i="4"/>
  <c r="AE136" i="4"/>
  <c r="AE135" i="4"/>
  <c r="AE134" i="4"/>
  <c r="AE133" i="4"/>
  <c r="AE132" i="4"/>
  <c r="AE131" i="4"/>
  <c r="AE130" i="4"/>
  <c r="AE129" i="4"/>
  <c r="AE128" i="4"/>
  <c r="AE127" i="4"/>
  <c r="AE126" i="4"/>
  <c r="AE125" i="4"/>
  <c r="AE124" i="4"/>
  <c r="AE123" i="4"/>
  <c r="AE122" i="4"/>
  <c r="AE121" i="4"/>
  <c r="AE120" i="4"/>
  <c r="AE119" i="4"/>
  <c r="AE118" i="4"/>
  <c r="AE117" i="4"/>
  <c r="AE116" i="4"/>
  <c r="AE115" i="4"/>
  <c r="AE114" i="4"/>
  <c r="AE111" i="4"/>
  <c r="AE110" i="4"/>
  <c r="AE109" i="4"/>
  <c r="AE108" i="4"/>
  <c r="AE107" i="4"/>
  <c r="AE106" i="4"/>
  <c r="AE105" i="4"/>
  <c r="AE104" i="4"/>
  <c r="AE103" i="4"/>
  <c r="AE102" i="4"/>
  <c r="AE101" i="4"/>
  <c r="AE100" i="4"/>
  <c r="AE99" i="4"/>
  <c r="AE98" i="4"/>
  <c r="AE97" i="4"/>
  <c r="AE96" i="4"/>
  <c r="AE95" i="4"/>
  <c r="AE94" i="4"/>
  <c r="AE93" i="4"/>
  <c r="AE92" i="4"/>
  <c r="AE91" i="4"/>
  <c r="AE90" i="4"/>
  <c r="AE89"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1" i="4"/>
  <c r="AE20" i="4"/>
  <c r="AE19" i="4"/>
  <c r="AE18" i="4"/>
  <c r="AE17" i="4"/>
  <c r="AE16" i="4"/>
  <c r="AE15" i="4"/>
  <c r="AE14" i="4"/>
  <c r="AA1001" i="4"/>
  <c r="AA102" i="3"/>
  <c r="AA1000" i="4"/>
  <c r="AA999" i="4"/>
  <c r="AA998" i="4"/>
  <c r="AA997" i="4"/>
  <c r="AA996" i="4"/>
  <c r="AA995" i="4"/>
  <c r="AA994" i="4"/>
  <c r="AA993" i="4"/>
  <c r="AA992" i="4"/>
  <c r="AA991" i="4"/>
  <c r="AA990" i="4"/>
  <c r="AA989" i="4"/>
  <c r="AA988" i="4"/>
  <c r="AA987" i="4"/>
  <c r="AA986" i="4"/>
  <c r="AA985" i="4"/>
  <c r="AA984" i="4"/>
  <c r="AA983" i="4"/>
  <c r="AA971" i="4"/>
  <c r="AA981" i="4"/>
  <c r="AA970" i="4"/>
  <c r="AA980" i="4"/>
  <c r="AA969" i="4"/>
  <c r="AA979" i="4"/>
  <c r="AA978" i="4"/>
  <c r="AA977" i="4"/>
  <c r="AA976" i="4"/>
  <c r="AA968" i="4"/>
  <c r="AA967" i="4"/>
  <c r="AA975" i="4"/>
  <c r="AA974" i="4"/>
  <c r="AA973" i="4"/>
  <c r="AA972" i="4"/>
  <c r="AA966" i="4"/>
  <c r="AA965" i="4"/>
  <c r="AA964" i="4"/>
  <c r="AA963" i="4"/>
  <c r="AA962" i="4"/>
  <c r="AA961" i="4"/>
  <c r="AA960" i="4"/>
  <c r="AA959" i="4"/>
  <c r="AA958" i="4"/>
  <c r="AA957" i="4"/>
  <c r="AA956" i="4"/>
  <c r="AA955" i="4"/>
  <c r="AA953" i="4"/>
  <c r="AA952" i="4"/>
  <c r="AA951" i="4"/>
  <c r="AA950" i="4"/>
  <c r="AA949" i="4"/>
  <c r="AA948" i="4"/>
  <c r="AA947" i="4"/>
  <c r="AA945" i="4"/>
  <c r="AA944" i="4"/>
  <c r="AA943" i="4"/>
  <c r="AA942" i="4"/>
  <c r="AA941" i="4"/>
  <c r="AA940" i="4"/>
  <c r="AA939" i="4"/>
  <c r="AA938" i="4"/>
  <c r="AA937" i="4"/>
  <c r="AA936" i="4"/>
  <c r="AA935" i="4"/>
  <c r="AA934" i="4"/>
  <c r="AA933" i="4"/>
  <c r="AA932" i="4"/>
  <c r="AA931" i="4"/>
  <c r="AA930" i="4"/>
  <c r="AA929" i="4"/>
  <c r="AA928" i="4"/>
  <c r="AA927" i="4"/>
  <c r="AA924" i="4"/>
  <c r="AA923" i="4"/>
  <c r="AA921" i="4"/>
  <c r="AA920" i="4"/>
  <c r="AA919" i="4"/>
  <c r="AA918" i="4"/>
  <c r="AA917" i="4"/>
  <c r="AA916" i="4"/>
  <c r="AA915" i="4"/>
  <c r="AA914" i="4"/>
  <c r="AA913" i="4"/>
  <c r="AA912" i="4"/>
  <c r="AA911" i="4"/>
  <c r="AA910" i="4"/>
  <c r="AA909" i="4"/>
  <c r="AA908" i="4"/>
  <c r="AA907" i="4"/>
  <c r="AA906" i="4"/>
  <c r="AA905" i="4"/>
  <c r="AA904" i="4"/>
  <c r="AA903" i="4"/>
  <c r="AA902" i="4"/>
  <c r="AA901" i="4"/>
  <c r="AA900" i="4"/>
  <c r="AA899" i="4"/>
  <c r="AA898" i="4"/>
  <c r="AA896" i="4"/>
  <c r="AA895" i="4"/>
  <c r="AA894" i="4"/>
  <c r="AA893" i="4"/>
  <c r="AA892" i="4"/>
  <c r="AA891" i="4"/>
  <c r="AA890" i="4"/>
  <c r="AA889" i="4"/>
  <c r="AA888" i="4"/>
  <c r="AA887" i="4"/>
  <c r="AA886" i="4"/>
  <c r="AA885" i="4"/>
  <c r="AA883" i="4"/>
  <c r="AA882" i="4" s="1"/>
  <c r="AA92" i="3" s="1"/>
  <c r="AA881" i="4"/>
  <c r="AA880" i="4"/>
  <c r="AA879" i="4"/>
  <c r="AA878" i="4"/>
  <c r="AA877" i="4"/>
  <c r="AA876" i="4"/>
  <c r="AA875" i="4"/>
  <c r="AA874" i="4"/>
  <c r="AA872" i="4"/>
  <c r="AA871" i="4"/>
  <c r="AA870" i="4"/>
  <c r="AA868" i="4"/>
  <c r="AA867" i="4"/>
  <c r="AA866" i="4"/>
  <c r="AA865" i="4"/>
  <c r="AA864" i="4"/>
  <c r="AA863" i="4"/>
  <c r="AA862" i="4"/>
  <c r="AA861" i="4"/>
  <c r="AA859" i="4"/>
  <c r="AA858" i="4"/>
  <c r="AA857" i="4"/>
  <c r="AA856" i="4"/>
  <c r="AA855" i="4"/>
  <c r="AA854" i="4"/>
  <c r="AA853" i="4"/>
  <c r="AA852" i="4"/>
  <c r="AA851" i="4"/>
  <c r="AA850" i="4"/>
  <c r="AA848" i="4"/>
  <c r="AA847" i="4"/>
  <c r="AA844" i="4"/>
  <c r="AA843" i="4"/>
  <c r="AA842" i="4"/>
  <c r="AA841" i="4"/>
  <c r="AA840" i="4"/>
  <c r="AA839" i="4"/>
  <c r="AA838" i="4"/>
  <c r="AA836" i="4"/>
  <c r="AA835" i="4"/>
  <c r="AA834" i="4"/>
  <c r="AA833" i="4"/>
  <c r="AA832" i="4"/>
  <c r="AA831" i="4"/>
  <c r="AA829" i="4"/>
  <c r="AA828" i="4"/>
  <c r="AA827" i="4"/>
  <c r="AA826" i="4"/>
  <c r="AA824" i="4"/>
  <c r="AA823" i="4"/>
  <c r="AA822" i="4"/>
  <c r="AA821" i="4"/>
  <c r="AA820" i="4"/>
  <c r="AA818" i="4"/>
  <c r="AA817" i="4"/>
  <c r="AA815" i="4"/>
  <c r="AA814" i="4"/>
  <c r="AA813" i="4"/>
  <c r="AA811" i="4"/>
  <c r="AA810" i="4"/>
  <c r="AA809" i="4"/>
  <c r="AA806" i="4"/>
  <c r="AA805" i="4"/>
  <c r="AA804" i="4"/>
  <c r="AA803" i="4"/>
  <c r="AA802" i="4"/>
  <c r="AA801" i="4"/>
  <c r="AA800" i="4"/>
  <c r="AA799" i="4"/>
  <c r="AA798" i="4"/>
  <c r="AA797" i="4"/>
  <c r="AA796" i="4"/>
  <c r="AA795" i="4"/>
  <c r="AA794" i="4"/>
  <c r="AA793" i="4"/>
  <c r="AA788" i="4"/>
  <c r="AA787" i="4"/>
  <c r="AA786" i="4"/>
  <c r="AA785" i="4"/>
  <c r="AA784" i="4"/>
  <c r="AA783" i="4"/>
  <c r="AA782" i="4"/>
  <c r="AA781" i="4"/>
  <c r="AA780" i="4"/>
  <c r="AA779" i="4"/>
  <c r="AA778" i="4"/>
  <c r="AA777" i="4"/>
  <c r="AA776" i="4"/>
  <c r="AA775" i="4"/>
  <c r="AA774" i="4"/>
  <c r="AA773" i="4"/>
  <c r="AA772" i="4"/>
  <c r="AA771" i="4"/>
  <c r="AA770" i="4"/>
  <c r="AA769" i="4"/>
  <c r="AA768" i="4"/>
  <c r="AA767" i="4"/>
  <c r="AA766" i="4"/>
  <c r="AA765" i="4"/>
  <c r="AA764" i="4"/>
  <c r="AA763" i="4"/>
  <c r="AA762" i="4"/>
  <c r="AA761" i="4"/>
  <c r="AA759" i="4"/>
  <c r="AA758" i="4"/>
  <c r="AA757" i="4"/>
  <c r="AA756" i="4"/>
  <c r="AA755" i="4"/>
  <c r="AA754" i="4"/>
  <c r="AA753" i="4"/>
  <c r="AA752" i="4"/>
  <c r="AA751" i="4"/>
  <c r="AA750" i="4"/>
  <c r="AA749" i="4"/>
  <c r="AA748" i="4"/>
  <c r="AA747" i="4"/>
  <c r="AA745" i="4"/>
  <c r="AA744" i="4"/>
  <c r="AA743" i="4"/>
  <c r="AA742" i="4"/>
  <c r="AA741" i="4"/>
  <c r="AA740" i="4"/>
  <c r="AA739" i="4"/>
  <c r="AA738" i="4"/>
  <c r="AA737" i="4"/>
  <c r="AA736" i="4"/>
  <c r="AA735" i="4"/>
  <c r="AA734" i="4"/>
  <c r="AA733" i="4"/>
  <c r="AA732" i="4"/>
  <c r="AA731" i="4"/>
  <c r="AA730" i="4"/>
  <c r="AA729" i="4"/>
  <c r="AA728" i="4"/>
  <c r="AA727" i="4"/>
  <c r="AA726" i="4"/>
  <c r="AA725" i="4"/>
  <c r="AA724" i="4"/>
  <c r="AA723" i="4"/>
  <c r="AA722" i="4"/>
  <c r="AA721" i="4"/>
  <c r="AA720" i="4"/>
  <c r="AA719" i="4"/>
  <c r="AA718" i="4"/>
  <c r="AA716" i="4"/>
  <c r="AA715" i="4"/>
  <c r="AA714" i="4"/>
  <c r="AA713" i="4"/>
  <c r="AA712" i="4"/>
  <c r="AA711" i="4"/>
  <c r="AA710" i="4"/>
  <c r="AA709" i="4"/>
  <c r="AA708" i="4"/>
  <c r="AA707" i="4"/>
  <c r="AA704" i="4"/>
  <c r="AA703" i="4"/>
  <c r="AA700" i="4"/>
  <c r="AA699" i="4"/>
  <c r="AA698" i="4"/>
  <c r="AA697" i="4"/>
  <c r="AA696" i="4"/>
  <c r="AA695" i="4"/>
  <c r="AA706" i="4"/>
  <c r="AA705" i="4"/>
  <c r="AA702" i="4"/>
  <c r="AA701" i="4"/>
  <c r="AA694" i="4"/>
  <c r="AA693" i="4"/>
  <c r="AA692" i="4"/>
  <c r="AA691" i="4"/>
  <c r="AA690" i="4"/>
  <c r="AA689" i="4"/>
  <c r="AA688" i="4"/>
  <c r="AA686" i="4"/>
  <c r="AA685" i="4"/>
  <c r="AA684" i="4"/>
  <c r="AA683" i="4"/>
  <c r="AA682" i="4"/>
  <c r="AA681" i="4"/>
  <c r="AA680" i="4"/>
  <c r="AA679" i="4"/>
  <c r="AA678" i="4"/>
  <c r="AA677" i="4"/>
  <c r="AA676" i="4"/>
  <c r="AA675" i="4"/>
  <c r="AA674" i="4"/>
  <c r="AA673" i="4"/>
  <c r="AA672" i="4"/>
  <c r="AA671" i="4"/>
  <c r="AA670" i="4"/>
  <c r="AA669" i="4"/>
  <c r="AA668" i="4"/>
  <c r="AA667" i="4"/>
  <c r="AA666" i="4"/>
  <c r="AA664" i="4"/>
  <c r="AA651" i="4"/>
  <c r="AA663" i="4"/>
  <c r="AA662" i="4"/>
  <c r="AA661" i="4"/>
  <c r="AA660" i="4"/>
  <c r="AA659" i="4"/>
  <c r="AA658" i="4"/>
  <c r="AA657" i="4"/>
  <c r="AA656" i="4"/>
  <c r="AA655" i="4"/>
  <c r="AA654" i="4"/>
  <c r="AA653" i="4"/>
  <c r="AA652" i="4"/>
  <c r="AA650" i="4"/>
  <c r="AA649" i="4"/>
  <c r="AA648" i="4"/>
  <c r="AA647" i="4"/>
  <c r="AA646" i="4"/>
  <c r="AA645" i="4"/>
  <c r="AA644" i="4"/>
  <c r="AA643" i="4"/>
  <c r="AA642" i="4"/>
  <c r="AA641" i="4"/>
  <c r="AA640" i="4"/>
  <c r="AA639" i="4"/>
  <c r="AA638" i="4"/>
  <c r="AA637" i="4"/>
  <c r="AA636" i="4"/>
  <c r="AA635" i="4"/>
  <c r="AA634" i="4"/>
  <c r="AA632" i="4"/>
  <c r="AA631" i="4"/>
  <c r="AA630" i="4"/>
  <c r="AA629" i="4"/>
  <c r="AA628" i="4"/>
  <c r="AA627" i="4"/>
  <c r="AA626" i="4"/>
  <c r="AA625" i="4"/>
  <c r="AA624" i="4"/>
  <c r="AA623" i="4"/>
  <c r="AA622" i="4"/>
  <c r="AA621" i="4"/>
  <c r="AA620" i="4"/>
  <c r="AA619" i="4"/>
  <c r="AA618" i="4"/>
  <c r="AA617" i="4"/>
  <c r="AA616" i="4"/>
  <c r="AA615" i="4"/>
  <c r="AA614" i="4"/>
  <c r="AA613" i="4"/>
  <c r="AA612" i="4"/>
  <c r="AA611" i="4"/>
  <c r="AA610" i="4"/>
  <c r="AA609" i="4"/>
  <c r="AA608" i="4"/>
  <c r="AA607" i="4"/>
  <c r="AA606" i="4"/>
  <c r="AA605" i="4"/>
  <c r="AA604" i="4"/>
  <c r="AA603" i="4"/>
  <c r="AA602" i="4"/>
  <c r="AA601" i="4"/>
  <c r="AA600" i="4"/>
  <c r="AA599" i="4"/>
  <c r="AA598" i="4"/>
  <c r="AA597" i="4"/>
  <c r="AA596" i="4"/>
  <c r="AA595" i="4"/>
  <c r="AA594" i="4"/>
  <c r="AA593" i="4"/>
  <c r="AA592" i="4"/>
  <c r="AA591" i="4"/>
  <c r="AA590" i="4"/>
  <c r="AA589" i="4"/>
  <c r="AA588" i="4"/>
  <c r="AA587" i="4"/>
  <c r="AA586" i="4"/>
  <c r="AA585" i="4"/>
  <c r="AA584" i="4"/>
  <c r="AA583" i="4"/>
  <c r="AA582" i="4"/>
  <c r="AA580" i="4"/>
  <c r="AA579" i="4"/>
  <c r="AA578" i="4"/>
  <c r="AA575" i="4"/>
  <c r="AA574" i="4"/>
  <c r="AA573" i="4"/>
  <c r="AA572" i="4"/>
  <c r="AA571" i="4"/>
  <c r="AA570" i="4"/>
  <c r="AA569" i="4"/>
  <c r="AA565" i="4"/>
  <c r="AA564" i="4" s="1"/>
  <c r="AA61" i="3" s="1"/>
  <c r="AA563" i="4"/>
  <c r="AA562" i="4"/>
  <c r="AA60" i="3" s="1"/>
  <c r="AA561" i="4"/>
  <c r="AA560" i="4" s="1"/>
  <c r="AA59" i="3" s="1"/>
  <c r="AA559" i="4"/>
  <c r="AA558" i="4"/>
  <c r="AA557" i="4" s="1"/>
  <c r="AA556" i="4"/>
  <c r="AA555" i="4" s="1"/>
  <c r="AA57" i="3" s="1"/>
  <c r="AA554" i="4"/>
  <c r="AA553" i="4" s="1"/>
  <c r="AA56" i="3"/>
  <c r="AA550" i="4"/>
  <c r="AA549" i="4"/>
  <c r="AA547" i="4"/>
  <c r="AA546" i="4"/>
  <c r="AA544" i="4"/>
  <c r="AA543" i="4"/>
  <c r="AA51" i="3"/>
  <c r="AA542" i="4"/>
  <c r="AA541" i="4"/>
  <c r="AA539" i="4"/>
  <c r="AA538" i="4" s="1"/>
  <c r="AA49" i="3" s="1"/>
  <c r="AA537" i="4"/>
  <c r="AA536" i="4"/>
  <c r="AA48" i="3" s="1"/>
  <c r="AA45" i="3" s="1"/>
  <c r="AA535" i="4"/>
  <c r="AA534" i="4"/>
  <c r="AA47" i="3"/>
  <c r="AA533" i="4"/>
  <c r="AA532" i="4" s="1"/>
  <c r="AA46" i="3" s="1"/>
  <c r="AA530" i="4"/>
  <c r="AA529" i="4"/>
  <c r="AA528" i="4"/>
  <c r="AA527" i="4"/>
  <c r="AA525" i="4"/>
  <c r="AA524" i="4"/>
  <c r="AA523" i="4"/>
  <c r="AA522" i="4"/>
  <c r="AA521" i="4"/>
  <c r="AA520" i="4"/>
  <c r="AA519" i="4"/>
  <c r="AA517" i="4"/>
  <c r="AA516" i="4"/>
  <c r="AA515" i="4"/>
  <c r="AA514" i="4"/>
  <c r="AA513" i="4"/>
  <c r="AA511" i="4"/>
  <c r="AA510" i="4"/>
  <c r="AA509" i="4"/>
  <c r="AA507" i="4"/>
  <c r="AA505" i="4"/>
  <c r="AA504" i="4"/>
  <c r="AA503" i="4"/>
  <c r="AA502" i="4"/>
  <c r="AA501" i="4"/>
  <c r="AA500" i="4"/>
  <c r="AA498" i="4"/>
  <c r="AA497" i="4"/>
  <c r="AA495" i="4"/>
  <c r="AA494" i="4"/>
  <c r="AA493" i="4"/>
  <c r="AA492" i="4"/>
  <c r="AA490" i="4"/>
  <c r="AA489" i="4"/>
  <c r="AA488" i="4"/>
  <c r="AA486" i="4"/>
  <c r="AA485" i="4"/>
  <c r="AA37" i="3" s="1"/>
  <c r="AA456" i="4"/>
  <c r="AA454" i="4"/>
  <c r="AA453" i="4"/>
  <c r="AA450" i="4"/>
  <c r="AA449" i="4"/>
  <c r="AA448" i="4"/>
  <c r="AA445" i="4"/>
  <c r="AA444" i="4"/>
  <c r="AA443" i="4"/>
  <c r="AA442" i="4"/>
  <c r="AA441" i="4"/>
  <c r="AA440" i="4"/>
  <c r="AA439" i="4"/>
  <c r="AA438" i="4"/>
  <c r="AA437" i="4"/>
  <c r="AA436" i="4"/>
  <c r="AA435" i="4"/>
  <c r="AA434" i="4"/>
  <c r="AA433" i="4"/>
  <c r="AA432" i="4"/>
  <c r="AA431" i="4"/>
  <c r="AA430" i="4"/>
  <c r="AA429" i="4"/>
  <c r="AA428" i="4"/>
  <c r="AA427" i="4"/>
  <c r="AA426" i="4"/>
  <c r="AA425" i="4"/>
  <c r="AA424" i="4"/>
  <c r="AA423" i="4"/>
  <c r="AA422" i="4"/>
  <c r="AA421" i="4"/>
  <c r="AA419" i="4"/>
  <c r="AA418" i="4"/>
  <c r="AA417" i="4"/>
  <c r="AA416" i="4"/>
  <c r="AA415" i="4"/>
  <c r="AA414" i="4"/>
  <c r="AA413" i="4"/>
  <c r="AA412" i="4"/>
  <c r="AA411" i="4"/>
  <c r="AA410" i="4"/>
  <c r="AA409" i="4"/>
  <c r="AA408" i="4"/>
  <c r="AA407" i="4"/>
  <c r="AA406" i="4"/>
  <c r="AA405" i="4"/>
  <c r="AA404" i="4"/>
  <c r="AA403" i="4"/>
  <c r="AA402" i="4"/>
  <c r="AA401" i="4"/>
  <c r="AA400" i="4"/>
  <c r="AA399" i="4"/>
  <c r="AA398" i="4"/>
  <c r="AA397" i="4"/>
  <c r="AA396" i="4"/>
  <c r="AA391" i="4" s="1"/>
  <c r="AA395" i="4"/>
  <c r="AA394" i="4"/>
  <c r="AA393" i="4"/>
  <c r="AA392" i="4"/>
  <c r="AA390" i="4"/>
  <c r="AA389" i="4"/>
  <c r="AA388" i="4"/>
  <c r="AA387" i="4"/>
  <c r="AA386" i="4"/>
  <c r="AA385" i="4"/>
  <c r="AA384" i="4"/>
  <c r="AA383" i="4"/>
  <c r="AA382" i="4"/>
  <c r="AA381" i="4"/>
  <c r="AA380" i="4"/>
  <c r="AA379" i="4"/>
  <c r="AA378" i="4"/>
  <c r="AA377" i="4"/>
  <c r="AA376" i="4"/>
  <c r="AA375" i="4"/>
  <c r="AA374" i="4"/>
  <c r="AA373" i="4"/>
  <c r="AA372" i="4"/>
  <c r="AA371" i="4"/>
  <c r="AA370" i="4"/>
  <c r="AA369" i="4"/>
  <c r="AA368" i="4"/>
  <c r="AA367" i="4"/>
  <c r="AA366" i="4"/>
  <c r="AA365" i="4"/>
  <c r="AA364" i="4"/>
  <c r="AA363" i="4"/>
  <c r="AA362" i="4"/>
  <c r="AA361" i="4"/>
  <c r="AA360" i="4"/>
  <c r="AA359" i="4"/>
  <c r="AA349" i="4" s="1"/>
  <c r="AA22" i="3" s="1"/>
  <c r="AA358" i="4"/>
  <c r="AA357" i="4"/>
  <c r="AA356" i="4"/>
  <c r="AA355" i="4"/>
  <c r="AA354" i="4"/>
  <c r="AA353" i="4"/>
  <c r="AA352" i="4"/>
  <c r="AA351" i="4"/>
  <c r="AA350" i="4"/>
  <c r="AA346" i="4"/>
  <c r="AA345" i="4"/>
  <c r="AA343" i="4"/>
  <c r="AA342" i="4"/>
  <c r="AA341" i="4"/>
  <c r="AA340" i="4"/>
  <c r="AA339" i="4"/>
  <c r="AA344" i="4"/>
  <c r="AA338" i="4"/>
  <c r="AA337" i="4"/>
  <c r="AA336" i="4"/>
  <c r="AA335" i="4"/>
  <c r="AA334" i="4"/>
  <c r="AA333" i="4"/>
  <c r="AA332" i="4"/>
  <c r="AA323" i="4" s="1"/>
  <c r="AA21" i="3" s="1"/>
  <c r="AA331" i="4"/>
  <c r="AA348" i="4"/>
  <c r="AA347" i="4"/>
  <c r="AA330" i="4"/>
  <c r="AA329" i="4"/>
  <c r="AA328" i="4"/>
  <c r="AA327" i="4"/>
  <c r="AA326" i="4"/>
  <c r="AA325" i="4"/>
  <c r="AA324" i="4"/>
  <c r="AA319" i="4"/>
  <c r="AA318" i="4"/>
  <c r="AA317" i="4"/>
  <c r="AA316" i="4"/>
  <c r="AA315" i="4"/>
  <c r="AA314" i="4"/>
  <c r="AA313" i="4"/>
  <c r="AA312" i="4"/>
  <c r="AA311" i="4"/>
  <c r="AA310" i="4"/>
  <c r="AA309" i="4"/>
  <c r="AA308" i="4"/>
  <c r="AA307" i="4"/>
  <c r="AA306" i="4"/>
  <c r="AA298" i="4" s="1"/>
  <c r="AA305" i="4"/>
  <c r="AA304" i="4"/>
  <c r="AA303" i="4"/>
  <c r="AA302" i="4"/>
  <c r="AA301" i="4"/>
  <c r="AA300" i="4"/>
  <c r="AA299" i="4"/>
  <c r="AA297" i="4"/>
  <c r="AA296" i="4"/>
  <c r="AA295" i="4"/>
  <c r="AA294" i="4"/>
  <c r="AA293" i="4"/>
  <c r="AA281" i="4" s="1"/>
  <c r="AA292" i="4"/>
  <c r="AA291" i="4"/>
  <c r="AA290" i="4"/>
  <c r="AA289" i="4"/>
  <c r="AA288" i="4"/>
  <c r="AA287" i="4"/>
  <c r="AA286" i="4"/>
  <c r="AA285" i="4"/>
  <c r="AA284" i="4"/>
  <c r="AA283" i="4"/>
  <c r="AA282" i="4"/>
  <c r="AA280" i="4"/>
  <c r="AA279" i="4"/>
  <c r="AA278" i="4"/>
  <c r="AA277" i="4"/>
  <c r="AA276" i="4"/>
  <c r="AA275" i="4"/>
  <c r="AA274" i="4"/>
  <c r="AA273" i="4"/>
  <c r="AA272" i="4"/>
  <c r="AA271" i="4"/>
  <c r="AA270" i="4"/>
  <c r="AA269" i="4"/>
  <c r="AA268" i="4"/>
  <c r="AA267" i="4"/>
  <c r="AA266" i="4"/>
  <c r="AA265" i="4"/>
  <c r="AA264" i="4"/>
  <c r="AA263" i="4"/>
  <c r="AA262" i="4"/>
  <c r="AA261" i="4"/>
  <c r="AA260" i="4"/>
  <c r="AA259" i="4"/>
  <c r="AA258" i="4"/>
  <c r="AA257" i="4"/>
  <c r="AA256" i="4"/>
  <c r="AA255" i="4"/>
  <c r="AA254" i="4"/>
  <c r="AA253" i="4"/>
  <c r="AA252" i="4"/>
  <c r="AA251" i="4"/>
  <c r="AA250" i="4"/>
  <c r="AA249" i="4"/>
  <c r="AA248" i="4"/>
  <c r="AA247" i="4"/>
  <c r="AA246" i="4"/>
  <c r="AA245" i="4"/>
  <c r="AA244" i="4"/>
  <c r="AA243" i="4"/>
  <c r="AA242" i="4"/>
  <c r="AA241" i="4"/>
  <c r="AA240" i="4"/>
  <c r="AA239" i="4"/>
  <c r="AA238" i="4"/>
  <c r="AA237" i="4"/>
  <c r="AA236" i="4"/>
  <c r="AA235" i="4"/>
  <c r="AA234" i="4"/>
  <c r="AA233" i="4"/>
  <c r="AA232" i="4"/>
  <c r="AA223" i="4" s="1"/>
  <c r="AA231" i="4"/>
  <c r="AA230" i="4"/>
  <c r="AA229" i="4"/>
  <c r="AA228" i="4"/>
  <c r="AA227" i="4"/>
  <c r="AA226" i="4"/>
  <c r="AA225" i="4"/>
  <c r="AA224" i="4"/>
  <c r="AA222" i="4"/>
  <c r="AA221" i="4"/>
  <c r="AA220" i="4"/>
  <c r="AA219" i="4"/>
  <c r="AA218" i="4"/>
  <c r="AA217" i="4"/>
  <c r="AA216" i="4"/>
  <c r="AA215" i="4"/>
  <c r="AA214" i="4"/>
  <c r="AA213" i="4"/>
  <c r="AA212" i="4"/>
  <c r="AA211" i="4"/>
  <c r="AA210" i="4"/>
  <c r="AA209" i="4"/>
  <c r="AA208" i="4"/>
  <c r="AA207" i="4"/>
  <c r="AA206" i="4"/>
  <c r="AA205" i="4"/>
  <c r="AA204" i="4"/>
  <c r="AA203" i="4"/>
  <c r="AA202" i="4"/>
  <c r="AA201" i="4"/>
  <c r="AA200" i="4"/>
  <c r="AA199" i="4"/>
  <c r="AA198" i="4"/>
  <c r="AA197" i="4"/>
  <c r="AA196" i="4"/>
  <c r="AA195" i="4"/>
  <c r="AA194" i="4"/>
  <c r="AA193" i="4"/>
  <c r="AA192" i="4"/>
  <c r="AA191" i="4"/>
  <c r="AA190" i="4"/>
  <c r="AA189" i="4"/>
  <c r="AA188" i="4"/>
  <c r="AA187" i="4"/>
  <c r="AA186" i="4"/>
  <c r="AA185" i="4"/>
  <c r="AA184" i="4"/>
  <c r="AA183" i="4"/>
  <c r="AA182" i="4"/>
  <c r="AA181" i="4"/>
  <c r="AA180" i="4"/>
  <c r="AA179" i="4"/>
  <c r="AA178" i="4"/>
  <c r="AA177" i="4"/>
  <c r="AA176" i="4"/>
  <c r="AA175" i="4"/>
  <c r="AA174" i="4"/>
  <c r="AA173" i="4"/>
  <c r="AA172" i="4"/>
  <c r="AA171" i="4"/>
  <c r="AA170" i="4"/>
  <c r="AA169" i="4"/>
  <c r="AA168" i="4"/>
  <c r="AA167" i="4"/>
  <c r="AA166" i="4"/>
  <c r="AA165" i="4"/>
  <c r="AA164" i="4"/>
  <c r="AA163" i="4"/>
  <c r="AA162" i="4"/>
  <c r="AA161" i="4"/>
  <c r="AA160" i="4"/>
  <c r="AA159" i="4"/>
  <c r="AA158" i="4"/>
  <c r="AA157" i="4"/>
  <c r="AA156" i="4"/>
  <c r="AA155" i="4"/>
  <c r="AA154" i="4"/>
  <c r="AA153" i="4"/>
  <c r="AA152" i="4"/>
  <c r="AA151" i="4"/>
  <c r="AA149" i="4"/>
  <c r="AA148" i="4"/>
  <c r="AA147" i="4"/>
  <c r="AA146" i="4"/>
  <c r="AA145" i="4"/>
  <c r="AA144" i="4"/>
  <c r="AA143" i="4"/>
  <c r="AA142" i="4"/>
  <c r="AA141" i="4"/>
  <c r="AA140" i="4"/>
  <c r="AA139" i="4"/>
  <c r="AA138" i="4"/>
  <c r="AA137" i="4"/>
  <c r="AA136" i="4"/>
  <c r="AA135" i="4"/>
  <c r="AA134" i="4"/>
  <c r="AA133" i="4"/>
  <c r="AA132" i="4"/>
  <c r="AA131" i="4"/>
  <c r="AA130" i="4"/>
  <c r="AA129" i="4"/>
  <c r="AA128" i="4"/>
  <c r="AA127" i="4"/>
  <c r="AA126" i="4"/>
  <c r="AA125" i="4"/>
  <c r="AA124" i="4"/>
  <c r="AA123" i="4"/>
  <c r="AA122" i="4"/>
  <c r="AA112" i="4" s="1"/>
  <c r="AA121" i="4"/>
  <c r="AA120" i="4"/>
  <c r="AA119" i="4"/>
  <c r="AA118" i="4"/>
  <c r="AA117" i="4"/>
  <c r="AA116" i="4"/>
  <c r="AA115" i="4"/>
  <c r="AA114" i="4"/>
  <c r="AA113" i="4"/>
  <c r="AA111" i="4"/>
  <c r="AA110" i="4"/>
  <c r="AA109" i="4"/>
  <c r="AA108" i="4"/>
  <c r="AA107" i="4"/>
  <c r="AA106" i="4"/>
  <c r="AA105" i="4"/>
  <c r="AA104" i="4"/>
  <c r="AA103" i="4"/>
  <c r="AA102" i="4"/>
  <c r="AA101" i="4"/>
  <c r="AA100" i="4"/>
  <c r="AA99" i="4"/>
  <c r="AA98" i="4"/>
  <c r="AA97" i="4"/>
  <c r="AA96" i="4"/>
  <c r="AA95" i="4"/>
  <c r="AA94" i="4"/>
  <c r="AA93" i="4"/>
  <c r="AA92" i="4"/>
  <c r="AA91" i="4"/>
  <c r="AA90" i="4"/>
  <c r="AA89" i="4"/>
  <c r="AA87" i="4"/>
  <c r="AA86" i="4"/>
  <c r="AA85" i="4"/>
  <c r="AA84" i="4"/>
  <c r="AA72" i="4" s="1"/>
  <c r="AA83" i="4"/>
  <c r="AA82" i="4"/>
  <c r="AA81" i="4"/>
  <c r="AA80" i="4"/>
  <c r="AA79" i="4"/>
  <c r="AA78" i="4"/>
  <c r="AA77" i="4"/>
  <c r="AA76" i="4"/>
  <c r="AA75" i="4"/>
  <c r="AA74" i="4"/>
  <c r="AA73" i="4"/>
  <c r="AA71" i="4"/>
  <c r="AA70" i="4"/>
  <c r="AA69" i="4"/>
  <c r="AA68" i="4"/>
  <c r="AA67" i="4"/>
  <c r="AA66" i="4"/>
  <c r="AA65" i="4"/>
  <c r="AA64" i="4"/>
  <c r="AA63" i="4"/>
  <c r="AA62" i="4"/>
  <c r="AA61" i="4"/>
  <c r="AA60" i="4"/>
  <c r="AA59" i="4"/>
  <c r="AA58" i="4"/>
  <c r="AA57" i="4"/>
  <c r="AA56" i="4"/>
  <c r="AA55" i="4"/>
  <c r="AA54" i="4"/>
  <c r="AA5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22" i="4" s="1"/>
  <c r="AA21" i="4"/>
  <c r="AA20" i="4"/>
  <c r="AA19" i="4"/>
  <c r="AA18" i="4"/>
  <c r="AA17" i="4"/>
  <c r="AA16" i="4"/>
  <c r="AA15" i="4"/>
  <c r="AA14" i="4"/>
  <c r="W1001" i="4"/>
  <c r="W102" i="3"/>
  <c r="W1000" i="4"/>
  <c r="W999" i="4"/>
  <c r="W998" i="4"/>
  <c r="W997" i="4"/>
  <c r="W996" i="4"/>
  <c r="W995" i="4"/>
  <c r="W994" i="4"/>
  <c r="W993" i="4"/>
  <c r="W992" i="4"/>
  <c r="W991" i="4"/>
  <c r="W990" i="4"/>
  <c r="W989" i="4"/>
  <c r="W988" i="4"/>
  <c r="W987" i="4"/>
  <c r="W982" i="4" s="1"/>
  <c r="W101" i="3" s="1"/>
  <c r="W986" i="4"/>
  <c r="W985" i="4"/>
  <c r="W984" i="4"/>
  <c r="W983" i="4"/>
  <c r="W971" i="4"/>
  <c r="W981" i="4"/>
  <c r="W970" i="4"/>
  <c r="W980" i="4"/>
  <c r="W969" i="4"/>
  <c r="W979" i="4"/>
  <c r="W978" i="4"/>
  <c r="W977" i="4"/>
  <c r="W976" i="4"/>
  <c r="W968" i="4"/>
  <c r="W967" i="4"/>
  <c r="W975" i="4"/>
  <c r="W974" i="4"/>
  <c r="W973" i="4"/>
  <c r="W972" i="4"/>
  <c r="W966" i="4"/>
  <c r="W965" i="4"/>
  <c r="W964" i="4"/>
  <c r="W963" i="4"/>
  <c r="W962" i="4"/>
  <c r="W954" i="4" s="1"/>
  <c r="W100" i="3" s="1"/>
  <c r="W961" i="4"/>
  <c r="W960" i="4"/>
  <c r="W959" i="4"/>
  <c r="W958" i="4"/>
  <c r="W957" i="4"/>
  <c r="W956" i="4"/>
  <c r="W955" i="4"/>
  <c r="W953" i="4"/>
  <c r="W952" i="4"/>
  <c r="W951" i="4"/>
  <c r="W950" i="4"/>
  <c r="W949" i="4"/>
  <c r="W946" i="4" s="1"/>
  <c r="W99" i="3" s="1"/>
  <c r="W948" i="4"/>
  <c r="W947" i="4"/>
  <c r="W945" i="4"/>
  <c r="W944" i="4"/>
  <c r="W943" i="4"/>
  <c r="W942" i="4"/>
  <c r="W941" i="4"/>
  <c r="W940" i="4"/>
  <c r="W939" i="4"/>
  <c r="W938" i="4"/>
  <c r="W937" i="4"/>
  <c r="W936" i="4"/>
  <c r="W926" i="4" s="1"/>
  <c r="W98" i="3" s="1"/>
  <c r="W97" i="3" s="1"/>
  <c r="W935" i="4"/>
  <c r="W934" i="4"/>
  <c r="W933" i="4"/>
  <c r="W932" i="4"/>
  <c r="W931" i="4"/>
  <c r="W930" i="4"/>
  <c r="W929" i="4"/>
  <c r="W928" i="4"/>
  <c r="W927" i="4"/>
  <c r="W924" i="4"/>
  <c r="W923" i="4"/>
  <c r="W921" i="4"/>
  <c r="W920" i="4"/>
  <c r="W919" i="4"/>
  <c r="W918" i="4"/>
  <c r="W917" i="4"/>
  <c r="W916" i="4"/>
  <c r="W915" i="4"/>
  <c r="W914" i="4"/>
  <c r="W913" i="4"/>
  <c r="W912" i="4"/>
  <c r="W911" i="4"/>
  <c r="W910" i="4"/>
  <c r="W909" i="4"/>
  <c r="W897" i="4" s="1"/>
  <c r="W94" i="3" s="1"/>
  <c r="W908" i="4"/>
  <c r="W907" i="4"/>
  <c r="W906" i="4"/>
  <c r="W905" i="4"/>
  <c r="W904" i="4"/>
  <c r="W903" i="4"/>
  <c r="W902" i="4"/>
  <c r="W901" i="4"/>
  <c r="W900" i="4"/>
  <c r="W899" i="4"/>
  <c r="W898" i="4"/>
  <c r="W896" i="4"/>
  <c r="W884" i="4" s="1"/>
  <c r="W93" i="3" s="1"/>
  <c r="W895" i="4"/>
  <c r="W894" i="4"/>
  <c r="W893" i="4"/>
  <c r="W892" i="4"/>
  <c r="W891" i="4"/>
  <c r="W890" i="4"/>
  <c r="W889" i="4"/>
  <c r="W888" i="4"/>
  <c r="W887" i="4"/>
  <c r="W886" i="4"/>
  <c r="W885" i="4"/>
  <c r="W883" i="4"/>
  <c r="W882" i="4" s="1"/>
  <c r="W92" i="3" s="1"/>
  <c r="W86" i="3" s="1"/>
  <c r="W881" i="4"/>
  <c r="W880" i="4"/>
  <c r="W879" i="4"/>
  <c r="W878" i="4"/>
  <c r="W877" i="4"/>
  <c r="W876" i="4"/>
  <c r="W875" i="4"/>
  <c r="W874" i="4"/>
  <c r="W872" i="4"/>
  <c r="W871" i="4"/>
  <c r="W870" i="4"/>
  <c r="W869" i="4" s="1"/>
  <c r="W90" i="3" s="1"/>
  <c r="W868" i="4"/>
  <c r="W867" i="4"/>
  <c r="W866" i="4"/>
  <c r="W865" i="4"/>
  <c r="W864" i="4"/>
  <c r="W863" i="4"/>
  <c r="W862" i="4"/>
  <c r="W861" i="4"/>
  <c r="W859" i="4"/>
  <c r="W858" i="4"/>
  <c r="W857" i="4"/>
  <c r="W856" i="4"/>
  <c r="W849" i="4" s="1"/>
  <c r="W88" i="3" s="1"/>
  <c r="W855" i="4"/>
  <c r="W854" i="4"/>
  <c r="W853" i="4"/>
  <c r="W852" i="4"/>
  <c r="W851" i="4"/>
  <c r="W850" i="4"/>
  <c r="W848" i="4"/>
  <c r="W847" i="4"/>
  <c r="W844" i="4"/>
  <c r="W843" i="4"/>
  <c r="W842" i="4"/>
  <c r="W841" i="4"/>
  <c r="W840" i="4"/>
  <c r="W839" i="4"/>
  <c r="W838" i="4"/>
  <c r="W836" i="4"/>
  <c r="W835" i="4"/>
  <c r="W834" i="4"/>
  <c r="W833" i="4"/>
  <c r="W832" i="4"/>
  <c r="W831" i="4"/>
  <c r="W829" i="4"/>
  <c r="W828" i="4"/>
  <c r="W827" i="4"/>
  <c r="W825" i="4" s="1"/>
  <c r="W83" i="3" s="1"/>
  <c r="W826" i="4"/>
  <c r="W824" i="4"/>
  <c r="W823" i="4"/>
  <c r="W822" i="4"/>
  <c r="W821" i="4"/>
  <c r="W820" i="4"/>
  <c r="W818" i="4"/>
  <c r="W817" i="4"/>
  <c r="W815" i="4"/>
  <c r="W814" i="4"/>
  <c r="W813" i="4"/>
  <c r="W811" i="4"/>
  <c r="W808" i="4" s="1"/>
  <c r="W810" i="4"/>
  <c r="W809" i="4"/>
  <c r="W806" i="4"/>
  <c r="W805" i="4"/>
  <c r="W804" i="4"/>
  <c r="W803" i="4"/>
  <c r="W802" i="4"/>
  <c r="W801" i="4"/>
  <c r="W800" i="4"/>
  <c r="W799" i="4"/>
  <c r="W798" i="4"/>
  <c r="W797" i="4"/>
  <c r="W796" i="4"/>
  <c r="W795" i="4"/>
  <c r="W794" i="4"/>
  <c r="W793" i="4"/>
  <c r="W788" i="4"/>
  <c r="W787" i="4"/>
  <c r="W786" i="4"/>
  <c r="W785" i="4"/>
  <c r="W784" i="4"/>
  <c r="W783" i="4"/>
  <c r="W782" i="4"/>
  <c r="W781" i="4"/>
  <c r="W780" i="4"/>
  <c r="W779" i="4"/>
  <c r="W778" i="4"/>
  <c r="W777" i="4"/>
  <c r="W776" i="4"/>
  <c r="W775" i="4"/>
  <c r="W774" i="4"/>
  <c r="W773" i="4"/>
  <c r="W772" i="4"/>
  <c r="W771" i="4"/>
  <c r="W770" i="4"/>
  <c r="W769" i="4"/>
  <c r="W760" i="4" s="1"/>
  <c r="W768" i="4"/>
  <c r="W767" i="4"/>
  <c r="W766" i="4"/>
  <c r="W765" i="4"/>
  <c r="W764" i="4"/>
  <c r="W763" i="4"/>
  <c r="W762" i="4"/>
  <c r="W761" i="4"/>
  <c r="W759" i="4"/>
  <c r="W758" i="4"/>
  <c r="W757" i="4"/>
  <c r="W756" i="4"/>
  <c r="W755" i="4"/>
  <c r="W754" i="4"/>
  <c r="W753" i="4"/>
  <c r="W752" i="4"/>
  <c r="W751" i="4"/>
  <c r="W750" i="4"/>
  <c r="W749" i="4"/>
  <c r="W748" i="4"/>
  <c r="W747" i="4"/>
  <c r="W745" i="4"/>
  <c r="W744"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W718" i="4"/>
  <c r="W716" i="4"/>
  <c r="W715" i="4"/>
  <c r="W714" i="4"/>
  <c r="W713" i="4"/>
  <c r="W712" i="4"/>
  <c r="W711" i="4"/>
  <c r="W710" i="4"/>
  <c r="W709" i="4"/>
  <c r="W708" i="4"/>
  <c r="W707" i="4"/>
  <c r="W704" i="4"/>
  <c r="W703" i="4"/>
  <c r="W700" i="4"/>
  <c r="W699" i="4"/>
  <c r="W698" i="4"/>
  <c r="W697" i="4"/>
  <c r="W696" i="4"/>
  <c r="W695" i="4"/>
  <c r="W706" i="4"/>
  <c r="W705" i="4"/>
  <c r="W702" i="4"/>
  <c r="W701" i="4"/>
  <c r="W694" i="4"/>
  <c r="W687" i="4" s="1"/>
  <c r="W693" i="4"/>
  <c r="W692" i="4"/>
  <c r="W691" i="4"/>
  <c r="W690" i="4"/>
  <c r="W689" i="4"/>
  <c r="W688" i="4"/>
  <c r="W686" i="4"/>
  <c r="W685" i="4"/>
  <c r="W684" i="4"/>
  <c r="W683" i="4"/>
  <c r="W682" i="4"/>
  <c r="W681" i="4"/>
  <c r="W680" i="4"/>
  <c r="W679" i="4"/>
  <c r="W678" i="4"/>
  <c r="W677" i="4"/>
  <c r="W676" i="4"/>
  <c r="W675" i="4"/>
  <c r="W674" i="4"/>
  <c r="W673" i="4"/>
  <c r="W672" i="4"/>
  <c r="W671" i="4"/>
  <c r="W670" i="4"/>
  <c r="W669" i="4"/>
  <c r="W668" i="4"/>
  <c r="W667" i="4"/>
  <c r="W666" i="4"/>
  <c r="W664" i="4"/>
  <c r="W651" i="4"/>
  <c r="W663" i="4"/>
  <c r="W662" i="4"/>
  <c r="W661" i="4"/>
  <c r="W660" i="4"/>
  <c r="W659" i="4"/>
  <c r="W658" i="4"/>
  <c r="W657" i="4"/>
  <c r="W656" i="4"/>
  <c r="W655" i="4"/>
  <c r="W654" i="4"/>
  <c r="W653" i="4"/>
  <c r="W652" i="4"/>
  <c r="W650" i="4"/>
  <c r="W649" i="4"/>
  <c r="W648" i="4"/>
  <c r="W647" i="4"/>
  <c r="W646" i="4"/>
  <c r="W645" i="4"/>
  <c r="W644" i="4"/>
  <c r="W633" i="4" s="1"/>
  <c r="W68" i="3" s="1"/>
  <c r="W643" i="4"/>
  <c r="W642" i="4"/>
  <c r="W641" i="4"/>
  <c r="W640" i="4"/>
  <c r="W639" i="4"/>
  <c r="W638" i="4"/>
  <c r="W637" i="4"/>
  <c r="W636" i="4"/>
  <c r="W635" i="4"/>
  <c r="W634" i="4"/>
  <c r="W632" i="4"/>
  <c r="W631" i="4"/>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W590" i="4"/>
  <c r="W589" i="4"/>
  <c r="W588" i="4"/>
  <c r="W587" i="4"/>
  <c r="W586" i="4"/>
  <c r="W585" i="4"/>
  <c r="W584" i="4"/>
  <c r="W583" i="4"/>
  <c r="W582" i="4"/>
  <c r="W580" i="4"/>
  <c r="W579" i="4"/>
  <c r="W578" i="4"/>
  <c r="W575" i="4"/>
  <c r="W574" i="4"/>
  <c r="W573" i="4"/>
  <c r="W572" i="4"/>
  <c r="W571" i="4"/>
  <c r="W570" i="4"/>
  <c r="W569" i="4"/>
  <c r="W565" i="4"/>
  <c r="W564" i="4" s="1"/>
  <c r="W61" i="3" s="1"/>
  <c r="W563" i="4"/>
  <c r="W562" i="4" s="1"/>
  <c r="W60" i="3" s="1"/>
  <c r="W561" i="4"/>
  <c r="W560" i="4"/>
  <c r="W59" i="3" s="1"/>
  <c r="W559" i="4"/>
  <c r="W558" i="4"/>
  <c r="W556" i="4"/>
  <c r="W555" i="4"/>
  <c r="W57" i="3" s="1"/>
  <c r="W554" i="4"/>
  <c r="W553" i="4"/>
  <c r="W56" i="3" s="1"/>
  <c r="W550" i="4"/>
  <c r="W549" i="4"/>
  <c r="W547" i="4"/>
  <c r="W546" i="4"/>
  <c r="W544" i="4"/>
  <c r="W543" i="4"/>
  <c r="W51" i="3"/>
  <c r="W542" i="4"/>
  <c r="W541" i="4"/>
  <c r="W539" i="4"/>
  <c r="W538" i="4"/>
  <c r="W49" i="3" s="1"/>
  <c r="W537" i="4"/>
  <c r="W536" i="4" s="1"/>
  <c r="W48" i="3" s="1"/>
  <c r="W535" i="4"/>
  <c r="W534" i="4"/>
  <c r="W47" i="3"/>
  <c r="W533" i="4"/>
  <c r="W532" i="4"/>
  <c r="W46" i="3" s="1"/>
  <c r="W530" i="4"/>
  <c r="W529" i="4"/>
  <c r="W528" i="4"/>
  <c r="W527" i="4"/>
  <c r="W525" i="4"/>
  <c r="W524" i="4"/>
  <c r="W523" i="4"/>
  <c r="W522" i="4"/>
  <c r="W521" i="4"/>
  <c r="W520" i="4"/>
  <c r="W519" i="4"/>
  <c r="W517" i="4"/>
  <c r="W516" i="4"/>
  <c r="W515" i="4"/>
  <c r="W514" i="4"/>
  <c r="W513" i="4"/>
  <c r="W511" i="4"/>
  <c r="W510" i="4"/>
  <c r="W509" i="4"/>
  <c r="W507" i="4"/>
  <c r="W505" i="4"/>
  <c r="W504" i="4"/>
  <c r="W503" i="4"/>
  <c r="W502" i="4"/>
  <c r="W501" i="4"/>
  <c r="W500" i="4"/>
  <c r="W498" i="4"/>
  <c r="W497" i="4"/>
  <c r="W495" i="4"/>
  <c r="W494" i="4"/>
  <c r="W493" i="4"/>
  <c r="W492" i="4"/>
  <c r="W490" i="4"/>
  <c r="W489" i="4"/>
  <c r="W488" i="4"/>
  <c r="W486" i="4"/>
  <c r="W485" i="4" s="1"/>
  <c r="W37" i="3" s="1"/>
  <c r="W456" i="4"/>
  <c r="W454" i="4"/>
  <c r="W453" i="4" s="1"/>
  <c r="W452" i="4" s="1"/>
  <c r="W450" i="4"/>
  <c r="W449" i="4"/>
  <c r="W448" i="4"/>
  <c r="W445" i="4"/>
  <c r="W444" i="4"/>
  <c r="W443" i="4"/>
  <c r="W442" i="4"/>
  <c r="W441" i="4"/>
  <c r="W440" i="4"/>
  <c r="W439" i="4"/>
  <c r="W438" i="4"/>
  <c r="W437" i="4"/>
  <c r="W436" i="4"/>
  <c r="W435" i="4"/>
  <c r="W434" i="4"/>
  <c r="W433" i="4"/>
  <c r="W432" i="4"/>
  <c r="W431" i="4"/>
  <c r="W430" i="4"/>
  <c r="W429" i="4"/>
  <c r="W428" i="4"/>
  <c r="W427" i="4"/>
  <c r="W426" i="4"/>
  <c r="W425" i="4"/>
  <c r="W424" i="4"/>
  <c r="W423" i="4"/>
  <c r="W422" i="4"/>
  <c r="W421" i="4"/>
  <c r="W419" i="4"/>
  <c r="W418" i="4"/>
  <c r="W417" i="4"/>
  <c r="W416" i="4"/>
  <c r="W415" i="4"/>
  <c r="W414" i="4"/>
  <c r="W413" i="4"/>
  <c r="W412" i="4"/>
  <c r="W411" i="4"/>
  <c r="W410" i="4"/>
  <c r="W409" i="4"/>
  <c r="W408" i="4"/>
  <c r="W407" i="4"/>
  <c r="W406" i="4"/>
  <c r="W405" i="4"/>
  <c r="W404" i="4"/>
  <c r="W403" i="4"/>
  <c r="W402" i="4"/>
  <c r="W401" i="4"/>
  <c r="W400" i="4"/>
  <c r="W399" i="4"/>
  <c r="W398" i="4"/>
  <c r="W397" i="4"/>
  <c r="W396" i="4"/>
  <c r="W395" i="4"/>
  <c r="W394" i="4"/>
  <c r="W393" i="4"/>
  <c r="W392" i="4"/>
  <c r="W390" i="4"/>
  <c r="W389" i="4"/>
  <c r="W388" i="4"/>
  <c r="W387" i="4"/>
  <c r="W386" i="4"/>
  <c r="W385" i="4"/>
  <c r="W384" i="4"/>
  <c r="W383" i="4"/>
  <c r="W382" i="4"/>
  <c r="W381" i="4"/>
  <c r="W380" i="4"/>
  <c r="W379" i="4"/>
  <c r="W378" i="4"/>
  <c r="W377" i="4"/>
  <c r="W376" i="4"/>
  <c r="W375" i="4"/>
  <c r="W374" i="4"/>
  <c r="W373" i="4"/>
  <c r="W372" i="4"/>
  <c r="W371" i="4"/>
  <c r="W370" i="4"/>
  <c r="W369" i="4"/>
  <c r="W368" i="4"/>
  <c r="W367" i="4"/>
  <c r="W366" i="4"/>
  <c r="W365" i="4"/>
  <c r="W364" i="4"/>
  <c r="W363" i="4"/>
  <c r="W362" i="4"/>
  <c r="W361" i="4"/>
  <c r="W360" i="4"/>
  <c r="W359" i="4"/>
  <c r="W358" i="4"/>
  <c r="W357" i="4"/>
  <c r="W356" i="4"/>
  <c r="W355" i="4"/>
  <c r="W354" i="4"/>
  <c r="W353" i="4"/>
  <c r="W352" i="4"/>
  <c r="W351" i="4"/>
  <c r="W350" i="4"/>
  <c r="W346" i="4"/>
  <c r="W345" i="4"/>
  <c r="W343" i="4"/>
  <c r="W342" i="4"/>
  <c r="W341" i="4"/>
  <c r="W340" i="4"/>
  <c r="W339" i="4"/>
  <c r="W344" i="4"/>
  <c r="W338" i="4"/>
  <c r="W337" i="4"/>
  <c r="W336" i="4"/>
  <c r="W335" i="4"/>
  <c r="W334" i="4"/>
  <c r="W333" i="4"/>
  <c r="W332" i="4"/>
  <c r="W331" i="4"/>
  <c r="W348" i="4"/>
  <c r="W347" i="4"/>
  <c r="W330" i="4"/>
  <c r="W329" i="4"/>
  <c r="W328" i="4"/>
  <c r="W327" i="4"/>
  <c r="W326" i="4"/>
  <c r="W325" i="4"/>
  <c r="W324" i="4"/>
  <c r="W319" i="4"/>
  <c r="W318" i="4"/>
  <c r="W317" i="4"/>
  <c r="W316" i="4"/>
  <c r="W315" i="4"/>
  <c r="W314" i="4"/>
  <c r="W313" i="4"/>
  <c r="W312" i="4"/>
  <c r="W311" i="4"/>
  <c r="W310" i="4"/>
  <c r="W309" i="4"/>
  <c r="W308" i="4"/>
  <c r="W307" i="4"/>
  <c r="W306" i="4"/>
  <c r="W305" i="4"/>
  <c r="W304" i="4"/>
  <c r="W303" i="4"/>
  <c r="W302" i="4"/>
  <c r="W301" i="4"/>
  <c r="W300" i="4"/>
  <c r="W299" i="4"/>
  <c r="W297" i="4"/>
  <c r="W296" i="4"/>
  <c r="W295" i="4"/>
  <c r="W294" i="4"/>
  <c r="W293" i="4"/>
  <c r="W292" i="4"/>
  <c r="W291" i="4"/>
  <c r="W290" i="4"/>
  <c r="W289" i="4"/>
  <c r="W288" i="4"/>
  <c r="W287" i="4"/>
  <c r="W286" i="4"/>
  <c r="W285" i="4"/>
  <c r="W284" i="4"/>
  <c r="W283" i="4"/>
  <c r="W282" i="4"/>
  <c r="W280" i="4"/>
  <c r="W279" i="4"/>
  <c r="W278" i="4"/>
  <c r="W277" i="4"/>
  <c r="W276" i="4"/>
  <c r="W275" i="4"/>
  <c r="W274" i="4"/>
  <c r="W273" i="4"/>
  <c r="W272" i="4"/>
  <c r="W271" i="4"/>
  <c r="W270" i="4"/>
  <c r="W269" i="4"/>
  <c r="W268" i="4"/>
  <c r="W267" i="4"/>
  <c r="W266" i="4"/>
  <c r="W265" i="4"/>
  <c r="W264" i="4"/>
  <c r="W263" i="4"/>
  <c r="W262" i="4"/>
  <c r="W261" i="4"/>
  <c r="W260" i="4"/>
  <c r="W259" i="4"/>
  <c r="W258" i="4"/>
  <c r="W257" i="4"/>
  <c r="W256" i="4"/>
  <c r="W255" i="4"/>
  <c r="W254" i="4"/>
  <c r="W253" i="4"/>
  <c r="W252" i="4"/>
  <c r="W251" i="4"/>
  <c r="W250" i="4"/>
  <c r="W249" i="4"/>
  <c r="W248" i="4"/>
  <c r="W247" i="4"/>
  <c r="W246" i="4"/>
  <c r="W245" i="4"/>
  <c r="W244" i="4"/>
  <c r="W243" i="4"/>
  <c r="W242" i="4"/>
  <c r="W241" i="4"/>
  <c r="W240" i="4"/>
  <c r="W239" i="4"/>
  <c r="W238" i="4"/>
  <c r="W237" i="4"/>
  <c r="W236" i="4"/>
  <c r="W235" i="4"/>
  <c r="W234" i="4"/>
  <c r="W233" i="4"/>
  <c r="W232" i="4"/>
  <c r="W231" i="4"/>
  <c r="W230" i="4"/>
  <c r="W229" i="4"/>
  <c r="W228" i="4"/>
  <c r="W227" i="4"/>
  <c r="W226" i="4"/>
  <c r="W225" i="4"/>
  <c r="W224" i="4"/>
  <c r="W222" i="4"/>
  <c r="W221" i="4"/>
  <c r="W220" i="4"/>
  <c r="W219" i="4"/>
  <c r="W218" i="4"/>
  <c r="W217" i="4"/>
  <c r="W216" i="4"/>
  <c r="W215" i="4"/>
  <c r="W214" i="4"/>
  <c r="W213" i="4"/>
  <c r="W212" i="4"/>
  <c r="W211" i="4"/>
  <c r="W210" i="4"/>
  <c r="W209" i="4"/>
  <c r="W208" i="4"/>
  <c r="W207" i="4"/>
  <c r="W206" i="4"/>
  <c r="W205" i="4"/>
  <c r="W204" i="4"/>
  <c r="W203" i="4"/>
  <c r="W202" i="4"/>
  <c r="W201" i="4"/>
  <c r="W200" i="4"/>
  <c r="W199" i="4"/>
  <c r="W198" i="4"/>
  <c r="W197" i="4"/>
  <c r="W196" i="4"/>
  <c r="W195" i="4"/>
  <c r="W194" i="4"/>
  <c r="W193" i="4"/>
  <c r="W192" i="4"/>
  <c r="W191" i="4"/>
  <c r="W190" i="4"/>
  <c r="W189" i="4"/>
  <c r="W188" i="4"/>
  <c r="W187" i="4"/>
  <c r="W186" i="4"/>
  <c r="W185" i="4"/>
  <c r="W184" i="4"/>
  <c r="W183" i="4"/>
  <c r="W182" i="4"/>
  <c r="W181" i="4"/>
  <c r="W180" i="4"/>
  <c r="W179" i="4"/>
  <c r="W178" i="4"/>
  <c r="W177" i="4"/>
  <c r="W176" i="4"/>
  <c r="W175" i="4"/>
  <c r="W174" i="4"/>
  <c r="W173" i="4"/>
  <c r="W172" i="4"/>
  <c r="W171" i="4"/>
  <c r="W170" i="4"/>
  <c r="W169" i="4"/>
  <c r="W168" i="4"/>
  <c r="W167" i="4"/>
  <c r="W166" i="4"/>
  <c r="W165" i="4"/>
  <c r="W164" i="4"/>
  <c r="W163" i="4"/>
  <c r="W162" i="4"/>
  <c r="W161" i="4"/>
  <c r="W160" i="4"/>
  <c r="W159" i="4"/>
  <c r="W158" i="4"/>
  <c r="W157" i="4"/>
  <c r="W156" i="4"/>
  <c r="W155" i="4"/>
  <c r="W154" i="4"/>
  <c r="W153" i="4"/>
  <c r="W152" i="4"/>
  <c r="W151" i="4"/>
  <c r="W149" i="4"/>
  <c r="W148" i="4"/>
  <c r="W147" i="4"/>
  <c r="W146" i="4"/>
  <c r="W145" i="4"/>
  <c r="W144" i="4"/>
  <c r="W143" i="4"/>
  <c r="W142" i="4"/>
  <c r="W141" i="4"/>
  <c r="W140" i="4"/>
  <c r="W139" i="4"/>
  <c r="W138" i="4"/>
  <c r="W137" i="4"/>
  <c r="W136" i="4"/>
  <c r="W135" i="4"/>
  <c r="W134" i="4"/>
  <c r="W133" i="4"/>
  <c r="W132" i="4"/>
  <c r="W131" i="4"/>
  <c r="W130" i="4"/>
  <c r="W129" i="4"/>
  <c r="W128" i="4"/>
  <c r="W127" i="4"/>
  <c r="W126" i="4"/>
  <c r="W125" i="4"/>
  <c r="W124" i="4"/>
  <c r="W123" i="4"/>
  <c r="W122" i="4"/>
  <c r="W121" i="4"/>
  <c r="W120" i="4"/>
  <c r="W119" i="4"/>
  <c r="W118" i="4"/>
  <c r="W117" i="4"/>
  <c r="W116" i="4"/>
  <c r="W115" i="4"/>
  <c r="W114" i="4"/>
  <c r="W113"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1" i="4"/>
  <c r="W70" i="4"/>
  <c r="W69" i="4"/>
  <c r="W68" i="4"/>
  <c r="W67" i="4"/>
  <c r="W66" i="4"/>
  <c r="W65" i="4"/>
  <c r="W64" i="4"/>
  <c r="W63" i="4"/>
  <c r="W62" i="4"/>
  <c r="W61" i="4"/>
  <c r="W60" i="4"/>
  <c r="W59" i="4"/>
  <c r="W58" i="4"/>
  <c r="W57" i="4"/>
  <c r="W56"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21" i="4"/>
  <c r="W20" i="4"/>
  <c r="W19" i="4"/>
  <c r="W18" i="4"/>
  <c r="W17" i="4"/>
  <c r="W16" i="4"/>
  <c r="W15" i="4"/>
  <c r="W14" i="4"/>
  <c r="S14" i="4"/>
  <c r="S1001" i="4"/>
  <c r="S1000" i="4"/>
  <c r="BE1000" i="4" s="1"/>
  <c r="S999" i="4"/>
  <c r="S998" i="4"/>
  <c r="S997" i="4"/>
  <c r="S996" i="4"/>
  <c r="S995" i="4"/>
  <c r="S994" i="4"/>
  <c r="S993" i="4"/>
  <c r="S992" i="4"/>
  <c r="S991" i="4"/>
  <c r="S990" i="4"/>
  <c r="BE990" i="4" s="1"/>
  <c r="S989" i="4"/>
  <c r="S988" i="4"/>
  <c r="S987" i="4"/>
  <c r="S986" i="4"/>
  <c r="S985" i="4"/>
  <c r="S984" i="4"/>
  <c r="S983" i="4"/>
  <c r="S971" i="4"/>
  <c r="S981" i="4"/>
  <c r="S970" i="4"/>
  <c r="BE970" i="4"/>
  <c r="S980" i="4"/>
  <c r="BE980" i="4" s="1"/>
  <c r="S969" i="4"/>
  <c r="S979" i="4"/>
  <c r="S978" i="4"/>
  <c r="BE978" i="4" s="1"/>
  <c r="S977" i="4"/>
  <c r="BE977" i="4" s="1"/>
  <c r="S976" i="4"/>
  <c r="S968" i="4"/>
  <c r="S967" i="4"/>
  <c r="BE967" i="4"/>
  <c r="S975" i="4"/>
  <c r="S974" i="4"/>
  <c r="S973" i="4"/>
  <c r="S972" i="4"/>
  <c r="BE972" i="4" s="1"/>
  <c r="S966" i="4"/>
  <c r="S965" i="4"/>
  <c r="S964" i="4"/>
  <c r="S963" i="4"/>
  <c r="BE963" i="4"/>
  <c r="S962" i="4"/>
  <c r="S961" i="4"/>
  <c r="S960" i="4"/>
  <c r="S959" i="4"/>
  <c r="BE959" i="4"/>
  <c r="S958" i="4"/>
  <c r="S957" i="4"/>
  <c r="S956" i="4"/>
  <c r="S955" i="4"/>
  <c r="S953" i="4"/>
  <c r="BE953" i="4" s="1"/>
  <c r="S952" i="4"/>
  <c r="S951" i="4"/>
  <c r="S950" i="4"/>
  <c r="S949" i="4"/>
  <c r="S948" i="4"/>
  <c r="S947" i="4"/>
  <c r="S945" i="4"/>
  <c r="BE945" i="4"/>
  <c r="S944" i="4"/>
  <c r="S943" i="4"/>
  <c r="S942" i="4"/>
  <c r="S941" i="4"/>
  <c r="BE941" i="4" s="1"/>
  <c r="S940" i="4"/>
  <c r="S939" i="4"/>
  <c r="S938" i="4"/>
  <c r="BE938" i="4" s="1"/>
  <c r="S937" i="4"/>
  <c r="BE937" i="4"/>
  <c r="S936" i="4"/>
  <c r="S935" i="4"/>
  <c r="S934" i="4"/>
  <c r="S933" i="4"/>
  <c r="S932" i="4"/>
  <c r="S931" i="4"/>
  <c r="S930" i="4"/>
  <c r="S929" i="4"/>
  <c r="BE929" i="4" s="1"/>
  <c r="S928" i="4"/>
  <c r="S927" i="4"/>
  <c r="S924" i="4"/>
  <c r="S921" i="4"/>
  <c r="S920" i="4"/>
  <c r="S919" i="4"/>
  <c r="S918" i="4"/>
  <c r="S917" i="4"/>
  <c r="S916" i="4"/>
  <c r="S915" i="4"/>
  <c r="S914" i="4"/>
  <c r="S913" i="4"/>
  <c r="S912" i="4"/>
  <c r="S911" i="4"/>
  <c r="S910" i="4"/>
  <c r="S909" i="4"/>
  <c r="S908" i="4"/>
  <c r="S907" i="4"/>
  <c r="S906" i="4"/>
  <c r="S905" i="4"/>
  <c r="S904" i="4"/>
  <c r="S903" i="4"/>
  <c r="S902" i="4"/>
  <c r="S901" i="4"/>
  <c r="S900" i="4"/>
  <c r="S899" i="4"/>
  <c r="S898" i="4"/>
  <c r="S896" i="4"/>
  <c r="S895" i="4"/>
  <c r="S894" i="4"/>
  <c r="S893" i="4"/>
  <c r="S892" i="4"/>
  <c r="S891" i="4"/>
  <c r="S890" i="4"/>
  <c r="S889" i="4"/>
  <c r="S888" i="4"/>
  <c r="BE888" i="4"/>
  <c r="S887" i="4"/>
  <c r="S886" i="4"/>
  <c r="S885" i="4"/>
  <c r="S883" i="4"/>
  <c r="S882" i="4"/>
  <c r="S881" i="4"/>
  <c r="S880" i="4"/>
  <c r="S879" i="4"/>
  <c r="S878" i="4"/>
  <c r="BE878" i="4"/>
  <c r="S877" i="4"/>
  <c r="S876" i="4"/>
  <c r="S875" i="4"/>
  <c r="S874" i="4"/>
  <c r="S872" i="4"/>
  <c r="S871" i="4"/>
  <c r="S870" i="4"/>
  <c r="S868" i="4"/>
  <c r="S867" i="4"/>
  <c r="S866" i="4"/>
  <c r="S865" i="4"/>
  <c r="S864" i="4"/>
  <c r="BE864" i="4"/>
  <c r="S863" i="4"/>
  <c r="S862" i="4"/>
  <c r="S861" i="4"/>
  <c r="S859" i="4"/>
  <c r="S858" i="4"/>
  <c r="S857" i="4"/>
  <c r="S856" i="4"/>
  <c r="S855" i="4"/>
  <c r="S854" i="4"/>
  <c r="S853" i="4"/>
  <c r="S852" i="4"/>
  <c r="S851" i="4"/>
  <c r="S850" i="4"/>
  <c r="S847" i="4"/>
  <c r="S844" i="4"/>
  <c r="BE844" i="4"/>
  <c r="S843" i="4"/>
  <c r="S842" i="4"/>
  <c r="S841" i="4"/>
  <c r="S840" i="4"/>
  <c r="S839" i="4"/>
  <c r="S838" i="4"/>
  <c r="S836" i="4"/>
  <c r="S835" i="4"/>
  <c r="BE835" i="4" s="1"/>
  <c r="S834" i="4"/>
  <c r="S833" i="4"/>
  <c r="S832" i="4"/>
  <c r="S831" i="4"/>
  <c r="S829" i="4"/>
  <c r="S828" i="4"/>
  <c r="S827" i="4"/>
  <c r="S826" i="4"/>
  <c r="S824" i="4"/>
  <c r="S823" i="4"/>
  <c r="S822" i="4"/>
  <c r="S819" i="4" s="1"/>
  <c r="S821" i="4"/>
  <c r="BE821" i="4"/>
  <c r="S820" i="4"/>
  <c r="S818" i="4"/>
  <c r="S817" i="4"/>
  <c r="S815" i="4"/>
  <c r="BE815" i="4" s="1"/>
  <c r="S814" i="4"/>
  <c r="S813" i="4"/>
  <c r="S811" i="4"/>
  <c r="S810" i="4"/>
  <c r="S809" i="4"/>
  <c r="S806" i="4"/>
  <c r="S805" i="4"/>
  <c r="S804" i="4"/>
  <c r="S803" i="4"/>
  <c r="BE803" i="4" s="1"/>
  <c r="S802" i="4"/>
  <c r="S801" i="4"/>
  <c r="S800" i="4"/>
  <c r="S799" i="4"/>
  <c r="BE799" i="4"/>
  <c r="S798" i="4"/>
  <c r="S797" i="4"/>
  <c r="S796" i="4"/>
  <c r="S795" i="4"/>
  <c r="BE795" i="4"/>
  <c r="S794" i="4"/>
  <c r="S793"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59" i="4"/>
  <c r="S758" i="4"/>
  <c r="BE758" i="4"/>
  <c r="S757" i="4"/>
  <c r="S756" i="4"/>
  <c r="S755" i="4"/>
  <c r="S754" i="4"/>
  <c r="BE754" i="4" s="1"/>
  <c r="S753" i="4"/>
  <c r="S752" i="4"/>
  <c r="S751" i="4"/>
  <c r="S750" i="4"/>
  <c r="BE750" i="4"/>
  <c r="S749" i="4"/>
  <c r="S748" i="4"/>
  <c r="S747" i="4"/>
  <c r="S745" i="4"/>
  <c r="BE745" i="4"/>
  <c r="S744" i="4"/>
  <c r="S743" i="4"/>
  <c r="S742" i="4"/>
  <c r="S741" i="4"/>
  <c r="BE741" i="4"/>
  <c r="S740" i="4"/>
  <c r="S739" i="4"/>
  <c r="S738" i="4"/>
  <c r="S737" i="4"/>
  <c r="BE737" i="4" s="1"/>
  <c r="S736" i="4"/>
  <c r="S735" i="4"/>
  <c r="S734" i="4"/>
  <c r="S733" i="4"/>
  <c r="BE733" i="4" s="1"/>
  <c r="S732" i="4"/>
  <c r="S731" i="4"/>
  <c r="S730" i="4"/>
  <c r="S729" i="4"/>
  <c r="S728" i="4"/>
  <c r="S727" i="4"/>
  <c r="S726" i="4"/>
  <c r="S725" i="4"/>
  <c r="BE725" i="4"/>
  <c r="S724" i="4"/>
  <c r="S723" i="4"/>
  <c r="S722" i="4"/>
  <c r="S721" i="4"/>
  <c r="BE721" i="4" s="1"/>
  <c r="S720" i="4"/>
  <c r="S719" i="4"/>
  <c r="S718" i="4"/>
  <c r="S716" i="4"/>
  <c r="S715" i="4"/>
  <c r="S714" i="4"/>
  <c r="S713" i="4"/>
  <c r="S712" i="4"/>
  <c r="BE712" i="4" s="1"/>
  <c r="S711" i="4"/>
  <c r="S710" i="4"/>
  <c r="S709" i="4"/>
  <c r="S708" i="4"/>
  <c r="BE708" i="4"/>
  <c r="S707" i="4"/>
  <c r="S704" i="4"/>
  <c r="S703" i="4"/>
  <c r="S687" i="4" s="1"/>
  <c r="S700" i="4"/>
  <c r="BE700" i="4" s="1"/>
  <c r="S699" i="4"/>
  <c r="S698" i="4"/>
  <c r="S697" i="4"/>
  <c r="S696" i="4"/>
  <c r="BE696" i="4"/>
  <c r="S695" i="4"/>
  <c r="S706" i="4"/>
  <c r="S705" i="4"/>
  <c r="S702" i="4"/>
  <c r="BE702" i="4"/>
  <c r="S701" i="4"/>
  <c r="S694" i="4"/>
  <c r="S693" i="4"/>
  <c r="S692" i="4"/>
  <c r="BE692" i="4"/>
  <c r="S691" i="4"/>
  <c r="S690" i="4"/>
  <c r="S689" i="4"/>
  <c r="S688" i="4"/>
  <c r="S686" i="4"/>
  <c r="S685" i="4"/>
  <c r="S684" i="4"/>
  <c r="S683" i="4"/>
  <c r="BE683" i="4" s="1"/>
  <c r="S682" i="4"/>
  <c r="S681" i="4"/>
  <c r="S680" i="4"/>
  <c r="S679" i="4"/>
  <c r="S678" i="4"/>
  <c r="S677" i="4"/>
  <c r="S676" i="4"/>
  <c r="S675" i="4"/>
  <c r="S674" i="4"/>
  <c r="S673" i="4"/>
  <c r="BE673" i="4" s="1"/>
  <c r="S672" i="4"/>
  <c r="S671" i="4"/>
  <c r="S670" i="4"/>
  <c r="S669" i="4"/>
  <c r="S668" i="4"/>
  <c r="S667" i="4"/>
  <c r="S666" i="4"/>
  <c r="S664" i="4"/>
  <c r="S651" i="4"/>
  <c r="S663" i="4"/>
  <c r="BE663" i="4"/>
  <c r="S662" i="4"/>
  <c r="BE662" i="4" s="1"/>
  <c r="S661" i="4"/>
  <c r="S660" i="4"/>
  <c r="S659" i="4"/>
  <c r="BE659" i="4" s="1"/>
  <c r="S658" i="4"/>
  <c r="BE658" i="4" s="1"/>
  <c r="S657" i="4"/>
  <c r="S656" i="4"/>
  <c r="S655" i="4"/>
  <c r="BE655" i="4"/>
  <c r="S654" i="4"/>
  <c r="S653" i="4"/>
  <c r="S652" i="4"/>
  <c r="S650" i="4"/>
  <c r="BE650" i="4" s="1"/>
  <c r="S649" i="4"/>
  <c r="S648" i="4"/>
  <c r="S647" i="4"/>
  <c r="S646" i="4"/>
  <c r="S645" i="4"/>
  <c r="S644" i="4"/>
  <c r="S643" i="4"/>
  <c r="S642" i="4"/>
  <c r="S641" i="4"/>
  <c r="S640" i="4"/>
  <c r="S639" i="4"/>
  <c r="S638" i="4"/>
  <c r="BE638" i="4" s="1"/>
  <c r="S637" i="4"/>
  <c r="S636" i="4"/>
  <c r="S635" i="4"/>
  <c r="S634" i="4"/>
  <c r="S632" i="4"/>
  <c r="S631" i="4"/>
  <c r="S630" i="4"/>
  <c r="S629" i="4"/>
  <c r="S628" i="4"/>
  <c r="S627" i="4"/>
  <c r="S626" i="4"/>
  <c r="S625" i="4"/>
  <c r="BE625" i="4" s="1"/>
  <c r="S624" i="4"/>
  <c r="S623" i="4"/>
  <c r="S622" i="4"/>
  <c r="S621" i="4"/>
  <c r="S620" i="4"/>
  <c r="S619" i="4"/>
  <c r="S618" i="4"/>
  <c r="S617" i="4"/>
  <c r="BE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0" i="4"/>
  <c r="S579" i="4"/>
  <c r="S578" i="4"/>
  <c r="S575" i="4"/>
  <c r="BE575" i="4"/>
  <c r="S574" i="4"/>
  <c r="S573" i="4"/>
  <c r="S572" i="4"/>
  <c r="S571" i="4"/>
  <c r="BE571" i="4" s="1"/>
  <c r="S570" i="4"/>
  <c r="S569" i="4"/>
  <c r="S565" i="4"/>
  <c r="S564" i="4"/>
  <c r="S563" i="4"/>
  <c r="S561" i="4"/>
  <c r="S560" i="4"/>
  <c r="S559" i="4"/>
  <c r="S558" i="4"/>
  <c r="S556" i="4"/>
  <c r="S555" i="4"/>
  <c r="S554" i="4"/>
  <c r="S553" i="4"/>
  <c r="S550" i="4"/>
  <c r="S549" i="4"/>
  <c r="S547" i="4"/>
  <c r="S546" i="4"/>
  <c r="S544" i="4"/>
  <c r="S543" i="4"/>
  <c r="S542" i="4"/>
  <c r="S541" i="4"/>
  <c r="S539" i="4"/>
  <c r="S538" i="4"/>
  <c r="S537" i="4"/>
  <c r="S536" i="4"/>
  <c r="S535" i="4"/>
  <c r="S534" i="4" s="1"/>
  <c r="S533" i="4"/>
  <c r="S530" i="4"/>
  <c r="S529" i="4"/>
  <c r="S528" i="4"/>
  <c r="S526" i="4" s="1"/>
  <c r="S527" i="4"/>
  <c r="S525" i="4"/>
  <c r="S524" i="4"/>
  <c r="S523" i="4"/>
  <c r="BE523" i="4" s="1"/>
  <c r="S522" i="4"/>
  <c r="S521" i="4"/>
  <c r="S520" i="4"/>
  <c r="S519" i="4"/>
  <c r="S517" i="4"/>
  <c r="S516" i="4"/>
  <c r="S515" i="4"/>
  <c r="S514" i="4"/>
  <c r="S513" i="4"/>
  <c r="S511" i="4"/>
  <c r="S510" i="4"/>
  <c r="S509" i="4"/>
  <c r="S505" i="4"/>
  <c r="S504" i="4"/>
  <c r="S503" i="4"/>
  <c r="S502" i="4"/>
  <c r="S501" i="4"/>
  <c r="S500" i="4"/>
  <c r="S498" i="4"/>
  <c r="S497" i="4"/>
  <c r="S496" i="4" s="1"/>
  <c r="S495" i="4"/>
  <c r="S494" i="4"/>
  <c r="S493" i="4"/>
  <c r="S492" i="4"/>
  <c r="S490" i="4"/>
  <c r="S489" i="4"/>
  <c r="S488" i="4"/>
  <c r="S486" i="4"/>
  <c r="S456" i="4"/>
  <c r="S455" i="4"/>
  <c r="S454" i="4"/>
  <c r="S450" i="4"/>
  <c r="BE450" i="4" s="1"/>
  <c r="S449" i="4"/>
  <c r="S448"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19" i="4"/>
  <c r="S418" i="4"/>
  <c r="S417" i="4"/>
  <c r="S416" i="4"/>
  <c r="S415" i="4"/>
  <c r="S414" i="4"/>
  <c r="S413" i="4"/>
  <c r="S412" i="4"/>
  <c r="S411" i="4"/>
  <c r="BE411" i="4" s="1"/>
  <c r="S410" i="4"/>
  <c r="S409" i="4"/>
  <c r="S408" i="4"/>
  <c r="S407" i="4"/>
  <c r="S406" i="4"/>
  <c r="S405" i="4"/>
  <c r="S404" i="4"/>
  <c r="S403" i="4"/>
  <c r="S402" i="4"/>
  <c r="S401" i="4"/>
  <c r="S400" i="4"/>
  <c r="S399" i="4"/>
  <c r="S398" i="4"/>
  <c r="S397" i="4"/>
  <c r="S396" i="4"/>
  <c r="S395" i="4"/>
  <c r="S394" i="4"/>
  <c r="S393" i="4"/>
  <c r="S392"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6" i="4"/>
  <c r="S345" i="4"/>
  <c r="S343" i="4"/>
  <c r="S342" i="4"/>
  <c r="S341" i="4"/>
  <c r="S340" i="4"/>
  <c r="S339" i="4"/>
  <c r="S344" i="4"/>
  <c r="S338" i="4"/>
  <c r="S337" i="4"/>
  <c r="S336" i="4"/>
  <c r="S335" i="4"/>
  <c r="BE335" i="4" s="1"/>
  <c r="S334" i="4"/>
  <c r="S333" i="4"/>
  <c r="S332" i="4"/>
  <c r="S331" i="4"/>
  <c r="S348" i="4"/>
  <c r="S347" i="4"/>
  <c r="S330" i="4"/>
  <c r="S329" i="4"/>
  <c r="S328" i="4"/>
  <c r="S327" i="4"/>
  <c r="S326" i="4"/>
  <c r="S325" i="4"/>
  <c r="BE325" i="4" s="1"/>
  <c r="S319" i="4"/>
  <c r="S318" i="4"/>
  <c r="S317" i="4"/>
  <c r="S316" i="4"/>
  <c r="S315" i="4"/>
  <c r="S314" i="4"/>
  <c r="S313" i="4"/>
  <c r="S312" i="4"/>
  <c r="S311" i="4"/>
  <c r="S310" i="4"/>
  <c r="S309" i="4"/>
  <c r="S308" i="4"/>
  <c r="S307" i="4"/>
  <c r="S306" i="4"/>
  <c r="S305" i="4"/>
  <c r="S304" i="4"/>
  <c r="S303" i="4"/>
  <c r="S302" i="4"/>
  <c r="S301" i="4"/>
  <c r="S300" i="4"/>
  <c r="S299" i="4"/>
  <c r="S297" i="4"/>
  <c r="S296" i="4"/>
  <c r="S295" i="4"/>
  <c r="BE295" i="4" s="1"/>
  <c r="S294" i="4"/>
  <c r="S293" i="4"/>
  <c r="S292" i="4"/>
  <c r="S291" i="4"/>
  <c r="S290" i="4"/>
  <c r="S289" i="4"/>
  <c r="S288" i="4"/>
  <c r="S287" i="4"/>
  <c r="S286" i="4"/>
  <c r="S285" i="4"/>
  <c r="S284" i="4"/>
  <c r="S283" i="4"/>
  <c r="BE283" i="4" s="1"/>
  <c r="S282" i="4"/>
  <c r="S280" i="4"/>
  <c r="S279" i="4"/>
  <c r="S278" i="4"/>
  <c r="BE278" i="4" s="1"/>
  <c r="S277" i="4"/>
  <c r="S276" i="4"/>
  <c r="S275" i="4"/>
  <c r="S274" i="4"/>
  <c r="S273" i="4"/>
  <c r="S272" i="4"/>
  <c r="S271" i="4"/>
  <c r="S270" i="4"/>
  <c r="S269" i="4"/>
  <c r="S268" i="4"/>
  <c r="S267" i="4"/>
  <c r="S266" i="4"/>
  <c r="BE266" i="4" s="1"/>
  <c r="S265" i="4"/>
  <c r="S264" i="4"/>
  <c r="S263" i="4"/>
  <c r="S262" i="4"/>
  <c r="S261" i="4"/>
  <c r="S260" i="4"/>
  <c r="S259" i="4"/>
  <c r="S258" i="4"/>
  <c r="BE258" i="4" s="1"/>
  <c r="S257" i="4"/>
  <c r="S256" i="4"/>
  <c r="S255" i="4"/>
  <c r="S254" i="4"/>
  <c r="S253" i="4"/>
  <c r="S252" i="4"/>
  <c r="S251" i="4"/>
  <c r="S250" i="4"/>
  <c r="S249" i="4"/>
  <c r="S248" i="4"/>
  <c r="S247" i="4"/>
  <c r="S246" i="4"/>
  <c r="BE246" i="4" s="1"/>
  <c r="S245" i="4"/>
  <c r="S244" i="4"/>
  <c r="S243" i="4"/>
  <c r="S242" i="4"/>
  <c r="BE242" i="4" s="1"/>
  <c r="S241" i="4"/>
  <c r="S240" i="4"/>
  <c r="S239" i="4"/>
  <c r="S238" i="4"/>
  <c r="S237" i="4"/>
  <c r="S236" i="4"/>
  <c r="S235" i="4"/>
  <c r="S234" i="4"/>
  <c r="S233" i="4"/>
  <c r="S232" i="4"/>
  <c r="S231" i="4"/>
  <c r="S230" i="4"/>
  <c r="BE230" i="4" s="1"/>
  <c r="S229" i="4"/>
  <c r="S228" i="4"/>
  <c r="S227" i="4"/>
  <c r="S226" i="4"/>
  <c r="S225" i="4"/>
  <c r="S224" i="4"/>
  <c r="S222" i="4"/>
  <c r="S221" i="4"/>
  <c r="BE221" i="4" s="1"/>
  <c r="S220" i="4"/>
  <c r="S219" i="4"/>
  <c r="S218" i="4"/>
  <c r="S217" i="4"/>
  <c r="S216" i="4"/>
  <c r="S215" i="4"/>
  <c r="S214" i="4"/>
  <c r="S213" i="4"/>
  <c r="S212" i="4"/>
  <c r="S211" i="4"/>
  <c r="S210" i="4"/>
  <c r="S209" i="4"/>
  <c r="BE209" i="4" s="1"/>
  <c r="S208" i="4"/>
  <c r="S207" i="4"/>
  <c r="S206" i="4"/>
  <c r="S205" i="4"/>
  <c r="S204" i="4"/>
  <c r="S203" i="4"/>
  <c r="S202" i="4"/>
  <c r="S201" i="4"/>
  <c r="S200" i="4"/>
  <c r="S199" i="4"/>
  <c r="S198" i="4"/>
  <c r="S197" i="4"/>
  <c r="BE197" i="4" s="1"/>
  <c r="S196" i="4"/>
  <c r="S195" i="4"/>
  <c r="S194" i="4"/>
  <c r="S193" i="4"/>
  <c r="BE193" i="4" s="1"/>
  <c r="S192" i="4"/>
  <c r="S191" i="4"/>
  <c r="S190" i="4"/>
  <c r="BE190" i="4" s="1"/>
  <c r="S189" i="4"/>
  <c r="S188" i="4"/>
  <c r="S187" i="4"/>
  <c r="S186" i="4"/>
  <c r="S185" i="4"/>
  <c r="S184" i="4"/>
  <c r="S183" i="4"/>
  <c r="S182" i="4"/>
  <c r="S181" i="4"/>
  <c r="BE181" i="4" s="1"/>
  <c r="S180" i="4"/>
  <c r="S179" i="4"/>
  <c r="S178" i="4"/>
  <c r="S177" i="4"/>
  <c r="S176" i="4"/>
  <c r="S175" i="4"/>
  <c r="S174" i="4"/>
  <c r="S173" i="4"/>
  <c r="BE173" i="4" s="1"/>
  <c r="S172" i="4"/>
  <c r="S171" i="4"/>
  <c r="S170" i="4"/>
  <c r="S169" i="4"/>
  <c r="S168" i="4"/>
  <c r="S167" i="4"/>
  <c r="S166" i="4"/>
  <c r="S165" i="4"/>
  <c r="S164" i="4"/>
  <c r="S163" i="4"/>
  <c r="S162" i="4"/>
  <c r="S161" i="4"/>
  <c r="BE161" i="4" s="1"/>
  <c r="S160" i="4"/>
  <c r="S159" i="4"/>
  <c r="S158" i="4"/>
  <c r="S157" i="4"/>
  <c r="S156" i="4"/>
  <c r="S155" i="4"/>
  <c r="S154" i="4"/>
  <c r="S153" i="4"/>
  <c r="S152" i="4"/>
  <c r="S151" i="4"/>
  <c r="S149" i="4"/>
  <c r="S148" i="4"/>
  <c r="BE148" i="4" s="1"/>
  <c r="S147" i="4"/>
  <c r="S146" i="4"/>
  <c r="S145" i="4"/>
  <c r="S144" i="4"/>
  <c r="BE144" i="4" s="1"/>
  <c r="S143" i="4"/>
  <c r="S142" i="4"/>
  <c r="S141" i="4"/>
  <c r="BE141" i="4" s="1"/>
  <c r="S140" i="4"/>
  <c r="S139" i="4"/>
  <c r="S138" i="4"/>
  <c r="S137" i="4"/>
  <c r="S136" i="4"/>
  <c r="S135" i="4"/>
  <c r="S134" i="4"/>
  <c r="S133" i="4"/>
  <c r="S132" i="4"/>
  <c r="BE132" i="4" s="1"/>
  <c r="S131" i="4"/>
  <c r="S130" i="4"/>
  <c r="S129" i="4"/>
  <c r="S128" i="4"/>
  <c r="S127" i="4"/>
  <c r="S126" i="4"/>
  <c r="S125" i="4"/>
  <c r="S124" i="4"/>
  <c r="S123" i="4"/>
  <c r="S122" i="4"/>
  <c r="S121" i="4"/>
  <c r="S120" i="4"/>
  <c r="S119" i="4"/>
  <c r="S118" i="4"/>
  <c r="S117" i="4"/>
  <c r="S116" i="4"/>
  <c r="S115" i="4"/>
  <c r="S114" i="4"/>
  <c r="S113" i="4"/>
  <c r="S111" i="4"/>
  <c r="BE111" i="4" s="1"/>
  <c r="S110" i="4"/>
  <c r="S109" i="4"/>
  <c r="S108" i="4"/>
  <c r="S107" i="4"/>
  <c r="BE107" i="4" s="1"/>
  <c r="S106" i="4"/>
  <c r="S105" i="4"/>
  <c r="S104" i="4"/>
  <c r="S103" i="4"/>
  <c r="S102" i="4"/>
  <c r="BE102" i="4"/>
  <c r="S101" i="4"/>
  <c r="S100" i="4"/>
  <c r="S99" i="4"/>
  <c r="S98" i="4"/>
  <c r="S97" i="4"/>
  <c r="S96" i="4"/>
  <c r="BE96" i="4" s="1"/>
  <c r="S95" i="4"/>
  <c r="S94" i="4"/>
  <c r="S93" i="4"/>
  <c r="S92" i="4"/>
  <c r="S91" i="4"/>
  <c r="S90" i="4"/>
  <c r="S89" i="4"/>
  <c r="S88" i="4"/>
  <c r="S87" i="4"/>
  <c r="S86" i="4"/>
  <c r="S85" i="4"/>
  <c r="S84" i="4"/>
  <c r="S83" i="4"/>
  <c r="S82" i="4"/>
  <c r="S81" i="4"/>
  <c r="S80" i="4"/>
  <c r="S79" i="4"/>
  <c r="S78" i="4"/>
  <c r="S77" i="4"/>
  <c r="S76" i="4"/>
  <c r="S75" i="4"/>
  <c r="S74" i="4"/>
  <c r="S73" i="4"/>
  <c r="S71" i="4"/>
  <c r="BE71" i="4" s="1"/>
  <c r="S70" i="4"/>
  <c r="S69" i="4"/>
  <c r="S68" i="4"/>
  <c r="S67" i="4"/>
  <c r="S66" i="4"/>
  <c r="S65" i="4"/>
  <c r="S64" i="4"/>
  <c r="S63" i="4"/>
  <c r="BE63" i="4" s="1"/>
  <c r="S62" i="4"/>
  <c r="S61" i="4"/>
  <c r="S60" i="4"/>
  <c r="S59" i="4"/>
  <c r="BE59" i="4" s="1"/>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1" i="4"/>
  <c r="S20" i="4"/>
  <c r="S19" i="4"/>
  <c r="BE19" i="4" s="1"/>
  <c r="S18" i="4"/>
  <c r="S17" i="4"/>
  <c r="S16" i="4"/>
  <c r="S15" i="4"/>
  <c r="AW999" i="4"/>
  <c r="AV999" i="4" s="1"/>
  <c r="AJ999" i="4"/>
  <c r="AI999" i="4" s="1"/>
  <c r="AF999" i="4"/>
  <c r="AE999" i="4"/>
  <c r="O999" i="4"/>
  <c r="AW998" i="4"/>
  <c r="AV998" i="4"/>
  <c r="AJ998" i="4"/>
  <c r="AI998" i="4"/>
  <c r="AF998" i="4"/>
  <c r="AE998" i="4"/>
  <c r="O998" i="4"/>
  <c r="AW997" i="4"/>
  <c r="AV997" i="4" s="1"/>
  <c r="AJ997" i="4"/>
  <c r="AI997" i="4" s="1"/>
  <c r="AI982" i="4" s="1"/>
  <c r="AI101" i="3" s="1"/>
  <c r="AF997" i="4"/>
  <c r="AE997" i="4" s="1"/>
  <c r="O997" i="4"/>
  <c r="AW996" i="4"/>
  <c r="AV996" i="4"/>
  <c r="AJ996" i="4"/>
  <c r="AI996" i="4"/>
  <c r="AF996" i="4"/>
  <c r="AE996" i="4"/>
  <c r="O996" i="4"/>
  <c r="AW995" i="4"/>
  <c r="AV995" i="4" s="1"/>
  <c r="AJ995" i="4"/>
  <c r="AI995" i="4" s="1"/>
  <c r="AF995" i="4"/>
  <c r="AE995" i="4" s="1"/>
  <c r="O995" i="4"/>
  <c r="AW994" i="4"/>
  <c r="AV994" i="4" s="1"/>
  <c r="AJ994" i="4"/>
  <c r="AI994" i="4"/>
  <c r="AF994" i="4"/>
  <c r="AE994" i="4"/>
  <c r="O994" i="4"/>
  <c r="AR993" i="4"/>
  <c r="AQ993" i="4"/>
  <c r="AJ993" i="4"/>
  <c r="AF993" i="4"/>
  <c r="AE993" i="4"/>
  <c r="O993" i="4"/>
  <c r="G993" i="4"/>
  <c r="AR992" i="4"/>
  <c r="AJ992" i="4"/>
  <c r="AI992" i="4" s="1"/>
  <c r="AF992" i="4"/>
  <c r="AE992" i="4" s="1"/>
  <c r="O992" i="4"/>
  <c r="G992" i="4"/>
  <c r="AR991" i="4"/>
  <c r="AJ991" i="4"/>
  <c r="AI991" i="4"/>
  <c r="AF991" i="4"/>
  <c r="AE991" i="4" s="1"/>
  <c r="O991" i="4"/>
  <c r="G991" i="4"/>
  <c r="AR990" i="4"/>
  <c r="AQ990" i="4"/>
  <c r="AJ990" i="4"/>
  <c r="AI990" i="4" s="1"/>
  <c r="AF990" i="4"/>
  <c r="AE990" i="4"/>
  <c r="O990" i="4"/>
  <c r="G990" i="4"/>
  <c r="AR989" i="4"/>
  <c r="AJ989" i="4"/>
  <c r="AI989" i="4" s="1"/>
  <c r="AF989" i="4"/>
  <c r="AE989" i="4" s="1"/>
  <c r="O989" i="4"/>
  <c r="G989" i="4"/>
  <c r="AR988" i="4"/>
  <c r="AQ988" i="4" s="1"/>
  <c r="AJ988" i="4"/>
  <c r="AI988" i="4" s="1"/>
  <c r="AF988" i="4"/>
  <c r="O988" i="4"/>
  <c r="G988" i="4"/>
  <c r="AR987" i="4"/>
  <c r="AQ987" i="4" s="1"/>
  <c r="AJ987" i="4"/>
  <c r="AI987" i="4"/>
  <c r="AF987" i="4"/>
  <c r="AE987" i="4"/>
  <c r="O987" i="4"/>
  <c r="G987" i="4"/>
  <c r="AR986" i="4"/>
  <c r="AJ986" i="4"/>
  <c r="AI986" i="4" s="1"/>
  <c r="AF986" i="4"/>
  <c r="AE986" i="4"/>
  <c r="O986" i="4"/>
  <c r="G986" i="4"/>
  <c r="AR985" i="4"/>
  <c r="AJ985" i="4"/>
  <c r="AI985" i="4"/>
  <c r="AF985" i="4"/>
  <c r="AE985" i="4" s="1"/>
  <c r="O985" i="4"/>
  <c r="G985" i="4"/>
  <c r="AR984" i="4"/>
  <c r="AQ984" i="4" s="1"/>
  <c r="AJ984" i="4"/>
  <c r="AI984" i="4" s="1"/>
  <c r="AF984" i="4"/>
  <c r="AE984" i="4"/>
  <c r="O984" i="4"/>
  <c r="G984" i="4"/>
  <c r="AR983" i="4"/>
  <c r="AJ983" i="4"/>
  <c r="AF983" i="4"/>
  <c r="O983" i="4"/>
  <c r="G983" i="4"/>
  <c r="H953" i="4"/>
  <c r="AR952" i="4"/>
  <c r="AQ952" i="4" s="1"/>
  <c r="AJ952" i="4"/>
  <c r="AI952" i="4"/>
  <c r="AF952" i="4"/>
  <c r="AE952" i="4"/>
  <c r="O952" i="4"/>
  <c r="AR951" i="4"/>
  <c r="AQ951" i="4" s="1"/>
  <c r="AJ951" i="4"/>
  <c r="AF951" i="4"/>
  <c r="AE951" i="4"/>
  <c r="O951" i="4"/>
  <c r="AR950" i="4"/>
  <c r="AQ950" i="4"/>
  <c r="AJ950" i="4"/>
  <c r="AI950" i="4"/>
  <c r="AF950" i="4"/>
  <c r="AE950" i="4" s="1"/>
  <c r="O950" i="4"/>
  <c r="AR949" i="4"/>
  <c r="AQ949" i="4" s="1"/>
  <c r="AJ949" i="4"/>
  <c r="AI949" i="4"/>
  <c r="AF949" i="4"/>
  <c r="AE949" i="4" s="1"/>
  <c r="O949" i="4"/>
  <c r="AR948" i="4"/>
  <c r="AQ948" i="4"/>
  <c r="AJ948" i="4"/>
  <c r="AI948" i="4" s="1"/>
  <c r="AF948" i="4"/>
  <c r="AE948" i="4"/>
  <c r="O948" i="4"/>
  <c r="AR947" i="4"/>
  <c r="AJ947" i="4"/>
  <c r="AF947" i="4"/>
  <c r="O947" i="4"/>
  <c r="O946" i="4"/>
  <c r="AR945" i="4"/>
  <c r="AQ945" i="4"/>
  <c r="AR944" i="4"/>
  <c r="AQ944" i="4" s="1"/>
  <c r="AR943" i="4"/>
  <c r="AQ943" i="4"/>
  <c r="AR942" i="4"/>
  <c r="AQ942" i="4" s="1"/>
  <c r="AR941" i="4"/>
  <c r="AQ941" i="4" s="1"/>
  <c r="AR940" i="4"/>
  <c r="AR939" i="4"/>
  <c r="AQ939" i="4"/>
  <c r="AR938" i="4"/>
  <c r="AQ938" i="4" s="1"/>
  <c r="AR937" i="4"/>
  <c r="AQ937" i="4" s="1"/>
  <c r="AR936" i="4"/>
  <c r="AR935" i="4"/>
  <c r="AQ935" i="4" s="1"/>
  <c r="AR934" i="4"/>
  <c r="AR926" i="4" s="1"/>
  <c r="AR933" i="4"/>
  <c r="AQ933" i="4"/>
  <c r="AJ933" i="4"/>
  <c r="AI933" i="4"/>
  <c r="AI926" i="4" s="1"/>
  <c r="AI98" i="3" s="1"/>
  <c r="AR932" i="4"/>
  <c r="AQ932" i="4" s="1"/>
  <c r="AJ932" i="4"/>
  <c r="AI932" i="4"/>
  <c r="AR931" i="4"/>
  <c r="AJ931" i="4"/>
  <c r="AI931" i="4"/>
  <c r="AR930" i="4"/>
  <c r="AJ930" i="4"/>
  <c r="AI930" i="4"/>
  <c r="AF929" i="4"/>
  <c r="AE929" i="4"/>
  <c r="O929" i="4"/>
  <c r="O928" i="4"/>
  <c r="AJ927" i="4"/>
  <c r="AF927" i="4"/>
  <c r="AF926" i="4" s="1"/>
  <c r="O927" i="4"/>
  <c r="AR921" i="4"/>
  <c r="AQ921" i="4"/>
  <c r="AJ921" i="4"/>
  <c r="AI921" i="4" s="1"/>
  <c r="AF921" i="4"/>
  <c r="AE921" i="4"/>
  <c r="O921" i="4"/>
  <c r="AR920" i="4"/>
  <c r="AQ920" i="4" s="1"/>
  <c r="AJ920" i="4"/>
  <c r="AI920" i="4"/>
  <c r="AF920" i="4"/>
  <c r="AE920" i="4" s="1"/>
  <c r="O920" i="4"/>
  <c r="AR919" i="4"/>
  <c r="AQ919" i="4" s="1"/>
  <c r="AJ919" i="4"/>
  <c r="AI919" i="4"/>
  <c r="AF919" i="4"/>
  <c r="AE919" i="4" s="1"/>
  <c r="O919" i="4"/>
  <c r="AR918" i="4"/>
  <c r="AQ918" i="4"/>
  <c r="AJ918" i="4"/>
  <c r="AI918" i="4" s="1"/>
  <c r="AF918" i="4"/>
  <c r="AE918" i="4" s="1"/>
  <c r="O918" i="4"/>
  <c r="AW917" i="4"/>
  <c r="AV917" i="4"/>
  <c r="AJ917" i="4"/>
  <c r="AI917" i="4" s="1"/>
  <c r="AF917" i="4"/>
  <c r="AE917" i="4" s="1"/>
  <c r="O917" i="4"/>
  <c r="AR916" i="4"/>
  <c r="AQ916" i="4" s="1"/>
  <c r="AJ916" i="4"/>
  <c r="AI916" i="4" s="1"/>
  <c r="AF916" i="4"/>
  <c r="AE916" i="4"/>
  <c r="O916" i="4"/>
  <c r="H916" i="4"/>
  <c r="H897" i="4" s="1"/>
  <c r="H845" i="4" s="1"/>
  <c r="H458" i="4" s="1"/>
  <c r="AR915" i="4"/>
  <c r="AQ915" i="4"/>
  <c r="AJ915" i="4"/>
  <c r="AI915" i="4" s="1"/>
  <c r="AF915" i="4"/>
  <c r="AE915" i="4" s="1"/>
  <c r="O915" i="4"/>
  <c r="G915" i="4"/>
  <c r="AR914" i="4"/>
  <c r="AQ914" i="4"/>
  <c r="AJ914" i="4"/>
  <c r="AI914" i="4" s="1"/>
  <c r="AF914" i="4"/>
  <c r="AE914" i="4"/>
  <c r="O914" i="4"/>
  <c r="AR913" i="4"/>
  <c r="AQ913" i="4"/>
  <c r="AJ913" i="4"/>
  <c r="AI913" i="4"/>
  <c r="AF913" i="4"/>
  <c r="AE913" i="4"/>
  <c r="O913" i="4"/>
  <c r="AR912" i="4"/>
  <c r="AQ912" i="4" s="1"/>
  <c r="AJ912" i="4"/>
  <c r="AI912" i="4"/>
  <c r="AF912" i="4"/>
  <c r="AE912" i="4" s="1"/>
  <c r="O912" i="4"/>
  <c r="AR911" i="4"/>
  <c r="AQ911" i="4" s="1"/>
  <c r="AJ911" i="4"/>
  <c r="AI911" i="4"/>
  <c r="AF911" i="4"/>
  <c r="AE911" i="4" s="1"/>
  <c r="O911" i="4"/>
  <c r="AR910" i="4"/>
  <c r="AQ910" i="4"/>
  <c r="AQ897" i="4" s="1"/>
  <c r="AQ94" i="3" s="1"/>
  <c r="AJ910" i="4"/>
  <c r="AI910" i="4" s="1"/>
  <c r="AF910" i="4"/>
  <c r="AE910" i="4" s="1"/>
  <c r="O910" i="4"/>
  <c r="G910" i="4"/>
  <c r="AR909" i="4"/>
  <c r="AQ909" i="4"/>
  <c r="AJ909" i="4"/>
  <c r="AI909" i="4" s="1"/>
  <c r="AF909" i="4"/>
  <c r="AE909" i="4"/>
  <c r="O909" i="4"/>
  <c r="AR908" i="4"/>
  <c r="AQ908" i="4"/>
  <c r="AJ908" i="4"/>
  <c r="AI908" i="4"/>
  <c r="AF908" i="4"/>
  <c r="AE908" i="4"/>
  <c r="O908" i="4"/>
  <c r="G908" i="4"/>
  <c r="AR907" i="4"/>
  <c r="AQ907" i="4" s="1"/>
  <c r="AJ907" i="4"/>
  <c r="AI907" i="4" s="1"/>
  <c r="AF907" i="4"/>
  <c r="AE907" i="4"/>
  <c r="O907" i="4"/>
  <c r="G907" i="4"/>
  <c r="AR906" i="4"/>
  <c r="AQ906" i="4"/>
  <c r="AJ906" i="4"/>
  <c r="AF906" i="4"/>
  <c r="AE906" i="4" s="1"/>
  <c r="O906" i="4"/>
  <c r="G906" i="4"/>
  <c r="AR905" i="4"/>
  <c r="AQ905" i="4"/>
  <c r="AJ905" i="4"/>
  <c r="AI905" i="4"/>
  <c r="AF905" i="4"/>
  <c r="AE905" i="4"/>
  <c r="O905" i="4"/>
  <c r="AR904" i="4"/>
  <c r="AQ904" i="4" s="1"/>
  <c r="AJ904" i="4"/>
  <c r="AI904" i="4"/>
  <c r="AF904" i="4"/>
  <c r="AE904" i="4" s="1"/>
  <c r="O904" i="4"/>
  <c r="AR903" i="4"/>
  <c r="AQ903" i="4" s="1"/>
  <c r="AJ903" i="4"/>
  <c r="AI903" i="4"/>
  <c r="AF903" i="4"/>
  <c r="AE903" i="4" s="1"/>
  <c r="O903" i="4"/>
  <c r="AR902" i="4"/>
  <c r="AQ902" i="4"/>
  <c r="AJ902" i="4"/>
  <c r="AI902" i="4" s="1"/>
  <c r="AF902" i="4"/>
  <c r="AE902" i="4" s="1"/>
  <c r="O902" i="4"/>
  <c r="G902" i="4"/>
  <c r="AR901" i="4"/>
  <c r="AQ901" i="4"/>
  <c r="AJ901" i="4"/>
  <c r="AI901" i="4" s="1"/>
  <c r="AF901" i="4"/>
  <c r="AE901" i="4"/>
  <c r="O901" i="4"/>
  <c r="AR900" i="4"/>
  <c r="AQ900" i="4"/>
  <c r="AJ900" i="4"/>
  <c r="AI900" i="4"/>
  <c r="AF900" i="4"/>
  <c r="AE900" i="4"/>
  <c r="O900" i="4"/>
  <c r="AR899" i="4"/>
  <c r="AQ899" i="4" s="1"/>
  <c r="AJ899" i="4"/>
  <c r="AI899" i="4"/>
  <c r="AF899" i="4"/>
  <c r="AE899" i="4" s="1"/>
  <c r="O899" i="4"/>
  <c r="G899" i="4"/>
  <c r="AR898" i="4"/>
  <c r="AJ898" i="4"/>
  <c r="AF898" i="4"/>
  <c r="O898" i="4"/>
  <c r="G898" i="4"/>
  <c r="AR883" i="4"/>
  <c r="AJ883" i="4"/>
  <c r="AF883" i="4"/>
  <c r="AF882" i="4" s="1"/>
  <c r="AF92" i="3" s="1"/>
  <c r="O883" i="4"/>
  <c r="O882" i="4" s="1"/>
  <c r="AR872" i="4"/>
  <c r="AR871" i="4"/>
  <c r="AQ871" i="4"/>
  <c r="AJ871" i="4"/>
  <c r="AR870" i="4"/>
  <c r="AJ870" i="4"/>
  <c r="O864" i="4"/>
  <c r="O860" i="4" s="1"/>
  <c r="G864" i="4"/>
  <c r="O863" i="4"/>
  <c r="G863" i="4"/>
  <c r="G860" i="4" s="1"/>
  <c r="O862" i="4"/>
  <c r="G862" i="4"/>
  <c r="O861" i="4"/>
  <c r="G861" i="4"/>
  <c r="AW859" i="4"/>
  <c r="AV859" i="4" s="1"/>
  <c r="K859" i="4"/>
  <c r="G859" i="4"/>
  <c r="AW858" i="4"/>
  <c r="AV858" i="4" s="1"/>
  <c r="K858" i="4"/>
  <c r="G858" i="4"/>
  <c r="AW857" i="4"/>
  <c r="AV857" i="4" s="1"/>
  <c r="K857" i="4"/>
  <c r="G857" i="4"/>
  <c r="AW856" i="4"/>
  <c r="AV856" i="4" s="1"/>
  <c r="K856" i="4"/>
  <c r="G856" i="4"/>
  <c r="AW855" i="4"/>
  <c r="AV855" i="4" s="1"/>
  <c r="K855" i="4"/>
  <c r="G855" i="4"/>
  <c r="AR854" i="4"/>
  <c r="AQ854" i="4" s="1"/>
  <c r="K854" i="4"/>
  <c r="G854" i="4"/>
  <c r="AR853" i="4"/>
  <c r="AQ853" i="4" s="1"/>
  <c r="K853" i="4"/>
  <c r="G853" i="4"/>
  <c r="AR852" i="4"/>
  <c r="K852" i="4"/>
  <c r="G852" i="4"/>
  <c r="K851" i="4"/>
  <c r="G851" i="4"/>
  <c r="K850" i="4"/>
  <c r="G850" i="4"/>
  <c r="AJ848" i="4"/>
  <c r="AJ846" i="4"/>
  <c r="AJ87" i="3" s="1"/>
  <c r="T848" i="4"/>
  <c r="T846" i="4" s="1"/>
  <c r="T845" i="4" s="1"/>
  <c r="O848" i="4"/>
  <c r="O847" i="4"/>
  <c r="AR844" i="4"/>
  <c r="AQ844" i="4" s="1"/>
  <c r="H844" i="4"/>
  <c r="H837" i="4"/>
  <c r="H807" i="4"/>
  <c r="H790" i="4"/>
  <c r="H789" i="4" s="1"/>
  <c r="G844" i="4"/>
  <c r="AW844" i="4" s="1"/>
  <c r="AV844" i="4"/>
  <c r="AW843" i="4"/>
  <c r="AV843" i="4" s="1"/>
  <c r="AR843" i="4"/>
  <c r="AQ843" i="4" s="1"/>
  <c r="O843" i="4"/>
  <c r="AW842" i="4"/>
  <c r="AV842" i="4"/>
  <c r="AR842" i="4"/>
  <c r="O842" i="4"/>
  <c r="AR841" i="4"/>
  <c r="AQ841" i="4"/>
  <c r="AJ841" i="4"/>
  <c r="AI841" i="4" s="1"/>
  <c r="AF841" i="4"/>
  <c r="AF837" i="4" s="1"/>
  <c r="AF85" i="3" s="1"/>
  <c r="O841" i="4"/>
  <c r="K841" i="4"/>
  <c r="G841" i="4"/>
  <c r="AW841" i="4"/>
  <c r="AV841" i="4" s="1"/>
  <c r="AR840" i="4"/>
  <c r="AQ840" i="4"/>
  <c r="AJ840" i="4"/>
  <c r="AI840" i="4" s="1"/>
  <c r="AF840" i="4"/>
  <c r="AE840" i="4"/>
  <c r="O840" i="4"/>
  <c r="K840" i="4"/>
  <c r="G840" i="4"/>
  <c r="AR839" i="4"/>
  <c r="AQ839" i="4"/>
  <c r="AJ839" i="4"/>
  <c r="AI839" i="4" s="1"/>
  <c r="AF839" i="4"/>
  <c r="AE839" i="4"/>
  <c r="O839" i="4"/>
  <c r="K839" i="4"/>
  <c r="G839" i="4"/>
  <c r="AR838" i="4"/>
  <c r="AJ838" i="4"/>
  <c r="AF838" i="4"/>
  <c r="O838" i="4"/>
  <c r="K838" i="4"/>
  <c r="K837" i="4" s="1"/>
  <c r="K807" i="4" s="1"/>
  <c r="G838" i="4"/>
  <c r="AR829" i="4"/>
  <c r="AQ829" i="4"/>
  <c r="AR828" i="4"/>
  <c r="AJ828" i="4"/>
  <c r="AI828" i="4"/>
  <c r="AF828" i="4"/>
  <c r="AE828" i="4"/>
  <c r="O828" i="4"/>
  <c r="AR827" i="4"/>
  <c r="AQ827" i="4"/>
  <c r="AJ827" i="4"/>
  <c r="AI827" i="4" s="1"/>
  <c r="AF827" i="4"/>
  <c r="AE827" i="4"/>
  <c r="O827" i="4"/>
  <c r="AR826" i="4"/>
  <c r="AJ826" i="4"/>
  <c r="AF826" i="4"/>
  <c r="O826" i="4"/>
  <c r="AJ818" i="4"/>
  <c r="AI818" i="4"/>
  <c r="AR817" i="4"/>
  <c r="AR816" i="4" s="1"/>
  <c r="AR81" i="3" s="1"/>
  <c r="AJ817" i="4"/>
  <c r="O814" i="4"/>
  <c r="G814" i="4"/>
  <c r="O813" i="4"/>
  <c r="O812" i="4" s="1"/>
  <c r="G813" i="4"/>
  <c r="AR811" i="4"/>
  <c r="AQ811" i="4"/>
  <c r="K811" i="4"/>
  <c r="G811" i="4"/>
  <c r="AR810" i="4"/>
  <c r="AQ810" i="4"/>
  <c r="K810" i="4"/>
  <c r="K808" i="4" s="1"/>
  <c r="G810" i="4"/>
  <c r="AN809" i="4"/>
  <c r="AN808" i="4"/>
  <c r="O809" i="4"/>
  <c r="O808" i="4" s="1"/>
  <c r="K809" i="4"/>
  <c r="G809" i="4"/>
  <c r="AR788" i="4"/>
  <c r="AJ788" i="4"/>
  <c r="AI788" i="4"/>
  <c r="AF788" i="4"/>
  <c r="AE788" i="4"/>
  <c r="O788" i="4"/>
  <c r="AR787" i="4"/>
  <c r="AQ787" i="4"/>
  <c r="AJ787" i="4"/>
  <c r="AI787" i="4" s="1"/>
  <c r="AF787" i="4"/>
  <c r="AE787" i="4"/>
  <c r="O787" i="4"/>
  <c r="AR786" i="4"/>
  <c r="AJ786" i="4"/>
  <c r="AI786" i="4"/>
  <c r="AF786" i="4"/>
  <c r="AE786" i="4" s="1"/>
  <c r="O786" i="4"/>
  <c r="AR785" i="4"/>
  <c r="AQ785" i="4"/>
  <c r="AR784" i="4"/>
  <c r="AQ784" i="4" s="1"/>
  <c r="AJ784" i="4"/>
  <c r="AI784" i="4" s="1"/>
  <c r="AF784" i="4"/>
  <c r="AE784" i="4"/>
  <c r="O784" i="4"/>
  <c r="G784" i="4"/>
  <c r="AR783" i="4"/>
  <c r="AQ783" i="4" s="1"/>
  <c r="AJ783" i="4"/>
  <c r="AI783" i="4"/>
  <c r="AF783" i="4"/>
  <c r="AE783" i="4" s="1"/>
  <c r="O783" i="4"/>
  <c r="G783" i="4"/>
  <c r="AR782" i="4"/>
  <c r="AQ782" i="4"/>
  <c r="AJ782" i="4"/>
  <c r="AI782" i="4"/>
  <c r="AF782" i="4"/>
  <c r="AE782" i="4" s="1"/>
  <c r="O782" i="4"/>
  <c r="G782" i="4"/>
  <c r="AR781" i="4"/>
  <c r="AQ781" i="4" s="1"/>
  <c r="AJ781" i="4"/>
  <c r="AI781" i="4" s="1"/>
  <c r="AF781" i="4"/>
  <c r="AE781" i="4"/>
  <c r="O781" i="4"/>
  <c r="G781" i="4"/>
  <c r="AW781" i="4" s="1"/>
  <c r="AR780" i="4"/>
  <c r="AQ780" i="4" s="1"/>
  <c r="AJ780" i="4"/>
  <c r="AI780" i="4"/>
  <c r="AF780" i="4"/>
  <c r="AE780" i="4" s="1"/>
  <c r="O780" i="4"/>
  <c r="G780" i="4"/>
  <c r="AR779" i="4"/>
  <c r="AQ779" i="4"/>
  <c r="AJ779" i="4"/>
  <c r="AI779" i="4"/>
  <c r="AF779" i="4"/>
  <c r="AE779" i="4" s="1"/>
  <c r="O779" i="4"/>
  <c r="G779" i="4"/>
  <c r="AW779" i="4" s="1"/>
  <c r="AV779" i="4" s="1"/>
  <c r="AR778" i="4"/>
  <c r="AQ778" i="4" s="1"/>
  <c r="AJ778" i="4"/>
  <c r="AI778" i="4" s="1"/>
  <c r="AF778" i="4"/>
  <c r="AE778" i="4"/>
  <c r="O778" i="4"/>
  <c r="G778" i="4"/>
  <c r="AR777" i="4"/>
  <c r="AQ777" i="4" s="1"/>
  <c r="AJ777" i="4"/>
  <c r="AI777" i="4"/>
  <c r="AF777" i="4"/>
  <c r="AE777" i="4" s="1"/>
  <c r="O777" i="4"/>
  <c r="G777" i="4"/>
  <c r="AR776" i="4"/>
  <c r="AQ776" i="4"/>
  <c r="AJ776" i="4"/>
  <c r="AI776" i="4"/>
  <c r="AF776" i="4"/>
  <c r="AE776" i="4" s="1"/>
  <c r="O776" i="4"/>
  <c r="G776" i="4"/>
  <c r="AR775" i="4"/>
  <c r="AQ775" i="4" s="1"/>
  <c r="AJ775" i="4"/>
  <c r="AI775" i="4" s="1"/>
  <c r="AF775" i="4"/>
  <c r="AE775" i="4"/>
  <c r="O775" i="4"/>
  <c r="G775" i="4"/>
  <c r="AR774" i="4"/>
  <c r="AQ774" i="4" s="1"/>
  <c r="AJ774" i="4"/>
  <c r="AI774" i="4"/>
  <c r="AF774" i="4"/>
  <c r="AE774" i="4" s="1"/>
  <c r="O774" i="4"/>
  <c r="G774" i="4"/>
  <c r="AR773" i="4"/>
  <c r="AQ773" i="4"/>
  <c r="AJ773" i="4"/>
  <c r="AI773" i="4"/>
  <c r="AF773" i="4"/>
  <c r="AE773" i="4" s="1"/>
  <c r="O773" i="4"/>
  <c r="G773" i="4"/>
  <c r="AR772" i="4"/>
  <c r="AQ772" i="4" s="1"/>
  <c r="AJ772" i="4"/>
  <c r="AI772" i="4" s="1"/>
  <c r="AF772" i="4"/>
  <c r="AE772" i="4"/>
  <c r="O772" i="4"/>
  <c r="G772" i="4"/>
  <c r="AR771" i="4"/>
  <c r="AQ771" i="4" s="1"/>
  <c r="AJ771" i="4"/>
  <c r="AI771" i="4"/>
  <c r="AF771" i="4"/>
  <c r="AE771" i="4" s="1"/>
  <c r="O771" i="4"/>
  <c r="G771" i="4"/>
  <c r="AR770" i="4"/>
  <c r="AQ770" i="4"/>
  <c r="AJ770" i="4"/>
  <c r="AI770" i="4"/>
  <c r="AF770" i="4"/>
  <c r="AE770" i="4" s="1"/>
  <c r="O770" i="4"/>
  <c r="G770" i="4"/>
  <c r="AR769" i="4"/>
  <c r="AJ769" i="4"/>
  <c r="AI769" i="4"/>
  <c r="AF769" i="4"/>
  <c r="AE769" i="4" s="1"/>
  <c r="O769" i="4"/>
  <c r="G769" i="4"/>
  <c r="AR768" i="4"/>
  <c r="AQ768" i="4" s="1"/>
  <c r="AJ768" i="4"/>
  <c r="AI768" i="4" s="1"/>
  <c r="AF768" i="4"/>
  <c r="AE768" i="4" s="1"/>
  <c r="O768" i="4"/>
  <c r="G768" i="4"/>
  <c r="AR767" i="4"/>
  <c r="AJ767" i="4"/>
  <c r="AI767" i="4"/>
  <c r="AF767" i="4"/>
  <c r="AE767" i="4"/>
  <c r="O767" i="4"/>
  <c r="G767" i="4"/>
  <c r="AR766" i="4"/>
  <c r="AJ766" i="4"/>
  <c r="AI766" i="4" s="1"/>
  <c r="AF766" i="4"/>
  <c r="AE766" i="4"/>
  <c r="O766" i="4"/>
  <c r="G766" i="4"/>
  <c r="AR765" i="4"/>
  <c r="AQ765" i="4"/>
  <c r="AJ765" i="4"/>
  <c r="AF765" i="4"/>
  <c r="AE765" i="4" s="1"/>
  <c r="O765" i="4"/>
  <c r="G765" i="4"/>
  <c r="AR764" i="4"/>
  <c r="AQ764" i="4"/>
  <c r="AJ764" i="4"/>
  <c r="AI764" i="4" s="1"/>
  <c r="AF764" i="4"/>
  <c r="AE764" i="4"/>
  <c r="O764" i="4"/>
  <c r="G764" i="4"/>
  <c r="AR763" i="4"/>
  <c r="AJ763" i="4"/>
  <c r="AI763" i="4"/>
  <c r="AF763" i="4"/>
  <c r="AE763" i="4" s="1"/>
  <c r="O763" i="4"/>
  <c r="G763" i="4"/>
  <c r="AR762" i="4"/>
  <c r="AJ762" i="4"/>
  <c r="AI762" i="4"/>
  <c r="AF762" i="4"/>
  <c r="O762" i="4"/>
  <c r="G762" i="4"/>
  <c r="AR761" i="4"/>
  <c r="AJ761" i="4"/>
  <c r="AF761" i="4"/>
  <c r="O761" i="4"/>
  <c r="G761" i="4"/>
  <c r="L745" i="4"/>
  <c r="L717" i="4"/>
  <c r="L576" i="4"/>
  <c r="L566" i="4"/>
  <c r="H745" i="4"/>
  <c r="H717" i="4" s="1"/>
  <c r="H576" i="4" s="1"/>
  <c r="H566" i="4"/>
  <c r="AR744" i="4"/>
  <c r="AQ744" i="4" s="1"/>
  <c r="AR743" i="4"/>
  <c r="AQ743" i="4" s="1"/>
  <c r="AR742" i="4"/>
  <c r="AQ742" i="4"/>
  <c r="AR741" i="4"/>
  <c r="AQ741" i="4"/>
  <c r="AR740" i="4"/>
  <c r="AQ740" i="4" s="1"/>
  <c r="AR739" i="4"/>
  <c r="AQ739" i="4"/>
  <c r="AR738" i="4"/>
  <c r="AQ738" i="4" s="1"/>
  <c r="AR737" i="4"/>
  <c r="AQ737" i="4" s="1"/>
  <c r="AR736" i="4"/>
  <c r="AQ736" i="4"/>
  <c r="AR735" i="4"/>
  <c r="AQ735" i="4"/>
  <c r="AR734" i="4"/>
  <c r="AQ734" i="4" s="1"/>
  <c r="AR733" i="4"/>
  <c r="AQ733" i="4"/>
  <c r="AR732" i="4"/>
  <c r="AQ732" i="4" s="1"/>
  <c r="AR731" i="4"/>
  <c r="AQ731" i="4" s="1"/>
  <c r="AR730" i="4"/>
  <c r="AQ730" i="4"/>
  <c r="AR729" i="4"/>
  <c r="AQ729" i="4"/>
  <c r="AR728" i="4"/>
  <c r="AQ728" i="4" s="1"/>
  <c r="AR727" i="4"/>
  <c r="AQ727" i="4"/>
  <c r="AR726" i="4"/>
  <c r="AQ726" i="4" s="1"/>
  <c r="AR725" i="4"/>
  <c r="AQ725" i="4" s="1"/>
  <c r="AR724" i="4"/>
  <c r="AQ724" i="4"/>
  <c r="AR723" i="4"/>
  <c r="AQ723" i="4"/>
  <c r="AR722" i="4"/>
  <c r="AQ722" i="4" s="1"/>
  <c r="AR721" i="4"/>
  <c r="AQ721" i="4"/>
  <c r="AR720" i="4"/>
  <c r="AQ720" i="4" s="1"/>
  <c r="AR719" i="4"/>
  <c r="AQ719" i="4" s="1"/>
  <c r="AR718" i="4"/>
  <c r="AR686" i="4"/>
  <c r="AQ686" i="4"/>
  <c r="AR685" i="4"/>
  <c r="AQ685" i="4" s="1"/>
  <c r="AR684" i="4"/>
  <c r="AQ684" i="4" s="1"/>
  <c r="AR683" i="4"/>
  <c r="AR682" i="4"/>
  <c r="AR681" i="4"/>
  <c r="AQ681" i="4" s="1"/>
  <c r="AR680" i="4"/>
  <c r="AQ680" i="4"/>
  <c r="AJ680" i="4"/>
  <c r="AI680" i="4"/>
  <c r="AR679" i="4"/>
  <c r="AQ679" i="4" s="1"/>
  <c r="AJ679" i="4"/>
  <c r="AI679" i="4"/>
  <c r="AR678" i="4"/>
  <c r="AQ678" i="4" s="1"/>
  <c r="AJ678" i="4"/>
  <c r="AI678" i="4" s="1"/>
  <c r="AR677" i="4"/>
  <c r="AQ677" i="4"/>
  <c r="AJ677" i="4"/>
  <c r="AI677" i="4"/>
  <c r="AR676" i="4"/>
  <c r="AQ676" i="4" s="1"/>
  <c r="AJ676" i="4"/>
  <c r="AI676" i="4"/>
  <c r="AR675" i="4"/>
  <c r="AQ675" i="4" s="1"/>
  <c r="AJ675" i="4"/>
  <c r="AI675" i="4" s="1"/>
  <c r="AR674" i="4"/>
  <c r="AQ674" i="4"/>
  <c r="AJ674" i="4"/>
  <c r="AI674" i="4"/>
  <c r="AR673" i="4"/>
  <c r="AJ673" i="4"/>
  <c r="AI673" i="4" s="1"/>
  <c r="AJ672" i="4"/>
  <c r="AI672" i="4" s="1"/>
  <c r="AJ671" i="4"/>
  <c r="AI671" i="4"/>
  <c r="AJ670" i="4"/>
  <c r="AI670" i="4"/>
  <c r="AJ669" i="4"/>
  <c r="AI669" i="4"/>
  <c r="AF669" i="4"/>
  <c r="AE669" i="4" s="1"/>
  <c r="O669" i="4"/>
  <c r="AJ668" i="4"/>
  <c r="AI668" i="4"/>
  <c r="AF668" i="4"/>
  <c r="AE668" i="4" s="1"/>
  <c r="O668" i="4"/>
  <c r="AJ667" i="4"/>
  <c r="AI667" i="4"/>
  <c r="AF667" i="4"/>
  <c r="AE667" i="4"/>
  <c r="O667" i="4"/>
  <c r="AJ666" i="4"/>
  <c r="AF666" i="4"/>
  <c r="O666" i="4"/>
  <c r="AR664" i="4"/>
  <c r="AR651" i="4"/>
  <c r="AJ651" i="4"/>
  <c r="AI651" i="4"/>
  <c r="O651" i="4"/>
  <c r="G651" i="4"/>
  <c r="AR663" i="4"/>
  <c r="AQ663" i="4"/>
  <c r="AR662" i="4"/>
  <c r="AQ662" i="4" s="1"/>
  <c r="AR661" i="4"/>
  <c r="AQ661" i="4"/>
  <c r="AR660" i="4"/>
  <c r="AQ660" i="4" s="1"/>
  <c r="AR659" i="4"/>
  <c r="AQ659" i="4"/>
  <c r="AR658" i="4"/>
  <c r="AQ658" i="4"/>
  <c r="AR657" i="4"/>
  <c r="AQ657" i="4"/>
  <c r="AR656" i="4"/>
  <c r="AQ656" i="4" s="1"/>
  <c r="AR655" i="4"/>
  <c r="AQ655" i="4"/>
  <c r="AR654" i="4"/>
  <c r="AQ654" i="4" s="1"/>
  <c r="AR653" i="4"/>
  <c r="AQ653" i="4"/>
  <c r="AR652" i="4"/>
  <c r="AQ652" i="4"/>
  <c r="AR650" i="4"/>
  <c r="AQ650" i="4"/>
  <c r="AJ650" i="4"/>
  <c r="AI650" i="4" s="1"/>
  <c r="O650" i="4"/>
  <c r="G650" i="4"/>
  <c r="AR649" i="4"/>
  <c r="AQ649" i="4" s="1"/>
  <c r="AJ649" i="4"/>
  <c r="AI649" i="4"/>
  <c r="O649" i="4"/>
  <c r="G649" i="4"/>
  <c r="AR648" i="4"/>
  <c r="AQ648" i="4"/>
  <c r="AJ648" i="4"/>
  <c r="AI648" i="4" s="1"/>
  <c r="O648" i="4"/>
  <c r="G648" i="4"/>
  <c r="AR647" i="4"/>
  <c r="AQ647" i="4" s="1"/>
  <c r="AJ647" i="4"/>
  <c r="AI647" i="4"/>
  <c r="O647" i="4"/>
  <c r="G647" i="4"/>
  <c r="AR646" i="4"/>
  <c r="AQ646" i="4"/>
  <c r="AJ646" i="4"/>
  <c r="AI646" i="4" s="1"/>
  <c r="O646" i="4"/>
  <c r="G646" i="4"/>
  <c r="AR645" i="4"/>
  <c r="AQ645" i="4" s="1"/>
  <c r="AJ645" i="4"/>
  <c r="AI645" i="4"/>
  <c r="O645" i="4"/>
  <c r="G645" i="4"/>
  <c r="AR644" i="4"/>
  <c r="AQ644" i="4"/>
  <c r="AJ644" i="4"/>
  <c r="AI644" i="4" s="1"/>
  <c r="O644" i="4"/>
  <c r="G644" i="4"/>
  <c r="AR643" i="4"/>
  <c r="AQ643" i="4" s="1"/>
  <c r="AJ643" i="4"/>
  <c r="AI643" i="4"/>
  <c r="O643" i="4"/>
  <c r="G643" i="4"/>
  <c r="AR642" i="4"/>
  <c r="AQ642" i="4"/>
  <c r="AJ642" i="4"/>
  <c r="AI642" i="4" s="1"/>
  <c r="O642" i="4"/>
  <c r="G642" i="4"/>
  <c r="AR641" i="4"/>
  <c r="AQ641" i="4" s="1"/>
  <c r="AJ641" i="4"/>
  <c r="AI641" i="4"/>
  <c r="O641" i="4"/>
  <c r="G641" i="4"/>
  <c r="AR640" i="4"/>
  <c r="AQ640" i="4"/>
  <c r="AJ640" i="4"/>
  <c r="AI640" i="4" s="1"/>
  <c r="O640" i="4"/>
  <c r="G640" i="4"/>
  <c r="AR639" i="4"/>
  <c r="AQ639" i="4" s="1"/>
  <c r="AJ639" i="4"/>
  <c r="AI639" i="4"/>
  <c r="O639" i="4"/>
  <c r="G639" i="4"/>
  <c r="AR638" i="4"/>
  <c r="AQ638" i="4"/>
  <c r="AJ638" i="4"/>
  <c r="AI638" i="4" s="1"/>
  <c r="O638" i="4"/>
  <c r="G638" i="4"/>
  <c r="AR637" i="4"/>
  <c r="AQ637" i="4" s="1"/>
  <c r="AJ637" i="4"/>
  <c r="AI637" i="4"/>
  <c r="O637" i="4"/>
  <c r="G637" i="4"/>
  <c r="AR636" i="4"/>
  <c r="AQ636" i="4"/>
  <c r="AJ636" i="4"/>
  <c r="AI636" i="4" s="1"/>
  <c r="O636" i="4"/>
  <c r="G636" i="4"/>
  <c r="AR635" i="4"/>
  <c r="AJ635" i="4"/>
  <c r="AI635" i="4"/>
  <c r="O635" i="4"/>
  <c r="G635" i="4"/>
  <c r="AR634" i="4"/>
  <c r="AJ634" i="4"/>
  <c r="O634" i="4"/>
  <c r="G634" i="4"/>
  <c r="K632" i="4"/>
  <c r="G632" i="4"/>
  <c r="K631" i="4"/>
  <c r="G631" i="4"/>
  <c r="K630" i="4"/>
  <c r="G630" i="4"/>
  <c r="K629" i="4"/>
  <c r="G629" i="4"/>
  <c r="K628" i="4"/>
  <c r="G628" i="4"/>
  <c r="K627" i="4"/>
  <c r="G627" i="4"/>
  <c r="K626" i="4"/>
  <c r="G626" i="4"/>
  <c r="K625" i="4"/>
  <c r="G625" i="4"/>
  <c r="K624" i="4"/>
  <c r="G624" i="4"/>
  <c r="K623" i="4"/>
  <c r="G623" i="4"/>
  <c r="K622" i="4"/>
  <c r="G622" i="4"/>
  <c r="K621" i="4"/>
  <c r="G621" i="4"/>
  <c r="K620" i="4"/>
  <c r="G620" i="4"/>
  <c r="K619" i="4"/>
  <c r="G619" i="4"/>
  <c r="K618" i="4"/>
  <c r="G618" i="4"/>
  <c r="K617" i="4"/>
  <c r="G617" i="4"/>
  <c r="AR616" i="4"/>
  <c r="AQ616" i="4"/>
  <c r="K616" i="4"/>
  <c r="G616" i="4"/>
  <c r="AR615" i="4"/>
  <c r="AQ615" i="4"/>
  <c r="K615" i="4"/>
  <c r="G615" i="4"/>
  <c r="AR614" i="4"/>
  <c r="AQ614" i="4"/>
  <c r="K614" i="4"/>
  <c r="G614" i="4"/>
  <c r="AR613" i="4"/>
  <c r="AQ613" i="4"/>
  <c r="K613" i="4"/>
  <c r="G613" i="4"/>
  <c r="AR612" i="4"/>
  <c r="AQ612" i="4" s="1"/>
  <c r="K612" i="4"/>
  <c r="G612" i="4"/>
  <c r="AR611" i="4"/>
  <c r="AQ611" i="4"/>
  <c r="K611" i="4"/>
  <c r="G611" i="4"/>
  <c r="AR610" i="4"/>
  <c r="AQ610" i="4"/>
  <c r="K610" i="4"/>
  <c r="G610" i="4"/>
  <c r="AR609" i="4"/>
  <c r="AQ609" i="4" s="1"/>
  <c r="K609" i="4"/>
  <c r="G609" i="4"/>
  <c r="AR608" i="4"/>
  <c r="AQ608" i="4"/>
  <c r="K608" i="4"/>
  <c r="G608" i="4"/>
  <c r="AR607" i="4"/>
  <c r="AQ607" i="4"/>
  <c r="K607" i="4"/>
  <c r="G607" i="4"/>
  <c r="AR606" i="4"/>
  <c r="AQ606" i="4" s="1"/>
  <c r="K606" i="4"/>
  <c r="G606" i="4"/>
  <c r="AR605" i="4"/>
  <c r="AQ605" i="4"/>
  <c r="K605" i="4"/>
  <c r="G605" i="4"/>
  <c r="AR604" i="4"/>
  <c r="AQ604" i="4"/>
  <c r="K604" i="4"/>
  <c r="G604" i="4"/>
  <c r="AR603" i="4"/>
  <c r="AQ603" i="4" s="1"/>
  <c r="K603" i="4"/>
  <c r="G603" i="4"/>
  <c r="AR602" i="4"/>
  <c r="AQ602" i="4"/>
  <c r="K602" i="4"/>
  <c r="G602" i="4"/>
  <c r="AR601" i="4"/>
  <c r="AQ601" i="4"/>
  <c r="K601" i="4"/>
  <c r="G601" i="4"/>
  <c r="AR600" i="4"/>
  <c r="AQ600" i="4" s="1"/>
  <c r="K600" i="4"/>
  <c r="G600" i="4"/>
  <c r="AR599" i="4"/>
  <c r="AQ599" i="4"/>
  <c r="K599" i="4"/>
  <c r="G599" i="4"/>
  <c r="AR598" i="4"/>
  <c r="AQ598" i="4"/>
  <c r="K598" i="4"/>
  <c r="G598" i="4"/>
  <c r="AR597" i="4"/>
  <c r="AQ597" i="4" s="1"/>
  <c r="K597" i="4"/>
  <c r="G597" i="4"/>
  <c r="K596" i="4"/>
  <c r="G596" i="4"/>
  <c r="K595" i="4"/>
  <c r="G595" i="4"/>
  <c r="K594" i="4"/>
  <c r="G594" i="4"/>
  <c r="K593" i="4"/>
  <c r="G593" i="4"/>
  <c r="K592" i="4"/>
  <c r="G592" i="4"/>
  <c r="K591" i="4"/>
  <c r="G591" i="4"/>
  <c r="K590" i="4"/>
  <c r="G590" i="4"/>
  <c r="K589" i="4"/>
  <c r="G589" i="4"/>
  <c r="M588" i="4"/>
  <c r="K588" i="4"/>
  <c r="G588" i="4"/>
  <c r="G581" i="4" s="1"/>
  <c r="K587" i="4"/>
  <c r="G587" i="4"/>
  <c r="AN586" i="4"/>
  <c r="O586" i="4"/>
  <c r="M586" i="4"/>
  <c r="K586" i="4"/>
  <c r="G586" i="4"/>
  <c r="O585" i="4"/>
  <c r="M585" i="4"/>
  <c r="K585" i="4"/>
  <c r="G585" i="4"/>
  <c r="O584" i="4"/>
  <c r="O581" i="4" s="1"/>
  <c r="M584" i="4"/>
  <c r="K584" i="4"/>
  <c r="G584" i="4"/>
  <c r="AN583" i="4"/>
  <c r="O583" i="4"/>
  <c r="M583" i="4"/>
  <c r="K583" i="4"/>
  <c r="G583" i="4"/>
  <c r="AN582" i="4"/>
  <c r="O582" i="4"/>
  <c r="K582" i="4"/>
  <c r="G582" i="4"/>
  <c r="O578" i="4"/>
  <c r="O577" i="4"/>
  <c r="AR565" i="4"/>
  <c r="AJ565" i="4"/>
  <c r="AF565" i="4"/>
  <c r="O565" i="4"/>
  <c r="O564" i="4" s="1"/>
  <c r="AR561" i="4"/>
  <c r="AJ561" i="4"/>
  <c r="AF561" i="4"/>
  <c r="O561" i="4"/>
  <c r="O560" i="4" s="1"/>
  <c r="O556" i="4"/>
  <c r="O555" i="4" s="1"/>
  <c r="L556" i="4"/>
  <c r="K556" i="4" s="1"/>
  <c r="K555" i="4" s="1"/>
  <c r="AR554" i="4"/>
  <c r="O554" i="4"/>
  <c r="O553" i="4"/>
  <c r="G554" i="4"/>
  <c r="G553" i="4" s="1"/>
  <c r="G552" i="4" s="1"/>
  <c r="G551" i="4" s="1"/>
  <c r="AR550" i="4"/>
  <c r="AQ550" i="4" s="1"/>
  <c r="AJ550" i="4"/>
  <c r="AI550" i="4" s="1"/>
  <c r="O550" i="4"/>
  <c r="O548" i="4" s="1"/>
  <c r="G550" i="4"/>
  <c r="AR549" i="4"/>
  <c r="AJ549" i="4"/>
  <c r="O549" i="4"/>
  <c r="G549" i="4"/>
  <c r="G548" i="4"/>
  <c r="AR544" i="4"/>
  <c r="AJ544" i="4"/>
  <c r="AJ543" i="4" s="1"/>
  <c r="AJ51" i="3" s="1"/>
  <c r="AF544" i="4"/>
  <c r="O544" i="4"/>
  <c r="O543" i="4" s="1"/>
  <c r="I544" i="4"/>
  <c r="I543" i="4" s="1"/>
  <c r="AR539" i="4"/>
  <c r="AJ539" i="4"/>
  <c r="AJ538" i="4" s="1"/>
  <c r="AR537" i="4"/>
  <c r="O537" i="4"/>
  <c r="O536" i="4"/>
  <c r="G537" i="4"/>
  <c r="G536" i="4"/>
  <c r="AN535" i="4"/>
  <c r="O535" i="4"/>
  <c r="O534" i="4" s="1"/>
  <c r="M535" i="4"/>
  <c r="M534" i="4" s="1"/>
  <c r="M47" i="3" s="1"/>
  <c r="K535" i="4"/>
  <c r="K534" i="4" s="1"/>
  <c r="K531" i="4" s="1"/>
  <c r="G535" i="4"/>
  <c r="G534" i="4"/>
  <c r="M533" i="4"/>
  <c r="M532" i="4" s="1"/>
  <c r="I533" i="4"/>
  <c r="I532" i="4"/>
  <c r="I531" i="4" s="1"/>
  <c r="AW530" i="4"/>
  <c r="AV530" i="4"/>
  <c r="AR530" i="4"/>
  <c r="AQ530" i="4" s="1"/>
  <c r="AJ530" i="4"/>
  <c r="AI530" i="4"/>
  <c r="O530" i="4"/>
  <c r="G530" i="4"/>
  <c r="AW529" i="4"/>
  <c r="AV529" i="4" s="1"/>
  <c r="AR529" i="4"/>
  <c r="AQ529" i="4" s="1"/>
  <c r="AJ529" i="4"/>
  <c r="AI529" i="4"/>
  <c r="O529" i="4"/>
  <c r="G529" i="4"/>
  <c r="AR528" i="4"/>
  <c r="AJ528" i="4"/>
  <c r="AI528" i="4"/>
  <c r="O528" i="4"/>
  <c r="AR527" i="4"/>
  <c r="AJ527" i="4"/>
  <c r="O527" i="4"/>
  <c r="I517" i="4"/>
  <c r="I512" i="4" s="1"/>
  <c r="I484" i="4"/>
  <c r="I459" i="4" s="1"/>
  <c r="I458" i="4" s="1"/>
  <c r="AQ514" i="4"/>
  <c r="AJ514" i="4"/>
  <c r="AJ512" i="4"/>
  <c r="AJ42" i="3"/>
  <c r="AF514" i="4"/>
  <c r="AF512" i="4" s="1"/>
  <c r="O514" i="4"/>
  <c r="AN513" i="4"/>
  <c r="O513" i="4"/>
  <c r="T507" i="4"/>
  <c r="L505" i="4"/>
  <c r="K505" i="4" s="1"/>
  <c r="G505" i="4"/>
  <c r="L504" i="4"/>
  <c r="K504" i="4"/>
  <c r="G504" i="4"/>
  <c r="L503" i="4"/>
  <c r="G503" i="4"/>
  <c r="AR502" i="4"/>
  <c r="AR499" i="4" s="1"/>
  <c r="AR40" i="3" s="1"/>
  <c r="AJ502" i="4"/>
  <c r="AI502" i="4" s="1"/>
  <c r="AJ501" i="4"/>
  <c r="AI501" i="4" s="1"/>
  <c r="AJ500" i="4"/>
  <c r="AF500" i="4"/>
  <c r="O500" i="4"/>
  <c r="O499" i="4"/>
  <c r="K498" i="4"/>
  <c r="K496" i="4" s="1"/>
  <c r="G498" i="4"/>
  <c r="AR497" i="4"/>
  <c r="AR496" i="4" s="1"/>
  <c r="AR39" i="3" s="1"/>
  <c r="O497" i="4"/>
  <c r="O496" i="4" s="1"/>
  <c r="G497" i="4"/>
  <c r="AR495" i="4"/>
  <c r="AQ495" i="4"/>
  <c r="K495" i="4"/>
  <c r="G495" i="4"/>
  <c r="AR494" i="4"/>
  <c r="AQ494" i="4" s="1"/>
  <c r="K494" i="4"/>
  <c r="G494" i="4"/>
  <c r="AR493" i="4"/>
  <c r="AQ493" i="4"/>
  <c r="K493" i="4"/>
  <c r="G493" i="4"/>
  <c r="AR492" i="4"/>
  <c r="K492" i="4"/>
  <c r="G492" i="4"/>
  <c r="AN490" i="4"/>
  <c r="AM490" i="4" s="1"/>
  <c r="O490" i="4"/>
  <c r="K490" i="4"/>
  <c r="G490" i="4"/>
  <c r="AN489" i="4"/>
  <c r="AM489" i="4"/>
  <c r="O489" i="4"/>
  <c r="K489" i="4"/>
  <c r="G489" i="4"/>
  <c r="AN488" i="4"/>
  <c r="O488" i="4"/>
  <c r="O487" i="4" s="1"/>
  <c r="K488" i="4"/>
  <c r="G488" i="4"/>
  <c r="O486" i="4"/>
  <c r="O485" i="4" s="1"/>
  <c r="N486" i="4"/>
  <c r="T460" i="4"/>
  <c r="AW445" i="4"/>
  <c r="AV445" i="4" s="1"/>
  <c r="AW444" i="4"/>
  <c r="AV444" i="4"/>
  <c r="AW443" i="4"/>
  <c r="AV443" i="4" s="1"/>
  <c r="AR443" i="4"/>
  <c r="AJ443" i="4"/>
  <c r="AF443" i="4"/>
  <c r="AE443" i="4" s="1"/>
  <c r="O443" i="4"/>
  <c r="AR442" i="4"/>
  <c r="AQ442" i="4" s="1"/>
  <c r="AJ442" i="4"/>
  <c r="AI442" i="4"/>
  <c r="AF442" i="4"/>
  <c r="AE442" i="4"/>
  <c r="O442" i="4"/>
  <c r="AR441" i="4"/>
  <c r="AQ441" i="4" s="1"/>
  <c r="AJ441" i="4"/>
  <c r="AI441" i="4" s="1"/>
  <c r="AF441" i="4"/>
  <c r="AE441" i="4"/>
  <c r="O441" i="4"/>
  <c r="AR440" i="4"/>
  <c r="AQ440" i="4"/>
  <c r="AJ440" i="4"/>
  <c r="AI440" i="4"/>
  <c r="AF440" i="4"/>
  <c r="AE440" i="4" s="1"/>
  <c r="O440" i="4"/>
  <c r="AR439" i="4"/>
  <c r="AW439" i="4" s="1"/>
  <c r="AV439" i="4" s="1"/>
  <c r="AJ439" i="4"/>
  <c r="AI439" i="4" s="1"/>
  <c r="AF439" i="4"/>
  <c r="AE439" i="4" s="1"/>
  <c r="O439" i="4"/>
  <c r="G439" i="4"/>
  <c r="AR438" i="4"/>
  <c r="AQ438" i="4"/>
  <c r="AJ438" i="4"/>
  <c r="AI438" i="4" s="1"/>
  <c r="AF438" i="4"/>
  <c r="AE438" i="4"/>
  <c r="O438" i="4"/>
  <c r="G438" i="4"/>
  <c r="AR437" i="4"/>
  <c r="AJ437" i="4"/>
  <c r="AI437" i="4"/>
  <c r="AF437" i="4"/>
  <c r="AE437" i="4"/>
  <c r="O437" i="4"/>
  <c r="G437" i="4"/>
  <c r="AR436" i="4"/>
  <c r="AJ436" i="4"/>
  <c r="AI436" i="4" s="1"/>
  <c r="AF436" i="4"/>
  <c r="AE436" i="4"/>
  <c r="O436" i="4"/>
  <c r="G436" i="4"/>
  <c r="AR435" i="4"/>
  <c r="AQ435" i="4"/>
  <c r="AJ435" i="4"/>
  <c r="AI435" i="4" s="1"/>
  <c r="AF435" i="4"/>
  <c r="AE435" i="4" s="1"/>
  <c r="O435" i="4"/>
  <c r="G435" i="4"/>
  <c r="AR434" i="4"/>
  <c r="AQ434" i="4"/>
  <c r="AJ434" i="4"/>
  <c r="AI434" i="4" s="1"/>
  <c r="AF434" i="4"/>
  <c r="AE434" i="4"/>
  <c r="O434" i="4"/>
  <c r="G434" i="4"/>
  <c r="AR433" i="4"/>
  <c r="AQ433" i="4" s="1"/>
  <c r="AJ433" i="4"/>
  <c r="AI433" i="4" s="1"/>
  <c r="AF433" i="4"/>
  <c r="AE433" i="4"/>
  <c r="O433" i="4"/>
  <c r="G433" i="4"/>
  <c r="AR432" i="4"/>
  <c r="AJ432" i="4"/>
  <c r="AI432" i="4"/>
  <c r="AF432" i="4"/>
  <c r="AE432" i="4" s="1"/>
  <c r="O432" i="4"/>
  <c r="G432" i="4"/>
  <c r="AR431" i="4"/>
  <c r="AQ431" i="4" s="1"/>
  <c r="AJ431" i="4"/>
  <c r="AI431" i="4" s="1"/>
  <c r="AF431" i="4"/>
  <c r="AE431" i="4"/>
  <c r="O431" i="4"/>
  <c r="G431" i="4"/>
  <c r="AR430" i="4"/>
  <c r="AQ430" i="4" s="1"/>
  <c r="AJ430" i="4"/>
  <c r="AI430" i="4"/>
  <c r="AF430" i="4"/>
  <c r="AE430" i="4" s="1"/>
  <c r="O430" i="4"/>
  <c r="G430" i="4"/>
  <c r="AR429" i="4"/>
  <c r="AQ429" i="4"/>
  <c r="AJ429" i="4"/>
  <c r="AI429" i="4"/>
  <c r="AF429" i="4"/>
  <c r="AE429" i="4" s="1"/>
  <c r="O429" i="4"/>
  <c r="I429" i="4"/>
  <c r="I420" i="4" s="1"/>
  <c r="H429" i="4"/>
  <c r="H420" i="4"/>
  <c r="H322" i="4" s="1"/>
  <c r="H321" i="4" s="1"/>
  <c r="H320" i="4" s="1"/>
  <c r="AR428" i="4"/>
  <c r="AQ428" i="4"/>
  <c r="AJ428" i="4"/>
  <c r="AI428" i="4" s="1"/>
  <c r="AF428" i="4"/>
  <c r="AE428" i="4" s="1"/>
  <c r="O428" i="4"/>
  <c r="G428" i="4"/>
  <c r="AR427" i="4"/>
  <c r="AQ427" i="4"/>
  <c r="AJ427" i="4"/>
  <c r="AI427" i="4" s="1"/>
  <c r="AF427" i="4"/>
  <c r="AE427" i="4"/>
  <c r="O427" i="4"/>
  <c r="G427" i="4"/>
  <c r="AR426" i="4"/>
  <c r="AJ426" i="4"/>
  <c r="AI426" i="4"/>
  <c r="AF426" i="4"/>
  <c r="AE426" i="4" s="1"/>
  <c r="O426" i="4"/>
  <c r="G426" i="4"/>
  <c r="AR425" i="4"/>
  <c r="AQ425" i="4"/>
  <c r="AJ425" i="4"/>
  <c r="AI425" i="4"/>
  <c r="AF425" i="4"/>
  <c r="AE425" i="4" s="1"/>
  <c r="O425" i="4"/>
  <c r="G425" i="4"/>
  <c r="AR424" i="4"/>
  <c r="AQ424" i="4" s="1"/>
  <c r="AJ424" i="4"/>
  <c r="AI424" i="4" s="1"/>
  <c r="AF424" i="4"/>
  <c r="AE424" i="4"/>
  <c r="O424" i="4"/>
  <c r="G424" i="4"/>
  <c r="AR423" i="4"/>
  <c r="AQ423" i="4" s="1"/>
  <c r="AJ423" i="4"/>
  <c r="AI423" i="4"/>
  <c r="AF423" i="4"/>
  <c r="AE423" i="4" s="1"/>
  <c r="O423" i="4"/>
  <c r="G423" i="4"/>
  <c r="AR422" i="4"/>
  <c r="AJ422" i="4"/>
  <c r="AI422" i="4"/>
  <c r="AF422" i="4"/>
  <c r="O422" i="4"/>
  <c r="G422" i="4"/>
  <c r="AR421" i="4"/>
  <c r="AJ421" i="4"/>
  <c r="AF421" i="4"/>
  <c r="O421" i="4"/>
  <c r="G421" i="4"/>
  <c r="I390" i="4"/>
  <c r="I389" i="4"/>
  <c r="I388" i="4"/>
  <c r="I387" i="4"/>
  <c r="I386" i="4"/>
  <c r="AR385" i="4"/>
  <c r="AQ385" i="4" s="1"/>
  <c r="AJ385" i="4"/>
  <c r="AI385" i="4" s="1"/>
  <c r="AF385" i="4"/>
  <c r="AE385" i="4"/>
  <c r="O385" i="4"/>
  <c r="AR384" i="4"/>
  <c r="AQ384" i="4"/>
  <c r="AJ384" i="4"/>
  <c r="AI384" i="4"/>
  <c r="AF384" i="4"/>
  <c r="AE384" i="4" s="1"/>
  <c r="O384" i="4"/>
  <c r="AR383" i="4"/>
  <c r="AQ383" i="4" s="1"/>
  <c r="AJ383" i="4"/>
  <c r="AI383" i="4"/>
  <c r="AF383" i="4"/>
  <c r="AE383" i="4" s="1"/>
  <c r="O383" i="4"/>
  <c r="AR382" i="4"/>
  <c r="AQ382" i="4"/>
  <c r="AJ382" i="4"/>
  <c r="AI382" i="4" s="1"/>
  <c r="AF382" i="4"/>
  <c r="AE382" i="4"/>
  <c r="O382" i="4"/>
  <c r="AR381" i="4"/>
  <c r="AQ381" i="4"/>
  <c r="AJ381" i="4"/>
  <c r="AI381" i="4"/>
  <c r="AF381" i="4"/>
  <c r="AE381" i="4"/>
  <c r="O381" i="4"/>
  <c r="AW380" i="4"/>
  <c r="AR380" i="4"/>
  <c r="AQ380" i="4" s="1"/>
  <c r="AJ380" i="4"/>
  <c r="AI380" i="4" s="1"/>
  <c r="AF380" i="4"/>
  <c r="AE380" i="4"/>
  <c r="O380" i="4"/>
  <c r="AR379" i="4"/>
  <c r="AQ379" i="4"/>
  <c r="AJ379" i="4"/>
  <c r="AI379" i="4"/>
  <c r="AF379" i="4"/>
  <c r="AE379" i="4" s="1"/>
  <c r="O379" i="4"/>
  <c r="AR378" i="4"/>
  <c r="AQ378" i="4" s="1"/>
  <c r="AJ378" i="4"/>
  <c r="AI378" i="4"/>
  <c r="AF378" i="4"/>
  <c r="AE378" i="4"/>
  <c r="O378" i="4"/>
  <c r="AR377" i="4"/>
  <c r="AQ377" i="4"/>
  <c r="AJ377" i="4"/>
  <c r="AI377" i="4" s="1"/>
  <c r="AF377" i="4"/>
  <c r="AE377" i="4"/>
  <c r="O377" i="4"/>
  <c r="AR376" i="4"/>
  <c r="AQ376" i="4"/>
  <c r="AJ376" i="4"/>
  <c r="AI376" i="4"/>
  <c r="AF376" i="4"/>
  <c r="AE376" i="4"/>
  <c r="O376" i="4"/>
  <c r="AR375" i="4"/>
  <c r="AQ375" i="4" s="1"/>
  <c r="AJ375" i="4"/>
  <c r="AI375" i="4"/>
  <c r="AF375" i="4"/>
  <c r="AE375" i="4" s="1"/>
  <c r="O375" i="4"/>
  <c r="AR374" i="4"/>
  <c r="AQ374" i="4" s="1"/>
  <c r="AJ374" i="4"/>
  <c r="AI374" i="4"/>
  <c r="AF374" i="4"/>
  <c r="AE374" i="4" s="1"/>
  <c r="O374" i="4"/>
  <c r="AJ373" i="4"/>
  <c r="AI373" i="4"/>
  <c r="AF373" i="4"/>
  <c r="AE373" i="4" s="1"/>
  <c r="O373" i="4"/>
  <c r="AR372" i="4"/>
  <c r="AQ372" i="4" s="1"/>
  <c r="AJ372" i="4"/>
  <c r="AI372" i="4"/>
  <c r="AF372" i="4"/>
  <c r="AE372" i="4" s="1"/>
  <c r="O372" i="4"/>
  <c r="AR371" i="4"/>
  <c r="AQ371" i="4"/>
  <c r="AJ371" i="4"/>
  <c r="AI371" i="4" s="1"/>
  <c r="AF371" i="4"/>
  <c r="AE371" i="4" s="1"/>
  <c r="O371" i="4"/>
  <c r="AR370" i="4"/>
  <c r="AQ370" i="4"/>
  <c r="AJ370" i="4"/>
  <c r="AI370" i="4" s="1"/>
  <c r="AF370" i="4"/>
  <c r="AE370" i="4" s="1"/>
  <c r="O370" i="4"/>
  <c r="AR369" i="4"/>
  <c r="AQ369" i="4" s="1"/>
  <c r="AJ369" i="4"/>
  <c r="AI369" i="4" s="1"/>
  <c r="AF369" i="4"/>
  <c r="AE369" i="4"/>
  <c r="O369" i="4"/>
  <c r="AR368" i="4"/>
  <c r="AQ368" i="4" s="1"/>
  <c r="AJ368" i="4"/>
  <c r="AI368" i="4"/>
  <c r="AF368" i="4"/>
  <c r="AE368" i="4" s="1"/>
  <c r="O368" i="4"/>
  <c r="AR367" i="4"/>
  <c r="AQ367" i="4" s="1"/>
  <c r="AJ367" i="4"/>
  <c r="AI367" i="4"/>
  <c r="AF367" i="4"/>
  <c r="AE367" i="4"/>
  <c r="O367" i="4"/>
  <c r="AR366" i="4"/>
  <c r="AQ366" i="4"/>
  <c r="AJ366" i="4"/>
  <c r="AI366" i="4" s="1"/>
  <c r="AF366" i="4"/>
  <c r="AE366" i="4"/>
  <c r="O366" i="4"/>
  <c r="AR365" i="4"/>
  <c r="AQ365" i="4"/>
  <c r="AJ365" i="4"/>
  <c r="AI365" i="4"/>
  <c r="AF365" i="4"/>
  <c r="AE365" i="4" s="1"/>
  <c r="O365" i="4"/>
  <c r="AR364" i="4"/>
  <c r="AQ364" i="4" s="1"/>
  <c r="AJ364" i="4"/>
  <c r="AI364" i="4"/>
  <c r="AF364" i="4"/>
  <c r="AE364" i="4" s="1"/>
  <c r="O364" i="4"/>
  <c r="AR363" i="4"/>
  <c r="AQ363" i="4"/>
  <c r="AJ363" i="4"/>
  <c r="AI363" i="4" s="1"/>
  <c r="AF363" i="4"/>
  <c r="AE363" i="4"/>
  <c r="O363" i="4"/>
  <c r="AR362" i="4"/>
  <c r="AQ362" i="4"/>
  <c r="AJ362" i="4"/>
  <c r="AI362" i="4"/>
  <c r="AF362" i="4"/>
  <c r="AE362" i="4"/>
  <c r="O362" i="4"/>
  <c r="AR361" i="4"/>
  <c r="AQ361" i="4" s="1"/>
  <c r="AJ361" i="4"/>
  <c r="AI361" i="4"/>
  <c r="AF361" i="4"/>
  <c r="AE361" i="4" s="1"/>
  <c r="O361" i="4"/>
  <c r="AR360" i="4"/>
  <c r="AQ360" i="4" s="1"/>
  <c r="AJ360" i="4"/>
  <c r="AI360" i="4"/>
  <c r="AF360" i="4"/>
  <c r="AE360" i="4" s="1"/>
  <c r="O360" i="4"/>
  <c r="AR359" i="4"/>
  <c r="AQ359" i="4"/>
  <c r="AJ359" i="4"/>
  <c r="AI359" i="4" s="1"/>
  <c r="AF359" i="4"/>
  <c r="AE359" i="4" s="1"/>
  <c r="O359" i="4"/>
  <c r="AJ358" i="4"/>
  <c r="AI358" i="4"/>
  <c r="AF358" i="4"/>
  <c r="AE358" i="4" s="1"/>
  <c r="O358" i="4"/>
  <c r="AR357" i="4"/>
  <c r="AQ357" i="4"/>
  <c r="AJ357" i="4"/>
  <c r="AI357" i="4" s="1"/>
  <c r="AF357" i="4"/>
  <c r="AE357" i="4" s="1"/>
  <c r="O357" i="4"/>
  <c r="AJ356" i="4"/>
  <c r="AI356" i="4"/>
  <c r="AF356" i="4"/>
  <c r="AE356" i="4" s="1"/>
  <c r="O356" i="4"/>
  <c r="AJ355" i="4"/>
  <c r="AI355" i="4"/>
  <c r="AF355" i="4"/>
  <c r="AE355" i="4" s="1"/>
  <c r="O355" i="4"/>
  <c r="AR354" i="4"/>
  <c r="AQ354" i="4" s="1"/>
  <c r="AJ354" i="4"/>
  <c r="AI354" i="4"/>
  <c r="AF354" i="4"/>
  <c r="AE354" i="4" s="1"/>
  <c r="O354" i="4"/>
  <c r="AJ353" i="4"/>
  <c r="AI353" i="4"/>
  <c r="AF353" i="4"/>
  <c r="AE353" i="4" s="1"/>
  <c r="O353" i="4"/>
  <c r="AR352" i="4"/>
  <c r="AQ352" i="4"/>
  <c r="AJ352" i="4"/>
  <c r="AI352" i="4"/>
  <c r="AF352" i="4"/>
  <c r="O352" i="4"/>
  <c r="AR351" i="4"/>
  <c r="AJ351" i="4"/>
  <c r="AI351" i="4" s="1"/>
  <c r="AF351" i="4"/>
  <c r="AE351" i="4"/>
  <c r="O351" i="4"/>
  <c r="AJ350" i="4"/>
  <c r="AF350" i="4"/>
  <c r="O350" i="4"/>
  <c r="G319" i="4"/>
  <c r="AR318" i="4"/>
  <c r="AQ318" i="4" s="1"/>
  <c r="AK318" i="4"/>
  <c r="AJ318" i="4"/>
  <c r="AF318" i="4"/>
  <c r="AE318" i="4" s="1"/>
  <c r="O318" i="4"/>
  <c r="G318" i="4"/>
  <c r="AR317" i="4"/>
  <c r="AQ317" i="4"/>
  <c r="AK317" i="4"/>
  <c r="AJ317" i="4"/>
  <c r="AF317" i="4"/>
  <c r="AE317" i="4" s="1"/>
  <c r="O317" i="4"/>
  <c r="G317" i="4"/>
  <c r="AR316" i="4"/>
  <c r="AQ316" i="4" s="1"/>
  <c r="AK316" i="4"/>
  <c r="AJ316" i="4"/>
  <c r="AF316" i="4"/>
  <c r="AE316" i="4"/>
  <c r="O316" i="4"/>
  <c r="G316" i="4"/>
  <c r="AR315" i="4"/>
  <c r="AQ315" i="4" s="1"/>
  <c r="AK315" i="4"/>
  <c r="AJ315" i="4"/>
  <c r="AF315" i="4"/>
  <c r="AE315" i="4" s="1"/>
  <c r="O315" i="4"/>
  <c r="G315" i="4"/>
  <c r="AR314" i="4"/>
  <c r="AQ314" i="4"/>
  <c r="AK314" i="4"/>
  <c r="AJ314" i="4"/>
  <c r="AF314" i="4"/>
  <c r="AE314" i="4" s="1"/>
  <c r="O314" i="4"/>
  <c r="G314" i="4"/>
  <c r="AR313" i="4"/>
  <c r="AQ313" i="4" s="1"/>
  <c r="AK313" i="4"/>
  <c r="AJ313" i="4"/>
  <c r="AF313" i="4"/>
  <c r="AE313" i="4"/>
  <c r="O313" i="4"/>
  <c r="G313" i="4"/>
  <c r="AR312" i="4"/>
  <c r="AQ312" i="4" s="1"/>
  <c r="AK312" i="4"/>
  <c r="AJ312" i="4"/>
  <c r="AF312" i="4"/>
  <c r="AE312" i="4" s="1"/>
  <c r="O312" i="4"/>
  <c r="G312" i="4"/>
  <c r="AR311" i="4"/>
  <c r="AQ311" i="4"/>
  <c r="AK311" i="4"/>
  <c r="AJ311" i="4"/>
  <c r="AI311" i="4" s="1"/>
  <c r="AF311" i="4"/>
  <c r="AE311" i="4" s="1"/>
  <c r="O311" i="4"/>
  <c r="G311" i="4"/>
  <c r="AR310" i="4"/>
  <c r="AQ310" i="4" s="1"/>
  <c r="AK310" i="4"/>
  <c r="AJ310" i="4"/>
  <c r="AF310" i="4"/>
  <c r="AE310" i="4"/>
  <c r="O310" i="4"/>
  <c r="G310" i="4"/>
  <c r="AR309" i="4"/>
  <c r="AQ309" i="4" s="1"/>
  <c r="AK309" i="4"/>
  <c r="AJ309" i="4"/>
  <c r="AF309" i="4"/>
  <c r="AE309" i="4" s="1"/>
  <c r="O309" i="4"/>
  <c r="G309" i="4"/>
  <c r="AR308" i="4"/>
  <c r="AQ308" i="4"/>
  <c r="AK308" i="4"/>
  <c r="AJ308" i="4"/>
  <c r="AF308" i="4"/>
  <c r="AE308" i="4" s="1"/>
  <c r="O308" i="4"/>
  <c r="G308" i="4"/>
  <c r="AR307" i="4"/>
  <c r="AQ307" i="4" s="1"/>
  <c r="AK307" i="4"/>
  <c r="AJ307" i="4"/>
  <c r="AF307" i="4"/>
  <c r="AE307" i="4"/>
  <c r="O307" i="4"/>
  <c r="G307" i="4"/>
  <c r="AR306" i="4"/>
  <c r="AQ306" i="4" s="1"/>
  <c r="AK306" i="4"/>
  <c r="AJ306" i="4"/>
  <c r="AF306" i="4"/>
  <c r="AE306" i="4" s="1"/>
  <c r="O306" i="4"/>
  <c r="G306" i="4"/>
  <c r="AR305" i="4"/>
  <c r="AQ305" i="4"/>
  <c r="AK305" i="4"/>
  <c r="AJ305" i="4"/>
  <c r="AF305" i="4"/>
  <c r="AE305" i="4" s="1"/>
  <c r="O305" i="4"/>
  <c r="G305" i="4"/>
  <c r="AR304" i="4"/>
  <c r="AQ304" i="4" s="1"/>
  <c r="AK304" i="4"/>
  <c r="AK298" i="4" s="1"/>
  <c r="AJ304" i="4"/>
  <c r="AF304" i="4"/>
  <c r="AE304" i="4"/>
  <c r="O304" i="4"/>
  <c r="G304" i="4"/>
  <c r="AR303" i="4"/>
  <c r="AQ303" i="4" s="1"/>
  <c r="AK303" i="4"/>
  <c r="AJ303" i="4"/>
  <c r="AF303" i="4"/>
  <c r="AE303" i="4" s="1"/>
  <c r="O303" i="4"/>
  <c r="G303" i="4"/>
  <c r="AR302" i="4"/>
  <c r="AQ302" i="4"/>
  <c r="AK302" i="4"/>
  <c r="AJ302" i="4"/>
  <c r="AI302" i="4" s="1"/>
  <c r="AF302" i="4"/>
  <c r="AE302" i="4" s="1"/>
  <c r="O302" i="4"/>
  <c r="G302" i="4"/>
  <c r="AR301" i="4"/>
  <c r="AQ301" i="4" s="1"/>
  <c r="AK301" i="4"/>
  <c r="AJ301" i="4"/>
  <c r="AF301" i="4"/>
  <c r="AE301" i="4"/>
  <c r="O301" i="4"/>
  <c r="G301" i="4"/>
  <c r="AR300" i="4"/>
  <c r="AQ300" i="4" s="1"/>
  <c r="AK300" i="4"/>
  <c r="AJ300" i="4"/>
  <c r="AF300" i="4"/>
  <c r="AE300" i="4" s="1"/>
  <c r="O300" i="4"/>
  <c r="G300" i="4"/>
  <c r="AR299" i="4"/>
  <c r="AK299" i="4"/>
  <c r="AJ299" i="4"/>
  <c r="AJ298" i="4" s="1"/>
  <c r="AJ17" i="3" s="1"/>
  <c r="AF299" i="4"/>
  <c r="O299" i="4"/>
  <c r="G299" i="4"/>
  <c r="J280" i="4"/>
  <c r="J223" i="4"/>
  <c r="J12" i="4" s="1"/>
  <c r="AW279" i="4"/>
  <c r="H278" i="4"/>
  <c r="H277" i="4"/>
  <c r="H276" i="4"/>
  <c r="H275" i="4"/>
  <c r="AR274" i="4"/>
  <c r="AQ274" i="4"/>
  <c r="H274" i="4"/>
  <c r="H273" i="4"/>
  <c r="AN264" i="4"/>
  <c r="M259" i="4"/>
  <c r="M223" i="4" s="1"/>
  <c r="M15" i="3" s="1"/>
  <c r="M251" i="4"/>
  <c r="M250" i="4"/>
  <c r="L149" i="4"/>
  <c r="G149" i="4"/>
  <c r="L148" i="4"/>
  <c r="K148" i="4"/>
  <c r="G148" i="4"/>
  <c r="L147" i="4"/>
  <c r="G147" i="4"/>
  <c r="L146" i="4"/>
  <c r="K146" i="4"/>
  <c r="G146" i="4"/>
  <c r="L145" i="4"/>
  <c r="K145" i="4"/>
  <c r="G145" i="4"/>
  <c r="L144" i="4"/>
  <c r="K144" i="4"/>
  <c r="G144" i="4"/>
  <c r="L143" i="4"/>
  <c r="K143" i="4" s="1"/>
  <c r="G143" i="4"/>
  <c r="L142" i="4"/>
  <c r="K142" i="4"/>
  <c r="G142" i="4"/>
  <c r="L141" i="4"/>
  <c r="K141" i="4"/>
  <c r="G141" i="4"/>
  <c r="L140" i="4"/>
  <c r="K140" i="4"/>
  <c r="G140" i="4"/>
  <c r="L139" i="4"/>
  <c r="K139" i="4" s="1"/>
  <c r="G139" i="4"/>
  <c r="L138" i="4"/>
  <c r="K138" i="4"/>
  <c r="G138" i="4"/>
  <c r="L137" i="4"/>
  <c r="K137" i="4"/>
  <c r="G137" i="4"/>
  <c r="L136" i="4"/>
  <c r="K136" i="4"/>
  <c r="G136" i="4"/>
  <c r="L135" i="4"/>
  <c r="K135" i="4" s="1"/>
  <c r="G135" i="4"/>
  <c r="L134" i="4"/>
  <c r="K134" i="4"/>
  <c r="G134" i="4"/>
  <c r="L133" i="4"/>
  <c r="K133" i="4"/>
  <c r="G133" i="4"/>
  <c r="L132" i="4"/>
  <c r="K132" i="4"/>
  <c r="G132" i="4"/>
  <c r="L131" i="4"/>
  <c r="K131" i="4" s="1"/>
  <c r="G131" i="4"/>
  <c r="L130" i="4"/>
  <c r="K130" i="4"/>
  <c r="G130" i="4"/>
  <c r="L129" i="4"/>
  <c r="K129" i="4"/>
  <c r="G129" i="4"/>
  <c r="AN128" i="4"/>
  <c r="AM128" i="4"/>
  <c r="AJ128" i="4"/>
  <c r="AI128" i="4"/>
  <c r="L128" i="4"/>
  <c r="K128" i="4" s="1"/>
  <c r="AN127" i="4"/>
  <c r="AM127" i="4"/>
  <c r="AJ127" i="4"/>
  <c r="AI127" i="4" s="1"/>
  <c r="N127" i="4"/>
  <c r="L127" i="4"/>
  <c r="K127" i="4"/>
  <c r="AN126" i="4"/>
  <c r="AM126" i="4"/>
  <c r="BE126" i="4" s="1"/>
  <c r="AJ126" i="4"/>
  <c r="AI126" i="4" s="1"/>
  <c r="L126" i="4"/>
  <c r="AN125" i="4"/>
  <c r="AM125" i="4" s="1"/>
  <c r="AJ125" i="4"/>
  <c r="AI125" i="4"/>
  <c r="N125" i="4"/>
  <c r="M125" i="4" s="1"/>
  <c r="L125" i="4"/>
  <c r="K125" i="4"/>
  <c r="AN124" i="4"/>
  <c r="AM124" i="4" s="1"/>
  <c r="AJ124" i="4"/>
  <c r="AI124" i="4"/>
  <c r="L124" i="4"/>
  <c r="AN123" i="4"/>
  <c r="AM123" i="4" s="1"/>
  <c r="BE123" i="4" s="1"/>
  <c r="AJ123" i="4"/>
  <c r="AI123" i="4" s="1"/>
  <c r="N123" i="4"/>
  <c r="L123" i="4"/>
  <c r="AR122" i="4"/>
  <c r="AJ122" i="4"/>
  <c r="AI122" i="4" s="1"/>
  <c r="M122" i="4"/>
  <c r="AR121" i="4"/>
  <c r="AQ121" i="4"/>
  <c r="AJ121" i="4"/>
  <c r="AI121" i="4" s="1"/>
  <c r="M121" i="4"/>
  <c r="AR120" i="4"/>
  <c r="AQ120" i="4" s="1"/>
  <c r="AJ120" i="4"/>
  <c r="AI120" i="4"/>
  <c r="M120" i="4"/>
  <c r="AR119" i="4"/>
  <c r="AJ119" i="4"/>
  <c r="AI119" i="4"/>
  <c r="M119" i="4"/>
  <c r="I119" i="4"/>
  <c r="G119" i="4" s="1"/>
  <c r="AR118" i="4"/>
  <c r="AQ118" i="4" s="1"/>
  <c r="AJ118" i="4"/>
  <c r="AI118" i="4"/>
  <c r="M118" i="4"/>
  <c r="I118" i="4"/>
  <c r="G118" i="4" s="1"/>
  <c r="AR117" i="4"/>
  <c r="AJ117" i="4"/>
  <c r="AI117" i="4"/>
  <c r="M117" i="4"/>
  <c r="I117" i="4"/>
  <c r="G117" i="4"/>
  <c r="AR116" i="4"/>
  <c r="AQ116" i="4" s="1"/>
  <c r="AJ116" i="4"/>
  <c r="AI116" i="4"/>
  <c r="M116" i="4"/>
  <c r="I116" i="4"/>
  <c r="G116" i="4" s="1"/>
  <c r="AR115" i="4"/>
  <c r="AJ115" i="4"/>
  <c r="M115" i="4"/>
  <c r="I115" i="4"/>
  <c r="AN114" i="4"/>
  <c r="AF113" i="4"/>
  <c r="AJ88" i="4"/>
  <c r="AI88" i="4"/>
  <c r="AF88" i="4"/>
  <c r="AE88" i="4"/>
  <c r="AB88" i="4"/>
  <c r="G88" i="4"/>
  <c r="AJ87" i="4"/>
  <c r="AI87" i="4"/>
  <c r="AF87" i="4"/>
  <c r="AE87" i="4" s="1"/>
  <c r="G87" i="4"/>
  <c r="D87" i="4"/>
  <c r="AJ86" i="4"/>
  <c r="AI86" i="4"/>
  <c r="AF86" i="4"/>
  <c r="AE86" i="4"/>
  <c r="G86" i="4"/>
  <c r="D86" i="4"/>
  <c r="AJ85" i="4"/>
  <c r="AI85" i="4"/>
  <c r="AF85" i="4"/>
  <c r="AE85" i="4" s="1"/>
  <c r="G85" i="4"/>
  <c r="AJ79" i="4"/>
  <c r="AI79" i="4" s="1"/>
  <c r="AF79" i="4"/>
  <c r="AE79" i="4"/>
  <c r="G79" i="4"/>
  <c r="AJ78" i="4"/>
  <c r="AI78" i="4" s="1"/>
  <c r="AF78" i="4"/>
  <c r="AE78" i="4"/>
  <c r="G78" i="4"/>
  <c r="AJ77" i="4"/>
  <c r="AI77" i="4"/>
  <c r="AF77" i="4"/>
  <c r="AE77" i="4"/>
  <c r="G77" i="4"/>
  <c r="D77" i="4"/>
  <c r="AJ84" i="4"/>
  <c r="AI84" i="4" s="1"/>
  <c r="AF84" i="4"/>
  <c r="AE84" i="4" s="1"/>
  <c r="G84" i="4"/>
  <c r="AJ83" i="4"/>
  <c r="AI83" i="4" s="1"/>
  <c r="AF83" i="4"/>
  <c r="AE83" i="4" s="1"/>
  <c r="G83" i="4"/>
  <c r="AJ82" i="4"/>
  <c r="AI82" i="4"/>
  <c r="AF82" i="4"/>
  <c r="AE82" i="4" s="1"/>
  <c r="G82" i="4"/>
  <c r="AJ81" i="4"/>
  <c r="AI81" i="4"/>
  <c r="AF81" i="4"/>
  <c r="AE81" i="4" s="1"/>
  <c r="G81" i="4"/>
  <c r="AJ80" i="4"/>
  <c r="AI80" i="4" s="1"/>
  <c r="AF80" i="4"/>
  <c r="AE80" i="4"/>
  <c r="G80" i="4"/>
  <c r="AJ76" i="4"/>
  <c r="AI76" i="4" s="1"/>
  <c r="AF76" i="4"/>
  <c r="AE76" i="4"/>
  <c r="G76" i="4"/>
  <c r="AJ75" i="4"/>
  <c r="AI75" i="4"/>
  <c r="AF75" i="4"/>
  <c r="AE75" i="4"/>
  <c r="G75" i="4"/>
  <c r="AJ74" i="4"/>
  <c r="AI74" i="4"/>
  <c r="AF74" i="4"/>
  <c r="AE74" i="4" s="1"/>
  <c r="G74" i="4"/>
  <c r="AJ73" i="4"/>
  <c r="AF73" i="4"/>
  <c r="G73" i="4"/>
  <c r="D73" i="4"/>
  <c r="K71" i="4"/>
  <c r="G71" i="4"/>
  <c r="K70" i="4"/>
  <c r="G70" i="4"/>
  <c r="K69" i="4"/>
  <c r="G69" i="4"/>
  <c r="K68" i="4"/>
  <c r="G68" i="4"/>
  <c r="AW67" i="4"/>
  <c r="AV67" i="4" s="1"/>
  <c r="AR67" i="4"/>
  <c r="AQ67" i="4"/>
  <c r="L67" i="4"/>
  <c r="K67" i="4" s="1"/>
  <c r="H67" i="4"/>
  <c r="G67" i="4"/>
  <c r="K66" i="4"/>
  <c r="G66" i="4"/>
  <c r="K65" i="4"/>
  <c r="G65" i="4"/>
  <c r="K64" i="4"/>
  <c r="G64" i="4"/>
  <c r="K63" i="4"/>
  <c r="G63" i="4"/>
  <c r="K62" i="4"/>
  <c r="G62" i="4"/>
  <c r="K61" i="4"/>
  <c r="G61" i="4"/>
  <c r="K60" i="4"/>
  <c r="G60" i="4"/>
  <c r="K59" i="4"/>
  <c r="G59" i="4"/>
  <c r="K58" i="4"/>
  <c r="G58" i="4"/>
  <c r="K57" i="4"/>
  <c r="G57" i="4"/>
  <c r="K56" i="4"/>
  <c r="G56" i="4"/>
  <c r="K55" i="4"/>
  <c r="G55" i="4"/>
  <c r="K54" i="4"/>
  <c r="G54" i="4"/>
  <c r="K53" i="4"/>
  <c r="G53" i="4"/>
  <c r="K52" i="4"/>
  <c r="G52" i="4"/>
  <c r="AN51" i="4"/>
  <c r="AM51" i="4"/>
  <c r="L51" i="4"/>
  <c r="H51" i="4"/>
  <c r="AN50" i="4"/>
  <c r="K50" i="4"/>
  <c r="G50" i="4"/>
  <c r="AN49" i="4"/>
  <c r="K49" i="4"/>
  <c r="G49" i="4"/>
  <c r="AN48" i="4"/>
  <c r="K48" i="4"/>
  <c r="G48" i="4"/>
  <c r="AN47" i="4"/>
  <c r="K47" i="4"/>
  <c r="G47" i="4"/>
  <c r="AN46" i="4"/>
  <c r="K46" i="4"/>
  <c r="G46" i="4"/>
  <c r="AN45" i="4"/>
  <c r="K45" i="4"/>
  <c r="G45" i="4"/>
  <c r="AN44" i="4"/>
  <c r="K44" i="4"/>
  <c r="G44" i="4"/>
  <c r="AN43" i="4"/>
  <c r="K43" i="4"/>
  <c r="G43" i="4"/>
  <c r="AN42" i="4"/>
  <c r="K42" i="4"/>
  <c r="G42" i="4"/>
  <c r="AN41" i="4"/>
  <c r="K41" i="4"/>
  <c r="G41" i="4"/>
  <c r="AN40" i="4"/>
  <c r="K40" i="4"/>
  <c r="G40" i="4"/>
  <c r="AN39" i="4"/>
  <c r="K39" i="4"/>
  <c r="G39" i="4"/>
  <c r="AN38" i="4"/>
  <c r="K38" i="4"/>
  <c r="G38" i="4"/>
  <c r="AN37" i="4"/>
  <c r="K37" i="4"/>
  <c r="G37" i="4"/>
  <c r="AN36" i="4"/>
  <c r="K36" i="4"/>
  <c r="G36" i="4"/>
  <c r="AN35" i="4"/>
  <c r="K35" i="4"/>
  <c r="G35" i="4"/>
  <c r="O34" i="4"/>
  <c r="M34" i="4"/>
  <c r="K34" i="4"/>
  <c r="G34" i="4"/>
  <c r="AN33" i="4"/>
  <c r="O33" i="4"/>
  <c r="K33" i="4"/>
  <c r="G33" i="4"/>
  <c r="AN32" i="4"/>
  <c r="O32" i="4"/>
  <c r="M32" i="4"/>
  <c r="K32" i="4"/>
  <c r="G32" i="4"/>
  <c r="AN31" i="4"/>
  <c r="O31" i="4"/>
  <c r="M31" i="4"/>
  <c r="K31" i="4"/>
  <c r="G31" i="4"/>
  <c r="AN30" i="4"/>
  <c r="O30" i="4"/>
  <c r="M30" i="4"/>
  <c r="K30" i="4"/>
  <c r="G30" i="4"/>
  <c r="AN29" i="4"/>
  <c r="O29" i="4"/>
  <c r="M29" i="4"/>
  <c r="K29" i="4"/>
  <c r="G29" i="4"/>
  <c r="AN28" i="4"/>
  <c r="O28" i="4"/>
  <c r="M28" i="4"/>
  <c r="K28" i="4"/>
  <c r="G28" i="4"/>
  <c r="AN27" i="4"/>
  <c r="M27" i="4"/>
  <c r="K27" i="4"/>
  <c r="G27" i="4"/>
  <c r="AN26" i="4"/>
  <c r="O26" i="4"/>
  <c r="M26" i="4"/>
  <c r="K26" i="4"/>
  <c r="G26" i="4"/>
  <c r="AN25" i="4"/>
  <c r="O25" i="4"/>
  <c r="M25" i="4"/>
  <c r="K25" i="4"/>
  <c r="G25" i="4"/>
  <c r="AN24" i="4"/>
  <c r="O24" i="4"/>
  <c r="M24" i="4"/>
  <c r="K24" i="4"/>
  <c r="G24" i="4"/>
  <c r="AN23" i="4"/>
  <c r="O23" i="4"/>
  <c r="K23" i="4"/>
  <c r="G23" i="4"/>
  <c r="M16" i="4"/>
  <c r="M15" i="4"/>
  <c r="O14" i="4"/>
  <c r="O13" i="4"/>
  <c r="A3" i="4"/>
  <c r="AM453" i="4"/>
  <c r="AM29" i="3" s="1"/>
  <c r="AM28" i="3" s="1"/>
  <c r="BE454" i="4"/>
  <c r="AZ62" i="3"/>
  <c r="T320" i="4"/>
  <c r="AX321" i="4"/>
  <c r="AT790" i="4"/>
  <c r="AT789" i="4"/>
  <c r="AH451" i="4"/>
  <c r="AB566" i="4"/>
  <c r="AU74" i="3"/>
  <c r="AN451" i="4"/>
  <c r="AO566" i="4"/>
  <c r="AL566" i="4"/>
  <c r="AO451" i="4"/>
  <c r="AD451" i="4"/>
  <c r="AD320" i="4" s="1"/>
  <c r="R19" i="3"/>
  <c r="R18" i="3" s="1"/>
  <c r="BE504" i="4"/>
  <c r="BE521" i="4"/>
  <c r="BE525" i="4"/>
  <c r="BE131" i="4"/>
  <c r="BE135" i="4"/>
  <c r="BE139" i="4"/>
  <c r="BE143" i="4"/>
  <c r="BE147" i="4"/>
  <c r="BE152" i="4"/>
  <c r="BE156" i="4"/>
  <c r="BE160" i="4"/>
  <c r="BE164" i="4"/>
  <c r="BE168" i="4"/>
  <c r="BE172" i="4"/>
  <c r="BE176" i="4"/>
  <c r="BE180" i="4"/>
  <c r="BE184" i="4"/>
  <c r="BE188" i="4"/>
  <c r="BE192" i="4"/>
  <c r="BE196" i="4"/>
  <c r="BE200" i="4"/>
  <c r="BE204" i="4"/>
  <c r="BE208" i="4"/>
  <c r="BE212" i="4"/>
  <c r="BE216" i="4"/>
  <c r="BE220" i="4"/>
  <c r="BE225" i="4"/>
  <c r="BE229" i="4"/>
  <c r="BE233" i="4"/>
  <c r="BE237" i="4"/>
  <c r="BE241" i="4"/>
  <c r="BE245" i="4"/>
  <c r="BE249" i="4"/>
  <c r="BE253" i="4"/>
  <c r="BE257" i="4"/>
  <c r="BE261" i="4"/>
  <c r="BE547" i="4"/>
  <c r="AV557" i="4"/>
  <c r="AV58" i="3" s="1"/>
  <c r="BE17" i="4"/>
  <c r="BE21" i="4"/>
  <c r="BE54" i="4"/>
  <c r="BE58" i="4"/>
  <c r="BE62" i="4"/>
  <c r="BE66" i="4"/>
  <c r="BE70" i="4"/>
  <c r="BE91" i="4"/>
  <c r="BE95" i="4"/>
  <c r="BE99" i="4"/>
  <c r="BE103" i="4"/>
  <c r="BE270" i="4"/>
  <c r="BE274" i="4"/>
  <c r="BE287" i="4"/>
  <c r="BE291" i="4"/>
  <c r="BE328" i="4"/>
  <c r="BE348" i="4"/>
  <c r="BE334" i="4"/>
  <c r="BE338" i="4"/>
  <c r="BE341" i="4"/>
  <c r="BE346" i="4"/>
  <c r="BE389" i="4"/>
  <c r="BE394" i="4"/>
  <c r="BE398" i="4"/>
  <c r="BE402" i="4"/>
  <c r="BE406" i="4"/>
  <c r="BE410" i="4"/>
  <c r="BE414" i="4"/>
  <c r="BE418" i="4"/>
  <c r="BE449" i="4"/>
  <c r="AX566" i="4"/>
  <c r="N566" i="4"/>
  <c r="AS19" i="3"/>
  <c r="AM557" i="4"/>
  <c r="AM58" i="3" s="1"/>
  <c r="AT566" i="4"/>
  <c r="N790" i="4"/>
  <c r="N789" i="4"/>
  <c r="AH790" i="4"/>
  <c r="AH789" i="4" s="1"/>
  <c r="AX451" i="4"/>
  <c r="AC451" i="4"/>
  <c r="AC320" i="4" s="1"/>
  <c r="AK321" i="4"/>
  <c r="Z566" i="4"/>
  <c r="AH321" i="4"/>
  <c r="V321" i="4"/>
  <c r="AO790" i="4"/>
  <c r="AO789" i="4" s="1"/>
  <c r="AX62" i="3"/>
  <c r="P320" i="4"/>
  <c r="AN321" i="4"/>
  <c r="AS451" i="4"/>
  <c r="BE505" i="4"/>
  <c r="BE517" i="4"/>
  <c r="BE522" i="4"/>
  <c r="BE618" i="4"/>
  <c r="BE626" i="4"/>
  <c r="BE630" i="4"/>
  <c r="BE652" i="4"/>
  <c r="BE656" i="4"/>
  <c r="BE689" i="4"/>
  <c r="BE693" i="4"/>
  <c r="BE697" i="4"/>
  <c r="BE703" i="4"/>
  <c r="BE713" i="4"/>
  <c r="BE726" i="4"/>
  <c r="BE730" i="4"/>
  <c r="BE738" i="4"/>
  <c r="BE742" i="4"/>
  <c r="BE751" i="4"/>
  <c r="BE755" i="4"/>
  <c r="BE796" i="4"/>
  <c r="BE804" i="4"/>
  <c r="BE856" i="4"/>
  <c r="BE865" i="4"/>
  <c r="BE918" i="4"/>
  <c r="BE942" i="4"/>
  <c r="BE956" i="4"/>
  <c r="BE960" i="4"/>
  <c r="BE964" i="4"/>
  <c r="BE973" i="4"/>
  <c r="BE968" i="4"/>
  <c r="BE979" i="4"/>
  <c r="BE981" i="4"/>
  <c r="W557" i="4"/>
  <c r="W58" i="3" s="1"/>
  <c r="AQ557" i="4"/>
  <c r="AQ58" i="3" s="1"/>
  <c r="AD321" i="4"/>
  <c r="BC790" i="4"/>
  <c r="BC789" i="4" s="1"/>
  <c r="M790" i="4"/>
  <c r="M789" i="4" s="1"/>
  <c r="AP75" i="3"/>
  <c r="AP74" i="3"/>
  <c r="BE34" i="4"/>
  <c r="BE136" i="4"/>
  <c r="BE140" i="4"/>
  <c r="BE153" i="4"/>
  <c r="BE157" i="4"/>
  <c r="BE165" i="4"/>
  <c r="BE169" i="4"/>
  <c r="BE177" i="4"/>
  <c r="BE185" i="4"/>
  <c r="BE189" i="4"/>
  <c r="BE201" i="4"/>
  <c r="BE205" i="4"/>
  <c r="BE213" i="4"/>
  <c r="BE217" i="4"/>
  <c r="BE226" i="4"/>
  <c r="BE234" i="4"/>
  <c r="BE238" i="4"/>
  <c r="BE250" i="4"/>
  <c r="BE254" i="4"/>
  <c r="BE262" i="4"/>
  <c r="BE542" i="4"/>
  <c r="BE558" i="4"/>
  <c r="S557" i="4"/>
  <c r="BE572" i="4"/>
  <c r="BE811" i="4"/>
  <c r="BE836" i="4"/>
  <c r="AY321" i="4"/>
  <c r="Y790" i="4"/>
  <c r="Y789" i="4" s="1"/>
  <c r="Z790" i="4"/>
  <c r="Z789" i="4" s="1"/>
  <c r="AL75" i="3"/>
  <c r="AL74" i="3"/>
  <c r="AO62" i="3"/>
  <c r="BE18" i="4"/>
  <c r="BE55" i="4"/>
  <c r="BE67" i="4"/>
  <c r="BE92" i="4"/>
  <c r="BE100" i="4"/>
  <c r="BE104" i="4"/>
  <c r="BE108" i="4"/>
  <c r="BE267" i="4"/>
  <c r="BE271" i="4"/>
  <c r="BE275" i="4"/>
  <c r="BE279" i="4"/>
  <c r="BE284" i="4"/>
  <c r="BE288" i="4"/>
  <c r="BE292" i="4"/>
  <c r="BE296" i="4"/>
  <c r="BE329" i="4"/>
  <c r="BE331" i="4"/>
  <c r="BE344" i="4"/>
  <c r="BE342" i="4"/>
  <c r="BE386" i="4"/>
  <c r="BE390" i="4"/>
  <c r="BE395" i="4"/>
  <c r="BE399" i="4"/>
  <c r="BE403" i="4"/>
  <c r="BE407" i="4"/>
  <c r="BE415" i="4"/>
  <c r="BE419" i="4"/>
  <c r="BE444" i="4"/>
  <c r="AA58" i="3"/>
  <c r="AA55" i="3" s="1"/>
  <c r="AA54" i="3" s="1"/>
  <c r="AE557" i="4"/>
  <c r="AE58" i="3" s="1"/>
  <c r="AI557" i="4"/>
  <c r="AI58" i="3" s="1"/>
  <c r="AO321" i="4"/>
  <c r="AU790" i="4"/>
  <c r="AU789" i="4"/>
  <c r="AK790" i="4"/>
  <c r="AK789" i="4" s="1"/>
  <c r="BC451" i="4"/>
  <c r="AT451" i="4"/>
  <c r="AT320" i="4" s="1"/>
  <c r="Y451" i="4"/>
  <c r="Y320" i="4" s="1"/>
  <c r="Z75" i="3"/>
  <c r="Z74" i="3"/>
  <c r="BA25" i="3"/>
  <c r="BA19" i="3" s="1"/>
  <c r="BC26" i="3"/>
  <c r="BC25" i="3"/>
  <c r="BC19" i="3"/>
  <c r="AY62" i="3"/>
  <c r="BC75" i="3"/>
  <c r="BC74" i="3" s="1"/>
  <c r="AO75" i="3"/>
  <c r="AO74" i="3" s="1"/>
  <c r="AD75" i="3"/>
  <c r="AD74" i="3"/>
  <c r="AX75" i="3"/>
  <c r="AX74" i="3" s="1"/>
  <c r="AX19" i="3"/>
  <c r="AX18" i="3" s="1"/>
  <c r="AC19" i="3"/>
  <c r="BE130" i="4"/>
  <c r="BE134" i="4"/>
  <c r="BE142" i="4"/>
  <c r="AR548" i="4"/>
  <c r="AR53" i="3" s="1"/>
  <c r="BE146" i="4"/>
  <c r="BE155" i="4"/>
  <c r="BE159" i="4"/>
  <c r="BE167" i="4"/>
  <c r="BE171" i="4"/>
  <c r="BE179" i="4"/>
  <c r="BE183" i="4"/>
  <c r="BE191" i="4"/>
  <c r="BE195" i="4"/>
  <c r="BE203" i="4"/>
  <c r="BE207" i="4"/>
  <c r="BE215" i="4"/>
  <c r="BE219" i="4"/>
  <c r="BE228" i="4"/>
  <c r="BE232" i="4"/>
  <c r="BE240" i="4"/>
  <c r="BE244" i="4"/>
  <c r="BE252" i="4"/>
  <c r="BE256" i="4"/>
  <c r="BE620" i="4"/>
  <c r="BE624" i="4"/>
  <c r="BE628" i="4"/>
  <c r="BE632" i="4"/>
  <c r="BE654" i="4"/>
  <c r="BE682" i="4"/>
  <c r="BE686" i="4"/>
  <c r="BE691" i="4"/>
  <c r="BE701" i="4"/>
  <c r="BE695" i="4"/>
  <c r="BE699" i="4"/>
  <c r="BE707" i="4"/>
  <c r="BE711" i="4"/>
  <c r="BE715" i="4"/>
  <c r="BE720" i="4"/>
  <c r="BE724" i="4"/>
  <c r="BE732" i="4"/>
  <c r="BE736" i="4"/>
  <c r="BE740" i="4"/>
  <c r="BE744" i="4"/>
  <c r="BE749" i="4"/>
  <c r="BE753" i="4"/>
  <c r="BE757" i="4"/>
  <c r="BE794" i="4"/>
  <c r="BE798" i="4"/>
  <c r="BE802" i="4"/>
  <c r="BE806" i="4"/>
  <c r="BE872" i="4"/>
  <c r="BE877" i="4"/>
  <c r="BE881" i="4"/>
  <c r="BE887" i="4"/>
  <c r="BE891" i="4"/>
  <c r="BE895" i="4"/>
  <c r="BE928" i="4"/>
  <c r="BE936" i="4"/>
  <c r="BE940" i="4"/>
  <c r="BE944" i="4"/>
  <c r="BE962" i="4"/>
  <c r="BE966" i="4"/>
  <c r="BE975" i="4"/>
  <c r="AL790" i="4"/>
  <c r="AL789" i="4"/>
  <c r="M75" i="3"/>
  <c r="M74" i="3" s="1"/>
  <c r="AN27" i="3"/>
  <c r="Y75" i="3"/>
  <c r="Y74" i="3"/>
  <c r="AT62" i="3"/>
  <c r="AF451" i="4"/>
  <c r="M321" i="4"/>
  <c r="AS320" i="4"/>
  <c r="R320" i="4"/>
  <c r="AZ566" i="4"/>
  <c r="X566" i="4"/>
  <c r="BA790" i="4"/>
  <c r="BA789" i="4"/>
  <c r="AG790" i="4"/>
  <c r="AG789" i="4" s="1"/>
  <c r="AD790" i="4"/>
  <c r="AD789" i="4"/>
  <c r="AX790" i="4"/>
  <c r="AX789" i="4" s="1"/>
  <c r="V790" i="4"/>
  <c r="V789" i="4" s="1"/>
  <c r="AW27" i="3"/>
  <c r="AL27" i="3"/>
  <c r="AG321" i="4"/>
  <c r="BA321" i="4"/>
  <c r="AG75" i="3"/>
  <c r="AG74" i="3" s="1"/>
  <c r="AO27" i="3"/>
  <c r="AD27" i="3"/>
  <c r="AH27" i="3"/>
  <c r="AK62" i="3"/>
  <c r="Z62" i="3"/>
  <c r="W455" i="4"/>
  <c r="W451" i="4" s="1"/>
  <c r="W31" i="3"/>
  <c r="W30" i="3" s="1"/>
  <c r="W27" i="3"/>
  <c r="W18" i="3" s="1"/>
  <c r="W922" i="4"/>
  <c r="W96" i="3"/>
  <c r="W95" i="3" s="1"/>
  <c r="AA982" i="4"/>
  <c r="AA101" i="3"/>
  <c r="AE452" i="4"/>
  <c r="AE451" i="4" s="1"/>
  <c r="AE29" i="3"/>
  <c r="AE28" i="3" s="1"/>
  <c r="AE983" i="4"/>
  <c r="BE129" i="4"/>
  <c r="BE133" i="4"/>
  <c r="BE137" i="4"/>
  <c r="BE145" i="4"/>
  <c r="BE149" i="4"/>
  <c r="BE154" i="4"/>
  <c r="BE158" i="4"/>
  <c r="BE162" i="4"/>
  <c r="BE166" i="4"/>
  <c r="BE170" i="4"/>
  <c r="BE174" i="4"/>
  <c r="BE178" i="4"/>
  <c r="BE182" i="4"/>
  <c r="BE186" i="4"/>
  <c r="BE194" i="4"/>
  <c r="BE198" i="4"/>
  <c r="BE202" i="4"/>
  <c r="BE206" i="4"/>
  <c r="BE210" i="4"/>
  <c r="BE214" i="4"/>
  <c r="BE218" i="4"/>
  <c r="BE222" i="4"/>
  <c r="BE227" i="4"/>
  <c r="BE231" i="4"/>
  <c r="BE235" i="4"/>
  <c r="BE239" i="4"/>
  <c r="BE243" i="4"/>
  <c r="BE247" i="4"/>
  <c r="BE251" i="4"/>
  <c r="BE255" i="4"/>
  <c r="BE259" i="4"/>
  <c r="BE263" i="4"/>
  <c r="BE619" i="4"/>
  <c r="BE623" i="4"/>
  <c r="BE627" i="4"/>
  <c r="BE631" i="4"/>
  <c r="BE653" i="4"/>
  <c r="BE657" i="4"/>
  <c r="BE661" i="4"/>
  <c r="BE664" i="4"/>
  <c r="BE681" i="4"/>
  <c r="BE685" i="4"/>
  <c r="BE690" i="4"/>
  <c r="BE694" i="4"/>
  <c r="BE706" i="4"/>
  <c r="BE698" i="4"/>
  <c r="BE704" i="4"/>
  <c r="BE710" i="4"/>
  <c r="BE714" i="4"/>
  <c r="BE719" i="4"/>
  <c r="BE723" i="4"/>
  <c r="BE727" i="4"/>
  <c r="BE731" i="4"/>
  <c r="BE735" i="4"/>
  <c r="BE739" i="4"/>
  <c r="BE743" i="4"/>
  <c r="BE748" i="4"/>
  <c r="BE752" i="4"/>
  <c r="BE756" i="4"/>
  <c r="BE797" i="4"/>
  <c r="BE801" i="4"/>
  <c r="BE805" i="4"/>
  <c r="BE857" i="4"/>
  <c r="BE880" i="4"/>
  <c r="BE890" i="4"/>
  <c r="BE894" i="4"/>
  <c r="BE919" i="4"/>
  <c r="BE935" i="4"/>
  <c r="BE939" i="4"/>
  <c r="BE943" i="4"/>
  <c r="BE957" i="4"/>
  <c r="BE961" i="4"/>
  <c r="BE965" i="4"/>
  <c r="BE974" i="4"/>
  <c r="BE976" i="4"/>
  <c r="BE969" i="4"/>
  <c r="BE971" i="4"/>
  <c r="W460" i="4"/>
  <c r="W35" i="3"/>
  <c r="W34" i="3"/>
  <c r="AA452" i="4"/>
  <c r="AA29" i="3"/>
  <c r="AA28" i="3"/>
  <c r="AE455" i="4"/>
  <c r="AE31" i="3"/>
  <c r="AE30" i="3" s="1"/>
  <c r="AE922" i="4"/>
  <c r="AE96" i="3"/>
  <c r="AE95" i="3"/>
  <c r="AI452" i="4"/>
  <c r="AI29" i="3"/>
  <c r="AI28" i="3"/>
  <c r="AI27" i="3" s="1"/>
  <c r="AM455" i="4"/>
  <c r="AM31" i="3"/>
  <c r="AM30" i="3"/>
  <c r="AM982" i="4"/>
  <c r="AM101" i="3" s="1"/>
  <c r="AV922" i="4"/>
  <c r="X320" i="4"/>
  <c r="AZ321" i="4"/>
  <c r="AC75" i="3"/>
  <c r="AC74" i="3" s="1"/>
  <c r="AW451" i="4"/>
  <c r="AL451" i="4"/>
  <c r="AB451" i="4"/>
  <c r="AH75" i="3"/>
  <c r="AH74" i="3" s="1"/>
  <c r="N75" i="3"/>
  <c r="N74" i="3" s="1"/>
  <c r="AU27" i="3"/>
  <c r="AV455" i="4"/>
  <c r="AV31" i="3"/>
  <c r="AV30" i="3" s="1"/>
  <c r="AN807" i="4"/>
  <c r="AN790" i="4"/>
  <c r="AN789" i="4" s="1"/>
  <c r="AN79" i="3"/>
  <c r="AN78" i="3"/>
  <c r="AN75" i="3" s="1"/>
  <c r="AN74" i="3" s="1"/>
  <c r="AI983" i="4"/>
  <c r="AJ982" i="4"/>
  <c r="AJ101" i="3" s="1"/>
  <c r="BE15" i="4"/>
  <c r="BE52" i="4"/>
  <c r="BE56" i="4"/>
  <c r="BE60" i="4"/>
  <c r="BE64" i="4"/>
  <c r="BE68" i="4"/>
  <c r="BE89" i="4"/>
  <c r="BE93" i="4"/>
  <c r="BE97" i="4"/>
  <c r="BE101" i="4"/>
  <c r="BE105" i="4"/>
  <c r="BE109" i="4"/>
  <c r="BE268" i="4"/>
  <c r="BE272" i="4"/>
  <c r="BE276" i="4"/>
  <c r="BE280" i="4"/>
  <c r="BE285" i="4"/>
  <c r="BE289" i="4"/>
  <c r="BE281" i="4" s="1"/>
  <c r="BE293" i="4"/>
  <c r="BE297" i="4"/>
  <c r="BE326" i="4"/>
  <c r="BE330" i="4"/>
  <c r="BE332" i="4"/>
  <c r="BE336" i="4"/>
  <c r="BE339" i="4"/>
  <c r="BE343" i="4"/>
  <c r="BE387" i="4"/>
  <c r="BE396" i="4"/>
  <c r="BE400" i="4"/>
  <c r="BE404" i="4"/>
  <c r="BE408" i="4"/>
  <c r="BE412" i="4"/>
  <c r="BE416" i="4"/>
  <c r="BE445" i="4"/>
  <c r="BE559" i="4"/>
  <c r="BE573" i="4"/>
  <c r="BE579" i="4"/>
  <c r="BE823" i="4"/>
  <c r="BE833" i="4"/>
  <c r="BE842" i="4"/>
  <c r="BE983" i="4"/>
  <c r="S982" i="4"/>
  <c r="AA455" i="4"/>
  <c r="AA31" i="3"/>
  <c r="AA30" i="3"/>
  <c r="AA922" i="4"/>
  <c r="AA96" i="3"/>
  <c r="AA95" i="3" s="1"/>
  <c r="AE460" i="4"/>
  <c r="AE35" i="3"/>
  <c r="AE34" i="3" s="1"/>
  <c r="AI455" i="4"/>
  <c r="AI31" i="3"/>
  <c r="AI30" i="3" s="1"/>
  <c r="AQ452" i="4"/>
  <c r="AQ29" i="3"/>
  <c r="AQ28" i="3"/>
  <c r="AZ451" i="4"/>
  <c r="U62" i="3"/>
  <c r="BA27" i="3"/>
  <c r="AG27" i="3"/>
  <c r="AG18" i="3" s="1"/>
  <c r="M27" i="3"/>
  <c r="AL19" i="3"/>
  <c r="AU451" i="4"/>
  <c r="AM452" i="4"/>
  <c r="AQ922" i="4"/>
  <c r="AQ96" i="3"/>
  <c r="AQ95" i="3"/>
  <c r="AG62" i="3"/>
  <c r="AT75" i="3"/>
  <c r="AT74" i="3"/>
  <c r="BD451" i="4"/>
  <c r="AR982" i="4"/>
  <c r="AR101" i="3"/>
  <c r="AA460" i="4"/>
  <c r="AA35" i="3"/>
  <c r="AA34" i="3" s="1"/>
  <c r="AI460" i="4"/>
  <c r="AI35" i="3"/>
  <c r="AI34" i="3" s="1"/>
  <c r="AI922" i="4"/>
  <c r="AI96" i="3"/>
  <c r="AI95" i="3"/>
  <c r="AM922" i="4"/>
  <c r="AM96" i="3"/>
  <c r="AM95" i="3" s="1"/>
  <c r="AV452" i="4"/>
  <c r="AV29" i="3"/>
  <c r="AV28" i="3" s="1"/>
  <c r="AV27" i="3" s="1"/>
  <c r="AY566" i="4"/>
  <c r="Y566" i="4"/>
  <c r="AB321" i="4"/>
  <c r="U790" i="4"/>
  <c r="U789" i="4" s="1"/>
  <c r="V75" i="3"/>
  <c r="V74" i="3" s="1"/>
  <c r="N62" i="3"/>
  <c r="BC27" i="3"/>
  <c r="AT27" i="3"/>
  <c r="Y27" i="3"/>
  <c r="AK320" i="4"/>
  <c r="N451" i="4"/>
  <c r="AZ19" i="3"/>
  <c r="AS74" i="3"/>
  <c r="BA32" i="3"/>
  <c r="BA451" i="4"/>
  <c r="AR451" i="4"/>
  <c r="AG451" i="4"/>
  <c r="AG320" i="4" s="1"/>
  <c r="V451" i="4"/>
  <c r="M451" i="4"/>
  <c r="AF27" i="3"/>
  <c r="AQ954" i="4"/>
  <c r="AQ100" i="3" s="1"/>
  <c r="BE290" i="4"/>
  <c r="BE53" i="4"/>
  <c r="BE61" i="4"/>
  <c r="BE65" i="4"/>
  <c r="BE90" i="4"/>
  <c r="BE98" i="4"/>
  <c r="BE110" i="4"/>
  <c r="BE269" i="4"/>
  <c r="BE277" i="4"/>
  <c r="BE282" i="4"/>
  <c r="BE286" i="4"/>
  <c r="BE294" i="4"/>
  <c r="BE405" i="4"/>
  <c r="BE824" i="4"/>
  <c r="BE829" i="4"/>
  <c r="BE834" i="4"/>
  <c r="BE843" i="4"/>
  <c r="BE955" i="4"/>
  <c r="AA954" i="4"/>
  <c r="AA100" i="3" s="1"/>
  <c r="AE954" i="4"/>
  <c r="AE100" i="3" s="1"/>
  <c r="AI954" i="4"/>
  <c r="AI100" i="3"/>
  <c r="AM954" i="4"/>
  <c r="AM100" i="3" s="1"/>
  <c r="AV100" i="3"/>
  <c r="S946" i="4"/>
  <c r="BE498" i="4"/>
  <c r="BE503" i="4"/>
  <c r="BE515" i="4"/>
  <c r="BE520" i="4"/>
  <c r="BE524" i="4"/>
  <c r="AM946" i="4"/>
  <c r="AM99" i="3"/>
  <c r="AV946" i="4"/>
  <c r="AV99" i="3" s="1"/>
  <c r="AE947" i="4"/>
  <c r="AF946" i="4"/>
  <c r="AF99" i="3" s="1"/>
  <c r="AI947" i="4"/>
  <c r="I112" i="4"/>
  <c r="I12" i="4" s="1"/>
  <c r="AQ947" i="4"/>
  <c r="AR953" i="4"/>
  <c r="AQ953" i="4"/>
  <c r="H946" i="4"/>
  <c r="H925" i="4" s="1"/>
  <c r="AA946" i="4"/>
  <c r="AA99" i="3" s="1"/>
  <c r="AA897" i="4"/>
  <c r="AA94" i="3" s="1"/>
  <c r="G897" i="4"/>
  <c r="AR98" i="3"/>
  <c r="AI898" i="4"/>
  <c r="AI927" i="4"/>
  <c r="AJ926" i="4"/>
  <c r="AJ98" i="3" s="1"/>
  <c r="AM897" i="4"/>
  <c r="AM94" i="3" s="1"/>
  <c r="AQ898" i="4"/>
  <c r="AR897" i="4"/>
  <c r="AR94" i="3"/>
  <c r="AM926" i="4"/>
  <c r="AM98" i="3" s="1"/>
  <c r="O926" i="4"/>
  <c r="AA926" i="4"/>
  <c r="AA98" i="3"/>
  <c r="AE898" i="4"/>
  <c r="AE927" i="4"/>
  <c r="S897" i="4"/>
  <c r="BE924" i="4"/>
  <c r="BE923" i="4" s="1"/>
  <c r="BE922" i="4" s="1"/>
  <c r="S923" i="4"/>
  <c r="S922" i="4"/>
  <c r="AQ93" i="3"/>
  <c r="AI884" i="4"/>
  <c r="AI93" i="3" s="1"/>
  <c r="S884" i="4"/>
  <c r="AA884" i="4"/>
  <c r="AA93" i="3" s="1"/>
  <c r="AE884" i="4"/>
  <c r="AE93" i="3" s="1"/>
  <c r="AM884" i="4"/>
  <c r="AM93" i="3"/>
  <c r="AV873" i="4"/>
  <c r="AV91" i="3" s="1"/>
  <c r="AI883" i="4"/>
  <c r="AI882" i="4"/>
  <c r="AI92" i="3" s="1"/>
  <c r="AJ882" i="4"/>
  <c r="AJ92" i="3"/>
  <c r="AQ883" i="4"/>
  <c r="AQ882" i="4" s="1"/>
  <c r="AQ92" i="3" s="1"/>
  <c r="AR882" i="4"/>
  <c r="AR92" i="3"/>
  <c r="AI873" i="4"/>
  <c r="AI91" i="3" s="1"/>
  <c r="O531" i="4"/>
  <c r="BE874" i="4"/>
  <c r="S873" i="4"/>
  <c r="AA873" i="4"/>
  <c r="AA91" i="3" s="1"/>
  <c r="AQ873" i="4"/>
  <c r="AQ91" i="3" s="1"/>
  <c r="AV540" i="4"/>
  <c r="AV50" i="3" s="1"/>
  <c r="W873" i="4"/>
  <c r="W91" i="3"/>
  <c r="AE873" i="4"/>
  <c r="AE91" i="3" s="1"/>
  <c r="AM869" i="4"/>
  <c r="AM90" i="3"/>
  <c r="AA869" i="4"/>
  <c r="AA90" i="3"/>
  <c r="AV860" i="4"/>
  <c r="AV89" i="3" s="1"/>
  <c r="AR869" i="4"/>
  <c r="AR90" i="3" s="1"/>
  <c r="AV447" i="4"/>
  <c r="AV812" i="4"/>
  <c r="AV80" i="3" s="1"/>
  <c r="AE869" i="4"/>
  <c r="AE90" i="3"/>
  <c r="AI870" i="4"/>
  <c r="S869" i="4"/>
  <c r="W860" i="4"/>
  <c r="W89" i="3"/>
  <c r="AA860" i="4"/>
  <c r="AA89" i="3" s="1"/>
  <c r="S860" i="4"/>
  <c r="AE860" i="4"/>
  <c r="AE89" i="3" s="1"/>
  <c r="AI860" i="4"/>
  <c r="AI89" i="3"/>
  <c r="O846" i="4"/>
  <c r="AV577" i="4"/>
  <c r="AV66" i="3" s="1"/>
  <c r="G849" i="4"/>
  <c r="AM849" i="4"/>
  <c r="AM88" i="3" s="1"/>
  <c r="O633" i="4"/>
  <c r="W846" i="4"/>
  <c r="W87" i="3" s="1"/>
  <c r="AA849" i="4"/>
  <c r="AA88" i="3"/>
  <c r="AE849" i="4"/>
  <c r="AE88" i="3" s="1"/>
  <c r="AQ846" i="4"/>
  <c r="AQ87" i="3" s="1"/>
  <c r="K849" i="4"/>
  <c r="K845" i="4" s="1"/>
  <c r="S849" i="4"/>
  <c r="AA846" i="4"/>
  <c r="AA87" i="3"/>
  <c r="AE846" i="4"/>
  <c r="AE87" i="3" s="1"/>
  <c r="AI849" i="4"/>
  <c r="AI88" i="3" s="1"/>
  <c r="AV518" i="4"/>
  <c r="AV43" i="3" s="1"/>
  <c r="AV545" i="4"/>
  <c r="AV52" i="3"/>
  <c r="AV581" i="4"/>
  <c r="AV67" i="3" s="1"/>
  <c r="AV687" i="4"/>
  <c r="AV70" i="3"/>
  <c r="AV846" i="4"/>
  <c r="AV87" i="3" s="1"/>
  <c r="W816" i="4"/>
  <c r="W81" i="3" s="1"/>
  <c r="AA816" i="4"/>
  <c r="AA81" i="3"/>
  <c r="AV825" i="4"/>
  <c r="AV83" i="3"/>
  <c r="AV830" i="4"/>
  <c r="AV84" i="3" s="1"/>
  <c r="W79" i="3"/>
  <c r="W819" i="4"/>
  <c r="W82" i="3" s="1"/>
  <c r="AA808" i="4"/>
  <c r="AA79" i="3"/>
  <c r="AA819" i="4"/>
  <c r="AA82" i="3" s="1"/>
  <c r="AE812" i="4"/>
  <c r="AE80" i="3" s="1"/>
  <c r="AI812" i="4"/>
  <c r="O825" i="4"/>
  <c r="S812" i="4"/>
  <c r="S837" i="4"/>
  <c r="AE816" i="4"/>
  <c r="AE81" i="3" s="1"/>
  <c r="AE830" i="4"/>
  <c r="AE84" i="3" s="1"/>
  <c r="AI819" i="4"/>
  <c r="AI82" i="3"/>
  <c r="AQ80" i="3"/>
  <c r="G812" i="4"/>
  <c r="G837" i="4"/>
  <c r="AI817" i="4"/>
  <c r="AI816" i="4" s="1"/>
  <c r="AI81" i="3" s="1"/>
  <c r="AJ816" i="4"/>
  <c r="AJ81" i="3" s="1"/>
  <c r="AE826" i="4"/>
  <c r="AE825" i="4"/>
  <c r="AE83" i="3"/>
  <c r="AF825" i="4"/>
  <c r="AF83" i="3"/>
  <c r="AI838" i="4"/>
  <c r="AI837" i="4" s="1"/>
  <c r="AI85" i="3"/>
  <c r="AJ837" i="4"/>
  <c r="AJ85" i="3" s="1"/>
  <c r="S816" i="4"/>
  <c r="W830" i="4"/>
  <c r="W84" i="3" s="1"/>
  <c r="AA825" i="4"/>
  <c r="AA83" i="3"/>
  <c r="AA830" i="4"/>
  <c r="AA84" i="3" s="1"/>
  <c r="AA78" i="3" s="1"/>
  <c r="AE808" i="4"/>
  <c r="AE79" i="3"/>
  <c r="AE819" i="4"/>
  <c r="AE82" i="3" s="1"/>
  <c r="AI808" i="4"/>
  <c r="AI79" i="3" s="1"/>
  <c r="AI830" i="4"/>
  <c r="AI84" i="3" s="1"/>
  <c r="AM819" i="4"/>
  <c r="AM82" i="3"/>
  <c r="AV819" i="4"/>
  <c r="AV82" i="3" s="1"/>
  <c r="AQ817" i="4"/>
  <c r="AQ816" i="4" s="1"/>
  <c r="AQ81" i="3"/>
  <c r="AM825" i="4"/>
  <c r="AM83" i="3"/>
  <c r="AI826" i="4"/>
  <c r="AI825" i="4" s="1"/>
  <c r="AI83" i="3" s="1"/>
  <c r="AJ825" i="4"/>
  <c r="AJ83" i="3" s="1"/>
  <c r="AQ838" i="4"/>
  <c r="AQ826" i="4"/>
  <c r="O837" i="4"/>
  <c r="S808" i="4"/>
  <c r="BE820" i="4"/>
  <c r="W812" i="4"/>
  <c r="W80" i="3" s="1"/>
  <c r="W837" i="4"/>
  <c r="W85" i="3"/>
  <c r="W78" i="3" s="1"/>
  <c r="AA812" i="4"/>
  <c r="AA80" i="3"/>
  <c r="AA837" i="4"/>
  <c r="AA85" i="3" s="1"/>
  <c r="AE838" i="4"/>
  <c r="BE831" i="4"/>
  <c r="S830" i="4"/>
  <c r="AM812" i="4"/>
  <c r="AM80" i="3" s="1"/>
  <c r="AM837" i="4"/>
  <c r="AM85" i="3" s="1"/>
  <c r="AQ819" i="4"/>
  <c r="AQ82" i="3"/>
  <c r="AQ508" i="4"/>
  <c r="AQ506" i="4" s="1"/>
  <c r="AQ41" i="3" s="1"/>
  <c r="AV13" i="4"/>
  <c r="AV10" i="3" s="1"/>
  <c r="AE496" i="4"/>
  <c r="AE39" i="3" s="1"/>
  <c r="AE545" i="4"/>
  <c r="AE52" i="3"/>
  <c r="G808" i="4"/>
  <c r="AQ540" i="4"/>
  <c r="AQ50" i="3"/>
  <c r="AE508" i="4"/>
  <c r="AE506" i="4"/>
  <c r="AE41" i="3" s="1"/>
  <c r="W496" i="4"/>
  <c r="W39" i="3" s="1"/>
  <c r="W540" i="4"/>
  <c r="W50" i="3" s="1"/>
  <c r="AE633" i="4"/>
  <c r="AE68" i="3"/>
  <c r="AE687" i="4"/>
  <c r="AE70" i="3" s="1"/>
  <c r="AM809" i="4"/>
  <c r="AM808" i="4"/>
  <c r="AM79" i="3" s="1"/>
  <c r="AM540" i="4"/>
  <c r="AM50" i="3" s="1"/>
  <c r="AA633" i="4"/>
  <c r="AA68" i="3"/>
  <c r="AA687" i="4"/>
  <c r="AA70" i="3" s="1"/>
  <c r="AQ72" i="4"/>
  <c r="AQ12" i="3" s="1"/>
  <c r="AQ281" i="4"/>
  <c r="AQ16" i="3"/>
  <c r="AQ518" i="4"/>
  <c r="AQ43" i="3" s="1"/>
  <c r="AQ568" i="4"/>
  <c r="G499" i="4"/>
  <c r="O552" i="4"/>
  <c r="O551" i="4" s="1"/>
  <c r="BE20" i="4"/>
  <c r="BE265" i="4"/>
  <c r="BE319" i="4"/>
  <c r="BE327" i="4"/>
  <c r="BE347" i="4"/>
  <c r="BE337" i="4"/>
  <c r="BE340" i="4"/>
  <c r="BE388" i="4"/>
  <c r="BE393" i="4"/>
  <c r="BE401" i="4"/>
  <c r="BE413" i="4"/>
  <c r="BE417" i="4"/>
  <c r="BE570" i="4"/>
  <c r="BE574" i="4"/>
  <c r="BE580" i="4"/>
  <c r="BE858" i="4"/>
  <c r="BE862" i="4"/>
  <c r="BE866" i="4"/>
  <c r="BE885" i="4"/>
  <c r="BE889" i="4"/>
  <c r="BE892" i="4"/>
  <c r="BE896" i="4"/>
  <c r="BE920" i="4"/>
  <c r="W70" i="3"/>
  <c r="M13" i="4"/>
  <c r="M10" i="3" s="1"/>
  <c r="BE855" i="4"/>
  <c r="BE859" i="4"/>
  <c r="BE867" i="4"/>
  <c r="BE876" i="4"/>
  <c r="BE879" i="4"/>
  <c r="BE886" i="4"/>
  <c r="BE884" i="4" s="1"/>
  <c r="BE893" i="4"/>
  <c r="BE921" i="4"/>
  <c r="AI577" i="4"/>
  <c r="AI66" i="3"/>
  <c r="AI792" i="4"/>
  <c r="AM577" i="4"/>
  <c r="AM66" i="3" s="1"/>
  <c r="AQ565" i="4"/>
  <c r="AQ564" i="4" s="1"/>
  <c r="AQ61" i="3" s="1"/>
  <c r="AR564" i="4"/>
  <c r="AR61" i="3" s="1"/>
  <c r="M582" i="4"/>
  <c r="M581" i="4"/>
  <c r="AQ634" i="4"/>
  <c r="AE666" i="4"/>
  <c r="AE665" i="4" s="1"/>
  <c r="AF665" i="4"/>
  <c r="AF69" i="3" s="1"/>
  <c r="AQ718" i="4"/>
  <c r="AE761" i="4"/>
  <c r="BE578" i="4"/>
  <c r="S577" i="4"/>
  <c r="BE718" i="4"/>
  <c r="S746" i="4"/>
  <c r="BE569" i="4"/>
  <c r="S568" i="4"/>
  <c r="S567" i="4" s="1"/>
  <c r="S760" i="4"/>
  <c r="BE793" i="4"/>
  <c r="S792" i="4"/>
  <c r="S791" i="4"/>
  <c r="W581" i="4"/>
  <c r="W67" i="3" s="1"/>
  <c r="W717" i="4"/>
  <c r="W71" i="3" s="1"/>
  <c r="W746" i="4"/>
  <c r="W72" i="3" s="1"/>
  <c r="AA581" i="4"/>
  <c r="AA67" i="3" s="1"/>
  <c r="AA717" i="4"/>
  <c r="AA71" i="3" s="1"/>
  <c r="AA746" i="4"/>
  <c r="AA72" i="3"/>
  <c r="AE13" i="4"/>
  <c r="AE10" i="3" s="1"/>
  <c r="AE22" i="4"/>
  <c r="AE11" i="3"/>
  <c r="AE150" i="4"/>
  <c r="AE14" i="3" s="1"/>
  <c r="AE223" i="4"/>
  <c r="AE15" i="3" s="1"/>
  <c r="AE391" i="4"/>
  <c r="AE23" i="3" s="1"/>
  <c r="AE491" i="4"/>
  <c r="AE487" i="4"/>
  <c r="AE38" i="3" s="1"/>
  <c r="AE36" i="3" s="1"/>
  <c r="AE581" i="4"/>
  <c r="AE67" i="3"/>
  <c r="AE717" i="4"/>
  <c r="AE71" i="3" s="1"/>
  <c r="AE746" i="4"/>
  <c r="AE72" i="3" s="1"/>
  <c r="AI568" i="4"/>
  <c r="AI567" i="4" s="1"/>
  <c r="AI687" i="4"/>
  <c r="AI70" i="3" s="1"/>
  <c r="AQ792" i="4"/>
  <c r="AQ77" i="3" s="1"/>
  <c r="AV717" i="4"/>
  <c r="AV71" i="3"/>
  <c r="AV746" i="4"/>
  <c r="AV72" i="3"/>
  <c r="G531" i="4"/>
  <c r="AM582" i="4"/>
  <c r="BE582" i="4" s="1"/>
  <c r="G633" i="4"/>
  <c r="AI666" i="4"/>
  <c r="AJ665" i="4"/>
  <c r="AJ69" i="3" s="1"/>
  <c r="AI761" i="4"/>
  <c r="AE565" i="4"/>
  <c r="AE564" i="4" s="1"/>
  <c r="AE552" i="4" s="1"/>
  <c r="AE551" i="4" s="1"/>
  <c r="AF564" i="4"/>
  <c r="AF61" i="3" s="1"/>
  <c r="AF55" i="3" s="1"/>
  <c r="AF54" i="3" s="1"/>
  <c r="W577" i="4"/>
  <c r="W66" i="3"/>
  <c r="W73" i="3"/>
  <c r="W792" i="4"/>
  <c r="AA447" i="4"/>
  <c r="AA499" i="4"/>
  <c r="AA40" i="3" s="1"/>
  <c r="AA577" i="4"/>
  <c r="AA66" i="3" s="1"/>
  <c r="AA760" i="4"/>
  <c r="AA73" i="3" s="1"/>
  <c r="AA792" i="4"/>
  <c r="AE577" i="4"/>
  <c r="AE66" i="3"/>
  <c r="AI323" i="4"/>
  <c r="AI21" i="3"/>
  <c r="AI447" i="4"/>
  <c r="AI508" i="4"/>
  <c r="AI506" i="4" s="1"/>
  <c r="AI41" i="3" s="1"/>
  <c r="AI717" i="4"/>
  <c r="AI71" i="3"/>
  <c r="AI746" i="4"/>
  <c r="AI72" i="3" s="1"/>
  <c r="AM568" i="4"/>
  <c r="AM64" i="3" s="1"/>
  <c r="AV568" i="4"/>
  <c r="AV567" i="4" s="1"/>
  <c r="AN112" i="4"/>
  <c r="AN13" i="3" s="1"/>
  <c r="O420" i="4"/>
  <c r="O512" i="4"/>
  <c r="O526" i="4"/>
  <c r="AI565" i="4"/>
  <c r="AI564" i="4"/>
  <c r="AI61" i="3" s="1"/>
  <c r="AJ564" i="4"/>
  <c r="AJ61" i="3" s="1"/>
  <c r="AI634" i="4"/>
  <c r="AJ633" i="4"/>
  <c r="AJ68" i="3" s="1"/>
  <c r="O665" i="4"/>
  <c r="AQ673" i="4"/>
  <c r="S491" i="4"/>
  <c r="S487" i="4" s="1"/>
  <c r="S548" i="4"/>
  <c r="BE563" i="4"/>
  <c r="BE562" i="4"/>
  <c r="S562" i="4"/>
  <c r="BE688" i="4"/>
  <c r="W323" i="4"/>
  <c r="W322" i="4" s="1"/>
  <c r="W545" i="4"/>
  <c r="W52" i="3" s="1"/>
  <c r="W568" i="4"/>
  <c r="W665" i="4"/>
  <c r="W69" i="3" s="1"/>
  <c r="AA545" i="4"/>
  <c r="AA52" i="3" s="1"/>
  <c r="AA568" i="4"/>
  <c r="AA665" i="4"/>
  <c r="AA69" i="3" s="1"/>
  <c r="AE568" i="4"/>
  <c r="AE792" i="4"/>
  <c r="AI581" i="4"/>
  <c r="AI67" i="3" s="1"/>
  <c r="AM281" i="4"/>
  <c r="AM16" i="3" s="1"/>
  <c r="AM508" i="4"/>
  <c r="AM506" i="4"/>
  <c r="AM41" i="3" s="1"/>
  <c r="AQ577" i="4"/>
  <c r="AQ66" i="3" s="1"/>
  <c r="AV72" i="4"/>
  <c r="AV12" i="3"/>
  <c r="AV633" i="4"/>
  <c r="AV68" i="3" s="1"/>
  <c r="AV792" i="4"/>
  <c r="BC458" i="4"/>
  <c r="AE113" i="4"/>
  <c r="AE112" i="4"/>
  <c r="AE13" i="3" s="1"/>
  <c r="AF112" i="4"/>
  <c r="AF13" i="3"/>
  <c r="AI115" i="4"/>
  <c r="AI112" i="4" s="1"/>
  <c r="AI13" i="3" s="1"/>
  <c r="AJ112" i="4"/>
  <c r="AJ13" i="3" s="1"/>
  <c r="M123" i="4"/>
  <c r="I349" i="4"/>
  <c r="I322" i="4" s="1"/>
  <c r="I321" i="4"/>
  <c r="I320" i="4" s="1"/>
  <c r="I11" i="4" s="1"/>
  <c r="AQ421" i="4"/>
  <c r="AR420" i="4"/>
  <c r="AR24" i="3" s="1"/>
  <c r="K491" i="4"/>
  <c r="AQ539" i="4"/>
  <c r="AQ538" i="4"/>
  <c r="AQ49" i="3" s="1"/>
  <c r="AR538" i="4"/>
  <c r="AR49" i="3"/>
  <c r="AI544" i="4"/>
  <c r="AI543" i="4" s="1"/>
  <c r="AI51" i="3" s="1"/>
  <c r="AI549" i="4"/>
  <c r="AI548" i="4" s="1"/>
  <c r="AI53" i="3" s="1"/>
  <c r="AJ548" i="4"/>
  <c r="AJ53" i="3" s="1"/>
  <c r="AQ554" i="4"/>
  <c r="AQ553" i="4" s="1"/>
  <c r="AQ56" i="3" s="1"/>
  <c r="AR553" i="4"/>
  <c r="AR56" i="3" s="1"/>
  <c r="AE561" i="4"/>
  <c r="AE560" i="4" s="1"/>
  <c r="AE59" i="3"/>
  <c r="AF560" i="4"/>
  <c r="AF59" i="3" s="1"/>
  <c r="S281" i="4"/>
  <c r="S298" i="4"/>
  <c r="S447" i="4"/>
  <c r="S446" i="4" s="1"/>
  <c r="S512" i="4"/>
  <c r="BE533" i="4"/>
  <c r="BE532" i="4" s="1"/>
  <c r="S532" i="4"/>
  <c r="BE541" i="4"/>
  <c r="S540" i="4"/>
  <c r="S531" i="4" s="1"/>
  <c r="W281" i="4"/>
  <c r="W298" i="4"/>
  <c r="W447" i="4"/>
  <c r="W446" i="4"/>
  <c r="W499" i="4"/>
  <c r="W40" i="3" s="1"/>
  <c r="W36" i="3" s="1"/>
  <c r="AA13" i="4"/>
  <c r="AA10" i="3" s="1"/>
  <c r="AA9" i="3"/>
  <c r="AA508" i="4"/>
  <c r="AA506" i="4" s="1"/>
  <c r="AA41" i="3" s="1"/>
  <c r="AA518" i="4"/>
  <c r="AA43" i="3"/>
  <c r="AA548" i="4"/>
  <c r="AA53" i="3" s="1"/>
  <c r="AE518" i="4"/>
  <c r="AE43" i="3" s="1"/>
  <c r="AI13" i="4"/>
  <c r="AI10" i="3" s="1"/>
  <c r="AI22" i="4"/>
  <c r="AI11" i="3" s="1"/>
  <c r="AI281" i="4"/>
  <c r="AI16" i="3" s="1"/>
  <c r="AI518" i="4"/>
  <c r="AI43" i="3"/>
  <c r="AI545" i="4"/>
  <c r="AI52" i="3"/>
  <c r="AM420" i="4"/>
  <c r="AM24" i="3" s="1"/>
  <c r="AM491" i="4"/>
  <c r="AM496" i="4"/>
  <c r="AM39" i="3" s="1"/>
  <c r="AM518" i="4"/>
  <c r="AM43" i="3" s="1"/>
  <c r="AQ447" i="4"/>
  <c r="AV323" i="4"/>
  <c r="M486" i="4"/>
  <c r="M485" i="4" s="1"/>
  <c r="M484" i="4" s="1"/>
  <c r="N485" i="4"/>
  <c r="AQ492" i="4"/>
  <c r="AQ491" i="4" s="1"/>
  <c r="AQ487" i="4" s="1"/>
  <c r="AQ38" i="3" s="1"/>
  <c r="AR491" i="4"/>
  <c r="AR487" i="4"/>
  <c r="AR38" i="3" s="1"/>
  <c r="AR36" i="3" s="1"/>
  <c r="AE500" i="4"/>
  <c r="AE499" i="4" s="1"/>
  <c r="AE40" i="3"/>
  <c r="AF499" i="4"/>
  <c r="AQ502" i="4"/>
  <c r="AQ499" i="4" s="1"/>
  <c r="AQ40" i="3"/>
  <c r="AQ544" i="4"/>
  <c r="AQ543" i="4" s="1"/>
  <c r="AQ51" i="3" s="1"/>
  <c r="AR543" i="4"/>
  <c r="AR51" i="3" s="1"/>
  <c r="K552" i="4"/>
  <c r="K551" i="4" s="1"/>
  <c r="AI561" i="4"/>
  <c r="AI560" i="4"/>
  <c r="AI59" i="3"/>
  <c r="AI55" i="3" s="1"/>
  <c r="AI54" i="3" s="1"/>
  <c r="AJ560" i="4"/>
  <c r="AJ59" i="3" s="1"/>
  <c r="AJ55" i="3" s="1"/>
  <c r="AJ54" i="3" s="1"/>
  <c r="S323" i="4"/>
  <c r="BE486" i="4"/>
  <c r="BE485" i="4" s="1"/>
  <c r="S485" i="4"/>
  <c r="BE509" i="4"/>
  <c r="S508" i="4"/>
  <c r="BE519" i="4"/>
  <c r="BE518" i="4" s="1"/>
  <c r="S518" i="4"/>
  <c r="S13" i="4"/>
  <c r="AM13" i="4"/>
  <c r="BE14" i="4"/>
  <c r="AV391" i="4"/>
  <c r="AV23" i="3" s="1"/>
  <c r="O22" i="4"/>
  <c r="AM264" i="4"/>
  <c r="AN223" i="4"/>
  <c r="AN15" i="3" s="1"/>
  <c r="H223" i="4"/>
  <c r="AQ299" i="4"/>
  <c r="AQ298" i="4" s="1"/>
  <c r="AQ17" i="3" s="1"/>
  <c r="AR298" i="4"/>
  <c r="AR17" i="3"/>
  <c r="AE350" i="4"/>
  <c r="AE421" i="4"/>
  <c r="AM488" i="4"/>
  <c r="AN487" i="4"/>
  <c r="AN38" i="3" s="1"/>
  <c r="AI500" i="4"/>
  <c r="AI499" i="4"/>
  <c r="AI40" i="3" s="1"/>
  <c r="AJ499" i="4"/>
  <c r="AJ40" i="3"/>
  <c r="AM513" i="4"/>
  <c r="AM512" i="4"/>
  <c r="AM42" i="3" s="1"/>
  <c r="AN512" i="4"/>
  <c r="AN42" i="3"/>
  <c r="AI527" i="4"/>
  <c r="AI526" i="4" s="1"/>
  <c r="AI44" i="3" s="1"/>
  <c r="AJ526" i="4"/>
  <c r="AJ44" i="3"/>
  <c r="AQ537" i="4"/>
  <c r="AQ536" i="4" s="1"/>
  <c r="AQ48" i="3" s="1"/>
  <c r="AR536" i="4"/>
  <c r="AR48" i="3" s="1"/>
  <c r="AQ561" i="4"/>
  <c r="AQ560" i="4" s="1"/>
  <c r="AQ59" i="3"/>
  <c r="AR560" i="4"/>
  <c r="AR59" i="3" s="1"/>
  <c r="S22" i="4"/>
  <c r="BE113" i="4"/>
  <c r="S112" i="4"/>
  <c r="S349" i="4"/>
  <c r="W13" i="4"/>
  <c r="W10" i="3" s="1"/>
  <c r="W9" i="3"/>
  <c r="W22" i="4"/>
  <c r="W112" i="4"/>
  <c r="W349" i="4"/>
  <c r="W491" i="4"/>
  <c r="W487" i="4" s="1"/>
  <c r="W38" i="3"/>
  <c r="W512" i="4"/>
  <c r="W42" i="3" s="1"/>
  <c r="W526" i="4"/>
  <c r="W44" i="3" s="1"/>
  <c r="AE281" i="4"/>
  <c r="AE16" i="3" s="1"/>
  <c r="AM323" i="4"/>
  <c r="AM21" i="3" s="1"/>
  <c r="AM499" i="4"/>
  <c r="AM40" i="3"/>
  <c r="AQ13" i="4"/>
  <c r="AQ10" i="3" s="1"/>
  <c r="AQ150" i="4"/>
  <c r="AQ14" i="3"/>
  <c r="AQ323" i="4"/>
  <c r="AQ21" i="3" s="1"/>
  <c r="AQ391" i="4"/>
  <c r="AQ23" i="3"/>
  <c r="AV508" i="4"/>
  <c r="AV506" i="4" s="1"/>
  <c r="AV41" i="3" s="1"/>
  <c r="AV279" i="4"/>
  <c r="AV223" i="4" s="1"/>
  <c r="AV15" i="3" s="1"/>
  <c r="AW223" i="4"/>
  <c r="AW15" i="3" s="1"/>
  <c r="M22" i="4"/>
  <c r="M11" i="3"/>
  <c r="G51" i="4"/>
  <c r="G22" i="4"/>
  <c r="H22" i="4"/>
  <c r="L22" i="4"/>
  <c r="AE73" i="4"/>
  <c r="AE72" i="4" s="1"/>
  <c r="AE12" i="3" s="1"/>
  <c r="AF72" i="4"/>
  <c r="AF12" i="3" s="1"/>
  <c r="AF9" i="3" s="1"/>
  <c r="AA88" i="4"/>
  <c r="AB72" i="4"/>
  <c r="AB12" i="4" s="1"/>
  <c r="K123" i="4"/>
  <c r="AQ273" i="4"/>
  <c r="AR15" i="3"/>
  <c r="AE299" i="4"/>
  <c r="AE298" i="4" s="1"/>
  <c r="AE17" i="3" s="1"/>
  <c r="AF298" i="4"/>
  <c r="AF17" i="3" s="1"/>
  <c r="AI350" i="4"/>
  <c r="AJ349" i="4"/>
  <c r="AQ351" i="4"/>
  <c r="AQ349" i="4" s="1"/>
  <c r="AQ22" i="3" s="1"/>
  <c r="AV380" i="4"/>
  <c r="AV349" i="4" s="1"/>
  <c r="AV22" i="3" s="1"/>
  <c r="AW349" i="4"/>
  <c r="AW22" i="3" s="1"/>
  <c r="AI421" i="4"/>
  <c r="G491" i="4"/>
  <c r="G487" i="4"/>
  <c r="G496" i="4"/>
  <c r="K503" i="4"/>
  <c r="K499" i="4" s="1"/>
  <c r="L499" i="4"/>
  <c r="L484" i="4" s="1"/>
  <c r="L459" i="4" s="1"/>
  <c r="AQ527" i="4"/>
  <c r="AR526" i="4"/>
  <c r="AR44" i="3" s="1"/>
  <c r="G526" i="4"/>
  <c r="AM535" i="4"/>
  <c r="AM534" i="4" s="1"/>
  <c r="AM47" i="3"/>
  <c r="AN534" i="4"/>
  <c r="AI539" i="4"/>
  <c r="AI538" i="4" s="1"/>
  <c r="AE544" i="4"/>
  <c r="AE543" i="4" s="1"/>
  <c r="AE51" i="3" s="1"/>
  <c r="AF543" i="4"/>
  <c r="S72" i="4"/>
  <c r="S12" i="4" s="1"/>
  <c r="S150" i="4"/>
  <c r="S223" i="4"/>
  <c r="BE392" i="4"/>
  <c r="S391" i="4"/>
  <c r="S420" i="4"/>
  <c r="BE453" i="4"/>
  <c r="BE452" i="4" s="1"/>
  <c r="BE451" i="4" s="1"/>
  <c r="S453" i="4"/>
  <c r="S452" i="4"/>
  <c r="S451" i="4" s="1"/>
  <c r="S499" i="4"/>
  <c r="S545" i="4"/>
  <c r="W72" i="4"/>
  <c r="W12" i="4" s="1"/>
  <c r="W150" i="4"/>
  <c r="W223" i="4"/>
  <c r="W391" i="4"/>
  <c r="W420" i="4"/>
  <c r="W508" i="4"/>
  <c r="W506" i="4"/>
  <c r="W41" i="3" s="1"/>
  <c r="W518" i="4"/>
  <c r="W43" i="3" s="1"/>
  <c r="W548" i="4"/>
  <c r="W53" i="3" s="1"/>
  <c r="W45" i="3" s="1"/>
  <c r="AA491" i="4"/>
  <c r="AA487" i="4" s="1"/>
  <c r="AA38" i="3" s="1"/>
  <c r="AA496" i="4"/>
  <c r="AA39" i="3" s="1"/>
  <c r="AA512" i="4"/>
  <c r="AA42" i="3" s="1"/>
  <c r="AA526" i="4"/>
  <c r="AA44" i="3" s="1"/>
  <c r="AA540" i="4"/>
  <c r="AA50" i="3" s="1"/>
  <c r="AA552" i="4"/>
  <c r="AA551" i="4" s="1"/>
  <c r="AE323" i="4"/>
  <c r="AE447" i="4"/>
  <c r="AE526" i="4"/>
  <c r="AE44" i="3" s="1"/>
  <c r="AE540" i="4"/>
  <c r="AE548" i="4"/>
  <c r="AE53" i="3"/>
  <c r="AI150" i="4"/>
  <c r="AI14" i="3" s="1"/>
  <c r="AI223" i="4"/>
  <c r="AI15" i="3" s="1"/>
  <c r="AI391" i="4"/>
  <c r="AI23" i="3" s="1"/>
  <c r="AI491" i="4"/>
  <c r="AI487" i="4" s="1"/>
  <c r="AI38" i="3"/>
  <c r="AI496" i="4"/>
  <c r="AI39" i="3"/>
  <c r="AM349" i="4"/>
  <c r="AM22" i="3" s="1"/>
  <c r="AM526" i="4"/>
  <c r="AM44" i="3"/>
  <c r="AM548" i="4"/>
  <c r="AM53" i="3"/>
  <c r="AQ545" i="4"/>
  <c r="AQ52" i="3"/>
  <c r="AV150" i="4"/>
  <c r="AV14" i="3"/>
  <c r="AV281" i="4"/>
  <c r="AV16" i="3"/>
  <c r="AV552" i="4"/>
  <c r="AV551" i="4" s="1"/>
  <c r="AQ515" i="4"/>
  <c r="BE516" i="4"/>
  <c r="AR51" i="4"/>
  <c r="AQ51" i="4"/>
  <c r="AI316" i="4"/>
  <c r="AI317" i="4"/>
  <c r="AR38" i="4"/>
  <c r="AM38" i="4"/>
  <c r="BE38" i="4" s="1"/>
  <c r="AM26" i="4"/>
  <c r="BE26" i="4" s="1"/>
  <c r="AM30" i="4"/>
  <c r="BE30" i="4" s="1"/>
  <c r="AR37" i="4"/>
  <c r="AW37" i="4" s="1"/>
  <c r="AV37" i="4" s="1"/>
  <c r="AM37" i="4"/>
  <c r="BE37" i="4"/>
  <c r="AR41" i="4"/>
  <c r="AQ41" i="4" s="1"/>
  <c r="AM41" i="4"/>
  <c r="BE41" i="4" s="1"/>
  <c r="AR45" i="4"/>
  <c r="AM45" i="4"/>
  <c r="BE45" i="4" s="1"/>
  <c r="AR49" i="4"/>
  <c r="AM49" i="4"/>
  <c r="BE49" i="4" s="1"/>
  <c r="AI300" i="4"/>
  <c r="AI298" i="4" s="1"/>
  <c r="AI17" i="3" s="1"/>
  <c r="AI304" i="4"/>
  <c r="AI306" i="4"/>
  <c r="AI308" i="4"/>
  <c r="AI310" i="4"/>
  <c r="AI312" i="4"/>
  <c r="AI314" i="4"/>
  <c r="AI318" i="4"/>
  <c r="AQ439" i="4"/>
  <c r="AW769" i="4"/>
  <c r="AQ769" i="4"/>
  <c r="AW872" i="4"/>
  <c r="AV872" i="4"/>
  <c r="AQ872" i="4"/>
  <c r="AW936" i="4"/>
  <c r="AV936" i="4" s="1"/>
  <c r="AQ936" i="4"/>
  <c r="AW940" i="4"/>
  <c r="AV940" i="4" s="1"/>
  <c r="AQ940" i="4"/>
  <c r="AW983" i="4"/>
  <c r="BD983" i="4" s="1"/>
  <c r="AQ983" i="4"/>
  <c r="AW991" i="4"/>
  <c r="AQ991" i="4"/>
  <c r="AM25" i="4"/>
  <c r="BE25" i="4" s="1"/>
  <c r="AR42" i="4"/>
  <c r="AM42" i="4"/>
  <c r="BE42" i="4" s="1"/>
  <c r="AR50" i="4"/>
  <c r="AM50" i="4"/>
  <c r="BE50" i="4"/>
  <c r="AM31" i="4"/>
  <c r="BE31" i="4"/>
  <c r="AR36" i="4"/>
  <c r="AM36" i="4"/>
  <c r="BE36" i="4" s="1"/>
  <c r="AR44" i="4"/>
  <c r="AR22" i="4" s="1"/>
  <c r="AM44" i="4"/>
  <c r="BE44" i="4"/>
  <c r="AR48" i="4"/>
  <c r="AM48" i="4"/>
  <c r="BE48" i="4" s="1"/>
  <c r="AM114" i="4"/>
  <c r="BE114" i="4" s="1"/>
  <c r="AW115" i="4"/>
  <c r="AQ115" i="4"/>
  <c r="AW117" i="4"/>
  <c r="AV117" i="4" s="1"/>
  <c r="AQ117" i="4"/>
  <c r="AW119" i="4"/>
  <c r="AV119" i="4"/>
  <c r="AQ119" i="4"/>
  <c r="AW432" i="4"/>
  <c r="AQ432" i="4"/>
  <c r="AW436" i="4"/>
  <c r="AV436" i="4" s="1"/>
  <c r="AQ436" i="4"/>
  <c r="AI443" i="4"/>
  <c r="AE514" i="4"/>
  <c r="AE512" i="4"/>
  <c r="AE42" i="3" s="1"/>
  <c r="AW516" i="4"/>
  <c r="AV516" i="4" s="1"/>
  <c r="AV512" i="4" s="1"/>
  <c r="AV42" i="3" s="1"/>
  <c r="AQ516" i="4"/>
  <c r="AW528" i="4"/>
  <c r="AQ528" i="4"/>
  <c r="AW549" i="4"/>
  <c r="BD549" i="4"/>
  <c r="AQ549" i="4"/>
  <c r="AQ548" i="4"/>
  <c r="AQ53" i="3" s="1"/>
  <c r="AQ664" i="4"/>
  <c r="AW682" i="4"/>
  <c r="AV682" i="4" s="1"/>
  <c r="AQ682" i="4"/>
  <c r="AW762" i="4"/>
  <c r="AV762" i="4" s="1"/>
  <c r="AQ762" i="4"/>
  <c r="AW766" i="4"/>
  <c r="AQ766" i="4"/>
  <c r="AW786" i="4"/>
  <c r="AV786" i="4" s="1"/>
  <c r="AQ786" i="4"/>
  <c r="AW788" i="4"/>
  <c r="AV788" i="4"/>
  <c r="AQ788" i="4"/>
  <c r="AE883" i="4"/>
  <c r="AE882" i="4" s="1"/>
  <c r="AE92" i="3" s="1"/>
  <c r="AW930" i="4"/>
  <c r="AQ930" i="4"/>
  <c r="AW992" i="4"/>
  <c r="AQ992" i="4"/>
  <c r="AQ982" i="4" s="1"/>
  <c r="AQ101" i="3" s="1"/>
  <c r="AI993" i="4"/>
  <c r="AM23" i="4"/>
  <c r="BE23" i="4" s="1"/>
  <c r="AM27" i="4"/>
  <c r="BE27" i="4"/>
  <c r="AR40" i="4"/>
  <c r="AW40" i="4" s="1"/>
  <c r="AM40" i="4"/>
  <c r="BE40" i="4" s="1"/>
  <c r="AM24" i="4"/>
  <c r="BE24" i="4" s="1"/>
  <c r="AM28" i="4"/>
  <c r="BE28" i="4" s="1"/>
  <c r="AM32" i="4"/>
  <c r="BE32" i="4" s="1"/>
  <c r="AM33" i="4"/>
  <c r="BE33" i="4" s="1"/>
  <c r="AR35" i="4"/>
  <c r="AQ35" i="4" s="1"/>
  <c r="AM35" i="4"/>
  <c r="BE35" i="4" s="1"/>
  <c r="AR39" i="4"/>
  <c r="AM39" i="4"/>
  <c r="BE39" i="4" s="1"/>
  <c r="AR43" i="4"/>
  <c r="AM43" i="4"/>
  <c r="BE43" i="4"/>
  <c r="AR47" i="4"/>
  <c r="AM47" i="4"/>
  <c r="BE47" i="4" s="1"/>
  <c r="AW122" i="4"/>
  <c r="AV122" i="4"/>
  <c r="AQ122" i="4"/>
  <c r="AI299" i="4"/>
  <c r="AI301" i="4"/>
  <c r="AI303" i="4"/>
  <c r="AI305" i="4"/>
  <c r="AI307" i="4"/>
  <c r="AI309" i="4"/>
  <c r="AI313" i="4"/>
  <c r="AI315" i="4"/>
  <c r="AW422" i="4"/>
  <c r="BD422" i="4" s="1"/>
  <c r="AQ422" i="4"/>
  <c r="AW426" i="4"/>
  <c r="AQ426" i="4"/>
  <c r="AQ443" i="4"/>
  <c r="AI514" i="4"/>
  <c r="AI512" i="4" s="1"/>
  <c r="AI42" i="3" s="1"/>
  <c r="AR586" i="4"/>
  <c r="AR581" i="4" s="1"/>
  <c r="AM586" i="4"/>
  <c r="BE586" i="4"/>
  <c r="AW763" i="4"/>
  <c r="AQ763" i="4"/>
  <c r="AW767" i="4"/>
  <c r="AV767" i="4" s="1"/>
  <c r="AQ767" i="4"/>
  <c r="AW985" i="4"/>
  <c r="AQ985" i="4"/>
  <c r="AW989" i="4"/>
  <c r="AQ989" i="4"/>
  <c r="AM29" i="4"/>
  <c r="BE29" i="4"/>
  <c r="AR46" i="4"/>
  <c r="AM46" i="4"/>
  <c r="BE46" i="4" s="1"/>
  <c r="AW497" i="4"/>
  <c r="AV497" i="4" s="1"/>
  <c r="AQ497" i="4"/>
  <c r="AQ496" i="4"/>
  <c r="AQ39" i="3" s="1"/>
  <c r="AQ651" i="4"/>
  <c r="AI848" i="4"/>
  <c r="AI846" i="4"/>
  <c r="AI87" i="3" s="1"/>
  <c r="AW870" i="4"/>
  <c r="BD870" i="4" s="1"/>
  <c r="BD869" i="4"/>
  <c r="BD90" i="3" s="1"/>
  <c r="BD86" i="3" s="1"/>
  <c r="AQ870" i="4"/>
  <c r="AQ869" i="4" s="1"/>
  <c r="AW931" i="4"/>
  <c r="AV931" i="4" s="1"/>
  <c r="AQ931" i="4"/>
  <c r="AW986" i="4"/>
  <c r="BD986" i="4" s="1"/>
  <c r="AQ986" i="4"/>
  <c r="S848" i="4"/>
  <c r="BE848" i="4"/>
  <c r="BE80" i="4"/>
  <c r="BE83" i="4"/>
  <c r="BE669" i="4"/>
  <c r="BE870" i="4"/>
  <c r="BE869" i="4" s="1"/>
  <c r="BE898" i="4"/>
  <c r="BE897" i="4" s="1"/>
  <c r="BE382" i="4"/>
  <c r="BE432" i="4"/>
  <c r="AR809" i="4"/>
  <c r="AR808" i="4" s="1"/>
  <c r="BE984" i="4"/>
  <c r="BE117" i="4"/>
  <c r="BE592" i="4"/>
  <c r="BE611" i="4"/>
  <c r="BE375" i="4"/>
  <c r="AW988" i="4"/>
  <c r="BE127" i="4"/>
  <c r="BE378" i="4"/>
  <c r="BE443" i="4"/>
  <c r="BE490" i="4"/>
  <c r="BE992" i="4"/>
  <c r="BE952" i="4"/>
  <c r="G429" i="4"/>
  <c r="AR745" i="4"/>
  <c r="AQ745" i="4"/>
  <c r="BE773" i="4"/>
  <c r="AW782" i="4"/>
  <c r="AV782" i="4" s="1"/>
  <c r="BE950" i="4"/>
  <c r="AW990" i="4"/>
  <c r="BE493" i="4"/>
  <c r="BE491" i="4" s="1"/>
  <c r="BE612" i="4"/>
  <c r="BE637" i="4"/>
  <c r="AW944" i="4"/>
  <c r="AV944" i="4"/>
  <c r="AW421" i="4"/>
  <c r="BD421" i="4" s="1"/>
  <c r="BE425" i="4"/>
  <c r="BE436" i="4"/>
  <c r="BE502" i="4"/>
  <c r="BE771" i="4"/>
  <c r="AW773" i="4"/>
  <c r="BE782" i="4"/>
  <c r="AW853" i="4"/>
  <c r="AV853" i="4"/>
  <c r="BE899" i="4"/>
  <c r="BE914" i="4"/>
  <c r="BE915" i="4"/>
  <c r="BE927" i="4"/>
  <c r="AW984" i="4"/>
  <c r="BE985" i="4"/>
  <c r="BE303" i="4"/>
  <c r="BE305" i="4"/>
  <c r="BE307" i="4"/>
  <c r="BE309" i="4"/>
  <c r="BE311" i="4"/>
  <c r="BE313" i="4"/>
  <c r="BE315" i="4"/>
  <c r="BE374" i="4"/>
  <c r="BE384" i="4"/>
  <c r="BE601" i="4"/>
  <c r="BE602" i="4"/>
  <c r="BE645" i="4"/>
  <c r="BE649" i="4"/>
  <c r="AW777" i="4"/>
  <c r="BE781" i="4"/>
  <c r="BE119" i="4"/>
  <c r="BE678" i="4"/>
  <c r="BE766" i="4"/>
  <c r="BE777" i="4"/>
  <c r="BE779" i="4"/>
  <c r="BE379" i="4"/>
  <c r="BE380" i="4"/>
  <c r="AV781" i="4"/>
  <c r="BE122" i="4"/>
  <c r="BE88" i="4"/>
  <c r="AR129" i="4"/>
  <c r="AQ129" i="4"/>
  <c r="AR130" i="4"/>
  <c r="AQ130" i="4"/>
  <c r="AR132" i="4"/>
  <c r="AQ132" i="4" s="1"/>
  <c r="AR133" i="4"/>
  <c r="AQ133" i="4"/>
  <c r="AR134" i="4"/>
  <c r="AQ134" i="4"/>
  <c r="AR135" i="4"/>
  <c r="AQ135" i="4"/>
  <c r="AR136" i="4"/>
  <c r="AW136" i="4" s="1"/>
  <c r="AV136" i="4" s="1"/>
  <c r="AR137" i="4"/>
  <c r="AQ137" i="4"/>
  <c r="AR138" i="4"/>
  <c r="AQ138" i="4" s="1"/>
  <c r="AR139" i="4"/>
  <c r="AQ139" i="4"/>
  <c r="AR140" i="4"/>
  <c r="AQ140" i="4"/>
  <c r="AR141" i="4"/>
  <c r="AQ141" i="4"/>
  <c r="AR142" i="4"/>
  <c r="AQ142" i="4"/>
  <c r="AR125" i="4"/>
  <c r="AQ125" i="4"/>
  <c r="BE75" i="4"/>
  <c r="AR149" i="4"/>
  <c r="AW912" i="4"/>
  <c r="AV912" i="4" s="1"/>
  <c r="BE930" i="4"/>
  <c r="BE986" i="4"/>
  <c r="BE988" i="4"/>
  <c r="BE999" i="4"/>
  <c r="BE370" i="4"/>
  <c r="BE666" i="4"/>
  <c r="AW784" i="4"/>
  <c r="AV784" i="4" s="1"/>
  <c r="BE357" i="4"/>
  <c r="BE762" i="4"/>
  <c r="BE764" i="4"/>
  <c r="BE818" i="4"/>
  <c r="BE851" i="4"/>
  <c r="BE849" i="4" s="1"/>
  <c r="AW916" i="4"/>
  <c r="AV916" i="4"/>
  <c r="BE996" i="4"/>
  <c r="BE998" i="4"/>
  <c r="BE353" i="4"/>
  <c r="BE549" i="4"/>
  <c r="BE594" i="4"/>
  <c r="BE607" i="4"/>
  <c r="BE608" i="4"/>
  <c r="BE679" i="4"/>
  <c r="AW780" i="4"/>
  <c r="AV780" i="4" s="1"/>
  <c r="AW430" i="4"/>
  <c r="AV430" i="4" s="1"/>
  <c r="BE128" i="4"/>
  <c r="K149" i="4"/>
  <c r="AW434" i="4"/>
  <c r="AW770" i="4"/>
  <c r="AV770" i="4" s="1"/>
  <c r="BE76" i="4"/>
  <c r="BE85" i="4"/>
  <c r="BE86" i="4"/>
  <c r="BE120" i="4"/>
  <c r="AW120" i="4"/>
  <c r="AV120" i="4"/>
  <c r="AR126" i="4"/>
  <c r="AQ126" i="4" s="1"/>
  <c r="BE300" i="4"/>
  <c r="BE302" i="4"/>
  <c r="AW787" i="4"/>
  <c r="AV787" i="4" s="1"/>
  <c r="AW438" i="4"/>
  <c r="BE51" i="4"/>
  <c r="BE82" i="4"/>
  <c r="BE115" i="4"/>
  <c r="AW539" i="4"/>
  <c r="BD539" i="4"/>
  <c r="BD538" i="4"/>
  <c r="BD49" i="3" s="1"/>
  <c r="AW676" i="4"/>
  <c r="AV676" i="4"/>
  <c r="AW685" i="4"/>
  <c r="AV685" i="4" s="1"/>
  <c r="BE427" i="4"/>
  <c r="BE441" i="4"/>
  <c r="BE492" i="4"/>
  <c r="BE550" i="4"/>
  <c r="BE554" i="4"/>
  <c r="BE553" i="4"/>
  <c r="BE589" i="4"/>
  <c r="BE591" i="4"/>
  <c r="BE599" i="4"/>
  <c r="BE600" i="4"/>
  <c r="BE609" i="4"/>
  <c r="BE667" i="4"/>
  <c r="BE665" i="4" s="1"/>
  <c r="BE680" i="4"/>
  <c r="AW771" i="4"/>
  <c r="BD771" i="4" s="1"/>
  <c r="P790" i="4"/>
  <c r="P789" i="4"/>
  <c r="BE863" i="4"/>
  <c r="BE423" i="4"/>
  <c r="BE430" i="4"/>
  <c r="BE434" i="4"/>
  <c r="BE438" i="4"/>
  <c r="BE814" i="4"/>
  <c r="AW932" i="4"/>
  <c r="AV932" i="4"/>
  <c r="AV926" i="4" s="1"/>
  <c r="BE352" i="4"/>
  <c r="BE376" i="4"/>
  <c r="AW425" i="4"/>
  <c r="AW431" i="4"/>
  <c r="BD431" i="4" s="1"/>
  <c r="AW435" i="4"/>
  <c r="AV435" i="4" s="1"/>
  <c r="BE440" i="4"/>
  <c r="AW441" i="4"/>
  <c r="AV441" i="4" s="1"/>
  <c r="BE442" i="4"/>
  <c r="BE537" i="4"/>
  <c r="BE536" i="4" s="1"/>
  <c r="BE539" i="4"/>
  <c r="BE538" i="4" s="1"/>
  <c r="BE584" i="4"/>
  <c r="BE588" i="4"/>
  <c r="BE603" i="4"/>
  <c r="BE604" i="4"/>
  <c r="BE615" i="4"/>
  <c r="BE616" i="4"/>
  <c r="BE640" i="4"/>
  <c r="AW683" i="4"/>
  <c r="AV683" i="4" s="1"/>
  <c r="AW783" i="4"/>
  <c r="AV783" i="4" s="1"/>
  <c r="BE905" i="4"/>
  <c r="BE917" i="4"/>
  <c r="BE949" i="4"/>
  <c r="AW987" i="4"/>
  <c r="BE768" i="4"/>
  <c r="BE774" i="4"/>
  <c r="BE775" i="4"/>
  <c r="BE778" i="4"/>
  <c r="BE841" i="4"/>
  <c r="BE853" i="4"/>
  <c r="BE901" i="4"/>
  <c r="BE909" i="4"/>
  <c r="AW911" i="4"/>
  <c r="BE913" i="4"/>
  <c r="BE933" i="4"/>
  <c r="BE948" i="4"/>
  <c r="BE951" i="4"/>
  <c r="AW993" i="4"/>
  <c r="BE995" i="4"/>
  <c r="BE767" i="4"/>
  <c r="BE770" i="4"/>
  <c r="BE776" i="4"/>
  <c r="BE788" i="4"/>
  <c r="BE810" i="4"/>
  <c r="BE871" i="4"/>
  <c r="BE907" i="4"/>
  <c r="BE908" i="4"/>
  <c r="BE910" i="4"/>
  <c r="BE931" i="4"/>
  <c r="BE947" i="4"/>
  <c r="BE987" i="4"/>
  <c r="BE989" i="4"/>
  <c r="BE991" i="4"/>
  <c r="BE997" i="4"/>
  <c r="BE838" i="4"/>
  <c r="BE837" i="4" s="1"/>
  <c r="AW852" i="4"/>
  <c r="AW849" i="4" s="1"/>
  <c r="AW934" i="4"/>
  <c r="AV934" i="4" s="1"/>
  <c r="AW943" i="4"/>
  <c r="AV943" i="4" s="1"/>
  <c r="BE87" i="4"/>
  <c r="AR123" i="4"/>
  <c r="AQ123" i="4"/>
  <c r="AR148" i="4"/>
  <c r="AQ148" i="4"/>
  <c r="BE421" i="4"/>
  <c r="BE501" i="4"/>
  <c r="BE499" i="4" s="1"/>
  <c r="BE84" i="4"/>
  <c r="AW116" i="4"/>
  <c r="AV116" i="4" s="1"/>
  <c r="AW121" i="4"/>
  <c r="AV121" i="4" s="1"/>
  <c r="BE124" i="4"/>
  <c r="AR146" i="4"/>
  <c r="AQ146" i="4"/>
  <c r="BE299" i="4"/>
  <c r="BE301" i="4"/>
  <c r="BE377" i="4"/>
  <c r="AW428" i="4"/>
  <c r="BE125" i="4"/>
  <c r="AW527" i="4"/>
  <c r="BD527" i="4" s="1"/>
  <c r="AW941" i="4"/>
  <c r="AV941" i="4" s="1"/>
  <c r="BE81" i="4"/>
  <c r="BE79" i="4"/>
  <c r="G115" i="4"/>
  <c r="AW118" i="4"/>
  <c r="AV118" i="4" s="1"/>
  <c r="AR144" i="4"/>
  <c r="AQ144" i="4"/>
  <c r="AW424" i="4"/>
  <c r="BD424" i="4" s="1"/>
  <c r="BE354" i="4"/>
  <c r="BE356" i="4"/>
  <c r="BE362" i="4"/>
  <c r="BE364" i="4"/>
  <c r="BE372" i="4"/>
  <c r="BE373" i="4"/>
  <c r="BE429" i="4"/>
  <c r="BE431" i="4"/>
  <c r="BE433" i="4"/>
  <c r="BE435" i="4"/>
  <c r="BE437" i="4"/>
  <c r="BE439" i="4"/>
  <c r="BE489" i="4"/>
  <c r="BE495" i="4"/>
  <c r="AW674" i="4"/>
  <c r="AV674" i="4" s="1"/>
  <c r="AW681" i="4"/>
  <c r="AV681" i="4" s="1"/>
  <c r="AW775" i="4"/>
  <c r="BE304" i="4"/>
  <c r="BE306" i="4"/>
  <c r="BE308" i="4"/>
  <c r="BE310" i="4"/>
  <c r="BE312" i="4"/>
  <c r="BE314" i="4"/>
  <c r="BE358" i="4"/>
  <c r="BE366" i="4"/>
  <c r="BE383" i="4"/>
  <c r="BE385" i="4"/>
  <c r="BE424" i="4"/>
  <c r="BE426" i="4"/>
  <c r="BE428" i="4"/>
  <c r="BE420" i="4" s="1"/>
  <c r="BE514" i="4"/>
  <c r="BE528" i="4"/>
  <c r="AW765" i="4"/>
  <c r="AV765" i="4" s="1"/>
  <c r="BE826" i="4"/>
  <c r="BE355" i="4"/>
  <c r="BE368" i="4"/>
  <c r="BE497" i="4"/>
  <c r="BE496" i="4" s="1"/>
  <c r="AW550" i="4"/>
  <c r="BE641" i="4"/>
  <c r="AW686" i="4"/>
  <c r="AV686" i="4"/>
  <c r="AW761" i="4"/>
  <c r="BD761" i="4" s="1"/>
  <c r="AW774" i="4"/>
  <c r="AW778" i="4"/>
  <c r="AV778" i="4" s="1"/>
  <c r="AW854" i="4"/>
  <c r="AV854" i="4"/>
  <c r="BE902" i="4"/>
  <c r="BE644" i="4"/>
  <c r="BE648" i="4"/>
  <c r="BE670" i="4"/>
  <c r="BE813" i="4"/>
  <c r="AW838" i="4"/>
  <c r="BD838" i="4" s="1"/>
  <c r="BD837" i="4" s="1"/>
  <c r="BD85" i="3" s="1"/>
  <c r="BE883" i="4"/>
  <c r="BE882" i="4"/>
  <c r="AW913" i="4"/>
  <c r="AV913" i="4"/>
  <c r="AW915" i="4"/>
  <c r="AV915" i="4"/>
  <c r="BE530" i="4"/>
  <c r="BE561" i="4"/>
  <c r="BE560" i="4" s="1"/>
  <c r="BE596" i="4"/>
  <c r="BE636" i="4"/>
  <c r="BE643" i="4"/>
  <c r="BE671" i="4"/>
  <c r="BE674" i="4"/>
  <c r="BE675" i="4"/>
  <c r="BE761" i="4"/>
  <c r="BE763" i="4"/>
  <c r="BE765" i="4"/>
  <c r="BE780" i="4"/>
  <c r="AW811" i="4"/>
  <c r="AV811" i="4"/>
  <c r="AW817" i="4"/>
  <c r="AV817" i="4" s="1"/>
  <c r="AV816" i="4" s="1"/>
  <c r="AV81" i="3" s="1"/>
  <c r="AW871" i="4"/>
  <c r="AV871" i="4"/>
  <c r="BE494" i="4"/>
  <c r="BE500" i="4"/>
  <c r="BE527" i="4"/>
  <c r="BE587" i="4"/>
  <c r="BE590" i="4"/>
  <c r="BE593" i="4"/>
  <c r="BE595" i="4"/>
  <c r="BE597" i="4"/>
  <c r="BE605" i="4"/>
  <c r="BE606" i="4"/>
  <c r="BE613" i="4"/>
  <c r="BE614" i="4"/>
  <c r="BE639" i="4"/>
  <c r="BE642" i="4"/>
  <c r="BE646" i="4"/>
  <c r="BE668" i="4"/>
  <c r="BE672" i="4"/>
  <c r="BE676" i="4"/>
  <c r="BE677" i="4"/>
  <c r="BE769" i="4"/>
  <c r="BE785" i="4"/>
  <c r="AW810" i="4"/>
  <c r="AV810" i="4" s="1"/>
  <c r="AW839" i="4"/>
  <c r="AV839" i="4" s="1"/>
  <c r="AW945" i="4"/>
  <c r="AV945" i="4"/>
  <c r="BE854" i="4"/>
  <c r="AW937" i="4"/>
  <c r="AV937" i="4" s="1"/>
  <c r="BE900" i="4"/>
  <c r="BE903" i="4"/>
  <c r="AW914" i="4"/>
  <c r="AV914" i="4" s="1"/>
  <c r="BE932" i="4"/>
  <c r="AW933" i="4"/>
  <c r="AV933" i="4"/>
  <c r="AW939" i="4"/>
  <c r="AV939" i="4"/>
  <c r="AW942" i="4"/>
  <c r="AV942" i="4"/>
  <c r="BE783" i="4"/>
  <c r="BE786" i="4"/>
  <c r="BE787" i="4"/>
  <c r="BE839" i="4"/>
  <c r="BE850" i="4"/>
  <c r="BE852" i="4"/>
  <c r="AW935" i="4"/>
  <c r="AV935" i="4"/>
  <c r="AW938" i="4"/>
  <c r="AV938" i="4"/>
  <c r="BE993" i="4"/>
  <c r="BE994" i="4"/>
  <c r="BE904" i="4"/>
  <c r="BE906" i="4"/>
  <c r="BE911" i="4"/>
  <c r="BE916" i="4"/>
  <c r="BE73" i="4"/>
  <c r="BE77" i="4"/>
  <c r="BE74" i="4"/>
  <c r="BE78" i="4"/>
  <c r="BE116" i="4"/>
  <c r="BE121" i="4"/>
  <c r="K51" i="4"/>
  <c r="K22" i="4"/>
  <c r="BE118" i="4"/>
  <c r="BE273" i="4"/>
  <c r="AW299" i="4"/>
  <c r="BD299" i="4" s="1"/>
  <c r="AW300" i="4"/>
  <c r="AW301" i="4"/>
  <c r="BD301" i="4" s="1"/>
  <c r="AW302" i="4"/>
  <c r="AW303" i="4"/>
  <c r="AV303" i="4" s="1"/>
  <c r="AW304" i="4"/>
  <c r="AW305" i="4"/>
  <c r="AV305" i="4" s="1"/>
  <c r="AW306" i="4"/>
  <c r="BD306" i="4" s="1"/>
  <c r="AW307" i="4"/>
  <c r="AW308" i="4"/>
  <c r="AW309" i="4"/>
  <c r="AV309" i="4" s="1"/>
  <c r="AW310" i="4"/>
  <c r="BD310" i="4" s="1"/>
  <c r="AW311" i="4"/>
  <c r="AV311" i="4" s="1"/>
  <c r="AW312" i="4"/>
  <c r="AW313" i="4"/>
  <c r="AW314" i="4"/>
  <c r="AW315" i="4"/>
  <c r="AV315" i="4" s="1"/>
  <c r="BE317" i="4"/>
  <c r="BE350" i="4"/>
  <c r="AW316" i="4"/>
  <c r="AV316" i="4" s="1"/>
  <c r="BE351" i="4"/>
  <c r="BE361" i="4"/>
  <c r="BE365" i="4"/>
  <c r="BE369" i="4"/>
  <c r="BE349" i="4" s="1"/>
  <c r="BE381" i="4"/>
  <c r="AR127" i="4"/>
  <c r="AQ127" i="4" s="1"/>
  <c r="AR128" i="4"/>
  <c r="AQ128" i="4" s="1"/>
  <c r="AR143" i="4"/>
  <c r="AQ143" i="4" s="1"/>
  <c r="AR145" i="4"/>
  <c r="AQ145" i="4" s="1"/>
  <c r="BE316" i="4"/>
  <c r="K126" i="4"/>
  <c r="BE359" i="4"/>
  <c r="BE363" i="4"/>
  <c r="BE367" i="4"/>
  <c r="BE371" i="4"/>
  <c r="BE513" i="4"/>
  <c r="AW423" i="4"/>
  <c r="AW427" i="4"/>
  <c r="BD427" i="4" s="1"/>
  <c r="AW429" i="4"/>
  <c r="AV429" i="4" s="1"/>
  <c r="AW433" i="4"/>
  <c r="AV433" i="4" s="1"/>
  <c r="AW440" i="4"/>
  <c r="AV440" i="4" s="1"/>
  <c r="AW442" i="4"/>
  <c r="AW502" i="4"/>
  <c r="AW515" i="4"/>
  <c r="BE529" i="4"/>
  <c r="BE526" i="4" s="1"/>
  <c r="AR535" i="4"/>
  <c r="BE544" i="4"/>
  <c r="BE543" i="4" s="1"/>
  <c r="BE651" i="4"/>
  <c r="AW776" i="4"/>
  <c r="BD776" i="4" s="1"/>
  <c r="AW764" i="4"/>
  <c r="BD764" i="4" s="1"/>
  <c r="AW673" i="4"/>
  <c r="AW675" i="4"/>
  <c r="AV675" i="4" s="1"/>
  <c r="AW677" i="4"/>
  <c r="AV677" i="4" s="1"/>
  <c r="AW684" i="4"/>
  <c r="AV684" i="4"/>
  <c r="AW768" i="4"/>
  <c r="AW772" i="4"/>
  <c r="AW840" i="4"/>
  <c r="AV840" i="4" s="1"/>
  <c r="BE828" i="4"/>
  <c r="BE840" i="4"/>
  <c r="BE912" i="4"/>
  <c r="AN320" i="4"/>
  <c r="BA18" i="3"/>
  <c r="AB320" i="4"/>
  <c r="AH320" i="4"/>
  <c r="AX320" i="4"/>
  <c r="AO320" i="4"/>
  <c r="AV772" i="4"/>
  <c r="BD772" i="4"/>
  <c r="AV423" i="4"/>
  <c r="BD423" i="4"/>
  <c r="BD839" i="4"/>
  <c r="BD762" i="4"/>
  <c r="AV991" i="4"/>
  <c r="BD991" i="4"/>
  <c r="BD439" i="4"/>
  <c r="AV768" i="4"/>
  <c r="BD768" i="4"/>
  <c r="BD433" i="4"/>
  <c r="AV312" i="4"/>
  <c r="BD312" i="4"/>
  <c r="AV308" i="4"/>
  <c r="BD308" i="4"/>
  <c r="AV304" i="4"/>
  <c r="BD304" i="4"/>
  <c r="AV300" i="4"/>
  <c r="BD300" i="4"/>
  <c r="BD770" i="4"/>
  <c r="BD430" i="4"/>
  <c r="AV984" i="4"/>
  <c r="BD984" i="4"/>
  <c r="AV989" i="4"/>
  <c r="BD989" i="4"/>
  <c r="AV992" i="4"/>
  <c r="BD992" i="4"/>
  <c r="BD436" i="4"/>
  <c r="BD309" i="4"/>
  <c r="AV428" i="4"/>
  <c r="BD428" i="4"/>
  <c r="BD441" i="4"/>
  <c r="BD429" i="4"/>
  <c r="BD311" i="4"/>
  <c r="AV307" i="4"/>
  <c r="BD307" i="4"/>
  <c r="BD303" i="4"/>
  <c r="AV774" i="4"/>
  <c r="BD774" i="4"/>
  <c r="AV987" i="4"/>
  <c r="BD987" i="4"/>
  <c r="AV990" i="4"/>
  <c r="BD990" i="4"/>
  <c r="AV988" i="4"/>
  <c r="BD988" i="4"/>
  <c r="AV769" i="4"/>
  <c r="BD769" i="4"/>
  <c r="AZ18" i="3"/>
  <c r="V18" i="3"/>
  <c r="AV313" i="4"/>
  <c r="BD313" i="4"/>
  <c r="AV301" i="4"/>
  <c r="AV771" i="4"/>
  <c r="AV773" i="4"/>
  <c r="BD773" i="4"/>
  <c r="AV764" i="4"/>
  <c r="AV442" i="4"/>
  <c r="BD442" i="4"/>
  <c r="AV550" i="4"/>
  <c r="BD550" i="4"/>
  <c r="BD548" i="4"/>
  <c r="BD53" i="3" s="1"/>
  <c r="AV438" i="4"/>
  <c r="BD438" i="4"/>
  <c r="AV434" i="4"/>
  <c r="BD434" i="4"/>
  <c r="AV766" i="4"/>
  <c r="BD766" i="4"/>
  <c r="AV776" i="4"/>
  <c r="BD440" i="4"/>
  <c r="AV427" i="4"/>
  <c r="AV314" i="4"/>
  <c r="BD314" i="4"/>
  <c r="AV310" i="4"/>
  <c r="AV306" i="4"/>
  <c r="AV302" i="4"/>
  <c r="BD302" i="4"/>
  <c r="AV424" i="4"/>
  <c r="AV431" i="4"/>
  <c r="AV986" i="4"/>
  <c r="AV985" i="4"/>
  <c r="BD985" i="4"/>
  <c r="AV763" i="4"/>
  <c r="BD763" i="4"/>
  <c r="AV422" i="4"/>
  <c r="AV528" i="4"/>
  <c r="BD528" i="4"/>
  <c r="BD526" i="4"/>
  <c r="AV432" i="4"/>
  <c r="BD432" i="4"/>
  <c r="AM27" i="3"/>
  <c r="AL18" i="3"/>
  <c r="BE264" i="4"/>
  <c r="AM451" i="4"/>
  <c r="AQ90" i="3"/>
  <c r="V320" i="4"/>
  <c r="W552" i="4"/>
  <c r="W551" i="4" s="1"/>
  <c r="M320" i="4"/>
  <c r="BA320" i="4"/>
  <c r="BA11" i="4"/>
  <c r="AZ320" i="4"/>
  <c r="BE557" i="4"/>
  <c r="O484" i="4"/>
  <c r="O459" i="4"/>
  <c r="BC18" i="3"/>
  <c r="AA97" i="3"/>
  <c r="AM97" i="3"/>
  <c r="AF78" i="3"/>
  <c r="AF75" i="3"/>
  <c r="AF74" i="3" s="1"/>
  <c r="AI36" i="3"/>
  <c r="AI33" i="3" s="1"/>
  <c r="AV451" i="4"/>
  <c r="AN36" i="3"/>
  <c r="AN33" i="3" s="1"/>
  <c r="AI451" i="4"/>
  <c r="G845" i="4"/>
  <c r="AA446" i="4"/>
  <c r="AA26" i="3"/>
  <c r="AA25" i="3" s="1"/>
  <c r="AQ791" i="4"/>
  <c r="AQ76" i="3"/>
  <c r="AI64" i="3"/>
  <c r="AI63" i="3" s="1"/>
  <c r="M576" i="4"/>
  <c r="M566" i="4" s="1"/>
  <c r="M67" i="3"/>
  <c r="M65" i="3"/>
  <c r="M62" i="3"/>
  <c r="AF98" i="3"/>
  <c r="AE27" i="3"/>
  <c r="AF531" i="4"/>
  <c r="AF51" i="3"/>
  <c r="AF45" i="3"/>
  <c r="AN531" i="4"/>
  <c r="AN47" i="3"/>
  <c r="AN45" i="3" s="1"/>
  <c r="AF40" i="3"/>
  <c r="N484" i="4"/>
  <c r="N459" i="4" s="1"/>
  <c r="N458" i="4" s="1"/>
  <c r="N37" i="3"/>
  <c r="N36" i="3" s="1"/>
  <c r="N33" i="3" s="1"/>
  <c r="AV791" i="4"/>
  <c r="AV77" i="3"/>
  <c r="AV76" i="3" s="1"/>
  <c r="W567" i="4"/>
  <c r="W64" i="3"/>
  <c r="W63" i="3"/>
  <c r="AK12" i="4"/>
  <c r="AK17" i="3"/>
  <c r="AK9" i="3"/>
  <c r="AM567" i="4"/>
  <c r="AM63" i="3"/>
  <c r="AI446" i="4"/>
  <c r="AI26" i="3"/>
  <c r="AI25" i="3" s="1"/>
  <c r="W65" i="3"/>
  <c r="BA8" i="3"/>
  <c r="BE982" i="4"/>
  <c r="AQ446" i="4"/>
  <c r="AQ26" i="3"/>
  <c r="AQ25" i="3"/>
  <c r="AE446" i="4"/>
  <c r="AE26" i="3"/>
  <c r="AE25" i="3" s="1"/>
  <c r="M459" i="4"/>
  <c r="M37" i="3"/>
  <c r="M36" i="3" s="1"/>
  <c r="M33" i="3"/>
  <c r="AA567" i="4"/>
  <c r="AA64" i="3"/>
  <c r="AA63" i="3"/>
  <c r="AV64" i="3"/>
  <c r="AV63" i="3" s="1"/>
  <c r="AA27" i="3"/>
  <c r="AW982" i="4"/>
  <c r="AW101" i="3" s="1"/>
  <c r="AE567" i="4"/>
  <c r="AE64" i="3"/>
  <c r="AE63" i="3" s="1"/>
  <c r="AA791" i="4"/>
  <c r="AA77" i="3"/>
  <c r="AA76" i="3"/>
  <c r="AA75" i="3" s="1"/>
  <c r="AA74" i="3" s="1"/>
  <c r="AJ78" i="3"/>
  <c r="AJ75" i="3"/>
  <c r="AJ74" i="3" s="1"/>
  <c r="BE535" i="4"/>
  <c r="BE534" i="4"/>
  <c r="AE21" i="3"/>
  <c r="AJ531" i="4"/>
  <c r="AJ49" i="3"/>
  <c r="AJ45" i="3"/>
  <c r="AE791" i="4"/>
  <c r="AE77" i="3"/>
  <c r="AE76" i="3"/>
  <c r="W791" i="4"/>
  <c r="W790" i="4" s="1"/>
  <c r="W789" i="4" s="1"/>
  <c r="W77" i="3"/>
  <c r="W76" i="3"/>
  <c r="W75" i="3" s="1"/>
  <c r="W74" i="3" s="1"/>
  <c r="AI791" i="4"/>
  <c r="AI77" i="3"/>
  <c r="AI76" i="3" s="1"/>
  <c r="AQ567" i="4"/>
  <c r="AQ64" i="3"/>
  <c r="AQ63" i="3" s="1"/>
  <c r="AV446" i="4"/>
  <c r="AV26" i="3"/>
  <c r="AV25" i="3"/>
  <c r="AA451" i="4"/>
  <c r="AA925" i="4"/>
  <c r="AJ552" i="4"/>
  <c r="AJ551" i="4" s="1"/>
  <c r="AM925" i="4"/>
  <c r="BE809" i="4"/>
  <c r="BE946" i="4"/>
  <c r="AR946" i="4"/>
  <c r="AR925" i="4" s="1"/>
  <c r="AQ946" i="4"/>
  <c r="AQ99" i="3" s="1"/>
  <c r="AV911" i="4"/>
  <c r="AV897" i="4" s="1"/>
  <c r="AV94" i="3" s="1"/>
  <c r="W531" i="4"/>
  <c r="AV930" i="4"/>
  <c r="AW926" i="4"/>
  <c r="AW98" i="3" s="1"/>
  <c r="AW97" i="3" s="1"/>
  <c r="AI552" i="4"/>
  <c r="AI551" i="4" s="1"/>
  <c r="BE323" i="4"/>
  <c r="BE812" i="4"/>
  <c r="AV870" i="4"/>
  <c r="AV869" i="4" s="1"/>
  <c r="AV90" i="3" s="1"/>
  <c r="AW869" i="4"/>
  <c r="AW90" i="3" s="1"/>
  <c r="H12" i="4"/>
  <c r="AF552" i="4"/>
  <c r="AF551" i="4" s="1"/>
  <c r="O807" i="4"/>
  <c r="O790" i="4" s="1"/>
  <c r="O789" i="4" s="1"/>
  <c r="K790" i="4"/>
  <c r="K789" i="4" s="1"/>
  <c r="AA845" i="4"/>
  <c r="S846" i="4"/>
  <c r="S845" i="4" s="1"/>
  <c r="AV852" i="4"/>
  <c r="AV849" i="4" s="1"/>
  <c r="AA807" i="4"/>
  <c r="W807" i="4"/>
  <c r="G807" i="4"/>
  <c r="G790" i="4" s="1"/>
  <c r="G789" i="4" s="1"/>
  <c r="AF807" i="4"/>
  <c r="AF790" i="4"/>
  <c r="AF789" i="4" s="1"/>
  <c r="AJ807" i="4"/>
  <c r="AJ790" i="4" s="1"/>
  <c r="AJ789" i="4" s="1"/>
  <c r="BE568" i="4"/>
  <c r="BE567" i="4" s="1"/>
  <c r="BE577" i="4"/>
  <c r="AQ809" i="4"/>
  <c r="AQ808" i="4" s="1"/>
  <c r="G484" i="4"/>
  <c r="G459" i="4"/>
  <c r="W321" i="4"/>
  <c r="W320" i="4" s="1"/>
  <c r="W576" i="4"/>
  <c r="W566" i="4" s="1"/>
  <c r="AQ717" i="4"/>
  <c r="AQ71" i="3" s="1"/>
  <c r="AV673" i="4"/>
  <c r="AW665" i="4"/>
  <c r="AW69" i="3" s="1"/>
  <c r="AR717" i="4"/>
  <c r="AR71" i="3"/>
  <c r="AI484" i="4"/>
  <c r="AI459" i="4" s="1"/>
  <c r="AE484" i="4"/>
  <c r="AE459" i="4" s="1"/>
  <c r="AV496" i="4"/>
  <c r="AV39" i="3" s="1"/>
  <c r="AW496" i="4"/>
  <c r="AW39" i="3" s="1"/>
  <c r="S460" i="4"/>
  <c r="AM112" i="4"/>
  <c r="AM13" i="3" s="1"/>
  <c r="AV527" i="4"/>
  <c r="AV526" i="4"/>
  <c r="AV44" i="3" s="1"/>
  <c r="BE548" i="4"/>
  <c r="AV421" i="4"/>
  <c r="AI420" i="4"/>
  <c r="AN484" i="4"/>
  <c r="AN459" i="4" s="1"/>
  <c r="AQ535" i="4"/>
  <c r="AQ534" i="4" s="1"/>
  <c r="AR534" i="4"/>
  <c r="AR531" i="4" s="1"/>
  <c r="AV549" i="4"/>
  <c r="AV548" i="4" s="1"/>
  <c r="AV53" i="3" s="1"/>
  <c r="AW548" i="4"/>
  <c r="AW53" i="3" s="1"/>
  <c r="AV115" i="4"/>
  <c r="AQ526" i="4"/>
  <c r="AQ44" i="3"/>
  <c r="AV502" i="4"/>
  <c r="AV499" i="4" s="1"/>
  <c r="AV40" i="3" s="1"/>
  <c r="AW499" i="4"/>
  <c r="AW40" i="3" s="1"/>
  <c r="AV299" i="4"/>
  <c r="AV539" i="4"/>
  <c r="AV538" i="4" s="1"/>
  <c r="AV49" i="3" s="1"/>
  <c r="AW538" i="4"/>
  <c r="AW49" i="3"/>
  <c r="AJ484" i="4"/>
  <c r="AJ459" i="4"/>
  <c r="S322" i="4"/>
  <c r="S321" i="4" s="1"/>
  <c r="S320" i="4" s="1"/>
  <c r="AV515" i="4"/>
  <c r="AW512" i="4"/>
  <c r="AW42" i="3" s="1"/>
  <c r="AW137" i="4"/>
  <c r="AV137" i="4" s="1"/>
  <c r="AW809" i="4"/>
  <c r="AV809" i="4" s="1"/>
  <c r="AV808" i="4" s="1"/>
  <c r="AW51" i="4"/>
  <c r="AV51" i="4"/>
  <c r="AW133" i="4"/>
  <c r="AV133" i="4" s="1"/>
  <c r="AW129" i="4"/>
  <c r="AV129" i="4"/>
  <c r="AW125" i="4"/>
  <c r="AV125" i="4"/>
  <c r="AW141" i="4"/>
  <c r="AV141" i="4"/>
  <c r="AW135" i="4"/>
  <c r="AV135" i="4" s="1"/>
  <c r="T790" i="4"/>
  <c r="T789" i="4"/>
  <c r="AW46" i="4"/>
  <c r="AV46" i="4"/>
  <c r="AQ46" i="4"/>
  <c r="AW45" i="4"/>
  <c r="AV45" i="4" s="1"/>
  <c r="AQ45" i="4"/>
  <c r="AQ37" i="4"/>
  <c r="AW149" i="4"/>
  <c r="AV149" i="4" s="1"/>
  <c r="AQ149" i="4"/>
  <c r="AW47" i="4"/>
  <c r="AV47" i="4"/>
  <c r="AQ47" i="4"/>
  <c r="AW39" i="4"/>
  <c r="AV39" i="4" s="1"/>
  <c r="AQ39" i="4"/>
  <c r="AV40" i="4"/>
  <c r="AQ40" i="4"/>
  <c r="AW48" i="4"/>
  <c r="AV48" i="4" s="1"/>
  <c r="AQ48" i="4"/>
  <c r="AW36" i="4"/>
  <c r="AV36" i="4"/>
  <c r="AQ36" i="4"/>
  <c r="AW50" i="4"/>
  <c r="AV50" i="4" s="1"/>
  <c r="AQ50" i="4"/>
  <c r="AW49" i="4"/>
  <c r="AV49" i="4"/>
  <c r="AQ49" i="4"/>
  <c r="AW41" i="4"/>
  <c r="AV41" i="4" s="1"/>
  <c r="AW38" i="4"/>
  <c r="AV38" i="4" s="1"/>
  <c r="AQ38" i="4"/>
  <c r="AV993" i="4"/>
  <c r="AW43" i="4"/>
  <c r="AV43" i="4"/>
  <c r="AQ43" i="4"/>
  <c r="AW35" i="4"/>
  <c r="AV35" i="4" s="1"/>
  <c r="AW42" i="4"/>
  <c r="AV42" i="4"/>
  <c r="AQ42" i="4"/>
  <c r="AW140" i="4"/>
  <c r="AV140" i="4"/>
  <c r="AW139" i="4"/>
  <c r="AV139" i="4" s="1"/>
  <c r="AW123" i="4"/>
  <c r="AV123" i="4"/>
  <c r="AW132" i="4"/>
  <c r="AV132" i="4"/>
  <c r="AW138" i="4"/>
  <c r="AV138" i="4" s="1"/>
  <c r="AW134" i="4"/>
  <c r="AV134" i="4"/>
  <c r="AW130" i="4"/>
  <c r="AV130" i="4" s="1"/>
  <c r="AW535" i="4"/>
  <c r="AW534" i="4" s="1"/>
  <c r="AW531" i="4" s="1"/>
  <c r="AW128" i="4"/>
  <c r="AV128" i="4" s="1"/>
  <c r="AW127" i="4"/>
  <c r="AV127" i="4" s="1"/>
  <c r="BD44" i="3"/>
  <c r="AW925" i="4"/>
  <c r="AI24" i="3"/>
  <c r="AR99" i="3"/>
  <c r="AR97" i="3" s="1"/>
  <c r="P458" i="4"/>
  <c r="AA790" i="4"/>
  <c r="AA789" i="4" s="1"/>
  <c r="AW47" i="3"/>
  <c r="AW45" i="3" s="1"/>
  <c r="P97" i="3"/>
  <c r="O97" i="3"/>
  <c r="P95" i="3"/>
  <c r="O95" i="3"/>
  <c r="O86" i="3"/>
  <c r="P76" i="3"/>
  <c r="P75" i="3" s="1"/>
  <c r="P74" i="3" s="1"/>
  <c r="O76" i="3"/>
  <c r="O75" i="3" s="1"/>
  <c r="O74" i="3" s="1"/>
  <c r="O63" i="3"/>
  <c r="O62" i="3" s="1"/>
  <c r="O55" i="3"/>
  <c r="O54" i="3"/>
  <c r="P36" i="3"/>
  <c r="S35" i="3"/>
  <c r="S34" i="3" s="1"/>
  <c r="S33" i="3" s="1"/>
  <c r="S32" i="3" s="1"/>
  <c r="P34" i="3"/>
  <c r="P33" i="3" s="1"/>
  <c r="P32" i="3" s="1"/>
  <c r="O33" i="3"/>
  <c r="P30" i="3"/>
  <c r="P28" i="3"/>
  <c r="O28" i="3"/>
  <c r="O27" i="3" s="1"/>
  <c r="T25" i="3"/>
  <c r="T19" i="3" s="1"/>
  <c r="T18" i="3" s="1"/>
  <c r="T8" i="3" s="1"/>
  <c r="O20" i="3"/>
  <c r="O19" i="3" s="1"/>
  <c r="O18" i="3" s="1"/>
  <c r="T34" i="3"/>
  <c r="T33" i="3" s="1"/>
  <c r="T32" i="3" s="1"/>
  <c r="BC35" i="3"/>
  <c r="BC34" i="3"/>
  <c r="BC33" i="3" s="1"/>
  <c r="BC32" i="3" s="1"/>
  <c r="BC8" i="3" s="1"/>
  <c r="P27" i="3"/>
  <c r="P18" i="3" s="1"/>
  <c r="AR512" i="4"/>
  <c r="AQ513" i="4"/>
  <c r="AQ512" i="4" s="1"/>
  <c r="AN555" i="4"/>
  <c r="AN57" i="3" s="1"/>
  <c r="AN55" i="3" s="1"/>
  <c r="AN54" i="3" s="1"/>
  <c r="AM556" i="4"/>
  <c r="AM555" i="4" s="1"/>
  <c r="BE556" i="4"/>
  <c r="BE555" i="4" s="1"/>
  <c r="AR556" i="4"/>
  <c r="AR555" i="4" s="1"/>
  <c r="AR484" i="4"/>
  <c r="AR42" i="3"/>
  <c r="AN552" i="4"/>
  <c r="AN551" i="4" s="1"/>
  <c r="BP345" i="11"/>
  <c r="BQ796" i="11"/>
  <c r="BQ797" i="11" s="1"/>
  <c r="BK625" i="11"/>
  <c r="BJ625" i="11"/>
  <c r="BJ624" i="11"/>
  <c r="BJ626" i="11"/>
  <c r="BK626" i="11"/>
  <c r="BJ627" i="11"/>
  <c r="BK627" i="11"/>
  <c r="BJ628" i="11"/>
  <c r="BK628" i="11"/>
  <c r="BJ629" i="11"/>
  <c r="BK629" i="11"/>
  <c r="BJ630" i="11"/>
  <c r="BK630" i="11"/>
  <c r="BJ631" i="11"/>
  <c r="BK631" i="11"/>
  <c r="BJ632" i="11"/>
  <c r="BK632" i="11"/>
  <c r="BJ633" i="11"/>
  <c r="BK633" i="11"/>
  <c r="BJ634" i="11"/>
  <c r="BK634" i="11"/>
  <c r="BJ635" i="11"/>
  <c r="BK635" i="11"/>
  <c r="BJ636" i="11"/>
  <c r="BK636" i="11"/>
  <c r="BJ637" i="11"/>
  <c r="BK637" i="11"/>
  <c r="BJ638" i="11"/>
  <c r="BK638" i="11"/>
  <c r="BJ639" i="11"/>
  <c r="BK639" i="11"/>
  <c r="BJ640" i="11"/>
  <c r="BK640" i="11"/>
  <c r="BJ641" i="11"/>
  <c r="BK641" i="11"/>
  <c r="BJ642" i="11"/>
  <c r="BK642" i="11"/>
  <c r="BJ643" i="11"/>
  <c r="BK643" i="11"/>
  <c r="BJ644" i="11"/>
  <c r="BK644" i="11"/>
  <c r="BM423" i="12"/>
  <c r="BM422" i="12"/>
  <c r="BN421" i="12"/>
  <c r="BM421" i="12"/>
  <c r="BM420" i="12"/>
  <c r="BM419" i="12"/>
  <c r="BM418" i="12"/>
  <c r="BN417" i="12"/>
  <c r="BM417" i="12"/>
  <c r="P8" i="3" l="1"/>
  <c r="AW36" i="3"/>
  <c r="AW33" i="3" s="1"/>
  <c r="AW88" i="3"/>
  <c r="AQ79" i="3"/>
  <c r="BD760" i="4"/>
  <c r="BE552" i="4"/>
  <c r="BE551" i="4" s="1"/>
  <c r="AR11" i="3"/>
  <c r="AQ20" i="3"/>
  <c r="AQ19" i="3" s="1"/>
  <c r="AQ531" i="4"/>
  <c r="AQ47" i="3"/>
  <c r="AA23" i="3"/>
  <c r="AA322" i="4"/>
  <c r="AA321" i="4" s="1"/>
  <c r="AA320" i="4" s="1"/>
  <c r="AM55" i="3"/>
  <c r="AM54" i="3" s="1"/>
  <c r="H11" i="4"/>
  <c r="AR67" i="3"/>
  <c r="AQ484" i="4"/>
  <c r="AQ42" i="3"/>
  <c r="AQ36" i="3" s="1"/>
  <c r="O458" i="4"/>
  <c r="AQ45" i="3"/>
  <c r="AR57" i="3"/>
  <c r="AR55" i="3" s="1"/>
  <c r="AR54" i="3" s="1"/>
  <c r="AR552" i="4"/>
  <c r="AR551" i="4" s="1"/>
  <c r="AV98" i="3"/>
  <c r="AM552" i="4"/>
  <c r="AM551" i="4" s="1"/>
  <c r="AM57" i="3"/>
  <c r="AE33" i="3"/>
  <c r="AI531" i="4"/>
  <c r="AI49" i="3"/>
  <c r="AV38" i="3"/>
  <c r="AV36" i="3" s="1"/>
  <c r="AV484" i="4"/>
  <c r="AV79" i="3"/>
  <c r="O32" i="3"/>
  <c r="O8" i="3" s="1"/>
  <c r="AV665" i="4"/>
  <c r="AW22" i="4"/>
  <c r="AW44" i="4"/>
  <c r="AV44" i="4" s="1"/>
  <c r="AV22" i="4" s="1"/>
  <c r="W845" i="4"/>
  <c r="BD778" i="4"/>
  <c r="BD817" i="4"/>
  <c r="BD816" i="4" s="1"/>
  <c r="BD81" i="3" s="1"/>
  <c r="AV775" i="4"/>
  <c r="BD775" i="4"/>
  <c r="BD497" i="4"/>
  <c r="BD496" i="4" s="1"/>
  <c r="AJ22" i="3"/>
  <c r="AJ36" i="3"/>
  <c r="AJ33" i="3" s="1"/>
  <c r="AA65" i="3"/>
  <c r="AA62" i="3" s="1"/>
  <c r="O925" i="4"/>
  <c r="AJ72" i="4"/>
  <c r="AI73" i="4"/>
  <c r="AI72" i="4" s="1"/>
  <c r="AE352" i="4"/>
  <c r="AF349" i="4"/>
  <c r="AI349" i="4"/>
  <c r="AF42" i="3"/>
  <c r="AF36" i="3" s="1"/>
  <c r="AF33" i="3" s="1"/>
  <c r="AF484" i="4"/>
  <c r="AF459" i="4" s="1"/>
  <c r="AI765" i="4"/>
  <c r="AJ760" i="4"/>
  <c r="AJ73" i="3" s="1"/>
  <c r="AJ65" i="3" s="1"/>
  <c r="AJ62" i="3" s="1"/>
  <c r="O897" i="4"/>
  <c r="O845" i="4" s="1"/>
  <c r="AE988" i="4"/>
  <c r="AF982" i="4"/>
  <c r="S552" i="4"/>
  <c r="S551" i="4" s="1"/>
  <c r="BE621" i="4"/>
  <c r="S581" i="4"/>
  <c r="S633" i="4"/>
  <c r="BE634" i="4"/>
  <c r="BE633" i="4" s="1"/>
  <c r="S825" i="4"/>
  <c r="S807" i="4" s="1"/>
  <c r="S790" i="4" s="1"/>
  <c r="S789" i="4" s="1"/>
  <c r="BE827" i="4"/>
  <c r="BE825" i="4" s="1"/>
  <c r="BE934" i="4"/>
  <c r="BE926" i="4" s="1"/>
  <c r="BE925" i="4" s="1"/>
  <c r="S926" i="4"/>
  <c r="S954" i="4"/>
  <c r="BE958" i="4"/>
  <c r="BE954" i="4" s="1"/>
  <c r="AI45" i="3"/>
  <c r="AM150" i="4"/>
  <c r="AM14" i="3" s="1"/>
  <c r="BE151" i="4"/>
  <c r="BE150" i="4" s="1"/>
  <c r="AM223" i="4"/>
  <c r="AM15" i="3" s="1"/>
  <c r="BE224" i="4"/>
  <c r="BE223" i="4" s="1"/>
  <c r="AM298" i="4"/>
  <c r="AM17" i="3" s="1"/>
  <c r="AW318" i="4"/>
  <c r="AV318" i="4" s="1"/>
  <c r="AV298" i="4" s="1"/>
  <c r="AV17" i="3" s="1"/>
  <c r="BE318" i="4"/>
  <c r="BE298" i="4" s="1"/>
  <c r="BE397" i="4"/>
  <c r="BE391" i="4" s="1"/>
  <c r="BE322" i="4" s="1"/>
  <c r="BE321" i="4" s="1"/>
  <c r="BE320" i="4" s="1"/>
  <c r="AM391" i="4"/>
  <c r="AM447" i="4"/>
  <c r="BE448" i="4"/>
  <c r="BE447" i="4" s="1"/>
  <c r="BE446" i="4" s="1"/>
  <c r="AM545" i="4"/>
  <c r="BE546" i="4"/>
  <c r="BE545" i="4" s="1"/>
  <c r="Z446" i="4"/>
  <c r="Z321" i="4" s="1"/>
  <c r="Z320" i="4" s="1"/>
  <c r="Z26" i="3"/>
  <c r="Z25" i="3" s="1"/>
  <c r="AP446" i="4"/>
  <c r="AP321" i="4" s="1"/>
  <c r="AP26" i="3"/>
  <c r="AP25" i="3" s="1"/>
  <c r="AP19" i="3" s="1"/>
  <c r="Z455" i="4"/>
  <c r="Z451" i="4" s="1"/>
  <c r="Z31" i="3"/>
  <c r="Z30" i="3" s="1"/>
  <c r="Z27" i="3" s="1"/>
  <c r="AP455" i="4"/>
  <c r="AP451" i="4" s="1"/>
  <c r="AP31" i="3"/>
  <c r="AP30" i="3" s="1"/>
  <c r="AP27" i="3" s="1"/>
  <c r="Y37" i="3"/>
  <c r="Y36" i="3" s="1"/>
  <c r="Y484" i="4"/>
  <c r="Y459" i="4" s="1"/>
  <c r="AZ38" i="3"/>
  <c r="AZ36" i="3" s="1"/>
  <c r="AZ33" i="3" s="1"/>
  <c r="AZ484" i="4"/>
  <c r="AZ459" i="4" s="1"/>
  <c r="AZ458" i="4" s="1"/>
  <c r="AZ11" i="4" s="1"/>
  <c r="AR79" i="3"/>
  <c r="BE112" i="4"/>
  <c r="AE531" i="4"/>
  <c r="AE50" i="3"/>
  <c r="AE45" i="3" s="1"/>
  <c r="AE55" i="3"/>
  <c r="AE54" i="3" s="1"/>
  <c r="AM687" i="4"/>
  <c r="AM70" i="3" s="1"/>
  <c r="AM846" i="4"/>
  <c r="AR124" i="4"/>
  <c r="L112" i="4"/>
  <c r="L12" i="4" s="1"/>
  <c r="AE422" i="4"/>
  <c r="AF420" i="4"/>
  <c r="AF24" i="3" s="1"/>
  <c r="AR760" i="4"/>
  <c r="AR73" i="3" s="1"/>
  <c r="AQ761" i="4"/>
  <c r="AQ760" i="4" s="1"/>
  <c r="AQ73" i="3" s="1"/>
  <c r="AV845" i="4"/>
  <c r="AA36" i="3"/>
  <c r="AA33" i="3" s="1"/>
  <c r="AM717" i="4"/>
  <c r="AM71" i="3" s="1"/>
  <c r="BE722" i="4"/>
  <c r="BE717" i="4" s="1"/>
  <c r="AM816" i="4"/>
  <c r="BE817" i="4"/>
  <c r="BE816" i="4" s="1"/>
  <c r="BE832" i="4"/>
  <c r="BE830" i="4" s="1"/>
  <c r="AM830" i="4"/>
  <c r="AM84" i="3" s="1"/>
  <c r="AM873" i="4"/>
  <c r="AM91" i="3" s="1"/>
  <c r="BE875" i="4"/>
  <c r="BE873" i="4" s="1"/>
  <c r="AR47" i="3"/>
  <c r="AR45" i="3" s="1"/>
  <c r="AW808" i="4"/>
  <c r="AW526" i="4"/>
  <c r="AW44" i="3" s="1"/>
  <c r="AA576" i="4"/>
  <c r="AA566" i="4" s="1"/>
  <c r="AW897" i="4"/>
  <c r="AW94" i="3" s="1"/>
  <c r="BE808" i="4"/>
  <c r="AV983" i="4"/>
  <c r="AV982" i="4" s="1"/>
  <c r="AV101" i="3" s="1"/>
  <c r="BD765" i="4"/>
  <c r="BD315" i="4"/>
  <c r="BE72" i="4"/>
  <c r="K124" i="4"/>
  <c r="K112" i="4" s="1"/>
  <c r="K12" i="4" s="1"/>
  <c r="W484" i="4"/>
  <c r="W459" i="4" s="1"/>
  <c r="AM633" i="4"/>
  <c r="AM68" i="3" s="1"/>
  <c r="AQ586" i="4"/>
  <c r="AQ581" i="4" s="1"/>
  <c r="AQ67" i="3" s="1"/>
  <c r="AQ65" i="3" s="1"/>
  <c r="AQ62" i="3" s="1"/>
  <c r="AV21" i="3"/>
  <c r="BE747" i="4"/>
  <c r="BE746" i="4" s="1"/>
  <c r="AM746" i="4"/>
  <c r="AM72" i="3" s="1"/>
  <c r="AM760" i="4"/>
  <c r="AM73" i="3" s="1"/>
  <c r="BE772" i="4"/>
  <c r="BE760" i="4" s="1"/>
  <c r="BE800" i="4"/>
  <c r="BE792" i="4" s="1"/>
  <c r="BE791" i="4" s="1"/>
  <c r="AM792" i="4"/>
  <c r="BE861" i="4"/>
  <c r="BE860" i="4" s="1"/>
  <c r="BE845" i="4" s="1"/>
  <c r="AM860" i="4"/>
  <c r="AM89" i="3" s="1"/>
  <c r="AQ455" i="4"/>
  <c r="AQ451" i="4" s="1"/>
  <c r="AQ31" i="3"/>
  <c r="AQ30" i="3" s="1"/>
  <c r="AQ27" i="3" s="1"/>
  <c r="BD535" i="4"/>
  <c r="BD534" i="4" s="1"/>
  <c r="AV88" i="3"/>
  <c r="AV86" i="3" s="1"/>
  <c r="BE512" i="4"/>
  <c r="AV425" i="4"/>
  <c r="BD425" i="4"/>
  <c r="AQ136" i="4"/>
  <c r="AA86" i="3"/>
  <c r="W33" i="3"/>
  <c r="BE687" i="4"/>
  <c r="AT458" i="4"/>
  <c r="AA150" i="4"/>
  <c r="AA12" i="4" s="1"/>
  <c r="AA420" i="4"/>
  <c r="AA24" i="3" s="1"/>
  <c r="AA20" i="3" s="1"/>
  <c r="AA19" i="3" s="1"/>
  <c r="AA18" i="3" s="1"/>
  <c r="AE12" i="4"/>
  <c r="W925" i="4"/>
  <c r="BD435" i="4"/>
  <c r="BD767" i="4"/>
  <c r="AV777" i="4"/>
  <c r="BD777" i="4"/>
  <c r="BE488" i="4"/>
  <c r="BE487" i="4" s="1"/>
  <c r="AM487" i="4"/>
  <c r="AE61" i="3"/>
  <c r="AI80" i="3"/>
  <c r="AI78" i="3" s="1"/>
  <c r="AI75" i="3" s="1"/>
  <c r="AI74" i="3" s="1"/>
  <c r="AI807" i="4"/>
  <c r="AI790" i="4" s="1"/>
  <c r="AI789" i="4" s="1"/>
  <c r="M127" i="4"/>
  <c r="M112" i="4" s="1"/>
  <c r="N112" i="4"/>
  <c r="K147" i="4"/>
  <c r="AR147" i="4"/>
  <c r="AQ147" i="4" s="1"/>
  <c r="G298" i="4"/>
  <c r="O349" i="4"/>
  <c r="O322" i="4" s="1"/>
  <c r="O321" i="4" s="1"/>
  <c r="O320" i="4" s="1"/>
  <c r="G420" i="4"/>
  <c r="G322" i="4" s="1"/>
  <c r="G321" i="4" s="1"/>
  <c r="G320" i="4" s="1"/>
  <c r="AQ437" i="4"/>
  <c r="AQ420" i="4" s="1"/>
  <c r="AQ24" i="3" s="1"/>
  <c r="AW437" i="4"/>
  <c r="M46" i="3"/>
  <c r="M45" i="3" s="1"/>
  <c r="M32" i="3" s="1"/>
  <c r="M531" i="4"/>
  <c r="AI633" i="4"/>
  <c r="G760" i="4"/>
  <c r="G576" i="4" s="1"/>
  <c r="G566" i="4" s="1"/>
  <c r="G458" i="4" s="1"/>
  <c r="AQ223" i="4"/>
  <c r="AQ15" i="3" s="1"/>
  <c r="AE9" i="3"/>
  <c r="AE69" i="3"/>
  <c r="AM22" i="4"/>
  <c r="AM12" i="4" s="1"/>
  <c r="AA484" i="4"/>
  <c r="AA459" i="4" s="1"/>
  <c r="AW816" i="4"/>
  <c r="AW81" i="3" s="1"/>
  <c r="AW837" i="4"/>
  <c r="AW85" i="3" s="1"/>
  <c r="AE845" i="4"/>
  <c r="W62" i="3"/>
  <c r="BD305" i="4"/>
  <c r="BD298" i="4" s="1"/>
  <c r="BE565" i="4"/>
  <c r="BE564" i="4" s="1"/>
  <c r="AI760" i="4"/>
  <c r="AI73" i="3" s="1"/>
  <c r="AE86" i="3"/>
  <c r="AV838" i="4"/>
  <c r="AV837" i="4" s="1"/>
  <c r="AV85" i="3" s="1"/>
  <c r="AV426" i="4"/>
  <c r="BD426" i="4"/>
  <c r="AE420" i="4"/>
  <c r="AE24" i="3" s="1"/>
  <c r="AM10" i="3"/>
  <c r="AJ576" i="4"/>
  <c r="AJ566" i="4" s="1"/>
  <c r="S665" i="4"/>
  <c r="AF897" i="4"/>
  <c r="AW576" i="4"/>
  <c r="AW566" i="4" s="1"/>
  <c r="AQ556" i="4"/>
  <c r="AQ555" i="4" s="1"/>
  <c r="AQ57" i="3" s="1"/>
  <c r="AQ55" i="3" s="1"/>
  <c r="AQ54" i="3" s="1"/>
  <c r="AV535" i="4"/>
  <c r="AV534" i="4" s="1"/>
  <c r="AQ322" i="4"/>
  <c r="AQ321" i="4" s="1"/>
  <c r="BD809" i="4"/>
  <c r="BD808" i="4" s="1"/>
  <c r="AW760" i="4"/>
  <c r="AW73" i="3" s="1"/>
  <c r="AW65" i="3" s="1"/>
  <c r="AW62" i="3" s="1"/>
  <c r="AF12" i="4"/>
  <c r="AA531" i="4"/>
  <c r="BD845" i="4"/>
  <c r="G112" i="4"/>
  <c r="AR349" i="4"/>
  <c r="L555" i="4"/>
  <c r="L552" i="4" s="1"/>
  <c r="L551" i="4" s="1"/>
  <c r="AI665" i="4"/>
  <c r="AI69" i="3" s="1"/>
  <c r="O298" i="4"/>
  <c r="O12" i="4" s="1"/>
  <c r="AW126" i="4"/>
  <c r="AV126" i="4" s="1"/>
  <c r="AQ44" i="4"/>
  <c r="AQ22" i="4" s="1"/>
  <c r="AV761" i="4"/>
  <c r="AW420" i="4"/>
  <c r="BD982" i="4"/>
  <c r="Z99" i="3"/>
  <c r="Z97" i="3" s="1"/>
  <c r="Z925" i="4"/>
  <c r="BE540" i="4"/>
  <c r="AN22" i="4"/>
  <c r="K581" i="4"/>
  <c r="K576" i="4" s="1"/>
  <c r="K566" i="4" s="1"/>
  <c r="AR633" i="4"/>
  <c r="AR68" i="3" s="1"/>
  <c r="AQ635" i="4"/>
  <c r="AQ633" i="4" s="1"/>
  <c r="AQ68" i="3" s="1"/>
  <c r="AI906" i="4"/>
  <c r="AJ897" i="4"/>
  <c r="AJ94" i="3" s="1"/>
  <c r="S717" i="4"/>
  <c r="BE728" i="4"/>
  <c r="AE762" i="4"/>
  <c r="AE760" i="4" s="1"/>
  <c r="AE73" i="3" s="1"/>
  <c r="AF760" i="4"/>
  <c r="AI871" i="4"/>
  <c r="AI869" i="4" s="1"/>
  <c r="AJ869" i="4"/>
  <c r="AJ420" i="4"/>
  <c r="AJ24" i="3" s="1"/>
  <c r="AI897" i="4"/>
  <c r="AI94" i="3" s="1"/>
  <c r="G72" i="4"/>
  <c r="O982" i="4"/>
  <c r="AR665" i="4"/>
  <c r="AR69" i="3" s="1"/>
  <c r="AQ683" i="4"/>
  <c r="AQ665" i="4" s="1"/>
  <c r="AQ69" i="3" s="1"/>
  <c r="AQ842" i="4"/>
  <c r="AQ837" i="4" s="1"/>
  <c r="AQ85" i="3" s="1"/>
  <c r="AR837" i="4"/>
  <c r="AR85" i="3" s="1"/>
  <c r="AE897" i="4"/>
  <c r="AE94" i="3" s="1"/>
  <c r="AE349" i="4"/>
  <c r="AQ825" i="4"/>
  <c r="AQ83" i="3" s="1"/>
  <c r="K487" i="4"/>
  <c r="K484" i="4" s="1"/>
  <c r="K459" i="4" s="1"/>
  <c r="S507" i="4"/>
  <c r="T506" i="4"/>
  <c r="T484" i="4" s="1"/>
  <c r="T459" i="4" s="1"/>
  <c r="T458" i="4" s="1"/>
  <c r="T11" i="4" s="1"/>
  <c r="AQ852" i="4"/>
  <c r="AQ849" i="4" s="1"/>
  <c r="AR849" i="4"/>
  <c r="AI951" i="4"/>
  <c r="AI946" i="4" s="1"/>
  <c r="AJ946" i="4"/>
  <c r="AE982" i="4"/>
  <c r="AE101" i="3" s="1"/>
  <c r="AN581" i="4"/>
  <c r="AM583" i="4"/>
  <c r="AQ828" i="4"/>
  <c r="AR825" i="4"/>
  <c r="AR83" i="3" s="1"/>
  <c r="AU13" i="3"/>
  <c r="AU9" i="3" s="1"/>
  <c r="AU8" i="3" s="1"/>
  <c r="AU12" i="4"/>
  <c r="R459" i="4"/>
  <c r="R458" i="4" s="1"/>
  <c r="R11" i="4" s="1"/>
  <c r="X49" i="3"/>
  <c r="X45" i="3" s="1"/>
  <c r="X531" i="4"/>
  <c r="X458" i="4" s="1"/>
  <c r="X11" i="4" s="1"/>
  <c r="AR131" i="4"/>
  <c r="AE946" i="4"/>
  <c r="AE99" i="3" s="1"/>
  <c r="BE822" i="4"/>
  <c r="BE819" i="4" s="1"/>
  <c r="O760" i="4"/>
  <c r="O576" i="4" s="1"/>
  <c r="O566" i="4" s="1"/>
  <c r="G982" i="4"/>
  <c r="G925" i="4" s="1"/>
  <c r="AE926" i="4"/>
  <c r="W55" i="3"/>
  <c r="W54" i="3" s="1"/>
  <c r="AL10" i="3"/>
  <c r="AL9" i="3" s="1"/>
  <c r="AL12" i="4"/>
  <c r="AH14" i="3"/>
  <c r="AH9" i="3" s="1"/>
  <c r="AH12" i="4"/>
  <c r="AC15" i="3"/>
  <c r="AC12" i="4"/>
  <c r="AB20" i="3"/>
  <c r="AO20" i="3"/>
  <c r="AO19" i="3" s="1"/>
  <c r="AO18" i="3" s="1"/>
  <c r="AP46" i="3"/>
  <c r="AP45" i="3" s="1"/>
  <c r="AP531" i="4"/>
  <c r="Y56" i="3"/>
  <c r="Y55" i="3" s="1"/>
  <c r="Y54" i="3" s="1"/>
  <c r="Y552" i="4"/>
  <c r="Y551" i="4" s="1"/>
  <c r="AU567" i="4"/>
  <c r="AU566" i="4" s="1"/>
  <c r="AU64" i="3"/>
  <c r="AU63" i="3" s="1"/>
  <c r="AU62" i="3" s="1"/>
  <c r="V68" i="3"/>
  <c r="V65" i="3" s="1"/>
  <c r="V62" i="3" s="1"/>
  <c r="V576" i="4"/>
  <c r="V566" i="4" s="1"/>
  <c r="AH71" i="3"/>
  <c r="AH576" i="4"/>
  <c r="AH566" i="4" s="1"/>
  <c r="AB791" i="4"/>
  <c r="AB790" i="4" s="1"/>
  <c r="AB789" i="4" s="1"/>
  <c r="AB458" i="4" s="1"/>
  <c r="AB11" i="4" s="1"/>
  <c r="AB77" i="3"/>
  <c r="AB76" i="3" s="1"/>
  <c r="AB75" i="3" s="1"/>
  <c r="AB74" i="3" s="1"/>
  <c r="X79" i="3"/>
  <c r="X78" i="3" s="1"/>
  <c r="X75" i="3" s="1"/>
  <c r="X74" i="3" s="1"/>
  <c r="X807" i="4"/>
  <c r="X790" i="4" s="1"/>
  <c r="X789" i="4" s="1"/>
  <c r="AY79" i="3"/>
  <c r="AY78" i="3" s="1"/>
  <c r="AY75" i="3" s="1"/>
  <c r="AY74" i="3" s="1"/>
  <c r="AY807" i="4"/>
  <c r="AY790" i="4" s="1"/>
  <c r="AY789" i="4" s="1"/>
  <c r="AO88" i="3"/>
  <c r="AO86" i="3" s="1"/>
  <c r="AO845" i="4"/>
  <c r="Z93" i="3"/>
  <c r="Z86" i="3" s="1"/>
  <c r="Z845" i="4"/>
  <c r="U922" i="4"/>
  <c r="U96" i="3"/>
  <c r="U95" i="3" s="1"/>
  <c r="BC321" i="4"/>
  <c r="BC320" i="4" s="1"/>
  <c r="BC11" i="4" s="1"/>
  <c r="AZ9" i="3"/>
  <c r="AD20" i="3"/>
  <c r="AD19" i="3" s="1"/>
  <c r="AD18" i="3" s="1"/>
  <c r="AG37" i="3"/>
  <c r="AG36" i="3" s="1"/>
  <c r="AG484" i="4"/>
  <c r="AG459" i="4" s="1"/>
  <c r="AP38" i="3"/>
  <c r="AP36" i="3" s="1"/>
  <c r="AP33" i="3" s="1"/>
  <c r="AP32" i="3" s="1"/>
  <c r="AP484" i="4"/>
  <c r="AP459" i="4" s="1"/>
  <c r="AP458" i="4" s="1"/>
  <c r="J566" i="4"/>
  <c r="AH65" i="3"/>
  <c r="AH62" i="3" s="1"/>
  <c r="AL65" i="3"/>
  <c r="AL62" i="3" s="1"/>
  <c r="M97" i="3"/>
  <c r="BE629" i="4"/>
  <c r="BE729" i="4"/>
  <c r="AD10" i="3"/>
  <c r="AD9" i="3" s="1"/>
  <c r="AD12" i="4"/>
  <c r="AX9" i="3"/>
  <c r="AX8" i="3" s="1"/>
  <c r="AC9" i="3"/>
  <c r="AC8" i="3" s="1"/>
  <c r="AN20" i="3"/>
  <c r="AN19" i="3" s="1"/>
  <c r="AN18" i="3" s="1"/>
  <c r="V36" i="3"/>
  <c r="V33" i="3" s="1"/>
  <c r="AS484" i="4"/>
  <c r="AS459" i="4" s="1"/>
  <c r="AS38" i="3"/>
  <c r="AS36" i="3" s="1"/>
  <c r="AS33" i="3" s="1"/>
  <c r="L531" i="4"/>
  <c r="L458" i="4" s="1"/>
  <c r="AH46" i="3"/>
  <c r="AH45" i="3" s="1"/>
  <c r="AH531" i="4"/>
  <c r="AL47" i="3"/>
  <c r="AL45" i="3" s="1"/>
  <c r="AL531" i="4"/>
  <c r="AL458" i="4" s="1"/>
  <c r="AG33" i="3"/>
  <c r="AE841" i="4"/>
  <c r="AE837" i="4" s="1"/>
  <c r="AQ934" i="4"/>
  <c r="AQ926" i="4" s="1"/>
  <c r="V9" i="3"/>
  <c r="AO37" i="3"/>
  <c r="AO36" i="3" s="1"/>
  <c r="AO33" i="3" s="1"/>
  <c r="AO484" i="4"/>
  <c r="AO459" i="4" s="1"/>
  <c r="AC36" i="3"/>
  <c r="AC33" i="3" s="1"/>
  <c r="AC32" i="3" s="1"/>
  <c r="BB36" i="3"/>
  <c r="BB33" i="3" s="1"/>
  <c r="N45" i="3"/>
  <c r="N32" i="3" s="1"/>
  <c r="AS45" i="3"/>
  <c r="AO49" i="3"/>
  <c r="AO45" i="3" s="1"/>
  <c r="AO531" i="4"/>
  <c r="AY9" i="3"/>
  <c r="AU21" i="3"/>
  <c r="AU20" i="3" s="1"/>
  <c r="AU19" i="3" s="1"/>
  <c r="AU18" i="3" s="1"/>
  <c r="AU322" i="4"/>
  <c r="AU321" i="4" s="1"/>
  <c r="AU320" i="4" s="1"/>
  <c r="Z45" i="3"/>
  <c r="AD47" i="3"/>
  <c r="AD45" i="3" s="1"/>
  <c r="AD531" i="4"/>
  <c r="BE510" i="4"/>
  <c r="BE508" i="4" s="1"/>
  <c r="AG9" i="3"/>
  <c r="AU38" i="3"/>
  <c r="AU36" i="3" s="1"/>
  <c r="AU33" i="3" s="1"/>
  <c r="AU32" i="3" s="1"/>
  <c r="AU484" i="4"/>
  <c r="AU459" i="4" s="1"/>
  <c r="AK45" i="3"/>
  <c r="AY531" i="4"/>
  <c r="BE511" i="4"/>
  <c r="Z531" i="4"/>
  <c r="Q9" i="3"/>
  <c r="BB21" i="3"/>
  <c r="BB20" i="3" s="1"/>
  <c r="BB19" i="3" s="1"/>
  <c r="BB322" i="4"/>
  <c r="BB321" i="4" s="1"/>
  <c r="BB320" i="4" s="1"/>
  <c r="Q20" i="3"/>
  <c r="Q19" i="3" s="1"/>
  <c r="Q18" i="3" s="1"/>
  <c r="U22" i="3"/>
  <c r="U20" i="3" s="1"/>
  <c r="U19" i="3" s="1"/>
  <c r="U322" i="4"/>
  <c r="U321" i="4" s="1"/>
  <c r="U452" i="4"/>
  <c r="U451" i="4" s="1"/>
  <c r="U29" i="3"/>
  <c r="U28" i="3" s="1"/>
  <c r="U27" i="3" s="1"/>
  <c r="AJ452" i="4"/>
  <c r="AJ451" i="4" s="1"/>
  <c r="AJ29" i="3"/>
  <c r="AJ28" i="3" s="1"/>
  <c r="AY452" i="4"/>
  <c r="AY451" i="4" s="1"/>
  <c r="AY320" i="4" s="1"/>
  <c r="AY29" i="3"/>
  <c r="AY28" i="3" s="1"/>
  <c r="AY27" i="3" s="1"/>
  <c r="AL36" i="3"/>
  <c r="AL33" i="3" s="1"/>
  <c r="X36" i="3"/>
  <c r="X33" i="3" s="1"/>
  <c r="AD484" i="4"/>
  <c r="AD459" i="4" s="1"/>
  <c r="AD38" i="3"/>
  <c r="AD36" i="3" s="1"/>
  <c r="AD33" i="3" s="1"/>
  <c r="AD32" i="3" s="1"/>
  <c r="AU45" i="3"/>
  <c r="V47" i="3"/>
  <c r="V45" i="3" s="1"/>
  <c r="V531" i="4"/>
  <c r="AG51" i="3"/>
  <c r="AG45" i="3" s="1"/>
  <c r="AG531" i="4"/>
  <c r="Y33" i="3"/>
  <c r="AS58" i="3"/>
  <c r="AS55" i="3" s="1"/>
  <c r="AS54" i="3" s="1"/>
  <c r="AS552" i="4"/>
  <c r="AS551" i="4" s="1"/>
  <c r="P12" i="4"/>
  <c r="P11" i="4" s="1"/>
  <c r="AS9" i="3"/>
  <c r="AX14" i="3"/>
  <c r="AX12" i="4"/>
  <c r="AX11" i="4" s="1"/>
  <c r="AH20" i="3"/>
  <c r="AH19" i="3" s="1"/>
  <c r="AH18" i="3" s="1"/>
  <c r="AY459" i="4"/>
  <c r="AY458" i="4" s="1"/>
  <c r="AH459" i="4"/>
  <c r="AT36" i="3"/>
  <c r="AT33" i="3" s="1"/>
  <c r="Z39" i="3"/>
  <c r="Z36" i="3" s="1"/>
  <c r="Z33" i="3" s="1"/>
  <c r="Z484" i="4"/>
  <c r="Z459" i="4" s="1"/>
  <c r="Z458" i="4" s="1"/>
  <c r="Q484" i="4"/>
  <c r="Q459" i="4" s="1"/>
  <c r="Q458" i="4" s="1"/>
  <c r="AX484" i="4"/>
  <c r="AX38" i="3"/>
  <c r="AX36" i="3" s="1"/>
  <c r="AX33" i="3" s="1"/>
  <c r="AX32" i="3" s="1"/>
  <c r="AT45" i="3"/>
  <c r="BB48" i="3"/>
  <c r="BB45" i="3" s="1"/>
  <c r="BB531" i="4"/>
  <c r="Z9" i="3"/>
  <c r="AY20" i="3"/>
  <c r="J321" i="4"/>
  <c r="J320" i="4" s="1"/>
  <c r="BB31" i="3"/>
  <c r="BB30" i="3" s="1"/>
  <c r="BB27" i="3" s="1"/>
  <c r="BB455" i="4"/>
  <c r="BB451" i="4" s="1"/>
  <c r="AX459" i="4"/>
  <c r="AX458" i="4" s="1"/>
  <c r="AK484" i="4"/>
  <c r="AK459" i="4" s="1"/>
  <c r="AK458" i="4" s="1"/>
  <c r="AK11" i="4" s="1"/>
  <c r="AK41" i="3"/>
  <c r="AK36" i="3" s="1"/>
  <c r="AK33" i="3" s="1"/>
  <c r="AK32" i="3" s="1"/>
  <c r="U45" i="3"/>
  <c r="J531" i="4"/>
  <c r="Y45" i="3"/>
  <c r="BC318" i="3"/>
  <c r="AT10" i="3"/>
  <c r="AT9" i="3" s="1"/>
  <c r="AT12" i="4"/>
  <c r="AT11" i="4" s="1"/>
  <c r="AP14" i="3"/>
  <c r="AP9" i="3" s="1"/>
  <c r="AP12" i="4"/>
  <c r="N21" i="3"/>
  <c r="N20" i="3" s="1"/>
  <c r="N19" i="3" s="1"/>
  <c r="N18" i="3" s="1"/>
  <c r="N322" i="4"/>
  <c r="N321" i="4" s="1"/>
  <c r="N320" i="4" s="1"/>
  <c r="L322" i="4"/>
  <c r="L321" i="4" s="1"/>
  <c r="L320" i="4" s="1"/>
  <c r="Y20" i="3"/>
  <c r="Y19" i="3" s="1"/>
  <c r="Y18" i="3" s="1"/>
  <c r="AX46" i="3"/>
  <c r="AX45" i="3" s="1"/>
  <c r="AX531" i="4"/>
  <c r="BE32" i="3"/>
  <c r="Q322" i="4"/>
  <c r="Q321" i="4" s="1"/>
  <c r="Q320" i="4" s="1"/>
  <c r="AS576" i="4"/>
  <c r="AS566" i="4" s="1"/>
  <c r="AK77" i="3"/>
  <c r="AK76" i="3" s="1"/>
  <c r="AK75" i="3" s="1"/>
  <c r="AK74" i="3" s="1"/>
  <c r="BE461" i="4"/>
  <c r="BE460" i="4" s="1"/>
  <c r="N19" i="9"/>
  <c r="N8" i="9" s="1"/>
  <c r="AK925" i="4"/>
  <c r="R33" i="3"/>
  <c r="R32" i="3" s="1"/>
  <c r="R8" i="3" s="1"/>
  <c r="X8" i="9"/>
  <c r="V10" i="9"/>
  <c r="V9" i="9" s="1"/>
  <c r="V8" i="9" s="1"/>
  <c r="AU552" i="4"/>
  <c r="AU551" i="4" s="1"/>
  <c r="AK576" i="4"/>
  <c r="AK566" i="4" s="1"/>
  <c r="AD576" i="4"/>
  <c r="AD566" i="4" s="1"/>
  <c r="V845" i="4"/>
  <c r="AL96" i="3"/>
  <c r="AL95" i="3" s="1"/>
  <c r="AS29" i="3"/>
  <c r="AS28" i="3" s="1"/>
  <c r="AS27" i="3" s="1"/>
  <c r="AS18" i="3" s="1"/>
  <c r="AJ8" i="9"/>
  <c r="V484" i="4"/>
  <c r="V459" i="4" s="1"/>
  <c r="AG576" i="4"/>
  <c r="AG566" i="4" s="1"/>
  <c r="AZ77" i="3"/>
  <c r="AZ76" i="3" s="1"/>
  <c r="AZ75" i="3" s="1"/>
  <c r="AZ74" i="3" s="1"/>
  <c r="AV461" i="4"/>
  <c r="L19" i="9"/>
  <c r="AO552" i="4"/>
  <c r="AO551" i="4" s="1"/>
  <c r="AC576" i="4"/>
  <c r="AC566" i="4" s="1"/>
  <c r="AS807" i="4"/>
  <c r="AS790" i="4" s="1"/>
  <c r="AS789" i="4" s="1"/>
  <c r="BB807" i="4"/>
  <c r="BB790" i="4" s="1"/>
  <c r="BB789" i="4" s="1"/>
  <c r="AO12" i="3"/>
  <c r="AO9" i="3" s="1"/>
  <c r="Z22" i="3"/>
  <c r="Z20" i="3" s="1"/>
  <c r="Z19" i="3" s="1"/>
  <c r="Z18" i="3" s="1"/>
  <c r="AK22" i="3"/>
  <c r="AK20" i="3" s="1"/>
  <c r="AK19" i="3" s="1"/>
  <c r="AK18" i="3" s="1"/>
  <c r="AK8" i="3" s="1"/>
  <c r="AT22" i="3"/>
  <c r="AT20" i="3" s="1"/>
  <c r="AT19" i="3" s="1"/>
  <c r="AT18" i="3" s="1"/>
  <c r="U38" i="3"/>
  <c r="U36" i="3" s="1"/>
  <c r="U33" i="3" s="1"/>
  <c r="U32" i="3" s="1"/>
  <c r="AB41" i="3"/>
  <c r="AB36" i="3" s="1"/>
  <c r="AB33" i="3" s="1"/>
  <c r="AB32" i="3" s="1"/>
  <c r="AY48" i="3"/>
  <c r="AY45" i="3" s="1"/>
  <c r="AY32" i="3" s="1"/>
  <c r="AB53" i="3"/>
  <c r="AB45" i="3" s="1"/>
  <c r="BA318" i="3"/>
  <c r="BB542" i="3"/>
  <c r="BB457" i="3"/>
  <c r="AR461" i="4"/>
  <c r="AQ462" i="4"/>
  <c r="AQ461" i="4" s="1"/>
  <c r="BB64" i="3"/>
  <c r="BB63" i="3" s="1"/>
  <c r="BB62" i="3" s="1"/>
  <c r="BB567" i="4"/>
  <c r="BB566" i="4" s="1"/>
  <c r="L8" i="9"/>
  <c r="U576" i="4"/>
  <c r="U566" i="4" s="1"/>
  <c r="U458" i="4" s="1"/>
  <c r="M845" i="4"/>
  <c r="AJ26" i="3"/>
  <c r="AJ25" i="3" s="1"/>
  <c r="AL322" i="4"/>
  <c r="AL321" i="4" s="1"/>
  <c r="AL320" i="4" s="1"/>
  <c r="BD319" i="3"/>
  <c r="BD318" i="3" s="1"/>
  <c r="BC542" i="3"/>
  <c r="L32" i="3"/>
  <c r="L8" i="3" s="1"/>
  <c r="BB449" i="3"/>
  <c r="BB318" i="3" s="1"/>
  <c r="BD323" i="4"/>
  <c r="BE59" i="9"/>
  <c r="I19" i="9"/>
  <c r="AB26" i="3"/>
  <c r="AB25" i="3" s="1"/>
  <c r="Y64" i="3"/>
  <c r="Y63" i="3" s="1"/>
  <c r="Y62" i="3" s="1"/>
  <c r="AK29" i="3"/>
  <c r="AK28" i="3" s="1"/>
  <c r="AK27" i="3" s="1"/>
  <c r="AJ31" i="3"/>
  <c r="AJ30" i="3" s="1"/>
  <c r="BD542" i="3"/>
  <c r="BD456" i="3" s="1"/>
  <c r="BB766" i="3"/>
  <c r="BB765" i="3" s="1"/>
  <c r="BI18" i="9"/>
  <c r="AM18" i="9"/>
  <c r="AM17" i="9" s="1"/>
  <c r="AM16" i="9" s="1"/>
  <c r="AM15" i="9" s="1"/>
  <c r="AM10" i="9" s="1"/>
  <c r="AM9" i="9" s="1"/>
  <c r="AR18" i="9"/>
  <c r="AN17" i="9"/>
  <c r="AN16" i="9" s="1"/>
  <c r="AN15" i="9" s="1"/>
  <c r="AN10" i="9" s="1"/>
  <c r="AN9" i="9" s="1"/>
  <c r="AN8" i="9" s="1"/>
  <c r="AW8" i="9"/>
  <c r="AC807" i="4"/>
  <c r="AC790" i="4" s="1"/>
  <c r="AC789" i="4" s="1"/>
  <c r="AD845" i="4"/>
  <c r="AB31" i="3"/>
  <c r="AB30" i="3" s="1"/>
  <c r="AB27" i="3" s="1"/>
  <c r="AY26" i="3"/>
  <c r="AY25" i="3" s="1"/>
  <c r="BA449" i="3"/>
  <c r="BC528" i="3"/>
  <c r="BC527" i="3" s="1"/>
  <c r="BC456" i="3" s="1"/>
  <c r="Q8" i="9"/>
  <c r="U8" i="9"/>
  <c r="AC552" i="4"/>
  <c r="AC551" i="4" s="1"/>
  <c r="AN845" i="4"/>
  <c r="BA766" i="3"/>
  <c r="BA765" i="3" s="1"/>
  <c r="BA456" i="3" s="1"/>
  <c r="K18" i="3"/>
  <c r="K8" i="3" s="1"/>
  <c r="BF32" i="3"/>
  <c r="BF8" i="3" s="1"/>
  <c r="P19" i="9"/>
  <c r="P8" i="9" s="1"/>
  <c r="BE27" i="3"/>
  <c r="BE18" i="3" s="1"/>
  <c r="BE8" i="3" s="1"/>
  <c r="AZ8" i="9"/>
  <c r="G22" i="9"/>
  <c r="G21" i="9" s="1"/>
  <c r="G20" i="9" s="1"/>
  <c r="G19" i="9" s="1"/>
  <c r="G8" i="9" s="1"/>
  <c r="AQ59" i="9"/>
  <c r="AQ58" i="9" s="1"/>
  <c r="AQ57" i="9" s="1"/>
  <c r="S19" i="3"/>
  <c r="S18" i="3" s="1"/>
  <c r="S8" i="3" s="1"/>
  <c r="BO23" i="3"/>
  <c r="BP23" i="3" s="1"/>
  <c r="F8" i="6"/>
  <c r="BB10" i="9"/>
  <c r="BB9" i="9" s="1"/>
  <c r="I10" i="9"/>
  <c r="I9" i="9" s="1"/>
  <c r="I8" i="9" s="1"/>
  <c r="BD58" i="9"/>
  <c r="BD57" i="9" s="1"/>
  <c r="AF19" i="9"/>
  <c r="AF8" i="9" s="1"/>
  <c r="AC549" i="11"/>
  <c r="AM461" i="4"/>
  <c r="J21" i="9"/>
  <c r="J20" i="9" s="1"/>
  <c r="J19" i="9" s="1"/>
  <c r="Q19" i="9"/>
  <c r="T19" i="9"/>
  <c r="T8" i="9" s="1"/>
  <c r="BO24" i="3"/>
  <c r="BP24" i="3" s="1"/>
  <c r="W10" i="9"/>
  <c r="W9" i="9" s="1"/>
  <c r="AU10" i="9"/>
  <c r="AU9" i="9" s="1"/>
  <c r="AU8" i="9" s="1"/>
  <c r="K19" i="9"/>
  <c r="K8" i="9" s="1"/>
  <c r="M19" i="9"/>
  <c r="O47" i="9"/>
  <c r="O46" i="9" s="1"/>
  <c r="O19" i="9" s="1"/>
  <c r="O8" i="9" s="1"/>
  <c r="R19" i="9"/>
  <c r="R8" i="9" s="1"/>
  <c r="S22" i="9"/>
  <c r="S21" i="9" s="1"/>
  <c r="S20" i="9" s="1"/>
  <c r="S19" i="9" s="1"/>
  <c r="S8" i="9" s="1"/>
  <c r="BE25" i="9"/>
  <c r="AE47" i="9"/>
  <c r="AE46" i="9" s="1"/>
  <c r="AQ47" i="9"/>
  <c r="AQ46" i="9" s="1"/>
  <c r="AV10" i="9"/>
  <c r="AV9" i="9" s="1"/>
  <c r="M10" i="9"/>
  <c r="M9" i="9" s="1"/>
  <c r="M8" i="9" s="1"/>
  <c r="W59" i="9"/>
  <c r="W58" i="9" s="1"/>
  <c r="W57" i="9" s="1"/>
  <c r="BF1026" i="11"/>
  <c r="BF991" i="11" s="1"/>
  <c r="BB486" i="11"/>
  <c r="AV461" i="11"/>
  <c r="AV452" i="11" s="1"/>
  <c r="AV451" i="11" s="1"/>
  <c r="AW452" i="11"/>
  <c r="AW451" i="11" s="1"/>
  <c r="AW344" i="11" s="1"/>
  <c r="AW343" i="11" s="1"/>
  <c r="AW342" i="11" s="1"/>
  <c r="E8" i="6"/>
  <c r="S47" i="9"/>
  <c r="S46" i="9" s="1"/>
  <c r="AS10" i="9"/>
  <c r="AS9" i="9" s="1"/>
  <c r="AA70" i="9"/>
  <c r="AA59" i="9" s="1"/>
  <c r="AA58" i="9" s="1"/>
  <c r="AA57" i="9" s="1"/>
  <c r="AA19" i="9" s="1"/>
  <c r="AA8" i="9" s="1"/>
  <c r="W47" i="9"/>
  <c r="W46" i="9" s="1"/>
  <c r="W19" i="9" s="1"/>
  <c r="AL19" i="9"/>
  <c r="AL8" i="9" s="1"/>
  <c r="BE78" i="9"/>
  <c r="BE77" i="9" s="1"/>
  <c r="BE76" i="9" s="1"/>
  <c r="C15" i="6"/>
  <c r="BD10" i="9"/>
  <c r="BD9" i="9" s="1"/>
  <c r="Y19" i="9"/>
  <c r="Y8" i="9" s="1"/>
  <c r="Z19" i="9"/>
  <c r="Z8" i="9" s="1"/>
  <c r="AH19" i="9"/>
  <c r="AH8" i="9" s="1"/>
  <c r="AI51" i="9"/>
  <c r="AI47" i="9" s="1"/>
  <c r="AI46" i="9" s="1"/>
  <c r="AK336" i="11"/>
  <c r="AI337" i="11"/>
  <c r="AI336" i="11" s="1"/>
  <c r="BO21" i="3"/>
  <c r="BP21" i="3" s="1"/>
  <c r="BE48" i="9"/>
  <c r="BE47" i="9" s="1"/>
  <c r="BE46" i="9" s="1"/>
  <c r="AX10" i="9"/>
  <c r="AX9" i="9" s="1"/>
  <c r="AX8" i="9" s="1"/>
  <c r="J10" i="9"/>
  <c r="J9" i="9" s="1"/>
  <c r="J8" i="9" s="1"/>
  <c r="BD47" i="9"/>
  <c r="BD46" i="9" s="1"/>
  <c r="BD19" i="9" s="1"/>
  <c r="BD8" i="9" s="1"/>
  <c r="BN8" i="9" s="1"/>
  <c r="AA51" i="9"/>
  <c r="AA47" i="9" s="1"/>
  <c r="AA46" i="9" s="1"/>
  <c r="AG19" i="9"/>
  <c r="AG8" i="9" s="1"/>
  <c r="BF237" i="11"/>
  <c r="AQ70" i="9"/>
  <c r="F72" i="8"/>
  <c r="F68" i="8"/>
  <c r="F64" i="8" s="1"/>
  <c r="S492" i="11"/>
  <c r="BF494" i="11"/>
  <c r="AQ77" i="11"/>
  <c r="S238" i="11"/>
  <c r="S237" i="11" s="1"/>
  <c r="BF243" i="11"/>
  <c r="AD343" i="11"/>
  <c r="AD342" i="11" s="1"/>
  <c r="S451" i="11"/>
  <c r="L487" i="11"/>
  <c r="AG487" i="11"/>
  <c r="W520" i="11"/>
  <c r="W519" i="11"/>
  <c r="W517" i="11" s="1"/>
  <c r="AM51" i="9"/>
  <c r="AM47" i="9" s="1"/>
  <c r="AM46" i="9" s="1"/>
  <c r="AM22" i="9"/>
  <c r="AM21" i="9" s="1"/>
  <c r="AM20" i="9" s="1"/>
  <c r="AO19" i="9"/>
  <c r="AO8" i="9" s="1"/>
  <c r="BF120" i="11"/>
  <c r="M487" i="11"/>
  <c r="AF509" i="11"/>
  <c r="AF508" i="11" s="1"/>
  <c r="AF487" i="11" s="1"/>
  <c r="AE510" i="11"/>
  <c r="AE509" i="11" s="1"/>
  <c r="AE508" i="11" s="1"/>
  <c r="BE14" i="9"/>
  <c r="BE12" i="9" s="1"/>
  <c r="BE11" i="9" s="1"/>
  <c r="BE10" i="9" s="1"/>
  <c r="BE9" i="9" s="1"/>
  <c r="AM60" i="9"/>
  <c r="AM59" i="9" s="1"/>
  <c r="AM58" i="9" s="1"/>
  <c r="AM57" i="9" s="1"/>
  <c r="AN21" i="9"/>
  <c r="AN20" i="9" s="1"/>
  <c r="AN19" i="9" s="1"/>
  <c r="AP19" i="9"/>
  <c r="AP8" i="9" s="1"/>
  <c r="AR59" i="9"/>
  <c r="AR58" i="9" s="1"/>
  <c r="AR57" i="9" s="1"/>
  <c r="AT19" i="9"/>
  <c r="AT8" i="9" s="1"/>
  <c r="BA59" i="9"/>
  <c r="BA58" i="9" s="1"/>
  <c r="BA57" i="9" s="1"/>
  <c r="O492" i="11"/>
  <c r="R487" i="11"/>
  <c r="Q12" i="11"/>
  <c r="BE42" i="9"/>
  <c r="BE21" i="9" s="1"/>
  <c r="BE20" i="9" s="1"/>
  <c r="BE19" i="9" s="1"/>
  <c r="C21" i="6"/>
  <c r="BL47" i="9"/>
  <c r="V21" i="9"/>
  <c r="V20" i="9" s="1"/>
  <c r="V19" i="9" s="1"/>
  <c r="AE51" i="9"/>
  <c r="S883" i="11"/>
  <c r="S882" i="11" s="1"/>
  <c r="BF884" i="11"/>
  <c r="BF882" i="11" s="1"/>
  <c r="BK53" i="11"/>
  <c r="AW53" i="11"/>
  <c r="AV53" i="11" s="1"/>
  <c r="AQ53" i="11"/>
  <c r="BK150" i="11"/>
  <c r="AQ150" i="11"/>
  <c r="BJ475" i="11"/>
  <c r="AN451" i="11"/>
  <c r="BK766" i="11"/>
  <c r="AQ766" i="11"/>
  <c r="AQ756" i="11" s="1"/>
  <c r="W769" i="11"/>
  <c r="W755" i="11" s="1"/>
  <c r="AQ36" i="9"/>
  <c r="AQ35" i="9" s="1"/>
  <c r="AR35" i="9"/>
  <c r="AR21" i="9" s="1"/>
  <c r="AR20" i="9" s="1"/>
  <c r="AR19" i="9" s="1"/>
  <c r="BB19" i="9"/>
  <c r="BF508" i="11"/>
  <c r="BF722" i="11"/>
  <c r="AD12" i="11"/>
  <c r="AY12" i="11"/>
  <c r="U12" i="11"/>
  <c r="AS12" i="11"/>
  <c r="AQ517" i="11"/>
  <c r="AK317" i="11"/>
  <c r="AQ344" i="11"/>
  <c r="AQ343" i="11" s="1"/>
  <c r="AQ342" i="11" s="1"/>
  <c r="AI35" i="9"/>
  <c r="AI21" i="9" s="1"/>
  <c r="AI20" i="9" s="1"/>
  <c r="AI19" i="9" s="1"/>
  <c r="AI8" i="9" s="1"/>
  <c r="AQ22" i="9"/>
  <c r="AQ21" i="9" s="1"/>
  <c r="AQ20" i="9" s="1"/>
  <c r="AQ19" i="9" s="1"/>
  <c r="AW21" i="9"/>
  <c r="AW20" i="9" s="1"/>
  <c r="AW19" i="9" s="1"/>
  <c r="BF1057" i="11"/>
  <c r="Y12" i="11"/>
  <c r="AV96" i="11"/>
  <c r="AA336" i="11"/>
  <c r="AE698" i="11"/>
  <c r="AE19" i="9"/>
  <c r="AE8" i="9" s="1"/>
  <c r="BF913" i="11"/>
  <c r="C14" i="6"/>
  <c r="I26" i="8"/>
  <c r="AE60" i="9"/>
  <c r="AE59" i="9" s="1"/>
  <c r="AE58" i="9" s="1"/>
  <c r="AE57" i="9" s="1"/>
  <c r="AJ21" i="9"/>
  <c r="AJ20" i="9" s="1"/>
  <c r="AJ19" i="9" s="1"/>
  <c r="AV60" i="9"/>
  <c r="AV59" i="9" s="1"/>
  <c r="AV58" i="9" s="1"/>
  <c r="AV57" i="9" s="1"/>
  <c r="D54" i="8"/>
  <c r="D53" i="8" s="1"/>
  <c r="AJ591" i="11"/>
  <c r="AJ579" i="11" s="1"/>
  <c r="AJ578" i="11" s="1"/>
  <c r="AI593" i="11"/>
  <c r="AI591" i="11" s="1"/>
  <c r="AI579" i="11" s="1"/>
  <c r="AI578" i="11" s="1"/>
  <c r="AO487" i="11"/>
  <c r="AO486" i="11" s="1"/>
  <c r="W299" i="11"/>
  <c r="AU600" i="11"/>
  <c r="AA671" i="11"/>
  <c r="D44" i="8"/>
  <c r="F57" i="8"/>
  <c r="G64" i="8"/>
  <c r="E96" i="8"/>
  <c r="BF496" i="11"/>
  <c r="V343" i="11"/>
  <c r="V342" i="11" s="1"/>
  <c r="AK343" i="11"/>
  <c r="AK342" i="11" s="1"/>
  <c r="AH12" i="11"/>
  <c r="S38" i="11"/>
  <c r="BF40" i="11"/>
  <c r="AP77" i="11"/>
  <c r="W96" i="11"/>
  <c r="AA120" i="11"/>
  <c r="AI224" i="11"/>
  <c r="AI162" i="11"/>
  <c r="S299" i="11"/>
  <c r="S298" i="11" s="1"/>
  <c r="AI319" i="11"/>
  <c r="AI318" i="11" s="1"/>
  <c r="AI317" i="11" s="1"/>
  <c r="AJ318" i="11"/>
  <c r="AJ317" i="11" s="1"/>
  <c r="AJ344" i="11"/>
  <c r="AJ343" i="11" s="1"/>
  <c r="AJ342" i="11" s="1"/>
  <c r="AZ344" i="11"/>
  <c r="AZ343" i="11" s="1"/>
  <c r="AZ342" i="11" s="1"/>
  <c r="AB496" i="11"/>
  <c r="AB492" i="11" s="1"/>
  <c r="AL487" i="11"/>
  <c r="AM504" i="11"/>
  <c r="AM503" i="11"/>
  <c r="AA575" i="11"/>
  <c r="AA574" i="11" s="1"/>
  <c r="AA549" i="11" s="1"/>
  <c r="BK586" i="11"/>
  <c r="BJ586" i="11"/>
  <c r="AL579" i="11"/>
  <c r="AL578" i="11" s="1"/>
  <c r="AY47" i="9"/>
  <c r="AY46" i="9" s="1"/>
  <c r="BF451" i="11"/>
  <c r="BF519" i="11"/>
  <c r="BF517" i="11" s="1"/>
  <c r="BF899" i="11"/>
  <c r="S517" i="11"/>
  <c r="AV517" i="11"/>
  <c r="AI132" i="11"/>
  <c r="AI124" i="11" s="1"/>
  <c r="AI120" i="11" s="1"/>
  <c r="AJ124" i="11"/>
  <c r="AJ120" i="11" s="1"/>
  <c r="AE162" i="11"/>
  <c r="AE161" i="11" s="1"/>
  <c r="AI238" i="11"/>
  <c r="AI237" i="11" s="1"/>
  <c r="AK12" i="11"/>
  <c r="AT298" i="11"/>
  <c r="AE346" i="11"/>
  <c r="AE345" i="11" s="1"/>
  <c r="AE452" i="11"/>
  <c r="AE451" i="11" s="1"/>
  <c r="AD487" i="11"/>
  <c r="AE579" i="11"/>
  <c r="AE578" i="11" s="1"/>
  <c r="AM584" i="11"/>
  <c r="AM583" i="11" s="1"/>
  <c r="AM579" i="11" s="1"/>
  <c r="AM578" i="11" s="1"/>
  <c r="BF585" i="11"/>
  <c r="BF583" i="11" s="1"/>
  <c r="BF579" i="11" s="1"/>
  <c r="BF578" i="11" s="1"/>
  <c r="BF697" i="11"/>
  <c r="BF755" i="11"/>
  <c r="Q487" i="11"/>
  <c r="AA38" i="11"/>
  <c r="AA24" i="11" s="1"/>
  <c r="M124" i="11"/>
  <c r="M120" i="11" s="1"/>
  <c r="W224" i="11"/>
  <c r="W162" i="11"/>
  <c r="AV161" i="11"/>
  <c r="AA238" i="11"/>
  <c r="AA237" i="11" s="1"/>
  <c r="AQ238" i="11"/>
  <c r="AM299" i="11"/>
  <c r="BF305" i="11"/>
  <c r="BF298" i="11" s="1"/>
  <c r="T487" i="11"/>
  <c r="AK541" i="11"/>
  <c r="AQ571" i="11"/>
  <c r="AQ570" i="11" s="1"/>
  <c r="BF481" i="11"/>
  <c r="BF480" i="11" s="1"/>
  <c r="AP12" i="11"/>
  <c r="AM38" i="11"/>
  <c r="AM24" i="11" s="1"/>
  <c r="BF39" i="11"/>
  <c r="AF318" i="11"/>
  <c r="AE319" i="11"/>
  <c r="AE318" i="11" s="1"/>
  <c r="AE317" i="11" s="1"/>
  <c r="BB343" i="11"/>
  <c r="BB342" i="11" s="1"/>
  <c r="AS487" i="11"/>
  <c r="AE503" i="11"/>
  <c r="AE487" i="11" s="1"/>
  <c r="AE504" i="11"/>
  <c r="AJ549" i="11"/>
  <c r="AS59" i="9"/>
  <c r="AS58" i="9" s="1"/>
  <c r="AS57" i="9" s="1"/>
  <c r="AS19" i="9" s="1"/>
  <c r="AV22" i="9"/>
  <c r="AV21" i="9" s="1"/>
  <c r="AV20" i="9" s="1"/>
  <c r="AV19" i="9" s="1"/>
  <c r="AY21" i="9"/>
  <c r="AY20" i="9" s="1"/>
  <c r="BC47" i="9"/>
  <c r="BC46" i="9" s="1"/>
  <c r="BC19" i="9" s="1"/>
  <c r="BC8" i="9" s="1"/>
  <c r="E54" i="8"/>
  <c r="E53" i="8" s="1"/>
  <c r="E64" i="8"/>
  <c r="E61" i="8" s="1"/>
  <c r="BF503" i="11"/>
  <c r="BF524" i="11"/>
  <c r="AC12" i="11"/>
  <c r="AM96" i="11"/>
  <c r="J12" i="11"/>
  <c r="AM346" i="11"/>
  <c r="AM345" i="11" s="1"/>
  <c r="BF347" i="11"/>
  <c r="BF345" i="11" s="1"/>
  <c r="BF344" i="11" s="1"/>
  <c r="AU487" i="11"/>
  <c r="BA47" i="9"/>
  <c r="BA46" i="9" s="1"/>
  <c r="BA19" i="9" s="1"/>
  <c r="BA8" i="9" s="1"/>
  <c r="F95" i="8"/>
  <c r="F94" i="8" s="1"/>
  <c r="BF492" i="11"/>
  <c r="BF549" i="11"/>
  <c r="BF804" i="11"/>
  <c r="AV579" i="11"/>
  <c r="AV578" i="11" s="1"/>
  <c r="AJ487" i="11"/>
  <c r="AQ492" i="11"/>
  <c r="AQ487" i="11" s="1"/>
  <c r="AA18" i="11"/>
  <c r="AA13" i="11" s="1"/>
  <c r="AM78" i="11"/>
  <c r="BF80" i="11"/>
  <c r="BF77" i="11" s="1"/>
  <c r="AF86" i="11"/>
  <c r="AE88" i="11"/>
  <c r="AS161" i="11"/>
  <c r="O237" i="11"/>
  <c r="AE542" i="11"/>
  <c r="AE541" i="11" s="1"/>
  <c r="S549" i="11"/>
  <c r="AQ549" i="11"/>
  <c r="BB549" i="11"/>
  <c r="AM985" i="11"/>
  <c r="BF986" i="11"/>
  <c r="BF963" i="11" s="1"/>
  <c r="AQ120" i="11"/>
  <c r="AQ215" i="11"/>
  <c r="AA299" i="11"/>
  <c r="AA298" i="11" s="1"/>
  <c r="W314" i="11"/>
  <c r="AY343" i="11"/>
  <c r="AY342" i="11" s="1"/>
  <c r="AE549" i="11"/>
  <c r="C54" i="8"/>
  <c r="C53" i="8" s="1"/>
  <c r="C96" i="8"/>
  <c r="BF419" i="11"/>
  <c r="BF932" i="11"/>
  <c r="BC487" i="11"/>
  <c r="BF17" i="11"/>
  <c r="R12" i="11"/>
  <c r="S24" i="11"/>
  <c r="AV77" i="11"/>
  <c r="S124" i="11"/>
  <c r="S120" i="11" s="1"/>
  <c r="BF226" i="11"/>
  <c r="BF161" i="11" s="1"/>
  <c r="AM224" i="11"/>
  <c r="AV346" i="11"/>
  <c r="AV345" i="11" s="1"/>
  <c r="AJ452" i="11"/>
  <c r="AJ451" i="11" s="1"/>
  <c r="AI457" i="11"/>
  <c r="P487" i="11"/>
  <c r="P486" i="11" s="1"/>
  <c r="L549" i="11"/>
  <c r="AJ575" i="11"/>
  <c r="AJ574" i="11" s="1"/>
  <c r="AI576" i="11"/>
  <c r="AI575" i="11" s="1"/>
  <c r="AI574" i="11" s="1"/>
  <c r="S671" i="11"/>
  <c r="BF676" i="11"/>
  <c r="BF662" i="11" s="1"/>
  <c r="AK487" i="11"/>
  <c r="O25" i="11"/>
  <c r="O24" i="11" s="1"/>
  <c r="O12" i="11" s="1"/>
  <c r="P24" i="11"/>
  <c r="P12" i="11" s="1"/>
  <c r="G86" i="11"/>
  <c r="G77" i="11" s="1"/>
  <c r="AE124" i="11"/>
  <c r="AE120" i="11" s="1"/>
  <c r="K161" i="11"/>
  <c r="S224" i="11"/>
  <c r="AA162" i="11"/>
  <c r="AA161" i="11" s="1"/>
  <c r="AM162" i="11"/>
  <c r="AM161" i="11" s="1"/>
  <c r="AM318" i="11"/>
  <c r="AM317" i="11" s="1"/>
  <c r="S346" i="11"/>
  <c r="S345" i="11" s="1"/>
  <c r="AV482" i="11"/>
  <c r="AQ508" i="11"/>
  <c r="O542" i="11"/>
  <c r="O541" i="11" s="1"/>
  <c r="AK549" i="11"/>
  <c r="AV577" i="11"/>
  <c r="AW575" i="11"/>
  <c r="AW574" i="11" s="1"/>
  <c r="AW549" i="11" s="1"/>
  <c r="O662" i="11"/>
  <c r="F16" i="8"/>
  <c r="D35" i="8"/>
  <c r="F59" i="8"/>
  <c r="F55" i="8"/>
  <c r="K38" i="11"/>
  <c r="K24" i="11" s="1"/>
  <c r="K12" i="11" s="1"/>
  <c r="W38" i="11"/>
  <c r="W24" i="11" s="1"/>
  <c r="W78" i="11"/>
  <c r="AF77" i="11"/>
  <c r="AO77" i="11"/>
  <c r="AO12" i="11" s="1"/>
  <c r="AO11" i="11" s="1"/>
  <c r="AA96" i="11"/>
  <c r="K124" i="11"/>
  <c r="K120" i="11" s="1"/>
  <c r="W124" i="11"/>
  <c r="S162" i="11"/>
  <c r="S161" i="11" s="1"/>
  <c r="AX161" i="11"/>
  <c r="AX12" i="11" s="1"/>
  <c r="AX11" i="11" s="1"/>
  <c r="BB161" i="11"/>
  <c r="BB12" i="11" s="1"/>
  <c r="BB11" i="11" s="1"/>
  <c r="V237" i="11"/>
  <c r="V12" i="11" s="1"/>
  <c r="AU237" i="11"/>
  <c r="AU12" i="11" s="1"/>
  <c r="AV318" i="11"/>
  <c r="AV317" i="11" s="1"/>
  <c r="BA344" i="11"/>
  <c r="BA343" i="11" s="1"/>
  <c r="BA342" i="11" s="1"/>
  <c r="I452" i="11"/>
  <c r="I451" i="11" s="1"/>
  <c r="I344" i="11" s="1"/>
  <c r="I343" i="11" s="1"/>
  <c r="I342" i="11" s="1"/>
  <c r="G461" i="11"/>
  <c r="G452" i="11" s="1"/>
  <c r="G451" i="11" s="1"/>
  <c r="G344" i="11" s="1"/>
  <c r="G343" i="11" s="1"/>
  <c r="G342" i="11" s="1"/>
  <c r="AM482" i="11"/>
  <c r="R508" i="11"/>
  <c r="AG549" i="11"/>
  <c r="AA662" i="11"/>
  <c r="AV492" i="11"/>
  <c r="AT24" i="11"/>
  <c r="S78" i="11"/>
  <c r="AJ78" i="11"/>
  <c r="AI79" i="11"/>
  <c r="AI78" i="11" s="1"/>
  <c r="AE86" i="11"/>
  <c r="AM86" i="11"/>
  <c r="AE96" i="11"/>
  <c r="AO161" i="11"/>
  <c r="AV224" i="11"/>
  <c r="AQ288" i="11"/>
  <c r="AQ318" i="11"/>
  <c r="AQ317" i="11" s="1"/>
  <c r="AM452" i="11"/>
  <c r="AM451" i="11" s="1"/>
  <c r="AQ520" i="11"/>
  <c r="AQ519" i="11"/>
  <c r="AE532" i="11"/>
  <c r="AE531" i="11"/>
  <c r="AI542" i="11"/>
  <c r="AI541" i="11" s="1"/>
  <c r="Y549" i="11"/>
  <c r="S663" i="11"/>
  <c r="S662" i="11" s="1"/>
  <c r="F58" i="8"/>
  <c r="AF579" i="11"/>
  <c r="AF578" i="11" s="1"/>
  <c r="Y487" i="11"/>
  <c r="G25" i="11"/>
  <c r="G24" i="11" s="1"/>
  <c r="AL24" i="11"/>
  <c r="AL12" i="11" s="1"/>
  <c r="Z77" i="11"/>
  <c r="AJ86" i="11"/>
  <c r="AI87" i="11"/>
  <c r="AI86" i="11" s="1"/>
  <c r="AV121" i="11"/>
  <c r="AY161" i="11"/>
  <c r="Z237" i="11"/>
  <c r="N317" i="11"/>
  <c r="N12" i="11" s="1"/>
  <c r="AA318" i="11"/>
  <c r="AA317" i="11" s="1"/>
  <c r="O452" i="11"/>
  <c r="O451" i="11" s="1"/>
  <c r="O344" i="11" s="1"/>
  <c r="O343" i="11" s="1"/>
  <c r="O342" i="11" s="1"/>
  <c r="AQ452" i="11"/>
  <c r="AQ451" i="11" s="1"/>
  <c r="Q541" i="11"/>
  <c r="AB541" i="11"/>
  <c r="AM541" i="11"/>
  <c r="AM845" i="11"/>
  <c r="AM837" i="11" s="1"/>
  <c r="AM836" i="11" s="1"/>
  <c r="BF599" i="11"/>
  <c r="BF597" i="11" s="1"/>
  <c r="M25" i="11"/>
  <c r="M24" i="11" s="1"/>
  <c r="M12" i="11" s="1"/>
  <c r="AV39" i="11"/>
  <c r="AI96" i="11"/>
  <c r="AA346" i="11"/>
  <c r="AA345" i="11" s="1"/>
  <c r="T508" i="11"/>
  <c r="P549" i="11"/>
  <c r="S697" i="11"/>
  <c r="AD600" i="11"/>
  <c r="AV899" i="11"/>
  <c r="AV14" i="11"/>
  <c r="AV13" i="11" s="1"/>
  <c r="AI18" i="11"/>
  <c r="AI13" i="11" s="1"/>
  <c r="AE25" i="11"/>
  <c r="AE24" i="11" s="1"/>
  <c r="AI25" i="11"/>
  <c r="AE78" i="11"/>
  <c r="W121" i="11"/>
  <c r="W120" i="11" s="1"/>
  <c r="W215" i="11"/>
  <c r="AV238" i="11"/>
  <c r="AV237" i="11" s="1"/>
  <c r="BA237" i="11"/>
  <c r="BA12" i="11" s="1"/>
  <c r="AM314" i="11"/>
  <c r="W318" i="11"/>
  <c r="W317" i="11" s="1"/>
  <c r="U345" i="11"/>
  <c r="BC345" i="11"/>
  <c r="BC344" i="11" s="1"/>
  <c r="BC343" i="11" s="1"/>
  <c r="BC342" i="11" s="1"/>
  <c r="AY487" i="11"/>
  <c r="K508" i="11"/>
  <c r="K487" i="11" s="1"/>
  <c r="AU549" i="11"/>
  <c r="W805" i="11"/>
  <c r="W804" i="11" s="1"/>
  <c r="AE811" i="11"/>
  <c r="AF805" i="11"/>
  <c r="AB837" i="11"/>
  <c r="AB836" i="11" s="1"/>
  <c r="AE885" i="11"/>
  <c r="AF883" i="11"/>
  <c r="AF882" i="11" s="1"/>
  <c r="W14" i="11"/>
  <c r="W13" i="11" s="1"/>
  <c r="AI38" i="11"/>
  <c r="S86" i="11"/>
  <c r="AI215" i="11"/>
  <c r="W288" i="11"/>
  <c r="AI299" i="11"/>
  <c r="AI298" i="11" s="1"/>
  <c r="AQ299" i="11"/>
  <c r="AQ298" i="11" s="1"/>
  <c r="J317" i="11"/>
  <c r="S318" i="11"/>
  <c r="S317" i="11" s="1"/>
  <c r="AH345" i="11"/>
  <c r="AH344" i="11" s="1"/>
  <c r="AH343" i="11" s="1"/>
  <c r="AH342" i="11" s="1"/>
  <c r="AI346" i="11"/>
  <c r="AI345" i="11" s="1"/>
  <c r="AI482" i="11"/>
  <c r="N541" i="11"/>
  <c r="N487" i="11" s="1"/>
  <c r="AY549" i="11"/>
  <c r="Q549" i="11"/>
  <c r="M562" i="11"/>
  <c r="M549" i="11" s="1"/>
  <c r="AE838" i="11"/>
  <c r="E19" i="8"/>
  <c r="E18" i="8" s="1"/>
  <c r="D85" i="8"/>
  <c r="AW579" i="11"/>
  <c r="AW578" i="11" s="1"/>
  <c r="BE579" i="11"/>
  <c r="BE578" i="11" s="1"/>
  <c r="AM14" i="11"/>
  <c r="AM13" i="11" s="1"/>
  <c r="AB24" i="11"/>
  <c r="AA95" i="11"/>
  <c r="AA86" i="11" s="1"/>
  <c r="AA77" i="11" s="1"/>
  <c r="AB86" i="11"/>
  <c r="AB77" i="11" s="1"/>
  <c r="S96" i="11"/>
  <c r="AZ120" i="11"/>
  <c r="AZ12" i="11" s="1"/>
  <c r="G124" i="11"/>
  <c r="G120" i="11" s="1"/>
  <c r="AM124" i="11"/>
  <c r="AM120" i="11" s="1"/>
  <c r="AE215" i="11"/>
  <c r="AQ162" i="11"/>
  <c r="AQ161" i="11" s="1"/>
  <c r="W238" i="11"/>
  <c r="AV288" i="11"/>
  <c r="AE314" i="11"/>
  <c r="AE298" i="11" s="1"/>
  <c r="AS345" i="11"/>
  <c r="AS344" i="11" s="1"/>
  <c r="AS343" i="11" s="1"/>
  <c r="AS342" i="11" s="1"/>
  <c r="AA452" i="11"/>
  <c r="AA451" i="11" s="1"/>
  <c r="AI452" i="11"/>
  <c r="AI451" i="11" s="1"/>
  <c r="BA487" i="11"/>
  <c r="AA497" i="11"/>
  <c r="AA496" i="11" s="1"/>
  <c r="AA492" i="11" s="1"/>
  <c r="AA487" i="11" s="1"/>
  <c r="AM508" i="11"/>
  <c r="AM487" i="11" s="1"/>
  <c r="AX508" i="11"/>
  <c r="AX487" i="11" s="1"/>
  <c r="AX486" i="11" s="1"/>
  <c r="S531" i="11"/>
  <c r="AB549" i="11"/>
  <c r="I124" i="11"/>
  <c r="I120" i="11" s="1"/>
  <c r="I12" i="11" s="1"/>
  <c r="AZ508" i="11"/>
  <c r="AZ487" i="11" s="1"/>
  <c r="P541" i="11"/>
  <c r="AI546" i="11"/>
  <c r="AI545" i="11" s="1"/>
  <c r="AV575" i="11"/>
  <c r="AV574" i="11" s="1"/>
  <c r="AV549" i="11" s="1"/>
  <c r="AQ671" i="11"/>
  <c r="AQ662" i="11" s="1"/>
  <c r="AJ698" i="11"/>
  <c r="AJ697" i="11" s="1"/>
  <c r="AQ698" i="11"/>
  <c r="S824" i="11"/>
  <c r="AI827" i="11"/>
  <c r="AI824" i="11" s="1"/>
  <c r="AI804" i="11" s="1"/>
  <c r="AZ804" i="11"/>
  <c r="O964" i="11"/>
  <c r="O963" i="11" s="1"/>
  <c r="AQ497" i="11"/>
  <c r="AQ496" i="11" s="1"/>
  <c r="J508" i="11"/>
  <c r="J487" i="11" s="1"/>
  <c r="AI508" i="11"/>
  <c r="W663" i="11"/>
  <c r="W662" i="11" s="1"/>
  <c r="AE671" i="11"/>
  <c r="AJ671" i="11"/>
  <c r="AI672" i="11"/>
  <c r="AI671" i="11" s="1"/>
  <c r="AC913" i="11"/>
  <c r="AC893" i="11" s="1"/>
  <c r="AP913" i="11"/>
  <c r="AQ482" i="11"/>
  <c r="AT496" i="11"/>
  <c r="AT492" i="11" s="1"/>
  <c r="U508" i="11"/>
  <c r="U487" i="11" s="1"/>
  <c r="AC508" i="11"/>
  <c r="AC487" i="11" s="1"/>
  <c r="AC486" i="11" s="1"/>
  <c r="AA532" i="11"/>
  <c r="AT541" i="11"/>
  <c r="AM796" i="11"/>
  <c r="AS804" i="11"/>
  <c r="AF336" i="11"/>
  <c r="AV520" i="11"/>
  <c r="G663" i="11"/>
  <c r="G662" i="11" s="1"/>
  <c r="O671" i="11"/>
  <c r="AM698" i="11"/>
  <c r="AM697" i="11" s="1"/>
  <c r="AQ788" i="11"/>
  <c r="AQ787" i="11" s="1"/>
  <c r="AM805" i="11"/>
  <c r="AM804" i="11" s="1"/>
  <c r="AV817" i="11"/>
  <c r="BP298" i="11"/>
  <c r="W508" i="11"/>
  <c r="S562" i="11"/>
  <c r="AV663" i="11"/>
  <c r="AV662" i="11" s="1"/>
  <c r="AF698" i="11"/>
  <c r="AF697" i="11" s="1"/>
  <c r="AE702" i="11"/>
  <c r="AV824" i="11"/>
  <c r="T897" i="11"/>
  <c r="S898" i="11"/>
  <c r="G624" i="11"/>
  <c r="AE663" i="11"/>
  <c r="AJ663" i="11"/>
  <c r="AJ662" i="11" s="1"/>
  <c r="AJ600" i="11" s="1"/>
  <c r="AI664" i="11"/>
  <c r="AI663" i="11" s="1"/>
  <c r="AI662" i="11" s="1"/>
  <c r="U787" i="11"/>
  <c r="U600" i="11" s="1"/>
  <c r="AW824" i="11"/>
  <c r="AI933" i="11"/>
  <c r="AI932" i="11" s="1"/>
  <c r="AE482" i="11"/>
  <c r="AJ542" i="11"/>
  <c r="AJ541" i="11" s="1"/>
  <c r="W571" i="11"/>
  <c r="W570" i="11" s="1"/>
  <c r="W549" i="11" s="1"/>
  <c r="W788" i="11"/>
  <c r="W787" i="11" s="1"/>
  <c r="AE805" i="11"/>
  <c r="AE804" i="11" s="1"/>
  <c r="R845" i="11"/>
  <c r="AZ787" i="11"/>
  <c r="AZ600" i="11" s="1"/>
  <c r="AF824" i="11"/>
  <c r="AJ805" i="11"/>
  <c r="AJ804" i="11" s="1"/>
  <c r="AA853" i="11"/>
  <c r="Z856" i="11"/>
  <c r="Z837" i="11" s="1"/>
  <c r="Z836" i="11" s="1"/>
  <c r="AF856" i="11"/>
  <c r="AI857" i="11"/>
  <c r="AI856" i="11" s="1"/>
  <c r="S876" i="11"/>
  <c r="AP864" i="11"/>
  <c r="Z899" i="11"/>
  <c r="Z893" i="11" s="1"/>
  <c r="S932" i="11"/>
  <c r="AQ932" i="11"/>
  <c r="S952" i="11"/>
  <c r="S947" i="11" s="1"/>
  <c r="AI948" i="11"/>
  <c r="AI947" i="11" s="1"/>
  <c r="W963" i="11"/>
  <c r="S805" i="11"/>
  <c r="S804" i="11" s="1"/>
  <c r="BB804" i="11"/>
  <c r="R838" i="11"/>
  <c r="J845" i="11"/>
  <c r="J837" i="11" s="1"/>
  <c r="J836" i="11" s="1"/>
  <c r="AP845" i="11"/>
  <c r="P845" i="11"/>
  <c r="P837" i="11" s="1"/>
  <c r="P836" i="11" s="1"/>
  <c r="AM857" i="11"/>
  <c r="AM856" i="11" s="1"/>
  <c r="BA856" i="11"/>
  <c r="BA837" i="11" s="1"/>
  <c r="BA836" i="11" s="1"/>
  <c r="AQ876" i="11"/>
  <c r="AQ872" i="11" s="1"/>
  <c r="AQ837" i="11" s="1"/>
  <c r="AQ836" i="11" s="1"/>
  <c r="AE866" i="11"/>
  <c r="AE865" i="11" s="1"/>
  <c r="AE864" i="11" s="1"/>
  <c r="AF865" i="11"/>
  <c r="AF864" i="11" s="1"/>
  <c r="AI869" i="11"/>
  <c r="AI868" i="11" s="1"/>
  <c r="AI864" i="11" s="1"/>
  <c r="AJ868" i="11"/>
  <c r="AJ864" i="11" s="1"/>
  <c r="AJ886" i="11"/>
  <c r="K903" i="11"/>
  <c r="K899" i="11" s="1"/>
  <c r="K893" i="11" s="1"/>
  <c r="Z913" i="11"/>
  <c r="AL913" i="11"/>
  <c r="AL893" i="11" s="1"/>
  <c r="W947" i="11"/>
  <c r="BA963" i="11"/>
  <c r="BA893" i="11" s="1"/>
  <c r="AA838" i="11"/>
  <c r="AA837" i="11" s="1"/>
  <c r="AA836" i="11" s="1"/>
  <c r="AJ856" i="11"/>
  <c r="AS856" i="11"/>
  <c r="AV857" i="11"/>
  <c r="AV856" i="11" s="1"/>
  <c r="W864" i="11"/>
  <c r="AE883" i="11"/>
  <c r="AE882" i="11" s="1"/>
  <c r="AQ913" i="11"/>
  <c r="AJ945" i="11"/>
  <c r="AJ944" i="11" s="1"/>
  <c r="AI946" i="11"/>
  <c r="AI945" i="11" s="1"/>
  <c r="AI944" i="11" s="1"/>
  <c r="W1027" i="11"/>
  <c r="W1026" i="11" s="1"/>
  <c r="AI561" i="11"/>
  <c r="AI560" i="11" s="1"/>
  <c r="AI559" i="11" s="1"/>
  <c r="AI549" i="11" s="1"/>
  <c r="AP838" i="11"/>
  <c r="AP837" i="11" s="1"/>
  <c r="AP836" i="11" s="1"/>
  <c r="W845" i="11"/>
  <c r="W837" i="11" s="1"/>
  <c r="W836" i="11" s="1"/>
  <c r="AK856" i="11"/>
  <c r="AK837" i="11" s="1"/>
  <c r="AK836" i="11" s="1"/>
  <c r="AW856" i="11"/>
  <c r="AA872" i="11"/>
  <c r="AU864" i="11"/>
  <c r="AU837" i="11" s="1"/>
  <c r="AU836" i="11" s="1"/>
  <c r="S913" i="11"/>
  <c r="AI917" i="11"/>
  <c r="AI925" i="11"/>
  <c r="K932" i="11"/>
  <c r="AK932" i="11"/>
  <c r="AK893" i="11" s="1"/>
  <c r="AA963" i="11"/>
  <c r="AV1015" i="11"/>
  <c r="X787" i="11"/>
  <c r="X600" i="11" s="1"/>
  <c r="X486" i="11" s="1"/>
  <c r="X11" i="11" s="1"/>
  <c r="AS787" i="11"/>
  <c r="AS600" i="11" s="1"/>
  <c r="G824" i="11"/>
  <c r="G804" i="11" s="1"/>
  <c r="K838" i="11"/>
  <c r="K837" i="11" s="1"/>
  <c r="K836" i="11" s="1"/>
  <c r="V838" i="11"/>
  <c r="AF838" i="11"/>
  <c r="N845" i="11"/>
  <c r="AA864" i="11"/>
  <c r="AM899" i="11"/>
  <c r="X925" i="11"/>
  <c r="X893" i="11" s="1"/>
  <c r="K804" i="11"/>
  <c r="G838" i="11"/>
  <c r="G837" i="11" s="1"/>
  <c r="G836" i="11" s="1"/>
  <c r="Y845" i="11"/>
  <c r="G856" i="11"/>
  <c r="S872" i="11"/>
  <c r="AQ882" i="11"/>
  <c r="AV904" i="11"/>
  <c r="AV903" i="11" s="1"/>
  <c r="AW903" i="11"/>
  <c r="AW899" i="11" s="1"/>
  <c r="AI913" i="11"/>
  <c r="BD124" i="11"/>
  <c r="BK135" i="11"/>
  <c r="BJ135" i="11"/>
  <c r="AM788" i="11"/>
  <c r="AS838" i="11"/>
  <c r="L838" i="11"/>
  <c r="L837" i="11" s="1"/>
  <c r="L836" i="11" s="1"/>
  <c r="I872" i="11"/>
  <c r="I837" i="11" s="1"/>
  <c r="I836" i="11" s="1"/>
  <c r="BK327" i="11"/>
  <c r="BJ327" i="11"/>
  <c r="BK335" i="11"/>
  <c r="BJ335" i="11"/>
  <c r="AA805" i="11"/>
  <c r="AA804" i="11" s="1"/>
  <c r="AG804" i="11"/>
  <c r="AG600" i="11" s="1"/>
  <c r="AV805" i="11"/>
  <c r="AV804" i="11" s="1"/>
  <c r="AA845" i="11"/>
  <c r="BP872" i="11"/>
  <c r="R864" i="11"/>
  <c r="BC882" i="11"/>
  <c r="BC837" i="11" s="1"/>
  <c r="BC836" i="11" s="1"/>
  <c r="I899" i="11"/>
  <c r="W698" i="11"/>
  <c r="N838" i="11"/>
  <c r="Y838" i="11"/>
  <c r="Y837" i="11" s="1"/>
  <c r="Y836" i="11" s="1"/>
  <c r="AE873" i="11"/>
  <c r="AE872" i="11" s="1"/>
  <c r="AV864" i="11"/>
  <c r="AJ882" i="11"/>
  <c r="AS882" i="11"/>
  <c r="J894" i="11"/>
  <c r="AB925" i="11"/>
  <c r="AB893" i="11" s="1"/>
  <c r="S964" i="11"/>
  <c r="S963" i="11" s="1"/>
  <c r="AQ997" i="11"/>
  <c r="AV929" i="11"/>
  <c r="AV928" i="11" s="1"/>
  <c r="AB992" i="11"/>
  <c r="AJ993" i="11"/>
  <c r="AJ992" i="11" s="1"/>
  <c r="AI994" i="11"/>
  <c r="AI993" i="11" s="1"/>
  <c r="AW1069" i="11"/>
  <c r="AV1070" i="11"/>
  <c r="AV1069" i="11" s="1"/>
  <c r="BK333" i="11"/>
  <c r="BJ333" i="11"/>
  <c r="AI887" i="11"/>
  <c r="AI886" i="11" s="1"/>
  <c r="AI882" i="11" s="1"/>
  <c r="O914" i="11"/>
  <c r="O913" i="11" s="1"/>
  <c r="O893" i="11" s="1"/>
  <c r="AZ925" i="11"/>
  <c r="AZ893" i="11" s="1"/>
  <c r="AI940" i="11"/>
  <c r="S978" i="11"/>
  <c r="AI978" i="11"/>
  <c r="AU963" i="11"/>
  <c r="AU893" i="11" s="1"/>
  <c r="AW978" i="11"/>
  <c r="AW963" i="11" s="1"/>
  <c r="AV979" i="11"/>
  <c r="AV978" i="11" s="1"/>
  <c r="AV963" i="11" s="1"/>
  <c r="O993" i="11"/>
  <c r="O992" i="11" s="1"/>
  <c r="O991" i="11" s="1"/>
  <c r="AI1026" i="11"/>
  <c r="S420" i="11"/>
  <c r="S419" i="11" s="1"/>
  <c r="BK276" i="11"/>
  <c r="BJ276" i="11"/>
  <c r="BK320" i="11"/>
  <c r="BJ320" i="11"/>
  <c r="BK334" i="11"/>
  <c r="BJ334" i="11"/>
  <c r="BK367" i="11"/>
  <c r="AR345" i="11"/>
  <c r="BK520" i="11"/>
  <c r="BJ520" i="11"/>
  <c r="AT894" i="11"/>
  <c r="AL925" i="11"/>
  <c r="J932" i="11"/>
  <c r="AL947" i="11"/>
  <c r="S992" i="11"/>
  <c r="AQ992" i="11"/>
  <c r="S1015" i="11"/>
  <c r="AQ420" i="11"/>
  <c r="AQ419" i="11" s="1"/>
  <c r="BK85" i="11"/>
  <c r="BJ85" i="11"/>
  <c r="BJ964" i="11"/>
  <c r="BD963" i="11"/>
  <c r="BD1060" i="11"/>
  <c r="AV1060" i="11"/>
  <c r="AJ894" i="11"/>
  <c r="AT899" i="11"/>
  <c r="W913" i="11"/>
  <c r="W893" i="11" s="1"/>
  <c r="U925" i="11"/>
  <c r="U893" i="11" s="1"/>
  <c r="AM933" i="11"/>
  <c r="AM932" i="11" s="1"/>
  <c r="AF945" i="11"/>
  <c r="AF944" i="11" s="1"/>
  <c r="AF893" i="11" s="1"/>
  <c r="AE946" i="11"/>
  <c r="AE945" i="11" s="1"/>
  <c r="AE944" i="11" s="1"/>
  <c r="AV948" i="11"/>
  <c r="AV947" i="11" s="1"/>
  <c r="AJ963" i="11"/>
  <c r="L992" i="11"/>
  <c r="L991" i="11" s="1"/>
  <c r="AG992" i="11"/>
  <c r="AM993" i="11"/>
  <c r="AM992" i="11" s="1"/>
  <c r="AM991" i="11" s="1"/>
  <c r="AA419" i="11"/>
  <c r="AE420" i="11"/>
  <c r="AE419" i="11" s="1"/>
  <c r="BJ1068" i="11"/>
  <c r="BK1068" i="11"/>
  <c r="AH864" i="11"/>
  <c r="AH837" i="11" s="1"/>
  <c r="AH836" i="11" s="1"/>
  <c r="AM914" i="11"/>
  <c r="AM913" i="11" s="1"/>
  <c r="AG925" i="11"/>
  <c r="AE933" i="11"/>
  <c r="AE932" i="11" s="1"/>
  <c r="Z947" i="11"/>
  <c r="AM948" i="11"/>
  <c r="AM947" i="11" s="1"/>
  <c r="AI964" i="11"/>
  <c r="AI963" i="11" s="1"/>
  <c r="AM964" i="11"/>
  <c r="AM963" i="11" s="1"/>
  <c r="BP963" i="11"/>
  <c r="AV993" i="11"/>
  <c r="AV992" i="11" s="1"/>
  <c r="AF1016" i="11"/>
  <c r="AF1015" i="11" s="1"/>
  <c r="AF991" i="11" s="1"/>
  <c r="V882" i="11"/>
  <c r="AP925" i="11"/>
  <c r="AG947" i="11"/>
  <c r="AQ964" i="11"/>
  <c r="AQ963" i="11" s="1"/>
  <c r="W1015" i="11"/>
  <c r="W991" i="11" s="1"/>
  <c r="AA1019" i="11"/>
  <c r="AA1015" i="11" s="1"/>
  <c r="AR45" i="11"/>
  <c r="BJ45" i="11"/>
  <c r="O882" i="11"/>
  <c r="O837" i="11" s="1"/>
  <c r="O836" i="11" s="1"/>
  <c r="AV886" i="11"/>
  <c r="AV882" i="11" s="1"/>
  <c r="BP947" i="11"/>
  <c r="I947" i="11"/>
  <c r="R963" i="11"/>
  <c r="R893" i="11" s="1"/>
  <c r="G992" i="11"/>
  <c r="AV998" i="11"/>
  <c r="AV997" i="11" s="1"/>
  <c r="AW997" i="11"/>
  <c r="AW992" i="11" s="1"/>
  <c r="AW991" i="11" s="1"/>
  <c r="AE1016" i="11"/>
  <c r="AE1015" i="11" s="1"/>
  <c r="BK81" i="11"/>
  <c r="BJ81" i="11"/>
  <c r="BK323" i="11"/>
  <c r="BJ323" i="11"/>
  <c r="BK329" i="11"/>
  <c r="BJ329" i="11"/>
  <c r="N925" i="11"/>
  <c r="N893" i="11" s="1"/>
  <c r="AQ940" i="11"/>
  <c r="T947" i="11"/>
  <c r="U1026" i="11"/>
  <c r="BJ268" i="11"/>
  <c r="BK268" i="11"/>
  <c r="BJ330" i="11"/>
  <c r="BK330" i="11"/>
  <c r="AN344" i="11"/>
  <c r="AN343" i="11" s="1"/>
  <c r="AN342" i="11" s="1"/>
  <c r="AM865" i="11"/>
  <c r="AM864" i="11" s="1"/>
  <c r="BA864" i="11"/>
  <c r="T894" i="11"/>
  <c r="T893" i="11" s="1"/>
  <c r="AJ899" i="11"/>
  <c r="AA914" i="11"/>
  <c r="AA913" i="11" s="1"/>
  <c r="AA893" i="11" s="1"/>
  <c r="Z925" i="11"/>
  <c r="Z932" i="11"/>
  <c r="AE952" i="11"/>
  <c r="AE947" i="11" s="1"/>
  <c r="K947" i="11"/>
  <c r="AF964" i="11"/>
  <c r="AF963" i="11" s="1"/>
  <c r="AE972" i="11"/>
  <c r="AE964" i="11" s="1"/>
  <c r="AE963" i="11" s="1"/>
  <c r="AE997" i="11"/>
  <c r="AE992" i="11" s="1"/>
  <c r="AE991" i="11" s="1"/>
  <c r="AI997" i="11"/>
  <c r="X1015" i="11"/>
  <c r="X991" i="11" s="1"/>
  <c r="AQ1015" i="11"/>
  <c r="AE1027" i="11"/>
  <c r="AE1026" i="11" s="1"/>
  <c r="AK1026" i="11"/>
  <c r="AK991" i="11" s="1"/>
  <c r="AV1027" i="11"/>
  <c r="AV1026" i="11" s="1"/>
  <c r="W420" i="11"/>
  <c r="W419" i="11" s="1"/>
  <c r="BJ543" i="11"/>
  <c r="BK543" i="11"/>
  <c r="S1058" i="11"/>
  <c r="S1057" i="11" s="1"/>
  <c r="AJ1058" i="11"/>
  <c r="AJ1057" i="11" s="1"/>
  <c r="H24" i="11"/>
  <c r="H12" i="11" s="1"/>
  <c r="BJ38" i="11"/>
  <c r="BD78" i="11"/>
  <c r="BP77" i="11" s="1"/>
  <c r="BK79" i="11"/>
  <c r="BJ79" i="11"/>
  <c r="BJ1025" i="11"/>
  <c r="AR1025" i="11"/>
  <c r="AF978" i="11"/>
  <c r="AI420" i="11"/>
  <c r="AI419" i="11" s="1"/>
  <c r="AV420" i="11"/>
  <c r="AV419" i="11" s="1"/>
  <c r="AN24" i="11"/>
  <c r="AN12" i="11" s="1"/>
  <c r="BK40" i="11"/>
  <c r="H549" i="11"/>
  <c r="BK948" i="11"/>
  <c r="BJ948" i="11"/>
  <c r="BD947" i="11"/>
  <c r="O1058" i="11"/>
  <c r="O1057" i="11" s="1"/>
  <c r="AI1059" i="11"/>
  <c r="AI1058" i="11" s="1"/>
  <c r="AI1057" i="11" s="1"/>
  <c r="AR237" i="11"/>
  <c r="BK506" i="11"/>
  <c r="AR503" i="11"/>
  <c r="BK859" i="11"/>
  <c r="BJ859" i="11"/>
  <c r="BD857" i="11"/>
  <c r="BK767" i="11"/>
  <c r="AQ767" i="11"/>
  <c r="AF1058" i="11"/>
  <c r="AF1057" i="11" s="1"/>
  <c r="G1058" i="11"/>
  <c r="G1057" i="11" s="1"/>
  <c r="BK134" i="11"/>
  <c r="AW134" i="11"/>
  <c r="AV134" i="11" s="1"/>
  <c r="BJ288" i="11"/>
  <c r="BK324" i="11"/>
  <c r="BJ324" i="11"/>
  <c r="BJ517" i="11"/>
  <c r="AW840" i="11"/>
  <c r="BK840" i="11"/>
  <c r="AR839" i="11"/>
  <c r="BJ895" i="11"/>
  <c r="AN894" i="11"/>
  <c r="AN893" i="11" s="1"/>
  <c r="BK722" i="11"/>
  <c r="BJ722" i="11"/>
  <c r="AI1017" i="11"/>
  <c r="AI1016" i="11" s="1"/>
  <c r="AI1015" i="11" s="1"/>
  <c r="AR42" i="11"/>
  <c r="BJ42" i="11"/>
  <c r="AW133" i="11"/>
  <c r="AV133" i="11" s="1"/>
  <c r="AV124" i="11" s="1"/>
  <c r="BK133" i="11"/>
  <c r="BK319" i="11"/>
  <c r="BJ319" i="11"/>
  <c r="BD318" i="11"/>
  <c r="BK560" i="11"/>
  <c r="AR559" i="11"/>
  <c r="BK559" i="11" s="1"/>
  <c r="BJ795" i="11"/>
  <c r="BD788" i="11"/>
  <c r="AR853" i="11"/>
  <c r="AR852" i="11"/>
  <c r="AE1058" i="11"/>
  <c r="AE1057" i="11" s="1"/>
  <c r="AV1058" i="11"/>
  <c r="AR43" i="11"/>
  <c r="BJ43" i="11"/>
  <c r="BK138" i="11"/>
  <c r="BK284" i="11"/>
  <c r="BK289" i="11"/>
  <c r="AR288" i="11"/>
  <c r="BK288" i="11" s="1"/>
  <c r="BK325" i="11"/>
  <c r="BJ325" i="11"/>
  <c r="H487" i="11"/>
  <c r="BK601" i="11"/>
  <c r="BK83" i="11"/>
  <c r="BJ83" i="11"/>
  <c r="AR124" i="11"/>
  <c r="AR120" i="11" s="1"/>
  <c r="BK331" i="11"/>
  <c r="BJ331" i="11"/>
  <c r="BJ489" i="11"/>
  <c r="AN488" i="11"/>
  <c r="BJ553" i="11"/>
  <c r="BD697" i="11"/>
  <c r="BP697" i="11" s="1"/>
  <c r="BJ698" i="11"/>
  <c r="BK698" i="11"/>
  <c r="AW822" i="11"/>
  <c r="AV822" i="11" s="1"/>
  <c r="BK822" i="11"/>
  <c r="BJ932" i="11"/>
  <c r="BK932" i="11"/>
  <c r="BK976" i="11"/>
  <c r="BJ976" i="11"/>
  <c r="AR451" i="11"/>
  <c r="BK451" i="11" s="1"/>
  <c r="BK452" i="11"/>
  <c r="AA1058" i="11"/>
  <c r="AA1057" i="11" s="1"/>
  <c r="AQ1058" i="11"/>
  <c r="AQ1057" i="11" s="1"/>
  <c r="BK321" i="11"/>
  <c r="BJ321" i="11"/>
  <c r="BK332" i="11"/>
  <c r="BJ332" i="11"/>
  <c r="BK488" i="11"/>
  <c r="AR487" i="11"/>
  <c r="BJ567" i="11"/>
  <c r="BJ601" i="11"/>
  <c r="BD25" i="11"/>
  <c r="AR146" i="11"/>
  <c r="BK326" i="11"/>
  <c r="BJ326" i="11"/>
  <c r="BD503" i="11"/>
  <c r="BP503" i="11" s="1"/>
  <c r="BK505" i="11"/>
  <c r="BJ505" i="11"/>
  <c r="BD504" i="11"/>
  <c r="BJ550" i="11"/>
  <c r="AN549" i="11"/>
  <c r="BK558" i="11"/>
  <c r="AR557" i="11"/>
  <c r="BJ886" i="11"/>
  <c r="AN882" i="11"/>
  <c r="BK1065" i="11"/>
  <c r="BJ1065" i="11"/>
  <c r="BD121" i="11"/>
  <c r="BJ281" i="11"/>
  <c r="BJ304" i="11"/>
  <c r="BJ308" i="11"/>
  <c r="AR318" i="11"/>
  <c r="AR317" i="11" s="1"/>
  <c r="BD482" i="11"/>
  <c r="BK489" i="11"/>
  <c r="P1057" i="11"/>
  <c r="P991" i="11" s="1"/>
  <c r="AR41" i="11"/>
  <c r="BJ209" i="11"/>
  <c r="BJ213" i="11"/>
  <c r="BJ241" i="11"/>
  <c r="BJ245" i="11"/>
  <c r="BJ249" i="11"/>
  <c r="BJ253" i="11"/>
  <c r="BJ257" i="11"/>
  <c r="BJ261" i="11"/>
  <c r="BJ265" i="11"/>
  <c r="BJ423" i="11"/>
  <c r="BJ427" i="11"/>
  <c r="BJ431" i="11"/>
  <c r="BJ483" i="11"/>
  <c r="BD509" i="11"/>
  <c r="BJ519" i="11"/>
  <c r="AR613" i="11"/>
  <c r="AM613" i="11"/>
  <c r="BF613" i="11" s="1"/>
  <c r="BJ915" i="11"/>
  <c r="BD914" i="11"/>
  <c r="AR964" i="11"/>
  <c r="AR963" i="11" s="1"/>
  <c r="BK973" i="11"/>
  <c r="BJ973" i="11"/>
  <c r="BJ997" i="11"/>
  <c r="AE756" i="11"/>
  <c r="Z374" i="11"/>
  <c r="Z344" i="11" s="1"/>
  <c r="Z343" i="11" s="1"/>
  <c r="Z342" i="11" s="1"/>
  <c r="Q1057" i="11"/>
  <c r="Q991" i="11" s="1"/>
  <c r="BJ278" i="11"/>
  <c r="BD299" i="11"/>
  <c r="BJ511" i="11"/>
  <c r="AN608" i="11"/>
  <c r="AN607" i="11" s="1"/>
  <c r="AN600" i="11" s="1"/>
  <c r="AM609" i="11"/>
  <c r="BK807" i="11"/>
  <c r="BK816" i="11"/>
  <c r="AN872" i="11"/>
  <c r="BJ876" i="11"/>
  <c r="BK929" i="11"/>
  <c r="AR928" i="11"/>
  <c r="BK928" i="11" s="1"/>
  <c r="AW1058" i="11"/>
  <c r="AW1057" i="11" s="1"/>
  <c r="BD1059" i="11"/>
  <c r="BK1064" i="11"/>
  <c r="BJ1064" i="11"/>
  <c r="BJ162" i="11"/>
  <c r="BD481" i="11"/>
  <c r="BD532" i="11"/>
  <c r="BK702" i="11"/>
  <c r="BJ702" i="11"/>
  <c r="BJ824" i="11"/>
  <c r="BK848" i="11"/>
  <c r="AR864" i="11"/>
  <c r="BJ868" i="11"/>
  <c r="BK873" i="11"/>
  <c r="BK883" i="11"/>
  <c r="BJ900" i="11"/>
  <c r="BD899" i="11"/>
  <c r="BK946" i="11"/>
  <c r="BJ1031" i="11"/>
  <c r="BQ135" i="11"/>
  <c r="BR135" i="11" s="1"/>
  <c r="BQ127" i="11"/>
  <c r="BR127" i="11" s="1"/>
  <c r="BQ134" i="11"/>
  <c r="BR134" i="11" s="1"/>
  <c r="BQ126" i="11"/>
  <c r="BR126" i="11" s="1"/>
  <c r="BQ133" i="11"/>
  <c r="BR133" i="11" s="1"/>
  <c r="BQ125" i="11"/>
  <c r="BR125" i="11" s="1"/>
  <c r="BQ131" i="11"/>
  <c r="BR131" i="11" s="1"/>
  <c r="BQ132" i="11"/>
  <c r="BR132" i="11" s="1"/>
  <c r="BQ136" i="11"/>
  <c r="BR136" i="11" s="1"/>
  <c r="BQ130" i="11"/>
  <c r="BR130" i="11" s="1"/>
  <c r="BQ129" i="11"/>
  <c r="BR129" i="11" s="1"/>
  <c r="S723" i="11"/>
  <c r="S722" i="11" s="1"/>
  <c r="AE723" i="11"/>
  <c r="AE722" i="11" s="1"/>
  <c r="AR805" i="11"/>
  <c r="AR804" i="11" s="1"/>
  <c r="BK804" i="11" s="1"/>
  <c r="BJ840" i="11"/>
  <c r="AN839" i="11"/>
  <c r="BJ865" i="11"/>
  <c r="BD864" i="11"/>
  <c r="BK970" i="11"/>
  <c r="BJ970" i="11"/>
  <c r="AR769" i="11"/>
  <c r="BK769" i="11" s="1"/>
  <c r="BK162" i="11"/>
  <c r="BJ279" i="11"/>
  <c r="AR497" i="11"/>
  <c r="AR496" i="11" s="1"/>
  <c r="AR492" i="11" s="1"/>
  <c r="BJ531" i="11"/>
  <c r="BK533" i="11"/>
  <c r="AW544" i="11"/>
  <c r="AR554" i="11"/>
  <c r="BJ563" i="11"/>
  <c r="AR568" i="11"/>
  <c r="AR575" i="11"/>
  <c r="AR574" i="11" s="1"/>
  <c r="AR663" i="11"/>
  <c r="AR662" i="11" s="1"/>
  <c r="AR671" i="11"/>
  <c r="BK671" i="11" s="1"/>
  <c r="BJ841" i="11"/>
  <c r="BJ848" i="11"/>
  <c r="BK852" i="11"/>
  <c r="BJ873" i="11"/>
  <c r="BD872" i="11"/>
  <c r="BJ883" i="11"/>
  <c r="BD882" i="11"/>
  <c r="BK1061" i="11"/>
  <c r="BK1066" i="11"/>
  <c r="BK1070" i="11"/>
  <c r="AR1069" i="11"/>
  <c r="BK1069" i="11" s="1"/>
  <c r="AQ783" i="11"/>
  <c r="AV769" i="11"/>
  <c r="AV755" i="11" s="1"/>
  <c r="AI529" i="11"/>
  <c r="AI528" i="11" s="1"/>
  <c r="AI524" i="11" s="1"/>
  <c r="AJ528" i="11"/>
  <c r="AJ524" i="11" s="1"/>
  <c r="AQ706" i="11"/>
  <c r="BQ12" i="11"/>
  <c r="BK668" i="11"/>
  <c r="BJ668" i="11"/>
  <c r="BJ804" i="11"/>
  <c r="AR824" i="11"/>
  <c r="BK824" i="11" s="1"/>
  <c r="H837" i="11"/>
  <c r="H836" i="11" s="1"/>
  <c r="H978" i="11"/>
  <c r="BJ984" i="11"/>
  <c r="BJ993" i="11"/>
  <c r="BD1027" i="11"/>
  <c r="AR624" i="11"/>
  <c r="BK624" i="11" s="1"/>
  <c r="AQ626" i="11"/>
  <c r="AQ624" i="11" s="1"/>
  <c r="AI608" i="11"/>
  <c r="AI607" i="11" s="1"/>
  <c r="BJ805" i="11"/>
  <c r="AW927" i="11"/>
  <c r="BK967" i="11"/>
  <c r="BJ967" i="11"/>
  <c r="AA769" i="11"/>
  <c r="AI769" i="11"/>
  <c r="AM769" i="11"/>
  <c r="AQ780" i="11"/>
  <c r="AQ769" i="11" s="1"/>
  <c r="BK563" i="11"/>
  <c r="BK665" i="11"/>
  <c r="BJ665" i="11"/>
  <c r="BK853" i="11"/>
  <c r="BJ853" i="11"/>
  <c r="BK862" i="11"/>
  <c r="BJ862" i="11"/>
  <c r="BK894" i="11"/>
  <c r="AR944" i="11"/>
  <c r="BK944" i="11" s="1"/>
  <c r="BJ952" i="11"/>
  <c r="BK1062" i="11"/>
  <c r="BJ1062" i="11"/>
  <c r="BK1067" i="11"/>
  <c r="BJ1067" i="11"/>
  <c r="BQ137" i="11"/>
  <c r="BR137" i="11" s="1"/>
  <c r="H452" i="11"/>
  <c r="BD238" i="11"/>
  <c r="BD420" i="11"/>
  <c r="BD497" i="11"/>
  <c r="BK903" i="11"/>
  <c r="BJ903" i="11"/>
  <c r="AR947" i="11"/>
  <c r="BQ138" i="11"/>
  <c r="BR138" i="11" s="1"/>
  <c r="BQ671" i="11"/>
  <c r="BJ671" i="11"/>
  <c r="S528" i="11"/>
  <c r="S524" i="11" s="1"/>
  <c r="BK1021" i="11"/>
  <c r="BJ1021" i="11"/>
  <c r="BD1019" i="11"/>
  <c r="AE524" i="11"/>
  <c r="AV608" i="11"/>
  <c r="AV607" i="11" s="1"/>
  <c r="BP342" i="11"/>
  <c r="BT342" i="11" s="1"/>
  <c r="BS12" i="11"/>
  <c r="R1057" i="11"/>
  <c r="R991" i="11" s="1"/>
  <c r="W607" i="11"/>
  <c r="AE706" i="11"/>
  <c r="W723" i="11"/>
  <c r="W722" i="11" s="1"/>
  <c r="BJ700" i="11"/>
  <c r="BJ704" i="11"/>
  <c r="BK820" i="11"/>
  <c r="BK823" i="11"/>
  <c r="BJ855" i="11"/>
  <c r="BJ874" i="11"/>
  <c r="BK884" i="11"/>
  <c r="BK994" i="11"/>
  <c r="AI756" i="11"/>
  <c r="AI755" i="11" s="1"/>
  <c r="O608" i="11"/>
  <c r="O607" i="11" s="1"/>
  <c r="O600" i="11" s="1"/>
  <c r="AE608" i="11"/>
  <c r="AE607" i="11" s="1"/>
  <c r="AA706" i="11"/>
  <c r="AA697" i="11" s="1"/>
  <c r="AA723" i="11"/>
  <c r="AA722" i="11" s="1"/>
  <c r="BK808" i="11"/>
  <c r="BK811" i="11"/>
  <c r="BK814" i="11"/>
  <c r="BJ896" i="11"/>
  <c r="AR930" i="11"/>
  <c r="BK930" i="11" s="1"/>
  <c r="BJ950" i="11"/>
  <c r="BP641" i="11"/>
  <c r="BQ641" i="11" s="1"/>
  <c r="BP634" i="11"/>
  <c r="BQ634" i="11" s="1"/>
  <c r="BP628" i="11"/>
  <c r="BQ628" i="11" s="1"/>
  <c r="BP632" i="11"/>
  <c r="BQ632" i="11" s="1"/>
  <c r="W706" i="11"/>
  <c r="AI723" i="11"/>
  <c r="AI722" i="11" s="1"/>
  <c r="BD14" i="11"/>
  <c r="BD13" i="11" s="1"/>
  <c r="BP12" i="11"/>
  <c r="BD375" i="11"/>
  <c r="BD846" i="11"/>
  <c r="BJ902" i="11"/>
  <c r="BJ1016" i="11"/>
  <c r="BJ490" i="11"/>
  <c r="BP337" i="11"/>
  <c r="BQ337" i="11" s="1"/>
  <c r="AE769" i="11"/>
  <c r="X586" i="11"/>
  <c r="X579" i="11" s="1"/>
  <c r="X578" i="11" s="1"/>
  <c r="BC586" i="11"/>
  <c r="BC579" i="11" s="1"/>
  <c r="BC578" i="11" s="1"/>
  <c r="AA624" i="11"/>
  <c r="K608" i="11"/>
  <c r="K607" i="11" s="1"/>
  <c r="S706" i="11"/>
  <c r="AQ405" i="11"/>
  <c r="BJ847" i="11"/>
  <c r="BP630" i="11"/>
  <c r="BQ630" i="11" s="1"/>
  <c r="BP638" i="11"/>
  <c r="BQ638" i="11" s="1"/>
  <c r="AM756" i="11"/>
  <c r="AM755" i="11" s="1"/>
  <c r="N586" i="11"/>
  <c r="N579" i="11" s="1"/>
  <c r="N578" i="11" s="1"/>
  <c r="Y586" i="11"/>
  <c r="Y579" i="11" s="1"/>
  <c r="Y578" i="11" s="1"/>
  <c r="G492" i="11"/>
  <c r="G487" i="11" s="1"/>
  <c r="W624" i="11"/>
  <c r="Y374" i="11"/>
  <c r="Y344" i="11" s="1"/>
  <c r="Y343" i="11" s="1"/>
  <c r="Y342" i="11" s="1"/>
  <c r="BD663" i="11"/>
  <c r="BJ879" i="11"/>
  <c r="BK885" i="11"/>
  <c r="BJ951" i="11"/>
  <c r="AV524" i="11"/>
  <c r="Z586" i="11"/>
  <c r="Z579" i="11" s="1"/>
  <c r="Z578" i="11" s="1"/>
  <c r="AS586" i="11"/>
  <c r="AS579" i="11" s="1"/>
  <c r="AS578" i="11" s="1"/>
  <c r="M608" i="11"/>
  <c r="M607" i="11" s="1"/>
  <c r="M600" i="11" s="1"/>
  <c r="P374" i="11"/>
  <c r="P344" i="11" s="1"/>
  <c r="P343" i="11" s="1"/>
  <c r="P342" i="11" s="1"/>
  <c r="U374" i="11"/>
  <c r="AM375" i="11"/>
  <c r="AM405" i="11"/>
  <c r="AS1057" i="11"/>
  <c r="AS991" i="11" s="1"/>
  <c r="BK806" i="11"/>
  <c r="BK809" i="11"/>
  <c r="BK812" i="11"/>
  <c r="BK815" i="11"/>
  <c r="BK986" i="11"/>
  <c r="BD992" i="11"/>
  <c r="AR1058" i="11"/>
  <c r="AR1057" i="11" s="1"/>
  <c r="AR991" i="11" s="1"/>
  <c r="BP637" i="11"/>
  <c r="BP631" i="11"/>
  <c r="BQ631" i="11" s="1"/>
  <c r="BP639" i="11"/>
  <c r="BQ639" i="11" s="1"/>
  <c r="AA756" i="11"/>
  <c r="AA755" i="11" s="1"/>
  <c r="G608" i="11"/>
  <c r="G607" i="11" s="1"/>
  <c r="AQ710" i="11"/>
  <c r="AW710" i="11"/>
  <c r="AM723" i="11"/>
  <c r="K374" i="11"/>
  <c r="K344" i="11" s="1"/>
  <c r="K343" i="11" s="1"/>
  <c r="K342" i="11" s="1"/>
  <c r="Q374" i="11"/>
  <c r="Q344" i="11" s="1"/>
  <c r="Q343" i="11" s="1"/>
  <c r="Q342" i="11" s="1"/>
  <c r="BD579" i="11"/>
  <c r="AT1057" i="11"/>
  <c r="AT991" i="11" s="1"/>
  <c r="BP640" i="11"/>
  <c r="BQ640" i="11" s="1"/>
  <c r="AR756" i="11"/>
  <c r="S769" i="11"/>
  <c r="S755" i="11" s="1"/>
  <c r="AQ524" i="11"/>
  <c r="G496" i="11"/>
  <c r="S608" i="11"/>
  <c r="S607" i="11" s="1"/>
  <c r="BD608" i="11"/>
  <c r="AM737" i="11"/>
  <c r="AU1057" i="11"/>
  <c r="AU991" i="11" s="1"/>
  <c r="BK712" i="11"/>
  <c r="BP625" i="11"/>
  <c r="BQ625" i="11" s="1"/>
  <c r="W528" i="11"/>
  <c r="W524" i="11" s="1"/>
  <c r="AB586" i="11"/>
  <c r="AB579" i="11" s="1"/>
  <c r="AB578" i="11" s="1"/>
  <c r="AL586" i="11"/>
  <c r="K624" i="11"/>
  <c r="AM624" i="11"/>
  <c r="AA608" i="11"/>
  <c r="AQ723" i="11"/>
  <c r="AQ722" i="11" s="1"/>
  <c r="BA722" i="11"/>
  <c r="BA600" i="11" s="1"/>
  <c r="AE375" i="11"/>
  <c r="AE374" i="11" s="1"/>
  <c r="AI375" i="11"/>
  <c r="AI374" i="11" s="1"/>
  <c r="T607" i="11"/>
  <c r="T600" i="11" s="1"/>
  <c r="AR405" i="11"/>
  <c r="BK405" i="11" s="1"/>
  <c r="AB1057" i="11"/>
  <c r="AG1057" i="11"/>
  <c r="AZ943" i="12"/>
  <c r="AY943" i="12" s="1"/>
  <c r="BN943" i="12"/>
  <c r="BN658" i="12"/>
  <c r="BM658" i="12"/>
  <c r="BP575" i="11"/>
  <c r="AH1057" i="11"/>
  <c r="AH991" i="11" s="1"/>
  <c r="AY1057" i="11"/>
  <c r="AY991" i="11" s="1"/>
  <c r="AH722" i="11"/>
  <c r="AH600" i="11" s="1"/>
  <c r="AH486" i="11" s="1"/>
  <c r="BC722" i="11"/>
  <c r="BC600" i="11" s="1"/>
  <c r="U1057" i="11"/>
  <c r="AZ1057" i="11"/>
  <c r="AZ991" i="11" s="1"/>
  <c r="R607" i="11"/>
  <c r="R600" i="11" s="1"/>
  <c r="BB607" i="11"/>
  <c r="BB600" i="11" s="1"/>
  <c r="AR706" i="11"/>
  <c r="BK706" i="11" s="1"/>
  <c r="AQ375" i="11"/>
  <c r="AQ374" i="11" s="1"/>
  <c r="I1057" i="11"/>
  <c r="I991" i="11" s="1"/>
  <c r="V1057" i="11"/>
  <c r="V991" i="11" s="1"/>
  <c r="AT607" i="11"/>
  <c r="AT600" i="11" s="1"/>
  <c r="J1057" i="11"/>
  <c r="J991" i="11" s="1"/>
  <c r="AR585" i="11"/>
  <c r="AF607" i="11"/>
  <c r="AT722" i="11"/>
  <c r="L374" i="11"/>
  <c r="L344" i="11" s="1"/>
  <c r="L343" i="11" s="1"/>
  <c r="L342" i="11" s="1"/>
  <c r="W375" i="11"/>
  <c r="W374" i="11" s="1"/>
  <c r="W344" i="11" s="1"/>
  <c r="W343" i="11" s="1"/>
  <c r="W342" i="11" s="1"/>
  <c r="AF405" i="11"/>
  <c r="AF374" i="11" s="1"/>
  <c r="AF344" i="11" s="1"/>
  <c r="AF343" i="11" s="1"/>
  <c r="AF342" i="11" s="1"/>
  <c r="AN1057" i="11"/>
  <c r="AN991" i="11" s="1"/>
  <c r="J607" i="11"/>
  <c r="J600" i="11" s="1"/>
  <c r="AV723" i="11"/>
  <c r="AV722" i="11" s="1"/>
  <c r="G900" i="11"/>
  <c r="G899" i="11" s="1"/>
  <c r="G893" i="11" s="1"/>
  <c r="AJ375" i="11"/>
  <c r="AJ374" i="11" s="1"/>
  <c r="AT374" i="11"/>
  <c r="AT344" i="11" s="1"/>
  <c r="AT343" i="11" s="1"/>
  <c r="AT342" i="11" s="1"/>
  <c r="H18" i="8"/>
  <c r="H17" i="8" s="1"/>
  <c r="BP451" i="11"/>
  <c r="BQ524" i="11"/>
  <c r="BD526" i="11" s="1"/>
  <c r="P447" i="12"/>
  <c r="AJ447" i="12"/>
  <c r="BB447" i="12"/>
  <c r="BN578" i="12"/>
  <c r="BM643" i="12"/>
  <c r="BN702" i="12"/>
  <c r="AD1000" i="12"/>
  <c r="AW46" i="12"/>
  <c r="AH1000" i="12"/>
  <c r="BN380" i="12"/>
  <c r="BM880" i="12"/>
  <c r="BD482" i="12"/>
  <c r="AT34" i="12"/>
  <c r="R447" i="12"/>
  <c r="AR447" i="12"/>
  <c r="BD447" i="12"/>
  <c r="BM891" i="12"/>
  <c r="AU804" i="12"/>
  <c r="BC70" i="12"/>
  <c r="AT286" i="12"/>
  <c r="H61" i="8"/>
  <c r="H31" i="8" s="1"/>
  <c r="BM711" i="12"/>
  <c r="AT559" i="12"/>
  <c r="BP571" i="11"/>
  <c r="BD572" i="11" s="1"/>
  <c r="BN412" i="12"/>
  <c r="P459" i="12"/>
  <c r="AC459" i="12"/>
  <c r="K64" i="8"/>
  <c r="G61" i="8"/>
  <c r="D32" i="8"/>
  <c r="E17" i="8"/>
  <c r="K34" i="8"/>
  <c r="K25" i="8"/>
  <c r="F23" i="8"/>
  <c r="F20" i="8"/>
  <c r="G19" i="8"/>
  <c r="G26" i="8"/>
  <c r="K26" i="8" s="1"/>
  <c r="F86" i="8"/>
  <c r="F100" i="8"/>
  <c r="G96" i="8"/>
  <c r="K96" i="8" s="1"/>
  <c r="D14" i="13"/>
  <c r="E14" i="13" s="1"/>
  <c r="T14" i="13"/>
  <c r="D64" i="8"/>
  <c r="D74" i="8"/>
  <c r="D73" i="8" s="1"/>
  <c r="D13" i="6"/>
  <c r="D7" i="6" s="1"/>
  <c r="F10" i="8"/>
  <c r="E26" i="8"/>
  <c r="F40" i="8"/>
  <c r="F36" i="8"/>
  <c r="G35" i="8"/>
  <c r="K35" i="8" s="1"/>
  <c r="F50" i="8"/>
  <c r="F46" i="8"/>
  <c r="F65" i="8"/>
  <c r="F83" i="8"/>
  <c r="F79" i="8"/>
  <c r="F91" i="8"/>
  <c r="F87" i="8"/>
  <c r="BE893" i="11"/>
  <c r="C8" i="6"/>
  <c r="BL21" i="9"/>
  <c r="F15" i="8"/>
  <c r="F11" i="8"/>
  <c r="F21" i="8"/>
  <c r="F41" i="8"/>
  <c r="F37" i="8"/>
  <c r="F51" i="8"/>
  <c r="F47" i="8"/>
  <c r="F84" i="8"/>
  <c r="F80" i="8"/>
  <c r="F98" i="8"/>
  <c r="S13" i="13"/>
  <c r="C20" i="6"/>
  <c r="BQ451" i="11"/>
  <c r="C17" i="6"/>
  <c r="BF447" i="12"/>
  <c r="AT204" i="12"/>
  <c r="AT203" i="12" s="1"/>
  <c r="AT202" i="12" s="1"/>
  <c r="BI356" i="12"/>
  <c r="AU203" i="12"/>
  <c r="AU202" i="12" s="1"/>
  <c r="BI204" i="12"/>
  <c r="BN375" i="12"/>
  <c r="BN465" i="12"/>
  <c r="AT73" i="12"/>
  <c r="BG447" i="12"/>
  <c r="Q447" i="12"/>
  <c r="AA447" i="12"/>
  <c r="AC447" i="12"/>
  <c r="AK447" i="12"/>
  <c r="AQ447" i="12"/>
  <c r="AS447" i="12"/>
  <c r="BA447" i="12"/>
  <c r="BC447" i="12"/>
  <c r="BE447" i="12"/>
  <c r="G447" i="12"/>
  <c r="I447" i="12"/>
  <c r="K447" i="12"/>
  <c r="M447" i="12"/>
  <c r="Y448" i="12"/>
  <c r="Y447" i="12" s="1"/>
  <c r="T447" i="12"/>
  <c r="V447" i="12"/>
  <c r="AF447" i="12"/>
  <c r="AO447" i="12"/>
  <c r="AW447" i="12"/>
  <c r="H447" i="12"/>
  <c r="J447" i="12"/>
  <c r="L447" i="12"/>
  <c r="N447" i="12"/>
  <c r="U447" i="12"/>
  <c r="AE447" i="12"/>
  <c r="AG447" i="12"/>
  <c r="AN447" i="12"/>
  <c r="AV447" i="12"/>
  <c r="AX447" i="12"/>
  <c r="AU711" i="12"/>
  <c r="AZ711" i="12" s="1"/>
  <c r="AY711" i="12" s="1"/>
  <c r="BN158" i="12"/>
  <c r="BI564" i="12"/>
  <c r="P11" i="8"/>
  <c r="BI464" i="12"/>
  <c r="Y536" i="12"/>
  <c r="Y535" i="12" s="1"/>
  <c r="T535" i="12"/>
  <c r="I92" i="8"/>
  <c r="BG498" i="12"/>
  <c r="BX498" i="12" s="1"/>
  <c r="BI461" i="12"/>
  <c r="BM989" i="12"/>
  <c r="BN433" i="12"/>
  <c r="BI364" i="12"/>
  <c r="BI360" i="12"/>
  <c r="BG202" i="12"/>
  <c r="I38" i="8"/>
  <c r="BN73" i="12"/>
  <c r="BN180" i="12"/>
  <c r="BI428" i="12"/>
  <c r="BI1089" i="12"/>
  <c r="BM990" i="12"/>
  <c r="AT85" i="12"/>
  <c r="I10" i="8"/>
  <c r="BX21" i="12"/>
  <c r="BN77" i="12"/>
  <c r="BN81" i="12"/>
  <c r="BN85" i="12"/>
  <c r="BM428" i="12"/>
  <c r="BN990" i="12"/>
  <c r="BN559" i="12"/>
  <c r="BN562" i="12"/>
  <c r="AT81" i="12"/>
  <c r="AY204" i="12"/>
  <c r="AY203" i="12" s="1"/>
  <c r="AY202" i="12" s="1"/>
  <c r="AT77" i="12"/>
  <c r="AZ203" i="12"/>
  <c r="AZ202" i="12" s="1"/>
  <c r="AT254" i="12"/>
  <c r="AT562" i="12"/>
  <c r="I55" i="8"/>
  <c r="BI253" i="12"/>
  <c r="BI359" i="12"/>
  <c r="Y529" i="12"/>
  <c r="Y526" i="12" s="1"/>
  <c r="T526" i="12"/>
  <c r="BN304" i="12"/>
  <c r="BM209" i="12"/>
  <c r="BN299" i="12"/>
  <c r="BN308" i="12"/>
  <c r="BN369" i="12"/>
  <c r="BN381" i="12"/>
  <c r="BM44" i="12"/>
  <c r="BN312" i="12"/>
  <c r="BI542" i="12"/>
  <c r="BI557" i="12"/>
  <c r="BI415" i="12"/>
  <c r="BI401" i="12"/>
  <c r="BM448" i="12"/>
  <c r="BI510" i="12"/>
  <c r="BM601" i="12"/>
  <c r="BN621" i="12"/>
  <c r="BN662" i="12"/>
  <c r="BN696" i="12"/>
  <c r="BN880" i="12"/>
  <c r="BN488" i="12"/>
  <c r="BI107" i="12"/>
  <c r="BN605" i="12"/>
  <c r="BM633" i="12"/>
  <c r="BM674" i="12"/>
  <c r="BN860" i="12"/>
  <c r="BN418" i="12"/>
  <c r="BI235" i="12"/>
  <c r="BI233" i="12" s="1"/>
  <c r="BN558" i="12"/>
  <c r="BI314" i="12"/>
  <c r="BI310" i="12"/>
  <c r="BI306" i="12"/>
  <c r="BX506" i="12"/>
  <c r="BI36" i="12"/>
  <c r="BI224" i="12"/>
  <c r="BI221" i="12" s="1"/>
  <c r="BN422" i="12"/>
  <c r="BN224" i="12"/>
  <c r="BN413" i="12"/>
  <c r="AT72" i="12"/>
  <c r="BI375" i="12"/>
  <c r="P15" i="8"/>
  <c r="BG482" i="12"/>
  <c r="BX482" i="12" s="1"/>
  <c r="I89" i="8"/>
  <c r="BN326" i="12"/>
  <c r="AU325" i="12"/>
  <c r="I19" i="6"/>
  <c r="P13" i="8"/>
  <c r="BN121" i="12"/>
  <c r="BN194" i="12"/>
  <c r="BN235" i="12"/>
  <c r="BN358" i="12"/>
  <c r="BN359" i="12"/>
  <c r="BN362" i="12"/>
  <c r="BN363" i="12"/>
  <c r="BN366" i="12"/>
  <c r="BN377" i="12"/>
  <c r="BN532" i="12"/>
  <c r="BN561" i="12"/>
  <c r="BN47" i="12"/>
  <c r="BI513" i="12"/>
  <c r="BI509" i="12"/>
  <c r="J8" i="8"/>
  <c r="P10" i="8"/>
  <c r="BI411" i="12"/>
  <c r="BI407" i="12"/>
  <c r="P14" i="8"/>
  <c r="BN125" i="12"/>
  <c r="BI229" i="12"/>
  <c r="BI227" i="12" s="1"/>
  <c r="BN373" i="12"/>
  <c r="Y326" i="12"/>
  <c r="Y325" i="12" s="1"/>
  <c r="T325" i="12"/>
  <c r="P16" i="8"/>
  <c r="BG487" i="12"/>
  <c r="BX487" i="12" s="1"/>
  <c r="I90" i="8"/>
  <c r="BG432" i="12"/>
  <c r="BX432" i="12" s="1"/>
  <c r="I79" i="8"/>
  <c r="G8" i="8"/>
  <c r="F76" i="8"/>
  <c r="F75" i="8" s="1"/>
  <c r="C75" i="8"/>
  <c r="BK572" i="11"/>
  <c r="BJ572" i="11"/>
  <c r="F13" i="8"/>
  <c r="F9" i="8"/>
  <c r="C8" i="8"/>
  <c r="D19" i="8"/>
  <c r="D18" i="8" s="1"/>
  <c r="D17" i="8" s="1"/>
  <c r="F34" i="8"/>
  <c r="F33" i="8" s="1"/>
  <c r="E44" i="8"/>
  <c r="F54" i="8"/>
  <c r="F53" i="8" s="1"/>
  <c r="E77" i="8"/>
  <c r="E74" i="8" s="1"/>
  <c r="E73" i="8" s="1"/>
  <c r="F92" i="8"/>
  <c r="F88" i="8"/>
  <c r="E85" i="8"/>
  <c r="F102" i="8"/>
  <c r="F101" i="8" s="1"/>
  <c r="BE12" i="11"/>
  <c r="BP838" i="11"/>
  <c r="BE837" i="11"/>
  <c r="BE836" i="11" s="1"/>
  <c r="BD576" i="11"/>
  <c r="BD577" i="11"/>
  <c r="BD573" i="11"/>
  <c r="BD524" i="11"/>
  <c r="BQ11" i="11"/>
  <c r="BK526" i="11"/>
  <c r="BQ486" i="11"/>
  <c r="BJ526" i="11"/>
  <c r="D62" i="8"/>
  <c r="D61" i="8" s="1"/>
  <c r="F63" i="8"/>
  <c r="F62" i="8" s="1"/>
  <c r="K11" i="8"/>
  <c r="K8" i="8" s="1"/>
  <c r="F13" i="6"/>
  <c r="F7" i="6" s="1"/>
  <c r="K38" i="8"/>
  <c r="F14" i="8"/>
  <c r="F25" i="8"/>
  <c r="F24" i="8" s="1"/>
  <c r="C24" i="8"/>
  <c r="C18" i="8" s="1"/>
  <c r="F42" i="8"/>
  <c r="F38" i="8"/>
  <c r="E35" i="8"/>
  <c r="E32" i="8" s="1"/>
  <c r="F52" i="8"/>
  <c r="F48" i="8"/>
  <c r="G44" i="8"/>
  <c r="K44" i="8" s="1"/>
  <c r="G54" i="8"/>
  <c r="F81" i="8"/>
  <c r="G77" i="8"/>
  <c r="F93" i="8"/>
  <c r="F89" i="8"/>
  <c r="G85" i="8"/>
  <c r="K85" i="8" s="1"/>
  <c r="D96" i="8"/>
  <c r="F97" i="8"/>
  <c r="E13" i="6"/>
  <c r="E7" i="6" s="1"/>
  <c r="C19" i="6"/>
  <c r="F12" i="8"/>
  <c r="E8" i="8"/>
  <c r="F28" i="8"/>
  <c r="F27" i="8" s="1"/>
  <c r="C26" i="8"/>
  <c r="F30" i="8"/>
  <c r="F29" i="8" s="1"/>
  <c r="F43" i="8"/>
  <c r="F39" i="8"/>
  <c r="F49" i="8"/>
  <c r="F45" i="8"/>
  <c r="F82" i="8"/>
  <c r="F78" i="8"/>
  <c r="F90" i="8"/>
  <c r="BE487" i="11"/>
  <c r="BP662" i="11"/>
  <c r="BE600" i="11"/>
  <c r="C35" i="8"/>
  <c r="C32" i="8" s="1"/>
  <c r="C44" i="8"/>
  <c r="C77" i="8"/>
  <c r="C85" i="8"/>
  <c r="C101" i="8"/>
  <c r="BI165" i="12"/>
  <c r="AT318" i="12"/>
  <c r="BM565" i="12"/>
  <c r="BM579" i="12"/>
  <c r="BN589" i="12"/>
  <c r="BM604" i="12"/>
  <c r="BM616" i="12"/>
  <c r="BM628" i="12"/>
  <c r="BM657" i="12"/>
  <c r="BM669" i="12"/>
  <c r="BN678" i="12"/>
  <c r="BM691" i="12"/>
  <c r="BM644" i="12"/>
  <c r="BN733" i="12"/>
  <c r="BM737" i="12"/>
  <c r="BN833" i="12"/>
  <c r="BN703" i="12"/>
  <c r="BN385" i="12"/>
  <c r="BN608" i="12"/>
  <c r="BN620" i="12"/>
  <c r="BN661" i="12"/>
  <c r="BN695" i="12"/>
  <c r="BN699" i="12"/>
  <c r="BN292" i="12"/>
  <c r="BN313" i="12"/>
  <c r="BN934" i="12"/>
  <c r="I65" i="8"/>
  <c r="K14" i="6" s="1"/>
  <c r="BI250" i="12"/>
  <c r="AT199" i="12"/>
  <c r="AT198" i="12" s="1"/>
  <c r="AU198" i="12"/>
  <c r="BI83" i="12"/>
  <c r="I34" i="8"/>
  <c r="I33" i="8" s="1"/>
  <c r="BM575" i="12"/>
  <c r="BM594" i="12"/>
  <c r="BM600" i="12"/>
  <c r="BM636" i="12"/>
  <c r="BM640" i="12"/>
  <c r="BM682" i="12"/>
  <c r="BM687" i="12"/>
  <c r="BM837" i="12"/>
  <c r="BN868" i="12"/>
  <c r="BN888" i="12"/>
  <c r="BN892" i="12"/>
  <c r="BN915" i="12"/>
  <c r="BN938" i="12"/>
  <c r="BN970" i="12"/>
  <c r="BM583" i="12"/>
  <c r="BM612" i="12"/>
  <c r="BM624" i="12"/>
  <c r="BM632" i="12"/>
  <c r="BM648" i="12"/>
  <c r="BM653" i="12"/>
  <c r="BM665" i="12"/>
  <c r="BM673" i="12"/>
  <c r="BM741" i="12"/>
  <c r="BM884" i="12"/>
  <c r="BN927" i="12"/>
  <c r="BM975" i="12"/>
  <c r="BM213" i="12"/>
  <c r="Z316" i="12"/>
  <c r="Z315" i="12" s="1"/>
  <c r="AD316" i="12"/>
  <c r="AD315" i="12" s="1"/>
  <c r="AH316" i="12"/>
  <c r="AH315" i="12" s="1"/>
  <c r="AM316" i="12"/>
  <c r="AM315" i="12" s="1"/>
  <c r="S316" i="12"/>
  <c r="S315" i="12" s="1"/>
  <c r="AP316" i="12"/>
  <c r="AP315" i="12" s="1"/>
  <c r="BN317" i="12"/>
  <c r="AU316" i="12"/>
  <c r="AU315" i="12" s="1"/>
  <c r="BN439" i="12"/>
  <c r="AU438" i="12"/>
  <c r="AU437" i="12" s="1"/>
  <c r="BI377" i="12"/>
  <c r="BI390" i="12"/>
  <c r="BI386" i="12"/>
  <c r="BI396" i="12"/>
  <c r="BI560" i="12"/>
  <c r="BI142" i="12"/>
  <c r="BI412" i="12"/>
  <c r="BI408" i="12"/>
  <c r="BI422" i="12"/>
  <c r="BN451" i="12"/>
  <c r="BN940" i="12"/>
  <c r="BN652" i="12"/>
  <c r="BN681" i="12"/>
  <c r="BN867" i="12"/>
  <c r="BN698" i="12"/>
  <c r="BM836" i="12"/>
  <c r="BN848" i="12"/>
  <c r="BN852" i="12"/>
  <c r="BN926" i="12"/>
  <c r="K796" i="12"/>
  <c r="S649" i="12"/>
  <c r="BN581" i="12"/>
  <c r="BM835" i="12"/>
  <c r="BI990" i="12"/>
  <c r="BI468" i="12" s="1"/>
  <c r="BN591" i="12"/>
  <c r="BM598" i="12"/>
  <c r="BN614" i="12"/>
  <c r="BM618" i="12"/>
  <c r="BM680" i="12"/>
  <c r="BN689" i="12"/>
  <c r="BM743" i="12"/>
  <c r="BM831" i="12"/>
  <c r="BN948" i="12"/>
  <c r="AL992" i="12"/>
  <c r="BN642" i="12"/>
  <c r="BM646" i="12"/>
  <c r="BN655" i="12"/>
  <c r="BM659" i="12"/>
  <c r="BM739" i="12"/>
  <c r="BN701" i="12"/>
  <c r="BN240" i="12"/>
  <c r="BI243" i="12"/>
  <c r="BN300" i="12"/>
  <c r="BN309" i="12"/>
  <c r="BI381" i="12"/>
  <c r="BI373" i="12"/>
  <c r="BN118" i="12"/>
  <c r="BN284" i="12"/>
  <c r="BN305" i="12"/>
  <c r="BM488" i="12"/>
  <c r="BI319" i="12"/>
  <c r="BI383" i="12"/>
  <c r="BI379" i="12"/>
  <c r="BI393" i="12"/>
  <c r="BI457" i="12"/>
  <c r="BI474" i="12"/>
  <c r="BI490" i="12"/>
  <c r="BI518" i="12"/>
  <c r="BI530" i="12"/>
  <c r="BI541" i="12"/>
  <c r="BI537" i="12"/>
  <c r="BN288" i="12"/>
  <c r="BN296" i="12"/>
  <c r="BM513" i="12"/>
  <c r="BN518" i="12"/>
  <c r="BM200" i="12"/>
  <c r="BI446" i="12"/>
  <c r="BI452" i="12"/>
  <c r="BX454" i="12"/>
  <c r="BN74" i="12"/>
  <c r="BN306" i="12"/>
  <c r="BN310" i="12"/>
  <c r="BN314" i="12"/>
  <c r="BN320" i="12"/>
  <c r="BN374" i="12"/>
  <c r="BN510" i="12"/>
  <c r="BN520" i="12"/>
  <c r="BI538" i="12"/>
  <c r="BI547" i="12"/>
  <c r="BI34" i="12"/>
  <c r="BN132" i="12"/>
  <c r="BN378" i="12"/>
  <c r="BN382" i="12"/>
  <c r="BI119" i="12"/>
  <c r="BI320" i="12"/>
  <c r="BI334" i="12"/>
  <c r="BI331" i="12"/>
  <c r="BI327" i="12"/>
  <c r="BI394" i="12"/>
  <c r="BI458" i="12"/>
  <c r="BI519" i="12"/>
  <c r="BN423" i="12"/>
  <c r="BM602" i="12"/>
  <c r="BM622" i="12"/>
  <c r="BM626" i="12"/>
  <c r="BM630" i="12"/>
  <c r="BM663" i="12"/>
  <c r="BM667" i="12"/>
  <c r="BM671" i="12"/>
  <c r="BM684" i="12"/>
  <c r="BM693" i="12"/>
  <c r="BI57" i="12"/>
  <c r="BN120" i="12"/>
  <c r="BM170" i="12"/>
  <c r="BM222" i="12"/>
  <c r="BM886" i="12"/>
  <c r="BN379" i="12"/>
  <c r="BN406" i="12"/>
  <c r="BM452" i="12"/>
  <c r="BM483" i="12"/>
  <c r="BI819" i="12"/>
  <c r="AT74" i="12"/>
  <c r="S355" i="12"/>
  <c r="Z355" i="12"/>
  <c r="AD355" i="12"/>
  <c r="AH355" i="12"/>
  <c r="AL355" i="12"/>
  <c r="AP355" i="12"/>
  <c r="AT356" i="12"/>
  <c r="AU355" i="12"/>
  <c r="AY355" i="12"/>
  <c r="AY367" i="12"/>
  <c r="AL528" i="12"/>
  <c r="AL527" i="12" s="1"/>
  <c r="AM527" i="12"/>
  <c r="BN528" i="12"/>
  <c r="AU527" i="12"/>
  <c r="BM573" i="12"/>
  <c r="BM577" i="12"/>
  <c r="BM587" i="12"/>
  <c r="BM43" i="12"/>
  <c r="BM606" i="12"/>
  <c r="BM610" i="12"/>
  <c r="BM634" i="12"/>
  <c r="BM651" i="12"/>
  <c r="BM675" i="12"/>
  <c r="BM697" i="12"/>
  <c r="BN78" i="12"/>
  <c r="BM882" i="12"/>
  <c r="BM890" i="12"/>
  <c r="BN929" i="12"/>
  <c r="BN322" i="12"/>
  <c r="BN361" i="12"/>
  <c r="BN430" i="12"/>
  <c r="BN452" i="12"/>
  <c r="BN462" i="12"/>
  <c r="BI566" i="12"/>
  <c r="S367" i="12"/>
  <c r="Z367" i="12"/>
  <c r="AD367" i="12"/>
  <c r="AH367" i="12"/>
  <c r="AL367" i="12"/>
  <c r="AP367" i="12"/>
  <c r="AT368" i="12"/>
  <c r="AT367" i="12" s="1"/>
  <c r="AU367" i="12"/>
  <c r="AH528" i="12"/>
  <c r="AH527" i="12" s="1"/>
  <c r="AI527" i="12"/>
  <c r="BI1103" i="12"/>
  <c r="BN167" i="12"/>
  <c r="BN171" i="12"/>
  <c r="BN861" i="12"/>
  <c r="BN912" i="12"/>
  <c r="BN925" i="12"/>
  <c r="BM936" i="12"/>
  <c r="BN365" i="12"/>
  <c r="BN371" i="12"/>
  <c r="BN383" i="12"/>
  <c r="BN402" i="12"/>
  <c r="BN972" i="12"/>
  <c r="AT78" i="12"/>
  <c r="BI159" i="12"/>
  <c r="BI154" i="12"/>
  <c r="BI150" i="12"/>
  <c r="BI146" i="12"/>
  <c r="BI138" i="12"/>
  <c r="BN531" i="12"/>
  <c r="BM592" i="12"/>
  <c r="BM603" i="12"/>
  <c r="BM615" i="12"/>
  <c r="BM623" i="12"/>
  <c r="BM635" i="12"/>
  <c r="BM647" i="12"/>
  <c r="BN656" i="12"/>
  <c r="BN664" i="12"/>
  <c r="BN676" i="12"/>
  <c r="BN933" i="12"/>
  <c r="K804" i="12"/>
  <c r="AT558" i="12"/>
  <c r="I93" i="8"/>
  <c r="BM574" i="12"/>
  <c r="BM627" i="12"/>
  <c r="BN668" i="12"/>
  <c r="BN694" i="12"/>
  <c r="BM740" i="12"/>
  <c r="BM879" i="12"/>
  <c r="BM883" i="12"/>
  <c r="BM887" i="12"/>
  <c r="BN917" i="12"/>
  <c r="BN922" i="12"/>
  <c r="BN944" i="12"/>
  <c r="BM949" i="12"/>
  <c r="K800" i="12"/>
  <c r="AD336" i="12"/>
  <c r="BM463" i="12"/>
  <c r="BI475" i="12"/>
  <c r="BI539" i="12"/>
  <c r="BM599" i="12"/>
  <c r="BM607" i="12"/>
  <c r="BM619" i="12"/>
  <c r="BM631" i="12"/>
  <c r="BM639" i="12"/>
  <c r="BN660" i="12"/>
  <c r="BN672" i="12"/>
  <c r="BN686" i="12"/>
  <c r="K808" i="12"/>
  <c r="AD112" i="12"/>
  <c r="AY112" i="12"/>
  <c r="Z112" i="12"/>
  <c r="BN113" i="12"/>
  <c r="AU112" i="12"/>
  <c r="S112" i="12"/>
  <c r="AP112" i="12"/>
  <c r="BI480" i="12"/>
  <c r="O112" i="12"/>
  <c r="AH113" i="12"/>
  <c r="AH112" i="12" s="1"/>
  <c r="AI112" i="12"/>
  <c r="AL113" i="12"/>
  <c r="AL112" i="12" s="1"/>
  <c r="AM112" i="12"/>
  <c r="BI391" i="12"/>
  <c r="BI387" i="12"/>
  <c r="BI292" i="12"/>
  <c r="BI462" i="12"/>
  <c r="BI465" i="12"/>
  <c r="S870" i="12"/>
  <c r="S866" i="12"/>
  <c r="BI456" i="12"/>
  <c r="BI473" i="12"/>
  <c r="BI489" i="12"/>
  <c r="BI528" i="12"/>
  <c r="BI413" i="12"/>
  <c r="BI409" i="12"/>
  <c r="BI418" i="12"/>
  <c r="BI449" i="12"/>
  <c r="BM499" i="12"/>
  <c r="BI321" i="12"/>
  <c r="BI491" i="12"/>
  <c r="BI511" i="12"/>
  <c r="BI520" i="12"/>
  <c r="BI533" i="12"/>
  <c r="BI545" i="12"/>
  <c r="BI561" i="12"/>
  <c r="AP859" i="12"/>
  <c r="BY282" i="12"/>
  <c r="BX296" i="12" s="1"/>
  <c r="BY296" i="12" s="1"/>
  <c r="BI129" i="12"/>
  <c r="BN1097" i="12"/>
  <c r="BN576" i="12"/>
  <c r="BM708" i="12"/>
  <c r="BM712" i="12"/>
  <c r="BM716" i="12"/>
  <c r="BN33" i="12"/>
  <c r="BM613" i="12"/>
  <c r="BM629" i="12"/>
  <c r="BM645" i="12"/>
  <c r="BM654" i="12"/>
  <c r="BM670" i="12"/>
  <c r="BM688" i="12"/>
  <c r="BM742" i="12"/>
  <c r="BM834" i="12"/>
  <c r="BM700" i="12"/>
  <c r="BN199" i="12"/>
  <c r="BM869" i="12"/>
  <c r="BN881" i="12"/>
  <c r="BN889" i="12"/>
  <c r="BN293" i="12"/>
  <c r="BN914" i="12"/>
  <c r="BM303" i="12"/>
  <c r="BY303" i="12"/>
  <c r="BX314" i="12" s="1"/>
  <c r="BY314" i="12" s="1"/>
  <c r="BN923" i="12"/>
  <c r="BM939" i="12"/>
  <c r="BN318" i="12"/>
  <c r="BN945" i="12"/>
  <c r="BN360" i="12"/>
  <c r="BN372" i="12"/>
  <c r="BM438" i="12"/>
  <c r="AH336" i="12"/>
  <c r="AT945" i="12"/>
  <c r="AU710" i="12"/>
  <c r="AZ710" i="12" s="1"/>
  <c r="AY710" i="12" s="1"/>
  <c r="BN530" i="12"/>
  <c r="BM586" i="12"/>
  <c r="BM609" i="12"/>
  <c r="BM625" i="12"/>
  <c r="BM641" i="12"/>
  <c r="BM650" i="12"/>
  <c r="BM666" i="12"/>
  <c r="BN75" i="12"/>
  <c r="BM232" i="12"/>
  <c r="BN289" i="12"/>
  <c r="BN931" i="12"/>
  <c r="BN935" i="12"/>
  <c r="BN941" i="12"/>
  <c r="BI430" i="12"/>
  <c r="BM690" i="12"/>
  <c r="BM517" i="12"/>
  <c r="S336" i="12"/>
  <c r="BY11" i="12"/>
  <c r="BN420" i="12"/>
  <c r="BN580" i="12"/>
  <c r="BM706" i="12"/>
  <c r="BM710" i="12"/>
  <c r="BM714" i="12"/>
  <c r="BM718" i="12"/>
  <c r="BM838" i="12"/>
  <c r="BM704" i="12"/>
  <c r="BI210" i="12"/>
  <c r="BN232" i="12"/>
  <c r="BN919" i="12"/>
  <c r="BN356" i="12"/>
  <c r="BN364" i="12"/>
  <c r="BN411" i="12"/>
  <c r="BX426" i="12"/>
  <c r="Z336" i="12"/>
  <c r="AL336" i="12"/>
  <c r="BM507" i="12"/>
  <c r="BI975" i="12"/>
  <c r="AP336" i="12"/>
  <c r="I71" i="8"/>
  <c r="BM242" i="12"/>
  <c r="BI339" i="12"/>
  <c r="AD95" i="12"/>
  <c r="AL95" i="12"/>
  <c r="AT95" i="12"/>
  <c r="AY95" i="12"/>
  <c r="S95" i="12"/>
  <c r="AH95" i="12"/>
  <c r="AP95" i="12"/>
  <c r="Z95" i="12"/>
  <c r="S543" i="12"/>
  <c r="Z543" i="12"/>
  <c r="AD543" i="12"/>
  <c r="AH543" i="12"/>
  <c r="BM24" i="12"/>
  <c r="AP910" i="12"/>
  <c r="I84" i="8"/>
  <c r="AL543" i="12"/>
  <c r="AP543" i="12"/>
  <c r="AT543" i="12"/>
  <c r="AY543" i="12"/>
  <c r="BI366" i="12"/>
  <c r="BI362" i="12"/>
  <c r="BI358" i="12"/>
  <c r="BI562" i="12"/>
  <c r="AT944" i="12"/>
  <c r="BN916" i="12"/>
  <c r="BI140" i="12"/>
  <c r="AP932" i="12"/>
  <c r="S596" i="12"/>
  <c r="BI333" i="12"/>
  <c r="BI329" i="12"/>
  <c r="AP596" i="12"/>
  <c r="BI312" i="12"/>
  <c r="BI308" i="12"/>
  <c r="BI318" i="12"/>
  <c r="BI330" i="12"/>
  <c r="BI365" i="12"/>
  <c r="BI361" i="12"/>
  <c r="BI357" i="12"/>
  <c r="BI421" i="12"/>
  <c r="BM582" i="12"/>
  <c r="BM588" i="12"/>
  <c r="BM736" i="12"/>
  <c r="BM832" i="12"/>
  <c r="BM847" i="12"/>
  <c r="BM871" i="12"/>
  <c r="BM885" i="12"/>
  <c r="BN921" i="12"/>
  <c r="BM966" i="12"/>
  <c r="AU813" i="12"/>
  <c r="BN813" i="12" s="1"/>
  <c r="AU809" i="12"/>
  <c r="AT809" i="12" s="1"/>
  <c r="AU805" i="12"/>
  <c r="BN805" i="12" s="1"/>
  <c r="AU801" i="12"/>
  <c r="AZ801" i="12" s="1"/>
  <c r="AY801" i="12" s="1"/>
  <c r="AU797" i="12"/>
  <c r="AT797" i="12" s="1"/>
  <c r="AU719" i="12"/>
  <c r="AU705" i="12"/>
  <c r="BN705" i="12" s="1"/>
  <c r="AM1007" i="12"/>
  <c r="AP870" i="12"/>
  <c r="AP865" i="12"/>
  <c r="AP593" i="12"/>
  <c r="AP585" i="12"/>
  <c r="BN711" i="12"/>
  <c r="BM857" i="12"/>
  <c r="BN871" i="12"/>
  <c r="BN911" i="12"/>
  <c r="BN947" i="12"/>
  <c r="BN976" i="12"/>
  <c r="S572" i="12"/>
  <c r="AU717" i="12"/>
  <c r="BI922" i="12"/>
  <c r="AT84" i="12"/>
  <c r="BI414" i="12"/>
  <c r="BI410" i="12"/>
  <c r="BI406" i="12"/>
  <c r="BI423" i="12"/>
  <c r="BI56" i="12"/>
  <c r="BN376" i="12"/>
  <c r="BN84" i="12"/>
  <c r="BI388" i="12"/>
  <c r="BI160" i="12"/>
  <c r="BI155" i="12"/>
  <c r="BI151" i="12"/>
  <c r="BI147" i="12"/>
  <c r="BI143" i="12"/>
  <c r="BI389" i="12"/>
  <c r="BU565" i="12"/>
  <c r="BN913" i="12"/>
  <c r="BM937" i="12"/>
  <c r="BN973" i="12"/>
  <c r="K812" i="12"/>
  <c r="AT745" i="12"/>
  <c r="AT711" i="12"/>
  <c r="AU715" i="12"/>
  <c r="AT715" i="12" s="1"/>
  <c r="AU709" i="12"/>
  <c r="AT709" i="12" s="1"/>
  <c r="S593" i="12"/>
  <c r="BI1099" i="12"/>
  <c r="BI301" i="12"/>
  <c r="BI289" i="12"/>
  <c r="BI309" i="12"/>
  <c r="BI1092" i="12"/>
  <c r="BI338" i="12"/>
  <c r="BI380" i="12"/>
  <c r="BI376" i="12"/>
  <c r="BI372" i="12"/>
  <c r="AT561" i="12"/>
  <c r="BN930" i="12"/>
  <c r="BM965" i="12"/>
  <c r="K805" i="12"/>
  <c r="K801" i="12"/>
  <c r="K797" i="12"/>
  <c r="AT973" i="12"/>
  <c r="AU802" i="12"/>
  <c r="BN802" i="12" s="1"/>
  <c r="AU713" i="12"/>
  <c r="AT713" i="12" s="1"/>
  <c r="AU707" i="12"/>
  <c r="AU727" i="12"/>
  <c r="AZ727" i="12" s="1"/>
  <c r="AY727" i="12" s="1"/>
  <c r="BI217" i="12"/>
  <c r="I13" i="8"/>
  <c r="Y20" i="13" s="1"/>
  <c r="BI176" i="12"/>
  <c r="BI382" i="12"/>
  <c r="BI378" i="12"/>
  <c r="BI374" i="12"/>
  <c r="BI370" i="12"/>
  <c r="BI311" i="12"/>
  <c r="BI307" i="12"/>
  <c r="BN311" i="12"/>
  <c r="BI1102" i="12"/>
  <c r="BN130" i="12"/>
  <c r="BN290" i="12"/>
  <c r="BN294" i="12"/>
  <c r="BN298" i="12"/>
  <c r="BN307" i="12"/>
  <c r="BI172" i="12"/>
  <c r="BI79" i="12"/>
  <c r="BI987" i="12"/>
  <c r="BI153" i="12"/>
  <c r="BI149" i="12"/>
  <c r="BI141" i="12"/>
  <c r="BI131" i="12"/>
  <c r="BI219" i="12"/>
  <c r="BI298" i="12"/>
  <c r="BI304" i="12"/>
  <c r="BI317" i="12"/>
  <c r="AT928" i="12"/>
  <c r="AT767" i="12"/>
  <c r="BI241" i="12"/>
  <c r="BN297" i="12"/>
  <c r="BI65" i="12"/>
  <c r="BN129" i="12"/>
  <c r="BN133" i="12"/>
  <c r="BN267" i="12"/>
  <c r="BI294" i="12"/>
  <c r="BI290" i="12"/>
  <c r="BI286" i="12"/>
  <c r="BN165" i="12"/>
  <c r="BI195" i="12"/>
  <c r="BI193" i="12" s="1"/>
  <c r="BN301" i="12"/>
  <c r="BI110" i="12"/>
  <c r="BI157" i="12"/>
  <c r="BI145" i="12"/>
  <c r="BI137" i="12"/>
  <c r="BI281" i="12"/>
  <c r="BI300" i="12"/>
  <c r="BI284" i="12"/>
  <c r="BI99" i="12"/>
  <c r="BN58" i="12"/>
  <c r="BN1101" i="12"/>
  <c r="BN123" i="12"/>
  <c r="BN287" i="12"/>
  <c r="BI38" i="12"/>
  <c r="BI48" i="12"/>
  <c r="BI90" i="12"/>
  <c r="BI103" i="12"/>
  <c r="BI1098" i="12"/>
  <c r="I59" i="8"/>
  <c r="I47" i="8"/>
  <c r="BN116" i="12"/>
  <c r="BN184" i="12"/>
  <c r="BI16" i="12"/>
  <c r="AT79" i="12"/>
  <c r="BI58" i="12"/>
  <c r="BN79" i="12"/>
  <c r="BN1096" i="12"/>
  <c r="BN1104" i="12"/>
  <c r="BI264" i="12"/>
  <c r="BI262" i="12" s="1"/>
  <c r="BN291" i="12"/>
  <c r="BN295" i="12"/>
  <c r="BI45" i="12"/>
  <c r="BI51" i="12"/>
  <c r="BN34" i="12"/>
  <c r="BN57" i="12"/>
  <c r="BN115" i="12"/>
  <c r="BN122" i="12"/>
  <c r="BI88" i="12"/>
  <c r="BI97" i="12"/>
  <c r="BI173" i="12"/>
  <c r="BI169" i="12"/>
  <c r="BM45" i="12"/>
  <c r="BI218" i="12"/>
  <c r="AT452" i="12"/>
  <c r="AT451" i="12" s="1"/>
  <c r="BI906" i="12"/>
  <c r="S865" i="12"/>
  <c r="S859" i="12"/>
  <c r="BI845" i="12"/>
  <c r="BI168" i="12"/>
  <c r="BI164" i="12"/>
  <c r="BI109" i="12"/>
  <c r="BI139" i="12"/>
  <c r="BI23" i="12"/>
  <c r="BI29" i="12"/>
  <c r="BI37" i="12"/>
  <c r="BI66" i="12"/>
  <c r="BN37" i="12"/>
  <c r="BI60" i="12"/>
  <c r="BN76" i="12"/>
  <c r="BM23" i="12"/>
  <c r="BN56" i="12"/>
  <c r="BN131" i="12"/>
  <c r="BN1093" i="12"/>
  <c r="AT76" i="12"/>
  <c r="S932" i="12"/>
  <c r="S910" i="12"/>
  <c r="AP649" i="12"/>
  <c r="S585" i="12"/>
  <c r="K463" i="12"/>
  <c r="BN920" i="12"/>
  <c r="BN924" i="12"/>
  <c r="BM950" i="12"/>
  <c r="BN971" i="12"/>
  <c r="AU714" i="12"/>
  <c r="AT714" i="12" s="1"/>
  <c r="BN1035" i="12"/>
  <c r="BM590" i="12"/>
  <c r="BM595" i="12"/>
  <c r="BM679" i="12"/>
  <c r="BM683" i="12"/>
  <c r="BM734" i="12"/>
  <c r="BM738" i="12"/>
  <c r="BM746" i="12"/>
  <c r="AL187" i="12"/>
  <c r="AD186" i="12"/>
  <c r="AD185" i="12" s="1"/>
  <c r="AY186" i="12"/>
  <c r="AY185" i="12" s="1"/>
  <c r="BM855" i="12"/>
  <c r="BM978" i="12"/>
  <c r="AU718" i="12"/>
  <c r="AT718" i="12" s="1"/>
  <c r="BI761" i="12"/>
  <c r="BI749" i="12"/>
  <c r="BI742" i="12"/>
  <c r="BI740" i="12"/>
  <c r="BI732" i="12"/>
  <c r="BI730" i="12"/>
  <c r="BI727" i="12"/>
  <c r="BI689" i="12"/>
  <c r="BI687" i="12"/>
  <c r="BI659" i="12"/>
  <c r="BI655" i="12"/>
  <c r="BI825" i="12"/>
  <c r="BI817" i="12"/>
  <c r="BN942" i="12"/>
  <c r="BN946" i="12"/>
  <c r="AT970" i="12"/>
  <c r="AU815" i="12"/>
  <c r="BN815" i="12" s="1"/>
  <c r="AU811" i="12"/>
  <c r="AT811" i="12" s="1"/>
  <c r="AU807" i="12"/>
  <c r="AZ807" i="12" s="1"/>
  <c r="AY807" i="12" s="1"/>
  <c r="AU803" i="12"/>
  <c r="BN803" i="12" s="1"/>
  <c r="AU799" i="12"/>
  <c r="AZ799" i="12" s="1"/>
  <c r="AY799" i="12" s="1"/>
  <c r="AU795" i="12"/>
  <c r="AZ795" i="12" s="1"/>
  <c r="AY795" i="12" s="1"/>
  <c r="AU706" i="12"/>
  <c r="AT706" i="12" s="1"/>
  <c r="S1015" i="12"/>
  <c r="AP1000" i="12"/>
  <c r="AP992" i="12"/>
  <c r="AP981" i="12"/>
  <c r="AP866" i="12"/>
  <c r="BI796" i="12"/>
  <c r="S1045" i="12"/>
  <c r="BI824" i="12"/>
  <c r="AZ278" i="12"/>
  <c r="BD278" i="12"/>
  <c r="BI335" i="12"/>
  <c r="BI332" i="12"/>
  <c r="BI328" i="12"/>
  <c r="BG384" i="12"/>
  <c r="BX384" i="12" s="1"/>
  <c r="AT1043" i="12"/>
  <c r="BI1033" i="12"/>
  <c r="BI1029" i="12"/>
  <c r="BI686" i="12"/>
  <c r="BI682" i="12"/>
  <c r="BI680" i="12"/>
  <c r="BI674" i="12"/>
  <c r="BI654" i="12"/>
  <c r="BI613" i="12"/>
  <c r="BI603" i="12"/>
  <c r="BI601" i="12"/>
  <c r="BI599" i="12"/>
  <c r="BI1080" i="12"/>
  <c r="BI1076" i="12"/>
  <c r="BI1074" i="12"/>
  <c r="BI1072" i="12"/>
  <c r="BI1070" i="12"/>
  <c r="BI1068" i="12"/>
  <c r="BI1061" i="12"/>
  <c r="BI1057" i="12"/>
  <c r="BI1055" i="12"/>
  <c r="BI1053" i="12"/>
  <c r="BI1051" i="12"/>
  <c r="AU814" i="12"/>
  <c r="AT814" i="12" s="1"/>
  <c r="AU810" i="12"/>
  <c r="BN810" i="12" s="1"/>
  <c r="AU806" i="12"/>
  <c r="AT806" i="12" s="1"/>
  <c r="AP1009" i="12"/>
  <c r="AT744" i="12"/>
  <c r="AQ649" i="12"/>
  <c r="AU798" i="12"/>
  <c r="AZ798" i="12" s="1"/>
  <c r="AY798" i="12" s="1"/>
  <c r="AU716" i="12"/>
  <c r="AU712" i="12"/>
  <c r="AU708" i="12"/>
  <c r="BI1041" i="12"/>
  <c r="BI1040" i="12"/>
  <c r="BI1038" i="12"/>
  <c r="BI1036" i="12"/>
  <c r="BI1034" i="12"/>
  <c r="BI1032" i="12"/>
  <c r="BI1030" i="12"/>
  <c r="S1009" i="12"/>
  <c r="S1000" i="12"/>
  <c r="S992" i="12"/>
  <c r="S981" i="12"/>
  <c r="BI783" i="12"/>
  <c r="BI736" i="12"/>
  <c r="T236" i="12"/>
  <c r="Y236" i="12" s="1"/>
  <c r="Y237" i="12"/>
  <c r="AT971" i="12"/>
  <c r="AT1042" i="12"/>
  <c r="BI1073" i="12"/>
  <c r="BI1056" i="12"/>
  <c r="BI1086" i="12"/>
  <c r="T31" i="12"/>
  <c r="Y31" i="12" s="1"/>
  <c r="Y32" i="12"/>
  <c r="T46" i="12"/>
  <c r="Y46" i="12" s="1"/>
  <c r="Y47" i="12"/>
  <c r="T53" i="12"/>
  <c r="Y53" i="12" s="1"/>
  <c r="Y54" i="12"/>
  <c r="T94" i="12"/>
  <c r="Y94" i="12" s="1"/>
  <c r="Y203" i="12"/>
  <c r="Y202" i="12" s="1"/>
  <c r="T215" i="12"/>
  <c r="Y215" i="12" s="1"/>
  <c r="Y216" i="12"/>
  <c r="T230" i="12"/>
  <c r="Y230" i="12" s="1"/>
  <c r="Y231" i="12"/>
  <c r="T233" i="12"/>
  <c r="Y233" i="12" s="1"/>
  <c r="Y234" i="12"/>
  <c r="T244" i="12"/>
  <c r="Y244" i="12" s="1"/>
  <c r="Y245" i="12"/>
  <c r="T247" i="12"/>
  <c r="Y247" i="12" s="1"/>
  <c r="Y248" i="12"/>
  <c r="T251" i="12"/>
  <c r="Y251" i="12" s="1"/>
  <c r="Y252" i="12"/>
  <c r="T454" i="12"/>
  <c r="Y454" i="12" s="1"/>
  <c r="Y455" i="12"/>
  <c r="T477" i="12"/>
  <c r="Y477" i="12" s="1"/>
  <c r="Y478" i="12"/>
  <c r="BI512" i="12"/>
  <c r="BI508" i="12"/>
  <c r="T554" i="12"/>
  <c r="Y554" i="12" s="1"/>
  <c r="Y565" i="12"/>
  <c r="AQ13" i="12"/>
  <c r="AQ12" i="12" s="1"/>
  <c r="T21" i="12"/>
  <c r="Y21" i="12" s="1"/>
  <c r="Y22" i="12"/>
  <c r="T161" i="12"/>
  <c r="Y161" i="12" s="1"/>
  <c r="Y183" i="12"/>
  <c r="T471" i="12"/>
  <c r="Y471" i="12" s="1"/>
  <c r="Y472" i="12"/>
  <c r="Y499" i="12"/>
  <c r="Y498" i="12" s="1"/>
  <c r="T506" i="12"/>
  <c r="Y506" i="12" s="1"/>
  <c r="Y507" i="12"/>
  <c r="O555" i="12"/>
  <c r="O554" i="12" s="1"/>
  <c r="Z555" i="12"/>
  <c r="AM555" i="12"/>
  <c r="AP555" i="12"/>
  <c r="AP554" i="12" s="1"/>
  <c r="AZ556" i="12"/>
  <c r="AY556" i="12" s="1"/>
  <c r="AU555" i="12"/>
  <c r="T185" i="12"/>
  <c r="Y185" i="12" s="1"/>
  <c r="Y186" i="12"/>
  <c r="T267" i="12"/>
  <c r="Y267" i="12" s="1"/>
  <c r="Y268" i="12"/>
  <c r="Y274" i="12"/>
  <c r="Y273" i="12" s="1"/>
  <c r="AT947" i="12"/>
  <c r="AT943" i="12"/>
  <c r="BG593" i="12"/>
  <c r="BN593" i="12" s="1"/>
  <c r="AL981" i="12"/>
  <c r="BM1047" i="12"/>
  <c r="BI983" i="12"/>
  <c r="BI978" i="12"/>
  <c r="BI970" i="12"/>
  <c r="BI947" i="12"/>
  <c r="BI941" i="12"/>
  <c r="BI322" i="12"/>
  <c r="BI834" i="12"/>
  <c r="T193" i="12"/>
  <c r="Y193" i="12" s="1"/>
  <c r="Y194" i="12"/>
  <c r="T227" i="12"/>
  <c r="Y227" i="12" s="1"/>
  <c r="Y228" i="12"/>
  <c r="BB239" i="12"/>
  <c r="BB226" i="12" s="1"/>
  <c r="T257" i="12"/>
  <c r="Y257" i="12" s="1"/>
  <c r="Y258" i="12"/>
  <c r="Y488" i="12"/>
  <c r="Y487" i="12" s="1"/>
  <c r="T495" i="12"/>
  <c r="Y495" i="12" s="1"/>
  <c r="Y496" i="12"/>
  <c r="T516" i="12"/>
  <c r="Y516" i="12" s="1"/>
  <c r="Y517" i="12"/>
  <c r="G555" i="12"/>
  <c r="AH556" i="12"/>
  <c r="AH555" i="12" s="1"/>
  <c r="AI555" i="12"/>
  <c r="T262" i="12"/>
  <c r="Y262" i="12" s="1"/>
  <c r="Y263" i="12"/>
  <c r="K814" i="12"/>
  <c r="K810" i="12"/>
  <c r="K806" i="12"/>
  <c r="AT946" i="12"/>
  <c r="BI1024" i="12"/>
  <c r="BI1020" i="12"/>
  <c r="BI883" i="12"/>
  <c r="BI607" i="12"/>
  <c r="AP1045" i="12"/>
  <c r="T26" i="12"/>
  <c r="Y26" i="12" s="1"/>
  <c r="Y27" i="12"/>
  <c r="BD53" i="12"/>
  <c r="T62" i="12"/>
  <c r="Y62" i="12" s="1"/>
  <c r="Y63" i="12"/>
  <c r="AG70" i="12"/>
  <c r="T208" i="12"/>
  <c r="Y208" i="12" s="1"/>
  <c r="Y209" i="12"/>
  <c r="T221" i="12"/>
  <c r="Y221" i="12" s="1"/>
  <c r="Y222" i="12"/>
  <c r="AQ231" i="12"/>
  <c r="AQ230" i="12" s="1"/>
  <c r="T302" i="12"/>
  <c r="Y302" i="12" s="1"/>
  <c r="Y303" i="12"/>
  <c r="T437" i="12"/>
  <c r="Y437" i="12" s="1"/>
  <c r="Y438" i="12"/>
  <c r="T482" i="12"/>
  <c r="Y482" i="12" s="1"/>
  <c r="Y483" i="12"/>
  <c r="Z488" i="12"/>
  <c r="Z487" i="12" s="1"/>
  <c r="AD488" i="12"/>
  <c r="AD487" i="12" s="1"/>
  <c r="S555" i="12"/>
  <c r="AD555" i="12"/>
  <c r="AD554" i="12" s="1"/>
  <c r="T432" i="12"/>
  <c r="Y432" i="12" s="1"/>
  <c r="Y433" i="12"/>
  <c r="AU23" i="12"/>
  <c r="AZ23" i="12" s="1"/>
  <c r="AY23" i="12" s="1"/>
  <c r="AH594" i="12"/>
  <c r="AH593" i="12" s="1"/>
  <c r="AT1060" i="12"/>
  <c r="BI1017" i="12"/>
  <c r="AL596" i="12"/>
  <c r="BN1038" i="12"/>
  <c r="BI1018" i="12"/>
  <c r="BI864" i="12"/>
  <c r="BI821" i="12"/>
  <c r="AT1041" i="12"/>
  <c r="AZ1056" i="12"/>
  <c r="AY1056" i="12" s="1"/>
  <c r="BI632" i="12"/>
  <c r="BI820" i="12"/>
  <c r="BI816" i="12"/>
  <c r="AD859" i="12"/>
  <c r="AT593" i="12"/>
  <c r="AY593" i="12"/>
  <c r="AU910" i="12"/>
  <c r="AT1015" i="12"/>
  <c r="BN1039" i="12"/>
  <c r="BI985" i="12"/>
  <c r="BI982" i="12"/>
  <c r="BI979" i="12"/>
  <c r="BI977" i="12"/>
  <c r="BI971" i="12"/>
  <c r="BI961" i="12"/>
  <c r="BI959" i="12"/>
  <c r="BI957" i="12"/>
  <c r="BI955" i="12"/>
  <c r="BI948" i="12"/>
  <c r="BI946" i="12"/>
  <c r="BI944" i="12"/>
  <c r="BI935" i="12"/>
  <c r="BI788" i="12"/>
  <c r="BI784" i="12"/>
  <c r="BI780" i="12"/>
  <c r="BI776" i="12"/>
  <c r="BI770" i="12"/>
  <c r="BI768" i="12"/>
  <c r="BI764" i="12"/>
  <c r="BI745" i="12"/>
  <c r="BI658" i="12"/>
  <c r="BI612" i="12"/>
  <c r="BI610" i="12"/>
  <c r="BI608" i="12"/>
  <c r="BI1050" i="12"/>
  <c r="BI1048" i="12"/>
  <c r="AL745" i="12"/>
  <c r="AH981" i="12"/>
  <c r="BN1030" i="12"/>
  <c r="AT1038" i="12"/>
  <c r="BI899" i="12"/>
  <c r="BI890" i="12"/>
  <c r="BI815" i="12"/>
  <c r="BI807" i="12"/>
  <c r="BI799" i="12"/>
  <c r="BI643" i="12"/>
  <c r="BI637" i="12"/>
  <c r="AT859" i="12"/>
  <c r="BM994" i="12"/>
  <c r="BI1083" i="12"/>
  <c r="AI585" i="12"/>
  <c r="AL89" i="12"/>
  <c r="AN87" i="12"/>
  <c r="BN336" i="12"/>
  <c r="BM194" i="12"/>
  <c r="BC94" i="12"/>
  <c r="AZ800" i="12"/>
  <c r="AY800" i="12" s="1"/>
  <c r="AT800" i="12"/>
  <c r="BN800" i="12"/>
  <c r="Z585" i="12"/>
  <c r="Z981" i="12"/>
  <c r="AT981" i="12"/>
  <c r="AT988" i="12"/>
  <c r="AL1009" i="12"/>
  <c r="AM1027" i="12"/>
  <c r="BN1034" i="12"/>
  <c r="BM1034" i="12"/>
  <c r="AU270" i="12"/>
  <c r="BN274" i="12"/>
  <c r="M649" i="12"/>
  <c r="O932" i="12"/>
  <c r="AH871" i="12"/>
  <c r="AH870" i="12" s="1"/>
  <c r="AH596" i="12"/>
  <c r="AL744" i="12"/>
  <c r="AT865" i="12"/>
  <c r="Z572" i="12"/>
  <c r="AH586" i="12"/>
  <c r="AH585" i="12" s="1"/>
  <c r="AZ719" i="12"/>
  <c r="AY719" i="12" s="1"/>
  <c r="AZ976" i="12"/>
  <c r="AY976" i="12" s="1"/>
  <c r="AT1030" i="12"/>
  <c r="BN1044" i="12"/>
  <c r="AT1044" i="12"/>
  <c r="BN1061" i="12"/>
  <c r="AT1061" i="12"/>
  <c r="AZ1060" i="12"/>
  <c r="AY1060" i="12" s="1"/>
  <c r="BI1025" i="12"/>
  <c r="BI1004" i="12"/>
  <c r="BI1002" i="12"/>
  <c r="BI997" i="12"/>
  <c r="BI995" i="12"/>
  <c r="BI993" i="12"/>
  <c r="BI956" i="12"/>
  <c r="BI952" i="12"/>
  <c r="BI949" i="12"/>
  <c r="BI933" i="12"/>
  <c r="BI930" i="12"/>
  <c r="BI926" i="12"/>
  <c r="BI920" i="12"/>
  <c r="BI917" i="12"/>
  <c r="BI913" i="12"/>
  <c r="BI911" i="12"/>
  <c r="BI908" i="12"/>
  <c r="BI902" i="12"/>
  <c r="BI900" i="12"/>
  <c r="BI896" i="12"/>
  <c r="BI891" i="12"/>
  <c r="BI887" i="12"/>
  <c r="BI868" i="12"/>
  <c r="BI857" i="12"/>
  <c r="BI855" i="12"/>
  <c r="BI853" i="12"/>
  <c r="BI849" i="12"/>
  <c r="BI847" i="12"/>
  <c r="BI841" i="12"/>
  <c r="BI106" i="12"/>
  <c r="BI837" i="12"/>
  <c r="BI829" i="12"/>
  <c r="BI812" i="12"/>
  <c r="BI810" i="12"/>
  <c r="BI808" i="12"/>
  <c r="BI804" i="12"/>
  <c r="BI802" i="12"/>
  <c r="BI754" i="12"/>
  <c r="BI739" i="12"/>
  <c r="BI735" i="12"/>
  <c r="BI731" i="12"/>
  <c r="BI701" i="12"/>
  <c r="BI693" i="12"/>
  <c r="BI679" i="12"/>
  <c r="BI669" i="12"/>
  <c r="BI652" i="12"/>
  <c r="BI650" i="12"/>
  <c r="BI635" i="12"/>
  <c r="BI633" i="12"/>
  <c r="BI631" i="12"/>
  <c r="BI629" i="12"/>
  <c r="BI627" i="12"/>
  <c r="BI625" i="12"/>
  <c r="BI623" i="12"/>
  <c r="BI621" i="12"/>
  <c r="BI1081" i="12"/>
  <c r="G27" i="12"/>
  <c r="G26" i="12" s="1"/>
  <c r="AH239" i="12"/>
  <c r="AL239" i="12"/>
  <c r="AT239" i="12"/>
  <c r="AX239" i="12"/>
  <c r="AX226" i="12" s="1"/>
  <c r="BF239" i="12"/>
  <c r="BF226" i="12" s="1"/>
  <c r="BN1031" i="12"/>
  <c r="BI1039" i="12"/>
  <c r="BI1011" i="12"/>
  <c r="BI1008" i="12"/>
  <c r="BI1005" i="12"/>
  <c r="BI1003" i="12"/>
  <c r="BI1001" i="12"/>
  <c r="BI998" i="12"/>
  <c r="BI939" i="12"/>
  <c r="BI931" i="12"/>
  <c r="BI923" i="12"/>
  <c r="BI921" i="12"/>
  <c r="BI919" i="12"/>
  <c r="BI909" i="12"/>
  <c r="BI907" i="12"/>
  <c r="BI886" i="12"/>
  <c r="BI880" i="12"/>
  <c r="BI878" i="12"/>
  <c r="BI872" i="12"/>
  <c r="BI867" i="12"/>
  <c r="BI861" i="12"/>
  <c r="BI858" i="12"/>
  <c r="BI856" i="12"/>
  <c r="BI854" i="12"/>
  <c r="BI846" i="12"/>
  <c r="BI809" i="12"/>
  <c r="BI801" i="12"/>
  <c r="BI791" i="12"/>
  <c r="BI779" i="12"/>
  <c r="BI724" i="12"/>
  <c r="BI702" i="12"/>
  <c r="BI700" i="12"/>
  <c r="BI696" i="12"/>
  <c r="BI651" i="12"/>
  <c r="BI644" i="12"/>
  <c r="BI640" i="12"/>
  <c r="BI638" i="12"/>
  <c r="BI636" i="12"/>
  <c r="BI626" i="12"/>
  <c r="BI616" i="12"/>
  <c r="BI588" i="12"/>
  <c r="BI586" i="12"/>
  <c r="BI1052" i="12"/>
  <c r="BI826" i="12"/>
  <c r="BI822" i="12"/>
  <c r="BI818" i="12"/>
  <c r="BI49" i="12"/>
  <c r="BM95" i="12"/>
  <c r="BI182" i="12"/>
  <c r="BI178" i="12"/>
  <c r="G222" i="12"/>
  <c r="G221" i="12" s="1"/>
  <c r="BI280" i="12"/>
  <c r="H384" i="12"/>
  <c r="L384" i="12"/>
  <c r="P384" i="12"/>
  <c r="AI384" i="12"/>
  <c r="BC384" i="12"/>
  <c r="AG440" i="12"/>
  <c r="AW440" i="12"/>
  <c r="V554" i="12"/>
  <c r="BG221" i="12"/>
  <c r="I43" i="8"/>
  <c r="BI604" i="12"/>
  <c r="BI1058" i="12"/>
  <c r="BI1082" i="12"/>
  <c r="AG278" i="12"/>
  <c r="G1000" i="12"/>
  <c r="AT518" i="12"/>
  <c r="AT563" i="12"/>
  <c r="AT402" i="12"/>
  <c r="AT808" i="12"/>
  <c r="BN808" i="12"/>
  <c r="BX288" i="12"/>
  <c r="BY288" i="12" s="1"/>
  <c r="BX289" i="12"/>
  <c r="BY289" i="12" s="1"/>
  <c r="Z596" i="12"/>
  <c r="AD866" i="12"/>
  <c r="AH572" i="12"/>
  <c r="AL572" i="12"/>
  <c r="AT866" i="12"/>
  <c r="BG585" i="12"/>
  <c r="BX26" i="12" s="1"/>
  <c r="BM979" i="12"/>
  <c r="AU1007" i="12"/>
  <c r="AH1009" i="12"/>
  <c r="AY1015" i="12"/>
  <c r="AU1027" i="12"/>
  <c r="AD1027" i="12"/>
  <c r="BN1058" i="12"/>
  <c r="AZ1058" i="12"/>
  <c r="AY1058" i="12" s="1"/>
  <c r="AT1058" i="12"/>
  <c r="AD162" i="12"/>
  <c r="AD910" i="12"/>
  <c r="G24" i="12"/>
  <c r="G22" i="12" s="1"/>
  <c r="G21" i="12" s="1"/>
  <c r="H22" i="12"/>
  <c r="H21" i="12" s="1"/>
  <c r="AD865" i="12"/>
  <c r="AL859" i="12"/>
  <c r="AT870" i="12"/>
  <c r="AY859" i="12"/>
  <c r="BG859" i="12"/>
  <c r="BM859" i="12" s="1"/>
  <c r="AD981" i="12"/>
  <c r="AT1009" i="12"/>
  <c r="O1027" i="12"/>
  <c r="AZ1057" i="12"/>
  <c r="AY1057" i="12" s="1"/>
  <c r="AT1057" i="12"/>
  <c r="AD870" i="12"/>
  <c r="AD649" i="12"/>
  <c r="AD593" i="12"/>
  <c r="AI932" i="12"/>
  <c r="AL593" i="12"/>
  <c r="AT910" i="12"/>
  <c r="AY865" i="12"/>
  <c r="BG866" i="12"/>
  <c r="BN866" i="12" s="1"/>
  <c r="BG572" i="12"/>
  <c r="BM572" i="12" s="1"/>
  <c r="BM1048" i="12"/>
  <c r="BN1048" i="12"/>
  <c r="BI670" i="12"/>
  <c r="AE27" i="12"/>
  <c r="AE26" i="12" s="1"/>
  <c r="AD29" i="12"/>
  <c r="AD27" i="12" s="1"/>
  <c r="AD26" i="12" s="1"/>
  <c r="L239" i="12"/>
  <c r="L226" i="12" s="1"/>
  <c r="P239" i="12"/>
  <c r="P226" i="12" s="1"/>
  <c r="T239" i="12"/>
  <c r="Y239" i="12" s="1"/>
  <c r="AA239" i="12"/>
  <c r="AA226" i="12" s="1"/>
  <c r="AQ279" i="12"/>
  <c r="BM279" i="12" s="1"/>
  <c r="AU280" i="12"/>
  <c r="AU279" i="12" s="1"/>
  <c r="BN279" i="12" s="1"/>
  <c r="AQ427" i="12"/>
  <c r="BM427" i="12" s="1"/>
  <c r="AU428" i="12"/>
  <c r="AT428" i="12" s="1"/>
  <c r="AT427" i="12" s="1"/>
  <c r="AB467" i="12"/>
  <c r="BI556" i="12"/>
  <c r="BM451" i="12"/>
  <c r="BN242" i="12"/>
  <c r="BN455" i="12"/>
  <c r="BN429" i="12"/>
  <c r="BM416" i="12"/>
  <c r="O1045" i="12"/>
  <c r="BI1037" i="12"/>
  <c r="BI1035" i="12"/>
  <c r="BI1023" i="12"/>
  <c r="BI1021" i="12"/>
  <c r="BI1019" i="12"/>
  <c r="BI1010" i="12"/>
  <c r="BI1006" i="12"/>
  <c r="BI996" i="12"/>
  <c r="BI994" i="12"/>
  <c r="BI958" i="12"/>
  <c r="BI954" i="12"/>
  <c r="BI901" i="12"/>
  <c r="BI895" i="12"/>
  <c r="BI881" i="12"/>
  <c r="BI879" i="12"/>
  <c r="BI877" i="12"/>
  <c r="BI838" i="12"/>
  <c r="BI792" i="12"/>
  <c r="BI775" i="12"/>
  <c r="BI771" i="12"/>
  <c r="BI765" i="12"/>
  <c r="BI752" i="12"/>
  <c r="BI750" i="12"/>
  <c r="BI719" i="12"/>
  <c r="BI717" i="12"/>
  <c r="BI715" i="12"/>
  <c r="BI713" i="12"/>
  <c r="BI711" i="12"/>
  <c r="BI709" i="12"/>
  <c r="BI707" i="12"/>
  <c r="BI705" i="12"/>
  <c r="BI699" i="12"/>
  <c r="BI692" i="12"/>
  <c r="BI690" i="12"/>
  <c r="BI685" i="12"/>
  <c r="BI675" i="12"/>
  <c r="BI668" i="12"/>
  <c r="BI666" i="12"/>
  <c r="BI664" i="12"/>
  <c r="BI662" i="12"/>
  <c r="BI660" i="12"/>
  <c r="BI630" i="12"/>
  <c r="BI628" i="12"/>
  <c r="BI1079" i="12"/>
  <c r="BI1075" i="12"/>
  <c r="BI1067" i="12"/>
  <c r="BI1063" i="12"/>
  <c r="Z27" i="12"/>
  <c r="Z26" i="12" s="1"/>
  <c r="BI89" i="12"/>
  <c r="BI105" i="12"/>
  <c r="BI102" i="12"/>
  <c r="BI98" i="12"/>
  <c r="O162" i="12"/>
  <c r="O161" i="12" s="1"/>
  <c r="AL163" i="12"/>
  <c r="AL162" i="12" s="1"/>
  <c r="AM162" i="12"/>
  <c r="AM161" i="12" s="1"/>
  <c r="BI417" i="12"/>
  <c r="AD1045" i="12"/>
  <c r="AT1045" i="12"/>
  <c r="BI1026" i="12"/>
  <c r="BI1022" i="12"/>
  <c r="BI999" i="12"/>
  <c r="BI953" i="12"/>
  <c r="BI340" i="12"/>
  <c r="BI938" i="12"/>
  <c r="BI924" i="12"/>
  <c r="BI876" i="12"/>
  <c r="BI828" i="12"/>
  <c r="BI795" i="12"/>
  <c r="BI772" i="12"/>
  <c r="BI757" i="12"/>
  <c r="BI722" i="12"/>
  <c r="BI671" i="12"/>
  <c r="BI665" i="12"/>
  <c r="BI647" i="12"/>
  <c r="BI1078" i="12"/>
  <c r="BI1066" i="12"/>
  <c r="BI1046" i="12"/>
  <c r="BI64" i="12"/>
  <c r="AV62" i="12"/>
  <c r="BI86" i="12"/>
  <c r="BI82" i="12"/>
  <c r="BI78" i="12"/>
  <c r="BI74" i="12"/>
  <c r="U70" i="12"/>
  <c r="U11" i="12" s="1"/>
  <c r="AF70" i="12"/>
  <c r="BI123" i="12"/>
  <c r="BI1101" i="12"/>
  <c r="BI116" i="12"/>
  <c r="BI1096" i="12"/>
  <c r="S162" i="12"/>
  <c r="S161" i="12" s="1"/>
  <c r="AI162" i="12"/>
  <c r="AI161" i="12" s="1"/>
  <c r="AU162" i="12"/>
  <c r="BI1105" i="12"/>
  <c r="BI199" i="12"/>
  <c r="AB239" i="12"/>
  <c r="AB226" i="12" s="1"/>
  <c r="BM460" i="12"/>
  <c r="AR467" i="12"/>
  <c r="BI1044" i="12"/>
  <c r="BI976" i="12"/>
  <c r="BI965" i="12"/>
  <c r="BI929" i="12"/>
  <c r="BI916" i="12"/>
  <c r="BI903" i="12"/>
  <c r="BI852" i="12"/>
  <c r="BI844" i="12"/>
  <c r="BI833" i="12"/>
  <c r="BI800" i="12"/>
  <c r="BI787" i="12"/>
  <c r="BI758" i="12"/>
  <c r="BI648" i="12"/>
  <c r="BI1049" i="12"/>
  <c r="AT52" i="12"/>
  <c r="AH54" i="12"/>
  <c r="AH53" i="12" s="1"/>
  <c r="BI130" i="12"/>
  <c r="BI170" i="12"/>
  <c r="Z162" i="12"/>
  <c r="Z161" i="12" s="1"/>
  <c r="BI180" i="12"/>
  <c r="AP162" i="12"/>
  <c r="AP161" i="12" s="1"/>
  <c r="AP232" i="12"/>
  <c r="AG467" i="12"/>
  <c r="AZ1007" i="12"/>
  <c r="AY1008" i="12"/>
  <c r="AY1007" i="12" s="1"/>
  <c r="AT812" i="12"/>
  <c r="BN812" i="12"/>
  <c r="AZ796" i="12"/>
  <c r="AY796" i="12" s="1"/>
  <c r="AT796" i="12"/>
  <c r="BN796" i="12"/>
  <c r="AZ804" i="12"/>
  <c r="AY804" i="12" s="1"/>
  <c r="AT804" i="12"/>
  <c r="BN804" i="12"/>
  <c r="K572" i="12"/>
  <c r="O910" i="12"/>
  <c r="Z932" i="12"/>
  <c r="Z866" i="12"/>
  <c r="Z593" i="12"/>
  <c r="AD932" i="12"/>
  <c r="AD585" i="12"/>
  <c r="AH860" i="12"/>
  <c r="AH859" i="12" s="1"/>
  <c r="AL866" i="12"/>
  <c r="AM910" i="12"/>
  <c r="AT585" i="12"/>
  <c r="AY870" i="12"/>
  <c r="AY585" i="12"/>
  <c r="BG910" i="12"/>
  <c r="BM910" i="12" s="1"/>
  <c r="BN486" i="12"/>
  <c r="AZ486" i="12"/>
  <c r="AY486" i="12" s="1"/>
  <c r="BN1016" i="12"/>
  <c r="BM1016" i="12"/>
  <c r="AL1015" i="12"/>
  <c r="AH1028" i="12"/>
  <c r="AH1027" i="12" s="1"/>
  <c r="AI1027" i="12"/>
  <c r="AL1046" i="12"/>
  <c r="AL1045" i="12" s="1"/>
  <c r="AM1045" i="12"/>
  <c r="BG1045" i="12"/>
  <c r="BM1045" i="12" s="1"/>
  <c r="BN1046" i="12"/>
  <c r="BM1046" i="12"/>
  <c r="BI1028" i="12"/>
  <c r="AP1027" i="12"/>
  <c r="BI1016" i="12"/>
  <c r="AP1015" i="12"/>
  <c r="O572" i="12"/>
  <c r="AH910" i="12"/>
  <c r="AH649" i="12"/>
  <c r="AL649" i="12"/>
  <c r="AM932" i="12"/>
  <c r="AM585" i="12"/>
  <c r="AT596" i="12"/>
  <c r="AY910" i="12"/>
  <c r="AY596" i="12"/>
  <c r="BG932" i="12"/>
  <c r="BN932" i="12" s="1"/>
  <c r="AY992" i="12"/>
  <c r="AZ1059" i="12"/>
  <c r="AY1059" i="12" s="1"/>
  <c r="AT1059" i="12"/>
  <c r="BM1063" i="12"/>
  <c r="AU1063" i="12"/>
  <c r="S1027" i="12"/>
  <c r="BI1031" i="12"/>
  <c r="BI190" i="12"/>
  <c r="M572" i="12"/>
  <c r="Z870" i="12"/>
  <c r="Z859" i="12"/>
  <c r="Z649" i="12"/>
  <c r="AD596" i="12"/>
  <c r="AH932" i="12"/>
  <c r="AH866" i="12"/>
  <c r="AL935" i="12"/>
  <c r="AL932" i="12" s="1"/>
  <c r="AL871" i="12"/>
  <c r="AL870" i="12" s="1"/>
  <c r="AM859" i="12"/>
  <c r="AT649" i="12"/>
  <c r="AY932" i="12"/>
  <c r="AY649" i="12"/>
  <c r="BG865" i="12"/>
  <c r="BM865" i="12" s="1"/>
  <c r="BG596" i="12"/>
  <c r="BN596" i="12" s="1"/>
  <c r="AY981" i="12"/>
  <c r="AH992" i="12"/>
  <c r="AT1000" i="12"/>
  <c r="AT1008" i="12"/>
  <c r="AT1007" i="12" s="1"/>
  <c r="Z1027" i="12"/>
  <c r="AT1028" i="12"/>
  <c r="BM1031" i="12"/>
  <c r="BM1035" i="12"/>
  <c r="BM1039" i="12"/>
  <c r="AZ1049" i="12"/>
  <c r="AY1049" i="12" s="1"/>
  <c r="BN1049" i="12"/>
  <c r="Z910" i="12"/>
  <c r="AD572" i="12"/>
  <c r="AL910" i="12"/>
  <c r="AT932" i="12"/>
  <c r="AT572" i="12"/>
  <c r="AY572" i="12"/>
  <c r="BG649" i="12"/>
  <c r="BN649" i="12" s="1"/>
  <c r="AT980" i="12"/>
  <c r="BM982" i="12"/>
  <c r="BG1000" i="12"/>
  <c r="BM1000" i="12" s="1"/>
  <c r="BM1001" i="12"/>
  <c r="AD1015" i="12"/>
  <c r="AH1045" i="12"/>
  <c r="Z1009" i="12"/>
  <c r="AH1015" i="12"/>
  <c r="BN1033" i="12"/>
  <c r="AI1045" i="12"/>
  <c r="AZ1061" i="12"/>
  <c r="AY1061" i="12" s="1"/>
  <c r="BI1042" i="12"/>
  <c r="BI988" i="12"/>
  <c r="BI986" i="12"/>
  <c r="BI980" i="12"/>
  <c r="BI973" i="12"/>
  <c r="BI968" i="12"/>
  <c r="BI962" i="12"/>
  <c r="BI960" i="12"/>
  <c r="BI337" i="12"/>
  <c r="BI945" i="12"/>
  <c r="BI942" i="12"/>
  <c r="BI940" i="12"/>
  <c r="BI936" i="12"/>
  <c r="BI934" i="12"/>
  <c r="BI928" i="12"/>
  <c r="BI915" i="12"/>
  <c r="BI905" i="12"/>
  <c r="BI898" i="12"/>
  <c r="BI892" i="12"/>
  <c r="BI889" i="12"/>
  <c r="BI884" i="12"/>
  <c r="BI882" i="12"/>
  <c r="BI875" i="12"/>
  <c r="BI873" i="12"/>
  <c r="BI871" i="12"/>
  <c r="BI863" i="12"/>
  <c r="BI851" i="12"/>
  <c r="BI842" i="12"/>
  <c r="BI840" i="12"/>
  <c r="BI835" i="12"/>
  <c r="BI832" i="12"/>
  <c r="BI830" i="12"/>
  <c r="BI813" i="12"/>
  <c r="BI811" i="12"/>
  <c r="BI806" i="12"/>
  <c r="BI797" i="12"/>
  <c r="BI794" i="12"/>
  <c r="BI789" i="12"/>
  <c r="BI786" i="12"/>
  <c r="BI781" i="12"/>
  <c r="BI778" i="12"/>
  <c r="BI773" i="12"/>
  <c r="BI766" i="12"/>
  <c r="BI753" i="12"/>
  <c r="BI751" i="12"/>
  <c r="BI726" i="12"/>
  <c r="BI634" i="12"/>
  <c r="BI606" i="12"/>
  <c r="BI1077" i="12"/>
  <c r="AZ484" i="12"/>
  <c r="AU483" i="12"/>
  <c r="AD1009" i="12"/>
  <c r="AY1009" i="12"/>
  <c r="Z1015" i="12"/>
  <c r="AY1027" i="12"/>
  <c r="BN1029" i="12"/>
  <c r="BN1037" i="12"/>
  <c r="Z1045" i="12"/>
  <c r="AY1045" i="12"/>
  <c r="BI1043" i="12"/>
  <c r="BI972" i="12"/>
  <c r="BI969" i="12"/>
  <c r="BI966" i="12"/>
  <c r="BI963" i="12"/>
  <c r="BI950" i="12"/>
  <c r="BI943" i="12"/>
  <c r="BI937" i="12"/>
  <c r="BI927" i="12"/>
  <c r="BI925" i="12"/>
  <c r="BI914" i="12"/>
  <c r="BI912" i="12"/>
  <c r="BI904" i="12"/>
  <c r="BI897" i="12"/>
  <c r="BI894" i="12"/>
  <c r="BI888" i="12"/>
  <c r="BI885" i="12"/>
  <c r="BI874" i="12"/>
  <c r="BI869" i="12"/>
  <c r="BI862" i="12"/>
  <c r="BI860" i="12"/>
  <c r="BI850" i="12"/>
  <c r="BI848" i="12"/>
  <c r="BI843" i="12"/>
  <c r="BI836" i="12"/>
  <c r="BI831" i="12"/>
  <c r="BI814" i="12"/>
  <c r="BI805" i="12"/>
  <c r="BI803" i="12"/>
  <c r="BI798" i="12"/>
  <c r="BI793" i="12"/>
  <c r="BI790" i="12"/>
  <c r="BI785" i="12"/>
  <c r="BI782" i="12"/>
  <c r="BI777" i="12"/>
  <c r="BI774" i="12"/>
  <c r="BI763" i="12"/>
  <c r="BI759" i="12"/>
  <c r="BI755" i="12"/>
  <c r="BI748" i="12"/>
  <c r="BI743" i="12"/>
  <c r="BI678" i="12"/>
  <c r="BI676" i="12"/>
  <c r="BI667" i="12"/>
  <c r="BI645" i="12"/>
  <c r="BI641" i="12"/>
  <c r="BI624" i="12"/>
  <c r="BI615" i="12"/>
  <c r="BI591" i="12"/>
  <c r="BI589" i="12"/>
  <c r="BI587" i="12"/>
  <c r="BI1060" i="12"/>
  <c r="BI50" i="12"/>
  <c r="BI683" i="12"/>
  <c r="BI653" i="12"/>
  <c r="K24" i="12"/>
  <c r="K22" i="12" s="1"/>
  <c r="K21" i="12" s="1"/>
  <c r="L22" i="12"/>
  <c r="L21" i="12" s="1"/>
  <c r="AM245" i="12"/>
  <c r="AM244" i="12" s="1"/>
  <c r="AL246" i="12"/>
  <c r="AL245" i="12" s="1"/>
  <c r="AL244" i="12" s="1"/>
  <c r="BM67" i="12"/>
  <c r="BI769" i="12"/>
  <c r="BI767" i="12"/>
  <c r="BI762" i="12"/>
  <c r="BI760" i="12"/>
  <c r="BI756" i="12"/>
  <c r="BI741" i="12"/>
  <c r="BI737" i="12"/>
  <c r="BI733" i="12"/>
  <c r="BI729" i="12"/>
  <c r="BI720" i="12"/>
  <c r="BI718" i="12"/>
  <c r="BI716" i="12"/>
  <c r="BI714" i="12"/>
  <c r="BI712" i="12"/>
  <c r="BI710" i="12"/>
  <c r="BI708" i="12"/>
  <c r="BI706" i="12"/>
  <c r="BI704" i="12"/>
  <c r="BI697" i="12"/>
  <c r="BI695" i="12"/>
  <c r="BI688" i="12"/>
  <c r="BI681" i="12"/>
  <c r="BI677" i="12"/>
  <c r="BI672" i="12"/>
  <c r="BI663" i="12"/>
  <c r="BI661" i="12"/>
  <c r="BI656" i="12"/>
  <c r="BI646" i="12"/>
  <c r="BI639" i="12"/>
  <c r="BI622" i="12"/>
  <c r="BI620" i="12"/>
  <c r="BI618" i="12"/>
  <c r="BI611" i="12"/>
  <c r="BI609" i="12"/>
  <c r="BI602" i="12"/>
  <c r="BI600" i="12"/>
  <c r="BI598" i="12"/>
  <c r="BI595" i="12"/>
  <c r="BI592" i="12"/>
  <c r="BI590" i="12"/>
  <c r="BI584" i="12"/>
  <c r="BI1071" i="12"/>
  <c r="BI1069" i="12"/>
  <c r="BI1064" i="12"/>
  <c r="BI1054" i="12"/>
  <c r="BI1047" i="12"/>
  <c r="BI1084" i="12"/>
  <c r="BI1085" i="12"/>
  <c r="BI42" i="12"/>
  <c r="AY52" i="12"/>
  <c r="BI124" i="12"/>
  <c r="BI120" i="12"/>
  <c r="BI117" i="12"/>
  <c r="BI113" i="12"/>
  <c r="BI1093" i="12"/>
  <c r="BI122" i="12"/>
  <c r="BI115" i="12"/>
  <c r="BI114" i="12"/>
  <c r="BI1095" i="12"/>
  <c r="AQ467" i="12"/>
  <c r="AB554" i="12"/>
  <c r="AK554" i="12"/>
  <c r="BI747" i="12"/>
  <c r="BI744" i="12"/>
  <c r="BI738" i="12"/>
  <c r="BI734" i="12"/>
  <c r="BI725" i="12"/>
  <c r="BI723" i="12"/>
  <c r="BI721" i="12"/>
  <c r="BI703" i="12"/>
  <c r="BI698" i="12"/>
  <c r="BI694" i="12"/>
  <c r="BI691" i="12"/>
  <c r="BI684" i="12"/>
  <c r="BI673" i="12"/>
  <c r="BI657" i="12"/>
  <c r="BI642" i="12"/>
  <c r="BI619" i="12"/>
  <c r="BI617" i="12"/>
  <c r="BI614" i="12"/>
  <c r="BI605" i="12"/>
  <c r="BI594" i="12"/>
  <c r="BI1065" i="12"/>
  <c r="BI1059" i="12"/>
  <c r="BI43" i="12"/>
  <c r="BB62" i="12"/>
  <c r="Q70" i="12"/>
  <c r="BI84" i="12"/>
  <c r="BI80" i="12"/>
  <c r="BI76" i="12"/>
  <c r="BI72" i="12"/>
  <c r="AL76" i="12"/>
  <c r="BI75" i="12"/>
  <c r="BY87" i="12"/>
  <c r="BX89" i="12" s="1"/>
  <c r="BY89" i="12" s="1"/>
  <c r="AL90" i="12"/>
  <c r="AM222" i="12"/>
  <c r="AM221" i="12" s="1"/>
  <c r="G572" i="12"/>
  <c r="G992" i="12"/>
  <c r="AL439" i="12"/>
  <c r="AL438" i="12" s="1"/>
  <c r="AL437" i="12" s="1"/>
  <c r="AM438" i="12"/>
  <c r="AM437" i="12" s="1"/>
  <c r="BI68" i="12"/>
  <c r="G585" i="12"/>
  <c r="Q467" i="12"/>
  <c r="BI532" i="12"/>
  <c r="J18" i="8"/>
  <c r="J17" i="8" s="1"/>
  <c r="BI127" i="12"/>
  <c r="G170" i="12"/>
  <c r="G162" i="12" s="1"/>
  <c r="G161" i="12" s="1"/>
  <c r="BM162" i="12"/>
  <c r="BI1104" i="12"/>
  <c r="G252" i="12"/>
  <c r="G251" i="12" s="1"/>
  <c r="AX278" i="12"/>
  <c r="BI299" i="12"/>
  <c r="BI283" i="12"/>
  <c r="U384" i="12"/>
  <c r="AN384" i="12"/>
  <c r="AX384" i="12"/>
  <c r="BI442" i="12"/>
  <c r="AJ440" i="12"/>
  <c r="BI444" i="12"/>
  <c r="AR440" i="12"/>
  <c r="AZ440" i="12"/>
  <c r="BD440" i="12"/>
  <c r="P440" i="12"/>
  <c r="AQ440" i="12"/>
  <c r="AU440" i="12"/>
  <c r="BC440" i="12"/>
  <c r="Z463" i="12"/>
  <c r="AT463" i="12"/>
  <c r="R467" i="12"/>
  <c r="AJ467" i="12"/>
  <c r="AW467" i="12"/>
  <c r="BI479" i="12"/>
  <c r="J467" i="12"/>
  <c r="N467" i="12"/>
  <c r="AO467" i="12"/>
  <c r="AX467" i="12"/>
  <c r="AV467" i="12"/>
  <c r="AA467" i="12"/>
  <c r="AN467" i="12"/>
  <c r="M467" i="12"/>
  <c r="AF467" i="12"/>
  <c r="J554" i="12"/>
  <c r="J515" i="12" s="1"/>
  <c r="N554" i="12"/>
  <c r="Q554" i="12"/>
  <c r="BI563" i="12"/>
  <c r="BI558" i="12"/>
  <c r="BE554" i="12"/>
  <c r="AT400" i="12"/>
  <c r="BX325" i="12"/>
  <c r="BI249" i="12"/>
  <c r="G910" i="12"/>
  <c r="J440" i="12"/>
  <c r="N440" i="12"/>
  <c r="R440" i="12"/>
  <c r="AC440" i="12"/>
  <c r="AK440" i="12"/>
  <c r="BI443" i="12"/>
  <c r="AF440" i="12"/>
  <c r="G1027" i="12"/>
  <c r="AP517" i="12"/>
  <c r="AP516" i="12" s="1"/>
  <c r="AL536" i="12"/>
  <c r="BC554" i="12"/>
  <c r="I67" i="8"/>
  <c r="BI402" i="12"/>
  <c r="BG477" i="12"/>
  <c r="BX477" i="12" s="1"/>
  <c r="I88" i="8"/>
  <c r="BM27" i="12"/>
  <c r="BM42" i="12"/>
  <c r="BN1095" i="12"/>
  <c r="BN119" i="12"/>
  <c r="BN1102" i="12"/>
  <c r="BI189" i="12"/>
  <c r="BN1105" i="12"/>
  <c r="BN401" i="12"/>
  <c r="BN409" i="12"/>
  <c r="BM478" i="12"/>
  <c r="BI500" i="12"/>
  <c r="AP14" i="12"/>
  <c r="BI14" i="12" s="1"/>
  <c r="BI39" i="12"/>
  <c r="BI35" i="12"/>
  <c r="AT75" i="12"/>
  <c r="BM126" i="12"/>
  <c r="AZ169" i="12"/>
  <c r="AY169" i="12" s="1"/>
  <c r="AT169" i="12"/>
  <c r="BM302" i="12"/>
  <c r="AT401" i="12"/>
  <c r="AZ465" i="12"/>
  <c r="G463" i="12"/>
  <c r="BN36" i="12"/>
  <c r="BN128" i="12"/>
  <c r="BI246" i="12"/>
  <c r="BI244" i="12" s="1"/>
  <c r="BI259" i="12"/>
  <c r="BI257" i="12" s="1"/>
  <c r="BN405" i="12"/>
  <c r="BI434" i="12"/>
  <c r="BM445" i="12"/>
  <c r="BN450" i="12"/>
  <c r="BN478" i="12"/>
  <c r="BI497" i="12"/>
  <c r="BI495" i="12" s="1"/>
  <c r="BI15" i="12"/>
  <c r="AF62" i="12"/>
  <c r="BI85" i="12"/>
  <c r="BI81" i="12"/>
  <c r="BI77" i="12"/>
  <c r="BI73" i="12"/>
  <c r="AT82" i="12"/>
  <c r="BI419" i="12"/>
  <c r="BM14" i="12"/>
  <c r="BN40" i="12"/>
  <c r="BN82" i="12"/>
  <c r="BN86" i="12"/>
  <c r="BN90" i="12"/>
  <c r="BN114" i="12"/>
  <c r="BN445" i="12"/>
  <c r="BI486" i="12"/>
  <c r="BI44" i="12"/>
  <c r="BI40" i="12"/>
  <c r="H62" i="12"/>
  <c r="L62" i="12"/>
  <c r="P62" i="12"/>
  <c r="BI69" i="12"/>
  <c r="AR62" i="12"/>
  <c r="BN67" i="12"/>
  <c r="J70" i="12"/>
  <c r="N70" i="12"/>
  <c r="P70" i="12"/>
  <c r="V70" i="12"/>
  <c r="AA70" i="12"/>
  <c r="AJ70" i="12"/>
  <c r="AL80" i="12"/>
  <c r="AL72" i="12"/>
  <c r="AT86" i="12"/>
  <c r="U467" i="12"/>
  <c r="M384" i="12"/>
  <c r="T440" i="12"/>
  <c r="Y440" i="12" s="1"/>
  <c r="AE440" i="12"/>
  <c r="V467" i="12"/>
  <c r="I467" i="12"/>
  <c r="P467" i="12"/>
  <c r="AC467" i="12"/>
  <c r="AS467" i="12"/>
  <c r="BB482" i="12"/>
  <c r="BF482" i="12"/>
  <c r="AK467" i="12"/>
  <c r="H467" i="12"/>
  <c r="L467" i="12"/>
  <c r="AE467" i="12"/>
  <c r="AW554" i="12"/>
  <c r="AS554" i="12"/>
  <c r="AD158" i="12"/>
  <c r="AZ417" i="12"/>
  <c r="AY417" i="12" s="1"/>
  <c r="I49" i="8"/>
  <c r="AI87" i="12"/>
  <c r="BI1091" i="12"/>
  <c r="BI101" i="12"/>
  <c r="V94" i="12"/>
  <c r="AE94" i="12"/>
  <c r="AO94" i="12"/>
  <c r="BI104" i="12"/>
  <c r="BI100" i="12"/>
  <c r="BI96" i="12"/>
  <c r="BI181" i="12"/>
  <c r="BI177" i="12"/>
  <c r="AU234" i="12"/>
  <c r="I239" i="12"/>
  <c r="I226" i="12" s="1"/>
  <c r="M239" i="12"/>
  <c r="M226" i="12" s="1"/>
  <c r="Q239" i="12"/>
  <c r="Q226" i="12" s="1"/>
  <c r="U239" i="12"/>
  <c r="U226" i="12" s="1"/>
  <c r="AE239" i="12"/>
  <c r="AE226" i="12" s="1"/>
  <c r="AI239" i="12"/>
  <c r="AM239" i="12"/>
  <c r="AU239" i="12"/>
  <c r="AY239" i="12"/>
  <c r="BC239" i="12"/>
  <c r="BC226" i="12" s="1"/>
  <c r="AH248" i="12"/>
  <c r="AH247" i="12" s="1"/>
  <c r="AY248" i="12"/>
  <c r="AY247" i="12" s="1"/>
  <c r="AB278" i="12"/>
  <c r="AO278" i="12"/>
  <c r="AR278" i="12"/>
  <c r="AT320" i="12"/>
  <c r="AA384" i="12"/>
  <c r="AH385" i="12"/>
  <c r="BI395" i="12"/>
  <c r="BF384" i="12"/>
  <c r="P426" i="12"/>
  <c r="R426" i="12"/>
  <c r="T426" i="12"/>
  <c r="Y426" i="12" s="1"/>
  <c r="AN440" i="12"/>
  <c r="AV440" i="12"/>
  <c r="AL488" i="12"/>
  <c r="AL487" i="12" s="1"/>
  <c r="BI132" i="12"/>
  <c r="BI128" i="12"/>
  <c r="J239" i="12"/>
  <c r="J226" i="12" s="1"/>
  <c r="N239" i="12"/>
  <c r="N226" i="12" s="1"/>
  <c r="R239" i="12"/>
  <c r="R226" i="12" s="1"/>
  <c r="V239" i="12"/>
  <c r="V226" i="12" s="1"/>
  <c r="AC239" i="12"/>
  <c r="AC226" i="12" s="1"/>
  <c r="AF239" i="12"/>
  <c r="AF226" i="12" s="1"/>
  <c r="AJ239" i="12"/>
  <c r="AJ226" i="12" s="1"/>
  <c r="AN239" i="12"/>
  <c r="AN226" i="12" s="1"/>
  <c r="AR239" i="12"/>
  <c r="AR226" i="12" s="1"/>
  <c r="AV239" i="12"/>
  <c r="AV226" i="12" s="1"/>
  <c r="AZ239" i="12"/>
  <c r="AF278" i="12"/>
  <c r="AN278" i="12"/>
  <c r="BI295" i="12"/>
  <c r="BI291" i="12"/>
  <c r="BI287" i="12"/>
  <c r="BI369" i="12"/>
  <c r="BI371" i="12"/>
  <c r="AS459" i="12"/>
  <c r="BF459" i="12"/>
  <c r="S517" i="12"/>
  <c r="S516" i="12" s="1"/>
  <c r="AU529" i="12"/>
  <c r="BX530" i="12" s="1"/>
  <c r="AT89" i="12"/>
  <c r="BN89" i="12"/>
  <c r="AP27" i="12"/>
  <c r="AP26" i="12" s="1"/>
  <c r="BI28" i="12"/>
  <c r="AX70" i="12"/>
  <c r="AT117" i="12"/>
  <c r="BM183" i="12"/>
  <c r="BI238" i="12"/>
  <c r="BI236" i="12" s="1"/>
  <c r="AP237" i="12"/>
  <c r="AP236" i="12" s="1"/>
  <c r="AQ22" i="12"/>
  <c r="AQ21" i="12" s="1"/>
  <c r="AP24" i="12"/>
  <c r="BI24" i="12" s="1"/>
  <c r="AU59" i="12"/>
  <c r="BI59" i="12"/>
  <c r="AU55" i="12"/>
  <c r="BI55" i="12"/>
  <c r="AT124" i="12"/>
  <c r="BN124" i="12"/>
  <c r="BN1099" i="12"/>
  <c r="BM87" i="12"/>
  <c r="AZ39" i="12"/>
  <c r="AY39" i="12" s="1"/>
  <c r="BN39" i="12"/>
  <c r="AZ35" i="12"/>
  <c r="AY35" i="12" s="1"/>
  <c r="BN35" i="12"/>
  <c r="AT113" i="12"/>
  <c r="BI167" i="12"/>
  <c r="AZ564" i="12"/>
  <c r="AY564" i="12" s="1"/>
  <c r="AT564" i="12"/>
  <c r="AZ557" i="12"/>
  <c r="AY557" i="12" s="1"/>
  <c r="AT557" i="12"/>
  <c r="BI201" i="12"/>
  <c r="BN285" i="12"/>
  <c r="BX302" i="12"/>
  <c r="BM429" i="12"/>
  <c r="BI484" i="12"/>
  <c r="BN499" i="12"/>
  <c r="M13" i="12"/>
  <c r="M12" i="12" s="1"/>
  <c r="AU24" i="12"/>
  <c r="BN24" i="12" s="1"/>
  <c r="AT27" i="12"/>
  <c r="AT26" i="12" s="1"/>
  <c r="G62" i="12"/>
  <c r="AY67" i="12"/>
  <c r="O87" i="12"/>
  <c r="AM87" i="12"/>
  <c r="BI125" i="12"/>
  <c r="BI121" i="12"/>
  <c r="BI118" i="12"/>
  <c r="BI1100" i="12"/>
  <c r="BI1097" i="12"/>
  <c r="BI1094" i="12"/>
  <c r="AH163" i="12"/>
  <c r="AH162" i="12" s="1"/>
  <c r="BI179" i="12"/>
  <c r="BI174" i="12"/>
  <c r="BI166" i="12"/>
  <c r="AY184" i="12"/>
  <c r="AY183" i="12" s="1"/>
  <c r="AW278" i="12"/>
  <c r="Z303" i="12"/>
  <c r="Z302" i="12" s="1"/>
  <c r="K384" i="12"/>
  <c r="O384" i="12"/>
  <c r="AB384" i="12"/>
  <c r="BG471" i="12"/>
  <c r="I87" i="8"/>
  <c r="BN169" i="12"/>
  <c r="S187" i="12"/>
  <c r="Z186" i="12"/>
  <c r="Z185" i="12" s="1"/>
  <c r="BX285" i="12"/>
  <c r="BY285" i="12" s="1"/>
  <c r="BX286" i="12"/>
  <c r="BY286" i="12" s="1"/>
  <c r="BX287" i="12"/>
  <c r="BY287" i="12" s="1"/>
  <c r="BI439" i="12"/>
  <c r="BM455" i="12"/>
  <c r="BM529" i="12"/>
  <c r="AB70" i="12"/>
  <c r="AK70" i="12"/>
  <c r="BD70" i="12"/>
  <c r="AL88" i="12"/>
  <c r="AZ163" i="12"/>
  <c r="AD282" i="12"/>
  <c r="AL326" i="12"/>
  <c r="AL325" i="12" s="1"/>
  <c r="AU258" i="12"/>
  <c r="AT259" i="12"/>
  <c r="AT258" i="12" s="1"/>
  <c r="AT257" i="12" s="1"/>
  <c r="AT256" i="12" s="1"/>
  <c r="AT255" i="12" s="1"/>
  <c r="BI171" i="12"/>
  <c r="BI163" i="12"/>
  <c r="AH246" i="12"/>
  <c r="AH245" i="12" s="1"/>
  <c r="AH244" i="12" s="1"/>
  <c r="AI245" i="12"/>
  <c r="AI244" i="12" s="1"/>
  <c r="AZ474" i="12"/>
  <c r="AY474" i="12" s="1"/>
  <c r="AT474" i="12"/>
  <c r="AZ560" i="12"/>
  <c r="AY560" i="12" s="1"/>
  <c r="AT560" i="12"/>
  <c r="AP187" i="12"/>
  <c r="BN201" i="12"/>
  <c r="BN210" i="12"/>
  <c r="BX283" i="12"/>
  <c r="BY283" i="12" s="1"/>
  <c r="BX284" i="12"/>
  <c r="BY284" i="12" s="1"/>
  <c r="AY47" i="12"/>
  <c r="AH67" i="12"/>
  <c r="BA70" i="12"/>
  <c r="BE70" i="12"/>
  <c r="AZ461" i="12"/>
  <c r="AY461" i="12" s="1"/>
  <c r="AT461" i="12"/>
  <c r="AT460" i="12" s="1"/>
  <c r="AI496" i="12"/>
  <c r="AI495" i="12" s="1"/>
  <c r="AH497" i="12"/>
  <c r="AH496" i="12" s="1"/>
  <c r="AH495" i="12" s="1"/>
  <c r="AM565" i="12"/>
  <c r="AL566" i="12"/>
  <c r="AL565" i="12" s="1"/>
  <c r="AZ566" i="12"/>
  <c r="AZ565" i="12" s="1"/>
  <c r="G565" i="12"/>
  <c r="G554" i="12" s="1"/>
  <c r="AT108" i="12"/>
  <c r="AZ410" i="12"/>
  <c r="AY410" i="12" s="1"/>
  <c r="AT410" i="12"/>
  <c r="G416" i="12"/>
  <c r="K279" i="12"/>
  <c r="AA278" i="12"/>
  <c r="AW426" i="12"/>
  <c r="H459" i="12"/>
  <c r="O460" i="12"/>
  <c r="R459" i="12"/>
  <c r="AA459" i="12"/>
  <c r="AA515" i="12"/>
  <c r="R554" i="12"/>
  <c r="S108" i="12"/>
  <c r="G135" i="12"/>
  <c r="AM135" i="12"/>
  <c r="AO135" i="12"/>
  <c r="BI156" i="12"/>
  <c r="BI152" i="12"/>
  <c r="BI148" i="12"/>
  <c r="BI144" i="12"/>
  <c r="BM158" i="12"/>
  <c r="AS135" i="12"/>
  <c r="BF135" i="12"/>
  <c r="AT412" i="12"/>
  <c r="AZ422" i="12"/>
  <c r="AY422" i="12" s="1"/>
  <c r="L278" i="12"/>
  <c r="V278" i="12"/>
  <c r="AV384" i="12"/>
  <c r="S392" i="12"/>
  <c r="AL392" i="12"/>
  <c r="AZ384" i="12"/>
  <c r="S441" i="12"/>
  <c r="S440" i="12" s="1"/>
  <c r="Z455" i="12"/>
  <c r="Z454" i="12" s="1"/>
  <c r="O529" i="12"/>
  <c r="O526" i="12" s="1"/>
  <c r="AP529" i="12"/>
  <c r="AP526" i="12" s="1"/>
  <c r="H554" i="12"/>
  <c r="L554" i="12"/>
  <c r="AQ397" i="12"/>
  <c r="BI450" i="12"/>
  <c r="BN108" i="12"/>
  <c r="AS256" i="12"/>
  <c r="AS255" i="12" s="1"/>
  <c r="BI297" i="12"/>
  <c r="BI293" i="12"/>
  <c r="BI285" i="12"/>
  <c r="BI296" i="12"/>
  <c r="BI288" i="12"/>
  <c r="BN367" i="12"/>
  <c r="I426" i="12"/>
  <c r="AO426" i="12"/>
  <c r="Z460" i="12"/>
  <c r="AY478" i="12"/>
  <c r="AY477" i="12" s="1"/>
  <c r="P554" i="12"/>
  <c r="AQ554" i="12"/>
  <c r="AP108" i="12"/>
  <c r="AY108" i="12"/>
  <c r="AE135" i="12"/>
  <c r="AI135" i="12"/>
  <c r="AN135" i="12"/>
  <c r="AP158" i="12"/>
  <c r="AR135" i="12"/>
  <c r="AT408" i="12"/>
  <c r="AZ421" i="12"/>
  <c r="AY421" i="12" s="1"/>
  <c r="BM316" i="12"/>
  <c r="AZ1111" i="12"/>
  <c r="BE344" i="11"/>
  <c r="BE343" i="11" s="1"/>
  <c r="BE342" i="11" s="1"/>
  <c r="C18" i="6"/>
  <c r="BH93" i="12"/>
  <c r="BH92" i="12" s="1"/>
  <c r="BH91" i="12" s="1"/>
  <c r="BN203" i="12"/>
  <c r="BU415" i="12"/>
  <c r="BT418" i="12" s="1"/>
  <c r="BU418" i="12" s="1"/>
  <c r="AT405" i="12"/>
  <c r="BM398" i="12"/>
  <c r="AZ1112" i="12"/>
  <c r="BM1114" i="12"/>
  <c r="BN182" i="12"/>
  <c r="BN187" i="12"/>
  <c r="BM228" i="12"/>
  <c r="H256" i="12"/>
  <c r="H255" i="12" s="1"/>
  <c r="BM326" i="12"/>
  <c r="BH515" i="12"/>
  <c r="AR46" i="12"/>
  <c r="AL86" i="12"/>
  <c r="AL82" i="12"/>
  <c r="AL78" i="12"/>
  <c r="AL74" i="12"/>
  <c r="BA94" i="12"/>
  <c r="BE94" i="12"/>
  <c r="AM278" i="12"/>
  <c r="BN27" i="12"/>
  <c r="BN178" i="12"/>
  <c r="BN228" i="12"/>
  <c r="BH256" i="12"/>
  <c r="BH255" i="12" s="1"/>
  <c r="AC256" i="12"/>
  <c r="AC255" i="12" s="1"/>
  <c r="BF256" i="12"/>
  <c r="BF255" i="12" s="1"/>
  <c r="BH272" i="12"/>
  <c r="K70" i="12"/>
  <c r="K94" i="12"/>
  <c r="O94" i="12"/>
  <c r="AB94" i="12"/>
  <c r="AR94" i="12"/>
  <c r="V384" i="12"/>
  <c r="AE384" i="12"/>
  <c r="BN52" i="12"/>
  <c r="BI184" i="12"/>
  <c r="BX202" i="12"/>
  <c r="P256" i="12"/>
  <c r="P255" i="12" s="1"/>
  <c r="AE256" i="12"/>
  <c r="AE255" i="12" s="1"/>
  <c r="AL83" i="12"/>
  <c r="AL79" i="12"/>
  <c r="AL75" i="12"/>
  <c r="AX94" i="12"/>
  <c r="AT178" i="12"/>
  <c r="BB161" i="12"/>
  <c r="BD161" i="12"/>
  <c r="BF161" i="12"/>
  <c r="K135" i="12"/>
  <c r="T135" i="12"/>
  <c r="AP136" i="12"/>
  <c r="BH11" i="12"/>
  <c r="BC46" i="12"/>
  <c r="K62" i="12"/>
  <c r="O62" i="12"/>
  <c r="BF62" i="12"/>
  <c r="AR70" i="12"/>
  <c r="I161" i="12"/>
  <c r="K161" i="12"/>
  <c r="BD239" i="12"/>
  <c r="BD226" i="12" s="1"/>
  <c r="AA426" i="12"/>
  <c r="AS426" i="12"/>
  <c r="Q459" i="12"/>
  <c r="I72" i="8"/>
  <c r="BN200" i="12"/>
  <c r="BM108" i="12"/>
  <c r="BX46" i="12"/>
  <c r="BH192" i="12"/>
  <c r="H70" i="12"/>
  <c r="L70" i="12"/>
  <c r="T70" i="12"/>
  <c r="AE70" i="12"/>
  <c r="AV397" i="12"/>
  <c r="AX397" i="12"/>
  <c r="BA397" i="12"/>
  <c r="Z256" i="12"/>
  <c r="Z255" i="12" s="1"/>
  <c r="AR384" i="12"/>
  <c r="BB384" i="12"/>
  <c r="O426" i="12"/>
  <c r="S426" i="12"/>
  <c r="AB459" i="12"/>
  <c r="I82" i="8"/>
  <c r="AL256" i="12"/>
  <c r="AL255" i="12" s="1"/>
  <c r="BY302" i="12"/>
  <c r="BX307" i="12"/>
  <c r="BY307" i="12" s="1"/>
  <c r="AJ62" i="12"/>
  <c r="AC278" i="12"/>
  <c r="BB459" i="12"/>
  <c r="AX256" i="12"/>
  <c r="AX255" i="12" s="1"/>
  <c r="L135" i="12"/>
  <c r="BG236" i="12"/>
  <c r="I48" i="8"/>
  <c r="AQ239" i="12"/>
  <c r="BM240" i="12"/>
  <c r="BG244" i="12"/>
  <c r="BM245" i="12"/>
  <c r="I70" i="8"/>
  <c r="BM355" i="12"/>
  <c r="BX193" i="12"/>
  <c r="BM203" i="12"/>
  <c r="BH226" i="12"/>
  <c r="AN256" i="12"/>
  <c r="AN255" i="12" s="1"/>
  <c r="I256" i="12"/>
  <c r="I255" i="12" s="1"/>
  <c r="M256" i="12"/>
  <c r="M255" i="12" s="1"/>
  <c r="Q256" i="12"/>
  <c r="Q255" i="12" s="1"/>
  <c r="U256" i="12"/>
  <c r="U255" i="12" s="1"/>
  <c r="AR256" i="12"/>
  <c r="AR255" i="12" s="1"/>
  <c r="BX300" i="12"/>
  <c r="BY300" i="12" s="1"/>
  <c r="BX301" i="12"/>
  <c r="BY301" i="12" s="1"/>
  <c r="BX298" i="12"/>
  <c r="BY298" i="12" s="1"/>
  <c r="BX297" i="12"/>
  <c r="BY297" i="12" s="1"/>
  <c r="BX295" i="12"/>
  <c r="BY295" i="12" s="1"/>
  <c r="BX892" i="12"/>
  <c r="BY336" i="12"/>
  <c r="BM336" i="12"/>
  <c r="BM385" i="12"/>
  <c r="AQ384" i="12"/>
  <c r="BM282" i="12"/>
  <c r="I66" i="8"/>
  <c r="BM234" i="12"/>
  <c r="AA256" i="12"/>
  <c r="AA255" i="12" s="1"/>
  <c r="BX299" i="12"/>
  <c r="BY299" i="12" s="1"/>
  <c r="AL85" i="12"/>
  <c r="BY367" i="12"/>
  <c r="BM367" i="12"/>
  <c r="BG31" i="12"/>
  <c r="BQ31" i="12" s="1"/>
  <c r="I12" i="8"/>
  <c r="Y19" i="13" s="1"/>
  <c r="R256" i="12"/>
  <c r="R255" i="12" s="1"/>
  <c r="V256" i="12"/>
  <c r="V255" i="12" s="1"/>
  <c r="AJ256" i="12"/>
  <c r="AJ255" i="12" s="1"/>
  <c r="BB256" i="12"/>
  <c r="BB255" i="12" s="1"/>
  <c r="AL81" i="12"/>
  <c r="AL77" i="12"/>
  <c r="AL73" i="12"/>
  <c r="AL84" i="12"/>
  <c r="BB94" i="12"/>
  <c r="BF94" i="12"/>
  <c r="Q161" i="12"/>
  <c r="U161" i="12"/>
  <c r="AB161" i="12"/>
  <c r="AF161" i="12"/>
  <c r="I278" i="12"/>
  <c r="U278" i="12"/>
  <c r="AK278" i="12"/>
  <c r="AF384" i="12"/>
  <c r="BM258" i="12"/>
  <c r="BN263" i="12"/>
  <c r="H135" i="12"/>
  <c r="J135" i="12"/>
  <c r="AQ135" i="12"/>
  <c r="BA135" i="12"/>
  <c r="I397" i="12"/>
  <c r="M397" i="12"/>
  <c r="R397" i="12"/>
  <c r="AC397" i="12"/>
  <c r="AO397" i="12"/>
  <c r="AF256" i="12"/>
  <c r="AF255" i="12" s="1"/>
  <c r="AK256" i="12"/>
  <c r="AK255" i="12" s="1"/>
  <c r="AO256" i="12"/>
  <c r="AO255" i="12" s="1"/>
  <c r="BH467" i="12"/>
  <c r="BE53" i="12"/>
  <c r="AG62" i="12"/>
  <c r="AW62" i="12"/>
  <c r="R70" i="12"/>
  <c r="AC70" i="12"/>
  <c r="H94" i="12"/>
  <c r="L94" i="12"/>
  <c r="P94" i="12"/>
  <c r="AC94" i="12"/>
  <c r="AI94" i="12"/>
  <c r="AS94" i="12"/>
  <c r="K239" i="12"/>
  <c r="K226" i="12" s="1"/>
  <c r="O239" i="12"/>
  <c r="S239" i="12"/>
  <c r="Z239" i="12"/>
  <c r="AD239" i="12"/>
  <c r="AG239" i="12"/>
  <c r="AG226" i="12" s="1"/>
  <c r="AK239" i="12"/>
  <c r="AK226" i="12" s="1"/>
  <c r="AO239" i="12"/>
  <c r="AO226" i="12" s="1"/>
  <c r="AS239" i="12"/>
  <c r="AS226" i="12" s="1"/>
  <c r="AW239" i="12"/>
  <c r="AW226" i="12" s="1"/>
  <c r="BA239" i="12"/>
  <c r="BA226" i="12" s="1"/>
  <c r="BE239" i="12"/>
  <c r="BE226" i="12" s="1"/>
  <c r="T278" i="12"/>
  <c r="Y278" i="12" s="1"/>
  <c r="T384" i="12"/>
  <c r="Y384" i="12" s="1"/>
  <c r="AU384" i="12"/>
  <c r="I57" i="8"/>
  <c r="BC397" i="12"/>
  <c r="AB256" i="12"/>
  <c r="AB255" i="12" s="1"/>
  <c r="AG256" i="12"/>
  <c r="AG255" i="12" s="1"/>
  <c r="AV256" i="12"/>
  <c r="AV255" i="12" s="1"/>
  <c r="AD256" i="12"/>
  <c r="AD255" i="12" s="1"/>
  <c r="BH425" i="12"/>
  <c r="BH424" i="12" s="1"/>
  <c r="I62" i="12"/>
  <c r="M62" i="12"/>
  <c r="Q62" i="12"/>
  <c r="AU94" i="12"/>
  <c r="N278" i="12"/>
  <c r="R278" i="12"/>
  <c r="AI278" i="12"/>
  <c r="J54" i="8"/>
  <c r="J53" i="8" s="1"/>
  <c r="AV135" i="12"/>
  <c r="L397" i="12"/>
  <c r="N397" i="12"/>
  <c r="V397" i="12"/>
  <c r="BD397" i="12"/>
  <c r="BF397" i="12"/>
  <c r="BX248" i="12"/>
  <c r="AT815" i="12"/>
  <c r="AZ815" i="12"/>
  <c r="AY815" i="12" s="1"/>
  <c r="AT799" i="12"/>
  <c r="BN799" i="12"/>
  <c r="BG744" i="12"/>
  <c r="AY744" i="12"/>
  <c r="BN859" i="12"/>
  <c r="BN1045" i="12"/>
  <c r="BN965" i="12"/>
  <c r="AT965" i="12"/>
  <c r="AT795" i="12"/>
  <c r="AL1027" i="12"/>
  <c r="AT813" i="12"/>
  <c r="AZ797" i="12"/>
  <c r="AY797" i="12" s="1"/>
  <c r="BN797" i="12"/>
  <c r="AY745" i="12"/>
  <c r="BG745" i="12"/>
  <c r="BM596" i="12"/>
  <c r="BC256" i="12"/>
  <c r="BC255" i="12" s="1"/>
  <c r="AI256" i="12"/>
  <c r="AI255" i="12" s="1"/>
  <c r="Z865" i="12"/>
  <c r="AH865" i="12"/>
  <c r="AL865" i="12"/>
  <c r="AL587" i="12"/>
  <c r="AL585" i="12" s="1"/>
  <c r="AY866" i="12"/>
  <c r="BN983" i="12"/>
  <c r="AT987" i="12"/>
  <c r="BG992" i="12"/>
  <c r="BM993" i="12"/>
  <c r="BM1002" i="12"/>
  <c r="BG1009" i="12"/>
  <c r="BN1010" i="12"/>
  <c r="BM1011" i="12"/>
  <c r="BN1017" i="12"/>
  <c r="BM1018" i="12"/>
  <c r="BN1028" i="12"/>
  <c r="BN1032" i="12"/>
  <c r="BN1036" i="12"/>
  <c r="BN1040" i="12"/>
  <c r="S186" i="12"/>
  <c r="S185" i="12" s="1"/>
  <c r="AT986" i="12"/>
  <c r="BG1008" i="12"/>
  <c r="BG1027" i="12"/>
  <c r="AZ1050" i="12"/>
  <c r="AY1050" i="12" s="1"/>
  <c r="AT1051" i="12"/>
  <c r="BN1051" i="12"/>
  <c r="AZ1052" i="12"/>
  <c r="AY1052" i="12" s="1"/>
  <c r="AT1053" i="12"/>
  <c r="BN1053" i="12"/>
  <c r="AZ1054" i="12"/>
  <c r="AY1054" i="12" s="1"/>
  <c r="AT1055" i="12"/>
  <c r="BN1055" i="12"/>
  <c r="BN1057" i="12"/>
  <c r="BN1059" i="12"/>
  <c r="BM267" i="12"/>
  <c r="L256" i="12"/>
  <c r="L255" i="12" s="1"/>
  <c r="AH186" i="12"/>
  <c r="AH185" i="12" s="1"/>
  <c r="AZ237" i="12"/>
  <c r="AZ236" i="12" s="1"/>
  <c r="BN238" i="12"/>
  <c r="BI251" i="12"/>
  <c r="BI260" i="12"/>
  <c r="K256" i="12"/>
  <c r="K255" i="12" s="1"/>
  <c r="O256" i="12"/>
  <c r="O255" i="12" s="1"/>
  <c r="S256" i="12"/>
  <c r="S255" i="12" s="1"/>
  <c r="AW256" i="12"/>
  <c r="AW255" i="12" s="1"/>
  <c r="AH256" i="12"/>
  <c r="AH255" i="12" s="1"/>
  <c r="AM256" i="12"/>
  <c r="AM255" i="12" s="1"/>
  <c r="BX290" i="12"/>
  <c r="BY290" i="12" s="1"/>
  <c r="BX291" i="12"/>
  <c r="BY291" i="12" s="1"/>
  <c r="BX292" i="12"/>
  <c r="BY292" i="12" s="1"/>
  <c r="BX293" i="12"/>
  <c r="BY293" i="12" s="1"/>
  <c r="BX294" i="12"/>
  <c r="BY294" i="12" s="1"/>
  <c r="BX311" i="12"/>
  <c r="BY311" i="12" s="1"/>
  <c r="BG981" i="12"/>
  <c r="BG1015" i="12"/>
  <c r="AT1050" i="12"/>
  <c r="AT1052" i="12"/>
  <c r="AT1054" i="12"/>
  <c r="AT1056" i="12"/>
  <c r="Z22" i="12"/>
  <c r="Z21" i="12" s="1"/>
  <c r="S27" i="12"/>
  <c r="S26" i="12" s="1"/>
  <c r="AH27" i="12"/>
  <c r="AH26" i="12" s="1"/>
  <c r="AY27" i="12"/>
  <c r="AY26" i="12" s="1"/>
  <c r="BA53" i="12"/>
  <c r="AL63" i="12"/>
  <c r="Z67" i="12"/>
  <c r="AP67" i="12"/>
  <c r="AJ161" i="12"/>
  <c r="AN161" i="12"/>
  <c r="AR161" i="12"/>
  <c r="AT180" i="12"/>
  <c r="AT171" i="12"/>
  <c r="AU183" i="12"/>
  <c r="BN183" i="12" s="1"/>
  <c r="AU209" i="12"/>
  <c r="AU208" i="12" s="1"/>
  <c r="AZ210" i="12"/>
  <c r="AZ209" i="12" s="1"/>
  <c r="AZ208" i="12" s="1"/>
  <c r="AP1112" i="12"/>
  <c r="AY1112" i="12"/>
  <c r="S222" i="12"/>
  <c r="S221" i="12" s="1"/>
  <c r="G239" i="12"/>
  <c r="O252" i="12"/>
  <c r="O251" i="12" s="1"/>
  <c r="AH252" i="12"/>
  <c r="AH251" i="12" s="1"/>
  <c r="G256" i="12"/>
  <c r="G255" i="12" s="1"/>
  <c r="G279" i="12"/>
  <c r="BI313" i="12"/>
  <c r="BI305" i="12"/>
  <c r="S326" i="12"/>
  <c r="BB46" i="12"/>
  <c r="BF46" i="12"/>
  <c r="BB53" i="12"/>
  <c r="BF53" i="12"/>
  <c r="I70" i="12"/>
  <c r="M70" i="12"/>
  <c r="BB70" i="12"/>
  <c r="AM126" i="12"/>
  <c r="AD13" i="12"/>
  <c r="AD12" i="12" s="1"/>
  <c r="AL13" i="12"/>
  <c r="AL12" i="12" s="1"/>
  <c r="AT13" i="12"/>
  <c r="AT12" i="12" s="1"/>
  <c r="AI27" i="12"/>
  <c r="AI26" i="12" s="1"/>
  <c r="AH47" i="12"/>
  <c r="AH46" i="12" s="1"/>
  <c r="AS46" i="12"/>
  <c r="AX46" i="12"/>
  <c r="BC53" i="12"/>
  <c r="J62" i="12"/>
  <c r="N62" i="12"/>
  <c r="R62" i="12"/>
  <c r="AA62" i="12"/>
  <c r="AD67" i="12"/>
  <c r="AK62" i="12"/>
  <c r="AQ62" i="12"/>
  <c r="AT67" i="12"/>
  <c r="BD62" i="12"/>
  <c r="AQ70" i="12"/>
  <c r="AV70" i="12"/>
  <c r="O126" i="12"/>
  <c r="AL128" i="12"/>
  <c r="AL126" i="12" s="1"/>
  <c r="AS161" i="12"/>
  <c r="AT165" i="12"/>
  <c r="AY216" i="12"/>
  <c r="AY215" i="12" s="1"/>
  <c r="AD1112" i="12"/>
  <c r="Z252" i="12"/>
  <c r="Z251" i="12" s="1"/>
  <c r="AH279" i="12"/>
  <c r="P278" i="12"/>
  <c r="BA278" i="12"/>
  <c r="BE278" i="12"/>
  <c r="Z54" i="12"/>
  <c r="Z53" i="12" s="1"/>
  <c r="AY63" i="12"/>
  <c r="BA62" i="12"/>
  <c r="BE62" i="12"/>
  <c r="AT163" i="12"/>
  <c r="Z216" i="12"/>
  <c r="Z215" i="12" s="1"/>
  <c r="AP216" i="12"/>
  <c r="AP215" i="12" s="1"/>
  <c r="AV278" i="12"/>
  <c r="Z385" i="12"/>
  <c r="V426" i="12"/>
  <c r="AC426" i="12"/>
  <c r="AE426" i="12"/>
  <c r="AV426" i="12"/>
  <c r="BC426" i="12"/>
  <c r="I440" i="12"/>
  <c r="M440" i="12"/>
  <c r="Q440" i="12"/>
  <c r="AB440" i="12"/>
  <c r="AD441" i="12"/>
  <c r="AD440" i="12" s="1"/>
  <c r="H440" i="12"/>
  <c r="L440" i="12"/>
  <c r="AX440" i="12"/>
  <c r="BB440" i="12"/>
  <c r="BF440" i="12"/>
  <c r="AH455" i="12"/>
  <c r="AH454" i="12" s="1"/>
  <c r="AP455" i="12"/>
  <c r="AP454" i="12" s="1"/>
  <c r="AY455" i="12"/>
  <c r="AY454" i="12" s="1"/>
  <c r="L459" i="12"/>
  <c r="AO459" i="12"/>
  <c r="AU460" i="12"/>
  <c r="BN460" i="12" s="1"/>
  <c r="AZ462" i="12"/>
  <c r="AY462" i="12" s="1"/>
  <c r="BA459" i="12"/>
  <c r="BE459" i="12"/>
  <c r="I459" i="12"/>
  <c r="AD463" i="12"/>
  <c r="AN459" i="12"/>
  <c r="AQ459" i="12"/>
  <c r="AL991" i="12"/>
  <c r="BC471" i="12"/>
  <c r="G478" i="12"/>
  <c r="G477" i="12" s="1"/>
  <c r="S478" i="12"/>
  <c r="S477" i="12" s="1"/>
  <c r="AL478" i="12"/>
  <c r="AL477" i="12" s="1"/>
  <c r="BC482" i="12"/>
  <c r="AM440" i="12"/>
  <c r="BD471" i="12"/>
  <c r="BD467" i="12" s="1"/>
  <c r="BG454" i="12"/>
  <c r="I83" i="8"/>
  <c r="AM384" i="12"/>
  <c r="J384" i="12"/>
  <c r="N384" i="12"/>
  <c r="R384" i="12"/>
  <c r="G426" i="12"/>
  <c r="AI426" i="12"/>
  <c r="AK426" i="12"/>
  <c r="AM426" i="12"/>
  <c r="BB426" i="12"/>
  <c r="BD426" i="12"/>
  <c r="G440" i="12"/>
  <c r="K440" i="12"/>
  <c r="O440" i="12"/>
  <c r="AY441" i="12"/>
  <c r="AY440" i="12" s="1"/>
  <c r="S455" i="12"/>
  <c r="S454" i="12" s="1"/>
  <c r="AG459" i="12"/>
  <c r="AW459" i="12"/>
  <c r="BC459" i="12"/>
  <c r="M459" i="12"/>
  <c r="Z472" i="12"/>
  <c r="Z471" i="12" s="1"/>
  <c r="AH472" i="12"/>
  <c r="AH471" i="12" s="1"/>
  <c r="AP472" i="12"/>
  <c r="AP471" i="12" s="1"/>
  <c r="BA471" i="12"/>
  <c r="BE471" i="12"/>
  <c r="AD478" i="12"/>
  <c r="AD477" i="12" s="1"/>
  <c r="AT478" i="12"/>
  <c r="AT477" i="12" s="1"/>
  <c r="BA482" i="12"/>
  <c r="BE482" i="12"/>
  <c r="AY488" i="12"/>
  <c r="AY487" i="12" s="1"/>
  <c r="AD507" i="12"/>
  <c r="AD506" i="12" s="1"/>
  <c r="BD459" i="12"/>
  <c r="K472" i="12"/>
  <c r="K471" i="12" s="1"/>
  <c r="K467" i="12" s="1"/>
  <c r="BB471" i="12"/>
  <c r="BF471" i="12"/>
  <c r="AT510" i="12"/>
  <c r="AL1103" i="12"/>
  <c r="J77" i="8"/>
  <c r="J74" i="8" s="1"/>
  <c r="J73" i="8" s="1"/>
  <c r="J35" i="8"/>
  <c r="J32" i="8" s="1"/>
  <c r="AL108" i="12"/>
  <c r="O135" i="12"/>
  <c r="Z158" i="12"/>
  <c r="AC135" i="12"/>
  <c r="AF135" i="12"/>
  <c r="AX135" i="12"/>
  <c r="AZ135" i="12"/>
  <c r="BB135" i="12"/>
  <c r="BD135" i="12"/>
  <c r="Q397" i="12"/>
  <c r="T397" i="12"/>
  <c r="Y397" i="12" s="1"/>
  <c r="AB397" i="12"/>
  <c r="AE397" i="12"/>
  <c r="AJ397" i="12"/>
  <c r="AN397" i="12"/>
  <c r="AT413" i="12"/>
  <c r="AT409" i="12"/>
  <c r="AT404" i="12"/>
  <c r="AD448" i="12"/>
  <c r="AD447" i="12" s="1"/>
  <c r="AI448" i="12"/>
  <c r="I23" i="8"/>
  <c r="BI540" i="12"/>
  <c r="AL452" i="12"/>
  <c r="AL451" i="12" s="1"/>
  <c r="BG441" i="12"/>
  <c r="BM441" i="12" s="1"/>
  <c r="AT488" i="12"/>
  <c r="AT487" i="12" s="1"/>
  <c r="AD517" i="12"/>
  <c r="AD516" i="12" s="1"/>
  <c r="BY213" i="12"/>
  <c r="AD108" i="12"/>
  <c r="P135" i="12"/>
  <c r="R135" i="12"/>
  <c r="V135" i="12"/>
  <c r="AB135" i="12"/>
  <c r="AL158" i="12"/>
  <c r="AT158" i="12"/>
  <c r="AW135" i="12"/>
  <c r="AY158" i="12"/>
  <c r="BC135" i="12"/>
  <c r="BE135" i="12"/>
  <c r="U397" i="12"/>
  <c r="AF397" i="12"/>
  <c r="AS397" i="12"/>
  <c r="AT411" i="12"/>
  <c r="AT406" i="12"/>
  <c r="BB397" i="12"/>
  <c r="Z448" i="12"/>
  <c r="Z447" i="12" s="1"/>
  <c r="BG53" i="12"/>
  <c r="BX53" i="12" s="1"/>
  <c r="BG397" i="12"/>
  <c r="BX397" i="12" s="1"/>
  <c r="AC554" i="12"/>
  <c r="AG554" i="12"/>
  <c r="BB554" i="12"/>
  <c r="BF554" i="12"/>
  <c r="H46" i="12"/>
  <c r="BM47" i="12"/>
  <c r="O71" i="12"/>
  <c r="BM237" i="12"/>
  <c r="AQ236" i="12"/>
  <c r="AY256" i="12"/>
  <c r="AY255" i="12" s="1"/>
  <c r="AH22" i="12"/>
  <c r="AH21" i="12" s="1"/>
  <c r="H31" i="12"/>
  <c r="AM209" i="12"/>
  <c r="AM208" i="12" s="1"/>
  <c r="AL210" i="12"/>
  <c r="AL209" i="12" s="1"/>
  <c r="AL208" i="12" s="1"/>
  <c r="AQ32" i="12"/>
  <c r="BX33" i="12" s="1"/>
  <c r="AP41" i="12"/>
  <c r="BI41" i="12" s="1"/>
  <c r="AZ38" i="12"/>
  <c r="AY38" i="12" s="1"/>
  <c r="AT38" i="12"/>
  <c r="AT63" i="12"/>
  <c r="AX62" i="12"/>
  <c r="AL186" i="12"/>
  <c r="AL185" i="12" s="1"/>
  <c r="AP186" i="12"/>
  <c r="AP185" i="12" s="1"/>
  <c r="AD187" i="12"/>
  <c r="BA256" i="12"/>
  <c r="BA255" i="12" s="1"/>
  <c r="BE256" i="12"/>
  <c r="BE255" i="12" s="1"/>
  <c r="BI269" i="12"/>
  <c r="BI267" i="12" s="1"/>
  <c r="Z13" i="12"/>
  <c r="Z12" i="12" s="1"/>
  <c r="AH32" i="12"/>
  <c r="AH31" i="12" s="1"/>
  <c r="AT60" i="12"/>
  <c r="BN60" i="12"/>
  <c r="AZ83" i="12"/>
  <c r="AT83" i="12"/>
  <c r="AZ80" i="12"/>
  <c r="AU71" i="12"/>
  <c r="BG495" i="12"/>
  <c r="I91" i="8"/>
  <c r="AU252" i="12"/>
  <c r="AU251" i="12" s="1"/>
  <c r="BX252" i="12" s="1"/>
  <c r="AT253" i="12"/>
  <c r="AT252" i="12" s="1"/>
  <c r="AT251" i="12" s="1"/>
  <c r="AY563" i="12"/>
  <c r="AY1115" i="12"/>
  <c r="BX273" i="12"/>
  <c r="BG208" i="12"/>
  <c r="I39" i="8"/>
  <c r="BG136" i="12"/>
  <c r="BG135" i="12" s="1"/>
  <c r="BX135" i="12" s="1"/>
  <c r="Z187" i="12"/>
  <c r="AT187" i="12"/>
  <c r="AZ256" i="12"/>
  <c r="AZ255" i="12" s="1"/>
  <c r="J256" i="12"/>
  <c r="J255" i="12" s="1"/>
  <c r="N256" i="12"/>
  <c r="N255" i="12" s="1"/>
  <c r="BM444" i="12"/>
  <c r="S22" i="12"/>
  <c r="S21" i="12" s="1"/>
  <c r="AL22" i="12"/>
  <c r="AL21" i="12" s="1"/>
  <c r="AM27" i="12"/>
  <c r="AM26" i="12" s="1"/>
  <c r="S32" i="12"/>
  <c r="S31" i="12" s="1"/>
  <c r="Z32" i="12"/>
  <c r="Z31" i="12" s="1"/>
  <c r="AT40" i="12"/>
  <c r="AU45" i="12"/>
  <c r="BN45" i="12" s="1"/>
  <c r="AU41" i="12"/>
  <c r="BN41" i="12" s="1"/>
  <c r="AD47" i="12"/>
  <c r="AD46" i="12" s="1"/>
  <c r="AT47" i="12"/>
  <c r="AH63" i="12"/>
  <c r="Z126" i="12"/>
  <c r="AH13" i="12"/>
  <c r="AH12" i="12" s="1"/>
  <c r="AY13" i="12"/>
  <c r="AY12" i="12" s="1"/>
  <c r="N32" i="12"/>
  <c r="N31" i="12" s="1"/>
  <c r="AM32" i="12"/>
  <c r="AM31" i="12" s="1"/>
  <c r="Z47" i="12"/>
  <c r="Z46" i="12" s="1"/>
  <c r="AP47" i="12"/>
  <c r="AP46" i="12" s="1"/>
  <c r="S63" i="12"/>
  <c r="V62" i="12"/>
  <c r="AD63" i="12"/>
  <c r="AP63" i="12"/>
  <c r="AU62" i="12"/>
  <c r="AZ62" i="12"/>
  <c r="AC62" i="12"/>
  <c r="AI62" i="12"/>
  <c r="AS62" i="12"/>
  <c r="AN71" i="12"/>
  <c r="AN70" i="12" s="1"/>
  <c r="AN11" i="12" s="1"/>
  <c r="AH126" i="12"/>
  <c r="AU282" i="12"/>
  <c r="BN282" i="12" s="1"/>
  <c r="AL317" i="12"/>
  <c r="AT357" i="12"/>
  <c r="CB91" i="12"/>
  <c r="AH187" i="12"/>
  <c r="BN231" i="12"/>
  <c r="AT238" i="12"/>
  <c r="AT237" i="12" s="1"/>
  <c r="AT236" i="12" s="1"/>
  <c r="BD256" i="12"/>
  <c r="BD255" i="12" s="1"/>
  <c r="BM496" i="12"/>
  <c r="BI531" i="12"/>
  <c r="S13" i="12"/>
  <c r="S12" i="12" s="1"/>
  <c r="AD22" i="12"/>
  <c r="AD21" i="12" s="1"/>
  <c r="AL28" i="12"/>
  <c r="AL27" i="12" s="1"/>
  <c r="AL26" i="12" s="1"/>
  <c r="I32" i="12"/>
  <c r="I31" i="12" s="1"/>
  <c r="AD32" i="12"/>
  <c r="AD31" i="12" s="1"/>
  <c r="AT36" i="12"/>
  <c r="AU44" i="12"/>
  <c r="BN44" i="12" s="1"/>
  <c r="AU42" i="12"/>
  <c r="BN42" i="12" s="1"/>
  <c r="S47" i="12"/>
  <c r="S46" i="12" s="1"/>
  <c r="AL47" i="12"/>
  <c r="AL46" i="12" s="1"/>
  <c r="AY54" i="12"/>
  <c r="AY53" i="12" s="1"/>
  <c r="AB62" i="12"/>
  <c r="BC62" i="12"/>
  <c r="AM71" i="12"/>
  <c r="Z87" i="12"/>
  <c r="AH89" i="12"/>
  <c r="AH87" i="12" s="1"/>
  <c r="AU245" i="12"/>
  <c r="AT246" i="12"/>
  <c r="AT245" i="12" s="1"/>
  <c r="AT244" i="12" s="1"/>
  <c r="AT283" i="12"/>
  <c r="AT282" i="12" s="1"/>
  <c r="AY126" i="12"/>
  <c r="M161" i="12"/>
  <c r="AC161" i="12"/>
  <c r="AE161" i="12"/>
  <c r="AK161" i="12"/>
  <c r="AW161" i="12"/>
  <c r="BC161" i="12"/>
  <c r="S216" i="12"/>
  <c r="S215" i="12" s="1"/>
  <c r="AT216" i="12"/>
  <c r="AT215" i="12" s="1"/>
  <c r="AL1112" i="12"/>
  <c r="AD248" i="12"/>
  <c r="AD247" i="12" s="1"/>
  <c r="AT248" i="12"/>
  <c r="AT247" i="12" s="1"/>
  <c r="O278" i="12"/>
  <c r="AD279" i="12"/>
  <c r="AG426" i="12"/>
  <c r="AL426" i="12"/>
  <c r="AP126" i="12"/>
  <c r="J161" i="12"/>
  <c r="L161" i="12"/>
  <c r="AH184" i="12"/>
  <c r="AH183" i="12" s="1"/>
  <c r="AL184" i="12"/>
  <c r="AL183" i="12" s="1"/>
  <c r="AV161" i="12"/>
  <c r="BE161" i="12"/>
  <c r="AL216" i="12"/>
  <c r="AL215" i="12" s="1"/>
  <c r="O1112" i="12"/>
  <c r="S1112" i="12"/>
  <c r="AH1112" i="12"/>
  <c r="AT1112" i="12"/>
  <c r="Z222" i="12"/>
  <c r="Z221" i="12" s="1"/>
  <c r="AD222" i="12"/>
  <c r="AD221" i="12" s="1"/>
  <c r="AP222" i="12"/>
  <c r="AP221" i="12" s="1"/>
  <c r="J278" i="12"/>
  <c r="AE278" i="12"/>
  <c r="G282" i="12"/>
  <c r="M278" i="12"/>
  <c r="Q278" i="12"/>
  <c r="AY385" i="12"/>
  <c r="AL461" i="12"/>
  <c r="AL460" i="12" s="1"/>
  <c r="AM460" i="12"/>
  <c r="S463" i="12"/>
  <c r="AO70" i="12"/>
  <c r="G87" i="12"/>
  <c r="AS70" i="12"/>
  <c r="AI126" i="12"/>
  <c r="AH216" i="12"/>
  <c r="AH215" i="12" s="1"/>
  <c r="Z1112" i="12"/>
  <c r="AM1112" i="12"/>
  <c r="AL222" i="12"/>
  <c r="AL221" i="12" s="1"/>
  <c r="S248" i="12"/>
  <c r="S247" i="12" s="1"/>
  <c r="Z248" i="12"/>
  <c r="Z247" i="12" s="1"/>
  <c r="AL248" i="12"/>
  <c r="AL247" i="12" s="1"/>
  <c r="AP248" i="12"/>
  <c r="AP247" i="12" s="1"/>
  <c r="S279" i="12"/>
  <c r="Z279" i="12"/>
  <c r="AL279" i="12"/>
  <c r="AP279" i="12"/>
  <c r="AS278" i="12"/>
  <c r="BB278" i="12"/>
  <c r="BF278" i="12"/>
  <c r="AD326" i="12"/>
  <c r="AD325" i="12" s="1"/>
  <c r="AT326" i="12"/>
  <c r="AT325" i="12" s="1"/>
  <c r="AJ384" i="12"/>
  <c r="AP385" i="12"/>
  <c r="BD384" i="12"/>
  <c r="AD426" i="12"/>
  <c r="BF426" i="12"/>
  <c r="V440" i="12"/>
  <c r="AI440" i="12"/>
  <c r="AK459" i="12"/>
  <c r="AZ475" i="12"/>
  <c r="AY475" i="12" s="1"/>
  <c r="AT475" i="12"/>
  <c r="G384" i="12"/>
  <c r="AH392" i="12"/>
  <c r="AK384" i="12"/>
  <c r="AY392" i="12"/>
  <c r="BA384" i="12"/>
  <c r="BE384" i="12"/>
  <c r="J426" i="12"/>
  <c r="L426" i="12"/>
  <c r="N426" i="12"/>
  <c r="AF426" i="12"/>
  <c r="AJ426" i="12"/>
  <c r="BE426" i="12"/>
  <c r="AZ439" i="12"/>
  <c r="AL441" i="12"/>
  <c r="AL440" i="12" s="1"/>
  <c r="AO440" i="12"/>
  <c r="AT441" i="12"/>
  <c r="AT440" i="12" s="1"/>
  <c r="AT455" i="12"/>
  <c r="AT454" i="12" s="1"/>
  <c r="V459" i="12"/>
  <c r="AR459" i="12"/>
  <c r="AX459" i="12"/>
  <c r="S536" i="12"/>
  <c r="S535" i="12" s="1"/>
  <c r="AL556" i="12"/>
  <c r="AL555" i="12" s="1"/>
  <c r="AZ414" i="12"/>
  <c r="AY414" i="12" s="1"/>
  <c r="AT414" i="12"/>
  <c r="AZ403" i="12"/>
  <c r="AY403" i="12" s="1"/>
  <c r="AT403" i="12"/>
  <c r="I384" i="12"/>
  <c r="Q384" i="12"/>
  <c r="AD392" i="12"/>
  <c r="AT392" i="12"/>
  <c r="Z426" i="12"/>
  <c r="AP426" i="12"/>
  <c r="AF459" i="12"/>
  <c r="G472" i="12"/>
  <c r="G471" i="12" s="1"/>
  <c r="AZ473" i="12"/>
  <c r="AY473" i="12" s="1"/>
  <c r="AT473" i="12"/>
  <c r="AZ512" i="12"/>
  <c r="AY512" i="12" s="1"/>
  <c r="AT512" i="12"/>
  <c r="AU507" i="12"/>
  <c r="AT508" i="12"/>
  <c r="AM517" i="12"/>
  <c r="AM516" i="12" s="1"/>
  <c r="AL519" i="12"/>
  <c r="AL517" i="12" s="1"/>
  <c r="AL516" i="12" s="1"/>
  <c r="AT519" i="12"/>
  <c r="AZ519" i="12"/>
  <c r="AY519" i="12" s="1"/>
  <c r="AD536" i="12"/>
  <c r="AD535" i="12" s="1"/>
  <c r="AU565" i="12"/>
  <c r="AT566" i="12"/>
  <c r="AT565" i="12" s="1"/>
  <c r="AY279" i="12"/>
  <c r="BC278" i="12"/>
  <c r="H278" i="12"/>
  <c r="AJ278" i="12"/>
  <c r="Z392" i="12"/>
  <c r="AC384" i="12"/>
  <c r="AP392" i="12"/>
  <c r="AS384" i="12"/>
  <c r="H426" i="12"/>
  <c r="K426" i="12"/>
  <c r="M426" i="12"/>
  <c r="U426" i="12"/>
  <c r="AN426" i="12"/>
  <c r="Z441" i="12"/>
  <c r="Z440" i="12" s="1"/>
  <c r="U440" i="12"/>
  <c r="AA440" i="12"/>
  <c r="AS440" i="12"/>
  <c r="BA440" i="12"/>
  <c r="BE440" i="12"/>
  <c r="G460" i="12"/>
  <c r="N459" i="12"/>
  <c r="T459" i="12"/>
  <c r="Y459" i="12" s="1"/>
  <c r="AP460" i="12"/>
  <c r="O463" i="12"/>
  <c r="U459" i="12"/>
  <c r="AJ459" i="12"/>
  <c r="AP463" i="12"/>
  <c r="AV459" i="12"/>
  <c r="S472" i="12"/>
  <c r="S471" i="12" s="1"/>
  <c r="AU472" i="12"/>
  <c r="AU471" i="12" s="1"/>
  <c r="S507" i="12"/>
  <c r="S506" i="12" s="1"/>
  <c r="AH1103" i="12"/>
  <c r="AT536" i="12"/>
  <c r="AT535" i="12" s="1"/>
  <c r="BM263" i="12"/>
  <c r="AQ262" i="12"/>
  <c r="AQ256" i="12" s="1"/>
  <c r="AQ255" i="12" s="1"/>
  <c r="AH136" i="12"/>
  <c r="S488" i="12"/>
  <c r="S487" i="12" s="1"/>
  <c r="AH488" i="12"/>
  <c r="AH487" i="12" s="1"/>
  <c r="AP488" i="12"/>
  <c r="AP487" i="12" s="1"/>
  <c r="AM496" i="12"/>
  <c r="AM495" i="12" s="1"/>
  <c r="AU517" i="12"/>
  <c r="AZ520" i="12"/>
  <c r="AY520" i="12" s="1"/>
  <c r="AD529" i="12"/>
  <c r="AD526" i="12" s="1"/>
  <c r="AO515" i="12"/>
  <c r="I554" i="12"/>
  <c r="M554" i="12"/>
  <c r="AI565" i="12"/>
  <c r="AH566" i="12"/>
  <c r="AH565" i="12" s="1"/>
  <c r="Z416" i="12"/>
  <c r="AM398" i="12"/>
  <c r="BG26" i="12"/>
  <c r="I11" i="8"/>
  <c r="Y18" i="13" s="1"/>
  <c r="BG230" i="12"/>
  <c r="I46" i="8"/>
  <c r="Z529" i="12"/>
  <c r="Z526" i="12" s="1"/>
  <c r="AY529" i="12"/>
  <c r="AY526" i="12" s="1"/>
  <c r="BA515" i="12"/>
  <c r="U554" i="12"/>
  <c r="Z136" i="12"/>
  <c r="H397" i="12"/>
  <c r="AT419" i="12"/>
  <c r="AT416" i="12" s="1"/>
  <c r="AU416" i="12"/>
  <c r="AT449" i="12"/>
  <c r="AT448" i="12" s="1"/>
  <c r="AT447" i="12" s="1"/>
  <c r="AU448" i="12"/>
  <c r="AU447" i="12" s="1"/>
  <c r="BG426" i="12"/>
  <c r="I78" i="8"/>
  <c r="BG216" i="12"/>
  <c r="I42" i="8" s="1"/>
  <c r="AL507" i="12"/>
  <c r="AL506" i="12" s="1"/>
  <c r="Z517" i="12"/>
  <c r="Z516" i="12" s="1"/>
  <c r="S529" i="12"/>
  <c r="S526" i="12" s="1"/>
  <c r="AT529" i="12"/>
  <c r="K554" i="12"/>
  <c r="K515" i="12" s="1"/>
  <c r="P397" i="12"/>
  <c r="S416" i="12"/>
  <c r="AA397" i="12"/>
  <c r="AD416" i="12"/>
  <c r="AK397" i="12"/>
  <c r="AP398" i="12"/>
  <c r="AW397" i="12"/>
  <c r="BG437" i="12"/>
  <c r="I80" i="8"/>
  <c r="AJ554" i="12"/>
  <c r="AV554" i="12"/>
  <c r="J64" i="8"/>
  <c r="J61" i="8" s="1"/>
  <c r="AH108" i="12"/>
  <c r="N135" i="12"/>
  <c r="S158" i="12"/>
  <c r="AA135" i="12"/>
  <c r="AK135" i="12"/>
  <c r="AR397" i="12"/>
  <c r="AZ418" i="12"/>
  <c r="AY418" i="12" s="1"/>
  <c r="S448" i="12"/>
  <c r="S447" i="12" s="1"/>
  <c r="BG63" i="12"/>
  <c r="BX447" i="12"/>
  <c r="BG161" i="12"/>
  <c r="BD554" i="12"/>
  <c r="Z108" i="12"/>
  <c r="U135" i="12"/>
  <c r="AT136" i="12"/>
  <c r="K397" i="12"/>
  <c r="O416" i="12"/>
  <c r="BG459" i="12"/>
  <c r="AF554" i="12"/>
  <c r="AN554" i="12"/>
  <c r="AR554" i="12"/>
  <c r="AR515" i="12" s="1"/>
  <c r="AX554" i="12"/>
  <c r="J397" i="12"/>
  <c r="BE397" i="12"/>
  <c r="AM448" i="12"/>
  <c r="AM447" i="12" s="1"/>
  <c r="BG186" i="12"/>
  <c r="BG185" i="12" s="1"/>
  <c r="AY33" i="12"/>
  <c r="BM187" i="12"/>
  <c r="AY187" i="12"/>
  <c r="AL238" i="12"/>
  <c r="AL237" i="12" s="1"/>
  <c r="AL236" i="12" s="1"/>
  <c r="AM237" i="12"/>
  <c r="AM236" i="12" s="1"/>
  <c r="AP256" i="12"/>
  <c r="AP255" i="12" s="1"/>
  <c r="BI270" i="12"/>
  <c r="BI275" i="12"/>
  <c r="BI188" i="12"/>
  <c r="BM274" i="12"/>
  <c r="AT186" i="12"/>
  <c r="AT185" i="12" s="1"/>
  <c r="AD54" i="12"/>
  <c r="AD53" i="12" s="1"/>
  <c r="AP71" i="12"/>
  <c r="BX304" i="12"/>
  <c r="BY304" i="12" s="1"/>
  <c r="BX308" i="12"/>
  <c r="BY308" i="12" s="1"/>
  <c r="BX312" i="12"/>
  <c r="BY312" i="12" s="1"/>
  <c r="G35" i="12"/>
  <c r="G32" i="12" s="1"/>
  <c r="G31" i="12" s="1"/>
  <c r="K45" i="12"/>
  <c r="K41" i="12"/>
  <c r="M41" i="12"/>
  <c r="M32" i="12" s="1"/>
  <c r="M31" i="12" s="1"/>
  <c r="AT37" i="12"/>
  <c r="AT33" i="12"/>
  <c r="H54" i="12"/>
  <c r="S54" i="12"/>
  <c r="S53" i="12" s="1"/>
  <c r="AI71" i="12"/>
  <c r="BX305" i="12"/>
  <c r="BY305" i="12" s="1"/>
  <c r="BX309" i="12"/>
  <c r="BY309" i="12" s="1"/>
  <c r="BX313" i="12"/>
  <c r="BY313" i="12" s="1"/>
  <c r="K44" i="12"/>
  <c r="L32" i="12"/>
  <c r="L31" i="12" s="1"/>
  <c r="AL33" i="12"/>
  <c r="AL32" i="12" s="1"/>
  <c r="AL31" i="12" s="1"/>
  <c r="AU43" i="12"/>
  <c r="G71" i="12"/>
  <c r="Z71" i="12"/>
  <c r="AH73" i="12"/>
  <c r="AH71" i="12" s="1"/>
  <c r="AU237" i="12"/>
  <c r="BX306" i="12"/>
  <c r="BY306" i="12" s="1"/>
  <c r="BX310" i="12"/>
  <c r="BY310" i="12" s="1"/>
  <c r="AT39" i="12"/>
  <c r="AT35" i="12"/>
  <c r="AL54" i="12"/>
  <c r="AL53" i="12" s="1"/>
  <c r="AP54" i="12"/>
  <c r="AP53" i="12" s="1"/>
  <c r="S67" i="12"/>
  <c r="AL67" i="12"/>
  <c r="AO62" i="12"/>
  <c r="S71" i="12"/>
  <c r="AW70" i="12"/>
  <c r="S87" i="12"/>
  <c r="AU87" i="12"/>
  <c r="BN87" i="12" s="1"/>
  <c r="AD126" i="12"/>
  <c r="AU126" i="12"/>
  <c r="BN126" i="12" s="1"/>
  <c r="H161" i="12"/>
  <c r="N161" i="12"/>
  <c r="V161" i="12"/>
  <c r="AG161" i="12"/>
  <c r="AO161" i="12"/>
  <c r="BA161" i="12"/>
  <c r="AT200" i="12"/>
  <c r="O222" i="12"/>
  <c r="O221" i="12" s="1"/>
  <c r="AH222" i="12"/>
  <c r="AH221" i="12" s="1"/>
  <c r="AZ232" i="12"/>
  <c r="AT232" i="12"/>
  <c r="AT231" i="12" s="1"/>
  <c r="AT230" i="12" s="1"/>
  <c r="S252" i="12"/>
  <c r="S251" i="12" s="1"/>
  <c r="AZ252" i="12"/>
  <c r="AZ251" i="12" s="1"/>
  <c r="AY253" i="12"/>
  <c r="AY252" i="12" s="1"/>
  <c r="AY251" i="12" s="1"/>
  <c r="AM303" i="12"/>
  <c r="AM302" i="12" s="1"/>
  <c r="AL304" i="12"/>
  <c r="AL303" i="12" s="1"/>
  <c r="AL302" i="12" s="1"/>
  <c r="AY303" i="12"/>
  <c r="AY302" i="12" s="1"/>
  <c r="AH536" i="12"/>
  <c r="AH535" i="12" s="1"/>
  <c r="I20" i="8"/>
  <c r="Z63" i="12"/>
  <c r="AE62" i="12"/>
  <c r="AD71" i="12"/>
  <c r="AD87" i="12"/>
  <c r="AT88" i="12"/>
  <c r="AZ88" i="12"/>
  <c r="AP87" i="12"/>
  <c r="AT127" i="12"/>
  <c r="AT126" i="12" s="1"/>
  <c r="P161" i="12"/>
  <c r="AA161" i="12"/>
  <c r="AD161" i="12"/>
  <c r="AQ161" i="12"/>
  <c r="AT182" i="12"/>
  <c r="AT167" i="12"/>
  <c r="AX161" i="12"/>
  <c r="AT179" i="12"/>
  <c r="AZ179" i="12"/>
  <c r="AY179" i="12" s="1"/>
  <c r="AT176" i="12"/>
  <c r="AZ176" i="12"/>
  <c r="AY176" i="12" s="1"/>
  <c r="AT172" i="12"/>
  <c r="AZ172" i="12"/>
  <c r="AY172" i="12" s="1"/>
  <c r="AT168" i="12"/>
  <c r="AZ168" i="12"/>
  <c r="AY168" i="12" s="1"/>
  <c r="AT164" i="12"/>
  <c r="AZ164" i="12"/>
  <c r="AY164" i="12" s="1"/>
  <c r="AD216" i="12"/>
  <c r="AD215" i="12" s="1"/>
  <c r="AU222" i="12"/>
  <c r="AU221" i="12" s="1"/>
  <c r="AT223" i="12"/>
  <c r="AT222" i="12" s="1"/>
  <c r="AT221" i="12" s="1"/>
  <c r="AM252" i="12"/>
  <c r="AM251" i="12" s="1"/>
  <c r="AL253" i="12"/>
  <c r="AL252" i="12" s="1"/>
  <c r="AL251" i="12" s="1"/>
  <c r="AP252" i="12"/>
  <c r="AP251" i="12" s="1"/>
  <c r="AD385" i="12"/>
  <c r="AY518" i="12"/>
  <c r="N194" i="12"/>
  <c r="N193" i="12" s="1"/>
  <c r="M195" i="12"/>
  <c r="M194" i="12" s="1"/>
  <c r="M193" i="12" s="1"/>
  <c r="AD252" i="12"/>
  <c r="AD251" i="12" s="1"/>
  <c r="S126" i="12"/>
  <c r="AZ181" i="12"/>
  <c r="AY181" i="12" s="1"/>
  <c r="AT181" i="12"/>
  <c r="AZ177" i="12"/>
  <c r="AY177" i="12" s="1"/>
  <c r="AT177" i="12"/>
  <c r="AZ174" i="12"/>
  <c r="AY174" i="12" s="1"/>
  <c r="AZ170" i="12"/>
  <c r="AY170" i="12" s="1"/>
  <c r="AT170" i="12"/>
  <c r="AZ166" i="12"/>
  <c r="AY166" i="12" s="1"/>
  <c r="AT166" i="12"/>
  <c r="Z282" i="12"/>
  <c r="AY282" i="12"/>
  <c r="S303" i="12"/>
  <c r="S302" i="12" s="1"/>
  <c r="Z326" i="12"/>
  <c r="Z325" i="12" s="1"/>
  <c r="H239" i="12"/>
  <c r="H226" i="12" s="1"/>
  <c r="S282" i="12"/>
  <c r="AP282" i="12"/>
  <c r="O303" i="12"/>
  <c r="O302" i="12" s="1"/>
  <c r="AU303" i="12"/>
  <c r="AZ319" i="12"/>
  <c r="AY319" i="12" s="1"/>
  <c r="AT319" i="12"/>
  <c r="AY326" i="12"/>
  <c r="AY325" i="12" s="1"/>
  <c r="S385" i="12"/>
  <c r="AW384" i="12"/>
  <c r="AB426" i="12"/>
  <c r="AH426" i="12"/>
  <c r="AR426" i="12"/>
  <c r="AX426" i="12"/>
  <c r="BA426" i="12"/>
  <c r="AH461" i="12"/>
  <c r="AH460" i="12" s="1"/>
  <c r="AI460" i="12"/>
  <c r="AH465" i="12"/>
  <c r="AH463" i="12" s="1"/>
  <c r="AI463" i="12"/>
  <c r="K282" i="12"/>
  <c r="AL282" i="12"/>
  <c r="G303" i="12"/>
  <c r="G302" i="12" s="1"/>
  <c r="AH303" i="12"/>
  <c r="AH302" i="12" s="1"/>
  <c r="AT303" i="12"/>
  <c r="AT302" i="12" s="1"/>
  <c r="AP326" i="12"/>
  <c r="AP325" i="12" s="1"/>
  <c r="AO384" i="12"/>
  <c r="AT385" i="12"/>
  <c r="AH282" i="12"/>
  <c r="AD303" i="12"/>
  <c r="AD302" i="12" s="1"/>
  <c r="AP303" i="12"/>
  <c r="AP302" i="12" s="1"/>
  <c r="AZ321" i="12"/>
  <c r="AY321" i="12" s="1"/>
  <c r="AT321" i="12"/>
  <c r="AZ317" i="12"/>
  <c r="AT317" i="12"/>
  <c r="AH326" i="12"/>
  <c r="AH325" i="12" s="1"/>
  <c r="AG384" i="12"/>
  <c r="AL385" i="12"/>
  <c r="Q426" i="12"/>
  <c r="AZ430" i="12"/>
  <c r="K460" i="12"/>
  <c r="AD460" i="12"/>
  <c r="AD472" i="12"/>
  <c r="AD471" i="12" s="1"/>
  <c r="Z478" i="12"/>
  <c r="Z477" i="12" s="1"/>
  <c r="AP478" i="12"/>
  <c r="AP477" i="12" s="1"/>
  <c r="Z507" i="12"/>
  <c r="Z506" i="12" s="1"/>
  <c r="AH507" i="12"/>
  <c r="AH506" i="12" s="1"/>
  <c r="AZ511" i="12"/>
  <c r="AY511" i="12" s="1"/>
  <c r="AT511" i="12"/>
  <c r="Z536" i="12"/>
  <c r="Z554" i="12"/>
  <c r="AH441" i="12"/>
  <c r="AH440" i="12" s="1"/>
  <c r="AD455" i="12"/>
  <c r="AD454" i="12" s="1"/>
  <c r="AL465" i="12"/>
  <c r="AL463" i="12" s="1"/>
  <c r="AM463" i="12"/>
  <c r="AL472" i="12"/>
  <c r="AL471" i="12" s="1"/>
  <c r="AM483" i="12"/>
  <c r="AM482" i="12" s="1"/>
  <c r="AL484" i="12"/>
  <c r="AL483" i="12" s="1"/>
  <c r="AL482" i="12" s="1"/>
  <c r="AU496" i="12"/>
  <c r="AT497" i="12"/>
  <c r="AT496" i="12" s="1"/>
  <c r="AT495" i="12" s="1"/>
  <c r="O507" i="12"/>
  <c r="O506" i="12" s="1"/>
  <c r="AP507" i="12"/>
  <c r="AP506" i="12" s="1"/>
  <c r="AH517" i="12"/>
  <c r="AH516" i="12" s="1"/>
  <c r="AT430" i="12"/>
  <c r="AT429" i="12" s="1"/>
  <c r="AP441" i="12"/>
  <c r="AP440" i="12" s="1"/>
  <c r="AL455" i="12"/>
  <c r="AL454" i="12" s="1"/>
  <c r="S460" i="12"/>
  <c r="AU463" i="12"/>
  <c r="BN463" i="12" s="1"/>
  <c r="O478" i="12"/>
  <c r="O477" i="12" s="1"/>
  <c r="AH478" i="12"/>
  <c r="AH477" i="12" s="1"/>
  <c r="AZ513" i="12"/>
  <c r="AY513" i="12" s="1"/>
  <c r="AT513" i="12"/>
  <c r="AZ509" i="12"/>
  <c r="AY509" i="12" s="1"/>
  <c r="AT509" i="12"/>
  <c r="AT528" i="12"/>
  <c r="AT527" i="12" s="1"/>
  <c r="AH532" i="12"/>
  <c r="AH529" i="12" s="1"/>
  <c r="AI529" i="12"/>
  <c r="AL532" i="12"/>
  <c r="AL529" i="12" s="1"/>
  <c r="AM529" i="12"/>
  <c r="AP536" i="12"/>
  <c r="AP535" i="12" s="1"/>
  <c r="AT484" i="12"/>
  <c r="AT483" i="12" s="1"/>
  <c r="AT482" i="12" s="1"/>
  <c r="AI507" i="12"/>
  <c r="AI506" i="12" s="1"/>
  <c r="AM507" i="12"/>
  <c r="AM506" i="12" s="1"/>
  <c r="AZ508" i="12"/>
  <c r="AZ415" i="12"/>
  <c r="AY415" i="12" s="1"/>
  <c r="AT415" i="12"/>
  <c r="AZ407" i="12"/>
  <c r="AY407" i="12" s="1"/>
  <c r="AT407" i="12"/>
  <c r="AZ399" i="12"/>
  <c r="AT399" i="12"/>
  <c r="AU398" i="12"/>
  <c r="AY536" i="12"/>
  <c r="AY535" i="12" s="1"/>
  <c r="S554" i="12"/>
  <c r="J85" i="8"/>
  <c r="AL136" i="12"/>
  <c r="M135" i="12"/>
  <c r="AD136" i="12"/>
  <c r="AG135" i="12"/>
  <c r="AJ135" i="12"/>
  <c r="AY136" i="12"/>
  <c r="BT159" i="12"/>
  <c r="AU135" i="12"/>
  <c r="O398" i="12"/>
  <c r="S398" i="12"/>
  <c r="Z398" i="12"/>
  <c r="AD398" i="12"/>
  <c r="AG397" i="12"/>
  <c r="AM416" i="12"/>
  <c r="AL417" i="12"/>
  <c r="AL416" i="12" s="1"/>
  <c r="S136" i="12"/>
  <c r="AP416" i="12"/>
  <c r="I135" i="12"/>
  <c r="Q135" i="12"/>
  <c r="AH158" i="12"/>
  <c r="G398" i="12"/>
  <c r="AI398" i="12"/>
  <c r="AH401" i="12"/>
  <c r="AH398" i="12" s="1"/>
  <c r="AI416" i="12"/>
  <c r="AL398" i="12"/>
  <c r="BG1112" i="12"/>
  <c r="AH448" i="12"/>
  <c r="O448" i="12"/>
  <c r="O447" i="12" s="1"/>
  <c r="AI451" i="12"/>
  <c r="AH452" i="12"/>
  <c r="AH451" i="12" s="1"/>
  <c r="AP448" i="12"/>
  <c r="AP447" i="12" s="1"/>
  <c r="AY448" i="12"/>
  <c r="AY447" i="12" s="1"/>
  <c r="BG256" i="12"/>
  <c r="BG255" i="12" s="1"/>
  <c r="AH417" i="12"/>
  <c r="AH416" i="12" s="1"/>
  <c r="AZ419" i="12"/>
  <c r="BU420" i="12"/>
  <c r="BG278" i="12"/>
  <c r="BR278" i="12" s="1"/>
  <c r="AL449" i="12"/>
  <c r="AL448" i="12" s="1"/>
  <c r="BG239" i="12"/>
  <c r="BX239" i="12" s="1"/>
  <c r="AP239" i="12"/>
  <c r="BD17" i="3" l="1"/>
  <c r="BD9" i="3" s="1"/>
  <c r="BD12" i="4"/>
  <c r="W487" i="11"/>
  <c r="AI487" i="11"/>
  <c r="S487" i="11"/>
  <c r="Z32" i="3"/>
  <c r="AQ11" i="3"/>
  <c r="Z11" i="4"/>
  <c r="AV11" i="3"/>
  <c r="G600" i="11"/>
  <c r="AZ486" i="11"/>
  <c r="AI99" i="3"/>
  <c r="AI97" i="3" s="1"/>
  <c r="AI925" i="4"/>
  <c r="M13" i="3"/>
  <c r="M9" i="3" s="1"/>
  <c r="M8" i="3" s="1"/>
  <c r="M12" i="4"/>
  <c r="AA8" i="3"/>
  <c r="U486" i="11"/>
  <c r="AO8" i="3"/>
  <c r="K486" i="11"/>
  <c r="K11" i="11"/>
  <c r="AQ755" i="11"/>
  <c r="K11" i="4"/>
  <c r="AI12" i="11"/>
  <c r="AZ11" i="11"/>
  <c r="BC11" i="11"/>
  <c r="AA12" i="11"/>
  <c r="X32" i="3"/>
  <c r="X8" i="3" s="1"/>
  <c r="AI90" i="3"/>
  <c r="AI86" i="3" s="1"/>
  <c r="AI845" i="4"/>
  <c r="Z486" i="11"/>
  <c r="AQ98" i="3"/>
  <c r="AQ97" i="3" s="1"/>
  <c r="AQ925" i="4"/>
  <c r="N486" i="11"/>
  <c r="N11" i="11" s="1"/>
  <c r="AE807" i="4"/>
  <c r="AE790" i="4" s="1"/>
  <c r="AE789" i="4" s="1"/>
  <c r="AE85" i="3"/>
  <c r="AE78" i="3" s="1"/>
  <c r="AE75" i="3" s="1"/>
  <c r="AE74" i="3" s="1"/>
  <c r="BK992" i="11"/>
  <c r="BJ992" i="11"/>
  <c r="AJ837" i="11"/>
  <c r="AJ836" i="11" s="1"/>
  <c r="AE697" i="11"/>
  <c r="AT459" i="12"/>
  <c r="BD662" i="11"/>
  <c r="BK663" i="11"/>
  <c r="BJ663" i="11"/>
  <c r="K600" i="11"/>
  <c r="BT12" i="11"/>
  <c r="BK1019" i="11"/>
  <c r="BD1015" i="11"/>
  <c r="BJ1019" i="11"/>
  <c r="BD419" i="11"/>
  <c r="BK420" i="11"/>
  <c r="BJ420" i="11"/>
  <c r="BK899" i="11"/>
  <c r="BJ899" i="11"/>
  <c r="BP899" i="11"/>
  <c r="BD480" i="11"/>
  <c r="BK481" i="11"/>
  <c r="BJ481" i="11"/>
  <c r="AM608" i="11"/>
  <c r="AM607" i="11" s="1"/>
  <c r="AM600" i="11" s="1"/>
  <c r="AM486" i="11" s="1"/>
  <c r="BF609" i="11"/>
  <c r="BF607" i="11" s="1"/>
  <c r="BK42" i="11"/>
  <c r="AW42" i="11"/>
  <c r="AV42" i="11" s="1"/>
  <c r="AQ42" i="11"/>
  <c r="BK857" i="11"/>
  <c r="BJ857" i="11"/>
  <c r="BD856" i="11"/>
  <c r="BK1025" i="11"/>
  <c r="AQ1025" i="11"/>
  <c r="U991" i="11"/>
  <c r="AE893" i="11"/>
  <c r="BK1060" i="11"/>
  <c r="BJ1060" i="11"/>
  <c r="AQ893" i="11"/>
  <c r="R837" i="11"/>
  <c r="R836" i="11" s="1"/>
  <c r="AP893" i="11"/>
  <c r="AP486" i="11" s="1"/>
  <c r="AP11" i="11" s="1"/>
  <c r="AF804" i="11"/>
  <c r="U344" i="11"/>
  <c r="U343" i="11" s="1"/>
  <c r="U342" i="11" s="1"/>
  <c r="AF317" i="11"/>
  <c r="AF12" i="11" s="1"/>
  <c r="T486" i="11"/>
  <c r="T11" i="11" s="1"/>
  <c r="AV460" i="4"/>
  <c r="AV459" i="4" s="1"/>
  <c r="AV35" i="3"/>
  <c r="AV34" i="3" s="1"/>
  <c r="AV33" i="3" s="1"/>
  <c r="AU458" i="4"/>
  <c r="V32" i="3"/>
  <c r="V8" i="3" s="1"/>
  <c r="K458" i="4"/>
  <c r="G12" i="4"/>
  <c r="G11" i="4" s="1"/>
  <c r="AQ576" i="4"/>
  <c r="AQ566" i="4" s="1"/>
  <c r="AV47" i="3"/>
  <c r="AV45" i="3" s="1"/>
  <c r="AV531" i="4"/>
  <c r="AE65" i="3"/>
  <c r="AE62" i="3" s="1"/>
  <c r="AE32" i="3" s="1"/>
  <c r="AE8" i="3" s="1"/>
  <c r="BD39" i="3"/>
  <c r="BD36" i="3" s="1"/>
  <c r="BD33" i="3" s="1"/>
  <c r="BD484" i="4"/>
  <c r="BD459" i="4" s="1"/>
  <c r="AR65" i="3"/>
  <c r="AR62" i="3" s="1"/>
  <c r="AW86" i="3"/>
  <c r="AW32" i="3" s="1"/>
  <c r="BP679" i="11"/>
  <c r="BQ679" i="11" s="1"/>
  <c r="BP673" i="11"/>
  <c r="BQ673" i="11" s="1"/>
  <c r="BP680" i="11"/>
  <c r="BQ680" i="11" s="1"/>
  <c r="BP675" i="11"/>
  <c r="BQ675" i="11" s="1"/>
  <c r="BP682" i="11"/>
  <c r="BQ682" i="11" s="1"/>
  <c r="BP674" i="11"/>
  <c r="BQ674" i="11" s="1"/>
  <c r="BP681" i="11"/>
  <c r="BQ681" i="11" s="1"/>
  <c r="BP672" i="11"/>
  <c r="BQ672" i="11" s="1"/>
  <c r="BP678" i="11"/>
  <c r="BQ678" i="11" s="1"/>
  <c r="BP677" i="11"/>
  <c r="BQ677" i="11" s="1"/>
  <c r="BP676" i="11"/>
  <c r="BQ676" i="11" s="1"/>
  <c r="AN838" i="11"/>
  <c r="BJ839" i="11"/>
  <c r="AQ613" i="11"/>
  <c r="AQ608" i="11" s="1"/>
  <c r="AQ607" i="11" s="1"/>
  <c r="AR608" i="11"/>
  <c r="AR607" i="11" s="1"/>
  <c r="BK613" i="11"/>
  <c r="AP11" i="4"/>
  <c r="BK345" i="11"/>
  <c r="AM374" i="11"/>
  <c r="BD237" i="11"/>
  <c r="BK238" i="11"/>
  <c r="BJ238" i="11"/>
  <c r="BJ482" i="11"/>
  <c r="BK482" i="11"/>
  <c r="BK788" i="11"/>
  <c r="BJ788" i="11"/>
  <c r="BD787" i="11"/>
  <c r="G991" i="11"/>
  <c r="G486" i="11" s="1"/>
  <c r="AG893" i="11"/>
  <c r="S837" i="11"/>
  <c r="S836" i="11" s="1"/>
  <c r="AM77" i="11"/>
  <c r="AU486" i="11"/>
  <c r="AU11" i="11" s="1"/>
  <c r="AE344" i="11"/>
  <c r="AE343" i="11" s="1"/>
  <c r="AE342" i="11" s="1"/>
  <c r="AV8" i="9"/>
  <c r="AY8" i="3"/>
  <c r="O11" i="4"/>
  <c r="W32" i="3"/>
  <c r="W8" i="3" s="1"/>
  <c r="AI22" i="3"/>
  <c r="AI20" i="3" s="1"/>
  <c r="AI19" i="3" s="1"/>
  <c r="AI18" i="3" s="1"/>
  <c r="AI322" i="4"/>
  <c r="AI321" i="4" s="1"/>
  <c r="AI320" i="4" s="1"/>
  <c r="AW845" i="4"/>
  <c r="AQ585" i="11"/>
  <c r="AQ584" i="11" s="1"/>
  <c r="AQ583" i="11" s="1"/>
  <c r="AQ579" i="11" s="1"/>
  <c r="AQ578" i="11" s="1"/>
  <c r="AR584" i="11"/>
  <c r="AR583" i="11" s="1"/>
  <c r="BK585" i="11"/>
  <c r="AT803" i="12"/>
  <c r="BK756" i="11"/>
  <c r="AR755" i="11"/>
  <c r="BK755" i="11" s="1"/>
  <c r="BD927" i="11"/>
  <c r="AW926" i="11"/>
  <c r="AW925" i="11" s="1"/>
  <c r="AW893" i="11" s="1"/>
  <c r="AV927" i="11"/>
  <c r="AV926" i="11" s="1"/>
  <c r="AV925" i="11" s="1"/>
  <c r="BK568" i="11"/>
  <c r="AR567" i="11"/>
  <c r="BK567" i="11" s="1"/>
  <c r="BK914" i="11"/>
  <c r="BJ914" i="11"/>
  <c r="BD913" i="11"/>
  <c r="AW124" i="11"/>
  <c r="AW120" i="11" s="1"/>
  <c r="BK963" i="11"/>
  <c r="J893" i="11"/>
  <c r="J486" i="11" s="1"/>
  <c r="J11" i="11" s="1"/>
  <c r="AQ697" i="11"/>
  <c r="AE837" i="11"/>
  <c r="AE836" i="11" s="1"/>
  <c r="BF343" i="11"/>
  <c r="BF342" i="11" s="1"/>
  <c r="AY19" i="9"/>
  <c r="AY8" i="9" s="1"/>
  <c r="AM298" i="11"/>
  <c r="Q486" i="11"/>
  <c r="Q11" i="11" s="1"/>
  <c r="AL486" i="11"/>
  <c r="AM19" i="9"/>
  <c r="AM8" i="9" s="1"/>
  <c r="U320" i="4"/>
  <c r="U11" i="4" s="1"/>
  <c r="AB19" i="3"/>
  <c r="AB18" i="3" s="1"/>
  <c r="AB8" i="3" s="1"/>
  <c r="AE22" i="3"/>
  <c r="AE20" i="3" s="1"/>
  <c r="AE19" i="3" s="1"/>
  <c r="AE18" i="3" s="1"/>
  <c r="AE322" i="4"/>
  <c r="AE321" i="4" s="1"/>
  <c r="AE320" i="4" s="1"/>
  <c r="AE11" i="4" s="1"/>
  <c r="AZ32" i="3"/>
  <c r="AF322" i="4"/>
  <c r="AF321" i="4" s="1"/>
  <c r="AF320" i="4" s="1"/>
  <c r="AF22" i="3"/>
  <c r="AF20" i="3" s="1"/>
  <c r="AF19" i="3" s="1"/>
  <c r="AF18" i="3" s="1"/>
  <c r="AV78" i="3"/>
  <c r="AV75" i="3" s="1"/>
  <c r="AV74" i="3" s="1"/>
  <c r="AQ18" i="3"/>
  <c r="U11" i="11"/>
  <c r="H451" i="11"/>
  <c r="H344" i="11" s="1"/>
  <c r="H343" i="11" s="1"/>
  <c r="H342" i="11" s="1"/>
  <c r="BP452" i="11"/>
  <c r="BJ452" i="11"/>
  <c r="BK864" i="11"/>
  <c r="BJ864" i="11"/>
  <c r="BD298" i="11"/>
  <c r="BJ299" i="11"/>
  <c r="BK299" i="11"/>
  <c r="BJ504" i="11"/>
  <c r="BK504" i="11"/>
  <c r="BK805" i="11"/>
  <c r="AT893" i="11"/>
  <c r="AS837" i="11"/>
  <c r="AS836" i="11" s="1"/>
  <c r="AV893" i="11"/>
  <c r="AM344" i="11"/>
  <c r="AM343" i="11" s="1"/>
  <c r="AM342" i="11" s="1"/>
  <c r="BF24" i="11"/>
  <c r="AQ237" i="11"/>
  <c r="AB487" i="11"/>
  <c r="W298" i="11"/>
  <c r="AR374" i="11"/>
  <c r="AR344" i="11" s="1"/>
  <c r="AR343" i="11" s="1"/>
  <c r="AR342" i="11" s="1"/>
  <c r="V458" i="4"/>
  <c r="V11" i="4" s="1"/>
  <c r="U18" i="3"/>
  <c r="U8" i="3" s="1"/>
  <c r="AM581" i="4"/>
  <c r="BE583" i="4"/>
  <c r="BE581" i="4" s="1"/>
  <c r="BE576" i="4" s="1"/>
  <c r="BE566" i="4" s="1"/>
  <c r="AJ90" i="3"/>
  <c r="AJ86" i="3" s="1"/>
  <c r="AJ845" i="4"/>
  <c r="AN12" i="4"/>
  <c r="AN11" i="3"/>
  <c r="AN9" i="3" s="1"/>
  <c r="AN8" i="3" s="1"/>
  <c r="AA32" i="3"/>
  <c r="Y458" i="4"/>
  <c r="Y11" i="4" s="1"/>
  <c r="S576" i="4"/>
  <c r="S566" i="4" s="1"/>
  <c r="AV807" i="4"/>
  <c r="AV790" i="4" s="1"/>
  <c r="AV789" i="4" s="1"/>
  <c r="AV925" i="4"/>
  <c r="Z535" i="12"/>
  <c r="F19" i="8"/>
  <c r="F18" i="8" s="1"/>
  <c r="AF600" i="11"/>
  <c r="AF486" i="11" s="1"/>
  <c r="AI600" i="11"/>
  <c r="BK882" i="11"/>
  <c r="BJ882" i="11"/>
  <c r="BK554" i="11"/>
  <c r="AR553" i="11"/>
  <c r="BD1058" i="11"/>
  <c r="BK1059" i="11"/>
  <c r="BJ1059" i="11"/>
  <c r="AR38" i="11"/>
  <c r="BD77" i="11"/>
  <c r="BJ78" i="11"/>
  <c r="BK78" i="11"/>
  <c r="BP864" i="11"/>
  <c r="BK964" i="11"/>
  <c r="AM787" i="11"/>
  <c r="BA486" i="11"/>
  <c r="BA11" i="11" s="1"/>
  <c r="AV120" i="11"/>
  <c r="AC458" i="4"/>
  <c r="AC11" i="4" s="1"/>
  <c r="AD458" i="4"/>
  <c r="AG32" i="3"/>
  <c r="AG8" i="3" s="1"/>
  <c r="AW131" i="4"/>
  <c r="AV131" i="4" s="1"/>
  <c r="AQ131" i="4"/>
  <c r="AN576" i="4"/>
  <c r="AN566" i="4" s="1"/>
  <c r="AN458" i="4" s="1"/>
  <c r="AN67" i="3"/>
  <c r="AN65" i="3" s="1"/>
  <c r="AN62" i="3" s="1"/>
  <c r="AN32" i="3" s="1"/>
  <c r="BE531" i="4"/>
  <c r="AR22" i="3"/>
  <c r="AR20" i="3" s="1"/>
  <c r="AR19" i="3" s="1"/>
  <c r="AR18" i="3" s="1"/>
  <c r="AR322" i="4"/>
  <c r="AR321" i="4" s="1"/>
  <c r="AR320" i="4" s="1"/>
  <c r="AF94" i="3"/>
  <c r="AF86" i="3" s="1"/>
  <c r="AF845" i="4"/>
  <c r="AM77" i="3"/>
  <c r="AM76" i="3" s="1"/>
  <c r="AM791" i="4"/>
  <c r="AW807" i="4"/>
  <c r="AW790" i="4" s="1"/>
  <c r="AW789" i="4" s="1"/>
  <c r="AW79" i="3"/>
  <c r="AW78" i="3" s="1"/>
  <c r="AW75" i="3" s="1"/>
  <c r="AW74" i="3" s="1"/>
  <c r="AI12" i="3"/>
  <c r="AI9" i="3" s="1"/>
  <c r="AI12" i="4"/>
  <c r="AV97" i="3"/>
  <c r="BK43" i="11"/>
  <c r="AW43" i="11"/>
  <c r="AV43" i="11" s="1"/>
  <c r="AQ43" i="11"/>
  <c r="W161" i="11"/>
  <c r="R486" i="11"/>
  <c r="AR35" i="3"/>
  <c r="AR34" i="3" s="1"/>
  <c r="AR33" i="3" s="1"/>
  <c r="AR32" i="3" s="1"/>
  <c r="AR460" i="4"/>
  <c r="AR459" i="4" s="1"/>
  <c r="Q11" i="4"/>
  <c r="AL32" i="3"/>
  <c r="AL8" i="3" s="1"/>
  <c r="BB18" i="3"/>
  <c r="AH8" i="3"/>
  <c r="AJ925" i="4"/>
  <c r="AJ458" i="4" s="1"/>
  <c r="AJ99" i="3"/>
  <c r="AJ97" i="3" s="1"/>
  <c r="AM52" i="3"/>
  <c r="AM45" i="3" s="1"/>
  <c r="AM531" i="4"/>
  <c r="AF101" i="3"/>
  <c r="AF97" i="3" s="1"/>
  <c r="AF925" i="4"/>
  <c r="BD576" i="4"/>
  <c r="BD566" i="4" s="1"/>
  <c r="BD73" i="3"/>
  <c r="BD65" i="3" s="1"/>
  <c r="BD62" i="3" s="1"/>
  <c r="AM460" i="4"/>
  <c r="AM35" i="3"/>
  <c r="AM34" i="3" s="1"/>
  <c r="AM33" i="3" s="1"/>
  <c r="BK503" i="11"/>
  <c r="BJ503" i="11"/>
  <c r="BD508" i="11"/>
  <c r="BK509" i="11"/>
  <c r="BJ509" i="11"/>
  <c r="BK839" i="11"/>
  <c r="AR838" i="11"/>
  <c r="AI992" i="11"/>
  <c r="AI991" i="11" s="1"/>
  <c r="BK124" i="11"/>
  <c r="BJ124" i="11"/>
  <c r="BQ124" i="11"/>
  <c r="AM893" i="11"/>
  <c r="AE662" i="11"/>
  <c r="AE600" i="11" s="1"/>
  <c r="AE486" i="11" s="1"/>
  <c r="AW805" i="11"/>
  <c r="AW804" i="11" s="1"/>
  <c r="AB12" i="11"/>
  <c r="Z12" i="11"/>
  <c r="Z11" i="11" s="1"/>
  <c r="AI77" i="11"/>
  <c r="BC486" i="11"/>
  <c r="AC11" i="11"/>
  <c r="BJ451" i="11"/>
  <c r="O487" i="11"/>
  <c r="O486" i="11" s="1"/>
  <c r="M486" i="11"/>
  <c r="M11" i="11" s="1"/>
  <c r="L486" i="11"/>
  <c r="L11" i="11" s="1"/>
  <c r="AQ18" i="9"/>
  <c r="AQ17" i="9" s="1"/>
  <c r="AQ16" i="9" s="1"/>
  <c r="AQ15" i="9" s="1"/>
  <c r="AQ10" i="9" s="1"/>
  <c r="AQ9" i="9" s="1"/>
  <c r="AQ8" i="9" s="1"/>
  <c r="AR17" i="9"/>
  <c r="AR16" i="9" s="1"/>
  <c r="AR15" i="9" s="1"/>
  <c r="AR10" i="9" s="1"/>
  <c r="AR9" i="9" s="1"/>
  <c r="AR8" i="9" s="1"/>
  <c r="BJ18" i="9"/>
  <c r="BB456" i="3"/>
  <c r="AT32" i="3"/>
  <c r="AT8" i="3" s="1"/>
  <c r="Q8" i="3"/>
  <c r="BB32" i="3"/>
  <c r="AD8" i="3"/>
  <c r="AG458" i="4"/>
  <c r="AG11" i="4" s="1"/>
  <c r="AL11" i="4"/>
  <c r="BD925" i="4"/>
  <c r="BD101" i="3"/>
  <c r="BD97" i="3" s="1"/>
  <c r="AI68" i="3"/>
  <c r="AI65" i="3" s="1"/>
  <c r="AI62" i="3" s="1"/>
  <c r="AI32" i="3" s="1"/>
  <c r="AI576" i="4"/>
  <c r="AI566" i="4" s="1"/>
  <c r="BD317" i="11"/>
  <c r="BJ318" i="11"/>
  <c r="BK318" i="11"/>
  <c r="N12" i="4"/>
  <c r="N11" i="4" s="1"/>
  <c r="N13" i="3"/>
  <c r="N9" i="3" s="1"/>
  <c r="N8" i="3" s="1"/>
  <c r="BD120" i="11"/>
  <c r="BJ121" i="11"/>
  <c r="BK121" i="11"/>
  <c r="AR925" i="11"/>
  <c r="AR893" i="11" s="1"/>
  <c r="AD11" i="4"/>
  <c r="BN809" i="12"/>
  <c r="BI239" i="12"/>
  <c r="AA16" i="13"/>
  <c r="AM722" i="11"/>
  <c r="BJ1027" i="11"/>
  <c r="BD1026" i="11"/>
  <c r="BK1027" i="11"/>
  <c r="AV1057" i="11"/>
  <c r="AV991" i="11" s="1"/>
  <c r="BK45" i="11"/>
  <c r="AW45" i="11"/>
  <c r="AV45" i="11" s="1"/>
  <c r="AQ45" i="11"/>
  <c r="AJ893" i="11"/>
  <c r="AJ486" i="11" s="1"/>
  <c r="AJ991" i="11"/>
  <c r="N837" i="11"/>
  <c r="N836" i="11" s="1"/>
  <c r="AM12" i="11"/>
  <c r="AY486" i="11"/>
  <c r="AY11" i="11" s="1"/>
  <c r="AL11" i="11"/>
  <c r="AJ77" i="11"/>
  <c r="AJ12" i="11" s="1"/>
  <c r="W77" i="11"/>
  <c r="W12" i="11" s="1"/>
  <c r="P11" i="11"/>
  <c r="AV344" i="11"/>
  <c r="AV343" i="11" s="1"/>
  <c r="AV342" i="11" s="1"/>
  <c r="AS486" i="11"/>
  <c r="AS11" i="11" s="1"/>
  <c r="AD11" i="11"/>
  <c r="AY19" i="3"/>
  <c r="AY18" i="3" s="1"/>
  <c r="AH32" i="3"/>
  <c r="AR88" i="3"/>
  <c r="AR86" i="3" s="1"/>
  <c r="AR845" i="4"/>
  <c r="AW322" i="4"/>
  <c r="AW321" i="4" s="1"/>
  <c r="AW320" i="4" s="1"/>
  <c r="AW24" i="3"/>
  <c r="AW20" i="3" s="1"/>
  <c r="AW19" i="3" s="1"/>
  <c r="AW18" i="3" s="1"/>
  <c r="M458" i="4"/>
  <c r="AQ552" i="4"/>
  <c r="AQ551" i="4" s="1"/>
  <c r="AR807" i="4"/>
  <c r="AR790" i="4" s="1"/>
  <c r="AR789" i="4" s="1"/>
  <c r="AM446" i="4"/>
  <c r="AM26" i="3"/>
  <c r="AM25" i="3" s="1"/>
  <c r="AW11" i="3"/>
  <c r="AQ460" i="4"/>
  <c r="AQ459" i="4" s="1"/>
  <c r="AQ35" i="3"/>
  <c r="AQ34" i="3" s="1"/>
  <c r="AQ33" i="3" s="1"/>
  <c r="AJ12" i="3"/>
  <c r="AJ9" i="3" s="1"/>
  <c r="AJ12" i="4"/>
  <c r="W600" i="11"/>
  <c r="BK872" i="11"/>
  <c r="BJ872" i="11"/>
  <c r="F85" i="8"/>
  <c r="BD607" i="11"/>
  <c r="BJ608" i="11"/>
  <c r="AV710" i="11"/>
  <c r="AV706" i="11" s="1"/>
  <c r="AV697" i="11" s="1"/>
  <c r="AV600" i="11" s="1"/>
  <c r="AW706" i="11"/>
  <c r="AW697" i="11" s="1"/>
  <c r="AW600" i="11" s="1"/>
  <c r="BK846" i="11"/>
  <c r="BJ846" i="11"/>
  <c r="BD845" i="11"/>
  <c r="AE755" i="11"/>
  <c r="BK697" i="11"/>
  <c r="BJ697" i="11"/>
  <c r="AW839" i="11"/>
  <c r="AW838" i="11" s="1"/>
  <c r="AW837" i="11" s="1"/>
  <c r="AW836" i="11" s="1"/>
  <c r="AV840" i="11"/>
  <c r="AV839" i="11" s="1"/>
  <c r="AV838" i="11" s="1"/>
  <c r="AV837" i="11" s="1"/>
  <c r="AV836" i="11" s="1"/>
  <c r="BK947" i="11"/>
  <c r="BJ947" i="11"/>
  <c r="AA991" i="11"/>
  <c r="BP882" i="11"/>
  <c r="AQ991" i="11"/>
  <c r="AB991" i="11"/>
  <c r="W697" i="11"/>
  <c r="AI893" i="11"/>
  <c r="S897" i="11"/>
  <c r="S894" i="11" s="1"/>
  <c r="S893" i="11" s="1"/>
  <c r="BF898" i="11"/>
  <c r="BF894" i="11" s="1"/>
  <c r="BF893" i="11" s="1"/>
  <c r="AE77" i="11"/>
  <c r="AE12" i="11" s="1"/>
  <c r="G12" i="11"/>
  <c r="S77" i="11"/>
  <c r="S12" i="11" s="1"/>
  <c r="O11" i="11"/>
  <c r="BF486" i="11"/>
  <c r="AI161" i="11"/>
  <c r="Z8" i="3"/>
  <c r="AH458" i="4"/>
  <c r="AH11" i="4" s="1"/>
  <c r="Y32" i="3"/>
  <c r="Y8" i="3" s="1"/>
  <c r="AY11" i="4"/>
  <c r="AO458" i="4"/>
  <c r="AO11" i="4" s="1"/>
  <c r="AQ88" i="3"/>
  <c r="AQ86" i="3" s="1"/>
  <c r="AQ845" i="4"/>
  <c r="AV760" i="4"/>
  <c r="AV73" i="3" s="1"/>
  <c r="AA458" i="4"/>
  <c r="AA11" i="4" s="1"/>
  <c r="L11" i="4"/>
  <c r="AR78" i="3"/>
  <c r="AR75" i="3" s="1"/>
  <c r="AR74" i="3" s="1"/>
  <c r="AP18" i="3"/>
  <c r="AP8" i="3" s="1"/>
  <c r="AM322" i="4"/>
  <c r="AM321" i="4" s="1"/>
  <c r="AM320" i="4" s="1"/>
  <c r="AM23" i="3"/>
  <c r="AM20" i="3" s="1"/>
  <c r="AM19" i="3" s="1"/>
  <c r="AM18" i="3" s="1"/>
  <c r="S925" i="4"/>
  <c r="AJ32" i="3"/>
  <c r="BD544" i="11"/>
  <c r="AW542" i="11"/>
  <c r="AW541" i="11" s="1"/>
  <c r="AW487" i="11" s="1"/>
  <c r="AV544" i="11"/>
  <c r="AV542" i="11" s="1"/>
  <c r="AV541" i="11" s="1"/>
  <c r="AV487" i="11" s="1"/>
  <c r="K61" i="8"/>
  <c r="S600" i="11"/>
  <c r="BD374" i="11"/>
  <c r="BK375" i="11"/>
  <c r="BJ375" i="11"/>
  <c r="AR697" i="11"/>
  <c r="BK41" i="11"/>
  <c r="AW41" i="11"/>
  <c r="AQ41" i="11"/>
  <c r="BK146" i="11"/>
  <c r="AQ146" i="11"/>
  <c r="AW146" i="11"/>
  <c r="AV146" i="11" s="1"/>
  <c r="H486" i="11"/>
  <c r="H11" i="11" s="1"/>
  <c r="BP992" i="11"/>
  <c r="AG991" i="11"/>
  <c r="AG486" i="11" s="1"/>
  <c r="AG11" i="11" s="1"/>
  <c r="S991" i="11"/>
  <c r="AF837" i="11"/>
  <c r="AF836" i="11" s="1"/>
  <c r="AT487" i="11"/>
  <c r="AT486" i="11" s="1"/>
  <c r="W237" i="11"/>
  <c r="AI344" i="11"/>
  <c r="AI343" i="11" s="1"/>
  <c r="AI342" i="11" s="1"/>
  <c r="AA344" i="11"/>
  <c r="AA343" i="11" s="1"/>
  <c r="AA342" i="11" s="1"/>
  <c r="Y486" i="11"/>
  <c r="Y11" i="11" s="1"/>
  <c r="AT12" i="11"/>
  <c r="AK486" i="11"/>
  <c r="AK11" i="11" s="1"/>
  <c r="AD486" i="11"/>
  <c r="AJ27" i="3"/>
  <c r="AO32" i="3"/>
  <c r="AS32" i="3"/>
  <c r="AS8" i="3" s="1"/>
  <c r="AZ8" i="3"/>
  <c r="AE98" i="3"/>
  <c r="AE97" i="3" s="1"/>
  <c r="AE925" i="4"/>
  <c r="BD807" i="4"/>
  <c r="BD790" i="4" s="1"/>
  <c r="BD789" i="4" s="1"/>
  <c r="BD79" i="3"/>
  <c r="BD78" i="3" s="1"/>
  <c r="BD75" i="3" s="1"/>
  <c r="BD74" i="3" s="1"/>
  <c r="BE22" i="4"/>
  <c r="AM11" i="3"/>
  <c r="AM9" i="3" s="1"/>
  <c r="BD437" i="4"/>
  <c r="BD420" i="4" s="1"/>
  <c r="AV437" i="4"/>
  <c r="AV420" i="4" s="1"/>
  <c r="AQ124" i="4"/>
  <c r="AQ112" i="4" s="1"/>
  <c r="AQ13" i="3" s="1"/>
  <c r="AW124" i="4"/>
  <c r="AR112" i="4"/>
  <c r="AW298" i="4"/>
  <c r="AW17" i="3" s="1"/>
  <c r="AP320" i="4"/>
  <c r="AJ20" i="3"/>
  <c r="AJ19" i="3" s="1"/>
  <c r="AV576" i="4"/>
  <c r="AV566" i="4" s="1"/>
  <c r="AV69" i="3"/>
  <c r="AV65" i="3" s="1"/>
  <c r="AV62" i="3" s="1"/>
  <c r="AQ78" i="3"/>
  <c r="AQ75" i="3" s="1"/>
  <c r="AQ74" i="3" s="1"/>
  <c r="BD578" i="11"/>
  <c r="BJ579" i="11"/>
  <c r="R11" i="11"/>
  <c r="AH11" i="11"/>
  <c r="AF73" i="3"/>
  <c r="AF65" i="3" s="1"/>
  <c r="AF62" i="3" s="1"/>
  <c r="AF32" i="3" s="1"/>
  <c r="AF576" i="4"/>
  <c r="AF566" i="4" s="1"/>
  <c r="AF458" i="4" s="1"/>
  <c r="AF11" i="4" s="1"/>
  <c r="W458" i="4"/>
  <c r="W11" i="4" s="1"/>
  <c r="AA607" i="11"/>
  <c r="AA600" i="11" s="1"/>
  <c r="AA486" i="11" s="1"/>
  <c r="BJ894" i="11"/>
  <c r="BD496" i="11"/>
  <c r="BK497" i="11"/>
  <c r="BJ497" i="11"/>
  <c r="BJ978" i="11"/>
  <c r="H963" i="11"/>
  <c r="H893" i="11" s="1"/>
  <c r="BK532" i="11"/>
  <c r="BJ532" i="11"/>
  <c r="BK557" i="11"/>
  <c r="AR556" i="11"/>
  <c r="BK556" i="11" s="1"/>
  <c r="BD24" i="11"/>
  <c r="BD12" i="11" s="1"/>
  <c r="BU12" i="11" s="1"/>
  <c r="BK25" i="11"/>
  <c r="BJ25" i="11"/>
  <c r="BJ488" i="11"/>
  <c r="AN487" i="11"/>
  <c r="I893" i="11"/>
  <c r="I486" i="11" s="1"/>
  <c r="I11" i="11" s="1"/>
  <c r="V837" i="11"/>
  <c r="V836" i="11" s="1"/>
  <c r="V486" i="11" s="1"/>
  <c r="V11" i="11" s="1"/>
  <c r="AI837" i="11"/>
  <c r="AI836" i="11" s="1"/>
  <c r="AI24" i="11"/>
  <c r="S344" i="11"/>
  <c r="S343" i="11" s="1"/>
  <c r="S342" i="11" s="1"/>
  <c r="BP18" i="11"/>
  <c r="AS8" i="9"/>
  <c r="W8" i="9"/>
  <c r="BB8" i="9"/>
  <c r="BD21" i="3"/>
  <c r="J458" i="4"/>
  <c r="J11" i="4" s="1"/>
  <c r="BB458" i="4"/>
  <c r="BB11" i="4" s="1"/>
  <c r="AS458" i="4"/>
  <c r="AS11" i="4" s="1"/>
  <c r="AU11" i="4"/>
  <c r="BE507" i="4"/>
  <c r="BE506" i="4" s="1"/>
  <c r="BE484" i="4" s="1"/>
  <c r="BE459" i="4" s="1"/>
  <c r="S506" i="4"/>
  <c r="S484" i="4" s="1"/>
  <c r="S459" i="4" s="1"/>
  <c r="AQ320" i="4"/>
  <c r="AE576" i="4"/>
  <c r="AE566" i="4" s="1"/>
  <c r="AE458" i="4" s="1"/>
  <c r="AM484" i="4"/>
  <c r="AM38" i="3"/>
  <c r="AM36" i="3" s="1"/>
  <c r="BD47" i="3"/>
  <c r="BD45" i="3" s="1"/>
  <c r="BD531" i="4"/>
  <c r="BE807" i="4"/>
  <c r="BE790" i="4" s="1"/>
  <c r="BE789" i="4" s="1"/>
  <c r="AM81" i="3"/>
  <c r="AM78" i="3" s="1"/>
  <c r="AM807" i="4"/>
  <c r="AM87" i="3"/>
  <c r="AM86" i="3" s="1"/>
  <c r="AM845" i="4"/>
  <c r="AW484" i="4"/>
  <c r="AW459" i="4" s="1"/>
  <c r="AW458" i="4" s="1"/>
  <c r="AJ322" i="4"/>
  <c r="AJ321" i="4" s="1"/>
  <c r="AJ320" i="4" s="1"/>
  <c r="AR576" i="4"/>
  <c r="AR566" i="4" s="1"/>
  <c r="AQ807" i="4"/>
  <c r="AQ790" i="4" s="1"/>
  <c r="AQ789" i="4" s="1"/>
  <c r="D31" i="8"/>
  <c r="G32" i="8"/>
  <c r="K32" i="8" s="1"/>
  <c r="C17" i="8"/>
  <c r="F44" i="8"/>
  <c r="F96" i="8"/>
  <c r="E31" i="8"/>
  <c r="I15" i="6"/>
  <c r="Y17" i="13"/>
  <c r="D13" i="13"/>
  <c r="S10" i="13"/>
  <c r="T13" i="13"/>
  <c r="K19" i="8"/>
  <c r="G18" i="8"/>
  <c r="C13" i="6"/>
  <c r="C7" i="6" s="1"/>
  <c r="AL535" i="12"/>
  <c r="AU354" i="12"/>
  <c r="BN354" i="12" s="1"/>
  <c r="AH354" i="12"/>
  <c r="AD354" i="12"/>
  <c r="AM554" i="12"/>
  <c r="AP354" i="12"/>
  <c r="Z354" i="12"/>
  <c r="AY354" i="12"/>
  <c r="AL354" i="12"/>
  <c r="S354" i="12"/>
  <c r="AL447" i="12"/>
  <c r="AH447" i="12"/>
  <c r="AI447" i="12"/>
  <c r="BM932" i="12"/>
  <c r="BN798" i="12"/>
  <c r="K459" i="12"/>
  <c r="K425" i="12" s="1"/>
  <c r="K424" i="12" s="1"/>
  <c r="G459" i="12"/>
  <c r="G425" i="12" s="1"/>
  <c r="G424" i="12" s="1"/>
  <c r="AT517" i="12"/>
  <c r="AT516" i="12" s="1"/>
  <c r="AZ428" i="12"/>
  <c r="AY428" i="12" s="1"/>
  <c r="AY427" i="12" s="1"/>
  <c r="AT710" i="12"/>
  <c r="BT423" i="12"/>
  <c r="BU423" i="12" s="1"/>
  <c r="BT417" i="12"/>
  <c r="BU417" i="12" s="1"/>
  <c r="BT419" i="12"/>
  <c r="BU419" i="12" s="1"/>
  <c r="AI467" i="12"/>
  <c r="BT421" i="12"/>
  <c r="BU421" i="12" s="1"/>
  <c r="AW11" i="12"/>
  <c r="G515" i="12"/>
  <c r="AG11" i="12"/>
  <c r="BN438" i="12"/>
  <c r="AZ805" i="12"/>
  <c r="AY805" i="12" s="1"/>
  <c r="AT526" i="12"/>
  <c r="AD135" i="12"/>
  <c r="AH526" i="12"/>
  <c r="AL526" i="12"/>
  <c r="AU526" i="12"/>
  <c r="AI526" i="12"/>
  <c r="AM526" i="12"/>
  <c r="AL161" i="12"/>
  <c r="G397" i="12"/>
  <c r="S325" i="12"/>
  <c r="BT422" i="12"/>
  <c r="BU422" i="12" s="1"/>
  <c r="AY94" i="12"/>
  <c r="AD278" i="12"/>
  <c r="BI247" i="12"/>
  <c r="AQ515" i="12"/>
  <c r="BG467" i="12"/>
  <c r="I16" i="6"/>
  <c r="O11" i="8"/>
  <c r="I17" i="6"/>
  <c r="O12" i="8"/>
  <c r="BD11" i="12"/>
  <c r="I18" i="6"/>
  <c r="O9" i="8"/>
  <c r="D7" i="8"/>
  <c r="E7" i="8"/>
  <c r="BK524" i="11"/>
  <c r="BP524" i="11"/>
  <c r="BJ524" i="11"/>
  <c r="G53" i="8"/>
  <c r="K53" i="8" s="1"/>
  <c r="K54" i="8"/>
  <c r="BK573" i="11"/>
  <c r="BJ573" i="11"/>
  <c r="BP11" i="11"/>
  <c r="BT11" i="11" s="1"/>
  <c r="C74" i="8"/>
  <c r="C73" i="8" s="1"/>
  <c r="C31" i="8" s="1"/>
  <c r="C7" i="8" s="1"/>
  <c r="BE486" i="11"/>
  <c r="BE11" i="11" s="1"/>
  <c r="F77" i="8"/>
  <c r="F74" i="8" s="1"/>
  <c r="F73" i="8" s="1"/>
  <c r="F26" i="8"/>
  <c r="F17" i="8" s="1"/>
  <c r="BD571" i="11"/>
  <c r="K77" i="8"/>
  <c r="G74" i="8"/>
  <c r="F35" i="8"/>
  <c r="F32" i="8" s="1"/>
  <c r="F61" i="8"/>
  <c r="BK577" i="11"/>
  <c r="BJ577" i="11"/>
  <c r="BP486" i="11"/>
  <c r="BT486" i="11" s="1"/>
  <c r="BK576" i="11"/>
  <c r="BD575" i="11"/>
  <c r="BJ576" i="11"/>
  <c r="F8" i="8"/>
  <c r="AA11" i="12"/>
  <c r="T256" i="12"/>
  <c r="T255" i="12" s="1"/>
  <c r="Y255" i="12" s="1"/>
  <c r="AZ316" i="12"/>
  <c r="AZ315" i="12" s="1"/>
  <c r="AZ806" i="12"/>
  <c r="AY806" i="12" s="1"/>
  <c r="AL316" i="12"/>
  <c r="AL315" i="12" s="1"/>
  <c r="AT316" i="12"/>
  <c r="AT315" i="12" s="1"/>
  <c r="BX315" i="12"/>
  <c r="BQ315" i="12"/>
  <c r="BN807" i="12"/>
  <c r="AZ802" i="12"/>
  <c r="AY802" i="12" s="1"/>
  <c r="AT805" i="12"/>
  <c r="BN795" i="12"/>
  <c r="AZ803" i="12"/>
  <c r="AY803" i="12" s="1"/>
  <c r="AT798" i="12"/>
  <c r="AT46" i="12"/>
  <c r="BM866" i="12"/>
  <c r="BN1000" i="12"/>
  <c r="BN710" i="12"/>
  <c r="AT355" i="12"/>
  <c r="AT354" i="12" s="1"/>
  <c r="AE11" i="12"/>
  <c r="BY191" i="12"/>
  <c r="AY566" i="12"/>
  <c r="AY565" i="12" s="1"/>
  <c r="AV11" i="12"/>
  <c r="BN865" i="12"/>
  <c r="S384" i="12"/>
  <c r="AH384" i="12"/>
  <c r="BY10" i="12"/>
  <c r="AT112" i="12"/>
  <c r="AT810" i="12"/>
  <c r="BE11" i="12"/>
  <c r="AJ11" i="12"/>
  <c r="Y135" i="12"/>
  <c r="AC425" i="12"/>
  <c r="AC424" i="12" s="1"/>
  <c r="BI498" i="12"/>
  <c r="AY210" i="12"/>
  <c r="AY209" i="12" s="1"/>
  <c r="AY208" i="12" s="1"/>
  <c r="L11" i="12"/>
  <c r="AK515" i="12"/>
  <c r="BX88" i="12"/>
  <c r="BY88" i="12" s="1"/>
  <c r="BN801" i="12"/>
  <c r="AT807" i="12"/>
  <c r="AB515" i="12"/>
  <c r="AT727" i="12"/>
  <c r="BE515" i="12"/>
  <c r="O459" i="12"/>
  <c r="BC272" i="12"/>
  <c r="BC197" i="12" s="1"/>
  <c r="BC192" i="12" s="1"/>
  <c r="BX90" i="12"/>
  <c r="BY90" i="12" s="1"/>
  <c r="G226" i="12"/>
  <c r="AT801" i="12"/>
  <c r="AW515" i="12"/>
  <c r="AI554" i="12"/>
  <c r="V11" i="12"/>
  <c r="I54" i="8"/>
  <c r="I53" i="8" s="1"/>
  <c r="P11" i="12"/>
  <c r="AC11" i="12"/>
  <c r="Z459" i="12"/>
  <c r="Z425" i="12" s="1"/>
  <c r="Z424" i="12" s="1"/>
  <c r="BI506" i="12"/>
  <c r="R425" i="12"/>
  <c r="R424" i="12" s="1"/>
  <c r="N515" i="12"/>
  <c r="AL554" i="12"/>
  <c r="AL515" i="12" s="1"/>
  <c r="BM593" i="12"/>
  <c r="V515" i="12"/>
  <c r="BN811" i="12"/>
  <c r="AQ426" i="12"/>
  <c r="AQ425" i="12" s="1"/>
  <c r="AQ424" i="12" s="1"/>
  <c r="O515" i="12"/>
  <c r="BB467" i="12"/>
  <c r="AX272" i="12"/>
  <c r="AX197" i="12" s="1"/>
  <c r="AX192" i="12" s="1"/>
  <c r="BI440" i="12"/>
  <c r="BN572" i="12"/>
  <c r="BN806" i="12"/>
  <c r="AT802" i="12"/>
  <c r="AE515" i="12"/>
  <c r="AQ278" i="12"/>
  <c r="AQ272" i="12" s="1"/>
  <c r="BI865" i="12"/>
  <c r="BI554" i="12" s="1"/>
  <c r="BI535" i="12" s="1"/>
  <c r="BI526" i="12" s="1"/>
  <c r="BN715" i="12"/>
  <c r="AZ715" i="12"/>
  <c r="AY715" i="12" s="1"/>
  <c r="AD459" i="12"/>
  <c r="AD425" i="12" s="1"/>
  <c r="AD424" i="12" s="1"/>
  <c r="AY460" i="12"/>
  <c r="AT426" i="12"/>
  <c r="AT425" i="12" s="1"/>
  <c r="AT424" i="12" s="1"/>
  <c r="AN515" i="12"/>
  <c r="AT719" i="12"/>
  <c r="BN719" i="12"/>
  <c r="BI397" i="12"/>
  <c r="BI384" i="12" s="1"/>
  <c r="BI354" i="12" s="1"/>
  <c r="BI325" i="12" s="1"/>
  <c r="L515" i="12"/>
  <c r="AZ717" i="12"/>
  <c r="AY717" i="12" s="1"/>
  <c r="BN717" i="12"/>
  <c r="AT717" i="12"/>
  <c r="AF11" i="12"/>
  <c r="AZ705" i="12"/>
  <c r="AY705" i="12" s="1"/>
  <c r="AT705" i="12"/>
  <c r="AL384" i="12"/>
  <c r="BI186" i="12"/>
  <c r="BI185" i="12" s="1"/>
  <c r="AZ707" i="12"/>
  <c r="AY707" i="12" s="1"/>
  <c r="AT707" i="12"/>
  <c r="BN707" i="12"/>
  <c r="BG215" i="12"/>
  <c r="J11" i="12"/>
  <c r="AY46" i="12"/>
  <c r="AZ713" i="12"/>
  <c r="AY713" i="12" s="1"/>
  <c r="BN713" i="12"/>
  <c r="AZ709" i="12"/>
  <c r="AY709" i="12" s="1"/>
  <c r="BN709" i="12"/>
  <c r="Q425" i="12"/>
  <c r="Q424" i="12" s="1"/>
  <c r="P425" i="12"/>
  <c r="P424" i="12" s="1"/>
  <c r="BN585" i="12"/>
  <c r="AI226" i="12"/>
  <c r="BM585" i="12"/>
  <c r="AB11" i="12"/>
  <c r="L272" i="12"/>
  <c r="L197" i="12" s="1"/>
  <c r="L192" i="12" s="1"/>
  <c r="BM649" i="12"/>
  <c r="AH62" i="12"/>
  <c r="K278" i="12"/>
  <c r="K272" i="12" s="1"/>
  <c r="K197" i="12" s="1"/>
  <c r="K192" i="12" s="1"/>
  <c r="AT87" i="12"/>
  <c r="Q11" i="12"/>
  <c r="AQ226" i="12"/>
  <c r="AT94" i="12"/>
  <c r="BM231" i="12"/>
  <c r="AG425" i="12"/>
  <c r="AG424" i="12" s="1"/>
  <c r="T226" i="12"/>
  <c r="Y226" i="12" s="1"/>
  <c r="AZ460" i="12"/>
  <c r="P272" i="12"/>
  <c r="P197" i="12" s="1"/>
  <c r="P192" i="12" s="1"/>
  <c r="I515" i="12"/>
  <c r="AD467" i="12"/>
  <c r="BD425" i="12"/>
  <c r="BD424" i="12" s="1"/>
  <c r="AI70" i="12"/>
  <c r="AI11" i="12" s="1"/>
  <c r="AT24" i="12"/>
  <c r="O70" i="12"/>
  <c r="O11" i="12" s="1"/>
  <c r="AZ24" i="12"/>
  <c r="AY24" i="12" s="1"/>
  <c r="AY22" i="12" s="1"/>
  <c r="AY21" i="12" s="1"/>
  <c r="AU22" i="12"/>
  <c r="AU21" i="12" s="1"/>
  <c r="AL87" i="12"/>
  <c r="AU54" i="12"/>
  <c r="BN54" i="12" s="1"/>
  <c r="AP135" i="12"/>
  <c r="Z384" i="12"/>
  <c r="G467" i="12"/>
  <c r="BI482" i="12"/>
  <c r="AT1027" i="12"/>
  <c r="V425" i="12"/>
  <c r="V424" i="12" s="1"/>
  <c r="BF515" i="12"/>
  <c r="H515" i="12"/>
  <c r="Q515" i="12"/>
  <c r="I85" i="8"/>
  <c r="AT71" i="12"/>
  <c r="BN23" i="12"/>
  <c r="BI62" i="12"/>
  <c r="AH135" i="12"/>
  <c r="S94" i="12"/>
  <c r="AT42" i="12"/>
  <c r="AZ41" i="12"/>
  <c r="AY41" i="12" s="1"/>
  <c r="AP94" i="12"/>
  <c r="AT45" i="12"/>
  <c r="AT23" i="12"/>
  <c r="AL135" i="12"/>
  <c r="AM70" i="12"/>
  <c r="AM11" i="12" s="1"/>
  <c r="H425" i="12"/>
  <c r="H424" i="12" s="1"/>
  <c r="AL459" i="12"/>
  <c r="G70" i="12"/>
  <c r="G11" i="12" s="1"/>
  <c r="AX515" i="12"/>
  <c r="I11" i="12"/>
  <c r="AK11" i="12"/>
  <c r="AP22" i="12"/>
  <c r="AP21" i="12" s="1"/>
  <c r="BI21" i="12" s="1"/>
  <c r="P515" i="12"/>
  <c r="BI477" i="12"/>
  <c r="AJ515" i="12"/>
  <c r="I272" i="12"/>
  <c r="I197" i="12" s="1"/>
  <c r="I192" i="12" s="1"/>
  <c r="BN441" i="12"/>
  <c r="BN910" i="12"/>
  <c r="BN814" i="12"/>
  <c r="BI256" i="12"/>
  <c r="BI255" i="12" s="1"/>
  <c r="AX11" i="12"/>
  <c r="BC515" i="12"/>
  <c r="BF467" i="12"/>
  <c r="R11" i="12"/>
  <c r="AH226" i="12"/>
  <c r="T467" i="12"/>
  <c r="Y467" i="12" s="1"/>
  <c r="AT62" i="12"/>
  <c r="AW425" i="12"/>
  <c r="AW424" i="12" s="1"/>
  <c r="M515" i="12"/>
  <c r="AY62" i="12"/>
  <c r="AR11" i="12"/>
  <c r="BI454" i="12"/>
  <c r="AZ714" i="12"/>
  <c r="AY714" i="12" s="1"/>
  <c r="BN714" i="12"/>
  <c r="AZ706" i="12"/>
  <c r="AY706" i="12" s="1"/>
  <c r="BN706" i="12"/>
  <c r="AZ718" i="12"/>
  <c r="AY718" i="12" s="1"/>
  <c r="BN718" i="12"/>
  <c r="AL94" i="12"/>
  <c r="AT716" i="12"/>
  <c r="AZ716" i="12"/>
  <c r="AY716" i="12" s="1"/>
  <c r="BN716" i="12"/>
  <c r="AT555" i="12"/>
  <c r="AT554" i="12" s="1"/>
  <c r="AZ708" i="12"/>
  <c r="AY708" i="12" s="1"/>
  <c r="AT708" i="12"/>
  <c r="BN708" i="12"/>
  <c r="AZ712" i="12"/>
  <c r="AY712" i="12" s="1"/>
  <c r="AT712" i="12"/>
  <c r="BN712" i="12"/>
  <c r="Z62" i="12"/>
  <c r="T11" i="12"/>
  <c r="Y70" i="12"/>
  <c r="Y11" i="12" s="1"/>
  <c r="AP13" i="12"/>
  <c r="AP12" i="12" s="1"/>
  <c r="AZ555" i="12"/>
  <c r="AZ554" i="12" s="1"/>
  <c r="T515" i="12"/>
  <c r="Y515" i="12" s="1"/>
  <c r="AY555" i="12"/>
  <c r="AU32" i="12"/>
  <c r="AU31" i="12" s="1"/>
  <c r="BA425" i="12"/>
  <c r="BA424" i="12" s="1"/>
  <c r="BC425" i="12"/>
  <c r="BC424" i="12" s="1"/>
  <c r="AT384" i="12"/>
  <c r="I22" i="8"/>
  <c r="AS515" i="12"/>
  <c r="BB515" i="12"/>
  <c r="BI302" i="12"/>
  <c r="AZ517" i="12"/>
  <c r="AZ516" i="12" s="1"/>
  <c r="BX471" i="12"/>
  <c r="AZ162" i="12"/>
  <c r="AZ161" i="12" s="1"/>
  <c r="AT280" i="12"/>
  <c r="AT279" i="12" s="1"/>
  <c r="AT278" i="12" s="1"/>
  <c r="BN280" i="12"/>
  <c r="AP231" i="12"/>
  <c r="AP230" i="12" s="1"/>
  <c r="AP226" i="12" s="1"/>
  <c r="BI232" i="12"/>
  <c r="BI230" i="12" s="1"/>
  <c r="BI471" i="12"/>
  <c r="AU427" i="12"/>
  <c r="BN428" i="12"/>
  <c r="AT162" i="12"/>
  <c r="AT161" i="12" s="1"/>
  <c r="BI53" i="12"/>
  <c r="BI208" i="12"/>
  <c r="BN1063" i="12"/>
  <c r="AT1063" i="12"/>
  <c r="AY472" i="12"/>
  <c r="AY471" i="12" s="1"/>
  <c r="AN272" i="12"/>
  <c r="AN197" i="12" s="1"/>
  <c r="AN192" i="12" s="1"/>
  <c r="BI516" i="12"/>
  <c r="AU482" i="12"/>
  <c r="BN483" i="12"/>
  <c r="BI46" i="12"/>
  <c r="BI26" i="12"/>
  <c r="BI135" i="12"/>
  <c r="AY484" i="12"/>
  <c r="AY483" i="12" s="1"/>
  <c r="AY482" i="12" s="1"/>
  <c r="AZ483" i="12"/>
  <c r="AZ482" i="12" s="1"/>
  <c r="BI278" i="12"/>
  <c r="BI315" i="12"/>
  <c r="BD272" i="12"/>
  <c r="BD197" i="12" s="1"/>
  <c r="BD192" i="12" s="1"/>
  <c r="AV272" i="12"/>
  <c r="AV197" i="12" s="1"/>
  <c r="AV192" i="12" s="1"/>
  <c r="AU278" i="12"/>
  <c r="BI31" i="12"/>
  <c r="S135" i="12"/>
  <c r="AH467" i="12"/>
  <c r="AD226" i="12"/>
  <c r="AZ44" i="12"/>
  <c r="AY44" i="12" s="1"/>
  <c r="AT41" i="12"/>
  <c r="AY465" i="12"/>
  <c r="AY463" i="12" s="1"/>
  <c r="AZ463" i="12"/>
  <c r="AM515" i="12"/>
  <c r="AU233" i="12"/>
  <c r="BN234" i="12"/>
  <c r="BN529" i="12"/>
  <c r="AT44" i="12"/>
  <c r="T425" i="12"/>
  <c r="J425" i="12"/>
  <c r="J424" i="12" s="1"/>
  <c r="BB425" i="12"/>
  <c r="BB424" i="12" s="1"/>
  <c r="BN258" i="12"/>
  <c r="AU257" i="12"/>
  <c r="AU256" i="12" s="1"/>
  <c r="AU255" i="12" s="1"/>
  <c r="BM161" i="12"/>
  <c r="AL71" i="12"/>
  <c r="AY163" i="12"/>
  <c r="AY162" i="12" s="1"/>
  <c r="AY161" i="12" s="1"/>
  <c r="AT59" i="12"/>
  <c r="BN59" i="12"/>
  <c r="AV425" i="12"/>
  <c r="AV424" i="12" s="1"/>
  <c r="AP32" i="12"/>
  <c r="AP31" i="12" s="1"/>
  <c r="AT55" i="12"/>
  <c r="BN55" i="12"/>
  <c r="AY1111" i="12"/>
  <c r="H7" i="8"/>
  <c r="BN1113" i="12"/>
  <c r="BM1113" i="12"/>
  <c r="BY161" i="12"/>
  <c r="S62" i="12"/>
  <c r="BN209" i="12"/>
  <c r="AP62" i="12"/>
  <c r="V272" i="12"/>
  <c r="V197" i="12" s="1"/>
  <c r="V192" i="12" s="1"/>
  <c r="AH94" i="12"/>
  <c r="Z70" i="12"/>
  <c r="AT135" i="12"/>
  <c r="Z397" i="12"/>
  <c r="AE272" i="12"/>
  <c r="AE197" i="12" s="1"/>
  <c r="AE192" i="12" s="1"/>
  <c r="Z278" i="12"/>
  <c r="AR272" i="12"/>
  <c r="AR197" i="12" s="1"/>
  <c r="AR192" i="12" s="1"/>
  <c r="I425" i="12"/>
  <c r="I424" i="12" s="1"/>
  <c r="BN216" i="12"/>
  <c r="AD397" i="12"/>
  <c r="AO272" i="12"/>
  <c r="AO197" i="12" s="1"/>
  <c r="AO192" i="12" s="1"/>
  <c r="AR425" i="12"/>
  <c r="AR424" i="12" s="1"/>
  <c r="AL62" i="12"/>
  <c r="AP459" i="12"/>
  <c r="AP425" i="12" s="1"/>
  <c r="AP424" i="12" s="1"/>
  <c r="L425" i="12"/>
  <c r="L424" i="12" s="1"/>
  <c r="BF272" i="12"/>
  <c r="BF197" i="12" s="1"/>
  <c r="BF192" i="12" s="1"/>
  <c r="AD62" i="12"/>
  <c r="R272" i="12"/>
  <c r="R197" i="12" s="1"/>
  <c r="R192" i="12" s="1"/>
  <c r="O226" i="12"/>
  <c r="O197" i="12" s="1"/>
  <c r="O192" i="12" s="1"/>
  <c r="N272" i="12"/>
  <c r="N197" i="12" s="1"/>
  <c r="N192" i="12" s="1"/>
  <c r="AY135" i="12"/>
  <c r="S459" i="12"/>
  <c r="S425" i="12" s="1"/>
  <c r="S424" i="12" s="1"/>
  <c r="AY278" i="12"/>
  <c r="AD94" i="12"/>
  <c r="M11" i="12"/>
  <c r="AE425" i="12"/>
  <c r="AE424" i="12" s="1"/>
  <c r="AF425" i="12"/>
  <c r="AF424" i="12" s="1"/>
  <c r="I81" i="8"/>
  <c r="AM397" i="12"/>
  <c r="AM272" i="12" s="1"/>
  <c r="AH278" i="12"/>
  <c r="Z135" i="12"/>
  <c r="J272" i="12"/>
  <c r="J197" i="12" s="1"/>
  <c r="J192" i="12" s="1"/>
  <c r="I64" i="8"/>
  <c r="I61" i="8" s="1"/>
  <c r="BF11" i="12"/>
  <c r="BH191" i="12"/>
  <c r="BH10" i="12" s="1"/>
  <c r="AP397" i="12"/>
  <c r="S397" i="12"/>
  <c r="M272" i="12"/>
  <c r="M197" i="12" s="1"/>
  <c r="M192" i="12" s="1"/>
  <c r="O397" i="12"/>
  <c r="O272" i="12" s="1"/>
  <c r="AP278" i="12"/>
  <c r="Z94" i="12"/>
  <c r="AA272" i="12"/>
  <c r="AA197" i="12" s="1"/>
  <c r="AA192" i="12" s="1"/>
  <c r="T272" i="12"/>
  <c r="N11" i="12"/>
  <c r="BB11" i="12"/>
  <c r="BX339" i="12"/>
  <c r="BY339" i="12" s="1"/>
  <c r="BX338" i="12"/>
  <c r="BY338" i="12" s="1"/>
  <c r="BM216" i="12"/>
  <c r="AH554" i="12"/>
  <c r="AZ472" i="12"/>
  <c r="AZ471" i="12" s="1"/>
  <c r="AX425" i="12"/>
  <c r="AX424" i="12" s="1"/>
  <c r="AW272" i="12"/>
  <c r="AW197" i="12" s="1"/>
  <c r="AW192" i="12" s="1"/>
  <c r="AD384" i="12"/>
  <c r="AH161" i="12"/>
  <c r="S226" i="12"/>
  <c r="AO11" i="12"/>
  <c r="K32" i="12"/>
  <c r="K31" i="12" s="1"/>
  <c r="K11" i="12" s="1"/>
  <c r="AZ45" i="12"/>
  <c r="AY45" i="12" s="1"/>
  <c r="AG515" i="12"/>
  <c r="AS425" i="12"/>
  <c r="AS424" i="12" s="1"/>
  <c r="H272" i="12"/>
  <c r="H197" i="12" s="1"/>
  <c r="H192" i="12" s="1"/>
  <c r="AB272" i="12"/>
  <c r="AB197" i="12" s="1"/>
  <c r="AB192" i="12" s="1"/>
  <c r="AC272" i="12"/>
  <c r="AC197" i="12" s="1"/>
  <c r="AC192" i="12" s="1"/>
  <c r="U272" i="12"/>
  <c r="U197" i="12" s="1"/>
  <c r="U192" i="12" s="1"/>
  <c r="G278" i="12"/>
  <c r="G272" i="12" s="1"/>
  <c r="BG440" i="12"/>
  <c r="BX162" i="12"/>
  <c r="BA11" i="12"/>
  <c r="BN1027" i="12"/>
  <c r="BM1027" i="12"/>
  <c r="BN745" i="12"/>
  <c r="BM745" i="12"/>
  <c r="BE467" i="12"/>
  <c r="BN556" i="12"/>
  <c r="BM556" i="12"/>
  <c r="BM1008" i="12"/>
  <c r="BG1007" i="12"/>
  <c r="BN1008" i="12"/>
  <c r="BM1009" i="12"/>
  <c r="BN1009" i="12"/>
  <c r="BE272" i="12"/>
  <c r="BE197" i="12" s="1"/>
  <c r="BE192" i="12" s="1"/>
  <c r="AK425" i="12"/>
  <c r="AK424" i="12" s="1"/>
  <c r="AM459" i="12"/>
  <c r="AM425" i="12" s="1"/>
  <c r="AM424" i="12" s="1"/>
  <c r="Z467" i="12"/>
  <c r="AL278" i="12"/>
  <c r="S278" i="12"/>
  <c r="AY517" i="12"/>
  <c r="AY516" i="12" s="1"/>
  <c r="AH70" i="12"/>
  <c r="AZ42" i="12"/>
  <c r="AY42" i="12" s="1"/>
  <c r="U515" i="12"/>
  <c r="BE425" i="12"/>
  <c r="BE424" i="12" s="1"/>
  <c r="M425" i="12"/>
  <c r="M424" i="12" s="1"/>
  <c r="BA272" i="12"/>
  <c r="BA197" i="12" s="1"/>
  <c r="BA192" i="12" s="1"/>
  <c r="AF272" i="12"/>
  <c r="AF197" i="12" s="1"/>
  <c r="AF192" i="12" s="1"/>
  <c r="AT472" i="12"/>
  <c r="AT471" i="12" s="1"/>
  <c r="AO425" i="12"/>
  <c r="AO424" i="12" s="1"/>
  <c r="AK272" i="12"/>
  <c r="AK197" i="12" s="1"/>
  <c r="AK192" i="12" s="1"/>
  <c r="BB272" i="12"/>
  <c r="BB197" i="12" s="1"/>
  <c r="BB192" i="12" s="1"/>
  <c r="Z226" i="12"/>
  <c r="Q272" i="12"/>
  <c r="Q197" i="12" s="1"/>
  <c r="Q192" i="12" s="1"/>
  <c r="BC11" i="12"/>
  <c r="AS11" i="12"/>
  <c r="BA467" i="12"/>
  <c r="BM557" i="12"/>
  <c r="BN557" i="12"/>
  <c r="BM1015" i="12"/>
  <c r="BN1015" i="12"/>
  <c r="BM992" i="12"/>
  <c r="BN992" i="12"/>
  <c r="BN744" i="12"/>
  <c r="BM744" i="12"/>
  <c r="R515" i="12"/>
  <c r="AS272" i="12"/>
  <c r="AS197" i="12" s="1"/>
  <c r="AS192" i="12" s="1"/>
  <c r="BN454" i="12"/>
  <c r="BM454" i="12"/>
  <c r="BC467" i="12"/>
  <c r="BM981" i="12"/>
  <c r="BN981" i="12"/>
  <c r="BG727" i="12"/>
  <c r="BX191" i="12" s="1"/>
  <c r="BY45" i="12"/>
  <c r="BZ45" i="12" s="1"/>
  <c r="BY44" i="12"/>
  <c r="BZ44" i="12" s="1"/>
  <c r="BY43" i="12"/>
  <c r="BZ43" i="12" s="1"/>
  <c r="BY41" i="12"/>
  <c r="BZ41" i="12" s="1"/>
  <c r="BY40" i="12"/>
  <c r="BZ40" i="12" s="1"/>
  <c r="BY33" i="12"/>
  <c r="BZ33" i="12" s="1"/>
  <c r="BY39" i="12"/>
  <c r="BZ39" i="12" s="1"/>
  <c r="BY38" i="12"/>
  <c r="BZ38" i="12" s="1"/>
  <c r="BY37" i="12"/>
  <c r="BZ37" i="12" s="1"/>
  <c r="BY36" i="12"/>
  <c r="BZ36" i="12" s="1"/>
  <c r="BY42" i="12"/>
  <c r="BZ42" i="12" s="1"/>
  <c r="BY35" i="12"/>
  <c r="BZ35" i="12" s="1"/>
  <c r="BY34" i="12"/>
  <c r="BZ34" i="12" s="1"/>
  <c r="BY727" i="12"/>
  <c r="BZ727" i="12" s="1"/>
  <c r="O425" i="12"/>
  <c r="O424" i="12" s="1"/>
  <c r="AG272" i="12"/>
  <c r="AG197" i="12" s="1"/>
  <c r="AG192" i="12" s="1"/>
  <c r="S70" i="12"/>
  <c r="BT415" i="12"/>
  <c r="BN416" i="12"/>
  <c r="AJ272" i="12"/>
  <c r="AJ197" i="12" s="1"/>
  <c r="AJ192" i="12" s="1"/>
  <c r="AU506" i="12"/>
  <c r="BN507" i="12"/>
  <c r="BN355" i="12"/>
  <c r="AU161" i="12"/>
  <c r="BX161" i="12" s="1"/>
  <c r="BN162" i="12"/>
  <c r="AZ71" i="12"/>
  <c r="AY80" i="12"/>
  <c r="AU516" i="12"/>
  <c r="BN517" i="12"/>
  <c r="S467" i="12"/>
  <c r="AA425" i="12"/>
  <c r="AA424" i="12" s="1"/>
  <c r="AN425" i="12"/>
  <c r="AN424" i="12" s="1"/>
  <c r="AU554" i="12"/>
  <c r="BN565" i="12"/>
  <c r="AF515" i="12"/>
  <c r="AZ438" i="12"/>
  <c r="AZ437" i="12" s="1"/>
  <c r="AY439" i="12"/>
  <c r="AY438" i="12" s="1"/>
  <c r="AY437" i="12" s="1"/>
  <c r="N425" i="12"/>
  <c r="N424" i="12" s="1"/>
  <c r="BF425" i="12"/>
  <c r="BF424" i="12" s="1"/>
  <c r="AP384" i="12"/>
  <c r="BN316" i="12"/>
  <c r="AU244" i="12"/>
  <c r="BN245" i="12"/>
  <c r="BN563" i="12"/>
  <c r="BM563" i="12"/>
  <c r="AQ31" i="12"/>
  <c r="AQ11" i="12" s="1"/>
  <c r="BM32" i="12"/>
  <c r="AH397" i="12"/>
  <c r="AT226" i="12"/>
  <c r="BX459" i="12"/>
  <c r="BM459" i="12"/>
  <c r="BG62" i="12"/>
  <c r="I15" i="8"/>
  <c r="Y22" i="13" s="1"/>
  <c r="BM63" i="12"/>
  <c r="BN63" i="12"/>
  <c r="BX62" i="12"/>
  <c r="BN448" i="12"/>
  <c r="U425" i="12"/>
  <c r="U424" i="12" s="1"/>
  <c r="BN136" i="12"/>
  <c r="BM136" i="12"/>
  <c r="AY83" i="12"/>
  <c r="AT398" i="12"/>
  <c r="AT397" i="12" s="1"/>
  <c r="O467" i="12"/>
  <c r="BX535" i="12"/>
  <c r="BD515" i="12"/>
  <c r="AC515" i="12"/>
  <c r="AV515" i="12"/>
  <c r="AJ425" i="12"/>
  <c r="AJ424" i="12" s="1"/>
  <c r="AY384" i="12"/>
  <c r="BN1115" i="12"/>
  <c r="BM1115" i="12"/>
  <c r="BM253" i="12"/>
  <c r="BN253" i="12"/>
  <c r="BG272" i="12"/>
  <c r="BX278" i="12"/>
  <c r="BN254" i="12"/>
  <c r="BM254" i="12"/>
  <c r="BQ554" i="12"/>
  <c r="I100" i="8"/>
  <c r="BN555" i="12"/>
  <c r="BM555" i="12"/>
  <c r="BX221" i="12"/>
  <c r="BN1112" i="12"/>
  <c r="BM1112" i="12"/>
  <c r="AM467" i="12"/>
  <c r="AY317" i="12"/>
  <c r="AU459" i="12"/>
  <c r="BN459" i="12" s="1"/>
  <c r="AD70" i="12"/>
  <c r="BM94" i="12"/>
  <c r="BN94" i="12"/>
  <c r="BX94" i="12"/>
  <c r="AL226" i="12"/>
  <c r="BQ526" i="12"/>
  <c r="I98" i="8"/>
  <c r="BN527" i="12"/>
  <c r="BM527" i="12"/>
  <c r="BG252" i="12"/>
  <c r="AI397" i="12"/>
  <c r="AI272" i="12" s="1"/>
  <c r="AZ398" i="12"/>
  <c r="AY399" i="12"/>
  <c r="AY398" i="12" s="1"/>
  <c r="AZ507" i="12"/>
  <c r="AZ506" i="12" s="1"/>
  <c r="AY508" i="12"/>
  <c r="AY507" i="12" s="1"/>
  <c r="AY506" i="12" s="1"/>
  <c r="AY88" i="12"/>
  <c r="AY87" i="12" s="1"/>
  <c r="AZ87" i="12"/>
  <c r="AZ231" i="12"/>
  <c r="AZ230" i="12" s="1"/>
  <c r="AZ226" i="12" s="1"/>
  <c r="AY232" i="12"/>
  <c r="AY231" i="12" s="1"/>
  <c r="AY230" i="12" s="1"/>
  <c r="AY226" i="12" s="1"/>
  <c r="BN237" i="12"/>
  <c r="AU236" i="12"/>
  <c r="AU70" i="12"/>
  <c r="AY419" i="12"/>
  <c r="AY416" i="12" s="1"/>
  <c r="AZ416" i="12"/>
  <c r="BM250" i="12"/>
  <c r="BN250" i="12"/>
  <c r="BN13" i="12"/>
  <c r="BM13" i="12"/>
  <c r="AL397" i="12"/>
  <c r="AT507" i="12"/>
  <c r="AT506" i="12" s="1"/>
  <c r="AU495" i="12"/>
  <c r="BN496" i="12"/>
  <c r="AL467" i="12"/>
  <c r="AZ429" i="12"/>
  <c r="AY430" i="12"/>
  <c r="AY429" i="12" s="1"/>
  <c r="AY426" i="12" s="1"/>
  <c r="AI459" i="12"/>
  <c r="AB425" i="12"/>
  <c r="AB424" i="12" s="1"/>
  <c r="AU302" i="12"/>
  <c r="BN303" i="12"/>
  <c r="AT43" i="12"/>
  <c r="AZ43" i="12"/>
  <c r="AY43" i="12" s="1"/>
  <c r="BN43" i="12"/>
  <c r="AP70" i="12"/>
  <c r="BG248" i="12"/>
  <c r="BN249" i="12"/>
  <c r="BM249" i="12"/>
  <c r="BM354" i="12"/>
  <c r="BX354" i="12"/>
  <c r="AU397" i="12"/>
  <c r="BN398" i="12"/>
  <c r="AP467" i="12"/>
  <c r="AH459" i="12"/>
  <c r="BN222" i="12"/>
  <c r="H53" i="12"/>
  <c r="H11" i="12" s="1"/>
  <c r="BM54" i="12"/>
  <c r="AM226" i="12"/>
  <c r="AM197" i="12" s="1"/>
  <c r="AM192" i="12" s="1"/>
  <c r="AF11" i="11" l="1"/>
  <c r="AV24" i="3"/>
  <c r="AV20" i="3" s="1"/>
  <c r="AV19" i="3" s="1"/>
  <c r="AV18" i="3" s="1"/>
  <c r="AV322" i="4"/>
  <c r="AV321" i="4" s="1"/>
  <c r="AV320" i="4" s="1"/>
  <c r="BE458" i="4"/>
  <c r="BD24" i="3"/>
  <c r="BD20" i="3" s="1"/>
  <c r="BD19" i="3" s="1"/>
  <c r="BD18" i="3" s="1"/>
  <c r="BD8" i="3" s="1"/>
  <c r="BD322" i="4"/>
  <c r="BD321" i="4" s="1"/>
  <c r="BD320" i="4" s="1"/>
  <c r="BD11" i="4" s="1"/>
  <c r="AE11" i="11"/>
  <c r="AV41" i="11"/>
  <c r="AV38" i="11" s="1"/>
  <c r="AV24" i="11" s="1"/>
  <c r="AV12" i="11" s="1"/>
  <c r="AW38" i="11"/>
  <c r="AW24" i="11" s="1"/>
  <c r="AW12" i="11" s="1"/>
  <c r="AR13" i="3"/>
  <c r="AR9" i="3" s="1"/>
  <c r="AR8" i="3" s="1"/>
  <c r="AR12" i="4"/>
  <c r="AI8" i="3"/>
  <c r="BJ927" i="11"/>
  <c r="BD926" i="11"/>
  <c r="BK927" i="11"/>
  <c r="BK662" i="11"/>
  <c r="BJ662" i="11"/>
  <c r="BQ662" i="11"/>
  <c r="AI11" i="4"/>
  <c r="BJ787" i="11"/>
  <c r="BK787" i="11"/>
  <c r="BP787" i="11"/>
  <c r="S458" i="4"/>
  <c r="S11" i="4" s="1"/>
  <c r="AV124" i="4"/>
  <c r="AV112" i="4" s="1"/>
  <c r="AW112" i="4"/>
  <c r="BK845" i="11"/>
  <c r="BJ845" i="11"/>
  <c r="BP845" i="11"/>
  <c r="BD837" i="11"/>
  <c r="AJ11" i="4"/>
  <c r="AM67" i="3"/>
  <c r="AM65" i="3" s="1"/>
  <c r="AM62" i="3" s="1"/>
  <c r="AM32" i="3" s="1"/>
  <c r="AM8" i="3" s="1"/>
  <c r="AM576" i="4"/>
  <c r="AM566" i="4" s="1"/>
  <c r="AQ12" i="4"/>
  <c r="BK298" i="11"/>
  <c r="BJ298" i="11"/>
  <c r="BK77" i="11"/>
  <c r="BJ77" i="11"/>
  <c r="BJ963" i="11"/>
  <c r="AR600" i="11"/>
  <c r="AQ9" i="3"/>
  <c r="AQ32" i="3"/>
  <c r="BK120" i="11"/>
  <c r="BJ120" i="11"/>
  <c r="AM790" i="4"/>
  <c r="AM789" i="4" s="1"/>
  <c r="BK38" i="11"/>
  <c r="AR24" i="11"/>
  <c r="AR12" i="11" s="1"/>
  <c r="BP476" i="11"/>
  <c r="BQ476" i="11" s="1"/>
  <c r="BP469" i="11"/>
  <c r="BQ469" i="11" s="1"/>
  <c r="BP462" i="11"/>
  <c r="BQ462" i="11" s="1"/>
  <c r="BP455" i="11"/>
  <c r="BQ455" i="11" s="1"/>
  <c r="BP454" i="11"/>
  <c r="BQ454" i="11" s="1"/>
  <c r="BP472" i="11"/>
  <c r="BQ472" i="11" s="1"/>
  <c r="BP457" i="11"/>
  <c r="BQ457" i="11" s="1"/>
  <c r="BP463" i="11"/>
  <c r="BQ463" i="11" s="1"/>
  <c r="BP470" i="11"/>
  <c r="BQ470" i="11" s="1"/>
  <c r="BP460" i="11"/>
  <c r="BQ460" i="11" s="1"/>
  <c r="BP468" i="11"/>
  <c r="BQ468" i="11" s="1"/>
  <c r="BP459" i="11"/>
  <c r="BQ459" i="11" s="1"/>
  <c r="BP474" i="11"/>
  <c r="BQ474" i="11" s="1"/>
  <c r="BP467" i="11"/>
  <c r="BQ467" i="11" s="1"/>
  <c r="BP458" i="11"/>
  <c r="BQ458" i="11" s="1"/>
  <c r="BP465" i="11"/>
  <c r="BQ465" i="11" s="1"/>
  <c r="BP456" i="11"/>
  <c r="BQ456" i="11" s="1"/>
  <c r="BP453" i="11"/>
  <c r="BQ453" i="11" s="1"/>
  <c r="BP473" i="11"/>
  <c r="BQ473" i="11" s="1"/>
  <c r="BP471" i="11"/>
  <c r="BQ471" i="11" s="1"/>
  <c r="BP466" i="11"/>
  <c r="BQ466" i="11" s="1"/>
  <c r="BP464" i="11"/>
  <c r="BQ464" i="11" s="1"/>
  <c r="BP461" i="11"/>
  <c r="BQ461" i="11" s="1"/>
  <c r="AQ600" i="11"/>
  <c r="AQ486" i="11" s="1"/>
  <c r="M11" i="4"/>
  <c r="BK856" i="11"/>
  <c r="BJ856" i="11"/>
  <c r="BP856" i="11"/>
  <c r="AQ458" i="4"/>
  <c r="AJ11" i="11"/>
  <c r="AM75" i="3"/>
  <c r="AM74" i="3" s="1"/>
  <c r="BJ419" i="11"/>
  <c r="BK419" i="11"/>
  <c r="BP419" i="11"/>
  <c r="S486" i="11"/>
  <c r="S11" i="11" s="1"/>
  <c r="AR837" i="11"/>
  <c r="AR836" i="11" s="1"/>
  <c r="BK838" i="11"/>
  <c r="AN837" i="11"/>
  <c r="AN836" i="11" s="1"/>
  <c r="BJ838" i="11"/>
  <c r="AI11" i="11"/>
  <c r="F31" i="8"/>
  <c r="F7" i="8" s="1"/>
  <c r="AN486" i="11"/>
  <c r="AN11" i="11" s="1"/>
  <c r="AM459" i="4"/>
  <c r="AM458" i="4" s="1"/>
  <c r="AM11" i="4" s="1"/>
  <c r="BD1057" i="11"/>
  <c r="BK1058" i="11"/>
  <c r="BJ1058" i="11"/>
  <c r="BJ237" i="11"/>
  <c r="BK237" i="11"/>
  <c r="BP237" i="11"/>
  <c r="BK1015" i="11"/>
  <c r="BJ1015" i="11"/>
  <c r="BP1015" i="11"/>
  <c r="BD991" i="11"/>
  <c r="W486" i="11"/>
  <c r="W11" i="11" s="1"/>
  <c r="BJ578" i="11"/>
  <c r="BJ913" i="11"/>
  <c r="BK913" i="11"/>
  <c r="BP913" i="11"/>
  <c r="BJ496" i="11"/>
  <c r="BK496" i="11"/>
  <c r="BD492" i="11"/>
  <c r="AT11" i="11"/>
  <c r="BK608" i="11"/>
  <c r="BB8" i="3"/>
  <c r="BK553" i="11"/>
  <c r="AR549" i="11"/>
  <c r="BD458" i="4"/>
  <c r="AV486" i="11"/>
  <c r="G11" i="11"/>
  <c r="BK607" i="11"/>
  <c r="BJ607" i="11"/>
  <c r="BP607" i="11"/>
  <c r="BD600" i="11"/>
  <c r="AM11" i="11"/>
  <c r="BK317" i="11"/>
  <c r="BJ317" i="11"/>
  <c r="BP317" i="11"/>
  <c r="AF8" i="3"/>
  <c r="BD32" i="3"/>
  <c r="AV32" i="3"/>
  <c r="AJ18" i="3"/>
  <c r="AJ8" i="3" s="1"/>
  <c r="AW486" i="11"/>
  <c r="AI458" i="4"/>
  <c r="BK508" i="11"/>
  <c r="BJ508" i="11"/>
  <c r="AN11" i="4"/>
  <c r="AB486" i="11"/>
  <c r="AB11" i="11" s="1"/>
  <c r="AV458" i="4"/>
  <c r="BJ480" i="11"/>
  <c r="BK480" i="11"/>
  <c r="BK374" i="11"/>
  <c r="BJ374" i="11"/>
  <c r="BD344" i="11"/>
  <c r="BP374" i="11"/>
  <c r="BK1026" i="11"/>
  <c r="BJ1026" i="11"/>
  <c r="BP1026" i="11"/>
  <c r="AR579" i="11"/>
  <c r="BK583" i="11"/>
  <c r="AI486" i="11"/>
  <c r="BJ24" i="11"/>
  <c r="BK24" i="11"/>
  <c r="BP24" i="11"/>
  <c r="AQ38" i="11"/>
  <c r="AQ24" i="11" s="1"/>
  <c r="AQ12" i="11" s="1"/>
  <c r="AQ11" i="11" s="1"/>
  <c r="BK544" i="11"/>
  <c r="BJ544" i="11"/>
  <c r="BD542" i="11"/>
  <c r="AR458" i="4"/>
  <c r="AA11" i="11"/>
  <c r="T10" i="13"/>
  <c r="S9" i="13"/>
  <c r="T9" i="13" s="1"/>
  <c r="G17" i="8"/>
  <c r="K17" i="8" s="1"/>
  <c r="K18" i="8"/>
  <c r="D10" i="13"/>
  <c r="E13" i="13"/>
  <c r="AZ427" i="12"/>
  <c r="BI226" i="12"/>
  <c r="Y256" i="12"/>
  <c r="AY554" i="12"/>
  <c r="AY515" i="12" s="1"/>
  <c r="AZ426" i="12"/>
  <c r="I20" i="6"/>
  <c r="O13" i="8"/>
  <c r="I77" i="8"/>
  <c r="I74" i="8" s="1"/>
  <c r="I73" i="8" s="1"/>
  <c r="K74" i="8"/>
  <c r="G73" i="8"/>
  <c r="BJ575" i="11"/>
  <c r="BD574" i="11"/>
  <c r="BK575" i="11"/>
  <c r="BD570" i="11"/>
  <c r="BJ571" i="11"/>
  <c r="BK571" i="11"/>
  <c r="BI211" i="12"/>
  <c r="AP197" i="12"/>
  <c r="AP192" i="12" s="1"/>
  <c r="AQ197" i="12"/>
  <c r="AQ192" i="12" s="1"/>
  <c r="AQ191" i="12" s="1"/>
  <c r="AH197" i="12"/>
  <c r="AH192" i="12" s="1"/>
  <c r="AY316" i="12"/>
  <c r="AY315" i="12" s="1"/>
  <c r="BX215" i="12"/>
  <c r="G197" i="12"/>
  <c r="G192" i="12" s="1"/>
  <c r="G191" i="12" s="1"/>
  <c r="AT22" i="12"/>
  <c r="AT21" i="12" s="1"/>
  <c r="AW191" i="12"/>
  <c r="AW111" i="12" s="1"/>
  <c r="AW93" i="12" s="1"/>
  <c r="AW92" i="12" s="1"/>
  <c r="AW91" i="12" s="1"/>
  <c r="AW10" i="12" s="1"/>
  <c r="AP515" i="12"/>
  <c r="Z515" i="12"/>
  <c r="BX440" i="12"/>
  <c r="BQ440" i="12"/>
  <c r="AI425" i="12"/>
  <c r="AI424" i="12" s="1"/>
  <c r="AI197" i="12" s="1"/>
  <c r="AI192" i="12" s="1"/>
  <c r="AT70" i="12"/>
  <c r="AI515" i="12"/>
  <c r="AY459" i="12"/>
  <c r="AY425" i="12" s="1"/>
  <c r="AY424" i="12" s="1"/>
  <c r="L191" i="12"/>
  <c r="I191" i="12"/>
  <c r="AL425" i="12"/>
  <c r="AL424" i="12" s="1"/>
  <c r="P191" i="12"/>
  <c r="AN191" i="12"/>
  <c r="S515" i="12"/>
  <c r="AX191" i="12"/>
  <c r="AV191" i="12"/>
  <c r="Q191" i="12"/>
  <c r="V191" i="12"/>
  <c r="AZ459" i="12"/>
  <c r="AZ515" i="12"/>
  <c r="AH11" i="12"/>
  <c r="J191" i="12"/>
  <c r="K191" i="12"/>
  <c r="BN32" i="12"/>
  <c r="H191" i="12"/>
  <c r="H111" i="12" s="1"/>
  <c r="H93" i="12" s="1"/>
  <c r="H92" i="12" s="1"/>
  <c r="H91" i="12" s="1"/>
  <c r="AT467" i="12"/>
  <c r="BC191" i="12"/>
  <c r="BD191" i="12"/>
  <c r="AY467" i="12"/>
  <c r="BX11" i="12"/>
  <c r="BX10" i="12"/>
  <c r="AU53" i="12"/>
  <c r="AU11" i="12" s="1"/>
  <c r="BI215" i="12"/>
  <c r="BI213" i="12" s="1"/>
  <c r="AL70" i="12"/>
  <c r="AL11" i="12" s="1"/>
  <c r="BI273" i="12"/>
  <c r="AT32" i="12"/>
  <c r="AT31" i="12" s="1"/>
  <c r="AD11" i="12"/>
  <c r="AZ22" i="12"/>
  <c r="AZ21" i="12" s="1"/>
  <c r="AS191" i="12"/>
  <c r="Z11" i="12"/>
  <c r="AR191" i="12"/>
  <c r="Y272" i="12"/>
  <c r="T424" i="12"/>
  <c r="Y424" i="12" s="1"/>
  <c r="Y425" i="12"/>
  <c r="BI515" i="12"/>
  <c r="BI487" i="12" s="1"/>
  <c r="BI467" i="12" s="1"/>
  <c r="AF191" i="12"/>
  <c r="AH515" i="12"/>
  <c r="AD515" i="12"/>
  <c r="BB191" i="12"/>
  <c r="AY32" i="12"/>
  <c r="AY31" i="12" s="1"/>
  <c r="AU467" i="12"/>
  <c r="AE191" i="12"/>
  <c r="AB191" i="12"/>
  <c r="AL272" i="12"/>
  <c r="AL197" i="12" s="1"/>
  <c r="AL192" i="12" s="1"/>
  <c r="AT515" i="12"/>
  <c r="AK191" i="12"/>
  <c r="M191" i="12"/>
  <c r="BN427" i="12"/>
  <c r="AU426" i="12"/>
  <c r="AU425" i="12" s="1"/>
  <c r="AU424" i="12" s="1"/>
  <c r="AZ467" i="12"/>
  <c r="AT272" i="12"/>
  <c r="AT197" i="12" s="1"/>
  <c r="AT192" i="12" s="1"/>
  <c r="N191" i="12"/>
  <c r="S11" i="12"/>
  <c r="AO191" i="12"/>
  <c r="AU515" i="12"/>
  <c r="AT54" i="12"/>
  <c r="AT53" i="12" s="1"/>
  <c r="AZ70" i="12"/>
  <c r="BA191" i="12"/>
  <c r="AM191" i="12"/>
  <c r="AG191" i="12"/>
  <c r="Z272" i="12"/>
  <c r="Z197" i="12" s="1"/>
  <c r="Z192" i="12" s="1"/>
  <c r="BQ184" i="12"/>
  <c r="BQ180" i="12"/>
  <c r="BQ1111" i="12"/>
  <c r="BQ173" i="12"/>
  <c r="BQ169" i="12"/>
  <c r="BQ165" i="12"/>
  <c r="BQ179" i="12"/>
  <c r="BQ176" i="12"/>
  <c r="BQ172" i="12"/>
  <c r="BQ168" i="12"/>
  <c r="BQ164" i="12"/>
  <c r="BQ182" i="12"/>
  <c r="BQ178" i="12"/>
  <c r="BQ175" i="12"/>
  <c r="BQ171" i="12"/>
  <c r="BQ167" i="12"/>
  <c r="BQ163" i="12"/>
  <c r="BQ181" i="12"/>
  <c r="BQ177" i="12"/>
  <c r="BQ174" i="12"/>
  <c r="BQ170" i="12"/>
  <c r="BQ166" i="12"/>
  <c r="BQ183" i="12"/>
  <c r="U191" i="12"/>
  <c r="AA191" i="12"/>
  <c r="BE191" i="12"/>
  <c r="AD272" i="12"/>
  <c r="AD197" i="12" s="1"/>
  <c r="AD192" i="12" s="1"/>
  <c r="BF191" i="12"/>
  <c r="BX554" i="12"/>
  <c r="AP272" i="12"/>
  <c r="AP11" i="12"/>
  <c r="S272" i="12"/>
  <c r="S197" i="12" s="1"/>
  <c r="S192" i="12" s="1"/>
  <c r="R191" i="12"/>
  <c r="O191" i="12"/>
  <c r="AU226" i="12"/>
  <c r="AU197" i="12" s="1"/>
  <c r="AU192" i="12" s="1"/>
  <c r="I96" i="8"/>
  <c r="AH272" i="12"/>
  <c r="AC191" i="12"/>
  <c r="BM1007" i="12"/>
  <c r="BN1007" i="12"/>
  <c r="BX182" i="12"/>
  <c r="BY182" i="12" s="1"/>
  <c r="BX180" i="12"/>
  <c r="BY180" i="12" s="1"/>
  <c r="BX179" i="12"/>
  <c r="BY179" i="12" s="1"/>
  <c r="BX169" i="12"/>
  <c r="BY169" i="12" s="1"/>
  <c r="BX168" i="12"/>
  <c r="BY168" i="12" s="1"/>
  <c r="BX167" i="12"/>
  <c r="BY167" i="12" s="1"/>
  <c r="BX1111" i="12"/>
  <c r="BY1111" i="12" s="1"/>
  <c r="BX176" i="12"/>
  <c r="BY176" i="12" s="1"/>
  <c r="BX852" i="12"/>
  <c r="BY852" i="12" s="1"/>
  <c r="BX173" i="12"/>
  <c r="BY173" i="12" s="1"/>
  <c r="BX172" i="12"/>
  <c r="BY172" i="12" s="1"/>
  <c r="BX171" i="12"/>
  <c r="BY171" i="12" s="1"/>
  <c r="BX165" i="12"/>
  <c r="BY165" i="12" s="1"/>
  <c r="BX164" i="12"/>
  <c r="BY164" i="12" s="1"/>
  <c r="BX163" i="12"/>
  <c r="BY163" i="12" s="1"/>
  <c r="BX178" i="12"/>
  <c r="BY178" i="12" s="1"/>
  <c r="BX181" i="12"/>
  <c r="BY181" i="12" s="1"/>
  <c r="BX166" i="12"/>
  <c r="BY166" i="12" s="1"/>
  <c r="BX177" i="12"/>
  <c r="BY177" i="12" s="1"/>
  <c r="BX175" i="12"/>
  <c r="BY175" i="12" s="1"/>
  <c r="BX174" i="12"/>
  <c r="BY174" i="12" s="1"/>
  <c r="BX184" i="12"/>
  <c r="BY184" i="12" s="1"/>
  <c r="BX170" i="12"/>
  <c r="BY170" i="12" s="1"/>
  <c r="BG425" i="12"/>
  <c r="BG424" i="12" s="1"/>
  <c r="BM80" i="12"/>
  <c r="BN80" i="12"/>
  <c r="BG71" i="12"/>
  <c r="AJ191" i="12"/>
  <c r="BN727" i="12"/>
  <c r="BM727" i="12"/>
  <c r="BN83" i="12"/>
  <c r="BM83" i="12"/>
  <c r="AH425" i="12"/>
  <c r="AH424" i="12" s="1"/>
  <c r="AY71" i="12"/>
  <c r="AY70" i="12" s="1"/>
  <c r="BG247" i="12"/>
  <c r="I51" i="8"/>
  <c r="O15" i="8" s="1"/>
  <c r="BN248" i="12"/>
  <c r="BM248" i="12"/>
  <c r="AZ32" i="12"/>
  <c r="AZ31" i="12" s="1"/>
  <c r="AY397" i="12"/>
  <c r="BN302" i="12"/>
  <c r="AU272" i="12"/>
  <c r="AZ397" i="12"/>
  <c r="AZ272" i="12" s="1"/>
  <c r="AZ197" i="12" s="1"/>
  <c r="AZ192" i="12" s="1"/>
  <c r="BX17" i="12"/>
  <c r="BG251" i="12"/>
  <c r="I52" i="8"/>
  <c r="BN252" i="12"/>
  <c r="BM252" i="12"/>
  <c r="BX526" i="12"/>
  <c r="BD541" i="11" l="1"/>
  <c r="BK542" i="11"/>
  <c r="BJ542" i="11"/>
  <c r="BJ600" i="11"/>
  <c r="BK600" i="11"/>
  <c r="AQ8" i="3"/>
  <c r="BK837" i="11"/>
  <c r="BJ837" i="11"/>
  <c r="BD836" i="11"/>
  <c r="BJ991" i="11"/>
  <c r="BK991" i="11"/>
  <c r="BK492" i="11"/>
  <c r="BJ492" i="11"/>
  <c r="BP492" i="11"/>
  <c r="BD487" i="11"/>
  <c r="BD343" i="11"/>
  <c r="BK344" i="11"/>
  <c r="BJ344" i="11"/>
  <c r="BK926" i="11"/>
  <c r="BJ926" i="11"/>
  <c r="BD925" i="11"/>
  <c r="AW13" i="3"/>
  <c r="AW9" i="3" s="1"/>
  <c r="AW8" i="3" s="1"/>
  <c r="AW12" i="4"/>
  <c r="AW11" i="4" s="1"/>
  <c r="AV13" i="3"/>
  <c r="AV9" i="3" s="1"/>
  <c r="AV8" i="3" s="1"/>
  <c r="AV12" i="4"/>
  <c r="AV11" i="4" s="1"/>
  <c r="AR11" i="4"/>
  <c r="BK1057" i="11"/>
  <c r="BJ1057" i="11"/>
  <c r="BP1057" i="11"/>
  <c r="AQ11" i="4"/>
  <c r="AW11" i="11"/>
  <c r="AR578" i="11"/>
  <c r="BK578" i="11" s="1"/>
  <c r="BK579" i="11"/>
  <c r="AV11" i="11"/>
  <c r="D9" i="13"/>
  <c r="E9" i="13" s="1"/>
  <c r="E10" i="13"/>
  <c r="BI202" i="12"/>
  <c r="AZ425" i="12"/>
  <c r="AZ424" i="12" s="1"/>
  <c r="AZ191" i="12" s="1"/>
  <c r="AZ111" i="12" s="1"/>
  <c r="AZ93" i="12" s="1"/>
  <c r="AZ92" i="12" s="1"/>
  <c r="AZ91" i="12" s="1"/>
  <c r="K73" i="8"/>
  <c r="K31" i="8" s="1"/>
  <c r="G31" i="8"/>
  <c r="G7" i="8" s="1"/>
  <c r="BJ570" i="11"/>
  <c r="BK570" i="11"/>
  <c r="BD549" i="11"/>
  <c r="BJ574" i="11"/>
  <c r="BK574" i="11"/>
  <c r="AI191" i="12"/>
  <c r="AP191" i="12"/>
  <c r="Z191" i="12"/>
  <c r="Z111" i="12" s="1"/>
  <c r="Z93" i="12" s="1"/>
  <c r="Z92" i="12" s="1"/>
  <c r="Z91" i="12" s="1"/>
  <c r="Z10" i="12" s="1"/>
  <c r="AY272" i="12"/>
  <c r="AY197" i="12" s="1"/>
  <c r="AY192" i="12" s="1"/>
  <c r="AY191" i="12" s="1"/>
  <c r="AY111" i="12" s="1"/>
  <c r="AY93" i="12" s="1"/>
  <c r="AY92" i="12" s="1"/>
  <c r="AY91" i="12" s="1"/>
  <c r="H10" i="12"/>
  <c r="R111" i="12"/>
  <c r="R93" i="12" s="1"/>
  <c r="R92" i="12" s="1"/>
  <c r="R91" i="12" s="1"/>
  <c r="R10" i="12" s="1"/>
  <c r="AG111" i="12"/>
  <c r="AG93" i="12" s="1"/>
  <c r="AG92" i="12" s="1"/>
  <c r="AG91" i="12" s="1"/>
  <c r="AG10" i="12" s="1"/>
  <c r="BD111" i="12"/>
  <c r="BD93" i="12" s="1"/>
  <c r="BD92" i="12" s="1"/>
  <c r="BD91" i="12" s="1"/>
  <c r="BD10" i="12" s="1"/>
  <c r="AX111" i="12"/>
  <c r="AX93" i="12" s="1"/>
  <c r="AX92" i="12" s="1"/>
  <c r="AX91" i="12" s="1"/>
  <c r="AX10" i="12" s="1"/>
  <c r="J111" i="12"/>
  <c r="J93" i="12" s="1"/>
  <c r="J92" i="12" s="1"/>
  <c r="J91" i="12" s="1"/>
  <c r="J10" i="12" s="1"/>
  <c r="V111" i="12"/>
  <c r="V93" i="12" s="1"/>
  <c r="V92" i="12" s="1"/>
  <c r="V91" i="12" s="1"/>
  <c r="V10" i="12" s="1"/>
  <c r="I111" i="12"/>
  <c r="I93" i="12" s="1"/>
  <c r="I92" i="12" s="1"/>
  <c r="I91" i="12" s="1"/>
  <c r="I10" i="12" s="1"/>
  <c r="BC111" i="12"/>
  <c r="BC93" i="12" s="1"/>
  <c r="BC92" i="12" s="1"/>
  <c r="BC91" i="12" s="1"/>
  <c r="BC10" i="12" s="1"/>
  <c r="AQ111" i="12"/>
  <c r="AQ93" i="12" s="1"/>
  <c r="AQ92" i="12" s="1"/>
  <c r="AQ91" i="12" s="1"/>
  <c r="AQ10" i="12" s="1"/>
  <c r="Q111" i="12"/>
  <c r="Q93" i="12" s="1"/>
  <c r="Q92" i="12" s="1"/>
  <c r="Q91" i="12" s="1"/>
  <c r="Q10" i="12" s="1"/>
  <c r="AN111" i="12"/>
  <c r="AN93" i="12" s="1"/>
  <c r="AN92" i="12" s="1"/>
  <c r="AN91" i="12" s="1"/>
  <c r="AN10" i="12" s="1"/>
  <c r="L111" i="12"/>
  <c r="L93" i="12" s="1"/>
  <c r="L92" i="12" s="1"/>
  <c r="L91" i="12" s="1"/>
  <c r="L10" i="12" s="1"/>
  <c r="AJ111" i="12"/>
  <c r="AJ93" i="12" s="1"/>
  <c r="AJ92" i="12" s="1"/>
  <c r="AJ91" i="12" s="1"/>
  <c r="AJ10" i="12" s="1"/>
  <c r="BE111" i="12"/>
  <c r="BE93" i="12" s="1"/>
  <c r="BE92" i="12" s="1"/>
  <c r="BE91" i="12" s="1"/>
  <c r="BE10" i="12" s="1"/>
  <c r="AM111" i="12"/>
  <c r="AM93" i="12" s="1"/>
  <c r="AM92" i="12" s="1"/>
  <c r="AM91" i="12" s="1"/>
  <c r="AM10" i="12" s="1"/>
  <c r="N111" i="12"/>
  <c r="N93" i="12" s="1"/>
  <c r="N92" i="12" s="1"/>
  <c r="N91" i="12" s="1"/>
  <c r="N10" i="12" s="1"/>
  <c r="M111" i="12"/>
  <c r="M93" i="12" s="1"/>
  <c r="M92" i="12" s="1"/>
  <c r="M91" i="12" s="1"/>
  <c r="M10" i="12" s="1"/>
  <c r="AB111" i="12"/>
  <c r="AB93" i="12" s="1"/>
  <c r="AB92" i="12" s="1"/>
  <c r="AB91" i="12" s="1"/>
  <c r="AB10" i="12" s="1"/>
  <c r="AF111" i="12"/>
  <c r="AF93" i="12" s="1"/>
  <c r="AF92" i="12" s="1"/>
  <c r="AF91" i="12" s="1"/>
  <c r="AF10" i="12" s="1"/>
  <c r="AI111" i="12"/>
  <c r="AI93" i="12" s="1"/>
  <c r="AI92" i="12" s="1"/>
  <c r="AI91" i="12" s="1"/>
  <c r="AI10" i="12" s="1"/>
  <c r="AA111" i="12"/>
  <c r="AA93" i="12" s="1"/>
  <c r="AA92" i="12" s="1"/>
  <c r="AA91" i="12" s="1"/>
  <c r="AA10" i="12" s="1"/>
  <c r="BA111" i="12"/>
  <c r="BA93" i="12" s="1"/>
  <c r="BA92" i="12" s="1"/>
  <c r="BA91" i="12" s="1"/>
  <c r="BA10" i="12" s="1"/>
  <c r="AO111" i="12"/>
  <c r="AO93" i="12" s="1"/>
  <c r="AO92" i="12" s="1"/>
  <c r="AO91" i="12" s="1"/>
  <c r="AO10" i="12" s="1"/>
  <c r="AK111" i="12"/>
  <c r="AK93" i="12" s="1"/>
  <c r="AK92" i="12" s="1"/>
  <c r="AK91" i="12" s="1"/>
  <c r="AK10" i="12" s="1"/>
  <c r="AE111" i="12"/>
  <c r="AE93" i="12" s="1"/>
  <c r="AE92" i="12" s="1"/>
  <c r="AE91" i="12" s="1"/>
  <c r="AE10" i="12" s="1"/>
  <c r="BB111" i="12"/>
  <c r="BB93" i="12" s="1"/>
  <c r="BB92" i="12" s="1"/>
  <c r="BB91" i="12" s="1"/>
  <c r="BB10" i="12" s="1"/>
  <c r="AS111" i="12"/>
  <c r="AS93" i="12" s="1"/>
  <c r="AS92" i="12" s="1"/>
  <c r="AS91" i="12" s="1"/>
  <c r="AS10" i="12" s="1"/>
  <c r="AC111" i="12"/>
  <c r="AC93" i="12" s="1"/>
  <c r="AC92" i="12" s="1"/>
  <c r="AC91" i="12" s="1"/>
  <c r="AC10" i="12" s="1"/>
  <c r="O111" i="12"/>
  <c r="O93" i="12" s="1"/>
  <c r="O92" i="12" s="1"/>
  <c r="O91" i="12" s="1"/>
  <c r="O10" i="12" s="1"/>
  <c r="BF111" i="12"/>
  <c r="BF93" i="12" s="1"/>
  <c r="BF92" i="12" s="1"/>
  <c r="BF91" i="12" s="1"/>
  <c r="BF10" i="12" s="1"/>
  <c r="U111" i="12"/>
  <c r="U93" i="12" s="1"/>
  <c r="U92" i="12" s="1"/>
  <c r="U91" i="12" s="1"/>
  <c r="U10" i="12" s="1"/>
  <c r="G111" i="12"/>
  <c r="G93" i="12" s="1"/>
  <c r="G92" i="12" s="1"/>
  <c r="G91" i="12" s="1"/>
  <c r="G10" i="12" s="1"/>
  <c r="AR111" i="12"/>
  <c r="AR93" i="12" s="1"/>
  <c r="AR92" i="12" s="1"/>
  <c r="AR91" i="12" s="1"/>
  <c r="AR10" i="12" s="1"/>
  <c r="K111" i="12"/>
  <c r="K93" i="12" s="1"/>
  <c r="K92" i="12" s="1"/>
  <c r="K91" i="12" s="1"/>
  <c r="K10" i="12" s="1"/>
  <c r="AV111" i="12"/>
  <c r="AV93" i="12" s="1"/>
  <c r="AV92" i="12" s="1"/>
  <c r="AV91" i="12" s="1"/>
  <c r="AV10" i="12" s="1"/>
  <c r="P111" i="12"/>
  <c r="P93" i="12" s="1"/>
  <c r="P92" i="12" s="1"/>
  <c r="P91" i="12" s="1"/>
  <c r="P10" i="12" s="1"/>
  <c r="AL191" i="12"/>
  <c r="S191" i="12"/>
  <c r="AT11" i="12"/>
  <c r="AZ11" i="12"/>
  <c r="AD191" i="12"/>
  <c r="AY11" i="12"/>
  <c r="BI459" i="12"/>
  <c r="BI447" i="12" s="1"/>
  <c r="BI437" i="12" s="1"/>
  <c r="BI432" i="12" s="1"/>
  <c r="BI426" i="12" s="1"/>
  <c r="BI191" i="12"/>
  <c r="BI161" i="12" s="1"/>
  <c r="BI111" i="12" s="1"/>
  <c r="BI94" i="12" s="1"/>
  <c r="BI93" i="12" s="1"/>
  <c r="BI92" i="12" s="1"/>
  <c r="BI91" i="12" s="1"/>
  <c r="BI70" i="12" s="1"/>
  <c r="AT191" i="12"/>
  <c r="AT111" i="12" s="1"/>
  <c r="AT93" i="12" s="1"/>
  <c r="AT92" i="12" s="1"/>
  <c r="AT91" i="12" s="1"/>
  <c r="BQ162" i="12"/>
  <c r="BQ161" i="12" s="1"/>
  <c r="AU191" i="12"/>
  <c r="AH191" i="12"/>
  <c r="I16" i="8"/>
  <c r="Y23" i="13" s="1"/>
  <c r="BN71" i="12"/>
  <c r="BM71" i="12"/>
  <c r="BG70" i="12"/>
  <c r="BG226" i="12"/>
  <c r="I44" i="8"/>
  <c r="BJ925" i="11" l="1"/>
  <c r="BK925" i="11"/>
  <c r="BP925" i="11"/>
  <c r="BD893" i="11"/>
  <c r="BJ836" i="11"/>
  <c r="BK836" i="11"/>
  <c r="AR486" i="11"/>
  <c r="AR11" i="11" s="1"/>
  <c r="BD342" i="11"/>
  <c r="BK343" i="11"/>
  <c r="BJ343" i="11"/>
  <c r="BK487" i="11"/>
  <c r="BJ487" i="11"/>
  <c r="BK541" i="11"/>
  <c r="BJ541" i="11"/>
  <c r="BP541" i="11"/>
  <c r="O16" i="8"/>
  <c r="I8" i="8"/>
  <c r="BK549" i="11"/>
  <c r="BJ549" i="11"/>
  <c r="BD486" i="11"/>
  <c r="K7" i="8"/>
  <c r="O31" i="8"/>
  <c r="P31" i="8" s="1"/>
  <c r="I21" i="6"/>
  <c r="AP111" i="12"/>
  <c r="AP93" i="12" s="1"/>
  <c r="AP92" i="12" s="1"/>
  <c r="AP91" i="12" s="1"/>
  <c r="AP10" i="12" s="1"/>
  <c r="T197" i="12"/>
  <c r="AU111" i="12"/>
  <c r="AU93" i="12" s="1"/>
  <c r="AU92" i="12" s="1"/>
  <c r="AU91" i="12" s="1"/>
  <c r="AU10" i="12" s="1"/>
  <c r="S111" i="12"/>
  <c r="S93" i="12" s="1"/>
  <c r="S92" i="12" s="1"/>
  <c r="S91" i="12" s="1"/>
  <c r="S10" i="12" s="1"/>
  <c r="AH111" i="12"/>
  <c r="AH93" i="12" s="1"/>
  <c r="AH92" i="12" s="1"/>
  <c r="AH91" i="12" s="1"/>
  <c r="AH10" i="12" s="1"/>
  <c r="T111" i="12"/>
  <c r="AD111" i="12"/>
  <c r="AD93" i="12" s="1"/>
  <c r="AD92" i="12" s="1"/>
  <c r="AD91" i="12" s="1"/>
  <c r="AD10" i="12" s="1"/>
  <c r="AL111" i="12"/>
  <c r="AL93" i="12" s="1"/>
  <c r="AL92" i="12" s="1"/>
  <c r="AL91" i="12" s="1"/>
  <c r="AL10" i="12" s="1"/>
  <c r="AZ10" i="12"/>
  <c r="AT10" i="12"/>
  <c r="AY10" i="12"/>
  <c r="BX70" i="12"/>
  <c r="BG11" i="12"/>
  <c r="BJ893" i="11" l="1"/>
  <c r="BK893" i="11"/>
  <c r="BU342" i="11"/>
  <c r="BJ342" i="11"/>
  <c r="BK342" i="11"/>
  <c r="BU486" i="11"/>
  <c r="BD11" i="11"/>
  <c r="BU11" i="11" s="1"/>
  <c r="BJ486" i="11"/>
  <c r="BK486" i="11"/>
  <c r="P32" i="8"/>
  <c r="Q32" i="8" s="1"/>
  <c r="P33" i="8"/>
  <c r="Q33" i="8" s="1"/>
  <c r="I37" i="8"/>
  <c r="AA17" i="13" s="1"/>
  <c r="BN198" i="12"/>
  <c r="BM198" i="12"/>
  <c r="BG197" i="12"/>
  <c r="Y197" i="12"/>
  <c r="T192" i="12"/>
  <c r="Y111" i="12"/>
  <c r="T93" i="12"/>
  <c r="BM112" i="12"/>
  <c r="BG111" i="12"/>
  <c r="BN112" i="12"/>
  <c r="I21" i="8"/>
  <c r="I35" i="8" l="1"/>
  <c r="I32" i="8" s="1"/>
  <c r="I31" i="8" s="1"/>
  <c r="O10" i="8"/>
  <c r="I19" i="8"/>
  <c r="I18" i="8" s="1"/>
  <c r="I17" i="8" s="1"/>
  <c r="O14" i="8"/>
  <c r="K15" i="6"/>
  <c r="BX197" i="12"/>
  <c r="BG192" i="12"/>
  <c r="Y192" i="12"/>
  <c r="T191" i="12"/>
  <c r="Y191" i="12" s="1"/>
  <c r="T92" i="12"/>
  <c r="Y93" i="12"/>
  <c r="BX111" i="12"/>
  <c r="BG93" i="12"/>
  <c r="I7" i="8" l="1"/>
  <c r="O8" i="8"/>
  <c r="BG92" i="12"/>
  <c r="BN93" i="12"/>
  <c r="BM93" i="12"/>
  <c r="T91" i="12"/>
  <c r="Y92" i="12"/>
  <c r="Y91" i="12" l="1"/>
  <c r="Y10" i="12" s="1"/>
  <c r="T10" i="12"/>
  <c r="BN92" i="12"/>
  <c r="BG91" i="12"/>
  <c r="BM92" i="12"/>
  <c r="BN91" i="12" l="1"/>
  <c r="CC91" i="12"/>
  <c r="BM91" i="12"/>
  <c r="CA10" i="12"/>
  <c r="CB10" i="12" s="1"/>
  <c r="CA11" i="12"/>
  <c r="CB11" i="12" s="1"/>
  <c r="CC11" i="12" s="1"/>
  <c r="CA191" i="12"/>
  <c r="CB191" i="12" s="1"/>
  <c r="BG516" i="12" l="1"/>
  <c r="BQ516" i="12" s="1"/>
  <c r="P12" i="8"/>
  <c r="P8" i="8" s="1"/>
  <c r="BG515" i="12" l="1"/>
  <c r="BG191" i="12" s="1"/>
  <c r="BG10" i="12" s="1"/>
  <c r="CC10" i="12" s="1"/>
  <c r="BX516" i="12"/>
  <c r="J96" i="8"/>
  <c r="J31" i="8" s="1"/>
  <c r="J7" i="8" s="1"/>
  <c r="M7" i="8" s="1"/>
  <c r="CC191" i="12" l="1"/>
</calcChain>
</file>

<file path=xl/comments1.xml><?xml version="1.0" encoding="utf-8"?>
<comments xmlns="http://schemas.openxmlformats.org/spreadsheetml/2006/main">
  <authors>
    <author>dell</author>
    <author>BINH</author>
    <author>ADMIN</author>
  </authors>
  <commentList>
    <comment ref="I299" authorId="0">
      <text>
        <r>
          <rPr>
            <b/>
            <sz val="9"/>
            <color indexed="81"/>
            <rFont val="Tahoma"/>
            <family val="2"/>
          </rPr>
          <t>dell:</t>
        </r>
        <r>
          <rPr>
            <sz val="9"/>
            <color indexed="81"/>
            <rFont val="Tahoma"/>
            <family val="2"/>
          </rPr>
          <t xml:space="preserve">
LG NSĐP</t>
        </r>
      </text>
    </comment>
    <comment ref="I301" authorId="1">
      <text>
        <r>
          <rPr>
            <b/>
            <sz val="9"/>
            <color indexed="81"/>
            <rFont val="Tahoma"/>
            <family val="2"/>
          </rPr>
          <t>BINH:</t>
        </r>
        <r>
          <rPr>
            <sz val="9"/>
            <color indexed="81"/>
            <rFont val="Tahoma"/>
            <family val="2"/>
          </rPr>
          <t xml:space="preserve">
Bắt buộc LG</t>
        </r>
      </text>
    </comment>
    <comment ref="I302" authorId="1">
      <text>
        <r>
          <rPr>
            <b/>
            <sz val="9"/>
            <color indexed="81"/>
            <rFont val="Tahoma"/>
            <family val="2"/>
          </rPr>
          <t>BINH:</t>
        </r>
        <r>
          <rPr>
            <sz val="9"/>
            <color indexed="81"/>
            <rFont val="Tahoma"/>
            <family val="2"/>
          </rPr>
          <t xml:space="preserve">
Bắt buộc LG</t>
        </r>
      </text>
    </comment>
    <comment ref="G303" authorId="0">
      <text>
        <r>
          <rPr>
            <b/>
            <sz val="9"/>
            <color indexed="81"/>
            <rFont val="Tahoma"/>
            <family val="2"/>
          </rPr>
          <t>dell:</t>
        </r>
        <r>
          <rPr>
            <sz val="9"/>
            <color indexed="81"/>
            <rFont val="Tahoma"/>
            <family val="2"/>
          </rPr>
          <t xml:space="preserve">
Giảm TMĐT</t>
        </r>
      </text>
    </comment>
    <comment ref="I305" authorId="1">
      <text>
        <r>
          <rPr>
            <b/>
            <sz val="9"/>
            <color indexed="81"/>
            <rFont val="Tahoma"/>
            <family val="2"/>
          </rPr>
          <t>BINH:</t>
        </r>
        <r>
          <rPr>
            <sz val="9"/>
            <color indexed="81"/>
            <rFont val="Tahoma"/>
            <family val="2"/>
          </rPr>
          <t xml:space="preserve">
Bắt buộc LG</t>
        </r>
      </text>
    </comment>
    <comment ref="G306" authorId="0">
      <text>
        <r>
          <rPr>
            <b/>
            <sz val="9"/>
            <color indexed="81"/>
            <rFont val="Tahoma"/>
            <family val="2"/>
          </rPr>
          <t>dell:</t>
        </r>
        <r>
          <rPr>
            <sz val="9"/>
            <color indexed="81"/>
            <rFont val="Tahoma"/>
            <family val="2"/>
          </rPr>
          <t xml:space="preserve">
Tăng TMĐT 4tr</t>
        </r>
      </text>
    </comment>
    <comment ref="I306" authorId="1">
      <text>
        <r>
          <rPr>
            <b/>
            <sz val="9"/>
            <color indexed="81"/>
            <rFont val="Tahoma"/>
            <family val="2"/>
          </rPr>
          <t>BINH:</t>
        </r>
        <r>
          <rPr>
            <sz val="9"/>
            <color indexed="81"/>
            <rFont val="Tahoma"/>
            <family val="2"/>
          </rPr>
          <t xml:space="preserve">
Bắt buộc LG</t>
        </r>
      </text>
    </comment>
    <comment ref="G307" authorId="0">
      <text>
        <r>
          <rPr>
            <b/>
            <sz val="9"/>
            <color indexed="81"/>
            <rFont val="Tahoma"/>
            <family val="2"/>
          </rPr>
          <t>dell:</t>
        </r>
        <r>
          <rPr>
            <sz val="9"/>
            <color indexed="81"/>
            <rFont val="Tahoma"/>
            <family val="2"/>
          </rPr>
          <t xml:space="preserve">
Tăng TMĐT</t>
        </r>
      </text>
    </comment>
    <comment ref="I307" authorId="1">
      <text>
        <r>
          <rPr>
            <b/>
            <sz val="9"/>
            <color indexed="81"/>
            <rFont val="Tahoma"/>
            <family val="2"/>
          </rPr>
          <t>BINH:</t>
        </r>
        <r>
          <rPr>
            <sz val="9"/>
            <color indexed="81"/>
            <rFont val="Tahoma"/>
            <family val="2"/>
          </rPr>
          <t xml:space="preserve">
Buộc phải LG</t>
        </r>
      </text>
    </comment>
    <comment ref="I308" authorId="1">
      <text>
        <r>
          <rPr>
            <b/>
            <sz val="9"/>
            <color indexed="81"/>
            <rFont val="Tahoma"/>
            <family val="2"/>
          </rPr>
          <t>BINH:</t>
        </r>
        <r>
          <rPr>
            <sz val="9"/>
            <color indexed="81"/>
            <rFont val="Tahoma"/>
            <family val="2"/>
          </rPr>
          <t xml:space="preserve">
Buộc phải LG</t>
        </r>
      </text>
    </comment>
    <comment ref="I309" authorId="1">
      <text>
        <r>
          <rPr>
            <b/>
            <sz val="9"/>
            <color indexed="81"/>
            <rFont val="Tahoma"/>
            <family val="2"/>
          </rPr>
          <t>BINH:</t>
        </r>
        <r>
          <rPr>
            <sz val="9"/>
            <color indexed="81"/>
            <rFont val="Tahoma"/>
            <family val="2"/>
          </rPr>
          <t xml:space="preserve">
Buộc phải LG</t>
        </r>
      </text>
    </comment>
    <comment ref="I310" authorId="1">
      <text>
        <r>
          <rPr>
            <b/>
            <sz val="9"/>
            <color indexed="81"/>
            <rFont val="Tahoma"/>
            <family val="2"/>
          </rPr>
          <t>BINH:</t>
        </r>
        <r>
          <rPr>
            <sz val="9"/>
            <color indexed="81"/>
            <rFont val="Tahoma"/>
            <family val="2"/>
          </rPr>
          <t xml:space="preserve">
Băc buộc LG</t>
        </r>
      </text>
    </comment>
    <comment ref="G311" authorId="0">
      <text>
        <r>
          <rPr>
            <b/>
            <sz val="9"/>
            <color indexed="81"/>
            <rFont val="Tahoma"/>
            <family val="2"/>
          </rPr>
          <t>dell:</t>
        </r>
        <r>
          <rPr>
            <sz val="9"/>
            <color indexed="81"/>
            <rFont val="Tahoma"/>
            <family val="2"/>
          </rPr>
          <t xml:space="preserve">
Tăng TMĐT</t>
        </r>
      </text>
    </comment>
    <comment ref="I311" authorId="1">
      <text>
        <r>
          <rPr>
            <b/>
            <sz val="9"/>
            <color indexed="81"/>
            <rFont val="Tahoma"/>
            <family val="2"/>
          </rPr>
          <t>BINH:</t>
        </r>
        <r>
          <rPr>
            <sz val="9"/>
            <color indexed="81"/>
            <rFont val="Tahoma"/>
            <family val="2"/>
          </rPr>
          <t xml:space="preserve">
Băc buộc LG</t>
        </r>
      </text>
    </comment>
    <comment ref="I312" authorId="1">
      <text>
        <r>
          <rPr>
            <b/>
            <sz val="9"/>
            <color indexed="81"/>
            <rFont val="Tahoma"/>
            <family val="2"/>
          </rPr>
          <t>BINH:</t>
        </r>
        <r>
          <rPr>
            <sz val="9"/>
            <color indexed="81"/>
            <rFont val="Tahoma"/>
            <family val="2"/>
          </rPr>
          <t xml:space="preserve">
Bắt buộc LG</t>
        </r>
      </text>
    </comment>
    <comment ref="G313" authorId="0">
      <text>
        <r>
          <rPr>
            <b/>
            <sz val="9"/>
            <color indexed="81"/>
            <rFont val="Tahoma"/>
            <family val="2"/>
          </rPr>
          <t>dell:</t>
        </r>
        <r>
          <rPr>
            <sz val="9"/>
            <color indexed="81"/>
            <rFont val="Tahoma"/>
            <family val="2"/>
          </rPr>
          <t xml:space="preserve">
TMĐT tăng 12tr</t>
        </r>
      </text>
    </comment>
    <comment ref="I313" authorId="1">
      <text>
        <r>
          <rPr>
            <b/>
            <sz val="9"/>
            <color indexed="81"/>
            <rFont val="Tahoma"/>
            <family val="2"/>
          </rPr>
          <t>BINH:</t>
        </r>
        <r>
          <rPr>
            <sz val="9"/>
            <color indexed="81"/>
            <rFont val="Tahoma"/>
            <family val="2"/>
          </rPr>
          <t xml:space="preserve">
Bắt buộc LG</t>
        </r>
      </text>
    </comment>
    <comment ref="I314" authorId="1">
      <text>
        <r>
          <rPr>
            <b/>
            <sz val="9"/>
            <color indexed="81"/>
            <rFont val="Tahoma"/>
            <family val="2"/>
          </rPr>
          <t>BINH:</t>
        </r>
        <r>
          <rPr>
            <sz val="9"/>
            <color indexed="81"/>
            <rFont val="Tahoma"/>
            <family val="2"/>
          </rPr>
          <t xml:space="preserve">
Bắt buộc LG</t>
        </r>
      </text>
    </comment>
    <comment ref="I315" authorId="1">
      <text>
        <r>
          <rPr>
            <b/>
            <sz val="9"/>
            <color indexed="81"/>
            <rFont val="Tahoma"/>
            <family val="2"/>
          </rPr>
          <t>BINH:</t>
        </r>
        <r>
          <rPr>
            <sz val="9"/>
            <color indexed="81"/>
            <rFont val="Tahoma"/>
            <family val="2"/>
          </rPr>
          <t xml:space="preserve">
Bắt buộc LG</t>
        </r>
      </text>
    </comment>
    <comment ref="I316" authorId="1">
      <text>
        <r>
          <rPr>
            <b/>
            <sz val="9"/>
            <color indexed="81"/>
            <rFont val="Tahoma"/>
            <family val="2"/>
          </rPr>
          <t>BINH:</t>
        </r>
        <r>
          <rPr>
            <sz val="9"/>
            <color indexed="81"/>
            <rFont val="Tahoma"/>
            <family val="2"/>
          </rPr>
          <t xml:space="preserve">
Buộc phải LG</t>
        </r>
      </text>
    </comment>
    <comment ref="B317" authorId="0">
      <text>
        <r>
          <rPr>
            <b/>
            <sz val="9"/>
            <color indexed="81"/>
            <rFont val="Tahoma"/>
            <family val="2"/>
          </rPr>
          <t>dell:</t>
        </r>
        <r>
          <rPr>
            <sz val="9"/>
            <color indexed="81"/>
            <rFont val="Tahoma"/>
            <family val="2"/>
          </rPr>
          <t xml:space="preserve">
Thay đổi tên</t>
        </r>
      </text>
    </comment>
    <comment ref="G345" authorId="2">
      <text>
        <r>
          <rPr>
            <b/>
            <sz val="9"/>
            <color indexed="81"/>
            <rFont val="Tahoma"/>
            <family val="2"/>
          </rPr>
          <t>ADMIN:</t>
        </r>
        <r>
          <rPr>
            <sz val="9"/>
            <color indexed="81"/>
            <rFont val="Tahoma"/>
            <family val="2"/>
          </rPr>
          <t xml:space="preserve">
TMĐT có KHV 11.000tr NSTW 11.000 tr (sai)</t>
        </r>
      </text>
    </comment>
    <comment ref="H345" authorId="2">
      <text>
        <r>
          <rPr>
            <b/>
            <sz val="9"/>
            <color indexed="81"/>
            <rFont val="Tahoma"/>
            <family val="2"/>
          </rPr>
          <t>ADMIN:</t>
        </r>
        <r>
          <rPr>
            <sz val="9"/>
            <color indexed="81"/>
            <rFont val="Tahoma"/>
            <family val="2"/>
          </rPr>
          <t xml:space="preserve">
TMĐT có KHV 11.000tr NSTW 11.000 tr (sai)</t>
        </r>
      </text>
    </comment>
    <comment ref="K345" authorId="2">
      <text>
        <r>
          <rPr>
            <b/>
            <sz val="9"/>
            <color indexed="81"/>
            <rFont val="Tahoma"/>
            <family val="2"/>
          </rPr>
          <t>ADMIN:</t>
        </r>
        <r>
          <rPr>
            <sz val="9"/>
            <color indexed="81"/>
            <rFont val="Tahoma"/>
            <family val="2"/>
          </rPr>
          <t xml:space="preserve">
TMĐT có KHV 11.000tr NSTW 11.000 tr (sai)</t>
        </r>
      </text>
    </comment>
    <comment ref="L345" authorId="2">
      <text>
        <r>
          <rPr>
            <b/>
            <sz val="9"/>
            <color indexed="81"/>
            <rFont val="Tahoma"/>
            <family val="2"/>
          </rPr>
          <t>ADMIN:</t>
        </r>
        <r>
          <rPr>
            <sz val="9"/>
            <color indexed="81"/>
            <rFont val="Tahoma"/>
            <family val="2"/>
          </rPr>
          <t xml:space="preserve">
TMĐT có KHV 11.000tr NSTW 11.000 tr (sai)</t>
        </r>
      </text>
    </comment>
    <comment ref="G542" authorId="2">
      <text>
        <r>
          <rPr>
            <b/>
            <sz val="9"/>
            <color indexed="81"/>
            <rFont val="Tahoma"/>
            <family val="2"/>
          </rPr>
          <t>ADMIN:</t>
        </r>
        <r>
          <rPr>
            <sz val="9"/>
            <color indexed="81"/>
            <rFont val="Tahoma"/>
            <family val="2"/>
          </rPr>
          <t xml:space="preserve">
KHV vượt so với KHV giao trung hạn: 20.395tr</t>
        </r>
      </text>
    </comment>
    <comment ref="H542" authorId="2">
      <text>
        <r>
          <rPr>
            <b/>
            <sz val="9"/>
            <color indexed="81"/>
            <rFont val="Tahoma"/>
            <family val="2"/>
          </rPr>
          <t>ADMIN:</t>
        </r>
        <r>
          <rPr>
            <sz val="9"/>
            <color indexed="81"/>
            <rFont val="Tahoma"/>
            <family val="2"/>
          </rPr>
          <t xml:space="preserve">
KHV vượt so với KHV giao trung hạn: 20.395tr</t>
        </r>
      </text>
    </comment>
    <comment ref="K542" authorId="2">
      <text>
        <r>
          <rPr>
            <b/>
            <sz val="9"/>
            <color indexed="81"/>
            <rFont val="Tahoma"/>
            <family val="2"/>
          </rPr>
          <t>ADMIN:</t>
        </r>
        <r>
          <rPr>
            <sz val="9"/>
            <color indexed="81"/>
            <rFont val="Tahoma"/>
            <family val="2"/>
          </rPr>
          <t xml:space="preserve">
KHV vượt so với KHV giao trung hạn: 20.395tr</t>
        </r>
      </text>
    </comment>
    <comment ref="L542" authorId="2">
      <text>
        <r>
          <rPr>
            <b/>
            <sz val="9"/>
            <color indexed="81"/>
            <rFont val="Tahoma"/>
            <family val="2"/>
          </rPr>
          <t>ADMIN:</t>
        </r>
        <r>
          <rPr>
            <sz val="9"/>
            <color indexed="81"/>
            <rFont val="Tahoma"/>
            <family val="2"/>
          </rPr>
          <t xml:space="preserve">
KHV vượt so với KHV giao trung hạn: 20.395tr</t>
        </r>
      </text>
    </comment>
    <comment ref="I898" authorId="1">
      <text>
        <r>
          <rPr>
            <b/>
            <sz val="9"/>
            <color indexed="81"/>
            <rFont val="Tahoma"/>
            <family val="2"/>
          </rPr>
          <t>BINH:</t>
        </r>
        <r>
          <rPr>
            <sz val="9"/>
            <color indexed="81"/>
            <rFont val="Tahoma"/>
            <family val="2"/>
          </rPr>
          <t xml:space="preserve">
Buộc phải LG</t>
        </r>
      </text>
    </comment>
    <comment ref="I899" authorId="1">
      <text>
        <r>
          <rPr>
            <b/>
            <sz val="9"/>
            <color indexed="81"/>
            <rFont val="Tahoma"/>
            <family val="2"/>
          </rPr>
          <t>BINH:</t>
        </r>
        <r>
          <rPr>
            <sz val="9"/>
            <color indexed="81"/>
            <rFont val="Tahoma"/>
            <family val="2"/>
          </rPr>
          <t xml:space="preserve">
Buộc phải LG</t>
        </r>
      </text>
    </comment>
    <comment ref="I902" authorId="1">
      <text>
        <r>
          <rPr>
            <b/>
            <sz val="9"/>
            <color indexed="81"/>
            <rFont val="Tahoma"/>
            <family val="2"/>
          </rPr>
          <t>BINH:</t>
        </r>
        <r>
          <rPr>
            <sz val="9"/>
            <color indexed="81"/>
            <rFont val="Tahoma"/>
            <family val="2"/>
          </rPr>
          <t xml:space="preserve">
Buộc phải LG</t>
        </r>
      </text>
    </comment>
    <comment ref="I906" authorId="1">
      <text>
        <r>
          <rPr>
            <b/>
            <sz val="9"/>
            <color indexed="81"/>
            <rFont val="Tahoma"/>
            <family val="2"/>
          </rPr>
          <t>BINH:</t>
        </r>
        <r>
          <rPr>
            <sz val="9"/>
            <color indexed="81"/>
            <rFont val="Tahoma"/>
            <family val="2"/>
          </rPr>
          <t xml:space="preserve">
Buộc phải LG</t>
        </r>
      </text>
    </comment>
    <comment ref="I907" authorId="1">
      <text>
        <r>
          <rPr>
            <b/>
            <sz val="9"/>
            <color indexed="81"/>
            <rFont val="Tahoma"/>
            <family val="2"/>
          </rPr>
          <t>BINH:</t>
        </r>
        <r>
          <rPr>
            <sz val="9"/>
            <color indexed="81"/>
            <rFont val="Tahoma"/>
            <family val="2"/>
          </rPr>
          <t xml:space="preserve">
Buộc phải LG</t>
        </r>
      </text>
    </comment>
    <comment ref="I908" authorId="1">
      <text>
        <r>
          <rPr>
            <b/>
            <sz val="9"/>
            <color indexed="81"/>
            <rFont val="Tahoma"/>
            <family val="2"/>
          </rPr>
          <t>BINH:</t>
        </r>
        <r>
          <rPr>
            <sz val="9"/>
            <color indexed="81"/>
            <rFont val="Tahoma"/>
            <family val="2"/>
          </rPr>
          <t xml:space="preserve">
Buộc phải LG</t>
        </r>
      </text>
    </comment>
    <comment ref="I910" authorId="1">
      <text>
        <r>
          <rPr>
            <b/>
            <sz val="9"/>
            <color indexed="81"/>
            <rFont val="Tahoma"/>
            <family val="2"/>
          </rPr>
          <t>BINH:</t>
        </r>
        <r>
          <rPr>
            <sz val="9"/>
            <color indexed="81"/>
            <rFont val="Tahoma"/>
            <family val="2"/>
          </rPr>
          <t xml:space="preserve">
Buộc phải LG</t>
        </r>
      </text>
    </comment>
  </commentList>
</comments>
</file>

<file path=xl/comments2.xml><?xml version="1.0" encoding="utf-8"?>
<comments xmlns="http://schemas.openxmlformats.org/spreadsheetml/2006/main">
  <authors>
    <author>dell</author>
    <author>BINH</author>
    <author>ADMIN</author>
  </authors>
  <commentList>
    <comment ref="I319" authorId="0">
      <text>
        <r>
          <rPr>
            <b/>
            <sz val="9"/>
            <color indexed="81"/>
            <rFont val="Tahoma"/>
            <family val="2"/>
          </rPr>
          <t>dell:</t>
        </r>
        <r>
          <rPr>
            <sz val="9"/>
            <color indexed="81"/>
            <rFont val="Tahoma"/>
            <family val="2"/>
          </rPr>
          <t xml:space="preserve">
LG NSĐP</t>
        </r>
      </text>
    </comment>
    <comment ref="I321" authorId="1">
      <text>
        <r>
          <rPr>
            <b/>
            <sz val="9"/>
            <color indexed="81"/>
            <rFont val="Tahoma"/>
            <family val="2"/>
          </rPr>
          <t>BINH:</t>
        </r>
        <r>
          <rPr>
            <sz val="9"/>
            <color indexed="81"/>
            <rFont val="Tahoma"/>
            <family val="2"/>
          </rPr>
          <t xml:space="preserve">
Bắt buộc LG</t>
        </r>
      </text>
    </comment>
    <comment ref="I322" authorId="1">
      <text>
        <r>
          <rPr>
            <b/>
            <sz val="9"/>
            <color indexed="81"/>
            <rFont val="Tahoma"/>
            <family val="2"/>
          </rPr>
          <t>BINH:</t>
        </r>
        <r>
          <rPr>
            <sz val="9"/>
            <color indexed="81"/>
            <rFont val="Tahoma"/>
            <family val="2"/>
          </rPr>
          <t xml:space="preserve">
Bắt buộc LG</t>
        </r>
      </text>
    </comment>
    <comment ref="G323" authorId="0">
      <text>
        <r>
          <rPr>
            <b/>
            <sz val="9"/>
            <color indexed="81"/>
            <rFont val="Tahoma"/>
            <family val="2"/>
          </rPr>
          <t>dell:</t>
        </r>
        <r>
          <rPr>
            <sz val="9"/>
            <color indexed="81"/>
            <rFont val="Tahoma"/>
            <family val="2"/>
          </rPr>
          <t xml:space="preserve">
Giảm TMĐT</t>
        </r>
      </text>
    </comment>
    <comment ref="I325" authorId="1">
      <text>
        <r>
          <rPr>
            <b/>
            <sz val="9"/>
            <color indexed="81"/>
            <rFont val="Tahoma"/>
            <family val="2"/>
          </rPr>
          <t>BINH:</t>
        </r>
        <r>
          <rPr>
            <sz val="9"/>
            <color indexed="81"/>
            <rFont val="Tahoma"/>
            <family val="2"/>
          </rPr>
          <t xml:space="preserve">
Bắt buộc LG</t>
        </r>
      </text>
    </comment>
    <comment ref="G326" authorId="0">
      <text>
        <r>
          <rPr>
            <b/>
            <sz val="9"/>
            <color indexed="81"/>
            <rFont val="Tahoma"/>
            <family val="2"/>
          </rPr>
          <t>dell:</t>
        </r>
        <r>
          <rPr>
            <sz val="9"/>
            <color indexed="81"/>
            <rFont val="Tahoma"/>
            <family val="2"/>
          </rPr>
          <t xml:space="preserve">
Tăng TMĐT 4tr</t>
        </r>
      </text>
    </comment>
    <comment ref="I326" authorId="1">
      <text>
        <r>
          <rPr>
            <b/>
            <sz val="9"/>
            <color indexed="81"/>
            <rFont val="Tahoma"/>
            <family val="2"/>
          </rPr>
          <t>BINH:</t>
        </r>
        <r>
          <rPr>
            <sz val="9"/>
            <color indexed="81"/>
            <rFont val="Tahoma"/>
            <family val="2"/>
          </rPr>
          <t xml:space="preserve">
Bắt buộc LG</t>
        </r>
      </text>
    </comment>
    <comment ref="G327" authorId="0">
      <text>
        <r>
          <rPr>
            <b/>
            <sz val="9"/>
            <color indexed="81"/>
            <rFont val="Tahoma"/>
            <family val="2"/>
          </rPr>
          <t>dell:</t>
        </r>
        <r>
          <rPr>
            <sz val="9"/>
            <color indexed="81"/>
            <rFont val="Tahoma"/>
            <family val="2"/>
          </rPr>
          <t xml:space="preserve">
Tăng TMĐT</t>
        </r>
      </text>
    </comment>
    <comment ref="I327" authorId="1">
      <text>
        <r>
          <rPr>
            <b/>
            <sz val="9"/>
            <color indexed="81"/>
            <rFont val="Tahoma"/>
            <family val="2"/>
          </rPr>
          <t>BINH:</t>
        </r>
        <r>
          <rPr>
            <sz val="9"/>
            <color indexed="81"/>
            <rFont val="Tahoma"/>
            <family val="2"/>
          </rPr>
          <t xml:space="preserve">
Buộc phải LG</t>
        </r>
      </text>
    </comment>
    <comment ref="I328" authorId="1">
      <text>
        <r>
          <rPr>
            <b/>
            <sz val="9"/>
            <color indexed="81"/>
            <rFont val="Tahoma"/>
            <family val="2"/>
          </rPr>
          <t>BINH:</t>
        </r>
        <r>
          <rPr>
            <sz val="9"/>
            <color indexed="81"/>
            <rFont val="Tahoma"/>
            <family val="2"/>
          </rPr>
          <t xml:space="preserve">
Buộc phải LG</t>
        </r>
      </text>
    </comment>
    <comment ref="I329" authorId="1">
      <text>
        <r>
          <rPr>
            <b/>
            <sz val="9"/>
            <color indexed="81"/>
            <rFont val="Tahoma"/>
            <family val="2"/>
          </rPr>
          <t>BINH:</t>
        </r>
        <r>
          <rPr>
            <sz val="9"/>
            <color indexed="81"/>
            <rFont val="Tahoma"/>
            <family val="2"/>
          </rPr>
          <t xml:space="preserve">
Buộc phải LG</t>
        </r>
      </text>
    </comment>
    <comment ref="I330" authorId="1">
      <text>
        <r>
          <rPr>
            <b/>
            <sz val="9"/>
            <color indexed="81"/>
            <rFont val="Tahoma"/>
            <family val="2"/>
          </rPr>
          <t>BINH:</t>
        </r>
        <r>
          <rPr>
            <sz val="9"/>
            <color indexed="81"/>
            <rFont val="Tahoma"/>
            <family val="2"/>
          </rPr>
          <t xml:space="preserve">
Băc buộc LG</t>
        </r>
      </text>
    </comment>
    <comment ref="G331" authorId="0">
      <text>
        <r>
          <rPr>
            <b/>
            <sz val="9"/>
            <color indexed="81"/>
            <rFont val="Tahoma"/>
            <family val="2"/>
          </rPr>
          <t>dell:</t>
        </r>
        <r>
          <rPr>
            <sz val="9"/>
            <color indexed="81"/>
            <rFont val="Tahoma"/>
            <family val="2"/>
          </rPr>
          <t xml:space="preserve">
Tăng TMĐT</t>
        </r>
      </text>
    </comment>
    <comment ref="I331" authorId="1">
      <text>
        <r>
          <rPr>
            <b/>
            <sz val="9"/>
            <color indexed="81"/>
            <rFont val="Tahoma"/>
            <family val="2"/>
          </rPr>
          <t>BINH:</t>
        </r>
        <r>
          <rPr>
            <sz val="9"/>
            <color indexed="81"/>
            <rFont val="Tahoma"/>
            <family val="2"/>
          </rPr>
          <t xml:space="preserve">
Băc buộc LG</t>
        </r>
      </text>
    </comment>
    <comment ref="I332" authorId="1">
      <text>
        <r>
          <rPr>
            <b/>
            <sz val="9"/>
            <color indexed="81"/>
            <rFont val="Tahoma"/>
            <family val="2"/>
          </rPr>
          <t>BINH:</t>
        </r>
        <r>
          <rPr>
            <sz val="9"/>
            <color indexed="81"/>
            <rFont val="Tahoma"/>
            <family val="2"/>
          </rPr>
          <t xml:space="preserve">
Bắt buộc LG</t>
        </r>
      </text>
    </comment>
    <comment ref="G333" authorId="0">
      <text>
        <r>
          <rPr>
            <b/>
            <sz val="9"/>
            <color indexed="81"/>
            <rFont val="Tahoma"/>
            <family val="2"/>
          </rPr>
          <t>dell:</t>
        </r>
        <r>
          <rPr>
            <sz val="9"/>
            <color indexed="81"/>
            <rFont val="Tahoma"/>
            <family val="2"/>
          </rPr>
          <t xml:space="preserve">
TMĐT tăng 12tr</t>
        </r>
      </text>
    </comment>
    <comment ref="I333" authorId="1">
      <text>
        <r>
          <rPr>
            <b/>
            <sz val="9"/>
            <color indexed="81"/>
            <rFont val="Tahoma"/>
            <family val="2"/>
          </rPr>
          <t>BINH:</t>
        </r>
        <r>
          <rPr>
            <sz val="9"/>
            <color indexed="81"/>
            <rFont val="Tahoma"/>
            <family val="2"/>
          </rPr>
          <t xml:space="preserve">
Bắt buộc LG</t>
        </r>
      </text>
    </comment>
    <comment ref="I334" authorId="1">
      <text>
        <r>
          <rPr>
            <b/>
            <sz val="9"/>
            <color indexed="81"/>
            <rFont val="Tahoma"/>
            <family val="2"/>
          </rPr>
          <t>BINH:</t>
        </r>
        <r>
          <rPr>
            <sz val="9"/>
            <color indexed="81"/>
            <rFont val="Tahoma"/>
            <family val="2"/>
          </rPr>
          <t xml:space="preserve">
Bắt buộc LG</t>
        </r>
      </text>
    </comment>
    <comment ref="I335" authorId="1">
      <text>
        <r>
          <rPr>
            <b/>
            <sz val="9"/>
            <color indexed="81"/>
            <rFont val="Tahoma"/>
            <family val="2"/>
          </rPr>
          <t>BINH:</t>
        </r>
        <r>
          <rPr>
            <sz val="9"/>
            <color indexed="81"/>
            <rFont val="Tahoma"/>
            <family val="2"/>
          </rPr>
          <t xml:space="preserve">
Bắt buộc LG</t>
        </r>
      </text>
    </comment>
    <comment ref="I337" authorId="1">
      <text>
        <r>
          <rPr>
            <b/>
            <sz val="9"/>
            <color indexed="81"/>
            <rFont val="Tahoma"/>
            <family val="2"/>
          </rPr>
          <t>BINH:</t>
        </r>
        <r>
          <rPr>
            <sz val="9"/>
            <color indexed="81"/>
            <rFont val="Tahoma"/>
            <family val="2"/>
          </rPr>
          <t xml:space="preserve">
Buộc phải LG</t>
        </r>
      </text>
    </comment>
    <comment ref="B338" authorId="0">
      <text>
        <r>
          <rPr>
            <b/>
            <sz val="9"/>
            <color indexed="81"/>
            <rFont val="Tahoma"/>
            <family val="2"/>
          </rPr>
          <t>dell:</t>
        </r>
        <r>
          <rPr>
            <sz val="9"/>
            <color indexed="81"/>
            <rFont val="Tahoma"/>
            <family val="2"/>
          </rPr>
          <t xml:space="preserve">
Thay đổi tên</t>
        </r>
      </text>
    </comment>
    <comment ref="G369" authorId="2">
      <text>
        <r>
          <rPr>
            <b/>
            <sz val="9"/>
            <color indexed="81"/>
            <rFont val="Tahoma"/>
            <family val="2"/>
          </rPr>
          <t>ADMIN:</t>
        </r>
        <r>
          <rPr>
            <sz val="9"/>
            <color indexed="81"/>
            <rFont val="Tahoma"/>
            <family val="2"/>
          </rPr>
          <t xml:space="preserve">
TMĐT có KHV 11.000tr NSTW 11.000 tr (sai)</t>
        </r>
      </text>
    </comment>
    <comment ref="H369" authorId="2">
      <text>
        <r>
          <rPr>
            <b/>
            <sz val="9"/>
            <color indexed="81"/>
            <rFont val="Tahoma"/>
            <family val="2"/>
          </rPr>
          <t>ADMIN:</t>
        </r>
        <r>
          <rPr>
            <sz val="9"/>
            <color indexed="81"/>
            <rFont val="Tahoma"/>
            <family val="2"/>
          </rPr>
          <t xml:space="preserve">
TMĐT có KHV 11.000tr NSTW 11.000 tr (sai)</t>
        </r>
      </text>
    </comment>
    <comment ref="K369" authorId="2">
      <text>
        <r>
          <rPr>
            <b/>
            <sz val="9"/>
            <color indexed="81"/>
            <rFont val="Tahoma"/>
            <family val="2"/>
          </rPr>
          <t>ADMIN:</t>
        </r>
        <r>
          <rPr>
            <sz val="9"/>
            <color indexed="81"/>
            <rFont val="Tahoma"/>
            <family val="2"/>
          </rPr>
          <t xml:space="preserve">
TMĐT có KHV 11.000tr NSTW 11.000 tr (sai)</t>
        </r>
      </text>
    </comment>
    <comment ref="L369" authorId="2">
      <text>
        <r>
          <rPr>
            <b/>
            <sz val="9"/>
            <color indexed="81"/>
            <rFont val="Tahoma"/>
            <family val="2"/>
          </rPr>
          <t>ADMIN:</t>
        </r>
        <r>
          <rPr>
            <sz val="9"/>
            <color indexed="81"/>
            <rFont val="Tahoma"/>
            <family val="2"/>
          </rPr>
          <t xml:space="preserve">
TMĐT có KHV 11.000tr NSTW 11.000 tr (sai)</t>
        </r>
      </text>
    </comment>
    <comment ref="G566" authorId="2">
      <text>
        <r>
          <rPr>
            <b/>
            <sz val="9"/>
            <color indexed="81"/>
            <rFont val="Tahoma"/>
            <family val="2"/>
          </rPr>
          <t>ADMIN:</t>
        </r>
        <r>
          <rPr>
            <sz val="9"/>
            <color indexed="81"/>
            <rFont val="Tahoma"/>
            <family val="2"/>
          </rPr>
          <t xml:space="preserve">
KHV vượt so với KHV giao trung hạn: 20.395tr</t>
        </r>
      </text>
    </comment>
    <comment ref="H566" authorId="2">
      <text>
        <r>
          <rPr>
            <b/>
            <sz val="9"/>
            <color indexed="81"/>
            <rFont val="Tahoma"/>
            <family val="2"/>
          </rPr>
          <t>ADMIN:</t>
        </r>
        <r>
          <rPr>
            <sz val="9"/>
            <color indexed="81"/>
            <rFont val="Tahoma"/>
            <family val="2"/>
          </rPr>
          <t xml:space="preserve">
KHV vượt so với KHV giao trung hạn: 20.395tr</t>
        </r>
      </text>
    </comment>
    <comment ref="K566" authorId="2">
      <text>
        <r>
          <rPr>
            <b/>
            <sz val="9"/>
            <color indexed="81"/>
            <rFont val="Tahoma"/>
            <family val="2"/>
          </rPr>
          <t>ADMIN:</t>
        </r>
        <r>
          <rPr>
            <sz val="9"/>
            <color indexed="81"/>
            <rFont val="Tahoma"/>
            <family val="2"/>
          </rPr>
          <t xml:space="preserve">
KHV vượt so với KHV giao trung hạn: 20.395tr</t>
        </r>
      </text>
    </comment>
    <comment ref="L566" authorId="2">
      <text>
        <r>
          <rPr>
            <b/>
            <sz val="9"/>
            <color indexed="81"/>
            <rFont val="Tahoma"/>
            <family val="2"/>
          </rPr>
          <t>ADMIN:</t>
        </r>
        <r>
          <rPr>
            <sz val="9"/>
            <color indexed="81"/>
            <rFont val="Tahoma"/>
            <family val="2"/>
          </rPr>
          <t xml:space="preserve">
KHV vượt so với KHV giao trung hạn: 20.395tr</t>
        </r>
      </text>
    </comment>
    <comment ref="I965" authorId="1">
      <text>
        <r>
          <rPr>
            <b/>
            <sz val="9"/>
            <color indexed="81"/>
            <rFont val="Tahoma"/>
            <family val="2"/>
          </rPr>
          <t>BINH:</t>
        </r>
        <r>
          <rPr>
            <sz val="9"/>
            <color indexed="81"/>
            <rFont val="Tahoma"/>
            <family val="2"/>
          </rPr>
          <t xml:space="preserve">
Buộc phải LG</t>
        </r>
      </text>
    </comment>
    <comment ref="I966" authorId="1">
      <text>
        <r>
          <rPr>
            <b/>
            <sz val="9"/>
            <color indexed="81"/>
            <rFont val="Tahoma"/>
            <family val="2"/>
          </rPr>
          <t>BINH:</t>
        </r>
        <r>
          <rPr>
            <sz val="9"/>
            <color indexed="81"/>
            <rFont val="Tahoma"/>
            <family val="2"/>
          </rPr>
          <t xml:space="preserve">
Buộc phải LG</t>
        </r>
      </text>
    </comment>
    <comment ref="I969" authorId="1">
      <text>
        <r>
          <rPr>
            <b/>
            <sz val="9"/>
            <color indexed="81"/>
            <rFont val="Tahoma"/>
            <family val="2"/>
          </rPr>
          <t>BINH:</t>
        </r>
        <r>
          <rPr>
            <sz val="9"/>
            <color indexed="81"/>
            <rFont val="Tahoma"/>
            <family val="2"/>
          </rPr>
          <t xml:space="preserve">
Buộc phải LG</t>
        </r>
      </text>
    </comment>
    <comment ref="I973" authorId="1">
      <text>
        <r>
          <rPr>
            <b/>
            <sz val="9"/>
            <color indexed="81"/>
            <rFont val="Tahoma"/>
            <family val="2"/>
          </rPr>
          <t>BINH:</t>
        </r>
        <r>
          <rPr>
            <sz val="9"/>
            <color indexed="81"/>
            <rFont val="Tahoma"/>
            <family val="2"/>
          </rPr>
          <t xml:space="preserve">
Buộc phải LG</t>
        </r>
      </text>
    </comment>
    <comment ref="I974" authorId="1">
      <text>
        <r>
          <rPr>
            <b/>
            <sz val="9"/>
            <color indexed="81"/>
            <rFont val="Tahoma"/>
            <family val="2"/>
          </rPr>
          <t>BINH:</t>
        </r>
        <r>
          <rPr>
            <sz val="9"/>
            <color indexed="81"/>
            <rFont val="Tahoma"/>
            <family val="2"/>
          </rPr>
          <t xml:space="preserve">
Buộc phải LG</t>
        </r>
      </text>
    </comment>
    <comment ref="I975" authorId="1">
      <text>
        <r>
          <rPr>
            <b/>
            <sz val="9"/>
            <color indexed="81"/>
            <rFont val="Tahoma"/>
            <family val="2"/>
          </rPr>
          <t>BINH:</t>
        </r>
        <r>
          <rPr>
            <sz val="9"/>
            <color indexed="81"/>
            <rFont val="Tahoma"/>
            <family val="2"/>
          </rPr>
          <t xml:space="preserve">
Buộc phải LG</t>
        </r>
      </text>
    </comment>
    <comment ref="I977" authorId="1">
      <text>
        <r>
          <rPr>
            <b/>
            <sz val="9"/>
            <color indexed="81"/>
            <rFont val="Tahoma"/>
            <family val="2"/>
          </rPr>
          <t>BINH:</t>
        </r>
        <r>
          <rPr>
            <sz val="9"/>
            <color indexed="81"/>
            <rFont val="Tahoma"/>
            <family val="2"/>
          </rPr>
          <t xml:space="preserve">
Buộc phải LG</t>
        </r>
      </text>
    </comment>
  </commentList>
</comments>
</file>

<file path=xl/comments3.xml><?xml version="1.0" encoding="utf-8"?>
<comments xmlns="http://schemas.openxmlformats.org/spreadsheetml/2006/main">
  <authors>
    <author>dell</author>
    <author>BINH</author>
    <author>ADMIN</author>
  </authors>
  <commentList>
    <comment ref="I72" authorId="0">
      <text>
        <r>
          <rPr>
            <b/>
            <sz val="9"/>
            <color indexed="81"/>
            <rFont val="Tahoma"/>
            <family val="2"/>
          </rPr>
          <t>dell:</t>
        </r>
        <r>
          <rPr>
            <sz val="9"/>
            <color indexed="81"/>
            <rFont val="Tahoma"/>
            <family val="2"/>
          </rPr>
          <t xml:space="preserve">
LG NSĐP</t>
        </r>
      </text>
    </comment>
    <comment ref="I73" authorId="1">
      <text>
        <r>
          <rPr>
            <b/>
            <sz val="9"/>
            <color indexed="81"/>
            <rFont val="Tahoma"/>
            <family val="2"/>
          </rPr>
          <t>BINH:</t>
        </r>
        <r>
          <rPr>
            <sz val="9"/>
            <color indexed="81"/>
            <rFont val="Tahoma"/>
            <family val="2"/>
          </rPr>
          <t xml:space="preserve">
Bắt buộc LG</t>
        </r>
      </text>
    </comment>
    <comment ref="I74" authorId="1">
      <text>
        <r>
          <rPr>
            <b/>
            <sz val="9"/>
            <color indexed="81"/>
            <rFont val="Tahoma"/>
            <family val="2"/>
          </rPr>
          <t>BINH:</t>
        </r>
        <r>
          <rPr>
            <sz val="9"/>
            <color indexed="81"/>
            <rFont val="Tahoma"/>
            <family val="2"/>
          </rPr>
          <t xml:space="preserve">
Bắt buộc LG</t>
        </r>
      </text>
    </comment>
    <comment ref="G75" authorId="0">
      <text>
        <r>
          <rPr>
            <b/>
            <sz val="9"/>
            <color indexed="81"/>
            <rFont val="Tahoma"/>
            <family val="2"/>
          </rPr>
          <t>dell:</t>
        </r>
        <r>
          <rPr>
            <sz val="9"/>
            <color indexed="81"/>
            <rFont val="Tahoma"/>
            <family val="2"/>
          </rPr>
          <t xml:space="preserve">
Giảm TMĐT</t>
        </r>
      </text>
    </comment>
    <comment ref="I77" authorId="1">
      <text>
        <r>
          <rPr>
            <b/>
            <sz val="9"/>
            <color indexed="81"/>
            <rFont val="Tahoma"/>
            <family val="2"/>
          </rPr>
          <t>BINH:</t>
        </r>
        <r>
          <rPr>
            <sz val="9"/>
            <color indexed="81"/>
            <rFont val="Tahoma"/>
            <family val="2"/>
          </rPr>
          <t xml:space="preserve">
Bắt buộc LG</t>
        </r>
      </text>
    </comment>
    <comment ref="G78" authorId="0">
      <text>
        <r>
          <rPr>
            <b/>
            <sz val="9"/>
            <color indexed="81"/>
            <rFont val="Tahoma"/>
            <family val="2"/>
          </rPr>
          <t>dell:</t>
        </r>
        <r>
          <rPr>
            <sz val="9"/>
            <color indexed="81"/>
            <rFont val="Tahoma"/>
            <family val="2"/>
          </rPr>
          <t xml:space="preserve">
Tăng TMĐT 4tr</t>
        </r>
      </text>
    </comment>
    <comment ref="I78" authorId="1">
      <text>
        <r>
          <rPr>
            <b/>
            <sz val="9"/>
            <color indexed="81"/>
            <rFont val="Tahoma"/>
            <family val="2"/>
          </rPr>
          <t>BINH:</t>
        </r>
        <r>
          <rPr>
            <sz val="9"/>
            <color indexed="81"/>
            <rFont val="Tahoma"/>
            <family val="2"/>
          </rPr>
          <t xml:space="preserve">
Bắt buộc LG</t>
        </r>
      </text>
    </comment>
    <comment ref="G79" authorId="0">
      <text>
        <r>
          <rPr>
            <b/>
            <sz val="9"/>
            <color indexed="81"/>
            <rFont val="Tahoma"/>
            <family val="2"/>
          </rPr>
          <t>dell:</t>
        </r>
        <r>
          <rPr>
            <sz val="9"/>
            <color indexed="81"/>
            <rFont val="Tahoma"/>
            <family val="2"/>
          </rPr>
          <t xml:space="preserve">
Tăng TMĐT</t>
        </r>
      </text>
    </comment>
    <comment ref="I79" authorId="1">
      <text>
        <r>
          <rPr>
            <b/>
            <sz val="9"/>
            <color indexed="81"/>
            <rFont val="Tahoma"/>
            <family val="2"/>
          </rPr>
          <t>BINH:</t>
        </r>
        <r>
          <rPr>
            <sz val="9"/>
            <color indexed="81"/>
            <rFont val="Tahoma"/>
            <family val="2"/>
          </rPr>
          <t xml:space="preserve">
Buộc phải LG</t>
        </r>
      </text>
    </comment>
    <comment ref="I80" authorId="1">
      <text>
        <r>
          <rPr>
            <b/>
            <sz val="9"/>
            <color indexed="81"/>
            <rFont val="Tahoma"/>
            <family val="2"/>
          </rPr>
          <t>BINH:</t>
        </r>
        <r>
          <rPr>
            <sz val="9"/>
            <color indexed="81"/>
            <rFont val="Tahoma"/>
            <family val="2"/>
          </rPr>
          <t xml:space="preserve">
Buộc phải LG</t>
        </r>
      </text>
    </comment>
    <comment ref="I81" authorId="1">
      <text>
        <r>
          <rPr>
            <b/>
            <sz val="9"/>
            <color indexed="81"/>
            <rFont val="Tahoma"/>
            <family val="2"/>
          </rPr>
          <t>BINH:</t>
        </r>
        <r>
          <rPr>
            <sz val="9"/>
            <color indexed="81"/>
            <rFont val="Tahoma"/>
            <family val="2"/>
          </rPr>
          <t xml:space="preserve">
Băc buộc LG</t>
        </r>
      </text>
    </comment>
    <comment ref="G82" authorId="0">
      <text>
        <r>
          <rPr>
            <b/>
            <sz val="9"/>
            <color indexed="81"/>
            <rFont val="Tahoma"/>
            <family val="2"/>
          </rPr>
          <t>dell:</t>
        </r>
        <r>
          <rPr>
            <sz val="9"/>
            <color indexed="81"/>
            <rFont val="Tahoma"/>
            <family val="2"/>
          </rPr>
          <t xml:space="preserve">
Tăng TMĐT</t>
        </r>
      </text>
    </comment>
    <comment ref="I82" authorId="1">
      <text>
        <r>
          <rPr>
            <b/>
            <sz val="9"/>
            <color indexed="81"/>
            <rFont val="Tahoma"/>
            <family val="2"/>
          </rPr>
          <t>BINH:</t>
        </r>
        <r>
          <rPr>
            <sz val="9"/>
            <color indexed="81"/>
            <rFont val="Tahoma"/>
            <family val="2"/>
          </rPr>
          <t xml:space="preserve">
Băc buộc LG</t>
        </r>
      </text>
    </comment>
    <comment ref="I83" authorId="1">
      <text>
        <r>
          <rPr>
            <b/>
            <sz val="9"/>
            <color indexed="81"/>
            <rFont val="Tahoma"/>
            <family val="2"/>
          </rPr>
          <t>BINH:</t>
        </r>
        <r>
          <rPr>
            <sz val="9"/>
            <color indexed="81"/>
            <rFont val="Tahoma"/>
            <family val="2"/>
          </rPr>
          <t xml:space="preserve">
Bắt buộc LG</t>
        </r>
      </text>
    </comment>
    <comment ref="G84" authorId="0">
      <text>
        <r>
          <rPr>
            <b/>
            <sz val="9"/>
            <color indexed="81"/>
            <rFont val="Tahoma"/>
            <family val="2"/>
          </rPr>
          <t>dell:</t>
        </r>
        <r>
          <rPr>
            <sz val="9"/>
            <color indexed="81"/>
            <rFont val="Tahoma"/>
            <family val="2"/>
          </rPr>
          <t xml:space="preserve">
TMĐT tăng 12tr</t>
        </r>
      </text>
    </comment>
    <comment ref="I84" authorId="1">
      <text>
        <r>
          <rPr>
            <b/>
            <sz val="9"/>
            <color indexed="81"/>
            <rFont val="Tahoma"/>
            <family val="2"/>
          </rPr>
          <t>BINH:</t>
        </r>
        <r>
          <rPr>
            <sz val="9"/>
            <color indexed="81"/>
            <rFont val="Tahoma"/>
            <family val="2"/>
          </rPr>
          <t xml:space="preserve">
Bắt buộc LG</t>
        </r>
      </text>
    </comment>
    <comment ref="I85" authorId="1">
      <text>
        <r>
          <rPr>
            <b/>
            <sz val="9"/>
            <color indexed="81"/>
            <rFont val="Tahoma"/>
            <family val="2"/>
          </rPr>
          <t>BINH:</t>
        </r>
        <r>
          <rPr>
            <sz val="9"/>
            <color indexed="81"/>
            <rFont val="Tahoma"/>
            <family val="2"/>
          </rPr>
          <t xml:space="preserve">
Bắt buộc LG</t>
        </r>
      </text>
    </comment>
    <comment ref="I86" authorId="1">
      <text>
        <r>
          <rPr>
            <b/>
            <sz val="9"/>
            <color indexed="81"/>
            <rFont val="Tahoma"/>
            <family val="2"/>
          </rPr>
          <t>BINH:</t>
        </r>
        <r>
          <rPr>
            <sz val="9"/>
            <color indexed="81"/>
            <rFont val="Tahoma"/>
            <family val="2"/>
          </rPr>
          <t xml:space="preserve">
Bắt buộc LG</t>
        </r>
      </text>
    </comment>
    <comment ref="I88" authorId="1">
      <text>
        <r>
          <rPr>
            <b/>
            <sz val="9"/>
            <color indexed="81"/>
            <rFont val="Tahoma"/>
            <family val="2"/>
          </rPr>
          <t>BINH:</t>
        </r>
        <r>
          <rPr>
            <sz val="9"/>
            <color indexed="81"/>
            <rFont val="Tahoma"/>
            <family val="2"/>
          </rPr>
          <t xml:space="preserve">
Buộc phải LG</t>
        </r>
      </text>
    </comment>
    <comment ref="B89" authorId="0">
      <text>
        <r>
          <rPr>
            <b/>
            <sz val="9"/>
            <color indexed="81"/>
            <rFont val="Tahoma"/>
            <family val="2"/>
          </rPr>
          <t>dell:</t>
        </r>
        <r>
          <rPr>
            <sz val="9"/>
            <color indexed="81"/>
            <rFont val="Tahoma"/>
            <family val="2"/>
          </rPr>
          <t xml:space="preserve">
Thay đổi tên</t>
        </r>
      </text>
    </comment>
    <comment ref="G109" authorId="2">
      <text>
        <r>
          <rPr>
            <b/>
            <sz val="9"/>
            <color indexed="81"/>
            <rFont val="Tahoma"/>
            <family val="2"/>
          </rPr>
          <t>ADMIN:</t>
        </r>
        <r>
          <rPr>
            <sz val="9"/>
            <color indexed="81"/>
            <rFont val="Tahoma"/>
            <family val="2"/>
          </rPr>
          <t xml:space="preserve">
TMĐT có KHV 11.000tr NSTW 11.000 tr (sai)</t>
        </r>
      </text>
    </comment>
    <comment ref="H109" authorId="2">
      <text>
        <r>
          <rPr>
            <b/>
            <sz val="9"/>
            <color indexed="81"/>
            <rFont val="Tahoma"/>
            <family val="2"/>
          </rPr>
          <t>ADMIN:</t>
        </r>
        <r>
          <rPr>
            <sz val="9"/>
            <color indexed="81"/>
            <rFont val="Tahoma"/>
            <family val="2"/>
          </rPr>
          <t xml:space="preserve">
TMĐT có KHV 11.000tr NSTW 11.000 tr (sai)</t>
        </r>
      </text>
    </comment>
    <comment ref="K109" authorId="2">
      <text>
        <r>
          <rPr>
            <b/>
            <sz val="9"/>
            <color indexed="81"/>
            <rFont val="Tahoma"/>
            <family val="2"/>
          </rPr>
          <t>ADMIN:</t>
        </r>
        <r>
          <rPr>
            <sz val="9"/>
            <color indexed="81"/>
            <rFont val="Tahoma"/>
            <family val="2"/>
          </rPr>
          <t xml:space="preserve">
TMĐT có KHV 11.000tr NSTW 11.000 tr (sai)</t>
        </r>
      </text>
    </comment>
    <comment ref="L109" authorId="2">
      <text>
        <r>
          <rPr>
            <b/>
            <sz val="9"/>
            <color indexed="81"/>
            <rFont val="Tahoma"/>
            <family val="2"/>
          </rPr>
          <t>ADMIN:</t>
        </r>
        <r>
          <rPr>
            <sz val="9"/>
            <color indexed="81"/>
            <rFont val="Tahoma"/>
            <family val="2"/>
          </rPr>
          <t xml:space="preserve">
TMĐT có KHV 11.000tr NSTW 11.000 tr (sai)</t>
        </r>
      </text>
    </comment>
    <comment ref="G243" authorId="2">
      <text>
        <r>
          <rPr>
            <b/>
            <sz val="9"/>
            <color indexed="81"/>
            <rFont val="Tahoma"/>
            <family val="2"/>
          </rPr>
          <t>ADMIN:</t>
        </r>
        <r>
          <rPr>
            <sz val="9"/>
            <color indexed="81"/>
            <rFont val="Tahoma"/>
            <family val="2"/>
          </rPr>
          <t xml:space="preserve">
KHV vượt so với KHV giao trung hạn: 20.395tr</t>
        </r>
      </text>
    </comment>
    <comment ref="H243" authorId="2">
      <text>
        <r>
          <rPr>
            <b/>
            <sz val="9"/>
            <color indexed="81"/>
            <rFont val="Tahoma"/>
            <family val="2"/>
          </rPr>
          <t>ADMIN:</t>
        </r>
        <r>
          <rPr>
            <sz val="9"/>
            <color indexed="81"/>
            <rFont val="Tahoma"/>
            <family val="2"/>
          </rPr>
          <t xml:space="preserve">
KHV vượt so với KHV giao trung hạn: 20.395tr</t>
        </r>
      </text>
    </comment>
    <comment ref="K243" authorId="2">
      <text>
        <r>
          <rPr>
            <b/>
            <sz val="9"/>
            <color indexed="81"/>
            <rFont val="Tahoma"/>
            <family val="2"/>
          </rPr>
          <t>ADMIN:</t>
        </r>
        <r>
          <rPr>
            <sz val="9"/>
            <color indexed="81"/>
            <rFont val="Tahoma"/>
            <family val="2"/>
          </rPr>
          <t xml:space="preserve">
KHV vượt so với KHV giao trung hạn: 20.395tr</t>
        </r>
      </text>
    </comment>
    <comment ref="L243" authorId="2">
      <text>
        <r>
          <rPr>
            <b/>
            <sz val="9"/>
            <color indexed="81"/>
            <rFont val="Tahoma"/>
            <family val="2"/>
          </rPr>
          <t>ADMIN:</t>
        </r>
        <r>
          <rPr>
            <sz val="9"/>
            <color indexed="81"/>
            <rFont val="Tahoma"/>
            <family val="2"/>
          </rPr>
          <t xml:space="preserve">
KHV vượt so với KHV giao trung hạn: 20.395tr</t>
        </r>
      </text>
    </comment>
    <comment ref="I745" authorId="1">
      <text>
        <r>
          <rPr>
            <b/>
            <sz val="9"/>
            <color indexed="81"/>
            <rFont val="Tahoma"/>
            <family val="2"/>
          </rPr>
          <t>BINH:</t>
        </r>
        <r>
          <rPr>
            <sz val="9"/>
            <color indexed="81"/>
            <rFont val="Tahoma"/>
            <family val="2"/>
          </rPr>
          <t xml:space="preserve">
Buộc phải LG</t>
        </r>
      </text>
    </comment>
    <comment ref="I1028" authorId="1">
      <text>
        <r>
          <rPr>
            <b/>
            <sz val="9"/>
            <color indexed="81"/>
            <rFont val="Tahoma"/>
            <family val="2"/>
          </rPr>
          <t>BINH:</t>
        </r>
        <r>
          <rPr>
            <sz val="9"/>
            <color indexed="81"/>
            <rFont val="Tahoma"/>
            <family val="2"/>
          </rPr>
          <t xml:space="preserve">
Buộc phải LG</t>
        </r>
      </text>
    </comment>
    <comment ref="I1029" authorId="1">
      <text>
        <r>
          <rPr>
            <b/>
            <sz val="9"/>
            <color indexed="81"/>
            <rFont val="Tahoma"/>
            <family val="2"/>
          </rPr>
          <t>BINH:</t>
        </r>
        <r>
          <rPr>
            <sz val="9"/>
            <color indexed="81"/>
            <rFont val="Tahoma"/>
            <family val="2"/>
          </rPr>
          <t xml:space="preserve">
Buộc phải LG</t>
        </r>
      </text>
    </comment>
    <comment ref="I1032" authorId="1">
      <text>
        <r>
          <rPr>
            <b/>
            <sz val="9"/>
            <color indexed="81"/>
            <rFont val="Tahoma"/>
            <family val="2"/>
          </rPr>
          <t>BINH:</t>
        </r>
        <r>
          <rPr>
            <sz val="9"/>
            <color indexed="81"/>
            <rFont val="Tahoma"/>
            <family val="2"/>
          </rPr>
          <t xml:space="preserve">
Buộc phải LG</t>
        </r>
      </text>
    </comment>
    <comment ref="I1036" authorId="1">
      <text>
        <r>
          <rPr>
            <b/>
            <sz val="9"/>
            <color indexed="81"/>
            <rFont val="Tahoma"/>
            <family val="2"/>
          </rPr>
          <t>BINH:</t>
        </r>
        <r>
          <rPr>
            <sz val="9"/>
            <color indexed="81"/>
            <rFont val="Tahoma"/>
            <family val="2"/>
          </rPr>
          <t xml:space="preserve">
Buộc phải LG</t>
        </r>
      </text>
    </comment>
    <comment ref="I1037" authorId="1">
      <text>
        <r>
          <rPr>
            <b/>
            <sz val="9"/>
            <color indexed="81"/>
            <rFont val="Tahoma"/>
            <family val="2"/>
          </rPr>
          <t>BINH:</t>
        </r>
        <r>
          <rPr>
            <sz val="9"/>
            <color indexed="81"/>
            <rFont val="Tahoma"/>
            <family val="2"/>
          </rPr>
          <t xml:space="preserve">
Buộc phải LG</t>
        </r>
      </text>
    </comment>
    <comment ref="I1038" authorId="1">
      <text>
        <r>
          <rPr>
            <b/>
            <sz val="9"/>
            <color indexed="81"/>
            <rFont val="Tahoma"/>
            <family val="2"/>
          </rPr>
          <t>BINH:</t>
        </r>
        <r>
          <rPr>
            <sz val="9"/>
            <color indexed="81"/>
            <rFont val="Tahoma"/>
            <family val="2"/>
          </rPr>
          <t xml:space="preserve">
Buộc phải LG</t>
        </r>
      </text>
    </comment>
    <comment ref="I1040" authorId="1">
      <text>
        <r>
          <rPr>
            <b/>
            <sz val="9"/>
            <color indexed="81"/>
            <rFont val="Tahoma"/>
            <family val="2"/>
          </rPr>
          <t>BINH:</t>
        </r>
        <r>
          <rPr>
            <sz val="9"/>
            <color indexed="81"/>
            <rFont val="Tahoma"/>
            <family val="2"/>
          </rPr>
          <t xml:space="preserve">
Buộc phải LG</t>
        </r>
      </text>
    </comment>
  </commentList>
</comments>
</file>

<file path=xl/sharedStrings.xml><?xml version="1.0" encoding="utf-8"?>
<sst xmlns="http://schemas.openxmlformats.org/spreadsheetml/2006/main" count="22812" uniqueCount="2607">
  <si>
    <t>BIỂU MẪU SỐ 05</t>
  </si>
  <si>
    <t>TÌNH HÌNH THỰC HIỆN CÁC DỰ ÁN ĐẦU TƯ THUỘC 03 CHƯƠNG TRÌNH MỤC TIÊU QUỐC GIA NĂM 2023 - NHU CẦU KẾ HOẠCH NĂM 2024</t>
  </si>
  <si>
    <t>(Báo cáo toàn bộ nguồn vốn danh mục dự án có vốn năm 2022 được kéo dài sang năm 2023 (Bao gồm cả số chưa giao chi tiết); Báo cáo toàn bộ nguồn vốn và danh mục dự án được giao vốn năm 2023 (Bao gồm cả số chưa giao chi tiết))</t>
  </si>
  <si>
    <t>Đơn vị tính: Triệu đồng</t>
  </si>
  <si>
    <t>STT</t>
  </si>
  <si>
    <t>Danh mục dự án</t>
  </si>
  <si>
    <t>Địa điểm XD</t>
  </si>
  <si>
    <t>Năng lực thiết kế</t>
  </si>
  <si>
    <t>Thời gian KC-HT</t>
  </si>
  <si>
    <t>Quyết định đầu tư ban đầu hoặc QĐ đầu tư điều chỉnh của cấp có thẩm quyền</t>
  </si>
  <si>
    <t>KH đầu tư trung hạn giai đoạn 2021-2025</t>
  </si>
  <si>
    <t>Khối lượng thực hiện</t>
  </si>
  <si>
    <t>Kế hoạch vốn năm 2022 kéo dài sang năm 2023 (Số KH kéo dài phải khớp với số liệu đã ký xác nhận giữa UBND huyện, thành phố và KBNN)</t>
  </si>
  <si>
    <t>Kế hoạch vốn năm 2023</t>
  </si>
  <si>
    <t>Giải ngân vốn năm 2022 kéo dài sang năm 2023 đến thời điểm báo cáo</t>
  </si>
  <si>
    <t>Giải ngân kế hoạch năm 2023 đến thời điểm báo cáo</t>
  </si>
  <si>
    <t>Ước giải ngân Kế hoạch năm 2022 kéo dài sang 2023 đến thời điểm 31/12/2023</t>
  </si>
  <si>
    <t>Ước giải ngân Kế hoạch năm 2023 đến 31/01/2024</t>
  </si>
  <si>
    <t>Lũy kế đã bố trí từ khởi công đến hết năm 2023</t>
  </si>
  <si>
    <t>Nhu cầu còn lại sau năm 2023</t>
  </si>
  <si>
    <t>Ghi chú</t>
  </si>
  <si>
    <t>KHÔNG XÓA CÁC CỘT NÀY
(dùng để lọc dự án)</t>
  </si>
  <si>
    <t>Số quyết định; ngày, tháng, năm ban hành</t>
  </si>
  <si>
    <t xml:space="preserve">TMĐT </t>
  </si>
  <si>
    <t>Tổng số</t>
  </si>
  <si>
    <t>Trong đó NSTW</t>
  </si>
  <si>
    <t>Lũy kế từ khởi công đến thời điểm báo cáo</t>
  </si>
  <si>
    <t>Riêng năm 2023 Từ 1/1/2023 đến thời điểm bao cáo</t>
  </si>
  <si>
    <t>Trong đó:</t>
  </si>
  <si>
    <t>Chương trình</t>
  </si>
  <si>
    <t>Các huyện, Tp</t>
  </si>
  <si>
    <t>Phan loại CT theo Tiêu chí NTM</t>
  </si>
  <si>
    <t>Vốn đầu tư</t>
  </si>
  <si>
    <t>Nguồn huy động (nếu có)</t>
  </si>
  <si>
    <t>NSTW</t>
  </si>
  <si>
    <t>NSĐP</t>
  </si>
  <si>
    <t>NSĐP (tỉnh quản lý)</t>
  </si>
  <si>
    <t>NSĐP (NS huyện, thành phố)</t>
  </si>
  <si>
    <t>TỔNG SỐ</t>
  </si>
  <si>
    <t>ko ẩn</t>
  </si>
  <si>
    <t>A</t>
  </si>
  <si>
    <t>I</t>
  </si>
  <si>
    <t>Cấp tỉnh thực hiện</t>
  </si>
  <si>
    <t>Ban QLDA đầu tư xây dựng các công trình Dân dụng và Công nghiệp</t>
  </si>
  <si>
    <t>II</t>
  </si>
  <si>
    <t>Cấp huyện thực hiện</t>
  </si>
  <si>
    <t>1</t>
  </si>
  <si>
    <t>Thành phố Lai Châu</t>
  </si>
  <si>
    <t>2</t>
  </si>
  <si>
    <t>Huyện Than Uyên</t>
  </si>
  <si>
    <t>3</t>
  </si>
  <si>
    <t>Huyện Tân Uyên</t>
  </si>
  <si>
    <t>4</t>
  </si>
  <si>
    <t>Huyện Tam Đường</t>
  </si>
  <si>
    <t>5</t>
  </si>
  <si>
    <t>Huyện Phong Thổ</t>
  </si>
  <si>
    <t>6</t>
  </si>
  <si>
    <t>Huyện Sìn Hồ</t>
  </si>
  <si>
    <t>7</t>
  </si>
  <si>
    <t>Huyện Nậm Nhùn</t>
  </si>
  <si>
    <t>8</t>
  </si>
  <si>
    <t>Huyện Mường Tè</t>
  </si>
  <si>
    <t>B</t>
  </si>
  <si>
    <t>Tiểu dự án 1: Hỗ trợ đầu tư cơ sở hạ tầng KTXH tại các huyện nghèo</t>
  </si>
  <si>
    <t>Tiểu dự án 1</t>
  </si>
  <si>
    <t>Sở Lao động - Thương binh và Xã hội</t>
  </si>
  <si>
    <t>C</t>
  </si>
  <si>
    <t>Chương trình MTQG phát triển kinh tế - xã hội vùng đồng bào dân tộc thiểu số và miền núi</t>
  </si>
  <si>
    <t>Ban QLDA đầu tư xây dựng các công trình NN&amp;PTNT</t>
  </si>
  <si>
    <r>
      <rPr>
        <b/>
        <sz val="12"/>
        <rFont val="Times New Roman"/>
        <family val="1"/>
      </rPr>
      <t xml:space="preserve">(1). Đề nghị UBND các huyện, thành phố gửi kèm: </t>
    </r>
    <r>
      <rPr>
        <sz val="12"/>
        <rFont val="Times New Roman"/>
        <family val="1"/>
      </rPr>
      <t xml:space="preserve">
- Bản ký các Quyết định giao vốn, điều chỉnh vốn chương trình MTQG trong năm 2022-2023 của Ủy ban nhân dân huyện.
- Các quyết định phê duyệt dự án của tất cả các dự án được giao vốn chương trình MTQG trong 02 năm 2022, 2023; dự án khởi công mới năm 2024.
</t>
    </r>
    <r>
      <rPr>
        <b/>
        <sz val="12"/>
        <rFont val="Times New Roman"/>
        <family val="1"/>
      </rPr>
      <t>2. Các Sở, Ban QLDA được giao làm chủ đầu tư gửi kèm Quyết định phê duyệt các dự án được giao vốn chương trình MTQG trong 02 năm 2022, 2023; dự án khởi công mới năm 2024
3. Lưu ý: Các dự án nhóm C bố trí khởi công từ năm 2022 phải đảm bảo bố trí đủ vốn trong năm 2024 (Không quá 03 năm đối với dự án nhóm C theo quy định của Luật Đầu tư công)</t>
    </r>
  </si>
  <si>
    <t>Chương trình MTQG Xây dựng Nông thôn mới</t>
  </si>
  <si>
    <t>Chương trình MTQG Giảm nghèo bền vững</t>
  </si>
  <si>
    <t>Dự án 1: Hỗ trợ đầu tư cơ sở hạ tầng KTXH tại các huyện nghèo</t>
  </si>
  <si>
    <t>a</t>
  </si>
  <si>
    <t>b</t>
  </si>
  <si>
    <t>Tiểu dự án 2: Triển khai Đề án hỗ trợ một số huyện nghèo thoát khỏi tình trạng nghèo, đặc biệt khó khăn giai đoạn 2022 - 2025 do Thủ tướng Chính phủ phê duyệt</t>
  </si>
  <si>
    <t>Dự án 4: Phát triển giáo dục nghề nghiệp, việc làm bền vững</t>
  </si>
  <si>
    <t>Tiểu dự án 1: Phát triển giáo dục nghề nghiệp vùng nghèo, vùng khó khăn</t>
  </si>
  <si>
    <t>Tiểu dự án 3: Hỗ trợ việc làm bền vững</t>
  </si>
  <si>
    <t xml:space="preserve">Dự án 1: Giải quyết tình trạng thiếu đất ở, nhà ở, đất sản xuất, nước sinh hoạt </t>
  </si>
  <si>
    <t xml:space="preserve">Dự án 2: Dự án chi tiết Quy hoạch, sắp xếp, bố trí, ổn định dân cư ở những nơi cần thiết </t>
  </si>
  <si>
    <t>III</t>
  </si>
  <si>
    <t>Dự án 3: Phát triển sản xuất nông, lâm nghiệp bền vững, phát huy tiềm năng, thế mạnh của các vùng miền để sản xuất hàng hóa theo chuỗi giá trị</t>
  </si>
  <si>
    <t>III.2</t>
  </si>
  <si>
    <t>Tiểu dự án 2</t>
  </si>
  <si>
    <t>IV</t>
  </si>
  <si>
    <t xml:space="preserve">Dự án 4: Đầu tư cơ sở hạ tầng thiết yếu, phục vụ sản xuất, đời sống trong vùng đồng bào dân tộc thiểu số và miền núi </t>
  </si>
  <si>
    <t>V</t>
  </si>
  <si>
    <t xml:space="preserve">Dự án 5: Phát triển giáo dục đào tạo nâng cao chất lượng nguồn nhân lực </t>
  </si>
  <si>
    <t>V.1</t>
  </si>
  <si>
    <t>VI</t>
  </si>
  <si>
    <t xml:space="preserve">Dự án 6: Bảo tồn, phát huy giá trị văn hóa truyền thống tốt đẹp của các dân tộc thiểu số gắn với phát triển du lịch </t>
  </si>
  <si>
    <t>VII</t>
  </si>
  <si>
    <t xml:space="preserve">Dự án 7: Chăm sóc sức khỏe nhân dân, nâng cao thể trạng, tầm tóc người dân tộc thiểu số; phòng chống suy dinh dưỡng trẻ em </t>
  </si>
  <si>
    <t>VIII</t>
  </si>
  <si>
    <t xml:space="preserve">Dự án 9: Đầu tư phát triển nhóm dân tộc thiểu số rất ít người và nhóm dân tộc còn nhiều khó khăn </t>
  </si>
  <si>
    <t>IX</t>
  </si>
  <si>
    <t>Dự án 10: Truyền thông, tuyên truyền, vận động trong vùng đồng bào dân tộc thiểu số và miền núi. Kiểm tra, giám sát đánh giá việc tổ chức thực hiện Chương trình</t>
  </si>
  <si>
    <t>Dự án: Xây dựng, nâng cấp , sửa chữa cơ sở vật chất Trường cáo đẳng cộng đồng Lai Châu</t>
  </si>
  <si>
    <t>Tp Lai Châu, tỉnh Lai Châu</t>
  </si>
  <si>
    <t>86 phòng và 4 hạng mục phụ trợ</t>
  </si>
  <si>
    <t>Năm 2022-2025</t>
  </si>
  <si>
    <t>Số 1537/QĐ-UBND ngày 28/11/2022</t>
  </si>
  <si>
    <t>Đăng ký kế hoạch năm 2024 (CĐT)</t>
  </si>
  <si>
    <t>Dự án: Trạm y tế xã Bản Lang</t>
  </si>
  <si>
    <t>Xã Nậm Pì, huyện Nậm Nhùn, tỉnh Lai Châu</t>
  </si>
  <si>
    <t>13 phòng và 5 hạng mục phụ trợ</t>
  </si>
  <si>
    <t>Năm 2022-2024</t>
  </si>
  <si>
    <t>Số 1132/QĐ-UBND ngày 24/8/2022</t>
  </si>
  <si>
    <t>Dự án: Trạm y tế xã Nậm Pì</t>
  </si>
  <si>
    <t>Xã Bản Lang, huyện Phong Thổ, tỉnh Lai Châu</t>
  </si>
  <si>
    <t>15 phòng và 5 hạng mục phụ trợ</t>
  </si>
  <si>
    <t>Số 1130/QĐ-UBND ngày 24/8/2022</t>
  </si>
  <si>
    <t xml:space="preserve">Dự án:  Cải tạo, sửa chữa Trạm y tế xã Nậm Ban </t>
  </si>
  <si>
    <t>Xã Nậm Ban, huyện Nậm Nhùn, tỉnh Lai Châu</t>
  </si>
  <si>
    <t>5 phòng và 2 hạng mục phụ trợ</t>
  </si>
  <si>
    <t>Năm 2023-2025</t>
  </si>
  <si>
    <t>Số 1587/QĐ-UBND ngày 02/12/2022</t>
  </si>
  <si>
    <t xml:space="preserve">Dự án:  Cải tạo, sửa chữa Trạm y tế xã Nậm Chà </t>
  </si>
  <si>
    <t>Xã Nậm Chà, huyện Nậm Nhùn, tỉnh Lai Châu</t>
  </si>
  <si>
    <t>5 phòng và 4 hạng mục phụ trợ</t>
  </si>
  <si>
    <t>Số 1584/QĐ-UBND ngày 02/12/2022</t>
  </si>
  <si>
    <t>Dự án: Cải tạo, sửa chữa Trạm y tế xã Pa Ủ</t>
  </si>
  <si>
    <t>Huyện Mường Tè, tỉnh Lai Châu</t>
  </si>
  <si>
    <t>1 hạng mục phụ trợ</t>
  </si>
  <si>
    <t>Số 1586/QĐ-UBND ngày 02/12/2022</t>
  </si>
  <si>
    <t xml:space="preserve">Dự án:  Cải tạo, sửa chữa Trạm y tế xã Trung Chải </t>
  </si>
  <si>
    <t>Xã Trung Chải, huyện Nậm Nhùn, tỉnh Lai Châu</t>
  </si>
  <si>
    <t>5 phòng và 3 hạng mục phụ trợ</t>
  </si>
  <si>
    <t>Số 1583/QĐ-UBND ngày 02/12/2022</t>
  </si>
  <si>
    <t xml:space="preserve">Dự án: Cải tạo, sửa chữa Trạm y tế xã Bum Tở </t>
  </si>
  <si>
    <t>5 phòng và 5 hạng mục phụ trợ</t>
  </si>
  <si>
    <t>Số 1585/QĐ-UBND ngày 02/12/2022</t>
  </si>
  <si>
    <t>Dự án:Trường PTDT nội trú huyện Tam Đường</t>
  </si>
  <si>
    <t>Huyện Tam Đường, tỉnh Lai Châu</t>
  </si>
  <si>
    <t>57 phòng và 8 hạng mục phụ trợ</t>
  </si>
  <si>
    <t xml:space="preserve">Số 1127/QĐ-UBND ngày 24/8/2022  </t>
  </si>
  <si>
    <t>Dự án:Trường tiểu học xã Khoen on</t>
  </si>
  <si>
    <t>Xã Khoen On huyện Than Uyên, tỉnh Lai Châu</t>
  </si>
  <si>
    <t>16 phòng và 14 hạng mục phụ trợ</t>
  </si>
  <si>
    <t xml:space="preserve">Số 1122/QĐ-UBND ngày 24/8/2022  </t>
  </si>
  <si>
    <t>Dự án: Trường THCS xã Hố Mít</t>
  </si>
  <si>
    <t>Huyện Tân Uyên, tỉnh Lai Châu</t>
  </si>
  <si>
    <t>11 phòng và 7 hạng mục phụ trợ</t>
  </si>
  <si>
    <t xml:space="preserve">Số 1133/QĐ-UBND ngày 24/8/2022  </t>
  </si>
  <si>
    <t>Dự án: Xây dựng cơ sở vật chất các trường phổ thông dân tộc bán trú tiểu học xã Thèn Sin; Phổ thông DTBT tiểu học Tà Lẻng và phổ thông dân tộc bán trú tiểu học Bản Bo</t>
  </si>
  <si>
    <t xml:space="preserve">Huyện Tam Đường, tỉnh Lai Châu
</t>
  </si>
  <si>
    <t>28 phòng và 10 hạng mục phụ trợ</t>
  </si>
  <si>
    <t xml:space="preserve">Số 1117/QĐ-UBND ngày 23/8/2022  </t>
  </si>
  <si>
    <t>Dự án:  Trường PTDT bán trú THCS xã Căn Co</t>
  </si>
  <si>
    <t>Xã Căn Co, huyện Sìn Hồ, tỉnh Lai Châu</t>
  </si>
  <si>
    <t>42 phòng và 7 hạng mục phụ trợ</t>
  </si>
  <si>
    <t xml:space="preserve">Số 1128/QĐ-UBND ngày 24/8/2022  </t>
  </si>
  <si>
    <t xml:space="preserve">Dự án:  Xây dựng cơ sở vật chất các trường phổ thông dân tộc bán trú THCS Hoang Thèn; Phổ thông DTBT  bán trú TH và THCS Pa Vây Sử </t>
  </si>
  <si>
    <t>Huyện Phong Thổ, tỉnh Lai Châu</t>
  </si>
  <si>
    <t>35 phòng và 7 hạng mục phụ trợ</t>
  </si>
  <si>
    <t xml:space="preserve">Số 1126/QĐ-UBND ngày 24/8/2022  </t>
  </si>
  <si>
    <t xml:space="preserve">Dự án: Xây dựng cơ sở vật chất các trường phổ thông dân tộc bán trú tiểu học và THCS Nậm Ban; Phổ thông DTBT  tiểu học Hua Bum </t>
  </si>
  <si>
    <t>Huyện Nậm Nhùn, tỉnh Lai Châu</t>
  </si>
  <si>
    <t>31 phòng và 5 hạng mục phụ trợ</t>
  </si>
  <si>
    <t xml:space="preserve">Số 1125/QĐ-UBND ngày 24/8/2022  </t>
  </si>
  <si>
    <t xml:space="preserve">Dự án:  Xây dựng cơ sở vật chất các trường phổ thông dân tộc bán trú tiểu học Nậm Pì ; Phổ thông DTBT  tiểu học Nậm Chà </t>
  </si>
  <si>
    <t>40 phòng và 8 hạng mục phụ trợ</t>
  </si>
  <si>
    <t xml:space="preserve">Số 1135/QĐ-UBND ngày 24/8/2022  </t>
  </si>
  <si>
    <t>9</t>
  </si>
  <si>
    <t xml:space="preserve">Dự án:  Trường PTDT bán trú THCS Pa Ủ huyện Mường tè </t>
  </si>
  <si>
    <t>Xã Pa Ủ, huyện Mường Tè, tỉnh Lai Châu</t>
  </si>
  <si>
    <t>30 phòng và 7 hạng mục phụ trợ</t>
  </si>
  <si>
    <t xml:space="preserve">Số 1123/QĐ-UBND ngày 24/8/2022  </t>
  </si>
  <si>
    <t>10</t>
  </si>
  <si>
    <t>Dự án:  Xây dựng cơ sở vật chát các trường THPT DTNT Than Uyên, DTNT tỉnh, Phổ thông DTNT huyện Mường tè, THPT Nậm Tăm, DTNT THPT Sìn Hồ, THPT Mường Tè</t>
  </si>
  <si>
    <t>Tỉnh Lai Châu</t>
  </si>
  <si>
    <t>27 phòng và 11 hạng mục phụ trợ</t>
  </si>
  <si>
    <t>Số 1602/QĐ-
UBND ngày 05/12/2022</t>
  </si>
  <si>
    <t>11</t>
  </si>
  <si>
    <t xml:space="preserve">Dự án: Xây dựng cơ sở vật chát các trường tiểu học Phìn Hồ, Trường phổ thông DT bán trú tiểu học Nậm Hăn </t>
  </si>
  <si>
    <t>Huyện Sìn Hồ, tỉnh Lai Châu</t>
  </si>
  <si>
    <t>27 phòng và 12 hạng mục phụ trợ</t>
  </si>
  <si>
    <t>Số 1591/QĐ-
UBND ngày 02/12/2022</t>
  </si>
  <si>
    <t>12</t>
  </si>
  <si>
    <t xml:space="preserve">Dự án: Xây dựng cơ sở vật chát các trường phổ thông DT bán trú THCS Vàng Ma Chải, Phổ thông DT bán trú THCS Sì Lở Lầu </t>
  </si>
  <si>
    <t>25 phòng và 18 hạng mục phụ trợ</t>
  </si>
  <si>
    <t>Số 1590/QĐ-
UBND ngày 02/12/2022</t>
  </si>
  <si>
    <t>13</t>
  </si>
  <si>
    <t xml:space="preserve">Dự án:  Xây dựng cơ sở vật chất các trường phổ thông DT bán trú THCS Vàng San., Phổ thông DT bán trú THCS Mù Cả </t>
  </si>
  <si>
    <t>Huyện Mường tè, tỉnh Lai Châu</t>
  </si>
  <si>
    <t>18 phòng và 5 hạng mục phụ trợ</t>
  </si>
  <si>
    <t>Số 1601/QĐ-
UBND ngày 05/12/2022</t>
  </si>
  <si>
    <t>14</t>
  </si>
  <si>
    <t>Dự án:  Xây dựng cơ sở vật chát các trường phổ thông DT bán trú tiểu học và THCS Nậm Ngà. Và trường PTDTBT TH Pa Vây Sử</t>
  </si>
  <si>
    <t>Số 1603/QĐ-
UBND ngày 05/12/2022</t>
  </si>
  <si>
    <t xml:space="preserve">Dự án: Trung tâm y tế huyện Mường Tè </t>
  </si>
  <si>
    <t>49 phòng và 4 hạng mục phụ trợ</t>
  </si>
  <si>
    <t>Số 1124/QĐ-UBND ngày 24/8/2022</t>
  </si>
  <si>
    <t>Làm đường nội đồng bản Thèn  Pả (Điểm đầu ruộng Giàng A Sình-điểm cuối ruộng Giàng A Hờ)</t>
  </si>
  <si>
    <t>Bản Thèn Pả, xã Tả Lèng</t>
  </si>
  <si>
    <t>Chiều dài tuyến L= 0,5km mặt đường BTXM</t>
  </si>
  <si>
    <t>2022-2023</t>
  </si>
  <si>
    <t>2684-12/8/2022</t>
  </si>
  <si>
    <t>Đường trục bản Chu Va 6</t>
  </si>
  <si>
    <t>Bản Chu Va 6, xã Sơn Bình</t>
  </si>
  <si>
    <t>Chiều dài tuyến L= 1,1km mặt đường BTXM và các công trình trên tuyến</t>
  </si>
  <si>
    <t>2688-12/8/2022</t>
  </si>
  <si>
    <t>Trung tâm Giáo dục- Thường xuyên</t>
  </si>
  <si>
    <t>xã Bình Lư</t>
  </si>
  <si>
    <t>Đầu tư xây dựng các phòng thuộc Trung tâm và các công trình phụ trợ khác.</t>
  </si>
  <si>
    <t>2023-2025</t>
  </si>
  <si>
    <t>4082-13/12/2022</t>
  </si>
  <si>
    <t>Đầu tư Trung tâm Văn hóa- Thể thao huyện</t>
  </si>
  <si>
    <t>Xây dựng Hội trường 350 chỗ ngồi. Xây dựng bể bơi 200m2 và các hạng mục phụ trợ khác</t>
  </si>
  <si>
    <t>4083-13/12/2022</t>
  </si>
  <si>
    <t>Nâng cấp, cải tạo tuyến đường Bản Giang- Nùng Nàng và các công trình trên tuyến</t>
  </si>
  <si>
    <t>Xã Bản Giang; Nùng Nàng</t>
  </si>
  <si>
    <t>Bê tông hóa tuyến đường, với chiều dài 7,6km; xây dựng mới cầu bê tông và đường dẫn hai đầu cầu.</t>
  </si>
  <si>
    <t>4064-13/12/2022</t>
  </si>
  <si>
    <t>Nâng cấp, cải tạo tuyến đường QL4D- Tả Lèng- San Tra Mán, xã Tả Lèng</t>
  </si>
  <si>
    <t>Xã Tả Lèng</t>
  </si>
  <si>
    <t>Nâng cấp mặt đường và công trình trên tuyến</t>
  </si>
  <si>
    <t>4065-13/12/2022</t>
  </si>
  <si>
    <t>Nâng cấp cải tạo tuyến đường Khun Há</t>
  </si>
  <si>
    <t>Xã Khun Há</t>
  </si>
  <si>
    <t>Nâng cấp mặt đường và công trình trên tuyến với chiều dài 5,6km</t>
  </si>
  <si>
    <t>4066-13/12/2022</t>
  </si>
  <si>
    <t>Làm đường lên bản cũ Hoa Dì Hồ</t>
  </si>
  <si>
    <t>Bản Hoa Dì Hồ, xã Bản Hon</t>
  </si>
  <si>
    <t>Chiều dài tuyến L= 3km mặt đường BTXM; rãnh thoát nước và các công trình trên tuyến</t>
  </si>
  <si>
    <t>4067-13/12/2022</t>
  </si>
  <si>
    <t>Xây dựng nhà thi đấu đa năng xã Nùng Nàng</t>
  </si>
  <si>
    <t>Bản Sáy San 1, xã Nùng Nàng</t>
  </si>
  <si>
    <t>Nhà cấp IV diện tích 200 m2</t>
  </si>
  <si>
    <t>4084-13/12/2022</t>
  </si>
  <si>
    <t>Cứng hóa đường ra khu sản xuất bản Na Đông</t>
  </si>
  <si>
    <t>Bản Na Đông, bản Thèn Sin 1 - Bản Thèn Sin 2</t>
  </si>
  <si>
    <t>Chiều dài tuyến L= 5km mặt đường BTXM</t>
  </si>
  <si>
    <t>4068-13/12/2022</t>
  </si>
  <si>
    <t>Nhà văn hóa cụm khu dân cư bản Nà Khan, Nà Phát</t>
  </si>
  <si>
    <t>'Nhà cấp IV diện tích 200m2</t>
  </si>
  <si>
    <t>2023-2024</t>
  </si>
  <si>
    <t>1076-12/12/2022</t>
  </si>
  <si>
    <t>Đường nội đồng vùng chè bản Hua Sẳng</t>
  </si>
  <si>
    <t>Xã Bản Bo</t>
  </si>
  <si>
    <t xml:space="preserve"> Tuyến 1: Chiều dài tuyến L= 0,5km mặt đường BTXM; rãnh thoát nước và các công trình trên tuyến
 Tuyến 2: San gạt, mở rộng nền đường, chiều dài 2 km</t>
  </si>
  <si>
    <t>125-12/12/2022</t>
  </si>
  <si>
    <t>Đường giao thông nội đồng bản Nà Bỏ đi Bãi Cam</t>
  </si>
  <si>
    <t>Xã Bản Giang</t>
  </si>
  <si>
    <t>2023</t>
  </si>
  <si>
    <t>97-12/12/2022</t>
  </si>
  <si>
    <t>Đường giao thông  nội đồng bản Suối Thầu</t>
  </si>
  <si>
    <t>Chiều dài tuyến L= 0,7km mặt đường BTXM</t>
  </si>
  <si>
    <t>98-12/12/202</t>
  </si>
  <si>
    <t>Đường nội đồng bản Sì Thâu Chải</t>
  </si>
  <si>
    <t>Xã Hồ Thầu</t>
  </si>
  <si>
    <t>Chiều dài tuyến L= 1km mặt đường BTXM và các công trình trên tuyến</t>
  </si>
  <si>
    <t>271-12/12/2022</t>
  </si>
  <si>
    <t>Đường nội đồng nối lên bản Ma Sao Phìn</t>
  </si>
  <si>
    <t>Chiều dài tuyến L= 1,1km mặt đường BTXM</t>
  </si>
  <si>
    <t>791-12/12/2022</t>
  </si>
  <si>
    <t>Làm đường bê tông nội đồng vùng chè Bản Nà Út</t>
  </si>
  <si>
    <t>Chiều dài tuyến L= 0,8km mặt đường BTXM; rãnh thoát nước và các công trình trên tuyến</t>
  </si>
  <si>
    <t>2024-2025</t>
  </si>
  <si>
    <t>Làm đường bê tông nội đồng vùng chè bản Nà Út - Nậm Phát</t>
  </si>
  <si>
    <t>Đường nội đồng bản Can Hồ</t>
  </si>
  <si>
    <t>Chiều dài tuyến L= 0,8km mặt đường BTXM</t>
  </si>
  <si>
    <t>Làm đường ra khu sản xuất bản Nùng Nàng ( đường Nùng Nàng- Nậm Tăm đến khu sản xuất)</t>
  </si>
  <si>
    <t>Xã Nùng Nàng</t>
  </si>
  <si>
    <t>Chiều dài tuyến L= 0,7km mặt đường BTXM và các công trình trên tuyến</t>
  </si>
  <si>
    <t>Sửa chữa, nâng cấp nhà văn hóa bản</t>
  </si>
  <si>
    <t>6/7 bản (Lao Tỷ Phùng, Nùng Nàng, Sáy San 3, Chin Chu Chải, Phan Chu Hoa, Sì Miền Khan), xã Nùng Nàng</t>
  </si>
  <si>
    <t>Nhà cấp IV (05 nhà), xây dựng tường bao và công trình phụ trợ.
 - Nhà văn hóa bản Lao Tỷ Phùng: xây vách, lát nền tầng 1, công trình phụ trợ</t>
  </si>
  <si>
    <t>Đường nội đồng bản thống nhất</t>
  </si>
  <si>
    <t>Chiều dài tuyến L= 0,32km mặt đường BTXM</t>
  </si>
  <si>
    <t>Sửa chữa, nâng cấp nhà văn hóa bản Hưng Bình</t>
  </si>
  <si>
    <t>Tháo dỡ, sữa chữa các hạng mục hư hỏng trong quá trình sử dụng</t>
  </si>
  <si>
    <t>Nhà văn hóa bản Km2 xã Bình Lư + các hạng mục phụ trợ</t>
  </si>
  <si>
    <t xml:space="preserve">Nhà cấp IV diện tích 100m2 </t>
  </si>
  <si>
    <t>Nâng cấp đường liên bản Gia Khâu-Chù Lìn</t>
  </si>
  <si>
    <t>Chiều dài tuyến L= 0,25km mặt đường BTXM; rãnh dọc thoát nước</t>
  </si>
  <si>
    <t>Đường nội bản Nhiều Sang</t>
  </si>
  <si>
    <t>Chiều dài tuyến L= 0,5km mặt đường BTXM; rãnh dọc thoát nước</t>
  </si>
  <si>
    <t>Đường ra khu sản xuất bản Suối Thầu Thấp</t>
  </si>
  <si>
    <t>Chiều dài tuyến L= 0,9km mặt đường BTXM</t>
  </si>
  <si>
    <t>Xây dựng nhà văn hóa Bản Đoàn Kết</t>
  </si>
  <si>
    <t>Nhà cấp IV diện tích 200m2</t>
  </si>
  <si>
    <t>Làm đường Đường nội đồng khu sản xuất bản Suối Thầu, xã Bản Giang</t>
  </si>
  <si>
    <t xml:space="preserve"> Đường GTNT, BTXM L=0,250km, Bm= 3 - 4m, Bn=5m, dày 14 cm</t>
  </si>
  <si>
    <t>Làm đường bê tông nội đồng bản Hoa Vân, xã Bình Lư</t>
  </si>
  <si>
    <t>Xã Bình Lư</t>
  </si>
  <si>
    <t>Đường GTNT, BTXM L=0,3 km, Bn=4m, Bm=3-4m và các công trình trên tuyến</t>
  </si>
  <si>
    <t>Đường vào+Sân bê tông nhà văn hóa bản Chù Lìn, xã Hồ Thầu</t>
  </si>
  <si>
    <t>Nâng cấp từ đường đất thành đường Bê tông có L=65 (m) Bm=3m; Bn=5-6 (m); Hệ thống rãnh thoát nước đầy đủ; Nâng cấp sân nhà văn hóa+khuôn viên (rãnh thu nước sân+bồn hoa+chiếu sáng…)</t>
  </si>
  <si>
    <t>Làm đường bê tông ngõ bản Lao Tỷ Phùng, xã Nùng Nàng</t>
  </si>
  <si>
    <t>Đường GTNT, BTXM L= 0,25km, Bn=3,5m; Bm=2,5m và các công trình trên tuyến</t>
  </si>
  <si>
    <t>Làm đường bê tông nội đồng bản Lờ Thàng 1+2 (từ đường liên xã Thèn Sin- Sùng Phài đến cầu treo bản Lở Thàng 1+2 (bên kia suối))</t>
  </si>
  <si>
    <t>Xã Thèn Sin</t>
  </si>
  <si>
    <t>Đường GTNT, BTXM L= 0,2km Bn=4m; Bm=3m và các công trình trên tuyến</t>
  </si>
  <si>
    <t>Làm mương bê tông  thuỷ lợi Nà Lóoc, bản Nà Khum, xã Bản Hon</t>
  </si>
  <si>
    <t>Xã bản Hon</t>
  </si>
  <si>
    <t xml:space="preserve">Bê tông mương thuỷ lợi Nà Lóoc L = 0,3km; kích thước: 60 x 60 cm </t>
  </si>
  <si>
    <t xml:space="preserve">Sửa chữa đường trục bản Nậm Phát, xã Bản Bo </t>
  </si>
  <si>
    <t xml:space="preserve">  Sửa chữa mặt đường bê tông: L=0,3km, Bm=3m </t>
  </si>
  <si>
    <t>Sửa chữa đường trục bản Ma Sao Phìn Thấp, xã Khun Há</t>
  </si>
  <si>
    <t>Sửa chữa mặt đường bê tông, mở rộng mặt đường: L= 0,25 km, Bm=3m</t>
  </si>
  <si>
    <t>Nhà hiệu bộ 2 tầng, 8 phòng; nhà lớp học 3 tầng 18 phòng và các hạng mục phụ trợ</t>
  </si>
  <si>
    <t>Xã Nà Tăm</t>
  </si>
  <si>
    <t>Cụm công trình: NSH bản Nà Tăm; NSH bản Nà Vàn, xã Nà Tăm</t>
  </si>
  <si>
    <t>2022-2024</t>
  </si>
  <si>
    <t>2695-12/8/2022</t>
  </si>
  <si>
    <t>Cụm công trình: NSH bản Cò Nọt Mông, NSH bản Nậm Phát, xã Bản Bo</t>
  </si>
  <si>
    <t>2696-12/8/2022</t>
  </si>
  <si>
    <t>Sắp xếp ổn định dân cư bản Na Đông 1, xã Thèn Sin huyện Tam Đường</t>
  </si>
  <si>
    <t>2612-05/8/2022</t>
  </si>
  <si>
    <t>Huyện Tam Đường (Dự kiến trồng 20 ha Sâm Lai Châu (03 dự án) tại các xã Khun Há, Giang Ma, Hồ Thầu): Hỗ trợ kinh phí cải tạo cơ sở hạ tầng (bao gồm 50 triệu đồng/ha xây dựng cơ sở hạ tầng)</t>
  </si>
  <si>
    <t>xã Khun Há, Giang Ma, Hồ Thầu</t>
  </si>
  <si>
    <t>20ha</t>
  </si>
  <si>
    <t>Xin trả lại nguồn năm 2022-2023 do DA ko tìm được đơn vị liên kết</t>
  </si>
  <si>
    <t>Đường trục các bản Giang Ma, bản Xin Chải, bản Sử Thàng; Đường ngõ bản các bản; Đường nội đồng các bản xã Giang Ma</t>
  </si>
  <si>
    <t>Xã Giang Ma</t>
  </si>
  <si>
    <t>2608-05/8/2022</t>
  </si>
  <si>
    <t>Đường liên bản Nà Tăm đến bản Nà Vàn, Phiêng Giằng đến Coóc Cuông; Đường ngõ bản các bản xã Nà Tăm; Đường trục bản Nà Luồng, bản Nà Hiềng</t>
  </si>
  <si>
    <t>2609-05/8/2022</t>
  </si>
  <si>
    <t xml:space="preserve">Nâng cấp các tuyến đường trục bản Huổi Ke, đường nội đồng các bản Huổi Ke, Tân Hợp, Đường nội đồng vùng chè Hua Bó, bản Tân Hợp </t>
  </si>
  <si>
    <t>Xã Sơn Bình</t>
  </si>
  <si>
    <t>2610-05/8/2022</t>
  </si>
  <si>
    <t>Nâng cấp các tuyến đường nội đồng bản 46, Chu Va 6</t>
  </si>
  <si>
    <t>2678-12/8/2022</t>
  </si>
  <si>
    <t>Đường ra khu sản xuất bản Hoa Dì Hồ, xã Bản Hon</t>
  </si>
  <si>
    <t>Xã Bản Hon</t>
  </si>
  <si>
    <t>2679-12/8/2022</t>
  </si>
  <si>
    <t>Đường liên bản bản Chin Chu Chải - Sáy San 3</t>
  </si>
  <si>
    <t>2022-2025</t>
  </si>
  <si>
    <t>2680-12/8/2022</t>
  </si>
  <si>
    <t>Thủy lợi Háng Là (Hảng A Chỉnh) bản Thèn Pả</t>
  </si>
  <si>
    <t>2697-12/8/2022</t>
  </si>
  <si>
    <t>Trường Phổ thông dân tộc bán trú tiểu học Giang Ma</t>
  </si>
  <si>
    <t>08 phòng học thông thường và bộ môn
01 nhà bếp, nhà ăn</t>
  </si>
  <si>
    <t>2611-05/8/2022</t>
  </si>
  <si>
    <t>Trường Phổ thông dân tộc bán trú tiểu học Khun Há</t>
  </si>
  <si>
    <t>01 nhà bếp, nhà ăn</t>
  </si>
  <si>
    <t>2692-12/8/2022</t>
  </si>
  <si>
    <t>Hỗ trợ xây dựng thiết chế văn hóa, thể thao tại các thôn (gồm 18 nhà văn hóa tại các bản: Tả Cu Tỷ, xã Giang Ma; Suối Thầu, xã Bản Giang; Sin Câu, Nà Đông, Phan Khèo xã Thèn Sin; Ma Sao Phìn Thấp, Sàn Phàng Cao, Nậm Đích, Ma Sao Phìn Cao xã Khun Há; Nà Can, Hợp Nhất, Nà Khương, Nà Khuy xã Bản Bo; Pho Lao Chải, Lùng Trù Hồ Pên xã Tả Lèng;Nà Đon xã Bình Lư; Sáy San I xã Nùng Nàng; Huổi Ke xã Sơn Bình)</t>
  </si>
  <si>
    <t>Các bản</t>
  </si>
  <si>
    <t>18 NVH</t>
  </si>
  <si>
    <t>2614-05/8/2022</t>
  </si>
  <si>
    <t xml:space="preserve">Công trình thủy lợi qua suối Nậm Mu khe Huổi Chim bản Phiêng Pẳng </t>
  </si>
  <si>
    <t>10ha</t>
  </si>
  <si>
    <t>2613-05/8/2022</t>
  </si>
  <si>
    <t>Thủy lợi Nà Nong Luống Bản Thẳm</t>
  </si>
  <si>
    <t>2ha</t>
  </si>
  <si>
    <t>2698-12/8/2022</t>
  </si>
  <si>
    <t>Thủy lợi mương tỏn xã Bản Hon</t>
  </si>
  <si>
    <t>25ha</t>
  </si>
  <si>
    <t>2699-12/8/2022</t>
  </si>
  <si>
    <t>NSH bản Rừng Ổi Khèo Thầu, xã Hồ Thầu</t>
  </si>
  <si>
    <t>Đường liên bản San Tra Mán- Bản Phìn Ngan Xin Chải; Đường nội đồng, ngõ bản các bản xã Tả Lèng</t>
  </si>
  <si>
    <t>4069-13/12/2022</t>
  </si>
  <si>
    <t>Đường nội đồng các bản xã Thèn Sinh (bản Sin Câu; bản Pan Khèo); đường ra khu sản xuất bản Thèn Sin 1, Lở Thàng 1+2</t>
  </si>
  <si>
    <t>4070-13/12/2022</t>
  </si>
  <si>
    <t>Đường giao thông liên bản Noong Luống-Nà San xã Bình Lư; đường trục bản, ngõ bản các bản (Nà Cà, Noong Luống, Nà San); Đường giao thông nội đồng các bản (Nà Đon, Nà Phát)</t>
  </si>
  <si>
    <t>4071- 13/12/2022</t>
  </si>
  <si>
    <t>Đường ra khu sản xuất các bản Phan Chu Hoa, Xì Miền Khan, Sáy San 1</t>
  </si>
  <si>
    <t>4072-13/12/2022</t>
  </si>
  <si>
    <t>Đường nội đồng bản Phô Hồ Thầu; đường trục các bản Chù Lìn, Rừng Ổi- Khèo Thầu, Tả Chải</t>
  </si>
  <si>
    <t>4073-13/12/2022</t>
  </si>
  <si>
    <t>Thủy lợi Sử Thàng, Phìn Chải</t>
  </si>
  <si>
    <t>4077-13/12/2022</t>
  </si>
  <si>
    <t>Thủy lợi Nà Luồng bản Nà Luồng</t>
  </si>
  <si>
    <t>4078-13/12/2022</t>
  </si>
  <si>
    <t>Thủy lợi Tề Suối Ngài, thị trấn Tam Đường</t>
  </si>
  <si>
    <t>Bản Thác Tình, thị trấn Tam Đường</t>
  </si>
  <si>
    <t>4079-13/12/2022</t>
  </si>
  <si>
    <t>Hỗ trợ đầu tư xây dựng điểm đến du lịch tiêu biểu Bản Sì Thâu Chải- xã Hồ Thầu-huyện Tam Đường</t>
  </si>
  <si>
    <t>4085-13/12/2022</t>
  </si>
  <si>
    <t>Nâng cấp trục đường liên bản Bãi Trâu- Nà Khum, đường ngõ bản, đường nội đồng, rãnh thoát nước bản Bãi Trâu</t>
  </si>
  <si>
    <t>3,6km</t>
  </si>
  <si>
    <t>4074-13/12/2022</t>
  </si>
  <si>
    <t>Xây kè đá ngăn lũ bờ suối Nậm Mu bản Phiêng Pẳng</t>
  </si>
  <si>
    <t>0,5km</t>
  </si>
  <si>
    <t>4080-13/12/2022</t>
  </si>
  <si>
    <t>Thủy lợi Huổi Ít 2 bản Đông Pao 2</t>
  </si>
  <si>
    <t>4081-13/12/2022</t>
  </si>
  <si>
    <t>Đường đi vào khi chuồng trại tập trung, Đường vào khu sản xuất đồi chè, Đường vào khu sản xuất khi Bá Khoa, Đường nội đồng bản Thẳm, xã Bản Hon</t>
  </si>
  <si>
    <t>3,1km</t>
  </si>
  <si>
    <t>4075-13/12/2022</t>
  </si>
  <si>
    <t>Hỗ trợ đất ở</t>
  </si>
  <si>
    <t>Hỗ trợ nhà ở</t>
  </si>
  <si>
    <t>Hỗ trợ đất sản xuất</t>
  </si>
  <si>
    <t>Đường trục bản Nà Can; bản Phiêng Hoi; Đường ngõ bản các bản xã Bản Bo (Hua Sẳng; Nậm Phát; Cò Nọt Mông; Nà Khuy; Phiêng Tiên; Nà Út; Nà Can); Đường nội đồng các bản xã Bản Bo (Hua Sẳng; Nậm Phát; Cò Nọt Mông; Nà Khuy: Phiêng Tiên; Hợp Nhất; Nà Can)</t>
  </si>
  <si>
    <t>Xây cầu bản BTCT qua suối bản Ma Sao Phìn cao, bản Thèn Thầu</t>
  </si>
  <si>
    <t>Đường trục bản Tẩn Phù Nhiêu, Suối Thầu; Đường nội đồng bản Nà Bỏ, Cốc Pa</t>
  </si>
  <si>
    <t>Đường nội đồng các bản Ma Sao Phìn Thấp, Sàn Phàng Thấp, đường trục bản Ngài Thầu Thấp  + rãnh thoát nước</t>
  </si>
  <si>
    <t>Đường từ bản Phìn Ngan Xin Chải đến trung tâm xã Tả Lèng</t>
  </si>
  <si>
    <t>Đường từ bản Giang Ma và bản Sin Câu đến trung tâm xã Giang Ma</t>
  </si>
  <si>
    <t>Dân tộc Lự (Bản Thẳm, xã Bản Hon, huyện Tam Đường)</t>
  </si>
  <si>
    <t>Đường Ngõ Bản Phiêng Pẳng xã Bản Bo</t>
  </si>
  <si>
    <t>0,4km</t>
  </si>
  <si>
    <t>Nâng cấp đường trục bản Bản Thẳm, xã Bản Hon</t>
  </si>
  <si>
    <t>0,8km</t>
  </si>
  <si>
    <t>Nâng cấp đường trục + hệ thống thoát nước Bản Thẳm</t>
  </si>
  <si>
    <t>Đường ngõ bản, đường nội đồng, hệ thống rãnh thoát nước bản Đông Pao2</t>
  </si>
  <si>
    <t>3,5km</t>
  </si>
  <si>
    <t>Thủy Lợi Nậm Đeng bản Bãi Trâu</t>
  </si>
  <si>
    <t>Tu sửa Mương thủy lợi Bản Thẳm</t>
  </si>
  <si>
    <t>Thủy lợi Huổi ít bản Đông Pao 2</t>
  </si>
  <si>
    <t>13ha</t>
  </si>
  <si>
    <t>Thủy lợi Đông Pao 2</t>
  </si>
  <si>
    <t>7 ha</t>
  </si>
  <si>
    <t>Thủy lợi Tỳ Sàng bản Đông Pao 2</t>
  </si>
  <si>
    <t>8 ha</t>
  </si>
  <si>
    <t>Xây dựng Kè bê tông nhà Văn hoá bản Đông Pao 2</t>
  </si>
  <si>
    <t>0,04 km</t>
  </si>
  <si>
    <t>Công trình nhà văn hóa bản Phiêng Pẳng xã Bản Bo</t>
  </si>
  <si>
    <t>120m2</t>
  </si>
  <si>
    <t>Xây dựng mới nhà văn hoá và các công trình phụ trợ bản Bãi Trâu</t>
  </si>
  <si>
    <t>-</t>
  </si>
  <si>
    <t>Công trình cấp NSH đến các hộ bản Tả Chải, Trung Chải</t>
  </si>
  <si>
    <t>xã Sùng Phài</t>
  </si>
  <si>
    <t>101 (hộ)</t>
  </si>
  <si>
    <t>395/22.7.2022</t>
  </si>
  <si>
    <t>Dự án bố trí ổn định dân cư tập trung vùng đặc biệt khó khăn bản Sin Chải, xã Sùng Phài, thành phố Lai Châu</t>
  </si>
  <si>
    <t>Tp. Lai Châu</t>
  </si>
  <si>
    <t>Nhóm C</t>
  </si>
  <si>
    <t>Số 1405 22/7/2022</t>
  </si>
  <si>
    <t>Đường giao thông và hệ thống thoát nước bản Sin Chải</t>
  </si>
  <si>
    <t>1,8km</t>
  </si>
  <si>
    <t>396/22.7.2022</t>
  </si>
  <si>
    <t>Đường giao thông và hệ thống thoát nước bản Suối Thầu</t>
  </si>
  <si>
    <t>Đường giao thông và hệ thống thoát nước bản Tả Chải</t>
  </si>
  <si>
    <t>Nhà văn hoá bản Hồi Lùng</t>
  </si>
  <si>
    <t>Dân tộc Giấy (bản San Thàng, thành phố Lai Châu)</t>
  </si>
  <si>
    <t>Đường giao thông nội đồng bản Cư Nhà La</t>
  </si>
  <si>
    <t>Đường giao thông nội đồng bản Cắng Đắng xã San Thàng</t>
  </si>
  <si>
    <t>Xã San Thàng</t>
  </si>
  <si>
    <t>GTNT C, L=1,6km</t>
  </si>
  <si>
    <t>685/22.7.2022</t>
  </si>
  <si>
    <t>Đường giao thông nội đồng bản Sin Chải, xã Sùng Phài</t>
  </si>
  <si>
    <t>GTNT C, L=1,2km</t>
  </si>
  <si>
    <t>Đường giao thông bản Lò Suối Tủng</t>
  </si>
  <si>
    <t>Lắp đặt biển báo, biển chỉ dẫn, gờ giảm tốc trên các tuyến đường trên địa bàn xã San Thàng</t>
  </si>
  <si>
    <t>Đường giao thông nội đồng bản Lùng Thàng</t>
  </si>
  <si>
    <t>Đường giao thông nội đồng bản Sùng Phài</t>
  </si>
  <si>
    <t>Đường giao thông nội đồng bản Căn Câu</t>
  </si>
  <si>
    <t xml:space="preserve">Sửa chữa, nâng cấp phòng lớp học, nhà công vụ và phụ trợ khác các điểm trường mầm non các bản, xã Nậm Khao </t>
  </si>
  <si>
    <t>Nậm Khao</t>
  </si>
  <si>
    <t>sửa chữa, nâng cấp</t>
  </si>
  <si>
    <t>22-23</t>
  </si>
  <si>
    <t>1689-05/8/2022</t>
  </si>
  <si>
    <t>Xây dựng sân thể thao trung tâm xã Can Hồ</t>
  </si>
  <si>
    <t>Xã Can Hồ</t>
  </si>
  <si>
    <t>0,26 ha</t>
  </si>
  <si>
    <t>1993-19/9/2022</t>
  </si>
  <si>
    <t>LG NSĐP</t>
  </si>
  <si>
    <t>Nâng cấp thủy lợi Vạ Pù, xã Tá Bạ</t>
  </si>
  <si>
    <t>Xã Tá Bạ</t>
  </si>
  <si>
    <t>13 ha</t>
  </si>
  <si>
    <t>309-26/9/2022; 478-02/12/2022</t>
  </si>
  <si>
    <t>Tu sửa, nâng cấp nước sinh hoạt các bản (Thăm Pa, Chà Kế, Xà Hồ) xã Pa Ủ</t>
  </si>
  <si>
    <t>xã Pa Ủ</t>
  </si>
  <si>
    <t>Sửa chữa đầu mối, tuyến ống, bể chữa</t>
  </si>
  <si>
    <t>200-29/9/2022</t>
  </si>
  <si>
    <t>Sửa chữa NSH các bản (Ma Ký, Mù Cả, Phìn Khò) xã Mù Cả</t>
  </si>
  <si>
    <t>xã Mù Cả</t>
  </si>
  <si>
    <t>300-28/9/2022</t>
  </si>
  <si>
    <t>Sửa chữa, nâng cấp nhà văn hóa các bản xã Ka Lăng</t>
  </si>
  <si>
    <t>xã Ka Lăng</t>
  </si>
  <si>
    <t xml:space="preserve">Sửa chữa, nâng cấp </t>
  </si>
  <si>
    <t>108-28/9/2022</t>
  </si>
  <si>
    <t>Tu sửa, nâng cấp nước sinh hoạt các bản (Phìn Khò, Nậm Xả, Đầu Nậm Xả) xã Bum Tở</t>
  </si>
  <si>
    <t>xã Bum Tở</t>
  </si>
  <si>
    <t>465-29/9/2022</t>
  </si>
  <si>
    <t>Tu sửa, nâng cấp nước sinh hoạt các bản Pa Vệ Sủ</t>
  </si>
  <si>
    <t xml:space="preserve"> xã Pa Vệ Sủ</t>
  </si>
  <si>
    <t>330-27/9/2022</t>
  </si>
  <si>
    <t>Tu sửa, nâng cấp nước sinh hoạt các bản xã Vàng San</t>
  </si>
  <si>
    <t>Xã Vàng San</t>
  </si>
  <si>
    <t>Tu sửa, đầu mối, tuyến ống, bể lọc</t>
  </si>
  <si>
    <t>262a-26/9/2022</t>
  </si>
  <si>
    <t>Đường giao thông nông thôn phục vụ sản xuất bản Là Pê xã Tá Bạ</t>
  </si>
  <si>
    <t>1,22 km</t>
  </si>
  <si>
    <t>310-26/9/2022</t>
  </si>
  <si>
    <t>Đường giao thông nông thôn phục vụ sản xuất Nậm Lọ xã Can Hồ</t>
  </si>
  <si>
    <t>2,777 km</t>
  </si>
  <si>
    <t>277-29/9/2022</t>
  </si>
  <si>
    <t>Đường giao thông trục bản, nội bản, rãnh thoát nước môi trường các bản xã Thu Lũm</t>
  </si>
  <si>
    <t>Xã Thu Lũm</t>
  </si>
  <si>
    <t>2,501km đường; rãnh thoát nước</t>
  </si>
  <si>
    <t>157-29/9/2022</t>
  </si>
  <si>
    <t>Đường giao thông trục bản, nội bản, rãnh thoát nước môi trường các bản xã Bum Nưa</t>
  </si>
  <si>
    <t xml:space="preserve"> xã Bum Nưa</t>
  </si>
  <si>
    <t>0,35km đường;115m rãnh</t>
  </si>
  <si>
    <t>125-26/9/2022</t>
  </si>
  <si>
    <t>Đường giao thông trục bản, nội bản, rãnh thoát nước môi trường các bản xã Ka Lăng</t>
  </si>
  <si>
    <t>1,06 km đường, rãnh, kè, cống</t>
  </si>
  <si>
    <t>107-28/9/2022</t>
  </si>
  <si>
    <t>15</t>
  </si>
  <si>
    <t>Đường giao thông đến bản Phí Chi B, xã Pa Vệ Sủ</t>
  </si>
  <si>
    <t>0,625km</t>
  </si>
  <si>
    <t>331-27/9/2022</t>
  </si>
  <si>
    <t>16</t>
  </si>
  <si>
    <t>Nâng cấp, làm mới đường giao thông trục bản, nội bản, rãnh thoát nước các bản xã Mường Tè</t>
  </si>
  <si>
    <t>Xã Mường Tè</t>
  </si>
  <si>
    <t>1,871km đường; rãnh; cống</t>
  </si>
  <si>
    <t>266-30/9/2022</t>
  </si>
  <si>
    <t>17</t>
  </si>
  <si>
    <t>Nâng cấp, làm mới đường giao thông trục bản, nội bản, rãnh thoát nước các bản xã Tà Tổng</t>
  </si>
  <si>
    <t>Xã Tà Tổng</t>
  </si>
  <si>
    <t>1,91km đường; 1,54km rãnh</t>
  </si>
  <si>
    <t>428-30/9/2022</t>
  </si>
  <si>
    <t>Đường giao ra khu sản xuất bản Giẳng xã Mường Tè</t>
  </si>
  <si>
    <t>Mường Tè</t>
  </si>
  <si>
    <t>2,3km</t>
  </si>
  <si>
    <t>23-25</t>
  </si>
  <si>
    <t>341-29/11/2022</t>
  </si>
  <si>
    <t xml:space="preserve">Sửa chữa, nâng cấp nhà văn hóa các bản xã Thu Lũm </t>
  </si>
  <si>
    <t>Thu Lũm</t>
  </si>
  <si>
    <t>Nhà văn hóa các bản 600m2</t>
  </si>
  <si>
    <t>180B-25/11/2022</t>
  </si>
  <si>
    <t>Sửa chữa trụ sở làm việc, nhà văn hóa trung tâm xã Bum Nưa</t>
  </si>
  <si>
    <t>Bum Nưa</t>
  </si>
  <si>
    <t>Sửa chữa, nâng cấp</t>
  </si>
  <si>
    <t>2623-28/11/2022</t>
  </si>
  <si>
    <t>Tu sửa nước sinh hoạt bản Nậm Phìn, xã Nậm Khao</t>
  </si>
  <si>
    <t>24-25</t>
  </si>
  <si>
    <t>Nâng cấp đường giao thông Ló Mé, Lè Giằng, Là Pê 1,2; trung tâm xã Tá Pạ</t>
  </si>
  <si>
    <t>Tá Bạ</t>
  </si>
  <si>
    <t>22-24</t>
  </si>
  <si>
    <t>1717-12/8/2022; 597-29/11/2022</t>
  </si>
  <si>
    <t>Cấp điện nông thôn đến các bản Các xã Tà Tổng ( A Mé); Pa Vệ Sử (Chà Gá, Sín Chải C); Mù Cả (Mò Su);  Tá Pạ (Là Si; Vạ Pù)</t>
  </si>
  <si>
    <t>Tà Tổng, Pa Vệ Sủ, Mù Cả, Tá Bạ</t>
  </si>
  <si>
    <t>343 hộ</t>
  </si>
  <si>
    <t>1684-05/8/2022; 155-09/11/2022</t>
  </si>
  <si>
    <t>Đường giao thông liên vùng từ bản Mo Chi - bản Cờ Lò, xã Pa Ủ - bản Nậm Phìn, xã Nậm Khao, huyện Mường Tè.</t>
  </si>
  <si>
    <t>Pa Ủ, Nậm Khao</t>
  </si>
  <si>
    <t>1718-12/8/2022; 595-29/11/2022</t>
  </si>
  <si>
    <t>Kiên cố thủy lợi Na Cai Bảng bản Giẳng, xã Mường Tè</t>
  </si>
  <si>
    <t>xã Mường Tè</t>
  </si>
  <si>
    <t>29,3 ha, lúa 02 vụ</t>
  </si>
  <si>
    <t>1666-05/8/2022</t>
  </si>
  <si>
    <t>Thuỷ lợi Lọng Co Cu + Huổi Y Lin xã Mường Tè</t>
  </si>
  <si>
    <t>34 ha, lúa 02 vụ</t>
  </si>
  <si>
    <t>1678-05/8/2022</t>
  </si>
  <si>
    <t>Thuỷ lợi Cư Phu Á Te bản Thu Lũm 1 xã Thu lũm</t>
  </si>
  <si>
    <t>18 ha</t>
  </si>
  <si>
    <t>1671-05/8/2022</t>
  </si>
  <si>
    <t>Kiên cố thủy lợi Nà Cấu, xã Mường Tè</t>
  </si>
  <si>
    <t>54 ha, lúa 2 vụ</t>
  </si>
  <si>
    <t>1673-05/8/2022</t>
  </si>
  <si>
    <t>Nhà lớp học bộ môn trường THCS xã Mường Tè, huyện Mường Tè</t>
  </si>
  <si>
    <t>Nhà cấp III, 02 tầng, phụ trợ</t>
  </si>
  <si>
    <t>1686-05/8/2022</t>
  </si>
  <si>
    <t>Cấp điện nông thôn từ điện lưới quốc gia bản (A Chè, Suối Voi, Nậm Phìn, Cờ Lò) thuộc các xã, huyện Mường Tè</t>
  </si>
  <si>
    <t>Thu Lũm, Can Hồ, Pa Ủ</t>
  </si>
  <si>
    <t>290 hộ</t>
  </si>
  <si>
    <t>1683-05/8/2022; 387-07/10/2022</t>
  </si>
  <si>
    <t>Thuỷ lợi Xé Giá bản Pa Thắng</t>
  </si>
  <si>
    <t>15 ha</t>
  </si>
  <si>
    <t>1670-05/8/2022</t>
  </si>
  <si>
    <t>Nâng cấp thủy lợi Na Mứn bản Nậm Củm xã Mường Tè</t>
  </si>
  <si>
    <t>15 ha ,lúa 2 vụ</t>
  </si>
  <si>
    <t>1672-05/8/2022</t>
  </si>
  <si>
    <t>Trường PTDT bán trú THCS Thu Lũm</t>
  </si>
  <si>
    <t>xã Thu Lũm</t>
  </si>
  <si>
    <t>12 P bán trú</t>
  </si>
  <si>
    <t>2026-22/9/2022</t>
  </si>
  <si>
    <t>Trường PTDT bán trú Tiểu học Thu Lũm</t>
  </si>
  <si>
    <t>05 P học, 04 P CVGV, các HMPT</t>
  </si>
  <si>
    <t>2025-22/9/2022</t>
  </si>
  <si>
    <t>Nâng cấp hệ thống phòng học + phụ trợ các Trường mầm non trên địa bàn các xã Mường Tè, Bum Nưa, Thu Lũm, huyện Mường Tè</t>
  </si>
  <si>
    <t>H. Mường Tè</t>
  </si>
  <si>
    <t>Sửa chữa, nâng cấp, bổ sung các HMPT</t>
  </si>
  <si>
    <t>2045-28/9/2022</t>
  </si>
  <si>
    <t>Bổ sung các phòng học mầm non trên địa bàn huyện Mường Tè</t>
  </si>
  <si>
    <t>07 Phòng lớp học + phụ trợ</t>
  </si>
  <si>
    <t>2036-26/9/2022</t>
  </si>
  <si>
    <t>Nâng cấp hệ thống phòng học và phụ trợ các trường Tiểu học trên địa bàn các xã Mường Tè, Bum Nưa, Thu Lũm, huyện Mường Tè</t>
  </si>
  <si>
    <t>Nâng cấp, bổ sung phòng học và các HMPT</t>
  </si>
  <si>
    <t>2037-26/9/2022</t>
  </si>
  <si>
    <t>Xây dựng sân thể thao xã Bum Nưa</t>
  </si>
  <si>
    <t>Xã Bum Nưa</t>
  </si>
  <si>
    <t>Đường; 0,9ha MB; thoát nước; đường chạy</t>
  </si>
  <si>
    <t>126-26/9/2022</t>
  </si>
  <si>
    <t>Nâng cấp nước sinh hoạt trung tâm xã Mường Tè</t>
  </si>
  <si>
    <t xml:space="preserve"> 515 hộ; các công trình công cộng  </t>
  </si>
  <si>
    <t>256-28/9/2022</t>
  </si>
  <si>
    <t>Xây dựng sân thể thao xã Thu Lũm</t>
  </si>
  <si>
    <t>Xây dựng bổ sung các HM</t>
  </si>
  <si>
    <t>153-26/9/2022</t>
  </si>
  <si>
    <t>Hệ thống đường giao thông nội đồng các bản xã Bum Nưa, huyện Mường Tè</t>
  </si>
  <si>
    <t>xã Bum Nưa</t>
  </si>
  <si>
    <t>2,25km</t>
  </si>
  <si>
    <t>126a-26/9/2022</t>
  </si>
  <si>
    <t>Hệ thống đường giao thông ra khu sản xuất bản Nậm Hản, Nậm Củm xã Mường Tè</t>
  </si>
  <si>
    <t>Mở mới 0,8km; nâng cấp 4,924km</t>
  </si>
  <si>
    <t>255-28/9/2022</t>
  </si>
  <si>
    <t>Hệ thống đường giao thông nội đồng các bản xã Thu Lũm, huyện Mường Tè</t>
  </si>
  <si>
    <t>3,01 km</t>
  </si>
  <si>
    <t>155-29/9/2022</t>
  </si>
  <si>
    <t>Sửa chữa, nâng cấp nhà văn hóa bản Thu Lũm 1 xã Thu Lũm</t>
  </si>
  <si>
    <t>Nâng cấp; bổ sung các HMPT</t>
  </si>
  <si>
    <t>23-24</t>
  </si>
  <si>
    <t>180C-25/11/2022</t>
  </si>
  <si>
    <t>Sửa chữa nước sinh hoạt các bản xã Thu Lũm (bản Pa Thắng, bản Thu Lũm 1)</t>
  </si>
  <si>
    <t>155 hộ</t>
  </si>
  <si>
    <t>Sửa chữa nước sinh hoạt các bản xã Bum Nưa ( bản Nà Hẻ, bản Phiêng Kham)</t>
  </si>
  <si>
    <t>379 hộ</t>
  </si>
  <si>
    <t>Nước sinh hoạt bản Huổi Han, xã Bum Tở, huyện Mường Tè</t>
  </si>
  <si>
    <t>Bum Tở</t>
  </si>
  <si>
    <t>137 hộ</t>
  </si>
  <si>
    <t>1680-05/8/2022</t>
  </si>
  <si>
    <t>Nâng cấp, sửa chữa NSH các bản Nậm Cấu, Tả Phìn, xã Bum Tở, huyện Mường Tè</t>
  </si>
  <si>
    <t>216 hộ</t>
  </si>
  <si>
    <t>1681-05/8/2022</t>
  </si>
  <si>
    <t>Nước sinh hoạt bản A Chè, xã Thu Lũm, huyện Mường Tè</t>
  </si>
  <si>
    <t>19 hộ, 02 khu công cộng</t>
  </si>
  <si>
    <t>2621-28/11/2022</t>
  </si>
  <si>
    <t>Nước sinh hoạt bản A Mé, U Na xã Tà Tổng, huyện Mường Tè</t>
  </si>
  <si>
    <t>Tà Tổng</t>
  </si>
  <si>
    <t>148 hộ</t>
  </si>
  <si>
    <t>2622-28/11/2022</t>
  </si>
  <si>
    <t>Sắp xếp ổn định dân cư vùng biên giới bản A Chè, xã Thu Lũm, huyện Mường Tè</t>
  </si>
  <si>
    <t>20 hộ</t>
  </si>
  <si>
    <t>1696-08/8/2022</t>
  </si>
  <si>
    <t>Sắp xếp ổn định dân cư vùng thiên tai bản Chà Dì, xã Bum Tở huyện Mường Tè</t>
  </si>
  <si>
    <t>78 hộ</t>
  </si>
  <si>
    <t>1716-12/8/2022; 529-07/11/2022</t>
  </si>
  <si>
    <t>Tiểu dự án 2 - Nội dung số 02: Đầu tư, hỗ trợ vùng trồng dược liệu quý (Hỗ trợ kinh phí cải tạo hạ tầng)</t>
  </si>
  <si>
    <t>Nâng cấp, sửa chữa các công trình thủy lợi nhỏ các bản Còong Khà, Ló Na, Gò Khà, U Ma xã Thu Lũm</t>
  </si>
  <si>
    <t>62 ha</t>
  </si>
  <si>
    <t>1677-05/8/2022</t>
  </si>
  <si>
    <t>Nâng cấp, sửa chữa các công trình thủy lợi nhỏ, xã Mù Cả, huyện Mường Tè</t>
  </si>
  <si>
    <t>Mù Cả</t>
  </si>
  <si>
    <t>55 ha</t>
  </si>
  <si>
    <t>1676-05/8/2022</t>
  </si>
  <si>
    <t>Nâng cấp, sửa chữa các công trình thủy lợi nhỏ, xã Pa Ủ, huyện Mường Tè</t>
  </si>
  <si>
    <t>Pa Ủ</t>
  </si>
  <si>
    <t>22 ha, lúa 2 vụ</t>
  </si>
  <si>
    <t>1674-05/8/2022</t>
  </si>
  <si>
    <t>Nâng cấp, sửa chữa các công trình thủy lợi nhỏ, xã Pa Vệ Sủ, huyện Mường Tè</t>
  </si>
  <si>
    <t>Pa Vệ Sủ</t>
  </si>
  <si>
    <t>78,2 ha</t>
  </si>
  <si>
    <t>1679-05/8/2022</t>
  </si>
  <si>
    <t>Đường giao thông đến bản A Mé, xã Tà Tổng, huyện Mường Tè</t>
  </si>
  <si>
    <t>Nâng cấp</t>
  </si>
  <si>
    <t>1697-08/8/2022</t>
  </si>
  <si>
    <t>Nâng cấp, sửa chữa các công trình thủy lợi nhỏ, xã Bum Tở, huyện Mường Tè</t>
  </si>
  <si>
    <t>35 ha, lúa 2 vụ</t>
  </si>
  <si>
    <t>1675-05/8/2022</t>
  </si>
  <si>
    <t>Đường đến điểm ĐCĐC Suối Voi, xã Can Hồ, huyện Mường Tè</t>
  </si>
  <si>
    <t>Can Hồ</t>
  </si>
  <si>
    <t>4,2km</t>
  </si>
  <si>
    <t>1695-08/8/2022</t>
  </si>
  <si>
    <t>Nâng cấp, sửa chữa các công trình thủy lợi nhỏ, xã Vàng San, huyện Mường Tè</t>
  </si>
  <si>
    <t>Vàng San</t>
  </si>
  <si>
    <t>32 ha, lúa 2 vụ</t>
  </si>
  <si>
    <t>1669-05/8/2022</t>
  </si>
  <si>
    <t>Đường giao thông nội bản các bản ( Xà Hồ, Pha Bu, Cờ Lò) xã Pa Ủ, huyện Mường Tè</t>
  </si>
  <si>
    <t>Xã Pa Ủ</t>
  </si>
  <si>
    <t>0,736km</t>
  </si>
  <si>
    <t>201-29/9/2022</t>
  </si>
  <si>
    <t>Đường giao thông nội bản các bản (Vàng San, Pắc Pạ, Sang Sui) xã Vàng San, huyện Mường Tè</t>
  </si>
  <si>
    <t>1,345km</t>
  </si>
  <si>
    <t>266-28/9/2022</t>
  </si>
  <si>
    <t>Nâng cấp, sửa chữa nước sinh hoạt Khu phố 11, Thị trấn Mường Tè, huyện Mường Tè</t>
  </si>
  <si>
    <t>Thị trấn Mường Tè</t>
  </si>
  <si>
    <t>Sửa chữa, bổ sung</t>
  </si>
  <si>
    <t>98-29/9/2022</t>
  </si>
  <si>
    <t>Đường giao thông nông thôn phục vụ sản xuất các bản xã Thu Lũm, huyện Mường Tè</t>
  </si>
  <si>
    <t>3,21km</t>
  </si>
  <si>
    <t>156-29/9/2022</t>
  </si>
  <si>
    <t>Đường giao thông nông thôn phục vụ sản xuất các bản xã Ka Lăng, huyện Mường Tè</t>
  </si>
  <si>
    <t>Xã Ka Lăng</t>
  </si>
  <si>
    <t>1,915 km</t>
  </si>
  <si>
    <t>109-28/9/2022</t>
  </si>
  <si>
    <t>Đường giao thông nội bản các bản ( Ló Mé, Lè Giằng, Vạ Pù, Nhóm Pố) xã Tá Bạ, huyện Mường Tè</t>
  </si>
  <si>
    <t>2,54 km</t>
  </si>
  <si>
    <t>311-26/9/2022</t>
  </si>
  <si>
    <t>Đường giao thông nông thôn phục vụ sản xuất các bản xã Mù Cả, huyện Mường Tè</t>
  </si>
  <si>
    <t>Xã Mù Cả</t>
  </si>
  <si>
    <t>2,075km</t>
  </si>
  <si>
    <t>299-28/9/2022</t>
  </si>
  <si>
    <t>Đường giao thông nông thôn phục vụ sản xuất các bản (Dèn Thàng, Khoang Thèn, Sín Chải A+C) xã Pa Vệ Sủ, huyện Mường Tè</t>
  </si>
  <si>
    <t>Xã Pa Vệ Sủ</t>
  </si>
  <si>
    <t>5,48km</t>
  </si>
  <si>
    <t>329-26/9/2022</t>
  </si>
  <si>
    <t>Đường giao thông nông thôn phục vụ sản xuất xã Nậm Khao, huyện Mường Tè</t>
  </si>
  <si>
    <t>Xã Nậm Khao</t>
  </si>
  <si>
    <t>4,08 km</t>
  </si>
  <si>
    <t>321-28/9/2022</t>
  </si>
  <si>
    <t>18</t>
  </si>
  <si>
    <t>Đường vào khu sản xuất điểm dân cư Suối Voi, xã Can Hồ, huyện Mường Tè</t>
  </si>
  <si>
    <t>3,88km</t>
  </si>
  <si>
    <t>286-29/9/2022</t>
  </si>
  <si>
    <t>Chợ xã Ka Lăng, huyện Mường Tè</t>
  </si>
  <si>
    <t>Ka Lăng</t>
  </si>
  <si>
    <t>Nhà chợ, nhà BQL chợ và phụ trợ</t>
  </si>
  <si>
    <t>2629- 30/11/2022</t>
  </si>
  <si>
    <t>Cứng hóa đường từ các bản Sín Chải A + B, Chà Gá đến trung tâm xã Pa Vệ Sủ, huyện Mường Tè</t>
  </si>
  <si>
    <t>11,67km mặt; rãnh + thoát nước</t>
  </si>
  <si>
    <t>2616- 28/11/2022; 81-10/4/2023</t>
  </si>
  <si>
    <t>Cứng hóa đường từ các bản Xà Hồ, Pa Ủ, Hà Xi đến trung tâm xã Pa Ủ, huyện Mường Tè</t>
  </si>
  <si>
    <t>9,4km</t>
  </si>
  <si>
    <t>2617- 28/11/2022</t>
  </si>
  <si>
    <t>Cứng hóa đường giao thông Km 13 - bản Pa Thắng - TT xã Thu Lũm</t>
  </si>
  <si>
    <t>14,327km mặt; thoát nước; phòng hộ</t>
  </si>
  <si>
    <t>2618-28/11/2022</t>
  </si>
  <si>
    <t>Đường giao thông nông thôn phục vụ sản xuất các bản (Xà Hồ, Ứ Ma) xã Pa Ủ</t>
  </si>
  <si>
    <t>1,96km</t>
  </si>
  <si>
    <t>242-26/11/2022</t>
  </si>
  <si>
    <t>Đường giao thông nội bản các bản (Phìn Khò, Tả Phìn, Đầu Nậm Xả, Huổi Han) xã Bum Tở</t>
  </si>
  <si>
    <t>3,0 km</t>
  </si>
  <si>
    <t>572a-28/11/2022</t>
  </si>
  <si>
    <t>Đường giao thông bản Pa Thắng - bản A Chè, xã Thu Lũm, huyện Mường Tè</t>
  </si>
  <si>
    <t>397-29/3/2023</t>
  </si>
  <si>
    <t>c</t>
  </si>
  <si>
    <t>Nâng cấp, sửa chữa các công trình thủy lợi nhỏ, xã Tá Bạ</t>
  </si>
  <si>
    <t>35ha</t>
  </si>
  <si>
    <t>Nâng cấp, sửa chữa các công trình thủy lợi nhỏ, xã Nậm Khao</t>
  </si>
  <si>
    <t>Cứng hóa đường giao thông từ bản Nhóm Pố - Vạ Pù đến trung tâm xã Tá Bạ</t>
  </si>
  <si>
    <t>14km</t>
  </si>
  <si>
    <t>Trường Phổ thông dân tộc bán trú TH&amp; THCS Bum Tở, huyện Mường Tè</t>
  </si>
  <si>
    <t>Nhà bếp, nhà ăn; vệ sinh; nước sạch; công trình phụ trợ khác</t>
  </si>
  <si>
    <t>1690-05/8/2022</t>
  </si>
  <si>
    <t>Trường Phổ thông dân tộc bán trú TH&amp;THCS Tà Tổng, huyện Mường Tè</t>
  </si>
  <si>
    <t>1661-05/8/2022</t>
  </si>
  <si>
    <t>Trường Phổ thông dân tộc bán trú TH&amp;THCS Nậm Khao, huyện Mường Tè</t>
  </si>
  <si>
    <t>Các hạng mục phụ trợ</t>
  </si>
  <si>
    <t>2624-28/11/2022</t>
  </si>
  <si>
    <t>Trường Phổ thông dân tộc bán trú THCS xã Pa Vệ Sủ, huyện Mường Tè</t>
  </si>
  <si>
    <t>12 P. hs; 01 NVS, NS+PT</t>
  </si>
  <si>
    <t>2627-30/11/2022</t>
  </si>
  <si>
    <t>Trường Phổ thông dân tộc bán trú tiểu học Pa Ủ</t>
  </si>
  <si>
    <t>01 Nhà bếp, nhà ăn; 04 Phòng công vụ giáo viên</t>
  </si>
  <si>
    <t>Trường Phổ thông dân tộc bán trú TH&amp;THCS Can Hồ</t>
  </si>
  <si>
    <t>01 Nhà bếp, nhà ăn; 01 Nhà vệ sinh, nước sạch và công trình phụ trợ khác</t>
  </si>
  <si>
    <t>Trường Phổ thông dân tộc bán trú Tiểu học Mù Cả</t>
  </si>
  <si>
    <t>03 PLH, 04 Phòng CV giáo viên; 01 Công trình phụ trợ khác</t>
  </si>
  <si>
    <t>Nhà văn hóa bản Vạ Pù, xã Tá Bạ, huyện Mường Tè</t>
  </si>
  <si>
    <t>xã Tá Bạ</t>
  </si>
  <si>
    <t>81m2</t>
  </si>
  <si>
    <t>313-26/9/2022</t>
  </si>
  <si>
    <t>Nhà văn hóa bản Nhóm Pố, xã Tá Bạ, huyện Mường Tè</t>
  </si>
  <si>
    <t>314-26/9/2022</t>
  </si>
  <si>
    <t>Nhà văn hóa bản Là Si xã Tá Bạ</t>
  </si>
  <si>
    <t>315-26/9/2022</t>
  </si>
  <si>
    <t>Nhà văn hóa bản Pà Khà xã Tà Tổng</t>
  </si>
  <si>
    <t>xã Tà Tổng</t>
  </si>
  <si>
    <t>429-30/9/2022</t>
  </si>
  <si>
    <t>Nhà văn hóa bản Nậm Dính xã Tà Tổng</t>
  </si>
  <si>
    <t>431-30/9/2022</t>
  </si>
  <si>
    <t>Nhà văn hóa bản Nhú Ma xã Pa Ủ, huyện Mường Tè</t>
  </si>
  <si>
    <t>198-20/9/2022</t>
  </si>
  <si>
    <t>Nhà văn hóa bản Hà Xi xã Pa Ủ, huyện Mường Tè</t>
  </si>
  <si>
    <t>199-21/9/2022</t>
  </si>
  <si>
    <t>Nhà văn hóa bản Chà Kế xã Pa Ủ</t>
  </si>
  <si>
    <t>199a-27/9/2022</t>
  </si>
  <si>
    <t>Nhà văn hóa bản Khoang Thèn xã Pa Vệ Sủ</t>
  </si>
  <si>
    <t>xã Pa Vệ Sủ</t>
  </si>
  <si>
    <t>338-27/9/2022</t>
  </si>
  <si>
    <t>Nhà văn hóa bản Pá Hạ xã Pa Vệ Sủ</t>
  </si>
  <si>
    <t>340-27/9/2022</t>
  </si>
  <si>
    <t>Nhà văn hóa bản Xà Phìn xã Pa Vệ Sủ</t>
  </si>
  <si>
    <t>339-27/9/2022</t>
  </si>
  <si>
    <t>Nhà văn hóa bản Mù Cả xã Mù Cả</t>
  </si>
  <si>
    <t>300a-28/9/2022</t>
  </si>
  <si>
    <t>Nhà văn hóa bản Sì Thâu Chải xã Can Hồ</t>
  </si>
  <si>
    <t>xã Can Hồ</t>
  </si>
  <si>
    <t>287-29/9/2022</t>
  </si>
  <si>
    <t>Nhà văn hóa Bản Xà Hồ, xã Pa Ủ</t>
  </si>
  <si>
    <t>250A-28/11/2022</t>
  </si>
  <si>
    <t>Nhà văn hóa Bản Pha Bu, xã Pa Ủ</t>
  </si>
  <si>
    <t>250B-28/11/2022</t>
  </si>
  <si>
    <t>Nhà văn hóa Bản Sín Chải B, xã Pa Vệ Sủ</t>
  </si>
  <si>
    <t>439a/26/11/2022</t>
  </si>
  <si>
    <t>Nhà văn hóa Bản Sín Chải A, xã Pa Vệ Sủ</t>
  </si>
  <si>
    <t>439b/26/11/2022</t>
  </si>
  <si>
    <t>Nhà văn hóa A Chè, xã Thu Lũm</t>
  </si>
  <si>
    <t>180D-25/11/2022</t>
  </si>
  <si>
    <t>Nhà văn hóa bản Phìn Khò, xã Bum Tở</t>
  </si>
  <si>
    <t>572b-28/11/2022</t>
  </si>
  <si>
    <t>Dân tộc Si La (Bản Seo Hai, xã Can Hồ, huyện Mường Tè)</t>
  </si>
  <si>
    <t>Nhà văn hóa Bản Là Si, xã Thu Lũm</t>
  </si>
  <si>
    <t>Nhà văn hóa Bản U Na, xã Tà Tổng</t>
  </si>
  <si>
    <t>Nhà văn hóa Bản A Mé, xã Tà Tổng</t>
  </si>
  <si>
    <t>Nhà văn hóa Bản Ứ Ma, xã Pa Ủ</t>
  </si>
  <si>
    <t>Nâng cấp đường giao thông đến bản A Mại, xã Pa Vệ Sủ, huyện Mường Tè</t>
  </si>
  <si>
    <t>1,886 km</t>
  </si>
  <si>
    <t>1698-08/8/2022</t>
  </si>
  <si>
    <t>Sửa chữa thủy lợi Huổi Ngô, xã Can Hồ, huyện Mường Tè</t>
  </si>
  <si>
    <t>20 ha</t>
  </si>
  <si>
    <t>1668-05/8/2022; 917A-18/7/2023</t>
  </si>
  <si>
    <t>Sửa chữa thủy lợi Huổi Cởm, xã Can Hồ, huyện Mường Tè</t>
  </si>
  <si>
    <t>1667-05/8/2022;916A-18/7/2023</t>
  </si>
  <si>
    <t>Kè bảo vệ khu dân cư bản Nậm Củm, xã Bum Nưa, huyện Mường Tè</t>
  </si>
  <si>
    <t>L = 341,64 m</t>
  </si>
  <si>
    <t>1665-05/8/2022</t>
  </si>
  <si>
    <t>Kè bảo vệ mặt bằng cho khu dân cư, trường học bản Lắng Phiếu, xã Nậm Khao, huyện Mường Tè</t>
  </si>
  <si>
    <t>223,7m</t>
  </si>
  <si>
    <t>Đầu tư cơ sở hạ tầng bản Nậm Suổng, xã Vàng San, huyện Mường Tè</t>
  </si>
  <si>
    <t>Đường GT; điện; nhà lớp học</t>
  </si>
  <si>
    <t>2077a-30/9/2022</t>
  </si>
  <si>
    <t>Sửa chữa, nâng cấp thủy lợi Pu Khen 1, bản Nậm Sẻ, xã Vàng San, huyện Mường Tè</t>
  </si>
  <si>
    <t>07 ha</t>
  </si>
  <si>
    <t>262b-26/9/2022</t>
  </si>
  <si>
    <t>Sửa chữa, nâng cấp thủy lợi Nậm Khum, bản Nậm Xuổng, xã Vàng San, huyện Mường Tè</t>
  </si>
  <si>
    <t>3,9 ha</t>
  </si>
  <si>
    <t>265-28/9/2022</t>
  </si>
  <si>
    <t xml:space="preserve">Thủy lợi Ty Tông 1 bản A Mại, xã Pa Vệ Sủ, huyện Mường Tè </t>
  </si>
  <si>
    <t>334-26/9/2022</t>
  </si>
  <si>
    <t>Sửa chữa, nâng cấp đường giao thông nội bản Seo Hai + Sì Thâu Chải, xã Can Hồ, huyện Mường Tè</t>
  </si>
  <si>
    <t>1,51km</t>
  </si>
  <si>
    <t>278-29/9/2022</t>
  </si>
  <si>
    <t>Phòng công vụ giáo viên, bán trú học sinh trường PTDTBT TH&amp;THCS Nậm Khao (điểm bản Lắng Phiếu)</t>
  </si>
  <si>
    <t>10 phòng</t>
  </si>
  <si>
    <t>2631-30/11/2022</t>
  </si>
  <si>
    <t>Sửa chữa, nâng cấp TL Nậm Hạ A bản Nậm Hạ+Sì Thâu Chải</t>
  </si>
  <si>
    <t>Sửa chữa, nâng cấp đường giao thông nội bản Lắng Phiếu + Xám Láng xã Nậm Khao</t>
  </si>
  <si>
    <t>Nâng cấp đường giao thông đến bản Nậm Xuổng + Nậm Sẻ, xã Vàng San</t>
  </si>
  <si>
    <t>Phụ trợ điểm trường Tiểu học, Mần non bản Nậm Xuổng, xã Vàng San</t>
  </si>
  <si>
    <t>Đường ra khu sản xuất bản Seo Hai, Sì Thâu Chải xã Can Hồ</t>
  </si>
  <si>
    <t>Sửa chữa, nâng cấp thủy lợi Lắng Phíu</t>
  </si>
  <si>
    <t>Cứng hóa mặt đường từ tỉnh lộ 4H (Pa Tần - Mường Tè) đi ngã 3 Ao Trâu thuộc bản Nậm Nó 1,2 (giai đoạn 3) xã Trung Chải</t>
  </si>
  <si>
    <t>Trung Chải</t>
  </si>
  <si>
    <t>376m</t>
  </si>
  <si>
    <t>42 -15/5/20</t>
  </si>
  <si>
    <t>Nâng cấp, sửa chữa đường nội bản, hạ tầng kỹ thuật các bản trên địa bàn xã Lê Lợi</t>
  </si>
  <si>
    <t>Lê Lợi</t>
  </si>
  <si>
    <t>11,4 km và cổng chào 02 bản: Lao Chen, Co Mủn</t>
  </si>
  <si>
    <t>235 20/10/22</t>
  </si>
  <si>
    <t>Nhà Văn hóa bản Huổi Đanh</t>
  </si>
  <si>
    <t>Nậm Hàng</t>
  </si>
  <si>
    <t>80m2</t>
  </si>
  <si>
    <t>217 20/10/22</t>
  </si>
  <si>
    <t xml:space="preserve">Làm đường giao thông nội bản Pá Đởn, xã Nậm Pì </t>
  </si>
  <si>
    <t>Nậm Pì</t>
  </si>
  <si>
    <t>2 km</t>
  </si>
  <si>
    <t>2022</t>
  </si>
  <si>
    <t>118 19/10/22</t>
  </si>
  <si>
    <t>Đường GT nội bản và rãnh thoát nước bản Pá Bon</t>
  </si>
  <si>
    <t>1,5 km</t>
  </si>
  <si>
    <t>119 19/10/22</t>
  </si>
  <si>
    <t>Đường giao thông đi khu sản xuất bản Hua Pảng</t>
  </si>
  <si>
    <t>Nậm Ban</t>
  </si>
  <si>
    <t>5,5 km</t>
  </si>
  <si>
    <t>278 21/10/22</t>
  </si>
  <si>
    <t>Lồng ghép DA 9, QĐ 1719</t>
  </si>
  <si>
    <t>Nâng cấp, mở rộng Đường giao thông nội bản Pa Mu</t>
  </si>
  <si>
    <t>Hua Bum</t>
  </si>
  <si>
    <t>3 km</t>
  </si>
  <si>
    <t>178 24/10/22</t>
  </si>
  <si>
    <t>Cứng hóa bê tông mặt đường nội bản Huổi Mắn B, xã Nậm Chà</t>
  </si>
  <si>
    <t>Nậm Chà</t>
  </si>
  <si>
    <t xml:space="preserve">Dài khoảng 1km, rộng 3m, hệ thống rãnh thoát nước </t>
  </si>
  <si>
    <t>176 17/10/22</t>
  </si>
  <si>
    <t>Đường sản xuất khu vực núi bổ đôi, bản Huổi Héo</t>
  </si>
  <si>
    <t>Nậm Manh</t>
  </si>
  <si>
    <t>5 km</t>
  </si>
  <si>
    <t>244  14/10/22</t>
  </si>
  <si>
    <t>Đường nội đồng khe đá đỏ bản Nậm Manh</t>
  </si>
  <si>
    <t>3,5 km</t>
  </si>
  <si>
    <t>245 14/10/22</t>
  </si>
  <si>
    <t>Nhà văn hoán bản Nậm Đoong xã Pú Đao</t>
  </si>
  <si>
    <t>Pú Đao</t>
  </si>
  <si>
    <t>230 06/12/22</t>
  </si>
  <si>
    <t>Xây dựng nhà đa năng xã Pú Đao</t>
  </si>
  <si>
    <t>200,7 m2</t>
  </si>
  <si>
    <t>1957-04/8/22</t>
  </si>
  <si>
    <t>Khu xử lý rác thải trung tâm xã Mường Mô</t>
  </si>
  <si>
    <t>Mường Mô</t>
  </si>
  <si>
    <t>2200 m2</t>
  </si>
  <si>
    <t>2016-10/8/22</t>
  </si>
  <si>
    <t>Khu thể thao trung tâm xã Nậm Hàng</t>
  </si>
  <si>
    <t>475 m2 và các hạng mục phụ trợ</t>
  </si>
  <si>
    <t>2008 10/8/22</t>
  </si>
  <si>
    <t>Điểm vui chơi giải trí và thể thao xã Trung Chải</t>
  </si>
  <si>
    <t>7.700 m2</t>
  </si>
  <si>
    <t>2013 10/8/22</t>
  </si>
  <si>
    <t>Làm đường giao thông và mặt bằng nghĩa địa bản Nậm Khao</t>
  </si>
  <si>
    <t>267 06/12/22</t>
  </si>
  <si>
    <t>Đường giao thông bản Nậm Hàng đi Nậm Lay xã Nậm Hàng</t>
  </si>
  <si>
    <t>7,047km</t>
  </si>
  <si>
    <t>20-21</t>
  </si>
  <si>
    <t>13 24/02/20</t>
  </si>
  <si>
    <t>Nâng cấp, sửa chữa, nạo vét, khơi thông rãnh thoát nước bản Pa Kéo và Pa Kéo 1</t>
  </si>
  <si>
    <t>TT Nậm Nhùn</t>
  </si>
  <si>
    <t>986 14/10/22</t>
  </si>
  <si>
    <t>Đường nội đồng bản Pa Kéo, thị trấn Nậm Nhùn</t>
  </si>
  <si>
    <t>988 14/10/22</t>
  </si>
  <si>
    <t>Đường, rãnh thoát nước đi khi sản xuất bản Pa Kéo</t>
  </si>
  <si>
    <t>987 14/10/22</t>
  </si>
  <si>
    <t>Đường nội đồng Nậm Mô, xã Mường Mô</t>
  </si>
  <si>
    <t xml:space="preserve">Xã Mường Mô </t>
  </si>
  <si>
    <t>2,5 km</t>
  </si>
  <si>
    <t xml:space="preserve">229 18/10/22 </t>
  </si>
  <si>
    <t xml:space="preserve">Đường nội đồng Nậm Xuân, xã Mường Mô </t>
  </si>
  <si>
    <t xml:space="preserve">230 18/10/22 </t>
  </si>
  <si>
    <t>Nâng cấp, sửa chữa đường GT, rãnh thoát nước bản Nậm Hàng</t>
  </si>
  <si>
    <t>1,465km đường và rãnh thoát nước</t>
  </si>
  <si>
    <t>1999 10/8/22</t>
  </si>
  <si>
    <t>Sửa chữa, cải tạo tuyến đường vào bản Nậm Pì, xã Pú Đao</t>
  </si>
  <si>
    <t>2,9 km GTNT - C</t>
  </si>
  <si>
    <t>2000 10/8/22</t>
  </si>
  <si>
    <t>Đường giao thông đi khu sản xuất bản Nậm Nhùn</t>
  </si>
  <si>
    <t>Nậm Nhùn</t>
  </si>
  <si>
    <t>3,16 km</t>
  </si>
  <si>
    <t>2001 10/8/22</t>
  </si>
  <si>
    <t>Nâng cấp, mở rộng bến đò trung tâm xã Mường Mô</t>
  </si>
  <si>
    <t>956m đường và hạ tầng kỹ thuật bến đò</t>
  </si>
  <si>
    <t>1983 10/8/22</t>
  </si>
  <si>
    <t>Nâng cấp Thủy lợi Nậm Đắc, Nậm Đoong xã Pú Đao</t>
  </si>
  <si>
    <t>26ha</t>
  </si>
  <si>
    <t>2002 10/8/22</t>
  </si>
  <si>
    <t>HT</t>
  </si>
  <si>
    <t>Bổ sung cơ sở vật chất trường Tiểu học và Trung học cơ sở xã Lê Lợi</t>
  </si>
  <si>
    <t>Nhà 03 tầng,  các hạng mục phụ trợ</t>
  </si>
  <si>
    <t>2003 10/8/22</t>
  </si>
  <si>
    <t>Đường vào khu sản xuất và bãi chăn thả gia súc tập trung xã Mường Mô</t>
  </si>
  <si>
    <t>7,596km</t>
  </si>
  <si>
    <t>2004 10/8/22</t>
  </si>
  <si>
    <t>Nhà văn hóa xã Mường Mô</t>
  </si>
  <si>
    <t>391m2 và các hạng mục phụ trợ</t>
  </si>
  <si>
    <t>1968 5/8/22</t>
  </si>
  <si>
    <t>Nhà văn hóa xã Lê Lợi</t>
  </si>
  <si>
    <t>1966 5/8/22</t>
  </si>
  <si>
    <t>Xây dựng điểm trường Tiểu học Bản Tổng Pịt - Trường PTDTBT TH xã Mường Mô</t>
  </si>
  <si>
    <t xml:space="preserve">02 phòng học, 1 phòng công vụ và các hạng mục phụ trợ </t>
  </si>
  <si>
    <t>1953 4/8/22</t>
  </si>
  <si>
    <t>Hạ tầng kỹ thuật khu trung tâm xã Nậm Pì</t>
  </si>
  <si>
    <t>Đường giao thông nội bộ, mặt bằng dân cư, sân vận động, …</t>
  </si>
  <si>
    <t>2005 10/8/22</t>
  </si>
  <si>
    <t>Cấp điện nông thôn từ điện lưới quốc gia đến bản Nậm Pì xã Pú Đao</t>
  </si>
  <si>
    <t>28 hộ</t>
  </si>
  <si>
    <t>2006 10/8/22</t>
  </si>
  <si>
    <t>Bổ sung cơ sở vật chất trường Tiểu học và Trung học cơ sở xã Pú Đao</t>
  </si>
  <si>
    <t>Nhà 03 tầng, nhà hiệu bộ 02 tầng, các hạng mục phụ trợ</t>
  </si>
  <si>
    <t>1980 10/8/22</t>
  </si>
  <si>
    <t>Nâng cấp, cứng hóa tuyến đường từ trung tâm xã Pú Đao đến bản Nậm Đắc - Nậm Đoong - Khu du lịch Pú Đao</t>
  </si>
  <si>
    <t>11,148km GTNT -B</t>
  </si>
  <si>
    <t>1970 10/8/22</t>
  </si>
  <si>
    <t>Nâng cấp đường giao thông từ bản Pá Đởn xã Nậm Pì đến bản Lồng Ngài xã Nậm Hàng</t>
  </si>
  <si>
    <t>8,1km và cầu bailey 24m</t>
  </si>
  <si>
    <t>1981 10/8/22</t>
  </si>
  <si>
    <t>Cấp điện nông thôn từ điện lưới quốc gia đến các bản thuộc xã Nậm Hàng (Nậm Cầy, Lồng Ngài, Nậm Lay)</t>
  </si>
  <si>
    <t>85 hộ</t>
  </si>
  <si>
    <t>2007 10/8/22</t>
  </si>
  <si>
    <t>Nâng cấp, sửa chữa, xây mới hạ tầng kỹ thuật khu trung tâm xã Pú Đao</t>
  </si>
  <si>
    <t>Sửa chữa, nâng cấp tuyến đường và xây dựng sân vận động</t>
  </si>
  <si>
    <t>2627 16/12/22</t>
  </si>
  <si>
    <t>Hạ tầng kỹ thuật khu trung tâm xã Nậm Chà</t>
  </si>
  <si>
    <t>2009 10/8/22</t>
  </si>
  <si>
    <t>Cấp điện nông thôn từ điện lưới quốc gia đến các bản thuộc xã Nậm Pì (Nậm Vời, Pá Sập, Pá Đởn)</t>
  </si>
  <si>
    <t>105 hộ</t>
  </si>
  <si>
    <t>2444 06.12.22</t>
  </si>
  <si>
    <t>Đường nội đồng bản Nậm Hài, xã Mường Mô</t>
  </si>
  <si>
    <t>1,48km</t>
  </si>
  <si>
    <t>266 08/12/22</t>
  </si>
  <si>
    <t>Cấp điện nông thôn từ điện lưới quốc gia đến các bản thuộc xã Nậm Chà (Huổi Dạo, Huổi Lính); Nậm Manh (Nậm Pồ); Nậm Ban (Nậm Vản); Hua Bum (Nậm Cười, Nậm Tảng)</t>
  </si>
  <si>
    <t>Ưu tiên bố trí cho công trình chuyển tiếp, nên không có nguồn khởi công mới 2024</t>
  </si>
  <si>
    <t>Đường nội đồng đi khu sản xuất Nậm Đoong II xã Pú Đao</t>
  </si>
  <si>
    <t>Nước sinh hoạt bản Huổi Van xã Nậm Hàng</t>
  </si>
  <si>
    <t>58 hộ</t>
  </si>
  <si>
    <t>1967 
05/8/22</t>
  </si>
  <si>
    <t>Nước sinh hoạt bản Ma Sang</t>
  </si>
  <si>
    <t>67 hộ và 03 điểm công sở</t>
  </si>
  <si>
    <t>1986 
10/8/22</t>
  </si>
  <si>
    <t>Sửa chữa, nâng cấp nước sinh hoạt bản Chang Chảo Pá và bản Pa Mu xã Hua Bum</t>
  </si>
  <si>
    <t>240 hộ</t>
  </si>
  <si>
    <t>2255 18/10/22</t>
  </si>
  <si>
    <t>Nâng cấp, mở rộng nước sinh hoạt bản Pa Cheo</t>
  </si>
  <si>
    <t>Sắp xếp ổn định dân cư bản Ma Sang, xã Nậm Pì</t>
  </si>
  <si>
    <t>67 hộ</t>
  </si>
  <si>
    <t>1987 
10/8/22</t>
  </si>
  <si>
    <t>UBND tỉnh không bố trí đủ sẽ xảy ra nợ đọng</t>
  </si>
  <si>
    <t>Sắp xếp ổn định dân cư bản bản Huổi Van, xã Nậm Hàng</t>
  </si>
  <si>
    <t>55 hộ</t>
  </si>
  <si>
    <t>1965
 5/8/22</t>
  </si>
  <si>
    <t>Hạ tầng sản xuất dược liệu bản Nậm Vạc I</t>
  </si>
  <si>
    <t>Xã Nậm Ban</t>
  </si>
  <si>
    <t>2012 10/8/2022</t>
  </si>
  <si>
    <t>Nâng cấp đường giao thông bản Huổi Dạo - Pá Chà</t>
  </si>
  <si>
    <t>Xã Nậm Chà</t>
  </si>
  <si>
    <t>5,587 km</t>
  </si>
  <si>
    <t>206 06/12/22</t>
  </si>
  <si>
    <t>Đường giao thông đến bản Nậm Vạc 1</t>
  </si>
  <si>
    <t>5,33km</t>
  </si>
  <si>
    <t>1988 
10/8/22</t>
  </si>
  <si>
    <t>Nâng cấp, cứng hóa đường giao thông đến bản Huổi Chát (nhóm 2) - Nậm Nàn</t>
  </si>
  <si>
    <t>9,34km</t>
  </si>
  <si>
    <t>1989 
10/8/22</t>
  </si>
  <si>
    <t>Thủy lợi bản Nậm Tảng, xã Hua Bum</t>
  </si>
  <si>
    <t>11,7ha</t>
  </si>
  <si>
    <t>1977 
09/8/22</t>
  </si>
  <si>
    <t>Thủy lợi Nậm Pang</t>
  </si>
  <si>
    <t>12ha</t>
  </si>
  <si>
    <t>1991
 10/8/22</t>
  </si>
  <si>
    <t>Nâng cấp đường giao thông bản Nậm Cười đến bản Nậm Tảng</t>
  </si>
  <si>
    <t>12,4km</t>
  </si>
  <si>
    <t>1990
 10/8/22</t>
  </si>
  <si>
    <t>Nâng cấp đường giao thông từ bản Lồng Ngài đến bản Nậm Lay xã Nậm Hàng</t>
  </si>
  <si>
    <t>7,9km</t>
  </si>
  <si>
    <t>1969
 5/8/22</t>
  </si>
  <si>
    <t>Nâng cấp nước sinh hoạt bản Lồng Ngài xã Nậm Hàng</t>
  </si>
  <si>
    <t>Xã Nậm Hàng</t>
  </si>
  <si>
    <t>40 hộ</t>
  </si>
  <si>
    <t>2273 24/10/22</t>
  </si>
  <si>
    <t>Kiên cố hóa đường đến trung tâm xã Nậm Ban</t>
  </si>
  <si>
    <t>3 Km</t>
  </si>
  <si>
    <t>2438/06.12.22</t>
  </si>
  <si>
    <t>Kiên cố hóa đường giao thông từ bản Huổi Chát xã Nậm Manh - Huổi Mắn đến Trung tâm xã Nậm Chà</t>
  </si>
  <si>
    <t>9 Km</t>
  </si>
  <si>
    <t>2439/06.12.22</t>
  </si>
  <si>
    <t>Kiên cố hóa đường đường giao thông từ Km43 đến trung tâm xã Nậm Chà</t>
  </si>
  <si>
    <t>33 Km</t>
  </si>
  <si>
    <t>2440/06.12.22</t>
  </si>
  <si>
    <t>Đường sản xuất Hô Háng, bản Nậm Cầy xã Nậm Hàng</t>
  </si>
  <si>
    <t>Chợ Nậm Ban</t>
  </si>
  <si>
    <t>Trường Phổ thông dân tộc bán trú Tiểu học Trung Chải</t>
  </si>
  <si>
    <t>01 Nhà quản lý học sinh; 07 nhà công vụ giáo viên và 01 nhà kho, chứa lương thực</t>
  </si>
  <si>
    <t>1992 
10/8/22</t>
  </si>
  <si>
    <t>Trường Phổ thông dân tộc bán trú THCS Nậm Pì</t>
  </si>
  <si>
    <t>01 phòng quản lý học sinh, 01 kho chứa lương thực</t>
  </si>
  <si>
    <t>1993 10/8/22</t>
  </si>
  <si>
    <t>Trường Phổ thông dân tộc bán trú THCS Nậm Chà</t>
  </si>
  <si>
    <t>02 Nhà vệ sinh, nước sạch và công trình phụ trợ khác</t>
  </si>
  <si>
    <t>2442/06.12.22</t>
  </si>
  <si>
    <t>Trường Phổ thông dân tộc bán trú Tiểu học và THCS Trung Chải</t>
  </si>
  <si>
    <t>Xã Trung Chải</t>
  </si>
  <si>
    <t>05 Phòng học thông thường và bộ môn và các hạng mục khác</t>
  </si>
  <si>
    <t>2443/06.12.22</t>
  </si>
  <si>
    <t>Trường Phổ thông dân tộc bán trú THCS Nậm Manh</t>
  </si>
  <si>
    <t>Xã Nậm Manh</t>
  </si>
  <si>
    <t>01 Phòng quản lý học sinh; 01 Nhà bếp, nhà ăn; 02 Nhà vệ sinh, nước sạch và công trình phụ trợ khác; 04 Phòng học thông thường và bộ môn; 01 Công trình phụ trợ khác</t>
  </si>
  <si>
    <t>2441/06.12.22</t>
  </si>
  <si>
    <t>Nâng cấp, sửa chữa khu nhà bán trú trường PTDTBT THCS Nậm Hàng</t>
  </si>
  <si>
    <t>Đầu tư xây dựng mới Nhà văn hóa bản Nậm Tảng, xã Hua Bum</t>
  </si>
  <si>
    <t>Xã Hua Bum</t>
  </si>
  <si>
    <t>1 NVH</t>
  </si>
  <si>
    <t>172 14/10/22</t>
  </si>
  <si>
    <t>Nâng cấp, sửa chữa nhà văn hóa bản Nậm Sảo 1</t>
  </si>
  <si>
    <t>155 24/10/22</t>
  </si>
  <si>
    <t>Nâng cấp, sửa chữa nhà văn hóa bản Nậm Nó 2</t>
  </si>
  <si>
    <t>156 24/10/22</t>
  </si>
  <si>
    <t>Nhà văn hóa bản Lồng Ngài, xã Nậm Hàng</t>
  </si>
  <si>
    <t>87m2</t>
  </si>
  <si>
    <t>243 06/12/22</t>
  </si>
  <si>
    <t>Nhà văn hóa bản Nậm Chà, xã Nậm Chà</t>
  </si>
  <si>
    <t>205 06/12/22</t>
  </si>
  <si>
    <t>Đầu tư xây dựng mới Nhà văn hóa bản Nậm Cười, xã Hua Bum</t>
  </si>
  <si>
    <t>Đầu tư xây dựng mới Nhà văn hóa bản Nậm Vạc 1, xã Nậm Ban</t>
  </si>
  <si>
    <t>Đầu tư xây dựng mới Nhà văn hóa bản Nậm Pì, xã Nậm Pì</t>
  </si>
  <si>
    <t>Đầu tư xây dựng mới Nhà văn hóa bản Nậm Nó 2, xã Trung Chải</t>
  </si>
  <si>
    <t>Đầu tư xây dựng mới Nhà văn hóa bản Huổi Van, xã Nậm Hàng</t>
  </si>
  <si>
    <t>Đầu tư xây dựng mới Nhà văn hóa bản  Tổng Pịt, xã Mường Mô</t>
  </si>
  <si>
    <t>Đầu tư xây dựng mới Nhà văn hóa bản Pa Mu, xã Hua Bum</t>
  </si>
  <si>
    <t>Cứng hóa đường đi khu sản xuất Cụm Nậm Chẻ, bản Hua Pảng</t>
  </si>
  <si>
    <t>2,1 km</t>
  </si>
  <si>
    <t>312 /06//12/22</t>
  </si>
  <si>
    <t>Cứng hóa đường giao thông nội bản Nậm Pì xã Nậm Pì</t>
  </si>
  <si>
    <t>Xã Nậm Pì</t>
  </si>
  <si>
    <t>1,5km</t>
  </si>
  <si>
    <t>133/ 06//12/22</t>
  </si>
  <si>
    <t>Đường đi khu sản xuất bản Táng Ngá, xã Nậm Chà</t>
  </si>
  <si>
    <t>8,993km</t>
  </si>
  <si>
    <t>1994 10/8/22</t>
  </si>
  <si>
    <t>Nâng cấp đường giao thông từ đồi cao su (Ao Trâu) đến bản Nậm Nó 2</t>
  </si>
  <si>
    <t>1995 10/8/22</t>
  </si>
  <si>
    <t>Nâng cấp đường giao thông từ bản Nậm Sẻ xã Vàng San, huyện Mường Tè đến bản Nậm Cười xã Hua Bum</t>
  </si>
  <si>
    <t>Hua  Bum</t>
  </si>
  <si>
    <t>6,8km</t>
  </si>
  <si>
    <t>1996 10/8/22</t>
  </si>
  <si>
    <t>Nâng cấp, cứng hóa tuyến đường Pá Bon-Pá Sập-Pá Đởn</t>
  </si>
  <si>
    <t>7,5km</t>
  </si>
  <si>
    <t>1997 10/8/22</t>
  </si>
  <si>
    <t>Nâng cấp, mở rộng đường từ trung tâm xã Nậm Ban đi Nậm Nó 1 - Ao Trâu, xã Trung Chải</t>
  </si>
  <si>
    <t>10,75km và bailey 12,2m</t>
  </si>
  <si>
    <t>1998 10/8/22</t>
  </si>
  <si>
    <t>Bổ sung cơ sở vật chất trường Mầm non xã Nậm Pì</t>
  </si>
  <si>
    <t>San nền 1417m2, nhà hiệu bộ, nhà bếp, nhà bảo vệ, hạng mục phụ trợ</t>
  </si>
  <si>
    <t>1978 09/8/22</t>
  </si>
  <si>
    <t>Đường đi khu sản xuất từ bản Táng Ngá đi Huổi Só</t>
  </si>
  <si>
    <t>5km</t>
  </si>
  <si>
    <t>2435/06.12.22</t>
  </si>
  <si>
    <t>Cứng hóa đường giao thông đến bản Nậm Nghẹ</t>
  </si>
  <si>
    <t>7km</t>
  </si>
  <si>
    <t>236/06.12.22</t>
  </si>
  <si>
    <t>Đường giao thông từ bản Pa Cheo đến nhóm Dền Thàng</t>
  </si>
  <si>
    <t>6km</t>
  </si>
  <si>
    <t>22-25</t>
  </si>
  <si>
    <t>2437/06.12.22</t>
  </si>
  <si>
    <t>Đường đi khu sản xuất bản Hua Pảng</t>
  </si>
  <si>
    <t>Đường đi khu sản xuất từ ngã 3 (bản Táng Ngá) đến khu trồng quế tập trung</t>
  </si>
  <si>
    <t>Cứng hóa đường từ bản Ma Sang đi Nậm Sập</t>
  </si>
  <si>
    <t>Cứng hóa đường nội bản Nậm Vời</t>
  </si>
  <si>
    <t>Rãnh thoát nước Nậm Nó 1</t>
  </si>
  <si>
    <t>Bổ sung cơ sở vật chất trường Mầm non trung tâm xã Nậm Ban</t>
  </si>
  <si>
    <t>Điểm Trường bản Nậm Cười - Trường MN xã Hua Bum</t>
  </si>
  <si>
    <t>Điểm Trường bản Nậm Cười - PTDTBT TH xã Hua Bum</t>
  </si>
  <si>
    <t>Cầu treo dân sinh nhóm Dền Thàng</t>
  </si>
  <si>
    <t>Xây dựng nhà lớp học và nhà công vụ cho điểm trường bản Pá Sập - Trường PTDTBT TH Nậm Pì, xã Nậm Pì huyện Nậm Nhùn</t>
  </si>
  <si>
    <t>Đường giao thông đi khu sản xuất bản Pá Sập, xã Nậm Pì</t>
  </si>
  <si>
    <t>Nâng cấp, mở rộng thủy lợi Pề Ngài 1,2, xã Nậm Pì</t>
  </si>
  <si>
    <t>Thủy lợi Lo Cớn, bản Pá Đởn, xã Nậm Pì</t>
  </si>
  <si>
    <t>Đường đi khu sản xuất bản Táng Ngá, xã Nậm Chà (giai đoạn 2)</t>
  </si>
  <si>
    <t>Nâng cấp, mở rộng đường nội bản, rãnh thoát nước nội bản Huổi Van xã Nậm Hàng</t>
  </si>
  <si>
    <t>Nâng cấp, mở rộng đường nội bản, rãnh thoát nước bản Pa Cheo xã Hua Bum</t>
  </si>
  <si>
    <t>Đường GTNT liên bản Thèn Sin - bản Ma Ly Pho</t>
  </si>
  <si>
    <t>xã Ma Ly Pho</t>
  </si>
  <si>
    <t>GTNT C, L=5,655 Km</t>
  </si>
  <si>
    <t>1756-04.8.2022</t>
  </si>
  <si>
    <t>Nâng cấp đường  GTNT trung tâm xã Huổi Luông đi bản Ngài Chồ</t>
  </si>
  <si>
    <t>xã Huổi Luông</t>
  </si>
  <si>
    <t>GTNT B, L=7,6941Km</t>
  </si>
  <si>
    <t>1715-02.8.2022</t>
  </si>
  <si>
    <t>Nâng cấp đường GTNT bản Hồ thầu 1 -  bản Huổi Luông 2</t>
  </si>
  <si>
    <t>GTNT C, L=5,633Km</t>
  </si>
  <si>
    <t>1717-02.8.2022</t>
  </si>
  <si>
    <t>Đường ra khu sản xuất hàng hóa tập trung thôn Nậm Pậy</t>
  </si>
  <si>
    <t xml:space="preserve"> Thị trấn Phong Thổ</t>
  </si>
  <si>
    <t>GTNT D, L=4,77926Km</t>
  </si>
  <si>
    <t>1718-02.8.2022</t>
  </si>
  <si>
    <t>Đường GTNT liên bản Sơn Bình - bản Ma Ly Pho</t>
  </si>
  <si>
    <t>xã Ma Li Pho</t>
  </si>
  <si>
    <t>GTNT C, L=3,38764Km; GTNT D, L=1,17336Km</t>
  </si>
  <si>
    <t>1757-04.8.2022</t>
  </si>
  <si>
    <t>Nâng cấp đường GTNT bản Sân Bay (từ Đồn Biên phòng) - bản Sì Cha Chải - bản Can Hồ - Km14 (đường Nậm Xe - Sin Suối Hồ), xã Sin Suối Hồ</t>
  </si>
  <si>
    <t>xã Nậm Xe và xã Sin Suối Hồ</t>
  </si>
  <si>
    <t>NC tuyến đường quy mô GTNT B với chiều dài khoảng L 11 km</t>
  </si>
  <si>
    <t>2512-03/10/2022</t>
  </si>
  <si>
    <t>Nâng cấp, cải tạo đường GTNT từ bản Sì Phài xã Dào San đến trung tâm xã Vàng Ma Chải</t>
  </si>
  <si>
    <t>xã Dào San  và xã Vàng Ma Chải</t>
  </si>
  <si>
    <t>NC tuyến đường quy mô GTNT B với chiều dài khoảng L 12,5 km</t>
  </si>
  <si>
    <t>2510-03/10/2022</t>
  </si>
  <si>
    <t>Nâng cấp, cải tạo đường giao thông bản Chang Hỏng 2 - bản U Gia  xã Huổi Luông - bản Sơn Bình xã Ma Ly Pho</t>
  </si>
  <si>
    <t>xã Huổi Luông và xã Ma Ly Pho</t>
  </si>
  <si>
    <t xml:space="preserve">GTNT B, L=8 km </t>
  </si>
  <si>
    <t>Nâng cấp, cải tạo đường giao thông trung tâm xã Mường So</t>
  </si>
  <si>
    <t>xã Mường So</t>
  </si>
  <si>
    <t>L=2,5km</t>
  </si>
  <si>
    <t>0</t>
  </si>
  <si>
    <t>Sửa chữa, nâng cấp NSH bản Tả Phìn</t>
  </si>
  <si>
    <t>Xây dựng một số hạng mục: 03 đầu mối; bể lọc, điều tiết; tuyến ống, hố van, đồng hồ đo nước (137 đồng hồ)</t>
  </si>
  <si>
    <t>1720-02.8.2022</t>
  </si>
  <si>
    <t>Xây dựng bến thuyền thị trấn Phong Thổ</t>
  </si>
  <si>
    <t>Tổng diện tích xây dựng: 2.422,74m2</t>
  </si>
  <si>
    <t>1722-02.8.2022</t>
  </si>
  <si>
    <t>Sửa chữa, nâng cấp NSH bản Huổi Phặc</t>
  </si>
  <si>
    <t>xã Khổng Lào</t>
  </si>
  <si>
    <t>Sửa chữa, nâng cấp đầu mối, hố thu; xây dựng bể lọc, chứa; hố van, tuyến ống, đồng hồ đo nước (83 đồng hồ)</t>
  </si>
  <si>
    <t>1697-29.7.2022</t>
  </si>
  <si>
    <t>Sửa chữa, nâng cấp NSH bản Đớ</t>
  </si>
  <si>
    <t>Sửa chữa, nâng cấp 01 đầu mối, bổ sung 01 đầu mối và một số hạng mục: bể lọc, chứa; hố van, tuyến ống, đồng hồ đo nước (86 đồng hồ)</t>
  </si>
  <si>
    <t>1695-29.7.2022</t>
  </si>
  <si>
    <t>Sửa chữa, nâng cấp NSH bản Co Muông</t>
  </si>
  <si>
    <t>Vệ sinh, nạo vét đầu mố; xây dựng các HM: bể lọc, chứa; hố van, tuyến ống, đồng hồ đo nước (125 đồng hồ)</t>
  </si>
  <si>
    <t>1694-29.7.2022</t>
  </si>
  <si>
    <t>Sửa chữa, nâng cấp NSH bản Hùng Pèng</t>
  </si>
  <si>
    <t>Sửa chữa, nâng cấp đầu mối, hố thu; xây dựng bể lọc, điều tiết; hố van, tuyến ống, đồng hồ đo nước (40 đồng hồ)</t>
  </si>
  <si>
    <t>1734-03.8.2022</t>
  </si>
  <si>
    <t>Cấp NSH trung tâm xã Huổi Luông</t>
  </si>
  <si>
    <t xml:space="preserve"> xã Huổi Luông</t>
  </si>
  <si>
    <t>Xây dựng một số hạng mục: Đầu mối, hố thu; bể lọc, điều tiết; tuyến ống, hố van, đồng hồ đo nước (162 đồng hồ)</t>
  </si>
  <si>
    <t>1719-02.8.2022</t>
  </si>
  <si>
    <t>Cấp NSH bản Hoảng Trù Sào</t>
  </si>
  <si>
    <t>Xây dựng một số hạng mục: Đầu mối, hố thu; bể lọc; bể chứa; bể chứa điều tiết; 02 nhà điều hành trạm bơm; đường điện; tuyến ống, hố van, đồng hồ đo nước (50 đồng hồ)</t>
  </si>
  <si>
    <t>1721-02.8.2022</t>
  </si>
  <si>
    <t>Sửa chữa, nâng cấp cụm thủy lợi xã Khổng Lào</t>
  </si>
  <si>
    <t>sửa chữa</t>
  </si>
  <si>
    <t>175-
28.2.2023</t>
  </si>
  <si>
    <t>Xây dựng nhà văn hóa bản Vàng Pheo xã Mường So</t>
  </si>
  <si>
    <t>Nhà cấp III, 02 tầng có Sxd=220m2 và các hạng mục phụ trợ</t>
  </si>
  <si>
    <t>1733-03.8.2022</t>
  </si>
  <si>
    <t>Bổ sung cơ sở vật chất Trường THCS Khổng Lào</t>
  </si>
  <si>
    <t>Nhà 2 tầng 4 phòng và hạng mục phụ trợ; Sửa chữa NLH 02 tầng, 08 phòng</t>
  </si>
  <si>
    <t>1701-29.7.2022</t>
  </si>
  <si>
    <t>Bổ sung cơ sở vật chất Trường TH Khổng Lào (giai đoạn 2)</t>
  </si>
  <si>
    <t>Nhà lớp học bộ môn 3 tầng 06 phòng và hạng mục phụ trợ; Sửa chữa NLH 02 tầng, 06 phòng</t>
  </si>
  <si>
    <t>1702-29.7.2022</t>
  </si>
  <si>
    <t>Bổ sung cơ sở vật chất Trường mầm non Huổi Luông</t>
  </si>
  <si>
    <t>Nhà hiệu bộ 03 tầng 11 phòng và hạng mục phụ trợ</t>
  </si>
  <si>
    <t>1713-02.8.2022</t>
  </si>
  <si>
    <t>Bổ sung cơ sở vật chất Trường THCS Mường So</t>
  </si>
  <si>
    <t>Nhà lớp học bộ môn 3 tầng 12 phòng và hạng mục phụ trợ</t>
  </si>
  <si>
    <t>1700-29.7.2022</t>
  </si>
  <si>
    <t>Xây dựng cơ sở vật chất trường PTDTBT TH Lản Nhì Thàng</t>
  </si>
  <si>
    <t>xã Lản Nhì Thàng</t>
  </si>
  <si>
    <t>Nhà cấp III - 02 tầng; DTXD: 269,7 m2</t>
  </si>
  <si>
    <t>179-
28.2.2023</t>
  </si>
  <si>
    <t>Bổ sung cơ sở vật chất trường PTDTBT THCS Ma Ly Pho, xã Ma Ly Pho, huyện Phong Thổ, tỉnh Lai Châu</t>
  </si>
  <si>
    <t>Xây dựng nhà 01 nhà hiệu bộ (cấp III, 02 tầng) + các hạng mục phụ trợ</t>
  </si>
  <si>
    <t>2157-03/8/2023</t>
  </si>
  <si>
    <t xml:space="preserve">Đường giao thông bản Má Nghé xã Bản Lang - bản Ho Seo Chải xã Khổng Lào - Lèng Seo Chin xã Hoang Thèn </t>
  </si>
  <si>
    <t>xã Bản Lang; xã Khổng Lào và xã Hoang Thèn</t>
  </si>
  <si>
    <t>GTNT C, L= 12,09km</t>
  </si>
  <si>
    <t>773-15/05/2023</t>
  </si>
  <si>
    <t>Đường giao thông bản Can Hồ xã Sin Suối Hồ - bản Po Trà - bản Hoàng Liên Sơn 2 xã Nậm Xe</t>
  </si>
  <si>
    <t>xã Sin Suối Hồ và xã Nậm Xe</t>
  </si>
  <si>
    <t>GTNT C, 11,0km</t>
  </si>
  <si>
    <t>774-15/05/2023</t>
  </si>
  <si>
    <t>Đường giao thông liên bản Hoang Thèn xã Hoang Thèn - bản Tà Phìn xã Ma Li Pho</t>
  </si>
  <si>
    <t xml:space="preserve">xã Sin Suối Hồ </t>
  </si>
  <si>
    <t>GTNT C, L=4,991km</t>
  </si>
  <si>
    <t>775-15/05/2023</t>
  </si>
  <si>
    <t>Nội dung số 02: Hỗ trợ nhà ở, dất ở</t>
  </si>
  <si>
    <t>Các xã</t>
  </si>
  <si>
    <t>Nội dung 4: Hỗ trợ Nước sinh hoạt tập trung</t>
  </si>
  <si>
    <t>Sửa chữa NSH bản Nà Đoong, xã Bản Lang</t>
  </si>
  <si>
    <t>Xã Bản Lang</t>
  </si>
  <si>
    <t>Xây dựng một số hạng mục: đầu mối; bể lọc, bể điều tiết; bể cắt áp; tuyến ống, hố van, đồng hồ đo nước (121 đồng hồ)</t>
  </si>
  <si>
    <t>1730-02/8/2022</t>
  </si>
  <si>
    <t>Sửa chữa NSH bản Nậm Xe bản Pà Chải bản Van Hồ 2, xã Nậm Xe</t>
  </si>
  <si>
    <t>Xã Nậm Xe</t>
  </si>
  <si>
    <t>Xây dựng một số hạng mục tại mỗi bản: đầu mối; bể lọc, bể điều tiết; tuyến ống, hố van, đồng hồ đo nước (218 đồng hồ).</t>
  </si>
  <si>
    <t>1731-02/8/2022</t>
  </si>
  <si>
    <t>Sửa chữa NSH bản Mồ Sì Câu, Xã Hoang Thèn</t>
  </si>
  <si>
    <t>Xã Hoang Thèn</t>
  </si>
  <si>
    <t>Xây dựng một số hạng mục: đầu mối; bể lọc, bể điều tiết; tuyến ống, hố van, đồng hồ đo nước (111 đồng hồ)</t>
  </si>
  <si>
    <t>1729-02/8/2022</t>
  </si>
  <si>
    <t>Bố trí sắp xếp ổn định dân cư tập trung vùng thiên tai bản Căn Câu - xã Sin Suối Hồ</t>
  </si>
  <si>
    <t>Xã Sin Suối Hồ</t>
  </si>
  <si>
    <t>100 hộ</t>
  </si>
  <si>
    <t>1735-03/8/2022</t>
  </si>
  <si>
    <t>Sắp xếp ổn định dân cư bản Khu Bình An (bản Mán Tiển) xã Bản Lang</t>
  </si>
  <si>
    <t>xã Bản Lang</t>
  </si>
  <si>
    <t>91 hộ</t>
  </si>
  <si>
    <t>63-
18.1.2023</t>
  </si>
  <si>
    <t>Dự án năm 2022: Nước khu sản xuất dược liệu Mồ Sì San, xã Mồ Sì San, huyện Phong Thổ</t>
  </si>
  <si>
    <t>xã Mồ Sì San</t>
  </si>
  <si>
    <t>110-05/10/2022</t>
  </si>
  <si>
    <t>Đường vùng dược liệu xã Sì Lở Lầu, huyện Phong Thổ</t>
  </si>
  <si>
    <t>xã Sì Lở Lầu</t>
  </si>
  <si>
    <t>GTNT B;  L=4.106,8m</t>
  </si>
  <si>
    <t>177-
28.2.2023</t>
  </si>
  <si>
    <t>Nâng cấp, cải tạo các công trình đường GTNT: Hợp I - Sì Phài và đường Dền Thàng B - Sểnh Sảng B, xã Dào San</t>
  </si>
  <si>
    <t>Xã Dào San</t>
  </si>
  <si>
    <t>GTNT C, L=5,0712 Km</t>
  </si>
  <si>
    <t>1736-3/8/2022</t>
  </si>
  <si>
    <t>Nâng cấp, cải tạo các công trình đường GTNT: Từ bản Pà Chải đến Hoàng Liên Sơn 1 và đường từ bản Van Hồ 2 đến bản Nậm Xe, xã Nậm Xe</t>
  </si>
  <si>
    <t>GTNT C, L=7,8687 Km</t>
  </si>
  <si>
    <t>1738-3/8/2022</t>
  </si>
  <si>
    <t>Cứng hóa đường giao thông đến trung tâm xã từ bản Lùng Than đến Trung tâm xã Mù Sang</t>
  </si>
  <si>
    <t>Xã Mù Sang</t>
  </si>
  <si>
    <t>GTNT A, L=9,19 Km</t>
  </si>
  <si>
    <t>1748-4/8/2022</t>
  </si>
  <si>
    <t>Cứng hóa đường giao thông đến trung tâm xã từ bản Sàng Sang 2 đến Trung tâm xã Mù Sang</t>
  </si>
  <si>
    <t>GTNT C, L=6,327Km</t>
  </si>
  <si>
    <t>1749-4/8/2022</t>
  </si>
  <si>
    <t>Nâng cấp, cải tạo các công trình đường GTNT: Tỉnh lộ 132 đến bản Tả Lèng Sung và đường từ bản Bản Lang 2 - khu sản xuất Vàng Ý Chí - bản Sàng Giang, xã Bản Lang</t>
  </si>
  <si>
    <t>Xã Bản Lang</t>
  </si>
  <si>
    <t>Gồm 02 tuyến có L=6,25164km (L1=1,0352km; L2=5,21644km)</t>
  </si>
  <si>
    <t>1737-3/8/2022</t>
  </si>
  <si>
    <t>Nâng cấp, cải tạo các công trình đường GTNT: Bản Can Hồ, xã Sin Suối Hồ và đường đi bản Séo Xiên Pho (nhóm 2), xã Lản Nhì Thàng</t>
  </si>
  <si>
    <t>Xã Sin Suối Hồ và xã Lản Nhì Thàng</t>
  </si>
  <si>
    <t>Nâng cấp, cải tạo 02 tuyến đường GTNT C có L=3,22582km (L1=1,88828km; L2=1,33754km)</t>
  </si>
  <si>
    <t>1743-04/8/2022</t>
  </si>
  <si>
    <t>Nâng cấp đường GTNT Ma Ly Pho - Hùng Pèng</t>
  </si>
  <si>
    <t>Xã Ma Li Pho</t>
  </si>
  <si>
    <t>GTNT C, L=4,80869 Km</t>
  </si>
  <si>
    <t>1744-4/8/2022</t>
  </si>
  <si>
    <t>Nâng cấp, cải tạo các công trình đường GTNT: Bản Khoa San; đường ra khu sản xuất bản Nhóm 2, xã Vàng Ma Chải</t>
  </si>
  <si>
    <t>xã Vàng Ma Chải</t>
  </si>
  <si>
    <t>GTNT C; L=3.047,77m</t>
  </si>
  <si>
    <t>174-
28.2.2023</t>
  </si>
  <si>
    <t>Nâng cấp, cải tạo, cứng hóa đường giao thông đến trung tâm xã từ bản Nậm Cáy đến trung tâm xã Mù Sang - bản Sin Cai</t>
  </si>
  <si>
    <t>GTNT B; L=25,247 km</t>
  </si>
  <si>
    <t>176-
28.2.2023</t>
  </si>
  <si>
    <t>Nâng cấp, cải tạo đường giao thông đến trung tâm xã Tung Qua Lìn</t>
  </si>
  <si>
    <t>xã Tung Qua Lìn</t>
  </si>
  <si>
    <t>2,3 Km</t>
  </si>
  <si>
    <t>Nâng cấp, sửa chữa đường GTNT bản Pờ Xa</t>
  </si>
  <si>
    <t>Xã Pa Vây Sử</t>
  </si>
  <si>
    <t>1,2km</t>
  </si>
  <si>
    <t>Kè bảo vệ cánh đồng Cang Tung bản Nậm Cáy</t>
  </si>
  <si>
    <t>Xây dựng 02 tuyến kè bê tông có tổng chiều dài L=323,3m</t>
  </si>
  <si>
    <t>1747-4/8/2022</t>
  </si>
  <si>
    <t>Sửa chữa NSH bản Xín Chải</t>
  </si>
  <si>
    <t>Xây dựng một số hạng mục: đầu mối, hố thu; bể lọc + chứa; tuyến ống, hố van, đồng hồ đo nước (52 đồng hồ)</t>
  </si>
  <si>
    <t>1696-29/7/2022</t>
  </si>
  <si>
    <t>Chợ Vàng Ma Chải</t>
  </si>
  <si>
    <t>Xã Vàng Ma Chải</t>
  </si>
  <si>
    <t>xây dựng nhà chợ cấp IV, 01 tầng, S=244,2m2 và làm sân bê tông, rãnh thoát nước</t>
  </si>
  <si>
    <t>1698-29/7/2022</t>
  </si>
  <si>
    <t>Chợ Dào San</t>
  </si>
  <si>
    <t>Sửa chữa một số hạng mục: Nhà chợ, nhà vệ sinh và làm một số hạng mục phụ trợ khác</t>
  </si>
  <si>
    <t>1760-29/7/2022</t>
  </si>
  <si>
    <t>Sửa chữa, nâng cấp cụm công trình thủy lợi xã Nậm Xe</t>
  </si>
  <si>
    <t>sửa chữa, nâng cấp một số công trình thủy lợi: Bản Dền Thàng 1; Dền Thàng 2; Po Trà 2; Pò Lúm; Van Hồ 1; Van Hồ 2; Ngải Trồ</t>
  </si>
  <si>
    <t>1745-4/8/2022</t>
  </si>
  <si>
    <t>Sửa chữa, nâng cấp cụm công trình thủy lợi xã Hoang Thèn</t>
  </si>
  <si>
    <t xml:space="preserve">sửa chữa, nâng cấp một số công trình thủy lợi: Bờ Lụi Chậy, thủy lợi Hoang Thèn - bản Hoang Thèn; Ghìng Lú - bản Huổi Luông; </t>
  </si>
  <si>
    <t>1746-4/8/2022</t>
  </si>
  <si>
    <t>Đường điện sinh hoạt các bản: Nà Giang, Má Nghé, bản Pho, Bản Lang 2, Nà Cúng</t>
  </si>
  <si>
    <t xml:space="preserve"> 01 trạm biến áp</t>
  </si>
  <si>
    <t>172-
28.2.2023</t>
  </si>
  <si>
    <t>Bổ sung hệ thống lưới điện cho các hộ gia đình các bản Vàng Bâu, Nà Củng, Huổi Sen và bản Phiêng Đanh</t>
  </si>
  <si>
    <t>173-
28.2.2023</t>
  </si>
  <si>
    <t>Sửa chữa hệ thống kênh mương bản Lả Nhì Thàng</t>
  </si>
  <si>
    <t>Xã Sì Lở Lầu</t>
  </si>
  <si>
    <t>70 ha</t>
  </si>
  <si>
    <t>Sửa chữa, nâng cấp cụm công trình thủy lợi xã Mồ Sì San</t>
  </si>
  <si>
    <t>Xã Mồ Sì San</t>
  </si>
  <si>
    <t>45 ha</t>
  </si>
  <si>
    <t>Sửa chữa, nâng cấp cụm công trình thủy lợi xã Tung Qua Lìn</t>
  </si>
  <si>
    <t>Xã Tung Qua Lìn</t>
  </si>
  <si>
    <t>40 ha</t>
  </si>
  <si>
    <t>Sửa chữa, nâng cấp cụm công trình thủy lợi  xã Sin Suối Hồ</t>
  </si>
  <si>
    <t>63,5ha</t>
  </si>
  <si>
    <t>Kéo điện khu vực giãn dân bản Hoang Thèn</t>
  </si>
  <si>
    <t>15hộ</t>
  </si>
  <si>
    <t>Kéo điện khu vực giãn dân bản Xin Chải - Mó nước bản Xin Chải</t>
  </si>
  <si>
    <t>18 hộ</t>
  </si>
  <si>
    <t>Trạm biến áp tại điểm trên bản Nhóm 1</t>
  </si>
  <si>
    <t>16 hộ</t>
  </si>
  <si>
    <t>Bổ sung hệ thống lưới điện cho các hộ gia đình các bản Mù Sang, Sin Chải và Lảng Than</t>
  </si>
  <si>
    <t>50 hộ</t>
  </si>
  <si>
    <t>Chợ Sì Lở Lầu</t>
  </si>
  <si>
    <t>Sửa chữa, nâng cấp cụm công trình thủy lợi xã Pa Vây Sử</t>
  </si>
  <si>
    <t>24 ha</t>
  </si>
  <si>
    <t>Trường Phổ thông dân tộc bán trú tiểu học Vàng Ma Chải</t>
  </si>
  <si>
    <t>Kè, bồn hoa; Nhà bếp 03 gian; Nhà vệ sinh; bể nước; sân; cổng, tường rào và các hạng mục phụ trợ khác</t>
  </si>
  <si>
    <t>1750-04.08.2022</t>
  </si>
  <si>
    <t>Trường Phổ thông dân tộc bán trú tiểu học Mù Sang</t>
  </si>
  <si>
    <t>01 nhà ăn; 01 nhà bếp; 02 nhà vệ sinh; Sân khấu ngoài trời; bể nước; sân, bồn hoa</t>
  </si>
  <si>
    <t xml:space="preserve">1699-29.07.2022 
</t>
  </si>
  <si>
    <t>Trường Phổ thông dân tộc bán trú TH &amp; THCS Số 2 Bản Lang</t>
  </si>
  <si>
    <t>Xã  Bản Lang</t>
  </si>
  <si>
    <t>Nhà ở bán trú cấp III, 02 tầng, 10 phòng và các hạng mục phụ trợ</t>
  </si>
  <si>
    <t>1752-04.08.2022</t>
  </si>
  <si>
    <t>Trường Phổ thông dân tộc bán trú THCS Sin Suối Hồ</t>
  </si>
  <si>
    <t>01 Nhà bếp, nhà ăn</t>
  </si>
  <si>
    <t>1751-04.08.2022</t>
  </si>
  <si>
    <t>Trường Phổ thông dân tộc bán trú THCS Lản Nhì Thàng, xã Lản Nhì Thàng, huyện Phong Thổ, tỉnh Lai Châu</t>
  </si>
  <si>
    <t>Xây dựng nhà 01 nhà ở bán trú (cấp III, 02 tầng) + các hạng mục phụ trợ</t>
  </si>
  <si>
    <t>2152-03/8/2023</t>
  </si>
  <si>
    <t>Hỗ trợ đầu tư xây dựng thiết chế văn hóa, thể thao tại các thôn (Nhà văn hóa bản Phiêng Đanh xã Mường So)</t>
  </si>
  <si>
    <t>2022-2022</t>
  </si>
  <si>
    <t>62-18/8/2022</t>
  </si>
  <si>
    <t>Hỗ trợ đầu tư xây dựng thiết chế văn hóa, thể thao tại các thôn (Nhà văn hóa bản Nậm Và xã Hoang Thèn)</t>
  </si>
  <si>
    <t>xã Hoang Thèn</t>
  </si>
  <si>
    <t>85-14/8/2022</t>
  </si>
  <si>
    <t>Nhà văn hóa bản Sàng Mà Pho</t>
  </si>
  <si>
    <t xml:space="preserve"> xã Sin Suối Hồ</t>
  </si>
  <si>
    <t>58-14/12/2022</t>
  </si>
  <si>
    <t>Xây mới nhà văn hóa bản Van Hồ 1</t>
  </si>
  <si>
    <t xml:space="preserve"> xã Nậm Xe</t>
  </si>
  <si>
    <t>215-12/12/2022</t>
  </si>
  <si>
    <t>Nhà văn hóa bản Lản Nhì Thàng</t>
  </si>
  <si>
    <t xml:space="preserve"> xã Lản Nhì Thàng</t>
  </si>
  <si>
    <t>776-25/11/2022</t>
  </si>
  <si>
    <t>Nhà văn hóa bản Hoang Thèn</t>
  </si>
  <si>
    <t>Nhà văn hóa bản Sín Chải</t>
  </si>
  <si>
    <t>Bản du lịch cộng đồng Sin Suối Hồ, xã Sin Suối Hồ, huyện Phong Thổ gắn với du lịch sinh thái, nông nghiệp</t>
  </si>
  <si>
    <t>Nâng cấp, sửa chữa đường ra khu sản xuất Tả Páo Hồ xã Sì Lở Lầu</t>
  </si>
  <si>
    <t>Nâng cấp, sửa chữa các tuyến đường nội thôn Tây An</t>
  </si>
  <si>
    <t>60-18/8/2022</t>
  </si>
  <si>
    <t>Nâng cấp, sửa chữa nhà văn hóa bản Vàng Bâu</t>
  </si>
  <si>
    <t>63-18/8/2022</t>
  </si>
  <si>
    <t>Nâng cấp, sửa chữa đường GTNT đi khu sản xuất bản Huổi Sen</t>
  </si>
  <si>
    <t>61-18/8/2022</t>
  </si>
  <si>
    <t>Nâng cấp, sửa chữa đường nội bản Ho sao Chải</t>
  </si>
  <si>
    <t>82-03/8/2022</t>
  </si>
  <si>
    <t>Nâng cấp, sửa chữa đường giao thông Nậm Le đi Nhóm 2</t>
  </si>
  <si>
    <t>104-19/8/2022</t>
  </si>
  <si>
    <t>Nâng cấp, sửa chữa đường giao thông bản Tả phìn</t>
  </si>
  <si>
    <t>206-18/8/2022</t>
  </si>
  <si>
    <t>Xây mới Nhà văn hóa bản Giao Chản</t>
  </si>
  <si>
    <t>114-18/8/2022</t>
  </si>
  <si>
    <t>Xây mới Nhà văn hóa bản Sàng Giang</t>
  </si>
  <si>
    <t>113-18/8/2022</t>
  </si>
  <si>
    <t>Xây mới Nhà văn hóa bản Nậm Lùng</t>
  </si>
  <si>
    <t>111-18/8/2022</t>
  </si>
  <si>
    <t>Xây mới Nhà văn hóa bản Má Tiển</t>
  </si>
  <si>
    <t>115-18/8/2022</t>
  </si>
  <si>
    <t>Xây mới Nhà văn hóa bản Nà Đoong</t>
  </si>
  <si>
    <t>112-18/8/2022</t>
  </si>
  <si>
    <t>Nâng cấp, sửa chữa nhà văn hóa Bản Pho</t>
  </si>
  <si>
    <t>116-18/8/2022</t>
  </si>
  <si>
    <t xml:space="preserve">Nâng cấp sửa chữa Nhà văn hóa Bản Lang 2 </t>
  </si>
  <si>
    <t>117-18/8/2022</t>
  </si>
  <si>
    <t>Nâng cấp, sửa chữa và kéo dài tuyến đường nội bản Nà Đoong</t>
  </si>
  <si>
    <t>118-18/8/2022</t>
  </si>
  <si>
    <t>Nâng cấp, sửa chữa nhà văn hóa bản Lùng Cù - Seo Pả xã Lản Nhì Thàng</t>
  </si>
  <si>
    <t>557-19/8/2022</t>
  </si>
  <si>
    <t>Bổ sung đường GTNT bản Tái định cư (Hồng Thu Mán) xã Lản Nhì Thàng</t>
  </si>
  <si>
    <t>555-19/8/2022</t>
  </si>
  <si>
    <t>Nhà văn hóa bản Tái định cư (Hồng Thu Mán) xã Lản Nhì Thàng</t>
  </si>
  <si>
    <t>556-19/8/2022</t>
  </si>
  <si>
    <t>Nâng cấp, sửa chữa Nhà văn hóa xã Lản Nhì Thàng</t>
  </si>
  <si>
    <t>559-18/8/2022</t>
  </si>
  <si>
    <t>Xây dựng nhà văn hóa bản Tả Lèng</t>
  </si>
  <si>
    <t>86-14/8/2022</t>
  </si>
  <si>
    <t>Nâng cấp, sửa chữa đường vào khu sản xuất bản Mồ Sì Câu</t>
  </si>
  <si>
    <t>87-14/8/2022</t>
  </si>
  <si>
    <t>Nâng cấp, sửa chữa đường nội đồng bản Huổi Hán</t>
  </si>
  <si>
    <t>xã Nậm Xe</t>
  </si>
  <si>
    <t>182-18/8/2022</t>
  </si>
  <si>
    <t>Nâng cấp, sửa chữa Nhà văn hóa bản Hoàng Liên Sơn 2</t>
  </si>
  <si>
    <t>179-16/8/2022</t>
  </si>
  <si>
    <t>Nâng cấp, sửa chữa Nhà văn hóa bản Van Hồ 2</t>
  </si>
  <si>
    <t>180-17/8/2022</t>
  </si>
  <si>
    <t>Xây mới Nhà văn hóa bản Ngài Trò</t>
  </si>
  <si>
    <t>181-17/8/2022</t>
  </si>
  <si>
    <t>Xây dựng nhà văn hóa bản Tung Qua Lìn</t>
  </si>
  <si>
    <t>246-24/8/2022</t>
  </si>
  <si>
    <t>Xây dựng Nhà văn hóa bản Cò Ký</t>
  </si>
  <si>
    <t>247-24/8/2022</t>
  </si>
  <si>
    <t>Nâng cấp, sửa chữa đường ra khu sản xuất Sì Cù Thì</t>
  </si>
  <si>
    <t>248-24/8/2022</t>
  </si>
  <si>
    <t>Nâng cấp, sửa chữa đường giao thông nội bản Xín Chải</t>
  </si>
  <si>
    <t>69-18/8/2022</t>
  </si>
  <si>
    <t>Xây dựng Nhà văn hóa bản Xín Chải</t>
  </si>
  <si>
    <t>Xây dựng Nhà văn hóa bản Ngài Thầu</t>
  </si>
  <si>
    <t>64-18/8/2022</t>
  </si>
  <si>
    <t>Xây dựng Nhà văn hóa bản Pờ Xa</t>
  </si>
  <si>
    <t>65-18/8/2022</t>
  </si>
  <si>
    <t>Xây dựng Nhà văn hóa bản Hang É</t>
  </si>
  <si>
    <t>67-18/8/2022</t>
  </si>
  <si>
    <t>Xây dựng Nhà văn hóa bản Pa Vây Sử</t>
  </si>
  <si>
    <t>66-18/8/2022</t>
  </si>
  <si>
    <t>Xây dựng Nhà văn hóa bản Trung Chải</t>
  </si>
  <si>
    <t>68-18/8/2022</t>
  </si>
  <si>
    <t>Nâng cấp đường ngõ, xóm (Nội thôn) bản Tung Chung Vang</t>
  </si>
  <si>
    <t>xã Mù Sang</t>
  </si>
  <si>
    <t>289-18/8/2022</t>
  </si>
  <si>
    <t>Nâng cấp đường GTNT ngõ, xóm (Nội thôn) bản Lản Than</t>
  </si>
  <si>
    <t>277-18/8/2022</t>
  </si>
  <si>
    <t>Nâng cấp đường ngõ, xóm (Nội thôn) bản Tả Tê</t>
  </si>
  <si>
    <t>278-18/8/2022</t>
  </si>
  <si>
    <t>Xây dựng Nhà văn hóa bản Nhóm 1</t>
  </si>
  <si>
    <t>73-18/8/2022</t>
  </si>
  <si>
    <t>Xây dựng Nhà văn hóa bản Nhóm 2</t>
  </si>
  <si>
    <t>74-18/8/2022</t>
  </si>
  <si>
    <t>Xây dựng Nhà văn hóa bản Nhóm 3</t>
  </si>
  <si>
    <t>75-18/8/2022</t>
  </si>
  <si>
    <t>Nâng cấp sửa chữa đường nội đồng bản Sì Choang</t>
  </si>
  <si>
    <t>71-18/8/2022</t>
  </si>
  <si>
    <t>Xây dựng Nhà văn hóa bản Tả Phùng</t>
  </si>
  <si>
    <t>76-18/8/2022</t>
  </si>
  <si>
    <t>Nâng cấp, cứng hóa đường nội bản bản Nhóm 2</t>
  </si>
  <si>
    <t>72-18/8/2022</t>
  </si>
  <si>
    <t>Nâng cấp, sửa chữa NVH bản Mồ Sì San</t>
  </si>
  <si>
    <t>96-16/8/2022</t>
  </si>
  <si>
    <t>Nâng cấp, sửa chữa đường ra khu sản xuất Tả Hồ Thầu</t>
  </si>
  <si>
    <t>98-19/8/2022</t>
  </si>
  <si>
    <t>Nâng cấp, sửa chữa đường GTNB liên bản bản Tân Séo Phìn  và Tô Y Phìn</t>
  </si>
  <si>
    <t>110a-05/10/2022</t>
  </si>
  <si>
    <t>Xây dựng Nhà văn hóa bản Mới</t>
  </si>
  <si>
    <t>38-24/8/2022</t>
  </si>
  <si>
    <t>Sửa chữa, nâng cấp NSH bản Lản Nhì Thàng, xã Lản Nhì Thàng</t>
  </si>
  <si>
    <t>650-04/10/2022</t>
  </si>
  <si>
    <t>Nâng cấp, sửa chữa đường GTNT Lèng Chư - Xì Phài - Dền Sang</t>
  </si>
  <si>
    <t>xã Dào San</t>
  </si>
  <si>
    <t>146-30/9/2022</t>
  </si>
  <si>
    <t>Nâng cấp, sửa chữa đường GTNB liên bản Trung Hồ GĐ 2</t>
  </si>
  <si>
    <t>xã Sin Suối Hồ</t>
  </si>
  <si>
    <t>48-07/10/2022</t>
  </si>
  <si>
    <t>Nâng cấp, sửa chữa công trình thủy lợi Sử Cồ Thìn (Vàng A Thông)</t>
  </si>
  <si>
    <t>305-10/10/2022</t>
  </si>
  <si>
    <t>Nâng cấp, sửa chữa đường nội bản Nậm Khay</t>
  </si>
  <si>
    <t>133-12/12/2022</t>
  </si>
  <si>
    <t>Nâng cấp, sửa chữa đường giao thông nội bản Thèn Xin</t>
  </si>
  <si>
    <t>269-16/12/2022</t>
  </si>
  <si>
    <t>Nâng cấp, sửa chữa các đoạn đường nội bản Nậm Cung, xã Mường So, huyện Phong Thổ</t>
  </si>
  <si>
    <t>151-10.12.2022</t>
  </si>
  <si>
    <t>Nâng cấp, sửa chữa các đoạn đường nội bản Nà Củng, xã Mường So, huyện Phong Thổ</t>
  </si>
  <si>
    <t>150-10.12.2022</t>
  </si>
  <si>
    <t>Nâng cấp, sửa chữa nhà văn hóa bản Huổi Luông 1</t>
  </si>
  <si>
    <t>2023-2023</t>
  </si>
  <si>
    <t>20-19/5/2023</t>
  </si>
  <si>
    <t>Nâng cấp, sửa chữa nhà văn hóa bản Huổi Bảo</t>
  </si>
  <si>
    <t>61-30/6/2023</t>
  </si>
  <si>
    <t>Nâng cấp, sửa chữa nhà văn hóa bản Huổi Nả</t>
  </si>
  <si>
    <t>68-30/6/2023</t>
  </si>
  <si>
    <t>Nâng cấp, sửa chữa đường giao thông nông thôn La Vân - U Gia</t>
  </si>
  <si>
    <t>214-24/11/2022</t>
  </si>
  <si>
    <t>Xây dựng Nhà văn hóa bản Nậm Cung, xã Mường So</t>
  </si>
  <si>
    <t>DTXD = 100m2. Nhà có hiên rộng 1,5m, chiều dài nhà 12m, chiều rộng là 8,4m, chiều cao trần nhà 4m, chiều cao toàn nhà là 5,8m</t>
  </si>
  <si>
    <t>Sửa chữa đường giao thông nội bản Pờ Ma Hồ, xã Ma Li Pho</t>
  </si>
  <si>
    <t xml:space="preserve"> xã M a Li Pho</t>
  </si>
  <si>
    <t>Đường GTNT loại C, cứng hóa mặt đường BTXM, chiều dài = 420m, chiều dày = 16cm, chiều rộng = 3m.</t>
  </si>
  <si>
    <t>Sửa chữa đường nội bản Ngài Chồ 1, xã Huổi Luông</t>
  </si>
  <si>
    <t>xây dựng 02 cống thoát nước</t>
  </si>
  <si>
    <t>Sửa chữa đường liên bản Làng Vây 1 - Nhiều Sáng, xã Huổi Luông</t>
  </si>
  <si>
    <t>Đổ bê tông xi măng đường có sẵn nền, chiều rộng 2,5m, cao H = 0,1m, dài L = 250m</t>
  </si>
  <si>
    <t>Sửa chữa đường nội đồng bản Cang, xã Khổng Lào</t>
  </si>
  <si>
    <t>Đổ bê tông xi măng mặt đường Max250 Tổng chiều dài L=626m, rộng B=3m, Cao H=0,1m</t>
  </si>
  <si>
    <t>Nâng cấp, sửa chữa Nhà Văn Hóa Bản Huổi Én</t>
  </si>
  <si>
    <t>Bản Huổi Én-Xã Mường So</t>
  </si>
  <si>
    <t>Nâng cấp, sửa chữa các hạng mục đã xuống cấp</t>
  </si>
  <si>
    <t>Nâng cấp, sửa chữa các đoạn đường nội thôn Tây Sơn</t>
  </si>
  <si>
    <t>Thôn Tây Sơn- Xã Mường So</t>
  </si>
  <si>
    <t>Đổ bê tông các tuyến đường dài 0,8km</t>
  </si>
  <si>
    <t>Điều chỉnh, bổ sung thêm 150tr từ dự án Nâng cấp, sữa chữa các đoạn đường nội bản Phiêng Đanh</t>
  </si>
  <si>
    <t>Nâng cấp, sửa chữa các đoạn đường nội bản Huổi Én</t>
  </si>
  <si>
    <t>Đổ bê tông các tuyến đường dài 0,5km</t>
  </si>
  <si>
    <t>Nâng cấp, sửa chữa các đoạn đường bản Huổi Bảo</t>
  </si>
  <si>
    <t>Bản Huổi Bảo-Xã Mường So</t>
  </si>
  <si>
    <t>Nâng cấp cấp sửa chữa 0,5km</t>
  </si>
  <si>
    <t>Nâng cấp, sửa chữa đường ra khu sản xuất Lòng Pèng</t>
  </si>
  <si>
    <t>xã Khổng Lào</t>
  </si>
  <si>
    <t>Cải tạo nền, nâng cấp mặt đường GTNT C, L=1Km; và hệ thống thoát nước</t>
  </si>
  <si>
    <t>Mở mới, cứng hóa đường nội đồng Huổi Piến</t>
  </si>
  <si>
    <t>Mở mới tuyến đường L=0,4 km; Mặt đường và hệ thống thoát nước</t>
  </si>
  <si>
    <t>Mở mới, cứng hóa đường nội đồng Pù Láu bản Cang</t>
  </si>
  <si>
    <t>Xã Khổng Lào</t>
  </si>
  <si>
    <t>Chiều dài 0,4km</t>
  </si>
  <si>
    <t>Đường nội đồng bản Mao Sao Phìn, xã Sà Dề Phìn, huyện Sìn Hồ</t>
  </si>
  <si>
    <t>Xã Sà Dề Phìn</t>
  </si>
  <si>
    <t>Đường GTNT Cấp D. L = 1,1km</t>
  </si>
  <si>
    <t>22-22</t>
  </si>
  <si>
    <t>1763-05/8/2022</t>
  </si>
  <si>
    <t>Đường liên bản Mao Sao Phìn, xã Sà Dề Phìn, huyện Sìn Hồ</t>
  </si>
  <si>
    <t>Đường GTNT Cấp C. L = 1,075km</t>
  </si>
  <si>
    <t>1762-05/8/2022</t>
  </si>
  <si>
    <t>Sửa chữa nước sinh hoạt bản Seo Sáng, xã Tả Ngảo, huyện Sìn Hồ</t>
  </si>
  <si>
    <t>Xã Tả Ngảo</t>
  </si>
  <si>
    <t>41 hộ</t>
  </si>
  <si>
    <t>1766-05/8/2022</t>
  </si>
  <si>
    <t>Nước Sinh hoạt bản Háng Lìa 2, xã Tả Ngảo, huyện Sìn Hồ</t>
  </si>
  <si>
    <t>53 hộ</t>
  </si>
  <si>
    <t>1765-05/8/2022</t>
  </si>
  <si>
    <t>Sửa chữa NSH bản Sảng Phìn, xã Sà Dề Phìn, huyện Sìn Hồ</t>
  </si>
  <si>
    <t>1761-05/8/2022</t>
  </si>
  <si>
    <t>Nâng cấp, sửa chữa thủy lợi Ná Pom bản Phiêng Diểm, xã Chăn Nưa, huyện Sìn Hồ</t>
  </si>
  <si>
    <t>Xã  Chăn Nưa</t>
  </si>
  <si>
    <t>17 ha</t>
  </si>
  <si>
    <t>1767-05/8/2022</t>
  </si>
  <si>
    <t>Nhà văn hoá bản Háng Lìa 1, xã Tả Ngảo, huyện Sìn Hồ</t>
  </si>
  <si>
    <t>Nhà văn hóa mẫu của UBND tỉnh</t>
  </si>
  <si>
    <t>1764-05/8/2022</t>
  </si>
  <si>
    <t>Nâng cấp, sửa chữa đường giao thông từ tỉnh lộ 128 đến bản Tà Cù Nhè, xã Làng Mô</t>
  </si>
  <si>
    <t>Xã Làng Mô</t>
  </si>
  <si>
    <t>GTNT B, L =0,320 Km; GTNT C, L =0,636 Km; Cống bản 1mx1m</t>
  </si>
  <si>
    <t>1757-05/8/2022</t>
  </si>
  <si>
    <t>Sữa chữa NSH bản Hồ Suối Tổng (nhóm 1) xã Làng Mô, huyện Sìn Hồ</t>
  </si>
  <si>
    <t>650 hộ</t>
  </si>
  <si>
    <t>1756-05/8/2023</t>
  </si>
  <si>
    <t>Nhà văn hóa bản Nhiều Sáng, xã Làng Mô, huyện Sìn Hồ</t>
  </si>
  <si>
    <t>103 m2</t>
  </si>
  <si>
    <t>1755-05/8/2024</t>
  </si>
  <si>
    <t>Nhà văn hóa bản Ha Vu Chứ, xã Tủa Sín Chải, huyện Sìn Hồ</t>
  </si>
  <si>
    <t>Xã Tủa Sín Chải</t>
  </si>
  <si>
    <t>280 m2</t>
  </si>
  <si>
    <t>1760-05/8/2022</t>
  </si>
  <si>
    <t>Nhà văn hóa bản Tủa Sín Chải, xã Tủa Sín Chải, huyện Sìn Hồ</t>
  </si>
  <si>
    <t>1758-05/8/2022</t>
  </si>
  <si>
    <t>Nhà đa năng công đồng xã Tủa Sín Chải, huyện Sìn Hồ</t>
  </si>
  <si>
    <t>246 m2</t>
  </si>
  <si>
    <t>1759-05/8/2022</t>
  </si>
  <si>
    <t>Đường giao thông nội bản bản Pú Mạ, xã Nậm Cuổi, huyện Sìn Hồ</t>
  </si>
  <si>
    <t>Xã Nậm Cuổi</t>
  </si>
  <si>
    <t>GTNT cấp C B 2m L=1,2km</t>
  </si>
  <si>
    <t>1738-05/8/2022</t>
  </si>
  <si>
    <t>Đường giao thông nội bản bản Nậm Kha, xã Nậm Hăn, huyện Sìn Hồ</t>
  </si>
  <si>
    <t>Xã Nậm Hăn</t>
  </si>
  <si>
    <t>GTNT cấp C B 2m; L=1100m</t>
  </si>
  <si>
    <t>1742-05/8/2022</t>
  </si>
  <si>
    <t>Đường giao thông nội bản bản Nậm Lốt, xã Nậm Hăn, huyện Sìn Hồ</t>
  </si>
  <si>
    <t>GTNT C; B=2m; L=2.200m</t>
  </si>
  <si>
    <t>1741-05/8/2022</t>
  </si>
  <si>
    <t>Đường giao thông nội đồng bản Nà Phân, xã Pu Sam Cáp, huyện Sìn Hồ</t>
  </si>
  <si>
    <t>Xã Pu Sam Cáp</t>
  </si>
  <si>
    <t>GTNT C B2m; L=1200m</t>
  </si>
  <si>
    <t>1734-05/8/2022</t>
  </si>
  <si>
    <t>Đường giao thông nội bản Nậm Béo, xã Pu Sam Cáp, huyện Sìn Hồ</t>
  </si>
  <si>
    <t>GTNT C B3m L=250m; B2m L=1.115m</t>
  </si>
  <si>
    <t>1735-05/8/2022</t>
  </si>
  <si>
    <t>Đường giao thông nội bản bản Nậm Kinh, xã Căn Co, huyện Sìn Hồ</t>
  </si>
  <si>
    <t>Xã Căn Co</t>
  </si>
  <si>
    <t>GTNT C B3m; L=580m; B=2m; L=420m; B=1,5m=390m</t>
  </si>
  <si>
    <t>1736-05/8/2022</t>
  </si>
  <si>
    <t>Đường giao thông nội bản Nậm Pẻ, xã Nậm Cha, huyện Sìn Hồ</t>
  </si>
  <si>
    <t>Xã Nậm Cha</t>
  </si>
  <si>
    <t>GTNT cấp C L=710m. Rãnh dọc, cống hộp.</t>
  </si>
  <si>
    <t>1732-05/8/2022</t>
  </si>
  <si>
    <t>Sửa chữa kênh mương nội đồng Bản Hang, xã Nậm Cuổi, huyện Sìn Hồ</t>
  </si>
  <si>
    <t>4ha</t>
  </si>
  <si>
    <t>1739-05/8/2022</t>
  </si>
  <si>
    <t>Sửa chữa kênh mương nội đồng bản Ná Bản Cấu, xã Nậm Cuổi, huyện Sìn Hồ</t>
  </si>
  <si>
    <t>3ha</t>
  </si>
  <si>
    <t>1740-05/8/2022</t>
  </si>
  <si>
    <t xml:space="preserve"> Sửa chữa NSH bản Nậm Ngá, xã Căn Co, huyện Sìn Hồ</t>
  </si>
  <si>
    <t>75 hộ</t>
  </si>
  <si>
    <t>1737-05/8/2022</t>
  </si>
  <si>
    <t>Làm mới nhà văn hóa bản Nậm Pẻ, xã Nậm Cha, huyện Sìn Hồ</t>
  </si>
  <si>
    <t>1733-05/8/2022</t>
  </si>
  <si>
    <t>Đường giao thông bản Đin Đanh, xã Ma Quai, huyện Sìn Hồ</t>
  </si>
  <si>
    <t>Xã Ma Quai</t>
  </si>
  <si>
    <t>Đường GTNT L=1,63km Bmặt = 2,5m; 3 vị trí cống bản; 5 vị trí cống tròn D30</t>
  </si>
  <si>
    <t>1753-05/8/2022</t>
  </si>
  <si>
    <t>Đường liên bản Huổi Ca - Co Lẹ, xã Nậm Mạ, huyện Sìn Hồ</t>
  </si>
  <si>
    <t>Xã Nậm Mạ</t>
  </si>
  <si>
    <t>Đường GTNT L=1,45km</t>
  </si>
  <si>
    <t>1751-05/8/2022</t>
  </si>
  <si>
    <t>Nước sinh hoạt bản Nậm Bó, xã Lùng Thàng, huyện Sìn Hồ</t>
  </si>
  <si>
    <t>Xã Lùng Thàng</t>
  </si>
  <si>
    <t>Đầu mối, bể lọc, 03 cáp treo, tuyến ống L=3.050m và 01 van xả khí, 01 van xả cặn chứa nước cấp NSH cho 65 hộ</t>
  </si>
  <si>
    <t>1754-05/8/2022</t>
  </si>
  <si>
    <t>Sửa chữa kênh mương nội đồng thủy lợi Nà Tăm 2, xã Nậm Tăm, huyện Sìn Hồ</t>
  </si>
  <si>
    <t>Xã Nậm Tăm</t>
  </si>
  <si>
    <t>Kênh BTCT M200 (50x70)cm L=650m, tưới cho 10ha</t>
  </si>
  <si>
    <t>1748-05/8/2022</t>
  </si>
  <si>
    <t>Sửa chữa kênh mương nội đồng thủy lợi Pho 1+2, xã Pa Tần, huyện Sìn Hồ</t>
  </si>
  <si>
    <t>Xã Pa Tần</t>
  </si>
  <si>
    <t>Tuyến ống HDPE L=1.185km cấp nước tưới tiêu cho 7ha</t>
  </si>
  <si>
    <t>1743-05/8/2022</t>
  </si>
  <si>
    <t>Thủy lợi Na Nấy bản Pắn Ngọi, xã Noong Hẻo, huyện Sìn Hồ</t>
  </si>
  <si>
    <t>Xã Noong Hẻo</t>
  </si>
  <si>
    <t>Tường chắn số 1 L=5,5m, Tường chắn số 1 L=15m, kênh đầu L=65,5m, Kênh 50x50 L=218,5m, kênh 40x40 L=116m</t>
  </si>
  <si>
    <t>1746-05/8/2022</t>
  </si>
  <si>
    <t>Nhà văn hoá bản Ma Quai Thàng, xã Ma Quai, huyện Sìn Hồ</t>
  </si>
  <si>
    <t>1752-05/8/2022</t>
  </si>
  <si>
    <t>Nhà văn hóa bản Nậm Sảo xã Pa Tần, huyện Sìn Hồ</t>
  </si>
  <si>
    <t>1744-05/8/2022</t>
  </si>
  <si>
    <t>Nhà văn hóa bản Nậm Tần Mông 1, xã Pa Tần, huyện Sìn Hồ</t>
  </si>
  <si>
    <t>1745-05/8/2022</t>
  </si>
  <si>
    <t>Nhà Văn Hóa bản Phiêng Trạng, xã Noong Hẻo, huyện Sìn Hồ</t>
  </si>
  <si>
    <t>Noong Hẻo</t>
  </si>
  <si>
    <t>1749-05/8/2022</t>
  </si>
  <si>
    <t>Nhà văn hóa bản Ta Pả, xã Noong Hẻo, huyện Sìn Hồ</t>
  </si>
  <si>
    <t>1747-05/8/2022</t>
  </si>
  <si>
    <t>Đường nội đồng bản Co Lẹ xã Nậm Mạ huyện Sìn Hồ</t>
  </si>
  <si>
    <t>Nậm Mạ</t>
  </si>
  <si>
    <t>Đường GTNT L=0,95km</t>
  </si>
  <si>
    <t>1750-05/8/2022</t>
  </si>
  <si>
    <t>Sửa chữa kênh mương nội đồng thủy lợi suối Đề Bâu, xã Tả Phìn, huyện Sìn Hồ</t>
  </si>
  <si>
    <t>Xã Tả Phìn</t>
  </si>
  <si>
    <t>1768-05/8/2022</t>
  </si>
  <si>
    <t>Sửa chữa kênh mương nội đồng thủy lợi bản Liều Chải, xã Tả Phìn, huyện Sìn Hồ</t>
  </si>
  <si>
    <t>30 ha</t>
  </si>
  <si>
    <t>1769-05/8/2022</t>
  </si>
  <si>
    <t>Khu vui chơi thể thao xã Phăng Sô Lin, huyện Sìn Hồ</t>
  </si>
  <si>
    <t>Xã Phăng Sô Lin</t>
  </si>
  <si>
    <t>San gạt mặt bằng, Đổ bê tông sân, Sân khấu, bố trí cột hệ thống điện chiếu sáng</t>
  </si>
  <si>
    <t>1775-05/8/2022</t>
  </si>
  <si>
    <t>Sửa chữa kênh mương nội đồng thủy lợi bản Nậm Lúc, xã Phăng Sô Lin, huyện Sìn Hồ</t>
  </si>
  <si>
    <t>1776-05/8/2022</t>
  </si>
  <si>
    <t>Đường nội đồng khu sản xuất Chìa Tái Xoang, xã Phăng Sô Lin, huyện Sìn Hồ</t>
  </si>
  <si>
    <t>Đường GTNT Cấp C. L = 1,1km</t>
  </si>
  <si>
    <t>1774-05/8/2022</t>
  </si>
  <si>
    <t>Nhà văn hóa bản Xà Chải 1, xã Hồng Thu, huyện Sìn Hồ</t>
  </si>
  <si>
    <t>Xã Hồng Thu</t>
  </si>
  <si>
    <t xml:space="preserve">Xây dựng nhà văn hóa S = 103m2 </t>
  </si>
  <si>
    <t>1777-05/8/2022</t>
  </si>
  <si>
    <t>Nhà văn hóa bản tả Thàng, xã Hồng Thu, huyện Sìn Hồ</t>
  </si>
  <si>
    <t>1780-05/8/2022</t>
  </si>
  <si>
    <t>Đường giao thông nội bản Nả Kế 1, xã Hồng Thu, huyện Sìn Hồ</t>
  </si>
  <si>
    <t>Đường GTNT Cấp C. L = 0,7km</t>
  </si>
  <si>
    <t>1778-05/8/2022</t>
  </si>
  <si>
    <t>Đường giao thông nội bản Nả Kế 3, xã Hồng Thu, huyện Sìn Hồ</t>
  </si>
  <si>
    <t>Đường GTNT Cấp C. L = 0,8km</t>
  </si>
  <si>
    <t>1779-05/8/2022</t>
  </si>
  <si>
    <t>Thủy lợi bản Séo Lèng 2 xã Phìn Hồ, huyện Sìn Hồ</t>
  </si>
  <si>
    <t>Xã Phìn Hồ</t>
  </si>
  <si>
    <t>1773-05/8/2022</t>
  </si>
  <si>
    <t>Các nhánh đường nội đồng, nội bản Hua Ná xã Pa Khóa, huyện Sìn Hồ</t>
  </si>
  <si>
    <t>Xã Pa Khóa</t>
  </si>
  <si>
    <t>Đường GTNT Cấp B. L = 0,4km</t>
  </si>
  <si>
    <t>1770-05/8/2022</t>
  </si>
  <si>
    <t>Đường nội đồng bản Pa Khóa (nhóm Phiêng Én) xã Pa Khóa, huyện Sìn Hồ</t>
  </si>
  <si>
    <t>Đường GTNT Cấp C. L = 0,3km</t>
  </si>
  <si>
    <t>1771-05/8/2022</t>
  </si>
  <si>
    <t>Nối tiếp đường nội đồng 03 bản Hồng Quản 1, Hồng Quảng 2, Hồng Ngàixã Pa Khóa, huyện Sìn Hồ</t>
  </si>
  <si>
    <t>Đường GTNT Cấp C. L = 1,4km</t>
  </si>
  <si>
    <t>1772-05/8/2022</t>
  </si>
  <si>
    <t>Đường giao thông nội đồng bản Phiêng Diểm</t>
  </si>
  <si>
    <t>Đường GTNT Cấp C. L = 1km</t>
  </si>
  <si>
    <t>23-23</t>
  </si>
  <si>
    <t>2724 - 15/12/2022</t>
  </si>
  <si>
    <t>Đường giao thông nội đồng bản Nậm Ngập</t>
  </si>
  <si>
    <t>Đường GTNT L=0,763km; Bmặt=3m</t>
  </si>
  <si>
    <t>2725 - 15/12/2022</t>
  </si>
  <si>
    <t>Đường giao thông nội đồng bản Nậm Pậu</t>
  </si>
  <si>
    <t>Đường GTNT L=0,7km Bmặt = 3m; L=0,5km Bmặt = 2m</t>
  </si>
  <si>
    <t>2720 - 15/12/2022</t>
  </si>
  <si>
    <t>Đường nội đồng bản Lùng Thàng</t>
  </si>
  <si>
    <t>Đường GTNT L=1,3km; Bmặt=2,5m; 02 cống hộp 2m</t>
  </si>
  <si>
    <t>2721 - 15/12/2022</t>
  </si>
  <si>
    <t>Nhà văn hóa bản Huổi Ca</t>
  </si>
  <si>
    <t>Nhà văn hóa, sân bê tông</t>
  </si>
  <si>
    <t>2722 - 15/12/2022</t>
  </si>
  <si>
    <t>Nhà văn hóa bản Sông Đà</t>
  </si>
  <si>
    <t>2723 - 15/12/2022</t>
  </si>
  <si>
    <t>Nhà văn hoá bản Chiềng Chăn</t>
  </si>
  <si>
    <t>Sửa chữa NSH bản Co Cóoc</t>
  </si>
  <si>
    <t>Xã  Lùng Thàng</t>
  </si>
  <si>
    <t>60hộ</t>
  </si>
  <si>
    <t>Nâng cấp NSH bản Hồ Sì Pán, xã Pu Sam Cáp, huyện Sìn Hồ</t>
  </si>
  <si>
    <t xml:space="preserve">Xây dựng mới đập đầu mối; bể lọc; bể chứa; tuyến ống </t>
  </si>
  <si>
    <t>1810/5.8.2022</t>
  </si>
  <si>
    <t>Nước sinh hoạt ở bản Suối Su Tổng, xã Tả Phìn, huyện Sìn Hồ</t>
  </si>
  <si>
    <t xml:space="preserve">Bể lọc;  bể chứa; tuyến ống </t>
  </si>
  <si>
    <t>1805/5.8.2022</t>
  </si>
  <si>
    <t>Nước sinh hoạt bản Nậm Khăm, xã Tả Ngảo, huyện Sìn Hồ</t>
  </si>
  <si>
    <t>Xây dựng mới đập đầu mối; bể lọc; bể chứa; tuyến ống L=1.046,80m</t>
  </si>
  <si>
    <t>1787/5.8.2022</t>
  </si>
  <si>
    <t>Sửa chữa đường nước sinh hoạt của bản Pa Phang 1, xã Phìn Hồ, huyện Sìn Hồ</t>
  </si>
  <si>
    <t>Kè bảo vệ đầu mối; bể lọc; bể chứa; tuyến ống</t>
  </si>
  <si>
    <t>1782/5.8.2022</t>
  </si>
  <si>
    <t>Sửa chữa nước sinh hoạt trung tâm UBND xã Làng Mô, huyện Sìn Hồ</t>
  </si>
  <si>
    <t>1815/5.8.2022</t>
  </si>
  <si>
    <t>Xây dựng đường nước sinh hoạt bản Xà Chải 1, xã Hồng Thu, huyện Sìn Hồ</t>
  </si>
  <si>
    <t>Xây mới tuyến số 1,2,3</t>
  </si>
  <si>
    <t>1783/5.8.2022</t>
  </si>
  <si>
    <t>Nâng cấp, sửa chữa NSH bản Lùng Sử Phìn, xã Tả Ngảo, huyện Sìn Hồ</t>
  </si>
  <si>
    <t>Sửa chữa bể lọc; tuyến ống; bể chứa</t>
  </si>
  <si>
    <t>1786/5.8.2022</t>
  </si>
  <si>
    <t>Nước sinh hoạt bản Pú Mạ, xã Nậm Cuổi, huyện Sìn Hồ</t>
  </si>
  <si>
    <t>Xây dựng mới đập đầu mối; bể lọc; bể chứa; tuyến ống L=9.224m</t>
  </si>
  <si>
    <t>1807/5.8.2022</t>
  </si>
  <si>
    <t>Nâng cấp thủy lợi Pào Pao-Bản Nậm Mạ Dạo, xã Ma Quai, huyện Sìn Hồ</t>
  </si>
  <si>
    <t>Phục vụ tưới tiêu 15 ha; 01 vụ</t>
  </si>
  <si>
    <t>1794/5.8.2022</t>
  </si>
  <si>
    <t>Sửa chữa thủy lợi Nậm Hoi, xã Nậm Cuổi, huyện Sìn Hồ</t>
  </si>
  <si>
    <t>Phục vụ tưới tiêu 10ha; 01 vụ</t>
  </si>
  <si>
    <t>1818/5.8.2022</t>
  </si>
  <si>
    <t>Thủy lợi Đấu Hay Khâu Tai-Bản Phìn Hồ, xã Ma Quai, huyện Sìn Hồ, tỉnh Lai Châu ( giảm nghèo - 00471)</t>
  </si>
  <si>
    <t>Phục vụ tưới tiêu 42 ha; 01 vụ</t>
  </si>
  <si>
    <t>1791/5.8.2022</t>
  </si>
  <si>
    <t>Thủy lợi Đề Chờ Chùa bản Sáng Tùng (mới), xã Tả Ngảo, huyện Sìn Hồ</t>
  </si>
  <si>
    <t>Phục vụ tưới tiêu 17ha; 01 vụ</t>
  </si>
  <si>
    <t>1804/5.8.2022</t>
  </si>
  <si>
    <t>Thủy lợi Na Hay Măn Co-Nậm Mạ Thái, xã Ma Quai, huyện Sìn Hồ</t>
  </si>
  <si>
    <t>Phục vụ tưới tiêu 20ha; 01 vụ</t>
  </si>
  <si>
    <t>1806/5.8.2022</t>
  </si>
  <si>
    <t>Thủy lợi Tầm Lình bản Nậm Mạ Dạo, xã Ma Quai, huyện Sìn Hồ</t>
  </si>
  <si>
    <t>Phục vụ tưới tiêu 22ha; 01 vụ</t>
  </si>
  <si>
    <t>1808/5.8.2022</t>
  </si>
  <si>
    <t>Đường đến bản Xà Chải 1, xã Hồng Thu, huyện Sìn Hồ</t>
  </si>
  <si>
    <t>GTNT C; công trình trên tuyến</t>
  </si>
  <si>
    <t>1784/5.8.2022</t>
  </si>
  <si>
    <t>Đường TT xã đến bản Hồng Ngài (đi qua đường nối QL32), xã Pa Khóa, huyện Sìn Hồ</t>
  </si>
  <si>
    <t>GTNT C; L=451,3m</t>
  </si>
  <si>
    <t>1797/5.8.2022</t>
  </si>
  <si>
    <t>Đường vào bản Ngài San, xã Làng Mô, huyện Sìn Hồ</t>
  </si>
  <si>
    <t>Xã làng Mô</t>
  </si>
  <si>
    <t>GTNT C; L=2.861m</t>
  </si>
  <si>
    <t>1785/5.8.2022</t>
  </si>
  <si>
    <t>Đường xuống bến Huổi Lá, xã Nậm Hăn, huyện Sìn Hồ</t>
  </si>
  <si>
    <t>GTNT C; L=765m</t>
  </si>
  <si>
    <t>1812/5.8.2022</t>
  </si>
  <si>
    <t>Đường xuống bến Huổi Pha1,2, xã Nậm Hăn, huyện Sìn Hồ</t>
  </si>
  <si>
    <t>GTNT C; L=1.637m</t>
  </si>
  <si>
    <t>1813/5.8.2022</t>
  </si>
  <si>
    <t>Nâng cấp đường bản Pậu-Nậm Lò-Co Cóc, xã Nậm Tăm, huyện Sìn Hồ</t>
  </si>
  <si>
    <t>GTNT B; L=10,950 Km</t>
  </si>
  <si>
    <t>1816/5.8.2022</t>
  </si>
  <si>
    <t>Điện sinh hoạt bản Nậm Tần Xá, xã Pa Tần, huyện Sìn Hồ</t>
  </si>
  <si>
    <t>Đường dây 35kv; L=1,5km; 01 TBA; đường dây 0,4KV</t>
  </si>
  <si>
    <t>1823/5.8.2022</t>
  </si>
  <si>
    <t>Điện sinh hoạt bản Pa Phang 1, xã Phìn Hồ, huyện Sìn Hồ</t>
  </si>
  <si>
    <t>Đường dây 35kv; L=3,80km</t>
  </si>
  <si>
    <t>1824/5.8.2022</t>
  </si>
  <si>
    <t>Xây mới 01 phòng học trường Mầm non bản Chinh Chu Phìn, xã Tủa Sín Chải</t>
  </si>
  <si>
    <t>Cấp III, 01 phòng kho; sân bê tông</t>
  </si>
  <si>
    <t>1802/5.8.2022</t>
  </si>
  <si>
    <t>Xây mới 01 phòng học trường mầm non bản Hồng Thứ, Háng Lìa xã Tủa Sín Chải, huyện Sìn Hồ</t>
  </si>
  <si>
    <t xml:space="preserve">Cấp III, 02 phòng </t>
  </si>
  <si>
    <t>1803/5.8.2022</t>
  </si>
  <si>
    <t>Xây mới 01 phòng học trường mầm non bản Thào Giàng Phô, xã Tủa Sín Chải, huyện Sìn Hồ</t>
  </si>
  <si>
    <t>Cấp IV, sửa chữ  03 phòng học</t>
  </si>
  <si>
    <t>1788/5.8.2022</t>
  </si>
  <si>
    <t>Xây mới 04 phòng học trường tiểu học Sà Dề Phìn; 04 phòng bộ môn, Sửa chữa nâng cấp phòng học, phòng HCQT</t>
  </si>
  <si>
    <t>Cấp III, 04 phòng học; 04 phòng bộ môn</t>
  </si>
  <si>
    <t>1827/5.8.2022</t>
  </si>
  <si>
    <t>Xây mới phòng học bộ môn trường TH&amp;THCS Pu Sam Cáp, huyện Sìn Hồ</t>
  </si>
  <si>
    <t xml:space="preserve">Cấp III, 06 phòng </t>
  </si>
  <si>
    <t>1825/5.8.2022</t>
  </si>
  <si>
    <t>Xây mới phòng học bộ môn trường THCS Sà Dề Phìn, huyện Sìn Hồ</t>
  </si>
  <si>
    <t>Cấp III, 2 tầng; 06 phòng học bộ môn</t>
  </si>
  <si>
    <t>1829/5.8.2022</t>
  </si>
  <si>
    <t>Xây tường bao, phòng học bộ môn điểm trường trung tâm xã Tủa Sín Chải, huyện Sìn Hồ</t>
  </si>
  <si>
    <t>1790/5.8.2022</t>
  </si>
  <si>
    <t>Nâng cấp đường trung tâm Xã đến bản Nậm Kinh xã Nậm Tăm huyện Sìn Hồ</t>
  </si>
  <si>
    <t>GTNT C, L=1,5Km</t>
  </si>
  <si>
    <t>2669 - 14/12/2022</t>
  </si>
  <si>
    <t>Đường đến bản Pho 2</t>
  </si>
  <si>
    <t>GTNT C, L= 1,5Km</t>
  </si>
  <si>
    <t>2670-14/12/2022</t>
  </si>
  <si>
    <t>Nâng cấp đường từ bản Hắt Hơ-QL 12</t>
  </si>
  <si>
    <t xml:space="preserve"> GTNT C , L=5Km</t>
  </si>
  <si>
    <t>2671-14/12/2022</t>
  </si>
  <si>
    <t>Đường nước sinh hoạt nhóm Nậm Pậy, bản Tà Ghênh xã Phìn Hồ huyện Sìn Hồ</t>
  </si>
  <si>
    <t>92 hộ</t>
  </si>
  <si>
    <t>2672-14/12/2022</t>
  </si>
  <si>
    <t>Nâng cấp sửa chữa thủy lợi Bản Hay</t>
  </si>
  <si>
    <t>26 hộ</t>
  </si>
  <si>
    <t>2673-14/12/2022</t>
  </si>
  <si>
    <t>NC, SC thủy lợi Chăm Đanh</t>
  </si>
  <si>
    <t>40ha</t>
  </si>
  <si>
    <t>2674-14/12/2022</t>
  </si>
  <si>
    <t>Thủy lợi Nà Nưa - Bản Nậm Mạ Thái xã Ma Quai huyện Sìn Hồ</t>
  </si>
  <si>
    <t>2675-14/12/2022</t>
  </si>
  <si>
    <t>Các dự án khởi công mới năm 2024</t>
  </si>
  <si>
    <t>Đường từ Làng Sảng - Tả Thàng - Hồng Thu Chồ, xã Hồng Thu</t>
  </si>
  <si>
    <t>Nâng cấp đường từ TT xã đến bản Nậm Béo</t>
  </si>
  <si>
    <t>5,3km</t>
  </si>
  <si>
    <t>Nâng cấp đường từ TL129 - Nà Kế 2 - Trung Sung A - Hồng Thu Chồ</t>
  </si>
  <si>
    <t>8km</t>
  </si>
  <si>
    <t>Nâng cấp đường vào bản Seo Phìn, xã Nậm Cha</t>
  </si>
  <si>
    <t>1,3km</t>
  </si>
  <si>
    <t>SC, NC NSH liên bản Ta Pả, Noong Hẻo 1,2, Noong Om…, xã Noong Hẻo</t>
  </si>
  <si>
    <t>305 hộ</t>
  </si>
  <si>
    <t>Nội dung 2: Hỗ trợ nhà ở</t>
  </si>
  <si>
    <t>Nội dung 6: NSH liên bản Phiêng Trạng; Nậm Há; Na Sái; Ta Pưn; Pắn Ngọi, xã Noong Hẻo, huyện Sìn Hồ</t>
  </si>
  <si>
    <t xml:space="preserve">Xây dựng mới đập đầu  bể chứa; tuyến ống </t>
  </si>
  <si>
    <t>1800/5.8.2022</t>
  </si>
  <si>
    <t>Nội dung 1: Hỗ trợ đất ở</t>
  </si>
  <si>
    <t>Nội dung 3: Hỗ trợ đất sản xuất</t>
  </si>
  <si>
    <t>Nội dung 6: NC, SC NSH bản Lao Hu San, xã Căn Co</t>
  </si>
  <si>
    <t>75 Hộ</t>
  </si>
  <si>
    <t>2676 -14/12/2022</t>
  </si>
  <si>
    <t>Sắp xếp, bố trí, ổn định dân cư bản Huổi Pha, xã Nậm Hăn, huyện Sìn Hồ</t>
  </si>
  <si>
    <t>HTKT 
cấp IV</t>
  </si>
  <si>
    <t>1795/5.8.2022</t>
  </si>
  <si>
    <t>Huyện Sìn Hồ (Dự kiến thực hiện trồng 20 ha Sâm lai châu (03 dự án) tại các xã Sà Dề Phìn, Phăng Sô Lin, Tả Ngảo, Tủa Sín Chải,  Làng Mô, Tả Phìn, Thị trấn Sìn Hồ)</t>
  </si>
  <si>
    <t>Các xã Sà Dề Phìn, Phăng Sô Lin, Tả Ngảo, Tủa Sín Chải,  Làng Mô, Tả Phìn, Thị trấn Sìn Hồ</t>
  </si>
  <si>
    <t>Cầu treo Na Sái-Nậm Há, xã Noong Hẻo, huyện Sìn Hồ</t>
  </si>
  <si>
    <t>Cầu dân sinh; L=60m</t>
  </si>
  <si>
    <t>1814/5.8.2022</t>
  </si>
  <si>
    <t>Đường Dền Thàng-Nậm Pẻ, xã Nậm Cha, huyện Sìn Hồ</t>
  </si>
  <si>
    <t>GTNT C; L=5.652,68m</t>
  </si>
  <si>
    <t>1792/5.8.2022</t>
  </si>
  <si>
    <t>Đường giao thông Ngài San-Tả San, xã Làng Mô, huyện Sìn Hồ</t>
  </si>
  <si>
    <t>GTNT C; L=2,295Km</t>
  </si>
  <si>
    <t>1801/5.8.2022</t>
  </si>
  <si>
    <t>Đường Huổi Lá-Quỳnh Nhai xã Nậm Hăn, huyện Sìn Hồ</t>
  </si>
  <si>
    <t>Đường GT Cấp V</t>
  </si>
  <si>
    <t>1821/5.8.2022</t>
  </si>
  <si>
    <t>Đường nội đồng Sáng Tùng-Nậm Khăm, xã Tả Ngảo, huyện Sìn Hồ</t>
  </si>
  <si>
    <t>GTNT C; L4.008m</t>
  </si>
  <si>
    <t>1793/5.8.2022</t>
  </si>
  <si>
    <t>Đường từ tỉnh lộ 129-Căn Tỷ 2-Căn Tỷ 1, xã Ma Quai, huyện Sìn Hồ</t>
  </si>
  <si>
    <t>GTNT C; L=5,958Km</t>
  </si>
  <si>
    <t>Đường từ Nậm Ngập đến Seo Phìn, xã Nậm Cha, huyện Sìn Hồ</t>
  </si>
  <si>
    <t>GTNT C; L=5,91Km</t>
  </si>
  <si>
    <t>1822/5.8.2022</t>
  </si>
  <si>
    <t>Nâng cấp đường trung tâm xã đến bản Hắt Hơ, xã Sà Dề Phìn, huyện Sìn Hồ</t>
  </si>
  <si>
    <t>GTNT C; L=9,982Km</t>
  </si>
  <si>
    <t>1811/5.8.2022</t>
  </si>
  <si>
    <t>Nâng cấp đường Nậm Há-Nậm Béo, xã Pu Sam Cáp, huyện Sìn Hồ</t>
  </si>
  <si>
    <t>GTNT C; L=6312,59m</t>
  </si>
  <si>
    <t>1799/5.8.2022</t>
  </si>
  <si>
    <t>Thủy lợi Pà Tênh Só xã Sà Dề Phìn, huyện Sìn Hồ</t>
  </si>
  <si>
    <t>Phục vụ tưới tiêu 20 ha; 01 vụ</t>
  </si>
  <si>
    <t>1819/5.8.2022</t>
  </si>
  <si>
    <t>Cụm thủy lợi (Ná Co Khết-Ta Pả; Nậm Pán; Ná Náy bản Na Sái; Ná Uốn; Ná Nạp) xã Noong Hẻo, huyện Sìn Hồ</t>
  </si>
  <si>
    <t>Phục vụ tưới tiêu 25 ha; 01 vụ</t>
  </si>
  <si>
    <t>1781/5.8.2022</t>
  </si>
  <si>
    <t>Đường trung tâm xã đến bản Ka Sin Chải xã Tả Ngảo huyện Sìn Hồ</t>
  </si>
  <si>
    <t>GTNTB, L=3,5Km</t>
  </si>
  <si>
    <t>2677-14/12/2022</t>
  </si>
  <si>
    <t>Đường đến bản Tìa Khí xã Tủa Sín Chải huyện Sìn Hồ</t>
  </si>
  <si>
    <t>Xã Tủa Sin Chải</t>
  </si>
  <si>
    <t>GTNTC, L=5,5km</t>
  </si>
  <si>
    <t>2678-14/12/2022</t>
  </si>
  <si>
    <t>Thủy lợi Nậm Cày xã Tả Ngảo huyện Sìn Hồ tỉnh Lai Châu</t>
  </si>
  <si>
    <t>15 Ha</t>
  </si>
  <si>
    <t>2679-14/12/2022</t>
  </si>
  <si>
    <t>Thủy lợi bản Tìa Khí xã Tủa Sín Chải huyện Sìn Hồ</t>
  </si>
  <si>
    <t>25 Ha</t>
  </si>
  <si>
    <t>2680-14/12/2022</t>
  </si>
  <si>
    <t>Thủy lợi Hồ Sì pán 1+2 bản Hồ Sì Pán xã Pu Sam Cáp huyện Sìn Hồ</t>
  </si>
  <si>
    <t>Xã Pu Sam Cap</t>
  </si>
  <si>
    <t>60 Ha</t>
  </si>
  <si>
    <t>2681-14/12/2022</t>
  </si>
  <si>
    <t>Thủy lợi Chờ Sang Tê</t>
  </si>
  <si>
    <t>2682-14/12/2022</t>
  </si>
  <si>
    <t>NC, SC thủy lợi Pề Sì Ngài xã Làng Mô, huyện Sìn Hồ</t>
  </si>
  <si>
    <t>2683-14/12/2022</t>
  </si>
  <si>
    <t>Thủy lợi Nề Cu Chỉa bản Căn Tỷ 1, xã Ma Quai huyện Sìn Hồ</t>
  </si>
  <si>
    <t>2684-14/12/2022</t>
  </si>
  <si>
    <t>Thủy lợi Ná Cóng, bản Na Sái xã Noong Hẻo huyện Sìn Hồ</t>
  </si>
  <si>
    <t>20 Ha</t>
  </si>
  <si>
    <t>2685-14/12/2022</t>
  </si>
  <si>
    <t>Thủy lợi bản Pá Pha - Hua Pha xã Nậm Hăn huyện Sìn Hồ</t>
  </si>
  <si>
    <t>2686-14/12/2022</t>
  </si>
  <si>
    <t>Thủy lợi Cha Pa Phòng xã Tả Ngảo huyện Sìn Hồ</t>
  </si>
  <si>
    <t>2687-14/12/2022</t>
  </si>
  <si>
    <t>Chợ xã Nậm Cuổi</t>
  </si>
  <si>
    <t>xã Nậm Cuổi</t>
  </si>
  <si>
    <t>Cấp IV; 01 tầng</t>
  </si>
  <si>
    <t>2688-14/12/2022</t>
  </si>
  <si>
    <t>Nâng cấp đường từ tỉnh lộ 128 đến TT xã Sà Dề Phìn</t>
  </si>
  <si>
    <t>GTNT B; L = 5,3 Km</t>
  </si>
  <si>
    <t>2689-14/12/2022</t>
  </si>
  <si>
    <t>Nâng cấp đường từ tỉnh lộ 129 đến TT xã Tả Phìn</t>
  </si>
  <si>
    <t>GTNT B; L = 3,7 Km</t>
  </si>
  <si>
    <t>2690-14/12/2022</t>
  </si>
  <si>
    <t>Đường Ngã ba Nậm Ngá đến trung tâm xã Nậm Hăn huyện Sìn Hồ</t>
  </si>
  <si>
    <t>Xã Noong Hẻo-Căn Co-Nậm Hăn</t>
  </si>
  <si>
    <t>GTNT B; L = 14 Km</t>
  </si>
  <si>
    <t>2691-14/12/2022</t>
  </si>
  <si>
    <t>Kiên cố hóa đường đến trung tâm xã Căn Co, Nậm Cuổi huyện Sìn Hồ</t>
  </si>
  <si>
    <t>Xã Căn Co - Nậm Cuổi</t>
  </si>
  <si>
    <t>GTNT B; L = 7 Km</t>
  </si>
  <si>
    <t>2692-14/12/2022</t>
  </si>
  <si>
    <t>Cụm thủy lợi Na Sái, Ta Pưn…xã Noong Hẻo</t>
  </si>
  <si>
    <t>Trường phổ thông dân tộc bán trú TH&amp;THCS Pu Sam Cáp</t>
  </si>
  <si>
    <t>Cấp IV, sửa chữa, nâng cấp</t>
  </si>
  <si>
    <t>1826/5.8.2022</t>
  </si>
  <si>
    <t>Trường tiểu học Tả Phìn, xã tả Phìn, huyện Sìn Hồ</t>
  </si>
  <si>
    <t>1796/5.8.2022</t>
  </si>
  <si>
    <t>Trường Tiểu học Làng Mô xã Làng Mô huyện Sìn Hồ</t>
  </si>
  <si>
    <t>10 Phòng ở học sinh; 01 Phòng quản lý học sinh; 02 phòng Bộ môn.</t>
  </si>
  <si>
    <t>2693-14/12/2022</t>
  </si>
  <si>
    <t>Trường trung học cơ sở Nậm Cuổi</t>
  </si>
  <si>
    <t>04 phòng Bộ môn</t>
  </si>
  <si>
    <t>Bảo tồn phát huy giá trị văn hóa truyền thống tốt đẹp của các dân tộc thiểu số gắn với phát triển du lịch, huyện Sìn Hồ</t>
  </si>
  <si>
    <t>Xã Noong Hẻo, Nậm Cuổi, Nậm Hăn</t>
  </si>
  <si>
    <t>09 Nhà văn hóa cấp III khung sắt</t>
  </si>
  <si>
    <t>1809/5.8.2022</t>
  </si>
  <si>
    <t>Nâng cấp, sửa chữa đường giao thông đến điểm di dân cư bản Nậm Tần Xá, xã Pa Tần</t>
  </si>
  <si>
    <t>GTNT B; L=5,5Km</t>
  </si>
  <si>
    <t>1798/5.8.2022</t>
  </si>
  <si>
    <t>Thủy lợi Đấu Hay Khâu Tai-Bản Phìn Hồ, xã Ma Quai, huyện Sìn Hồ, tỉnh Lai Châu ( DTTS - 00519)</t>
  </si>
  <si>
    <t>Đường nội bản Nậm Tần Xá</t>
  </si>
  <si>
    <t>GTNT D, L=1,2km</t>
  </si>
  <si>
    <t>2694-14/12/2022</t>
  </si>
  <si>
    <t>Thủy lợi Pá Phặt bản Phìn Hồ</t>
  </si>
  <si>
    <t>2695-14/12/2022</t>
  </si>
  <si>
    <t>Thủy lợi Huổi Ta Tánh bản Ma Quai Thàng</t>
  </si>
  <si>
    <t>2696-14/12/2022</t>
  </si>
  <si>
    <t>Công trình công cộng điểm di dân cư bản Nậm Tần Xá xã Pa Tần huyện Sìn Hồ</t>
  </si>
  <si>
    <t>2697-14/12/2022</t>
  </si>
  <si>
    <t xml:space="preserve">Nâng cấp, sửa chữa đường giao thông từ Km5+500 điểm di dân cư bản Nậm Tần Xá đến đồn Biên Phòng 303, xã Pa Tần </t>
  </si>
  <si>
    <t>GTNT C, L=5,5km</t>
  </si>
  <si>
    <t>Nâng cấp đường giao thông vùng chè bản Hô Bon</t>
  </si>
  <si>
    <t>Xã Phúc Khoa</t>
  </si>
  <si>
    <t>429/07.9.22</t>
  </si>
  <si>
    <t>Nâng cấp đường giao thông nội bản Hô Tra xã Mường Khoa gắn với bản NTM nâng cao</t>
  </si>
  <si>
    <t>Xã Mường Khoa</t>
  </si>
  <si>
    <t>214/07.9.22</t>
  </si>
  <si>
    <t>Nâng cấp đường giao thông nội bản Nậm Cung xã Mường Khoa</t>
  </si>
  <si>
    <t>215/07.9.22</t>
  </si>
  <si>
    <t>Nâng cấp đường giao thông bản Nà Ui</t>
  </si>
  <si>
    <t>Xã Nậm Sỏ</t>
  </si>
  <si>
    <t>706/06.9.22</t>
  </si>
  <si>
    <t xml:space="preserve">Sửa chữa, nâng cấp Nhà văn hóa bản Mít Nọi </t>
  </si>
  <si>
    <t>Xã Hố Mít</t>
  </si>
  <si>
    <t>33/27.02.23</t>
  </si>
  <si>
    <t>Nâng cấp nhà văn hóa bản Phiêng Áng gắn với trưng bày sản phẩm nông sản</t>
  </si>
  <si>
    <t>Xã Nậm Cần</t>
  </si>
  <si>
    <t>27/28.02.23</t>
  </si>
  <si>
    <t>Nâng cấp đường nội bản Nậm Khăn</t>
  </si>
  <si>
    <t>Xã Tà Mít</t>
  </si>
  <si>
    <t>05/27.02.23</t>
  </si>
  <si>
    <t>Nâng cấp đường nội bản Nà Ún</t>
  </si>
  <si>
    <t>Xã Pắc Ta</t>
  </si>
  <si>
    <t>40/27.02.23</t>
  </si>
  <si>
    <t xml:space="preserve">Nâng cấp nhà văn hóa gắn với trưng bày sản phẩm nông sản bản Nà Hoi </t>
  </si>
  <si>
    <t>Xã Thân Thuộc</t>
  </si>
  <si>
    <t>135/06.3.23</t>
  </si>
  <si>
    <t>Nâng cấp Nhà văn hóa bản Phúc Khoa gắn với trưng bày sản phẩm nông sản, phát triển du lịch.</t>
  </si>
  <si>
    <t>Nâng cấp đường nội bản Phiêng Phát</t>
  </si>
  <si>
    <t>Xá Trung Đồng</t>
  </si>
  <si>
    <t>Nâng cấp đường nội bản Phiêng Phát 1</t>
  </si>
  <si>
    <t>Nâng cấp, sủa chữa đường nội bản Bút Dưới</t>
  </si>
  <si>
    <t>Nâng cấp đường giao thông bản Hua Ít</t>
  </si>
  <si>
    <t>Nâng cấp đường nội bản Hua Puông</t>
  </si>
  <si>
    <t>Nâng cấp đường nội bản Nà Phát</t>
  </si>
  <si>
    <t>Nâng cấp đường nội bản Phiêng Áng</t>
  </si>
  <si>
    <t xml:space="preserve">Mở mới tuyến đường sản xuất Huổi Tưng, bản Ít Chom </t>
  </si>
  <si>
    <t>Nâng cấp tuyến đường bản Tà Mít xuống bến Lồng Thàng</t>
  </si>
  <si>
    <t>Đường giao thông nội đồng bản Nà Ban, xã Thân Thuộc</t>
  </si>
  <si>
    <t>Đường giao thông nội đồng bản Hua Puông, xã Nậm Cần</t>
  </si>
  <si>
    <t>Đường giao thông nội bản Tà Mít, xã Tà Mít</t>
  </si>
  <si>
    <t>Đường giao thông nội đồng bản Pắc Ta, xã Pắc Ta</t>
  </si>
  <si>
    <t>Sửa chữa Nhà văn hóa và các hạng mục phụ trợ Nhà văn hóa bản Phiêng Phát, xã Trung Đồng</t>
  </si>
  <si>
    <t>Xã Trung Đồng</t>
  </si>
  <si>
    <t>Sửa chữa thủy lợi Nậm Đanh, xã Nậm Sỏ</t>
  </si>
  <si>
    <t>Sửa chữa thủy lợi bản Phương Nam, xã Mường Khoa</t>
  </si>
  <si>
    <t>Sửa chữa thủy lợi bản Khâu Giềng, xã Hố Mít</t>
  </si>
  <si>
    <t>Nâng cấp, sửa chữa thủy Lợi bản Nặm Xôm</t>
  </si>
  <si>
    <t>347/06.9.22</t>
  </si>
  <si>
    <t>Nâng cấp đường liên bản Nà Ún - Nà Sẳng</t>
  </si>
  <si>
    <t>87/07.9.22</t>
  </si>
  <si>
    <t>Sửa chữa thủy lợi bản Phiêng Bay</t>
  </si>
  <si>
    <t>309/06.9.22</t>
  </si>
  <si>
    <t>Nâng cấp, sửa chữa nước sinh hoạt bản Khâu Giềng</t>
  </si>
  <si>
    <t>32/27.02.23</t>
  </si>
  <si>
    <t>Nâng cấp, sửa chữa thủy lợi Bút Trên</t>
  </si>
  <si>
    <t>90/27.02.23</t>
  </si>
  <si>
    <t>Nâng cấp, sửa chữa thủy lợi Noong Kim</t>
  </si>
  <si>
    <t>89/27.02.23</t>
  </si>
  <si>
    <t>Nâng cấp đường sản xuất bản Nà Hoi - Tạng Đán</t>
  </si>
  <si>
    <t>134/06.3.23</t>
  </si>
  <si>
    <t>Nâng cấp đường SX vùng chè Khau Giềng - Bó Lun</t>
  </si>
  <si>
    <t>Nâng cấp đường giao thông liên bản Nà Lào - Nậm Sỏ</t>
  </si>
  <si>
    <t>Nâng cấp, sủa chữa nước sinh hoạt bản Phiêng Lúc</t>
  </si>
  <si>
    <t>Nâng cấp, sửa chữa nước sinh hoạt bản Nậm Khăn</t>
  </si>
  <si>
    <t>Đường sản xuất vùng chè bản Nậm Bon, xã Phúc Khoa</t>
  </si>
  <si>
    <t>Nước sinh hoạt bản Khâu Hỏm; bản Hua Sỏ, Nậm Sỏ</t>
  </si>
  <si>
    <t>1478/07.9.22</t>
  </si>
  <si>
    <t>Công trình NSH bản Nà Nọi; bản Hô Be thị trấn Tân Uyên</t>
  </si>
  <si>
    <t>Sắp xếp di chuyển dân cư tập trung ra khỏi vùng nguy cơ thiên tai bản Ngam Ca xã Nậm Sỏ</t>
  </si>
  <si>
    <t>1326/5.8.22</t>
  </si>
  <si>
    <t>Đầu tư vùng trồng dược liệu quý - Hỗ trợ kinh phí cải tạo cơ sở hạ tầng tại xã Mường Khoa, Hố Mít</t>
  </si>
  <si>
    <t>1479/07.9.22</t>
  </si>
  <si>
    <t>Đường nội đồng bản Tho Ló</t>
  </si>
  <si>
    <t>707/06.9.22</t>
  </si>
  <si>
    <t>Đường nội bản bản Hua Ngò</t>
  </si>
  <si>
    <t>708/06.9.22</t>
  </si>
  <si>
    <t>Đường sản xuất vùng quế bản Hua Cần</t>
  </si>
  <si>
    <t>311/06.9.22</t>
  </si>
  <si>
    <t>Đường nội đồng bản Thào</t>
  </si>
  <si>
    <t>348/06.9.22</t>
  </si>
  <si>
    <t>Đường giao thông nội đồng bản Chạm Cả</t>
  </si>
  <si>
    <t>TT Tân Uyên</t>
  </si>
  <si>
    <t>475/06.9.22</t>
  </si>
  <si>
    <t>Nâng cấp đường nội đồng bản Pá Ngùa</t>
  </si>
  <si>
    <t>CNSH bản Hô Tra</t>
  </si>
  <si>
    <t>213/07.9.22</t>
  </si>
  <si>
    <t>Đường nội bản Khâu Hỏm</t>
  </si>
  <si>
    <t>146/06.3.23</t>
  </si>
  <si>
    <t>Đường nội bản Hua Sỏ</t>
  </si>
  <si>
    <t>147/06.3.23</t>
  </si>
  <si>
    <t>Đường nội đồng bản Hua Ngò</t>
  </si>
  <si>
    <t>148/06.3.23</t>
  </si>
  <si>
    <t>Đường nội đồng bản Hô Tra</t>
  </si>
  <si>
    <t>39/27.02.23</t>
  </si>
  <si>
    <t>Đường đến bản Hua Cần</t>
  </si>
  <si>
    <t>28/28.02.23</t>
  </si>
  <si>
    <t>Đường xuống bến thuyền bản Nậm Khăn</t>
  </si>
  <si>
    <t>06/27.02.23</t>
  </si>
  <si>
    <t>Đường nội đồng bản Mít Nọi</t>
  </si>
  <si>
    <t>34/27.02.23</t>
  </si>
  <si>
    <t>Đường giao thông bản Nà Nọi</t>
  </si>
  <si>
    <t>26/28.02.23</t>
  </si>
  <si>
    <t>Thủy lợi tổ 24</t>
  </si>
  <si>
    <t>Nước sinh hoạt bản Chạm Cả</t>
  </si>
  <si>
    <t>Đường giao thông nội đồng tổ 24</t>
  </si>
  <si>
    <t>Đường giao thông nội bản Hô Be</t>
  </si>
  <si>
    <t>Đường nội đồng bản Đán Tuyển</t>
  </si>
  <si>
    <t>Thủy lợi bản Chạm Cả</t>
  </si>
  <si>
    <t>Thủy lợi bản Nà Nọi</t>
  </si>
  <si>
    <t>Thủy lợi bản Hô Be</t>
  </si>
  <si>
    <t>CNSH bản Hô Cả</t>
  </si>
  <si>
    <t>CNSH bản Tho Ló</t>
  </si>
  <si>
    <t>CNSH Hô Ít</t>
  </si>
  <si>
    <t>Nước sinh hoạt bản Hua Ngò</t>
  </si>
  <si>
    <t>CNSH Ngam Ca</t>
  </si>
  <si>
    <t>Nâng cấp sửa chữa rãnh thoát nước bên đường nội bản Pá Ngùa</t>
  </si>
  <si>
    <t>Nâng cấp Thủy lợi Pá Ngùa</t>
  </si>
  <si>
    <t>174/21.02.23</t>
  </si>
  <si>
    <t>Nhà lớp học 01 phòng Mầm non + các hạng mục phụ trợ bản Hô Ít</t>
  </si>
  <si>
    <t>Trường THCS xã Nậm Sỏ</t>
  </si>
  <si>
    <t>1480/07.9.22</t>
  </si>
  <si>
    <t>Trường tiểu học xã Mường Khoa</t>
  </si>
  <si>
    <t>176/21.02.23</t>
  </si>
  <si>
    <t>Trường tiểu học xã Nậm Sỏ</t>
  </si>
  <si>
    <t>Nhà văn hoá bản Thào xã Hố Mít</t>
  </si>
  <si>
    <t>349/06.9.22</t>
  </si>
  <si>
    <t>Nhà văn hoá bản Hua Sỏ, xã Nậm Sỏ</t>
  </si>
  <si>
    <t>709/06.9.22</t>
  </si>
  <si>
    <t>Nhà văn hoá bản Ui Dạo, xã Nậm Sỏ</t>
  </si>
  <si>
    <t>149/06.3.23</t>
  </si>
  <si>
    <t>Nhà văn hoá bản Hô Be, thị trấn Tân Uyên</t>
  </si>
  <si>
    <t>29/28.02.23</t>
  </si>
  <si>
    <t>Nhà văn hoá bản Hua Cưởm 1, xã Trung Đồng</t>
  </si>
  <si>
    <t>Nhà văn hóa bản Hua Cần, xã Nậm Cần</t>
  </si>
  <si>
    <t>Nhà văn hóa Tổ dân phố 24, thị trấn Tân Uyên</t>
  </si>
  <si>
    <t>Nhà văn hóa bản Ngam Ca, xã Nậm Sỏ</t>
  </si>
  <si>
    <t>Đường nghĩa địa bản Cẩm Trung 1</t>
  </si>
  <si>
    <t>Xã Mường Than</t>
  </si>
  <si>
    <t>1616.20.7.2022</t>
  </si>
  <si>
    <t>Đường nội bản Nà Ban, Nội bản Phường xã Hua Nà</t>
  </si>
  <si>
    <t>Xã Hua Nà</t>
  </si>
  <si>
    <t>1617.20.7.2022</t>
  </si>
  <si>
    <t>Đầu tư, xây dựng mới nước sinh hoạt bản Vè</t>
  </si>
  <si>
    <t>Xã Mường Mít</t>
  </si>
  <si>
    <t>1618.20.7.2022</t>
  </si>
  <si>
    <t>Đường GTNT bản Nà Phát</t>
  </si>
  <si>
    <t>Xã Phúc Than</t>
  </si>
  <si>
    <t>1619.20.7.2022</t>
  </si>
  <si>
    <t>Đường nội đồng bản Chiềng Ban 1, Chiềng Ban 2, Nà Đình</t>
  </si>
  <si>
    <t>Xã Mường Kim</t>
  </si>
  <si>
    <t>1620.20.7.2022</t>
  </si>
  <si>
    <t>Đường GTNT bản Hô Ta, xã Tà Mung</t>
  </si>
  <si>
    <t>Xã Tà Mung</t>
  </si>
  <si>
    <t>1622.20.7.2022</t>
  </si>
  <si>
    <t>Đường GTNT nội bản Tu San xã Tà Mung (GĐ 2)</t>
  </si>
  <si>
    <t>1623.20.7.2022</t>
  </si>
  <si>
    <t>Nâng cấp sửa chữa đường nội bản và hệ thống rãnh thoát nước tại bản On</t>
  </si>
  <si>
    <t>Xã Khoen On</t>
  </si>
  <si>
    <t>1624.20.7.2022</t>
  </si>
  <si>
    <t>Đường nội bản, nội đồng bản Cáp Na 1 (Khu nà có)</t>
  </si>
  <si>
    <t>Xã Tà Hừa</t>
  </si>
  <si>
    <t>1626.20.7.2022</t>
  </si>
  <si>
    <t>Nâng cấp, sửa chữa đường nội bản Cáp Na 2 (Khu phiêng hay)</t>
  </si>
  <si>
    <t>1627.20.7.2022</t>
  </si>
  <si>
    <t>Cứng hóa đường sản xuất Huổi Bắc ra Pá Chít (GĐ 1)</t>
  </si>
  <si>
    <t>Xã pha Mu</t>
  </si>
  <si>
    <t>1628.20.7.2022</t>
  </si>
  <si>
    <t>Cải tạo nâng cấp khuôn viên hồ Giai đoạn 5; Lát hành lang 1 số tuyến đường thị trấn</t>
  </si>
  <si>
    <t>Thị trấn Than Uyên</t>
  </si>
  <si>
    <t>1629.20.7.2022</t>
  </si>
  <si>
    <t>Đường nội đồng Bản Mường</t>
  </si>
  <si>
    <t>85.14.4.2023</t>
  </si>
  <si>
    <t>Nâng cấp sữa chữa nhà văn hóa bản Mường</t>
  </si>
  <si>
    <t>87.14.4.2023</t>
  </si>
  <si>
    <t>Nâng cấp sửa chữa nhà văn hóa bản Lằn</t>
  </si>
  <si>
    <t>86.14.4.2023</t>
  </si>
  <si>
    <t>Đầu tư mới tuyến mương bản Cang Mường</t>
  </si>
  <si>
    <t>Xã Mường Cang</t>
  </si>
  <si>
    <t>76.8.3.2023</t>
  </si>
  <si>
    <t>Đầu tư mới tuyến mương bản Mé (Cánh đồng Nà Nhao)</t>
  </si>
  <si>
    <t>75.8.3.2023</t>
  </si>
  <si>
    <t>Nâng cấp sửa chữa tuyến mương bản Pom Bó</t>
  </si>
  <si>
    <t>78.8.3.2023</t>
  </si>
  <si>
    <t>19</t>
  </si>
  <si>
    <t>Đường sản xuất Chằm Cáy, bản Đắc</t>
  </si>
  <si>
    <t>678.07.03.2023</t>
  </si>
  <si>
    <t>20</t>
  </si>
  <si>
    <t>Mở mới đường sản xuất bản Đắc</t>
  </si>
  <si>
    <t>33.23.3.2023</t>
  </si>
  <si>
    <t>21</t>
  </si>
  <si>
    <t>Nâng cấp, sửa chữa nước sinh hoạt bản Mường, Ít, Lào</t>
  </si>
  <si>
    <t>900.30.03.2023</t>
  </si>
  <si>
    <t>22</t>
  </si>
  <si>
    <t>Đường giao thông nội đồng bản Sang Ngà</t>
  </si>
  <si>
    <t>Phúc Than</t>
  </si>
  <si>
    <t>868.24.03.2023</t>
  </si>
  <si>
    <t>23</t>
  </si>
  <si>
    <t xml:space="preserve">Nâng cấp, sửa chữa nước sinh hoạt bản Ngã Ba </t>
  </si>
  <si>
    <t>36.17.4.2023</t>
  </si>
  <si>
    <t>24</t>
  </si>
  <si>
    <t>Đường nội bản Nà Dân xã Mường Kim</t>
  </si>
  <si>
    <t>37.17.4.2023</t>
  </si>
  <si>
    <t>25</t>
  </si>
  <si>
    <t>Đường nội bản Chiềng Ban 1, Chiềng Ban 2</t>
  </si>
  <si>
    <t>870.24.03.2023</t>
  </si>
  <si>
    <t>26</t>
  </si>
  <si>
    <t>Kênh mương thuỷ lợi bản Mỳ (từ Pom Mua về Na Tý)</t>
  </si>
  <si>
    <t>Xã Ta Gia</t>
  </si>
  <si>
    <t>117.17.4.2023</t>
  </si>
  <si>
    <t>27</t>
  </si>
  <si>
    <t>Nâng cấp, sửa chữa đường nội bản Hỳ</t>
  </si>
  <si>
    <t>118.17.4.2023</t>
  </si>
  <si>
    <t>28</t>
  </si>
  <si>
    <t>Lát gạch hành lang tuyến QL32 từ Trung tâm xã Mường Than đến cổng chào Thị trấn Than Uyên huyện Than Uyên</t>
  </si>
  <si>
    <t>932.7.4.2023</t>
  </si>
  <si>
    <t>29</t>
  </si>
  <si>
    <t>Nâng cấp đường trục đường từ QL 32 vào xã Mường Mít</t>
  </si>
  <si>
    <t>2685.08.8.2023</t>
  </si>
  <si>
    <t>30</t>
  </si>
  <si>
    <t>Cống thoát nước bản Mé, xã Mường Cang</t>
  </si>
  <si>
    <t>31</t>
  </si>
  <si>
    <t>Đường bản Sang Ngà, xã Phúc Than</t>
  </si>
  <si>
    <t>32</t>
  </si>
  <si>
    <t>Đường bản Én Nọi - Én Luông, xã Mường Than</t>
  </si>
  <si>
    <t>33</t>
  </si>
  <si>
    <t>Đường liên bản Mường 1, Mường 2, Nà É xã Mường Kim (đi khu nghĩa địa), xã Mường Kim</t>
  </si>
  <si>
    <t>34</t>
  </si>
  <si>
    <t>Tuyến đường nội bản Củng - Nhà ông Hà Văn Đoạn, xã Ta Gia</t>
  </si>
  <si>
    <t>35</t>
  </si>
  <si>
    <t>Đường nội bản Phường, xã Hua Nà</t>
  </si>
  <si>
    <t>36</t>
  </si>
  <si>
    <t>Đường giao thông nội đồng, nội bản Vè, xã Mường Mít</t>
  </si>
  <si>
    <t>37</t>
  </si>
  <si>
    <t>Đường sản xuất từ nhà văn hóa ra cánh đồng Bản Đông</t>
  </si>
  <si>
    <t>38</t>
  </si>
  <si>
    <t>Nâng cấp sửa chữa đường bản Huổi Hằm</t>
  </si>
  <si>
    <t>39</t>
  </si>
  <si>
    <t>Nâng cấp sửa chữa đường nội bản Cẩm Trung 2</t>
  </si>
  <si>
    <t>40</t>
  </si>
  <si>
    <t>Làm rãnh đường giao thông nông thôn nội bản Cẩm Trung 1</t>
  </si>
  <si>
    <t>41</t>
  </si>
  <si>
    <t>Nâng cấp đường nội bản Đán Đăm</t>
  </si>
  <si>
    <t>42</t>
  </si>
  <si>
    <t>Đường sản xuất bản Hát Nam, bản Vè</t>
  </si>
  <si>
    <t>43</t>
  </si>
  <si>
    <t>Đường GTNT khu vực sản xuất bản Sam Sẩu</t>
  </si>
  <si>
    <t>44</t>
  </si>
  <si>
    <t>Mở mới, nâng cấp sửa chữa đường sản xuất bản Hỳ</t>
  </si>
  <si>
    <t>45</t>
  </si>
  <si>
    <t>Hệ thống xử lý nước thải tập trung thị trấn Than Uyên (giai đoạn 1)</t>
  </si>
  <si>
    <t>46</t>
  </si>
  <si>
    <t>Điểm tập kết, trung chuyển chất thải rắn sinh hoạt trên địa bàn 04 xã Phúc Than, Mường Than, Mường Cang, Mường Kim và Thị trấn</t>
  </si>
  <si>
    <t>Các xã Phúc Than, Mường Than, Mường Cang, Mường Kim, Thị trấn Than Uyên</t>
  </si>
  <si>
    <t>47</t>
  </si>
  <si>
    <t>Nâng cấp, mở rộng bãi chôn lấp rác thải</t>
  </si>
  <si>
    <t>48</t>
  </si>
  <si>
    <t>Làm hệ thống trụ nước, bể nước và bến lấy nước phục vụ công tác chữa cháy trên địa bàn huyện Than Uyên</t>
  </si>
  <si>
    <t>49</t>
  </si>
  <si>
    <t>Nhà thư viện huyện Than Uyên</t>
  </si>
  <si>
    <t>UBND các xã</t>
  </si>
  <si>
    <t>d</t>
  </si>
  <si>
    <t>Nội dung 6: Hỗ trợ nước sinh hoạt tập trung</t>
  </si>
  <si>
    <t>NSH bản Muông, bản Huổi Hằm, bản Phiêng Cẩm xã Mường Cang</t>
  </si>
  <si>
    <t>309 hộ</t>
  </si>
  <si>
    <t>1630.20.7.2022</t>
  </si>
  <si>
    <t>NSH bản HôThan xã Mường Than</t>
  </si>
  <si>
    <t>60 hộ</t>
  </si>
  <si>
    <t>1631.20.7.2022</t>
  </si>
  <si>
    <t>NSH bản Hô Chít, Noong Ỏ, Noong Ma xã Tà Hừa</t>
  </si>
  <si>
    <t>131 hộ</t>
  </si>
  <si>
    <t>1632.20.7.2022</t>
  </si>
  <si>
    <t>NSH bản Là 1+2, Nà É, bản Khiểt, Thẩm Phé xã Mường Kim</t>
  </si>
  <si>
    <t>583 hộ</t>
  </si>
  <si>
    <t>894.28.03.2023</t>
  </si>
  <si>
    <t>Sắp xếp ổn định dân cư xen ghép vùng đặc biệt khó khăn tại xã Tà Mung</t>
  </si>
  <si>
    <t>35 hộ</t>
  </si>
  <si>
    <t>1633.20.7.2022</t>
  </si>
  <si>
    <t>Đường sản xuất bản Noong Quài, Kè sạt lở đường Huổi Cầy</t>
  </si>
  <si>
    <t>1638.20.7.2022</t>
  </si>
  <si>
    <t>Đường GTNT bản Che Bó xã Phúc Than</t>
  </si>
  <si>
    <t>0,85km</t>
  </si>
  <si>
    <t>1643.20.7.2022</t>
  </si>
  <si>
    <t>Đường GTNT bản Sắp Ngụa xã Phúc Than</t>
  </si>
  <si>
    <t>1644.20.7.2022</t>
  </si>
  <si>
    <t>Đường trục bản Cáp Na 2 xã Tà Hừa</t>
  </si>
  <si>
    <t>97.19.7.2022</t>
  </si>
  <si>
    <t>Chợ xã Tà Mung</t>
  </si>
  <si>
    <t>3.300m2</t>
  </si>
  <si>
    <t>1646.20.7.2022</t>
  </si>
  <si>
    <t>Đường GTNT nội bản Tu San xã Tà Mung (GĐ 1)</t>
  </si>
  <si>
    <t>0,3km</t>
  </si>
  <si>
    <t>1634.20.7.2022</t>
  </si>
  <si>
    <t>Bổ sung, lắp đặt các bóng điện chiếu sáng các tuyến đường nội bản của xã Pha Mu</t>
  </si>
  <si>
    <t>Xã Pha Mu</t>
  </si>
  <si>
    <t>100 bóng</t>
  </si>
  <si>
    <t>1640.20.7.2022</t>
  </si>
  <si>
    <t>Kéo đường dây điện cho các hộ tại bản Pá Khoang 2 xã Pha Mu</t>
  </si>
  <si>
    <t>0,95km</t>
  </si>
  <si>
    <t>1641.20.7.2022</t>
  </si>
  <si>
    <t>Đường GTNT nội bản Đốc xã Khoen On</t>
  </si>
  <si>
    <t>0,6km</t>
  </si>
  <si>
    <t>1642.20.7.2022</t>
  </si>
  <si>
    <t>Cải tạo nâng cấp đường nội bản Đắc xã Hua Nà</t>
  </si>
  <si>
    <t>0,25km</t>
  </si>
  <si>
    <t>55.19.7.2022</t>
  </si>
  <si>
    <t>Đường giao thông nội bản Nà É xã Mường Kim</t>
  </si>
  <si>
    <t>1km</t>
  </si>
  <si>
    <t>1635.20.7.2022</t>
  </si>
  <si>
    <t>Nâng cấp đường trục bản Khì, nội đồng Huổi Khang - Đán Min xã Tà Hừa</t>
  </si>
  <si>
    <t>0,9km</t>
  </si>
  <si>
    <t>1636.20.7.2022</t>
  </si>
  <si>
    <t>Đường liên bản Cáp Na 3 - Hua Chít (nối tiếp GĐ 2) xã Tà Hừa</t>
  </si>
  <si>
    <t>1637.20.7.2022</t>
  </si>
  <si>
    <t>Đường Huổi Bắc ra Pá Chít xã Pha Mu (GĐ2 phía cuối tuyến Pá Chít)</t>
  </si>
  <si>
    <t>1639.20.7.2022</t>
  </si>
  <si>
    <t>Đường GTNT bản Nậm Vai xã Phúc Than</t>
  </si>
  <si>
    <t>1,08km</t>
  </si>
  <si>
    <t>1645.20.7.2022</t>
  </si>
  <si>
    <t>Mở mới, đổ bê tông đường nội đồng bản Muông xã Mường Cang</t>
  </si>
  <si>
    <t>869.24.03.2023</t>
  </si>
  <si>
    <t>Kè bảo vệ đất lúa bản Phiêng Cẩm xã Mường Cang</t>
  </si>
  <si>
    <t>896.28.3.2023</t>
  </si>
  <si>
    <t>Đường nội đồng Pá Liềng - Bản Khá, xã Tà Mung</t>
  </si>
  <si>
    <t>717.14.03.2023</t>
  </si>
  <si>
    <t>Đường nội đồng bản Pá Liềng xã Tà Mung (GĐ 1)</t>
  </si>
  <si>
    <t>755.15.3.2023</t>
  </si>
  <si>
    <t>Nâng cấp các tuyến đường nội bản Thẩm Phé xã Mường Kim</t>
  </si>
  <si>
    <t>933.7.4.2023</t>
  </si>
  <si>
    <t>Kè suối Nậm Lưng bảo vệ đất lúa và dân cư bản Là 1, Là 2 xã Mường Kim</t>
  </si>
  <si>
    <t>719.14.3.2023</t>
  </si>
  <si>
    <t>Nâng cấp trụ sở UBND xã Tà Hừa</t>
  </si>
  <si>
    <t>718.14.3.2023</t>
  </si>
  <si>
    <t>Mở mới đường nội đồng Cứu Còi bản Noong Ỏ xã Tà Hừa</t>
  </si>
  <si>
    <t>38.14.4.2023</t>
  </si>
  <si>
    <t>Mở mới đường nội đồng Pù Nhung (bản Cáp Na 1) xã Tà Hừa</t>
  </si>
  <si>
    <t>925.05.4.2023</t>
  </si>
  <si>
    <t>Đường nội đồng Pá Khoang xã Pha Mu</t>
  </si>
  <si>
    <t>898.29.3.2023</t>
  </si>
  <si>
    <t>Đường sản xuất bản Huổi Bắc xã Pha Mu</t>
  </si>
  <si>
    <t>716.14.3.2023</t>
  </si>
  <si>
    <t>Đường sản xuất từ đập Pom Én đến đầu bản Sen Đông xã Mường Than</t>
  </si>
  <si>
    <t>895.28.3.2023</t>
  </si>
  <si>
    <t>Nâng cấp thủy lợi bản Đắc xã Hua Nà</t>
  </si>
  <si>
    <t>28.09.3.2023</t>
  </si>
  <si>
    <t>Đường sản xuất vùng chè bản Đắc xã Hua Nà</t>
  </si>
  <si>
    <t>679.07.03.2023</t>
  </si>
  <si>
    <t>Làm mới đường nội đồng bản Hua Đán xã Khoen On</t>
  </si>
  <si>
    <t>926.05.04.2023</t>
  </si>
  <si>
    <t>Đường nội đồng bản On đi Phiêng Mựt xã Khoen On</t>
  </si>
  <si>
    <t>935a.7.4.2023</t>
  </si>
  <si>
    <t>Đường nội đồng bản Noong Thăng xã Phúc Than</t>
  </si>
  <si>
    <t>680.08.03.2023</t>
  </si>
  <si>
    <t>Nắn dòng suối Khe Tử bản Sắp Ngụa xã Phúc Than</t>
  </si>
  <si>
    <t>768.20.03.2023</t>
  </si>
  <si>
    <t>Đầu tư cấp điện sinh hoạt cho Nhân dân bản Pá Chít Tấu</t>
  </si>
  <si>
    <t>897.29.3.2023</t>
  </si>
  <si>
    <t>Đường giao thông đến trung tâm xã Pha Mu</t>
  </si>
  <si>
    <t>934.7.4.2023</t>
  </si>
  <si>
    <t>Nâng cấp đường sản xuất vùng chè bản Huổi Hằm xã Mường Cang</t>
  </si>
  <si>
    <t>Mở mới tuyến mương bản Muông xã Mường Cang</t>
  </si>
  <si>
    <t>Đường nội đồng bản Lun 1 xã Tà Mung</t>
  </si>
  <si>
    <t>Thủy lợi Hô Ta - Pá Liềng xã Tà Mung</t>
  </si>
  <si>
    <t>Đường sản xuất bản Nà Then xã Mường Kim</t>
  </si>
  <si>
    <t>Nâng cấp đường bê tông Pá Khoang đi Pa Chí Tấu</t>
  </si>
  <si>
    <t>Nâng cấp, sửa chữa thủy lợi Hua Chít - Cáp Na 2 xã Tà Hừa</t>
  </si>
  <si>
    <t>Mở mới đường sản xuất vùng chè và cây ăn quả Noong Ma nối tiếp xã Tà Hừa - Ta Gia</t>
  </si>
  <si>
    <t>Xã Tà Hừa - Ta Gia</t>
  </si>
  <si>
    <t>Đường nội đồng Tạng Phát bản Cáp Na 1 xã Tà Hừa</t>
  </si>
  <si>
    <t>Đường sản xuất vùng chè, cây ăn quả Pù Cha, Cáp Na 1, 2, 3 xã Tà Hừa</t>
  </si>
  <si>
    <t>Xây dựng cống, rãnh thoát nước đường sản xuất Pu Cay, Huổi Bắc xã Pha Mu</t>
  </si>
  <si>
    <t>Đường sản xuất từ bản Hô Than đi khu vực canh tác thảo quả, sơn tra xã Mường Than</t>
  </si>
  <si>
    <t>Làm mới đường nội đồng bản Noong Quang xã Khoen On</t>
  </si>
  <si>
    <t>Đường ra khu sản xuất Huổi Mòn xã Kheon On</t>
  </si>
  <si>
    <t>Đường nội đồng Hua Mùi xã Khoen On</t>
  </si>
  <si>
    <t>Nâng cấp kênh mương thủy lợi bản Noong Thăng, Che Bó xã Phúc Than</t>
  </si>
  <si>
    <t xml:space="preserve">Trường trung học cơ sở xã Tà Mung </t>
  </si>
  <si>
    <t>1647.20.7.2022</t>
  </si>
  <si>
    <t>Trường trung học cơ sở xã Khoen On</t>
  </si>
  <si>
    <t>935.7.4.2023</t>
  </si>
  <si>
    <t>Trường tiểu học Tà Mung</t>
  </si>
  <si>
    <t>Nhà văn hóa bản Noong Ma xã Tà Hừa</t>
  </si>
  <si>
    <t>99.19.7.2022</t>
  </si>
  <si>
    <t>Nhà Văn hóa bản Cáp Na 1 xã Tà Hừa</t>
  </si>
  <si>
    <t xml:space="preserve"> 2022</t>
  </si>
  <si>
    <t>98.19.7.2022</t>
  </si>
  <si>
    <t>Nhà văn hóa bản Hua Chít xã Tà Hừa</t>
  </si>
  <si>
    <t>37.14.4.2023</t>
  </si>
  <si>
    <t>Nhà văn hóa bản Chế Hạng xã Khoen On</t>
  </si>
  <si>
    <t>51.17.4.2023</t>
  </si>
  <si>
    <t>Nhà văn hóa bản Huổi Hằm xã Mường Cang</t>
  </si>
  <si>
    <t>Nhà văn hóa bản Che Bó, xã Phúc Than</t>
  </si>
  <si>
    <t>2024</t>
  </si>
  <si>
    <t>Nhà văn hóa bản Tu San xã Tà Mung</t>
  </si>
  <si>
    <t>Nhà văn hóa bản Lun 2 xã Tà Mung</t>
  </si>
  <si>
    <t>Nhà Văn hóa bản Mùi 1, xã Khoen On</t>
  </si>
  <si>
    <t>Nhà Văn hóa bản Mùi 2, xã Khoen On</t>
  </si>
  <si>
    <t>Năm bắt đầu bố trí vốn</t>
  </si>
  <si>
    <t>KH 2022</t>
  </si>
  <si>
    <t>CT</t>
  </si>
  <si>
    <t>KCM</t>
  </si>
  <si>
    <t>DK</t>
  </si>
  <si>
    <t>Loại DA 2024</t>
  </si>
  <si>
    <t>DA ĐĂNG KÝ 2024</t>
  </si>
  <si>
    <t>X</t>
  </si>
  <si>
    <t>ĐĂNG KÝ CAO HƠN NHU CẦU</t>
  </si>
  <si>
    <t>Đầu tư xây dựng, trang thiết bị sàn giao dịch việc làm và hệ thống thông tin thị trường lao động tỉnh Lai Châu</t>
  </si>
  <si>
    <t>1143/26.8.2022</t>
  </si>
  <si>
    <t>HỖ TRỢ</t>
  </si>
  <si>
    <t>Sở Thông tin và truyền thông</t>
  </si>
  <si>
    <t>Dự kiến KH 2024 SKHĐT</t>
  </si>
  <si>
    <t>Kế hoạch trung hạn 2021-2025</t>
  </si>
  <si>
    <t>KH trung hạn còn lại</t>
  </si>
  <si>
    <t>Sở Thông tin và Truyền thông</t>
  </si>
  <si>
    <t>Dự kiến theo tiêu chí định mức</t>
  </si>
  <si>
    <t>Nước sinh hoạt bản Nậm Tảng, xã Hua Bum, huyện Nậm Nhùn</t>
  </si>
  <si>
    <t>Xã Hua Bum, Huyện Nậm Nhùn</t>
  </si>
  <si>
    <t>952/QĐ-UBND, ngày 01/8/2022</t>
  </si>
  <si>
    <t>NSH bản Hua Đán, bản Tà Lồm,  bản Chế Hạng xã Khoen On, huyện Than Uyên</t>
  </si>
  <si>
    <t>Xã Khoen On, Huyện Than Uyên</t>
  </si>
  <si>
    <t>953/QĐ-UBND, ngày 01/8/2022</t>
  </si>
  <si>
    <t>Đã đề nghị quyết toán</t>
  </si>
  <si>
    <t>NSH bản Nà Hiềng, xã Nà Tăm, huyện Tam Đường</t>
  </si>
  <si>
    <t>Xã Nà Tăm, Huyện Tam Đường</t>
  </si>
  <si>
    <t>954/QĐ-UBND, ngày 01/8/2022; 1075/QĐ-UBND, 28/7/2023 (ĐCBS)</t>
  </si>
  <si>
    <t>NSH bản Noong Thăng, Sam Sẩu, Sắp Ngua, Che Bó, Nâm Vai xã Phúc Than, huyện Than Uyên</t>
  </si>
  <si>
    <t>Xã Phúc Than, Huyện Than Uyên</t>
  </si>
  <si>
    <t>955/QĐ-UBND, ngày 01/8/2022</t>
  </si>
  <si>
    <t>Sửa chữa NSH bản Lao Chải, nhóm hộ bản Gia Khâu bản Phố Vây, xã Sì Lở Lầu, huyện Phong Thổ</t>
  </si>
  <si>
    <t>Xã Sì Lở Lầu, Huyện Phong Thổ</t>
  </si>
  <si>
    <t>956/QĐ-UBND, ngày 01/8/2022</t>
  </si>
  <si>
    <t>Cụm công trình: NSH bản Ngài Chù, NSH bản Tả Cu Tỷ, xã Giang Ma, huyện Tam Đường</t>
  </si>
  <si>
    <t>Xã Giang Ma, Huyện Tam Đường</t>
  </si>
  <si>
    <t>957/QĐ-UBND, ngày 01/8/2022</t>
  </si>
  <si>
    <t>Sửa chữa NSH bản Ma Ly Pho, xã Ma Ly Pho, huyện Phong Thổ</t>
  </si>
  <si>
    <t>Xã Ma Ly Pho, Huyện Phong Thổ</t>
  </si>
  <si>
    <t>958/QĐ-UBND, ngày 01/8/2022</t>
  </si>
  <si>
    <t>Nước sinh hoạt bản Huổi Lĩnh, xã Nậm Chà, huyện Nậm Nhùn</t>
  </si>
  <si>
    <t>Xã Nậm Chà, huyện Nậm Nhùn</t>
  </si>
  <si>
    <t>959/QĐ-UBND, ngày 01/8/2022; 1073/QĐ-UBND, 28/7/2023 (ĐCBS)</t>
  </si>
  <si>
    <t>Sửa chữa NSH bản Hợp II, xã Dào San, huyện Phong Thổ</t>
  </si>
  <si>
    <t>Xã Dào San, Huyện Phong Thổ</t>
  </si>
  <si>
    <t>960/QĐ-UBND, ngày 01/8/2022</t>
  </si>
  <si>
    <t>NSH trung tâm xã (bản Tân Lập, Cuổi tở 1+2, Cuổi Nưa, Ná Lạnh và các đơn vị xã), xã Nậm Cuổi, huyện Sìn Hồ</t>
  </si>
  <si>
    <t>Xã Nậm Cuổi, Huyện Sìn Hồ</t>
  </si>
  <si>
    <t>961/QĐ-UBND, ngày 01/8/2022</t>
  </si>
  <si>
    <t>Nước sinh hoạt bản Nậm Pồ, xã Nậm Manh, huyện Nậm Nhùn</t>
  </si>
  <si>
    <t>Xã Nậm Manh huyện Nậm Nhùn</t>
  </si>
  <si>
    <t>962/QĐ-UBND, ngày 01/8/2022; 1074/QĐ-UBND, 28/7/2023 (ĐCBS)</t>
  </si>
  <si>
    <t>Nước sinh hoạt bản Thào, xã Hố Mít, huyện Tân Uyên</t>
  </si>
  <si>
    <t>Xã Hố Mít, Huyện Tân Uyên</t>
  </si>
  <si>
    <t>963/QĐ-UBND, ngày 01/8/2022</t>
  </si>
  <si>
    <t>NSH bản Huồi cầy xã Ta Gia, huyện Than Uyên</t>
  </si>
  <si>
    <t>Xã Ta Gia, Huyện Than Uyên</t>
  </si>
  <si>
    <t>208/QĐ-UBND, 23/02/2023</t>
  </si>
  <si>
    <t>NSH bản Đắc xã Hua Nà, huyện Than Uyên</t>
  </si>
  <si>
    <t>Xã Hua Nà, Huyện Than Uyên</t>
  </si>
  <si>
    <t>215/QĐ-UBND, 23/02/2023</t>
  </si>
  <si>
    <t>NSH bản Hô Ta, bản Mở, Đán Tọ, bản Pá Liềng xã Tà Mung, huyện Than Uyên</t>
  </si>
  <si>
    <t>Xã Tà Mung, Huyện Than Uyên</t>
  </si>
  <si>
    <t>211/QĐ-UBND, 23/02/2023</t>
  </si>
  <si>
    <t>Cụm công trình NSH bản Phiêng Giằng, NSH bản Nà Luồng, xã Nà Tăm, huyện Tam Đường</t>
  </si>
  <si>
    <t>212/QĐ-UBND, 23/02/2023</t>
  </si>
  <si>
    <t>Nước sinh hoạt bản Phi Én, xã Tủa Sín Chải, huyện Sìn Hồ</t>
  </si>
  <si>
    <t>Xã Tủa Sín Chải, Huyện Sìn Hồ</t>
  </si>
  <si>
    <t>216/QĐ-UBND, 23/02/2023</t>
  </si>
  <si>
    <t>NSH bản Nậm Phìn, xã Căn Co, huyện Sìn Hồ</t>
  </si>
  <si>
    <t>Xã Căn Co, Huyện Sìn Hồ</t>
  </si>
  <si>
    <t>217/QĐ-UBND, 23/02/2023</t>
  </si>
  <si>
    <t>Nâng cấp, sửa chữa cụm NSH các bản Tó Khò, Xi Nế, Gò Cứ, Mò Su xã Mù Cả và các bản U Ma, Còong Khà, Thu Lũm 2, xã Thu Lũm, huyện Mường Tè</t>
  </si>
  <si>
    <t>Xã Mù Cả và xã Thu Lũm huyện Mường Tè</t>
  </si>
  <si>
    <t>214/QĐ-UBND, 23/02/2023</t>
  </si>
  <si>
    <t>Nâng cấp, sửa chữa NSH bản Nậm Lọ, xã Can Hồ, huyện Mường Tè</t>
  </si>
  <si>
    <t>Xã Can Hồ, Huyện Mường Tè</t>
  </si>
  <si>
    <t>213/QĐ-UBND, 23/02/2023</t>
  </si>
  <si>
    <t>Nâng cấp, sửa chữa NSH Nhù Te, La Ú Cò xã Ka Lăng, huyện Mường Tè</t>
  </si>
  <si>
    <t>Xã Ka Lăng, Huyện Mường Tè</t>
  </si>
  <si>
    <t>209/QĐ-UBND, 23/02/2023</t>
  </si>
  <si>
    <t>Nước sinh hoạt bản Ứ Ma; sửa chữa NSH tập trung các bản Nhú Ma, Tân Biên, Hà Xi  xã Pa Ủ, huyện Mường Tè</t>
  </si>
  <si>
    <t>Xã Pa Ủ, Huyện Mường Tè</t>
  </si>
  <si>
    <t>210/QĐ-UBND, 23/02/2023</t>
  </si>
  <si>
    <t>Dự kiến nhu cầu cho các dự án nhóm C KCM 2022</t>
  </si>
  <si>
    <t>Phương án KH 2024</t>
  </si>
  <si>
    <t>Đăng ký thấp hơn tiêu chí</t>
  </si>
  <si>
    <t>ĐVT: Triệu đồng</t>
  </si>
  <si>
    <t>Đơn vị thực hiện</t>
  </si>
  <si>
    <t>Tổng số  03 Chương trình MTQG</t>
  </si>
  <si>
    <t>Chương trình MTQG nông thôn mới</t>
  </si>
  <si>
    <t>Chương trình MTQG giảm nghèo bền vững</t>
  </si>
  <si>
    <t>Chương trình MTQG phát triển KT-XH vùng đồng bào dân tộc thiểu số</t>
  </si>
  <si>
    <t>Dự án. tiểu dự án/Đơn vị thực hiện</t>
  </si>
  <si>
    <t>Dự án 10</t>
  </si>
  <si>
    <t>X.2</t>
  </si>
  <si>
    <t>Có phụ lục chi tiết kèm theo</t>
  </si>
  <si>
    <t>Chênh lệch</t>
  </si>
  <si>
    <t>Tỷ lệ bố trí so với TMĐT</t>
  </si>
  <si>
    <t>Tỷ lệ bố trí so với nhu cầu</t>
  </si>
  <si>
    <t>Các dự án chuyển tiếp</t>
  </si>
  <si>
    <t>Dự án dự kiến hoàn thành năm 2024</t>
  </si>
  <si>
    <t>Các dự án dự kiến hoàn thành năm 2024</t>
  </si>
  <si>
    <t>Kế hoạch vốn đầu tư năm 2024</t>
  </si>
  <si>
    <t>Kế hoạch 2024</t>
  </si>
  <si>
    <t>Theo tiêu chí định mức cũ</t>
  </si>
  <si>
    <t>I.1</t>
  </si>
  <si>
    <t>Kế hoạch trung hạn</t>
  </si>
  <si>
    <t>Kế hoạch 2022</t>
  </si>
  <si>
    <t>Kế hoạch 2023</t>
  </si>
  <si>
    <t>Kế hoạch trung hạn còn lại</t>
  </si>
  <si>
    <t>Dự án thiết lập các điểm hỗ trợ đồng bào dân tộc thiểu số ứng dụng công nghệ thông tin tại 74 xã thuộc các huyện: Mường Tè, Nậm Nhùn, Sìn Hồ, Tam Đường, Tân Uyên, Than Uyên, TP Lai Châu</t>
  </si>
  <si>
    <t>Kế hoạch vốn năm 2022 kéo dài sang năm 2023</t>
  </si>
  <si>
    <t>Đơn vị: Triệu đồng</t>
  </si>
  <si>
    <t>TT</t>
  </si>
  <si>
    <t>Danh mục công trình, dự án</t>
  </si>
  <si>
    <t>QĐ đầu tư ban đầu hoặc QĐ đầu tư điều chỉnh đã được Thủ tướng Chính phủ giao KH các năm</t>
  </si>
  <si>
    <t>Lũy kế vốn đã giải ngân đến hết KH năm 2020</t>
  </si>
  <si>
    <t>Lũy kế  KLTH từ khởi công đến hết năm 2022</t>
  </si>
  <si>
    <t>Kế hoạch năm 2023 được giao</t>
  </si>
  <si>
    <t>3Giải ngân từ 1/1/2023 đến thời điểm báo cáo</t>
  </si>
  <si>
    <t>Khối lượng thực hiện từ 1/1/2023 đến thời điểm báo cáo</t>
  </si>
  <si>
    <t>Kế hoạch vốn nước ngoài nguồn ngân sách Trung ương năm 2024</t>
  </si>
  <si>
    <t>Chủ đầu tư</t>
  </si>
  <si>
    <t xml:space="preserve">Số quyết định </t>
  </si>
  <si>
    <t>Tổng số (tất cả các nguồn vốn)</t>
  </si>
  <si>
    <t xml:space="preserve">Trong đó: </t>
  </si>
  <si>
    <r>
      <t>Vốn đối ứng</t>
    </r>
    <r>
      <rPr>
        <vertAlign val="superscript"/>
        <sz val="14"/>
        <rFont val="Times New Roman"/>
        <family val="1"/>
      </rPr>
      <t>(2)</t>
    </r>
  </si>
  <si>
    <r>
      <t xml:space="preserve">Vốn nước ngoài </t>
    </r>
    <r>
      <rPr>
        <vertAlign val="superscript"/>
        <sz val="14"/>
        <rFont val="Times New Roman"/>
        <family val="1"/>
      </rPr>
      <t>(3)</t>
    </r>
  </si>
  <si>
    <t xml:space="preserve">Vốn đối ứng </t>
  </si>
  <si>
    <t>Vốn nước ngoài cấp phát từ NSTW (tính theo tiền Việt)</t>
  </si>
  <si>
    <t>Vốn nước ngoài</t>
  </si>
  <si>
    <t>Trong đó</t>
  </si>
  <si>
    <t>Trtong đó:</t>
  </si>
  <si>
    <t>Tính bằng ngoại tệ</t>
  </si>
  <si>
    <t>Quy đổi ra tiền Việt</t>
  </si>
  <si>
    <t xml:space="preserve">NSĐP (tỉnh) </t>
  </si>
  <si>
    <t>Trong đó: Cấp phát từ NSTW</t>
  </si>
  <si>
    <t>Vay lại</t>
  </si>
  <si>
    <t>NSĐP (tỉnh)</t>
  </si>
  <si>
    <t xml:space="preserve"> NSTW</t>
  </si>
  <si>
    <t>Trong đó: thu hồi các khoản vốn ứng trước</t>
  </si>
  <si>
    <t>Lĩnh vực Nông nghiệp và PTNT</t>
  </si>
  <si>
    <t>Dự án nhóm C</t>
  </si>
  <si>
    <t>Cấp nước sinh hoạt khu trung tâm xã Nậm Ban, huyện Nậm Nhùn, tỉnh Lai Châu</t>
  </si>
  <si>
    <t>2024-2024</t>
  </si>
  <si>
    <t>604/QĐ-UBND ngày 21/4/2023</t>
  </si>
  <si>
    <t>Vốn thực hiện chương trình MTQG xây dựng Nông thôn mới</t>
  </si>
  <si>
    <t>Phân bổ chi tiết sau</t>
  </si>
  <si>
    <t xml:space="preserve">Ghi chú: </t>
  </si>
  <si>
    <t>Chương trình đầu tư phát triển mạng lưới y tế cơ sở vùng khó khăn - tỉnh Lai Châu</t>
  </si>
  <si>
    <t>(2) Phần vốn đối ứng là phần vốn trong nước tính theo tiền Việt Nam đồng</t>
  </si>
  <si>
    <t>(3) Số vốn nước ngoài (tính bằng ngoại tệ, ghi rõ kèm theo đơn vị ngoại tệ), quy đổi ra Việt nam đồng theo quy định tại Hiệp định, trường hợp Hiệp định không quy đổi sang Việt nam đồng quy đổi theo tỷ giá thời điểm ký kết Hiệp định.
Phần vốn bố trí kế hoạch, thực hiện và giải ngân hàng năm quy đổi theo Việt nam đồng tính đến thời điểm thanh toán.</t>
  </si>
  <si>
    <t>Kế hoạch vốn giao các năm 2022-2023</t>
  </si>
  <si>
    <t>DANH MỤC DỰ ÁN BỐ TRÍ KẾ HOẠCH VỐN ĐẦU TƯ PHÁT TRIỂN NGUỒN NGÂN SÁCH TRUNG ƯƠNG NĂM 2024 - CHƯƠNG TRÌNH MTQG GIẢM NGHÈO BỀN VỮNG VÀ CHƯƠNG TRÌNH MTQG PHÁT TRIỂN KT-XH VÙNG ĐỒNG BÀO DÂN TỘC THIỂU SỐ VÀ MIỀN NÚI CẤP TỈNH THỰC HIỆN</t>
  </si>
  <si>
    <t>DANH MỤC DỰ ÁN GIAO KẾ HOẠCH VỐN NƯỚC NGOÀI (ODA) NGUỒN NGÂN SÁCH TRUNG ƯƠNG NĂM 2024</t>
  </si>
  <si>
    <t>Kế hoạch năm 2024</t>
  </si>
  <si>
    <t>Ban QLDA các công trình xây dựng cơ bản huyện Nậm Nhùn</t>
  </si>
  <si>
    <t>TỔNG HỢP KẾ HOẠCH VỐN NGUỒN ĐẦU TƯ PHÁT TRIỂN NGUỒN NGÂN SÁCH TRUNG ƯƠNG NĂM 2024
THỰC HIỆN CHƯƠNG TRÌNH MỤC TIÊU QUỐC GIA</t>
  </si>
  <si>
    <t>TÌNH HÌNH THỰC HIỆN CÁC DỰ ÁN ĐẦU TƯ THUỘC 03 CHƯƠNG TRÌNH MỤC TIÊU QUỐC GIA NĂM 2023</t>
  </si>
  <si>
    <t>Kế hoạch 2024 theo tiêu chí</t>
  </si>
  <si>
    <t>Các dự án hoàn thành</t>
  </si>
  <si>
    <t>Các dự án dự kiến hoàn thành năm 2023</t>
  </si>
  <si>
    <t>e</t>
  </si>
  <si>
    <t>Tỷ lệ bố trí so với TMĐT NSTW</t>
  </si>
  <si>
    <t>Số: 397
22/7/2022</t>
  </si>
  <si>
    <t>Số: 692
05/12/2022</t>
  </si>
  <si>
    <t>2509-03/10/2022</t>
  </si>
  <si>
    <t>CĐT không đăng ký</t>
  </si>
  <si>
    <t>d.1</t>
  </si>
  <si>
    <t>d.2</t>
  </si>
  <si>
    <t>Nội dung 6</t>
  </si>
  <si>
    <t>NTM</t>
  </si>
  <si>
    <t>GNBV</t>
  </si>
  <si>
    <t>TÌNH HÌNH THỰC HIỆN CÁC DỰ ÁN ĐẦU TƯ THUỘC 03 CHƯƠNG TRÌNH MỤC TIÊU QUỐC GIA NĂM 2023 - DỰ KIẾN KẾ HOẠCH NĂM 2024</t>
  </si>
  <si>
    <t>TPLC</t>
  </si>
  <si>
    <t>TH.U</t>
  </si>
  <si>
    <t>GN</t>
  </si>
  <si>
    <t>DTTS</t>
  </si>
  <si>
    <t>TU</t>
  </si>
  <si>
    <t>TĐ</t>
  </si>
  <si>
    <t>PT</t>
  </si>
  <si>
    <t>SH</t>
  </si>
  <si>
    <t>NN</t>
  </si>
  <si>
    <t>MT</t>
  </si>
  <si>
    <t>Trong đó: NSTW</t>
  </si>
  <si>
    <t>Dự án: Xây dựng, nâng cấp , sửa chữa cơ sở vật chất Trường cao đẳng cộng đồng Lai Châu</t>
  </si>
  <si>
    <t>Đã phân bổ chi tiết</t>
  </si>
  <si>
    <t>Chưa phân bổ chi tiết</t>
  </si>
  <si>
    <t>DANH MỤC DỰ ÁN BỐ TRÍ KẾ HOẠCH VỐN ĐẦU TƯ PHÁT TRIỂN NGUỒN NGÂN SÁCH TRUNG ƯƠNG NĂM 2024 THỰC HIỆN 03 CHƯƠNG TRÌNH MỤC TIÊU QUỐC GIA - CẤP HUYỆN, THÀNH PHỐ THỰC HIỆN</t>
  </si>
  <si>
    <t>Kế hoạch vốn năm 2024</t>
  </si>
  <si>
    <t>Phụ lục 12</t>
  </si>
  <si>
    <t>(Kèm theo Báo cáo số            /BC-UBND ngày          tháng 11 năm 2023 của Ủy ban nhân dân tỉnh Lai Châu)</t>
  </si>
  <si>
    <t xml:space="preserve">Đường giao thông nội đồng bản Căn Câu, xã Sùng Phài </t>
  </si>
  <si>
    <t xml:space="preserve">Đường giao thông nội đồng bản Sùng Phài, xã Sùng Phài </t>
  </si>
  <si>
    <t>Xã Sùng Phài</t>
  </si>
  <si>
    <t>0,5km, rãnh thoát nước</t>
  </si>
  <si>
    <t>Thị trấn Tân Uyên</t>
  </si>
  <si>
    <t>260 hộ</t>
  </si>
  <si>
    <t>0,5km,  rãnh thoát nước L=150m</t>
  </si>
  <si>
    <t>UBND xã San Thàng</t>
  </si>
  <si>
    <t>xã Hua Bum</t>
  </si>
  <si>
    <t>2022 - 2024</t>
  </si>
  <si>
    <t>xã Nậm Hàng</t>
  </si>
  <si>
    <t>xã Nậm Pì</t>
  </si>
  <si>
    <t>2024 - 2025</t>
  </si>
  <si>
    <t>11 phòng</t>
  </si>
  <si>
    <t>Xã Hua Bum.</t>
  </si>
  <si>
    <t>03 phòng</t>
  </si>
  <si>
    <t>30ha</t>
  </si>
  <si>
    <t>Huyện phê duyệt TMĐT bao gồm cả vốn sự nghiệp đẻ di chuyển dân</t>
  </si>
  <si>
    <t>947.11.9.2023</t>
  </si>
  <si>
    <t>Hỗ trợ đầu tư bảo tồn làng, bản văn hóa truyền thống tiêu biểu của các dân tộc thiểu số - Dân tộc Giáy (bản San Thàng, thành phố Lai Châu)</t>
  </si>
  <si>
    <t>PA trước ngày 11-9</t>
  </si>
  <si>
    <t>x</t>
  </si>
  <si>
    <t xml:space="preserve">Điều chỉnh tăng KHV vốn năm 2023 </t>
  </si>
  <si>
    <t xml:space="preserve">Điều chỉnh giảm KHV vốn năm 2023 </t>
  </si>
  <si>
    <t>Điều chỉnh giảm KHV vốn năm 2023; điều chỉnh giảm cơ cấu NSTW</t>
  </si>
  <si>
    <t>Điều chỉnh tăng KHV vốn năm 2023; điều chỉnh tăng cơ cấu NSTW</t>
  </si>
  <si>
    <t>Hết nhu cầu chi, không đăng ký nhu cầu vốn năm 2024</t>
  </si>
  <si>
    <t>Đường GTNT liên bản Thèn Sin - bản Ma Li Pho</t>
  </si>
  <si>
    <t>Đường GTNT liên bản Sơn Bình - bản Ma Li Pho</t>
  </si>
  <si>
    <t>Bổ sung cơ sở vật chất trường PTDTBT THCS Ma Li Pho, xã Ma Ly Pho, huyện Phong Thổ, tỉnh Lai Châu</t>
  </si>
  <si>
    <t>Nâng cấp đường GTNT Ma Li Pho - Hùng Pèng</t>
  </si>
  <si>
    <t>Nhà văn hóa bản Pề Ngài II, xã Nậm Pì</t>
  </si>
  <si>
    <t>Các huyện, thành phố</t>
  </si>
  <si>
    <t>2037/QĐ-UBND ngày 08/11/2023</t>
  </si>
  <si>
    <t>Nhà văn hoá bản Hô Ít, xã Nậm Sỏ</t>
  </si>
  <si>
    <t>Điều chỉnh</t>
  </si>
  <si>
    <t>Giảm</t>
  </si>
  <si>
    <t>Tăng</t>
  </si>
  <si>
    <t>KH 2023 sau điều chỉnh</t>
  </si>
  <si>
    <t>Sửa chữa, nâng cấp cụm công trình thủy lợi xã Sin Suối Hồ</t>
  </si>
  <si>
    <t>06/ 06.12.22</t>
  </si>
  <si>
    <t>Dự án đã Quyết toán, hết nhiệm vụ chi</t>
  </si>
  <si>
    <t>Đường đi vào khu chuồng trại tập trung, Đường vào khu sản xuất đồi chè, Đường vào khu sản xuất khu Bá Khoa, Đường nội đồng bản Thẳm, xã Bản Hon</t>
  </si>
  <si>
    <t>NSH bản Là 1+2, Nà É, bản Khiểt, Thẩm Phé xã Mường Kim; bản On 1, xã Khoen On; bản Cáp Na 2 xã Tà Hừa</t>
  </si>
  <si>
    <t>Bổ sung ngân sách các huyện, thành phố</t>
  </si>
  <si>
    <t>Giảm 2 triệu</t>
  </si>
  <si>
    <t xml:space="preserve"> Tăng 2 triệu</t>
  </si>
  <si>
    <t>549/17.11.2023</t>
  </si>
  <si>
    <t>950/13.11.2023</t>
  </si>
  <si>
    <t>548/17.11.2023</t>
  </si>
  <si>
    <t>547/17.11.2023</t>
  </si>
  <si>
    <t>Nâng cấp đường bản Lò Suối Tủng, xã San Thàng</t>
  </si>
  <si>
    <r>
      <t xml:space="preserve">Điện sinh hoạt bản Pa Phang </t>
    </r>
    <r>
      <rPr>
        <sz val="12"/>
        <color rgb="FFFF0000"/>
        <rFont val="Times New Roman"/>
        <family val="1"/>
      </rPr>
      <t>2</t>
    </r>
    <r>
      <rPr>
        <sz val="12"/>
        <rFont val="Times New Roman"/>
        <family val="1"/>
      </rPr>
      <t>, xã Phìn Hồ, huyện Sìn Hồ</t>
    </r>
  </si>
  <si>
    <t>2710/06.10.2023</t>
  </si>
  <si>
    <t>3362/17.11.2023</t>
  </si>
  <si>
    <t>3339/15.11.2023</t>
  </si>
  <si>
    <t>3370/17.11.2023</t>
  </si>
  <si>
    <t>3369/16.11.2023</t>
  </si>
  <si>
    <t>3373/17.11.2023</t>
  </si>
  <si>
    <t>3371/17.11.2023</t>
  </si>
  <si>
    <t>3372/17.11.2023</t>
  </si>
  <si>
    <t>3361/16.11.2023</t>
  </si>
  <si>
    <t>3338/15.11.2023</t>
  </si>
  <si>
    <t>3337/15.11.2023</t>
  </si>
  <si>
    <t>3340/15.11.2023</t>
  </si>
  <si>
    <t>3365/17.11.2023</t>
  </si>
  <si>
    <t>Tổng KH</t>
  </si>
  <si>
    <t>OK</t>
  </si>
  <si>
    <t>Hỗ trợ đầu tư bảo tồn làng, bản văn hóa truyền thống tiêu biểu của các dân tộc thiểu số: Dân tộc Lự (Bản Thẳm, xã Bản Hon, huyện Tam Đường)</t>
  </si>
  <si>
    <t>3294/20.11.2023</t>
  </si>
  <si>
    <t>3297/20.11.2023</t>
  </si>
  <si>
    <t>150/17.11.2023</t>
  </si>
  <si>
    <t>93/17.11.2023</t>
  </si>
  <si>
    <t>92/17.11.2023</t>
  </si>
  <si>
    <t>3295/20.11.2023</t>
  </si>
  <si>
    <t>Chưa phản hồi</t>
  </si>
  <si>
    <t>2807/17.11.2023</t>
  </si>
  <si>
    <t>2808/17.11.2023</t>
  </si>
  <si>
    <t>97/21.11.2023</t>
  </si>
  <si>
    <t>141/20.11.2023</t>
  </si>
  <si>
    <t>128/20.11.2023</t>
  </si>
  <si>
    <t>1880/21.11.2023</t>
  </si>
  <si>
    <t>1881/21.11.2023</t>
  </si>
  <si>
    <t>1882/21.11.2023</t>
  </si>
  <si>
    <t>1883/21.11.2023</t>
  </si>
  <si>
    <t>Tổng cộng</t>
  </si>
  <si>
    <t>TỔNG HỢP TÌNH HÌNH CHUẨN BỊ ĐẦU TƯ CỦA CÁC ĐƠN VỊ DỰ KIẾN ĐƯỢC GIAO NGUỒN ĐẦU TƯ PHÁT TRIỂN NGUỒN NGÂN SÁCH TRUNG ƯƠNG NĂM 2024 THỰC HIỆN CHƯƠNG TRÌNH MỤC TIÊU QUỐC GIA</t>
  </si>
  <si>
    <t>Tổng số 03 Chương trình MTQG</t>
  </si>
  <si>
    <t>Tỷ lệ đã phân bổ chi tiết</t>
  </si>
  <si>
    <t>Tỷ lệ chưa phân bổ chi tiết</t>
  </si>
  <si>
    <t>KẾ HOẠCH VỐN ĐẦU TƯ NGUỒN NGÂN SÁCH TRUNG ƯƠNG NĂM 2024 THỰC HIỆN 03 CHƯƠNG TRÌNH MỤC TIÊU QUỐC GIA (CHƯA PHÂN BỔ CHI TIẾT)</t>
  </si>
  <si>
    <t>Biểu số 01</t>
  </si>
  <si>
    <t>Biểu số 02</t>
  </si>
  <si>
    <t>(Kèm theo Công văn số         /UBND-TH ngày       /11/2023 của Ủy ban nhân dân tỉnh Lai Châu)</t>
  </si>
</sst>
</file>

<file path=xl/styles.xml><?xml version="1.0" encoding="utf-8"?>
<styleSheet xmlns="http://schemas.openxmlformats.org/spreadsheetml/2006/main" xmlns:mc="http://schemas.openxmlformats.org/markup-compatibility/2006" xmlns:x14ac="http://schemas.microsoft.com/office/spreadsheetml/2009/9/ac" mc:Ignorable="x14ac">
  <numFmts count="212">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3" formatCode="_(* #,##0.00_);_(* \(#,##0.00\);_(* &quot;-&quot;??_);_(@_)"/>
    <numFmt numFmtId="164" formatCode="_-\$* #,##0_-;&quot;-$&quot;* #,##0_-;_-\$* \-_-;_-@_-"/>
    <numFmt numFmtId="165" formatCode="_-&quot;$&quot;* #,##0_-;\-&quot;$&quot;* #,##0_-;_-&quot;$&quot;* &quot;-&quot;_-;_-@_-"/>
    <numFmt numFmtId="166" formatCode="###\ ###\ ###\ ###\ ##0"/>
    <numFmt numFmtId="167" formatCode="##.##%"/>
    <numFmt numFmtId="168" formatCode="_(* #,##0_);_(* \(#,##0\);_(* \-??_);_(@_)"/>
    <numFmt numFmtId="169" formatCode="_(* #,##0_);_(* \(#,##0\);_(* &quot;-&quot;??_);_(@_)"/>
    <numFmt numFmtId="170" formatCode="_(* #,##0_);_(* \(#,##0\);_(* &quot;-??&quot;_);_(@_)"/>
    <numFmt numFmtId="171" formatCode="_-\€* #,##0.00_-;&quot;-€&quot;* #,##0.00_-;_-\€* \-??_-;_-@_-"/>
    <numFmt numFmtId="172" formatCode="_-\€* #,##0_-;&quot;-€&quot;* #,##0_-;_-\€* \-_-;_-@_-"/>
    <numFmt numFmtId="173" formatCode="0.0"/>
    <numFmt numFmtId="174" formatCode="&quot;\&quot;#,##0;[Red]&quot;\&quot;&quot;\&quot;\-#,##0"/>
    <numFmt numFmtId="175" formatCode="#,##0.00000"/>
    <numFmt numFmtId="176" formatCode="&quot;\&quot;#,##0.00;[Red]&quot;\&quot;&quot;\&quot;&quot;\&quot;&quot;\&quot;&quot;\&quot;&quot;\&quot;\-#,##0.00"/>
    <numFmt numFmtId="177" formatCode="_-* #,##0_$_-;\-* #,##0_$_-;_-* &quot;-&quot;_$_-;_-@_-"/>
    <numFmt numFmtId="178" formatCode="#.##00"/>
    <numFmt numFmtId="179" formatCode="_-* #,##0_-;\-* #,##0_-;_-* \-_-;_-@_-"/>
    <numFmt numFmtId="180" formatCode="_-* ###,0\.00_-;\-* ###,0\.00_-;_-* \-??_-;_-@_-"/>
    <numFmt numFmtId="181" formatCode="\$#,##0_);[Red]&quot;($&quot;#,##0\)"/>
    <numFmt numFmtId="182" formatCode="_ * #,##0_)\ &quot;$&quot;_ ;_ * \(#,##0\)\ &quot;$&quot;_ ;_ * &quot;-&quot;_)\ &quot;$&quot;_ ;_ @_ "/>
    <numFmt numFmtId="183" formatCode="_(\$* #,##0_);_(\$* \(#,##0\);_(\$* \-_);_(@_)"/>
    <numFmt numFmtId="184" formatCode="_-* #,##0\ _F_-;\-* #,##0\ _F_-;_-* &quot;- &quot;_F_-;_-@_-"/>
    <numFmt numFmtId="185" formatCode="_-* #,##0\ _F_-;\-* #,##0\ _F_-;_-* &quot;-&quot;\ _F_-;_-@_-"/>
    <numFmt numFmtId="186" formatCode="_-* #,##0&quot; $&quot;_-;\-* #,##0&quot; $&quot;_-;_-* &quot;- $&quot;_-;_-@_-"/>
    <numFmt numFmtId="187" formatCode="_-* #,##0\ &quot;$&quot;_-;\-* #,##0\ &quot;$&quot;_-;_-* &quot;-&quot;\ &quot;$&quot;_-;_-@_-"/>
    <numFmt numFmtId="188" formatCode="_-* #,##0\ &quot;€&quot;_-;\-* #,##0\ &quot;€&quot;_-;_-* &quot;-&quot;\ &quot;€&quot;_-;_-@_-"/>
    <numFmt numFmtId="189" formatCode="_ * #,##0_)&quot;$&quot;_ ;_ * \(#,##0\)&quot;$&quot;_ ;_ * &quot;-&quot;_)&quot;$&quot;_ ;_ @_ "/>
    <numFmt numFmtId="190" formatCode="_-&quot;€&quot;* #,##0_-;\-&quot;€&quot;* #,##0_-;_-&quot;€&quot;* &quot;-&quot;_-;_-@_-"/>
    <numFmt numFmtId="191" formatCode="_-&quot;ñ&quot;* #,##0_-;\-&quot;ñ&quot;* #,##0_-;_-&quot;ñ&quot;* &quot;-&quot;_-;_-@_-"/>
    <numFmt numFmtId="192" formatCode="_-* #,##0.00_-;\-* #,##0.00_-;_-* \-??_-;_-@_-"/>
    <numFmt numFmtId="193" formatCode="_-* #,##0.00_-;\-* #,##0.00_-;_-* &quot;-&quot;??_-;_-@_-"/>
    <numFmt numFmtId="194" formatCode="_-* #,##0.00_-;\-* #,##0.00_-;_-* &quot;-??&quot;_-;_-@_-"/>
    <numFmt numFmtId="195" formatCode="_(* #,##0.00_);_(* \(#,##0.00\);_(* \-??_);_(@_)"/>
    <numFmt numFmtId="196" formatCode="_(* #,##0.00_);_(* \(#,##0.00\);_(* &quot;-??&quot;_);_(@_)"/>
    <numFmt numFmtId="197" formatCode="_-* #,##0.00\ _₫_-;\-* #,##0.00\ _₫_-;_-* \-??\ _₫_-;_-@_-"/>
    <numFmt numFmtId="198" formatCode="_-* #,##0.00\ _₫_-;\-* #,##0.00\ _₫_-;_-* &quot;-&quot;??\ _₫_-;_-@_-"/>
    <numFmt numFmtId="199" formatCode="_-* #,##0.00\ _₫_-;\-* #,##0.00\ _₫_-;_-* &quot;-?? &quot;_₫_-;_-@_-"/>
    <numFmt numFmtId="200" formatCode="_ * #,##0.00_ ;_ * \-#,##0.00_ ;_ * &quot;-&quot;??_ ;_ @_ "/>
    <numFmt numFmtId="201" formatCode="_-* #,##0.00\ _V_N_D_-;\-* #,##0.00\ _V_N_D_-;_-* &quot;-&quot;??\ _V_N_D_-;_-@_-"/>
    <numFmt numFmtId="202" formatCode="_-* #,##0.00\ _F_-;\-* #,##0.00\ _F_-;_-* &quot;-&quot;??\ _F_-;_-@_-"/>
    <numFmt numFmtId="203" formatCode="_ * #,##0.00_)\ _$_ ;_ * \(#,##0.00\)\ _$_ ;_ * &quot;-&quot;??_)\ _$_ ;_ @_ "/>
    <numFmt numFmtId="204" formatCode="_-* #,##0.00\ _€_-;\-* #,##0.00\ _€_-;_-* &quot;-&quot;??\ _€_-;_-@_-"/>
    <numFmt numFmtId="205" formatCode="_ * #,##0.00_)_$_ ;_ * \(#,##0.00\)_$_ ;_ * &quot;-&quot;??_)_$_ ;_ @_ "/>
    <numFmt numFmtId="206" formatCode="_-* #,##0.00\ _F_-;\-* #,##0.00\ _F_-;_-* \-??\ _F_-;_-@_-"/>
    <numFmt numFmtId="207" formatCode="_-* #,##0.00\ _F_-;\-* #,##0.00\ _F_-;_-* &quot;-?? &quot;_F_-;_-@_-"/>
    <numFmt numFmtId="208" formatCode="_-* #,##0.00\ _ñ_-;\-* #,##0.00\ _ñ_-;_-* &quot;-&quot;??\ _ñ_-;_-@_-"/>
    <numFmt numFmtId="209" formatCode="_-* #,##0.00\ _ñ_-;_-* #,##0.00\ _ñ\-;_-* &quot;-&quot;??\ _ñ_-;_-@_-"/>
    <numFmt numFmtId="210" formatCode="_-* #,##0_-;\-* #,##0_-;_-* &quot;-&quot;_-;_-@_-"/>
    <numFmt numFmtId="211" formatCode="_-* #,##0\ &quot;F&quot;_-;\-* #,##0\ &quot;F&quot;_-;_-* &quot;-&quot;\ &quot;F&quot;_-;_-@_-"/>
    <numFmt numFmtId="212" formatCode="_(&quot;$ &quot;* #,##0_);_(&quot;$ &quot;* \(#,##0\);_(&quot;$ &quot;* \-_);_(@_)"/>
    <numFmt numFmtId="213" formatCode="_(&quot;$&quot;\ * #,##0_);_(&quot;$&quot;\ * \(#,##0\);_(&quot;$&quot;\ * &quot;-&quot;_);_(@_)"/>
    <numFmt numFmtId="214" formatCode="_-* #,##0&quot; F&quot;_-;\-* #,##0&quot; F&quot;_-;_-* &quot;- F&quot;_-;_-@_-"/>
    <numFmt numFmtId="215" formatCode="_-* #,##0\ &quot;ñ&quot;_-;\-* #,##0\ &quot;ñ&quot;_-;_-* &quot;-&quot;\ &quot;ñ&quot;_-;_-@_-"/>
    <numFmt numFmtId="216" formatCode="_(* #,##0_);_(* \(#,##0\);_(* \-_);_(@_)"/>
    <numFmt numFmtId="217" formatCode="_-* #,##0\ _₫_-;\-* #,##0\ _₫_-;_-* &quot;- &quot;_₫_-;_-@_-"/>
    <numFmt numFmtId="218" formatCode="_-* #,##0\ _₫_-;\-* #,##0\ _₫_-;_-* &quot;-&quot;\ _₫_-;_-@_-"/>
    <numFmt numFmtId="219" formatCode="_-* #,##0\ _€_-;\-* #,##0\ _€_-;_-* &quot;-&quot;\ _€_-;_-@_-"/>
    <numFmt numFmtId="220" formatCode="_-* #,##0\ _$_-;\-* #,##0\ _$_-;_-* &quot;- &quot;_$_-;_-@_-"/>
    <numFmt numFmtId="221" formatCode="_-* #,##0\ _$_-;\-* #,##0\ _$_-;_-* &quot;-&quot;\ _$_-;_-@_-"/>
    <numFmt numFmtId="222" formatCode="_-* #,##0\ _ñ_-;\-* #,##0\ _ñ_-;_-* &quot;-&quot;\ _ñ_-;_-@_-"/>
    <numFmt numFmtId="223" formatCode="_-* #,##0\ _ñ_-;_-* #,##0\ _ñ\-;_-* &quot;-&quot;\ _ñ_-;_-@_-"/>
    <numFmt numFmtId="224" formatCode="_ &quot;\&quot;* #,##0_ ;_ &quot;\&quot;* \-#,##0_ ;_ &quot;\&quot;* &quot;-&quot;_ ;_ @_ "/>
    <numFmt numFmtId="225" formatCode="_-* #,##0&quot;$&quot;_-;\-* #,##0&quot;$&quot;_-;_-* &quot;-&quot;&quot;$&quot;_-;_-@_-"/>
    <numFmt numFmtId="226" formatCode="_-* #,##0.00&quot;$&quot;_-;\-* #,##0.00&quot;$&quot;_-;_-* &quot;-&quot;??&quot;$&quot;_-;_-@_-"/>
    <numFmt numFmtId="227" formatCode="0%;\(0%\)"/>
    <numFmt numFmtId="228" formatCode="0.0%"/>
    <numFmt numFmtId="229" formatCode="#,#00;[Red]\-#,#00;_@&quot;-&quot;"/>
    <numFmt numFmtId="230" formatCode="_ \\* #,##0_ ;_ \\* \-#,##0_ ;_ \\* \-_ ;_ @_ "/>
    <numFmt numFmtId="231" formatCode="_-* #,##0.00_$_-;\-* #,##0.00_$_-;_-* &quot;-&quot;??_$_-;_-@_-"/>
    <numFmt numFmtId="232" formatCode=";;"/>
    <numFmt numFmtId="233" formatCode="_-\\* #,##0.00_-;&quot;-\&quot;* #,##0.00_-;_-\\* \-??_-;_-@_-"/>
    <numFmt numFmtId="234" formatCode="#,##0.0_);\(#,##0.0\)"/>
    <numFmt numFmtId="235" formatCode="\$#,##0.00"/>
    <numFmt numFmtId="236" formatCode="&quot;$&quot;#,##0.00"/>
    <numFmt numFmtId="237" formatCode="\$#,##0.00_);&quot;($&quot;#,##0.00\)"/>
    <numFmt numFmtId="238" formatCode="_ * #,##0.00_)&quot;£&quot;_ ;_ * \(#,##0.00\)&quot;£&quot;_ ;_ * &quot;-&quot;??_)&quot;£&quot;_ ;_ @_ "/>
    <numFmt numFmtId="239" formatCode="_-\\* #,##0_-;&quot;-\&quot;* #,##0_-;_-\\* \-_-;_-@_-"/>
    <numFmt numFmtId="240" formatCode="_-&quot;$&quot;* #,##0.00_-;\-&quot;$&quot;* #,##0.00_-;_-&quot;$&quot;* &quot;-&quot;??_-;_-@_-"/>
    <numFmt numFmtId="241" formatCode="\$#,##0.00_);[Red]&quot;($&quot;#,##0.00\)"/>
    <numFmt numFmtId="242" formatCode="0.0%;\(0.0%\)"/>
    <numFmt numFmtId="243" formatCode="##,###.##"/>
    <numFmt numFmtId="244" formatCode="_-* #,##0.00&quot; F&quot;_-;\-* #,##0.00&quot; F&quot;_-;_-* \-??&quot; F&quot;_-;_-@_-"/>
    <numFmt numFmtId="245" formatCode="#0.##"/>
    <numFmt numFmtId="246" formatCode="0.000_)"/>
    <numFmt numFmtId="247" formatCode="&quot;True&quot;;&quot;True&quot;;&quot;False&quot;"/>
    <numFmt numFmtId="248" formatCode="[$€-2]\ #,##0.00_);[Red]\([$€-2]\ #,##0.00\)"/>
    <numFmt numFmtId="249" formatCode="#,##0.00;[Red]#,##0.00"/>
    <numFmt numFmtId="250" formatCode="#,##0\ &quot;þ&quot;;[Red]\-#,##0\ &quot;þ&quot;"/>
    <numFmt numFmtId="251" formatCode="_(* #,##0.00_);_(* \(#,##0.00\);_(* &quot;-&quot;&quot;?&quot;&quot;?&quot;_);_(@_)"/>
    <numFmt numFmtId="252" formatCode="#,##0;\(#,##0\)"/>
    <numFmt numFmtId="253" formatCode="_ &quot;R &quot;* #,##0_ ;_ &quot;R &quot;* \-#,##0_ ;_ &quot;R &quot;* \-_ ;_ @_ "/>
    <numFmt numFmtId="254" formatCode="##,##0%"/>
    <numFmt numFmtId="255" formatCode="#,###%"/>
    <numFmt numFmtId="256" formatCode="##.##"/>
    <numFmt numFmtId="257" formatCode="###,###"/>
    <numFmt numFmtId="258" formatCode="###.###"/>
    <numFmt numFmtId="259" formatCode="##,###.####"/>
    <numFmt numFmtId="260" formatCode="\$#,##0_);&quot;($&quot;#,##0\)"/>
    <numFmt numFmtId="261" formatCode="\$#,##0\ ;&quot;($&quot;#,##0\)"/>
    <numFmt numFmtId="262" formatCode="\$#,##0\ ;\(\$#,##0\)"/>
    <numFmt numFmtId="263" formatCode="0.0000%"/>
    <numFmt numFmtId="264" formatCode="\t0.00%"/>
    <numFmt numFmtId="265" formatCode="##,##0.##"/>
    <numFmt numFmtId="266" formatCode="0.000"/>
    <numFmt numFmtId="267" formatCode="&quot;US$&quot;#,##0.00;&quot;(US$&quot;#,##0.00\)"/>
    <numFmt numFmtId="268" formatCode="\U\S\$#,##0.00;\(\U\S\$#,##0.00\)"/>
    <numFmt numFmtId="269" formatCode="_(&quot;§g &quot;#,##0_);_(&quot;§g (&quot;#,##0\);_(&quot;§g -&quot;??_);_(@_)"/>
    <numFmt numFmtId="270" formatCode="_(\§\g\ #,##0_);_(\§\g\ \(#,##0\);_(\§\g\ &quot;-&quot;??_);_(@_)"/>
    <numFmt numFmtId="271" formatCode="_(&quot;§g &quot;#,##0_);_(&quot;§g (&quot;#,##0\);_(&quot;§g -&quot;_);_(@_)"/>
    <numFmt numFmtId="272" formatCode="_(\§\g\ #,##0_);_(\§\g\ \(#,##0\);_(\§\g\ &quot;-&quot;_);_(@_)"/>
    <numFmt numFmtId="273" formatCode="#,##0;[Red]#,##0"/>
    <numFmt numFmtId="274" formatCode="\t#\ ??/??"/>
    <numFmt numFmtId="275" formatCode="&quot;§g&quot;#,##0_);&quot;(§g&quot;#,##0\)"/>
    <numFmt numFmtId="276" formatCode="\§\g#,##0_);\(\§\g#,##0\)"/>
    <numFmt numFmtId="277" formatCode="_-* #,##0\ _?_-;\-* #,##0\ _?_-;_-* &quot;- &quot;_?_-;_-@_-"/>
    <numFmt numFmtId="278" formatCode="_-* #,##0.00\ _?_-;\-* #,##0.00\ _?_-;_-* \-??\ _?_-;_-@_-"/>
    <numFmt numFmtId="279" formatCode="_-&quot;VND&quot;* #,##0_-;&quot;-VND&quot;* #,##0_-;_-&quot;VND&quot;* \-_-;_-@_-"/>
    <numFmt numFmtId="280" formatCode="_-&quot;VND&quot;* #,##0_-;\-&quot;VND&quot;* #,##0_-;_-&quot;VND&quot;* &quot;-&quot;_-;_-@_-"/>
    <numFmt numFmtId="281" formatCode="_(&quot;Rp&quot;* #,##0.00_);_(&quot;Rp&quot;* \(#,##0.00\);_(&quot;Rp&quot;* \-??_);_(@_)"/>
    <numFmt numFmtId="282" formatCode="_(&quot;Rp&quot;* #,##0.00_);_(&quot;Rp&quot;* \(#,##0.00\);_(&quot;Rp&quot;* &quot;-&quot;??_);_(@_)"/>
    <numFmt numFmtId="283" formatCode="#,##0.00&quot; FB&quot;;[Red]\-#,##0.00&quot; FB&quot;"/>
    <numFmt numFmtId="284" formatCode="#,##0.00\ &quot;FB&quot;;[Red]\-#,##0.00\ &quot;FB&quot;"/>
    <numFmt numFmtId="285" formatCode="_-* #,##0\ _k_r_-;\-* #,##0\ _k_r_-;_-* &quot;- &quot;_k_r_-;_-@_-"/>
    <numFmt numFmtId="286" formatCode="_-* #,##0\ _k_r_-;\-* #,##0\ _k_r_-;_-* &quot;-&quot;\ _k_r_-;_-@_-"/>
    <numFmt numFmtId="287" formatCode="#,##0&quot; $&quot;;\-#,##0&quot; $&quot;"/>
    <numFmt numFmtId="288" formatCode="#,##0\ &quot;$&quot;;\-#,##0\ &quot;$&quot;"/>
    <numFmt numFmtId="289" formatCode="#,##0&quot; Rp&quot;;\-#,##0&quot; Rp&quot;"/>
    <numFmt numFmtId="290" formatCode="#,##0\ &quot;Rp&quot;;\-#,##0\ &quot;Rp&quot;"/>
    <numFmt numFmtId="291" formatCode="#,##0&quot; kr&quot;;\-#,##0&quot; kr&quot;"/>
    <numFmt numFmtId="292" formatCode="#,##0\ &quot;kr&quot;;\-#,##0\ &quot;kr&quot;"/>
    <numFmt numFmtId="293" formatCode="\$#,##0;&quot;-$&quot;#,##0"/>
    <numFmt numFmtId="294" formatCode="&quot;$&quot;#,##0;\-&quot;$&quot;#,##0"/>
    <numFmt numFmtId="295" formatCode="&quot;Rp&quot;#,##0;&quot;-Rp&quot;#,##0"/>
    <numFmt numFmtId="296" formatCode="&quot;Rp&quot;#,##0;\-&quot;Rp&quot;#,##0"/>
    <numFmt numFmtId="297" formatCode="&quot;kr&quot;#,##0;&quot;-kr&quot;#,##0"/>
    <numFmt numFmtId="298" formatCode="&quot;kr&quot;#,##0;\-&quot;kr&quot;#,##0"/>
    <numFmt numFmtId="299" formatCode="_-* #,##0\ _F_B_-;\-* #,##0\ _F_B_-;_-* &quot;- &quot;_F_B_-;_-@_-"/>
    <numFmt numFmtId="300" formatCode="_-* #,##0\ _F_B_-;\-* #,##0\ _F_B_-;_-* &quot;-&quot;\ _F_B_-;_-@_-"/>
    <numFmt numFmtId="301" formatCode="_-* #,##0.00\ _k_r_-;\-* #,##0.00\ _k_r_-;_-* \-??\ _k_r_-;_-@_-"/>
    <numFmt numFmtId="302" formatCode="_-* #,##0.00\ _k_r_-;\-* #,##0.00\ _k_r_-;_-* &quot;-&quot;??\ _k_r_-;_-@_-"/>
    <numFmt numFmtId="303" formatCode="#,##0_);\-#,##0_)"/>
    <numFmt numFmtId="304" formatCode="&quot;Dong&quot;#,##0.00_);[Red]&quot;(Dong&quot;#,##0.00\)"/>
    <numFmt numFmtId="305" formatCode="&quot;Dong&quot;#,##0.00_);[Red]\(&quot;Dong&quot;#,##0.00\)"/>
    <numFmt numFmtId="306" formatCode="#,###;\-#,###;&quot;&quot;;_(@_)"/>
    <numFmt numFmtId="307" formatCode="0."/>
    <numFmt numFmtId="308" formatCode="&quot;Fr.&quot;\ #,##0.00;&quot;Fr.&quot;\ \-#,##0.00"/>
    <numFmt numFmtId="309" formatCode="#."/>
    <numFmt numFmtId="310" formatCode="_-&quot;IR£&quot;* #,##0.00_-;&quot;-IR£&quot;* #,##0.00_-;_-&quot;IR£&quot;* \-??_-;_-@_-"/>
    <numFmt numFmtId="311" formatCode="\£#,##0;[Red]&quot;-£&quot;#,##0"/>
    <numFmt numFmtId="312" formatCode="0\.0000"/>
    <numFmt numFmtId="313" formatCode="#,###"/>
    <numFmt numFmtId="314" formatCode="0&quot;.&quot;0000"/>
    <numFmt numFmtId="315" formatCode="_-\$* #,##0.00_-;&quot;-$&quot;* #,##0.00_-;_-\$* \-??_-;_-@_-"/>
    <numFmt numFmtId="316" formatCode="\\#,##0;[Red]&quot;-\&quot;#,##0"/>
    <numFmt numFmtId="317" formatCode="\\#,##0.00;&quot;-\&quot;#,##0.00"/>
    <numFmt numFmtId="318" formatCode="_ * #,##0_)_£_ ;_ * \(#,##0\)_£_ ;_ * \-_)_£_ ;_ @_ "/>
    <numFmt numFmtId="319" formatCode="_(* #,##0.0000_);_(* \(#,##0.0000\);_(* &quot;-&quot;_);_(@_)"/>
    <numFmt numFmtId="320" formatCode="_ * #,##0_)_£_ ;_ * \(#,##0\)_£_ ;_ * &quot;-&quot;_)_£_ ;_ @_ "/>
    <numFmt numFmtId="321" formatCode="#,##0.00_);\-#,##0.00_)"/>
    <numFmt numFmtId="322" formatCode="_(* #,##0,_);_(* \(#,##0,\);_(* \-_);_(@_)"/>
    <numFmt numFmtId="323" formatCode="#,##0.000_);\(#,##0.000\)"/>
    <numFmt numFmtId="324" formatCode="d"/>
    <numFmt numFmtId="325" formatCode="#"/>
    <numFmt numFmtId="326" formatCode="&quot;¡Ì&quot;#,##0;[Red]&quot;-¡Ì&quot;#,##0"/>
    <numFmt numFmtId="327" formatCode="&quot;¡Ì&quot;#,##0;[Red]\-&quot;¡Ì&quot;#,##0"/>
    <numFmt numFmtId="328" formatCode="#,##0.00&quot; F&quot;;[Red]\-#,##0.00&quot; F&quot;"/>
    <numFmt numFmtId="329" formatCode="#,##0.00\ &quot;F&quot;;[Red]\-#,##0.00\ &quot;F&quot;"/>
    <numFmt numFmtId="330" formatCode="\$#,##0;[Red]&quot;-$&quot;#,##0"/>
    <numFmt numFmtId="331" formatCode="&quot;$&quot;#,##0;[Red]\-&quot;$&quot;#,##0"/>
    <numFmt numFmtId="332" formatCode="&quot;Rp&quot;#,##0;[Red]&quot;-Rp&quot;#,##0"/>
    <numFmt numFmtId="333" formatCode="&quot;Rp&quot;#,##0;[Red]\-&quot;Rp&quot;#,##0"/>
    <numFmt numFmtId="334" formatCode="&quot;kr&quot;#,##0;[Red]&quot;-kr&quot;#,##0"/>
    <numFmt numFmtId="335" formatCode="&quot;kr&quot;#,##0;[Red]\-&quot;kr&quot;#,##0"/>
    <numFmt numFmtId="336" formatCode="_-\£* #,##0_-;&quot;-£&quot;* #,##0_-;_-\£* \-_-;_-@_-"/>
    <numFmt numFmtId="337" formatCode="_-&quot;£&quot;* #,##0_-;\-&quot;£&quot;* #,##0_-;_-&quot;£&quot;* &quot;-&quot;_-;_-@_-"/>
    <numFmt numFmtId="338" formatCode="&quot;£&quot;#,##0;[Red]\-&quot;£&quot;#,##0"/>
    <numFmt numFmtId="339" formatCode="&quot;\&quot;#,##0;[Red]\-&quot;\&quot;#,##0"/>
    <numFmt numFmtId="340" formatCode="0.00000000000E+00;\?"/>
    <numFmt numFmtId="341" formatCode="0.00000"/>
    <numFmt numFmtId="342" formatCode="#,##0.00\ \ "/>
    <numFmt numFmtId="343" formatCode="#,##0.00&quot;  &quot;"/>
    <numFmt numFmtId="344" formatCode="_-&quot;£&quot;* #,##0.00_-;\-&quot;£&quot;* #,##0.00_-;_-&quot;£&quot;* &quot;-&quot;??_-;_-@_-"/>
    <numFmt numFmtId="345" formatCode="_-* #,##0.0\ _F_-;\-* #,##0.0\ _F_-;_-* &quot;-&quot;??\ _F_-;_-@_-"/>
    <numFmt numFmtId="346" formatCode="_-\£* #,##0.00_-;&quot;-£&quot;* #,##0.00_-;_-\£* \-??_-;_-@_-"/>
    <numFmt numFmtId="347" formatCode="_ * #,##0_ ;_ * \-#,##0_ ;_ * &quot;-&quot;??_ ;_ @_ "/>
    <numFmt numFmtId="348" formatCode="&quot;.&quot;#,##0.00_);[Red]\(&quot;.&quot;#,##0.00\)"/>
    <numFmt numFmtId="349" formatCode="_-* ###,0&quot;.&quot;00\ _F_B_-;\-* ###,0&quot;.&quot;00\ _F_B_-;_-* &quot;-&quot;??\ _F_B_-;_-@_-"/>
    <numFmt numFmtId="350" formatCode="_(* #.##0.00_);_(* \(#.##0.00\);_(* &quot;-&quot;??_);_(@_)"/>
    <numFmt numFmtId="351" formatCode="_-* #,##0.0\ _F_-;\-* #,##0.0\ _F_-;_-* \-??\ _F_-;_-@_-"/>
    <numFmt numFmtId="352" formatCode="#,##0.00\ \ \ \ "/>
    <numFmt numFmtId="353" formatCode="&quot;\&quot;#,##0;&quot;\&quot;\-#,##0"/>
    <numFmt numFmtId="354" formatCode="\\#,##0;&quot;\-&quot;#,##0"/>
    <numFmt numFmtId="355" formatCode="#,##0\ &quot;F&quot;;[Red]\-#,##0\ &quot;F&quot;"/>
    <numFmt numFmtId="356" formatCode="_-* ###,0\.00\ _F_B_-;\-* ###,0\.00\ _F_B_-;_-* \-??\ _F_B_-;_-@_-"/>
    <numFmt numFmtId="357" formatCode="_ * #.##._ ;_ * \-#.##._ ;_ * &quot;-&quot;??_ ;_ @_ⴆ"/>
    <numFmt numFmtId="358" formatCode="_-* #,##0\ _F_-;\-* #,##0\ _F_-;_-* &quot;-&quot;??\ _F_-;_-@_-"/>
    <numFmt numFmtId="359" formatCode="0000"/>
    <numFmt numFmtId="360" formatCode="00"/>
    <numFmt numFmtId="361" formatCode="000"/>
    <numFmt numFmtId="362" formatCode="0.000\ "/>
    <numFmt numFmtId="363" formatCode="#,##0\ &quot;Lt&quot;;[Red]\-#,##0\ &quot;Lt&quot;"/>
    <numFmt numFmtId="364" formatCode="#,##0.00\ &quot;F&quot;;\-#,##0.00\ &quot;F&quot;"/>
    <numFmt numFmtId="365" formatCode="_-* #,##0\ _₫_-;\-* #,##0\ _₫_-;_-* &quot;-&quot;??\ _₫_-;_-@_-"/>
    <numFmt numFmtId="366" formatCode="#,##0.0"/>
    <numFmt numFmtId="367" formatCode="_(* #,##0.0_);_(* \(#,##0.0\);_(* &quot;-&quot;??_);_(@_)"/>
    <numFmt numFmtId="368" formatCode="_-* #,##0.0\ _₫_-;\-* #,##0.0\ _₫_-;_-* &quot;-&quot;??\ _₫_-;_-@_-"/>
    <numFmt numFmtId="369" formatCode="_(* #,##0.000_);_(* \(#,##0.000\);_(* &quot;-&quot;??_);_(@_)"/>
  </numFmts>
  <fonts count="455">
    <font>
      <sz val="11"/>
      <color theme="1"/>
      <name val="Calibri"/>
      <family val="2"/>
      <scheme val="minor"/>
    </font>
    <font>
      <sz val="11"/>
      <color theme="1"/>
      <name val="Calibri"/>
      <family val="2"/>
      <scheme val="minor"/>
    </font>
    <font>
      <sz val="10"/>
      <name val="Arial"/>
      <family val="2"/>
    </font>
    <font>
      <b/>
      <sz val="12"/>
      <name val="Times New Roman"/>
      <family val="1"/>
    </font>
    <font>
      <b/>
      <sz val="14"/>
      <name val="Times New Roman"/>
      <family val="1"/>
    </font>
    <font>
      <sz val="10"/>
      <name val="Times New Roman"/>
      <family val="1"/>
    </font>
    <font>
      <b/>
      <sz val="18"/>
      <name val="Times New Roman"/>
      <family val="1"/>
    </font>
    <font>
      <sz val="14"/>
      <name val="Times New Roman"/>
      <family val="1"/>
    </font>
    <font>
      <i/>
      <sz val="12"/>
      <name val="Times New Roman"/>
      <family val="1"/>
    </font>
    <font>
      <sz val="12"/>
      <name val="Times New Roman"/>
      <family val="1"/>
    </font>
    <font>
      <b/>
      <sz val="10"/>
      <name val="Times New Roman"/>
      <family val="1"/>
    </font>
    <font>
      <b/>
      <sz val="10"/>
      <color rgb="FFFF0000"/>
      <name val="Times New Roman"/>
      <family val="1"/>
    </font>
    <font>
      <sz val="10"/>
      <name val="Mangal"/>
      <family val="2"/>
    </font>
    <font>
      <sz val="12"/>
      <name val=".VnTime"/>
      <family val="2"/>
    </font>
    <font>
      <sz val="12"/>
      <name val=".VnTime"/>
      <family val="2"/>
      <charset val="1"/>
    </font>
    <font>
      <sz val="12"/>
      <name val="VNI-Times"/>
    </font>
    <font>
      <sz val="10"/>
      <color indexed="8"/>
      <name val="MS Sans Serif"/>
      <family val="2"/>
    </font>
    <font>
      <sz val="10"/>
      <color indexed="8"/>
      <name val="MS Sans Serif"/>
      <family val="2"/>
      <charset val="1"/>
    </font>
    <font>
      <sz val="12"/>
      <name val="돋움체"/>
      <family val="3"/>
      <charset val="129"/>
    </font>
    <font>
      <b/>
      <sz val="10"/>
      <name val="SVNtimes new roman"/>
      <family val="2"/>
      <charset val="1"/>
    </font>
    <font>
      <b/>
      <sz val="10"/>
      <name val="SVNtimes new roman"/>
      <family val="2"/>
    </font>
    <font>
      <sz val="12"/>
      <name val="VNtimes new roman"/>
      <family val="2"/>
    </font>
    <font>
      <sz val="11"/>
      <color indexed="8"/>
      <name val="Calibri"/>
      <family val="2"/>
      <charset val="1"/>
    </font>
    <font>
      <sz val="11"/>
      <color indexed="8"/>
      <name val="Calibri"/>
      <family val="2"/>
    </font>
    <font>
      <sz val="10"/>
      <name val=".VnTime"/>
      <family val="2"/>
      <charset val="1"/>
    </font>
    <font>
      <sz val="10"/>
      <name val=".VnTime"/>
      <family val="2"/>
    </font>
    <font>
      <sz val="10"/>
      <name val=".VnArial"/>
      <family val="2"/>
    </font>
    <font>
      <sz val="10"/>
      <name val="Arial"/>
      <family val="2"/>
      <charset val="1"/>
    </font>
    <font>
      <sz val="10"/>
      <name val="??"/>
      <family val="3"/>
      <charset val="129"/>
    </font>
    <font>
      <sz val="12"/>
      <name val="??"/>
      <family val="1"/>
    </font>
    <font>
      <sz val="12"/>
      <name val="|??¢¥¢¬¨Ï"/>
      <family val="1"/>
      <charset val="129"/>
    </font>
    <font>
      <sz val="12"/>
      <name val="|??´¸ⓒ"/>
      <family val="1"/>
      <charset val="129"/>
    </font>
    <font>
      <b/>
      <sz val="12"/>
      <name val="Arial"/>
      <family val="2"/>
    </font>
    <font>
      <sz val="10"/>
      <name val="VNI-Times"/>
    </font>
    <font>
      <sz val="10"/>
      <name val="MS Sans Serif"/>
      <family val="2"/>
    </font>
    <font>
      <sz val="10"/>
      <name val="MS Sans Serif"/>
      <family val="2"/>
      <charset val="1"/>
    </font>
    <font>
      <sz val="10"/>
      <name val="Helv"/>
      <family val="2"/>
    </font>
    <font>
      <sz val="13"/>
      <name val=".VnTime"/>
      <family val="2"/>
    </font>
    <font>
      <sz val="10"/>
      <color indexed="8"/>
      <name val="Arial"/>
      <family val="2"/>
    </font>
    <font>
      <sz val="10"/>
      <color indexed="8"/>
      <name val="Arial"/>
      <family val="2"/>
      <charset val="163"/>
    </font>
    <font>
      <sz val="13"/>
      <name val=".VnTime"/>
      <family val="2"/>
      <charset val="1"/>
    </font>
    <font>
      <sz val="10"/>
      <color indexed="8"/>
      <name val="Arial"/>
      <family val="2"/>
      <charset val="1"/>
    </font>
    <font>
      <sz val="12"/>
      <name val="???"/>
    </font>
    <font>
      <sz val="12"/>
      <name val="???"/>
      <family val="2"/>
    </font>
    <font>
      <sz val="14"/>
      <name val="VnTime"/>
      <charset val="1"/>
    </font>
    <font>
      <sz val="14"/>
      <name val="VNTime"/>
    </font>
    <font>
      <sz val="14"/>
      <name val="VnTime"/>
      <family val="2"/>
    </font>
    <font>
      <sz val="13"/>
      <name val="Tms Rmn"/>
      <family val="1"/>
    </font>
    <font>
      <sz val="14"/>
      <name val="VnTime"/>
      <family val="2"/>
      <charset val="1"/>
    </font>
    <font>
      <b/>
      <u/>
      <sz val="14"/>
      <color indexed="8"/>
      <name val=".VnBook-AntiquaH"/>
      <family val="2"/>
    </font>
    <font>
      <b/>
      <u/>
      <sz val="14"/>
      <color indexed="8"/>
      <name val=".VnBook-AntiquaH"/>
      <family val="2"/>
      <charset val="1"/>
    </font>
    <font>
      <sz val="11"/>
      <name val=".VnTime"/>
      <family val="2"/>
      <charset val="1"/>
    </font>
    <font>
      <sz val="11"/>
      <name val=".VnTime"/>
      <family val="2"/>
    </font>
    <font>
      <b/>
      <u/>
      <sz val="10"/>
      <name val="VNI-Times"/>
    </font>
    <font>
      <b/>
      <sz val="10"/>
      <name val=".VnArial"/>
      <family val="2"/>
    </font>
    <font>
      <sz val="10"/>
      <name val="VnTimes"/>
      <family val="2"/>
      <charset val="1"/>
    </font>
    <font>
      <sz val="10"/>
      <name val="VnTimes"/>
      <family val="2"/>
    </font>
    <font>
      <sz val="12"/>
      <color indexed="10"/>
      <name val=".VnArial Narrow"/>
      <family val="2"/>
    </font>
    <font>
      <i/>
      <sz val="12"/>
      <color indexed="8"/>
      <name val=".VnBook-AntiquaH"/>
      <family val="2"/>
      <charset val="1"/>
    </font>
    <font>
      <i/>
      <sz val="12"/>
      <color indexed="8"/>
      <name val=".VnBook-AntiquaH"/>
      <family val="2"/>
    </font>
    <font>
      <sz val="12"/>
      <color indexed="8"/>
      <name val="Times New Roman"/>
      <family val="1"/>
    </font>
    <font>
      <sz val="11"/>
      <color indexed="8"/>
      <name val="Arial"/>
      <family val="2"/>
      <charset val="163"/>
    </font>
    <font>
      <b/>
      <sz val="12"/>
      <color indexed="8"/>
      <name val=".VnBook-Antiqua"/>
      <family val="2"/>
      <charset val="1"/>
    </font>
    <font>
      <b/>
      <sz val="12"/>
      <color indexed="8"/>
      <name val=".VnBook-Antiqua"/>
      <family val="2"/>
    </font>
    <font>
      <i/>
      <sz val="12"/>
      <color indexed="8"/>
      <name val=".VnBook-Antiqua"/>
      <family val="2"/>
      <charset val="1"/>
    </font>
    <font>
      <i/>
      <sz val="12"/>
      <color indexed="8"/>
      <name val=".VnBook-Antiqua"/>
      <family val="2"/>
    </font>
    <font>
      <sz val="14"/>
      <name val=".VnTimeH"/>
      <family val="2"/>
    </font>
    <font>
      <sz val="11"/>
      <color indexed="9"/>
      <name val="Calibri"/>
      <family val="2"/>
    </font>
    <font>
      <sz val="12"/>
      <color indexed="9"/>
      <name val="Times New Roman"/>
      <family val="1"/>
    </font>
    <font>
      <sz val="11"/>
      <color indexed="9"/>
      <name val="Arial"/>
      <family val="2"/>
      <charset val="163"/>
    </font>
    <font>
      <sz val="14"/>
      <name val=".VnTime"/>
      <family val="2"/>
      <charset val="1"/>
    </font>
    <font>
      <sz val="14"/>
      <name val=".VnTime"/>
      <family val="2"/>
    </font>
    <font>
      <sz val="11"/>
      <name val="VNtimes new roman"/>
      <family val="2"/>
      <charset val="1"/>
    </font>
    <font>
      <sz val="11"/>
      <name val="VNtimes new roman"/>
      <family val="2"/>
    </font>
    <font>
      <sz val="11"/>
      <color indexed="8"/>
      <name val=".VnTime"/>
      <family val="2"/>
    </font>
    <font>
      <sz val="11"/>
      <color indexed="9"/>
      <name val=".VnTime"/>
      <family val="2"/>
    </font>
    <font>
      <sz val="8"/>
      <name val="Arial"/>
      <family val="2"/>
    </font>
    <font>
      <sz val="8"/>
      <name val="Times New Roman"/>
      <family val="1"/>
      <charset val="1"/>
    </font>
    <font>
      <sz val="8"/>
      <name val="Times New Roman"/>
      <family val="1"/>
    </font>
    <font>
      <b/>
      <sz val="12"/>
      <color indexed="63"/>
      <name val="VNI-Times"/>
    </font>
    <font>
      <sz val="11"/>
      <color indexed="20"/>
      <name val="Calibri"/>
      <family val="2"/>
    </font>
    <font>
      <sz val="12"/>
      <color indexed="20"/>
      <name val="Times New Roman"/>
      <family val="1"/>
    </font>
    <font>
      <sz val="11"/>
      <color indexed="20"/>
      <name val="Arial"/>
      <family val="2"/>
      <charset val="163"/>
    </font>
    <font>
      <b/>
      <i/>
      <sz val="14"/>
      <name val="VNTime"/>
      <family val="2"/>
      <charset val="1"/>
    </font>
    <font>
      <b/>
      <i/>
      <sz val="14"/>
      <name val="VNTime"/>
      <family val="2"/>
    </font>
    <font>
      <sz val="12"/>
      <name val="Times New Roman"/>
      <family val="1"/>
      <charset val="1"/>
    </font>
    <font>
      <sz val="12"/>
      <name val="Tms Rmn"/>
    </font>
    <font>
      <sz val="12"/>
      <name val="Tms Rmn"/>
      <family val="1"/>
    </font>
    <font>
      <sz val="12"/>
      <name val="¹UAAA¼"/>
      <family val="3"/>
      <charset val="129"/>
    </font>
    <font>
      <sz val="12"/>
      <name val="System"/>
      <family val="1"/>
      <charset val="129"/>
    </font>
    <font>
      <sz val="11"/>
      <name val="µ¸¿ò"/>
      <charset val="129"/>
    </font>
    <font>
      <sz val="10"/>
      <name val="±¼¸²A¼"/>
      <family val="3"/>
      <charset val="129"/>
    </font>
    <font>
      <sz val="12"/>
      <name val="¹ÙÅÁÃ¼"/>
      <family val="1"/>
      <charset val="129"/>
    </font>
    <font>
      <sz val="10"/>
      <name val="Helv"/>
    </font>
    <font>
      <b/>
      <sz val="11"/>
      <color indexed="52"/>
      <name val="Calibri"/>
      <family val="2"/>
    </font>
    <font>
      <b/>
      <sz val="12"/>
      <color indexed="52"/>
      <name val="Times New Roman"/>
      <family val="1"/>
    </font>
    <font>
      <b/>
      <sz val="11"/>
      <color indexed="52"/>
      <name val="Arial"/>
      <family val="2"/>
      <charset val="163"/>
    </font>
    <font>
      <b/>
      <sz val="10"/>
      <name val="Arial"/>
      <family val="2"/>
      <charset val="1"/>
    </font>
    <font>
      <b/>
      <sz val="10"/>
      <name val="Helv"/>
    </font>
    <font>
      <b/>
      <sz val="10"/>
      <name val="Helv"/>
      <family val="2"/>
    </font>
    <font>
      <b/>
      <sz val="8"/>
      <color indexed="12"/>
      <name val="Arial"/>
      <family val="2"/>
      <charset val="1"/>
    </font>
    <font>
      <b/>
      <sz val="8"/>
      <color indexed="12"/>
      <name val="Arial"/>
      <family val="2"/>
    </font>
    <font>
      <sz val="8"/>
      <color indexed="8"/>
      <name val="Arial"/>
      <family val="2"/>
      <charset val="1"/>
    </font>
    <font>
      <sz val="8"/>
      <color indexed="8"/>
      <name val="Arial"/>
      <family val="2"/>
    </font>
    <font>
      <b/>
      <sz val="9"/>
      <name val="VNI-Times"/>
    </font>
    <font>
      <sz val="8"/>
      <name val="SVNtimes new roman"/>
      <family val="2"/>
      <charset val="1"/>
    </font>
    <font>
      <sz val="8"/>
      <name val="SVNtimes new roman"/>
      <family val="2"/>
    </font>
    <font>
      <b/>
      <sz val="11"/>
      <color indexed="9"/>
      <name val="Calibri"/>
      <family val="2"/>
    </font>
    <font>
      <b/>
      <sz val="12"/>
      <color indexed="9"/>
      <name val="Times New Roman"/>
      <family val="1"/>
    </font>
    <font>
      <b/>
      <sz val="11"/>
      <color indexed="9"/>
      <name val="Arial"/>
      <family val="2"/>
      <charset val="163"/>
    </font>
    <font>
      <sz val="10"/>
      <name val="VNI-Aptima"/>
    </font>
    <font>
      <b/>
      <sz val="13"/>
      <name val="Times New Roman"/>
      <family val="1"/>
      <charset val="1"/>
    </font>
    <font>
      <b/>
      <sz val="13"/>
      <name val="Tms Rmn"/>
      <family val="1"/>
    </font>
    <font>
      <b/>
      <sz val="10"/>
      <name val="Arial"/>
      <family val="2"/>
    </font>
    <font>
      <sz val="11"/>
      <name val="Times New Roman"/>
      <family val="1"/>
      <charset val="1"/>
    </font>
    <font>
      <sz val="11"/>
      <name val="Tms Rmn"/>
    </font>
    <font>
      <sz val="11"/>
      <name val="Tms Rmn"/>
      <family val="1"/>
    </font>
    <font>
      <sz val="11"/>
      <name val="VNI-Times"/>
    </font>
    <font>
      <sz val="12"/>
      <color theme="1"/>
      <name val="Times New Roman"/>
      <family val="2"/>
    </font>
    <font>
      <sz val="10"/>
      <color indexed="8"/>
      <name val="Times New Roman"/>
      <family val="2"/>
    </font>
    <font>
      <sz val="12"/>
      <color indexed="8"/>
      <name val="Times New Roman"/>
      <family val="2"/>
    </font>
    <font>
      <sz val="11"/>
      <name val="UVnTime"/>
    </font>
    <font>
      <sz val="10"/>
      <name val="Arial"/>
      <family val="2"/>
    </font>
    <font>
      <sz val="10"/>
      <name val="Mangal"/>
      <family val="2"/>
      <charset val="1"/>
    </font>
    <font>
      <sz val="10"/>
      <name val="Arial"/>
      <family val="2"/>
      <charset val="163"/>
    </font>
    <font>
      <sz val="12"/>
      <name val="Times New Roman"/>
      <family val="1"/>
      <charset val="163"/>
    </font>
    <font>
      <b/>
      <sz val="12"/>
      <name val="VNTime"/>
      <family val="2"/>
      <charset val="1"/>
    </font>
    <font>
      <b/>
      <sz val="12"/>
      <name val="VNTime"/>
      <family val="2"/>
    </font>
    <font>
      <sz val="10"/>
      <name val="MS Serif"/>
      <family val="1"/>
      <charset val="1"/>
    </font>
    <font>
      <sz val="10"/>
      <name val="MS Serif"/>
      <family val="1"/>
    </font>
    <font>
      <sz val="10"/>
      <name val="Courier New"/>
      <family val="3"/>
      <charset val="1"/>
    </font>
    <font>
      <sz val="10"/>
      <name val="Courier"/>
      <family val="3"/>
    </font>
    <font>
      <sz val="11"/>
      <name val="VNcentury Gothic"/>
      <family val="2"/>
      <charset val="1"/>
    </font>
    <font>
      <sz val="11"/>
      <name val="VNcentury Gothic"/>
      <family val="2"/>
    </font>
    <font>
      <sz val="11"/>
      <name val="VNcentury Gothic"/>
    </font>
    <font>
      <b/>
      <sz val="15"/>
      <name val="VNcentury Gothic"/>
      <family val="2"/>
      <charset val="1"/>
    </font>
    <font>
      <b/>
      <sz val="15"/>
      <name val="VNcentury Gothic"/>
      <family val="2"/>
    </font>
    <font>
      <b/>
      <sz val="15"/>
      <name val="VNcentury Gothic"/>
    </font>
    <font>
      <sz val="12"/>
      <name val="SVNtimes new roman"/>
      <family val="2"/>
      <charset val="1"/>
    </font>
    <font>
      <sz val="12"/>
      <name val="SVNtimes new roman"/>
      <family val="2"/>
    </font>
    <font>
      <sz val="10"/>
      <name val="SVNtimes new roman"/>
      <family val="2"/>
      <charset val="1"/>
    </font>
    <font>
      <sz val="10"/>
      <name val="SVNtimes new roman"/>
      <family val="2"/>
    </font>
    <font>
      <b/>
      <sz val="12"/>
      <name val="VNTimeH"/>
      <family val="2"/>
      <charset val="1"/>
    </font>
    <font>
      <b/>
      <sz val="12"/>
      <name val="VNTimeH"/>
      <family val="2"/>
    </font>
    <font>
      <sz val="10"/>
      <name val="Arial CE"/>
      <charset val="238"/>
    </font>
    <font>
      <sz val="10"/>
      <name val="Arial CE"/>
      <family val="2"/>
      <charset val="238"/>
    </font>
    <font>
      <b/>
      <sz val="11"/>
      <color indexed="8"/>
      <name val=".VnTime"/>
      <family val="2"/>
    </font>
    <font>
      <sz val="10"/>
      <color indexed="16"/>
      <name val="MS Serif"/>
      <family val="1"/>
      <charset val="1"/>
    </font>
    <font>
      <sz val="10"/>
      <color indexed="16"/>
      <name val="MS Serif"/>
      <family val="1"/>
    </font>
    <font>
      <sz val="10"/>
      <name val="VNI-Helve-Condense"/>
    </font>
    <font>
      <i/>
      <sz val="11"/>
      <color indexed="23"/>
      <name val="Calibri"/>
      <family val="2"/>
    </font>
    <font>
      <i/>
      <sz val="12"/>
      <color indexed="23"/>
      <name val="Times New Roman"/>
      <family val="1"/>
    </font>
    <font>
      <i/>
      <sz val="11"/>
      <color indexed="23"/>
      <name val="Arial"/>
      <family val="2"/>
      <charset val="163"/>
    </font>
    <font>
      <sz val="8"/>
      <color indexed="24"/>
      <name val="Times New Roman"/>
      <family val="1"/>
      <charset val="1"/>
    </font>
    <font>
      <sz val="8"/>
      <color indexed="24"/>
      <name val="Times New Roman"/>
      <family val="1"/>
    </font>
    <font>
      <i/>
      <sz val="12"/>
      <color indexed="24"/>
      <name val="Times New Roman"/>
      <family val="1"/>
      <charset val="1"/>
    </font>
    <font>
      <i/>
      <sz val="12"/>
      <color indexed="24"/>
      <name val="Times New Roman"/>
      <family val="1"/>
    </font>
    <font>
      <sz val="12"/>
      <color indexed="24"/>
      <name val="Arial"/>
      <family val="2"/>
      <charset val="1"/>
    </font>
    <font>
      <sz val="12"/>
      <color indexed="24"/>
      <name val="Arial"/>
      <family val="2"/>
    </font>
    <font>
      <sz val="12"/>
      <color indexed="24"/>
      <name val="Times New Roman"/>
      <family val="1"/>
    </font>
    <font>
      <sz val="8"/>
      <color indexed="24"/>
      <name val="Arial"/>
      <family val="2"/>
      <charset val="1"/>
    </font>
    <font>
      <sz val="8"/>
      <color indexed="24"/>
      <name val="Arial"/>
      <family val="2"/>
    </font>
    <font>
      <i/>
      <sz val="12"/>
      <color indexed="24"/>
      <name val="Arial"/>
      <family val="2"/>
      <charset val="1"/>
    </font>
    <font>
      <i/>
      <sz val="12"/>
      <color indexed="24"/>
      <name val="Arial"/>
      <family val="2"/>
    </font>
    <font>
      <sz val="12"/>
      <name val="VNTime"/>
      <family val="2"/>
      <charset val="1"/>
    </font>
    <font>
      <sz val="12"/>
      <name val="VNTime"/>
      <family val="2"/>
    </font>
    <font>
      <sz val="11"/>
      <color indexed="17"/>
      <name val="Calibri"/>
      <family val="2"/>
    </font>
    <font>
      <sz val="12"/>
      <color indexed="17"/>
      <name val="Times New Roman"/>
      <family val="1"/>
    </font>
    <font>
      <sz val="11"/>
      <color indexed="17"/>
      <name val="Arial"/>
      <family val="2"/>
      <charset val="163"/>
    </font>
    <font>
      <sz val="8"/>
      <name val="Arial"/>
      <family val="2"/>
      <charset val="1"/>
    </font>
    <font>
      <b/>
      <sz val="11"/>
      <name val="Times New Roman"/>
      <family val="1"/>
      <charset val="1"/>
    </font>
    <font>
      <b/>
      <sz val="11"/>
      <name val="Times New Roman"/>
      <family val="1"/>
    </font>
    <font>
      <sz val="10"/>
      <name val=".VnArialH"/>
      <family val="2"/>
      <charset val="1"/>
    </font>
    <font>
      <sz val="10"/>
      <name val=".VnArialH"/>
      <family val="2"/>
    </font>
    <font>
      <b/>
      <sz val="12"/>
      <name val=".VnBook-AntiquaH"/>
      <family val="2"/>
    </font>
    <font>
      <b/>
      <sz val="12"/>
      <color indexed="9"/>
      <name val="Times New Roman"/>
      <family val="1"/>
      <charset val="1"/>
    </font>
    <font>
      <b/>
      <sz val="12"/>
      <color indexed="9"/>
      <name val="Tms Rmn"/>
    </font>
    <font>
      <b/>
      <sz val="12"/>
      <color indexed="9"/>
      <name val="Tms Rmn"/>
      <family val="1"/>
    </font>
    <font>
      <b/>
      <sz val="12"/>
      <name val="Arial"/>
      <family val="2"/>
      <charset val="1"/>
    </font>
    <font>
      <b/>
      <sz val="12"/>
      <name val="Helv"/>
    </font>
    <font>
      <b/>
      <sz val="12"/>
      <name val="Helv"/>
      <family val="2"/>
    </font>
    <font>
      <b/>
      <sz val="12"/>
      <name val="Tahoma"/>
      <family val="2"/>
    </font>
    <font>
      <b/>
      <sz val="15"/>
      <color indexed="56"/>
      <name val="Calibri"/>
      <family val="2"/>
    </font>
    <font>
      <b/>
      <sz val="15"/>
      <color indexed="56"/>
      <name val="Times New Roman"/>
      <family val="1"/>
    </font>
    <font>
      <b/>
      <sz val="18"/>
      <name val="Arial"/>
      <family val="2"/>
    </font>
    <font>
      <b/>
      <sz val="13"/>
      <color indexed="56"/>
      <name val="Calibri"/>
      <family val="2"/>
    </font>
    <font>
      <b/>
      <sz val="13"/>
      <color indexed="56"/>
      <name val="Times New Roman"/>
      <family val="1"/>
    </font>
    <font>
      <b/>
      <sz val="11"/>
      <color indexed="56"/>
      <name val="Calibri"/>
      <family val="2"/>
    </font>
    <font>
      <b/>
      <sz val="11"/>
      <color indexed="56"/>
      <name val="Times New Roman"/>
      <family val="1"/>
    </font>
    <font>
      <b/>
      <sz val="11"/>
      <color indexed="56"/>
      <name val="Arial"/>
      <family val="2"/>
      <charset val="163"/>
    </font>
    <font>
      <b/>
      <sz val="1"/>
      <color indexed="8"/>
      <name val="Courier New"/>
      <family val="3"/>
      <charset val="1"/>
    </font>
    <font>
      <b/>
      <sz val="8"/>
      <name val="MS Sans Serif"/>
      <family val="2"/>
      <charset val="1"/>
    </font>
    <font>
      <b/>
      <sz val="8"/>
      <name val="MS Sans Serif"/>
      <family val="2"/>
    </font>
    <font>
      <b/>
      <sz val="10"/>
      <name val=".VnTime"/>
      <family val="2"/>
      <charset val="1"/>
    </font>
    <font>
      <b/>
      <sz val="10"/>
      <name val=".VnTime"/>
      <family val="2"/>
    </font>
    <font>
      <b/>
      <sz val="14"/>
      <name val=".VnTimeH"/>
      <family val="2"/>
      <charset val="1"/>
    </font>
    <font>
      <b/>
      <sz val="14"/>
      <name val=".VnTimeH"/>
      <family val="2"/>
    </font>
    <font>
      <sz val="10"/>
      <name val="Times New Roman"/>
      <family val="1"/>
      <charset val="1"/>
    </font>
    <font>
      <sz val="10"/>
      <name val="Tahoma"/>
      <family val="2"/>
      <charset val="1"/>
    </font>
    <font>
      <sz val="10"/>
      <name val="Tahoma"/>
      <family val="2"/>
    </font>
    <font>
      <sz val="11"/>
      <color indexed="62"/>
      <name val="Calibri"/>
      <family val="2"/>
    </font>
    <font>
      <sz val="12"/>
      <color indexed="62"/>
      <name val="Times New Roman"/>
      <family val="1"/>
    </font>
    <font>
      <sz val="11"/>
      <color indexed="62"/>
      <name val="Arial"/>
      <family val="2"/>
      <charset val="163"/>
    </font>
    <font>
      <sz val="10"/>
      <name val="VNI-Helve"/>
    </font>
    <font>
      <u/>
      <sz val="10"/>
      <color indexed="12"/>
      <name val=".VnTime"/>
      <family val="2"/>
      <charset val="1"/>
    </font>
    <font>
      <u/>
      <sz val="10"/>
      <color indexed="12"/>
      <name val=".VnTime"/>
      <family val="2"/>
    </font>
    <font>
      <u/>
      <sz val="12"/>
      <color indexed="12"/>
      <name val=".VnTime"/>
      <family val="2"/>
      <charset val="1"/>
    </font>
    <font>
      <u/>
      <sz val="12"/>
      <color indexed="12"/>
      <name val=".VnTime"/>
      <family val="2"/>
    </font>
    <font>
      <u/>
      <sz val="12"/>
      <color indexed="12"/>
      <name val="Arial"/>
      <family val="2"/>
      <charset val="1"/>
    </font>
    <font>
      <u/>
      <sz val="12"/>
      <color indexed="12"/>
      <name val="Arial"/>
      <family val="2"/>
    </font>
    <font>
      <sz val="12"/>
      <name val="Arial"/>
      <family val="2"/>
    </font>
    <font>
      <sz val="13"/>
      <name val="Times New Roman"/>
      <family val="1"/>
    </font>
    <font>
      <sz val="11"/>
      <color indexed="52"/>
      <name val="Calibri"/>
      <family val="2"/>
    </font>
    <font>
      <sz val="12"/>
      <color indexed="52"/>
      <name val="Times New Roman"/>
      <family val="1"/>
    </font>
    <font>
      <sz val="11"/>
      <color indexed="52"/>
      <name val="Arial"/>
      <family val="2"/>
      <charset val="163"/>
    </font>
    <font>
      <i/>
      <sz val="10"/>
      <name val=".VnTime"/>
      <family val="2"/>
    </font>
    <font>
      <sz val="8"/>
      <name val="VNarial"/>
      <family val="2"/>
    </font>
    <font>
      <b/>
      <i/>
      <sz val="12"/>
      <name val=".VnAristote"/>
      <family val="2"/>
      <charset val="1"/>
    </font>
    <font>
      <b/>
      <i/>
      <sz val="12"/>
      <name val=".VnAristote"/>
      <family val="2"/>
    </font>
    <font>
      <b/>
      <sz val="11"/>
      <name val="Arial"/>
      <family val="2"/>
      <charset val="1"/>
    </font>
    <font>
      <b/>
      <sz val="11"/>
      <name val="Helv"/>
    </font>
    <font>
      <b/>
      <sz val="11"/>
      <name val="Helv"/>
      <family val="2"/>
    </font>
    <font>
      <sz val="10"/>
      <name val=".VnAvant"/>
      <family val="2"/>
    </font>
    <font>
      <sz val="11"/>
      <color indexed="60"/>
      <name val="Calibri"/>
      <family val="2"/>
    </font>
    <font>
      <sz val="12"/>
      <color indexed="60"/>
      <name val="Times New Roman"/>
      <family val="1"/>
    </font>
    <font>
      <sz val="11"/>
      <color indexed="60"/>
      <name val="Arial"/>
      <family val="2"/>
      <charset val="163"/>
    </font>
    <font>
      <sz val="7"/>
      <name val="Small Fonts"/>
      <family val="2"/>
      <charset val="1"/>
    </font>
    <font>
      <sz val="7"/>
      <name val="Small Fonts"/>
      <family val="2"/>
    </font>
    <font>
      <b/>
      <sz val="12"/>
      <name val="VN-NTime"/>
    </font>
    <font>
      <b/>
      <i/>
      <sz val="16"/>
      <name val="Helv"/>
    </font>
    <font>
      <sz val="12"/>
      <name val="바탕체"/>
      <family val="1"/>
      <charset val="129"/>
    </font>
    <font>
      <sz val="11"/>
      <color theme="1"/>
      <name val="Calibri"/>
      <family val="2"/>
      <charset val="163"/>
      <scheme val="minor"/>
    </font>
    <font>
      <sz val="9"/>
      <name val="Arial"/>
      <family val="2"/>
    </font>
    <font>
      <sz val="12"/>
      <color theme="1"/>
      <name val="Times New Roman"/>
      <family val="2"/>
      <charset val="163"/>
    </font>
    <font>
      <sz val="11"/>
      <color indexed="8"/>
      <name val="Helvetica Neue"/>
    </font>
    <font>
      <sz val="10"/>
      <color rgb="FF000000"/>
      <name val="Arial"/>
      <family val="2"/>
    </font>
    <font>
      <sz val="12"/>
      <name val=".VnArial"/>
      <family val="2"/>
    </font>
    <font>
      <sz val="11"/>
      <name val="VNI-Aptima"/>
    </font>
    <font>
      <b/>
      <sz val="11"/>
      <name val="Arial"/>
      <family val="2"/>
    </font>
    <font>
      <b/>
      <sz val="11"/>
      <color indexed="63"/>
      <name val="Calibri"/>
      <family val="2"/>
    </font>
    <font>
      <b/>
      <sz val="12"/>
      <color indexed="63"/>
      <name val="Times New Roman"/>
      <family val="1"/>
    </font>
    <font>
      <b/>
      <sz val="11"/>
      <color indexed="63"/>
      <name val="Arial"/>
      <family val="2"/>
      <charset val="163"/>
    </font>
    <font>
      <sz val="14"/>
      <name val=".VnArial Narrow"/>
      <family val="2"/>
    </font>
    <font>
      <sz val="12"/>
      <color indexed="8"/>
      <name val="Times New Roman"/>
      <family val="1"/>
      <charset val="1"/>
    </font>
    <font>
      <sz val="10"/>
      <name val="Tms Rmn"/>
      <family val="1"/>
    </font>
    <font>
      <b/>
      <sz val="10"/>
      <name val="MS Sans Serif"/>
      <family val="2"/>
      <charset val="1"/>
    </font>
    <font>
      <b/>
      <sz val="10"/>
      <name val="MS Sans Serif"/>
      <family val="2"/>
    </font>
    <font>
      <sz val="8"/>
      <name val="Wingdings"/>
      <charset val="2"/>
    </font>
    <font>
      <sz val="8"/>
      <name val="Helv"/>
    </font>
    <font>
      <sz val="8"/>
      <name val="Helv"/>
      <family val="2"/>
    </font>
    <font>
      <b/>
      <sz val="12"/>
      <color indexed="8"/>
      <name val="Arial"/>
      <family val="2"/>
      <charset val="1"/>
    </font>
    <font>
      <b/>
      <sz val="12"/>
      <color indexed="8"/>
      <name val="Arial"/>
      <family val="2"/>
    </font>
    <font>
      <b/>
      <i/>
      <sz val="12"/>
      <color indexed="8"/>
      <name val="Arial"/>
      <family val="2"/>
      <charset val="1"/>
    </font>
    <font>
      <b/>
      <i/>
      <sz val="12"/>
      <color indexed="8"/>
      <name val="Arial"/>
      <family val="2"/>
    </font>
    <font>
      <sz val="12"/>
      <color indexed="8"/>
      <name val="Arial"/>
      <family val="2"/>
      <charset val="1"/>
    </font>
    <font>
      <sz val="12"/>
      <color indexed="8"/>
      <name val="Arial"/>
      <family val="2"/>
    </font>
    <font>
      <i/>
      <sz val="12"/>
      <color indexed="8"/>
      <name val="Arial"/>
      <family val="2"/>
      <charset val="1"/>
    </font>
    <font>
      <i/>
      <sz val="12"/>
      <color indexed="8"/>
      <name val="Arial"/>
      <family val="2"/>
    </font>
    <font>
      <sz val="19"/>
      <color indexed="48"/>
      <name val="Arial"/>
      <family val="2"/>
      <charset val="1"/>
    </font>
    <font>
      <sz val="19"/>
      <color indexed="48"/>
      <name val="Arial"/>
      <family val="2"/>
    </font>
    <font>
      <sz val="12"/>
      <color indexed="14"/>
      <name val="Arial"/>
      <family val="2"/>
      <charset val="1"/>
    </font>
    <font>
      <sz val="12"/>
      <color indexed="14"/>
      <name val="Arial"/>
      <family val="2"/>
    </font>
    <font>
      <sz val="11"/>
      <name val="3C_Times_T"/>
    </font>
    <font>
      <b/>
      <sz val="18"/>
      <color indexed="62"/>
      <name val="Cambria"/>
      <family val="2"/>
    </font>
    <font>
      <u/>
      <sz val="10.199999999999999"/>
      <color indexed="12"/>
      <name val=".VnTime"/>
      <family val="2"/>
      <charset val="1"/>
    </font>
    <font>
      <b/>
      <sz val="12"/>
      <name val="宋体"/>
      <charset val="134"/>
    </font>
    <font>
      <sz val="8"/>
      <name val="MS Sans Serif"/>
      <family val="2"/>
      <charset val="1"/>
    </font>
    <font>
      <sz val="8"/>
      <name val="MS Sans Serif"/>
      <family val="2"/>
    </font>
    <font>
      <b/>
      <sz val="10.5"/>
      <name val=".VnAvantH"/>
      <family val="2"/>
      <charset val="1"/>
    </font>
    <font>
      <b/>
      <sz val="10.5"/>
      <name val=".VnAvantH"/>
      <family val="2"/>
    </font>
    <font>
      <sz val="10"/>
      <name val="VNbook-Antiqua"/>
      <charset val="1"/>
    </font>
    <font>
      <sz val="10"/>
      <name val="VNbook-Antiqua"/>
      <family val="2"/>
    </font>
    <font>
      <sz val="10"/>
      <name val="VNbook-Antiqua"/>
    </font>
    <font>
      <sz val="11"/>
      <color indexed="18"/>
      <name val="VNI-Times"/>
    </font>
    <font>
      <b/>
      <sz val="10"/>
      <name val="Tahoma"/>
      <family val="2"/>
      <charset val="1"/>
    </font>
    <font>
      <b/>
      <sz val="10"/>
      <name val="Tahoma"/>
      <family val="2"/>
    </font>
    <font>
      <b/>
      <sz val="8"/>
      <color indexed="8"/>
      <name val="Arial"/>
      <family val="2"/>
      <charset val="1"/>
    </font>
    <font>
      <b/>
      <sz val="8"/>
      <color indexed="8"/>
      <name val="Helv"/>
    </font>
    <font>
      <b/>
      <sz val="8"/>
      <color indexed="8"/>
      <name val="Helv"/>
      <family val="2"/>
    </font>
    <font>
      <sz val="10"/>
      <name val="Symbol"/>
      <family val="1"/>
      <charset val="2"/>
    </font>
    <font>
      <sz val="13"/>
      <name val=".VnArial"/>
      <family val="2"/>
      <charset val="1"/>
    </font>
    <font>
      <sz val="13"/>
      <name val=".VnArial"/>
      <family val="2"/>
    </font>
    <font>
      <sz val="10"/>
      <name val="VNI-Times"/>
      <family val="2"/>
    </font>
    <font>
      <b/>
      <sz val="10"/>
      <name val="VNI-Univer"/>
    </font>
    <font>
      <sz val="10"/>
      <name val=".VnBook-Antiqua"/>
      <family val="2"/>
    </font>
    <font>
      <b/>
      <sz val="12"/>
      <name val="VNI-Cooper"/>
    </font>
    <font>
      <b/>
      <sz val="12"/>
      <name val="VNI-Times"/>
    </font>
    <font>
      <sz val="12"/>
      <name val="VNTime"/>
    </font>
    <font>
      <sz val="11"/>
      <name val=".VnAvant"/>
      <family val="2"/>
    </font>
    <font>
      <b/>
      <sz val="13"/>
      <color indexed="8"/>
      <name val=".VnTimeH"/>
      <family val="2"/>
    </font>
    <font>
      <sz val="14"/>
      <name val=".Vn3DH"/>
      <family val="2"/>
    </font>
    <font>
      <b/>
      <sz val="12"/>
      <name val=".VnTime"/>
      <family val="2"/>
    </font>
    <font>
      <b/>
      <u val="double"/>
      <sz val="12"/>
      <color indexed="12"/>
      <name val=".VnBahamasB"/>
      <family val="2"/>
    </font>
    <font>
      <sz val="10"/>
      <name val=".VnArial Narrow"/>
      <family val="2"/>
    </font>
    <font>
      <sz val="9.5"/>
      <name val=".VnBlackH"/>
      <family val="2"/>
    </font>
    <font>
      <b/>
      <sz val="10"/>
      <name val=".VnBahamasBH"/>
      <family val="2"/>
    </font>
    <font>
      <b/>
      <sz val="11"/>
      <name val=".VnArialH"/>
      <family val="2"/>
    </font>
    <font>
      <b/>
      <sz val="18"/>
      <color indexed="56"/>
      <name val="Cambria"/>
      <family val="2"/>
    </font>
    <font>
      <b/>
      <sz val="18"/>
      <color indexed="56"/>
      <name val="Times New Roman"/>
      <family val="2"/>
      <charset val="163"/>
    </font>
    <font>
      <sz val="8"/>
      <name val="VNI-Helve"/>
    </font>
    <font>
      <b/>
      <sz val="10"/>
      <name val=".VnTimeH"/>
      <family val="2"/>
    </font>
    <font>
      <b/>
      <sz val="11"/>
      <name val=".VnTimeH"/>
      <family val="2"/>
    </font>
    <font>
      <b/>
      <sz val="10"/>
      <name val=".VnArialH"/>
      <family val="2"/>
    </font>
    <font>
      <b/>
      <sz val="11"/>
      <color indexed="8"/>
      <name val="Calibri"/>
      <family val="2"/>
    </font>
    <font>
      <sz val="10"/>
      <name val="VNtimes new roman"/>
      <family val="2"/>
    </font>
    <font>
      <b/>
      <sz val="8"/>
      <name val="VN Helvetica"/>
    </font>
    <font>
      <b/>
      <sz val="10"/>
      <name val="VN AvantGBook"/>
    </font>
    <font>
      <b/>
      <sz val="16"/>
      <name val=".VnTime"/>
      <family val="2"/>
    </font>
    <font>
      <sz val="9"/>
      <name val=".VnTime"/>
      <family val="2"/>
    </font>
    <font>
      <sz val="11"/>
      <color indexed="10"/>
      <name val="Calibri"/>
      <family val="2"/>
    </font>
    <font>
      <sz val="11"/>
      <color indexed="10"/>
      <name val="Arial"/>
      <family val="2"/>
      <charset val="163"/>
    </font>
    <font>
      <sz val="10"/>
      <name val="Geneva"/>
      <family val="2"/>
    </font>
    <font>
      <b/>
      <i/>
      <sz val="12"/>
      <name val=".VnTime"/>
      <family val="2"/>
    </font>
    <font>
      <sz val="14"/>
      <name val=".VnArial"/>
      <family val="2"/>
    </font>
    <font>
      <sz val="22"/>
      <name val="ＭＳ 明朝"/>
      <family val="1"/>
      <charset val="128"/>
    </font>
    <font>
      <sz val="10"/>
      <name val="명조"/>
      <family val="3"/>
      <charset val="129"/>
    </font>
    <font>
      <u/>
      <sz val="9"/>
      <color indexed="36"/>
      <name val="新細明體"/>
      <family val="1"/>
      <charset val="136"/>
    </font>
    <font>
      <u/>
      <sz val="9"/>
      <color indexed="12"/>
      <name val="新細明體"/>
      <family val="1"/>
      <charset val="136"/>
    </font>
    <font>
      <u/>
      <sz val="12"/>
      <color indexed="12"/>
      <name val="新細明體"/>
      <family val="1"/>
      <charset val="136"/>
    </font>
    <font>
      <u/>
      <sz val="12"/>
      <color indexed="36"/>
      <name val="新細明體"/>
      <family val="1"/>
      <charset val="136"/>
    </font>
    <font>
      <sz val="10"/>
      <color rgb="FFFF0000"/>
      <name val="Times New Roman"/>
      <family val="1"/>
    </font>
    <font>
      <b/>
      <sz val="12"/>
      <color rgb="FFFF0000"/>
      <name val="Times New Roman"/>
      <family val="1"/>
    </font>
    <font>
      <sz val="14"/>
      <color rgb="FFFF0000"/>
      <name val="Times New Roman"/>
      <family val="1"/>
    </font>
    <font>
      <b/>
      <sz val="14"/>
      <color rgb="FFFF0000"/>
      <name val="Times New Roman"/>
      <family val="1"/>
    </font>
    <font>
      <sz val="12"/>
      <color rgb="FFFF0000"/>
      <name val="Times New Roman"/>
      <family val="1"/>
    </font>
    <font>
      <b/>
      <i/>
      <sz val="12"/>
      <color rgb="FFFF0000"/>
      <name val="Times New Roman"/>
      <family val="1"/>
    </font>
    <font>
      <b/>
      <i/>
      <sz val="10"/>
      <color rgb="FFFF0000"/>
      <name val="Times New Roman"/>
      <family val="1"/>
    </font>
    <font>
      <b/>
      <i/>
      <sz val="14"/>
      <color rgb="FFFF0000"/>
      <name val="Times New Roman"/>
      <family val="1"/>
    </font>
    <font>
      <i/>
      <sz val="10"/>
      <name val="Times New Roman"/>
      <family val="1"/>
    </font>
    <font>
      <sz val="11"/>
      <name val="Times New Roman"/>
      <family val="1"/>
    </font>
    <font>
      <b/>
      <i/>
      <sz val="10"/>
      <name val="Times New Roman"/>
      <family val="1"/>
    </font>
    <font>
      <b/>
      <i/>
      <sz val="11"/>
      <name val="Times New Roman"/>
      <family val="1"/>
    </font>
    <font>
      <i/>
      <sz val="14"/>
      <name val="Times New Roman"/>
      <family val="1"/>
    </font>
    <font>
      <sz val="9"/>
      <name val="Times New Roman"/>
      <family val="1"/>
    </font>
    <font>
      <sz val="10"/>
      <color rgb="FF0000FF"/>
      <name val="Times New Roman"/>
      <family val="1"/>
    </font>
    <font>
      <sz val="8"/>
      <color rgb="FF0000FF"/>
      <name val="Times New Roman"/>
      <family val="1"/>
    </font>
    <font>
      <b/>
      <sz val="10"/>
      <color rgb="FF0000FF"/>
      <name val="Times New Roman"/>
      <family val="1"/>
    </font>
    <font>
      <b/>
      <sz val="9"/>
      <color indexed="81"/>
      <name val="Tahoma"/>
      <family val="2"/>
    </font>
    <font>
      <sz val="9"/>
      <color indexed="81"/>
      <name val="Tahoma"/>
      <family val="2"/>
    </font>
    <font>
      <b/>
      <sz val="8"/>
      <color rgb="FF0000FF"/>
      <name val="Times New Roman"/>
      <family val="1"/>
    </font>
    <font>
      <sz val="11"/>
      <color indexed="8"/>
      <name val="Calibri"/>
      <family val="2"/>
      <charset val="163"/>
    </font>
    <font>
      <b/>
      <i/>
      <sz val="10"/>
      <color rgb="FF0000FF"/>
      <name val="Times New Roman"/>
      <family val="1"/>
    </font>
    <font>
      <b/>
      <sz val="10"/>
      <name val="Times New Roman"/>
      <family val="1"/>
      <charset val="163"/>
    </font>
    <font>
      <sz val="10"/>
      <name val="Times New Roman"/>
      <family val="1"/>
      <charset val="163"/>
    </font>
    <font>
      <b/>
      <sz val="9"/>
      <name val="Times New Roman"/>
      <family val="1"/>
    </font>
    <font>
      <b/>
      <i/>
      <sz val="14"/>
      <name val="Times New Roman"/>
      <family val="1"/>
    </font>
    <font>
      <b/>
      <i/>
      <sz val="12"/>
      <name val="Times New Roman"/>
      <family val="1"/>
    </font>
    <font>
      <sz val="12"/>
      <color rgb="FF0000FF"/>
      <name val="Times New Roman"/>
      <family val="1"/>
    </font>
    <font>
      <i/>
      <sz val="11"/>
      <name val="Times New Roman"/>
      <family val="1"/>
    </font>
    <font>
      <b/>
      <sz val="11"/>
      <color rgb="FFFF0000"/>
      <name val="Times New Roman"/>
      <family val="1"/>
    </font>
    <font>
      <sz val="11"/>
      <color rgb="FFFF0000"/>
      <name val="Times New Roman"/>
      <family val="1"/>
    </font>
    <font>
      <sz val="11"/>
      <color rgb="FF0000FF"/>
      <name val="Times New Roman"/>
      <family val="1"/>
    </font>
    <font>
      <b/>
      <i/>
      <sz val="11"/>
      <color rgb="FFFF0000"/>
      <name val="Times New Roman"/>
      <family val="1"/>
    </font>
    <font>
      <b/>
      <sz val="11"/>
      <color rgb="FF0000FF"/>
      <name val="Times New Roman"/>
      <family val="1"/>
    </font>
    <font>
      <b/>
      <i/>
      <sz val="11"/>
      <color rgb="FF0000FF"/>
      <name val="Times New Roman"/>
      <family val="1"/>
    </font>
    <font>
      <sz val="12"/>
      <color rgb="FF0070C0"/>
      <name val="Times New Roman"/>
      <family val="1"/>
    </font>
    <font>
      <sz val="10"/>
      <color rgb="FF0070C0"/>
      <name val="Times New Roman"/>
      <family val="1"/>
    </font>
    <font>
      <sz val="11"/>
      <color rgb="FF0070C0"/>
      <name val="Times New Roman"/>
      <family val="1"/>
    </font>
    <font>
      <sz val="8"/>
      <color rgb="FF0070C0"/>
      <name val="Times New Roman"/>
      <family val="1"/>
    </font>
    <font>
      <b/>
      <sz val="14"/>
      <color rgb="FF0070C0"/>
      <name val="Times New Roman"/>
      <family val="1"/>
    </font>
    <font>
      <sz val="14"/>
      <color rgb="FF0070C0"/>
      <name val="Times New Roman"/>
      <family val="1"/>
    </font>
    <font>
      <b/>
      <sz val="8"/>
      <color rgb="FF0070C0"/>
      <name val="Times New Roman"/>
      <family val="1"/>
    </font>
    <font>
      <sz val="11"/>
      <color rgb="FF0070C0"/>
      <name val="Calibri"/>
      <family val="2"/>
      <scheme val="minor"/>
    </font>
    <font>
      <sz val="10"/>
      <color rgb="FF0070C0"/>
      <name val="Arial"/>
      <family val="2"/>
    </font>
    <font>
      <b/>
      <i/>
      <sz val="12"/>
      <color rgb="FF0070C0"/>
      <name val="Times New Roman"/>
      <family val="1"/>
    </font>
    <font>
      <sz val="12"/>
      <color rgb="FF0070C0"/>
      <name val="Times New Roman"/>
      <family val="1"/>
      <charset val="163"/>
    </font>
    <font>
      <b/>
      <i/>
      <sz val="10"/>
      <color rgb="FF0070C0"/>
      <name val="Times New Roman"/>
      <family val="1"/>
      <charset val="163"/>
    </font>
    <font>
      <b/>
      <i/>
      <sz val="11"/>
      <color rgb="FF0070C0"/>
      <name val="Times New Roman"/>
      <family val="1"/>
    </font>
    <font>
      <b/>
      <i/>
      <sz val="10"/>
      <color rgb="FF0070C0"/>
      <name val="Times New Roman"/>
      <family val="1"/>
    </font>
    <font>
      <sz val="10"/>
      <color rgb="FF0070C0"/>
      <name val="Times New Roman"/>
      <family val="1"/>
      <charset val="163"/>
    </font>
    <font>
      <sz val="9"/>
      <color rgb="FF0070C0"/>
      <name val="Times New Roman"/>
      <family val="1"/>
    </font>
    <font>
      <b/>
      <sz val="11"/>
      <color rgb="FF0070C0"/>
      <name val="Times New Roman"/>
      <family val="1"/>
    </font>
    <font>
      <b/>
      <sz val="9"/>
      <color rgb="FF0070C0"/>
      <name val="Times New Roman"/>
      <family val="1"/>
    </font>
    <font>
      <b/>
      <i/>
      <sz val="9"/>
      <color rgb="FF0070C0"/>
      <name val="Times New Roman"/>
      <family val="1"/>
    </font>
    <font>
      <b/>
      <sz val="12"/>
      <color rgb="FF0070C0"/>
      <name val="Times New Roman"/>
      <family val="1"/>
    </font>
    <font>
      <b/>
      <sz val="10"/>
      <color rgb="FF0070C0"/>
      <name val="Times New Roman"/>
      <family val="1"/>
    </font>
    <font>
      <i/>
      <sz val="11"/>
      <color rgb="FF0070C0"/>
      <name val="Times New Roman"/>
      <family val="1"/>
    </font>
    <font>
      <i/>
      <sz val="10"/>
      <color rgb="FF0070C0"/>
      <name val="Times New Roman"/>
      <family val="1"/>
    </font>
    <font>
      <i/>
      <sz val="14"/>
      <color rgb="FF0070C0"/>
      <name val="Times New Roman"/>
      <family val="1"/>
    </font>
    <font>
      <sz val="12"/>
      <color rgb="FF7030A0"/>
      <name val="Times New Roman"/>
      <family val="1"/>
    </font>
    <font>
      <sz val="10"/>
      <color rgb="FF7030A0"/>
      <name val="Times New Roman"/>
      <family val="1"/>
    </font>
    <font>
      <sz val="11"/>
      <color rgb="FF7030A0"/>
      <name val="Times New Roman"/>
      <family val="1"/>
    </font>
    <font>
      <sz val="8"/>
      <color rgb="FF7030A0"/>
      <name val="Times New Roman"/>
      <family val="1"/>
    </font>
    <font>
      <sz val="14"/>
      <color rgb="FF7030A0"/>
      <name val="Times New Roman"/>
      <family val="1"/>
    </font>
    <font>
      <b/>
      <sz val="14"/>
      <color rgb="FF7030A0"/>
      <name val="Times New Roman"/>
      <family val="1"/>
    </font>
    <font>
      <b/>
      <i/>
      <sz val="14"/>
      <color rgb="FF7030A0"/>
      <name val="Times New Roman"/>
      <family val="1"/>
    </font>
    <font>
      <sz val="11"/>
      <color rgb="FF7030A0"/>
      <name val="Calibri"/>
      <family val="2"/>
      <scheme val="minor"/>
    </font>
    <font>
      <b/>
      <sz val="11"/>
      <color rgb="FF7030A0"/>
      <name val="Times New Roman"/>
      <family val="1"/>
    </font>
    <font>
      <b/>
      <sz val="10"/>
      <color rgb="FF7030A0"/>
      <name val="Times New Roman"/>
      <family val="1"/>
    </font>
    <font>
      <sz val="10"/>
      <color rgb="FF7030A0"/>
      <name val="Times New Roman"/>
      <family val="1"/>
      <charset val="163"/>
    </font>
    <font>
      <b/>
      <i/>
      <sz val="11"/>
      <color rgb="FF7030A0"/>
      <name val="Times New Roman"/>
      <family val="1"/>
    </font>
    <font>
      <b/>
      <i/>
      <sz val="9"/>
      <color rgb="FF7030A0"/>
      <name val="Times New Roman"/>
      <family val="1"/>
    </font>
    <font>
      <sz val="9"/>
      <color rgb="FF7030A0"/>
      <name val="Times New Roman"/>
      <family val="1"/>
    </font>
    <font>
      <b/>
      <sz val="12"/>
      <color rgb="FF7030A0"/>
      <name val="Times New Roman"/>
      <family val="1"/>
    </font>
    <font>
      <b/>
      <sz val="9"/>
      <color rgb="FF7030A0"/>
      <name val="Times New Roman"/>
      <family val="1"/>
    </font>
    <font>
      <b/>
      <sz val="8"/>
      <color rgb="FF7030A0"/>
      <name val="Times New Roman"/>
      <family val="1"/>
    </font>
    <font>
      <b/>
      <sz val="10"/>
      <color rgb="FF7030A0"/>
      <name val="Times New Roman"/>
      <family val="1"/>
      <charset val="163"/>
    </font>
    <font>
      <b/>
      <i/>
      <sz val="12"/>
      <color rgb="FF7030A0"/>
      <name val="Times New Roman"/>
      <family val="1"/>
    </font>
    <font>
      <sz val="12"/>
      <color rgb="FF7030A0"/>
      <name val="Arial"/>
      <family val="2"/>
    </font>
    <font>
      <sz val="14"/>
      <color rgb="FF0000FF"/>
      <name val="Times New Roman"/>
      <family val="1"/>
    </font>
    <font>
      <b/>
      <i/>
      <sz val="14"/>
      <color rgb="FF0000FF"/>
      <name val="Times New Roman"/>
      <family val="1"/>
    </font>
    <font>
      <b/>
      <i/>
      <sz val="8"/>
      <color rgb="FF0000FF"/>
      <name val="Times New Roman"/>
      <family val="1"/>
    </font>
    <font>
      <b/>
      <sz val="12"/>
      <color rgb="FF0000FF"/>
      <name val="Times New Roman"/>
      <family val="1"/>
    </font>
    <font>
      <sz val="10"/>
      <color rgb="FF0000FF"/>
      <name val="Times New Roman"/>
      <family val="1"/>
      <charset val="163"/>
    </font>
    <font>
      <b/>
      <sz val="9"/>
      <color rgb="FF0000FF"/>
      <name val="Times New Roman"/>
      <family val="1"/>
    </font>
    <font>
      <sz val="9"/>
      <color rgb="FF0000FF"/>
      <name val="Times New Roman"/>
      <family val="1"/>
    </font>
    <font>
      <b/>
      <sz val="14"/>
      <color rgb="FF0000FF"/>
      <name val="Times New Roman"/>
      <family val="1"/>
    </font>
    <font>
      <sz val="10"/>
      <color rgb="FF0000FF"/>
      <name val="Arial"/>
      <family val="2"/>
    </font>
    <font>
      <i/>
      <sz val="9"/>
      <name val="Times New Roman"/>
      <family val="1"/>
    </font>
    <font>
      <b/>
      <i/>
      <sz val="12"/>
      <color theme="1"/>
      <name val="Times New Roman"/>
      <family val="1"/>
    </font>
    <font>
      <b/>
      <i/>
      <sz val="9"/>
      <color theme="1"/>
      <name val="Times New Roman"/>
      <family val="1"/>
    </font>
    <font>
      <b/>
      <i/>
      <sz val="11"/>
      <color theme="1"/>
      <name val="Times New Roman"/>
      <family val="1"/>
    </font>
    <font>
      <b/>
      <i/>
      <sz val="10"/>
      <color theme="1"/>
      <name val="Times New Roman"/>
      <family val="1"/>
    </font>
    <font>
      <b/>
      <i/>
      <sz val="14"/>
      <color theme="1"/>
      <name val="Times New Roman"/>
      <family val="1"/>
    </font>
    <font>
      <sz val="12"/>
      <color theme="1"/>
      <name val="Times New Roman"/>
      <family val="1"/>
    </font>
    <font>
      <b/>
      <sz val="12"/>
      <color theme="1"/>
      <name val="Times New Roman"/>
      <family val="1"/>
    </font>
    <font>
      <sz val="9"/>
      <color theme="1"/>
      <name val="Times New Roman"/>
      <family val="1"/>
    </font>
    <font>
      <b/>
      <sz val="11"/>
      <color theme="1"/>
      <name val="Times New Roman"/>
      <family val="1"/>
    </font>
    <font>
      <sz val="11"/>
      <color theme="1"/>
      <name val="Times New Roman"/>
      <family val="1"/>
    </font>
    <font>
      <sz val="10"/>
      <color theme="1"/>
      <name val="Times New Roman"/>
      <family val="1"/>
    </font>
    <font>
      <sz val="14"/>
      <color theme="1"/>
      <name val="Times New Roman"/>
      <family val="1"/>
    </font>
    <font>
      <b/>
      <sz val="9"/>
      <color theme="1"/>
      <name val="Times New Roman"/>
      <family val="1"/>
    </font>
    <font>
      <b/>
      <sz val="10"/>
      <color theme="1"/>
      <name val="Times New Roman"/>
      <family val="1"/>
    </font>
    <font>
      <b/>
      <sz val="14"/>
      <color theme="1"/>
      <name val="Times New Roman"/>
      <family val="1"/>
    </font>
    <font>
      <i/>
      <sz val="11"/>
      <color theme="1"/>
      <name val="Times New Roman"/>
      <family val="1"/>
    </font>
    <font>
      <b/>
      <sz val="22"/>
      <name val="Times New Roman"/>
      <family val="1"/>
    </font>
    <font>
      <i/>
      <sz val="22"/>
      <name val="Times New Roman"/>
      <family val="1"/>
    </font>
    <font>
      <sz val="14"/>
      <color indexed="9"/>
      <name val="Times New Roman"/>
      <family val="1"/>
    </font>
    <font>
      <sz val="14"/>
      <color indexed="8"/>
      <name val="Calibri"/>
      <family val="2"/>
    </font>
    <font>
      <vertAlign val="superscript"/>
      <sz val="14"/>
      <name val="Times New Roman"/>
      <family val="1"/>
    </font>
    <font>
      <sz val="11"/>
      <color rgb="FF000000"/>
      <name val="Calibri"/>
      <family val="2"/>
      <scheme val="minor"/>
    </font>
    <font>
      <b/>
      <i/>
      <sz val="14"/>
      <color rgb="FF0070C0"/>
      <name val="Times New Roman"/>
      <family val="1"/>
    </font>
    <font>
      <b/>
      <sz val="10"/>
      <color rgb="FFFF0000"/>
      <name val="Arial"/>
      <family val="2"/>
    </font>
    <font>
      <b/>
      <sz val="11"/>
      <color rgb="FFFF0000"/>
      <name val="Calibri"/>
      <family val="2"/>
      <scheme val="minor"/>
    </font>
    <font>
      <b/>
      <i/>
      <sz val="9"/>
      <color rgb="FFFF0000"/>
      <name val="Times New Roman"/>
      <family val="1"/>
    </font>
    <font>
      <b/>
      <sz val="9"/>
      <color rgb="FFFF0000"/>
      <name val="Times New Roman"/>
      <family val="1"/>
    </font>
    <font>
      <b/>
      <i/>
      <sz val="9"/>
      <name val="Times New Roman"/>
      <family val="1"/>
    </font>
    <font>
      <b/>
      <i/>
      <sz val="8"/>
      <name val="Times New Roman"/>
      <family val="1"/>
    </font>
    <font>
      <sz val="11"/>
      <name val="Calibri"/>
      <family val="2"/>
      <scheme val="minor"/>
    </font>
    <font>
      <b/>
      <sz val="11"/>
      <name val="Calibri"/>
      <family val="2"/>
      <scheme val="minor"/>
    </font>
    <font>
      <b/>
      <sz val="8"/>
      <name val="Times New Roman"/>
      <family val="1"/>
    </font>
    <font>
      <sz val="9"/>
      <color rgb="FFFF0000"/>
      <name val="Times New Roman"/>
      <family val="1"/>
    </font>
    <font>
      <sz val="8"/>
      <color rgb="FFFF0000"/>
      <name val="Times New Roman"/>
      <family val="1"/>
    </font>
    <font>
      <i/>
      <sz val="8"/>
      <color rgb="FFFF0000"/>
      <name val="Times New Roman"/>
      <family val="1"/>
    </font>
    <font>
      <b/>
      <sz val="8"/>
      <color rgb="FFFF0000"/>
      <name val="Times New Roman"/>
      <family val="1"/>
    </font>
    <font>
      <i/>
      <sz val="10"/>
      <color rgb="FFFF0000"/>
      <name val="Times New Roman"/>
      <family val="1"/>
    </font>
    <font>
      <b/>
      <sz val="11"/>
      <color rgb="FF0070C0"/>
      <name val="Calibri"/>
      <family val="2"/>
      <scheme val="minor"/>
    </font>
    <font>
      <sz val="10"/>
      <color rgb="FFFF0000"/>
      <name val="Arial"/>
      <family val="2"/>
    </font>
    <font>
      <sz val="11"/>
      <color rgb="FFFF0000"/>
      <name val="Calibri"/>
      <family val="2"/>
      <scheme val="minor"/>
    </font>
    <font>
      <i/>
      <sz val="14"/>
      <color rgb="FFFF0000"/>
      <name val="Times New Roman"/>
      <family val="1"/>
    </font>
    <font>
      <sz val="12"/>
      <color rgb="FFC00000"/>
      <name val="Times New Roman"/>
      <family val="1"/>
    </font>
    <font>
      <sz val="10"/>
      <color rgb="FFC00000"/>
      <name val="Times New Roman"/>
      <family val="1"/>
    </font>
    <font>
      <sz val="11"/>
      <color rgb="FFC00000"/>
      <name val="Times New Roman"/>
      <family val="1"/>
    </font>
    <font>
      <sz val="14"/>
      <color rgb="FFC00000"/>
      <name val="Times New Roman"/>
      <family val="1"/>
    </font>
    <font>
      <i/>
      <sz val="9"/>
      <color theme="1"/>
      <name val="Times New Roman"/>
      <family val="1"/>
    </font>
  </fonts>
  <fills count="87">
    <fill>
      <patternFill patternType="none"/>
    </fill>
    <fill>
      <patternFill patternType="gray125"/>
    </fill>
    <fill>
      <patternFill patternType="solid">
        <fgColor indexed="22"/>
        <bgColor indexed="64"/>
      </patternFill>
    </fill>
    <fill>
      <patternFill patternType="solid">
        <fgColor indexed="22"/>
        <bgColor indexed="31"/>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42"/>
        <bgColor indexed="27"/>
      </patternFill>
    </fill>
    <fill>
      <patternFill patternType="solid">
        <fgColor indexed="42"/>
        <bgColor indexed="64"/>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indexed="27"/>
        <bgColor indexed="41"/>
      </patternFill>
    </fill>
    <fill>
      <patternFill patternType="solid">
        <fgColor indexed="41"/>
        <bgColor indexed="64"/>
      </patternFill>
    </fill>
    <fill>
      <patternFill patternType="solid">
        <fgColor indexed="9"/>
        <bgColor indexed="26"/>
      </patternFill>
    </fill>
    <fill>
      <patternFill patternType="solid">
        <fgColor indexed="65"/>
        <bgColor indexed="64"/>
      </patternFill>
    </fill>
    <fill>
      <patternFill patternType="solid">
        <fgColor indexed="26"/>
        <bgColor indexed="64"/>
      </patternFill>
    </fill>
    <fill>
      <patternFill patternType="solid">
        <fgColor indexed="40"/>
        <bgColor indexed="49"/>
      </patternFill>
    </fill>
    <fill>
      <patternFill patternType="solid">
        <fgColor indexed="40"/>
        <bgColor indexed="64"/>
      </patternFill>
    </fill>
    <fill>
      <patternFill patternType="solid">
        <fgColor indexed="26"/>
        <bgColor indexed="9"/>
      </patternFill>
    </fill>
    <fill>
      <patternFill patternType="solid">
        <fgColor indexed="15"/>
        <bgColor indexed="35"/>
      </patternFill>
    </fill>
    <fill>
      <patternFill patternType="solid">
        <fgColor indexed="15"/>
      </patternFill>
    </fill>
    <fill>
      <patternFill patternType="solid">
        <fgColor indexed="12"/>
        <bgColor indexed="39"/>
      </patternFill>
    </fill>
    <fill>
      <patternFill patternType="solid">
        <fgColor indexed="12"/>
      </patternFill>
    </fill>
    <fill>
      <patternFill patternType="solid">
        <fgColor indexed="43"/>
      </patternFill>
    </fill>
    <fill>
      <patternFill patternType="solid">
        <fgColor indexed="26"/>
      </patternFill>
    </fill>
    <fill>
      <patternFill patternType="solid">
        <fgColor indexed="23"/>
        <bgColor indexed="54"/>
      </patternFill>
    </fill>
    <fill>
      <patternFill patternType="darkVertical"/>
    </fill>
    <fill>
      <patternFill patternType="solid">
        <fgColor indexed="43"/>
        <bgColor indexed="26"/>
      </patternFill>
    </fill>
    <fill>
      <patternFill patternType="solid">
        <fgColor indexed="43"/>
        <bgColor indexed="64"/>
      </patternFill>
    </fill>
    <fill>
      <patternFill patternType="solid">
        <fgColor indexed="54"/>
        <bgColor indexed="23"/>
      </patternFill>
    </fill>
    <fill>
      <patternFill patternType="solid">
        <fgColor indexed="54"/>
        <bgColor indexed="64"/>
      </patternFill>
    </fill>
    <fill>
      <patternFill patternType="solid">
        <fgColor indexed="10"/>
        <bgColor indexed="60"/>
      </patternFill>
    </fill>
    <fill>
      <patternFill patternType="solid">
        <fgColor indexed="10"/>
        <bgColor indexed="64"/>
      </patternFill>
    </fill>
    <fill>
      <patternFill patternType="solid">
        <fgColor indexed="45"/>
        <bgColor indexed="29"/>
      </patternFill>
    </fill>
    <fill>
      <patternFill patternType="solid">
        <fgColor indexed="45"/>
        <bgColor indexed="64"/>
      </patternFill>
    </fill>
    <fill>
      <patternFill patternType="solid">
        <fgColor indexed="29"/>
        <bgColor indexed="45"/>
      </patternFill>
    </fill>
    <fill>
      <patternFill patternType="solid">
        <fgColor indexed="29"/>
        <bgColor indexed="64"/>
      </patternFill>
    </fill>
    <fill>
      <patternFill patternType="solid">
        <fgColor indexed="51"/>
        <bgColor indexed="13"/>
      </patternFill>
    </fill>
    <fill>
      <patternFill patternType="solid">
        <fgColor indexed="51"/>
        <bgColor indexed="64"/>
      </patternFill>
    </fill>
    <fill>
      <patternFill patternType="solid">
        <fgColor indexed="47"/>
        <bgColor indexed="64"/>
      </patternFill>
    </fill>
    <fill>
      <patternFill patternType="solid">
        <fgColor indexed="50"/>
        <bgColor indexed="47"/>
      </patternFill>
    </fill>
    <fill>
      <patternFill patternType="solid">
        <fgColor indexed="50"/>
        <bgColor indexed="64"/>
      </patternFill>
    </fill>
    <fill>
      <patternFill patternType="solid">
        <fgColor indexed="57"/>
        <bgColor indexed="21"/>
      </patternFill>
    </fill>
    <fill>
      <patternFill patternType="solid">
        <fgColor indexed="57"/>
        <bgColor indexed="64"/>
      </patternFill>
    </fill>
    <fill>
      <patternFill patternType="solid">
        <fgColor indexed="21"/>
        <bgColor indexed="38"/>
      </patternFill>
    </fill>
    <fill>
      <patternFill patternType="solid">
        <fgColor indexed="21"/>
        <bgColor indexed="64"/>
      </patternFill>
    </fill>
    <fill>
      <patternFill patternType="solid">
        <fgColor indexed="55"/>
        <bgColor indexed="24"/>
      </patternFill>
    </fill>
    <fill>
      <patternFill patternType="lightUp">
        <fgColor indexed="48"/>
        <bgColor indexed="44"/>
      </patternFill>
    </fill>
    <fill>
      <patternFill patternType="solid">
        <fgColor indexed="44"/>
        <bgColor indexed="55"/>
      </patternFill>
    </fill>
    <fill>
      <patternFill patternType="solid">
        <fgColor indexed="44"/>
        <bgColor indexed="64"/>
      </patternFill>
    </fill>
    <fill>
      <patternFill patternType="solid">
        <fgColor indexed="31"/>
        <bgColor indexed="41"/>
      </patternFill>
    </fill>
    <fill>
      <patternFill patternType="solid">
        <fgColor indexed="35"/>
        <bgColor indexed="64"/>
      </patternFill>
    </fill>
    <fill>
      <patternFill patternType="gray125">
        <fgColor indexed="35"/>
      </patternFill>
    </fill>
    <fill>
      <patternFill patternType="solid">
        <fgColor indexed="9"/>
        <bgColor indexed="10"/>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00B050"/>
        <bgColor indexed="64"/>
      </patternFill>
    </fill>
  </fills>
  <borders count="9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dotted">
        <color indexed="64"/>
      </top>
      <bottom style="dotted">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double">
        <color indexed="64"/>
      </top>
      <bottom style="hair">
        <color indexed="64"/>
      </bottom>
      <diagonal/>
    </border>
    <border>
      <left/>
      <right/>
      <top/>
      <bottom style="hair">
        <color indexed="8"/>
      </bottom>
      <diagonal/>
    </border>
    <border>
      <left/>
      <right/>
      <top/>
      <bottom style="hair">
        <color indexed="64"/>
      </bottom>
      <diagonal/>
    </border>
    <border>
      <left style="thin">
        <color auto="1"/>
      </left>
      <right style="thin">
        <color auto="1"/>
      </right>
      <top style="thin">
        <color auto="1"/>
      </top>
      <bottom style="thin">
        <color auto="1"/>
      </bottom>
      <diagonal/>
    </border>
    <border>
      <left/>
      <right/>
      <top style="double">
        <color indexed="8"/>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8"/>
      </bottom>
      <diagonal/>
    </border>
    <border>
      <left style="thin">
        <color indexed="8"/>
      </left>
      <right style="thin">
        <color indexed="8"/>
      </right>
      <top/>
      <bottom style="hair">
        <color indexed="8"/>
      </bottom>
      <diagonal/>
    </border>
    <border>
      <left style="thin">
        <color auto="1"/>
      </left>
      <right style="thin">
        <color auto="1"/>
      </right>
      <top/>
      <bottom style="hair">
        <color auto="1"/>
      </bottom>
      <diagonal/>
    </border>
    <border>
      <left style="thin">
        <color indexed="8"/>
      </left>
      <right/>
      <top/>
      <bottom/>
      <diagonal/>
    </border>
    <border>
      <left style="thin">
        <color indexed="64"/>
      </left>
      <right/>
      <top/>
      <bottom/>
      <diagonal/>
    </border>
    <border>
      <left/>
      <right style="double">
        <color indexed="8"/>
      </right>
      <top/>
      <bottom/>
      <diagonal/>
    </border>
    <border>
      <left/>
      <right style="double">
        <color indexed="64"/>
      </right>
      <top/>
      <bottom/>
      <diagonal/>
    </border>
    <border>
      <left style="thin">
        <color indexed="8"/>
      </left>
      <right style="thin">
        <color indexed="8"/>
      </right>
      <top/>
      <bottom/>
      <diagonal/>
    </border>
    <border>
      <left style="thin">
        <color auto="1"/>
      </left>
      <right style="thin">
        <color auto="1"/>
      </right>
      <top/>
      <bottom/>
      <diagonal/>
    </border>
    <border>
      <left/>
      <right/>
      <top style="double">
        <color indexed="8"/>
      </top>
      <bottom style="double">
        <color indexed="8"/>
      </bottom>
      <diagonal/>
    </border>
    <border>
      <left/>
      <right/>
      <top style="double">
        <color indexed="64"/>
      </top>
      <bottom style="double">
        <color indexed="64"/>
      </bottom>
      <diagonal/>
    </border>
    <border>
      <left/>
      <right/>
      <top style="medium">
        <color indexed="8"/>
      </top>
      <bottom style="medium">
        <color indexed="8"/>
      </bottom>
      <diagonal/>
    </border>
    <border>
      <left/>
      <right/>
      <top style="medium">
        <color indexed="64"/>
      </top>
      <bottom style="medium">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style="thin">
        <color indexed="64"/>
      </right>
      <top/>
      <bottom style="dotted">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hair">
        <color auto="1"/>
      </bottom>
      <diagonal/>
    </border>
    <border>
      <left style="thin">
        <color indexed="8"/>
      </left>
      <right style="thin">
        <color indexed="8"/>
      </right>
      <top style="thin">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right style="medium">
        <color indexed="0"/>
      </right>
      <top/>
      <bottom/>
      <diagonal/>
    </border>
    <border>
      <left/>
      <right style="medium">
        <color indexed="8"/>
      </right>
      <top/>
      <bottom/>
      <diagonal/>
    </border>
    <border>
      <left style="thin">
        <color auto="1"/>
      </left>
      <right style="thin">
        <color auto="1"/>
      </right>
      <top style="thin">
        <color auto="1"/>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right/>
      <top style="thin">
        <color indexed="64"/>
      </top>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
      <left/>
      <right/>
      <top/>
      <bottom style="hair">
        <color indexed="64"/>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double">
        <color indexed="64"/>
      </left>
      <right style="thin">
        <color indexed="64"/>
      </right>
      <top style="hair">
        <color indexed="64"/>
      </top>
      <bottom style="hair">
        <color indexed="64"/>
      </bottom>
      <diagonal/>
    </border>
    <border>
      <left style="thin">
        <color auto="1"/>
      </left>
      <right style="thin">
        <color auto="1"/>
      </right>
      <top/>
      <bottom style="thin">
        <color auto="1"/>
      </bottom>
      <diagonal/>
    </border>
    <border>
      <left/>
      <right/>
      <top/>
      <bottom style="thin">
        <color indexed="64"/>
      </bottom>
      <diagonal/>
    </border>
    <border>
      <left/>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auto="1"/>
      </bottom>
      <diagonal/>
    </border>
    <border>
      <left/>
      <right style="thin">
        <color auto="1"/>
      </right>
      <top style="hair">
        <color auto="1"/>
      </top>
      <bottom style="hair">
        <color auto="1"/>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s>
  <cellStyleXfs count="11808">
    <xf numFmtId="0" fontId="0" fillId="0" borderId="0"/>
    <xf numFmtId="0" fontId="2" fillId="0" borderId="0"/>
    <xf numFmtId="0" fontId="2" fillId="0" borderId="0"/>
    <xf numFmtId="0" fontId="2" fillId="0" borderId="0"/>
    <xf numFmtId="164" fontId="12" fillId="0" borderId="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Protection="0"/>
    <xf numFmtId="165" fontId="15" fillId="0" borderId="0" applyFont="0" applyFill="0" applyBorder="0" applyAlignment="0" applyProtection="0"/>
    <xf numFmtId="0" fontId="16" fillId="0" borderId="0"/>
    <xf numFmtId="0" fontId="17" fillId="0" borderId="0"/>
    <xf numFmtId="0" fontId="16" fillId="0" borderId="0"/>
    <xf numFmtId="166" fontId="15" fillId="0" borderId="0" applyFont="0" applyFill="0" applyBorder="0" applyAlignment="0" applyProtection="0">
      <protection locked="0"/>
    </xf>
    <xf numFmtId="3" fontId="18" fillId="0" borderId="15"/>
    <xf numFmtId="3" fontId="18" fillId="0" borderId="2"/>
    <xf numFmtId="3" fontId="18" fillId="0" borderId="2"/>
    <xf numFmtId="3" fontId="18" fillId="0" borderId="2"/>
    <xf numFmtId="167" fontId="19" fillId="0" borderId="15">
      <alignment horizontal="center"/>
      <protection hidden="1"/>
    </xf>
    <xf numFmtId="167" fontId="20" fillId="0" borderId="16">
      <alignment horizontal="center"/>
      <protection hidden="1"/>
    </xf>
    <xf numFmtId="167" fontId="19" fillId="0" borderId="17">
      <alignment horizontal="center"/>
      <protection hidden="1"/>
    </xf>
    <xf numFmtId="167" fontId="19" fillId="0" borderId="17">
      <alignment horizontal="center"/>
      <protection hidden="1"/>
    </xf>
    <xf numFmtId="167" fontId="19" fillId="0" borderId="17">
      <alignment horizontal="center"/>
      <protection hidden="1"/>
    </xf>
    <xf numFmtId="167" fontId="19" fillId="0" borderId="17">
      <alignment horizontal="center"/>
      <protection hidden="1"/>
    </xf>
    <xf numFmtId="167" fontId="19" fillId="0" borderId="17">
      <alignment horizontal="center"/>
      <protection hidden="1"/>
    </xf>
    <xf numFmtId="167" fontId="19"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7" fontId="20" fillId="0" borderId="17">
      <alignment horizontal="center"/>
      <protection hidden="1"/>
    </xf>
    <xf numFmtId="168" fontId="12" fillId="0" borderId="0" applyBorder="0"/>
    <xf numFmtId="169" fontId="21" fillId="0" borderId="18" applyFont="0" applyBorder="0"/>
    <xf numFmtId="169" fontId="21" fillId="0" borderId="18" applyFont="0" applyBorder="0"/>
    <xf numFmtId="169" fontId="21" fillId="0" borderId="18" applyFont="0" applyBorder="0"/>
    <xf numFmtId="170" fontId="12" fillId="0" borderId="0" applyBorder="0"/>
    <xf numFmtId="168" fontId="2" fillId="0" borderId="0" applyBorder="0"/>
    <xf numFmtId="168" fontId="22" fillId="0" borderId="0" applyBorder="0"/>
    <xf numFmtId="168" fontId="23" fillId="0" borderId="0" applyBorder="0"/>
    <xf numFmtId="0" fontId="24" fillId="0" borderId="0"/>
    <xf numFmtId="0" fontId="25" fillId="0" borderId="0"/>
    <xf numFmtId="0" fontId="25" fillId="0" borderId="0"/>
    <xf numFmtId="171" fontId="12" fillId="0" borderId="0" applyFill="0" applyBorder="0" applyAlignment="0" applyProtection="0"/>
    <xf numFmtId="0" fontId="12" fillId="0" borderId="0" applyFill="0" applyBorder="0" applyAlignment="0" applyProtection="0"/>
    <xf numFmtId="172" fontId="12" fillId="0" borderId="0" applyFill="0" applyBorder="0" applyAlignment="0" applyProtection="0"/>
    <xf numFmtId="173" fontId="26" fillId="0" borderId="0" applyFont="0" applyFill="0" applyBorder="0" applyAlignment="0" applyProtection="0"/>
    <xf numFmtId="173" fontId="26" fillId="0" borderId="0" applyFont="0" applyFill="0" applyBorder="0" applyAlignment="0" applyProtection="0"/>
    <xf numFmtId="174" fontId="2"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6" fontId="2"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0" fontId="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7" fillId="0" borderId="0" applyNumberFormat="0" applyFill="0" applyBorder="0" applyAlignment="0" applyProtection="0"/>
    <xf numFmtId="0" fontId="2" fillId="0" borderId="0" applyNumberFormat="0" applyFill="0" applyBorder="0" applyAlignment="0" applyProtection="0"/>
    <xf numFmtId="0" fontId="27" fillId="0" borderId="0" applyNumberFormat="0" applyFill="0" applyBorder="0" applyAlignment="0" applyProtection="0"/>
    <xf numFmtId="0" fontId="12" fillId="0" borderId="0" applyFill="0" applyBorder="0" applyAlignment="0" applyProtection="0"/>
    <xf numFmtId="0" fontId="28" fillId="0" borderId="19"/>
    <xf numFmtId="0" fontId="28" fillId="0" borderId="20"/>
    <xf numFmtId="0" fontId="28" fillId="0" borderId="19"/>
    <xf numFmtId="0" fontId="28" fillId="0" borderId="19"/>
    <xf numFmtId="0" fontId="28" fillId="0" borderId="19"/>
    <xf numFmtId="0" fontId="28" fillId="0" borderId="19"/>
    <xf numFmtId="177" fontId="29" fillId="0" borderId="0" applyFont="0" applyFill="0" applyBorder="0" applyAlignment="0" applyProtection="0"/>
    <xf numFmtId="178" fontId="12" fillId="0" borderId="0" applyFill="0" applyBorder="0" applyAlignment="0" applyProtection="0"/>
    <xf numFmtId="179" fontId="12" fillId="0" borderId="0" applyFill="0" applyBorder="0" applyAlignment="0" applyProtection="0"/>
    <xf numFmtId="180" fontId="12" fillId="0" borderId="0" applyFill="0" applyBorder="0" applyAlignment="0" applyProtection="0"/>
    <xf numFmtId="181"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 fillId="0" borderId="0" applyProtection="0"/>
    <xf numFmtId="0" fontId="2" fillId="0" borderId="0"/>
    <xf numFmtId="0" fontId="2" fillId="0" borderId="0"/>
    <xf numFmtId="0" fontId="27" fillId="0" borderId="0"/>
    <xf numFmtId="0" fontId="2" fillId="0" borderId="0" applyProtection="0"/>
    <xf numFmtId="0" fontId="30" fillId="0" borderId="0"/>
    <xf numFmtId="0" fontId="31" fillId="0" borderId="0"/>
    <xf numFmtId="0" fontId="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Protection="0"/>
    <xf numFmtId="168" fontId="14" fillId="0" borderId="0" applyFill="0" applyBorder="0" applyAlignment="0" applyProtection="0"/>
    <xf numFmtId="0" fontId="27" fillId="0" borderId="0" applyNumberFormat="0" applyFill="0" applyBorder="0" applyAlignment="0" applyProtection="0"/>
    <xf numFmtId="0" fontId="2" fillId="0" borderId="0" applyNumberFormat="0" applyFill="0" applyBorder="0" applyAlignment="0" applyProtection="0"/>
    <xf numFmtId="0" fontId="32" fillId="0" borderId="0" applyNumberFormat="0" applyFill="0" applyBorder="0" applyProtection="0">
      <alignment vertical="center"/>
    </xf>
    <xf numFmtId="179" fontId="12" fillId="0" borderId="0" applyFill="0" applyBorder="0" applyAlignment="0" applyProtection="0"/>
    <xf numFmtId="182" fontId="33" fillId="0" borderId="0" applyFont="0" applyFill="0" applyBorder="0" applyAlignment="0" applyProtection="0"/>
    <xf numFmtId="165" fontId="15"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83" fontId="12" fillId="0" borderId="0" applyFill="0" applyBorder="0" applyAlignment="0" applyProtection="0"/>
    <xf numFmtId="42" fontId="33" fillId="0" borderId="0" applyFont="0" applyFill="0" applyBorder="0" applyAlignment="0" applyProtection="0"/>
    <xf numFmtId="183" fontId="12" fillId="0" borderId="0" applyFill="0" applyBorder="0" applyAlignment="0" applyProtection="0"/>
    <xf numFmtId="183" fontId="2" fillId="0" borderId="0" applyFill="0" applyBorder="0" applyAlignment="0" applyProtection="0"/>
    <xf numFmtId="183" fontId="22" fillId="0" borderId="0" applyFill="0" applyBorder="0" applyAlignment="0" applyProtection="0"/>
    <xf numFmtId="183" fontId="23" fillId="0" borderId="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4" fillId="0" borderId="0"/>
    <xf numFmtId="0" fontId="34" fillId="0" borderId="0"/>
    <xf numFmtId="0" fontId="35" fillId="0" borderId="0"/>
    <xf numFmtId="164" fontId="12" fillId="0" borderId="0" applyFill="0" applyBorder="0" applyAlignment="0" applyProtection="0"/>
    <xf numFmtId="0" fontId="35"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184" fontId="12" fillId="0" borderId="0" applyFill="0" applyBorder="0" applyAlignment="0" applyProtection="0"/>
    <xf numFmtId="185" fontId="13" fillId="0" borderId="0" applyFont="0" applyFill="0" applyBorder="0" applyAlignment="0" applyProtection="0"/>
    <xf numFmtId="184" fontId="14" fillId="0" borderId="0" applyFill="0" applyBorder="0" applyAlignment="0" applyProtection="0"/>
    <xf numFmtId="184" fontId="12" fillId="0" borderId="0" applyFill="0" applyBorder="0" applyAlignment="0" applyProtection="0"/>
    <xf numFmtId="184" fontId="13" fillId="0" borderId="0" applyFill="0" applyBorder="0" applyAlignment="0" applyProtection="0"/>
    <xf numFmtId="184" fontId="13" fillId="0" borderId="0" applyFill="0" applyBorder="0" applyAlignment="0" applyProtection="0"/>
    <xf numFmtId="184" fontId="13" fillId="0" borderId="0" applyFill="0" applyBorder="0" applyAlignment="0" applyProtection="0"/>
    <xf numFmtId="184" fontId="13" fillId="0" borderId="0" applyFill="0" applyBorder="0" applyAlignment="0" applyProtection="0"/>
    <xf numFmtId="184" fontId="14" fillId="0" borderId="0" applyFill="0" applyBorder="0" applyAlignment="0" applyProtection="0"/>
    <xf numFmtId="184" fontId="13" fillId="0" borderId="0" applyFill="0" applyBorder="0" applyAlignment="0" applyProtection="0"/>
    <xf numFmtId="184" fontId="14" fillId="0" borderId="0" applyFill="0" applyBorder="0" applyAlignment="0" applyProtection="0"/>
    <xf numFmtId="184" fontId="13" fillId="0" borderId="0" applyFill="0" applyBorder="0" applyAlignment="0" applyProtection="0"/>
    <xf numFmtId="184" fontId="14" fillId="0" borderId="0" applyFill="0" applyBorder="0" applyAlignment="0" applyProtection="0"/>
    <xf numFmtId="184" fontId="13" fillId="0" borderId="0" applyFill="0" applyBorder="0" applyAlignment="0" applyProtection="0"/>
    <xf numFmtId="184" fontId="12" fillId="0" borderId="0" applyFill="0" applyBorder="0" applyAlignment="0" applyProtection="0"/>
    <xf numFmtId="184" fontId="2" fillId="0" borderId="0" applyFill="0" applyBorder="0" applyAlignment="0" applyProtection="0"/>
    <xf numFmtId="184" fontId="22" fillId="0" borderId="0" applyFill="0" applyBorder="0" applyAlignment="0" applyProtection="0"/>
    <xf numFmtId="184" fontId="23" fillId="0" borderId="0" applyFill="0" applyBorder="0" applyAlignment="0" applyProtection="0"/>
    <xf numFmtId="0" fontId="34" fillId="0" borderId="0"/>
    <xf numFmtId="0" fontId="34" fillId="0" borderId="0"/>
    <xf numFmtId="0" fontId="35" fillId="0" borderId="0"/>
    <xf numFmtId="0" fontId="34" fillId="0" borderId="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42" fontId="33" fillId="0" borderId="0" applyFont="0" applyFill="0" applyBorder="0" applyAlignment="0" applyProtection="0"/>
    <xf numFmtId="183" fontId="12" fillId="0" borderId="0" applyFill="0" applyBorder="0" applyAlignment="0" applyProtection="0"/>
    <xf numFmtId="42" fontId="33" fillId="0" borderId="0" applyFont="0" applyFill="0" applyBorder="0" applyAlignment="0" applyProtection="0"/>
    <xf numFmtId="183" fontId="12" fillId="0" borderId="0" applyFill="0" applyBorder="0" applyAlignment="0" applyProtection="0"/>
    <xf numFmtId="183" fontId="2" fillId="0" borderId="0" applyFill="0" applyBorder="0" applyAlignment="0" applyProtection="0"/>
    <xf numFmtId="183" fontId="22" fillId="0" borderId="0" applyFill="0" applyBorder="0" applyAlignment="0" applyProtection="0"/>
    <xf numFmtId="183" fontId="23" fillId="0" borderId="0" applyFill="0" applyBorder="0" applyAlignment="0" applyProtection="0"/>
    <xf numFmtId="182" fontId="33" fillId="0" borderId="0" applyFont="0" applyFill="0" applyBorder="0" applyAlignment="0" applyProtection="0"/>
    <xf numFmtId="0" fontId="36" fillId="0" borderId="0"/>
    <xf numFmtId="42" fontId="33" fillId="0" borderId="0" applyFont="0" applyFill="0" applyBorder="0" applyAlignment="0" applyProtection="0"/>
    <xf numFmtId="0" fontId="37"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6" fillId="0" borderId="0"/>
    <xf numFmtId="0" fontId="27" fillId="0" borderId="0"/>
    <xf numFmtId="0" fontId="2" fillId="0" borderId="0"/>
    <xf numFmtId="0" fontId="16" fillId="0" borderId="0"/>
    <xf numFmtId="0" fontId="24" fillId="0" borderId="0" applyNumberFormat="0" applyFill="0" applyBorder="0" applyAlignment="0" applyProtection="0"/>
    <xf numFmtId="0" fontId="25" fillId="0" borderId="0" applyNumberFormat="0" applyFill="0" applyBorder="0" applyAlignment="0" applyProtection="0"/>
    <xf numFmtId="0" fontId="36" fillId="0" borderId="0"/>
    <xf numFmtId="0" fontId="36" fillId="0" borderId="0"/>
    <xf numFmtId="42" fontId="33" fillId="0" borderId="0" applyFont="0" applyFill="0" applyBorder="0" applyAlignment="0" applyProtection="0"/>
    <xf numFmtId="182" fontId="33" fillId="0" borderId="0" applyFont="0" applyFill="0" applyBorder="0" applyAlignment="0" applyProtection="0"/>
    <xf numFmtId="0" fontId="25" fillId="0" borderId="0" applyNumberFormat="0" applyFill="0" applyBorder="0" applyAlignment="0" applyProtection="0"/>
    <xf numFmtId="0" fontId="38" fillId="0" borderId="0">
      <alignment vertical="top"/>
    </xf>
    <xf numFmtId="0" fontId="35" fillId="0" borderId="0"/>
    <xf numFmtId="0" fontId="27" fillId="0" borderId="0"/>
    <xf numFmtId="0" fontId="36" fillId="0" borderId="0"/>
    <xf numFmtId="0" fontId="2" fillId="0" borderId="0"/>
    <xf numFmtId="0" fontId="2" fillId="0" borderId="0"/>
    <xf numFmtId="0" fontId="27" fillId="0" borderId="0"/>
    <xf numFmtId="0" fontId="2" fillId="0" borderId="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6" fillId="0" borderId="0"/>
    <xf numFmtId="42" fontId="33" fillId="0" borderId="0" applyFont="0" applyFill="0" applyBorder="0" applyAlignment="0" applyProtection="0"/>
    <xf numFmtId="0" fontId="38" fillId="0" borderId="0">
      <alignment vertical="top"/>
    </xf>
    <xf numFmtId="0" fontId="39" fillId="0" borderId="0">
      <alignment vertical="top"/>
    </xf>
    <xf numFmtId="0" fontId="39" fillId="0" borderId="0">
      <alignment vertical="top"/>
    </xf>
    <xf numFmtId="0" fontId="27" fillId="0" borderId="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34" fillId="0" borderId="0"/>
    <xf numFmtId="0" fontId="36" fillId="0" borderId="0"/>
    <xf numFmtId="0" fontId="34" fillId="0" borderId="0"/>
    <xf numFmtId="0" fontId="36" fillId="0" borderId="0"/>
    <xf numFmtId="0" fontId="35" fillId="0" borderId="0"/>
    <xf numFmtId="0" fontId="34" fillId="0" borderId="0"/>
    <xf numFmtId="0" fontId="27" fillId="0" borderId="0"/>
    <xf numFmtId="0" fontId="35" fillId="0" borderId="0"/>
    <xf numFmtId="0" fontId="34" fillId="0" borderId="0"/>
    <xf numFmtId="0" fontId="35" fillId="0" borderId="0"/>
    <xf numFmtId="0" fontId="34" fillId="0" borderId="0"/>
    <xf numFmtId="186" fontId="12" fillId="0" borderId="0" applyFill="0" applyBorder="0" applyAlignment="0" applyProtection="0"/>
    <xf numFmtId="186" fontId="12" fillId="0" borderId="0" applyFill="0" applyBorder="0" applyAlignment="0" applyProtection="0"/>
    <xf numFmtId="0" fontId="35" fillId="0" borderId="0"/>
    <xf numFmtId="0" fontId="35" fillId="0" borderId="0"/>
    <xf numFmtId="0" fontId="34" fillId="0" borderId="0"/>
    <xf numFmtId="0" fontId="34" fillId="0" borderId="0"/>
    <xf numFmtId="0" fontId="34" fillId="0" borderId="0"/>
    <xf numFmtId="186" fontId="12" fillId="0" borderId="0" applyFill="0" applyBorder="0" applyAlignment="0" applyProtection="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4" fillId="0" borderId="0"/>
    <xf numFmtId="0" fontId="34" fillId="0" borderId="0"/>
    <xf numFmtId="0" fontId="34" fillId="0" borderId="0"/>
    <xf numFmtId="186" fontId="12" fillId="0" borderId="0" applyFill="0" applyBorder="0" applyAlignment="0" applyProtection="0"/>
    <xf numFmtId="187" fontId="33" fillId="0" borderId="0" applyFont="0" applyFill="0" applyBorder="0" applyAlignment="0" applyProtection="0"/>
    <xf numFmtId="186" fontId="12" fillId="0" borderId="0" applyFill="0" applyBorder="0" applyAlignment="0" applyProtection="0"/>
    <xf numFmtId="186" fontId="2" fillId="0" borderId="0" applyFill="0" applyBorder="0" applyAlignment="0" applyProtection="0"/>
    <xf numFmtId="186" fontId="22" fillId="0" borderId="0" applyFill="0" applyBorder="0" applyAlignment="0" applyProtection="0"/>
    <xf numFmtId="186" fontId="23" fillId="0" borderId="0" applyFill="0" applyBorder="0" applyAlignment="0" applyProtection="0"/>
    <xf numFmtId="186" fontId="12" fillId="0" borderId="0" applyFill="0" applyBorder="0" applyAlignment="0" applyProtection="0"/>
    <xf numFmtId="187" fontId="33" fillId="0" borderId="0" applyFont="0" applyFill="0" applyBorder="0" applyAlignment="0" applyProtection="0"/>
    <xf numFmtId="186" fontId="12" fillId="0" borderId="0" applyFill="0" applyBorder="0" applyAlignment="0" applyProtection="0"/>
    <xf numFmtId="186" fontId="2" fillId="0" borderId="0" applyFill="0" applyBorder="0" applyAlignment="0" applyProtection="0"/>
    <xf numFmtId="186" fontId="22" fillId="0" borderId="0" applyFill="0" applyBorder="0" applyAlignment="0" applyProtection="0"/>
    <xf numFmtId="186" fontId="23" fillId="0" borderId="0" applyFill="0" applyBorder="0" applyAlignment="0" applyProtection="0"/>
    <xf numFmtId="0" fontId="35" fillId="0" borderId="0"/>
    <xf numFmtId="0" fontId="34" fillId="0" borderId="0"/>
    <xf numFmtId="0" fontId="34" fillId="0" borderId="0"/>
    <xf numFmtId="0" fontId="34" fillId="0" borderId="0"/>
    <xf numFmtId="0" fontId="34" fillId="0" borderId="0"/>
    <xf numFmtId="0" fontId="35" fillId="0" borderId="0"/>
    <xf numFmtId="0" fontId="27" fillId="0" borderId="0"/>
    <xf numFmtId="0" fontId="36" fillId="0" borderId="0"/>
    <xf numFmtId="0" fontId="35" fillId="0" borderId="0"/>
    <xf numFmtId="0" fontId="25" fillId="0" borderId="0" applyNumberFormat="0" applyFill="0" applyBorder="0" applyAlignment="0" applyProtection="0"/>
    <xf numFmtId="0" fontId="34" fillId="0" borderId="0"/>
    <xf numFmtId="0" fontId="25" fillId="0" borderId="0" applyNumberFormat="0" applyFill="0" applyBorder="0" applyAlignment="0" applyProtection="0"/>
    <xf numFmtId="0" fontId="34" fillId="0" borderId="0"/>
    <xf numFmtId="0" fontId="35" fillId="0" borderId="0"/>
    <xf numFmtId="0" fontId="34" fillId="0" borderId="0"/>
    <xf numFmtId="0" fontId="27" fillId="0" borderId="0"/>
    <xf numFmtId="0" fontId="25" fillId="0" borderId="0" applyNumberFormat="0" applyFill="0" applyBorder="0" applyAlignment="0" applyProtection="0"/>
    <xf numFmtId="0" fontId="27" fillId="0" borderId="0"/>
    <xf numFmtId="0" fontId="34" fillId="0" borderId="0"/>
    <xf numFmtId="0" fontId="27" fillId="0" borderId="0"/>
    <xf numFmtId="0" fontId="36" fillId="0" borderId="0"/>
    <xf numFmtId="0" fontId="2" fillId="0" borderId="0"/>
    <xf numFmtId="0" fontId="2" fillId="0" borderId="0"/>
    <xf numFmtId="0" fontId="27" fillId="0" borderId="0"/>
    <xf numFmtId="0" fontId="2" fillId="0" borderId="0"/>
    <xf numFmtId="0" fontId="34" fillId="0" borderId="0"/>
    <xf numFmtId="0" fontId="35" fillId="0" borderId="0"/>
    <xf numFmtId="0" fontId="34" fillId="0" borderId="0"/>
    <xf numFmtId="0" fontId="34" fillId="0" borderId="0"/>
    <xf numFmtId="0" fontId="34" fillId="0" borderId="0"/>
    <xf numFmtId="0" fontId="34" fillId="0" borderId="0"/>
    <xf numFmtId="0" fontId="35" fillId="0" borderId="0"/>
    <xf numFmtId="0" fontId="25" fillId="0" borderId="0" applyNumberFormat="0" applyFill="0" applyBorder="0" applyAlignment="0" applyProtection="0"/>
    <xf numFmtId="0" fontId="34" fillId="0" borderId="0"/>
    <xf numFmtId="0" fontId="25" fillId="0" borderId="0" applyNumberFormat="0" applyFill="0" applyBorder="0" applyAlignment="0" applyProtection="0"/>
    <xf numFmtId="188"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9" fontId="33"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42" fontId="33" fillId="0" borderId="0" applyFont="0" applyFill="0" applyBorder="0" applyAlignment="0" applyProtection="0"/>
    <xf numFmtId="0" fontId="25" fillId="0" borderId="0" applyNumberFormat="0" applyFill="0" applyBorder="0" applyAlignment="0" applyProtection="0"/>
    <xf numFmtId="0" fontId="27" fillId="0" borderId="0"/>
    <xf numFmtId="0" fontId="36" fillId="0" borderId="0"/>
    <xf numFmtId="0" fontId="2" fillId="0" borderId="0"/>
    <xf numFmtId="0" fontId="2" fillId="0" borderId="0"/>
    <xf numFmtId="0" fontId="27" fillId="0" borderId="0"/>
    <xf numFmtId="0" fontId="2" fillId="0" borderId="0"/>
    <xf numFmtId="182" fontId="33" fillId="0" borderId="0" applyFont="0" applyFill="0" applyBorder="0" applyAlignment="0" applyProtection="0"/>
    <xf numFmtId="0" fontId="36"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36" fillId="0" borderId="0"/>
    <xf numFmtId="0" fontId="2" fillId="0" borderId="0"/>
    <xf numFmtId="0" fontId="2" fillId="0" borderId="0"/>
    <xf numFmtId="0" fontId="27" fillId="0" borderId="0"/>
    <xf numFmtId="0" fontId="2" fillId="0" borderId="0"/>
    <xf numFmtId="0" fontId="35" fillId="0" borderId="0"/>
    <xf numFmtId="0" fontId="35" fillId="0" borderId="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7" fillId="0" borderId="0"/>
    <xf numFmtId="0" fontId="36" fillId="0" borderId="0"/>
    <xf numFmtId="0" fontId="2" fillId="0" borderId="0"/>
    <xf numFmtId="0" fontId="27" fillId="0" borderId="0"/>
    <xf numFmtId="0" fontId="2" fillId="0" borderId="0"/>
    <xf numFmtId="42" fontId="33" fillId="0" borderId="0" applyFont="0" applyFill="0" applyBorder="0" applyAlignment="0" applyProtection="0"/>
    <xf numFmtId="0" fontId="34" fillId="0" borderId="0"/>
    <xf numFmtId="0" fontId="27" fillId="0" borderId="0"/>
    <xf numFmtId="0" fontId="36" fillId="0" borderId="0"/>
    <xf numFmtId="0" fontId="2" fillId="0" borderId="0"/>
    <xf numFmtId="0" fontId="2" fillId="0" borderId="0"/>
    <xf numFmtId="0" fontId="27" fillId="0" borderId="0"/>
    <xf numFmtId="0" fontId="2" fillId="0" borderId="0"/>
    <xf numFmtId="0" fontId="35" fillId="0" borderId="0"/>
    <xf numFmtId="0" fontId="34" fillId="0" borderId="0"/>
    <xf numFmtId="0" fontId="25" fillId="0" borderId="0" applyNumberFormat="0" applyFill="0" applyBorder="0" applyAlignment="0" applyProtection="0"/>
    <xf numFmtId="0" fontId="38" fillId="0" borderId="0">
      <alignment vertical="top"/>
    </xf>
    <xf numFmtId="0" fontId="38" fillId="0" borderId="0">
      <alignment vertical="top"/>
    </xf>
    <xf numFmtId="42" fontId="33"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6"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6" fillId="0" borderId="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83" fontId="12" fillId="0" borderId="0" applyFill="0" applyBorder="0" applyAlignment="0" applyProtection="0"/>
    <xf numFmtId="42" fontId="33" fillId="0" borderId="0" applyFont="0" applyFill="0" applyBorder="0" applyAlignment="0" applyProtection="0"/>
    <xf numFmtId="183" fontId="12" fillId="0" borderId="0" applyFill="0" applyBorder="0" applyAlignment="0" applyProtection="0"/>
    <xf numFmtId="183" fontId="2" fillId="0" borderId="0" applyFill="0" applyBorder="0" applyAlignment="0" applyProtection="0"/>
    <xf numFmtId="183" fontId="22" fillId="0" borderId="0" applyFill="0" applyBorder="0" applyAlignment="0" applyProtection="0"/>
    <xf numFmtId="183" fontId="23" fillId="0" borderId="0" applyFill="0" applyBorder="0" applyAlignment="0" applyProtection="0"/>
    <xf numFmtId="0" fontId="36" fillId="0" borderId="0"/>
    <xf numFmtId="0" fontId="35"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4" fillId="0" borderId="0"/>
    <xf numFmtId="0" fontId="35"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4" fillId="0" borderId="0"/>
    <xf numFmtId="0" fontId="35" fillId="0" borderId="0"/>
    <xf numFmtId="0" fontId="34" fillId="0" borderId="0"/>
    <xf numFmtId="0" fontId="35" fillId="0" borderId="0"/>
    <xf numFmtId="0" fontId="35" fillId="0" borderId="0"/>
    <xf numFmtId="0" fontId="34" fillId="0" borderId="0"/>
    <xf numFmtId="0" fontId="35" fillId="0" borderId="0"/>
    <xf numFmtId="0" fontId="34" fillId="0" borderId="0"/>
    <xf numFmtId="0" fontId="34" fillId="0" borderId="0"/>
    <xf numFmtId="0" fontId="27" fillId="0" borderId="0"/>
    <xf numFmtId="0" fontId="36" fillId="0" borderId="0"/>
    <xf numFmtId="0" fontId="24" fillId="0" borderId="0" applyNumberFormat="0" applyFill="0" applyBorder="0" applyAlignment="0" applyProtection="0"/>
    <xf numFmtId="0" fontId="25" fillId="0" borderId="0" applyNumberFormat="0" applyFill="0" applyBorder="0" applyAlignment="0" applyProtection="0"/>
    <xf numFmtId="0" fontId="34" fillId="0" borderId="0"/>
    <xf numFmtId="0" fontId="27" fillId="0" borderId="0"/>
    <xf numFmtId="0" fontId="36" fillId="0" borderId="0"/>
    <xf numFmtId="0" fontId="36" fillId="0" borderId="0"/>
    <xf numFmtId="0" fontId="2" fillId="0" borderId="0"/>
    <xf numFmtId="0" fontId="27" fillId="0" borderId="0"/>
    <xf numFmtId="0" fontId="36" fillId="0" borderId="0"/>
    <xf numFmtId="0" fontId="27" fillId="0" borderId="0"/>
    <xf numFmtId="0" fontId="36" fillId="0" borderId="0"/>
    <xf numFmtId="0" fontId="2"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27" fillId="0" borderId="0"/>
    <xf numFmtId="0" fontId="36" fillId="0" borderId="0"/>
    <xf numFmtId="0" fontId="2" fillId="0" borderId="0"/>
    <xf numFmtId="0" fontId="27" fillId="0" borderId="0"/>
    <xf numFmtId="0" fontId="27" fillId="0" borderId="0"/>
    <xf numFmtId="0" fontId="27" fillId="0" borderId="0"/>
    <xf numFmtId="0" fontId="2" fillId="0" borderId="0"/>
    <xf numFmtId="0" fontId="2" fillId="0" borderId="0"/>
    <xf numFmtId="0" fontId="2" fillId="0" borderId="0"/>
    <xf numFmtId="0" fontId="27" fillId="0" borderId="0"/>
    <xf numFmtId="0" fontId="2"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27" fillId="0" borderId="0"/>
    <xf numFmtId="0" fontId="2" fillId="0" borderId="0"/>
    <xf numFmtId="0" fontId="27" fillId="0" borderId="0"/>
    <xf numFmtId="0" fontId="27" fillId="0" borderId="0"/>
    <xf numFmtId="0" fontId="2" fillId="0" borderId="0"/>
    <xf numFmtId="0" fontId="2"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34" fillId="0" borderId="0"/>
    <xf numFmtId="0" fontId="27" fillId="0" borderId="0"/>
    <xf numFmtId="0" fontId="36" fillId="0" borderId="0"/>
    <xf numFmtId="0" fontId="2" fillId="0" borderId="0"/>
    <xf numFmtId="0" fontId="2" fillId="0" borderId="0"/>
    <xf numFmtId="0" fontId="27" fillId="0" borderId="0"/>
    <xf numFmtId="0" fontId="2" fillId="0" borderId="0"/>
    <xf numFmtId="0" fontId="27" fillId="0" borderId="0"/>
    <xf numFmtId="0" fontId="36" fillId="0" borderId="0"/>
    <xf numFmtId="0" fontId="2" fillId="0" borderId="0"/>
    <xf numFmtId="0" fontId="2" fillId="0" borderId="0"/>
    <xf numFmtId="0" fontId="27" fillId="0" borderId="0"/>
    <xf numFmtId="0" fontId="2" fillId="0" borderId="0"/>
    <xf numFmtId="0" fontId="2" fillId="0" borderId="0"/>
    <xf numFmtId="0" fontId="27" fillId="0" borderId="0"/>
    <xf numFmtId="0" fontId="36" fillId="0" borderId="0"/>
    <xf numFmtId="0" fontId="2"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36" fillId="0" borderId="0"/>
    <xf numFmtId="0" fontId="36" fillId="0" borderId="0"/>
    <xf numFmtId="0" fontId="27" fillId="0" borderId="0"/>
    <xf numFmtId="0" fontId="36" fillId="0" borderId="0"/>
    <xf numFmtId="0" fontId="2" fillId="0" borderId="0"/>
    <xf numFmtId="0" fontId="2" fillId="0" borderId="0"/>
    <xf numFmtId="0" fontId="27" fillId="0" borderId="0"/>
    <xf numFmtId="0" fontId="2" fillId="0" borderId="0"/>
    <xf numFmtId="0" fontId="2" fillId="0" borderId="0"/>
    <xf numFmtId="0" fontId="27" fillId="0" borderId="0"/>
    <xf numFmtId="0" fontId="36" fillId="0" borderId="0"/>
    <xf numFmtId="0" fontId="2" fillId="0" borderId="0"/>
    <xf numFmtId="0" fontId="2" fillId="0" borderId="0"/>
    <xf numFmtId="0" fontId="27" fillId="0" borderId="0"/>
    <xf numFmtId="0" fontId="2" fillId="0" borderId="0"/>
    <xf numFmtId="0" fontId="27" fillId="0" borderId="0"/>
    <xf numFmtId="0" fontId="36" fillId="0" borderId="0"/>
    <xf numFmtId="0" fontId="2" fillId="0" borderId="0"/>
    <xf numFmtId="0" fontId="2" fillId="0" borderId="0"/>
    <xf numFmtId="0" fontId="27" fillId="0" borderId="0"/>
    <xf numFmtId="0" fontId="2" fillId="0" borderId="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7" fillId="0" borderId="0"/>
    <xf numFmtId="0" fontId="36" fillId="0" borderId="0"/>
    <xf numFmtId="0" fontId="2" fillId="0" borderId="0"/>
    <xf numFmtId="0" fontId="2" fillId="0" borderId="0"/>
    <xf numFmtId="0" fontId="27" fillId="0" borderId="0"/>
    <xf numFmtId="0" fontId="2" fillId="0" borderId="0"/>
    <xf numFmtId="0" fontId="27" fillId="0" borderId="0"/>
    <xf numFmtId="0" fontId="36" fillId="0" borderId="0"/>
    <xf numFmtId="0" fontId="2" fillId="0" borderId="0"/>
    <xf numFmtId="0" fontId="2" fillId="0" borderId="0"/>
    <xf numFmtId="0" fontId="27" fillId="0" borderId="0"/>
    <xf numFmtId="0" fontId="2" fillId="0" borderId="0"/>
    <xf numFmtId="0" fontId="27" fillId="0" borderId="0"/>
    <xf numFmtId="0" fontId="36" fillId="0" borderId="0"/>
    <xf numFmtId="0" fontId="2" fillId="0" borderId="0"/>
    <xf numFmtId="0" fontId="2" fillId="0" borderId="0"/>
    <xf numFmtId="0" fontId="27" fillId="0" borderId="0"/>
    <xf numFmtId="0" fontId="2" fillId="0" borderId="0"/>
    <xf numFmtId="0" fontId="36" fillId="0" borderId="0"/>
    <xf numFmtId="189" fontId="33" fillId="0" borderId="0" applyFont="0" applyFill="0" applyBorder="0" applyAlignment="0" applyProtection="0"/>
    <xf numFmtId="0" fontId="27" fillId="0" borderId="0"/>
    <xf numFmtId="0" fontId="36" fillId="0" borderId="0"/>
    <xf numFmtId="188"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0" fontId="12" fillId="0" borderId="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12" fillId="0" borderId="0" applyFill="0" applyBorder="0" applyAlignment="0" applyProtection="0"/>
    <xf numFmtId="0" fontId="2" fillId="0" borderId="0" applyFill="0" applyBorder="0" applyAlignment="0" applyProtection="0"/>
    <xf numFmtId="0" fontId="22" fillId="0" borderId="0" applyFill="0" applyBorder="0" applyAlignment="0" applyProtection="0"/>
    <xf numFmtId="0" fontId="23" fillId="0" borderId="0" applyFill="0" applyBorder="0" applyAlignment="0" applyProtection="0"/>
    <xf numFmtId="0" fontId="12" fillId="0" borderId="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12" fillId="0" borderId="0" applyFill="0" applyBorder="0" applyAlignment="0" applyProtection="0"/>
    <xf numFmtId="0" fontId="2" fillId="0" borderId="0" applyFill="0" applyBorder="0" applyAlignment="0" applyProtection="0"/>
    <xf numFmtId="0" fontId="22" fillId="0" borderId="0" applyFill="0" applyBorder="0" applyAlignment="0" applyProtection="0"/>
    <xf numFmtId="0" fontId="23" fillId="0" borderId="0" applyFill="0" applyBorder="0" applyAlignment="0" applyProtection="0"/>
    <xf numFmtId="0" fontId="34" fillId="0" borderId="0"/>
    <xf numFmtId="0" fontId="36"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4" fontId="2" fillId="0" borderId="0" applyFill="0" applyBorder="0" applyAlignment="0" applyProtection="0"/>
    <xf numFmtId="0" fontId="36" fillId="0" borderId="0"/>
    <xf numFmtId="42" fontId="33" fillId="0" borderId="0" applyFont="0" applyFill="0" applyBorder="0" applyAlignment="0" applyProtection="0"/>
    <xf numFmtId="189" fontId="33"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4" fontId="22" fillId="0" borderId="0" applyFill="0" applyBorder="0" applyAlignment="0" applyProtection="0"/>
    <xf numFmtId="164" fontId="23" fillId="0" borderId="0" applyFill="0" applyBorder="0" applyAlignment="0" applyProtection="0"/>
    <xf numFmtId="42" fontId="33" fillId="0" borderId="0" applyFont="0" applyFill="0" applyBorder="0" applyAlignment="0" applyProtection="0"/>
    <xf numFmtId="0" fontId="27" fillId="0" borderId="0"/>
    <xf numFmtId="0" fontId="36" fillId="0" borderId="0"/>
    <xf numFmtId="0" fontId="2" fillId="0" borderId="0"/>
    <xf numFmtId="0" fontId="2" fillId="0" borderId="0"/>
    <xf numFmtId="0" fontId="27" fillId="0" borderId="0"/>
    <xf numFmtId="0" fontId="2" fillId="0" borderId="0"/>
    <xf numFmtId="0" fontId="36" fillId="0" borderId="0"/>
    <xf numFmtId="182" fontId="33" fillId="0" borderId="0" applyFont="0" applyFill="0" applyBorder="0" applyAlignment="0" applyProtection="0"/>
    <xf numFmtId="0" fontId="36" fillId="0" borderId="0"/>
    <xf numFmtId="0" fontId="34" fillId="0" borderId="0"/>
    <xf numFmtId="0" fontId="36" fillId="0" borderId="0"/>
    <xf numFmtId="0" fontId="36" fillId="0" borderId="0"/>
    <xf numFmtId="165" fontId="15" fillId="0" borderId="0" applyFont="0" applyFill="0" applyBorder="0" applyAlignment="0" applyProtection="0"/>
    <xf numFmtId="0" fontId="34" fillId="0" borderId="0"/>
    <xf numFmtId="183" fontId="12" fillId="0" borderId="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64" fontId="12" fillId="0" borderId="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12" fillId="0" borderId="0" applyFill="0" applyBorder="0" applyAlignment="0" applyProtection="0"/>
    <xf numFmtId="165" fontId="15" fillId="0" borderId="0" applyFont="0" applyFill="0" applyBorder="0" applyAlignment="0" applyProtection="0"/>
    <xf numFmtId="164" fontId="2" fillId="0" borderId="0" applyFill="0" applyBorder="0" applyAlignment="0" applyProtection="0"/>
    <xf numFmtId="164" fontId="22" fillId="0" borderId="0" applyFill="0" applyBorder="0" applyAlignment="0" applyProtection="0"/>
    <xf numFmtId="164" fontId="23" fillId="0" borderId="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90"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91" fontId="15" fillId="0" borderId="0" applyFont="0" applyFill="0" applyBorder="0" applyAlignment="0" applyProtection="0"/>
    <xf numFmtId="192" fontId="12" fillId="0" borderId="0" applyFill="0" applyBorder="0" applyAlignment="0" applyProtection="0"/>
    <xf numFmtId="193" fontId="15" fillId="0" borderId="0" applyFont="0" applyFill="0" applyBorder="0" applyAlignment="0" applyProtection="0"/>
    <xf numFmtId="194" fontId="12" fillId="0" borderId="0" applyFill="0" applyBorder="0" applyAlignment="0" applyProtection="0"/>
    <xf numFmtId="192" fontId="2" fillId="0" borderId="0" applyFill="0" applyBorder="0" applyAlignment="0" applyProtection="0"/>
    <xf numFmtId="192" fontId="22" fillId="0" borderId="0" applyFill="0" applyBorder="0" applyAlignment="0" applyProtection="0"/>
    <xf numFmtId="192" fontId="23" fillId="0" borderId="0" applyFill="0" applyBorder="0" applyAlignment="0" applyProtection="0"/>
    <xf numFmtId="195" fontId="12" fillId="0" borderId="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6" fontId="12" fillId="0" borderId="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9" fontId="12" fillId="0" borderId="0" applyFill="0" applyBorder="0" applyAlignment="0" applyProtection="0"/>
    <xf numFmtId="197" fontId="2" fillId="0" borderId="0" applyFill="0" applyBorder="0" applyAlignment="0" applyProtection="0"/>
    <xf numFmtId="197" fontId="22" fillId="0" borderId="0" applyFill="0" applyBorder="0" applyAlignment="0" applyProtection="0"/>
    <xf numFmtId="197" fontId="23" fillId="0" borderId="0" applyFill="0" applyBorder="0" applyAlignment="0" applyProtection="0"/>
    <xf numFmtId="200" fontId="33" fillId="0" borderId="0" applyFont="0" applyFill="0" applyBorder="0" applyAlignment="0" applyProtection="0"/>
    <xf numFmtId="201" fontId="33" fillId="0" borderId="0" applyFont="0" applyFill="0" applyBorder="0" applyAlignment="0" applyProtection="0"/>
    <xf numFmtId="202" fontId="33" fillId="0" borderId="0" applyFont="0" applyFill="0" applyBorder="0" applyAlignment="0" applyProtection="0"/>
    <xf numFmtId="201"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9" fontId="12" fillId="0" borderId="0" applyFill="0" applyBorder="0" applyAlignment="0" applyProtection="0"/>
    <xf numFmtId="197" fontId="2" fillId="0" borderId="0" applyFill="0" applyBorder="0" applyAlignment="0" applyProtection="0"/>
    <xf numFmtId="197" fontId="22" fillId="0" borderId="0" applyFill="0" applyBorder="0" applyAlignment="0" applyProtection="0"/>
    <xf numFmtId="197" fontId="23" fillId="0" borderId="0" applyFill="0" applyBorder="0" applyAlignment="0" applyProtection="0"/>
    <xf numFmtId="203"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0" fontId="12" fillId="0" borderId="0" applyFill="0" applyBorder="0" applyAlignment="0" applyProtection="0"/>
    <xf numFmtId="43" fontId="33" fillId="0" borderId="0" applyFont="0" applyFill="0" applyBorder="0" applyAlignment="0" applyProtection="0"/>
    <xf numFmtId="0" fontId="12" fillId="0" borderId="0" applyFill="0" applyBorder="0" applyAlignment="0" applyProtection="0"/>
    <xf numFmtId="204" fontId="33" fillId="0" borderId="0" applyFont="0" applyFill="0" applyBorder="0" applyAlignment="0" applyProtection="0"/>
    <xf numFmtId="202" fontId="33" fillId="0" borderId="0" applyFont="0" applyFill="0" applyBorder="0" applyAlignment="0" applyProtection="0"/>
    <xf numFmtId="205" fontId="33" fillId="0" borderId="0" applyFont="0" applyFill="0" applyBorder="0" applyAlignment="0" applyProtection="0"/>
    <xf numFmtId="43"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206" fontId="12" fillId="0" borderId="0" applyFill="0" applyBorder="0" applyAlignment="0" applyProtection="0"/>
    <xf numFmtId="202"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9" fontId="12" fillId="0" borderId="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3" fontId="33" fillId="0" borderId="0" applyFont="0" applyFill="0" applyBorder="0" applyAlignment="0" applyProtection="0"/>
    <xf numFmtId="197" fontId="2" fillId="0" borderId="0" applyFill="0" applyBorder="0" applyAlignment="0" applyProtection="0"/>
    <xf numFmtId="197" fontId="22" fillId="0" borderId="0" applyFill="0" applyBorder="0" applyAlignment="0" applyProtection="0"/>
    <xf numFmtId="197" fontId="23" fillId="0" borderId="0" applyFill="0" applyBorder="0" applyAlignment="0" applyProtection="0"/>
    <xf numFmtId="198" fontId="33" fillId="0" borderId="0" applyFont="0" applyFill="0" applyBorder="0" applyAlignment="0" applyProtection="0"/>
    <xf numFmtId="0" fontId="12" fillId="0" borderId="0" applyFill="0" applyBorder="0" applyAlignment="0" applyProtection="0"/>
    <xf numFmtId="0"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03" fontId="33" fillId="0" borderId="0" applyFont="0" applyFill="0" applyBorder="0" applyAlignment="0" applyProtection="0"/>
    <xf numFmtId="202" fontId="33" fillId="0" borderId="0" applyFont="0" applyFill="0" applyBorder="0" applyAlignment="0" applyProtection="0"/>
    <xf numFmtId="0" fontId="33" fillId="0" borderId="0" applyFont="0" applyFill="0" applyBorder="0" applyAlignment="0" applyProtection="0"/>
    <xf numFmtId="207" fontId="12" fillId="0" borderId="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205"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206" fontId="2" fillId="0" borderId="0" applyFill="0" applyBorder="0" applyAlignment="0" applyProtection="0"/>
    <xf numFmtId="206" fontId="22" fillId="0" borderId="0" applyFill="0" applyBorder="0" applyAlignment="0" applyProtection="0"/>
    <xf numFmtId="206" fontId="23" fillId="0" borderId="0" applyFill="0" applyBorder="0" applyAlignment="0" applyProtection="0"/>
    <xf numFmtId="202"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9" fontId="12" fillId="0" borderId="0" applyFill="0" applyBorder="0" applyAlignment="0" applyProtection="0"/>
    <xf numFmtId="197" fontId="2" fillId="0" borderId="0" applyFill="0" applyBorder="0" applyAlignment="0" applyProtection="0"/>
    <xf numFmtId="197" fontId="22" fillId="0" borderId="0" applyFill="0" applyBorder="0" applyAlignment="0" applyProtection="0"/>
    <xf numFmtId="197" fontId="23" fillId="0" borderId="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202" fontId="33" fillId="0" borderId="0" applyFont="0" applyFill="0" applyBorder="0" applyAlignment="0" applyProtection="0"/>
    <xf numFmtId="0" fontId="12" fillId="0" borderId="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202"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6" fontId="12" fillId="0" borderId="0" applyFill="0" applyBorder="0" applyAlignment="0" applyProtection="0"/>
    <xf numFmtId="195" fontId="2" fillId="0" borderId="0" applyFill="0" applyBorder="0" applyAlignment="0" applyProtection="0"/>
    <xf numFmtId="195" fontId="22" fillId="0" borderId="0" applyFill="0" applyBorder="0" applyAlignment="0" applyProtection="0"/>
    <xf numFmtId="195" fontId="23" fillId="0" borderId="0" applyFill="0" applyBorder="0" applyAlignment="0" applyProtection="0"/>
    <xf numFmtId="193" fontId="33" fillId="0" borderId="0" applyFont="0" applyFill="0" applyBorder="0" applyAlignment="0" applyProtection="0"/>
    <xf numFmtId="205" fontId="33" fillId="0" borderId="0" applyFont="0" applyFill="0" applyBorder="0" applyAlignment="0" applyProtection="0"/>
    <xf numFmtId="195" fontId="2" fillId="0" borderId="0" applyFill="0" applyBorder="0" applyAlignment="0" applyProtection="0"/>
    <xf numFmtId="198" fontId="33" fillId="0" borderId="0" applyFont="0" applyFill="0" applyBorder="0" applyAlignment="0" applyProtection="0"/>
    <xf numFmtId="205"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6" fontId="12" fillId="0" borderId="0" applyFill="0" applyBorder="0" applyAlignment="0" applyProtection="0"/>
    <xf numFmtId="195" fontId="2" fillId="0" borderId="0" applyFill="0" applyBorder="0" applyAlignment="0" applyProtection="0"/>
    <xf numFmtId="195" fontId="22" fillId="0" borderId="0" applyFill="0" applyBorder="0" applyAlignment="0" applyProtection="0"/>
    <xf numFmtId="195" fontId="23" fillId="0" borderId="0" applyFill="0" applyBorder="0" applyAlignment="0" applyProtection="0"/>
    <xf numFmtId="195" fontId="22" fillId="0" borderId="0" applyFill="0" applyBorder="0" applyAlignment="0" applyProtection="0"/>
    <xf numFmtId="195" fontId="23" fillId="0" borderId="0" applyFill="0" applyBorder="0" applyAlignment="0" applyProtection="0"/>
    <xf numFmtId="43" fontId="33" fillId="0" borderId="0" applyFont="0" applyFill="0" applyBorder="0" applyAlignment="0" applyProtection="0"/>
    <xf numFmtId="202" fontId="33" fillId="0" borderId="0" applyFont="0" applyFill="0" applyBorder="0" applyAlignment="0" applyProtection="0"/>
    <xf numFmtId="0" fontId="12" fillId="0" borderId="0" applyFill="0" applyBorder="0" applyAlignment="0" applyProtection="0"/>
    <xf numFmtId="0" fontId="33" fillId="0" borderId="0" applyFont="0" applyFill="0" applyBorder="0" applyAlignment="0" applyProtection="0"/>
    <xf numFmtId="0" fontId="12" fillId="0" borderId="0" applyFill="0" applyBorder="0" applyAlignment="0" applyProtection="0"/>
    <xf numFmtId="0" fontId="2" fillId="0" borderId="0" applyFill="0" applyBorder="0" applyAlignment="0" applyProtection="0"/>
    <xf numFmtId="0" fontId="22" fillId="0" borderId="0" applyFill="0" applyBorder="0" applyAlignment="0" applyProtection="0"/>
    <xf numFmtId="0" fontId="23" fillId="0" borderId="0" applyFill="0" applyBorder="0" applyAlignment="0" applyProtection="0"/>
    <xf numFmtId="0" fontId="12" fillId="0" borderId="0" applyFill="0" applyBorder="0" applyAlignment="0" applyProtection="0"/>
    <xf numFmtId="0" fontId="33" fillId="0" borderId="0" applyFont="0" applyFill="0" applyBorder="0" applyAlignment="0" applyProtection="0"/>
    <xf numFmtId="0" fontId="12" fillId="0" borderId="0" applyFill="0" applyBorder="0" applyAlignment="0" applyProtection="0"/>
    <xf numFmtId="0" fontId="2" fillId="0" borderId="0" applyFill="0" applyBorder="0" applyAlignment="0" applyProtection="0"/>
    <xf numFmtId="0" fontId="22" fillId="0" borderId="0" applyFill="0" applyBorder="0" applyAlignment="0" applyProtection="0"/>
    <xf numFmtId="0" fontId="23" fillId="0" borderId="0" applyFill="0" applyBorder="0" applyAlignment="0" applyProtection="0"/>
    <xf numFmtId="203" fontId="33" fillId="0" borderId="0" applyFont="0" applyFill="0" applyBorder="0" applyAlignment="0" applyProtection="0"/>
    <xf numFmtId="43" fontId="33" fillId="0" borderId="0" applyFont="0" applyFill="0" applyBorder="0" applyAlignment="0" applyProtection="0"/>
    <xf numFmtId="202"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205" fontId="33" fillId="0" borderId="0" applyFont="0" applyFill="0" applyBorder="0" applyAlignment="0" applyProtection="0"/>
    <xf numFmtId="201" fontId="33" fillId="0" borderId="0" applyFont="0" applyFill="0" applyBorder="0" applyAlignment="0" applyProtection="0"/>
    <xf numFmtId="43" fontId="33" fillId="0" borderId="0" applyFont="0" applyFill="0" applyBorder="0" applyAlignment="0" applyProtection="0"/>
    <xf numFmtId="201" fontId="33" fillId="0" borderId="0" applyFont="0" applyFill="0" applyBorder="0" applyAlignment="0" applyProtection="0"/>
    <xf numFmtId="202" fontId="33" fillId="0" borderId="0" applyFont="0" applyFill="0" applyBorder="0" applyAlignment="0" applyProtection="0"/>
    <xf numFmtId="201" fontId="33" fillId="0" borderId="0" applyFont="0" applyFill="0" applyBorder="0" applyAlignment="0" applyProtection="0"/>
    <xf numFmtId="202" fontId="33" fillId="0" borderId="0" applyFont="0" applyFill="0" applyBorder="0" applyAlignment="0" applyProtection="0"/>
    <xf numFmtId="208" fontId="33" fillId="0" borderId="0" applyFont="0" applyFill="0" applyBorder="0" applyAlignment="0" applyProtection="0"/>
    <xf numFmtId="209" fontId="33" fillId="0" borderId="0" applyFont="0" applyFill="0" applyBorder="0" applyAlignment="0" applyProtection="0"/>
    <xf numFmtId="195" fontId="12" fillId="0" borderId="0" applyFill="0" applyBorder="0" applyAlignment="0" applyProtection="0"/>
    <xf numFmtId="205"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6" fontId="12" fillId="0" borderId="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5" fontId="2" fillId="0" borderId="0" applyFill="0" applyBorder="0" applyAlignment="0" applyProtection="0"/>
    <xf numFmtId="195" fontId="22" fillId="0" borderId="0" applyFill="0" applyBorder="0" applyAlignment="0" applyProtection="0"/>
    <xf numFmtId="195" fontId="23" fillId="0" borderId="0" applyFill="0" applyBorder="0" applyAlignment="0" applyProtection="0"/>
    <xf numFmtId="203" fontId="33" fillId="0" borderId="0" applyFont="0" applyFill="0" applyBorder="0" applyAlignment="0" applyProtection="0"/>
    <xf numFmtId="202" fontId="33" fillId="0" borderId="0" applyFont="0" applyFill="0" applyBorder="0" applyAlignment="0" applyProtection="0"/>
    <xf numFmtId="179" fontId="12" fillId="0" borderId="0" applyFill="0" applyBorder="0" applyAlignment="0" applyProtection="0"/>
    <xf numFmtId="210" fontId="15" fillId="0" borderId="0" applyFont="0" applyFill="0" applyBorder="0" applyAlignment="0" applyProtection="0"/>
    <xf numFmtId="179" fontId="12" fillId="0" borderId="0" applyFill="0" applyBorder="0" applyAlignment="0" applyProtection="0"/>
    <xf numFmtId="179" fontId="2" fillId="0" borderId="0" applyFill="0" applyBorder="0" applyAlignment="0" applyProtection="0"/>
    <xf numFmtId="179" fontId="22" fillId="0" borderId="0" applyFill="0" applyBorder="0" applyAlignment="0" applyProtection="0"/>
    <xf numFmtId="179" fontId="23" fillId="0" borderId="0" applyFill="0" applyBorder="0" applyAlignment="0" applyProtection="0"/>
    <xf numFmtId="183" fontId="12" fillId="0" borderId="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83" fontId="12" fillId="0" borderId="0" applyFill="0" applyBorder="0" applyAlignment="0" applyProtection="0"/>
    <xf numFmtId="182" fontId="33" fillId="0" borderId="0" applyFont="0" applyFill="0" applyBorder="0" applyAlignment="0" applyProtection="0"/>
    <xf numFmtId="186" fontId="12" fillId="0" borderId="0" applyFill="0" applyBorder="0" applyAlignment="0" applyProtection="0"/>
    <xf numFmtId="42" fontId="33" fillId="0" borderId="0" applyFont="0" applyFill="0" applyBorder="0" applyAlignment="0" applyProtection="0"/>
    <xf numFmtId="186" fontId="12" fillId="0" borderId="0" applyFill="0" applyBorder="0" applyAlignment="0" applyProtection="0"/>
    <xf numFmtId="42" fontId="33" fillId="0" borderId="0" applyFont="0" applyFill="0" applyBorder="0" applyAlignment="0" applyProtection="0"/>
    <xf numFmtId="189" fontId="33" fillId="0" borderId="0" applyFont="0" applyFill="0" applyBorder="0" applyAlignment="0" applyProtection="0"/>
    <xf numFmtId="42" fontId="33" fillId="0" borderId="0" applyFont="0" applyFill="0" applyBorder="0" applyAlignment="0" applyProtection="0"/>
    <xf numFmtId="183" fontId="12" fillId="0" borderId="0" applyFill="0" applyBorder="0" applyAlignment="0" applyProtection="0"/>
    <xf numFmtId="42" fontId="33" fillId="0" borderId="0" applyFont="0" applyFill="0" applyBorder="0" applyAlignment="0" applyProtection="0"/>
    <xf numFmtId="186" fontId="12" fillId="0" borderId="0" applyFill="0" applyBorder="0" applyAlignment="0" applyProtection="0"/>
    <xf numFmtId="211" fontId="15" fillId="0" borderId="0" applyFont="0" applyFill="0" applyBorder="0" applyAlignment="0" applyProtection="0"/>
    <xf numFmtId="211" fontId="15" fillId="0" borderId="0" applyFont="0" applyFill="0" applyBorder="0" applyAlignment="0" applyProtection="0"/>
    <xf numFmtId="188"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2" fontId="33" fillId="0" borderId="0" applyFont="0" applyFill="0" applyBorder="0" applyAlignment="0" applyProtection="0"/>
    <xf numFmtId="189"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86" fontId="12" fillId="0" borderId="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89" fontId="33" fillId="0" borderId="0" applyFont="0" applyFill="0" applyBorder="0" applyAlignment="0" applyProtection="0"/>
    <xf numFmtId="183" fontId="2" fillId="0" borderId="0" applyFill="0" applyBorder="0" applyAlignment="0" applyProtection="0"/>
    <xf numFmtId="42" fontId="33" fillId="0" borderId="0" applyFont="0" applyFill="0" applyBorder="0" applyAlignment="0" applyProtection="0"/>
    <xf numFmtId="189" fontId="33" fillId="0" borderId="0" applyFont="0" applyFill="0" applyBorder="0" applyAlignment="0" applyProtection="0"/>
    <xf numFmtId="183" fontId="12" fillId="0" borderId="0" applyFill="0" applyBorder="0" applyAlignment="0" applyProtection="0"/>
    <xf numFmtId="42" fontId="33" fillId="0" borderId="0" applyFont="0" applyFill="0" applyBorder="0" applyAlignment="0" applyProtection="0"/>
    <xf numFmtId="183" fontId="12" fillId="0" borderId="0" applyFill="0" applyBorder="0" applyAlignment="0" applyProtection="0"/>
    <xf numFmtId="183" fontId="2" fillId="0" borderId="0" applyFill="0" applyBorder="0" applyAlignment="0" applyProtection="0"/>
    <xf numFmtId="183" fontId="22" fillId="0" borderId="0" applyFill="0" applyBorder="0" applyAlignment="0" applyProtection="0"/>
    <xf numFmtId="183" fontId="23" fillId="0" borderId="0" applyFill="0" applyBorder="0" applyAlignment="0" applyProtection="0"/>
    <xf numFmtId="183" fontId="22" fillId="0" borderId="0" applyFill="0" applyBorder="0" applyAlignment="0" applyProtection="0"/>
    <xf numFmtId="183" fontId="23" fillId="0" borderId="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86" fontId="12" fillId="0" borderId="0" applyFill="0" applyBorder="0" applyAlignment="0" applyProtection="0"/>
    <xf numFmtId="187" fontId="33" fillId="0" borderId="0" applyFont="0" applyFill="0" applyBorder="0" applyAlignment="0" applyProtection="0"/>
    <xf numFmtId="186" fontId="12" fillId="0" borderId="0" applyFill="0" applyBorder="0" applyAlignment="0" applyProtection="0"/>
    <xf numFmtId="186" fontId="2" fillId="0" borderId="0" applyFill="0" applyBorder="0" applyAlignment="0" applyProtection="0"/>
    <xf numFmtId="186" fontId="22" fillId="0" borderId="0" applyFill="0" applyBorder="0" applyAlignment="0" applyProtection="0"/>
    <xf numFmtId="186" fontId="23" fillId="0" borderId="0" applyFill="0" applyBorder="0" applyAlignment="0" applyProtection="0"/>
    <xf numFmtId="186" fontId="12" fillId="0" borderId="0" applyFill="0" applyBorder="0" applyAlignment="0" applyProtection="0"/>
    <xf numFmtId="187" fontId="33" fillId="0" borderId="0" applyFont="0" applyFill="0" applyBorder="0" applyAlignment="0" applyProtection="0"/>
    <xf numFmtId="186" fontId="12" fillId="0" borderId="0" applyFill="0" applyBorder="0" applyAlignment="0" applyProtection="0"/>
    <xf numFmtId="186" fontId="2" fillId="0" borderId="0" applyFill="0" applyBorder="0" applyAlignment="0" applyProtection="0"/>
    <xf numFmtId="186" fontId="22" fillId="0" borderId="0" applyFill="0" applyBorder="0" applyAlignment="0" applyProtection="0"/>
    <xf numFmtId="186" fontId="23" fillId="0" borderId="0" applyFill="0" applyBorder="0" applyAlignment="0" applyProtection="0"/>
    <xf numFmtId="18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88"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89" fontId="33" fillId="0" borderId="0" applyFont="0" applyFill="0" applyBorder="0" applyAlignment="0" applyProtection="0"/>
    <xf numFmtId="212" fontId="12" fillId="0" borderId="0" applyFill="0" applyBorder="0" applyAlignment="0" applyProtection="0"/>
    <xf numFmtId="213" fontId="33" fillId="0" borderId="0" applyFont="0" applyFill="0" applyBorder="0" applyAlignment="0" applyProtection="0"/>
    <xf numFmtId="212" fontId="12" fillId="0" borderId="0" applyFill="0" applyBorder="0" applyAlignment="0" applyProtection="0"/>
    <xf numFmtId="213" fontId="33" fillId="0" borderId="0" applyFont="0" applyFill="0" applyBorder="0" applyAlignment="0" applyProtection="0"/>
    <xf numFmtId="213" fontId="33" fillId="0" borderId="0" applyFont="0" applyFill="0" applyBorder="0" applyAlignment="0" applyProtection="0"/>
    <xf numFmtId="213" fontId="33" fillId="0" borderId="0" applyFont="0" applyFill="0" applyBorder="0" applyAlignment="0" applyProtection="0"/>
    <xf numFmtId="213" fontId="33" fillId="0" borderId="0" applyFont="0" applyFill="0" applyBorder="0" applyAlignment="0" applyProtection="0"/>
    <xf numFmtId="214" fontId="12" fillId="0" borderId="0" applyFill="0" applyBorder="0" applyAlignment="0" applyProtection="0"/>
    <xf numFmtId="211" fontId="15" fillId="0" borderId="0" applyFont="0" applyFill="0" applyBorder="0" applyAlignment="0" applyProtection="0"/>
    <xf numFmtId="214" fontId="12" fillId="0" borderId="0" applyFill="0" applyBorder="0" applyAlignment="0" applyProtection="0"/>
    <xf numFmtId="214" fontId="2" fillId="0" borderId="0" applyFill="0" applyBorder="0" applyAlignment="0" applyProtection="0"/>
    <xf numFmtId="214" fontId="22" fillId="0" borderId="0" applyFill="0" applyBorder="0" applyAlignment="0" applyProtection="0"/>
    <xf numFmtId="214" fontId="23" fillId="0" borderId="0" applyFill="0" applyBorder="0" applyAlignment="0" applyProtection="0"/>
    <xf numFmtId="213" fontId="33" fillId="0" borderId="0" applyFont="0" applyFill="0" applyBorder="0" applyAlignment="0" applyProtection="0"/>
    <xf numFmtId="214" fontId="12" fillId="0" borderId="0" applyFill="0" applyBorder="0" applyAlignment="0" applyProtection="0"/>
    <xf numFmtId="211" fontId="33" fillId="0" borderId="0" applyFont="0" applyFill="0" applyBorder="0" applyAlignment="0" applyProtection="0"/>
    <xf numFmtId="215"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04" fontId="33" fillId="0" borderId="0" applyFont="0" applyFill="0" applyBorder="0" applyAlignment="0" applyProtection="0"/>
    <xf numFmtId="195" fontId="12" fillId="0" borderId="0" applyFill="0" applyBorder="0" applyAlignment="0" applyProtection="0"/>
    <xf numFmtId="206" fontId="12" fillId="0" borderId="0" applyFill="0" applyBorder="0" applyAlignment="0" applyProtection="0"/>
    <xf numFmtId="202"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0" fontId="12" fillId="0" borderId="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202"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0" fontId="12" fillId="0" borderId="0" applyFill="0" applyBorder="0" applyAlignment="0" applyProtection="0"/>
    <xf numFmtId="0" fontId="33" fillId="0" borderId="0" applyFont="0" applyFill="0" applyBorder="0" applyAlignment="0" applyProtection="0"/>
    <xf numFmtId="0" fontId="12" fillId="0" borderId="0" applyFill="0" applyBorder="0" applyAlignment="0" applyProtection="0"/>
    <xf numFmtId="0" fontId="33" fillId="0" borderId="0" applyFont="0" applyFill="0" applyBorder="0" applyAlignment="0" applyProtection="0"/>
    <xf numFmtId="202"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208" fontId="33" fillId="0" borderId="0" applyFont="0" applyFill="0" applyBorder="0" applyAlignment="0" applyProtection="0"/>
    <xf numFmtId="209" fontId="33" fillId="0" borderId="0" applyFont="0" applyFill="0" applyBorder="0" applyAlignment="0" applyProtection="0"/>
    <xf numFmtId="192" fontId="12" fillId="0" borderId="0" applyFill="0" applyBorder="0" applyAlignment="0" applyProtection="0"/>
    <xf numFmtId="193" fontId="15"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210" fontId="33" fillId="0" borderId="0" applyFont="0" applyFill="0" applyBorder="0" applyAlignment="0" applyProtection="0"/>
    <xf numFmtId="210" fontId="33" fillId="0" borderId="0" applyFont="0" applyFill="0" applyBorder="0" applyAlignment="0" applyProtection="0"/>
    <xf numFmtId="219" fontId="33" fillId="0" borderId="0" applyFont="0" applyFill="0" applyBorder="0" applyAlignment="0" applyProtection="0"/>
    <xf numFmtId="216" fontId="12" fillId="0" borderId="0" applyFill="0" applyBorder="0" applyAlignment="0" applyProtection="0"/>
    <xf numFmtId="184" fontId="12" fillId="0" borderId="0" applyFill="0" applyBorder="0" applyAlignment="0" applyProtection="0"/>
    <xf numFmtId="185"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8" fontId="33" fillId="0" borderId="0" applyFont="0" applyFill="0" applyBorder="0" applyAlignment="0" applyProtection="0"/>
    <xf numFmtId="218" fontId="33" fillId="0" borderId="0" applyFont="0" applyFill="0" applyBorder="0" applyAlignment="0" applyProtection="0"/>
    <xf numFmtId="220" fontId="12" fillId="0" borderId="0" applyFill="0" applyBorder="0" applyAlignment="0" applyProtection="0"/>
    <xf numFmtId="210" fontId="33" fillId="0" borderId="0" applyFont="0" applyFill="0" applyBorder="0" applyAlignment="0" applyProtection="0"/>
    <xf numFmtId="210"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185"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20" fontId="12" fillId="0" borderId="0" applyFill="0" applyBorder="0" applyAlignment="0" applyProtection="0"/>
    <xf numFmtId="221" fontId="33" fillId="0" borderId="0" applyFont="0" applyFill="0" applyBorder="0" applyAlignment="0" applyProtection="0"/>
    <xf numFmtId="220" fontId="12" fillId="0" borderId="0" applyFill="0" applyBorder="0" applyAlignment="0" applyProtection="0"/>
    <xf numFmtId="221" fontId="33" fillId="0" borderId="0" applyFont="0" applyFill="0" applyBorder="0" applyAlignment="0" applyProtection="0"/>
    <xf numFmtId="185"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41" fontId="33" fillId="0" borderId="0" applyFont="0" applyFill="0" applyBorder="0" applyAlignment="0" applyProtection="0"/>
    <xf numFmtId="222" fontId="33" fillId="0" borderId="0" applyFont="0" applyFill="0" applyBorder="0" applyAlignment="0" applyProtection="0"/>
    <xf numFmtId="223"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183" fontId="12" fillId="0" borderId="0" applyFill="0" applyBorder="0" applyAlignment="0" applyProtection="0"/>
    <xf numFmtId="186" fontId="12" fillId="0" borderId="0" applyFill="0" applyBorder="0" applyAlignment="0" applyProtection="0"/>
    <xf numFmtId="183" fontId="12" fillId="0" borderId="0" applyFill="0" applyBorder="0" applyAlignment="0" applyProtection="0"/>
    <xf numFmtId="42" fontId="33" fillId="0" borderId="0" applyFont="0" applyFill="0" applyBorder="0" applyAlignment="0" applyProtection="0"/>
    <xf numFmtId="186" fontId="12" fillId="0" borderId="0" applyFill="0" applyBorder="0" applyAlignment="0" applyProtection="0"/>
    <xf numFmtId="187" fontId="33" fillId="0" borderId="0" applyFont="0" applyFill="0" applyBorder="0" applyAlignment="0" applyProtection="0"/>
    <xf numFmtId="186" fontId="12" fillId="0" borderId="0" applyFill="0" applyBorder="0" applyAlignment="0" applyProtection="0"/>
    <xf numFmtId="187" fontId="33" fillId="0" borderId="0" applyFont="0" applyFill="0" applyBorder="0" applyAlignment="0" applyProtection="0"/>
    <xf numFmtId="42" fontId="33" fillId="0" borderId="0" applyFont="0" applyFill="0" applyBorder="0" applyAlignment="0" applyProtection="0"/>
    <xf numFmtId="212" fontId="12" fillId="0" borderId="0" applyFill="0" applyBorder="0" applyAlignment="0" applyProtection="0"/>
    <xf numFmtId="213" fontId="33" fillId="0" borderId="0" applyFont="0" applyFill="0" applyBorder="0" applyAlignment="0" applyProtection="0"/>
    <xf numFmtId="213" fontId="33" fillId="0" borderId="0" applyFont="0" applyFill="0" applyBorder="0" applyAlignment="0" applyProtection="0"/>
    <xf numFmtId="214" fontId="12" fillId="0" borderId="0" applyFill="0" applyBorder="0" applyAlignment="0" applyProtection="0"/>
    <xf numFmtId="211" fontId="15" fillId="0" borderId="0" applyFont="0" applyFill="0" applyBorder="0" applyAlignment="0" applyProtection="0"/>
    <xf numFmtId="213" fontId="33" fillId="0" borderId="0" applyFont="0" applyFill="0" applyBorder="0" applyAlignment="0" applyProtection="0"/>
    <xf numFmtId="214" fontId="12" fillId="0" borderId="0" applyFill="0" applyBorder="0" applyAlignment="0" applyProtection="0"/>
    <xf numFmtId="211" fontId="33" fillId="0" borderId="0" applyFont="0" applyFill="0" applyBorder="0" applyAlignment="0" applyProtection="0"/>
    <xf numFmtId="215" fontId="33" fillId="0" borderId="0" applyFont="0" applyFill="0" applyBorder="0" applyAlignment="0" applyProtection="0"/>
    <xf numFmtId="179" fontId="12" fillId="0" borderId="0" applyFill="0" applyBorder="0" applyAlignment="0" applyProtection="0"/>
    <xf numFmtId="210" fontId="15" fillId="0" borderId="0" applyFont="0" applyFill="0" applyBorder="0" applyAlignment="0" applyProtection="0"/>
    <xf numFmtId="192" fontId="12" fillId="0" borderId="0" applyFill="0" applyBorder="0" applyAlignment="0" applyProtection="0"/>
    <xf numFmtId="193" fontId="15"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210" fontId="33" fillId="0" borderId="0" applyFont="0" applyFill="0" applyBorder="0" applyAlignment="0" applyProtection="0"/>
    <xf numFmtId="210" fontId="33" fillId="0" borderId="0" applyFont="0" applyFill="0" applyBorder="0" applyAlignment="0" applyProtection="0"/>
    <xf numFmtId="219" fontId="33" fillId="0" borderId="0" applyFont="0" applyFill="0" applyBorder="0" applyAlignment="0" applyProtection="0"/>
    <xf numFmtId="216" fontId="12" fillId="0" borderId="0" applyFill="0" applyBorder="0" applyAlignment="0" applyProtection="0"/>
    <xf numFmtId="184" fontId="12" fillId="0" borderId="0" applyFill="0" applyBorder="0" applyAlignment="0" applyProtection="0"/>
    <xf numFmtId="185"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8" fontId="33" fillId="0" borderId="0" applyFont="0" applyFill="0" applyBorder="0" applyAlignment="0" applyProtection="0"/>
    <xf numFmtId="218" fontId="33" fillId="0" borderId="0" applyFont="0" applyFill="0" applyBorder="0" applyAlignment="0" applyProtection="0"/>
    <xf numFmtId="220" fontId="12" fillId="0" borderId="0" applyFill="0" applyBorder="0" applyAlignment="0" applyProtection="0"/>
    <xf numFmtId="210" fontId="33" fillId="0" borderId="0" applyFont="0" applyFill="0" applyBorder="0" applyAlignment="0" applyProtection="0"/>
    <xf numFmtId="210"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185"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20" fontId="12" fillId="0" borderId="0" applyFill="0" applyBorder="0" applyAlignment="0" applyProtection="0"/>
    <xf numFmtId="221" fontId="33" fillId="0" borderId="0" applyFont="0" applyFill="0" applyBorder="0" applyAlignment="0" applyProtection="0"/>
    <xf numFmtId="220" fontId="12" fillId="0" borderId="0" applyFill="0" applyBorder="0" applyAlignment="0" applyProtection="0"/>
    <xf numFmtId="221" fontId="33" fillId="0" borderId="0" applyFont="0" applyFill="0" applyBorder="0" applyAlignment="0" applyProtection="0"/>
    <xf numFmtId="185"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41" fontId="33" fillId="0" borderId="0" applyFont="0" applyFill="0" applyBorder="0" applyAlignment="0" applyProtection="0"/>
    <xf numFmtId="222" fontId="33" fillId="0" borderId="0" applyFont="0" applyFill="0" applyBorder="0" applyAlignment="0" applyProtection="0"/>
    <xf numFmtId="223"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04" fontId="33" fillId="0" borderId="0" applyFont="0" applyFill="0" applyBorder="0" applyAlignment="0" applyProtection="0"/>
    <xf numFmtId="195" fontId="12" fillId="0" borderId="0" applyFill="0" applyBorder="0" applyAlignment="0" applyProtection="0"/>
    <xf numFmtId="206" fontId="12" fillId="0" borderId="0" applyFill="0" applyBorder="0" applyAlignment="0" applyProtection="0"/>
    <xf numFmtId="202"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0" fontId="12" fillId="0" borderId="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202"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0" fontId="12" fillId="0" borderId="0" applyFill="0" applyBorder="0" applyAlignment="0" applyProtection="0"/>
    <xf numFmtId="0" fontId="33" fillId="0" borderId="0" applyFont="0" applyFill="0" applyBorder="0" applyAlignment="0" applyProtection="0"/>
    <xf numFmtId="0" fontId="12" fillId="0" borderId="0" applyFill="0" applyBorder="0" applyAlignment="0" applyProtection="0"/>
    <xf numFmtId="0" fontId="33" fillId="0" borderId="0" applyFont="0" applyFill="0" applyBorder="0" applyAlignment="0" applyProtection="0"/>
    <xf numFmtId="202"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208" fontId="33" fillId="0" borderId="0" applyFont="0" applyFill="0" applyBorder="0" applyAlignment="0" applyProtection="0"/>
    <xf numFmtId="209"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79" fontId="12" fillId="0" borderId="0" applyFill="0" applyBorder="0" applyAlignment="0" applyProtection="0"/>
    <xf numFmtId="210" fontId="15" fillId="0" borderId="0" applyFont="0" applyFill="0" applyBorder="0" applyAlignment="0" applyProtection="0"/>
    <xf numFmtId="164" fontId="12" fillId="0" borderId="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91" fontId="15" fillId="0" borderId="0" applyFont="0" applyFill="0" applyBorder="0" applyAlignment="0" applyProtection="0"/>
    <xf numFmtId="42" fontId="33"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212" fontId="12" fillId="0" borderId="0" applyFill="0" applyBorder="0" applyAlignment="0" applyProtection="0"/>
    <xf numFmtId="213" fontId="33" fillId="0" borderId="0" applyFont="0" applyFill="0" applyBorder="0" applyAlignment="0" applyProtection="0"/>
    <xf numFmtId="213" fontId="33" fillId="0" borderId="0" applyFont="0" applyFill="0" applyBorder="0" applyAlignment="0" applyProtection="0"/>
    <xf numFmtId="214" fontId="12" fillId="0" borderId="0" applyFill="0" applyBorder="0" applyAlignment="0" applyProtection="0"/>
    <xf numFmtId="211" fontId="15" fillId="0" borderId="0" applyFont="0" applyFill="0" applyBorder="0" applyAlignment="0" applyProtection="0"/>
    <xf numFmtId="213" fontId="33" fillId="0" borderId="0" applyFont="0" applyFill="0" applyBorder="0" applyAlignment="0" applyProtection="0"/>
    <xf numFmtId="214" fontId="12" fillId="0" borderId="0" applyFill="0" applyBorder="0" applyAlignment="0" applyProtection="0"/>
    <xf numFmtId="211" fontId="33"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36" fillId="0" borderId="0"/>
    <xf numFmtId="0" fontId="25" fillId="0" borderId="0" applyNumberFormat="0" applyFill="0" applyBorder="0" applyAlignment="0" applyProtection="0"/>
    <xf numFmtId="0" fontId="36" fillId="0" borderId="0"/>
    <xf numFmtId="0" fontId="36" fillId="0" borderId="0"/>
    <xf numFmtId="0" fontId="36" fillId="0" borderId="0"/>
    <xf numFmtId="183" fontId="12" fillId="0" borderId="0" applyFill="0" applyBorder="0" applyAlignment="0" applyProtection="0"/>
    <xf numFmtId="42" fontId="33" fillId="0" borderId="0" applyFont="0" applyFill="0" applyBorder="0" applyAlignment="0" applyProtection="0"/>
    <xf numFmtId="183" fontId="12" fillId="0" borderId="0" applyFill="0" applyBorder="0" applyAlignment="0" applyProtection="0"/>
    <xf numFmtId="42" fontId="33" fillId="0" borderId="0" applyFont="0" applyFill="0" applyBorder="0" applyAlignment="0" applyProtection="0"/>
    <xf numFmtId="0" fontId="35" fillId="0" borderId="0"/>
    <xf numFmtId="0" fontId="34" fillId="0" borderId="0"/>
    <xf numFmtId="0" fontId="27" fillId="0" borderId="0"/>
    <xf numFmtId="0" fontId="36" fillId="0" borderId="0"/>
    <xf numFmtId="215" fontId="33"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3" fontId="12" fillId="0" borderId="0" applyFill="0" applyBorder="0" applyAlignment="0" applyProtection="0"/>
    <xf numFmtId="42" fontId="33" fillId="0" borderId="0" applyFont="0" applyFill="0" applyBorder="0" applyAlignment="0" applyProtection="0"/>
    <xf numFmtId="183" fontId="12" fillId="0" borderId="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79" fontId="12" fillId="0" borderId="0" applyFill="0" applyBorder="0" applyAlignment="0" applyProtection="0"/>
    <xf numFmtId="210" fontId="15"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210" fontId="33" fillId="0" borderId="0" applyFont="0" applyFill="0" applyBorder="0" applyAlignment="0" applyProtection="0"/>
    <xf numFmtId="210" fontId="33" fillId="0" borderId="0" applyFont="0" applyFill="0" applyBorder="0" applyAlignment="0" applyProtection="0"/>
    <xf numFmtId="219" fontId="33" fillId="0" borderId="0" applyFont="0" applyFill="0" applyBorder="0" applyAlignment="0" applyProtection="0"/>
    <xf numFmtId="216" fontId="12" fillId="0" borderId="0" applyFill="0" applyBorder="0" applyAlignment="0" applyProtection="0"/>
    <xf numFmtId="184" fontId="12" fillId="0" borderId="0" applyFill="0" applyBorder="0" applyAlignment="0" applyProtection="0"/>
    <xf numFmtId="185"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8" fontId="33" fillId="0" borderId="0" applyFont="0" applyFill="0" applyBorder="0" applyAlignment="0" applyProtection="0"/>
    <xf numFmtId="218" fontId="33" fillId="0" borderId="0" applyFont="0" applyFill="0" applyBorder="0" applyAlignment="0" applyProtection="0"/>
    <xf numFmtId="220" fontId="12" fillId="0" borderId="0" applyFill="0" applyBorder="0" applyAlignment="0" applyProtection="0"/>
    <xf numFmtId="210" fontId="33" fillId="0" borderId="0" applyFont="0" applyFill="0" applyBorder="0" applyAlignment="0" applyProtection="0"/>
    <xf numFmtId="210"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185"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20" fontId="12" fillId="0" borderId="0" applyFill="0" applyBorder="0" applyAlignment="0" applyProtection="0"/>
    <xf numFmtId="221" fontId="33" fillId="0" borderId="0" applyFont="0" applyFill="0" applyBorder="0" applyAlignment="0" applyProtection="0"/>
    <xf numFmtId="220" fontId="12" fillId="0" borderId="0" applyFill="0" applyBorder="0" applyAlignment="0" applyProtection="0"/>
    <xf numFmtId="221" fontId="33" fillId="0" borderId="0" applyFont="0" applyFill="0" applyBorder="0" applyAlignment="0" applyProtection="0"/>
    <xf numFmtId="185"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41" fontId="33" fillId="0" borderId="0" applyFont="0" applyFill="0" applyBorder="0" applyAlignment="0" applyProtection="0"/>
    <xf numFmtId="222" fontId="33" fillId="0" borderId="0" applyFont="0" applyFill="0" applyBorder="0" applyAlignment="0" applyProtection="0"/>
    <xf numFmtId="223"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04" fontId="33" fillId="0" borderId="0" applyFont="0" applyFill="0" applyBorder="0" applyAlignment="0" applyProtection="0"/>
    <xf numFmtId="195" fontId="12" fillId="0" borderId="0" applyFill="0" applyBorder="0" applyAlignment="0" applyProtection="0"/>
    <xf numFmtId="206" fontId="12" fillId="0" borderId="0" applyFill="0" applyBorder="0" applyAlignment="0" applyProtection="0"/>
    <xf numFmtId="202"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198" fontId="33" fillId="0" borderId="0" applyFont="0" applyFill="0" applyBorder="0" applyAlignment="0" applyProtection="0"/>
    <xf numFmtId="0" fontId="12" fillId="0" borderId="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02" fontId="33" fillId="0" borderId="0" applyFont="0" applyFill="0" applyBorder="0" applyAlignment="0" applyProtection="0"/>
    <xf numFmtId="202" fontId="33" fillId="0" borderId="0" applyFont="0" applyFill="0" applyBorder="0" applyAlignment="0" applyProtection="0"/>
    <xf numFmtId="197" fontId="12" fillId="0" borderId="0" applyFill="0" applyBorder="0" applyAlignment="0" applyProtection="0"/>
    <xf numFmtId="198"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202"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0" fontId="12" fillId="0" borderId="0" applyFill="0" applyBorder="0" applyAlignment="0" applyProtection="0"/>
    <xf numFmtId="0" fontId="33" fillId="0" borderId="0" applyFont="0" applyFill="0" applyBorder="0" applyAlignment="0" applyProtection="0"/>
    <xf numFmtId="0" fontId="12" fillId="0" borderId="0" applyFill="0" applyBorder="0" applyAlignment="0" applyProtection="0"/>
    <xf numFmtId="0" fontId="33" fillId="0" borderId="0" applyFont="0" applyFill="0" applyBorder="0" applyAlignment="0" applyProtection="0"/>
    <xf numFmtId="202"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208" fontId="33" fillId="0" borderId="0" applyFont="0" applyFill="0" applyBorder="0" applyAlignment="0" applyProtection="0"/>
    <xf numFmtId="209" fontId="33" fillId="0" borderId="0" applyFont="0" applyFill="0" applyBorder="0" applyAlignment="0" applyProtection="0"/>
    <xf numFmtId="195" fontId="12" fillId="0" borderId="0" applyFill="0" applyBorder="0" applyAlignment="0" applyProtection="0"/>
    <xf numFmtId="43" fontId="33" fillId="0" borderId="0" applyFont="0" applyFill="0" applyBorder="0" applyAlignment="0" applyProtection="0"/>
    <xf numFmtId="164" fontId="12" fillId="0" borderId="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91" fontId="15" fillId="0" borderId="0" applyFont="0" applyFill="0" applyBorder="0" applyAlignment="0" applyProtection="0"/>
    <xf numFmtId="192" fontId="12" fillId="0" borderId="0" applyFill="0" applyBorder="0" applyAlignment="0" applyProtection="0"/>
    <xf numFmtId="193" fontId="15" fillId="0" borderId="0" applyFont="0" applyFill="0" applyBorder="0" applyAlignment="0" applyProtection="0"/>
    <xf numFmtId="0" fontId="27" fillId="0" borderId="0"/>
    <xf numFmtId="0" fontId="36" fillId="0" borderId="0"/>
    <xf numFmtId="0" fontId="35" fillId="0" borderId="0"/>
    <xf numFmtId="0" fontId="34" fillId="0" borderId="0"/>
    <xf numFmtId="0" fontId="27" fillId="0" borderId="0"/>
    <xf numFmtId="0" fontId="36" fillId="0" borderId="0"/>
    <xf numFmtId="0" fontId="27" fillId="0" borderId="0"/>
    <xf numFmtId="0" fontId="36" fillId="0" borderId="0"/>
    <xf numFmtId="183" fontId="12" fillId="0" borderId="0" applyFill="0" applyBorder="0" applyAlignment="0" applyProtection="0"/>
    <xf numFmtId="42" fontId="33" fillId="0" borderId="0" applyFont="0" applyFill="0" applyBorder="0" applyAlignment="0" applyProtection="0"/>
    <xf numFmtId="0" fontId="35" fillId="0" borderId="0"/>
    <xf numFmtId="0" fontId="34" fillId="0" borderId="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36" fillId="0" borderId="0"/>
    <xf numFmtId="0" fontId="4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5" fillId="0" borderId="0"/>
    <xf numFmtId="0" fontId="34" fillId="0" borderId="0"/>
    <xf numFmtId="0" fontId="34" fillId="0" borderId="0"/>
    <xf numFmtId="0" fontId="34" fillId="0" borderId="0"/>
    <xf numFmtId="0" fontId="34" fillId="0" borderId="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3" fontId="12" fillId="0" borderId="0" applyFill="0" applyBorder="0" applyAlignment="0" applyProtection="0"/>
    <xf numFmtId="42" fontId="33" fillId="0" borderId="0" applyFont="0" applyFill="0" applyBorder="0" applyAlignment="0" applyProtection="0"/>
    <xf numFmtId="0" fontId="41"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2" fillId="0" borderId="0"/>
    <xf numFmtId="0" fontId="38" fillId="0" borderId="0">
      <alignment vertical="top"/>
    </xf>
    <xf numFmtId="0" fontId="38" fillId="0" borderId="0">
      <alignment vertical="top"/>
    </xf>
    <xf numFmtId="0" fontId="41"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4" fillId="0" borderId="0"/>
    <xf numFmtId="0" fontId="34" fillId="0" borderId="0"/>
    <xf numFmtId="0" fontId="27" fillId="0" borderId="0"/>
    <xf numFmtId="0" fontId="2" fillId="0" borderId="0"/>
    <xf numFmtId="0" fontId="2" fillId="0" borderId="0"/>
    <xf numFmtId="0" fontId="2" fillId="0" borderId="0"/>
    <xf numFmtId="0" fontId="2" fillId="0" borderId="0"/>
    <xf numFmtId="0" fontId="2" fillId="0" borderId="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36" fillId="0" borderId="0"/>
    <xf numFmtId="0" fontId="36" fillId="0" borderId="0"/>
    <xf numFmtId="0" fontId="2" fillId="0" borderId="0"/>
    <xf numFmtId="224" fontId="42" fillId="0" borderId="0" applyFont="0" applyFill="0" applyBorder="0" applyAlignment="0" applyProtection="0"/>
    <xf numFmtId="224" fontId="43" fillId="0" borderId="0" applyFont="0" applyFill="0" applyBorder="0" applyAlignment="0" applyProtection="0"/>
    <xf numFmtId="224" fontId="43" fillId="0" borderId="0" applyFon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225" fontId="2" fillId="0" borderId="0" applyFont="0" applyFill="0" applyBorder="0" applyAlignment="0" applyProtection="0"/>
    <xf numFmtId="226" fontId="2" fillId="0" borderId="0" applyFont="0" applyFill="0" applyBorder="0" applyAlignment="0" applyProtection="0"/>
    <xf numFmtId="0" fontId="2" fillId="0" borderId="0"/>
    <xf numFmtId="0" fontId="2" fillId="0" borderId="0"/>
    <xf numFmtId="0" fontId="2" fillId="0" borderId="0"/>
    <xf numFmtId="0" fontId="2" fillId="0" borderId="0"/>
    <xf numFmtId="1" fontId="44" fillId="0" borderId="0" applyBorder="0" applyAlignment="0"/>
    <xf numFmtId="1" fontId="45" fillId="0" borderId="2" applyBorder="0" applyAlignment="0">
      <alignment horizontal="center"/>
    </xf>
    <xf numFmtId="1" fontId="46" fillId="0" borderId="2" applyBorder="0" applyAlignment="0">
      <alignment horizontal="center"/>
    </xf>
    <xf numFmtId="227" fontId="12" fillId="0" borderId="0" applyFill="0" applyBorder="0" applyAlignment="0" applyProtection="0"/>
    <xf numFmtId="227" fontId="47" fillId="0" borderId="0" applyFont="0" applyFill="0" applyBorder="0" applyAlignment="0" applyProtection="0"/>
    <xf numFmtId="3" fontId="18" fillId="0" borderId="15"/>
    <xf numFmtId="3" fontId="18" fillId="0" borderId="21"/>
    <xf numFmtId="228" fontId="12" fillId="0" borderId="0" applyFill="0" applyBorder="0" applyAlignment="0" applyProtection="0"/>
    <xf numFmtId="228" fontId="47" fillId="0" borderId="0" applyFont="0" applyFill="0" applyBorder="0" applyAlignment="0" applyProtection="0"/>
    <xf numFmtId="0" fontId="15" fillId="0" borderId="0" applyFont="0" applyFill="0" applyBorder="0" applyAlignment="0"/>
    <xf numFmtId="3" fontId="18" fillId="0" borderId="15"/>
    <xf numFmtId="3" fontId="18" fillId="0" borderId="21"/>
    <xf numFmtId="10" fontId="12" fillId="0" borderId="0" applyFill="0" applyBorder="0" applyAlignment="0" applyProtection="0"/>
    <xf numFmtId="10" fontId="47" fillId="0" borderId="0" applyFont="0" applyFill="0" applyBorder="0" applyAlignment="0" applyProtection="0"/>
    <xf numFmtId="1" fontId="46" fillId="0" borderId="21" applyBorder="0" applyAlignment="0">
      <alignment horizontal="center"/>
    </xf>
    <xf numFmtId="1" fontId="46" fillId="0" borderId="21" applyBorder="0" applyAlignment="0">
      <alignment horizontal="center"/>
    </xf>
    <xf numFmtId="1" fontId="48" fillId="0" borderId="0" applyBorder="0" applyAlignment="0"/>
    <xf numFmtId="1" fontId="45" fillId="0" borderId="21" applyBorder="0" applyAlignment="0">
      <alignment horizontal="center"/>
    </xf>
    <xf numFmtId="1" fontId="46" fillId="0" borderId="21" applyBorder="0" applyAlignment="0">
      <alignment horizontal="center"/>
    </xf>
    <xf numFmtId="1" fontId="44" fillId="0" borderId="0" applyBorder="0" applyAlignment="0"/>
    <xf numFmtId="1" fontId="45" fillId="0" borderId="21" applyBorder="0" applyAlignment="0">
      <alignment horizontal="center"/>
    </xf>
    <xf numFmtId="1" fontId="46" fillId="0" borderId="21" applyBorder="0" applyAlignment="0">
      <alignment horizontal="center"/>
    </xf>
    <xf numFmtId="229" fontId="15" fillId="0" borderId="0" applyFont="0" applyFill="0" applyBorder="0" applyAlignment="0" applyProtection="0"/>
    <xf numFmtId="230" fontId="12" fillId="0" borderId="0" applyFill="0" applyBorder="0" applyAlignment="0" applyProtection="0"/>
    <xf numFmtId="224" fontId="43" fillId="0" borderId="0" applyFont="0" applyFill="0" applyBorder="0" applyAlignment="0" applyProtection="0"/>
    <xf numFmtId="0" fontId="49" fillId="2" borderId="0"/>
    <xf numFmtId="224" fontId="42" fillId="0" borderId="0" applyFont="0" applyFill="0" applyBorder="0" applyAlignment="0" applyProtection="0"/>
    <xf numFmtId="0" fontId="49" fillId="2" borderId="0"/>
    <xf numFmtId="230" fontId="14" fillId="0" borderId="0" applyFill="0" applyBorder="0" applyAlignment="0" applyProtection="0"/>
    <xf numFmtId="0" fontId="50" fillId="3" borderId="0"/>
    <xf numFmtId="0" fontId="49" fillId="2" borderId="0"/>
    <xf numFmtId="0" fontId="49" fillId="2" borderId="0"/>
    <xf numFmtId="0" fontId="49" fillId="2" borderId="0"/>
    <xf numFmtId="0" fontId="49" fillId="2" borderId="0"/>
    <xf numFmtId="0" fontId="50" fillId="3" borderId="0"/>
    <xf numFmtId="0" fontId="49" fillId="2" borderId="0"/>
    <xf numFmtId="0" fontId="50" fillId="3" borderId="0"/>
    <xf numFmtId="0" fontId="49" fillId="2" borderId="0"/>
    <xf numFmtId="224" fontId="43" fillId="0" borderId="0" applyFont="0" applyFill="0" applyBorder="0" applyAlignment="0" applyProtection="0"/>
    <xf numFmtId="0" fontId="50" fillId="3" borderId="0"/>
    <xf numFmtId="0" fontId="49" fillId="2" borderId="0"/>
    <xf numFmtId="0" fontId="51" fillId="3" borderId="0"/>
    <xf numFmtId="0" fontId="52" fillId="2" borderId="0"/>
    <xf numFmtId="0" fontId="52" fillId="2" borderId="0"/>
    <xf numFmtId="0" fontId="52" fillId="2" borderId="0"/>
    <xf numFmtId="0" fontId="51" fillId="3" borderId="0"/>
    <xf numFmtId="0" fontId="52" fillId="2" borderId="0"/>
    <xf numFmtId="0" fontId="52" fillId="2" borderId="0"/>
    <xf numFmtId="0" fontId="52" fillId="2" borderId="0"/>
    <xf numFmtId="224" fontId="42" fillId="0" borderId="0" applyFont="0" applyFill="0" applyBorder="0" applyAlignment="0" applyProtection="0"/>
    <xf numFmtId="230" fontId="12" fillId="0" borderId="0" applyFill="0" applyBorder="0" applyAlignment="0" applyProtection="0"/>
    <xf numFmtId="224" fontId="42" fillId="0" borderId="0" applyFont="0" applyFill="0" applyBorder="0" applyAlignment="0" applyProtection="0"/>
    <xf numFmtId="0" fontId="50" fillId="3" borderId="0"/>
    <xf numFmtId="0" fontId="49" fillId="2" borderId="0"/>
    <xf numFmtId="224" fontId="43" fillId="0" borderId="0" applyFont="0" applyFill="0" applyBorder="0" applyAlignment="0" applyProtection="0"/>
    <xf numFmtId="230" fontId="12" fillId="0" borderId="0" applyFill="0" applyBorder="0" applyAlignment="0" applyProtection="0"/>
    <xf numFmtId="224" fontId="42" fillId="0" borderId="0" applyFont="0" applyFill="0" applyBorder="0" applyAlignment="0" applyProtection="0"/>
    <xf numFmtId="0" fontId="51" fillId="3" borderId="0"/>
    <xf numFmtId="0" fontId="52" fillId="2" borderId="0"/>
    <xf numFmtId="0" fontId="52" fillId="2" borderId="0"/>
    <xf numFmtId="0" fontId="52" fillId="2" borderId="0"/>
    <xf numFmtId="0" fontId="50" fillId="3" borderId="0"/>
    <xf numFmtId="0" fontId="49" fillId="2" borderId="0"/>
    <xf numFmtId="230" fontId="12" fillId="0" borderId="0" applyFill="0" applyBorder="0" applyAlignment="0" applyProtection="0"/>
    <xf numFmtId="224" fontId="42" fillId="0" borderId="0" applyFont="0" applyFill="0" applyBorder="0" applyAlignment="0" applyProtection="0"/>
    <xf numFmtId="0" fontId="51" fillId="3" borderId="0"/>
    <xf numFmtId="0" fontId="52" fillId="2" borderId="0"/>
    <xf numFmtId="0" fontId="52" fillId="2" borderId="0"/>
    <xf numFmtId="230" fontId="12" fillId="0" borderId="0" applyFill="0" applyBorder="0" applyAlignment="0" applyProtection="0"/>
    <xf numFmtId="224" fontId="42" fillId="0" borderId="0" applyFont="0" applyFill="0" applyBorder="0" applyAlignment="0" applyProtection="0"/>
    <xf numFmtId="0" fontId="50" fillId="3" borderId="0"/>
    <xf numFmtId="0" fontId="49" fillId="2" borderId="0"/>
    <xf numFmtId="0" fontId="50" fillId="3" borderId="0"/>
    <xf numFmtId="0" fontId="49" fillId="2" borderId="0"/>
    <xf numFmtId="230" fontId="12" fillId="0" borderId="0" applyFill="0" applyBorder="0" applyAlignment="0" applyProtection="0"/>
    <xf numFmtId="224" fontId="42" fillId="0" borderId="0" applyFont="0" applyFill="0" applyBorder="0" applyAlignment="0" applyProtection="0"/>
    <xf numFmtId="0" fontId="12" fillId="0" borderId="0" applyFill="0" applyBorder="0" applyAlignment="0"/>
    <xf numFmtId="0" fontId="53" fillId="0" borderId="0" applyFont="0" applyFill="0" applyBorder="0" applyAlignment="0">
      <alignment horizontal="left"/>
    </xf>
    <xf numFmtId="0" fontId="53" fillId="0" borderId="0" applyFont="0" applyFill="0" applyBorder="0" applyAlignment="0">
      <alignment horizontal="left"/>
    </xf>
    <xf numFmtId="0" fontId="51" fillId="3" borderId="0"/>
    <xf numFmtId="0" fontId="52" fillId="2" borderId="0"/>
    <xf numFmtId="0" fontId="52" fillId="2" borderId="0"/>
    <xf numFmtId="0" fontId="52" fillId="2" borderId="0"/>
    <xf numFmtId="224" fontId="42" fillId="0" borderId="0" applyFont="0" applyFill="0" applyBorder="0" applyAlignment="0" applyProtection="0"/>
    <xf numFmtId="0" fontId="50" fillId="3" borderId="0"/>
    <xf numFmtId="0" fontId="49" fillId="3" borderId="0"/>
    <xf numFmtId="0" fontId="50" fillId="3" borderId="0"/>
    <xf numFmtId="0" fontId="49" fillId="3" borderId="0"/>
    <xf numFmtId="230" fontId="12" fillId="0" borderId="0" applyFill="0" applyBorder="0" applyAlignment="0" applyProtection="0"/>
    <xf numFmtId="224" fontId="42" fillId="0" borderId="0" applyFont="0" applyFill="0" applyBorder="0" applyAlignment="0" applyProtection="0"/>
    <xf numFmtId="224" fontId="42" fillId="0" borderId="0" applyFont="0" applyFill="0" applyBorder="0" applyAlignment="0" applyProtection="0"/>
    <xf numFmtId="224" fontId="42" fillId="0" borderId="0" applyFont="0" applyFill="0" applyBorder="0" applyAlignment="0" applyProtection="0"/>
    <xf numFmtId="230" fontId="12" fillId="0" borderId="0" applyFill="0" applyBorder="0" applyAlignment="0" applyProtection="0"/>
    <xf numFmtId="230" fontId="12" fillId="0" borderId="0" applyFill="0" applyBorder="0" applyAlignment="0" applyProtection="0"/>
    <xf numFmtId="230" fontId="12" fillId="0" borderId="0" applyFill="0" applyBorder="0" applyAlignment="0" applyProtection="0"/>
    <xf numFmtId="224" fontId="42" fillId="0" borderId="0" applyFont="0" applyFill="0" applyBorder="0" applyAlignment="0" applyProtection="0"/>
    <xf numFmtId="230" fontId="12" fillId="0" borderId="0" applyFill="0" applyBorder="0" applyAlignment="0" applyProtection="0"/>
    <xf numFmtId="224" fontId="42" fillId="0" borderId="0" applyFont="0" applyFill="0" applyBorder="0" applyAlignment="0" applyProtection="0"/>
    <xf numFmtId="0" fontId="50" fillId="3" borderId="0"/>
    <xf numFmtId="0" fontId="49" fillId="2" borderId="0"/>
    <xf numFmtId="0" fontId="50" fillId="3" borderId="0"/>
    <xf numFmtId="0" fontId="49" fillId="2" borderId="0"/>
    <xf numFmtId="224" fontId="42" fillId="0" borderId="0" applyFont="0" applyFill="0" applyBorder="0" applyAlignment="0" applyProtection="0"/>
    <xf numFmtId="0" fontId="50" fillId="3" borderId="0"/>
    <xf numFmtId="0" fontId="49" fillId="2" borderId="0"/>
    <xf numFmtId="0" fontId="50" fillId="3" borderId="0"/>
    <xf numFmtId="0" fontId="49" fillId="2" borderId="0"/>
    <xf numFmtId="0" fontId="49" fillId="2" borderId="0"/>
    <xf numFmtId="0" fontId="50" fillId="3" borderId="0"/>
    <xf numFmtId="0" fontId="49" fillId="2" borderId="0"/>
    <xf numFmtId="0" fontId="12" fillId="0" borderId="0" applyNumberFormat="0" applyBorder="0">
      <alignment horizontal="left" indent="2"/>
    </xf>
    <xf numFmtId="0" fontId="54" fillId="0" borderId="21" applyNumberFormat="0" applyFont="0" applyBorder="0">
      <alignment horizontal="left" indent="2"/>
    </xf>
    <xf numFmtId="0" fontId="12" fillId="0" borderId="0" applyFill="0" applyBorder="0" applyAlignment="0"/>
    <xf numFmtId="0" fontId="53" fillId="0" borderId="0" applyFont="0" applyFill="0" applyBorder="0" applyAlignment="0">
      <alignment horizontal="left"/>
    </xf>
    <xf numFmtId="0" fontId="53" fillId="0" borderId="0" applyFont="0" applyFill="0" applyBorder="0" applyAlignment="0">
      <alignment horizontal="left"/>
    </xf>
    <xf numFmtId="0" fontId="55" fillId="0" borderId="0"/>
    <xf numFmtId="0" fontId="56" fillId="0" borderId="0"/>
    <xf numFmtId="0" fontId="12" fillId="0" borderId="22" applyFill="0" applyAlignment="0"/>
    <xf numFmtId="0" fontId="57" fillId="4" borderId="23" applyFont="0" applyFill="0" applyAlignment="0">
      <alignment vertical="center" wrapText="1"/>
    </xf>
    <xf numFmtId="0" fontId="2" fillId="0" borderId="0"/>
    <xf numFmtId="0" fontId="58" fillId="3" borderId="0"/>
    <xf numFmtId="0" fontId="59" fillId="2" borderId="0"/>
    <xf numFmtId="0" fontId="58" fillId="3" borderId="0"/>
    <xf numFmtId="0" fontId="59" fillId="2" borderId="0"/>
    <xf numFmtId="0" fontId="58" fillId="3" borderId="0"/>
    <xf numFmtId="0" fontId="59" fillId="2" borderId="0"/>
    <xf numFmtId="0" fontId="58" fillId="3" borderId="0"/>
    <xf numFmtId="0" fontId="59" fillId="2" borderId="0"/>
    <xf numFmtId="0" fontId="51" fillId="3" borderId="0"/>
    <xf numFmtId="0" fontId="52" fillId="2" borderId="0"/>
    <xf numFmtId="0" fontId="52" fillId="2" borderId="0"/>
    <xf numFmtId="0" fontId="52" fillId="2" borderId="0"/>
    <xf numFmtId="0" fontId="51" fillId="3" borderId="0"/>
    <xf numFmtId="0" fontId="52" fillId="2" borderId="0"/>
    <xf numFmtId="0" fontId="52" fillId="2" borderId="0"/>
    <xf numFmtId="0" fontId="52" fillId="2" borderId="0"/>
    <xf numFmtId="0" fontId="58" fillId="3" borderId="0"/>
    <xf numFmtId="0" fontId="59" fillId="2" borderId="0"/>
    <xf numFmtId="0" fontId="58" fillId="3" borderId="0"/>
    <xf numFmtId="0" fontId="59" fillId="3" borderId="0"/>
    <xf numFmtId="0" fontId="51" fillId="3" borderId="0"/>
    <xf numFmtId="0" fontId="52" fillId="2" borderId="0"/>
    <xf numFmtId="0" fontId="52" fillId="2" borderId="0"/>
    <xf numFmtId="0" fontId="52" fillId="2" borderId="0"/>
    <xf numFmtId="0" fontId="58" fillId="3" borderId="0"/>
    <xf numFmtId="0" fontId="59" fillId="2" borderId="0"/>
    <xf numFmtId="0" fontId="51" fillId="3" borderId="0"/>
    <xf numFmtId="0" fontId="52" fillId="2" borderId="0"/>
    <xf numFmtId="0" fontId="52" fillId="2" borderId="0"/>
    <xf numFmtId="0" fontId="58" fillId="3" borderId="0"/>
    <xf numFmtId="0" fontId="59" fillId="3" borderId="0"/>
    <xf numFmtId="0" fontId="51" fillId="3" borderId="0"/>
    <xf numFmtId="0" fontId="52" fillId="2" borderId="0"/>
    <xf numFmtId="0" fontId="52" fillId="2" borderId="0"/>
    <xf numFmtId="0" fontId="52" fillId="2" borderId="0"/>
    <xf numFmtId="0" fontId="58" fillId="3" borderId="0"/>
    <xf numFmtId="0" fontId="59" fillId="3" borderId="0"/>
    <xf numFmtId="0" fontId="58" fillId="3" borderId="0"/>
    <xf numFmtId="0" fontId="59" fillId="2" borderId="0"/>
    <xf numFmtId="0" fontId="58" fillId="3" borderId="0"/>
    <xf numFmtId="0" fontId="59" fillId="2" borderId="0"/>
    <xf numFmtId="0" fontId="58" fillId="3" borderId="0"/>
    <xf numFmtId="0" fontId="59" fillId="2" borderId="0"/>
    <xf numFmtId="0" fontId="12" fillId="0" borderId="0" applyNumberFormat="0" applyBorder="0" applyAlignment="0"/>
    <xf numFmtId="0" fontId="54" fillId="0" borderId="21" applyNumberFormat="0" applyFont="0" applyBorder="0" applyAlignment="0">
      <alignment horizontal="center"/>
    </xf>
    <xf numFmtId="0" fontId="14" fillId="0" borderId="0"/>
    <xf numFmtId="0" fontId="13" fillId="0" borderId="0"/>
    <xf numFmtId="0" fontId="13" fillId="0" borderId="0"/>
    <xf numFmtId="0" fontId="13" fillId="0" borderId="0"/>
    <xf numFmtId="0" fontId="23" fillId="5" borderId="0" applyNumberFormat="0" applyBorder="0" applyAlignment="0" applyProtection="0"/>
    <xf numFmtId="0" fontId="23" fillId="5" borderId="0" applyNumberFormat="0" applyBorder="0" applyAlignment="0" applyProtection="0"/>
    <xf numFmtId="0" fontId="60" fillId="5" borderId="0" applyNumberFormat="0" applyBorder="0" applyAlignment="0" applyProtection="0">
      <alignment vertical="center"/>
    </xf>
    <xf numFmtId="0" fontId="23" fillId="5" borderId="0" applyNumberFormat="0" applyBorder="0" applyAlignment="0" applyProtection="0"/>
    <xf numFmtId="0" fontId="61"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60" fillId="6" borderId="0" applyNumberFormat="0" applyBorder="0" applyAlignment="0" applyProtection="0">
      <alignment vertical="center"/>
    </xf>
    <xf numFmtId="0" fontId="23" fillId="6" borderId="0" applyNumberFormat="0" applyBorder="0" applyAlignment="0" applyProtection="0"/>
    <xf numFmtId="0" fontId="61"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60" fillId="7" borderId="0" applyNumberFormat="0" applyBorder="0" applyAlignment="0" applyProtection="0">
      <alignment vertical="center"/>
    </xf>
    <xf numFmtId="0" fontId="23" fillId="7" borderId="0" applyNumberFormat="0" applyBorder="0" applyAlignment="0" applyProtection="0"/>
    <xf numFmtId="0" fontId="61"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60" fillId="8" borderId="0" applyNumberFormat="0" applyBorder="0" applyAlignment="0" applyProtection="0">
      <alignment vertical="center"/>
    </xf>
    <xf numFmtId="0" fontId="23" fillId="8" borderId="0" applyNumberFormat="0" applyBorder="0" applyAlignment="0" applyProtection="0"/>
    <xf numFmtId="0" fontId="61"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60" fillId="9" borderId="0" applyNumberFormat="0" applyBorder="0" applyAlignment="0" applyProtection="0">
      <alignment vertical="center"/>
    </xf>
    <xf numFmtId="0" fontId="23" fillId="9" borderId="0" applyNumberFormat="0" applyBorder="0" applyAlignment="0" applyProtection="0"/>
    <xf numFmtId="0" fontId="61"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60" fillId="10" borderId="0" applyNumberFormat="0" applyBorder="0" applyAlignment="0" applyProtection="0">
      <alignment vertical="center"/>
    </xf>
    <xf numFmtId="0" fontId="23" fillId="10" borderId="0" applyNumberFormat="0" applyBorder="0" applyAlignment="0" applyProtection="0"/>
    <xf numFmtId="0" fontId="61" fillId="10" borderId="0" applyNumberFormat="0" applyBorder="0" applyAlignment="0" applyProtection="0"/>
    <xf numFmtId="0" fontId="27" fillId="0" borderId="0"/>
    <xf numFmtId="0" fontId="2" fillId="0" borderId="0"/>
    <xf numFmtId="0" fontId="2" fillId="0" borderId="0"/>
    <xf numFmtId="0" fontId="2" fillId="0" borderId="0"/>
    <xf numFmtId="0" fontId="62" fillId="3" borderId="0"/>
    <xf numFmtId="0" fontId="63" fillId="2" borderId="0"/>
    <xf numFmtId="0" fontId="62" fillId="3" borderId="0"/>
    <xf numFmtId="0" fontId="63" fillId="2" borderId="0"/>
    <xf numFmtId="0" fontId="62" fillId="3" borderId="0"/>
    <xf numFmtId="0" fontId="63" fillId="2" borderId="0"/>
    <xf numFmtId="0" fontId="62" fillId="3" borderId="0"/>
    <xf numFmtId="0" fontId="63" fillId="2" borderId="0"/>
    <xf numFmtId="0" fontId="51" fillId="3" borderId="0"/>
    <xf numFmtId="0" fontId="52" fillId="2" borderId="0"/>
    <xf numFmtId="0" fontId="52" fillId="2" borderId="0"/>
    <xf numFmtId="0" fontId="52" fillId="2" borderId="0"/>
    <xf numFmtId="0" fontId="51" fillId="3" borderId="0"/>
    <xf numFmtId="0" fontId="52" fillId="2" borderId="0"/>
    <xf numFmtId="0" fontId="52" fillId="2" borderId="0"/>
    <xf numFmtId="0" fontId="52" fillId="2" borderId="0"/>
    <xf numFmtId="0" fontId="62" fillId="3" borderId="0"/>
    <xf numFmtId="0" fontId="63" fillId="2" borderId="0"/>
    <xf numFmtId="0" fontId="62" fillId="3" borderId="0"/>
    <xf numFmtId="0" fontId="63" fillId="3" borderId="0"/>
    <xf numFmtId="0" fontId="51" fillId="3" borderId="0"/>
    <xf numFmtId="0" fontId="52" fillId="2" borderId="0"/>
    <xf numFmtId="0" fontId="52" fillId="2" borderId="0"/>
    <xf numFmtId="0" fontId="52" fillId="2" borderId="0"/>
    <xf numFmtId="0" fontId="62" fillId="3" borderId="0"/>
    <xf numFmtId="0" fontId="63" fillId="2" borderId="0"/>
    <xf numFmtId="0" fontId="51" fillId="3" borderId="0"/>
    <xf numFmtId="0" fontId="52" fillId="2" borderId="0"/>
    <xf numFmtId="0" fontId="52" fillId="2" borderId="0"/>
    <xf numFmtId="0" fontId="62" fillId="3" borderId="0"/>
    <xf numFmtId="0" fontId="63" fillId="3" borderId="0"/>
    <xf numFmtId="0" fontId="51" fillId="3" borderId="0"/>
    <xf numFmtId="0" fontId="52" fillId="2" borderId="0"/>
    <xf numFmtId="0" fontId="52" fillId="2" borderId="0"/>
    <xf numFmtId="0" fontId="52" fillId="2" borderId="0"/>
    <xf numFmtId="0" fontId="62" fillId="3" borderId="0"/>
    <xf numFmtId="0" fontId="63" fillId="3" borderId="0"/>
    <xf numFmtId="0" fontId="62" fillId="3" borderId="0"/>
    <xf numFmtId="0" fontId="63" fillId="2" borderId="0"/>
    <xf numFmtId="0" fontId="62" fillId="3" borderId="0"/>
    <xf numFmtId="0" fontId="63" fillId="2" borderId="0"/>
    <xf numFmtId="0" fontId="9" fillId="0" borderId="0"/>
    <xf numFmtId="0" fontId="64" fillId="0" borderId="0">
      <alignment wrapText="1"/>
    </xf>
    <xf numFmtId="0" fontId="65" fillId="0" borderId="0">
      <alignment wrapText="1"/>
    </xf>
    <xf numFmtId="0" fontId="64" fillId="0" borderId="0">
      <alignment wrapText="1"/>
    </xf>
    <xf numFmtId="0" fontId="65" fillId="0" borderId="0">
      <alignment wrapText="1"/>
    </xf>
    <xf numFmtId="0" fontId="51" fillId="0" borderId="0">
      <alignment wrapText="1"/>
    </xf>
    <xf numFmtId="0" fontId="52" fillId="0" borderId="0">
      <alignment wrapText="1"/>
    </xf>
    <xf numFmtId="0" fontId="52" fillId="0" borderId="0">
      <alignment wrapText="1"/>
    </xf>
    <xf numFmtId="0" fontId="52" fillId="0" borderId="0">
      <alignment wrapText="1"/>
    </xf>
    <xf numFmtId="0" fontId="51" fillId="0" borderId="0">
      <alignment wrapText="1"/>
    </xf>
    <xf numFmtId="0" fontId="52" fillId="0" borderId="0">
      <alignment wrapText="1"/>
    </xf>
    <xf numFmtId="0" fontId="52" fillId="0" borderId="0">
      <alignment wrapText="1"/>
    </xf>
    <xf numFmtId="0" fontId="52" fillId="0" borderId="0">
      <alignment wrapText="1"/>
    </xf>
    <xf numFmtId="0" fontId="51" fillId="0" borderId="0">
      <alignment wrapText="1"/>
    </xf>
    <xf numFmtId="0" fontId="52" fillId="0" borderId="0">
      <alignment wrapText="1"/>
    </xf>
    <xf numFmtId="0" fontId="52" fillId="0" borderId="0">
      <alignment wrapText="1"/>
    </xf>
    <xf numFmtId="0" fontId="52" fillId="0" borderId="0">
      <alignment wrapText="1"/>
    </xf>
    <xf numFmtId="0" fontId="51" fillId="0" borderId="0">
      <alignment wrapText="1"/>
    </xf>
    <xf numFmtId="0" fontId="52" fillId="0" borderId="0">
      <alignment wrapText="1"/>
    </xf>
    <xf numFmtId="0" fontId="52" fillId="0" borderId="0">
      <alignment wrapText="1"/>
    </xf>
    <xf numFmtId="0" fontId="51" fillId="0" borderId="0">
      <alignment wrapText="1"/>
    </xf>
    <xf numFmtId="0" fontId="52" fillId="0" borderId="0">
      <alignment wrapText="1"/>
    </xf>
    <xf numFmtId="0" fontId="52" fillId="0" borderId="0">
      <alignment wrapText="1"/>
    </xf>
    <xf numFmtId="0" fontId="52" fillId="0" borderId="0">
      <alignment wrapText="1"/>
    </xf>
    <xf numFmtId="0" fontId="64" fillId="0" borderId="0">
      <alignment wrapText="1"/>
    </xf>
    <xf numFmtId="0" fontId="65" fillId="0" borderId="0">
      <alignment wrapText="1"/>
    </xf>
    <xf numFmtId="0" fontId="23" fillId="11" borderId="0" applyNumberFormat="0" applyBorder="0" applyAlignment="0" applyProtection="0"/>
    <xf numFmtId="0" fontId="23" fillId="11" borderId="0" applyNumberFormat="0" applyBorder="0" applyAlignment="0" applyProtection="0"/>
    <xf numFmtId="0" fontId="60" fillId="11" borderId="0" applyNumberFormat="0" applyBorder="0" applyAlignment="0" applyProtection="0">
      <alignment vertical="center"/>
    </xf>
    <xf numFmtId="0" fontId="23" fillId="11" borderId="0" applyNumberFormat="0" applyBorder="0" applyAlignment="0" applyProtection="0"/>
    <xf numFmtId="0" fontId="61"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60" fillId="12" borderId="0" applyNumberFormat="0" applyBorder="0" applyAlignment="0" applyProtection="0">
      <alignment vertical="center"/>
    </xf>
    <xf numFmtId="0" fontId="23" fillId="12" borderId="0" applyNumberFormat="0" applyBorder="0" applyAlignment="0" applyProtection="0"/>
    <xf numFmtId="0" fontId="61"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60" fillId="13" borderId="0" applyNumberFormat="0" applyBorder="0" applyAlignment="0" applyProtection="0">
      <alignment vertical="center"/>
    </xf>
    <xf numFmtId="0" fontId="23" fillId="13" borderId="0" applyNumberFormat="0" applyBorder="0" applyAlignment="0" applyProtection="0"/>
    <xf numFmtId="0" fontId="61" fillId="13"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60" fillId="8" borderId="0" applyNumberFormat="0" applyBorder="0" applyAlignment="0" applyProtection="0">
      <alignment vertical="center"/>
    </xf>
    <xf numFmtId="0" fontId="23" fillId="8" borderId="0" applyNumberFormat="0" applyBorder="0" applyAlignment="0" applyProtection="0"/>
    <xf numFmtId="0" fontId="61"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60" fillId="11" borderId="0" applyNumberFormat="0" applyBorder="0" applyAlignment="0" applyProtection="0">
      <alignment vertical="center"/>
    </xf>
    <xf numFmtId="0" fontId="23" fillId="11" borderId="0" applyNumberFormat="0" applyBorder="0" applyAlignment="0" applyProtection="0"/>
    <xf numFmtId="0" fontId="61" fillId="1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60" fillId="14" borderId="0" applyNumberFormat="0" applyBorder="0" applyAlignment="0" applyProtection="0">
      <alignment vertical="center"/>
    </xf>
    <xf numFmtId="0" fontId="23" fillId="14" borderId="0" applyNumberFormat="0" applyBorder="0" applyAlignment="0" applyProtection="0"/>
    <xf numFmtId="0" fontId="61" fillId="14" borderId="0" applyNumberFormat="0" applyBorder="0" applyAlignment="0" applyProtection="0"/>
    <xf numFmtId="169" fontId="66" fillId="0" borderId="1" applyNumberFormat="0" applyFont="0" applyBorder="0" applyAlignment="0">
      <alignment horizontal="center" vertical="center"/>
    </xf>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67" fillId="15" borderId="0" applyNumberFormat="0" applyBorder="0" applyAlignment="0" applyProtection="0"/>
    <xf numFmtId="0" fontId="67" fillId="15" borderId="0" applyNumberFormat="0" applyBorder="0" applyAlignment="0" applyProtection="0"/>
    <xf numFmtId="0" fontId="68" fillId="15" borderId="0" applyNumberFormat="0" applyBorder="0" applyAlignment="0" applyProtection="0">
      <alignment vertical="center"/>
    </xf>
    <xf numFmtId="0" fontId="67" fillId="15" borderId="0" applyNumberFormat="0" applyBorder="0" applyAlignment="0" applyProtection="0"/>
    <xf numFmtId="0" fontId="69" fillId="15"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8" fillId="12" borderId="0" applyNumberFormat="0" applyBorder="0" applyAlignment="0" applyProtection="0">
      <alignment vertical="center"/>
    </xf>
    <xf numFmtId="0" fontId="67" fillId="12" borderId="0" applyNumberFormat="0" applyBorder="0" applyAlignment="0" applyProtection="0"/>
    <xf numFmtId="0" fontId="69" fillId="12"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8" fillId="13" borderId="0" applyNumberFormat="0" applyBorder="0" applyAlignment="0" applyProtection="0">
      <alignment vertical="center"/>
    </xf>
    <xf numFmtId="0" fontId="67" fillId="13" borderId="0" applyNumberFormat="0" applyBorder="0" applyAlignment="0" applyProtection="0"/>
    <xf numFmtId="0" fontId="69" fillId="13"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8" fillId="16" borderId="0" applyNumberFormat="0" applyBorder="0" applyAlignment="0" applyProtection="0">
      <alignment vertical="center"/>
    </xf>
    <xf numFmtId="0" fontId="67" fillId="16" borderId="0" applyNumberFormat="0" applyBorder="0" applyAlignment="0" applyProtection="0"/>
    <xf numFmtId="0" fontId="69" fillId="1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8" fillId="17" borderId="0" applyNumberFormat="0" applyBorder="0" applyAlignment="0" applyProtection="0">
      <alignment vertical="center"/>
    </xf>
    <xf numFmtId="0" fontId="67" fillId="17" borderId="0" applyNumberFormat="0" applyBorder="0" applyAlignment="0" applyProtection="0"/>
    <xf numFmtId="0" fontId="69" fillId="1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8" fillId="18" borderId="0" applyNumberFormat="0" applyBorder="0" applyAlignment="0" applyProtection="0">
      <alignment vertical="center"/>
    </xf>
    <xf numFmtId="0" fontId="67" fillId="18" borderId="0" applyNumberFormat="0" applyBorder="0" applyAlignment="0" applyProtection="0"/>
    <xf numFmtId="0" fontId="69" fillId="18" borderId="0" applyNumberFormat="0" applyBorder="0" applyAlignment="0" applyProtection="0"/>
    <xf numFmtId="0" fontId="70" fillId="0" borderId="0"/>
    <xf numFmtId="0" fontId="71" fillId="0" borderId="0"/>
    <xf numFmtId="0" fontId="71" fillId="0" borderId="0"/>
    <xf numFmtId="0" fontId="71" fillId="0" borderId="0"/>
    <xf numFmtId="0" fontId="72" fillId="0" borderId="0"/>
    <xf numFmtId="0" fontId="73" fillId="0" borderId="0"/>
    <xf numFmtId="0" fontId="74" fillId="19" borderId="0" applyNumberFormat="0" applyBorder="0" applyAlignment="0" applyProtection="0"/>
    <xf numFmtId="0" fontId="74" fillId="19" borderId="0" applyNumberFormat="0" applyBorder="0" applyAlignment="0" applyProtection="0"/>
    <xf numFmtId="0" fontId="75" fillId="20"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8" fillId="21" borderId="0" applyNumberFormat="0" applyBorder="0" applyAlignment="0" applyProtection="0">
      <alignment vertical="center"/>
    </xf>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8" fillId="21" borderId="0" applyNumberFormat="0" applyBorder="0" applyAlignment="0" applyProtection="0">
      <alignment vertical="center"/>
    </xf>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7" fillId="21" borderId="0" applyNumberFormat="0" applyBorder="0" applyAlignment="0" applyProtection="0"/>
    <xf numFmtId="0" fontId="69"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5" fillId="24"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8" fillId="25" borderId="0" applyNumberFormat="0" applyBorder="0" applyAlignment="0" applyProtection="0">
      <alignment vertical="center"/>
    </xf>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8" fillId="25" borderId="0" applyNumberFormat="0" applyBorder="0" applyAlignment="0" applyProtection="0">
      <alignment vertical="center"/>
    </xf>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7" fillId="25" borderId="0" applyNumberFormat="0" applyBorder="0" applyAlignment="0" applyProtection="0"/>
    <xf numFmtId="0" fontId="69"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74" fillId="22" borderId="0" applyNumberFormat="0" applyBorder="0" applyAlignment="0" applyProtection="0"/>
    <xf numFmtId="0" fontId="74" fillId="26" borderId="0" applyNumberFormat="0" applyBorder="0" applyAlignment="0" applyProtection="0"/>
    <xf numFmtId="0" fontId="75" fillId="23"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8" fillId="27" borderId="0" applyNumberFormat="0" applyBorder="0" applyAlignment="0" applyProtection="0">
      <alignment vertical="center"/>
    </xf>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8" fillId="27" borderId="0" applyNumberFormat="0" applyBorder="0" applyAlignment="0" applyProtection="0">
      <alignment vertical="center"/>
    </xf>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7" fillId="27" borderId="0" applyNumberFormat="0" applyBorder="0" applyAlignment="0" applyProtection="0"/>
    <xf numFmtId="0" fontId="69"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74" fillId="19" borderId="0" applyNumberFormat="0" applyBorder="0" applyAlignment="0" applyProtection="0"/>
    <xf numFmtId="0" fontId="74" fillId="23" borderId="0" applyNumberFormat="0" applyBorder="0" applyAlignment="0" applyProtection="0"/>
    <xf numFmtId="0" fontId="75" fillId="23"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8" fillId="16" borderId="0" applyNumberFormat="0" applyBorder="0" applyAlignment="0" applyProtection="0">
      <alignment vertical="center"/>
    </xf>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8" fillId="16" borderId="0" applyNumberFormat="0" applyBorder="0" applyAlignment="0" applyProtection="0">
      <alignment vertical="center"/>
    </xf>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7" fillId="16" borderId="0" applyNumberFormat="0" applyBorder="0" applyAlignment="0" applyProtection="0"/>
    <xf numFmtId="0" fontId="69"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74" fillId="28" borderId="0" applyNumberFormat="0" applyBorder="0" applyAlignment="0" applyProtection="0"/>
    <xf numFmtId="0" fontId="74" fillId="19" borderId="0" applyNumberFormat="0" applyBorder="0" applyAlignment="0" applyProtection="0"/>
    <xf numFmtId="0" fontId="75" fillId="20"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8" fillId="17" borderId="0" applyNumberFormat="0" applyBorder="0" applyAlignment="0" applyProtection="0">
      <alignment vertical="center"/>
    </xf>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8" fillId="17" borderId="0" applyNumberFormat="0" applyBorder="0" applyAlignment="0" applyProtection="0">
      <alignment vertical="center"/>
    </xf>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7" fillId="17" borderId="0" applyNumberFormat="0" applyBorder="0" applyAlignment="0" applyProtection="0"/>
    <xf numFmtId="0" fontId="69"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74" fillId="22" borderId="0" applyNumberFormat="0" applyBorder="0" applyAlignment="0" applyProtection="0"/>
    <xf numFmtId="0" fontId="74" fillId="29" borderId="0" applyNumberFormat="0" applyBorder="0" applyAlignment="0" applyProtection="0"/>
    <xf numFmtId="0" fontId="75" fillId="29"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8" fillId="30" borderId="0" applyNumberFormat="0" applyBorder="0" applyAlignment="0" applyProtection="0">
      <alignment vertical="center"/>
    </xf>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8" fillId="30" borderId="0" applyNumberFormat="0" applyBorder="0" applyAlignment="0" applyProtection="0">
      <alignment vertical="center"/>
    </xf>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7" fillId="30" borderId="0" applyNumberFormat="0" applyBorder="0" applyAlignment="0" applyProtection="0"/>
    <xf numFmtId="0" fontId="69"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6" fillId="0" borderId="0" applyNumberFormat="0" applyAlignment="0"/>
    <xf numFmtId="0" fontId="2" fillId="0" borderId="0"/>
    <xf numFmtId="0" fontId="12" fillId="0" borderId="0" applyFill="0" applyBorder="0" applyAlignment="0" applyProtection="0"/>
    <xf numFmtId="0" fontId="2" fillId="0" borderId="0"/>
    <xf numFmtId="0" fontId="2" fillId="0" borderId="0"/>
    <xf numFmtId="0" fontId="12" fillId="0" borderId="0" applyFill="0" applyBorder="0" applyAlignment="0" applyProtection="0"/>
    <xf numFmtId="0" fontId="2" fillId="0" borderId="0"/>
    <xf numFmtId="0" fontId="77" fillId="0" borderId="0">
      <alignment horizontal="center" wrapText="1"/>
      <protection locked="0"/>
    </xf>
    <xf numFmtId="0" fontId="78" fillId="0" borderId="0">
      <alignment horizontal="center" wrapText="1"/>
      <protection locked="0"/>
    </xf>
    <xf numFmtId="0" fontId="79" fillId="0" borderId="0" applyNumberFormat="0" applyBorder="0" applyAlignment="0"/>
    <xf numFmtId="0" fontId="79" fillId="0" borderId="0" applyNumberFormat="0" applyBorder="0" applyAlignment="0">
      <alignment horizontal="center"/>
    </xf>
    <xf numFmtId="0" fontId="2" fillId="0" borderId="0"/>
    <xf numFmtId="0" fontId="12" fillId="0" borderId="0" applyFill="0" applyBorder="0" applyAlignment="0" applyProtection="0"/>
    <xf numFmtId="0" fontId="2" fillId="0" borderId="0"/>
    <xf numFmtId="0" fontId="2" fillId="0" borderId="0"/>
    <xf numFmtId="0" fontId="12" fillId="0" borderId="0" applyFill="0" applyBorder="0" applyAlignment="0" applyProtection="0"/>
    <xf numFmtId="0" fontId="2" fillId="0" borderId="0"/>
    <xf numFmtId="164" fontId="12" fillId="0" borderId="0" applyFill="0" applyBorder="0" applyAlignment="0" applyProtection="0"/>
    <xf numFmtId="165" fontId="15" fillId="0" borderId="0" applyFont="0" applyFill="0" applyBorder="0" applyAlignment="0" applyProtection="0"/>
    <xf numFmtId="0" fontId="80" fillId="6" borderId="0" applyNumberFormat="0" applyBorder="0" applyAlignment="0" applyProtection="0"/>
    <xf numFmtId="0" fontId="80" fillId="6" borderId="0" applyNumberFormat="0" applyBorder="0" applyAlignment="0" applyProtection="0"/>
    <xf numFmtId="0" fontId="81" fillId="6" borderId="0" applyNumberFormat="0" applyBorder="0" applyAlignment="0" applyProtection="0">
      <alignment vertical="center"/>
    </xf>
    <xf numFmtId="0" fontId="80" fillId="6" borderId="0" applyNumberFormat="0" applyBorder="0" applyAlignment="0" applyProtection="0"/>
    <xf numFmtId="0" fontId="82" fillId="6" borderId="0" applyNumberFormat="0" applyBorder="0" applyAlignment="0" applyProtection="0"/>
    <xf numFmtId="0" fontId="83" fillId="0" borderId="0"/>
    <xf numFmtId="0" fontId="84" fillId="0" borderId="0"/>
    <xf numFmtId="0" fontId="2" fillId="0" borderId="0"/>
    <xf numFmtId="0" fontId="85"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0"/>
    <xf numFmtId="0" fontId="40" fillId="0" borderId="0"/>
    <xf numFmtId="0" fontId="37" fillId="0" borderId="0"/>
    <xf numFmtId="0" fontId="37" fillId="0" borderId="0"/>
    <xf numFmtId="0" fontId="2" fillId="0" borderId="0"/>
    <xf numFmtId="0" fontId="88" fillId="0" borderId="0"/>
    <xf numFmtId="0" fontId="2" fillId="0" borderId="0"/>
    <xf numFmtId="0" fontId="89" fillId="0" borderId="0"/>
    <xf numFmtId="0" fontId="90" fillId="0" borderId="0"/>
    <xf numFmtId="0" fontId="91" fillId="0" borderId="0"/>
    <xf numFmtId="0" fontId="92" fillId="0" borderId="0"/>
    <xf numFmtId="177" fontId="2" fillId="0" borderId="0" applyFont="0" applyFill="0" applyBorder="0" applyAlignment="0" applyProtection="0"/>
    <xf numFmtId="231" fontId="2" fillId="0" borderId="0" applyFont="0" applyFill="0" applyBorder="0" applyAlignment="0" applyProtection="0"/>
    <xf numFmtId="232" fontId="35" fillId="0" borderId="0" applyFill="0" applyBorder="0" applyAlignment="0"/>
    <xf numFmtId="0" fontId="2" fillId="0" borderId="0" applyFill="0" applyBorder="0" applyAlignment="0"/>
    <xf numFmtId="232" fontId="34" fillId="0" borderId="0" applyFill="0" applyBorder="0" applyAlignment="0"/>
    <xf numFmtId="233" fontId="27" fillId="0" borderId="0" applyFill="0" applyBorder="0" applyAlignment="0"/>
    <xf numFmtId="234" fontId="93" fillId="0" borderId="0" applyFill="0" applyBorder="0" applyAlignment="0"/>
    <xf numFmtId="228" fontId="27" fillId="0" borderId="0" applyFill="0" applyBorder="0" applyAlignment="0"/>
    <xf numFmtId="228" fontId="2" fillId="0" borderId="0" applyFill="0" applyBorder="0" applyAlignment="0"/>
    <xf numFmtId="235" fontId="27" fillId="0" borderId="0" applyFill="0" applyBorder="0" applyAlignment="0"/>
    <xf numFmtId="236" fontId="2" fillId="0" borderId="0" applyFill="0" applyBorder="0" applyAlignment="0"/>
    <xf numFmtId="237" fontId="27" fillId="0" borderId="0" applyFill="0" applyBorder="0" applyAlignment="0"/>
    <xf numFmtId="238" fontId="2" fillId="0" borderId="0" applyFill="0" applyBorder="0" applyAlignment="0"/>
    <xf numFmtId="238" fontId="2" fillId="0" borderId="0" applyFill="0" applyBorder="0" applyAlignment="0"/>
    <xf numFmtId="238" fontId="2" fillId="0" borderId="0" applyFill="0" applyBorder="0" applyAlignment="0"/>
    <xf numFmtId="239" fontId="27" fillId="0" borderId="0" applyFill="0" applyBorder="0" applyAlignment="0"/>
    <xf numFmtId="240" fontId="93" fillId="0" borderId="0" applyFill="0" applyBorder="0" applyAlignment="0"/>
    <xf numFmtId="241" fontId="27" fillId="0" borderId="0" applyFill="0" applyBorder="0" applyAlignment="0"/>
    <xf numFmtId="242" fontId="93" fillId="0" borderId="0" applyFill="0" applyBorder="0" applyAlignment="0"/>
    <xf numFmtId="233" fontId="27" fillId="0" borderId="0" applyFill="0" applyBorder="0" applyAlignment="0"/>
    <xf numFmtId="234" fontId="93" fillId="0" borderId="0" applyFill="0" applyBorder="0" applyAlignment="0"/>
    <xf numFmtId="0" fontId="94" fillId="31" borderId="24" applyNumberFormat="0" applyAlignment="0" applyProtection="0"/>
    <xf numFmtId="0" fontId="94" fillId="31" borderId="24" applyNumberFormat="0" applyAlignment="0" applyProtection="0"/>
    <xf numFmtId="0" fontId="95" fillId="31" borderId="24" applyNumberFormat="0" applyAlignment="0" applyProtection="0">
      <alignment vertical="center"/>
    </xf>
    <xf numFmtId="0" fontId="94" fillId="31" borderId="24" applyNumberFormat="0" applyAlignment="0" applyProtection="0"/>
    <xf numFmtId="0" fontId="96" fillId="31" borderId="24" applyNumberFormat="0" applyAlignment="0" applyProtection="0"/>
    <xf numFmtId="0" fontId="97" fillId="0" borderId="0"/>
    <xf numFmtId="0" fontId="98" fillId="0" borderId="0"/>
    <xf numFmtId="0" fontId="99" fillId="0" borderId="0"/>
    <xf numFmtId="243" fontId="100" fillId="0" borderId="0" applyBorder="0"/>
    <xf numFmtId="243" fontId="101" fillId="0" borderId="20" applyBorder="0"/>
    <xf numFmtId="243" fontId="102" fillId="0" borderId="17">
      <protection locked="0"/>
    </xf>
    <xf numFmtId="243" fontId="103" fillId="0" borderId="9">
      <protection locked="0"/>
    </xf>
    <xf numFmtId="244" fontId="12" fillId="0" borderId="0" applyFill="0" applyBorder="0" applyAlignment="0" applyProtection="0"/>
    <xf numFmtId="3" fontId="104" fillId="32" borderId="15"/>
    <xf numFmtId="3" fontId="104" fillId="33" borderId="2"/>
    <xf numFmtId="245" fontId="105" fillId="0" borderId="17"/>
    <xf numFmtId="245" fontId="106" fillId="0" borderId="9"/>
    <xf numFmtId="0" fontId="107" fillId="34" borderId="25" applyNumberFormat="0" applyAlignment="0" applyProtection="0"/>
    <xf numFmtId="0" fontId="107" fillId="34" borderId="25" applyNumberFormat="0" applyAlignment="0" applyProtection="0"/>
    <xf numFmtId="0" fontId="108" fillId="34" borderId="25" applyNumberFormat="0" applyAlignment="0" applyProtection="0">
      <alignment vertical="center"/>
    </xf>
    <xf numFmtId="0" fontId="107" fillId="34" borderId="25" applyNumberFormat="0" applyAlignment="0" applyProtection="0"/>
    <xf numFmtId="0" fontId="109" fillId="34" borderId="25" applyNumberFormat="0" applyAlignment="0" applyProtection="0"/>
    <xf numFmtId="179" fontId="12" fillId="0" borderId="0" applyFill="0" applyBorder="0" applyAlignment="0" applyProtection="0"/>
    <xf numFmtId="1" fontId="110" fillId="0" borderId="0" applyBorder="0"/>
    <xf numFmtId="1" fontId="110" fillId="0" borderId="10" applyBorder="0"/>
    <xf numFmtId="0" fontId="111" fillId="0" borderId="26" applyNumberFormat="0" applyFill="0" applyProtection="0">
      <alignment horizontal="center"/>
    </xf>
    <xf numFmtId="0" fontId="112" fillId="0" borderId="1" applyNumberFormat="0" applyFill="0" applyProtection="0">
      <alignment horizontal="center"/>
    </xf>
    <xf numFmtId="0" fontId="113" fillId="0" borderId="0" applyNumberFormat="0" applyFill="0" applyBorder="0" applyAlignment="0" applyProtection="0"/>
    <xf numFmtId="246" fontId="114" fillId="0" borderId="0"/>
    <xf numFmtId="246" fontId="115" fillId="0" borderId="0"/>
    <xf numFmtId="246" fontId="116" fillId="0" borderId="0"/>
    <xf numFmtId="246" fontId="114" fillId="0" borderId="0"/>
    <xf numFmtId="246" fontId="115" fillId="0" borderId="0"/>
    <xf numFmtId="246" fontId="116" fillId="0" borderId="0"/>
    <xf numFmtId="246" fontId="114" fillId="0" borderId="0"/>
    <xf numFmtId="246" fontId="115" fillId="0" borderId="0"/>
    <xf numFmtId="246" fontId="116" fillId="0" borderId="0"/>
    <xf numFmtId="246" fontId="114" fillId="0" borderId="0"/>
    <xf numFmtId="246" fontId="115" fillId="0" borderId="0"/>
    <xf numFmtId="246" fontId="116" fillId="0" borderId="0"/>
    <xf numFmtId="246" fontId="114" fillId="0" borderId="0"/>
    <xf numFmtId="246" fontId="115" fillId="0" borderId="0"/>
    <xf numFmtId="246" fontId="116" fillId="0" borderId="0"/>
    <xf numFmtId="246" fontId="114" fillId="0" borderId="0"/>
    <xf numFmtId="246" fontId="115" fillId="0" borderId="0"/>
    <xf numFmtId="246" fontId="116" fillId="0" borderId="0"/>
    <xf numFmtId="246" fontId="114" fillId="0" borderId="0"/>
    <xf numFmtId="246" fontId="115" fillId="0" borderId="0"/>
    <xf numFmtId="246" fontId="116" fillId="0" borderId="0"/>
    <xf numFmtId="246" fontId="114" fillId="0" borderId="0"/>
    <xf numFmtId="246" fontId="115" fillId="0" borderId="0"/>
    <xf numFmtId="246" fontId="116" fillId="0" borderId="0"/>
    <xf numFmtId="0" fontId="117" fillId="0" borderId="15"/>
    <xf numFmtId="0" fontId="117" fillId="0" borderId="2"/>
    <xf numFmtId="41" fontId="2" fillId="0" borderId="0" applyFont="0" applyFill="0" applyBorder="0" applyAlignment="0" applyProtection="0"/>
    <xf numFmtId="41" fontId="9" fillId="0" borderId="0" applyFont="0" applyFill="0" applyBorder="0" applyAlignment="0" applyProtection="0"/>
    <xf numFmtId="216" fontId="12" fillId="0" borderId="0" applyFill="0" applyBorder="0" applyAlignment="0" applyProtection="0"/>
    <xf numFmtId="41" fontId="23" fillId="0" borderId="0" applyFont="0" applyFill="0" applyBorder="0" applyAlignment="0" applyProtection="0"/>
    <xf numFmtId="41" fontId="1" fillId="0" borderId="0" applyFont="0" applyFill="0" applyBorder="0" applyAlignment="0" applyProtection="0"/>
    <xf numFmtId="41" fontId="9" fillId="0" borderId="0" applyFont="0" applyFill="0" applyBorder="0" applyAlignment="0" applyProtection="0"/>
    <xf numFmtId="41" fontId="13" fillId="0" borderId="0" applyFont="0" applyFill="0" applyBorder="0" applyAlignment="0" applyProtection="0"/>
    <xf numFmtId="41" fontId="1" fillId="0" borderId="0" applyFont="0" applyFill="0" applyBorder="0" applyAlignment="0" applyProtection="0"/>
    <xf numFmtId="239" fontId="12" fillId="0" borderId="0" applyFill="0" applyBorder="0" applyAlignment="0" applyProtection="0"/>
    <xf numFmtId="240" fontId="93" fillId="0" borderId="0" applyFont="0" applyFill="0" applyBorder="0" applyAlignment="0" applyProtection="0"/>
    <xf numFmtId="198"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8"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20" fillId="0" borderId="0" applyFont="0" applyFill="0" applyBorder="0" applyAlignment="0" applyProtection="0"/>
    <xf numFmtId="198" fontId="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9" fillId="0" borderId="0" applyFont="0" applyFill="0" applyBorder="0" applyAlignment="0" applyProtection="0"/>
    <xf numFmtId="201" fontId="2" fillId="0" borderId="0" applyFont="0" applyFill="0" applyBorder="0" applyAlignment="0" applyProtection="0"/>
    <xf numFmtId="43" fontId="2" fillId="0" borderId="0" applyFont="0" applyFill="0" applyBorder="0" applyAlignment="0" applyProtection="0"/>
    <xf numFmtId="195" fontId="12" fillId="0" borderId="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0" fontId="23" fillId="0" borderId="0" applyFont="0" applyFill="0" applyBorder="0" applyAlignment="0" applyProtection="0"/>
    <xf numFmtId="43" fontId="1" fillId="0" borderId="0" applyFont="0" applyFill="0" applyBorder="0" applyAlignment="0" applyProtection="0"/>
    <xf numFmtId="201" fontId="2"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195" fontId="12" fillId="0" borderId="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2" fillId="0" borderId="0" applyFont="0" applyFill="0" applyBorder="0" applyAlignment="0" applyProtection="0"/>
    <xf numFmtId="43" fontId="2" fillId="0" borderId="0" applyFont="0" applyFill="0" applyBorder="0" applyAlignment="0" applyProtection="0"/>
    <xf numFmtId="247"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24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49" fontId="12" fillId="0" borderId="0" applyFill="0" applyBorder="0" applyAlignment="0" applyProtection="0"/>
    <xf numFmtId="195" fontId="123" fillId="0" borderId="0" applyFill="0" applyBorder="0" applyAlignment="0" applyProtection="0"/>
    <xf numFmtId="250" fontId="13" fillId="0" borderId="0" applyFont="0" applyFill="0" applyBorder="0" applyAlignment="0" applyProtection="0"/>
    <xf numFmtId="249" fontId="9" fillId="0" borderId="0" applyFont="0" applyFill="0" applyBorder="0" applyAlignment="0" applyProtection="0"/>
    <xf numFmtId="0" fontId="23" fillId="0" borderId="0" applyFont="0" applyFill="0" applyBorder="0" applyAlignment="0" applyProtection="0"/>
    <xf numFmtId="249"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2" fillId="0" borderId="0" applyFont="0" applyFill="0" applyBorder="0" applyAlignment="0" applyProtection="0"/>
    <xf numFmtId="250" fontId="13"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applyFont="0" applyFill="0" applyBorder="0" applyAlignment="0" applyProtection="0"/>
    <xf numFmtId="43" fontId="9" fillId="0" borderId="0" applyFont="0" applyFill="0" applyBorder="0" applyAlignment="0" applyProtection="0"/>
    <xf numFmtId="198"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4"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98"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51"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5" fontId="12" fillId="0" borderId="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25" fillId="0" borderId="0" applyFont="0" applyFill="0" applyBorder="0" applyAlignment="0" applyProtection="0"/>
    <xf numFmtId="43" fontId="13" fillId="0" borderId="0" applyFont="0" applyFill="0" applyBorder="0" applyAlignment="0" applyProtection="0"/>
    <xf numFmtId="43" fontId="12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7" fillId="0" borderId="0"/>
    <xf numFmtId="252" fontId="5" fillId="0" borderId="0"/>
    <xf numFmtId="165" fontId="2" fillId="0" borderId="0"/>
    <xf numFmtId="37" fontId="12" fillId="0" borderId="0" applyFill="0" applyBorder="0" applyAlignment="0" applyProtection="0"/>
    <xf numFmtId="37" fontId="47" fillId="0" borderId="0" applyFont="0" applyFill="0" applyBorder="0" applyAlignment="0" applyProtection="0"/>
    <xf numFmtId="234" fontId="12" fillId="0" borderId="0" applyFill="0" applyBorder="0" applyAlignment="0" applyProtection="0"/>
    <xf numFmtId="234" fontId="47" fillId="0" borderId="0" applyFont="0" applyFill="0" applyBorder="0" applyAlignment="0" applyProtection="0"/>
    <xf numFmtId="39" fontId="12" fillId="0" borderId="0" applyFill="0" applyBorder="0" applyAlignment="0" applyProtection="0"/>
    <xf numFmtId="39" fontId="47" fillId="0" borderId="0" applyFont="0" applyFill="0" applyBorder="0" applyAlignment="0" applyProtection="0"/>
    <xf numFmtId="3" fontId="12" fillId="0" borderId="0" applyFill="0" applyBorder="0" applyAlignment="0" applyProtection="0"/>
    <xf numFmtId="3" fontId="2" fillId="0" borderId="0" applyFont="0" applyFill="0" applyBorder="0" applyAlignment="0" applyProtection="0"/>
    <xf numFmtId="195" fontId="14" fillId="0" borderId="27">
      <alignment vertical="center" wrapText="1"/>
    </xf>
    <xf numFmtId="43" fontId="13" fillId="0" borderId="28">
      <alignment vertical="center" wrapText="1"/>
    </xf>
    <xf numFmtId="0" fontId="126" fillId="0" borderId="0">
      <alignment horizontal="center"/>
    </xf>
    <xf numFmtId="0" fontId="127" fillId="0" borderId="0">
      <alignment horizontal="center"/>
    </xf>
    <xf numFmtId="0" fontId="128" fillId="0" borderId="0" applyNumberFormat="0" applyAlignment="0"/>
    <xf numFmtId="0" fontId="129" fillId="0" borderId="0" applyNumberFormat="0" applyAlignment="0">
      <alignment horizontal="left"/>
    </xf>
    <xf numFmtId="0" fontId="130" fillId="0" borderId="0" applyNumberFormat="0" applyAlignment="0"/>
    <xf numFmtId="0" fontId="131" fillId="0" borderId="0" applyNumberFormat="0" applyAlignment="0"/>
    <xf numFmtId="202" fontId="73" fillId="0" borderId="0" applyFont="0" applyFill="0" applyBorder="0" applyAlignment="0" applyProtection="0"/>
    <xf numFmtId="253" fontId="12" fillId="0" borderId="0" applyFill="0" applyBorder="0" applyAlignment="0" applyProtection="0"/>
    <xf numFmtId="254" fontId="132" fillId="0" borderId="0">
      <protection locked="0"/>
    </xf>
    <xf numFmtId="254" fontId="133" fillId="0" borderId="0">
      <protection locked="0"/>
    </xf>
    <xf numFmtId="254" fontId="134" fillId="0" borderId="0">
      <protection locked="0"/>
    </xf>
    <xf numFmtId="255" fontId="132" fillId="0" borderId="0">
      <protection locked="0"/>
    </xf>
    <xf numFmtId="255" fontId="133" fillId="0" borderId="0">
      <protection locked="0"/>
    </xf>
    <xf numFmtId="255" fontId="134" fillId="0" borderId="0">
      <protection locked="0"/>
    </xf>
    <xf numFmtId="256" fontId="135" fillId="0" borderId="29">
      <protection locked="0"/>
    </xf>
    <xf numFmtId="256" fontId="136" fillId="0" borderId="30">
      <protection locked="0"/>
    </xf>
    <xf numFmtId="256" fontId="137" fillId="0" borderId="30">
      <protection locked="0"/>
    </xf>
    <xf numFmtId="257" fontId="132" fillId="0" borderId="0">
      <protection locked="0"/>
    </xf>
    <xf numFmtId="257" fontId="133" fillId="0" borderId="0">
      <protection locked="0"/>
    </xf>
    <xf numFmtId="257" fontId="134" fillId="0" borderId="0">
      <protection locked="0"/>
    </xf>
    <xf numFmtId="258" fontId="132" fillId="0" borderId="0">
      <protection locked="0"/>
    </xf>
    <xf numFmtId="258" fontId="133" fillId="0" borderId="0">
      <protection locked="0"/>
    </xf>
    <xf numFmtId="258" fontId="134" fillId="0" borderId="0">
      <protection locked="0"/>
    </xf>
    <xf numFmtId="0" fontId="132" fillId="0" borderId="0" applyNumberFormat="0">
      <protection locked="0"/>
    </xf>
    <xf numFmtId="257" fontId="133" fillId="0" borderId="0" applyNumberFormat="0">
      <protection locked="0"/>
    </xf>
    <xf numFmtId="257" fontId="134" fillId="0" borderId="0" applyNumberFormat="0">
      <protection locked="0"/>
    </xf>
    <xf numFmtId="257" fontId="132" fillId="0" borderId="0">
      <protection locked="0"/>
    </xf>
    <xf numFmtId="257" fontId="133" fillId="0" borderId="0">
      <protection locked="0"/>
    </xf>
    <xf numFmtId="257" fontId="134" fillId="0" borderId="0">
      <protection locked="0"/>
    </xf>
    <xf numFmtId="243" fontId="138" fillId="0" borderId="15"/>
    <xf numFmtId="243" fontId="139" fillId="0" borderId="16"/>
    <xf numFmtId="259" fontId="138" fillId="0" borderId="15"/>
    <xf numFmtId="259" fontId="139" fillId="0" borderId="16"/>
    <xf numFmtId="233" fontId="12" fillId="0" borderId="0" applyFill="0" applyBorder="0" applyAlignment="0" applyProtection="0"/>
    <xf numFmtId="234" fontId="93" fillId="0" borderId="0" applyFont="0" applyFill="0" applyBorder="0" applyAlignment="0" applyProtection="0"/>
    <xf numFmtId="260" fontId="12" fillId="0" borderId="0" applyFill="0" applyBorder="0" applyAlignment="0" applyProtection="0"/>
    <xf numFmtId="5" fontId="47" fillId="0" borderId="0" applyFont="0" applyFill="0" applyBorder="0" applyAlignment="0" applyProtection="0"/>
    <xf numFmtId="237" fontId="12" fillId="0" borderId="0" applyFill="0" applyBorder="0" applyAlignment="0" applyProtection="0"/>
    <xf numFmtId="7" fontId="47" fillId="0" borderId="0" applyFont="0" applyFill="0" applyBorder="0" applyAlignment="0" applyProtection="0"/>
    <xf numFmtId="261" fontId="12" fillId="0" borderId="0" applyFill="0" applyBorder="0" applyAlignment="0" applyProtection="0"/>
    <xf numFmtId="262" fontId="2" fillId="0" borderId="0" applyFont="0" applyFill="0" applyBorder="0" applyAlignment="0" applyProtection="0"/>
    <xf numFmtId="263" fontId="27" fillId="0" borderId="0"/>
    <xf numFmtId="264" fontId="2" fillId="0" borderId="0"/>
    <xf numFmtId="263" fontId="2" fillId="0" borderId="0"/>
    <xf numFmtId="243" fontId="19" fillId="0" borderId="15">
      <alignment horizontal="center"/>
      <protection hidden="1"/>
    </xf>
    <xf numFmtId="243" fontId="20" fillId="0" borderId="16">
      <alignment horizontal="center"/>
      <protection hidden="1"/>
    </xf>
    <xf numFmtId="265" fontId="140" fillId="0" borderId="15">
      <alignment horizontal="center"/>
      <protection hidden="1"/>
    </xf>
    <xf numFmtId="265" fontId="141" fillId="0" borderId="16">
      <alignment horizontal="center"/>
      <protection hidden="1"/>
    </xf>
    <xf numFmtId="265" fontId="141" fillId="0" borderId="16">
      <alignment horizontal="center"/>
      <protection hidden="1"/>
    </xf>
    <xf numFmtId="266" fontId="14" fillId="0" borderId="31"/>
    <xf numFmtId="266" fontId="13" fillId="0" borderId="32"/>
    <xf numFmtId="266" fontId="13" fillId="0" borderId="32"/>
    <xf numFmtId="266" fontId="13" fillId="0" borderId="32"/>
    <xf numFmtId="0" fontId="12" fillId="0" borderId="0" applyNumberFormat="0" applyFill="0" applyBorder="0" applyProtection="0">
      <alignment horizontal="left"/>
    </xf>
    <xf numFmtId="0" fontId="113" fillId="2" borderId="0" applyNumberFormat="0" applyFont="0" applyFill="0" applyBorder="0" applyProtection="0">
      <alignment horizontal="left"/>
    </xf>
    <xf numFmtId="0" fontId="113" fillId="2" borderId="0" applyNumberFormat="0" applyFont="0" applyFill="0" applyBorder="0" applyProtection="0">
      <alignment horizontal="left"/>
    </xf>
    <xf numFmtId="0" fontId="12" fillId="0" borderId="0" applyFill="0" applyBorder="0" applyAlignment="0" applyProtection="0"/>
    <xf numFmtId="0" fontId="2" fillId="0" borderId="0" applyFont="0" applyFill="0" applyBorder="0" applyAlignment="0" applyProtection="0"/>
    <xf numFmtId="14" fontId="41" fillId="0" borderId="0" applyFill="0" applyBorder="0" applyAlignment="0"/>
    <xf numFmtId="14" fontId="38" fillId="0" borderId="0" applyFill="0" applyBorder="0" applyAlignment="0"/>
    <xf numFmtId="14" fontId="38" fillId="0" borderId="0" applyFill="0" applyBorder="0" applyAlignment="0"/>
    <xf numFmtId="14" fontId="38" fillId="0" borderId="0" applyFill="0" applyBorder="0" applyAlignment="0"/>
    <xf numFmtId="0" fontId="12" fillId="0" borderId="0" applyFill="0" applyBorder="0" applyAlignment="0" applyProtection="0"/>
    <xf numFmtId="3" fontId="142" fillId="0" borderId="33">
      <alignment horizontal="left" vertical="top" wrapText="1"/>
    </xf>
    <xf numFmtId="3" fontId="143" fillId="0" borderId="34">
      <alignment horizontal="left" vertical="top" wrapText="1"/>
    </xf>
    <xf numFmtId="16" fontId="27" fillId="0" borderId="0"/>
    <xf numFmtId="16" fontId="2" fillId="0" borderId="0"/>
    <xf numFmtId="16" fontId="2" fillId="0" borderId="0"/>
    <xf numFmtId="16" fontId="2" fillId="0" borderId="0"/>
    <xf numFmtId="16" fontId="27" fillId="0" borderId="0"/>
    <xf numFmtId="16" fontId="2" fillId="0" borderId="0"/>
    <xf numFmtId="16" fontId="2" fillId="0" borderId="0"/>
    <xf numFmtId="16" fontId="2" fillId="0" borderId="0"/>
    <xf numFmtId="14" fontId="15" fillId="0" borderId="0" applyFont="0" applyFill="0" applyBorder="0" applyAlignment="0" applyProtection="0"/>
    <xf numFmtId="267" fontId="27" fillId="0" borderId="35">
      <alignment vertical="center"/>
    </xf>
    <xf numFmtId="268" fontId="2" fillId="0" borderId="36">
      <alignment vertical="center"/>
    </xf>
    <xf numFmtId="0" fontId="12" fillId="0" borderId="0" applyFill="0" applyBorder="0" applyAlignment="0" applyProtection="0"/>
    <xf numFmtId="0" fontId="12" fillId="0" borderId="0" applyFill="0" applyBorder="0" applyAlignment="0" applyProtection="0"/>
    <xf numFmtId="269" fontId="14" fillId="0" borderId="0"/>
    <xf numFmtId="270" fontId="13" fillId="0" borderId="0"/>
    <xf numFmtId="270" fontId="13" fillId="0" borderId="0"/>
    <xf numFmtId="271" fontId="24" fillId="0" borderId="15"/>
    <xf numFmtId="272" fontId="25" fillId="0" borderId="2"/>
    <xf numFmtId="273" fontId="27" fillId="0" borderId="0"/>
    <xf numFmtId="274" fontId="2" fillId="0" borderId="0"/>
    <xf numFmtId="273" fontId="2" fillId="0" borderId="0"/>
    <xf numFmtId="275" fontId="24" fillId="0" borderId="0"/>
    <xf numFmtId="276" fontId="25" fillId="0" borderId="0"/>
    <xf numFmtId="277" fontId="12" fillId="0" borderId="0" applyFill="0" applyBorder="0" applyAlignment="0" applyProtection="0"/>
    <xf numFmtId="278" fontId="12" fillId="0" borderId="0" applyFill="0" applyBorder="0" applyAlignment="0" applyProtection="0"/>
    <xf numFmtId="217" fontId="12" fillId="0" borderId="0" applyFill="0" applyBorder="0" applyAlignment="0" applyProtection="0"/>
    <xf numFmtId="217" fontId="12" fillId="0" borderId="0" applyFill="0" applyBorder="0" applyAlignment="0" applyProtection="0"/>
    <xf numFmtId="210" fontId="144" fillId="0" borderId="0" applyFont="0" applyFill="0" applyBorder="0" applyAlignment="0" applyProtection="0"/>
    <xf numFmtId="41" fontId="144" fillId="0" borderId="0" applyFont="0" applyFill="0" applyBorder="0" applyAlignment="0" applyProtection="0"/>
    <xf numFmtId="210" fontId="144" fillId="0" borderId="0" applyFont="0" applyFill="0" applyBorder="0" applyAlignment="0" applyProtection="0"/>
    <xf numFmtId="41" fontId="144" fillId="0" borderId="0" applyFont="0" applyFill="0" applyBorder="0" applyAlignment="0" applyProtection="0"/>
    <xf numFmtId="210" fontId="144" fillId="0" borderId="0" applyFont="0" applyFill="0" applyBorder="0" applyAlignment="0" applyProtection="0"/>
    <xf numFmtId="41" fontId="144" fillId="0" borderId="0" applyFont="0" applyFill="0" applyBorder="0" applyAlignment="0" applyProtection="0"/>
    <xf numFmtId="218" fontId="145" fillId="0" borderId="0" applyFont="0" applyFill="0" applyBorder="0" applyAlignment="0" applyProtection="0"/>
    <xf numFmtId="218" fontId="145"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7" fontId="12" fillId="0" borderId="0" applyFill="0" applyBorder="0" applyAlignment="0" applyProtection="0"/>
    <xf numFmtId="216" fontId="12" fillId="0" borderId="0" applyFill="0" applyBorder="0" applyAlignment="0" applyProtection="0"/>
    <xf numFmtId="179" fontId="14" fillId="0" borderId="0" applyFill="0" applyBorder="0" applyAlignment="0" applyProtection="0"/>
    <xf numFmtId="217" fontId="14"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210" fontId="144" fillId="0" borderId="0" applyFont="0" applyFill="0" applyBorder="0" applyAlignment="0" applyProtection="0"/>
    <xf numFmtId="216" fontId="12"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1" fontId="14" fillId="0" borderId="0" applyFill="0" applyBorder="0" applyAlignment="0" applyProtection="0"/>
    <xf numFmtId="281" fontId="14"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1" fontId="14" fillId="0" borderId="0" applyFill="0" applyBorder="0" applyAlignment="0" applyProtection="0"/>
    <xf numFmtId="281" fontId="14"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4" fillId="0" borderId="0" applyFill="0" applyBorder="0" applyAlignment="0" applyProtection="0"/>
    <xf numFmtId="281" fontId="14"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4" fillId="0" borderId="0" applyFill="0" applyBorder="0" applyAlignment="0" applyProtection="0"/>
    <xf numFmtId="281" fontId="14"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4" fillId="0" borderId="0" applyFill="0" applyBorder="0" applyAlignment="0" applyProtection="0"/>
    <xf numFmtId="281" fontId="14"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1" fontId="14" fillId="0" borderId="0" applyFill="0" applyBorder="0" applyAlignment="0" applyProtection="0"/>
    <xf numFmtId="281" fontId="14"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3" fillId="0" borderId="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1" fontId="12" fillId="0" borderId="0" applyFill="0" applyBorder="0" applyAlignment="0" applyProtection="0"/>
    <xf numFmtId="281" fontId="12" fillId="0" borderId="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82" fontId="13"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4" fillId="0" borderId="0" applyFill="0" applyBorder="0" applyAlignment="0" applyProtection="0"/>
    <xf numFmtId="279" fontId="14"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3"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4" fillId="0" borderId="0" applyFill="0" applyBorder="0" applyAlignment="0" applyProtection="0"/>
    <xf numFmtId="283" fontId="14"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3" fontId="14" fillId="0" borderId="0" applyFill="0" applyBorder="0" applyAlignment="0" applyProtection="0"/>
    <xf numFmtId="283" fontId="14"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4" fillId="0" borderId="0" applyFill="0" applyBorder="0" applyAlignment="0" applyProtection="0"/>
    <xf numFmtId="283" fontId="14"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4" fillId="0" borderId="0" applyFill="0" applyBorder="0" applyAlignment="0" applyProtection="0"/>
    <xf numFmtId="283" fontId="14"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3" fontId="14" fillId="0" borderId="0" applyFill="0" applyBorder="0" applyAlignment="0" applyProtection="0"/>
    <xf numFmtId="283" fontId="14"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4" fillId="0" borderId="0" applyFill="0" applyBorder="0" applyAlignment="0" applyProtection="0"/>
    <xf numFmtId="283" fontId="14"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3" fillId="0" borderId="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3" fontId="12" fillId="0" borderId="0" applyFill="0" applyBorder="0" applyAlignment="0" applyProtection="0"/>
    <xf numFmtId="283" fontId="12" fillId="0" borderId="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284" fontId="13" fillId="0" borderId="0" applyFont="0" applyFill="0" applyBorder="0" applyAlignment="0" applyProtection="0"/>
    <xf numFmtId="179" fontId="14" fillId="0" borderId="0" applyFill="0" applyBorder="0" applyAlignment="0" applyProtection="0"/>
    <xf numFmtId="279" fontId="12" fillId="0" borderId="0" applyFill="0" applyBorder="0" applyAlignment="0" applyProtection="0"/>
    <xf numFmtId="210"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179" fontId="14" fillId="0" borderId="0" applyFill="0" applyBorder="0" applyAlignment="0" applyProtection="0"/>
    <xf numFmtId="216" fontId="12" fillId="0" borderId="0" applyFill="0" applyBorder="0" applyAlignment="0" applyProtection="0"/>
    <xf numFmtId="179" fontId="12" fillId="0" borderId="0" applyFill="0" applyBorder="0" applyAlignment="0" applyProtection="0"/>
    <xf numFmtId="216" fontId="12" fillId="0" borderId="0" applyFill="0" applyBorder="0" applyAlignment="0" applyProtection="0"/>
    <xf numFmtId="210" fontId="144" fillId="0" borderId="0" applyFont="0" applyFill="0" applyBorder="0" applyAlignment="0" applyProtection="0"/>
    <xf numFmtId="41" fontId="144" fillId="0" borderId="0" applyFont="0" applyFill="0" applyBorder="0" applyAlignment="0" applyProtection="0"/>
    <xf numFmtId="179" fontId="14" fillId="0" borderId="0" applyFill="0" applyBorder="0" applyAlignment="0" applyProtection="0"/>
    <xf numFmtId="217" fontId="14"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2" fillId="0" borderId="0" applyFill="0" applyBorder="0" applyAlignment="0" applyProtection="0"/>
    <xf numFmtId="216" fontId="12" fillId="0" borderId="0" applyFill="0" applyBorder="0" applyAlignment="0" applyProtection="0"/>
    <xf numFmtId="210" fontId="144" fillId="0" borderId="0" applyFont="0" applyFill="0" applyBorder="0" applyAlignment="0" applyProtection="0"/>
    <xf numFmtId="41" fontId="144"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7" fontId="14" fillId="0" borderId="0" applyFill="0" applyBorder="0" applyAlignment="0" applyProtection="0"/>
    <xf numFmtId="216" fontId="12" fillId="0" borderId="0" applyFill="0" applyBorder="0" applyAlignment="0" applyProtection="0"/>
    <xf numFmtId="179" fontId="12" fillId="0" borderId="0" applyFill="0" applyBorder="0" applyAlignment="0" applyProtection="0"/>
    <xf numFmtId="216" fontId="12" fillId="0" borderId="0" applyFill="0" applyBorder="0" applyAlignment="0" applyProtection="0"/>
    <xf numFmtId="210" fontId="144" fillId="0" borderId="0" applyFont="0" applyFill="0" applyBorder="0" applyAlignment="0" applyProtection="0"/>
    <xf numFmtId="41" fontId="144" fillId="0" borderId="0" applyFont="0" applyFill="0" applyBorder="0" applyAlignment="0" applyProtection="0"/>
    <xf numFmtId="179" fontId="14" fillId="0" borderId="0" applyFill="0" applyBorder="0" applyAlignment="0" applyProtection="0"/>
    <xf numFmtId="217" fontId="14"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179" fontId="13" fillId="0" borderId="0" applyFill="0" applyBorder="0" applyAlignment="0" applyProtection="0"/>
    <xf numFmtId="217" fontId="13" fillId="0" borderId="0" applyFill="0" applyBorder="0" applyAlignment="0" applyProtection="0"/>
    <xf numFmtId="217" fontId="12" fillId="0" borderId="0" applyFill="0" applyBorder="0" applyAlignment="0" applyProtection="0"/>
    <xf numFmtId="217" fontId="14" fillId="0" borderId="0" applyFill="0" applyBorder="0" applyAlignment="0" applyProtection="0"/>
    <xf numFmtId="179" fontId="12" fillId="0" borderId="0" applyFill="0" applyBorder="0" applyAlignment="0" applyProtection="0"/>
    <xf numFmtId="217" fontId="12" fillId="0" borderId="0" applyFill="0" applyBorder="0" applyAlignment="0" applyProtection="0"/>
    <xf numFmtId="210" fontId="144" fillId="0" borderId="0" applyFont="0" applyFill="0" applyBorder="0" applyAlignment="0" applyProtection="0"/>
    <xf numFmtId="218" fontId="144" fillId="0" borderId="0" applyFont="0" applyFill="0" applyBorder="0" applyAlignment="0" applyProtection="0"/>
    <xf numFmtId="179" fontId="12" fillId="0" borderId="0" applyFill="0" applyBorder="0" applyAlignment="0" applyProtection="0"/>
    <xf numFmtId="217" fontId="12" fillId="0" borderId="0" applyFill="0" applyBorder="0" applyAlignment="0" applyProtection="0"/>
    <xf numFmtId="210" fontId="144" fillId="0" borderId="0" applyFont="0" applyFill="0" applyBorder="0" applyAlignment="0" applyProtection="0"/>
    <xf numFmtId="218" fontId="144" fillId="0" borderId="0" applyFont="0" applyFill="0" applyBorder="0" applyAlignment="0" applyProtection="0"/>
    <xf numFmtId="216"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7" fontId="12" fillId="0" borderId="0" applyFill="0" applyBorder="0" applyAlignment="0" applyProtection="0"/>
    <xf numFmtId="216" fontId="12" fillId="0" borderId="0" applyFill="0" applyBorder="0" applyAlignment="0" applyProtection="0"/>
    <xf numFmtId="216" fontId="12" fillId="0" borderId="0" applyFill="0" applyBorder="0" applyAlignment="0" applyProtection="0"/>
    <xf numFmtId="216" fontId="12" fillId="0" borderId="0" applyFill="0" applyBorder="0" applyAlignment="0" applyProtection="0"/>
    <xf numFmtId="216" fontId="12" fillId="0" borderId="0" applyFill="0" applyBorder="0" applyAlignment="0" applyProtection="0"/>
    <xf numFmtId="179" fontId="12" fillId="0" borderId="0" applyFill="0" applyBorder="0" applyAlignment="0" applyProtection="0"/>
    <xf numFmtId="216" fontId="12" fillId="0" borderId="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41" fontId="145" fillId="0" borderId="0" applyFont="0" applyFill="0" applyBorder="0" applyAlignment="0" applyProtection="0"/>
    <xf numFmtId="41" fontId="145"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41" fontId="145" fillId="0" borderId="0" applyFont="0" applyFill="0" applyBorder="0" applyAlignment="0" applyProtection="0"/>
    <xf numFmtId="41" fontId="145"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6" fontId="14" fillId="0" borderId="0" applyFill="0" applyBorder="0" applyAlignment="0" applyProtection="0"/>
    <xf numFmtId="216" fontId="14"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85" fontId="12" fillId="0" borderId="0" applyFill="0" applyBorder="0" applyAlignment="0" applyProtection="0"/>
    <xf numFmtId="285" fontId="12" fillId="0" borderId="0" applyFill="0" applyBorder="0" applyAlignment="0" applyProtection="0"/>
    <xf numFmtId="286" fontId="144" fillId="0" borderId="0" applyFont="0" applyFill="0" applyBorder="0" applyAlignment="0" applyProtection="0"/>
    <xf numFmtId="286"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6" fontId="14" fillId="0" borderId="0" applyFill="0" applyBorder="0" applyAlignment="0" applyProtection="0"/>
    <xf numFmtId="216" fontId="14"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85" fontId="12" fillId="0" borderId="0" applyFill="0" applyBorder="0" applyAlignment="0" applyProtection="0"/>
    <xf numFmtId="285" fontId="12" fillId="0" borderId="0" applyFill="0" applyBorder="0" applyAlignment="0" applyProtection="0"/>
    <xf numFmtId="286" fontId="144" fillId="0" borderId="0" applyFont="0" applyFill="0" applyBorder="0" applyAlignment="0" applyProtection="0"/>
    <xf numFmtId="286" fontId="144" fillId="0" borderId="0" applyFont="0" applyFill="0" applyBorder="0" applyAlignment="0" applyProtection="0"/>
    <xf numFmtId="285" fontId="12" fillId="0" borderId="0" applyFill="0" applyBorder="0" applyAlignment="0" applyProtection="0"/>
    <xf numFmtId="285" fontId="12" fillId="0" borderId="0" applyFill="0" applyBorder="0" applyAlignment="0" applyProtection="0"/>
    <xf numFmtId="286" fontId="144" fillId="0" borderId="0" applyFont="0" applyFill="0" applyBorder="0" applyAlignment="0" applyProtection="0"/>
    <xf numFmtId="286"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6" fontId="14" fillId="0" borderId="0" applyFill="0" applyBorder="0" applyAlignment="0" applyProtection="0"/>
    <xf numFmtId="216" fontId="14"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6" fontId="14" fillId="0" borderId="0" applyFill="0" applyBorder="0" applyAlignment="0" applyProtection="0"/>
    <xf numFmtId="216" fontId="14"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6" fontId="14" fillId="0" borderId="0" applyFill="0" applyBorder="0" applyAlignment="0" applyProtection="0"/>
    <xf numFmtId="216" fontId="14"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6" fontId="14" fillId="0" borderId="0" applyFill="0" applyBorder="0" applyAlignment="0" applyProtection="0"/>
    <xf numFmtId="216" fontId="14"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216" fontId="13" fillId="0" borderId="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179" fontId="12" fillId="0" borderId="0" applyFill="0" applyBorder="0" applyAlignment="0" applyProtection="0"/>
    <xf numFmtId="179" fontId="12" fillId="0" borderId="0" applyFill="0" applyBorder="0" applyAlignment="0" applyProtection="0"/>
    <xf numFmtId="210" fontId="144" fillId="0" borderId="0" applyFont="0" applyFill="0" applyBorder="0" applyAlignment="0" applyProtection="0"/>
    <xf numFmtId="210" fontId="144" fillId="0" borderId="0" applyFont="0" applyFill="0" applyBorder="0" applyAlignment="0" applyProtection="0"/>
    <xf numFmtId="41" fontId="145" fillId="0" borderId="0" applyFont="0" applyFill="0" applyBorder="0" applyAlignment="0" applyProtection="0"/>
    <xf numFmtId="41" fontId="145" fillId="0" borderId="0" applyFont="0" applyFill="0" applyBorder="0" applyAlignment="0" applyProtection="0"/>
    <xf numFmtId="217" fontId="12" fillId="0" borderId="0" applyFill="0" applyBorder="0" applyAlignment="0" applyProtection="0"/>
    <xf numFmtId="217" fontId="12" fillId="0" borderId="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179" fontId="12" fillId="0" borderId="0" applyFill="0" applyBorder="0" applyAlignment="0" applyProtection="0"/>
    <xf numFmtId="216" fontId="12" fillId="0" borderId="0" applyFill="0" applyBorder="0" applyAlignment="0" applyProtection="0"/>
    <xf numFmtId="210" fontId="144" fillId="0" borderId="0" applyFont="0" applyFill="0" applyBorder="0" applyAlignment="0" applyProtection="0"/>
    <xf numFmtId="41" fontId="144" fillId="0" borderId="0" applyFont="0" applyFill="0" applyBorder="0" applyAlignment="0" applyProtection="0"/>
    <xf numFmtId="279" fontId="12" fillId="0" borderId="0" applyFill="0" applyBorder="0" applyAlignment="0" applyProtection="0"/>
    <xf numFmtId="279" fontId="12" fillId="0" borderId="0" applyFill="0" applyBorder="0" applyAlignment="0" applyProtection="0"/>
    <xf numFmtId="280" fontId="2" fillId="0" borderId="0" applyFont="0" applyFill="0" applyBorder="0" applyAlignment="0" applyProtection="0"/>
    <xf numFmtId="280" fontId="2" fillId="0" borderId="0" applyFont="0" applyFill="0" applyBorder="0" applyAlignment="0" applyProtection="0"/>
    <xf numFmtId="179" fontId="12" fillId="0" borderId="0" applyFill="0" applyBorder="0" applyAlignment="0" applyProtection="0"/>
    <xf numFmtId="217" fontId="12" fillId="0" borderId="0" applyFill="0" applyBorder="0" applyAlignment="0" applyProtection="0"/>
    <xf numFmtId="210" fontId="144" fillId="0" borderId="0" applyFont="0" applyFill="0" applyBorder="0" applyAlignment="0" applyProtection="0"/>
    <xf numFmtId="218" fontId="144" fillId="0" borderId="0" applyFont="0" applyFill="0" applyBorder="0" applyAlignment="0" applyProtection="0"/>
    <xf numFmtId="216" fontId="12" fillId="0" borderId="0" applyFill="0" applyBorder="0" applyAlignment="0" applyProtection="0"/>
    <xf numFmtId="216" fontId="12" fillId="0" borderId="0" applyFill="0" applyBorder="0" applyAlignment="0" applyProtection="0"/>
    <xf numFmtId="218" fontId="145" fillId="0" borderId="0" applyFont="0" applyFill="0" applyBorder="0" applyAlignment="0" applyProtection="0"/>
    <xf numFmtId="218" fontId="145"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3" fontId="144" fillId="0" borderId="0" applyFont="0" applyFill="0" applyBorder="0" applyAlignment="0" applyProtection="0"/>
    <xf numFmtId="43" fontId="144" fillId="0" borderId="0" applyFont="0" applyFill="0" applyBorder="0" applyAlignment="0" applyProtection="0"/>
    <xf numFmtId="193" fontId="144" fillId="0" borderId="0" applyFont="0" applyFill="0" applyBorder="0" applyAlignment="0" applyProtection="0"/>
    <xf numFmtId="43" fontId="144" fillId="0" borderId="0" applyFont="0" applyFill="0" applyBorder="0" applyAlignment="0" applyProtection="0"/>
    <xf numFmtId="193" fontId="144" fillId="0" borderId="0" applyFont="0" applyFill="0" applyBorder="0" applyAlignment="0" applyProtection="0"/>
    <xf numFmtId="43" fontId="144" fillId="0" borderId="0" applyFont="0" applyFill="0" applyBorder="0" applyAlignment="0" applyProtection="0"/>
    <xf numFmtId="198" fontId="145" fillId="0" borderId="0" applyFont="0" applyFill="0" applyBorder="0" applyAlignment="0" applyProtection="0"/>
    <xf numFmtId="198" fontId="145"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9" fontId="12" fillId="0" borderId="0" applyFill="0" applyBorder="0" applyAlignment="0" applyProtection="0"/>
    <xf numFmtId="289" fontId="12" fillId="0" borderId="0" applyFill="0" applyBorder="0" applyAlignment="0" applyProtection="0"/>
    <xf numFmtId="290" fontId="2" fillId="0" borderId="0" applyFont="0" applyFill="0" applyBorder="0" applyAlignment="0" applyProtection="0"/>
    <xf numFmtId="290"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91" fontId="12" fillId="0" borderId="0" applyFill="0" applyBorder="0" applyAlignment="0" applyProtection="0"/>
    <xf numFmtId="291" fontId="12" fillId="0" borderId="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1" fontId="12" fillId="0" borderId="0" applyFill="0" applyBorder="0" applyAlignment="0" applyProtection="0"/>
    <xf numFmtId="291" fontId="12" fillId="0" borderId="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9" fontId="12" fillId="0" borderId="0" applyFill="0" applyBorder="0" applyAlignment="0" applyProtection="0"/>
    <xf numFmtId="289" fontId="12" fillId="0" borderId="0" applyFill="0" applyBorder="0" applyAlignment="0" applyProtection="0"/>
    <xf numFmtId="290" fontId="2" fillId="0" borderId="0" applyFont="0" applyFill="0" applyBorder="0" applyAlignment="0" applyProtection="0"/>
    <xf numFmtId="290"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91" fontId="12" fillId="0" borderId="0" applyFill="0" applyBorder="0" applyAlignment="0" applyProtection="0"/>
    <xf numFmtId="291" fontId="12" fillId="0" borderId="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1" fontId="12" fillId="0" borderId="0" applyFill="0" applyBorder="0" applyAlignment="0" applyProtection="0"/>
    <xf numFmtId="291" fontId="12" fillId="0" borderId="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78" fontId="12" fillId="0" borderId="0" applyFill="0" applyBorder="0" applyAlignment="0" applyProtection="0"/>
    <xf numFmtId="195" fontId="12" fillId="0" borderId="0" applyFill="0" applyBorder="0" applyAlignment="0" applyProtection="0"/>
    <xf numFmtId="192" fontId="14" fillId="0" borderId="0" applyFill="0" applyBorder="0" applyAlignment="0" applyProtection="0"/>
    <xf numFmtId="197" fontId="14"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3" fontId="144" fillId="0" borderId="0" applyFont="0" applyFill="0" applyBorder="0" applyAlignment="0" applyProtection="0"/>
    <xf numFmtId="195" fontId="12" fillId="0" borderId="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9" fontId="12" fillId="0" borderId="0" applyFill="0" applyBorder="0" applyAlignment="0" applyProtection="0"/>
    <xf numFmtId="289" fontId="12" fillId="0" borderId="0" applyFill="0" applyBorder="0" applyAlignment="0" applyProtection="0"/>
    <xf numFmtId="290" fontId="2" fillId="0" borderId="0" applyFont="0" applyFill="0" applyBorder="0" applyAlignment="0" applyProtection="0"/>
    <xf numFmtId="290"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1" fontId="12" fillId="0" borderId="0" applyFill="0" applyBorder="0" applyAlignment="0" applyProtection="0"/>
    <xf numFmtId="291" fontId="12" fillId="0" borderId="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291" fontId="12" fillId="0" borderId="0" applyFill="0" applyBorder="0" applyAlignment="0" applyProtection="0"/>
    <xf numFmtId="291" fontId="12" fillId="0" borderId="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292" fontId="2"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295" fontId="12" fillId="0" borderId="0" applyFill="0" applyBorder="0" applyAlignment="0" applyProtection="0"/>
    <xf numFmtId="295" fontId="12" fillId="0" borderId="0" applyFill="0" applyBorder="0" applyAlignment="0" applyProtection="0"/>
    <xf numFmtId="296" fontId="13" fillId="0" borderId="0" applyFont="0" applyFill="0" applyBorder="0" applyAlignment="0" applyProtection="0"/>
    <xf numFmtId="296" fontId="13"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4" fillId="0" borderId="0" applyFill="0" applyBorder="0" applyAlignment="0" applyProtection="0"/>
    <xf numFmtId="293" fontId="14"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7" fontId="12" fillId="0" borderId="0" applyFill="0" applyBorder="0" applyAlignment="0" applyProtection="0"/>
    <xf numFmtId="297" fontId="12" fillId="0" borderId="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7" fontId="12" fillId="0" borderId="0" applyFill="0" applyBorder="0" applyAlignment="0" applyProtection="0"/>
    <xf numFmtId="297" fontId="12" fillId="0" borderId="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4" fillId="0" borderId="0" applyFill="0" applyBorder="0" applyAlignment="0" applyProtection="0"/>
    <xf numFmtId="293" fontId="14"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4" fillId="0" borderId="0" applyFill="0" applyBorder="0" applyAlignment="0" applyProtection="0"/>
    <xf numFmtId="293" fontId="14"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4" fillId="0" borderId="0" applyFill="0" applyBorder="0" applyAlignment="0" applyProtection="0"/>
    <xf numFmtId="293" fontId="14"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4" fillId="0" borderId="0" applyFill="0" applyBorder="0" applyAlignment="0" applyProtection="0"/>
    <xf numFmtId="293" fontId="14"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4" fillId="0" borderId="0" applyFill="0" applyBorder="0" applyAlignment="0" applyProtection="0"/>
    <xf numFmtId="293" fontId="14"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3" fillId="0" borderId="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3" fontId="12" fillId="0" borderId="0" applyFill="0" applyBorder="0" applyAlignment="0" applyProtection="0"/>
    <xf numFmtId="293" fontId="12" fillId="0" borderId="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4" fillId="0" borderId="0" applyFill="0" applyBorder="0" applyAlignment="0" applyProtection="0"/>
    <xf numFmtId="287" fontId="14"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4" fillId="0" borderId="0" applyFill="0" applyBorder="0" applyAlignment="0" applyProtection="0"/>
    <xf numFmtId="299" fontId="14"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99" fontId="14" fillId="0" borderId="0" applyFill="0" applyBorder="0" applyAlignment="0" applyProtection="0"/>
    <xf numFmtId="299" fontId="14"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4" fillId="0" borderId="0" applyFill="0" applyBorder="0" applyAlignment="0" applyProtection="0"/>
    <xf numFmtId="299" fontId="14"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4" fillId="0" borderId="0" applyFill="0" applyBorder="0" applyAlignment="0" applyProtection="0"/>
    <xf numFmtId="299" fontId="14"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99" fontId="14" fillId="0" borderId="0" applyFill="0" applyBorder="0" applyAlignment="0" applyProtection="0"/>
    <xf numFmtId="299" fontId="14"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4" fillId="0" borderId="0" applyFill="0" applyBorder="0" applyAlignment="0" applyProtection="0"/>
    <xf numFmtId="299" fontId="14"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3" fillId="0" borderId="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299" fontId="12" fillId="0" borderId="0" applyFill="0" applyBorder="0" applyAlignment="0" applyProtection="0"/>
    <xf numFmtId="299" fontId="12" fillId="0" borderId="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192" fontId="14" fillId="0" borderId="0" applyFill="0" applyBorder="0" applyAlignment="0" applyProtection="0"/>
    <xf numFmtId="287" fontId="12" fillId="0" borderId="0" applyFill="0" applyBorder="0" applyAlignment="0" applyProtection="0"/>
    <xf numFmtId="19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2" fontId="14" fillId="0" borderId="0" applyFill="0" applyBorder="0" applyAlignment="0" applyProtection="0"/>
    <xf numFmtId="195" fontId="12" fillId="0" borderId="0" applyFill="0" applyBorder="0" applyAlignment="0" applyProtection="0"/>
    <xf numFmtId="192" fontId="12" fillId="0" borderId="0" applyFill="0" applyBorder="0" applyAlignment="0" applyProtection="0"/>
    <xf numFmtId="195" fontId="12" fillId="0" borderId="0" applyFill="0" applyBorder="0" applyAlignment="0" applyProtection="0"/>
    <xf numFmtId="193" fontId="144" fillId="0" borderId="0" applyFont="0" applyFill="0" applyBorder="0" applyAlignment="0" applyProtection="0"/>
    <xf numFmtId="43" fontId="144" fillId="0" borderId="0" applyFont="0" applyFill="0" applyBorder="0" applyAlignment="0" applyProtection="0"/>
    <xf numFmtId="192" fontId="14" fillId="0" borderId="0" applyFill="0" applyBorder="0" applyAlignment="0" applyProtection="0"/>
    <xf numFmtId="197" fontId="14"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2" fillId="0" borderId="0" applyFill="0" applyBorder="0" applyAlignment="0" applyProtection="0"/>
    <xf numFmtId="195" fontId="12" fillId="0" borderId="0" applyFill="0" applyBorder="0" applyAlignment="0" applyProtection="0"/>
    <xf numFmtId="193" fontId="144" fillId="0" borderId="0" applyFont="0" applyFill="0" applyBorder="0" applyAlignment="0" applyProtection="0"/>
    <xf numFmtId="43" fontId="144"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7" fontId="14" fillId="0" borderId="0" applyFill="0" applyBorder="0" applyAlignment="0" applyProtection="0"/>
    <xf numFmtId="195" fontId="12" fillId="0" borderId="0" applyFill="0" applyBorder="0" applyAlignment="0" applyProtection="0"/>
    <xf numFmtId="192" fontId="12" fillId="0" borderId="0" applyFill="0" applyBorder="0" applyAlignment="0" applyProtection="0"/>
    <xf numFmtId="195" fontId="12" fillId="0" borderId="0" applyFill="0" applyBorder="0" applyAlignment="0" applyProtection="0"/>
    <xf numFmtId="193" fontId="144" fillId="0" borderId="0" applyFont="0" applyFill="0" applyBorder="0" applyAlignment="0" applyProtection="0"/>
    <xf numFmtId="43" fontId="144" fillId="0" borderId="0" applyFont="0" applyFill="0" applyBorder="0" applyAlignment="0" applyProtection="0"/>
    <xf numFmtId="192" fontId="14" fillId="0" borderId="0" applyFill="0" applyBorder="0" applyAlignment="0" applyProtection="0"/>
    <xf numFmtId="197" fontId="14"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2" fontId="13" fillId="0" borderId="0" applyFill="0" applyBorder="0" applyAlignment="0" applyProtection="0"/>
    <xf numFmtId="197" fontId="13" fillId="0" borderId="0" applyFill="0" applyBorder="0" applyAlignment="0" applyProtection="0"/>
    <xf numFmtId="197" fontId="12" fillId="0" borderId="0" applyFill="0" applyBorder="0" applyAlignment="0" applyProtection="0"/>
    <xf numFmtId="197" fontId="14" fillId="0" borderId="0" applyFill="0" applyBorder="0" applyAlignment="0" applyProtection="0"/>
    <xf numFmtId="192" fontId="12" fillId="0" borderId="0" applyFill="0" applyBorder="0" applyAlignment="0" applyProtection="0"/>
    <xf numFmtId="197" fontId="12" fillId="0" borderId="0" applyFill="0" applyBorder="0" applyAlignment="0" applyProtection="0"/>
    <xf numFmtId="193" fontId="144" fillId="0" borderId="0" applyFont="0" applyFill="0" applyBorder="0" applyAlignment="0" applyProtection="0"/>
    <xf numFmtId="198" fontId="144" fillId="0" borderId="0" applyFont="0" applyFill="0" applyBorder="0" applyAlignment="0" applyProtection="0"/>
    <xf numFmtId="192" fontId="12" fillId="0" borderId="0" applyFill="0" applyBorder="0" applyAlignment="0" applyProtection="0"/>
    <xf numFmtId="197" fontId="12" fillId="0" borderId="0" applyFill="0" applyBorder="0" applyAlignment="0" applyProtection="0"/>
    <xf numFmtId="193" fontId="144" fillId="0" borderId="0" applyFont="0" applyFill="0" applyBorder="0" applyAlignment="0" applyProtection="0"/>
    <xf numFmtId="198" fontId="144" fillId="0" borderId="0" applyFont="0" applyFill="0" applyBorder="0" applyAlignment="0" applyProtection="0"/>
    <xf numFmtId="195"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7" fontId="12" fillId="0" borderId="0" applyFill="0" applyBorder="0" applyAlignment="0" applyProtection="0"/>
    <xf numFmtId="195" fontId="12" fillId="0" borderId="0" applyFill="0" applyBorder="0" applyAlignment="0" applyProtection="0"/>
    <xf numFmtId="195" fontId="12" fillId="0" borderId="0" applyFill="0" applyBorder="0" applyAlignment="0" applyProtection="0"/>
    <xf numFmtId="195" fontId="12" fillId="0" borderId="0" applyFill="0" applyBorder="0" applyAlignment="0" applyProtection="0"/>
    <xf numFmtId="195" fontId="12" fillId="0" borderId="0" applyFill="0" applyBorder="0" applyAlignment="0" applyProtection="0"/>
    <xf numFmtId="192" fontId="12" fillId="0" borderId="0" applyFill="0" applyBorder="0" applyAlignment="0" applyProtection="0"/>
    <xf numFmtId="195" fontId="12" fillId="0" borderId="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5" fontId="14" fillId="0" borderId="0" applyFill="0" applyBorder="0" applyAlignment="0" applyProtection="0"/>
    <xf numFmtId="195" fontId="14"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301" fontId="12" fillId="0" borderId="0" applyFill="0" applyBorder="0" applyAlignment="0" applyProtection="0"/>
    <xf numFmtId="301" fontId="12" fillId="0" borderId="0" applyFill="0" applyBorder="0" applyAlignment="0" applyProtection="0"/>
    <xf numFmtId="302" fontId="144" fillId="0" borderId="0" applyFont="0" applyFill="0" applyBorder="0" applyAlignment="0" applyProtection="0"/>
    <xf numFmtId="302"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5" fontId="14" fillId="0" borderId="0" applyFill="0" applyBorder="0" applyAlignment="0" applyProtection="0"/>
    <xf numFmtId="195" fontId="14"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301" fontId="12" fillId="0" borderId="0" applyFill="0" applyBorder="0" applyAlignment="0" applyProtection="0"/>
    <xf numFmtId="301" fontId="12" fillId="0" borderId="0" applyFill="0" applyBorder="0" applyAlignment="0" applyProtection="0"/>
    <xf numFmtId="302" fontId="144" fillId="0" borderId="0" applyFont="0" applyFill="0" applyBorder="0" applyAlignment="0" applyProtection="0"/>
    <xf numFmtId="302" fontId="144" fillId="0" borderId="0" applyFont="0" applyFill="0" applyBorder="0" applyAlignment="0" applyProtection="0"/>
    <xf numFmtId="301" fontId="12" fillId="0" borderId="0" applyFill="0" applyBorder="0" applyAlignment="0" applyProtection="0"/>
    <xf numFmtId="301" fontId="12" fillId="0" borderId="0" applyFill="0" applyBorder="0" applyAlignment="0" applyProtection="0"/>
    <xf numFmtId="302" fontId="144" fillId="0" borderId="0" applyFont="0" applyFill="0" applyBorder="0" applyAlignment="0" applyProtection="0"/>
    <xf numFmtId="302"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5" fontId="14" fillId="0" borderId="0" applyFill="0" applyBorder="0" applyAlignment="0" applyProtection="0"/>
    <xf numFmtId="195" fontId="14"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5" fontId="14" fillId="0" borderId="0" applyFill="0" applyBorder="0" applyAlignment="0" applyProtection="0"/>
    <xf numFmtId="195" fontId="14"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5" fontId="14" fillId="0" borderId="0" applyFill="0" applyBorder="0" applyAlignment="0" applyProtection="0"/>
    <xf numFmtId="195" fontId="14"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5" fontId="14" fillId="0" borderId="0" applyFill="0" applyBorder="0" applyAlignment="0" applyProtection="0"/>
    <xf numFmtId="195" fontId="14"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5" fontId="13" fillId="0" borderId="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2" fontId="12" fillId="0" borderId="0" applyFill="0" applyBorder="0" applyAlignment="0" applyProtection="0"/>
    <xf numFmtId="192" fontId="12" fillId="0" borderId="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197" fontId="12" fillId="0" borderId="0" applyFill="0" applyBorder="0" applyAlignment="0" applyProtection="0"/>
    <xf numFmtId="197" fontId="12" fillId="0" borderId="0" applyFill="0" applyBorder="0" applyAlignment="0" applyProtection="0"/>
    <xf numFmtId="198" fontId="144" fillId="0" borderId="0" applyFont="0" applyFill="0" applyBorder="0" applyAlignment="0" applyProtection="0"/>
    <xf numFmtId="198" fontId="144" fillId="0" borderId="0" applyFont="0" applyFill="0" applyBorder="0" applyAlignment="0" applyProtection="0"/>
    <xf numFmtId="192" fontId="12" fillId="0" borderId="0" applyFill="0" applyBorder="0" applyAlignment="0" applyProtection="0"/>
    <xf numFmtId="195" fontId="12" fillId="0" borderId="0" applyFill="0" applyBorder="0" applyAlignment="0" applyProtection="0"/>
    <xf numFmtId="193" fontId="144" fillId="0" borderId="0" applyFont="0" applyFill="0" applyBorder="0" applyAlignment="0" applyProtection="0"/>
    <xf numFmtId="43" fontId="144" fillId="0" borderId="0" applyFont="0" applyFill="0" applyBorder="0" applyAlignment="0" applyProtection="0"/>
    <xf numFmtId="287" fontId="12" fillId="0" borderId="0" applyFill="0" applyBorder="0" applyAlignment="0" applyProtection="0"/>
    <xf numFmtId="287" fontId="12" fillId="0" borderId="0" applyFill="0" applyBorder="0" applyAlignment="0" applyProtection="0"/>
    <xf numFmtId="288" fontId="2" fillId="0" borderId="0" applyFont="0" applyFill="0" applyBorder="0" applyAlignment="0" applyProtection="0"/>
    <xf numFmtId="288" fontId="2" fillId="0" borderId="0" applyFont="0" applyFill="0" applyBorder="0" applyAlignment="0" applyProtection="0"/>
    <xf numFmtId="192" fontId="12" fillId="0" borderId="0" applyFill="0" applyBorder="0" applyAlignment="0" applyProtection="0"/>
    <xf numFmtId="197" fontId="12" fillId="0" borderId="0" applyFill="0" applyBorder="0" applyAlignment="0" applyProtection="0"/>
    <xf numFmtId="193" fontId="144" fillId="0" borderId="0" applyFont="0" applyFill="0" applyBorder="0" applyAlignment="0" applyProtection="0"/>
    <xf numFmtId="198" fontId="144" fillId="0" borderId="0" applyFont="0" applyFill="0" applyBorder="0" applyAlignment="0" applyProtection="0"/>
    <xf numFmtId="195" fontId="12" fillId="0" borderId="0" applyFill="0" applyBorder="0" applyAlignment="0" applyProtection="0"/>
    <xf numFmtId="195" fontId="12" fillId="0" borderId="0" applyFill="0" applyBorder="0" applyAlignment="0" applyProtection="0"/>
    <xf numFmtId="198" fontId="145" fillId="0" borderId="0" applyFont="0" applyFill="0" applyBorder="0" applyAlignment="0" applyProtection="0"/>
    <xf numFmtId="198" fontId="145" fillId="0" borderId="0" applyFont="0" applyFill="0" applyBorder="0" applyAlignment="0" applyProtection="0"/>
    <xf numFmtId="3" fontId="12" fillId="0" borderId="0" applyBorder="0" applyAlignment="0"/>
    <xf numFmtId="3" fontId="13" fillId="0" borderId="0" applyFont="0" applyBorder="0" applyAlignment="0"/>
    <xf numFmtId="3" fontId="13" fillId="0" borderId="0" applyFont="0" applyBorder="0" applyAlignment="0"/>
    <xf numFmtId="0" fontId="85" fillId="0" borderId="0" applyNumberFormat="0" applyFill="0" applyBorder="0" applyAlignment="0" applyProtection="0"/>
    <xf numFmtId="0" fontId="87" fillId="0" borderId="0" applyNumberFormat="0" applyFill="0" applyBorder="0" applyAlignment="0" applyProtection="0"/>
    <xf numFmtId="3" fontId="12" fillId="0" borderId="0" applyBorder="0" applyAlignment="0"/>
    <xf numFmtId="3" fontId="13" fillId="0" borderId="0" applyFont="0" applyBorder="0" applyAlignment="0"/>
    <xf numFmtId="3" fontId="13" fillId="0" borderId="0" applyFont="0" applyBorder="0" applyAlignment="0"/>
    <xf numFmtId="3" fontId="12" fillId="0" borderId="0" applyBorder="0" applyAlignment="0"/>
    <xf numFmtId="3" fontId="13" fillId="0" borderId="0" applyFont="0" applyBorder="0" applyAlignment="0"/>
    <xf numFmtId="3" fontId="13" fillId="0" borderId="0" applyFont="0" applyBorder="0" applyAlignment="0"/>
    <xf numFmtId="3" fontId="12" fillId="0" borderId="0" applyBorder="0" applyAlignment="0"/>
    <xf numFmtId="3" fontId="13" fillId="0" borderId="0" applyFont="0" applyBorder="0" applyAlignment="0"/>
    <xf numFmtId="3" fontId="13" fillId="0" borderId="0" applyFont="0" applyBorder="0" applyAlignment="0"/>
    <xf numFmtId="3" fontId="12" fillId="0" borderId="0" applyBorder="0" applyAlignment="0"/>
    <xf numFmtId="3" fontId="13" fillId="0" borderId="0" applyFont="0" applyBorder="0" applyAlignment="0"/>
    <xf numFmtId="3" fontId="13" fillId="0" borderId="0" applyFont="0" applyBorder="0" applyAlignment="0"/>
    <xf numFmtId="3" fontId="14" fillId="0" borderId="0" applyBorder="0" applyAlignment="0"/>
    <xf numFmtId="3" fontId="13" fillId="0" borderId="0" applyBorder="0" applyAlignment="0"/>
    <xf numFmtId="3" fontId="13" fillId="0" borderId="0" applyBorder="0" applyAlignment="0"/>
    <xf numFmtId="3" fontId="13" fillId="0" borderId="0" applyBorder="0" applyAlignment="0"/>
    <xf numFmtId="3" fontId="12" fillId="0" borderId="0" applyBorder="0" applyAlignment="0"/>
    <xf numFmtId="3" fontId="13" fillId="0" borderId="0" applyFont="0" applyBorder="0" applyAlignment="0"/>
    <xf numFmtId="3" fontId="13" fillId="0" borderId="0" applyFont="0" applyBorder="0" applyAlignment="0"/>
    <xf numFmtId="3" fontId="13" fillId="0" borderId="0" applyBorder="0" applyAlignment="0"/>
    <xf numFmtId="3" fontId="14" fillId="0" borderId="0" applyBorder="0" applyAlignment="0"/>
    <xf numFmtId="3" fontId="13" fillId="0" borderId="0" applyBorder="0" applyAlignment="0"/>
    <xf numFmtId="3" fontId="13" fillId="0" borderId="0" applyBorder="0" applyAlignment="0"/>
    <xf numFmtId="3" fontId="13" fillId="0" borderId="0" applyBorder="0" applyAlignment="0"/>
    <xf numFmtId="3" fontId="13" fillId="0" borderId="0" applyBorder="0" applyAlignment="0"/>
    <xf numFmtId="3" fontId="14" fillId="0" borderId="0" applyBorder="0" applyAlignment="0"/>
    <xf numFmtId="3" fontId="13" fillId="0" borderId="0" applyBorder="0" applyAlignment="0"/>
    <xf numFmtId="3" fontId="13" fillId="0" borderId="0" applyBorder="0" applyAlignment="0"/>
    <xf numFmtId="3" fontId="13" fillId="0" borderId="0" applyBorder="0" applyAlignment="0"/>
    <xf numFmtId="3" fontId="13" fillId="0" borderId="0" applyBorder="0" applyAlignment="0"/>
    <xf numFmtId="3" fontId="12" fillId="0" borderId="0" applyBorder="0" applyAlignment="0"/>
    <xf numFmtId="3" fontId="13" fillId="0" borderId="0" applyFont="0" applyBorder="0" applyAlignment="0"/>
    <xf numFmtId="3" fontId="13" fillId="0" borderId="0" applyFont="0" applyBorder="0" applyAlignment="0"/>
    <xf numFmtId="0" fontId="33" fillId="0" borderId="9">
      <alignment horizontal="left"/>
    </xf>
    <xf numFmtId="0" fontId="146" fillId="35" borderId="0" applyNumberFormat="0" applyBorder="0" applyAlignment="0" applyProtection="0"/>
    <xf numFmtId="0" fontId="146" fillId="36" borderId="0" applyNumberFormat="0" applyBorder="0" applyAlignment="0" applyProtection="0"/>
    <xf numFmtId="0" fontId="146" fillId="37" borderId="0" applyNumberFormat="0" applyBorder="0" applyAlignment="0" applyProtection="0"/>
    <xf numFmtId="0" fontId="27"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33" fontId="27" fillId="0" borderId="0" applyFill="0" applyBorder="0" applyAlignment="0"/>
    <xf numFmtId="234" fontId="93" fillId="0" borderId="0" applyFill="0" applyBorder="0" applyAlignment="0"/>
    <xf numFmtId="239" fontId="27" fillId="0" borderId="0" applyFill="0" applyBorder="0" applyAlignment="0"/>
    <xf numFmtId="240" fontId="93" fillId="0" borderId="0" applyFill="0" applyBorder="0" applyAlignment="0"/>
    <xf numFmtId="241" fontId="27" fillId="0" borderId="0" applyFill="0" applyBorder="0" applyAlignment="0"/>
    <xf numFmtId="242" fontId="93" fillId="0" borderId="0" applyFill="0" applyBorder="0" applyAlignment="0"/>
    <xf numFmtId="233" fontId="27" fillId="0" borderId="0" applyFill="0" applyBorder="0" applyAlignment="0"/>
    <xf numFmtId="234" fontId="93" fillId="0" borderId="0" applyFill="0" applyBorder="0" applyAlignment="0"/>
    <xf numFmtId="0" fontId="147" fillId="0" borderId="0" applyNumberFormat="0" applyAlignment="0"/>
    <xf numFmtId="0" fontId="148" fillId="0" borderId="0" applyNumberFormat="0" applyAlignment="0">
      <alignment horizontal="left"/>
    </xf>
    <xf numFmtId="0" fontId="149" fillId="0" borderId="0"/>
    <xf numFmtId="0" fontId="23" fillId="0" borderId="0"/>
    <xf numFmtId="0" fontId="150"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alignment vertical="center"/>
    </xf>
    <xf numFmtId="0" fontId="150" fillId="0" borderId="0" applyNumberFormat="0" applyFill="0" applyBorder="0" applyAlignment="0" applyProtection="0"/>
    <xf numFmtId="0" fontId="152" fillId="0" borderId="0" applyNumberFormat="0" applyFill="0" applyBorder="0" applyAlignment="0" applyProtection="0"/>
    <xf numFmtId="3" fontId="12" fillId="0" borderId="0" applyBorder="0" applyAlignment="0"/>
    <xf numFmtId="3" fontId="13" fillId="0" borderId="0" applyFont="0" applyBorder="0" applyAlignment="0"/>
    <xf numFmtId="3" fontId="13" fillId="0" borderId="0" applyFont="0" applyBorder="0" applyAlignment="0"/>
    <xf numFmtId="3" fontId="12" fillId="0" borderId="0" applyBorder="0" applyAlignment="0"/>
    <xf numFmtId="3" fontId="13" fillId="0" borderId="0" applyFont="0" applyBorder="0" applyAlignment="0"/>
    <xf numFmtId="3" fontId="13" fillId="0" borderId="0" applyFont="0" applyBorder="0" applyAlignment="0"/>
    <xf numFmtId="3" fontId="12" fillId="0" borderId="0" applyBorder="0" applyAlignment="0"/>
    <xf numFmtId="3" fontId="13" fillId="0" borderId="0" applyFont="0" applyBorder="0" applyAlignment="0"/>
    <xf numFmtId="3" fontId="13" fillId="0" borderId="0" applyFont="0" applyBorder="0" applyAlignment="0"/>
    <xf numFmtId="3" fontId="12" fillId="0" borderId="0" applyBorder="0" applyAlignment="0"/>
    <xf numFmtId="3" fontId="13" fillId="0" borderId="0" applyFont="0" applyBorder="0" applyAlignment="0"/>
    <xf numFmtId="3" fontId="13" fillId="0" borderId="0" applyFont="0" applyBorder="0" applyAlignment="0"/>
    <xf numFmtId="3" fontId="12" fillId="0" borderId="0" applyBorder="0" applyAlignment="0"/>
    <xf numFmtId="3" fontId="13" fillId="0" borderId="0" applyFont="0" applyBorder="0" applyAlignment="0"/>
    <xf numFmtId="3" fontId="13" fillId="0" borderId="0" applyFont="0" applyBorder="0" applyAlignment="0"/>
    <xf numFmtId="3" fontId="14" fillId="0" borderId="0" applyBorder="0" applyAlignment="0"/>
    <xf numFmtId="3" fontId="13" fillId="0" borderId="0" applyBorder="0" applyAlignment="0"/>
    <xf numFmtId="3" fontId="13" fillId="0" borderId="0" applyBorder="0" applyAlignment="0"/>
    <xf numFmtId="3" fontId="13" fillId="0" borderId="0" applyBorder="0" applyAlignment="0"/>
    <xf numFmtId="3" fontId="12" fillId="0" borderId="0" applyBorder="0" applyAlignment="0"/>
    <xf numFmtId="3" fontId="13" fillId="0" borderId="0" applyFont="0" applyBorder="0" applyAlignment="0"/>
    <xf numFmtId="3" fontId="13" fillId="0" borderId="0" applyFont="0" applyBorder="0" applyAlignment="0"/>
    <xf numFmtId="3" fontId="13" fillId="0" borderId="0" applyBorder="0" applyAlignment="0"/>
    <xf numFmtId="3" fontId="14" fillId="0" borderId="0" applyBorder="0" applyAlignment="0"/>
    <xf numFmtId="3" fontId="13" fillId="0" borderId="0" applyBorder="0" applyAlignment="0"/>
    <xf numFmtId="3" fontId="13" fillId="0" borderId="0" applyBorder="0" applyAlignment="0"/>
    <xf numFmtId="3" fontId="13" fillId="0" borderId="0" applyBorder="0" applyAlignment="0"/>
    <xf numFmtId="3" fontId="13" fillId="0" borderId="0" applyBorder="0" applyAlignment="0"/>
    <xf numFmtId="3" fontId="14" fillId="0" borderId="0" applyBorder="0" applyAlignment="0"/>
    <xf numFmtId="3" fontId="13" fillId="0" borderId="0" applyBorder="0" applyAlignment="0"/>
    <xf numFmtId="3" fontId="13" fillId="0" borderId="0" applyBorder="0" applyAlignment="0"/>
    <xf numFmtId="3" fontId="13" fillId="0" borderId="0" applyBorder="0" applyAlignment="0"/>
    <xf numFmtId="3" fontId="13" fillId="0" borderId="0" applyBorder="0" applyAlignment="0"/>
    <xf numFmtId="3" fontId="12" fillId="0" borderId="0" applyBorder="0" applyAlignment="0"/>
    <xf numFmtId="3" fontId="13" fillId="0" borderId="0" applyFont="0" applyBorder="0" applyAlignment="0"/>
    <xf numFmtId="3" fontId="13" fillId="0" borderId="0" applyFont="0" applyBorder="0" applyAlignment="0"/>
    <xf numFmtId="0" fontId="104" fillId="32" borderId="15">
      <alignment horizontal="center" vertical="center"/>
    </xf>
    <xf numFmtId="0" fontId="104" fillId="33" borderId="2">
      <alignment horizontal="centerContinuous" vertical="center"/>
    </xf>
    <xf numFmtId="3" fontId="104" fillId="32" borderId="15">
      <alignment horizontal="center" vertical="center" wrapText="1"/>
    </xf>
    <xf numFmtId="3" fontId="104" fillId="33" borderId="2">
      <alignment horizontal="center" vertical="center" wrapText="1"/>
    </xf>
    <xf numFmtId="0" fontId="153" fillId="0" borderId="0" applyProtection="0"/>
    <xf numFmtId="0" fontId="154" fillId="0" borderId="0" applyProtection="0"/>
    <xf numFmtId="0" fontId="155" fillId="0" borderId="0" applyProtection="0"/>
    <xf numFmtId="0" fontId="156" fillId="0" borderId="0" applyProtection="0"/>
    <xf numFmtId="0" fontId="157" fillId="0" borderId="0" applyProtection="0"/>
    <xf numFmtId="0" fontId="158" fillId="0" borderId="0" applyProtection="0"/>
    <xf numFmtId="0" fontId="12" fillId="0" borderId="0" applyNumberFormat="0" applyFill="0" applyBorder="0" applyAlignment="0" applyProtection="0"/>
    <xf numFmtId="0" fontId="159" fillId="0" borderId="0" applyNumberFormat="0" applyFont="0" applyFill="0" applyBorder="0" applyAlignment="0" applyProtection="0"/>
    <xf numFmtId="0" fontId="160" fillId="0" borderId="0" applyProtection="0"/>
    <xf numFmtId="0" fontId="161" fillId="0" borderId="0" applyProtection="0"/>
    <xf numFmtId="0" fontId="162" fillId="0" borderId="0" applyProtection="0"/>
    <xf numFmtId="0" fontId="163" fillId="0" borderId="0" applyProtection="0"/>
    <xf numFmtId="2" fontId="12" fillId="0" borderId="0" applyFill="0" applyBorder="0" applyAlignment="0" applyProtection="0"/>
    <xf numFmtId="2" fontId="2" fillId="0" borderId="0" applyFont="0" applyFill="0" applyBorder="0" applyAlignment="0" applyProtection="0"/>
    <xf numFmtId="0" fontId="164" fillId="0" borderId="0">
      <alignment vertical="top" wrapText="1"/>
    </xf>
    <xf numFmtId="0" fontId="165" fillId="0" borderId="0">
      <alignment vertical="top" wrapText="1"/>
    </xf>
    <xf numFmtId="0" fontId="166" fillId="7" borderId="0" applyNumberFormat="0" applyBorder="0" applyAlignment="0" applyProtection="0"/>
    <xf numFmtId="0" fontId="166" fillId="7" borderId="0" applyNumberFormat="0" applyBorder="0" applyAlignment="0" applyProtection="0"/>
    <xf numFmtId="0" fontId="167" fillId="7" borderId="0" applyNumberFormat="0" applyBorder="0" applyAlignment="0" applyProtection="0">
      <alignment vertical="center"/>
    </xf>
    <xf numFmtId="0" fontId="166" fillId="7" borderId="0" applyNumberFormat="0" applyBorder="0" applyAlignment="0" applyProtection="0"/>
    <xf numFmtId="0" fontId="168" fillId="7" borderId="0" applyNumberFormat="0" applyBorder="0" applyAlignment="0" applyProtection="0"/>
    <xf numFmtId="0" fontId="169" fillId="3" borderId="0" applyNumberFormat="0" applyBorder="0" applyAlignment="0" applyProtection="0"/>
    <xf numFmtId="38" fontId="76" fillId="38" borderId="0" applyNumberFormat="0" applyBorder="0" applyAlignment="0" applyProtection="0"/>
    <xf numFmtId="38" fontId="76" fillId="38" borderId="0" applyNumberFormat="0" applyBorder="0" applyAlignment="0" applyProtection="0"/>
    <xf numFmtId="38" fontId="76" fillId="38" borderId="0" applyNumberFormat="0" applyBorder="0" applyAlignment="0" applyProtection="0"/>
    <xf numFmtId="38" fontId="76" fillId="2" borderId="0" applyNumberFormat="0" applyBorder="0" applyAlignment="0" applyProtection="0"/>
    <xf numFmtId="303" fontId="170" fillId="3" borderId="0" applyBorder="0" applyProtection="0"/>
    <xf numFmtId="303" fontId="171" fillId="2" borderId="0" applyBorder="0" applyProtection="0"/>
    <xf numFmtId="0" fontId="172" fillId="0" borderId="0" applyNumberFormat="0" applyFill="0" applyBorder="0" applyAlignment="0" applyProtection="0"/>
    <xf numFmtId="0" fontId="173" fillId="0" borderId="28" applyNumberFormat="0" applyFill="0" applyBorder="0" applyAlignment="0" applyProtection="0">
      <alignment horizontal="center" vertical="center"/>
    </xf>
    <xf numFmtId="0" fontId="172" fillId="0" borderId="0" applyNumberFormat="0" applyFill="0" applyBorder="0" applyAlignment="0" applyProtection="0"/>
    <xf numFmtId="304" fontId="24" fillId="39" borderId="0" applyBorder="0">
      <alignment horizontal="center"/>
    </xf>
    <xf numFmtId="304" fontId="24" fillId="39" borderId="0" applyBorder="0">
      <alignment horizontal="center"/>
    </xf>
    <xf numFmtId="305" fontId="25" fillId="40" borderId="28" applyBorder="0">
      <alignment horizontal="center"/>
    </xf>
    <xf numFmtId="305" fontId="25" fillId="40" borderId="28" applyBorder="0">
      <alignment horizontal="center"/>
    </xf>
    <xf numFmtId="305" fontId="25" fillId="40" borderId="28" applyBorder="0">
      <alignment horizontal="center"/>
    </xf>
    <xf numFmtId="304" fontId="24" fillId="39" borderId="0" applyBorder="0">
      <alignment horizontal="center"/>
    </xf>
    <xf numFmtId="305" fontId="25" fillId="40" borderId="28" applyBorder="0">
      <alignment horizontal="center"/>
    </xf>
    <xf numFmtId="305" fontId="25" fillId="40" borderId="28" applyBorder="0">
      <alignment horizontal="center"/>
    </xf>
    <xf numFmtId="305" fontId="25" fillId="40" borderId="28" applyBorder="0">
      <alignment horizontal="center"/>
    </xf>
    <xf numFmtId="0" fontId="172" fillId="0" borderId="0" applyNumberFormat="0" applyFill="0" applyBorder="0" applyAlignment="0" applyProtection="0"/>
    <xf numFmtId="0" fontId="173" fillId="0" borderId="28" applyNumberFormat="0" applyFill="0" applyBorder="0" applyAlignment="0" applyProtection="0">
      <alignment horizontal="center" vertical="center"/>
    </xf>
    <xf numFmtId="304" fontId="24" fillId="39" borderId="0" applyBorder="0">
      <alignment horizontal="center"/>
    </xf>
    <xf numFmtId="305" fontId="25" fillId="40" borderId="28" applyBorder="0">
      <alignment horizontal="center"/>
    </xf>
    <xf numFmtId="305" fontId="25" fillId="40" borderId="28" applyBorder="0">
      <alignment horizontal="center"/>
    </xf>
    <xf numFmtId="305" fontId="25" fillId="40" borderId="28" applyBorder="0">
      <alignment horizontal="center"/>
    </xf>
    <xf numFmtId="304" fontId="24" fillId="39" borderId="0" applyBorder="0">
      <alignment horizontal="center"/>
    </xf>
    <xf numFmtId="305" fontId="25" fillId="40" borderId="28" applyBorder="0">
      <alignment horizontal="center"/>
    </xf>
    <xf numFmtId="305" fontId="25" fillId="40" borderId="28" applyBorder="0">
      <alignment horizontal="center"/>
    </xf>
    <xf numFmtId="305" fontId="25" fillId="40" borderId="28" applyBorder="0">
      <alignment horizontal="center"/>
    </xf>
    <xf numFmtId="0" fontId="12" fillId="0" borderId="0" applyNumberFormat="0" applyBorder="0" applyAlignment="0"/>
    <xf numFmtId="0" fontId="174" fillId="0" borderId="0" applyNumberFormat="0" applyFont="0" applyBorder="0" applyAlignment="0">
      <alignment horizontal="left" vertical="center"/>
    </xf>
    <xf numFmtId="306" fontId="37" fillId="0" borderId="0" applyFont="0" applyFill="0" applyBorder="0" applyAlignment="0" applyProtection="0"/>
    <xf numFmtId="0" fontId="175" fillId="41" borderId="0"/>
    <xf numFmtId="0" fontId="176" fillId="42" borderId="0"/>
    <xf numFmtId="0" fontId="177" fillId="42" borderId="0"/>
    <xf numFmtId="0" fontId="178" fillId="0" borderId="0">
      <alignment horizontal="left"/>
    </xf>
    <xf numFmtId="0" fontId="179" fillId="0" borderId="0">
      <alignment horizontal="left"/>
    </xf>
    <xf numFmtId="0" fontId="180" fillId="0" borderId="0">
      <alignment horizontal="left"/>
    </xf>
    <xf numFmtId="0" fontId="178" fillId="0" borderId="37" applyNumberFormat="0" applyAlignment="0" applyProtection="0"/>
    <xf numFmtId="0" fontId="32" fillId="0" borderId="38" applyNumberFormat="0" applyAlignment="0" applyProtection="0">
      <alignment horizontal="left" vertical="center"/>
    </xf>
    <xf numFmtId="0" fontId="178" fillId="0" borderId="39">
      <alignment horizontal="left" vertical="center"/>
    </xf>
    <xf numFmtId="0" fontId="32" fillId="0" borderId="5">
      <alignment horizontal="left" vertical="center"/>
    </xf>
    <xf numFmtId="307" fontId="181" fillId="43" borderId="0">
      <alignment horizontal="left" vertical="top"/>
    </xf>
    <xf numFmtId="0" fontId="182" fillId="0" borderId="40" applyNumberFormat="0" applyFill="0" applyAlignment="0" applyProtection="0"/>
    <xf numFmtId="0" fontId="183" fillId="0" borderId="40" applyNumberFormat="0" applyFill="0" applyAlignment="0" applyProtection="0">
      <alignment vertical="center"/>
    </xf>
    <xf numFmtId="0" fontId="182" fillId="0" borderId="40" applyNumberFormat="0" applyFill="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41" applyNumberFormat="0" applyFill="0" applyAlignment="0" applyProtection="0"/>
    <xf numFmtId="0" fontId="186" fillId="0" borderId="41" applyNumberFormat="0" applyFill="0" applyAlignment="0" applyProtection="0">
      <alignment vertical="center"/>
    </xf>
    <xf numFmtId="0" fontId="185" fillId="0" borderId="4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7" fillId="0" borderId="42" applyNumberFormat="0" applyFill="0" applyAlignment="0" applyProtection="0"/>
    <xf numFmtId="0" fontId="187" fillId="0" borderId="42" applyNumberFormat="0" applyFill="0" applyAlignment="0" applyProtection="0"/>
    <xf numFmtId="0" fontId="188" fillId="0" borderId="42" applyNumberFormat="0" applyFill="0" applyAlignment="0" applyProtection="0">
      <alignment vertical="center"/>
    </xf>
    <xf numFmtId="0" fontId="187" fillId="0" borderId="42" applyNumberFormat="0" applyFill="0" applyAlignment="0" applyProtection="0"/>
    <xf numFmtId="0" fontId="189" fillId="0" borderId="42" applyNumberFormat="0" applyFill="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8" fillId="0" borderId="0" applyNumberFormat="0" applyFill="0" applyBorder="0" applyAlignment="0" applyProtection="0">
      <alignment vertical="center"/>
    </xf>
    <xf numFmtId="0" fontId="187" fillId="0" borderId="0" applyNumberFormat="0" applyFill="0" applyBorder="0" applyAlignment="0" applyProtection="0"/>
    <xf numFmtId="0" fontId="189" fillId="0" borderId="0" applyNumberFormat="0" applyFill="0" applyBorder="0" applyAlignment="0" applyProtection="0"/>
    <xf numFmtId="308" fontId="71" fillId="0" borderId="0">
      <protection locked="0"/>
    </xf>
    <xf numFmtId="309" fontId="190" fillId="0" borderId="0">
      <protection locked="0"/>
    </xf>
    <xf numFmtId="308" fontId="71" fillId="0" borderId="0">
      <protection locked="0"/>
    </xf>
    <xf numFmtId="308" fontId="71" fillId="0" borderId="0">
      <protection locked="0"/>
    </xf>
    <xf numFmtId="0" fontId="184" fillId="0" borderId="0" applyProtection="0"/>
    <xf numFmtId="309" fontId="190" fillId="0" borderId="0">
      <protection locked="0"/>
    </xf>
    <xf numFmtId="308" fontId="71" fillId="0" borderId="0">
      <protection locked="0"/>
    </xf>
    <xf numFmtId="308" fontId="71" fillId="0" borderId="0">
      <protection locked="0"/>
    </xf>
    <xf numFmtId="0" fontId="32" fillId="0" borderId="0" applyProtection="0"/>
    <xf numFmtId="0" fontId="191" fillId="0" borderId="43">
      <alignment horizontal="center"/>
    </xf>
    <xf numFmtId="0" fontId="192" fillId="0" borderId="44">
      <alignment horizontal="center"/>
    </xf>
    <xf numFmtId="0" fontId="191" fillId="0" borderId="0">
      <alignment horizontal="center"/>
    </xf>
    <xf numFmtId="0" fontId="192" fillId="0" borderId="0">
      <alignment horizontal="center"/>
    </xf>
    <xf numFmtId="0" fontId="193" fillId="44" borderId="15" applyNumberFormat="0" applyAlignment="0"/>
    <xf numFmtId="5" fontId="194" fillId="45" borderId="21" applyNumberFormat="0" applyAlignment="0">
      <alignment horizontal="left" vertical="top"/>
    </xf>
    <xf numFmtId="49" fontId="195" fillId="0" borderId="15">
      <alignment vertical="center"/>
    </xf>
    <xf numFmtId="49" fontId="196" fillId="0" borderId="21">
      <alignment vertical="center"/>
    </xf>
    <xf numFmtId="0" fontId="197" fillId="0" borderId="0"/>
    <xf numFmtId="0" fontId="5" fillId="0" borderId="0"/>
    <xf numFmtId="179" fontId="12" fillId="0" borderId="0" applyFill="0" applyBorder="0" applyAlignment="0" applyProtection="0"/>
    <xf numFmtId="38" fontId="12" fillId="0" borderId="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14" fillId="0" borderId="0" applyFill="0" applyBorder="0" applyAlignment="0" applyProtection="0"/>
    <xf numFmtId="220" fontId="12" fillId="0" borderId="0" applyFill="0" applyBorder="0" applyAlignment="0" applyProtection="0"/>
    <xf numFmtId="41" fontId="33" fillId="0" borderId="0" applyFont="0" applyFill="0" applyBorder="0" applyAlignment="0" applyProtection="0"/>
    <xf numFmtId="0" fontId="2" fillId="0" borderId="0"/>
    <xf numFmtId="0" fontId="198" fillId="46" borderId="0">
      <alignment horizontal="left" wrapText="1" indent="2"/>
    </xf>
    <xf numFmtId="0" fontId="199" fillId="43" borderId="0">
      <alignment horizontal="left" wrapText="1" indent="2"/>
    </xf>
    <xf numFmtId="0" fontId="169" fillId="46" borderId="0" applyNumberFormat="0" applyBorder="0" applyAlignment="0" applyProtection="0"/>
    <xf numFmtId="10" fontId="76" fillId="38" borderId="21" applyNumberFormat="0" applyBorder="0" applyAlignment="0" applyProtection="0"/>
    <xf numFmtId="10" fontId="76" fillId="38" borderId="21" applyNumberFormat="0" applyBorder="0" applyAlignment="0" applyProtection="0"/>
    <xf numFmtId="10" fontId="76" fillId="38" borderId="21" applyNumberFormat="0" applyBorder="0" applyAlignment="0" applyProtection="0"/>
    <xf numFmtId="10" fontId="76" fillId="43" borderId="21" applyNumberFormat="0" applyBorder="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1" fillId="10" borderId="24" applyNumberFormat="0" applyAlignment="0" applyProtection="0">
      <alignment vertical="center"/>
    </xf>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1" fillId="10" borderId="24" applyNumberFormat="0" applyAlignment="0" applyProtection="0">
      <alignment vertical="center"/>
    </xf>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1" fillId="10" borderId="24" applyNumberFormat="0" applyAlignment="0" applyProtection="0">
      <alignment vertical="center"/>
    </xf>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2" fillId="10" borderId="24" applyNumberFormat="0" applyAlignment="0" applyProtection="0"/>
    <xf numFmtId="0" fontId="200" fillId="10" borderId="24" applyNumberFormat="0" applyAlignment="0" applyProtection="0"/>
    <xf numFmtId="0" fontId="202" fillId="10" borderId="24" applyNumberFormat="0" applyAlignment="0" applyProtection="0"/>
    <xf numFmtId="0" fontId="202"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00" fillId="10" borderId="24" applyNumberFormat="0" applyAlignment="0" applyProtection="0"/>
    <xf numFmtId="0" fontId="27" fillId="47" borderId="0"/>
    <xf numFmtId="0" fontId="2" fillId="48" borderId="0"/>
    <xf numFmtId="2" fontId="203" fillId="0" borderId="0" applyBorder="0"/>
    <xf numFmtId="2" fontId="203" fillId="0" borderId="3" applyBorder="0"/>
    <xf numFmtId="0" fontId="204" fillId="0" borderId="0" applyNumberFormat="0" applyFill="0" applyBorder="0" applyAlignment="0" applyProtection="0"/>
    <xf numFmtId="0"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0" borderId="0" applyNumberFormat="0" applyFill="0" applyBorder="0" applyAlignment="0" applyProtection="0"/>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xf numFmtId="0" fontId="209" fillId="0" borderId="0" applyNumberFormat="0" applyFill="0" applyBorder="0" applyAlignment="0" applyProtection="0">
      <alignment vertical="top"/>
      <protection locked="0"/>
    </xf>
    <xf numFmtId="0" fontId="204" fillId="0" borderId="0" applyNumberFormat="0" applyFill="0" applyBorder="0" applyAlignment="0" applyProtection="0"/>
    <xf numFmtId="0"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3" fontId="12" fillId="0" borderId="45" applyAlignment="0"/>
    <xf numFmtId="3" fontId="104" fillId="0" borderId="46" applyFont="0" applyAlignment="0">
      <alignment horizontal="center" vertical="center" wrapText="1"/>
    </xf>
    <xf numFmtId="3" fontId="104" fillId="0" borderId="33"/>
    <xf numFmtId="3" fontId="104" fillId="0" borderId="8"/>
    <xf numFmtId="179" fontId="12" fillId="0" borderId="0" applyFill="0" applyBorder="0" applyAlignment="0" applyProtection="0"/>
    <xf numFmtId="0" fontId="14" fillId="0" borderId="0"/>
    <xf numFmtId="0" fontId="13" fillId="0" borderId="0"/>
    <xf numFmtId="0" fontId="13" fillId="0" borderId="0"/>
    <xf numFmtId="0" fontId="77" fillId="0" borderId="15">
      <alignment horizontal="center"/>
    </xf>
    <xf numFmtId="0" fontId="78" fillId="0" borderId="47">
      <alignment horizontal="centerContinuous"/>
    </xf>
    <xf numFmtId="0" fontId="78" fillId="0" borderId="47">
      <alignment horizontal="centerContinuous"/>
    </xf>
    <xf numFmtId="0" fontId="78" fillId="0" borderId="47">
      <alignment horizontal="centerContinuous"/>
    </xf>
    <xf numFmtId="0" fontId="35" fillId="0" borderId="0"/>
    <xf numFmtId="0" fontId="23" fillId="0" borderId="0"/>
    <xf numFmtId="0" fontId="34" fillId="0" borderId="0"/>
    <xf numFmtId="0" fontId="34" fillId="0" borderId="0"/>
    <xf numFmtId="0" fontId="210" fillId="0" borderId="0"/>
    <xf numFmtId="0" fontId="211" fillId="0" borderId="0"/>
    <xf numFmtId="0" fontId="34" fillId="0" borderId="0"/>
    <xf numFmtId="0" fontId="34" fillId="0" borderId="0"/>
    <xf numFmtId="0" fontId="12" fillId="0" borderId="0" applyNumberFormat="0" applyFill="0" applyBorder="0" applyProtection="0">
      <alignment horizontal="left" vertical="center"/>
    </xf>
    <xf numFmtId="0" fontId="5" fillId="0" borderId="0" applyNumberFormat="0" applyFont="0" applyFill="0" applyBorder="0" applyProtection="0">
      <alignment horizontal="left" vertical="center"/>
    </xf>
    <xf numFmtId="0" fontId="35" fillId="0" borderId="0"/>
    <xf numFmtId="0" fontId="34" fillId="0" borderId="0"/>
    <xf numFmtId="0" fontId="34" fillId="0" borderId="0"/>
    <xf numFmtId="0" fontId="27"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33" fontId="27" fillId="0" borderId="0" applyFill="0" applyBorder="0" applyAlignment="0"/>
    <xf numFmtId="234" fontId="93" fillId="0" borderId="0" applyFill="0" applyBorder="0" applyAlignment="0"/>
    <xf numFmtId="239" fontId="27" fillId="0" borderId="0" applyFill="0" applyBorder="0" applyAlignment="0"/>
    <xf numFmtId="240" fontId="93" fillId="0" borderId="0" applyFill="0" applyBorder="0" applyAlignment="0"/>
    <xf numFmtId="241" fontId="27" fillId="0" borderId="0" applyFill="0" applyBorder="0" applyAlignment="0"/>
    <xf numFmtId="242" fontId="93" fillId="0" borderId="0" applyFill="0" applyBorder="0" applyAlignment="0"/>
    <xf numFmtId="233" fontId="27" fillId="0" borderId="0" applyFill="0" applyBorder="0" applyAlignment="0"/>
    <xf numFmtId="234" fontId="93" fillId="0" borderId="0" applyFill="0" applyBorder="0" applyAlignment="0"/>
    <xf numFmtId="0" fontId="212" fillId="0" borderId="48" applyNumberFormat="0" applyFill="0" applyAlignment="0" applyProtection="0"/>
    <xf numFmtId="0" fontId="212" fillId="0" borderId="48" applyNumberFormat="0" applyFill="0" applyAlignment="0" applyProtection="0"/>
    <xf numFmtId="0" fontId="213" fillId="0" borderId="48" applyNumberFormat="0" applyFill="0" applyAlignment="0" applyProtection="0">
      <alignment vertical="center"/>
    </xf>
    <xf numFmtId="0" fontId="212" fillId="0" borderId="48" applyNumberFormat="0" applyFill="0" applyAlignment="0" applyProtection="0"/>
    <xf numFmtId="0" fontId="214" fillId="0" borderId="48" applyNumberFormat="0" applyFill="0" applyAlignment="0" applyProtection="0"/>
    <xf numFmtId="0" fontId="27" fillId="49" borderId="0"/>
    <xf numFmtId="0" fontId="2" fillId="50" borderId="0"/>
    <xf numFmtId="3" fontId="215" fillId="0" borderId="8" applyNumberFormat="0" applyAlignment="0">
      <alignment horizontal="center" vertical="center"/>
    </xf>
    <xf numFmtId="3" fontId="54" fillId="0" borderId="8" applyNumberFormat="0" applyAlignment="0">
      <alignment horizontal="center" vertical="center"/>
    </xf>
    <xf numFmtId="3" fontId="194" fillId="0" borderId="8" applyNumberFormat="0" applyAlignment="0">
      <alignment horizontal="center" vertical="center"/>
    </xf>
    <xf numFmtId="243" fontId="12" fillId="0" borderId="19"/>
    <xf numFmtId="243" fontId="76" fillId="0" borderId="20" applyFont="0"/>
    <xf numFmtId="243" fontId="76" fillId="0" borderId="20" applyFont="0"/>
    <xf numFmtId="3" fontId="27" fillId="0" borderId="49"/>
    <xf numFmtId="3" fontId="2" fillId="0" borderId="50"/>
    <xf numFmtId="3" fontId="2" fillId="0" borderId="50"/>
    <xf numFmtId="3" fontId="2" fillId="0" borderId="50"/>
    <xf numFmtId="0" fontId="12" fillId="0" borderId="0" applyNumberFormat="0" applyFill="0" applyBorder="0">
      <alignment horizontal="center"/>
    </xf>
    <xf numFmtId="266" fontId="216" fillId="0" borderId="51" applyNumberFormat="0" applyFont="0" applyFill="0" applyBorder="0">
      <alignment horizontal="center"/>
    </xf>
    <xf numFmtId="38" fontId="34" fillId="0" borderId="0" applyFont="0" applyFill="0" applyBorder="0" applyAlignment="0" applyProtection="0"/>
    <xf numFmtId="4" fontId="93" fillId="0" borderId="0" applyFont="0" applyFill="0" applyBorder="0" applyAlignment="0" applyProtection="0"/>
    <xf numFmtId="310" fontId="12" fillId="0" borderId="0" applyFill="0" applyBorder="0" applyAlignment="0" applyProtection="0"/>
    <xf numFmtId="311" fontId="12" fillId="0" borderId="0" applyFill="0" applyBorder="0" applyAlignment="0" applyProtection="0"/>
    <xf numFmtId="179" fontId="12" fillId="0" borderId="0" applyFill="0" applyBorder="0" applyAlignment="0" applyProtection="0"/>
    <xf numFmtId="192" fontId="12" fillId="0" borderId="0" applyFill="0" applyBorder="0" applyAlignment="0" applyProtection="0"/>
    <xf numFmtId="0" fontId="217" fillId="0" borderId="17"/>
    <xf numFmtId="0" fontId="218" fillId="0" borderId="9"/>
    <xf numFmtId="0" fontId="218" fillId="0" borderId="9"/>
    <xf numFmtId="0" fontId="218" fillId="0" borderId="9"/>
    <xf numFmtId="0" fontId="219" fillId="0" borderId="43"/>
    <xf numFmtId="0" fontId="220" fillId="0" borderId="44"/>
    <xf numFmtId="0" fontId="221" fillId="0" borderId="44"/>
    <xf numFmtId="312" fontId="70" fillId="0" borderId="52"/>
    <xf numFmtId="313" fontId="222" fillId="0" borderId="51"/>
    <xf numFmtId="314" fontId="71" fillId="0" borderId="51"/>
    <xf numFmtId="164" fontId="12" fillId="0" borderId="0" applyFill="0" applyBorder="0" applyAlignment="0" applyProtection="0"/>
    <xf numFmtId="315"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316" fontId="12" fillId="0" borderId="0" applyFill="0" applyBorder="0" applyAlignment="0" applyProtection="0"/>
    <xf numFmtId="317" fontId="12" fillId="0" borderId="0" applyFill="0" applyBorder="0" applyAlignment="0" applyProtection="0"/>
    <xf numFmtId="0" fontId="12" fillId="0" borderId="0" applyNumberFormat="0" applyFill="0" applyAlignment="0"/>
    <xf numFmtId="0" fontId="210" fillId="0" borderId="0" applyNumberFormat="0" applyFont="0" applyFill="0" applyAlignment="0"/>
    <xf numFmtId="0" fontId="12" fillId="0" borderId="0" applyNumberFormat="0" applyFill="0" applyAlignment="0"/>
    <xf numFmtId="0" fontId="210" fillId="0" borderId="0" applyNumberFormat="0" applyFont="0" applyFill="0" applyAlignment="0"/>
    <xf numFmtId="0" fontId="12" fillId="0" borderId="0" applyNumberFormat="0" applyFill="0" applyAlignment="0"/>
    <xf numFmtId="0" fontId="210" fillId="0" borderId="0" applyNumberFormat="0" applyFont="0" applyFill="0" applyAlignment="0"/>
    <xf numFmtId="0" fontId="12" fillId="0" borderId="0" applyNumberFormat="0" applyFill="0" applyAlignment="0"/>
    <xf numFmtId="0" fontId="210" fillId="0" borderId="0" applyNumberFormat="0" applyFont="0" applyFill="0" applyAlignment="0"/>
    <xf numFmtId="0" fontId="12" fillId="0" borderId="0" applyNumberFormat="0" applyFill="0" applyAlignment="0"/>
    <xf numFmtId="0" fontId="210" fillId="0" borderId="0" applyNumberFormat="0" applyFont="0" applyFill="0" applyAlignment="0"/>
    <xf numFmtId="0" fontId="12" fillId="0" borderId="0" applyNumberFormat="0" applyFill="0" applyAlignment="0"/>
    <xf numFmtId="0" fontId="210" fillId="0" borderId="0" applyNumberFormat="0" applyFont="0" applyFill="0" applyAlignment="0"/>
    <xf numFmtId="0" fontId="14" fillId="0" borderId="0" applyNumberFormat="0" applyFill="0" applyAlignment="0"/>
    <xf numFmtId="0" fontId="13" fillId="0" borderId="0" applyNumberFormat="0" applyFill="0" applyAlignment="0"/>
    <xf numFmtId="0" fontId="13" fillId="0" borderId="0" applyNumberFormat="0" applyFill="0" applyAlignment="0"/>
    <xf numFmtId="0" fontId="13" fillId="0" borderId="0" applyNumberFormat="0" applyFill="0" applyAlignment="0"/>
    <xf numFmtId="0" fontId="12" fillId="0" borderId="0" applyNumberFormat="0" applyFill="0" applyAlignment="0"/>
    <xf numFmtId="0" fontId="210" fillId="0" borderId="0" applyNumberFormat="0" applyFont="0" applyFill="0" applyAlignment="0"/>
    <xf numFmtId="0" fontId="13" fillId="0" borderId="0" applyNumberFormat="0" applyFill="0" applyAlignment="0"/>
    <xf numFmtId="0" fontId="14" fillId="0" borderId="0" applyNumberFormat="0" applyFill="0" applyAlignment="0"/>
    <xf numFmtId="0" fontId="13" fillId="0" borderId="0" applyNumberFormat="0" applyFill="0" applyAlignment="0"/>
    <xf numFmtId="0" fontId="13" fillId="0" borderId="0" applyNumberFormat="0" applyFill="0" applyAlignment="0"/>
    <xf numFmtId="0" fontId="13" fillId="0" borderId="0" applyNumberFormat="0" applyFill="0" applyAlignment="0"/>
    <xf numFmtId="0" fontId="13" fillId="0" borderId="0" applyNumberFormat="0" applyFill="0" applyAlignment="0"/>
    <xf numFmtId="0" fontId="12" fillId="0" borderId="0" applyNumberFormat="0" applyFill="0" applyAlignment="0"/>
    <xf numFmtId="0" fontId="210" fillId="0" borderId="0" applyNumberFormat="0" applyFont="0" applyFill="0" applyAlignment="0"/>
    <xf numFmtId="0" fontId="14" fillId="0" borderId="0" applyNumberFormat="0" applyFill="0" applyAlignment="0"/>
    <xf numFmtId="0" fontId="13" fillId="0" borderId="0" applyNumberFormat="0" applyFill="0" applyAlignment="0"/>
    <xf numFmtId="0" fontId="13" fillId="0" borderId="0" applyNumberFormat="0" applyFill="0" applyAlignment="0"/>
    <xf numFmtId="0" fontId="13" fillId="0" borderId="0" applyNumberFormat="0" applyFill="0" applyAlignment="0"/>
    <xf numFmtId="0" fontId="13" fillId="0" borderId="0" applyNumberFormat="0" applyFill="0" applyAlignment="0"/>
    <xf numFmtId="0" fontId="138" fillId="0" borderId="0">
      <alignment horizontal="justify" vertical="top"/>
    </xf>
    <xf numFmtId="0" fontId="139" fillId="0" borderId="0">
      <alignment horizontal="justify" vertical="top"/>
    </xf>
    <xf numFmtId="0" fontId="223" fillId="51" borderId="0" applyNumberFormat="0" applyBorder="0" applyAlignment="0" applyProtection="0"/>
    <xf numFmtId="0" fontId="223" fillId="51" borderId="0" applyNumberFormat="0" applyBorder="0" applyAlignment="0" applyProtection="0"/>
    <xf numFmtId="0" fontId="224" fillId="51" borderId="0" applyNumberFormat="0" applyBorder="0" applyAlignment="0" applyProtection="0">
      <alignment vertical="center"/>
    </xf>
    <xf numFmtId="0" fontId="223" fillId="51" borderId="0" applyNumberFormat="0" applyBorder="0" applyAlignment="0" applyProtection="0"/>
    <xf numFmtId="0" fontId="225" fillId="51" borderId="0" applyNumberFormat="0" applyBorder="0" applyAlignment="0" applyProtection="0"/>
    <xf numFmtId="0" fontId="40" fillId="0" borderId="15"/>
    <xf numFmtId="0" fontId="37" fillId="0" borderId="21"/>
    <xf numFmtId="0" fontId="37" fillId="0" borderId="21"/>
    <xf numFmtId="0" fontId="197" fillId="0" borderId="0"/>
    <xf numFmtId="0" fontId="5" fillId="0" borderId="0"/>
    <xf numFmtId="0" fontId="5" fillId="0" borderId="0"/>
    <xf numFmtId="0" fontId="40" fillId="0" borderId="15"/>
    <xf numFmtId="0" fontId="24" fillId="0" borderId="17" applyNumberFormat="0" applyAlignment="0"/>
    <xf numFmtId="0" fontId="25" fillId="0" borderId="9" applyNumberFormat="0" applyAlignment="0">
      <alignment horizontal="center"/>
    </xf>
    <xf numFmtId="37" fontId="226" fillId="0" borderId="0"/>
    <xf numFmtId="37" fontId="227" fillId="0" borderId="0"/>
    <xf numFmtId="0" fontId="2" fillId="0" borderId="0"/>
    <xf numFmtId="0" fontId="228" fillId="0" borderId="21" applyNumberFormat="0" applyFont="0" applyFill="0" applyBorder="0" applyAlignment="0">
      <alignment horizontal="center"/>
    </xf>
    <xf numFmtId="318" fontId="40" fillId="0" borderId="0"/>
    <xf numFmtId="319" fontId="13" fillId="0" borderId="0"/>
    <xf numFmtId="0" fontId="2" fillId="0" borderId="0"/>
    <xf numFmtId="0" fontId="2" fillId="0" borderId="0"/>
    <xf numFmtId="0" fontId="229" fillId="0" borderId="0"/>
    <xf numFmtId="320" fontId="37" fillId="0" borderId="0"/>
    <xf numFmtId="320" fontId="37" fillId="0" borderId="0"/>
    <xf numFmtId="0" fontId="230" fillId="0" borderId="0"/>
    <xf numFmtId="0" fontId="1" fillId="0" borderId="0"/>
    <xf numFmtId="0" fontId="231" fillId="0" borderId="0"/>
    <xf numFmtId="0" fontId="2" fillId="0" borderId="0"/>
    <xf numFmtId="0" fontId="9" fillId="0" borderId="0"/>
    <xf numFmtId="0" fontId="23" fillId="0" borderId="0"/>
    <xf numFmtId="0" fontId="13" fillId="0" borderId="0"/>
    <xf numFmtId="0" fontId="1" fillId="0" borderId="0"/>
    <xf numFmtId="0" fontId="1" fillId="0" borderId="0"/>
    <xf numFmtId="0" fontId="9" fillId="0" borderId="0"/>
    <xf numFmtId="0" fontId="9" fillId="0" borderId="0"/>
    <xf numFmtId="0" fontId="9" fillId="0" borderId="0"/>
    <xf numFmtId="0" fontId="23" fillId="0" borderId="0"/>
    <xf numFmtId="0" fontId="13" fillId="0" borderId="0"/>
    <xf numFmtId="0" fontId="52" fillId="0" borderId="0"/>
    <xf numFmtId="0" fontId="1" fillId="0" borderId="0"/>
    <xf numFmtId="0" fontId="13" fillId="0" borderId="0"/>
    <xf numFmtId="0" fontId="9" fillId="0" borderId="0"/>
    <xf numFmtId="0" fontId="1" fillId="0" borderId="0"/>
    <xf numFmtId="0" fontId="13" fillId="0" borderId="0"/>
    <xf numFmtId="0" fontId="2" fillId="0" borderId="0"/>
    <xf numFmtId="0" fontId="1" fillId="0" borderId="0"/>
    <xf numFmtId="0" fontId="9" fillId="0" borderId="0"/>
    <xf numFmtId="0" fontId="2" fillId="0" borderId="0"/>
    <xf numFmtId="0" fontId="9" fillId="0" borderId="0"/>
    <xf numFmtId="0" fontId="1" fillId="0" borderId="0"/>
    <xf numFmtId="0" fontId="9" fillId="0" borderId="0"/>
    <xf numFmtId="0" fontId="2" fillId="0" borderId="0"/>
    <xf numFmtId="0" fontId="9" fillId="0" borderId="0"/>
    <xf numFmtId="0" fontId="9" fillId="0" borderId="0"/>
    <xf numFmtId="0" fontId="9" fillId="0" borderId="0"/>
    <xf numFmtId="0" fontId="23" fillId="0" borderId="0"/>
    <xf numFmtId="0" fontId="2" fillId="0" borderId="0"/>
    <xf numFmtId="0" fontId="2" fillId="0" borderId="0"/>
    <xf numFmtId="0" fontId="122" fillId="0" borderId="0"/>
    <xf numFmtId="0" fontId="9" fillId="0" borderId="0"/>
    <xf numFmtId="0" fontId="9" fillId="0" borderId="0"/>
    <xf numFmtId="0" fontId="120" fillId="0" borderId="0"/>
    <xf numFmtId="0" fontId="23" fillId="0" borderId="0"/>
    <xf numFmtId="0" fontId="23" fillId="0" borderId="0"/>
    <xf numFmtId="0" fontId="22" fillId="0" borderId="0"/>
    <xf numFmtId="0" fontId="23" fillId="0" borderId="0"/>
    <xf numFmtId="0" fontId="2" fillId="0" borderId="0"/>
    <xf numFmtId="0" fontId="119" fillId="0" borderId="0"/>
    <xf numFmtId="0" fontId="23" fillId="0" borderId="0"/>
    <xf numFmtId="0" fontId="1" fillId="0" borderId="0"/>
    <xf numFmtId="0" fontId="1" fillId="0" borderId="0"/>
    <xf numFmtId="0" fontId="1" fillId="0" borderId="0"/>
    <xf numFmtId="0" fontId="2" fillId="0" borderId="0"/>
    <xf numFmtId="0" fontId="231" fillId="0" borderId="0"/>
    <xf numFmtId="0" fontId="23" fillId="0" borderId="0"/>
    <xf numFmtId="0" fontId="9" fillId="0" borderId="0"/>
    <xf numFmtId="0" fontId="9" fillId="0" borderId="0"/>
    <xf numFmtId="0" fontId="9" fillId="0" borderId="0"/>
    <xf numFmtId="0" fontId="232" fillId="0" borderId="0"/>
    <xf numFmtId="0" fontId="9" fillId="0" borderId="0"/>
    <xf numFmtId="0" fontId="232" fillId="0" borderId="0" applyProtection="0"/>
    <xf numFmtId="0" fontId="9" fillId="0" borderId="0"/>
    <xf numFmtId="0" fontId="232" fillId="0" borderId="0" applyProtection="0"/>
    <xf numFmtId="0" fontId="9" fillId="0" borderId="0"/>
    <xf numFmtId="0" fontId="232" fillId="0" borderId="0" applyProtection="0"/>
    <xf numFmtId="0" fontId="9" fillId="0" borderId="0"/>
    <xf numFmtId="0" fontId="232" fillId="0" borderId="0" applyProtection="0"/>
    <xf numFmtId="0" fontId="9" fillId="0" borderId="0"/>
    <xf numFmtId="0" fontId="232" fillId="0" borderId="0" applyProtection="0"/>
    <xf numFmtId="0" fontId="9" fillId="0" borderId="0"/>
    <xf numFmtId="0" fontId="233" fillId="0" borderId="0"/>
    <xf numFmtId="0" fontId="9" fillId="0" borderId="0"/>
    <xf numFmtId="0" fontId="2" fillId="0" borderId="0"/>
    <xf numFmtId="0" fontId="14" fillId="0" borderId="0"/>
    <xf numFmtId="0" fontId="13" fillId="0" borderId="0"/>
    <xf numFmtId="0" fontId="13" fillId="0" borderId="0"/>
    <xf numFmtId="0" fontId="2" fillId="0" borderId="0"/>
    <xf numFmtId="0" fontId="2" fillId="0" borderId="0"/>
    <xf numFmtId="0" fontId="2" fillId="0" borderId="0"/>
    <xf numFmtId="0" fontId="13" fillId="0" borderId="0"/>
    <xf numFmtId="0" fontId="2" fillId="0" borderId="0"/>
    <xf numFmtId="0" fontId="2" fillId="0" borderId="0"/>
    <xf numFmtId="0" fontId="9" fillId="0" borderId="0"/>
    <xf numFmtId="0" fontId="1" fillId="0" borderId="0"/>
    <xf numFmtId="0" fontId="9" fillId="0" borderId="0"/>
    <xf numFmtId="0" fontId="1" fillId="0" borderId="0"/>
    <xf numFmtId="0" fontId="9" fillId="0" borderId="0"/>
    <xf numFmtId="0" fontId="232" fillId="0" borderId="0"/>
    <xf numFmtId="0" fontId="9" fillId="0" borderId="0"/>
    <xf numFmtId="0" fontId="9" fillId="0" borderId="0"/>
    <xf numFmtId="0" fontId="9" fillId="0" borderId="0"/>
    <xf numFmtId="0" fontId="120" fillId="0" borderId="0"/>
    <xf numFmtId="0" fontId="2" fillId="0" borderId="0"/>
    <xf numFmtId="0" fontId="119" fillId="0" borderId="0"/>
    <xf numFmtId="0" fontId="9" fillId="0" borderId="0"/>
    <xf numFmtId="0" fontId="9" fillId="0" borderId="0"/>
    <xf numFmtId="0" fontId="9" fillId="0" borderId="0"/>
    <xf numFmtId="0" fontId="9" fillId="0" borderId="0"/>
    <xf numFmtId="0" fontId="9" fillId="0" borderId="0"/>
    <xf numFmtId="0" fontId="85" fillId="0" borderId="0"/>
    <xf numFmtId="0" fontId="27" fillId="0" borderId="0"/>
    <xf numFmtId="0" fontId="2" fillId="0" borderId="0"/>
    <xf numFmtId="0" fontId="2" fillId="0" borderId="0"/>
    <xf numFmtId="0" fontId="9" fillId="0" borderId="0"/>
    <xf numFmtId="0" fontId="1" fillId="0" borderId="0"/>
    <xf numFmtId="0" fontId="1" fillId="0" borderId="0"/>
    <xf numFmtId="0" fontId="2" fillId="0" borderId="0"/>
    <xf numFmtId="0" fontId="124" fillId="0" borderId="0"/>
    <xf numFmtId="0" fontId="118" fillId="0" borderId="0"/>
    <xf numFmtId="0" fontId="118" fillId="0" borderId="0"/>
    <xf numFmtId="0" fontId="1"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124"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4" fillId="0" borderId="0" applyNumberFormat="0" applyFill="0" applyBorder="0" applyProtection="0">
      <alignment vertical="top"/>
    </xf>
    <xf numFmtId="0" fontId="15" fillId="0" borderId="0"/>
    <xf numFmtId="0" fontId="5" fillId="0" borderId="0"/>
    <xf numFmtId="0" fontId="119" fillId="0" borderId="0"/>
    <xf numFmtId="0" fontId="11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8" fillId="0" borderId="0"/>
    <xf numFmtId="0" fontId="118" fillId="0" borderId="0"/>
    <xf numFmtId="0" fontId="9" fillId="0" borderId="0"/>
    <xf numFmtId="0" fontId="7"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9" fillId="0" borderId="0"/>
    <xf numFmtId="0" fontId="9" fillId="0" borderId="0"/>
    <xf numFmtId="0" fontId="235" fillId="0" borderId="0"/>
    <xf numFmtId="0" fontId="23" fillId="0" borderId="0"/>
    <xf numFmtId="0" fontId="236" fillId="0" borderId="0"/>
    <xf numFmtId="0" fontId="23" fillId="0" borderId="0"/>
    <xf numFmtId="0" fontId="23" fillId="0" borderId="0"/>
    <xf numFmtId="0" fontId="118" fillId="0" borderId="0"/>
    <xf numFmtId="0" fontId="118" fillId="0" borderId="0"/>
    <xf numFmtId="0" fontId="13" fillId="0" borderId="0"/>
    <xf numFmtId="0" fontId="2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 fillId="0" borderId="0"/>
    <xf numFmtId="0" fontId="125" fillId="0" borderId="0"/>
    <xf numFmtId="0" fontId="13" fillId="0" borderId="0"/>
    <xf numFmtId="0" fontId="2" fillId="0" borderId="0"/>
    <xf numFmtId="0" fontId="1" fillId="0" borderId="0"/>
    <xf numFmtId="0" fontId="1" fillId="0" borderId="0"/>
    <xf numFmtId="0" fontId="1" fillId="0" borderId="0"/>
    <xf numFmtId="0" fontId="1" fillId="0" borderId="0"/>
    <xf numFmtId="0" fontId="1" fillId="0" borderId="0"/>
    <xf numFmtId="166" fontId="15" fillId="0" borderId="0">
      <protection locked="0"/>
    </xf>
    <xf numFmtId="0" fontId="14" fillId="0" borderId="0"/>
    <xf numFmtId="0" fontId="13" fillId="0" borderId="0"/>
    <xf numFmtId="0" fontId="13" fillId="0" borderId="0"/>
    <xf numFmtId="0" fontId="12" fillId="0" borderId="0"/>
    <xf numFmtId="0" fontId="45" fillId="0" borderId="0" applyFont="0"/>
    <xf numFmtId="0" fontId="93" fillId="38" borderId="0"/>
    <xf numFmtId="0" fontId="145" fillId="0" borderId="0"/>
    <xf numFmtId="0" fontId="23" fillId="52" borderId="53" applyNumberFormat="0" applyFont="0" applyAlignment="0" applyProtection="0"/>
    <xf numFmtId="0" fontId="9" fillId="52" borderId="53" applyNumberFormat="0" applyFont="0" applyAlignment="0" applyProtection="0"/>
    <xf numFmtId="0" fontId="2" fillId="52" borderId="53" applyNumberFormat="0" applyFont="0" applyAlignment="0" applyProtection="0">
      <alignment vertical="center"/>
    </xf>
    <xf numFmtId="0" fontId="2" fillId="52" borderId="53" applyNumberFormat="0" applyFont="0" applyAlignment="0" applyProtection="0"/>
    <xf numFmtId="0" fontId="13" fillId="52" borderId="53" applyNumberFormat="0" applyFont="0" applyAlignment="0" applyProtection="0"/>
    <xf numFmtId="321" fontId="12" fillId="0" borderId="0" applyFill="0" applyBorder="0" applyProtection="0">
      <alignment vertical="top" wrapText="1"/>
    </xf>
    <xf numFmtId="321" fontId="237" fillId="0" borderId="0" applyFont="0" applyFill="0" applyBorder="0" applyProtection="0">
      <alignment vertical="top" wrapText="1"/>
    </xf>
    <xf numFmtId="0" fontId="2" fillId="0" borderId="0"/>
    <xf numFmtId="0" fontId="2" fillId="0" borderId="0"/>
    <xf numFmtId="0" fontId="2" fillId="0" borderId="0"/>
    <xf numFmtId="0" fontId="21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1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Fill="0" applyBorder="0" applyAlignment="0" applyProtection="0"/>
    <xf numFmtId="0" fontId="197" fillId="0" borderId="0"/>
    <xf numFmtId="0" fontId="239" fillId="31" borderId="54" applyNumberFormat="0" applyAlignment="0" applyProtection="0"/>
    <xf numFmtId="0" fontId="239" fillId="31" borderId="54" applyNumberFormat="0" applyAlignment="0" applyProtection="0"/>
    <xf numFmtId="0" fontId="240" fillId="31" borderId="54" applyNumberFormat="0" applyAlignment="0" applyProtection="0">
      <alignment vertical="center"/>
    </xf>
    <xf numFmtId="0" fontId="239" fillId="31" borderId="54" applyNumberFormat="0" applyAlignment="0" applyProtection="0"/>
    <xf numFmtId="0" fontId="241" fillId="31" borderId="54" applyNumberFormat="0" applyAlignment="0" applyProtection="0"/>
    <xf numFmtId="168" fontId="12" fillId="0" borderId="0" applyBorder="0" applyAlignment="0"/>
    <xf numFmtId="169" fontId="242" fillId="0" borderId="9" applyFont="0" applyBorder="0" applyAlignment="0"/>
    <xf numFmtId="0" fontId="243" fillId="41" borderId="0"/>
    <xf numFmtId="0" fontId="60" fillId="38" borderId="0"/>
    <xf numFmtId="216" fontId="12" fillId="0" borderId="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4" fontId="77" fillId="0" borderId="0">
      <alignment horizontal="center" wrapText="1"/>
      <protection locked="0"/>
    </xf>
    <xf numFmtId="14" fontId="78" fillId="0" borderId="0">
      <alignment horizontal="center" wrapText="1"/>
      <protection locked="0"/>
    </xf>
    <xf numFmtId="237" fontId="12" fillId="0" borderId="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322" fontId="12" fillId="0" borderId="0" applyFill="0" applyBorder="0" applyAlignment="0" applyProtection="0"/>
    <xf numFmtId="323" fontId="2" fillId="0" borderId="0" applyFont="0" applyFill="0" applyBorder="0" applyAlignment="0" applyProtection="0"/>
    <xf numFmtId="323" fontId="2" fillId="0" borderId="0" applyFont="0" applyFill="0" applyBorder="0" applyAlignment="0" applyProtection="0"/>
    <xf numFmtId="323" fontId="2" fillId="0" borderId="0" applyFont="0" applyFill="0" applyBorder="0" applyAlignment="0" applyProtection="0"/>
    <xf numFmtId="10" fontId="12" fillId="0" borderId="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52"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35" fillId="0" borderId="0" applyNumberFormat="0" applyBorder="0"/>
    <xf numFmtId="9" fontId="34" fillId="0" borderId="55" applyNumberFormat="0" applyBorder="0"/>
    <xf numFmtId="9" fontId="34" fillId="0" borderId="55" applyNumberFormat="0" applyBorder="0"/>
    <xf numFmtId="9" fontId="34" fillId="0" borderId="55" applyNumberFormat="0" applyBorder="0"/>
    <xf numFmtId="0" fontId="27"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33" fontId="27" fillId="0" borderId="0" applyFill="0" applyBorder="0" applyAlignment="0"/>
    <xf numFmtId="234" fontId="93" fillId="0" borderId="0" applyFill="0" applyBorder="0" applyAlignment="0"/>
    <xf numFmtId="239" fontId="27" fillId="0" borderId="0" applyFill="0" applyBorder="0" applyAlignment="0"/>
    <xf numFmtId="240" fontId="93" fillId="0" borderId="0" applyFill="0" applyBorder="0" applyAlignment="0"/>
    <xf numFmtId="241" fontId="27" fillId="0" borderId="0" applyFill="0" applyBorder="0" applyAlignment="0"/>
    <xf numFmtId="242" fontId="93" fillId="0" borderId="0" applyFill="0" applyBorder="0" applyAlignment="0"/>
    <xf numFmtId="233" fontId="27" fillId="0" borderId="0" applyFill="0" applyBorder="0" applyAlignment="0"/>
    <xf numFmtId="234" fontId="93" fillId="0" borderId="0" applyFill="0" applyBorder="0" applyAlignment="0"/>
    <xf numFmtId="260" fontId="197" fillId="0" borderId="0"/>
    <xf numFmtId="5" fontId="244" fillId="0" borderId="0"/>
    <xf numFmtId="0" fontId="12" fillId="0" borderId="0" applyNumberFormat="0" applyFill="0" applyBorder="0" applyAlignment="0" applyProtection="0"/>
    <xf numFmtId="0" fontId="34" fillId="0" borderId="0" applyNumberFormat="0" applyFont="0" applyFill="0" applyBorder="0" applyAlignment="0" applyProtection="0">
      <alignment horizontal="left"/>
    </xf>
    <xf numFmtId="0" fontId="34" fillId="0" borderId="0" applyNumberFormat="0" applyFont="0" applyFill="0" applyBorder="0" applyAlignment="0" applyProtection="0">
      <alignment horizontal="left"/>
    </xf>
    <xf numFmtId="0" fontId="245" fillId="0" borderId="43">
      <alignment horizontal="center"/>
    </xf>
    <xf numFmtId="0" fontId="246" fillId="0" borderId="44">
      <alignment horizontal="center"/>
    </xf>
    <xf numFmtId="0" fontId="246" fillId="0" borderId="44">
      <alignment horizontal="center"/>
    </xf>
    <xf numFmtId="0" fontId="246" fillId="0" borderId="44">
      <alignment horizontal="center"/>
    </xf>
    <xf numFmtId="1" fontId="2" fillId="0" borderId="8" applyNumberFormat="0" applyFill="0" applyAlignment="0" applyProtection="0">
      <alignment horizontal="center" vertical="center"/>
    </xf>
    <xf numFmtId="0" fontId="12" fillId="53" borderId="0" applyNumberFormat="0" applyBorder="0" applyAlignment="0"/>
    <xf numFmtId="0" fontId="247" fillId="54" borderId="0" applyNumberFormat="0" applyFont="0" applyBorder="0" applyAlignment="0">
      <alignment horizontal="center"/>
    </xf>
    <xf numFmtId="0" fontId="169" fillId="0" borderId="0" applyNumberFormat="0" applyFill="0" applyBorder="0" applyAlignment="0" applyProtection="0"/>
    <xf numFmtId="14" fontId="248" fillId="0" borderId="0" applyNumberFormat="0" applyFill="0" applyBorder="0" applyAlignment="0" applyProtection="0">
      <alignment horizontal="left"/>
    </xf>
    <xf numFmtId="324" fontId="2" fillId="0" borderId="0" applyNumberFormat="0" applyFill="0" applyBorder="0" applyAlignment="0" applyProtection="0">
      <alignment horizontal="left"/>
    </xf>
    <xf numFmtId="14" fontId="249" fillId="0" borderId="0" applyNumberFormat="0" applyFill="0" applyBorder="0" applyAlignment="0" applyProtection="0">
      <alignment horizontal="left"/>
    </xf>
    <xf numFmtId="0" fontId="206" fillId="0" borderId="0" applyNumberFormat="0" applyFill="0" applyBorder="0" applyAlignment="0" applyProtection="0"/>
    <xf numFmtId="0" fontId="24" fillId="0" borderId="0"/>
    <xf numFmtId="0" fontId="113" fillId="0" borderId="0" applyNumberFormat="0" applyFill="0" applyBorder="0" applyAlignment="0" applyProtection="0"/>
    <xf numFmtId="220" fontId="12" fillId="0" borderId="0" applyFill="0" applyBorder="0" applyAlignment="0" applyProtection="0"/>
    <xf numFmtId="41" fontId="33" fillId="0" borderId="0" applyFon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50" fillId="55" borderId="56" applyNumberFormat="0" applyProtection="0">
      <alignment vertical="center"/>
    </xf>
    <xf numFmtId="4" fontId="251" fillId="56" borderId="56" applyNumberFormat="0" applyProtection="0">
      <alignment vertical="center"/>
    </xf>
    <xf numFmtId="0" fontId="252" fillId="55" borderId="56" applyNumberFormat="0" applyProtection="0">
      <alignment vertical="center"/>
    </xf>
    <xf numFmtId="4" fontId="253" fillId="56" borderId="56" applyNumberFormat="0" applyProtection="0">
      <alignment vertical="center"/>
    </xf>
    <xf numFmtId="0" fontId="254" fillId="55" borderId="56" applyNumberFormat="0" applyProtection="0">
      <alignment horizontal="left" vertical="center"/>
    </xf>
    <xf numFmtId="4" fontId="255" fillId="56" borderId="56" applyNumberFormat="0" applyProtection="0">
      <alignment horizontal="left" vertical="center" indent="1"/>
    </xf>
    <xf numFmtId="4" fontId="255" fillId="56" borderId="56" applyNumberFormat="0" applyProtection="0">
      <alignment horizontal="left" vertical="center"/>
    </xf>
    <xf numFmtId="0" fontId="254" fillId="57" borderId="0" applyNumberFormat="0" applyProtection="0">
      <alignment horizontal="left" vertical="center"/>
    </xf>
    <xf numFmtId="4" fontId="255" fillId="58" borderId="0" applyNumberFormat="0" applyProtection="0">
      <alignment horizontal="left" vertical="center" indent="1"/>
    </xf>
    <xf numFmtId="4" fontId="255" fillId="58" borderId="0" applyNumberFormat="0" applyProtection="0">
      <alignment horizontal="left" vertical="center"/>
    </xf>
    <xf numFmtId="0" fontId="254" fillId="59" borderId="56" applyNumberFormat="0" applyProtection="0">
      <alignment horizontal="right" vertical="center"/>
    </xf>
    <xf numFmtId="4" fontId="255" fillId="60" borderId="56" applyNumberFormat="0" applyProtection="0">
      <alignment horizontal="right" vertical="center"/>
    </xf>
    <xf numFmtId="0" fontId="254" fillId="61" borderId="56" applyNumberFormat="0" applyProtection="0">
      <alignment horizontal="right" vertical="center"/>
    </xf>
    <xf numFmtId="4" fontId="255" fillId="62" borderId="56" applyNumberFormat="0" applyProtection="0">
      <alignment horizontal="right" vertical="center"/>
    </xf>
    <xf numFmtId="0" fontId="254" fillId="63" borderId="56" applyNumberFormat="0" applyProtection="0">
      <alignment horizontal="right" vertical="center"/>
    </xf>
    <xf numFmtId="4" fontId="255" fillId="64" borderId="56" applyNumberFormat="0" applyProtection="0">
      <alignment horizontal="right" vertical="center"/>
    </xf>
    <xf numFmtId="0" fontId="254" fillId="32" borderId="56" applyNumberFormat="0" applyProtection="0">
      <alignment horizontal="right" vertical="center"/>
    </xf>
    <xf numFmtId="4" fontId="255" fillId="33" borderId="56" applyNumberFormat="0" applyProtection="0">
      <alignment horizontal="right" vertical="center"/>
    </xf>
    <xf numFmtId="0" fontId="254" fillId="65" borderId="56" applyNumberFormat="0" applyProtection="0">
      <alignment horizontal="right" vertical="center"/>
    </xf>
    <xf numFmtId="4" fontId="255" fillId="66" borderId="56" applyNumberFormat="0" applyProtection="0">
      <alignment horizontal="right" vertical="center"/>
    </xf>
    <xf numFmtId="0" fontId="254" fillId="3" borderId="56" applyNumberFormat="0" applyProtection="0">
      <alignment horizontal="right" vertical="center"/>
    </xf>
    <xf numFmtId="4" fontId="255" fillId="67" borderId="56" applyNumberFormat="0" applyProtection="0">
      <alignment horizontal="right" vertical="center"/>
    </xf>
    <xf numFmtId="4" fontId="255" fillId="2" borderId="56" applyNumberFormat="0" applyProtection="0">
      <alignment horizontal="right" vertical="center"/>
    </xf>
    <xf numFmtId="0" fontId="254" fillId="68" borderId="56" applyNumberFormat="0" applyProtection="0">
      <alignment horizontal="right" vertical="center"/>
    </xf>
    <xf numFmtId="4" fontId="255" fillId="69" borderId="56" applyNumberFormat="0" applyProtection="0">
      <alignment horizontal="right" vertical="center"/>
    </xf>
    <xf numFmtId="0" fontId="254" fillId="70" borderId="56" applyNumberFormat="0" applyProtection="0">
      <alignment horizontal="right" vertical="center"/>
    </xf>
    <xf numFmtId="4" fontId="255" fillId="71" borderId="56" applyNumberFormat="0" applyProtection="0">
      <alignment horizontal="right" vertical="center"/>
    </xf>
    <xf numFmtId="0" fontId="254" fillId="72" borderId="56" applyNumberFormat="0" applyProtection="0">
      <alignment horizontal="right" vertical="center"/>
    </xf>
    <xf numFmtId="4" fontId="255" fillId="73" borderId="56" applyNumberFormat="0" applyProtection="0">
      <alignment horizontal="right" vertical="center"/>
    </xf>
    <xf numFmtId="0" fontId="250" fillId="74" borderId="57" applyNumberFormat="0" applyProtection="0">
      <alignment horizontal="left" vertical="center"/>
    </xf>
    <xf numFmtId="4" fontId="251" fillId="75" borderId="58" applyNumberFormat="0" applyProtection="0">
      <alignment horizontal="left" vertical="center" indent="1"/>
    </xf>
    <xf numFmtId="4" fontId="251" fillId="75" borderId="58" applyNumberFormat="0" applyProtection="0">
      <alignment horizontal="left" vertical="center"/>
    </xf>
    <xf numFmtId="0" fontId="250" fillId="76" borderId="0" applyNumberFormat="0" applyProtection="0">
      <alignment horizontal="left" vertical="center"/>
    </xf>
    <xf numFmtId="4" fontId="251" fillId="77" borderId="0" applyNumberFormat="0" applyProtection="0">
      <alignment horizontal="left" vertical="center" indent="1"/>
    </xf>
    <xf numFmtId="4" fontId="251" fillId="77" borderId="0" applyNumberFormat="0" applyProtection="0">
      <alignment horizontal="left" vertical="center"/>
    </xf>
    <xf numFmtId="0" fontId="250" fillId="57" borderId="0" applyNumberFormat="0" applyProtection="0">
      <alignment horizontal="left" vertical="center"/>
    </xf>
    <xf numFmtId="4" fontId="251" fillId="58" borderId="0" applyNumberFormat="0" applyProtection="0">
      <alignment horizontal="left" vertical="center" indent="1"/>
    </xf>
    <xf numFmtId="4" fontId="251" fillId="58" borderId="0" applyNumberFormat="0" applyProtection="0">
      <alignment horizontal="left" vertical="center"/>
    </xf>
    <xf numFmtId="0" fontId="254" fillId="76" borderId="56" applyNumberFormat="0" applyProtection="0">
      <alignment horizontal="right" vertical="center"/>
    </xf>
    <xf numFmtId="4" fontId="255" fillId="77" borderId="56" applyNumberFormat="0" applyProtection="0">
      <alignment horizontal="right" vertical="center"/>
    </xf>
    <xf numFmtId="0" fontId="41" fillId="76" borderId="0" applyNumberFormat="0" applyProtection="0">
      <alignment horizontal="left" vertical="center"/>
    </xf>
    <xf numFmtId="4" fontId="38" fillId="77" borderId="0" applyNumberFormat="0" applyProtection="0">
      <alignment horizontal="left" vertical="center" indent="1"/>
    </xf>
    <xf numFmtId="4" fontId="38" fillId="77" borderId="0" applyNumberFormat="0" applyProtection="0">
      <alignment horizontal="left" vertical="center"/>
    </xf>
    <xf numFmtId="0" fontId="41" fillId="57" borderId="0" applyNumberFormat="0" applyProtection="0">
      <alignment horizontal="left" vertical="center"/>
    </xf>
    <xf numFmtId="4" fontId="38" fillId="58" borderId="0" applyNumberFormat="0" applyProtection="0">
      <alignment horizontal="left" vertical="center" indent="1"/>
    </xf>
    <xf numFmtId="4" fontId="38" fillId="58" borderId="0" applyNumberFormat="0" applyProtection="0">
      <alignment horizontal="left" vertical="center"/>
    </xf>
    <xf numFmtId="0" fontId="254" fillId="39" borderId="56" applyNumberFormat="0" applyProtection="0">
      <alignment vertical="center"/>
    </xf>
    <xf numFmtId="4" fontId="255" fillId="40" borderId="56" applyNumberFormat="0" applyProtection="0">
      <alignment vertical="center"/>
    </xf>
    <xf numFmtId="0" fontId="256" fillId="39" borderId="56" applyNumberFormat="0" applyProtection="0">
      <alignment vertical="center"/>
    </xf>
    <xf numFmtId="4" fontId="257" fillId="40" borderId="56" applyNumberFormat="0" applyProtection="0">
      <alignment vertical="center"/>
    </xf>
    <xf numFmtId="0" fontId="250" fillId="76" borderId="59" applyNumberFormat="0" applyProtection="0">
      <alignment horizontal="left" vertical="center"/>
    </xf>
    <xf numFmtId="4" fontId="251" fillId="77" borderId="59" applyNumberFormat="0" applyProtection="0">
      <alignment horizontal="left" vertical="center" indent="1"/>
    </xf>
    <xf numFmtId="4" fontId="251" fillId="77" borderId="59" applyNumberFormat="0" applyProtection="0">
      <alignment horizontal="left" vertical="center"/>
    </xf>
    <xf numFmtId="0" fontId="254" fillId="39" borderId="56" applyNumberFormat="0" applyProtection="0">
      <alignment horizontal="right" vertical="center"/>
    </xf>
    <xf numFmtId="4" fontId="255" fillId="40" borderId="56" applyNumberFormat="0" applyProtection="0">
      <alignment horizontal="right" vertical="center"/>
    </xf>
    <xf numFmtId="0" fontId="256" fillId="39" borderId="56" applyNumberFormat="0" applyProtection="0">
      <alignment horizontal="right" vertical="center"/>
    </xf>
    <xf numFmtId="4" fontId="257" fillId="40" borderId="56" applyNumberFormat="0" applyProtection="0">
      <alignment horizontal="right" vertical="center"/>
    </xf>
    <xf numFmtId="0" fontId="250" fillId="76" borderId="56" applyNumberFormat="0" applyProtection="0">
      <alignment horizontal="left" vertical="center"/>
    </xf>
    <xf numFmtId="4" fontId="251" fillId="77" borderId="56" applyNumberFormat="0" applyProtection="0">
      <alignment horizontal="left" vertical="center" indent="1"/>
    </xf>
    <xf numFmtId="4" fontId="251" fillId="77" borderId="56" applyNumberFormat="0" applyProtection="0">
      <alignment horizontal="left" vertical="center"/>
    </xf>
    <xf numFmtId="0" fontId="258" fillId="44" borderId="59" applyNumberFormat="0" applyProtection="0">
      <alignment horizontal="left" vertical="center"/>
    </xf>
    <xf numFmtId="4" fontId="259" fillId="45" borderId="59" applyNumberFormat="0" applyProtection="0">
      <alignment horizontal="left" vertical="center" indent="1"/>
    </xf>
    <xf numFmtId="4" fontId="259" fillId="45" borderId="59" applyNumberFormat="0" applyProtection="0">
      <alignment horizontal="left" vertical="center"/>
    </xf>
    <xf numFmtId="0" fontId="260" fillId="39" borderId="56" applyNumberFormat="0" applyProtection="0">
      <alignment horizontal="right" vertical="center"/>
    </xf>
    <xf numFmtId="4" fontId="261" fillId="40" borderId="56" applyNumberFormat="0" applyProtection="0">
      <alignment horizontal="right" vertical="center"/>
    </xf>
    <xf numFmtId="325" fontId="12" fillId="0" borderId="0" applyFill="0" applyBorder="0" applyAlignment="0" applyProtection="0"/>
    <xf numFmtId="325" fontId="262" fillId="0" borderId="0" applyFont="0" applyFill="0" applyBorder="0" applyAlignment="0" applyProtection="0"/>
    <xf numFmtId="0" fontId="12" fillId="78" borderId="39" applyNumberFormat="0" applyAlignment="0"/>
    <xf numFmtId="0" fontId="247" fillId="1" borderId="5" applyNumberFormat="0" applyFont="0" applyAlignment="0">
      <alignment horizontal="center"/>
    </xf>
    <xf numFmtId="0" fontId="263" fillId="0" borderId="0" applyNumberFormat="0" applyFill="0" applyBorder="0" applyAlignment="0" applyProtection="0"/>
    <xf numFmtId="0" fontId="264" fillId="0" borderId="0" applyNumberFormat="0" applyFill="0" applyBorder="0" applyAlignment="0" applyProtection="0"/>
    <xf numFmtId="3" fontId="15" fillId="0" borderId="0"/>
    <xf numFmtId="0" fontId="265" fillId="0" borderId="0" applyNumberFormat="0" applyFill="0" applyBorder="0" applyAlignment="0" applyProtection="0"/>
    <xf numFmtId="0" fontId="266" fillId="0" borderId="0" applyNumberFormat="0" applyFill="0" applyBorder="0" applyAlignment="0"/>
    <xf numFmtId="0" fontId="267" fillId="0" borderId="0" applyNumberFormat="0" applyFill="0" applyBorder="0" applyAlignment="0">
      <alignment horizontal="center"/>
    </xf>
    <xf numFmtId="0" fontId="27" fillId="0" borderId="0"/>
    <xf numFmtId="0" fontId="268" fillId="0" borderId="0" applyNumberFormat="0" applyBorder="0" applyAlignment="0"/>
    <xf numFmtId="169" fontId="269" fillId="0" borderId="0" applyNumberFormat="0" applyBorder="0" applyAlignment="0">
      <alignment horizontal="centerContinuous"/>
    </xf>
    <xf numFmtId="0" fontId="13" fillId="0" borderId="8">
      <alignment horizontal="center"/>
    </xf>
    <xf numFmtId="0" fontId="24" fillId="0" borderId="0" applyNumberFormat="0" applyFill="0" applyBorder="0" applyAlignment="0" applyProtection="0"/>
    <xf numFmtId="0" fontId="2" fillId="0" borderId="0"/>
    <xf numFmtId="0" fontId="36" fillId="0" borderId="0"/>
    <xf numFmtId="0" fontId="34" fillId="0" borderId="0"/>
    <xf numFmtId="0" fontId="24" fillId="0" borderId="0" applyNumberFormat="0" applyFill="0" applyBorder="0" applyAlignment="0" applyProtection="0"/>
    <xf numFmtId="0" fontId="24" fillId="0" borderId="0" applyNumberFormat="0" applyFill="0" applyBorder="0" applyAlignment="0" applyProtection="0"/>
    <xf numFmtId="216" fontId="12" fillId="0" borderId="0" applyFill="0" applyBorder="0" applyAlignment="0" applyProtection="0"/>
    <xf numFmtId="41" fontId="33" fillId="0" borderId="0" applyFont="0" applyFill="0" applyBorder="0" applyAlignment="0" applyProtection="0"/>
    <xf numFmtId="168" fontId="12" fillId="0" borderId="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9" fontId="12" fillId="0" borderId="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79" fontId="12" fillId="0" borderId="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68" fontId="12" fillId="0" borderId="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79" fontId="12" fillId="0" borderId="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79" fontId="12" fillId="0" borderId="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79" fontId="12" fillId="0" borderId="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79" fontId="12" fillId="0" borderId="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79" fontId="12" fillId="0" borderId="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79" fontId="12" fillId="0" borderId="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8" fontId="12" fillId="0" borderId="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8" fontId="12" fillId="0" borderId="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8" fontId="12" fillId="0" borderId="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220" fontId="12" fillId="0" borderId="0" applyFill="0" applyBorder="0" applyAlignment="0" applyProtection="0"/>
    <xf numFmtId="221"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184" fontId="12" fillId="0" borderId="0" applyFill="0" applyBorder="0" applyAlignment="0" applyProtection="0"/>
    <xf numFmtId="185"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179" fontId="12" fillId="0" borderId="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169" fontId="26" fillId="0" borderId="0" applyFont="0" applyFill="0" applyBorder="0" applyAlignment="0" applyProtection="0"/>
    <xf numFmtId="210" fontId="1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186" fontId="12" fillId="0" borderId="0" applyFill="0" applyBorder="0" applyAlignment="0" applyProtection="0"/>
    <xf numFmtId="187" fontId="33" fillId="0" borderId="0" applyFont="0" applyFill="0" applyBorder="0" applyAlignment="0" applyProtection="0"/>
    <xf numFmtId="183" fontId="12" fillId="0" borderId="0" applyFill="0" applyBorder="0" applyAlignment="0" applyProtection="0"/>
    <xf numFmtId="42" fontId="33" fillId="0" borderId="0" applyFont="0" applyFill="0" applyBorder="0" applyAlignment="0" applyProtection="0"/>
    <xf numFmtId="212" fontId="12" fillId="0" borderId="0" applyFill="0" applyBorder="0" applyAlignment="0" applyProtection="0"/>
    <xf numFmtId="213" fontId="33" fillId="0" borderId="0" applyFont="0" applyFill="0" applyBorder="0" applyAlignment="0" applyProtection="0"/>
    <xf numFmtId="214" fontId="12" fillId="0" borderId="0" applyFill="0" applyBorder="0" applyAlignment="0" applyProtection="0"/>
    <xf numFmtId="211" fontId="15" fillId="0" borderId="0" applyFont="0" applyFill="0" applyBorder="0" applyAlignment="0" applyProtection="0"/>
    <xf numFmtId="214" fontId="12" fillId="0" borderId="0" applyFill="0" applyBorder="0" applyAlignment="0" applyProtection="0"/>
    <xf numFmtId="211" fontId="33" fillId="0" borderId="0" applyFont="0" applyFill="0" applyBorder="0" applyAlignment="0" applyProtection="0"/>
    <xf numFmtId="0" fontId="24" fillId="0" borderId="0"/>
    <xf numFmtId="0" fontId="25" fillId="0" borderId="0"/>
    <xf numFmtId="0" fontId="25" fillId="0" borderId="0"/>
    <xf numFmtId="326" fontId="12" fillId="0" borderId="0" applyFill="0" applyBorder="0" applyAlignment="0" applyProtection="0"/>
    <xf numFmtId="327" fontId="37" fillId="0" borderId="0" applyFont="0" applyFill="0" applyBorder="0" applyAlignment="0" applyProtection="0"/>
    <xf numFmtId="327" fontId="37" fillId="0" borderId="0" applyFont="0" applyFill="0" applyBorder="0" applyAlignment="0" applyProtection="0"/>
    <xf numFmtId="183" fontId="12" fillId="0" borderId="0" applyFill="0" applyBorder="0" applyAlignment="0" applyProtection="0"/>
    <xf numFmtId="42" fontId="33" fillId="0" borderId="0" applyFont="0" applyFill="0" applyBorder="0" applyAlignment="0" applyProtection="0"/>
    <xf numFmtId="217" fontId="12" fillId="0" borderId="0" applyFill="0" applyBorder="0" applyAlignment="0" applyProtection="0"/>
    <xf numFmtId="210" fontId="13" fillId="0" borderId="0" applyFont="0" applyFill="0" applyBorder="0" applyAlignment="0" applyProtection="0"/>
    <xf numFmtId="218" fontId="33" fillId="0" borderId="0" applyFont="0" applyFill="0" applyBorder="0" applyAlignment="0" applyProtection="0"/>
    <xf numFmtId="218" fontId="33" fillId="0" borderId="0" applyFont="0" applyFill="0" applyBorder="0" applyAlignment="0" applyProtection="0"/>
    <xf numFmtId="212" fontId="12" fillId="0" borderId="0" applyFill="0" applyBorder="0" applyAlignment="0" applyProtection="0"/>
    <xf numFmtId="213" fontId="33" fillId="0" borderId="0" applyFont="0" applyFill="0" applyBorder="0" applyAlignment="0" applyProtection="0"/>
    <xf numFmtId="214" fontId="12" fillId="0" borderId="0" applyFill="0" applyBorder="0" applyAlignment="0" applyProtection="0"/>
    <xf numFmtId="211" fontId="15" fillId="0" borderId="0" applyFont="0" applyFill="0" applyBorder="0" applyAlignment="0" applyProtection="0"/>
    <xf numFmtId="214" fontId="12" fillId="0" borderId="0" applyFill="0" applyBorder="0" applyAlignment="0" applyProtection="0"/>
    <xf numFmtId="211" fontId="33" fillId="0" borderId="0" applyFont="0" applyFill="0" applyBorder="0" applyAlignment="0" applyProtection="0"/>
    <xf numFmtId="0" fontId="24" fillId="0" borderId="0"/>
    <xf numFmtId="0" fontId="25" fillId="0" borderId="0"/>
    <xf numFmtId="0" fontId="25" fillId="0" borderId="0"/>
    <xf numFmtId="326" fontId="12" fillId="0" borderId="0" applyFill="0" applyBorder="0" applyAlignment="0" applyProtection="0"/>
    <xf numFmtId="327" fontId="37" fillId="0" borderId="0" applyFont="0" applyFill="0" applyBorder="0" applyAlignment="0" applyProtection="0"/>
    <xf numFmtId="327" fontId="37" fillId="0" borderId="0" applyFont="0" applyFill="0" applyBorder="0" applyAlignment="0" applyProtection="0"/>
    <xf numFmtId="186" fontId="12" fillId="0" borderId="0" applyFill="0" applyBorder="0" applyAlignment="0" applyProtection="0"/>
    <xf numFmtId="218" fontId="33" fillId="0" borderId="0" applyFont="0" applyFill="0" applyBorder="0" applyAlignment="0" applyProtection="0"/>
    <xf numFmtId="218" fontId="33" fillId="0" borderId="0" applyFont="0" applyFill="0" applyBorder="0" applyAlignment="0" applyProtection="0"/>
    <xf numFmtId="185" fontId="33" fillId="0" borderId="0" applyFont="0" applyFill="0" applyBorder="0" applyAlignment="0" applyProtection="0"/>
    <xf numFmtId="210" fontId="33" fillId="0" borderId="0" applyFont="0" applyFill="0" applyBorder="0" applyAlignment="0" applyProtection="0"/>
    <xf numFmtId="184" fontId="12" fillId="0" borderId="0" applyFill="0" applyBorder="0" applyAlignment="0" applyProtection="0"/>
    <xf numFmtId="185" fontId="33" fillId="0" borderId="0" applyFont="0" applyFill="0" applyBorder="0" applyAlignment="0" applyProtection="0"/>
    <xf numFmtId="210" fontId="33" fillId="0" borderId="0" applyFont="0" applyFill="0" applyBorder="0" applyAlignment="0" applyProtection="0"/>
    <xf numFmtId="185" fontId="33" fillId="0" borderId="0" applyFont="0" applyFill="0" applyBorder="0" applyAlignment="0" applyProtection="0"/>
    <xf numFmtId="185" fontId="33" fillId="0" borderId="0" applyFont="0" applyFill="0" applyBorder="0" applyAlignment="0" applyProtection="0"/>
    <xf numFmtId="218" fontId="33" fillId="0" borderId="0" applyFont="0" applyFill="0" applyBorder="0" applyAlignment="0" applyProtection="0"/>
    <xf numFmtId="41" fontId="33" fillId="0" borderId="0" applyFont="0" applyFill="0" applyBorder="0" applyAlignment="0" applyProtection="0"/>
    <xf numFmtId="210" fontId="33" fillId="0" borderId="0" applyFont="0" applyFill="0" applyBorder="0" applyAlignment="0" applyProtection="0"/>
    <xf numFmtId="185" fontId="33" fillId="0" borderId="0" applyFont="0" applyFill="0" applyBorder="0" applyAlignment="0" applyProtection="0"/>
    <xf numFmtId="41" fontId="33" fillId="0" borderId="0" applyFont="0" applyFill="0" applyBorder="0" applyAlignment="0" applyProtection="0"/>
    <xf numFmtId="185" fontId="33" fillId="0" borderId="0" applyFont="0" applyFill="0" applyBorder="0" applyAlignment="0" applyProtection="0"/>
    <xf numFmtId="41" fontId="33"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0" fontId="33" fillId="0" borderId="0" applyFont="0" applyFill="0" applyBorder="0" applyAlignment="0" applyProtection="0"/>
    <xf numFmtId="41" fontId="33" fillId="0" borderId="0" applyFont="0" applyFill="0" applyBorder="0" applyAlignment="0" applyProtection="0"/>
    <xf numFmtId="222" fontId="33" fillId="0" borderId="0" applyFont="0" applyFill="0" applyBorder="0" applyAlignment="0" applyProtection="0"/>
    <xf numFmtId="223" fontId="33" fillId="0" borderId="0" applyFont="0" applyFill="0" applyBorder="0" applyAlignment="0" applyProtection="0"/>
    <xf numFmtId="41"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211" fontId="33" fillId="0" borderId="0" applyFont="0" applyFill="0" applyBorder="0" applyAlignment="0" applyProtection="0"/>
    <xf numFmtId="213" fontId="33" fillId="0" borderId="0" applyFont="0" applyFill="0" applyBorder="0" applyAlignment="0" applyProtection="0"/>
    <xf numFmtId="211" fontId="15" fillId="0" borderId="0" applyFont="0" applyFill="0" applyBorder="0" applyAlignment="0" applyProtection="0"/>
    <xf numFmtId="217" fontId="12" fillId="0" borderId="0" applyFill="0" applyBorder="0" applyAlignment="0" applyProtection="0"/>
    <xf numFmtId="218" fontId="33" fillId="0" borderId="0" applyFont="0" applyFill="0" applyBorder="0" applyAlignment="0" applyProtection="0"/>
    <xf numFmtId="213" fontId="33" fillId="0" borderId="0" applyFont="0" applyFill="0" applyBorder="0" applyAlignment="0" applyProtection="0"/>
    <xf numFmtId="211" fontId="33" fillId="0" borderId="0" applyFont="0" applyFill="0" applyBorder="0" applyAlignment="0" applyProtection="0"/>
    <xf numFmtId="215" fontId="33" fillId="0" borderId="0" applyFont="0" applyFill="0" applyBorder="0" applyAlignment="0" applyProtection="0"/>
    <xf numFmtId="0" fontId="25" fillId="0" borderId="0"/>
    <xf numFmtId="327" fontId="37"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216" fontId="12" fillId="0" borderId="0" applyFill="0" applyBorder="0" applyAlignment="0" applyProtection="0"/>
    <xf numFmtId="41" fontId="33" fillId="0" borderId="0" applyFont="0" applyFill="0" applyBorder="0" applyAlignment="0" applyProtection="0"/>
    <xf numFmtId="14" fontId="270" fillId="0" borderId="0"/>
    <xf numFmtId="14" fontId="271" fillId="0" borderId="0"/>
    <xf numFmtId="14" fontId="272" fillId="0" borderId="0"/>
    <xf numFmtId="0" fontId="273" fillId="0" borderId="0"/>
    <xf numFmtId="0" fontId="219" fillId="0" borderId="0"/>
    <xf numFmtId="0" fontId="220" fillId="0" borderId="0"/>
    <xf numFmtId="0" fontId="221" fillId="0" borderId="0"/>
    <xf numFmtId="0" fontId="274" fillId="46" borderId="0">
      <alignment wrapText="1"/>
    </xf>
    <xf numFmtId="0" fontId="275" fillId="43" borderId="0">
      <alignment wrapText="1"/>
    </xf>
    <xf numFmtId="40" fontId="276" fillId="0" borderId="0" applyBorder="0">
      <alignment horizontal="right"/>
    </xf>
    <xf numFmtId="40" fontId="277" fillId="0" borderId="0" applyBorder="0">
      <alignment horizontal="right"/>
    </xf>
    <xf numFmtId="40" fontId="278" fillId="0" borderId="0" applyBorder="0">
      <alignment horizontal="right"/>
    </xf>
    <xf numFmtId="0" fontId="279" fillId="0" borderId="0"/>
    <xf numFmtId="328" fontId="40" fillId="0" borderId="60">
      <alignment horizontal="right" vertical="center"/>
    </xf>
    <xf numFmtId="329" fontId="37" fillId="0" borderId="3">
      <alignment horizontal="right" vertical="center"/>
    </xf>
    <xf numFmtId="329" fontId="37" fillId="0" borderId="3">
      <alignment horizontal="right" vertical="center"/>
    </xf>
    <xf numFmtId="330" fontId="14" fillId="0" borderId="60">
      <alignment horizontal="right" vertical="center"/>
    </xf>
    <xf numFmtId="331" fontId="13" fillId="0" borderId="3">
      <alignment horizontal="right" vertical="center"/>
    </xf>
    <xf numFmtId="332" fontId="14" fillId="0" borderId="60">
      <alignment horizontal="right" vertical="center"/>
    </xf>
    <xf numFmtId="333"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4" fontId="14" fillId="0" borderId="60">
      <alignment horizontal="right" vertical="center"/>
    </xf>
    <xf numFmtId="335" fontId="13" fillId="0" borderId="3">
      <alignment horizontal="right" vertical="center"/>
    </xf>
    <xf numFmtId="335" fontId="13" fillId="0" borderId="3">
      <alignment horizontal="right" vertical="center"/>
    </xf>
    <xf numFmtId="335" fontId="13" fillId="0" borderId="3">
      <alignment horizontal="right" vertical="center"/>
    </xf>
    <xf numFmtId="334" fontId="14" fillId="0" borderId="60">
      <alignment horizontal="right" vertical="center"/>
    </xf>
    <xf numFmtId="335" fontId="13" fillId="0" borderId="3">
      <alignment horizontal="right" vertical="center"/>
    </xf>
    <xf numFmtId="335" fontId="13" fillId="0" borderId="3">
      <alignment horizontal="right" vertical="center"/>
    </xf>
    <xf numFmtId="335" fontId="13" fillId="0" borderId="3">
      <alignment horizontal="right" vertical="center"/>
    </xf>
    <xf numFmtId="335" fontId="13" fillId="0" borderId="3">
      <alignment horizontal="right" vertical="center"/>
    </xf>
    <xf numFmtId="335" fontId="13" fillId="0" borderId="3">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4"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4"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4"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0" fontId="14" fillId="0" borderId="60">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6" fontId="281" fillId="0" borderId="60">
      <alignment horizontal="right" vertical="center"/>
    </xf>
    <xf numFmtId="336" fontId="281" fillId="0" borderId="60">
      <alignment horizontal="right" vertical="center"/>
    </xf>
    <xf numFmtId="336" fontId="281" fillId="0" borderId="60">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6" fontId="280" fillId="0" borderId="60">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0" fontId="2" fillId="0" borderId="0"/>
    <xf numFmtId="339" fontId="13" fillId="0" borderId="3">
      <alignment horizontal="right" vertical="center"/>
    </xf>
    <xf numFmtId="339" fontId="13" fillId="0" borderId="3">
      <alignment horizontal="right" vertical="center"/>
    </xf>
    <xf numFmtId="339"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37" fontId="28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39" fontId="13" fillId="0" borderId="3">
      <alignment horizontal="right" vertical="center"/>
    </xf>
    <xf numFmtId="339" fontId="13" fillId="0" borderId="3">
      <alignment horizontal="right" vertical="center"/>
    </xf>
    <xf numFmtId="339" fontId="13"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40" fontId="26"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29" fontId="37"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40" fontId="26" fillId="0" borderId="3">
      <alignment horizontal="right" vertical="center"/>
    </xf>
    <xf numFmtId="341" fontId="13" fillId="0" borderId="3">
      <alignment horizontal="right" vertical="center"/>
    </xf>
    <xf numFmtId="0" fontId="2" fillId="0" borderId="0"/>
    <xf numFmtId="342" fontId="33" fillId="0" borderId="3">
      <alignment horizontal="right" vertical="center"/>
    </xf>
    <xf numFmtId="342" fontId="282" fillId="0" borderId="3">
      <alignment horizontal="right" vertical="center"/>
    </xf>
    <xf numFmtId="342" fontId="282"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342" fontId="282"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0" fontId="26" fillId="0" borderId="3">
      <alignment horizontal="right" vertical="center"/>
    </xf>
    <xf numFmtId="344" fontId="25" fillId="0" borderId="3">
      <alignment horizontal="right" vertical="center"/>
    </xf>
    <xf numFmtId="340" fontId="26" fillId="0" borderId="3">
      <alignment horizontal="right" vertical="center"/>
    </xf>
    <xf numFmtId="344" fontId="25" fillId="0" borderId="3">
      <alignment horizontal="right" vertical="center"/>
    </xf>
    <xf numFmtId="342" fontId="282" fillId="0" borderId="3">
      <alignment horizontal="right" vertical="center"/>
    </xf>
    <xf numFmtId="0" fontId="2" fillId="0" borderId="0"/>
    <xf numFmtId="340" fontId="26"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42" fontId="282" fillId="0" borderId="3">
      <alignment horizontal="right" vertical="center"/>
    </xf>
    <xf numFmtId="342" fontId="282"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4" fontId="25"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0" fontId="2" fillId="0" borderId="0"/>
    <xf numFmtId="345" fontId="13" fillId="0" borderId="3">
      <alignment horizontal="right" vertical="center"/>
    </xf>
    <xf numFmtId="341" fontId="13" fillId="0" borderId="3">
      <alignment horizontal="right" vertical="center"/>
    </xf>
    <xf numFmtId="345" fontId="13" fillId="0" borderId="3">
      <alignment horizontal="right" vertical="center"/>
    </xf>
    <xf numFmtId="0" fontId="2" fillId="0" borderId="0"/>
    <xf numFmtId="340" fontId="26" fillId="0" borderId="3">
      <alignment horizontal="right" vertical="center"/>
    </xf>
    <xf numFmtId="345" fontId="13" fillId="0" borderId="3">
      <alignment horizontal="right" vertical="center"/>
    </xf>
    <xf numFmtId="340" fontId="26" fillId="0" borderId="3">
      <alignment horizontal="right" vertical="center"/>
    </xf>
    <xf numFmtId="0" fontId="2" fillId="0" borderId="0"/>
    <xf numFmtId="342" fontId="33" fillId="0" borderId="3">
      <alignment horizontal="right" vertical="center"/>
    </xf>
    <xf numFmtId="340" fontId="26" fillId="0" borderId="3">
      <alignment horizontal="right" vertical="center"/>
    </xf>
    <xf numFmtId="345" fontId="13" fillId="0" borderId="3">
      <alignment horizontal="right" vertical="center"/>
    </xf>
    <xf numFmtId="0" fontId="2" fillId="0" borderId="0"/>
    <xf numFmtId="342" fontId="33"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0" fontId="26"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0" fontId="2" fillId="0" borderId="0"/>
    <xf numFmtId="341" fontId="13" fillId="0" borderId="3">
      <alignment horizontal="right" vertical="center"/>
    </xf>
    <xf numFmtId="0" fontId="2" fillId="0" borderId="0"/>
    <xf numFmtId="0" fontId="2" fillId="0" borderId="0"/>
    <xf numFmtId="341"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0" fontId="2" fillId="0" borderId="0"/>
    <xf numFmtId="342" fontId="33" fillId="0" borderId="3">
      <alignment horizontal="right" vertical="center"/>
    </xf>
    <xf numFmtId="345"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0" fontId="2" fillId="0" borderId="0"/>
    <xf numFmtId="342" fontId="33"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2" fontId="282"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2" fontId="33" fillId="0" borderId="3">
      <alignment horizontal="right" vertical="center"/>
    </xf>
    <xf numFmtId="0" fontId="2" fillId="0" borderId="0"/>
    <xf numFmtId="344" fontId="25" fillId="0" borderId="3">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2" fontId="33"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2" fontId="33"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342" fontId="282" fillId="0" borderId="3">
      <alignment horizontal="right" vertical="center"/>
    </xf>
    <xf numFmtId="0" fontId="2" fillId="0" borderId="0"/>
    <xf numFmtId="342" fontId="3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7" fontId="2" fillId="0" borderId="3">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0" fontId="2" fillId="0" borderId="0"/>
    <xf numFmtId="342" fontId="33"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2" fontId="33" fillId="0" borderId="3">
      <alignment horizontal="right" vertical="center"/>
    </xf>
    <xf numFmtId="0" fontId="2" fillId="0" borderId="0"/>
    <xf numFmtId="344" fontId="25"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0" fontId="26"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342" fontId="282"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0" fontId="26" fillId="0" borderId="3">
      <alignment horizontal="right" vertical="center"/>
    </xf>
    <xf numFmtId="348" fontId="7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4" fontId="25"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329" fontId="37" fillId="0" borderId="3">
      <alignment horizontal="right" vertical="center"/>
    </xf>
    <xf numFmtId="0" fontId="2" fillId="0" borderId="0"/>
    <xf numFmtId="0" fontId="2" fillId="0" borderId="0"/>
    <xf numFmtId="340" fontId="26" fillId="0" borderId="3">
      <alignment horizontal="right" vertical="center"/>
    </xf>
    <xf numFmtId="342" fontId="33"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0" fontId="2" fillId="0" borderId="0"/>
    <xf numFmtId="329" fontId="37" fillId="0" borderId="3">
      <alignment horizontal="right" vertical="center"/>
    </xf>
    <xf numFmtId="0" fontId="2" fillId="0" borderId="0"/>
    <xf numFmtId="329" fontId="37"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42" fontId="33" fillId="0" borderId="3">
      <alignment horizontal="right" vertical="center"/>
    </xf>
    <xf numFmtId="340" fontId="26"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0" fontId="2" fillId="0" borderId="0"/>
    <xf numFmtId="348" fontId="71" fillId="0" borderId="3">
      <alignment horizontal="right" vertical="center"/>
    </xf>
    <xf numFmtId="348" fontId="71" fillId="0" borderId="3">
      <alignment horizontal="right" vertical="center"/>
    </xf>
    <xf numFmtId="348" fontId="7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7" fontId="281" fillId="0" borderId="3">
      <alignment horizontal="right" vertical="center"/>
    </xf>
    <xf numFmtId="0" fontId="2" fillId="0" borderId="0"/>
    <xf numFmtId="348" fontId="7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37" fontId="28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48" fontId="71" fillId="0" borderId="3">
      <alignment horizontal="right" vertical="center"/>
    </xf>
    <xf numFmtId="0" fontId="2" fillId="0" borderId="0"/>
    <xf numFmtId="337" fontId="28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8" fontId="71" fillId="0" borderId="3">
      <alignment horizontal="right" vertical="center"/>
    </xf>
    <xf numFmtId="348" fontId="71" fillId="0" borderId="3">
      <alignment horizontal="right" vertical="center"/>
    </xf>
    <xf numFmtId="348" fontId="7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48" fontId="71"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8" fontId="71" fillId="0" borderId="3">
      <alignment horizontal="right" vertical="center"/>
    </xf>
    <xf numFmtId="348" fontId="71" fillId="0" borderId="3">
      <alignment horizontal="right" vertical="center"/>
    </xf>
    <xf numFmtId="348" fontId="7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29" fontId="37" fillId="0" borderId="3">
      <alignment horizontal="right" vertical="center"/>
    </xf>
    <xf numFmtId="337" fontId="281"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7" fontId="28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344" fontId="25"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0" fontId="2" fillId="0" borderId="0"/>
    <xf numFmtId="338" fontId="71" fillId="0" borderId="3">
      <alignment horizontal="right" vertical="center"/>
    </xf>
    <xf numFmtId="0" fontId="2" fillId="0" borderId="0"/>
    <xf numFmtId="338" fontId="71" fillId="0" borderId="3">
      <alignment horizontal="right" vertical="center"/>
    </xf>
    <xf numFmtId="0" fontId="2" fillId="0" borderId="0"/>
    <xf numFmtId="344" fontId="25" fillId="0" borderId="3">
      <alignment horizontal="right" vertical="center"/>
    </xf>
    <xf numFmtId="0" fontId="2" fillId="0" borderId="0"/>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29" fontId="37" fillId="0" borderId="3">
      <alignment horizontal="right" vertical="center"/>
    </xf>
    <xf numFmtId="338" fontId="7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29" fontId="37" fillId="0" borderId="3">
      <alignment horizontal="right" vertical="center"/>
    </xf>
    <xf numFmtId="0" fontId="2" fillId="0" borderId="0"/>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5" fontId="13" fillId="0" borderId="3">
      <alignment horizontal="right" vertical="center"/>
    </xf>
    <xf numFmtId="340" fontId="26"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0" fontId="26" fillId="0" borderId="3">
      <alignment horizontal="right" vertical="center"/>
    </xf>
    <xf numFmtId="342" fontId="33" fillId="0" borderId="3">
      <alignment horizontal="right" vertical="center"/>
    </xf>
    <xf numFmtId="342" fontId="33" fillId="0" borderId="3">
      <alignment horizontal="right" vertical="center"/>
    </xf>
    <xf numFmtId="342" fontId="3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40" fontId="26" fillId="0" borderId="3">
      <alignment horizontal="right" vertical="center"/>
    </xf>
    <xf numFmtId="0" fontId="2" fillId="0" borderId="0"/>
    <xf numFmtId="0" fontId="2" fillId="0" borderId="0"/>
    <xf numFmtId="338" fontId="71" fillId="0" borderId="3">
      <alignment horizontal="right" vertical="center"/>
    </xf>
    <xf numFmtId="345" fontId="13" fillId="0" borderId="3">
      <alignment horizontal="right" vertical="center"/>
    </xf>
    <xf numFmtId="341"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0" fontId="2" fillId="0" borderId="0"/>
    <xf numFmtId="329" fontId="37" fillId="0" borderId="3">
      <alignment horizontal="right" vertical="center"/>
    </xf>
    <xf numFmtId="0" fontId="2" fillId="0" borderId="0"/>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0" fontId="2" fillId="0" borderId="0"/>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329" fontId="37"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0" fontId="2" fillId="0" borderId="0"/>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29" fontId="37"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0" fontId="2" fillId="0" borderId="0"/>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38" fontId="71" fillId="0" borderId="3">
      <alignment horizontal="right" vertical="center"/>
    </xf>
    <xf numFmtId="0" fontId="2" fillId="0" borderId="0"/>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0" fontId="2" fillId="0" borderId="0"/>
    <xf numFmtId="338" fontId="71" fillId="0" borderId="3">
      <alignment horizontal="right" vertical="center"/>
    </xf>
    <xf numFmtId="341" fontId="13"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0" fontId="2" fillId="0" borderId="0"/>
    <xf numFmtId="341" fontId="13" fillId="0" borderId="3">
      <alignment horizontal="right" vertical="center"/>
    </xf>
    <xf numFmtId="0" fontId="2" fillId="0" borderId="0"/>
    <xf numFmtId="0" fontId="2" fillId="0" borderId="0"/>
    <xf numFmtId="341"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1" fontId="13" fillId="0" borderId="3">
      <alignment horizontal="right" vertical="center"/>
    </xf>
    <xf numFmtId="0" fontId="2" fillId="0" borderId="0"/>
    <xf numFmtId="345"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5" fontId="13" fillId="0" borderId="3">
      <alignment horizontal="right" vertical="center"/>
    </xf>
    <xf numFmtId="0" fontId="2" fillId="0" borderId="0"/>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5"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1" fontId="13" fillId="0" borderId="3">
      <alignment horizontal="right" vertical="center"/>
    </xf>
    <xf numFmtId="341" fontId="13" fillId="0" borderId="3">
      <alignment horizontal="right" vertical="center"/>
    </xf>
    <xf numFmtId="329" fontId="37"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50" fontId="2" fillId="0" borderId="3">
      <alignment horizontal="right" vertical="center"/>
    </xf>
    <xf numFmtId="341" fontId="13" fillId="0" borderId="3">
      <alignment horizontal="right" vertical="center"/>
    </xf>
    <xf numFmtId="0" fontId="2" fillId="0" borderId="0"/>
    <xf numFmtId="342" fontId="33" fillId="0" borderId="3">
      <alignment horizontal="right" vertical="center"/>
    </xf>
    <xf numFmtId="342" fontId="282" fillId="0" borderId="3">
      <alignment horizontal="right" vertical="center"/>
    </xf>
    <xf numFmtId="342" fontId="282"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342" fontId="282" fillId="0" borderId="3">
      <alignment horizontal="right" vertical="center"/>
    </xf>
    <xf numFmtId="0" fontId="2" fillId="0" borderId="0"/>
    <xf numFmtId="341" fontId="13" fillId="0" borderId="3">
      <alignment horizontal="right" vertical="center"/>
    </xf>
    <xf numFmtId="0" fontId="2" fillId="0" borderId="0"/>
    <xf numFmtId="340" fontId="26" fillId="0" borderId="3">
      <alignment horizontal="right" vertical="center"/>
    </xf>
    <xf numFmtId="329" fontId="37" fillId="0" borderId="3">
      <alignment horizontal="right" vertical="center"/>
    </xf>
    <xf numFmtId="0" fontId="2" fillId="0" borderId="0"/>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60">
      <alignment horizontal="right" vertical="center"/>
    </xf>
    <xf numFmtId="341" fontId="13" fillId="0" borderId="60">
      <alignment horizontal="right" vertical="center"/>
    </xf>
    <xf numFmtId="341" fontId="13" fillId="0" borderId="60">
      <alignment horizontal="right" vertical="center"/>
    </xf>
    <xf numFmtId="341" fontId="13" fillId="0" borderId="60">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8" fontId="71" fillId="0" borderId="3">
      <alignment horizontal="right" vertical="center"/>
    </xf>
    <xf numFmtId="348" fontId="71" fillId="0" borderId="3">
      <alignment horizontal="right" vertical="center"/>
    </xf>
    <xf numFmtId="34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41" fontId="13" fillId="0" borderId="3">
      <alignment horizontal="right" vertical="center"/>
    </xf>
    <xf numFmtId="0" fontId="2" fillId="0" borderId="0"/>
    <xf numFmtId="351" fontId="13" fillId="0" borderId="60">
      <alignment horizontal="right" vertical="center"/>
    </xf>
    <xf numFmtId="351" fontId="13" fillId="0" borderId="60">
      <alignment horizontal="right" vertical="center"/>
    </xf>
    <xf numFmtId="351" fontId="13" fillId="0" borderId="60">
      <alignment horizontal="right" vertical="center"/>
    </xf>
    <xf numFmtId="338" fontId="7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51" fontId="13" fillId="0" borderId="60">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8" fontId="7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52" fontId="283" fillId="2" borderId="61" applyFont="0" applyFill="0" applyBorder="0"/>
    <xf numFmtId="0" fontId="2" fillId="0" borderId="0"/>
    <xf numFmtId="351" fontId="13" fillId="0" borderId="60">
      <alignment horizontal="right" vertical="center"/>
    </xf>
    <xf numFmtId="351" fontId="13" fillId="0" borderId="60">
      <alignment horizontal="right" vertical="center"/>
    </xf>
    <xf numFmtId="351" fontId="13" fillId="0" borderId="60">
      <alignment horizontal="right" vertical="center"/>
    </xf>
    <xf numFmtId="351" fontId="13" fillId="0" borderId="60">
      <alignment horizontal="right" vertical="center"/>
    </xf>
    <xf numFmtId="0" fontId="2" fillId="0" borderId="0"/>
    <xf numFmtId="348" fontId="71"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52" fontId="283" fillId="2" borderId="61" applyFont="0" applyFill="0" applyBorder="0"/>
    <xf numFmtId="350" fontId="2" fillId="0" borderId="3">
      <alignment horizontal="right" vertical="center"/>
    </xf>
    <xf numFmtId="0" fontId="2" fillId="0" borderId="0"/>
    <xf numFmtId="351" fontId="13" fillId="0" borderId="60">
      <alignment horizontal="right" vertical="center"/>
    </xf>
    <xf numFmtId="351" fontId="13" fillId="0" borderId="60">
      <alignment horizontal="right" vertical="center"/>
    </xf>
    <xf numFmtId="351" fontId="13" fillId="0" borderId="60">
      <alignment horizontal="right" vertical="center"/>
    </xf>
    <xf numFmtId="351" fontId="13" fillId="0" borderId="60">
      <alignment horizontal="right" vertical="center"/>
    </xf>
    <xf numFmtId="0" fontId="2" fillId="0" borderId="0"/>
    <xf numFmtId="348" fontId="71" fillId="0" borderId="3">
      <alignment horizontal="right" vertical="center"/>
    </xf>
    <xf numFmtId="348" fontId="71" fillId="0" borderId="3">
      <alignment horizontal="right" vertical="center"/>
    </xf>
    <xf numFmtId="348" fontId="71"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0" fontId="26" fillId="0" borderId="3">
      <alignment horizontal="right" vertical="center"/>
    </xf>
    <xf numFmtId="350" fontId="2" fillId="0" borderId="3">
      <alignment horizontal="right" vertical="center"/>
    </xf>
    <xf numFmtId="0" fontId="2" fillId="0" borderId="0"/>
    <xf numFmtId="341"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0" fontId="26" fillId="0" borderId="3">
      <alignment horizontal="right" vertical="center"/>
    </xf>
    <xf numFmtId="0" fontId="2" fillId="0" borderId="0"/>
    <xf numFmtId="350" fontId="2" fillId="0" borderId="3">
      <alignment horizontal="right" vertical="center"/>
    </xf>
    <xf numFmtId="350" fontId="2" fillId="0" borderId="3">
      <alignment horizontal="right" vertical="center"/>
    </xf>
    <xf numFmtId="350" fontId="2" fillId="0" borderId="3">
      <alignment horizontal="right" vertical="center"/>
    </xf>
    <xf numFmtId="350" fontId="2" fillId="0" borderId="3">
      <alignment horizontal="right" vertical="center"/>
    </xf>
    <xf numFmtId="350" fontId="2" fillId="0" borderId="3">
      <alignment horizontal="right" vertical="center"/>
    </xf>
    <xf numFmtId="350" fontId="2"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2" fontId="33" fillId="0" borderId="3">
      <alignment horizontal="right" vertical="center"/>
    </xf>
    <xf numFmtId="342" fontId="282" fillId="0" borderId="3">
      <alignment horizontal="right" vertical="center"/>
    </xf>
    <xf numFmtId="342" fontId="282"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0" fontId="2" fillId="0" borderId="0"/>
    <xf numFmtId="343" fontId="33" fillId="0" borderId="60">
      <alignment horizontal="right" vertical="center"/>
    </xf>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3" fontId="33" fillId="0" borderId="60">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0" fontId="2" fillId="0" borderId="0"/>
    <xf numFmtId="342" fontId="33" fillId="0" borderId="3">
      <alignment horizontal="right" vertical="center"/>
    </xf>
    <xf numFmtId="342" fontId="282"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1" fontId="13" fillId="0" borderId="3">
      <alignment horizontal="right" vertical="center"/>
    </xf>
    <xf numFmtId="0" fontId="2" fillId="0" borderId="0"/>
    <xf numFmtId="341" fontId="13" fillId="0" borderId="3">
      <alignment horizontal="right" vertical="center"/>
    </xf>
    <xf numFmtId="0" fontId="2" fillId="0" borderId="0"/>
    <xf numFmtId="348" fontId="71" fillId="0" borderId="3">
      <alignment horizontal="right" vertical="center"/>
    </xf>
    <xf numFmtId="348" fontId="71" fillId="0" borderId="3">
      <alignment horizontal="right" vertical="center"/>
    </xf>
    <xf numFmtId="348" fontId="71"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50" fontId="2" fillId="0" borderId="3">
      <alignment horizontal="right" vertical="center"/>
    </xf>
    <xf numFmtId="0" fontId="2" fillId="0" borderId="0"/>
    <xf numFmtId="345"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1" fontId="13" fillId="0" borderId="3">
      <alignment horizontal="right" vertical="center"/>
    </xf>
    <xf numFmtId="341" fontId="13" fillId="0" borderId="3">
      <alignment horizontal="right" vertical="center"/>
    </xf>
    <xf numFmtId="341" fontId="13" fillId="0" borderId="3">
      <alignment horizontal="right" vertical="center"/>
    </xf>
    <xf numFmtId="341"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341" fontId="13" fillId="0" borderId="3">
      <alignment horizontal="right" vertical="center"/>
    </xf>
    <xf numFmtId="341" fontId="13" fillId="0" borderId="3">
      <alignment horizontal="right" vertical="center"/>
    </xf>
    <xf numFmtId="340" fontId="26"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54" fontId="13" fillId="0" borderId="60">
      <alignment horizontal="right" vertical="center"/>
    </xf>
    <xf numFmtId="354" fontId="13" fillId="0" borderId="60">
      <alignment horizontal="right" vertical="center"/>
    </xf>
    <xf numFmtId="354" fontId="13" fillId="0" borderId="60">
      <alignment horizontal="right" vertical="center"/>
    </xf>
    <xf numFmtId="354" fontId="13" fillId="0" borderId="60">
      <alignment horizontal="right" vertical="center"/>
    </xf>
    <xf numFmtId="0" fontId="2" fillId="0" borderId="0"/>
    <xf numFmtId="354" fontId="13" fillId="0" borderId="60">
      <alignment horizontal="right" vertical="center"/>
    </xf>
    <xf numFmtId="354" fontId="13" fillId="0" borderId="60">
      <alignment horizontal="right" vertical="center"/>
    </xf>
    <xf numFmtId="354" fontId="13" fillId="0" borderId="60">
      <alignment horizontal="right" vertical="center"/>
    </xf>
    <xf numFmtId="354" fontId="13" fillId="0" borderId="60">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54" fontId="13" fillId="0" borderId="60">
      <alignment horizontal="right" vertical="center"/>
    </xf>
    <xf numFmtId="354" fontId="13" fillId="0" borderId="60">
      <alignment horizontal="right" vertical="center"/>
    </xf>
    <xf numFmtId="354" fontId="13" fillId="0" borderId="60">
      <alignment horizontal="right" vertical="center"/>
    </xf>
    <xf numFmtId="354" fontId="13" fillId="0" borderId="60">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54" fontId="13" fillId="0" borderId="60">
      <alignment horizontal="right" vertical="center"/>
    </xf>
    <xf numFmtId="354" fontId="13" fillId="0" borderId="60">
      <alignment horizontal="right" vertical="center"/>
    </xf>
    <xf numFmtId="354" fontId="13" fillId="0" borderId="60">
      <alignment horizontal="right" vertical="center"/>
    </xf>
    <xf numFmtId="354" fontId="13" fillId="0" borderId="60">
      <alignment horizontal="right" vertical="center"/>
    </xf>
    <xf numFmtId="0" fontId="2" fillId="0" borderId="0"/>
    <xf numFmtId="354" fontId="13" fillId="0" borderId="60">
      <alignment horizontal="right" vertical="center"/>
    </xf>
    <xf numFmtId="354" fontId="13" fillId="0" borderId="60">
      <alignment horizontal="right" vertical="center"/>
    </xf>
    <xf numFmtId="354" fontId="13" fillId="0" borderId="60">
      <alignment horizontal="right" vertical="center"/>
    </xf>
    <xf numFmtId="354" fontId="13" fillId="0" borderId="60">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54" fontId="13" fillId="0" borderId="60">
      <alignment horizontal="right" vertical="center"/>
    </xf>
    <xf numFmtId="354" fontId="13" fillId="0" borderId="60">
      <alignment horizontal="right" vertical="center"/>
    </xf>
    <xf numFmtId="354" fontId="13" fillId="0" borderId="60">
      <alignment horizontal="right" vertical="center"/>
    </xf>
    <xf numFmtId="354" fontId="13" fillId="0" borderId="60">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53" fontId="13" fillId="0" borderId="3">
      <alignment horizontal="right" vertical="center"/>
    </xf>
    <xf numFmtId="353" fontId="13" fillId="0" borderId="3">
      <alignment horizontal="right" vertical="center"/>
    </xf>
    <xf numFmtId="353" fontId="13" fillId="0" borderId="3">
      <alignment horizontal="right" vertical="center"/>
    </xf>
    <xf numFmtId="353" fontId="13" fillId="0" borderId="3">
      <alignment horizontal="right" vertical="center"/>
    </xf>
    <xf numFmtId="0" fontId="2" fillId="0" borderId="0"/>
    <xf numFmtId="339" fontId="13" fillId="0" borderId="3">
      <alignment horizontal="right" vertical="center"/>
    </xf>
    <xf numFmtId="339" fontId="13" fillId="0" borderId="3">
      <alignment horizontal="right" vertical="center"/>
    </xf>
    <xf numFmtId="339" fontId="13" fillId="0" borderId="3">
      <alignment horizontal="right" vertical="center"/>
    </xf>
    <xf numFmtId="0" fontId="2" fillId="0" borderId="0"/>
    <xf numFmtId="339" fontId="13" fillId="0" borderId="3">
      <alignment horizontal="right" vertical="center"/>
    </xf>
    <xf numFmtId="339" fontId="13" fillId="0" borderId="3">
      <alignment horizontal="right" vertical="center"/>
    </xf>
    <xf numFmtId="339" fontId="13"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45" fontId="13" fillId="0" borderId="3">
      <alignment horizontal="right" vertical="center"/>
    </xf>
    <xf numFmtId="345" fontId="13" fillId="0" borderId="3">
      <alignment horizontal="right" vertical="center"/>
    </xf>
    <xf numFmtId="345" fontId="13" fillId="0" borderId="3">
      <alignment horizontal="right" vertical="center"/>
    </xf>
    <xf numFmtId="345"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1" fontId="13" fillId="0" borderId="3">
      <alignment horizontal="right" vertical="center"/>
    </xf>
    <xf numFmtId="0" fontId="2" fillId="0" borderId="0"/>
    <xf numFmtId="333"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5" fontId="13" fillId="0" borderId="3">
      <alignment horizontal="right" vertical="center"/>
    </xf>
    <xf numFmtId="335" fontId="13" fillId="0" borderId="3">
      <alignment horizontal="right" vertical="center"/>
    </xf>
    <xf numFmtId="335" fontId="13" fillId="0" borderId="3">
      <alignment horizontal="right" vertical="center"/>
    </xf>
    <xf numFmtId="0" fontId="2" fillId="0" borderId="0"/>
    <xf numFmtId="335" fontId="13" fillId="0" borderId="3">
      <alignment horizontal="right" vertical="center"/>
    </xf>
    <xf numFmtId="335" fontId="13" fillId="0" borderId="3">
      <alignment horizontal="right" vertical="center"/>
    </xf>
    <xf numFmtId="335" fontId="13" fillId="0" borderId="3">
      <alignment horizontal="right" vertical="center"/>
    </xf>
    <xf numFmtId="335" fontId="13" fillId="0" borderId="3">
      <alignment horizontal="right" vertical="center"/>
    </xf>
    <xf numFmtId="335"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0" fontId="2" fillId="0" borderId="0"/>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29" fontId="37"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0" fontId="2" fillId="0" borderId="0"/>
    <xf numFmtId="339" fontId="13" fillId="0" borderId="3">
      <alignment horizontal="right" vertical="center"/>
    </xf>
    <xf numFmtId="339" fontId="13" fillId="0" borderId="3">
      <alignment horizontal="right" vertical="center"/>
    </xf>
    <xf numFmtId="339" fontId="13"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8" fontId="37" fillId="0" borderId="60">
      <alignment horizontal="right" vertical="center"/>
    </xf>
    <xf numFmtId="328" fontId="37" fillId="0" borderId="60">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6" fontId="281" fillId="0" borderId="60">
      <alignment horizontal="right" vertical="center"/>
    </xf>
    <xf numFmtId="336" fontId="281" fillId="0" borderId="60">
      <alignment horizontal="right" vertical="center"/>
    </xf>
    <xf numFmtId="336" fontId="281" fillId="0" borderId="60">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28" fontId="37" fillId="0" borderId="60">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39" fontId="13" fillId="0" borderId="3">
      <alignment horizontal="right" vertical="center"/>
    </xf>
    <xf numFmtId="339" fontId="13" fillId="0" borderId="3">
      <alignment horizontal="right" vertical="center"/>
    </xf>
    <xf numFmtId="339" fontId="13" fillId="0" borderId="3">
      <alignment horizontal="right" vertical="center"/>
    </xf>
    <xf numFmtId="0" fontId="2" fillId="0" borderId="0"/>
    <xf numFmtId="340" fontId="26"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8" fontId="71" fillId="0" borderId="3">
      <alignment horizontal="right" vertical="center"/>
    </xf>
    <xf numFmtId="348" fontId="71" fillId="0" borderId="3">
      <alignment horizontal="right" vertical="center"/>
    </xf>
    <xf numFmtId="348" fontId="71" fillId="0" borderId="3">
      <alignment horizontal="right" vertical="center"/>
    </xf>
    <xf numFmtId="0" fontId="2" fillId="0" borderId="0"/>
    <xf numFmtId="340" fontId="26" fillId="0" borderId="3">
      <alignment horizontal="right" vertical="center"/>
    </xf>
    <xf numFmtId="355"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329" fontId="37"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49" fontId="71" fillId="0" borderId="3">
      <alignment horizontal="right" vertical="center"/>
    </xf>
    <xf numFmtId="349" fontId="71" fillId="0" borderId="3">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56" fontId="71" fillId="0" borderId="60">
      <alignment horizontal="right" vertical="center"/>
    </xf>
    <xf numFmtId="356" fontId="71" fillId="0" borderId="60">
      <alignment horizontal="right" vertical="center"/>
    </xf>
    <xf numFmtId="356" fontId="71" fillId="0" borderId="60">
      <alignment horizontal="right" vertical="center"/>
    </xf>
    <xf numFmtId="0" fontId="2" fillId="0" borderId="0"/>
    <xf numFmtId="356" fontId="71" fillId="0" borderId="60">
      <alignment horizontal="right" vertical="center"/>
    </xf>
    <xf numFmtId="356" fontId="71" fillId="0" borderId="60">
      <alignment horizontal="right" vertical="center"/>
    </xf>
    <xf numFmtId="356" fontId="71" fillId="0" borderId="60">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56" fontId="71" fillId="0" borderId="60">
      <alignment horizontal="right" vertical="center"/>
    </xf>
    <xf numFmtId="356" fontId="71" fillId="0" borderId="60">
      <alignment horizontal="right" vertical="center"/>
    </xf>
    <xf numFmtId="356" fontId="71" fillId="0" borderId="60">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56" fontId="71" fillId="0" borderId="60">
      <alignment horizontal="right" vertical="center"/>
    </xf>
    <xf numFmtId="356" fontId="71" fillId="0" borderId="60">
      <alignment horizontal="right" vertical="center"/>
    </xf>
    <xf numFmtId="356" fontId="71" fillId="0" borderId="60">
      <alignment horizontal="right" vertical="center"/>
    </xf>
    <xf numFmtId="0" fontId="2" fillId="0" borderId="0"/>
    <xf numFmtId="356" fontId="71" fillId="0" borderId="60">
      <alignment horizontal="right" vertical="center"/>
    </xf>
    <xf numFmtId="356" fontId="71" fillId="0" borderId="60">
      <alignment horizontal="right" vertical="center"/>
    </xf>
    <xf numFmtId="356" fontId="71" fillId="0" borderId="60">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56" fontId="71" fillId="0" borderId="60">
      <alignment horizontal="right" vertical="center"/>
    </xf>
    <xf numFmtId="356" fontId="71" fillId="0" borderId="60">
      <alignment horizontal="right" vertical="center"/>
    </xf>
    <xf numFmtId="356" fontId="71" fillId="0" borderId="60">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49" fontId="71" fillId="0" borderId="3">
      <alignment horizontal="right" vertical="center"/>
    </xf>
    <xf numFmtId="349" fontId="71" fillId="0" borderId="3">
      <alignment horizontal="right" vertical="center"/>
    </xf>
    <xf numFmtId="349" fontId="71" fillId="0" borderId="3">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8" fontId="37" fillId="0" borderId="60">
      <alignment horizontal="right" vertical="center"/>
    </xf>
    <xf numFmtId="328" fontId="37" fillId="0" borderId="60">
      <alignment horizontal="right" vertical="center"/>
    </xf>
    <xf numFmtId="328" fontId="37" fillId="0" borderId="60">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52" fontId="283" fillId="2" borderId="61" applyFont="0" applyFill="0" applyBorder="0"/>
    <xf numFmtId="0" fontId="2" fillId="0" borderId="0"/>
    <xf numFmtId="340" fontId="26" fillId="0" borderId="3">
      <alignment horizontal="right" vertical="center"/>
    </xf>
    <xf numFmtId="339" fontId="13" fillId="0" borderId="3">
      <alignment horizontal="right" vertical="center"/>
    </xf>
    <xf numFmtId="339" fontId="13" fillId="0" borderId="3">
      <alignment horizontal="right" vertical="center"/>
    </xf>
    <xf numFmtId="339" fontId="13" fillId="0" borderId="3">
      <alignment horizontal="right" vertical="center"/>
    </xf>
    <xf numFmtId="339" fontId="13" fillId="0" borderId="3">
      <alignment horizontal="right" vertical="center"/>
    </xf>
    <xf numFmtId="339" fontId="13" fillId="0" borderId="3">
      <alignment horizontal="right" vertical="center"/>
    </xf>
    <xf numFmtId="339" fontId="13" fillId="0" borderId="3">
      <alignment horizontal="right" vertical="center"/>
    </xf>
    <xf numFmtId="339" fontId="13"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39" fontId="13" fillId="0" borderId="3">
      <alignment horizontal="right" vertical="center"/>
    </xf>
    <xf numFmtId="339" fontId="13" fillId="0" borderId="3">
      <alignment horizontal="right" vertical="center"/>
    </xf>
    <xf numFmtId="339" fontId="13" fillId="0" borderId="3">
      <alignment horizontal="right" vertical="center"/>
    </xf>
    <xf numFmtId="340" fontId="26"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29" fontId="37" fillId="0" borderId="3">
      <alignment horizontal="right" vertical="center"/>
    </xf>
    <xf numFmtId="0" fontId="2" fillId="0" borderId="0"/>
    <xf numFmtId="337" fontId="281" fillId="0" borderId="3">
      <alignment horizontal="right" vertical="center"/>
    </xf>
    <xf numFmtId="337" fontId="281" fillId="0" borderId="3">
      <alignment horizontal="right" vertical="center"/>
    </xf>
    <xf numFmtId="337" fontId="281" fillId="0" borderId="3">
      <alignment horizontal="right" vertical="center"/>
    </xf>
    <xf numFmtId="0" fontId="2" fillId="0" borderId="0"/>
    <xf numFmtId="340" fontId="26" fillId="0" borderId="3">
      <alignment horizontal="right" vertical="center"/>
    </xf>
    <xf numFmtId="0" fontId="2" fillId="0" borderId="0"/>
    <xf numFmtId="329" fontId="37"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39" fontId="13" fillId="0" borderId="3">
      <alignment horizontal="right" vertical="center"/>
    </xf>
    <xf numFmtId="339" fontId="13" fillId="0" borderId="3">
      <alignment horizontal="right" vertical="center"/>
    </xf>
    <xf numFmtId="339" fontId="13" fillId="0" borderId="3">
      <alignment horizontal="right" vertical="center"/>
    </xf>
    <xf numFmtId="0" fontId="2" fillId="0" borderId="0"/>
    <xf numFmtId="338" fontId="71" fillId="0" borderId="3">
      <alignment horizontal="right" vertical="center"/>
    </xf>
    <xf numFmtId="338" fontId="71" fillId="0" borderId="3">
      <alignment horizontal="right" vertical="center"/>
    </xf>
    <xf numFmtId="338" fontId="71"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0" fontId="26" fillId="0" borderId="3">
      <alignment horizontal="right" vertical="center"/>
    </xf>
    <xf numFmtId="0" fontId="2" fillId="0" borderId="0"/>
    <xf numFmtId="331" fontId="13" fillId="0" borderId="3">
      <alignment horizontal="right" vertical="center"/>
    </xf>
    <xf numFmtId="0" fontId="2" fillId="0" borderId="0"/>
    <xf numFmtId="333"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5" fontId="13" fillId="0" borderId="3">
      <alignment horizontal="right" vertical="center"/>
    </xf>
    <xf numFmtId="335" fontId="13" fillId="0" borderId="3">
      <alignment horizontal="right" vertical="center"/>
    </xf>
    <xf numFmtId="335" fontId="13" fillId="0" borderId="3">
      <alignment horizontal="right" vertical="center"/>
    </xf>
    <xf numFmtId="0" fontId="2" fillId="0" borderId="0"/>
    <xf numFmtId="335" fontId="13" fillId="0" borderId="3">
      <alignment horizontal="right" vertical="center"/>
    </xf>
    <xf numFmtId="335" fontId="13" fillId="0" borderId="3">
      <alignment horizontal="right" vertical="center"/>
    </xf>
    <xf numFmtId="335" fontId="13" fillId="0" borderId="3">
      <alignment horizontal="right" vertical="center"/>
    </xf>
    <xf numFmtId="335" fontId="13" fillId="0" borderId="3">
      <alignment horizontal="right" vertical="center"/>
    </xf>
    <xf numFmtId="335"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0" fontId="13" fillId="0" borderId="60">
      <alignment horizontal="right" vertical="center"/>
    </xf>
    <xf numFmtId="330" fontId="13" fillId="0" borderId="60">
      <alignment horizontal="right" vertical="center"/>
    </xf>
    <xf numFmtId="330" fontId="13" fillId="0" borderId="60">
      <alignment horizontal="right" vertical="center"/>
    </xf>
    <xf numFmtId="330" fontId="13" fillId="0" borderId="60">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0" fontId="2" fillId="0" borderId="0"/>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331" fontId="13" fillId="0" borderId="3">
      <alignment horizontal="right" vertical="center"/>
    </xf>
    <xf numFmtId="0" fontId="2" fillId="0" borderId="0"/>
    <xf numFmtId="337" fontId="281" fillId="0" borderId="3">
      <alignment horizontal="right" vertical="center"/>
    </xf>
    <xf numFmtId="0" fontId="2" fillId="0" borderId="0"/>
    <xf numFmtId="337" fontId="281"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344" fontId="25" fillId="0" borderId="3">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6" fontId="25" fillId="0" borderId="60">
      <alignment horizontal="right" vertical="center"/>
    </xf>
    <xf numFmtId="346" fontId="25" fillId="0" borderId="60">
      <alignment horizontal="right" vertical="center"/>
    </xf>
    <xf numFmtId="346" fontId="25" fillId="0" borderId="60">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52" fontId="283" fillId="2" borderId="61" applyFont="0" applyFill="0" applyBorder="0"/>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329" fontId="37" fillId="0" borderId="3">
      <alignment horizontal="right" vertical="center"/>
    </xf>
    <xf numFmtId="0" fontId="2" fillId="0" borderId="0"/>
    <xf numFmtId="344" fontId="25" fillId="0" borderId="3">
      <alignment horizontal="right" vertical="center"/>
    </xf>
    <xf numFmtId="344" fontId="25" fillId="0" borderId="3">
      <alignment horizontal="right" vertical="center"/>
    </xf>
    <xf numFmtId="344" fontId="25" fillId="0" borderId="3">
      <alignment horizontal="right" vertical="center"/>
    </xf>
    <xf numFmtId="0" fontId="2" fillId="0" borderId="0"/>
    <xf numFmtId="340" fontId="26" fillId="0" borderId="3">
      <alignment horizontal="right" vertical="center"/>
    </xf>
    <xf numFmtId="340" fontId="26" fillId="0" borderId="3">
      <alignment horizontal="right" vertical="center"/>
    </xf>
    <xf numFmtId="340" fontId="26" fillId="0" borderId="3">
      <alignment horizontal="right" vertical="center"/>
    </xf>
    <xf numFmtId="0" fontId="2" fillId="0" borderId="0"/>
    <xf numFmtId="0" fontId="13" fillId="0" borderId="0"/>
    <xf numFmtId="0" fontId="13" fillId="0" borderId="0"/>
    <xf numFmtId="344" fontId="25" fillId="0" borderId="3">
      <alignment horizontal="right" vertical="center"/>
    </xf>
    <xf numFmtId="344" fontId="25" fillId="0" borderId="3">
      <alignment horizontal="right" vertical="center"/>
    </xf>
    <xf numFmtId="0" fontId="13" fillId="0" borderId="0"/>
    <xf numFmtId="0" fontId="13" fillId="0" borderId="0"/>
    <xf numFmtId="344" fontId="25" fillId="0" borderId="3">
      <alignment horizontal="right" vertical="center"/>
    </xf>
    <xf numFmtId="0" fontId="2" fillId="0" borderId="0"/>
    <xf numFmtId="0" fontId="13" fillId="0" borderId="0"/>
    <xf numFmtId="0" fontId="13" fillId="0" borderId="0"/>
    <xf numFmtId="344" fontId="25" fillId="0" borderId="3">
      <alignment horizontal="right" vertical="center"/>
    </xf>
    <xf numFmtId="344" fontId="25" fillId="0" borderId="3">
      <alignment horizontal="right" vertical="center"/>
    </xf>
    <xf numFmtId="0" fontId="13" fillId="0" borderId="0"/>
    <xf numFmtId="0" fontId="13" fillId="0" borderId="0"/>
    <xf numFmtId="344" fontId="25" fillId="0" borderId="3">
      <alignment horizontal="right" vertical="center"/>
    </xf>
    <xf numFmtId="0" fontId="2" fillId="0" borderId="0"/>
    <xf numFmtId="344" fontId="25" fillId="0" borderId="3">
      <alignment horizontal="right" vertical="center"/>
    </xf>
    <xf numFmtId="0" fontId="13" fillId="0" borderId="0"/>
    <xf numFmtId="0" fontId="13" fillId="0" borderId="0"/>
    <xf numFmtId="344" fontId="25" fillId="0" borderId="3">
      <alignment horizontal="right" vertical="center"/>
    </xf>
    <xf numFmtId="0" fontId="2" fillId="0" borderId="0"/>
    <xf numFmtId="0" fontId="13" fillId="0" borderId="0"/>
    <xf numFmtId="0" fontId="13" fillId="0" borderId="0"/>
    <xf numFmtId="329" fontId="37" fillId="0" borderId="3">
      <alignment horizontal="right" vertical="center"/>
    </xf>
    <xf numFmtId="0" fontId="13" fillId="0" borderId="0"/>
    <xf numFmtId="0" fontId="13" fillId="0" borderId="0"/>
    <xf numFmtId="329" fontId="37" fillId="0" borderId="3">
      <alignment horizontal="right" vertical="center"/>
    </xf>
    <xf numFmtId="329" fontId="37" fillId="0" borderId="3">
      <alignment horizontal="right" vertical="center"/>
    </xf>
    <xf numFmtId="329" fontId="37" fillId="0" borderId="3">
      <alignment horizontal="right" vertical="center"/>
    </xf>
    <xf numFmtId="0" fontId="2" fillId="0" borderId="0"/>
    <xf numFmtId="0" fontId="13" fillId="0" borderId="0"/>
    <xf numFmtId="0" fontId="13" fillId="0" borderId="0"/>
    <xf numFmtId="357" fontId="284" fillId="0" borderId="3">
      <alignment horizontal="right" vertical="center"/>
    </xf>
    <xf numFmtId="0" fontId="13" fillId="0" borderId="0"/>
    <xf numFmtId="0" fontId="13" fillId="0" borderId="0"/>
    <xf numFmtId="357" fontId="284" fillId="0" borderId="3">
      <alignment horizontal="right" vertical="center"/>
    </xf>
    <xf numFmtId="0" fontId="2" fillId="0" borderId="0"/>
    <xf numFmtId="0" fontId="285" fillId="0" borderId="0">
      <alignment horizontal="centerContinuous"/>
    </xf>
    <xf numFmtId="0" fontId="285" fillId="0" borderId="0">
      <alignment horizontal="centerContinuous"/>
    </xf>
    <xf numFmtId="0" fontId="13" fillId="0" borderId="0"/>
    <xf numFmtId="0" fontId="13" fillId="0" borderId="0"/>
    <xf numFmtId="0" fontId="2" fillId="0" borderId="0"/>
    <xf numFmtId="243" fontId="139" fillId="0" borderId="16">
      <protection hidden="1"/>
    </xf>
    <xf numFmtId="0" fontId="13" fillId="0" borderId="0"/>
    <xf numFmtId="0" fontId="13" fillId="0" borderId="0"/>
    <xf numFmtId="0" fontId="2" fillId="0" borderId="0"/>
    <xf numFmtId="49" fontId="38" fillId="0" borderId="0" applyFill="0" applyBorder="0" applyAlignment="0"/>
    <xf numFmtId="0" fontId="13" fillId="0" borderId="0"/>
    <xf numFmtId="0" fontId="13" fillId="0" borderId="0"/>
    <xf numFmtId="0" fontId="2" fillId="0" borderId="0"/>
    <xf numFmtId="0" fontId="13" fillId="0" borderId="0"/>
    <xf numFmtId="0" fontId="13" fillId="0" borderId="0"/>
    <xf numFmtId="0" fontId="2" fillId="0" borderId="0" applyFill="0" applyBorder="0" applyAlignment="0"/>
    <xf numFmtId="0" fontId="2" fillId="0" borderId="0" applyFill="0" applyBorder="0" applyAlignment="0"/>
    <xf numFmtId="0" fontId="13" fillId="0" borderId="0"/>
    <xf numFmtId="0" fontId="13" fillId="0" borderId="0"/>
    <xf numFmtId="0" fontId="2" fillId="0" borderId="0"/>
    <xf numFmtId="0" fontId="13" fillId="0" borderId="0"/>
    <xf numFmtId="0" fontId="13" fillId="0" borderId="0"/>
    <xf numFmtId="355" fontId="2" fillId="0" borderId="0" applyFill="0" applyBorder="0" applyAlignment="0"/>
    <xf numFmtId="355" fontId="2" fillId="0" borderId="0" applyFill="0" applyBorder="0" applyAlignment="0"/>
    <xf numFmtId="0" fontId="13" fillId="0" borderId="0"/>
    <xf numFmtId="0" fontId="13" fillId="0" borderId="0"/>
    <xf numFmtId="0" fontId="2" fillId="0" borderId="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0" fontId="13" fillId="0" borderId="0"/>
    <xf numFmtId="0" fontId="13" fillId="0" borderId="0"/>
    <xf numFmtId="0" fontId="13" fillId="0" borderId="0"/>
    <xf numFmtId="0" fontId="13" fillId="0" borderId="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13" fillId="0" borderId="0"/>
    <xf numFmtId="0" fontId="13" fillId="0" borderId="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0" fontId="13" fillId="0" borderId="0"/>
    <xf numFmtId="0" fontId="13" fillId="0" borderId="0"/>
    <xf numFmtId="0" fontId="13" fillId="0" borderId="0"/>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0" fontId="13" fillId="0" borderId="0"/>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0" fontId="37" fillId="0" borderId="0" applyNumberFormat="0" applyFill="0" applyBorder="0" applyAlignment="0" applyProtection="0"/>
    <xf numFmtId="211" fontId="37" fillId="0" borderId="3">
      <alignment horizontal="center"/>
    </xf>
    <xf numFmtId="0" fontId="37" fillId="0" borderId="0" applyNumberFormat="0" applyFill="0" applyBorder="0" applyAlignment="0" applyProtection="0"/>
    <xf numFmtId="0" fontId="13" fillId="0" borderId="0"/>
    <xf numFmtId="0" fontId="37" fillId="0" borderId="0" applyNumberFormat="0" applyFill="0" applyBorder="0" applyAlignment="0" applyProtection="0"/>
    <xf numFmtId="0" fontId="13" fillId="0" borderId="0"/>
    <xf numFmtId="0" fontId="2" fillId="0" borderId="0"/>
    <xf numFmtId="0" fontId="37" fillId="0" borderId="0" applyNumberFormat="0" applyFill="0" applyBorder="0" applyAlignment="0" applyProtection="0"/>
    <xf numFmtId="0" fontId="13" fillId="0" borderId="0"/>
    <xf numFmtId="0" fontId="13" fillId="0" borderId="0"/>
    <xf numFmtId="0" fontId="2" fillId="0" borderId="0"/>
    <xf numFmtId="0" fontId="37" fillId="0" borderId="0" applyNumberFormat="0" applyFill="0" applyBorder="0" applyAlignment="0" applyProtection="0"/>
    <xf numFmtId="0" fontId="2" fillId="0" borderId="0"/>
    <xf numFmtId="358" fontId="286" fillId="0" borderId="0" applyNumberFormat="0" applyFont="0" applyFill="0" applyBorder="0" applyAlignment="0">
      <alignment horizontal="centerContinuous"/>
    </xf>
    <xf numFmtId="0" fontId="13" fillId="0" borderId="0"/>
    <xf numFmtId="0" fontId="13" fillId="0" borderId="0"/>
    <xf numFmtId="0" fontId="2" fillId="0" borderId="0"/>
    <xf numFmtId="0" fontId="13" fillId="0" borderId="0"/>
    <xf numFmtId="0" fontId="13" fillId="0" borderId="0"/>
    <xf numFmtId="0" fontId="236" fillId="0" borderId="0">
      <alignment vertical="center" wrapText="1"/>
      <protection locked="0"/>
    </xf>
    <xf numFmtId="0" fontId="236" fillId="0" borderId="0">
      <alignment vertical="center" wrapText="1"/>
      <protection locked="0"/>
    </xf>
    <xf numFmtId="0" fontId="13" fillId="0" borderId="0"/>
    <xf numFmtId="0" fontId="13" fillId="0" borderId="0"/>
    <xf numFmtId="0" fontId="2" fillId="0" borderId="0"/>
    <xf numFmtId="0" fontId="13" fillId="0" borderId="0"/>
    <xf numFmtId="0" fontId="13" fillId="0" borderId="0"/>
    <xf numFmtId="0" fontId="37" fillId="0" borderId="0" applyNumberFormat="0" applyFill="0" applyBorder="0" applyAlignment="0" applyProtection="0"/>
    <xf numFmtId="0" fontId="13" fillId="0" borderId="0"/>
    <xf numFmtId="0" fontId="2" fillId="0" borderId="0"/>
    <xf numFmtId="0" fontId="287" fillId="0" borderId="62"/>
    <xf numFmtId="0" fontId="13" fillId="0" borderId="0"/>
    <xf numFmtId="0" fontId="13" fillId="0" borderId="0"/>
    <xf numFmtId="0" fontId="2" fillId="0" borderId="0"/>
    <xf numFmtId="0" fontId="287" fillId="0" borderId="62"/>
    <xf numFmtId="0" fontId="13" fillId="0" borderId="0"/>
    <xf numFmtId="0" fontId="13" fillId="0" borderId="0"/>
    <xf numFmtId="0" fontId="2" fillId="0" borderId="0"/>
    <xf numFmtId="0" fontId="2" fillId="0" borderId="0"/>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3" fillId="0" borderId="0"/>
    <xf numFmtId="0" fontId="13" fillId="0" borderId="0"/>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65" fillId="0" borderId="62"/>
    <xf numFmtId="0" fontId="13" fillId="0" borderId="0"/>
    <xf numFmtId="0" fontId="13" fillId="0" borderId="0"/>
    <xf numFmtId="0" fontId="165" fillId="0" borderId="62"/>
    <xf numFmtId="0" fontId="165" fillId="0" borderId="62"/>
    <xf numFmtId="0" fontId="165" fillId="0" borderId="62"/>
    <xf numFmtId="0" fontId="165" fillId="0" borderId="62"/>
    <xf numFmtId="0" fontId="165" fillId="0" borderId="62"/>
    <xf numFmtId="0" fontId="165" fillId="0" borderId="62"/>
    <xf numFmtId="0" fontId="2" fillId="0" borderId="0"/>
    <xf numFmtId="0" fontId="287" fillId="0" borderId="62"/>
    <xf numFmtId="0" fontId="13" fillId="0" borderId="0"/>
    <xf numFmtId="0" fontId="13" fillId="0" borderId="0"/>
    <xf numFmtId="0" fontId="2" fillId="0" borderId="0"/>
    <xf numFmtId="0" fontId="2" fillId="0" borderId="0"/>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13" fillId="0" borderId="0"/>
    <xf numFmtId="0" fontId="13" fillId="0" borderId="0"/>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287" fillId="0" borderId="62"/>
    <xf numFmtId="0" fontId="13" fillId="0" borderId="0"/>
    <xf numFmtId="0" fontId="13" fillId="0" borderId="0"/>
    <xf numFmtId="0" fontId="287" fillId="0" borderId="62"/>
    <xf numFmtId="0" fontId="287" fillId="0" borderId="62"/>
    <xf numFmtId="0" fontId="287" fillId="0" borderId="62"/>
    <xf numFmtId="0" fontId="287" fillId="0" borderId="62"/>
    <xf numFmtId="0" fontId="287" fillId="0" borderId="62"/>
    <xf numFmtId="0" fontId="287" fillId="0" borderId="62"/>
    <xf numFmtId="0" fontId="2" fillId="0" borderId="0"/>
    <xf numFmtId="0" fontId="287" fillId="0" borderId="63"/>
    <xf numFmtId="0" fontId="13" fillId="0" borderId="0"/>
    <xf numFmtId="0" fontId="13" fillId="0" borderId="0"/>
    <xf numFmtId="0" fontId="2" fillId="0" borderId="0"/>
    <xf numFmtId="0" fontId="2" fillId="0" borderId="0"/>
    <xf numFmtId="0" fontId="13" fillId="0" borderId="0"/>
    <xf numFmtId="0" fontId="13" fillId="0" borderId="0"/>
    <xf numFmtId="0" fontId="37"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37" fillId="0" borderId="0" applyNumberFormat="0" applyFill="0" applyBorder="0" applyAlignment="0" applyProtection="0"/>
    <xf numFmtId="0" fontId="2" fillId="0" borderId="0"/>
    <xf numFmtId="0" fontId="2"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3" fillId="0" borderId="0"/>
    <xf numFmtId="0" fontId="13" fillId="0" borderId="0"/>
    <xf numFmtId="0" fontId="37" fillId="0" borderId="0" applyNumberFormat="0" applyFill="0" applyBorder="0" applyAlignment="0" applyProtection="0"/>
    <xf numFmtId="0" fontId="13" fillId="0" borderId="0"/>
    <xf numFmtId="0" fontId="13" fillId="0" borderId="0"/>
    <xf numFmtId="0" fontId="13" fillId="0" borderId="0"/>
    <xf numFmtId="0" fontId="13"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3" fillId="0" borderId="0"/>
    <xf numFmtId="0" fontId="37" fillId="0" borderId="0" applyNumberFormat="0" applyFill="0" applyBorder="0" applyAlignment="0" applyProtection="0"/>
    <xf numFmtId="0" fontId="13" fillId="0" borderId="0"/>
    <xf numFmtId="0" fontId="13" fillId="0" borderId="0"/>
    <xf numFmtId="0" fontId="13" fillId="0" borderId="0"/>
    <xf numFmtId="0" fontId="13"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3" fillId="0" borderId="0"/>
    <xf numFmtId="0" fontId="13"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3" fillId="0" borderId="0"/>
    <xf numFmtId="0" fontId="13"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 fillId="0" borderId="0"/>
    <xf numFmtId="0" fontId="13" fillId="0" borderId="0"/>
    <xf numFmtId="0" fontId="13" fillId="0" borderId="0"/>
    <xf numFmtId="0" fontId="37" fillId="0" borderId="0" applyNumberFormat="0" applyFill="0" applyBorder="0" applyAlignment="0" applyProtection="0"/>
    <xf numFmtId="0" fontId="13" fillId="0" borderId="0"/>
    <xf numFmtId="0" fontId="13" fillId="0" borderId="0"/>
    <xf numFmtId="0" fontId="2" fillId="0" borderId="0"/>
    <xf numFmtId="0" fontId="13" fillId="0" borderId="0"/>
    <xf numFmtId="0" fontId="13" fillId="0" borderId="0"/>
    <xf numFmtId="0" fontId="37" fillId="0" borderId="0" applyNumberFormat="0" applyFill="0" applyBorder="0" applyAlignment="0" applyProtection="0"/>
    <xf numFmtId="0" fontId="13" fillId="0" borderId="0"/>
    <xf numFmtId="0" fontId="13"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13" fillId="0" borderId="0"/>
    <xf numFmtId="0" fontId="13" fillId="0" borderId="0"/>
    <xf numFmtId="0" fontId="2" fillId="0" borderId="0" applyNumberFormat="0" applyFill="0" applyBorder="0" applyAlignment="0" applyProtection="0"/>
    <xf numFmtId="0" fontId="2" fillId="0" borderId="0" applyNumberFormat="0" applyFill="0" applyBorder="0" applyAlignment="0" applyProtection="0"/>
    <xf numFmtId="0" fontId="13" fillId="0" borderId="0"/>
    <xf numFmtId="0" fontId="1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38" fillId="0" borderId="0" applyNumberFormat="0" applyFill="0" applyBorder="0" applyAlignment="0" applyProtection="0"/>
    <xf numFmtId="0" fontId="13" fillId="0" borderId="0"/>
    <xf numFmtId="0" fontId="13" fillId="0" borderId="0"/>
    <xf numFmtId="0" fontId="2" fillId="0" borderId="0"/>
    <xf numFmtId="0" fontId="26" fillId="0" borderId="9" applyNumberFormat="0" applyBorder="0" applyAlignment="0"/>
    <xf numFmtId="0" fontId="13" fillId="0" borderId="0"/>
    <xf numFmtId="0" fontId="13" fillId="0" borderId="0"/>
    <xf numFmtId="0" fontId="2" fillId="0" borderId="0"/>
    <xf numFmtId="0" fontId="288" fillId="0" borderId="7" applyNumberFormat="0" applyBorder="0" applyAlignment="0">
      <alignment horizontal="center"/>
    </xf>
    <xf numFmtId="0" fontId="13" fillId="0" borderId="0"/>
    <xf numFmtId="0" fontId="13" fillId="0" borderId="0"/>
    <xf numFmtId="0" fontId="13" fillId="0" borderId="0"/>
    <xf numFmtId="0" fontId="13" fillId="0" borderId="0"/>
    <xf numFmtId="0" fontId="2" fillId="0" borderId="0"/>
    <xf numFmtId="3" fontId="289" fillId="0" borderId="28" applyNumberFormat="0" applyBorder="0" applyAlignment="0"/>
    <xf numFmtId="0" fontId="13" fillId="0" borderId="0"/>
    <xf numFmtId="0" fontId="13" fillId="0" borderId="0"/>
    <xf numFmtId="0" fontId="2" fillId="0" borderId="0"/>
    <xf numFmtId="0" fontId="290" fillId="0" borderId="0" applyFont="0">
      <alignment horizontal="centerContinuous"/>
    </xf>
    <xf numFmtId="0" fontId="13" fillId="0" borderId="0"/>
    <xf numFmtId="0" fontId="13" fillId="0" borderId="0"/>
    <xf numFmtId="0" fontId="2" fillId="0" borderId="0"/>
    <xf numFmtId="49" fontId="291" fillId="0" borderId="0">
      <alignment horizontal="justify" vertical="center" wrapText="1"/>
    </xf>
    <xf numFmtId="0" fontId="13" fillId="0" borderId="0"/>
    <xf numFmtId="0" fontId="13" fillId="0" borderId="0"/>
    <xf numFmtId="0" fontId="2" fillId="0" borderId="0"/>
    <xf numFmtId="0" fontId="292" fillId="0" borderId="9">
      <alignment horizontal="center" vertical="center" wrapText="1"/>
    </xf>
    <xf numFmtId="0" fontId="13" fillId="0" borderId="0"/>
    <xf numFmtId="0" fontId="13" fillId="0" borderId="0"/>
    <xf numFmtId="0" fontId="2" fillId="0" borderId="0"/>
    <xf numFmtId="0" fontId="2" fillId="0" borderId="0"/>
    <xf numFmtId="40" fontId="171" fillId="0" borderId="0"/>
    <xf numFmtId="0" fontId="13" fillId="0" borderId="0"/>
    <xf numFmtId="0" fontId="13" fillId="0" borderId="0"/>
    <xf numFmtId="0" fontId="2" fillId="0" borderId="0"/>
    <xf numFmtId="0" fontId="293" fillId="0" borderId="9"/>
    <xf numFmtId="0" fontId="13" fillId="0" borderId="0"/>
    <xf numFmtId="0" fontId="13" fillId="0" borderId="0"/>
    <xf numFmtId="0" fontId="2" fillId="0" borderId="0"/>
    <xf numFmtId="3" fontId="294" fillId="0" borderId="0" applyNumberFormat="0" applyFill="0" applyBorder="0" applyAlignment="0" applyProtection="0">
      <alignment horizontal="center" wrapText="1"/>
    </xf>
    <xf numFmtId="0" fontId="13" fillId="0" borderId="0"/>
    <xf numFmtId="0" fontId="13" fillId="0" borderId="0"/>
    <xf numFmtId="0" fontId="2" fillId="0" borderId="0"/>
    <xf numFmtId="0" fontId="295" fillId="0" borderId="64" applyBorder="0" applyAlignment="0">
      <alignment horizontal="center" vertical="center"/>
    </xf>
    <xf numFmtId="0" fontId="13" fillId="0" borderId="0"/>
    <xf numFmtId="0" fontId="13" fillId="0" borderId="0"/>
    <xf numFmtId="0" fontId="2" fillId="0" borderId="0"/>
    <xf numFmtId="0" fontId="296" fillId="0" borderId="0" applyNumberFormat="0" applyFill="0" applyBorder="0" applyAlignment="0" applyProtection="0">
      <alignment horizontal="centerContinuous"/>
    </xf>
    <xf numFmtId="0" fontId="13" fillId="0" borderId="0"/>
    <xf numFmtId="0" fontId="13" fillId="0" borderId="0"/>
    <xf numFmtId="0" fontId="2" fillId="0" borderId="0"/>
    <xf numFmtId="0" fontId="173" fillId="0" borderId="65" applyNumberFormat="0" applyFill="0" applyBorder="0" applyAlignment="0" applyProtection="0">
      <alignment horizontal="center" vertical="center" wrapText="1"/>
    </xf>
    <xf numFmtId="0" fontId="13" fillId="0" borderId="0"/>
    <xf numFmtId="0" fontId="13" fillId="0" borderId="0"/>
    <xf numFmtId="0" fontId="297" fillId="0" borderId="0" applyNumberFormat="0" applyFill="0" applyBorder="0" applyAlignment="0" applyProtection="0"/>
    <xf numFmtId="0" fontId="13" fillId="0" borderId="0"/>
    <xf numFmtId="0" fontId="297" fillId="0" borderId="0" applyNumberFormat="0" applyFill="0" applyBorder="0" applyAlignment="0" applyProtection="0"/>
    <xf numFmtId="0" fontId="13" fillId="0" borderId="0"/>
    <xf numFmtId="0" fontId="297" fillId="0" borderId="0" applyNumberFormat="0" applyFill="0" applyBorder="0" applyAlignment="0" applyProtection="0"/>
    <xf numFmtId="0" fontId="298" fillId="0" borderId="0" applyNumberFormat="0" applyFill="0" applyBorder="0" applyAlignment="0" applyProtection="0"/>
    <xf numFmtId="0" fontId="2" fillId="0" borderId="0"/>
    <xf numFmtId="4" fontId="299" fillId="0" borderId="0">
      <alignment horizontal="left" indent="1"/>
    </xf>
    <xf numFmtId="0" fontId="13" fillId="0" borderId="0"/>
    <xf numFmtId="0" fontId="13" fillId="0" borderId="0"/>
    <xf numFmtId="3" fontId="300" fillId="0" borderId="8" applyNumberFormat="0" applyAlignment="0">
      <alignment horizontal="center" vertical="center"/>
    </xf>
    <xf numFmtId="3" fontId="301" fillId="0" borderId="9" applyNumberFormat="0" applyAlignment="0">
      <alignment horizontal="left" wrapText="1"/>
    </xf>
    <xf numFmtId="0" fontId="2" fillId="0" borderId="0"/>
    <xf numFmtId="0" fontId="302" fillId="0" borderId="66" applyNumberFormat="0" applyBorder="0" applyAlignment="0">
      <alignment vertical="center"/>
    </xf>
    <xf numFmtId="0" fontId="13" fillId="0" borderId="0"/>
    <xf numFmtId="0" fontId="13" fillId="0" borderId="0"/>
    <xf numFmtId="0" fontId="303" fillId="0" borderId="67" applyNumberFormat="0" applyFill="0" applyAlignment="0" applyProtection="0"/>
    <xf numFmtId="0" fontId="13" fillId="0" borderId="0"/>
    <xf numFmtId="0" fontId="13" fillId="0" borderId="0"/>
    <xf numFmtId="0" fontId="303" fillId="0" borderId="67" applyNumberFormat="0" applyFill="0" applyAlignment="0" applyProtection="0"/>
    <xf numFmtId="0" fontId="2" fillId="0" borderId="23" applyNumberFormat="0" applyFont="0" applyFill="0" applyAlignment="0" applyProtection="0"/>
    <xf numFmtId="0" fontId="2" fillId="0" borderId="23" applyNumberFormat="0" applyFont="0" applyFill="0" applyAlignment="0" applyProtection="0"/>
    <xf numFmtId="0" fontId="13" fillId="0" borderId="0"/>
    <xf numFmtId="0" fontId="13" fillId="0" borderId="0"/>
    <xf numFmtId="0" fontId="2" fillId="0" borderId="23" applyNumberFormat="0" applyFont="0" applyFill="0" applyAlignment="0" applyProtection="0"/>
    <xf numFmtId="0" fontId="2" fillId="0" borderId="0"/>
    <xf numFmtId="0" fontId="222" fillId="0" borderId="68" applyNumberFormat="0" applyAlignment="0">
      <alignment horizontal="center"/>
    </xf>
    <xf numFmtId="0" fontId="13" fillId="0" borderId="0"/>
    <xf numFmtId="0" fontId="13" fillId="0" borderId="0"/>
    <xf numFmtId="0" fontId="2" fillId="0" borderId="0"/>
    <xf numFmtId="0" fontId="13" fillId="0" borderId="0"/>
    <xf numFmtId="0" fontId="13" fillId="0" borderId="0"/>
    <xf numFmtId="0" fontId="2" fillId="0" borderId="0"/>
    <xf numFmtId="0" fontId="2" fillId="0" borderId="0"/>
    <xf numFmtId="0" fontId="13" fillId="0" borderId="0"/>
    <xf numFmtId="0" fontId="13" fillId="0" borderId="0"/>
    <xf numFmtId="0" fontId="2" fillId="0" borderId="0"/>
    <xf numFmtId="0" fontId="293" fillId="0" borderId="69">
      <alignment horizontal="center"/>
    </xf>
    <xf numFmtId="0" fontId="13" fillId="0" borderId="0"/>
    <xf numFmtId="0" fontId="13" fillId="0" borderId="0"/>
    <xf numFmtId="0" fontId="2" fillId="0" borderId="0"/>
    <xf numFmtId="0" fontId="2" fillId="0" borderId="0"/>
    <xf numFmtId="0" fontId="2" fillId="0" borderId="0"/>
    <xf numFmtId="0" fontId="13" fillId="0" borderId="0"/>
    <xf numFmtId="0" fontId="13" fillId="0" borderId="0"/>
    <xf numFmtId="359" fontId="2" fillId="0" borderId="4" applyFont="0" applyFill="0" applyBorder="0" applyProtection="0">
      <alignment horizontal="center"/>
      <protection locked="0"/>
    </xf>
    <xf numFmtId="359" fontId="2" fillId="0" borderId="4" applyFont="0" applyFill="0" applyBorder="0" applyProtection="0">
      <alignment horizontal="center"/>
      <protection locked="0"/>
    </xf>
    <xf numFmtId="0" fontId="13" fillId="0" borderId="0"/>
    <xf numFmtId="0" fontId="13" fillId="0" borderId="0"/>
    <xf numFmtId="0" fontId="2" fillId="0" borderId="0"/>
    <xf numFmtId="0" fontId="13" fillId="0" borderId="0"/>
    <xf numFmtId="0" fontId="13" fillId="0" borderId="0"/>
    <xf numFmtId="360" fontId="113" fillId="0" borderId="70" applyFont="0" applyFill="0" applyBorder="0" applyProtection="0">
      <alignment horizontal="center"/>
    </xf>
    <xf numFmtId="0" fontId="13" fillId="0" borderId="0"/>
    <xf numFmtId="0" fontId="13" fillId="0" borderId="0"/>
    <xf numFmtId="0" fontId="2" fillId="0" borderId="0"/>
    <xf numFmtId="0" fontId="13" fillId="0" borderId="0"/>
    <xf numFmtId="0" fontId="13" fillId="0" borderId="0"/>
    <xf numFmtId="38" fontId="2" fillId="0" borderId="2" applyFont="0" applyFill="0" applyBorder="0" applyAlignment="0" applyProtection="0">
      <protection locked="0"/>
    </xf>
    <xf numFmtId="38" fontId="2" fillId="0" borderId="2" applyFont="0" applyFill="0" applyBorder="0" applyAlignment="0" applyProtection="0">
      <protection locked="0"/>
    </xf>
    <xf numFmtId="0" fontId="13" fillId="0" borderId="0"/>
    <xf numFmtId="0" fontId="13" fillId="0" borderId="0"/>
    <xf numFmtId="0" fontId="2" fillId="0" borderId="0"/>
    <xf numFmtId="0" fontId="13" fillId="0" borderId="0"/>
    <xf numFmtId="0" fontId="13" fillId="0" borderId="0"/>
    <xf numFmtId="15" fontId="2" fillId="0" borderId="2" applyFont="0" applyFill="0" applyBorder="0" applyProtection="0">
      <alignment horizontal="center"/>
      <protection locked="0"/>
    </xf>
    <xf numFmtId="15" fontId="2" fillId="0" borderId="2" applyFont="0" applyFill="0" applyBorder="0" applyProtection="0">
      <alignment horizontal="center"/>
      <protection locked="0"/>
    </xf>
    <xf numFmtId="0" fontId="13" fillId="0" borderId="0"/>
    <xf numFmtId="0" fontId="13" fillId="0" borderId="0"/>
    <xf numFmtId="0" fontId="2" fillId="0" borderId="0"/>
    <xf numFmtId="0" fontId="13" fillId="0" borderId="0"/>
    <xf numFmtId="0" fontId="13" fillId="0" borderId="0"/>
    <xf numFmtId="10" fontId="2" fillId="0" borderId="2" applyFont="0" applyFill="0" applyBorder="0" applyProtection="0">
      <alignment horizontal="center"/>
      <protection locked="0"/>
    </xf>
    <xf numFmtId="10" fontId="2" fillId="0" borderId="2" applyFont="0" applyFill="0" applyBorder="0" applyProtection="0">
      <alignment horizontal="center"/>
      <protection locked="0"/>
    </xf>
    <xf numFmtId="0" fontId="13" fillId="0" borderId="0"/>
    <xf numFmtId="0" fontId="13" fillId="0" borderId="0"/>
    <xf numFmtId="0" fontId="2" fillId="0" borderId="0"/>
    <xf numFmtId="0" fontId="13" fillId="0" borderId="0"/>
    <xf numFmtId="0" fontId="13" fillId="0" borderId="0"/>
    <xf numFmtId="361" fontId="2" fillId="0" borderId="2" applyFont="0" applyFill="0" applyBorder="0" applyProtection="0">
      <alignment horizontal="center"/>
    </xf>
    <xf numFmtId="361" fontId="2" fillId="0" borderId="2" applyFont="0" applyFill="0" applyBorder="0" applyProtection="0">
      <alignment horizontal="center"/>
    </xf>
    <xf numFmtId="0" fontId="13" fillId="0" borderId="0"/>
    <xf numFmtId="0" fontId="13" fillId="0" borderId="0"/>
    <xf numFmtId="0" fontId="2" fillId="0" borderId="0"/>
    <xf numFmtId="362" fontId="222" fillId="0" borderId="0" applyFont="0" applyFill="0" applyBorder="0" applyAlignment="0" applyProtection="0"/>
    <xf numFmtId="363" fontId="26" fillId="0" borderId="0" applyFont="0" applyFill="0" applyBorder="0" applyAlignment="0" applyProtection="0"/>
    <xf numFmtId="0" fontId="2" fillId="0" borderId="0"/>
    <xf numFmtId="0" fontId="32" fillId="0" borderId="50">
      <alignment horizontal="center"/>
    </xf>
    <xf numFmtId="0" fontId="13" fillId="0" borderId="0"/>
    <xf numFmtId="0" fontId="13" fillId="0" borderId="0"/>
    <xf numFmtId="0" fontId="2" fillId="0" borderId="0"/>
    <xf numFmtId="0" fontId="13" fillId="0" borderId="0"/>
    <xf numFmtId="0" fontId="13" fillId="0" borderId="0"/>
    <xf numFmtId="355" fontId="37" fillId="0" borderId="0"/>
    <xf numFmtId="0" fontId="13" fillId="0" borderId="0"/>
    <xf numFmtId="0" fontId="13" fillId="0" borderId="0"/>
    <xf numFmtId="355" fontId="37" fillId="0" borderId="0"/>
    <xf numFmtId="0" fontId="2" fillId="0" borderId="0"/>
    <xf numFmtId="0" fontId="13" fillId="0" borderId="0"/>
    <xf numFmtId="0" fontId="13" fillId="0" borderId="0"/>
    <xf numFmtId="364" fontId="37" fillId="0" borderId="2"/>
    <xf numFmtId="0" fontId="13" fillId="0" borderId="0"/>
    <xf numFmtId="0" fontId="13" fillId="0" borderId="0"/>
    <xf numFmtId="364" fontId="37" fillId="0" borderId="2"/>
    <xf numFmtId="0" fontId="2" fillId="0" borderId="0"/>
    <xf numFmtId="0" fontId="304" fillId="0" borderId="0"/>
    <xf numFmtId="0" fontId="13" fillId="0" borderId="0"/>
    <xf numFmtId="0" fontId="304" fillId="0" borderId="0"/>
    <xf numFmtId="0" fontId="13" fillId="0" borderId="0"/>
    <xf numFmtId="0" fontId="2" fillId="0" borderId="0"/>
    <xf numFmtId="3" fontId="37" fillId="0" borderId="0" applyNumberFormat="0" applyBorder="0" applyAlignment="0" applyProtection="0">
      <alignment horizontal="centerContinuous"/>
      <protection locked="0"/>
    </xf>
    <xf numFmtId="0" fontId="13" fillId="0" borderId="0"/>
    <xf numFmtId="0" fontId="13" fillId="0" borderId="0"/>
    <xf numFmtId="0" fontId="2" fillId="0" borderId="0"/>
    <xf numFmtId="3" fontId="46" fillId="0" borderId="0">
      <protection locked="0"/>
    </xf>
    <xf numFmtId="0" fontId="13" fillId="0" borderId="0"/>
    <xf numFmtId="0" fontId="13" fillId="0" borderId="0"/>
    <xf numFmtId="0" fontId="2" fillId="0" borderId="0"/>
    <xf numFmtId="0" fontId="304" fillId="0" borderId="0"/>
    <xf numFmtId="0" fontId="13" fillId="0" borderId="0"/>
    <xf numFmtId="0" fontId="304" fillId="0" borderId="0"/>
    <xf numFmtId="0" fontId="13" fillId="0" borderId="0"/>
    <xf numFmtId="0" fontId="2" fillId="0" borderId="0"/>
    <xf numFmtId="0" fontId="2" fillId="0" borderId="0"/>
    <xf numFmtId="5" fontId="305" fillId="79" borderId="6">
      <alignment vertical="top"/>
    </xf>
    <xf numFmtId="0" fontId="13" fillId="0" borderId="0"/>
    <xf numFmtId="0" fontId="13" fillId="0" borderId="0"/>
    <xf numFmtId="0" fontId="2" fillId="0" borderId="0"/>
    <xf numFmtId="0" fontId="291" fillId="80" borderId="2">
      <alignment horizontal="left" vertical="center"/>
    </xf>
    <xf numFmtId="0" fontId="13" fillId="0" borderId="0"/>
    <xf numFmtId="0" fontId="13" fillId="0" borderId="0"/>
    <xf numFmtId="0" fontId="2" fillId="0" borderId="0"/>
    <xf numFmtId="6" fontId="306" fillId="46" borderId="6"/>
    <xf numFmtId="0" fontId="13" fillId="0" borderId="0"/>
    <xf numFmtId="0" fontId="13" fillId="0" borderId="0"/>
    <xf numFmtId="0" fontId="2" fillId="0" borderId="0"/>
    <xf numFmtId="5" fontId="194" fillId="0" borderId="6">
      <alignment horizontal="left" vertical="top"/>
    </xf>
    <xf numFmtId="0" fontId="13" fillId="0" borderId="0"/>
    <xf numFmtId="0" fontId="13" fillId="0" borderId="0"/>
    <xf numFmtId="0" fontId="2" fillId="0" borderId="0"/>
    <xf numFmtId="0" fontId="307" fillId="81" borderId="0">
      <alignment horizontal="left" vertical="center"/>
    </xf>
    <xf numFmtId="0" fontId="13" fillId="0" borderId="0"/>
    <xf numFmtId="0" fontId="13" fillId="0" borderId="0"/>
    <xf numFmtId="0" fontId="2" fillId="0" borderId="0"/>
    <xf numFmtId="5" fontId="25" fillId="0" borderId="8">
      <alignment horizontal="left" vertical="top"/>
    </xf>
    <xf numFmtId="0" fontId="13" fillId="0" borderId="0"/>
    <xf numFmtId="0" fontId="13" fillId="0" borderId="0"/>
    <xf numFmtId="0" fontId="2" fillId="0" borderId="0"/>
    <xf numFmtId="0" fontId="308" fillId="0" borderId="8">
      <alignment horizontal="left" vertical="center"/>
    </xf>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309" fillId="0" borderId="0" applyNumberFormat="0" applyFill="0" applyBorder="0" applyAlignment="0" applyProtection="0"/>
    <xf numFmtId="0" fontId="13" fillId="0" borderId="0"/>
    <xf numFmtId="0" fontId="309" fillId="0" borderId="0" applyNumberFormat="0" applyFill="0" applyBorder="0" applyAlignment="0" applyProtection="0"/>
    <xf numFmtId="0" fontId="13" fillId="0" borderId="0"/>
    <xf numFmtId="0" fontId="309" fillId="0" borderId="0" applyNumberFormat="0" applyFill="0" applyBorder="0" applyAlignment="0" applyProtection="0"/>
    <xf numFmtId="0" fontId="310" fillId="0" borderId="0" applyNumberFormat="0" applyFill="0" applyBorder="0" applyAlignment="0" applyProtection="0"/>
    <xf numFmtId="0" fontId="2" fillId="0" borderId="0"/>
    <xf numFmtId="0" fontId="311" fillId="0" borderId="0" applyNumberFormat="0" applyFont="0" applyFill="0" applyBorder="0" applyProtection="0">
      <alignment horizontal="center" vertical="center" wrapText="1"/>
    </xf>
    <xf numFmtId="0" fontId="13" fillId="0" borderId="0"/>
    <xf numFmtId="0" fontId="13" fillId="0" borderId="0"/>
    <xf numFmtId="0" fontId="2" fillId="0" borderId="0"/>
    <xf numFmtId="0" fontId="2" fillId="0" borderId="0"/>
    <xf numFmtId="0" fontId="2" fillId="0" borderId="0"/>
    <xf numFmtId="0" fontId="312" fillId="0" borderId="71" applyNumberFormat="0" applyFont="0" applyAlignment="0">
      <alignment horizontal="center"/>
    </xf>
    <xf numFmtId="0" fontId="13" fillId="0" borderId="0"/>
    <xf numFmtId="0" fontId="13" fillId="0" borderId="0"/>
    <xf numFmtId="0" fontId="2" fillId="0" borderId="0"/>
    <xf numFmtId="0" fontId="313" fillId="0" borderId="0" applyNumberFormat="0" applyFill="0" applyBorder="0" applyAlignment="0" applyProtection="0"/>
    <xf numFmtId="0" fontId="13" fillId="0" borderId="0"/>
    <xf numFmtId="0" fontId="13" fillId="0" borderId="0"/>
    <xf numFmtId="0" fontId="313" fillId="0" borderId="0" applyNumberFormat="0" applyFill="0" applyBorder="0" applyAlignment="0" applyProtection="0"/>
    <xf numFmtId="0" fontId="2" fillId="0" borderId="0"/>
    <xf numFmtId="0" fontId="71" fillId="0" borderId="72" applyFont="0" applyBorder="0" applyAlignment="0">
      <alignment horizontal="center"/>
    </xf>
    <xf numFmtId="0" fontId="13" fillId="0" borderId="0"/>
    <xf numFmtId="0" fontId="13" fillId="0" borderId="0"/>
    <xf numFmtId="0" fontId="2" fillId="0" borderId="0"/>
    <xf numFmtId="0" fontId="2" fillId="0" borderId="0"/>
    <xf numFmtId="0" fontId="2" fillId="0" borderId="0"/>
    <xf numFmtId="0" fontId="314" fillId="0" borderId="0">
      <alignment vertical="center"/>
    </xf>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315" fillId="0" borderId="73"/>
    <xf numFmtId="0" fontId="13" fillId="0" borderId="0"/>
    <xf numFmtId="0" fontId="13" fillId="0" borderId="0"/>
    <xf numFmtId="0" fontId="2" fillId="0" borderId="0"/>
    <xf numFmtId="0" fontId="36" fillId="0" borderId="0"/>
    <xf numFmtId="0" fontId="13" fillId="0" borderId="0"/>
    <xf numFmtId="0" fontId="13" fillId="0" borderId="0"/>
    <xf numFmtId="0" fontId="2" fillId="0" borderId="0"/>
    <xf numFmtId="0" fontId="36" fillId="0" borderId="0"/>
    <xf numFmtId="0" fontId="13" fillId="0" borderId="0"/>
    <xf numFmtId="0" fontId="13" fillId="0" borderId="0"/>
    <xf numFmtId="0" fontId="2" fillId="0" borderId="0"/>
    <xf numFmtId="0" fontId="36" fillId="0" borderId="0"/>
    <xf numFmtId="0" fontId="13" fillId="0" borderId="0"/>
    <xf numFmtId="0" fontId="13" fillId="0" borderId="0"/>
    <xf numFmtId="0" fontId="2" fillId="0" borderId="0"/>
    <xf numFmtId="0" fontId="36" fillId="0" borderId="0"/>
    <xf numFmtId="0" fontId="13" fillId="0" borderId="0"/>
    <xf numFmtId="0" fontId="13" fillId="0" borderId="0"/>
    <xf numFmtId="0" fontId="2" fillId="0" borderId="0"/>
    <xf numFmtId="0" fontId="36" fillId="0" borderId="0"/>
    <xf numFmtId="0" fontId="13" fillId="0" borderId="0"/>
    <xf numFmtId="0" fontId="13" fillId="0" borderId="0"/>
    <xf numFmtId="0" fontId="2" fillId="0" borderId="0"/>
    <xf numFmtId="0" fontId="36" fillId="0" borderId="0"/>
    <xf numFmtId="0" fontId="13" fillId="0" borderId="0"/>
    <xf numFmtId="0" fontId="13" fillId="0" borderId="0"/>
    <xf numFmtId="0" fontId="2" fillId="0" borderId="0"/>
    <xf numFmtId="0" fontId="36" fillId="0" borderId="0"/>
    <xf numFmtId="0" fontId="13" fillId="0" borderId="0"/>
    <xf numFmtId="0" fontId="13" fillId="0" borderId="0"/>
    <xf numFmtId="0" fontId="2" fillId="0" borderId="0"/>
    <xf numFmtId="0" fontId="36"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316" fillId="0" borderId="0" applyNumberFormat="0" applyFill="0" applyBorder="0" applyAlignment="0" applyProtection="0">
      <alignment vertical="top"/>
      <protection locked="0"/>
    </xf>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13" fillId="0" borderId="0"/>
    <xf numFmtId="0" fontId="13" fillId="0" borderId="0"/>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13" fillId="0" borderId="0"/>
    <xf numFmtId="0" fontId="13" fillId="0" borderId="0"/>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2" fillId="0" borderId="0"/>
    <xf numFmtId="0" fontId="318" fillId="0" borderId="0" applyNumberFormat="0" applyFill="0" applyBorder="0" applyAlignment="0" applyProtection="0">
      <alignment vertical="top"/>
      <protection locked="0"/>
    </xf>
    <xf numFmtId="0" fontId="13" fillId="0" borderId="0"/>
    <xf numFmtId="0" fontId="13" fillId="0" borderId="0"/>
    <xf numFmtId="0" fontId="2" fillId="0" borderId="0"/>
    <xf numFmtId="0" fontId="318" fillId="0" borderId="0" applyNumberFormat="0" applyFill="0" applyBorder="0" applyAlignment="0" applyProtection="0">
      <alignment vertical="top"/>
      <protection locked="0"/>
    </xf>
    <xf numFmtId="0" fontId="13" fillId="0" borderId="0"/>
    <xf numFmtId="0" fontId="13" fillId="0" borderId="0"/>
    <xf numFmtId="0" fontId="2" fillId="0" borderId="0"/>
    <xf numFmtId="0" fontId="318" fillId="0" borderId="0" applyNumberFormat="0" applyFill="0" applyBorder="0" applyAlignment="0" applyProtection="0">
      <alignment vertical="top"/>
      <protection locked="0"/>
    </xf>
    <xf numFmtId="0" fontId="13" fillId="0" borderId="0"/>
    <xf numFmtId="0" fontId="13" fillId="0" borderId="0"/>
    <xf numFmtId="0" fontId="2" fillId="0" borderId="0"/>
    <xf numFmtId="0" fontId="318" fillId="0" borderId="0" applyNumberFormat="0" applyFill="0" applyBorder="0" applyAlignment="0" applyProtection="0">
      <alignment vertical="top"/>
      <protection locked="0"/>
    </xf>
    <xf numFmtId="0" fontId="13" fillId="0" borderId="0"/>
    <xf numFmtId="0" fontId="13" fillId="0" borderId="0"/>
    <xf numFmtId="0" fontId="2" fillId="0" borderId="0"/>
    <xf numFmtId="0" fontId="318" fillId="0" borderId="0" applyNumberFormat="0" applyFill="0" applyBorder="0" applyAlignment="0" applyProtection="0">
      <alignment vertical="top"/>
      <protection locked="0"/>
    </xf>
    <xf numFmtId="0" fontId="13" fillId="0" borderId="0"/>
    <xf numFmtId="0" fontId="13" fillId="0" borderId="0"/>
    <xf numFmtId="0" fontId="2" fillId="0" borderId="0"/>
    <xf numFmtId="0" fontId="318" fillId="0" borderId="0" applyNumberFormat="0" applyFill="0" applyBorder="0" applyAlignment="0" applyProtection="0">
      <alignment vertical="top"/>
      <protection locked="0"/>
    </xf>
    <xf numFmtId="0" fontId="13" fillId="0" borderId="0"/>
    <xf numFmtId="0" fontId="13" fillId="0" borderId="0"/>
    <xf numFmtId="0" fontId="2" fillId="0" borderId="0"/>
    <xf numFmtId="0" fontId="318" fillId="0" borderId="0" applyNumberFormat="0" applyFill="0" applyBorder="0" applyAlignment="0" applyProtection="0">
      <alignment vertical="top"/>
      <protection locked="0"/>
    </xf>
    <xf numFmtId="0" fontId="13" fillId="0" borderId="0"/>
    <xf numFmtId="0" fontId="13" fillId="0" borderId="0"/>
    <xf numFmtId="0" fontId="2" fillId="0" borderId="0"/>
    <xf numFmtId="0" fontId="2" fillId="0" borderId="0"/>
    <xf numFmtId="0" fontId="2" fillId="0" borderId="0"/>
    <xf numFmtId="0" fontId="319" fillId="0" borderId="0" applyNumberFormat="0" applyFill="0" applyBorder="0" applyAlignment="0" applyProtection="0">
      <alignment vertical="top"/>
      <protection locked="0"/>
    </xf>
    <xf numFmtId="0" fontId="13" fillId="0" borderId="0"/>
    <xf numFmtId="0" fontId="13" fillId="0" borderId="0"/>
    <xf numFmtId="0" fontId="2" fillId="0" borderId="0"/>
    <xf numFmtId="0" fontId="319" fillId="0" borderId="0" applyNumberFormat="0" applyFill="0" applyBorder="0" applyAlignment="0" applyProtection="0">
      <alignment vertical="top"/>
      <protection locked="0"/>
    </xf>
    <xf numFmtId="0" fontId="13" fillId="0" borderId="0"/>
    <xf numFmtId="0" fontId="13" fillId="0" borderId="0"/>
    <xf numFmtId="0" fontId="2" fillId="0" borderId="0"/>
    <xf numFmtId="0" fontId="319" fillId="0" borderId="0" applyNumberFormat="0" applyFill="0" applyBorder="0" applyAlignment="0" applyProtection="0">
      <alignment vertical="top"/>
      <protection locked="0"/>
    </xf>
    <xf numFmtId="0" fontId="13" fillId="0" borderId="0"/>
    <xf numFmtId="0" fontId="13" fillId="0" borderId="0"/>
    <xf numFmtId="0" fontId="2" fillId="0" borderId="0"/>
    <xf numFmtId="0" fontId="319" fillId="0" borderId="0" applyNumberFormat="0" applyFill="0" applyBorder="0" applyAlignment="0" applyProtection="0">
      <alignment vertical="top"/>
      <protection locked="0"/>
    </xf>
    <xf numFmtId="0" fontId="13" fillId="0" borderId="0"/>
    <xf numFmtId="0" fontId="13" fillId="0" borderId="0"/>
    <xf numFmtId="0" fontId="2" fillId="0" borderId="0"/>
    <xf numFmtId="0" fontId="319" fillId="0" borderId="0" applyNumberFormat="0" applyFill="0" applyBorder="0" applyAlignment="0" applyProtection="0">
      <alignment vertical="top"/>
      <protection locked="0"/>
    </xf>
    <xf numFmtId="0" fontId="13" fillId="0" borderId="0"/>
    <xf numFmtId="0" fontId="13" fillId="0" borderId="0"/>
    <xf numFmtId="0" fontId="2" fillId="0" borderId="0"/>
    <xf numFmtId="0" fontId="319" fillId="0" borderId="0" applyNumberFormat="0" applyFill="0" applyBorder="0" applyAlignment="0" applyProtection="0">
      <alignment vertical="top"/>
      <protection locked="0"/>
    </xf>
    <xf numFmtId="0" fontId="13" fillId="0" borderId="0"/>
    <xf numFmtId="0" fontId="13" fillId="0" borderId="0"/>
    <xf numFmtId="43" fontId="1" fillId="0" borderId="0" applyFont="0" applyFill="0" applyBorder="0" applyAlignment="0" applyProtection="0"/>
    <xf numFmtId="0" fontId="23" fillId="0" borderId="0"/>
    <xf numFmtId="0" fontId="9" fillId="0" borderId="0"/>
    <xf numFmtId="0" fontId="2" fillId="0" borderId="0"/>
    <xf numFmtId="0" fontId="340" fillId="0" borderId="0"/>
    <xf numFmtId="43" fontId="9" fillId="0" borderId="0" applyFont="0" applyFill="0" applyBorder="0" applyAlignment="0" applyProtection="0"/>
    <xf numFmtId="0" fontId="23" fillId="0" borderId="0"/>
    <xf numFmtId="0" fontId="71" fillId="0" borderId="0"/>
    <xf numFmtId="0" fontId="23" fillId="0" borderId="0"/>
    <xf numFmtId="43" fontId="1" fillId="0" borderId="0" applyFont="0" applyFill="0" applyBorder="0" applyAlignment="0" applyProtection="0"/>
    <xf numFmtId="0" fontId="430" fillId="0" borderId="0" applyAlignment="0"/>
    <xf numFmtId="43" fontId="430" fillId="0" borderId="0" applyFont="0" applyFill="0" applyBorder="0" applyAlignment="0" applyProtection="0"/>
  </cellStyleXfs>
  <cellXfs count="3990">
    <xf numFmtId="0" fontId="0" fillId="0" borderId="0" xfId="0"/>
    <xf numFmtId="0" fontId="6" fillId="0" borderId="0" xfId="1" applyFont="1" applyFill="1" applyAlignment="1">
      <alignment vertical="center"/>
    </xf>
    <xf numFmtId="1" fontId="3" fillId="0" borderId="0" xfId="2" applyNumberFormat="1" applyFont="1" applyFill="1" applyAlignment="1">
      <alignment horizontal="center" vertical="center"/>
    </xf>
    <xf numFmtId="1" fontId="7" fillId="0" borderId="0" xfId="2" applyNumberFormat="1" applyFont="1" applyFill="1" applyAlignment="1">
      <alignment vertical="center" wrapText="1"/>
    </xf>
    <xf numFmtId="1" fontId="5" fillId="0" borderId="0" xfId="2" applyNumberFormat="1" applyFont="1" applyFill="1" applyAlignment="1">
      <alignment horizontal="center" vertical="center" wrapText="1"/>
    </xf>
    <xf numFmtId="1" fontId="8" fillId="0" borderId="1" xfId="2" applyNumberFormat="1" applyFont="1" applyFill="1" applyBorder="1" applyAlignment="1">
      <alignment vertical="center"/>
    </xf>
    <xf numFmtId="1" fontId="8" fillId="0" borderId="0" xfId="2" applyNumberFormat="1" applyFont="1" applyFill="1" applyBorder="1" applyAlignment="1">
      <alignment horizontal="center" vertical="center"/>
    </xf>
    <xf numFmtId="1" fontId="9" fillId="0" borderId="0" xfId="2" applyNumberFormat="1" applyFont="1" applyFill="1" applyAlignment="1">
      <alignment vertical="center" wrapText="1"/>
    </xf>
    <xf numFmtId="3" fontId="10" fillId="0" borderId="3" xfId="2" applyNumberFormat="1" applyFont="1" applyFill="1" applyBorder="1" applyAlignment="1">
      <alignment horizontal="center" vertical="center" wrapText="1"/>
    </xf>
    <xf numFmtId="1" fontId="3" fillId="0" borderId="0" xfId="2" applyNumberFormat="1" applyFont="1" applyFill="1" applyAlignment="1">
      <alignment vertical="center" wrapText="1"/>
    </xf>
    <xf numFmtId="3" fontId="10" fillId="0" borderId="6" xfId="2" applyNumberFormat="1" applyFont="1" applyFill="1" applyBorder="1" applyAlignment="1">
      <alignment horizontal="center" vertical="center" wrapText="1"/>
    </xf>
    <xf numFmtId="3" fontId="3" fillId="0" borderId="0" xfId="2" applyNumberFormat="1" applyFont="1" applyFill="1" applyBorder="1" applyAlignment="1">
      <alignment horizontal="center" vertical="center" wrapText="1"/>
    </xf>
    <xf numFmtId="3" fontId="10" fillId="0" borderId="8" xfId="2" applyNumberFormat="1" applyFont="1" applyFill="1" applyBorder="1" applyAlignment="1">
      <alignment horizontal="center" vertical="center" wrapText="1"/>
    </xf>
    <xf numFmtId="3" fontId="10" fillId="0" borderId="2" xfId="2" applyNumberFormat="1" applyFont="1" applyFill="1" applyBorder="1" applyAlignment="1">
      <alignment horizontal="center" vertical="center" wrapText="1"/>
    </xf>
    <xf numFmtId="3" fontId="5" fillId="0" borderId="7" xfId="2" applyNumberFormat="1" applyFont="1" applyFill="1" applyBorder="1" applyAlignment="1">
      <alignment horizontal="center" vertical="center" wrapText="1"/>
    </xf>
    <xf numFmtId="3" fontId="5" fillId="0" borderId="13" xfId="2" applyNumberFormat="1" applyFont="1" applyFill="1" applyBorder="1" applyAlignment="1">
      <alignment horizontal="center" vertical="center" wrapText="1"/>
    </xf>
    <xf numFmtId="3" fontId="5" fillId="0" borderId="12" xfId="2" applyNumberFormat="1" applyFont="1" applyFill="1" applyBorder="1" applyAlignment="1">
      <alignment horizontal="center" vertical="center" wrapText="1"/>
    </xf>
    <xf numFmtId="3" fontId="7" fillId="0" borderId="9" xfId="2" applyNumberFormat="1" applyFont="1" applyFill="1" applyBorder="1" applyAlignment="1">
      <alignment horizontal="center" vertical="center" wrapText="1"/>
    </xf>
    <xf numFmtId="3" fontId="5" fillId="0" borderId="9" xfId="2" applyNumberFormat="1" applyFont="1" applyFill="1" applyBorder="1" applyAlignment="1">
      <alignment horizontal="center" vertical="center" wrapText="1"/>
    </xf>
    <xf numFmtId="3" fontId="7" fillId="0" borderId="0" xfId="2" applyNumberFormat="1" applyFont="1" applyFill="1" applyBorder="1" applyAlignment="1">
      <alignment horizontal="center" vertical="center" wrapText="1"/>
    </xf>
    <xf numFmtId="1" fontId="5" fillId="0" borderId="9" xfId="2" applyNumberFormat="1" applyFont="1" applyFill="1" applyBorder="1" applyAlignment="1">
      <alignment horizontal="center" vertical="center"/>
    </xf>
    <xf numFmtId="3" fontId="5" fillId="0" borderId="9" xfId="2" applyNumberFormat="1" applyFont="1" applyFill="1" applyBorder="1" applyAlignment="1">
      <alignment horizontal="right" vertical="center"/>
    </xf>
    <xf numFmtId="0" fontId="9" fillId="0" borderId="0" xfId="1" applyFont="1" applyFill="1"/>
    <xf numFmtId="0" fontId="5" fillId="0" borderId="0" xfId="1" applyFont="1" applyFill="1" applyAlignment="1">
      <alignment horizontal="center"/>
    </xf>
    <xf numFmtId="3" fontId="322" fillId="0" borderId="0" xfId="2" applyNumberFormat="1" applyFont="1" applyFill="1" applyBorder="1" applyAlignment="1">
      <alignment vertical="center" wrapText="1"/>
    </xf>
    <xf numFmtId="49" fontId="321" fillId="0" borderId="9" xfId="6540" applyNumberFormat="1" applyFont="1" applyFill="1" applyBorder="1" applyAlignment="1">
      <alignment horizontal="center" vertical="center" wrapText="1"/>
    </xf>
    <xf numFmtId="1" fontId="11" fillId="0" borderId="9" xfId="2" applyNumberFormat="1" applyFont="1" applyFill="1" applyBorder="1" applyAlignment="1">
      <alignment horizontal="center" vertical="center" wrapText="1"/>
    </xf>
    <xf numFmtId="3" fontId="11" fillId="0" borderId="9" xfId="2" applyNumberFormat="1" applyFont="1" applyFill="1" applyBorder="1" applyAlignment="1">
      <alignment horizontal="right" vertical="center"/>
    </xf>
    <xf numFmtId="1" fontId="323" fillId="0" borderId="0" xfId="2" applyNumberFormat="1" applyFont="1" applyFill="1" applyAlignment="1">
      <alignment vertical="center"/>
    </xf>
    <xf numFmtId="0" fontId="321" fillId="0" borderId="9" xfId="6665" applyFont="1" applyFill="1" applyBorder="1" applyAlignment="1">
      <alignment vertical="center" wrapText="1"/>
    </xf>
    <xf numFmtId="0" fontId="321" fillId="0" borderId="9" xfId="6666" applyFont="1" applyFill="1" applyBorder="1" applyAlignment="1">
      <alignment vertical="center" wrapText="1"/>
    </xf>
    <xf numFmtId="49" fontId="325" fillId="0" borderId="9" xfId="6540" applyNumberFormat="1" applyFont="1" applyFill="1" applyBorder="1" applyAlignment="1">
      <alignment horizontal="center" vertical="center" wrapText="1"/>
    </xf>
    <xf numFmtId="0" fontId="325" fillId="0" borderId="9" xfId="6666" applyFont="1" applyFill="1" applyBorder="1" applyAlignment="1">
      <alignment horizontal="left" vertical="center" wrapText="1"/>
    </xf>
    <xf numFmtId="49" fontId="325" fillId="0" borderId="9" xfId="0" applyNumberFormat="1" applyFont="1" applyFill="1" applyBorder="1" applyAlignment="1">
      <alignment vertical="center" wrapText="1"/>
    </xf>
    <xf numFmtId="0" fontId="325" fillId="0" borderId="9" xfId="6666" applyFont="1" applyFill="1" applyBorder="1" applyAlignment="1">
      <alignment vertical="center" wrapText="1"/>
    </xf>
    <xf numFmtId="49" fontId="325" fillId="0" borderId="9" xfId="0" applyNumberFormat="1" applyFont="1" applyFill="1" applyBorder="1" applyAlignment="1">
      <alignment vertical="center"/>
    </xf>
    <xf numFmtId="49" fontId="321" fillId="0" borderId="9" xfId="6540" applyNumberFormat="1" applyFont="1" applyFill="1" applyBorder="1" applyAlignment="1">
      <alignment horizontal="left" vertical="center" wrapText="1"/>
    </xf>
    <xf numFmtId="49" fontId="321" fillId="0" borderId="9" xfId="6540" applyNumberFormat="1" applyFont="1" applyFill="1" applyBorder="1" applyAlignment="1">
      <alignment horizontal="center" vertical="center"/>
    </xf>
    <xf numFmtId="49" fontId="321" fillId="0" borderId="9" xfId="6540" applyNumberFormat="1" applyFont="1" applyFill="1" applyBorder="1" applyAlignment="1">
      <alignment vertical="center" wrapText="1"/>
    </xf>
    <xf numFmtId="1" fontId="326" fillId="0" borderId="9" xfId="2" applyNumberFormat="1" applyFont="1" applyFill="1" applyBorder="1" applyAlignment="1">
      <alignment horizontal="center" vertical="center" wrapText="1"/>
    </xf>
    <xf numFmtId="3" fontId="326" fillId="0" borderId="9" xfId="2" applyNumberFormat="1" applyFont="1" applyFill="1" applyBorder="1" applyAlignment="1">
      <alignment horizontal="right" vertical="center"/>
    </xf>
    <xf numFmtId="1" fontId="327" fillId="0" borderId="0" xfId="2" applyNumberFormat="1" applyFont="1" applyFill="1" applyAlignment="1">
      <alignment vertical="center"/>
    </xf>
    <xf numFmtId="1" fontId="326" fillId="0" borderId="0" xfId="2" applyNumberFormat="1" applyFont="1" applyFill="1" applyAlignment="1">
      <alignment vertical="center"/>
    </xf>
    <xf numFmtId="1" fontId="11" fillId="0" borderId="0" xfId="2" applyNumberFormat="1" applyFont="1" applyFill="1" applyAlignment="1">
      <alignment vertical="center"/>
    </xf>
    <xf numFmtId="49" fontId="325" fillId="0" borderId="9" xfId="6540" applyNumberFormat="1" applyFont="1" applyFill="1" applyBorder="1" applyAlignment="1">
      <alignment horizontal="center" vertical="center"/>
    </xf>
    <xf numFmtId="49" fontId="325" fillId="0" borderId="9" xfId="6540" applyNumberFormat="1" applyFont="1" applyFill="1" applyBorder="1" applyAlignment="1">
      <alignment vertical="center" wrapText="1"/>
    </xf>
    <xf numFmtId="49" fontId="321" fillId="0" borderId="9" xfId="0" applyNumberFormat="1" applyFont="1" applyFill="1" applyBorder="1" applyAlignment="1">
      <alignment vertical="center" wrapText="1"/>
    </xf>
    <xf numFmtId="49" fontId="321" fillId="0" borderId="9" xfId="0" applyNumberFormat="1" applyFont="1" applyFill="1" applyBorder="1" applyAlignment="1">
      <alignment vertical="center"/>
    </xf>
    <xf numFmtId="49" fontId="321" fillId="0" borderId="9" xfId="6540" applyNumberFormat="1" applyFont="1" applyFill="1" applyBorder="1" applyAlignment="1">
      <alignment vertical="center"/>
    </xf>
    <xf numFmtId="1" fontId="7" fillId="82" borderId="0" xfId="2" applyNumberFormat="1" applyFont="1" applyFill="1" applyAlignment="1">
      <alignment vertical="center"/>
    </xf>
    <xf numFmtId="1" fontId="7" fillId="0" borderId="0" xfId="2" applyNumberFormat="1" applyFont="1" applyFill="1" applyAlignment="1">
      <alignment vertical="center"/>
    </xf>
    <xf numFmtId="0" fontId="9" fillId="82" borderId="0" xfId="1" applyFont="1" applyFill="1"/>
    <xf numFmtId="1" fontId="7" fillId="83" borderId="0" xfId="2" applyNumberFormat="1" applyFont="1" applyFill="1" applyAlignment="1">
      <alignment vertical="center"/>
    </xf>
    <xf numFmtId="1" fontId="4" fillId="0" borderId="0" xfId="2" applyNumberFormat="1" applyFont="1" applyFill="1" applyAlignment="1">
      <alignment vertical="center"/>
    </xf>
    <xf numFmtId="1" fontId="332" fillId="0" borderId="0" xfId="2" applyNumberFormat="1" applyFont="1" applyFill="1" applyAlignment="1">
      <alignment vertical="center"/>
    </xf>
    <xf numFmtId="3" fontId="335" fillId="0" borderId="9" xfId="2" applyNumberFormat="1" applyFont="1" applyFill="1" applyBorder="1" applyAlignment="1">
      <alignment horizontal="right" vertical="center"/>
    </xf>
    <xf numFmtId="3" fontId="334" fillId="0" borderId="9" xfId="2" applyNumberFormat="1" applyFont="1" applyFill="1" applyBorder="1" applyAlignment="1">
      <alignment horizontal="right" vertical="center"/>
    </xf>
    <xf numFmtId="1" fontId="334" fillId="0" borderId="9" xfId="2" applyNumberFormat="1" applyFont="1" applyFill="1" applyBorder="1" applyAlignment="1">
      <alignment horizontal="center" vertical="center"/>
    </xf>
    <xf numFmtId="1" fontId="334" fillId="0" borderId="0" xfId="2" applyNumberFormat="1" applyFont="1" applyFill="1" applyAlignment="1">
      <alignment vertical="center"/>
    </xf>
    <xf numFmtId="3" fontId="339" fillId="0" borderId="9" xfId="2" applyNumberFormat="1" applyFont="1" applyFill="1" applyBorder="1" applyAlignment="1">
      <alignment horizontal="right" vertical="center"/>
    </xf>
    <xf numFmtId="3" fontId="336" fillId="0" borderId="9" xfId="2" applyNumberFormat="1" applyFont="1" applyFill="1" applyBorder="1" applyAlignment="1">
      <alignment horizontal="right" vertical="center"/>
    </xf>
    <xf numFmtId="1" fontId="336" fillId="0" borderId="0" xfId="2" applyNumberFormat="1" applyFont="1" applyFill="1" applyAlignment="1">
      <alignment vertical="center"/>
    </xf>
    <xf numFmtId="1" fontId="335" fillId="0" borderId="9" xfId="2" applyNumberFormat="1" applyFont="1" applyFill="1" applyBorder="1" applyAlignment="1">
      <alignment vertical="center"/>
    </xf>
    <xf numFmtId="0" fontId="5" fillId="0" borderId="0" xfId="1" applyFont="1" applyFill="1"/>
    <xf numFmtId="1" fontId="5" fillId="0" borderId="9" xfId="2" applyNumberFormat="1" applyFont="1" applyFill="1" applyBorder="1" applyAlignment="1">
      <alignment horizontal="center" vertical="center" wrapText="1"/>
    </xf>
    <xf numFmtId="1" fontId="7" fillId="0" borderId="0" xfId="2" applyNumberFormat="1" applyFont="1" applyFill="1" applyAlignment="1">
      <alignment horizontal="center" vertical="center" wrapText="1"/>
    </xf>
    <xf numFmtId="0" fontId="9" fillId="0" borderId="0" xfId="1" applyFont="1" applyFill="1" applyAlignment="1">
      <alignment horizontal="center" wrapText="1"/>
    </xf>
    <xf numFmtId="3" fontId="10" fillId="0" borderId="9" xfId="2" applyNumberFormat="1" applyFont="1" applyFill="1" applyBorder="1" applyAlignment="1">
      <alignment horizontal="center" vertical="center" wrapText="1"/>
    </xf>
    <xf numFmtId="0" fontId="5" fillId="83" borderId="0" xfId="1" applyFont="1" applyFill="1"/>
    <xf numFmtId="49" fontId="321" fillId="0" borderId="75" xfId="6540" applyNumberFormat="1" applyFont="1" applyFill="1" applyBorder="1" applyAlignment="1">
      <alignment horizontal="center" vertical="center" wrapText="1"/>
    </xf>
    <xf numFmtId="49" fontId="321" fillId="0" borderId="75" xfId="0" applyNumberFormat="1" applyFont="1" applyFill="1" applyBorder="1" applyAlignment="1">
      <alignment vertical="center"/>
    </xf>
    <xf numFmtId="1" fontId="11" fillId="0" borderId="75" xfId="2" applyNumberFormat="1" applyFont="1" applyFill="1" applyBorder="1" applyAlignment="1">
      <alignment horizontal="center" vertical="center" wrapText="1"/>
    </xf>
    <xf numFmtId="3" fontId="11" fillId="0" borderId="75" xfId="2" applyNumberFormat="1" applyFont="1" applyFill="1" applyBorder="1" applyAlignment="1">
      <alignment horizontal="right" vertical="center"/>
    </xf>
    <xf numFmtId="1" fontId="333" fillId="0" borderId="0" xfId="2" applyNumberFormat="1" applyFont="1" applyFill="1" applyAlignment="1">
      <alignment vertical="center"/>
    </xf>
    <xf numFmtId="0" fontId="333" fillId="0" borderId="0" xfId="1" applyFont="1" applyFill="1"/>
    <xf numFmtId="1" fontId="345" fillId="0" borderId="0" xfId="2" applyNumberFormat="1" applyFont="1" applyFill="1" applyAlignment="1">
      <alignment vertical="center"/>
    </xf>
    <xf numFmtId="3" fontId="9" fillId="0" borderId="7" xfId="2" applyNumberFormat="1" applyFont="1" applyFill="1" applyBorder="1" applyAlignment="1">
      <alignment horizontal="center" vertical="center" wrapText="1"/>
    </xf>
    <xf numFmtId="49" fontId="347" fillId="0" borderId="9" xfId="0" applyNumberFormat="1" applyFont="1" applyFill="1" applyBorder="1" applyAlignment="1">
      <alignment horizontal="left" vertical="center" wrapText="1"/>
    </xf>
    <xf numFmtId="1" fontId="347" fillId="0" borderId="9" xfId="2" applyNumberFormat="1" applyFont="1" applyFill="1" applyBorder="1" applyAlignment="1">
      <alignment horizontal="center" vertical="center"/>
    </xf>
    <xf numFmtId="49" fontId="347" fillId="0" borderId="9" xfId="11800" applyNumberFormat="1" applyFont="1" applyFill="1" applyBorder="1" applyAlignment="1">
      <alignment horizontal="left" vertical="center" wrapText="1"/>
    </xf>
    <xf numFmtId="49" fontId="347" fillId="0" borderId="9" xfId="2" applyNumberFormat="1" applyFont="1" applyFill="1" applyBorder="1" applyAlignment="1">
      <alignment horizontal="center" vertical="center" wrapText="1"/>
    </xf>
    <xf numFmtId="1" fontId="328" fillId="0" borderId="1" xfId="2" applyNumberFormat="1" applyFont="1" applyFill="1" applyBorder="1" applyAlignment="1">
      <alignment vertical="center"/>
    </xf>
    <xf numFmtId="49" fontId="334" fillId="0" borderId="9" xfId="11799" applyNumberFormat="1" applyFont="1" applyFill="1" applyBorder="1" applyAlignment="1">
      <alignment horizontal="center" vertical="center" wrapText="1"/>
    </xf>
    <xf numFmtId="49" fontId="334" fillId="0" borderId="9" xfId="0" applyNumberFormat="1" applyFont="1" applyFill="1" applyBorder="1" applyAlignment="1">
      <alignment horizontal="center" vertical="center" wrapText="1"/>
    </xf>
    <xf numFmtId="49" fontId="334" fillId="0" borderId="9" xfId="11800" applyNumberFormat="1" applyFont="1" applyFill="1" applyBorder="1" applyAlignment="1">
      <alignment horizontal="center" vertical="center" wrapText="1"/>
    </xf>
    <xf numFmtId="0" fontId="334" fillId="0" borderId="9" xfId="0" applyFont="1" applyFill="1" applyBorder="1" applyAlignment="1">
      <alignment horizontal="center" vertical="center" wrapText="1"/>
    </xf>
    <xf numFmtId="1" fontId="334" fillId="0" borderId="9" xfId="2" applyNumberFormat="1" applyFont="1" applyFill="1" applyBorder="1" applyAlignment="1">
      <alignment vertical="center"/>
    </xf>
    <xf numFmtId="3" fontId="334" fillId="0" borderId="9" xfId="2" quotePrefix="1" applyNumberFormat="1" applyFont="1" applyFill="1" applyBorder="1" applyAlignment="1">
      <alignment horizontal="center" vertical="center" wrapText="1"/>
    </xf>
    <xf numFmtId="1" fontId="348" fillId="0" borderId="1" xfId="2" applyNumberFormat="1" applyFont="1" applyFill="1" applyBorder="1" applyAlignment="1">
      <alignment vertical="center"/>
    </xf>
    <xf numFmtId="3" fontId="171" fillId="0" borderId="2" xfId="2" applyNumberFormat="1" applyFont="1" applyFill="1" applyBorder="1" applyAlignment="1">
      <alignment horizontal="center" vertical="center" wrapText="1"/>
    </xf>
    <xf numFmtId="3" fontId="329" fillId="0" borderId="7" xfId="2" applyNumberFormat="1" applyFont="1" applyFill="1" applyBorder="1" applyAlignment="1">
      <alignment horizontal="center" vertical="center" wrapText="1"/>
    </xf>
    <xf numFmtId="1" fontId="349" fillId="0" borderId="9" xfId="2" applyNumberFormat="1" applyFont="1" applyFill="1" applyBorder="1" applyAlignment="1">
      <alignment horizontal="center" vertical="center" wrapText="1"/>
    </xf>
    <xf numFmtId="3" fontId="349" fillId="0" borderId="9" xfId="2" applyNumberFormat="1" applyFont="1" applyFill="1" applyBorder="1" applyAlignment="1">
      <alignment horizontal="right" vertical="center"/>
    </xf>
    <xf numFmtId="169" fontId="349" fillId="0" borderId="9" xfId="11796" applyNumberFormat="1" applyFont="1" applyFill="1" applyBorder="1" applyAlignment="1" applyProtection="1">
      <alignment horizontal="right" vertical="center" wrapText="1"/>
    </xf>
    <xf numFmtId="169" fontId="329" fillId="0" borderId="75" xfId="2515" quotePrefix="1" applyNumberFormat="1" applyFont="1" applyFill="1" applyBorder="1" applyAlignment="1">
      <alignment vertical="center" wrapText="1"/>
    </xf>
    <xf numFmtId="1" fontId="329" fillId="0" borderId="9" xfId="2" applyNumberFormat="1" applyFont="1" applyFill="1" applyBorder="1" applyAlignment="1">
      <alignment horizontal="center" vertical="center" wrapText="1"/>
    </xf>
    <xf numFmtId="169" fontId="351" fillId="0" borderId="9" xfId="2515" applyNumberFormat="1" applyFont="1" applyFill="1" applyBorder="1" applyAlignment="1">
      <alignment horizontal="right" vertical="center"/>
    </xf>
    <xf numFmtId="169" fontId="351" fillId="0" borderId="9" xfId="2515" applyNumberFormat="1" applyFont="1" applyFill="1" applyBorder="1" applyAlignment="1">
      <alignment horizontal="center" vertical="center"/>
    </xf>
    <xf numFmtId="169" fontId="329" fillId="0" borderId="75" xfId="2527" applyNumberFormat="1" applyFont="1" applyFill="1" applyBorder="1" applyAlignment="1">
      <alignment horizontal="center" vertical="center" shrinkToFit="1"/>
    </xf>
    <xf numFmtId="169" fontId="329" fillId="0" borderId="75" xfId="2527" applyNumberFormat="1" applyFont="1" applyFill="1" applyBorder="1" applyAlignment="1">
      <alignment horizontal="right" vertical="center" shrinkToFit="1"/>
    </xf>
    <xf numFmtId="169" fontId="353" fillId="0" borderId="9" xfId="2515" applyNumberFormat="1" applyFont="1" applyFill="1" applyBorder="1" applyAlignment="1">
      <alignment horizontal="right" vertical="center"/>
    </xf>
    <xf numFmtId="169" fontId="349" fillId="0" borderId="9" xfId="11796" applyNumberFormat="1" applyFont="1" applyFill="1" applyBorder="1" applyAlignment="1" applyProtection="1">
      <alignment vertical="center" wrapText="1"/>
    </xf>
    <xf numFmtId="3" fontId="171" fillId="0" borderId="9" xfId="2" applyNumberFormat="1" applyFont="1" applyFill="1" applyBorder="1" applyAlignment="1">
      <alignment horizontal="right" vertical="center"/>
    </xf>
    <xf numFmtId="3" fontId="329" fillId="0" borderId="9" xfId="2" applyNumberFormat="1" applyFont="1" applyFill="1" applyBorder="1" applyAlignment="1">
      <alignment horizontal="right" vertical="center"/>
    </xf>
    <xf numFmtId="1" fontId="352" fillId="0" borderId="9" xfId="2" applyNumberFormat="1" applyFont="1" applyFill="1" applyBorder="1" applyAlignment="1">
      <alignment horizontal="center" vertical="center" wrapText="1"/>
    </xf>
    <xf numFmtId="3" fontId="352" fillId="0" borderId="9" xfId="2" applyNumberFormat="1" applyFont="1" applyFill="1" applyBorder="1" applyAlignment="1">
      <alignment horizontal="right" vertical="center"/>
    </xf>
    <xf numFmtId="1" fontId="329" fillId="0" borderId="9" xfId="2" applyNumberFormat="1" applyFont="1" applyFill="1" applyBorder="1" applyAlignment="1">
      <alignment vertical="center"/>
    </xf>
    <xf numFmtId="169" fontId="351" fillId="0" borderId="9" xfId="2515" applyNumberFormat="1" applyFont="1" applyFill="1" applyBorder="1" applyAlignment="1">
      <alignment vertical="center"/>
    </xf>
    <xf numFmtId="1" fontId="351" fillId="0" borderId="9" xfId="2" applyNumberFormat="1" applyFont="1" applyFill="1" applyBorder="1" applyAlignment="1">
      <alignment vertical="center"/>
    </xf>
    <xf numFmtId="3" fontId="351" fillId="0" borderId="9" xfId="0" quotePrefix="1" applyNumberFormat="1" applyFont="1" applyFill="1" applyBorder="1" applyAlignment="1">
      <alignment horizontal="center" vertical="center" wrapText="1"/>
    </xf>
    <xf numFmtId="169" fontId="351" fillId="0" borderId="9" xfId="2515" quotePrefix="1" applyNumberFormat="1" applyFont="1" applyFill="1" applyBorder="1" applyAlignment="1">
      <alignment horizontal="right" vertical="center" wrapText="1"/>
    </xf>
    <xf numFmtId="3" fontId="351" fillId="0" borderId="9" xfId="2515" applyNumberFormat="1" applyFont="1" applyFill="1" applyBorder="1" applyAlignment="1">
      <alignment horizontal="center" vertical="center" wrapText="1"/>
    </xf>
    <xf numFmtId="1" fontId="171" fillId="0" borderId="9" xfId="2" applyNumberFormat="1" applyFont="1" applyFill="1" applyBorder="1" applyAlignment="1">
      <alignment horizontal="center" vertical="center" wrapText="1"/>
    </xf>
    <xf numFmtId="3" fontId="329" fillId="0" borderId="9" xfId="2" quotePrefix="1" applyNumberFormat="1" applyFont="1" applyFill="1" applyBorder="1" applyAlignment="1">
      <alignment horizontal="center" vertical="center" wrapText="1"/>
    </xf>
    <xf numFmtId="0" fontId="349" fillId="0" borderId="9" xfId="6540" applyFont="1" applyFill="1" applyBorder="1"/>
    <xf numFmtId="0" fontId="329" fillId="0" borderId="0" xfId="1" applyFont="1" applyFill="1"/>
    <xf numFmtId="0" fontId="9" fillId="0" borderId="9" xfId="0" applyFont="1" applyFill="1" applyBorder="1" applyAlignment="1">
      <alignment horizontal="left" vertical="center" wrapText="1"/>
    </xf>
    <xf numFmtId="169" fontId="329" fillId="0" borderId="9" xfId="2599" applyNumberFormat="1" applyFont="1" applyFill="1" applyBorder="1" applyAlignment="1">
      <alignment horizontal="right" vertical="center" wrapText="1"/>
    </xf>
    <xf numFmtId="169" fontId="329" fillId="0" borderId="9" xfId="2599" applyNumberFormat="1" applyFont="1" applyFill="1" applyBorder="1" applyAlignment="1">
      <alignment horizontal="center" vertical="center" wrapText="1"/>
    </xf>
    <xf numFmtId="3" fontId="331" fillId="0" borderId="9" xfId="2" applyNumberFormat="1" applyFont="1" applyFill="1" applyBorder="1" applyAlignment="1">
      <alignment horizontal="right" vertical="center"/>
    </xf>
    <xf numFmtId="0" fontId="9" fillId="0" borderId="9" xfId="0" applyFont="1" applyFill="1" applyBorder="1" applyAlignment="1">
      <alignment vertical="center" wrapText="1"/>
    </xf>
    <xf numFmtId="1" fontId="329" fillId="0" borderId="75" xfId="2" applyNumberFormat="1" applyFont="1" applyFill="1" applyBorder="1" applyAlignment="1">
      <alignment horizontal="center" vertical="center" wrapText="1"/>
    </xf>
    <xf numFmtId="1" fontId="9" fillId="0" borderId="9" xfId="2" applyNumberFormat="1" applyFont="1" applyFill="1" applyBorder="1" applyAlignment="1">
      <alignment horizontal="left" vertical="center" wrapText="1"/>
    </xf>
    <xf numFmtId="0" fontId="347" fillId="0" borderId="9" xfId="0" applyFont="1" applyFill="1" applyBorder="1" applyAlignment="1">
      <alignment horizontal="center" vertical="center" wrapText="1"/>
    </xf>
    <xf numFmtId="3" fontId="351" fillId="0" borderId="9" xfId="2" quotePrefix="1" applyNumberFormat="1" applyFont="1" applyFill="1" applyBorder="1" applyAlignment="1">
      <alignment horizontal="center" vertical="center" wrapText="1"/>
    </xf>
    <xf numFmtId="169" fontId="351" fillId="0" borderId="9" xfId="2515" quotePrefix="1" applyNumberFormat="1" applyFont="1" applyFill="1" applyBorder="1" applyAlignment="1">
      <alignment horizontal="center" vertical="center" wrapText="1"/>
    </xf>
    <xf numFmtId="1" fontId="347" fillId="0" borderId="9" xfId="2" applyNumberFormat="1" applyFont="1" applyFill="1" applyBorder="1" applyAlignment="1">
      <alignment horizontal="left" vertical="center" wrapText="1"/>
    </xf>
    <xf numFmtId="0" fontId="9" fillId="0" borderId="9" xfId="0" applyFont="1" applyFill="1" applyBorder="1" applyAlignment="1">
      <alignment horizontal="center" vertical="center"/>
    </xf>
    <xf numFmtId="0" fontId="5" fillId="0" borderId="9" xfId="0" applyFont="1" applyFill="1" applyBorder="1"/>
    <xf numFmtId="0" fontId="329" fillId="0" borderId="9" xfId="0" applyFont="1" applyFill="1" applyBorder="1" applyAlignment="1">
      <alignment horizontal="center"/>
    </xf>
    <xf numFmtId="2" fontId="347" fillId="0" borderId="9" xfId="0" applyNumberFormat="1" applyFont="1" applyFill="1" applyBorder="1" applyAlignment="1">
      <alignment horizontal="left" vertical="center" wrapText="1"/>
    </xf>
    <xf numFmtId="0" fontId="347" fillId="0" borderId="9" xfId="0" applyFont="1" applyFill="1" applyBorder="1" applyAlignment="1">
      <alignment vertical="center" wrapText="1"/>
    </xf>
    <xf numFmtId="0" fontId="347" fillId="0" borderId="9" xfId="0" applyFont="1" applyFill="1" applyBorder="1" applyAlignment="1">
      <alignment horizontal="left" vertical="center" wrapText="1"/>
    </xf>
    <xf numFmtId="169" fontId="351" fillId="0" borderId="9" xfId="2515" applyNumberFormat="1" applyFont="1" applyFill="1" applyBorder="1" applyAlignment="1">
      <alignment horizontal="left" vertical="center" wrapText="1"/>
    </xf>
    <xf numFmtId="169" fontId="329" fillId="0" borderId="9" xfId="2515" applyNumberFormat="1" applyFont="1" applyFill="1" applyBorder="1" applyAlignment="1">
      <alignment horizontal="center" vertical="center" wrapText="1"/>
    </xf>
    <xf numFmtId="3" fontId="324" fillId="0" borderId="75" xfId="2" quotePrefix="1" applyNumberFormat="1" applyFont="1" applyFill="1" applyBorder="1" applyAlignment="1">
      <alignment horizontal="center" vertical="center" wrapText="1"/>
    </xf>
    <xf numFmtId="3" fontId="321" fillId="0" borderId="75" xfId="2" applyNumberFormat="1" applyFont="1" applyFill="1" applyBorder="1" applyAlignment="1">
      <alignment horizontal="center" vertical="center" wrapText="1"/>
    </xf>
    <xf numFmtId="3" fontId="320" fillId="0" borderId="75" xfId="2" quotePrefix="1" applyNumberFormat="1" applyFont="1" applyFill="1" applyBorder="1" applyAlignment="1">
      <alignment horizontal="center" vertical="center" wrapText="1"/>
    </xf>
    <xf numFmtId="3" fontId="350" fillId="0" borderId="75" xfId="2" quotePrefix="1" applyNumberFormat="1" applyFont="1" applyFill="1" applyBorder="1" applyAlignment="1">
      <alignment horizontal="center" vertical="center" wrapText="1"/>
    </xf>
    <xf numFmtId="3" fontId="349" fillId="0" borderId="75" xfId="2" quotePrefix="1" applyNumberFormat="1" applyFont="1" applyFill="1" applyBorder="1" applyAlignment="1">
      <alignment horizontal="right" vertical="center" wrapText="1"/>
    </xf>
    <xf numFmtId="1" fontId="321" fillId="0" borderId="75" xfId="2" applyNumberFormat="1" applyFont="1" applyFill="1" applyBorder="1" applyAlignment="1">
      <alignment horizontal="left" vertical="center" wrapText="1"/>
    </xf>
    <xf numFmtId="1" fontId="349" fillId="0" borderId="75" xfId="2" applyNumberFormat="1" applyFont="1" applyFill="1" applyBorder="1" applyAlignment="1">
      <alignment horizontal="center" vertical="center" wrapText="1"/>
    </xf>
    <xf numFmtId="3" fontId="349" fillId="0" borderId="75" xfId="2" applyNumberFormat="1" applyFont="1" applyFill="1" applyBorder="1" applyAlignment="1">
      <alignment horizontal="right" vertical="center"/>
    </xf>
    <xf numFmtId="169" fontId="329" fillId="0" borderId="75" xfId="2599" applyNumberFormat="1" applyFont="1" applyFill="1" applyBorder="1" applyAlignment="1">
      <alignment horizontal="right" vertical="center" wrapText="1"/>
    </xf>
    <xf numFmtId="49" fontId="3" fillId="0" borderId="77" xfId="2" quotePrefix="1" applyNumberFormat="1" applyFont="1" applyFill="1" applyBorder="1" applyAlignment="1">
      <alignment horizontal="center" vertical="center"/>
    </xf>
    <xf numFmtId="0" fontId="5" fillId="0" borderId="9" xfId="0" applyFont="1" applyFill="1" applyBorder="1" applyAlignment="1">
      <alignment horizontal="center" vertical="center" wrapText="1"/>
    </xf>
    <xf numFmtId="3" fontId="329" fillId="0" borderId="9" xfId="2" applyNumberFormat="1" applyFont="1" applyFill="1" applyBorder="1" applyAlignment="1">
      <alignment horizontal="center" vertical="center" wrapText="1"/>
    </xf>
    <xf numFmtId="0" fontId="329" fillId="0" borderId="9" xfId="2" applyNumberFormat="1" applyFont="1" applyFill="1" applyBorder="1" applyAlignment="1">
      <alignment horizontal="center" vertical="center" wrapText="1"/>
    </xf>
    <xf numFmtId="0" fontId="3" fillId="0" borderId="9" xfId="1" applyFont="1" applyFill="1" applyBorder="1" applyAlignment="1">
      <alignment horizontal="center" vertical="center"/>
    </xf>
    <xf numFmtId="0" fontId="3" fillId="0" borderId="9" xfId="0" applyFont="1" applyFill="1" applyBorder="1" applyAlignment="1">
      <alignment vertical="center" wrapText="1"/>
    </xf>
    <xf numFmtId="169" fontId="171" fillId="0" borderId="9" xfId="2515" quotePrefix="1" applyNumberFormat="1" applyFont="1" applyFill="1" applyBorder="1" applyAlignment="1">
      <alignment horizontal="center" vertical="center" wrapText="1"/>
    </xf>
    <xf numFmtId="169" fontId="343" fillId="0" borderId="9" xfId="2515" applyNumberFormat="1" applyFont="1" applyFill="1" applyBorder="1"/>
    <xf numFmtId="0" fontId="343" fillId="0" borderId="9" xfId="0" applyNumberFormat="1" applyFont="1" applyFill="1" applyBorder="1" applyAlignment="1">
      <alignment horizontal="center" vertical="center" wrapText="1"/>
    </xf>
    <xf numFmtId="49" fontId="171" fillId="0" borderId="9" xfId="0" applyNumberFormat="1" applyFont="1" applyFill="1" applyBorder="1" applyAlignment="1">
      <alignment horizontal="center" vertical="center" wrapText="1"/>
    </xf>
    <xf numFmtId="37" fontId="9" fillId="0" borderId="9" xfId="2587" quotePrefix="1" applyNumberFormat="1" applyFont="1" applyFill="1" applyBorder="1" applyAlignment="1">
      <alignment horizontal="center" vertical="center" wrapText="1"/>
    </xf>
    <xf numFmtId="169" fontId="9" fillId="0" borderId="9" xfId="2587" applyNumberFormat="1" applyFont="1" applyFill="1" applyBorder="1" applyAlignment="1">
      <alignment horizontal="left" vertical="center" wrapText="1"/>
    </xf>
    <xf numFmtId="169" fontId="5" fillId="0" borderId="9" xfId="2587" applyNumberFormat="1" applyFont="1" applyFill="1" applyBorder="1" applyAlignment="1">
      <alignment horizontal="center" vertical="center" wrapText="1"/>
    </xf>
    <xf numFmtId="169" fontId="329" fillId="0" borderId="9" xfId="2527" applyNumberFormat="1" applyFont="1" applyFill="1" applyBorder="1" applyAlignment="1">
      <alignment horizontal="center" vertical="center" shrinkToFit="1"/>
    </xf>
    <xf numFmtId="3" fontId="329" fillId="0" borderId="9" xfId="2" applyNumberFormat="1" applyFont="1" applyFill="1" applyBorder="1" applyAlignment="1">
      <alignment horizontal="right" vertical="center" shrinkToFit="1"/>
    </xf>
    <xf numFmtId="173" fontId="329" fillId="0" borderId="9" xfId="2527" applyNumberFormat="1" applyFont="1" applyFill="1" applyBorder="1" applyAlignment="1">
      <alignment horizontal="right" vertical="center" shrinkToFit="1"/>
    </xf>
    <xf numFmtId="169" fontId="329" fillId="0" borderId="9" xfId="2527" applyNumberFormat="1" applyFont="1" applyFill="1" applyBorder="1" applyAlignment="1">
      <alignment horizontal="right" vertical="center" shrinkToFit="1"/>
    </xf>
    <xf numFmtId="169" fontId="329" fillId="0" borderId="9" xfId="2527" applyNumberFormat="1" applyFont="1" applyFill="1" applyBorder="1" applyAlignment="1">
      <alignment vertical="center" shrinkToFit="1"/>
    </xf>
    <xf numFmtId="169" fontId="333" fillId="0" borderId="9" xfId="2527" applyNumberFormat="1" applyFont="1" applyFill="1" applyBorder="1" applyAlignment="1">
      <alignment horizontal="right" vertical="center" shrinkToFit="1"/>
    </xf>
    <xf numFmtId="49" fontId="9" fillId="0" borderId="77" xfId="2" applyNumberFormat="1" applyFont="1" applyFill="1" applyBorder="1" applyAlignment="1">
      <alignment horizontal="center" vertical="center"/>
    </xf>
    <xf numFmtId="0" fontId="171" fillId="0" borderId="9" xfId="2" applyNumberFormat="1" applyFont="1" applyFill="1" applyBorder="1" applyAlignment="1">
      <alignment horizontal="center" vertical="center" wrapText="1"/>
    </xf>
    <xf numFmtId="3" fontId="171" fillId="0" borderId="9" xfId="2" applyNumberFormat="1" applyFont="1" applyFill="1" applyBorder="1" applyAlignment="1">
      <alignment horizontal="center" vertical="center" wrapText="1"/>
    </xf>
    <xf numFmtId="49" fontId="342" fillId="0" borderId="9" xfId="6690" applyNumberFormat="1" applyFont="1" applyFill="1" applyBorder="1" applyAlignment="1">
      <alignment horizontal="center" vertical="center" wrapText="1"/>
    </xf>
    <xf numFmtId="3" fontId="342" fillId="0" borderId="9" xfId="0" quotePrefix="1" applyNumberFormat="1" applyFont="1" applyFill="1" applyBorder="1" applyAlignment="1">
      <alignment horizontal="center" vertical="center" wrapText="1"/>
    </xf>
    <xf numFmtId="0" fontId="5" fillId="0" borderId="9" xfId="11803" applyFont="1" applyFill="1" applyBorder="1" applyAlignment="1">
      <alignment horizontal="center" vertical="center" wrapText="1"/>
    </xf>
    <xf numFmtId="169" fontId="329" fillId="0" borderId="9" xfId="2516" applyNumberFormat="1" applyFont="1" applyFill="1" applyBorder="1" applyAlignment="1">
      <alignment horizontal="center" vertical="center" wrapText="1" shrinkToFit="1"/>
    </xf>
    <xf numFmtId="169" fontId="333" fillId="0" borderId="9" xfId="2527" applyNumberFormat="1" applyFont="1" applyFill="1" applyBorder="1" applyAlignment="1">
      <alignment horizontal="center" vertical="center" shrinkToFit="1"/>
    </xf>
    <xf numFmtId="49" fontId="9" fillId="0" borderId="9" xfId="0" quotePrefix="1" applyNumberFormat="1" applyFont="1" applyFill="1" applyBorder="1" applyAlignment="1">
      <alignment horizontal="left" vertical="center" wrapText="1"/>
    </xf>
    <xf numFmtId="169" fontId="9" fillId="0" borderId="9" xfId="2599" applyNumberFormat="1" applyFont="1" applyFill="1" applyBorder="1" applyAlignment="1">
      <alignment vertical="center" wrapText="1"/>
    </xf>
    <xf numFmtId="169" fontId="5" fillId="0" borderId="9" xfId="2599" applyNumberFormat="1" applyFont="1" applyFill="1" applyBorder="1" applyAlignment="1">
      <alignment horizontal="center" vertical="center" wrapText="1"/>
    </xf>
    <xf numFmtId="0" fontId="5" fillId="0" borderId="9" xfId="2599" applyNumberFormat="1" applyFont="1" applyFill="1" applyBorder="1" applyAlignment="1">
      <alignment horizontal="center" vertical="center" wrapText="1"/>
    </xf>
    <xf numFmtId="169" fontId="329" fillId="0" borderId="9" xfId="2599" quotePrefix="1" applyNumberFormat="1" applyFont="1" applyFill="1" applyBorder="1" applyAlignment="1">
      <alignment horizontal="center" vertical="center" wrapText="1"/>
    </xf>
    <xf numFmtId="0" fontId="9" fillId="0" borderId="9" xfId="6616" applyFont="1" applyFill="1" applyBorder="1" applyAlignment="1">
      <alignment horizontal="left" vertical="center" wrapText="1"/>
    </xf>
    <xf numFmtId="0" fontId="9" fillId="0" borderId="9" xfId="0" quotePrefix="1" applyFont="1" applyFill="1" applyBorder="1" applyAlignment="1">
      <alignment vertical="center" wrapText="1"/>
    </xf>
    <xf numFmtId="0" fontId="329" fillId="0" borderId="9" xfId="0" quotePrefix="1" applyFont="1" applyFill="1" applyBorder="1" applyAlignment="1">
      <alignment horizontal="center" vertical="center" wrapText="1"/>
    </xf>
    <xf numFmtId="0" fontId="9" fillId="0" borderId="9" xfId="0" quotePrefix="1" applyFont="1" applyFill="1" applyBorder="1" applyAlignment="1">
      <alignment horizontal="left" vertical="center" wrapText="1"/>
    </xf>
    <xf numFmtId="1" fontId="331" fillId="0" borderId="9" xfId="2" applyNumberFormat="1" applyFont="1" applyFill="1" applyBorder="1" applyAlignment="1">
      <alignment horizontal="center" vertical="center" wrapText="1"/>
    </xf>
    <xf numFmtId="1" fontId="9" fillId="0" borderId="77" xfId="2" applyNumberFormat="1" applyFont="1" applyFill="1" applyBorder="1" applyAlignment="1">
      <alignment vertical="center"/>
    </xf>
    <xf numFmtId="3" fontId="329" fillId="0" borderId="9" xfId="6616" applyNumberFormat="1" applyFont="1" applyFill="1" applyBorder="1" applyAlignment="1">
      <alignment horizontal="center" vertical="center" wrapText="1"/>
    </xf>
    <xf numFmtId="0" fontId="9" fillId="0" borderId="9" xfId="11799" applyNumberFormat="1" applyFont="1" applyFill="1" applyBorder="1" applyAlignment="1">
      <alignment horizontal="left" vertical="center" wrapText="1"/>
    </xf>
    <xf numFmtId="365" fontId="329" fillId="0" borderId="9" xfId="2558" applyNumberFormat="1" applyFont="1" applyFill="1" applyBorder="1" applyAlignment="1">
      <alignment horizontal="center" vertical="center" wrapText="1"/>
    </xf>
    <xf numFmtId="169" fontId="329" fillId="0" borderId="9" xfId="2577" quotePrefix="1" applyNumberFormat="1" applyFont="1" applyFill="1" applyBorder="1" applyAlignment="1">
      <alignment horizontal="center" vertical="center" wrapText="1"/>
    </xf>
    <xf numFmtId="198" fontId="329" fillId="0" borderId="9" xfId="2558" applyFont="1" applyFill="1" applyBorder="1" applyAlignment="1">
      <alignment horizontal="center" vertical="center" wrapText="1"/>
    </xf>
    <xf numFmtId="0" fontId="9" fillId="0" borderId="76" xfId="1" applyFont="1" applyFill="1" applyBorder="1"/>
    <xf numFmtId="49" fontId="9" fillId="0" borderId="76" xfId="3" applyNumberFormat="1" applyFont="1" applyFill="1" applyBorder="1" applyAlignment="1">
      <alignment vertical="center" wrapText="1"/>
    </xf>
    <xf numFmtId="0" fontId="5" fillId="0" borderId="76" xfId="1" applyFont="1" applyFill="1" applyBorder="1"/>
    <xf numFmtId="0" fontId="329" fillId="0" borderId="76" xfId="1" applyFont="1" applyFill="1" applyBorder="1"/>
    <xf numFmtId="3" fontId="329" fillId="0" borderId="75" xfId="2" applyNumberFormat="1" applyFont="1" applyFill="1" applyBorder="1" applyAlignment="1">
      <alignment horizontal="center" vertical="center" wrapText="1"/>
    </xf>
    <xf numFmtId="169" fontId="351" fillId="0" borderId="75" xfId="2515" applyNumberFormat="1" applyFont="1" applyFill="1" applyBorder="1" applyAlignment="1">
      <alignment horizontal="right" vertical="center"/>
    </xf>
    <xf numFmtId="3" fontId="171" fillId="0" borderId="75" xfId="2" applyNumberFormat="1" applyFont="1" applyFill="1" applyBorder="1" applyAlignment="1">
      <alignment horizontal="center" vertical="center" wrapText="1"/>
    </xf>
    <xf numFmtId="169" fontId="351" fillId="0" borderId="75" xfId="2515" applyNumberFormat="1" applyFont="1" applyFill="1" applyBorder="1" applyAlignment="1">
      <alignment vertical="center"/>
    </xf>
    <xf numFmtId="0" fontId="329" fillId="0" borderId="7" xfId="2" applyNumberFormat="1" applyFont="1" applyFill="1" applyBorder="1" applyAlignment="1">
      <alignment horizontal="center" vertical="center" wrapText="1"/>
    </xf>
    <xf numFmtId="0" fontId="329" fillId="0" borderId="75" xfId="2" applyNumberFormat="1" applyFont="1" applyFill="1" applyBorder="1" applyAlignment="1">
      <alignment horizontal="center" vertical="center" wrapText="1"/>
    </xf>
    <xf numFmtId="0" fontId="351" fillId="0" borderId="75" xfId="2515" applyNumberFormat="1" applyFont="1" applyFill="1" applyBorder="1" applyAlignment="1">
      <alignment horizontal="center" vertical="center"/>
    </xf>
    <xf numFmtId="0" fontId="350" fillId="0" borderId="75" xfId="2" applyNumberFormat="1" applyFont="1" applyFill="1" applyBorder="1" applyAlignment="1">
      <alignment horizontal="center" vertical="center"/>
    </xf>
    <xf numFmtId="0" fontId="329" fillId="0" borderId="75" xfId="2527" applyNumberFormat="1" applyFont="1" applyFill="1" applyBorder="1" applyAlignment="1">
      <alignment horizontal="center" vertical="center" shrinkToFit="1"/>
    </xf>
    <xf numFmtId="0" fontId="329" fillId="0" borderId="75" xfId="2599" applyNumberFormat="1" applyFont="1" applyFill="1" applyBorder="1" applyAlignment="1">
      <alignment horizontal="center" vertical="center" wrapText="1"/>
    </xf>
    <xf numFmtId="0" fontId="329" fillId="0" borderId="75" xfId="2515" quotePrefix="1" applyNumberFormat="1" applyFont="1" applyFill="1" applyBorder="1" applyAlignment="1">
      <alignment horizontal="center" vertical="center" wrapText="1"/>
    </xf>
    <xf numFmtId="0" fontId="329" fillId="0" borderId="76" xfId="1" applyNumberFormat="1" applyFont="1" applyFill="1" applyBorder="1" applyAlignment="1">
      <alignment horizontal="center" vertical="center"/>
    </xf>
    <xf numFmtId="0" fontId="329" fillId="0" borderId="0" xfId="1" applyNumberFormat="1" applyFont="1" applyFill="1" applyAlignment="1">
      <alignment horizontal="center" vertical="center"/>
    </xf>
    <xf numFmtId="0" fontId="350" fillId="0" borderId="75" xfId="2" quotePrefix="1" applyNumberFormat="1" applyFont="1" applyFill="1" applyBorder="1" applyAlignment="1">
      <alignment horizontal="center" vertical="center" wrapText="1"/>
    </xf>
    <xf numFmtId="3" fontId="355" fillId="0" borderId="75" xfId="2586" applyNumberFormat="1" applyFont="1" applyFill="1" applyBorder="1" applyAlignment="1">
      <alignment horizontal="center" vertical="center" wrapText="1"/>
    </xf>
    <xf numFmtId="3" fontId="355" fillId="0" borderId="75" xfId="2586" applyNumberFormat="1" applyFont="1" applyFill="1" applyBorder="1" applyAlignment="1">
      <alignment horizontal="left" vertical="center" wrapText="1"/>
    </xf>
    <xf numFmtId="3" fontId="356" fillId="0" borderId="75" xfId="2586" applyNumberFormat="1" applyFont="1" applyFill="1" applyBorder="1" applyAlignment="1">
      <alignment horizontal="center" vertical="center" wrapText="1"/>
    </xf>
    <xf numFmtId="3" fontId="357" fillId="0" borderId="75" xfId="2586" applyNumberFormat="1" applyFont="1" applyFill="1" applyBorder="1" applyAlignment="1">
      <alignment horizontal="center" vertical="center" wrapText="1"/>
    </xf>
    <xf numFmtId="3" fontId="357" fillId="0" borderId="75" xfId="2586" applyNumberFormat="1" applyFont="1" applyFill="1" applyBorder="1" applyAlignment="1">
      <alignment vertical="center"/>
    </xf>
    <xf numFmtId="3" fontId="357" fillId="0" borderId="75" xfId="2" applyNumberFormat="1" applyFont="1" applyFill="1" applyBorder="1" applyAlignment="1">
      <alignment horizontal="right" vertical="center"/>
    </xf>
    <xf numFmtId="0" fontId="357" fillId="0" borderId="75" xfId="2" applyNumberFormat="1" applyFont="1" applyFill="1" applyBorder="1" applyAlignment="1">
      <alignment horizontal="center" vertical="center"/>
    </xf>
    <xf numFmtId="3" fontId="356" fillId="0" borderId="75" xfId="2" applyNumberFormat="1" applyFont="1" applyFill="1" applyBorder="1" applyAlignment="1">
      <alignment horizontal="right" vertical="center"/>
    </xf>
    <xf numFmtId="0" fontId="355" fillId="82" borderId="0" xfId="1" applyFont="1" applyFill="1"/>
    <xf numFmtId="3" fontId="357" fillId="0" borderId="75" xfId="6547" applyNumberFormat="1" applyFont="1" applyFill="1" applyBorder="1" applyAlignment="1">
      <alignment vertical="center" wrapText="1"/>
    </xf>
    <xf numFmtId="3" fontId="357" fillId="0" borderId="75" xfId="2" applyNumberFormat="1" applyFont="1" applyFill="1" applyBorder="1" applyAlignment="1">
      <alignment vertical="center"/>
    </xf>
    <xf numFmtId="0" fontId="355" fillId="0" borderId="0" xfId="1" applyFont="1" applyFill="1"/>
    <xf numFmtId="49" fontId="355" fillId="0" borderId="75" xfId="2" quotePrefix="1" applyNumberFormat="1" applyFont="1" applyFill="1" applyBorder="1" applyAlignment="1">
      <alignment horizontal="center" vertical="center"/>
    </xf>
    <xf numFmtId="0" fontId="355" fillId="0" borderId="75" xfId="0" applyFont="1" applyFill="1" applyBorder="1" applyAlignment="1">
      <alignment horizontal="left" vertical="center" wrapText="1"/>
    </xf>
    <xf numFmtId="1" fontId="356" fillId="0" borderId="75" xfId="2" applyNumberFormat="1" applyFont="1" applyFill="1" applyBorder="1" applyAlignment="1">
      <alignment horizontal="center" vertical="center" wrapText="1"/>
    </xf>
    <xf numFmtId="0" fontId="357" fillId="0" borderId="75" xfId="0" applyFont="1" applyFill="1" applyBorder="1" applyAlignment="1">
      <alignment horizontal="center" vertical="center" wrapText="1"/>
    </xf>
    <xf numFmtId="169" fontId="357" fillId="0" borderId="75" xfId="2521" applyNumberFormat="1" applyFont="1" applyFill="1" applyBorder="1" applyAlignment="1">
      <alignment horizontal="center" vertical="center" wrapText="1"/>
    </xf>
    <xf numFmtId="3" fontId="358" fillId="0" borderId="75" xfId="2" applyNumberFormat="1" applyFont="1" applyFill="1" applyBorder="1" applyAlignment="1">
      <alignment horizontal="right" vertical="center"/>
    </xf>
    <xf numFmtId="1" fontId="359" fillId="0" borderId="0" xfId="2" applyNumberFormat="1" applyFont="1" applyFill="1" applyAlignment="1">
      <alignment vertical="center"/>
    </xf>
    <xf numFmtId="1" fontId="360" fillId="0" borderId="0" xfId="2" applyNumberFormat="1" applyFont="1" applyFill="1" applyAlignment="1">
      <alignment vertical="center"/>
    </xf>
    <xf numFmtId="1" fontId="355" fillId="0" borderId="75" xfId="0" applyNumberFormat="1" applyFont="1" applyFill="1" applyBorder="1" applyAlignment="1">
      <alignment horizontal="left" vertical="center" wrapText="1"/>
    </xf>
    <xf numFmtId="3" fontId="355" fillId="0" borderId="75" xfId="11804" applyNumberFormat="1" applyFont="1" applyFill="1" applyBorder="1" applyAlignment="1">
      <alignment horizontal="left" vertical="center" wrapText="1"/>
    </xf>
    <xf numFmtId="3" fontId="361" fillId="0" borderId="75" xfId="2" applyNumberFormat="1" applyFont="1" applyFill="1" applyBorder="1" applyAlignment="1">
      <alignment horizontal="right" vertical="center"/>
    </xf>
    <xf numFmtId="49" fontId="355" fillId="0" borderId="75" xfId="2" applyNumberFormat="1" applyFont="1" applyFill="1" applyBorder="1" applyAlignment="1">
      <alignment horizontal="center" vertical="center" wrapText="1"/>
    </xf>
    <xf numFmtId="1" fontId="355" fillId="0" borderId="75" xfId="2" applyNumberFormat="1" applyFont="1" applyFill="1" applyBorder="1" applyAlignment="1">
      <alignment horizontal="left" vertical="center" wrapText="1"/>
    </xf>
    <xf numFmtId="3" fontId="356" fillId="0" borderId="75" xfId="2" quotePrefix="1" applyNumberFormat="1" applyFont="1" applyFill="1" applyBorder="1" applyAlignment="1">
      <alignment horizontal="center" vertical="center" wrapText="1"/>
    </xf>
    <xf numFmtId="4" fontId="356" fillId="0" borderId="75" xfId="2" quotePrefix="1" applyNumberFormat="1" applyFont="1" applyFill="1" applyBorder="1" applyAlignment="1">
      <alignment horizontal="center" vertical="center" wrapText="1"/>
    </xf>
    <xf numFmtId="3" fontId="357" fillId="0" borderId="75" xfId="2" quotePrefix="1" applyNumberFormat="1" applyFont="1" applyFill="1" applyBorder="1" applyAlignment="1">
      <alignment horizontal="center" vertical="center" wrapText="1"/>
    </xf>
    <xf numFmtId="169" fontId="357" fillId="0" borderId="75" xfId="2512" quotePrefix="1" applyNumberFormat="1" applyFont="1" applyFill="1" applyBorder="1" applyAlignment="1">
      <alignment horizontal="right" vertical="center" wrapText="1"/>
    </xf>
    <xf numFmtId="43" fontId="357" fillId="0" borderId="75" xfId="2515" applyFont="1" applyFill="1" applyBorder="1" applyAlignment="1">
      <alignment horizontal="right" vertical="center"/>
    </xf>
    <xf numFmtId="169" fontId="357" fillId="0" borderId="75" xfId="2515" applyNumberFormat="1" applyFont="1" applyFill="1" applyBorder="1" applyAlignment="1">
      <alignment horizontal="right" vertical="center"/>
    </xf>
    <xf numFmtId="0" fontId="362" fillId="0" borderId="0" xfId="0" applyFont="1"/>
    <xf numFmtId="1" fontId="357" fillId="0" borderId="75" xfId="2697" applyNumberFormat="1" applyFont="1" applyFill="1" applyBorder="1" applyAlignment="1">
      <alignment horizontal="right" vertical="center" wrapText="1"/>
    </xf>
    <xf numFmtId="0" fontId="363" fillId="0" borderId="0" xfId="0" applyFont="1"/>
    <xf numFmtId="0" fontId="355" fillId="0" borderId="75" xfId="0" applyFont="1" applyFill="1" applyBorder="1" applyAlignment="1">
      <alignment horizontal="center" vertical="center" wrapText="1"/>
    </xf>
    <xf numFmtId="49" fontId="356" fillId="0" borderId="75" xfId="0" applyNumberFormat="1" applyFont="1" applyFill="1" applyBorder="1" applyAlignment="1">
      <alignment horizontal="center" vertical="center" wrapText="1"/>
    </xf>
    <xf numFmtId="49" fontId="356" fillId="0" borderId="75" xfId="6547" applyNumberFormat="1" applyFont="1" applyFill="1" applyBorder="1" applyAlignment="1">
      <alignment horizontal="center" vertical="center" wrapText="1"/>
    </xf>
    <xf numFmtId="169" fontId="357" fillId="0" borderId="75" xfId="2599" applyNumberFormat="1" applyFont="1" applyFill="1" applyBorder="1" applyAlignment="1">
      <alignment horizontal="right" vertical="center" wrapText="1"/>
    </xf>
    <xf numFmtId="1" fontId="360" fillId="83" borderId="0" xfId="2" applyNumberFormat="1" applyFont="1" applyFill="1" applyAlignment="1">
      <alignment vertical="center"/>
    </xf>
    <xf numFmtId="49" fontId="356" fillId="0" borderId="75" xfId="0" quotePrefix="1" applyNumberFormat="1" applyFont="1" applyFill="1" applyBorder="1" applyAlignment="1">
      <alignment horizontal="center" vertical="center" wrapText="1"/>
    </xf>
    <xf numFmtId="3" fontId="357" fillId="0" borderId="75" xfId="11797" applyNumberFormat="1" applyFont="1" applyFill="1" applyBorder="1" applyAlignment="1">
      <alignment vertical="center"/>
    </xf>
    <xf numFmtId="0" fontId="364" fillId="0" borderId="75" xfId="1" applyFont="1" applyFill="1" applyBorder="1" applyAlignment="1">
      <alignment horizontal="center" vertical="center"/>
    </xf>
    <xf numFmtId="49" fontId="365" fillId="0" borderId="75" xfId="0" applyNumberFormat="1" applyFont="1" applyFill="1" applyBorder="1" applyAlignment="1">
      <alignment horizontal="left" vertical="center" wrapText="1"/>
    </xf>
    <xf numFmtId="0" fontId="356" fillId="0" borderId="75" xfId="1" applyFont="1" applyFill="1" applyBorder="1" applyAlignment="1">
      <alignment vertical="center"/>
    </xf>
    <xf numFmtId="0" fontId="366" fillId="0" borderId="75" xfId="1" applyFont="1" applyFill="1" applyBorder="1" applyAlignment="1">
      <alignment vertical="center"/>
    </xf>
    <xf numFmtId="0" fontId="367" fillId="0" borderId="75" xfId="1" applyFont="1" applyFill="1" applyBorder="1" applyAlignment="1">
      <alignment vertical="center"/>
    </xf>
    <xf numFmtId="169" fontId="357" fillId="0" borderId="75" xfId="1" applyNumberFormat="1" applyFont="1" applyFill="1" applyBorder="1" applyAlignment="1">
      <alignment vertical="center"/>
    </xf>
    <xf numFmtId="169" fontId="367" fillId="0" borderId="75" xfId="1" applyNumberFormat="1" applyFont="1" applyFill="1" applyBorder="1" applyAlignment="1">
      <alignment vertical="center"/>
    </xf>
    <xf numFmtId="0" fontId="368" fillId="0" borderId="75" xfId="1" applyFont="1" applyFill="1" applyBorder="1" applyAlignment="1">
      <alignment vertical="center"/>
    </xf>
    <xf numFmtId="0" fontId="355" fillId="83" borderId="0" xfId="1" applyFont="1" applyFill="1"/>
    <xf numFmtId="0" fontId="355" fillId="0" borderId="75" xfId="1" applyFont="1" applyFill="1" applyBorder="1" applyAlignment="1">
      <alignment horizontal="center" vertical="center"/>
    </xf>
    <xf numFmtId="0" fontId="369" fillId="0" borderId="75" xfId="1" applyFont="1" applyFill="1" applyBorder="1" applyAlignment="1">
      <alignment vertical="center"/>
    </xf>
    <xf numFmtId="1" fontId="357" fillId="0" borderId="75" xfId="2" applyNumberFormat="1" applyFont="1" applyFill="1" applyBorder="1" applyAlignment="1">
      <alignment horizontal="center" vertical="center" wrapText="1"/>
    </xf>
    <xf numFmtId="169" fontId="357" fillId="0" borderId="75" xfId="2515" applyNumberFormat="1" applyFont="1" applyFill="1" applyBorder="1" applyAlignment="1">
      <alignment vertical="center"/>
    </xf>
    <xf numFmtId="9" fontId="357" fillId="0" borderId="75" xfId="6785" applyFont="1" applyFill="1" applyBorder="1" applyAlignment="1">
      <alignment vertical="center"/>
    </xf>
    <xf numFmtId="43" fontId="357" fillId="0" borderId="75" xfId="2515" applyFont="1" applyFill="1" applyBorder="1" applyAlignment="1">
      <alignment vertical="center"/>
    </xf>
    <xf numFmtId="1" fontId="355" fillId="0" borderId="75" xfId="2" applyNumberFormat="1" applyFont="1" applyFill="1" applyBorder="1" applyAlignment="1">
      <alignment vertical="center" wrapText="1"/>
    </xf>
    <xf numFmtId="3" fontId="355" fillId="0" borderId="75" xfId="11799" applyNumberFormat="1" applyFont="1" applyFill="1" applyBorder="1" applyAlignment="1">
      <alignment horizontal="center" vertical="center" wrapText="1"/>
    </xf>
    <xf numFmtId="49" fontId="355" fillId="0" borderId="75" xfId="6550" applyNumberFormat="1" applyFont="1" applyFill="1" applyBorder="1" applyAlignment="1">
      <alignment horizontal="left" vertical="center" wrapText="1"/>
    </xf>
    <xf numFmtId="0" fontId="356" fillId="0" borderId="75" xfId="1" applyFont="1" applyFill="1" applyBorder="1" applyAlignment="1">
      <alignment horizontal="center" vertical="center" wrapText="1"/>
    </xf>
    <xf numFmtId="49" fontId="357" fillId="0" borderId="75" xfId="0" applyNumberFormat="1" applyFont="1" applyFill="1" applyBorder="1" applyAlignment="1">
      <alignment horizontal="center" vertical="center" wrapText="1"/>
    </xf>
    <xf numFmtId="169" fontId="357" fillId="0" borderId="75" xfId="2599" applyNumberFormat="1" applyFont="1" applyFill="1" applyBorder="1" applyAlignment="1">
      <alignment horizontal="right" vertical="center" shrinkToFit="1"/>
    </xf>
    <xf numFmtId="3" fontId="367" fillId="0" borderId="75" xfId="2" applyNumberFormat="1" applyFont="1" applyFill="1" applyBorder="1" applyAlignment="1">
      <alignment horizontal="right" vertical="center"/>
    </xf>
    <xf numFmtId="1" fontId="357" fillId="0" borderId="75" xfId="2" applyNumberFormat="1" applyFont="1" applyFill="1" applyBorder="1" applyAlignment="1">
      <alignment horizontal="right" vertical="center"/>
    </xf>
    <xf numFmtId="3" fontId="370" fillId="0" borderId="75" xfId="2" applyNumberFormat="1" applyFont="1" applyFill="1" applyBorder="1" applyAlignment="1">
      <alignment horizontal="right" vertical="center"/>
    </xf>
    <xf numFmtId="1" fontId="370" fillId="0" borderId="0" xfId="2" applyNumberFormat="1" applyFont="1" applyFill="1" applyAlignment="1">
      <alignment vertical="center"/>
    </xf>
    <xf numFmtId="49" fontId="355" fillId="0" borderId="75" xfId="11799" applyNumberFormat="1" applyFont="1" applyFill="1" applyBorder="1" applyAlignment="1">
      <alignment horizontal="left" vertical="center" wrapText="1"/>
    </xf>
    <xf numFmtId="169" fontId="357" fillId="0" borderId="75" xfId="11801" applyNumberFormat="1" applyFont="1" applyFill="1" applyBorder="1" applyAlignment="1">
      <alignment vertical="center"/>
    </xf>
    <xf numFmtId="49" fontId="355" fillId="0" borderId="75" xfId="0" applyNumberFormat="1" applyFont="1" applyFill="1" applyBorder="1" applyAlignment="1">
      <alignment horizontal="left" vertical="center" wrapText="1"/>
    </xf>
    <xf numFmtId="49" fontId="355" fillId="0" borderId="75" xfId="11802" applyNumberFormat="1" applyFont="1" applyFill="1" applyBorder="1" applyAlignment="1">
      <alignment horizontal="left" vertical="center" wrapText="1"/>
    </xf>
    <xf numFmtId="49" fontId="355" fillId="0" borderId="75" xfId="11801" applyNumberFormat="1" applyFont="1" applyFill="1" applyBorder="1" applyAlignment="1">
      <alignment horizontal="left" vertical="center" wrapText="1"/>
    </xf>
    <xf numFmtId="0" fontId="355" fillId="0" borderId="75" xfId="0" applyNumberFormat="1" applyFont="1" applyFill="1" applyBorder="1" applyAlignment="1">
      <alignment vertical="center" wrapText="1"/>
    </xf>
    <xf numFmtId="169" fontId="357" fillId="0" borderId="75" xfId="2579" applyNumberFormat="1" applyFont="1" applyFill="1" applyBorder="1" applyAlignment="1">
      <alignment vertical="center"/>
    </xf>
    <xf numFmtId="0" fontId="355" fillId="0" borderId="75" xfId="6616" applyFont="1" applyFill="1" applyBorder="1" applyAlignment="1">
      <alignment horizontal="left" vertical="center" wrapText="1"/>
    </xf>
    <xf numFmtId="3" fontId="355" fillId="0" borderId="75" xfId="11799" applyNumberFormat="1" applyFont="1" applyFill="1" applyBorder="1" applyAlignment="1">
      <alignment horizontal="left" vertical="center" wrapText="1"/>
    </xf>
    <xf numFmtId="49" fontId="357" fillId="0" borderId="75" xfId="11801" applyNumberFormat="1" applyFont="1" applyFill="1" applyBorder="1" applyAlignment="1">
      <alignment horizontal="center" vertical="center" wrapText="1"/>
    </xf>
    <xf numFmtId="3" fontId="371" fillId="0" borderId="75" xfId="2" applyNumberFormat="1" applyFont="1" applyFill="1" applyBorder="1" applyAlignment="1">
      <alignment horizontal="right" vertical="center"/>
    </xf>
    <xf numFmtId="3" fontId="372" fillId="0" borderId="75" xfId="2" applyNumberFormat="1" applyFont="1" applyFill="1" applyBorder="1" applyAlignment="1">
      <alignment horizontal="right" vertical="center"/>
    </xf>
    <xf numFmtId="1" fontId="372" fillId="0" borderId="0" xfId="2" applyNumberFormat="1" applyFont="1" applyFill="1" applyAlignment="1">
      <alignment vertical="center"/>
    </xf>
    <xf numFmtId="3" fontId="373" fillId="0" borderId="75" xfId="2" applyNumberFormat="1" applyFont="1" applyFill="1" applyBorder="1" applyAlignment="1">
      <alignment horizontal="right" vertical="center"/>
    </xf>
    <xf numFmtId="1" fontId="373" fillId="0" borderId="0" xfId="2" applyNumberFormat="1" applyFont="1" applyFill="1" applyAlignment="1">
      <alignment vertical="center"/>
    </xf>
    <xf numFmtId="0" fontId="355" fillId="0" borderId="75" xfId="2518" applyNumberFormat="1" applyFont="1" applyFill="1" applyBorder="1" applyAlignment="1">
      <alignment vertical="center" wrapText="1" shrinkToFit="1"/>
    </xf>
    <xf numFmtId="49" fontId="374" fillId="0" borderId="77" xfId="2" quotePrefix="1" applyNumberFormat="1" applyFont="1" applyFill="1" applyBorder="1" applyAlignment="1">
      <alignment horizontal="center" vertical="center"/>
    </xf>
    <xf numFmtId="49" fontId="355" fillId="0" borderId="9" xfId="0" applyNumberFormat="1" applyFont="1" applyFill="1" applyBorder="1" applyAlignment="1">
      <alignment horizontal="left" vertical="center" wrapText="1"/>
    </xf>
    <xf numFmtId="0" fontId="356" fillId="0" borderId="9" xfId="0" applyFont="1" applyFill="1" applyBorder="1" applyAlignment="1">
      <alignment horizontal="center" vertical="center" wrapText="1"/>
    </xf>
    <xf numFmtId="0" fontId="356" fillId="0" borderId="9" xfId="0" applyNumberFormat="1" applyFont="1" applyFill="1" applyBorder="1" applyAlignment="1">
      <alignment horizontal="center" vertical="center" wrapText="1"/>
    </xf>
    <xf numFmtId="0" fontId="357" fillId="0" borderId="9" xfId="0" applyFont="1" applyFill="1" applyBorder="1" applyAlignment="1">
      <alignment horizontal="center" vertical="center" wrapText="1"/>
    </xf>
    <xf numFmtId="169" fontId="357" fillId="0" borderId="9" xfId="2599" applyNumberFormat="1" applyFont="1" applyFill="1" applyBorder="1" applyAlignment="1">
      <alignment horizontal="center" vertical="center" wrapText="1"/>
    </xf>
    <xf numFmtId="1" fontId="357" fillId="0" borderId="9" xfId="2" applyNumberFormat="1" applyFont="1" applyFill="1" applyBorder="1" applyAlignment="1">
      <alignment horizontal="center" vertical="center" wrapText="1"/>
    </xf>
    <xf numFmtId="169" fontId="357" fillId="0" borderId="9" xfId="2515" applyNumberFormat="1" applyFont="1" applyFill="1" applyBorder="1" applyAlignment="1">
      <alignment horizontal="center" vertical="center" wrapText="1"/>
    </xf>
    <xf numFmtId="3" fontId="357" fillId="0" borderId="9" xfId="2" applyNumberFormat="1" applyFont="1" applyFill="1" applyBorder="1" applyAlignment="1">
      <alignment horizontal="center" vertical="center" wrapText="1"/>
    </xf>
    <xf numFmtId="0" fontId="357" fillId="0" borderId="9" xfId="2" applyNumberFormat="1" applyFont="1" applyFill="1" applyBorder="1" applyAlignment="1">
      <alignment horizontal="center" vertical="center" wrapText="1"/>
    </xf>
    <xf numFmtId="3" fontId="357" fillId="0" borderId="75" xfId="2" applyNumberFormat="1" applyFont="1" applyFill="1" applyBorder="1" applyAlignment="1">
      <alignment horizontal="center" vertical="center" wrapText="1"/>
    </xf>
    <xf numFmtId="0" fontId="357" fillId="0" borderId="75" xfId="2" applyNumberFormat="1" applyFont="1" applyFill="1" applyBorder="1" applyAlignment="1">
      <alignment horizontal="center" vertical="center" wrapText="1"/>
    </xf>
    <xf numFmtId="3" fontId="356" fillId="0" borderId="9" xfId="2" applyNumberFormat="1" applyFont="1" applyFill="1" applyBorder="1" applyAlignment="1">
      <alignment horizontal="center" vertical="center" wrapText="1"/>
    </xf>
    <xf numFmtId="1" fontId="360" fillId="0" borderId="0" xfId="2" applyNumberFormat="1" applyFont="1" applyFill="1" applyAlignment="1">
      <alignment horizontal="center" vertical="center" wrapText="1"/>
    </xf>
    <xf numFmtId="49" fontId="356" fillId="0" borderId="9" xfId="0" applyNumberFormat="1" applyFont="1" applyFill="1" applyBorder="1" applyAlignment="1">
      <alignment horizontal="center" vertical="center" wrapText="1"/>
    </xf>
    <xf numFmtId="0" fontId="356" fillId="0" borderId="9" xfId="6547" applyNumberFormat="1" applyFont="1" applyFill="1" applyBorder="1" applyAlignment="1">
      <alignment horizontal="center" vertical="center" wrapText="1"/>
    </xf>
    <xf numFmtId="49" fontId="357" fillId="0" borderId="9" xfId="6547" applyNumberFormat="1" applyFont="1" applyFill="1" applyBorder="1" applyAlignment="1">
      <alignment horizontal="center" vertical="center" wrapText="1"/>
    </xf>
    <xf numFmtId="49" fontId="355" fillId="0" borderId="9" xfId="2577" applyNumberFormat="1" applyFont="1" applyFill="1" applyBorder="1" applyAlignment="1">
      <alignment horizontal="left" vertical="center" wrapText="1"/>
    </xf>
    <xf numFmtId="4" fontId="357" fillId="0" borderId="9" xfId="2" applyNumberFormat="1" applyFont="1" applyFill="1" applyBorder="1" applyAlignment="1">
      <alignment horizontal="center" vertical="center" wrapText="1"/>
    </xf>
    <xf numFmtId="1" fontId="368" fillId="0" borderId="0" xfId="2" applyNumberFormat="1" applyFont="1" applyFill="1" applyAlignment="1">
      <alignment horizontal="center" vertical="center" wrapText="1"/>
    </xf>
    <xf numFmtId="1" fontId="368" fillId="0" borderId="0" xfId="2" applyNumberFormat="1" applyFont="1" applyFill="1" applyAlignment="1">
      <alignment vertical="center"/>
    </xf>
    <xf numFmtId="49" fontId="355" fillId="0" borderId="77" xfId="2" quotePrefix="1" applyNumberFormat="1" applyFont="1" applyFill="1" applyBorder="1" applyAlignment="1">
      <alignment horizontal="center" vertical="center"/>
    </xf>
    <xf numFmtId="1" fontId="375" fillId="0" borderId="0" xfId="2" applyNumberFormat="1" applyFont="1" applyFill="1" applyAlignment="1">
      <alignment horizontal="center" vertical="center" wrapText="1"/>
    </xf>
    <xf numFmtId="1" fontId="375" fillId="0" borderId="0" xfId="2" applyNumberFormat="1" applyFont="1" applyFill="1" applyAlignment="1">
      <alignment vertical="center"/>
    </xf>
    <xf numFmtId="49" fontId="355" fillId="0" borderId="9" xfId="2" quotePrefix="1" applyNumberFormat="1" applyFont="1" applyFill="1" applyBorder="1" applyAlignment="1">
      <alignment horizontal="center" vertical="center"/>
    </xf>
    <xf numFmtId="1" fontId="355" fillId="0" borderId="9" xfId="2" applyNumberFormat="1" applyFont="1" applyFill="1" applyBorder="1" applyAlignment="1">
      <alignment horizontal="left" vertical="center" wrapText="1"/>
    </xf>
    <xf numFmtId="3" fontId="356" fillId="0" borderId="9" xfId="2" quotePrefix="1" applyNumberFormat="1" applyFont="1" applyFill="1" applyBorder="1" applyAlignment="1">
      <alignment horizontal="center" vertical="center" wrapText="1"/>
    </xf>
    <xf numFmtId="3" fontId="357" fillId="0" borderId="9" xfId="2" quotePrefix="1" applyNumberFormat="1" applyFont="1" applyFill="1" applyBorder="1" applyAlignment="1">
      <alignment horizontal="center" vertical="center" wrapText="1"/>
    </xf>
    <xf numFmtId="169" fontId="357" fillId="0" borderId="9" xfId="2515" quotePrefix="1" applyNumberFormat="1" applyFont="1" applyFill="1" applyBorder="1" applyAlignment="1">
      <alignment horizontal="center" vertical="center" wrapText="1"/>
    </xf>
    <xf numFmtId="169" fontId="357" fillId="0" borderId="9" xfId="2515" applyNumberFormat="1" applyFont="1" applyFill="1" applyBorder="1" applyAlignment="1">
      <alignment vertical="center"/>
    </xf>
    <xf numFmtId="169" fontId="357" fillId="0" borderId="9" xfId="2515" applyNumberFormat="1" applyFont="1" applyFill="1" applyBorder="1" applyAlignment="1">
      <alignment horizontal="right" vertical="center"/>
    </xf>
    <xf numFmtId="169" fontId="357" fillId="0" borderId="9" xfId="2515" applyNumberFormat="1" applyFont="1" applyFill="1" applyBorder="1" applyAlignment="1">
      <alignment horizontal="center" vertical="center"/>
    </xf>
    <xf numFmtId="0" fontId="357" fillId="0" borderId="75" xfId="2515" applyNumberFormat="1" applyFont="1" applyFill="1" applyBorder="1" applyAlignment="1">
      <alignment horizontal="center" vertical="center"/>
    </xf>
    <xf numFmtId="3" fontId="358" fillId="0" borderId="9" xfId="2" applyNumberFormat="1" applyFont="1" applyFill="1" applyBorder="1" applyAlignment="1">
      <alignment horizontal="right" vertical="center"/>
    </xf>
    <xf numFmtId="1" fontId="356" fillId="0" borderId="0" xfId="2" applyNumberFormat="1" applyFont="1" applyFill="1" applyAlignment="1">
      <alignment vertical="center"/>
    </xf>
    <xf numFmtId="0" fontId="358" fillId="0" borderId="9" xfId="0" applyFont="1" applyFill="1" applyBorder="1" applyAlignment="1">
      <alignment horizontal="center" vertical="center" wrapText="1"/>
    </xf>
    <xf numFmtId="169" fontId="357" fillId="0" borderId="9" xfId="2515" quotePrefix="1" applyNumberFormat="1" applyFont="1" applyFill="1" applyBorder="1" applyAlignment="1">
      <alignment vertical="center" wrapText="1"/>
    </xf>
    <xf numFmtId="1" fontId="355" fillId="0" borderId="9" xfId="2" applyNumberFormat="1" applyFont="1" applyFill="1" applyBorder="1" applyAlignment="1">
      <alignment vertical="center" wrapText="1"/>
    </xf>
    <xf numFmtId="1" fontId="356" fillId="0" borderId="9" xfId="2" applyNumberFormat="1" applyFont="1" applyFill="1" applyBorder="1" applyAlignment="1">
      <alignment horizontal="center" vertical="center" wrapText="1"/>
    </xf>
    <xf numFmtId="0" fontId="374" fillId="0" borderId="9" xfId="1" applyFont="1" applyFill="1" applyBorder="1" applyAlignment="1">
      <alignment horizontal="center" vertical="center"/>
    </xf>
    <xf numFmtId="49" fontId="365" fillId="0" borderId="9" xfId="0" applyNumberFormat="1" applyFont="1" applyFill="1" applyBorder="1" applyAlignment="1">
      <alignment vertical="center" wrapText="1"/>
    </xf>
    <xf numFmtId="49" fontId="369" fillId="0" borderId="9" xfId="6690" applyNumberFormat="1" applyFont="1" applyFill="1" applyBorder="1" applyAlignment="1">
      <alignment horizontal="center" vertical="center" wrapText="1"/>
    </xf>
    <xf numFmtId="0" fontId="369" fillId="0" borderId="9" xfId="0" applyNumberFormat="1" applyFont="1" applyFill="1" applyBorder="1" applyAlignment="1">
      <alignment horizontal="center" vertical="center" wrapText="1"/>
    </xf>
    <xf numFmtId="169" fontId="357" fillId="0" borderId="9" xfId="2515" applyNumberFormat="1" applyFont="1" applyFill="1" applyBorder="1" applyAlignment="1">
      <alignment horizontal="center" vertical="center" wrapText="1" readingOrder="1"/>
    </xf>
    <xf numFmtId="169" fontId="357" fillId="0" borderId="75" xfId="2515" applyNumberFormat="1" applyFont="1" applyFill="1" applyBorder="1" applyAlignment="1">
      <alignment horizontal="center" vertical="center"/>
    </xf>
    <xf numFmtId="169" fontId="369" fillId="0" borderId="9" xfId="2515" applyNumberFormat="1" applyFont="1" applyFill="1" applyBorder="1"/>
    <xf numFmtId="0" fontId="356" fillId="83" borderId="0" xfId="1" applyFont="1" applyFill="1"/>
    <xf numFmtId="49" fontId="365" fillId="0" borderId="9" xfId="6690" applyNumberFormat="1" applyFont="1" applyFill="1" applyBorder="1" applyAlignment="1">
      <alignment horizontal="justify" vertical="center" wrapText="1"/>
    </xf>
    <xf numFmtId="49" fontId="365" fillId="0" borderId="9" xfId="6690" applyNumberFormat="1" applyFont="1" applyFill="1" applyBorder="1" applyAlignment="1">
      <alignment horizontal="justify" vertical="center"/>
    </xf>
    <xf numFmtId="3" fontId="369" fillId="0" borderId="9" xfId="0" quotePrefix="1" applyNumberFormat="1" applyFont="1" applyFill="1" applyBorder="1" applyAlignment="1">
      <alignment horizontal="center" vertical="center" wrapText="1"/>
    </xf>
    <xf numFmtId="49" fontId="369" fillId="0" borderId="9" xfId="0" applyNumberFormat="1" applyFont="1" applyFill="1" applyBorder="1" applyAlignment="1">
      <alignment horizontal="center" vertical="center" wrapText="1"/>
    </xf>
    <xf numFmtId="37" fontId="355" fillId="0" borderId="9" xfId="2587" quotePrefix="1" applyNumberFormat="1" applyFont="1" applyFill="1" applyBorder="1" applyAlignment="1">
      <alignment horizontal="center" vertical="center" wrapText="1"/>
    </xf>
    <xf numFmtId="169" fontId="355" fillId="0" borderId="9" xfId="2587" applyNumberFormat="1" applyFont="1" applyFill="1" applyBorder="1" applyAlignment="1">
      <alignment horizontal="left" vertical="center" wrapText="1"/>
    </xf>
    <xf numFmtId="169" fontId="356" fillId="0" borderId="9" xfId="2587" applyNumberFormat="1" applyFont="1" applyFill="1" applyBorder="1" applyAlignment="1">
      <alignment horizontal="center" vertical="center" wrapText="1"/>
    </xf>
    <xf numFmtId="169" fontId="357" fillId="0" borderId="9" xfId="2587" applyNumberFormat="1" applyFont="1" applyFill="1" applyBorder="1" applyAlignment="1">
      <alignment horizontal="center" vertical="center" wrapText="1" shrinkToFit="1"/>
    </xf>
    <xf numFmtId="169" fontId="357" fillId="0" borderId="9" xfId="2527" applyNumberFormat="1" applyFont="1" applyFill="1" applyBorder="1" applyAlignment="1">
      <alignment horizontal="center" vertical="center" shrinkToFit="1"/>
    </xf>
    <xf numFmtId="3" fontId="371" fillId="0" borderId="9" xfId="2" applyNumberFormat="1" applyFont="1" applyFill="1" applyBorder="1" applyAlignment="1">
      <alignment horizontal="right" vertical="center" shrinkToFit="1"/>
    </xf>
    <xf numFmtId="3" fontId="357" fillId="0" borderId="9" xfId="2" applyNumberFormat="1" applyFont="1" applyFill="1" applyBorder="1" applyAlignment="1">
      <alignment horizontal="right" vertical="center" shrinkToFit="1"/>
    </xf>
    <xf numFmtId="1" fontId="357" fillId="0" borderId="9" xfId="2" applyNumberFormat="1" applyFont="1" applyFill="1" applyBorder="1" applyAlignment="1">
      <alignment vertical="center" shrinkToFit="1"/>
    </xf>
    <xf numFmtId="173" fontId="357" fillId="0" borderId="9" xfId="2" applyNumberFormat="1" applyFont="1" applyFill="1" applyBorder="1" applyAlignment="1">
      <alignment horizontal="right" vertical="center" shrinkToFit="1"/>
    </xf>
    <xf numFmtId="43" fontId="357" fillId="0" borderId="9" xfId="2527" applyFont="1" applyFill="1" applyBorder="1" applyAlignment="1">
      <alignment horizontal="right" vertical="center" shrinkToFit="1"/>
    </xf>
    <xf numFmtId="1" fontId="371" fillId="0" borderId="9" xfId="2" applyNumberFormat="1" applyFont="1" applyFill="1" applyBorder="1" applyAlignment="1">
      <alignment vertical="center"/>
    </xf>
    <xf numFmtId="3" fontId="357" fillId="0" borderId="75" xfId="2" applyNumberFormat="1" applyFont="1" applyFill="1" applyBorder="1" applyAlignment="1">
      <alignment horizontal="right" vertical="center" shrinkToFit="1"/>
    </xf>
    <xf numFmtId="0" fontId="357" fillId="0" borderId="75" xfId="2" applyNumberFormat="1" applyFont="1" applyFill="1" applyBorder="1" applyAlignment="1">
      <alignment horizontal="center" vertical="center" shrinkToFit="1"/>
    </xf>
    <xf numFmtId="3" fontId="370" fillId="0" borderId="9" xfId="2" applyNumberFormat="1" applyFont="1" applyFill="1" applyBorder="1" applyAlignment="1">
      <alignment horizontal="right" vertical="center" shrinkToFit="1"/>
    </xf>
    <xf numFmtId="1" fontId="357" fillId="0" borderId="9" xfId="2" applyNumberFormat="1" applyFont="1" applyFill="1" applyBorder="1" applyAlignment="1">
      <alignment vertical="center"/>
    </xf>
    <xf numFmtId="3" fontId="367" fillId="0" borderId="9" xfId="2" applyNumberFormat="1" applyFont="1" applyFill="1" applyBorder="1" applyAlignment="1">
      <alignment horizontal="right" vertical="center" shrinkToFit="1"/>
    </xf>
    <xf numFmtId="1" fontId="367" fillId="0" borderId="9" xfId="2" applyNumberFormat="1" applyFont="1" applyFill="1" applyBorder="1" applyAlignment="1">
      <alignment vertical="center"/>
    </xf>
    <xf numFmtId="3" fontId="367" fillId="0" borderId="75" xfId="2" applyNumberFormat="1" applyFont="1" applyFill="1" applyBorder="1" applyAlignment="1">
      <alignment horizontal="right" vertical="center" shrinkToFit="1"/>
    </xf>
    <xf numFmtId="3" fontId="371" fillId="0" borderId="75" xfId="2" applyNumberFormat="1" applyFont="1" applyFill="1" applyBorder="1" applyAlignment="1">
      <alignment horizontal="right" vertical="center" shrinkToFit="1"/>
    </xf>
    <xf numFmtId="1" fontId="355" fillId="0" borderId="77" xfId="2" applyNumberFormat="1" applyFont="1" applyFill="1" applyBorder="1" applyAlignment="1">
      <alignment horizontal="center" vertical="center"/>
    </xf>
    <xf numFmtId="169" fontId="355" fillId="0" borderId="9" xfId="2515" applyNumberFormat="1" applyFont="1" applyFill="1" applyBorder="1" applyAlignment="1">
      <alignment horizontal="left" vertical="center" wrapText="1"/>
    </xf>
    <xf numFmtId="169" fontId="356" fillId="0" borderId="9" xfId="2515" applyNumberFormat="1" applyFont="1" applyFill="1" applyBorder="1" applyAlignment="1">
      <alignment horizontal="center" vertical="center" wrapText="1"/>
    </xf>
    <xf numFmtId="0" fontId="356" fillId="0" borderId="9" xfId="2515" applyNumberFormat="1" applyFont="1" applyFill="1" applyBorder="1" applyAlignment="1">
      <alignment horizontal="center" vertical="center" wrapText="1"/>
    </xf>
    <xf numFmtId="169" fontId="355" fillId="0" borderId="9" xfId="2515" applyNumberFormat="1" applyFont="1" applyFill="1" applyBorder="1" applyAlignment="1">
      <alignment vertical="center" wrapText="1"/>
    </xf>
    <xf numFmtId="1" fontId="359" fillId="0" borderId="0" xfId="2" applyNumberFormat="1" applyFont="1" applyFill="1" applyAlignment="1">
      <alignment horizontal="center" vertical="center" wrapText="1"/>
    </xf>
    <xf numFmtId="1" fontId="355" fillId="0" borderId="9" xfId="2" applyNumberFormat="1" applyFont="1" applyFill="1" applyBorder="1" applyAlignment="1">
      <alignment horizontal="center" vertical="center"/>
    </xf>
    <xf numFmtId="169" fontId="367" fillId="0" borderId="9" xfId="2515" quotePrefix="1" applyNumberFormat="1" applyFont="1" applyFill="1" applyBorder="1" applyAlignment="1">
      <alignment vertical="center" wrapText="1"/>
    </xf>
    <xf numFmtId="3" fontId="361" fillId="0" borderId="9" xfId="2" applyNumberFormat="1" applyFont="1" applyFill="1" applyBorder="1" applyAlignment="1">
      <alignment horizontal="right" vertical="center"/>
    </xf>
    <xf numFmtId="0" fontId="355" fillId="0" borderId="9" xfId="0" applyFont="1" applyFill="1" applyBorder="1" applyAlignment="1">
      <alignment horizontal="left" vertical="center" wrapText="1"/>
    </xf>
    <xf numFmtId="43" fontId="357" fillId="0" borderId="9" xfId="2527" applyFont="1" applyFill="1" applyBorder="1" applyAlignment="1">
      <alignment horizontal="center" vertical="center" wrapText="1"/>
    </xf>
    <xf numFmtId="169" fontId="357" fillId="0" borderId="9" xfId="2515" applyNumberFormat="1" applyFont="1" applyFill="1" applyBorder="1" applyAlignment="1">
      <alignment horizontal="right" vertical="center" wrapText="1"/>
    </xf>
    <xf numFmtId="3" fontId="371" fillId="0" borderId="9" xfId="2" applyNumberFormat="1" applyFont="1" applyFill="1" applyBorder="1" applyAlignment="1">
      <alignment horizontal="right" vertical="center"/>
    </xf>
    <xf numFmtId="3" fontId="357" fillId="0" borderId="9" xfId="2" applyNumberFormat="1" applyFont="1" applyFill="1" applyBorder="1" applyAlignment="1">
      <alignment horizontal="right" vertical="center"/>
    </xf>
    <xf numFmtId="3" fontId="375" fillId="0" borderId="9" xfId="2" applyNumberFormat="1" applyFont="1" applyFill="1" applyBorder="1" applyAlignment="1">
      <alignment horizontal="right" vertical="center"/>
    </xf>
    <xf numFmtId="0" fontId="355" fillId="0" borderId="75" xfId="6665" applyFont="1" applyFill="1" applyBorder="1" applyAlignment="1">
      <alignment vertical="center" wrapText="1"/>
    </xf>
    <xf numFmtId="0" fontId="356" fillId="0" borderId="75" xfId="6665" applyFont="1" applyFill="1" applyBorder="1" applyAlignment="1">
      <alignment horizontal="center" vertical="center" wrapText="1"/>
    </xf>
    <xf numFmtId="3" fontId="356" fillId="0" borderId="75" xfId="0" applyNumberFormat="1" applyFont="1" applyFill="1" applyBorder="1" applyAlignment="1">
      <alignment horizontal="center" vertical="center" wrapText="1"/>
    </xf>
    <xf numFmtId="365" fontId="355" fillId="0" borderId="75" xfId="2510" applyNumberFormat="1" applyFont="1" applyFill="1" applyBorder="1" applyAlignment="1">
      <alignment horizontal="right" vertical="center" wrapText="1"/>
    </xf>
    <xf numFmtId="3" fontId="355" fillId="0" borderId="9" xfId="2586" quotePrefix="1" applyNumberFormat="1" applyFont="1" applyFill="1" applyBorder="1" applyAlignment="1">
      <alignment horizontal="center" vertical="center" wrapText="1"/>
    </xf>
    <xf numFmtId="3" fontId="355" fillId="0" borderId="9" xfId="2586" applyNumberFormat="1" applyFont="1" applyFill="1" applyBorder="1" applyAlignment="1">
      <alignment horizontal="left" vertical="center" wrapText="1"/>
    </xf>
    <xf numFmtId="3" fontId="356" fillId="0" borderId="9" xfId="2586" applyNumberFormat="1" applyFont="1" applyFill="1" applyBorder="1" applyAlignment="1">
      <alignment horizontal="center" vertical="center" wrapText="1"/>
    </xf>
    <xf numFmtId="3" fontId="357" fillId="0" borderId="9" xfId="2586" applyNumberFormat="1" applyFont="1" applyFill="1" applyBorder="1" applyAlignment="1">
      <alignment horizontal="center" vertical="center" wrapText="1"/>
    </xf>
    <xf numFmtId="3" fontId="357" fillId="0" borderId="9" xfId="2586" applyNumberFormat="1" applyFont="1" applyFill="1" applyBorder="1" applyAlignment="1">
      <alignment vertical="center" wrapText="1"/>
    </xf>
    <xf numFmtId="3" fontId="357" fillId="0" borderId="9" xfId="6547" applyNumberFormat="1" applyFont="1" applyFill="1" applyBorder="1" applyAlignment="1">
      <alignment vertical="center" wrapText="1"/>
    </xf>
    <xf numFmtId="3" fontId="357" fillId="0" borderId="9" xfId="2" applyNumberFormat="1" applyFont="1" applyFill="1" applyBorder="1" applyAlignment="1">
      <alignment vertical="center"/>
    </xf>
    <xf numFmtId="49" fontId="355" fillId="0" borderId="9" xfId="2" applyNumberFormat="1" applyFont="1" applyFill="1" applyBorder="1" applyAlignment="1">
      <alignment horizontal="center" vertical="center"/>
    </xf>
    <xf numFmtId="49" fontId="355" fillId="0" borderId="9" xfId="0" applyNumberFormat="1" applyFont="1" applyFill="1" applyBorder="1" applyAlignment="1">
      <alignment vertical="center"/>
    </xf>
    <xf numFmtId="49" fontId="355" fillId="0" borderId="9" xfId="0" applyNumberFormat="1" applyFont="1" applyFill="1" applyBorder="1" applyAlignment="1">
      <alignment vertical="center" wrapText="1"/>
    </xf>
    <xf numFmtId="3" fontId="357" fillId="0" borderId="9" xfId="2515" quotePrefix="1" applyNumberFormat="1" applyFont="1" applyFill="1" applyBorder="1" applyAlignment="1">
      <alignment horizontal="right" vertical="center" wrapText="1"/>
    </xf>
    <xf numFmtId="49" fontId="355" fillId="0" borderId="9" xfId="2" applyNumberFormat="1" applyFont="1" applyFill="1" applyBorder="1" applyAlignment="1">
      <alignment horizontal="center" vertical="center" wrapText="1"/>
    </xf>
    <xf numFmtId="1" fontId="355" fillId="0" borderId="9" xfId="2" quotePrefix="1" applyNumberFormat="1" applyFont="1" applyFill="1" applyBorder="1" applyAlignment="1">
      <alignment horizontal="left" vertical="center" wrapText="1"/>
    </xf>
    <xf numFmtId="4" fontId="356" fillId="0" borderId="9" xfId="2" quotePrefix="1" applyNumberFormat="1" applyFont="1" applyFill="1" applyBorder="1" applyAlignment="1">
      <alignment horizontal="center" vertical="center" wrapText="1"/>
    </xf>
    <xf numFmtId="3" fontId="357" fillId="0" borderId="9" xfId="2" quotePrefix="1" applyNumberFormat="1" applyFont="1" applyFill="1" applyBorder="1" applyAlignment="1">
      <alignment horizontal="left" vertical="center" wrapText="1"/>
    </xf>
    <xf numFmtId="169" fontId="357" fillId="0" borderId="9" xfId="2512" quotePrefix="1" applyNumberFormat="1" applyFont="1" applyFill="1" applyBorder="1" applyAlignment="1">
      <alignment horizontal="right" vertical="center" wrapText="1"/>
    </xf>
    <xf numFmtId="3" fontId="356" fillId="0" borderId="9" xfId="2" applyNumberFormat="1" applyFont="1" applyFill="1" applyBorder="1" applyAlignment="1">
      <alignment horizontal="right" vertical="center"/>
    </xf>
    <xf numFmtId="0" fontId="355" fillId="0" borderId="9" xfId="0" applyFont="1" applyFill="1" applyBorder="1" applyAlignment="1">
      <alignment horizontal="center" vertical="center" wrapText="1"/>
    </xf>
    <xf numFmtId="49" fontId="356" fillId="0" borderId="9" xfId="0" quotePrefix="1" applyNumberFormat="1" applyFont="1" applyFill="1" applyBorder="1" applyAlignment="1">
      <alignment horizontal="center" vertical="center" wrapText="1"/>
    </xf>
    <xf numFmtId="3" fontId="356" fillId="0" borderId="9" xfId="0" quotePrefix="1" applyNumberFormat="1" applyFont="1" applyFill="1" applyBorder="1" applyAlignment="1">
      <alignment horizontal="center" vertical="center" wrapText="1"/>
    </xf>
    <xf numFmtId="169" fontId="357" fillId="0" borderId="9" xfId="2599" applyNumberFormat="1" applyFont="1" applyFill="1" applyBorder="1" applyAlignment="1">
      <alignment horizontal="right" vertical="center" wrapText="1"/>
    </xf>
    <xf numFmtId="1" fontId="359" fillId="83" borderId="0" xfId="2" applyNumberFormat="1" applyFont="1" applyFill="1" applyAlignment="1">
      <alignment vertical="center"/>
    </xf>
    <xf numFmtId="49" fontId="365" fillId="0" borderId="9" xfId="0" applyNumberFormat="1" applyFont="1" applyFill="1" applyBorder="1" applyAlignment="1">
      <alignment horizontal="left" vertical="center" wrapText="1"/>
    </xf>
    <xf numFmtId="49" fontId="369" fillId="0" borderId="9" xfId="0" quotePrefix="1" applyNumberFormat="1" applyFont="1" applyFill="1" applyBorder="1" applyAlignment="1">
      <alignment horizontal="center" vertical="center" wrapText="1"/>
    </xf>
    <xf numFmtId="49" fontId="357" fillId="0" borderId="9" xfId="0" quotePrefix="1" applyNumberFormat="1" applyFont="1" applyFill="1" applyBorder="1" applyAlignment="1">
      <alignment horizontal="center" vertical="center" wrapText="1"/>
    </xf>
    <xf numFmtId="1" fontId="355" fillId="0" borderId="9" xfId="2515" applyNumberFormat="1" applyFont="1" applyFill="1" applyBorder="1" applyAlignment="1">
      <alignment horizontal="center" vertical="center" wrapText="1"/>
    </xf>
    <xf numFmtId="0" fontId="356" fillId="0" borderId="9" xfId="11803" applyFont="1" applyFill="1" applyBorder="1" applyAlignment="1">
      <alignment horizontal="center" vertical="center" wrapText="1"/>
    </xf>
    <xf numFmtId="169" fontId="357" fillId="0" borderId="9" xfId="2516" applyNumberFormat="1" applyFont="1" applyFill="1" applyBorder="1" applyAlignment="1">
      <alignment horizontal="center" vertical="center" wrapText="1" shrinkToFit="1"/>
    </xf>
    <xf numFmtId="169" fontId="357" fillId="0" borderId="75" xfId="2558" applyNumberFormat="1" applyFont="1" applyFill="1" applyBorder="1" applyAlignment="1">
      <alignment vertical="center"/>
    </xf>
    <xf numFmtId="169" fontId="357" fillId="0" borderId="75" xfId="2527" applyNumberFormat="1" applyFont="1" applyFill="1" applyBorder="1" applyAlignment="1">
      <alignment horizontal="center" vertical="center" shrinkToFit="1"/>
    </xf>
    <xf numFmtId="0" fontId="357" fillId="0" borderId="75" xfId="2527" applyNumberFormat="1" applyFont="1" applyFill="1" applyBorder="1" applyAlignment="1">
      <alignment horizontal="center" vertical="center" shrinkToFit="1"/>
    </xf>
    <xf numFmtId="169" fontId="370" fillId="0" borderId="9" xfId="2527" applyNumberFormat="1" applyFont="1" applyFill="1" applyBorder="1" applyAlignment="1">
      <alignment horizontal="center" vertical="center" shrinkToFit="1"/>
    </xf>
    <xf numFmtId="169" fontId="357" fillId="0" borderId="9" xfId="2527" applyNumberFormat="1" applyFont="1" applyFill="1" applyBorder="1" applyAlignment="1">
      <alignment horizontal="right" vertical="center" shrinkToFit="1"/>
    </xf>
    <xf numFmtId="169" fontId="357" fillId="0" borderId="9" xfId="2527" applyNumberFormat="1" applyFont="1" applyFill="1" applyBorder="1" applyAlignment="1">
      <alignment vertical="center" shrinkToFit="1"/>
    </xf>
    <xf numFmtId="173" fontId="357" fillId="0" borderId="9" xfId="2527" applyNumberFormat="1" applyFont="1" applyFill="1" applyBorder="1" applyAlignment="1">
      <alignment horizontal="right" vertical="center" shrinkToFit="1"/>
    </xf>
    <xf numFmtId="169" fontId="357" fillId="0" borderId="75" xfId="2527" applyNumberFormat="1" applyFont="1" applyFill="1" applyBorder="1" applyAlignment="1">
      <alignment horizontal="right" vertical="center" shrinkToFit="1"/>
    </xf>
    <xf numFmtId="169" fontId="370" fillId="0" borderId="9" xfId="2527" applyNumberFormat="1" applyFont="1" applyFill="1" applyBorder="1" applyAlignment="1">
      <alignment horizontal="right" vertical="center" shrinkToFit="1"/>
    </xf>
    <xf numFmtId="49" fontId="355" fillId="0" borderId="77" xfId="2" applyNumberFormat="1" applyFont="1" applyFill="1" applyBorder="1" applyAlignment="1">
      <alignment horizontal="center" vertical="center"/>
    </xf>
    <xf numFmtId="169" fontId="355" fillId="0" borderId="9" xfId="2599" applyNumberFormat="1" applyFont="1" applyFill="1" applyBorder="1" applyAlignment="1">
      <alignment vertical="center" wrapText="1"/>
    </xf>
    <xf numFmtId="169" fontId="356" fillId="0" borderId="9" xfId="2599" applyNumberFormat="1" applyFont="1" applyFill="1" applyBorder="1" applyAlignment="1">
      <alignment horizontal="center" vertical="center" wrapText="1"/>
    </xf>
    <xf numFmtId="0" fontId="356" fillId="0" borderId="9" xfId="2599" applyNumberFormat="1" applyFont="1" applyFill="1" applyBorder="1" applyAlignment="1">
      <alignment horizontal="center" vertical="center" wrapText="1"/>
    </xf>
    <xf numFmtId="43" fontId="357" fillId="0" borderId="9" xfId="2" applyNumberFormat="1" applyFont="1" applyFill="1" applyBorder="1" applyAlignment="1">
      <alignment horizontal="center" vertical="center" wrapText="1"/>
    </xf>
    <xf numFmtId="367" fontId="357" fillId="0" borderId="9" xfId="2" applyNumberFormat="1" applyFont="1" applyFill="1" applyBorder="1" applyAlignment="1">
      <alignment horizontal="center" vertical="center" wrapText="1"/>
    </xf>
    <xf numFmtId="169" fontId="357" fillId="0" borderId="9" xfId="2599" quotePrefix="1" applyNumberFormat="1" applyFont="1" applyFill="1" applyBorder="1" applyAlignment="1">
      <alignment horizontal="center" vertical="center" wrapText="1"/>
    </xf>
    <xf numFmtId="169" fontId="371" fillId="0" borderId="9" xfId="2515" applyNumberFormat="1" applyFont="1" applyFill="1" applyBorder="1" applyAlignment="1">
      <alignment horizontal="right" vertical="center"/>
    </xf>
    <xf numFmtId="169" fontId="357" fillId="0" borderId="9" xfId="2515" applyNumberFormat="1" applyFont="1" applyFill="1" applyBorder="1" applyAlignment="1">
      <alignment horizontal="left" vertical="center" wrapText="1"/>
    </xf>
    <xf numFmtId="3" fontId="358" fillId="0" borderId="9" xfId="2" applyNumberFormat="1" applyFont="1" applyFill="1" applyBorder="1" applyAlignment="1">
      <alignment vertical="center"/>
    </xf>
    <xf numFmtId="3" fontId="355" fillId="0" borderId="9" xfId="2" applyNumberFormat="1" applyFont="1" applyFill="1" applyBorder="1" applyAlignment="1">
      <alignment horizontal="left" vertical="center" wrapText="1"/>
    </xf>
    <xf numFmtId="3" fontId="357" fillId="0" borderId="9" xfId="2" quotePrefix="1" applyNumberFormat="1" applyFont="1" applyFill="1" applyBorder="1" applyAlignment="1">
      <alignment vertical="center" wrapText="1"/>
    </xf>
    <xf numFmtId="3" fontId="376" fillId="0" borderId="9" xfId="2" applyNumberFormat="1" applyFont="1" applyFill="1" applyBorder="1" applyAlignment="1">
      <alignment horizontal="right" vertical="center"/>
    </xf>
    <xf numFmtId="3" fontId="376" fillId="0" borderId="75" xfId="2" applyNumberFormat="1" applyFont="1" applyFill="1" applyBorder="1" applyAlignment="1">
      <alignment horizontal="right" vertical="center"/>
    </xf>
    <xf numFmtId="3" fontId="377" fillId="0" borderId="9" xfId="2" applyNumberFormat="1" applyFont="1" applyFill="1" applyBorder="1" applyAlignment="1">
      <alignment horizontal="right" vertical="center"/>
    </xf>
    <xf numFmtId="1" fontId="378" fillId="0" borderId="0" xfId="2" applyNumberFormat="1" applyFont="1" applyFill="1" applyAlignment="1">
      <alignment vertical="center"/>
    </xf>
    <xf numFmtId="1" fontId="358" fillId="0" borderId="9" xfId="2" applyNumberFormat="1" applyFont="1" applyFill="1" applyBorder="1" applyAlignment="1">
      <alignment vertical="center"/>
    </xf>
    <xf numFmtId="3" fontId="356" fillId="0" borderId="9" xfId="0" applyNumberFormat="1" applyFont="1" applyFill="1" applyBorder="1" applyAlignment="1">
      <alignment horizontal="center" vertical="center" wrapText="1"/>
    </xf>
    <xf numFmtId="2" fontId="356" fillId="0" borderId="9" xfId="0" applyNumberFormat="1" applyFont="1" applyFill="1" applyBorder="1" applyAlignment="1">
      <alignment horizontal="center" vertical="center" wrapText="1"/>
    </xf>
    <xf numFmtId="2" fontId="365" fillId="0" borderId="9" xfId="0" applyNumberFormat="1" applyFont="1" applyFill="1" applyBorder="1" applyAlignment="1">
      <alignment horizontal="left" vertical="center" wrapText="1"/>
    </xf>
    <xf numFmtId="2" fontId="357" fillId="0" borderId="9" xfId="0" applyNumberFormat="1" applyFont="1" applyFill="1" applyBorder="1" applyAlignment="1">
      <alignment horizontal="center" vertical="center" wrapText="1"/>
    </xf>
    <xf numFmtId="3" fontId="358" fillId="0" borderId="9" xfId="2" applyNumberFormat="1" applyFont="1" applyFill="1" applyBorder="1" applyAlignment="1">
      <alignment horizontal="center" vertical="center" wrapText="1"/>
    </xf>
    <xf numFmtId="1" fontId="369" fillId="0" borderId="75" xfId="2" applyNumberFormat="1" applyFont="1" applyFill="1" applyBorder="1" applyAlignment="1">
      <alignment horizontal="center" vertical="center" wrapText="1"/>
    </xf>
    <xf numFmtId="169" fontId="357" fillId="0" borderId="9" xfId="2546" applyNumberFormat="1" applyFont="1" applyFill="1" applyBorder="1" applyAlignment="1">
      <alignment horizontal="right" vertical="center"/>
    </xf>
    <xf numFmtId="169" fontId="371" fillId="0" borderId="9" xfId="2515" quotePrefix="1" applyNumberFormat="1" applyFont="1" applyFill="1" applyBorder="1" applyAlignment="1">
      <alignment horizontal="right" vertical="center" wrapText="1"/>
    </xf>
    <xf numFmtId="169" fontId="371" fillId="0" borderId="9" xfId="2515" quotePrefix="1" applyNumberFormat="1" applyFont="1" applyFill="1" applyBorder="1" applyAlignment="1">
      <alignment horizontal="center" vertical="center" wrapText="1"/>
    </xf>
    <xf numFmtId="169" fontId="371" fillId="0" borderId="75" xfId="2515" quotePrefix="1" applyNumberFormat="1" applyFont="1" applyFill="1" applyBorder="1" applyAlignment="1">
      <alignment horizontal="center" vertical="center" wrapText="1"/>
    </xf>
    <xf numFmtId="0" fontId="357" fillId="0" borderId="75" xfId="2515" quotePrefix="1" applyNumberFormat="1" applyFont="1" applyFill="1" applyBorder="1" applyAlignment="1">
      <alignment horizontal="center" vertical="center" wrapText="1"/>
    </xf>
    <xf numFmtId="169" fontId="355" fillId="0" borderId="9" xfId="2599" applyNumberFormat="1" applyFont="1" applyFill="1" applyBorder="1" applyAlignment="1">
      <alignment horizontal="left" vertical="center" wrapText="1"/>
    </xf>
    <xf numFmtId="169" fontId="375" fillId="0" borderId="9" xfId="2599" applyNumberFormat="1" applyFont="1" applyFill="1" applyBorder="1" applyAlignment="1">
      <alignment horizontal="center" vertical="center" wrapText="1"/>
    </xf>
    <xf numFmtId="173" fontId="357" fillId="0" borderId="9" xfId="2" applyNumberFormat="1" applyFont="1" applyFill="1" applyBorder="1" applyAlignment="1">
      <alignment horizontal="center" vertical="center" wrapText="1"/>
    </xf>
    <xf numFmtId="49" fontId="374" fillId="0" borderId="9" xfId="2" quotePrefix="1" applyNumberFormat="1" applyFont="1" applyFill="1" applyBorder="1" applyAlignment="1">
      <alignment horizontal="center" vertical="center"/>
    </xf>
    <xf numFmtId="169" fontId="357" fillId="0" borderId="9" xfId="2527" applyNumberFormat="1" applyFont="1" applyFill="1" applyBorder="1" applyAlignment="1">
      <alignment horizontal="center" vertical="center" wrapText="1"/>
    </xf>
    <xf numFmtId="169" fontId="357" fillId="0" borderId="9" xfId="2515" quotePrefix="1" applyNumberFormat="1" applyFont="1" applyFill="1" applyBorder="1" applyAlignment="1">
      <alignment horizontal="right" vertical="center" wrapText="1"/>
    </xf>
    <xf numFmtId="1" fontId="360" fillId="82" borderId="0" xfId="2" applyNumberFormat="1" applyFont="1" applyFill="1" applyAlignment="1">
      <alignment vertical="center"/>
    </xf>
    <xf numFmtId="3" fontId="357" fillId="0" borderId="9" xfId="2586" applyNumberFormat="1" applyFont="1" applyFill="1" applyBorder="1" applyAlignment="1">
      <alignment vertical="center"/>
    </xf>
    <xf numFmtId="1" fontId="356" fillId="0" borderId="9" xfId="2" applyNumberFormat="1" applyFont="1" applyFill="1" applyBorder="1" applyAlignment="1">
      <alignment vertical="center"/>
    </xf>
    <xf numFmtId="2" fontId="355" fillId="0" borderId="9" xfId="0" applyNumberFormat="1" applyFont="1" applyFill="1" applyBorder="1" applyAlignment="1">
      <alignment horizontal="left" vertical="center" wrapText="1"/>
    </xf>
    <xf numFmtId="2" fontId="356" fillId="0" borderId="9" xfId="0" quotePrefix="1" applyNumberFormat="1" applyFont="1" applyFill="1" applyBorder="1" applyAlignment="1">
      <alignment horizontal="center" vertical="center" wrapText="1"/>
    </xf>
    <xf numFmtId="1" fontId="356" fillId="0" borderId="9" xfId="0" quotePrefix="1" applyNumberFormat="1" applyFont="1" applyFill="1" applyBorder="1" applyAlignment="1">
      <alignment horizontal="center" vertical="center" wrapText="1"/>
    </xf>
    <xf numFmtId="3" fontId="357" fillId="0" borderId="9" xfId="0" applyNumberFormat="1" applyFont="1" applyFill="1" applyBorder="1" applyAlignment="1">
      <alignment horizontal="center" vertical="center" wrapText="1"/>
    </xf>
    <xf numFmtId="3" fontId="357" fillId="0" borderId="9" xfId="0" quotePrefix="1" applyNumberFormat="1" applyFont="1" applyFill="1" applyBorder="1" applyAlignment="1">
      <alignment horizontal="center" vertical="center" wrapText="1"/>
    </xf>
    <xf numFmtId="366" fontId="356" fillId="0" borderId="9" xfId="0" quotePrefix="1" applyNumberFormat="1" applyFont="1" applyFill="1" applyBorder="1" applyAlignment="1">
      <alignment horizontal="center" vertical="center" wrapText="1"/>
    </xf>
    <xf numFmtId="3" fontId="357" fillId="0" borderId="9" xfId="11797" applyNumberFormat="1" applyFont="1" applyFill="1" applyBorder="1" applyAlignment="1">
      <alignment vertical="center"/>
    </xf>
    <xf numFmtId="0" fontId="365" fillId="0" borderId="9" xfId="0" applyFont="1" applyFill="1" applyBorder="1" applyAlignment="1">
      <alignment horizontal="left" vertical="center" wrapText="1"/>
    </xf>
    <xf numFmtId="0" fontId="369" fillId="0" borderId="9" xfId="0" applyFont="1" applyFill="1" applyBorder="1" applyAlignment="1">
      <alignment horizontal="center" vertical="center" wrapText="1"/>
    </xf>
    <xf numFmtId="2" fontId="365" fillId="0" borderId="9" xfId="0" applyNumberFormat="1" applyFont="1" applyFill="1" applyBorder="1" applyAlignment="1">
      <alignment horizontal="left" vertical="center" wrapText="1" shrinkToFit="1" readingOrder="1"/>
    </xf>
    <xf numFmtId="0" fontId="355" fillId="0" borderId="0" xfId="1" applyFont="1" applyFill="1" applyAlignment="1">
      <alignment horizontal="center" wrapText="1"/>
    </xf>
    <xf numFmtId="1" fontId="371" fillId="0" borderId="9" xfId="2" applyNumberFormat="1" applyFont="1" applyFill="1" applyBorder="1" applyAlignment="1">
      <alignment horizontal="center" vertical="center" wrapText="1"/>
    </xf>
    <xf numFmtId="169" fontId="357" fillId="0" borderId="75" xfId="2515" quotePrefix="1" applyNumberFormat="1" applyFont="1" applyFill="1" applyBorder="1" applyAlignment="1">
      <alignment horizontal="center" vertical="center" wrapText="1"/>
    </xf>
    <xf numFmtId="169" fontId="371" fillId="0" borderId="9" xfId="2515" applyNumberFormat="1" applyFont="1" applyFill="1" applyBorder="1" applyAlignment="1">
      <alignment vertical="center"/>
    </xf>
    <xf numFmtId="169" fontId="357" fillId="0" borderId="9" xfId="6706" applyNumberFormat="1" applyFont="1" applyFill="1" applyBorder="1" applyAlignment="1">
      <alignment horizontal="center" vertical="center" wrapText="1"/>
    </xf>
    <xf numFmtId="0" fontId="357" fillId="0" borderId="9" xfId="1" applyFont="1" applyFill="1" applyBorder="1"/>
    <xf numFmtId="0" fontId="357" fillId="0" borderId="75" xfId="1" applyFont="1" applyFill="1" applyBorder="1"/>
    <xf numFmtId="0" fontId="355" fillId="0" borderId="9" xfId="1" applyFont="1" applyFill="1" applyBorder="1"/>
    <xf numFmtId="365" fontId="357" fillId="0" borderId="9" xfId="2515" applyNumberFormat="1" applyFont="1" applyFill="1" applyBorder="1" applyAlignment="1">
      <alignment horizontal="right" vertical="center" wrapText="1"/>
    </xf>
    <xf numFmtId="169" fontId="376" fillId="0" borderId="9" xfId="2515" quotePrefix="1" applyNumberFormat="1" applyFont="1" applyFill="1" applyBorder="1" applyAlignment="1">
      <alignment horizontal="right" vertical="center" wrapText="1"/>
    </xf>
    <xf numFmtId="0" fontId="355" fillId="0" borderId="9" xfId="1" applyFont="1" applyFill="1" applyBorder="1" applyAlignment="1">
      <alignment horizontal="center" vertical="center"/>
    </xf>
    <xf numFmtId="0" fontId="356" fillId="0" borderId="9" xfId="1" applyFont="1" applyFill="1" applyBorder="1"/>
    <xf numFmtId="169" fontId="357" fillId="0" borderId="9" xfId="2553" applyNumberFormat="1" applyFont="1" applyFill="1" applyBorder="1" applyAlignment="1">
      <alignment horizontal="right" vertical="center" wrapText="1"/>
    </xf>
    <xf numFmtId="169" fontId="357" fillId="0" borderId="75" xfId="2553" applyNumberFormat="1" applyFont="1" applyFill="1" applyBorder="1" applyAlignment="1">
      <alignment horizontal="right" vertical="center" wrapText="1"/>
    </xf>
    <xf numFmtId="0" fontId="357" fillId="0" borderId="75" xfId="2553" applyNumberFormat="1" applyFont="1" applyFill="1" applyBorder="1" applyAlignment="1">
      <alignment horizontal="center" vertical="center" wrapText="1"/>
    </xf>
    <xf numFmtId="0" fontId="358" fillId="0" borderId="9" xfId="1" applyFont="1" applyFill="1" applyBorder="1"/>
    <xf numFmtId="1" fontId="355" fillId="0" borderId="77" xfId="2" applyNumberFormat="1" applyFont="1" applyFill="1" applyBorder="1" applyAlignment="1">
      <alignment vertical="center"/>
    </xf>
    <xf numFmtId="0" fontId="358" fillId="0" borderId="9" xfId="1" applyFont="1" applyFill="1" applyBorder="1" applyAlignment="1">
      <alignment vertical="center"/>
    </xf>
    <xf numFmtId="0" fontId="356" fillId="0" borderId="0" xfId="1" applyFont="1" applyFill="1" applyAlignment="1">
      <alignment vertical="center"/>
    </xf>
    <xf numFmtId="3" fontId="355" fillId="0" borderId="9" xfId="2" quotePrefix="1" applyNumberFormat="1" applyFont="1" applyFill="1" applyBorder="1" applyAlignment="1">
      <alignment horizontal="center" vertical="center"/>
    </xf>
    <xf numFmtId="3" fontId="355" fillId="0" borderId="9" xfId="6565" applyNumberFormat="1" applyFont="1" applyFill="1" applyBorder="1" applyAlignment="1">
      <alignment vertical="center" wrapText="1"/>
    </xf>
    <xf numFmtId="3" fontId="356" fillId="0" borderId="9" xfId="2599" applyNumberFormat="1" applyFont="1" applyFill="1" applyBorder="1" applyAlignment="1">
      <alignment horizontal="center" vertical="center" wrapText="1"/>
    </xf>
    <xf numFmtId="0" fontId="357" fillId="0" borderId="75" xfId="1" applyFont="1" applyFill="1" applyBorder="1" applyAlignment="1">
      <alignment vertical="center"/>
    </xf>
    <xf numFmtId="0" fontId="357" fillId="0" borderId="75" xfId="1" applyNumberFormat="1" applyFont="1" applyFill="1" applyBorder="1" applyAlignment="1">
      <alignment horizontal="center" vertical="center"/>
    </xf>
    <xf numFmtId="0" fontId="356" fillId="0" borderId="9" xfId="1" applyFont="1" applyFill="1" applyBorder="1" applyAlignment="1">
      <alignment vertical="center"/>
    </xf>
    <xf numFmtId="0" fontId="356" fillId="83" borderId="0" xfId="1" applyFont="1" applyFill="1" applyAlignment="1">
      <alignment vertical="center"/>
    </xf>
    <xf numFmtId="169" fontId="357" fillId="0" borderId="9" xfId="2515" applyNumberFormat="1" applyFont="1" applyFill="1" applyBorder="1"/>
    <xf numFmtId="169" fontId="357" fillId="0" borderId="75" xfId="2515" applyNumberFormat="1" applyFont="1" applyFill="1" applyBorder="1"/>
    <xf numFmtId="0" fontId="356" fillId="0" borderId="0" xfId="1" applyFont="1" applyFill="1"/>
    <xf numFmtId="0" fontId="355" fillId="0" borderId="9" xfId="0" applyFont="1" applyFill="1" applyBorder="1" applyAlignment="1">
      <alignment vertical="center" wrapText="1"/>
    </xf>
    <xf numFmtId="1" fontId="357" fillId="0" borderId="9" xfId="2527" applyNumberFormat="1" applyFont="1" applyFill="1" applyBorder="1" applyAlignment="1">
      <alignment horizontal="right" vertical="center" shrinkToFit="1"/>
    </xf>
    <xf numFmtId="49" fontId="379" fillId="0" borderId="75" xfId="2" quotePrefix="1" applyNumberFormat="1" applyFont="1" applyFill="1" applyBorder="1" applyAlignment="1">
      <alignment horizontal="center" vertical="center"/>
    </xf>
    <xf numFmtId="49" fontId="379" fillId="0" borderId="75" xfId="0" applyNumberFormat="1" applyFont="1" applyFill="1" applyBorder="1" applyAlignment="1">
      <alignment horizontal="left" vertical="center" wrapText="1"/>
    </xf>
    <xf numFmtId="49" fontId="380" fillId="0" borderId="75" xfId="0" applyNumberFormat="1" applyFont="1" applyFill="1" applyBorder="1" applyAlignment="1">
      <alignment horizontal="center" vertical="center" wrapText="1"/>
    </xf>
    <xf numFmtId="1" fontId="380" fillId="0" borderId="75" xfId="2" applyNumberFormat="1" applyFont="1" applyFill="1" applyBorder="1" applyAlignment="1">
      <alignment horizontal="center" vertical="center" wrapText="1"/>
    </xf>
    <xf numFmtId="49" fontId="380" fillId="0" borderId="75" xfId="6547" applyNumberFormat="1" applyFont="1" applyFill="1" applyBorder="1" applyAlignment="1">
      <alignment horizontal="center" vertical="center" wrapText="1"/>
    </xf>
    <xf numFmtId="0" fontId="381" fillId="0" borderId="75" xfId="0" applyFont="1" applyFill="1" applyBorder="1" applyAlignment="1">
      <alignment horizontal="center" vertical="center" wrapText="1"/>
    </xf>
    <xf numFmtId="3" fontId="381" fillId="0" borderId="75" xfId="2" applyNumberFormat="1" applyFont="1" applyFill="1" applyBorder="1" applyAlignment="1">
      <alignment horizontal="right" vertical="center"/>
    </xf>
    <xf numFmtId="169" fontId="381" fillId="0" borderId="75" xfId="2577" applyNumberFormat="1" applyFont="1" applyFill="1" applyBorder="1" applyAlignment="1">
      <alignment horizontal="center" vertical="center" wrapText="1"/>
    </xf>
    <xf numFmtId="0" fontId="381" fillId="0" borderId="75" xfId="2" applyNumberFormat="1" applyFont="1" applyFill="1" applyBorder="1" applyAlignment="1">
      <alignment horizontal="center" vertical="center"/>
    </xf>
    <xf numFmtId="3" fontId="382" fillId="0" borderId="75" xfId="2" applyNumberFormat="1" applyFont="1" applyFill="1" applyBorder="1" applyAlignment="1">
      <alignment horizontal="right" vertical="center"/>
    </xf>
    <xf numFmtId="1" fontId="383" fillId="0" borderId="0" xfId="2" applyNumberFormat="1" applyFont="1" applyFill="1" applyAlignment="1">
      <alignment vertical="center"/>
    </xf>
    <xf numFmtId="169" fontId="381" fillId="0" borderId="75" xfId="2577" applyNumberFormat="1" applyFont="1" applyFill="1" applyBorder="1" applyAlignment="1">
      <alignment horizontal="right" vertical="center" wrapText="1"/>
    </xf>
    <xf numFmtId="1" fontId="384" fillId="0" borderId="0" xfId="2" applyNumberFormat="1" applyFont="1" applyFill="1" applyAlignment="1">
      <alignment vertical="center"/>
    </xf>
    <xf numFmtId="1" fontId="385" fillId="0" borderId="0" xfId="2" applyNumberFormat="1" applyFont="1" applyFill="1" applyAlignment="1">
      <alignment vertical="center"/>
    </xf>
    <xf numFmtId="49" fontId="379" fillId="0" borderId="75" xfId="2" applyNumberFormat="1" applyFont="1" applyFill="1" applyBorder="1" applyAlignment="1">
      <alignment horizontal="center" vertical="center" wrapText="1"/>
    </xf>
    <xf numFmtId="1" fontId="379" fillId="0" borderId="75" xfId="2" applyNumberFormat="1" applyFont="1" applyFill="1" applyBorder="1" applyAlignment="1">
      <alignment horizontal="left" vertical="center" wrapText="1"/>
    </xf>
    <xf numFmtId="3" fontId="380" fillId="0" borderId="75" xfId="2" quotePrefix="1" applyNumberFormat="1" applyFont="1" applyFill="1" applyBorder="1" applyAlignment="1">
      <alignment horizontal="center" vertical="center" wrapText="1"/>
    </xf>
    <xf numFmtId="3" fontId="381" fillId="0" borderId="75" xfId="2" quotePrefix="1" applyNumberFormat="1" applyFont="1" applyFill="1" applyBorder="1" applyAlignment="1">
      <alignment horizontal="center" vertical="center" wrapText="1"/>
    </xf>
    <xf numFmtId="169" fontId="381" fillId="0" borderId="75" xfId="2512" quotePrefix="1" applyNumberFormat="1" applyFont="1" applyFill="1" applyBorder="1" applyAlignment="1">
      <alignment horizontal="right" vertical="center" wrapText="1"/>
    </xf>
    <xf numFmtId="169" fontId="381" fillId="0" borderId="75" xfId="2515" applyNumberFormat="1" applyFont="1" applyFill="1" applyBorder="1" applyAlignment="1">
      <alignment horizontal="right" vertical="center"/>
    </xf>
    <xf numFmtId="3" fontId="380" fillId="0" borderId="75" xfId="2" applyNumberFormat="1" applyFont="1" applyFill="1" applyBorder="1" applyAlignment="1">
      <alignment horizontal="right" vertical="center"/>
    </xf>
    <xf numFmtId="0" fontId="386" fillId="0" borderId="0" xfId="0" applyFont="1"/>
    <xf numFmtId="3" fontId="387" fillId="0" borderId="75" xfId="2" applyNumberFormat="1" applyFont="1" applyFill="1" applyBorder="1" applyAlignment="1">
      <alignment horizontal="right" vertical="center"/>
    </xf>
    <xf numFmtId="3" fontId="388" fillId="0" borderId="75" xfId="2" applyNumberFormat="1" applyFont="1" applyFill="1" applyBorder="1" applyAlignment="1">
      <alignment horizontal="right" vertical="center"/>
    </xf>
    <xf numFmtId="4" fontId="380" fillId="0" borderId="75" xfId="2" quotePrefix="1" applyNumberFormat="1" applyFont="1" applyFill="1" applyBorder="1" applyAlignment="1">
      <alignment horizontal="center" vertical="center" wrapText="1"/>
    </xf>
    <xf numFmtId="0" fontId="379" fillId="0" borderId="75" xfId="0" applyFont="1" applyFill="1" applyBorder="1" applyAlignment="1">
      <alignment horizontal="center" vertical="center" wrapText="1"/>
    </xf>
    <xf numFmtId="0" fontId="379" fillId="0" borderId="75" xfId="0" applyFont="1" applyFill="1" applyBorder="1" applyAlignment="1">
      <alignment horizontal="left" vertical="center" wrapText="1"/>
    </xf>
    <xf numFmtId="169" fontId="381" fillId="0" borderId="75" xfId="2599" applyNumberFormat="1" applyFont="1" applyFill="1" applyBorder="1" applyAlignment="1">
      <alignment horizontal="right" vertical="center" wrapText="1"/>
    </xf>
    <xf numFmtId="169" fontId="381" fillId="0" borderId="75" xfId="2599" applyNumberFormat="1" applyFont="1" applyFill="1" applyBorder="1" applyAlignment="1">
      <alignment horizontal="center" vertical="center" wrapText="1"/>
    </xf>
    <xf numFmtId="1" fontId="383" fillId="83" borderId="0" xfId="2" applyNumberFormat="1" applyFont="1" applyFill="1" applyAlignment="1">
      <alignment vertical="center"/>
    </xf>
    <xf numFmtId="49" fontId="380" fillId="0" borderId="75" xfId="0" applyNumberFormat="1" applyFont="1" applyFill="1" applyBorder="1" applyAlignment="1" applyProtection="1">
      <alignment horizontal="center" vertical="center" wrapText="1"/>
    </xf>
    <xf numFmtId="0" fontId="381" fillId="0" borderId="75" xfId="0" applyFont="1" applyFill="1" applyBorder="1" applyAlignment="1">
      <alignment vertical="center" wrapText="1"/>
    </xf>
    <xf numFmtId="0" fontId="379" fillId="0" borderId="75" xfId="1" applyFont="1" applyFill="1" applyBorder="1" applyAlignment="1">
      <alignment horizontal="center" vertical="center"/>
    </xf>
    <xf numFmtId="0" fontId="389" fillId="0" borderId="75" xfId="1" applyFont="1" applyFill="1" applyBorder="1" applyAlignment="1">
      <alignment vertical="center"/>
    </xf>
    <xf numFmtId="1" fontId="381" fillId="0" borderId="75" xfId="2" applyNumberFormat="1" applyFont="1" applyFill="1" applyBorder="1" applyAlignment="1">
      <alignment horizontal="center" vertical="center" wrapText="1"/>
    </xf>
    <xf numFmtId="169" fontId="381" fillId="0" borderId="75" xfId="2515" applyNumberFormat="1" applyFont="1" applyFill="1" applyBorder="1" applyAlignment="1">
      <alignment vertical="center"/>
    </xf>
    <xf numFmtId="0" fontId="381" fillId="0" borderId="75" xfId="2515" applyNumberFormat="1" applyFont="1" applyFill="1" applyBorder="1" applyAlignment="1">
      <alignment horizontal="center" vertical="center"/>
    </xf>
    <xf numFmtId="169" fontId="380" fillId="0" borderId="75" xfId="2515" applyNumberFormat="1" applyFont="1" applyFill="1" applyBorder="1" applyAlignment="1">
      <alignment vertical="center"/>
    </xf>
    <xf numFmtId="0" fontId="379" fillId="83" borderId="0" xfId="1" applyFont="1" applyFill="1"/>
    <xf numFmtId="0" fontId="379" fillId="0" borderId="75" xfId="2516" applyNumberFormat="1" applyFont="1" applyFill="1" applyBorder="1" applyAlignment="1">
      <alignment horizontal="center" vertical="center" shrinkToFit="1"/>
    </xf>
    <xf numFmtId="0" fontId="379" fillId="0" borderId="75" xfId="2516" applyNumberFormat="1" applyFont="1" applyFill="1" applyBorder="1" applyAlignment="1">
      <alignment vertical="center" wrapText="1" shrinkToFit="1"/>
    </xf>
    <xf numFmtId="0" fontId="380" fillId="0" borderId="75" xfId="0" applyFont="1" applyFill="1" applyBorder="1" applyAlignment="1">
      <alignment horizontal="center" vertical="center" shrinkToFit="1"/>
    </xf>
    <xf numFmtId="0" fontId="381" fillId="0" borderId="75" xfId="0" applyFont="1" applyFill="1" applyBorder="1" applyAlignment="1">
      <alignment vertical="center"/>
    </xf>
    <xf numFmtId="169" fontId="381" fillId="0" borderId="75" xfId="2599" applyNumberFormat="1" applyFont="1" applyFill="1" applyBorder="1" applyAlignment="1">
      <alignment horizontal="right" vertical="center" shrinkToFit="1"/>
    </xf>
    <xf numFmtId="3" fontId="390" fillId="0" borderId="75" xfId="2" applyNumberFormat="1" applyFont="1" applyFill="1" applyBorder="1" applyAlignment="1">
      <alignment horizontal="right" vertical="center"/>
    </xf>
    <xf numFmtId="1" fontId="381" fillId="0" borderId="75" xfId="2" applyNumberFormat="1" applyFont="1" applyFill="1" applyBorder="1" applyAlignment="1">
      <alignment horizontal="right" vertical="center"/>
    </xf>
    <xf numFmtId="169" fontId="381" fillId="0" borderId="75" xfId="2579" applyNumberFormat="1" applyFont="1" applyFill="1" applyBorder="1" applyAlignment="1">
      <alignment vertical="center"/>
    </xf>
    <xf numFmtId="3" fontId="391" fillId="0" borderId="75" xfId="2" applyNumberFormat="1" applyFont="1" applyFill="1" applyBorder="1" applyAlignment="1">
      <alignment horizontal="right" vertical="center"/>
    </xf>
    <xf numFmtId="1" fontId="391" fillId="0" borderId="0" xfId="2" applyNumberFormat="1" applyFont="1" applyFill="1" applyAlignment="1">
      <alignment vertical="center"/>
    </xf>
    <xf numFmtId="3" fontId="392" fillId="0" borderId="75" xfId="2" applyNumberFormat="1" applyFont="1" applyFill="1" applyBorder="1" applyAlignment="1">
      <alignment horizontal="right" vertical="center"/>
    </xf>
    <xf numFmtId="1" fontId="392" fillId="0" borderId="0" xfId="2" applyNumberFormat="1" applyFont="1" applyFill="1" applyAlignment="1">
      <alignment vertical="center"/>
    </xf>
    <xf numFmtId="169" fontId="381" fillId="0" borderId="75" xfId="11801" applyNumberFormat="1" applyFont="1" applyFill="1" applyBorder="1" applyAlignment="1">
      <alignment horizontal="right" vertical="center" shrinkToFit="1"/>
    </xf>
    <xf numFmtId="49" fontId="379" fillId="0" borderId="9" xfId="2" quotePrefix="1" applyNumberFormat="1" applyFont="1" applyFill="1" applyBorder="1" applyAlignment="1">
      <alignment horizontal="center" vertical="center"/>
    </xf>
    <xf numFmtId="1" fontId="379" fillId="0" borderId="9" xfId="2" applyNumberFormat="1" applyFont="1" applyFill="1" applyBorder="1" applyAlignment="1">
      <alignment horizontal="left" vertical="center" wrapText="1"/>
    </xf>
    <xf numFmtId="3" fontId="380" fillId="0" borderId="9" xfId="2" quotePrefix="1" applyNumberFormat="1" applyFont="1" applyFill="1" applyBorder="1" applyAlignment="1">
      <alignment horizontal="center" vertical="center" wrapText="1"/>
    </xf>
    <xf numFmtId="3" fontId="381" fillId="0" borderId="9" xfId="2" quotePrefix="1" applyNumberFormat="1" applyFont="1" applyFill="1" applyBorder="1" applyAlignment="1">
      <alignment horizontal="center" vertical="center" wrapText="1"/>
    </xf>
    <xf numFmtId="169" fontId="381" fillId="0" borderId="9" xfId="2515" quotePrefix="1" applyNumberFormat="1" applyFont="1" applyFill="1" applyBorder="1" applyAlignment="1">
      <alignment horizontal="center" vertical="center" wrapText="1"/>
    </xf>
    <xf numFmtId="169" fontId="381" fillId="0" borderId="9" xfId="2515" applyNumberFormat="1" applyFont="1" applyFill="1" applyBorder="1" applyAlignment="1">
      <alignment horizontal="right" vertical="center"/>
    </xf>
    <xf numFmtId="169" fontId="381" fillId="0" borderId="9" xfId="2515" applyNumberFormat="1" applyFont="1" applyFill="1" applyBorder="1" applyAlignment="1">
      <alignment vertical="center"/>
    </xf>
    <xf numFmtId="169" fontId="381" fillId="0" borderId="9" xfId="2515" applyNumberFormat="1" applyFont="1" applyFill="1" applyBorder="1" applyAlignment="1">
      <alignment horizontal="center" vertical="center"/>
    </xf>
    <xf numFmtId="3" fontId="382" fillId="0" borderId="9" xfId="2" applyNumberFormat="1" applyFont="1" applyFill="1" applyBorder="1" applyAlignment="1">
      <alignment horizontal="right" vertical="center"/>
    </xf>
    <xf numFmtId="1" fontId="380" fillId="0" borderId="0" xfId="2" applyNumberFormat="1" applyFont="1" applyFill="1" applyAlignment="1">
      <alignment vertical="center"/>
    </xf>
    <xf numFmtId="0" fontId="393" fillId="0" borderId="9" xfId="1" applyFont="1" applyFill="1" applyBorder="1" applyAlignment="1">
      <alignment horizontal="center" vertical="center"/>
    </xf>
    <xf numFmtId="0" fontId="379" fillId="0" borderId="9" xfId="0" applyFont="1" applyFill="1" applyBorder="1" applyAlignment="1">
      <alignment vertical="center" wrapText="1"/>
    </xf>
    <xf numFmtId="0" fontId="380" fillId="0" borderId="9" xfId="0" applyFont="1" applyFill="1" applyBorder="1" applyAlignment="1">
      <alignment horizontal="center" vertical="center" wrapText="1"/>
    </xf>
    <xf numFmtId="49" fontId="380" fillId="0" borderId="9" xfId="6690" applyNumberFormat="1" applyFont="1" applyFill="1" applyBorder="1" applyAlignment="1">
      <alignment horizontal="center" vertical="center" wrapText="1"/>
    </xf>
    <xf numFmtId="0" fontId="389" fillId="0" borderId="9" xfId="0" applyNumberFormat="1" applyFont="1" applyFill="1" applyBorder="1" applyAlignment="1">
      <alignment horizontal="center" vertical="center" wrapText="1"/>
    </xf>
    <xf numFmtId="0" fontId="381" fillId="0" borderId="9" xfId="0" applyFont="1" applyFill="1" applyBorder="1" applyAlignment="1">
      <alignment horizontal="center" vertical="center" wrapText="1"/>
    </xf>
    <xf numFmtId="169" fontId="390" fillId="0" borderId="9" xfId="2515" applyNumberFormat="1" applyFont="1" applyFill="1" applyBorder="1" applyAlignment="1">
      <alignment horizontal="center" vertical="center"/>
    </xf>
    <xf numFmtId="169" fontId="381" fillId="0" borderId="75" xfId="2515" applyNumberFormat="1" applyFont="1" applyFill="1" applyBorder="1" applyAlignment="1">
      <alignment horizontal="center" vertical="center"/>
    </xf>
    <xf numFmtId="169" fontId="389" fillId="0" borderId="9" xfId="2515" applyNumberFormat="1" applyFont="1" applyFill="1" applyBorder="1"/>
    <xf numFmtId="0" fontId="380" fillId="83" borderId="0" xfId="1" applyFont="1" applyFill="1"/>
    <xf numFmtId="37" fontId="379" fillId="0" borderId="9" xfId="2587" quotePrefix="1" applyNumberFormat="1" applyFont="1" applyFill="1" applyBorder="1" applyAlignment="1">
      <alignment horizontal="center" vertical="center" wrapText="1"/>
    </xf>
    <xf numFmtId="169" fontId="379" fillId="0" borderId="9" xfId="2587" applyNumberFormat="1" applyFont="1" applyFill="1" applyBorder="1" applyAlignment="1">
      <alignment horizontal="left" vertical="center" wrapText="1"/>
    </xf>
    <xf numFmtId="169" fontId="380" fillId="0" borderId="9" xfId="2587" applyNumberFormat="1" applyFont="1" applyFill="1" applyBorder="1" applyAlignment="1">
      <alignment horizontal="center" vertical="center" wrapText="1"/>
    </xf>
    <xf numFmtId="169" fontId="381" fillId="0" borderId="9" xfId="2587" applyNumberFormat="1" applyFont="1" applyFill="1" applyBorder="1" applyAlignment="1">
      <alignment horizontal="center" vertical="center" wrapText="1" shrinkToFit="1"/>
    </xf>
    <xf numFmtId="169" fontId="381" fillId="0" borderId="9" xfId="2527" applyNumberFormat="1" applyFont="1" applyFill="1" applyBorder="1" applyAlignment="1">
      <alignment horizontal="center" vertical="center" shrinkToFit="1"/>
    </xf>
    <xf numFmtId="3" fontId="381" fillId="0" borderId="9" xfId="2" applyNumberFormat="1" applyFont="1" applyFill="1" applyBorder="1" applyAlignment="1">
      <alignment horizontal="right" vertical="center" shrinkToFit="1"/>
    </xf>
    <xf numFmtId="1" fontId="381" fillId="0" borderId="9" xfId="2" applyNumberFormat="1" applyFont="1" applyFill="1" applyBorder="1" applyAlignment="1">
      <alignment vertical="center" shrinkToFit="1"/>
    </xf>
    <xf numFmtId="173" fontId="381" fillId="0" borderId="9" xfId="2527" applyNumberFormat="1" applyFont="1" applyFill="1" applyBorder="1" applyAlignment="1">
      <alignment horizontal="right" vertical="center" shrinkToFit="1"/>
    </xf>
    <xf numFmtId="43" fontId="381" fillId="0" borderId="9" xfId="2527" applyFont="1" applyFill="1" applyBorder="1" applyAlignment="1">
      <alignment horizontal="right" vertical="center" shrinkToFit="1"/>
    </xf>
    <xf numFmtId="1" fontId="381" fillId="0" borderId="9" xfId="2" applyNumberFormat="1" applyFont="1" applyFill="1" applyBorder="1" applyAlignment="1">
      <alignment vertical="center"/>
    </xf>
    <xf numFmtId="3" fontId="381" fillId="0" borderId="75" xfId="2" applyNumberFormat="1" applyFont="1" applyFill="1" applyBorder="1" applyAlignment="1">
      <alignment horizontal="right" vertical="center" shrinkToFit="1"/>
    </xf>
    <xf numFmtId="0" fontId="381" fillId="0" borderId="75" xfId="2" applyNumberFormat="1" applyFont="1" applyFill="1" applyBorder="1" applyAlignment="1">
      <alignment horizontal="center" vertical="center" shrinkToFit="1"/>
    </xf>
    <xf numFmtId="3" fontId="392" fillId="0" borderId="9" xfId="2" applyNumberFormat="1" applyFont="1" applyFill="1" applyBorder="1" applyAlignment="1">
      <alignment horizontal="right" vertical="center" shrinkToFit="1"/>
    </xf>
    <xf numFmtId="3" fontId="387" fillId="0" borderId="9" xfId="2" applyNumberFormat="1" applyFont="1" applyFill="1" applyBorder="1" applyAlignment="1">
      <alignment horizontal="right" vertical="center" shrinkToFit="1"/>
    </xf>
    <xf numFmtId="1" fontId="387" fillId="0" borderId="9" xfId="2" applyNumberFormat="1" applyFont="1" applyFill="1" applyBorder="1" applyAlignment="1">
      <alignment vertical="center"/>
    </xf>
    <xf numFmtId="3" fontId="387" fillId="0" borderId="75" xfId="2" applyNumberFormat="1" applyFont="1" applyFill="1" applyBorder="1" applyAlignment="1">
      <alignment horizontal="right" vertical="center" shrinkToFit="1"/>
    </xf>
    <xf numFmtId="3" fontId="394" fillId="0" borderId="9" xfId="2" applyNumberFormat="1" applyFont="1" applyFill="1" applyBorder="1" applyAlignment="1">
      <alignment horizontal="right" vertical="center" shrinkToFit="1"/>
    </xf>
    <xf numFmtId="1" fontId="394" fillId="0" borderId="0" xfId="2" applyNumberFormat="1" applyFont="1" applyFill="1" applyAlignment="1">
      <alignment vertical="center"/>
    </xf>
    <xf numFmtId="169" fontId="381" fillId="0" borderId="9" xfId="2527" applyNumberFormat="1" applyFont="1" applyFill="1" applyBorder="1" applyAlignment="1">
      <alignment horizontal="right" vertical="center" shrinkToFit="1"/>
    </xf>
    <xf numFmtId="169" fontId="381" fillId="0" borderId="9" xfId="2527" applyNumberFormat="1" applyFont="1" applyFill="1" applyBorder="1" applyAlignment="1">
      <alignment vertical="center" shrinkToFit="1"/>
    </xf>
    <xf numFmtId="169" fontId="381" fillId="0" borderId="75" xfId="2527" applyNumberFormat="1" applyFont="1" applyFill="1" applyBorder="1" applyAlignment="1">
      <alignment horizontal="right" vertical="center" shrinkToFit="1"/>
    </xf>
    <xf numFmtId="169" fontId="392" fillId="0" borderId="9" xfId="2527" applyNumberFormat="1" applyFont="1" applyFill="1" applyBorder="1" applyAlignment="1">
      <alignment horizontal="right" vertical="center" shrinkToFit="1"/>
    </xf>
    <xf numFmtId="49" fontId="393" fillId="0" borderId="77" xfId="2" quotePrefix="1" applyNumberFormat="1" applyFont="1" applyFill="1" applyBorder="1" applyAlignment="1">
      <alignment horizontal="center" vertical="center"/>
    </xf>
    <xf numFmtId="169" fontId="379" fillId="0" borderId="9" xfId="2515" applyNumberFormat="1" applyFont="1" applyFill="1" applyBorder="1" applyAlignment="1">
      <alignment vertical="center" wrapText="1"/>
    </xf>
    <xf numFmtId="169" fontId="380" fillId="0" borderId="9" xfId="2515" applyNumberFormat="1" applyFont="1" applyFill="1" applyBorder="1" applyAlignment="1">
      <alignment horizontal="center" vertical="center" wrapText="1"/>
    </xf>
    <xf numFmtId="0" fontId="380" fillId="0" borderId="9" xfId="2515" applyNumberFormat="1" applyFont="1" applyFill="1" applyBorder="1" applyAlignment="1">
      <alignment horizontal="center" vertical="center" wrapText="1"/>
    </xf>
    <xf numFmtId="169" fontId="381" fillId="0" borderId="9" xfId="2515" applyNumberFormat="1" applyFont="1" applyFill="1" applyBorder="1" applyAlignment="1">
      <alignment horizontal="center" vertical="center" wrapText="1"/>
    </xf>
    <xf numFmtId="3" fontId="381" fillId="0" borderId="9" xfId="2" applyNumberFormat="1" applyFont="1" applyFill="1" applyBorder="1" applyAlignment="1">
      <alignment horizontal="center" vertical="center" wrapText="1"/>
    </xf>
    <xf numFmtId="0" fontId="381" fillId="0" borderId="9" xfId="2" applyNumberFormat="1" applyFont="1" applyFill="1" applyBorder="1" applyAlignment="1">
      <alignment horizontal="center" vertical="center" wrapText="1"/>
    </xf>
    <xf numFmtId="3" fontId="381" fillId="0" borderId="75" xfId="2" applyNumberFormat="1" applyFont="1" applyFill="1" applyBorder="1" applyAlignment="1">
      <alignment horizontal="center" vertical="center" wrapText="1"/>
    </xf>
    <xf numFmtId="0" fontId="381" fillId="0" borderId="75" xfId="2" applyNumberFormat="1" applyFont="1" applyFill="1" applyBorder="1" applyAlignment="1">
      <alignment horizontal="center" vertical="center" wrapText="1"/>
    </xf>
    <xf numFmtId="3" fontId="380" fillId="0" borderId="9" xfId="2" applyNumberFormat="1" applyFont="1" applyFill="1" applyBorder="1" applyAlignment="1">
      <alignment horizontal="center" vertical="center" wrapText="1"/>
    </xf>
    <xf numFmtId="1" fontId="383" fillId="0" borderId="0" xfId="2" applyNumberFormat="1" applyFont="1" applyFill="1" applyAlignment="1">
      <alignment horizontal="center" vertical="center" wrapText="1"/>
    </xf>
    <xf numFmtId="169" fontId="379" fillId="0" borderId="9" xfId="2515" applyNumberFormat="1" applyFont="1" applyFill="1" applyBorder="1" applyAlignment="1">
      <alignment horizontal="left" vertical="center" wrapText="1"/>
    </xf>
    <xf numFmtId="1" fontId="379" fillId="0" borderId="9" xfId="2" applyNumberFormat="1" applyFont="1" applyFill="1" applyBorder="1" applyAlignment="1">
      <alignment horizontal="center" vertical="center"/>
    </xf>
    <xf numFmtId="169" fontId="387" fillId="0" borderId="9" xfId="2515" applyNumberFormat="1" applyFont="1" applyFill="1" applyBorder="1" applyAlignment="1">
      <alignment horizontal="right" vertical="center"/>
    </xf>
    <xf numFmtId="3" fontId="395" fillId="0" borderId="9" xfId="2" applyNumberFormat="1" applyFont="1" applyFill="1" applyBorder="1" applyAlignment="1">
      <alignment horizontal="right" vertical="center"/>
    </xf>
    <xf numFmtId="1" fontId="388" fillId="0" borderId="0" xfId="2" applyNumberFormat="1" applyFont="1" applyFill="1" applyAlignment="1">
      <alignment vertical="center"/>
    </xf>
    <xf numFmtId="3" fontId="380" fillId="0" borderId="9" xfId="11799" quotePrefix="1" applyNumberFormat="1" applyFont="1" applyFill="1" applyBorder="1" applyAlignment="1">
      <alignment horizontal="center" vertical="center" wrapText="1"/>
    </xf>
    <xf numFmtId="49" fontId="379" fillId="0" borderId="9" xfId="0" applyNumberFormat="1" applyFont="1" applyFill="1" applyBorder="1" applyAlignment="1">
      <alignment horizontal="left" vertical="center" wrapText="1"/>
    </xf>
    <xf numFmtId="1" fontId="380" fillId="0" borderId="9" xfId="2" applyNumberFormat="1" applyFont="1" applyFill="1" applyBorder="1" applyAlignment="1">
      <alignment horizontal="center" vertical="center" wrapText="1"/>
    </xf>
    <xf numFmtId="3" fontId="381" fillId="0" borderId="9" xfId="2" applyNumberFormat="1" applyFont="1" applyFill="1" applyBorder="1" applyAlignment="1">
      <alignment horizontal="right" vertical="center"/>
    </xf>
    <xf numFmtId="3" fontId="381" fillId="0" borderId="9" xfId="2515" quotePrefix="1" applyNumberFormat="1" applyFont="1" applyFill="1" applyBorder="1" applyAlignment="1">
      <alignment horizontal="right" vertical="center" wrapText="1"/>
    </xf>
    <xf numFmtId="169" fontId="381" fillId="0" borderId="9" xfId="0" applyNumberFormat="1" applyFont="1" applyFill="1" applyBorder="1" applyAlignment="1">
      <alignment horizontal="center" vertical="center" wrapText="1"/>
    </xf>
    <xf numFmtId="169" fontId="381" fillId="0" borderId="9" xfId="2515" applyNumberFormat="1" applyFont="1" applyFill="1" applyBorder="1" applyAlignment="1">
      <alignment horizontal="right" vertical="center" wrapText="1"/>
    </xf>
    <xf numFmtId="0" fontId="379" fillId="0" borderId="9" xfId="0" applyFont="1" applyFill="1" applyBorder="1" applyAlignment="1">
      <alignment horizontal="center" vertical="center" wrapText="1"/>
    </xf>
    <xf numFmtId="0" fontId="379" fillId="0" borderId="9" xfId="0" applyFont="1" applyFill="1" applyBorder="1" applyAlignment="1">
      <alignment horizontal="left" vertical="center" wrapText="1"/>
    </xf>
    <xf numFmtId="49" fontId="380" fillId="0" borderId="9" xfId="0" quotePrefix="1" applyNumberFormat="1" applyFont="1" applyFill="1" applyBorder="1" applyAlignment="1">
      <alignment horizontal="center" vertical="center" wrapText="1"/>
    </xf>
    <xf numFmtId="3" fontId="380" fillId="0" borderId="9" xfId="0" quotePrefix="1" applyNumberFormat="1" applyFont="1" applyFill="1" applyBorder="1" applyAlignment="1">
      <alignment horizontal="center" vertical="center" wrapText="1"/>
    </xf>
    <xf numFmtId="3" fontId="381" fillId="0" borderId="9" xfId="11797" applyNumberFormat="1" applyFont="1" applyFill="1" applyBorder="1" applyAlignment="1">
      <alignment horizontal="center" vertical="center" wrapText="1"/>
    </xf>
    <xf numFmtId="169" fontId="381" fillId="0" borderId="9" xfId="2599" applyNumberFormat="1" applyFont="1" applyFill="1" applyBorder="1" applyAlignment="1">
      <alignment horizontal="right" vertical="center" wrapText="1"/>
    </xf>
    <xf numFmtId="3" fontId="387" fillId="0" borderId="9" xfId="2" applyNumberFormat="1" applyFont="1" applyFill="1" applyBorder="1" applyAlignment="1">
      <alignment horizontal="right" vertical="center"/>
    </xf>
    <xf numFmtId="3" fontId="388" fillId="0" borderId="9" xfId="2" applyNumberFormat="1" applyFont="1" applyFill="1" applyBorder="1" applyAlignment="1">
      <alignment horizontal="right" vertical="center"/>
    </xf>
    <xf numFmtId="1" fontId="384" fillId="83" borderId="0" xfId="2" applyNumberFormat="1" applyFont="1" applyFill="1" applyAlignment="1">
      <alignment vertical="center"/>
    </xf>
    <xf numFmtId="49" fontId="393" fillId="0" borderId="9" xfId="6565" applyNumberFormat="1" applyFont="1" applyFill="1" applyBorder="1" applyAlignment="1">
      <alignment horizontal="left" vertical="center" wrapText="1"/>
    </xf>
    <xf numFmtId="49" fontId="396" fillId="0" borderId="9" xfId="6690" applyNumberFormat="1" applyFont="1" applyFill="1" applyBorder="1" applyAlignment="1">
      <alignment horizontal="center" vertical="center" wrapText="1"/>
    </xf>
    <xf numFmtId="3" fontId="396" fillId="0" borderId="9" xfId="0" quotePrefix="1" applyNumberFormat="1" applyFont="1" applyFill="1" applyBorder="1" applyAlignment="1">
      <alignment horizontal="center" vertical="center" wrapText="1"/>
    </xf>
    <xf numFmtId="49" fontId="387" fillId="0" borderId="9" xfId="0" applyNumberFormat="1" applyFont="1" applyFill="1" applyBorder="1" applyAlignment="1">
      <alignment horizontal="center" vertical="center" wrapText="1"/>
    </xf>
    <xf numFmtId="169" fontId="387" fillId="0" borderId="9" xfId="2515" quotePrefix="1" applyNumberFormat="1" applyFont="1" applyFill="1" applyBorder="1" applyAlignment="1">
      <alignment horizontal="center" vertical="center" wrapText="1"/>
    </xf>
    <xf numFmtId="169" fontId="387" fillId="0" borderId="9" xfId="2515" quotePrefix="1" applyNumberFormat="1" applyFont="1" applyFill="1" applyBorder="1" applyAlignment="1">
      <alignment horizontal="right" vertical="center" wrapText="1"/>
    </xf>
    <xf numFmtId="169" fontId="387" fillId="0" borderId="75" xfId="2515" quotePrefix="1" applyNumberFormat="1" applyFont="1" applyFill="1" applyBorder="1" applyAlignment="1">
      <alignment horizontal="center" vertical="center" wrapText="1"/>
    </xf>
    <xf numFmtId="0" fontId="381" fillId="0" borderId="75" xfId="2515" quotePrefix="1" applyNumberFormat="1" applyFont="1" applyFill="1" applyBorder="1" applyAlignment="1">
      <alignment horizontal="center" vertical="center" wrapText="1"/>
    </xf>
    <xf numFmtId="49" fontId="379" fillId="0" borderId="9" xfId="0" quotePrefix="1" applyNumberFormat="1" applyFont="1" applyFill="1" applyBorder="1" applyAlignment="1">
      <alignment horizontal="left" vertical="center" wrapText="1"/>
    </xf>
    <xf numFmtId="0" fontId="380" fillId="0" borderId="9" xfId="11803" applyFont="1" applyFill="1" applyBorder="1" applyAlignment="1">
      <alignment horizontal="center" vertical="center" wrapText="1"/>
    </xf>
    <xf numFmtId="169" fontId="381" fillId="0" borderId="9" xfId="2516" applyNumberFormat="1" applyFont="1" applyFill="1" applyBorder="1" applyAlignment="1">
      <alignment horizontal="center" vertical="center" wrapText="1" shrinkToFit="1"/>
    </xf>
    <xf numFmtId="169" fontId="381" fillId="0" borderId="75" xfId="2515" quotePrefix="1" applyNumberFormat="1" applyFont="1" applyFill="1" applyBorder="1" applyAlignment="1">
      <alignment vertical="center" wrapText="1"/>
    </xf>
    <xf numFmtId="169" fontId="381" fillId="0" borderId="75" xfId="2527" applyNumberFormat="1" applyFont="1" applyFill="1" applyBorder="1" applyAlignment="1">
      <alignment horizontal="center" vertical="center" shrinkToFit="1"/>
    </xf>
    <xf numFmtId="0" fontId="381" fillId="0" borderId="75" xfId="2527" applyNumberFormat="1" applyFont="1" applyFill="1" applyBorder="1" applyAlignment="1">
      <alignment horizontal="center" vertical="center" shrinkToFit="1"/>
    </xf>
    <xf numFmtId="169" fontId="392" fillId="0" borderId="9" xfId="2527" applyNumberFormat="1" applyFont="1" applyFill="1" applyBorder="1" applyAlignment="1">
      <alignment horizontal="center" vertical="center" shrinkToFit="1"/>
    </xf>
    <xf numFmtId="1" fontId="379" fillId="0" borderId="9" xfId="2" applyNumberFormat="1" applyFont="1" applyFill="1" applyBorder="1" applyAlignment="1">
      <alignment vertical="center" wrapText="1"/>
    </xf>
    <xf numFmtId="1" fontId="381" fillId="0" borderId="9" xfId="2" applyNumberFormat="1" applyFont="1" applyFill="1" applyBorder="1" applyAlignment="1">
      <alignment horizontal="center" vertical="center" wrapText="1"/>
    </xf>
    <xf numFmtId="169" fontId="381" fillId="0" borderId="9" xfId="2515" applyNumberFormat="1" applyFont="1" applyFill="1" applyBorder="1" applyAlignment="1">
      <alignment horizontal="left" vertical="center" wrapText="1"/>
    </xf>
    <xf numFmtId="3" fontId="382" fillId="0" borderId="9" xfId="2" applyNumberFormat="1" applyFont="1" applyFill="1" applyBorder="1" applyAlignment="1">
      <alignment vertical="center"/>
    </xf>
    <xf numFmtId="3" fontId="389" fillId="0" borderId="9" xfId="0" quotePrefix="1" applyNumberFormat="1" applyFont="1" applyFill="1" applyBorder="1" applyAlignment="1">
      <alignment horizontal="center" vertical="center" wrapText="1"/>
    </xf>
    <xf numFmtId="169" fontId="387" fillId="0" borderId="9" xfId="2515" applyNumberFormat="1" applyFont="1" applyFill="1" applyBorder="1" applyAlignment="1">
      <alignment horizontal="center" vertical="center"/>
    </xf>
    <xf numFmtId="49" fontId="393" fillId="0" borderId="9" xfId="2" quotePrefix="1" applyNumberFormat="1" applyFont="1" applyFill="1" applyBorder="1" applyAlignment="1">
      <alignment horizontal="center" vertical="center"/>
    </xf>
    <xf numFmtId="169" fontId="381" fillId="0" borderId="9" xfId="2527" applyNumberFormat="1" applyFont="1" applyFill="1" applyBorder="1" applyAlignment="1">
      <alignment horizontal="center" vertical="center" wrapText="1"/>
    </xf>
    <xf numFmtId="169" fontId="381" fillId="0" borderId="9" xfId="2515" quotePrefix="1" applyNumberFormat="1" applyFont="1" applyFill="1" applyBorder="1" applyAlignment="1">
      <alignment horizontal="right" vertical="center" wrapText="1"/>
    </xf>
    <xf numFmtId="3" fontId="380" fillId="0" borderId="9" xfId="2" applyNumberFormat="1" applyFont="1" applyFill="1" applyBorder="1" applyAlignment="1">
      <alignment horizontal="right" vertical="center"/>
    </xf>
    <xf numFmtId="1" fontId="383" fillId="82" borderId="0" xfId="2" applyNumberFormat="1" applyFont="1" applyFill="1" applyAlignment="1">
      <alignment vertical="center"/>
    </xf>
    <xf numFmtId="1" fontId="381" fillId="0" borderId="75" xfId="2" applyNumberFormat="1" applyFont="1" applyFill="1" applyBorder="1" applyAlignment="1">
      <alignment vertical="center"/>
    </xf>
    <xf numFmtId="1" fontId="383" fillId="0" borderId="9" xfId="2" applyNumberFormat="1" applyFont="1" applyFill="1" applyBorder="1" applyAlignment="1">
      <alignment vertical="center"/>
    </xf>
    <xf numFmtId="2" fontId="379" fillId="0" borderId="9" xfId="0" applyNumberFormat="1" applyFont="1" applyFill="1" applyBorder="1" applyAlignment="1">
      <alignment horizontal="left" vertical="center" wrapText="1"/>
    </xf>
    <xf numFmtId="2" fontId="380" fillId="0" borderId="9" xfId="0" quotePrefix="1" applyNumberFormat="1" applyFont="1" applyFill="1" applyBorder="1" applyAlignment="1">
      <alignment horizontal="center" vertical="center" wrapText="1"/>
    </xf>
    <xf numFmtId="1" fontId="380" fillId="0" borderId="9" xfId="0" quotePrefix="1" applyNumberFormat="1" applyFont="1" applyFill="1" applyBorder="1" applyAlignment="1">
      <alignment horizontal="center" vertical="center" wrapText="1"/>
    </xf>
    <xf numFmtId="3" fontId="381" fillId="0" borderId="9" xfId="0" applyNumberFormat="1" applyFont="1" applyFill="1" applyBorder="1" applyAlignment="1">
      <alignment horizontal="center" vertical="center" wrapText="1"/>
    </xf>
    <xf numFmtId="169" fontId="381" fillId="0" borderId="9" xfId="2553" applyNumberFormat="1" applyFont="1" applyFill="1" applyBorder="1" applyAlignment="1">
      <alignment horizontal="right" vertical="center" wrapText="1"/>
    </xf>
    <xf numFmtId="169" fontId="381" fillId="0" borderId="9" xfId="0" applyNumberFormat="1" applyFont="1" applyFill="1" applyBorder="1" applyAlignment="1">
      <alignment horizontal="right" vertical="center" wrapText="1"/>
    </xf>
    <xf numFmtId="2" fontId="380" fillId="0" borderId="9" xfId="0" applyNumberFormat="1" applyFont="1" applyFill="1" applyBorder="1" applyAlignment="1">
      <alignment horizontal="center" vertical="center" wrapText="1"/>
    </xf>
    <xf numFmtId="1" fontId="380" fillId="0" borderId="9" xfId="2" applyNumberFormat="1" applyFont="1" applyFill="1" applyBorder="1" applyAlignment="1">
      <alignment vertical="center"/>
    </xf>
    <xf numFmtId="1" fontId="382" fillId="0" borderId="9" xfId="2" applyNumberFormat="1" applyFont="1" applyFill="1" applyBorder="1" applyAlignment="1">
      <alignment vertical="center"/>
    </xf>
    <xf numFmtId="49" fontId="379" fillId="0" borderId="9" xfId="2" applyNumberFormat="1" applyFont="1" applyFill="1" applyBorder="1" applyAlignment="1">
      <alignment horizontal="center" vertical="center" wrapText="1"/>
    </xf>
    <xf numFmtId="169" fontId="381" fillId="0" borderId="9" xfId="2512" quotePrefix="1" applyNumberFormat="1" applyFont="1" applyFill="1" applyBorder="1" applyAlignment="1">
      <alignment horizontal="right" vertical="center" wrapText="1"/>
    </xf>
    <xf numFmtId="366" fontId="380" fillId="0" borderId="9" xfId="0" quotePrefix="1" applyNumberFormat="1" applyFont="1" applyFill="1" applyBorder="1" applyAlignment="1">
      <alignment horizontal="center" vertical="center" wrapText="1"/>
    </xf>
    <xf numFmtId="169" fontId="387" fillId="0" borderId="9" xfId="2599" applyNumberFormat="1" applyFont="1" applyFill="1" applyBorder="1" applyAlignment="1">
      <alignment horizontal="right" vertical="center" wrapText="1"/>
    </xf>
    <xf numFmtId="169" fontId="381" fillId="0" borderId="9" xfId="2515" applyNumberFormat="1" applyFont="1" applyFill="1" applyBorder="1" applyAlignment="1">
      <alignment horizontal="center" vertical="center" wrapText="1" readingOrder="1"/>
    </xf>
    <xf numFmtId="3" fontId="381" fillId="0" borderId="9" xfId="2" applyNumberFormat="1" applyFont="1" applyFill="1" applyBorder="1" applyAlignment="1">
      <alignment vertical="center" shrinkToFit="1"/>
    </xf>
    <xf numFmtId="169" fontId="379" fillId="0" borderId="9" xfId="2599" applyNumberFormat="1" applyFont="1" applyFill="1" applyBorder="1" applyAlignment="1">
      <alignment vertical="center" wrapText="1"/>
    </xf>
    <xf numFmtId="169" fontId="380" fillId="0" borderId="9" xfId="2599" applyNumberFormat="1" applyFont="1" applyFill="1" applyBorder="1" applyAlignment="1">
      <alignment horizontal="center" vertical="center" wrapText="1"/>
    </xf>
    <xf numFmtId="0" fontId="380" fillId="0" borderId="9" xfId="2599" applyNumberFormat="1" applyFont="1" applyFill="1" applyBorder="1" applyAlignment="1">
      <alignment horizontal="center" vertical="center" wrapText="1"/>
    </xf>
    <xf numFmtId="169" fontId="381" fillId="0" borderId="9" xfId="2599" applyNumberFormat="1" applyFont="1" applyFill="1" applyBorder="1" applyAlignment="1">
      <alignment horizontal="center" vertical="center" wrapText="1"/>
    </xf>
    <xf numFmtId="0" fontId="379" fillId="0" borderId="0" xfId="1" applyFont="1" applyFill="1" applyAlignment="1">
      <alignment horizontal="center" wrapText="1"/>
    </xf>
    <xf numFmtId="0" fontId="379" fillId="0" borderId="0" xfId="1" applyFont="1" applyFill="1"/>
    <xf numFmtId="1" fontId="379" fillId="0" borderId="77" xfId="2" applyNumberFormat="1" applyFont="1" applyFill="1" applyBorder="1" applyAlignment="1">
      <alignment vertical="center"/>
    </xf>
    <xf numFmtId="1" fontId="387" fillId="0" borderId="9" xfId="2" applyNumberFormat="1" applyFont="1" applyFill="1" applyBorder="1" applyAlignment="1">
      <alignment horizontal="center" vertical="center" wrapText="1"/>
    </xf>
    <xf numFmtId="169" fontId="387" fillId="0" borderId="9" xfId="2515" applyNumberFormat="1" applyFont="1" applyFill="1" applyBorder="1" applyAlignment="1">
      <alignment vertical="center"/>
    </xf>
    <xf numFmtId="3" fontId="381" fillId="0" borderId="9" xfId="0" quotePrefix="1" applyNumberFormat="1" applyFont="1" applyFill="1" applyBorder="1" applyAlignment="1">
      <alignment horizontal="center" vertical="center" wrapText="1"/>
    </xf>
    <xf numFmtId="0" fontId="382" fillId="0" borderId="9" xfId="0" applyFont="1" applyFill="1" applyBorder="1" applyAlignment="1">
      <alignment horizontal="center" vertical="center" wrapText="1"/>
    </xf>
    <xf numFmtId="169" fontId="381" fillId="0" borderId="9" xfId="6704" applyNumberFormat="1" applyFont="1" applyFill="1" applyBorder="1" applyAlignment="1">
      <alignment horizontal="center" vertical="center" wrapText="1"/>
    </xf>
    <xf numFmtId="0" fontId="381" fillId="0" borderId="9" xfId="1" applyFont="1" applyFill="1" applyBorder="1"/>
    <xf numFmtId="0" fontId="381" fillId="0" borderId="75" xfId="1" applyFont="1" applyFill="1" applyBorder="1"/>
    <xf numFmtId="0" fontId="379" fillId="0" borderId="9" xfId="1" applyFont="1" applyFill="1" applyBorder="1"/>
    <xf numFmtId="49" fontId="380" fillId="0" borderId="9" xfId="0" applyNumberFormat="1" applyFont="1" applyFill="1" applyBorder="1" applyAlignment="1">
      <alignment horizontal="center" vertical="center" wrapText="1"/>
    </xf>
    <xf numFmtId="43" fontId="381" fillId="0" borderId="9" xfId="2" applyNumberFormat="1" applyFont="1" applyFill="1" applyBorder="1" applyAlignment="1">
      <alignment horizontal="center" vertical="center" wrapText="1"/>
    </xf>
    <xf numFmtId="367" fontId="381" fillId="0" borderId="9" xfId="2515" applyNumberFormat="1" applyFont="1" applyFill="1" applyBorder="1" applyAlignment="1">
      <alignment horizontal="center" vertical="center" wrapText="1"/>
    </xf>
    <xf numFmtId="3" fontId="379" fillId="0" borderId="9" xfId="2586" quotePrefix="1" applyNumberFormat="1" applyFont="1" applyFill="1" applyBorder="1" applyAlignment="1">
      <alignment horizontal="center" vertical="center" wrapText="1"/>
    </xf>
    <xf numFmtId="3" fontId="379" fillId="0" borderId="9" xfId="2" applyNumberFormat="1" applyFont="1" applyFill="1" applyBorder="1" applyAlignment="1">
      <alignment horizontal="left" vertical="center" wrapText="1"/>
    </xf>
    <xf numFmtId="3" fontId="381" fillId="0" borderId="9" xfId="2" quotePrefix="1" applyNumberFormat="1" applyFont="1" applyFill="1" applyBorder="1" applyAlignment="1">
      <alignment vertical="center" wrapText="1"/>
    </xf>
    <xf numFmtId="3" fontId="381" fillId="0" borderId="9" xfId="6547" applyNumberFormat="1" applyFont="1" applyFill="1" applyBorder="1" applyAlignment="1">
      <alignment vertical="center" wrapText="1"/>
    </xf>
    <xf numFmtId="169" fontId="381" fillId="0" borderId="9" xfId="11798" applyNumberFormat="1" applyFont="1" applyFill="1" applyBorder="1" applyAlignment="1">
      <alignment horizontal="right" vertical="center" wrapText="1" readingOrder="1"/>
    </xf>
    <xf numFmtId="0" fontId="379" fillId="0" borderId="9" xfId="1" applyFont="1" applyFill="1" applyBorder="1" applyAlignment="1">
      <alignment horizontal="center" vertical="center"/>
    </xf>
    <xf numFmtId="0" fontId="380" fillId="0" borderId="9" xfId="1" applyFont="1" applyFill="1" applyBorder="1"/>
    <xf numFmtId="0" fontId="380" fillId="0" borderId="9" xfId="0" quotePrefix="1" applyNumberFormat="1" applyFont="1" applyFill="1" applyBorder="1" applyAlignment="1">
      <alignment horizontal="center" vertical="center" wrapText="1"/>
    </xf>
    <xf numFmtId="0" fontId="382" fillId="0" borderId="9" xfId="1" applyFont="1" applyFill="1" applyBorder="1"/>
    <xf numFmtId="1" fontId="379" fillId="0" borderId="9" xfId="2" quotePrefix="1" applyNumberFormat="1" applyFont="1" applyFill="1" applyBorder="1" applyAlignment="1">
      <alignment horizontal="left" vertical="center" wrapText="1"/>
    </xf>
    <xf numFmtId="3" fontId="380" fillId="0" borderId="9" xfId="2599" applyNumberFormat="1" applyFont="1" applyFill="1" applyBorder="1" applyAlignment="1">
      <alignment horizontal="center" vertical="center" wrapText="1"/>
    </xf>
    <xf numFmtId="1" fontId="379" fillId="0" borderId="75" xfId="2" applyNumberFormat="1" applyFont="1" applyFill="1" applyBorder="1" applyAlignment="1">
      <alignment vertical="center" wrapText="1"/>
    </xf>
    <xf numFmtId="0" fontId="380" fillId="0" borderId="75" xfId="1" applyFont="1" applyFill="1" applyBorder="1" applyAlignment="1">
      <alignment vertical="center"/>
    </xf>
    <xf numFmtId="169" fontId="381" fillId="0" borderId="9" xfId="2546" applyNumberFormat="1" applyFont="1" applyFill="1" applyBorder="1" applyAlignment="1">
      <alignment horizontal="right" vertical="center"/>
    </xf>
    <xf numFmtId="0" fontId="381" fillId="0" borderId="75" xfId="1" applyFont="1" applyFill="1" applyBorder="1" applyAlignment="1">
      <alignment vertical="center"/>
    </xf>
    <xf numFmtId="169" fontId="381" fillId="0" borderId="75" xfId="1" applyNumberFormat="1" applyFont="1" applyFill="1" applyBorder="1" applyAlignment="1">
      <alignment vertical="center"/>
    </xf>
    <xf numFmtId="0" fontId="381" fillId="0" borderId="75" xfId="1" applyNumberFormat="1" applyFont="1" applyFill="1" applyBorder="1" applyAlignment="1">
      <alignment horizontal="center" vertical="center"/>
    </xf>
    <xf numFmtId="0" fontId="380" fillId="0" borderId="9" xfId="1" applyFont="1" applyFill="1" applyBorder="1" applyAlignment="1">
      <alignment vertical="center"/>
    </xf>
    <xf numFmtId="0" fontId="380" fillId="83" borderId="0" xfId="1" applyFont="1" applyFill="1" applyAlignment="1">
      <alignment vertical="center"/>
    </xf>
    <xf numFmtId="169" fontId="381" fillId="0" borderId="9" xfId="2515" applyNumberFormat="1" applyFont="1" applyFill="1" applyBorder="1"/>
    <xf numFmtId="169" fontId="381" fillId="0" borderId="75" xfId="2515" applyNumberFormat="1" applyFont="1" applyFill="1" applyBorder="1"/>
    <xf numFmtId="0" fontId="380" fillId="0" borderId="0" xfId="1" applyFont="1" applyFill="1"/>
    <xf numFmtId="1" fontId="393" fillId="0" borderId="9" xfId="2" applyNumberFormat="1" applyFont="1" applyFill="1" applyBorder="1" applyAlignment="1">
      <alignment horizontal="center" vertical="center"/>
    </xf>
    <xf numFmtId="0" fontId="397" fillId="0" borderId="9" xfId="0" applyFont="1" applyFill="1" applyBorder="1" applyAlignment="1">
      <alignment horizontal="center" vertical="center" wrapText="1"/>
    </xf>
    <xf numFmtId="0" fontId="379" fillId="0" borderId="9" xfId="0" applyFont="1" applyFill="1" applyBorder="1"/>
    <xf numFmtId="3" fontId="381" fillId="0" borderId="9" xfId="0" quotePrefix="1" applyNumberFormat="1" applyFont="1" applyFill="1" applyBorder="1" applyAlignment="1">
      <alignment horizontal="right" vertical="center" wrapText="1"/>
    </xf>
    <xf numFmtId="0" fontId="398" fillId="0" borderId="9" xfId="0" applyFont="1" applyFill="1" applyBorder="1"/>
    <xf numFmtId="169" fontId="380" fillId="0" borderId="9" xfId="2516" applyNumberFormat="1" applyFont="1" applyFill="1" applyBorder="1" applyAlignment="1">
      <alignment horizontal="center" vertical="center" shrinkToFit="1"/>
    </xf>
    <xf numFmtId="0" fontId="381" fillId="0" borderId="9" xfId="0" applyFont="1" applyFill="1" applyBorder="1" applyAlignment="1">
      <alignment horizontal="center" vertical="center" wrapText="1" shrinkToFit="1"/>
    </xf>
    <xf numFmtId="169" fontId="380" fillId="0" borderId="9" xfId="2516" applyNumberFormat="1" applyFont="1" applyFill="1" applyBorder="1" applyAlignment="1">
      <alignment horizontal="center" vertical="center" wrapText="1" shrinkToFit="1"/>
    </xf>
    <xf numFmtId="169" fontId="380" fillId="0" borderId="9" xfId="2599" quotePrefix="1" applyNumberFormat="1" applyFont="1" applyFill="1" applyBorder="1" applyAlignment="1">
      <alignment horizontal="center" vertical="center" wrapText="1"/>
    </xf>
    <xf numFmtId="49" fontId="393" fillId="0" borderId="74" xfId="6540" applyNumberFormat="1" applyFont="1" applyFill="1" applyBorder="1" applyAlignment="1">
      <alignment horizontal="center" vertical="center"/>
    </xf>
    <xf numFmtId="49" fontId="393" fillId="0" borderId="74" xfId="6540" applyNumberFormat="1" applyFont="1" applyFill="1" applyBorder="1" applyAlignment="1">
      <alignment vertical="center" wrapText="1"/>
    </xf>
    <xf numFmtId="1" fontId="388" fillId="0" borderId="74" xfId="2" applyNumberFormat="1" applyFont="1" applyFill="1" applyBorder="1" applyAlignment="1">
      <alignment horizontal="center" vertical="center" wrapText="1"/>
    </xf>
    <xf numFmtId="1" fontId="387" fillId="0" borderId="74" xfId="2" applyNumberFormat="1" applyFont="1" applyFill="1" applyBorder="1" applyAlignment="1">
      <alignment horizontal="center" vertical="center" wrapText="1"/>
    </xf>
    <xf numFmtId="3" fontId="387" fillId="0" borderId="74" xfId="2" applyNumberFormat="1" applyFont="1" applyFill="1" applyBorder="1" applyAlignment="1">
      <alignment horizontal="right" vertical="center"/>
    </xf>
    <xf numFmtId="169" fontId="387" fillId="0" borderId="9" xfId="11796" applyNumberFormat="1" applyFont="1" applyFill="1" applyBorder="1" applyAlignment="1" applyProtection="1">
      <alignment vertical="center" wrapText="1"/>
    </xf>
    <xf numFmtId="0" fontId="387" fillId="0" borderId="74" xfId="6540" applyFont="1" applyFill="1" applyBorder="1"/>
    <xf numFmtId="169" fontId="387" fillId="0" borderId="74" xfId="11796" applyNumberFormat="1" applyFont="1" applyFill="1" applyBorder="1" applyAlignment="1" applyProtection="1">
      <alignment horizontal="right" vertical="center" wrapText="1"/>
    </xf>
    <xf numFmtId="0" fontId="381" fillId="0" borderId="74" xfId="2" applyNumberFormat="1" applyFont="1" applyFill="1" applyBorder="1" applyAlignment="1">
      <alignment horizontal="center" vertical="center"/>
    </xf>
    <xf numFmtId="3" fontId="388" fillId="0" borderId="74" xfId="2" applyNumberFormat="1" applyFont="1" applyFill="1" applyBorder="1" applyAlignment="1">
      <alignment horizontal="right" vertical="center"/>
    </xf>
    <xf numFmtId="3" fontId="347" fillId="0" borderId="75" xfId="2586" applyNumberFormat="1" applyFont="1" applyFill="1" applyBorder="1" applyAlignment="1">
      <alignment horizontal="center" vertical="center" wrapText="1"/>
    </xf>
    <xf numFmtId="3" fontId="347" fillId="0" borderId="75" xfId="2586" applyNumberFormat="1" applyFont="1" applyFill="1" applyBorder="1" applyAlignment="1">
      <alignment horizontal="left" vertical="center" wrapText="1"/>
    </xf>
    <xf numFmtId="3" fontId="334" fillId="0" borderId="75" xfId="2586" applyNumberFormat="1" applyFont="1" applyFill="1" applyBorder="1" applyAlignment="1">
      <alignment horizontal="center" vertical="center" wrapText="1"/>
    </xf>
    <xf numFmtId="3" fontId="351" fillId="0" borderId="75" xfId="2586" applyNumberFormat="1" applyFont="1" applyFill="1" applyBorder="1" applyAlignment="1">
      <alignment horizontal="center" vertical="center" wrapText="1"/>
    </xf>
    <xf numFmtId="3" fontId="351" fillId="0" borderId="75" xfId="2586" applyNumberFormat="1" applyFont="1" applyFill="1" applyBorder="1" applyAlignment="1">
      <alignment vertical="center"/>
    </xf>
    <xf numFmtId="3" fontId="351" fillId="0" borderId="75" xfId="6547" applyNumberFormat="1" applyFont="1" applyFill="1" applyBorder="1" applyAlignment="1">
      <alignment vertical="center" wrapText="1"/>
    </xf>
    <xf numFmtId="3" fontId="351" fillId="0" borderId="75" xfId="2" applyNumberFormat="1" applyFont="1" applyFill="1" applyBorder="1" applyAlignment="1">
      <alignment horizontal="right" vertical="center"/>
    </xf>
    <xf numFmtId="3" fontId="351" fillId="0" borderId="75" xfId="2" applyNumberFormat="1" applyFont="1" applyFill="1" applyBorder="1" applyAlignment="1">
      <alignment vertical="center"/>
    </xf>
    <xf numFmtId="0" fontId="351" fillId="0" borderId="75" xfId="2" applyNumberFormat="1" applyFont="1" applyFill="1" applyBorder="1" applyAlignment="1">
      <alignment horizontal="center" vertical="center"/>
    </xf>
    <xf numFmtId="3" fontId="334" fillId="0" borderId="75" xfId="2" applyNumberFormat="1" applyFont="1" applyFill="1" applyBorder="1" applyAlignment="1">
      <alignment horizontal="right" vertical="center"/>
    </xf>
    <xf numFmtId="0" fontId="347" fillId="0" borderId="0" xfId="1" applyFont="1" applyFill="1"/>
    <xf numFmtId="3" fontId="351" fillId="0" borderId="75" xfId="2586" applyNumberFormat="1" applyFont="1" applyFill="1" applyBorder="1" applyAlignment="1">
      <alignment vertical="center" wrapText="1"/>
    </xf>
    <xf numFmtId="49" fontId="347" fillId="0" borderId="75" xfId="2" quotePrefix="1" applyNumberFormat="1" applyFont="1" applyFill="1" applyBorder="1" applyAlignment="1">
      <alignment horizontal="center" vertical="center"/>
    </xf>
    <xf numFmtId="49" fontId="347" fillId="0" borderId="75" xfId="0" applyNumberFormat="1" applyFont="1" applyFill="1" applyBorder="1" applyAlignment="1">
      <alignment horizontal="left" vertical="center" wrapText="1"/>
    </xf>
    <xf numFmtId="49" fontId="334" fillId="0" borderId="75" xfId="0" applyNumberFormat="1" applyFont="1" applyFill="1" applyBorder="1" applyAlignment="1">
      <alignment horizontal="center" vertical="center" wrapText="1"/>
    </xf>
    <xf numFmtId="1" fontId="334" fillId="0" borderId="75" xfId="2" applyNumberFormat="1" applyFont="1" applyFill="1" applyBorder="1" applyAlignment="1">
      <alignment horizontal="center" vertical="center" wrapText="1"/>
    </xf>
    <xf numFmtId="49" fontId="334" fillId="0" borderId="75" xfId="6547" applyNumberFormat="1" applyFont="1" applyFill="1" applyBorder="1" applyAlignment="1">
      <alignment horizontal="center" vertical="center" wrapText="1"/>
    </xf>
    <xf numFmtId="1" fontId="351" fillId="0" borderId="75" xfId="2" applyNumberFormat="1" applyFont="1" applyFill="1" applyBorder="1" applyAlignment="1">
      <alignment horizontal="center" vertical="center" wrapText="1"/>
    </xf>
    <xf numFmtId="169" fontId="351" fillId="0" borderId="75" xfId="2521" applyNumberFormat="1" applyFont="1" applyFill="1" applyBorder="1" applyAlignment="1">
      <alignment horizontal="right" vertical="center" wrapText="1"/>
    </xf>
    <xf numFmtId="3" fontId="335" fillId="0" borderId="75" xfId="2" applyNumberFormat="1" applyFont="1" applyFill="1" applyBorder="1" applyAlignment="1">
      <alignment horizontal="right" vertical="center"/>
    </xf>
    <xf numFmtId="1" fontId="399" fillId="0" borderId="0" xfId="2" applyNumberFormat="1" applyFont="1" applyFill="1" applyAlignment="1">
      <alignment vertical="center"/>
    </xf>
    <xf numFmtId="1" fontId="400" fillId="0" borderId="0" xfId="2" applyNumberFormat="1" applyFont="1" applyFill="1" applyAlignment="1">
      <alignment vertical="center"/>
    </xf>
    <xf numFmtId="1" fontId="341" fillId="0" borderId="0" xfId="2" applyNumberFormat="1" applyFont="1" applyFill="1" applyAlignment="1">
      <alignment vertical="center"/>
    </xf>
    <xf numFmtId="1" fontId="341" fillId="0" borderId="75" xfId="2" applyNumberFormat="1" applyFont="1" applyFill="1" applyBorder="1" applyAlignment="1">
      <alignment horizontal="center" vertical="center" wrapText="1"/>
    </xf>
    <xf numFmtId="1" fontId="354" fillId="0" borderId="75" xfId="2" applyNumberFormat="1" applyFont="1" applyFill="1" applyBorder="1" applyAlignment="1">
      <alignment horizontal="center" vertical="center" wrapText="1"/>
    </xf>
    <xf numFmtId="3" fontId="401" fillId="0" borderId="75" xfId="2" applyNumberFormat="1" applyFont="1" applyFill="1" applyBorder="1" applyAlignment="1">
      <alignment horizontal="right" vertical="center"/>
    </xf>
    <xf numFmtId="49" fontId="347" fillId="0" borderId="75" xfId="2" applyNumberFormat="1" applyFont="1" applyFill="1" applyBorder="1" applyAlignment="1">
      <alignment horizontal="center" vertical="center" wrapText="1"/>
    </xf>
    <xf numFmtId="1" fontId="347" fillId="0" borderId="75" xfId="2" applyNumberFormat="1" applyFont="1" applyFill="1" applyBorder="1" applyAlignment="1">
      <alignment horizontal="left" vertical="center" wrapText="1"/>
    </xf>
    <xf numFmtId="3" fontId="334" fillId="0" borderId="75" xfId="2" quotePrefix="1" applyNumberFormat="1" applyFont="1" applyFill="1" applyBorder="1" applyAlignment="1">
      <alignment horizontal="center" vertical="center" wrapText="1"/>
    </xf>
    <xf numFmtId="3" fontId="351" fillId="0" borderId="75" xfId="2" quotePrefix="1" applyNumberFormat="1" applyFont="1" applyFill="1" applyBorder="1" applyAlignment="1">
      <alignment horizontal="center" vertical="center" wrapText="1"/>
    </xf>
    <xf numFmtId="4" fontId="334" fillId="0" borderId="75" xfId="2" quotePrefix="1" applyNumberFormat="1" applyFont="1" applyFill="1" applyBorder="1" applyAlignment="1">
      <alignment horizontal="center" vertical="center" wrapText="1"/>
    </xf>
    <xf numFmtId="3" fontId="353" fillId="0" borderId="75" xfId="2" applyNumberFormat="1" applyFont="1" applyFill="1" applyBorder="1" applyAlignment="1">
      <alignment horizontal="right" vertical="center"/>
    </xf>
    <xf numFmtId="3" fontId="336" fillId="0" borderId="75" xfId="2" applyNumberFormat="1" applyFont="1" applyFill="1" applyBorder="1" applyAlignment="1">
      <alignment horizontal="right" vertical="center"/>
    </xf>
    <xf numFmtId="3" fontId="354" fillId="0" borderId="75" xfId="2" applyNumberFormat="1" applyFont="1" applyFill="1" applyBorder="1" applyAlignment="1">
      <alignment horizontal="right" vertical="center"/>
    </xf>
    <xf numFmtId="3" fontId="341" fillId="0" borderId="75" xfId="2" applyNumberFormat="1" applyFont="1" applyFill="1" applyBorder="1" applyAlignment="1">
      <alignment horizontal="right" vertical="center"/>
    </xf>
    <xf numFmtId="49" fontId="402" fillId="0" borderId="75" xfId="2" quotePrefix="1" applyNumberFormat="1" applyFont="1" applyFill="1" applyBorder="1" applyAlignment="1">
      <alignment horizontal="center" vertical="center"/>
    </xf>
    <xf numFmtId="49" fontId="347" fillId="0" borderId="75" xfId="0" applyNumberFormat="1" applyFont="1" applyFill="1" applyBorder="1" applyAlignment="1">
      <alignment vertical="center" wrapText="1"/>
    </xf>
    <xf numFmtId="49" fontId="334" fillId="0" borderId="75" xfId="0" applyNumberFormat="1" applyFont="1" applyFill="1" applyBorder="1" applyAlignment="1" applyProtection="1">
      <alignment horizontal="center" vertical="center" wrapText="1"/>
    </xf>
    <xf numFmtId="169" fontId="351" fillId="0" borderId="75" xfId="2599" applyNumberFormat="1" applyFont="1" applyFill="1" applyBorder="1" applyAlignment="1">
      <alignment horizontal="right" vertical="center" wrapText="1"/>
    </xf>
    <xf numFmtId="1" fontId="399" fillId="83" borderId="0" xfId="2" applyNumberFormat="1" applyFont="1" applyFill="1" applyAlignment="1">
      <alignment vertical="center"/>
    </xf>
    <xf numFmtId="0" fontId="347" fillId="0" borderId="75" xfId="0" applyFont="1" applyFill="1" applyBorder="1" applyAlignment="1">
      <alignment vertical="center" wrapText="1"/>
    </xf>
    <xf numFmtId="0" fontId="347" fillId="0" borderId="75" xfId="1" applyFont="1" applyFill="1" applyBorder="1" applyAlignment="1">
      <alignment horizontal="center" vertical="center"/>
    </xf>
    <xf numFmtId="1" fontId="403" fillId="0" borderId="75" xfId="2" applyNumberFormat="1" applyFont="1" applyFill="1" applyBorder="1" applyAlignment="1">
      <alignment horizontal="center" vertical="center" wrapText="1"/>
    </xf>
    <xf numFmtId="0" fontId="351" fillId="0" borderId="75" xfId="1" applyFont="1" applyFill="1" applyBorder="1" applyAlignment="1">
      <alignment vertical="center"/>
    </xf>
    <xf numFmtId="43" fontId="351" fillId="0" borderId="75" xfId="2515" applyFont="1" applyFill="1" applyBorder="1" applyAlignment="1">
      <alignment vertical="center"/>
    </xf>
    <xf numFmtId="0" fontId="351" fillId="0" borderId="75" xfId="1" applyNumberFormat="1" applyFont="1" applyFill="1" applyBorder="1" applyAlignment="1">
      <alignment horizontal="center" vertical="center"/>
    </xf>
    <xf numFmtId="0" fontId="334" fillId="0" borderId="75" xfId="1" applyFont="1" applyFill="1" applyBorder="1" applyAlignment="1">
      <alignment vertical="center"/>
    </xf>
    <xf numFmtId="0" fontId="347" fillId="83" borderId="0" xfId="1" applyFont="1" applyFill="1"/>
    <xf numFmtId="0" fontId="335" fillId="0" borderId="75" xfId="1" applyFont="1" applyFill="1" applyBorder="1" applyAlignment="1">
      <alignment horizontal="center" vertical="center" wrapText="1"/>
    </xf>
    <xf numFmtId="3" fontId="347" fillId="0" borderId="75" xfId="11799" applyNumberFormat="1" applyFont="1" applyFill="1" applyBorder="1" applyAlignment="1">
      <alignment horizontal="center" vertical="center" wrapText="1"/>
    </xf>
    <xf numFmtId="49" fontId="347" fillId="0" borderId="75" xfId="11802" applyNumberFormat="1" applyFont="1" applyFill="1" applyBorder="1" applyAlignment="1">
      <alignment horizontal="left" vertical="center" wrapText="1"/>
    </xf>
    <xf numFmtId="0" fontId="353" fillId="0" borderId="75" xfId="0" applyFont="1" applyFill="1" applyBorder="1" applyAlignment="1">
      <alignment vertical="center"/>
    </xf>
    <xf numFmtId="169" fontId="351" fillId="0" borderId="75" xfId="2515" quotePrefix="1" applyNumberFormat="1" applyFont="1" applyFill="1" applyBorder="1" applyAlignment="1">
      <alignment vertical="center" wrapText="1"/>
    </xf>
    <xf numFmtId="169" fontId="353" fillId="0" borderId="75" xfId="2599" applyNumberFormat="1" applyFont="1" applyFill="1" applyBorder="1" applyAlignment="1">
      <alignment horizontal="right" vertical="center" shrinkToFit="1"/>
    </xf>
    <xf numFmtId="169" fontId="353" fillId="0" borderId="75" xfId="11801" applyNumberFormat="1" applyFont="1" applyFill="1" applyBorder="1" applyAlignment="1">
      <alignment horizontal="right" vertical="center" shrinkToFit="1"/>
    </xf>
    <xf numFmtId="169" fontId="351" fillId="0" borderId="75" xfId="2558" applyNumberFormat="1" applyFont="1" applyFill="1" applyBorder="1" applyAlignment="1">
      <alignment vertical="center"/>
    </xf>
    <xf numFmtId="3" fontId="404" fillId="0" borderId="75" xfId="2" applyNumberFormat="1" applyFont="1" applyFill="1" applyBorder="1" applyAlignment="1">
      <alignment horizontal="right" vertical="center"/>
    </xf>
    <xf numFmtId="1" fontId="404" fillId="0" borderId="0" xfId="2" applyNumberFormat="1" applyFont="1" applyFill="1" applyAlignment="1">
      <alignment vertical="center"/>
    </xf>
    <xf numFmtId="169" fontId="351" fillId="0" borderId="75" xfId="2515" applyNumberFormat="1" applyFont="1" applyFill="1" applyBorder="1" applyAlignment="1">
      <alignment vertical="center" wrapText="1"/>
    </xf>
    <xf numFmtId="169" fontId="351" fillId="0" borderId="75" xfId="2599" applyNumberFormat="1" applyFont="1" applyFill="1" applyBorder="1" applyAlignment="1">
      <alignment horizontal="right" vertical="center" shrinkToFit="1"/>
    </xf>
    <xf numFmtId="0" fontId="402" fillId="0" borderId="9" xfId="1" applyFont="1" applyFill="1" applyBorder="1" applyAlignment="1">
      <alignment horizontal="center" vertical="center"/>
    </xf>
    <xf numFmtId="49" fontId="351" fillId="0" borderId="75" xfId="0" applyNumberFormat="1" applyFont="1" applyFill="1" applyBorder="1" applyAlignment="1">
      <alignment horizontal="center" vertical="center" wrapText="1"/>
    </xf>
    <xf numFmtId="169" fontId="351" fillId="0" borderId="9" xfId="2537" applyNumberFormat="1" applyFont="1" applyFill="1" applyBorder="1" applyAlignment="1">
      <alignment horizontal="center" vertical="center"/>
    </xf>
    <xf numFmtId="169" fontId="351" fillId="0" borderId="9" xfId="2515" applyNumberFormat="1" applyFont="1" applyFill="1" applyBorder="1" applyAlignment="1">
      <alignment horizontal="center" vertical="center" wrapText="1" readingOrder="1"/>
    </xf>
    <xf numFmtId="169" fontId="351" fillId="0" borderId="9" xfId="2515" applyNumberFormat="1" applyFont="1" applyFill="1" applyBorder="1" applyAlignment="1">
      <alignment horizontal="center" vertical="center" wrapText="1"/>
    </xf>
    <xf numFmtId="169" fontId="351" fillId="0" borderId="75" xfId="2515" applyNumberFormat="1" applyFont="1" applyFill="1" applyBorder="1" applyAlignment="1">
      <alignment horizontal="center" vertical="center"/>
    </xf>
    <xf numFmtId="169" fontId="403" fillId="0" borderId="9" xfId="2515" applyNumberFormat="1" applyFont="1" applyFill="1" applyBorder="1"/>
    <xf numFmtId="0" fontId="334" fillId="83" borderId="0" xfId="1" applyFont="1" applyFill="1"/>
    <xf numFmtId="37" fontId="347" fillId="0" borderId="9" xfId="2587" quotePrefix="1" applyNumberFormat="1" applyFont="1" applyFill="1" applyBorder="1" applyAlignment="1">
      <alignment horizontal="center" vertical="center" wrapText="1"/>
    </xf>
    <xf numFmtId="169" fontId="351" fillId="0" borderId="9" xfId="2587" applyNumberFormat="1" applyFont="1" applyFill="1" applyBorder="1" applyAlignment="1">
      <alignment horizontal="center" vertical="center" wrapText="1" shrinkToFit="1"/>
    </xf>
    <xf numFmtId="169" fontId="351" fillId="0" borderId="9" xfId="2516" quotePrefix="1" applyNumberFormat="1" applyFont="1" applyFill="1" applyBorder="1" applyAlignment="1">
      <alignment vertical="center" wrapText="1"/>
    </xf>
    <xf numFmtId="3" fontId="351" fillId="0" borderId="9" xfId="2" applyNumberFormat="1" applyFont="1" applyFill="1" applyBorder="1" applyAlignment="1">
      <alignment horizontal="right" vertical="center" shrinkToFit="1"/>
    </xf>
    <xf numFmtId="169" fontId="351" fillId="0" borderId="9" xfId="2527" applyNumberFormat="1" applyFont="1" applyFill="1" applyBorder="1" applyAlignment="1">
      <alignment horizontal="center" vertical="center" shrinkToFit="1"/>
    </xf>
    <xf numFmtId="169" fontId="351" fillId="0" borderId="9" xfId="2527" applyNumberFormat="1" applyFont="1" applyFill="1" applyBorder="1" applyAlignment="1">
      <alignment horizontal="right" vertical="center" shrinkToFit="1"/>
    </xf>
    <xf numFmtId="169" fontId="351" fillId="0" borderId="9" xfId="2527" applyNumberFormat="1" applyFont="1" applyFill="1" applyBorder="1" applyAlignment="1">
      <alignment vertical="center" shrinkToFit="1"/>
    </xf>
    <xf numFmtId="173" fontId="351" fillId="0" borderId="9" xfId="2527" applyNumberFormat="1" applyFont="1" applyFill="1" applyBorder="1" applyAlignment="1">
      <alignment horizontal="right" vertical="center" shrinkToFit="1"/>
    </xf>
    <xf numFmtId="169" fontId="351" fillId="0" borderId="75" xfId="2527" applyNumberFormat="1" applyFont="1" applyFill="1" applyBorder="1" applyAlignment="1">
      <alignment horizontal="right" vertical="center" shrinkToFit="1"/>
    </xf>
    <xf numFmtId="0" fontId="351" fillId="0" borderId="75" xfId="2527" applyNumberFormat="1" applyFont="1" applyFill="1" applyBorder="1" applyAlignment="1">
      <alignment horizontal="center" vertical="center" shrinkToFit="1"/>
    </xf>
    <xf numFmtId="169" fontId="405" fillId="0" borderId="9" xfId="2527" applyNumberFormat="1" applyFont="1" applyFill="1" applyBorder="1" applyAlignment="1">
      <alignment horizontal="right" vertical="center" shrinkToFit="1"/>
    </xf>
    <xf numFmtId="1" fontId="405" fillId="0" borderId="0" xfId="2" applyNumberFormat="1" applyFont="1" applyFill="1" applyAlignment="1">
      <alignment vertical="center"/>
    </xf>
    <xf numFmtId="49" fontId="347" fillId="0" borderId="77" xfId="2" applyNumberFormat="1" applyFont="1" applyFill="1" applyBorder="1" applyAlignment="1">
      <alignment horizontal="center" vertical="center"/>
    </xf>
    <xf numFmtId="169" fontId="347" fillId="0" borderId="9" xfId="2515" applyNumberFormat="1" applyFont="1" applyFill="1" applyBorder="1" applyAlignment="1">
      <alignment vertical="center" wrapText="1"/>
    </xf>
    <xf numFmtId="169" fontId="334" fillId="0" borderId="9" xfId="2515" applyNumberFormat="1" applyFont="1" applyFill="1" applyBorder="1" applyAlignment="1">
      <alignment horizontal="center" vertical="center" wrapText="1"/>
    </xf>
    <xf numFmtId="0" fontId="334" fillId="0" borderId="9" xfId="2515" applyNumberFormat="1" applyFont="1" applyFill="1" applyBorder="1" applyAlignment="1">
      <alignment horizontal="center" vertical="center" wrapText="1"/>
    </xf>
    <xf numFmtId="3" fontId="351" fillId="0" borderId="9" xfId="2" applyNumberFormat="1" applyFont="1" applyFill="1" applyBorder="1" applyAlignment="1">
      <alignment horizontal="center" vertical="center" wrapText="1"/>
    </xf>
    <xf numFmtId="0" fontId="353" fillId="0" borderId="9" xfId="2" applyNumberFormat="1" applyFont="1" applyFill="1" applyBorder="1" applyAlignment="1">
      <alignment horizontal="center" vertical="center" wrapText="1"/>
    </xf>
    <xf numFmtId="3" fontId="353" fillId="0" borderId="9" xfId="2" applyNumberFormat="1" applyFont="1" applyFill="1" applyBorder="1" applyAlignment="1">
      <alignment horizontal="center" vertical="center" wrapText="1"/>
    </xf>
    <xf numFmtId="3" fontId="353" fillId="0" borderId="75" xfId="2" applyNumberFormat="1" applyFont="1" applyFill="1" applyBorder="1" applyAlignment="1">
      <alignment horizontal="center" vertical="center" wrapText="1"/>
    </xf>
    <xf numFmtId="0" fontId="351" fillId="0" borderId="75" xfId="2" applyNumberFormat="1" applyFont="1" applyFill="1" applyBorder="1" applyAlignment="1">
      <alignment horizontal="center" vertical="center" wrapText="1"/>
    </xf>
    <xf numFmtId="1" fontId="406" fillId="0" borderId="0" xfId="2" applyNumberFormat="1" applyFont="1" applyFill="1" applyAlignment="1">
      <alignment horizontal="center" vertical="center" wrapText="1"/>
    </xf>
    <xf numFmtId="1" fontId="406" fillId="0" borderId="0" xfId="2" applyNumberFormat="1" applyFont="1" applyFill="1" applyAlignment="1">
      <alignment vertical="center"/>
    </xf>
    <xf numFmtId="49" fontId="402" fillId="0" borderId="77" xfId="2" quotePrefix="1" applyNumberFormat="1" applyFont="1" applyFill="1" applyBorder="1" applyAlignment="1">
      <alignment horizontal="center" vertical="center"/>
    </xf>
    <xf numFmtId="0" fontId="351" fillId="0" borderId="9" xfId="2" applyNumberFormat="1" applyFont="1" applyFill="1" applyBorder="1" applyAlignment="1">
      <alignment horizontal="center" vertical="center" wrapText="1"/>
    </xf>
    <xf numFmtId="3" fontId="351" fillId="0" borderId="75" xfId="2" applyNumberFormat="1" applyFont="1" applyFill="1" applyBorder="1" applyAlignment="1">
      <alignment horizontal="center" vertical="center" wrapText="1"/>
    </xf>
    <xf numFmtId="1" fontId="399" fillId="0" borderId="0" xfId="2" applyNumberFormat="1" applyFont="1" applyFill="1" applyAlignment="1">
      <alignment horizontal="center" vertical="center" wrapText="1"/>
    </xf>
    <xf numFmtId="1" fontId="334" fillId="0" borderId="9" xfId="2" applyNumberFormat="1" applyFont="1" applyFill="1" applyBorder="1" applyAlignment="1">
      <alignment horizontal="center" vertical="center" wrapText="1"/>
    </xf>
    <xf numFmtId="1" fontId="351" fillId="0" borderId="9" xfId="2" applyNumberFormat="1" applyFont="1" applyFill="1" applyBorder="1" applyAlignment="1">
      <alignment horizontal="center" vertical="center" wrapText="1"/>
    </xf>
    <xf numFmtId="3" fontId="351" fillId="0" borderId="9" xfId="2" applyNumberFormat="1" applyFont="1" applyFill="1" applyBorder="1" applyAlignment="1">
      <alignment horizontal="right" vertical="center"/>
    </xf>
    <xf numFmtId="3" fontId="347" fillId="0" borderId="9" xfId="2586" quotePrefix="1" applyNumberFormat="1" applyFont="1" applyFill="1" applyBorder="1" applyAlignment="1">
      <alignment horizontal="center" vertical="center" wrapText="1"/>
    </xf>
    <xf numFmtId="3" fontId="347" fillId="0" borderId="9" xfId="2586" applyNumberFormat="1" applyFont="1" applyFill="1" applyBorder="1" applyAlignment="1">
      <alignment horizontal="left" vertical="center" wrapText="1"/>
    </xf>
    <xf numFmtId="3" fontId="334" fillId="0" borderId="9" xfId="2586" applyNumberFormat="1" applyFont="1" applyFill="1" applyBorder="1" applyAlignment="1">
      <alignment horizontal="center" vertical="center" wrapText="1"/>
    </xf>
    <xf numFmtId="3" fontId="351" fillId="0" borderId="9" xfId="2586" applyNumberFormat="1" applyFont="1" applyFill="1" applyBorder="1" applyAlignment="1">
      <alignment horizontal="center" vertical="center" wrapText="1"/>
    </xf>
    <xf numFmtId="3" fontId="351" fillId="0" borderId="9" xfId="2586" applyNumberFormat="1" applyFont="1" applyFill="1" applyBorder="1" applyAlignment="1">
      <alignment vertical="center"/>
    </xf>
    <xf numFmtId="3" fontId="351" fillId="0" borderId="9" xfId="6547" applyNumberFormat="1" applyFont="1" applyFill="1" applyBorder="1" applyAlignment="1">
      <alignment vertical="center" wrapText="1"/>
    </xf>
    <xf numFmtId="3" fontId="351" fillId="0" borderId="9" xfId="2" applyNumberFormat="1" applyFont="1" applyFill="1" applyBorder="1" applyAlignment="1">
      <alignment vertical="center"/>
    </xf>
    <xf numFmtId="49" fontId="347" fillId="0" borderId="9" xfId="2" quotePrefix="1" applyNumberFormat="1" applyFont="1" applyFill="1" applyBorder="1" applyAlignment="1">
      <alignment horizontal="center" vertical="center"/>
    </xf>
    <xf numFmtId="2" fontId="334" fillId="0" borderId="9" xfId="0" applyNumberFormat="1" applyFont="1" applyFill="1" applyBorder="1" applyAlignment="1">
      <alignment horizontal="center" vertical="center" wrapText="1"/>
    </xf>
    <xf numFmtId="49" fontId="334" fillId="0" borderId="9" xfId="6547" applyNumberFormat="1" applyFont="1" applyFill="1" applyBorder="1" applyAlignment="1">
      <alignment horizontal="center" vertical="center" wrapText="1"/>
    </xf>
    <xf numFmtId="169" fontId="351" fillId="0" borderId="9" xfId="2553" applyNumberFormat="1" applyFont="1" applyFill="1" applyBorder="1" applyAlignment="1">
      <alignment horizontal="right" vertical="center" wrapText="1"/>
    </xf>
    <xf numFmtId="1" fontId="351" fillId="0" borderId="75" xfId="2" applyNumberFormat="1" applyFont="1" applyFill="1" applyBorder="1" applyAlignment="1">
      <alignment vertical="center"/>
    </xf>
    <xf numFmtId="0" fontId="334" fillId="0" borderId="9" xfId="1" applyFont="1" applyFill="1" applyBorder="1"/>
    <xf numFmtId="0" fontId="351" fillId="0" borderId="9" xfId="1" applyFont="1" applyFill="1" applyBorder="1"/>
    <xf numFmtId="0" fontId="351" fillId="0" borderId="75" xfId="1" applyFont="1" applyFill="1" applyBorder="1"/>
    <xf numFmtId="0" fontId="335" fillId="0" borderId="9" xfId="1" applyFont="1" applyFill="1" applyBorder="1"/>
    <xf numFmtId="1" fontId="347" fillId="0" borderId="9" xfId="2" quotePrefix="1" applyNumberFormat="1" applyFont="1" applyFill="1" applyBorder="1" applyAlignment="1">
      <alignment horizontal="left" vertical="center" wrapText="1"/>
    </xf>
    <xf numFmtId="0" fontId="347" fillId="0" borderId="9" xfId="0" applyFont="1" applyFill="1" applyBorder="1"/>
    <xf numFmtId="3" fontId="334" fillId="0" borderId="9" xfId="0" quotePrefix="1" applyNumberFormat="1" applyFont="1" applyFill="1" applyBorder="1" applyAlignment="1">
      <alignment horizontal="center" vertical="center" wrapText="1"/>
    </xf>
    <xf numFmtId="366" fontId="334" fillId="0" borderId="9" xfId="0" quotePrefix="1" applyNumberFormat="1" applyFont="1" applyFill="1" applyBorder="1" applyAlignment="1">
      <alignment horizontal="center" vertical="center" wrapText="1"/>
    </xf>
    <xf numFmtId="0" fontId="351" fillId="0" borderId="9" xfId="0" applyFont="1" applyFill="1" applyBorder="1" applyAlignment="1">
      <alignment horizontal="center"/>
    </xf>
    <xf numFmtId="3" fontId="351" fillId="0" borderId="9" xfId="0" quotePrefix="1" applyNumberFormat="1" applyFont="1" applyFill="1" applyBorder="1" applyAlignment="1">
      <alignment horizontal="right" vertical="center" wrapText="1"/>
    </xf>
    <xf numFmtId="3" fontId="353" fillId="0" borderId="9" xfId="2" applyNumberFormat="1" applyFont="1" applyFill="1" applyBorder="1" applyAlignment="1">
      <alignment horizontal="right" vertical="center"/>
    </xf>
    <xf numFmtId="1" fontId="406" fillId="83" borderId="0" xfId="2" applyNumberFormat="1" applyFont="1" applyFill="1" applyAlignment="1">
      <alignment vertical="center"/>
    </xf>
    <xf numFmtId="0" fontId="351" fillId="0" borderId="9" xfId="0" applyFont="1" applyFill="1" applyBorder="1" applyAlignment="1">
      <alignment horizontal="center" vertical="center" wrapText="1"/>
    </xf>
    <xf numFmtId="169" fontId="351" fillId="0" borderId="9" xfId="2537" applyNumberFormat="1" applyFont="1" applyFill="1" applyBorder="1"/>
    <xf numFmtId="3" fontId="334" fillId="0" borderId="9" xfId="11799" quotePrefix="1" applyNumberFormat="1" applyFont="1" applyFill="1" applyBorder="1" applyAlignment="1">
      <alignment horizontal="center" vertical="center" wrapText="1"/>
    </xf>
    <xf numFmtId="1" fontId="334" fillId="0" borderId="9" xfId="0" applyNumberFormat="1" applyFont="1" applyFill="1" applyBorder="1" applyAlignment="1">
      <alignment horizontal="center" vertical="center" wrapText="1"/>
    </xf>
    <xf numFmtId="169" fontId="351" fillId="0" borderId="9" xfId="2516" quotePrefix="1" applyNumberFormat="1" applyFont="1" applyFill="1" applyBorder="1" applyAlignment="1">
      <alignment horizontal="center" vertical="center" shrinkToFit="1"/>
    </xf>
    <xf numFmtId="1" fontId="347" fillId="0" borderId="77" xfId="2" applyNumberFormat="1" applyFont="1" applyFill="1" applyBorder="1" applyAlignment="1">
      <alignment vertical="center"/>
    </xf>
    <xf numFmtId="0" fontId="347" fillId="0" borderId="9" xfId="6616" applyFont="1" applyFill="1" applyBorder="1" applyAlignment="1">
      <alignment horizontal="left" vertical="center" wrapText="1"/>
    </xf>
    <xf numFmtId="169" fontId="334" fillId="0" borderId="9" xfId="2599" applyNumberFormat="1" applyFont="1" applyFill="1" applyBorder="1" applyAlignment="1">
      <alignment horizontal="center" vertical="center" wrapText="1"/>
    </xf>
    <xf numFmtId="0" fontId="334" fillId="0" borderId="9" xfId="2599" applyNumberFormat="1" applyFont="1" applyFill="1" applyBorder="1" applyAlignment="1">
      <alignment horizontal="center" vertical="center" wrapText="1"/>
    </xf>
    <xf numFmtId="169" fontId="351" fillId="0" borderId="9" xfId="2599" applyNumberFormat="1" applyFont="1" applyFill="1" applyBorder="1" applyAlignment="1">
      <alignment horizontal="center" vertical="center" wrapText="1"/>
    </xf>
    <xf numFmtId="3" fontId="351" fillId="0" borderId="9" xfId="6616" applyNumberFormat="1" applyFont="1" applyFill="1" applyBorder="1" applyAlignment="1">
      <alignment horizontal="center" vertical="center" wrapText="1"/>
    </xf>
    <xf numFmtId="1" fontId="353" fillId="0" borderId="9" xfId="2" applyNumberFormat="1" applyFont="1" applyFill="1" applyBorder="1" applyAlignment="1">
      <alignment horizontal="center" vertical="center" wrapText="1"/>
    </xf>
    <xf numFmtId="0" fontId="347" fillId="0" borderId="0" xfId="1" applyFont="1" applyFill="1" applyAlignment="1">
      <alignment horizontal="center" wrapText="1"/>
    </xf>
    <xf numFmtId="169" fontId="347" fillId="0" borderId="9" xfId="2599" applyNumberFormat="1" applyFont="1" applyFill="1" applyBorder="1" applyAlignment="1">
      <alignment vertical="center" wrapText="1"/>
    </xf>
    <xf numFmtId="169" fontId="347" fillId="0" borderId="9" xfId="2516" applyNumberFormat="1" applyFont="1" applyFill="1" applyBorder="1" applyAlignment="1">
      <alignment horizontal="left" vertical="center" wrapText="1"/>
    </xf>
    <xf numFmtId="169" fontId="334" fillId="0" borderId="9" xfId="2516" applyNumberFormat="1" applyFont="1" applyFill="1" applyBorder="1" applyAlignment="1">
      <alignment horizontal="center" vertical="center" wrapText="1"/>
    </xf>
    <xf numFmtId="169" fontId="334" fillId="0" borderId="9" xfId="2516" quotePrefix="1" applyNumberFormat="1" applyFont="1" applyFill="1" applyBorder="1" applyAlignment="1">
      <alignment horizontal="center" vertical="center" wrapText="1"/>
    </xf>
    <xf numFmtId="169" fontId="351" fillId="0" borderId="9" xfId="2516" applyNumberFormat="1" applyFont="1" applyFill="1" applyBorder="1" applyAlignment="1">
      <alignment horizontal="center" vertical="center" shrinkToFit="1"/>
    </xf>
    <xf numFmtId="169" fontId="351" fillId="0" borderId="9" xfId="2516" quotePrefix="1" applyNumberFormat="1" applyFont="1" applyFill="1" applyBorder="1" applyAlignment="1">
      <alignment horizontal="right" vertical="center" wrapText="1"/>
    </xf>
    <xf numFmtId="3" fontId="334" fillId="0" borderId="9" xfId="2" applyNumberFormat="1" applyFont="1" applyFill="1" applyBorder="1" applyAlignment="1">
      <alignment horizontal="center" vertical="center" wrapText="1"/>
    </xf>
    <xf numFmtId="0" fontId="347" fillId="0" borderId="9" xfId="1" applyFont="1" applyFill="1" applyBorder="1" applyAlignment="1">
      <alignment horizontal="center" vertical="center"/>
    </xf>
    <xf numFmtId="4" fontId="334" fillId="0" borderId="9" xfId="2" quotePrefix="1" applyNumberFormat="1" applyFont="1" applyFill="1" applyBorder="1" applyAlignment="1">
      <alignment horizontal="center" vertical="center" wrapText="1"/>
    </xf>
    <xf numFmtId="169" fontId="351" fillId="0" borderId="9" xfId="2512" quotePrefix="1" applyNumberFormat="1" applyFont="1" applyFill="1" applyBorder="1" applyAlignment="1">
      <alignment horizontal="right" vertical="center" wrapText="1"/>
    </xf>
    <xf numFmtId="0" fontId="407" fillId="0" borderId="0" xfId="0" applyFont="1"/>
    <xf numFmtId="49" fontId="334" fillId="0" borderId="9" xfId="0" quotePrefix="1" applyNumberFormat="1" applyFont="1" applyFill="1" applyBorder="1" applyAlignment="1">
      <alignment horizontal="center" vertical="center" wrapText="1"/>
    </xf>
    <xf numFmtId="3" fontId="334" fillId="0" borderId="9" xfId="2599" applyNumberFormat="1" applyFont="1" applyFill="1" applyBorder="1" applyAlignment="1">
      <alignment horizontal="center" vertical="center" wrapText="1"/>
    </xf>
    <xf numFmtId="1" fontId="347" fillId="0" borderId="75" xfId="2" applyNumberFormat="1" applyFont="1" applyFill="1" applyBorder="1" applyAlignment="1">
      <alignment vertical="center" wrapText="1"/>
    </xf>
    <xf numFmtId="169" fontId="351" fillId="0" borderId="9" xfId="2546" applyNumberFormat="1" applyFont="1" applyFill="1" applyBorder="1" applyAlignment="1">
      <alignment horizontal="right" vertical="center"/>
    </xf>
    <xf numFmtId="0" fontId="334" fillId="0" borderId="9" xfId="1" applyFont="1" applyFill="1" applyBorder="1" applyAlignment="1">
      <alignment vertical="center"/>
    </xf>
    <xf numFmtId="0" fontId="334" fillId="83" borderId="0" xfId="1" applyFont="1" applyFill="1" applyAlignment="1">
      <alignment vertical="center"/>
    </xf>
    <xf numFmtId="0" fontId="334" fillId="0" borderId="9" xfId="2" quotePrefix="1" applyNumberFormat="1" applyFont="1" applyFill="1" applyBorder="1" applyAlignment="1">
      <alignment horizontal="center" vertical="center" wrapText="1"/>
    </xf>
    <xf numFmtId="0" fontId="347" fillId="0" borderId="9" xfId="0" applyFont="1" applyFill="1" applyBorder="1" applyAlignment="1">
      <alignment vertical="center"/>
    </xf>
    <xf numFmtId="169" fontId="351" fillId="0" borderId="9" xfId="2515" applyNumberFormat="1" applyFont="1" applyFill="1" applyBorder="1"/>
    <xf numFmtId="169" fontId="351" fillId="0" borderId="75" xfId="2515" applyNumberFormat="1" applyFont="1" applyFill="1" applyBorder="1"/>
    <xf numFmtId="0" fontId="334" fillId="0" borderId="0" xfId="1" applyFont="1" applyFill="1"/>
    <xf numFmtId="0" fontId="347" fillId="0" borderId="9" xfId="11799" applyNumberFormat="1" applyFont="1" applyFill="1" applyBorder="1" applyAlignment="1">
      <alignment horizontal="left" vertical="center" wrapText="1"/>
    </xf>
    <xf numFmtId="0" fontId="334" fillId="0" borderId="9" xfId="11799" quotePrefix="1" applyNumberFormat="1" applyFont="1" applyFill="1" applyBorder="1" applyAlignment="1">
      <alignment horizontal="center" vertical="center" wrapText="1"/>
    </xf>
    <xf numFmtId="0" fontId="351" fillId="0" borderId="9" xfId="11799" quotePrefix="1" applyNumberFormat="1" applyFont="1" applyFill="1" applyBorder="1" applyAlignment="1">
      <alignment horizontal="center" vertical="center" wrapText="1"/>
    </xf>
    <xf numFmtId="169" fontId="351" fillId="0" borderId="9" xfId="2527" quotePrefix="1" applyNumberFormat="1" applyFont="1" applyFill="1" applyBorder="1" applyAlignment="1">
      <alignment vertical="center" wrapText="1"/>
    </xf>
    <xf numFmtId="169" fontId="351" fillId="0" borderId="9" xfId="2527" applyNumberFormat="1" applyFont="1" applyFill="1" applyBorder="1" applyAlignment="1">
      <alignment vertical="center"/>
    </xf>
    <xf numFmtId="173" fontId="351" fillId="0" borderId="9" xfId="2527" applyNumberFormat="1" applyFont="1" applyFill="1" applyBorder="1" applyAlignment="1">
      <alignment vertical="center"/>
    </xf>
    <xf numFmtId="169" fontId="351" fillId="0" borderId="75" xfId="2527" applyNumberFormat="1" applyFont="1" applyFill="1" applyBorder="1" applyAlignment="1">
      <alignment vertical="center"/>
    </xf>
    <xf numFmtId="0" fontId="351" fillId="0" borderId="75" xfId="2527" applyNumberFormat="1" applyFont="1" applyFill="1" applyBorder="1" applyAlignment="1">
      <alignment horizontal="center" vertical="center"/>
    </xf>
    <xf numFmtId="169" fontId="405" fillId="0" borderId="9" xfId="2527" applyNumberFormat="1" applyFont="1" applyFill="1" applyBorder="1" applyAlignment="1">
      <alignment vertical="center"/>
    </xf>
    <xf numFmtId="0" fontId="405" fillId="0" borderId="0" xfId="1" applyFont="1" applyFill="1"/>
    <xf numFmtId="365" fontId="351" fillId="0" borderId="9" xfId="2558" applyNumberFormat="1" applyFont="1" applyFill="1" applyBorder="1" applyAlignment="1">
      <alignment horizontal="center" vertical="center" wrapText="1"/>
    </xf>
    <xf numFmtId="169" fontId="351" fillId="0" borderId="9" xfId="2577" quotePrefix="1" applyNumberFormat="1" applyFont="1" applyFill="1" applyBorder="1" applyAlignment="1">
      <alignment horizontal="center" vertical="center" wrapText="1"/>
    </xf>
    <xf numFmtId="368" fontId="351" fillId="0" borderId="9" xfId="2558" applyNumberFormat="1" applyFont="1" applyFill="1" applyBorder="1" applyAlignment="1">
      <alignment horizontal="center" vertical="center" wrapText="1"/>
    </xf>
    <xf numFmtId="198" fontId="351" fillId="0" borderId="9" xfId="2558" applyFont="1" applyFill="1" applyBorder="1" applyAlignment="1">
      <alignment horizontal="center" vertical="center" wrapText="1"/>
    </xf>
    <xf numFmtId="3" fontId="356" fillId="0" borderId="9" xfId="2" applyNumberFormat="1" applyFont="1" applyFill="1" applyBorder="1" applyAlignment="1">
      <alignment horizontal="center" vertical="center" wrapText="1"/>
    </xf>
    <xf numFmtId="1" fontId="328" fillId="0" borderId="1" xfId="2" applyNumberFormat="1" applyFont="1" applyFill="1" applyBorder="1" applyAlignment="1">
      <alignment horizontal="center" vertical="center"/>
    </xf>
    <xf numFmtId="0" fontId="5" fillId="0" borderId="9" xfId="0" applyFont="1" applyFill="1" applyBorder="1" applyAlignment="1">
      <alignment horizontal="center"/>
    </xf>
    <xf numFmtId="0" fontId="5" fillId="0" borderId="76" xfId="1" applyFont="1" applyFill="1" applyBorder="1" applyAlignment="1">
      <alignment horizontal="center"/>
    </xf>
    <xf numFmtId="3" fontId="329" fillId="82" borderId="7" xfId="2" applyNumberFormat="1" applyFont="1" applyFill="1" applyBorder="1" applyAlignment="1">
      <alignment horizontal="center" vertical="center" wrapText="1"/>
    </xf>
    <xf numFmtId="3" fontId="349" fillId="82" borderId="75" xfId="2" quotePrefix="1" applyNumberFormat="1" applyFont="1" applyFill="1" applyBorder="1" applyAlignment="1">
      <alignment horizontal="right" vertical="center" wrapText="1"/>
    </xf>
    <xf numFmtId="3" fontId="349" fillId="82" borderId="75" xfId="2" applyNumberFormat="1" applyFont="1" applyFill="1" applyBorder="1" applyAlignment="1">
      <alignment horizontal="right" vertical="center"/>
    </xf>
    <xf numFmtId="3" fontId="357" fillId="82" borderId="75" xfId="2" applyNumberFormat="1" applyFont="1" applyFill="1" applyBorder="1" applyAlignment="1">
      <alignment horizontal="right" vertical="center"/>
    </xf>
    <xf numFmtId="3" fontId="351" fillId="82" borderId="75" xfId="2" applyNumberFormat="1" applyFont="1" applyFill="1" applyBorder="1" applyAlignment="1">
      <alignment horizontal="right" vertical="center"/>
    </xf>
    <xf numFmtId="3" fontId="381" fillId="82" borderId="75" xfId="2" applyNumberFormat="1" applyFont="1" applyFill="1" applyBorder="1" applyAlignment="1">
      <alignment horizontal="right" vertical="center"/>
    </xf>
    <xf numFmtId="3" fontId="353" fillId="82" borderId="75" xfId="2" applyNumberFormat="1" applyFont="1" applyFill="1" applyBorder="1" applyAlignment="1">
      <alignment horizontal="right" vertical="center"/>
    </xf>
    <xf numFmtId="3" fontId="354" fillId="82" borderId="75" xfId="2" applyNumberFormat="1" applyFont="1" applyFill="1" applyBorder="1" applyAlignment="1">
      <alignment horizontal="right" vertical="center"/>
    </xf>
    <xf numFmtId="169" fontId="367" fillId="82" borderId="75" xfId="1" applyNumberFormat="1" applyFont="1" applyFill="1" applyBorder="1" applyAlignment="1">
      <alignment vertical="center"/>
    </xf>
    <xf numFmtId="169" fontId="357" fillId="82" borderId="75" xfId="2515" applyNumberFormat="1" applyFont="1" applyFill="1" applyBorder="1" applyAlignment="1">
      <alignment vertical="center"/>
    </xf>
    <xf numFmtId="169" fontId="381" fillId="82" borderId="75" xfId="2515" applyNumberFormat="1" applyFont="1" applyFill="1" applyBorder="1" applyAlignment="1">
      <alignment vertical="center"/>
    </xf>
    <xf numFmtId="0" fontId="351" fillId="82" borderId="75" xfId="1" applyFont="1" applyFill="1" applyBorder="1" applyAlignment="1">
      <alignment vertical="center"/>
    </xf>
    <xf numFmtId="3" fontId="367" fillId="82" borderId="75" xfId="2" applyNumberFormat="1" applyFont="1" applyFill="1" applyBorder="1" applyAlignment="1">
      <alignment horizontal="right" vertical="center"/>
    </xf>
    <xf numFmtId="3" fontId="390" fillId="82" borderId="75" xfId="2" applyNumberFormat="1" applyFont="1" applyFill="1" applyBorder="1" applyAlignment="1">
      <alignment horizontal="right" vertical="center"/>
    </xf>
    <xf numFmtId="3" fontId="357" fillId="82" borderId="75" xfId="2" applyNumberFormat="1" applyFont="1" applyFill="1" applyBorder="1" applyAlignment="1">
      <alignment horizontal="center" vertical="center" wrapText="1"/>
    </xf>
    <xf numFmtId="169" fontId="357" fillId="82" borderId="75" xfId="2515" applyNumberFormat="1" applyFont="1" applyFill="1" applyBorder="1" applyAlignment="1">
      <alignment horizontal="right" vertical="center"/>
    </xf>
    <xf numFmtId="169" fontId="381" fillId="82" borderId="75" xfId="2515" applyNumberFormat="1" applyFont="1" applyFill="1" applyBorder="1" applyAlignment="1">
      <alignment horizontal="right" vertical="center"/>
    </xf>
    <xf numFmtId="169" fontId="351" fillId="82" borderId="75" xfId="2515" applyNumberFormat="1" applyFont="1" applyFill="1" applyBorder="1" applyAlignment="1">
      <alignment horizontal="right" vertical="center"/>
    </xf>
    <xf numFmtId="169" fontId="357" fillId="82" borderId="75" xfId="2515" applyNumberFormat="1" applyFont="1" applyFill="1" applyBorder="1" applyAlignment="1">
      <alignment horizontal="center" vertical="center"/>
    </xf>
    <xf numFmtId="169" fontId="381" fillId="82" borderId="75" xfId="2515" applyNumberFormat="1" applyFont="1" applyFill="1" applyBorder="1" applyAlignment="1">
      <alignment horizontal="center" vertical="center"/>
    </xf>
    <xf numFmtId="169" fontId="351" fillId="82" borderId="75" xfId="2515" applyNumberFormat="1" applyFont="1" applyFill="1" applyBorder="1" applyAlignment="1">
      <alignment horizontal="center" vertical="center"/>
    </xf>
    <xf numFmtId="3" fontId="357" fillId="82" borderId="75" xfId="2" applyNumberFormat="1" applyFont="1" applyFill="1" applyBorder="1" applyAlignment="1">
      <alignment horizontal="right" vertical="center" shrinkToFit="1"/>
    </xf>
    <xf numFmtId="3" fontId="367" fillId="82" borderId="75" xfId="2" applyNumberFormat="1" applyFont="1" applyFill="1" applyBorder="1" applyAlignment="1">
      <alignment horizontal="right" vertical="center" shrinkToFit="1"/>
    </xf>
    <xf numFmtId="3" fontId="371" fillId="82" borderId="75" xfId="2" applyNumberFormat="1" applyFont="1" applyFill="1" applyBorder="1" applyAlignment="1">
      <alignment horizontal="right" vertical="center" shrinkToFit="1"/>
    </xf>
    <xf numFmtId="3" fontId="381" fillId="82" borderId="75" xfId="2" applyNumberFormat="1" applyFont="1" applyFill="1" applyBorder="1" applyAlignment="1">
      <alignment horizontal="right" vertical="center" shrinkToFit="1"/>
    </xf>
    <xf numFmtId="3" fontId="387" fillId="82" borderId="75" xfId="2" applyNumberFormat="1" applyFont="1" applyFill="1" applyBorder="1" applyAlignment="1">
      <alignment horizontal="right" vertical="center" shrinkToFit="1"/>
    </xf>
    <xf numFmtId="169" fontId="381" fillId="82" borderId="75" xfId="2527" applyNumberFormat="1" applyFont="1" applyFill="1" applyBorder="1" applyAlignment="1">
      <alignment horizontal="right" vertical="center" shrinkToFit="1"/>
    </xf>
    <xf numFmtId="169" fontId="351" fillId="82" borderId="75" xfId="2527" applyNumberFormat="1" applyFont="1" applyFill="1" applyBorder="1" applyAlignment="1">
      <alignment horizontal="right" vertical="center" shrinkToFit="1"/>
    </xf>
    <xf numFmtId="3" fontId="381" fillId="82" borderId="75" xfId="2" applyNumberFormat="1" applyFont="1" applyFill="1" applyBorder="1" applyAlignment="1">
      <alignment horizontal="center" vertical="center" wrapText="1"/>
    </xf>
    <xf numFmtId="3" fontId="353" fillId="82" borderId="75" xfId="2" applyNumberFormat="1" applyFont="1" applyFill="1" applyBorder="1" applyAlignment="1">
      <alignment horizontal="center" vertical="center" wrapText="1"/>
    </xf>
    <xf numFmtId="3" fontId="351" fillId="82" borderId="75" xfId="2" applyNumberFormat="1" applyFont="1" applyFill="1" applyBorder="1" applyAlignment="1">
      <alignment horizontal="center" vertical="center" wrapText="1"/>
    </xf>
    <xf numFmtId="3" fontId="371" fillId="82" borderId="75" xfId="2" applyNumberFormat="1" applyFont="1" applyFill="1" applyBorder="1" applyAlignment="1">
      <alignment horizontal="right" vertical="center"/>
    </xf>
    <xf numFmtId="3" fontId="387" fillId="82" borderId="75" xfId="2" applyNumberFormat="1" applyFont="1" applyFill="1" applyBorder="1" applyAlignment="1">
      <alignment horizontal="right" vertical="center"/>
    </xf>
    <xf numFmtId="169" fontId="329" fillId="82" borderId="75" xfId="2599" applyNumberFormat="1" applyFont="1" applyFill="1" applyBorder="1" applyAlignment="1">
      <alignment horizontal="right" vertical="center" wrapText="1"/>
    </xf>
    <xf numFmtId="169" fontId="387" fillId="82" borderId="75" xfId="2515" quotePrefix="1" applyNumberFormat="1" applyFont="1" applyFill="1" applyBorder="1" applyAlignment="1">
      <alignment horizontal="center" vertical="center" wrapText="1"/>
    </xf>
    <xf numFmtId="169" fontId="357" fillId="82" borderId="75" xfId="2527" applyNumberFormat="1" applyFont="1" applyFill="1" applyBorder="1" applyAlignment="1">
      <alignment horizontal="center" vertical="center" shrinkToFit="1"/>
    </xf>
    <xf numFmtId="169" fontId="357" fillId="82" borderId="75" xfId="2527" applyNumberFormat="1" applyFont="1" applyFill="1" applyBorder="1" applyAlignment="1">
      <alignment horizontal="right" vertical="center" shrinkToFit="1"/>
    </xf>
    <xf numFmtId="169" fontId="381" fillId="82" borderId="75" xfId="2527" applyNumberFormat="1" applyFont="1" applyFill="1" applyBorder="1" applyAlignment="1">
      <alignment horizontal="center" vertical="center" shrinkToFit="1"/>
    </xf>
    <xf numFmtId="169" fontId="329" fillId="82" borderId="75" xfId="2527" applyNumberFormat="1" applyFont="1" applyFill="1" applyBorder="1" applyAlignment="1">
      <alignment horizontal="center" vertical="center" shrinkToFit="1"/>
    </xf>
    <xf numFmtId="169" fontId="329" fillId="82" borderId="75" xfId="2527" applyNumberFormat="1" applyFont="1" applyFill="1" applyBorder="1" applyAlignment="1">
      <alignment horizontal="right" vertical="center" shrinkToFit="1"/>
    </xf>
    <xf numFmtId="3" fontId="171" fillId="82" borderId="75" xfId="2" applyNumberFormat="1" applyFont="1" applyFill="1" applyBorder="1" applyAlignment="1">
      <alignment horizontal="center" vertical="center" wrapText="1"/>
    </xf>
    <xf numFmtId="3" fontId="329" fillId="82" borderId="75" xfId="2" applyNumberFormat="1" applyFont="1" applyFill="1" applyBorder="1" applyAlignment="1">
      <alignment horizontal="center" vertical="center" wrapText="1"/>
    </xf>
    <xf numFmtId="3" fontId="376" fillId="82" borderId="75" xfId="2" applyNumberFormat="1" applyFont="1" applyFill="1" applyBorder="1" applyAlignment="1">
      <alignment horizontal="right" vertical="center"/>
    </xf>
    <xf numFmtId="169" fontId="371" fillId="82" borderId="75" xfId="2515" quotePrefix="1" applyNumberFormat="1" applyFont="1" applyFill="1" applyBorder="1" applyAlignment="1">
      <alignment horizontal="center" vertical="center" wrapText="1"/>
    </xf>
    <xf numFmtId="1" fontId="381" fillId="82" borderId="75" xfId="2" applyNumberFormat="1" applyFont="1" applyFill="1" applyBorder="1" applyAlignment="1">
      <alignment vertical="center"/>
    </xf>
    <xf numFmtId="1" fontId="351" fillId="82" borderId="75" xfId="2" applyNumberFormat="1" applyFont="1" applyFill="1" applyBorder="1" applyAlignment="1">
      <alignment vertical="center"/>
    </xf>
    <xf numFmtId="0" fontId="351" fillId="82" borderId="75" xfId="1" applyFont="1" applyFill="1" applyBorder="1"/>
    <xf numFmtId="169" fontId="357" fillId="82" borderId="75" xfId="2515" quotePrefix="1" applyNumberFormat="1" applyFont="1" applyFill="1" applyBorder="1" applyAlignment="1">
      <alignment horizontal="center" vertical="center" wrapText="1"/>
    </xf>
    <xf numFmtId="169" fontId="351" fillId="82" borderId="75" xfId="2515" applyNumberFormat="1" applyFont="1" applyFill="1" applyBorder="1" applyAlignment="1">
      <alignment vertical="center"/>
    </xf>
    <xf numFmtId="0" fontId="357" fillId="82" borderId="75" xfId="1" applyFont="1" applyFill="1" applyBorder="1"/>
    <xf numFmtId="0" fontId="381" fillId="82" borderId="75" xfId="1" applyFont="1" applyFill="1" applyBorder="1"/>
    <xf numFmtId="169" fontId="357" fillId="82" borderId="75" xfId="2553" applyNumberFormat="1" applyFont="1" applyFill="1" applyBorder="1" applyAlignment="1">
      <alignment horizontal="right" vertical="center" wrapText="1"/>
    </xf>
    <xf numFmtId="1" fontId="357" fillId="82" borderId="75" xfId="2" applyNumberFormat="1" applyFont="1" applyFill="1" applyBorder="1" applyAlignment="1">
      <alignment horizontal="center" vertical="center" wrapText="1"/>
    </xf>
    <xf numFmtId="1" fontId="381" fillId="82" borderId="75" xfId="2" applyNumberFormat="1" applyFont="1" applyFill="1" applyBorder="1" applyAlignment="1">
      <alignment horizontal="center" vertical="center" wrapText="1"/>
    </xf>
    <xf numFmtId="0" fontId="357" fillId="82" borderId="75" xfId="1" applyFont="1" applyFill="1" applyBorder="1" applyAlignment="1">
      <alignment vertical="center"/>
    </xf>
    <xf numFmtId="0" fontId="381" fillId="82" borderId="75" xfId="1" applyFont="1" applyFill="1" applyBorder="1" applyAlignment="1">
      <alignment vertical="center"/>
    </xf>
    <xf numFmtId="1" fontId="351" fillId="82" borderId="75" xfId="2" applyNumberFormat="1" applyFont="1" applyFill="1" applyBorder="1" applyAlignment="1">
      <alignment horizontal="center" vertical="center" wrapText="1"/>
    </xf>
    <xf numFmtId="169" fontId="357" fillId="82" borderId="75" xfId="2515" applyNumberFormat="1" applyFont="1" applyFill="1" applyBorder="1"/>
    <xf numFmtId="169" fontId="381" fillId="82" borderId="75" xfId="2515" applyNumberFormat="1" applyFont="1" applyFill="1" applyBorder="1"/>
    <xf numFmtId="169" fontId="351" fillId="82" borderId="75" xfId="2515" applyNumberFormat="1" applyFont="1" applyFill="1" applyBorder="1"/>
    <xf numFmtId="169" fontId="351" fillId="82" borderId="75" xfId="2527" applyNumberFormat="1" applyFont="1" applyFill="1" applyBorder="1" applyAlignment="1">
      <alignment vertical="center"/>
    </xf>
    <xf numFmtId="1" fontId="329" fillId="82" borderId="75" xfId="2" applyNumberFormat="1" applyFont="1" applyFill="1" applyBorder="1" applyAlignment="1">
      <alignment horizontal="center" vertical="center" wrapText="1"/>
    </xf>
    <xf numFmtId="3" fontId="387" fillId="82" borderId="74" xfId="2" applyNumberFormat="1" applyFont="1" applyFill="1" applyBorder="1" applyAlignment="1">
      <alignment horizontal="right" vertical="center"/>
    </xf>
    <xf numFmtId="0" fontId="329" fillId="82" borderId="76" xfId="1" applyFont="1" applyFill="1" applyBorder="1"/>
    <xf numFmtId="0" fontId="329" fillId="82" borderId="0" xfId="1" applyFont="1" applyFill="1"/>
    <xf numFmtId="0" fontId="349" fillId="0" borderId="75" xfId="2" applyNumberFormat="1" applyFont="1" applyFill="1" applyBorder="1" applyAlignment="1">
      <alignment horizontal="center" vertical="center"/>
    </xf>
    <xf numFmtId="49" fontId="355" fillId="0" borderId="75" xfId="6540" applyNumberFormat="1" applyFont="1" applyFill="1" applyBorder="1" applyAlignment="1">
      <alignment horizontal="center" vertical="center" wrapText="1"/>
    </xf>
    <xf numFmtId="169" fontId="357" fillId="0" borderId="75" xfId="11796" applyNumberFormat="1" applyFont="1" applyFill="1" applyBorder="1" applyAlignment="1" applyProtection="1">
      <alignment vertical="center"/>
    </xf>
    <xf numFmtId="3" fontId="357" fillId="0" borderId="75" xfId="2515" applyNumberFormat="1" applyFont="1" applyFill="1" applyBorder="1" applyAlignment="1" applyProtection="1">
      <alignment horizontal="right" vertical="center" wrapText="1"/>
    </xf>
    <xf numFmtId="169" fontId="357" fillId="0" borderId="75" xfId="11796" applyNumberFormat="1" applyFont="1" applyFill="1" applyBorder="1" applyAlignment="1" applyProtection="1">
      <alignment horizontal="right" vertical="center" wrapText="1"/>
    </xf>
    <xf numFmtId="1" fontId="348" fillId="84" borderId="1" xfId="2" applyNumberFormat="1" applyFont="1" applyFill="1" applyBorder="1" applyAlignment="1">
      <alignment vertical="center"/>
    </xf>
    <xf numFmtId="3" fontId="329" fillId="84" borderId="7" xfId="2" applyNumberFormat="1" applyFont="1" applyFill="1" applyBorder="1" applyAlignment="1">
      <alignment horizontal="center" vertical="center" wrapText="1"/>
    </xf>
    <xf numFmtId="3" fontId="349" fillId="84" borderId="75" xfId="2" quotePrefix="1" applyNumberFormat="1" applyFont="1" applyFill="1" applyBorder="1" applyAlignment="1">
      <alignment horizontal="right" vertical="center" wrapText="1"/>
    </xf>
    <xf numFmtId="3" fontId="349" fillId="84" borderId="75" xfId="2" applyNumberFormat="1" applyFont="1" applyFill="1" applyBorder="1" applyAlignment="1">
      <alignment horizontal="right" vertical="center"/>
    </xf>
    <xf numFmtId="3" fontId="357" fillId="84" borderId="75" xfId="2" applyNumberFormat="1" applyFont="1" applyFill="1" applyBorder="1" applyAlignment="1">
      <alignment horizontal="right" vertical="center"/>
    </xf>
    <xf numFmtId="3" fontId="351" fillId="84" borderId="75" xfId="2" applyNumberFormat="1" applyFont="1" applyFill="1" applyBorder="1" applyAlignment="1">
      <alignment horizontal="right" vertical="center"/>
    </xf>
    <xf numFmtId="169" fontId="381" fillId="84" borderId="75" xfId="2577" applyNumberFormat="1" applyFont="1" applyFill="1" applyBorder="1" applyAlignment="1">
      <alignment horizontal="center" vertical="center" wrapText="1"/>
    </xf>
    <xf numFmtId="169" fontId="381" fillId="84" borderId="75" xfId="2577" applyNumberFormat="1" applyFont="1" applyFill="1" applyBorder="1" applyAlignment="1">
      <alignment horizontal="right" vertical="center" wrapText="1"/>
    </xf>
    <xf numFmtId="3" fontId="381" fillId="84" borderId="75" xfId="2" applyNumberFormat="1" applyFont="1" applyFill="1" applyBorder="1" applyAlignment="1">
      <alignment horizontal="right" vertical="center"/>
    </xf>
    <xf numFmtId="3" fontId="387" fillId="84" borderId="75" xfId="2" applyNumberFormat="1" applyFont="1" applyFill="1" applyBorder="1" applyAlignment="1">
      <alignment horizontal="right" vertical="center"/>
    </xf>
    <xf numFmtId="3" fontId="353" fillId="84" borderId="75" xfId="2" applyNumberFormat="1" applyFont="1" applyFill="1" applyBorder="1" applyAlignment="1">
      <alignment horizontal="right" vertical="center"/>
    </xf>
    <xf numFmtId="3" fontId="354" fillId="84" borderId="75" xfId="2" applyNumberFormat="1" applyFont="1" applyFill="1" applyBorder="1" applyAlignment="1">
      <alignment horizontal="right" vertical="center"/>
    </xf>
    <xf numFmtId="169" fontId="357" fillId="84" borderId="75" xfId="2599" applyNumberFormat="1" applyFont="1" applyFill="1" applyBorder="1" applyAlignment="1">
      <alignment horizontal="right" vertical="center" wrapText="1"/>
    </xf>
    <xf numFmtId="169" fontId="381" fillId="84" borderId="75" xfId="2599" applyNumberFormat="1" applyFont="1" applyFill="1" applyBorder="1" applyAlignment="1">
      <alignment horizontal="right" vertical="center" wrapText="1"/>
    </xf>
    <xf numFmtId="169" fontId="367" fillId="84" borderId="75" xfId="1" applyNumberFormat="1" applyFont="1" applyFill="1" applyBorder="1" applyAlignment="1">
      <alignment vertical="center"/>
    </xf>
    <xf numFmtId="169" fontId="357" fillId="84" borderId="75" xfId="2515" applyNumberFormat="1" applyFont="1" applyFill="1" applyBorder="1" applyAlignment="1">
      <alignment vertical="center"/>
    </xf>
    <xf numFmtId="169" fontId="381" fillId="84" borderId="75" xfId="2515" applyNumberFormat="1" applyFont="1" applyFill="1" applyBorder="1" applyAlignment="1">
      <alignment vertical="center"/>
    </xf>
    <xf numFmtId="43" fontId="351" fillId="84" borderId="75" xfId="2515" applyFont="1" applyFill="1" applyBorder="1" applyAlignment="1">
      <alignment vertical="center"/>
    </xf>
    <xf numFmtId="3" fontId="390" fillId="84" borderId="75" xfId="2" applyNumberFormat="1" applyFont="1" applyFill="1" applyBorder="1" applyAlignment="1">
      <alignment horizontal="right" vertical="center"/>
    </xf>
    <xf numFmtId="3" fontId="357" fillId="84" borderId="9" xfId="2" applyNumberFormat="1" applyFont="1" applyFill="1" applyBorder="1" applyAlignment="1">
      <alignment horizontal="center" vertical="center" wrapText="1"/>
    </xf>
    <xf numFmtId="3" fontId="349" fillId="84" borderId="9" xfId="2" applyNumberFormat="1" applyFont="1" applyFill="1" applyBorder="1" applyAlignment="1">
      <alignment horizontal="right" vertical="center"/>
    </xf>
    <xf numFmtId="169" fontId="357" fillId="84" borderId="9" xfId="2515" applyNumberFormat="1" applyFont="1" applyFill="1" applyBorder="1" applyAlignment="1">
      <alignment horizontal="right" vertical="center"/>
    </xf>
    <xf numFmtId="169" fontId="381" fillId="84" borderId="9" xfId="2515" applyNumberFormat="1" applyFont="1" applyFill="1" applyBorder="1" applyAlignment="1">
      <alignment horizontal="right" vertical="center"/>
    </xf>
    <xf numFmtId="169" fontId="351" fillId="84" borderId="9" xfId="2515" applyNumberFormat="1" applyFont="1" applyFill="1" applyBorder="1" applyAlignment="1">
      <alignment horizontal="right" vertical="center"/>
    </xf>
    <xf numFmtId="169" fontId="357" fillId="84" borderId="9" xfId="2515" applyNumberFormat="1" applyFont="1" applyFill="1" applyBorder="1" applyAlignment="1">
      <alignment horizontal="center" vertical="center"/>
    </xf>
    <xf numFmtId="169" fontId="381" fillId="84" borderId="9" xfId="2515" applyNumberFormat="1" applyFont="1" applyFill="1" applyBorder="1" applyAlignment="1">
      <alignment horizontal="center" vertical="center"/>
    </xf>
    <xf numFmtId="169" fontId="351" fillId="84" borderId="9" xfId="2515" applyNumberFormat="1" applyFont="1" applyFill="1" applyBorder="1" applyAlignment="1">
      <alignment horizontal="center" vertical="center"/>
    </xf>
    <xf numFmtId="169" fontId="357" fillId="84" borderId="9" xfId="2527" applyNumberFormat="1" applyFont="1" applyFill="1" applyBorder="1" applyAlignment="1">
      <alignment horizontal="center" vertical="center" shrinkToFit="1"/>
    </xf>
    <xf numFmtId="169" fontId="381" fillId="84" borderId="9" xfId="2527" applyNumberFormat="1" applyFont="1" applyFill="1" applyBorder="1" applyAlignment="1">
      <alignment horizontal="center" vertical="center" shrinkToFit="1"/>
    </xf>
    <xf numFmtId="169" fontId="351" fillId="84" borderId="9" xfId="2516" quotePrefix="1" applyNumberFormat="1" applyFont="1" applyFill="1" applyBorder="1" applyAlignment="1">
      <alignment vertical="center" wrapText="1"/>
    </xf>
    <xf numFmtId="3" fontId="381" fillId="84" borderId="9" xfId="2" applyNumberFormat="1" applyFont="1" applyFill="1" applyBorder="1" applyAlignment="1">
      <alignment horizontal="center" vertical="center" wrapText="1"/>
    </xf>
    <xf numFmtId="3" fontId="351" fillId="84" borderId="9" xfId="2" applyNumberFormat="1" applyFont="1" applyFill="1" applyBorder="1" applyAlignment="1">
      <alignment horizontal="center" vertical="center" wrapText="1"/>
    </xf>
    <xf numFmtId="3" fontId="357" fillId="84" borderId="9" xfId="2" applyNumberFormat="1" applyFont="1" applyFill="1" applyBorder="1" applyAlignment="1">
      <alignment horizontal="right" vertical="center"/>
    </xf>
    <xf numFmtId="365" fontId="355" fillId="84" borderId="75" xfId="2510" applyNumberFormat="1" applyFont="1" applyFill="1" applyBorder="1" applyAlignment="1">
      <alignment horizontal="right" vertical="center" wrapText="1"/>
    </xf>
    <xf numFmtId="3" fontId="352" fillId="84" borderId="9" xfId="2" applyNumberFormat="1" applyFont="1" applyFill="1" applyBorder="1" applyAlignment="1">
      <alignment horizontal="right" vertical="center"/>
    </xf>
    <xf numFmtId="3" fontId="381" fillId="84" borderId="9" xfId="2" applyNumberFormat="1" applyFont="1" applyFill="1" applyBorder="1" applyAlignment="1">
      <alignment horizontal="right" vertical="center"/>
    </xf>
    <xf numFmtId="3" fontId="351" fillId="84" borderId="9" xfId="2" applyNumberFormat="1" applyFont="1" applyFill="1" applyBorder="1" applyAlignment="1">
      <alignment horizontal="right" vertical="center"/>
    </xf>
    <xf numFmtId="169" fontId="357" fillId="84" borderId="9" xfId="2599" applyNumberFormat="1" applyFont="1" applyFill="1" applyBorder="1" applyAlignment="1">
      <alignment horizontal="right" vertical="center" wrapText="1"/>
    </xf>
    <xf numFmtId="169" fontId="329" fillId="84" borderId="9" xfId="2599" applyNumberFormat="1" applyFont="1" applyFill="1" applyBorder="1" applyAlignment="1">
      <alignment horizontal="right" vertical="center" wrapText="1"/>
    </xf>
    <xf numFmtId="169" fontId="387" fillId="84" borderId="9" xfId="2515" quotePrefix="1" applyNumberFormat="1" applyFont="1" applyFill="1" applyBorder="1" applyAlignment="1">
      <alignment horizontal="center" vertical="center" wrapText="1"/>
    </xf>
    <xf numFmtId="169" fontId="171" fillId="84" borderId="9" xfId="2515" quotePrefix="1" applyNumberFormat="1" applyFont="1" applyFill="1" applyBorder="1" applyAlignment="1">
      <alignment horizontal="center" vertical="center" wrapText="1"/>
    </xf>
    <xf numFmtId="169" fontId="329" fillId="84" borderId="9" xfId="2527" applyNumberFormat="1" applyFont="1" applyFill="1" applyBorder="1" applyAlignment="1">
      <alignment horizontal="center" vertical="center" shrinkToFit="1"/>
    </xf>
    <xf numFmtId="3" fontId="329" fillId="84" borderId="9" xfId="2" applyNumberFormat="1" applyFont="1" applyFill="1" applyBorder="1" applyAlignment="1">
      <alignment horizontal="center" vertical="center" wrapText="1"/>
    </xf>
    <xf numFmtId="169" fontId="381" fillId="84" borderId="9" xfId="2515" applyNumberFormat="1" applyFont="1" applyFill="1" applyBorder="1" applyAlignment="1">
      <alignment horizontal="left" vertical="center" wrapText="1"/>
    </xf>
    <xf numFmtId="169" fontId="371" fillId="84" borderId="9" xfId="2515" quotePrefix="1" applyNumberFormat="1" applyFont="1" applyFill="1" applyBorder="1" applyAlignment="1">
      <alignment horizontal="center" vertical="center" wrapText="1"/>
    </xf>
    <xf numFmtId="1" fontId="381" fillId="84" borderId="9" xfId="2" applyNumberFormat="1" applyFont="1" applyFill="1" applyBorder="1" applyAlignment="1">
      <alignment vertical="center"/>
    </xf>
    <xf numFmtId="3" fontId="357" fillId="84" borderId="9" xfId="2" applyNumberFormat="1" applyFont="1" applyFill="1" applyBorder="1" applyAlignment="1">
      <alignment vertical="center"/>
    </xf>
    <xf numFmtId="169" fontId="381" fillId="84" borderId="9" xfId="0" applyNumberFormat="1" applyFont="1" applyFill="1" applyBorder="1" applyAlignment="1">
      <alignment horizontal="right" vertical="center" wrapText="1"/>
    </xf>
    <xf numFmtId="1" fontId="351" fillId="84" borderId="9" xfId="2" applyNumberFormat="1" applyFont="1" applyFill="1" applyBorder="1" applyAlignment="1">
      <alignment vertical="center"/>
    </xf>
    <xf numFmtId="0" fontId="351" fillId="84" borderId="9" xfId="1" applyFont="1" applyFill="1" applyBorder="1"/>
    <xf numFmtId="1" fontId="357" fillId="84" borderId="9" xfId="2" applyNumberFormat="1" applyFont="1" applyFill="1" applyBorder="1" applyAlignment="1">
      <alignment vertical="center"/>
    </xf>
    <xf numFmtId="169" fontId="351" fillId="84" borderId="9" xfId="2527" applyNumberFormat="1" applyFont="1" applyFill="1" applyBorder="1" applyAlignment="1">
      <alignment horizontal="center" vertical="center" shrinkToFit="1"/>
    </xf>
    <xf numFmtId="169" fontId="357" fillId="84" borderId="9" xfId="2515" applyNumberFormat="1" applyFont="1" applyFill="1" applyBorder="1" applyAlignment="1">
      <alignment vertical="center"/>
    </xf>
    <xf numFmtId="169" fontId="381" fillId="84" borderId="9" xfId="2515" applyNumberFormat="1" applyFont="1" applyFill="1" applyBorder="1" applyAlignment="1">
      <alignment vertical="center"/>
    </xf>
    <xf numFmtId="169" fontId="351" fillId="84" borderId="9" xfId="2515" applyNumberFormat="1" applyFont="1" applyFill="1" applyBorder="1" applyAlignment="1">
      <alignment vertical="center"/>
    </xf>
    <xf numFmtId="0" fontId="357" fillId="84" borderId="9" xfId="1" applyFont="1" applyFill="1" applyBorder="1"/>
    <xf numFmtId="0" fontId="381" fillId="84" borderId="9" xfId="1" applyFont="1" applyFill="1" applyBorder="1"/>
    <xf numFmtId="169" fontId="357" fillId="84" borderId="9" xfId="2553" applyNumberFormat="1" applyFont="1" applyFill="1" applyBorder="1" applyAlignment="1">
      <alignment horizontal="right" vertical="center" wrapText="1"/>
    </xf>
    <xf numFmtId="1" fontId="357" fillId="84" borderId="9" xfId="2" applyNumberFormat="1" applyFont="1" applyFill="1" applyBorder="1" applyAlignment="1">
      <alignment horizontal="center" vertical="center" wrapText="1"/>
    </xf>
    <xf numFmtId="1" fontId="381" fillId="84" borderId="9" xfId="2" applyNumberFormat="1" applyFont="1" applyFill="1" applyBorder="1" applyAlignment="1">
      <alignment horizontal="center" vertical="center" wrapText="1"/>
    </xf>
    <xf numFmtId="169" fontId="357" fillId="84" borderId="9" xfId="2515" applyNumberFormat="1" applyFont="1" applyFill="1" applyBorder="1" applyAlignment="1">
      <alignment horizontal="left" vertical="center" wrapText="1"/>
    </xf>
    <xf numFmtId="169" fontId="351" fillId="84" borderId="9" xfId="2515" applyNumberFormat="1" applyFont="1" applyFill="1" applyBorder="1" applyAlignment="1">
      <alignment horizontal="left" vertical="center" wrapText="1"/>
    </xf>
    <xf numFmtId="169" fontId="381" fillId="84" borderId="9" xfId="11798" applyNumberFormat="1" applyFont="1" applyFill="1" applyBorder="1" applyAlignment="1">
      <alignment horizontal="right" vertical="center" wrapText="1" readingOrder="1"/>
    </xf>
    <xf numFmtId="169" fontId="381" fillId="84" borderId="9" xfId="0" applyNumberFormat="1" applyFont="1" applyFill="1" applyBorder="1" applyAlignment="1">
      <alignment horizontal="center" vertical="center" wrapText="1"/>
    </xf>
    <xf numFmtId="169" fontId="357" fillId="84" borderId="9" xfId="2546" applyNumberFormat="1" applyFont="1" applyFill="1" applyBorder="1" applyAlignment="1">
      <alignment horizontal="right" vertical="center"/>
    </xf>
    <xf numFmtId="0" fontId="381" fillId="84" borderId="75" xfId="1" applyFont="1" applyFill="1" applyBorder="1" applyAlignment="1">
      <alignment vertical="center"/>
    </xf>
    <xf numFmtId="0" fontId="351" fillId="84" borderId="75" xfId="1" applyFont="1" applyFill="1" applyBorder="1" applyAlignment="1">
      <alignment vertical="center"/>
    </xf>
    <xf numFmtId="1" fontId="351" fillId="84" borderId="9" xfId="2" applyNumberFormat="1" applyFont="1" applyFill="1" applyBorder="1" applyAlignment="1">
      <alignment horizontal="center" vertical="center" wrapText="1"/>
    </xf>
    <xf numFmtId="169" fontId="381" fillId="84" borderId="9" xfId="2515" applyNumberFormat="1" applyFont="1" applyFill="1" applyBorder="1"/>
    <xf numFmtId="169" fontId="351" fillId="84" borderId="9" xfId="2515" applyNumberFormat="1" applyFont="1" applyFill="1" applyBorder="1"/>
    <xf numFmtId="169" fontId="351" fillId="84" borderId="9" xfId="2527" applyNumberFormat="1" applyFont="1" applyFill="1" applyBorder="1" applyAlignment="1">
      <alignment vertical="center"/>
    </xf>
    <xf numFmtId="1" fontId="329" fillId="84" borderId="9" xfId="2" applyNumberFormat="1" applyFont="1" applyFill="1" applyBorder="1" applyAlignment="1">
      <alignment horizontal="center" vertical="center" wrapText="1"/>
    </xf>
    <xf numFmtId="3" fontId="387" fillId="84" borderId="74" xfId="2" applyNumberFormat="1" applyFont="1" applyFill="1" applyBorder="1" applyAlignment="1">
      <alignment horizontal="right" vertical="center"/>
    </xf>
    <xf numFmtId="0" fontId="329" fillId="84" borderId="76" xfId="1" applyFont="1" applyFill="1" applyBorder="1"/>
    <xf numFmtId="0" fontId="329" fillId="84" borderId="0" xfId="1" applyFont="1" applyFill="1"/>
    <xf numFmtId="3" fontId="171" fillId="0" borderId="9" xfId="2" quotePrefix="1" applyNumberFormat="1" applyFont="1" applyFill="1" applyBorder="1" applyAlignment="1">
      <alignment horizontal="right" vertical="center" wrapText="1"/>
    </xf>
    <xf numFmtId="3" fontId="329" fillId="0" borderId="14" xfId="2" quotePrefix="1" applyNumberFormat="1" applyFont="1" applyFill="1" applyBorder="1" applyAlignment="1">
      <alignment horizontal="center" vertical="center" wrapText="1"/>
    </xf>
    <xf numFmtId="3" fontId="329" fillId="0" borderId="0" xfId="2" applyNumberFormat="1" applyFont="1" applyFill="1" applyBorder="1" applyAlignment="1">
      <alignment vertical="center" wrapText="1"/>
    </xf>
    <xf numFmtId="49" fontId="171" fillId="0" borderId="9" xfId="6540" applyNumberFormat="1" applyFont="1" applyFill="1" applyBorder="1" applyAlignment="1">
      <alignment horizontal="center" vertical="center" wrapText="1"/>
    </xf>
    <xf numFmtId="1" fontId="171" fillId="0" borderId="9" xfId="2" applyNumberFormat="1" applyFont="1" applyFill="1" applyBorder="1" applyAlignment="1">
      <alignment horizontal="left" vertical="center" wrapText="1"/>
    </xf>
    <xf numFmtId="169" fontId="171" fillId="0" borderId="9" xfId="11796" applyNumberFormat="1" applyFont="1" applyFill="1" applyBorder="1" applyAlignment="1" applyProtection="1">
      <alignment horizontal="right" vertical="center" wrapText="1"/>
    </xf>
    <xf numFmtId="3" fontId="171" fillId="0" borderId="14" xfId="2" applyNumberFormat="1" applyFont="1" applyFill="1" applyBorder="1" applyAlignment="1">
      <alignment horizontal="right" vertical="center"/>
    </xf>
    <xf numFmtId="1" fontId="329" fillId="0" borderId="9" xfId="2" applyNumberFormat="1" applyFont="1" applyFill="1" applyBorder="1" applyAlignment="1">
      <alignment horizontal="center" vertical="center"/>
    </xf>
    <xf numFmtId="1" fontId="171" fillId="0" borderId="0" xfId="2" applyNumberFormat="1" applyFont="1" applyFill="1" applyAlignment="1">
      <alignment vertical="center"/>
    </xf>
    <xf numFmtId="49" fontId="329" fillId="0" borderId="9" xfId="6540" applyNumberFormat="1" applyFont="1" applyFill="1" applyBorder="1" applyAlignment="1">
      <alignment horizontal="center" vertical="center" wrapText="1"/>
    </xf>
    <xf numFmtId="49" fontId="329" fillId="0" borderId="9" xfId="0" applyNumberFormat="1" applyFont="1" applyFill="1" applyBorder="1" applyAlignment="1">
      <alignment vertical="center"/>
    </xf>
    <xf numFmtId="169" fontId="171" fillId="0" borderId="9" xfId="11796" applyNumberFormat="1" applyFont="1" applyFill="1" applyBorder="1" applyAlignment="1">
      <alignment horizontal="right" vertical="center"/>
    </xf>
    <xf numFmtId="169" fontId="329" fillId="0" borderId="9" xfId="11796" applyNumberFormat="1" applyFont="1" applyFill="1" applyBorder="1" applyAlignment="1" applyProtection="1">
      <alignment vertical="center"/>
    </xf>
    <xf numFmtId="169" fontId="329" fillId="0" borderId="9" xfId="11796" applyNumberFormat="1" applyFont="1" applyFill="1" applyBorder="1" applyAlignment="1" applyProtection="1">
      <alignment horizontal="right" vertical="center" wrapText="1"/>
    </xf>
    <xf numFmtId="169" fontId="329" fillId="0" borderId="9" xfId="11796" applyNumberFormat="1" applyFont="1" applyFill="1" applyBorder="1" applyAlignment="1">
      <alignment horizontal="right" vertical="center"/>
    </xf>
    <xf numFmtId="3" fontId="329" fillId="0" borderId="14" xfId="2" applyNumberFormat="1" applyFont="1" applyFill="1" applyBorder="1" applyAlignment="1">
      <alignment horizontal="right" vertical="center"/>
    </xf>
    <xf numFmtId="1" fontId="329" fillId="0" borderId="0" xfId="2" applyNumberFormat="1" applyFont="1" applyFill="1" applyAlignment="1">
      <alignment vertical="center"/>
    </xf>
    <xf numFmtId="0" fontId="171" fillId="0" borderId="9" xfId="6665" applyFont="1" applyFill="1" applyBorder="1" applyAlignment="1">
      <alignment vertical="center" wrapText="1"/>
    </xf>
    <xf numFmtId="0" fontId="171" fillId="0" borderId="9" xfId="6666" applyFont="1" applyFill="1" applyBorder="1" applyAlignment="1">
      <alignment vertical="center" wrapText="1"/>
    </xf>
    <xf numFmtId="49" fontId="331" fillId="0" borderId="9" xfId="6540" applyNumberFormat="1" applyFont="1" applyFill="1" applyBorder="1" applyAlignment="1">
      <alignment horizontal="center" vertical="center" wrapText="1"/>
    </xf>
    <xf numFmtId="0" fontId="331" fillId="0" borderId="9" xfId="6666" applyFont="1" applyFill="1" applyBorder="1" applyAlignment="1">
      <alignment horizontal="left" vertical="center" wrapText="1"/>
    </xf>
    <xf numFmtId="169" fontId="331" fillId="0" borderId="9" xfId="11796" applyNumberFormat="1" applyFont="1" applyFill="1" applyBorder="1" applyAlignment="1" applyProtection="1">
      <alignment horizontal="right" vertical="center" wrapText="1"/>
    </xf>
    <xf numFmtId="49" fontId="331" fillId="0" borderId="9" xfId="0" applyNumberFormat="1" applyFont="1" applyFill="1" applyBorder="1" applyAlignment="1">
      <alignment vertical="center" wrapText="1"/>
    </xf>
    <xf numFmtId="0" fontId="331" fillId="0" borderId="9" xfId="6666" applyFont="1" applyFill="1" applyBorder="1" applyAlignment="1">
      <alignment vertical="center" wrapText="1"/>
    </xf>
    <xf numFmtId="49" fontId="329" fillId="0" borderId="9" xfId="0" applyNumberFormat="1" applyFont="1" applyFill="1" applyBorder="1" applyAlignment="1">
      <alignment vertical="center" wrapText="1"/>
    </xf>
    <xf numFmtId="169" fontId="329" fillId="0" borderId="9" xfId="11796" applyNumberFormat="1" applyFont="1" applyFill="1" applyBorder="1" applyAlignment="1" applyProtection="1">
      <alignment vertical="center" wrapText="1"/>
    </xf>
    <xf numFmtId="49" fontId="331" fillId="0" borderId="9" xfId="0" applyNumberFormat="1" applyFont="1" applyFill="1" applyBorder="1" applyAlignment="1">
      <alignment vertical="center"/>
    </xf>
    <xf numFmtId="49" fontId="171" fillId="0" borderId="9" xfId="6540" applyNumberFormat="1" applyFont="1" applyFill="1" applyBorder="1" applyAlignment="1">
      <alignment horizontal="left" vertical="center" wrapText="1"/>
    </xf>
    <xf numFmtId="49" fontId="171" fillId="0" borderId="9" xfId="6540" applyNumberFormat="1" applyFont="1" applyFill="1" applyBorder="1" applyAlignment="1">
      <alignment horizontal="center" vertical="center"/>
    </xf>
    <xf numFmtId="49" fontId="171" fillId="0" borderId="9" xfId="6540" applyNumberFormat="1" applyFont="1" applyFill="1" applyBorder="1" applyAlignment="1">
      <alignment vertical="center" wrapText="1"/>
    </xf>
    <xf numFmtId="49" fontId="329" fillId="0" borderId="9" xfId="6540" applyNumberFormat="1" applyFont="1" applyFill="1" applyBorder="1" applyAlignment="1">
      <alignment horizontal="center" vertical="center"/>
    </xf>
    <xf numFmtId="49" fontId="329" fillId="0" borderId="9" xfId="6540" applyNumberFormat="1" applyFont="1" applyFill="1" applyBorder="1" applyAlignment="1">
      <alignment vertical="center" wrapText="1"/>
    </xf>
    <xf numFmtId="49" fontId="329" fillId="0" borderId="9" xfId="6540" applyNumberFormat="1" applyFont="1" applyFill="1" applyBorder="1" applyAlignment="1">
      <alignment vertical="center"/>
    </xf>
    <xf numFmtId="169" fontId="329" fillId="0" borderId="9" xfId="11796" applyNumberFormat="1" applyFont="1" applyFill="1" applyBorder="1" applyAlignment="1" applyProtection="1">
      <alignment horizontal="right" vertical="center"/>
    </xf>
    <xf numFmtId="3" fontId="331" fillId="0" borderId="14" xfId="2" applyNumberFormat="1" applyFont="1" applyFill="1" applyBorder="1" applyAlignment="1">
      <alignment horizontal="right" vertical="center"/>
    </xf>
    <xf numFmtId="1" fontId="348" fillId="0" borderId="9" xfId="2" applyNumberFormat="1" applyFont="1" applyFill="1" applyBorder="1" applyAlignment="1">
      <alignment horizontal="center" vertical="center"/>
    </xf>
    <xf numFmtId="1" fontId="331" fillId="0" borderId="0" xfId="2" applyNumberFormat="1" applyFont="1" applyFill="1" applyAlignment="1">
      <alignment vertical="center"/>
    </xf>
    <xf numFmtId="49" fontId="331" fillId="0" borderId="9" xfId="6540" applyNumberFormat="1" applyFont="1" applyFill="1" applyBorder="1" applyAlignment="1">
      <alignment horizontal="center" vertical="center"/>
    </xf>
    <xf numFmtId="49" fontId="331" fillId="0" borderId="9" xfId="6540" applyNumberFormat="1" applyFont="1" applyFill="1" applyBorder="1" applyAlignment="1">
      <alignment vertical="center" wrapText="1"/>
    </xf>
    <xf numFmtId="169" fontId="171" fillId="0" borderId="9" xfId="11796" applyNumberFormat="1" applyFont="1" applyFill="1" applyBorder="1" applyAlignment="1" applyProtection="1">
      <alignment vertical="center" wrapText="1"/>
    </xf>
    <xf numFmtId="169" fontId="171" fillId="0" borderId="9" xfId="11796" applyNumberFormat="1" applyFont="1" applyFill="1" applyBorder="1"/>
    <xf numFmtId="1" fontId="171" fillId="0" borderId="9" xfId="2" applyNumberFormat="1" applyFont="1" applyFill="1" applyBorder="1" applyAlignment="1">
      <alignment horizontal="center" vertical="center"/>
    </xf>
    <xf numFmtId="3" fontId="329" fillId="0" borderId="0" xfId="2" applyNumberFormat="1" applyFont="1" applyFill="1" applyBorder="1" applyAlignment="1">
      <alignment horizontal="right" vertical="center"/>
    </xf>
    <xf numFmtId="1" fontId="329" fillId="0" borderId="0" xfId="2" applyNumberFormat="1" applyFont="1" applyFill="1" applyBorder="1" applyAlignment="1">
      <alignment horizontal="center" vertical="center"/>
    </xf>
    <xf numFmtId="3" fontId="381" fillId="82" borderId="9" xfId="2" applyNumberFormat="1" applyFont="1" applyFill="1" applyBorder="1" applyAlignment="1">
      <alignment horizontal="center" vertical="center" wrapText="1"/>
    </xf>
    <xf numFmtId="169" fontId="357" fillId="82" borderId="9" xfId="2527" applyNumberFormat="1" applyFont="1" applyFill="1" applyBorder="1" applyAlignment="1">
      <alignment horizontal="center" vertical="center" shrinkToFit="1"/>
    </xf>
    <xf numFmtId="3" fontId="171" fillId="0" borderId="9" xfId="2" applyNumberFormat="1" applyFont="1" applyFill="1" applyBorder="1" applyAlignment="1">
      <alignment horizontal="center" vertical="center" wrapText="1"/>
    </xf>
    <xf numFmtId="3" fontId="349" fillId="82" borderId="9" xfId="2" applyNumberFormat="1" applyFont="1" applyFill="1" applyBorder="1" applyAlignment="1">
      <alignment horizontal="right" vertical="center"/>
    </xf>
    <xf numFmtId="49" fontId="9" fillId="83" borderId="9" xfId="2" applyNumberFormat="1" applyFont="1" applyFill="1" applyBorder="1" applyAlignment="1">
      <alignment horizontal="right" vertical="center"/>
    </xf>
    <xf numFmtId="3" fontId="9" fillId="83" borderId="9" xfId="0" applyNumberFormat="1" applyFont="1" applyFill="1" applyBorder="1" applyAlignment="1">
      <alignment horizontal="left" vertical="center" wrapText="1"/>
    </xf>
    <xf numFmtId="0" fontId="9" fillId="83" borderId="9" xfId="0" applyFont="1" applyFill="1" applyBorder="1" applyAlignment="1">
      <alignment horizontal="center" vertical="center" wrapText="1"/>
    </xf>
    <xf numFmtId="3" fontId="9" fillId="83" borderId="9" xfId="0" applyNumberFormat="1" applyFont="1" applyFill="1" applyBorder="1" applyAlignment="1">
      <alignment horizontal="center" vertical="center" wrapText="1"/>
    </xf>
    <xf numFmtId="169" fontId="9" fillId="83" borderId="9" xfId="2599" applyNumberFormat="1" applyFont="1" applyFill="1" applyBorder="1" applyAlignment="1">
      <alignment horizontal="right" vertical="center" wrapText="1"/>
    </xf>
    <xf numFmtId="3" fontId="9" fillId="0" borderId="9" xfId="2" applyNumberFormat="1" applyFont="1" applyFill="1" applyBorder="1" applyAlignment="1">
      <alignment horizontal="right" vertical="center" wrapText="1"/>
    </xf>
    <xf numFmtId="3" fontId="9" fillId="83" borderId="9" xfId="2" applyNumberFormat="1" applyFont="1" applyFill="1" applyBorder="1" applyAlignment="1">
      <alignment horizontal="right" vertical="center" wrapText="1"/>
    </xf>
    <xf numFmtId="169" fontId="9" fillId="83" borderId="9" xfId="2516" applyNumberFormat="1" applyFont="1" applyFill="1" applyBorder="1" applyAlignment="1">
      <alignment horizontal="right" vertical="center" wrapText="1"/>
    </xf>
    <xf numFmtId="3" fontId="5" fillId="0" borderId="14" xfId="2" applyNumberFormat="1" applyFont="1" applyFill="1" applyBorder="1" applyAlignment="1">
      <alignment horizontal="right" vertical="center"/>
    </xf>
    <xf numFmtId="0" fontId="329" fillId="83" borderId="9" xfId="0" applyFont="1" applyFill="1" applyBorder="1" applyAlignment="1">
      <alignment horizontal="center" vertical="center" wrapText="1"/>
    </xf>
    <xf numFmtId="1" fontId="7" fillId="0" borderId="0" xfId="2" applyNumberFormat="1" applyFont="1" applyFill="1" applyAlignment="1">
      <alignment horizontal="center" vertical="center"/>
    </xf>
    <xf numFmtId="3" fontId="351" fillId="0" borderId="0" xfId="2" applyNumberFormat="1" applyFont="1" applyFill="1" applyBorder="1" applyAlignment="1">
      <alignment horizontal="right" vertical="center"/>
    </xf>
    <xf numFmtId="3" fontId="354" fillId="0" borderId="0" xfId="2" applyNumberFormat="1" applyFont="1" applyFill="1" applyBorder="1" applyAlignment="1">
      <alignment horizontal="right" vertical="center"/>
    </xf>
    <xf numFmtId="3" fontId="349" fillId="0" borderId="0" xfId="2" applyNumberFormat="1" applyFont="1" applyFill="1" applyBorder="1" applyAlignment="1">
      <alignment horizontal="right" vertical="center"/>
    </xf>
    <xf numFmtId="3" fontId="357" fillId="0" borderId="0" xfId="2" applyNumberFormat="1" applyFont="1" applyFill="1" applyBorder="1" applyAlignment="1">
      <alignment horizontal="right" vertical="center"/>
    </xf>
    <xf numFmtId="3" fontId="381" fillId="0" borderId="0" xfId="2" applyNumberFormat="1" applyFont="1" applyFill="1" applyBorder="1" applyAlignment="1">
      <alignment horizontal="right" vertical="center"/>
    </xf>
    <xf numFmtId="169" fontId="367" fillId="0" borderId="0" xfId="1" applyNumberFormat="1" applyFont="1" applyFill="1" applyBorder="1" applyAlignment="1">
      <alignment vertical="center"/>
    </xf>
    <xf numFmtId="169" fontId="357" fillId="0" borderId="0" xfId="2515" applyNumberFormat="1" applyFont="1" applyFill="1" applyBorder="1" applyAlignment="1">
      <alignment vertical="center"/>
    </xf>
    <xf numFmtId="169" fontId="381" fillId="0" borderId="0" xfId="2515" applyNumberFormat="1" applyFont="1" applyFill="1" applyBorder="1" applyAlignment="1">
      <alignment vertical="center"/>
    </xf>
    <xf numFmtId="0" fontId="351" fillId="0" borderId="0" xfId="1" applyFont="1" applyFill="1" applyBorder="1" applyAlignment="1">
      <alignment vertical="center"/>
    </xf>
    <xf numFmtId="3" fontId="367" fillId="0" borderId="0" xfId="2" applyNumberFormat="1" applyFont="1" applyFill="1" applyBorder="1" applyAlignment="1">
      <alignment horizontal="right" vertical="center"/>
    </xf>
    <xf numFmtId="3" fontId="390" fillId="0" borderId="0" xfId="2" applyNumberFormat="1" applyFont="1" applyFill="1" applyBorder="1" applyAlignment="1">
      <alignment horizontal="right" vertical="center"/>
    </xf>
    <xf numFmtId="3" fontId="353" fillId="0" borderId="0" xfId="2" applyNumberFormat="1" applyFont="1" applyFill="1" applyBorder="1" applyAlignment="1">
      <alignment horizontal="right" vertical="center"/>
    </xf>
    <xf numFmtId="3" fontId="357" fillId="0" borderId="0" xfId="2" applyNumberFormat="1" applyFont="1" applyFill="1" applyBorder="1" applyAlignment="1">
      <alignment horizontal="center" vertical="center" wrapText="1"/>
    </xf>
    <xf numFmtId="169" fontId="357" fillId="0" borderId="0" xfId="2515" applyNumberFormat="1" applyFont="1" applyFill="1" applyBorder="1" applyAlignment="1">
      <alignment horizontal="right" vertical="center"/>
    </xf>
    <xf numFmtId="169" fontId="381" fillId="0" borderId="0" xfId="2515" applyNumberFormat="1" applyFont="1" applyFill="1" applyBorder="1" applyAlignment="1">
      <alignment horizontal="right" vertical="center"/>
    </xf>
    <xf numFmtId="169" fontId="351" fillId="0" borderId="0" xfId="2515" applyNumberFormat="1" applyFont="1" applyFill="1" applyBorder="1" applyAlignment="1">
      <alignment horizontal="right" vertical="center"/>
    </xf>
    <xf numFmtId="169" fontId="357" fillId="0" borderId="0" xfId="2515" applyNumberFormat="1" applyFont="1" applyFill="1" applyBorder="1" applyAlignment="1">
      <alignment horizontal="center" vertical="center"/>
    </xf>
    <xf numFmtId="169" fontId="381" fillId="0" borderId="0" xfId="2515" applyNumberFormat="1" applyFont="1" applyFill="1" applyBorder="1" applyAlignment="1">
      <alignment horizontal="center" vertical="center"/>
    </xf>
    <xf numFmtId="169" fontId="351" fillId="0" borderId="0" xfId="2515" applyNumberFormat="1" applyFont="1" applyFill="1" applyBorder="1" applyAlignment="1">
      <alignment horizontal="center" vertical="center"/>
    </xf>
    <xf numFmtId="3" fontId="357" fillId="0" borderId="0" xfId="2" applyNumberFormat="1" applyFont="1" applyFill="1" applyBorder="1" applyAlignment="1">
      <alignment horizontal="right" vertical="center" shrinkToFit="1"/>
    </xf>
    <xf numFmtId="3" fontId="367" fillId="0" borderId="0" xfId="2" applyNumberFormat="1" applyFont="1" applyFill="1" applyBorder="1" applyAlignment="1">
      <alignment horizontal="right" vertical="center" shrinkToFit="1"/>
    </xf>
    <xf numFmtId="3" fontId="371" fillId="0" borderId="0" xfId="2" applyNumberFormat="1" applyFont="1" applyFill="1" applyBorder="1" applyAlignment="1">
      <alignment horizontal="right" vertical="center" shrinkToFit="1"/>
    </xf>
    <xf numFmtId="3" fontId="381" fillId="0" borderId="0" xfId="2" applyNumberFormat="1" applyFont="1" applyFill="1" applyBorder="1" applyAlignment="1">
      <alignment horizontal="right" vertical="center" shrinkToFit="1"/>
    </xf>
    <xf numFmtId="3" fontId="387" fillId="0" borderId="0" xfId="2" applyNumberFormat="1" applyFont="1" applyFill="1" applyBorder="1" applyAlignment="1">
      <alignment horizontal="right" vertical="center" shrinkToFit="1"/>
    </xf>
    <xf numFmtId="169" fontId="381" fillId="0" borderId="0" xfId="2527" applyNumberFormat="1" applyFont="1" applyFill="1" applyBorder="1" applyAlignment="1">
      <alignment horizontal="right" vertical="center" shrinkToFit="1"/>
    </xf>
    <xf numFmtId="169" fontId="351" fillId="0" borderId="0" xfId="2527" applyNumberFormat="1" applyFont="1" applyFill="1" applyBorder="1" applyAlignment="1">
      <alignment horizontal="right" vertical="center" shrinkToFit="1"/>
    </xf>
    <xf numFmtId="3" fontId="381" fillId="0" borderId="0" xfId="2" applyNumberFormat="1" applyFont="1" applyFill="1" applyBorder="1" applyAlignment="1">
      <alignment horizontal="center" vertical="center" wrapText="1"/>
    </xf>
    <xf numFmtId="3" fontId="353" fillId="0" borderId="0" xfId="2" applyNumberFormat="1" applyFont="1" applyFill="1" applyBorder="1" applyAlignment="1">
      <alignment horizontal="center" vertical="center" wrapText="1"/>
    </xf>
    <xf numFmtId="3" fontId="351" fillId="0" borderId="0" xfId="2" applyNumberFormat="1" applyFont="1" applyFill="1" applyBorder="1" applyAlignment="1">
      <alignment horizontal="center" vertical="center" wrapText="1"/>
    </xf>
    <xf numFmtId="3" fontId="352" fillId="0" borderId="0" xfId="2" applyNumberFormat="1" applyFont="1" applyFill="1" applyBorder="1" applyAlignment="1">
      <alignment horizontal="right" vertical="center"/>
    </xf>
    <xf numFmtId="3" fontId="371" fillId="0" borderId="0" xfId="2" applyNumberFormat="1" applyFont="1" applyFill="1" applyBorder="1" applyAlignment="1">
      <alignment horizontal="right" vertical="center"/>
    </xf>
    <xf numFmtId="3" fontId="387" fillId="0" borderId="0" xfId="2" applyNumberFormat="1" applyFont="1" applyFill="1" applyBorder="1" applyAlignment="1">
      <alignment horizontal="right" vertical="center"/>
    </xf>
    <xf numFmtId="169" fontId="329" fillId="0" borderId="0" xfId="2599" applyNumberFormat="1" applyFont="1" applyFill="1" applyBorder="1" applyAlignment="1">
      <alignment horizontal="right" vertical="center" wrapText="1"/>
    </xf>
    <xf numFmtId="169" fontId="387" fillId="0" borderId="0" xfId="2515" quotePrefix="1" applyNumberFormat="1" applyFont="1" applyFill="1" applyBorder="1" applyAlignment="1">
      <alignment horizontal="center" vertical="center" wrapText="1"/>
    </xf>
    <xf numFmtId="169" fontId="171" fillId="0" borderId="0" xfId="2515" quotePrefix="1" applyNumberFormat="1" applyFont="1" applyFill="1" applyBorder="1" applyAlignment="1">
      <alignment horizontal="center" vertical="center" wrapText="1"/>
    </xf>
    <xf numFmtId="169" fontId="357" fillId="0" borderId="0" xfId="2527" applyNumberFormat="1" applyFont="1" applyFill="1" applyBorder="1" applyAlignment="1">
      <alignment horizontal="center" vertical="center" shrinkToFit="1"/>
    </xf>
    <xf numFmtId="169" fontId="357" fillId="0" borderId="0" xfId="2527" applyNumberFormat="1" applyFont="1" applyFill="1" applyBorder="1" applyAlignment="1">
      <alignment horizontal="right" vertical="center" shrinkToFit="1"/>
    </xf>
    <xf numFmtId="169" fontId="381" fillId="0" borderId="0" xfId="2527" applyNumberFormat="1" applyFont="1" applyFill="1" applyBorder="1" applyAlignment="1">
      <alignment horizontal="center" vertical="center" shrinkToFit="1"/>
    </xf>
    <xf numFmtId="169" fontId="329" fillId="0" borderId="0" xfId="2527" applyNumberFormat="1" applyFont="1" applyFill="1" applyBorder="1" applyAlignment="1">
      <alignment horizontal="center" vertical="center" shrinkToFit="1"/>
    </xf>
    <xf numFmtId="169" fontId="329" fillId="0" borderId="0" xfId="2527" applyNumberFormat="1" applyFont="1" applyFill="1" applyBorder="1" applyAlignment="1">
      <alignment horizontal="right" vertical="center" shrinkToFit="1"/>
    </xf>
    <xf numFmtId="3" fontId="171" fillId="0" borderId="0" xfId="2" applyNumberFormat="1" applyFont="1" applyFill="1" applyBorder="1" applyAlignment="1">
      <alignment horizontal="center" vertical="center" wrapText="1"/>
    </xf>
    <xf numFmtId="3" fontId="329" fillId="0" borderId="0" xfId="2" applyNumberFormat="1" applyFont="1" applyFill="1" applyBorder="1" applyAlignment="1">
      <alignment horizontal="center" vertical="center" wrapText="1"/>
    </xf>
    <xf numFmtId="3" fontId="376" fillId="0" borderId="0" xfId="2" applyNumberFormat="1" applyFont="1" applyFill="1" applyBorder="1" applyAlignment="1">
      <alignment horizontal="right" vertical="center"/>
    </xf>
    <xf numFmtId="169" fontId="371" fillId="0" borderId="0" xfId="2515" quotePrefix="1" applyNumberFormat="1" applyFont="1" applyFill="1" applyBorder="1" applyAlignment="1">
      <alignment horizontal="center" vertical="center" wrapText="1"/>
    </xf>
    <xf numFmtId="1" fontId="381" fillId="0" borderId="0" xfId="2" applyNumberFormat="1" applyFont="1" applyFill="1" applyBorder="1" applyAlignment="1">
      <alignment vertical="center"/>
    </xf>
    <xf numFmtId="1" fontId="351" fillId="0" borderId="0" xfId="2" applyNumberFormat="1" applyFont="1" applyFill="1" applyBorder="1" applyAlignment="1">
      <alignment vertical="center"/>
    </xf>
    <xf numFmtId="0" fontId="351" fillId="0" borderId="0" xfId="1" applyFont="1" applyFill="1" applyBorder="1"/>
    <xf numFmtId="169" fontId="357" fillId="0" borderId="0" xfId="2515" quotePrefix="1" applyNumberFormat="1" applyFont="1" applyFill="1" applyBorder="1" applyAlignment="1">
      <alignment horizontal="center" vertical="center" wrapText="1"/>
    </xf>
    <xf numFmtId="169" fontId="351" fillId="0" borderId="0" xfId="2515" applyNumberFormat="1" applyFont="1" applyFill="1" applyBorder="1" applyAlignment="1">
      <alignment vertical="center"/>
    </xf>
    <xf numFmtId="0" fontId="357" fillId="0" borderId="0" xfId="1" applyFont="1" applyFill="1" applyBorder="1"/>
    <xf numFmtId="0" fontId="381" fillId="0" borderId="0" xfId="1" applyFont="1" applyFill="1" applyBorder="1"/>
    <xf numFmtId="169" fontId="357" fillId="0" borderId="0" xfId="2553" applyNumberFormat="1" applyFont="1" applyFill="1" applyBorder="1" applyAlignment="1">
      <alignment horizontal="right" vertical="center" wrapText="1"/>
    </xf>
    <xf numFmtId="1" fontId="357" fillId="0" borderId="0" xfId="2" applyNumberFormat="1" applyFont="1" applyFill="1" applyBorder="1" applyAlignment="1">
      <alignment horizontal="center" vertical="center" wrapText="1"/>
    </xf>
    <xf numFmtId="1" fontId="381" fillId="0" borderId="0" xfId="2" applyNumberFormat="1" applyFont="1" applyFill="1" applyBorder="1" applyAlignment="1">
      <alignment horizontal="center" vertical="center" wrapText="1"/>
    </xf>
    <xf numFmtId="0" fontId="357" fillId="0" borderId="0" xfId="1" applyFont="1" applyFill="1" applyBorder="1" applyAlignment="1">
      <alignment vertical="center"/>
    </xf>
    <xf numFmtId="0" fontId="381" fillId="0" borderId="0" xfId="1" applyFont="1" applyFill="1" applyBorder="1" applyAlignment="1">
      <alignment vertical="center"/>
    </xf>
    <xf numFmtId="1" fontId="351" fillId="0" borderId="0" xfId="2" applyNumberFormat="1" applyFont="1" applyFill="1" applyBorder="1" applyAlignment="1">
      <alignment horizontal="center" vertical="center" wrapText="1"/>
    </xf>
    <xf numFmtId="169" fontId="357" fillId="0" borderId="0" xfId="2515" applyNumberFormat="1" applyFont="1" applyFill="1" applyBorder="1"/>
    <xf numFmtId="169" fontId="381" fillId="0" borderId="0" xfId="2515" applyNumberFormat="1" applyFont="1" applyFill="1" applyBorder="1"/>
    <xf numFmtId="169" fontId="351" fillId="0" borderId="0" xfId="2515" applyNumberFormat="1" applyFont="1" applyFill="1" applyBorder="1"/>
    <xf numFmtId="169" fontId="351" fillId="0" borderId="0" xfId="2527" applyNumberFormat="1" applyFont="1" applyFill="1" applyBorder="1" applyAlignment="1">
      <alignment vertical="center"/>
    </xf>
    <xf numFmtId="1" fontId="329" fillId="0" borderId="0" xfId="2" applyNumberFormat="1" applyFont="1" applyFill="1" applyBorder="1" applyAlignment="1">
      <alignment horizontal="center" vertical="center" wrapText="1"/>
    </xf>
    <xf numFmtId="0" fontId="329" fillId="0" borderId="0" xfId="1" applyFont="1" applyFill="1" applyBorder="1"/>
    <xf numFmtId="367" fontId="329" fillId="0" borderId="0" xfId="11796" applyNumberFormat="1" applyFont="1" applyFill="1" applyAlignment="1">
      <alignment vertical="center"/>
    </xf>
    <xf numFmtId="369" fontId="329" fillId="0" borderId="0" xfId="11796" applyNumberFormat="1" applyFont="1" applyFill="1" applyAlignment="1">
      <alignment vertical="center"/>
    </xf>
    <xf numFmtId="169" fontId="171" fillId="82" borderId="9" xfId="11796" applyNumberFormat="1" applyFont="1" applyFill="1" applyBorder="1" applyAlignment="1" applyProtection="1">
      <alignment horizontal="right" vertical="center" wrapText="1"/>
    </xf>
    <xf numFmtId="169" fontId="329" fillId="82" borderId="9" xfId="11796" applyNumberFormat="1" applyFont="1" applyFill="1" applyBorder="1" applyAlignment="1">
      <alignment horizontal="right" vertical="center"/>
    </xf>
    <xf numFmtId="169" fontId="331" fillId="82" borderId="9" xfId="11796" applyNumberFormat="1" applyFont="1" applyFill="1" applyBorder="1" applyAlignment="1" applyProtection="1">
      <alignment horizontal="right" vertical="center" wrapText="1"/>
    </xf>
    <xf numFmtId="169" fontId="171" fillId="82" borderId="9" xfId="11796" applyNumberFormat="1" applyFont="1" applyFill="1" applyBorder="1" applyAlignment="1">
      <alignment horizontal="right" vertical="center"/>
    </xf>
    <xf numFmtId="3" fontId="352" fillId="82" borderId="9" xfId="2" applyNumberFormat="1" applyFont="1" applyFill="1" applyBorder="1" applyAlignment="1">
      <alignment horizontal="right" vertical="center"/>
    </xf>
    <xf numFmtId="3" fontId="357" fillId="82" borderId="9" xfId="2" applyNumberFormat="1" applyFont="1" applyFill="1" applyBorder="1" applyAlignment="1">
      <alignment horizontal="right" vertical="center"/>
    </xf>
    <xf numFmtId="169" fontId="171" fillId="82" borderId="9" xfId="2515" quotePrefix="1" applyNumberFormat="1" applyFont="1" applyFill="1" applyBorder="1" applyAlignment="1">
      <alignment horizontal="center" vertical="center" wrapText="1"/>
    </xf>
    <xf numFmtId="3" fontId="351" fillId="82" borderId="9" xfId="2" applyNumberFormat="1" applyFont="1" applyFill="1" applyBorder="1" applyAlignment="1">
      <alignment horizontal="right" vertical="center"/>
    </xf>
    <xf numFmtId="3" fontId="354" fillId="82" borderId="9" xfId="2" applyNumberFormat="1" applyFont="1" applyFill="1" applyBorder="1" applyAlignment="1">
      <alignment horizontal="right" vertical="center"/>
    </xf>
    <xf numFmtId="3" fontId="381" fillId="82" borderId="9" xfId="2" applyNumberFormat="1" applyFont="1" applyFill="1" applyBorder="1" applyAlignment="1">
      <alignment horizontal="right" vertical="center"/>
    </xf>
    <xf numFmtId="169" fontId="367" fillId="82" borderId="9" xfId="1" applyNumberFormat="1" applyFont="1" applyFill="1" applyBorder="1" applyAlignment="1">
      <alignment vertical="center"/>
    </xf>
    <xf numFmtId="169" fontId="357" fillId="82" borderId="9" xfId="2515" applyNumberFormat="1" applyFont="1" applyFill="1" applyBorder="1" applyAlignment="1">
      <alignment vertical="center"/>
    </xf>
    <xf numFmtId="169" fontId="381" fillId="82" borderId="9" xfId="2515" applyNumberFormat="1" applyFont="1" applyFill="1" applyBorder="1" applyAlignment="1">
      <alignment vertical="center"/>
    </xf>
    <xf numFmtId="0" fontId="351" fillId="82" borderId="9" xfId="1" applyFont="1" applyFill="1" applyBorder="1" applyAlignment="1">
      <alignment vertical="center"/>
    </xf>
    <xf numFmtId="3" fontId="367" fillId="82" borderId="9" xfId="2" applyNumberFormat="1" applyFont="1" applyFill="1" applyBorder="1" applyAlignment="1">
      <alignment horizontal="right" vertical="center"/>
    </xf>
    <xf numFmtId="3" fontId="390" fillId="82" borderId="9" xfId="2" applyNumberFormat="1" applyFont="1" applyFill="1" applyBorder="1" applyAlignment="1">
      <alignment horizontal="right" vertical="center"/>
    </xf>
    <xf numFmtId="3" fontId="353" fillId="82" borderId="9" xfId="2" applyNumberFormat="1" applyFont="1" applyFill="1" applyBorder="1" applyAlignment="1">
      <alignment horizontal="right" vertical="center"/>
    </xf>
    <xf numFmtId="3" fontId="357" fillId="82" borderId="9" xfId="2" applyNumberFormat="1" applyFont="1" applyFill="1" applyBorder="1" applyAlignment="1">
      <alignment horizontal="center" vertical="center" wrapText="1"/>
    </xf>
    <xf numFmtId="169" fontId="357" fillId="82" borderId="9" xfId="2515" applyNumberFormat="1" applyFont="1" applyFill="1" applyBorder="1" applyAlignment="1">
      <alignment horizontal="right" vertical="center"/>
    </xf>
    <xf numFmtId="169" fontId="381" fillId="82" borderId="9" xfId="2515" applyNumberFormat="1" applyFont="1" applyFill="1" applyBorder="1" applyAlignment="1">
      <alignment horizontal="right" vertical="center"/>
    </xf>
    <xf numFmtId="169" fontId="351" fillId="82" borderId="9" xfId="2515" applyNumberFormat="1" applyFont="1" applyFill="1" applyBorder="1" applyAlignment="1">
      <alignment horizontal="right" vertical="center"/>
    </xf>
    <xf numFmtId="169" fontId="357" fillId="82" borderId="9" xfId="2515" applyNumberFormat="1" applyFont="1" applyFill="1" applyBorder="1" applyAlignment="1">
      <alignment horizontal="center" vertical="center"/>
    </xf>
    <xf numFmtId="169" fontId="381" fillId="82" borderId="9" xfId="2515" applyNumberFormat="1" applyFont="1" applyFill="1" applyBorder="1" applyAlignment="1">
      <alignment horizontal="center" vertical="center"/>
    </xf>
    <xf numFmtId="169" fontId="351" fillId="82" borderId="9" xfId="2515" applyNumberFormat="1" applyFont="1" applyFill="1" applyBorder="1" applyAlignment="1">
      <alignment horizontal="center" vertical="center"/>
    </xf>
    <xf numFmtId="3" fontId="357" fillId="82" borderId="9" xfId="2" applyNumberFormat="1" applyFont="1" applyFill="1" applyBorder="1" applyAlignment="1">
      <alignment horizontal="right" vertical="center" shrinkToFit="1"/>
    </xf>
    <xf numFmtId="3" fontId="367" fillId="82" borderId="9" xfId="2" applyNumberFormat="1" applyFont="1" applyFill="1" applyBorder="1" applyAlignment="1">
      <alignment horizontal="right" vertical="center" shrinkToFit="1"/>
    </xf>
    <xf numFmtId="3" fontId="371" fillId="82" borderId="9" xfId="2" applyNumberFormat="1" applyFont="1" applyFill="1" applyBorder="1" applyAlignment="1">
      <alignment horizontal="right" vertical="center" shrinkToFit="1"/>
    </xf>
    <xf numFmtId="3" fontId="381" fillId="82" borderId="9" xfId="2" applyNumberFormat="1" applyFont="1" applyFill="1" applyBorder="1" applyAlignment="1">
      <alignment horizontal="right" vertical="center" shrinkToFit="1"/>
    </xf>
    <xf numFmtId="3" fontId="387" fillId="82" borderId="9" xfId="2" applyNumberFormat="1" applyFont="1" applyFill="1" applyBorder="1" applyAlignment="1">
      <alignment horizontal="right" vertical="center" shrinkToFit="1"/>
    </xf>
    <xf numFmtId="169" fontId="381" fillId="82" borderId="9" xfId="2527" applyNumberFormat="1" applyFont="1" applyFill="1" applyBorder="1" applyAlignment="1">
      <alignment horizontal="right" vertical="center" shrinkToFit="1"/>
    </xf>
    <xf numFmtId="169" fontId="351" fillId="82" borderId="9" xfId="2527" applyNumberFormat="1" applyFont="1" applyFill="1" applyBorder="1" applyAlignment="1">
      <alignment horizontal="right" vertical="center" shrinkToFit="1"/>
    </xf>
    <xf numFmtId="3" fontId="353" fillId="82" borderId="9" xfId="2" applyNumberFormat="1" applyFont="1" applyFill="1" applyBorder="1" applyAlignment="1">
      <alignment horizontal="center" vertical="center" wrapText="1"/>
    </xf>
    <xf numFmtId="3" fontId="351" fillId="82" borderId="9" xfId="2" applyNumberFormat="1" applyFont="1" applyFill="1" applyBorder="1" applyAlignment="1">
      <alignment horizontal="center" vertical="center" wrapText="1"/>
    </xf>
    <xf numFmtId="3" fontId="371" fillId="82" borderId="9" xfId="2" applyNumberFormat="1" applyFont="1" applyFill="1" applyBorder="1" applyAlignment="1">
      <alignment horizontal="right" vertical="center"/>
    </xf>
    <xf numFmtId="3" fontId="387" fillId="82" borderId="9" xfId="2" applyNumberFormat="1" applyFont="1" applyFill="1" applyBorder="1" applyAlignment="1">
      <alignment horizontal="right" vertical="center"/>
    </xf>
    <xf numFmtId="169" fontId="329" fillId="82" borderId="9" xfId="2599" applyNumberFormat="1" applyFont="1" applyFill="1" applyBorder="1" applyAlignment="1">
      <alignment horizontal="right" vertical="center" wrapText="1"/>
    </xf>
    <xf numFmtId="169" fontId="387" fillId="82" borderId="9" xfId="2515" quotePrefix="1" applyNumberFormat="1" applyFont="1" applyFill="1" applyBorder="1" applyAlignment="1">
      <alignment horizontal="center" vertical="center" wrapText="1"/>
    </xf>
    <xf numFmtId="169" fontId="357" fillId="82" borderId="9" xfId="2527" applyNumberFormat="1" applyFont="1" applyFill="1" applyBorder="1" applyAlignment="1">
      <alignment horizontal="right" vertical="center" shrinkToFit="1"/>
    </xf>
    <xf numFmtId="169" fontId="381" fillId="82" borderId="9" xfId="2527" applyNumberFormat="1" applyFont="1" applyFill="1" applyBorder="1" applyAlignment="1">
      <alignment horizontal="center" vertical="center" shrinkToFit="1"/>
    </xf>
    <xf numFmtId="169" fontId="329" fillId="82" borderId="9" xfId="2527" applyNumberFormat="1" applyFont="1" applyFill="1" applyBorder="1" applyAlignment="1">
      <alignment horizontal="center" vertical="center" shrinkToFit="1"/>
    </xf>
    <xf numFmtId="169" fontId="329" fillId="82" borderId="9" xfId="2527" applyNumberFormat="1" applyFont="1" applyFill="1" applyBorder="1" applyAlignment="1">
      <alignment horizontal="right" vertical="center" shrinkToFit="1"/>
    </xf>
    <xf numFmtId="3" fontId="171" fillId="82" borderId="9" xfId="2" applyNumberFormat="1" applyFont="1" applyFill="1" applyBorder="1" applyAlignment="1">
      <alignment horizontal="center" vertical="center" wrapText="1"/>
    </xf>
    <xf numFmtId="3" fontId="329" fillId="82" borderId="9" xfId="2" applyNumberFormat="1" applyFont="1" applyFill="1" applyBorder="1" applyAlignment="1">
      <alignment horizontal="center" vertical="center" wrapText="1"/>
    </xf>
    <xf numFmtId="3" fontId="376" fillId="82" borderId="9" xfId="2" applyNumberFormat="1" applyFont="1" applyFill="1" applyBorder="1" applyAlignment="1">
      <alignment horizontal="right" vertical="center"/>
    </xf>
    <xf numFmtId="169" fontId="371" fillId="82" borderId="9" xfId="2515" quotePrefix="1" applyNumberFormat="1" applyFont="1" applyFill="1" applyBorder="1" applyAlignment="1">
      <alignment horizontal="center" vertical="center" wrapText="1"/>
    </xf>
    <xf numFmtId="1" fontId="381" fillId="82" borderId="9" xfId="2" applyNumberFormat="1" applyFont="1" applyFill="1" applyBorder="1" applyAlignment="1">
      <alignment vertical="center"/>
    </xf>
    <xf numFmtId="1" fontId="351" fillId="82" borderId="9" xfId="2" applyNumberFormat="1" applyFont="1" applyFill="1" applyBorder="1" applyAlignment="1">
      <alignment vertical="center"/>
    </xf>
    <xf numFmtId="0" fontId="351" fillId="82" borderId="9" xfId="1" applyFont="1" applyFill="1" applyBorder="1"/>
    <xf numFmtId="169" fontId="357" fillId="82" borderId="9" xfId="2515" quotePrefix="1" applyNumberFormat="1" applyFont="1" applyFill="1" applyBorder="1" applyAlignment="1">
      <alignment horizontal="center" vertical="center" wrapText="1"/>
    </xf>
    <xf numFmtId="169" fontId="351" fillId="82" borderId="9" xfId="2515" applyNumberFormat="1" applyFont="1" applyFill="1" applyBorder="1" applyAlignment="1">
      <alignment vertical="center"/>
    </xf>
    <xf numFmtId="0" fontId="357" fillId="82" borderId="9" xfId="1" applyFont="1" applyFill="1" applyBorder="1"/>
    <xf numFmtId="0" fontId="381" fillId="82" borderId="9" xfId="1" applyFont="1" applyFill="1" applyBorder="1"/>
    <xf numFmtId="169" fontId="357" fillId="82" borderId="9" xfId="2553" applyNumberFormat="1" applyFont="1" applyFill="1" applyBorder="1" applyAlignment="1">
      <alignment horizontal="right" vertical="center" wrapText="1"/>
    </xf>
    <xf numFmtId="1" fontId="357" fillId="82" borderId="9" xfId="2" applyNumberFormat="1" applyFont="1" applyFill="1" applyBorder="1" applyAlignment="1">
      <alignment horizontal="center" vertical="center" wrapText="1"/>
    </xf>
    <xf numFmtId="1" fontId="381" fillId="82" borderId="9" xfId="2" applyNumberFormat="1" applyFont="1" applyFill="1" applyBorder="1" applyAlignment="1">
      <alignment horizontal="center" vertical="center" wrapText="1"/>
    </xf>
    <xf numFmtId="0" fontId="357" fillId="82" borderId="9" xfId="1" applyFont="1" applyFill="1" applyBorder="1" applyAlignment="1">
      <alignment vertical="center"/>
    </xf>
    <xf numFmtId="0" fontId="381" fillId="82" borderId="9" xfId="1" applyFont="1" applyFill="1" applyBorder="1" applyAlignment="1">
      <alignment vertical="center"/>
    </xf>
    <xf numFmtId="1" fontId="351" fillId="82" borderId="9" xfId="2" applyNumberFormat="1" applyFont="1" applyFill="1" applyBorder="1" applyAlignment="1">
      <alignment horizontal="center" vertical="center" wrapText="1"/>
    </xf>
    <xf numFmtId="169" fontId="357" fillId="82" borderId="9" xfId="2515" applyNumberFormat="1" applyFont="1" applyFill="1" applyBorder="1"/>
    <xf numFmtId="169" fontId="381" fillId="82" borderId="9" xfId="2515" applyNumberFormat="1" applyFont="1" applyFill="1" applyBorder="1"/>
    <xf numFmtId="169" fontId="351" fillId="82" borderId="9" xfId="2515" applyNumberFormat="1" applyFont="1" applyFill="1" applyBorder="1"/>
    <xf numFmtId="169" fontId="351" fillId="82" borderId="9" xfId="2527" applyNumberFormat="1" applyFont="1" applyFill="1" applyBorder="1" applyAlignment="1">
      <alignment vertical="center"/>
    </xf>
    <xf numFmtId="1" fontId="329" fillId="82" borderId="9" xfId="2" applyNumberFormat="1" applyFont="1" applyFill="1" applyBorder="1" applyAlignment="1">
      <alignment horizontal="center" vertical="center" wrapText="1"/>
    </xf>
    <xf numFmtId="1" fontId="3" fillId="0" borderId="0" xfId="2" applyNumberFormat="1" applyFont="1" applyFill="1" applyAlignment="1">
      <alignment horizontal="center" vertical="center"/>
    </xf>
    <xf numFmtId="3" fontId="171" fillId="0" borderId="2" xfId="2" applyNumberFormat="1" applyFont="1" applyFill="1" applyBorder="1" applyAlignment="1">
      <alignment horizontal="center" vertical="center" wrapText="1"/>
    </xf>
    <xf numFmtId="169" fontId="350" fillId="0" borderId="9" xfId="11796" applyNumberFormat="1" applyFont="1" applyFill="1" applyBorder="1" applyAlignment="1">
      <alignment horizontal="right" vertical="center"/>
    </xf>
    <xf numFmtId="169" fontId="329" fillId="85" borderId="9" xfId="11796" applyNumberFormat="1" applyFont="1" applyFill="1" applyBorder="1" applyAlignment="1">
      <alignment horizontal="right" vertical="center"/>
    </xf>
    <xf numFmtId="169" fontId="171" fillId="84" borderId="9" xfId="11796" applyNumberFormat="1" applyFont="1" applyFill="1" applyBorder="1" applyAlignment="1" applyProtection="1">
      <alignment horizontal="right" vertical="center" wrapText="1"/>
    </xf>
    <xf numFmtId="169" fontId="329" fillId="84" borderId="9" xfId="11796" applyNumberFormat="1" applyFont="1" applyFill="1" applyBorder="1" applyAlignment="1">
      <alignment horizontal="right" vertical="center"/>
    </xf>
    <xf numFmtId="169" fontId="331" fillId="84" borderId="9" xfId="11796" applyNumberFormat="1" applyFont="1" applyFill="1" applyBorder="1" applyAlignment="1" applyProtection="1">
      <alignment horizontal="right" vertical="center" wrapText="1"/>
    </xf>
    <xf numFmtId="169" fontId="171" fillId="84" borderId="9" xfId="11796" applyNumberFormat="1" applyFont="1" applyFill="1" applyBorder="1" applyAlignment="1">
      <alignment horizontal="right" vertical="center"/>
    </xf>
    <xf numFmtId="3" fontId="367" fillId="84" borderId="75" xfId="2" applyNumberFormat="1" applyFont="1" applyFill="1" applyBorder="1" applyAlignment="1">
      <alignment horizontal="right" vertical="center"/>
    </xf>
    <xf numFmtId="3" fontId="357" fillId="84" borderId="75" xfId="2" applyNumberFormat="1" applyFont="1" applyFill="1" applyBorder="1" applyAlignment="1">
      <alignment horizontal="center" vertical="center" wrapText="1"/>
    </xf>
    <xf numFmtId="169" fontId="357" fillId="84" borderId="75" xfId="2515" applyNumberFormat="1" applyFont="1" applyFill="1" applyBorder="1" applyAlignment="1">
      <alignment horizontal="right" vertical="center"/>
    </xf>
    <xf numFmtId="169" fontId="381" fillId="84" borderId="75" xfId="2515" applyNumberFormat="1" applyFont="1" applyFill="1" applyBorder="1" applyAlignment="1">
      <alignment horizontal="right" vertical="center"/>
    </xf>
    <xf numFmtId="169" fontId="351" fillId="84" borderId="75" xfId="2515" applyNumberFormat="1" applyFont="1" applyFill="1" applyBorder="1" applyAlignment="1">
      <alignment horizontal="right" vertical="center"/>
    </xf>
    <xf numFmtId="169" fontId="357" fillId="84" borderId="75" xfId="2515" applyNumberFormat="1" applyFont="1" applyFill="1" applyBorder="1" applyAlignment="1">
      <alignment horizontal="center" vertical="center"/>
    </xf>
    <xf numFmtId="169" fontId="381" fillId="84" borderId="75" xfId="2515" applyNumberFormat="1" applyFont="1" applyFill="1" applyBorder="1" applyAlignment="1">
      <alignment horizontal="center" vertical="center"/>
    </xf>
    <xf numFmtId="169" fontId="351" fillId="84" borderId="75" xfId="2515" applyNumberFormat="1" applyFont="1" applyFill="1" applyBorder="1" applyAlignment="1">
      <alignment horizontal="center" vertical="center"/>
    </xf>
    <xf numFmtId="3" fontId="357" fillId="84" borderId="75" xfId="2" applyNumberFormat="1" applyFont="1" applyFill="1" applyBorder="1" applyAlignment="1">
      <alignment horizontal="right" vertical="center" shrinkToFit="1"/>
    </xf>
    <xf numFmtId="3" fontId="367" fillId="84" borderId="75" xfId="2" applyNumberFormat="1" applyFont="1" applyFill="1" applyBorder="1" applyAlignment="1">
      <alignment horizontal="right" vertical="center" shrinkToFit="1"/>
    </xf>
    <xf numFmtId="3" fontId="371" fillId="84" borderId="75" xfId="2" applyNumberFormat="1" applyFont="1" applyFill="1" applyBorder="1" applyAlignment="1">
      <alignment horizontal="right" vertical="center" shrinkToFit="1"/>
    </xf>
    <xf numFmtId="3" fontId="381" fillId="84" borderId="75" xfId="2" applyNumberFormat="1" applyFont="1" applyFill="1" applyBorder="1" applyAlignment="1">
      <alignment horizontal="right" vertical="center" shrinkToFit="1"/>
    </xf>
    <xf numFmtId="3" fontId="387" fillId="84" borderId="75" xfId="2" applyNumberFormat="1" applyFont="1" applyFill="1" applyBorder="1" applyAlignment="1">
      <alignment horizontal="right" vertical="center" shrinkToFit="1"/>
    </xf>
    <xf numFmtId="169" fontId="381" fillId="84" borderId="75" xfId="2527" applyNumberFormat="1" applyFont="1" applyFill="1" applyBorder="1" applyAlignment="1">
      <alignment horizontal="right" vertical="center" shrinkToFit="1"/>
    </xf>
    <xf numFmtId="169" fontId="351" fillId="84" borderId="75" xfId="2527" applyNumberFormat="1" applyFont="1" applyFill="1" applyBorder="1" applyAlignment="1">
      <alignment horizontal="right" vertical="center" shrinkToFit="1"/>
    </xf>
    <xf numFmtId="3" fontId="381" fillId="84" borderId="75" xfId="2" applyNumberFormat="1" applyFont="1" applyFill="1" applyBorder="1" applyAlignment="1">
      <alignment horizontal="center" vertical="center" wrapText="1"/>
    </xf>
    <xf numFmtId="3" fontId="353" fillId="84" borderId="75" xfId="2" applyNumberFormat="1" applyFont="1" applyFill="1" applyBorder="1" applyAlignment="1">
      <alignment horizontal="center" vertical="center" wrapText="1"/>
    </xf>
    <xf numFmtId="3" fontId="351" fillId="84" borderId="75" xfId="2" applyNumberFormat="1" applyFont="1" applyFill="1" applyBorder="1" applyAlignment="1">
      <alignment horizontal="center" vertical="center" wrapText="1"/>
    </xf>
    <xf numFmtId="3" fontId="371" fillId="84" borderId="75" xfId="2" applyNumberFormat="1" applyFont="1" applyFill="1" applyBorder="1" applyAlignment="1">
      <alignment horizontal="right" vertical="center"/>
    </xf>
    <xf numFmtId="169" fontId="329" fillId="84" borderId="75" xfId="2599" applyNumberFormat="1" applyFont="1" applyFill="1" applyBorder="1" applyAlignment="1">
      <alignment horizontal="right" vertical="center" wrapText="1"/>
    </xf>
    <xf numFmtId="169" fontId="387" fillId="84" borderId="75" xfId="2515" quotePrefix="1" applyNumberFormat="1" applyFont="1" applyFill="1" applyBorder="1" applyAlignment="1">
      <alignment horizontal="center" vertical="center" wrapText="1"/>
    </xf>
    <xf numFmtId="169" fontId="357" fillId="84" borderId="75" xfId="2527" applyNumberFormat="1" applyFont="1" applyFill="1" applyBorder="1" applyAlignment="1">
      <alignment horizontal="center" vertical="center" shrinkToFit="1"/>
    </xf>
    <xf numFmtId="169" fontId="357" fillId="84" borderId="75" xfId="2527" applyNumberFormat="1" applyFont="1" applyFill="1" applyBorder="1" applyAlignment="1">
      <alignment horizontal="right" vertical="center" shrinkToFit="1"/>
    </xf>
    <xf numFmtId="169" fontId="381" fillId="84" borderId="75" xfId="2527" applyNumberFormat="1" applyFont="1" applyFill="1" applyBorder="1" applyAlignment="1">
      <alignment horizontal="center" vertical="center" shrinkToFit="1"/>
    </xf>
    <xf numFmtId="169" fontId="329" fillId="84" borderId="75" xfId="2527" applyNumberFormat="1" applyFont="1" applyFill="1" applyBorder="1" applyAlignment="1">
      <alignment horizontal="center" vertical="center" shrinkToFit="1"/>
    </xf>
    <xf numFmtId="169" fontId="329" fillId="84" borderId="75" xfId="2527" applyNumberFormat="1" applyFont="1" applyFill="1" applyBorder="1" applyAlignment="1">
      <alignment horizontal="right" vertical="center" shrinkToFit="1"/>
    </xf>
    <xf numFmtId="3" fontId="171" fillId="84" borderId="75" xfId="2" applyNumberFormat="1" applyFont="1" applyFill="1" applyBorder="1" applyAlignment="1">
      <alignment horizontal="center" vertical="center" wrapText="1"/>
    </xf>
    <xf numFmtId="3" fontId="329" fillId="84" borderId="75" xfId="2" applyNumberFormat="1" applyFont="1" applyFill="1" applyBorder="1" applyAlignment="1">
      <alignment horizontal="center" vertical="center" wrapText="1"/>
    </xf>
    <xf numFmtId="3" fontId="376" fillId="84" borderId="75" xfId="2" applyNumberFormat="1" applyFont="1" applyFill="1" applyBorder="1" applyAlignment="1">
      <alignment horizontal="right" vertical="center"/>
    </xf>
    <xf numFmtId="169" fontId="371" fillId="84" borderId="75" xfId="2515" quotePrefix="1" applyNumberFormat="1" applyFont="1" applyFill="1" applyBorder="1" applyAlignment="1">
      <alignment horizontal="center" vertical="center" wrapText="1"/>
    </xf>
    <xf numFmtId="1" fontId="381" fillId="84" borderId="75" xfId="2" applyNumberFormat="1" applyFont="1" applyFill="1" applyBorder="1" applyAlignment="1">
      <alignment vertical="center"/>
    </xf>
    <xf numFmtId="1" fontId="351" fillId="84" borderId="75" xfId="2" applyNumberFormat="1" applyFont="1" applyFill="1" applyBorder="1" applyAlignment="1">
      <alignment vertical="center"/>
    </xf>
    <xf numFmtId="0" fontId="351" fillId="84" borderId="75" xfId="1" applyFont="1" applyFill="1" applyBorder="1"/>
    <xf numFmtId="169" fontId="357" fillId="84" borderId="75" xfId="2515" quotePrefix="1" applyNumberFormat="1" applyFont="1" applyFill="1" applyBorder="1" applyAlignment="1">
      <alignment horizontal="center" vertical="center" wrapText="1"/>
    </xf>
    <xf numFmtId="169" fontId="351" fillId="84" borderId="75" xfId="2515" applyNumberFormat="1" applyFont="1" applyFill="1" applyBorder="1" applyAlignment="1">
      <alignment vertical="center"/>
    </xf>
    <xf numFmtId="0" fontId="357" fillId="84" borderId="75" xfId="1" applyFont="1" applyFill="1" applyBorder="1"/>
    <xf numFmtId="0" fontId="381" fillId="84" borderId="75" xfId="1" applyFont="1" applyFill="1" applyBorder="1"/>
    <xf numFmtId="169" fontId="357" fillId="84" borderId="75" xfId="2553" applyNumberFormat="1" applyFont="1" applyFill="1" applyBorder="1" applyAlignment="1">
      <alignment horizontal="right" vertical="center" wrapText="1"/>
    </xf>
    <xf numFmtId="1" fontId="357" fillId="84" borderId="75" xfId="2" applyNumberFormat="1" applyFont="1" applyFill="1" applyBorder="1" applyAlignment="1">
      <alignment horizontal="center" vertical="center" wrapText="1"/>
    </xf>
    <xf numFmtId="1" fontId="381" fillId="84" borderId="75" xfId="2" applyNumberFormat="1" applyFont="1" applyFill="1" applyBorder="1" applyAlignment="1">
      <alignment horizontal="center" vertical="center" wrapText="1"/>
    </xf>
    <xf numFmtId="0" fontId="357" fillId="84" borderId="75" xfId="1" applyFont="1" applyFill="1" applyBorder="1" applyAlignment="1">
      <alignment vertical="center"/>
    </xf>
    <xf numFmtId="1" fontId="351" fillId="84" borderId="75" xfId="2" applyNumberFormat="1" applyFont="1" applyFill="1" applyBorder="1" applyAlignment="1">
      <alignment horizontal="center" vertical="center" wrapText="1"/>
    </xf>
    <xf numFmtId="169" fontId="357" fillId="84" borderId="75" xfId="2515" applyNumberFormat="1" applyFont="1" applyFill="1" applyBorder="1"/>
    <xf numFmtId="169" fontId="381" fillId="84" borderId="75" xfId="2515" applyNumberFormat="1" applyFont="1" applyFill="1" applyBorder="1"/>
    <xf numFmtId="169" fontId="351" fillId="84" borderId="75" xfId="2515" applyNumberFormat="1" applyFont="1" applyFill="1" applyBorder="1"/>
    <xf numFmtId="169" fontId="351" fillId="84" borderId="75" xfId="2527" applyNumberFormat="1" applyFont="1" applyFill="1" applyBorder="1" applyAlignment="1">
      <alignment vertical="center"/>
    </xf>
    <xf numFmtId="1" fontId="329" fillId="84" borderId="75" xfId="2" applyNumberFormat="1" applyFont="1" applyFill="1" applyBorder="1" applyAlignment="1">
      <alignment horizontal="center" vertical="center" wrapText="1"/>
    </xf>
    <xf numFmtId="0" fontId="9" fillId="84" borderId="0" xfId="1" applyFont="1" applyFill="1"/>
    <xf numFmtId="3" fontId="351" fillId="0" borderId="28" xfId="2" applyNumberFormat="1" applyFont="1" applyFill="1" applyBorder="1" applyAlignment="1">
      <alignment horizontal="right" vertical="center"/>
    </xf>
    <xf numFmtId="3" fontId="351" fillId="82" borderId="28" xfId="2" applyNumberFormat="1" applyFont="1" applyFill="1" applyBorder="1" applyAlignment="1">
      <alignment horizontal="right" vertical="center"/>
    </xf>
    <xf numFmtId="3" fontId="351" fillId="84" borderId="28" xfId="2" applyNumberFormat="1" applyFont="1" applyFill="1" applyBorder="1" applyAlignment="1">
      <alignment horizontal="right" vertical="center"/>
    </xf>
    <xf numFmtId="169" fontId="329" fillId="0" borderId="9" xfId="11796" applyNumberFormat="1" applyFont="1" applyFill="1" applyBorder="1"/>
    <xf numFmtId="49" fontId="5" fillId="0" borderId="76" xfId="3" applyNumberFormat="1" applyFont="1" applyFill="1" applyBorder="1" applyAlignment="1">
      <alignment vertical="center" wrapText="1"/>
    </xf>
    <xf numFmtId="3" fontId="351" fillId="0" borderId="76" xfId="2" applyNumberFormat="1" applyFont="1" applyFill="1" applyBorder="1" applyAlignment="1">
      <alignment horizontal="right" vertical="center"/>
    </xf>
    <xf numFmtId="3" fontId="351" fillId="82" borderId="76" xfId="2" applyNumberFormat="1" applyFont="1" applyFill="1" applyBorder="1" applyAlignment="1">
      <alignment horizontal="right" vertical="center"/>
    </xf>
    <xf numFmtId="3" fontId="351" fillId="84" borderId="76" xfId="2" applyNumberFormat="1" applyFont="1" applyFill="1" applyBorder="1" applyAlignment="1">
      <alignment horizontal="right" vertical="center"/>
    </xf>
    <xf numFmtId="0" fontId="9" fillId="0" borderId="0" xfId="6540" applyFont="1"/>
    <xf numFmtId="0" fontId="3" fillId="0" borderId="0" xfId="6540" applyFont="1" applyAlignment="1">
      <alignment horizontal="right" vertical="center"/>
    </xf>
    <xf numFmtId="0" fontId="3" fillId="0" borderId="0" xfId="6540" applyFont="1" applyAlignment="1">
      <alignment vertical="center"/>
    </xf>
    <xf numFmtId="0" fontId="9" fillId="0" borderId="0" xfId="6540" applyFont="1" applyAlignment="1">
      <alignment vertical="center"/>
    </xf>
    <xf numFmtId="0" fontId="171" fillId="0" borderId="0" xfId="6540" applyFont="1" applyAlignment="1">
      <alignment horizontal="center" vertical="center" wrapText="1"/>
    </xf>
    <xf numFmtId="0" fontId="171" fillId="0" borderId="0" xfId="6540" applyFont="1"/>
    <xf numFmtId="49" fontId="3" fillId="0" borderId="7" xfId="6540" applyNumberFormat="1" applyFont="1" applyBorder="1" applyAlignment="1">
      <alignment horizontal="center" vertical="center" wrapText="1"/>
    </xf>
    <xf numFmtId="3" fontId="3" fillId="0" borderId="7" xfId="11805" applyNumberFormat="1" applyFont="1" applyFill="1" applyBorder="1" applyAlignment="1">
      <alignment horizontal="right" vertical="center" wrapText="1"/>
    </xf>
    <xf numFmtId="169" fontId="9" fillId="0" borderId="7" xfId="11805" applyNumberFormat="1" applyFont="1" applyFill="1" applyBorder="1" applyAlignment="1">
      <alignment horizontal="center" vertical="center" wrapText="1"/>
    </xf>
    <xf numFmtId="3" fontId="9" fillId="0" borderId="0" xfId="6540" applyNumberFormat="1" applyFont="1" applyAlignment="1">
      <alignment horizontal="center" vertical="center" wrapText="1"/>
    </xf>
    <xf numFmtId="49" fontId="3" fillId="0" borderId="75" xfId="6540" applyNumberFormat="1" applyFont="1" applyBorder="1" applyAlignment="1">
      <alignment horizontal="center" vertical="center"/>
    </xf>
    <xf numFmtId="49" fontId="3" fillId="0" borderId="75" xfId="6540" applyNumberFormat="1" applyFont="1" applyBorder="1" applyAlignment="1">
      <alignment horizontal="left" vertical="center" wrapText="1"/>
    </xf>
    <xf numFmtId="3" fontId="3" fillId="0" borderId="75" xfId="11805" applyNumberFormat="1" applyFont="1" applyBorder="1" applyAlignment="1">
      <alignment horizontal="right" vertical="center" wrapText="1"/>
    </xf>
    <xf numFmtId="169" fontId="5" fillId="83" borderId="75" xfId="11805" applyNumberFormat="1" applyFont="1" applyFill="1" applyBorder="1" applyAlignment="1">
      <alignment horizontal="center" vertical="center" wrapText="1"/>
    </xf>
    <xf numFmtId="41" fontId="9" fillId="0" borderId="0" xfId="6540" applyNumberFormat="1" applyFont="1"/>
    <xf numFmtId="1" fontId="9" fillId="0" borderId="75" xfId="6540" applyNumberFormat="1" applyFont="1" applyBorder="1" applyAlignment="1">
      <alignment horizontal="center" vertical="center"/>
    </xf>
    <xf numFmtId="49" fontId="9" fillId="0" borderId="75" xfId="6540" applyNumberFormat="1" applyFont="1" applyBorder="1" applyAlignment="1">
      <alignment horizontal="left" vertical="center" wrapText="1"/>
    </xf>
    <xf numFmtId="3" fontId="9" fillId="0" borderId="75" xfId="11805" applyNumberFormat="1" applyFont="1" applyBorder="1" applyAlignment="1">
      <alignment horizontal="right" vertical="center" wrapText="1"/>
    </xf>
    <xf numFmtId="3" fontId="9" fillId="0" borderId="75" xfId="11805" applyNumberFormat="1" applyFont="1" applyFill="1" applyBorder="1" applyAlignment="1">
      <alignment horizontal="right" vertical="center" wrapText="1"/>
    </xf>
    <xf numFmtId="169" fontId="9" fillId="0" borderId="75" xfId="11805" applyNumberFormat="1" applyFont="1" applyFill="1" applyBorder="1" applyAlignment="1">
      <alignment horizontal="center" vertical="center" wrapText="1"/>
    </xf>
    <xf numFmtId="49" fontId="9" fillId="0" borderId="75" xfId="6540" applyNumberFormat="1" applyFont="1" applyBorder="1" applyAlignment="1">
      <alignment horizontal="left" vertical="center"/>
    </xf>
    <xf numFmtId="3" fontId="9" fillId="0" borderId="75" xfId="11805" applyNumberFormat="1" applyFont="1" applyFill="1" applyBorder="1" applyAlignment="1">
      <alignment horizontal="right" vertical="center"/>
    </xf>
    <xf numFmtId="0" fontId="9" fillId="0" borderId="76" xfId="6540" quotePrefix="1" applyFont="1" applyBorder="1" applyAlignment="1">
      <alignment vertical="center"/>
    </xf>
    <xf numFmtId="0" fontId="8" fillId="0" borderId="76" xfId="6540" quotePrefix="1" applyFont="1" applyBorder="1" applyAlignment="1">
      <alignment horizontal="left" vertical="center" wrapText="1"/>
    </xf>
    <xf numFmtId="0" fontId="9" fillId="0" borderId="76" xfId="6540" applyFont="1" applyBorder="1"/>
    <xf numFmtId="0" fontId="8" fillId="0" borderId="0" xfId="6540" quotePrefix="1" applyFont="1" applyAlignment="1">
      <alignment horizontal="left" vertical="center" wrapText="1"/>
    </xf>
    <xf numFmtId="0" fontId="8" fillId="0" borderId="0" xfId="6540" applyFont="1" applyAlignment="1">
      <alignment horizontal="left" vertical="center" wrapText="1"/>
    </xf>
    <xf numFmtId="0" fontId="5" fillId="0" borderId="0" xfId="6540" applyFont="1"/>
    <xf numFmtId="0" fontId="5" fillId="0" borderId="0" xfId="6540" applyFont="1" applyAlignment="1">
      <alignment vertical="center"/>
    </xf>
    <xf numFmtId="49" fontId="3" fillId="0" borderId="75" xfId="6540" applyNumberFormat="1" applyFont="1" applyBorder="1" applyAlignment="1">
      <alignment horizontal="center" vertical="center" wrapText="1"/>
    </xf>
    <xf numFmtId="1" fontId="3" fillId="0" borderId="75" xfId="2" applyNumberFormat="1" applyFont="1" applyBorder="1" applyAlignment="1">
      <alignment horizontal="left" vertical="center" wrapText="1"/>
    </xf>
    <xf numFmtId="0" fontId="3" fillId="0" borderId="75" xfId="6540" applyFont="1" applyBorder="1" applyAlignment="1">
      <alignment horizontal="center" vertical="center" wrapText="1"/>
    </xf>
    <xf numFmtId="49" fontId="9" fillId="0" borderId="75" xfId="6540" applyNumberFormat="1" applyFont="1" applyBorder="1" applyAlignment="1">
      <alignment horizontal="center" vertical="center" wrapText="1"/>
    </xf>
    <xf numFmtId="49" fontId="9" fillId="0" borderId="75" xfId="0" applyNumberFormat="1" applyFont="1" applyBorder="1" applyAlignment="1">
      <alignment vertical="center"/>
    </xf>
    <xf numFmtId="0" fontId="9" fillId="0" borderId="75" xfId="6540" applyFont="1" applyBorder="1" applyAlignment="1">
      <alignment horizontal="center" vertical="center" wrapText="1"/>
    </xf>
    <xf numFmtId="0" fontId="3" fillId="0" borderId="75" xfId="6665" applyFont="1" applyBorder="1" applyAlignment="1">
      <alignment vertical="center" wrapText="1"/>
    </xf>
    <xf numFmtId="0" fontId="3" fillId="0" borderId="75" xfId="6666" applyFont="1" applyBorder="1" applyAlignment="1">
      <alignment vertical="center" wrapText="1"/>
    </xf>
    <xf numFmtId="49" fontId="346" fillId="0" borderId="75" xfId="6540" applyNumberFormat="1" applyFont="1" applyBorder="1" applyAlignment="1">
      <alignment horizontal="center" vertical="center" wrapText="1"/>
    </xf>
    <xf numFmtId="0" fontId="346" fillId="0" borderId="75" xfId="6666" applyFont="1" applyBorder="1" applyAlignment="1">
      <alignment horizontal="left" vertical="center" wrapText="1"/>
    </xf>
    <xf numFmtId="0" fontId="346" fillId="0" borderId="75" xfId="6540" applyFont="1" applyBorder="1" applyAlignment="1">
      <alignment horizontal="center" vertical="center" wrapText="1"/>
    </xf>
    <xf numFmtId="3" fontId="9" fillId="0" borderId="75" xfId="2515" applyNumberFormat="1" applyFont="1" applyFill="1" applyBorder="1" applyAlignment="1">
      <alignment horizontal="right" vertical="center" wrapText="1"/>
    </xf>
    <xf numFmtId="49" fontId="346" fillId="0" borderId="75" xfId="0" applyNumberFormat="1" applyFont="1" applyBorder="1" applyAlignment="1">
      <alignment vertical="center" wrapText="1"/>
    </xf>
    <xf numFmtId="0" fontId="330" fillId="0" borderId="0" xfId="6540" applyFont="1"/>
    <xf numFmtId="0" fontId="10" fillId="0" borderId="0" xfId="6540" applyFont="1"/>
    <xf numFmtId="0" fontId="346" fillId="0" borderId="75" xfId="6666" applyFont="1" applyBorder="1" applyAlignment="1">
      <alignment vertical="center" wrapText="1"/>
    </xf>
    <xf numFmtId="49" fontId="9" fillId="0" borderId="75" xfId="0" applyNumberFormat="1" applyFont="1" applyBorder="1" applyAlignment="1">
      <alignment vertical="center" wrapText="1"/>
    </xf>
    <xf numFmtId="49" fontId="346" fillId="0" borderId="75" xfId="0" applyNumberFormat="1" applyFont="1" applyBorder="1" applyAlignment="1">
      <alignment vertical="center"/>
    </xf>
    <xf numFmtId="3" fontId="3" fillId="0" borderId="75" xfId="2515" applyNumberFormat="1" applyFont="1" applyFill="1" applyBorder="1" applyAlignment="1">
      <alignment horizontal="right" vertical="center" wrapText="1"/>
    </xf>
    <xf numFmtId="49" fontId="3" fillId="0" borderId="75" xfId="6540" applyNumberFormat="1" applyFont="1" applyBorder="1" applyAlignment="1">
      <alignment vertical="center" wrapText="1"/>
    </xf>
    <xf numFmtId="41" fontId="9" fillId="0" borderId="75" xfId="6540" applyNumberFormat="1" applyFont="1" applyBorder="1" applyAlignment="1">
      <alignment horizontal="center" vertical="center" wrapText="1"/>
    </xf>
    <xf numFmtId="169" fontId="3" fillId="0" borderId="75" xfId="2515" applyNumberFormat="1" applyFont="1" applyFill="1" applyBorder="1" applyAlignment="1">
      <alignment horizontal="right" vertical="center" wrapText="1"/>
    </xf>
    <xf numFmtId="49" fontId="9" fillId="0" borderId="75" xfId="6540" applyNumberFormat="1" applyFont="1" applyBorder="1" applyAlignment="1">
      <alignment horizontal="center" vertical="center"/>
    </xf>
    <xf numFmtId="49" fontId="9" fillId="0" borderId="75" xfId="6540" applyNumberFormat="1" applyFont="1" applyBorder="1" applyAlignment="1">
      <alignment vertical="center" wrapText="1"/>
    </xf>
    <xf numFmtId="169" fontId="9" fillId="0" borderId="75" xfId="2515" applyNumberFormat="1" applyFont="1" applyFill="1" applyBorder="1" applyAlignment="1">
      <alignment horizontal="right" vertical="center" wrapText="1"/>
    </xf>
    <xf numFmtId="49" fontId="9" fillId="0" borderId="75" xfId="6540" applyNumberFormat="1" applyFont="1" applyBorder="1" applyAlignment="1">
      <alignment vertical="center"/>
    </xf>
    <xf numFmtId="3" fontId="9" fillId="0" borderId="75" xfId="2515" applyNumberFormat="1" applyFont="1" applyFill="1" applyBorder="1" applyAlignment="1">
      <alignment horizontal="right" vertical="center"/>
    </xf>
    <xf numFmtId="49" fontId="346" fillId="0" borderId="75" xfId="6540" applyNumberFormat="1" applyFont="1" applyBorder="1" applyAlignment="1">
      <alignment horizontal="center" vertical="center"/>
    </xf>
    <xf numFmtId="49" fontId="346" fillId="0" borderId="75" xfId="6540" applyNumberFormat="1" applyFont="1" applyBorder="1" applyAlignment="1">
      <alignment vertical="center" wrapText="1"/>
    </xf>
    <xf numFmtId="169" fontId="346" fillId="0" borderId="75" xfId="2515" applyNumberFormat="1" applyFont="1" applyFill="1" applyBorder="1" applyAlignment="1">
      <alignment horizontal="right" vertical="center" wrapText="1"/>
    </xf>
    <xf numFmtId="41" fontId="346" fillId="0" borderId="75" xfId="6540" applyNumberFormat="1" applyFont="1" applyBorder="1" applyAlignment="1">
      <alignment horizontal="center" vertical="center" wrapText="1"/>
    </xf>
    <xf numFmtId="3" fontId="9" fillId="0" borderId="75" xfId="2515" applyNumberFormat="1" applyFont="1" applyFill="1" applyBorder="1" applyAlignment="1">
      <alignment vertical="center"/>
    </xf>
    <xf numFmtId="49" fontId="10" fillId="0" borderId="75" xfId="6540" applyNumberFormat="1" applyFont="1" applyBorder="1" applyAlignment="1">
      <alignment horizontal="center" vertical="center"/>
    </xf>
    <xf numFmtId="49" fontId="10" fillId="0" borderId="75" xfId="6540" applyNumberFormat="1" applyFont="1" applyBorder="1" applyAlignment="1">
      <alignment vertical="center" wrapText="1"/>
    </xf>
    <xf numFmtId="169" fontId="10" fillId="0" borderId="75" xfId="11805" applyNumberFormat="1" applyFont="1" applyFill="1" applyBorder="1" applyAlignment="1">
      <alignment horizontal="right" vertical="center" wrapText="1"/>
    </xf>
    <xf numFmtId="41" fontId="5" fillId="0" borderId="75" xfId="6540" applyNumberFormat="1" applyFont="1" applyBorder="1" applyAlignment="1">
      <alignment horizontal="center" vertical="center" wrapText="1"/>
    </xf>
    <xf numFmtId="49" fontId="330" fillId="0" borderId="75" xfId="6540" applyNumberFormat="1" applyFont="1" applyBorder="1" applyAlignment="1">
      <alignment horizontal="center" vertical="center"/>
    </xf>
    <xf numFmtId="49" fontId="330" fillId="0" borderId="75" xfId="6540" applyNumberFormat="1" applyFont="1" applyBorder="1" applyAlignment="1">
      <alignment vertical="center" wrapText="1"/>
    </xf>
    <xf numFmtId="169" fontId="330" fillId="0" borderId="75" xfId="11805" applyNumberFormat="1" applyFont="1" applyFill="1" applyBorder="1" applyAlignment="1">
      <alignment horizontal="right" vertical="center" wrapText="1"/>
    </xf>
    <xf numFmtId="49" fontId="5" fillId="0" borderId="75" xfId="6540" applyNumberFormat="1" applyFont="1" applyBorder="1" applyAlignment="1">
      <alignment horizontal="center" vertical="center"/>
    </xf>
    <xf numFmtId="49" fontId="5" fillId="0" borderId="75" xfId="6540" applyNumberFormat="1" applyFont="1" applyBorder="1" applyAlignment="1">
      <alignment vertical="center" wrapText="1"/>
    </xf>
    <xf numFmtId="169" fontId="5" fillId="0" borderId="75" xfId="11805" applyNumberFormat="1" applyFont="1" applyFill="1" applyBorder="1" applyAlignment="1">
      <alignment horizontal="right" vertical="center" wrapText="1"/>
    </xf>
    <xf numFmtId="49" fontId="9" fillId="0" borderId="75" xfId="6540" applyNumberFormat="1" applyFont="1" applyFill="1" applyBorder="1" applyAlignment="1">
      <alignment horizontal="center" vertical="center" wrapText="1"/>
    </xf>
    <xf numFmtId="49" fontId="9" fillId="0" borderId="75" xfId="0" applyNumberFormat="1" applyFont="1" applyFill="1" applyBorder="1" applyAlignment="1">
      <alignment vertical="center"/>
    </xf>
    <xf numFmtId="0" fontId="9" fillId="0" borderId="75" xfId="6540" applyFont="1" applyFill="1" applyBorder="1" applyAlignment="1">
      <alignment horizontal="center" vertical="center" wrapText="1"/>
    </xf>
    <xf numFmtId="0" fontId="5" fillId="0" borderId="0" xfId="6540" applyFont="1" applyFill="1"/>
    <xf numFmtId="3" fontId="3" fillId="0" borderId="7" xfId="2515" applyNumberFormat="1" applyFont="1" applyFill="1" applyBorder="1" applyAlignment="1">
      <alignment horizontal="right" vertical="center" wrapText="1"/>
    </xf>
    <xf numFmtId="3" fontId="346" fillId="0" borderId="75" xfId="2515" applyNumberFormat="1" applyFont="1" applyFill="1" applyBorder="1" applyAlignment="1">
      <alignment horizontal="right" vertical="center" wrapText="1"/>
    </xf>
    <xf numFmtId="0" fontId="9" fillId="0" borderId="76" xfId="6540" applyFont="1" applyFill="1" applyBorder="1"/>
    <xf numFmtId="1" fontId="8" fillId="0" borderId="0" xfId="2" applyNumberFormat="1" applyFont="1" applyFill="1" applyBorder="1" applyAlignment="1">
      <alignment horizontal="right" vertical="center"/>
    </xf>
    <xf numFmtId="3" fontId="10" fillId="0" borderId="0" xfId="2" applyNumberFormat="1" applyFont="1" applyFill="1" applyBorder="1" applyAlignment="1">
      <alignment horizontal="center" vertical="center" wrapText="1"/>
    </xf>
    <xf numFmtId="3" fontId="5" fillId="0" borderId="0" xfId="2" applyNumberFormat="1" applyFont="1" applyFill="1" applyBorder="1" applyAlignment="1">
      <alignment horizontal="center" vertical="center" wrapText="1"/>
    </xf>
    <xf numFmtId="0" fontId="9" fillId="0" borderId="0" xfId="1" applyFont="1" applyFill="1" applyBorder="1"/>
    <xf numFmtId="1" fontId="408" fillId="0" borderId="1" xfId="2" applyNumberFormat="1" applyFont="1" applyFill="1" applyBorder="1" applyAlignment="1">
      <alignment vertical="center"/>
    </xf>
    <xf numFmtId="1" fontId="408" fillId="0" borderId="1" xfId="2" applyNumberFormat="1" applyFont="1" applyFill="1" applyBorder="1" applyAlignment="1">
      <alignment horizontal="center" vertical="center"/>
    </xf>
    <xf numFmtId="0" fontId="333" fillId="0" borderId="76" xfId="1" applyFont="1" applyFill="1" applyBorder="1"/>
    <xf numFmtId="0" fontId="333" fillId="0" borderId="76" xfId="1" applyFont="1" applyFill="1" applyBorder="1" applyAlignment="1">
      <alignment horizontal="center"/>
    </xf>
    <xf numFmtId="0" fontId="333" fillId="0" borderId="0" xfId="1" applyFont="1" applyFill="1" applyAlignment="1">
      <alignment horizontal="center"/>
    </xf>
    <xf numFmtId="0" fontId="329" fillId="82" borderId="76" xfId="1" applyNumberFormat="1" applyFont="1" applyFill="1" applyBorder="1" applyAlignment="1">
      <alignment horizontal="center" vertical="center"/>
    </xf>
    <xf numFmtId="0" fontId="329" fillId="82" borderId="0" xfId="1" applyNumberFormat="1" applyFont="1" applyFill="1" applyAlignment="1">
      <alignment horizontal="center" vertical="center"/>
    </xf>
    <xf numFmtId="49" fontId="409" fillId="0" borderId="75" xfId="2" quotePrefix="1" applyNumberFormat="1" applyFont="1" applyFill="1" applyBorder="1" applyAlignment="1">
      <alignment horizontal="center" vertical="center"/>
    </xf>
    <xf numFmtId="0" fontId="409" fillId="0" borderId="75" xfId="0" applyFont="1" applyFill="1" applyBorder="1" applyAlignment="1">
      <alignment horizontal="left" vertical="center" wrapText="1"/>
    </xf>
    <xf numFmtId="0" fontId="410" fillId="0" borderId="75" xfId="0" applyFont="1" applyFill="1" applyBorder="1" applyAlignment="1">
      <alignment horizontal="center" vertical="center" wrapText="1"/>
    </xf>
    <xf numFmtId="169" fontId="410" fillId="0" borderId="75" xfId="2527" applyNumberFormat="1" applyFont="1" applyFill="1" applyBorder="1" applyAlignment="1">
      <alignment horizontal="center" vertical="center" wrapText="1"/>
    </xf>
    <xf numFmtId="169" fontId="411" fillId="0" borderId="75" xfId="2515" applyNumberFormat="1" applyFont="1" applyFill="1" applyBorder="1" applyAlignment="1">
      <alignment horizontal="right" vertical="center"/>
    </xf>
    <xf numFmtId="3" fontId="411" fillId="0" borderId="75" xfId="2" applyNumberFormat="1" applyFont="1" applyFill="1" applyBorder="1" applyAlignment="1">
      <alignment horizontal="right" vertical="center"/>
    </xf>
    <xf numFmtId="3" fontId="411" fillId="82" borderId="75" xfId="2" applyNumberFormat="1" applyFont="1" applyFill="1" applyBorder="1" applyAlignment="1">
      <alignment horizontal="right" vertical="center"/>
    </xf>
    <xf numFmtId="0" fontId="411" fillId="82" borderId="75" xfId="2" applyNumberFormat="1" applyFont="1" applyFill="1" applyBorder="1" applyAlignment="1">
      <alignment horizontal="center" vertical="center"/>
    </xf>
    <xf numFmtId="367" fontId="411" fillId="82" borderId="75" xfId="2" applyNumberFormat="1" applyFont="1" applyFill="1" applyBorder="1" applyAlignment="1">
      <alignment horizontal="center" vertical="center"/>
    </xf>
    <xf numFmtId="367" fontId="411" fillId="82" borderId="75" xfId="11796" applyNumberFormat="1" applyFont="1" applyFill="1" applyBorder="1" applyAlignment="1">
      <alignment horizontal="center" vertical="center"/>
    </xf>
    <xf numFmtId="3" fontId="412" fillId="0" borderId="75" xfId="2" applyNumberFormat="1" applyFont="1" applyFill="1" applyBorder="1" applyAlignment="1">
      <alignment horizontal="right" vertical="center"/>
    </xf>
    <xf numFmtId="3" fontId="412" fillId="0" borderId="0" xfId="2" applyNumberFormat="1" applyFont="1" applyFill="1" applyBorder="1" applyAlignment="1">
      <alignment horizontal="right" vertical="center"/>
    </xf>
    <xf numFmtId="1" fontId="413" fillId="82" borderId="0" xfId="2" applyNumberFormat="1" applyFont="1" applyFill="1" applyAlignment="1">
      <alignment vertical="center"/>
    </xf>
    <xf numFmtId="3" fontId="419" fillId="0" borderId="0" xfId="2" quotePrefix="1" applyNumberFormat="1" applyFont="1" applyFill="1" applyBorder="1" applyAlignment="1">
      <alignment horizontal="center" vertical="center" wrapText="1"/>
    </xf>
    <xf numFmtId="3" fontId="420" fillId="0" borderId="0" xfId="2" applyNumberFormat="1" applyFont="1" applyFill="1" applyBorder="1" applyAlignment="1">
      <alignment vertical="center" wrapText="1"/>
    </xf>
    <xf numFmtId="0" fontId="417" fillId="82" borderId="75" xfId="2" applyNumberFormat="1" applyFont="1" applyFill="1" applyBorder="1" applyAlignment="1">
      <alignment horizontal="center" vertical="center"/>
    </xf>
    <xf numFmtId="3" fontId="422" fillId="0" borderId="0" xfId="2" applyNumberFormat="1" applyFont="1" applyFill="1" applyBorder="1" applyAlignment="1">
      <alignment horizontal="right" vertical="center"/>
    </xf>
    <xf numFmtId="1" fontId="423" fillId="0" borderId="0" xfId="2" applyNumberFormat="1" applyFont="1" applyFill="1" applyAlignment="1">
      <alignment vertical="center"/>
    </xf>
    <xf numFmtId="0" fontId="418" fillId="82" borderId="75" xfId="2" applyNumberFormat="1" applyFont="1" applyFill="1" applyBorder="1" applyAlignment="1">
      <alignment horizontal="center" vertical="center"/>
    </xf>
    <xf numFmtId="49" fontId="409" fillId="0" borderId="75" xfId="6540" applyNumberFormat="1" applyFont="1" applyFill="1" applyBorder="1" applyAlignment="1">
      <alignment horizontal="center" vertical="center" wrapText="1"/>
    </xf>
    <xf numFmtId="49" fontId="409" fillId="0" borderId="75" xfId="0" applyNumberFormat="1" applyFont="1" applyFill="1" applyBorder="1" applyAlignment="1">
      <alignment vertical="center" wrapText="1"/>
    </xf>
    <xf numFmtId="1" fontId="410" fillId="0" borderId="75" xfId="2" applyNumberFormat="1" applyFont="1" applyFill="1" applyBorder="1" applyAlignment="1">
      <alignment horizontal="center" vertical="center" wrapText="1"/>
    </xf>
    <xf numFmtId="0" fontId="424" fillId="82" borderId="75" xfId="2" applyNumberFormat="1" applyFont="1" applyFill="1" applyBorder="1" applyAlignment="1">
      <alignment horizontal="center" vertical="center"/>
    </xf>
    <xf numFmtId="1" fontId="413" fillId="0" borderId="0" xfId="2" applyNumberFormat="1" applyFont="1" applyFill="1" applyAlignment="1">
      <alignment vertical="center"/>
    </xf>
    <xf numFmtId="3" fontId="418" fillId="0" borderId="75" xfId="2" applyNumberFormat="1" applyFont="1" applyFill="1" applyBorder="1" applyAlignment="1">
      <alignment horizontal="right" vertical="center"/>
    </xf>
    <xf numFmtId="3" fontId="418" fillId="82" borderId="75" xfId="2" applyNumberFormat="1" applyFont="1" applyFill="1" applyBorder="1" applyAlignment="1">
      <alignment horizontal="right" vertical="center"/>
    </xf>
    <xf numFmtId="367" fontId="418" fillId="82" borderId="75" xfId="2" applyNumberFormat="1" applyFont="1" applyFill="1" applyBorder="1" applyAlignment="1">
      <alignment horizontal="center" vertical="center"/>
    </xf>
    <xf numFmtId="367" fontId="418" fillId="82" borderId="75" xfId="11796" applyNumberFormat="1" applyFont="1" applyFill="1" applyBorder="1" applyAlignment="1">
      <alignment horizontal="center" vertical="center"/>
    </xf>
    <xf numFmtId="1" fontId="422" fillId="0" borderId="0" xfId="2" applyNumberFormat="1" applyFont="1" applyFill="1" applyAlignment="1">
      <alignment vertical="center"/>
    </xf>
    <xf numFmtId="49" fontId="409" fillId="0" borderId="75" xfId="0" applyNumberFormat="1" applyFont="1" applyFill="1" applyBorder="1" applyAlignment="1">
      <alignment vertical="center"/>
    </xf>
    <xf numFmtId="49" fontId="414" fillId="0" borderId="75" xfId="6540" applyNumberFormat="1" applyFont="1" applyFill="1" applyBorder="1" applyAlignment="1">
      <alignment horizontal="center" vertical="center" wrapText="1"/>
    </xf>
    <xf numFmtId="0" fontId="414" fillId="0" borderId="75" xfId="6665" applyFont="1" applyFill="1" applyBorder="1" applyAlignment="1">
      <alignment vertical="center" wrapText="1"/>
    </xf>
    <xf numFmtId="1" fontId="416" fillId="0" borderId="75" xfId="2" applyNumberFormat="1" applyFont="1" applyFill="1" applyBorder="1" applyAlignment="1">
      <alignment horizontal="center" vertical="center" wrapText="1"/>
    </xf>
    <xf numFmtId="0" fontId="416" fillId="0" borderId="75" xfId="6665" applyFont="1" applyFill="1" applyBorder="1" applyAlignment="1">
      <alignment horizontal="center" vertical="center" wrapText="1"/>
    </xf>
    <xf numFmtId="3" fontId="419" fillId="0" borderId="75" xfId="0" applyNumberFormat="1" applyFont="1" applyFill="1" applyBorder="1" applyAlignment="1">
      <alignment horizontal="center" vertical="center" wrapText="1"/>
    </xf>
    <xf numFmtId="365" fontId="414" fillId="84" borderId="75" xfId="2510" applyNumberFormat="1" applyFont="1" applyFill="1" applyBorder="1" applyAlignment="1">
      <alignment horizontal="right" vertical="center" wrapText="1"/>
    </xf>
    <xf numFmtId="365" fontId="414" fillId="0" borderId="75" xfId="2510" applyNumberFormat="1" applyFont="1" applyFill="1" applyBorder="1" applyAlignment="1">
      <alignment horizontal="right" vertical="center" wrapText="1"/>
    </xf>
    <xf numFmtId="169" fontId="418" fillId="0" borderId="75" xfId="11796" applyNumberFormat="1" applyFont="1" applyFill="1" applyBorder="1" applyAlignment="1" applyProtection="1">
      <alignment vertical="center"/>
    </xf>
    <xf numFmtId="3" fontId="418" fillId="0" borderId="75" xfId="2515" applyNumberFormat="1" applyFont="1" applyFill="1" applyBorder="1" applyAlignment="1" applyProtection="1">
      <alignment horizontal="right" vertical="center" wrapText="1"/>
    </xf>
    <xf numFmtId="169" fontId="418" fillId="0" borderId="75" xfId="11796" applyNumberFormat="1" applyFont="1" applyFill="1" applyBorder="1" applyAlignment="1" applyProtection="1">
      <alignment horizontal="right" vertical="center" wrapText="1"/>
    </xf>
    <xf numFmtId="3" fontId="419" fillId="0" borderId="75" xfId="2" applyNumberFormat="1" applyFont="1" applyFill="1" applyBorder="1" applyAlignment="1">
      <alignment horizontal="right" vertical="center"/>
    </xf>
    <xf numFmtId="3" fontId="419" fillId="0" borderId="0" xfId="2" applyNumberFormat="1" applyFont="1" applyFill="1" applyBorder="1" applyAlignment="1">
      <alignment horizontal="right" vertical="center"/>
    </xf>
    <xf numFmtId="1" fontId="420" fillId="0" borderId="0" xfId="2" applyNumberFormat="1" applyFont="1" applyFill="1" applyAlignment="1">
      <alignment vertical="center"/>
    </xf>
    <xf numFmtId="0" fontId="418" fillId="83" borderId="0" xfId="0" applyFont="1" applyFill="1" applyBorder="1" applyAlignment="1">
      <alignment horizontal="center" vertical="center" wrapText="1"/>
    </xf>
    <xf numFmtId="3" fontId="409" fillId="83" borderId="75" xfId="0" applyNumberFormat="1" applyFont="1" applyFill="1" applyBorder="1" applyAlignment="1">
      <alignment horizontal="left" vertical="center" wrapText="1"/>
    </xf>
    <xf numFmtId="0" fontId="410" fillId="83" borderId="75" xfId="0" applyFont="1" applyFill="1" applyBorder="1" applyAlignment="1">
      <alignment horizontal="center" vertical="center" wrapText="1"/>
    </xf>
    <xf numFmtId="3" fontId="410" fillId="83" borderId="75" xfId="0" applyNumberFormat="1" applyFont="1" applyFill="1" applyBorder="1" applyAlignment="1">
      <alignment horizontal="center" vertical="center" wrapText="1"/>
    </xf>
    <xf numFmtId="169" fontId="409" fillId="83" borderId="75" xfId="2599" applyNumberFormat="1" applyFont="1" applyFill="1" applyBorder="1" applyAlignment="1">
      <alignment horizontal="right" vertical="center" wrapText="1"/>
    </xf>
    <xf numFmtId="0" fontId="411" fillId="83" borderId="75" xfId="0" applyFont="1" applyFill="1" applyBorder="1" applyAlignment="1">
      <alignment horizontal="center" vertical="center" wrapText="1"/>
    </xf>
    <xf numFmtId="0" fontId="411" fillId="83" borderId="0" xfId="0" applyFont="1" applyFill="1" applyBorder="1" applyAlignment="1">
      <alignment horizontal="center" vertical="center" wrapText="1"/>
    </xf>
    <xf numFmtId="49" fontId="409" fillId="0" borderId="75" xfId="6540" applyNumberFormat="1" applyFont="1" applyFill="1" applyBorder="1" applyAlignment="1">
      <alignment horizontal="center" vertical="center"/>
    </xf>
    <xf numFmtId="49" fontId="409" fillId="0" borderId="75" xfId="6540" applyNumberFormat="1" applyFont="1" applyFill="1" applyBorder="1" applyAlignment="1">
      <alignment vertical="center" wrapText="1"/>
    </xf>
    <xf numFmtId="1" fontId="412" fillId="0" borderId="0" xfId="2" applyNumberFormat="1" applyFont="1" applyFill="1" applyAlignment="1">
      <alignment vertical="center"/>
    </xf>
    <xf numFmtId="1" fontId="420" fillId="82" borderId="0" xfId="2" applyNumberFormat="1" applyFont="1" applyFill="1" applyAlignment="1">
      <alignment vertical="center"/>
    </xf>
    <xf numFmtId="1" fontId="418" fillId="0" borderId="75" xfId="2" applyNumberFormat="1" applyFont="1" applyFill="1" applyBorder="1" applyAlignment="1">
      <alignment vertical="center"/>
    </xf>
    <xf numFmtId="1" fontId="418" fillId="82" borderId="75" xfId="2" applyNumberFormat="1" applyFont="1" applyFill="1" applyBorder="1" applyAlignment="1">
      <alignment vertical="center"/>
    </xf>
    <xf numFmtId="0" fontId="418" fillId="0" borderId="75" xfId="1" applyFont="1" applyFill="1" applyBorder="1" applyAlignment="1">
      <alignment vertical="center"/>
    </xf>
    <xf numFmtId="0" fontId="418" fillId="82" borderId="75" xfId="1" applyFont="1" applyFill="1" applyBorder="1" applyAlignment="1">
      <alignment vertical="center"/>
    </xf>
    <xf numFmtId="0" fontId="414" fillId="0" borderId="0" xfId="1" applyFont="1" applyFill="1" applyBorder="1" applyAlignment="1">
      <alignment vertical="center"/>
    </xf>
    <xf numFmtId="0" fontId="414" fillId="0" borderId="0" xfId="1" applyFont="1" applyFill="1" applyAlignment="1">
      <alignment vertical="center"/>
    </xf>
    <xf numFmtId="0" fontId="418" fillId="0" borderId="75" xfId="1" applyFont="1" applyFill="1" applyBorder="1"/>
    <xf numFmtId="0" fontId="418" fillId="82" borderId="75" xfId="1" applyFont="1" applyFill="1" applyBorder="1"/>
    <xf numFmtId="0" fontId="414" fillId="0" borderId="0" xfId="1" applyFont="1" applyFill="1" applyBorder="1"/>
    <xf numFmtId="0" fontId="414" fillId="82" borderId="0" xfId="1" applyFont="1" applyFill="1"/>
    <xf numFmtId="169" fontId="410" fillId="0" borderId="75" xfId="6706" applyNumberFormat="1" applyFont="1" applyFill="1" applyBorder="1" applyAlignment="1">
      <alignment horizontal="center" vertical="center" wrapText="1"/>
    </xf>
    <xf numFmtId="0" fontId="411" fillId="82" borderId="75" xfId="1" applyFont="1" applyFill="1" applyBorder="1"/>
    <xf numFmtId="0" fontId="409" fillId="0" borderId="75" xfId="1" applyFont="1" applyFill="1" applyBorder="1"/>
    <xf numFmtId="0" fontId="409" fillId="0" borderId="0" xfId="1" applyFont="1" applyFill="1" applyBorder="1"/>
    <xf numFmtId="0" fontId="409" fillId="82" borderId="0" xfId="1" applyFont="1" applyFill="1"/>
    <xf numFmtId="0" fontId="414" fillId="0" borderId="0" xfId="1" applyFont="1" applyFill="1"/>
    <xf numFmtId="49" fontId="409" fillId="83" borderId="75" xfId="2" applyNumberFormat="1" applyFont="1" applyFill="1" applyBorder="1" applyAlignment="1">
      <alignment horizontal="center" vertical="center"/>
    </xf>
    <xf numFmtId="0" fontId="329" fillId="82" borderId="6" xfId="2" applyNumberFormat="1" applyFont="1" applyFill="1" applyBorder="1" applyAlignment="1">
      <alignment horizontal="center" vertical="center" wrapText="1"/>
    </xf>
    <xf numFmtId="169" fontId="409" fillId="82" borderId="75" xfId="2599" applyNumberFormat="1" applyFont="1" applyFill="1" applyBorder="1" applyAlignment="1">
      <alignment horizontal="right" vertical="center" wrapText="1"/>
    </xf>
    <xf numFmtId="169" fontId="411" fillId="82" borderId="75" xfId="2515" applyNumberFormat="1" applyFont="1" applyFill="1" applyBorder="1" applyAlignment="1">
      <alignment horizontal="right" vertical="center"/>
    </xf>
    <xf numFmtId="3" fontId="417" fillId="0" borderId="75" xfId="2" applyNumberFormat="1" applyFont="1" applyFill="1" applyBorder="1" applyAlignment="1">
      <alignment horizontal="right" vertical="center"/>
    </xf>
    <xf numFmtId="3" fontId="417" fillId="82" borderId="75" xfId="2" applyNumberFormat="1" applyFont="1" applyFill="1" applyBorder="1" applyAlignment="1">
      <alignment horizontal="right" vertical="center"/>
    </xf>
    <xf numFmtId="367" fontId="417" fillId="82" borderId="75" xfId="2" applyNumberFormat="1" applyFont="1" applyFill="1" applyBorder="1" applyAlignment="1">
      <alignment horizontal="center" vertical="center"/>
    </xf>
    <xf numFmtId="367" fontId="417" fillId="82" borderId="75" xfId="11796" applyNumberFormat="1" applyFont="1" applyFill="1" applyBorder="1" applyAlignment="1">
      <alignment horizontal="center" vertical="center"/>
    </xf>
    <xf numFmtId="1" fontId="423" fillId="82" borderId="0" xfId="2" applyNumberFormat="1" applyFont="1" applyFill="1" applyAlignment="1">
      <alignment vertical="center"/>
    </xf>
    <xf numFmtId="49" fontId="9" fillId="0" borderId="74" xfId="6540" applyNumberFormat="1" applyFont="1" applyBorder="1" applyAlignment="1">
      <alignment horizontal="center" vertical="center"/>
    </xf>
    <xf numFmtId="49" fontId="9" fillId="0" borderId="74" xfId="6540" applyNumberFormat="1" applyFont="1" applyBorder="1" applyAlignment="1">
      <alignment vertical="center"/>
    </xf>
    <xf numFmtId="3" fontId="9" fillId="0" borderId="74" xfId="2515" applyNumberFormat="1" applyFont="1" applyFill="1" applyBorder="1" applyAlignment="1">
      <alignment vertical="center"/>
    </xf>
    <xf numFmtId="41" fontId="9" fillId="0" borderId="74" xfId="6540" applyNumberFormat="1" applyFont="1" applyBorder="1" applyAlignment="1">
      <alignment horizontal="center" vertical="center" wrapText="1"/>
    </xf>
    <xf numFmtId="49" fontId="3" fillId="0" borderId="74" xfId="6540" applyNumberFormat="1" applyFont="1" applyBorder="1" applyAlignment="1">
      <alignment horizontal="center" vertical="center"/>
    </xf>
    <xf numFmtId="3" fontId="3" fillId="0" borderId="74" xfId="2515" applyNumberFormat="1" applyFont="1" applyFill="1" applyBorder="1" applyAlignment="1">
      <alignment vertical="center"/>
    </xf>
    <xf numFmtId="41" fontId="3" fillId="0" borderId="74" xfId="6540" applyNumberFormat="1" applyFont="1" applyBorder="1" applyAlignment="1">
      <alignment horizontal="center" vertical="center" wrapText="1"/>
    </xf>
    <xf numFmtId="169" fontId="10" fillId="0" borderId="0" xfId="6540" applyNumberFormat="1" applyFont="1"/>
    <xf numFmtId="3" fontId="10" fillId="0" borderId="0" xfId="6540" applyNumberFormat="1" applyFont="1"/>
    <xf numFmtId="41" fontId="3" fillId="0" borderId="75" xfId="6540" applyNumberFormat="1" applyFont="1" applyBorder="1" applyAlignment="1">
      <alignment horizontal="center" vertical="center" wrapText="1"/>
    </xf>
    <xf numFmtId="169" fontId="10" fillId="0" borderId="0" xfId="11796" applyNumberFormat="1" applyFont="1"/>
    <xf numFmtId="0" fontId="3" fillId="0" borderId="75" xfId="6540" applyFont="1" applyBorder="1"/>
    <xf numFmtId="0" fontId="5" fillId="82" borderId="0" xfId="6540" applyFont="1" applyFill="1"/>
    <xf numFmtId="3" fontId="3" fillId="82" borderId="7" xfId="2515" applyNumberFormat="1" applyFont="1" applyFill="1" applyBorder="1" applyAlignment="1">
      <alignment horizontal="right" vertical="center" wrapText="1"/>
    </xf>
    <xf numFmtId="3" fontId="3" fillId="82" borderId="75" xfId="2515" applyNumberFormat="1" applyFont="1" applyFill="1" applyBorder="1" applyAlignment="1">
      <alignment horizontal="right" vertical="center" wrapText="1"/>
    </xf>
    <xf numFmtId="3" fontId="9" fillId="82" borderId="75" xfId="2515" applyNumberFormat="1" applyFont="1" applyFill="1" applyBorder="1" applyAlignment="1">
      <alignment horizontal="right" vertical="center" wrapText="1"/>
    </xf>
    <xf numFmtId="3" fontId="346" fillId="82" borderId="75" xfId="2515" applyNumberFormat="1" applyFont="1" applyFill="1" applyBorder="1" applyAlignment="1">
      <alignment horizontal="right" vertical="center" wrapText="1"/>
    </xf>
    <xf numFmtId="169" fontId="3" fillId="82" borderId="75" xfId="2515" applyNumberFormat="1" applyFont="1" applyFill="1" applyBorder="1" applyAlignment="1">
      <alignment horizontal="right" vertical="center" wrapText="1"/>
    </xf>
    <xf numFmtId="169" fontId="9" fillId="82" borderId="75" xfId="2515" applyNumberFormat="1" applyFont="1" applyFill="1" applyBorder="1" applyAlignment="1">
      <alignment horizontal="right" vertical="center" wrapText="1"/>
    </xf>
    <xf numFmtId="3" fontId="9" fillId="82" borderId="75" xfId="2515" applyNumberFormat="1" applyFont="1" applyFill="1" applyBorder="1" applyAlignment="1">
      <alignment horizontal="right" vertical="center"/>
    </xf>
    <xf numFmtId="169" fontId="346" fillId="82" borderId="75" xfId="2515" applyNumberFormat="1" applyFont="1" applyFill="1" applyBorder="1" applyAlignment="1">
      <alignment horizontal="right" vertical="center" wrapText="1"/>
    </xf>
    <xf numFmtId="3" fontId="9" fillId="82" borderId="75" xfId="2515" applyNumberFormat="1" applyFont="1" applyFill="1" applyBorder="1" applyAlignment="1">
      <alignment vertical="center"/>
    </xf>
    <xf numFmtId="3" fontId="3" fillId="82" borderId="74" xfId="2515" applyNumberFormat="1" applyFont="1" applyFill="1" applyBorder="1" applyAlignment="1">
      <alignment vertical="center"/>
    </xf>
    <xf numFmtId="3" fontId="9" fillId="82" borderId="74" xfId="2515" applyNumberFormat="1" applyFont="1" applyFill="1" applyBorder="1" applyAlignment="1">
      <alignment vertical="center"/>
    </xf>
    <xf numFmtId="0" fontId="9" fillId="82" borderId="76" xfId="6540" applyFont="1" applyFill="1" applyBorder="1"/>
    <xf numFmtId="49" fontId="10" fillId="82" borderId="75" xfId="6540" applyNumberFormat="1" applyFont="1" applyFill="1" applyBorder="1" applyAlignment="1">
      <alignment vertical="center" wrapText="1"/>
    </xf>
    <xf numFmtId="49" fontId="330" fillId="82" borderId="75" xfId="6540" applyNumberFormat="1" applyFont="1" applyFill="1" applyBorder="1" applyAlignment="1">
      <alignment vertical="center" wrapText="1"/>
    </xf>
    <xf numFmtId="49" fontId="5" fillId="82" borderId="75" xfId="6540" applyNumberFormat="1" applyFont="1" applyFill="1" applyBorder="1" applyAlignment="1">
      <alignment vertical="center" wrapText="1"/>
    </xf>
    <xf numFmtId="169" fontId="10" fillId="82" borderId="75" xfId="11805" applyNumberFormat="1" applyFont="1" applyFill="1" applyBorder="1" applyAlignment="1">
      <alignment horizontal="right" vertical="center" wrapText="1"/>
    </xf>
    <xf numFmtId="169" fontId="330" fillId="82" borderId="75" xfId="11805" applyNumberFormat="1" applyFont="1" applyFill="1" applyBorder="1" applyAlignment="1">
      <alignment horizontal="right" vertical="center" wrapText="1"/>
    </xf>
    <xf numFmtId="169" fontId="5" fillId="82" borderId="75" xfId="11805" applyNumberFormat="1" applyFont="1" applyFill="1" applyBorder="1" applyAlignment="1">
      <alignment horizontal="right" vertical="center" wrapText="1"/>
    </xf>
    <xf numFmtId="3" fontId="9" fillId="0" borderId="6" xfId="2" applyNumberFormat="1" applyFont="1" applyFill="1" applyBorder="1" applyAlignment="1">
      <alignment horizontal="center" vertical="center" wrapText="1"/>
    </xf>
    <xf numFmtId="3" fontId="333" fillId="0" borderId="6" xfId="2" applyNumberFormat="1" applyFont="1" applyFill="1" applyBorder="1" applyAlignment="1">
      <alignment horizontal="center" vertical="center" wrapText="1"/>
    </xf>
    <xf numFmtId="3" fontId="329" fillId="0" borderId="6" xfId="2" applyNumberFormat="1" applyFont="1" applyFill="1" applyBorder="1" applyAlignment="1">
      <alignment horizontal="center" vertical="center" wrapText="1"/>
    </xf>
    <xf numFmtId="3" fontId="329" fillId="84" borderId="6" xfId="2" applyNumberFormat="1" applyFont="1" applyFill="1" applyBorder="1" applyAlignment="1">
      <alignment horizontal="center" vertical="center" wrapText="1"/>
    </xf>
    <xf numFmtId="3" fontId="329" fillId="82" borderId="6" xfId="2" applyNumberFormat="1" applyFont="1" applyFill="1" applyBorder="1" applyAlignment="1">
      <alignment horizontal="center" vertical="center" wrapText="1"/>
    </xf>
    <xf numFmtId="3" fontId="5" fillId="0" borderId="6" xfId="2" applyNumberFormat="1" applyFont="1" applyFill="1" applyBorder="1" applyAlignment="1">
      <alignment horizontal="center" vertical="center" wrapText="1"/>
    </xf>
    <xf numFmtId="3" fontId="414" fillId="0" borderId="7" xfId="2" quotePrefix="1" applyNumberFormat="1" applyFont="1" applyFill="1" applyBorder="1" applyAlignment="1">
      <alignment horizontal="center" vertical="center" wrapText="1"/>
    </xf>
    <xf numFmtId="3" fontId="415" fillId="0" borderId="7" xfId="2" applyNumberFormat="1" applyFont="1" applyFill="1" applyBorder="1" applyAlignment="1">
      <alignment horizontal="center" vertical="center" wrapText="1"/>
    </xf>
    <xf numFmtId="3" fontId="416" fillId="0" borderId="7" xfId="2" quotePrefix="1" applyNumberFormat="1" applyFont="1" applyFill="1" applyBorder="1" applyAlignment="1">
      <alignment horizontal="center" vertical="center" wrapText="1"/>
    </xf>
    <xf numFmtId="3" fontId="417" fillId="0" borderId="7" xfId="2" quotePrefix="1" applyNumberFormat="1" applyFont="1" applyFill="1" applyBorder="1" applyAlignment="1">
      <alignment horizontal="right" vertical="center" wrapText="1"/>
    </xf>
    <xf numFmtId="3" fontId="417" fillId="82" borderId="7" xfId="2" quotePrefix="1" applyNumberFormat="1" applyFont="1" applyFill="1" applyBorder="1" applyAlignment="1">
      <alignment horizontal="right" vertical="center" wrapText="1"/>
    </xf>
    <xf numFmtId="0" fontId="418" fillId="82" borderId="7" xfId="2" quotePrefix="1" applyNumberFormat="1" applyFont="1" applyFill="1" applyBorder="1" applyAlignment="1">
      <alignment horizontal="center" vertical="center" wrapText="1"/>
    </xf>
    <xf numFmtId="3" fontId="419" fillId="0" borderId="7" xfId="2" quotePrefix="1" applyNumberFormat="1" applyFont="1" applyFill="1" applyBorder="1" applyAlignment="1">
      <alignment horizontal="center" vertical="center" wrapText="1"/>
    </xf>
    <xf numFmtId="49" fontId="415" fillId="0" borderId="75" xfId="6540" applyNumberFormat="1" applyFont="1" applyFill="1" applyBorder="1" applyAlignment="1">
      <alignment horizontal="center" vertical="center" wrapText="1"/>
    </xf>
    <xf numFmtId="0" fontId="415" fillId="0" borderId="75" xfId="6665" applyFont="1" applyFill="1" applyBorder="1" applyAlignment="1">
      <alignment vertical="center" wrapText="1"/>
    </xf>
    <xf numFmtId="1" fontId="421" fillId="0" borderId="75" xfId="2" applyNumberFormat="1" applyFont="1" applyFill="1" applyBorder="1" applyAlignment="1">
      <alignment horizontal="center" vertical="center" wrapText="1"/>
    </xf>
    <xf numFmtId="3" fontId="422" fillId="0" borderId="75" xfId="2" applyNumberFormat="1" applyFont="1" applyFill="1" applyBorder="1" applyAlignment="1">
      <alignment horizontal="right" vertical="center"/>
    </xf>
    <xf numFmtId="0" fontId="415" fillId="0" borderId="75" xfId="6666" applyFont="1" applyFill="1" applyBorder="1" applyAlignment="1">
      <alignment vertical="center" wrapText="1"/>
    </xf>
    <xf numFmtId="3" fontId="417" fillId="84" borderId="75" xfId="2" applyNumberFormat="1" applyFont="1" applyFill="1" applyBorder="1" applyAlignment="1">
      <alignment horizontal="right" vertical="center"/>
    </xf>
    <xf numFmtId="49" fontId="415" fillId="0" borderId="75" xfId="0" applyNumberFormat="1" applyFont="1" applyFill="1" applyBorder="1" applyAlignment="1">
      <alignment vertical="center" wrapText="1"/>
    </xf>
    <xf numFmtId="1" fontId="414" fillId="0" borderId="75" xfId="2" applyNumberFormat="1" applyFont="1" applyFill="1" applyBorder="1" applyAlignment="1">
      <alignment horizontal="center" vertical="center"/>
    </xf>
    <xf numFmtId="0" fontId="414" fillId="0" borderId="75" xfId="0" applyFont="1" applyFill="1" applyBorder="1" applyAlignment="1">
      <alignment horizontal="left" vertical="center" wrapText="1"/>
    </xf>
    <xf numFmtId="0" fontId="416" fillId="0" borderId="75" xfId="0" applyFont="1" applyFill="1" applyBorder="1" applyAlignment="1">
      <alignment horizontal="center" vertical="center" wrapText="1"/>
    </xf>
    <xf numFmtId="43" fontId="416" fillId="0" borderId="75" xfId="2527" applyFont="1" applyFill="1" applyBorder="1" applyAlignment="1">
      <alignment horizontal="center" vertical="center" wrapText="1"/>
    </xf>
    <xf numFmtId="169" fontId="418" fillId="0" borderId="75" xfId="2515" applyNumberFormat="1" applyFont="1" applyFill="1" applyBorder="1" applyAlignment="1">
      <alignment horizontal="right" vertical="center"/>
    </xf>
    <xf numFmtId="169" fontId="418" fillId="0" borderId="75" xfId="2515" applyNumberFormat="1" applyFont="1" applyFill="1" applyBorder="1" applyAlignment="1">
      <alignment horizontal="right" vertical="center" wrapText="1"/>
    </xf>
    <xf numFmtId="3" fontId="418" fillId="84" borderId="75" xfId="2" applyNumberFormat="1" applyFont="1" applyFill="1" applyBorder="1" applyAlignment="1">
      <alignment horizontal="right" vertical="center"/>
    </xf>
    <xf numFmtId="169" fontId="418" fillId="0" borderId="75" xfId="2515" quotePrefix="1" applyNumberFormat="1" applyFont="1" applyFill="1" applyBorder="1" applyAlignment="1">
      <alignment vertical="center" wrapText="1"/>
    </xf>
    <xf numFmtId="49" fontId="415" fillId="0" borderId="75" xfId="0" applyNumberFormat="1" applyFont="1" applyFill="1" applyBorder="1" applyAlignment="1">
      <alignment vertical="center"/>
    </xf>
    <xf numFmtId="49" fontId="415" fillId="0" borderId="75" xfId="6540" applyNumberFormat="1" applyFont="1" applyFill="1" applyBorder="1" applyAlignment="1">
      <alignment horizontal="left" vertical="center" wrapText="1"/>
    </xf>
    <xf numFmtId="49" fontId="415" fillId="0" borderId="75" xfId="6540" applyNumberFormat="1" applyFont="1" applyFill="1" applyBorder="1" applyAlignment="1">
      <alignment horizontal="center" vertical="center"/>
    </xf>
    <xf numFmtId="49" fontId="415" fillId="0" borderId="75" xfId="6540" applyNumberFormat="1" applyFont="1" applyFill="1" applyBorder="1" applyAlignment="1">
      <alignment vertical="center" wrapText="1"/>
    </xf>
    <xf numFmtId="49" fontId="414" fillId="83" borderId="75" xfId="2" applyNumberFormat="1" applyFont="1" applyFill="1" applyBorder="1" applyAlignment="1">
      <alignment horizontal="center" vertical="center"/>
    </xf>
    <xf numFmtId="3" fontId="414" fillId="83" borderId="75" xfId="0" applyNumberFormat="1" applyFont="1" applyFill="1" applyBorder="1" applyAlignment="1">
      <alignment horizontal="left" vertical="center" wrapText="1"/>
    </xf>
    <xf numFmtId="0" fontId="416" fillId="83" borderId="75" xfId="0" applyFont="1" applyFill="1" applyBorder="1" applyAlignment="1">
      <alignment horizontal="center" vertical="center" wrapText="1"/>
    </xf>
    <xf numFmtId="3" fontId="416" fillId="83" borderId="75" xfId="0" applyNumberFormat="1" applyFont="1" applyFill="1" applyBorder="1" applyAlignment="1">
      <alignment horizontal="center" vertical="center" wrapText="1"/>
    </xf>
    <xf numFmtId="169" fontId="414" fillId="83" borderId="75" xfId="2599" applyNumberFormat="1" applyFont="1" applyFill="1" applyBorder="1" applyAlignment="1">
      <alignment horizontal="right" vertical="center" wrapText="1"/>
    </xf>
    <xf numFmtId="3" fontId="414" fillId="0" borderId="75" xfId="2" applyNumberFormat="1" applyFont="1" applyFill="1" applyBorder="1" applyAlignment="1">
      <alignment horizontal="right" vertical="center" wrapText="1"/>
    </xf>
    <xf numFmtId="3" fontId="414" fillId="83" borderId="75" xfId="2" applyNumberFormat="1" applyFont="1" applyFill="1" applyBorder="1" applyAlignment="1">
      <alignment horizontal="right" vertical="center" wrapText="1"/>
    </xf>
    <xf numFmtId="169" fontId="414" fillId="83" borderId="75" xfId="2516" applyNumberFormat="1" applyFont="1" applyFill="1" applyBorder="1" applyAlignment="1">
      <alignment horizontal="right" vertical="center" wrapText="1"/>
    </xf>
    <xf numFmtId="3" fontId="414" fillId="82" borderId="75" xfId="2" applyNumberFormat="1" applyFont="1" applyFill="1" applyBorder="1" applyAlignment="1">
      <alignment horizontal="right" vertical="center" wrapText="1"/>
    </xf>
    <xf numFmtId="1" fontId="420" fillId="0" borderId="75" xfId="2" applyNumberFormat="1" applyFont="1" applyFill="1" applyBorder="1" applyAlignment="1">
      <alignment vertical="center"/>
    </xf>
    <xf numFmtId="0" fontId="418" fillId="83" borderId="75" xfId="0" applyFont="1" applyFill="1" applyBorder="1" applyAlignment="1">
      <alignment horizontal="center" vertical="center" wrapText="1"/>
    </xf>
    <xf numFmtId="1" fontId="419" fillId="82" borderId="75" xfId="2" applyNumberFormat="1" applyFont="1" applyFill="1" applyBorder="1" applyAlignment="1">
      <alignment horizontal="center" vertical="center"/>
    </xf>
    <xf numFmtId="1" fontId="420" fillId="82" borderId="75" xfId="2" applyNumberFormat="1" applyFont="1" applyFill="1" applyBorder="1" applyAlignment="1">
      <alignment horizontal="center" vertical="center"/>
    </xf>
    <xf numFmtId="49" fontId="414" fillId="0" borderId="75" xfId="2" quotePrefix="1" applyNumberFormat="1" applyFont="1" applyFill="1" applyBorder="1" applyAlignment="1">
      <alignment horizontal="center" vertical="center"/>
    </xf>
    <xf numFmtId="169" fontId="416" fillId="0" borderId="75" xfId="2527" applyNumberFormat="1" applyFont="1" applyFill="1" applyBorder="1" applyAlignment="1">
      <alignment horizontal="center" vertical="center" wrapText="1"/>
    </xf>
    <xf numFmtId="169" fontId="418" fillId="0" borderId="75" xfId="2515" quotePrefix="1" applyNumberFormat="1" applyFont="1" applyFill="1" applyBorder="1" applyAlignment="1">
      <alignment horizontal="right" vertical="center" wrapText="1"/>
    </xf>
    <xf numFmtId="1" fontId="418" fillId="84" borderId="75" xfId="2" applyNumberFormat="1" applyFont="1" applyFill="1" applyBorder="1" applyAlignment="1">
      <alignment vertical="center"/>
    </xf>
    <xf numFmtId="169" fontId="416" fillId="0" borderId="75" xfId="6706" applyNumberFormat="1" applyFont="1" applyFill="1" applyBorder="1" applyAlignment="1">
      <alignment horizontal="center" vertical="center" wrapText="1"/>
    </xf>
    <xf numFmtId="0" fontId="418" fillId="84" borderId="75" xfId="1" applyFont="1" applyFill="1" applyBorder="1" applyAlignment="1">
      <alignment vertical="center"/>
    </xf>
    <xf numFmtId="0" fontId="414" fillId="0" borderId="75" xfId="1" applyFont="1" applyFill="1" applyBorder="1" applyAlignment="1">
      <alignment vertical="center"/>
    </xf>
    <xf numFmtId="365" fontId="418" fillId="0" borderId="75" xfId="2515" applyNumberFormat="1" applyFont="1" applyFill="1" applyBorder="1" applyAlignment="1">
      <alignment horizontal="right" vertical="center" wrapText="1"/>
    </xf>
    <xf numFmtId="169" fontId="424" fillId="0" borderId="75" xfId="2515" quotePrefix="1" applyNumberFormat="1" applyFont="1" applyFill="1" applyBorder="1" applyAlignment="1">
      <alignment horizontal="right" vertical="center" wrapText="1"/>
    </xf>
    <xf numFmtId="0" fontId="418" fillId="84" borderId="75" xfId="1" applyFont="1" applyFill="1" applyBorder="1"/>
    <xf numFmtId="0" fontId="414" fillId="0" borderId="75" xfId="1" applyFont="1" applyFill="1" applyBorder="1"/>
    <xf numFmtId="169" fontId="416" fillId="0" borderId="75" xfId="6704" applyNumberFormat="1" applyFont="1" applyFill="1" applyBorder="1" applyAlignment="1">
      <alignment horizontal="center" vertical="center" wrapText="1"/>
    </xf>
    <xf numFmtId="49" fontId="415" fillId="0" borderId="75" xfId="2" quotePrefix="1" applyNumberFormat="1" applyFont="1" applyFill="1" applyBorder="1" applyAlignment="1">
      <alignment horizontal="center" vertical="center"/>
    </xf>
    <xf numFmtId="0" fontId="415" fillId="0" borderId="75" xfId="0" applyFont="1" applyFill="1" applyBorder="1" applyAlignment="1">
      <alignment horizontal="left" vertical="center" wrapText="1"/>
    </xf>
    <xf numFmtId="0" fontId="421" fillId="0" borderId="75" xfId="0" applyFont="1" applyFill="1" applyBorder="1" applyAlignment="1">
      <alignment horizontal="center" vertical="center" wrapText="1"/>
    </xf>
    <xf numFmtId="43" fontId="421" fillId="0" borderId="75" xfId="2527" applyFont="1" applyFill="1" applyBorder="1" applyAlignment="1">
      <alignment horizontal="center" vertical="center" wrapText="1"/>
    </xf>
    <xf numFmtId="169" fontId="417" fillId="0" borderId="75" xfId="2515" applyNumberFormat="1" applyFont="1" applyFill="1" applyBorder="1" applyAlignment="1">
      <alignment horizontal="right" vertical="center"/>
    </xf>
    <xf numFmtId="49" fontId="10" fillId="0" borderId="75" xfId="6540" applyNumberFormat="1" applyFont="1" applyFill="1" applyBorder="1" applyAlignment="1">
      <alignment vertical="center" wrapText="1"/>
    </xf>
    <xf numFmtId="49" fontId="330" fillId="0" borderId="75" xfId="6540" applyNumberFormat="1" applyFont="1" applyFill="1" applyBorder="1" applyAlignment="1">
      <alignment vertical="center" wrapText="1"/>
    </xf>
    <xf numFmtId="49" fontId="5" fillId="0" borderId="75" xfId="6540" applyNumberFormat="1" applyFont="1" applyFill="1" applyBorder="1" applyAlignment="1">
      <alignment vertical="center" wrapText="1"/>
    </xf>
    <xf numFmtId="3" fontId="350" fillId="0" borderId="9" xfId="2" applyNumberFormat="1" applyFont="1" applyFill="1" applyBorder="1" applyAlignment="1">
      <alignment horizontal="center" vertical="center" wrapText="1"/>
    </xf>
    <xf numFmtId="1" fontId="427" fillId="0" borderId="0" xfId="2" applyNumberFormat="1" applyFont="1" applyFill="1" applyAlignment="1">
      <alignment vertical="center"/>
    </xf>
    <xf numFmtId="3" fontId="7" fillId="0" borderId="0" xfId="2" applyNumberFormat="1" applyFont="1" applyBorder="1" applyAlignment="1">
      <alignment horizontal="center" vertical="center" wrapText="1"/>
    </xf>
    <xf numFmtId="3" fontId="7" fillId="0" borderId="2" xfId="2" applyNumberFormat="1" applyFont="1" applyFill="1" applyBorder="1" applyAlignment="1">
      <alignment vertical="center" wrapText="1"/>
    </xf>
    <xf numFmtId="3" fontId="7" fillId="0" borderId="2" xfId="2" applyNumberFormat="1" applyFont="1" applyFill="1" applyBorder="1" applyAlignment="1">
      <alignment horizontal="center" vertical="center" wrapText="1"/>
    </xf>
    <xf numFmtId="3" fontId="332" fillId="0" borderId="2" xfId="2" applyNumberFormat="1" applyFont="1" applyFill="1" applyBorder="1" applyAlignment="1">
      <alignment horizontal="center" vertical="center" wrapText="1"/>
    </xf>
    <xf numFmtId="3" fontId="7" fillId="0" borderId="2" xfId="2" quotePrefix="1" applyNumberFormat="1" applyFont="1" applyFill="1" applyBorder="1" applyAlignment="1">
      <alignment horizontal="center" vertical="center" wrapText="1"/>
    </xf>
    <xf numFmtId="3" fontId="7" fillId="0" borderId="0" xfId="2" applyNumberFormat="1" applyFont="1" applyFill="1" applyBorder="1" applyAlignment="1">
      <alignment vertical="center" wrapText="1"/>
    </xf>
    <xf numFmtId="3" fontId="4" fillId="0" borderId="7" xfId="2" quotePrefix="1" applyNumberFormat="1" applyFont="1" applyFill="1" applyBorder="1" applyAlignment="1">
      <alignment horizontal="center" vertical="center" wrapText="1"/>
    </xf>
    <xf numFmtId="3" fontId="4" fillId="0" borderId="7" xfId="2" applyNumberFormat="1" applyFont="1" applyFill="1" applyBorder="1" applyAlignment="1">
      <alignment horizontal="center" vertical="center" wrapText="1"/>
    </xf>
    <xf numFmtId="169" fontId="4" fillId="0" borderId="7" xfId="11796" quotePrefix="1" applyNumberFormat="1" applyFont="1" applyFill="1" applyBorder="1" applyAlignment="1">
      <alignment horizontal="right" vertical="center" wrapText="1"/>
    </xf>
    <xf numFmtId="3" fontId="4" fillId="0" borderId="0" xfId="2" applyNumberFormat="1" applyFont="1" applyFill="1" applyBorder="1" applyAlignment="1">
      <alignment vertical="center" wrapText="1"/>
    </xf>
    <xf numFmtId="49" fontId="4" fillId="0" borderId="9" xfId="2" applyNumberFormat="1" applyFont="1" applyFill="1" applyBorder="1" applyAlignment="1">
      <alignment horizontal="center" vertical="center"/>
    </xf>
    <xf numFmtId="1" fontId="4" fillId="0" borderId="9" xfId="2" applyNumberFormat="1" applyFont="1" applyFill="1" applyBorder="1" applyAlignment="1">
      <alignment horizontal="left" vertical="center" wrapText="1"/>
    </xf>
    <xf numFmtId="1" fontId="4" fillId="0" borderId="9" xfId="2" applyNumberFormat="1" applyFont="1" applyFill="1" applyBorder="1" applyAlignment="1">
      <alignment horizontal="center" vertical="center" wrapText="1"/>
    </xf>
    <xf numFmtId="169" fontId="4" fillId="0" borderId="9" xfId="11796" applyNumberFormat="1" applyFont="1" applyFill="1" applyBorder="1" applyAlignment="1">
      <alignment horizontal="right" vertical="center"/>
    </xf>
    <xf numFmtId="1" fontId="4" fillId="0" borderId="9" xfId="2" applyNumberFormat="1" applyFont="1" applyFill="1" applyBorder="1" applyAlignment="1">
      <alignment horizontal="right" vertical="center"/>
    </xf>
    <xf numFmtId="49" fontId="345" fillId="0" borderId="9" xfId="2" applyNumberFormat="1" applyFont="1" applyFill="1" applyBorder="1" applyAlignment="1">
      <alignment horizontal="center" vertical="center"/>
    </xf>
    <xf numFmtId="1" fontId="345" fillId="0" borderId="9" xfId="2" applyNumberFormat="1" applyFont="1" applyFill="1" applyBorder="1" applyAlignment="1">
      <alignment vertical="center" wrapText="1"/>
    </xf>
    <xf numFmtId="1" fontId="345" fillId="0" borderId="9" xfId="2" applyNumberFormat="1" applyFont="1" applyFill="1" applyBorder="1" applyAlignment="1">
      <alignment horizontal="center" vertical="center" wrapText="1"/>
    </xf>
    <xf numFmtId="1" fontId="345" fillId="0" borderId="9" xfId="2" applyNumberFormat="1" applyFont="1" applyFill="1" applyBorder="1" applyAlignment="1">
      <alignment horizontal="right" vertical="center"/>
    </xf>
    <xf numFmtId="169" fontId="345" fillId="0" borderId="9" xfId="11796" applyNumberFormat="1" applyFont="1" applyFill="1" applyBorder="1" applyAlignment="1">
      <alignment horizontal="right" vertical="center"/>
    </xf>
    <xf numFmtId="49" fontId="332" fillId="0" borderId="9" xfId="2" applyNumberFormat="1" applyFont="1" applyFill="1" applyBorder="1" applyAlignment="1">
      <alignment horizontal="center" vertical="center"/>
    </xf>
    <xf numFmtId="1" fontId="332" fillId="0" borderId="9" xfId="2" applyNumberFormat="1" applyFont="1" applyFill="1" applyBorder="1" applyAlignment="1">
      <alignment vertical="center" wrapText="1"/>
    </xf>
    <xf numFmtId="1" fontId="332" fillId="0" borderId="9" xfId="2" applyNumberFormat="1" applyFont="1" applyFill="1" applyBorder="1" applyAlignment="1">
      <alignment horizontal="center" vertical="center" wrapText="1"/>
    </xf>
    <xf numFmtId="1" fontId="332" fillId="0" borderId="9" xfId="2" applyNumberFormat="1" applyFont="1" applyFill="1" applyBorder="1" applyAlignment="1">
      <alignment horizontal="right" vertical="center"/>
    </xf>
    <xf numFmtId="169" fontId="332" fillId="0" borderId="9" xfId="11796" applyNumberFormat="1" applyFont="1" applyFill="1" applyBorder="1" applyAlignment="1">
      <alignment horizontal="right" vertical="center"/>
    </xf>
    <xf numFmtId="49" fontId="7" fillId="0" borderId="9" xfId="2" applyNumberFormat="1" applyFont="1" applyFill="1" applyBorder="1" applyAlignment="1">
      <alignment horizontal="center" vertical="center"/>
    </xf>
    <xf numFmtId="3" fontId="7" fillId="0" borderId="9" xfId="11806" applyNumberFormat="1" applyFont="1" applyFill="1" applyBorder="1" applyAlignment="1">
      <alignment horizontal="left" vertical="center" wrapText="1"/>
    </xf>
    <xf numFmtId="1" fontId="7" fillId="0" borderId="9" xfId="2" applyNumberFormat="1" applyFont="1" applyFill="1" applyBorder="1" applyAlignment="1">
      <alignment horizontal="center" vertical="center" wrapText="1"/>
    </xf>
    <xf numFmtId="0" fontId="7" fillId="0" borderId="9" xfId="11806" applyNumberFormat="1" applyFont="1" applyFill="1" applyBorder="1" applyAlignment="1">
      <alignment horizontal="center" vertical="center" wrapText="1"/>
    </xf>
    <xf numFmtId="169" fontId="7" fillId="0" borderId="9" xfId="11796" applyNumberFormat="1" applyFont="1" applyFill="1" applyBorder="1" applyAlignment="1">
      <alignment horizontal="right" vertical="center" wrapText="1"/>
    </xf>
    <xf numFmtId="169" fontId="7" fillId="0" borderId="9" xfId="11796" applyNumberFormat="1" applyFont="1" applyFill="1" applyBorder="1" applyAlignment="1">
      <alignment horizontal="right" vertical="center"/>
    </xf>
    <xf numFmtId="3" fontId="4" fillId="0" borderId="76" xfId="2" quotePrefix="1" applyNumberFormat="1" applyFont="1" applyFill="1" applyBorder="1" applyAlignment="1">
      <alignment horizontal="center" vertical="center" wrapText="1"/>
    </xf>
    <xf numFmtId="3" fontId="4" fillId="0" borderId="76" xfId="2" applyNumberFormat="1" applyFont="1" applyFill="1" applyBorder="1" applyAlignment="1">
      <alignment horizontal="center" vertical="center" wrapText="1"/>
    </xf>
    <xf numFmtId="1" fontId="7" fillId="0" borderId="0" xfId="2" applyNumberFormat="1" applyFont="1" applyFill="1" applyBorder="1" applyAlignment="1">
      <alignment horizontal="center" vertical="center"/>
    </xf>
    <xf numFmtId="0" fontId="7" fillId="0" borderId="0" xfId="2" applyNumberFormat="1" applyFont="1" applyFill="1" applyAlignment="1">
      <alignment vertical="center"/>
    </xf>
    <xf numFmtId="1" fontId="7" fillId="0" borderId="0" xfId="2" applyNumberFormat="1" applyFont="1" applyFill="1" applyBorder="1" applyAlignment="1">
      <alignment horizontal="center" vertical="center" wrapText="1"/>
    </xf>
    <xf numFmtId="1" fontId="7" fillId="0" borderId="0" xfId="2" applyNumberFormat="1" applyFont="1" applyFill="1" applyBorder="1" applyAlignment="1">
      <alignment horizontal="right" vertical="center"/>
    </xf>
    <xf numFmtId="49" fontId="7" fillId="0" borderId="9" xfId="11806" applyNumberFormat="1" applyFont="1" applyFill="1" applyBorder="1" applyAlignment="1">
      <alignment horizontal="left" vertical="center" wrapText="1"/>
    </xf>
    <xf numFmtId="169" fontId="7" fillId="0" borderId="9" xfId="11807" applyNumberFormat="1" applyFont="1" applyFill="1" applyBorder="1" applyAlignment="1">
      <alignment horizontal="right" vertical="center" wrapText="1"/>
    </xf>
    <xf numFmtId="1" fontId="7" fillId="0" borderId="9" xfId="2" applyNumberFormat="1" applyFont="1" applyFill="1" applyBorder="1" applyAlignment="1">
      <alignment horizontal="right" vertical="center"/>
    </xf>
    <xf numFmtId="169" fontId="7" fillId="0" borderId="9" xfId="11806" applyNumberFormat="1" applyFont="1" applyFill="1" applyBorder="1" applyAlignment="1">
      <alignment horizontal="right" vertical="center" wrapText="1"/>
    </xf>
    <xf numFmtId="1" fontId="7" fillId="0" borderId="34" xfId="2" applyNumberFormat="1" applyFont="1" applyFill="1" applyBorder="1" applyAlignment="1">
      <alignment horizontal="right" vertical="center"/>
    </xf>
    <xf numFmtId="1" fontId="7" fillId="0" borderId="2" xfId="2" applyNumberFormat="1" applyFont="1" applyFill="1" applyBorder="1" applyAlignment="1">
      <alignment horizontal="right" vertical="center"/>
    </xf>
    <xf numFmtId="1" fontId="7" fillId="84" borderId="0" xfId="2" applyNumberFormat="1" applyFont="1" applyFill="1" applyAlignment="1">
      <alignment vertical="center"/>
    </xf>
    <xf numFmtId="1" fontId="7" fillId="0" borderId="0" xfId="2" applyNumberFormat="1" applyFont="1" applyFill="1" applyAlignment="1">
      <alignment horizontal="right" vertical="center"/>
    </xf>
    <xf numFmtId="1" fontId="7" fillId="82" borderId="0" xfId="2" applyNumberFormat="1" applyFont="1" applyFill="1" applyAlignment="1">
      <alignment horizontal="right" vertical="center"/>
    </xf>
    <xf numFmtId="1" fontId="7" fillId="84" borderId="0" xfId="2" applyNumberFormat="1" applyFont="1" applyFill="1" applyAlignment="1">
      <alignment horizontal="right" vertical="center"/>
    </xf>
    <xf numFmtId="169" fontId="171" fillId="0" borderId="75" xfId="2515" quotePrefix="1" applyNumberFormat="1" applyFont="1" applyFill="1" applyBorder="1" applyAlignment="1">
      <alignment horizontal="center" vertical="center" wrapText="1"/>
    </xf>
    <xf numFmtId="1" fontId="171" fillId="0" borderId="80" xfId="2" applyNumberFormat="1" applyFont="1" applyFill="1" applyBorder="1" applyAlignment="1">
      <alignment vertical="center" wrapText="1"/>
    </xf>
    <xf numFmtId="1" fontId="171" fillId="0" borderId="81" xfId="2" applyNumberFormat="1" applyFont="1" applyFill="1" applyBorder="1" applyAlignment="1">
      <alignment vertical="center" wrapText="1"/>
    </xf>
    <xf numFmtId="1" fontId="171" fillId="0" borderId="0" xfId="2" applyNumberFormat="1" applyFont="1" applyFill="1" applyBorder="1" applyAlignment="1">
      <alignment vertical="center" wrapText="1"/>
    </xf>
    <xf numFmtId="1" fontId="171" fillId="0" borderId="82" xfId="2" applyNumberFormat="1" applyFont="1" applyFill="1" applyBorder="1" applyAlignment="1">
      <alignment vertical="center" wrapText="1"/>
    </xf>
    <xf numFmtId="1" fontId="171" fillId="0" borderId="79" xfId="2" applyNumberFormat="1" applyFont="1" applyFill="1" applyBorder="1" applyAlignment="1">
      <alignment vertical="center" wrapText="1"/>
    </xf>
    <xf numFmtId="1" fontId="171" fillId="0" borderId="83" xfId="2" applyNumberFormat="1" applyFont="1" applyFill="1" applyBorder="1" applyAlignment="1">
      <alignment vertical="center" wrapText="1"/>
    </xf>
    <xf numFmtId="1" fontId="171" fillId="0" borderId="64" xfId="2" applyNumberFormat="1" applyFont="1" applyFill="1" applyBorder="1" applyAlignment="1">
      <alignment vertical="center" wrapText="1"/>
    </xf>
    <xf numFmtId="1" fontId="171" fillId="0" borderId="34" xfId="2" applyNumberFormat="1" applyFont="1" applyFill="1" applyBorder="1" applyAlignment="1">
      <alignment vertical="center" wrapText="1"/>
    </xf>
    <xf numFmtId="1" fontId="171" fillId="0" borderId="78" xfId="2" applyNumberFormat="1" applyFont="1" applyFill="1" applyBorder="1" applyAlignment="1">
      <alignment vertical="center" wrapText="1"/>
    </xf>
    <xf numFmtId="1" fontId="8" fillId="0" borderId="1" xfId="2" applyNumberFormat="1" applyFont="1" applyFill="1" applyBorder="1" applyAlignment="1">
      <alignment vertical="center" wrapText="1"/>
    </xf>
    <xf numFmtId="0" fontId="9" fillId="0" borderId="0" xfId="1" applyFont="1" applyFill="1" applyAlignment="1">
      <alignment wrapText="1"/>
    </xf>
    <xf numFmtId="0" fontId="4" fillId="0" borderId="0" xfId="1" applyFont="1" applyFill="1" applyAlignment="1">
      <alignment horizontal="center" vertical="center"/>
    </xf>
    <xf numFmtId="1" fontId="4" fillId="0" borderId="0" xfId="2" applyNumberFormat="1" applyFont="1" applyFill="1" applyAlignment="1">
      <alignment horizontal="center" vertical="center"/>
    </xf>
    <xf numFmtId="3" fontId="4" fillId="0" borderId="0" xfId="2" applyNumberFormat="1" applyFont="1" applyFill="1" applyBorder="1" applyAlignment="1">
      <alignment horizontal="center" vertical="center" wrapText="1"/>
    </xf>
    <xf numFmtId="169" fontId="7" fillId="0" borderId="0" xfId="2515" applyNumberFormat="1" applyFont="1" applyFill="1" applyBorder="1"/>
    <xf numFmtId="0" fontId="7" fillId="0" borderId="0" xfId="1" applyFont="1" applyFill="1" applyBorder="1"/>
    <xf numFmtId="0" fontId="7" fillId="0" borderId="0" xfId="1" applyFont="1" applyFill="1"/>
    <xf numFmtId="169" fontId="5" fillId="0" borderId="9" xfId="2515" applyNumberFormat="1" applyFont="1" applyFill="1" applyBorder="1" applyAlignment="1">
      <alignment horizontal="center" wrapText="1"/>
    </xf>
    <xf numFmtId="0" fontId="9" fillId="0" borderId="76" xfId="1" applyFont="1" applyFill="1" applyBorder="1" applyAlignment="1">
      <alignment horizontal="center" wrapText="1"/>
    </xf>
    <xf numFmtId="1" fontId="431" fillId="0" borderId="0" xfId="2" applyNumberFormat="1" applyFont="1" applyFill="1" applyAlignment="1">
      <alignment vertical="center"/>
    </xf>
    <xf numFmtId="0" fontId="432" fillId="0" borderId="0" xfId="0" applyFont="1"/>
    <xf numFmtId="1" fontId="323" fillId="83" borderId="0" xfId="2" applyNumberFormat="1" applyFont="1" applyFill="1" applyAlignment="1">
      <alignment vertical="center"/>
    </xf>
    <xf numFmtId="1" fontId="388" fillId="0" borderId="0" xfId="2" applyNumberFormat="1" applyFont="1" applyFill="1" applyAlignment="1">
      <alignment horizontal="center" vertical="center" wrapText="1"/>
    </xf>
    <xf numFmtId="1" fontId="435" fillId="0" borderId="0" xfId="2" applyNumberFormat="1" applyFont="1" applyFill="1" applyAlignment="1">
      <alignment vertical="center"/>
    </xf>
    <xf numFmtId="3" fontId="330" fillId="0" borderId="9" xfId="2" applyNumberFormat="1" applyFont="1" applyFill="1" applyBorder="1" applyAlignment="1">
      <alignment horizontal="center" vertical="center" wrapText="1"/>
    </xf>
    <xf numFmtId="3" fontId="345" fillId="0" borderId="0" xfId="2" applyNumberFormat="1" applyFont="1" applyFill="1" applyBorder="1" applyAlignment="1">
      <alignment horizontal="right" vertical="center"/>
    </xf>
    <xf numFmtId="0" fontId="375" fillId="83" borderId="0" xfId="1" applyFont="1" applyFill="1"/>
    <xf numFmtId="0" fontId="374" fillId="0" borderId="0" xfId="1" applyFont="1" applyFill="1" applyAlignment="1">
      <alignment horizontal="center" wrapText="1"/>
    </xf>
    <xf numFmtId="0" fontId="374" fillId="0" borderId="0" xfId="1" applyFont="1" applyFill="1"/>
    <xf numFmtId="0" fontId="374" fillId="82" borderId="0" xfId="1" applyFont="1" applyFill="1"/>
    <xf numFmtId="3" fontId="171" fillId="0" borderId="2" xfId="2" applyNumberFormat="1" applyFont="1" applyFill="1" applyBorder="1" applyAlignment="1">
      <alignment horizontal="center" vertical="center" wrapText="1"/>
    </xf>
    <xf numFmtId="3" fontId="10" fillId="0" borderId="9" xfId="2" applyNumberFormat="1" applyFont="1" applyFill="1" applyBorder="1" applyAlignment="1">
      <alignment horizontal="center" vertical="center" wrapText="1"/>
    </xf>
    <xf numFmtId="1" fontId="4" fillId="0" borderId="0" xfId="2" applyNumberFormat="1" applyFont="1" applyFill="1" applyAlignment="1">
      <alignment horizontal="center" vertical="center" wrapText="1"/>
    </xf>
    <xf numFmtId="3" fontId="333" fillId="0" borderId="7" xfId="2" applyNumberFormat="1" applyFont="1" applyFill="1" applyBorder="1" applyAlignment="1">
      <alignment horizontal="center" vertical="center" wrapText="1"/>
    </xf>
    <xf numFmtId="0" fontId="333" fillId="0" borderId="9" xfId="0" applyNumberFormat="1" applyFont="1" applyFill="1" applyBorder="1" applyAlignment="1">
      <alignment horizontal="center" vertical="center" wrapText="1"/>
    </xf>
    <xf numFmtId="49" fontId="344" fillId="0" borderId="9" xfId="0" applyNumberFormat="1" applyFont="1" applyFill="1" applyBorder="1" applyAlignment="1">
      <alignment horizontal="center" vertical="center" wrapText="1"/>
    </xf>
    <xf numFmtId="367" fontId="329" fillId="0" borderId="75" xfId="11796" quotePrefix="1" applyNumberFormat="1" applyFont="1" applyFill="1" applyBorder="1" applyAlignment="1">
      <alignment horizontal="center" vertical="center" wrapText="1"/>
    </xf>
    <xf numFmtId="3" fontId="10" fillId="0" borderId="9" xfId="2" applyNumberFormat="1" applyFont="1" applyFill="1" applyBorder="1" applyAlignment="1">
      <alignment horizontal="center" vertical="center" wrapText="1"/>
    </xf>
    <xf numFmtId="3" fontId="171" fillId="82" borderId="9" xfId="2" applyNumberFormat="1" applyFont="1" applyFill="1" applyBorder="1" applyAlignment="1">
      <alignment horizontal="center" vertical="center" wrapText="1"/>
    </xf>
    <xf numFmtId="1" fontId="4" fillId="0" borderId="0" xfId="2" applyNumberFormat="1" applyFont="1" applyFill="1" applyAlignment="1">
      <alignment horizontal="center" vertical="center" wrapText="1"/>
    </xf>
    <xf numFmtId="3" fontId="3" fillId="0" borderId="75" xfId="2" applyNumberFormat="1" applyFont="1" applyFill="1" applyBorder="1" applyAlignment="1">
      <alignment horizontal="center" vertical="center" wrapText="1"/>
    </xf>
    <xf numFmtId="3" fontId="5" fillId="0" borderId="75" xfId="2" quotePrefix="1" applyNumberFormat="1" applyFont="1" applyFill="1" applyBorder="1" applyAlignment="1">
      <alignment horizontal="center" vertical="center" wrapText="1"/>
    </xf>
    <xf numFmtId="3" fontId="333" fillId="0" borderId="75" xfId="2" quotePrefix="1" applyNumberFormat="1" applyFont="1" applyFill="1" applyBorder="1" applyAlignment="1">
      <alignment horizontal="center" vertical="center" wrapText="1"/>
    </xf>
    <xf numFmtId="3" fontId="171" fillId="0" borderId="75" xfId="2" quotePrefix="1" applyNumberFormat="1" applyFont="1" applyFill="1" applyBorder="1" applyAlignment="1">
      <alignment horizontal="right" vertical="center" wrapText="1"/>
    </xf>
    <xf numFmtId="3" fontId="171" fillId="84" borderId="75" xfId="2" quotePrefix="1" applyNumberFormat="1" applyFont="1" applyFill="1" applyBorder="1" applyAlignment="1">
      <alignment horizontal="right" vertical="center" wrapText="1"/>
    </xf>
    <xf numFmtId="3" fontId="171" fillId="82" borderId="75" xfId="2" quotePrefix="1" applyNumberFormat="1" applyFont="1" applyFill="1" applyBorder="1" applyAlignment="1">
      <alignment horizontal="right" vertical="center" wrapText="1"/>
    </xf>
    <xf numFmtId="0" fontId="329" fillId="0" borderId="75" xfId="2" quotePrefix="1" applyNumberFormat="1" applyFont="1" applyFill="1" applyBorder="1" applyAlignment="1">
      <alignment horizontal="center" vertical="center" wrapText="1"/>
    </xf>
    <xf numFmtId="3" fontId="7" fillId="0" borderId="0" xfId="2" quotePrefix="1" applyNumberFormat="1" applyFont="1" applyFill="1" applyBorder="1" applyAlignment="1">
      <alignment horizontal="center" vertical="center" wrapText="1"/>
    </xf>
    <xf numFmtId="1" fontId="3" fillId="0" borderId="75" xfId="2" applyNumberFormat="1" applyFont="1" applyFill="1" applyBorder="1" applyAlignment="1">
      <alignment horizontal="left" vertical="center" wrapText="1"/>
    </xf>
    <xf numFmtId="1" fontId="10" fillId="0" borderId="75" xfId="2" applyNumberFormat="1" applyFont="1" applyFill="1" applyBorder="1" applyAlignment="1">
      <alignment horizontal="center" vertical="center" wrapText="1"/>
    </xf>
    <xf numFmtId="1" fontId="344" fillId="0" borderId="75" xfId="2" applyNumberFormat="1" applyFont="1" applyFill="1" applyBorder="1" applyAlignment="1">
      <alignment horizontal="center" vertical="center" wrapText="1"/>
    </xf>
    <xf numFmtId="3" fontId="171" fillId="0" borderId="75" xfId="2" applyNumberFormat="1" applyFont="1" applyFill="1" applyBorder="1" applyAlignment="1">
      <alignment horizontal="right" vertical="center"/>
    </xf>
    <xf numFmtId="3" fontId="171" fillId="84" borderId="75" xfId="2" applyNumberFormat="1" applyFont="1" applyFill="1" applyBorder="1" applyAlignment="1">
      <alignment horizontal="right" vertical="center"/>
    </xf>
    <xf numFmtId="3" fontId="171" fillId="82" borderId="75" xfId="2" applyNumberFormat="1" applyFont="1" applyFill="1" applyBorder="1" applyAlignment="1">
      <alignment horizontal="right" vertical="center"/>
    </xf>
    <xf numFmtId="0" fontId="329" fillId="0" borderId="75" xfId="2" applyNumberFormat="1" applyFont="1" applyFill="1" applyBorder="1" applyAlignment="1">
      <alignment horizontal="center" vertical="center"/>
    </xf>
    <xf numFmtId="3" fontId="5" fillId="0" borderId="75" xfId="2" applyNumberFormat="1" applyFont="1" applyFill="1" applyBorder="1" applyAlignment="1">
      <alignment horizontal="center" vertical="center" wrapText="1"/>
    </xf>
    <xf numFmtId="3" fontId="4" fillId="0" borderId="0" xfId="2" applyNumberFormat="1" applyFont="1" applyFill="1" applyBorder="1" applyAlignment="1">
      <alignment horizontal="right" vertical="center"/>
    </xf>
    <xf numFmtId="49" fontId="3" fillId="0" borderId="75" xfId="0" applyNumberFormat="1" applyFont="1" applyFill="1" applyBorder="1" applyAlignment="1">
      <alignment vertical="center" wrapText="1"/>
    </xf>
    <xf numFmtId="3" fontId="331" fillId="0" borderId="75" xfId="2" applyNumberFormat="1" applyFont="1" applyFill="1" applyBorder="1" applyAlignment="1">
      <alignment horizontal="right" vertical="center"/>
    </xf>
    <xf numFmtId="3" fontId="331" fillId="82" borderId="75" xfId="2" applyNumberFormat="1" applyFont="1" applyFill="1" applyBorder="1" applyAlignment="1">
      <alignment horizontal="right" vertical="center"/>
    </xf>
    <xf numFmtId="3" fontId="5" fillId="0" borderId="75" xfId="2586" applyNumberFormat="1" applyFont="1" applyFill="1" applyBorder="1" applyAlignment="1">
      <alignment horizontal="center" vertical="center" wrapText="1"/>
    </xf>
    <xf numFmtId="3" fontId="329" fillId="0" borderId="75" xfId="2586" applyNumberFormat="1" applyFont="1" applyFill="1" applyBorder="1" applyAlignment="1">
      <alignment vertical="center"/>
    </xf>
    <xf numFmtId="3" fontId="329" fillId="84" borderId="75" xfId="2" applyNumberFormat="1" applyFont="1" applyFill="1" applyBorder="1" applyAlignment="1">
      <alignment horizontal="right" vertical="center"/>
    </xf>
    <xf numFmtId="3" fontId="329" fillId="0" borderId="75" xfId="2" applyNumberFormat="1" applyFont="1" applyFill="1" applyBorder="1" applyAlignment="1">
      <alignment horizontal="right" vertical="center"/>
    </xf>
    <xf numFmtId="3" fontId="329" fillId="82" borderId="75" xfId="2" applyNumberFormat="1" applyFont="1" applyFill="1" applyBorder="1" applyAlignment="1">
      <alignment horizontal="right" vertical="center"/>
    </xf>
    <xf numFmtId="367" fontId="329" fillId="0" borderId="75" xfId="11796" applyNumberFormat="1" applyFont="1" applyFill="1" applyBorder="1" applyAlignment="1">
      <alignment horizontal="center" vertical="center"/>
    </xf>
    <xf numFmtId="3" fontId="329" fillId="0" borderId="75" xfId="6547" applyNumberFormat="1" applyFont="1" applyFill="1" applyBorder="1" applyAlignment="1">
      <alignment vertical="center" wrapText="1"/>
    </xf>
    <xf numFmtId="3" fontId="329" fillId="0" borderId="75" xfId="2" applyNumberFormat="1" applyFont="1" applyFill="1" applyBorder="1" applyAlignment="1">
      <alignment vertical="center"/>
    </xf>
    <xf numFmtId="0" fontId="331" fillId="0" borderId="75" xfId="2" applyNumberFormat="1" applyFont="1" applyFill="1" applyBorder="1" applyAlignment="1">
      <alignment horizontal="center" vertical="center"/>
    </xf>
    <xf numFmtId="367" fontId="331" fillId="0" borderId="75" xfId="11796" applyNumberFormat="1" applyFont="1" applyFill="1" applyBorder="1" applyAlignment="1">
      <alignment horizontal="center" vertical="center"/>
    </xf>
    <xf numFmtId="1" fontId="5" fillId="0" borderId="75" xfId="2" applyNumberFormat="1" applyFont="1" applyFill="1" applyBorder="1" applyAlignment="1">
      <alignment horizontal="center" vertical="center" wrapText="1"/>
    </xf>
    <xf numFmtId="169" fontId="329" fillId="0" borderId="75" xfId="2521" applyNumberFormat="1" applyFont="1" applyFill="1" applyBorder="1" applyAlignment="1">
      <alignment horizontal="center" vertical="center" wrapText="1"/>
    </xf>
    <xf numFmtId="49" fontId="5" fillId="0" borderId="75" xfId="0" applyNumberFormat="1" applyFont="1" applyFill="1" applyBorder="1" applyAlignment="1">
      <alignment horizontal="center" vertical="center" wrapText="1"/>
    </xf>
    <xf numFmtId="169" fontId="329" fillId="84" borderId="75" xfId="2577" applyNumberFormat="1" applyFont="1" applyFill="1" applyBorder="1" applyAlignment="1">
      <alignment horizontal="center" vertical="center" wrapText="1"/>
    </xf>
    <xf numFmtId="169" fontId="329" fillId="0" borderId="75" xfId="2577" applyNumberFormat="1" applyFont="1" applyFill="1" applyBorder="1" applyAlignment="1">
      <alignment horizontal="center" vertical="center" wrapText="1"/>
    </xf>
    <xf numFmtId="169" fontId="329" fillId="84" borderId="75" xfId="2577" applyNumberFormat="1" applyFont="1" applyFill="1" applyBorder="1" applyAlignment="1">
      <alignment horizontal="right" vertical="center" wrapText="1"/>
    </xf>
    <xf numFmtId="169" fontId="329" fillId="0" borderId="75" xfId="2577" applyNumberFormat="1" applyFont="1" applyFill="1" applyBorder="1" applyAlignment="1">
      <alignment horizontal="right" vertical="center" wrapText="1"/>
    </xf>
    <xf numFmtId="1" fontId="330" fillId="0" borderId="0" xfId="2" applyNumberFormat="1" applyFont="1" applyFill="1" applyAlignment="1">
      <alignment vertical="center"/>
    </xf>
    <xf numFmtId="1" fontId="10" fillId="0" borderId="0" xfId="2" applyNumberFormat="1" applyFont="1" applyFill="1" applyAlignment="1">
      <alignment vertical="center"/>
    </xf>
    <xf numFmtId="4" fontId="5" fillId="0" borderId="75" xfId="2" quotePrefix="1" applyNumberFormat="1" applyFont="1" applyFill="1" applyBorder="1" applyAlignment="1">
      <alignment horizontal="center" vertical="center" wrapText="1"/>
    </xf>
    <xf numFmtId="169" fontId="329" fillId="0" borderId="75" xfId="2512" quotePrefix="1" applyNumberFormat="1" applyFont="1" applyFill="1" applyBorder="1" applyAlignment="1">
      <alignment horizontal="right" vertical="center" wrapText="1"/>
    </xf>
    <xf numFmtId="43" fontId="329" fillId="0" borderId="75" xfId="2515" applyFont="1" applyFill="1" applyBorder="1" applyAlignment="1">
      <alignment horizontal="right" vertical="center"/>
    </xf>
    <xf numFmtId="169" fontId="329" fillId="0" borderId="75" xfId="2515" applyNumberFormat="1" applyFont="1" applyFill="1" applyBorder="1" applyAlignment="1">
      <alignment horizontal="right" vertical="center"/>
    </xf>
    <xf numFmtId="1" fontId="329" fillId="0" borderId="75" xfId="2697" applyNumberFormat="1" applyFont="1" applyFill="1" applyBorder="1" applyAlignment="1">
      <alignment horizontal="right" vertical="center" wrapText="1"/>
    </xf>
    <xf numFmtId="3" fontId="10" fillId="0" borderId="75" xfId="2" quotePrefix="1" applyNumberFormat="1" applyFont="1" applyFill="1" applyBorder="1" applyAlignment="1">
      <alignment horizontal="center" vertical="center" wrapText="1"/>
    </xf>
    <xf numFmtId="3" fontId="344" fillId="0" borderId="75" xfId="2" quotePrefix="1" applyNumberFormat="1" applyFont="1" applyFill="1" applyBorder="1" applyAlignment="1">
      <alignment horizontal="center" vertical="center" wrapText="1"/>
    </xf>
    <xf numFmtId="169" fontId="171" fillId="0" borderId="75" xfId="2512" quotePrefix="1" applyNumberFormat="1" applyFont="1" applyFill="1" applyBorder="1" applyAlignment="1">
      <alignment horizontal="right" vertical="center" wrapText="1"/>
    </xf>
    <xf numFmtId="0" fontId="171" fillId="0" borderId="75" xfId="2" applyNumberFormat="1" applyFont="1" applyFill="1" applyBorder="1" applyAlignment="1">
      <alignment horizontal="center" vertical="center"/>
    </xf>
    <xf numFmtId="367" fontId="171" fillId="0" borderId="75" xfId="11796" applyNumberFormat="1" applyFont="1" applyFill="1" applyBorder="1" applyAlignment="1">
      <alignment horizontal="center" vertical="center"/>
    </xf>
    <xf numFmtId="3" fontId="10" fillId="0" borderId="75" xfId="2" applyNumberFormat="1" applyFont="1" applyFill="1" applyBorder="1" applyAlignment="1">
      <alignment horizontal="center" vertical="center" wrapText="1"/>
    </xf>
    <xf numFmtId="0" fontId="113" fillId="0" borderId="0" xfId="0" applyFont="1"/>
    <xf numFmtId="3" fontId="331" fillId="84" borderId="75" xfId="2" applyNumberFormat="1" applyFont="1" applyFill="1" applyBorder="1" applyAlignment="1">
      <alignment horizontal="right" vertical="center"/>
    </xf>
    <xf numFmtId="49" fontId="5" fillId="0" borderId="75" xfId="0" quotePrefix="1" applyNumberFormat="1" applyFont="1" applyFill="1" applyBorder="1" applyAlignment="1">
      <alignment horizontal="center" vertical="center" wrapText="1"/>
    </xf>
    <xf numFmtId="3" fontId="329" fillId="0" borderId="75" xfId="11797" applyNumberFormat="1" applyFont="1" applyFill="1" applyBorder="1" applyAlignment="1">
      <alignment vertical="center"/>
    </xf>
    <xf numFmtId="0" fontId="3" fillId="0" borderId="75" xfId="0" applyFont="1" applyFill="1" applyBorder="1" applyAlignment="1">
      <alignment horizontal="left" vertical="center" wrapText="1"/>
    </xf>
    <xf numFmtId="49" fontId="10" fillId="0" borderId="75" xfId="0" applyNumberFormat="1" applyFont="1" applyFill="1" applyBorder="1" applyAlignment="1">
      <alignment horizontal="center" vertical="center" wrapText="1"/>
    </xf>
    <xf numFmtId="49" fontId="10" fillId="0" borderId="75" xfId="0" quotePrefix="1" applyNumberFormat="1" applyFont="1" applyFill="1" applyBorder="1" applyAlignment="1">
      <alignment horizontal="center" vertical="center" wrapText="1"/>
    </xf>
    <xf numFmtId="49" fontId="344" fillId="0" borderId="75" xfId="6547" applyNumberFormat="1" applyFont="1" applyFill="1" applyBorder="1" applyAlignment="1">
      <alignment horizontal="center" vertical="center" wrapText="1"/>
    </xf>
    <xf numFmtId="0" fontId="344" fillId="0" borderId="75" xfId="0" applyFont="1" applyFill="1" applyBorder="1" applyAlignment="1">
      <alignment horizontal="center" vertical="center" wrapText="1"/>
    </xf>
    <xf numFmtId="169" fontId="171" fillId="0" borderId="75" xfId="2599" applyNumberFormat="1" applyFont="1" applyFill="1" applyBorder="1" applyAlignment="1">
      <alignment horizontal="right" vertical="center" wrapText="1"/>
    </xf>
    <xf numFmtId="1" fontId="4" fillId="83" borderId="0" xfId="2" applyNumberFormat="1" applyFont="1" applyFill="1" applyAlignment="1">
      <alignment vertical="center"/>
    </xf>
    <xf numFmtId="169" fontId="329" fillId="0" borderId="75" xfId="2599" applyNumberFormat="1" applyFont="1" applyFill="1" applyBorder="1" applyAlignment="1">
      <alignment horizontal="center" vertical="center" wrapText="1"/>
    </xf>
    <xf numFmtId="49" fontId="5" fillId="0" borderId="75" xfId="0" applyNumberFormat="1" applyFont="1" applyFill="1" applyBorder="1" applyAlignment="1" applyProtection="1">
      <alignment horizontal="center" vertical="center" wrapText="1"/>
    </xf>
    <xf numFmtId="0" fontId="329" fillId="0" borderId="75" xfId="0" applyFont="1" applyFill="1" applyBorder="1" applyAlignment="1">
      <alignment vertical="center" wrapText="1"/>
    </xf>
    <xf numFmtId="0" fontId="5" fillId="0" borderId="75" xfId="1" applyFont="1" applyFill="1" applyBorder="1" applyAlignment="1">
      <alignment vertical="center"/>
    </xf>
    <xf numFmtId="169" fontId="329" fillId="0" borderId="75" xfId="1" applyNumberFormat="1" applyFont="1" applyFill="1" applyBorder="1" applyAlignment="1">
      <alignment vertical="center"/>
    </xf>
    <xf numFmtId="0" fontId="4" fillId="0" borderId="0" xfId="1" applyFont="1" applyFill="1" applyBorder="1" applyAlignment="1">
      <alignment vertical="center"/>
    </xf>
    <xf numFmtId="0" fontId="343" fillId="0" borderId="75" xfId="1" applyFont="1" applyFill="1" applyBorder="1" applyAlignment="1">
      <alignment vertical="center"/>
    </xf>
    <xf numFmtId="169" fontId="329" fillId="0" borderId="75" xfId="2515" applyNumberFormat="1" applyFont="1" applyFill="1" applyBorder="1" applyAlignment="1">
      <alignment vertical="center"/>
    </xf>
    <xf numFmtId="169" fontId="329" fillId="84" borderId="75" xfId="2515" applyNumberFormat="1" applyFont="1" applyFill="1" applyBorder="1" applyAlignment="1">
      <alignment vertical="center"/>
    </xf>
    <xf numFmtId="9" fontId="329" fillId="0" borderId="75" xfId="6785" applyFont="1" applyFill="1" applyBorder="1" applyAlignment="1">
      <alignment vertical="center"/>
    </xf>
    <xf numFmtId="169" fontId="329" fillId="82" borderId="75" xfId="2515" applyNumberFormat="1" applyFont="1" applyFill="1" applyBorder="1" applyAlignment="1">
      <alignment vertical="center"/>
    </xf>
    <xf numFmtId="43" fontId="329" fillId="0" borderId="75" xfId="2515" applyFont="1" applyFill="1" applyBorder="1" applyAlignment="1">
      <alignment vertical="center"/>
    </xf>
    <xf numFmtId="0" fontId="10" fillId="0" borderId="75" xfId="1" applyFont="1" applyFill="1" applyBorder="1" applyAlignment="1">
      <alignment vertical="center"/>
    </xf>
    <xf numFmtId="169" fontId="171" fillId="0" borderId="75" xfId="2515" applyNumberFormat="1" applyFont="1" applyFill="1" applyBorder="1" applyAlignment="1">
      <alignment vertical="center"/>
    </xf>
    <xf numFmtId="0" fontId="171" fillId="0" borderId="75" xfId="2515" applyNumberFormat="1" applyFont="1" applyFill="1" applyBorder="1" applyAlignment="1">
      <alignment horizontal="center" vertical="center"/>
    </xf>
    <xf numFmtId="169" fontId="10" fillId="0" borderId="75" xfId="2515" applyNumberFormat="1" applyFont="1" applyFill="1" applyBorder="1" applyAlignment="1">
      <alignment horizontal="center" vertical="center" wrapText="1"/>
    </xf>
    <xf numFmtId="0" fontId="329" fillId="0" borderId="75" xfId="1" applyFont="1" applyFill="1" applyBorder="1" applyAlignment="1">
      <alignment vertical="center"/>
    </xf>
    <xf numFmtId="0" fontId="329" fillId="82" borderId="75" xfId="1" applyFont="1" applyFill="1" applyBorder="1" applyAlignment="1">
      <alignment vertical="center"/>
    </xf>
    <xf numFmtId="169" fontId="329" fillId="0" borderId="75" xfId="2599" applyNumberFormat="1" applyFont="1" applyFill="1" applyBorder="1" applyAlignment="1">
      <alignment horizontal="right" vertical="center" shrinkToFit="1"/>
    </xf>
    <xf numFmtId="1" fontId="329" fillId="0" borderId="75" xfId="2" applyNumberFormat="1" applyFont="1" applyFill="1" applyBorder="1" applyAlignment="1">
      <alignment horizontal="right" vertical="center"/>
    </xf>
    <xf numFmtId="169" fontId="329" fillId="0" borderId="75" xfId="11801" applyNumberFormat="1" applyFont="1" applyFill="1" applyBorder="1" applyAlignment="1">
      <alignment vertical="center"/>
    </xf>
    <xf numFmtId="169" fontId="329" fillId="0" borderId="75" xfId="11801" applyNumberFormat="1" applyFont="1" applyFill="1" applyBorder="1" applyAlignment="1">
      <alignment horizontal="right" vertical="center" shrinkToFit="1"/>
    </xf>
    <xf numFmtId="169" fontId="171" fillId="0" borderId="75" xfId="2599" applyNumberFormat="1" applyFont="1" applyFill="1" applyBorder="1" applyAlignment="1">
      <alignment horizontal="right" vertical="center" shrinkToFit="1"/>
    </xf>
    <xf numFmtId="1" fontId="344" fillId="0" borderId="0" xfId="2" applyNumberFormat="1" applyFont="1" applyFill="1" applyAlignment="1">
      <alignment vertical="center"/>
    </xf>
    <xf numFmtId="49" fontId="5" fillId="0" borderId="9" xfId="0" applyNumberFormat="1" applyFont="1" applyFill="1" applyBorder="1" applyAlignment="1">
      <alignment horizontal="center" vertical="center" wrapText="1"/>
    </xf>
    <xf numFmtId="4" fontId="329" fillId="0" borderId="9" xfId="2" applyNumberFormat="1" applyFont="1" applyFill="1" applyBorder="1" applyAlignment="1">
      <alignment horizontal="center" vertical="center" wrapText="1"/>
    </xf>
    <xf numFmtId="49" fontId="346" fillId="0" borderId="9" xfId="0" applyNumberFormat="1" applyFont="1" applyFill="1" applyBorder="1" applyAlignment="1">
      <alignment horizontal="left" vertical="center" wrapText="1"/>
    </xf>
    <xf numFmtId="49" fontId="3" fillId="0" borderId="9" xfId="0" applyNumberFormat="1" applyFont="1" applyFill="1" applyBorder="1" applyAlignment="1">
      <alignment vertical="center" wrapText="1"/>
    </xf>
    <xf numFmtId="1" fontId="10" fillId="0" borderId="9" xfId="2" applyNumberFormat="1" applyFont="1" applyFill="1" applyBorder="1" applyAlignment="1">
      <alignment horizontal="center" vertical="center" wrapText="1"/>
    </xf>
    <xf numFmtId="1" fontId="344" fillId="0" borderId="9" xfId="2" applyNumberFormat="1" applyFont="1" applyFill="1" applyBorder="1" applyAlignment="1">
      <alignment horizontal="center" vertical="center" wrapText="1"/>
    </xf>
    <xf numFmtId="0" fontId="329" fillId="0" borderId="9" xfId="2" applyNumberFormat="1" applyFont="1" applyFill="1" applyBorder="1" applyAlignment="1">
      <alignment horizontal="center" vertical="center"/>
    </xf>
    <xf numFmtId="3" fontId="5" fillId="0" borderId="9" xfId="2" quotePrefix="1" applyNumberFormat="1" applyFont="1" applyFill="1" applyBorder="1" applyAlignment="1">
      <alignment horizontal="center" vertical="center" wrapText="1"/>
    </xf>
    <xf numFmtId="169" fontId="329" fillId="0" borderId="9" xfId="2515" quotePrefix="1" applyNumberFormat="1" applyFont="1" applyFill="1" applyBorder="1" applyAlignment="1">
      <alignment horizontal="center" vertical="center" wrapText="1"/>
    </xf>
    <xf numFmtId="169" fontId="329" fillId="0" borderId="9" xfId="2515" applyNumberFormat="1" applyFont="1" applyFill="1" applyBorder="1" applyAlignment="1">
      <alignment vertical="center"/>
    </xf>
    <xf numFmtId="169" fontId="329" fillId="0" borderId="9" xfId="2515" applyNumberFormat="1" applyFont="1" applyFill="1" applyBorder="1" applyAlignment="1">
      <alignment horizontal="right" vertical="center"/>
    </xf>
    <xf numFmtId="169" fontId="329" fillId="84" borderId="9" xfId="2515" applyNumberFormat="1" applyFont="1" applyFill="1" applyBorder="1" applyAlignment="1">
      <alignment horizontal="right" vertical="center"/>
    </xf>
    <xf numFmtId="169" fontId="329" fillId="0" borderId="9" xfId="2515" applyNumberFormat="1" applyFont="1" applyFill="1" applyBorder="1" applyAlignment="1">
      <alignment horizontal="center" vertical="center"/>
    </xf>
    <xf numFmtId="169" fontId="329" fillId="82" borderId="75" xfId="2515" applyNumberFormat="1" applyFont="1" applyFill="1" applyBorder="1" applyAlignment="1">
      <alignment horizontal="right" vertical="center"/>
    </xf>
    <xf numFmtId="169" fontId="329" fillId="0" borderId="9" xfId="2515" quotePrefix="1" applyNumberFormat="1" applyFont="1" applyFill="1" applyBorder="1" applyAlignment="1">
      <alignment vertical="center" wrapText="1"/>
    </xf>
    <xf numFmtId="3" fontId="330" fillId="0" borderId="9" xfId="2" quotePrefix="1" applyNumberFormat="1" applyFont="1" applyFill="1" applyBorder="1" applyAlignment="1">
      <alignment horizontal="center" vertical="center" wrapText="1"/>
    </xf>
    <xf numFmtId="3" fontId="436" fillId="0" borderId="9" xfId="2" quotePrefix="1" applyNumberFormat="1" applyFont="1" applyFill="1" applyBorder="1" applyAlignment="1">
      <alignment horizontal="center" vertical="center" wrapText="1"/>
    </xf>
    <xf numFmtId="169" fontId="331" fillId="82" borderId="9" xfId="2515" applyNumberFormat="1" applyFont="1" applyFill="1" applyBorder="1" applyAlignment="1">
      <alignment horizontal="right" vertical="center"/>
    </xf>
    <xf numFmtId="3" fontId="437" fillId="0" borderId="9" xfId="2" applyNumberFormat="1" applyFont="1" applyFill="1" applyBorder="1" applyAlignment="1">
      <alignment horizontal="center" vertical="center" wrapText="1"/>
    </xf>
    <xf numFmtId="169" fontId="331" fillId="0" borderId="9" xfId="2515" applyNumberFormat="1" applyFont="1" applyFill="1" applyBorder="1" applyAlignment="1">
      <alignment horizontal="right" vertical="center"/>
    </xf>
    <xf numFmtId="0" fontId="3" fillId="0" borderId="9" xfId="6665" applyFont="1" applyFill="1" applyBorder="1" applyAlignment="1">
      <alignment vertical="center" wrapText="1"/>
    </xf>
    <xf numFmtId="0" fontId="3" fillId="0" borderId="9" xfId="6666" applyFont="1" applyFill="1" applyBorder="1" applyAlignment="1">
      <alignment vertical="center" wrapText="1"/>
    </xf>
    <xf numFmtId="3" fontId="171" fillId="84" borderId="9" xfId="2" applyNumberFormat="1" applyFont="1" applyFill="1" applyBorder="1" applyAlignment="1">
      <alignment horizontal="right" vertical="center"/>
    </xf>
    <xf numFmtId="0" fontId="346" fillId="0" borderId="9" xfId="6666" applyFont="1" applyFill="1" applyBorder="1" applyAlignment="1">
      <alignment horizontal="left" vertical="center" wrapText="1"/>
    </xf>
    <xf numFmtId="49" fontId="346" fillId="0" borderId="9" xfId="0" applyNumberFormat="1" applyFont="1" applyFill="1" applyBorder="1" applyAlignment="1">
      <alignment vertical="center" wrapText="1"/>
    </xf>
    <xf numFmtId="1" fontId="330" fillId="0" borderId="9" xfId="2" applyNumberFormat="1" applyFont="1" applyFill="1" applyBorder="1" applyAlignment="1">
      <alignment horizontal="center" vertical="center" wrapText="1"/>
    </xf>
    <xf numFmtId="1" fontId="436" fillId="0" borderId="9" xfId="2" applyNumberFormat="1" applyFont="1" applyFill="1" applyBorder="1" applyAlignment="1">
      <alignment horizontal="center" vertical="center" wrapText="1"/>
    </xf>
    <xf numFmtId="0" fontId="331" fillId="0" borderId="9" xfId="2" applyNumberFormat="1" applyFont="1" applyFill="1" applyBorder="1" applyAlignment="1">
      <alignment horizontal="center" vertical="center"/>
    </xf>
    <xf numFmtId="3" fontId="328" fillId="0" borderId="9" xfId="2" applyNumberFormat="1" applyFont="1" applyFill="1" applyBorder="1" applyAlignment="1">
      <alignment horizontal="center" vertical="center" wrapText="1"/>
    </xf>
    <xf numFmtId="49" fontId="343" fillId="0" borderId="9" xfId="6690" applyNumberFormat="1" applyFont="1" applyFill="1" applyBorder="1" applyAlignment="1">
      <alignment horizontal="center" vertical="center" wrapText="1"/>
    </xf>
    <xf numFmtId="169" fontId="329" fillId="84" borderId="9" xfId="2515" applyNumberFormat="1" applyFont="1" applyFill="1" applyBorder="1" applyAlignment="1">
      <alignment horizontal="center" vertical="center"/>
    </xf>
    <xf numFmtId="169" fontId="329" fillId="0" borderId="9" xfId="2515" applyNumberFormat="1" applyFont="1" applyFill="1" applyBorder="1" applyAlignment="1">
      <alignment horizontal="center" vertical="center" wrapText="1" readingOrder="1"/>
    </xf>
    <xf numFmtId="169" fontId="329" fillId="0" borderId="75" xfId="2515" applyNumberFormat="1" applyFont="1" applyFill="1" applyBorder="1" applyAlignment="1">
      <alignment horizontal="center" vertical="center"/>
    </xf>
    <xf numFmtId="169" fontId="329" fillId="82" borderId="75" xfId="2515" applyNumberFormat="1" applyFont="1" applyFill="1" applyBorder="1" applyAlignment="1">
      <alignment horizontal="center" vertical="center"/>
    </xf>
    <xf numFmtId="3" fontId="343" fillId="0" borderId="9" xfId="0" quotePrefix="1" applyNumberFormat="1" applyFont="1" applyFill="1" applyBorder="1" applyAlignment="1">
      <alignment horizontal="center" vertical="center" wrapText="1"/>
    </xf>
    <xf numFmtId="49" fontId="343" fillId="0" borderId="9" xfId="0" applyNumberFormat="1" applyFont="1" applyFill="1" applyBorder="1" applyAlignment="1">
      <alignment horizontal="center" vertical="center" wrapText="1"/>
    </xf>
    <xf numFmtId="49" fontId="5" fillId="0" borderId="9" xfId="6690" applyNumberFormat="1" applyFont="1" applyFill="1" applyBorder="1" applyAlignment="1">
      <alignment horizontal="center" vertical="center" wrapText="1"/>
    </xf>
    <xf numFmtId="3" fontId="171" fillId="0" borderId="9" xfId="2" applyNumberFormat="1" applyFont="1" applyFill="1" applyBorder="1" applyAlignment="1">
      <alignment horizontal="right" vertical="center" shrinkToFit="1"/>
    </xf>
    <xf numFmtId="1" fontId="329" fillId="0" borderId="9" xfId="2" applyNumberFormat="1" applyFont="1" applyFill="1" applyBorder="1" applyAlignment="1">
      <alignment vertical="center" shrinkToFit="1"/>
    </xf>
    <xf numFmtId="173" fontId="329" fillId="0" borderId="9" xfId="2" applyNumberFormat="1" applyFont="1" applyFill="1" applyBorder="1" applyAlignment="1">
      <alignment horizontal="right" vertical="center" shrinkToFit="1"/>
    </xf>
    <xf numFmtId="1" fontId="171" fillId="0" borderId="9" xfId="2" applyNumberFormat="1" applyFont="1" applyFill="1" applyBorder="1" applyAlignment="1">
      <alignment vertical="center"/>
    </xf>
    <xf numFmtId="3" fontId="329" fillId="0" borderId="75" xfId="2" applyNumberFormat="1" applyFont="1" applyFill="1" applyBorder="1" applyAlignment="1">
      <alignment horizontal="right" vertical="center" shrinkToFit="1"/>
    </xf>
    <xf numFmtId="3" fontId="329" fillId="82" borderId="75" xfId="2" applyNumberFormat="1" applyFont="1" applyFill="1" applyBorder="1" applyAlignment="1">
      <alignment horizontal="right" vertical="center" shrinkToFit="1"/>
    </xf>
    <xf numFmtId="3" fontId="331" fillId="0" borderId="9" xfId="2" applyNumberFormat="1" applyFont="1" applyFill="1" applyBorder="1" applyAlignment="1">
      <alignment horizontal="right" vertical="center" shrinkToFit="1"/>
    </xf>
    <xf numFmtId="1" fontId="331" fillId="0" borderId="9" xfId="2" applyNumberFormat="1" applyFont="1" applyFill="1" applyBorder="1" applyAlignment="1">
      <alignment vertical="center"/>
    </xf>
    <xf numFmtId="3" fontId="331" fillId="0" borderId="75" xfId="2" applyNumberFormat="1" applyFont="1" applyFill="1" applyBorder="1" applyAlignment="1">
      <alignment horizontal="right" vertical="center" shrinkToFit="1"/>
    </xf>
    <xf numFmtId="3" fontId="331" fillId="82" borderId="75" xfId="2" applyNumberFormat="1" applyFont="1" applyFill="1" applyBorder="1" applyAlignment="1">
      <alignment horizontal="right" vertical="center" shrinkToFit="1"/>
    </xf>
    <xf numFmtId="3" fontId="171" fillId="0" borderId="75" xfId="2" applyNumberFormat="1" applyFont="1" applyFill="1" applyBorder="1" applyAlignment="1">
      <alignment horizontal="right" vertical="center" shrinkToFit="1"/>
    </xf>
    <xf numFmtId="3" fontId="171" fillId="82" borderId="75" xfId="2" applyNumberFormat="1" applyFont="1" applyFill="1" applyBorder="1" applyAlignment="1">
      <alignment horizontal="right" vertical="center" shrinkToFit="1"/>
    </xf>
    <xf numFmtId="169" fontId="3" fillId="0" borderId="9" xfId="2587" applyNumberFormat="1" applyFont="1" applyFill="1" applyBorder="1" applyAlignment="1">
      <alignment horizontal="left" vertical="center" wrapText="1"/>
    </xf>
    <xf numFmtId="169" fontId="10" fillId="0" borderId="9" xfId="2587" applyNumberFormat="1" applyFont="1" applyFill="1" applyBorder="1" applyAlignment="1">
      <alignment horizontal="center" vertical="center" wrapText="1"/>
    </xf>
    <xf numFmtId="169" fontId="344" fillId="0" borderId="9" xfId="2587" applyNumberFormat="1" applyFont="1" applyFill="1" applyBorder="1" applyAlignment="1">
      <alignment horizontal="center" vertical="center" wrapText="1"/>
    </xf>
    <xf numFmtId="169" fontId="344" fillId="0" borderId="9" xfId="2587" applyNumberFormat="1" applyFont="1" applyFill="1" applyBorder="1" applyAlignment="1">
      <alignment horizontal="center" vertical="center" wrapText="1" shrinkToFit="1"/>
    </xf>
    <xf numFmtId="169" fontId="171" fillId="0" borderId="9" xfId="2527" applyNumberFormat="1" applyFont="1" applyFill="1" applyBorder="1" applyAlignment="1">
      <alignment horizontal="center" vertical="center" shrinkToFit="1"/>
    </xf>
    <xf numFmtId="3" fontId="171" fillId="82" borderId="9" xfId="2" applyNumberFormat="1" applyFont="1" applyFill="1" applyBorder="1" applyAlignment="1">
      <alignment horizontal="right" vertical="center" shrinkToFit="1"/>
    </xf>
    <xf numFmtId="0" fontId="171" fillId="0" borderId="9" xfId="2" applyNumberFormat="1" applyFont="1" applyFill="1" applyBorder="1" applyAlignment="1">
      <alignment horizontal="center" vertical="center" shrinkToFit="1"/>
    </xf>
    <xf numFmtId="367" fontId="171" fillId="0" borderId="75" xfId="11796" applyNumberFormat="1" applyFont="1" applyFill="1" applyBorder="1" applyAlignment="1">
      <alignment horizontal="center" vertical="center" shrinkToFit="1"/>
    </xf>
    <xf numFmtId="0" fontId="171" fillId="0" borderId="75" xfId="2" applyNumberFormat="1" applyFont="1" applyFill="1" applyBorder="1" applyAlignment="1">
      <alignment horizontal="center" vertical="center" shrinkToFit="1"/>
    </xf>
    <xf numFmtId="3" fontId="344" fillId="0" borderId="9" xfId="2" applyNumberFormat="1" applyFont="1" applyFill="1" applyBorder="1" applyAlignment="1">
      <alignment horizontal="center" vertical="center" wrapText="1" shrinkToFit="1"/>
    </xf>
    <xf numFmtId="3" fontId="4" fillId="0" borderId="0" xfId="2" applyNumberFormat="1" applyFont="1" applyFill="1" applyBorder="1" applyAlignment="1">
      <alignment horizontal="right" vertical="center" shrinkToFit="1"/>
    </xf>
    <xf numFmtId="169" fontId="171" fillId="0" borderId="9" xfId="2527" applyNumberFormat="1" applyFont="1" applyFill="1" applyBorder="1" applyAlignment="1">
      <alignment horizontal="right" vertical="center" shrinkToFit="1"/>
    </xf>
    <xf numFmtId="169" fontId="344" fillId="0" borderId="9" xfId="2527" applyNumberFormat="1" applyFont="1" applyFill="1" applyBorder="1" applyAlignment="1">
      <alignment horizontal="center" vertical="center" wrapText="1" shrinkToFit="1"/>
    </xf>
    <xf numFmtId="169" fontId="4" fillId="0" borderId="0" xfId="2527" applyNumberFormat="1" applyFont="1" applyFill="1" applyBorder="1" applyAlignment="1">
      <alignment horizontal="right" vertical="center" shrinkToFit="1"/>
    </xf>
    <xf numFmtId="169" fontId="5" fillId="0" borderId="9" xfId="2515" applyNumberFormat="1" applyFont="1" applyFill="1" applyBorder="1" applyAlignment="1">
      <alignment horizontal="center" vertical="center" wrapText="1"/>
    </xf>
    <xf numFmtId="4" fontId="4" fillId="0" borderId="0" xfId="2" applyNumberFormat="1" applyFont="1" applyFill="1" applyBorder="1" applyAlignment="1">
      <alignment horizontal="right" vertical="center"/>
    </xf>
    <xf numFmtId="169" fontId="331" fillId="0" borderId="9" xfId="2515" quotePrefix="1" applyNumberFormat="1" applyFont="1" applyFill="1" applyBorder="1" applyAlignment="1">
      <alignment vertical="center" wrapText="1"/>
    </xf>
    <xf numFmtId="169" fontId="171" fillId="0" borderId="9" xfId="2515" applyNumberFormat="1" applyFont="1" applyFill="1" applyBorder="1" applyAlignment="1">
      <alignment horizontal="right" vertical="center"/>
    </xf>
    <xf numFmtId="3" fontId="5" fillId="0" borderId="9" xfId="11799" quotePrefix="1" applyNumberFormat="1" applyFont="1" applyFill="1" applyBorder="1" applyAlignment="1">
      <alignment horizontal="center" vertical="center" wrapText="1"/>
    </xf>
    <xf numFmtId="49" fontId="3" fillId="0" borderId="9" xfId="6540" applyNumberFormat="1" applyFont="1" applyFill="1" applyBorder="1" applyAlignment="1">
      <alignment horizontal="left" vertical="center" wrapText="1"/>
    </xf>
    <xf numFmtId="49" fontId="3" fillId="0" borderId="9" xfId="6540" applyNumberFormat="1" applyFont="1" applyFill="1" applyBorder="1" applyAlignment="1">
      <alignment vertical="center" wrapText="1"/>
    </xf>
    <xf numFmtId="3" fontId="5" fillId="0" borderId="9" xfId="2586" applyNumberFormat="1" applyFont="1" applyFill="1" applyBorder="1" applyAlignment="1">
      <alignment horizontal="center" vertical="center" wrapText="1"/>
    </xf>
    <xf numFmtId="3" fontId="329" fillId="0" borderId="9" xfId="6547" applyNumberFormat="1" applyFont="1" applyFill="1" applyBorder="1" applyAlignment="1">
      <alignment vertical="center" wrapText="1"/>
    </xf>
    <xf numFmtId="3" fontId="329" fillId="0" borderId="9" xfId="2" applyNumberFormat="1" applyFont="1" applyFill="1" applyBorder="1" applyAlignment="1">
      <alignment vertical="center"/>
    </xf>
    <xf numFmtId="3" fontId="329" fillId="84" borderId="9" xfId="2" applyNumberFormat="1" applyFont="1" applyFill="1" applyBorder="1" applyAlignment="1">
      <alignment horizontal="right" vertical="center"/>
    </xf>
    <xf numFmtId="3" fontId="171" fillId="82" borderId="9" xfId="2" applyNumberFormat="1" applyFont="1" applyFill="1" applyBorder="1" applyAlignment="1">
      <alignment horizontal="right" vertical="center"/>
    </xf>
    <xf numFmtId="0" fontId="171" fillId="0" borderId="9" xfId="2" applyNumberFormat="1" applyFont="1" applyFill="1" applyBorder="1" applyAlignment="1">
      <alignment horizontal="center" vertical="center"/>
    </xf>
    <xf numFmtId="3" fontId="348" fillId="0" borderId="9" xfId="2" applyNumberFormat="1" applyFont="1" applyFill="1" applyBorder="1" applyAlignment="1">
      <alignment horizontal="right" vertical="center"/>
    </xf>
    <xf numFmtId="3" fontId="329" fillId="0" borderId="9" xfId="2515" quotePrefix="1" applyNumberFormat="1" applyFont="1" applyFill="1" applyBorder="1" applyAlignment="1">
      <alignment horizontal="right" vertical="center" wrapText="1"/>
    </xf>
    <xf numFmtId="169" fontId="329" fillId="0" borderId="9" xfId="2515" applyNumberFormat="1" applyFont="1" applyFill="1" applyBorder="1" applyAlignment="1">
      <alignment horizontal="right" vertical="center" wrapText="1"/>
    </xf>
    <xf numFmtId="169" fontId="329" fillId="0" borderId="9" xfId="0" applyNumberFormat="1" applyFont="1" applyFill="1" applyBorder="1" applyAlignment="1">
      <alignment horizontal="center" vertical="center" wrapText="1"/>
    </xf>
    <xf numFmtId="4" fontId="5" fillId="0" borderId="9" xfId="2" quotePrefix="1" applyNumberFormat="1" applyFont="1" applyFill="1" applyBorder="1" applyAlignment="1">
      <alignment horizontal="center" vertical="center" wrapText="1"/>
    </xf>
    <xf numFmtId="169" fontId="329" fillId="0" borderId="9" xfId="2512" quotePrefix="1" applyNumberFormat="1" applyFont="1" applyFill="1" applyBorder="1" applyAlignment="1">
      <alignment horizontal="right" vertical="center" wrapText="1"/>
    </xf>
    <xf numFmtId="3" fontId="331" fillId="82" borderId="9" xfId="2" applyNumberFormat="1" applyFont="1" applyFill="1" applyBorder="1" applyAlignment="1">
      <alignment horizontal="right" vertical="center"/>
    </xf>
    <xf numFmtId="49" fontId="5" fillId="0" borderId="9" xfId="0" quotePrefix="1" applyNumberFormat="1" applyFont="1" applyFill="1" applyBorder="1" applyAlignment="1">
      <alignment horizontal="center" vertical="center" wrapText="1"/>
    </xf>
    <xf numFmtId="3" fontId="5" fillId="0" borderId="9" xfId="0" quotePrefix="1" applyNumberFormat="1" applyFont="1" applyFill="1" applyBorder="1" applyAlignment="1">
      <alignment horizontal="center" vertical="center" wrapText="1"/>
    </xf>
    <xf numFmtId="169" fontId="171" fillId="0" borderId="9" xfId="2515" quotePrefix="1" applyNumberFormat="1" applyFont="1" applyFill="1" applyBorder="1" applyAlignment="1">
      <alignment horizontal="right" vertical="center" wrapText="1"/>
    </xf>
    <xf numFmtId="169" fontId="171" fillId="82" borderId="75" xfId="2515" quotePrefix="1" applyNumberFormat="1" applyFont="1" applyFill="1" applyBorder="1" applyAlignment="1">
      <alignment horizontal="center" vertical="center" wrapText="1"/>
    </xf>
    <xf numFmtId="43" fontId="329" fillId="0" borderId="9" xfId="2" applyNumberFormat="1" applyFont="1" applyFill="1" applyBorder="1" applyAlignment="1">
      <alignment horizontal="center" vertical="center" wrapText="1"/>
    </xf>
    <xf numFmtId="367" fontId="329" fillId="0" borderId="9" xfId="2" applyNumberFormat="1" applyFont="1" applyFill="1" applyBorder="1" applyAlignment="1">
      <alignment horizontal="center" vertical="center" wrapText="1"/>
    </xf>
    <xf numFmtId="169" fontId="329" fillId="0" borderId="9" xfId="2515" applyNumberFormat="1" applyFont="1" applyFill="1" applyBorder="1" applyAlignment="1">
      <alignment horizontal="left" vertical="center" wrapText="1"/>
    </xf>
    <xf numFmtId="169" fontId="329" fillId="84" borderId="9" xfId="2515" applyNumberFormat="1" applyFont="1" applyFill="1" applyBorder="1" applyAlignment="1">
      <alignment horizontal="left" vertical="center" wrapText="1"/>
    </xf>
    <xf numFmtId="3" fontId="329" fillId="0" borderId="9" xfId="2" quotePrefix="1" applyNumberFormat="1" applyFont="1" applyFill="1" applyBorder="1" applyAlignment="1">
      <alignment vertical="center" wrapText="1"/>
    </xf>
    <xf numFmtId="3" fontId="348" fillId="0" borderId="75" xfId="2" applyNumberFormat="1" applyFont="1" applyFill="1" applyBorder="1" applyAlignment="1">
      <alignment horizontal="right" vertical="center"/>
    </xf>
    <xf numFmtId="3" fontId="348" fillId="82" borderId="75" xfId="2" applyNumberFormat="1" applyFont="1" applyFill="1" applyBorder="1" applyAlignment="1">
      <alignment horizontal="right" vertical="center"/>
    </xf>
    <xf numFmtId="3" fontId="5" fillId="0" borderId="9" xfId="0" applyNumberFormat="1" applyFont="1" applyFill="1" applyBorder="1" applyAlignment="1">
      <alignment horizontal="center" vertical="center" wrapText="1"/>
    </xf>
    <xf numFmtId="49" fontId="346" fillId="0" borderId="9" xfId="6540" applyNumberFormat="1" applyFont="1" applyFill="1" applyBorder="1" applyAlignment="1">
      <alignment vertical="center" wrapText="1"/>
    </xf>
    <xf numFmtId="169" fontId="329" fillId="0" borderId="9" xfId="2546" applyNumberFormat="1" applyFont="1" applyFill="1" applyBorder="1" applyAlignment="1">
      <alignment horizontal="right" vertical="center"/>
    </xf>
    <xf numFmtId="169" fontId="171" fillId="0" borderId="9" xfId="2515" applyNumberFormat="1" applyFont="1" applyFill="1" applyBorder="1" applyAlignment="1">
      <alignment horizontal="center" vertical="center"/>
    </xf>
    <xf numFmtId="169" fontId="10" fillId="0" borderId="9" xfId="2599" applyNumberFormat="1" applyFont="1" applyFill="1" applyBorder="1" applyAlignment="1">
      <alignment horizontal="center" vertical="center" wrapText="1"/>
    </xf>
    <xf numFmtId="3" fontId="329" fillId="84" borderId="9" xfId="2" applyNumberFormat="1" applyFont="1" applyFill="1" applyBorder="1" applyAlignment="1">
      <alignment vertical="center"/>
    </xf>
    <xf numFmtId="1" fontId="5" fillId="0" borderId="9" xfId="2" applyNumberFormat="1" applyFont="1" applyFill="1" applyBorder="1" applyAlignment="1">
      <alignment vertical="center"/>
    </xf>
    <xf numFmtId="2" fontId="5" fillId="0" borderId="9" xfId="0" quotePrefix="1" applyNumberFormat="1" applyFont="1" applyFill="1" applyBorder="1" applyAlignment="1">
      <alignment horizontal="center" vertical="center" wrapText="1"/>
    </xf>
    <xf numFmtId="2" fontId="5" fillId="0" borderId="9" xfId="0" applyNumberFormat="1" applyFont="1" applyFill="1" applyBorder="1" applyAlignment="1">
      <alignment horizontal="center" vertical="center" wrapText="1"/>
    </xf>
    <xf numFmtId="2" fontId="3" fillId="0" borderId="9" xfId="0" applyNumberFormat="1" applyFont="1" applyFill="1" applyBorder="1" applyAlignment="1">
      <alignment horizontal="left" vertical="center" wrapText="1"/>
    </xf>
    <xf numFmtId="2" fontId="10" fillId="0" borderId="9" xfId="0" applyNumberFormat="1" applyFont="1" applyFill="1" applyBorder="1" applyAlignment="1">
      <alignment horizontal="center" vertical="center" wrapText="1"/>
    </xf>
    <xf numFmtId="3" fontId="10" fillId="0" borderId="9" xfId="2" quotePrefix="1" applyNumberFormat="1" applyFont="1" applyFill="1" applyBorder="1" applyAlignment="1">
      <alignment horizontal="center" vertical="center" wrapText="1"/>
    </xf>
    <xf numFmtId="1" fontId="344" fillId="0" borderId="9" xfId="0" quotePrefix="1" applyNumberFormat="1" applyFont="1" applyFill="1" applyBorder="1" applyAlignment="1">
      <alignment horizontal="center" vertical="center" wrapText="1"/>
    </xf>
    <xf numFmtId="3" fontId="344" fillId="0" borderId="9" xfId="0" applyNumberFormat="1" applyFont="1" applyFill="1" applyBorder="1" applyAlignment="1">
      <alignment horizontal="center" vertical="center" wrapText="1"/>
    </xf>
    <xf numFmtId="3" fontId="440" fillId="0" borderId="9" xfId="2" applyNumberFormat="1" applyFont="1" applyFill="1" applyBorder="1" applyAlignment="1">
      <alignment horizontal="center" vertical="center" wrapText="1"/>
    </xf>
    <xf numFmtId="169" fontId="329" fillId="0" borderId="9" xfId="2553" applyNumberFormat="1" applyFont="1" applyFill="1" applyBorder="1" applyAlignment="1">
      <alignment horizontal="right" vertical="center" wrapText="1"/>
    </xf>
    <xf numFmtId="169" fontId="329" fillId="84" borderId="9" xfId="0" applyNumberFormat="1" applyFont="1" applyFill="1" applyBorder="1" applyAlignment="1">
      <alignment horizontal="right" vertical="center" wrapText="1"/>
    </xf>
    <xf numFmtId="169" fontId="329" fillId="0" borderId="9" xfId="0" applyNumberFormat="1" applyFont="1" applyFill="1" applyBorder="1" applyAlignment="1">
      <alignment horizontal="right" vertical="center" wrapText="1"/>
    </xf>
    <xf numFmtId="1" fontId="329" fillId="84" borderId="9" xfId="2" applyNumberFormat="1" applyFont="1" applyFill="1" applyBorder="1" applyAlignment="1">
      <alignment vertical="center"/>
    </xf>
    <xf numFmtId="0" fontId="5" fillId="0" borderId="9" xfId="1" applyFont="1" applyFill="1" applyBorder="1"/>
    <xf numFmtId="0" fontId="329" fillId="0" borderId="9" xfId="1" applyFont="1" applyFill="1" applyBorder="1"/>
    <xf numFmtId="1" fontId="3" fillId="0" borderId="9" xfId="2" applyNumberFormat="1" applyFont="1" applyFill="1" applyBorder="1" applyAlignment="1">
      <alignment vertical="center" wrapText="1"/>
    </xf>
    <xf numFmtId="169" fontId="171" fillId="0" borderId="9" xfId="2512" quotePrefix="1" applyNumberFormat="1" applyFont="1" applyFill="1" applyBorder="1" applyAlignment="1">
      <alignment horizontal="right" vertical="center" wrapText="1"/>
    </xf>
    <xf numFmtId="366" fontId="5" fillId="0" borderId="9" xfId="0" quotePrefix="1" applyNumberFormat="1" applyFont="1" applyFill="1" applyBorder="1" applyAlignment="1">
      <alignment horizontal="center" vertical="center" wrapText="1"/>
    </xf>
    <xf numFmtId="3" fontId="329" fillId="0" borderId="9" xfId="11797" applyNumberFormat="1" applyFont="1" applyFill="1" applyBorder="1" applyAlignment="1">
      <alignment vertical="center"/>
    </xf>
    <xf numFmtId="169" fontId="171" fillId="0" borderId="9" xfId="2599" applyNumberFormat="1" applyFont="1" applyFill="1" applyBorder="1" applyAlignment="1">
      <alignment horizontal="right" vertical="center" wrapText="1"/>
    </xf>
    <xf numFmtId="0" fontId="343" fillId="0" borderId="9" xfId="0" applyFont="1" applyFill="1" applyBorder="1" applyAlignment="1">
      <alignment horizontal="center" vertical="center" wrapText="1"/>
    </xf>
    <xf numFmtId="0" fontId="3" fillId="0" borderId="9" xfId="0" applyFont="1" applyFill="1" applyBorder="1" applyAlignment="1">
      <alignment horizontal="left" vertical="center" wrapText="1"/>
    </xf>
    <xf numFmtId="0" fontId="10" fillId="0" borderId="9" xfId="0"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344" fillId="0" borderId="9" xfId="0" applyNumberFormat="1" applyFont="1" applyFill="1" applyBorder="1" applyAlignment="1">
      <alignment horizontal="center" vertical="center" wrapText="1"/>
    </xf>
    <xf numFmtId="3" fontId="344" fillId="0" borderId="9" xfId="0" quotePrefix="1" applyNumberFormat="1" applyFont="1" applyFill="1" applyBorder="1" applyAlignment="1">
      <alignment horizontal="center" vertical="center" wrapText="1"/>
    </xf>
    <xf numFmtId="169" fontId="171" fillId="82" borderId="9" xfId="2515" applyNumberFormat="1" applyFont="1" applyFill="1" applyBorder="1" applyAlignment="1">
      <alignment horizontal="center" vertical="center"/>
    </xf>
    <xf numFmtId="0" fontId="171" fillId="0" borderId="9" xfId="2515" applyNumberFormat="1" applyFont="1" applyFill="1" applyBorder="1" applyAlignment="1">
      <alignment horizontal="center" vertical="center"/>
    </xf>
    <xf numFmtId="169" fontId="10" fillId="0" borderId="9" xfId="2515" applyNumberFormat="1" applyFont="1" applyFill="1" applyBorder="1" applyAlignment="1">
      <alignment horizontal="center" wrapText="1"/>
    </xf>
    <xf numFmtId="169" fontId="4" fillId="0" borderId="0" xfId="2515" applyNumberFormat="1" applyFont="1" applyFill="1" applyBorder="1"/>
    <xf numFmtId="0" fontId="10" fillId="83" borderId="0" xfId="1" applyFont="1" applyFill="1"/>
    <xf numFmtId="0" fontId="344" fillId="0" borderId="9" xfId="0" applyFont="1" applyFill="1" applyBorder="1" applyAlignment="1">
      <alignment horizontal="center" vertical="center" wrapText="1"/>
    </xf>
    <xf numFmtId="169" fontId="171" fillId="0" borderId="9" xfId="2515" applyNumberFormat="1" applyFont="1" applyFill="1" applyBorder="1" applyAlignment="1">
      <alignment horizontal="center" vertical="center" wrapText="1"/>
    </xf>
    <xf numFmtId="3" fontId="329" fillId="0" borderId="9" xfId="2" applyNumberFormat="1" applyFont="1" applyFill="1" applyBorder="1" applyAlignment="1">
      <alignment vertical="center" shrinkToFit="1"/>
    </xf>
    <xf numFmtId="169" fontId="329" fillId="0" borderId="75" xfId="2515" quotePrefix="1" applyNumberFormat="1" applyFont="1" applyFill="1" applyBorder="1" applyAlignment="1">
      <alignment horizontal="center" vertical="center" wrapText="1"/>
    </xf>
    <xf numFmtId="169" fontId="329" fillId="82" borderId="75" xfId="2515" quotePrefix="1" applyNumberFormat="1" applyFont="1" applyFill="1" applyBorder="1" applyAlignment="1">
      <alignment horizontal="center" vertical="center" wrapText="1"/>
    </xf>
    <xf numFmtId="169" fontId="329" fillId="84" borderId="9" xfId="2515" applyNumberFormat="1" applyFont="1" applyFill="1" applyBorder="1" applyAlignment="1">
      <alignment vertical="center"/>
    </xf>
    <xf numFmtId="169" fontId="171" fillId="0" borderId="9" xfId="2515" applyNumberFormat="1" applyFont="1" applyFill="1" applyBorder="1" applyAlignment="1">
      <alignment vertical="center"/>
    </xf>
    <xf numFmtId="1" fontId="3" fillId="0" borderId="9" xfId="2" applyNumberFormat="1" applyFont="1" applyFill="1" applyBorder="1" applyAlignment="1">
      <alignment horizontal="left" vertical="center" wrapText="1"/>
    </xf>
    <xf numFmtId="3" fontId="344" fillId="0" borderId="9" xfId="2" quotePrefix="1" applyNumberFormat="1" applyFont="1" applyFill="1" applyBorder="1" applyAlignment="1">
      <alignment horizontal="center" vertical="center" wrapText="1"/>
    </xf>
    <xf numFmtId="1" fontId="440" fillId="0" borderId="9" xfId="2" applyNumberFormat="1" applyFont="1" applyFill="1" applyBorder="1" applyAlignment="1">
      <alignment horizontal="center" vertical="center" wrapText="1"/>
    </xf>
    <xf numFmtId="1" fontId="4" fillId="0" borderId="0" xfId="2" applyNumberFormat="1" applyFont="1" applyFill="1" applyBorder="1" applyAlignment="1">
      <alignment vertical="center"/>
    </xf>
    <xf numFmtId="169" fontId="329" fillId="0" borderId="9" xfId="2515" quotePrefix="1" applyNumberFormat="1" applyFont="1" applyFill="1" applyBorder="1" applyAlignment="1">
      <alignment horizontal="right" vertical="center" wrapText="1"/>
    </xf>
    <xf numFmtId="169" fontId="171" fillId="84" borderId="9" xfId="2515" applyNumberFormat="1" applyFont="1" applyFill="1" applyBorder="1" applyAlignment="1">
      <alignment vertical="center"/>
    </xf>
    <xf numFmtId="169" fontId="171" fillId="82" borderId="9" xfId="2515" applyNumberFormat="1" applyFont="1" applyFill="1" applyBorder="1" applyAlignment="1">
      <alignment vertical="center"/>
    </xf>
    <xf numFmtId="169" fontId="329" fillId="84" borderId="9" xfId="2553" applyNumberFormat="1" applyFont="1" applyFill="1" applyBorder="1" applyAlignment="1">
      <alignment horizontal="right" vertical="center" wrapText="1"/>
    </xf>
    <xf numFmtId="169" fontId="329" fillId="0" borderId="75" xfId="2553" applyNumberFormat="1" applyFont="1" applyFill="1" applyBorder="1" applyAlignment="1">
      <alignment horizontal="right" vertical="center" wrapText="1"/>
    </xf>
    <xf numFmtId="169" fontId="329" fillId="82" borderId="75" xfId="2553" applyNumberFormat="1" applyFont="1" applyFill="1" applyBorder="1" applyAlignment="1">
      <alignment horizontal="right" vertical="center" wrapText="1"/>
    </xf>
    <xf numFmtId="3" fontId="329" fillId="0" borderId="9" xfId="2" applyNumberFormat="1" applyFont="1" applyFill="1" applyBorder="1" applyAlignment="1">
      <alignment horizontal="right" vertical="center" wrapText="1"/>
    </xf>
    <xf numFmtId="3" fontId="329" fillId="0" borderId="75" xfId="2" applyNumberFormat="1" applyFont="1" applyFill="1" applyBorder="1" applyAlignment="1">
      <alignment horizontal="right" vertical="center" wrapText="1"/>
    </xf>
    <xf numFmtId="1" fontId="329" fillId="0" borderId="9" xfId="2" applyNumberFormat="1" applyFont="1" applyFill="1" applyBorder="1" applyAlignment="1">
      <alignment horizontal="right" vertical="center" wrapText="1"/>
    </xf>
    <xf numFmtId="1" fontId="329" fillId="0" borderId="75" xfId="2" applyNumberFormat="1" applyFont="1" applyFill="1" applyBorder="1" applyAlignment="1">
      <alignment horizontal="right" vertical="center" wrapText="1"/>
    </xf>
    <xf numFmtId="3" fontId="3" fillId="0" borderId="9" xfId="6565" applyNumberFormat="1" applyFont="1" applyFill="1" applyBorder="1" applyAlignment="1">
      <alignment vertical="center" wrapText="1"/>
    </xf>
    <xf numFmtId="3" fontId="171" fillId="0" borderId="9" xfId="2" quotePrefix="1" applyNumberFormat="1" applyFont="1" applyFill="1" applyBorder="1" applyAlignment="1">
      <alignment vertical="center" wrapText="1"/>
    </xf>
    <xf numFmtId="0" fontId="3" fillId="82" borderId="0" xfId="1" applyFont="1" applyFill="1"/>
    <xf numFmtId="169" fontId="329" fillId="84" borderId="9" xfId="0" applyNumberFormat="1" applyFont="1" applyFill="1" applyBorder="1" applyAlignment="1">
      <alignment horizontal="center" vertical="center" wrapText="1"/>
    </xf>
    <xf numFmtId="169" fontId="329" fillId="84" borderId="9" xfId="2546" applyNumberFormat="1" applyFont="1" applyFill="1" applyBorder="1" applyAlignment="1">
      <alignment horizontal="right" vertical="center"/>
    </xf>
    <xf numFmtId="0" fontId="329" fillId="84" borderId="75" xfId="1" applyFont="1" applyFill="1" applyBorder="1" applyAlignment="1">
      <alignment vertical="center"/>
    </xf>
    <xf numFmtId="0" fontId="344" fillId="0" borderId="9" xfId="2599" applyNumberFormat="1" applyFont="1" applyFill="1" applyBorder="1" applyAlignment="1">
      <alignment horizontal="center" vertical="center" wrapText="1"/>
    </xf>
    <xf numFmtId="169" fontId="344" fillId="0" borderId="9" xfId="2599" applyNumberFormat="1" applyFont="1" applyFill="1" applyBorder="1" applyAlignment="1">
      <alignment horizontal="center" vertical="center" wrapText="1"/>
    </xf>
    <xf numFmtId="169" fontId="171" fillId="0" borderId="9" xfId="2599" applyNumberFormat="1" applyFont="1" applyFill="1" applyBorder="1" applyAlignment="1">
      <alignment horizontal="center" vertical="center" wrapText="1"/>
    </xf>
    <xf numFmtId="1" fontId="171" fillId="82" borderId="9" xfId="2" applyNumberFormat="1" applyFont="1" applyFill="1" applyBorder="1" applyAlignment="1">
      <alignment horizontal="center" vertical="center" wrapText="1"/>
    </xf>
    <xf numFmtId="367" fontId="171" fillId="0" borderId="75" xfId="11796" applyNumberFormat="1" applyFont="1" applyFill="1" applyBorder="1" applyAlignment="1">
      <alignment horizontal="center" vertical="center" wrapText="1"/>
    </xf>
    <xf numFmtId="0" fontId="171" fillId="0" borderId="75" xfId="2" applyNumberFormat="1" applyFont="1" applyFill="1" applyBorder="1" applyAlignment="1">
      <alignment horizontal="center" vertical="center" wrapText="1"/>
    </xf>
    <xf numFmtId="1" fontId="4" fillId="0" borderId="0" xfId="2" applyNumberFormat="1" applyFont="1" applyFill="1" applyBorder="1" applyAlignment="1">
      <alignment horizontal="center" vertical="center" wrapText="1"/>
    </xf>
    <xf numFmtId="0" fontId="3" fillId="0" borderId="0" xfId="1" applyFont="1" applyFill="1" applyAlignment="1">
      <alignment horizontal="center" wrapText="1"/>
    </xf>
    <xf numFmtId="169" fontId="329" fillId="0" borderId="9" xfId="2515" applyNumberFormat="1" applyFont="1" applyFill="1" applyBorder="1"/>
    <xf numFmtId="169" fontId="329" fillId="0" borderId="75" xfId="2515" applyNumberFormat="1" applyFont="1" applyFill="1" applyBorder="1"/>
    <xf numFmtId="169" fontId="329" fillId="82" borderId="75" xfId="2515" applyNumberFormat="1" applyFont="1" applyFill="1" applyBorder="1"/>
    <xf numFmtId="1" fontId="329" fillId="0" borderId="9" xfId="2527" applyNumberFormat="1" applyFont="1" applyFill="1" applyBorder="1" applyAlignment="1">
      <alignment horizontal="right" vertical="center" shrinkToFit="1"/>
    </xf>
    <xf numFmtId="169" fontId="5" fillId="0" borderId="9" xfId="2516" applyNumberFormat="1" applyFont="1" applyFill="1" applyBorder="1" applyAlignment="1">
      <alignment horizontal="center" vertical="center" shrinkToFit="1"/>
    </xf>
    <xf numFmtId="169" fontId="5" fillId="0" borderId="9" xfId="2516" applyNumberFormat="1" applyFont="1" applyFill="1" applyBorder="1" applyAlignment="1">
      <alignment horizontal="center" vertical="center" wrapText="1" shrinkToFit="1"/>
    </xf>
    <xf numFmtId="169" fontId="5" fillId="0" borderId="9" xfId="2599" quotePrefix="1" applyNumberFormat="1" applyFont="1" applyFill="1" applyBorder="1" applyAlignment="1">
      <alignment horizontal="center" vertical="center" wrapText="1"/>
    </xf>
    <xf numFmtId="43" fontId="4" fillId="0" borderId="0" xfId="11796" applyFont="1" applyFill="1" applyBorder="1" applyAlignment="1">
      <alignment horizontal="right" vertical="center"/>
    </xf>
    <xf numFmtId="3" fontId="329" fillId="84" borderId="9" xfId="2" applyNumberFormat="1" applyFont="1" applyFill="1" applyBorder="1" applyAlignment="1">
      <alignment horizontal="right" vertical="center" wrapText="1"/>
    </xf>
    <xf numFmtId="173" fontId="329" fillId="0" borderId="9" xfId="2" applyNumberFormat="1" applyFont="1" applyFill="1" applyBorder="1" applyAlignment="1">
      <alignment horizontal="right" vertical="center" wrapText="1"/>
    </xf>
    <xf numFmtId="43" fontId="4" fillId="0" borderId="0" xfId="11796" applyFont="1" applyFill="1" applyAlignment="1">
      <alignment vertical="center"/>
    </xf>
    <xf numFmtId="169" fontId="10" fillId="83" borderId="0" xfId="1" applyNumberFormat="1" applyFont="1" applyFill="1"/>
    <xf numFmtId="169" fontId="329" fillId="82" borderId="75" xfId="1" applyNumberFormat="1" applyFont="1" applyFill="1" applyBorder="1" applyAlignment="1">
      <alignment vertical="center"/>
    </xf>
    <xf numFmtId="169" fontId="350" fillId="0" borderId="9" xfId="2527" applyNumberFormat="1" applyFont="1" applyFill="1" applyBorder="1" applyAlignment="1">
      <alignment horizontal="right" vertical="center" shrinkToFit="1"/>
    </xf>
    <xf numFmtId="169" fontId="171" fillId="82" borderId="9" xfId="2515" applyNumberFormat="1" applyFont="1" applyFill="1" applyBorder="1" applyAlignment="1">
      <alignment horizontal="right" vertical="center"/>
    </xf>
    <xf numFmtId="3" fontId="10" fillId="0" borderId="9" xfId="0" quotePrefix="1" applyNumberFormat="1" applyFont="1" applyFill="1" applyBorder="1" applyAlignment="1">
      <alignment horizontal="center" vertical="center" wrapText="1"/>
    </xf>
    <xf numFmtId="169" fontId="171" fillId="84" borderId="9" xfId="2599" applyNumberFormat="1" applyFont="1" applyFill="1" applyBorder="1" applyAlignment="1">
      <alignment horizontal="right" vertical="center" wrapText="1"/>
    </xf>
    <xf numFmtId="3" fontId="352" fillId="0" borderId="75" xfId="2" applyNumberFormat="1" applyFont="1" applyFill="1" applyBorder="1" applyAlignment="1">
      <alignment horizontal="right" vertical="center"/>
    </xf>
    <xf numFmtId="3" fontId="352" fillId="82" borderId="75" xfId="2" applyNumberFormat="1" applyFont="1" applyFill="1" applyBorder="1" applyAlignment="1">
      <alignment horizontal="right" vertical="center"/>
    </xf>
    <xf numFmtId="3" fontId="320" fillId="0" borderId="75" xfId="2" applyNumberFormat="1" applyFont="1" applyFill="1" applyBorder="1" applyAlignment="1">
      <alignment horizontal="center" vertical="center" wrapText="1"/>
    </xf>
    <xf numFmtId="3" fontId="323" fillId="0" borderId="0" xfId="2" applyNumberFormat="1" applyFont="1" applyFill="1" applyBorder="1" applyAlignment="1">
      <alignment horizontal="right" vertical="center"/>
    </xf>
    <xf numFmtId="3" fontId="324" fillId="0" borderId="75" xfId="2586" applyNumberFormat="1" applyFont="1" applyFill="1" applyBorder="1" applyAlignment="1">
      <alignment horizontal="left" vertical="center" wrapText="1"/>
    </xf>
    <xf numFmtId="3" fontId="320" fillId="0" borderId="75" xfId="2586" applyNumberFormat="1" applyFont="1" applyFill="1" applyBorder="1" applyAlignment="1">
      <alignment horizontal="center" vertical="center" wrapText="1"/>
    </xf>
    <xf numFmtId="3" fontId="441" fillId="0" borderId="75" xfId="2586" applyNumberFormat="1" applyFont="1" applyFill="1" applyBorder="1" applyAlignment="1">
      <alignment horizontal="center" vertical="center" wrapText="1"/>
    </xf>
    <xf numFmtId="3" fontId="350" fillId="0" borderId="75" xfId="2586" applyNumberFormat="1" applyFont="1" applyFill="1" applyBorder="1" applyAlignment="1">
      <alignment vertical="center"/>
    </xf>
    <xf numFmtId="3" fontId="350" fillId="0" borderId="75" xfId="6547" applyNumberFormat="1" applyFont="1" applyFill="1" applyBorder="1" applyAlignment="1">
      <alignment vertical="center" wrapText="1"/>
    </xf>
    <xf numFmtId="3" fontId="350" fillId="0" borderId="75" xfId="2" applyNumberFormat="1" applyFont="1" applyFill="1" applyBorder="1" applyAlignment="1">
      <alignment horizontal="right" vertical="center"/>
    </xf>
    <xf numFmtId="3" fontId="350" fillId="0" borderId="75" xfId="2" applyNumberFormat="1" applyFont="1" applyFill="1" applyBorder="1" applyAlignment="1">
      <alignment vertical="center"/>
    </xf>
    <xf numFmtId="3" fontId="350" fillId="84" borderId="75" xfId="2" applyNumberFormat="1" applyFont="1" applyFill="1" applyBorder="1" applyAlignment="1">
      <alignment horizontal="right" vertical="center"/>
    </xf>
    <xf numFmtId="3" fontId="350" fillId="82" borderId="75" xfId="2" applyNumberFormat="1" applyFont="1" applyFill="1" applyBorder="1" applyAlignment="1">
      <alignment horizontal="right" vertical="center"/>
    </xf>
    <xf numFmtId="367" fontId="350" fillId="0" borderId="75" xfId="11796" applyNumberFormat="1" applyFont="1" applyFill="1" applyBorder="1" applyAlignment="1">
      <alignment horizontal="center" vertical="center"/>
    </xf>
    <xf numFmtId="3" fontId="322" fillId="0" borderId="0" xfId="2" applyNumberFormat="1" applyFont="1" applyFill="1" applyBorder="1" applyAlignment="1">
      <alignment horizontal="right" vertical="center"/>
    </xf>
    <xf numFmtId="0" fontId="324" fillId="0" borderId="0" xfId="1" applyFont="1" applyFill="1"/>
    <xf numFmtId="3" fontId="350" fillId="0" borderId="75" xfId="2586" applyNumberFormat="1" applyFont="1" applyFill="1" applyBorder="1" applyAlignment="1">
      <alignment vertical="center" wrapText="1"/>
    </xf>
    <xf numFmtId="1" fontId="326" fillId="0" borderId="75" xfId="2" applyNumberFormat="1" applyFont="1" applyFill="1" applyBorder="1" applyAlignment="1">
      <alignment horizontal="center" vertical="center" wrapText="1"/>
    </xf>
    <xf numFmtId="49" fontId="324" fillId="0" borderId="75" xfId="0" applyNumberFormat="1" applyFont="1" applyFill="1" applyBorder="1" applyAlignment="1">
      <alignment horizontal="left" vertical="center" wrapText="1"/>
    </xf>
    <xf numFmtId="49" fontId="320" fillId="0" borderId="75" xfId="0" applyNumberFormat="1" applyFont="1" applyFill="1" applyBorder="1" applyAlignment="1">
      <alignment horizontal="center" vertical="center" wrapText="1"/>
    </xf>
    <xf numFmtId="1" fontId="320" fillId="0" borderId="75" xfId="2" applyNumberFormat="1" applyFont="1" applyFill="1" applyBorder="1" applyAlignment="1">
      <alignment horizontal="center" vertical="center" wrapText="1"/>
    </xf>
    <xf numFmtId="49" fontId="441" fillId="0" borderId="75" xfId="6547" applyNumberFormat="1" applyFont="1" applyFill="1" applyBorder="1" applyAlignment="1">
      <alignment horizontal="center" vertical="center" wrapText="1"/>
    </xf>
    <xf numFmtId="1" fontId="441" fillId="0" borderId="75" xfId="2" applyNumberFormat="1" applyFont="1" applyFill="1" applyBorder="1" applyAlignment="1">
      <alignment horizontal="center" vertical="center" wrapText="1"/>
    </xf>
    <xf numFmtId="169" fontId="350" fillId="0" borderId="75" xfId="2521" applyNumberFormat="1" applyFont="1" applyFill="1" applyBorder="1" applyAlignment="1">
      <alignment horizontal="right" vertical="center" wrapText="1"/>
    </xf>
    <xf numFmtId="3" fontId="442" fillId="0" borderId="75" xfId="2" applyNumberFormat="1" applyFont="1" applyFill="1" applyBorder="1" applyAlignment="1">
      <alignment horizontal="center" vertical="center" wrapText="1"/>
    </xf>
    <xf numFmtId="1" fontId="322" fillId="0" borderId="0" xfId="2" applyNumberFormat="1" applyFont="1" applyFill="1" applyAlignment="1">
      <alignment vertical="center"/>
    </xf>
    <xf numFmtId="1" fontId="434" fillId="0" borderId="75" xfId="2" applyNumberFormat="1" applyFont="1" applyFill="1" applyBorder="1" applyAlignment="1">
      <alignment horizontal="center" vertical="center" wrapText="1"/>
    </xf>
    <xf numFmtId="3" fontId="443" fillId="0" borderId="75" xfId="2" applyNumberFormat="1" applyFont="1" applyFill="1" applyBorder="1" applyAlignment="1">
      <alignment horizontal="center" vertical="center" wrapText="1"/>
    </xf>
    <xf numFmtId="3" fontId="11" fillId="0" borderId="75" xfId="2586" applyNumberFormat="1" applyFont="1" applyFill="1" applyBorder="1" applyAlignment="1">
      <alignment horizontal="center" vertical="center" wrapText="1"/>
    </xf>
    <xf numFmtId="3" fontId="349" fillId="0" borderId="75" xfId="2586" applyNumberFormat="1" applyFont="1" applyFill="1" applyBorder="1" applyAlignment="1">
      <alignment vertical="center"/>
    </xf>
    <xf numFmtId="3" fontId="3" fillId="0" borderId="75" xfId="11804" applyNumberFormat="1" applyFont="1" applyFill="1" applyBorder="1" applyAlignment="1">
      <alignment horizontal="left" vertical="center" wrapText="1"/>
    </xf>
    <xf numFmtId="3" fontId="440" fillId="0" borderId="75" xfId="2" applyNumberFormat="1" applyFont="1" applyFill="1" applyBorder="1" applyAlignment="1">
      <alignment horizontal="center" vertical="center" wrapText="1"/>
    </xf>
    <xf numFmtId="49" fontId="11" fillId="0" borderId="75" xfId="0" applyNumberFormat="1" applyFont="1" applyFill="1" applyBorder="1" applyAlignment="1">
      <alignment horizontal="center" vertical="center" wrapText="1"/>
    </xf>
    <xf numFmtId="3" fontId="11" fillId="0" borderId="75" xfId="2" quotePrefix="1" applyNumberFormat="1" applyFont="1" applyFill="1" applyBorder="1" applyAlignment="1">
      <alignment horizontal="center" vertical="center" wrapText="1"/>
    </xf>
    <xf numFmtId="4" fontId="11" fillId="0" borderId="75" xfId="2" quotePrefix="1" applyNumberFormat="1" applyFont="1" applyFill="1" applyBorder="1" applyAlignment="1">
      <alignment horizontal="center" vertical="center" wrapText="1"/>
    </xf>
    <xf numFmtId="169" fontId="349" fillId="0" borderId="75" xfId="2512" quotePrefix="1" applyNumberFormat="1" applyFont="1" applyFill="1" applyBorder="1" applyAlignment="1">
      <alignment horizontal="right" vertical="center" wrapText="1"/>
    </xf>
    <xf numFmtId="1" fontId="324" fillId="0" borderId="75" xfId="2" applyNumberFormat="1" applyFont="1" applyFill="1" applyBorder="1" applyAlignment="1">
      <alignment horizontal="left" vertical="center" wrapText="1"/>
    </xf>
    <xf numFmtId="3" fontId="441" fillId="0" borderId="75" xfId="2" quotePrefix="1" applyNumberFormat="1" applyFont="1" applyFill="1" applyBorder="1" applyAlignment="1">
      <alignment horizontal="center" vertical="center" wrapText="1"/>
    </xf>
    <xf numFmtId="1" fontId="320" fillId="0" borderId="0" xfId="2" applyNumberFormat="1" applyFont="1" applyFill="1" applyAlignment="1">
      <alignment vertical="center"/>
    </xf>
    <xf numFmtId="4" fontId="320" fillId="0" borderId="75" xfId="2" quotePrefix="1" applyNumberFormat="1" applyFont="1" applyFill="1" applyBorder="1" applyAlignment="1">
      <alignment horizontal="center" vertical="center" wrapText="1"/>
    </xf>
    <xf numFmtId="3" fontId="352" fillId="84" borderId="75" xfId="2" applyNumberFormat="1" applyFont="1" applyFill="1" applyBorder="1" applyAlignment="1">
      <alignment horizontal="right" vertical="center"/>
    </xf>
    <xf numFmtId="3" fontId="445" fillId="0" borderId="75" xfId="2" applyNumberFormat="1" applyFont="1" applyFill="1" applyBorder="1" applyAlignment="1">
      <alignment horizontal="center" vertical="center" wrapText="1"/>
    </xf>
    <xf numFmtId="49" fontId="11" fillId="0" borderId="75" xfId="0" applyNumberFormat="1" applyFont="1" applyFill="1" applyBorder="1" applyAlignment="1" applyProtection="1">
      <alignment horizontal="center" vertical="center" wrapText="1"/>
    </xf>
    <xf numFmtId="169" fontId="349" fillId="0" borderId="75" xfId="2599" applyNumberFormat="1" applyFont="1" applyFill="1" applyBorder="1" applyAlignment="1">
      <alignment horizontal="right" vertical="center" wrapText="1"/>
    </xf>
    <xf numFmtId="49" fontId="324" fillId="0" borderId="75" xfId="0" applyNumberFormat="1" applyFont="1" applyFill="1" applyBorder="1" applyAlignment="1">
      <alignment vertical="center" wrapText="1"/>
    </xf>
    <xf numFmtId="49" fontId="320" fillId="0" borderId="75" xfId="0" applyNumberFormat="1" applyFont="1" applyFill="1" applyBorder="1" applyAlignment="1" applyProtection="1">
      <alignment horizontal="center" vertical="center" wrapText="1"/>
    </xf>
    <xf numFmtId="169" fontId="350" fillId="0" borderId="75" xfId="2599" applyNumberFormat="1" applyFont="1" applyFill="1" applyBorder="1" applyAlignment="1">
      <alignment horizontal="right" vertical="center" wrapText="1"/>
    </xf>
    <xf numFmtId="1" fontId="322" fillId="83" borderId="0" xfId="2" applyNumberFormat="1" applyFont="1" applyFill="1" applyAlignment="1">
      <alignment vertical="center"/>
    </xf>
    <xf numFmtId="0" fontId="324" fillId="0" borderId="75" xfId="0" applyFont="1" applyFill="1" applyBorder="1" applyAlignment="1">
      <alignment vertical="center" wrapText="1"/>
    </xf>
    <xf numFmtId="169" fontId="329" fillId="84" borderId="75" xfId="1" applyNumberFormat="1" applyFont="1" applyFill="1" applyBorder="1" applyAlignment="1">
      <alignment vertical="center"/>
    </xf>
    <xf numFmtId="1" fontId="3" fillId="0" borderId="75" xfId="2" applyNumberFormat="1" applyFont="1" applyFill="1" applyBorder="1" applyAlignment="1">
      <alignment vertical="center" wrapText="1"/>
    </xf>
    <xf numFmtId="169" fontId="171" fillId="82" borderId="75" xfId="2515" applyNumberFormat="1" applyFont="1" applyFill="1" applyBorder="1" applyAlignment="1">
      <alignment vertical="center"/>
    </xf>
    <xf numFmtId="0" fontId="10" fillId="0" borderId="75" xfId="1" applyFont="1" applyFill="1" applyBorder="1" applyAlignment="1">
      <alignment horizontal="center" vertical="center" wrapText="1"/>
    </xf>
    <xf numFmtId="0" fontId="3" fillId="83" borderId="0" xfId="1" applyFont="1" applyFill="1"/>
    <xf numFmtId="0" fontId="321" fillId="83" borderId="0" xfId="1" applyFont="1" applyFill="1"/>
    <xf numFmtId="0" fontId="11" fillId="0" borderId="75" xfId="1" applyFont="1" applyFill="1" applyBorder="1" applyAlignment="1">
      <alignment vertical="center"/>
    </xf>
    <xf numFmtId="169" fontId="349" fillId="0" borderId="75" xfId="2515" applyNumberFormat="1" applyFont="1" applyFill="1" applyBorder="1" applyAlignment="1">
      <alignment vertical="center"/>
    </xf>
    <xf numFmtId="169" fontId="11" fillId="0" borderId="75" xfId="2515" applyNumberFormat="1" applyFont="1" applyFill="1" applyBorder="1" applyAlignment="1">
      <alignment horizontal="center" vertical="center" wrapText="1"/>
    </xf>
    <xf numFmtId="0" fontId="350" fillId="0" borderId="75" xfId="1" applyFont="1" applyFill="1" applyBorder="1" applyAlignment="1">
      <alignment vertical="center"/>
    </xf>
    <xf numFmtId="43" fontId="350" fillId="0" borderId="75" xfId="2515" applyFont="1" applyFill="1" applyBorder="1" applyAlignment="1">
      <alignment vertical="center"/>
    </xf>
    <xf numFmtId="43" fontId="350" fillId="84" borderId="75" xfId="2515" applyFont="1" applyFill="1" applyBorder="1" applyAlignment="1">
      <alignment vertical="center"/>
    </xf>
    <xf numFmtId="169" fontId="350" fillId="0" borderId="75" xfId="2515" applyNumberFormat="1" applyFont="1" applyFill="1" applyBorder="1" applyAlignment="1">
      <alignment vertical="center"/>
    </xf>
    <xf numFmtId="0" fontId="350" fillId="82" borderId="75" xfId="1" applyFont="1" applyFill="1" applyBorder="1" applyAlignment="1">
      <alignment vertical="center"/>
    </xf>
    <xf numFmtId="0" fontId="350" fillId="0" borderId="75" xfId="1" applyNumberFormat="1" applyFont="1" applyFill="1" applyBorder="1" applyAlignment="1">
      <alignment horizontal="center" vertical="center"/>
    </xf>
    <xf numFmtId="0" fontId="320" fillId="0" borderId="75" xfId="1" applyFont="1" applyFill="1" applyBorder="1" applyAlignment="1">
      <alignment horizontal="center" vertical="center" wrapText="1"/>
    </xf>
    <xf numFmtId="0" fontId="322" fillId="0" borderId="0" xfId="1" applyFont="1" applyFill="1" applyBorder="1" applyAlignment="1">
      <alignment vertical="center"/>
    </xf>
    <xf numFmtId="0" fontId="324" fillId="83" borderId="0" xfId="1" applyFont="1" applyFill="1"/>
    <xf numFmtId="0" fontId="442" fillId="0" borderId="75" xfId="1" applyFont="1" applyFill="1" applyBorder="1" applyAlignment="1">
      <alignment horizontal="center" vertical="center" wrapText="1"/>
    </xf>
    <xf numFmtId="0" fontId="322" fillId="0" borderId="0" xfId="1" applyFont="1" applyFill="1" applyBorder="1" applyAlignment="1">
      <alignment horizontal="center" vertical="center" wrapText="1"/>
    </xf>
    <xf numFmtId="0" fontId="3" fillId="0" borderId="75" xfId="2518" applyNumberFormat="1" applyFont="1" applyFill="1" applyBorder="1" applyAlignment="1">
      <alignment vertical="center" wrapText="1" shrinkToFit="1"/>
    </xf>
    <xf numFmtId="0" fontId="344" fillId="0" borderId="75" xfId="1" applyFont="1" applyFill="1" applyBorder="1" applyAlignment="1">
      <alignment horizontal="center" vertical="center" wrapText="1"/>
    </xf>
    <xf numFmtId="49" fontId="344" fillId="0" borderId="75" xfId="0" applyNumberFormat="1" applyFont="1" applyFill="1" applyBorder="1" applyAlignment="1">
      <alignment horizontal="center" vertical="center" wrapText="1"/>
    </xf>
    <xf numFmtId="3" fontId="344" fillId="0" borderId="75" xfId="2" applyNumberFormat="1" applyFont="1" applyFill="1" applyBorder="1" applyAlignment="1">
      <alignment horizontal="center" vertical="center" wrapText="1"/>
    </xf>
    <xf numFmtId="0" fontId="435" fillId="0" borderId="75" xfId="0" applyFont="1" applyFill="1" applyBorder="1" applyAlignment="1">
      <alignment vertical="center"/>
    </xf>
    <xf numFmtId="169" fontId="349" fillId="0" borderId="75" xfId="2599" applyNumberFormat="1" applyFont="1" applyFill="1" applyBorder="1" applyAlignment="1">
      <alignment horizontal="right" vertical="center" shrinkToFit="1"/>
    </xf>
    <xf numFmtId="49" fontId="324" fillId="0" borderId="75" xfId="11802" applyNumberFormat="1" applyFont="1" applyFill="1" applyBorder="1" applyAlignment="1">
      <alignment horizontal="left" vertical="center" wrapText="1"/>
    </xf>
    <xf numFmtId="169" fontId="350" fillId="0" borderId="75" xfId="2515" quotePrefix="1" applyNumberFormat="1" applyFont="1" applyFill="1" applyBorder="1" applyAlignment="1">
      <alignment vertical="center" wrapText="1"/>
    </xf>
    <xf numFmtId="169" fontId="349" fillId="0" borderId="75" xfId="11801" applyNumberFormat="1" applyFont="1" applyFill="1" applyBorder="1" applyAlignment="1">
      <alignment horizontal="right" vertical="center" shrinkToFit="1"/>
    </xf>
    <xf numFmtId="169" fontId="350" fillId="0" borderId="75" xfId="2558" applyNumberFormat="1" applyFont="1" applyFill="1" applyBorder="1" applyAlignment="1">
      <alignment vertical="center"/>
    </xf>
    <xf numFmtId="3" fontId="441" fillId="0" borderId="75" xfId="2" applyNumberFormat="1" applyFont="1" applyFill="1" applyBorder="1" applyAlignment="1">
      <alignment horizontal="center" vertical="center" wrapText="1"/>
    </xf>
    <xf numFmtId="169" fontId="350" fillId="0" borderId="75" xfId="2515" applyNumberFormat="1" applyFont="1" applyFill="1" applyBorder="1" applyAlignment="1">
      <alignment vertical="center" wrapText="1"/>
    </xf>
    <xf numFmtId="169" fontId="350" fillId="0" borderId="75" xfId="2599" applyNumberFormat="1" applyFont="1" applyFill="1" applyBorder="1" applyAlignment="1">
      <alignment horizontal="right" vertical="center" shrinkToFit="1"/>
    </xf>
    <xf numFmtId="49" fontId="3" fillId="0" borderId="9" xfId="0" applyNumberFormat="1" applyFont="1" applyFill="1" applyBorder="1" applyAlignment="1">
      <alignment horizontal="left" vertical="center" wrapText="1"/>
    </xf>
    <xf numFmtId="49" fontId="10" fillId="0" borderId="9" xfId="0" applyNumberFormat="1" applyFont="1" applyFill="1" applyBorder="1" applyAlignment="1">
      <alignment horizontal="center" vertical="center" wrapText="1"/>
    </xf>
    <xf numFmtId="0" fontId="344" fillId="0" borderId="9" xfId="6547" applyNumberFormat="1" applyFont="1" applyFill="1" applyBorder="1" applyAlignment="1">
      <alignment horizontal="center" vertical="center" wrapText="1"/>
    </xf>
    <xf numFmtId="49" fontId="344" fillId="0" borderId="9" xfId="6547" applyNumberFormat="1" applyFont="1" applyFill="1" applyBorder="1" applyAlignment="1">
      <alignment horizontal="center" vertical="center" wrapText="1"/>
    </xf>
    <xf numFmtId="43" fontId="10" fillId="0" borderId="0" xfId="11796" applyFont="1" applyFill="1" applyAlignment="1">
      <alignment horizontal="center" vertical="center" wrapText="1"/>
    </xf>
    <xf numFmtId="43" fontId="10" fillId="0" borderId="0" xfId="11796" applyNumberFormat="1" applyFont="1" applyFill="1" applyAlignment="1">
      <alignment vertical="center"/>
    </xf>
    <xf numFmtId="0" fontId="5" fillId="0" borderId="9" xfId="0" applyNumberFormat="1" applyFont="1" applyFill="1" applyBorder="1" applyAlignment="1">
      <alignment horizontal="center" vertical="center" wrapText="1"/>
    </xf>
    <xf numFmtId="169" fontId="348" fillId="0" borderId="9" xfId="2515" applyNumberFormat="1" applyFont="1" applyFill="1" applyBorder="1" applyAlignment="1">
      <alignment horizontal="center" vertical="center"/>
    </xf>
    <xf numFmtId="49" fontId="3" fillId="0" borderId="9" xfId="6690" applyNumberFormat="1" applyFont="1" applyFill="1" applyBorder="1" applyAlignment="1">
      <alignment horizontal="justify" vertical="center" wrapText="1"/>
    </xf>
    <xf numFmtId="49" fontId="10" fillId="0" borderId="9" xfId="6690" applyNumberFormat="1" applyFont="1" applyFill="1" applyBorder="1" applyAlignment="1">
      <alignment horizontal="center" vertical="center" wrapText="1"/>
    </xf>
    <xf numFmtId="369" fontId="10" fillId="83" borderId="0" xfId="1" applyNumberFormat="1" applyFont="1" applyFill="1"/>
    <xf numFmtId="0" fontId="11" fillId="0" borderId="9" xfId="0" applyFont="1" applyFill="1" applyBorder="1" applyAlignment="1">
      <alignment horizontal="center" vertical="center" wrapText="1"/>
    </xf>
    <xf numFmtId="169" fontId="349" fillId="0" borderId="9" xfId="2515" applyNumberFormat="1" applyFont="1" applyFill="1" applyBorder="1" applyAlignment="1">
      <alignment horizontal="center" vertical="center"/>
    </xf>
    <xf numFmtId="169" fontId="349" fillId="84" borderId="9" xfId="2515" applyNumberFormat="1" applyFont="1" applyFill="1" applyBorder="1" applyAlignment="1">
      <alignment horizontal="center" vertical="center"/>
    </xf>
    <xf numFmtId="169" fontId="349" fillId="82" borderId="9" xfId="2515" applyNumberFormat="1" applyFont="1" applyFill="1" applyBorder="1" applyAlignment="1">
      <alignment horizontal="center" vertical="center"/>
    </xf>
    <xf numFmtId="0" fontId="324" fillId="0" borderId="9" xfId="0" applyFont="1" applyFill="1" applyBorder="1" applyAlignment="1">
      <alignment vertical="center" wrapText="1"/>
    </xf>
    <xf numFmtId="0" fontId="320" fillId="0" borderId="9" xfId="0" applyFont="1" applyFill="1" applyBorder="1" applyAlignment="1">
      <alignment horizontal="center" vertical="center" wrapText="1"/>
    </xf>
    <xf numFmtId="0" fontId="441" fillId="0" borderId="9" xfId="0" applyFont="1" applyFill="1" applyBorder="1" applyAlignment="1">
      <alignment horizontal="center" vertical="center" wrapText="1"/>
    </xf>
    <xf numFmtId="49" fontId="441" fillId="0" borderId="75" xfId="0" applyNumberFormat="1" applyFont="1" applyFill="1" applyBorder="1" applyAlignment="1">
      <alignment horizontal="center" vertical="center" wrapText="1"/>
    </xf>
    <xf numFmtId="169" fontId="350" fillId="0" borderId="9" xfId="2537" applyNumberFormat="1" applyFont="1" applyFill="1" applyBorder="1" applyAlignment="1">
      <alignment horizontal="center" vertical="center"/>
    </xf>
    <xf numFmtId="169" fontId="350" fillId="0" borderId="9" xfId="2515" applyNumberFormat="1" applyFont="1" applyFill="1" applyBorder="1" applyAlignment="1">
      <alignment horizontal="center" vertical="center"/>
    </xf>
    <xf numFmtId="169" fontId="350" fillId="84" borderId="9" xfId="2515" applyNumberFormat="1" applyFont="1" applyFill="1" applyBorder="1" applyAlignment="1">
      <alignment horizontal="center" vertical="center"/>
    </xf>
    <xf numFmtId="169" fontId="350" fillId="0" borderId="9" xfId="2515" applyNumberFormat="1" applyFont="1" applyFill="1" applyBorder="1" applyAlignment="1">
      <alignment horizontal="center" vertical="center" wrapText="1" readingOrder="1"/>
    </xf>
    <xf numFmtId="169" fontId="350" fillId="0" borderId="9" xfId="2515" applyNumberFormat="1" applyFont="1" applyFill="1" applyBorder="1" applyAlignment="1">
      <alignment horizontal="center" vertical="center" wrapText="1"/>
    </xf>
    <xf numFmtId="169" fontId="350" fillId="0" borderId="75" xfId="2515" applyNumberFormat="1" applyFont="1" applyFill="1" applyBorder="1" applyAlignment="1">
      <alignment horizontal="center" vertical="center"/>
    </xf>
    <xf numFmtId="169" fontId="350" fillId="82" borderId="75" xfId="2515" applyNumberFormat="1" applyFont="1" applyFill="1" applyBorder="1" applyAlignment="1">
      <alignment horizontal="center" vertical="center"/>
    </xf>
    <xf numFmtId="0" fontId="350" fillId="0" borderId="75" xfId="2515" applyNumberFormat="1" applyFont="1" applyFill="1" applyBorder="1" applyAlignment="1">
      <alignment horizontal="center" vertical="center"/>
    </xf>
    <xf numFmtId="169" fontId="320" fillId="0" borderId="9" xfId="2515" applyNumberFormat="1" applyFont="1" applyFill="1" applyBorder="1" applyAlignment="1">
      <alignment horizontal="center" wrapText="1"/>
    </xf>
    <xf numFmtId="169" fontId="322" fillId="0" borderId="0" xfId="2515" applyNumberFormat="1" applyFont="1" applyFill="1" applyBorder="1"/>
    <xf numFmtId="0" fontId="320" fillId="83" borderId="0" xfId="1" applyFont="1" applyFill="1"/>
    <xf numFmtId="169" fontId="11" fillId="0" borderId="9" xfId="2587" applyNumberFormat="1" applyFont="1" applyFill="1" applyBorder="1" applyAlignment="1">
      <alignment horizontal="center" vertical="center" wrapText="1"/>
    </xf>
    <xf numFmtId="169" fontId="349" fillId="0" borderId="9" xfId="2527" applyNumberFormat="1" applyFont="1" applyFill="1" applyBorder="1" applyAlignment="1">
      <alignment horizontal="center" vertical="center" shrinkToFit="1"/>
    </xf>
    <xf numFmtId="1" fontId="349" fillId="0" borderId="9" xfId="2" applyNumberFormat="1" applyFont="1" applyFill="1" applyBorder="1" applyAlignment="1">
      <alignment vertical="center"/>
    </xf>
    <xf numFmtId="169" fontId="349" fillId="0" borderId="9" xfId="2527" applyNumberFormat="1" applyFont="1" applyFill="1" applyBorder="1" applyAlignment="1">
      <alignment horizontal="right" vertical="center" shrinkToFit="1"/>
    </xf>
    <xf numFmtId="169" fontId="349" fillId="82" borderId="9" xfId="2527" applyNumberFormat="1" applyFont="1" applyFill="1" applyBorder="1" applyAlignment="1">
      <alignment horizontal="right" vertical="center" shrinkToFit="1"/>
    </xf>
    <xf numFmtId="169" fontId="441" fillId="0" borderId="9" xfId="2587" applyNumberFormat="1" applyFont="1" applyFill="1" applyBorder="1" applyAlignment="1">
      <alignment horizontal="center" vertical="center" wrapText="1" shrinkToFit="1"/>
    </xf>
    <xf numFmtId="169" fontId="350" fillId="0" borderId="9" xfId="2516" quotePrefix="1" applyNumberFormat="1" applyFont="1" applyFill="1" applyBorder="1" applyAlignment="1">
      <alignment vertical="center" wrapText="1"/>
    </xf>
    <xf numFmtId="1" fontId="350" fillId="0" borderId="9" xfId="2" applyNumberFormat="1" applyFont="1" applyFill="1" applyBorder="1" applyAlignment="1">
      <alignment vertical="center"/>
    </xf>
    <xf numFmtId="3" fontId="350" fillId="0" borderId="9" xfId="2" applyNumberFormat="1" applyFont="1" applyFill="1" applyBorder="1" applyAlignment="1">
      <alignment horizontal="right" vertical="center" shrinkToFit="1"/>
    </xf>
    <xf numFmtId="169" fontId="350" fillId="84" borderId="9" xfId="2516" quotePrefix="1" applyNumberFormat="1" applyFont="1" applyFill="1" applyBorder="1" applyAlignment="1">
      <alignment vertical="center" wrapText="1"/>
    </xf>
    <xf numFmtId="169" fontId="350" fillId="0" borderId="9" xfId="2527" applyNumberFormat="1" applyFont="1" applyFill="1" applyBorder="1" applyAlignment="1">
      <alignment horizontal="center" vertical="center" shrinkToFit="1"/>
    </xf>
    <xf numFmtId="169" fontId="350" fillId="0" borderId="9" xfId="2527" applyNumberFormat="1" applyFont="1" applyFill="1" applyBorder="1" applyAlignment="1">
      <alignment vertical="center" shrinkToFit="1"/>
    </xf>
    <xf numFmtId="173" fontId="350" fillId="0" borderId="9" xfId="2527" applyNumberFormat="1" applyFont="1" applyFill="1" applyBorder="1" applyAlignment="1">
      <alignment horizontal="right" vertical="center" shrinkToFit="1"/>
    </xf>
    <xf numFmtId="169" fontId="350" fillId="0" borderId="75" xfId="2527" applyNumberFormat="1" applyFont="1" applyFill="1" applyBorder="1" applyAlignment="1">
      <alignment horizontal="right" vertical="center" shrinkToFit="1"/>
    </xf>
    <xf numFmtId="169" fontId="350" fillId="82" borderId="75" xfId="2527" applyNumberFormat="1" applyFont="1" applyFill="1" applyBorder="1" applyAlignment="1">
      <alignment horizontal="right" vertical="center" shrinkToFit="1"/>
    </xf>
    <xf numFmtId="0" fontId="350" fillId="0" borderId="75" xfId="2527" applyNumberFormat="1" applyFont="1" applyFill="1" applyBorder="1" applyAlignment="1">
      <alignment horizontal="center" vertical="center" shrinkToFit="1"/>
    </xf>
    <xf numFmtId="367" fontId="350" fillId="0" borderId="75" xfId="11796" applyNumberFormat="1" applyFont="1" applyFill="1" applyBorder="1" applyAlignment="1">
      <alignment horizontal="center" vertical="center" shrinkToFit="1"/>
    </xf>
    <xf numFmtId="169" fontId="441" fillId="0" borderId="9" xfId="2527" applyNumberFormat="1" applyFont="1" applyFill="1" applyBorder="1" applyAlignment="1">
      <alignment horizontal="center" vertical="center" wrapText="1" shrinkToFit="1"/>
    </xf>
    <xf numFmtId="169" fontId="322" fillId="0" borderId="0" xfId="2527" applyNumberFormat="1" applyFont="1" applyFill="1" applyBorder="1" applyAlignment="1">
      <alignment horizontal="right" vertical="center" shrinkToFit="1"/>
    </xf>
    <xf numFmtId="1" fontId="441" fillId="0" borderId="0" xfId="2" applyNumberFormat="1" applyFont="1" applyFill="1" applyAlignment="1">
      <alignment vertical="center"/>
    </xf>
    <xf numFmtId="169" fontId="3" fillId="0" borderId="75" xfId="2515" applyNumberFormat="1" applyFont="1" applyFill="1" applyBorder="1" applyAlignment="1">
      <alignment vertical="center" wrapText="1"/>
    </xf>
    <xf numFmtId="0" fontId="344" fillId="0" borderId="75" xfId="2515" applyNumberFormat="1" applyFont="1" applyFill="1" applyBorder="1" applyAlignment="1">
      <alignment horizontal="center" vertical="center" wrapText="1"/>
    </xf>
    <xf numFmtId="169" fontId="344" fillId="0" borderId="75" xfId="2515" applyNumberFormat="1" applyFont="1" applyFill="1" applyBorder="1" applyAlignment="1">
      <alignment horizontal="center" vertical="center" wrapText="1"/>
    </xf>
    <xf numFmtId="169" fontId="171" fillId="0" borderId="75" xfId="2515" applyNumberFormat="1" applyFont="1" applyFill="1" applyBorder="1" applyAlignment="1">
      <alignment horizontal="center" vertical="center" wrapText="1"/>
    </xf>
    <xf numFmtId="169" fontId="349" fillId="0" borderId="75" xfId="2515" applyNumberFormat="1" applyFont="1" applyFill="1" applyBorder="1" applyAlignment="1">
      <alignment horizontal="center" vertical="center" wrapText="1"/>
    </xf>
    <xf numFmtId="3" fontId="349" fillId="84" borderId="75" xfId="2" applyNumberFormat="1" applyFont="1" applyFill="1" applyBorder="1" applyAlignment="1">
      <alignment horizontal="center" vertical="center" wrapText="1"/>
    </xf>
    <xf numFmtId="3" fontId="349" fillId="0" borderId="75" xfId="2" applyNumberFormat="1" applyFont="1" applyFill="1" applyBorder="1" applyAlignment="1">
      <alignment horizontal="center" vertical="center" wrapText="1"/>
    </xf>
    <xf numFmtId="0" fontId="349" fillId="0" borderId="75" xfId="2" applyNumberFormat="1" applyFont="1" applyFill="1" applyBorder="1" applyAlignment="1">
      <alignment horizontal="center" vertical="center" wrapText="1"/>
    </xf>
    <xf numFmtId="3" fontId="349" fillId="82" borderId="75" xfId="2" applyNumberFormat="1" applyFont="1" applyFill="1" applyBorder="1" applyAlignment="1">
      <alignment horizontal="center" vertical="center" wrapText="1"/>
    </xf>
    <xf numFmtId="3" fontId="323" fillId="0" borderId="0" xfId="2" applyNumberFormat="1" applyFont="1" applyFill="1" applyBorder="1" applyAlignment="1">
      <alignment horizontal="center" vertical="center" wrapText="1"/>
    </xf>
    <xf numFmtId="169" fontId="324" fillId="0" borderId="9" xfId="2515" applyNumberFormat="1" applyFont="1" applyFill="1" applyBorder="1" applyAlignment="1">
      <alignment vertical="center" wrapText="1"/>
    </xf>
    <xf numFmtId="169" fontId="320" fillId="0" borderId="9" xfId="2515" applyNumberFormat="1" applyFont="1" applyFill="1" applyBorder="1" applyAlignment="1">
      <alignment horizontal="center" vertical="center" wrapText="1"/>
    </xf>
    <xf numFmtId="0" fontId="441" fillId="0" borderId="9" xfId="2515" applyNumberFormat="1" applyFont="1" applyFill="1" applyBorder="1" applyAlignment="1">
      <alignment horizontal="center" vertical="center" wrapText="1"/>
    </xf>
    <xf numFmtId="169" fontId="441" fillId="0" borderId="9" xfId="2515" applyNumberFormat="1" applyFont="1" applyFill="1" applyBorder="1" applyAlignment="1">
      <alignment horizontal="center" vertical="center" wrapText="1"/>
    </xf>
    <xf numFmtId="169" fontId="350" fillId="0" borderId="9" xfId="2515" quotePrefix="1" applyNumberFormat="1" applyFont="1" applyFill="1" applyBorder="1" applyAlignment="1">
      <alignment horizontal="center" vertical="center" wrapText="1"/>
    </xf>
    <xf numFmtId="3" fontId="350" fillId="84" borderId="9" xfId="2" applyNumberFormat="1" applyFont="1" applyFill="1" applyBorder="1" applyAlignment="1">
      <alignment horizontal="center" vertical="center" wrapText="1"/>
    </xf>
    <xf numFmtId="0" fontId="350" fillId="0" borderId="9" xfId="2" applyNumberFormat="1" applyFont="1" applyFill="1" applyBorder="1" applyAlignment="1">
      <alignment horizontal="center" vertical="center" wrapText="1"/>
    </xf>
    <xf numFmtId="3" fontId="350" fillId="0" borderId="75" xfId="2" applyNumberFormat="1" applyFont="1" applyFill="1" applyBorder="1" applyAlignment="1">
      <alignment horizontal="center" vertical="center" wrapText="1"/>
    </xf>
    <xf numFmtId="3" fontId="350" fillId="82" borderId="75" xfId="2" applyNumberFormat="1" applyFont="1" applyFill="1" applyBorder="1" applyAlignment="1">
      <alignment horizontal="center" vertical="center" wrapText="1"/>
    </xf>
    <xf numFmtId="0" fontId="350" fillId="0" borderId="75" xfId="2" applyNumberFormat="1" applyFont="1" applyFill="1" applyBorder="1" applyAlignment="1">
      <alignment horizontal="center" vertical="center" wrapText="1"/>
    </xf>
    <xf numFmtId="367" fontId="350" fillId="0" borderId="75" xfId="11796" applyNumberFormat="1" applyFont="1" applyFill="1" applyBorder="1" applyAlignment="1">
      <alignment horizontal="center" vertical="center" wrapText="1"/>
    </xf>
    <xf numFmtId="3" fontId="320" fillId="0" borderId="85" xfId="2" applyNumberFormat="1" applyFont="1" applyFill="1" applyBorder="1" applyAlignment="1">
      <alignment vertical="center" wrapText="1"/>
    </xf>
    <xf numFmtId="3" fontId="322" fillId="0" borderId="0" xfId="2" applyNumberFormat="1" applyFont="1" applyFill="1" applyBorder="1" applyAlignment="1">
      <alignment horizontal="center" vertical="center" wrapText="1"/>
    </xf>
    <xf numFmtId="1" fontId="322" fillId="0" borderId="0" xfId="2" applyNumberFormat="1" applyFont="1" applyFill="1" applyAlignment="1">
      <alignment horizontal="center" vertical="center" wrapText="1"/>
    </xf>
    <xf numFmtId="3" fontId="320" fillId="0" borderId="28" xfId="2" applyNumberFormat="1" applyFont="1" applyFill="1" applyBorder="1" applyAlignment="1">
      <alignment vertical="center" wrapText="1"/>
    </xf>
    <xf numFmtId="3" fontId="11" fillId="0" borderId="9" xfId="2" quotePrefix="1" applyNumberFormat="1" applyFont="1" applyFill="1" applyBorder="1" applyAlignment="1">
      <alignment horizontal="center" vertical="center" wrapText="1"/>
    </xf>
    <xf numFmtId="169" fontId="349" fillId="0" borderId="9" xfId="2515" applyNumberFormat="1" applyFont="1" applyFill="1" applyBorder="1" applyAlignment="1">
      <alignment horizontal="right" vertical="center"/>
    </xf>
    <xf numFmtId="169" fontId="349" fillId="82" borderId="9" xfId="2515" applyNumberFormat="1" applyFont="1" applyFill="1" applyBorder="1" applyAlignment="1">
      <alignment horizontal="right" vertical="center"/>
    </xf>
    <xf numFmtId="49" fontId="324" fillId="0" borderId="9" xfId="11800" applyNumberFormat="1" applyFont="1" applyFill="1" applyBorder="1" applyAlignment="1">
      <alignment horizontal="left" vertical="center" wrapText="1"/>
    </xf>
    <xf numFmtId="49" fontId="320" fillId="0" borderId="9" xfId="11800" applyNumberFormat="1" applyFont="1" applyFill="1" applyBorder="1" applyAlignment="1">
      <alignment horizontal="center" vertical="center" wrapText="1"/>
    </xf>
    <xf numFmtId="3" fontId="441" fillId="0" borderId="9" xfId="2" quotePrefix="1" applyNumberFormat="1" applyFont="1" applyFill="1" applyBorder="1" applyAlignment="1">
      <alignment horizontal="center" vertical="center" wrapText="1"/>
    </xf>
    <xf numFmtId="169" fontId="350" fillId="0" borderId="9" xfId="2515" applyNumberFormat="1" applyFont="1" applyFill="1" applyBorder="1" applyAlignment="1">
      <alignment horizontal="right" vertical="center"/>
    </xf>
    <xf numFmtId="169" fontId="350" fillId="84" borderId="9" xfId="2515" applyNumberFormat="1" applyFont="1" applyFill="1" applyBorder="1" applyAlignment="1">
      <alignment horizontal="right" vertical="center"/>
    </xf>
    <xf numFmtId="169" fontId="350" fillId="0" borderId="75" xfId="2515" applyNumberFormat="1" applyFont="1" applyFill="1" applyBorder="1" applyAlignment="1">
      <alignment horizontal="right" vertical="center"/>
    </xf>
    <xf numFmtId="169" fontId="350" fillId="82" borderId="75" xfId="2515" applyNumberFormat="1" applyFont="1" applyFill="1" applyBorder="1" applyAlignment="1">
      <alignment horizontal="right" vertical="center"/>
    </xf>
    <xf numFmtId="3" fontId="442" fillId="0" borderId="9" xfId="2" applyNumberFormat="1" applyFont="1" applyFill="1" applyBorder="1" applyAlignment="1">
      <alignment horizontal="center" vertical="center" wrapText="1"/>
    </xf>
    <xf numFmtId="3" fontId="11" fillId="0" borderId="9" xfId="2586" applyNumberFormat="1" applyFont="1" applyFill="1" applyBorder="1" applyAlignment="1">
      <alignment horizontal="center" vertical="center" wrapText="1"/>
    </xf>
    <xf numFmtId="3" fontId="349" fillId="0" borderId="9" xfId="6547" applyNumberFormat="1" applyFont="1" applyFill="1" applyBorder="1" applyAlignment="1">
      <alignment vertical="center" wrapText="1"/>
    </xf>
    <xf numFmtId="3" fontId="349" fillId="0" borderId="9" xfId="2" applyNumberFormat="1" applyFont="1" applyFill="1" applyBorder="1" applyAlignment="1">
      <alignment vertical="center"/>
    </xf>
    <xf numFmtId="4" fontId="10" fillId="0" borderId="9" xfId="2" quotePrefix="1" applyNumberFormat="1" applyFont="1" applyFill="1" applyBorder="1" applyAlignment="1">
      <alignment horizontal="center" vertical="center" wrapText="1"/>
    </xf>
    <xf numFmtId="0" fontId="446" fillId="0" borderId="0" xfId="0" applyFont="1"/>
    <xf numFmtId="49" fontId="10" fillId="0" borderId="9" xfId="0" quotePrefix="1" applyNumberFormat="1" applyFont="1" applyFill="1" applyBorder="1" applyAlignment="1">
      <alignment horizontal="center" vertical="center" wrapText="1"/>
    </xf>
    <xf numFmtId="0" fontId="10" fillId="0" borderId="9" xfId="0" applyFont="1" applyFill="1" applyBorder="1"/>
    <xf numFmtId="169" fontId="171" fillId="82" borderId="75" xfId="2599" applyNumberFormat="1" applyFont="1" applyFill="1" applyBorder="1" applyAlignment="1">
      <alignment horizontal="right" vertical="center" wrapText="1"/>
    </xf>
    <xf numFmtId="0" fontId="329" fillId="0" borderId="9" xfId="2515" quotePrefix="1" applyNumberFormat="1" applyFont="1" applyFill="1" applyBorder="1" applyAlignment="1">
      <alignment horizontal="center" vertical="center" wrapText="1"/>
    </xf>
    <xf numFmtId="0" fontId="10" fillId="0" borderId="9" xfId="11803" applyFont="1" applyFill="1" applyBorder="1" applyAlignment="1">
      <alignment horizontal="center" vertical="center" wrapText="1"/>
    </xf>
    <xf numFmtId="169" fontId="344" fillId="0" borderId="9" xfId="2516" applyNumberFormat="1" applyFont="1" applyFill="1" applyBorder="1" applyAlignment="1">
      <alignment horizontal="center" vertical="center" wrapText="1" shrinkToFit="1"/>
    </xf>
    <xf numFmtId="169" fontId="171" fillId="84" borderId="9" xfId="2527" applyNumberFormat="1" applyFont="1" applyFill="1" applyBorder="1" applyAlignment="1">
      <alignment horizontal="center" vertical="center" shrinkToFit="1"/>
    </xf>
    <xf numFmtId="169" fontId="171" fillId="82" borderId="9" xfId="2527" applyNumberFormat="1" applyFont="1" applyFill="1" applyBorder="1" applyAlignment="1">
      <alignment horizontal="center" vertical="center" shrinkToFit="1"/>
    </xf>
    <xf numFmtId="169" fontId="171" fillId="0" borderId="75" xfId="2527" applyNumberFormat="1" applyFont="1" applyFill="1" applyBorder="1" applyAlignment="1">
      <alignment horizontal="center" vertical="center" shrinkToFit="1"/>
    </xf>
    <xf numFmtId="169" fontId="171" fillId="82" borderId="75" xfId="2527" applyNumberFormat="1" applyFont="1" applyFill="1" applyBorder="1" applyAlignment="1">
      <alignment horizontal="center" vertical="center" shrinkToFit="1"/>
    </xf>
    <xf numFmtId="0" fontId="171" fillId="0" borderId="75" xfId="2527" applyNumberFormat="1" applyFont="1" applyFill="1" applyBorder="1" applyAlignment="1">
      <alignment horizontal="center" vertical="center" shrinkToFit="1"/>
    </xf>
    <xf numFmtId="169" fontId="4" fillId="0" borderId="0" xfId="2527" applyNumberFormat="1" applyFont="1" applyFill="1" applyBorder="1" applyAlignment="1">
      <alignment horizontal="center" vertical="center" shrinkToFit="1"/>
    </xf>
    <xf numFmtId="169" fontId="171" fillId="82" borderId="75" xfId="2527" applyNumberFormat="1" applyFont="1" applyFill="1" applyBorder="1" applyAlignment="1">
      <alignment horizontal="right" vertical="center" shrinkToFit="1"/>
    </xf>
    <xf numFmtId="169" fontId="171" fillId="0" borderId="75" xfId="2515" quotePrefix="1" applyNumberFormat="1" applyFont="1" applyFill="1" applyBorder="1" applyAlignment="1">
      <alignment vertical="center" wrapText="1"/>
    </xf>
    <xf numFmtId="49" fontId="3" fillId="0" borderId="75" xfId="0" quotePrefix="1" applyNumberFormat="1"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5" xfId="11803" applyFont="1" applyFill="1" applyBorder="1" applyAlignment="1">
      <alignment horizontal="center" vertical="center" wrapText="1"/>
    </xf>
    <xf numFmtId="169" fontId="344" fillId="0" borderId="75" xfId="2587" applyNumberFormat="1" applyFont="1" applyFill="1" applyBorder="1" applyAlignment="1">
      <alignment horizontal="center" vertical="center" wrapText="1"/>
    </xf>
    <xf numFmtId="169" fontId="344" fillId="0" borderId="75" xfId="2516" applyNumberFormat="1" applyFont="1" applyFill="1" applyBorder="1" applyAlignment="1">
      <alignment horizontal="center" vertical="center" wrapText="1" shrinkToFit="1"/>
    </xf>
    <xf numFmtId="169" fontId="344" fillId="0" borderId="75" xfId="2527" applyNumberFormat="1" applyFont="1" applyFill="1" applyBorder="1" applyAlignment="1">
      <alignment horizontal="center" vertical="center" wrapText="1" shrinkToFit="1"/>
    </xf>
    <xf numFmtId="169" fontId="3" fillId="0" borderId="9" xfId="2599" applyNumberFormat="1" applyFont="1" applyFill="1" applyBorder="1" applyAlignment="1">
      <alignment vertical="center" wrapText="1"/>
    </xf>
    <xf numFmtId="0" fontId="171" fillId="0" borderId="9" xfId="2527" applyNumberFormat="1" applyFont="1" applyFill="1" applyBorder="1" applyAlignment="1">
      <alignment horizontal="center" vertical="center" shrinkToFit="1"/>
    </xf>
    <xf numFmtId="169" fontId="11" fillId="0" borderId="9" xfId="2599" applyNumberFormat="1" applyFont="1" applyFill="1" applyBorder="1" applyAlignment="1">
      <alignment horizontal="center" vertical="center" wrapText="1"/>
    </xf>
    <xf numFmtId="169" fontId="349" fillId="0" borderId="9" xfId="2599" applyNumberFormat="1" applyFont="1" applyFill="1" applyBorder="1" applyAlignment="1">
      <alignment horizontal="center" vertical="center" wrapText="1"/>
    </xf>
    <xf numFmtId="169" fontId="349" fillId="0" borderId="9" xfId="2515" applyNumberFormat="1" applyFont="1" applyFill="1" applyBorder="1" applyAlignment="1">
      <alignment horizontal="center" vertical="center" wrapText="1"/>
    </xf>
    <xf numFmtId="3" fontId="349" fillId="84" borderId="9" xfId="2" applyNumberFormat="1" applyFont="1" applyFill="1" applyBorder="1" applyAlignment="1">
      <alignment horizontal="center" vertical="center" wrapText="1"/>
    </xf>
    <xf numFmtId="3" fontId="349" fillId="0" borderId="9" xfId="2" applyNumberFormat="1" applyFont="1" applyFill="1" applyBorder="1" applyAlignment="1">
      <alignment horizontal="center" vertical="center" wrapText="1"/>
    </xf>
    <xf numFmtId="0" fontId="349" fillId="0" borderId="9" xfId="2" applyNumberFormat="1" applyFont="1" applyFill="1" applyBorder="1" applyAlignment="1">
      <alignment horizontal="center" vertical="center" wrapText="1"/>
    </xf>
    <xf numFmtId="43" fontId="349" fillId="0" borderId="9" xfId="2" applyNumberFormat="1" applyFont="1" applyFill="1" applyBorder="1" applyAlignment="1">
      <alignment horizontal="center" vertical="center" wrapText="1"/>
    </xf>
    <xf numFmtId="367" fontId="349" fillId="0" borderId="9" xfId="2" applyNumberFormat="1" applyFont="1" applyFill="1" applyBorder="1" applyAlignment="1">
      <alignment horizontal="center" vertical="center" wrapText="1"/>
    </xf>
    <xf numFmtId="3" fontId="349" fillId="82" borderId="9" xfId="2" applyNumberFormat="1" applyFont="1" applyFill="1" applyBorder="1" applyAlignment="1">
      <alignment horizontal="center" vertical="center" wrapText="1"/>
    </xf>
    <xf numFmtId="0" fontId="324" fillId="0" borderId="9" xfId="6616" applyFont="1" applyFill="1" applyBorder="1" applyAlignment="1">
      <alignment horizontal="left" vertical="center" wrapText="1"/>
    </xf>
    <xf numFmtId="169" fontId="320" fillId="0" borderId="9" xfId="2599" applyNumberFormat="1" applyFont="1" applyFill="1" applyBorder="1" applyAlignment="1">
      <alignment horizontal="center" vertical="center" wrapText="1"/>
    </xf>
    <xf numFmtId="0" fontId="441" fillId="0" borderId="9" xfId="2599" applyNumberFormat="1" applyFont="1" applyFill="1" applyBorder="1" applyAlignment="1">
      <alignment horizontal="center" vertical="center" wrapText="1"/>
    </xf>
    <xf numFmtId="169" fontId="441" fillId="0" borderId="9" xfId="2599" applyNumberFormat="1" applyFont="1" applyFill="1" applyBorder="1" applyAlignment="1">
      <alignment horizontal="center" vertical="center" wrapText="1"/>
    </xf>
    <xf numFmtId="169" fontId="350" fillId="0" borderId="9" xfId="2599" quotePrefix="1" applyNumberFormat="1" applyFont="1" applyFill="1" applyBorder="1" applyAlignment="1">
      <alignment horizontal="center" vertical="center" wrapText="1"/>
    </xf>
    <xf numFmtId="169" fontId="350" fillId="0" borderId="9" xfId="2599" applyNumberFormat="1" applyFont="1" applyFill="1" applyBorder="1" applyAlignment="1">
      <alignment horizontal="center" vertical="center" wrapText="1"/>
    </xf>
    <xf numFmtId="3" fontId="320" fillId="0" borderId="9" xfId="2" applyNumberFormat="1" applyFont="1" applyFill="1" applyBorder="1" applyAlignment="1">
      <alignment horizontal="center" vertical="center" wrapText="1"/>
    </xf>
    <xf numFmtId="0" fontId="324" fillId="0" borderId="9" xfId="0" quotePrefix="1" applyFont="1" applyFill="1" applyBorder="1" applyAlignment="1">
      <alignment vertical="center" wrapText="1"/>
    </xf>
    <xf numFmtId="0" fontId="350" fillId="0" borderId="9" xfId="0" quotePrefix="1" applyFont="1" applyFill="1" applyBorder="1" applyAlignment="1">
      <alignment horizontal="center" vertical="center" wrapText="1"/>
    </xf>
    <xf numFmtId="0" fontId="324" fillId="0" borderId="9" xfId="0" quotePrefix="1" applyFont="1" applyFill="1" applyBorder="1" applyAlignment="1">
      <alignment horizontal="left" vertical="center" wrapText="1"/>
    </xf>
    <xf numFmtId="3" fontId="4" fillId="0" borderId="0" xfId="2" applyNumberFormat="1" applyFont="1" applyFill="1" applyBorder="1" applyAlignment="1">
      <alignment vertical="center"/>
    </xf>
    <xf numFmtId="169" fontId="349" fillId="0" borderId="9" xfId="2515" quotePrefix="1" applyNumberFormat="1" applyFont="1" applyFill="1" applyBorder="1" applyAlignment="1">
      <alignment horizontal="center" vertical="center" wrapText="1"/>
    </xf>
    <xf numFmtId="169" fontId="349" fillId="84" borderId="9" xfId="2515" applyNumberFormat="1" applyFont="1" applyFill="1" applyBorder="1" applyAlignment="1">
      <alignment horizontal="left" vertical="center" wrapText="1"/>
    </xf>
    <xf numFmtId="169" fontId="349" fillId="0" borderId="9" xfId="2515" applyNumberFormat="1" applyFont="1" applyFill="1" applyBorder="1" applyAlignment="1">
      <alignment horizontal="left" vertical="center" wrapText="1"/>
    </xf>
    <xf numFmtId="169" fontId="349" fillId="0" borderId="9" xfId="2515" applyNumberFormat="1" applyFont="1" applyFill="1" applyBorder="1" applyAlignment="1">
      <alignment vertical="center"/>
    </xf>
    <xf numFmtId="169" fontId="349" fillId="82" borderId="9" xfId="2515" applyNumberFormat="1" applyFont="1" applyFill="1" applyBorder="1" applyAlignment="1">
      <alignment vertical="center"/>
    </xf>
    <xf numFmtId="2" fontId="344" fillId="0" borderId="9" xfId="0" applyNumberFormat="1" applyFont="1" applyFill="1" applyBorder="1" applyAlignment="1">
      <alignment horizontal="center" vertical="center" wrapText="1"/>
    </xf>
    <xf numFmtId="49" fontId="3" fillId="0" borderId="75" xfId="6540" applyNumberFormat="1" applyFont="1" applyFill="1" applyBorder="1" applyAlignment="1">
      <alignment vertical="center" wrapText="1"/>
    </xf>
    <xf numFmtId="169" fontId="171" fillId="0" borderId="75" xfId="2546" applyNumberFormat="1" applyFont="1" applyFill="1" applyBorder="1" applyAlignment="1">
      <alignment horizontal="right" vertical="center"/>
    </xf>
    <xf numFmtId="0" fontId="171" fillId="0" borderId="75" xfId="2515" quotePrefix="1" applyNumberFormat="1" applyFont="1" applyFill="1" applyBorder="1" applyAlignment="1">
      <alignment horizontal="center" vertical="center" wrapText="1"/>
    </xf>
    <xf numFmtId="367" fontId="171" fillId="0" borderId="75" xfId="11796" quotePrefix="1" applyNumberFormat="1" applyFont="1" applyFill="1" applyBorder="1" applyAlignment="1">
      <alignment horizontal="center" vertical="center" wrapText="1"/>
    </xf>
    <xf numFmtId="169" fontId="10" fillId="0" borderId="75" xfId="2515" applyNumberFormat="1" applyFont="1" applyFill="1" applyBorder="1" applyAlignment="1">
      <alignment horizontal="center" wrapText="1"/>
    </xf>
    <xf numFmtId="169" fontId="329" fillId="84" borderId="9" xfId="2515" quotePrefix="1" applyNumberFormat="1" applyFont="1" applyFill="1" applyBorder="1" applyAlignment="1">
      <alignment horizontal="center" vertical="center" wrapText="1"/>
    </xf>
    <xf numFmtId="0" fontId="10" fillId="0" borderId="9" xfId="1" applyFont="1" applyFill="1" applyBorder="1"/>
    <xf numFmtId="169" fontId="171" fillId="82" borderId="9" xfId="2553" applyNumberFormat="1" applyFont="1" applyFill="1" applyBorder="1" applyAlignment="1">
      <alignment horizontal="right" vertical="center" wrapText="1"/>
    </xf>
    <xf numFmtId="0" fontId="171" fillId="0" borderId="9" xfId="2553" applyNumberFormat="1" applyFont="1" applyFill="1" applyBorder="1" applyAlignment="1">
      <alignment horizontal="center" vertical="center" wrapText="1"/>
    </xf>
    <xf numFmtId="0" fontId="171" fillId="0" borderId="75" xfId="2553" applyNumberFormat="1" applyFont="1" applyFill="1" applyBorder="1" applyAlignment="1">
      <alignment horizontal="center" vertical="center" wrapText="1"/>
    </xf>
    <xf numFmtId="0" fontId="440" fillId="0" borderId="9" xfId="1" applyFont="1" applyFill="1" applyBorder="1" applyAlignment="1">
      <alignment horizontal="center" wrapText="1"/>
    </xf>
    <xf numFmtId="0" fontId="4" fillId="0" borderId="0" xfId="1" applyFont="1" applyFill="1" applyBorder="1"/>
    <xf numFmtId="3" fontId="350" fillId="0" borderId="9" xfId="6616" applyNumberFormat="1" applyFont="1" applyFill="1" applyBorder="1" applyAlignment="1">
      <alignment horizontal="center" vertical="center" wrapText="1"/>
    </xf>
    <xf numFmtId="1" fontId="350" fillId="0" borderId="9" xfId="2" applyNumberFormat="1" applyFont="1" applyFill="1" applyBorder="1" applyAlignment="1">
      <alignment horizontal="center" vertical="center" wrapText="1"/>
    </xf>
    <xf numFmtId="367" fontId="350" fillId="0" borderId="85" xfId="11796" applyNumberFormat="1" applyFont="1" applyFill="1" applyBorder="1" applyAlignment="1">
      <alignment horizontal="center" vertical="center" wrapText="1"/>
    </xf>
    <xf numFmtId="0" fontId="350" fillId="0" borderId="85" xfId="2" applyNumberFormat="1" applyFont="1" applyFill="1" applyBorder="1" applyAlignment="1">
      <alignment horizontal="center" vertical="center" wrapText="1"/>
    </xf>
    <xf numFmtId="0" fontId="324" fillId="0" borderId="0" xfId="1" applyFont="1" applyFill="1" applyAlignment="1">
      <alignment horizontal="center" wrapText="1"/>
    </xf>
    <xf numFmtId="169" fontId="324" fillId="0" borderId="9" xfId="2599" applyNumberFormat="1" applyFont="1" applyFill="1" applyBorder="1" applyAlignment="1">
      <alignment vertical="center" wrapText="1"/>
    </xf>
    <xf numFmtId="367" fontId="350" fillId="0" borderId="28" xfId="11796" applyNumberFormat="1" applyFont="1" applyFill="1" applyBorder="1" applyAlignment="1">
      <alignment horizontal="center" vertical="center" wrapText="1"/>
    </xf>
    <xf numFmtId="0" fontId="350" fillId="0" borderId="28" xfId="2" applyNumberFormat="1" applyFont="1" applyFill="1" applyBorder="1" applyAlignment="1">
      <alignment horizontal="center" vertical="center" wrapText="1"/>
    </xf>
    <xf numFmtId="366" fontId="10" fillId="0" borderId="9" xfId="0" quotePrefix="1" applyNumberFormat="1" applyFont="1" applyFill="1" applyBorder="1" applyAlignment="1">
      <alignment horizontal="center" vertical="center" wrapText="1"/>
    </xf>
    <xf numFmtId="3" fontId="349" fillId="0" borderId="9" xfId="2586" applyNumberFormat="1" applyFont="1" applyFill="1" applyBorder="1" applyAlignment="1">
      <alignment vertical="center"/>
    </xf>
    <xf numFmtId="3" fontId="324" fillId="0" borderId="9" xfId="2586" applyNumberFormat="1" applyFont="1" applyFill="1" applyBorder="1" applyAlignment="1">
      <alignment horizontal="left" vertical="center" wrapText="1"/>
    </xf>
    <xf numFmtId="3" fontId="320" fillId="0" borderId="9" xfId="2586" applyNumberFormat="1" applyFont="1" applyFill="1" applyBorder="1" applyAlignment="1">
      <alignment horizontal="center" vertical="center" wrapText="1"/>
    </xf>
    <xf numFmtId="3" fontId="441" fillId="0" borderId="9" xfId="2586" applyNumberFormat="1" applyFont="1" applyFill="1" applyBorder="1" applyAlignment="1">
      <alignment horizontal="center" vertical="center" wrapText="1"/>
    </xf>
    <xf numFmtId="3" fontId="350" fillId="0" borderId="9" xfId="2586" applyNumberFormat="1" applyFont="1" applyFill="1" applyBorder="1" applyAlignment="1">
      <alignment vertical="center"/>
    </xf>
    <xf numFmtId="3" fontId="350" fillId="0" borderId="9" xfId="6547" applyNumberFormat="1" applyFont="1" applyFill="1" applyBorder="1" applyAlignment="1">
      <alignment vertical="center" wrapText="1"/>
    </xf>
    <xf numFmtId="3" fontId="350" fillId="0" borderId="9" xfId="2" applyNumberFormat="1" applyFont="1" applyFill="1" applyBorder="1" applyAlignment="1">
      <alignment horizontal="right" vertical="center"/>
    </xf>
    <xf numFmtId="3" fontId="350" fillId="0" borderId="9" xfId="2" applyNumberFormat="1" applyFont="1" applyFill="1" applyBorder="1" applyAlignment="1">
      <alignment vertical="center"/>
    </xf>
    <xf numFmtId="3" fontId="350" fillId="84" borderId="9" xfId="2" applyNumberFormat="1" applyFont="1" applyFill="1" applyBorder="1" applyAlignment="1">
      <alignment horizontal="right" vertical="center"/>
    </xf>
    <xf numFmtId="1" fontId="320" fillId="0" borderId="9" xfId="2" applyNumberFormat="1" applyFont="1" applyFill="1" applyBorder="1" applyAlignment="1">
      <alignment horizontal="center" vertical="center" wrapText="1"/>
    </xf>
    <xf numFmtId="1" fontId="441" fillId="0" borderId="9" xfId="2" applyNumberFormat="1" applyFont="1" applyFill="1" applyBorder="1" applyAlignment="1">
      <alignment horizontal="center" vertical="center" wrapText="1"/>
    </xf>
    <xf numFmtId="0" fontId="320" fillId="0" borderId="9" xfId="11803" applyFont="1" applyFill="1" applyBorder="1" applyAlignment="1">
      <alignment horizontal="center" vertical="center" wrapText="1"/>
    </xf>
    <xf numFmtId="3" fontId="349" fillId="0" borderId="9" xfId="2" applyNumberFormat="1" applyFont="1" applyFill="1" applyBorder="1" applyAlignment="1">
      <alignment horizontal="right" vertical="center" shrinkToFit="1"/>
    </xf>
    <xf numFmtId="169" fontId="350" fillId="84" borderId="9" xfId="2527" applyNumberFormat="1" applyFont="1" applyFill="1" applyBorder="1" applyAlignment="1">
      <alignment horizontal="center" vertical="center" shrinkToFit="1"/>
    </xf>
    <xf numFmtId="0" fontId="324" fillId="0" borderId="9" xfId="0" applyFont="1" applyFill="1" applyBorder="1" applyAlignment="1">
      <alignment horizontal="left" vertical="center" wrapText="1"/>
    </xf>
    <xf numFmtId="49" fontId="320" fillId="0" borderId="9" xfId="0" applyNumberFormat="1" applyFont="1" applyFill="1" applyBorder="1" applyAlignment="1">
      <alignment horizontal="center" vertical="center" wrapText="1"/>
    </xf>
    <xf numFmtId="3" fontId="320" fillId="0" borderId="9" xfId="0" applyNumberFormat="1" applyFont="1" applyFill="1" applyBorder="1" applyAlignment="1">
      <alignment horizontal="center" vertical="center" wrapText="1"/>
    </xf>
    <xf numFmtId="169" fontId="350" fillId="0" borderId="9" xfId="2599" applyNumberFormat="1" applyFont="1" applyFill="1" applyBorder="1" applyAlignment="1">
      <alignment horizontal="right" vertical="center" wrapText="1"/>
    </xf>
    <xf numFmtId="169" fontId="350" fillId="84" borderId="9" xfId="2599" applyNumberFormat="1" applyFont="1" applyFill="1" applyBorder="1" applyAlignment="1">
      <alignment horizontal="right" vertical="center" wrapText="1"/>
    </xf>
    <xf numFmtId="2" fontId="11" fillId="0" borderId="9" xfId="0" applyNumberFormat="1" applyFont="1" applyFill="1" applyBorder="1" applyAlignment="1">
      <alignment horizontal="center" vertical="center" wrapText="1"/>
    </xf>
    <xf numFmtId="2" fontId="324" fillId="0" borderId="9" xfId="0" applyNumberFormat="1" applyFont="1" applyFill="1" applyBorder="1" applyAlignment="1">
      <alignment horizontal="left" vertical="center" wrapText="1"/>
    </xf>
    <xf numFmtId="2" fontId="320" fillId="0" borderId="9" xfId="0" applyNumberFormat="1" applyFont="1" applyFill="1" applyBorder="1" applyAlignment="1">
      <alignment horizontal="center" vertical="center" wrapText="1"/>
    </xf>
    <xf numFmtId="49" fontId="441" fillId="0" borderId="9" xfId="6547" applyNumberFormat="1" applyFont="1" applyFill="1" applyBorder="1" applyAlignment="1">
      <alignment horizontal="center" vertical="center" wrapText="1"/>
    </xf>
    <xf numFmtId="169" fontId="350" fillId="0" borderId="9" xfId="2553" applyNumberFormat="1" applyFont="1" applyFill="1" applyBorder="1" applyAlignment="1">
      <alignment horizontal="right" vertical="center" wrapText="1"/>
    </xf>
    <xf numFmtId="1" fontId="320" fillId="0" borderId="9" xfId="2" applyNumberFormat="1" applyFont="1" applyFill="1" applyBorder="1" applyAlignment="1">
      <alignment vertical="center"/>
    </xf>
    <xf numFmtId="1" fontId="441" fillId="0" borderId="9" xfId="2" applyNumberFormat="1" applyFont="1" applyFill="1" applyBorder="1" applyAlignment="1">
      <alignment vertical="center"/>
    </xf>
    <xf numFmtId="1" fontId="442" fillId="0" borderId="9" xfId="2" applyNumberFormat="1" applyFont="1" applyFill="1" applyBorder="1" applyAlignment="1">
      <alignment horizontal="center" vertical="center" wrapText="1"/>
    </xf>
    <xf numFmtId="1" fontId="322" fillId="0" borderId="0" xfId="2" applyNumberFormat="1" applyFont="1" applyFill="1" applyBorder="1" applyAlignment="1">
      <alignment vertical="center"/>
    </xf>
    <xf numFmtId="1" fontId="350" fillId="84" borderId="9" xfId="2" applyNumberFormat="1" applyFont="1" applyFill="1" applyBorder="1" applyAlignment="1">
      <alignment vertical="center"/>
    </xf>
    <xf numFmtId="1" fontId="350" fillId="0" borderId="75" xfId="2" applyNumberFormat="1" applyFont="1" applyFill="1" applyBorder="1" applyAlignment="1">
      <alignment vertical="center"/>
    </xf>
    <xf numFmtId="1" fontId="350" fillId="82" borderId="75" xfId="2" applyNumberFormat="1" applyFont="1" applyFill="1" applyBorder="1" applyAlignment="1">
      <alignment vertical="center"/>
    </xf>
    <xf numFmtId="0" fontId="320" fillId="0" borderId="9" xfId="1" applyFont="1" applyFill="1" applyBorder="1"/>
    <xf numFmtId="0" fontId="441" fillId="0" borderId="9" xfId="1" applyFont="1" applyFill="1" applyBorder="1"/>
    <xf numFmtId="0" fontId="350" fillId="0" borderId="9" xfId="1" applyFont="1" applyFill="1" applyBorder="1"/>
    <xf numFmtId="0" fontId="350" fillId="84" borderId="9" xfId="1" applyFont="1" applyFill="1" applyBorder="1"/>
    <xf numFmtId="0" fontId="350" fillId="0" borderId="75" xfId="1" applyFont="1" applyFill="1" applyBorder="1"/>
    <xf numFmtId="0" fontId="350" fillId="82" borderId="75" xfId="1" applyFont="1" applyFill="1" applyBorder="1"/>
    <xf numFmtId="0" fontId="442" fillId="0" borderId="9" xfId="1" applyFont="1" applyFill="1" applyBorder="1" applyAlignment="1">
      <alignment horizontal="center" wrapText="1"/>
    </xf>
    <xf numFmtId="0" fontId="322" fillId="0" borderId="0" xfId="1" applyFont="1" applyFill="1" applyBorder="1"/>
    <xf numFmtId="1" fontId="9" fillId="0" borderId="7" xfId="2" applyNumberFormat="1" applyFont="1" applyFill="1" applyBorder="1" applyAlignment="1">
      <alignment horizontal="center" vertical="center" wrapText="1"/>
    </xf>
    <xf numFmtId="1" fontId="9" fillId="0" borderId="75" xfId="2" quotePrefix="1" applyNumberFormat="1" applyFont="1" applyFill="1" applyBorder="1" applyAlignment="1">
      <alignment horizontal="center" vertical="center" wrapText="1"/>
    </xf>
    <xf numFmtId="1" fontId="3" fillId="0" borderId="75" xfId="6540" applyNumberFormat="1" applyFont="1" applyFill="1" applyBorder="1" applyAlignment="1">
      <alignment horizontal="center" vertical="center" wrapText="1"/>
    </xf>
    <xf numFmtId="1" fontId="324" fillId="0" borderId="75" xfId="2586" applyNumberFormat="1" applyFont="1" applyFill="1" applyBorder="1" applyAlignment="1">
      <alignment horizontal="center" vertical="center" wrapText="1"/>
    </xf>
    <xf numFmtId="1" fontId="3" fillId="0" borderId="75" xfId="2" applyNumberFormat="1" applyFont="1" applyFill="1" applyBorder="1" applyAlignment="1">
      <alignment horizontal="center" vertical="center" wrapText="1"/>
    </xf>
    <xf numFmtId="1" fontId="324" fillId="0" borderId="75" xfId="2" applyNumberFormat="1" applyFont="1" applyFill="1" applyBorder="1" applyAlignment="1">
      <alignment horizontal="center" vertical="center" wrapText="1"/>
    </xf>
    <xf numFmtId="1" fontId="3" fillId="0" borderId="75" xfId="0" applyNumberFormat="1" applyFont="1" applyFill="1" applyBorder="1" applyAlignment="1">
      <alignment horizontal="center" vertical="center" wrapText="1"/>
    </xf>
    <xf numFmtId="1" fontId="3" fillId="0" borderId="75" xfId="11799" applyNumberFormat="1" applyFont="1" applyFill="1" applyBorder="1" applyAlignment="1">
      <alignment horizontal="center" vertical="center" wrapText="1"/>
    </xf>
    <xf numFmtId="1" fontId="324" fillId="0" borderId="75" xfId="11799" applyNumberFormat="1" applyFont="1" applyFill="1" applyBorder="1" applyAlignment="1">
      <alignment horizontal="center" vertical="center" wrapText="1"/>
    </xf>
    <xf numFmtId="1" fontId="3" fillId="0" borderId="84" xfId="6540" applyNumberFormat="1" applyFont="1" applyFill="1" applyBorder="1" applyAlignment="1">
      <alignment horizontal="center" vertical="center" wrapText="1"/>
    </xf>
    <xf numFmtId="1" fontId="3" fillId="0" borderId="9" xfId="6540" applyNumberFormat="1" applyFont="1" applyFill="1" applyBorder="1" applyAlignment="1">
      <alignment horizontal="center" vertical="center" wrapText="1"/>
    </xf>
    <xf numFmtId="1" fontId="346" fillId="0" borderId="9" xfId="6540" applyNumberFormat="1" applyFont="1" applyFill="1" applyBorder="1" applyAlignment="1">
      <alignment horizontal="center" vertical="center" wrapText="1"/>
    </xf>
    <xf numFmtId="1" fontId="3" fillId="0" borderId="9" xfId="2587" quotePrefix="1" applyNumberFormat="1" applyFont="1" applyFill="1" applyBorder="1" applyAlignment="1">
      <alignment horizontal="center" vertical="center" wrapText="1"/>
    </xf>
    <xf numFmtId="1" fontId="324" fillId="0" borderId="9" xfId="2587" quotePrefix="1" applyNumberFormat="1" applyFont="1" applyFill="1" applyBorder="1" applyAlignment="1">
      <alignment horizontal="center" vertical="center" wrapText="1"/>
    </xf>
    <xf numFmtId="1" fontId="324" fillId="0" borderId="9" xfId="0" applyNumberFormat="1" applyFont="1" applyFill="1" applyBorder="1" applyAlignment="1">
      <alignment horizontal="center" vertical="center" wrapText="1"/>
    </xf>
    <xf numFmtId="1" fontId="3" fillId="0" borderId="9" xfId="2" applyNumberFormat="1" applyFont="1" applyFill="1" applyBorder="1" applyAlignment="1">
      <alignment horizontal="center" vertical="center" wrapText="1"/>
    </xf>
    <xf numFmtId="1" fontId="3" fillId="0" borderId="9" xfId="0" applyNumberFormat="1" applyFont="1" applyFill="1" applyBorder="1" applyAlignment="1">
      <alignment horizontal="center" vertical="center" wrapText="1"/>
    </xf>
    <xf numFmtId="1" fontId="3" fillId="0" borderId="75" xfId="2587" quotePrefix="1" applyNumberFormat="1" applyFont="1" applyFill="1" applyBorder="1" applyAlignment="1">
      <alignment horizontal="center" vertical="center" wrapText="1"/>
    </xf>
    <xf numFmtId="1" fontId="324" fillId="0" borderId="9" xfId="2586" quotePrefix="1" applyNumberFormat="1" applyFont="1" applyFill="1" applyBorder="1" applyAlignment="1">
      <alignment horizontal="center" vertical="center" wrapText="1"/>
    </xf>
    <xf numFmtId="169" fontId="439" fillId="0" borderId="0" xfId="0" applyNumberFormat="1" applyFont="1"/>
    <xf numFmtId="169" fontId="349" fillId="0" borderId="9" xfId="2512" quotePrefix="1" applyNumberFormat="1" applyFont="1" applyFill="1" applyBorder="1" applyAlignment="1">
      <alignment horizontal="right" vertical="center" wrapText="1"/>
    </xf>
    <xf numFmtId="1" fontId="324" fillId="0" borderId="9" xfId="2" applyNumberFormat="1" applyFont="1" applyFill="1" applyBorder="1" applyAlignment="1">
      <alignment horizontal="center" vertical="center" wrapText="1"/>
    </xf>
    <xf numFmtId="1" fontId="324" fillId="0" borderId="9" xfId="2" applyNumberFormat="1" applyFont="1" applyFill="1" applyBorder="1" applyAlignment="1">
      <alignment horizontal="left" vertical="center" wrapText="1"/>
    </xf>
    <xf numFmtId="1" fontId="320" fillId="0" borderId="9" xfId="2" applyNumberFormat="1" applyFont="1" applyFill="1" applyBorder="1" applyAlignment="1">
      <alignment horizontal="center" vertical="center"/>
    </xf>
    <xf numFmtId="1" fontId="441" fillId="0" borderId="9" xfId="2" applyNumberFormat="1" applyFont="1" applyFill="1" applyBorder="1" applyAlignment="1">
      <alignment horizontal="center" vertical="center"/>
    </xf>
    <xf numFmtId="1" fontId="324" fillId="0" borderId="9" xfId="2" quotePrefix="1" applyNumberFormat="1" applyFont="1" applyFill="1" applyBorder="1" applyAlignment="1">
      <alignment horizontal="left" vertical="center" wrapText="1"/>
    </xf>
    <xf numFmtId="1" fontId="8" fillId="0" borderId="1" xfId="2" applyNumberFormat="1" applyFont="1" applyFill="1" applyBorder="1" applyAlignment="1">
      <alignment horizontal="center" vertical="center" wrapText="1"/>
    </xf>
    <xf numFmtId="1" fontId="3" fillId="0" borderId="75" xfId="2" quotePrefix="1" applyNumberFormat="1" applyFont="1" applyFill="1" applyBorder="1" applyAlignment="1">
      <alignment horizontal="center" vertical="center" wrapText="1"/>
    </xf>
    <xf numFmtId="1" fontId="321" fillId="0" borderId="75" xfId="2" quotePrefix="1" applyNumberFormat="1" applyFont="1" applyFill="1" applyBorder="1" applyAlignment="1">
      <alignment horizontal="center" vertical="center" wrapText="1"/>
    </xf>
    <xf numFmtId="1" fontId="324" fillId="0" borderId="75" xfId="2" quotePrefix="1" applyNumberFormat="1" applyFont="1" applyFill="1" applyBorder="1" applyAlignment="1">
      <alignment horizontal="center" vertical="center" wrapText="1"/>
    </xf>
    <xf numFmtId="1" fontId="3" fillId="0" borderId="75" xfId="1" applyNumberFormat="1" applyFont="1" applyFill="1" applyBorder="1" applyAlignment="1">
      <alignment horizontal="center" vertical="center" wrapText="1"/>
    </xf>
    <xf numFmtId="1" fontId="324" fillId="0" borderId="75" xfId="1" applyNumberFormat="1" applyFont="1" applyFill="1" applyBorder="1" applyAlignment="1">
      <alignment horizontal="center" vertical="center" wrapText="1"/>
    </xf>
    <xf numFmtId="1" fontId="3" fillId="0" borderId="77" xfId="2" quotePrefix="1" applyNumberFormat="1" applyFont="1" applyFill="1" applyBorder="1" applyAlignment="1">
      <alignment horizontal="center" vertical="center" wrapText="1"/>
    </xf>
    <xf numFmtId="1" fontId="3" fillId="0" borderId="9" xfId="2" quotePrefix="1" applyNumberFormat="1" applyFont="1" applyFill="1" applyBorder="1" applyAlignment="1">
      <alignment horizontal="center" vertical="center" wrapText="1"/>
    </xf>
    <xf numFmtId="1" fontId="346" fillId="0" borderId="9" xfId="2" quotePrefix="1" applyNumberFormat="1" applyFont="1" applyFill="1" applyBorder="1" applyAlignment="1">
      <alignment horizontal="center" vertical="center" wrapText="1"/>
    </xf>
    <xf numFmtId="1" fontId="3" fillId="0" borderId="9" xfId="1" applyNumberFormat="1" applyFont="1" applyFill="1" applyBorder="1" applyAlignment="1">
      <alignment horizontal="center" vertical="center" wrapText="1"/>
    </xf>
    <xf numFmtId="1" fontId="324" fillId="0" borderId="9" xfId="1" applyNumberFormat="1" applyFont="1" applyFill="1" applyBorder="1" applyAlignment="1">
      <alignment horizontal="center" vertical="center" wrapText="1"/>
    </xf>
    <xf numFmtId="1" fontId="3" fillId="0" borderId="77" xfId="2" applyNumberFormat="1" applyFont="1" applyFill="1" applyBorder="1" applyAlignment="1">
      <alignment horizontal="center" vertical="center" wrapText="1"/>
    </xf>
    <xf numFmtId="1" fontId="321" fillId="0" borderId="77" xfId="2" quotePrefix="1" applyNumberFormat="1" applyFont="1" applyFill="1" applyBorder="1" applyAlignment="1">
      <alignment horizontal="center" vertical="center" wrapText="1"/>
    </xf>
    <xf numFmtId="1" fontId="324" fillId="0" borderId="77" xfId="2" applyNumberFormat="1" applyFont="1" applyFill="1" applyBorder="1" applyAlignment="1">
      <alignment horizontal="center" vertical="center" wrapText="1"/>
    </xf>
    <xf numFmtId="1" fontId="3" fillId="0" borderId="14" xfId="6540" applyNumberFormat="1" applyFont="1" applyFill="1" applyBorder="1" applyAlignment="1">
      <alignment horizontal="center" vertical="center" wrapText="1"/>
    </xf>
    <xf numFmtId="1" fontId="324" fillId="0" borderId="9" xfId="2" quotePrefix="1" applyNumberFormat="1" applyFont="1" applyFill="1" applyBorder="1" applyAlignment="1">
      <alignment horizontal="center" vertical="center" wrapText="1"/>
    </xf>
    <xf numFmtId="1" fontId="324" fillId="0" borderId="77" xfId="2" quotePrefix="1" applyNumberFormat="1" applyFont="1" applyFill="1" applyBorder="1" applyAlignment="1">
      <alignment horizontal="center" vertical="center" wrapText="1"/>
    </xf>
    <xf numFmtId="1" fontId="9" fillId="0" borderId="76" xfId="1" applyNumberFormat="1" applyFont="1" applyFill="1" applyBorder="1" applyAlignment="1">
      <alignment horizontal="center" vertical="center" wrapText="1"/>
    </xf>
    <xf numFmtId="1" fontId="9" fillId="0" borderId="0" xfId="1" applyNumberFormat="1" applyFont="1" applyFill="1" applyAlignment="1">
      <alignment horizontal="center" vertical="center" wrapText="1"/>
    </xf>
    <xf numFmtId="0" fontId="440" fillId="0" borderId="9" xfId="1" applyFont="1" applyFill="1" applyBorder="1" applyAlignment="1">
      <alignment horizontal="center" vertical="center" wrapText="1"/>
    </xf>
    <xf numFmtId="0" fontId="10" fillId="0" borderId="0" xfId="1" applyFont="1" applyFill="1" applyAlignment="1">
      <alignment vertical="center"/>
    </xf>
    <xf numFmtId="0" fontId="375" fillId="0" borderId="0" xfId="1" applyFont="1" applyFill="1" applyAlignment="1">
      <alignment vertical="center"/>
    </xf>
    <xf numFmtId="49" fontId="11" fillId="0" borderId="9" xfId="0" quotePrefix="1" applyNumberFormat="1" applyFont="1" applyFill="1" applyBorder="1" applyAlignment="1">
      <alignment horizontal="center" vertical="center" wrapText="1"/>
    </xf>
    <xf numFmtId="49" fontId="324" fillId="0" borderId="9" xfId="0" applyNumberFormat="1" applyFont="1" applyFill="1" applyBorder="1" applyAlignment="1">
      <alignment horizontal="left" vertical="center" wrapText="1"/>
    </xf>
    <xf numFmtId="3" fontId="349" fillId="0" borderId="9" xfId="2" quotePrefix="1" applyNumberFormat="1" applyFont="1" applyFill="1" applyBorder="1" applyAlignment="1">
      <alignment vertical="center" wrapText="1"/>
    </xf>
    <xf numFmtId="3" fontId="320" fillId="0" borderId="9" xfId="2" quotePrefix="1" applyNumberFormat="1" applyFont="1" applyFill="1" applyBorder="1" applyAlignment="1">
      <alignment horizontal="center" vertical="center" wrapText="1"/>
    </xf>
    <xf numFmtId="3" fontId="350" fillId="0" borderId="9" xfId="2" quotePrefix="1" applyNumberFormat="1" applyFont="1" applyFill="1" applyBorder="1" applyAlignment="1">
      <alignment vertical="center" wrapText="1"/>
    </xf>
    <xf numFmtId="169" fontId="350" fillId="84" borderId="9" xfId="11798" applyNumberFormat="1" applyFont="1" applyFill="1" applyBorder="1" applyAlignment="1">
      <alignment horizontal="right" vertical="center" wrapText="1" readingOrder="1"/>
    </xf>
    <xf numFmtId="169" fontId="350" fillId="0" borderId="9" xfId="11798" applyNumberFormat="1" applyFont="1" applyFill="1" applyBorder="1" applyAlignment="1">
      <alignment horizontal="right" vertical="center" wrapText="1" readingOrder="1"/>
    </xf>
    <xf numFmtId="49" fontId="320" fillId="0" borderId="9" xfId="11799" applyNumberFormat="1" applyFont="1" applyFill="1" applyBorder="1" applyAlignment="1">
      <alignment horizontal="center" vertical="center" wrapText="1"/>
    </xf>
    <xf numFmtId="3" fontId="441" fillId="0" borderId="9" xfId="2515" applyNumberFormat="1" applyFont="1" applyFill="1" applyBorder="1" applyAlignment="1">
      <alignment horizontal="center" vertical="center" wrapText="1"/>
    </xf>
    <xf numFmtId="169" fontId="350" fillId="0" borderId="9" xfId="2515" applyNumberFormat="1" applyFont="1" applyFill="1" applyBorder="1" applyAlignment="1">
      <alignment horizontal="left" vertical="center" wrapText="1"/>
    </xf>
    <xf numFmtId="169" fontId="350" fillId="84" borderId="9" xfId="2515" applyNumberFormat="1" applyFont="1" applyFill="1" applyBorder="1" applyAlignment="1">
      <alignment horizontal="left" vertical="center" wrapText="1"/>
    </xf>
    <xf numFmtId="0" fontId="11" fillId="0" borderId="9" xfId="11803" applyFont="1" applyFill="1" applyBorder="1" applyAlignment="1">
      <alignment horizontal="center" vertical="center" wrapText="1"/>
    </xf>
    <xf numFmtId="169" fontId="324" fillId="0" borderId="9" xfId="2516" applyNumberFormat="1" applyFont="1" applyFill="1" applyBorder="1" applyAlignment="1">
      <alignment horizontal="left" vertical="center" wrapText="1"/>
    </xf>
    <xf numFmtId="169" fontId="320" fillId="0" borderId="9" xfId="2516" applyNumberFormat="1" applyFont="1" applyFill="1" applyBorder="1" applyAlignment="1">
      <alignment horizontal="center" vertical="center" wrapText="1"/>
    </xf>
    <xf numFmtId="169" fontId="441" fillId="0" borderId="9" xfId="2516" quotePrefix="1" applyNumberFormat="1" applyFont="1" applyFill="1" applyBorder="1" applyAlignment="1">
      <alignment horizontal="center" vertical="center" wrapText="1"/>
    </xf>
    <xf numFmtId="169" fontId="441" fillId="0" borderId="9" xfId="2516" applyNumberFormat="1" applyFont="1" applyFill="1" applyBorder="1" applyAlignment="1">
      <alignment horizontal="center" vertical="center" shrinkToFit="1"/>
    </xf>
    <xf numFmtId="169" fontId="350" fillId="0" borderId="9" xfId="2516" quotePrefix="1" applyNumberFormat="1" applyFont="1" applyFill="1" applyBorder="1" applyAlignment="1">
      <alignment horizontal="right" vertical="center" wrapText="1"/>
    </xf>
    <xf numFmtId="4" fontId="320" fillId="0" borderId="9" xfId="2" quotePrefix="1" applyNumberFormat="1" applyFont="1" applyFill="1" applyBorder="1" applyAlignment="1">
      <alignment horizontal="center" vertical="center" wrapText="1"/>
    </xf>
    <xf numFmtId="169" fontId="350" fillId="0" borderId="9" xfId="2512" quotePrefix="1" applyNumberFormat="1" applyFont="1" applyFill="1" applyBorder="1" applyAlignment="1">
      <alignment horizontal="right" vertical="center" wrapText="1"/>
    </xf>
    <xf numFmtId="0" fontId="447" fillId="0" borderId="0" xfId="0" applyFont="1"/>
    <xf numFmtId="3" fontId="344" fillId="0" borderId="9" xfId="2599" applyNumberFormat="1" applyFont="1" applyFill="1" applyBorder="1" applyAlignment="1">
      <alignment horizontal="center" vertical="center" wrapText="1"/>
    </xf>
    <xf numFmtId="3" fontId="11" fillId="0" borderId="9" xfId="0" quotePrefix="1" applyNumberFormat="1" applyFont="1" applyFill="1" applyBorder="1" applyAlignment="1">
      <alignment horizontal="center" vertical="center" wrapText="1"/>
    </xf>
    <xf numFmtId="169" fontId="349" fillId="0" borderId="9" xfId="2599" applyNumberFormat="1" applyFont="1" applyFill="1" applyBorder="1" applyAlignment="1">
      <alignment horizontal="right" vertical="center" wrapText="1"/>
    </xf>
    <xf numFmtId="49" fontId="320" fillId="0" borderId="9" xfId="0" quotePrefix="1" applyNumberFormat="1" applyFont="1" applyFill="1" applyBorder="1" applyAlignment="1">
      <alignment horizontal="center" vertical="center" wrapText="1"/>
    </xf>
    <xf numFmtId="3" fontId="320" fillId="0" borderId="9" xfId="0" quotePrefix="1" applyNumberFormat="1" applyFont="1" applyFill="1" applyBorder="1" applyAlignment="1">
      <alignment horizontal="center" vertical="center" wrapText="1"/>
    </xf>
    <xf numFmtId="3" fontId="441" fillId="0" borderId="9" xfId="2599" applyNumberFormat="1" applyFont="1" applyFill="1" applyBorder="1" applyAlignment="1">
      <alignment horizontal="center" vertical="center" wrapText="1"/>
    </xf>
    <xf numFmtId="3" fontId="441" fillId="0" borderId="9" xfId="0" quotePrefix="1" applyNumberFormat="1" applyFont="1" applyFill="1" applyBorder="1" applyAlignment="1">
      <alignment horizontal="right" vertical="center" wrapText="1"/>
    </xf>
    <xf numFmtId="3" fontId="350" fillId="0" borderId="9" xfId="0" quotePrefix="1" applyNumberFormat="1" applyFont="1" applyFill="1" applyBorder="1" applyAlignment="1">
      <alignment horizontal="right" vertical="center" wrapText="1"/>
    </xf>
    <xf numFmtId="0" fontId="10" fillId="0" borderId="9" xfId="1" applyFont="1" applyFill="1" applyBorder="1" applyAlignment="1">
      <alignment vertical="center"/>
    </xf>
    <xf numFmtId="169" fontId="171" fillId="0" borderId="9" xfId="2546" applyNumberFormat="1" applyFont="1" applyFill="1" applyBorder="1" applyAlignment="1">
      <alignment horizontal="right" vertical="center"/>
    </xf>
    <xf numFmtId="0" fontId="171" fillId="82" borderId="9" xfId="1" applyFont="1" applyFill="1" applyBorder="1" applyAlignment="1">
      <alignment vertical="center"/>
    </xf>
    <xf numFmtId="0" fontId="171" fillId="0" borderId="9" xfId="1" applyNumberFormat="1" applyFont="1" applyFill="1" applyBorder="1" applyAlignment="1">
      <alignment horizontal="center" vertical="center"/>
    </xf>
    <xf numFmtId="0" fontId="171" fillId="0" borderId="75" xfId="1" applyNumberFormat="1" applyFont="1" applyFill="1" applyBorder="1" applyAlignment="1">
      <alignment horizontal="center" vertical="center"/>
    </xf>
    <xf numFmtId="0" fontId="10" fillId="0" borderId="9" xfId="1" applyFont="1" applyFill="1" applyBorder="1" applyAlignment="1">
      <alignment horizontal="center" vertical="center" wrapText="1"/>
    </xf>
    <xf numFmtId="0" fontId="10" fillId="83" borderId="0" xfId="1" applyFont="1" applyFill="1" applyAlignment="1">
      <alignment vertical="center"/>
    </xf>
    <xf numFmtId="0" fontId="375" fillId="83" borderId="0" xfId="1" applyFont="1" applyFill="1" applyAlignment="1">
      <alignment vertical="center"/>
    </xf>
    <xf numFmtId="0" fontId="320" fillId="0" borderId="9" xfId="2" quotePrefix="1" applyNumberFormat="1" applyFont="1" applyFill="1" applyBorder="1" applyAlignment="1">
      <alignment horizontal="center" vertical="center" wrapText="1"/>
    </xf>
    <xf numFmtId="1" fontId="350" fillId="84" borderId="9" xfId="2" applyNumberFormat="1" applyFont="1" applyFill="1" applyBorder="1" applyAlignment="1">
      <alignment horizontal="center" vertical="center" wrapText="1"/>
    </xf>
    <xf numFmtId="1" fontId="350" fillId="0" borderId="75" xfId="2" applyNumberFormat="1" applyFont="1" applyFill="1" applyBorder="1" applyAlignment="1">
      <alignment horizontal="center" vertical="center" wrapText="1"/>
    </xf>
    <xf numFmtId="1" fontId="350" fillId="82" borderId="75" xfId="2" applyNumberFormat="1" applyFont="1" applyFill="1" applyBorder="1" applyAlignment="1">
      <alignment horizontal="center" vertical="center" wrapText="1"/>
    </xf>
    <xf numFmtId="1" fontId="322" fillId="0" borderId="0" xfId="2" applyNumberFormat="1" applyFont="1" applyFill="1" applyBorder="1" applyAlignment="1">
      <alignment horizontal="center" vertical="center" wrapText="1"/>
    </xf>
    <xf numFmtId="169" fontId="171" fillId="82" borderId="75" xfId="2515" applyNumberFormat="1" applyFont="1" applyFill="1" applyBorder="1"/>
    <xf numFmtId="0" fontId="440" fillId="0" borderId="75" xfId="1" applyFont="1" applyFill="1" applyBorder="1" applyAlignment="1">
      <alignment horizontal="center" wrapText="1"/>
    </xf>
    <xf numFmtId="0" fontId="10" fillId="0" borderId="0" xfId="1" applyFont="1" applyFill="1"/>
    <xf numFmtId="0" fontId="375" fillId="0" borderId="0" xfId="1" applyFont="1" applyFill="1"/>
    <xf numFmtId="169" fontId="349" fillId="0" borderId="75" xfId="2515" applyNumberFormat="1" applyFont="1" applyFill="1" applyBorder="1" applyAlignment="1">
      <alignment horizontal="right" vertical="center"/>
    </xf>
    <xf numFmtId="169" fontId="349" fillId="84" borderId="75" xfId="2515" applyNumberFormat="1" applyFont="1" applyFill="1" applyBorder="1" applyAlignment="1">
      <alignment horizontal="right" vertical="center"/>
    </xf>
    <xf numFmtId="169" fontId="349" fillId="0" borderId="75" xfId="2515" quotePrefix="1" applyNumberFormat="1" applyFont="1" applyFill="1" applyBorder="1" applyAlignment="1">
      <alignment horizontal="center" vertical="center" wrapText="1"/>
    </xf>
    <xf numFmtId="169" fontId="349" fillId="0" borderId="75" xfId="2515" applyNumberFormat="1" applyFont="1" applyFill="1" applyBorder="1" applyAlignment="1">
      <alignment horizontal="center" vertical="center"/>
    </xf>
    <xf numFmtId="169" fontId="349" fillId="82" borderId="75" xfId="2515" applyNumberFormat="1" applyFont="1" applyFill="1" applyBorder="1" applyAlignment="1">
      <alignment vertical="center"/>
    </xf>
    <xf numFmtId="169" fontId="350" fillId="0" borderId="9" xfId="2515" applyNumberFormat="1" applyFont="1" applyFill="1" applyBorder="1"/>
    <xf numFmtId="169" fontId="350" fillId="84" borderId="9" xfId="2515" applyNumberFormat="1" applyFont="1" applyFill="1" applyBorder="1"/>
    <xf numFmtId="169" fontId="350" fillId="0" borderId="9" xfId="2515" applyNumberFormat="1" applyFont="1" applyFill="1" applyBorder="1" applyAlignment="1">
      <alignment vertical="center"/>
    </xf>
    <xf numFmtId="169" fontId="350" fillId="0" borderId="75" xfId="2515" applyNumberFormat="1" applyFont="1" applyFill="1" applyBorder="1"/>
    <xf numFmtId="169" fontId="350" fillId="82" borderId="75" xfId="2515" applyNumberFormat="1" applyFont="1" applyFill="1" applyBorder="1"/>
    <xf numFmtId="0" fontId="320" fillId="0" borderId="0" xfId="1" applyFont="1" applyFill="1"/>
    <xf numFmtId="3" fontId="10" fillId="0" borderId="75" xfId="0" quotePrefix="1" applyNumberFormat="1" applyFont="1" applyFill="1" applyBorder="1" applyAlignment="1">
      <alignment horizontal="center" vertical="center" wrapText="1"/>
    </xf>
    <xf numFmtId="3" fontId="344" fillId="0" borderId="75" xfId="0" quotePrefix="1" applyNumberFormat="1" applyFont="1" applyFill="1" applyBorder="1" applyAlignment="1">
      <alignment horizontal="center" vertical="center" wrapText="1"/>
    </xf>
    <xf numFmtId="3" fontId="11" fillId="0" borderId="75" xfId="0" quotePrefix="1" applyNumberFormat="1" applyFont="1" applyFill="1" applyBorder="1" applyAlignment="1">
      <alignment horizontal="center" vertical="center" wrapText="1"/>
    </xf>
    <xf numFmtId="3" fontId="441" fillId="0" borderId="9" xfId="0" quotePrefix="1" applyNumberFormat="1" applyFont="1" applyFill="1" applyBorder="1" applyAlignment="1">
      <alignment horizontal="center" vertical="center" wrapText="1"/>
    </xf>
    <xf numFmtId="169" fontId="3" fillId="0" borderId="75" xfId="2599" applyNumberFormat="1" applyFont="1" applyFill="1" applyBorder="1" applyAlignment="1">
      <alignment vertical="center" wrapText="1"/>
    </xf>
    <xf numFmtId="169" fontId="10" fillId="0" borderId="75" xfId="2599" applyNumberFormat="1" applyFont="1" applyFill="1" applyBorder="1" applyAlignment="1">
      <alignment horizontal="center" vertical="center" wrapText="1"/>
    </xf>
    <xf numFmtId="0" fontId="344" fillId="0" borderId="75" xfId="2599" applyNumberFormat="1" applyFont="1" applyFill="1" applyBorder="1" applyAlignment="1">
      <alignment horizontal="center" vertical="center" wrapText="1"/>
    </xf>
    <xf numFmtId="169" fontId="344" fillId="0" borderId="75" xfId="2599" applyNumberFormat="1" applyFont="1" applyFill="1" applyBorder="1" applyAlignment="1">
      <alignment horizontal="center" vertical="center" wrapText="1"/>
    </xf>
    <xf numFmtId="169" fontId="171" fillId="0" borderId="75" xfId="2599" applyNumberFormat="1" applyFont="1" applyFill="1" applyBorder="1" applyAlignment="1">
      <alignment horizontal="center" vertical="center" wrapText="1"/>
    </xf>
    <xf numFmtId="169" fontId="11" fillId="0" borderId="75" xfId="2599" applyNumberFormat="1" applyFont="1" applyFill="1" applyBorder="1" applyAlignment="1">
      <alignment horizontal="center" vertical="center" wrapText="1"/>
    </xf>
    <xf numFmtId="169" fontId="349" fillId="0" borderId="75" xfId="2599" applyNumberFormat="1" applyFont="1" applyFill="1" applyBorder="1" applyAlignment="1">
      <alignment horizontal="center" vertical="center" wrapText="1"/>
    </xf>
    <xf numFmtId="0" fontId="324" fillId="0" borderId="9" xfId="11799" applyNumberFormat="1" applyFont="1" applyFill="1" applyBorder="1" applyAlignment="1">
      <alignment horizontal="left" vertical="center" wrapText="1"/>
    </xf>
    <xf numFmtId="365" fontId="350" fillId="0" borderId="9" xfId="2558" applyNumberFormat="1" applyFont="1" applyFill="1" applyBorder="1" applyAlignment="1">
      <alignment horizontal="center" vertical="center" wrapText="1"/>
    </xf>
    <xf numFmtId="169" fontId="350" fillId="0" borderId="9" xfId="2577" quotePrefix="1" applyNumberFormat="1" applyFont="1" applyFill="1" applyBorder="1" applyAlignment="1">
      <alignment horizontal="center" vertical="center" wrapText="1"/>
    </xf>
    <xf numFmtId="368" fontId="350" fillId="0" borderId="9" xfId="2558" applyNumberFormat="1" applyFont="1" applyFill="1" applyBorder="1" applyAlignment="1">
      <alignment horizontal="center" vertical="center" wrapText="1"/>
    </xf>
    <xf numFmtId="198" fontId="350" fillId="0" borderId="9" xfId="2558" applyFont="1" applyFill="1" applyBorder="1" applyAlignment="1">
      <alignment horizontal="center" vertical="center" wrapText="1"/>
    </xf>
    <xf numFmtId="169" fontId="171" fillId="82" borderId="75" xfId="2515" applyNumberFormat="1" applyFont="1" applyFill="1" applyBorder="1" applyAlignment="1">
      <alignment horizontal="right" vertical="center"/>
    </xf>
    <xf numFmtId="169" fontId="349" fillId="82" borderId="75" xfId="2515" applyNumberFormat="1" applyFont="1" applyFill="1" applyBorder="1" applyAlignment="1">
      <alignment horizontal="right" vertical="center"/>
    </xf>
    <xf numFmtId="367" fontId="171" fillId="0" borderId="9" xfId="11796" applyNumberFormat="1" applyFont="1" applyFill="1" applyBorder="1" applyAlignment="1">
      <alignment horizontal="right" vertical="center"/>
    </xf>
    <xf numFmtId="169" fontId="171" fillId="0" borderId="75" xfId="11796" applyNumberFormat="1" applyFont="1" applyFill="1" applyBorder="1" applyAlignment="1">
      <alignment horizontal="right" vertical="center"/>
    </xf>
    <xf numFmtId="0" fontId="3" fillId="0" borderId="0" xfId="1" applyFont="1" applyFill="1" applyAlignment="1">
      <alignment horizontal="center" vertical="center"/>
    </xf>
    <xf numFmtId="1" fontId="3" fillId="0" borderId="0" xfId="2" applyNumberFormat="1" applyFont="1" applyFill="1" applyAlignment="1">
      <alignment horizontal="center" vertical="center"/>
    </xf>
    <xf numFmtId="1" fontId="8" fillId="0" borderId="0" xfId="2" applyNumberFormat="1" applyFont="1" applyFill="1" applyAlignment="1">
      <alignment horizontal="center" vertical="center" wrapText="1"/>
    </xf>
    <xf numFmtId="1" fontId="3" fillId="0" borderId="0" xfId="2" applyNumberFormat="1" applyFont="1" applyFill="1" applyAlignment="1">
      <alignment horizontal="center" vertical="center" wrapText="1"/>
    </xf>
    <xf numFmtId="1" fontId="9" fillId="86" borderId="75" xfId="2586" applyNumberFormat="1" applyFont="1" applyFill="1" applyBorder="1" applyAlignment="1">
      <alignment horizontal="center" vertical="center" wrapText="1"/>
    </xf>
    <xf numFmtId="3" fontId="9" fillId="86" borderId="75" xfId="2586" applyNumberFormat="1" applyFont="1" applyFill="1" applyBorder="1" applyAlignment="1">
      <alignment horizontal="left" vertical="center" wrapText="1"/>
    </xf>
    <xf numFmtId="1" fontId="321" fillId="86" borderId="75" xfId="2586" applyNumberFormat="1" applyFont="1" applyFill="1" applyBorder="1" applyAlignment="1">
      <alignment horizontal="center" vertical="center" wrapText="1"/>
    </xf>
    <xf numFmtId="3" fontId="321" fillId="86" borderId="75" xfId="2586" applyNumberFormat="1" applyFont="1" applyFill="1" applyBorder="1" applyAlignment="1">
      <alignment horizontal="left" vertical="center" wrapText="1"/>
    </xf>
    <xf numFmtId="3" fontId="333" fillId="86" borderId="75" xfId="2586" applyNumberFormat="1" applyFont="1" applyFill="1" applyBorder="1" applyAlignment="1">
      <alignment horizontal="center" vertical="center" wrapText="1"/>
    </xf>
    <xf numFmtId="3" fontId="329" fillId="86" borderId="75" xfId="2586" applyNumberFormat="1" applyFont="1" applyFill="1" applyBorder="1" applyAlignment="1">
      <alignment vertical="center"/>
    </xf>
    <xf numFmtId="3" fontId="435" fillId="86" borderId="75" xfId="2586" applyNumberFormat="1" applyFont="1" applyFill="1" applyBorder="1" applyAlignment="1">
      <alignment horizontal="center" vertical="center" wrapText="1"/>
    </xf>
    <xf numFmtId="3" fontId="349" fillId="86" borderId="75" xfId="2586" applyNumberFormat="1" applyFont="1" applyFill="1" applyBorder="1" applyAlignment="1">
      <alignment vertical="center"/>
    </xf>
    <xf numFmtId="3" fontId="329" fillId="86" borderId="75" xfId="2" applyNumberFormat="1" applyFont="1" applyFill="1" applyBorder="1" applyAlignment="1">
      <alignment horizontal="right" vertical="center"/>
    </xf>
    <xf numFmtId="3" fontId="329" fillId="86" borderId="75" xfId="6547" applyNumberFormat="1" applyFont="1" applyFill="1" applyBorder="1" applyAlignment="1">
      <alignment vertical="center" wrapText="1"/>
    </xf>
    <xf numFmtId="3" fontId="329" fillId="86" borderId="75" xfId="2" applyNumberFormat="1" applyFont="1" applyFill="1" applyBorder="1" applyAlignment="1">
      <alignment vertical="center"/>
    </xf>
    <xf numFmtId="3" fontId="349" fillId="86" borderId="75" xfId="2" applyNumberFormat="1" applyFont="1" applyFill="1" applyBorder="1" applyAlignment="1">
      <alignment horizontal="right" vertical="center"/>
    </xf>
    <xf numFmtId="0" fontId="329" fillId="86" borderId="75" xfId="2" applyNumberFormat="1" applyFont="1" applyFill="1" applyBorder="1" applyAlignment="1">
      <alignment horizontal="center" vertical="center"/>
    </xf>
    <xf numFmtId="367" fontId="329" fillId="86" borderId="75" xfId="11796" applyNumberFormat="1" applyFont="1" applyFill="1" applyBorder="1" applyAlignment="1">
      <alignment horizontal="center" vertical="center"/>
    </xf>
    <xf numFmtId="3" fontId="5" fillId="86" borderId="75" xfId="2" applyNumberFormat="1" applyFont="1" applyFill="1" applyBorder="1" applyAlignment="1">
      <alignment horizontal="center" vertical="center" wrapText="1"/>
    </xf>
    <xf numFmtId="3" fontId="7" fillId="86" borderId="0" xfId="2" applyNumberFormat="1" applyFont="1" applyFill="1" applyBorder="1" applyAlignment="1">
      <alignment horizontal="right" vertical="center"/>
    </xf>
    <xf numFmtId="0" fontId="9" fillId="86" borderId="0" xfId="1" applyFont="1" applyFill="1"/>
    <xf numFmtId="0" fontId="355" fillId="86" borderId="0" xfId="1" applyFont="1" applyFill="1"/>
    <xf numFmtId="0" fontId="349" fillId="86" borderId="75" xfId="2" applyNumberFormat="1" applyFont="1" applyFill="1" applyBorder="1" applyAlignment="1">
      <alignment horizontal="center" vertical="center"/>
    </xf>
    <xf numFmtId="367" fontId="349" fillId="86" borderId="75" xfId="11796" applyNumberFormat="1" applyFont="1" applyFill="1" applyBorder="1" applyAlignment="1">
      <alignment horizontal="center" vertical="center"/>
    </xf>
    <xf numFmtId="3" fontId="320" fillId="86" borderId="75" xfId="2" applyNumberFormat="1" applyFont="1" applyFill="1" applyBorder="1" applyAlignment="1">
      <alignment horizontal="center" vertical="center" wrapText="1"/>
    </xf>
    <xf numFmtId="3" fontId="323" fillId="86" borderId="0" xfId="2" applyNumberFormat="1" applyFont="1" applyFill="1" applyBorder="1" applyAlignment="1">
      <alignment horizontal="right" vertical="center"/>
    </xf>
    <xf numFmtId="0" fontId="321" fillId="86" borderId="0" xfId="1" applyFont="1" applyFill="1"/>
    <xf numFmtId="1" fontId="9" fillId="86" borderId="75" xfId="2" quotePrefix="1" applyNumberFormat="1" applyFont="1" applyFill="1" applyBorder="1" applyAlignment="1">
      <alignment horizontal="center" vertical="center" wrapText="1"/>
    </xf>
    <xf numFmtId="0" fontId="9" fillId="86" borderId="75" xfId="0" applyFont="1" applyFill="1" applyBorder="1" applyAlignment="1">
      <alignment horizontal="left" vertical="center" wrapText="1"/>
    </xf>
    <xf numFmtId="1" fontId="9" fillId="86" borderId="75" xfId="0" applyNumberFormat="1" applyFont="1" applyFill="1" applyBorder="1" applyAlignment="1">
      <alignment horizontal="left" vertical="center" wrapText="1"/>
    </xf>
    <xf numFmtId="3" fontId="9" fillId="86" borderId="75" xfId="11804" applyNumberFormat="1" applyFont="1" applyFill="1" applyBorder="1" applyAlignment="1">
      <alignment horizontal="left" vertical="center" wrapText="1"/>
    </xf>
    <xf numFmtId="1" fontId="333" fillId="86" borderId="75" xfId="2" applyNumberFormat="1" applyFont="1" applyFill="1" applyBorder="1" applyAlignment="1">
      <alignment horizontal="center" vertical="center" wrapText="1"/>
    </xf>
    <xf numFmtId="0" fontId="333" fillId="86" borderId="75" xfId="0" applyFont="1" applyFill="1" applyBorder="1" applyAlignment="1">
      <alignment horizontal="center" vertical="center" wrapText="1"/>
    </xf>
    <xf numFmtId="169" fontId="329" fillId="86" borderId="75" xfId="2521" applyNumberFormat="1" applyFont="1" applyFill="1" applyBorder="1" applyAlignment="1">
      <alignment horizontal="center" vertical="center" wrapText="1"/>
    </xf>
    <xf numFmtId="3" fontId="78" fillId="86" borderId="75" xfId="2" applyNumberFormat="1" applyFont="1" applyFill="1" applyBorder="1" applyAlignment="1">
      <alignment horizontal="center" vertical="center" wrapText="1"/>
    </xf>
    <xf numFmtId="1" fontId="4" fillId="86" borderId="0" xfId="2" applyNumberFormat="1" applyFont="1" applyFill="1" applyAlignment="1">
      <alignment vertical="center"/>
    </xf>
    <xf numFmtId="1" fontId="359" fillId="86" borderId="0" xfId="2" applyNumberFormat="1" applyFont="1" applyFill="1" applyAlignment="1">
      <alignment vertical="center"/>
    </xf>
    <xf numFmtId="1" fontId="7" fillId="86" borderId="0" xfId="2" applyNumberFormat="1" applyFont="1" applyFill="1" applyAlignment="1">
      <alignment vertical="center"/>
    </xf>
    <xf numFmtId="1" fontId="360" fillId="86" borderId="0" xfId="2" applyNumberFormat="1" applyFont="1" applyFill="1" applyAlignment="1">
      <alignment vertical="center"/>
    </xf>
    <xf numFmtId="3" fontId="4" fillId="86" borderId="0" xfId="2" applyNumberFormat="1" applyFont="1" applyFill="1" applyBorder="1" applyAlignment="1">
      <alignment horizontal="right" vertical="center"/>
    </xf>
    <xf numFmtId="49" fontId="9" fillId="86" borderId="75" xfId="0" applyNumberFormat="1" applyFont="1" applyFill="1" applyBorder="1" applyAlignment="1">
      <alignment horizontal="left" vertical="center" wrapText="1"/>
    </xf>
    <xf numFmtId="1" fontId="321" fillId="86" borderId="75" xfId="2" quotePrefix="1" applyNumberFormat="1" applyFont="1" applyFill="1" applyBorder="1" applyAlignment="1">
      <alignment horizontal="center" vertical="center" wrapText="1"/>
    </xf>
    <xf numFmtId="49" fontId="321" fillId="86" borderId="75" xfId="0" applyNumberFormat="1" applyFont="1" applyFill="1" applyBorder="1" applyAlignment="1">
      <alignment horizontal="left" vertical="center" wrapText="1"/>
    </xf>
    <xf numFmtId="49" fontId="333" fillId="86" borderId="75" xfId="6547" applyNumberFormat="1" applyFont="1" applyFill="1" applyBorder="1" applyAlignment="1">
      <alignment horizontal="center" vertical="center" wrapText="1"/>
    </xf>
    <xf numFmtId="49" fontId="435" fillId="86" borderId="75" xfId="6547" applyNumberFormat="1" applyFont="1" applyFill="1" applyBorder="1" applyAlignment="1">
      <alignment horizontal="center" vertical="center" wrapText="1"/>
    </xf>
    <xf numFmtId="0" fontId="435" fillId="86" borderId="75" xfId="0" applyFont="1" applyFill="1" applyBorder="1" applyAlignment="1">
      <alignment horizontal="center" vertical="center" wrapText="1"/>
    </xf>
    <xf numFmtId="1" fontId="383" fillId="86" borderId="0" xfId="2" applyNumberFormat="1" applyFont="1" applyFill="1" applyAlignment="1">
      <alignment vertical="center"/>
    </xf>
    <xf numFmtId="1" fontId="384" fillId="86" borderId="0" xfId="2" applyNumberFormat="1" applyFont="1" applyFill="1" applyAlignment="1">
      <alignment vertical="center"/>
    </xf>
    <xf numFmtId="1" fontId="345" fillId="86" borderId="0" xfId="2" applyNumberFormat="1" applyFont="1" applyFill="1" applyAlignment="1">
      <alignment vertical="center"/>
    </xf>
    <xf numFmtId="1" fontId="385" fillId="86" borderId="0" xfId="2" applyNumberFormat="1" applyFont="1" applyFill="1" applyAlignment="1">
      <alignment vertical="center"/>
    </xf>
    <xf numFmtId="3" fontId="444" fillId="86" borderId="75" xfId="2" applyNumberFormat="1" applyFont="1" applyFill="1" applyBorder="1" applyAlignment="1">
      <alignment horizontal="center" vertical="center" wrapText="1"/>
    </xf>
    <xf numFmtId="1" fontId="323" fillId="86" borderId="0" xfId="2" applyNumberFormat="1" applyFont="1" applyFill="1" applyAlignment="1">
      <alignment vertical="center"/>
    </xf>
    <xf numFmtId="1" fontId="9" fillId="86" borderId="75" xfId="2" applyNumberFormat="1" applyFont="1" applyFill="1" applyBorder="1" applyAlignment="1">
      <alignment horizontal="center" vertical="center" wrapText="1"/>
    </xf>
    <xf numFmtId="1" fontId="9" fillId="86" borderId="75" xfId="2" applyNumberFormat="1" applyFont="1" applyFill="1" applyBorder="1" applyAlignment="1">
      <alignment horizontal="left" vertical="center" wrapText="1"/>
    </xf>
    <xf numFmtId="3" fontId="333" fillId="86" borderId="75" xfId="2" quotePrefix="1" applyNumberFormat="1" applyFont="1" applyFill="1" applyBorder="1" applyAlignment="1">
      <alignment horizontal="center" vertical="center" wrapText="1"/>
    </xf>
    <xf numFmtId="169" fontId="329" fillId="86" borderId="75" xfId="2512" quotePrefix="1" applyNumberFormat="1" applyFont="1" applyFill="1" applyBorder="1" applyAlignment="1">
      <alignment horizontal="right" vertical="center" wrapText="1"/>
    </xf>
    <xf numFmtId="43" fontId="329" fillId="86" borderId="75" xfId="2515" applyFont="1" applyFill="1" applyBorder="1" applyAlignment="1">
      <alignment horizontal="right" vertical="center"/>
    </xf>
    <xf numFmtId="0" fontId="438" fillId="86" borderId="0" xfId="0" applyFont="1" applyFill="1"/>
    <xf numFmtId="0" fontId="362" fillId="86" borderId="0" xfId="0" applyFont="1" applyFill="1"/>
    <xf numFmtId="0" fontId="2" fillId="86" borderId="0" xfId="0" applyFont="1" applyFill="1"/>
    <xf numFmtId="0" fontId="363" fillId="86" borderId="0" xfId="0" applyFont="1" applyFill="1"/>
    <xf numFmtId="1" fontId="321" fillId="86" borderId="75" xfId="2" applyNumberFormat="1" applyFont="1" applyFill="1" applyBorder="1" applyAlignment="1">
      <alignment horizontal="center" vertical="center" wrapText="1"/>
    </xf>
    <xf numFmtId="1" fontId="321" fillId="86" borderId="75" xfId="2" applyNumberFormat="1" applyFont="1" applyFill="1" applyBorder="1" applyAlignment="1">
      <alignment horizontal="left" vertical="center" wrapText="1"/>
    </xf>
    <xf numFmtId="3" fontId="435" fillId="86" borderId="75" xfId="2" quotePrefix="1" applyNumberFormat="1" applyFont="1" applyFill="1" applyBorder="1" applyAlignment="1">
      <alignment horizontal="center" vertical="center" wrapText="1"/>
    </xf>
    <xf numFmtId="169" fontId="349" fillId="86" borderId="75" xfId="2512" quotePrefix="1" applyNumberFormat="1" applyFont="1" applyFill="1" applyBorder="1" applyAlignment="1">
      <alignment horizontal="right" vertical="center" wrapText="1"/>
    </xf>
    <xf numFmtId="0" fontId="386" fillId="86" borderId="0" xfId="0" applyFont="1" applyFill="1"/>
    <xf numFmtId="3" fontId="11" fillId="86" borderId="75" xfId="2" applyNumberFormat="1" applyFont="1" applyFill="1" applyBorder="1" applyAlignment="1">
      <alignment horizontal="center" vertical="center" wrapText="1"/>
    </xf>
    <xf numFmtId="0" fontId="433" fillId="86" borderId="0" xfId="0" applyFont="1" applyFill="1"/>
    <xf numFmtId="1" fontId="9" fillId="86" borderId="75" xfId="0" applyNumberFormat="1" applyFont="1" applyFill="1" applyBorder="1" applyAlignment="1">
      <alignment horizontal="center" vertical="center" wrapText="1"/>
    </xf>
    <xf numFmtId="169" fontId="329" fillId="86" borderId="75" xfId="2599" applyNumberFormat="1" applyFont="1" applyFill="1" applyBorder="1" applyAlignment="1">
      <alignment horizontal="right" vertical="center" wrapText="1"/>
    </xf>
    <xf numFmtId="3" fontId="329" fillId="86" borderId="75" xfId="11797" applyNumberFormat="1" applyFont="1" applyFill="1" applyBorder="1" applyAlignment="1">
      <alignment vertical="center"/>
    </xf>
    <xf numFmtId="1" fontId="321" fillId="86" borderId="75" xfId="0" applyNumberFormat="1" applyFont="1" applyFill="1" applyBorder="1" applyAlignment="1">
      <alignment horizontal="center" vertical="center" wrapText="1"/>
    </xf>
    <xf numFmtId="0" fontId="321" fillId="86" borderId="75" xfId="0" applyFont="1" applyFill="1" applyBorder="1" applyAlignment="1">
      <alignment horizontal="left" vertical="center" wrapText="1"/>
    </xf>
    <xf numFmtId="49" fontId="333" fillId="86" borderId="75" xfId="0" applyNumberFormat="1" applyFont="1" applyFill="1" applyBorder="1" applyAlignment="1">
      <alignment horizontal="center" vertical="center" wrapText="1"/>
    </xf>
    <xf numFmtId="169" fontId="329" fillId="86" borderId="75" xfId="2599" applyNumberFormat="1" applyFont="1" applyFill="1" applyBorder="1" applyAlignment="1">
      <alignment horizontal="center" vertical="center" wrapText="1"/>
    </xf>
    <xf numFmtId="169" fontId="349" fillId="86" borderId="75" xfId="2599" applyNumberFormat="1" applyFont="1" applyFill="1" applyBorder="1" applyAlignment="1">
      <alignment horizontal="right" vertical="center" wrapText="1"/>
    </xf>
    <xf numFmtId="43" fontId="7" fillId="86" borderId="0" xfId="11796" applyFont="1" applyFill="1" applyBorder="1" applyAlignment="1">
      <alignment horizontal="right" vertical="center"/>
    </xf>
    <xf numFmtId="1" fontId="9" fillId="86" borderId="75" xfId="1" applyNumberFormat="1" applyFont="1" applyFill="1" applyBorder="1" applyAlignment="1">
      <alignment horizontal="center" vertical="center" wrapText="1"/>
    </xf>
    <xf numFmtId="1" fontId="9" fillId="86" borderId="75" xfId="2" applyNumberFormat="1" applyFont="1" applyFill="1" applyBorder="1" applyAlignment="1">
      <alignment vertical="center" wrapText="1"/>
    </xf>
    <xf numFmtId="169" fontId="329" fillId="86" borderId="75" xfId="1" applyNumberFormat="1" applyFont="1" applyFill="1" applyBorder="1" applyAlignment="1">
      <alignment vertical="center"/>
    </xf>
    <xf numFmtId="169" fontId="329" fillId="86" borderId="75" xfId="2515" applyNumberFormat="1" applyFont="1" applyFill="1" applyBorder="1" applyAlignment="1">
      <alignment vertical="center"/>
    </xf>
    <xf numFmtId="0" fontId="5" fillId="86" borderId="75" xfId="1" applyFont="1" applyFill="1" applyBorder="1" applyAlignment="1">
      <alignment horizontal="center" vertical="center" wrapText="1"/>
    </xf>
    <xf numFmtId="0" fontId="7" fillId="86" borderId="0" xfId="1" applyFont="1" applyFill="1" applyBorder="1" applyAlignment="1">
      <alignment vertical="center"/>
    </xf>
    <xf numFmtId="1" fontId="321" fillId="86" borderId="75" xfId="1" applyNumberFormat="1" applyFont="1" applyFill="1" applyBorder="1" applyAlignment="1">
      <alignment horizontal="center" vertical="center" wrapText="1"/>
    </xf>
    <xf numFmtId="1" fontId="435" fillId="86" borderId="75" xfId="2" applyNumberFormat="1" applyFont="1" applyFill="1" applyBorder="1" applyAlignment="1">
      <alignment horizontal="center" vertical="center" wrapText="1"/>
    </xf>
    <xf numFmtId="169" fontId="349" fillId="86" borderId="75" xfId="2515" applyNumberFormat="1" applyFont="1" applyFill="1" applyBorder="1" applyAlignment="1">
      <alignment vertical="center"/>
    </xf>
    <xf numFmtId="0" fontId="329" fillId="86" borderId="75" xfId="2515" applyNumberFormat="1" applyFont="1" applyFill="1" applyBorder="1" applyAlignment="1">
      <alignment horizontal="center" vertical="center"/>
    </xf>
    <xf numFmtId="169" fontId="5" fillId="86" borderId="75" xfId="2515" applyNumberFormat="1" applyFont="1" applyFill="1" applyBorder="1" applyAlignment="1">
      <alignment horizontal="center" vertical="center" wrapText="1"/>
    </xf>
    <xf numFmtId="169" fontId="7" fillId="86" borderId="0" xfId="2515" applyNumberFormat="1" applyFont="1" applyFill="1" applyBorder="1" applyAlignment="1">
      <alignment vertical="center"/>
    </xf>
    <xf numFmtId="0" fontId="379" fillId="86" borderId="0" xfId="1" applyFont="1" applyFill="1"/>
    <xf numFmtId="0" fontId="349" fillId="86" borderId="75" xfId="2515" applyNumberFormat="1" applyFont="1" applyFill="1" applyBorder="1" applyAlignment="1">
      <alignment horizontal="center" vertical="center"/>
    </xf>
    <xf numFmtId="169" fontId="11" fillId="86" borderId="75" xfId="2515" applyNumberFormat="1" applyFont="1" applyFill="1" applyBorder="1" applyAlignment="1">
      <alignment horizontal="center" vertical="center" wrapText="1"/>
    </xf>
    <xf numFmtId="169" fontId="323" fillId="86" borderId="0" xfId="2515" applyNumberFormat="1" applyFont="1" applyFill="1" applyBorder="1" applyAlignment="1">
      <alignment vertical="center"/>
    </xf>
    <xf numFmtId="1" fontId="9" fillId="86" borderId="75" xfId="11799" applyNumberFormat="1" applyFont="1" applyFill="1" applyBorder="1" applyAlignment="1">
      <alignment horizontal="center" vertical="center" wrapText="1"/>
    </xf>
    <xf numFmtId="49" fontId="9" fillId="86" borderId="75" xfId="6550" applyNumberFormat="1" applyFont="1" applyFill="1" applyBorder="1" applyAlignment="1">
      <alignment horizontal="left" vertical="center" wrapText="1"/>
    </xf>
    <xf numFmtId="49" fontId="9" fillId="86" borderId="75" xfId="11799" applyNumberFormat="1" applyFont="1" applyFill="1" applyBorder="1" applyAlignment="1">
      <alignment horizontal="left" vertical="center" wrapText="1"/>
    </xf>
    <xf numFmtId="49" fontId="9" fillId="86" borderId="75" xfId="11802" applyNumberFormat="1" applyFont="1" applyFill="1" applyBorder="1" applyAlignment="1">
      <alignment horizontal="left" vertical="center" wrapText="1"/>
    </xf>
    <xf numFmtId="49" fontId="9" fillId="86" borderId="75" xfId="11801" applyNumberFormat="1" applyFont="1" applyFill="1" applyBorder="1" applyAlignment="1">
      <alignment horizontal="left" vertical="center" wrapText="1"/>
    </xf>
    <xf numFmtId="0" fontId="9" fillId="86" borderId="75" xfId="0" applyNumberFormat="1" applyFont="1" applyFill="1" applyBorder="1" applyAlignment="1">
      <alignment vertical="center" wrapText="1"/>
    </xf>
    <xf numFmtId="0" fontId="9" fillId="86" borderId="75" xfId="6616" applyFont="1" applyFill="1" applyBorder="1" applyAlignment="1">
      <alignment horizontal="left" vertical="center" wrapText="1"/>
    </xf>
    <xf numFmtId="3" fontId="9" fillId="86" borderId="75" xfId="11799" applyNumberFormat="1" applyFont="1" applyFill="1" applyBorder="1" applyAlignment="1">
      <alignment horizontal="left" vertical="center" wrapText="1"/>
    </xf>
    <xf numFmtId="0" fontId="9" fillId="86" borderId="75" xfId="2518" applyNumberFormat="1" applyFont="1" applyFill="1" applyBorder="1" applyAlignment="1">
      <alignment vertical="center" wrapText="1" shrinkToFit="1"/>
    </xf>
    <xf numFmtId="0" fontId="333" fillId="86" borderId="75" xfId="1" applyFont="1" applyFill="1" applyBorder="1" applyAlignment="1">
      <alignment horizontal="center" vertical="center" wrapText="1"/>
    </xf>
    <xf numFmtId="169" fontId="329" fillId="86" borderId="75" xfId="2599" applyNumberFormat="1" applyFont="1" applyFill="1" applyBorder="1" applyAlignment="1">
      <alignment horizontal="right" vertical="center" shrinkToFit="1"/>
    </xf>
    <xf numFmtId="49" fontId="333" fillId="86" borderId="75" xfId="11801" applyNumberFormat="1" applyFont="1" applyFill="1" applyBorder="1" applyAlignment="1">
      <alignment horizontal="center" vertical="center" wrapText="1"/>
    </xf>
    <xf numFmtId="1" fontId="329" fillId="86" borderId="75" xfId="2" applyNumberFormat="1" applyFont="1" applyFill="1" applyBorder="1" applyAlignment="1">
      <alignment horizontal="right" vertical="center"/>
    </xf>
    <xf numFmtId="169" fontId="329" fillId="86" borderId="75" xfId="11801" applyNumberFormat="1" applyFont="1" applyFill="1" applyBorder="1" applyAlignment="1">
      <alignment vertical="center"/>
    </xf>
    <xf numFmtId="169" fontId="329" fillId="86" borderId="75" xfId="2579" applyNumberFormat="1" applyFont="1" applyFill="1" applyBorder="1" applyAlignment="1">
      <alignment vertical="center"/>
    </xf>
    <xf numFmtId="169" fontId="350" fillId="86" borderId="75" xfId="2579" applyNumberFormat="1" applyFont="1" applyFill="1" applyBorder="1" applyAlignment="1">
      <alignment vertical="center"/>
    </xf>
    <xf numFmtId="3" fontId="333" fillId="86" borderId="75" xfId="2" applyNumberFormat="1" applyFont="1" applyFill="1" applyBorder="1" applyAlignment="1">
      <alignment horizontal="center" vertical="center" wrapText="1"/>
    </xf>
    <xf numFmtId="1" fontId="333" fillId="86" borderId="0" xfId="2" applyNumberFormat="1" applyFont="1" applyFill="1" applyAlignment="1">
      <alignment vertical="center"/>
    </xf>
    <xf numFmtId="1" fontId="370" fillId="86" borderId="0" xfId="2" applyNumberFormat="1" applyFont="1" applyFill="1" applyAlignment="1">
      <alignment vertical="center"/>
    </xf>
    <xf numFmtId="1" fontId="9" fillId="86" borderId="75" xfId="2516" applyNumberFormat="1" applyFont="1" applyFill="1" applyBorder="1" applyAlignment="1">
      <alignment horizontal="center" vertical="center" wrapText="1" shrinkToFit="1"/>
    </xf>
    <xf numFmtId="0" fontId="9" fillId="86" borderId="75" xfId="2516" applyNumberFormat="1" applyFont="1" applyFill="1" applyBorder="1" applyAlignment="1">
      <alignment vertical="center" wrapText="1" shrinkToFit="1"/>
    </xf>
    <xf numFmtId="1" fontId="321" fillId="86" borderId="75" xfId="2516" applyNumberFormat="1" applyFont="1" applyFill="1" applyBorder="1" applyAlignment="1">
      <alignment horizontal="center" vertical="center" wrapText="1" shrinkToFit="1"/>
    </xf>
    <xf numFmtId="0" fontId="321" fillId="86" borderId="75" xfId="2516" applyNumberFormat="1" applyFont="1" applyFill="1" applyBorder="1" applyAlignment="1">
      <alignment vertical="center" wrapText="1" shrinkToFit="1"/>
    </xf>
    <xf numFmtId="0" fontId="333" fillId="86" borderId="75" xfId="0" applyFont="1" applyFill="1" applyBorder="1" applyAlignment="1">
      <alignment horizontal="center" vertical="center" shrinkToFit="1"/>
    </xf>
    <xf numFmtId="0" fontId="333" fillId="86" borderId="75" xfId="0" applyFont="1" applyFill="1" applyBorder="1" applyAlignment="1">
      <alignment vertical="center"/>
    </xf>
    <xf numFmtId="0" fontId="435" fillId="86" borderId="75" xfId="0" applyFont="1" applyFill="1" applyBorder="1" applyAlignment="1">
      <alignment horizontal="center" vertical="center" shrinkToFit="1"/>
    </xf>
    <xf numFmtId="0" fontId="435" fillId="86" borderId="75" xfId="0" applyFont="1" applyFill="1" applyBorder="1" applyAlignment="1">
      <alignment vertical="center"/>
    </xf>
    <xf numFmtId="169" fontId="349" fillId="86" borderId="75" xfId="2599" applyNumberFormat="1" applyFont="1" applyFill="1" applyBorder="1" applyAlignment="1">
      <alignment horizontal="right" vertical="center" shrinkToFit="1"/>
    </xf>
    <xf numFmtId="3" fontId="331" fillId="86" borderId="75" xfId="2" applyNumberFormat="1" applyFont="1" applyFill="1" applyBorder="1" applyAlignment="1">
      <alignment horizontal="right" vertical="center"/>
    </xf>
    <xf numFmtId="169" fontId="329" fillId="86" borderId="75" xfId="11801" applyNumberFormat="1" applyFont="1" applyFill="1" applyBorder="1" applyAlignment="1">
      <alignment horizontal="right" vertical="center" shrinkToFit="1"/>
    </xf>
    <xf numFmtId="3" fontId="408" fillId="86" borderId="75" xfId="2" applyNumberFormat="1" applyFont="1" applyFill="1" applyBorder="1" applyAlignment="1">
      <alignment horizontal="center" vertical="center" wrapText="1"/>
    </xf>
    <xf numFmtId="1" fontId="436" fillId="86" borderId="0" xfId="2" applyNumberFormat="1" applyFont="1" applyFill="1" applyAlignment="1">
      <alignment vertical="center"/>
    </xf>
    <xf numFmtId="1" fontId="391" fillId="86" borderId="0" xfId="2" applyNumberFormat="1" applyFont="1" applyFill="1" applyAlignment="1">
      <alignment vertical="center"/>
    </xf>
    <xf numFmtId="1" fontId="392" fillId="86" borderId="0" xfId="2" applyNumberFormat="1" applyFont="1" applyFill="1" applyAlignment="1">
      <alignment vertical="center"/>
    </xf>
    <xf numFmtId="3" fontId="435" fillId="86" borderId="75" xfId="2" applyNumberFormat="1" applyFont="1" applyFill="1" applyBorder="1" applyAlignment="1">
      <alignment horizontal="center" vertical="center" wrapText="1"/>
    </xf>
    <xf numFmtId="1" fontId="435" fillId="86" borderId="0" xfId="2" applyNumberFormat="1" applyFont="1" applyFill="1" applyAlignment="1">
      <alignment vertical="center"/>
    </xf>
    <xf numFmtId="1" fontId="9" fillId="86" borderId="77" xfId="2" quotePrefix="1" applyNumberFormat="1" applyFont="1" applyFill="1" applyBorder="1" applyAlignment="1">
      <alignment horizontal="center" vertical="center" wrapText="1"/>
    </xf>
    <xf numFmtId="49" fontId="9" fillId="86" borderId="9" xfId="0" applyNumberFormat="1" applyFont="1" applyFill="1" applyBorder="1" applyAlignment="1">
      <alignment horizontal="left" vertical="center" wrapText="1"/>
    </xf>
    <xf numFmtId="49" fontId="9" fillId="86" borderId="9" xfId="2577" applyNumberFormat="1" applyFont="1" applyFill="1" applyBorder="1" applyAlignment="1">
      <alignment horizontal="left" vertical="center" wrapText="1"/>
    </xf>
    <xf numFmtId="0" fontId="333" fillId="86" borderId="9" xfId="0" applyNumberFormat="1" applyFont="1" applyFill="1" applyBorder="1" applyAlignment="1">
      <alignment horizontal="center" vertical="center" wrapText="1"/>
    </xf>
    <xf numFmtId="0" fontId="333" fillId="86" borderId="9" xfId="0" applyFont="1" applyFill="1" applyBorder="1" applyAlignment="1">
      <alignment horizontal="center" vertical="center" wrapText="1"/>
    </xf>
    <xf numFmtId="169" fontId="329" fillId="86" borderId="9" xfId="2599" applyNumberFormat="1" applyFont="1" applyFill="1" applyBorder="1" applyAlignment="1">
      <alignment horizontal="center" vertical="center" wrapText="1"/>
    </xf>
    <xf numFmtId="1" fontId="329" fillId="86" borderId="9" xfId="2" applyNumberFormat="1" applyFont="1" applyFill="1" applyBorder="1" applyAlignment="1">
      <alignment horizontal="center" vertical="center" wrapText="1"/>
    </xf>
    <xf numFmtId="0" fontId="333" fillId="86" borderId="9" xfId="6547" applyNumberFormat="1" applyFont="1" applyFill="1" applyBorder="1" applyAlignment="1">
      <alignment horizontal="center" vertical="center" wrapText="1"/>
    </xf>
    <xf numFmtId="49" fontId="333" fillId="86" borderId="9" xfId="6547" applyNumberFormat="1" applyFont="1" applyFill="1" applyBorder="1" applyAlignment="1">
      <alignment horizontal="center" vertical="center" wrapText="1"/>
    </xf>
    <xf numFmtId="169" fontId="329" fillId="86" borderId="9" xfId="11796" applyNumberFormat="1" applyFont="1" applyFill="1" applyBorder="1" applyAlignment="1">
      <alignment horizontal="center" vertical="center" wrapText="1"/>
    </xf>
    <xf numFmtId="0" fontId="329" fillId="86" borderId="9" xfId="2" applyNumberFormat="1" applyFont="1" applyFill="1" applyBorder="1" applyAlignment="1">
      <alignment horizontal="center" vertical="center" wrapText="1"/>
    </xf>
    <xf numFmtId="169" fontId="329" fillId="86" borderId="9" xfId="2515" applyNumberFormat="1" applyFont="1" applyFill="1" applyBorder="1" applyAlignment="1">
      <alignment horizontal="center" vertical="center" wrapText="1"/>
    </xf>
    <xf numFmtId="3" fontId="329" fillId="86" borderId="9" xfId="2" applyNumberFormat="1" applyFont="1" applyFill="1" applyBorder="1" applyAlignment="1">
      <alignment horizontal="center" vertical="center" wrapText="1"/>
    </xf>
    <xf numFmtId="0" fontId="329" fillId="86" borderId="75" xfId="2" applyNumberFormat="1" applyFont="1" applyFill="1" applyBorder="1" applyAlignment="1">
      <alignment horizontal="center" vertical="center" wrapText="1"/>
    </xf>
    <xf numFmtId="367" fontId="329" fillId="86" borderId="75" xfId="11796" applyNumberFormat="1" applyFont="1" applyFill="1" applyBorder="1" applyAlignment="1">
      <alignment horizontal="center" vertical="center" wrapText="1"/>
    </xf>
    <xf numFmtId="3" fontId="5" fillId="86" borderId="9" xfId="2" applyNumberFormat="1" applyFont="1" applyFill="1" applyBorder="1" applyAlignment="1">
      <alignment horizontal="center" vertical="center" wrapText="1"/>
    </xf>
    <xf numFmtId="3" fontId="7" fillId="86" borderId="0" xfId="2" applyNumberFormat="1" applyFont="1" applyFill="1" applyBorder="1" applyAlignment="1">
      <alignment horizontal="center" vertical="center" wrapText="1"/>
    </xf>
    <xf numFmtId="1" fontId="7" fillId="86" borderId="0" xfId="2" applyNumberFormat="1" applyFont="1" applyFill="1" applyAlignment="1">
      <alignment horizontal="center" vertical="center" wrapText="1"/>
    </xf>
    <xf numFmtId="1" fontId="360" fillId="86" borderId="0" xfId="2" applyNumberFormat="1" applyFont="1" applyFill="1" applyAlignment="1">
      <alignment horizontal="center" vertical="center" wrapText="1"/>
    </xf>
    <xf numFmtId="1" fontId="328" fillId="86" borderId="0" xfId="2" applyNumberFormat="1" applyFont="1" applyFill="1" applyAlignment="1">
      <alignment horizontal="center" vertical="center" wrapText="1"/>
    </xf>
    <xf numFmtId="1" fontId="377" fillId="86" borderId="0" xfId="2" applyNumberFormat="1" applyFont="1" applyFill="1" applyAlignment="1">
      <alignment horizontal="center" vertical="center" wrapText="1"/>
    </xf>
    <xf numFmtId="1" fontId="377" fillId="86" borderId="0" xfId="2" applyNumberFormat="1" applyFont="1" applyFill="1" applyAlignment="1">
      <alignment vertical="center"/>
    </xf>
    <xf numFmtId="1" fontId="5" fillId="86" borderId="0" xfId="2" applyNumberFormat="1" applyFont="1" applyFill="1" applyAlignment="1">
      <alignment horizontal="center" vertical="center" wrapText="1"/>
    </xf>
    <xf numFmtId="1" fontId="356" fillId="86" borderId="0" xfId="2" applyNumberFormat="1" applyFont="1" applyFill="1" applyAlignment="1">
      <alignment horizontal="center" vertical="center" wrapText="1"/>
    </xf>
    <xf numFmtId="1" fontId="356" fillId="86" borderId="0" xfId="2" applyNumberFormat="1" applyFont="1" applyFill="1" applyAlignment="1">
      <alignment vertical="center"/>
    </xf>
    <xf numFmtId="1" fontId="10" fillId="86" borderId="0" xfId="2" applyNumberFormat="1" applyFont="1" applyFill="1" applyAlignment="1">
      <alignment horizontal="center" vertical="center" wrapText="1"/>
    </xf>
    <xf numFmtId="1" fontId="388" fillId="86" borderId="0" xfId="2" applyNumberFormat="1" applyFont="1" applyFill="1" applyAlignment="1">
      <alignment horizontal="center" vertical="center" wrapText="1"/>
    </xf>
    <xf numFmtId="1" fontId="388" fillId="86" borderId="0" xfId="2" applyNumberFormat="1" applyFont="1" applyFill="1" applyAlignment="1">
      <alignment vertical="center"/>
    </xf>
    <xf numFmtId="1" fontId="383" fillId="86" borderId="0" xfId="2" applyNumberFormat="1" applyFont="1" applyFill="1" applyAlignment="1">
      <alignment horizontal="center" vertical="center" wrapText="1"/>
    </xf>
    <xf numFmtId="1" fontId="9" fillId="86" borderId="9" xfId="2" quotePrefix="1" applyNumberFormat="1" applyFont="1" applyFill="1" applyBorder="1" applyAlignment="1">
      <alignment horizontal="center" vertical="center" wrapText="1"/>
    </xf>
    <xf numFmtId="1" fontId="9" fillId="86" borderId="9" xfId="2" applyNumberFormat="1" applyFont="1" applyFill="1" applyBorder="1" applyAlignment="1">
      <alignment horizontal="left" vertical="center" wrapText="1"/>
    </xf>
    <xf numFmtId="1" fontId="9" fillId="86" borderId="9" xfId="2" applyNumberFormat="1" applyFont="1" applyFill="1" applyBorder="1" applyAlignment="1">
      <alignment vertical="center" wrapText="1"/>
    </xf>
    <xf numFmtId="3" fontId="333" fillId="86" borderId="9" xfId="2" quotePrefix="1" applyNumberFormat="1" applyFont="1" applyFill="1" applyBorder="1" applyAlignment="1">
      <alignment horizontal="center" vertical="center" wrapText="1"/>
    </xf>
    <xf numFmtId="169" fontId="329" fillId="86" borderId="9" xfId="2515" quotePrefix="1" applyNumberFormat="1" applyFont="1" applyFill="1" applyBorder="1" applyAlignment="1">
      <alignment horizontal="center" vertical="center" wrapText="1"/>
    </xf>
    <xf numFmtId="169" fontId="329" fillId="86" borderId="9" xfId="2515" applyNumberFormat="1" applyFont="1" applyFill="1" applyBorder="1" applyAlignment="1">
      <alignment vertical="center"/>
    </xf>
    <xf numFmtId="169" fontId="329" fillId="86" borderId="9" xfId="2515" applyNumberFormat="1" applyFont="1" applyFill="1" applyBorder="1" applyAlignment="1">
      <alignment horizontal="right" vertical="center"/>
    </xf>
    <xf numFmtId="1" fontId="333" fillId="86" borderId="9" xfId="2" applyNumberFormat="1" applyFont="1" applyFill="1" applyBorder="1" applyAlignment="1">
      <alignment horizontal="center" vertical="center" wrapText="1"/>
    </xf>
    <xf numFmtId="3" fontId="78" fillId="86" borderId="9" xfId="2" applyNumberFormat="1" applyFont="1" applyFill="1" applyBorder="1" applyAlignment="1">
      <alignment horizontal="center" vertical="center" wrapText="1"/>
    </xf>
    <xf numFmtId="1" fontId="5" fillId="86" borderId="0" xfId="2" applyNumberFormat="1" applyFont="1" applyFill="1" applyAlignment="1">
      <alignment vertical="center"/>
    </xf>
    <xf numFmtId="0" fontId="78" fillId="86" borderId="9" xfId="0" applyFont="1" applyFill="1" applyBorder="1" applyAlignment="1">
      <alignment horizontal="center" vertical="center" wrapText="1"/>
    </xf>
    <xf numFmtId="0" fontId="7" fillId="86" borderId="0" xfId="0" applyFont="1" applyFill="1" applyBorder="1" applyAlignment="1">
      <alignment horizontal="center" vertical="center" wrapText="1"/>
    </xf>
    <xf numFmtId="1" fontId="3" fillId="86" borderId="9" xfId="2" quotePrefix="1" applyNumberFormat="1" applyFont="1" applyFill="1" applyBorder="1" applyAlignment="1">
      <alignment horizontal="center" vertical="center" wrapText="1"/>
    </xf>
    <xf numFmtId="0" fontId="321" fillId="86" borderId="9" xfId="0" applyFont="1" applyFill="1" applyBorder="1" applyAlignment="1">
      <alignment vertical="center" wrapText="1"/>
    </xf>
    <xf numFmtId="3" fontId="344" fillId="86" borderId="9" xfId="2" quotePrefix="1" applyNumberFormat="1" applyFont="1" applyFill="1" applyBorder="1" applyAlignment="1">
      <alignment horizontal="center" vertical="center" wrapText="1"/>
    </xf>
    <xf numFmtId="169" fontId="171" fillId="86" borderId="9" xfId="2515" applyNumberFormat="1" applyFont="1" applyFill="1" applyBorder="1" applyAlignment="1">
      <alignment horizontal="right" vertical="center"/>
    </xf>
    <xf numFmtId="169" fontId="329" fillId="86" borderId="75" xfId="2515" applyNumberFormat="1" applyFont="1" applyFill="1" applyBorder="1" applyAlignment="1">
      <alignment horizontal="right" vertical="center"/>
    </xf>
    <xf numFmtId="1" fontId="380" fillId="86" borderId="0" xfId="2" applyNumberFormat="1" applyFont="1" applyFill="1" applyAlignment="1">
      <alignment vertical="center"/>
    </xf>
    <xf numFmtId="0" fontId="171" fillId="86" borderId="9" xfId="2515" applyNumberFormat="1" applyFont="1" applyFill="1" applyBorder="1" applyAlignment="1">
      <alignment horizontal="center" vertical="center"/>
    </xf>
    <xf numFmtId="367" fontId="171" fillId="86" borderId="75" xfId="11796" applyNumberFormat="1" applyFont="1" applyFill="1" applyBorder="1" applyAlignment="1">
      <alignment horizontal="center" vertical="center"/>
    </xf>
    <xf numFmtId="0" fontId="171" fillId="86" borderId="75" xfId="2515" applyNumberFormat="1" applyFont="1" applyFill="1" applyBorder="1" applyAlignment="1">
      <alignment horizontal="center" vertical="center"/>
    </xf>
    <xf numFmtId="3" fontId="440" fillId="86" borderId="9" xfId="2" applyNumberFormat="1" applyFont="1" applyFill="1" applyBorder="1" applyAlignment="1">
      <alignment horizontal="center" vertical="center" wrapText="1"/>
    </xf>
    <xf numFmtId="1" fontId="10" fillId="86" borderId="0" xfId="2" applyNumberFormat="1" applyFont="1" applyFill="1" applyAlignment="1">
      <alignment vertical="center"/>
    </xf>
    <xf numFmtId="1" fontId="11" fillId="86" borderId="0" xfId="2" applyNumberFormat="1" applyFont="1" applyFill="1" applyAlignment="1">
      <alignment vertical="center"/>
    </xf>
    <xf numFmtId="1" fontId="9" fillId="86" borderId="9" xfId="1" applyNumberFormat="1" applyFont="1" applyFill="1" applyBorder="1" applyAlignment="1">
      <alignment horizontal="center" vertical="center" wrapText="1"/>
    </xf>
    <xf numFmtId="49" fontId="9" fillId="86" borderId="9" xfId="0" applyNumberFormat="1" applyFont="1" applyFill="1" applyBorder="1" applyAlignment="1">
      <alignment vertical="center" wrapText="1"/>
    </xf>
    <xf numFmtId="49" fontId="9" fillId="86" borderId="9" xfId="6690" applyNumberFormat="1" applyFont="1" applyFill="1" applyBorder="1" applyAlignment="1">
      <alignment horizontal="justify" vertical="center" wrapText="1"/>
    </xf>
    <xf numFmtId="49" fontId="125" fillId="86" borderId="9" xfId="6690" applyNumberFormat="1" applyFont="1" applyFill="1" applyBorder="1" applyAlignment="1">
      <alignment horizontal="justify" vertical="center" wrapText="1"/>
    </xf>
    <xf numFmtId="49" fontId="125" fillId="86" borderId="9" xfId="0" applyNumberFormat="1" applyFont="1" applyFill="1" applyBorder="1" applyAlignment="1">
      <alignment vertical="center" wrapText="1"/>
    </xf>
    <xf numFmtId="169" fontId="329" fillId="86" borderId="9" xfId="2515" applyNumberFormat="1" applyFont="1" applyFill="1" applyBorder="1" applyAlignment="1">
      <alignment horizontal="center" vertical="center"/>
    </xf>
    <xf numFmtId="169" fontId="329" fillId="86" borderId="9" xfId="2515" applyNumberFormat="1" applyFont="1" applyFill="1" applyBorder="1" applyAlignment="1">
      <alignment horizontal="center" vertical="center" wrapText="1" readingOrder="1"/>
    </xf>
    <xf numFmtId="169" fontId="5" fillId="86" borderId="9" xfId="2515" applyNumberFormat="1" applyFont="1" applyFill="1" applyBorder="1" applyAlignment="1">
      <alignment horizontal="center" wrapText="1"/>
    </xf>
    <xf numFmtId="169" fontId="7" fillId="86" borderId="0" xfId="2515" applyNumberFormat="1" applyFont="1" applyFill="1" applyBorder="1"/>
    <xf numFmtId="0" fontId="5" fillId="86" borderId="0" xfId="1" applyFont="1" applyFill="1"/>
    <xf numFmtId="0" fontId="356" fillId="86" borderId="0" xfId="1" applyFont="1" applyFill="1"/>
    <xf numFmtId="0" fontId="9" fillId="86" borderId="9" xfId="0" applyFont="1" applyFill="1" applyBorder="1" applyAlignment="1">
      <alignment vertical="center" wrapText="1"/>
    </xf>
    <xf numFmtId="1" fontId="321" fillId="86" borderId="9" xfId="1" applyNumberFormat="1" applyFont="1" applyFill="1" applyBorder="1" applyAlignment="1">
      <alignment horizontal="center" vertical="center" wrapText="1"/>
    </xf>
    <xf numFmtId="0" fontId="435" fillId="86" borderId="9" xfId="0" applyNumberFormat="1" applyFont="1" applyFill="1" applyBorder="1" applyAlignment="1">
      <alignment horizontal="center" vertical="center" wrapText="1"/>
    </xf>
    <xf numFmtId="0" fontId="435" fillId="86" borderId="9" xfId="0" applyFont="1" applyFill="1" applyBorder="1" applyAlignment="1">
      <alignment horizontal="center" vertical="center" wrapText="1"/>
    </xf>
    <xf numFmtId="169" fontId="349" fillId="86" borderId="9" xfId="2515" applyNumberFormat="1" applyFont="1" applyFill="1" applyBorder="1" applyAlignment="1">
      <alignment horizontal="center" vertical="center"/>
    </xf>
    <xf numFmtId="169" fontId="348" fillId="86" borderId="9" xfId="2515" applyNumberFormat="1" applyFont="1" applyFill="1" applyBorder="1" applyAlignment="1">
      <alignment horizontal="center" vertical="center"/>
    </xf>
    <xf numFmtId="169" fontId="329" fillId="86" borderId="75" xfId="2515" applyNumberFormat="1" applyFont="1" applyFill="1" applyBorder="1" applyAlignment="1">
      <alignment horizontal="center" vertical="center"/>
    </xf>
    <xf numFmtId="169" fontId="5" fillId="86" borderId="0" xfId="1" applyNumberFormat="1" applyFont="1" applyFill="1"/>
    <xf numFmtId="0" fontId="380" fillId="86" borderId="0" xfId="1" applyFont="1" applyFill="1"/>
    <xf numFmtId="0" fontId="349" fillId="86" borderId="9" xfId="2515" applyNumberFormat="1" applyFont="1" applyFill="1" applyBorder="1" applyAlignment="1">
      <alignment horizontal="center" vertical="center"/>
    </xf>
    <xf numFmtId="169" fontId="11" fillId="86" borderId="9" xfId="2515" applyNumberFormat="1" applyFont="1" applyFill="1" applyBorder="1" applyAlignment="1">
      <alignment horizontal="center" wrapText="1"/>
    </xf>
    <xf numFmtId="169" fontId="323" fillId="86" borderId="0" xfId="2515" applyNumberFormat="1" applyFont="1" applyFill="1" applyBorder="1"/>
    <xf numFmtId="0" fontId="11" fillId="86" borderId="0" xfId="1" applyFont="1" applyFill="1"/>
    <xf numFmtId="1" fontId="9" fillId="86" borderId="9" xfId="2587" quotePrefix="1" applyNumberFormat="1" applyFont="1" applyFill="1" applyBorder="1" applyAlignment="1">
      <alignment horizontal="center" vertical="center" wrapText="1"/>
    </xf>
    <xf numFmtId="169" fontId="9" fillId="86" borderId="9" xfId="2587" applyNumberFormat="1" applyFont="1" applyFill="1" applyBorder="1" applyAlignment="1">
      <alignment horizontal="left" vertical="center" wrapText="1"/>
    </xf>
    <xf numFmtId="169" fontId="333" fillId="86" borderId="9" xfId="2587" applyNumberFormat="1" applyFont="1" applyFill="1" applyBorder="1" applyAlignment="1">
      <alignment horizontal="center" vertical="center" wrapText="1"/>
    </xf>
    <xf numFmtId="169" fontId="333" fillId="86" borderId="9" xfId="2587" applyNumberFormat="1" applyFont="1" applyFill="1" applyBorder="1" applyAlignment="1">
      <alignment horizontal="center" vertical="center" wrapText="1" shrinkToFit="1"/>
    </xf>
    <xf numFmtId="169" fontId="329" fillId="86" borderId="9" xfId="2527" applyNumberFormat="1" applyFont="1" applyFill="1" applyBorder="1" applyAlignment="1">
      <alignment horizontal="center" vertical="center" shrinkToFit="1"/>
    </xf>
    <xf numFmtId="3" fontId="329" fillId="86" borderId="9" xfId="2" applyNumberFormat="1" applyFont="1" applyFill="1" applyBorder="1" applyAlignment="1">
      <alignment horizontal="right" vertical="center" shrinkToFit="1"/>
    </xf>
    <xf numFmtId="43" fontId="329" fillId="86" borderId="9" xfId="2527" applyFont="1" applyFill="1" applyBorder="1" applyAlignment="1">
      <alignment horizontal="right" vertical="center" shrinkToFit="1"/>
    </xf>
    <xf numFmtId="0" fontId="329" fillId="86" borderId="75" xfId="2" applyNumberFormat="1" applyFont="1" applyFill="1" applyBorder="1" applyAlignment="1">
      <alignment horizontal="center" vertical="center" shrinkToFit="1"/>
    </xf>
    <xf numFmtId="367" fontId="329" fillId="86" borderId="75" xfId="11796" applyNumberFormat="1" applyFont="1" applyFill="1" applyBorder="1" applyAlignment="1">
      <alignment horizontal="center" vertical="center" shrinkToFit="1"/>
    </xf>
    <xf numFmtId="3" fontId="333" fillId="86" borderId="9" xfId="2" applyNumberFormat="1" applyFont="1" applyFill="1" applyBorder="1" applyAlignment="1">
      <alignment horizontal="center" vertical="center" wrapText="1" shrinkToFit="1"/>
    </xf>
    <xf numFmtId="3" fontId="7" fillId="86" borderId="0" xfId="2" applyNumberFormat="1" applyFont="1" applyFill="1" applyBorder="1" applyAlignment="1">
      <alignment horizontal="right" vertical="center" shrinkToFit="1"/>
    </xf>
    <xf numFmtId="1" fontId="344" fillId="86" borderId="0" xfId="2" applyNumberFormat="1" applyFont="1" applyFill="1" applyAlignment="1">
      <alignment vertical="center"/>
    </xf>
    <xf numFmtId="1" fontId="372" fillId="86" borderId="0" xfId="2" applyNumberFormat="1" applyFont="1" applyFill="1" applyAlignment="1">
      <alignment vertical="center"/>
    </xf>
    <xf numFmtId="1" fontId="373" fillId="86" borderId="0" xfId="2" applyNumberFormat="1" applyFont="1" applyFill="1" applyAlignment="1">
      <alignment vertical="center"/>
    </xf>
    <xf numFmtId="1" fontId="321" fillId="86" borderId="9" xfId="2587" quotePrefix="1" applyNumberFormat="1" applyFont="1" applyFill="1" applyBorder="1" applyAlignment="1">
      <alignment horizontal="center" vertical="center" wrapText="1"/>
    </xf>
    <xf numFmtId="169" fontId="435" fillId="86" borderId="9" xfId="2587" applyNumberFormat="1" applyFont="1" applyFill="1" applyBorder="1" applyAlignment="1">
      <alignment horizontal="center" vertical="center" wrapText="1"/>
    </xf>
    <xf numFmtId="169" fontId="435" fillId="86" borderId="9" xfId="2587" applyNumberFormat="1" applyFont="1" applyFill="1" applyBorder="1" applyAlignment="1">
      <alignment horizontal="center" vertical="center" wrapText="1" shrinkToFit="1"/>
    </xf>
    <xf numFmtId="169" fontId="349" fillId="86" borderId="9" xfId="2527" applyNumberFormat="1" applyFont="1" applyFill="1" applyBorder="1" applyAlignment="1">
      <alignment horizontal="center" vertical="center" shrinkToFit="1"/>
    </xf>
    <xf numFmtId="169" fontId="329" fillId="86" borderId="9" xfId="2527" applyNumberFormat="1" applyFont="1" applyFill="1" applyBorder="1" applyAlignment="1">
      <alignment horizontal="right" vertical="center" shrinkToFit="1"/>
    </xf>
    <xf numFmtId="3" fontId="329" fillId="86" borderId="75" xfId="2" applyNumberFormat="1" applyFont="1" applyFill="1" applyBorder="1" applyAlignment="1">
      <alignment horizontal="right" vertical="center" shrinkToFit="1"/>
    </xf>
    <xf numFmtId="3" fontId="171" fillId="86" borderId="75" xfId="2" applyNumberFormat="1" applyFont="1" applyFill="1" applyBorder="1" applyAlignment="1">
      <alignment horizontal="right" vertical="center" shrinkToFit="1"/>
    </xf>
    <xf numFmtId="169" fontId="329" fillId="86" borderId="75" xfId="2527" applyNumberFormat="1" applyFont="1" applyFill="1" applyBorder="1" applyAlignment="1">
      <alignment horizontal="right" vertical="center" shrinkToFit="1"/>
    </xf>
    <xf numFmtId="169" fontId="349" fillId="86" borderId="9" xfId="2527" applyNumberFormat="1" applyFont="1" applyFill="1" applyBorder="1" applyAlignment="1">
      <alignment horizontal="right" vertical="center" shrinkToFit="1"/>
    </xf>
    <xf numFmtId="3" fontId="4" fillId="86" borderId="0" xfId="2" applyNumberFormat="1" applyFont="1" applyFill="1" applyBorder="1" applyAlignment="1">
      <alignment horizontal="right" vertical="center" shrinkToFit="1"/>
    </xf>
    <xf numFmtId="1" fontId="394" fillId="86" borderId="0" xfId="2" applyNumberFormat="1" applyFont="1" applyFill="1" applyAlignment="1">
      <alignment vertical="center"/>
    </xf>
    <xf numFmtId="169" fontId="333" fillId="86" borderId="9" xfId="2527" applyNumberFormat="1" applyFont="1" applyFill="1" applyBorder="1" applyAlignment="1">
      <alignment horizontal="center" vertical="center" wrapText="1" shrinkToFit="1"/>
    </xf>
    <xf numFmtId="169" fontId="7" fillId="86" borderId="0" xfId="2527" applyNumberFormat="1" applyFont="1" applyFill="1" applyBorder="1" applyAlignment="1">
      <alignment horizontal="right" vertical="center" shrinkToFit="1"/>
    </xf>
    <xf numFmtId="0" fontId="349" fillId="86" borderId="9" xfId="2" applyNumberFormat="1" applyFont="1" applyFill="1" applyBorder="1" applyAlignment="1">
      <alignment horizontal="center" vertical="center" shrinkToFit="1"/>
    </xf>
    <xf numFmtId="367" fontId="349" fillId="86" borderId="75" xfId="11796" applyNumberFormat="1" applyFont="1" applyFill="1" applyBorder="1" applyAlignment="1">
      <alignment horizontal="center" vertical="center" shrinkToFit="1"/>
    </xf>
    <xf numFmtId="0" fontId="349" fillId="86" borderId="75" xfId="2" applyNumberFormat="1" applyFont="1" applyFill="1" applyBorder="1" applyAlignment="1">
      <alignment horizontal="center" vertical="center" shrinkToFit="1"/>
    </xf>
    <xf numFmtId="169" fontId="435" fillId="86" borderId="9" xfId="2527" applyNumberFormat="1" applyFont="1" applyFill="1" applyBorder="1" applyAlignment="1">
      <alignment horizontal="center" vertical="center" wrapText="1" shrinkToFit="1"/>
    </xf>
    <xf numFmtId="169" fontId="323" fillId="86" borderId="0" xfId="2527" applyNumberFormat="1" applyFont="1" applyFill="1" applyBorder="1" applyAlignment="1">
      <alignment horizontal="right" vertical="center" shrinkToFit="1"/>
    </xf>
    <xf numFmtId="1" fontId="9" fillId="86" borderId="77" xfId="2" applyNumberFormat="1" applyFont="1" applyFill="1" applyBorder="1" applyAlignment="1">
      <alignment horizontal="center" vertical="center" wrapText="1"/>
    </xf>
    <xf numFmtId="169" fontId="9" fillId="86" borderId="9" xfId="2515" applyNumberFormat="1" applyFont="1" applyFill="1" applyBorder="1" applyAlignment="1">
      <alignment horizontal="left" vertical="center" wrapText="1"/>
    </xf>
    <xf numFmtId="169" fontId="9" fillId="86" borderId="9" xfId="2515" applyNumberFormat="1" applyFont="1" applyFill="1" applyBorder="1" applyAlignment="1">
      <alignment vertical="center" wrapText="1"/>
    </xf>
    <xf numFmtId="0" fontId="333" fillId="86" borderId="9" xfId="2515" applyNumberFormat="1" applyFont="1" applyFill="1" applyBorder="1" applyAlignment="1">
      <alignment horizontal="center" vertical="center" wrapText="1"/>
    </xf>
    <xf numFmtId="169" fontId="333" fillId="86" borderId="9" xfId="2515" applyNumberFormat="1" applyFont="1" applyFill="1" applyBorder="1" applyAlignment="1">
      <alignment horizontal="center" vertical="center" wrapText="1"/>
    </xf>
    <xf numFmtId="1" fontId="321" fillId="86" borderId="77" xfId="2" quotePrefix="1" applyNumberFormat="1" applyFont="1" applyFill="1" applyBorder="1" applyAlignment="1">
      <alignment horizontal="center" vertical="center" wrapText="1"/>
    </xf>
    <xf numFmtId="0" fontId="435" fillId="86" borderId="75" xfId="2515" applyNumberFormat="1" applyFont="1" applyFill="1" applyBorder="1" applyAlignment="1">
      <alignment horizontal="center" vertical="center" wrapText="1"/>
    </xf>
    <xf numFmtId="169" fontId="435" fillId="86" borderId="75" xfId="2515" applyNumberFormat="1" applyFont="1" applyFill="1" applyBorder="1" applyAlignment="1">
      <alignment horizontal="center" vertical="center" wrapText="1"/>
    </xf>
    <xf numFmtId="169" fontId="349" fillId="86" borderId="75" xfId="2515" applyNumberFormat="1" applyFont="1" applyFill="1" applyBorder="1" applyAlignment="1">
      <alignment horizontal="center" vertical="center" wrapText="1"/>
    </xf>
    <xf numFmtId="0" fontId="349" fillId="86" borderId="75" xfId="2" applyNumberFormat="1" applyFont="1" applyFill="1" applyBorder="1" applyAlignment="1">
      <alignment horizontal="center" vertical="center" wrapText="1"/>
    </xf>
    <xf numFmtId="3" fontId="349" fillId="86" borderId="75" xfId="2" applyNumberFormat="1" applyFont="1" applyFill="1" applyBorder="1" applyAlignment="1">
      <alignment horizontal="center" vertical="center" wrapText="1"/>
    </xf>
    <xf numFmtId="3" fontId="329" fillId="86" borderId="75" xfId="2" applyNumberFormat="1" applyFont="1" applyFill="1" applyBorder="1" applyAlignment="1">
      <alignment horizontal="center" vertical="center" wrapText="1"/>
    </xf>
    <xf numFmtId="367" fontId="349" fillId="86" borderId="75" xfId="11796" applyNumberFormat="1" applyFont="1" applyFill="1" applyBorder="1" applyAlignment="1">
      <alignment horizontal="center" vertical="center" wrapText="1"/>
    </xf>
    <xf numFmtId="3" fontId="323" fillId="86" borderId="0" xfId="2" applyNumberFormat="1" applyFont="1" applyFill="1" applyBorder="1" applyAlignment="1">
      <alignment horizontal="center" vertical="center" wrapText="1"/>
    </xf>
    <xf numFmtId="1" fontId="323" fillId="86" borderId="0" xfId="2" applyNumberFormat="1" applyFont="1" applyFill="1" applyAlignment="1">
      <alignment horizontal="center" vertical="center" wrapText="1"/>
    </xf>
    <xf numFmtId="1" fontId="9" fillId="86" borderId="9" xfId="2" applyNumberFormat="1" applyFont="1" applyFill="1" applyBorder="1" applyAlignment="1">
      <alignment horizontal="center" vertical="center" wrapText="1"/>
    </xf>
    <xf numFmtId="1" fontId="375" fillId="86" borderId="0" xfId="2" applyNumberFormat="1" applyFont="1" applyFill="1" applyAlignment="1">
      <alignment vertical="center"/>
    </xf>
    <xf numFmtId="169" fontId="4" fillId="86" borderId="0" xfId="11796" applyNumberFormat="1" applyFont="1" applyFill="1" applyBorder="1" applyAlignment="1">
      <alignment horizontal="right" vertical="center"/>
    </xf>
    <xf numFmtId="169" fontId="7" fillId="86" borderId="0" xfId="11796" applyNumberFormat="1" applyFont="1" applyFill="1" applyBorder="1" applyAlignment="1">
      <alignment horizontal="center" vertical="center" wrapText="1"/>
    </xf>
    <xf numFmtId="1" fontId="321" fillId="86" borderId="9" xfId="2" applyNumberFormat="1" applyFont="1" applyFill="1" applyBorder="1" applyAlignment="1">
      <alignment horizontal="center" vertical="center" wrapText="1"/>
    </xf>
    <xf numFmtId="3" fontId="435" fillId="86" borderId="9" xfId="2" quotePrefix="1" applyNumberFormat="1" applyFont="1" applyFill="1" applyBorder="1" applyAlignment="1">
      <alignment horizontal="center" vertical="center" wrapText="1"/>
    </xf>
    <xf numFmtId="169" fontId="349" fillId="86" borderId="9" xfId="2515" applyNumberFormat="1" applyFont="1" applyFill="1" applyBorder="1" applyAlignment="1">
      <alignment horizontal="right" vertical="center"/>
    </xf>
    <xf numFmtId="3" fontId="444" fillId="86" borderId="9" xfId="2" applyNumberFormat="1" applyFont="1" applyFill="1" applyBorder="1" applyAlignment="1">
      <alignment horizontal="center" vertical="center" wrapText="1"/>
    </xf>
    <xf numFmtId="1" fontId="9" fillId="86" borderId="9" xfId="2586" quotePrefix="1" applyNumberFormat="1" applyFont="1" applyFill="1" applyBorder="1" applyAlignment="1">
      <alignment horizontal="center" vertical="center" wrapText="1"/>
    </xf>
    <xf numFmtId="3" fontId="9" fillId="86" borderId="9" xfId="2586" applyNumberFormat="1" applyFont="1" applyFill="1" applyBorder="1" applyAlignment="1">
      <alignment horizontal="left" vertical="center" wrapText="1"/>
    </xf>
    <xf numFmtId="1" fontId="321" fillId="86" borderId="9" xfId="2586" quotePrefix="1" applyNumberFormat="1" applyFont="1" applyFill="1" applyBorder="1" applyAlignment="1">
      <alignment horizontal="center" vertical="center" wrapText="1"/>
    </xf>
    <xf numFmtId="3" fontId="333" fillId="86" borderId="9" xfId="2586" applyNumberFormat="1" applyFont="1" applyFill="1" applyBorder="1" applyAlignment="1">
      <alignment horizontal="center" vertical="center" wrapText="1"/>
    </xf>
    <xf numFmtId="3" fontId="329" fillId="86" borderId="9" xfId="2586" applyNumberFormat="1" applyFont="1" applyFill="1" applyBorder="1" applyAlignment="1">
      <alignment vertical="center" wrapText="1"/>
    </xf>
    <xf numFmtId="3" fontId="435" fillId="86" borderId="9" xfId="2586" applyNumberFormat="1" applyFont="1" applyFill="1" applyBorder="1" applyAlignment="1">
      <alignment horizontal="center" vertical="center" wrapText="1"/>
    </xf>
    <xf numFmtId="3" fontId="349" fillId="86" borderId="9" xfId="2586" applyNumberFormat="1" applyFont="1" applyFill="1" applyBorder="1" applyAlignment="1">
      <alignment vertical="center" wrapText="1"/>
    </xf>
    <xf numFmtId="3" fontId="329" fillId="86" borderId="9" xfId="2" applyNumberFormat="1" applyFont="1" applyFill="1" applyBorder="1" applyAlignment="1">
      <alignment horizontal="right" vertical="center"/>
    </xf>
    <xf numFmtId="3" fontId="349" fillId="86" borderId="9" xfId="2" applyNumberFormat="1" applyFont="1" applyFill="1" applyBorder="1" applyAlignment="1">
      <alignment horizontal="right" vertical="center"/>
    </xf>
    <xf numFmtId="3" fontId="329" fillId="86" borderId="9" xfId="6547" applyNumberFormat="1" applyFont="1" applyFill="1" applyBorder="1" applyAlignment="1">
      <alignment vertical="center" wrapText="1"/>
    </xf>
    <xf numFmtId="3" fontId="349" fillId="86" borderId="9" xfId="6547" applyNumberFormat="1" applyFont="1" applyFill="1" applyBorder="1" applyAlignment="1">
      <alignment vertical="center" wrapText="1"/>
    </xf>
    <xf numFmtId="3" fontId="329" fillId="86" borderId="9" xfId="2" applyNumberFormat="1" applyFont="1" applyFill="1" applyBorder="1" applyAlignment="1">
      <alignment vertical="center"/>
    </xf>
    <xf numFmtId="3" fontId="349" fillId="86" borderId="9" xfId="2" applyNumberFormat="1" applyFont="1" applyFill="1" applyBorder="1" applyAlignment="1">
      <alignment vertical="center"/>
    </xf>
    <xf numFmtId="0" fontId="349" fillId="86" borderId="9" xfId="2" applyNumberFormat="1" applyFont="1" applyFill="1" applyBorder="1" applyAlignment="1">
      <alignment horizontal="center" vertical="center"/>
    </xf>
    <xf numFmtId="3" fontId="11" fillId="86" borderId="9" xfId="2" applyNumberFormat="1" applyFont="1" applyFill="1" applyBorder="1" applyAlignment="1">
      <alignment horizontal="center" vertical="center" wrapText="1"/>
    </xf>
    <xf numFmtId="1" fontId="3" fillId="86" borderId="9" xfId="2" applyNumberFormat="1" applyFont="1" applyFill="1" applyBorder="1" applyAlignment="1">
      <alignment horizontal="center" vertical="center" wrapText="1"/>
    </xf>
    <xf numFmtId="49" fontId="3" fillId="86" borderId="9" xfId="0" applyNumberFormat="1" applyFont="1" applyFill="1" applyBorder="1" applyAlignment="1">
      <alignment vertical="center" wrapText="1"/>
    </xf>
    <xf numFmtId="1" fontId="344" fillId="86" borderId="9" xfId="2" applyNumberFormat="1" applyFont="1" applyFill="1" applyBorder="1" applyAlignment="1">
      <alignment horizontal="center" vertical="center" wrapText="1"/>
    </xf>
    <xf numFmtId="3" fontId="171" fillId="86" borderId="9" xfId="2" applyNumberFormat="1" applyFont="1" applyFill="1" applyBorder="1" applyAlignment="1">
      <alignment horizontal="right" vertical="center"/>
    </xf>
    <xf numFmtId="3" fontId="171" fillId="86" borderId="75" xfId="2" applyNumberFormat="1" applyFont="1" applyFill="1" applyBorder="1" applyAlignment="1">
      <alignment horizontal="right" vertical="center"/>
    </xf>
    <xf numFmtId="0" fontId="171" fillId="86" borderId="75" xfId="2" applyNumberFormat="1" applyFont="1" applyFill="1" applyBorder="1" applyAlignment="1">
      <alignment horizontal="center" vertical="center"/>
    </xf>
    <xf numFmtId="3" fontId="329" fillId="86" borderId="9" xfId="2515" quotePrefix="1" applyNumberFormat="1" applyFont="1" applyFill="1" applyBorder="1" applyAlignment="1">
      <alignment horizontal="right" vertical="center" wrapText="1"/>
    </xf>
    <xf numFmtId="169" fontId="329" fillId="86" borderId="9" xfId="0" applyNumberFormat="1" applyFont="1" applyFill="1" applyBorder="1" applyAlignment="1">
      <alignment horizontal="center" vertical="center" wrapText="1"/>
    </xf>
    <xf numFmtId="1" fontId="9" fillId="86" borderId="9" xfId="2" quotePrefix="1" applyNumberFormat="1" applyFont="1" applyFill="1" applyBorder="1" applyAlignment="1">
      <alignment horizontal="left" vertical="center" wrapText="1"/>
    </xf>
    <xf numFmtId="3" fontId="333" fillId="86" borderId="9" xfId="2" applyNumberFormat="1" applyFont="1" applyFill="1" applyBorder="1" applyAlignment="1">
      <alignment horizontal="center" vertical="center" wrapText="1"/>
    </xf>
    <xf numFmtId="3" fontId="333" fillId="86" borderId="9" xfId="2" quotePrefix="1" applyNumberFormat="1" applyFont="1" applyFill="1" applyBorder="1" applyAlignment="1">
      <alignment horizontal="left" vertical="center" wrapText="1"/>
    </xf>
    <xf numFmtId="169" fontId="329" fillId="86" borderId="9" xfId="2512" quotePrefix="1" applyNumberFormat="1" applyFont="1" applyFill="1" applyBorder="1" applyAlignment="1">
      <alignment horizontal="right" vertical="center" wrapText="1"/>
    </xf>
    <xf numFmtId="3" fontId="344" fillId="86" borderId="9" xfId="2" applyNumberFormat="1" applyFont="1" applyFill="1" applyBorder="1" applyAlignment="1">
      <alignment horizontal="center" vertical="center" wrapText="1"/>
    </xf>
    <xf numFmtId="3" fontId="344" fillId="86" borderId="9" xfId="2" quotePrefix="1" applyNumberFormat="1" applyFont="1" applyFill="1" applyBorder="1" applyAlignment="1">
      <alignment horizontal="left" vertical="center" wrapText="1"/>
    </xf>
    <xf numFmtId="169" fontId="171" fillId="86" borderId="9" xfId="2512" quotePrefix="1" applyNumberFormat="1" applyFont="1" applyFill="1" applyBorder="1" applyAlignment="1">
      <alignment horizontal="right" vertical="center" wrapText="1"/>
    </xf>
    <xf numFmtId="0" fontId="171" fillId="86" borderId="9" xfId="2" applyNumberFormat="1" applyFont="1" applyFill="1" applyBorder="1" applyAlignment="1">
      <alignment horizontal="center" vertical="center"/>
    </xf>
    <xf numFmtId="3" fontId="10" fillId="86" borderId="9" xfId="2" applyNumberFormat="1" applyFont="1" applyFill="1" applyBorder="1" applyAlignment="1">
      <alignment horizontal="center" vertical="center" wrapText="1"/>
    </xf>
    <xf numFmtId="0" fontId="439" fillId="86" borderId="0" xfId="0" applyFont="1" applyFill="1"/>
    <xf numFmtId="0" fontId="446" fillId="86" borderId="0" xfId="0" applyFont="1" applyFill="1"/>
    <xf numFmtId="1" fontId="3" fillId="86" borderId="9" xfId="1" applyNumberFormat="1" applyFont="1" applyFill="1" applyBorder="1" applyAlignment="1">
      <alignment horizontal="center" vertical="center" wrapText="1"/>
    </xf>
    <xf numFmtId="49" fontId="3" fillId="86" borderId="9" xfId="6565" applyNumberFormat="1" applyFont="1" applyFill="1" applyBorder="1" applyAlignment="1">
      <alignment horizontal="left" vertical="center" wrapText="1"/>
    </xf>
    <xf numFmtId="0" fontId="3" fillId="86" borderId="9" xfId="0" applyFont="1" applyFill="1" applyBorder="1" applyAlignment="1">
      <alignment vertical="center" wrapText="1"/>
    </xf>
    <xf numFmtId="49" fontId="344" fillId="86" borderId="9" xfId="0" applyNumberFormat="1" applyFont="1" applyFill="1" applyBorder="1" applyAlignment="1">
      <alignment horizontal="center" vertical="center" wrapText="1"/>
    </xf>
    <xf numFmtId="169" fontId="171" fillId="86" borderId="9" xfId="2515" quotePrefix="1" applyNumberFormat="1" applyFont="1" applyFill="1" applyBorder="1" applyAlignment="1">
      <alignment horizontal="center" vertical="center" wrapText="1"/>
    </xf>
    <xf numFmtId="169" fontId="171" fillId="86" borderId="9" xfId="2515" quotePrefix="1" applyNumberFormat="1" applyFont="1" applyFill="1" applyBorder="1" applyAlignment="1">
      <alignment horizontal="right" vertical="center" wrapText="1"/>
    </xf>
    <xf numFmtId="169" fontId="171" fillId="86" borderId="75" xfId="2515" quotePrefix="1" applyNumberFormat="1" applyFont="1" applyFill="1" applyBorder="1" applyAlignment="1">
      <alignment horizontal="center" vertical="center" wrapText="1"/>
    </xf>
    <xf numFmtId="0" fontId="329" fillId="86" borderId="75" xfId="2515" quotePrefix="1" applyNumberFormat="1" applyFont="1" applyFill="1" applyBorder="1" applyAlignment="1">
      <alignment horizontal="center" vertical="center" wrapText="1"/>
    </xf>
    <xf numFmtId="367" fontId="329" fillId="86" borderId="75" xfId="11796" quotePrefix="1" applyNumberFormat="1" applyFont="1" applyFill="1" applyBorder="1" applyAlignment="1">
      <alignment horizontal="center" vertical="center" wrapText="1"/>
    </xf>
    <xf numFmtId="49" fontId="333" fillId="86" borderId="9" xfId="0" quotePrefix="1" applyNumberFormat="1" applyFont="1" applyFill="1" applyBorder="1" applyAlignment="1">
      <alignment horizontal="center" vertical="center" wrapText="1"/>
    </xf>
    <xf numFmtId="1" fontId="3" fillId="86" borderId="9" xfId="2515" applyNumberFormat="1" applyFont="1" applyFill="1" applyBorder="1" applyAlignment="1">
      <alignment horizontal="center" vertical="center" wrapText="1"/>
    </xf>
    <xf numFmtId="169" fontId="3" fillId="86" borderId="9" xfId="2515" applyNumberFormat="1" applyFont="1" applyFill="1" applyBorder="1" applyAlignment="1">
      <alignment horizontal="left" vertical="center" wrapText="1"/>
    </xf>
    <xf numFmtId="1" fontId="3" fillId="86" borderId="9" xfId="2587" quotePrefix="1" applyNumberFormat="1" applyFont="1" applyFill="1" applyBorder="1" applyAlignment="1">
      <alignment horizontal="center" vertical="center" wrapText="1"/>
    </xf>
    <xf numFmtId="49" fontId="3" fillId="86" borderId="9" xfId="0" quotePrefix="1" applyNumberFormat="1" applyFont="1" applyFill="1" applyBorder="1" applyAlignment="1">
      <alignment horizontal="left" vertical="center" wrapText="1"/>
    </xf>
    <xf numFmtId="169" fontId="344" fillId="86" borderId="9" xfId="2587" applyNumberFormat="1" applyFont="1" applyFill="1" applyBorder="1" applyAlignment="1">
      <alignment horizontal="center" vertical="center" wrapText="1"/>
    </xf>
    <xf numFmtId="169" fontId="344" fillId="86" borderId="9" xfId="2516" applyNumberFormat="1" applyFont="1" applyFill="1" applyBorder="1" applyAlignment="1">
      <alignment horizontal="center" vertical="center" wrapText="1" shrinkToFit="1"/>
    </xf>
    <xf numFmtId="169" fontId="171" fillId="86" borderId="9" xfId="2527" applyNumberFormat="1" applyFont="1" applyFill="1" applyBorder="1" applyAlignment="1">
      <alignment horizontal="center" vertical="center" shrinkToFit="1"/>
    </xf>
    <xf numFmtId="169" fontId="171" fillId="86" borderId="75" xfId="2515" quotePrefix="1" applyNumberFormat="1" applyFont="1" applyFill="1" applyBorder="1" applyAlignment="1">
      <alignment vertical="center" wrapText="1"/>
    </xf>
    <xf numFmtId="169" fontId="171" fillId="86" borderId="9" xfId="2515" applyNumberFormat="1" applyFont="1" applyFill="1" applyBorder="1" applyAlignment="1">
      <alignment horizontal="center" vertical="center" wrapText="1"/>
    </xf>
    <xf numFmtId="169" fontId="171" fillId="86" borderId="75" xfId="2558" applyNumberFormat="1" applyFont="1" applyFill="1" applyBorder="1" applyAlignment="1">
      <alignment vertical="center"/>
    </xf>
    <xf numFmtId="169" fontId="171" fillId="86" borderId="75" xfId="2527" applyNumberFormat="1" applyFont="1" applyFill="1" applyBorder="1" applyAlignment="1">
      <alignment horizontal="center" vertical="center" shrinkToFit="1"/>
    </xf>
    <xf numFmtId="0" fontId="171" fillId="86" borderId="75" xfId="2527" applyNumberFormat="1" applyFont="1" applyFill="1" applyBorder="1" applyAlignment="1">
      <alignment horizontal="center" vertical="center" shrinkToFit="1"/>
    </xf>
    <xf numFmtId="367" fontId="171" fillId="86" borderId="75" xfId="11796" applyNumberFormat="1" applyFont="1" applyFill="1" applyBorder="1" applyAlignment="1">
      <alignment horizontal="center" vertical="center" shrinkToFit="1"/>
    </xf>
    <xf numFmtId="169" fontId="344" fillId="86" borderId="9" xfId="2527" applyNumberFormat="1" applyFont="1" applyFill="1" applyBorder="1" applyAlignment="1">
      <alignment horizontal="center" vertical="center" wrapText="1" shrinkToFit="1"/>
    </xf>
    <xf numFmtId="169" fontId="4" fillId="86" borderId="0" xfId="2527" applyNumberFormat="1" applyFont="1" applyFill="1" applyBorder="1" applyAlignment="1">
      <alignment horizontal="center" vertical="center" shrinkToFit="1"/>
    </xf>
    <xf numFmtId="169" fontId="333" fillId="86" borderId="9" xfId="2516" applyNumberFormat="1" applyFont="1" applyFill="1" applyBorder="1" applyAlignment="1">
      <alignment horizontal="center" vertical="center" wrapText="1" shrinkToFit="1"/>
    </xf>
    <xf numFmtId="0" fontId="329" fillId="86" borderId="75" xfId="2527" applyNumberFormat="1" applyFont="1" applyFill="1" applyBorder="1" applyAlignment="1">
      <alignment horizontal="center" vertical="center" shrinkToFit="1"/>
    </xf>
    <xf numFmtId="169" fontId="9" fillId="86" borderId="9" xfId="2599" applyNumberFormat="1" applyFont="1" applyFill="1" applyBorder="1" applyAlignment="1">
      <alignment vertical="center" wrapText="1"/>
    </xf>
    <xf numFmtId="169" fontId="321" fillId="86" borderId="9" xfId="2599" applyNumberFormat="1" applyFont="1" applyFill="1" applyBorder="1" applyAlignment="1">
      <alignment vertical="center" wrapText="1"/>
    </xf>
    <xf numFmtId="0" fontId="333" fillId="86" borderId="9" xfId="2599" applyNumberFormat="1" applyFont="1" applyFill="1" applyBorder="1" applyAlignment="1">
      <alignment horizontal="center" vertical="center" wrapText="1"/>
    </xf>
    <xf numFmtId="169" fontId="333" fillId="86" borderId="9" xfId="2599" applyNumberFormat="1" applyFont="1" applyFill="1" applyBorder="1" applyAlignment="1">
      <alignment horizontal="center" vertical="center" wrapText="1"/>
    </xf>
    <xf numFmtId="169" fontId="329" fillId="86" borderId="9" xfId="2599" quotePrefix="1" applyNumberFormat="1" applyFont="1" applyFill="1" applyBorder="1" applyAlignment="1">
      <alignment horizontal="center" vertical="center" wrapText="1"/>
    </xf>
    <xf numFmtId="0" fontId="435" fillId="86" borderId="9" xfId="2599" applyNumberFormat="1" applyFont="1" applyFill="1" applyBorder="1" applyAlignment="1">
      <alignment horizontal="center" vertical="center" wrapText="1"/>
    </xf>
    <xf numFmtId="169" fontId="435" fillId="86" borderId="9" xfId="2599" applyNumberFormat="1" applyFont="1" applyFill="1" applyBorder="1" applyAlignment="1">
      <alignment horizontal="center" vertical="center" wrapText="1"/>
    </xf>
    <xf numFmtId="169" fontId="349" fillId="86" borderId="9" xfId="2599" quotePrefix="1" applyNumberFormat="1" applyFont="1" applyFill="1" applyBorder="1" applyAlignment="1">
      <alignment horizontal="center" vertical="center" wrapText="1"/>
    </xf>
    <xf numFmtId="169" fontId="349" fillId="86" borderId="9" xfId="2599" applyNumberFormat="1" applyFont="1" applyFill="1" applyBorder="1" applyAlignment="1">
      <alignment horizontal="center" vertical="center" wrapText="1"/>
    </xf>
    <xf numFmtId="0" fontId="349" fillId="86" borderId="9" xfId="2" applyNumberFormat="1" applyFont="1" applyFill="1" applyBorder="1" applyAlignment="1">
      <alignment horizontal="center" vertical="center" wrapText="1"/>
    </xf>
    <xf numFmtId="3" fontId="349" fillId="86" borderId="9" xfId="2" applyNumberFormat="1" applyFont="1" applyFill="1" applyBorder="1" applyAlignment="1">
      <alignment horizontal="center" vertical="center" wrapText="1"/>
    </xf>
    <xf numFmtId="367" fontId="329" fillId="86" borderId="9" xfId="2" applyNumberFormat="1" applyFont="1" applyFill="1" applyBorder="1" applyAlignment="1">
      <alignment horizontal="center" vertical="center" wrapText="1"/>
    </xf>
    <xf numFmtId="367" fontId="349" fillId="86" borderId="9" xfId="2" applyNumberFormat="1" applyFont="1" applyFill="1" applyBorder="1" applyAlignment="1">
      <alignment horizontal="center" vertical="center" wrapText="1"/>
    </xf>
    <xf numFmtId="0" fontId="349" fillId="86" borderId="9" xfId="2527" applyNumberFormat="1" applyFont="1" applyFill="1" applyBorder="1" applyAlignment="1">
      <alignment horizontal="center" vertical="center" shrinkToFit="1"/>
    </xf>
    <xf numFmtId="0" fontId="349" fillId="86" borderId="75" xfId="2527" applyNumberFormat="1" applyFont="1" applyFill="1" applyBorder="1" applyAlignment="1">
      <alignment horizontal="center" vertical="center" shrinkToFit="1"/>
    </xf>
    <xf numFmtId="169" fontId="329" fillId="86" borderId="9" xfId="2515" applyNumberFormat="1" applyFont="1" applyFill="1" applyBorder="1" applyAlignment="1">
      <alignment horizontal="left" vertical="center" wrapText="1"/>
    </xf>
    <xf numFmtId="3" fontId="7" fillId="86" borderId="0" xfId="2" applyNumberFormat="1" applyFont="1" applyFill="1" applyBorder="1" applyAlignment="1">
      <alignment vertical="center"/>
    </xf>
    <xf numFmtId="1" fontId="321" fillId="86" borderId="9" xfId="2" quotePrefix="1" applyNumberFormat="1" applyFont="1" applyFill="1" applyBorder="1" applyAlignment="1">
      <alignment horizontal="center" vertical="center" wrapText="1"/>
    </xf>
    <xf numFmtId="1" fontId="321" fillId="86" borderId="9" xfId="2" applyNumberFormat="1" applyFont="1" applyFill="1" applyBorder="1" applyAlignment="1">
      <alignment vertical="center" wrapText="1"/>
    </xf>
    <xf numFmtId="1" fontId="435" fillId="86" borderId="9" xfId="2" applyNumberFormat="1" applyFont="1" applyFill="1" applyBorder="1" applyAlignment="1">
      <alignment horizontal="center" vertical="center" wrapText="1"/>
    </xf>
    <xf numFmtId="169" fontId="349" fillId="86" borderId="9" xfId="2515" quotePrefix="1" applyNumberFormat="1" applyFont="1" applyFill="1" applyBorder="1" applyAlignment="1">
      <alignment horizontal="center" vertical="center" wrapText="1"/>
    </xf>
    <xf numFmtId="169" fontId="349" fillId="86" borderId="9" xfId="2515" applyNumberFormat="1" applyFont="1" applyFill="1" applyBorder="1" applyAlignment="1">
      <alignment horizontal="left" vertical="center" wrapText="1"/>
    </xf>
    <xf numFmtId="169" fontId="349" fillId="86" borderId="9" xfId="2515" applyNumberFormat="1" applyFont="1" applyFill="1" applyBorder="1" applyAlignment="1">
      <alignment vertical="center"/>
    </xf>
    <xf numFmtId="3" fontId="323" fillId="86" borderId="0" xfId="2" applyNumberFormat="1" applyFont="1" applyFill="1" applyBorder="1" applyAlignment="1">
      <alignment vertical="center"/>
    </xf>
    <xf numFmtId="3" fontId="9" fillId="86" borderId="9" xfId="2" applyNumberFormat="1" applyFont="1" applyFill="1" applyBorder="1" applyAlignment="1">
      <alignment horizontal="left" vertical="center" wrapText="1"/>
    </xf>
    <xf numFmtId="3" fontId="329" fillId="86" borderId="9" xfId="2" quotePrefix="1" applyNumberFormat="1" applyFont="1" applyFill="1" applyBorder="1" applyAlignment="1">
      <alignment vertical="center" wrapText="1"/>
    </xf>
    <xf numFmtId="3" fontId="348" fillId="86" borderId="9" xfId="2" applyNumberFormat="1" applyFont="1" applyFill="1" applyBorder="1" applyAlignment="1">
      <alignment horizontal="right" vertical="center"/>
    </xf>
    <xf numFmtId="3" fontId="328" fillId="86" borderId="9" xfId="2" applyNumberFormat="1" applyFont="1" applyFill="1" applyBorder="1" applyAlignment="1">
      <alignment horizontal="center" vertical="center" wrapText="1"/>
    </xf>
    <xf numFmtId="1" fontId="332" fillId="86" borderId="0" xfId="2" applyNumberFormat="1" applyFont="1" applyFill="1" applyAlignment="1">
      <alignment vertical="center"/>
    </xf>
    <xf numFmtId="1" fontId="378" fillId="86" borderId="0" xfId="2" applyNumberFormat="1" applyFont="1" applyFill="1" applyAlignment="1">
      <alignment vertical="center"/>
    </xf>
    <xf numFmtId="1" fontId="78" fillId="86" borderId="9" xfId="2" applyNumberFormat="1" applyFont="1" applyFill="1" applyBorder="1" applyAlignment="1">
      <alignment horizontal="center" vertical="center" wrapText="1"/>
    </xf>
    <xf numFmtId="1" fontId="7" fillId="86" borderId="0" xfId="2" applyNumberFormat="1" applyFont="1" applyFill="1" applyBorder="1" applyAlignment="1">
      <alignment vertical="center"/>
    </xf>
    <xf numFmtId="1" fontId="9" fillId="86" borderId="9" xfId="0" applyNumberFormat="1" applyFont="1" applyFill="1" applyBorder="1" applyAlignment="1">
      <alignment horizontal="center" vertical="center" wrapText="1"/>
    </xf>
    <xf numFmtId="0" fontId="9" fillId="86" borderId="9" xfId="0" applyFont="1" applyFill="1" applyBorder="1" applyAlignment="1">
      <alignment horizontal="left" vertical="center" wrapText="1"/>
    </xf>
    <xf numFmtId="2" fontId="333" fillId="86" borderId="9" xfId="0" applyNumberFormat="1" applyFont="1" applyFill="1" applyBorder="1" applyAlignment="1">
      <alignment horizontal="center" vertical="center" wrapText="1"/>
    </xf>
    <xf numFmtId="169" fontId="329" fillId="86" borderId="9" xfId="2599" applyNumberFormat="1" applyFont="1" applyFill="1" applyBorder="1" applyAlignment="1">
      <alignment horizontal="right" vertical="center" wrapText="1"/>
    </xf>
    <xf numFmtId="2" fontId="9" fillId="86" borderId="9" xfId="0" applyNumberFormat="1" applyFont="1" applyFill="1" applyBorder="1" applyAlignment="1">
      <alignment horizontal="left" vertical="center" wrapText="1"/>
    </xf>
    <xf numFmtId="3" fontId="5" fillId="86" borderId="85" xfId="2" applyNumberFormat="1" applyFont="1" applyFill="1" applyBorder="1" applyAlignment="1">
      <alignment vertical="center" wrapText="1"/>
    </xf>
    <xf numFmtId="3" fontId="5" fillId="86" borderId="28" xfId="2" applyNumberFormat="1" applyFont="1" applyFill="1" applyBorder="1" applyAlignment="1">
      <alignment vertical="center" wrapText="1"/>
    </xf>
    <xf numFmtId="1" fontId="321" fillId="86" borderId="75" xfId="6540" applyNumberFormat="1" applyFont="1" applyFill="1" applyBorder="1" applyAlignment="1">
      <alignment horizontal="center" vertical="center" wrapText="1"/>
    </xf>
    <xf numFmtId="49" fontId="321" fillId="86" borderId="75" xfId="6540" applyNumberFormat="1" applyFont="1" applyFill="1" applyBorder="1" applyAlignment="1">
      <alignment vertical="center" wrapText="1"/>
    </xf>
    <xf numFmtId="1" fontId="324" fillId="86" borderId="9" xfId="0" applyNumberFormat="1" applyFont="1" applyFill="1" applyBorder="1" applyAlignment="1">
      <alignment horizontal="center" vertical="center" wrapText="1"/>
    </xf>
    <xf numFmtId="0" fontId="324" fillId="86" borderId="9" xfId="0" applyFont="1" applyFill="1" applyBorder="1" applyAlignment="1">
      <alignment horizontal="left" vertical="center" wrapText="1"/>
    </xf>
    <xf numFmtId="2" fontId="441" fillId="86" borderId="9" xfId="0" applyNumberFormat="1" applyFont="1" applyFill="1" applyBorder="1" applyAlignment="1">
      <alignment horizontal="center" vertical="center" wrapText="1"/>
    </xf>
    <xf numFmtId="0" fontId="441" fillId="86" borderId="9" xfId="0" applyFont="1" applyFill="1" applyBorder="1" applyAlignment="1">
      <alignment horizontal="center" vertical="center" wrapText="1"/>
    </xf>
    <xf numFmtId="169" fontId="350" fillId="86" borderId="9" xfId="2599" applyNumberFormat="1" applyFont="1" applyFill="1" applyBorder="1" applyAlignment="1">
      <alignment horizontal="right" vertical="center" wrapText="1"/>
    </xf>
    <xf numFmtId="3" fontId="350" fillId="86" borderId="9" xfId="2" applyNumberFormat="1" applyFont="1" applyFill="1" applyBorder="1" applyAlignment="1">
      <alignment horizontal="right" vertical="center"/>
    </xf>
    <xf numFmtId="3" fontId="350" fillId="86" borderId="75" xfId="2" applyNumberFormat="1" applyFont="1" applyFill="1" applyBorder="1" applyAlignment="1">
      <alignment horizontal="right" vertical="center"/>
    </xf>
    <xf numFmtId="0" fontId="350" fillId="86" borderId="75" xfId="2" applyNumberFormat="1" applyFont="1" applyFill="1" applyBorder="1" applyAlignment="1">
      <alignment horizontal="center" vertical="center"/>
    </xf>
    <xf numFmtId="367" fontId="350" fillId="86" borderId="75" xfId="11796" applyNumberFormat="1" applyFont="1" applyFill="1" applyBorder="1" applyAlignment="1">
      <alignment horizontal="center" vertical="center"/>
    </xf>
    <xf numFmtId="3" fontId="442" fillId="86" borderId="9" xfId="2" applyNumberFormat="1" applyFont="1" applyFill="1" applyBorder="1" applyAlignment="1">
      <alignment horizontal="center" vertical="center" wrapText="1"/>
    </xf>
    <xf numFmtId="3" fontId="322" fillId="86" borderId="0" xfId="2" applyNumberFormat="1" applyFont="1" applyFill="1" applyBorder="1" applyAlignment="1">
      <alignment horizontal="center" vertical="center" wrapText="1"/>
    </xf>
    <xf numFmtId="169" fontId="329" fillId="86" borderId="9" xfId="2546" applyNumberFormat="1" applyFont="1" applyFill="1" applyBorder="1" applyAlignment="1">
      <alignment horizontal="right" vertical="center"/>
    </xf>
    <xf numFmtId="169" fontId="171" fillId="86" borderId="9" xfId="2515" applyNumberFormat="1" applyFont="1" applyFill="1" applyBorder="1" applyAlignment="1">
      <alignment horizontal="center" vertical="center"/>
    </xf>
    <xf numFmtId="1" fontId="324" fillId="86" borderId="9" xfId="2587" quotePrefix="1" applyNumberFormat="1" applyFont="1" applyFill="1" applyBorder="1" applyAlignment="1">
      <alignment horizontal="center" vertical="center" wrapText="1"/>
    </xf>
    <xf numFmtId="169" fontId="324" fillId="86" borderId="9" xfId="2587" applyNumberFormat="1" applyFont="1" applyFill="1" applyBorder="1" applyAlignment="1">
      <alignment horizontal="left" vertical="center" wrapText="1"/>
    </xf>
    <xf numFmtId="169" fontId="441" fillId="86" borderId="9" xfId="2587" applyNumberFormat="1" applyFont="1" applyFill="1" applyBorder="1" applyAlignment="1">
      <alignment horizontal="center" vertical="center" wrapText="1"/>
    </xf>
    <xf numFmtId="169" fontId="441" fillId="86" borderId="9" xfId="2516" applyNumberFormat="1" applyFont="1" applyFill="1" applyBorder="1" applyAlignment="1">
      <alignment horizontal="center" vertical="center" wrapText="1" shrinkToFit="1"/>
    </xf>
    <xf numFmtId="169" fontId="350" fillId="86" borderId="9" xfId="2527" applyNumberFormat="1" applyFont="1" applyFill="1" applyBorder="1" applyAlignment="1">
      <alignment horizontal="center" vertical="center" shrinkToFit="1"/>
    </xf>
    <xf numFmtId="169" fontId="350" fillId="86" borderId="9" xfId="2527" applyNumberFormat="1" applyFont="1" applyFill="1" applyBorder="1" applyAlignment="1">
      <alignment horizontal="right" vertical="center" shrinkToFit="1"/>
    </xf>
    <xf numFmtId="169" fontId="350" fillId="86" borderId="75" xfId="2527" applyNumberFormat="1" applyFont="1" applyFill="1" applyBorder="1" applyAlignment="1">
      <alignment horizontal="right" vertical="center" shrinkToFit="1"/>
    </xf>
    <xf numFmtId="0" fontId="350" fillId="86" borderId="75" xfId="2527" applyNumberFormat="1" applyFont="1" applyFill="1" applyBorder="1" applyAlignment="1">
      <alignment horizontal="center" vertical="center" shrinkToFit="1"/>
    </xf>
    <xf numFmtId="367" fontId="350" fillId="86" borderId="75" xfId="11796" applyNumberFormat="1" applyFont="1" applyFill="1" applyBorder="1" applyAlignment="1">
      <alignment horizontal="center" vertical="center" shrinkToFit="1"/>
    </xf>
    <xf numFmtId="169" fontId="441" fillId="86" borderId="9" xfId="2527" applyNumberFormat="1" applyFont="1" applyFill="1" applyBorder="1" applyAlignment="1">
      <alignment horizontal="center" vertical="center" wrapText="1" shrinkToFit="1"/>
    </xf>
    <xf numFmtId="169" fontId="322" fillId="86" borderId="0" xfId="2527" applyNumberFormat="1" applyFont="1" applyFill="1" applyBorder="1" applyAlignment="1">
      <alignment horizontal="right" vertical="center" shrinkToFit="1"/>
    </xf>
    <xf numFmtId="1" fontId="3" fillId="86" borderId="77" xfId="2" quotePrefix="1" applyNumberFormat="1" applyFont="1" applyFill="1" applyBorder="1" applyAlignment="1">
      <alignment horizontal="center" vertical="center" wrapText="1"/>
    </xf>
    <xf numFmtId="169" fontId="9" fillId="86" borderId="9" xfId="2599" applyNumberFormat="1" applyFont="1" applyFill="1" applyBorder="1" applyAlignment="1">
      <alignment horizontal="left" vertical="center" wrapText="1"/>
    </xf>
    <xf numFmtId="173" fontId="329" fillId="86" borderId="9" xfId="2" applyNumberFormat="1" applyFont="1" applyFill="1" applyBorder="1" applyAlignment="1">
      <alignment horizontal="right" vertical="center" wrapText="1"/>
    </xf>
    <xf numFmtId="3" fontId="329" fillId="86" borderId="9" xfId="2" applyNumberFormat="1" applyFont="1" applyFill="1" applyBorder="1" applyAlignment="1">
      <alignment horizontal="right" vertical="center" wrapText="1"/>
    </xf>
    <xf numFmtId="1" fontId="324" fillId="86" borderId="9" xfId="2" applyNumberFormat="1" applyFont="1" applyFill="1" applyBorder="1" applyAlignment="1">
      <alignment vertical="center" wrapText="1"/>
    </xf>
    <xf numFmtId="1" fontId="441" fillId="86" borderId="9" xfId="2" applyNumberFormat="1" applyFont="1" applyFill="1" applyBorder="1" applyAlignment="1">
      <alignment horizontal="center" vertical="center" wrapText="1"/>
    </xf>
    <xf numFmtId="169" fontId="350" fillId="86" borderId="9" xfId="2515" applyNumberFormat="1" applyFont="1" applyFill="1" applyBorder="1" applyAlignment="1">
      <alignment horizontal="right" vertical="center"/>
    </xf>
    <xf numFmtId="169" fontId="350" fillId="86" borderId="9" xfId="2515" quotePrefix="1" applyNumberFormat="1" applyFont="1" applyFill="1" applyBorder="1" applyAlignment="1">
      <alignment horizontal="center" vertical="center" wrapText="1"/>
    </xf>
    <xf numFmtId="169" fontId="350" fillId="86" borderId="75" xfId="2515" applyNumberFormat="1" applyFont="1" applyFill="1" applyBorder="1" applyAlignment="1">
      <alignment horizontal="right" vertical="center"/>
    </xf>
    <xf numFmtId="0" fontId="350" fillId="86" borderId="75" xfId="2515" applyNumberFormat="1" applyFont="1" applyFill="1" applyBorder="1" applyAlignment="1">
      <alignment horizontal="center" vertical="center"/>
    </xf>
    <xf numFmtId="3" fontId="322" fillId="86" borderId="0" xfId="2" applyNumberFormat="1" applyFont="1" applyFill="1" applyBorder="1" applyAlignment="1">
      <alignment horizontal="right" vertical="center"/>
    </xf>
    <xf numFmtId="1" fontId="320" fillId="86" borderId="0" xfId="2" applyNumberFormat="1" applyFont="1" applyFill="1" applyAlignment="1">
      <alignment vertical="center"/>
    </xf>
    <xf numFmtId="3" fontId="321" fillId="86" borderId="9" xfId="2586" applyNumberFormat="1" applyFont="1" applyFill="1" applyBorder="1" applyAlignment="1">
      <alignment horizontal="left" vertical="center" wrapText="1"/>
    </xf>
    <xf numFmtId="3" fontId="329" fillId="86" borderId="9" xfId="2586" applyNumberFormat="1" applyFont="1" applyFill="1" applyBorder="1" applyAlignment="1">
      <alignment vertical="center"/>
    </xf>
    <xf numFmtId="3" fontId="349" fillId="86" borderId="9" xfId="2586" applyNumberFormat="1" applyFont="1" applyFill="1" applyBorder="1" applyAlignment="1">
      <alignment vertical="center"/>
    </xf>
    <xf numFmtId="1" fontId="333" fillId="86" borderId="9" xfId="0" quotePrefix="1" applyNumberFormat="1" applyFont="1" applyFill="1" applyBorder="1" applyAlignment="1">
      <alignment horizontal="center" vertical="center" wrapText="1"/>
    </xf>
    <xf numFmtId="3" fontId="333" fillId="86" borderId="9" xfId="0" applyNumberFormat="1" applyFont="1" applyFill="1" applyBorder="1" applyAlignment="1">
      <alignment horizontal="center" vertical="center" wrapText="1"/>
    </xf>
    <xf numFmtId="3" fontId="333" fillId="86" borderId="9" xfId="0" quotePrefix="1" applyNumberFormat="1" applyFont="1" applyFill="1" applyBorder="1" applyAlignment="1">
      <alignment horizontal="center" vertical="center" wrapText="1"/>
    </xf>
    <xf numFmtId="1" fontId="330" fillId="86" borderId="0" xfId="2" applyNumberFormat="1" applyFont="1" applyFill="1" applyAlignment="1">
      <alignment vertical="center"/>
    </xf>
    <xf numFmtId="1" fontId="368" fillId="86" borderId="0" xfId="2" applyNumberFormat="1" applyFont="1" applyFill="1" applyAlignment="1">
      <alignment vertical="center"/>
    </xf>
    <xf numFmtId="2" fontId="321" fillId="86" borderId="9" xfId="0" applyNumberFormat="1" applyFont="1" applyFill="1" applyBorder="1" applyAlignment="1">
      <alignment horizontal="left" vertical="center" wrapText="1"/>
    </xf>
    <xf numFmtId="169" fontId="329" fillId="86" borderId="9" xfId="2553" applyNumberFormat="1" applyFont="1" applyFill="1" applyBorder="1" applyAlignment="1">
      <alignment horizontal="right" vertical="center" wrapText="1"/>
    </xf>
    <xf numFmtId="1" fontId="435" fillId="86" borderId="9" xfId="0" quotePrefix="1" applyNumberFormat="1" applyFont="1" applyFill="1" applyBorder="1" applyAlignment="1">
      <alignment horizontal="center" vertical="center" wrapText="1"/>
    </xf>
    <xf numFmtId="3" fontId="435" fillId="86" borderId="9" xfId="0" applyNumberFormat="1" applyFont="1" applyFill="1" applyBorder="1" applyAlignment="1">
      <alignment horizontal="center" vertical="center" wrapText="1"/>
    </xf>
    <xf numFmtId="1" fontId="329" fillId="86" borderId="9" xfId="2" applyNumberFormat="1" applyFont="1" applyFill="1" applyBorder="1" applyAlignment="1">
      <alignment vertical="center"/>
    </xf>
    <xf numFmtId="169" fontId="349" fillId="86" borderId="9" xfId="2512" quotePrefix="1" applyNumberFormat="1" applyFont="1" applyFill="1" applyBorder="1" applyAlignment="1">
      <alignment horizontal="right" vertical="center" wrapText="1"/>
    </xf>
    <xf numFmtId="3" fontId="438" fillId="86" borderId="0" xfId="0" applyNumberFormat="1" applyFont="1" applyFill="1"/>
    <xf numFmtId="1" fontId="3" fillId="86" borderId="9" xfId="0" applyNumberFormat="1" applyFont="1" applyFill="1" applyBorder="1" applyAlignment="1">
      <alignment horizontal="center" vertical="center" wrapText="1"/>
    </xf>
    <xf numFmtId="3" fontId="344" fillId="86" borderId="9" xfId="0" quotePrefix="1" applyNumberFormat="1" applyFont="1" applyFill="1" applyBorder="1" applyAlignment="1">
      <alignment horizontal="center" vertical="center" wrapText="1"/>
    </xf>
    <xf numFmtId="169" fontId="171" fillId="86" borderId="9" xfId="2599" applyNumberFormat="1" applyFont="1" applyFill="1" applyBorder="1" applyAlignment="1">
      <alignment horizontal="right" vertical="center" wrapText="1"/>
    </xf>
    <xf numFmtId="2" fontId="9" fillId="86" borderId="9" xfId="0" applyNumberFormat="1" applyFont="1" applyFill="1" applyBorder="1" applyAlignment="1">
      <alignment horizontal="left" vertical="center" wrapText="1" shrinkToFit="1" readingOrder="1"/>
    </xf>
    <xf numFmtId="0" fontId="125" fillId="86" borderId="9" xfId="0" applyFont="1" applyFill="1" applyBorder="1" applyAlignment="1">
      <alignment horizontal="left" vertical="center" wrapText="1"/>
    </xf>
    <xf numFmtId="169" fontId="344" fillId="86" borderId="0" xfId="11796" applyNumberFormat="1" applyFont="1" applyFill="1" applyAlignment="1">
      <alignment vertical="center"/>
    </xf>
    <xf numFmtId="4" fontId="329" fillId="86" borderId="9" xfId="2" applyNumberFormat="1" applyFont="1" applyFill="1" applyBorder="1" applyAlignment="1">
      <alignment horizontal="center" vertical="center" wrapText="1"/>
    </xf>
    <xf numFmtId="0" fontId="9" fillId="86" borderId="0" xfId="1" applyFont="1" applyFill="1" applyAlignment="1">
      <alignment horizontal="center" wrapText="1"/>
    </xf>
    <xf numFmtId="0" fontId="355" fillId="86" borderId="0" xfId="1" applyFont="1" applyFill="1" applyAlignment="1">
      <alignment horizontal="center" wrapText="1"/>
    </xf>
    <xf numFmtId="0" fontId="379" fillId="86" borderId="0" xfId="1" applyFont="1" applyFill="1" applyAlignment="1">
      <alignment horizontal="center" wrapText="1"/>
    </xf>
    <xf numFmtId="367" fontId="349" fillId="86" borderId="85" xfId="11796" applyNumberFormat="1" applyFont="1" applyFill="1" applyBorder="1" applyAlignment="1">
      <alignment horizontal="center" vertical="center" wrapText="1"/>
    </xf>
    <xf numFmtId="0" fontId="349" fillId="86" borderId="85" xfId="2" applyNumberFormat="1" applyFont="1" applyFill="1" applyBorder="1" applyAlignment="1">
      <alignment horizontal="center" vertical="center" wrapText="1"/>
    </xf>
    <xf numFmtId="3" fontId="11" fillId="86" borderId="85" xfId="2" applyNumberFormat="1" applyFont="1" applyFill="1" applyBorder="1" applyAlignment="1">
      <alignment horizontal="center" vertical="center" wrapText="1"/>
    </xf>
    <xf numFmtId="169" fontId="329" fillId="86" borderId="9" xfId="2515" quotePrefix="1" applyNumberFormat="1" applyFont="1" applyFill="1" applyBorder="1" applyAlignment="1">
      <alignment horizontal="right" vertical="center" wrapText="1"/>
    </xf>
    <xf numFmtId="169" fontId="171" fillId="86" borderId="9" xfId="2515" applyNumberFormat="1" applyFont="1" applyFill="1" applyBorder="1" applyAlignment="1">
      <alignment vertical="center"/>
    </xf>
    <xf numFmtId="0" fontId="440" fillId="86" borderId="9" xfId="0" applyFont="1" applyFill="1" applyBorder="1" applyAlignment="1">
      <alignment horizontal="center" vertical="center" wrapText="1"/>
    </xf>
    <xf numFmtId="0" fontId="4" fillId="86" borderId="0" xfId="0" applyFont="1" applyFill="1" applyBorder="1" applyAlignment="1">
      <alignment horizontal="center" vertical="center" wrapText="1"/>
    </xf>
    <xf numFmtId="1" fontId="336" fillId="86" borderId="0" xfId="2" applyNumberFormat="1" applyFont="1" applyFill="1" applyAlignment="1">
      <alignment vertical="center"/>
    </xf>
    <xf numFmtId="0" fontId="329" fillId="86" borderId="75" xfId="2553" applyNumberFormat="1" applyFont="1" applyFill="1" applyBorder="1" applyAlignment="1">
      <alignment horizontal="center" vertical="center" wrapText="1"/>
    </xf>
    <xf numFmtId="0" fontId="78" fillId="86" borderId="9" xfId="1" applyFont="1" applyFill="1" applyBorder="1" applyAlignment="1">
      <alignment horizontal="center" wrapText="1"/>
    </xf>
    <xf numFmtId="0" fontId="7" fillId="86" borderId="0" xfId="1" applyFont="1" applyFill="1" applyBorder="1"/>
    <xf numFmtId="169" fontId="321" fillId="86" borderId="9" xfId="2587" applyNumberFormat="1" applyFont="1" applyFill="1" applyBorder="1" applyAlignment="1">
      <alignment horizontal="left" vertical="center" wrapText="1"/>
    </xf>
    <xf numFmtId="169" fontId="435" fillId="86" borderId="9" xfId="2516" applyNumberFormat="1" applyFont="1" applyFill="1" applyBorder="1" applyAlignment="1">
      <alignment horizontal="center" vertical="center" wrapText="1" shrinkToFit="1"/>
    </xf>
    <xf numFmtId="43" fontId="329" fillId="86" borderId="9" xfId="2" applyNumberFormat="1" applyFont="1" applyFill="1" applyBorder="1" applyAlignment="1">
      <alignment horizontal="center" vertical="center" wrapText="1"/>
    </xf>
    <xf numFmtId="1" fontId="5" fillId="86" borderId="9" xfId="2" applyNumberFormat="1" applyFont="1" applyFill="1" applyBorder="1" applyAlignment="1">
      <alignment horizontal="center" vertical="center" wrapText="1"/>
    </xf>
    <xf numFmtId="1" fontId="7" fillId="86" borderId="0" xfId="2" applyNumberFormat="1" applyFont="1" applyFill="1" applyBorder="1" applyAlignment="1">
      <alignment horizontal="center" vertical="center" wrapText="1"/>
    </xf>
    <xf numFmtId="367" fontId="329" fillId="86" borderId="9" xfId="2515" applyNumberFormat="1" applyFont="1" applyFill="1" applyBorder="1" applyAlignment="1">
      <alignment horizontal="center" vertical="center" wrapText="1"/>
    </xf>
    <xf numFmtId="367" fontId="349" fillId="86" borderId="9" xfId="2515" applyNumberFormat="1" applyFont="1" applyFill="1" applyBorder="1" applyAlignment="1">
      <alignment horizontal="center" vertical="center" wrapText="1"/>
    </xf>
    <xf numFmtId="1" fontId="329" fillId="86" borderId="9" xfId="2" applyNumberFormat="1" applyFont="1" applyFill="1" applyBorder="1" applyAlignment="1">
      <alignment horizontal="right" vertical="center" wrapText="1"/>
    </xf>
    <xf numFmtId="3" fontId="329" fillId="86" borderId="75" xfId="2" applyNumberFormat="1" applyFont="1" applyFill="1" applyBorder="1" applyAlignment="1">
      <alignment horizontal="right" vertical="center" wrapText="1"/>
    </xf>
    <xf numFmtId="1" fontId="329" fillId="86" borderId="75" xfId="2" applyNumberFormat="1" applyFont="1" applyFill="1" applyBorder="1" applyAlignment="1">
      <alignment horizontal="right" vertical="center" wrapText="1"/>
    </xf>
    <xf numFmtId="1" fontId="329" fillId="86" borderId="75" xfId="2" applyNumberFormat="1" applyFont="1" applyFill="1" applyBorder="1" applyAlignment="1">
      <alignment horizontal="center" vertical="center" wrapText="1"/>
    </xf>
    <xf numFmtId="0" fontId="78" fillId="86" borderId="9" xfId="1" applyFont="1" applyFill="1" applyBorder="1" applyAlignment="1">
      <alignment horizontal="center" vertical="center" wrapText="1"/>
    </xf>
    <xf numFmtId="0" fontId="5" fillId="86" borderId="0" xfId="1" applyFont="1" applyFill="1" applyAlignment="1">
      <alignment vertical="center"/>
    </xf>
    <xf numFmtId="0" fontId="356" fillId="86" borderId="0" xfId="1" applyFont="1" applyFill="1" applyAlignment="1">
      <alignment vertical="center"/>
    </xf>
    <xf numFmtId="3" fontId="9" fillId="86" borderId="9" xfId="6565" applyNumberFormat="1" applyFont="1" applyFill="1" applyBorder="1" applyAlignment="1">
      <alignment vertical="center" wrapText="1"/>
    </xf>
    <xf numFmtId="3" fontId="321" fillId="86" borderId="9" xfId="6565" applyNumberFormat="1" applyFont="1" applyFill="1" applyBorder="1" applyAlignment="1">
      <alignment vertical="center" wrapText="1"/>
    </xf>
    <xf numFmtId="1" fontId="324" fillId="86" borderId="9" xfId="2586" quotePrefix="1" applyNumberFormat="1" applyFont="1" applyFill="1" applyBorder="1" applyAlignment="1">
      <alignment horizontal="center" vertical="center" wrapText="1"/>
    </xf>
    <xf numFmtId="3" fontId="324" fillId="86" borderId="9" xfId="2" applyNumberFormat="1" applyFont="1" applyFill="1" applyBorder="1" applyAlignment="1">
      <alignment horizontal="left" vertical="center" wrapText="1"/>
    </xf>
    <xf numFmtId="3" fontId="349" fillId="86" borderId="9" xfId="2" quotePrefix="1" applyNumberFormat="1" applyFont="1" applyFill="1" applyBorder="1" applyAlignment="1">
      <alignment vertical="center" wrapText="1"/>
    </xf>
    <xf numFmtId="3" fontId="441" fillId="86" borderId="9" xfId="2" quotePrefix="1" applyNumberFormat="1" applyFont="1" applyFill="1" applyBorder="1" applyAlignment="1">
      <alignment horizontal="center" vertical="center" wrapText="1"/>
    </xf>
    <xf numFmtId="3" fontId="350" fillId="86" borderId="9" xfId="2" quotePrefix="1" applyNumberFormat="1" applyFont="1" applyFill="1" applyBorder="1" applyAlignment="1">
      <alignment vertical="center" wrapText="1"/>
    </xf>
    <xf numFmtId="3" fontId="350" fillId="86" borderId="9" xfId="6547" applyNumberFormat="1" applyFont="1" applyFill="1" applyBorder="1" applyAlignment="1">
      <alignment vertical="center" wrapText="1"/>
    </xf>
    <xf numFmtId="169" fontId="350" fillId="86" borderId="9" xfId="11798" applyNumberFormat="1" applyFont="1" applyFill="1" applyBorder="1" applyAlignment="1">
      <alignment horizontal="right" vertical="center" wrapText="1" readingOrder="1"/>
    </xf>
    <xf numFmtId="3" fontId="320" fillId="86" borderId="9" xfId="2" applyNumberFormat="1" applyFont="1" applyFill="1" applyBorder="1" applyAlignment="1">
      <alignment horizontal="center" vertical="center" wrapText="1"/>
    </xf>
    <xf numFmtId="0" fontId="324" fillId="86" borderId="0" xfId="1" applyFont="1" applyFill="1"/>
    <xf numFmtId="49" fontId="321" fillId="86" borderId="9" xfId="0" applyNumberFormat="1" applyFont="1" applyFill="1" applyBorder="1" applyAlignment="1">
      <alignment horizontal="left" vertical="center" wrapText="1"/>
    </xf>
    <xf numFmtId="0" fontId="333" fillId="86" borderId="9" xfId="0" quotePrefix="1" applyNumberFormat="1" applyFont="1" applyFill="1" applyBorder="1" applyAlignment="1">
      <alignment horizontal="center" vertical="center" wrapText="1"/>
    </xf>
    <xf numFmtId="0" fontId="435" fillId="86" borderId="9" xfId="0" quotePrefix="1" applyNumberFormat="1" applyFont="1" applyFill="1" applyBorder="1" applyAlignment="1">
      <alignment horizontal="center" vertical="center" wrapText="1"/>
    </xf>
    <xf numFmtId="3" fontId="333" fillId="86" borderId="9" xfId="2599" applyNumberFormat="1" applyFont="1" applyFill="1" applyBorder="1" applyAlignment="1">
      <alignment horizontal="center" vertical="center" wrapText="1"/>
    </xf>
    <xf numFmtId="1" fontId="321" fillId="86" borderId="9" xfId="0" applyNumberFormat="1" applyFont="1" applyFill="1" applyBorder="1" applyAlignment="1">
      <alignment horizontal="center" vertical="center" wrapText="1"/>
    </xf>
    <xf numFmtId="3" fontId="435" fillId="86" borderId="9" xfId="2599" applyNumberFormat="1" applyFont="1" applyFill="1" applyBorder="1" applyAlignment="1">
      <alignment horizontal="center" vertical="center" wrapText="1"/>
    </xf>
    <xf numFmtId="169" fontId="349" fillId="86" borderId="9" xfId="2599" applyNumberFormat="1" applyFont="1" applyFill="1" applyBorder="1" applyAlignment="1">
      <alignment horizontal="right" vertical="center" wrapText="1"/>
    </xf>
    <xf numFmtId="0" fontId="329" fillId="86" borderId="75" xfId="1" applyFont="1" applyFill="1" applyBorder="1" applyAlignment="1">
      <alignment vertical="center"/>
    </xf>
    <xf numFmtId="0" fontId="329" fillId="86" borderId="75" xfId="1" applyNumberFormat="1" applyFont="1" applyFill="1" applyBorder="1" applyAlignment="1">
      <alignment horizontal="center" vertical="center"/>
    </xf>
    <xf numFmtId="0" fontId="5" fillId="86" borderId="9" xfId="1" applyFont="1" applyFill="1" applyBorder="1" applyAlignment="1">
      <alignment horizontal="center" vertical="center" wrapText="1"/>
    </xf>
    <xf numFmtId="0" fontId="380" fillId="86" borderId="0" xfId="1" applyFont="1" applyFill="1" applyAlignment="1">
      <alignment vertical="center"/>
    </xf>
    <xf numFmtId="0" fontId="321" fillId="86" borderId="0" xfId="1" applyFont="1" applyFill="1" applyAlignment="1">
      <alignment horizontal="center" wrapText="1"/>
    </xf>
    <xf numFmtId="169" fontId="329" fillId="86" borderId="9" xfId="2515" applyNumberFormat="1" applyFont="1" applyFill="1" applyBorder="1"/>
    <xf numFmtId="1" fontId="321" fillId="86" borderId="75" xfId="2" applyNumberFormat="1" applyFont="1" applyFill="1" applyBorder="1" applyAlignment="1">
      <alignment vertical="center" wrapText="1"/>
    </xf>
    <xf numFmtId="169" fontId="349" fillId="86" borderId="75" xfId="2515" applyNumberFormat="1" applyFont="1" applyFill="1" applyBorder="1" applyAlignment="1">
      <alignment horizontal="right" vertical="center"/>
    </xf>
    <xf numFmtId="169" fontId="349" fillId="86" borderId="75" xfId="2515" quotePrefix="1" applyNumberFormat="1" applyFont="1" applyFill="1" applyBorder="1" applyAlignment="1">
      <alignment horizontal="center" vertical="center" wrapText="1"/>
    </xf>
    <xf numFmtId="169" fontId="349" fillId="86" borderId="75" xfId="2515" applyNumberFormat="1" applyFont="1" applyFill="1" applyBorder="1" applyAlignment="1">
      <alignment horizontal="center" vertical="center"/>
    </xf>
    <xf numFmtId="169" fontId="329" fillId="86" borderId="75" xfId="2515" applyNumberFormat="1" applyFont="1" applyFill="1" applyBorder="1"/>
    <xf numFmtId="0" fontId="444" fillId="86" borderId="75" xfId="1" applyFont="1" applyFill="1" applyBorder="1" applyAlignment="1">
      <alignment horizontal="center" vertical="center" wrapText="1"/>
    </xf>
    <xf numFmtId="0" fontId="323" fillId="86" borderId="0" xfId="1" applyFont="1" applyFill="1" applyBorder="1" applyAlignment="1">
      <alignment vertical="center"/>
    </xf>
    <xf numFmtId="0" fontId="11" fillId="86" borderId="0" xfId="1" applyFont="1" applyFill="1" applyAlignment="1">
      <alignment vertical="center"/>
    </xf>
    <xf numFmtId="0" fontId="321" fillId="86" borderId="75" xfId="0" applyFont="1" applyFill="1" applyBorder="1" applyAlignment="1">
      <alignment vertical="center" wrapText="1"/>
    </xf>
    <xf numFmtId="3" fontId="435" fillId="86" borderId="75" xfId="0" quotePrefix="1" applyNumberFormat="1" applyFont="1" applyFill="1" applyBorder="1" applyAlignment="1">
      <alignment horizontal="center" vertical="center" wrapText="1"/>
    </xf>
    <xf numFmtId="169" fontId="333" fillId="86" borderId="9" xfId="2516" applyNumberFormat="1" applyFont="1" applyFill="1" applyBorder="1" applyAlignment="1">
      <alignment horizontal="center" vertical="center" shrinkToFit="1"/>
    </xf>
    <xf numFmtId="0" fontId="333" fillId="86" borderId="9" xfId="0" applyFont="1" applyFill="1" applyBorder="1" applyAlignment="1">
      <alignment horizontal="center" vertical="center" wrapText="1" shrinkToFit="1"/>
    </xf>
    <xf numFmtId="0" fontId="435" fillId="86" borderId="75" xfId="2599" applyNumberFormat="1" applyFont="1" applyFill="1" applyBorder="1" applyAlignment="1">
      <alignment horizontal="center" vertical="center" wrapText="1"/>
    </xf>
    <xf numFmtId="169" fontId="435" fillId="86" borderId="75" xfId="2599" applyNumberFormat="1" applyFont="1" applyFill="1" applyBorder="1" applyAlignment="1">
      <alignment horizontal="center" vertical="center" wrapText="1"/>
    </xf>
    <xf numFmtId="169" fontId="349" fillId="86" borderId="75" xfId="2599" applyNumberFormat="1" applyFont="1" applyFill="1" applyBorder="1" applyAlignment="1">
      <alignment horizontal="center" vertical="center" wrapText="1"/>
    </xf>
    <xf numFmtId="169" fontId="321" fillId="86" borderId="75" xfId="2599" applyNumberFormat="1" applyFont="1" applyFill="1" applyBorder="1" applyAlignment="1">
      <alignment vertical="center" wrapText="1"/>
    </xf>
    <xf numFmtId="3" fontId="333" fillId="86" borderId="9" xfId="11797" applyNumberFormat="1" applyFont="1" applyFill="1" applyBorder="1" applyAlignment="1">
      <alignment horizontal="center" vertical="center" wrapText="1"/>
    </xf>
    <xf numFmtId="1" fontId="321" fillId="82" borderId="9" xfId="2" applyNumberFormat="1" applyFont="1" applyFill="1" applyBorder="1" applyAlignment="1">
      <alignment horizontal="center" vertical="center" wrapText="1"/>
    </xf>
    <xf numFmtId="1" fontId="324" fillId="82" borderId="9" xfId="2" applyNumberFormat="1" applyFont="1" applyFill="1" applyBorder="1" applyAlignment="1">
      <alignment horizontal="left" vertical="center" wrapText="1"/>
    </xf>
    <xf numFmtId="1" fontId="441" fillId="82" borderId="9" xfId="2" applyNumberFormat="1" applyFont="1" applyFill="1" applyBorder="1" applyAlignment="1">
      <alignment horizontal="center" vertical="center" wrapText="1"/>
    </xf>
    <xf numFmtId="1" fontId="435" fillId="82" borderId="9" xfId="2" applyNumberFormat="1" applyFont="1" applyFill="1" applyBorder="1" applyAlignment="1">
      <alignment horizontal="center" vertical="center" wrapText="1"/>
    </xf>
    <xf numFmtId="169" fontId="350" fillId="82" borderId="9" xfId="2515" applyNumberFormat="1" applyFont="1" applyFill="1" applyBorder="1" applyAlignment="1">
      <alignment horizontal="center" vertical="center" wrapText="1"/>
    </xf>
    <xf numFmtId="169" fontId="350" fillId="82" borderId="9" xfId="2515" quotePrefix="1" applyNumberFormat="1" applyFont="1" applyFill="1" applyBorder="1" applyAlignment="1">
      <alignment horizontal="center" vertical="center" wrapText="1"/>
    </xf>
    <xf numFmtId="169" fontId="350" fillId="82" borderId="9" xfId="2515" applyNumberFormat="1" applyFont="1" applyFill="1" applyBorder="1" applyAlignment="1">
      <alignment horizontal="center" vertical="center"/>
    </xf>
    <xf numFmtId="169" fontId="350" fillId="82" borderId="9" xfId="2515" applyNumberFormat="1" applyFont="1" applyFill="1" applyBorder="1" applyAlignment="1">
      <alignment vertical="center"/>
    </xf>
    <xf numFmtId="0" fontId="350" fillId="82" borderId="75" xfId="2515" applyNumberFormat="1" applyFont="1" applyFill="1" applyBorder="1" applyAlignment="1">
      <alignment horizontal="center" vertical="center"/>
    </xf>
    <xf numFmtId="367" fontId="350" fillId="82" borderId="75" xfId="11796" applyNumberFormat="1" applyFont="1" applyFill="1" applyBorder="1" applyAlignment="1">
      <alignment horizontal="center" vertical="center"/>
    </xf>
    <xf numFmtId="0" fontId="442" fillId="82" borderId="9" xfId="1" applyFont="1" applyFill="1" applyBorder="1" applyAlignment="1">
      <alignment horizontal="center" wrapText="1"/>
    </xf>
    <xf numFmtId="0" fontId="322" fillId="82" borderId="0" xfId="1" applyFont="1" applyFill="1" applyBorder="1"/>
    <xf numFmtId="0" fontId="320" fillId="82" borderId="0" xfId="1" applyFont="1" applyFill="1"/>
    <xf numFmtId="49" fontId="441" fillId="0" borderId="9" xfId="0" applyNumberFormat="1" applyFont="1" applyFill="1" applyBorder="1" applyAlignment="1">
      <alignment horizontal="center" vertical="center" wrapText="1"/>
    </xf>
    <xf numFmtId="0" fontId="321" fillId="86" borderId="9" xfId="0" applyFont="1" applyFill="1" applyBorder="1" applyAlignment="1">
      <alignment horizontal="left" vertical="center" wrapText="1"/>
    </xf>
    <xf numFmtId="2" fontId="11" fillId="0" borderId="9" xfId="0" quotePrefix="1" applyNumberFormat="1" applyFont="1" applyFill="1" applyBorder="1" applyAlignment="1">
      <alignment horizontal="center" vertical="center" wrapText="1"/>
    </xf>
    <xf numFmtId="366" fontId="11" fillId="0" borderId="9" xfId="0" quotePrefix="1" applyNumberFormat="1" applyFont="1" applyFill="1" applyBorder="1" applyAlignment="1">
      <alignment horizontal="center" vertical="center" wrapText="1"/>
    </xf>
    <xf numFmtId="3" fontId="435" fillId="86" borderId="9" xfId="0" quotePrefix="1" applyNumberFormat="1" applyFont="1" applyFill="1" applyBorder="1" applyAlignment="1">
      <alignment horizontal="center" vertical="center" wrapText="1"/>
    </xf>
    <xf numFmtId="366" fontId="320" fillId="0" borderId="9" xfId="0" quotePrefix="1" applyNumberFormat="1" applyFont="1" applyFill="1" applyBorder="1" applyAlignment="1">
      <alignment horizontal="center" vertical="center" wrapText="1"/>
    </xf>
    <xf numFmtId="0" fontId="441" fillId="0" borderId="9" xfId="0" applyFont="1" applyFill="1" applyBorder="1" applyAlignment="1">
      <alignment horizontal="center"/>
    </xf>
    <xf numFmtId="0" fontId="11" fillId="0" borderId="9" xfId="0" applyNumberFormat="1" applyFont="1" applyFill="1" applyBorder="1" applyAlignment="1">
      <alignment horizontal="center" vertical="center" wrapText="1"/>
    </xf>
    <xf numFmtId="169" fontId="349" fillId="86" borderId="9" xfId="2515" applyNumberFormat="1" applyFont="1" applyFill="1" applyBorder="1" applyAlignment="1">
      <alignment horizontal="center" vertical="center" wrapText="1" readingOrder="1"/>
    </xf>
    <xf numFmtId="169" fontId="349" fillId="0" borderId="9" xfId="2515" applyNumberFormat="1" applyFont="1" applyFill="1" applyBorder="1" applyAlignment="1">
      <alignment horizontal="center" vertical="center" wrapText="1" readingOrder="1"/>
    </xf>
    <xf numFmtId="169" fontId="349" fillId="86" borderId="9" xfId="2515" applyNumberFormat="1" applyFont="1" applyFill="1" applyBorder="1" applyAlignment="1">
      <alignment horizontal="center" vertical="center" wrapText="1"/>
    </xf>
    <xf numFmtId="169" fontId="441" fillId="0" borderId="9" xfId="2537" applyNumberFormat="1" applyFont="1" applyFill="1" applyBorder="1"/>
    <xf numFmtId="169" fontId="349" fillId="84" borderId="9" xfId="2527" applyNumberFormat="1" applyFont="1" applyFill="1" applyBorder="1" applyAlignment="1">
      <alignment horizontal="center" vertical="center" shrinkToFit="1"/>
    </xf>
    <xf numFmtId="169" fontId="349" fillId="0" borderId="9" xfId="2527" applyNumberFormat="1" applyFont="1" applyFill="1" applyBorder="1" applyAlignment="1">
      <alignment vertical="center" shrinkToFit="1"/>
    </xf>
    <xf numFmtId="173" fontId="349" fillId="0" borderId="9" xfId="2527" applyNumberFormat="1" applyFont="1" applyFill="1" applyBorder="1" applyAlignment="1">
      <alignment horizontal="right" vertical="center" shrinkToFit="1"/>
    </xf>
    <xf numFmtId="3" fontId="320" fillId="0" borderId="9" xfId="11799" quotePrefix="1" applyNumberFormat="1" applyFont="1" applyFill="1" applyBorder="1" applyAlignment="1">
      <alignment horizontal="center" vertical="center" wrapText="1"/>
    </xf>
    <xf numFmtId="1" fontId="320" fillId="0" borderId="9" xfId="0" applyNumberFormat="1" applyFont="1" applyFill="1" applyBorder="1" applyAlignment="1">
      <alignment horizontal="center" vertical="center" wrapText="1"/>
    </xf>
    <xf numFmtId="1" fontId="441" fillId="0" borderId="9" xfId="0" applyNumberFormat="1" applyFont="1" applyFill="1" applyBorder="1" applyAlignment="1">
      <alignment horizontal="center" vertical="center" wrapText="1"/>
    </xf>
    <xf numFmtId="169" fontId="441" fillId="0" borderId="9" xfId="2516" quotePrefix="1" applyNumberFormat="1" applyFont="1" applyFill="1" applyBorder="1" applyAlignment="1">
      <alignment horizontal="center" vertical="center" shrinkToFit="1"/>
    </xf>
    <xf numFmtId="169" fontId="350" fillId="0" borderId="9" xfId="2515" quotePrefix="1" applyNumberFormat="1" applyFont="1" applyFill="1" applyBorder="1" applyAlignment="1">
      <alignment horizontal="right" vertical="center" wrapText="1"/>
    </xf>
    <xf numFmtId="169" fontId="350" fillId="84" borderId="9" xfId="2515" applyNumberFormat="1" applyFont="1" applyFill="1" applyBorder="1" applyAlignment="1">
      <alignment vertical="center"/>
    </xf>
    <xf numFmtId="169" fontId="350" fillId="82" borderId="75" xfId="2515" applyNumberFormat="1" applyFont="1" applyFill="1" applyBorder="1" applyAlignment="1">
      <alignment vertical="center"/>
    </xf>
    <xf numFmtId="1" fontId="324" fillId="86" borderId="9" xfId="2" quotePrefix="1" applyNumberFormat="1" applyFont="1" applyFill="1" applyBorder="1" applyAlignment="1">
      <alignment horizontal="center" vertical="center" wrapText="1"/>
    </xf>
    <xf numFmtId="49" fontId="324" fillId="86" borderId="9" xfId="0" applyNumberFormat="1" applyFont="1" applyFill="1" applyBorder="1" applyAlignment="1">
      <alignment horizontal="left" vertical="center" wrapText="1"/>
    </xf>
    <xf numFmtId="3" fontId="441" fillId="86" borderId="9" xfId="0" quotePrefix="1" applyNumberFormat="1" applyFont="1" applyFill="1" applyBorder="1" applyAlignment="1">
      <alignment horizontal="center" vertical="center" wrapText="1"/>
    </xf>
    <xf numFmtId="169" fontId="350" fillId="86" borderId="9" xfId="2553" applyNumberFormat="1" applyFont="1" applyFill="1" applyBorder="1" applyAlignment="1">
      <alignment horizontal="right" vertical="center" wrapText="1"/>
    </xf>
    <xf numFmtId="1" fontId="322" fillId="86" borderId="0" xfId="2" applyNumberFormat="1" applyFont="1" applyFill="1" applyAlignment="1">
      <alignment vertical="center"/>
    </xf>
    <xf numFmtId="49" fontId="11" fillId="0" borderId="9" xfId="0" applyNumberFormat="1" applyFont="1" applyFill="1" applyBorder="1" applyAlignment="1">
      <alignment horizontal="center" vertical="center" wrapText="1"/>
    </xf>
    <xf numFmtId="0" fontId="5" fillId="86" borderId="9" xfId="0" applyFont="1" applyFill="1" applyBorder="1" applyAlignment="1">
      <alignment horizontal="center" vertical="center" wrapText="1"/>
    </xf>
    <xf numFmtId="0" fontId="11" fillId="0" borderId="9" xfId="1" applyFont="1" applyFill="1" applyBorder="1" applyAlignment="1">
      <alignment vertical="center"/>
    </xf>
    <xf numFmtId="169" fontId="349" fillId="86" borderId="9" xfId="2546" applyNumberFormat="1" applyFont="1" applyFill="1" applyBorder="1" applyAlignment="1">
      <alignment horizontal="right" vertical="center"/>
    </xf>
    <xf numFmtId="169" fontId="349" fillId="0" borderId="9" xfId="2546" applyNumberFormat="1" applyFont="1" applyFill="1" applyBorder="1" applyAlignment="1">
      <alignment horizontal="right" vertical="center"/>
    </xf>
    <xf numFmtId="0" fontId="349" fillId="0" borderId="9" xfId="1" applyFont="1" applyFill="1" applyBorder="1" applyAlignment="1">
      <alignment vertical="center"/>
    </xf>
    <xf numFmtId="0" fontId="349" fillId="86" borderId="9" xfId="1" applyFont="1" applyFill="1" applyBorder="1" applyAlignment="1">
      <alignment vertical="center"/>
    </xf>
    <xf numFmtId="0" fontId="349" fillId="82" borderId="9" xfId="1" applyFont="1" applyFill="1" applyBorder="1" applyAlignment="1">
      <alignment vertical="center"/>
    </xf>
    <xf numFmtId="0" fontId="349" fillId="86" borderId="9" xfId="1" applyNumberFormat="1" applyFont="1" applyFill="1" applyBorder="1" applyAlignment="1">
      <alignment horizontal="center" vertical="center"/>
    </xf>
    <xf numFmtId="0" fontId="349" fillId="86" borderId="75" xfId="1" applyNumberFormat="1" applyFont="1" applyFill="1" applyBorder="1" applyAlignment="1">
      <alignment horizontal="center" vertical="center"/>
    </xf>
    <xf numFmtId="0" fontId="11" fillId="86" borderId="9" xfId="1" applyFont="1" applyFill="1" applyBorder="1" applyAlignment="1">
      <alignment horizontal="center" vertical="center" wrapText="1"/>
    </xf>
    <xf numFmtId="1" fontId="324" fillId="0" borderId="75" xfId="2" applyNumberFormat="1" applyFont="1" applyFill="1" applyBorder="1" applyAlignment="1">
      <alignment vertical="center" wrapText="1"/>
    </xf>
    <xf numFmtId="0" fontId="320" fillId="0" borderId="75" xfId="1" applyFont="1" applyFill="1" applyBorder="1" applyAlignment="1">
      <alignment vertical="center"/>
    </xf>
    <xf numFmtId="0" fontId="441" fillId="0" borderId="75" xfId="1" applyFont="1" applyFill="1" applyBorder="1" applyAlignment="1">
      <alignment vertical="center"/>
    </xf>
    <xf numFmtId="169" fontId="350" fillId="0" borderId="9" xfId="2546" applyNumberFormat="1" applyFont="1" applyFill="1" applyBorder="1" applyAlignment="1">
      <alignment horizontal="right" vertical="center"/>
    </xf>
    <xf numFmtId="0" fontId="350" fillId="84" borderId="75" xfId="1" applyFont="1" applyFill="1" applyBorder="1" applyAlignment="1">
      <alignment vertical="center"/>
    </xf>
    <xf numFmtId="0" fontId="320" fillId="0" borderId="9" xfId="1" applyFont="1" applyFill="1" applyBorder="1" applyAlignment="1">
      <alignment horizontal="center" vertical="center" wrapText="1"/>
    </xf>
    <xf numFmtId="0" fontId="320" fillId="83" borderId="0" xfId="1" applyFont="1" applyFill="1" applyAlignment="1">
      <alignment vertical="center"/>
    </xf>
    <xf numFmtId="1" fontId="321" fillId="86" borderId="75" xfId="2587" quotePrefix="1" applyNumberFormat="1" applyFont="1" applyFill="1" applyBorder="1" applyAlignment="1">
      <alignment horizontal="center" vertical="center" wrapText="1"/>
    </xf>
    <xf numFmtId="169" fontId="321" fillId="86" borderId="75" xfId="2587" applyNumberFormat="1" applyFont="1" applyFill="1" applyBorder="1" applyAlignment="1">
      <alignment horizontal="left" vertical="center" wrapText="1"/>
    </xf>
    <xf numFmtId="169" fontId="11" fillId="0" borderId="75" xfId="2516" applyNumberFormat="1" applyFont="1" applyFill="1" applyBorder="1" applyAlignment="1">
      <alignment horizontal="center" vertical="center" shrinkToFit="1"/>
    </xf>
    <xf numFmtId="169" fontId="11" fillId="0" borderId="75" xfId="2516" applyNumberFormat="1" applyFont="1" applyFill="1" applyBorder="1" applyAlignment="1">
      <alignment horizontal="center" vertical="center" wrapText="1" shrinkToFit="1"/>
    </xf>
    <xf numFmtId="169" fontId="435" fillId="86" borderId="75" xfId="2516" applyNumberFormat="1" applyFont="1" applyFill="1" applyBorder="1" applyAlignment="1">
      <alignment horizontal="center" vertical="center" shrinkToFit="1"/>
    </xf>
    <xf numFmtId="0" fontId="435" fillId="86" borderId="75" xfId="0" applyFont="1" applyFill="1" applyBorder="1" applyAlignment="1">
      <alignment horizontal="center" vertical="center" wrapText="1" shrinkToFit="1"/>
    </xf>
    <xf numFmtId="169" fontId="349" fillId="86" borderId="75" xfId="2527" applyNumberFormat="1" applyFont="1" applyFill="1" applyBorder="1" applyAlignment="1">
      <alignment horizontal="center" vertical="center" shrinkToFit="1"/>
    </xf>
    <xf numFmtId="3" fontId="349" fillId="0" borderId="75" xfId="2" applyNumberFormat="1" applyFont="1" applyFill="1" applyBorder="1" applyAlignment="1">
      <alignment horizontal="right" vertical="center" shrinkToFit="1"/>
    </xf>
    <xf numFmtId="169" fontId="349" fillId="0" borderId="75" xfId="2527" applyNumberFormat="1" applyFont="1" applyFill="1" applyBorder="1" applyAlignment="1">
      <alignment horizontal="center" vertical="center" shrinkToFit="1"/>
    </xf>
    <xf numFmtId="169" fontId="349" fillId="84" borderId="75" xfId="2527" applyNumberFormat="1" applyFont="1" applyFill="1" applyBorder="1" applyAlignment="1">
      <alignment horizontal="center" vertical="center" shrinkToFit="1"/>
    </xf>
    <xf numFmtId="169" fontId="349" fillId="86" borderId="75" xfId="2527" applyNumberFormat="1" applyFont="1" applyFill="1" applyBorder="1" applyAlignment="1">
      <alignment horizontal="right" vertical="center" shrinkToFit="1"/>
    </xf>
    <xf numFmtId="169" fontId="349" fillId="0" borderId="75" xfId="2527" applyNumberFormat="1" applyFont="1" applyFill="1" applyBorder="1" applyAlignment="1">
      <alignment horizontal="right" vertical="center" shrinkToFit="1"/>
    </xf>
    <xf numFmtId="169" fontId="349" fillId="0" borderId="75" xfId="2527" applyNumberFormat="1" applyFont="1" applyFill="1" applyBorder="1" applyAlignment="1">
      <alignment vertical="center" shrinkToFit="1"/>
    </xf>
    <xf numFmtId="173" fontId="349" fillId="0" borderId="75" xfId="2527" applyNumberFormat="1" applyFont="1" applyFill="1" applyBorder="1" applyAlignment="1">
      <alignment horizontal="right" vertical="center" shrinkToFit="1"/>
    </xf>
    <xf numFmtId="169" fontId="349" fillId="82" borderId="75" xfId="2527" applyNumberFormat="1" applyFont="1" applyFill="1" applyBorder="1" applyAlignment="1">
      <alignment horizontal="right" vertical="center" shrinkToFit="1"/>
    </xf>
    <xf numFmtId="169" fontId="435" fillId="86" borderId="75" xfId="2527" applyNumberFormat="1" applyFont="1" applyFill="1" applyBorder="1" applyAlignment="1">
      <alignment horizontal="center" vertical="center" wrapText="1" shrinkToFit="1"/>
    </xf>
    <xf numFmtId="0" fontId="320" fillId="0" borderId="9" xfId="11799" quotePrefix="1" applyNumberFormat="1" applyFont="1" applyFill="1" applyBorder="1" applyAlignment="1">
      <alignment horizontal="center" vertical="center" wrapText="1"/>
    </xf>
    <xf numFmtId="0" fontId="441" fillId="0" borderId="9" xfId="11799" quotePrefix="1" applyNumberFormat="1" applyFont="1" applyFill="1" applyBorder="1" applyAlignment="1">
      <alignment horizontal="center" vertical="center" wrapText="1"/>
    </xf>
    <xf numFmtId="169" fontId="350" fillId="0" borderId="9" xfId="2527" quotePrefix="1" applyNumberFormat="1" applyFont="1" applyFill="1" applyBorder="1" applyAlignment="1">
      <alignment vertical="center" wrapText="1"/>
    </xf>
    <xf numFmtId="169" fontId="350" fillId="0" borderId="9" xfId="2527" applyNumberFormat="1" applyFont="1" applyFill="1" applyBorder="1" applyAlignment="1">
      <alignment vertical="center"/>
    </xf>
    <xf numFmtId="169" fontId="350" fillId="84" borderId="9" xfId="2527" applyNumberFormat="1" applyFont="1" applyFill="1" applyBorder="1" applyAlignment="1">
      <alignment vertical="center"/>
    </xf>
    <xf numFmtId="173" fontId="350" fillId="0" borderId="9" xfId="2527" applyNumberFormat="1" applyFont="1" applyFill="1" applyBorder="1" applyAlignment="1">
      <alignment vertical="center"/>
    </xf>
    <xf numFmtId="169" fontId="350" fillId="0" borderId="75" xfId="2527" applyNumberFormat="1" applyFont="1" applyFill="1" applyBorder="1" applyAlignment="1">
      <alignment vertical="center"/>
    </xf>
    <xf numFmtId="169" fontId="350" fillId="82" borderId="75" xfId="2527" applyNumberFormat="1" applyFont="1" applyFill="1" applyBorder="1" applyAlignment="1">
      <alignment vertical="center"/>
    </xf>
    <xf numFmtId="0" fontId="350" fillId="0" borderId="75" xfId="2527" applyNumberFormat="1" applyFont="1" applyFill="1" applyBorder="1" applyAlignment="1">
      <alignment horizontal="center" vertical="center"/>
    </xf>
    <xf numFmtId="169" fontId="441" fillId="0" borderId="9" xfId="2527" applyNumberFormat="1" applyFont="1" applyFill="1" applyBorder="1" applyAlignment="1">
      <alignment horizontal="center" vertical="center" wrapText="1"/>
    </xf>
    <xf numFmtId="169" fontId="322" fillId="0" borderId="0" xfId="2527" applyNumberFormat="1" applyFont="1" applyFill="1" applyBorder="1" applyAlignment="1">
      <alignment vertical="center"/>
    </xf>
    <xf numFmtId="0" fontId="441" fillId="0" borderId="0" xfId="1" applyFont="1" applyFill="1"/>
    <xf numFmtId="1" fontId="3" fillId="86" borderId="9" xfId="2" applyNumberFormat="1" applyFont="1" applyFill="1" applyBorder="1" applyAlignment="1">
      <alignment horizontal="left" vertical="center" wrapText="1"/>
    </xf>
    <xf numFmtId="0" fontId="344" fillId="86" borderId="9" xfId="0" applyFont="1" applyFill="1" applyBorder="1" applyAlignment="1">
      <alignment horizontal="center"/>
    </xf>
    <xf numFmtId="169" fontId="171" fillId="86" borderId="75" xfId="2599" applyNumberFormat="1" applyFont="1" applyFill="1" applyBorder="1" applyAlignment="1">
      <alignment horizontal="right" vertical="center" wrapText="1"/>
    </xf>
    <xf numFmtId="0" fontId="171" fillId="86" borderId="75" xfId="2599" applyNumberFormat="1" applyFont="1" applyFill="1" applyBorder="1" applyAlignment="1">
      <alignment horizontal="center" vertical="center" wrapText="1"/>
    </xf>
    <xf numFmtId="367" fontId="171" fillId="86" borderId="75" xfId="11796" applyNumberFormat="1" applyFont="1" applyFill="1" applyBorder="1" applyAlignment="1">
      <alignment horizontal="center" vertical="center" wrapText="1"/>
    </xf>
    <xf numFmtId="3" fontId="418" fillId="0" borderId="75" xfId="0" applyNumberFormat="1" applyFont="1" applyFill="1" applyBorder="1" applyAlignment="1">
      <alignment horizontal="right" vertical="center" wrapText="1"/>
    </xf>
    <xf numFmtId="3" fontId="5" fillId="0" borderId="0" xfId="2" quotePrefix="1" applyNumberFormat="1" applyFont="1" applyFill="1" applyBorder="1" applyAlignment="1">
      <alignment horizontal="center" vertical="center" wrapText="1"/>
    </xf>
    <xf numFmtId="3" fontId="5" fillId="86" borderId="0" xfId="2" applyNumberFormat="1" applyFont="1" applyFill="1" applyBorder="1" applyAlignment="1">
      <alignment horizontal="center" vertical="center" wrapText="1"/>
    </xf>
    <xf numFmtId="3" fontId="320" fillId="86" borderId="0" xfId="2" applyNumberFormat="1" applyFont="1" applyFill="1" applyBorder="1" applyAlignment="1">
      <alignment horizontal="center" vertical="center" wrapText="1"/>
    </xf>
    <xf numFmtId="3" fontId="320" fillId="0" borderId="0" xfId="2" applyNumberFormat="1" applyFont="1" applyFill="1" applyBorder="1" applyAlignment="1">
      <alignment horizontal="center" vertical="center" wrapText="1"/>
    </xf>
    <xf numFmtId="3" fontId="78" fillId="86" borderId="0" xfId="2" applyNumberFormat="1" applyFont="1" applyFill="1" applyBorder="1" applyAlignment="1">
      <alignment horizontal="center" vertical="center" wrapText="1"/>
    </xf>
    <xf numFmtId="3" fontId="440" fillId="0" borderId="0" xfId="2" applyNumberFormat="1" applyFont="1" applyFill="1" applyBorder="1" applyAlignment="1">
      <alignment horizontal="center" vertical="center" wrapText="1"/>
    </xf>
    <xf numFmtId="3" fontId="444" fillId="86" borderId="0" xfId="2" applyNumberFormat="1" applyFont="1" applyFill="1" applyBorder="1" applyAlignment="1">
      <alignment horizontal="center" vertical="center" wrapText="1"/>
    </xf>
    <xf numFmtId="3" fontId="442" fillId="0" borderId="0" xfId="2" applyNumberFormat="1" applyFont="1" applyFill="1" applyBorder="1" applyAlignment="1">
      <alignment horizontal="center" vertical="center" wrapText="1"/>
    </xf>
    <xf numFmtId="3" fontId="11" fillId="86" borderId="0" xfId="2" applyNumberFormat="1" applyFont="1" applyFill="1" applyBorder="1" applyAlignment="1">
      <alignment horizontal="center" vertical="center" wrapText="1"/>
    </xf>
    <xf numFmtId="0" fontId="5" fillId="86" borderId="0" xfId="1" applyFont="1" applyFill="1" applyBorder="1" applyAlignment="1">
      <alignment horizontal="center" vertical="center" wrapText="1"/>
    </xf>
    <xf numFmtId="0" fontId="10" fillId="0" borderId="0" xfId="1" applyFont="1" applyFill="1" applyBorder="1" applyAlignment="1">
      <alignment horizontal="center" vertical="center" wrapText="1"/>
    </xf>
    <xf numFmtId="0" fontId="320" fillId="0" borderId="0" xfId="1" applyFont="1" applyFill="1" applyBorder="1" applyAlignment="1">
      <alignment horizontal="center" vertical="center" wrapText="1"/>
    </xf>
    <xf numFmtId="3" fontId="333" fillId="86" borderId="0" xfId="2" applyNumberFormat="1" applyFont="1" applyFill="1" applyBorder="1" applyAlignment="1">
      <alignment horizontal="center" vertical="center" wrapText="1"/>
    </xf>
    <xf numFmtId="3" fontId="344" fillId="0" borderId="0" xfId="2" applyNumberFormat="1" applyFont="1" applyFill="1" applyBorder="1" applyAlignment="1">
      <alignment horizontal="center" vertical="center" wrapText="1"/>
    </xf>
    <xf numFmtId="0" fontId="78" fillId="86" borderId="0" xfId="0" applyFont="1" applyFill="1" applyBorder="1" applyAlignment="1">
      <alignment horizontal="center" vertical="center" wrapText="1"/>
    </xf>
    <xf numFmtId="3" fontId="440" fillId="86" borderId="0" xfId="2" applyNumberFormat="1" applyFont="1" applyFill="1" applyBorder="1" applyAlignment="1">
      <alignment horizontal="center" vertical="center" wrapText="1"/>
    </xf>
    <xf numFmtId="169" fontId="5" fillId="86" borderId="0" xfId="2515" applyNumberFormat="1" applyFont="1" applyFill="1" applyBorder="1" applyAlignment="1">
      <alignment horizontal="center" wrapText="1"/>
    </xf>
    <xf numFmtId="169" fontId="10" fillId="0" borderId="0" xfId="2515" applyNumberFormat="1" applyFont="1" applyFill="1" applyBorder="1" applyAlignment="1">
      <alignment horizontal="center" wrapText="1"/>
    </xf>
    <xf numFmtId="169" fontId="11" fillId="86" borderId="0" xfId="2515" applyNumberFormat="1" applyFont="1" applyFill="1" applyBorder="1" applyAlignment="1">
      <alignment horizontal="center" wrapText="1"/>
    </xf>
    <xf numFmtId="169" fontId="320" fillId="0" borderId="0" xfId="2515" applyNumberFormat="1" applyFont="1" applyFill="1" applyBorder="1" applyAlignment="1">
      <alignment horizontal="center" wrapText="1"/>
    </xf>
    <xf numFmtId="3" fontId="333" fillId="86" borderId="0" xfId="2" applyNumberFormat="1" applyFont="1" applyFill="1" applyBorder="1" applyAlignment="1">
      <alignment horizontal="center" vertical="center" wrapText="1" shrinkToFit="1"/>
    </xf>
    <xf numFmtId="169" fontId="333" fillId="86" borderId="0" xfId="2527" applyNumberFormat="1" applyFont="1" applyFill="1" applyBorder="1" applyAlignment="1">
      <alignment horizontal="center" vertical="center" wrapText="1" shrinkToFit="1"/>
    </xf>
    <xf numFmtId="169" fontId="435" fillId="86" borderId="0" xfId="2527" applyNumberFormat="1" applyFont="1" applyFill="1" applyBorder="1" applyAlignment="1">
      <alignment horizontal="center" vertical="center" wrapText="1" shrinkToFit="1"/>
    </xf>
    <xf numFmtId="169" fontId="441" fillId="0" borderId="0" xfId="2527" applyNumberFormat="1" applyFont="1" applyFill="1" applyBorder="1" applyAlignment="1">
      <alignment horizontal="center" vertical="center" wrapText="1" shrinkToFit="1"/>
    </xf>
    <xf numFmtId="3" fontId="320" fillId="0" borderId="0" xfId="2" applyNumberFormat="1" applyFont="1" applyFill="1" applyBorder="1" applyAlignment="1">
      <alignment vertical="center" wrapText="1"/>
    </xf>
    <xf numFmtId="3" fontId="330" fillId="0" borderId="0" xfId="2" applyNumberFormat="1" applyFont="1" applyFill="1" applyBorder="1" applyAlignment="1">
      <alignment horizontal="center" vertical="center" wrapText="1"/>
    </xf>
    <xf numFmtId="3" fontId="437" fillId="0" borderId="0" xfId="2" applyNumberFormat="1" applyFont="1" applyFill="1" applyBorder="1" applyAlignment="1">
      <alignment horizontal="center" vertical="center" wrapText="1"/>
    </xf>
    <xf numFmtId="3" fontId="10" fillId="86" borderId="0" xfId="2" applyNumberFormat="1" applyFont="1" applyFill="1" applyBorder="1" applyAlignment="1">
      <alignment horizontal="center" vertical="center" wrapText="1"/>
    </xf>
    <xf numFmtId="169" fontId="5" fillId="0" borderId="0" xfId="2515" applyNumberFormat="1" applyFont="1" applyFill="1" applyBorder="1" applyAlignment="1">
      <alignment horizontal="center" wrapText="1"/>
    </xf>
    <xf numFmtId="169" fontId="344" fillId="86" borderId="0" xfId="2527" applyNumberFormat="1" applyFont="1" applyFill="1" applyBorder="1" applyAlignment="1">
      <alignment horizontal="center" vertical="center" wrapText="1" shrinkToFit="1"/>
    </xf>
    <xf numFmtId="169" fontId="344" fillId="0" borderId="0" xfId="2527" applyNumberFormat="1" applyFont="1" applyFill="1" applyBorder="1" applyAlignment="1">
      <alignment horizontal="center" vertical="center" wrapText="1" shrinkToFit="1"/>
    </xf>
    <xf numFmtId="3" fontId="328" fillId="86" borderId="0" xfId="2" applyNumberFormat="1" applyFont="1" applyFill="1" applyBorder="1" applyAlignment="1">
      <alignment horizontal="center" vertical="center" wrapText="1"/>
    </xf>
    <xf numFmtId="1" fontId="78" fillId="86" borderId="0" xfId="2" applyNumberFormat="1" applyFont="1" applyFill="1" applyBorder="1" applyAlignment="1">
      <alignment horizontal="center" vertical="center" wrapText="1"/>
    </xf>
    <xf numFmtId="3" fontId="5" fillId="86" borderId="0" xfId="2" applyNumberFormat="1" applyFont="1" applyFill="1" applyBorder="1" applyAlignment="1">
      <alignment vertical="center" wrapText="1"/>
    </xf>
    <xf numFmtId="3" fontId="442" fillId="86" borderId="0" xfId="2" applyNumberFormat="1" applyFont="1" applyFill="1" applyBorder="1" applyAlignment="1">
      <alignment horizontal="center" vertical="center" wrapText="1"/>
    </xf>
    <xf numFmtId="169" fontId="441" fillId="86" borderId="0" xfId="2527" applyNumberFormat="1" applyFont="1" applyFill="1" applyBorder="1" applyAlignment="1">
      <alignment horizontal="center" vertical="center" wrapText="1" shrinkToFit="1"/>
    </xf>
    <xf numFmtId="1" fontId="442" fillId="0" borderId="0" xfId="2" applyNumberFormat="1" applyFont="1" applyFill="1" applyBorder="1" applyAlignment="1">
      <alignment horizontal="center" vertical="center" wrapText="1"/>
    </xf>
    <xf numFmtId="0" fontId="442" fillId="0" borderId="0" xfId="1" applyFont="1" applyFill="1" applyBorder="1" applyAlignment="1">
      <alignment horizontal="center" wrapText="1"/>
    </xf>
    <xf numFmtId="1" fontId="320" fillId="0" borderId="0" xfId="2" applyNumberFormat="1" applyFont="1" applyFill="1" applyBorder="1" applyAlignment="1">
      <alignment horizontal="center" vertical="center" wrapText="1"/>
    </xf>
    <xf numFmtId="1" fontId="440" fillId="0" borderId="0" xfId="2" applyNumberFormat="1" applyFont="1" applyFill="1" applyBorder="1" applyAlignment="1">
      <alignment horizontal="center" vertical="center" wrapText="1"/>
    </xf>
    <xf numFmtId="0" fontId="440" fillId="86" borderId="0" xfId="0" applyFont="1" applyFill="1" applyBorder="1" applyAlignment="1">
      <alignment horizontal="center" vertical="center" wrapText="1"/>
    </xf>
    <xf numFmtId="3" fontId="328" fillId="0" borderId="0" xfId="2" applyNumberFormat="1" applyFont="1" applyFill="1" applyBorder="1" applyAlignment="1">
      <alignment horizontal="center" vertical="center" wrapText="1"/>
    </xf>
    <xf numFmtId="0" fontId="78" fillId="86" borderId="0" xfId="1" applyFont="1" applyFill="1" applyBorder="1" applyAlignment="1">
      <alignment horizontal="center" wrapText="1"/>
    </xf>
    <xf numFmtId="0" fontId="440" fillId="0" borderId="0" xfId="1" applyFont="1" applyFill="1" applyBorder="1" applyAlignment="1">
      <alignment horizontal="center" wrapText="1"/>
    </xf>
    <xf numFmtId="1" fontId="5" fillId="86" borderId="0" xfId="2" applyNumberFormat="1" applyFont="1" applyFill="1" applyBorder="1" applyAlignment="1">
      <alignment horizontal="center" vertical="center" wrapText="1"/>
    </xf>
    <xf numFmtId="0" fontId="78" fillId="86" borderId="0" xfId="1" applyFont="1" applyFill="1" applyBorder="1" applyAlignment="1">
      <alignment horizontal="center" vertical="center" wrapText="1"/>
    </xf>
    <xf numFmtId="0" fontId="440" fillId="0" borderId="0" xfId="1" applyFont="1" applyFill="1" applyBorder="1" applyAlignment="1">
      <alignment horizontal="center" vertical="center" wrapText="1"/>
    </xf>
    <xf numFmtId="0" fontId="11" fillId="86" borderId="0" xfId="1" applyFont="1" applyFill="1" applyBorder="1" applyAlignment="1">
      <alignment horizontal="center" vertical="center" wrapText="1"/>
    </xf>
    <xf numFmtId="1" fontId="10" fillId="0" borderId="0" xfId="2" applyNumberFormat="1" applyFont="1" applyFill="1" applyBorder="1" applyAlignment="1">
      <alignment horizontal="center" vertical="center" wrapText="1"/>
    </xf>
    <xf numFmtId="0" fontId="444" fillId="86" borderId="0" xfId="1" applyFont="1" applyFill="1" applyBorder="1" applyAlignment="1">
      <alignment horizontal="center" vertical="center" wrapText="1"/>
    </xf>
    <xf numFmtId="0" fontId="442" fillId="82" borderId="0" xfId="1" applyFont="1" applyFill="1" applyBorder="1" applyAlignment="1">
      <alignment horizontal="center" wrapText="1"/>
    </xf>
    <xf numFmtId="169" fontId="441" fillId="0" borderId="0" xfId="2527" applyNumberFormat="1" applyFont="1" applyFill="1" applyBorder="1" applyAlignment="1">
      <alignment horizontal="center" vertical="center" wrapText="1"/>
    </xf>
    <xf numFmtId="0" fontId="9" fillId="0" borderId="0" xfId="1" applyFont="1" applyFill="1" applyBorder="1" applyAlignment="1">
      <alignment horizontal="center" wrapText="1"/>
    </xf>
    <xf numFmtId="1" fontId="9" fillId="0" borderId="75" xfId="2586" applyNumberFormat="1" applyFont="1" applyFill="1" applyBorder="1" applyAlignment="1">
      <alignment horizontal="center" vertical="center" wrapText="1"/>
    </xf>
    <xf numFmtId="3" fontId="9" fillId="0" borderId="75" xfId="2586" applyNumberFormat="1" applyFont="1" applyFill="1" applyBorder="1" applyAlignment="1">
      <alignment horizontal="left" vertical="center" wrapText="1"/>
    </xf>
    <xf numFmtId="3" fontId="7" fillId="0" borderId="0" xfId="2" applyNumberFormat="1" applyFont="1" applyFill="1" applyBorder="1" applyAlignment="1">
      <alignment horizontal="right" vertical="center"/>
    </xf>
    <xf numFmtId="0" fontId="321" fillId="0" borderId="0" xfId="1" applyFont="1" applyFill="1"/>
    <xf numFmtId="0" fontId="9" fillId="0" borderId="75" xfId="0" applyFont="1" applyFill="1" applyBorder="1" applyAlignment="1">
      <alignment horizontal="left" vertical="center" wrapText="1"/>
    </xf>
    <xf numFmtId="3" fontId="78" fillId="0" borderId="75" xfId="2" applyNumberFormat="1" applyFont="1" applyFill="1" applyBorder="1" applyAlignment="1">
      <alignment horizontal="center" vertical="center" wrapText="1"/>
    </xf>
    <xf numFmtId="3" fontId="78" fillId="0" borderId="0" xfId="2" applyNumberFormat="1" applyFont="1" applyFill="1" applyBorder="1" applyAlignment="1">
      <alignment horizontal="center" vertical="center" wrapText="1"/>
    </xf>
    <xf numFmtId="49" fontId="9" fillId="0" borderId="75" xfId="0" applyNumberFormat="1" applyFont="1" applyFill="1" applyBorder="1" applyAlignment="1">
      <alignment horizontal="left" vertical="center" wrapText="1"/>
    </xf>
    <xf numFmtId="3" fontId="444" fillId="0" borderId="75" xfId="2" applyNumberFormat="1" applyFont="1" applyFill="1" applyBorder="1" applyAlignment="1">
      <alignment horizontal="center" vertical="center" wrapText="1"/>
    </xf>
    <xf numFmtId="1" fontId="9" fillId="0" borderId="75" xfId="2" applyNumberFormat="1" applyFont="1" applyFill="1" applyBorder="1" applyAlignment="1">
      <alignment horizontal="center" vertical="center" wrapText="1"/>
    </xf>
    <xf numFmtId="1" fontId="9" fillId="0" borderId="75" xfId="2" applyNumberFormat="1" applyFont="1" applyFill="1" applyBorder="1" applyAlignment="1">
      <alignment horizontal="left" vertical="center" wrapText="1"/>
    </xf>
    <xf numFmtId="0" fontId="438" fillId="0" borderId="0" xfId="0" applyFont="1" applyFill="1"/>
    <xf numFmtId="0" fontId="362" fillId="0" borderId="0" xfId="0" applyFont="1" applyFill="1"/>
    <xf numFmtId="0" fontId="113" fillId="0" borderId="0" xfId="0" applyFont="1" applyFill="1"/>
    <xf numFmtId="0" fontId="432" fillId="0" borderId="0" xfId="0" applyFont="1" applyFill="1"/>
    <xf numFmtId="0" fontId="386" fillId="0" borderId="0" xfId="0" applyFont="1" applyFill="1"/>
    <xf numFmtId="3" fontId="11" fillId="0" borderId="75" xfId="2" applyNumberFormat="1" applyFont="1" applyFill="1" applyBorder="1" applyAlignment="1">
      <alignment horizontal="center" vertical="center" wrapText="1"/>
    </xf>
    <xf numFmtId="0" fontId="433" fillId="0" borderId="0" xfId="0" applyFont="1" applyFill="1"/>
    <xf numFmtId="1" fontId="9" fillId="0" borderId="75" xfId="0" applyNumberFormat="1" applyFont="1" applyFill="1" applyBorder="1" applyAlignment="1">
      <alignment horizontal="center" vertical="center" wrapText="1"/>
    </xf>
    <xf numFmtId="43" fontId="7" fillId="0" borderId="0" xfId="11796" applyFont="1" applyFill="1" applyBorder="1" applyAlignment="1">
      <alignment horizontal="right" vertical="center"/>
    </xf>
    <xf numFmtId="1" fontId="9" fillId="0" borderId="75" xfId="1" applyNumberFormat="1" applyFont="1" applyFill="1" applyBorder="1" applyAlignment="1">
      <alignment horizontal="center" vertical="center" wrapText="1"/>
    </xf>
    <xf numFmtId="0" fontId="5" fillId="0" borderId="0" xfId="1" applyFont="1" applyFill="1" applyBorder="1" applyAlignment="1">
      <alignment horizontal="center" vertical="center" wrapText="1"/>
    </xf>
    <xf numFmtId="0" fontId="7" fillId="0" borderId="0" xfId="1" applyFont="1" applyFill="1" applyBorder="1" applyAlignment="1">
      <alignment vertical="center"/>
    </xf>
    <xf numFmtId="1" fontId="9" fillId="0" borderId="75" xfId="2" applyNumberFormat="1" applyFont="1" applyFill="1" applyBorder="1" applyAlignment="1">
      <alignment vertical="center" wrapText="1"/>
    </xf>
    <xf numFmtId="0" fontId="3" fillId="0" borderId="0" xfId="1" applyFont="1" applyFill="1"/>
    <xf numFmtId="169" fontId="5" fillId="0" borderId="75" xfId="2515" applyNumberFormat="1" applyFont="1" applyFill="1" applyBorder="1" applyAlignment="1">
      <alignment horizontal="center" vertical="center" wrapText="1"/>
    </xf>
    <xf numFmtId="169" fontId="7" fillId="0" borderId="0" xfId="2515" applyNumberFormat="1" applyFont="1" applyFill="1" applyBorder="1" applyAlignment="1">
      <alignment vertical="center"/>
    </xf>
    <xf numFmtId="169" fontId="323" fillId="0" borderId="0" xfId="2515" applyNumberFormat="1" applyFont="1" applyFill="1" applyBorder="1" applyAlignment="1">
      <alignment vertical="center"/>
    </xf>
    <xf numFmtId="3" fontId="333" fillId="0" borderId="75" xfId="2" applyNumberFormat="1" applyFont="1" applyFill="1" applyBorder="1" applyAlignment="1">
      <alignment horizontal="center" vertical="center" wrapText="1"/>
    </xf>
    <xf numFmtId="3" fontId="333" fillId="0" borderId="0" xfId="2" applyNumberFormat="1" applyFont="1" applyFill="1" applyBorder="1" applyAlignment="1">
      <alignment horizontal="center" vertical="center" wrapText="1"/>
    </xf>
    <xf numFmtId="1" fontId="9" fillId="0" borderId="75" xfId="2516" applyNumberFormat="1" applyFont="1" applyFill="1" applyBorder="1" applyAlignment="1">
      <alignment horizontal="center" vertical="center" wrapText="1" shrinkToFit="1"/>
    </xf>
    <xf numFmtId="0" fontId="9" fillId="0" borderId="75" xfId="2516" applyNumberFormat="1" applyFont="1" applyFill="1" applyBorder="1" applyAlignment="1">
      <alignment vertical="center" wrapText="1" shrinkToFit="1"/>
    </xf>
    <xf numFmtId="3" fontId="408" fillId="0" borderId="75" xfId="2" applyNumberFormat="1" applyFont="1" applyFill="1" applyBorder="1" applyAlignment="1">
      <alignment horizontal="center" vertical="center" wrapText="1"/>
    </xf>
    <xf numFmtId="1" fontId="436" fillId="0" borderId="0" xfId="2" applyNumberFormat="1" applyFont="1" applyFill="1" applyAlignment="1">
      <alignment vertical="center"/>
    </xf>
    <xf numFmtId="3" fontId="435" fillId="0" borderId="75" xfId="2" applyNumberFormat="1" applyFont="1" applyFill="1" applyBorder="1" applyAlignment="1">
      <alignment horizontal="center" vertical="center" wrapText="1"/>
    </xf>
    <xf numFmtId="1" fontId="328" fillId="0" borderId="0" xfId="2" applyNumberFormat="1" applyFont="1" applyFill="1" applyAlignment="1">
      <alignment horizontal="center" vertical="center" wrapText="1"/>
    </xf>
    <xf numFmtId="1" fontId="377" fillId="0" borderId="0" xfId="2" applyNumberFormat="1" applyFont="1" applyFill="1" applyAlignment="1">
      <alignment horizontal="center" vertical="center" wrapText="1"/>
    </xf>
    <xf numFmtId="1" fontId="356" fillId="0" borderId="0" xfId="2" applyNumberFormat="1" applyFont="1" applyFill="1" applyAlignment="1">
      <alignment horizontal="center" vertical="center" wrapText="1"/>
    </xf>
    <xf numFmtId="1" fontId="10" fillId="0" borderId="0" xfId="2" applyNumberFormat="1" applyFont="1" applyFill="1" applyAlignment="1">
      <alignment horizontal="center" vertical="center" wrapText="1"/>
    </xf>
    <xf numFmtId="1" fontId="5" fillId="0" borderId="0" xfId="2" applyNumberFormat="1" applyFont="1" applyFill="1" applyAlignment="1">
      <alignment vertical="center"/>
    </xf>
    <xf numFmtId="0" fontId="7" fillId="0" borderId="0" xfId="0" applyFont="1" applyFill="1" applyBorder="1" applyAlignment="1">
      <alignment horizontal="center" vertical="center" wrapText="1"/>
    </xf>
    <xf numFmtId="369" fontId="10" fillId="0" borderId="0" xfId="1" applyNumberFormat="1" applyFont="1" applyFill="1"/>
    <xf numFmtId="169" fontId="5" fillId="0" borderId="0" xfId="1" applyNumberFormat="1" applyFont="1" applyFill="1"/>
    <xf numFmtId="3" fontId="333" fillId="0" borderId="0" xfId="2" applyNumberFormat="1" applyFont="1" applyFill="1" applyBorder="1" applyAlignment="1">
      <alignment horizontal="center" vertical="center" wrapText="1" shrinkToFit="1"/>
    </xf>
    <xf numFmtId="3" fontId="7" fillId="0" borderId="0" xfId="2" applyNumberFormat="1" applyFont="1" applyFill="1" applyBorder="1" applyAlignment="1">
      <alignment horizontal="right" vertical="center" shrinkToFit="1"/>
    </xf>
    <xf numFmtId="169" fontId="7" fillId="0" borderId="0" xfId="2527" applyNumberFormat="1" applyFont="1" applyFill="1" applyBorder="1" applyAlignment="1">
      <alignment horizontal="right" vertical="center" shrinkToFit="1"/>
    </xf>
    <xf numFmtId="169" fontId="323" fillId="0" borderId="0" xfId="2527" applyNumberFormat="1" applyFont="1" applyFill="1" applyBorder="1" applyAlignment="1">
      <alignment horizontal="right" vertical="center" shrinkToFit="1"/>
    </xf>
    <xf numFmtId="1" fontId="323" fillId="0" borderId="0" xfId="2" applyNumberFormat="1" applyFont="1" applyFill="1" applyAlignment="1">
      <alignment horizontal="center" vertical="center" wrapText="1"/>
    </xf>
    <xf numFmtId="169" fontId="4" fillId="0" borderId="0" xfId="11796" applyNumberFormat="1" applyFont="1" applyFill="1" applyBorder="1" applyAlignment="1">
      <alignment horizontal="right" vertical="center"/>
    </xf>
    <xf numFmtId="169" fontId="7" fillId="0" borderId="0" xfId="11796" applyNumberFormat="1" applyFont="1" applyFill="1" applyBorder="1" applyAlignment="1">
      <alignment horizontal="center" vertical="center" wrapText="1"/>
    </xf>
    <xf numFmtId="3" fontId="11" fillId="0" borderId="0" xfId="2" applyNumberFormat="1" applyFont="1" applyFill="1" applyBorder="1" applyAlignment="1">
      <alignment horizontal="center" vertical="center" wrapText="1"/>
    </xf>
    <xf numFmtId="0" fontId="446" fillId="0" borderId="0" xfId="0" applyFont="1" applyFill="1"/>
    <xf numFmtId="169" fontId="333" fillId="0" borderId="0" xfId="2527" applyNumberFormat="1" applyFont="1" applyFill="1" applyBorder="1" applyAlignment="1">
      <alignment horizontal="center" vertical="center" wrapText="1" shrinkToFit="1"/>
    </xf>
    <xf numFmtId="3" fontId="7" fillId="0" borderId="0" xfId="2" applyNumberFormat="1" applyFont="1" applyFill="1" applyBorder="1" applyAlignment="1">
      <alignment vertical="center"/>
    </xf>
    <xf numFmtId="3" fontId="444" fillId="0" borderId="0" xfId="2" applyNumberFormat="1" applyFont="1" applyFill="1" applyBorder="1" applyAlignment="1">
      <alignment horizontal="center" vertical="center" wrapText="1"/>
    </xf>
    <xf numFmtId="3" fontId="323" fillId="0" borderId="0" xfId="2" applyNumberFormat="1" applyFont="1" applyFill="1" applyBorder="1" applyAlignment="1">
      <alignment vertical="center"/>
    </xf>
    <xf numFmtId="1" fontId="78" fillId="0" borderId="0" xfId="2" applyNumberFormat="1" applyFont="1" applyFill="1" applyBorder="1" applyAlignment="1">
      <alignment horizontal="center" vertical="center" wrapText="1"/>
    </xf>
    <xf numFmtId="1" fontId="7" fillId="0" borderId="0" xfId="2" applyNumberFormat="1" applyFont="1" applyFill="1" applyBorder="1" applyAlignment="1">
      <alignment vertical="center"/>
    </xf>
    <xf numFmtId="3" fontId="5" fillId="0" borderId="0" xfId="2" applyNumberFormat="1" applyFont="1" applyFill="1" applyBorder="1" applyAlignment="1">
      <alignment vertical="center" wrapText="1"/>
    </xf>
    <xf numFmtId="169" fontId="439" fillId="0" borderId="0" xfId="0" applyNumberFormat="1" applyFont="1" applyFill="1"/>
    <xf numFmtId="3" fontId="438" fillId="0" borderId="0" xfId="0" applyNumberFormat="1" applyFont="1" applyFill="1"/>
    <xf numFmtId="169" fontId="10" fillId="0" borderId="0" xfId="1" applyNumberFormat="1" applyFont="1" applyFill="1"/>
    <xf numFmtId="169" fontId="435" fillId="0" borderId="0" xfId="2527" applyNumberFormat="1" applyFont="1" applyFill="1" applyBorder="1" applyAlignment="1">
      <alignment horizontal="center" vertical="center" wrapText="1" shrinkToFit="1"/>
    </xf>
    <xf numFmtId="0" fontId="78" fillId="0" borderId="0" xfId="0" applyFont="1" applyFill="1" applyBorder="1" applyAlignment="1">
      <alignment horizontal="center" vertical="center" wrapText="1"/>
    </xf>
    <xf numFmtId="0" fontId="78" fillId="0" borderId="0" xfId="1" applyFont="1" applyFill="1" applyBorder="1" applyAlignment="1">
      <alignment horizontal="center" wrapText="1"/>
    </xf>
    <xf numFmtId="1" fontId="5" fillId="0" borderId="0" xfId="2" applyNumberFormat="1" applyFont="1" applyFill="1" applyBorder="1" applyAlignment="1">
      <alignment horizontal="center" vertical="center" wrapText="1"/>
    </xf>
    <xf numFmtId="0" fontId="78" fillId="0" borderId="0" xfId="1" applyFont="1" applyFill="1" applyBorder="1" applyAlignment="1">
      <alignment horizontal="center" vertical="center" wrapText="1"/>
    </xf>
    <xf numFmtId="0" fontId="5" fillId="0" borderId="0" xfId="1" applyFont="1" applyFill="1" applyAlignment="1">
      <alignment vertical="center"/>
    </xf>
    <xf numFmtId="0" fontId="380" fillId="0" borderId="0" xfId="1" applyFont="1" applyFill="1" applyAlignment="1">
      <alignment vertical="center"/>
    </xf>
    <xf numFmtId="0" fontId="11" fillId="0" borderId="0" xfId="1" applyFont="1" applyFill="1" applyBorder="1" applyAlignment="1">
      <alignment horizontal="center" vertical="center" wrapText="1"/>
    </xf>
    <xf numFmtId="0" fontId="323" fillId="0" borderId="0" xfId="1" applyFont="1" applyFill="1" applyBorder="1" applyAlignment="1">
      <alignment vertical="center"/>
    </xf>
    <xf numFmtId="0" fontId="11" fillId="0" borderId="0" xfId="1" applyFont="1" applyFill="1" applyAlignment="1">
      <alignment vertical="center"/>
    </xf>
    <xf numFmtId="0" fontId="321" fillId="0" borderId="0" xfId="1" applyFont="1" applyFill="1" applyAlignment="1">
      <alignment horizontal="center" wrapText="1"/>
    </xf>
    <xf numFmtId="169" fontId="171" fillId="0" borderId="75" xfId="2515" applyNumberFormat="1" applyFont="1" applyFill="1" applyBorder="1"/>
    <xf numFmtId="0" fontId="444" fillId="0" borderId="75" xfId="1" applyFont="1" applyFill="1" applyBorder="1" applyAlignment="1">
      <alignment horizontal="center" vertical="center" wrapText="1"/>
    </xf>
    <xf numFmtId="0" fontId="444" fillId="0" borderId="0" xfId="1" applyFont="1" applyFill="1" applyBorder="1" applyAlignment="1">
      <alignment horizontal="center" vertical="center" wrapText="1"/>
    </xf>
    <xf numFmtId="169" fontId="171" fillId="0" borderId="75" xfId="2527" applyNumberFormat="1" applyFont="1" applyFill="1" applyBorder="1" applyAlignment="1">
      <alignment horizontal="right" vertical="center" shrinkToFit="1"/>
    </xf>
    <xf numFmtId="169" fontId="171" fillId="0" borderId="75" xfId="2515" applyNumberFormat="1" applyFont="1" applyFill="1" applyBorder="1" applyAlignment="1">
      <alignment horizontal="right" vertical="center"/>
    </xf>
    <xf numFmtId="3" fontId="9" fillId="0" borderId="85" xfId="2515" applyNumberFormat="1" applyFont="1" applyFill="1" applyBorder="1" applyAlignment="1">
      <alignment vertical="center"/>
    </xf>
    <xf numFmtId="369" fontId="5" fillId="0" borderId="0" xfId="11796" applyNumberFormat="1" applyFont="1"/>
    <xf numFmtId="169" fontId="329" fillId="0" borderId="75" xfId="2515" applyNumberFormat="1" applyFont="1" applyFill="1" applyBorder="1" applyAlignment="1">
      <alignment horizontal="center" vertical="center" wrapText="1"/>
    </xf>
    <xf numFmtId="49" fontId="9" fillId="0" borderId="75" xfId="2577" applyNumberFormat="1" applyFont="1" applyFill="1" applyBorder="1" applyAlignment="1">
      <alignment horizontal="left" vertical="center" wrapText="1"/>
    </xf>
    <xf numFmtId="4" fontId="329" fillId="0" borderId="75" xfId="2" applyNumberFormat="1" applyFont="1" applyFill="1" applyBorder="1" applyAlignment="1">
      <alignment horizontal="center" vertical="center" wrapText="1"/>
    </xf>
    <xf numFmtId="49" fontId="3" fillId="0" borderId="75" xfId="0" applyNumberFormat="1" applyFont="1" applyFill="1" applyBorder="1" applyAlignment="1">
      <alignment horizontal="left" vertical="center" wrapText="1"/>
    </xf>
    <xf numFmtId="0" fontId="3" fillId="0" borderId="75" xfId="6665" applyFont="1" applyFill="1" applyBorder="1" applyAlignment="1">
      <alignment vertical="center" wrapText="1"/>
    </xf>
    <xf numFmtId="0" fontId="3" fillId="0" borderId="75" xfId="6666" applyFont="1" applyFill="1" applyBorder="1" applyAlignment="1">
      <alignment vertical="center" wrapText="1"/>
    </xf>
    <xf numFmtId="1" fontId="346" fillId="0" borderId="75" xfId="6540" applyNumberFormat="1" applyFont="1" applyFill="1" applyBorder="1" applyAlignment="1">
      <alignment horizontal="center" vertical="center" wrapText="1"/>
    </xf>
    <xf numFmtId="0" fontId="346" fillId="0" borderId="75" xfId="6666" applyFont="1" applyFill="1" applyBorder="1" applyAlignment="1">
      <alignment horizontal="left" vertical="center" wrapText="1"/>
    </xf>
    <xf numFmtId="49" fontId="9" fillId="0" borderId="75" xfId="0" applyNumberFormat="1" applyFont="1" applyFill="1" applyBorder="1" applyAlignment="1">
      <alignment vertical="center" wrapText="1"/>
    </xf>
    <xf numFmtId="49" fontId="5" fillId="0" borderId="75" xfId="6690" applyNumberFormat="1" applyFont="1" applyFill="1" applyBorder="1" applyAlignment="1">
      <alignment horizontal="center" vertical="center" wrapText="1"/>
    </xf>
    <xf numFmtId="0" fontId="5" fillId="0" borderId="75" xfId="0" applyNumberFormat="1" applyFont="1" applyFill="1" applyBorder="1" applyAlignment="1">
      <alignment horizontal="center" vertical="center" wrapText="1"/>
    </xf>
    <xf numFmtId="169" fontId="329" fillId="0" borderId="75" xfId="2515" applyNumberFormat="1" applyFont="1" applyFill="1" applyBorder="1" applyAlignment="1">
      <alignment horizontal="center" vertical="center" wrapText="1" readingOrder="1"/>
    </xf>
    <xf numFmtId="169" fontId="5" fillId="0" borderId="75" xfId="2515" applyNumberFormat="1" applyFont="1" applyFill="1" applyBorder="1" applyAlignment="1">
      <alignment horizontal="center" wrapText="1"/>
    </xf>
    <xf numFmtId="49" fontId="9" fillId="0" borderId="75" xfId="6690" applyNumberFormat="1" applyFont="1" applyFill="1" applyBorder="1" applyAlignment="1">
      <alignment horizontal="justify" vertical="center" wrapText="1"/>
    </xf>
    <xf numFmtId="49" fontId="343" fillId="0" borderId="75" xfId="6690" applyNumberFormat="1" applyFont="1" applyFill="1" applyBorder="1" applyAlignment="1">
      <alignment horizontal="center" vertical="center" wrapText="1"/>
    </xf>
    <xf numFmtId="49" fontId="343" fillId="0" borderId="75" xfId="0" applyNumberFormat="1" applyFont="1" applyFill="1" applyBorder="1" applyAlignment="1">
      <alignment horizontal="center" vertical="center" wrapText="1"/>
    </xf>
    <xf numFmtId="49" fontId="3" fillId="0" borderId="75" xfId="6690" applyNumberFormat="1" applyFont="1" applyFill="1" applyBorder="1" applyAlignment="1">
      <alignment horizontal="justify" vertical="center" wrapText="1"/>
    </xf>
    <xf numFmtId="49" fontId="10" fillId="0" borderId="75" xfId="6690" applyNumberFormat="1" applyFont="1" applyFill="1" applyBorder="1" applyAlignment="1">
      <alignment horizontal="center" vertical="center" wrapText="1"/>
    </xf>
    <xf numFmtId="169" fontId="171" fillId="0" borderId="75" xfId="2515" applyNumberFormat="1" applyFont="1" applyFill="1" applyBorder="1" applyAlignment="1">
      <alignment horizontal="center" vertical="center"/>
    </xf>
    <xf numFmtId="0" fontId="9" fillId="0" borderId="75" xfId="0" applyFont="1" applyFill="1" applyBorder="1" applyAlignment="1">
      <alignment vertical="center" wrapText="1"/>
    </xf>
    <xf numFmtId="0" fontId="5" fillId="0" borderId="75" xfId="0" applyFont="1" applyFill="1" applyBorder="1" applyAlignment="1">
      <alignment horizontal="center" vertical="center" wrapText="1"/>
    </xf>
    <xf numFmtId="169" fontId="348" fillId="0" borderId="75" xfId="2515" applyNumberFormat="1" applyFont="1" applyFill="1" applyBorder="1" applyAlignment="1">
      <alignment horizontal="center" vertical="center"/>
    </xf>
    <xf numFmtId="1" fontId="9" fillId="0" borderId="75" xfId="2587" quotePrefix="1" applyNumberFormat="1" applyFont="1" applyFill="1" applyBorder="1" applyAlignment="1">
      <alignment horizontal="center" vertical="center" wrapText="1"/>
    </xf>
    <xf numFmtId="169" fontId="9" fillId="0" borderId="75" xfId="2587" applyNumberFormat="1" applyFont="1" applyFill="1" applyBorder="1" applyAlignment="1">
      <alignment horizontal="left" vertical="center" wrapText="1"/>
    </xf>
    <xf numFmtId="169" fontId="5" fillId="0" borderId="75" xfId="2587" applyNumberFormat="1" applyFont="1" applyFill="1" applyBorder="1" applyAlignment="1">
      <alignment horizontal="center" vertical="center" wrapText="1"/>
    </xf>
    <xf numFmtId="1" fontId="329" fillId="0" borderId="75" xfId="2" applyNumberFormat="1" applyFont="1" applyFill="1" applyBorder="1" applyAlignment="1">
      <alignment vertical="center" shrinkToFit="1"/>
    </xf>
    <xf numFmtId="173" fontId="329" fillId="0" borderId="75" xfId="2" applyNumberFormat="1" applyFont="1" applyFill="1" applyBorder="1" applyAlignment="1">
      <alignment horizontal="right" vertical="center" shrinkToFit="1"/>
    </xf>
    <xf numFmtId="1" fontId="329" fillId="0" borderId="75" xfId="2" applyNumberFormat="1" applyFont="1" applyFill="1" applyBorder="1" applyAlignment="1">
      <alignment vertical="center"/>
    </xf>
    <xf numFmtId="3" fontId="333" fillId="0" borderId="75" xfId="2" applyNumberFormat="1" applyFont="1" applyFill="1" applyBorder="1" applyAlignment="1">
      <alignment horizontal="center" vertical="center" wrapText="1" shrinkToFit="1"/>
    </xf>
    <xf numFmtId="1" fontId="171" fillId="0" borderId="75" xfId="2" applyNumberFormat="1" applyFont="1" applyFill="1" applyBorder="1" applyAlignment="1">
      <alignment vertical="center"/>
    </xf>
    <xf numFmtId="1" fontId="331" fillId="0" borderId="75" xfId="2" applyNumberFormat="1" applyFont="1" applyFill="1" applyBorder="1" applyAlignment="1">
      <alignment vertical="center"/>
    </xf>
    <xf numFmtId="169" fontId="3" fillId="0" borderId="75" xfId="2587" applyNumberFormat="1" applyFont="1" applyFill="1" applyBorder="1" applyAlignment="1">
      <alignment horizontal="left" vertical="center" wrapText="1"/>
    </xf>
    <xf numFmtId="169" fontId="10" fillId="0" borderId="75" xfId="2587" applyNumberFormat="1" applyFont="1" applyFill="1" applyBorder="1" applyAlignment="1">
      <alignment horizontal="center" vertical="center" wrapText="1"/>
    </xf>
    <xf numFmtId="3" fontId="344" fillId="0" borderId="75" xfId="2" applyNumberFormat="1" applyFont="1" applyFill="1" applyBorder="1" applyAlignment="1">
      <alignment horizontal="center" vertical="center" wrapText="1" shrinkToFit="1"/>
    </xf>
    <xf numFmtId="173" fontId="329" fillId="0" borderId="75" xfId="2527" applyNumberFormat="1" applyFont="1" applyFill="1" applyBorder="1" applyAlignment="1">
      <alignment horizontal="right" vertical="center" shrinkToFit="1"/>
    </xf>
    <xf numFmtId="169" fontId="329" fillId="0" borderId="75" xfId="2527" applyNumberFormat="1" applyFont="1" applyFill="1" applyBorder="1" applyAlignment="1">
      <alignment vertical="center" shrinkToFit="1"/>
    </xf>
    <xf numFmtId="169" fontId="333" fillId="0" borderId="75" xfId="2527" applyNumberFormat="1" applyFont="1" applyFill="1" applyBorder="1" applyAlignment="1">
      <alignment horizontal="center" vertical="center" wrapText="1" shrinkToFit="1"/>
    </xf>
    <xf numFmtId="169" fontId="11" fillId="0" borderId="75" xfId="2587" applyNumberFormat="1" applyFont="1" applyFill="1" applyBorder="1" applyAlignment="1">
      <alignment horizontal="center" vertical="center" wrapText="1"/>
    </xf>
    <xf numFmtId="169" fontId="435" fillId="0" borderId="75" xfId="2527" applyNumberFormat="1" applyFont="1" applyFill="1" applyBorder="1" applyAlignment="1">
      <alignment horizontal="center" vertical="center" wrapText="1" shrinkToFit="1"/>
    </xf>
    <xf numFmtId="169" fontId="9" fillId="0" borderId="75" xfId="2515" applyNumberFormat="1" applyFont="1" applyFill="1" applyBorder="1" applyAlignment="1">
      <alignment vertical="center" wrapText="1"/>
    </xf>
    <xf numFmtId="169" fontId="9" fillId="0" borderId="75" xfId="2515" applyNumberFormat="1" applyFont="1" applyFill="1" applyBorder="1" applyAlignment="1">
      <alignment horizontal="left" vertical="center" wrapText="1"/>
    </xf>
    <xf numFmtId="169" fontId="331" fillId="0" borderId="75" xfId="2515" quotePrefix="1" applyNumberFormat="1" applyFont="1" applyFill="1" applyBorder="1" applyAlignment="1">
      <alignment vertical="center" wrapText="1"/>
    </xf>
    <xf numFmtId="0" fontId="78" fillId="0" borderId="75" xfId="0" applyFont="1" applyFill="1" applyBorder="1" applyAlignment="1">
      <alignment horizontal="center" vertical="center" wrapText="1"/>
    </xf>
    <xf numFmtId="49" fontId="346" fillId="0" borderId="75" xfId="0" applyNumberFormat="1" applyFont="1" applyFill="1" applyBorder="1" applyAlignment="1">
      <alignment vertical="center" wrapText="1"/>
    </xf>
    <xf numFmtId="3" fontId="5" fillId="0" borderId="75" xfId="11799" quotePrefix="1" applyNumberFormat="1" applyFont="1" applyFill="1" applyBorder="1" applyAlignment="1">
      <alignment horizontal="center" vertical="center" wrapText="1"/>
    </xf>
    <xf numFmtId="49" fontId="3" fillId="0" borderId="75" xfId="6540" applyNumberFormat="1" applyFont="1" applyFill="1" applyBorder="1" applyAlignment="1">
      <alignment horizontal="left" vertical="center" wrapText="1"/>
    </xf>
    <xf numFmtId="1" fontId="330" fillId="0" borderId="75" xfId="2" applyNumberFormat="1" applyFont="1" applyFill="1" applyBorder="1" applyAlignment="1">
      <alignment horizontal="center" vertical="center" wrapText="1"/>
    </xf>
    <xf numFmtId="3" fontId="330" fillId="0" borderId="75" xfId="2" applyNumberFormat="1" applyFont="1" applyFill="1" applyBorder="1" applyAlignment="1">
      <alignment horizontal="center" vertical="center" wrapText="1"/>
    </xf>
    <xf numFmtId="1" fontId="9" fillId="0" borderId="75" xfId="2586" quotePrefix="1" applyNumberFormat="1" applyFont="1" applyFill="1" applyBorder="1" applyAlignment="1">
      <alignment horizontal="center" vertical="center" wrapText="1"/>
    </xf>
    <xf numFmtId="3" fontId="329" fillId="0" borderId="75" xfId="2515" quotePrefix="1" applyNumberFormat="1" applyFont="1" applyFill="1" applyBorder="1" applyAlignment="1">
      <alignment horizontal="right" vertical="center" wrapText="1"/>
    </xf>
    <xf numFmtId="169" fontId="329" fillId="0" borderId="75" xfId="2515" applyNumberFormat="1" applyFont="1" applyFill="1" applyBorder="1" applyAlignment="1">
      <alignment horizontal="right" vertical="center" wrapText="1"/>
    </xf>
    <xf numFmtId="169" fontId="329" fillId="0" borderId="75" xfId="0" applyNumberFormat="1" applyFont="1" applyFill="1" applyBorder="1" applyAlignment="1">
      <alignment horizontal="center" vertical="center" wrapText="1"/>
    </xf>
    <xf numFmtId="1" fontId="9" fillId="0" borderId="75" xfId="2" quotePrefix="1" applyNumberFormat="1" applyFont="1" applyFill="1" applyBorder="1" applyAlignment="1">
      <alignment horizontal="left" vertical="center" wrapText="1"/>
    </xf>
    <xf numFmtId="3" fontId="5" fillId="0" borderId="75" xfId="0" quotePrefix="1" applyNumberFormat="1" applyFont="1" applyFill="1" applyBorder="1" applyAlignment="1">
      <alignment horizontal="center" vertical="center" wrapText="1"/>
    </xf>
    <xf numFmtId="169" fontId="329" fillId="0" borderId="75" xfId="2515" quotePrefix="1" applyNumberFormat="1" applyFont="1" applyFill="1" applyBorder="1" applyAlignment="1">
      <alignment horizontal="right" vertical="center" wrapText="1"/>
    </xf>
    <xf numFmtId="0" fontId="5" fillId="0" borderId="75" xfId="11803" applyFont="1" applyFill="1" applyBorder="1" applyAlignment="1">
      <alignment horizontal="center" vertical="center" wrapText="1"/>
    </xf>
    <xf numFmtId="0" fontId="3" fillId="0" borderId="75" xfId="0" applyFont="1" applyFill="1" applyBorder="1" applyAlignment="1">
      <alignment vertical="center" wrapText="1"/>
    </xf>
    <xf numFmtId="169" fontId="9" fillId="0" borderId="75" xfId="2599" applyNumberFormat="1" applyFont="1" applyFill="1" applyBorder="1" applyAlignment="1">
      <alignment vertical="center" wrapText="1"/>
    </xf>
    <xf numFmtId="169" fontId="5" fillId="0" borderId="75" xfId="2599" applyNumberFormat="1" applyFont="1" applyFill="1" applyBorder="1" applyAlignment="1">
      <alignment horizontal="center" vertical="center" wrapText="1"/>
    </xf>
    <xf numFmtId="43" fontId="329" fillId="0" borderId="75" xfId="2" applyNumberFormat="1" applyFont="1" applyFill="1" applyBorder="1" applyAlignment="1">
      <alignment horizontal="center" vertical="center" wrapText="1"/>
    </xf>
    <xf numFmtId="367" fontId="329" fillId="0" borderId="75" xfId="2" applyNumberFormat="1" applyFont="1" applyFill="1" applyBorder="1" applyAlignment="1">
      <alignment horizontal="center" vertical="center" wrapText="1"/>
    </xf>
    <xf numFmtId="169" fontId="329" fillId="0" borderId="75" xfId="2599" quotePrefix="1" applyNumberFormat="1" applyFont="1" applyFill="1" applyBorder="1" applyAlignment="1">
      <alignment horizontal="center" vertical="center" wrapText="1"/>
    </xf>
    <xf numFmtId="169" fontId="329" fillId="0" borderId="75" xfId="2515" applyNumberFormat="1" applyFont="1" applyFill="1" applyBorder="1" applyAlignment="1">
      <alignment horizontal="left" vertical="center" wrapText="1"/>
    </xf>
    <xf numFmtId="3" fontId="9" fillId="0" borderId="75" xfId="2" applyNumberFormat="1" applyFont="1" applyFill="1" applyBorder="1" applyAlignment="1">
      <alignment horizontal="left" vertical="center" wrapText="1"/>
    </xf>
    <xf numFmtId="3" fontId="329" fillId="0" borderId="75" xfId="2" quotePrefix="1" applyNumberFormat="1" applyFont="1" applyFill="1" applyBorder="1" applyAlignment="1">
      <alignment vertical="center" wrapText="1"/>
    </xf>
    <xf numFmtId="3" fontId="328" fillId="0" borderId="75" xfId="2" applyNumberFormat="1" applyFont="1" applyFill="1" applyBorder="1" applyAlignment="1">
      <alignment horizontal="center" vertical="center" wrapText="1"/>
    </xf>
    <xf numFmtId="1" fontId="78" fillId="0" borderId="75" xfId="2" applyNumberFormat="1" applyFont="1" applyFill="1" applyBorder="1" applyAlignment="1">
      <alignment horizontal="center" vertical="center" wrapText="1"/>
    </xf>
    <xf numFmtId="3" fontId="5" fillId="0" borderId="75" xfId="0" applyNumberFormat="1" applyFont="1" applyFill="1" applyBorder="1" applyAlignment="1">
      <alignment horizontal="center" vertical="center" wrapText="1"/>
    </xf>
    <xf numFmtId="2" fontId="9" fillId="0" borderId="75" xfId="0" applyNumberFormat="1" applyFont="1" applyFill="1" applyBorder="1" applyAlignment="1">
      <alignment horizontal="left" vertical="center" wrapText="1"/>
    </xf>
    <xf numFmtId="2" fontId="3" fillId="0" borderId="75" xfId="0" applyNumberFormat="1" applyFont="1" applyFill="1" applyBorder="1" applyAlignment="1">
      <alignment horizontal="left" vertical="center" wrapText="1"/>
    </xf>
    <xf numFmtId="3" fontId="5" fillId="0" borderId="75" xfId="2" applyNumberFormat="1" applyFont="1" applyFill="1" applyBorder="1" applyAlignment="1">
      <alignment vertical="center" wrapText="1"/>
    </xf>
    <xf numFmtId="49" fontId="346" fillId="0" borderId="75" xfId="6540" applyNumberFormat="1" applyFont="1" applyFill="1" applyBorder="1" applyAlignment="1">
      <alignment vertical="center" wrapText="1"/>
    </xf>
    <xf numFmtId="0" fontId="441" fillId="0" borderId="75" xfId="0" applyFont="1" applyFill="1" applyBorder="1" applyAlignment="1">
      <alignment horizontal="center" vertical="center" wrapText="1"/>
    </xf>
    <xf numFmtId="0" fontId="320" fillId="0" borderId="75" xfId="0" applyFont="1" applyFill="1" applyBorder="1" applyAlignment="1">
      <alignment horizontal="center" vertical="center" wrapText="1"/>
    </xf>
    <xf numFmtId="0" fontId="320" fillId="0" borderId="75" xfId="11803" applyFont="1" applyFill="1" applyBorder="1" applyAlignment="1">
      <alignment horizontal="center" vertical="center" wrapText="1"/>
    </xf>
    <xf numFmtId="169" fontId="441" fillId="0" borderId="75" xfId="2527" applyNumberFormat="1" applyFont="1" applyFill="1" applyBorder="1" applyAlignment="1">
      <alignment horizontal="center" vertical="center" wrapText="1" shrinkToFit="1"/>
    </xf>
    <xf numFmtId="169" fontId="9" fillId="0" borderId="75" xfId="2599" applyNumberFormat="1" applyFont="1" applyFill="1" applyBorder="1" applyAlignment="1">
      <alignment horizontal="left" vertical="center" wrapText="1"/>
    </xf>
    <xf numFmtId="173" fontId="329" fillId="0" borderId="75" xfId="2" applyNumberFormat="1" applyFont="1" applyFill="1" applyBorder="1" applyAlignment="1">
      <alignment horizontal="right" vertical="center" wrapText="1"/>
    </xf>
    <xf numFmtId="1" fontId="5" fillId="0" borderId="75" xfId="2" applyNumberFormat="1" applyFont="1" applyFill="1" applyBorder="1" applyAlignment="1">
      <alignment vertical="center"/>
    </xf>
    <xf numFmtId="2" fontId="5" fillId="0" borderId="75" xfId="0" applyNumberFormat="1" applyFont="1" applyFill="1" applyBorder="1" applyAlignment="1">
      <alignment horizontal="center" vertical="center" wrapText="1"/>
    </xf>
    <xf numFmtId="2" fontId="10" fillId="0" borderId="75" xfId="0" applyNumberFormat="1" applyFont="1" applyFill="1" applyBorder="1" applyAlignment="1">
      <alignment horizontal="center" vertical="center" wrapText="1"/>
    </xf>
    <xf numFmtId="2" fontId="5" fillId="0" borderId="75" xfId="0" quotePrefix="1" applyNumberFormat="1" applyFont="1" applyFill="1" applyBorder="1" applyAlignment="1">
      <alignment horizontal="center" vertical="center" wrapText="1"/>
    </xf>
    <xf numFmtId="169" fontId="329" fillId="0" borderId="75" xfId="0" applyNumberFormat="1" applyFont="1" applyFill="1" applyBorder="1" applyAlignment="1">
      <alignment horizontal="right" vertical="center" wrapText="1"/>
    </xf>
    <xf numFmtId="366" fontId="10" fillId="0" borderId="75" xfId="0" quotePrefix="1" applyNumberFormat="1" applyFont="1" applyFill="1" applyBorder="1" applyAlignment="1">
      <alignment horizontal="center" vertical="center" wrapText="1"/>
    </xf>
    <xf numFmtId="366" fontId="5" fillId="0" borderId="75" xfId="0" quotePrefix="1" applyNumberFormat="1" applyFont="1" applyFill="1" applyBorder="1" applyAlignment="1">
      <alignment horizontal="center" vertical="center" wrapText="1"/>
    </xf>
    <xf numFmtId="2" fontId="11" fillId="0" borderId="75" xfId="0" quotePrefix="1" applyNumberFormat="1" applyFont="1" applyFill="1" applyBorder="1" applyAlignment="1">
      <alignment horizontal="center" vertical="center" wrapText="1"/>
    </xf>
    <xf numFmtId="366" fontId="11" fillId="0" borderId="75" xfId="0" quotePrefix="1" applyNumberFormat="1" applyFont="1" applyFill="1" applyBorder="1" applyAlignment="1">
      <alignment horizontal="center" vertical="center" wrapText="1"/>
    </xf>
    <xf numFmtId="2" fontId="9" fillId="0" borderId="75" xfId="0" applyNumberFormat="1" applyFont="1" applyFill="1" applyBorder="1" applyAlignment="1">
      <alignment horizontal="left" vertical="center" wrapText="1" shrinkToFit="1" readingOrder="1"/>
    </xf>
    <xf numFmtId="0" fontId="343" fillId="0" borderId="75" xfId="0" applyFont="1" applyFill="1" applyBorder="1" applyAlignment="1">
      <alignment horizontal="center" vertical="center" wrapText="1"/>
    </xf>
    <xf numFmtId="0" fontId="343" fillId="0" borderId="75" xfId="0" applyNumberFormat="1" applyFont="1" applyFill="1" applyBorder="1" applyAlignment="1">
      <alignment horizontal="center" vertical="center" wrapText="1"/>
    </xf>
    <xf numFmtId="0" fontId="10" fillId="0" borderId="75" xfId="0" applyNumberFormat="1" applyFont="1" applyFill="1" applyBorder="1" applyAlignment="1">
      <alignment horizontal="center" vertical="center" wrapText="1"/>
    </xf>
    <xf numFmtId="3" fontId="329" fillId="0" borderId="75" xfId="2" applyNumberFormat="1" applyFont="1" applyFill="1" applyBorder="1" applyAlignment="1">
      <alignment vertical="center" shrinkToFit="1"/>
    </xf>
    <xf numFmtId="0" fontId="329" fillId="0" borderId="75" xfId="2" applyNumberFormat="1" applyFont="1" applyFill="1" applyBorder="1" applyAlignment="1">
      <alignment horizontal="right" vertical="center" wrapText="1"/>
    </xf>
    <xf numFmtId="4" fontId="329" fillId="0" borderId="75" xfId="2" applyNumberFormat="1" applyFont="1" applyFill="1" applyBorder="1" applyAlignment="1">
      <alignment horizontal="right" vertical="center" wrapText="1"/>
    </xf>
    <xf numFmtId="1" fontId="171" fillId="0" borderId="75" xfId="2" applyNumberFormat="1" applyFont="1" applyFill="1" applyBorder="1" applyAlignment="1">
      <alignment horizontal="right" vertical="center" wrapText="1"/>
    </xf>
    <xf numFmtId="1" fontId="440" fillId="0" borderId="75" xfId="2" applyNumberFormat="1" applyFont="1" applyFill="1" applyBorder="1" applyAlignment="1">
      <alignment horizontal="center" vertical="center" wrapText="1"/>
    </xf>
    <xf numFmtId="0" fontId="5" fillId="0" borderId="75" xfId="1" applyFont="1" applyFill="1" applyBorder="1"/>
    <xf numFmtId="0" fontId="329" fillId="0" borderId="75" xfId="1" applyFont="1" applyFill="1" applyBorder="1"/>
    <xf numFmtId="0" fontId="78" fillId="0" borderId="75" xfId="1" applyFont="1" applyFill="1" applyBorder="1" applyAlignment="1">
      <alignment horizontal="center" wrapText="1"/>
    </xf>
    <xf numFmtId="0" fontId="10" fillId="0" borderId="75" xfId="1" applyFont="1" applyFill="1" applyBorder="1"/>
    <xf numFmtId="169" fontId="171" fillId="0" borderId="75" xfId="2553" applyNumberFormat="1" applyFont="1" applyFill="1" applyBorder="1" applyAlignment="1">
      <alignment horizontal="right" vertical="center" wrapText="1"/>
    </xf>
    <xf numFmtId="0" fontId="78" fillId="0" borderId="75" xfId="1" applyFont="1" applyFill="1" applyBorder="1" applyAlignment="1">
      <alignment horizontal="center" vertical="center" wrapText="1"/>
    </xf>
    <xf numFmtId="0" fontId="440" fillId="0" borderId="75" xfId="1" applyFont="1" applyFill="1" applyBorder="1" applyAlignment="1">
      <alignment horizontal="center" vertical="center" wrapText="1"/>
    </xf>
    <xf numFmtId="3" fontId="3" fillId="0" borderId="75" xfId="6565" applyNumberFormat="1" applyFont="1" applyFill="1" applyBorder="1" applyAlignment="1">
      <alignment vertical="center" wrapText="1"/>
    </xf>
    <xf numFmtId="3" fontId="171" fillId="0" borderId="75" xfId="2" quotePrefix="1" applyNumberFormat="1" applyFont="1" applyFill="1" applyBorder="1" applyAlignment="1">
      <alignment vertical="center" wrapText="1"/>
    </xf>
    <xf numFmtId="49" fontId="11" fillId="0" borderId="75" xfId="0" quotePrefix="1" applyNumberFormat="1" applyFont="1" applyFill="1" applyBorder="1" applyAlignment="1">
      <alignment horizontal="center" vertical="center" wrapText="1"/>
    </xf>
    <xf numFmtId="49" fontId="320" fillId="0" borderId="75" xfId="0" quotePrefix="1" applyNumberFormat="1" applyFont="1" applyFill="1" applyBorder="1" applyAlignment="1">
      <alignment horizontal="center" vertical="center" wrapText="1"/>
    </xf>
    <xf numFmtId="3" fontId="320" fillId="0" borderId="75" xfId="0" quotePrefix="1" applyNumberFormat="1" applyFont="1" applyFill="1" applyBorder="1" applyAlignment="1">
      <alignment horizontal="center" vertical="center" wrapText="1"/>
    </xf>
    <xf numFmtId="0" fontId="171" fillId="0" borderId="75" xfId="1" applyFont="1" applyFill="1" applyBorder="1" applyAlignment="1">
      <alignment vertical="center"/>
    </xf>
    <xf numFmtId="169" fontId="329" fillId="0" borderId="75" xfId="2546" applyNumberFormat="1" applyFont="1" applyFill="1" applyBorder="1" applyAlignment="1">
      <alignment horizontal="right" vertical="center"/>
    </xf>
    <xf numFmtId="0" fontId="5" fillId="0" borderId="75" xfId="1" applyFont="1" applyFill="1" applyBorder="1" applyAlignment="1">
      <alignment horizontal="center" vertical="center" wrapText="1"/>
    </xf>
    <xf numFmtId="0" fontId="349" fillId="0" borderId="75" xfId="1" applyFont="1" applyFill="1" applyBorder="1" applyAlignment="1">
      <alignment vertical="center"/>
    </xf>
    <xf numFmtId="0" fontId="11" fillId="0" borderId="75" xfId="1" applyFont="1" applyFill="1" applyBorder="1" applyAlignment="1">
      <alignment horizontal="center" vertical="center" wrapText="1"/>
    </xf>
    <xf numFmtId="1" fontId="171" fillId="0" borderId="75" xfId="2" applyNumberFormat="1" applyFont="1" applyFill="1" applyBorder="1" applyAlignment="1">
      <alignment horizontal="center" vertical="center" wrapText="1"/>
    </xf>
    <xf numFmtId="1" fontId="329" fillId="0" borderId="75" xfId="2527" applyNumberFormat="1" applyFont="1" applyFill="1" applyBorder="1" applyAlignment="1">
      <alignment horizontal="right" vertical="center" shrinkToFit="1"/>
    </xf>
    <xf numFmtId="169" fontId="5" fillId="0" borderId="75" xfId="2516" applyNumberFormat="1" applyFont="1" applyFill="1" applyBorder="1" applyAlignment="1">
      <alignment horizontal="center" vertical="center" shrinkToFit="1"/>
    </xf>
    <xf numFmtId="169" fontId="5" fillId="0" borderId="75" xfId="2516" applyNumberFormat="1" applyFont="1" applyFill="1" applyBorder="1" applyAlignment="1">
      <alignment horizontal="center" vertical="center" wrapText="1" shrinkToFit="1"/>
    </xf>
    <xf numFmtId="169" fontId="5" fillId="0" borderId="75" xfId="2599" quotePrefix="1" applyNumberFormat="1" applyFont="1" applyFill="1" applyBorder="1" applyAlignment="1">
      <alignment horizontal="center" vertical="center" wrapText="1"/>
    </xf>
    <xf numFmtId="367" fontId="349" fillId="0" borderId="75" xfId="11796" applyNumberFormat="1" applyFont="1" applyFill="1" applyBorder="1" applyAlignment="1">
      <alignment horizontal="center" vertical="center"/>
    </xf>
    <xf numFmtId="0" fontId="329" fillId="0" borderId="75" xfId="2515" applyNumberFormat="1" applyFont="1" applyFill="1" applyBorder="1" applyAlignment="1">
      <alignment horizontal="center" vertical="center"/>
    </xf>
    <xf numFmtId="0" fontId="349" fillId="0" borderId="75" xfId="2515" applyNumberFormat="1" applyFont="1" applyFill="1" applyBorder="1" applyAlignment="1">
      <alignment horizontal="center" vertical="center"/>
    </xf>
    <xf numFmtId="367" fontId="329" fillId="0" borderId="75" xfId="11796" applyNumberFormat="1" applyFont="1" applyFill="1" applyBorder="1" applyAlignment="1">
      <alignment horizontal="center" vertical="center" wrapText="1"/>
    </xf>
    <xf numFmtId="0" fontId="329" fillId="0" borderId="75" xfId="2" applyNumberFormat="1" applyFont="1" applyFill="1" applyBorder="1" applyAlignment="1">
      <alignment horizontal="center" vertical="center" shrinkToFit="1"/>
    </xf>
    <xf numFmtId="367" fontId="329" fillId="0" borderId="75" xfId="11796" applyNumberFormat="1" applyFont="1" applyFill="1" applyBorder="1" applyAlignment="1">
      <alignment horizontal="center" vertical="center" shrinkToFit="1"/>
    </xf>
    <xf numFmtId="0" fontId="349" fillId="0" borderId="75" xfId="2" applyNumberFormat="1" applyFont="1" applyFill="1" applyBorder="1" applyAlignment="1">
      <alignment horizontal="center" vertical="center" shrinkToFit="1"/>
    </xf>
    <xf numFmtId="367" fontId="349" fillId="0" borderId="75" xfId="11796" applyNumberFormat="1" applyFont="1" applyFill="1" applyBorder="1" applyAlignment="1">
      <alignment horizontal="center" vertical="center" shrinkToFit="1"/>
    </xf>
    <xf numFmtId="367" fontId="349" fillId="0" borderId="75" xfId="11796" applyNumberFormat="1" applyFont="1" applyFill="1" applyBorder="1" applyAlignment="1">
      <alignment horizontal="center" vertical="center" wrapText="1"/>
    </xf>
    <xf numFmtId="0" fontId="349" fillId="0" borderId="75" xfId="2527" applyNumberFormat="1" applyFont="1" applyFill="1" applyBorder="1" applyAlignment="1">
      <alignment horizontal="center" vertical="center" shrinkToFit="1"/>
    </xf>
    <xf numFmtId="0" fontId="329" fillId="0" borderId="75" xfId="2553" applyNumberFormat="1" applyFont="1" applyFill="1" applyBorder="1" applyAlignment="1">
      <alignment horizontal="center" vertical="center" wrapText="1"/>
    </xf>
    <xf numFmtId="0" fontId="329" fillId="0" borderId="75" xfId="1" applyNumberFormat="1" applyFont="1" applyFill="1" applyBorder="1" applyAlignment="1">
      <alignment horizontal="center" vertical="center"/>
    </xf>
    <xf numFmtId="0" fontId="349" fillId="0" borderId="75" xfId="1" applyNumberFormat="1" applyFont="1" applyFill="1" applyBorder="1" applyAlignment="1">
      <alignment horizontal="center" vertical="center"/>
    </xf>
    <xf numFmtId="1" fontId="332" fillId="0" borderId="0" xfId="2" applyNumberFormat="1" applyFont="1" applyFill="1" applyBorder="1" applyAlignment="1">
      <alignment horizontal="right" vertical="center"/>
    </xf>
    <xf numFmtId="169" fontId="5" fillId="0" borderId="0" xfId="2515" applyNumberFormat="1" applyFont="1" applyFill="1" applyBorder="1" applyAlignment="1">
      <alignment horizontal="center" vertical="center" wrapText="1"/>
    </xf>
    <xf numFmtId="169" fontId="11" fillId="0" borderId="0" xfId="2515" applyNumberFormat="1" applyFont="1" applyFill="1" applyBorder="1" applyAlignment="1">
      <alignment horizontal="center" vertical="center" wrapText="1"/>
    </xf>
    <xf numFmtId="3" fontId="408" fillId="0" borderId="0" xfId="2" applyNumberFormat="1" applyFont="1" applyFill="1" applyBorder="1" applyAlignment="1">
      <alignment horizontal="center" vertical="center" wrapText="1"/>
    </xf>
    <xf numFmtId="3" fontId="435" fillId="0" borderId="0" xfId="2" applyNumberFormat="1" applyFont="1" applyFill="1" applyBorder="1" applyAlignment="1">
      <alignment horizontal="center" vertical="center" wrapText="1"/>
    </xf>
    <xf numFmtId="3" fontId="344" fillId="0" borderId="0" xfId="2" applyNumberFormat="1" applyFont="1" applyFill="1" applyBorder="1" applyAlignment="1">
      <alignment horizontal="center" vertical="center" wrapText="1" shrinkToFit="1"/>
    </xf>
    <xf numFmtId="3" fontId="10" fillId="0" borderId="9" xfId="2" applyNumberFormat="1" applyFont="1" applyFill="1" applyBorder="1" applyAlignment="1">
      <alignment horizontal="center" vertical="center" wrapText="1"/>
    </xf>
    <xf numFmtId="4" fontId="5" fillId="0" borderId="0" xfId="2" applyNumberFormat="1" applyFont="1" applyFill="1" applyBorder="1" applyAlignment="1">
      <alignment horizontal="center" vertical="center" wrapText="1"/>
    </xf>
    <xf numFmtId="169" fontId="3" fillId="0" borderId="0" xfId="11796" applyNumberFormat="1" applyFont="1" applyFill="1" applyBorder="1" applyAlignment="1">
      <alignment horizontal="center" vertical="center" wrapText="1"/>
    </xf>
    <xf numFmtId="0" fontId="4" fillId="0" borderId="0" xfId="1" applyFont="1" applyFill="1" applyAlignment="1">
      <alignment horizontal="center" vertical="center" wrapText="1"/>
    </xf>
    <xf numFmtId="0" fontId="4" fillId="0" borderId="0" xfId="1" applyFont="1" applyFill="1" applyBorder="1" applyAlignment="1">
      <alignment horizontal="center" vertical="center" wrapText="1"/>
    </xf>
    <xf numFmtId="169" fontId="4" fillId="0" borderId="0" xfId="1" applyNumberFormat="1" applyFont="1" applyFill="1" applyBorder="1" applyAlignment="1">
      <alignment horizontal="center" vertical="center" wrapText="1"/>
    </xf>
    <xf numFmtId="1" fontId="9" fillId="0" borderId="75" xfId="0" applyNumberFormat="1" applyFont="1" applyFill="1" applyBorder="1" applyAlignment="1">
      <alignment horizontal="left" vertical="center" wrapText="1"/>
    </xf>
    <xf numFmtId="3" fontId="9" fillId="0" borderId="75" xfId="11804" applyNumberFormat="1" applyFont="1" applyFill="1" applyBorder="1" applyAlignment="1">
      <alignment horizontal="left" vertical="center" wrapText="1"/>
    </xf>
    <xf numFmtId="0" fontId="2" fillId="0" borderId="0" xfId="0" applyFont="1" applyFill="1"/>
    <xf numFmtId="0" fontId="363" fillId="0" borderId="0" xfId="0" applyFont="1" applyFill="1"/>
    <xf numFmtId="1" fontId="9" fillId="0" borderId="75" xfId="11799" applyNumberFormat="1" applyFont="1" applyFill="1" applyBorder="1" applyAlignment="1">
      <alignment horizontal="center" vertical="center" wrapText="1"/>
    </xf>
    <xf numFmtId="49" fontId="9" fillId="0" borderId="75" xfId="6550" applyNumberFormat="1" applyFont="1" applyFill="1" applyBorder="1" applyAlignment="1">
      <alignment horizontal="left" vertical="center" wrapText="1"/>
    </xf>
    <xf numFmtId="49" fontId="9" fillId="0" borderId="75" xfId="11799" applyNumberFormat="1" applyFont="1" applyFill="1" applyBorder="1" applyAlignment="1">
      <alignment horizontal="left" vertical="center" wrapText="1"/>
    </xf>
    <xf numFmtId="49" fontId="9" fillId="0" borderId="75" xfId="11802" applyNumberFormat="1" applyFont="1" applyFill="1" applyBorder="1" applyAlignment="1">
      <alignment horizontal="left" vertical="center" wrapText="1"/>
    </xf>
    <xf numFmtId="49" fontId="9" fillId="0" borderId="75" xfId="11801" applyNumberFormat="1" applyFont="1" applyFill="1" applyBorder="1" applyAlignment="1">
      <alignment horizontal="left" vertical="center" wrapText="1"/>
    </xf>
    <xf numFmtId="0" fontId="9" fillId="0" borderId="75" xfId="0" applyNumberFormat="1" applyFont="1" applyFill="1" applyBorder="1" applyAlignment="1">
      <alignment vertical="center" wrapText="1"/>
    </xf>
    <xf numFmtId="0" fontId="9" fillId="0" borderId="75" xfId="6616" applyFont="1" applyFill="1" applyBorder="1" applyAlignment="1">
      <alignment horizontal="left" vertical="center" wrapText="1"/>
    </xf>
    <xf numFmtId="3" fontId="9" fillId="0" borderId="75" xfId="11799" applyNumberFormat="1" applyFont="1" applyFill="1" applyBorder="1" applyAlignment="1">
      <alignment horizontal="left" vertical="center" wrapText="1"/>
    </xf>
    <xf numFmtId="0" fontId="9" fillId="0" borderId="75" xfId="2518" applyNumberFormat="1" applyFont="1" applyFill="1" applyBorder="1" applyAlignment="1">
      <alignment vertical="center" wrapText="1" shrinkToFit="1"/>
    </xf>
    <xf numFmtId="1" fontId="9" fillId="0" borderId="9" xfId="2587" quotePrefix="1" applyNumberFormat="1" applyFont="1" applyFill="1" applyBorder="1" applyAlignment="1">
      <alignment horizontal="center" vertical="center" wrapText="1"/>
    </xf>
    <xf numFmtId="3" fontId="333" fillId="0" borderId="9" xfId="2" applyNumberFormat="1" applyFont="1" applyFill="1" applyBorder="1" applyAlignment="1">
      <alignment horizontal="center" vertical="center" wrapText="1" shrinkToFit="1"/>
    </xf>
    <xf numFmtId="1" fontId="9" fillId="0" borderId="77" xfId="2" quotePrefix="1" applyNumberFormat="1" applyFont="1" applyFill="1" applyBorder="1" applyAlignment="1">
      <alignment horizontal="center" vertical="center" wrapText="1"/>
    </xf>
    <xf numFmtId="49" fontId="9" fillId="0" borderId="9" xfId="0" applyNumberFormat="1" applyFont="1" applyFill="1" applyBorder="1" applyAlignment="1">
      <alignment horizontal="left" vertical="center" wrapText="1"/>
    </xf>
    <xf numFmtId="49" fontId="9" fillId="0" borderId="9" xfId="2577" applyNumberFormat="1" applyFont="1" applyFill="1" applyBorder="1" applyAlignment="1">
      <alignment horizontal="left" vertical="center" wrapText="1"/>
    </xf>
    <xf numFmtId="1" fontId="377" fillId="0" borderId="0" xfId="2" applyNumberFormat="1" applyFont="1" applyFill="1" applyAlignment="1">
      <alignment vertical="center"/>
    </xf>
    <xf numFmtId="1" fontId="9" fillId="0" borderId="9" xfId="2" quotePrefix="1" applyNumberFormat="1" applyFont="1" applyFill="1" applyBorder="1" applyAlignment="1">
      <alignment horizontal="center" vertical="center" wrapText="1"/>
    </xf>
    <xf numFmtId="0" fontId="78" fillId="0" borderId="9" xfId="0" applyFont="1" applyFill="1" applyBorder="1" applyAlignment="1">
      <alignment horizontal="center" vertical="center" wrapText="1"/>
    </xf>
    <xf numFmtId="3" fontId="443" fillId="0" borderId="0" xfId="2" applyNumberFormat="1" applyFont="1" applyFill="1" applyBorder="1" applyAlignment="1">
      <alignment horizontal="center" vertical="center" wrapText="1"/>
    </xf>
    <xf numFmtId="3" fontId="445" fillId="0" borderId="0" xfId="2" applyNumberFormat="1" applyFont="1" applyFill="1" applyBorder="1" applyAlignment="1">
      <alignment horizontal="center" vertical="center" wrapText="1"/>
    </xf>
    <xf numFmtId="0" fontId="442" fillId="0" borderId="0" xfId="1" applyFont="1" applyFill="1" applyBorder="1" applyAlignment="1">
      <alignment horizontal="center" vertical="center" wrapText="1"/>
    </xf>
    <xf numFmtId="3" fontId="441" fillId="0" borderId="0" xfId="2" applyNumberFormat="1" applyFont="1" applyFill="1" applyBorder="1" applyAlignment="1">
      <alignment horizontal="center" vertical="center" wrapText="1"/>
    </xf>
    <xf numFmtId="1" fontId="9" fillId="0" borderId="9" xfId="1" applyNumberFormat="1" applyFont="1" applyFill="1" applyBorder="1" applyAlignment="1">
      <alignment horizontal="center" vertical="center" wrapText="1"/>
    </xf>
    <xf numFmtId="0" fontId="349" fillId="0" borderId="9" xfId="2515" applyNumberFormat="1" applyFont="1" applyFill="1" applyBorder="1" applyAlignment="1">
      <alignment horizontal="center" vertical="center"/>
    </xf>
    <xf numFmtId="169" fontId="11" fillId="0" borderId="9" xfId="2515" applyNumberFormat="1" applyFont="1" applyFill="1" applyBorder="1" applyAlignment="1">
      <alignment horizontal="center" wrapText="1"/>
    </xf>
    <xf numFmtId="169" fontId="11" fillId="0" borderId="0" xfId="2515" applyNumberFormat="1" applyFont="1" applyFill="1" applyBorder="1" applyAlignment="1">
      <alignment horizontal="center" wrapText="1"/>
    </xf>
    <xf numFmtId="169" fontId="323" fillId="0" borderId="0" xfId="2515" applyNumberFormat="1" applyFont="1" applyFill="1" applyBorder="1"/>
    <xf numFmtId="0" fontId="11" fillId="0" borderId="0" xfId="1" applyFont="1" applyFill="1"/>
    <xf numFmtId="1" fontId="9" fillId="0" borderId="77" xfId="2" applyNumberFormat="1" applyFont="1" applyFill="1" applyBorder="1" applyAlignment="1">
      <alignment horizontal="center" vertical="center" wrapText="1"/>
    </xf>
    <xf numFmtId="169" fontId="9" fillId="0" borderId="9" xfId="2515" applyNumberFormat="1" applyFont="1" applyFill="1" applyBorder="1" applyAlignment="1">
      <alignment horizontal="left" vertical="center" wrapText="1"/>
    </xf>
    <xf numFmtId="169" fontId="9" fillId="0" borderId="9" xfId="2515" applyNumberFormat="1" applyFont="1" applyFill="1" applyBorder="1" applyAlignment="1">
      <alignment vertical="center" wrapText="1"/>
    </xf>
    <xf numFmtId="1" fontId="9" fillId="0" borderId="9" xfId="2" applyNumberFormat="1" applyFont="1" applyFill="1" applyBorder="1" applyAlignment="1">
      <alignment horizontal="center" vertical="center" wrapText="1"/>
    </xf>
    <xf numFmtId="1" fontId="9" fillId="0" borderId="9" xfId="0" applyNumberFormat="1" applyFont="1" applyFill="1" applyBorder="1" applyAlignment="1">
      <alignment horizontal="center" vertical="center" wrapText="1"/>
    </xf>
    <xf numFmtId="0" fontId="171" fillId="0" borderId="75" xfId="2599" applyNumberFormat="1" applyFont="1" applyFill="1" applyBorder="1" applyAlignment="1">
      <alignment horizontal="center" vertical="center" wrapText="1"/>
    </xf>
    <xf numFmtId="169" fontId="333" fillId="0" borderId="9" xfId="2527" applyNumberFormat="1" applyFont="1" applyFill="1" applyBorder="1" applyAlignment="1">
      <alignment horizontal="center" vertical="center" wrapText="1" shrinkToFit="1"/>
    </xf>
    <xf numFmtId="1" fontId="78" fillId="0" borderId="9" xfId="2" applyNumberFormat="1" applyFont="1" applyFill="1" applyBorder="1" applyAlignment="1">
      <alignment horizontal="center" vertical="center" wrapText="1"/>
    </xf>
    <xf numFmtId="3" fontId="78" fillId="0" borderId="9" xfId="2" applyNumberFormat="1" applyFont="1" applyFill="1" applyBorder="1" applyAlignment="1">
      <alignment horizontal="center" vertical="center" wrapText="1"/>
    </xf>
    <xf numFmtId="2" fontId="9" fillId="0" borderId="9" xfId="0" applyNumberFormat="1" applyFont="1" applyFill="1" applyBorder="1" applyAlignment="1">
      <alignment horizontal="left" vertical="center" wrapText="1"/>
    </xf>
    <xf numFmtId="0" fontId="349" fillId="0" borderId="9" xfId="2" applyNumberFormat="1" applyFont="1" applyFill="1" applyBorder="1" applyAlignment="1">
      <alignment horizontal="center" vertical="center"/>
    </xf>
    <xf numFmtId="3" fontId="444" fillId="0" borderId="9" xfId="2" applyNumberFormat="1" applyFont="1" applyFill="1" applyBorder="1" applyAlignment="1">
      <alignment horizontal="center" vertical="center" wrapText="1"/>
    </xf>
    <xf numFmtId="1" fontId="9" fillId="0" borderId="9" xfId="2" applyNumberFormat="1" applyFont="1" applyFill="1" applyBorder="1" applyAlignment="1">
      <alignment vertical="center" wrapText="1"/>
    </xf>
    <xf numFmtId="3" fontId="11" fillId="0" borderId="9" xfId="2" applyNumberFormat="1" applyFont="1" applyFill="1" applyBorder="1" applyAlignment="1">
      <alignment horizontal="center" vertical="center" wrapText="1"/>
    </xf>
    <xf numFmtId="0" fontId="349" fillId="0" borderId="9" xfId="2527" applyNumberFormat="1" applyFont="1" applyFill="1" applyBorder="1" applyAlignment="1">
      <alignment horizontal="center" vertical="center" shrinkToFit="1"/>
    </xf>
    <xf numFmtId="169" fontId="435" fillId="0" borderId="9" xfId="2527" applyNumberFormat="1" applyFont="1" applyFill="1" applyBorder="1" applyAlignment="1">
      <alignment horizontal="center" vertical="center" wrapText="1" shrinkToFit="1"/>
    </xf>
    <xf numFmtId="367" fontId="349" fillId="0" borderId="85" xfId="11796" applyNumberFormat="1" applyFont="1" applyFill="1" applyBorder="1" applyAlignment="1">
      <alignment horizontal="center" vertical="center" wrapText="1"/>
    </xf>
    <xf numFmtId="0" fontId="349" fillId="0" borderId="85" xfId="2" applyNumberFormat="1" applyFont="1" applyFill="1" applyBorder="1" applyAlignment="1">
      <alignment horizontal="center" vertical="center" wrapText="1"/>
    </xf>
    <xf numFmtId="3" fontId="11" fillId="0" borderId="85" xfId="2" applyNumberFormat="1" applyFont="1" applyFill="1" applyBorder="1" applyAlignment="1">
      <alignment horizontal="center" vertical="center" wrapText="1"/>
    </xf>
    <xf numFmtId="3" fontId="9" fillId="0" borderId="9" xfId="6565" applyNumberFormat="1" applyFont="1" applyFill="1" applyBorder="1" applyAlignment="1">
      <alignment vertical="center" wrapText="1"/>
    </xf>
    <xf numFmtId="0" fontId="78" fillId="0" borderId="9" xfId="1" applyFont="1" applyFill="1" applyBorder="1" applyAlignment="1">
      <alignment horizontal="center" wrapText="1"/>
    </xf>
    <xf numFmtId="0" fontId="447" fillId="0" borderId="0" xfId="0" applyFont="1" applyFill="1"/>
    <xf numFmtId="0" fontId="5" fillId="0" borderId="9" xfId="1" applyFont="1" applyFill="1" applyBorder="1" applyAlignment="1">
      <alignment horizontal="center" vertical="center" wrapText="1"/>
    </xf>
    <xf numFmtId="0" fontId="320" fillId="0" borderId="0" xfId="1" applyFont="1" applyFill="1" applyAlignment="1">
      <alignment vertical="center"/>
    </xf>
    <xf numFmtId="169" fontId="344" fillId="0" borderId="0" xfId="11796" applyNumberFormat="1" applyFont="1" applyFill="1" applyAlignment="1">
      <alignment vertical="center"/>
    </xf>
    <xf numFmtId="1" fontId="3" fillId="0" borderId="0" xfId="2" applyNumberFormat="1" applyFont="1" applyFill="1" applyAlignment="1">
      <alignment horizontal="center" vertical="center"/>
    </xf>
    <xf numFmtId="1" fontId="4" fillId="0" borderId="0" xfId="2" applyNumberFormat="1" applyFont="1" applyFill="1" applyAlignment="1">
      <alignment horizontal="center" vertical="center" wrapText="1"/>
    </xf>
    <xf numFmtId="0" fontId="448" fillId="0" borderId="0" xfId="0" applyFont="1" applyFill="1"/>
    <xf numFmtId="0" fontId="448" fillId="86" borderId="0" xfId="0" applyFont="1" applyFill="1"/>
    <xf numFmtId="3" fontId="324" fillId="0" borderId="75" xfId="2" applyNumberFormat="1" applyFont="1" applyFill="1" applyBorder="1" applyAlignment="1">
      <alignment horizontal="center" vertical="center" wrapText="1"/>
    </xf>
    <xf numFmtId="3" fontId="324" fillId="0" borderId="0" xfId="2" applyNumberFormat="1" applyFont="1" applyFill="1" applyBorder="1" applyAlignment="1">
      <alignment horizontal="center" vertical="center" wrapText="1"/>
    </xf>
    <xf numFmtId="0" fontId="320" fillId="0" borderId="75" xfId="6620" applyFont="1" applyFill="1" applyBorder="1" applyAlignment="1">
      <alignment horizontal="center" vertical="center" wrapText="1"/>
    </xf>
    <xf numFmtId="3" fontId="320" fillId="0" borderId="75" xfId="6620" applyNumberFormat="1" applyFont="1" applyFill="1" applyBorder="1" applyAlignment="1">
      <alignment horizontal="center" vertical="center" wrapText="1"/>
    </xf>
    <xf numFmtId="0" fontId="320" fillId="0" borderId="75" xfId="6620" applyFont="1" applyFill="1" applyBorder="1" applyAlignment="1">
      <alignment horizontal="center" vertical="center"/>
    </xf>
    <xf numFmtId="0" fontId="320" fillId="0" borderId="75" xfId="6620" applyFont="1" applyFill="1" applyBorder="1" applyAlignment="1">
      <alignment horizontal="left" vertical="center"/>
    </xf>
    <xf numFmtId="366" fontId="320" fillId="0" borderId="75" xfId="0" quotePrefix="1" applyNumberFormat="1" applyFont="1" applyFill="1" applyBorder="1" applyAlignment="1">
      <alignment horizontal="center" vertical="center" wrapText="1"/>
    </xf>
    <xf numFmtId="3" fontId="320" fillId="0" borderId="75" xfId="11799" quotePrefix="1" applyNumberFormat="1" applyFont="1" applyFill="1" applyBorder="1" applyAlignment="1">
      <alignment horizontal="center" vertical="center" wrapText="1"/>
    </xf>
    <xf numFmtId="169" fontId="5" fillId="82" borderId="0" xfId="2515" applyNumberFormat="1" applyFont="1" applyFill="1" applyBorder="1" applyAlignment="1">
      <alignment horizontal="center" wrapText="1"/>
    </xf>
    <xf numFmtId="1" fontId="3" fillId="0" borderId="75" xfId="2516" applyNumberFormat="1" applyFont="1" applyFill="1" applyBorder="1" applyAlignment="1">
      <alignment horizontal="center" vertical="center" wrapText="1" shrinkToFit="1"/>
    </xf>
    <xf numFmtId="0" fontId="3" fillId="0" borderId="75" xfId="2516" applyNumberFormat="1" applyFont="1" applyFill="1" applyBorder="1" applyAlignment="1">
      <alignment vertical="center" wrapText="1" shrinkToFit="1"/>
    </xf>
    <xf numFmtId="1" fontId="3" fillId="0" borderId="75" xfId="2586" quotePrefix="1" applyNumberFormat="1" applyFont="1" applyFill="1" applyBorder="1" applyAlignment="1">
      <alignment horizontal="center" vertical="center" wrapText="1"/>
    </xf>
    <xf numFmtId="3" fontId="9" fillId="0" borderId="75" xfId="6565" applyNumberFormat="1" applyFont="1" applyFill="1" applyBorder="1" applyAlignment="1">
      <alignment vertical="center" wrapText="1"/>
    </xf>
    <xf numFmtId="49" fontId="9" fillId="0" borderId="9" xfId="0" applyNumberFormat="1" applyFont="1" applyFill="1" applyBorder="1" applyAlignment="1">
      <alignment vertical="center" wrapText="1"/>
    </xf>
    <xf numFmtId="49" fontId="9" fillId="0" borderId="9" xfId="11800" applyNumberFormat="1" applyFont="1" applyFill="1" applyBorder="1" applyAlignment="1">
      <alignment horizontal="left" vertical="center" wrapText="1"/>
    </xf>
    <xf numFmtId="1" fontId="9" fillId="0" borderId="9" xfId="2586" quotePrefix="1" applyNumberFormat="1" applyFont="1" applyFill="1" applyBorder="1" applyAlignment="1">
      <alignment horizontal="center" vertical="center" wrapText="1"/>
    </xf>
    <xf numFmtId="3" fontId="9" fillId="0" borderId="9" xfId="2586" applyNumberFormat="1" applyFont="1" applyFill="1" applyBorder="1" applyAlignment="1">
      <alignment horizontal="left" vertical="center" wrapText="1"/>
    </xf>
    <xf numFmtId="1" fontId="9" fillId="0" borderId="9" xfId="2" quotePrefix="1" applyNumberFormat="1" applyFont="1" applyFill="1" applyBorder="1" applyAlignment="1">
      <alignment horizontal="left" vertical="center" wrapText="1"/>
    </xf>
    <xf numFmtId="169" fontId="9" fillId="0" borderId="9" xfId="2516" applyNumberFormat="1" applyFont="1" applyFill="1" applyBorder="1" applyAlignment="1">
      <alignment horizontal="left" vertical="center" wrapText="1"/>
    </xf>
    <xf numFmtId="3" fontId="9" fillId="0" borderId="9" xfId="2" applyNumberFormat="1" applyFont="1" applyFill="1" applyBorder="1" applyAlignment="1">
      <alignment horizontal="left" vertical="center" wrapText="1"/>
    </xf>
    <xf numFmtId="43" fontId="171" fillId="0" borderId="75" xfId="2" applyNumberFormat="1" applyFont="1" applyFill="1" applyBorder="1" applyAlignment="1">
      <alignment horizontal="center" vertical="center" wrapText="1"/>
    </xf>
    <xf numFmtId="367" fontId="171" fillId="0" borderId="75" xfId="2" applyNumberFormat="1" applyFont="1" applyFill="1" applyBorder="1" applyAlignment="1">
      <alignment horizontal="center" vertical="center" wrapText="1"/>
    </xf>
    <xf numFmtId="169" fontId="171" fillId="0" borderId="75" xfId="2515" applyNumberFormat="1" applyFont="1" applyFill="1" applyBorder="1" applyAlignment="1">
      <alignment horizontal="left" vertical="center" wrapText="1"/>
    </xf>
    <xf numFmtId="169" fontId="329" fillId="0" borderId="75" xfId="2521" applyNumberFormat="1" applyFont="1" applyFill="1" applyBorder="1" applyAlignment="1">
      <alignment horizontal="right" vertical="center" wrapText="1"/>
    </xf>
    <xf numFmtId="169" fontId="171" fillId="0" borderId="75" xfId="11801" applyNumberFormat="1" applyFont="1" applyFill="1" applyBorder="1" applyAlignment="1">
      <alignment horizontal="right" vertical="center" shrinkToFit="1"/>
    </xf>
    <xf numFmtId="169" fontId="329" fillId="0" borderId="75" xfId="2515" applyNumberFormat="1" applyFont="1" applyFill="1" applyBorder="1" applyAlignment="1">
      <alignment vertical="center" wrapText="1"/>
    </xf>
    <xf numFmtId="169" fontId="329" fillId="0" borderId="9" xfId="2537" applyNumberFormat="1" applyFont="1" applyFill="1" applyBorder="1" applyAlignment="1">
      <alignment horizontal="center" vertical="center"/>
    </xf>
    <xf numFmtId="169" fontId="329" fillId="0" borderId="9" xfId="2516" quotePrefix="1" applyNumberFormat="1" applyFont="1" applyFill="1" applyBorder="1" applyAlignment="1">
      <alignment vertical="center" wrapText="1"/>
    </xf>
    <xf numFmtId="3" fontId="329" fillId="0" borderId="9" xfId="0" quotePrefix="1" applyNumberFormat="1" applyFont="1" applyFill="1" applyBorder="1" applyAlignment="1">
      <alignment horizontal="right" vertical="center" wrapText="1"/>
    </xf>
    <xf numFmtId="169" fontId="171" fillId="0" borderId="9" xfId="2515" applyNumberFormat="1" applyFont="1" applyFill="1" applyBorder="1" applyAlignment="1">
      <alignment horizontal="center" vertical="center" wrapText="1" readingOrder="1"/>
    </xf>
    <xf numFmtId="169" fontId="171" fillId="0" borderId="9" xfId="2527" applyNumberFormat="1" applyFont="1" applyFill="1" applyBorder="1" applyAlignment="1">
      <alignment vertical="center" shrinkToFit="1"/>
    </xf>
    <xf numFmtId="173" fontId="171" fillId="0" borderId="9" xfId="2527" applyNumberFormat="1" applyFont="1" applyFill="1" applyBorder="1" applyAlignment="1">
      <alignment horizontal="right" vertical="center" shrinkToFit="1"/>
    </xf>
    <xf numFmtId="169" fontId="329" fillId="0" borderId="9" xfId="2516" quotePrefix="1" applyNumberFormat="1" applyFont="1" applyFill="1" applyBorder="1" applyAlignment="1">
      <alignment horizontal="right" vertical="center" wrapText="1"/>
    </xf>
    <xf numFmtId="169" fontId="329" fillId="0" borderId="9" xfId="11798" applyNumberFormat="1" applyFont="1" applyFill="1" applyBorder="1" applyAlignment="1">
      <alignment horizontal="right" vertical="center" wrapText="1" readingOrder="1"/>
    </xf>
    <xf numFmtId="169" fontId="171" fillId="0" borderId="75" xfId="2527" applyNumberFormat="1" applyFont="1" applyFill="1" applyBorder="1" applyAlignment="1">
      <alignment vertical="center" shrinkToFit="1"/>
    </xf>
    <xf numFmtId="173" fontId="171" fillId="0" borderId="75" xfId="2527" applyNumberFormat="1" applyFont="1" applyFill="1" applyBorder="1" applyAlignment="1">
      <alignment horizontal="right" vertical="center" shrinkToFit="1"/>
    </xf>
    <xf numFmtId="169" fontId="329" fillId="0" borderId="9" xfId="2527" quotePrefix="1" applyNumberFormat="1" applyFont="1" applyFill="1" applyBorder="1" applyAlignment="1">
      <alignment vertical="center" wrapText="1"/>
    </xf>
    <xf numFmtId="169" fontId="329" fillId="0" borderId="9" xfId="2527" applyNumberFormat="1" applyFont="1" applyFill="1" applyBorder="1" applyAlignment="1">
      <alignment vertical="center"/>
    </xf>
    <xf numFmtId="173" fontId="329" fillId="0" borderId="9" xfId="2527" applyNumberFormat="1" applyFont="1" applyFill="1" applyBorder="1" applyAlignment="1">
      <alignment vertical="center"/>
    </xf>
    <xf numFmtId="1" fontId="4" fillId="0" borderId="0" xfId="2" applyNumberFormat="1" applyFont="1" applyFill="1" applyAlignment="1">
      <alignment horizontal="center" vertical="center" wrapText="1"/>
    </xf>
    <xf numFmtId="1" fontId="332" fillId="0" borderId="0" xfId="2" applyNumberFormat="1" applyFont="1" applyFill="1" applyAlignment="1">
      <alignment horizontal="center" vertical="center" wrapText="1"/>
    </xf>
    <xf numFmtId="1" fontId="321" fillId="0" borderId="75" xfId="2586" quotePrefix="1" applyNumberFormat="1" applyFont="1" applyFill="1" applyBorder="1" applyAlignment="1">
      <alignment horizontal="center" vertical="center" wrapText="1"/>
    </xf>
    <xf numFmtId="3" fontId="349" fillId="0" borderId="75" xfId="6547" applyNumberFormat="1" applyFont="1" applyFill="1" applyBorder="1" applyAlignment="1">
      <alignment vertical="center" wrapText="1"/>
    </xf>
    <xf numFmtId="3" fontId="349" fillId="0" borderId="75" xfId="2" applyNumberFormat="1" applyFont="1" applyFill="1" applyBorder="1" applyAlignment="1">
      <alignment vertical="center"/>
    </xf>
    <xf numFmtId="169" fontId="171" fillId="84" borderId="75" xfId="11796" applyNumberFormat="1" applyFont="1" applyFill="1" applyBorder="1" applyAlignment="1">
      <alignment horizontal="right" vertical="center"/>
    </xf>
    <xf numFmtId="3" fontId="329" fillId="84" borderId="75" xfId="2586" applyNumberFormat="1" applyFont="1" applyFill="1" applyBorder="1" applyAlignment="1">
      <alignment vertical="center"/>
    </xf>
    <xf numFmtId="3" fontId="329" fillId="84" borderId="75" xfId="6547" applyNumberFormat="1" applyFont="1" applyFill="1" applyBorder="1" applyAlignment="1">
      <alignment vertical="center" wrapText="1"/>
    </xf>
    <xf numFmtId="3" fontId="329" fillId="84" borderId="75" xfId="2" applyNumberFormat="1" applyFont="1" applyFill="1" applyBorder="1" applyAlignment="1">
      <alignment vertical="center"/>
    </xf>
    <xf numFmtId="169" fontId="171" fillId="84" borderId="75" xfId="2512" quotePrefix="1" applyNumberFormat="1" applyFont="1" applyFill="1" applyBorder="1" applyAlignment="1">
      <alignment horizontal="right" vertical="center" wrapText="1"/>
    </xf>
    <xf numFmtId="169" fontId="171" fillId="84" borderId="75" xfId="2599" applyNumberFormat="1" applyFont="1" applyFill="1" applyBorder="1" applyAlignment="1">
      <alignment horizontal="right" vertical="center" wrapText="1"/>
    </xf>
    <xf numFmtId="169" fontId="171" fillId="84" borderId="75" xfId="2515" applyNumberFormat="1" applyFont="1" applyFill="1" applyBorder="1" applyAlignment="1">
      <alignment vertical="center"/>
    </xf>
    <xf numFmtId="169" fontId="171" fillId="84" borderId="75" xfId="2599" applyNumberFormat="1" applyFont="1" applyFill="1" applyBorder="1" applyAlignment="1">
      <alignment horizontal="right" vertical="center" shrinkToFit="1"/>
    </xf>
    <xf numFmtId="169" fontId="329" fillId="84" borderId="75" xfId="2599" applyNumberFormat="1" applyFont="1" applyFill="1" applyBorder="1" applyAlignment="1">
      <alignment horizontal="right" vertical="center" shrinkToFit="1"/>
    </xf>
    <xf numFmtId="169" fontId="329" fillId="84" borderId="75" xfId="2579" applyNumberFormat="1" applyFont="1" applyFill="1" applyBorder="1" applyAlignment="1">
      <alignment vertical="center"/>
    </xf>
    <xf numFmtId="169" fontId="171" fillId="84" borderId="75" xfId="2599" applyNumberFormat="1" applyFont="1" applyFill="1" applyBorder="1" applyAlignment="1">
      <alignment horizontal="center" vertical="center" wrapText="1"/>
    </xf>
    <xf numFmtId="169" fontId="329" fillId="84" borderId="75" xfId="2515" applyNumberFormat="1" applyFont="1" applyFill="1" applyBorder="1" applyAlignment="1">
      <alignment horizontal="right" vertical="center"/>
    </xf>
    <xf numFmtId="169" fontId="329" fillId="84" borderId="75" xfId="2515" quotePrefix="1" applyNumberFormat="1" applyFont="1" applyFill="1" applyBorder="1" applyAlignment="1">
      <alignment horizontal="center" vertical="center" wrapText="1"/>
    </xf>
    <xf numFmtId="169" fontId="171" fillId="84" borderId="75" xfId="2515" quotePrefix="1" applyNumberFormat="1" applyFont="1" applyFill="1" applyBorder="1" applyAlignment="1">
      <alignment horizontal="center" vertical="center" wrapText="1"/>
    </xf>
    <xf numFmtId="169" fontId="329" fillId="84" borderId="75" xfId="2515" applyNumberFormat="1" applyFont="1" applyFill="1" applyBorder="1" applyAlignment="1">
      <alignment horizontal="center" vertical="center"/>
    </xf>
    <xf numFmtId="169" fontId="171" fillId="84" borderId="75" xfId="2515" applyNumberFormat="1" applyFont="1" applyFill="1" applyBorder="1" applyAlignment="1">
      <alignment horizontal="center" vertical="center"/>
    </xf>
    <xf numFmtId="3" fontId="329" fillId="84" borderId="75" xfId="2" applyNumberFormat="1" applyFont="1" applyFill="1" applyBorder="1" applyAlignment="1">
      <alignment horizontal="right" vertical="center" shrinkToFit="1"/>
    </xf>
    <xf numFmtId="43" fontId="329" fillId="84" borderId="75" xfId="2527" applyFont="1" applyFill="1" applyBorder="1" applyAlignment="1">
      <alignment horizontal="right" vertical="center" shrinkToFit="1"/>
    </xf>
    <xf numFmtId="1" fontId="329" fillId="84" borderId="75" xfId="2" applyNumberFormat="1" applyFont="1" applyFill="1" applyBorder="1" applyAlignment="1">
      <alignment vertical="center"/>
    </xf>
    <xf numFmtId="1" fontId="171" fillId="84" borderId="75" xfId="2" applyNumberFormat="1" applyFont="1" applyFill="1" applyBorder="1" applyAlignment="1">
      <alignment vertical="center"/>
    </xf>
    <xf numFmtId="3" fontId="331" fillId="84" borderId="75" xfId="2" applyNumberFormat="1" applyFont="1" applyFill="1" applyBorder="1" applyAlignment="1">
      <alignment horizontal="right" vertical="center" shrinkToFit="1"/>
    </xf>
    <xf numFmtId="1" fontId="331" fillId="84" borderId="75" xfId="2" applyNumberFormat="1" applyFont="1" applyFill="1" applyBorder="1" applyAlignment="1">
      <alignment vertical="center"/>
    </xf>
    <xf numFmtId="3" fontId="171" fillId="84" borderId="75" xfId="2" applyNumberFormat="1" applyFont="1" applyFill="1" applyBorder="1" applyAlignment="1">
      <alignment horizontal="right" vertical="center" shrinkToFit="1"/>
    </xf>
    <xf numFmtId="169" fontId="171" fillId="84" borderId="75" xfId="2527" applyNumberFormat="1" applyFont="1" applyFill="1" applyBorder="1" applyAlignment="1">
      <alignment horizontal="center" vertical="center" shrinkToFit="1"/>
    </xf>
    <xf numFmtId="169" fontId="171" fillId="84" borderId="75" xfId="2527" applyNumberFormat="1" applyFont="1" applyFill="1" applyBorder="1" applyAlignment="1">
      <alignment horizontal="right" vertical="center" shrinkToFit="1"/>
    </xf>
    <xf numFmtId="0" fontId="329" fillId="84" borderId="75" xfId="2" applyNumberFormat="1" applyFont="1" applyFill="1" applyBorder="1" applyAlignment="1">
      <alignment horizontal="center" vertical="center" wrapText="1"/>
    </xf>
    <xf numFmtId="169" fontId="171" fillId="84" borderId="75" xfId="2515" applyNumberFormat="1" applyFont="1" applyFill="1" applyBorder="1" applyAlignment="1">
      <alignment horizontal="center" vertical="center" wrapText="1"/>
    </xf>
    <xf numFmtId="3" fontId="329" fillId="84" borderId="75" xfId="2" applyNumberFormat="1" applyFont="1" applyFill="1" applyBorder="1" applyAlignment="1">
      <alignment horizontal="right" vertical="center" wrapText="1"/>
    </xf>
    <xf numFmtId="3" fontId="349" fillId="84" borderId="75" xfId="6547" applyNumberFormat="1" applyFont="1" applyFill="1" applyBorder="1" applyAlignment="1">
      <alignment vertical="center" wrapText="1"/>
    </xf>
    <xf numFmtId="3" fontId="349" fillId="84" borderId="75" xfId="2" applyNumberFormat="1" applyFont="1" applyFill="1" applyBorder="1" applyAlignment="1">
      <alignment vertical="center"/>
    </xf>
    <xf numFmtId="169" fontId="329" fillId="84" borderId="75" xfId="2558" applyNumberFormat="1" applyFont="1" applyFill="1" applyBorder="1" applyAlignment="1">
      <alignment vertical="center"/>
    </xf>
    <xf numFmtId="169" fontId="171" fillId="84" borderId="75" xfId="2515" applyNumberFormat="1" applyFont="1" applyFill="1" applyBorder="1" applyAlignment="1">
      <alignment horizontal="right" vertical="center"/>
    </xf>
    <xf numFmtId="3" fontId="348" fillId="84" borderId="75" xfId="2" applyNumberFormat="1" applyFont="1" applyFill="1" applyBorder="1" applyAlignment="1">
      <alignment horizontal="right" vertical="center"/>
    </xf>
    <xf numFmtId="3" fontId="329" fillId="84" borderId="75" xfId="2" quotePrefix="1" applyNumberFormat="1" applyFont="1" applyFill="1" applyBorder="1" applyAlignment="1">
      <alignment vertical="center" wrapText="1"/>
    </xf>
    <xf numFmtId="169" fontId="171" fillId="84" borderId="75" xfId="2546" applyNumberFormat="1" applyFont="1" applyFill="1" applyBorder="1" applyAlignment="1">
      <alignment horizontal="right" vertical="center"/>
    </xf>
    <xf numFmtId="4" fontId="329" fillId="84" borderId="75" xfId="2" applyNumberFormat="1" applyFont="1" applyFill="1" applyBorder="1" applyAlignment="1">
      <alignment horizontal="right" vertical="center" wrapText="1"/>
    </xf>
    <xf numFmtId="169" fontId="329" fillId="84" borderId="75" xfId="2553" applyNumberFormat="1" applyFont="1" applyFill="1" applyBorder="1" applyAlignment="1">
      <alignment horizontal="right" vertical="center" wrapText="1"/>
    </xf>
    <xf numFmtId="367" fontId="329" fillId="84" borderId="75" xfId="2515" applyNumberFormat="1" applyFont="1" applyFill="1" applyBorder="1" applyAlignment="1">
      <alignment horizontal="center" vertical="center" wrapText="1"/>
    </xf>
    <xf numFmtId="1" fontId="329" fillId="84" borderId="75" xfId="2" applyNumberFormat="1" applyFont="1" applyFill="1" applyBorder="1" applyAlignment="1">
      <alignment horizontal="right" vertical="center" wrapText="1"/>
    </xf>
    <xf numFmtId="3" fontId="171" fillId="84" borderId="75" xfId="2" quotePrefix="1" applyNumberFormat="1" applyFont="1" applyFill="1" applyBorder="1" applyAlignment="1">
      <alignment vertical="center" wrapText="1"/>
    </xf>
    <xf numFmtId="169" fontId="329" fillId="84" borderId="75" xfId="2546" applyNumberFormat="1" applyFont="1" applyFill="1" applyBorder="1" applyAlignment="1">
      <alignment horizontal="right" vertical="center"/>
    </xf>
    <xf numFmtId="0" fontId="171" fillId="84" borderId="75" xfId="1" applyFont="1" applyFill="1" applyBorder="1" applyAlignment="1">
      <alignment vertical="center"/>
    </xf>
    <xf numFmtId="3" fontId="171" fillId="84" borderId="75" xfId="2" applyNumberFormat="1" applyFont="1" applyFill="1" applyBorder="1" applyAlignment="1">
      <alignment horizontal="right" vertical="center" wrapText="1"/>
    </xf>
    <xf numFmtId="169" fontId="329" fillId="84" borderId="75" xfId="2515" applyNumberFormat="1" applyFont="1" applyFill="1" applyBorder="1"/>
    <xf numFmtId="3" fontId="329" fillId="84" borderId="9" xfId="2" applyNumberFormat="1" applyFont="1" applyFill="1" applyBorder="1" applyAlignment="1">
      <alignment horizontal="right" vertical="center" shrinkToFit="1"/>
    </xf>
    <xf numFmtId="43" fontId="329" fillId="84" borderId="9" xfId="2527" applyFont="1" applyFill="1" applyBorder="1" applyAlignment="1">
      <alignment horizontal="right" vertical="center" shrinkToFit="1"/>
    </xf>
    <xf numFmtId="1" fontId="171" fillId="84" borderId="9" xfId="2" applyNumberFormat="1" applyFont="1" applyFill="1" applyBorder="1" applyAlignment="1">
      <alignment vertical="center"/>
    </xf>
    <xf numFmtId="169" fontId="171" fillId="84" borderId="9" xfId="2515" applyNumberFormat="1" applyFont="1" applyFill="1" applyBorder="1" applyAlignment="1">
      <alignment horizontal="right" vertical="center"/>
    </xf>
    <xf numFmtId="169" fontId="331" fillId="84" borderId="9" xfId="2515" applyNumberFormat="1" applyFont="1" applyFill="1" applyBorder="1" applyAlignment="1">
      <alignment horizontal="right" vertical="center"/>
    </xf>
    <xf numFmtId="169" fontId="329" fillId="84" borderId="75" xfId="2521" applyNumberFormat="1" applyFont="1" applyFill="1" applyBorder="1" applyAlignment="1">
      <alignment horizontal="right" vertical="center" wrapText="1"/>
    </xf>
    <xf numFmtId="43" fontId="329" fillId="84" borderId="75" xfId="2515" applyFont="1" applyFill="1" applyBorder="1" applyAlignment="1">
      <alignment vertical="center"/>
    </xf>
    <xf numFmtId="169" fontId="329" fillId="84" borderId="75" xfId="2515" quotePrefix="1" applyNumberFormat="1" applyFont="1" applyFill="1" applyBorder="1" applyAlignment="1">
      <alignment vertical="center" wrapText="1"/>
    </xf>
    <xf numFmtId="169" fontId="329" fillId="84" borderId="75" xfId="2515" applyNumberFormat="1" applyFont="1" applyFill="1" applyBorder="1" applyAlignment="1">
      <alignment vertical="center" wrapText="1"/>
    </xf>
    <xf numFmtId="169" fontId="171" fillId="84" borderId="9" xfId="2515" applyNumberFormat="1" applyFont="1" applyFill="1" applyBorder="1" applyAlignment="1">
      <alignment horizontal="center" vertical="center"/>
    </xf>
    <xf numFmtId="169" fontId="329" fillId="84" borderId="9" xfId="2537" applyNumberFormat="1" applyFont="1" applyFill="1" applyBorder="1" applyAlignment="1">
      <alignment horizontal="center" vertical="center"/>
    </xf>
    <xf numFmtId="169" fontId="329" fillId="84" borderId="9" xfId="2527" applyNumberFormat="1" applyFont="1" applyFill="1" applyBorder="1" applyAlignment="1">
      <alignment horizontal="right" vertical="center" shrinkToFit="1"/>
    </xf>
    <xf numFmtId="169" fontId="329" fillId="84" borderId="9" xfId="2516" quotePrefix="1" applyNumberFormat="1" applyFont="1" applyFill="1" applyBorder="1" applyAlignment="1">
      <alignment vertical="center" wrapText="1"/>
    </xf>
    <xf numFmtId="169" fontId="171" fillId="84" borderId="75" xfId="2515" quotePrefix="1" applyNumberFormat="1" applyFont="1" applyFill="1" applyBorder="1" applyAlignment="1">
      <alignment vertical="center" wrapText="1"/>
    </xf>
    <xf numFmtId="3" fontId="171" fillId="84" borderId="9" xfId="2" applyNumberFormat="1" applyFont="1" applyFill="1" applyBorder="1" applyAlignment="1">
      <alignment horizontal="center" vertical="center" wrapText="1"/>
    </xf>
    <xf numFmtId="3" fontId="329" fillId="84" borderId="9" xfId="6547" applyNumberFormat="1" applyFont="1" applyFill="1" applyBorder="1" applyAlignment="1">
      <alignment vertical="center" wrapText="1"/>
    </xf>
    <xf numFmtId="0" fontId="329" fillId="84" borderId="9" xfId="1" applyFont="1" applyFill="1" applyBorder="1"/>
    <xf numFmtId="0" fontId="329" fillId="84" borderId="75" xfId="1" applyFont="1" applyFill="1" applyBorder="1"/>
    <xf numFmtId="169" fontId="171" fillId="84" borderId="9" xfId="2512" quotePrefix="1" applyNumberFormat="1" applyFont="1" applyFill="1" applyBorder="1" applyAlignment="1">
      <alignment horizontal="right" vertical="center" wrapText="1"/>
    </xf>
    <xf numFmtId="169" fontId="171" fillId="84" borderId="9" xfId="2527" applyNumberFormat="1" applyFont="1" applyFill="1" applyBorder="1" applyAlignment="1">
      <alignment horizontal="right" vertical="center" shrinkToFit="1"/>
    </xf>
    <xf numFmtId="0" fontId="329" fillId="84" borderId="9" xfId="2" applyNumberFormat="1" applyFont="1" applyFill="1" applyBorder="1" applyAlignment="1">
      <alignment horizontal="center" vertical="center" wrapText="1"/>
    </xf>
    <xf numFmtId="169" fontId="171" fillId="84" borderId="9" xfId="2599" applyNumberFormat="1" applyFont="1" applyFill="1" applyBorder="1" applyAlignment="1">
      <alignment horizontal="center" vertical="center" wrapText="1"/>
    </xf>
    <xf numFmtId="367" fontId="171" fillId="84" borderId="9" xfId="2515" applyNumberFormat="1" applyFont="1" applyFill="1" applyBorder="1" applyAlignment="1">
      <alignment horizontal="center" vertical="center" wrapText="1"/>
    </xf>
    <xf numFmtId="3" fontId="329" fillId="84" borderId="9" xfId="2" quotePrefix="1" applyNumberFormat="1" applyFont="1" applyFill="1" applyBorder="1" applyAlignment="1">
      <alignment vertical="center" wrapText="1"/>
    </xf>
    <xf numFmtId="169" fontId="329" fillId="84" borderId="9" xfId="2515" applyNumberFormat="1" applyFont="1" applyFill="1" applyBorder="1"/>
    <xf numFmtId="169" fontId="329" fillId="84" borderId="9" xfId="2527" applyNumberFormat="1" applyFont="1" applyFill="1" applyBorder="1" applyAlignment="1">
      <alignment vertical="center"/>
    </xf>
    <xf numFmtId="169" fontId="329" fillId="84" borderId="75" xfId="2527" applyNumberFormat="1" applyFont="1" applyFill="1" applyBorder="1" applyAlignment="1">
      <alignment vertical="center"/>
    </xf>
    <xf numFmtId="365" fontId="329" fillId="84" borderId="9" xfId="2558" applyNumberFormat="1" applyFont="1" applyFill="1" applyBorder="1" applyAlignment="1">
      <alignment horizontal="center" vertical="center" wrapText="1"/>
    </xf>
    <xf numFmtId="368" fontId="329" fillId="84" borderId="9" xfId="2558" applyNumberFormat="1" applyFont="1" applyFill="1" applyBorder="1" applyAlignment="1">
      <alignment horizontal="center" vertical="center" wrapText="1"/>
    </xf>
    <xf numFmtId="198" fontId="329" fillId="84" borderId="9" xfId="2558" applyFont="1" applyFill="1" applyBorder="1" applyAlignment="1">
      <alignment horizontal="center" vertical="center" wrapText="1"/>
    </xf>
    <xf numFmtId="169" fontId="350" fillId="84" borderId="75" xfId="2515" applyNumberFormat="1" applyFont="1" applyFill="1" applyBorder="1" applyAlignment="1">
      <alignment horizontal="right" vertical="center"/>
    </xf>
    <xf numFmtId="169" fontId="350" fillId="0" borderId="75" xfId="2515" quotePrefix="1" applyNumberFormat="1" applyFont="1" applyFill="1" applyBorder="1" applyAlignment="1">
      <alignment horizontal="center" vertical="center" wrapText="1"/>
    </xf>
    <xf numFmtId="169" fontId="350" fillId="84" borderId="75" xfId="2515" quotePrefix="1" applyNumberFormat="1" applyFont="1" applyFill="1" applyBorder="1" applyAlignment="1">
      <alignment horizontal="center" vertical="center" wrapText="1"/>
    </xf>
    <xf numFmtId="367" fontId="329" fillId="82" borderId="75" xfId="11796" applyNumberFormat="1" applyFont="1" applyFill="1" applyBorder="1" applyAlignment="1">
      <alignment horizontal="center" vertical="center"/>
    </xf>
    <xf numFmtId="169" fontId="7" fillId="0" borderId="0" xfId="2515" applyNumberFormat="1" applyFont="1" applyFill="1" applyBorder="1" applyAlignment="1">
      <alignment horizontal="center" vertical="center" wrapText="1"/>
    </xf>
    <xf numFmtId="169" fontId="323" fillId="0" borderId="0" xfId="2515" applyNumberFormat="1" applyFont="1" applyFill="1" applyBorder="1" applyAlignment="1">
      <alignment horizontal="center" vertical="center" wrapText="1"/>
    </xf>
    <xf numFmtId="3" fontId="332" fillId="0" borderId="0" xfId="2" applyNumberFormat="1" applyFont="1" applyFill="1" applyBorder="1" applyAlignment="1">
      <alignment horizontal="center" vertical="center" wrapText="1"/>
    </xf>
    <xf numFmtId="169" fontId="7" fillId="0" borderId="0" xfId="2515" applyNumberFormat="1" applyFont="1" applyFill="1" applyBorder="1" applyAlignment="1">
      <alignment horizontal="center" wrapText="1"/>
    </xf>
    <xf numFmtId="169" fontId="4" fillId="0" borderId="0" xfId="2515" applyNumberFormat="1" applyFont="1" applyFill="1" applyBorder="1" applyAlignment="1">
      <alignment horizontal="center" wrapText="1"/>
    </xf>
    <xf numFmtId="3" fontId="7" fillId="0" borderId="0" xfId="2" applyNumberFormat="1" applyFont="1" applyFill="1" applyBorder="1" applyAlignment="1">
      <alignment horizontal="center" vertical="center" wrapText="1" shrinkToFit="1"/>
    </xf>
    <xf numFmtId="3" fontId="4" fillId="0" borderId="0" xfId="2" applyNumberFormat="1" applyFont="1" applyFill="1" applyBorder="1" applyAlignment="1">
      <alignment horizontal="center" vertical="center" wrapText="1" shrinkToFit="1"/>
    </xf>
    <xf numFmtId="169" fontId="7" fillId="0" borderId="0" xfId="2527" applyNumberFormat="1" applyFont="1" applyFill="1" applyBorder="1" applyAlignment="1">
      <alignment horizontal="center" vertical="center" wrapText="1" shrinkToFit="1"/>
    </xf>
    <xf numFmtId="169" fontId="323" fillId="0" borderId="0" xfId="2527" applyNumberFormat="1" applyFont="1" applyFill="1" applyBorder="1" applyAlignment="1">
      <alignment horizontal="center" vertical="center" wrapText="1" shrinkToFit="1"/>
    </xf>
    <xf numFmtId="3" fontId="345" fillId="0" borderId="0" xfId="2" applyNumberFormat="1" applyFont="1" applyFill="1" applyBorder="1" applyAlignment="1">
      <alignment horizontal="center" vertical="center" wrapText="1"/>
    </xf>
    <xf numFmtId="169" fontId="322" fillId="0" borderId="0" xfId="2527" applyNumberFormat="1" applyFont="1" applyFill="1" applyBorder="1" applyAlignment="1">
      <alignment horizontal="center" vertical="center" wrapText="1" shrinkToFit="1"/>
    </xf>
    <xf numFmtId="169" fontId="4" fillId="0" borderId="0" xfId="2527" applyNumberFormat="1" applyFont="1" applyFill="1" applyBorder="1" applyAlignment="1">
      <alignment horizontal="center" vertical="center" wrapText="1" shrinkToFit="1"/>
    </xf>
    <xf numFmtId="0" fontId="7" fillId="0" borderId="0" xfId="1" applyFont="1" applyFill="1" applyBorder="1" applyAlignment="1">
      <alignment horizontal="center" wrapText="1"/>
    </xf>
    <xf numFmtId="0" fontId="4" fillId="0" borderId="0" xfId="1" applyFont="1" applyFill="1" applyBorder="1" applyAlignment="1">
      <alignment horizontal="center" wrapText="1"/>
    </xf>
    <xf numFmtId="0" fontId="7" fillId="0" borderId="0" xfId="1" applyFont="1" applyFill="1" applyBorder="1" applyAlignment="1">
      <alignment horizontal="center" vertical="center" wrapText="1"/>
    </xf>
    <xf numFmtId="0" fontId="323" fillId="0" borderId="0" xfId="1" applyFont="1" applyFill="1" applyBorder="1" applyAlignment="1">
      <alignment horizontal="center" vertical="center" wrapText="1"/>
    </xf>
    <xf numFmtId="0" fontId="322" fillId="0" borderId="0" xfId="1" applyFont="1" applyFill="1" applyBorder="1" applyAlignment="1">
      <alignment horizontal="center" wrapText="1"/>
    </xf>
    <xf numFmtId="0" fontId="7" fillId="0" borderId="0" xfId="1" applyFont="1" applyFill="1" applyAlignment="1">
      <alignment horizontal="center" wrapText="1"/>
    </xf>
    <xf numFmtId="3" fontId="449" fillId="0" borderId="0" xfId="2" applyNumberFormat="1" applyFont="1" applyFill="1" applyBorder="1" applyAlignment="1">
      <alignment horizontal="center" vertical="center" wrapText="1"/>
    </xf>
    <xf numFmtId="169" fontId="323" fillId="0" borderId="0" xfId="2515" applyNumberFormat="1" applyFont="1" applyFill="1" applyBorder="1" applyAlignment="1">
      <alignment horizontal="center" wrapText="1"/>
    </xf>
    <xf numFmtId="169" fontId="322" fillId="0" borderId="0" xfId="2515" applyNumberFormat="1" applyFont="1" applyFill="1" applyBorder="1" applyAlignment="1">
      <alignment horizontal="center" wrapText="1"/>
    </xf>
    <xf numFmtId="169" fontId="322" fillId="0" borderId="0" xfId="2527" applyNumberFormat="1" applyFont="1" applyFill="1" applyBorder="1" applyAlignment="1">
      <alignment horizontal="center" vertical="center" wrapText="1"/>
    </xf>
    <xf numFmtId="3" fontId="10" fillId="0" borderId="89" xfId="2" applyNumberFormat="1" applyFont="1" applyFill="1" applyBorder="1" applyAlignment="1">
      <alignment horizontal="center" vertical="center" wrapText="1"/>
    </xf>
    <xf numFmtId="169" fontId="9" fillId="0" borderId="0" xfId="11796" applyNumberFormat="1" applyFont="1" applyFill="1" applyBorder="1" applyAlignment="1">
      <alignment horizontal="center" vertical="center" wrapText="1"/>
    </xf>
    <xf numFmtId="169" fontId="350" fillId="82" borderId="75" xfId="2515" quotePrefix="1" applyNumberFormat="1" applyFont="1" applyFill="1" applyBorder="1" applyAlignment="1">
      <alignment horizontal="center" vertical="center" wrapText="1"/>
    </xf>
    <xf numFmtId="0" fontId="329" fillId="82" borderId="75" xfId="2515" applyNumberFormat="1" applyFont="1" applyFill="1" applyBorder="1" applyAlignment="1">
      <alignment horizontal="center" vertical="center"/>
    </xf>
    <xf numFmtId="3" fontId="7" fillId="82" borderId="0" xfId="2" applyNumberFormat="1" applyFont="1" applyFill="1" applyBorder="1" applyAlignment="1">
      <alignment horizontal="center" vertical="center" wrapText="1"/>
    </xf>
    <xf numFmtId="3" fontId="78" fillId="82" borderId="0" xfId="2" applyNumberFormat="1" applyFont="1" applyFill="1" applyBorder="1" applyAlignment="1">
      <alignment horizontal="center" vertical="center" wrapText="1"/>
    </xf>
    <xf numFmtId="169" fontId="350" fillId="84" borderId="75" xfId="2515" applyNumberFormat="1" applyFont="1" applyFill="1" applyBorder="1" applyAlignment="1">
      <alignment vertical="center"/>
    </xf>
    <xf numFmtId="1" fontId="9" fillId="82" borderId="75" xfId="2" quotePrefix="1" applyNumberFormat="1" applyFont="1" applyFill="1" applyBorder="1" applyAlignment="1">
      <alignment horizontal="center" vertical="center" wrapText="1"/>
    </xf>
    <xf numFmtId="1" fontId="9" fillId="82" borderId="75" xfId="2" applyNumberFormat="1" applyFont="1" applyFill="1" applyBorder="1" applyAlignment="1">
      <alignment vertical="center" wrapText="1"/>
    </xf>
    <xf numFmtId="1" fontId="5" fillId="82" borderId="75" xfId="2" applyNumberFormat="1" applyFont="1" applyFill="1" applyBorder="1" applyAlignment="1">
      <alignment horizontal="center" vertical="center" wrapText="1"/>
    </xf>
    <xf numFmtId="3" fontId="78" fillId="82" borderId="75" xfId="2" applyNumberFormat="1" applyFont="1" applyFill="1" applyBorder="1" applyAlignment="1">
      <alignment horizontal="center" vertical="center" wrapText="1"/>
    </xf>
    <xf numFmtId="3" fontId="5" fillId="82" borderId="0" xfId="2" applyNumberFormat="1" applyFont="1" applyFill="1" applyBorder="1" applyAlignment="1">
      <alignment horizontal="center" vertical="center" wrapText="1"/>
    </xf>
    <xf numFmtId="3" fontId="7" fillId="82" borderId="0" xfId="2" applyNumberFormat="1" applyFont="1" applyFill="1" applyBorder="1" applyAlignment="1">
      <alignment vertical="center"/>
    </xf>
    <xf numFmtId="1" fontId="5" fillId="82" borderId="0" xfId="2" applyNumberFormat="1" applyFont="1" applyFill="1" applyAlignment="1">
      <alignment vertical="center"/>
    </xf>
    <xf numFmtId="1" fontId="356" fillId="82" borderId="0" xfId="2" applyNumberFormat="1" applyFont="1" applyFill="1" applyAlignment="1">
      <alignment vertical="center"/>
    </xf>
    <xf numFmtId="169" fontId="329" fillId="0" borderId="75" xfId="11796" applyNumberFormat="1" applyFont="1" applyFill="1" applyBorder="1" applyAlignment="1">
      <alignment horizontal="right" vertical="center"/>
    </xf>
    <xf numFmtId="169" fontId="329" fillId="0" borderId="75" xfId="11796" applyNumberFormat="1" applyFont="1" applyFill="1" applyBorder="1" applyAlignment="1">
      <alignment vertical="center"/>
    </xf>
    <xf numFmtId="169" fontId="171" fillId="0" borderId="75" xfId="11796" quotePrefix="1" applyNumberFormat="1" applyFont="1" applyFill="1" applyBorder="1" applyAlignment="1">
      <alignment horizontal="center" vertical="center" wrapText="1"/>
    </xf>
    <xf numFmtId="169" fontId="350" fillId="0" borderId="75" xfId="11796" applyNumberFormat="1" applyFont="1" applyFill="1" applyBorder="1" applyAlignment="1">
      <alignment horizontal="right" vertical="center"/>
    </xf>
    <xf numFmtId="169" fontId="329" fillId="0" borderId="75" xfId="2527" applyNumberFormat="1" applyFont="1" applyFill="1" applyBorder="1" applyAlignment="1">
      <alignment vertical="center"/>
    </xf>
    <xf numFmtId="169" fontId="350" fillId="84" borderId="75" xfId="2515" applyNumberFormat="1" applyFont="1" applyFill="1" applyBorder="1" applyAlignment="1">
      <alignment horizontal="center" vertical="center"/>
    </xf>
    <xf numFmtId="0" fontId="416" fillId="0" borderId="75" xfId="0" applyFont="1" applyBorder="1" applyAlignment="1">
      <alignment horizontal="center" vertical="center" wrapText="1"/>
    </xf>
    <xf numFmtId="3" fontId="7" fillId="82" borderId="0" xfId="2" applyNumberFormat="1" applyFont="1" applyFill="1" applyBorder="1" applyAlignment="1">
      <alignment horizontal="right" vertical="center"/>
    </xf>
    <xf numFmtId="1" fontId="324" fillId="82" borderId="75" xfId="2" applyNumberFormat="1" applyFont="1" applyFill="1" applyBorder="1" applyAlignment="1">
      <alignment horizontal="center" vertical="center" wrapText="1"/>
    </xf>
    <xf numFmtId="3" fontId="320" fillId="82" borderId="75" xfId="2" quotePrefix="1" applyNumberFormat="1" applyFont="1" applyFill="1" applyBorder="1" applyAlignment="1">
      <alignment horizontal="center" vertical="center" wrapText="1"/>
    </xf>
    <xf numFmtId="0" fontId="442" fillId="82" borderId="75" xfId="0" applyFont="1" applyFill="1" applyBorder="1" applyAlignment="1">
      <alignment horizontal="center" vertical="center" wrapText="1"/>
    </xf>
    <xf numFmtId="169" fontId="324" fillId="82" borderId="0" xfId="11796" applyNumberFormat="1" applyFont="1" applyFill="1" applyBorder="1" applyAlignment="1">
      <alignment horizontal="center" vertical="center" wrapText="1"/>
    </xf>
    <xf numFmtId="0" fontId="322" fillId="82" borderId="0" xfId="0" applyFont="1" applyFill="1" applyBorder="1" applyAlignment="1">
      <alignment horizontal="center" vertical="center" wrapText="1"/>
    </xf>
    <xf numFmtId="0" fontId="442" fillId="82" borderId="0" xfId="0" applyFont="1" applyFill="1" applyBorder="1" applyAlignment="1">
      <alignment horizontal="center" vertical="center" wrapText="1"/>
    </xf>
    <xf numFmtId="169" fontId="320" fillId="82" borderId="0" xfId="2515" applyNumberFormat="1" applyFont="1" applyFill="1" applyBorder="1" applyAlignment="1">
      <alignment horizontal="center" wrapText="1"/>
    </xf>
    <xf numFmtId="3" fontId="442" fillId="82" borderId="0" xfId="2" applyNumberFormat="1" applyFont="1" applyFill="1" applyBorder="1" applyAlignment="1">
      <alignment horizontal="center" vertical="center" wrapText="1"/>
    </xf>
    <xf numFmtId="169" fontId="322" fillId="82" borderId="0" xfId="11796" applyNumberFormat="1" applyFont="1" applyFill="1" applyBorder="1" applyAlignment="1">
      <alignment horizontal="center" vertical="center" wrapText="1"/>
    </xf>
    <xf numFmtId="1" fontId="11" fillId="82" borderId="0" xfId="2" applyNumberFormat="1" applyFont="1" applyFill="1" applyAlignment="1">
      <alignment vertical="center"/>
    </xf>
    <xf numFmtId="1" fontId="324" fillId="0" borderId="75" xfId="0" applyNumberFormat="1" applyFont="1" applyFill="1" applyBorder="1" applyAlignment="1">
      <alignment horizontal="center" vertical="center" wrapText="1"/>
    </xf>
    <xf numFmtId="1" fontId="324" fillId="0" borderId="75" xfId="2587" quotePrefix="1" applyNumberFormat="1" applyFont="1" applyFill="1" applyBorder="1" applyAlignment="1">
      <alignment horizontal="center" vertical="center" wrapText="1"/>
    </xf>
    <xf numFmtId="169" fontId="350" fillId="0" borderId="75" xfId="2527" applyNumberFormat="1" applyFont="1" applyFill="1" applyBorder="1" applyAlignment="1">
      <alignment horizontal="center" vertical="center" shrinkToFit="1"/>
    </xf>
    <xf numFmtId="169" fontId="350" fillId="0" borderId="75" xfId="2527" applyNumberFormat="1" applyFont="1" applyFill="1" applyBorder="1" applyAlignment="1">
      <alignment vertical="center" shrinkToFit="1"/>
    </xf>
    <xf numFmtId="173" fontId="350" fillId="0" borderId="75" xfId="2527" applyNumberFormat="1" applyFont="1" applyFill="1" applyBorder="1" applyAlignment="1">
      <alignment horizontal="right" vertical="center" shrinkToFit="1"/>
    </xf>
    <xf numFmtId="43" fontId="441" fillId="0" borderId="75" xfId="2527" applyFont="1" applyFill="1" applyBorder="1" applyAlignment="1">
      <alignment horizontal="center" vertical="center" wrapText="1"/>
    </xf>
    <xf numFmtId="3" fontId="171" fillId="0" borderId="9" xfId="2" applyNumberFormat="1" applyFont="1" applyFill="1" applyBorder="1" applyAlignment="1">
      <alignment horizontal="center" vertical="center" wrapText="1"/>
    </xf>
    <xf numFmtId="0" fontId="388" fillId="0" borderId="0" xfId="1" applyFont="1" applyFill="1"/>
    <xf numFmtId="0" fontId="388" fillId="86" borderId="0" xfId="1" applyFont="1" applyFill="1"/>
    <xf numFmtId="3" fontId="171" fillId="0" borderId="75" xfId="2" applyNumberFormat="1" applyFont="1" applyFill="1" applyBorder="1" applyAlignment="1">
      <alignment horizontal="right" vertical="center" wrapText="1"/>
    </xf>
    <xf numFmtId="0" fontId="324" fillId="0" borderId="75" xfId="6620" applyFont="1" applyFill="1" applyBorder="1" applyAlignment="1">
      <alignment horizontal="center" vertical="center"/>
    </xf>
    <xf numFmtId="1" fontId="321" fillId="0" borderId="75" xfId="2" applyNumberFormat="1" applyFont="1" applyFill="1" applyBorder="1" applyAlignment="1">
      <alignment horizontal="center" vertical="center" wrapText="1"/>
    </xf>
    <xf numFmtId="169" fontId="324" fillId="0" borderId="75" xfId="2599" applyNumberFormat="1" applyFont="1" applyFill="1" applyBorder="1" applyAlignment="1">
      <alignment horizontal="right" vertical="center" wrapText="1"/>
    </xf>
    <xf numFmtId="1" fontId="321" fillId="0" borderId="75" xfId="2587" quotePrefix="1" applyNumberFormat="1" applyFont="1" applyFill="1" applyBorder="1" applyAlignment="1">
      <alignment horizontal="center" vertical="center" wrapText="1"/>
    </xf>
    <xf numFmtId="0" fontId="442" fillId="0" borderId="75" xfId="0" applyFont="1" applyFill="1" applyBorder="1" applyAlignment="1">
      <alignment horizontal="center" vertical="center" wrapText="1"/>
    </xf>
    <xf numFmtId="3" fontId="350" fillId="0" borderId="75" xfId="2" applyNumberFormat="1" applyFont="1" applyFill="1" applyBorder="1" applyAlignment="1">
      <alignment horizontal="right" vertical="center" shrinkToFit="1"/>
    </xf>
    <xf numFmtId="1" fontId="348" fillId="0" borderId="79" xfId="2" applyNumberFormat="1" applyFont="1" applyFill="1" applyBorder="1" applyAlignment="1">
      <alignment vertical="center"/>
    </xf>
    <xf numFmtId="169" fontId="331" fillId="0" borderId="75" xfId="2515" applyNumberFormat="1" applyFont="1" applyFill="1" applyBorder="1" applyAlignment="1">
      <alignment horizontal="right" vertical="center"/>
    </xf>
    <xf numFmtId="169" fontId="352" fillId="0" borderId="75" xfId="2515" quotePrefix="1" applyNumberFormat="1" applyFont="1" applyFill="1" applyBorder="1" applyAlignment="1">
      <alignment vertical="center" wrapText="1"/>
    </xf>
    <xf numFmtId="9" fontId="5" fillId="0" borderId="0" xfId="2" applyNumberFormat="1" applyFont="1" applyFill="1" applyBorder="1" applyAlignment="1">
      <alignment horizontal="center" vertical="center" wrapText="1"/>
    </xf>
    <xf numFmtId="169" fontId="387" fillId="0" borderId="75" xfId="2599" applyNumberFormat="1" applyFont="1" applyFill="1" applyBorder="1" applyAlignment="1">
      <alignment horizontal="center" vertical="center" wrapText="1"/>
    </xf>
    <xf numFmtId="1" fontId="450" fillId="0" borderId="75" xfId="2" quotePrefix="1" applyNumberFormat="1" applyFont="1" applyFill="1" applyBorder="1" applyAlignment="1">
      <alignment horizontal="center" vertical="center" wrapText="1"/>
    </xf>
    <xf numFmtId="169" fontId="451" fillId="0" borderId="75" xfId="2599" applyNumberFormat="1" applyFont="1" applyFill="1" applyBorder="1" applyAlignment="1">
      <alignment horizontal="center" vertical="center" wrapText="1"/>
    </xf>
    <xf numFmtId="169" fontId="452" fillId="0" borderId="75" xfId="2599" applyNumberFormat="1" applyFont="1" applyFill="1" applyBorder="1" applyAlignment="1">
      <alignment horizontal="center" vertical="center" wrapText="1"/>
    </xf>
    <xf numFmtId="169" fontId="452" fillId="0" borderId="75" xfId="2515" applyNumberFormat="1" applyFont="1" applyFill="1" applyBorder="1" applyAlignment="1">
      <alignment horizontal="center" vertical="center" wrapText="1"/>
    </xf>
    <xf numFmtId="3" fontId="452" fillId="0" borderId="75" xfId="2" applyNumberFormat="1" applyFont="1" applyFill="1" applyBorder="1" applyAlignment="1">
      <alignment horizontal="center" vertical="center" wrapText="1"/>
    </xf>
    <xf numFmtId="0" fontId="452" fillId="0" borderId="75" xfId="2" applyNumberFormat="1" applyFont="1" applyFill="1" applyBorder="1" applyAlignment="1">
      <alignment horizontal="center" vertical="center" wrapText="1"/>
    </xf>
    <xf numFmtId="3" fontId="452" fillId="84" borderId="75" xfId="2" applyNumberFormat="1" applyFont="1" applyFill="1" applyBorder="1" applyAlignment="1">
      <alignment horizontal="center" vertical="center" wrapText="1"/>
    </xf>
    <xf numFmtId="3" fontId="451" fillId="0" borderId="75" xfId="2" applyNumberFormat="1" applyFont="1" applyFill="1" applyBorder="1" applyAlignment="1">
      <alignment horizontal="center" vertical="center" wrapText="1"/>
    </xf>
    <xf numFmtId="3" fontId="451" fillId="0" borderId="0" xfId="2" applyNumberFormat="1" applyFont="1" applyFill="1" applyBorder="1" applyAlignment="1">
      <alignment horizontal="center" vertical="center" wrapText="1"/>
    </xf>
    <xf numFmtId="9" fontId="451" fillId="0" borderId="0" xfId="2" applyNumberFormat="1" applyFont="1" applyFill="1" applyBorder="1" applyAlignment="1">
      <alignment horizontal="center" vertical="center" wrapText="1"/>
    </xf>
    <xf numFmtId="3" fontId="453" fillId="0" borderId="0" xfId="2" applyNumberFormat="1" applyFont="1" applyFill="1" applyBorder="1" applyAlignment="1">
      <alignment horizontal="center" vertical="center" wrapText="1"/>
    </xf>
    <xf numFmtId="0" fontId="450" fillId="0" borderId="0" xfId="1" applyFont="1" applyFill="1" applyAlignment="1">
      <alignment horizontal="center" wrapText="1"/>
    </xf>
    <xf numFmtId="0" fontId="450" fillId="86" borderId="0" xfId="1" applyFont="1" applyFill="1"/>
    <xf numFmtId="4" fontId="7" fillId="0" borderId="0" xfId="2" applyNumberFormat="1" applyFont="1" applyFill="1" applyBorder="1" applyAlignment="1">
      <alignment horizontal="right" vertical="center" wrapText="1"/>
    </xf>
    <xf numFmtId="3" fontId="171" fillId="0" borderId="9" xfId="2" applyNumberFormat="1" applyFont="1" applyFill="1" applyBorder="1" applyAlignment="1">
      <alignment horizontal="center" vertical="center" wrapText="1"/>
    </xf>
    <xf numFmtId="0" fontId="416" fillId="0" borderId="0" xfId="1" applyFont="1" applyFill="1" applyAlignment="1">
      <alignment horizontal="center"/>
    </xf>
    <xf numFmtId="0" fontId="416" fillId="0" borderId="0" xfId="1" applyFont="1" applyFill="1"/>
    <xf numFmtId="0" fontId="418" fillId="0" borderId="0" xfId="1" applyFont="1" applyFill="1"/>
    <xf numFmtId="1" fontId="454" fillId="0" borderId="1" xfId="2" applyNumberFormat="1" applyFont="1" applyFill="1" applyBorder="1" applyAlignment="1">
      <alignment horizontal="center" vertical="center"/>
    </xf>
    <xf numFmtId="1" fontId="454" fillId="0" borderId="1" xfId="2" applyNumberFormat="1" applyFont="1" applyFill="1" applyBorder="1" applyAlignment="1">
      <alignment vertical="center"/>
    </xf>
    <xf numFmtId="1" fontId="424" fillId="0" borderId="1" xfId="2" applyNumberFormat="1" applyFont="1" applyFill="1" applyBorder="1" applyAlignment="1">
      <alignment vertical="center"/>
    </xf>
    <xf numFmtId="3" fontId="416" fillId="0" borderId="7" xfId="2" applyNumberFormat="1" applyFont="1" applyFill="1" applyBorder="1" applyAlignment="1">
      <alignment horizontal="center" vertical="center" wrapText="1"/>
    </xf>
    <xf numFmtId="3" fontId="418" fillId="0" borderId="7" xfId="2" applyNumberFormat="1" applyFont="1" applyFill="1" applyBorder="1" applyAlignment="1">
      <alignment horizontal="center" vertical="center" wrapText="1"/>
    </xf>
    <xf numFmtId="3" fontId="416" fillId="0" borderId="75" xfId="2" quotePrefix="1" applyNumberFormat="1" applyFont="1" applyFill="1" applyBorder="1" applyAlignment="1">
      <alignment horizontal="center" vertical="center" wrapText="1"/>
    </xf>
    <xf numFmtId="3" fontId="417" fillId="0" borderId="75" xfId="2" quotePrefix="1" applyNumberFormat="1" applyFont="1" applyFill="1" applyBorder="1" applyAlignment="1">
      <alignment horizontal="right" vertical="center" wrapText="1"/>
    </xf>
    <xf numFmtId="3" fontId="416" fillId="0" borderId="75" xfId="2586" applyNumberFormat="1" applyFont="1" applyFill="1" applyBorder="1" applyAlignment="1">
      <alignment horizontal="center" vertical="center" wrapText="1"/>
    </xf>
    <xf numFmtId="3" fontId="418" fillId="0" borderId="75" xfId="2586" applyNumberFormat="1" applyFont="1" applyFill="1" applyBorder="1" applyAlignment="1">
      <alignment vertical="center"/>
    </xf>
    <xf numFmtId="3" fontId="421" fillId="0" borderId="75" xfId="2586" applyNumberFormat="1" applyFont="1" applyFill="1" applyBorder="1" applyAlignment="1">
      <alignment horizontal="center" vertical="center" wrapText="1"/>
    </xf>
    <xf numFmtId="3" fontId="417" fillId="0" borderId="75" xfId="2586" applyNumberFormat="1" applyFont="1" applyFill="1" applyBorder="1" applyAlignment="1">
      <alignment vertical="center"/>
    </xf>
    <xf numFmtId="49" fontId="416" fillId="0" borderId="75" xfId="6547" applyNumberFormat="1" applyFont="1" applyFill="1" applyBorder="1" applyAlignment="1">
      <alignment horizontal="center" vertical="center" wrapText="1"/>
    </xf>
    <xf numFmtId="49" fontId="421" fillId="0" borderId="75" xfId="6547" applyNumberFormat="1" applyFont="1" applyFill="1" applyBorder="1" applyAlignment="1">
      <alignment horizontal="center" vertical="center" wrapText="1"/>
    </xf>
    <xf numFmtId="3" fontId="421" fillId="0" borderId="75" xfId="2" quotePrefix="1" applyNumberFormat="1" applyFont="1" applyFill="1" applyBorder="1" applyAlignment="1">
      <alignment horizontal="center" vertical="center" wrapText="1"/>
    </xf>
    <xf numFmtId="169" fontId="417" fillId="0" borderId="75" xfId="2512" quotePrefix="1" applyNumberFormat="1" applyFont="1" applyFill="1" applyBorder="1" applyAlignment="1">
      <alignment horizontal="right" vertical="center" wrapText="1"/>
    </xf>
    <xf numFmtId="169" fontId="418" fillId="0" borderId="75" xfId="2512" quotePrefix="1" applyNumberFormat="1" applyFont="1" applyFill="1" applyBorder="1" applyAlignment="1">
      <alignment horizontal="right" vertical="center" wrapText="1"/>
    </xf>
    <xf numFmtId="169" fontId="417" fillId="0" borderId="75" xfId="2599" applyNumberFormat="1" applyFont="1" applyFill="1" applyBorder="1" applyAlignment="1">
      <alignment horizontal="right" vertical="center" wrapText="1"/>
    </xf>
    <xf numFmtId="49" fontId="416" fillId="0" borderId="75" xfId="0" applyNumberFormat="1" applyFont="1" applyFill="1" applyBorder="1" applyAlignment="1">
      <alignment horizontal="center" vertical="center" wrapText="1"/>
    </xf>
    <xf numFmtId="169" fontId="418" fillId="0" borderId="75" xfId="2599" applyNumberFormat="1" applyFont="1" applyFill="1" applyBorder="1" applyAlignment="1">
      <alignment horizontal="right" vertical="center" wrapText="1"/>
    </xf>
    <xf numFmtId="169" fontId="418" fillId="0" borderId="75" xfId="2599" applyNumberFormat="1" applyFont="1" applyFill="1" applyBorder="1" applyAlignment="1">
      <alignment horizontal="center" vertical="center" wrapText="1"/>
    </xf>
    <xf numFmtId="169" fontId="417" fillId="0" borderId="75" xfId="2515" applyNumberFormat="1" applyFont="1" applyFill="1" applyBorder="1" applyAlignment="1">
      <alignment vertical="center"/>
    </xf>
    <xf numFmtId="169" fontId="418" fillId="0" borderId="75" xfId="2515" applyNumberFormat="1" applyFont="1" applyFill="1" applyBorder="1" applyAlignment="1">
      <alignment vertical="center"/>
    </xf>
    <xf numFmtId="0" fontId="421" fillId="0" borderId="75" xfId="1" applyFont="1" applyFill="1" applyBorder="1" applyAlignment="1">
      <alignment horizontal="center" vertical="center" wrapText="1"/>
    </xf>
    <xf numFmtId="49" fontId="421" fillId="0" borderId="75" xfId="0" applyNumberFormat="1" applyFont="1" applyFill="1" applyBorder="1" applyAlignment="1">
      <alignment horizontal="center" vertical="center" wrapText="1"/>
    </xf>
    <xf numFmtId="169" fontId="417" fillId="0" borderId="75" xfId="2599" applyNumberFormat="1" applyFont="1" applyFill="1" applyBorder="1" applyAlignment="1">
      <alignment horizontal="right" vertical="center" shrinkToFit="1"/>
    </xf>
    <xf numFmtId="0" fontId="416" fillId="0" borderId="75" xfId="0" applyFont="1" applyFill="1" applyBorder="1" applyAlignment="1">
      <alignment vertical="center"/>
    </xf>
    <xf numFmtId="169" fontId="418" fillId="0" borderId="75" xfId="2599" applyNumberFormat="1" applyFont="1" applyFill="1" applyBorder="1" applyAlignment="1">
      <alignment horizontal="right" vertical="center" shrinkToFit="1"/>
    </xf>
    <xf numFmtId="0" fontId="421" fillId="0" borderId="75" xfId="0" applyFont="1" applyFill="1" applyBorder="1" applyAlignment="1">
      <alignment horizontal="center" vertical="center" shrinkToFit="1"/>
    </xf>
    <xf numFmtId="0" fontId="421" fillId="0" borderId="75" xfId="0" applyFont="1" applyFill="1" applyBorder="1" applyAlignment="1">
      <alignment vertical="center"/>
    </xf>
    <xf numFmtId="0" fontId="416" fillId="0" borderId="75" xfId="6547" applyNumberFormat="1" applyFont="1" applyFill="1" applyBorder="1" applyAlignment="1">
      <alignment horizontal="center" vertical="center" wrapText="1"/>
    </xf>
    <xf numFmtId="1" fontId="418" fillId="0" borderId="75" xfId="2" applyNumberFormat="1" applyFont="1" applyFill="1" applyBorder="1" applyAlignment="1">
      <alignment horizontal="center" vertical="center" wrapText="1"/>
    </xf>
    <xf numFmtId="0" fontId="421" fillId="0" borderId="75" xfId="6547" applyNumberFormat="1" applyFont="1" applyFill="1" applyBorder="1" applyAlignment="1">
      <alignment horizontal="center" vertical="center" wrapText="1"/>
    </xf>
    <xf numFmtId="169" fontId="417" fillId="0" borderId="75" xfId="2599" applyNumberFormat="1" applyFont="1" applyFill="1" applyBorder="1" applyAlignment="1">
      <alignment horizontal="center" vertical="center" wrapText="1"/>
    </xf>
    <xf numFmtId="169" fontId="418" fillId="0" borderId="75" xfId="2515" quotePrefix="1" applyNumberFormat="1" applyFont="1" applyFill="1" applyBorder="1" applyAlignment="1">
      <alignment horizontal="center" vertical="center" wrapText="1"/>
    </xf>
    <xf numFmtId="169" fontId="417" fillId="0" borderId="75" xfId="2515" quotePrefix="1" applyNumberFormat="1" applyFont="1" applyFill="1" applyBorder="1" applyAlignment="1">
      <alignment horizontal="center" vertical="center" wrapText="1"/>
    </xf>
    <xf numFmtId="0" fontId="416" fillId="0" borderId="75" xfId="0" applyNumberFormat="1" applyFont="1" applyFill="1" applyBorder="1" applyAlignment="1">
      <alignment horizontal="center" vertical="center" wrapText="1"/>
    </xf>
    <xf numFmtId="169" fontId="418" fillId="0" borderId="75" xfId="2515" applyNumberFormat="1" applyFont="1" applyFill="1" applyBorder="1" applyAlignment="1">
      <alignment horizontal="center" vertical="center"/>
    </xf>
    <xf numFmtId="0" fontId="421" fillId="0" borderId="75" xfId="0" applyNumberFormat="1" applyFont="1" applyFill="1" applyBorder="1" applyAlignment="1">
      <alignment horizontal="center" vertical="center" wrapText="1"/>
    </xf>
    <xf numFmtId="169" fontId="417" fillId="0" borderId="75" xfId="2515" applyNumberFormat="1" applyFont="1" applyFill="1" applyBorder="1" applyAlignment="1">
      <alignment horizontal="center" vertical="center"/>
    </xf>
    <xf numFmtId="169" fontId="416" fillId="0" borderId="75" xfId="2587" applyNumberFormat="1" applyFont="1" applyFill="1" applyBorder="1" applyAlignment="1">
      <alignment horizontal="center" vertical="center" wrapText="1"/>
    </xf>
    <xf numFmtId="169" fontId="416" fillId="0" borderId="75" xfId="2587" applyNumberFormat="1" applyFont="1" applyFill="1" applyBorder="1" applyAlignment="1">
      <alignment horizontal="center" vertical="center" wrapText="1" shrinkToFit="1"/>
    </xf>
    <xf numFmtId="169" fontId="418" fillId="0" borderId="75" xfId="2527" applyNumberFormat="1" applyFont="1" applyFill="1" applyBorder="1" applyAlignment="1">
      <alignment horizontal="center" vertical="center" shrinkToFit="1"/>
    </xf>
    <xf numFmtId="169" fontId="421" fillId="0" borderId="75" xfId="2587" applyNumberFormat="1" applyFont="1" applyFill="1" applyBorder="1" applyAlignment="1">
      <alignment horizontal="center" vertical="center" wrapText="1"/>
    </xf>
    <xf numFmtId="169" fontId="421" fillId="0" borderId="75" xfId="2587" applyNumberFormat="1" applyFont="1" applyFill="1" applyBorder="1" applyAlignment="1">
      <alignment horizontal="center" vertical="center" wrapText="1" shrinkToFit="1"/>
    </xf>
    <xf numFmtId="169" fontId="417" fillId="0" borderId="75" xfId="2527" applyNumberFormat="1" applyFont="1" applyFill="1" applyBorder="1" applyAlignment="1">
      <alignment horizontal="center" vertical="center" shrinkToFit="1"/>
    </xf>
    <xf numFmtId="0" fontId="416" fillId="0" borderId="75" xfId="2515" applyNumberFormat="1" applyFont="1" applyFill="1" applyBorder="1" applyAlignment="1">
      <alignment horizontal="center" vertical="center" wrapText="1"/>
    </xf>
    <xf numFmtId="169" fontId="416" fillId="0" borderId="75" xfId="2515" applyNumberFormat="1" applyFont="1" applyFill="1" applyBorder="1" applyAlignment="1">
      <alignment horizontal="center" vertical="center" wrapText="1"/>
    </xf>
    <xf numFmtId="169" fontId="418" fillId="0" borderId="75" xfId="2515" applyNumberFormat="1" applyFont="1" applyFill="1" applyBorder="1" applyAlignment="1">
      <alignment horizontal="center" vertical="center" wrapText="1"/>
    </xf>
    <xf numFmtId="0" fontId="421" fillId="0" borderId="75" xfId="2515" applyNumberFormat="1" applyFont="1" applyFill="1" applyBorder="1" applyAlignment="1">
      <alignment horizontal="center" vertical="center" wrapText="1"/>
    </xf>
    <xf numFmtId="169" fontId="421" fillId="0" borderId="75" xfId="2515" applyNumberFormat="1" applyFont="1" applyFill="1" applyBorder="1" applyAlignment="1">
      <alignment horizontal="center" vertical="center" wrapText="1"/>
    </xf>
    <xf numFmtId="169" fontId="417" fillId="0" borderId="75" xfId="2515" applyNumberFormat="1" applyFont="1" applyFill="1" applyBorder="1" applyAlignment="1">
      <alignment horizontal="center" vertical="center" wrapText="1"/>
    </xf>
    <xf numFmtId="3" fontId="418" fillId="0" borderId="75" xfId="2586" applyNumberFormat="1" applyFont="1" applyFill="1" applyBorder="1" applyAlignment="1">
      <alignment vertical="center" wrapText="1"/>
    </xf>
    <xf numFmtId="3" fontId="418" fillId="0" borderId="75" xfId="2515" quotePrefix="1" applyNumberFormat="1" applyFont="1" applyFill="1" applyBorder="1" applyAlignment="1">
      <alignment horizontal="right" vertical="center" wrapText="1"/>
    </xf>
    <xf numFmtId="3" fontId="416" fillId="0" borderId="75" xfId="2" applyNumberFormat="1" applyFont="1" applyFill="1" applyBorder="1" applyAlignment="1">
      <alignment horizontal="center" vertical="center" wrapText="1"/>
    </xf>
    <xf numFmtId="3" fontId="416" fillId="0" borderId="75" xfId="2" quotePrefix="1" applyNumberFormat="1" applyFont="1" applyFill="1" applyBorder="1" applyAlignment="1">
      <alignment horizontal="left" vertical="center" wrapText="1"/>
    </xf>
    <xf numFmtId="3" fontId="421" fillId="0" borderId="75" xfId="0" quotePrefix="1" applyNumberFormat="1" applyFont="1" applyFill="1" applyBorder="1" applyAlignment="1">
      <alignment horizontal="center" vertical="center" wrapText="1"/>
    </xf>
    <xf numFmtId="3" fontId="416" fillId="0" borderId="75" xfId="0" quotePrefix="1" applyNumberFormat="1" applyFont="1" applyFill="1" applyBorder="1" applyAlignment="1">
      <alignment horizontal="center" vertical="center" wrapText="1"/>
    </xf>
    <xf numFmtId="3" fontId="416" fillId="0" borderId="75" xfId="11797" applyNumberFormat="1" applyFont="1" applyFill="1" applyBorder="1" applyAlignment="1">
      <alignment horizontal="center" vertical="center" wrapText="1"/>
    </xf>
    <xf numFmtId="169" fontId="416" fillId="0" borderId="75" xfId="2516" applyNumberFormat="1" applyFont="1" applyFill="1" applyBorder="1" applyAlignment="1">
      <alignment horizontal="center" vertical="center" wrapText="1" shrinkToFit="1"/>
    </xf>
    <xf numFmtId="0" fontId="416" fillId="0" borderId="75" xfId="2599" applyNumberFormat="1" applyFont="1" applyFill="1" applyBorder="1" applyAlignment="1">
      <alignment horizontal="center" vertical="center" wrapText="1"/>
    </xf>
    <xf numFmtId="169" fontId="416" fillId="0" borderId="75" xfId="2599" applyNumberFormat="1" applyFont="1" applyFill="1" applyBorder="1" applyAlignment="1">
      <alignment horizontal="center" vertical="center" wrapText="1"/>
    </xf>
    <xf numFmtId="169" fontId="418" fillId="0" borderId="75" xfId="2599" quotePrefix="1" applyNumberFormat="1" applyFont="1" applyFill="1" applyBorder="1" applyAlignment="1">
      <alignment horizontal="center" vertical="center" wrapText="1"/>
    </xf>
    <xf numFmtId="0" fontId="421" fillId="0" borderId="75" xfId="2599" applyNumberFormat="1" applyFont="1" applyFill="1" applyBorder="1" applyAlignment="1">
      <alignment horizontal="center" vertical="center" wrapText="1"/>
    </xf>
    <xf numFmtId="169" fontId="421" fillId="0" borderId="75" xfId="2599" applyNumberFormat="1" applyFont="1" applyFill="1" applyBorder="1" applyAlignment="1">
      <alignment horizontal="center" vertical="center" wrapText="1"/>
    </xf>
    <xf numFmtId="169" fontId="417" fillId="0" borderId="75" xfId="2599" quotePrefix="1" applyNumberFormat="1" applyFont="1" applyFill="1" applyBorder="1" applyAlignment="1">
      <alignment horizontal="center" vertical="center" wrapText="1"/>
    </xf>
    <xf numFmtId="3" fontId="418" fillId="0" borderId="75" xfId="2" quotePrefix="1" applyNumberFormat="1" applyFont="1" applyFill="1" applyBorder="1" applyAlignment="1">
      <alignment vertical="center" wrapText="1"/>
    </xf>
    <xf numFmtId="3" fontId="418" fillId="0" borderId="75" xfId="6547" applyNumberFormat="1" applyFont="1" applyFill="1" applyBorder="1" applyAlignment="1">
      <alignment vertical="center" wrapText="1"/>
    </xf>
    <xf numFmtId="2" fontId="416" fillId="0" borderId="75" xfId="0" applyNumberFormat="1" applyFont="1" applyFill="1" applyBorder="1" applyAlignment="1">
      <alignment horizontal="center" vertical="center" wrapText="1"/>
    </xf>
    <xf numFmtId="2" fontId="421" fillId="0" borderId="75" xfId="0" applyNumberFormat="1" applyFont="1" applyFill="1" applyBorder="1" applyAlignment="1">
      <alignment horizontal="center" vertical="center" wrapText="1"/>
    </xf>
    <xf numFmtId="169" fontId="417" fillId="0" borderId="75" xfId="2546" applyNumberFormat="1" applyFont="1" applyFill="1" applyBorder="1" applyAlignment="1">
      <alignment horizontal="right" vertical="center"/>
    </xf>
    <xf numFmtId="3" fontId="416" fillId="0" borderId="75" xfId="0" applyNumberFormat="1" applyFont="1" applyFill="1" applyBorder="1" applyAlignment="1">
      <alignment horizontal="center" vertical="center" wrapText="1"/>
    </xf>
    <xf numFmtId="1" fontId="421" fillId="0" borderId="75" xfId="0" quotePrefix="1" applyNumberFormat="1" applyFont="1" applyFill="1" applyBorder="1" applyAlignment="1">
      <alignment horizontal="center" vertical="center" wrapText="1"/>
    </xf>
    <xf numFmtId="3" fontId="421" fillId="0" borderId="75" xfId="0" applyNumberFormat="1" applyFont="1" applyFill="1" applyBorder="1" applyAlignment="1">
      <alignment horizontal="center" vertical="center" wrapText="1"/>
    </xf>
    <xf numFmtId="1" fontId="416" fillId="0" borderId="75" xfId="0" quotePrefix="1" applyNumberFormat="1" applyFont="1" applyFill="1" applyBorder="1" applyAlignment="1">
      <alignment horizontal="center" vertical="center" wrapText="1"/>
    </xf>
    <xf numFmtId="169" fontId="418" fillId="0" borderId="75" xfId="2553" applyNumberFormat="1" applyFont="1" applyFill="1" applyBorder="1" applyAlignment="1">
      <alignment horizontal="right" vertical="center" wrapText="1"/>
    </xf>
    <xf numFmtId="169" fontId="421" fillId="0" borderId="75" xfId="2516" applyNumberFormat="1" applyFont="1" applyFill="1" applyBorder="1" applyAlignment="1">
      <alignment horizontal="center" vertical="center" wrapText="1" shrinkToFit="1"/>
    </xf>
    <xf numFmtId="3" fontId="417" fillId="0" borderId="75" xfId="2" quotePrefix="1" applyNumberFormat="1" applyFont="1" applyFill="1" applyBorder="1" applyAlignment="1">
      <alignment vertical="center" wrapText="1"/>
    </xf>
    <xf numFmtId="0" fontId="416" fillId="0" borderId="75" xfId="0" quotePrefix="1" applyNumberFormat="1" applyFont="1" applyFill="1" applyBorder="1" applyAlignment="1">
      <alignment horizontal="center" vertical="center" wrapText="1"/>
    </xf>
    <xf numFmtId="0" fontId="421" fillId="0" borderId="75" xfId="0" quotePrefix="1" applyNumberFormat="1" applyFont="1" applyFill="1" applyBorder="1" applyAlignment="1">
      <alignment horizontal="center" vertical="center" wrapText="1"/>
    </xf>
    <xf numFmtId="3" fontId="421" fillId="0" borderId="75" xfId="2599" applyNumberFormat="1" applyFont="1" applyFill="1" applyBorder="1" applyAlignment="1">
      <alignment horizontal="center" vertical="center" wrapText="1"/>
    </xf>
    <xf numFmtId="169" fontId="418" fillId="0" borderId="75" xfId="2546" applyNumberFormat="1" applyFont="1" applyFill="1" applyBorder="1" applyAlignment="1">
      <alignment horizontal="right" vertical="center"/>
    </xf>
    <xf numFmtId="169" fontId="416" fillId="0" borderId="75" xfId="2516" applyNumberFormat="1" applyFont="1" applyFill="1" applyBorder="1" applyAlignment="1">
      <alignment horizontal="center" vertical="center" shrinkToFit="1"/>
    </xf>
    <xf numFmtId="0" fontId="416" fillId="0" borderId="75" xfId="0" applyFont="1" applyFill="1" applyBorder="1" applyAlignment="1">
      <alignment horizontal="center" vertical="center" wrapText="1" shrinkToFit="1"/>
    </xf>
    <xf numFmtId="0" fontId="416" fillId="0" borderId="76" xfId="1" applyFont="1" applyFill="1" applyBorder="1" applyAlignment="1">
      <alignment horizontal="center"/>
    </xf>
    <xf numFmtId="0" fontId="416" fillId="0" borderId="76" xfId="1" applyFont="1" applyFill="1" applyBorder="1"/>
    <xf numFmtId="0" fontId="418" fillId="0" borderId="76" xfId="1" applyFont="1" applyFill="1" applyBorder="1"/>
    <xf numFmtId="169" fontId="418" fillId="0" borderId="75" xfId="2521" applyNumberFormat="1" applyFont="1" applyFill="1" applyBorder="1" applyAlignment="1">
      <alignment horizontal="center" vertical="center" wrapText="1"/>
    </xf>
    <xf numFmtId="169" fontId="418" fillId="0" borderId="75" xfId="1" applyNumberFormat="1" applyFont="1" applyFill="1" applyBorder="1" applyAlignment="1">
      <alignment vertical="center"/>
    </xf>
    <xf numFmtId="0" fontId="416" fillId="0" borderId="75" xfId="1" applyFont="1" applyFill="1" applyBorder="1" applyAlignment="1">
      <alignment horizontal="center" vertical="center" wrapText="1"/>
    </xf>
    <xf numFmtId="49" fontId="416" fillId="0" borderId="75" xfId="11801" applyNumberFormat="1" applyFont="1" applyFill="1" applyBorder="1" applyAlignment="1">
      <alignment horizontal="center" vertical="center" wrapText="1"/>
    </xf>
    <xf numFmtId="169" fontId="416" fillId="0" borderId="9" xfId="2587" applyNumberFormat="1" applyFont="1" applyFill="1" applyBorder="1" applyAlignment="1">
      <alignment horizontal="center" vertical="center" wrapText="1"/>
    </xf>
    <xf numFmtId="169" fontId="416" fillId="0" borderId="9" xfId="2587" applyNumberFormat="1" applyFont="1" applyFill="1" applyBorder="1" applyAlignment="1">
      <alignment horizontal="center" vertical="center" wrapText="1" shrinkToFit="1"/>
    </xf>
    <xf numFmtId="169" fontId="418" fillId="0" borderId="9" xfId="2527" applyNumberFormat="1" applyFont="1" applyFill="1" applyBorder="1" applyAlignment="1">
      <alignment horizontal="center" vertical="center" shrinkToFit="1"/>
    </xf>
    <xf numFmtId="0" fontId="416" fillId="0" borderId="9" xfId="0" applyNumberFormat="1" applyFont="1" applyFill="1" applyBorder="1" applyAlignment="1">
      <alignment horizontal="center" vertical="center" wrapText="1"/>
    </xf>
    <xf numFmtId="0" fontId="416" fillId="0" borderId="9" xfId="0" applyFont="1" applyFill="1" applyBorder="1" applyAlignment="1">
      <alignment horizontal="center" vertical="center" wrapText="1"/>
    </xf>
    <xf numFmtId="169" fontId="418" fillId="0" borderId="9" xfId="2599" applyNumberFormat="1" applyFont="1" applyFill="1" applyBorder="1" applyAlignment="1">
      <alignment horizontal="center" vertical="center" wrapText="1"/>
    </xf>
    <xf numFmtId="1" fontId="418" fillId="0" borderId="9" xfId="2" applyNumberFormat="1" applyFont="1" applyFill="1" applyBorder="1" applyAlignment="1">
      <alignment horizontal="center" vertical="center" wrapText="1"/>
    </xf>
    <xf numFmtId="0" fontId="416" fillId="0" borderId="9" xfId="6547" applyNumberFormat="1" applyFont="1" applyFill="1" applyBorder="1" applyAlignment="1">
      <alignment horizontal="center" vertical="center" wrapText="1"/>
    </xf>
    <xf numFmtId="49" fontId="416" fillId="0" borderId="9" xfId="6547" applyNumberFormat="1" applyFont="1" applyFill="1" applyBorder="1" applyAlignment="1">
      <alignment horizontal="center" vertical="center" wrapText="1"/>
    </xf>
    <xf numFmtId="169" fontId="418" fillId="0" borderId="9" xfId="11796" applyNumberFormat="1" applyFont="1" applyFill="1" applyBorder="1" applyAlignment="1">
      <alignment horizontal="center" vertical="center" wrapText="1"/>
    </xf>
    <xf numFmtId="3" fontId="416" fillId="0" borderId="9" xfId="2" quotePrefix="1" applyNumberFormat="1" applyFont="1" applyFill="1" applyBorder="1" applyAlignment="1">
      <alignment horizontal="center" vertical="center" wrapText="1"/>
    </xf>
    <xf numFmtId="169" fontId="418" fillId="0" borderId="9" xfId="2515" quotePrefix="1" applyNumberFormat="1" applyFont="1" applyFill="1" applyBorder="1" applyAlignment="1">
      <alignment horizontal="center" vertical="center" wrapText="1"/>
    </xf>
    <xf numFmtId="169" fontId="418" fillId="0" borderId="9" xfId="2515" applyNumberFormat="1" applyFont="1" applyFill="1" applyBorder="1" applyAlignment="1">
      <alignment vertical="center"/>
    </xf>
    <xf numFmtId="169" fontId="418" fillId="0" borderId="9" xfId="2515" applyNumberFormat="1" applyFont="1" applyFill="1" applyBorder="1" applyAlignment="1">
      <alignment horizontal="right" vertical="center"/>
    </xf>
    <xf numFmtId="3" fontId="421" fillId="0" borderId="9" xfId="2" quotePrefix="1" applyNumberFormat="1" applyFont="1" applyFill="1" applyBorder="1" applyAlignment="1">
      <alignment horizontal="center" vertical="center" wrapText="1"/>
    </xf>
    <xf numFmtId="169" fontId="417" fillId="0" borderId="9" xfId="2515" applyNumberFormat="1" applyFont="1" applyFill="1" applyBorder="1" applyAlignment="1">
      <alignment horizontal="right" vertical="center"/>
    </xf>
    <xf numFmtId="169" fontId="418" fillId="0" borderId="75" xfId="2521" applyNumberFormat="1" applyFont="1" applyFill="1" applyBorder="1" applyAlignment="1">
      <alignment horizontal="right" vertical="center" wrapText="1"/>
    </xf>
    <xf numFmtId="169" fontId="418" fillId="0" borderId="75" xfId="2515" applyNumberFormat="1" applyFont="1" applyFill="1" applyBorder="1" applyAlignment="1">
      <alignment vertical="center" wrapText="1"/>
    </xf>
    <xf numFmtId="49" fontId="416" fillId="0" borderId="9" xfId="0" applyNumberFormat="1" applyFont="1" applyFill="1" applyBorder="1" applyAlignment="1">
      <alignment horizontal="center" vertical="center" wrapText="1"/>
    </xf>
    <xf numFmtId="169" fontId="418" fillId="0" borderId="9" xfId="2515" applyNumberFormat="1" applyFont="1" applyFill="1" applyBorder="1" applyAlignment="1">
      <alignment horizontal="center" vertical="center"/>
    </xf>
    <xf numFmtId="0" fontId="421" fillId="0" borderId="9" xfId="0" applyNumberFormat="1" applyFont="1" applyFill="1" applyBorder="1" applyAlignment="1">
      <alignment horizontal="center" vertical="center" wrapText="1"/>
    </xf>
    <xf numFmtId="0" fontId="421" fillId="0" borderId="9" xfId="0" applyFont="1" applyFill="1" applyBorder="1" applyAlignment="1">
      <alignment horizontal="center" vertical="center" wrapText="1"/>
    </xf>
    <xf numFmtId="169" fontId="417" fillId="0" borderId="9" xfId="2515" applyNumberFormat="1" applyFont="1" applyFill="1" applyBorder="1" applyAlignment="1">
      <alignment horizontal="center" vertical="center"/>
    </xf>
    <xf numFmtId="169" fontId="418" fillId="0" borderId="9" xfId="2537" applyNumberFormat="1" applyFont="1" applyFill="1" applyBorder="1" applyAlignment="1">
      <alignment horizontal="center" vertical="center"/>
    </xf>
    <xf numFmtId="169" fontId="418" fillId="0" borderId="9" xfId="2516" quotePrefix="1" applyNumberFormat="1" applyFont="1" applyFill="1" applyBorder="1" applyAlignment="1">
      <alignment vertical="center" wrapText="1"/>
    </xf>
    <xf numFmtId="0" fontId="416" fillId="0" borderId="9" xfId="2515" applyNumberFormat="1" applyFont="1" applyFill="1" applyBorder="1" applyAlignment="1">
      <alignment horizontal="center" vertical="center" wrapText="1"/>
    </xf>
    <xf numFmtId="169" fontId="416" fillId="0" borderId="9" xfId="2515" applyNumberFormat="1" applyFont="1" applyFill="1" applyBorder="1" applyAlignment="1">
      <alignment horizontal="center" vertical="center" wrapText="1"/>
    </xf>
    <xf numFmtId="169" fontId="418" fillId="0" borderId="9" xfId="2515" applyNumberFormat="1" applyFont="1" applyFill="1" applyBorder="1" applyAlignment="1">
      <alignment horizontal="center" vertical="center" wrapText="1"/>
    </xf>
    <xf numFmtId="1" fontId="421" fillId="0" borderId="9" xfId="2" applyNumberFormat="1" applyFont="1" applyFill="1" applyBorder="1" applyAlignment="1">
      <alignment horizontal="center" vertical="center" wrapText="1"/>
    </xf>
    <xf numFmtId="3" fontId="417" fillId="0" borderId="9" xfId="2" applyNumberFormat="1" applyFont="1" applyFill="1" applyBorder="1" applyAlignment="1">
      <alignment horizontal="right" vertical="center"/>
    </xf>
    <xf numFmtId="1" fontId="416" fillId="0" borderId="9" xfId="2" applyNumberFormat="1" applyFont="1" applyFill="1" applyBorder="1" applyAlignment="1">
      <alignment horizontal="center" vertical="center" wrapText="1"/>
    </xf>
    <xf numFmtId="3" fontId="418" fillId="0" borderId="9" xfId="2" applyNumberFormat="1" applyFont="1" applyFill="1" applyBorder="1" applyAlignment="1">
      <alignment horizontal="right" vertical="center"/>
    </xf>
    <xf numFmtId="3" fontId="416" fillId="0" borderId="9" xfId="0" quotePrefix="1" applyNumberFormat="1" applyFont="1" applyFill="1" applyBorder="1" applyAlignment="1">
      <alignment horizontal="center" vertical="center" wrapText="1"/>
    </xf>
    <xf numFmtId="169" fontId="418" fillId="0" borderId="9" xfId="2599" applyNumberFormat="1" applyFont="1" applyFill="1" applyBorder="1" applyAlignment="1">
      <alignment horizontal="right" vertical="center" wrapText="1"/>
    </xf>
    <xf numFmtId="0" fontId="421" fillId="0" borderId="9" xfId="0" applyFont="1" applyFill="1" applyBorder="1" applyAlignment="1">
      <alignment horizontal="center"/>
    </xf>
    <xf numFmtId="169" fontId="417" fillId="0" borderId="9" xfId="2599" applyNumberFormat="1" applyFont="1" applyFill="1" applyBorder="1" applyAlignment="1">
      <alignment horizontal="right" vertical="center" wrapText="1"/>
    </xf>
    <xf numFmtId="49" fontId="421" fillId="0" borderId="9" xfId="0" applyNumberFormat="1" applyFont="1" applyFill="1" applyBorder="1" applyAlignment="1">
      <alignment horizontal="center" vertical="center" wrapText="1"/>
    </xf>
    <xf numFmtId="169" fontId="417" fillId="0" borderId="9" xfId="2515" quotePrefix="1" applyNumberFormat="1" applyFont="1" applyFill="1" applyBorder="1" applyAlignment="1">
      <alignment horizontal="center" vertical="center" wrapText="1"/>
    </xf>
    <xf numFmtId="49" fontId="416" fillId="0" borderId="9" xfId="0" quotePrefix="1" applyNumberFormat="1" applyFont="1" applyFill="1" applyBorder="1" applyAlignment="1">
      <alignment horizontal="center" vertical="center" wrapText="1"/>
    </xf>
    <xf numFmtId="169" fontId="417" fillId="0" borderId="75" xfId="2515" quotePrefix="1" applyNumberFormat="1" applyFont="1" applyFill="1" applyBorder="1" applyAlignment="1">
      <alignment vertical="center" wrapText="1"/>
    </xf>
    <xf numFmtId="169" fontId="416" fillId="0" borderId="9" xfId="2516" applyNumberFormat="1" applyFont="1" applyFill="1" applyBorder="1" applyAlignment="1">
      <alignment horizontal="center" vertical="center" wrapText="1" shrinkToFit="1"/>
    </xf>
    <xf numFmtId="0" fontId="416" fillId="0" borderId="9" xfId="2599" applyNumberFormat="1" applyFont="1" applyFill="1" applyBorder="1" applyAlignment="1">
      <alignment horizontal="center" vertical="center" wrapText="1"/>
    </xf>
    <xf numFmtId="169" fontId="416" fillId="0" borderId="9" xfId="2599" applyNumberFormat="1" applyFont="1" applyFill="1" applyBorder="1" applyAlignment="1">
      <alignment horizontal="center" vertical="center" wrapText="1"/>
    </xf>
    <xf numFmtId="169" fontId="418" fillId="0" borderId="9" xfId="2599" quotePrefix="1" applyNumberFormat="1" applyFont="1" applyFill="1" applyBorder="1" applyAlignment="1">
      <alignment horizontal="center" vertical="center" wrapText="1"/>
    </xf>
    <xf numFmtId="0" fontId="418" fillId="0" borderId="9" xfId="0" quotePrefix="1" applyFont="1" applyFill="1" applyBorder="1" applyAlignment="1">
      <alignment horizontal="center" vertical="center" wrapText="1"/>
    </xf>
    <xf numFmtId="3" fontId="416" fillId="0" borderId="9" xfId="2586" applyNumberFormat="1" applyFont="1" applyFill="1" applyBorder="1" applyAlignment="1">
      <alignment horizontal="center" vertical="center" wrapText="1"/>
    </xf>
    <xf numFmtId="3" fontId="418" fillId="0" borderId="9" xfId="2586" applyNumberFormat="1" applyFont="1" applyFill="1" applyBorder="1" applyAlignment="1">
      <alignment vertical="center"/>
    </xf>
    <xf numFmtId="3" fontId="418" fillId="0" borderId="9" xfId="6547" applyNumberFormat="1" applyFont="1" applyFill="1" applyBorder="1" applyAlignment="1">
      <alignment vertical="center" wrapText="1"/>
    </xf>
    <xf numFmtId="1" fontId="416" fillId="0" borderId="9" xfId="0" quotePrefix="1" applyNumberFormat="1" applyFont="1" applyFill="1" applyBorder="1" applyAlignment="1">
      <alignment horizontal="center" vertical="center" wrapText="1"/>
    </xf>
    <xf numFmtId="3" fontId="416" fillId="0" borderId="9" xfId="0" applyNumberFormat="1" applyFont="1" applyFill="1" applyBorder="1" applyAlignment="1">
      <alignment horizontal="center" vertical="center" wrapText="1"/>
    </xf>
    <xf numFmtId="169" fontId="418" fillId="0" borderId="9" xfId="2553" applyNumberFormat="1" applyFont="1" applyFill="1" applyBorder="1" applyAlignment="1">
      <alignment horizontal="right" vertical="center" wrapText="1"/>
    </xf>
    <xf numFmtId="1" fontId="421" fillId="0" borderId="9" xfId="0" quotePrefix="1" applyNumberFormat="1" applyFont="1" applyFill="1" applyBorder="1" applyAlignment="1">
      <alignment horizontal="center" vertical="center" wrapText="1"/>
    </xf>
    <xf numFmtId="3" fontId="421" fillId="0" borderId="9" xfId="0" applyNumberFormat="1" applyFont="1" applyFill="1" applyBorder="1" applyAlignment="1">
      <alignment horizontal="center" vertical="center" wrapText="1"/>
    </xf>
    <xf numFmtId="1" fontId="416" fillId="0" borderId="9" xfId="2" applyNumberFormat="1" applyFont="1" applyFill="1" applyBorder="1" applyAlignment="1">
      <alignment vertical="center"/>
    </xf>
    <xf numFmtId="0" fontId="416" fillId="0" borderId="9" xfId="1" applyFont="1" applyFill="1" applyBorder="1"/>
    <xf numFmtId="169" fontId="418" fillId="0" borderId="9" xfId="2512" quotePrefix="1" applyNumberFormat="1" applyFont="1" applyFill="1" applyBorder="1" applyAlignment="1">
      <alignment horizontal="right" vertical="center" wrapText="1"/>
    </xf>
    <xf numFmtId="169" fontId="417" fillId="0" borderId="9" xfId="2512" quotePrefix="1" applyNumberFormat="1" applyFont="1" applyFill="1" applyBorder="1" applyAlignment="1">
      <alignment horizontal="right" vertical="center" wrapText="1"/>
    </xf>
    <xf numFmtId="1" fontId="416" fillId="0" borderId="9" xfId="2" applyNumberFormat="1" applyFont="1" applyFill="1" applyBorder="1" applyAlignment="1">
      <alignment horizontal="center" vertical="center"/>
    </xf>
    <xf numFmtId="1" fontId="418" fillId="0" borderId="9" xfId="2" applyNumberFormat="1" applyFont="1" applyFill="1" applyBorder="1" applyAlignment="1">
      <alignment vertical="center"/>
    </xf>
    <xf numFmtId="0" fontId="416" fillId="0" borderId="9" xfId="0" applyFont="1" applyFill="1" applyBorder="1" applyAlignment="1">
      <alignment horizontal="center"/>
    </xf>
    <xf numFmtId="3" fontId="418" fillId="0" borderId="9" xfId="0" quotePrefix="1" applyNumberFormat="1" applyFont="1" applyFill="1" applyBorder="1" applyAlignment="1">
      <alignment horizontal="right" vertical="center" wrapText="1"/>
    </xf>
    <xf numFmtId="3" fontId="416" fillId="0" borderId="9" xfId="0" quotePrefix="1" applyNumberFormat="1" applyFont="1" applyFill="1" applyBorder="1" applyAlignment="1">
      <alignment horizontal="right" vertical="center" wrapText="1"/>
    </xf>
    <xf numFmtId="169" fontId="416" fillId="0" borderId="9" xfId="2537" applyNumberFormat="1" applyFont="1" applyFill="1" applyBorder="1"/>
    <xf numFmtId="169" fontId="421" fillId="0" borderId="9" xfId="2587" applyNumberFormat="1" applyFont="1" applyFill="1" applyBorder="1" applyAlignment="1">
      <alignment horizontal="center" vertical="center" wrapText="1"/>
    </xf>
    <xf numFmtId="169" fontId="421" fillId="0" borderId="9" xfId="2516" applyNumberFormat="1" applyFont="1" applyFill="1" applyBorder="1" applyAlignment="1">
      <alignment horizontal="center" vertical="center" wrapText="1" shrinkToFit="1"/>
    </xf>
    <xf numFmtId="169" fontId="417" fillId="0" borderId="9" xfId="2527" applyNumberFormat="1" applyFont="1" applyFill="1" applyBorder="1" applyAlignment="1">
      <alignment horizontal="center" vertical="center" shrinkToFit="1"/>
    </xf>
    <xf numFmtId="1" fontId="416" fillId="0" borderId="9" xfId="0" applyNumberFormat="1" applyFont="1" applyFill="1" applyBorder="1" applyAlignment="1">
      <alignment horizontal="center" vertical="center" wrapText="1"/>
    </xf>
    <xf numFmtId="169" fontId="416" fillId="0" borderId="9" xfId="2516" quotePrefix="1" applyNumberFormat="1" applyFont="1" applyFill="1" applyBorder="1" applyAlignment="1">
      <alignment horizontal="center" vertical="center" shrinkToFit="1"/>
    </xf>
    <xf numFmtId="0" fontId="421" fillId="0" borderId="9" xfId="2599" applyNumberFormat="1" applyFont="1" applyFill="1" applyBorder="1" applyAlignment="1">
      <alignment horizontal="center" vertical="center" wrapText="1"/>
    </xf>
    <xf numFmtId="169" fontId="421" fillId="0" borderId="9" xfId="2599" applyNumberFormat="1" applyFont="1" applyFill="1" applyBorder="1" applyAlignment="1">
      <alignment horizontal="center" vertical="center" wrapText="1"/>
    </xf>
    <xf numFmtId="169" fontId="417" fillId="0" borderId="9" xfId="2599" applyNumberFormat="1" applyFont="1" applyFill="1" applyBorder="1" applyAlignment="1">
      <alignment horizontal="center" vertical="center" wrapText="1"/>
    </xf>
    <xf numFmtId="3" fontId="418" fillId="0" borderId="9" xfId="6616" applyNumberFormat="1" applyFont="1" applyFill="1" applyBorder="1" applyAlignment="1">
      <alignment horizontal="center" vertical="center" wrapText="1"/>
    </xf>
    <xf numFmtId="169" fontId="418" fillId="0" borderId="9" xfId="2515" quotePrefix="1" applyNumberFormat="1" applyFont="1" applyFill="1" applyBorder="1" applyAlignment="1">
      <alignment horizontal="right" vertical="center" wrapText="1"/>
    </xf>
    <xf numFmtId="169" fontId="418" fillId="0" borderId="9" xfId="2546" applyNumberFormat="1" applyFont="1" applyFill="1" applyBorder="1" applyAlignment="1">
      <alignment horizontal="right" vertical="center"/>
    </xf>
    <xf numFmtId="169" fontId="416" fillId="0" borderId="9" xfId="2516" quotePrefix="1" applyNumberFormat="1" applyFont="1" applyFill="1" applyBorder="1" applyAlignment="1">
      <alignment horizontal="center" vertical="center" wrapText="1"/>
    </xf>
    <xf numFmtId="169" fontId="416" fillId="0" borderId="9" xfId="2516" applyNumberFormat="1" applyFont="1" applyFill="1" applyBorder="1" applyAlignment="1">
      <alignment horizontal="center" vertical="center" shrinkToFit="1"/>
    </xf>
    <xf numFmtId="169" fontId="418" fillId="0" borderId="9" xfId="2516" quotePrefix="1" applyNumberFormat="1" applyFont="1" applyFill="1" applyBorder="1" applyAlignment="1">
      <alignment horizontal="right" vertical="center" wrapText="1"/>
    </xf>
    <xf numFmtId="3" fontId="416" fillId="0" borderId="9" xfId="2515" applyNumberFormat="1" applyFont="1" applyFill="1" applyBorder="1" applyAlignment="1">
      <alignment horizontal="center" vertical="center" wrapText="1"/>
    </xf>
    <xf numFmtId="169" fontId="418" fillId="0" borderId="9" xfId="2515" applyNumberFormat="1" applyFont="1" applyFill="1" applyBorder="1" applyAlignment="1">
      <alignment horizontal="left" vertical="center" wrapText="1"/>
    </xf>
    <xf numFmtId="3" fontId="418" fillId="0" borderId="9" xfId="2" quotePrefix="1" applyNumberFormat="1" applyFont="1" applyFill="1" applyBorder="1" applyAlignment="1">
      <alignment vertical="center" wrapText="1"/>
    </xf>
    <xf numFmtId="3" fontId="416" fillId="0" borderId="9" xfId="2599" applyNumberFormat="1" applyFont="1" applyFill="1" applyBorder="1" applyAlignment="1">
      <alignment horizontal="center" vertical="center" wrapText="1"/>
    </xf>
    <xf numFmtId="0" fontId="416" fillId="0" borderId="75" xfId="1" applyFont="1" applyFill="1" applyBorder="1" applyAlignment="1">
      <alignment vertical="center"/>
    </xf>
    <xf numFmtId="169" fontId="421" fillId="0" borderId="75" xfId="2516" applyNumberFormat="1" applyFont="1" applyFill="1" applyBorder="1" applyAlignment="1">
      <alignment horizontal="center" vertical="center" shrinkToFit="1"/>
    </xf>
    <xf numFmtId="0" fontId="421" fillId="0" borderId="75" xfId="0" applyFont="1" applyFill="1" applyBorder="1" applyAlignment="1">
      <alignment horizontal="center" vertical="center" wrapText="1" shrinkToFit="1"/>
    </xf>
    <xf numFmtId="0" fontId="416" fillId="0" borderId="9" xfId="11799" quotePrefix="1" applyNumberFormat="1" applyFont="1" applyFill="1" applyBorder="1" applyAlignment="1">
      <alignment horizontal="center" vertical="center" wrapText="1"/>
    </xf>
    <xf numFmtId="169" fontId="418" fillId="0" borderId="9" xfId="2527" quotePrefix="1" applyNumberFormat="1" applyFont="1" applyFill="1" applyBorder="1" applyAlignment="1">
      <alignment vertical="center" wrapText="1"/>
    </xf>
    <xf numFmtId="169" fontId="418" fillId="0" borderId="9" xfId="2577" quotePrefix="1" applyNumberFormat="1" applyFont="1" applyFill="1" applyBorder="1" applyAlignment="1">
      <alignment horizontal="center" vertical="center" wrapText="1"/>
    </xf>
    <xf numFmtId="3" fontId="416" fillId="82" borderId="75" xfId="2" quotePrefix="1" applyNumberFormat="1" applyFont="1" applyFill="1" applyBorder="1" applyAlignment="1">
      <alignment horizontal="center" vertical="center" wrapText="1"/>
    </xf>
    <xf numFmtId="169" fontId="418" fillId="82" borderId="75" xfId="2515" quotePrefix="1" applyNumberFormat="1" applyFont="1" applyFill="1" applyBorder="1" applyAlignment="1">
      <alignment horizontal="center" vertical="center" wrapText="1"/>
    </xf>
    <xf numFmtId="0" fontId="416" fillId="82" borderId="75" xfId="2599" applyNumberFormat="1" applyFont="1" applyFill="1" applyBorder="1" applyAlignment="1">
      <alignment horizontal="center" vertical="center" wrapText="1"/>
    </xf>
    <xf numFmtId="1" fontId="416" fillId="82" borderId="75" xfId="2" applyNumberFormat="1" applyFont="1" applyFill="1" applyBorder="1" applyAlignment="1">
      <alignment horizontal="center" vertical="center" wrapText="1"/>
    </xf>
    <xf numFmtId="169" fontId="418" fillId="82" borderId="75" xfId="2515" applyNumberFormat="1" applyFont="1" applyFill="1" applyBorder="1" applyAlignment="1">
      <alignment horizontal="center" vertical="center"/>
    </xf>
    <xf numFmtId="169" fontId="418" fillId="0" borderId="75" xfId="11801" applyNumberFormat="1" applyFont="1" applyFill="1" applyBorder="1" applyAlignment="1">
      <alignment horizontal="right" vertical="center" shrinkToFit="1"/>
    </xf>
    <xf numFmtId="3" fontId="418" fillId="0" borderId="75" xfId="2" applyNumberFormat="1" applyFont="1" applyFill="1" applyBorder="1" applyAlignment="1">
      <alignment horizontal="center" vertical="center" wrapText="1"/>
    </xf>
    <xf numFmtId="169" fontId="418" fillId="0" borderId="75" xfId="2515" applyNumberFormat="1" applyFont="1" applyFill="1" applyBorder="1" applyAlignment="1">
      <alignment horizontal="center" vertical="center" wrapText="1" readingOrder="1"/>
    </xf>
    <xf numFmtId="3" fontId="418" fillId="0" borderId="75" xfId="2" applyNumberFormat="1" applyFont="1" applyFill="1" applyBorder="1" applyAlignment="1">
      <alignment horizontal="right" vertical="center" shrinkToFit="1"/>
    </xf>
    <xf numFmtId="3" fontId="418" fillId="82" borderId="75" xfId="2" applyNumberFormat="1" applyFont="1" applyFill="1" applyBorder="1" applyAlignment="1">
      <alignment horizontal="right" vertical="center" shrinkToFit="1"/>
    </xf>
    <xf numFmtId="169" fontId="418" fillId="0" borderId="75" xfId="2527" applyNumberFormat="1" applyFont="1" applyFill="1" applyBorder="1" applyAlignment="1">
      <alignment horizontal="right" vertical="center" shrinkToFit="1"/>
    </xf>
    <xf numFmtId="0" fontId="418" fillId="0" borderId="75" xfId="2" applyNumberFormat="1" applyFont="1" applyFill="1" applyBorder="1" applyAlignment="1">
      <alignment horizontal="center" vertical="center" wrapText="1"/>
    </xf>
    <xf numFmtId="0" fontId="418" fillId="0" borderId="75" xfId="2" applyNumberFormat="1" applyFont="1" applyFill="1" applyBorder="1" applyAlignment="1">
      <alignment horizontal="right" vertical="center" wrapText="1"/>
    </xf>
    <xf numFmtId="3" fontId="418" fillId="0" borderId="75" xfId="2" applyNumberFormat="1" applyFont="1" applyFill="1" applyBorder="1" applyAlignment="1">
      <alignment horizontal="right" vertical="center" wrapText="1"/>
    </xf>
    <xf numFmtId="367" fontId="418" fillId="0" borderId="75" xfId="2" applyNumberFormat="1" applyFont="1" applyFill="1" applyBorder="1" applyAlignment="1">
      <alignment horizontal="center" vertical="center" wrapText="1"/>
    </xf>
    <xf numFmtId="367" fontId="417" fillId="0" borderId="75" xfId="2" applyNumberFormat="1" applyFont="1" applyFill="1" applyBorder="1" applyAlignment="1">
      <alignment horizontal="center" vertical="center" wrapText="1"/>
    </xf>
    <xf numFmtId="3" fontId="417" fillId="0" borderId="75" xfId="2" applyNumberFormat="1" applyFont="1" applyFill="1" applyBorder="1" applyAlignment="1">
      <alignment horizontal="center" vertical="center" wrapText="1"/>
    </xf>
    <xf numFmtId="169" fontId="418" fillId="0" borderId="75" xfId="0" applyNumberFormat="1" applyFont="1" applyFill="1" applyBorder="1" applyAlignment="1">
      <alignment horizontal="center" vertical="center" wrapText="1"/>
    </xf>
    <xf numFmtId="169" fontId="417" fillId="0" borderId="75" xfId="2527" applyNumberFormat="1" applyFont="1" applyFill="1" applyBorder="1" applyAlignment="1">
      <alignment horizontal="right" vertical="center" shrinkToFit="1"/>
    </xf>
    <xf numFmtId="169" fontId="418" fillId="0" borderId="75" xfId="2515" applyNumberFormat="1" applyFont="1" applyFill="1" applyBorder="1"/>
    <xf numFmtId="43" fontId="418" fillId="0" borderId="75" xfId="2515" applyFont="1" applyFill="1" applyBorder="1" applyAlignment="1">
      <alignment horizontal="right" vertical="center"/>
    </xf>
    <xf numFmtId="1" fontId="418" fillId="0" borderId="75" xfId="2" applyNumberFormat="1" applyFont="1" applyFill="1" applyBorder="1" applyAlignment="1">
      <alignment horizontal="right" vertical="center"/>
    </xf>
    <xf numFmtId="169" fontId="418" fillId="0" borderId="75" xfId="11801" applyNumberFormat="1" applyFont="1" applyFill="1" applyBorder="1" applyAlignment="1">
      <alignment vertical="center"/>
    </xf>
    <xf numFmtId="3" fontId="418" fillId="0" borderId="9" xfId="2" applyNumberFormat="1" applyFont="1" applyFill="1" applyBorder="1" applyAlignment="1">
      <alignment horizontal="right" vertical="center" shrinkToFit="1"/>
    </xf>
    <xf numFmtId="3" fontId="418" fillId="0" borderId="9" xfId="2" applyNumberFormat="1" applyFont="1" applyFill="1" applyBorder="1" applyAlignment="1">
      <alignment horizontal="center" vertical="center" wrapText="1"/>
    </xf>
    <xf numFmtId="43" fontId="418" fillId="0" borderId="75" xfId="2515" applyFont="1" applyFill="1" applyBorder="1" applyAlignment="1">
      <alignment vertical="center"/>
    </xf>
    <xf numFmtId="169" fontId="417" fillId="0" borderId="75" xfId="11801" applyNumberFormat="1" applyFont="1" applyFill="1" applyBorder="1" applyAlignment="1">
      <alignment horizontal="right" vertical="center" shrinkToFit="1"/>
    </xf>
    <xf numFmtId="169" fontId="418" fillId="0" borderId="9" xfId="2515" applyNumberFormat="1" applyFont="1" applyFill="1" applyBorder="1" applyAlignment="1">
      <alignment horizontal="center" vertical="center" wrapText="1" readingOrder="1"/>
    </xf>
    <xf numFmtId="169" fontId="418" fillId="0" borderId="9" xfId="2527" applyNumberFormat="1" applyFont="1" applyFill="1" applyBorder="1" applyAlignment="1">
      <alignment horizontal="right" vertical="center" shrinkToFit="1"/>
    </xf>
    <xf numFmtId="3" fontId="417" fillId="0" borderId="9" xfId="2" applyNumberFormat="1" applyFont="1" applyFill="1" applyBorder="1" applyAlignment="1">
      <alignment horizontal="center" vertical="center" wrapText="1"/>
    </xf>
    <xf numFmtId="169" fontId="418" fillId="0" borderId="9" xfId="0" applyNumberFormat="1" applyFont="1" applyFill="1" applyBorder="1" applyAlignment="1">
      <alignment horizontal="center" vertical="center" wrapText="1"/>
    </xf>
    <xf numFmtId="0" fontId="418" fillId="0" borderId="9" xfId="1" applyFont="1" applyFill="1" applyBorder="1"/>
    <xf numFmtId="169" fontId="417" fillId="0" borderId="9" xfId="2515" applyNumberFormat="1" applyFont="1" applyFill="1" applyBorder="1" applyAlignment="1">
      <alignment horizontal="center" vertical="center" wrapText="1"/>
    </xf>
    <xf numFmtId="169" fontId="417" fillId="0" borderId="9" xfId="2527" applyNumberFormat="1" applyFont="1" applyFill="1" applyBorder="1" applyAlignment="1">
      <alignment horizontal="right" vertical="center" shrinkToFit="1"/>
    </xf>
    <xf numFmtId="0" fontId="418" fillId="0" borderId="9" xfId="2" applyNumberFormat="1" applyFont="1" applyFill="1" applyBorder="1" applyAlignment="1">
      <alignment horizontal="center" vertical="center" wrapText="1"/>
    </xf>
    <xf numFmtId="169" fontId="418" fillId="0" borderId="9" xfId="11798" applyNumberFormat="1" applyFont="1" applyFill="1" applyBorder="1" applyAlignment="1">
      <alignment horizontal="right" vertical="center" wrapText="1" readingOrder="1"/>
    </xf>
    <xf numFmtId="169" fontId="418" fillId="0" borderId="9" xfId="2515" applyNumberFormat="1" applyFont="1" applyFill="1" applyBorder="1"/>
    <xf numFmtId="169" fontId="418" fillId="0" borderId="9" xfId="2527" applyNumberFormat="1" applyFont="1" applyFill="1" applyBorder="1" applyAlignment="1">
      <alignment vertical="center"/>
    </xf>
    <xf numFmtId="169" fontId="418" fillId="82" borderId="75" xfId="2515" applyNumberFormat="1" applyFont="1" applyFill="1" applyBorder="1" applyAlignment="1">
      <alignment horizontal="right" vertical="center"/>
    </xf>
    <xf numFmtId="169" fontId="417" fillId="0" borderId="75" xfId="11796" quotePrefix="1" applyNumberFormat="1" applyFont="1" applyFill="1" applyBorder="1" applyAlignment="1">
      <alignment horizontal="right" vertical="center" wrapText="1"/>
    </xf>
    <xf numFmtId="169" fontId="417" fillId="0" borderId="75" xfId="11796" applyNumberFormat="1" applyFont="1" applyFill="1" applyBorder="1" applyAlignment="1">
      <alignment horizontal="right" vertical="center"/>
    </xf>
    <xf numFmtId="169" fontId="418" fillId="0" borderId="75" xfId="11796" applyNumberFormat="1" applyFont="1" applyFill="1" applyBorder="1" applyAlignment="1">
      <alignment horizontal="right" vertical="center"/>
    </xf>
    <xf numFmtId="169" fontId="417" fillId="0" borderId="75" xfId="11796" applyNumberFormat="1" applyFont="1" applyFill="1" applyBorder="1" applyAlignment="1">
      <alignment horizontal="right" vertical="center" wrapText="1"/>
    </xf>
    <xf numFmtId="169" fontId="417" fillId="0" borderId="75" xfId="11796" applyNumberFormat="1" applyFont="1" applyFill="1" applyBorder="1" applyAlignment="1">
      <alignment vertical="center"/>
    </xf>
    <xf numFmtId="169" fontId="418" fillId="0" borderId="75" xfId="11796" applyNumberFormat="1" applyFont="1" applyFill="1" applyBorder="1" applyAlignment="1">
      <alignment vertical="center"/>
    </xf>
    <xf numFmtId="169" fontId="417" fillId="0" borderId="75" xfId="11796" applyNumberFormat="1" applyFont="1" applyFill="1" applyBorder="1" applyAlignment="1">
      <alignment horizontal="right" vertical="center" shrinkToFit="1"/>
    </xf>
    <xf numFmtId="169" fontId="417" fillId="0" borderId="75" xfId="11796" applyNumberFormat="1" applyFont="1" applyFill="1" applyBorder="1" applyAlignment="1">
      <alignment horizontal="center" vertical="center" wrapText="1"/>
    </xf>
    <xf numFmtId="169" fontId="417" fillId="0" borderId="75" xfId="11796" quotePrefix="1" applyNumberFormat="1" applyFont="1" applyFill="1" applyBorder="1" applyAlignment="1">
      <alignment horizontal="center" vertical="center" wrapText="1"/>
    </xf>
    <xf numFmtId="169" fontId="417" fillId="0" borderId="75" xfId="11796" applyNumberFormat="1" applyFont="1" applyFill="1" applyBorder="1" applyAlignment="1">
      <alignment horizontal="center" vertical="center"/>
    </xf>
    <xf numFmtId="169" fontId="418" fillId="0" borderId="75" xfId="11796" applyNumberFormat="1" applyFont="1" applyFill="1" applyBorder="1" applyAlignment="1">
      <alignment horizontal="center" vertical="center"/>
    </xf>
    <xf numFmtId="169" fontId="417" fillId="0" borderId="75" xfId="11796" applyNumberFormat="1" applyFont="1" applyFill="1" applyBorder="1" applyAlignment="1">
      <alignment horizontal="center" vertical="center" shrinkToFit="1"/>
    </xf>
    <xf numFmtId="169" fontId="418" fillId="0" borderId="75" xfId="11796" applyNumberFormat="1" applyFont="1" applyFill="1" applyBorder="1" applyAlignment="1">
      <alignment horizontal="right" vertical="center" shrinkToFit="1"/>
    </xf>
    <xf numFmtId="169" fontId="418" fillId="0" borderId="75" xfId="11796" applyNumberFormat="1" applyFont="1" applyFill="1" applyBorder="1" applyAlignment="1">
      <alignment horizontal="right" vertical="center" wrapText="1"/>
    </xf>
    <xf numFmtId="169" fontId="411" fillId="0" borderId="75" xfId="11796" applyNumberFormat="1" applyFont="1" applyFill="1" applyBorder="1" applyAlignment="1">
      <alignment horizontal="right" vertical="center"/>
    </xf>
    <xf numFmtId="169" fontId="418" fillId="0" borderId="75" xfId="11796" quotePrefix="1" applyNumberFormat="1" applyFont="1" applyFill="1" applyBorder="1" applyAlignment="1">
      <alignment vertical="center" wrapText="1"/>
    </xf>
    <xf numFmtId="169" fontId="417" fillId="0" borderId="75" xfId="11796" quotePrefix="1" applyNumberFormat="1" applyFont="1" applyFill="1" applyBorder="1" applyAlignment="1">
      <alignment vertical="center" wrapText="1"/>
    </xf>
    <xf numFmtId="169" fontId="418" fillId="0" borderId="75" xfId="11796" applyNumberFormat="1" applyFont="1" applyFill="1" applyBorder="1"/>
    <xf numFmtId="169" fontId="418" fillId="0" borderId="75" xfId="11796" applyNumberFormat="1" applyFont="1" applyFill="1" applyBorder="1" applyAlignment="1">
      <alignment horizontal="center" vertical="center" wrapText="1"/>
    </xf>
    <xf numFmtId="169" fontId="418" fillId="0" borderId="75" xfId="2527" applyNumberFormat="1" applyFont="1" applyFill="1" applyBorder="1" applyAlignment="1">
      <alignment vertical="center"/>
    </xf>
    <xf numFmtId="1" fontId="9" fillId="82" borderId="75" xfId="2587" quotePrefix="1" applyNumberFormat="1" applyFont="1" applyFill="1" applyBorder="1" applyAlignment="1">
      <alignment horizontal="center" vertical="center" wrapText="1"/>
    </xf>
    <xf numFmtId="169" fontId="9" fillId="82" borderId="75" xfId="2587" applyNumberFormat="1" applyFont="1" applyFill="1" applyBorder="1" applyAlignment="1">
      <alignment horizontal="left" vertical="center" wrapText="1"/>
    </xf>
    <xf numFmtId="0" fontId="5" fillId="82" borderId="75" xfId="0" applyFont="1" applyFill="1" applyBorder="1" applyAlignment="1">
      <alignment horizontal="center" vertical="center" wrapText="1"/>
    </xf>
    <xf numFmtId="0" fontId="5" fillId="82" borderId="75" xfId="11803" applyFont="1" applyFill="1" applyBorder="1" applyAlignment="1">
      <alignment horizontal="center" vertical="center" wrapText="1"/>
    </xf>
    <xf numFmtId="169" fontId="416" fillId="82" borderId="75" xfId="2587" applyNumberFormat="1" applyFont="1" applyFill="1" applyBorder="1" applyAlignment="1">
      <alignment horizontal="center" vertical="center" wrapText="1"/>
    </xf>
    <xf numFmtId="169" fontId="416" fillId="82" borderId="75" xfId="2516" applyNumberFormat="1" applyFont="1" applyFill="1" applyBorder="1" applyAlignment="1">
      <alignment horizontal="center" vertical="center" wrapText="1" shrinkToFit="1"/>
    </xf>
    <xf numFmtId="169" fontId="418" fillId="82" borderId="75" xfId="2527" applyNumberFormat="1" applyFont="1" applyFill="1" applyBorder="1" applyAlignment="1">
      <alignment horizontal="center" vertical="center" shrinkToFit="1"/>
    </xf>
    <xf numFmtId="1" fontId="329" fillId="82" borderId="75" xfId="2" applyNumberFormat="1" applyFont="1" applyFill="1" applyBorder="1" applyAlignment="1">
      <alignment vertical="center"/>
    </xf>
    <xf numFmtId="169" fontId="329" fillId="82" borderId="75" xfId="2527" applyNumberFormat="1" applyFont="1" applyFill="1" applyBorder="1" applyAlignment="1">
      <alignment vertical="center" shrinkToFit="1"/>
    </xf>
    <xf numFmtId="0" fontId="329" fillId="82" borderId="75" xfId="2527" applyNumberFormat="1" applyFont="1" applyFill="1" applyBorder="1" applyAlignment="1">
      <alignment horizontal="center" vertical="center" shrinkToFit="1"/>
    </xf>
    <xf numFmtId="367" fontId="329" fillId="82" borderId="75" xfId="11796" applyNumberFormat="1" applyFont="1" applyFill="1" applyBorder="1" applyAlignment="1">
      <alignment horizontal="center" vertical="center" shrinkToFit="1"/>
    </xf>
    <xf numFmtId="169" fontId="333" fillId="82" borderId="75" xfId="2527" applyNumberFormat="1" applyFont="1" applyFill="1" applyBorder="1" applyAlignment="1">
      <alignment horizontal="center" vertical="center" wrapText="1" shrinkToFit="1"/>
    </xf>
    <xf numFmtId="169" fontId="333" fillId="82" borderId="0" xfId="2527" applyNumberFormat="1" applyFont="1" applyFill="1" applyBorder="1" applyAlignment="1">
      <alignment horizontal="center" vertical="center" wrapText="1" shrinkToFit="1"/>
    </xf>
    <xf numFmtId="169" fontId="7" fillId="82" borderId="0" xfId="2527" applyNumberFormat="1" applyFont="1" applyFill="1" applyBorder="1" applyAlignment="1">
      <alignment horizontal="center" vertical="center" wrapText="1" shrinkToFit="1"/>
    </xf>
    <xf numFmtId="169" fontId="7" fillId="82" borderId="0" xfId="2527" applyNumberFormat="1" applyFont="1" applyFill="1" applyBorder="1" applyAlignment="1">
      <alignment horizontal="right" vertical="center" shrinkToFit="1"/>
    </xf>
    <xf numFmtId="1" fontId="333" fillId="82" borderId="0" xfId="2" applyNumberFormat="1" applyFont="1" applyFill="1" applyAlignment="1">
      <alignment vertical="center"/>
    </xf>
    <xf numFmtId="1" fontId="9" fillId="82" borderId="75" xfId="2" applyNumberFormat="1" applyFont="1" applyFill="1" applyBorder="1" applyAlignment="1">
      <alignment horizontal="left" vertical="center" wrapText="1"/>
    </xf>
    <xf numFmtId="169" fontId="350" fillId="0" borderId="75" xfId="2515" applyNumberFormat="1" applyFont="1" applyFill="1" applyBorder="1" applyAlignment="1">
      <alignment horizontal="center" vertical="center" wrapText="1" readingOrder="1"/>
    </xf>
    <xf numFmtId="169" fontId="350" fillId="0" borderId="75" xfId="2515" applyNumberFormat="1" applyFont="1" applyFill="1" applyBorder="1" applyAlignment="1">
      <alignment horizontal="center" vertical="center" wrapText="1"/>
    </xf>
    <xf numFmtId="1" fontId="9" fillId="82" borderId="75" xfId="1" applyNumberFormat="1" applyFont="1" applyFill="1" applyBorder="1" applyAlignment="1">
      <alignment horizontal="center" vertical="center" wrapText="1"/>
    </xf>
    <xf numFmtId="49" fontId="9" fillId="82" borderId="75" xfId="0" applyNumberFormat="1" applyFont="1" applyFill="1" applyBorder="1" applyAlignment="1">
      <alignment vertical="center" wrapText="1"/>
    </xf>
    <xf numFmtId="49" fontId="343" fillId="82" borderId="75" xfId="0" applyNumberFormat="1" applyFont="1" applyFill="1" applyBorder="1" applyAlignment="1">
      <alignment horizontal="center" vertical="center" wrapText="1"/>
    </xf>
    <xf numFmtId="49" fontId="343" fillId="82" borderId="75" xfId="6690" applyNumberFormat="1" applyFont="1" applyFill="1" applyBorder="1" applyAlignment="1">
      <alignment horizontal="center" vertical="center" wrapText="1"/>
    </xf>
    <xf numFmtId="0" fontId="416" fillId="82" borderId="75" xfId="0" applyNumberFormat="1" applyFont="1" applyFill="1" applyBorder="1" applyAlignment="1">
      <alignment horizontal="center" vertical="center" wrapText="1"/>
    </xf>
    <xf numFmtId="49" fontId="416" fillId="82" borderId="75" xfId="0" applyNumberFormat="1" applyFont="1" applyFill="1" applyBorder="1" applyAlignment="1">
      <alignment horizontal="center" vertical="center" wrapText="1"/>
    </xf>
    <xf numFmtId="169" fontId="329" fillId="82" borderId="75" xfId="2515" applyNumberFormat="1" applyFont="1" applyFill="1" applyBorder="1" applyAlignment="1">
      <alignment horizontal="center" vertical="center" wrapText="1" readingOrder="1"/>
    </xf>
    <xf numFmtId="169" fontId="329" fillId="82" borderId="75" xfId="2515" applyNumberFormat="1" applyFont="1" applyFill="1" applyBorder="1" applyAlignment="1">
      <alignment horizontal="center" vertical="center" wrapText="1"/>
    </xf>
    <xf numFmtId="169" fontId="350" fillId="82" borderId="75" xfId="2515" applyNumberFormat="1" applyFont="1" applyFill="1" applyBorder="1" applyAlignment="1">
      <alignment horizontal="center" vertical="center" wrapText="1"/>
    </xf>
    <xf numFmtId="169" fontId="5" fillId="82" borderId="75" xfId="2515" applyNumberFormat="1" applyFont="1" applyFill="1" applyBorder="1" applyAlignment="1">
      <alignment horizontal="center" wrapText="1"/>
    </xf>
    <xf numFmtId="169" fontId="7" fillId="82" borderId="0" xfId="2515" applyNumberFormat="1" applyFont="1" applyFill="1" applyBorder="1" applyAlignment="1">
      <alignment horizontal="center" wrapText="1"/>
    </xf>
    <xf numFmtId="169" fontId="7" fillId="82" borderId="0" xfId="2515" applyNumberFormat="1" applyFont="1" applyFill="1" applyBorder="1"/>
    <xf numFmtId="0" fontId="5" fillId="82" borderId="0" xfId="1" applyFont="1" applyFill="1"/>
    <xf numFmtId="0" fontId="356" fillId="82" borderId="0" xfId="1" applyFont="1" applyFill="1"/>
    <xf numFmtId="367" fontId="171" fillId="0" borderId="75" xfId="11796" applyNumberFormat="1" applyFont="1" applyFill="1" applyBorder="1" applyAlignment="1">
      <alignment horizontal="right" vertical="center"/>
    </xf>
    <xf numFmtId="369" fontId="10" fillId="0" borderId="0" xfId="11796" applyNumberFormat="1" applyFont="1" applyFill="1" applyBorder="1" applyAlignment="1">
      <alignment horizontal="center" wrapText="1"/>
    </xf>
    <xf numFmtId="169" fontId="5" fillId="82" borderId="75" xfId="2587" applyNumberFormat="1" applyFont="1" applyFill="1" applyBorder="1" applyAlignment="1">
      <alignment horizontal="center" vertical="center" wrapText="1"/>
    </xf>
    <xf numFmtId="169" fontId="416" fillId="82" borderId="75" xfId="2587" applyNumberFormat="1" applyFont="1" applyFill="1" applyBorder="1" applyAlignment="1">
      <alignment horizontal="center" vertical="center" wrapText="1" shrinkToFit="1"/>
    </xf>
    <xf numFmtId="1" fontId="329" fillId="82" borderId="75" xfId="2" applyNumberFormat="1" applyFont="1" applyFill="1" applyBorder="1" applyAlignment="1">
      <alignment vertical="center" shrinkToFit="1"/>
    </xf>
    <xf numFmtId="173" fontId="329" fillId="82" borderId="75" xfId="2" applyNumberFormat="1" applyFont="1" applyFill="1" applyBorder="1" applyAlignment="1">
      <alignment horizontal="right" vertical="center" shrinkToFit="1"/>
    </xf>
    <xf numFmtId="43" fontId="329" fillId="82" borderId="75" xfId="2527" applyFont="1" applyFill="1" applyBorder="1" applyAlignment="1">
      <alignment horizontal="right" vertical="center" shrinkToFit="1"/>
    </xf>
    <xf numFmtId="0" fontId="329" fillId="82" borderId="75" xfId="2" applyNumberFormat="1" applyFont="1" applyFill="1" applyBorder="1" applyAlignment="1">
      <alignment horizontal="center" vertical="center" shrinkToFit="1"/>
    </xf>
    <xf numFmtId="3" fontId="333" fillId="82" borderId="75" xfId="2" applyNumberFormat="1" applyFont="1" applyFill="1" applyBorder="1" applyAlignment="1">
      <alignment horizontal="center" vertical="center" wrapText="1" shrinkToFit="1"/>
    </xf>
    <xf numFmtId="3" fontId="333" fillId="82" borderId="0" xfId="2" applyNumberFormat="1" applyFont="1" applyFill="1" applyBorder="1" applyAlignment="1">
      <alignment horizontal="center" vertical="center" wrapText="1" shrinkToFit="1"/>
    </xf>
    <xf numFmtId="3" fontId="7" fillId="82" borderId="0" xfId="2" applyNumberFormat="1" applyFont="1" applyFill="1" applyBorder="1" applyAlignment="1">
      <alignment horizontal="center" vertical="center" wrapText="1" shrinkToFit="1"/>
    </xf>
    <xf numFmtId="3" fontId="7" fillId="82" borderId="0" xfId="2" applyNumberFormat="1" applyFont="1" applyFill="1" applyBorder="1" applyAlignment="1">
      <alignment horizontal="right" vertical="center" shrinkToFit="1"/>
    </xf>
    <xf numFmtId="1" fontId="370" fillId="82" borderId="0" xfId="2" applyNumberFormat="1" applyFont="1" applyFill="1" applyAlignment="1">
      <alignment vertical="center"/>
    </xf>
    <xf numFmtId="1" fontId="171" fillId="82" borderId="75" xfId="2" applyNumberFormat="1" applyFont="1" applyFill="1" applyBorder="1" applyAlignment="1">
      <alignment vertical="center"/>
    </xf>
    <xf numFmtId="1" fontId="344" fillId="82" borderId="0" xfId="2" applyNumberFormat="1" applyFont="1" applyFill="1" applyAlignment="1">
      <alignment vertical="center"/>
    </xf>
    <xf numFmtId="1" fontId="372" fillId="82" borderId="0" xfId="2" applyNumberFormat="1" applyFont="1" applyFill="1" applyAlignment="1">
      <alignment vertical="center"/>
    </xf>
    <xf numFmtId="43" fontId="350" fillId="84" borderId="75" xfId="2527" applyFont="1" applyFill="1" applyBorder="1" applyAlignment="1">
      <alignment horizontal="right" vertical="center" shrinkToFit="1"/>
    </xf>
    <xf numFmtId="3" fontId="350" fillId="84" borderId="75" xfId="2" applyNumberFormat="1" applyFont="1" applyFill="1" applyBorder="1" applyAlignment="1">
      <alignment horizontal="right" vertical="center" shrinkToFit="1"/>
    </xf>
    <xf numFmtId="1" fontId="350" fillId="82" borderId="75" xfId="2527" applyNumberFormat="1" applyFont="1" applyFill="1" applyBorder="1" applyAlignment="1">
      <alignment horizontal="right" vertical="center" shrinkToFit="1"/>
    </xf>
    <xf numFmtId="169" fontId="171" fillId="0" borderId="75" xfId="11796" quotePrefix="1" applyNumberFormat="1" applyFont="1" applyFill="1" applyBorder="1" applyAlignment="1">
      <alignment horizontal="right" vertical="center" wrapText="1"/>
    </xf>
    <xf numFmtId="1" fontId="324" fillId="0" borderId="75" xfId="2586" quotePrefix="1" applyNumberFormat="1" applyFont="1" applyFill="1" applyBorder="1" applyAlignment="1">
      <alignment horizontal="center" vertical="center" wrapText="1"/>
    </xf>
    <xf numFmtId="0" fontId="324" fillId="0" borderId="75" xfId="6620" applyFont="1" applyFill="1" applyBorder="1" applyAlignment="1">
      <alignment horizontal="left" vertical="center" wrapText="1"/>
    </xf>
    <xf numFmtId="3" fontId="324" fillId="0" borderId="75" xfId="2586" applyNumberFormat="1" applyFont="1" applyFill="1" applyBorder="1" applyAlignment="1">
      <alignment vertical="center"/>
    </xf>
    <xf numFmtId="3" fontId="350" fillId="84" borderId="75" xfId="2586" applyNumberFormat="1" applyFont="1" applyFill="1" applyBorder="1" applyAlignment="1">
      <alignment vertical="center"/>
    </xf>
    <xf numFmtId="3" fontId="321" fillId="0" borderId="75" xfId="2586" applyNumberFormat="1" applyFont="1" applyFill="1" applyBorder="1" applyAlignment="1">
      <alignment horizontal="left" vertical="center" wrapText="1"/>
    </xf>
    <xf numFmtId="3" fontId="435" fillId="0" borderId="75" xfId="2586" applyNumberFormat="1" applyFont="1" applyFill="1" applyBorder="1" applyAlignment="1">
      <alignment horizontal="center" vertical="center" wrapText="1"/>
    </xf>
    <xf numFmtId="3" fontId="349" fillId="84" borderId="75" xfId="2586" applyNumberFormat="1" applyFont="1" applyFill="1" applyBorder="1" applyAlignment="1">
      <alignment vertical="center"/>
    </xf>
    <xf numFmtId="169" fontId="349" fillId="0" borderId="75" xfId="11796" applyNumberFormat="1" applyFont="1" applyFill="1" applyBorder="1" applyAlignment="1">
      <alignment horizontal="right" vertical="center"/>
    </xf>
    <xf numFmtId="1" fontId="321" fillId="0" borderId="75" xfId="2586" applyNumberFormat="1" applyFont="1" applyFill="1" applyBorder="1" applyAlignment="1">
      <alignment horizontal="center" vertical="center" wrapText="1"/>
    </xf>
    <xf numFmtId="3" fontId="324" fillId="0" borderId="75" xfId="6620" applyNumberFormat="1" applyFont="1" applyFill="1" applyBorder="1" applyAlignment="1">
      <alignment vertical="center" wrapText="1"/>
    </xf>
    <xf numFmtId="43" fontId="320" fillId="0" borderId="0" xfId="11796" applyFont="1" applyFill="1" applyBorder="1" applyAlignment="1">
      <alignment horizontal="center" vertical="center" wrapText="1"/>
    </xf>
    <xf numFmtId="0" fontId="320" fillId="0" borderId="75" xfId="0" applyNumberFormat="1" applyFont="1" applyFill="1" applyBorder="1" applyAlignment="1">
      <alignment horizontal="center" vertical="center" wrapText="1"/>
    </xf>
    <xf numFmtId="0" fontId="441" fillId="0" borderId="75" xfId="0" applyNumberFormat="1" applyFont="1" applyFill="1" applyBorder="1" applyAlignment="1">
      <alignment horizontal="center" vertical="center" wrapText="1"/>
    </xf>
    <xf numFmtId="169" fontId="350" fillId="0" borderId="75" xfId="11796" applyNumberFormat="1" applyFont="1" applyFill="1" applyBorder="1" applyAlignment="1">
      <alignment horizontal="center" vertical="center"/>
    </xf>
    <xf numFmtId="169" fontId="320" fillId="0" borderId="75" xfId="2515" applyNumberFormat="1" applyFont="1" applyFill="1" applyBorder="1" applyAlignment="1">
      <alignment horizontal="center" wrapText="1"/>
    </xf>
    <xf numFmtId="169" fontId="320" fillId="0" borderId="0" xfId="1" applyNumberFormat="1" applyFont="1" applyFill="1"/>
    <xf numFmtId="0" fontId="320" fillId="86" borderId="0" xfId="1" applyFont="1" applyFill="1"/>
    <xf numFmtId="43" fontId="10" fillId="0" borderId="0" xfId="11796" applyNumberFormat="1" applyFont="1" applyFill="1" applyBorder="1" applyAlignment="1">
      <alignment horizontal="center" wrapText="1"/>
    </xf>
    <xf numFmtId="3" fontId="3" fillId="0" borderId="2" xfId="6540" applyNumberFormat="1" applyFont="1" applyFill="1" applyBorder="1" applyAlignment="1">
      <alignment horizontal="center" vertical="center" wrapText="1"/>
    </xf>
    <xf numFmtId="49" fontId="324" fillId="0" borderId="75" xfId="6552" applyNumberFormat="1" applyFont="1" applyFill="1" applyBorder="1" applyAlignment="1">
      <alignment vertical="center" wrapText="1"/>
    </xf>
    <xf numFmtId="169" fontId="324" fillId="0" borderId="75" xfId="2546" applyNumberFormat="1" applyFont="1" applyFill="1" applyBorder="1" applyAlignment="1">
      <alignment horizontal="right" vertical="center"/>
    </xf>
    <xf numFmtId="169" fontId="350" fillId="0" borderId="75" xfId="2546" applyNumberFormat="1" applyFont="1" applyFill="1" applyBorder="1" applyAlignment="1">
      <alignment horizontal="right" vertical="center"/>
    </xf>
    <xf numFmtId="169" fontId="350" fillId="0" borderId="75" xfId="11796" applyNumberFormat="1" applyFont="1" applyFill="1" applyBorder="1" applyAlignment="1">
      <alignment vertical="center"/>
    </xf>
    <xf numFmtId="3" fontId="441" fillId="0" borderId="75" xfId="2599" applyNumberFormat="1" applyFont="1" applyFill="1" applyBorder="1" applyAlignment="1">
      <alignment horizontal="center" vertical="center" wrapText="1"/>
    </xf>
    <xf numFmtId="3" fontId="350" fillId="0" borderId="75" xfId="0" quotePrefix="1" applyNumberFormat="1" applyFont="1" applyFill="1" applyBorder="1" applyAlignment="1">
      <alignment horizontal="right" vertical="center" wrapText="1"/>
    </xf>
    <xf numFmtId="0" fontId="321" fillId="0" borderId="75" xfId="0" applyFont="1" applyFill="1" applyBorder="1" applyAlignment="1">
      <alignment vertical="center" wrapText="1"/>
    </xf>
    <xf numFmtId="3" fontId="435" fillId="0" borderId="75" xfId="0" quotePrefix="1" applyNumberFormat="1" applyFont="1" applyFill="1" applyBorder="1" applyAlignment="1">
      <alignment horizontal="center" vertical="center" wrapText="1"/>
    </xf>
    <xf numFmtId="0" fontId="435" fillId="0" borderId="75" xfId="0" applyFont="1" applyFill="1" applyBorder="1" applyAlignment="1">
      <alignment horizontal="center" vertical="center" wrapText="1"/>
    </xf>
    <xf numFmtId="0" fontId="324" fillId="0" borderId="75" xfId="6620" applyFont="1" applyFill="1" applyBorder="1" applyAlignment="1">
      <alignment horizontal="left" vertical="center"/>
    </xf>
    <xf numFmtId="3" fontId="9" fillId="0" borderId="75" xfId="11805" applyNumberFormat="1" applyFont="1" applyBorder="1" applyAlignment="1">
      <alignment vertical="center" wrapText="1"/>
    </xf>
    <xf numFmtId="1" fontId="321" fillId="0" borderId="75" xfId="0" applyNumberFormat="1" applyFont="1" applyFill="1" applyBorder="1" applyAlignment="1">
      <alignment horizontal="center" vertical="center" wrapText="1"/>
    </xf>
    <xf numFmtId="0" fontId="321" fillId="0" borderId="75" xfId="0" applyFont="1" applyFill="1" applyBorder="1" applyAlignment="1">
      <alignment horizontal="left" vertical="center" wrapText="1"/>
    </xf>
    <xf numFmtId="0" fontId="324" fillId="0" borderId="75" xfId="0" applyFont="1" applyFill="1" applyBorder="1" applyAlignment="1">
      <alignment horizontal="left" vertical="center" wrapText="1"/>
    </xf>
    <xf numFmtId="169" fontId="350" fillId="84" borderId="75" xfId="2599" applyNumberFormat="1" applyFont="1" applyFill="1" applyBorder="1" applyAlignment="1">
      <alignment horizontal="right" vertical="center" wrapText="1"/>
    </xf>
    <xf numFmtId="169" fontId="350" fillId="0" borderId="75" xfId="11796" applyNumberFormat="1" applyFont="1" applyFill="1" applyBorder="1" applyAlignment="1">
      <alignment horizontal="right" vertical="center" wrapText="1"/>
    </xf>
    <xf numFmtId="3" fontId="5" fillId="0" borderId="0" xfId="6540" applyNumberFormat="1" applyFont="1" applyAlignment="1">
      <alignment vertical="center"/>
    </xf>
    <xf numFmtId="0" fontId="11" fillId="0" borderId="75" xfId="0" applyFont="1" applyFill="1" applyBorder="1" applyAlignment="1">
      <alignment horizontal="center" vertical="center" wrapText="1"/>
    </xf>
    <xf numFmtId="0" fontId="11" fillId="0" borderId="75" xfId="11803" applyFont="1" applyFill="1" applyBorder="1" applyAlignment="1">
      <alignment horizontal="center" vertical="center" wrapText="1"/>
    </xf>
    <xf numFmtId="169" fontId="435" fillId="0" borderId="75" xfId="2587" applyNumberFormat="1" applyFont="1" applyFill="1" applyBorder="1" applyAlignment="1">
      <alignment horizontal="center" vertical="center" wrapText="1"/>
    </xf>
    <xf numFmtId="169" fontId="435" fillId="0" borderId="75" xfId="2516" applyNumberFormat="1" applyFont="1" applyFill="1" applyBorder="1" applyAlignment="1">
      <alignment horizontal="center" vertical="center" wrapText="1" shrinkToFit="1"/>
    </xf>
    <xf numFmtId="169" fontId="349" fillId="0" borderId="75" xfId="11796" applyNumberFormat="1" applyFont="1" applyFill="1" applyBorder="1" applyAlignment="1">
      <alignment horizontal="right" vertical="center" shrinkToFit="1"/>
    </xf>
    <xf numFmtId="169" fontId="324" fillId="0" borderId="75" xfId="2587" applyNumberFormat="1" applyFont="1" applyFill="1" applyBorder="1" applyAlignment="1">
      <alignment horizontal="left" vertical="center" wrapText="1"/>
    </xf>
    <xf numFmtId="169" fontId="441" fillId="0" borderId="75" xfId="2587" applyNumberFormat="1" applyFont="1" applyFill="1" applyBorder="1" applyAlignment="1">
      <alignment horizontal="center" vertical="center" wrapText="1"/>
    </xf>
    <xf numFmtId="169" fontId="441" fillId="0" borderId="75" xfId="2516" applyNumberFormat="1" applyFont="1" applyFill="1" applyBorder="1" applyAlignment="1">
      <alignment horizontal="center" vertical="center" wrapText="1" shrinkToFit="1"/>
    </xf>
    <xf numFmtId="169" fontId="350" fillId="0" borderId="75" xfId="11796" applyNumberFormat="1" applyFont="1" applyFill="1" applyBorder="1" applyAlignment="1">
      <alignment horizontal="right" vertical="center" shrinkToFit="1"/>
    </xf>
    <xf numFmtId="169" fontId="435" fillId="0" borderId="75" xfId="2516" applyNumberFormat="1" applyFont="1" applyFill="1" applyBorder="1" applyAlignment="1">
      <alignment horizontal="center" vertical="center" shrinkToFit="1"/>
    </xf>
    <xf numFmtId="0" fontId="435" fillId="0" borderId="75" xfId="0" applyFont="1" applyFill="1" applyBorder="1" applyAlignment="1">
      <alignment horizontal="center" vertical="center" wrapText="1" shrinkToFit="1"/>
    </xf>
    <xf numFmtId="169" fontId="349" fillId="84" borderId="75" xfId="2527" applyNumberFormat="1" applyFont="1" applyFill="1" applyBorder="1" applyAlignment="1">
      <alignment horizontal="right" vertical="center" shrinkToFit="1"/>
    </xf>
    <xf numFmtId="1" fontId="321" fillId="0" borderId="75" xfId="2" quotePrefix="1" applyNumberFormat="1" applyFont="1" applyFill="1" applyBorder="1" applyAlignment="1">
      <alignment horizontal="left" vertical="center" wrapText="1"/>
    </xf>
    <xf numFmtId="3" fontId="435" fillId="0" borderId="75" xfId="2" quotePrefix="1" applyNumberFormat="1" applyFont="1" applyFill="1" applyBorder="1" applyAlignment="1">
      <alignment horizontal="left" vertical="center" wrapText="1"/>
    </xf>
    <xf numFmtId="3" fontId="441" fillId="0" borderId="75" xfId="2" quotePrefix="1" applyNumberFormat="1" applyFont="1" applyFill="1" applyBorder="1" applyAlignment="1">
      <alignment horizontal="left" vertical="center" wrapText="1"/>
    </xf>
    <xf numFmtId="169" fontId="324" fillId="0" borderId="75" xfId="2512" quotePrefix="1" applyNumberFormat="1" applyFont="1" applyFill="1" applyBorder="1" applyAlignment="1">
      <alignment horizontal="right" vertical="center" wrapText="1"/>
    </xf>
    <xf numFmtId="169" fontId="350" fillId="0" borderId="75" xfId="2512" quotePrefix="1" applyNumberFormat="1" applyFont="1" applyFill="1" applyBorder="1" applyAlignment="1">
      <alignment horizontal="right" vertical="center" wrapText="1"/>
    </xf>
    <xf numFmtId="169" fontId="350" fillId="84" borderId="75" xfId="2512" quotePrefix="1" applyNumberFormat="1" applyFont="1" applyFill="1" applyBorder="1" applyAlignment="1">
      <alignment horizontal="right" vertical="center" wrapText="1"/>
    </xf>
    <xf numFmtId="169" fontId="321" fillId="0" borderId="75" xfId="2512" quotePrefix="1" applyNumberFormat="1" applyFont="1" applyFill="1" applyBorder="1" applyAlignment="1">
      <alignment horizontal="right" vertical="center" wrapText="1"/>
    </xf>
    <xf numFmtId="3" fontId="349" fillId="0" borderId="75" xfId="2586" applyNumberFormat="1" applyFont="1" applyFill="1" applyBorder="1" applyAlignment="1">
      <alignment vertical="center" wrapText="1"/>
    </xf>
    <xf numFmtId="169" fontId="349" fillId="84" borderId="75" xfId="2512" quotePrefix="1" applyNumberFormat="1" applyFont="1" applyFill="1" applyBorder="1" applyAlignment="1">
      <alignment horizontal="right" vertical="center" wrapText="1"/>
    </xf>
    <xf numFmtId="1" fontId="321" fillId="0" borderId="75" xfId="6540" applyNumberFormat="1" applyFont="1" applyFill="1" applyBorder="1" applyAlignment="1">
      <alignment horizontal="center" vertical="center" wrapText="1"/>
    </xf>
    <xf numFmtId="49" fontId="321" fillId="0" borderId="75" xfId="6540" applyNumberFormat="1" applyFont="1" applyFill="1" applyBorder="1" applyAlignment="1">
      <alignment vertical="center" wrapText="1"/>
    </xf>
    <xf numFmtId="1" fontId="435" fillId="0" borderId="75" xfId="2" applyNumberFormat="1" applyFont="1" applyFill="1" applyBorder="1" applyAlignment="1">
      <alignment horizontal="center" vertical="center" wrapText="1"/>
    </xf>
    <xf numFmtId="169" fontId="441" fillId="0" borderId="75" xfId="2599" applyNumberFormat="1" applyFont="1" applyFill="1" applyBorder="1" applyAlignment="1">
      <alignment horizontal="center" vertical="center" wrapText="1"/>
    </xf>
    <xf numFmtId="3" fontId="350" fillId="84" borderId="75" xfId="2" applyNumberFormat="1" applyFont="1" applyFill="1" applyBorder="1" applyAlignment="1">
      <alignment horizontal="right" vertical="center" wrapText="1"/>
    </xf>
    <xf numFmtId="3" fontId="350" fillId="0" borderId="75" xfId="2" applyNumberFormat="1" applyFont="1" applyFill="1" applyBorder="1" applyAlignment="1">
      <alignment horizontal="right" vertical="center" wrapText="1"/>
    </xf>
    <xf numFmtId="1" fontId="418" fillId="0" borderId="75" xfId="2" applyNumberFormat="1" applyFont="1" applyFill="1" applyBorder="1" applyAlignment="1">
      <alignment horizontal="right" vertical="center" wrapText="1"/>
    </xf>
    <xf numFmtId="3" fontId="417" fillId="0" borderId="9" xfId="2" applyNumberFormat="1" applyFont="1" applyFill="1" applyBorder="1" applyAlignment="1">
      <alignment horizontal="center" vertical="center" wrapText="1"/>
    </xf>
    <xf numFmtId="169" fontId="320" fillId="0" borderId="75" xfId="2515" applyNumberFormat="1" applyFont="1" applyFill="1" applyBorder="1" applyAlignment="1">
      <alignment horizontal="center" vertical="center" wrapText="1"/>
    </xf>
    <xf numFmtId="0" fontId="324" fillId="0" borderId="75" xfId="2" applyNumberFormat="1" applyFont="1" applyFill="1" applyBorder="1" applyAlignment="1">
      <alignment horizontal="center" vertical="center" wrapText="1"/>
    </xf>
    <xf numFmtId="367" fontId="324" fillId="0" borderId="75" xfId="11796" applyNumberFormat="1" applyFont="1" applyFill="1" applyBorder="1" applyAlignment="1">
      <alignment horizontal="center" vertical="center" wrapText="1"/>
    </xf>
    <xf numFmtId="169" fontId="321" fillId="0" borderId="75" xfId="2599" applyNumberFormat="1" applyFont="1" applyFill="1" applyBorder="1" applyAlignment="1">
      <alignment vertical="center" wrapText="1"/>
    </xf>
    <xf numFmtId="0" fontId="435" fillId="0" borderId="75" xfId="2599" applyNumberFormat="1" applyFont="1" applyFill="1" applyBorder="1" applyAlignment="1">
      <alignment horizontal="center" vertical="center" wrapText="1"/>
    </xf>
    <xf numFmtId="169" fontId="435" fillId="0" borderId="75" xfId="2599" applyNumberFormat="1" applyFont="1" applyFill="1" applyBorder="1" applyAlignment="1">
      <alignment horizontal="center" vertical="center" wrapText="1"/>
    </xf>
    <xf numFmtId="9" fontId="11" fillId="0" borderId="0" xfId="2" applyNumberFormat="1" applyFont="1" applyFill="1" applyBorder="1" applyAlignment="1">
      <alignment horizontal="center" vertical="center" wrapText="1"/>
    </xf>
    <xf numFmtId="49" fontId="324" fillId="0" borderId="75" xfId="2515" applyNumberFormat="1" applyFont="1" applyFill="1" applyBorder="1" applyAlignment="1">
      <alignment horizontal="left" vertical="center" wrapText="1"/>
    </xf>
    <xf numFmtId="169" fontId="324" fillId="0" borderId="75" xfId="2599" applyNumberFormat="1" applyFont="1" applyFill="1" applyBorder="1" applyAlignment="1">
      <alignment horizontal="center" vertical="center" wrapText="1"/>
    </xf>
    <xf numFmtId="169" fontId="324" fillId="0" borderId="75" xfId="2515" applyNumberFormat="1" applyFont="1" applyFill="1" applyBorder="1" applyAlignment="1">
      <alignment horizontal="center" vertical="center" wrapText="1"/>
    </xf>
    <xf numFmtId="169" fontId="324" fillId="0" borderId="75" xfId="11796" applyNumberFormat="1" applyFont="1" applyFill="1" applyBorder="1" applyAlignment="1">
      <alignment horizontal="center" vertical="center" wrapText="1"/>
    </xf>
    <xf numFmtId="1" fontId="324" fillId="0" borderId="75" xfId="11799" applyNumberFormat="1" applyFont="1" applyFill="1" applyBorder="1" applyAlignment="1">
      <alignment horizontal="left" vertical="center" wrapText="1"/>
    </xf>
    <xf numFmtId="0" fontId="8" fillId="0" borderId="0" xfId="6540" quotePrefix="1" applyFont="1" applyAlignment="1">
      <alignment horizontal="left" vertical="center" wrapText="1"/>
    </xf>
    <xf numFmtId="49" fontId="3" fillId="0" borderId="7" xfId="6540" applyNumberFormat="1" applyFont="1" applyBorder="1" applyAlignment="1">
      <alignment horizontal="center" vertical="center" wrapText="1"/>
    </xf>
    <xf numFmtId="0" fontId="3" fillId="0" borderId="2" xfId="6540" applyFont="1" applyFill="1" applyBorder="1" applyAlignment="1">
      <alignment horizontal="center" vertical="center" wrapText="1"/>
    </xf>
    <xf numFmtId="1" fontId="321" fillId="0" borderId="75" xfId="1" applyNumberFormat="1" applyFont="1" applyFill="1" applyBorder="1" applyAlignment="1">
      <alignment horizontal="center" vertical="center" wrapText="1"/>
    </xf>
    <xf numFmtId="49" fontId="321" fillId="0" borderId="75" xfId="0" applyNumberFormat="1" applyFont="1" applyFill="1" applyBorder="1" applyAlignment="1">
      <alignment horizontal="left" vertical="center" wrapText="1"/>
    </xf>
    <xf numFmtId="0" fontId="435" fillId="0" borderId="75" xfId="0" applyNumberFormat="1" applyFont="1" applyFill="1" applyBorder="1" applyAlignment="1">
      <alignment horizontal="center" vertical="center" wrapText="1"/>
    </xf>
    <xf numFmtId="169" fontId="349" fillId="0" borderId="75" xfId="11796" quotePrefix="1" applyNumberFormat="1" applyFont="1" applyFill="1" applyBorder="1" applyAlignment="1">
      <alignment horizontal="center" vertical="center" wrapText="1"/>
    </xf>
    <xf numFmtId="169" fontId="11" fillId="0" borderId="75" xfId="2515" applyNumberFormat="1" applyFont="1" applyFill="1" applyBorder="1" applyAlignment="1">
      <alignment horizontal="center" wrapText="1"/>
    </xf>
    <xf numFmtId="169" fontId="321" fillId="0" borderId="75" xfId="2587" applyNumberFormat="1" applyFont="1" applyFill="1" applyBorder="1" applyAlignment="1">
      <alignment horizontal="left" vertical="center" wrapText="1"/>
    </xf>
    <xf numFmtId="0" fontId="8" fillId="0" borderId="0" xfId="6540" quotePrefix="1" applyFont="1" applyAlignment="1">
      <alignment horizontal="left" vertical="center" wrapText="1"/>
    </xf>
    <xf numFmtId="0" fontId="3" fillId="0" borderId="2" xfId="6540" applyFont="1" applyFill="1" applyBorder="1" applyAlignment="1">
      <alignment horizontal="center" vertical="center" wrapText="1"/>
    </xf>
    <xf numFmtId="228" fontId="3" fillId="0" borderId="7" xfId="11805" applyNumberFormat="1" applyFont="1" applyFill="1" applyBorder="1" applyAlignment="1">
      <alignment horizontal="right" vertical="center" wrapText="1"/>
    </xf>
    <xf numFmtId="9" fontId="3" fillId="0" borderId="75" xfId="11805" applyNumberFormat="1" applyFont="1" applyFill="1" applyBorder="1" applyAlignment="1">
      <alignment horizontal="right" vertical="center" wrapText="1"/>
    </xf>
    <xf numFmtId="9" fontId="9" fillId="0" borderId="75" xfId="11805" applyNumberFormat="1" applyFont="1" applyFill="1" applyBorder="1" applyAlignment="1">
      <alignment horizontal="right" vertical="center" wrapText="1"/>
    </xf>
    <xf numFmtId="228" fontId="9" fillId="0" borderId="75" xfId="11805" applyNumberFormat="1" applyFont="1" applyFill="1" applyBorder="1" applyAlignment="1">
      <alignment horizontal="right" vertical="center" wrapText="1"/>
    </xf>
    <xf numFmtId="228" fontId="3" fillId="0" borderId="75" xfId="11805" applyNumberFormat="1" applyFont="1" applyFill="1" applyBorder="1" applyAlignment="1">
      <alignment horizontal="right" vertical="center" wrapText="1"/>
    </xf>
    <xf numFmtId="0" fontId="3" fillId="0" borderId="3" xfId="6540" applyFont="1" applyFill="1" applyBorder="1" applyAlignment="1">
      <alignment vertical="center" wrapText="1"/>
    </xf>
    <xf numFmtId="0" fontId="328" fillId="0" borderId="0" xfId="6540" applyFont="1"/>
    <xf numFmtId="0" fontId="3" fillId="0" borderId="2" xfId="6540" applyFont="1" applyFill="1" applyBorder="1" applyAlignment="1">
      <alignment horizontal="center" vertical="center" wrapText="1"/>
    </xf>
    <xf numFmtId="49" fontId="3" fillId="0" borderId="7" xfId="6540" applyNumberFormat="1" applyFont="1" applyBorder="1" applyAlignment="1">
      <alignment horizontal="center" vertical="center" wrapText="1"/>
    </xf>
    <xf numFmtId="0" fontId="3" fillId="0" borderId="7" xfId="6540" applyFont="1" applyBorder="1" applyAlignment="1">
      <alignment horizontal="center" vertical="center" wrapText="1"/>
    </xf>
    <xf numFmtId="0" fontId="8" fillId="0" borderId="0" xfId="6540" applyFont="1" applyAlignment="1">
      <alignment horizontal="right" vertical="center"/>
    </xf>
    <xf numFmtId="1" fontId="171" fillId="0" borderId="6" xfId="2" applyNumberFormat="1" applyFont="1" applyFill="1" applyBorder="1" applyAlignment="1">
      <alignment horizontal="center" vertical="center" wrapText="1"/>
    </xf>
    <xf numFmtId="1" fontId="171" fillId="0" borderId="34" xfId="2" applyNumberFormat="1" applyFont="1" applyFill="1" applyBorder="1" applyAlignment="1">
      <alignment horizontal="center" vertical="center" wrapText="1"/>
    </xf>
    <xf numFmtId="1" fontId="171" fillId="0" borderId="10" xfId="2" applyNumberFormat="1" applyFont="1" applyFill="1" applyBorder="1" applyAlignment="1">
      <alignment horizontal="center" vertical="center" wrapText="1"/>
    </xf>
    <xf numFmtId="0" fontId="9" fillId="0" borderId="0" xfId="1" applyFont="1" applyFill="1" applyAlignment="1">
      <alignment horizontal="left" vertical="center" wrapText="1"/>
    </xf>
    <xf numFmtId="3" fontId="171" fillId="0" borderId="8" xfId="2" applyNumberFormat="1" applyFont="1" applyFill="1" applyBorder="1" applyAlignment="1">
      <alignment horizontal="center" vertical="center" wrapText="1"/>
    </xf>
    <xf numFmtId="3" fontId="171" fillId="0" borderId="10" xfId="2" applyNumberFormat="1" applyFont="1" applyFill="1" applyBorder="1" applyAlignment="1">
      <alignment horizontal="center" vertical="center" wrapText="1"/>
    </xf>
    <xf numFmtId="3" fontId="171" fillId="0" borderId="6" xfId="2" applyNumberFormat="1" applyFont="1" applyFill="1" applyBorder="1" applyAlignment="1">
      <alignment horizontal="center" vertical="center" wrapText="1"/>
    </xf>
    <xf numFmtId="3" fontId="334" fillId="0" borderId="9" xfId="2" applyNumberFormat="1" applyFont="1" applyFill="1" applyBorder="1" applyAlignment="1">
      <alignment horizontal="center" vertical="center" wrapText="1"/>
    </xf>
    <xf numFmtId="3" fontId="356" fillId="0" borderId="9" xfId="2" applyNumberFormat="1" applyFont="1" applyFill="1" applyBorder="1" applyAlignment="1">
      <alignment horizontal="center" vertical="center" wrapText="1"/>
    </xf>
    <xf numFmtId="3" fontId="171" fillId="0" borderId="3" xfId="2" applyNumberFormat="1" applyFont="1" applyFill="1" applyBorder="1" applyAlignment="1">
      <alignment horizontal="center" vertical="center" wrapText="1"/>
    </xf>
    <xf numFmtId="3" fontId="171" fillId="0" borderId="5" xfId="2" applyNumberFormat="1" applyFont="1" applyFill="1" applyBorder="1" applyAlignment="1">
      <alignment horizontal="center" vertical="center" wrapText="1"/>
    </xf>
    <xf numFmtId="3" fontId="171" fillId="0" borderId="4" xfId="2" applyNumberFormat="1" applyFont="1" applyFill="1" applyBorder="1" applyAlignment="1">
      <alignment horizontal="center" vertical="center" wrapText="1"/>
    </xf>
    <xf numFmtId="3" fontId="171" fillId="0" borderId="7" xfId="2" applyNumberFormat="1" applyFont="1" applyFill="1" applyBorder="1" applyAlignment="1">
      <alignment horizontal="center" vertical="center" wrapText="1"/>
    </xf>
    <xf numFmtId="3" fontId="171" fillId="0" borderId="9" xfId="2" applyNumberFormat="1" applyFont="1" applyFill="1" applyBorder="1" applyAlignment="1">
      <alignment horizontal="center" vertical="center" wrapText="1"/>
    </xf>
    <xf numFmtId="3" fontId="171" fillId="0" borderId="11" xfId="2" applyNumberFormat="1" applyFont="1" applyFill="1" applyBorder="1" applyAlignment="1">
      <alignment horizontal="center" vertical="center" wrapText="1"/>
    </xf>
    <xf numFmtId="3" fontId="349" fillId="0" borderId="2" xfId="2" applyNumberFormat="1" applyFont="1" applyFill="1" applyBorder="1" applyAlignment="1">
      <alignment horizontal="center" vertical="center" wrapText="1"/>
    </xf>
    <xf numFmtId="3" fontId="171" fillId="0" borderId="2" xfId="2" applyNumberFormat="1" applyFont="1" applyFill="1" applyBorder="1" applyAlignment="1">
      <alignment horizontal="center" vertical="center" wrapText="1"/>
    </xf>
    <xf numFmtId="3" fontId="171" fillId="84" borderId="6" xfId="2" applyNumberFormat="1" applyFont="1" applyFill="1" applyBorder="1" applyAlignment="1">
      <alignment horizontal="center" vertical="center" wrapText="1"/>
    </xf>
    <xf numFmtId="3" fontId="171" fillId="84" borderId="8" xfId="2" applyNumberFormat="1" applyFont="1" applyFill="1" applyBorder="1" applyAlignment="1">
      <alignment horizontal="center" vertical="center" wrapText="1"/>
    </xf>
    <xf numFmtId="3" fontId="171" fillId="84" borderId="10" xfId="2" applyNumberFormat="1" applyFont="1" applyFill="1" applyBorder="1" applyAlignment="1">
      <alignment horizontal="center" vertical="center" wrapText="1"/>
    </xf>
    <xf numFmtId="1" fontId="171" fillId="82" borderId="6" xfId="2" applyNumberFormat="1" applyFont="1" applyFill="1" applyBorder="1" applyAlignment="1">
      <alignment horizontal="center" vertical="center" wrapText="1"/>
    </xf>
    <xf numFmtId="1" fontId="171" fillId="82" borderId="34" xfId="2" applyNumberFormat="1" applyFont="1" applyFill="1" applyBorder="1" applyAlignment="1">
      <alignment horizontal="center" vertical="center" wrapText="1"/>
    </xf>
    <xf numFmtId="1" fontId="171" fillId="82" borderId="10" xfId="2" applyNumberFormat="1" applyFont="1" applyFill="1" applyBorder="1" applyAlignment="1">
      <alignment horizontal="center" vertical="center" wrapText="1"/>
    </xf>
    <xf numFmtId="0" fontId="329" fillId="0" borderId="6" xfId="2" applyNumberFormat="1" applyFont="1" applyFill="1" applyBorder="1" applyAlignment="1">
      <alignment horizontal="center" vertical="center" wrapText="1"/>
    </xf>
    <xf numFmtId="0" fontId="329" fillId="0" borderId="34" xfId="2" applyNumberFormat="1" applyFont="1" applyFill="1" applyBorder="1" applyAlignment="1">
      <alignment horizontal="center" vertical="center" wrapText="1"/>
    </xf>
    <xf numFmtId="0" fontId="329" fillId="0" borderId="10" xfId="2" applyNumberFormat="1" applyFont="1" applyFill="1" applyBorder="1" applyAlignment="1">
      <alignment horizontal="center" vertical="center" wrapText="1"/>
    </xf>
    <xf numFmtId="1" fontId="171" fillId="0" borderId="2" xfId="2" applyNumberFormat="1" applyFont="1" applyFill="1" applyBorder="1" applyAlignment="1">
      <alignment horizontal="center" vertical="center" wrapText="1"/>
    </xf>
    <xf numFmtId="1" fontId="171" fillId="0" borderId="3" xfId="2" applyNumberFormat="1" applyFont="1" applyFill="1" applyBorder="1" applyAlignment="1">
      <alignment horizontal="center" vertical="center" wrapText="1"/>
    </xf>
    <xf numFmtId="1" fontId="171" fillId="0" borderId="5" xfId="2" applyNumberFormat="1" applyFont="1" applyFill="1" applyBorder="1" applyAlignment="1">
      <alignment horizontal="center" vertical="center" wrapText="1"/>
    </xf>
    <xf numFmtId="1" fontId="171" fillId="0" borderId="4" xfId="2" applyNumberFormat="1" applyFont="1" applyFill="1" applyBorder="1" applyAlignment="1">
      <alignment horizontal="center" vertical="center" wrapText="1"/>
    </xf>
    <xf numFmtId="0" fontId="3" fillId="0" borderId="0" xfId="1" applyFont="1" applyFill="1" applyAlignment="1">
      <alignment horizontal="center" vertical="center"/>
    </xf>
    <xf numFmtId="1" fontId="3" fillId="0" borderId="0" xfId="2" applyNumberFormat="1" applyFont="1" applyFill="1" applyAlignment="1">
      <alignment horizontal="center" vertical="center"/>
    </xf>
    <xf numFmtId="1" fontId="8" fillId="0" borderId="0" xfId="2" applyNumberFormat="1" applyFont="1" applyFill="1" applyAlignment="1">
      <alignment horizontal="center" vertical="center" wrapText="1"/>
    </xf>
    <xf numFmtId="1" fontId="3" fillId="0" borderId="0" xfId="2" applyNumberFormat="1" applyFont="1" applyFill="1" applyAlignment="1">
      <alignment horizontal="center" vertical="center" wrapText="1"/>
    </xf>
    <xf numFmtId="1" fontId="8" fillId="0" borderId="1" xfId="2" applyNumberFormat="1" applyFont="1" applyFill="1" applyBorder="1" applyAlignment="1">
      <alignment horizontal="right" vertical="center"/>
    </xf>
    <xf numFmtId="3" fontId="10" fillId="0" borderId="2" xfId="2" applyNumberFormat="1" applyFont="1" applyFill="1" applyBorder="1" applyAlignment="1">
      <alignment horizontal="center" vertical="center" wrapText="1"/>
    </xf>
    <xf numFmtId="3" fontId="3" fillId="0" borderId="2" xfId="2" applyNumberFormat="1" applyFont="1" applyFill="1" applyBorder="1" applyAlignment="1">
      <alignment horizontal="center" vertical="center" wrapText="1"/>
    </xf>
    <xf numFmtId="3" fontId="10" fillId="0" borderId="6" xfId="2" applyNumberFormat="1" applyFont="1" applyFill="1" applyBorder="1" applyAlignment="1">
      <alignment horizontal="center" vertical="center" wrapText="1"/>
    </xf>
    <xf numFmtId="3" fontId="10" fillId="0" borderId="10" xfId="2" applyNumberFormat="1" applyFont="1" applyFill="1" applyBorder="1" applyAlignment="1">
      <alignment horizontal="center" vertical="center" wrapText="1"/>
    </xf>
    <xf numFmtId="3" fontId="10" fillId="0" borderId="8" xfId="2" applyNumberFormat="1" applyFont="1" applyFill="1" applyBorder="1" applyAlignment="1">
      <alignment horizontal="center" vertical="center" wrapText="1"/>
    </xf>
    <xf numFmtId="1" fontId="10" fillId="0" borderId="6" xfId="2" applyNumberFormat="1" applyFont="1" applyFill="1" applyBorder="1" applyAlignment="1">
      <alignment horizontal="center" vertical="center" wrapText="1"/>
    </xf>
    <xf numFmtId="1" fontId="10" fillId="0" borderId="8" xfId="2" applyNumberFormat="1" applyFont="1" applyFill="1" applyBorder="1" applyAlignment="1">
      <alignment horizontal="center" vertical="center" wrapText="1"/>
    </xf>
    <xf numFmtId="1" fontId="10" fillId="0" borderId="12" xfId="2" applyNumberFormat="1" applyFont="1" applyFill="1" applyBorder="1" applyAlignment="1">
      <alignment horizontal="center" vertical="center" wrapText="1"/>
    </xf>
    <xf numFmtId="3" fontId="10" fillId="0" borderId="3" xfId="2" applyNumberFormat="1" applyFont="1" applyFill="1" applyBorder="1" applyAlignment="1">
      <alignment horizontal="center" vertical="center" wrapText="1"/>
    </xf>
    <xf numFmtId="3" fontId="10" fillId="0" borderId="5" xfId="2" applyNumberFormat="1" applyFont="1" applyFill="1" applyBorder="1" applyAlignment="1">
      <alignment horizontal="center" vertical="center" wrapText="1"/>
    </xf>
    <xf numFmtId="3" fontId="10" fillId="0" borderId="4" xfId="2" applyNumberFormat="1" applyFont="1" applyFill="1" applyBorder="1" applyAlignment="1">
      <alignment horizontal="center" vertical="center" wrapText="1"/>
    </xf>
    <xf numFmtId="3" fontId="10" fillId="0" borderId="7" xfId="2" applyNumberFormat="1" applyFont="1" applyFill="1" applyBorder="1" applyAlignment="1">
      <alignment horizontal="center" vertical="center" wrapText="1"/>
    </xf>
    <xf numFmtId="3" fontId="10" fillId="0" borderId="9" xfId="2" applyNumberFormat="1" applyFont="1" applyFill="1" applyBorder="1" applyAlignment="1">
      <alignment horizontal="center" vertical="center" wrapText="1"/>
    </xf>
    <xf numFmtId="3" fontId="10" fillId="0" borderId="11" xfId="2" applyNumberFormat="1" applyFont="1" applyFill="1" applyBorder="1" applyAlignment="1">
      <alignment horizontal="center" vertical="center" wrapText="1"/>
    </xf>
    <xf numFmtId="1" fontId="10" fillId="0" borderId="3" xfId="2" applyNumberFormat="1" applyFont="1" applyFill="1" applyBorder="1" applyAlignment="1">
      <alignment horizontal="center" vertical="center" wrapText="1"/>
    </xf>
    <xf numFmtId="1" fontId="10" fillId="0" borderId="5" xfId="2" applyNumberFormat="1" applyFont="1" applyFill="1" applyBorder="1" applyAlignment="1">
      <alignment horizontal="center" vertical="center" wrapText="1"/>
    </xf>
    <xf numFmtId="1" fontId="10" fillId="0" borderId="4" xfId="2" applyNumberFormat="1" applyFont="1" applyFill="1" applyBorder="1" applyAlignment="1">
      <alignment horizontal="center" vertical="center" wrapText="1"/>
    </xf>
    <xf numFmtId="1" fontId="171" fillId="84" borderId="6" xfId="2" applyNumberFormat="1" applyFont="1" applyFill="1" applyBorder="1" applyAlignment="1">
      <alignment horizontal="center" vertical="center" wrapText="1"/>
    </xf>
    <xf numFmtId="1" fontId="171" fillId="84" borderId="34" xfId="2" applyNumberFormat="1" applyFont="1" applyFill="1" applyBorder="1" applyAlignment="1">
      <alignment horizontal="center" vertical="center" wrapText="1"/>
    </xf>
    <xf numFmtId="1" fontId="171" fillId="84" borderId="10" xfId="2" applyNumberFormat="1" applyFont="1" applyFill="1" applyBorder="1" applyAlignment="1">
      <alignment horizontal="center" vertical="center" wrapText="1"/>
    </xf>
    <xf numFmtId="3" fontId="11" fillId="0" borderId="2" xfId="2" applyNumberFormat="1" applyFont="1" applyFill="1" applyBorder="1" applyAlignment="1">
      <alignment horizontal="center" vertical="center" wrapText="1"/>
    </xf>
    <xf numFmtId="1" fontId="10" fillId="0" borderId="2" xfId="2" applyNumberFormat="1" applyFont="1" applyFill="1" applyBorder="1" applyAlignment="1">
      <alignment horizontal="center" vertical="center" wrapText="1"/>
    </xf>
    <xf numFmtId="0" fontId="8" fillId="0" borderId="0" xfId="6540" quotePrefix="1" applyFont="1" applyAlignment="1">
      <alignment horizontal="left" vertical="center" wrapText="1"/>
    </xf>
    <xf numFmtId="0" fontId="3" fillId="0" borderId="0" xfId="6540" applyFont="1" applyAlignment="1">
      <alignment horizontal="center" vertical="center" wrapText="1"/>
    </xf>
    <xf numFmtId="0" fontId="3" fillId="83" borderId="0" xfId="6540" applyFont="1" applyFill="1" applyAlignment="1">
      <alignment horizontal="center" vertical="center" wrapText="1"/>
    </xf>
    <xf numFmtId="0" fontId="346" fillId="0" borderId="0" xfId="6540" applyFont="1" applyAlignment="1">
      <alignment horizontal="right" vertical="center"/>
    </xf>
    <xf numFmtId="49" fontId="171" fillId="0" borderId="2" xfId="6540" applyNumberFormat="1" applyFont="1" applyBorder="1" applyAlignment="1">
      <alignment horizontal="center" vertical="center" wrapText="1"/>
    </xf>
    <xf numFmtId="0" fontId="171" fillId="0" borderId="2" xfId="6540" applyFont="1" applyBorder="1" applyAlignment="1">
      <alignment horizontal="center" vertical="center" wrapText="1"/>
    </xf>
    <xf numFmtId="0" fontId="3" fillId="0" borderId="2" xfId="6540" applyFont="1" applyFill="1" applyBorder="1" applyAlignment="1">
      <alignment horizontal="center" vertical="center" wrapText="1"/>
    </xf>
    <xf numFmtId="0" fontId="8" fillId="0" borderId="0" xfId="6540" applyFont="1" applyAlignment="1">
      <alignment horizontal="right" vertical="center"/>
    </xf>
    <xf numFmtId="0" fontId="171" fillId="0" borderId="86" xfId="6540" applyFont="1" applyBorder="1" applyAlignment="1">
      <alignment horizontal="center" vertical="center" wrapText="1"/>
    </xf>
    <xf numFmtId="0" fontId="171" fillId="0" borderId="80" xfId="6540" applyFont="1" applyBorder="1" applyAlignment="1">
      <alignment horizontal="center" vertical="center" wrapText="1"/>
    </xf>
    <xf numFmtId="0" fontId="171" fillId="0" borderId="87" xfId="6540" applyFont="1" applyBorder="1" applyAlignment="1">
      <alignment horizontal="center" vertical="center" wrapText="1"/>
    </xf>
    <xf numFmtId="0" fontId="171" fillId="0" borderId="88" xfId="6540" applyFont="1" applyBorder="1" applyAlignment="1">
      <alignment horizontal="center" vertical="center" wrapText="1"/>
    </xf>
    <xf numFmtId="0" fontId="171" fillId="0" borderId="79" xfId="6540" applyFont="1" applyBorder="1" applyAlignment="1">
      <alignment horizontal="center" vertical="center" wrapText="1"/>
    </xf>
    <xf numFmtId="0" fontId="171" fillId="0" borderId="83" xfId="6540" applyFont="1" applyBorder="1" applyAlignment="1">
      <alignment horizontal="center" vertical="center" wrapText="1"/>
    </xf>
    <xf numFmtId="0" fontId="171" fillId="0" borderId="3" xfId="6540" applyFont="1" applyBorder="1" applyAlignment="1">
      <alignment horizontal="center" vertical="center" wrapText="1"/>
    </xf>
    <xf numFmtId="0" fontId="171" fillId="0" borderId="5" xfId="6540" applyFont="1" applyBorder="1" applyAlignment="1">
      <alignment horizontal="center" vertical="center" wrapText="1"/>
    </xf>
    <xf numFmtId="0" fontId="171" fillId="0" borderId="4" xfId="6540" applyFont="1" applyBorder="1" applyAlignment="1">
      <alignment horizontal="center" vertical="center" wrapText="1"/>
    </xf>
    <xf numFmtId="0" fontId="8" fillId="0" borderId="0" xfId="6540" applyFont="1" applyAlignment="1">
      <alignment horizontal="center" vertical="center" wrapText="1"/>
    </xf>
    <xf numFmtId="0" fontId="3" fillId="0" borderId="0" xfId="6540" applyFont="1" applyAlignment="1">
      <alignment horizontal="right" vertical="center"/>
    </xf>
    <xf numFmtId="0" fontId="3" fillId="0" borderId="0" xfId="6540" applyFont="1" applyFill="1" applyAlignment="1">
      <alignment horizontal="right" vertical="center"/>
    </xf>
    <xf numFmtId="0" fontId="3" fillId="0" borderId="87" xfId="6540" applyFont="1" applyFill="1" applyBorder="1" applyAlignment="1">
      <alignment horizontal="center" vertical="center" wrapText="1"/>
    </xf>
    <xf numFmtId="0" fontId="3" fillId="0" borderId="83" xfId="6540" applyFont="1" applyFill="1" applyBorder="1" applyAlignment="1">
      <alignment horizontal="center" vertical="center" wrapText="1"/>
    </xf>
    <xf numFmtId="49" fontId="3" fillId="0" borderId="7" xfId="6540" applyNumberFormat="1" applyFont="1" applyBorder="1" applyAlignment="1">
      <alignment horizontal="center" vertical="center" wrapText="1"/>
    </xf>
    <xf numFmtId="49" fontId="3" fillId="0" borderId="76" xfId="6540" applyNumberFormat="1" applyFont="1" applyBorder="1" applyAlignment="1">
      <alignment horizontal="center" vertical="center" wrapText="1"/>
    </xf>
    <xf numFmtId="0" fontId="3" fillId="0" borderId="7" xfId="6540" applyFont="1" applyBorder="1" applyAlignment="1">
      <alignment horizontal="center" vertical="center" wrapText="1"/>
    </xf>
    <xf numFmtId="0" fontId="3" fillId="0" borderId="76" xfId="6540" applyFont="1" applyBorder="1" applyAlignment="1">
      <alignment horizontal="center" vertical="center" wrapText="1"/>
    </xf>
    <xf numFmtId="0" fontId="3" fillId="0" borderId="6" xfId="6540" applyFont="1" applyFill="1" applyBorder="1" applyAlignment="1">
      <alignment horizontal="center" vertical="center" wrapText="1"/>
    </xf>
    <xf numFmtId="0" fontId="3" fillId="0" borderId="10" xfId="6540" applyFont="1" applyFill="1" applyBorder="1" applyAlignment="1">
      <alignment horizontal="center" vertical="center" wrapText="1"/>
    </xf>
    <xf numFmtId="0" fontId="3" fillId="82" borderId="6" xfId="6540" applyFont="1" applyFill="1" applyBorder="1" applyAlignment="1">
      <alignment horizontal="center" vertical="center" wrapText="1"/>
    </xf>
    <xf numFmtId="0" fontId="3" fillId="82" borderId="10" xfId="6540" applyFont="1" applyFill="1" applyBorder="1" applyAlignment="1">
      <alignment horizontal="center" vertical="center" wrapText="1"/>
    </xf>
    <xf numFmtId="0" fontId="3" fillId="0" borderId="78" xfId="6540" applyFont="1" applyFill="1" applyBorder="1" applyAlignment="1">
      <alignment horizontal="center" vertical="center" wrapText="1"/>
    </xf>
    <xf numFmtId="0" fontId="329" fillId="82" borderId="6" xfId="2" applyNumberFormat="1" applyFont="1" applyFill="1" applyBorder="1" applyAlignment="1">
      <alignment horizontal="center" vertical="center" wrapText="1"/>
    </xf>
    <xf numFmtId="0" fontId="329" fillId="82" borderId="34" xfId="2" applyNumberFormat="1" applyFont="1" applyFill="1" applyBorder="1" applyAlignment="1">
      <alignment horizontal="center" vertical="center" wrapText="1"/>
    </xf>
    <xf numFmtId="0" fontId="329" fillId="82" borderId="10" xfId="2" applyNumberFormat="1" applyFont="1" applyFill="1" applyBorder="1" applyAlignment="1">
      <alignment horizontal="center" vertical="center" wrapText="1"/>
    </xf>
    <xf numFmtId="3" fontId="171" fillId="82" borderId="8" xfId="2" applyNumberFormat="1" applyFont="1" applyFill="1" applyBorder="1" applyAlignment="1">
      <alignment horizontal="center" vertical="center" wrapText="1"/>
    </xf>
    <xf numFmtId="3" fontId="171" fillId="82" borderId="10" xfId="2" applyNumberFormat="1" applyFont="1" applyFill="1" applyBorder="1" applyAlignment="1">
      <alignment horizontal="center" vertical="center" wrapText="1"/>
    </xf>
    <xf numFmtId="3" fontId="171" fillId="82" borderId="3" xfId="2" applyNumberFormat="1" applyFont="1" applyFill="1" applyBorder="1" applyAlignment="1">
      <alignment horizontal="center" vertical="center" wrapText="1"/>
    </xf>
    <xf numFmtId="3" fontId="171" fillId="82" borderId="5" xfId="2" applyNumberFormat="1" applyFont="1" applyFill="1" applyBorder="1" applyAlignment="1">
      <alignment horizontal="center" vertical="center" wrapText="1"/>
    </xf>
    <xf numFmtId="3" fontId="171" fillId="82" borderId="4" xfId="2" applyNumberFormat="1" applyFont="1" applyFill="1" applyBorder="1" applyAlignment="1">
      <alignment horizontal="center" vertical="center" wrapText="1"/>
    </xf>
    <xf numFmtId="3" fontId="171" fillId="82" borderId="6" xfId="2" applyNumberFormat="1" applyFont="1" applyFill="1" applyBorder="1" applyAlignment="1">
      <alignment horizontal="center" vertical="center" wrapText="1"/>
    </xf>
    <xf numFmtId="3" fontId="171" fillId="82" borderId="7" xfId="2" applyNumberFormat="1" applyFont="1" applyFill="1" applyBorder="1" applyAlignment="1">
      <alignment horizontal="center" vertical="center" wrapText="1"/>
    </xf>
    <xf numFmtId="3" fontId="171" fillId="82" borderId="9" xfId="2" applyNumberFormat="1" applyFont="1" applyFill="1" applyBorder="1" applyAlignment="1">
      <alignment horizontal="center" vertical="center" wrapText="1"/>
    </xf>
    <xf numFmtId="3" fontId="171" fillId="82" borderId="11" xfId="2" applyNumberFormat="1" applyFont="1" applyFill="1" applyBorder="1" applyAlignment="1">
      <alignment horizontal="center" vertical="center" wrapText="1"/>
    </xf>
    <xf numFmtId="1" fontId="4" fillId="0" borderId="0" xfId="2" applyNumberFormat="1" applyFont="1" applyFill="1" applyAlignment="1">
      <alignment horizontal="center" vertical="center" wrapText="1"/>
    </xf>
    <xf numFmtId="1" fontId="171" fillId="82" borderId="3" xfId="2" applyNumberFormat="1" applyFont="1" applyFill="1" applyBorder="1" applyAlignment="1">
      <alignment horizontal="center" vertical="center" wrapText="1"/>
    </xf>
    <xf numFmtId="1" fontId="171" fillId="82" borderId="5" xfId="2" applyNumberFormat="1" applyFont="1" applyFill="1" applyBorder="1" applyAlignment="1">
      <alignment horizontal="center" vertical="center" wrapText="1"/>
    </xf>
    <xf numFmtId="1" fontId="171" fillId="82" borderId="4" xfId="2" applyNumberFormat="1" applyFont="1" applyFill="1" applyBorder="1" applyAlignment="1">
      <alignment horizontal="center" vertical="center" wrapText="1"/>
    </xf>
    <xf numFmtId="3" fontId="344" fillId="0" borderId="2" xfId="2" applyNumberFormat="1" applyFont="1" applyFill="1" applyBorder="1" applyAlignment="1">
      <alignment horizontal="center" vertical="center" wrapText="1"/>
    </xf>
    <xf numFmtId="1" fontId="425" fillId="0" borderId="0" xfId="2" applyNumberFormat="1" applyFont="1" applyFill="1" applyAlignment="1">
      <alignment horizontal="center" vertical="center" wrapText="1"/>
    </xf>
    <xf numFmtId="1" fontId="426" fillId="0" borderId="79" xfId="2" applyNumberFormat="1" applyFont="1" applyFill="1" applyBorder="1" applyAlignment="1">
      <alignment horizontal="right" vertical="center"/>
    </xf>
    <xf numFmtId="3" fontId="7" fillId="0" borderId="2" xfId="2" applyNumberFormat="1" applyFont="1" applyFill="1" applyBorder="1" applyAlignment="1">
      <alignment horizontal="center" vertical="center" wrapText="1"/>
    </xf>
    <xf numFmtId="0" fontId="428" fillId="0" borderId="2" xfId="6535" applyFont="1" applyFill="1" applyBorder="1"/>
    <xf numFmtId="3" fontId="332" fillId="0" borderId="2" xfId="2" applyNumberFormat="1" applyFont="1" applyFill="1" applyBorder="1" applyAlignment="1">
      <alignment horizontal="center" vertical="center" wrapText="1"/>
    </xf>
    <xf numFmtId="3" fontId="332" fillId="0" borderId="2" xfId="2" applyNumberFormat="1" applyFont="1" applyFill="1" applyBorder="1" applyAlignment="1">
      <alignment horizontal="left" vertical="center" wrapText="1"/>
    </xf>
    <xf numFmtId="49" fontId="7" fillId="0" borderId="0" xfId="2" applyNumberFormat="1" applyFont="1" applyFill="1" applyBorder="1" applyAlignment="1">
      <alignment horizontal="left" vertical="center"/>
    </xf>
    <xf numFmtId="1" fontId="7" fillId="0" borderId="0" xfId="2" quotePrefix="1" applyNumberFormat="1" applyFont="1" applyFill="1" applyAlignment="1">
      <alignment horizontal="left" vertical="center" wrapText="1"/>
    </xf>
    <xf numFmtId="1" fontId="171" fillId="0" borderId="64" xfId="2" applyNumberFormat="1" applyFont="1" applyFill="1" applyBorder="1" applyAlignment="1">
      <alignment horizontal="center" vertical="center" wrapText="1"/>
    </xf>
    <xf numFmtId="1" fontId="171" fillId="0" borderId="78" xfId="2" applyNumberFormat="1" applyFont="1" applyFill="1" applyBorder="1" applyAlignment="1">
      <alignment horizontal="center" vertical="center" wrapText="1"/>
    </xf>
    <xf numFmtId="1" fontId="3" fillId="0" borderId="2" xfId="2" applyNumberFormat="1" applyFont="1" applyFill="1" applyBorder="1" applyAlignment="1">
      <alignment horizontal="center" vertical="center" wrapText="1"/>
    </xf>
    <xf numFmtId="1" fontId="8" fillId="0" borderId="79" xfId="2" applyNumberFormat="1" applyFont="1" applyFill="1" applyBorder="1" applyAlignment="1">
      <alignment horizontal="right" vertical="center"/>
    </xf>
    <xf numFmtId="3" fontId="5" fillId="0" borderId="2" xfId="2" applyNumberFormat="1" applyFont="1" applyFill="1" applyBorder="1" applyAlignment="1">
      <alignment horizontal="center" vertical="center" wrapText="1"/>
    </xf>
    <xf numFmtId="0" fontId="329" fillId="0" borderId="64" xfId="2" applyNumberFormat="1" applyFont="1" applyFill="1" applyBorder="1" applyAlignment="1">
      <alignment horizontal="center" vertical="center" wrapText="1"/>
    </xf>
    <xf numFmtId="0" fontId="329" fillId="0" borderId="78" xfId="2" applyNumberFormat="1" applyFont="1" applyFill="1" applyBorder="1" applyAlignment="1">
      <alignment horizontal="center" vertical="center" wrapText="1"/>
    </xf>
    <xf numFmtId="1" fontId="171" fillId="0" borderId="2" xfId="2" applyNumberFormat="1" applyFont="1" applyFill="1" applyBorder="1" applyAlignment="1">
      <alignment horizontal="center" vertical="center"/>
    </xf>
    <xf numFmtId="1" fontId="332" fillId="0" borderId="0" xfId="2" applyNumberFormat="1" applyFont="1" applyFill="1" applyAlignment="1">
      <alignment horizontal="center" vertical="center" wrapText="1"/>
    </xf>
    <xf numFmtId="3" fontId="417" fillId="0" borderId="7" xfId="2" applyNumberFormat="1" applyFont="1" applyFill="1" applyBorder="1" applyAlignment="1">
      <alignment horizontal="center" vertical="center" wrapText="1"/>
    </xf>
    <xf numFmtId="3" fontId="417" fillId="0" borderId="9" xfId="2" applyNumberFormat="1" applyFont="1" applyFill="1" applyBorder="1" applyAlignment="1">
      <alignment horizontal="center" vertical="center" wrapText="1"/>
    </xf>
    <xf numFmtId="3" fontId="417" fillId="0" borderId="11" xfId="2" applyNumberFormat="1" applyFont="1" applyFill="1" applyBorder="1" applyAlignment="1">
      <alignment horizontal="center" vertical="center" wrapText="1"/>
    </xf>
    <xf numFmtId="3" fontId="171" fillId="84" borderId="7" xfId="2" applyNumberFormat="1" applyFont="1" applyFill="1" applyBorder="1" applyAlignment="1">
      <alignment horizontal="center" vertical="center" wrapText="1"/>
    </xf>
    <xf numFmtId="3" fontId="171" fillId="84" borderId="9" xfId="2" applyNumberFormat="1" applyFont="1" applyFill="1" applyBorder="1" applyAlignment="1">
      <alignment horizontal="center" vertical="center" wrapText="1"/>
    </xf>
    <xf numFmtId="3" fontId="171" fillId="84" borderId="11" xfId="2" applyNumberFormat="1" applyFont="1" applyFill="1" applyBorder="1" applyAlignment="1">
      <alignment horizontal="center" vertical="center" wrapText="1"/>
    </xf>
    <xf numFmtId="3" fontId="171" fillId="84" borderId="3" xfId="2" applyNumberFormat="1" applyFont="1" applyFill="1" applyBorder="1" applyAlignment="1">
      <alignment horizontal="center" vertical="center" wrapText="1"/>
    </xf>
    <xf numFmtId="3" fontId="171" fillId="84" borderId="5" xfId="2" applyNumberFormat="1" applyFont="1" applyFill="1" applyBorder="1" applyAlignment="1">
      <alignment horizontal="center" vertical="center" wrapText="1"/>
    </xf>
    <xf numFmtId="3" fontId="171" fillId="84" borderId="4" xfId="2" applyNumberFormat="1" applyFont="1" applyFill="1" applyBorder="1" applyAlignment="1">
      <alignment horizontal="center" vertical="center" wrapText="1"/>
    </xf>
    <xf numFmtId="1" fontId="417" fillId="0" borderId="6" xfId="2" applyNumberFormat="1" applyFont="1" applyFill="1" applyBorder="1" applyAlignment="1">
      <alignment horizontal="center" vertical="center" wrapText="1"/>
    </xf>
    <xf numFmtId="1" fontId="417" fillId="0" borderId="34" xfId="2" applyNumberFormat="1" applyFont="1" applyFill="1" applyBorder="1" applyAlignment="1">
      <alignment horizontal="center" vertical="center" wrapText="1"/>
    </xf>
    <xf numFmtId="1" fontId="417" fillId="0" borderId="10" xfId="2" applyNumberFormat="1" applyFont="1" applyFill="1" applyBorder="1" applyAlignment="1">
      <alignment horizontal="center" vertical="center" wrapText="1"/>
    </xf>
    <xf numFmtId="3" fontId="417" fillId="0" borderId="2" xfId="2" applyNumberFormat="1" applyFont="1" applyFill="1" applyBorder="1" applyAlignment="1">
      <alignment horizontal="center" vertical="center" wrapText="1"/>
    </xf>
    <xf numFmtId="3" fontId="171" fillId="0" borderId="86" xfId="2" applyNumberFormat="1" applyFont="1" applyFill="1" applyBorder="1" applyAlignment="1">
      <alignment horizontal="center" vertical="center" wrapText="1"/>
    </xf>
    <xf numFmtId="3" fontId="171" fillId="0" borderId="87" xfId="2" applyNumberFormat="1" applyFont="1" applyFill="1" applyBorder="1" applyAlignment="1">
      <alignment horizontal="center" vertical="center" wrapText="1"/>
    </xf>
    <xf numFmtId="3" fontId="171" fillId="0" borderId="88" xfId="2" applyNumberFormat="1" applyFont="1" applyFill="1" applyBorder="1" applyAlignment="1">
      <alignment horizontal="center" vertical="center" wrapText="1"/>
    </xf>
    <xf numFmtId="3" fontId="171" fillId="0" borderId="83" xfId="2" applyNumberFormat="1" applyFont="1" applyFill="1" applyBorder="1" applyAlignment="1">
      <alignment horizontal="center" vertical="center" wrapText="1"/>
    </xf>
    <xf numFmtId="3" fontId="171" fillId="0" borderId="80" xfId="2" applyNumberFormat="1" applyFont="1" applyFill="1" applyBorder="1" applyAlignment="1">
      <alignment horizontal="center" vertical="center" wrapText="1"/>
    </xf>
    <xf numFmtId="3" fontId="171" fillId="0" borderId="89" xfId="2" applyNumberFormat="1" applyFont="1" applyFill="1" applyBorder="1" applyAlignment="1">
      <alignment horizontal="center" vertical="center" wrapText="1"/>
    </xf>
    <xf numFmtId="3" fontId="171" fillId="0" borderId="0" xfId="2" applyNumberFormat="1" applyFont="1" applyFill="1" applyBorder="1" applyAlignment="1">
      <alignment horizontal="center" vertical="center" wrapText="1"/>
    </xf>
    <xf numFmtId="3" fontId="171" fillId="0" borderId="82" xfId="2" applyNumberFormat="1" applyFont="1" applyFill="1" applyBorder="1" applyAlignment="1">
      <alignment horizontal="center" vertical="center" wrapText="1"/>
    </xf>
    <xf numFmtId="3" fontId="171" fillId="0" borderId="79" xfId="2" applyNumberFormat="1" applyFont="1" applyFill="1" applyBorder="1" applyAlignment="1">
      <alignment horizontal="center" vertical="center" wrapText="1"/>
    </xf>
    <xf numFmtId="3" fontId="421" fillId="0" borderId="2" xfId="2" applyNumberFormat="1" applyFont="1" applyFill="1" applyBorder="1" applyAlignment="1">
      <alignment horizontal="center" vertical="center" wrapText="1"/>
    </xf>
    <xf numFmtId="3" fontId="10" fillId="0" borderId="89" xfId="2" applyNumberFormat="1" applyFont="1" applyFill="1" applyBorder="1" applyAlignment="1">
      <alignment horizontal="center" vertical="center" wrapText="1"/>
    </xf>
    <xf numFmtId="1" fontId="332" fillId="0" borderId="1" xfId="2" applyNumberFormat="1" applyFont="1" applyFill="1" applyBorder="1" applyAlignment="1">
      <alignment horizontal="right" vertical="center"/>
    </xf>
    <xf numFmtId="1" fontId="332" fillId="0" borderId="79" xfId="2" applyNumberFormat="1" applyFont="1" applyFill="1" applyBorder="1" applyAlignment="1">
      <alignment horizontal="right" vertical="center"/>
    </xf>
    <xf numFmtId="1" fontId="171" fillId="84" borderId="3" xfId="2" applyNumberFormat="1" applyFont="1" applyFill="1" applyBorder="1" applyAlignment="1">
      <alignment horizontal="center" vertical="center" wrapText="1"/>
    </xf>
    <xf numFmtId="1" fontId="171" fillId="84" borderId="5" xfId="2" applyNumberFormat="1" applyFont="1" applyFill="1" applyBorder="1" applyAlignment="1">
      <alignment horizontal="center" vertical="center" wrapText="1"/>
    </xf>
    <xf numFmtId="1" fontId="171" fillId="84" borderId="4" xfId="2" applyNumberFormat="1" applyFont="1" applyFill="1" applyBorder="1" applyAlignment="1">
      <alignment horizontal="center" vertical="center" wrapText="1"/>
    </xf>
  </cellXfs>
  <cellStyles count="11808">
    <cellStyle name="_x0001_" xfId="4"/>
    <cellStyle name="          _x000a__x000a_shell=progman.exe_x000a__x000a_m" xfId="5"/>
    <cellStyle name="          _x000d__x000a_shell=progman.exe_x000d__x000a_m" xfId="6"/>
    <cellStyle name="          _x000d__x000a_shell=progman.exe_x000d__x000a_m 2" xfId="7"/>
    <cellStyle name="          _x000d__x000a_shell=progman.exe_x000d__x000a_m 2 2" xfId="8"/>
    <cellStyle name="          _x005f_x000d__x005f_x000a_shell=progman.exe_x005f_x000d__x005f_x000a_m" xfId="9"/>
    <cellStyle name="_x0001_ 2" xfId="10"/>
    <cellStyle name="_x000a__x000a_JournalTemplate=C:\COMFO\CTALK\JOURSTD.TPL_x000a__x000a_LbStateAddress=3 3 0 251 1 89 2 311_x000a__x000a_LbStateJou" xfId="11"/>
    <cellStyle name="_x000d__x000a_JournalTemplate=C:\COMFO\CTALK\JOURSTD.TPL_x000d__x000a_LbStateAddress=3 3 0 251 1 89 2 311_x000d__x000a_LbStateJou" xfId="12"/>
    <cellStyle name="_x000d__x000a_JournalTemplate=C:\COMFO\CTALK\JOURSTD.TPL_x000d__x000a_LbStateAddress=3 3 0 251 1 89 2 311_x000d__x000a_LbStateJou 2" xfId="13"/>
    <cellStyle name="# ##0" xfId="14"/>
    <cellStyle name="#,##0" xfId="15"/>
    <cellStyle name="#,##0 2" xfId="16"/>
    <cellStyle name="#,##0 2 2" xfId="17"/>
    <cellStyle name="#,##0 3" xfId="18"/>
    <cellStyle name="%" xfId="19"/>
    <cellStyle name="% 2" xfId="20"/>
    <cellStyle name="% 3" xfId="21"/>
    <cellStyle name="% 4" xfId="22"/>
    <cellStyle name="% 5" xfId="23"/>
    <cellStyle name="% 6" xfId="24"/>
    <cellStyle name="% 7" xfId="25"/>
    <cellStyle name="% 8" xfId="26"/>
    <cellStyle name="%_Ban BTDD TDC" xfId="27"/>
    <cellStyle name="%_Ban BTDD TDC 2" xfId="28"/>
    <cellStyle name="%_Ban BTDD TDC 3" xfId="29"/>
    <cellStyle name="%_Ban BTDD TDC 4" xfId="30"/>
    <cellStyle name="%_Ban BTDD TDC 5" xfId="31"/>
    <cellStyle name="%_Ban BTDD TDC 6" xfId="32"/>
    <cellStyle name="%_Ban BTDD TDC 7" xfId="33"/>
    <cellStyle name="%_Ban BTDD TDC 8" xfId="34"/>
    <cellStyle name="%_Kế hoạch 2013 T1-2014" xfId="35"/>
    <cellStyle name="%_Kế hoạch 2013 T1-2014 2" xfId="36"/>
    <cellStyle name="%_Kế hoạch 2013 T1-2014 3" xfId="37"/>
    <cellStyle name="%_Kế hoạch 2013 T1-2014 4" xfId="38"/>
    <cellStyle name="%_Kế hoạch 2013 T1-2014 5" xfId="39"/>
    <cellStyle name="%_Kế hoạch 2013 T1-2014 6" xfId="40"/>
    <cellStyle name="%_Kế hoạch 2013 T1-2014 7" xfId="41"/>
    <cellStyle name="%_Kế hoạch 2013 T1-2014 8" xfId="42"/>
    <cellStyle name="." xfId="43"/>
    <cellStyle name=". 2" xfId="44"/>
    <cellStyle name=". 3" xfId="45"/>
    <cellStyle name=". 3 2" xfId="46"/>
    <cellStyle name="._Ban BTDD TDC" xfId="47"/>
    <cellStyle name="._Kế hoạch 2013 T1-2014" xfId="48"/>
    <cellStyle name="._KH 2012 (T3-2013)" xfId="49"/>
    <cellStyle name="._KH 2012 (T3-2013)_Kế hoạch 2013 T1-2014" xfId="50"/>
    <cellStyle name=".d©y" xfId="51"/>
    <cellStyle name=".d©y 2" xfId="52"/>
    <cellStyle name=".d©y 3" xfId="53"/>
    <cellStyle name="??" xfId="54"/>
    <cellStyle name="?? [0.00]_ Att. 1- Cover" xfId="55"/>
    <cellStyle name="?? [0]" xfId="56"/>
    <cellStyle name="?? [0] 2" xfId="57"/>
    <cellStyle name="?? [0] 3" xfId="58"/>
    <cellStyle name="?? [0] 4" xfId="59"/>
    <cellStyle name="?? 10" xfId="60"/>
    <cellStyle name="?? 11" xfId="61"/>
    <cellStyle name="?? 12" xfId="62"/>
    <cellStyle name="?? 13" xfId="63"/>
    <cellStyle name="?? 14" xfId="64"/>
    <cellStyle name="?? 15" xfId="65"/>
    <cellStyle name="?? 16" xfId="66"/>
    <cellStyle name="?? 17" xfId="67"/>
    <cellStyle name="?? 18" xfId="68"/>
    <cellStyle name="?? 19" xfId="69"/>
    <cellStyle name="?? 2" xfId="70"/>
    <cellStyle name="?? 20" xfId="71"/>
    <cellStyle name="?? 21" xfId="72"/>
    <cellStyle name="?? 22" xfId="73"/>
    <cellStyle name="?? 23" xfId="74"/>
    <cellStyle name="?? 24" xfId="75"/>
    <cellStyle name="?? 25" xfId="76"/>
    <cellStyle name="?? 26" xfId="77"/>
    <cellStyle name="?? 27" xfId="78"/>
    <cellStyle name="?? 28" xfId="79"/>
    <cellStyle name="?? 29" xfId="80"/>
    <cellStyle name="?? 3" xfId="81"/>
    <cellStyle name="?? 30" xfId="82"/>
    <cellStyle name="?? 31" xfId="83"/>
    <cellStyle name="?? 32" xfId="84"/>
    <cellStyle name="?? 33" xfId="85"/>
    <cellStyle name="?? 34" xfId="86"/>
    <cellStyle name="?? 35" xfId="87"/>
    <cellStyle name="?? 36" xfId="88"/>
    <cellStyle name="?? 37" xfId="89"/>
    <cellStyle name="?? 38" xfId="90"/>
    <cellStyle name="?? 39" xfId="91"/>
    <cellStyle name="?? 4" xfId="92"/>
    <cellStyle name="?? 40" xfId="93"/>
    <cellStyle name="?? 41" xfId="94"/>
    <cellStyle name="?? 42" xfId="95"/>
    <cellStyle name="?? 43" xfId="96"/>
    <cellStyle name="?? 44" xfId="97"/>
    <cellStyle name="?? 45" xfId="98"/>
    <cellStyle name="?? 46" xfId="99"/>
    <cellStyle name="?? 47" xfId="100"/>
    <cellStyle name="?? 48" xfId="101"/>
    <cellStyle name="?? 49" xfId="102"/>
    <cellStyle name="?? 5" xfId="103"/>
    <cellStyle name="?? 50" xfId="104"/>
    <cellStyle name="?? 51" xfId="105"/>
    <cellStyle name="?? 52" xfId="106"/>
    <cellStyle name="?? 53" xfId="107"/>
    <cellStyle name="?? 54" xfId="108"/>
    <cellStyle name="?? 55" xfId="109"/>
    <cellStyle name="?? 56" xfId="110"/>
    <cellStyle name="?? 57" xfId="111"/>
    <cellStyle name="?? 58" xfId="112"/>
    <cellStyle name="?? 6" xfId="113"/>
    <cellStyle name="?? 7" xfId="114"/>
    <cellStyle name="?? 8" xfId="115"/>
    <cellStyle name="?? 9" xfId="116"/>
    <cellStyle name="?_x001d_??%U©÷u&amp;H©÷9_x0008_? s_x000a__x0007__x0001__x0001_" xfId="117"/>
    <cellStyle name="?_x001d_??%U©÷u&amp;H©÷9_x0008_? s_x000a__x0007__x0001__x0001_ 10" xfId="118"/>
    <cellStyle name="?_x001d_??%U©÷u&amp;H©÷9_x0008_? s_x000a__x0007__x0001__x0001_ 11" xfId="119"/>
    <cellStyle name="?_x001d_??%U©÷u&amp;H©÷9_x0008_? s_x000a__x0007__x0001__x0001_ 12" xfId="120"/>
    <cellStyle name="?_x001d_??%U©÷u&amp;H©÷9_x0008_? s_x000a__x0007__x0001__x0001_ 13" xfId="121"/>
    <cellStyle name="?_x001d_??%U©÷u&amp;H©÷9_x0008_? s_x000a__x0007__x0001__x0001_ 14" xfId="122"/>
    <cellStyle name="?_x001d_??%U©÷u&amp;H©÷9_x0008_? s_x000a__x0007__x0001__x0001_ 15" xfId="123"/>
    <cellStyle name="?_x001d_??%U©÷u&amp;H©÷9_x0008_? s_x000a__x0007__x0001__x0001_ 2" xfId="124"/>
    <cellStyle name="?_x001d_??%U©÷u&amp;H©÷9_x0008_? s_x000a__x0007__x0001__x0001_ 3" xfId="125"/>
    <cellStyle name="?_x001d_??%U©÷u&amp;H©÷9_x0008_? s_x000a__x0007__x0001__x0001_ 4" xfId="126"/>
    <cellStyle name="?_x001d_??%U©÷u&amp;H©÷9_x0008_? s_x000a__x0007__x0001__x0001_ 5" xfId="127"/>
    <cellStyle name="?_x001d_??%U©÷u&amp;H©÷9_x0008_? s_x000a__x0007__x0001__x0001_ 6" xfId="128"/>
    <cellStyle name="?_x001d_??%U©÷u&amp;H©÷9_x0008_? s_x000a__x0007__x0001__x0001_ 7" xfId="129"/>
    <cellStyle name="?_x001d_??%U©÷u&amp;H©÷9_x0008_? s_x000a__x0007__x0001__x0001_ 8" xfId="130"/>
    <cellStyle name="?_x001d_??%U©÷u&amp;H©÷9_x0008_? s_x000a__x0007__x0001__x0001_ 9" xfId="131"/>
    <cellStyle name="?_x001d_??%U©÷u&amp;H©÷9_x0008_? s_x000a__x0007__x0001__x0001_?_x0002_???????????????_x0001_(_x0002_u_x000d_?????_x001f_????????_x0007_????????????????!???????????           ?????           ?????????_x000d_C:\WINDOWS\country.sys_x000d_??????????????????????????????????????????????????????????????????????????????????????????????" xfId="132"/>
    <cellStyle name="?_x001d_??%U©÷u&amp;H©÷9_x0008_? s_x000a__x0007__x0001__x0001_?_x0002_???????????????_x0001_(_x0002_u_x000d_?????_x001f_????????_x0007_????????????????!???????????           ?????           ?????????_x000d_C:\WINDOWS\country.sys_x000d_?????????????????????????????????????????????????????????????????????????????????????????????? 1" xfId="133"/>
    <cellStyle name="?_x001d_??%U©÷u&amp;H©÷9_x0008_? s_x000a__x0007__x0001__x0001_?_x0002_???????????????_x0001_(_x0002_u_x000d_?????_x001f_????????_x0007_????????????????!???????????           ?????           ?????????_x000d_C:\WINDOWS\country.sys_x000d_?????????????????????????????????????????????????????????????????????????????????????????????? 2" xfId="134"/>
    <cellStyle name="?_x001d_??%U©÷u&amp;H©÷9_x0008_? s_x000a__x0007__x0001__x0001_?_x0002_???????????????_x0001_(_x0002_u_x000d_?????_x001f_????????_x0007_????????????????!???????????           ?????           ?????????_x000d_C:\WINDOWS\country.sys_x000d_??????????????????????????????????????????????????????????????????????????????????????????????_°ÇÃà°ßÀû¾ç½Ä" xfId="135"/>
    <cellStyle name="?_x001d_??%U©÷u&amp;H©÷9_x0008_? s_x000a__x0007__x0001__x0001__Ban BTDD TDC" xfId="136"/>
    <cellStyle name="?_x001d_??%U©÷u&amp;H©÷9_x0008_?_x0009_s_x000a__x0007__x0001__x0001_" xfId="137"/>
    <cellStyle name="?_x001d_??%U©÷u&amp;H©÷9_x0008_?_x0009_s_x000a__x0007__x0001__x0001_?_x0002_???????????????_x0001_(_x0002_u_x000d_?????_x001f_????????_x0007_????????????????!???????????           ?????           ?????????_x000d_C:\WINDOWS\country.sys_x000d_??????????????????????????????????????????????????????????????????????????????????????????????" xfId="138"/>
    <cellStyle name="?_x001d_??%U©÷u&amp;H©÷9_x0008_?_x0009_s_x000a__x0007__x0001__x0001_?_x0002_???????????????_x0001_(_x0002_u_x000d_?????_x001f_????????_x0007_????????????????!???????????           ?????           ?????????_x000d_C:\WINDOWS\country.sys_x000d_?????????????????????????????????????????????????????????????????????????????????????????????? 1" xfId="139"/>
    <cellStyle name="?_x001d_??%U©÷u&amp;H©÷9_x0008_?_x0009_s_x000a__x0007__x0001__x0001_?_x0002_???????????????_x0001_(_x0002_u_x000d_?????_x001f_????????_x0007_????????????????!???????????           ?????           ?????????_x000d_C:\WINDOWS\country.sys_x000d_??????????????????????????????????????????????????????????????????????????????????????????????_°ÇÃà°ßÀû¾ç½Ä" xfId="140"/>
    <cellStyle name="?_x001d_??%U©÷u&amp;H©÷9_x0008_?_x0009_s_x000a__x0007__x0001__x0001__Ban BTDD TDC" xfId="141"/>
    <cellStyle name="?_x001d_??%U²u&amp;H²9_x0008_? s_x000a__x0007__x0001__x0001_" xfId="142"/>
    <cellStyle name="?_x001d_??%U²u&amp;H²9_x0008_? s_x000a__x0007__x0001__x0001_ 2" xfId="143"/>
    <cellStyle name="?_x001d_??%U²u&amp;H²9_x0008_?_x0009_s_x000a__x0007__x0001__x0001_" xfId="144"/>
    <cellStyle name="???? [0.00]_      " xfId="145"/>
    <cellStyle name="??????" xfId="146"/>
    <cellStyle name="?????? 2" xfId="147"/>
    <cellStyle name="?????? 3" xfId="148"/>
    <cellStyle name="?????? 4" xfId="149"/>
    <cellStyle name="?????? 5" xfId="150"/>
    <cellStyle name="?????? 6" xfId="151"/>
    <cellStyle name="????[0]_Sheet1" xfId="152"/>
    <cellStyle name="????_      " xfId="153"/>
    <cellStyle name="???[0]_?? DI" xfId="154"/>
    <cellStyle name="???_?? DI" xfId="155"/>
    <cellStyle name="??[0]_BRE" xfId="156"/>
    <cellStyle name="??_      " xfId="157"/>
    <cellStyle name="??A? [0]_laroux_1_¸???™? " xfId="158"/>
    <cellStyle name="??A?_laroux_1_¸???™? " xfId="159"/>
    <cellStyle name="?_x005f_x001d_??%U©÷u&amp;H©÷9_x005f_x0008_? s_x005f_x000a__x005f_x0007__x005f_x0001__x005f_x0001_" xfId="160"/>
    <cellStyle name="?_x005f_x001d_??%U©÷u&amp;H©÷9_x005f_x0008_? s_x005f_x000a__x005f_x0007__x005f_x0001__x005f_x0001_?_x005f_x0002_??????" xfId="161"/>
    <cellStyle name="?_x005f_x001d_??%U©÷u&amp;H©÷9_x005f_x0008_? s_x005f_x000a__x005f_x0007__x005f_x0001__x005f_x0001_?_x005f_x0002_?????? 2" xfId="162"/>
    <cellStyle name="?_x005f_x001d_??%U©÷u&amp;H©÷9_x005f_x0008_?_x005f_x0009_s_x005f_x000a__x005f_x0007__x005f_x0001__x005f_x0001_" xfId="163"/>
    <cellStyle name="?_x005f_x005f_x005f_x001d_??%U©÷u&amp;H©÷9_x005f_x005f_x005f_x0008_? s_x005f_x005f_x005f_x000a__x005f_x005f_x005f_x0007__x005f_x005f_x005f_x0001__x005f_x005f_x005f_x0001_" xfId="164"/>
    <cellStyle name="?¡±¢¥?_?¨ù??¢´¢¥_¢¬???¢â? " xfId="165"/>
    <cellStyle name="?”´?_?¼??¤´_¸???™? " xfId="166"/>
    <cellStyle name="?ðÇ%U?&amp;H?_x0008_?s_x000a__x0007__x0001__x0001_" xfId="167"/>
    <cellStyle name="?ðÇ%U?&amp;H?_x0008_?s_x000a__x0007__x0001__x0001_ 10" xfId="168"/>
    <cellStyle name="?ðÇ%U?&amp;H?_x0008_?s_x000a__x0007__x0001__x0001_ 11" xfId="169"/>
    <cellStyle name="?ðÇ%U?&amp;H?_x0008_?s_x000a__x0007__x0001__x0001_ 12" xfId="170"/>
    <cellStyle name="?ðÇ%U?&amp;H?_x0008_?s_x000a__x0007__x0001__x0001_ 13" xfId="171"/>
    <cellStyle name="?ðÇ%U?&amp;H?_x0008_?s_x000a__x0007__x0001__x0001_ 14" xfId="172"/>
    <cellStyle name="?ðÇ%U?&amp;H?_x0008_?s_x000a__x0007__x0001__x0001_ 15" xfId="173"/>
    <cellStyle name="?ðÇ%U?&amp;H?_x0008_?s_x000a__x0007__x0001__x0001_ 2" xfId="174"/>
    <cellStyle name="?ðÇ%U?&amp;H?_x0008_?s_x000a__x0007__x0001__x0001_ 3" xfId="175"/>
    <cellStyle name="?ðÇ%U?&amp;H?_x0008_?s_x000a__x0007__x0001__x0001_ 4" xfId="176"/>
    <cellStyle name="?ðÇ%U?&amp;H?_x0008_?s_x000a__x0007__x0001__x0001_ 5" xfId="177"/>
    <cellStyle name="?ðÇ%U?&amp;H?_x0008_?s_x000a__x0007__x0001__x0001_ 6" xfId="178"/>
    <cellStyle name="?ðÇ%U?&amp;H?_x0008_?s_x000a__x0007__x0001__x0001_ 7" xfId="179"/>
    <cellStyle name="?ðÇ%U?&amp;H?_x0008_?s_x000a__x0007__x0001__x0001_ 8" xfId="180"/>
    <cellStyle name="?ðÇ%U?&amp;H?_x0008_?s_x000a__x0007__x0001__x0001_ 9" xfId="181"/>
    <cellStyle name="?ðÇ%U?&amp;H?_x0008_?s_x000a__x0007__x0001__x0001_?_x0002_ÿÿÿÿÿÿÿÿÿÿÿÿÿÿÿ_x0001_(_x0002_?€????ÿÿÿÿ????_x0007_??????????????????????????           ?????           ?????????_x000d_C:\WINDOWS\country.sys_x000d_??????????????????????????????????????????????????????????????????????????????????????????????" xfId="182"/>
    <cellStyle name="?ðÇ%U?&amp;H?_x0008_?s_x000a__x0007__x0001__x0001_?_x0002_ÿÿÿÿÿÿÿÿÿÿÿÿÿÿÿ_x0001_(_x0002_?€????ÿÿÿÿ????_x0007_??????????????????????????           ?????           ?????????_x000d_C:\WINDOWS\country.sys_x000d_?????????????????????????????????????????????????????????????????????????????????????????????? 1" xfId="183"/>
    <cellStyle name="?ðÇ%U?&amp;H?_x0008_?s_x000a__x0007__x0001__x0001_?_x0002_ÿÿÿÿÿÿÿÿÿÿÿÿÿÿÿ_x0001_(_x0002_?€????ÿÿÿÿ????_x0007_??????????????????????????           ?????           ?????????_x000d_C:\WINDOWS\country.sys_x000d_?????????????????????????????????????????????????????????????????????????????????????????????? 2" xfId="184"/>
    <cellStyle name="?ðÇ%U?&amp;H?_x0008_?s_x000a__x0007__x0001__x0001_?_x0002_ÿÿÿÿÿÿÿÿÿÿÿÿÿÿÿ_x0001_(_x0002_?€????ÿÿÿÿ????_x0007_??????????????????????????           ?????           ?????????_x000d_C:\WINDOWS\country.sys_x000d_??????????????????????????????????????????????????????????????????????????????????????????????_buld_bq(0111)" xfId="185"/>
    <cellStyle name="?ðÇ%U?&amp;H?_x0008_?s_x000a__x0007__x0001__x0001__Ban BTDD TDC" xfId="186"/>
    <cellStyle name="?ðÇ%U?&amp;H?_x005f_x0008_?s_x005f_x000a__x005f_x0007__x005f_x0001__x005f_x0001_" xfId="187"/>
    <cellStyle name="?I?I?_x0001_??j?_x0008_?h_x0001__x000c__x000c__x0002__x0002__x000c_!Comma [0]_Chi phÝ kh¸c_B¶ng 1 (2)?G_x001d_Comma [0]_Chi phÝ kh¸c_B¶ng 2?G$Comma [0]_Ch" xfId="188"/>
    <cellStyle name="?曹%U?&amp;H?_x0008_?s_x000a__x0007__x0001__x0001_" xfId="189"/>
    <cellStyle name="?曹%U?&amp;H?_x0008_?s_x000a__x0007__x0001__x0001_ 2" xfId="190"/>
    <cellStyle name="@ET_Style?.font5" xfId="191"/>
    <cellStyle name="[0]_Chi phÝ kh¸c_V" xfId="192"/>
    <cellStyle name="_!1 1 bao cao giao KH ve HTCMT vung TNB   12-12-2011" xfId="193"/>
    <cellStyle name="_x0001__!1 1 bao cao giao KH ve HTCMT vung TNB   12-12-2011" xfId="194"/>
    <cellStyle name="_(DT Moi) PTVLMN" xfId="195"/>
    <cellStyle name="_(DT Moi) PTVLMN 2" xfId="196"/>
    <cellStyle name="_(DT Moi) PTVLMN 3" xfId="197"/>
    <cellStyle name="_(DT Moi) PTVLMN_Ban BTDD TDC" xfId="198"/>
    <cellStyle name="_(DT Moi) PTVLMN_Bieu 1+3+5+6+9" xfId="199"/>
    <cellStyle name="_(DT Moi) PTVLMN_Bieu 1+3+5+6+9_Kế hoạch 2013 T1-2014" xfId="200"/>
    <cellStyle name="_(DT Moi) PTVLMN_Bieu huong dan dang ky von 2014 (tuan anh)-lan cuoi" xfId="201"/>
    <cellStyle name="_(DT Moi) PTVLMN_BIEU KE HOACH  2015 (KTN 6.11 sua)" xfId="202"/>
    <cellStyle name="_(DT Moi) PTVLMN_Bieu phan bo CT 135-CT(kem theo KHvon ĐT 1365)" xfId="203"/>
    <cellStyle name="_(DT Moi) PTVLMN_Kế hoạch 2013 T1-2014" xfId="204"/>
    <cellStyle name="_1 TONG HOP - CA NA" xfId="205"/>
    <cellStyle name="_1 TONG HOP - CA NA 2" xfId="206"/>
    <cellStyle name="_1 TONG HOP - CA NA_Ban BTDD TDC" xfId="207"/>
    <cellStyle name="_1 TONG HOP - CA NA_Kế hoạch 2013 T1-2014" xfId="208"/>
    <cellStyle name="_1 TONG HOP - CA NA_KH 2012 (T3-2013)" xfId="209"/>
    <cellStyle name="_1 TONG HOP - CA NA_KH 2012 (T3-2013)_Kế hoạch 2013 T1-2014" xfId="210"/>
    <cellStyle name="_123_DONG_THANH_Moi" xfId="211"/>
    <cellStyle name="_123_DONG_THANH_Moi_!1 1 bao cao giao KH ve HTCMT vung TNB   12-12-2011" xfId="212"/>
    <cellStyle name="_123_DONG_THANH_Moi_KH TPCP vung TNB (03-1-2012)" xfId="213"/>
    <cellStyle name="_13_Tra loi KH ben ngoai" xfId="214"/>
    <cellStyle name="_13_Tra loi KH ben ngoai 2" xfId="215"/>
    <cellStyle name="_9BC73000" xfId="216"/>
    <cellStyle name="_x0001__Ban BTDD TDC" xfId="217"/>
    <cellStyle name="_Bang bieu" xfId="218"/>
    <cellStyle name="_Bang bieu 2" xfId="219"/>
    <cellStyle name="_Bang bieu 2 2" xfId="220"/>
    <cellStyle name="_Bang bieu 3" xfId="221"/>
    <cellStyle name="_Bang bieu_Ban BTDD TDC" xfId="222"/>
    <cellStyle name="_Bang bieu_Bieu 1+3+5+6+9" xfId="223"/>
    <cellStyle name="_Bang bieu_Bieu 1+3+5+6+9_Kế hoạch 2013 T1-2014" xfId="224"/>
    <cellStyle name="_Bang bieu_Bieu huong dan dang ky von 2014 (tuan anh)-lan cuoi" xfId="225"/>
    <cellStyle name="_Bang bieu_BIEU KE HOACH  2015 (KTN 6.11 sua)" xfId="226"/>
    <cellStyle name="_Bang bieu_Bieu phan bo CT 135-CT(kem theo KHvon ĐT 1365)" xfId="227"/>
    <cellStyle name="_Bang bieu_Kế hoạch 2013 T1-2014" xfId="228"/>
    <cellStyle name="_Bang Chi tieu (2)" xfId="229"/>
    <cellStyle name="_Bang Chi tieu (2) 2" xfId="230"/>
    <cellStyle name="_Bang Chi tieu (2)?_x001c_Comma [0]_Chi phÝ kh¸c_Book1?!Comma [0]_Chi phÝ kh¸c_Liªn ChiÓu?b_x001e_Comma [0]_Chi" xfId="231"/>
    <cellStyle name="_Bang Chi tieu (2)?_x001c_Comma [0]_Chi phÝ kh¸c_Book1?!Comma [0]_Chi phÝ kh¸c_Liªn ChiÓu?b_x001e_Comma [0]_Chi 1" xfId="232"/>
    <cellStyle name="_Bang Chi tieu (2)?_x001c_Comma [0]_Chi phÝ kh¸c_Book1?!Comma [0]_Chi phÝ kh¸c_Liªn ChiÓu?b_x001e_Comma [0]_Chi 2" xfId="233"/>
    <cellStyle name="_Bang Chi tieu (2)?_x001c_Comma [0]_Chi phÝ kh¸c_Book1?!Comma [0]_Chi phÝ kh¸c_Liªn ChiÓu?b_x001e_Comma [0]_Chi 2 2" xfId="234"/>
    <cellStyle name="_Bang Chi tieu (2)?_x001c_Comma [0]_Chi phÝ kh¸c_Book1?!Comma [0]_Chi phÝ kh¸c_Liªn ChiÓu?b_x001e_Comma [0]_Chi 3" xfId="235"/>
    <cellStyle name="_Bang Chi tieu (2)?_x001c_Comma [0]_Chi phÝ kh¸c_Book1?!Comma [0]_Chi phÝ kh¸c_Liªn ChiÓu?b_x001e_Comma [0]_Chi_Ban BTDD TDC" xfId="236"/>
    <cellStyle name="_Bang Chi tieu (2)?_x001c_Comma [0]_Chi phÝ kh¸c_Book1?!Comma [0]_Chi phÝ kh¸c_Liªn ChiÓu?b_x001e_Comma [0]_Chi_Bieu 1+3+5+6+9" xfId="237"/>
    <cellStyle name="_Bang Chi tieu (2)?_x001c_Comma [0]_Chi phÝ kh¸c_Book1?!Comma [0]_Chi phÝ kh¸c_Liªn ChiÓu?b_x001e_Comma [0]_Chi_Bieu 1+3+5+6+9_Kế hoạch 2013 T1-2014" xfId="238"/>
    <cellStyle name="_Bang Chi tieu (2)?_x001c_Comma [0]_Chi phÝ kh¸c_Book1?!Comma [0]_Chi phÝ kh¸c_Liªn ChiÓu?b_x001e_Comma [0]_Chi_Bieu huong dan dang ky von 2014 (tuan anh)-lan cuoi" xfId="239"/>
    <cellStyle name="_Bang Chi tieu (2)?_x001c_Comma [0]_Chi phÝ kh¸c_Book1?!Comma [0]_Chi phÝ kh¸c_Liªn ChiÓu?b_x001e_Comma [0]_Chi_BIEU KE HOACH  2015 (KTN 6.11 sua)" xfId="240"/>
    <cellStyle name="_Bang Chi tieu (2)?_x001c_Comma [0]_Chi phÝ kh¸c_Book1?!Comma [0]_Chi phÝ kh¸c_Liªn ChiÓu?b_x001e_Comma [0]_Chi_Bieu phan bo CT 135-CT(kem theo KHvon ĐT 1365)" xfId="241"/>
    <cellStyle name="_Bang Chi tieu (2)?_x001c_Comma [0]_Chi phÝ kh¸c_Book1?!Comma [0]_Chi phÝ kh¸c_Liªn ChiÓu?b_x001e_Comma [0]_Chi_Kế hoạch 2013 T1-2014" xfId="242"/>
    <cellStyle name="_Bang Chi tieu (2)_Ban BTDD TDC" xfId="243"/>
    <cellStyle name="_Bang Chi tieu (2)_Kế hoạch 2013 T1-2014" xfId="244"/>
    <cellStyle name="_Bang Chi tieu (2)_KH 2012 (T3-2013)" xfId="245"/>
    <cellStyle name="_Bang Chi tieu (2)_KH 2012 (T3-2013)_Kế hoạch 2013 T1-2014" xfId="246"/>
    <cellStyle name="_Bang tong hop" xfId="247"/>
    <cellStyle name="_Bang tong hop " xfId="248"/>
    <cellStyle name="_Bao cao danh muc cac cong trinh tren dia ban huyen 4-2010" xfId="249"/>
    <cellStyle name="_Bao cao danh muc cac cong trinh tren dia ban huyen 4-2010 2" xfId="250"/>
    <cellStyle name="_Bao cao tai NPP PHAN DUNG 22-7" xfId="251"/>
    <cellStyle name="_Bao cao tai NPP PHAN DUNG 22-7 2" xfId="252"/>
    <cellStyle name="_Bao cao tai NPP PHAN DUNG 22-7 3" xfId="253"/>
    <cellStyle name="_Bao cao tai NPP PHAN DUNG 22-7_Ban BTDD TDC" xfId="254"/>
    <cellStyle name="_Bao cao tai NPP PHAN DUNG 22-7_Bieu 1+3+5+6+9" xfId="255"/>
    <cellStyle name="_Bao cao tai NPP PHAN DUNG 22-7_Bieu 1+3+5+6+9_Kế hoạch 2013 T1-2014" xfId="256"/>
    <cellStyle name="_Bao cao tai NPP PHAN DUNG 22-7_Bieu huong dan dang ky von 2014 (tuan anh)-lan cuoi" xfId="257"/>
    <cellStyle name="_Bao cao tai NPP PHAN DUNG 22-7_BIEU KE HOACH  2015 (KTN 6.11 sua)" xfId="258"/>
    <cellStyle name="_Bao cao tai NPP PHAN DUNG 22-7_Bieu phan bo CT 135-CT(kem theo KHvon ĐT 1365)" xfId="259"/>
    <cellStyle name="_Bao cao tai NPP PHAN DUNG 22-7_Kế hoạch 2013 T1-2014" xfId="260"/>
    <cellStyle name="_BAO CAO THUE T09- 2007(h)" xfId="261"/>
    <cellStyle name="_BAO GIA NGAY 24-10-08 (co dam)" xfId="262"/>
    <cellStyle name="_BAO GIA NGAY 24-10-08 (co dam) 2" xfId="263"/>
    <cellStyle name="_BAO GIA NGAY 24-10-08 (co dam)_Ban BTDD TDC" xfId="264"/>
    <cellStyle name="_BAO GIA NGAY 24-10-08 (co dam)_Kế hoạch 2013 T1-2014" xfId="265"/>
    <cellStyle name="_BAO GIA NGAY 24-10-08 (co dam)_KH 2012 (T3-2013)" xfId="266"/>
    <cellStyle name="_BAO GIA NGAY 24-10-08 (co dam)_KH 2012 (T3-2013)_Kế hoạch 2013 T1-2014" xfId="267"/>
    <cellStyle name="_BC  NAM 2007" xfId="268"/>
    <cellStyle name="_BC BTC T12- CSHT" xfId="269"/>
    <cellStyle name="_BC CV 6403 BKHĐT" xfId="270"/>
    <cellStyle name="_BC soat tinh hinh SD bien che 2014 " xfId="271"/>
    <cellStyle name="_BC thuc hien KH 2009" xfId="272"/>
    <cellStyle name="_BC thuc hien KH 2009_15_10_2013 BC nhu cau von doi ung ODA (2014-2016) ngay 15102013 Sua" xfId="273"/>
    <cellStyle name="_BC thuc hien KH 2009_BC nhu cau von doi ung ODA nganh NN (BKH)" xfId="274"/>
    <cellStyle name="_BC thuc hien KH 2009_BC nhu cau von doi ung ODA nganh NN (BKH)_05-12  KH trung han 2016-2020 - Liem Thinh edited" xfId="275"/>
    <cellStyle name="_BC thuc hien KH 2009_BC nhu cau von doi ung ODA nganh NN (BKH)_Copy of 05-12  KH trung han 2016-2020 - Liem Thinh edited (1)" xfId="276"/>
    <cellStyle name="_BC thuc hien KH 2009_BC Tai co cau (bieu TH)" xfId="277"/>
    <cellStyle name="_BC thuc hien KH 2009_BC Tai co cau (bieu TH)_05-12  KH trung han 2016-2020 - Liem Thinh edited" xfId="278"/>
    <cellStyle name="_BC thuc hien KH 2009_BC Tai co cau (bieu TH)_Copy of 05-12  KH trung han 2016-2020 - Liem Thinh edited (1)" xfId="279"/>
    <cellStyle name="_BC thuc hien KH 2009_DK 2014-2015 final" xfId="280"/>
    <cellStyle name="_BC thuc hien KH 2009_DK 2014-2015 final_05-12  KH trung han 2016-2020 - Liem Thinh edited" xfId="281"/>
    <cellStyle name="_BC thuc hien KH 2009_DK 2014-2015 final_Copy of 05-12  KH trung han 2016-2020 - Liem Thinh edited (1)" xfId="282"/>
    <cellStyle name="_BC thuc hien KH 2009_DK 2014-2015 new" xfId="283"/>
    <cellStyle name="_BC thuc hien KH 2009_DK 2014-2015 new_05-12  KH trung han 2016-2020 - Liem Thinh edited" xfId="284"/>
    <cellStyle name="_BC thuc hien KH 2009_DK 2014-2015 new_Copy of 05-12  KH trung han 2016-2020 - Liem Thinh edited (1)" xfId="285"/>
    <cellStyle name="_BC thuc hien KH 2009_DK KH CBDT 2014 11-11-2013" xfId="286"/>
    <cellStyle name="_BC thuc hien KH 2009_DK KH CBDT 2014 11-11-2013(1)" xfId="287"/>
    <cellStyle name="_BC thuc hien KH 2009_DK KH CBDT 2014 11-11-2013(1)_05-12  KH trung han 2016-2020 - Liem Thinh edited" xfId="288"/>
    <cellStyle name="_BC thuc hien KH 2009_DK KH CBDT 2014 11-11-2013(1)_Copy of 05-12  KH trung han 2016-2020 - Liem Thinh edited (1)" xfId="289"/>
    <cellStyle name="_BC thuc hien KH 2009_DK KH CBDT 2014 11-11-2013_05-12  KH trung han 2016-2020 - Liem Thinh edited" xfId="290"/>
    <cellStyle name="_BC thuc hien KH 2009_DK KH CBDT 2014 11-11-2013_Copy of 05-12  KH trung han 2016-2020 - Liem Thinh edited (1)" xfId="291"/>
    <cellStyle name="_BC thuc hien KH 2009_KH 2011-2015" xfId="292"/>
    <cellStyle name="_BC thuc hien KH 2009_tai co cau dau tu (tong hop)1" xfId="293"/>
    <cellStyle name="_BEN TRE" xfId="294"/>
    <cellStyle name="_Bieu 1+3+5+6+9" xfId="295"/>
    <cellStyle name="_Bieu 1+3+5+6+9_Kế hoạch 2013 T1-2014" xfId="296"/>
    <cellStyle name="_bieu 14 (ngay 17-7-2014)" xfId="297"/>
    <cellStyle name="_Bieu 7356 (KTN 11-11-11-IN chuyen TH)" xfId="298"/>
    <cellStyle name="_Bieu 7356 (KTN 11-11-11-IN chuyen TH)_Kế hoạch 2013 T1-2014" xfId="299"/>
    <cellStyle name="_Bieu bao cao giam sat 6 thang 2011" xfId="300"/>
    <cellStyle name="_Bieu chi tieu KH 2014 (Huy-04-11)" xfId="301"/>
    <cellStyle name="_Bieu mau cong trinh khoi cong moi 3-4" xfId="302"/>
    <cellStyle name="_Bieu Tay Nam Bo 25-11" xfId="303"/>
    <cellStyle name="_BIEU THAM TRA " xfId="304"/>
    <cellStyle name="_Biểu tiêu chí toàn tỉnh 2011-2020" xfId="305"/>
    <cellStyle name="_bieu tong hop doi ung ODA" xfId="306"/>
    <cellStyle name="_bieu tong hop lai kh von 2011 gui phong TH-KTDN" xfId="307"/>
    <cellStyle name="_bieu tong hop lai kh von 2011 gui phong TH-KTDN 2" xfId="308"/>
    <cellStyle name="_bieu tong hop lai kh von 2011 gui phong TH-KTDN_Ban BTDD TDC" xfId="309"/>
    <cellStyle name="_bieu tong hop lai kh von 2011 gui phong TH-KTDN_Kế hoạch 2013 T1-2014" xfId="310"/>
    <cellStyle name="_bieu tong hop lai kh von 2011 gui phong TH-KTDN_KH 2012 (T3-2013)" xfId="311"/>
    <cellStyle name="_bieu tong hop lai kh von 2011 gui phong TH-KTDN_KH 2012 (T3-2013)_Kế hoạch 2013 T1-2014" xfId="312"/>
    <cellStyle name="_BIỂU TỔNG HỢP LẦN CUỐI SỬA THEO NGHI QUYẾT SỐ 81" xfId="313"/>
    <cellStyle name="_Biểu tổng hợp vốn(Bản In) Biểu 2" xfId="314"/>
    <cellStyle name="_Biểu tổng hợp vốn(Bản In) Biểu 2_Bieu 1+3+5+6+9" xfId="315"/>
    <cellStyle name="_Biểu tổng hợp vốn(Bản In) Biểu 2_Bieu 1+3+5+6+9_Kế hoạch 2013 T1-2014" xfId="316"/>
    <cellStyle name="_Biểu tổng hợp vốn(Bản In) Biểu 2_Kế hoạch 2013 T1-2014" xfId="317"/>
    <cellStyle name="_Bieu3ODA" xfId="318"/>
    <cellStyle name="_Bieu3ODA_1" xfId="319"/>
    <cellStyle name="_Bieu4HTMT" xfId="320"/>
    <cellStyle name="_Bieu4HTMT_!1 1 bao cao giao KH ve HTCMT vung TNB   12-12-2011" xfId="321"/>
    <cellStyle name="_Bieu4HTMT_KH TPCP vung TNB (03-1-2012)" xfId="322"/>
    <cellStyle name="_bieumau 1" xfId="323"/>
    <cellStyle name="_Book1" xfId="324"/>
    <cellStyle name="_Book1 2" xfId="325"/>
    <cellStyle name="_Book1 3" xfId="326"/>
    <cellStyle name="_Book1_!1 1 bao cao giao KH ve HTCMT vung TNB   12-12-2011" xfId="327"/>
    <cellStyle name="_Book1_1" xfId="328"/>
    <cellStyle name="_Book1_1 2" xfId="329"/>
    <cellStyle name="_Book1_1 3" xfId="330"/>
    <cellStyle name="_Book1_1_Ban BTDD TDC" xfId="331"/>
    <cellStyle name="_Book1_1_Bang tong hop" xfId="332"/>
    <cellStyle name="_Book1_1_Bao cao 9 thang  XDCB" xfId="333"/>
    <cellStyle name="_Book1_1_Bao cao 9 thang  XDCB 2" xfId="334"/>
    <cellStyle name="_Book1_1_Bao cáo giai ngân 2012 (SKH thang 9)" xfId="335"/>
    <cellStyle name="_Book1_1_Bao cao phòng lao động phụ lục 3" xfId="336"/>
    <cellStyle name="_Book1_1_Bao cao phòng lao động phụ lục 3 2" xfId="337"/>
    <cellStyle name="_Book1_1_Bieu 1+3+5+6+9" xfId="338"/>
    <cellStyle name="_Book1_1_Bieu 1+3+5+6+9_Kế hoạch 2013 T1-2014" xfId="339"/>
    <cellStyle name="_Book1_1_Bieu huong dan dang ky von 2014 (tuan anh)-lan cuoi" xfId="340"/>
    <cellStyle name="_Book1_1_Bieu phan bo CT 135-CT(kem theo KHvon ĐT 1365)" xfId="341"/>
    <cellStyle name="_Book1_1_bieumau 1" xfId="342"/>
    <cellStyle name="_Book1_1_Book1" xfId="343"/>
    <cellStyle name="_Book1_1_Book1 2" xfId="344"/>
    <cellStyle name="_Book1_1_Book1 2 2" xfId="345"/>
    <cellStyle name="_Book1_1_Book1 3" xfId="346"/>
    <cellStyle name="_Book1_1_Book1_1" xfId="347"/>
    <cellStyle name="_Book1_1_Book1_Ban BTDD TDC" xfId="348"/>
    <cellStyle name="_Book1_1_Book1_Bieu 1+3+5+6+9" xfId="349"/>
    <cellStyle name="_Book1_1_Book1_Bieu 1+3+5+6+9_Kế hoạch 2013 T1-2014" xfId="350"/>
    <cellStyle name="_Book1_1_Book1_Bieu huong dan dang ky von 2014 (tuan anh)-lan cuoi" xfId="351"/>
    <cellStyle name="_Book1_1_Book1_BIEU KE HOACH  2015 (KTN 6.11 sua)" xfId="352"/>
    <cellStyle name="_Book1_1_Book1_Bieu phan bo CT 135-CT(kem theo KHvon ĐT 1365)" xfId="353"/>
    <cellStyle name="_Book1_1_Book1_Kế hoạch 2013 T1-2014" xfId="354"/>
    <cellStyle name="_Book1_1_Book1_StartUp" xfId="355"/>
    <cellStyle name="_Book1_1_Book1_XDCSHT-999" xfId="356"/>
    <cellStyle name="_Book1_1_Kế hoạch 2013 T1-2014" xfId="357"/>
    <cellStyle name="_Book1_1_KH Von 2012 gui BKH 1" xfId="358"/>
    <cellStyle name="_Book1_1_KH Von 2012 gui BKH 1 2" xfId="359"/>
    <cellStyle name="_Book1_1_KH Von 2012 gui BKH 1_Ban BTDD TDC" xfId="360"/>
    <cellStyle name="_Book1_1_KH Von 2012 gui BKH 1_Kế hoạch 2013 T1-2014" xfId="361"/>
    <cellStyle name="_Book1_1_KH Von 2012 gui BKH 1_KH 2012 (T3-2013)" xfId="362"/>
    <cellStyle name="_Book1_1_KH Von 2012 gui BKH 1_KH 2012 (T3-2013)_Kế hoạch 2013 T1-2014" xfId="363"/>
    <cellStyle name="_Book1_1_KH Von 2012 gui BKH 2" xfId="364"/>
    <cellStyle name="_Book1_1_KH Von 2012 gui BKH 2 2" xfId="365"/>
    <cellStyle name="_Book1_1_KH Von 2012 gui BKH 2_Ban BTDD TDC" xfId="366"/>
    <cellStyle name="_Book1_1_KH Von 2012 gui BKH 2_Kế hoạch 2013 T1-2014" xfId="367"/>
    <cellStyle name="_Book1_1_KH Von 2012 gui BKH 2_KH 2012 (T3-2013)" xfId="368"/>
    <cellStyle name="_Book1_1_KH Von 2012 gui BKH 2_KH 2012 (T3-2013)_Kế hoạch 2013 T1-2014" xfId="369"/>
    <cellStyle name="_Book1_1_Ra soat KH von 2011 (Huy-11-11-11)" xfId="370"/>
    <cellStyle name="_Book1_1_Ra soat KH von 2011 (Huy-11-11-11) 2" xfId="371"/>
    <cellStyle name="_Book1_1_Ra soat KH von 2011 (Huy-11-11-11) 2 2" xfId="372"/>
    <cellStyle name="_Book1_1_Ra soat KH von 2011 (Huy-11-11-11) 3" xfId="373"/>
    <cellStyle name="_Book1_1_Ra soat KH von 2011 (Huy-11-11-11)_BIEU KE HOACH  2015 (KTN 6.11 sua)" xfId="374"/>
    <cellStyle name="_Book1_1_TONG HOP HOAN THUE NAM 2011" xfId="375"/>
    <cellStyle name="_Book1_1_VB Di den 2013" xfId="376"/>
    <cellStyle name="_Book1_1_Viec Huy dang lam" xfId="377"/>
    <cellStyle name="_Book1_2" xfId="378"/>
    <cellStyle name="_Book1_2 2" xfId="379"/>
    <cellStyle name="_Book1_2 3" xfId="380"/>
    <cellStyle name="_Book1_2 4" xfId="381"/>
    <cellStyle name="_Book1_2_Ban BTDD TDC" xfId="382"/>
    <cellStyle name="_Book1_2_Bieu 1+3+5+6+9" xfId="383"/>
    <cellStyle name="_Book1_2_Bieu 1+3+5+6+9_Kế hoạch 2013 T1-2014" xfId="384"/>
    <cellStyle name="_Book1_2_Bieu huong dan dang ky von 2014 (tuan anh)-lan cuoi" xfId="385"/>
    <cellStyle name="_Book1_2_BIEU KE HOACH  2015 (KTN 6.11 sua)" xfId="386"/>
    <cellStyle name="_Book1_2_Bieu phan bo CT 135-CT(kem theo KHvon ĐT 1365)" xfId="387"/>
    <cellStyle name="_Book1_2_dự toán 30a 2013" xfId="388"/>
    <cellStyle name="_Book1_2_Ke hoach 2010 (theo doi 11-8-2010)" xfId="389"/>
    <cellStyle name="_Book1_2_Ke hoach 2010 (theo doi 11-8-2010) 2" xfId="390"/>
    <cellStyle name="_Book1_2_Ke hoach 2010 (theo doi 11-8-2010)_Ban BTDD TDC" xfId="391"/>
    <cellStyle name="_Book1_2_Ke hoach 2010 (theo doi 11-8-2010)_Kế hoạch 2013 T1-2014" xfId="392"/>
    <cellStyle name="_Book1_2_Ke hoach 2010 (theo doi 11-8-2010)_KH 2012 (T3-2013)" xfId="393"/>
    <cellStyle name="_Book1_2_Ke hoach 2010 (theo doi 11-8-2010)_KH 2012 (T3-2013)_Kế hoạch 2013 T1-2014" xfId="394"/>
    <cellStyle name="_Book1_2_Kế hoạch 2013 T1-2014" xfId="395"/>
    <cellStyle name="_Book1_2_Ra soat KH von 2011 (Huy-11-11-11)" xfId="396"/>
    <cellStyle name="_Book1_2_Ra soat KH von 2011 (Huy-11-11-11) 2" xfId="397"/>
    <cellStyle name="_Book1_2_Ra soat KH von 2011 (Huy-11-11-11) 2 2" xfId="398"/>
    <cellStyle name="_Book1_2_Ra soat KH von 2011 (Huy-11-11-11) 3" xfId="399"/>
    <cellStyle name="_Book1_2_Ra soat KH von 2011 (Huy-11-11-11)_BIEU KE HOACH  2015 (KTN 6.11 sua)" xfId="400"/>
    <cellStyle name="_Book1_2_VB Di den 2013" xfId="401"/>
    <cellStyle name="_Book1_2_Viec Huy dang lam" xfId="402"/>
    <cellStyle name="_Book1_2_XDCSHT-999" xfId="403"/>
    <cellStyle name="_Book1_Ban BTDD TDC" xfId="404"/>
    <cellStyle name="_Book1_BC-QT-WB-dthao" xfId="405"/>
    <cellStyle name="_Book1_BC-QT-WB-dthao_05-12  KH trung han 2016-2020 - Liem Thinh edited" xfId="406"/>
    <cellStyle name="_Book1_BC-QT-WB-dthao_Copy of 05-12  KH trung han 2016-2020 - Liem Thinh edited (1)" xfId="407"/>
    <cellStyle name="_Book1_BC-QT-WB-dthao_KH TPCP 2016-2020 (tong hop)" xfId="408"/>
    <cellStyle name="_Book1_Bieu 1+3+5+6+9" xfId="409"/>
    <cellStyle name="_Book1_Bieu 1+3+5+6+9_Kế hoạch 2013 T1-2014" xfId="410"/>
    <cellStyle name="_Book1_Bieu chi tieu KH 2014 (Huy-04-11)" xfId="411"/>
    <cellStyle name="_Book1_BIỂU TỔNG HỢP LẦN CUỐI SỬA THEO NGHI QUYẾT SỐ 81" xfId="412"/>
    <cellStyle name="_Book1_Bieu3ODA" xfId="413"/>
    <cellStyle name="_Book1_Bieu4HTMT" xfId="414"/>
    <cellStyle name="_Book1_Bieu4HTMT_!1 1 bao cao giao KH ve HTCMT vung TNB   12-12-2011" xfId="415"/>
    <cellStyle name="_Book1_Bieu4HTMT_KH TPCP vung TNB (03-1-2012)" xfId="416"/>
    <cellStyle name="_Book1_bo sung von KCH nam 2010 va Du an tre kho khan" xfId="417"/>
    <cellStyle name="_Book1_bo sung von KCH nam 2010 va Du an tre kho khan_!1 1 bao cao giao KH ve HTCMT vung TNB   12-12-2011" xfId="418"/>
    <cellStyle name="_Book1_bo sung von KCH nam 2010 va Du an tre kho khan_KH TPCP vung TNB (03-1-2012)" xfId="419"/>
    <cellStyle name="_Book1_cong hang rao" xfId="420"/>
    <cellStyle name="_Book1_cong hang rao_!1 1 bao cao giao KH ve HTCMT vung TNB   12-12-2011" xfId="421"/>
    <cellStyle name="_Book1_cong hang rao_KH TPCP vung TNB (03-1-2012)" xfId="422"/>
    <cellStyle name="_Book1_danh muc chuan bi dau tu 2011 ngay 07-6-2011" xfId="423"/>
    <cellStyle name="_Book1_danh muc chuan bi dau tu 2011 ngay 07-6-2011_!1 1 bao cao giao KH ve HTCMT vung TNB   12-12-2011" xfId="424"/>
    <cellStyle name="_Book1_danh muc chuan bi dau tu 2011 ngay 07-6-2011_KH TPCP vung TNB (03-1-2012)" xfId="425"/>
    <cellStyle name="_Book1_Danh muc pbo nguon von XSKT, XDCB nam 2009 chuyen qua nam 2010" xfId="426"/>
    <cellStyle name="_Book1_Danh muc pbo nguon von XSKT, XDCB nam 2009 chuyen qua nam 2010_!1 1 bao cao giao KH ve HTCMT vung TNB   12-12-2011" xfId="427"/>
    <cellStyle name="_Book1_Danh muc pbo nguon von XSKT, XDCB nam 2009 chuyen qua nam 2010_KH TPCP vung TNB (03-1-2012)" xfId="428"/>
    <cellStyle name="_Book1_dieu chinh KH 2011 ngay 26-5-2011111" xfId="429"/>
    <cellStyle name="_Book1_dieu chinh KH 2011 ngay 26-5-2011111_!1 1 bao cao giao KH ve HTCMT vung TNB   12-12-2011" xfId="430"/>
    <cellStyle name="_Book1_dieu chinh KH 2011 ngay 26-5-2011111_KH TPCP vung TNB (03-1-2012)" xfId="431"/>
    <cellStyle name="_Book1_DS KCH PHAN BO VON NSDP NAM 2010" xfId="432"/>
    <cellStyle name="_Book1_DS KCH PHAN BO VON NSDP NAM 2010_!1 1 bao cao giao KH ve HTCMT vung TNB   12-12-2011" xfId="433"/>
    <cellStyle name="_Book1_DS KCH PHAN BO VON NSDP NAM 2010_KH TPCP vung TNB (03-1-2012)" xfId="434"/>
    <cellStyle name="_Book1_dự toán 30a 2013" xfId="435"/>
    <cellStyle name="_Book1_giao KH 2011 ngay 10-12-2010" xfId="436"/>
    <cellStyle name="_Book1_giao KH 2011 ngay 10-12-2010_!1 1 bao cao giao KH ve HTCMT vung TNB   12-12-2011" xfId="437"/>
    <cellStyle name="_Book1_giao KH 2011 ngay 10-12-2010_KH TPCP vung TNB (03-1-2012)" xfId="438"/>
    <cellStyle name="_Book1_IN" xfId="439"/>
    <cellStyle name="_Book1_Kế hoạch 2013 T1-2014" xfId="440"/>
    <cellStyle name="_Book1_Kh ql62 (2010) 11-09" xfId="441"/>
    <cellStyle name="_Book1_Kh ql62 (2010) 11-09 2" xfId="442"/>
    <cellStyle name="_Book1_Kh ql62 (2010) 11-09_Ban BTDD TDC" xfId="443"/>
    <cellStyle name="_Book1_Kh ql62 (2010) 11-09_Kế hoạch 2013 T1-2014" xfId="444"/>
    <cellStyle name="_Book1_Kh ql62 (2010) 11-09_KH 2012 (T3-2013)" xfId="445"/>
    <cellStyle name="_Book1_Kh ql62 (2010) 11-09_KH 2012 (T3-2013)_Kế hoạch 2013 T1-2014" xfId="446"/>
    <cellStyle name="_Book1_KH TPCP vung TNB (03-1-2012)" xfId="447"/>
    <cellStyle name="_Book1_Khung 2012" xfId="448"/>
    <cellStyle name="_Book1_kien giang 2" xfId="449"/>
    <cellStyle name="_Book1_KQXS" xfId="450"/>
    <cellStyle name="_Book1_phu luc tong ket tinh hinh TH giai doan 03-10 (ngay 30)" xfId="451"/>
    <cellStyle name="_Book1_phu luc tong ket tinh hinh TH giai doan 03-10 (ngay 30)_!1 1 bao cao giao KH ve HTCMT vung TNB   12-12-2011" xfId="452"/>
    <cellStyle name="_Book1_phu luc tong ket tinh hinh TH giai doan 03-10 (ngay 30)_KH TPCP vung TNB (03-1-2012)" xfId="453"/>
    <cellStyle name="_Book1_Ra soat KH von 2011 (Huy-11-11-11)" xfId="454"/>
    <cellStyle name="_Book1_Ra soat KH von 2011 (Huy-11-11-11) 2" xfId="455"/>
    <cellStyle name="_Book1_Ra soat KH von 2011 (Huy-11-11-11) 3" xfId="456"/>
    <cellStyle name="_Book1_Ra soat KH von 2011 (Huy-11-11-11)_BIEU KE HOACH  2015 (KTN 6.11 sua)" xfId="457"/>
    <cellStyle name="_Book1_Viec Huy dang lam" xfId="458"/>
    <cellStyle name="_Book1_Viec Huy dang lam_CT 134" xfId="459"/>
    <cellStyle name="_C.cong+B.luong-Sanluong" xfId="460"/>
    <cellStyle name="_C.cong+B.luong-Sanluong 2" xfId="461"/>
    <cellStyle name="_C.cong+B.luong-Sanluong_Ban BTDD TDC" xfId="462"/>
    <cellStyle name="_C.cong+B.luong-Sanluong_Kế hoạch 2013 T1-2014" xfId="463"/>
    <cellStyle name="_C.cong+B.luong-Sanluong_KH 2012 (T3-2013)" xfId="464"/>
    <cellStyle name="_C.cong+B.luong-Sanluong_KH 2012 (T3-2013)_Kế hoạch 2013 T1-2014" xfId="465"/>
    <cellStyle name="_Chi ban coppy nam 2009 STC" xfId="466"/>
    <cellStyle name="_chi tieu CTMT 2012" xfId="467"/>
    <cellStyle name="_Chi tieu KH nam 2009" xfId="468"/>
    <cellStyle name="_Chi tieu KH nam 2009 2" xfId="469"/>
    <cellStyle name="_Chi tieu KH nam 2009 3" xfId="470"/>
    <cellStyle name="_Chi tieu KH nam 2009_Ban BTDD TDC" xfId="471"/>
    <cellStyle name="_Chi tieu KH nam 2009_Bieu 1+3+5+6+9" xfId="472"/>
    <cellStyle name="_Chi tieu KH nam 2009_Bieu 1+3+5+6+9_Kế hoạch 2013 T1-2014" xfId="473"/>
    <cellStyle name="_Chi tieu KH nam 2009_Bieu huong dan dang ky von 2014 (tuan anh)-lan cuoi" xfId="474"/>
    <cellStyle name="_Chi tieu KH nam 2009_BIEU KE HOACH  2015 (KTN 6.11 sua)" xfId="475"/>
    <cellStyle name="_Chi tieu KH nam 2009_Bieu phan bo CT 135-CT(kem theo KHvon ĐT 1365)" xfId="476"/>
    <cellStyle name="_Chi tieu KH nam 2009_Kế hoạch 2013 T1-2014" xfId="477"/>
    <cellStyle name="_Chuẩn bị đầu tư 2011 (sep Hung)" xfId="478"/>
    <cellStyle name="_Chuẩn bị đầu tư 2011 (sep Hung) 2" xfId="479"/>
    <cellStyle name="_Chuẩn bị đầu tư 2011 (sep Hung)_Kế hoạch 2013 T1-2014" xfId="480"/>
    <cellStyle name="_Chuẩn bị đầu tư 2011 (sep Hung)_KH 2012 (T3-2013)" xfId="481"/>
    <cellStyle name="_Chuẩn bị đầu tư 2011 (sep Hung)_KH 2012 (T3-2013)_Kế hoạch 2013 T1-2014" xfId="482"/>
    <cellStyle name="_cong hang rao" xfId="483"/>
    <cellStyle name="_Copy of Biểu BC điều chỉnh chỉ tiêu NN các huyện chia tách 404 ngay 23.5" xfId="484"/>
    <cellStyle name="_Copy of KH PHAN BO VON ĐỐI ỨNG NAM 2011 (30 TY phuong án gop WB)" xfId="485"/>
    <cellStyle name="_Copy of KH PHAN BO VON ĐỐI ỨNG NAM 2011 (30 TY phuong án gop WB) 2" xfId="486"/>
    <cellStyle name="_Copy of KH PHAN BO VON ĐỐI ỨNG NAM 2011 (30 TY phuong án gop WB)_Ban BTDD TDC" xfId="487"/>
    <cellStyle name="_Copy of KH PHAN BO VON ĐỐI ỨNG NAM 2011 (30 TY phuong án gop WB)_Kế hoạch 2013 T1-2014" xfId="488"/>
    <cellStyle name="_Copy of KH PHAN BO VON ĐỐI ỨNG NAM 2011 (30 TY phuong án gop WB)_KH 2012 (T3-2013)" xfId="489"/>
    <cellStyle name="_Copy of KH PHAN BO VON ĐỐI ỨNG NAM 2011 (30 TY phuong án gop WB)_KH 2012 (T3-2013)_Kế hoạch 2013 T1-2014" xfId="490"/>
    <cellStyle name="_dang vien mói" xfId="491"/>
    <cellStyle name="_dang vien mói 2" xfId="492"/>
    <cellStyle name="_Danh sach CBNV" xfId="493"/>
    <cellStyle name="_Danh Sach ho ngheo" xfId="494"/>
    <cellStyle name="_Danh Sach ho ngheo 2" xfId="495"/>
    <cellStyle name="_dien chieu sang" xfId="496"/>
    <cellStyle name="_DK KH 2009" xfId="497"/>
    <cellStyle name="_DK KH 2009_15_10_2013 BC nhu cau von doi ung ODA (2014-2016) ngay 15102013 Sua" xfId="498"/>
    <cellStyle name="_DK KH 2009_BC nhu cau von doi ung ODA nganh NN (BKH)" xfId="499"/>
    <cellStyle name="_DK KH 2009_BC nhu cau von doi ung ODA nganh NN (BKH)_05-12  KH trung han 2016-2020 - Liem Thinh edited" xfId="500"/>
    <cellStyle name="_DK KH 2009_BC nhu cau von doi ung ODA nganh NN (BKH)_Copy of 05-12  KH trung han 2016-2020 - Liem Thinh edited (1)" xfId="501"/>
    <cellStyle name="_DK KH 2009_BC Tai co cau (bieu TH)" xfId="502"/>
    <cellStyle name="_DK KH 2009_BC Tai co cau (bieu TH)_05-12  KH trung han 2016-2020 - Liem Thinh edited" xfId="503"/>
    <cellStyle name="_DK KH 2009_BC Tai co cau (bieu TH)_Copy of 05-12  KH trung han 2016-2020 - Liem Thinh edited (1)" xfId="504"/>
    <cellStyle name="_DK KH 2009_DK 2014-2015 final" xfId="505"/>
    <cellStyle name="_DK KH 2009_DK 2014-2015 final_05-12  KH trung han 2016-2020 - Liem Thinh edited" xfId="506"/>
    <cellStyle name="_DK KH 2009_DK 2014-2015 final_Copy of 05-12  KH trung han 2016-2020 - Liem Thinh edited (1)" xfId="507"/>
    <cellStyle name="_DK KH 2009_DK 2014-2015 new" xfId="508"/>
    <cellStyle name="_DK KH 2009_DK 2014-2015 new_05-12  KH trung han 2016-2020 - Liem Thinh edited" xfId="509"/>
    <cellStyle name="_DK KH 2009_DK 2014-2015 new_Copy of 05-12  KH trung han 2016-2020 - Liem Thinh edited (1)" xfId="510"/>
    <cellStyle name="_DK KH 2009_DK KH CBDT 2014 11-11-2013" xfId="511"/>
    <cellStyle name="_DK KH 2009_DK KH CBDT 2014 11-11-2013(1)" xfId="512"/>
    <cellStyle name="_DK KH 2009_DK KH CBDT 2014 11-11-2013(1)_05-12  KH trung han 2016-2020 - Liem Thinh edited" xfId="513"/>
    <cellStyle name="_DK KH 2009_DK KH CBDT 2014 11-11-2013(1)_Copy of 05-12  KH trung han 2016-2020 - Liem Thinh edited (1)" xfId="514"/>
    <cellStyle name="_DK KH 2009_DK KH CBDT 2014 11-11-2013_05-12  KH trung han 2016-2020 - Liem Thinh edited" xfId="515"/>
    <cellStyle name="_DK KH 2009_DK KH CBDT 2014 11-11-2013_Copy of 05-12  KH trung han 2016-2020 - Liem Thinh edited (1)" xfId="516"/>
    <cellStyle name="_DK KH 2009_KH 2011-2015" xfId="517"/>
    <cellStyle name="_DK KH 2009_tai co cau dau tu (tong hop)1" xfId="518"/>
    <cellStyle name="_DK KH 2010" xfId="519"/>
    <cellStyle name="_DK KH 2010 (BKH)" xfId="520"/>
    <cellStyle name="_DK KH 2010_15_10_2013 BC nhu cau von doi ung ODA (2014-2016) ngay 15102013 Sua" xfId="521"/>
    <cellStyle name="_DK KH 2010_BC nhu cau von doi ung ODA nganh NN (BKH)" xfId="522"/>
    <cellStyle name="_DK KH 2010_BC nhu cau von doi ung ODA nganh NN (BKH)_05-12  KH trung han 2016-2020 - Liem Thinh edited" xfId="523"/>
    <cellStyle name="_DK KH 2010_BC nhu cau von doi ung ODA nganh NN (BKH)_Copy of 05-12  KH trung han 2016-2020 - Liem Thinh edited (1)" xfId="524"/>
    <cellStyle name="_DK KH 2010_BC Tai co cau (bieu TH)" xfId="525"/>
    <cellStyle name="_DK KH 2010_BC Tai co cau (bieu TH)_05-12  KH trung han 2016-2020 - Liem Thinh edited" xfId="526"/>
    <cellStyle name="_DK KH 2010_BC Tai co cau (bieu TH)_Copy of 05-12  KH trung han 2016-2020 - Liem Thinh edited (1)" xfId="527"/>
    <cellStyle name="_DK KH 2010_DK 2014-2015 final" xfId="528"/>
    <cellStyle name="_DK KH 2010_DK 2014-2015 final_05-12  KH trung han 2016-2020 - Liem Thinh edited" xfId="529"/>
    <cellStyle name="_DK KH 2010_DK 2014-2015 final_Copy of 05-12  KH trung han 2016-2020 - Liem Thinh edited (1)" xfId="530"/>
    <cellStyle name="_DK KH 2010_DK 2014-2015 new" xfId="531"/>
    <cellStyle name="_DK KH 2010_DK 2014-2015 new_05-12  KH trung han 2016-2020 - Liem Thinh edited" xfId="532"/>
    <cellStyle name="_DK KH 2010_DK 2014-2015 new_Copy of 05-12  KH trung han 2016-2020 - Liem Thinh edited (1)" xfId="533"/>
    <cellStyle name="_DK KH 2010_DK KH CBDT 2014 11-11-2013" xfId="534"/>
    <cellStyle name="_DK KH 2010_DK KH CBDT 2014 11-11-2013(1)" xfId="535"/>
    <cellStyle name="_DK KH 2010_DK KH CBDT 2014 11-11-2013(1)_05-12  KH trung han 2016-2020 - Liem Thinh edited" xfId="536"/>
    <cellStyle name="_DK KH 2010_DK KH CBDT 2014 11-11-2013(1)_Copy of 05-12  KH trung han 2016-2020 - Liem Thinh edited (1)" xfId="537"/>
    <cellStyle name="_DK KH 2010_DK KH CBDT 2014 11-11-2013_05-12  KH trung han 2016-2020 - Liem Thinh edited" xfId="538"/>
    <cellStyle name="_DK KH 2010_DK KH CBDT 2014 11-11-2013_Copy of 05-12  KH trung han 2016-2020 - Liem Thinh edited (1)" xfId="539"/>
    <cellStyle name="_DK KH 2010_KH 2011-2015" xfId="540"/>
    <cellStyle name="_DK KH 2010_tai co cau dau tu (tong hop)1" xfId="541"/>
    <cellStyle name="_DK TPCP 2010" xfId="542"/>
    <cellStyle name="_DM 1" xfId="543"/>
    <cellStyle name="_DM 1 2" xfId="544"/>
    <cellStyle name="_DM 1 3" xfId="545"/>
    <cellStyle name="_DM 1_Ban BTDD TDC" xfId="546"/>
    <cellStyle name="_DM 1_Bieu 1+3+5+6+9" xfId="547"/>
    <cellStyle name="_DM 1_Bieu 1+3+5+6+9_Kế hoạch 2013 T1-2014" xfId="548"/>
    <cellStyle name="_DM 1_Bieu huong dan dang ky von 2014 (tuan anh)-lan cuoi" xfId="549"/>
    <cellStyle name="_DM 1_BIEU KE HOACH  2015 (KTN 6.11 sua)" xfId="550"/>
    <cellStyle name="_DM 1_Bieu phan bo CT 135-CT(kem theo KHvon ĐT 1365)" xfId="551"/>
    <cellStyle name="_DM 1_Kế hoạch 2013 T1-2014" xfId="552"/>
    <cellStyle name="_DO-D1500-KHONG CO TRONG DT" xfId="553"/>
    <cellStyle name="_DO-D1500-KHONG CO TRONG DT 2" xfId="554"/>
    <cellStyle name="_DO-D1500-KHONG CO TRONG DT_Ban BTDD TDC" xfId="555"/>
    <cellStyle name="_DO-D1500-KHONG CO TRONG DT_Kế hoạch 2013 T1-2014" xfId="556"/>
    <cellStyle name="_DO-D1500-KHONG CO TRONG DT_KH 2012 (T3-2013)" xfId="557"/>
    <cellStyle name="_DO-D1500-KHONG CO TRONG DT_KH 2012 (T3-2013)_Kế hoạch 2013 T1-2014" xfId="558"/>
    <cellStyle name="_Dong Thap" xfId="559"/>
    <cellStyle name="_DT 1751 Muong Khoa" xfId="560"/>
    <cellStyle name="_DT 1751 Muong Khoa 2" xfId="561"/>
    <cellStyle name="_DT 1751 Muong Khoa 2 2" xfId="562"/>
    <cellStyle name="_DT 1751 Muong Khoa 3" xfId="563"/>
    <cellStyle name="_DT 1751 Muong Khoa_Ban BTDD TDC" xfId="564"/>
    <cellStyle name="_DT 1751 Muong Khoa_Bieu 1+3+5+6+9" xfId="565"/>
    <cellStyle name="_DT 1751 Muong Khoa_Bieu 1+3+5+6+9_Kế hoạch 2013 T1-2014" xfId="566"/>
    <cellStyle name="_DT 1751 Muong Khoa_Bieu huong dan dang ky von 2014 (tuan anh)-lan cuoi" xfId="567"/>
    <cellStyle name="_DT 1751 Muong Khoa_BIEU KE HOACH  2015 (KTN 6.11 sua)" xfId="568"/>
    <cellStyle name="_DT 1751 Muong Khoa_Bieu phan bo CT 135-CT(kem theo KHvon ĐT 1365)" xfId="569"/>
    <cellStyle name="_DT 1751 Muong Khoa_Kế hoạch 2013 T1-2014" xfId="570"/>
    <cellStyle name="_DT Nam vai" xfId="571"/>
    <cellStyle name="_DT Nam vai 2" xfId="572"/>
    <cellStyle name="_DT Nam vai 3" xfId="573"/>
    <cellStyle name="_DT Nam vai_Ban BTDD TDC" xfId="574"/>
    <cellStyle name="_DT Nam vai_BC Ke hoạch 2012 9 thang (sua)" xfId="575"/>
    <cellStyle name="_DT Nam vai_BC Ke hoạch 2012 9 thang (sua)_Kế hoạch 2013 T1-2014" xfId="576"/>
    <cellStyle name="_DT Nam vai_Bieu 1+3+5+6+9" xfId="577"/>
    <cellStyle name="_DT Nam vai_Bieu 1+3+5+6+9_Kế hoạch 2013 T1-2014" xfId="578"/>
    <cellStyle name="_DT Nam vai_bieu ke hoach dau thau" xfId="579"/>
    <cellStyle name="_DT Nam vai_bieu ke hoach dau thau 2" xfId="580"/>
    <cellStyle name="_DT Nam vai_bieu ke hoach dau thau 2 2" xfId="581"/>
    <cellStyle name="_DT Nam vai_bieu ke hoach dau thau 3" xfId="582"/>
    <cellStyle name="_DT Nam vai_bieu ke hoach dau thau truong mam non SKH" xfId="583"/>
    <cellStyle name="_DT Nam vai_bieu ke hoach dau thau truong mam non SKH 2" xfId="584"/>
    <cellStyle name="_DT Nam vai_bieu ke hoach dau thau truong mam non SKH 2 2" xfId="585"/>
    <cellStyle name="_DT Nam vai_bieu ke hoach dau thau truong mam non SKH 3" xfId="586"/>
    <cellStyle name="_DT Nam vai_bieu ke hoach dau thau truong mam non SKH_Ban BTDD TDC" xfId="587"/>
    <cellStyle name="_DT Nam vai_bieu ke hoach dau thau truong mam non SKH_Bieu 1+3+5+6+9" xfId="588"/>
    <cellStyle name="_DT Nam vai_bieu ke hoach dau thau truong mam non SKH_Bieu 1+3+5+6+9_Kế hoạch 2013 T1-2014" xfId="589"/>
    <cellStyle name="_DT Nam vai_bieu ke hoach dau thau truong mam non SKH_Bieu huong dan dang ky von 2014 (tuan anh)-lan cuoi" xfId="590"/>
    <cellStyle name="_DT Nam vai_bieu ke hoach dau thau truong mam non SKH_BIEU KE HOACH  2015 (KTN 6.11 sua)" xfId="591"/>
    <cellStyle name="_DT Nam vai_bieu ke hoach dau thau truong mam non SKH_Bieu phan bo CT 135-CT(kem theo KHvon ĐT 1365)" xfId="592"/>
    <cellStyle name="_DT Nam vai_bieu ke hoach dau thau truong mam non SKH_Kế hoạch 2013 T1-2014" xfId="593"/>
    <cellStyle name="_DT Nam vai_bieu ke hoach dau thau_Ban BTDD TDC" xfId="594"/>
    <cellStyle name="_DT Nam vai_bieu ke hoach dau thau_Bieu 1+3+5+6+9" xfId="595"/>
    <cellStyle name="_DT Nam vai_bieu ke hoach dau thau_Bieu 1+3+5+6+9_Kế hoạch 2013 T1-2014" xfId="596"/>
    <cellStyle name="_DT Nam vai_bieu ke hoach dau thau_Bieu huong dan dang ky von 2014 (tuan anh)-lan cuoi" xfId="597"/>
    <cellStyle name="_DT Nam vai_bieu ke hoach dau thau_BIEU KE HOACH  2015 (KTN 6.11 sua)" xfId="598"/>
    <cellStyle name="_DT Nam vai_bieu ke hoach dau thau_Bieu phan bo CT 135-CT(kem theo KHvon ĐT 1365)" xfId="599"/>
    <cellStyle name="_DT Nam vai_bieu ke hoach dau thau_Kế hoạch 2013 T1-2014" xfId="600"/>
    <cellStyle name="_DT Nam vai_Book1" xfId="601"/>
    <cellStyle name="_DT Nam vai_Book1 2" xfId="602"/>
    <cellStyle name="_DT Nam vai_Book1 3" xfId="603"/>
    <cellStyle name="_DT Nam vai_Book1_Ban BTDD TDC" xfId="604"/>
    <cellStyle name="_DT Nam vai_Book1_BC Ke hoạch 2012 9 thang (sua)" xfId="605"/>
    <cellStyle name="_DT Nam vai_Book1_BC Ke hoạch 2012 9 thang (sua)_Kế hoạch 2013 T1-2014" xfId="606"/>
    <cellStyle name="_DT Nam vai_Book1_Bieu 1+3+5+6+9" xfId="607"/>
    <cellStyle name="_DT Nam vai_Book1_Bieu 1+3+5+6+9_Kế hoạch 2013 T1-2014" xfId="608"/>
    <cellStyle name="_DT Nam vai_Book1_CT 134" xfId="609"/>
    <cellStyle name="_DT Nam vai_Book1_Kế hoạch 2013 T1-2014" xfId="610"/>
    <cellStyle name="_DT Nam vai_Book1_Xay dung KH 2013 (17-7)" xfId="611"/>
    <cellStyle name="_DT Nam vai_Book1_Xay dung KH 2013 (17-7)_Kế hoạch 2013 T1-2014" xfId="612"/>
    <cellStyle name="_DT Nam vai_Book1_Xay dung KH 2013 (Hung)" xfId="613"/>
    <cellStyle name="_DT Nam vai_Book1_Xay dung KH 2013 (Hung)_Kế hoạch 2013 T1-2014" xfId="614"/>
    <cellStyle name="_DT Nam vai_CT 134" xfId="615"/>
    <cellStyle name="_DT Nam vai_DTTD chieng chan Tham lai 29-9-2009" xfId="616"/>
    <cellStyle name="_DT Nam vai_DTTD chieng chan Tham lai 29-9-2009 2" xfId="617"/>
    <cellStyle name="_DT Nam vai_DTTD chieng chan Tham lai 29-9-2009 3" xfId="618"/>
    <cellStyle name="_DT Nam vai_DTTD chieng chan Tham lai 29-9-2009_Ban BTDD TDC" xfId="619"/>
    <cellStyle name="_DT Nam vai_DTTD chieng chan Tham lai 29-9-2009_BC Ke hoạch 2012 9 thang (sua)" xfId="620"/>
    <cellStyle name="_DT Nam vai_DTTD chieng chan Tham lai 29-9-2009_BC Ke hoạch 2012 9 thang (sua)_Kế hoạch 2013 T1-2014" xfId="621"/>
    <cellStyle name="_DT Nam vai_DTTD chieng chan Tham lai 29-9-2009_Bieu 1+3+5+6+9" xfId="622"/>
    <cellStyle name="_DT Nam vai_DTTD chieng chan Tham lai 29-9-2009_Bieu 1+3+5+6+9_Kế hoạch 2013 T1-2014" xfId="623"/>
    <cellStyle name="_DT Nam vai_DTTD chieng chan Tham lai 29-9-2009_CT 134" xfId="624"/>
    <cellStyle name="_DT Nam vai_DTTD chieng chan Tham lai 29-9-2009_Kế hoạch 2013 T1-2014" xfId="625"/>
    <cellStyle name="_DT Nam vai_DTTD chieng chan Tham lai 29-9-2009_Xay dung KH 2013 (17-7)" xfId="626"/>
    <cellStyle name="_DT Nam vai_DTTD chieng chan Tham lai 29-9-2009_Xay dung KH 2013 (17-7)_Kế hoạch 2013 T1-2014" xfId="627"/>
    <cellStyle name="_DT Nam vai_DTTD chieng chan Tham lai 29-9-2009_Xay dung KH 2013 (Hung)" xfId="628"/>
    <cellStyle name="_DT Nam vai_DTTD chieng chan Tham lai 29-9-2009_Xay dung KH 2013 (Hung)_Kế hoạch 2013 T1-2014" xfId="629"/>
    <cellStyle name="_DT Nam vai_Ke hoach 2010 (theo doi 11-8-2010)" xfId="630"/>
    <cellStyle name="_DT Nam vai_Ke hoach 2010 (theo doi 11-8-2010) 2" xfId="631"/>
    <cellStyle name="_DT Nam vai_Ke hoach 2010 (theo doi 11-8-2010) 2 2" xfId="632"/>
    <cellStyle name="_DT Nam vai_Ke hoach 2010 (theo doi 11-8-2010) 3" xfId="633"/>
    <cellStyle name="_DT Nam vai_Ke hoach 2010 (theo doi 11-8-2010)_Ban BTDD TDC" xfId="634"/>
    <cellStyle name="_DT Nam vai_Ke hoach 2010 (theo doi 11-8-2010)_Bieu 1+3+5+6+9" xfId="635"/>
    <cellStyle name="_DT Nam vai_Ke hoach 2010 (theo doi 11-8-2010)_Bieu 1+3+5+6+9_Kế hoạch 2013 T1-2014" xfId="636"/>
    <cellStyle name="_DT Nam vai_Ke hoach 2010 (theo doi 11-8-2010)_Bieu huong dan dang ky von 2014 (tuan anh)-lan cuoi" xfId="637"/>
    <cellStyle name="_DT Nam vai_Ke hoach 2010 (theo doi 11-8-2010)_BIEU KE HOACH  2015 (KTN 6.11 sua)" xfId="638"/>
    <cellStyle name="_DT Nam vai_Ke hoach 2010 (theo doi 11-8-2010)_Bieu phan bo CT 135-CT(kem theo KHvon ĐT 1365)" xfId="639"/>
    <cellStyle name="_DT Nam vai_Ke hoach 2010 (theo doi 11-8-2010)_Kế hoạch 2013 T1-2014" xfId="640"/>
    <cellStyle name="_DT Nam vai_Kế hoạch 2013 T1-2014" xfId="641"/>
    <cellStyle name="_DT Nam vai_ke hoach dau thau 30-6-2010" xfId="642"/>
    <cellStyle name="_DT Nam vai_ke hoach dau thau 30-6-2010 2" xfId="643"/>
    <cellStyle name="_DT Nam vai_ke hoach dau thau 30-6-2010 2 2" xfId="644"/>
    <cellStyle name="_DT Nam vai_ke hoach dau thau 30-6-2010 3" xfId="645"/>
    <cellStyle name="_DT Nam vai_ke hoach dau thau 30-6-2010_Ban BTDD TDC" xfId="646"/>
    <cellStyle name="_DT Nam vai_ke hoach dau thau 30-6-2010_Bieu 1+3+5+6+9" xfId="647"/>
    <cellStyle name="_DT Nam vai_ke hoach dau thau 30-6-2010_Bieu 1+3+5+6+9_Kế hoạch 2013 T1-2014" xfId="648"/>
    <cellStyle name="_DT Nam vai_ke hoach dau thau 30-6-2010_Bieu huong dan dang ky von 2014 (tuan anh)-lan cuoi" xfId="649"/>
    <cellStyle name="_DT Nam vai_ke hoach dau thau 30-6-2010_BIEU KE HOACH  2015 (KTN 6.11 sua)" xfId="650"/>
    <cellStyle name="_DT Nam vai_ke hoach dau thau 30-6-2010_Bieu phan bo CT 135-CT(kem theo KHvon ĐT 1365)" xfId="651"/>
    <cellStyle name="_DT Nam vai_ke hoach dau thau 30-6-2010_Kế hoạch 2013 T1-2014" xfId="652"/>
    <cellStyle name="_DT Nam vai_QD ke hoach dau thau" xfId="653"/>
    <cellStyle name="_DT Nam vai_QD ke hoach dau thau 2" xfId="654"/>
    <cellStyle name="_DT Nam vai_QD ke hoach dau thau 2 2" xfId="655"/>
    <cellStyle name="_DT Nam vai_QD ke hoach dau thau 3" xfId="656"/>
    <cellStyle name="_DT Nam vai_QD ke hoach dau thau_Ban BTDD TDC" xfId="657"/>
    <cellStyle name="_DT Nam vai_QD ke hoach dau thau_Bieu 1+3+5+6+9" xfId="658"/>
    <cellStyle name="_DT Nam vai_QD ke hoach dau thau_Bieu 1+3+5+6+9_Kế hoạch 2013 T1-2014" xfId="659"/>
    <cellStyle name="_DT Nam vai_QD ke hoach dau thau_Bieu huong dan dang ky von 2014 (tuan anh)-lan cuoi" xfId="660"/>
    <cellStyle name="_DT Nam vai_QD ke hoach dau thau_BIEU KE HOACH  2015 (KTN 6.11 sua)" xfId="661"/>
    <cellStyle name="_DT Nam vai_QD ke hoach dau thau_Bieu phan bo CT 135-CT(kem theo KHvon ĐT 1365)" xfId="662"/>
    <cellStyle name="_DT Nam vai_QD ke hoach dau thau_Kế hoạch 2013 T1-2014" xfId="663"/>
    <cellStyle name="_DT Nam vai_StartUp" xfId="664"/>
    <cellStyle name="_DT Nam vai_tinh toan hoang ha" xfId="665"/>
    <cellStyle name="_DT Nam vai_tinh toan hoang ha 2" xfId="666"/>
    <cellStyle name="_DT Nam vai_tinh toan hoang ha 2 2" xfId="667"/>
    <cellStyle name="_DT Nam vai_tinh toan hoang ha 3" xfId="668"/>
    <cellStyle name="_DT Nam vai_tinh toan hoang ha_Ban BTDD TDC" xfId="669"/>
    <cellStyle name="_DT Nam vai_tinh toan hoang ha_Bieu 1+3+5+6+9" xfId="670"/>
    <cellStyle name="_DT Nam vai_tinh toan hoang ha_Bieu 1+3+5+6+9_Kế hoạch 2013 T1-2014" xfId="671"/>
    <cellStyle name="_DT Nam vai_tinh toan hoang ha_Bieu huong dan dang ky von 2014 (tuan anh)-lan cuoi" xfId="672"/>
    <cellStyle name="_DT Nam vai_tinh toan hoang ha_BIEU KE HOACH  2015 (KTN 6.11 sua)" xfId="673"/>
    <cellStyle name="_DT Nam vai_tinh toan hoang ha_Bieu phan bo CT 135-CT(kem theo KHvon ĐT 1365)" xfId="674"/>
    <cellStyle name="_DT Nam vai_tinh toan hoang ha_Kế hoạch 2013 T1-2014" xfId="675"/>
    <cellStyle name="_DT Nam vai_VB Di den 2013" xfId="676"/>
    <cellStyle name="_DT Nam vai_Xay dung KH 2013 (17-7)" xfId="677"/>
    <cellStyle name="_DT Nam vai_Xay dung KH 2013 (17-7)_Kế hoạch 2013 T1-2014" xfId="678"/>
    <cellStyle name="_DT Nam vai_Xay dung KH 2013 (Hung)" xfId="679"/>
    <cellStyle name="_DT Nam vai_Xay dung KH 2013 (Hung)_Kế hoạch 2013 T1-2014" xfId="680"/>
    <cellStyle name="_DT Nam vai_XDCSHT-999" xfId="681"/>
    <cellStyle name="_DT truong THPT  quyet thang tinh 04-3-09" xfId="682"/>
    <cellStyle name="_DT truong THPT  quyet thang tinh 04-3-09 2" xfId="683"/>
    <cellStyle name="_DTnha cong vu Dung C" xfId="684"/>
    <cellStyle name="_DTnha cong vu Dung C 2" xfId="685"/>
    <cellStyle name="_DU THAO BCKT LChâu" xfId="686"/>
    <cellStyle name="_Du toan" xfId="687"/>
    <cellStyle name="_Du toan 2" xfId="688"/>
    <cellStyle name="_dự toán 30a 2013" xfId="689"/>
    <cellStyle name="_Du toan_Ban BTDD TDC" xfId="690"/>
    <cellStyle name="_Du toan_bieu ke hoach dau thau" xfId="691"/>
    <cellStyle name="_Du toan_bieu ke hoach dau thau 2" xfId="692"/>
    <cellStyle name="_Du toan_bieu ke hoach dau thau truong mam non SKH" xfId="693"/>
    <cellStyle name="_Du toan_bieu ke hoach dau thau truong mam non SKH 2" xfId="694"/>
    <cellStyle name="_Du toan_bieu ke hoach dau thau truong mam non SKH_Ban BTDD TDC" xfId="695"/>
    <cellStyle name="_Du toan_bieu ke hoach dau thau truong mam non SKH_Kế hoạch 2013 T1-2014" xfId="696"/>
    <cellStyle name="_Du toan_bieu ke hoach dau thau truong mam non SKH_KH 2012 (T3-2013)" xfId="697"/>
    <cellStyle name="_Du toan_bieu ke hoach dau thau truong mam non SKH_KH 2012 (T3-2013)_Kế hoạch 2013 T1-2014" xfId="698"/>
    <cellStyle name="_Du toan_bieu ke hoach dau thau_Ban BTDD TDC" xfId="699"/>
    <cellStyle name="_Du toan_bieu ke hoach dau thau_Kế hoạch 2013 T1-2014" xfId="700"/>
    <cellStyle name="_Du toan_bieu ke hoach dau thau_KH 2012 (T3-2013)" xfId="701"/>
    <cellStyle name="_Du toan_bieu ke hoach dau thau_KH 2012 (T3-2013)_Kế hoạch 2013 T1-2014" xfId="702"/>
    <cellStyle name="_Du toan_bieu tong hop lai kh von 2011 gui phong TH-KTDN" xfId="703"/>
    <cellStyle name="_Du toan_bieu tong hop lai kh von 2011 gui phong TH-KTDN 2" xfId="704"/>
    <cellStyle name="_Du toan_bieu tong hop lai kh von 2011 gui phong TH-KTDN_Ban BTDD TDC" xfId="705"/>
    <cellStyle name="_Du toan_bieu tong hop lai kh von 2011 gui phong TH-KTDN_Kế hoạch 2013 T1-2014" xfId="706"/>
    <cellStyle name="_Du toan_bieu tong hop lai kh von 2011 gui phong TH-KTDN_KH 2012 (T3-2013)" xfId="707"/>
    <cellStyle name="_Du toan_bieu tong hop lai kh von 2011 gui phong TH-KTDN_KH 2012 (T3-2013)_Kế hoạch 2013 T1-2014" xfId="708"/>
    <cellStyle name="_Du toan_Book1" xfId="709"/>
    <cellStyle name="_Du toan_Book1 2" xfId="710"/>
    <cellStyle name="_Du toan_Book1_Ban BTDD TDC" xfId="711"/>
    <cellStyle name="_Du toan_Book1_Bieu huong dan dang ky von 2014 (tuan anh)-lan cuoi" xfId="712"/>
    <cellStyle name="_Du toan_Book1_Bieu phan bo CT 135-CT(kem theo KHvon ĐT 1365)" xfId="713"/>
    <cellStyle name="_Du toan_Book1_Ke hoach 2010 (theo doi 11-8-2010)" xfId="714"/>
    <cellStyle name="_Du toan_Book1_Ke hoach 2010 (theo doi 11-8-2010) 2" xfId="715"/>
    <cellStyle name="_Du toan_Book1_Ke hoach 2010 (theo doi 11-8-2010)_Ban BTDD TDC" xfId="716"/>
    <cellStyle name="_Du toan_Book1_Ke hoach 2010 (theo doi 11-8-2010)_Kế hoạch 2013 T1-2014" xfId="717"/>
    <cellStyle name="_Du toan_Book1_Ke hoach 2010 (theo doi 11-8-2010)_KH 2012 (T3-2013)" xfId="718"/>
    <cellStyle name="_Du toan_Book1_Ke hoach 2010 (theo doi 11-8-2010)_KH 2012 (T3-2013)_Kế hoạch 2013 T1-2014" xfId="719"/>
    <cellStyle name="_Du toan_Book1_Kế hoạch 2013 T1-2014" xfId="720"/>
    <cellStyle name="_Du toan_Book1_ke hoach dau thau 30-6-2010" xfId="721"/>
    <cellStyle name="_Du toan_Book1_ke hoach dau thau 30-6-2010 2" xfId="722"/>
    <cellStyle name="_Du toan_Book1_ke hoach dau thau 30-6-2010_Ban BTDD TDC" xfId="723"/>
    <cellStyle name="_Du toan_Book1_ke hoach dau thau 30-6-2010_Kế hoạch 2013 T1-2014" xfId="724"/>
    <cellStyle name="_Du toan_Book1_ke hoach dau thau 30-6-2010_KH 2012 (T3-2013)" xfId="725"/>
    <cellStyle name="_Du toan_Book1_ke hoach dau thau 30-6-2010_KH 2012 (T3-2013)_Kế hoạch 2013 T1-2014" xfId="726"/>
    <cellStyle name="_Du toan_Book1_KH 2012 (T3-2013)" xfId="727"/>
    <cellStyle name="_Du toan_Book1_KH 2012 (T3-2013)_Kế hoạch 2013 T1-2014" xfId="728"/>
    <cellStyle name="_Du toan_Book1_VB Di den 2013" xfId="729"/>
    <cellStyle name="_Du toan_Copy of KH PHAN BO VON ĐỐI ỨNG NAM 2011 (30 TY phuong án gop WB)" xfId="730"/>
    <cellStyle name="_Du toan_Copy of KH PHAN BO VON ĐỐI ỨNG NAM 2011 (30 TY phuong án gop WB) 2" xfId="731"/>
    <cellStyle name="_Du toan_Copy of KH PHAN BO VON ĐỐI ỨNG NAM 2011 (30 TY phuong án gop WB)_Ban BTDD TDC" xfId="732"/>
    <cellStyle name="_Du toan_Copy of KH PHAN BO VON ĐỐI ỨNG NAM 2011 (30 TY phuong án gop WB)_Kế hoạch 2013 T1-2014" xfId="733"/>
    <cellStyle name="_Du toan_Copy of KH PHAN BO VON ĐỐI ỨNG NAM 2011 (30 TY phuong án gop WB)_KH 2012 (T3-2013)" xfId="734"/>
    <cellStyle name="_Du toan_Copy of KH PHAN BO VON ĐỐI ỨNG NAM 2011 (30 TY phuong án gop WB)_KH 2012 (T3-2013)_Kế hoạch 2013 T1-2014" xfId="735"/>
    <cellStyle name="_Du toan_DTTD chieng chan Tham lai 29-9-2009" xfId="736"/>
    <cellStyle name="_Du toan_DTTD chieng chan Tham lai 29-9-2009 2" xfId="737"/>
    <cellStyle name="_Du toan_DTTD chieng chan Tham lai 29-9-2009_Ban BTDD TDC" xfId="738"/>
    <cellStyle name="_Du toan_DTTD chieng chan Tham lai 29-9-2009_Kế hoạch 2013 T1-2014" xfId="739"/>
    <cellStyle name="_Du toan_DTTD chieng chan Tham lai 29-9-2009_KH 2012 (T3-2013)" xfId="740"/>
    <cellStyle name="_Du toan_DTTD chieng chan Tham lai 29-9-2009_KH 2012 (T3-2013)_Kế hoạch 2013 T1-2014" xfId="741"/>
    <cellStyle name="_Du toan_dự toán 30a 2013" xfId="742"/>
    <cellStyle name="_Du toan_Du toan nuoc San Thang (GD2)" xfId="743"/>
    <cellStyle name="_Du toan_Du toan nuoc San Thang (GD2) 2" xfId="744"/>
    <cellStyle name="_Du toan_Du toan nuoc San Thang (GD2)_Ban BTDD TDC" xfId="745"/>
    <cellStyle name="_Du toan_Du toan nuoc San Thang (GD2)_Kế hoạch 2013 T1-2014" xfId="746"/>
    <cellStyle name="_Du toan_Du toan nuoc San Thang (GD2)_KH 2012 (T3-2013)" xfId="747"/>
    <cellStyle name="_Du toan_Du toan nuoc San Thang (GD2)_KH 2012 (T3-2013)_Kế hoạch 2013 T1-2014" xfId="748"/>
    <cellStyle name="_Du toan_Ke hoach 2010 (theo doi 11-8-2010)" xfId="749"/>
    <cellStyle name="_Du toan_Ke hoach 2010 (theo doi 11-8-2010) 2" xfId="750"/>
    <cellStyle name="_Du toan_Ke hoach 2010 (theo doi 11-8-2010)_Ban BTDD TDC" xfId="751"/>
    <cellStyle name="_Du toan_Ke hoach 2010 (theo doi 11-8-2010)_Kế hoạch 2013 T1-2014" xfId="752"/>
    <cellStyle name="_Du toan_Ke hoach 2010 (theo doi 11-8-2010)_KH 2012 (T3-2013)" xfId="753"/>
    <cellStyle name="_Du toan_Ke hoach 2010 (theo doi 11-8-2010)_KH 2012 (T3-2013)_Kế hoạch 2013 T1-2014" xfId="754"/>
    <cellStyle name="_Du toan_Kế hoạch 2013 T1-2014" xfId="755"/>
    <cellStyle name="_Du toan_ke hoach dau thau 30-6-2010" xfId="756"/>
    <cellStyle name="_Du toan_ke hoach dau thau 30-6-2010 2" xfId="757"/>
    <cellStyle name="_Du toan_ke hoach dau thau 30-6-2010_Ban BTDD TDC" xfId="758"/>
    <cellStyle name="_Du toan_ke hoach dau thau 30-6-2010_Kế hoạch 2013 T1-2014" xfId="759"/>
    <cellStyle name="_Du toan_ke hoach dau thau 30-6-2010_KH 2012 (T3-2013)" xfId="760"/>
    <cellStyle name="_Du toan_ke hoach dau thau 30-6-2010_KH 2012 (T3-2013)_Kế hoạch 2013 T1-2014" xfId="761"/>
    <cellStyle name="_Du toan_KH 2012 (T3-2013)" xfId="762"/>
    <cellStyle name="_Du toan_KH 2012 (T3-2013)_Kế hoạch 2013 T1-2014" xfId="763"/>
    <cellStyle name="_Du toan_KH Von 2012 gui BKH 1" xfId="764"/>
    <cellStyle name="_Du toan_KH Von 2012 gui BKH 1 2" xfId="765"/>
    <cellStyle name="_Du toan_KH Von 2012 gui BKH 1_Ban BTDD TDC" xfId="766"/>
    <cellStyle name="_Du toan_KH Von 2012 gui BKH 1_Kế hoạch 2013 T1-2014" xfId="767"/>
    <cellStyle name="_Du toan_KH Von 2012 gui BKH 1_KH 2012 (T3-2013)" xfId="768"/>
    <cellStyle name="_Du toan_KH Von 2012 gui BKH 1_KH 2012 (T3-2013)_Kế hoạch 2013 T1-2014" xfId="769"/>
    <cellStyle name="_Du toan_KQXS" xfId="770"/>
    <cellStyle name="_Du toan_phân loại nguồn vốn" xfId="771"/>
    <cellStyle name="_Du toan_QD ke hoach dau thau" xfId="772"/>
    <cellStyle name="_Du toan_QD ke hoach dau thau 2" xfId="773"/>
    <cellStyle name="_Du toan_QD ke hoach dau thau_Ban BTDD TDC" xfId="774"/>
    <cellStyle name="_Du toan_QD ke hoach dau thau_Kế hoạch 2013 T1-2014" xfId="775"/>
    <cellStyle name="_Du toan_QD ke hoach dau thau_KH 2012 (T3-2013)" xfId="776"/>
    <cellStyle name="_Du toan_QD ke hoach dau thau_KH 2012 (T3-2013)_Kế hoạch 2013 T1-2014" xfId="777"/>
    <cellStyle name="_Du toan_StartUp" xfId="778"/>
    <cellStyle name="_Du toan_tinh toan hoang ha" xfId="779"/>
    <cellStyle name="_Du toan_tinh toan hoang ha 2" xfId="780"/>
    <cellStyle name="_Du toan_tinh toan hoang ha_Ban BTDD TDC" xfId="781"/>
    <cellStyle name="_Du toan_tinh toan hoang ha_Kế hoạch 2013 T1-2014" xfId="782"/>
    <cellStyle name="_Du toan_tinh toan hoang ha_KH 2012 (T3-2013)" xfId="783"/>
    <cellStyle name="_Du toan_tinh toan hoang ha_KH 2012 (T3-2013)_Kế hoạch 2013 T1-2014" xfId="784"/>
    <cellStyle name="_Du toan_Tong von ĐTPT" xfId="785"/>
    <cellStyle name="_Du toan_Tong von ĐTPT 2" xfId="786"/>
    <cellStyle name="_Du toan_Tong von ĐTPT_Ban BTDD TDC" xfId="787"/>
    <cellStyle name="_Du toan_Tong von ĐTPT_Kế hoạch 2013 T1-2014" xfId="788"/>
    <cellStyle name="_Du toan_Tong von ĐTPT_KH 2012 (T3-2013)" xfId="789"/>
    <cellStyle name="_Du toan_Tong von ĐTPT_KH 2012 (T3-2013)_Kế hoạch 2013 T1-2014" xfId="790"/>
    <cellStyle name="_DUTOAN goi 20(PTNT)" xfId="791"/>
    <cellStyle name="_DUTOAN goi 20(PTNT) 2" xfId="792"/>
    <cellStyle name="_DUTOAN goi 20(PTNT) 3" xfId="793"/>
    <cellStyle name="_DUTOAN goi 20(PTNT)_Ban BTDD TDC" xfId="794"/>
    <cellStyle name="_DUTOAN goi 20(PTNT)_Bieu 1+3+5+6+9" xfId="795"/>
    <cellStyle name="_DUTOAN goi 20(PTNT)_Bieu 1+3+5+6+9_Kế hoạch 2013 T1-2014" xfId="796"/>
    <cellStyle name="_DUTOAN goi 20(PTNT)_Bieu huong dan dang ky von 2014 (tuan anh)-lan cuoi" xfId="797"/>
    <cellStyle name="_DUTOAN goi 20(PTNT)_BIEU KE HOACH  2015 (KTN 6.11 sua)" xfId="798"/>
    <cellStyle name="_DUTOAN goi 20(PTNT)_Bieu phan bo CT 135-CT(kem theo KHvon ĐT 1365)" xfId="799"/>
    <cellStyle name="_DUTOAN goi 20(PTNT)_Kế hoạch 2013 T1-2014" xfId="800"/>
    <cellStyle name="_DuToan92009Luong650" xfId="801"/>
    <cellStyle name="_DuToan92009Luong650 2" xfId="802"/>
    <cellStyle name="_DuToan92009Luong650 3" xfId="803"/>
    <cellStyle name="_DuToan92009Luong650_Ban BTDD TDC" xfId="804"/>
    <cellStyle name="_DuToan92009Luong650_Bieu 1+3+5+6+9" xfId="805"/>
    <cellStyle name="_DuToan92009Luong650_Bieu 1+3+5+6+9_Kế hoạch 2013 T1-2014" xfId="806"/>
    <cellStyle name="_DuToan92009Luong650_Bieu huong dan dang ky von 2014 (tuan anh)-lan cuoi" xfId="807"/>
    <cellStyle name="_DuToan92009Luong650_BIEU KE HOACH  2015 (KTN 6.11 sua)" xfId="808"/>
    <cellStyle name="_DuToan92009Luong650_Bieu phan bo CT 135-CT(kem theo KHvon ĐT 1365)" xfId="809"/>
    <cellStyle name="_DuToan92009Luong650_Kế hoạch 2013 T1-2014" xfId="810"/>
    <cellStyle name="_Duyet TK thay đôi" xfId="811"/>
    <cellStyle name="_Duyet TK thay đôi 2" xfId="812"/>
    <cellStyle name="_Duyet TK thay đôi 3" xfId="813"/>
    <cellStyle name="_Duyet TK thay đôi_!1 1 bao cao giao KH ve HTCMT vung TNB   12-12-2011" xfId="814"/>
    <cellStyle name="_Duyet TK thay đôi_Ban BTDD TDC" xfId="815"/>
    <cellStyle name="_Duyet TK thay đôi_Bieu 1+3+5+6+9" xfId="816"/>
    <cellStyle name="_Duyet TK thay đôi_Bieu 1+3+5+6+9_Kế hoạch 2013 T1-2014" xfId="817"/>
    <cellStyle name="_Duyet TK thay đôi_Bieu huong dan dang ky von 2014 (tuan anh)-lan cuoi" xfId="818"/>
    <cellStyle name="_Duyet TK thay đôi_BIEU KE HOACH  2015 (KTN 6.11 sua)" xfId="819"/>
    <cellStyle name="_Duyet TK thay đôi_Bieu phan bo CT 135-CT(kem theo KHvon ĐT 1365)" xfId="820"/>
    <cellStyle name="_Duyet TK thay đôi_Bieu4HTMT" xfId="821"/>
    <cellStyle name="_Duyet TK thay đôi_Bieu4HTMT_!1 1 bao cao giao KH ve HTCMT vung TNB   12-12-2011" xfId="822"/>
    <cellStyle name="_Duyet TK thay đôi_Bieu4HTMT_KH TPCP vung TNB (03-1-2012)" xfId="823"/>
    <cellStyle name="_Duyet TK thay đôi_Kế hoạch 2013 T1-2014" xfId="824"/>
    <cellStyle name="_Duyet TK thay đôi_KH TPCP vung TNB (03-1-2012)" xfId="825"/>
    <cellStyle name="_F4-6" xfId="826"/>
    <cellStyle name="_F4-6 2" xfId="827"/>
    <cellStyle name="_F4-6 3" xfId="828"/>
    <cellStyle name="_F4-6_Ban BTDD TDC" xfId="829"/>
    <cellStyle name="_F4-6_Bieu 1+3+5+6+9" xfId="830"/>
    <cellStyle name="_F4-6_Bieu 1+3+5+6+9_Kế hoạch 2013 T1-2014" xfId="831"/>
    <cellStyle name="_F4-6_Bieu huong dan dang ky von 2014 (tuan anh)-lan cuoi" xfId="832"/>
    <cellStyle name="_F4-6_BIEU KE HOACH  2015 (KTN 6.11 sua)" xfId="833"/>
    <cellStyle name="_F4-6_Bieu phan bo CT 135-CT(kem theo KHvon ĐT 1365)" xfId="834"/>
    <cellStyle name="_F4-6_Kế hoạch 2013 T1-2014" xfId="835"/>
    <cellStyle name="_GOITHAUSO2" xfId="836"/>
    <cellStyle name="_GOITHAUSO2 2" xfId="837"/>
    <cellStyle name="_GOITHAUSO2_Ban BTDD TDC" xfId="838"/>
    <cellStyle name="_GOITHAUSO2_Kế hoạch 2013 T1-2014" xfId="839"/>
    <cellStyle name="_GOITHAUSO2_KH 2012 (T3-2013)" xfId="840"/>
    <cellStyle name="_GOITHAUSO2_KH 2012 (T3-2013)_Kế hoạch 2013 T1-2014" xfId="841"/>
    <cellStyle name="_GOITHAUSO3" xfId="842"/>
    <cellStyle name="_GOITHAUSO3 2" xfId="843"/>
    <cellStyle name="_GOITHAUSO3_Ban BTDD TDC" xfId="844"/>
    <cellStyle name="_GOITHAUSO3_Kế hoạch 2013 T1-2014" xfId="845"/>
    <cellStyle name="_GOITHAUSO3_KH 2012 (T3-2013)" xfId="846"/>
    <cellStyle name="_GOITHAUSO3_KH 2012 (T3-2013)_Kế hoạch 2013 T1-2014" xfId="847"/>
    <cellStyle name="_GOITHAUSO4" xfId="848"/>
    <cellStyle name="_GOITHAUSO4 2" xfId="849"/>
    <cellStyle name="_GOITHAUSO4_Ban BTDD TDC" xfId="850"/>
    <cellStyle name="_GOITHAUSO4_Kế hoạch 2013 T1-2014" xfId="851"/>
    <cellStyle name="_GOITHAUSO4_KH 2012 (T3-2013)" xfId="852"/>
    <cellStyle name="_GOITHAUSO4_KH 2012 (T3-2013)_Kế hoạch 2013 T1-2014" xfId="853"/>
    <cellStyle name="_GPMB-TDC TINH 25-7" xfId="854"/>
    <cellStyle name="_GTGT 2003" xfId="855"/>
    <cellStyle name="_Gui Phai TTra TRUONG PTTH Ka Lang Hieu bo+Phu 17-8-09-" xfId="856"/>
    <cellStyle name="_Gui Phai TTra TRUONG PTTH Ka Lang Hieu bo+Phu 17-8-09- 2" xfId="857"/>
    <cellStyle name="_Gui VU KH 5-5-09" xfId="858"/>
    <cellStyle name="_Gui VU KH 5-5-09_05-12  KH trung han 2016-2020 - Liem Thinh edited" xfId="859"/>
    <cellStyle name="_Gui VU KH 5-5-09_Copy of 05-12  KH trung han 2016-2020 - Liem Thinh edited (1)" xfId="860"/>
    <cellStyle name="_Gui VU KH 5-5-09_KH TPCP 2016-2020 (tong hop)" xfId="861"/>
    <cellStyle name="_HaHoa_TDT_DienCSang" xfId="862"/>
    <cellStyle name="_HaHoa_TDT_DienCSang 2" xfId="863"/>
    <cellStyle name="_HaHoa_TDT_DienCSang 3" xfId="864"/>
    <cellStyle name="_HaHoa_TDT_DienCSang_Ban BTDD TDC" xfId="865"/>
    <cellStyle name="_HaHoa_TDT_DienCSang_Kế hoạch 2013 T1-2014" xfId="866"/>
    <cellStyle name="_HaHoa_TDT_DienCSang_KH 2012 (T3-2013)" xfId="867"/>
    <cellStyle name="_HaHoa_TDT_DienCSang_KH 2012 (T3-2013)_Kế hoạch 2013 T1-2014" xfId="868"/>
    <cellStyle name="_HaHoa19-5-07" xfId="869"/>
    <cellStyle name="_HaHoa19-5-07 2" xfId="870"/>
    <cellStyle name="_HaHoa19-5-07 3" xfId="871"/>
    <cellStyle name="_HaHoa19-5-07_Ban BTDD TDC" xfId="872"/>
    <cellStyle name="_HaHoa19-5-07_Kế hoạch 2013 T1-2014" xfId="873"/>
    <cellStyle name="_HaHoa19-5-07_KH 2012 (T3-2013)" xfId="874"/>
    <cellStyle name="_HaHoa19-5-07_KH 2012 (T3-2013)_Kế hoạch 2013 T1-2014" xfId="875"/>
    <cellStyle name="_ho_so_chua_QT-04-01-2015" xfId="876"/>
    <cellStyle name="_Huong CHI tieu Nhiem vu CTMTQG 2014(1)" xfId="877"/>
    <cellStyle name="_IN" xfId="878"/>
    <cellStyle name="_IN_!1 1 bao cao giao KH ve HTCMT vung TNB   12-12-2011" xfId="879"/>
    <cellStyle name="_IN_KH TPCP vung TNB (03-1-2012)" xfId="880"/>
    <cellStyle name="_Ke hoach 2010 ngay 14.4.10" xfId="881"/>
    <cellStyle name="_Ke hoach 2010 ngay 14.4.10 2" xfId="882"/>
    <cellStyle name="_Ke hoach 2010 ngay 14.4.10 3" xfId="883"/>
    <cellStyle name="_Ke hoach 2010 ngay 14.4.10_Ban BTDD TDC" xfId="884"/>
    <cellStyle name="_Ke hoach 2010 ngay 14.4.10_Bieu 1+3+5+6+9" xfId="885"/>
    <cellStyle name="_Ke hoach 2010 ngay 14.4.10_Bieu 1+3+5+6+9_Kế hoạch 2013 T1-2014" xfId="886"/>
    <cellStyle name="_Ke hoach 2010 ngay 14.4.10_Bieu huong dan dang ky von 2014 (tuan anh)-lan cuoi" xfId="887"/>
    <cellStyle name="_Ke hoach 2010 ngay 14.4.10_BIEU KE HOACH  2015 (KTN 6.11 sua)" xfId="888"/>
    <cellStyle name="_Ke hoach 2010 ngay 14.4.10_Bieu phan bo CT 135-CT(kem theo KHvon ĐT 1365)" xfId="889"/>
    <cellStyle name="_Ke hoach 2010 ngay 14.4.10_Kế hoạch 2013 T1-2014" xfId="890"/>
    <cellStyle name="_x0001__Kế hoạch 2013 T1-2014" xfId="891"/>
    <cellStyle name="_Ke hoạch thuc hien goi thau" xfId="892"/>
    <cellStyle name="_KE KHAI THUE GTGT 2004" xfId="893"/>
    <cellStyle name="_KE KHAI THUE GTGT 2004_BCTC2004" xfId="894"/>
    <cellStyle name="_KH 2009" xfId="895"/>
    <cellStyle name="_KH 2009_15_10_2013 BC nhu cau von doi ung ODA (2014-2016) ngay 15102013 Sua" xfId="896"/>
    <cellStyle name="_KH 2009_BC nhu cau von doi ung ODA nganh NN (BKH)" xfId="897"/>
    <cellStyle name="_KH 2009_BC nhu cau von doi ung ODA nganh NN (BKH)_05-12  KH trung han 2016-2020 - Liem Thinh edited" xfId="898"/>
    <cellStyle name="_KH 2009_BC nhu cau von doi ung ODA nganh NN (BKH)_Copy of 05-12  KH trung han 2016-2020 - Liem Thinh edited (1)" xfId="899"/>
    <cellStyle name="_KH 2009_BC Tai co cau (bieu TH)" xfId="900"/>
    <cellStyle name="_KH 2009_BC Tai co cau (bieu TH)_05-12  KH trung han 2016-2020 - Liem Thinh edited" xfId="901"/>
    <cellStyle name="_KH 2009_BC Tai co cau (bieu TH)_Copy of 05-12  KH trung han 2016-2020 - Liem Thinh edited (1)" xfId="902"/>
    <cellStyle name="_KH 2009_DK 2014-2015 final" xfId="903"/>
    <cellStyle name="_KH 2009_DK 2014-2015 final_05-12  KH trung han 2016-2020 - Liem Thinh edited" xfId="904"/>
    <cellStyle name="_KH 2009_DK 2014-2015 final_Copy of 05-12  KH trung han 2016-2020 - Liem Thinh edited (1)" xfId="905"/>
    <cellStyle name="_KH 2009_DK 2014-2015 new" xfId="906"/>
    <cellStyle name="_KH 2009_DK 2014-2015 new_05-12  KH trung han 2016-2020 - Liem Thinh edited" xfId="907"/>
    <cellStyle name="_KH 2009_DK 2014-2015 new_Copy of 05-12  KH trung han 2016-2020 - Liem Thinh edited (1)" xfId="908"/>
    <cellStyle name="_KH 2009_DK KH CBDT 2014 11-11-2013" xfId="909"/>
    <cellStyle name="_KH 2009_DK KH CBDT 2014 11-11-2013(1)" xfId="910"/>
    <cellStyle name="_KH 2009_DK KH CBDT 2014 11-11-2013(1)_05-12  KH trung han 2016-2020 - Liem Thinh edited" xfId="911"/>
    <cellStyle name="_KH 2009_DK KH CBDT 2014 11-11-2013(1)_Copy of 05-12  KH trung han 2016-2020 - Liem Thinh edited (1)" xfId="912"/>
    <cellStyle name="_KH 2009_DK KH CBDT 2014 11-11-2013_05-12  KH trung han 2016-2020 - Liem Thinh edited" xfId="913"/>
    <cellStyle name="_KH 2009_DK KH CBDT 2014 11-11-2013_Copy of 05-12  KH trung han 2016-2020 - Liem Thinh edited (1)" xfId="914"/>
    <cellStyle name="_KH 2009_KH 2011-2015" xfId="915"/>
    <cellStyle name="_KH 2009_tai co cau dau tu (tong hop)1" xfId="916"/>
    <cellStyle name="_x0001__KH 2012 (T3-2013)" xfId="917"/>
    <cellStyle name="_x0001__KH 2012 (T3-2013)_Kế hoạch 2013 T1-2014" xfId="918"/>
    <cellStyle name="_KH 2012 (TPCP) Bac Lieu (25-12-2011)" xfId="919"/>
    <cellStyle name="_Kh ql62 (2010) 11-09" xfId="920"/>
    <cellStyle name="_Kh ql62 (2010) 11-09 2" xfId="921"/>
    <cellStyle name="_Kh ql62 (2010) 11-09_Ban BTDD TDC" xfId="922"/>
    <cellStyle name="_Kh ql62 (2010) 11-09_Kế hoạch 2013 T1-2014" xfId="923"/>
    <cellStyle name="_Kh ql62 (2010) 11-09_KH 2012 (T3-2013)" xfId="924"/>
    <cellStyle name="_Kh ql62 (2010) 11-09_KH 2012 (T3-2013)_Kế hoạch 2013 T1-2014" xfId="925"/>
    <cellStyle name="_KH TPCP 2010 17-3-10" xfId="926"/>
    <cellStyle name="_KH TPCP vung TNB (03-1-2012)" xfId="927"/>
    <cellStyle name="_KH ung von cap bach 2009-Cuc NTTS de nghi (sua)" xfId="928"/>
    <cellStyle name="_KH.DTC.gd2016-2020 tinh (T2-2015)" xfId="929"/>
    <cellStyle name="_Khung 2012" xfId="930"/>
    <cellStyle name="_Khung nam 2010" xfId="931"/>
    <cellStyle name="_x0001__kien giang 2" xfId="932"/>
    <cellStyle name="_KQXS" xfId="933"/>
    <cellStyle name="_KT (2)" xfId="934"/>
    <cellStyle name="_KT (2) 2" xfId="935"/>
    <cellStyle name="_KT (2)_05-12  KH trung han 2016-2020 - Liem Thinh edited" xfId="936"/>
    <cellStyle name="_KT (2)_1" xfId="937"/>
    <cellStyle name="_KT (2)_1 2" xfId="938"/>
    <cellStyle name="_KT (2)_1_05-12  KH trung han 2016-2020 - Liem Thinh edited" xfId="939"/>
    <cellStyle name="_KT (2)_1_Ban BTDD TDC" xfId="940"/>
    <cellStyle name="_KT (2)_1_Copy of 05-12  KH trung han 2016-2020 - Liem Thinh edited (1)" xfId="941"/>
    <cellStyle name="_KT (2)_1_Kế hoạch 2013 T1-2014" xfId="942"/>
    <cellStyle name="_KT (2)_1_KH 2012 (T3-2013)" xfId="943"/>
    <cellStyle name="_KT (2)_1_KH 2012 (T3-2013)_Kế hoạch 2013 T1-2014" xfId="944"/>
    <cellStyle name="_KT (2)_1_KH TPCP 2016-2020 (tong hop)" xfId="945"/>
    <cellStyle name="_KT (2)_1_Lora-tungchau" xfId="946"/>
    <cellStyle name="_KT (2)_1_Lora-tungchau 2" xfId="947"/>
    <cellStyle name="_KT (2)_1_Lora-tungchau_05-12  KH trung han 2016-2020 - Liem Thinh edited" xfId="948"/>
    <cellStyle name="_KT (2)_1_Lora-tungchau_Copy of 05-12  KH trung han 2016-2020 - Liem Thinh edited (1)" xfId="949"/>
    <cellStyle name="_KT (2)_1_Lora-tungchau_KH TPCP 2016-2020 (tong hop)" xfId="950"/>
    <cellStyle name="_KT (2)_1_Qt-HT3PQ1(CauKho)" xfId="951"/>
    <cellStyle name="_KT (2)_2" xfId="952"/>
    <cellStyle name="_KT (2)_2 2" xfId="953"/>
    <cellStyle name="_KT (2)_2_Ban BTDD TDC" xfId="954"/>
    <cellStyle name="_KT (2)_2_Kế hoạch 2013 T1-2014" xfId="955"/>
    <cellStyle name="_KT (2)_2_KH 2012 (T3-2013)" xfId="956"/>
    <cellStyle name="_KT (2)_2_KH 2012 (T3-2013)_Kế hoạch 2013 T1-2014" xfId="957"/>
    <cellStyle name="_KT (2)_2_TG-TH" xfId="958"/>
    <cellStyle name="_KT (2)_2_TG-TH 2" xfId="959"/>
    <cellStyle name="_KT (2)_2_TG-TH_05-12  KH trung han 2016-2020 - Liem Thinh edited" xfId="960"/>
    <cellStyle name="_KT (2)_2_TG-TH_ApGiaVatTu_cayxanh_latgach" xfId="961"/>
    <cellStyle name="_KT (2)_2_TG-TH_Ban BTDD TDC" xfId="962"/>
    <cellStyle name="_KT (2)_2_TG-TH_BANG TONG HOP TINH HINH THANH QUYET TOAN (MOI I)" xfId="963"/>
    <cellStyle name="_KT (2)_2_TG-TH_BANG TONG HOP TINH HINH THANH QUYET TOAN (MOI I) 2" xfId="964"/>
    <cellStyle name="_KT (2)_2_TG-TH_BANG TONG HOP TINH HINH THANH QUYET TOAN (MOI I)_Ban BTDD TDC" xfId="965"/>
    <cellStyle name="_KT (2)_2_TG-TH_BANG TONG HOP TINH HINH THANH QUYET TOAN (MOI I)_Kế hoạch 2013 T1-2014" xfId="966"/>
    <cellStyle name="_KT (2)_2_TG-TH_BANG TONG HOP TINH HINH THANH QUYET TOAN (MOI I)_KH 2012 (T3-2013)" xfId="967"/>
    <cellStyle name="_KT (2)_2_TG-TH_BANG TONG HOP TINH HINH THANH QUYET TOAN (MOI I)_KH 2012 (T3-2013)_Kế hoạch 2013 T1-2014" xfId="968"/>
    <cellStyle name="_KT (2)_2_TG-TH_BAO CAO KLCT PT2000" xfId="969"/>
    <cellStyle name="_KT (2)_2_TG-TH_BAO CAO PT2000" xfId="970"/>
    <cellStyle name="_KT (2)_2_TG-TH_BAO CAO PT2000_Book1" xfId="971"/>
    <cellStyle name="_KT (2)_2_TG-TH_Bao cao XDCB 2001 - T11 KH dieu chinh 20-11-THAI" xfId="972"/>
    <cellStyle name="_KT (2)_2_TG-TH_BAO GIA NGAY 24-10-08 (co dam)" xfId="973"/>
    <cellStyle name="_KT (2)_2_TG-TH_BAO GIA NGAY 24-10-08 (co dam) 2" xfId="974"/>
    <cellStyle name="_KT (2)_2_TG-TH_BAO GIA NGAY 24-10-08 (co dam)_Ban BTDD TDC" xfId="975"/>
    <cellStyle name="_KT (2)_2_TG-TH_BAO GIA NGAY 24-10-08 (co dam)_Kế hoạch 2013 T1-2014" xfId="976"/>
    <cellStyle name="_KT (2)_2_TG-TH_BAO GIA NGAY 24-10-08 (co dam)_KH 2012 (T3-2013)" xfId="977"/>
    <cellStyle name="_KT (2)_2_TG-TH_BAO GIA NGAY 24-10-08 (co dam)_KH 2012 (T3-2013)_Kế hoạch 2013 T1-2014" xfId="978"/>
    <cellStyle name="_KT (2)_2_TG-TH_BC  NAM 2007" xfId="979"/>
    <cellStyle name="_KT (2)_2_TG-TH_BC CV 6403 BKHĐT" xfId="980"/>
    <cellStyle name="_KT (2)_2_TG-TH_BC NQ11-CP - chinh sua lai" xfId="981"/>
    <cellStyle name="_KT (2)_2_TG-TH_BC NQ11-CP-Quynh sau bieu so3" xfId="982"/>
    <cellStyle name="_KT (2)_2_TG-TH_BC_NQ11-CP_-_Thao_sua_lai" xfId="983"/>
    <cellStyle name="_KT (2)_2_TG-TH_Bieu huong dan dang ky von 2014 (tuan anh)-lan cuoi" xfId="984"/>
    <cellStyle name="_KT (2)_2_TG-TH_Bieu mau cong trinh khoi cong moi 3-4" xfId="985"/>
    <cellStyle name="_KT (2)_2_TG-TH_Bieu phan bo CT 135-CT(kem theo KHvon ĐT 1365)" xfId="986"/>
    <cellStyle name="_KT (2)_2_TG-TH_BIỂU TỔNG HỢP LẦN CUỐI SỬA THEO NGHI QUYẾT SỐ 81" xfId="987"/>
    <cellStyle name="_KT (2)_2_TG-TH_Bieu3ODA" xfId="988"/>
    <cellStyle name="_KT (2)_2_TG-TH_Bieu3ODA_1" xfId="989"/>
    <cellStyle name="_KT (2)_2_TG-TH_Bieu4HTMT" xfId="990"/>
    <cellStyle name="_KT (2)_2_TG-TH_bieumau 1" xfId="991"/>
    <cellStyle name="_KT (2)_2_TG-TH_bo sung von KCH nam 2010 va Du an tre kho khan" xfId="992"/>
    <cellStyle name="_KT (2)_2_TG-TH_Book1" xfId="993"/>
    <cellStyle name="_KT (2)_2_TG-TH_Book1 2" xfId="994"/>
    <cellStyle name="_KT (2)_2_TG-TH_Book1_1" xfId="995"/>
    <cellStyle name="_KT (2)_2_TG-TH_Book1_1 2" xfId="996"/>
    <cellStyle name="_KT (2)_2_TG-TH_Book1_1_Ban BTDD TDC" xfId="997"/>
    <cellStyle name="_KT (2)_2_TG-TH_Book1_1_BC CV 6403 BKHĐT" xfId="998"/>
    <cellStyle name="_KT (2)_2_TG-TH_Book1_1_Bieu mau cong trinh khoi cong moi 3-4" xfId="999"/>
    <cellStyle name="_KT (2)_2_TG-TH_Book1_1_Bieu3ODA" xfId="1000"/>
    <cellStyle name="_KT (2)_2_TG-TH_Book1_1_Bieu4HTMT" xfId="1001"/>
    <cellStyle name="_KT (2)_2_TG-TH_Book1_1_Book1" xfId="1002"/>
    <cellStyle name="_KT (2)_2_TG-TH_Book1_1_Kế hoạch 2013 T1-2014" xfId="1003"/>
    <cellStyle name="_KT (2)_2_TG-TH_Book1_1_KH 2012 (T3-2013)" xfId="1004"/>
    <cellStyle name="_KT (2)_2_TG-TH_Book1_1_KH 2012 (T3-2013)_Kế hoạch 2013 T1-2014" xfId="1005"/>
    <cellStyle name="_KT (2)_2_TG-TH_Book1_1_Luy ke von ung nam 2011 -Thoa gui ngay 12-8-2012" xfId="1006"/>
    <cellStyle name="_KT (2)_2_TG-TH_Book1_2" xfId="1007"/>
    <cellStyle name="_KT (2)_2_TG-TH_Book1_2 2" xfId="1008"/>
    <cellStyle name="_KT (2)_2_TG-TH_Book1_2_BC CV 6403 BKHĐT" xfId="1009"/>
    <cellStyle name="_KT (2)_2_TG-TH_Book1_2_Bieu3ODA" xfId="1010"/>
    <cellStyle name="_KT (2)_2_TG-TH_Book1_2_Luy ke von ung nam 2011 -Thoa gui ngay 12-8-2012" xfId="1011"/>
    <cellStyle name="_KT (2)_2_TG-TH_Book1_3" xfId="1012"/>
    <cellStyle name="_KT (2)_2_TG-TH_Book1_3 2" xfId="1013"/>
    <cellStyle name="_KT (2)_2_TG-TH_Book1_4" xfId="1014"/>
    <cellStyle name="_KT (2)_2_TG-TH_Book1_Ban BTDD TDC" xfId="1015"/>
    <cellStyle name="_KT (2)_2_TG-TH_Book1_BC CV 6403 BKHĐT" xfId="1016"/>
    <cellStyle name="_KT (2)_2_TG-TH_Book1_Bieu mau cong trinh khoi cong moi 3-4" xfId="1017"/>
    <cellStyle name="_KT (2)_2_TG-TH_Book1_Bieu3ODA" xfId="1018"/>
    <cellStyle name="_KT (2)_2_TG-TH_Book1_Bieu4HTMT" xfId="1019"/>
    <cellStyle name="_KT (2)_2_TG-TH_Book1_bo sung von KCH nam 2010 va Du an tre kho khan" xfId="1020"/>
    <cellStyle name="_KT (2)_2_TG-TH_Book1_Book1" xfId="1021"/>
    <cellStyle name="_KT (2)_2_TG-TH_Book1_danh muc chuan bi dau tu 2011 ngay 07-6-2011" xfId="1022"/>
    <cellStyle name="_KT (2)_2_TG-TH_Book1_Danh muc pbo nguon von XSKT, XDCB nam 2009 chuyen qua nam 2010" xfId="1023"/>
    <cellStyle name="_KT (2)_2_TG-TH_Book1_dieu chinh KH 2011 ngay 26-5-2011111" xfId="1024"/>
    <cellStyle name="_KT (2)_2_TG-TH_Book1_DS KCH PHAN BO VON NSDP NAM 2010" xfId="1025"/>
    <cellStyle name="_KT (2)_2_TG-TH_Book1_giao KH 2011 ngay 10-12-2010" xfId="1026"/>
    <cellStyle name="_KT (2)_2_TG-TH_Book1_Kế hoạch 2013 T1-2014" xfId="1027"/>
    <cellStyle name="_KT (2)_2_TG-TH_Book1_KH 2012 (T3-2013)" xfId="1028"/>
    <cellStyle name="_KT (2)_2_TG-TH_Book1_KH 2012 (T3-2013)_Kế hoạch 2013 T1-2014" xfId="1029"/>
    <cellStyle name="_KT (2)_2_TG-TH_Book1_Luy ke von ung nam 2011 -Thoa gui ngay 12-8-2012" xfId="1030"/>
    <cellStyle name="_KT (2)_2_TG-TH_CAU Khanh Nam(Thi Cong)" xfId="1031"/>
    <cellStyle name="_KT (2)_2_TG-TH_CAU Khanh Nam(Thi Cong) 2" xfId="1032"/>
    <cellStyle name="_KT (2)_2_TG-TH_CAU Khanh Nam(Thi Cong)_Ban BTDD TDC" xfId="1033"/>
    <cellStyle name="_KT (2)_2_TG-TH_CAU Khanh Nam(Thi Cong)_Kế hoạch 2013 T1-2014" xfId="1034"/>
    <cellStyle name="_KT (2)_2_TG-TH_CAU Khanh Nam(Thi Cong)_KH 2012 (T3-2013)" xfId="1035"/>
    <cellStyle name="_KT (2)_2_TG-TH_CAU Khanh Nam(Thi Cong)_KH 2012 (T3-2013)_Kế hoạch 2013 T1-2014" xfId="1036"/>
    <cellStyle name="_KT (2)_2_TG-TH_ChiHuong_ApGia" xfId="1037"/>
    <cellStyle name="_KT (2)_2_TG-TH_CoCauPhi (version 1)" xfId="1038"/>
    <cellStyle name="_KT (2)_2_TG-TH_Copy of 05-12  KH trung han 2016-2020 - Liem Thinh edited (1)" xfId="1039"/>
    <cellStyle name="_KT (2)_2_TG-TH_danh muc chuan bi dau tu 2011 ngay 07-6-2011" xfId="1040"/>
    <cellStyle name="_KT (2)_2_TG-TH_Danh muc pbo nguon von XSKT, XDCB nam 2009 chuyen qua nam 2010" xfId="1041"/>
    <cellStyle name="_KT (2)_2_TG-TH_DAU NOI PL-CL TAI PHU LAMHC" xfId="1042"/>
    <cellStyle name="_KT (2)_2_TG-TH_Điện chiếu sáng Phong Thổ.02.03.2011" xfId="1043"/>
    <cellStyle name="_KT (2)_2_TG-TH_dieu chinh KH 2011 ngay 26-5-2011111" xfId="1044"/>
    <cellStyle name="_KT (2)_2_TG-TH_DS KCH PHAN BO VON NSDP NAM 2010" xfId="1045"/>
    <cellStyle name="_KT (2)_2_TG-TH_DTCDT MR.2N110.HOCMON.TDTOAN.CCUNG" xfId="1046"/>
    <cellStyle name="_KT (2)_2_TG-TH_DU TRU VAT TU" xfId="1047"/>
    <cellStyle name="_KT (2)_2_TG-TH_DU TRU VAT TU 2" xfId="1048"/>
    <cellStyle name="_KT (2)_2_TG-TH_DU TRU VAT TU_Ban BTDD TDC" xfId="1049"/>
    <cellStyle name="_KT (2)_2_TG-TH_DU TRU VAT TU_Kế hoạch 2013 T1-2014" xfId="1050"/>
    <cellStyle name="_KT (2)_2_TG-TH_DU TRU VAT TU_KH 2012 (T3-2013)" xfId="1051"/>
    <cellStyle name="_KT (2)_2_TG-TH_DU TRU VAT TU_KH 2012 (T3-2013)_Kế hoạch 2013 T1-2014" xfId="1052"/>
    <cellStyle name="_KT (2)_2_TG-TH_giao KH 2011 ngay 10-12-2010" xfId="1053"/>
    <cellStyle name="_KT (2)_2_TG-TH_GTGT 2003" xfId="1054"/>
    <cellStyle name="_KT (2)_2_TG-TH_Kế hoạch 2013 T1-2014" xfId="1055"/>
    <cellStyle name="_KT (2)_2_TG-TH_KE KHAI THUE GTGT 2004" xfId="1056"/>
    <cellStyle name="_KT (2)_2_TG-TH_KE KHAI THUE GTGT 2004_BCTC2004" xfId="1057"/>
    <cellStyle name="_KT (2)_2_TG-TH_Ket du ung NS" xfId="1058"/>
    <cellStyle name="_KT (2)_2_TG-TH_Ket du ung NS 2" xfId="1059"/>
    <cellStyle name="_KT (2)_2_TG-TH_Ket du ung NS_Ban BTDD TDC" xfId="1060"/>
    <cellStyle name="_KT (2)_2_TG-TH_Ket du ung NS_Kế hoạch 2013 T1-2014" xfId="1061"/>
    <cellStyle name="_KT (2)_2_TG-TH_Ket du ung NS_KH 2012 (T3-2013)" xfId="1062"/>
    <cellStyle name="_KT (2)_2_TG-TH_Ket du ung NS_KH 2012 (T3-2013)_Kế hoạch 2013 T1-2014" xfId="1063"/>
    <cellStyle name="_KT (2)_2_TG-TH_KH 2012 (T3-2013)" xfId="1064"/>
    <cellStyle name="_KT (2)_2_TG-TH_KH 2012 (T3-2013)_Kế hoạch 2013 T1-2014" xfId="1065"/>
    <cellStyle name="_KT (2)_2_TG-TH_KH TPCP 2016-2020 (tong hop)" xfId="1066"/>
    <cellStyle name="_KT (2)_2_TG-TH_KH TPCP vung TNB (03-1-2012)" xfId="1067"/>
    <cellStyle name="_KT (2)_2_TG-TH_KH Von 2012 gui BKH 1" xfId="1068"/>
    <cellStyle name="_KT (2)_2_TG-TH_KH Von 2012 gui BKH 1 2" xfId="1069"/>
    <cellStyle name="_KT (2)_2_TG-TH_KH Von 2012 gui BKH 1_Ban BTDD TDC" xfId="1070"/>
    <cellStyle name="_KT (2)_2_TG-TH_KH Von 2012 gui BKH 1_Kế hoạch 2013 T1-2014" xfId="1071"/>
    <cellStyle name="_KT (2)_2_TG-TH_KH Von 2012 gui BKH 1_KH 2012 (T3-2013)" xfId="1072"/>
    <cellStyle name="_KT (2)_2_TG-TH_KH Von 2012 gui BKH 1_KH 2012 (T3-2013)_Kế hoạch 2013 T1-2014" xfId="1073"/>
    <cellStyle name="_KT (2)_2_TG-TH_KH Von 2012 gui BKH 2" xfId="1074"/>
    <cellStyle name="_KT (2)_2_TG-TH_KH Von 2012 gui BKH 2 2" xfId="1075"/>
    <cellStyle name="_KT (2)_2_TG-TH_KH Von 2012 gui BKH 2_Ban BTDD TDC" xfId="1076"/>
    <cellStyle name="_KT (2)_2_TG-TH_KH Von 2012 gui BKH 2_Kế hoạch 2013 T1-2014" xfId="1077"/>
    <cellStyle name="_KT (2)_2_TG-TH_KH Von 2012 gui BKH 2_KH 2012 (T3-2013)" xfId="1078"/>
    <cellStyle name="_KT (2)_2_TG-TH_KH Von 2012 gui BKH 2_KH 2012 (T3-2013)_Kế hoạch 2013 T1-2014" xfId="1079"/>
    <cellStyle name="_KT (2)_2_TG-TH_kien giang 2" xfId="1080"/>
    <cellStyle name="_KT (2)_2_TG-TH_KQXS" xfId="1081"/>
    <cellStyle name="_KT (2)_2_TG-TH_Lora-tungchau" xfId="1082"/>
    <cellStyle name="_KT (2)_2_TG-TH_Luy ke von ung nam 2011 -Thoa gui ngay 12-8-2012" xfId="1083"/>
    <cellStyle name="_KT (2)_2_TG-TH_NhanCong" xfId="1084"/>
    <cellStyle name="_KT (2)_2_TG-TH_N-X-T-04" xfId="1085"/>
    <cellStyle name="_KT (2)_2_TG-TH_PGIA-phieu tham tra Kho bac" xfId="1086"/>
    <cellStyle name="_KT (2)_2_TG-TH_phu luc tong ket tinh hinh TH giai doan 03-10 (ngay 30)" xfId="1087"/>
    <cellStyle name="_KT (2)_2_TG-TH_PT02-02" xfId="1088"/>
    <cellStyle name="_KT (2)_2_TG-TH_PT02-02_Book1" xfId="1089"/>
    <cellStyle name="_KT (2)_2_TG-TH_PT02-03" xfId="1090"/>
    <cellStyle name="_KT (2)_2_TG-TH_PT02-03_Book1" xfId="1091"/>
    <cellStyle name="_KT (2)_2_TG-TH_Qt-HT3PQ1(CauKho)" xfId="1092"/>
    <cellStyle name="_KT (2)_2_TG-TH_Sheet1" xfId="1093"/>
    <cellStyle name="_KT (2)_2_TG-TH_THEO DÕI DỰ ÁN.NĂM 2010-2011" xfId="1094"/>
    <cellStyle name="_KT (2)_2_TG-TH_TK152-04" xfId="1095"/>
    <cellStyle name="_KT (2)_2_TG-TH_VB Di den 2013" xfId="1096"/>
    <cellStyle name="_KT (2)_2_TG-TH_XDCSHT-999" xfId="1097"/>
    <cellStyle name="_KT (2)_2_TG-TH_ÿÿÿÿÿ" xfId="1098"/>
    <cellStyle name="_KT (2)_2_TG-TH_ÿÿÿÿÿ 2" xfId="1099"/>
    <cellStyle name="_KT (2)_2_TG-TH_ÿÿÿÿÿ_Ban BTDD TDC" xfId="1100"/>
    <cellStyle name="_KT (2)_2_TG-TH_ÿÿÿÿÿ_Bieu mau cong trinh khoi cong moi 3-4" xfId="1101"/>
    <cellStyle name="_KT (2)_2_TG-TH_ÿÿÿÿÿ_Bieu3ODA" xfId="1102"/>
    <cellStyle name="_KT (2)_2_TG-TH_ÿÿÿÿÿ_Bieu4HTMT" xfId="1103"/>
    <cellStyle name="_KT (2)_2_TG-TH_ÿÿÿÿÿ_Kế hoạch 2013 T1-2014" xfId="1104"/>
    <cellStyle name="_KT (2)_2_TG-TH_ÿÿÿÿÿ_KH 2012 (T3-2013)" xfId="1105"/>
    <cellStyle name="_KT (2)_2_TG-TH_ÿÿÿÿÿ_KH 2012 (T3-2013)_Kế hoạch 2013 T1-2014" xfId="1106"/>
    <cellStyle name="_KT (2)_2_TG-TH_ÿÿÿÿÿ_KH TPCP vung TNB (03-1-2012)" xfId="1107"/>
    <cellStyle name="_KT (2)_2_TG-TH_ÿÿÿÿÿ_kien giang 2" xfId="1108"/>
    <cellStyle name="_KT (2)_3" xfId="1109"/>
    <cellStyle name="_KT (2)_3 2" xfId="1110"/>
    <cellStyle name="_KT (2)_3_Ban BTDD TDC" xfId="1111"/>
    <cellStyle name="_KT (2)_3_Kế hoạch 2013 T1-2014" xfId="1112"/>
    <cellStyle name="_KT (2)_3_KH 2012 (T3-2013)" xfId="1113"/>
    <cellStyle name="_KT (2)_3_KH 2012 (T3-2013)_Kế hoạch 2013 T1-2014" xfId="1114"/>
    <cellStyle name="_KT (2)_3_TG-TH" xfId="1115"/>
    <cellStyle name="_KT (2)_3_TG-TH 2" xfId="1116"/>
    <cellStyle name="_KT (2)_3_TG-TH_05-12  KH trung han 2016-2020 - Liem Thinh edited" xfId="1117"/>
    <cellStyle name="_KT (2)_3_TG-TH_Ban BTDD TDC" xfId="1118"/>
    <cellStyle name="_KT (2)_3_TG-TH_BC  NAM 2007" xfId="1119"/>
    <cellStyle name="_KT (2)_3_TG-TH_Bieu huong dan dang ky von 2014 (tuan anh)-lan cuoi" xfId="1120"/>
    <cellStyle name="_KT (2)_3_TG-TH_Bieu mau cong trinh khoi cong moi 3-4" xfId="1121"/>
    <cellStyle name="_KT (2)_3_TG-TH_Bieu phan bo CT 135-CT(kem theo KHvon ĐT 1365)" xfId="1122"/>
    <cellStyle name="_KT (2)_3_TG-TH_Bieu3ODA" xfId="1123"/>
    <cellStyle name="_KT (2)_3_TG-TH_Bieu3ODA_1" xfId="1124"/>
    <cellStyle name="_KT (2)_3_TG-TH_Bieu4HTMT" xfId="1125"/>
    <cellStyle name="_KT (2)_3_TG-TH_bieumau 1" xfId="1126"/>
    <cellStyle name="_KT (2)_3_TG-TH_bo sung von KCH nam 2010 va Du an tre kho khan" xfId="1127"/>
    <cellStyle name="_KT (2)_3_TG-TH_Book1" xfId="1128"/>
    <cellStyle name="_KT (2)_3_TG-TH_Book1 2" xfId="1129"/>
    <cellStyle name="_KT (2)_3_TG-TH_Book1_1" xfId="1130"/>
    <cellStyle name="_KT (2)_3_TG-TH_Book1_BC-QT-WB-dthao" xfId="1131"/>
    <cellStyle name="_KT (2)_3_TG-TH_Book1_BC-QT-WB-dthao_05-12  KH trung han 2016-2020 - Liem Thinh edited" xfId="1132"/>
    <cellStyle name="_KT (2)_3_TG-TH_Book1_BC-QT-WB-dthao_Copy of 05-12  KH trung han 2016-2020 - Liem Thinh edited (1)" xfId="1133"/>
    <cellStyle name="_KT (2)_3_TG-TH_Book1_BC-QT-WB-dthao_KH TPCP 2016-2020 (tong hop)" xfId="1134"/>
    <cellStyle name="_KT (2)_3_TG-TH_Book1_KH TPCP vung TNB (03-1-2012)" xfId="1135"/>
    <cellStyle name="_KT (2)_3_TG-TH_Book1_kien giang 2" xfId="1136"/>
    <cellStyle name="_KT (2)_3_TG-TH_Copy of 05-12  KH trung han 2016-2020 - Liem Thinh edited (1)" xfId="1137"/>
    <cellStyle name="_KT (2)_3_TG-TH_danh muc chuan bi dau tu 2011 ngay 07-6-2011" xfId="1138"/>
    <cellStyle name="_KT (2)_3_TG-TH_Danh muc pbo nguon von XSKT, XDCB nam 2009 chuyen qua nam 2010" xfId="1139"/>
    <cellStyle name="_KT (2)_3_TG-TH_Điện chiếu sáng Phong Thổ.02.03.2011" xfId="1140"/>
    <cellStyle name="_KT (2)_3_TG-TH_dieu chinh KH 2011 ngay 26-5-2011111" xfId="1141"/>
    <cellStyle name="_KT (2)_3_TG-TH_DS KCH PHAN BO VON NSDP NAM 2010" xfId="1142"/>
    <cellStyle name="_KT (2)_3_TG-TH_giao KH 2011 ngay 10-12-2010" xfId="1143"/>
    <cellStyle name="_KT (2)_3_TG-TH_GTGT 2003" xfId="1144"/>
    <cellStyle name="_KT (2)_3_TG-TH_Kế hoạch 2013 T1-2014" xfId="1145"/>
    <cellStyle name="_KT (2)_3_TG-TH_KE KHAI THUE GTGT 2004" xfId="1146"/>
    <cellStyle name="_KT (2)_3_TG-TH_KE KHAI THUE GTGT 2004_BCTC2004" xfId="1147"/>
    <cellStyle name="_KT (2)_3_TG-TH_Ket du ung NS" xfId="1148"/>
    <cellStyle name="_KT (2)_3_TG-TH_Ket du ung NS 2" xfId="1149"/>
    <cellStyle name="_KT (2)_3_TG-TH_Ket du ung NS_Ban BTDD TDC" xfId="1150"/>
    <cellStyle name="_KT (2)_3_TG-TH_Ket du ung NS_Kế hoạch 2013 T1-2014" xfId="1151"/>
    <cellStyle name="_KT (2)_3_TG-TH_Ket du ung NS_KH 2012 (T3-2013)" xfId="1152"/>
    <cellStyle name="_KT (2)_3_TG-TH_Ket du ung NS_KH 2012 (T3-2013)_Kế hoạch 2013 T1-2014" xfId="1153"/>
    <cellStyle name="_KT (2)_3_TG-TH_KH 2012 (T3-2013)" xfId="1154"/>
    <cellStyle name="_KT (2)_3_TG-TH_KH 2012 (T3-2013)_Kế hoạch 2013 T1-2014" xfId="1155"/>
    <cellStyle name="_KT (2)_3_TG-TH_KH TPCP 2016-2020 (tong hop)" xfId="1156"/>
    <cellStyle name="_KT (2)_3_TG-TH_KH TPCP vung TNB (03-1-2012)" xfId="1157"/>
    <cellStyle name="_KT (2)_3_TG-TH_KH Von 2012 gui BKH 1" xfId="1158"/>
    <cellStyle name="_KT (2)_3_TG-TH_KH Von 2012 gui BKH 1 2" xfId="1159"/>
    <cellStyle name="_KT (2)_3_TG-TH_KH Von 2012 gui BKH 1_Ban BTDD TDC" xfId="1160"/>
    <cellStyle name="_KT (2)_3_TG-TH_KH Von 2012 gui BKH 1_Kế hoạch 2013 T1-2014" xfId="1161"/>
    <cellStyle name="_KT (2)_3_TG-TH_KH Von 2012 gui BKH 1_KH 2012 (T3-2013)" xfId="1162"/>
    <cellStyle name="_KT (2)_3_TG-TH_KH Von 2012 gui BKH 1_KH 2012 (T3-2013)_Kế hoạch 2013 T1-2014" xfId="1163"/>
    <cellStyle name="_KT (2)_3_TG-TH_KH Von 2012 gui BKH 2" xfId="1164"/>
    <cellStyle name="_KT (2)_3_TG-TH_KH Von 2012 gui BKH 2 2" xfId="1165"/>
    <cellStyle name="_KT (2)_3_TG-TH_KH Von 2012 gui BKH 2_Ban BTDD TDC" xfId="1166"/>
    <cellStyle name="_KT (2)_3_TG-TH_KH Von 2012 gui BKH 2_Kế hoạch 2013 T1-2014" xfId="1167"/>
    <cellStyle name="_KT (2)_3_TG-TH_KH Von 2012 gui BKH 2_KH 2012 (T3-2013)" xfId="1168"/>
    <cellStyle name="_KT (2)_3_TG-TH_KH Von 2012 gui BKH 2_KH 2012 (T3-2013)_Kế hoạch 2013 T1-2014" xfId="1169"/>
    <cellStyle name="_KT (2)_3_TG-TH_kien giang 2" xfId="1170"/>
    <cellStyle name="_KT (2)_3_TG-TH_KQXS" xfId="1171"/>
    <cellStyle name="_KT (2)_3_TG-TH_Lora-tungchau" xfId="1172"/>
    <cellStyle name="_KT (2)_3_TG-TH_Lora-tungchau 2" xfId="1173"/>
    <cellStyle name="_KT (2)_3_TG-TH_Lora-tungchau_05-12  KH trung han 2016-2020 - Liem Thinh edited" xfId="1174"/>
    <cellStyle name="_KT (2)_3_TG-TH_Lora-tungchau_Copy of 05-12  KH trung han 2016-2020 - Liem Thinh edited (1)" xfId="1175"/>
    <cellStyle name="_KT (2)_3_TG-TH_Lora-tungchau_KH TPCP 2016-2020 (tong hop)" xfId="1176"/>
    <cellStyle name="_KT (2)_3_TG-TH_N-X-T-04" xfId="1177"/>
    <cellStyle name="_KT (2)_3_TG-TH_PERSONAL" xfId="1178"/>
    <cellStyle name="_KT (2)_3_TG-TH_PERSONAL 2" xfId="1179"/>
    <cellStyle name="_KT (2)_3_TG-TH_PERSONAL_Ban BTDD TDC" xfId="1180"/>
    <cellStyle name="_KT (2)_3_TG-TH_PERSONAL_BC CV 6403 BKHĐT" xfId="1181"/>
    <cellStyle name="_KT (2)_3_TG-TH_PERSONAL_Bieu mau cong trinh khoi cong moi 3-4" xfId="1182"/>
    <cellStyle name="_KT (2)_3_TG-TH_PERSONAL_Bieu3ODA" xfId="1183"/>
    <cellStyle name="_KT (2)_3_TG-TH_PERSONAL_Bieu4HTMT" xfId="1184"/>
    <cellStyle name="_KT (2)_3_TG-TH_PERSONAL_Book1" xfId="1185"/>
    <cellStyle name="_KT (2)_3_TG-TH_PERSONAL_Book1 2" xfId="1186"/>
    <cellStyle name="_KT (2)_3_TG-TH_PERSONAL_Book1_Ban BTDD TDC" xfId="1187"/>
    <cellStyle name="_KT (2)_3_TG-TH_PERSONAL_Book1_Kế hoạch 2013 T1-2014" xfId="1188"/>
    <cellStyle name="_KT (2)_3_TG-TH_PERSONAL_Book1_KH 2012 (T3-2013)" xfId="1189"/>
    <cellStyle name="_KT (2)_3_TG-TH_PERSONAL_Book1_KH 2012 (T3-2013)_Kế hoạch 2013 T1-2014" xfId="1190"/>
    <cellStyle name="_KT (2)_3_TG-TH_PERSONAL_Luy ke von ung nam 2011 -Thoa gui ngay 12-8-2012" xfId="1191"/>
    <cellStyle name="_KT (2)_3_TG-TH_PERSONAL_Tong hop KHCB 2001" xfId="1192"/>
    <cellStyle name="_KT (2)_3_TG-TH_PERSONAL_Tong hop KHCB 2001 2" xfId="1193"/>
    <cellStyle name="_KT (2)_3_TG-TH_Qt-HT3PQ1(CauKho)" xfId="1194"/>
    <cellStyle name="_KT (2)_4" xfId="1195"/>
    <cellStyle name="_KT (2)_4 2" xfId="1196"/>
    <cellStyle name="_KT (2)_4_ApGiaVatTu_cayxanh_latgach" xfId="1197"/>
    <cellStyle name="_KT (2)_4_BANG TONG HOP TINH HINH THANH QUYET TOAN (MOI I)" xfId="1198"/>
    <cellStyle name="_KT (2)_4_BANG TONG HOP TINH HINH THANH QUYET TOAN (MOI I) 2" xfId="1199"/>
    <cellStyle name="_KT (2)_4_BAO GIA NGAY 24-10-08 (co dam)" xfId="1200"/>
    <cellStyle name="_KT (2)_4_BAO GIA NGAY 24-10-08 (co dam) 2" xfId="1201"/>
    <cellStyle name="_KT (2)_4_BC CV 6403 BKHĐT" xfId="1202"/>
    <cellStyle name="_KT (2)_4_BC NQ11-CP - chinh sua lai" xfId="1203"/>
    <cellStyle name="_KT (2)_4_BC NQ11-CP-Quynh sau bieu so3" xfId="1204"/>
    <cellStyle name="_KT (2)_4_BC_NQ11-CP_-_Thao_sua_lai" xfId="1205"/>
    <cellStyle name="_KT (2)_4_BIỂU TỔNG HỢP LẦN CUỐI SỬA THEO NGHI QUYẾT SỐ 81" xfId="1206"/>
    <cellStyle name="_KT (2)_4_bieumau 1" xfId="1207"/>
    <cellStyle name="_KT (2)_4_Book1" xfId="1208"/>
    <cellStyle name="_KT (2)_4_Book1 2" xfId="1209"/>
    <cellStyle name="_KT (2)_4_Book1_1" xfId="1210"/>
    <cellStyle name="_KT (2)_4_Book1_1 2" xfId="1211"/>
    <cellStyle name="_KT (2)_4_Book1_1_BC CV 6403 BKHĐT" xfId="1212"/>
    <cellStyle name="_KT (2)_4_Book1_1_Luy ke von ung nam 2011 -Thoa gui ngay 12-8-2012" xfId="1213"/>
    <cellStyle name="_KT (2)_4_Book1_2" xfId="1214"/>
    <cellStyle name="_KT (2)_4_Book1_2_BC CV 6403 BKHĐT" xfId="1215"/>
    <cellStyle name="_KT (2)_4_Book1_2_Luy ke von ung nam 2011 -Thoa gui ngay 12-8-2012" xfId="1216"/>
    <cellStyle name="_KT (2)_4_Book1_BC CV 6403 BKHĐT" xfId="1217"/>
    <cellStyle name="_KT (2)_4_Book1_Luy ke von ung nam 2011 -Thoa gui ngay 12-8-2012" xfId="1218"/>
    <cellStyle name="_KT (2)_4_CAU Khanh Nam(Thi Cong)" xfId="1219"/>
    <cellStyle name="_KT (2)_4_CAU Khanh Nam(Thi Cong) 2" xfId="1220"/>
    <cellStyle name="_KT (2)_4_ChiHuong_ApGia" xfId="1221"/>
    <cellStyle name="_KT (2)_4_CoCauPhi (version 1)" xfId="1222"/>
    <cellStyle name="_KT (2)_4_DAU NOI PL-CL TAI PHU LAMHC" xfId="1223"/>
    <cellStyle name="_KT (2)_4_DU TRU VAT TU" xfId="1224"/>
    <cellStyle name="_KT (2)_4_DU TRU VAT TU 2" xfId="1225"/>
    <cellStyle name="_KT (2)_4_Ket du ung NS" xfId="1226"/>
    <cellStyle name="_KT (2)_4_Ket du ung NS 2" xfId="1227"/>
    <cellStyle name="_KT (2)_4_KH Von 2012 gui BKH 1" xfId="1228"/>
    <cellStyle name="_KT (2)_4_KH Von 2012 gui BKH 1 2" xfId="1229"/>
    <cellStyle name="_KT (2)_4_KH Von 2012 gui BKH 2" xfId="1230"/>
    <cellStyle name="_KT (2)_4_KH Von 2012 gui BKH 2 2" xfId="1231"/>
    <cellStyle name="_KT (2)_4_Lora-tungchau" xfId="1232"/>
    <cellStyle name="_KT (2)_4_Luy ke von ung nam 2011 -Thoa gui ngay 12-8-2012" xfId="1233"/>
    <cellStyle name="_KT (2)_4_NhanCong" xfId="1234"/>
    <cellStyle name="_KT (2)_4_phu luc tong ket tinh hinh TH giai doan 03-10 (ngay 30)" xfId="1235"/>
    <cellStyle name="_KT (2)_4_Qt-HT3PQ1(CauKho)" xfId="1236"/>
    <cellStyle name="_KT (2)_4_Sheet1" xfId="1237"/>
    <cellStyle name="_KT (2)_4_TG-TH" xfId="1238"/>
    <cellStyle name="_KT (2)_4_TG-TH 2" xfId="1239"/>
    <cellStyle name="_KT (2)_4_ÿÿÿÿÿ" xfId="1240"/>
    <cellStyle name="_KT (2)_4_ÿÿÿÿÿ 2" xfId="1241"/>
    <cellStyle name="_KT (2)_5" xfId="1242"/>
    <cellStyle name="_KT (2)_5 2" xfId="1243"/>
    <cellStyle name="_KT (2)_5_ApGiaVatTu_cayxanh_latgach" xfId="1244"/>
    <cellStyle name="_KT (2)_5_BANG TONG HOP TINH HINH THANH QUYET TOAN (MOI I)" xfId="1245"/>
    <cellStyle name="_KT (2)_5_BANG TONG HOP TINH HINH THANH QUYET TOAN (MOI I) 2" xfId="1246"/>
    <cellStyle name="_KT (2)_5_BAO GIA NGAY 24-10-08 (co dam)" xfId="1247"/>
    <cellStyle name="_KT (2)_5_BAO GIA NGAY 24-10-08 (co dam) 2" xfId="1248"/>
    <cellStyle name="_KT (2)_5_BC CV 6403 BKHĐT" xfId="1249"/>
    <cellStyle name="_KT (2)_5_BC NQ11-CP - chinh sua lai" xfId="1250"/>
    <cellStyle name="_KT (2)_5_BC NQ11-CP-Quynh sau bieu so3" xfId="1251"/>
    <cellStyle name="_KT (2)_5_BC_NQ11-CP_-_Thao_sua_lai" xfId="1252"/>
    <cellStyle name="_KT (2)_5_BIỂU TỔNG HỢP LẦN CUỐI SỬA THEO NGHI QUYẾT SỐ 81" xfId="1253"/>
    <cellStyle name="_KT (2)_5_bieumau 1" xfId="1254"/>
    <cellStyle name="_KT (2)_5_Book1" xfId="1255"/>
    <cellStyle name="_KT (2)_5_Book1 2" xfId="1256"/>
    <cellStyle name="_KT (2)_5_Book1_1" xfId="1257"/>
    <cellStyle name="_KT (2)_5_Book1_1 2" xfId="1258"/>
    <cellStyle name="_KT (2)_5_Book1_1_BC CV 6403 BKHĐT" xfId="1259"/>
    <cellStyle name="_KT (2)_5_Book1_1_Luy ke von ung nam 2011 -Thoa gui ngay 12-8-2012" xfId="1260"/>
    <cellStyle name="_KT (2)_5_Book1_2" xfId="1261"/>
    <cellStyle name="_KT (2)_5_Book1_2_BC CV 6403 BKHĐT" xfId="1262"/>
    <cellStyle name="_KT (2)_5_Book1_2_Luy ke von ung nam 2011 -Thoa gui ngay 12-8-2012" xfId="1263"/>
    <cellStyle name="_KT (2)_5_Book1_BC CV 6403 BKHĐT" xfId="1264"/>
    <cellStyle name="_KT (2)_5_Book1_Luy ke von ung nam 2011 -Thoa gui ngay 12-8-2012" xfId="1265"/>
    <cellStyle name="_KT (2)_5_CAU Khanh Nam(Thi Cong)" xfId="1266"/>
    <cellStyle name="_KT (2)_5_CAU Khanh Nam(Thi Cong) 2" xfId="1267"/>
    <cellStyle name="_KT (2)_5_ChiHuong_ApGia" xfId="1268"/>
    <cellStyle name="_KT (2)_5_CoCauPhi (version 1)" xfId="1269"/>
    <cellStyle name="_KT (2)_5_DAU NOI PL-CL TAI PHU LAMHC" xfId="1270"/>
    <cellStyle name="_KT (2)_5_DU TRU VAT TU" xfId="1271"/>
    <cellStyle name="_KT (2)_5_DU TRU VAT TU 2" xfId="1272"/>
    <cellStyle name="_KT (2)_5_Ket du ung NS" xfId="1273"/>
    <cellStyle name="_KT (2)_5_Ket du ung NS 2" xfId="1274"/>
    <cellStyle name="_KT (2)_5_KH Von 2012 gui BKH 1" xfId="1275"/>
    <cellStyle name="_KT (2)_5_KH Von 2012 gui BKH 1 2" xfId="1276"/>
    <cellStyle name="_KT (2)_5_KH Von 2012 gui BKH 2" xfId="1277"/>
    <cellStyle name="_KT (2)_5_KH Von 2012 gui BKH 2 2" xfId="1278"/>
    <cellStyle name="_KT (2)_5_Lora-tungchau" xfId="1279"/>
    <cellStyle name="_KT (2)_5_Luy ke von ung nam 2011 -Thoa gui ngay 12-8-2012" xfId="1280"/>
    <cellStyle name="_KT (2)_5_NhanCong" xfId="1281"/>
    <cellStyle name="_KT (2)_5_phu luc tong ket tinh hinh TH giai doan 03-10 (ngay 30)" xfId="1282"/>
    <cellStyle name="_KT (2)_5_Qt-HT3PQ1(CauKho)" xfId="1283"/>
    <cellStyle name="_KT (2)_5_Sheet1" xfId="1284"/>
    <cellStyle name="_KT (2)_5_ÿÿÿÿÿ" xfId="1285"/>
    <cellStyle name="_KT (2)_5_ÿÿÿÿÿ 2" xfId="1286"/>
    <cellStyle name="_KT (2)_bieumau 1" xfId="1287"/>
    <cellStyle name="_KT (2)_Book1" xfId="1288"/>
    <cellStyle name="_KT (2)_Ket du ung NS" xfId="1289"/>
    <cellStyle name="_KT (2)_Ket du ung NS 2" xfId="1290"/>
    <cellStyle name="_KT (2)_KH Von 2012 gui BKH 1" xfId="1291"/>
    <cellStyle name="_KT (2)_KH Von 2012 gui BKH 1 2" xfId="1292"/>
    <cellStyle name="_KT (2)_KH Von 2012 gui BKH 2" xfId="1293"/>
    <cellStyle name="_KT (2)_KH Von 2012 gui BKH 2 2" xfId="1294"/>
    <cellStyle name="_KT (2)_Lora-tungchau" xfId="1295"/>
    <cellStyle name="_KT (2)_PERSONAL" xfId="1296"/>
    <cellStyle name="_KT (2)_PERSONAL 2" xfId="1297"/>
    <cellStyle name="_KT (2)_PERSONAL_BC CV 6403 BKHĐT" xfId="1298"/>
    <cellStyle name="_KT (2)_PERSONAL_Book1" xfId="1299"/>
    <cellStyle name="_KT (2)_PERSONAL_Book1 2" xfId="1300"/>
    <cellStyle name="_KT (2)_PERSONAL_Luy ke von ung nam 2011 -Thoa gui ngay 12-8-2012" xfId="1301"/>
    <cellStyle name="_KT (2)_PERSONAL_Tong hop KHCB 2001" xfId="1302"/>
    <cellStyle name="_KT (2)_PERSONAL_Tong hop KHCB 2001 2" xfId="1303"/>
    <cellStyle name="_KT (2)_Qt-HT3PQ1(CauKho)" xfId="1304"/>
    <cellStyle name="_KT (2)_TG-TH" xfId="1305"/>
    <cellStyle name="_KT (2)_TG-TH 2" xfId="1306"/>
    <cellStyle name="_KT_TG" xfId="1307"/>
    <cellStyle name="_KT_TG 2" xfId="1308"/>
    <cellStyle name="_KT_TG_1" xfId="1309"/>
    <cellStyle name="_KT_TG_1 2" xfId="1310"/>
    <cellStyle name="_KT_TG_1_ApGiaVatTu_cayxanh_latgach" xfId="1311"/>
    <cellStyle name="_KT_TG_1_BANG TONG HOP TINH HINH THANH QUYET TOAN (MOI I)" xfId="1312"/>
    <cellStyle name="_KT_TG_1_BANG TONG HOP TINH HINH THANH QUYET TOAN (MOI I) 2" xfId="1313"/>
    <cellStyle name="_KT_TG_1_BAO GIA NGAY 24-10-08 (co dam)" xfId="1314"/>
    <cellStyle name="_KT_TG_1_BAO GIA NGAY 24-10-08 (co dam) 2" xfId="1315"/>
    <cellStyle name="_KT_TG_1_BC CV 6403 BKHĐT" xfId="1316"/>
    <cellStyle name="_KT_TG_1_BC NQ11-CP - chinh sua lai" xfId="1317"/>
    <cellStyle name="_KT_TG_1_BC NQ11-CP-Quynh sau bieu so3" xfId="1318"/>
    <cellStyle name="_KT_TG_1_BC_NQ11-CP_-_Thao_sua_lai" xfId="1319"/>
    <cellStyle name="_KT_TG_1_BIỂU TỔNG HỢP LẦN CUỐI SỬA THEO NGHI QUYẾT SỐ 81" xfId="1320"/>
    <cellStyle name="_KT_TG_1_bieumau 1" xfId="1321"/>
    <cellStyle name="_KT_TG_1_Book1" xfId="1322"/>
    <cellStyle name="_KT_TG_1_Book1 2" xfId="1323"/>
    <cellStyle name="_KT_TG_1_Book1_1" xfId="1324"/>
    <cellStyle name="_KT_TG_1_Book1_1 2" xfId="1325"/>
    <cellStyle name="_KT_TG_1_Book1_1_BC CV 6403 BKHĐT" xfId="1326"/>
    <cellStyle name="_KT_TG_1_Book1_1_Luy ke von ung nam 2011 -Thoa gui ngay 12-8-2012" xfId="1327"/>
    <cellStyle name="_KT_TG_1_Book1_2" xfId="1328"/>
    <cellStyle name="_KT_TG_1_Book1_2_BC CV 6403 BKHĐT" xfId="1329"/>
    <cellStyle name="_KT_TG_1_Book1_2_Luy ke von ung nam 2011 -Thoa gui ngay 12-8-2012" xfId="1330"/>
    <cellStyle name="_KT_TG_1_Book1_BC CV 6403 BKHĐT" xfId="1331"/>
    <cellStyle name="_KT_TG_1_Book1_Luy ke von ung nam 2011 -Thoa gui ngay 12-8-2012" xfId="1332"/>
    <cellStyle name="_KT_TG_1_CAU Khanh Nam(Thi Cong)" xfId="1333"/>
    <cellStyle name="_KT_TG_1_CAU Khanh Nam(Thi Cong) 2" xfId="1334"/>
    <cellStyle name="_KT_TG_1_ChiHuong_ApGia" xfId="1335"/>
    <cellStyle name="_KT_TG_1_CoCauPhi (version 1)" xfId="1336"/>
    <cellStyle name="_KT_TG_1_DAU NOI PL-CL TAI PHU LAMHC" xfId="1337"/>
    <cellStyle name="_KT_TG_1_DU TRU VAT TU" xfId="1338"/>
    <cellStyle name="_KT_TG_1_DU TRU VAT TU 2" xfId="1339"/>
    <cellStyle name="_KT_TG_1_Ket du ung NS" xfId="1340"/>
    <cellStyle name="_KT_TG_1_Ket du ung NS 2" xfId="1341"/>
    <cellStyle name="_KT_TG_1_KH Von 2012 gui BKH 1" xfId="1342"/>
    <cellStyle name="_KT_TG_1_KH Von 2012 gui BKH 1 2" xfId="1343"/>
    <cellStyle name="_KT_TG_1_KH Von 2012 gui BKH 2" xfId="1344"/>
    <cellStyle name="_KT_TG_1_KH Von 2012 gui BKH 2 2" xfId="1345"/>
    <cellStyle name="_KT_TG_1_Lora-tungchau" xfId="1346"/>
    <cellStyle name="_KT_TG_1_Luy ke von ung nam 2011 -Thoa gui ngay 12-8-2012" xfId="1347"/>
    <cellStyle name="_KT_TG_1_NhanCong" xfId="1348"/>
    <cellStyle name="_KT_TG_1_phu luc tong ket tinh hinh TH giai doan 03-10 (ngay 30)" xfId="1349"/>
    <cellStyle name="_KT_TG_1_Qt-HT3PQ1(CauKho)" xfId="1350"/>
    <cellStyle name="_KT_TG_1_Sheet1" xfId="1351"/>
    <cellStyle name="_KT_TG_1_ÿÿÿÿÿ" xfId="1352"/>
    <cellStyle name="_KT_TG_1_ÿÿÿÿÿ 2" xfId="1353"/>
    <cellStyle name="_KT_TG_2" xfId="1354"/>
    <cellStyle name="_KT_TG_2 2" xfId="1355"/>
    <cellStyle name="_KT_TG_2_ApGiaVatTu_cayxanh_latgach" xfId="1356"/>
    <cellStyle name="_KT_TG_2_BANG TONG HOP TINH HINH THANH QUYET TOAN (MOI I)" xfId="1357"/>
    <cellStyle name="_KT_TG_2_BANG TONG HOP TINH HINH THANH QUYET TOAN (MOI I) 2" xfId="1358"/>
    <cellStyle name="_KT_TG_2_BAO GIA NGAY 24-10-08 (co dam)" xfId="1359"/>
    <cellStyle name="_KT_TG_2_BAO GIA NGAY 24-10-08 (co dam) 2" xfId="1360"/>
    <cellStyle name="_KT_TG_2_BC CV 6403 BKHĐT" xfId="1361"/>
    <cellStyle name="_KT_TG_2_BC NQ11-CP - chinh sua lai" xfId="1362"/>
    <cellStyle name="_KT_TG_2_BC NQ11-CP-Quynh sau bieu so3" xfId="1363"/>
    <cellStyle name="_KT_TG_2_BC_NQ11-CP_-_Thao_sua_lai" xfId="1364"/>
    <cellStyle name="_KT_TG_2_BIỂU TỔNG HỢP LẦN CUỐI SỬA THEO NGHI QUYẾT SỐ 81" xfId="1365"/>
    <cellStyle name="_KT_TG_2_bieumau 1" xfId="1366"/>
    <cellStyle name="_KT_TG_2_Book1" xfId="1367"/>
    <cellStyle name="_KT_TG_2_Book1 2" xfId="1368"/>
    <cellStyle name="_KT_TG_2_Book1_1" xfId="1369"/>
    <cellStyle name="_KT_TG_2_Book1_1 2" xfId="1370"/>
    <cellStyle name="_KT_TG_2_Book1_1_BC CV 6403 BKHĐT" xfId="1371"/>
    <cellStyle name="_KT_TG_2_Book1_1_Luy ke von ung nam 2011 -Thoa gui ngay 12-8-2012" xfId="1372"/>
    <cellStyle name="_KT_TG_2_Book1_2" xfId="1373"/>
    <cellStyle name="_KT_TG_2_Book1_2_BC CV 6403 BKHĐT" xfId="1374"/>
    <cellStyle name="_KT_TG_2_Book1_2_Luy ke von ung nam 2011 -Thoa gui ngay 12-8-2012" xfId="1375"/>
    <cellStyle name="_KT_TG_2_Book1_BC CV 6403 BKHĐT" xfId="1376"/>
    <cellStyle name="_KT_TG_2_Book1_Luy ke von ung nam 2011 -Thoa gui ngay 12-8-2012" xfId="1377"/>
    <cellStyle name="_KT_TG_2_CAU Khanh Nam(Thi Cong)" xfId="1378"/>
    <cellStyle name="_KT_TG_2_CAU Khanh Nam(Thi Cong) 2" xfId="1379"/>
    <cellStyle name="_KT_TG_2_ChiHuong_ApGia" xfId="1380"/>
    <cellStyle name="_KT_TG_2_CoCauPhi (version 1)" xfId="1381"/>
    <cellStyle name="_KT_TG_2_DAU NOI PL-CL TAI PHU LAMHC" xfId="1382"/>
    <cellStyle name="_KT_TG_2_DU TRU VAT TU" xfId="1383"/>
    <cellStyle name="_KT_TG_2_DU TRU VAT TU 2" xfId="1384"/>
    <cellStyle name="_KT_TG_2_Ket du ung NS" xfId="1385"/>
    <cellStyle name="_KT_TG_2_Ket du ung NS 2" xfId="1386"/>
    <cellStyle name="_KT_TG_2_KH Von 2012 gui BKH 1" xfId="1387"/>
    <cellStyle name="_KT_TG_2_KH Von 2012 gui BKH 1 2" xfId="1388"/>
    <cellStyle name="_KT_TG_2_KH Von 2012 gui BKH 2" xfId="1389"/>
    <cellStyle name="_KT_TG_2_KH Von 2012 gui BKH 2 2" xfId="1390"/>
    <cellStyle name="_KT_TG_2_Lora-tungchau" xfId="1391"/>
    <cellStyle name="_KT_TG_2_Luy ke von ung nam 2011 -Thoa gui ngay 12-8-2012" xfId="1392"/>
    <cellStyle name="_KT_TG_2_NhanCong" xfId="1393"/>
    <cellStyle name="_KT_TG_2_phu luc tong ket tinh hinh TH giai doan 03-10 (ngay 30)" xfId="1394"/>
    <cellStyle name="_KT_TG_2_Qt-HT3PQ1(CauKho)" xfId="1395"/>
    <cellStyle name="_KT_TG_2_Sheet1" xfId="1396"/>
    <cellStyle name="_KT_TG_2_ÿÿÿÿÿ" xfId="1397"/>
    <cellStyle name="_KT_TG_2_ÿÿÿÿÿ 2" xfId="1398"/>
    <cellStyle name="_KT_TG_3" xfId="1399"/>
    <cellStyle name="_KT_TG_3 2" xfId="1400"/>
    <cellStyle name="_KT_TG_4" xfId="1401"/>
    <cellStyle name="_KT_TG_4 2" xfId="1402"/>
    <cellStyle name="_KT_TG_4_Lora-tungchau" xfId="1403"/>
    <cellStyle name="_KT_TG_4_Qt-HT3PQ1(CauKho)" xfId="1404"/>
    <cellStyle name="_Lora-tungchau" xfId="1405"/>
    <cellStyle name="_LuuNgay24-07-2006Bao cao tai NPP PHAN DUNG 22-7" xfId="1406"/>
    <cellStyle name="_LuuNgay24-07-2006Bao cao tai NPP PHAN DUNG 22-7 2" xfId="1407"/>
    <cellStyle name="_LuuNgay24-07-2006Bao cao tai NPP PHAN DUNG 22-7 3" xfId="1408"/>
    <cellStyle name="_LuuNgay24-07-2006Bao cao tai NPP PHAN DUNG 22-7_BIEU KE HOACH  2015 (KTN 6.11 sua)" xfId="1409"/>
    <cellStyle name="_Luy ke von ung nam 2011 -Thoa gui ngay 12-8-2012" xfId="1410"/>
    <cellStyle name="_mau so 3" xfId="1411"/>
    <cellStyle name="_MauThanTKKT-goi7-DonGia2143(vl t7)" xfId="1412"/>
    <cellStyle name="_MauThanTKKT-goi7-DonGia2143(vl t7) 2" xfId="1413"/>
    <cellStyle name="_MauThanTKKT-goi7-DonGia2143(vl t7) 3" xfId="1414"/>
    <cellStyle name="_MauThanTKKT-goi7-DonGia2143(vl t7)_BIEU KE HOACH  2015 (KTN 6.11 sua)" xfId="1415"/>
    <cellStyle name="_Nhu cau von ung truoc 2011 Tha h Hoa + Nge An gui TW" xfId="1416"/>
    <cellStyle name="_Nhu cau von ung truoc 2011 Tha h Hoa + Nge An gui TW 2" xfId="1417"/>
    <cellStyle name="_Nhu cau von ung truoc 2011 Tha h Hoa + Nge An gui TW 3" xfId="1418"/>
    <cellStyle name="_Nhu cau von ung truoc 2011 Tha h Hoa + Nge An gui TW_BIEU KE HOACH  2015 (KTN 6.11 sua)" xfId="1419"/>
    <cellStyle name="_PERSONAL" xfId="1420"/>
    <cellStyle name="_PERSONAL 2" xfId="1421"/>
    <cellStyle name="_PERSONAL_BC CV 6403 BKHĐT" xfId="1422"/>
    <cellStyle name="_PERSONAL_Book1" xfId="1423"/>
    <cellStyle name="_PERSONAL_Book1 2" xfId="1424"/>
    <cellStyle name="_PERSONAL_Luy ke von ung nam 2011 -Thoa gui ngay 12-8-2012" xfId="1425"/>
    <cellStyle name="_PERSONAL_Tong hop KHCB 2001" xfId="1426"/>
    <cellStyle name="_PERSONAL_Tong hop KHCB 2001 2" xfId="1427"/>
    <cellStyle name="_Phan bo" xfId="1428"/>
    <cellStyle name="_Phan bo 2" xfId="1429"/>
    <cellStyle name="_Phan bo 3" xfId="1430"/>
    <cellStyle name="_Phan bo_BIEU KE HOACH  2015 (KTN 6.11 sua)" xfId="1431"/>
    <cellStyle name="_Phan pha do" xfId="1432"/>
    <cellStyle name="_Phan pha do 2" xfId="1433"/>
    <cellStyle name="_phong bo mon22" xfId="1434"/>
    <cellStyle name="_Phụ biểu 09a" xfId="1435"/>
    <cellStyle name="_Phụ biểu 09b" xfId="1436"/>
    <cellStyle name="_phu luc tong ket tinh hinh TH giai doan 03-10 (ngay 30)" xfId="1437"/>
    <cellStyle name="_Q TOAN  SCTX QL.62 QUI I ( oanh)" xfId="1438"/>
    <cellStyle name="_Q TOAN  SCTX QL.62 QUI I ( oanh) 2" xfId="1439"/>
    <cellStyle name="_Q TOAN  SCTX QL.62 QUI II ( oanh)" xfId="1440"/>
    <cellStyle name="_Q TOAN  SCTX QL.62 QUI II ( oanh) 2" xfId="1441"/>
    <cellStyle name="_QĐ 980" xfId="1442"/>
    <cellStyle name="_QĐ 980 2" xfId="1443"/>
    <cellStyle name="_QT SCTXQL62_QT1 (Cty QL)" xfId="1444"/>
    <cellStyle name="_QT SCTXQL62_QT1 (Cty QL) 2" xfId="1445"/>
    <cellStyle name="_Qt-HT3PQ1(CauKho)" xfId="1446"/>
    <cellStyle name="_Ra soat KH von 2011 (Huy-11-11-11)" xfId="1447"/>
    <cellStyle name="_Ra soat KH von 2011 (Huy-11-11-11) 2" xfId="1448"/>
    <cellStyle name="_Ra soat KH von 2011 (Huy-11-11-11) 3" xfId="1449"/>
    <cellStyle name="_Ra soat KH von 2011 (Huy-11-11-11)_BIEU KE HOACH  2015 (KTN 6.11 sua)" xfId="1450"/>
    <cellStyle name="_Sheet1" xfId="1451"/>
    <cellStyle name="_Sheet1 2" xfId="1452"/>
    <cellStyle name="_Sheet2" xfId="1453"/>
    <cellStyle name="_Sheet2 2" xfId="1454"/>
    <cellStyle name="_SO T11" xfId="1455"/>
    <cellStyle name="_TG-TH" xfId="1456"/>
    <cellStyle name="_TG-TH 2" xfId="1457"/>
    <cellStyle name="_TG-TH_1" xfId="1458"/>
    <cellStyle name="_TG-TH_1 2" xfId="1459"/>
    <cellStyle name="_TG-TH_1_ApGiaVatTu_cayxanh_latgach" xfId="1460"/>
    <cellStyle name="_TG-TH_1_BANG TONG HOP TINH HINH THANH QUYET TOAN (MOI I)" xfId="1461"/>
    <cellStyle name="_TG-TH_1_BANG TONG HOP TINH HINH THANH QUYET TOAN (MOI I) 2" xfId="1462"/>
    <cellStyle name="_TG-TH_1_BAO GIA NGAY 24-10-08 (co dam)" xfId="1463"/>
    <cellStyle name="_TG-TH_1_BAO GIA NGAY 24-10-08 (co dam) 2" xfId="1464"/>
    <cellStyle name="_TG-TH_1_BC CV 6403 BKHĐT" xfId="1465"/>
    <cellStyle name="_TG-TH_1_BC NQ11-CP - chinh sua lai" xfId="1466"/>
    <cellStyle name="_TG-TH_1_BC NQ11-CP-Quynh sau bieu so3" xfId="1467"/>
    <cellStyle name="_TG-TH_1_BC_NQ11-CP_-_Thao_sua_lai" xfId="1468"/>
    <cellStyle name="_TG-TH_1_BIỂU TỔNG HỢP LẦN CUỐI SỬA THEO NGHI QUYẾT SỐ 81" xfId="1469"/>
    <cellStyle name="_TG-TH_1_bieumau 1" xfId="1470"/>
    <cellStyle name="_TG-TH_1_Book1" xfId="1471"/>
    <cellStyle name="_TG-TH_1_Book1 2" xfId="1472"/>
    <cellStyle name="_TG-TH_1_Book1_1" xfId="1473"/>
    <cellStyle name="_TG-TH_1_Book1_1 2" xfId="1474"/>
    <cellStyle name="_TG-TH_1_Book1_1_BC CV 6403 BKHĐT" xfId="1475"/>
    <cellStyle name="_TG-TH_1_Book1_1_Luy ke von ung nam 2011 -Thoa gui ngay 12-8-2012" xfId="1476"/>
    <cellStyle name="_TG-TH_1_Book1_2" xfId="1477"/>
    <cellStyle name="_TG-TH_1_Book1_2_BC CV 6403 BKHĐT" xfId="1478"/>
    <cellStyle name="_TG-TH_1_Book1_2_Luy ke von ung nam 2011 -Thoa gui ngay 12-8-2012" xfId="1479"/>
    <cellStyle name="_TG-TH_1_Book1_BC CV 6403 BKHĐT" xfId="1480"/>
    <cellStyle name="_TG-TH_1_Book1_Luy ke von ung nam 2011 -Thoa gui ngay 12-8-2012" xfId="1481"/>
    <cellStyle name="_TG-TH_1_CAU Khanh Nam(Thi Cong)" xfId="1482"/>
    <cellStyle name="_TG-TH_1_CAU Khanh Nam(Thi Cong) 2" xfId="1483"/>
    <cellStyle name="_TG-TH_1_ChiHuong_ApGia" xfId="1484"/>
    <cellStyle name="_TG-TH_1_CoCauPhi (version 1)" xfId="1485"/>
    <cellStyle name="_TG-TH_1_DAU NOI PL-CL TAI PHU LAMHC" xfId="1486"/>
    <cellStyle name="_TG-TH_1_DU TRU VAT TU" xfId="1487"/>
    <cellStyle name="_TG-TH_1_DU TRU VAT TU 2" xfId="1488"/>
    <cellStyle name="_TG-TH_1_Ket du ung NS" xfId="1489"/>
    <cellStyle name="_TG-TH_1_Ket du ung NS 2" xfId="1490"/>
    <cellStyle name="_TG-TH_1_KH Von 2012 gui BKH 1" xfId="1491"/>
    <cellStyle name="_TG-TH_1_KH Von 2012 gui BKH 1 2" xfId="1492"/>
    <cellStyle name="_TG-TH_1_KH Von 2012 gui BKH 2" xfId="1493"/>
    <cellStyle name="_TG-TH_1_KH Von 2012 gui BKH 2 2" xfId="1494"/>
    <cellStyle name="_TG-TH_1_Lora-tungchau" xfId="1495"/>
    <cellStyle name="_TG-TH_1_Luy ke von ung nam 2011 -Thoa gui ngay 12-8-2012" xfId="1496"/>
    <cellStyle name="_TG-TH_1_NhanCong" xfId="1497"/>
    <cellStyle name="_TG-TH_1_phu luc tong ket tinh hinh TH giai doan 03-10 (ngay 30)" xfId="1498"/>
    <cellStyle name="_TG-TH_1_Qt-HT3PQ1(CauKho)" xfId="1499"/>
    <cellStyle name="_TG-TH_1_Sheet1" xfId="1500"/>
    <cellStyle name="_TG-TH_1_ÿÿÿÿÿ" xfId="1501"/>
    <cellStyle name="_TG-TH_1_ÿÿÿÿÿ 2" xfId="1502"/>
    <cellStyle name="_TG-TH_2" xfId="1503"/>
    <cellStyle name="_TG-TH_2 2" xfId="1504"/>
    <cellStyle name="_TG-TH_2_ApGiaVatTu_cayxanh_latgach" xfId="1505"/>
    <cellStyle name="_TG-TH_2_BANG TONG HOP TINH HINH THANH QUYET TOAN (MOI I)" xfId="1506"/>
    <cellStyle name="_TG-TH_2_BANG TONG HOP TINH HINH THANH QUYET TOAN (MOI I) 2" xfId="1507"/>
    <cellStyle name="_TG-TH_2_BAO GIA NGAY 24-10-08 (co dam)" xfId="1508"/>
    <cellStyle name="_TG-TH_2_BAO GIA NGAY 24-10-08 (co dam) 2" xfId="1509"/>
    <cellStyle name="_TG-TH_2_BC CV 6403 BKHĐT" xfId="1510"/>
    <cellStyle name="_TG-TH_2_BC NQ11-CP - chinh sua lai" xfId="1511"/>
    <cellStyle name="_TG-TH_2_BC NQ11-CP-Quynh sau bieu so3" xfId="1512"/>
    <cellStyle name="_TG-TH_2_BC_NQ11-CP_-_Thao_sua_lai" xfId="1513"/>
    <cellStyle name="_TG-TH_2_BIỂU TỔNG HỢP LẦN CUỐI SỬA THEO NGHI QUYẾT SỐ 81" xfId="1514"/>
    <cellStyle name="_TG-TH_2_bieumau 1" xfId="1515"/>
    <cellStyle name="_TG-TH_2_Book1" xfId="1516"/>
    <cellStyle name="_TG-TH_2_Book1 2" xfId="1517"/>
    <cellStyle name="_TG-TH_2_Book1_1" xfId="1518"/>
    <cellStyle name="_TG-TH_2_Book1_1 2" xfId="1519"/>
    <cellStyle name="_TG-TH_2_Book1_1_BC CV 6403 BKHĐT" xfId="1520"/>
    <cellStyle name="_TG-TH_2_Book1_1_Luy ke von ung nam 2011 -Thoa gui ngay 12-8-2012" xfId="1521"/>
    <cellStyle name="_TG-TH_2_Book1_2" xfId="1522"/>
    <cellStyle name="_TG-TH_2_Book1_2_BC CV 6403 BKHĐT" xfId="1523"/>
    <cellStyle name="_TG-TH_2_Book1_2_Luy ke von ung nam 2011 -Thoa gui ngay 12-8-2012" xfId="1524"/>
    <cellStyle name="_TG-TH_2_Book1_BC CV 6403 BKHĐT" xfId="1525"/>
    <cellStyle name="_TG-TH_2_Book1_Luy ke von ung nam 2011 -Thoa gui ngay 12-8-2012" xfId="1526"/>
    <cellStyle name="_TG-TH_2_CAU Khanh Nam(Thi Cong)" xfId="1527"/>
    <cellStyle name="_TG-TH_2_CAU Khanh Nam(Thi Cong) 2" xfId="1528"/>
    <cellStyle name="_TG-TH_2_ChiHuong_ApGia" xfId="1529"/>
    <cellStyle name="_TG-TH_2_CoCauPhi (version 1)" xfId="1530"/>
    <cellStyle name="_TG-TH_2_DAU NOI PL-CL TAI PHU LAMHC" xfId="1531"/>
    <cellStyle name="_TG-TH_2_DU TRU VAT TU" xfId="1532"/>
    <cellStyle name="_TG-TH_2_DU TRU VAT TU 2" xfId="1533"/>
    <cellStyle name="_TG-TH_2_Ket du ung NS" xfId="1534"/>
    <cellStyle name="_TG-TH_2_Ket du ung NS 2" xfId="1535"/>
    <cellStyle name="_TG-TH_2_KH Von 2012 gui BKH 1" xfId="1536"/>
    <cellStyle name="_TG-TH_2_KH Von 2012 gui BKH 1 2" xfId="1537"/>
    <cellStyle name="_TG-TH_2_KH Von 2012 gui BKH 2" xfId="1538"/>
    <cellStyle name="_TG-TH_2_KH Von 2012 gui BKH 2 2" xfId="1539"/>
    <cellStyle name="_TG-TH_2_Lora-tungchau" xfId="1540"/>
    <cellStyle name="_TG-TH_2_Luy ke von ung nam 2011 -Thoa gui ngay 12-8-2012" xfId="1541"/>
    <cellStyle name="_TG-TH_2_NhanCong" xfId="1542"/>
    <cellStyle name="_TG-TH_2_phu luc tong ket tinh hinh TH giai doan 03-10 (ngay 30)" xfId="1543"/>
    <cellStyle name="_TG-TH_2_Qt-HT3PQ1(CauKho)" xfId="1544"/>
    <cellStyle name="_TG-TH_2_Sheet1" xfId="1545"/>
    <cellStyle name="_TG-TH_2_ÿÿÿÿÿ" xfId="1546"/>
    <cellStyle name="_TG-TH_2_ÿÿÿÿÿ 2" xfId="1547"/>
    <cellStyle name="_TG-TH_3" xfId="1548"/>
    <cellStyle name="_TG-TH_3 2" xfId="1549"/>
    <cellStyle name="_TG-TH_3_Lora-tungchau" xfId="1550"/>
    <cellStyle name="_TG-TH_3_Qt-HT3PQ1(CauKho)" xfId="1551"/>
    <cellStyle name="_TG-TH_4" xfId="1552"/>
    <cellStyle name="_TG-TH_4 2" xfId="1553"/>
    <cellStyle name="_TH hien trang MM thi tran TD" xfId="1554"/>
    <cellStyle name="_TH hien trang MM thi tran TD 2" xfId="1555"/>
    <cellStyle name="_Theo doi tien do cong viec Nam 2009" xfId="1556"/>
    <cellStyle name="_Theo doi tien do cong viec Nam 2009 2" xfId="1557"/>
    <cellStyle name="_tien luong" xfId="1558"/>
    <cellStyle name="_tien luong 2" xfId="1559"/>
    <cellStyle name="_Tien luong chuan 01" xfId="1560"/>
    <cellStyle name="_Tien luong chuan 01 2" xfId="1561"/>
    <cellStyle name="_Tong dutoan PP LAHAI" xfId="1562"/>
    <cellStyle name="_Tong dutoan PP LAHAI 2" xfId="1563"/>
    <cellStyle name="_Tong hop  " xfId="1564"/>
    <cellStyle name="_Tong hop   2" xfId="1565"/>
    <cellStyle name="_Tong hop DS" xfId="1566"/>
    <cellStyle name="_Tong hop DS 2" xfId="1567"/>
    <cellStyle name="_Tong hop DS_CT 134" xfId="1568"/>
    <cellStyle name="_Tong hop may cheu nganh 1" xfId="1569"/>
    <cellStyle name="_Tong hop may cheu nganh 1 2" xfId="1570"/>
    <cellStyle name="_Tong hop ve 30a" xfId="1571"/>
    <cellStyle name="_Tong hop ve 30a 2" xfId="1572"/>
    <cellStyle name="_Tong hop ve 30a 3" xfId="1573"/>
    <cellStyle name="_Tong hop ve 30a_BIEU KE HOACH  2015 (KTN 6.11 sua)" xfId="1574"/>
    <cellStyle name="_Tong von ĐTPT" xfId="1575"/>
    <cellStyle name="_Tong von ĐTPT 2" xfId="1576"/>
    <cellStyle name="_Tong von ĐTPT 2 2" xfId="1577"/>
    <cellStyle name="_Tong von ĐTPT 3" xfId="1578"/>
    <cellStyle name="_Tong von ĐTPT_BIEU KE HOACH  2015 (KTN 6.11 sua)" xfId="1579"/>
    <cellStyle name="_TPCP GT-24-5-Mien Nui" xfId="1580"/>
    <cellStyle name="_TU VAN THUY LOI THAM  PHE" xfId="1581"/>
    <cellStyle name="_TU VAN THUY LOI THAM  PHE 2" xfId="1582"/>
    <cellStyle name="_TU VAN THUY LOI THAM  PHE 3" xfId="1583"/>
    <cellStyle name="_TU VAN THUY LOI THAM  PHE_BIEU KE HOACH  2015 (KTN 6.11 sua)" xfId="1584"/>
    <cellStyle name="_ung truoc 2011 NSTW Thanh Hoa + Nge An gui Thu 12-5" xfId="1585"/>
    <cellStyle name="_ung truoc 2011 NSTW Thanh Hoa + Nge An gui Thu 12-5 2" xfId="1586"/>
    <cellStyle name="_ung truoc 2011 NSTW Thanh Hoa + Nge An gui Thu 12-5 3" xfId="1587"/>
    <cellStyle name="_ung truoc 2011 NSTW Thanh Hoa + Nge An gui Thu 12-5_BIEU KE HOACH  2015 (KTN 6.11 sua)" xfId="1588"/>
    <cellStyle name="_ung truoc cua long an (6-5-2010)" xfId="1589"/>
    <cellStyle name="_ung truoc cua long an (6-5-2010) 2" xfId="1590"/>
    <cellStyle name="_Ung von nam 2011 vung TNB - Doan Cong tac (12-5-2010)" xfId="1591"/>
    <cellStyle name="_Ung von nam 2011 vung TNB - Doan Cong tac (12-5-2010) 2" xfId="1592"/>
    <cellStyle name="_Ung von nam 2011 vung TNB - Doan Cong tac (12-5-2010) 2 2" xfId="1593"/>
    <cellStyle name="_Ung von nam 2011 vung TNB - Doan Cong tac (12-5-2010) 3" xfId="1594"/>
    <cellStyle name="_Ung von nam 2011 vung TNB - Doan Cong tac (12-5-2010)_BIEU KE HOACH  2015 (KTN 6.11 sua)" xfId="1595"/>
    <cellStyle name="_Ung von nam 2011 vung TNB - Doan Cong tac (12-5-2010)_Chuẩn bị đầu tư 2011 (sep Hung)_KH 2012 (T3-2013) 2" xfId="1596"/>
    <cellStyle name="_Ung von nam 2011 vung TNB - Doan Cong tac (12-5-2010)_Cong trinh co y kien LD_Dang_NN_2011-Tay nguyen-9-10" xfId="1597"/>
    <cellStyle name="_Ung von nam 2011 vung TNB - Doan Cong tac (12-5-2010)_CT 134" xfId="1598"/>
    <cellStyle name="_Ung von nam 2011 vung TNB - Doan Cong tac (12-5-2010)_Ke hoach 2011(15-7)" xfId="1599"/>
    <cellStyle name="_Ung von nam 2011 vung TNB - Doan Cong tac (12-5-2010)_Ke hoach 2011(15-7) 2" xfId="1600"/>
    <cellStyle name="_Ung von nam 2011 vung TNB - Doan Cong tac (12-5-2010)_Ke hoach 2011(15-7) 2 2" xfId="1601"/>
    <cellStyle name="_Ung von nam 2011 vung TNB - Doan Cong tac (12-5-2010)_Ke hoach 2011(15-7) 3" xfId="1602"/>
    <cellStyle name="_Ung von nam 2011 vung TNB - Doan Cong tac (12-5-2010)_Ke hoach 2011(15-7)_BIEU KE HOACH  2015 (KTN 6.11 sua)" xfId="1603"/>
    <cellStyle name="_Ung von nam 2011 vung TNB - Doan Cong tac (12-5-2010)_Ke hoach 2011(15-7)_CT 134" xfId="1604"/>
    <cellStyle name="_Ung von nam 2011 vung TNB - Doan Cong tac (12-5-2010)_KH Von 2012 gui BKH 2" xfId="1605"/>
    <cellStyle name="_Ung von nam 2011 vung TNB - Doan Cong tac (12-5-2010)_KH Von 2012 gui BKH 2 2" xfId="1606"/>
    <cellStyle name="_Ung von nam 2011 vung TNB - Doan Cong tac (12-5-2010)_KH Von 2012 gui BKH 2 2 2" xfId="1607"/>
    <cellStyle name="_Ung von nam 2011 vung TNB - Doan Cong tac (12-5-2010)_KH Von 2012 gui BKH 2 3" xfId="1608"/>
    <cellStyle name="_Ung von nam 2011 vung TNB - Doan Cong tac (12-5-2010)_KH Von 2012 gui BKH 2_BIEU KE HOACH  2015 (KTN 6.11 sua)" xfId="1609"/>
    <cellStyle name="_Ung von nam 2011 vung TNB - Doan Cong tac (12-5-2010)_KH Von 2012 gui BKH 2_CT 134" xfId="1610"/>
    <cellStyle name="_Ung von nam 2011 vung TNB - Doan Cong tac (12-5-2010)_TN - Ho tro khac 2011" xfId="1611"/>
    <cellStyle name="_Viec Huy dang lam" xfId="1612"/>
    <cellStyle name="_Viec Huy dang lam 2" xfId="1613"/>
    <cellStyle name="_VINAMILK" xfId="1614"/>
    <cellStyle name="_VINAMILK 2" xfId="1615"/>
    <cellStyle name="_VINAMILK 2 2" xfId="1616"/>
    <cellStyle name="_VINAMILK 3" xfId="1617"/>
    <cellStyle name="_VINAMILK_BIEU KE HOACH  2015 (KTN 6.11 sua)" xfId="1618"/>
    <cellStyle name="_VINAMILK_CT 134" xfId="1619"/>
    <cellStyle name="_ÿÿÿÿÿ" xfId="1620"/>
    <cellStyle name="_ÿÿÿÿÿ 2" xfId="1621"/>
    <cellStyle name="_ÿÿÿÿÿ 3" xfId="1622"/>
    <cellStyle name="_ÿÿÿÿÿ_BIEU KE HOACH  2015 (KTN 6.11 sua)" xfId="1623"/>
    <cellStyle name="_ÿÿÿÿÿ_Kh ql62 (2010) 11-09" xfId="1624"/>
    <cellStyle name="_ÿÿÿÿÿ_Kh ql62 (2010) 11-09 2" xfId="1625"/>
    <cellStyle name="_ÿÿÿÿÿ_Khung 2012" xfId="1626"/>
    <cellStyle name="~1" xfId="1627"/>
    <cellStyle name="~1 2" xfId="1628"/>
    <cellStyle name="~1 2 2" xfId="1629"/>
    <cellStyle name="~1 3" xfId="1630"/>
    <cellStyle name="~1?_x000d_Comma [0]_I.1?b_x000d_Comma [0]_I.3?b_x000c_Comma [0]_II?_x0012_Comma [0]_larou" xfId="1631"/>
    <cellStyle name="’Ê‰Ý [0.00]_laroux" xfId="1632"/>
    <cellStyle name="’Ê‰Ý_laroux" xfId="1633"/>
    <cellStyle name="=C:\WINNT\SYSTEM32\COMMAND.COM" xfId="1634"/>
    <cellStyle name="»õ±Ò[0]_Sheet1" xfId="1635"/>
    <cellStyle name="»õ±Ò_Sheet1" xfId="1636"/>
    <cellStyle name="•W?_Format" xfId="1637"/>
    <cellStyle name="•W€_’·Šú‰p•¶" xfId="1638"/>
    <cellStyle name="•W_¯–ì" xfId="1639"/>
    <cellStyle name="W_MARINE" xfId="1640"/>
    <cellStyle name="0" xfId="1641"/>
    <cellStyle name="0 2" xfId="1642"/>
    <cellStyle name="0 3" xfId="1643"/>
    <cellStyle name="0%" xfId="1644"/>
    <cellStyle name="0% 2" xfId="1645"/>
    <cellStyle name="0.0" xfId="1646"/>
    <cellStyle name="0.0 2" xfId="1647"/>
    <cellStyle name="0.0%" xfId="1648"/>
    <cellStyle name="0.0% 2" xfId="1649"/>
    <cellStyle name="0.0_BIỂU TỔNG HỢP LẦN CUỐI SỬA THEO NGHI QUYẾT SỐ 81" xfId="1650"/>
    <cellStyle name="0.00" xfId="1651"/>
    <cellStyle name="0.00 2" xfId="1652"/>
    <cellStyle name="0.00%" xfId="1653"/>
    <cellStyle name="0.00% 2" xfId="1654"/>
    <cellStyle name="0_Bieu chi tieu KH 2014 (Huy-04-11)" xfId="1655"/>
    <cellStyle name="0_BIEU KE HOACH  2015 (KTN 6.11 sua)" xfId="1656"/>
    <cellStyle name="0_DS cac chau thieu nhi. trung tam" xfId="1657"/>
    <cellStyle name="0_dự toán 30a 2013" xfId="1658"/>
    <cellStyle name="0_KH 2014" xfId="1659"/>
    <cellStyle name="0_Ra soat KH von 2011 (Huy-11-11-11)" xfId="1660"/>
    <cellStyle name="0_Ra soat KH von 2011 (Huy-11-11-11) 2" xfId="1661"/>
    <cellStyle name="0_Viec Huy dang lam" xfId="1662"/>
    <cellStyle name="00" xfId="1663"/>
    <cellStyle name="1" xfId="1664"/>
    <cellStyle name="1 2" xfId="1665"/>
    <cellStyle name="1 2 2" xfId="1666"/>
    <cellStyle name="1 3" xfId="1667"/>
    <cellStyle name="1 4" xfId="1668"/>
    <cellStyle name="1?b_x000d_Comma [0]_CPK?b_x0011_Comma [0]_CP" xfId="1669"/>
    <cellStyle name="1_BAO GIA NGAY 24-10-08 (co dam)" xfId="1670"/>
    <cellStyle name="1_BAO GIA NGAY 24-10-08 (co dam) 2" xfId="1671"/>
    <cellStyle name="1_Bieu bao cao giam sat 6 thang 2011" xfId="1672"/>
    <cellStyle name="1_Bieu BC kh 5 năm" xfId="1673"/>
    <cellStyle name="1_BIEU KE HOACH  2015 (KTN 6.11 sua)" xfId="1674"/>
    <cellStyle name="1_bieu ke hoach dau thau" xfId="1675"/>
    <cellStyle name="1_bieu ke hoach dau thau 2" xfId="1676"/>
    <cellStyle name="1_bieu ke hoach dau thau truong mam non SKH" xfId="1677"/>
    <cellStyle name="1_bieu ke hoach dau thau truong mam non SKH 2" xfId="1678"/>
    <cellStyle name="1_bieu tong hop Sinh0" xfId="1679"/>
    <cellStyle name="1_Book1" xfId="1680"/>
    <cellStyle name="1_Book1 2" xfId="1681"/>
    <cellStyle name="1_Book1_1" xfId="1682"/>
    <cellStyle name="1_Book1_1 2" xfId="1683"/>
    <cellStyle name="1_Book1_1 3" xfId="1684"/>
    <cellStyle name="1_Book1_1_BIEU KE HOACH  2015 (KTN 6.11 sua)" xfId="1685"/>
    <cellStyle name="1_Cau thuy dien Ban La (Cu Anh)" xfId="1686"/>
    <cellStyle name="1_Cau thuy dien Ban La (Cu Anh) 2" xfId="1687"/>
    <cellStyle name="1_Cau thuy dien Ban La (Cu Anh) 3" xfId="1688"/>
    <cellStyle name="1_Cau thuy dien Ban La (Cu Anh)_BIEU KE HOACH  2015 (KTN 6.11 sua)" xfId="1689"/>
    <cellStyle name="1_Cong trinh co y kien LD_Dang_NN_2011-Tay nguyen-9-10" xfId="1690"/>
    <cellStyle name="1_Danh Mục KCM trinh BKH 2011 (BS 30A)" xfId="1691"/>
    <cellStyle name="1_Danh Mục KCM trinh BKH 2011 (BS 30A) 2" xfId="1692"/>
    <cellStyle name="1_DT tieu hoc diem TDC ban Cho 28-02-09" xfId="1693"/>
    <cellStyle name="1_DT tieu hoc diem TDC ban Cho 28-02-09 2" xfId="1694"/>
    <cellStyle name="1_Dự kiến danh mục đầu tư NTM năm 2015" xfId="1695"/>
    <cellStyle name="1_Du toan" xfId="1696"/>
    <cellStyle name="1_Du toan 2" xfId="1697"/>
    <cellStyle name="1_Du toan 558 (Km17+508.12 - Km 22)" xfId="1698"/>
    <cellStyle name="1_Du toan 558 (Km17+508.12 - Km 22) 2" xfId="1699"/>
    <cellStyle name="1_Du toan 558 (Km17+508.12 - Km 22) 3" xfId="1700"/>
    <cellStyle name="1_Du toan 558 (Km17+508.12 - Km 22)_BIEU KE HOACH  2015 (KTN 6.11 sua)" xfId="1701"/>
    <cellStyle name="1_Du toan nuoc San Thang (GD2)" xfId="1702"/>
    <cellStyle name="1_Du toan nuoc San Thang (GD2) 2" xfId="1703"/>
    <cellStyle name="1_DuToan92009Luong650" xfId="1704"/>
    <cellStyle name="1_DuToan92009Luong650 2" xfId="1705"/>
    <cellStyle name="1_Gia_VLQL48_duyet " xfId="1706"/>
    <cellStyle name="1_Gia_VLQL48_duyet  2" xfId="1707"/>
    <cellStyle name="1_Gia_VLQL48_duyet _BIEU KE HOACH  2015 (KTN 6.11 sua)" xfId="1708"/>
    <cellStyle name="1_HD TT1" xfId="1709"/>
    <cellStyle name="1_HD TT1 2" xfId="1710"/>
    <cellStyle name="1_Ke hoach 2010 ngay 31-01" xfId="1711"/>
    <cellStyle name="1_Ke hoach 2010 ngay 31-01 2" xfId="1712"/>
    <cellStyle name="1_Ke hoach 2011(15-7)" xfId="1713"/>
    <cellStyle name="1_Ke hoach 2011(15-7) 2" xfId="1714"/>
    <cellStyle name="1_KH 2012 di BKH" xfId="1715"/>
    <cellStyle name="1_KH 2012 di BKH 2" xfId="1716"/>
    <cellStyle name="1_Kh ql62 (2010) 11-09" xfId="1717"/>
    <cellStyle name="1_Kh ql62 (2010) 11-09 2" xfId="1718"/>
    <cellStyle name="1_Khung 2012" xfId="1719"/>
    <cellStyle name="1_KlQdinhduyet" xfId="1720"/>
    <cellStyle name="1_KlQdinhduyet 2" xfId="1721"/>
    <cellStyle name="1_KlQdinhduyet 3" xfId="1722"/>
    <cellStyle name="1_KlQdinhduyet_BIEU KE HOACH  2015 (KTN 6.11 sua)" xfId="1723"/>
    <cellStyle name="1_Nguon von dau tu" xfId="1724"/>
    <cellStyle name="1_Nha kham chua benh" xfId="1725"/>
    <cellStyle name="1_Nha kham chua benh 2" xfId="1726"/>
    <cellStyle name="1_Nha lop hoc 8 P" xfId="1727"/>
    <cellStyle name="1_Nha lop hoc 8 P 2" xfId="1728"/>
    <cellStyle name="1_Phan bo" xfId="1729"/>
    <cellStyle name="1_Phan bo 2" xfId="1730"/>
    <cellStyle name="1_Sheet1" xfId="1731"/>
    <cellStyle name="1_StartUp" xfId="1732"/>
    <cellStyle name="1_TA GIA" xfId="1733"/>
    <cellStyle name="1_Ta Gia QHCT 11-2013" xfId="1734"/>
    <cellStyle name="1_tien luong" xfId="1735"/>
    <cellStyle name="1_tien luong 2" xfId="1736"/>
    <cellStyle name="1_Tien luong chuan 01" xfId="1737"/>
    <cellStyle name="1_Tien luong chuan 01 2" xfId="1738"/>
    <cellStyle name="1_Tienluong" xfId="1739"/>
    <cellStyle name="1_Tienluong 2" xfId="1740"/>
    <cellStyle name="1_tinh toan hoang ha" xfId="1741"/>
    <cellStyle name="1_tinh toan hoang ha 2" xfId="1742"/>
    <cellStyle name="1_TN - Ho tro khac 2011" xfId="1743"/>
    <cellStyle name="1_Tong hop  " xfId="1744"/>
    <cellStyle name="1_Tong hop   2" xfId="1745"/>
    <cellStyle name="1_TRUNG PMU 5" xfId="1746"/>
    <cellStyle name="1_TRUNG PMU 5 2" xfId="1747"/>
    <cellStyle name="1_Viec Huy dang lam" xfId="1748"/>
    <cellStyle name="1_ÿÿÿÿÿ" xfId="1749"/>
    <cellStyle name="1_ÿÿÿÿÿ 2" xfId="1750"/>
    <cellStyle name="1_ÿÿÿÿÿ_Bieu tong hop nhu cau ung 2011 da chon loc -Mien nui" xfId="1751"/>
    <cellStyle name="1_ÿÿÿÿÿ_Bieu tong hop nhu cau ung 2011 da chon loc -Mien nui 2" xfId="1752"/>
    <cellStyle name="1_ÿÿÿÿÿ_Kh ql62 (2010) 11-09" xfId="1753"/>
    <cellStyle name="1_ÿÿÿÿÿ_Kh ql62 (2010) 11-09 2" xfId="1754"/>
    <cellStyle name="1_ÿÿÿÿÿ_Khung 2012" xfId="1755"/>
    <cellStyle name="15" xfId="1756"/>
    <cellStyle name="15 2" xfId="1757"/>
    <cellStyle name="18" xfId="1758"/>
    <cellStyle name="18 2" xfId="1759"/>
    <cellStyle name="¹éºÐÀ²_      " xfId="1760"/>
    <cellStyle name="2" xfId="1761"/>
    <cellStyle name="2 2" xfId="1762"/>
    <cellStyle name="2_bieu ke hoach dau thau" xfId="1763"/>
    <cellStyle name="2_bieu ke hoach dau thau 2" xfId="1764"/>
    <cellStyle name="2_bieu ke hoach dau thau truong mam non SKH" xfId="1765"/>
    <cellStyle name="2_bieu ke hoach dau thau truong mam non SKH 2" xfId="1766"/>
    <cellStyle name="2_Book1" xfId="1767"/>
    <cellStyle name="2_Book1 2" xfId="1768"/>
    <cellStyle name="2_Book1_1" xfId="1769"/>
    <cellStyle name="2_Book1_1 2" xfId="1770"/>
    <cellStyle name="2_Book1_1 3" xfId="1771"/>
    <cellStyle name="2_Book1_1_BIEU KE HOACH  2015 (KTN 6.11 sua)" xfId="1772"/>
    <cellStyle name="2_Cau thuy dien Ban La (Cu Anh)" xfId="1773"/>
    <cellStyle name="2_Cau thuy dien Ban La (Cu Anh) 2" xfId="1774"/>
    <cellStyle name="2_Cau thuy dien Ban La (Cu Anh) 3" xfId="1775"/>
    <cellStyle name="2_Cau thuy dien Ban La (Cu Anh)_BIEU KE HOACH  2015 (KTN 6.11 sua)" xfId="1776"/>
    <cellStyle name="2_DT tieu hoc diem TDC ban Cho 28-02-09" xfId="1777"/>
    <cellStyle name="2_DT tieu hoc diem TDC ban Cho 28-02-09 2" xfId="1778"/>
    <cellStyle name="2_Du toan" xfId="1779"/>
    <cellStyle name="2_Du toan 2" xfId="1780"/>
    <cellStyle name="2_Du toan 558 (Km17+508.12 - Km 22)" xfId="1781"/>
    <cellStyle name="2_Du toan 558 (Km17+508.12 - Km 22) 2" xfId="1782"/>
    <cellStyle name="2_Du toan 558 (Km17+508.12 - Km 22) 3" xfId="1783"/>
    <cellStyle name="2_Du toan 558 (Km17+508.12 - Km 22)_BIEU KE HOACH  2015 (KTN 6.11 sua)" xfId="1784"/>
    <cellStyle name="2_Du toan nuoc San Thang (GD2)" xfId="1785"/>
    <cellStyle name="2_Du toan nuoc San Thang (GD2) 2" xfId="1786"/>
    <cellStyle name="2_Gia_VLQL48_duyet " xfId="1787"/>
    <cellStyle name="2_Gia_VLQL48_duyet  2" xfId="1788"/>
    <cellStyle name="2_Gia_VLQL48_duyet _BIEU KE HOACH  2015 (KTN 6.11 sua)" xfId="1789"/>
    <cellStyle name="2_HD TT1" xfId="1790"/>
    <cellStyle name="2_HD TT1 2" xfId="1791"/>
    <cellStyle name="2_KlQdinhduyet" xfId="1792"/>
    <cellStyle name="2_KlQdinhduyet 2" xfId="1793"/>
    <cellStyle name="2_KlQdinhduyet 3" xfId="1794"/>
    <cellStyle name="2_KlQdinhduyet_BIEU KE HOACH  2015 (KTN 6.11 sua)" xfId="1795"/>
    <cellStyle name="2_Nha lop hoc 8 P" xfId="1796"/>
    <cellStyle name="2_Nha lop hoc 8 P 2" xfId="1797"/>
    <cellStyle name="2_Tienluong" xfId="1798"/>
    <cellStyle name="2_Tienluong 2" xfId="1799"/>
    <cellStyle name="2_TRUNG PMU 5" xfId="1800"/>
    <cellStyle name="2_TRUNG PMU 5 2" xfId="1801"/>
    <cellStyle name="2_ÿÿÿÿÿ" xfId="1802"/>
    <cellStyle name="2_ÿÿÿÿÿ 2" xfId="1803"/>
    <cellStyle name="2_ÿÿÿÿÿ_Bieu tong hop nhu cau ung 2011 da chon loc -Mien nui" xfId="1804"/>
    <cellStyle name="2_ÿÿÿÿÿ_Bieu tong hop nhu cau ung 2011 da chon loc -Mien nui 2" xfId="1805"/>
    <cellStyle name="20" xfId="1806"/>
    <cellStyle name="20 2" xfId="1807"/>
    <cellStyle name="20 2 2" xfId="1808"/>
    <cellStyle name="20 3" xfId="1809"/>
    <cellStyle name="20% - Accent1 2" xfId="1810"/>
    <cellStyle name="20% - Accent1 2 2" xfId="1811"/>
    <cellStyle name="20% - Accent1 2 3" xfId="1812"/>
    <cellStyle name="20% - Accent1 3" xfId="1813"/>
    <cellStyle name="20% - Accent1 4" xfId="1814"/>
    <cellStyle name="20% - Accent2 2" xfId="1815"/>
    <cellStyle name="20% - Accent2 2 2" xfId="1816"/>
    <cellStyle name="20% - Accent2 2 3" xfId="1817"/>
    <cellStyle name="20% - Accent2 3" xfId="1818"/>
    <cellStyle name="20% - Accent2 4" xfId="1819"/>
    <cellStyle name="20% - Accent3 2" xfId="1820"/>
    <cellStyle name="20% - Accent3 2 2" xfId="1821"/>
    <cellStyle name="20% - Accent3 2 3" xfId="1822"/>
    <cellStyle name="20% - Accent3 3" xfId="1823"/>
    <cellStyle name="20% - Accent3 4" xfId="1824"/>
    <cellStyle name="20% - Accent4 2" xfId="1825"/>
    <cellStyle name="20% - Accent4 2 2" xfId="1826"/>
    <cellStyle name="20% - Accent4 2 3" xfId="1827"/>
    <cellStyle name="20% - Accent4 3" xfId="1828"/>
    <cellStyle name="20% - Accent4 4" xfId="1829"/>
    <cellStyle name="20% - Accent5 2" xfId="1830"/>
    <cellStyle name="20% - Accent5 2 2" xfId="1831"/>
    <cellStyle name="20% - Accent5 2 3" xfId="1832"/>
    <cellStyle name="20% - Accent5 3" xfId="1833"/>
    <cellStyle name="20% - Accent5 4" xfId="1834"/>
    <cellStyle name="20% - Accent6 2" xfId="1835"/>
    <cellStyle name="20% - Accent6 2 2" xfId="1836"/>
    <cellStyle name="20% - Accent6 2 3" xfId="1837"/>
    <cellStyle name="20% - Accent6 3" xfId="1838"/>
    <cellStyle name="20% - Accent6 4" xfId="1839"/>
    <cellStyle name="-2001" xfId="1840"/>
    <cellStyle name="-2001 2" xfId="1841"/>
    <cellStyle name="-2001 2 2" xfId="1842"/>
    <cellStyle name="-2001 3" xfId="1843"/>
    <cellStyle name="3" xfId="1844"/>
    <cellStyle name="3 2" xfId="1845"/>
    <cellStyle name="3_bieu ke hoach dau thau" xfId="1846"/>
    <cellStyle name="3_bieu ke hoach dau thau 2" xfId="1847"/>
    <cellStyle name="3_bieu ke hoach dau thau truong mam non SKH" xfId="1848"/>
    <cellStyle name="3_bieu ke hoach dau thau truong mam non SKH 2" xfId="1849"/>
    <cellStyle name="3_Book1" xfId="1850"/>
    <cellStyle name="3_Book1 2" xfId="1851"/>
    <cellStyle name="3_Book1_1" xfId="1852"/>
    <cellStyle name="3_Book1_1 2" xfId="1853"/>
    <cellStyle name="3_Book1_1 3" xfId="1854"/>
    <cellStyle name="3_Book1_1_BIEU KE HOACH  2015 (KTN 6.11 sua)" xfId="1855"/>
    <cellStyle name="3_Cau thuy dien Ban La (Cu Anh)" xfId="1856"/>
    <cellStyle name="3_Cau thuy dien Ban La (Cu Anh) 2" xfId="1857"/>
    <cellStyle name="3_Cau thuy dien Ban La (Cu Anh) 3" xfId="1858"/>
    <cellStyle name="3_Cau thuy dien Ban La (Cu Anh)_BIEU KE HOACH  2015 (KTN 6.11 sua)" xfId="1859"/>
    <cellStyle name="3_DT tieu hoc diem TDC ban Cho 28-02-09" xfId="1860"/>
    <cellStyle name="3_DT tieu hoc diem TDC ban Cho 28-02-09 2" xfId="1861"/>
    <cellStyle name="3_Du toan" xfId="1862"/>
    <cellStyle name="3_Du toan 2" xfId="1863"/>
    <cellStyle name="3_Du toan 558 (Km17+508.12 - Km 22)" xfId="1864"/>
    <cellStyle name="3_Du toan 558 (Km17+508.12 - Km 22) 2" xfId="1865"/>
    <cellStyle name="3_Du toan 558 (Km17+508.12 - Km 22) 3" xfId="1866"/>
    <cellStyle name="3_Du toan 558 (Km17+508.12 - Km 22)_BIEU KE HOACH  2015 (KTN 6.11 sua)" xfId="1867"/>
    <cellStyle name="3_Du toan nuoc San Thang (GD2)" xfId="1868"/>
    <cellStyle name="3_Du toan nuoc San Thang (GD2) 2" xfId="1869"/>
    <cellStyle name="3_Gia_VLQL48_duyet " xfId="1870"/>
    <cellStyle name="3_Gia_VLQL48_duyet  2" xfId="1871"/>
    <cellStyle name="3_Gia_VLQL48_duyet _BIEU KE HOACH  2015 (KTN 6.11 sua)" xfId="1872"/>
    <cellStyle name="3_HD TT1" xfId="1873"/>
    <cellStyle name="3_HD TT1 2" xfId="1874"/>
    <cellStyle name="3_KlQdinhduyet" xfId="1875"/>
    <cellStyle name="3_KlQdinhduyet 2" xfId="1876"/>
    <cellStyle name="3_KlQdinhduyet 3" xfId="1877"/>
    <cellStyle name="3_KlQdinhduyet_BIEU KE HOACH  2015 (KTN 6.11 sua)" xfId="1878"/>
    <cellStyle name="3_Nha lop hoc 8 P" xfId="1879"/>
    <cellStyle name="3_Nha lop hoc 8 P 2" xfId="1880"/>
    <cellStyle name="3_Tienluong" xfId="1881"/>
    <cellStyle name="3_Tienluong 2" xfId="1882"/>
    <cellStyle name="3_ÿÿÿÿÿ" xfId="1883"/>
    <cellStyle name="3_ÿÿÿÿÿ 2" xfId="1884"/>
    <cellStyle name="³£¹æ_GZ TV" xfId="1885"/>
    <cellStyle name="4" xfId="1886"/>
    <cellStyle name="4 2" xfId="1887"/>
    <cellStyle name="4_Book1" xfId="1888"/>
    <cellStyle name="4_Book1 2" xfId="1889"/>
    <cellStyle name="4_Book1_1" xfId="1890"/>
    <cellStyle name="4_Book1_1 2" xfId="1891"/>
    <cellStyle name="4_Book1_1 3" xfId="1892"/>
    <cellStyle name="4_Book1_1_BIEU KE HOACH  2015 (KTN 6.11 sua)" xfId="1893"/>
    <cellStyle name="4_Cau thuy dien Ban La (Cu Anh)" xfId="1894"/>
    <cellStyle name="4_Cau thuy dien Ban La (Cu Anh) 2" xfId="1895"/>
    <cellStyle name="4_Cau thuy dien Ban La (Cu Anh) 3" xfId="1896"/>
    <cellStyle name="4_Cau thuy dien Ban La (Cu Anh)_BIEU KE HOACH  2015 (KTN 6.11 sua)" xfId="1897"/>
    <cellStyle name="4_Du toan 558 (Km17+508.12 - Km 22)" xfId="1898"/>
    <cellStyle name="4_Du toan 558 (Km17+508.12 - Km 22) 2" xfId="1899"/>
    <cellStyle name="4_Du toan 558 (Km17+508.12 - Km 22) 3" xfId="1900"/>
    <cellStyle name="4_Du toan 558 (Km17+508.12 - Km 22)_BIEU KE HOACH  2015 (KTN 6.11 sua)" xfId="1901"/>
    <cellStyle name="4_Gia_VLQL48_duyet " xfId="1902"/>
    <cellStyle name="4_Gia_VLQL48_duyet  2" xfId="1903"/>
    <cellStyle name="4_Gia_VLQL48_duyet _BIEU KE HOACH  2015 (KTN 6.11 sua)" xfId="1904"/>
    <cellStyle name="4_KlQdinhduyet" xfId="1905"/>
    <cellStyle name="4_KlQdinhduyet 2" xfId="1906"/>
    <cellStyle name="4_KlQdinhduyet 3" xfId="1907"/>
    <cellStyle name="4_KlQdinhduyet_BIEU KE HOACH  2015 (KTN 6.11 sua)" xfId="1908"/>
    <cellStyle name="4_ÿÿÿÿÿ" xfId="1909"/>
    <cellStyle name="4_ÿÿÿÿÿ 2" xfId="1910"/>
    <cellStyle name="40% - Accent1 2" xfId="1911"/>
    <cellStyle name="40% - Accent1 2 2" xfId="1912"/>
    <cellStyle name="40% - Accent1 2 3" xfId="1913"/>
    <cellStyle name="40% - Accent1 3" xfId="1914"/>
    <cellStyle name="40% - Accent1 4" xfId="1915"/>
    <cellStyle name="40% - Accent2 2" xfId="1916"/>
    <cellStyle name="40% - Accent2 2 2" xfId="1917"/>
    <cellStyle name="40% - Accent2 2 3" xfId="1918"/>
    <cellStyle name="40% - Accent2 3" xfId="1919"/>
    <cellStyle name="40% - Accent2 4" xfId="1920"/>
    <cellStyle name="40% - Accent3 2" xfId="1921"/>
    <cellStyle name="40% - Accent3 2 2" xfId="1922"/>
    <cellStyle name="40% - Accent3 2 3" xfId="1923"/>
    <cellStyle name="40% - Accent3 3" xfId="1924"/>
    <cellStyle name="40% - Accent3 4" xfId="1925"/>
    <cellStyle name="40% - Accent4 2" xfId="1926"/>
    <cellStyle name="40% - Accent4 2 2" xfId="1927"/>
    <cellStyle name="40% - Accent4 2 3" xfId="1928"/>
    <cellStyle name="40% - Accent4 3" xfId="1929"/>
    <cellStyle name="40% - Accent4 4" xfId="1930"/>
    <cellStyle name="40% - Accent5 2" xfId="1931"/>
    <cellStyle name="40% - Accent5 2 2" xfId="1932"/>
    <cellStyle name="40% - Accent5 2 3" xfId="1933"/>
    <cellStyle name="40% - Accent5 3" xfId="1934"/>
    <cellStyle name="40% - Accent5 4" xfId="1935"/>
    <cellStyle name="40% - Accent6 2" xfId="1936"/>
    <cellStyle name="40% - Accent6 2 2" xfId="1937"/>
    <cellStyle name="40% - Accent6 2 3" xfId="1938"/>
    <cellStyle name="40% - Accent6 3" xfId="1939"/>
    <cellStyle name="40% - Accent6 4" xfId="1940"/>
    <cellStyle name="52" xfId="1941"/>
    <cellStyle name="6" xfId="1942"/>
    <cellStyle name="6 2" xfId="1943"/>
    <cellStyle name="6 3" xfId="1944"/>
    <cellStyle name="6???_x0002_¯ög6hÅ‡6???_x0002_¹?ß_x0008_,Ñ‡6???_x0002_…#×&gt;Ò ‡6???_x0002_é_x0007_ß_x0008__x001c__x000b__x001e_?????_x000a_?_x0001_???????_x0014_?_x0001_???????_x001e_?fB_x000f_c????_x0018_I¿_x0008_v_x0010_‡6Ö_x0002_Ÿ6????ía??_x0012_c??????????????_x0001_?????????_x0001_?_x0001_?_x0001_?" xfId="1945"/>
    <cellStyle name="6???_x0002_¯ög6hÅ‡6???_x0002_¹?ß_x0008_,Ñ‡6???_x0002_…#×&gt;Ò ‡6???_x0002_é_x0007_ß_x0008__x001c__x000b__x001e_?????_x000a_?_x0001_???????_x0014_?_x0001_???????_x001e_?fB_x000f_c????_x0018_I¿_x0008_v_x0010_‡6Ö_x0002_Ÿ6????ía??_x0012_c??????????????_x0001_?????????_x0001_?_x0001_?_x0001_? 2" xfId="1946"/>
    <cellStyle name="6???_x0002_¯ög6hÅ‡6???_x0002_¹?ß_x0008_,Ñ‡6???_x0002_…#×&gt;Ò ‡6???_x0002_é_x0007_ß_x0008__x001c__x000b__x001e_?????_x000a_?_x0001_???????_x0014_?_x0001_???????_x001e_?fB_x000f_c????_x0018_I¿_x0008_v_x0010_‡6Ö_x0002_Ÿ6????ía??_x0012_c??????????????_x0001_?????????_x0001_?_x0001_?_x0001_? 3" xfId="1947"/>
    <cellStyle name="6???_x0002_¯ög6hÅ‡6???_x0002_¹?ß_x0008_,Ñ‡6???_x0002_…#×&gt;Ò ‡6???_x0002_é_x0007_ß_x0008__x001c__x000b__x001e_?????_x000a_?_x0001_???????_x0014_?_x0001_???????_x001e_?fB_x000f_c????_x0018_I¿_x0008_v_x0010_‡6Ö_x0002_Ÿ6????_x0015_l??Õm??????????????_x0001_?????????_x0001_?_x0001_?_x0001_?" xfId="1948"/>
    <cellStyle name="6???_x0002_¯ög6hÅ‡6???_x0002_¹?ß_x0008_,Ñ‡6???_x0002_…#×&gt;Ò ‡6???_x0002_é_x0007_ß_x0008__x001c__x000b__x001e_?????_x000a_?_x0001_???????_x0014_?_x0001_???????_x001e_?fB_x000f_c????_x0018_I¿_x0008_v_x0010_‡6Ö_x0002_Ÿ6????_x0015_l??Õm??????????????_x0001_?????????_x0001_?_x0001_?_x0001_? 2" xfId="1949"/>
    <cellStyle name="6???_x0002_¯ög6hÅ‡6???_x0002_¹?ß_x0008_,Ñ‡6???_x0002_…#×&gt;Ò ‡6???_x0002_é_x0007_ß_x0008__x001c__x000b__x001e_?????_x000a_?_x0001_???????_x0014_?_x0001_???????_x001e_?fB_x000f_c????_x0018_I¿_x0008_v_x0010_‡6Ö_x0002_Ÿ6????_x0015_l??Õm??????????????_x0001_?????????_x0001_?_x0001_?_x0001_? 3" xfId="1950"/>
    <cellStyle name="6_BIEU KE HOACH  2015 (KTN 6.11 sua)" xfId="1951"/>
    <cellStyle name="6_Cong trinh co y kien LD_Dang_NN_2011-Tay nguyen-9-10" xfId="1952"/>
    <cellStyle name="6_GVL" xfId="1953"/>
    <cellStyle name="6_GVL 2" xfId="1954"/>
    <cellStyle name="6_GVL 3" xfId="1955"/>
    <cellStyle name="6_GVL_BIEU KE HOACH  2015 (KTN 6.11 sua)" xfId="1956"/>
    <cellStyle name="6_Ke hoach 2010 ngay 31-01" xfId="1957"/>
    <cellStyle name="6_Ke hoach 2010 ngay 31-01 2" xfId="1958"/>
    <cellStyle name="6_Ke hoach 2010 ngay 31-01_CT 134" xfId="1959"/>
    <cellStyle name="6_Ket du ung NS" xfId="1960"/>
    <cellStyle name="6_Ket du ung NS 2" xfId="1961"/>
    <cellStyle name="6_Ket du ung NS_CT 134" xfId="1962"/>
    <cellStyle name="6_TN - Ho tro khac 2011" xfId="1963"/>
    <cellStyle name="60% - Accent1 2" xfId="1964"/>
    <cellStyle name="60% - Accent1 2 2" xfId="1965"/>
    <cellStyle name="60% - Accent1 2 3" xfId="1966"/>
    <cellStyle name="60% - Accent1 3" xfId="1967"/>
    <cellStyle name="60% - Accent1 4" xfId="1968"/>
    <cellStyle name="60% - Accent2 2" xfId="1969"/>
    <cellStyle name="60% - Accent2 2 2" xfId="1970"/>
    <cellStyle name="60% - Accent2 2 3" xfId="1971"/>
    <cellStyle name="60% - Accent2 3" xfId="1972"/>
    <cellStyle name="60% - Accent2 4" xfId="1973"/>
    <cellStyle name="60% - Accent3 2" xfId="1974"/>
    <cellStyle name="60% - Accent3 2 2" xfId="1975"/>
    <cellStyle name="60% - Accent3 2 3" xfId="1976"/>
    <cellStyle name="60% - Accent3 3" xfId="1977"/>
    <cellStyle name="60% - Accent3 4" xfId="1978"/>
    <cellStyle name="60% - Accent4 2" xfId="1979"/>
    <cellStyle name="60% - Accent4 2 2" xfId="1980"/>
    <cellStyle name="60% - Accent4 2 3" xfId="1981"/>
    <cellStyle name="60% - Accent4 3" xfId="1982"/>
    <cellStyle name="60% - Accent4 4" xfId="1983"/>
    <cellStyle name="60% - Accent5 2" xfId="1984"/>
    <cellStyle name="60% - Accent5 2 2" xfId="1985"/>
    <cellStyle name="60% - Accent5 2 3" xfId="1986"/>
    <cellStyle name="60% - Accent5 3" xfId="1987"/>
    <cellStyle name="60% - Accent5 4" xfId="1988"/>
    <cellStyle name="60% - Accent6 2" xfId="1989"/>
    <cellStyle name="60% - Accent6 2 2" xfId="1990"/>
    <cellStyle name="60% - Accent6 2 3" xfId="1991"/>
    <cellStyle name="60% - Accent6 3" xfId="1992"/>
    <cellStyle name="60% - Accent6 4" xfId="1993"/>
    <cellStyle name="9" xfId="1994"/>
    <cellStyle name="9 2" xfId="1995"/>
    <cellStyle name="9 3" xfId="1996"/>
    <cellStyle name="9_BIEU KE HOACH  2015 (KTN 6.11 sua)" xfId="1997"/>
    <cellStyle name="a" xfId="1998"/>
    <cellStyle name="a 2" xfId="1999"/>
    <cellStyle name="Accent1 - 20%" xfId="2000"/>
    <cellStyle name="Accent1 - 40%" xfId="2001"/>
    <cellStyle name="Accent1 - 60%" xfId="2002"/>
    <cellStyle name="Accent1 10" xfId="2003"/>
    <cellStyle name="Accent1 11" xfId="2004"/>
    <cellStyle name="Accent1 12" xfId="2005"/>
    <cellStyle name="Accent1 13" xfId="2006"/>
    <cellStyle name="Accent1 14" xfId="2007"/>
    <cellStyle name="Accent1 15" xfId="2008"/>
    <cellStyle name="Accent1 16" xfId="2009"/>
    <cellStyle name="Accent1 17" xfId="2010"/>
    <cellStyle name="Accent1 18" xfId="2011"/>
    <cellStyle name="Accent1 19" xfId="2012"/>
    <cellStyle name="Accent1 2" xfId="2013"/>
    <cellStyle name="Accent1 2 2" xfId="2014"/>
    <cellStyle name="Accent1 2 3" xfId="2015"/>
    <cellStyle name="Accent1 20" xfId="2016"/>
    <cellStyle name="Accent1 21" xfId="2017"/>
    <cellStyle name="Accent1 22" xfId="2018"/>
    <cellStyle name="Accent1 23" xfId="2019"/>
    <cellStyle name="Accent1 24" xfId="2020"/>
    <cellStyle name="Accent1 25" xfId="2021"/>
    <cellStyle name="Accent1 26" xfId="2022"/>
    <cellStyle name="Accent1 27" xfId="2023"/>
    <cellStyle name="Accent1 28" xfId="2024"/>
    <cellStyle name="Accent1 29" xfId="2025"/>
    <cellStyle name="Accent1 3" xfId="2026"/>
    <cellStyle name="Accent1 30" xfId="2027"/>
    <cellStyle name="Accent1 31" xfId="2028"/>
    <cellStyle name="Accent1 32" xfId="2029"/>
    <cellStyle name="Accent1 33" xfId="2030"/>
    <cellStyle name="Accent1 34" xfId="2031"/>
    <cellStyle name="Accent1 35" xfId="2032"/>
    <cellStyle name="Accent1 36" xfId="2033"/>
    <cellStyle name="Accent1 37" xfId="2034"/>
    <cellStyle name="Accent1 38" xfId="2035"/>
    <cellStyle name="Accent1 39" xfId="2036"/>
    <cellStyle name="Accent1 4" xfId="2037"/>
    <cellStyle name="Accent1 40" xfId="2038"/>
    <cellStyle name="Accent1 41" xfId="2039"/>
    <cellStyle name="Accent1 42" xfId="2040"/>
    <cellStyle name="Accent1 43" xfId="2041"/>
    <cellStyle name="Accent1 44" xfId="2042"/>
    <cellStyle name="Accent1 45" xfId="2043"/>
    <cellStyle name="Accent1 46" xfId="2044"/>
    <cellStyle name="Accent1 47" xfId="2045"/>
    <cellStyle name="Accent1 48" xfId="2046"/>
    <cellStyle name="Accent1 49" xfId="2047"/>
    <cellStyle name="Accent1 5" xfId="2048"/>
    <cellStyle name="Accent1 50" xfId="2049"/>
    <cellStyle name="Accent1 51" xfId="2050"/>
    <cellStyle name="Accent1 52" xfId="2051"/>
    <cellStyle name="Accent1 53" xfId="2052"/>
    <cellStyle name="Accent1 54" xfId="2053"/>
    <cellStyle name="Accent1 55" xfId="2054"/>
    <cellStyle name="Accent1 56" xfId="2055"/>
    <cellStyle name="Accent1 57" xfId="2056"/>
    <cellStyle name="Accent1 58" xfId="2057"/>
    <cellStyle name="Accent1 59" xfId="2058"/>
    <cellStyle name="Accent1 6" xfId="2059"/>
    <cellStyle name="Accent1 60" xfId="2060"/>
    <cellStyle name="Accent1 7" xfId="2061"/>
    <cellStyle name="Accent1 8" xfId="2062"/>
    <cellStyle name="Accent1 9" xfId="2063"/>
    <cellStyle name="Accent2 - 20%" xfId="2064"/>
    <cellStyle name="Accent2 - 40%" xfId="2065"/>
    <cellStyle name="Accent2 - 60%" xfId="2066"/>
    <cellStyle name="Accent2 10" xfId="2067"/>
    <cellStyle name="Accent2 11" xfId="2068"/>
    <cellStyle name="Accent2 12" xfId="2069"/>
    <cellStyle name="Accent2 13" xfId="2070"/>
    <cellStyle name="Accent2 14" xfId="2071"/>
    <cellStyle name="Accent2 15" xfId="2072"/>
    <cellStyle name="Accent2 16" xfId="2073"/>
    <cellStyle name="Accent2 17" xfId="2074"/>
    <cellStyle name="Accent2 18" xfId="2075"/>
    <cellStyle name="Accent2 19" xfId="2076"/>
    <cellStyle name="Accent2 2" xfId="2077"/>
    <cellStyle name="Accent2 2 2" xfId="2078"/>
    <cellStyle name="Accent2 2 3" xfId="2079"/>
    <cellStyle name="Accent2 20" xfId="2080"/>
    <cellStyle name="Accent2 21" xfId="2081"/>
    <cellStyle name="Accent2 22" xfId="2082"/>
    <cellStyle name="Accent2 23" xfId="2083"/>
    <cellStyle name="Accent2 24" xfId="2084"/>
    <cellStyle name="Accent2 25" xfId="2085"/>
    <cellStyle name="Accent2 26" xfId="2086"/>
    <cellStyle name="Accent2 27" xfId="2087"/>
    <cellStyle name="Accent2 28" xfId="2088"/>
    <cellStyle name="Accent2 29" xfId="2089"/>
    <cellStyle name="Accent2 3" xfId="2090"/>
    <cellStyle name="Accent2 30" xfId="2091"/>
    <cellStyle name="Accent2 31" xfId="2092"/>
    <cellStyle name="Accent2 32" xfId="2093"/>
    <cellStyle name="Accent2 33" xfId="2094"/>
    <cellStyle name="Accent2 34" xfId="2095"/>
    <cellStyle name="Accent2 35" xfId="2096"/>
    <cellStyle name="Accent2 36" xfId="2097"/>
    <cellStyle name="Accent2 37" xfId="2098"/>
    <cellStyle name="Accent2 38" xfId="2099"/>
    <cellStyle name="Accent2 39" xfId="2100"/>
    <cellStyle name="Accent2 4" xfId="2101"/>
    <cellStyle name="Accent2 40" xfId="2102"/>
    <cellStyle name="Accent2 41" xfId="2103"/>
    <cellStyle name="Accent2 42" xfId="2104"/>
    <cellStyle name="Accent2 43" xfId="2105"/>
    <cellStyle name="Accent2 44" xfId="2106"/>
    <cellStyle name="Accent2 45" xfId="2107"/>
    <cellStyle name="Accent2 46" xfId="2108"/>
    <cellStyle name="Accent2 47" xfId="2109"/>
    <cellStyle name="Accent2 48" xfId="2110"/>
    <cellStyle name="Accent2 49" xfId="2111"/>
    <cellStyle name="Accent2 5" xfId="2112"/>
    <cellStyle name="Accent2 50" xfId="2113"/>
    <cellStyle name="Accent2 51" xfId="2114"/>
    <cellStyle name="Accent2 52" xfId="2115"/>
    <cellStyle name="Accent2 53" xfId="2116"/>
    <cellStyle name="Accent2 54" xfId="2117"/>
    <cellStyle name="Accent2 55" xfId="2118"/>
    <cellStyle name="Accent2 56" xfId="2119"/>
    <cellStyle name="Accent2 57" xfId="2120"/>
    <cellStyle name="Accent2 58" xfId="2121"/>
    <cellStyle name="Accent2 59" xfId="2122"/>
    <cellStyle name="Accent2 6" xfId="2123"/>
    <cellStyle name="Accent2 60" xfId="2124"/>
    <cellStyle name="Accent2 7" xfId="2125"/>
    <cellStyle name="Accent2 8" xfId="2126"/>
    <cellStyle name="Accent2 9" xfId="2127"/>
    <cellStyle name="Accent3 - 20%" xfId="2128"/>
    <cellStyle name="Accent3 - 40%" xfId="2129"/>
    <cellStyle name="Accent3 - 60%" xfId="2130"/>
    <cellStyle name="Accent3 10" xfId="2131"/>
    <cellStyle name="Accent3 11" xfId="2132"/>
    <cellStyle name="Accent3 12" xfId="2133"/>
    <cellStyle name="Accent3 13" xfId="2134"/>
    <cellStyle name="Accent3 14" xfId="2135"/>
    <cellStyle name="Accent3 15" xfId="2136"/>
    <cellStyle name="Accent3 16" xfId="2137"/>
    <cellStyle name="Accent3 17" xfId="2138"/>
    <cellStyle name="Accent3 18" xfId="2139"/>
    <cellStyle name="Accent3 19" xfId="2140"/>
    <cellStyle name="Accent3 2" xfId="2141"/>
    <cellStyle name="Accent3 2 2" xfId="2142"/>
    <cellStyle name="Accent3 2 3" xfId="2143"/>
    <cellStyle name="Accent3 20" xfId="2144"/>
    <cellStyle name="Accent3 21" xfId="2145"/>
    <cellStyle name="Accent3 22" xfId="2146"/>
    <cellStyle name="Accent3 23" xfId="2147"/>
    <cellStyle name="Accent3 24" xfId="2148"/>
    <cellStyle name="Accent3 25" xfId="2149"/>
    <cellStyle name="Accent3 26" xfId="2150"/>
    <cellStyle name="Accent3 27" xfId="2151"/>
    <cellStyle name="Accent3 28" xfId="2152"/>
    <cellStyle name="Accent3 29" xfId="2153"/>
    <cellStyle name="Accent3 3" xfId="2154"/>
    <cellStyle name="Accent3 30" xfId="2155"/>
    <cellStyle name="Accent3 31" xfId="2156"/>
    <cellStyle name="Accent3 32" xfId="2157"/>
    <cellStyle name="Accent3 33" xfId="2158"/>
    <cellStyle name="Accent3 34" xfId="2159"/>
    <cellStyle name="Accent3 35" xfId="2160"/>
    <cellStyle name="Accent3 36" xfId="2161"/>
    <cellStyle name="Accent3 37" xfId="2162"/>
    <cellStyle name="Accent3 38" xfId="2163"/>
    <cellStyle name="Accent3 39" xfId="2164"/>
    <cellStyle name="Accent3 4" xfId="2165"/>
    <cellStyle name="Accent3 40" xfId="2166"/>
    <cellStyle name="Accent3 41" xfId="2167"/>
    <cellStyle name="Accent3 42" xfId="2168"/>
    <cellStyle name="Accent3 43" xfId="2169"/>
    <cellStyle name="Accent3 44" xfId="2170"/>
    <cellStyle name="Accent3 45" xfId="2171"/>
    <cellStyle name="Accent3 46" xfId="2172"/>
    <cellStyle name="Accent3 47" xfId="2173"/>
    <cellStyle name="Accent3 48" xfId="2174"/>
    <cellStyle name="Accent3 49" xfId="2175"/>
    <cellStyle name="Accent3 5" xfId="2176"/>
    <cellStyle name="Accent3 50" xfId="2177"/>
    <cellStyle name="Accent3 51" xfId="2178"/>
    <cellStyle name="Accent3 52" xfId="2179"/>
    <cellStyle name="Accent3 53" xfId="2180"/>
    <cellStyle name="Accent3 54" xfId="2181"/>
    <cellStyle name="Accent3 55" xfId="2182"/>
    <cellStyle name="Accent3 56" xfId="2183"/>
    <cellStyle name="Accent3 57" xfId="2184"/>
    <cellStyle name="Accent3 58" xfId="2185"/>
    <cellStyle name="Accent3 59" xfId="2186"/>
    <cellStyle name="Accent3 6" xfId="2187"/>
    <cellStyle name="Accent3 60" xfId="2188"/>
    <cellStyle name="Accent3 7" xfId="2189"/>
    <cellStyle name="Accent3 8" xfId="2190"/>
    <cellStyle name="Accent3 9" xfId="2191"/>
    <cellStyle name="Accent4 - 20%" xfId="2192"/>
    <cellStyle name="Accent4 - 40%" xfId="2193"/>
    <cellStyle name="Accent4 - 60%" xfId="2194"/>
    <cellStyle name="Accent4 10" xfId="2195"/>
    <cellStyle name="Accent4 11" xfId="2196"/>
    <cellStyle name="Accent4 12" xfId="2197"/>
    <cellStyle name="Accent4 13" xfId="2198"/>
    <cellStyle name="Accent4 14" xfId="2199"/>
    <cellStyle name="Accent4 15" xfId="2200"/>
    <cellStyle name="Accent4 16" xfId="2201"/>
    <cellStyle name="Accent4 17" xfId="2202"/>
    <cellStyle name="Accent4 18" xfId="2203"/>
    <cellStyle name="Accent4 19" xfId="2204"/>
    <cellStyle name="Accent4 2" xfId="2205"/>
    <cellStyle name="Accent4 2 2" xfId="2206"/>
    <cellStyle name="Accent4 2 3" xfId="2207"/>
    <cellStyle name="Accent4 20" xfId="2208"/>
    <cellStyle name="Accent4 21" xfId="2209"/>
    <cellStyle name="Accent4 22" xfId="2210"/>
    <cellStyle name="Accent4 23" xfId="2211"/>
    <cellStyle name="Accent4 24" xfId="2212"/>
    <cellStyle name="Accent4 25" xfId="2213"/>
    <cellStyle name="Accent4 26" xfId="2214"/>
    <cellStyle name="Accent4 27" xfId="2215"/>
    <cellStyle name="Accent4 28" xfId="2216"/>
    <cellStyle name="Accent4 29" xfId="2217"/>
    <cellStyle name="Accent4 3" xfId="2218"/>
    <cellStyle name="Accent4 30" xfId="2219"/>
    <cellStyle name="Accent4 31" xfId="2220"/>
    <cellStyle name="Accent4 32" xfId="2221"/>
    <cellStyle name="Accent4 33" xfId="2222"/>
    <cellStyle name="Accent4 34" xfId="2223"/>
    <cellStyle name="Accent4 35" xfId="2224"/>
    <cellStyle name="Accent4 36" xfId="2225"/>
    <cellStyle name="Accent4 37" xfId="2226"/>
    <cellStyle name="Accent4 38" xfId="2227"/>
    <cellStyle name="Accent4 39" xfId="2228"/>
    <cellStyle name="Accent4 4" xfId="2229"/>
    <cellStyle name="Accent4 40" xfId="2230"/>
    <cellStyle name="Accent4 41" xfId="2231"/>
    <cellStyle name="Accent4 42" xfId="2232"/>
    <cellStyle name="Accent4 43" xfId="2233"/>
    <cellStyle name="Accent4 44" xfId="2234"/>
    <cellStyle name="Accent4 45" xfId="2235"/>
    <cellStyle name="Accent4 46" xfId="2236"/>
    <cellStyle name="Accent4 47" xfId="2237"/>
    <cellStyle name="Accent4 48" xfId="2238"/>
    <cellStyle name="Accent4 49" xfId="2239"/>
    <cellStyle name="Accent4 5" xfId="2240"/>
    <cellStyle name="Accent4 50" xfId="2241"/>
    <cellStyle name="Accent4 51" xfId="2242"/>
    <cellStyle name="Accent4 52" xfId="2243"/>
    <cellStyle name="Accent4 53" xfId="2244"/>
    <cellStyle name="Accent4 54" xfId="2245"/>
    <cellStyle name="Accent4 55" xfId="2246"/>
    <cellStyle name="Accent4 56" xfId="2247"/>
    <cellStyle name="Accent4 57" xfId="2248"/>
    <cellStyle name="Accent4 58" xfId="2249"/>
    <cellStyle name="Accent4 59" xfId="2250"/>
    <cellStyle name="Accent4 6" xfId="2251"/>
    <cellStyle name="Accent4 60" xfId="2252"/>
    <cellStyle name="Accent4 7" xfId="2253"/>
    <cellStyle name="Accent4 8" xfId="2254"/>
    <cellStyle name="Accent4 9" xfId="2255"/>
    <cellStyle name="Accent5 - 20%" xfId="2256"/>
    <cellStyle name="Accent5 - 40%" xfId="2257"/>
    <cellStyle name="Accent5 - 60%" xfId="2258"/>
    <cellStyle name="Accent5 10" xfId="2259"/>
    <cellStyle name="Accent5 11" xfId="2260"/>
    <cellStyle name="Accent5 12" xfId="2261"/>
    <cellStyle name="Accent5 13" xfId="2262"/>
    <cellStyle name="Accent5 14" xfId="2263"/>
    <cellStyle name="Accent5 15" xfId="2264"/>
    <cellStyle name="Accent5 16" xfId="2265"/>
    <cellStyle name="Accent5 17" xfId="2266"/>
    <cellStyle name="Accent5 18" xfId="2267"/>
    <cellStyle name="Accent5 19" xfId="2268"/>
    <cellStyle name="Accent5 2" xfId="2269"/>
    <cellStyle name="Accent5 2 2" xfId="2270"/>
    <cellStyle name="Accent5 2 3" xfId="2271"/>
    <cellStyle name="Accent5 20" xfId="2272"/>
    <cellStyle name="Accent5 21" xfId="2273"/>
    <cellStyle name="Accent5 22" xfId="2274"/>
    <cellStyle name="Accent5 23" xfId="2275"/>
    <cellStyle name="Accent5 24" xfId="2276"/>
    <cellStyle name="Accent5 25" xfId="2277"/>
    <cellStyle name="Accent5 26" xfId="2278"/>
    <cellStyle name="Accent5 27" xfId="2279"/>
    <cellStyle name="Accent5 28" xfId="2280"/>
    <cellStyle name="Accent5 29" xfId="2281"/>
    <cellStyle name="Accent5 3" xfId="2282"/>
    <cellStyle name="Accent5 30" xfId="2283"/>
    <cellStyle name="Accent5 31" xfId="2284"/>
    <cellStyle name="Accent5 32" xfId="2285"/>
    <cellStyle name="Accent5 33" xfId="2286"/>
    <cellStyle name="Accent5 34" xfId="2287"/>
    <cellStyle name="Accent5 35" xfId="2288"/>
    <cellStyle name="Accent5 36" xfId="2289"/>
    <cellStyle name="Accent5 37" xfId="2290"/>
    <cellStyle name="Accent5 38" xfId="2291"/>
    <cellStyle name="Accent5 39" xfId="2292"/>
    <cellStyle name="Accent5 4" xfId="2293"/>
    <cellStyle name="Accent5 40" xfId="2294"/>
    <cellStyle name="Accent5 41" xfId="2295"/>
    <cellStyle name="Accent5 42" xfId="2296"/>
    <cellStyle name="Accent5 43" xfId="2297"/>
    <cellStyle name="Accent5 44" xfId="2298"/>
    <cellStyle name="Accent5 45" xfId="2299"/>
    <cellStyle name="Accent5 46" xfId="2300"/>
    <cellStyle name="Accent5 47" xfId="2301"/>
    <cellStyle name="Accent5 48" xfId="2302"/>
    <cellStyle name="Accent5 49" xfId="2303"/>
    <cellStyle name="Accent5 5" xfId="2304"/>
    <cellStyle name="Accent5 50" xfId="2305"/>
    <cellStyle name="Accent5 51" xfId="2306"/>
    <cellStyle name="Accent5 52" xfId="2307"/>
    <cellStyle name="Accent5 53" xfId="2308"/>
    <cellStyle name="Accent5 54" xfId="2309"/>
    <cellStyle name="Accent5 55" xfId="2310"/>
    <cellStyle name="Accent5 56" xfId="2311"/>
    <cellStyle name="Accent5 57" xfId="2312"/>
    <cellStyle name="Accent5 58" xfId="2313"/>
    <cellStyle name="Accent5 59" xfId="2314"/>
    <cellStyle name="Accent5 6" xfId="2315"/>
    <cellStyle name="Accent5 60" xfId="2316"/>
    <cellStyle name="Accent5 7" xfId="2317"/>
    <cellStyle name="Accent5 8" xfId="2318"/>
    <cellStyle name="Accent5 9" xfId="2319"/>
    <cellStyle name="Accent6 - 20%" xfId="2320"/>
    <cellStyle name="Accent6 - 40%" xfId="2321"/>
    <cellStyle name="Accent6 - 60%" xfId="2322"/>
    <cellStyle name="Accent6 10" xfId="2323"/>
    <cellStyle name="Accent6 11" xfId="2324"/>
    <cellStyle name="Accent6 12" xfId="2325"/>
    <cellStyle name="Accent6 13" xfId="2326"/>
    <cellStyle name="Accent6 14" xfId="2327"/>
    <cellStyle name="Accent6 15" xfId="2328"/>
    <cellStyle name="Accent6 16" xfId="2329"/>
    <cellStyle name="Accent6 17" xfId="2330"/>
    <cellStyle name="Accent6 18" xfId="2331"/>
    <cellStyle name="Accent6 19" xfId="2332"/>
    <cellStyle name="Accent6 2" xfId="2333"/>
    <cellStyle name="Accent6 2 2" xfId="2334"/>
    <cellStyle name="Accent6 2 3" xfId="2335"/>
    <cellStyle name="Accent6 20" xfId="2336"/>
    <cellStyle name="Accent6 21" xfId="2337"/>
    <cellStyle name="Accent6 22" xfId="2338"/>
    <cellStyle name="Accent6 23" xfId="2339"/>
    <cellStyle name="Accent6 24" xfId="2340"/>
    <cellStyle name="Accent6 25" xfId="2341"/>
    <cellStyle name="Accent6 26" xfId="2342"/>
    <cellStyle name="Accent6 27" xfId="2343"/>
    <cellStyle name="Accent6 28" xfId="2344"/>
    <cellStyle name="Accent6 29" xfId="2345"/>
    <cellStyle name="Accent6 3" xfId="2346"/>
    <cellStyle name="Accent6 30" xfId="2347"/>
    <cellStyle name="Accent6 31" xfId="2348"/>
    <cellStyle name="Accent6 32" xfId="2349"/>
    <cellStyle name="Accent6 33" xfId="2350"/>
    <cellStyle name="Accent6 34" xfId="2351"/>
    <cellStyle name="Accent6 35" xfId="2352"/>
    <cellStyle name="Accent6 36" xfId="2353"/>
    <cellStyle name="Accent6 37" xfId="2354"/>
    <cellStyle name="Accent6 38" xfId="2355"/>
    <cellStyle name="Accent6 39" xfId="2356"/>
    <cellStyle name="Accent6 4" xfId="2357"/>
    <cellStyle name="Accent6 40" xfId="2358"/>
    <cellStyle name="Accent6 41" xfId="2359"/>
    <cellStyle name="Accent6 42" xfId="2360"/>
    <cellStyle name="Accent6 43" xfId="2361"/>
    <cellStyle name="Accent6 44" xfId="2362"/>
    <cellStyle name="Accent6 45" xfId="2363"/>
    <cellStyle name="Accent6 46" xfId="2364"/>
    <cellStyle name="Accent6 47" xfId="2365"/>
    <cellStyle name="Accent6 48" xfId="2366"/>
    <cellStyle name="Accent6 49" xfId="2367"/>
    <cellStyle name="Accent6 5" xfId="2368"/>
    <cellStyle name="Accent6 50" xfId="2369"/>
    <cellStyle name="Accent6 51" xfId="2370"/>
    <cellStyle name="Accent6 52" xfId="2371"/>
    <cellStyle name="Accent6 53" xfId="2372"/>
    <cellStyle name="Accent6 54" xfId="2373"/>
    <cellStyle name="Accent6 55" xfId="2374"/>
    <cellStyle name="Accent6 56" xfId="2375"/>
    <cellStyle name="Accent6 57" xfId="2376"/>
    <cellStyle name="Accent6 58" xfId="2377"/>
    <cellStyle name="Accent6 59" xfId="2378"/>
    <cellStyle name="Accent6 6" xfId="2379"/>
    <cellStyle name="Accent6 60" xfId="2380"/>
    <cellStyle name="Accent6 7" xfId="2381"/>
    <cellStyle name="Accent6 8" xfId="2382"/>
    <cellStyle name="Accent6 9" xfId="2383"/>
    <cellStyle name="active" xfId="2384"/>
    <cellStyle name="ÅëÈ­ [0]_      " xfId="2385"/>
    <cellStyle name="AeE­ [0]_INQUIRY ¿?¾÷AßAø " xfId="2386"/>
    <cellStyle name="ÅëÈ­ [0]_L601CPT" xfId="2387"/>
    <cellStyle name="ÅëÈ­_      " xfId="2388"/>
    <cellStyle name="AeE­_INQUIRY ¿?¾÷AßAø " xfId="2389"/>
    <cellStyle name="ÅëÈ­_L601CPT" xfId="2390"/>
    <cellStyle name="args.style" xfId="2391"/>
    <cellStyle name="args.style 2" xfId="2392"/>
    <cellStyle name="at" xfId="2393"/>
    <cellStyle name="at 2" xfId="2394"/>
    <cellStyle name="ÄÞ¸¶ [0]_      " xfId="2395"/>
    <cellStyle name="AÞ¸¶ [0]_INQUIRY ¿?¾÷AßAø " xfId="2396"/>
    <cellStyle name="ÄÞ¸¶ [0]_L601CPT" xfId="2397"/>
    <cellStyle name="ÄÞ¸¶_      " xfId="2398"/>
    <cellStyle name="AÞ¸¶_INQUIRY ¿?¾÷AßAø " xfId="2399"/>
    <cellStyle name="ÄÞ¸¶_L601CPT" xfId="2400"/>
    <cellStyle name="AutoFormat Options" xfId="2401"/>
    <cellStyle name="AutoFormat Options 2" xfId="2402"/>
    <cellStyle name="Bad 2" xfId="2403"/>
    <cellStyle name="Bad 2 2" xfId="2404"/>
    <cellStyle name="Bad 2 3" xfId="2405"/>
    <cellStyle name="Bad 3" xfId="2406"/>
    <cellStyle name="Bad 4" xfId="2407"/>
    <cellStyle name="Bangchu" xfId="2408"/>
    <cellStyle name="Bangchu 2" xfId="2409"/>
    <cellStyle name="Bình Thường_DS truong Mam non" xfId="2410"/>
    <cellStyle name="Body" xfId="2411"/>
    <cellStyle name="Body 2" xfId="2412"/>
    <cellStyle name="Body 3" xfId="2413"/>
    <cellStyle name="C?AØ_¿?¾÷CoE² " xfId="2414"/>
    <cellStyle name="C~1" xfId="2415"/>
    <cellStyle name="C~1 2" xfId="2416"/>
    <cellStyle name="C~1 3" xfId="2417"/>
    <cellStyle name="Ç¥ÁØ_      " xfId="2418"/>
    <cellStyle name="C￥AØ_¿μ¾÷CoE² " xfId="2419"/>
    <cellStyle name="Ç¥ÁØ_±¸¹Ì´ëÃ¥" xfId="2420"/>
    <cellStyle name="C￥AØ_≫c¾÷ºIº° AN°e " xfId="2421"/>
    <cellStyle name="Ç¥ÁØ_PO0862_bldg_BQ" xfId="2422"/>
    <cellStyle name="C￥AØ_Sheet1_¿μ¾÷CoE² " xfId="2423"/>
    <cellStyle name="Ç¥ÁØ_ÿÿÿÿÿÿ_4_ÃÑÇÕ°è " xfId="2424"/>
    <cellStyle name="Ç§Î»·Ö¸ô[0]_Sheet1" xfId="2425"/>
    <cellStyle name="Ç§Î»·Ö¸ô_Sheet1" xfId="2426"/>
    <cellStyle name="Calc Currency (0)" xfId="2427"/>
    <cellStyle name="Calc Currency (0) 2" xfId="2428"/>
    <cellStyle name="Calc Currency (0) 3" xfId="2429"/>
    <cellStyle name="Calc Currency (2)" xfId="2430"/>
    <cellStyle name="Calc Currency (2) 2" xfId="2431"/>
    <cellStyle name="Calc Percent (0)" xfId="2432"/>
    <cellStyle name="Calc Percent (0) 2" xfId="2433"/>
    <cellStyle name="Calc Percent (1)" xfId="2434"/>
    <cellStyle name="Calc Percent (1) 2" xfId="2435"/>
    <cellStyle name="Calc Percent (2)" xfId="2436"/>
    <cellStyle name="Calc Percent (2) 2" xfId="2437"/>
    <cellStyle name="Calc Percent (2) 2 2" xfId="2438"/>
    <cellStyle name="Calc Percent (2) 3" xfId="2439"/>
    <cellStyle name="Calc Units (0)" xfId="2440"/>
    <cellStyle name="Calc Units (0) 2" xfId="2441"/>
    <cellStyle name="Calc Units (1)" xfId="2442"/>
    <cellStyle name="Calc Units (1) 2" xfId="2443"/>
    <cellStyle name="Calc Units (2)" xfId="2444"/>
    <cellStyle name="Calc Units (2) 2" xfId="2445"/>
    <cellStyle name="Calculation 2" xfId="2446"/>
    <cellStyle name="Calculation 2 2" xfId="2447"/>
    <cellStyle name="Calculation 2 3" xfId="2448"/>
    <cellStyle name="Calculation 3" xfId="2449"/>
    <cellStyle name="Calculation 4" xfId="2450"/>
    <cellStyle name="category" xfId="2451"/>
    <cellStyle name="category 2" xfId="2452"/>
    <cellStyle name="category 3" xfId="2453"/>
    <cellStyle name="CC1" xfId="2454"/>
    <cellStyle name="CC1 2" xfId="2455"/>
    <cellStyle name="CC2" xfId="2456"/>
    <cellStyle name="CC2 2" xfId="2457"/>
    <cellStyle name="Cerrency_Sheet2_XANGDAU" xfId="2458"/>
    <cellStyle name="cg" xfId="2459"/>
    <cellStyle name="cg 2" xfId="2460"/>
    <cellStyle name="chchuyen" xfId="2461"/>
    <cellStyle name="chchuyen 2" xfId="2462"/>
    <cellStyle name="Check Cell 2" xfId="2463"/>
    <cellStyle name="Check Cell 2 2" xfId="2464"/>
    <cellStyle name="Check Cell 2 3" xfId="2465"/>
    <cellStyle name="Check Cell 3" xfId="2466"/>
    <cellStyle name="Check Cell 4" xfId="2467"/>
    <cellStyle name="Chi phÝ kh¸c_Book1" xfId="2468"/>
    <cellStyle name="CHUONG" xfId="2469"/>
    <cellStyle name="CHUONG 2" xfId="2470"/>
    <cellStyle name="Col Heads" xfId="2471"/>
    <cellStyle name="Col Heads 2" xfId="2472"/>
    <cellStyle name="ColLevel_0" xfId="2473"/>
    <cellStyle name="Comma" xfId="11796" builtinId="3"/>
    <cellStyle name="Comma  - Style1" xfId="2474"/>
    <cellStyle name="Comma  - Style1 2" xfId="2475"/>
    <cellStyle name="Comma  - Style1 3" xfId="2476"/>
    <cellStyle name="Comma  - Style2" xfId="2477"/>
    <cellStyle name="Comma  - Style2 2" xfId="2478"/>
    <cellStyle name="Comma  - Style2 3" xfId="2479"/>
    <cellStyle name="Comma  - Style3" xfId="2480"/>
    <cellStyle name="Comma  - Style3 2" xfId="2481"/>
    <cellStyle name="Comma  - Style3 3" xfId="2482"/>
    <cellStyle name="Comma  - Style4" xfId="2483"/>
    <cellStyle name="Comma  - Style4 2" xfId="2484"/>
    <cellStyle name="Comma  - Style4 3" xfId="2485"/>
    <cellStyle name="Comma  - Style5" xfId="2486"/>
    <cellStyle name="Comma  - Style5 2" xfId="2487"/>
    <cellStyle name="Comma  - Style5 3" xfId="2488"/>
    <cellStyle name="Comma  - Style6" xfId="2489"/>
    <cellStyle name="Comma  - Style6 2" xfId="2490"/>
    <cellStyle name="Comma  - Style6 3" xfId="2491"/>
    <cellStyle name="Comma  - Style7" xfId="2492"/>
    <cellStyle name="Comma  - Style7 2" xfId="2493"/>
    <cellStyle name="Comma  - Style7 3" xfId="2494"/>
    <cellStyle name="Comma  - Style8" xfId="2495"/>
    <cellStyle name="Comma  - Style8 2" xfId="2496"/>
    <cellStyle name="Comma  - Style8 3" xfId="2497"/>
    <cellStyle name="Comma [ ,]" xfId="2498"/>
    <cellStyle name="Comma [ ,] 2" xfId="2499"/>
    <cellStyle name="Comma [0] 10" xfId="2500"/>
    <cellStyle name="Comma [0] 12" xfId="2501"/>
    <cellStyle name="Comma [0] 2" xfId="2502"/>
    <cellStyle name="Comma [0] 2 2" xfId="2503"/>
    <cellStyle name="Comma [0] 2 2 3 2 2 3" xfId="2504"/>
    <cellStyle name="Comma [0] 2 3" xfId="2505"/>
    <cellStyle name="Comma [0] 2 4" xfId="2506"/>
    <cellStyle name="Comma [0] 3" xfId="2507"/>
    <cellStyle name="Comma [00]" xfId="2508"/>
    <cellStyle name="Comma [00] 2" xfId="2509"/>
    <cellStyle name="Comma 10" xfId="2510"/>
    <cellStyle name="Comma 10 10" xfId="2511"/>
    <cellStyle name="Comma 10 10 10" xfId="2512"/>
    <cellStyle name="Comma 10 10 2" xfId="2513"/>
    <cellStyle name="Comma 10 10 5" xfId="2514"/>
    <cellStyle name="Comma 10 2" xfId="2515"/>
    <cellStyle name="Comma 10 2 2" xfId="2516"/>
    <cellStyle name="Comma 10 2 2 2" xfId="11801"/>
    <cellStyle name="Comma 10 2 3" xfId="2517"/>
    <cellStyle name="Comma 10 3" xfId="2518"/>
    <cellStyle name="Comma 10 4" xfId="2519"/>
    <cellStyle name="Comma 10 5" xfId="2520"/>
    <cellStyle name="Comma 10 5 2" xfId="2521"/>
    <cellStyle name="Comma 100" xfId="2522"/>
    <cellStyle name="Comma 101" xfId="2523"/>
    <cellStyle name="Comma 102" xfId="2524"/>
    <cellStyle name="Comma 103" xfId="2525"/>
    <cellStyle name="Comma 104" xfId="2526"/>
    <cellStyle name="Comma 105" xfId="2527"/>
    <cellStyle name="Comma 105 2" xfId="2528"/>
    <cellStyle name="Comma 105 3" xfId="2529"/>
    <cellStyle name="Comma 106" xfId="2530"/>
    <cellStyle name="Comma 107" xfId="2531"/>
    <cellStyle name="Comma 108" xfId="2532"/>
    <cellStyle name="Comma 109" xfId="2533"/>
    <cellStyle name="Comma 11" xfId="2534"/>
    <cellStyle name="Comma 11 2" xfId="2535"/>
    <cellStyle name="Comma 11 3" xfId="2536"/>
    <cellStyle name="Comma 11 4" xfId="2537"/>
    <cellStyle name="Comma 110" xfId="2538"/>
    <cellStyle name="Comma 111" xfId="2539"/>
    <cellStyle name="Comma 112" xfId="2540"/>
    <cellStyle name="Comma 113" xfId="2541"/>
    <cellStyle name="Comma 114" xfId="2542"/>
    <cellStyle name="Comma 115" xfId="2543"/>
    <cellStyle name="Comma 116" xfId="2544"/>
    <cellStyle name="Comma 117" xfId="2545"/>
    <cellStyle name="Comma 118" xfId="2546"/>
    <cellStyle name="Comma 119" xfId="2547"/>
    <cellStyle name="Comma 12" xfId="2548"/>
    <cellStyle name="Comma 12 2" xfId="2549"/>
    <cellStyle name="Comma 13" xfId="2550"/>
    <cellStyle name="Comma 13 2" xfId="2551"/>
    <cellStyle name="Comma 132" xfId="2552"/>
    <cellStyle name="Comma 14" xfId="2553"/>
    <cellStyle name="Comma 14 2" xfId="2554"/>
    <cellStyle name="Comma 14 3" xfId="2555"/>
    <cellStyle name="Comma 15" xfId="2556"/>
    <cellStyle name="Comma 15 2" xfId="2557"/>
    <cellStyle name="Comma 16" xfId="2558"/>
    <cellStyle name="Comma 16 2" xfId="2559"/>
    <cellStyle name="Comma 16 3" xfId="2560"/>
    <cellStyle name="Comma 16 3 2 2 2 3" xfId="2561"/>
    <cellStyle name="Comma 16 3 8" xfId="2562"/>
    <cellStyle name="Comma 17" xfId="2563"/>
    <cellStyle name="Comma 18" xfId="2564"/>
    <cellStyle name="Comma 18 2" xfId="2565"/>
    <cellStyle name="Comma 19" xfId="2566"/>
    <cellStyle name="Comma 2" xfId="2567"/>
    <cellStyle name="Comma 2 10" xfId="2568"/>
    <cellStyle name="Comma 2 2" xfId="2569"/>
    <cellStyle name="Comma 2 2 2" xfId="2570"/>
    <cellStyle name="Comma 2 2 2 24" xfId="2571"/>
    <cellStyle name="Comma 2 2 3" xfId="2572"/>
    <cellStyle name="Comma 2 28" xfId="2573"/>
    <cellStyle name="Comma 2 3" xfId="2574"/>
    <cellStyle name="Comma 2 3 2" xfId="2575"/>
    <cellStyle name="Comma 2 3 3" xfId="2576"/>
    <cellStyle name="Comma 2 3 4" xfId="2577"/>
    <cellStyle name="Comma 2 3 4 2" xfId="2578"/>
    <cellStyle name="Comma 2 3 4 3" xfId="2579"/>
    <cellStyle name="Comma 2 32" xfId="2580"/>
    <cellStyle name="Comma 2 6" xfId="2581"/>
    <cellStyle name="Comma 2_bao cao cua UBND tinh quy II - 2011" xfId="2582"/>
    <cellStyle name="Comma 20" xfId="2583"/>
    <cellStyle name="Comma 21" xfId="2584"/>
    <cellStyle name="Comma 21 2" xfId="2585"/>
    <cellStyle name="Comma 22" xfId="2586"/>
    <cellStyle name="Comma 23" xfId="2587"/>
    <cellStyle name="Comma 23 2" xfId="2588"/>
    <cellStyle name="Comma 24" xfId="2589"/>
    <cellStyle name="Comma 24 2" xfId="2590"/>
    <cellStyle name="Comma 24 2 2 3" xfId="2591"/>
    <cellStyle name="Comma 24 2 3" xfId="2592"/>
    <cellStyle name="Comma 25" xfId="2593"/>
    <cellStyle name="Comma 26" xfId="2594"/>
    <cellStyle name="Comma 27" xfId="2595"/>
    <cellStyle name="Comma 28" xfId="2596"/>
    <cellStyle name="Comma 29" xfId="2597"/>
    <cellStyle name="Comma 3" xfId="2598"/>
    <cellStyle name="Comma 3 2" xfId="2599"/>
    <cellStyle name="Comma 3 2 2" xfId="2600"/>
    <cellStyle name="Comma 3 2 3" xfId="2601"/>
    <cellStyle name="Comma 3 2 6" xfId="2602"/>
    <cellStyle name="Comma 3 3" xfId="2603"/>
    <cellStyle name="Comma 3 4" xfId="2604"/>
    <cellStyle name="Comma 3 5" xfId="2605"/>
    <cellStyle name="Comma 3 8" xfId="2606"/>
    <cellStyle name="Comma 3 9" xfId="2607"/>
    <cellStyle name="Comma 30" xfId="2608"/>
    <cellStyle name="Comma 30 2" xfId="2609"/>
    <cellStyle name="Comma 31" xfId="2610"/>
    <cellStyle name="Comma 32" xfId="2611"/>
    <cellStyle name="Comma 33" xfId="2612"/>
    <cellStyle name="Comma 34" xfId="2613"/>
    <cellStyle name="Comma 35" xfId="2614"/>
    <cellStyle name="Comma 36" xfId="2615"/>
    <cellStyle name="Comma 37" xfId="2616"/>
    <cellStyle name="Comma 38" xfId="2617"/>
    <cellStyle name="Comma 39" xfId="2618"/>
    <cellStyle name="Comma 4" xfId="2619"/>
    <cellStyle name="Comma 4 2" xfId="2620"/>
    <cellStyle name="Comma 4 2 2" xfId="2621"/>
    <cellStyle name="Comma 4 2 3" xfId="2622"/>
    <cellStyle name="Comma 4 20" xfId="2623"/>
    <cellStyle name="Comma 4 3" xfId="2624"/>
    <cellStyle name="Comma 4 4" xfId="2625"/>
    <cellStyle name="Comma 40" xfId="2626"/>
    <cellStyle name="Comma 41" xfId="2627"/>
    <cellStyle name="Comma 42" xfId="2628"/>
    <cellStyle name="Comma 43" xfId="2629"/>
    <cellStyle name="Comma 44" xfId="2630"/>
    <cellStyle name="Comma 45" xfId="2631"/>
    <cellStyle name="Comma 46" xfId="2632"/>
    <cellStyle name="Comma 47" xfId="2633"/>
    <cellStyle name="Comma 48" xfId="2634"/>
    <cellStyle name="Comma 49" xfId="2635"/>
    <cellStyle name="Comma 5" xfId="2636"/>
    <cellStyle name="Comma 5 2" xfId="2637"/>
    <cellStyle name="Comma 5 2 2" xfId="2638"/>
    <cellStyle name="Comma 5 2 3" xfId="2639"/>
    <cellStyle name="Comma 5 3" xfId="2640"/>
    <cellStyle name="Comma 50" xfId="2641"/>
    <cellStyle name="Comma 51" xfId="2642"/>
    <cellStyle name="Comma 52" xfId="2643"/>
    <cellStyle name="Comma 53" xfId="2644"/>
    <cellStyle name="Comma 53 2" xfId="2645"/>
    <cellStyle name="Comma 53 5" xfId="2646"/>
    <cellStyle name="Comma 54" xfId="2647"/>
    <cellStyle name="Comma 55" xfId="2648"/>
    <cellStyle name="Comma 56" xfId="2649"/>
    <cellStyle name="Comma 57" xfId="2650"/>
    <cellStyle name="Comma 58" xfId="2651"/>
    <cellStyle name="Comma 59" xfId="2652"/>
    <cellStyle name="Comma 6" xfId="2653"/>
    <cellStyle name="Comma 6 2" xfId="2654"/>
    <cellStyle name="Comma 6 3" xfId="2655"/>
    <cellStyle name="Comma 6 4" xfId="2656"/>
    <cellStyle name="Comma 60" xfId="2657"/>
    <cellStyle name="Comma 61" xfId="2658"/>
    <cellStyle name="Comma 62" xfId="2659"/>
    <cellStyle name="Comma 63" xfId="2660"/>
    <cellStyle name="Comma 64" xfId="2661"/>
    <cellStyle name="Comma 64 2" xfId="2662"/>
    <cellStyle name="Comma 64 3" xfId="11807"/>
    <cellStyle name="Comma 65" xfId="2663"/>
    <cellStyle name="Comma 66" xfId="2664"/>
    <cellStyle name="Comma 67" xfId="2665"/>
    <cellStyle name="Comma 68" xfId="2666"/>
    <cellStyle name="Comma 69" xfId="2667"/>
    <cellStyle name="Comma 7" xfId="2668"/>
    <cellStyle name="Comma 7 2" xfId="2669"/>
    <cellStyle name="Comma 7 2 2" xfId="2670"/>
    <cellStyle name="Comma 7 3" xfId="2671"/>
    <cellStyle name="Comma 7 4" xfId="2672"/>
    <cellStyle name="Comma 70" xfId="2673"/>
    <cellStyle name="Comma 71" xfId="2674"/>
    <cellStyle name="Comma 72" xfId="2675"/>
    <cellStyle name="Comma 73" xfId="2676"/>
    <cellStyle name="Comma 74" xfId="2677"/>
    <cellStyle name="Comma 75" xfId="2678"/>
    <cellStyle name="Comma 76" xfId="2679"/>
    <cellStyle name="Comma 77" xfId="2680"/>
    <cellStyle name="Comma 78" xfId="2681"/>
    <cellStyle name="Comma 79" xfId="2682"/>
    <cellStyle name="Comma 8" xfId="2683"/>
    <cellStyle name="Comma 8 2" xfId="2684"/>
    <cellStyle name="Comma 8 3" xfId="2685"/>
    <cellStyle name="Comma 8 4" xfId="2686"/>
    <cellStyle name="Comma 80" xfId="2687"/>
    <cellStyle name="Comma 81" xfId="2688"/>
    <cellStyle name="Comma 82" xfId="2689"/>
    <cellStyle name="Comma 83" xfId="2690"/>
    <cellStyle name="Comma 84" xfId="2691"/>
    <cellStyle name="Comma 85" xfId="2692"/>
    <cellStyle name="Comma 86" xfId="2693"/>
    <cellStyle name="Comma 87" xfId="2694"/>
    <cellStyle name="Comma 88" xfId="2695"/>
    <cellStyle name="Comma 89" xfId="2696"/>
    <cellStyle name="Comma 9" xfId="2697"/>
    <cellStyle name="Comma 9 2" xfId="2698"/>
    <cellStyle name="Comma 9 2 2" xfId="2699"/>
    <cellStyle name="Comma 9 3" xfId="2700"/>
    <cellStyle name="Comma 9 4" xfId="2701"/>
    <cellStyle name="Comma 9 6" xfId="11805"/>
    <cellStyle name="Comma 90" xfId="2702"/>
    <cellStyle name="Comma 91" xfId="2703"/>
    <cellStyle name="Comma 92" xfId="2704"/>
    <cellStyle name="Comma 93" xfId="2705"/>
    <cellStyle name="Comma 94" xfId="2706"/>
    <cellStyle name="Comma 95" xfId="2707"/>
    <cellStyle name="Comma 96" xfId="2708"/>
    <cellStyle name="Comma 97" xfId="2709"/>
    <cellStyle name="Comma 98" xfId="2710"/>
    <cellStyle name="Comma 99" xfId="2711"/>
    <cellStyle name="comma zerodec" xfId="2712"/>
    <cellStyle name="comma zerodec 2" xfId="2713"/>
    <cellStyle name="comma zerodec 3" xfId="2714"/>
    <cellStyle name="Comma,0" xfId="2715"/>
    <cellStyle name="Comma,0 2" xfId="2716"/>
    <cellStyle name="Comma,1" xfId="2717"/>
    <cellStyle name="Comma,1 2" xfId="2718"/>
    <cellStyle name="Comma,2" xfId="2719"/>
    <cellStyle name="Comma,2 2" xfId="2720"/>
    <cellStyle name="Comma0" xfId="2721"/>
    <cellStyle name="Comma0 2" xfId="2722"/>
    <cellStyle name="Command" xfId="2723"/>
    <cellStyle name="Command 2" xfId="2724"/>
    <cellStyle name="cong" xfId="2725"/>
    <cellStyle name="cong 2" xfId="2726"/>
    <cellStyle name="Copied" xfId="2727"/>
    <cellStyle name="Copied 2" xfId="2728"/>
    <cellStyle name="COST1" xfId="2729"/>
    <cellStyle name="COST1 2" xfId="2730"/>
    <cellStyle name="Co聭ma_Sheet1" xfId="2731"/>
    <cellStyle name="Cࡵrrency_Sheet1_PRODUCTĠ" xfId="2732"/>
    <cellStyle name="CT1" xfId="2733"/>
    <cellStyle name="CT1 2" xfId="2734"/>
    <cellStyle name="CT1 3" xfId="2735"/>
    <cellStyle name="CT2" xfId="2736"/>
    <cellStyle name="CT2 2" xfId="2737"/>
    <cellStyle name="CT2 3" xfId="2738"/>
    <cellStyle name="CT4" xfId="2739"/>
    <cellStyle name="CT4 2" xfId="2740"/>
    <cellStyle name="CT4 3" xfId="2741"/>
    <cellStyle name="CT5" xfId="2742"/>
    <cellStyle name="CT5 2" xfId="2743"/>
    <cellStyle name="CT5 3" xfId="2744"/>
    <cellStyle name="ct7" xfId="2745"/>
    <cellStyle name="ct7 2" xfId="2746"/>
    <cellStyle name="ct7 3" xfId="2747"/>
    <cellStyle name="ct8" xfId="2748"/>
    <cellStyle name="ct8 2" xfId="2749"/>
    <cellStyle name="ct8 3" xfId="2750"/>
    <cellStyle name="cth1" xfId="2751"/>
    <cellStyle name="cth1 2" xfId="2752"/>
    <cellStyle name="cth1 3" xfId="2753"/>
    <cellStyle name="Cthuc" xfId="2754"/>
    <cellStyle name="Cthuc 2" xfId="2755"/>
    <cellStyle name="Cthuc1" xfId="2756"/>
    <cellStyle name="Cthuc1 2" xfId="2757"/>
    <cellStyle name="Currency [00]" xfId="2758"/>
    <cellStyle name="Currency [00] 2" xfId="2759"/>
    <cellStyle name="Currency,0" xfId="2760"/>
    <cellStyle name="Currency,0 2" xfId="2761"/>
    <cellStyle name="Currency,2" xfId="2762"/>
    <cellStyle name="Currency,2 2" xfId="2763"/>
    <cellStyle name="Currency0" xfId="2764"/>
    <cellStyle name="Currency0 2" xfId="2765"/>
    <cellStyle name="Currency1" xfId="2766"/>
    <cellStyle name="Currency1 2" xfId="2767"/>
    <cellStyle name="Currency1 3" xfId="2768"/>
    <cellStyle name="d" xfId="2769"/>
    <cellStyle name="d 2" xfId="2770"/>
    <cellStyle name="d%" xfId="2771"/>
    <cellStyle name="d% 2" xfId="2772"/>
    <cellStyle name="d% 3" xfId="2773"/>
    <cellStyle name="D1" xfId="2774"/>
    <cellStyle name="D1 2" xfId="2775"/>
    <cellStyle name="D1 2 2" xfId="2776"/>
    <cellStyle name="D1 3" xfId="2777"/>
    <cellStyle name="Dan" xfId="2778"/>
    <cellStyle name="Dan 2" xfId="2779"/>
    <cellStyle name="Dan 3" xfId="2780"/>
    <cellStyle name="Date" xfId="2781"/>
    <cellStyle name="Date 2" xfId="2782"/>
    <cellStyle name="Date Short" xfId="2783"/>
    <cellStyle name="Date Short 2" xfId="2784"/>
    <cellStyle name="Date Short 2 2" xfId="2785"/>
    <cellStyle name="Date Short 3" xfId="2786"/>
    <cellStyle name="Date_Báo cáo 2005 theo Văn phòng của A. Quang" xfId="2787"/>
    <cellStyle name="DAUDE" xfId="2788"/>
    <cellStyle name="DAUDE 2" xfId="2789"/>
    <cellStyle name="dd-m" xfId="2790"/>
    <cellStyle name="dd-m 2" xfId="2791"/>
    <cellStyle name="dd-m 2 2" xfId="2792"/>
    <cellStyle name="dd-m 3" xfId="2793"/>
    <cellStyle name="dd-mm" xfId="2794"/>
    <cellStyle name="dd-mm 2" xfId="2795"/>
    <cellStyle name="dd-mm 2 2" xfId="2796"/>
    <cellStyle name="dd-mm 3" xfId="2797"/>
    <cellStyle name="ddmmyy" xfId="2798"/>
    <cellStyle name="DELTA" xfId="2799"/>
    <cellStyle name="DELTA 2" xfId="2800"/>
    <cellStyle name="Dezimal [0]_35ERI8T2gbIEMixb4v26icuOo" xfId="2801"/>
    <cellStyle name="Dezimal_35ERI8T2gbIEMixb4v26icuOo" xfId="2802"/>
    <cellStyle name="Dg" xfId="2803"/>
    <cellStyle name="Dg 2" xfId="2804"/>
    <cellStyle name="Dg 3" xfId="2805"/>
    <cellStyle name="Dgia" xfId="2806"/>
    <cellStyle name="Dgia 2" xfId="2807"/>
    <cellStyle name="Dollar (zero dec)" xfId="2808"/>
    <cellStyle name="Dollar (zero dec) 2" xfId="2809"/>
    <cellStyle name="Dollar (zero dec) 3" xfId="2810"/>
    <cellStyle name="Don gia" xfId="2811"/>
    <cellStyle name="Don gia 2" xfId="2812"/>
    <cellStyle name="Dziesi?tny [0]_Invoices2001Slovakia" xfId="2813"/>
    <cellStyle name="Dziesi?tny_Invoices2001Slovakia" xfId="2814"/>
    <cellStyle name="Dziesietny [0]_Invoices2001Slovakia" xfId="2815"/>
    <cellStyle name="Dziesiętny [0]_Invoices2001Slovakia" xfId="2816"/>
    <cellStyle name="Dziesietny [0]_Invoices2001Slovakia 2" xfId="2817"/>
    <cellStyle name="Dziesiętny [0]_Invoices2001Slovakia 2" xfId="2818"/>
    <cellStyle name="Dziesietny [0]_Invoices2001Slovakia 3" xfId="2819"/>
    <cellStyle name="Dziesiętny [0]_Invoices2001Slovakia 3" xfId="2820"/>
    <cellStyle name="Dziesietny [0]_Invoices2001Slovakia 4" xfId="2821"/>
    <cellStyle name="Dziesiętny [0]_Invoices2001Slovakia 4" xfId="2822"/>
    <cellStyle name="Dziesietny [0]_Invoices2001Slovakia 5" xfId="2823"/>
    <cellStyle name="Dziesiętny [0]_Invoices2001Slovakia 5" xfId="2824"/>
    <cellStyle name="Dziesietny [0]_Invoices2001Slovakia_01_Nha so 1_Dien" xfId="2825"/>
    <cellStyle name="Dziesiętny [0]_Invoices2001Slovakia_01_Nha so 1_Dien" xfId="2826"/>
    <cellStyle name="Dziesietny [0]_Invoices2001Slovakia_01_Nha so 1_Dien 2" xfId="2827"/>
    <cellStyle name="Dziesiętny [0]_Invoices2001Slovakia_01_Nha so 1_Dien 2" xfId="2828"/>
    <cellStyle name="Dziesietny [0]_Invoices2001Slovakia_01_Nha so 1_Dien 3" xfId="2829"/>
    <cellStyle name="Dziesiętny [0]_Invoices2001Slovakia_01_Nha so 1_Dien 3" xfId="2830"/>
    <cellStyle name="Dziesietny [0]_Invoices2001Slovakia_01_Nha so 1_Dien 4" xfId="2831"/>
    <cellStyle name="Dziesiętny [0]_Invoices2001Slovakia_01_Nha so 1_Dien 4" xfId="2832"/>
    <cellStyle name="Dziesietny [0]_Invoices2001Slovakia_01_Nha so 1_Dien 5" xfId="2833"/>
    <cellStyle name="Dziesiętny [0]_Invoices2001Slovakia_01_Nha so 1_Dien 5" xfId="2834"/>
    <cellStyle name="Dziesietny [0]_Invoices2001Slovakia_01_Nha so 1_Dien_bieu ke hoach dau thau" xfId="2835"/>
    <cellStyle name="Dziesiętny [0]_Invoices2001Slovakia_01_Nha so 1_Dien_bieu ke hoach dau thau" xfId="2836"/>
    <cellStyle name="Dziesietny [0]_Invoices2001Slovakia_01_Nha so 1_Dien_bieu ke hoach dau thau 2" xfId="2837"/>
    <cellStyle name="Dziesiętny [0]_Invoices2001Slovakia_01_Nha so 1_Dien_bieu ke hoach dau thau 2" xfId="2838"/>
    <cellStyle name="Dziesietny [0]_Invoices2001Slovakia_01_Nha so 1_Dien_bieu ke hoach dau thau 2 2" xfId="2839"/>
    <cellStyle name="Dziesiętny [0]_Invoices2001Slovakia_01_Nha so 1_Dien_bieu ke hoach dau thau 2 2" xfId="2840"/>
    <cellStyle name="Dziesietny [0]_Invoices2001Slovakia_01_Nha so 1_Dien_bieu ke hoach dau thau 3" xfId="2841"/>
    <cellStyle name="Dziesiętny [0]_Invoices2001Slovakia_01_Nha so 1_Dien_bieu ke hoach dau thau 3" xfId="2842"/>
    <cellStyle name="Dziesietny [0]_Invoices2001Slovakia_01_Nha so 1_Dien_bieu ke hoach dau thau 3 2" xfId="2843"/>
    <cellStyle name="Dziesiętny [0]_Invoices2001Slovakia_01_Nha so 1_Dien_bieu ke hoach dau thau 3 2" xfId="2844"/>
    <cellStyle name="Dziesietny [0]_Invoices2001Slovakia_01_Nha so 1_Dien_bieu ke hoach dau thau 4" xfId="2845"/>
    <cellStyle name="Dziesiętny [0]_Invoices2001Slovakia_01_Nha so 1_Dien_bieu ke hoach dau thau 4" xfId="2846"/>
    <cellStyle name="Dziesietny [0]_Invoices2001Slovakia_01_Nha so 1_Dien_bieu ke hoach dau thau 5" xfId="2847"/>
    <cellStyle name="Dziesiętny [0]_Invoices2001Slovakia_01_Nha so 1_Dien_bieu ke hoach dau thau 5" xfId="2848"/>
    <cellStyle name="Dziesietny [0]_Invoices2001Slovakia_01_Nha so 1_Dien_bieu ke hoach dau thau truong mam non SKH" xfId="2849"/>
    <cellStyle name="Dziesiętny [0]_Invoices2001Slovakia_01_Nha so 1_Dien_bieu ke hoach dau thau truong mam non SKH" xfId="2850"/>
    <cellStyle name="Dziesietny [0]_Invoices2001Slovakia_01_Nha so 1_Dien_bieu ke hoach dau thau truong mam non SKH 2" xfId="2851"/>
    <cellStyle name="Dziesiętny [0]_Invoices2001Slovakia_01_Nha so 1_Dien_bieu ke hoach dau thau truong mam non SKH 2" xfId="2852"/>
    <cellStyle name="Dziesietny [0]_Invoices2001Slovakia_01_Nha so 1_Dien_bieu ke hoach dau thau truong mam non SKH 2 2" xfId="2853"/>
    <cellStyle name="Dziesiętny [0]_Invoices2001Slovakia_01_Nha so 1_Dien_bieu ke hoach dau thau truong mam non SKH 2 2" xfId="2854"/>
    <cellStyle name="Dziesietny [0]_Invoices2001Slovakia_01_Nha so 1_Dien_bieu ke hoach dau thau truong mam non SKH 3" xfId="2855"/>
    <cellStyle name="Dziesiętny [0]_Invoices2001Slovakia_01_Nha so 1_Dien_bieu ke hoach dau thau truong mam non SKH 3" xfId="2856"/>
    <cellStyle name="Dziesietny [0]_Invoices2001Slovakia_01_Nha so 1_Dien_bieu ke hoach dau thau truong mam non SKH 3 2" xfId="2857"/>
    <cellStyle name="Dziesiętny [0]_Invoices2001Slovakia_01_Nha so 1_Dien_bieu ke hoach dau thau truong mam non SKH 3 2" xfId="2858"/>
    <cellStyle name="Dziesietny [0]_Invoices2001Slovakia_01_Nha so 1_Dien_bieu ke hoach dau thau truong mam non SKH 4" xfId="2859"/>
    <cellStyle name="Dziesiętny [0]_Invoices2001Slovakia_01_Nha so 1_Dien_bieu ke hoach dau thau truong mam non SKH 4" xfId="2860"/>
    <cellStyle name="Dziesietny [0]_Invoices2001Slovakia_01_Nha so 1_Dien_bieu ke hoach dau thau truong mam non SKH 5" xfId="2861"/>
    <cellStyle name="Dziesiętny [0]_Invoices2001Slovakia_01_Nha so 1_Dien_bieu ke hoach dau thau truong mam non SKH 5" xfId="2862"/>
    <cellStyle name="Dziesietny [0]_Invoices2001Slovakia_01_Nha so 1_Dien_bieu tong hop lai kh von 2011 gui phong TH-KTDN" xfId="2863"/>
    <cellStyle name="Dziesiętny [0]_Invoices2001Slovakia_01_Nha so 1_Dien_bieu tong hop lai kh von 2011 gui phong TH-KTDN" xfId="2864"/>
    <cellStyle name="Dziesietny [0]_Invoices2001Slovakia_01_Nha so 1_Dien_bieu tong hop lai kh von 2011 gui phong TH-KTDN 2" xfId="2865"/>
    <cellStyle name="Dziesiętny [0]_Invoices2001Slovakia_01_Nha so 1_Dien_bieu tong hop lai kh von 2011 gui phong TH-KTDN 2" xfId="2866"/>
    <cellStyle name="Dziesietny [0]_Invoices2001Slovakia_01_Nha so 1_Dien_bieu tong hop lai kh von 2011 gui phong TH-KTDN 2 2" xfId="2867"/>
    <cellStyle name="Dziesiętny [0]_Invoices2001Slovakia_01_Nha so 1_Dien_bieu tong hop lai kh von 2011 gui phong TH-KTDN 2 2" xfId="2868"/>
    <cellStyle name="Dziesietny [0]_Invoices2001Slovakia_01_Nha so 1_Dien_bieu tong hop lai kh von 2011 gui phong TH-KTDN 3" xfId="2869"/>
    <cellStyle name="Dziesiętny [0]_Invoices2001Slovakia_01_Nha so 1_Dien_bieu tong hop lai kh von 2011 gui phong TH-KTDN 3" xfId="2870"/>
    <cellStyle name="Dziesietny [0]_Invoices2001Slovakia_01_Nha so 1_Dien_bieu tong hop lai kh von 2011 gui phong TH-KTDN 3 2" xfId="2871"/>
    <cellStyle name="Dziesiętny [0]_Invoices2001Slovakia_01_Nha so 1_Dien_bieu tong hop lai kh von 2011 gui phong TH-KTDN 3 2" xfId="2872"/>
    <cellStyle name="Dziesietny [0]_Invoices2001Slovakia_01_Nha so 1_Dien_bieu tong hop lai kh von 2011 gui phong TH-KTDN 4" xfId="2873"/>
    <cellStyle name="Dziesiętny [0]_Invoices2001Slovakia_01_Nha so 1_Dien_bieu tong hop lai kh von 2011 gui phong TH-KTDN 4" xfId="2874"/>
    <cellStyle name="Dziesietny [0]_Invoices2001Slovakia_01_Nha so 1_Dien_bieu tong hop lai kh von 2011 gui phong TH-KTDN_BIEU KE HOACH  2015 (KTN 6.11 sua)" xfId="2875"/>
    <cellStyle name="Dziesiętny [0]_Invoices2001Slovakia_01_Nha so 1_Dien_bieu tong hop lai kh von 2011 gui phong TH-KTDN_BIEU KE HOACH  2015 (KTN 6.11 sua)" xfId="2876"/>
    <cellStyle name="Dziesietny [0]_Invoices2001Slovakia_01_Nha so 1_Dien_Book1" xfId="2877"/>
    <cellStyle name="Dziesiętny [0]_Invoices2001Slovakia_01_Nha so 1_Dien_Book1" xfId="2878"/>
    <cellStyle name="Dziesietny [0]_Invoices2001Slovakia_01_Nha so 1_Dien_Book1 2" xfId="2879"/>
    <cellStyle name="Dziesiętny [0]_Invoices2001Slovakia_01_Nha so 1_Dien_Book1 2" xfId="2880"/>
    <cellStyle name="Dziesietny [0]_Invoices2001Slovakia_01_Nha so 1_Dien_Book1 2 2" xfId="2881"/>
    <cellStyle name="Dziesiętny [0]_Invoices2001Slovakia_01_Nha so 1_Dien_Book1 2 2" xfId="2882"/>
    <cellStyle name="Dziesietny [0]_Invoices2001Slovakia_01_Nha so 1_Dien_Book1 3" xfId="2883"/>
    <cellStyle name="Dziesiętny [0]_Invoices2001Slovakia_01_Nha so 1_Dien_Book1 3" xfId="2884"/>
    <cellStyle name="Dziesietny [0]_Invoices2001Slovakia_01_Nha so 1_Dien_Book1 3 2" xfId="2885"/>
    <cellStyle name="Dziesiętny [0]_Invoices2001Slovakia_01_Nha so 1_Dien_Book1 3 2" xfId="2886"/>
    <cellStyle name="Dziesietny [0]_Invoices2001Slovakia_01_Nha so 1_Dien_Book1 4" xfId="2887"/>
    <cellStyle name="Dziesiętny [0]_Invoices2001Slovakia_01_Nha so 1_Dien_Book1 4" xfId="2888"/>
    <cellStyle name="Dziesietny [0]_Invoices2001Slovakia_01_Nha so 1_Dien_Book1 5" xfId="2889"/>
    <cellStyle name="Dziesiętny [0]_Invoices2001Slovakia_01_Nha so 1_Dien_Book1 5" xfId="2890"/>
    <cellStyle name="Dziesietny [0]_Invoices2001Slovakia_01_Nha so 1_Dien_Book1_Ke hoach 2010 (theo doi 11-8-2010)" xfId="2891"/>
    <cellStyle name="Dziesiętny [0]_Invoices2001Slovakia_01_Nha so 1_Dien_Book1_Ke hoach 2010 (theo doi 11-8-2010)" xfId="2892"/>
    <cellStyle name="Dziesietny [0]_Invoices2001Slovakia_01_Nha so 1_Dien_Book1_Ke hoach 2010 (theo doi 11-8-2010) 2" xfId="2893"/>
    <cellStyle name="Dziesiętny [0]_Invoices2001Slovakia_01_Nha so 1_Dien_Book1_Ke hoach 2010 (theo doi 11-8-2010) 2" xfId="2894"/>
    <cellStyle name="Dziesietny [0]_Invoices2001Slovakia_01_Nha so 1_Dien_Book1_Ke hoach 2010 (theo doi 11-8-2010) 2 2" xfId="2895"/>
    <cellStyle name="Dziesiętny [0]_Invoices2001Slovakia_01_Nha so 1_Dien_Book1_Ke hoach 2010 (theo doi 11-8-2010) 2 2" xfId="2896"/>
    <cellStyle name="Dziesietny [0]_Invoices2001Slovakia_01_Nha so 1_Dien_Book1_Ke hoach 2010 (theo doi 11-8-2010) 3" xfId="2897"/>
    <cellStyle name="Dziesiętny [0]_Invoices2001Slovakia_01_Nha so 1_Dien_Book1_Ke hoach 2010 (theo doi 11-8-2010) 3" xfId="2898"/>
    <cellStyle name="Dziesietny [0]_Invoices2001Slovakia_01_Nha so 1_Dien_Book1_Ke hoach 2010 (theo doi 11-8-2010) 3 2" xfId="2899"/>
    <cellStyle name="Dziesiętny [0]_Invoices2001Slovakia_01_Nha so 1_Dien_Book1_Ke hoach 2010 (theo doi 11-8-2010) 3 2" xfId="2900"/>
    <cellStyle name="Dziesietny [0]_Invoices2001Slovakia_01_Nha so 1_Dien_Book1_Ke hoach 2010 (theo doi 11-8-2010) 4" xfId="2901"/>
    <cellStyle name="Dziesiętny [0]_Invoices2001Slovakia_01_Nha so 1_Dien_Book1_Ke hoach 2010 (theo doi 11-8-2010) 4" xfId="2902"/>
    <cellStyle name="Dziesietny [0]_Invoices2001Slovakia_01_Nha so 1_Dien_Book1_Ke hoach 2010 (theo doi 11-8-2010)_BIEU KE HOACH  2015 (KTN 6.11 sua)" xfId="2903"/>
    <cellStyle name="Dziesiętny [0]_Invoices2001Slovakia_01_Nha so 1_Dien_Book1_Ke hoach 2010 (theo doi 11-8-2010)_BIEU KE HOACH  2015 (KTN 6.11 sua)" xfId="2904"/>
    <cellStyle name="Dziesietny [0]_Invoices2001Slovakia_01_Nha so 1_Dien_Book1_ke hoach dau thau 30-6-2010" xfId="2905"/>
    <cellStyle name="Dziesiętny [0]_Invoices2001Slovakia_01_Nha so 1_Dien_Book1_ke hoach dau thau 30-6-2010" xfId="2906"/>
    <cellStyle name="Dziesietny [0]_Invoices2001Slovakia_01_Nha so 1_Dien_Book1_ke hoach dau thau 30-6-2010 2" xfId="2907"/>
    <cellStyle name="Dziesiętny [0]_Invoices2001Slovakia_01_Nha so 1_Dien_Book1_ke hoach dau thau 30-6-2010 2" xfId="2908"/>
    <cellStyle name="Dziesietny [0]_Invoices2001Slovakia_01_Nha so 1_Dien_Book1_ke hoach dau thau 30-6-2010 2 2" xfId="2909"/>
    <cellStyle name="Dziesiętny [0]_Invoices2001Slovakia_01_Nha so 1_Dien_Book1_ke hoach dau thau 30-6-2010 2 2" xfId="2910"/>
    <cellStyle name="Dziesietny [0]_Invoices2001Slovakia_01_Nha so 1_Dien_Book1_ke hoach dau thau 30-6-2010 3" xfId="2911"/>
    <cellStyle name="Dziesiętny [0]_Invoices2001Slovakia_01_Nha so 1_Dien_Book1_ke hoach dau thau 30-6-2010 3" xfId="2912"/>
    <cellStyle name="Dziesietny [0]_Invoices2001Slovakia_01_Nha so 1_Dien_Book1_ke hoach dau thau 30-6-2010 3 2" xfId="2913"/>
    <cellStyle name="Dziesiętny [0]_Invoices2001Slovakia_01_Nha so 1_Dien_Book1_ke hoach dau thau 30-6-2010 3 2" xfId="2914"/>
    <cellStyle name="Dziesietny [0]_Invoices2001Slovakia_01_Nha so 1_Dien_Book1_ke hoach dau thau 30-6-2010 4" xfId="2915"/>
    <cellStyle name="Dziesiętny [0]_Invoices2001Slovakia_01_Nha so 1_Dien_Book1_ke hoach dau thau 30-6-2010 4" xfId="2916"/>
    <cellStyle name="Dziesietny [0]_Invoices2001Slovakia_01_Nha so 1_Dien_Book1_ke hoach dau thau 30-6-2010_BIEU KE HOACH  2015 (KTN 6.11 sua)" xfId="2917"/>
    <cellStyle name="Dziesiętny [0]_Invoices2001Slovakia_01_Nha so 1_Dien_Book1_ke hoach dau thau 30-6-2010_BIEU KE HOACH  2015 (KTN 6.11 sua)" xfId="2918"/>
    <cellStyle name="Dziesietny [0]_Invoices2001Slovakia_01_Nha so 1_Dien_Copy of KH PHAN BO VON ĐỐI ỨNG NAM 2011 (30 TY phuong án gop WB)" xfId="2919"/>
    <cellStyle name="Dziesiętny [0]_Invoices2001Slovakia_01_Nha so 1_Dien_Copy of KH PHAN BO VON ĐỐI ỨNG NAM 2011 (30 TY phuong án gop WB)" xfId="2920"/>
    <cellStyle name="Dziesietny [0]_Invoices2001Slovakia_01_Nha so 1_Dien_Copy of KH PHAN BO VON ĐỐI ỨNG NAM 2011 (30 TY phuong án gop WB) 2" xfId="2921"/>
    <cellStyle name="Dziesiętny [0]_Invoices2001Slovakia_01_Nha so 1_Dien_Copy of KH PHAN BO VON ĐỐI ỨNG NAM 2011 (30 TY phuong án gop WB) 2" xfId="2922"/>
    <cellStyle name="Dziesietny [0]_Invoices2001Slovakia_01_Nha so 1_Dien_Copy of KH PHAN BO VON ĐỐI ỨNG NAM 2011 (30 TY phuong án gop WB) 2 2" xfId="2923"/>
    <cellStyle name="Dziesiętny [0]_Invoices2001Slovakia_01_Nha so 1_Dien_Copy of KH PHAN BO VON ĐỐI ỨNG NAM 2011 (30 TY phuong án gop WB) 2 2" xfId="2924"/>
    <cellStyle name="Dziesietny [0]_Invoices2001Slovakia_01_Nha so 1_Dien_Copy of KH PHAN BO VON ĐỐI ỨNG NAM 2011 (30 TY phuong án gop WB) 3" xfId="2925"/>
    <cellStyle name="Dziesiętny [0]_Invoices2001Slovakia_01_Nha so 1_Dien_Copy of KH PHAN BO VON ĐỐI ỨNG NAM 2011 (30 TY phuong án gop WB) 3" xfId="2926"/>
    <cellStyle name="Dziesietny [0]_Invoices2001Slovakia_01_Nha so 1_Dien_Copy of KH PHAN BO VON ĐỐI ỨNG NAM 2011 (30 TY phuong án gop WB) 3 2" xfId="2927"/>
    <cellStyle name="Dziesiętny [0]_Invoices2001Slovakia_01_Nha so 1_Dien_Copy of KH PHAN BO VON ĐỐI ỨNG NAM 2011 (30 TY phuong án gop WB) 3 2" xfId="2928"/>
    <cellStyle name="Dziesietny [0]_Invoices2001Slovakia_01_Nha so 1_Dien_Copy of KH PHAN BO VON ĐỐI ỨNG NAM 2011 (30 TY phuong án gop WB) 4" xfId="2929"/>
    <cellStyle name="Dziesiętny [0]_Invoices2001Slovakia_01_Nha so 1_Dien_Copy of KH PHAN BO VON ĐỐI ỨNG NAM 2011 (30 TY phuong án gop WB) 4" xfId="2930"/>
    <cellStyle name="Dziesietny [0]_Invoices2001Slovakia_01_Nha so 1_Dien_Copy of KH PHAN BO VON ĐỐI ỨNG NAM 2011 (30 TY phuong án gop WB)_BIEU KE HOACH  2015 (KTN 6.11 sua)" xfId="2931"/>
    <cellStyle name="Dziesiętny [0]_Invoices2001Slovakia_01_Nha so 1_Dien_Copy of KH PHAN BO VON ĐỐI ỨNG NAM 2011 (30 TY phuong án gop WB)_BIEU KE HOACH  2015 (KTN 6.11 sua)" xfId="2932"/>
    <cellStyle name="Dziesietny [0]_Invoices2001Slovakia_01_Nha so 1_Dien_DTTD chieng chan Tham lai 29-9-2009" xfId="2933"/>
    <cellStyle name="Dziesiętny [0]_Invoices2001Slovakia_01_Nha so 1_Dien_DTTD chieng chan Tham lai 29-9-2009" xfId="2934"/>
    <cellStyle name="Dziesietny [0]_Invoices2001Slovakia_01_Nha so 1_Dien_DTTD chieng chan Tham lai 29-9-2009 2" xfId="2935"/>
    <cellStyle name="Dziesiętny [0]_Invoices2001Slovakia_01_Nha so 1_Dien_DTTD chieng chan Tham lai 29-9-2009 2" xfId="2936"/>
    <cellStyle name="Dziesietny [0]_Invoices2001Slovakia_01_Nha so 1_Dien_DTTD chieng chan Tham lai 29-9-2009 2 2" xfId="2937"/>
    <cellStyle name="Dziesiętny [0]_Invoices2001Slovakia_01_Nha so 1_Dien_DTTD chieng chan Tham lai 29-9-2009 2 2" xfId="2938"/>
    <cellStyle name="Dziesietny [0]_Invoices2001Slovakia_01_Nha so 1_Dien_DTTD chieng chan Tham lai 29-9-2009 3" xfId="2939"/>
    <cellStyle name="Dziesiętny [0]_Invoices2001Slovakia_01_Nha so 1_Dien_DTTD chieng chan Tham lai 29-9-2009 3" xfId="2940"/>
    <cellStyle name="Dziesietny [0]_Invoices2001Slovakia_01_Nha so 1_Dien_DTTD chieng chan Tham lai 29-9-2009 3 2" xfId="2941"/>
    <cellStyle name="Dziesiętny [0]_Invoices2001Slovakia_01_Nha so 1_Dien_DTTD chieng chan Tham lai 29-9-2009 3 2" xfId="2942"/>
    <cellStyle name="Dziesietny [0]_Invoices2001Slovakia_01_Nha so 1_Dien_DTTD chieng chan Tham lai 29-9-2009 4" xfId="2943"/>
    <cellStyle name="Dziesiętny [0]_Invoices2001Slovakia_01_Nha so 1_Dien_DTTD chieng chan Tham lai 29-9-2009 4" xfId="2944"/>
    <cellStyle name="Dziesietny [0]_Invoices2001Slovakia_01_Nha so 1_Dien_DTTD chieng chan Tham lai 29-9-2009_BIEU KE HOACH  2015 (KTN 6.11 sua)" xfId="2945"/>
    <cellStyle name="Dziesiętny [0]_Invoices2001Slovakia_01_Nha so 1_Dien_DTTD chieng chan Tham lai 29-9-2009_BIEU KE HOACH  2015 (KTN 6.11 sua)" xfId="2946"/>
    <cellStyle name="Dziesietny [0]_Invoices2001Slovakia_01_Nha so 1_Dien_Du toan nuoc San Thang (GD2)" xfId="2947"/>
    <cellStyle name="Dziesiętny [0]_Invoices2001Slovakia_01_Nha so 1_Dien_Du toan nuoc San Thang (GD2)" xfId="2948"/>
    <cellStyle name="Dziesietny [0]_Invoices2001Slovakia_01_Nha so 1_Dien_Du toan nuoc San Thang (GD2) 2" xfId="2949"/>
    <cellStyle name="Dziesiętny [0]_Invoices2001Slovakia_01_Nha so 1_Dien_Du toan nuoc San Thang (GD2) 2" xfId="2950"/>
    <cellStyle name="Dziesietny [0]_Invoices2001Slovakia_01_Nha so 1_Dien_Du toan nuoc San Thang (GD2) 2 2" xfId="2951"/>
    <cellStyle name="Dziesiętny [0]_Invoices2001Slovakia_01_Nha so 1_Dien_Du toan nuoc San Thang (GD2) 2 2" xfId="2952"/>
    <cellStyle name="Dziesietny [0]_Invoices2001Slovakia_01_Nha so 1_Dien_Du toan nuoc San Thang (GD2) 3" xfId="2953"/>
    <cellStyle name="Dziesiętny [0]_Invoices2001Slovakia_01_Nha so 1_Dien_Du toan nuoc San Thang (GD2) 3" xfId="2954"/>
    <cellStyle name="Dziesietny [0]_Invoices2001Slovakia_01_Nha so 1_Dien_Du toan nuoc San Thang (GD2) 3 2" xfId="2955"/>
    <cellStyle name="Dziesiętny [0]_Invoices2001Slovakia_01_Nha so 1_Dien_Du toan nuoc San Thang (GD2) 3 2" xfId="2956"/>
    <cellStyle name="Dziesietny [0]_Invoices2001Slovakia_01_Nha so 1_Dien_Du toan nuoc San Thang (GD2) 4" xfId="2957"/>
    <cellStyle name="Dziesiętny [0]_Invoices2001Slovakia_01_Nha so 1_Dien_Du toan nuoc San Thang (GD2) 4" xfId="2958"/>
    <cellStyle name="Dziesietny [0]_Invoices2001Slovakia_01_Nha so 1_Dien_Du toan nuoc San Thang (GD2) 5" xfId="2959"/>
    <cellStyle name="Dziesiętny [0]_Invoices2001Slovakia_01_Nha so 1_Dien_Du toan nuoc San Thang (GD2) 5" xfId="2960"/>
    <cellStyle name="Dziesietny [0]_Invoices2001Slovakia_01_Nha so 1_Dien_Ke hoach 2010 (theo doi 11-8-2010)" xfId="2961"/>
    <cellStyle name="Dziesiętny [0]_Invoices2001Slovakia_01_Nha so 1_Dien_Ke hoach 2010 (theo doi 11-8-2010)" xfId="2962"/>
    <cellStyle name="Dziesietny [0]_Invoices2001Slovakia_01_Nha so 1_Dien_Ke hoach 2010 (theo doi 11-8-2010) 2" xfId="2963"/>
    <cellStyle name="Dziesiętny [0]_Invoices2001Slovakia_01_Nha so 1_Dien_Ke hoach 2010 (theo doi 11-8-2010) 2" xfId="2964"/>
    <cellStyle name="Dziesietny [0]_Invoices2001Slovakia_01_Nha so 1_Dien_Ke hoach 2010 (theo doi 11-8-2010) 2 2" xfId="2965"/>
    <cellStyle name="Dziesiętny [0]_Invoices2001Slovakia_01_Nha so 1_Dien_Ke hoach 2010 (theo doi 11-8-2010) 2 2" xfId="2966"/>
    <cellStyle name="Dziesietny [0]_Invoices2001Slovakia_01_Nha so 1_Dien_Ke hoach 2010 (theo doi 11-8-2010) 3" xfId="2967"/>
    <cellStyle name="Dziesiętny [0]_Invoices2001Slovakia_01_Nha so 1_Dien_Ke hoach 2010 (theo doi 11-8-2010) 3" xfId="2968"/>
    <cellStyle name="Dziesietny [0]_Invoices2001Slovakia_01_Nha so 1_Dien_Ke hoach 2010 (theo doi 11-8-2010) 3 2" xfId="2969"/>
    <cellStyle name="Dziesiętny [0]_Invoices2001Slovakia_01_Nha so 1_Dien_Ke hoach 2010 (theo doi 11-8-2010) 3 2" xfId="2970"/>
    <cellStyle name="Dziesietny [0]_Invoices2001Slovakia_01_Nha so 1_Dien_Ke hoach 2010 (theo doi 11-8-2010) 4" xfId="2971"/>
    <cellStyle name="Dziesiętny [0]_Invoices2001Slovakia_01_Nha so 1_Dien_Ke hoach 2010 (theo doi 11-8-2010) 4" xfId="2972"/>
    <cellStyle name="Dziesietny [0]_Invoices2001Slovakia_01_Nha so 1_Dien_Ke hoach 2010 (theo doi 11-8-2010) 5" xfId="2973"/>
    <cellStyle name="Dziesiętny [0]_Invoices2001Slovakia_01_Nha so 1_Dien_Ke hoach 2010 (theo doi 11-8-2010) 5" xfId="2974"/>
    <cellStyle name="Dziesietny [0]_Invoices2001Slovakia_01_Nha so 1_Dien_ke hoach dau thau 30-6-2010" xfId="2975"/>
    <cellStyle name="Dziesiętny [0]_Invoices2001Slovakia_01_Nha so 1_Dien_ke hoach dau thau 30-6-2010" xfId="2976"/>
    <cellStyle name="Dziesietny [0]_Invoices2001Slovakia_01_Nha so 1_Dien_ke hoach dau thau 30-6-2010 2" xfId="2977"/>
    <cellStyle name="Dziesiętny [0]_Invoices2001Slovakia_01_Nha so 1_Dien_ke hoach dau thau 30-6-2010 2" xfId="2978"/>
    <cellStyle name="Dziesietny [0]_Invoices2001Slovakia_01_Nha so 1_Dien_ke hoach dau thau 30-6-2010 2 2" xfId="2979"/>
    <cellStyle name="Dziesiętny [0]_Invoices2001Slovakia_01_Nha so 1_Dien_ke hoach dau thau 30-6-2010 2 2" xfId="2980"/>
    <cellStyle name="Dziesietny [0]_Invoices2001Slovakia_01_Nha so 1_Dien_ke hoach dau thau 30-6-2010 3" xfId="2981"/>
    <cellStyle name="Dziesiętny [0]_Invoices2001Slovakia_01_Nha so 1_Dien_ke hoach dau thau 30-6-2010 3" xfId="2982"/>
    <cellStyle name="Dziesietny [0]_Invoices2001Slovakia_01_Nha so 1_Dien_ke hoach dau thau 30-6-2010 3 2" xfId="2983"/>
    <cellStyle name="Dziesiętny [0]_Invoices2001Slovakia_01_Nha so 1_Dien_ke hoach dau thau 30-6-2010 3 2" xfId="2984"/>
    <cellStyle name="Dziesietny [0]_Invoices2001Slovakia_01_Nha so 1_Dien_ke hoach dau thau 30-6-2010 4" xfId="2985"/>
    <cellStyle name="Dziesiętny [0]_Invoices2001Slovakia_01_Nha so 1_Dien_ke hoach dau thau 30-6-2010 4" xfId="2986"/>
    <cellStyle name="Dziesietny [0]_Invoices2001Slovakia_01_Nha so 1_Dien_ke hoach dau thau 30-6-2010 5" xfId="2987"/>
    <cellStyle name="Dziesiętny [0]_Invoices2001Slovakia_01_Nha so 1_Dien_ke hoach dau thau 30-6-2010 5" xfId="2988"/>
    <cellStyle name="Dziesietny [0]_Invoices2001Slovakia_01_Nha so 1_Dien_KH Von 2012 gui BKH 1" xfId="2989"/>
    <cellStyle name="Dziesiętny [0]_Invoices2001Slovakia_01_Nha so 1_Dien_KH Von 2012 gui BKH 1" xfId="2990"/>
    <cellStyle name="Dziesietny [0]_Invoices2001Slovakia_01_Nha so 1_Dien_KH Von 2012 gui BKH 1 2" xfId="2991"/>
    <cellStyle name="Dziesiętny [0]_Invoices2001Slovakia_01_Nha so 1_Dien_KH Von 2012 gui BKH 1 2" xfId="2992"/>
    <cellStyle name="Dziesietny [0]_Invoices2001Slovakia_01_Nha so 1_Dien_KH Von 2012 gui BKH 1 2 2" xfId="2993"/>
    <cellStyle name="Dziesiętny [0]_Invoices2001Slovakia_01_Nha so 1_Dien_KH Von 2012 gui BKH 1 2 2" xfId="2994"/>
    <cellStyle name="Dziesietny [0]_Invoices2001Slovakia_01_Nha so 1_Dien_KH Von 2012 gui BKH 1 3" xfId="2995"/>
    <cellStyle name="Dziesiętny [0]_Invoices2001Slovakia_01_Nha so 1_Dien_KH Von 2012 gui BKH 1 3" xfId="2996"/>
    <cellStyle name="Dziesietny [0]_Invoices2001Slovakia_01_Nha so 1_Dien_KH Von 2012 gui BKH 1 3 2" xfId="2997"/>
    <cellStyle name="Dziesiętny [0]_Invoices2001Slovakia_01_Nha so 1_Dien_KH Von 2012 gui BKH 1 3 2" xfId="2998"/>
    <cellStyle name="Dziesietny [0]_Invoices2001Slovakia_01_Nha so 1_Dien_KH Von 2012 gui BKH 1 4" xfId="2999"/>
    <cellStyle name="Dziesiętny [0]_Invoices2001Slovakia_01_Nha so 1_Dien_KH Von 2012 gui BKH 1 4" xfId="3000"/>
    <cellStyle name="Dziesietny [0]_Invoices2001Slovakia_01_Nha so 1_Dien_KH Von 2012 gui BKH 1_BIEU KE HOACH  2015 (KTN 6.11 sua)" xfId="3001"/>
    <cellStyle name="Dziesiętny [0]_Invoices2001Slovakia_01_Nha so 1_Dien_KH Von 2012 gui BKH 1_BIEU KE HOACH  2015 (KTN 6.11 sua)" xfId="3002"/>
    <cellStyle name="Dziesietny [0]_Invoices2001Slovakia_01_Nha so 1_Dien_QD ke hoach dau thau" xfId="3003"/>
    <cellStyle name="Dziesiętny [0]_Invoices2001Slovakia_01_Nha so 1_Dien_QD ke hoach dau thau" xfId="3004"/>
    <cellStyle name="Dziesietny [0]_Invoices2001Slovakia_01_Nha so 1_Dien_QD ke hoach dau thau 2" xfId="3005"/>
    <cellStyle name="Dziesiętny [0]_Invoices2001Slovakia_01_Nha so 1_Dien_QD ke hoach dau thau 2" xfId="3006"/>
    <cellStyle name="Dziesietny [0]_Invoices2001Slovakia_01_Nha so 1_Dien_QD ke hoach dau thau 2 2" xfId="3007"/>
    <cellStyle name="Dziesiętny [0]_Invoices2001Slovakia_01_Nha so 1_Dien_QD ke hoach dau thau 2 2" xfId="3008"/>
    <cellStyle name="Dziesietny [0]_Invoices2001Slovakia_01_Nha so 1_Dien_QD ke hoach dau thau 3" xfId="3009"/>
    <cellStyle name="Dziesiętny [0]_Invoices2001Slovakia_01_Nha so 1_Dien_QD ke hoach dau thau 3" xfId="3010"/>
    <cellStyle name="Dziesietny [0]_Invoices2001Slovakia_01_Nha so 1_Dien_QD ke hoach dau thau 3 2" xfId="3011"/>
    <cellStyle name="Dziesiętny [0]_Invoices2001Slovakia_01_Nha so 1_Dien_QD ke hoach dau thau 3 2" xfId="3012"/>
    <cellStyle name="Dziesietny [0]_Invoices2001Slovakia_01_Nha so 1_Dien_QD ke hoach dau thau 4" xfId="3013"/>
    <cellStyle name="Dziesiętny [0]_Invoices2001Slovakia_01_Nha so 1_Dien_QD ke hoach dau thau 4" xfId="3014"/>
    <cellStyle name="Dziesietny [0]_Invoices2001Slovakia_01_Nha so 1_Dien_QD ke hoach dau thau 5" xfId="3015"/>
    <cellStyle name="Dziesiętny [0]_Invoices2001Slovakia_01_Nha so 1_Dien_QD ke hoach dau thau 5" xfId="3016"/>
    <cellStyle name="Dziesietny [0]_Invoices2001Slovakia_01_Nha so 1_Dien_tinh toan hoang ha" xfId="3017"/>
    <cellStyle name="Dziesiętny [0]_Invoices2001Slovakia_01_Nha so 1_Dien_tinh toan hoang ha" xfId="3018"/>
    <cellStyle name="Dziesietny [0]_Invoices2001Slovakia_01_Nha so 1_Dien_tinh toan hoang ha 2" xfId="3019"/>
    <cellStyle name="Dziesiętny [0]_Invoices2001Slovakia_01_Nha so 1_Dien_tinh toan hoang ha 2" xfId="3020"/>
    <cellStyle name="Dziesietny [0]_Invoices2001Slovakia_01_Nha so 1_Dien_tinh toan hoang ha 2 2" xfId="3021"/>
    <cellStyle name="Dziesiętny [0]_Invoices2001Slovakia_01_Nha so 1_Dien_tinh toan hoang ha 2 2" xfId="3022"/>
    <cellStyle name="Dziesietny [0]_Invoices2001Slovakia_01_Nha so 1_Dien_tinh toan hoang ha 3" xfId="3023"/>
    <cellStyle name="Dziesiętny [0]_Invoices2001Slovakia_01_Nha so 1_Dien_tinh toan hoang ha 3" xfId="3024"/>
    <cellStyle name="Dziesietny [0]_Invoices2001Slovakia_01_Nha so 1_Dien_tinh toan hoang ha 3 2" xfId="3025"/>
    <cellStyle name="Dziesiętny [0]_Invoices2001Slovakia_01_Nha so 1_Dien_tinh toan hoang ha 3 2" xfId="3026"/>
    <cellStyle name="Dziesietny [0]_Invoices2001Slovakia_01_Nha so 1_Dien_tinh toan hoang ha 4" xfId="3027"/>
    <cellStyle name="Dziesiętny [0]_Invoices2001Slovakia_01_Nha so 1_Dien_tinh toan hoang ha 4" xfId="3028"/>
    <cellStyle name="Dziesietny [0]_Invoices2001Slovakia_01_Nha so 1_Dien_tinh toan hoang ha 5" xfId="3029"/>
    <cellStyle name="Dziesiętny [0]_Invoices2001Slovakia_01_Nha so 1_Dien_tinh toan hoang ha 5" xfId="3030"/>
    <cellStyle name="Dziesietny [0]_Invoices2001Slovakia_01_Nha so 1_Dien_Tong von ĐTPT" xfId="3031"/>
    <cellStyle name="Dziesiętny [0]_Invoices2001Slovakia_01_Nha so 1_Dien_Tong von ĐTPT" xfId="3032"/>
    <cellStyle name="Dziesietny [0]_Invoices2001Slovakia_01_Nha so 1_Dien_Tong von ĐTPT 2" xfId="3033"/>
    <cellStyle name="Dziesiętny [0]_Invoices2001Slovakia_01_Nha so 1_Dien_Tong von ĐTPT 2" xfId="3034"/>
    <cellStyle name="Dziesietny [0]_Invoices2001Slovakia_01_Nha so 1_Dien_Tong von ĐTPT 2 2" xfId="3035"/>
    <cellStyle name="Dziesiętny [0]_Invoices2001Slovakia_01_Nha so 1_Dien_Tong von ĐTPT 2 2" xfId="3036"/>
    <cellStyle name="Dziesietny [0]_Invoices2001Slovakia_01_Nha so 1_Dien_Tong von ĐTPT 3" xfId="3037"/>
    <cellStyle name="Dziesiętny [0]_Invoices2001Slovakia_01_Nha so 1_Dien_Tong von ĐTPT 3" xfId="3038"/>
    <cellStyle name="Dziesietny [0]_Invoices2001Slovakia_01_Nha so 1_Dien_Tong von ĐTPT 3 2" xfId="3039"/>
    <cellStyle name="Dziesiętny [0]_Invoices2001Slovakia_01_Nha so 1_Dien_Tong von ĐTPT 3 2" xfId="3040"/>
    <cellStyle name="Dziesietny [0]_Invoices2001Slovakia_01_Nha so 1_Dien_Tong von ĐTPT 4" xfId="3041"/>
    <cellStyle name="Dziesiętny [0]_Invoices2001Slovakia_01_Nha so 1_Dien_Tong von ĐTPT 4" xfId="3042"/>
    <cellStyle name="Dziesietny [0]_Invoices2001Slovakia_01_Nha so 1_Dien_Tong von ĐTPT 5" xfId="3043"/>
    <cellStyle name="Dziesiętny [0]_Invoices2001Slovakia_01_Nha so 1_Dien_Tong von ĐTPT 5" xfId="3044"/>
    <cellStyle name="Dziesietny [0]_Invoices2001Slovakia_10_Nha so 10_Dien1" xfId="3045"/>
    <cellStyle name="Dziesiętny [0]_Invoices2001Slovakia_10_Nha so 10_Dien1" xfId="3046"/>
    <cellStyle name="Dziesietny [0]_Invoices2001Slovakia_10_Nha so 10_Dien1 2" xfId="3047"/>
    <cellStyle name="Dziesiętny [0]_Invoices2001Slovakia_10_Nha so 10_Dien1 2" xfId="3048"/>
    <cellStyle name="Dziesietny [0]_Invoices2001Slovakia_10_Nha so 10_Dien1 3" xfId="3049"/>
    <cellStyle name="Dziesiętny [0]_Invoices2001Slovakia_10_Nha so 10_Dien1 3" xfId="3050"/>
    <cellStyle name="Dziesietny [0]_Invoices2001Slovakia_10_Nha so 10_Dien1 4" xfId="3051"/>
    <cellStyle name="Dziesiętny [0]_Invoices2001Slovakia_10_Nha so 10_Dien1 4" xfId="3052"/>
    <cellStyle name="Dziesietny [0]_Invoices2001Slovakia_10_Nha so 10_Dien1 5" xfId="3053"/>
    <cellStyle name="Dziesiętny [0]_Invoices2001Slovakia_10_Nha so 10_Dien1 5" xfId="3054"/>
    <cellStyle name="Dziesietny [0]_Invoices2001Slovakia_10_Nha so 10_Dien1_bieu ke hoach dau thau" xfId="3055"/>
    <cellStyle name="Dziesiętny [0]_Invoices2001Slovakia_10_Nha so 10_Dien1_bieu ke hoach dau thau" xfId="3056"/>
    <cellStyle name="Dziesietny [0]_Invoices2001Slovakia_10_Nha so 10_Dien1_bieu ke hoach dau thau 2" xfId="3057"/>
    <cellStyle name="Dziesiętny [0]_Invoices2001Slovakia_10_Nha so 10_Dien1_bieu ke hoach dau thau 2" xfId="3058"/>
    <cellStyle name="Dziesietny [0]_Invoices2001Slovakia_10_Nha so 10_Dien1_bieu ke hoach dau thau 2 2" xfId="3059"/>
    <cellStyle name="Dziesiętny [0]_Invoices2001Slovakia_10_Nha so 10_Dien1_bieu ke hoach dau thau 2 2" xfId="3060"/>
    <cellStyle name="Dziesietny [0]_Invoices2001Slovakia_10_Nha so 10_Dien1_bieu ke hoach dau thau 3" xfId="3061"/>
    <cellStyle name="Dziesiętny [0]_Invoices2001Slovakia_10_Nha so 10_Dien1_bieu ke hoach dau thau 3" xfId="3062"/>
    <cellStyle name="Dziesietny [0]_Invoices2001Slovakia_10_Nha so 10_Dien1_bieu ke hoach dau thau 3 2" xfId="3063"/>
    <cellStyle name="Dziesiętny [0]_Invoices2001Slovakia_10_Nha so 10_Dien1_bieu ke hoach dau thau 3 2" xfId="3064"/>
    <cellStyle name="Dziesietny [0]_Invoices2001Slovakia_10_Nha so 10_Dien1_bieu ke hoach dau thau 4" xfId="3065"/>
    <cellStyle name="Dziesiętny [0]_Invoices2001Slovakia_10_Nha so 10_Dien1_bieu ke hoach dau thau 4" xfId="3066"/>
    <cellStyle name="Dziesietny [0]_Invoices2001Slovakia_10_Nha so 10_Dien1_bieu ke hoach dau thau 5" xfId="3067"/>
    <cellStyle name="Dziesiętny [0]_Invoices2001Slovakia_10_Nha so 10_Dien1_bieu ke hoach dau thau 5" xfId="3068"/>
    <cellStyle name="Dziesietny [0]_Invoices2001Slovakia_10_Nha so 10_Dien1_bieu ke hoach dau thau truong mam non SKH" xfId="3069"/>
    <cellStyle name="Dziesiętny [0]_Invoices2001Slovakia_10_Nha so 10_Dien1_bieu ke hoach dau thau truong mam non SKH" xfId="3070"/>
    <cellStyle name="Dziesietny [0]_Invoices2001Slovakia_10_Nha so 10_Dien1_bieu ke hoach dau thau truong mam non SKH 2" xfId="3071"/>
    <cellStyle name="Dziesiętny [0]_Invoices2001Slovakia_10_Nha so 10_Dien1_bieu ke hoach dau thau truong mam non SKH 2" xfId="3072"/>
    <cellStyle name="Dziesietny [0]_Invoices2001Slovakia_10_Nha so 10_Dien1_bieu ke hoach dau thau truong mam non SKH 2 2" xfId="3073"/>
    <cellStyle name="Dziesiętny [0]_Invoices2001Slovakia_10_Nha so 10_Dien1_bieu ke hoach dau thau truong mam non SKH 2 2" xfId="3074"/>
    <cellStyle name="Dziesietny [0]_Invoices2001Slovakia_10_Nha so 10_Dien1_bieu ke hoach dau thau truong mam non SKH 3" xfId="3075"/>
    <cellStyle name="Dziesiętny [0]_Invoices2001Slovakia_10_Nha so 10_Dien1_bieu ke hoach dau thau truong mam non SKH 3" xfId="3076"/>
    <cellStyle name="Dziesietny [0]_Invoices2001Slovakia_10_Nha so 10_Dien1_bieu ke hoach dau thau truong mam non SKH 3 2" xfId="3077"/>
    <cellStyle name="Dziesiętny [0]_Invoices2001Slovakia_10_Nha so 10_Dien1_bieu ke hoach dau thau truong mam non SKH 3 2" xfId="3078"/>
    <cellStyle name="Dziesietny [0]_Invoices2001Slovakia_10_Nha so 10_Dien1_bieu ke hoach dau thau truong mam non SKH 4" xfId="3079"/>
    <cellStyle name="Dziesiętny [0]_Invoices2001Slovakia_10_Nha so 10_Dien1_bieu ke hoach dau thau truong mam non SKH 4" xfId="3080"/>
    <cellStyle name="Dziesietny [0]_Invoices2001Slovakia_10_Nha so 10_Dien1_bieu ke hoach dau thau truong mam non SKH 5" xfId="3081"/>
    <cellStyle name="Dziesiętny [0]_Invoices2001Slovakia_10_Nha so 10_Dien1_bieu ke hoach dau thau truong mam non SKH 5" xfId="3082"/>
    <cellStyle name="Dziesietny [0]_Invoices2001Slovakia_10_Nha so 10_Dien1_bieu tong hop lai kh von 2011 gui phong TH-KTDN" xfId="3083"/>
    <cellStyle name="Dziesiętny [0]_Invoices2001Slovakia_10_Nha so 10_Dien1_bieu tong hop lai kh von 2011 gui phong TH-KTDN" xfId="3084"/>
    <cellStyle name="Dziesietny [0]_Invoices2001Slovakia_10_Nha so 10_Dien1_bieu tong hop lai kh von 2011 gui phong TH-KTDN 2" xfId="3085"/>
    <cellStyle name="Dziesiętny [0]_Invoices2001Slovakia_10_Nha so 10_Dien1_bieu tong hop lai kh von 2011 gui phong TH-KTDN 2" xfId="3086"/>
    <cellStyle name="Dziesietny [0]_Invoices2001Slovakia_10_Nha so 10_Dien1_bieu tong hop lai kh von 2011 gui phong TH-KTDN 2 2" xfId="3087"/>
    <cellStyle name="Dziesiętny [0]_Invoices2001Slovakia_10_Nha so 10_Dien1_bieu tong hop lai kh von 2011 gui phong TH-KTDN 2 2" xfId="3088"/>
    <cellStyle name="Dziesietny [0]_Invoices2001Slovakia_10_Nha so 10_Dien1_bieu tong hop lai kh von 2011 gui phong TH-KTDN 3" xfId="3089"/>
    <cellStyle name="Dziesiętny [0]_Invoices2001Slovakia_10_Nha so 10_Dien1_bieu tong hop lai kh von 2011 gui phong TH-KTDN 3" xfId="3090"/>
    <cellStyle name="Dziesietny [0]_Invoices2001Slovakia_10_Nha so 10_Dien1_bieu tong hop lai kh von 2011 gui phong TH-KTDN 3 2" xfId="3091"/>
    <cellStyle name="Dziesiętny [0]_Invoices2001Slovakia_10_Nha so 10_Dien1_bieu tong hop lai kh von 2011 gui phong TH-KTDN 3 2" xfId="3092"/>
    <cellStyle name="Dziesietny [0]_Invoices2001Slovakia_10_Nha so 10_Dien1_bieu tong hop lai kh von 2011 gui phong TH-KTDN 4" xfId="3093"/>
    <cellStyle name="Dziesiętny [0]_Invoices2001Slovakia_10_Nha so 10_Dien1_bieu tong hop lai kh von 2011 gui phong TH-KTDN 4" xfId="3094"/>
    <cellStyle name="Dziesietny [0]_Invoices2001Slovakia_10_Nha so 10_Dien1_bieu tong hop lai kh von 2011 gui phong TH-KTDN_BIEU KE HOACH  2015 (KTN 6.11 sua)" xfId="3095"/>
    <cellStyle name="Dziesiętny [0]_Invoices2001Slovakia_10_Nha so 10_Dien1_bieu tong hop lai kh von 2011 gui phong TH-KTDN_BIEU KE HOACH  2015 (KTN 6.11 sua)" xfId="3096"/>
    <cellStyle name="Dziesietny [0]_Invoices2001Slovakia_10_Nha so 10_Dien1_Book1" xfId="3097"/>
    <cellStyle name="Dziesiętny [0]_Invoices2001Slovakia_10_Nha so 10_Dien1_Book1" xfId="3098"/>
    <cellStyle name="Dziesietny [0]_Invoices2001Slovakia_10_Nha so 10_Dien1_Book1 2" xfId="3099"/>
    <cellStyle name="Dziesiętny [0]_Invoices2001Slovakia_10_Nha so 10_Dien1_Book1 2" xfId="3100"/>
    <cellStyle name="Dziesietny [0]_Invoices2001Slovakia_10_Nha so 10_Dien1_Book1 2 2" xfId="3101"/>
    <cellStyle name="Dziesiętny [0]_Invoices2001Slovakia_10_Nha so 10_Dien1_Book1 2 2" xfId="3102"/>
    <cellStyle name="Dziesietny [0]_Invoices2001Slovakia_10_Nha so 10_Dien1_Book1 3" xfId="3103"/>
    <cellStyle name="Dziesiętny [0]_Invoices2001Slovakia_10_Nha so 10_Dien1_Book1 3" xfId="3104"/>
    <cellStyle name="Dziesietny [0]_Invoices2001Slovakia_10_Nha so 10_Dien1_Book1 3 2" xfId="3105"/>
    <cellStyle name="Dziesiętny [0]_Invoices2001Slovakia_10_Nha so 10_Dien1_Book1 3 2" xfId="3106"/>
    <cellStyle name="Dziesietny [0]_Invoices2001Slovakia_10_Nha so 10_Dien1_Book1 4" xfId="3107"/>
    <cellStyle name="Dziesiętny [0]_Invoices2001Slovakia_10_Nha so 10_Dien1_Book1 4" xfId="3108"/>
    <cellStyle name="Dziesietny [0]_Invoices2001Slovakia_10_Nha so 10_Dien1_Book1 5" xfId="3109"/>
    <cellStyle name="Dziesiętny [0]_Invoices2001Slovakia_10_Nha so 10_Dien1_Book1 5" xfId="3110"/>
    <cellStyle name="Dziesietny [0]_Invoices2001Slovakia_10_Nha so 10_Dien1_Book1_Ke hoach 2010 (theo doi 11-8-2010)" xfId="3111"/>
    <cellStyle name="Dziesiętny [0]_Invoices2001Slovakia_10_Nha so 10_Dien1_Book1_Ke hoach 2010 (theo doi 11-8-2010)" xfId="3112"/>
    <cellStyle name="Dziesietny [0]_Invoices2001Slovakia_10_Nha so 10_Dien1_Book1_Ke hoach 2010 (theo doi 11-8-2010) 2" xfId="3113"/>
    <cellStyle name="Dziesiętny [0]_Invoices2001Slovakia_10_Nha so 10_Dien1_Book1_Ke hoach 2010 (theo doi 11-8-2010) 2" xfId="3114"/>
    <cellStyle name="Dziesietny [0]_Invoices2001Slovakia_10_Nha so 10_Dien1_Book1_Ke hoach 2010 (theo doi 11-8-2010) 2 2" xfId="3115"/>
    <cellStyle name="Dziesiętny [0]_Invoices2001Slovakia_10_Nha so 10_Dien1_Book1_Ke hoach 2010 (theo doi 11-8-2010) 2 2" xfId="3116"/>
    <cellStyle name="Dziesietny [0]_Invoices2001Slovakia_10_Nha so 10_Dien1_Book1_Ke hoach 2010 (theo doi 11-8-2010) 3" xfId="3117"/>
    <cellStyle name="Dziesiętny [0]_Invoices2001Slovakia_10_Nha so 10_Dien1_Book1_Ke hoach 2010 (theo doi 11-8-2010) 3" xfId="3118"/>
    <cellStyle name="Dziesietny [0]_Invoices2001Slovakia_10_Nha so 10_Dien1_Book1_Ke hoach 2010 (theo doi 11-8-2010) 3 2" xfId="3119"/>
    <cellStyle name="Dziesiętny [0]_Invoices2001Slovakia_10_Nha so 10_Dien1_Book1_Ke hoach 2010 (theo doi 11-8-2010) 3 2" xfId="3120"/>
    <cellStyle name="Dziesietny [0]_Invoices2001Slovakia_10_Nha so 10_Dien1_Book1_Ke hoach 2010 (theo doi 11-8-2010) 4" xfId="3121"/>
    <cellStyle name="Dziesiętny [0]_Invoices2001Slovakia_10_Nha so 10_Dien1_Book1_Ke hoach 2010 (theo doi 11-8-2010) 4" xfId="3122"/>
    <cellStyle name="Dziesietny [0]_Invoices2001Slovakia_10_Nha so 10_Dien1_Book1_Ke hoach 2010 (theo doi 11-8-2010)_BIEU KE HOACH  2015 (KTN 6.11 sua)" xfId="3123"/>
    <cellStyle name="Dziesiętny [0]_Invoices2001Slovakia_10_Nha so 10_Dien1_Book1_Ke hoach 2010 (theo doi 11-8-2010)_BIEU KE HOACH  2015 (KTN 6.11 sua)" xfId="3124"/>
    <cellStyle name="Dziesietny [0]_Invoices2001Slovakia_10_Nha so 10_Dien1_Book1_ke hoach dau thau 30-6-2010" xfId="3125"/>
    <cellStyle name="Dziesiętny [0]_Invoices2001Slovakia_10_Nha so 10_Dien1_Book1_ke hoach dau thau 30-6-2010" xfId="3126"/>
    <cellStyle name="Dziesietny [0]_Invoices2001Slovakia_10_Nha so 10_Dien1_Book1_ke hoach dau thau 30-6-2010 2" xfId="3127"/>
    <cellStyle name="Dziesiętny [0]_Invoices2001Slovakia_10_Nha so 10_Dien1_Book1_ke hoach dau thau 30-6-2010 2" xfId="3128"/>
    <cellStyle name="Dziesietny [0]_Invoices2001Slovakia_10_Nha so 10_Dien1_Book1_ke hoach dau thau 30-6-2010 2 2" xfId="3129"/>
    <cellStyle name="Dziesiętny [0]_Invoices2001Slovakia_10_Nha so 10_Dien1_Book1_ke hoach dau thau 30-6-2010 2 2" xfId="3130"/>
    <cellStyle name="Dziesietny [0]_Invoices2001Slovakia_10_Nha so 10_Dien1_Book1_ke hoach dau thau 30-6-2010 3" xfId="3131"/>
    <cellStyle name="Dziesiętny [0]_Invoices2001Slovakia_10_Nha so 10_Dien1_Book1_ke hoach dau thau 30-6-2010 3" xfId="3132"/>
    <cellStyle name="Dziesietny [0]_Invoices2001Slovakia_10_Nha so 10_Dien1_Book1_ke hoach dau thau 30-6-2010 3 2" xfId="3133"/>
    <cellStyle name="Dziesiętny [0]_Invoices2001Slovakia_10_Nha so 10_Dien1_Book1_ke hoach dau thau 30-6-2010 3 2" xfId="3134"/>
    <cellStyle name="Dziesietny [0]_Invoices2001Slovakia_10_Nha so 10_Dien1_Book1_ke hoach dau thau 30-6-2010 4" xfId="3135"/>
    <cellStyle name="Dziesiętny [0]_Invoices2001Slovakia_10_Nha so 10_Dien1_Book1_ke hoach dau thau 30-6-2010 4" xfId="3136"/>
    <cellStyle name="Dziesietny [0]_Invoices2001Slovakia_10_Nha so 10_Dien1_Book1_ke hoach dau thau 30-6-2010_BIEU KE HOACH  2015 (KTN 6.11 sua)" xfId="3137"/>
    <cellStyle name="Dziesiętny [0]_Invoices2001Slovakia_10_Nha so 10_Dien1_Book1_ke hoach dau thau 30-6-2010_BIEU KE HOACH  2015 (KTN 6.11 sua)" xfId="3138"/>
    <cellStyle name="Dziesietny [0]_Invoices2001Slovakia_10_Nha so 10_Dien1_Copy of KH PHAN BO VON ĐỐI ỨNG NAM 2011 (30 TY phuong án gop WB)" xfId="3139"/>
    <cellStyle name="Dziesiętny [0]_Invoices2001Slovakia_10_Nha so 10_Dien1_Copy of KH PHAN BO VON ĐỐI ỨNG NAM 2011 (30 TY phuong án gop WB)" xfId="3140"/>
    <cellStyle name="Dziesietny [0]_Invoices2001Slovakia_10_Nha so 10_Dien1_Copy of KH PHAN BO VON ĐỐI ỨNG NAM 2011 (30 TY phuong án gop WB) 2" xfId="3141"/>
    <cellStyle name="Dziesiętny [0]_Invoices2001Slovakia_10_Nha so 10_Dien1_Copy of KH PHAN BO VON ĐỐI ỨNG NAM 2011 (30 TY phuong án gop WB) 2" xfId="3142"/>
    <cellStyle name="Dziesietny [0]_Invoices2001Slovakia_10_Nha so 10_Dien1_Copy of KH PHAN BO VON ĐỐI ỨNG NAM 2011 (30 TY phuong án gop WB) 2 2" xfId="3143"/>
    <cellStyle name="Dziesiętny [0]_Invoices2001Slovakia_10_Nha so 10_Dien1_Copy of KH PHAN BO VON ĐỐI ỨNG NAM 2011 (30 TY phuong án gop WB) 2 2" xfId="3144"/>
    <cellStyle name="Dziesietny [0]_Invoices2001Slovakia_10_Nha so 10_Dien1_Copy of KH PHAN BO VON ĐỐI ỨNG NAM 2011 (30 TY phuong án gop WB) 3" xfId="3145"/>
    <cellStyle name="Dziesiętny [0]_Invoices2001Slovakia_10_Nha so 10_Dien1_Copy of KH PHAN BO VON ĐỐI ỨNG NAM 2011 (30 TY phuong án gop WB) 3" xfId="3146"/>
    <cellStyle name="Dziesietny [0]_Invoices2001Slovakia_10_Nha so 10_Dien1_Copy of KH PHAN BO VON ĐỐI ỨNG NAM 2011 (30 TY phuong án gop WB) 3 2" xfId="3147"/>
    <cellStyle name="Dziesiętny [0]_Invoices2001Slovakia_10_Nha so 10_Dien1_Copy of KH PHAN BO VON ĐỐI ỨNG NAM 2011 (30 TY phuong án gop WB) 3 2" xfId="3148"/>
    <cellStyle name="Dziesietny [0]_Invoices2001Slovakia_10_Nha so 10_Dien1_Copy of KH PHAN BO VON ĐỐI ỨNG NAM 2011 (30 TY phuong án gop WB) 4" xfId="3149"/>
    <cellStyle name="Dziesiętny [0]_Invoices2001Slovakia_10_Nha so 10_Dien1_Copy of KH PHAN BO VON ĐỐI ỨNG NAM 2011 (30 TY phuong án gop WB) 4" xfId="3150"/>
    <cellStyle name="Dziesietny [0]_Invoices2001Slovakia_10_Nha so 10_Dien1_Copy of KH PHAN BO VON ĐỐI ỨNG NAM 2011 (30 TY phuong án gop WB)_BIEU KE HOACH  2015 (KTN 6.11 sua)" xfId="3151"/>
    <cellStyle name="Dziesiętny [0]_Invoices2001Slovakia_10_Nha so 10_Dien1_Copy of KH PHAN BO VON ĐỐI ỨNG NAM 2011 (30 TY phuong án gop WB)_BIEU KE HOACH  2015 (KTN 6.11 sua)" xfId="3152"/>
    <cellStyle name="Dziesietny [0]_Invoices2001Slovakia_10_Nha so 10_Dien1_DTTD chieng chan Tham lai 29-9-2009" xfId="3153"/>
    <cellStyle name="Dziesiętny [0]_Invoices2001Slovakia_10_Nha so 10_Dien1_DTTD chieng chan Tham lai 29-9-2009" xfId="3154"/>
    <cellStyle name="Dziesietny [0]_Invoices2001Slovakia_10_Nha so 10_Dien1_DTTD chieng chan Tham lai 29-9-2009 2" xfId="3155"/>
    <cellStyle name="Dziesiętny [0]_Invoices2001Slovakia_10_Nha so 10_Dien1_DTTD chieng chan Tham lai 29-9-2009 2" xfId="3156"/>
    <cellStyle name="Dziesietny [0]_Invoices2001Slovakia_10_Nha so 10_Dien1_DTTD chieng chan Tham lai 29-9-2009 2 2" xfId="3157"/>
    <cellStyle name="Dziesiętny [0]_Invoices2001Slovakia_10_Nha so 10_Dien1_DTTD chieng chan Tham lai 29-9-2009 2 2" xfId="3158"/>
    <cellStyle name="Dziesietny [0]_Invoices2001Slovakia_10_Nha so 10_Dien1_DTTD chieng chan Tham lai 29-9-2009 3" xfId="3159"/>
    <cellStyle name="Dziesiętny [0]_Invoices2001Slovakia_10_Nha so 10_Dien1_DTTD chieng chan Tham lai 29-9-2009 3" xfId="3160"/>
    <cellStyle name="Dziesietny [0]_Invoices2001Slovakia_10_Nha so 10_Dien1_DTTD chieng chan Tham lai 29-9-2009 3 2" xfId="3161"/>
    <cellStyle name="Dziesiętny [0]_Invoices2001Slovakia_10_Nha so 10_Dien1_DTTD chieng chan Tham lai 29-9-2009 3 2" xfId="3162"/>
    <cellStyle name="Dziesietny [0]_Invoices2001Slovakia_10_Nha so 10_Dien1_DTTD chieng chan Tham lai 29-9-2009 4" xfId="3163"/>
    <cellStyle name="Dziesiętny [0]_Invoices2001Slovakia_10_Nha so 10_Dien1_DTTD chieng chan Tham lai 29-9-2009 4" xfId="3164"/>
    <cellStyle name="Dziesietny [0]_Invoices2001Slovakia_10_Nha so 10_Dien1_DTTD chieng chan Tham lai 29-9-2009_BIEU KE HOACH  2015 (KTN 6.11 sua)" xfId="3165"/>
    <cellStyle name="Dziesiętny [0]_Invoices2001Slovakia_10_Nha so 10_Dien1_DTTD chieng chan Tham lai 29-9-2009_BIEU KE HOACH  2015 (KTN 6.11 sua)" xfId="3166"/>
    <cellStyle name="Dziesietny [0]_Invoices2001Slovakia_10_Nha so 10_Dien1_Du toan nuoc San Thang (GD2)" xfId="3167"/>
    <cellStyle name="Dziesiętny [0]_Invoices2001Slovakia_10_Nha so 10_Dien1_Du toan nuoc San Thang (GD2)" xfId="3168"/>
    <cellStyle name="Dziesietny [0]_Invoices2001Slovakia_10_Nha so 10_Dien1_Du toan nuoc San Thang (GD2) 2" xfId="3169"/>
    <cellStyle name="Dziesiętny [0]_Invoices2001Slovakia_10_Nha so 10_Dien1_Du toan nuoc San Thang (GD2) 2" xfId="3170"/>
    <cellStyle name="Dziesietny [0]_Invoices2001Slovakia_10_Nha so 10_Dien1_Du toan nuoc San Thang (GD2) 2 2" xfId="3171"/>
    <cellStyle name="Dziesiętny [0]_Invoices2001Slovakia_10_Nha so 10_Dien1_Du toan nuoc San Thang (GD2) 2 2" xfId="3172"/>
    <cellStyle name="Dziesietny [0]_Invoices2001Slovakia_10_Nha so 10_Dien1_Du toan nuoc San Thang (GD2) 3" xfId="3173"/>
    <cellStyle name="Dziesiętny [0]_Invoices2001Slovakia_10_Nha so 10_Dien1_Du toan nuoc San Thang (GD2) 3" xfId="3174"/>
    <cellStyle name="Dziesietny [0]_Invoices2001Slovakia_10_Nha so 10_Dien1_Du toan nuoc San Thang (GD2) 3 2" xfId="3175"/>
    <cellStyle name="Dziesiętny [0]_Invoices2001Slovakia_10_Nha so 10_Dien1_Du toan nuoc San Thang (GD2) 3 2" xfId="3176"/>
    <cellStyle name="Dziesietny [0]_Invoices2001Slovakia_10_Nha so 10_Dien1_Du toan nuoc San Thang (GD2) 4" xfId="3177"/>
    <cellStyle name="Dziesiętny [0]_Invoices2001Slovakia_10_Nha so 10_Dien1_Du toan nuoc San Thang (GD2) 4" xfId="3178"/>
    <cellStyle name="Dziesietny [0]_Invoices2001Slovakia_10_Nha so 10_Dien1_Du toan nuoc San Thang (GD2) 5" xfId="3179"/>
    <cellStyle name="Dziesiętny [0]_Invoices2001Slovakia_10_Nha so 10_Dien1_Du toan nuoc San Thang (GD2) 5" xfId="3180"/>
    <cellStyle name="Dziesietny [0]_Invoices2001Slovakia_10_Nha so 10_Dien1_Ke hoach 2010 (theo doi 11-8-2010)" xfId="3181"/>
    <cellStyle name="Dziesiętny [0]_Invoices2001Slovakia_10_Nha so 10_Dien1_Ke hoach 2010 (theo doi 11-8-2010)" xfId="3182"/>
    <cellStyle name="Dziesietny [0]_Invoices2001Slovakia_10_Nha so 10_Dien1_Ke hoach 2010 (theo doi 11-8-2010) 2" xfId="3183"/>
    <cellStyle name="Dziesiętny [0]_Invoices2001Slovakia_10_Nha so 10_Dien1_Ke hoach 2010 (theo doi 11-8-2010) 2" xfId="3184"/>
    <cellStyle name="Dziesietny [0]_Invoices2001Slovakia_10_Nha so 10_Dien1_Ke hoach 2010 (theo doi 11-8-2010) 2 2" xfId="3185"/>
    <cellStyle name="Dziesiętny [0]_Invoices2001Slovakia_10_Nha so 10_Dien1_Ke hoach 2010 (theo doi 11-8-2010) 2 2" xfId="3186"/>
    <cellStyle name="Dziesietny [0]_Invoices2001Slovakia_10_Nha so 10_Dien1_Ke hoach 2010 (theo doi 11-8-2010) 3" xfId="3187"/>
    <cellStyle name="Dziesiętny [0]_Invoices2001Slovakia_10_Nha so 10_Dien1_Ke hoach 2010 (theo doi 11-8-2010) 3" xfId="3188"/>
    <cellStyle name="Dziesietny [0]_Invoices2001Slovakia_10_Nha so 10_Dien1_Ke hoach 2010 (theo doi 11-8-2010) 3 2" xfId="3189"/>
    <cellStyle name="Dziesiętny [0]_Invoices2001Slovakia_10_Nha so 10_Dien1_Ke hoach 2010 (theo doi 11-8-2010) 3 2" xfId="3190"/>
    <cellStyle name="Dziesietny [0]_Invoices2001Slovakia_10_Nha so 10_Dien1_Ke hoach 2010 (theo doi 11-8-2010) 4" xfId="3191"/>
    <cellStyle name="Dziesiętny [0]_Invoices2001Slovakia_10_Nha so 10_Dien1_Ke hoach 2010 (theo doi 11-8-2010) 4" xfId="3192"/>
    <cellStyle name="Dziesietny [0]_Invoices2001Slovakia_10_Nha so 10_Dien1_Ke hoach 2010 (theo doi 11-8-2010) 5" xfId="3193"/>
    <cellStyle name="Dziesiętny [0]_Invoices2001Slovakia_10_Nha so 10_Dien1_Ke hoach 2010 (theo doi 11-8-2010) 5" xfId="3194"/>
    <cellStyle name="Dziesietny [0]_Invoices2001Slovakia_10_Nha so 10_Dien1_ke hoach dau thau 30-6-2010" xfId="3195"/>
    <cellStyle name="Dziesiętny [0]_Invoices2001Slovakia_10_Nha so 10_Dien1_ke hoach dau thau 30-6-2010" xfId="3196"/>
    <cellStyle name="Dziesietny [0]_Invoices2001Slovakia_10_Nha so 10_Dien1_ke hoach dau thau 30-6-2010 2" xfId="3197"/>
    <cellStyle name="Dziesiętny [0]_Invoices2001Slovakia_10_Nha so 10_Dien1_ke hoach dau thau 30-6-2010 2" xfId="3198"/>
    <cellStyle name="Dziesietny [0]_Invoices2001Slovakia_10_Nha so 10_Dien1_ke hoach dau thau 30-6-2010 2 2" xfId="3199"/>
    <cellStyle name="Dziesiętny [0]_Invoices2001Slovakia_10_Nha so 10_Dien1_ke hoach dau thau 30-6-2010 2 2" xfId="3200"/>
    <cellStyle name="Dziesietny [0]_Invoices2001Slovakia_10_Nha so 10_Dien1_ke hoach dau thau 30-6-2010 3" xfId="3201"/>
    <cellStyle name="Dziesiętny [0]_Invoices2001Slovakia_10_Nha so 10_Dien1_ke hoach dau thau 30-6-2010 3" xfId="3202"/>
    <cellStyle name="Dziesietny [0]_Invoices2001Slovakia_10_Nha so 10_Dien1_ke hoach dau thau 30-6-2010 3 2" xfId="3203"/>
    <cellStyle name="Dziesiętny [0]_Invoices2001Slovakia_10_Nha so 10_Dien1_ke hoach dau thau 30-6-2010 3 2" xfId="3204"/>
    <cellStyle name="Dziesietny [0]_Invoices2001Slovakia_10_Nha so 10_Dien1_ke hoach dau thau 30-6-2010 4" xfId="3205"/>
    <cellStyle name="Dziesiętny [0]_Invoices2001Slovakia_10_Nha so 10_Dien1_ke hoach dau thau 30-6-2010 4" xfId="3206"/>
    <cellStyle name="Dziesietny [0]_Invoices2001Slovakia_10_Nha so 10_Dien1_ke hoach dau thau 30-6-2010 5" xfId="3207"/>
    <cellStyle name="Dziesiętny [0]_Invoices2001Slovakia_10_Nha so 10_Dien1_ke hoach dau thau 30-6-2010 5" xfId="3208"/>
    <cellStyle name="Dziesietny [0]_Invoices2001Slovakia_10_Nha so 10_Dien1_KH Von 2012 gui BKH 1" xfId="3209"/>
    <cellStyle name="Dziesiętny [0]_Invoices2001Slovakia_10_Nha so 10_Dien1_KH Von 2012 gui BKH 1" xfId="3210"/>
    <cellStyle name="Dziesietny [0]_Invoices2001Slovakia_10_Nha so 10_Dien1_KH Von 2012 gui BKH 1 2" xfId="3211"/>
    <cellStyle name="Dziesiętny [0]_Invoices2001Slovakia_10_Nha so 10_Dien1_KH Von 2012 gui BKH 1 2" xfId="3212"/>
    <cellStyle name="Dziesietny [0]_Invoices2001Slovakia_10_Nha so 10_Dien1_KH Von 2012 gui BKH 1 2 2" xfId="3213"/>
    <cellStyle name="Dziesiętny [0]_Invoices2001Slovakia_10_Nha so 10_Dien1_KH Von 2012 gui BKH 1 2 2" xfId="3214"/>
    <cellStyle name="Dziesietny [0]_Invoices2001Slovakia_10_Nha so 10_Dien1_KH Von 2012 gui BKH 1 3" xfId="3215"/>
    <cellStyle name="Dziesiętny [0]_Invoices2001Slovakia_10_Nha so 10_Dien1_KH Von 2012 gui BKH 1 3" xfId="3216"/>
    <cellStyle name="Dziesietny [0]_Invoices2001Slovakia_10_Nha so 10_Dien1_KH Von 2012 gui BKH 1 3 2" xfId="3217"/>
    <cellStyle name="Dziesiętny [0]_Invoices2001Slovakia_10_Nha so 10_Dien1_KH Von 2012 gui BKH 1 3 2" xfId="3218"/>
    <cellStyle name="Dziesietny [0]_Invoices2001Slovakia_10_Nha so 10_Dien1_KH Von 2012 gui BKH 1 4" xfId="3219"/>
    <cellStyle name="Dziesiętny [0]_Invoices2001Slovakia_10_Nha so 10_Dien1_KH Von 2012 gui BKH 1 4" xfId="3220"/>
    <cellStyle name="Dziesietny [0]_Invoices2001Slovakia_10_Nha so 10_Dien1_KH Von 2012 gui BKH 1_BIEU KE HOACH  2015 (KTN 6.11 sua)" xfId="3221"/>
    <cellStyle name="Dziesiętny [0]_Invoices2001Slovakia_10_Nha so 10_Dien1_KH Von 2012 gui BKH 1_BIEU KE HOACH  2015 (KTN 6.11 sua)" xfId="3222"/>
    <cellStyle name="Dziesietny [0]_Invoices2001Slovakia_10_Nha so 10_Dien1_QD ke hoach dau thau" xfId="3223"/>
    <cellStyle name="Dziesiętny [0]_Invoices2001Slovakia_10_Nha so 10_Dien1_QD ke hoach dau thau" xfId="3224"/>
    <cellStyle name="Dziesietny [0]_Invoices2001Slovakia_10_Nha so 10_Dien1_QD ke hoach dau thau 2" xfId="3225"/>
    <cellStyle name="Dziesiętny [0]_Invoices2001Slovakia_10_Nha so 10_Dien1_QD ke hoach dau thau 2" xfId="3226"/>
    <cellStyle name="Dziesietny [0]_Invoices2001Slovakia_10_Nha so 10_Dien1_QD ke hoach dau thau 2 2" xfId="3227"/>
    <cellStyle name="Dziesiętny [0]_Invoices2001Slovakia_10_Nha so 10_Dien1_QD ke hoach dau thau 2 2" xfId="3228"/>
    <cellStyle name="Dziesietny [0]_Invoices2001Slovakia_10_Nha so 10_Dien1_QD ke hoach dau thau 3" xfId="3229"/>
    <cellStyle name="Dziesiętny [0]_Invoices2001Slovakia_10_Nha so 10_Dien1_QD ke hoach dau thau 3" xfId="3230"/>
    <cellStyle name="Dziesietny [0]_Invoices2001Slovakia_10_Nha so 10_Dien1_QD ke hoach dau thau 3 2" xfId="3231"/>
    <cellStyle name="Dziesiętny [0]_Invoices2001Slovakia_10_Nha so 10_Dien1_QD ke hoach dau thau 3 2" xfId="3232"/>
    <cellStyle name="Dziesietny [0]_Invoices2001Slovakia_10_Nha so 10_Dien1_QD ke hoach dau thau 4" xfId="3233"/>
    <cellStyle name="Dziesiętny [0]_Invoices2001Slovakia_10_Nha so 10_Dien1_QD ke hoach dau thau 4" xfId="3234"/>
    <cellStyle name="Dziesietny [0]_Invoices2001Slovakia_10_Nha so 10_Dien1_QD ke hoach dau thau 5" xfId="3235"/>
    <cellStyle name="Dziesiętny [0]_Invoices2001Slovakia_10_Nha so 10_Dien1_QD ke hoach dau thau 5" xfId="3236"/>
    <cellStyle name="Dziesietny [0]_Invoices2001Slovakia_10_Nha so 10_Dien1_tinh toan hoang ha" xfId="3237"/>
    <cellStyle name="Dziesiętny [0]_Invoices2001Slovakia_10_Nha so 10_Dien1_tinh toan hoang ha" xfId="3238"/>
    <cellStyle name="Dziesietny [0]_Invoices2001Slovakia_10_Nha so 10_Dien1_tinh toan hoang ha 2" xfId="3239"/>
    <cellStyle name="Dziesiętny [0]_Invoices2001Slovakia_10_Nha so 10_Dien1_tinh toan hoang ha 2" xfId="3240"/>
    <cellStyle name="Dziesietny [0]_Invoices2001Slovakia_10_Nha so 10_Dien1_tinh toan hoang ha 2 2" xfId="3241"/>
    <cellStyle name="Dziesiętny [0]_Invoices2001Slovakia_10_Nha so 10_Dien1_tinh toan hoang ha 2 2" xfId="3242"/>
    <cellStyle name="Dziesietny [0]_Invoices2001Slovakia_10_Nha so 10_Dien1_tinh toan hoang ha 3" xfId="3243"/>
    <cellStyle name="Dziesiętny [0]_Invoices2001Slovakia_10_Nha so 10_Dien1_tinh toan hoang ha 3" xfId="3244"/>
    <cellStyle name="Dziesietny [0]_Invoices2001Slovakia_10_Nha so 10_Dien1_tinh toan hoang ha 3 2" xfId="3245"/>
    <cellStyle name="Dziesiętny [0]_Invoices2001Slovakia_10_Nha so 10_Dien1_tinh toan hoang ha 3 2" xfId="3246"/>
    <cellStyle name="Dziesietny [0]_Invoices2001Slovakia_10_Nha so 10_Dien1_tinh toan hoang ha 4" xfId="3247"/>
    <cellStyle name="Dziesiętny [0]_Invoices2001Slovakia_10_Nha so 10_Dien1_tinh toan hoang ha 4" xfId="3248"/>
    <cellStyle name="Dziesietny [0]_Invoices2001Slovakia_10_Nha so 10_Dien1_tinh toan hoang ha 5" xfId="3249"/>
    <cellStyle name="Dziesiętny [0]_Invoices2001Slovakia_10_Nha so 10_Dien1_tinh toan hoang ha 5" xfId="3250"/>
    <cellStyle name="Dziesietny [0]_Invoices2001Slovakia_10_Nha so 10_Dien1_Tong von ĐTPT" xfId="3251"/>
    <cellStyle name="Dziesiętny [0]_Invoices2001Slovakia_10_Nha so 10_Dien1_Tong von ĐTPT" xfId="3252"/>
    <cellStyle name="Dziesietny [0]_Invoices2001Slovakia_10_Nha so 10_Dien1_Tong von ĐTPT 2" xfId="3253"/>
    <cellStyle name="Dziesiętny [0]_Invoices2001Slovakia_10_Nha so 10_Dien1_Tong von ĐTPT 2" xfId="3254"/>
    <cellStyle name="Dziesietny [0]_Invoices2001Slovakia_10_Nha so 10_Dien1_Tong von ĐTPT 2 2" xfId="3255"/>
    <cellStyle name="Dziesiętny [0]_Invoices2001Slovakia_10_Nha so 10_Dien1_Tong von ĐTPT 2 2" xfId="3256"/>
    <cellStyle name="Dziesietny [0]_Invoices2001Slovakia_10_Nha so 10_Dien1_Tong von ĐTPT 3" xfId="3257"/>
    <cellStyle name="Dziesiętny [0]_Invoices2001Slovakia_10_Nha so 10_Dien1_Tong von ĐTPT 3" xfId="3258"/>
    <cellStyle name="Dziesietny [0]_Invoices2001Slovakia_10_Nha so 10_Dien1_Tong von ĐTPT 3 2" xfId="3259"/>
    <cellStyle name="Dziesiętny [0]_Invoices2001Slovakia_10_Nha so 10_Dien1_Tong von ĐTPT 3 2" xfId="3260"/>
    <cellStyle name="Dziesietny [0]_Invoices2001Slovakia_10_Nha so 10_Dien1_Tong von ĐTPT 4" xfId="3261"/>
    <cellStyle name="Dziesiętny [0]_Invoices2001Slovakia_10_Nha so 10_Dien1_Tong von ĐTPT 4" xfId="3262"/>
    <cellStyle name="Dziesietny [0]_Invoices2001Slovakia_10_Nha so 10_Dien1_Tong von ĐTPT 5" xfId="3263"/>
    <cellStyle name="Dziesiętny [0]_Invoices2001Slovakia_10_Nha so 10_Dien1_Tong von ĐTPT 5" xfId="3264"/>
    <cellStyle name="Dziesietny [0]_Invoices2001Slovakia_bang so sanh gia tri" xfId="3265"/>
    <cellStyle name="Dziesiętny [0]_Invoices2001Slovakia_bao_cao_TH_th_cong_tac_dau_thau_-_ngay251209" xfId="3266"/>
    <cellStyle name="Dziesietny [0]_Invoices2001Slovakia_bieu tong hop lai kh von 2011 gui phong TH-KTDN" xfId="3267"/>
    <cellStyle name="Dziesiętny [0]_Invoices2001Slovakia_bieu tong hop lai kh von 2011 gui phong TH-KTDN" xfId="3268"/>
    <cellStyle name="Dziesietny [0]_Invoices2001Slovakia_bieu tong hop lai kh von 2011 gui phong TH-KTDN 2" xfId="3269"/>
    <cellStyle name="Dziesiętny [0]_Invoices2001Slovakia_bieu tong hop lai kh von 2011 gui phong TH-KTDN 2" xfId="3270"/>
    <cellStyle name="Dziesietny [0]_Invoices2001Slovakia_bieu tong hop lai kh von 2011 gui phong TH-KTDN 2 2" xfId="3271"/>
    <cellStyle name="Dziesiętny [0]_Invoices2001Slovakia_bieu tong hop lai kh von 2011 gui phong TH-KTDN 2 2" xfId="3272"/>
    <cellStyle name="Dziesietny [0]_Invoices2001Slovakia_bieu tong hop lai kh von 2011 gui phong TH-KTDN 3" xfId="3273"/>
    <cellStyle name="Dziesiętny [0]_Invoices2001Slovakia_bieu tong hop lai kh von 2011 gui phong TH-KTDN 3" xfId="3274"/>
    <cellStyle name="Dziesietny [0]_Invoices2001Slovakia_bieu tong hop lai kh von 2011 gui phong TH-KTDN 3 2" xfId="3275"/>
    <cellStyle name="Dziesiętny [0]_Invoices2001Slovakia_bieu tong hop lai kh von 2011 gui phong TH-KTDN 3 2" xfId="3276"/>
    <cellStyle name="Dziesietny [0]_Invoices2001Slovakia_bieu tong hop lai kh von 2011 gui phong TH-KTDN 4" xfId="3277"/>
    <cellStyle name="Dziesiętny [0]_Invoices2001Slovakia_bieu tong hop lai kh von 2011 gui phong TH-KTDN 4" xfId="3278"/>
    <cellStyle name="Dziesietny [0]_Invoices2001Slovakia_bieu tong hop lai kh von 2011 gui phong TH-KTDN_BIEU KE HOACH  2015 (KTN 6.11 sua)" xfId="3279"/>
    <cellStyle name="Dziesiętny [0]_Invoices2001Slovakia_bieu tong hop lai kh von 2011 gui phong TH-KTDN_BIEU KE HOACH  2015 (KTN 6.11 sua)" xfId="3280"/>
    <cellStyle name="Dziesietny [0]_Invoices2001Slovakia_BIỂU TỔNG HỢP LẦN CUỐI SỬA THEO NGHI QUYẾT SỐ 81" xfId="3281"/>
    <cellStyle name="Dziesiętny [0]_Invoices2001Slovakia_Book1" xfId="3282"/>
    <cellStyle name="Dziesietny [0]_Invoices2001Slovakia_Book1_1" xfId="3283"/>
    <cellStyle name="Dziesiętny [0]_Invoices2001Slovakia_Book1_1" xfId="3284"/>
    <cellStyle name="Dziesietny [0]_Invoices2001Slovakia_Book1_1 2" xfId="3285"/>
    <cellStyle name="Dziesiętny [0]_Invoices2001Slovakia_Book1_1 2" xfId="3286"/>
    <cellStyle name="Dziesietny [0]_Invoices2001Slovakia_Book1_1 3" xfId="3287"/>
    <cellStyle name="Dziesiętny [0]_Invoices2001Slovakia_Book1_1 3" xfId="3288"/>
    <cellStyle name="Dziesietny [0]_Invoices2001Slovakia_Book1_1 4" xfId="3289"/>
    <cellStyle name="Dziesiętny [0]_Invoices2001Slovakia_Book1_1 4" xfId="3290"/>
    <cellStyle name="Dziesietny [0]_Invoices2001Slovakia_Book1_1 5" xfId="3291"/>
    <cellStyle name="Dziesiętny [0]_Invoices2001Slovakia_Book1_1 5" xfId="3292"/>
    <cellStyle name="Dziesietny [0]_Invoices2001Slovakia_Book1_1_bieu ke hoach dau thau" xfId="3293"/>
    <cellStyle name="Dziesiętny [0]_Invoices2001Slovakia_Book1_1_bieu ke hoach dau thau" xfId="3294"/>
    <cellStyle name="Dziesietny [0]_Invoices2001Slovakia_Book1_1_bieu ke hoach dau thau 2" xfId="3295"/>
    <cellStyle name="Dziesiętny [0]_Invoices2001Slovakia_Book1_1_bieu ke hoach dau thau 2" xfId="3296"/>
    <cellStyle name="Dziesietny [0]_Invoices2001Slovakia_Book1_1_bieu ke hoach dau thau 2 2" xfId="3297"/>
    <cellStyle name="Dziesiętny [0]_Invoices2001Slovakia_Book1_1_bieu ke hoach dau thau 2 2" xfId="3298"/>
    <cellStyle name="Dziesietny [0]_Invoices2001Slovakia_Book1_1_bieu ke hoach dau thau 3" xfId="3299"/>
    <cellStyle name="Dziesiętny [0]_Invoices2001Slovakia_Book1_1_bieu ke hoach dau thau 3" xfId="3300"/>
    <cellStyle name="Dziesietny [0]_Invoices2001Slovakia_Book1_1_bieu ke hoach dau thau 3 2" xfId="3301"/>
    <cellStyle name="Dziesiętny [0]_Invoices2001Slovakia_Book1_1_bieu ke hoach dau thau 3 2" xfId="3302"/>
    <cellStyle name="Dziesietny [0]_Invoices2001Slovakia_Book1_1_bieu ke hoach dau thau 4" xfId="3303"/>
    <cellStyle name="Dziesiętny [0]_Invoices2001Slovakia_Book1_1_bieu ke hoach dau thau 4" xfId="3304"/>
    <cellStyle name="Dziesietny [0]_Invoices2001Slovakia_Book1_1_bieu ke hoach dau thau 5" xfId="3305"/>
    <cellStyle name="Dziesiętny [0]_Invoices2001Slovakia_Book1_1_bieu ke hoach dau thau 5" xfId="3306"/>
    <cellStyle name="Dziesietny [0]_Invoices2001Slovakia_Book1_1_bieu ke hoach dau thau truong mam non SKH" xfId="3307"/>
    <cellStyle name="Dziesiętny [0]_Invoices2001Slovakia_Book1_1_bieu ke hoach dau thau truong mam non SKH" xfId="3308"/>
    <cellStyle name="Dziesietny [0]_Invoices2001Slovakia_Book1_1_bieu ke hoach dau thau truong mam non SKH 2" xfId="3309"/>
    <cellStyle name="Dziesiętny [0]_Invoices2001Slovakia_Book1_1_bieu ke hoach dau thau truong mam non SKH 2" xfId="3310"/>
    <cellStyle name="Dziesietny [0]_Invoices2001Slovakia_Book1_1_bieu ke hoach dau thau truong mam non SKH 2 2" xfId="3311"/>
    <cellStyle name="Dziesiętny [0]_Invoices2001Slovakia_Book1_1_bieu ke hoach dau thau truong mam non SKH 2 2" xfId="3312"/>
    <cellStyle name="Dziesietny [0]_Invoices2001Slovakia_Book1_1_bieu ke hoach dau thau truong mam non SKH 3" xfId="3313"/>
    <cellStyle name="Dziesiętny [0]_Invoices2001Slovakia_Book1_1_bieu ke hoach dau thau truong mam non SKH 3" xfId="3314"/>
    <cellStyle name="Dziesietny [0]_Invoices2001Slovakia_Book1_1_bieu ke hoach dau thau truong mam non SKH 3 2" xfId="3315"/>
    <cellStyle name="Dziesiętny [0]_Invoices2001Slovakia_Book1_1_bieu ke hoach dau thau truong mam non SKH 3 2" xfId="3316"/>
    <cellStyle name="Dziesietny [0]_Invoices2001Slovakia_Book1_1_bieu ke hoach dau thau truong mam non SKH 4" xfId="3317"/>
    <cellStyle name="Dziesiętny [0]_Invoices2001Slovakia_Book1_1_bieu ke hoach dau thau truong mam non SKH 4" xfId="3318"/>
    <cellStyle name="Dziesietny [0]_Invoices2001Slovakia_Book1_1_bieu ke hoach dau thau truong mam non SKH 5" xfId="3319"/>
    <cellStyle name="Dziesiętny [0]_Invoices2001Slovakia_Book1_1_bieu ke hoach dau thau truong mam non SKH 5" xfId="3320"/>
    <cellStyle name="Dziesietny [0]_Invoices2001Slovakia_Book1_1_bieu tong hop lai kh von 2011 gui phong TH-KTDN" xfId="3321"/>
    <cellStyle name="Dziesiętny [0]_Invoices2001Slovakia_Book1_1_bieu tong hop lai kh von 2011 gui phong TH-KTDN" xfId="3322"/>
    <cellStyle name="Dziesietny [0]_Invoices2001Slovakia_Book1_1_bieu tong hop lai kh von 2011 gui phong TH-KTDN 2" xfId="3323"/>
    <cellStyle name="Dziesiętny [0]_Invoices2001Slovakia_Book1_1_bieu tong hop lai kh von 2011 gui phong TH-KTDN 2" xfId="3324"/>
    <cellStyle name="Dziesietny [0]_Invoices2001Slovakia_Book1_1_bieu tong hop lai kh von 2011 gui phong TH-KTDN 2 2" xfId="3325"/>
    <cellStyle name="Dziesiętny [0]_Invoices2001Slovakia_Book1_1_bieu tong hop lai kh von 2011 gui phong TH-KTDN 2 2" xfId="3326"/>
    <cellStyle name="Dziesietny [0]_Invoices2001Slovakia_Book1_1_bieu tong hop lai kh von 2011 gui phong TH-KTDN 3" xfId="3327"/>
    <cellStyle name="Dziesiętny [0]_Invoices2001Slovakia_Book1_1_bieu tong hop lai kh von 2011 gui phong TH-KTDN 3" xfId="3328"/>
    <cellStyle name="Dziesietny [0]_Invoices2001Slovakia_Book1_1_bieu tong hop lai kh von 2011 gui phong TH-KTDN 3 2" xfId="3329"/>
    <cellStyle name="Dziesiętny [0]_Invoices2001Slovakia_Book1_1_bieu tong hop lai kh von 2011 gui phong TH-KTDN 3 2" xfId="3330"/>
    <cellStyle name="Dziesietny [0]_Invoices2001Slovakia_Book1_1_bieu tong hop lai kh von 2011 gui phong TH-KTDN 4" xfId="3331"/>
    <cellStyle name="Dziesiętny [0]_Invoices2001Slovakia_Book1_1_bieu tong hop lai kh von 2011 gui phong TH-KTDN 4" xfId="3332"/>
    <cellStyle name="Dziesietny [0]_Invoices2001Slovakia_Book1_1_bieu tong hop lai kh von 2011 gui phong TH-KTDN_BIEU KE HOACH  2015 (KTN 6.11 sua)" xfId="3333"/>
    <cellStyle name="Dziesiętny [0]_Invoices2001Slovakia_Book1_1_bieu tong hop lai kh von 2011 gui phong TH-KTDN_BIEU KE HOACH  2015 (KTN 6.11 sua)" xfId="3334"/>
    <cellStyle name="Dziesietny [0]_Invoices2001Slovakia_Book1_1_Book1" xfId="3335"/>
    <cellStyle name="Dziesiętny [0]_Invoices2001Slovakia_Book1_1_Book1" xfId="3336"/>
    <cellStyle name="Dziesietny [0]_Invoices2001Slovakia_Book1_1_Book1 2" xfId="3337"/>
    <cellStyle name="Dziesiętny [0]_Invoices2001Slovakia_Book1_1_Book1 2" xfId="3338"/>
    <cellStyle name="Dziesietny [0]_Invoices2001Slovakia_Book1_1_Book1_1" xfId="3339"/>
    <cellStyle name="Dziesiętny [0]_Invoices2001Slovakia_Book1_1_Book1_1" xfId="3340"/>
    <cellStyle name="Dziesietny [0]_Invoices2001Slovakia_Book1_1_Book1_1 2" xfId="3341"/>
    <cellStyle name="Dziesiętny [0]_Invoices2001Slovakia_Book1_1_Book1_1 2" xfId="3342"/>
    <cellStyle name="Dziesietny [0]_Invoices2001Slovakia_Book1_1_Book1_1 2 2" xfId="3343"/>
    <cellStyle name="Dziesiętny [0]_Invoices2001Slovakia_Book1_1_Book1_1 2 2" xfId="3344"/>
    <cellStyle name="Dziesietny [0]_Invoices2001Slovakia_Book1_1_Book1_1 3" xfId="3345"/>
    <cellStyle name="Dziesiętny [0]_Invoices2001Slovakia_Book1_1_Book1_1 3" xfId="3346"/>
    <cellStyle name="Dziesietny [0]_Invoices2001Slovakia_Book1_1_Book1_1 3 2" xfId="3347"/>
    <cellStyle name="Dziesiętny [0]_Invoices2001Slovakia_Book1_1_Book1_1 3 2" xfId="3348"/>
    <cellStyle name="Dziesietny [0]_Invoices2001Slovakia_Book1_1_Book1_1 4" xfId="3349"/>
    <cellStyle name="Dziesiętny [0]_Invoices2001Slovakia_Book1_1_Book1_1 4" xfId="3350"/>
    <cellStyle name="Dziesietny [0]_Invoices2001Slovakia_Book1_1_Book1_1 5" xfId="3351"/>
    <cellStyle name="Dziesiętny [0]_Invoices2001Slovakia_Book1_1_Book1_1 5" xfId="3352"/>
    <cellStyle name="Dziesietny [0]_Invoices2001Slovakia_Book1_1_Book1_1_Ke hoach 2010 (theo doi 11-8-2010)" xfId="3353"/>
    <cellStyle name="Dziesiętny [0]_Invoices2001Slovakia_Book1_1_Book1_1_Ke hoach 2010 (theo doi 11-8-2010)" xfId="3354"/>
    <cellStyle name="Dziesietny [0]_Invoices2001Slovakia_Book1_1_Book1_1_Ke hoach 2010 (theo doi 11-8-2010) 2" xfId="3355"/>
    <cellStyle name="Dziesiętny [0]_Invoices2001Slovakia_Book1_1_Book1_1_Ke hoach 2010 (theo doi 11-8-2010) 2" xfId="3356"/>
    <cellStyle name="Dziesietny [0]_Invoices2001Slovakia_Book1_1_Book1_1_Ke hoach 2010 (theo doi 11-8-2010) 2 2" xfId="3357"/>
    <cellStyle name="Dziesiętny [0]_Invoices2001Slovakia_Book1_1_Book1_1_Ke hoach 2010 (theo doi 11-8-2010) 2 2" xfId="3358"/>
    <cellStyle name="Dziesietny [0]_Invoices2001Slovakia_Book1_1_Book1_1_Ke hoach 2010 (theo doi 11-8-2010) 3" xfId="3359"/>
    <cellStyle name="Dziesiętny [0]_Invoices2001Slovakia_Book1_1_Book1_1_Ke hoach 2010 (theo doi 11-8-2010) 3" xfId="3360"/>
    <cellStyle name="Dziesietny [0]_Invoices2001Slovakia_Book1_1_Book1_1_Ke hoach 2010 (theo doi 11-8-2010) 3 2" xfId="3361"/>
    <cellStyle name="Dziesiętny [0]_Invoices2001Slovakia_Book1_1_Book1_1_Ke hoach 2010 (theo doi 11-8-2010) 3 2" xfId="3362"/>
    <cellStyle name="Dziesietny [0]_Invoices2001Slovakia_Book1_1_Book1_1_Ke hoach 2010 (theo doi 11-8-2010) 4" xfId="3363"/>
    <cellStyle name="Dziesiętny [0]_Invoices2001Slovakia_Book1_1_Book1_1_Ke hoach 2010 (theo doi 11-8-2010) 4" xfId="3364"/>
    <cellStyle name="Dziesietny [0]_Invoices2001Slovakia_Book1_1_Book1_1_Ke hoach 2010 (theo doi 11-8-2010)_BIEU KE HOACH  2015 (KTN 6.11 sua)" xfId="3365"/>
    <cellStyle name="Dziesiętny [0]_Invoices2001Slovakia_Book1_1_Book1_1_Ke hoach 2010 (theo doi 11-8-2010)_BIEU KE HOACH  2015 (KTN 6.11 sua)" xfId="3366"/>
    <cellStyle name="Dziesietny [0]_Invoices2001Slovakia_Book1_1_Book1_1_ke hoach dau thau 30-6-2010" xfId="3367"/>
    <cellStyle name="Dziesiętny [0]_Invoices2001Slovakia_Book1_1_Book1_1_ke hoach dau thau 30-6-2010" xfId="3368"/>
    <cellStyle name="Dziesietny [0]_Invoices2001Slovakia_Book1_1_Book1_1_ke hoach dau thau 30-6-2010 2" xfId="3369"/>
    <cellStyle name="Dziesiętny [0]_Invoices2001Slovakia_Book1_1_Book1_1_ke hoach dau thau 30-6-2010 2" xfId="3370"/>
    <cellStyle name="Dziesietny [0]_Invoices2001Slovakia_Book1_1_Book1_1_ke hoach dau thau 30-6-2010 2 2" xfId="3371"/>
    <cellStyle name="Dziesiętny [0]_Invoices2001Slovakia_Book1_1_Book1_1_ke hoach dau thau 30-6-2010 2 2" xfId="3372"/>
    <cellStyle name="Dziesietny [0]_Invoices2001Slovakia_Book1_1_Book1_1_ke hoach dau thau 30-6-2010 3" xfId="3373"/>
    <cellStyle name="Dziesiętny [0]_Invoices2001Slovakia_Book1_1_Book1_1_ke hoach dau thau 30-6-2010 3" xfId="3374"/>
    <cellStyle name="Dziesietny [0]_Invoices2001Slovakia_Book1_1_Book1_1_ke hoach dau thau 30-6-2010 3 2" xfId="3375"/>
    <cellStyle name="Dziesiętny [0]_Invoices2001Slovakia_Book1_1_Book1_1_ke hoach dau thau 30-6-2010 3 2" xfId="3376"/>
    <cellStyle name="Dziesietny [0]_Invoices2001Slovakia_Book1_1_Book1_1_ke hoach dau thau 30-6-2010 4" xfId="3377"/>
    <cellStyle name="Dziesiętny [0]_Invoices2001Slovakia_Book1_1_Book1_1_ke hoach dau thau 30-6-2010 4" xfId="3378"/>
    <cellStyle name="Dziesietny [0]_Invoices2001Slovakia_Book1_1_Book1_1_ke hoach dau thau 30-6-2010_BIEU KE HOACH  2015 (KTN 6.11 sua)" xfId="3379"/>
    <cellStyle name="Dziesiętny [0]_Invoices2001Slovakia_Book1_1_Book1_1_ke hoach dau thau 30-6-2010_BIEU KE HOACH  2015 (KTN 6.11 sua)" xfId="3380"/>
    <cellStyle name="Dziesietny [0]_Invoices2001Slovakia_Book1_1_Book1_2" xfId="3381"/>
    <cellStyle name="Dziesiętny [0]_Invoices2001Slovakia_Book1_1_Book1_2" xfId="3382"/>
    <cellStyle name="Dziesietny [0]_Invoices2001Slovakia_Book1_1_Book1_2 2" xfId="3383"/>
    <cellStyle name="Dziesiętny [0]_Invoices2001Slovakia_Book1_1_Book1_2 2" xfId="3384"/>
    <cellStyle name="Dziesietny [0]_Invoices2001Slovakia_Book1_1_Book1_bieu ke hoach dau thau" xfId="3385"/>
    <cellStyle name="Dziesiętny [0]_Invoices2001Slovakia_Book1_1_Book1_bieu ke hoach dau thau" xfId="3386"/>
    <cellStyle name="Dziesietny [0]_Invoices2001Slovakia_Book1_1_Book1_bieu ke hoach dau thau 2" xfId="3387"/>
    <cellStyle name="Dziesiętny [0]_Invoices2001Slovakia_Book1_1_Book1_bieu ke hoach dau thau 2" xfId="3388"/>
    <cellStyle name="Dziesietny [0]_Invoices2001Slovakia_Book1_1_Book1_bieu ke hoach dau thau 2 2" xfId="3389"/>
    <cellStyle name="Dziesiętny [0]_Invoices2001Slovakia_Book1_1_Book1_bieu ke hoach dau thau 2 2" xfId="3390"/>
    <cellStyle name="Dziesietny [0]_Invoices2001Slovakia_Book1_1_Book1_bieu ke hoach dau thau 3" xfId="3391"/>
    <cellStyle name="Dziesiętny [0]_Invoices2001Slovakia_Book1_1_Book1_bieu ke hoach dau thau 3" xfId="3392"/>
    <cellStyle name="Dziesietny [0]_Invoices2001Slovakia_Book1_1_Book1_bieu ke hoach dau thau 3 2" xfId="3393"/>
    <cellStyle name="Dziesiętny [0]_Invoices2001Slovakia_Book1_1_Book1_bieu ke hoach dau thau 3 2" xfId="3394"/>
    <cellStyle name="Dziesietny [0]_Invoices2001Slovakia_Book1_1_Book1_bieu ke hoach dau thau 4" xfId="3395"/>
    <cellStyle name="Dziesiętny [0]_Invoices2001Slovakia_Book1_1_Book1_bieu ke hoach dau thau 4" xfId="3396"/>
    <cellStyle name="Dziesietny [0]_Invoices2001Slovakia_Book1_1_Book1_bieu ke hoach dau thau truong mam non SKH" xfId="3397"/>
    <cellStyle name="Dziesiętny [0]_Invoices2001Slovakia_Book1_1_Book1_bieu ke hoach dau thau truong mam non SKH" xfId="3398"/>
    <cellStyle name="Dziesietny [0]_Invoices2001Slovakia_Book1_1_Book1_bieu ke hoach dau thau truong mam non SKH 2" xfId="3399"/>
    <cellStyle name="Dziesiętny [0]_Invoices2001Slovakia_Book1_1_Book1_bieu ke hoach dau thau truong mam non SKH 2" xfId="3400"/>
    <cellStyle name="Dziesietny [0]_Invoices2001Slovakia_Book1_1_Book1_bieu ke hoach dau thau truong mam non SKH 2 2" xfId="3401"/>
    <cellStyle name="Dziesiętny [0]_Invoices2001Slovakia_Book1_1_Book1_bieu ke hoach dau thau truong mam non SKH 2 2" xfId="3402"/>
    <cellStyle name="Dziesietny [0]_Invoices2001Slovakia_Book1_1_Book1_bieu ke hoach dau thau truong mam non SKH 3" xfId="3403"/>
    <cellStyle name="Dziesiętny [0]_Invoices2001Slovakia_Book1_1_Book1_bieu ke hoach dau thau truong mam non SKH 3" xfId="3404"/>
    <cellStyle name="Dziesietny [0]_Invoices2001Slovakia_Book1_1_Book1_bieu ke hoach dau thau truong mam non SKH 3 2" xfId="3405"/>
    <cellStyle name="Dziesiętny [0]_Invoices2001Slovakia_Book1_1_Book1_bieu ke hoach dau thau truong mam non SKH 3 2" xfId="3406"/>
    <cellStyle name="Dziesietny [0]_Invoices2001Slovakia_Book1_1_Book1_bieu ke hoach dau thau truong mam non SKH 4" xfId="3407"/>
    <cellStyle name="Dziesiętny [0]_Invoices2001Slovakia_Book1_1_Book1_bieu ke hoach dau thau truong mam non SKH 4" xfId="3408"/>
    <cellStyle name="Dziesietny [0]_Invoices2001Slovakia_Book1_1_Book1_bieu tong hop lai kh von 2011 gui phong TH-KTDN" xfId="3409"/>
    <cellStyle name="Dziesiętny [0]_Invoices2001Slovakia_Book1_1_Book1_bieu tong hop lai kh von 2011 gui phong TH-KTDN" xfId="3410"/>
    <cellStyle name="Dziesietny [0]_Invoices2001Slovakia_Book1_1_Book1_bieu tong hop lai kh von 2011 gui phong TH-KTDN 2" xfId="3411"/>
    <cellStyle name="Dziesiętny [0]_Invoices2001Slovakia_Book1_1_Book1_bieu tong hop lai kh von 2011 gui phong TH-KTDN 2" xfId="3412"/>
    <cellStyle name="Dziesietny [0]_Invoices2001Slovakia_Book1_1_Book1_bieu tong hop lai kh von 2011 gui phong TH-KTDN 2 2" xfId="3413"/>
    <cellStyle name="Dziesiętny [0]_Invoices2001Slovakia_Book1_1_Book1_bieu tong hop lai kh von 2011 gui phong TH-KTDN 2 2" xfId="3414"/>
    <cellStyle name="Dziesietny [0]_Invoices2001Slovakia_Book1_1_Book1_bieu tong hop lai kh von 2011 gui phong TH-KTDN 3" xfId="3415"/>
    <cellStyle name="Dziesiętny [0]_Invoices2001Slovakia_Book1_1_Book1_bieu tong hop lai kh von 2011 gui phong TH-KTDN 3" xfId="3416"/>
    <cellStyle name="Dziesietny [0]_Invoices2001Slovakia_Book1_1_Book1_bieu tong hop lai kh von 2011 gui phong TH-KTDN 3 2" xfId="3417"/>
    <cellStyle name="Dziesiętny [0]_Invoices2001Slovakia_Book1_1_Book1_bieu tong hop lai kh von 2011 gui phong TH-KTDN 3 2" xfId="3418"/>
    <cellStyle name="Dziesietny [0]_Invoices2001Slovakia_Book1_1_Book1_bieu tong hop lai kh von 2011 gui phong TH-KTDN 4" xfId="3419"/>
    <cellStyle name="Dziesiętny [0]_Invoices2001Slovakia_Book1_1_Book1_bieu tong hop lai kh von 2011 gui phong TH-KTDN 4" xfId="3420"/>
    <cellStyle name="Dziesietny [0]_Invoices2001Slovakia_Book1_1_Book1_bieu tong hop lai kh von 2011 gui phong TH-KTDN_BIEU KE HOACH  2015 (KTN 6.11 sua)" xfId="3421"/>
    <cellStyle name="Dziesiętny [0]_Invoices2001Slovakia_Book1_1_Book1_bieu tong hop lai kh von 2011 gui phong TH-KTDN_BIEU KE HOACH  2015 (KTN 6.11 sua)" xfId="3422"/>
    <cellStyle name="Dziesietny [0]_Invoices2001Slovakia_Book1_1_Book1_Book1" xfId="3423"/>
    <cellStyle name="Dziesiętny [0]_Invoices2001Slovakia_Book1_1_Book1_Book1" xfId="3424"/>
    <cellStyle name="Dziesietny [0]_Invoices2001Slovakia_Book1_1_Book1_Book1 2" xfId="3425"/>
    <cellStyle name="Dziesiętny [0]_Invoices2001Slovakia_Book1_1_Book1_Book1 2" xfId="3426"/>
    <cellStyle name="Dziesietny [0]_Invoices2001Slovakia_Book1_1_Book1_Book1 2 2" xfId="3427"/>
    <cellStyle name="Dziesiętny [0]_Invoices2001Slovakia_Book1_1_Book1_Book1 2 2" xfId="3428"/>
    <cellStyle name="Dziesietny [0]_Invoices2001Slovakia_Book1_1_Book1_Book1 3" xfId="3429"/>
    <cellStyle name="Dziesiętny [0]_Invoices2001Slovakia_Book1_1_Book1_Book1 3" xfId="3430"/>
    <cellStyle name="Dziesietny [0]_Invoices2001Slovakia_Book1_1_Book1_Book1 3 2" xfId="3431"/>
    <cellStyle name="Dziesiętny [0]_Invoices2001Slovakia_Book1_1_Book1_Book1 3 2" xfId="3432"/>
    <cellStyle name="Dziesietny [0]_Invoices2001Slovakia_Book1_1_Book1_Book1 4" xfId="3433"/>
    <cellStyle name="Dziesiętny [0]_Invoices2001Slovakia_Book1_1_Book1_Book1 4" xfId="3434"/>
    <cellStyle name="Dziesietny [0]_Invoices2001Slovakia_Book1_1_Book1_Book1_Ke hoach 2010 (theo doi 11-8-2010)" xfId="3435"/>
    <cellStyle name="Dziesiętny [0]_Invoices2001Slovakia_Book1_1_Book1_Book1_Ke hoach 2010 (theo doi 11-8-2010)" xfId="3436"/>
    <cellStyle name="Dziesietny [0]_Invoices2001Slovakia_Book1_1_Book1_Book1_Ke hoach 2010 (theo doi 11-8-2010) 2" xfId="3437"/>
    <cellStyle name="Dziesiętny [0]_Invoices2001Slovakia_Book1_1_Book1_Book1_Ke hoach 2010 (theo doi 11-8-2010) 2" xfId="3438"/>
    <cellStyle name="Dziesietny [0]_Invoices2001Slovakia_Book1_1_Book1_Book1_Ke hoach 2010 (theo doi 11-8-2010) 2 2" xfId="3439"/>
    <cellStyle name="Dziesiętny [0]_Invoices2001Slovakia_Book1_1_Book1_Book1_Ke hoach 2010 (theo doi 11-8-2010) 2 2" xfId="3440"/>
    <cellStyle name="Dziesietny [0]_Invoices2001Slovakia_Book1_1_Book1_Book1_Ke hoach 2010 (theo doi 11-8-2010) 3" xfId="3441"/>
    <cellStyle name="Dziesiętny [0]_Invoices2001Slovakia_Book1_1_Book1_Book1_Ke hoach 2010 (theo doi 11-8-2010) 3" xfId="3442"/>
    <cellStyle name="Dziesietny [0]_Invoices2001Slovakia_Book1_1_Book1_Book1_Ke hoach 2010 (theo doi 11-8-2010) 3 2" xfId="3443"/>
    <cellStyle name="Dziesiętny [0]_Invoices2001Slovakia_Book1_1_Book1_Book1_Ke hoach 2010 (theo doi 11-8-2010) 3 2" xfId="3444"/>
    <cellStyle name="Dziesietny [0]_Invoices2001Slovakia_Book1_1_Book1_Book1_Ke hoach 2010 (theo doi 11-8-2010) 4" xfId="3445"/>
    <cellStyle name="Dziesiętny [0]_Invoices2001Slovakia_Book1_1_Book1_Book1_Ke hoach 2010 (theo doi 11-8-2010) 4" xfId="3446"/>
    <cellStyle name="Dziesietny [0]_Invoices2001Slovakia_Book1_1_Book1_Book1_Ke hoach 2010 (theo doi 11-8-2010)_BIEU KE HOACH  2015 (KTN 6.11 sua)" xfId="3447"/>
    <cellStyle name="Dziesiętny [0]_Invoices2001Slovakia_Book1_1_Book1_Book1_Ke hoach 2010 (theo doi 11-8-2010)_BIEU KE HOACH  2015 (KTN 6.11 sua)" xfId="3448"/>
    <cellStyle name="Dziesietny [0]_Invoices2001Slovakia_Book1_1_Book1_Book1_ke hoach dau thau 30-6-2010" xfId="3449"/>
    <cellStyle name="Dziesiętny [0]_Invoices2001Slovakia_Book1_1_Book1_Book1_ke hoach dau thau 30-6-2010" xfId="3450"/>
    <cellStyle name="Dziesietny [0]_Invoices2001Slovakia_Book1_1_Book1_Book1_ke hoach dau thau 30-6-2010 2" xfId="3451"/>
    <cellStyle name="Dziesiętny [0]_Invoices2001Slovakia_Book1_1_Book1_Book1_ke hoach dau thau 30-6-2010 2" xfId="3452"/>
    <cellStyle name="Dziesietny [0]_Invoices2001Slovakia_Book1_1_Book1_Book1_ke hoach dau thau 30-6-2010 2 2" xfId="3453"/>
    <cellStyle name="Dziesiętny [0]_Invoices2001Slovakia_Book1_1_Book1_Book1_ke hoach dau thau 30-6-2010 2 2" xfId="3454"/>
    <cellStyle name="Dziesietny [0]_Invoices2001Slovakia_Book1_1_Book1_Book1_ke hoach dau thau 30-6-2010 3" xfId="3455"/>
    <cellStyle name="Dziesiętny [0]_Invoices2001Slovakia_Book1_1_Book1_Book1_ke hoach dau thau 30-6-2010 3" xfId="3456"/>
    <cellStyle name="Dziesietny [0]_Invoices2001Slovakia_Book1_1_Book1_Book1_ke hoach dau thau 30-6-2010 3 2" xfId="3457"/>
    <cellStyle name="Dziesiętny [0]_Invoices2001Slovakia_Book1_1_Book1_Book1_ke hoach dau thau 30-6-2010 3 2" xfId="3458"/>
    <cellStyle name="Dziesietny [0]_Invoices2001Slovakia_Book1_1_Book1_Book1_ke hoach dau thau 30-6-2010 4" xfId="3459"/>
    <cellStyle name="Dziesiętny [0]_Invoices2001Slovakia_Book1_1_Book1_Book1_ke hoach dau thau 30-6-2010 4" xfId="3460"/>
    <cellStyle name="Dziesietny [0]_Invoices2001Slovakia_Book1_1_Book1_Book1_ke hoach dau thau 30-6-2010_BIEU KE HOACH  2015 (KTN 6.11 sua)" xfId="3461"/>
    <cellStyle name="Dziesiętny [0]_Invoices2001Slovakia_Book1_1_Book1_Book1_ke hoach dau thau 30-6-2010_BIEU KE HOACH  2015 (KTN 6.11 sua)" xfId="3462"/>
    <cellStyle name="Dziesietny [0]_Invoices2001Slovakia_Book1_1_Book1_Copy of KH PHAN BO VON ĐỐI ỨNG NAM 2011 (30 TY phuong án gop WB)" xfId="3463"/>
    <cellStyle name="Dziesiętny [0]_Invoices2001Slovakia_Book1_1_Book1_Copy of KH PHAN BO VON ĐỐI ỨNG NAM 2011 (30 TY phuong án gop WB)" xfId="3464"/>
    <cellStyle name="Dziesietny [0]_Invoices2001Slovakia_Book1_1_Book1_Copy of KH PHAN BO VON ĐỐI ỨNG NAM 2011 (30 TY phuong án gop WB) 2" xfId="3465"/>
    <cellStyle name="Dziesiętny [0]_Invoices2001Slovakia_Book1_1_Book1_Copy of KH PHAN BO VON ĐỐI ỨNG NAM 2011 (30 TY phuong án gop WB) 2" xfId="3466"/>
    <cellStyle name="Dziesietny [0]_Invoices2001Slovakia_Book1_1_Book1_Copy of KH PHAN BO VON ĐỐI ỨNG NAM 2011 (30 TY phuong án gop WB) 2 2" xfId="3467"/>
    <cellStyle name="Dziesiętny [0]_Invoices2001Slovakia_Book1_1_Book1_Copy of KH PHAN BO VON ĐỐI ỨNG NAM 2011 (30 TY phuong án gop WB) 2 2" xfId="3468"/>
    <cellStyle name="Dziesietny [0]_Invoices2001Slovakia_Book1_1_Book1_Copy of KH PHAN BO VON ĐỐI ỨNG NAM 2011 (30 TY phuong án gop WB) 3" xfId="3469"/>
    <cellStyle name="Dziesiętny [0]_Invoices2001Slovakia_Book1_1_Book1_Copy of KH PHAN BO VON ĐỐI ỨNG NAM 2011 (30 TY phuong án gop WB) 3" xfId="3470"/>
    <cellStyle name="Dziesietny [0]_Invoices2001Slovakia_Book1_1_Book1_Copy of KH PHAN BO VON ĐỐI ỨNG NAM 2011 (30 TY phuong án gop WB) 3 2" xfId="3471"/>
    <cellStyle name="Dziesiętny [0]_Invoices2001Slovakia_Book1_1_Book1_Copy of KH PHAN BO VON ĐỐI ỨNG NAM 2011 (30 TY phuong án gop WB) 3 2" xfId="3472"/>
    <cellStyle name="Dziesietny [0]_Invoices2001Slovakia_Book1_1_Book1_Copy of KH PHAN BO VON ĐỐI ỨNG NAM 2011 (30 TY phuong án gop WB) 4" xfId="3473"/>
    <cellStyle name="Dziesiętny [0]_Invoices2001Slovakia_Book1_1_Book1_Copy of KH PHAN BO VON ĐỐI ỨNG NAM 2011 (30 TY phuong án gop WB) 4" xfId="3474"/>
    <cellStyle name="Dziesietny [0]_Invoices2001Slovakia_Book1_1_Book1_Copy of KH PHAN BO VON ĐỐI ỨNG NAM 2011 (30 TY phuong án gop WB)_BIEU KE HOACH  2015 (KTN 6.11 sua)" xfId="3475"/>
    <cellStyle name="Dziesiętny [0]_Invoices2001Slovakia_Book1_1_Book1_Copy of KH PHAN BO VON ĐỐI ỨNG NAM 2011 (30 TY phuong án gop WB)_BIEU KE HOACH  2015 (KTN 6.11 sua)" xfId="3476"/>
    <cellStyle name="Dziesietny [0]_Invoices2001Slovakia_Book1_1_Book1_DTTD chieng chan Tham lai 29-9-2009" xfId="3477"/>
    <cellStyle name="Dziesiętny [0]_Invoices2001Slovakia_Book1_1_Book1_DTTD chieng chan Tham lai 29-9-2009" xfId="3478"/>
    <cellStyle name="Dziesietny [0]_Invoices2001Slovakia_Book1_1_Book1_DTTD chieng chan Tham lai 29-9-2009 2" xfId="3479"/>
    <cellStyle name="Dziesiętny [0]_Invoices2001Slovakia_Book1_1_Book1_DTTD chieng chan Tham lai 29-9-2009 2" xfId="3480"/>
    <cellStyle name="Dziesietny [0]_Invoices2001Slovakia_Book1_1_Book1_DTTD chieng chan Tham lai 29-9-2009 2 2" xfId="3481"/>
    <cellStyle name="Dziesiętny [0]_Invoices2001Slovakia_Book1_1_Book1_DTTD chieng chan Tham lai 29-9-2009 2 2" xfId="3482"/>
    <cellStyle name="Dziesietny [0]_Invoices2001Slovakia_Book1_1_Book1_DTTD chieng chan Tham lai 29-9-2009 3" xfId="3483"/>
    <cellStyle name="Dziesiętny [0]_Invoices2001Slovakia_Book1_1_Book1_DTTD chieng chan Tham lai 29-9-2009 3" xfId="3484"/>
    <cellStyle name="Dziesietny [0]_Invoices2001Slovakia_Book1_1_Book1_DTTD chieng chan Tham lai 29-9-2009 3 2" xfId="3485"/>
    <cellStyle name="Dziesiętny [0]_Invoices2001Slovakia_Book1_1_Book1_DTTD chieng chan Tham lai 29-9-2009 3 2" xfId="3486"/>
    <cellStyle name="Dziesietny [0]_Invoices2001Slovakia_Book1_1_Book1_DTTD chieng chan Tham lai 29-9-2009 4" xfId="3487"/>
    <cellStyle name="Dziesiętny [0]_Invoices2001Slovakia_Book1_1_Book1_DTTD chieng chan Tham lai 29-9-2009 4" xfId="3488"/>
    <cellStyle name="Dziesietny [0]_Invoices2001Slovakia_Book1_1_Book1_DTTD chieng chan Tham lai 29-9-2009_BIEU KE HOACH  2015 (KTN 6.11 sua)" xfId="3489"/>
    <cellStyle name="Dziesiętny [0]_Invoices2001Slovakia_Book1_1_Book1_DTTD chieng chan Tham lai 29-9-2009_BIEU KE HOACH  2015 (KTN 6.11 sua)" xfId="3490"/>
    <cellStyle name="Dziesietny [0]_Invoices2001Slovakia_Book1_1_Book1_Du toan nuoc San Thang (GD2)" xfId="3491"/>
    <cellStyle name="Dziesiętny [0]_Invoices2001Slovakia_Book1_1_Book1_Du toan nuoc San Thang (GD2)" xfId="3492"/>
    <cellStyle name="Dziesietny [0]_Invoices2001Slovakia_Book1_1_Book1_Du toan nuoc San Thang (GD2) 2" xfId="3493"/>
    <cellStyle name="Dziesiętny [0]_Invoices2001Slovakia_Book1_1_Book1_Du toan nuoc San Thang (GD2) 2" xfId="3494"/>
    <cellStyle name="Dziesietny [0]_Invoices2001Slovakia_Book1_1_Book1_Du toan nuoc San Thang (GD2) 2 2" xfId="3495"/>
    <cellStyle name="Dziesiętny [0]_Invoices2001Slovakia_Book1_1_Book1_Du toan nuoc San Thang (GD2) 2 2" xfId="3496"/>
    <cellStyle name="Dziesietny [0]_Invoices2001Slovakia_Book1_1_Book1_Du toan nuoc San Thang (GD2) 3" xfId="3497"/>
    <cellStyle name="Dziesiętny [0]_Invoices2001Slovakia_Book1_1_Book1_Du toan nuoc San Thang (GD2) 3" xfId="3498"/>
    <cellStyle name="Dziesietny [0]_Invoices2001Slovakia_Book1_1_Book1_Du toan nuoc San Thang (GD2) 3 2" xfId="3499"/>
    <cellStyle name="Dziesiętny [0]_Invoices2001Slovakia_Book1_1_Book1_Du toan nuoc San Thang (GD2) 3 2" xfId="3500"/>
    <cellStyle name="Dziesietny [0]_Invoices2001Slovakia_Book1_1_Book1_Du toan nuoc San Thang (GD2) 4" xfId="3501"/>
    <cellStyle name="Dziesiętny [0]_Invoices2001Slovakia_Book1_1_Book1_Du toan nuoc San Thang (GD2) 4" xfId="3502"/>
    <cellStyle name="Dziesietny [0]_Invoices2001Slovakia_Book1_1_Book1_Ke hoach 2010 (theo doi 11-8-2010)" xfId="3503"/>
    <cellStyle name="Dziesiętny [0]_Invoices2001Slovakia_Book1_1_Book1_Ke hoach 2010 (theo doi 11-8-2010)" xfId="3504"/>
    <cellStyle name="Dziesietny [0]_Invoices2001Slovakia_Book1_1_Book1_Ke hoach 2010 (theo doi 11-8-2010) 2" xfId="3505"/>
    <cellStyle name="Dziesiętny [0]_Invoices2001Slovakia_Book1_1_Book1_Ke hoach 2010 (theo doi 11-8-2010) 2" xfId="3506"/>
    <cellStyle name="Dziesietny [0]_Invoices2001Slovakia_Book1_1_Book1_Ke hoach 2010 (theo doi 11-8-2010) 2 2" xfId="3507"/>
    <cellStyle name="Dziesiętny [0]_Invoices2001Slovakia_Book1_1_Book1_Ke hoach 2010 (theo doi 11-8-2010) 2 2" xfId="3508"/>
    <cellStyle name="Dziesietny [0]_Invoices2001Slovakia_Book1_1_Book1_Ke hoach 2010 (theo doi 11-8-2010) 3" xfId="3509"/>
    <cellStyle name="Dziesiętny [0]_Invoices2001Slovakia_Book1_1_Book1_Ke hoach 2010 (theo doi 11-8-2010) 3" xfId="3510"/>
    <cellStyle name="Dziesietny [0]_Invoices2001Slovakia_Book1_1_Book1_Ke hoach 2010 (theo doi 11-8-2010) 3 2" xfId="3511"/>
    <cellStyle name="Dziesiętny [0]_Invoices2001Slovakia_Book1_1_Book1_Ke hoach 2010 (theo doi 11-8-2010) 3 2" xfId="3512"/>
    <cellStyle name="Dziesietny [0]_Invoices2001Slovakia_Book1_1_Book1_Ke hoach 2010 (theo doi 11-8-2010) 4" xfId="3513"/>
    <cellStyle name="Dziesiętny [0]_Invoices2001Slovakia_Book1_1_Book1_Ke hoach 2010 (theo doi 11-8-2010) 4" xfId="3514"/>
    <cellStyle name="Dziesietny [0]_Invoices2001Slovakia_Book1_1_Book1_ke hoach dau thau 30-6-2010" xfId="3515"/>
    <cellStyle name="Dziesiętny [0]_Invoices2001Slovakia_Book1_1_Book1_ke hoach dau thau 30-6-2010" xfId="3516"/>
    <cellStyle name="Dziesietny [0]_Invoices2001Slovakia_Book1_1_Book1_ke hoach dau thau 30-6-2010 2" xfId="3517"/>
    <cellStyle name="Dziesiętny [0]_Invoices2001Slovakia_Book1_1_Book1_ke hoach dau thau 30-6-2010 2" xfId="3518"/>
    <cellStyle name="Dziesietny [0]_Invoices2001Slovakia_Book1_1_Book1_ke hoach dau thau 30-6-2010 2 2" xfId="3519"/>
    <cellStyle name="Dziesiętny [0]_Invoices2001Slovakia_Book1_1_Book1_ke hoach dau thau 30-6-2010 2 2" xfId="3520"/>
    <cellStyle name="Dziesietny [0]_Invoices2001Slovakia_Book1_1_Book1_ke hoach dau thau 30-6-2010 3" xfId="3521"/>
    <cellStyle name="Dziesiętny [0]_Invoices2001Slovakia_Book1_1_Book1_ke hoach dau thau 30-6-2010 3" xfId="3522"/>
    <cellStyle name="Dziesietny [0]_Invoices2001Slovakia_Book1_1_Book1_ke hoach dau thau 30-6-2010 3 2" xfId="3523"/>
    <cellStyle name="Dziesiętny [0]_Invoices2001Slovakia_Book1_1_Book1_ke hoach dau thau 30-6-2010 3 2" xfId="3524"/>
    <cellStyle name="Dziesietny [0]_Invoices2001Slovakia_Book1_1_Book1_ke hoach dau thau 30-6-2010 4" xfId="3525"/>
    <cellStyle name="Dziesiętny [0]_Invoices2001Slovakia_Book1_1_Book1_ke hoach dau thau 30-6-2010 4" xfId="3526"/>
    <cellStyle name="Dziesietny [0]_Invoices2001Slovakia_Book1_1_Book1_KH Von 2012 gui BKH 1" xfId="3527"/>
    <cellStyle name="Dziesiętny [0]_Invoices2001Slovakia_Book1_1_Book1_KH Von 2012 gui BKH 1" xfId="3528"/>
    <cellStyle name="Dziesietny [0]_Invoices2001Slovakia_Book1_1_Book1_KH Von 2012 gui BKH 1 2" xfId="3529"/>
    <cellStyle name="Dziesiętny [0]_Invoices2001Slovakia_Book1_1_Book1_KH Von 2012 gui BKH 1 2" xfId="3530"/>
    <cellStyle name="Dziesietny [0]_Invoices2001Slovakia_Book1_1_Book1_KH Von 2012 gui BKH 1 2 2" xfId="3531"/>
    <cellStyle name="Dziesiętny [0]_Invoices2001Slovakia_Book1_1_Book1_KH Von 2012 gui BKH 1 2 2" xfId="3532"/>
    <cellStyle name="Dziesietny [0]_Invoices2001Slovakia_Book1_1_Book1_KH Von 2012 gui BKH 1 3" xfId="3533"/>
    <cellStyle name="Dziesiętny [0]_Invoices2001Slovakia_Book1_1_Book1_KH Von 2012 gui BKH 1 3" xfId="3534"/>
    <cellStyle name="Dziesietny [0]_Invoices2001Slovakia_Book1_1_Book1_KH Von 2012 gui BKH 1 3 2" xfId="3535"/>
    <cellStyle name="Dziesiętny [0]_Invoices2001Slovakia_Book1_1_Book1_KH Von 2012 gui BKH 1 3 2" xfId="3536"/>
    <cellStyle name="Dziesietny [0]_Invoices2001Slovakia_Book1_1_Book1_KH Von 2012 gui BKH 1 4" xfId="3537"/>
    <cellStyle name="Dziesiętny [0]_Invoices2001Slovakia_Book1_1_Book1_KH Von 2012 gui BKH 1 4" xfId="3538"/>
    <cellStyle name="Dziesietny [0]_Invoices2001Slovakia_Book1_1_Book1_KH Von 2012 gui BKH 1_BIEU KE HOACH  2015 (KTN 6.11 sua)" xfId="3539"/>
    <cellStyle name="Dziesiętny [0]_Invoices2001Slovakia_Book1_1_Book1_KH Von 2012 gui BKH 1_BIEU KE HOACH  2015 (KTN 6.11 sua)" xfId="3540"/>
    <cellStyle name="Dziesietny [0]_Invoices2001Slovakia_Book1_1_Book1_QD ke hoach dau thau" xfId="3541"/>
    <cellStyle name="Dziesiętny [0]_Invoices2001Slovakia_Book1_1_Book1_QD ke hoach dau thau" xfId="3542"/>
    <cellStyle name="Dziesietny [0]_Invoices2001Slovakia_Book1_1_Book1_QD ke hoach dau thau 2" xfId="3543"/>
    <cellStyle name="Dziesiętny [0]_Invoices2001Slovakia_Book1_1_Book1_QD ke hoach dau thau 2" xfId="3544"/>
    <cellStyle name="Dziesietny [0]_Invoices2001Slovakia_Book1_1_Book1_QD ke hoach dau thau 2 2" xfId="3545"/>
    <cellStyle name="Dziesiętny [0]_Invoices2001Slovakia_Book1_1_Book1_QD ke hoach dau thau 2 2" xfId="3546"/>
    <cellStyle name="Dziesietny [0]_Invoices2001Slovakia_Book1_1_Book1_QD ke hoach dau thau 3" xfId="3547"/>
    <cellStyle name="Dziesiętny [0]_Invoices2001Slovakia_Book1_1_Book1_QD ke hoach dau thau 3" xfId="3548"/>
    <cellStyle name="Dziesietny [0]_Invoices2001Slovakia_Book1_1_Book1_QD ke hoach dau thau 3 2" xfId="3549"/>
    <cellStyle name="Dziesiętny [0]_Invoices2001Slovakia_Book1_1_Book1_QD ke hoach dau thau 3 2" xfId="3550"/>
    <cellStyle name="Dziesietny [0]_Invoices2001Slovakia_Book1_1_Book1_QD ke hoach dau thau 4" xfId="3551"/>
    <cellStyle name="Dziesiętny [0]_Invoices2001Slovakia_Book1_1_Book1_QD ke hoach dau thau 4" xfId="3552"/>
    <cellStyle name="Dziesietny [0]_Invoices2001Slovakia_Book1_1_Book1_tinh toan hoang ha" xfId="3553"/>
    <cellStyle name="Dziesiętny [0]_Invoices2001Slovakia_Book1_1_Book1_tinh toan hoang ha" xfId="3554"/>
    <cellStyle name="Dziesietny [0]_Invoices2001Slovakia_Book1_1_Book1_tinh toan hoang ha 2" xfId="3555"/>
    <cellStyle name="Dziesiętny [0]_Invoices2001Slovakia_Book1_1_Book1_tinh toan hoang ha 2" xfId="3556"/>
    <cellStyle name="Dziesietny [0]_Invoices2001Slovakia_Book1_1_Book1_tinh toan hoang ha 2 2" xfId="3557"/>
    <cellStyle name="Dziesiętny [0]_Invoices2001Slovakia_Book1_1_Book1_tinh toan hoang ha 2 2" xfId="3558"/>
    <cellStyle name="Dziesietny [0]_Invoices2001Slovakia_Book1_1_Book1_tinh toan hoang ha 3" xfId="3559"/>
    <cellStyle name="Dziesiętny [0]_Invoices2001Slovakia_Book1_1_Book1_tinh toan hoang ha 3" xfId="3560"/>
    <cellStyle name="Dziesietny [0]_Invoices2001Slovakia_Book1_1_Book1_tinh toan hoang ha 3 2" xfId="3561"/>
    <cellStyle name="Dziesiętny [0]_Invoices2001Slovakia_Book1_1_Book1_tinh toan hoang ha 3 2" xfId="3562"/>
    <cellStyle name="Dziesietny [0]_Invoices2001Slovakia_Book1_1_Book1_tinh toan hoang ha 4" xfId="3563"/>
    <cellStyle name="Dziesiętny [0]_Invoices2001Slovakia_Book1_1_Book1_tinh toan hoang ha 4" xfId="3564"/>
    <cellStyle name="Dziesietny [0]_Invoices2001Slovakia_Book1_1_Book1_Tong von ĐTPT" xfId="3565"/>
    <cellStyle name="Dziesiętny [0]_Invoices2001Slovakia_Book1_1_Book1_Tong von ĐTPT" xfId="3566"/>
    <cellStyle name="Dziesietny [0]_Invoices2001Slovakia_Book1_1_Book1_Tong von ĐTPT 2" xfId="3567"/>
    <cellStyle name="Dziesiętny [0]_Invoices2001Slovakia_Book1_1_Book1_Tong von ĐTPT 2" xfId="3568"/>
    <cellStyle name="Dziesietny [0]_Invoices2001Slovakia_Book1_1_Book1_Tong von ĐTPT 2 2" xfId="3569"/>
    <cellStyle name="Dziesiętny [0]_Invoices2001Slovakia_Book1_1_Book1_Tong von ĐTPT 2 2" xfId="3570"/>
    <cellStyle name="Dziesietny [0]_Invoices2001Slovakia_Book1_1_Book1_Tong von ĐTPT 3" xfId="3571"/>
    <cellStyle name="Dziesiętny [0]_Invoices2001Slovakia_Book1_1_Book1_Tong von ĐTPT 3" xfId="3572"/>
    <cellStyle name="Dziesietny [0]_Invoices2001Slovakia_Book1_1_Book1_Tong von ĐTPT 3 2" xfId="3573"/>
    <cellStyle name="Dziesiętny [0]_Invoices2001Slovakia_Book1_1_Book1_Tong von ĐTPT 3 2" xfId="3574"/>
    <cellStyle name="Dziesietny [0]_Invoices2001Slovakia_Book1_1_Book1_Tong von ĐTPT 4" xfId="3575"/>
    <cellStyle name="Dziesiętny [0]_Invoices2001Slovakia_Book1_1_Book1_Tong von ĐTPT 4" xfId="3576"/>
    <cellStyle name="Dziesietny [0]_Invoices2001Slovakia_Book1_1_Copy of KH PHAN BO VON ĐỐI ỨNG NAM 2011 (30 TY phuong án gop WB)" xfId="3577"/>
    <cellStyle name="Dziesiętny [0]_Invoices2001Slovakia_Book1_1_Copy of KH PHAN BO VON ĐỐI ỨNG NAM 2011 (30 TY phuong án gop WB)" xfId="3578"/>
    <cellStyle name="Dziesietny [0]_Invoices2001Slovakia_Book1_1_Copy of KH PHAN BO VON ĐỐI ỨNG NAM 2011 (30 TY phuong án gop WB) 2" xfId="3579"/>
    <cellStyle name="Dziesiętny [0]_Invoices2001Slovakia_Book1_1_Copy of KH PHAN BO VON ĐỐI ỨNG NAM 2011 (30 TY phuong án gop WB) 2" xfId="3580"/>
    <cellStyle name="Dziesietny [0]_Invoices2001Slovakia_Book1_1_Copy of KH PHAN BO VON ĐỐI ỨNG NAM 2011 (30 TY phuong án gop WB) 2 2" xfId="3581"/>
    <cellStyle name="Dziesiętny [0]_Invoices2001Slovakia_Book1_1_Copy of KH PHAN BO VON ĐỐI ỨNG NAM 2011 (30 TY phuong án gop WB) 2 2" xfId="3582"/>
    <cellStyle name="Dziesietny [0]_Invoices2001Slovakia_Book1_1_Copy of KH PHAN BO VON ĐỐI ỨNG NAM 2011 (30 TY phuong án gop WB) 3" xfId="3583"/>
    <cellStyle name="Dziesiętny [0]_Invoices2001Slovakia_Book1_1_Copy of KH PHAN BO VON ĐỐI ỨNG NAM 2011 (30 TY phuong án gop WB) 3" xfId="3584"/>
    <cellStyle name="Dziesietny [0]_Invoices2001Slovakia_Book1_1_Copy of KH PHAN BO VON ĐỐI ỨNG NAM 2011 (30 TY phuong án gop WB) 3 2" xfId="3585"/>
    <cellStyle name="Dziesiętny [0]_Invoices2001Slovakia_Book1_1_Copy of KH PHAN BO VON ĐỐI ỨNG NAM 2011 (30 TY phuong án gop WB) 3 2" xfId="3586"/>
    <cellStyle name="Dziesietny [0]_Invoices2001Slovakia_Book1_1_Copy of KH PHAN BO VON ĐỐI ỨNG NAM 2011 (30 TY phuong án gop WB) 4" xfId="3587"/>
    <cellStyle name="Dziesiętny [0]_Invoices2001Slovakia_Book1_1_Copy of KH PHAN BO VON ĐỐI ỨNG NAM 2011 (30 TY phuong án gop WB) 4" xfId="3588"/>
    <cellStyle name="Dziesietny [0]_Invoices2001Slovakia_Book1_1_Copy of KH PHAN BO VON ĐỐI ỨNG NAM 2011 (30 TY phuong án gop WB)_BIEU KE HOACH  2015 (KTN 6.11 sua)" xfId="3589"/>
    <cellStyle name="Dziesiętny [0]_Invoices2001Slovakia_Book1_1_Copy of KH PHAN BO VON ĐỐI ỨNG NAM 2011 (30 TY phuong án gop WB)_BIEU KE HOACH  2015 (KTN 6.11 sua)" xfId="3590"/>
    <cellStyle name="Dziesietny [0]_Invoices2001Slovakia_Book1_1_Danh Mục KCM trinh BKH 2011 (BS 30A)" xfId="3591"/>
    <cellStyle name="Dziesiętny [0]_Invoices2001Slovakia_Book1_1_Danh Mục KCM trinh BKH 2011 (BS 30A)" xfId="3592"/>
    <cellStyle name="Dziesietny [0]_Invoices2001Slovakia_Book1_1_Danh Mục KCM trinh BKH 2011 (BS 30A) 2" xfId="3593"/>
    <cellStyle name="Dziesiętny [0]_Invoices2001Slovakia_Book1_1_Danh Mục KCM trinh BKH 2011 (BS 30A) 2" xfId="3594"/>
    <cellStyle name="Dziesietny [0]_Invoices2001Slovakia_Book1_1_DTTD chieng chan Tham lai 29-9-2009" xfId="3595"/>
    <cellStyle name="Dziesiętny [0]_Invoices2001Slovakia_Book1_1_DTTD chieng chan Tham lai 29-9-2009" xfId="3596"/>
    <cellStyle name="Dziesietny [0]_Invoices2001Slovakia_Book1_1_DTTD chieng chan Tham lai 29-9-2009 2" xfId="3597"/>
    <cellStyle name="Dziesiętny [0]_Invoices2001Slovakia_Book1_1_DTTD chieng chan Tham lai 29-9-2009 2" xfId="3598"/>
    <cellStyle name="Dziesietny [0]_Invoices2001Slovakia_Book1_1_DTTD chieng chan Tham lai 29-9-2009 2 2" xfId="3599"/>
    <cellStyle name="Dziesiętny [0]_Invoices2001Slovakia_Book1_1_DTTD chieng chan Tham lai 29-9-2009 2 2" xfId="3600"/>
    <cellStyle name="Dziesietny [0]_Invoices2001Slovakia_Book1_1_DTTD chieng chan Tham lai 29-9-2009 3" xfId="3601"/>
    <cellStyle name="Dziesiętny [0]_Invoices2001Slovakia_Book1_1_DTTD chieng chan Tham lai 29-9-2009 3" xfId="3602"/>
    <cellStyle name="Dziesietny [0]_Invoices2001Slovakia_Book1_1_DTTD chieng chan Tham lai 29-9-2009 3 2" xfId="3603"/>
    <cellStyle name="Dziesiętny [0]_Invoices2001Slovakia_Book1_1_DTTD chieng chan Tham lai 29-9-2009 3 2" xfId="3604"/>
    <cellStyle name="Dziesietny [0]_Invoices2001Slovakia_Book1_1_DTTD chieng chan Tham lai 29-9-2009 4" xfId="3605"/>
    <cellStyle name="Dziesiętny [0]_Invoices2001Slovakia_Book1_1_DTTD chieng chan Tham lai 29-9-2009 4" xfId="3606"/>
    <cellStyle name="Dziesietny [0]_Invoices2001Slovakia_Book1_1_DTTD chieng chan Tham lai 29-9-2009_BIEU KE HOACH  2015 (KTN 6.11 sua)" xfId="3607"/>
    <cellStyle name="Dziesiętny [0]_Invoices2001Slovakia_Book1_1_DTTD chieng chan Tham lai 29-9-2009_BIEU KE HOACH  2015 (KTN 6.11 sua)" xfId="3608"/>
    <cellStyle name="Dziesietny [0]_Invoices2001Slovakia_Book1_1_Du toan nuoc San Thang (GD2)" xfId="3609"/>
    <cellStyle name="Dziesiętny [0]_Invoices2001Slovakia_Book1_1_Du toan nuoc San Thang (GD2)" xfId="3610"/>
    <cellStyle name="Dziesietny [0]_Invoices2001Slovakia_Book1_1_Du toan nuoc San Thang (GD2) 2" xfId="3611"/>
    <cellStyle name="Dziesiętny [0]_Invoices2001Slovakia_Book1_1_Du toan nuoc San Thang (GD2) 2" xfId="3612"/>
    <cellStyle name="Dziesietny [0]_Invoices2001Slovakia_Book1_1_Du toan nuoc San Thang (GD2) 2 2" xfId="3613"/>
    <cellStyle name="Dziesiętny [0]_Invoices2001Slovakia_Book1_1_Du toan nuoc San Thang (GD2) 2 2" xfId="3614"/>
    <cellStyle name="Dziesietny [0]_Invoices2001Slovakia_Book1_1_Du toan nuoc San Thang (GD2) 3" xfId="3615"/>
    <cellStyle name="Dziesiętny [0]_Invoices2001Slovakia_Book1_1_Du toan nuoc San Thang (GD2) 3" xfId="3616"/>
    <cellStyle name="Dziesietny [0]_Invoices2001Slovakia_Book1_1_Du toan nuoc San Thang (GD2) 3 2" xfId="3617"/>
    <cellStyle name="Dziesiętny [0]_Invoices2001Slovakia_Book1_1_Du toan nuoc San Thang (GD2) 3 2" xfId="3618"/>
    <cellStyle name="Dziesietny [0]_Invoices2001Slovakia_Book1_1_Du toan nuoc San Thang (GD2) 4" xfId="3619"/>
    <cellStyle name="Dziesiętny [0]_Invoices2001Slovakia_Book1_1_Du toan nuoc San Thang (GD2) 4" xfId="3620"/>
    <cellStyle name="Dziesietny [0]_Invoices2001Slovakia_Book1_1_Du toan nuoc San Thang (GD2) 5" xfId="3621"/>
    <cellStyle name="Dziesiętny [0]_Invoices2001Slovakia_Book1_1_Du toan nuoc San Thang (GD2) 5" xfId="3622"/>
    <cellStyle name="Dziesietny [0]_Invoices2001Slovakia_Book1_1_Ke hoach 2010 (theo doi 11-8-2010)" xfId="3623"/>
    <cellStyle name="Dziesiętny [0]_Invoices2001Slovakia_Book1_1_Ke hoach 2010 (theo doi 11-8-2010)" xfId="3624"/>
    <cellStyle name="Dziesietny [0]_Invoices2001Slovakia_Book1_1_Ke hoach 2010 (theo doi 11-8-2010) 2" xfId="3625"/>
    <cellStyle name="Dziesiętny [0]_Invoices2001Slovakia_Book1_1_Ke hoach 2010 (theo doi 11-8-2010) 2" xfId="3626"/>
    <cellStyle name="Dziesietny [0]_Invoices2001Slovakia_Book1_1_Ke hoach 2010 (theo doi 11-8-2010) 2 2" xfId="3627"/>
    <cellStyle name="Dziesiętny [0]_Invoices2001Slovakia_Book1_1_Ke hoach 2010 (theo doi 11-8-2010) 2 2" xfId="3628"/>
    <cellStyle name="Dziesietny [0]_Invoices2001Slovakia_Book1_1_Ke hoach 2010 (theo doi 11-8-2010) 3" xfId="3629"/>
    <cellStyle name="Dziesiętny [0]_Invoices2001Slovakia_Book1_1_Ke hoach 2010 (theo doi 11-8-2010) 3" xfId="3630"/>
    <cellStyle name="Dziesietny [0]_Invoices2001Slovakia_Book1_1_Ke hoach 2010 (theo doi 11-8-2010) 3 2" xfId="3631"/>
    <cellStyle name="Dziesiętny [0]_Invoices2001Slovakia_Book1_1_Ke hoach 2010 (theo doi 11-8-2010) 3 2" xfId="3632"/>
    <cellStyle name="Dziesietny [0]_Invoices2001Slovakia_Book1_1_Ke hoach 2010 (theo doi 11-8-2010) 4" xfId="3633"/>
    <cellStyle name="Dziesiętny [0]_Invoices2001Slovakia_Book1_1_Ke hoach 2010 (theo doi 11-8-2010) 4" xfId="3634"/>
    <cellStyle name="Dziesietny [0]_Invoices2001Slovakia_Book1_1_Ke hoach 2010 (theo doi 11-8-2010) 5" xfId="3635"/>
    <cellStyle name="Dziesiętny [0]_Invoices2001Slovakia_Book1_1_Ke hoach 2010 (theo doi 11-8-2010) 5" xfId="3636"/>
    <cellStyle name="Dziesietny [0]_Invoices2001Slovakia_Book1_1_Ke hoach 2010 ngay 31-01" xfId="3637"/>
    <cellStyle name="Dziesiętny [0]_Invoices2001Slovakia_Book1_1_Ke hoach 2010 ngay 31-01" xfId="3638"/>
    <cellStyle name="Dziesietny [0]_Invoices2001Slovakia_Book1_1_Ke hoach 2010 ngay 31-01 2" xfId="3639"/>
    <cellStyle name="Dziesiętny [0]_Invoices2001Slovakia_Book1_1_Ke hoach 2010 ngay 31-01 2" xfId="3640"/>
    <cellStyle name="Dziesietny [0]_Invoices2001Slovakia_Book1_1_Ke hoach 2010 ngay 31-01 2 2" xfId="3641"/>
    <cellStyle name="Dziesiętny [0]_Invoices2001Slovakia_Book1_1_Ke hoach 2010 ngay 31-01 2 2" xfId="3642"/>
    <cellStyle name="Dziesietny [0]_Invoices2001Slovakia_Book1_1_Ke hoach 2010 ngay 31-01 3" xfId="3643"/>
    <cellStyle name="Dziesiętny [0]_Invoices2001Slovakia_Book1_1_Ke hoach 2010 ngay 31-01 3" xfId="3644"/>
    <cellStyle name="Dziesietny [0]_Invoices2001Slovakia_Book1_1_Ke hoach 2010 ngay 31-01 3 2" xfId="3645"/>
    <cellStyle name="Dziesiętny [0]_Invoices2001Slovakia_Book1_1_Ke hoach 2010 ngay 31-01 3 2" xfId="3646"/>
    <cellStyle name="Dziesietny [0]_Invoices2001Slovakia_Book1_1_Ke hoach 2010 ngay 31-01 4" xfId="3647"/>
    <cellStyle name="Dziesiętny [0]_Invoices2001Slovakia_Book1_1_Ke hoach 2010 ngay 31-01 4" xfId="3648"/>
    <cellStyle name="Dziesietny [0]_Invoices2001Slovakia_Book1_1_Ke hoach 2010 ngay 31-01 5" xfId="3649"/>
    <cellStyle name="Dziesiętny [0]_Invoices2001Slovakia_Book1_1_Ke hoach 2010 ngay 31-01 5" xfId="3650"/>
    <cellStyle name="Dziesietny [0]_Invoices2001Slovakia_Book1_1_ke hoach dau thau 30-6-2010" xfId="3651"/>
    <cellStyle name="Dziesiętny [0]_Invoices2001Slovakia_Book1_1_ke hoach dau thau 30-6-2010" xfId="3652"/>
    <cellStyle name="Dziesietny [0]_Invoices2001Slovakia_Book1_1_ke hoach dau thau 30-6-2010 2" xfId="3653"/>
    <cellStyle name="Dziesiętny [0]_Invoices2001Slovakia_Book1_1_ke hoach dau thau 30-6-2010 2" xfId="3654"/>
    <cellStyle name="Dziesietny [0]_Invoices2001Slovakia_Book1_1_ke hoach dau thau 30-6-2010 2 2" xfId="3655"/>
    <cellStyle name="Dziesiętny [0]_Invoices2001Slovakia_Book1_1_ke hoach dau thau 30-6-2010 2 2" xfId="3656"/>
    <cellStyle name="Dziesietny [0]_Invoices2001Slovakia_Book1_1_ke hoach dau thau 30-6-2010 3" xfId="3657"/>
    <cellStyle name="Dziesiętny [0]_Invoices2001Slovakia_Book1_1_ke hoach dau thau 30-6-2010 3" xfId="3658"/>
    <cellStyle name="Dziesietny [0]_Invoices2001Slovakia_Book1_1_ke hoach dau thau 30-6-2010 3 2" xfId="3659"/>
    <cellStyle name="Dziesiętny [0]_Invoices2001Slovakia_Book1_1_ke hoach dau thau 30-6-2010 3 2" xfId="3660"/>
    <cellStyle name="Dziesietny [0]_Invoices2001Slovakia_Book1_1_ke hoach dau thau 30-6-2010 4" xfId="3661"/>
    <cellStyle name="Dziesiętny [0]_Invoices2001Slovakia_Book1_1_ke hoach dau thau 30-6-2010 4" xfId="3662"/>
    <cellStyle name="Dziesietny [0]_Invoices2001Slovakia_Book1_1_ke hoach dau thau 30-6-2010 5" xfId="3663"/>
    <cellStyle name="Dziesiętny [0]_Invoices2001Slovakia_Book1_1_ke hoach dau thau 30-6-2010 5" xfId="3664"/>
    <cellStyle name="Dziesietny [0]_Invoices2001Slovakia_Book1_1_KH Von 2012 gui BKH 1" xfId="3665"/>
    <cellStyle name="Dziesiętny [0]_Invoices2001Slovakia_Book1_1_KH Von 2012 gui BKH 1" xfId="3666"/>
    <cellStyle name="Dziesietny [0]_Invoices2001Slovakia_Book1_1_KH Von 2012 gui BKH 1 2" xfId="3667"/>
    <cellStyle name="Dziesiętny [0]_Invoices2001Slovakia_Book1_1_KH Von 2012 gui BKH 1 2" xfId="3668"/>
    <cellStyle name="Dziesietny [0]_Invoices2001Slovakia_Book1_1_KH Von 2012 gui BKH 1 2 2" xfId="3669"/>
    <cellStyle name="Dziesiętny [0]_Invoices2001Slovakia_Book1_1_KH Von 2012 gui BKH 1 2 2" xfId="3670"/>
    <cellStyle name="Dziesietny [0]_Invoices2001Slovakia_Book1_1_KH Von 2012 gui BKH 1 3" xfId="3671"/>
    <cellStyle name="Dziesiętny [0]_Invoices2001Slovakia_Book1_1_KH Von 2012 gui BKH 1 3" xfId="3672"/>
    <cellStyle name="Dziesietny [0]_Invoices2001Slovakia_Book1_1_KH Von 2012 gui BKH 1 3 2" xfId="3673"/>
    <cellStyle name="Dziesiętny [0]_Invoices2001Slovakia_Book1_1_KH Von 2012 gui BKH 1 3 2" xfId="3674"/>
    <cellStyle name="Dziesietny [0]_Invoices2001Slovakia_Book1_1_KH Von 2012 gui BKH 1 4" xfId="3675"/>
    <cellStyle name="Dziesiętny [0]_Invoices2001Slovakia_Book1_1_KH Von 2012 gui BKH 1 4" xfId="3676"/>
    <cellStyle name="Dziesietny [0]_Invoices2001Slovakia_Book1_1_KH Von 2012 gui BKH 1_BIEU KE HOACH  2015 (KTN 6.11 sua)" xfId="3677"/>
    <cellStyle name="Dziesiętny [0]_Invoices2001Slovakia_Book1_1_KH Von 2012 gui BKH 1_BIEU KE HOACH  2015 (KTN 6.11 sua)" xfId="3678"/>
    <cellStyle name="Dziesietny [0]_Invoices2001Slovakia_Book1_1_KH Von 2012 gui BKH 2" xfId="3679"/>
    <cellStyle name="Dziesiętny [0]_Invoices2001Slovakia_Book1_1_KH Von 2012 gui BKH 2" xfId="3680"/>
    <cellStyle name="Dziesietny [0]_Invoices2001Slovakia_Book1_1_KH Von 2012 gui BKH 2 2" xfId="3681"/>
    <cellStyle name="Dziesiętny [0]_Invoices2001Slovakia_Book1_1_KH Von 2012 gui BKH 2 2" xfId="3682"/>
    <cellStyle name="Dziesietny [0]_Invoices2001Slovakia_Book1_1_KH Von 2012 gui BKH 2 2 2" xfId="3683"/>
    <cellStyle name="Dziesiętny [0]_Invoices2001Slovakia_Book1_1_KH Von 2012 gui BKH 2 2 2" xfId="3684"/>
    <cellStyle name="Dziesietny [0]_Invoices2001Slovakia_Book1_1_KH Von 2012 gui BKH 2 3" xfId="3685"/>
    <cellStyle name="Dziesiętny [0]_Invoices2001Slovakia_Book1_1_KH Von 2012 gui BKH 2 3" xfId="3686"/>
    <cellStyle name="Dziesietny [0]_Invoices2001Slovakia_Book1_1_KH Von 2012 gui BKH 2 3 2" xfId="3687"/>
    <cellStyle name="Dziesiętny [0]_Invoices2001Slovakia_Book1_1_KH Von 2012 gui BKH 2 3 2" xfId="3688"/>
    <cellStyle name="Dziesietny [0]_Invoices2001Slovakia_Book1_1_KH Von 2012 gui BKH 2 4" xfId="3689"/>
    <cellStyle name="Dziesiętny [0]_Invoices2001Slovakia_Book1_1_KH Von 2012 gui BKH 2 4" xfId="3690"/>
    <cellStyle name="Dziesietny [0]_Invoices2001Slovakia_Book1_1_KH Von 2012 gui BKH 2 5" xfId="3691"/>
    <cellStyle name="Dziesiętny [0]_Invoices2001Slovakia_Book1_1_KH Von 2012 gui BKH 2 5" xfId="3692"/>
    <cellStyle name="Dziesietny [0]_Invoices2001Slovakia_Book1_1_QD ke hoach dau thau" xfId="3693"/>
    <cellStyle name="Dziesiętny [0]_Invoices2001Slovakia_Book1_1_QD ke hoach dau thau" xfId="3694"/>
    <cellStyle name="Dziesietny [0]_Invoices2001Slovakia_Book1_1_QD ke hoach dau thau 2" xfId="3695"/>
    <cellStyle name="Dziesiętny [0]_Invoices2001Slovakia_Book1_1_QD ke hoach dau thau 2" xfId="3696"/>
    <cellStyle name="Dziesietny [0]_Invoices2001Slovakia_Book1_1_QD ke hoach dau thau 2 2" xfId="3697"/>
    <cellStyle name="Dziesiętny [0]_Invoices2001Slovakia_Book1_1_QD ke hoach dau thau 2 2" xfId="3698"/>
    <cellStyle name="Dziesietny [0]_Invoices2001Slovakia_Book1_1_QD ke hoach dau thau 3" xfId="3699"/>
    <cellStyle name="Dziesiętny [0]_Invoices2001Slovakia_Book1_1_QD ke hoach dau thau 3" xfId="3700"/>
    <cellStyle name="Dziesietny [0]_Invoices2001Slovakia_Book1_1_QD ke hoach dau thau 3 2" xfId="3701"/>
    <cellStyle name="Dziesiętny [0]_Invoices2001Slovakia_Book1_1_QD ke hoach dau thau 3 2" xfId="3702"/>
    <cellStyle name="Dziesietny [0]_Invoices2001Slovakia_Book1_1_QD ke hoach dau thau 4" xfId="3703"/>
    <cellStyle name="Dziesiętny [0]_Invoices2001Slovakia_Book1_1_QD ke hoach dau thau 4" xfId="3704"/>
    <cellStyle name="Dziesietny [0]_Invoices2001Slovakia_Book1_1_QD ke hoach dau thau 5" xfId="3705"/>
    <cellStyle name="Dziesiętny [0]_Invoices2001Slovakia_Book1_1_QD ke hoach dau thau 5" xfId="3706"/>
    <cellStyle name="Dziesietny [0]_Invoices2001Slovakia_Book1_1_Ra soat KH von 2011 (Huy-11-11-11)" xfId="3707"/>
    <cellStyle name="Dziesiętny [0]_Invoices2001Slovakia_Book1_1_Ra soat KH von 2011 (Huy-11-11-11)" xfId="3708"/>
    <cellStyle name="Dziesietny [0]_Invoices2001Slovakia_Book1_1_Ra soat KH von 2011 (Huy-11-11-11) 2" xfId="3709"/>
    <cellStyle name="Dziesiętny [0]_Invoices2001Slovakia_Book1_1_Ra soat KH von 2011 (Huy-11-11-11) 2" xfId="3710"/>
    <cellStyle name="Dziesietny [0]_Invoices2001Slovakia_Book1_1_tinh toan hoang ha" xfId="3711"/>
    <cellStyle name="Dziesiętny [0]_Invoices2001Slovakia_Book1_1_tinh toan hoang ha" xfId="3712"/>
    <cellStyle name="Dziesietny [0]_Invoices2001Slovakia_Book1_1_tinh toan hoang ha 2" xfId="3713"/>
    <cellStyle name="Dziesiętny [0]_Invoices2001Slovakia_Book1_1_tinh toan hoang ha 2" xfId="3714"/>
    <cellStyle name="Dziesietny [0]_Invoices2001Slovakia_Book1_1_tinh toan hoang ha 2 2" xfId="3715"/>
    <cellStyle name="Dziesiętny [0]_Invoices2001Slovakia_Book1_1_tinh toan hoang ha 2 2" xfId="3716"/>
    <cellStyle name="Dziesietny [0]_Invoices2001Slovakia_Book1_1_tinh toan hoang ha 3" xfId="3717"/>
    <cellStyle name="Dziesiętny [0]_Invoices2001Slovakia_Book1_1_tinh toan hoang ha 3" xfId="3718"/>
    <cellStyle name="Dziesietny [0]_Invoices2001Slovakia_Book1_1_tinh toan hoang ha 3 2" xfId="3719"/>
    <cellStyle name="Dziesiętny [0]_Invoices2001Slovakia_Book1_1_tinh toan hoang ha 3 2" xfId="3720"/>
    <cellStyle name="Dziesietny [0]_Invoices2001Slovakia_Book1_1_tinh toan hoang ha 4" xfId="3721"/>
    <cellStyle name="Dziesiętny [0]_Invoices2001Slovakia_Book1_1_tinh toan hoang ha 4" xfId="3722"/>
    <cellStyle name="Dziesietny [0]_Invoices2001Slovakia_Book1_1_tinh toan hoang ha 5" xfId="3723"/>
    <cellStyle name="Dziesiętny [0]_Invoices2001Slovakia_Book1_1_tinh toan hoang ha 5" xfId="3724"/>
    <cellStyle name="Dziesietny [0]_Invoices2001Slovakia_Book1_1_Tong von ĐTPT" xfId="3725"/>
    <cellStyle name="Dziesiętny [0]_Invoices2001Slovakia_Book1_1_Tong von ĐTPT" xfId="3726"/>
    <cellStyle name="Dziesietny [0]_Invoices2001Slovakia_Book1_1_Tong von ĐTPT 2" xfId="3727"/>
    <cellStyle name="Dziesiętny [0]_Invoices2001Slovakia_Book1_1_Tong von ĐTPT 2" xfId="3728"/>
    <cellStyle name="Dziesietny [0]_Invoices2001Slovakia_Book1_1_Tong von ĐTPT 2 2" xfId="3729"/>
    <cellStyle name="Dziesiętny [0]_Invoices2001Slovakia_Book1_1_Tong von ĐTPT 2 2" xfId="3730"/>
    <cellStyle name="Dziesietny [0]_Invoices2001Slovakia_Book1_1_Tong von ĐTPT 3" xfId="3731"/>
    <cellStyle name="Dziesiętny [0]_Invoices2001Slovakia_Book1_1_Tong von ĐTPT 3" xfId="3732"/>
    <cellStyle name="Dziesietny [0]_Invoices2001Slovakia_Book1_1_Tong von ĐTPT 3 2" xfId="3733"/>
    <cellStyle name="Dziesiętny [0]_Invoices2001Slovakia_Book1_1_Tong von ĐTPT 3 2" xfId="3734"/>
    <cellStyle name="Dziesietny [0]_Invoices2001Slovakia_Book1_1_Tong von ĐTPT 4" xfId="3735"/>
    <cellStyle name="Dziesiętny [0]_Invoices2001Slovakia_Book1_1_Tong von ĐTPT 4" xfId="3736"/>
    <cellStyle name="Dziesietny [0]_Invoices2001Slovakia_Book1_1_Tong von ĐTPT 5" xfId="3737"/>
    <cellStyle name="Dziesiętny [0]_Invoices2001Slovakia_Book1_1_Tong von ĐTPT 5" xfId="3738"/>
    <cellStyle name="Dziesietny [0]_Invoices2001Slovakia_Book1_1_Viec Huy dang lam" xfId="3739"/>
    <cellStyle name="Dziesiętny [0]_Invoices2001Slovakia_Book1_1_Viec Huy dang lam" xfId="3740"/>
    <cellStyle name="Dziesietny [0]_Invoices2001Slovakia_Book1_2" xfId="3741"/>
    <cellStyle name="Dziesiętny [0]_Invoices2001Slovakia_Book1_2" xfId="3742"/>
    <cellStyle name="Dziesietny [0]_Invoices2001Slovakia_Book1_2 2" xfId="3743"/>
    <cellStyle name="Dziesiętny [0]_Invoices2001Slovakia_Book1_2 2" xfId="3744"/>
    <cellStyle name="Dziesietny [0]_Invoices2001Slovakia_Book1_2 3" xfId="3745"/>
    <cellStyle name="Dziesiętny [0]_Invoices2001Slovakia_Book1_2 3" xfId="3746"/>
    <cellStyle name="Dziesietny [0]_Invoices2001Slovakia_Book1_2_bieu ke hoach dau thau" xfId="3747"/>
    <cellStyle name="Dziesiętny [0]_Invoices2001Slovakia_Book1_2_bieu ke hoach dau thau" xfId="3748"/>
    <cellStyle name="Dziesietny [0]_Invoices2001Slovakia_Book1_2_bieu ke hoach dau thau 2" xfId="3749"/>
    <cellStyle name="Dziesiętny [0]_Invoices2001Slovakia_Book1_2_bieu ke hoach dau thau 2" xfId="3750"/>
    <cellStyle name="Dziesietny [0]_Invoices2001Slovakia_Book1_2_bieu ke hoach dau thau 2 2" xfId="3751"/>
    <cellStyle name="Dziesiętny [0]_Invoices2001Slovakia_Book1_2_bieu ke hoach dau thau 2 2" xfId="3752"/>
    <cellStyle name="Dziesietny [0]_Invoices2001Slovakia_Book1_2_bieu ke hoach dau thau 3" xfId="3753"/>
    <cellStyle name="Dziesiętny [0]_Invoices2001Slovakia_Book1_2_bieu ke hoach dau thau 3" xfId="3754"/>
    <cellStyle name="Dziesietny [0]_Invoices2001Slovakia_Book1_2_bieu ke hoach dau thau 3 2" xfId="3755"/>
    <cellStyle name="Dziesiętny [0]_Invoices2001Slovakia_Book1_2_bieu ke hoach dau thau 3 2" xfId="3756"/>
    <cellStyle name="Dziesietny [0]_Invoices2001Slovakia_Book1_2_bieu ke hoach dau thau 4" xfId="3757"/>
    <cellStyle name="Dziesiętny [0]_Invoices2001Slovakia_Book1_2_bieu ke hoach dau thau 4" xfId="3758"/>
    <cellStyle name="Dziesietny [0]_Invoices2001Slovakia_Book1_2_bieu ke hoach dau thau truong mam non SKH" xfId="3759"/>
    <cellStyle name="Dziesiętny [0]_Invoices2001Slovakia_Book1_2_bieu ke hoach dau thau truong mam non SKH" xfId="3760"/>
    <cellStyle name="Dziesietny [0]_Invoices2001Slovakia_Book1_2_bieu ke hoach dau thau truong mam non SKH 2" xfId="3761"/>
    <cellStyle name="Dziesiętny [0]_Invoices2001Slovakia_Book1_2_bieu ke hoach dau thau truong mam non SKH 2" xfId="3762"/>
    <cellStyle name="Dziesietny [0]_Invoices2001Slovakia_Book1_2_bieu ke hoach dau thau truong mam non SKH 2 2" xfId="3763"/>
    <cellStyle name="Dziesiętny [0]_Invoices2001Slovakia_Book1_2_bieu ke hoach dau thau truong mam non SKH 2 2" xfId="3764"/>
    <cellStyle name="Dziesietny [0]_Invoices2001Slovakia_Book1_2_bieu ke hoach dau thau truong mam non SKH 3" xfId="3765"/>
    <cellStyle name="Dziesiętny [0]_Invoices2001Slovakia_Book1_2_bieu ke hoach dau thau truong mam non SKH 3" xfId="3766"/>
    <cellStyle name="Dziesietny [0]_Invoices2001Slovakia_Book1_2_bieu ke hoach dau thau truong mam non SKH 3 2" xfId="3767"/>
    <cellStyle name="Dziesiętny [0]_Invoices2001Slovakia_Book1_2_bieu ke hoach dau thau truong mam non SKH 3 2" xfId="3768"/>
    <cellStyle name="Dziesietny [0]_Invoices2001Slovakia_Book1_2_bieu ke hoach dau thau truong mam non SKH 4" xfId="3769"/>
    <cellStyle name="Dziesiętny [0]_Invoices2001Slovakia_Book1_2_bieu ke hoach dau thau truong mam non SKH 4" xfId="3770"/>
    <cellStyle name="Dziesietny [0]_Invoices2001Slovakia_Book1_2_bieu tong hop lai kh von 2011 gui phong TH-KTDN" xfId="3771"/>
    <cellStyle name="Dziesiętny [0]_Invoices2001Slovakia_Book1_2_bieu tong hop lai kh von 2011 gui phong TH-KTDN" xfId="3772"/>
    <cellStyle name="Dziesietny [0]_Invoices2001Slovakia_Book1_2_bieu tong hop lai kh von 2011 gui phong TH-KTDN 2" xfId="3773"/>
    <cellStyle name="Dziesiętny [0]_Invoices2001Slovakia_Book1_2_bieu tong hop lai kh von 2011 gui phong TH-KTDN 2" xfId="3774"/>
    <cellStyle name="Dziesietny [0]_Invoices2001Slovakia_Book1_2_bieu tong hop lai kh von 2011 gui phong TH-KTDN 2 2" xfId="3775"/>
    <cellStyle name="Dziesiętny [0]_Invoices2001Slovakia_Book1_2_bieu tong hop lai kh von 2011 gui phong TH-KTDN 2 2" xfId="3776"/>
    <cellStyle name="Dziesietny [0]_Invoices2001Slovakia_Book1_2_bieu tong hop lai kh von 2011 gui phong TH-KTDN 3" xfId="3777"/>
    <cellStyle name="Dziesiętny [0]_Invoices2001Slovakia_Book1_2_bieu tong hop lai kh von 2011 gui phong TH-KTDN 3" xfId="3778"/>
    <cellStyle name="Dziesietny [0]_Invoices2001Slovakia_Book1_2_bieu tong hop lai kh von 2011 gui phong TH-KTDN 3 2" xfId="3779"/>
    <cellStyle name="Dziesiętny [0]_Invoices2001Slovakia_Book1_2_bieu tong hop lai kh von 2011 gui phong TH-KTDN 3 2" xfId="3780"/>
    <cellStyle name="Dziesietny [0]_Invoices2001Slovakia_Book1_2_bieu tong hop lai kh von 2011 gui phong TH-KTDN 4" xfId="3781"/>
    <cellStyle name="Dziesiętny [0]_Invoices2001Slovakia_Book1_2_bieu tong hop lai kh von 2011 gui phong TH-KTDN 4" xfId="3782"/>
    <cellStyle name="Dziesietny [0]_Invoices2001Slovakia_Book1_2_bieu tong hop lai kh von 2011 gui phong TH-KTDN_BIEU KE HOACH  2015 (KTN 6.11 sua)" xfId="3783"/>
    <cellStyle name="Dziesiętny [0]_Invoices2001Slovakia_Book1_2_bieu tong hop lai kh von 2011 gui phong TH-KTDN_BIEU KE HOACH  2015 (KTN 6.11 sua)" xfId="3784"/>
    <cellStyle name="Dziesietny [0]_Invoices2001Slovakia_Book1_2_Book1" xfId="3785"/>
    <cellStyle name="Dziesiętny [0]_Invoices2001Slovakia_Book1_2_Book1" xfId="3786"/>
    <cellStyle name="Dziesietny [0]_Invoices2001Slovakia_Book1_2_Book1 2" xfId="3787"/>
    <cellStyle name="Dziesiętny [0]_Invoices2001Slovakia_Book1_2_Book1 2" xfId="3788"/>
    <cellStyle name="Dziesietny [0]_Invoices2001Slovakia_Book1_2_Book1 2 2" xfId="3789"/>
    <cellStyle name="Dziesiętny [0]_Invoices2001Slovakia_Book1_2_Book1 2 2" xfId="3790"/>
    <cellStyle name="Dziesietny [0]_Invoices2001Slovakia_Book1_2_Book1 3" xfId="3791"/>
    <cellStyle name="Dziesiętny [0]_Invoices2001Slovakia_Book1_2_Book1 3" xfId="3792"/>
    <cellStyle name="Dziesietny [0]_Invoices2001Slovakia_Book1_2_Book1 3 2" xfId="3793"/>
    <cellStyle name="Dziesiętny [0]_Invoices2001Slovakia_Book1_2_Book1 3 2" xfId="3794"/>
    <cellStyle name="Dziesietny [0]_Invoices2001Slovakia_Book1_2_Book1 4" xfId="3795"/>
    <cellStyle name="Dziesiętny [0]_Invoices2001Slovakia_Book1_2_Book1 4" xfId="3796"/>
    <cellStyle name="Dziesietny [0]_Invoices2001Slovakia_Book1_2_Book1_1" xfId="3797"/>
    <cellStyle name="Dziesiętny [0]_Invoices2001Slovakia_Book1_2_Book1_1" xfId="3798"/>
    <cellStyle name="Dziesietny [0]_Invoices2001Slovakia_Book1_2_Book1_1 2" xfId="3799"/>
    <cellStyle name="Dziesiętny [0]_Invoices2001Slovakia_Book1_2_Book1_1 2" xfId="3800"/>
    <cellStyle name="Dziesietny [0]_Invoices2001Slovakia_Book1_2_Book1_1 2 2" xfId="3801"/>
    <cellStyle name="Dziesiętny [0]_Invoices2001Slovakia_Book1_2_Book1_1 2 2" xfId="3802"/>
    <cellStyle name="Dziesietny [0]_Invoices2001Slovakia_Book1_2_Book1_1 3" xfId="3803"/>
    <cellStyle name="Dziesiętny [0]_Invoices2001Slovakia_Book1_2_Book1_1 3" xfId="3804"/>
    <cellStyle name="Dziesietny [0]_Invoices2001Slovakia_Book1_2_Book1_1 3 2" xfId="3805"/>
    <cellStyle name="Dziesiętny [0]_Invoices2001Slovakia_Book1_2_Book1_1 3 2" xfId="3806"/>
    <cellStyle name="Dziesietny [0]_Invoices2001Slovakia_Book1_2_Book1_1 4" xfId="3807"/>
    <cellStyle name="Dziesiętny [0]_Invoices2001Slovakia_Book1_2_Book1_1 4" xfId="3808"/>
    <cellStyle name="Dziesietny [0]_Invoices2001Slovakia_Book1_2_Book1_1 5" xfId="3809"/>
    <cellStyle name="Dziesiętny [0]_Invoices2001Slovakia_Book1_2_Book1_1 5" xfId="3810"/>
    <cellStyle name="Dziesietny [0]_Invoices2001Slovakia_Book1_2_Book1_Ke hoach 2010 (theo doi 11-8-2010)" xfId="3811"/>
    <cellStyle name="Dziesiętny [0]_Invoices2001Slovakia_Book1_2_Book1_Ke hoach 2010 (theo doi 11-8-2010)" xfId="3812"/>
    <cellStyle name="Dziesietny [0]_Invoices2001Slovakia_Book1_2_Book1_Ke hoach 2010 (theo doi 11-8-2010) 2" xfId="3813"/>
    <cellStyle name="Dziesiętny [0]_Invoices2001Slovakia_Book1_2_Book1_Ke hoach 2010 (theo doi 11-8-2010) 2" xfId="3814"/>
    <cellStyle name="Dziesietny [0]_Invoices2001Slovakia_Book1_2_Book1_Ke hoach 2010 (theo doi 11-8-2010) 2 2" xfId="3815"/>
    <cellStyle name="Dziesiętny [0]_Invoices2001Slovakia_Book1_2_Book1_Ke hoach 2010 (theo doi 11-8-2010) 2 2" xfId="3816"/>
    <cellStyle name="Dziesietny [0]_Invoices2001Slovakia_Book1_2_Book1_Ke hoach 2010 (theo doi 11-8-2010) 3" xfId="3817"/>
    <cellStyle name="Dziesiętny [0]_Invoices2001Slovakia_Book1_2_Book1_Ke hoach 2010 (theo doi 11-8-2010) 3" xfId="3818"/>
    <cellStyle name="Dziesietny [0]_Invoices2001Slovakia_Book1_2_Book1_Ke hoach 2010 (theo doi 11-8-2010) 3 2" xfId="3819"/>
    <cellStyle name="Dziesiętny [0]_Invoices2001Slovakia_Book1_2_Book1_Ke hoach 2010 (theo doi 11-8-2010) 3 2" xfId="3820"/>
    <cellStyle name="Dziesietny [0]_Invoices2001Slovakia_Book1_2_Book1_Ke hoach 2010 (theo doi 11-8-2010) 4" xfId="3821"/>
    <cellStyle name="Dziesiętny [0]_Invoices2001Slovakia_Book1_2_Book1_Ke hoach 2010 (theo doi 11-8-2010) 4" xfId="3822"/>
    <cellStyle name="Dziesietny [0]_Invoices2001Slovakia_Book1_2_Book1_Ke hoach 2010 (theo doi 11-8-2010)_BIEU KE HOACH  2015 (KTN 6.11 sua)" xfId="3823"/>
    <cellStyle name="Dziesiętny [0]_Invoices2001Slovakia_Book1_2_Book1_Ke hoach 2010 (theo doi 11-8-2010)_BIEU KE HOACH  2015 (KTN 6.11 sua)" xfId="3824"/>
    <cellStyle name="Dziesietny [0]_Invoices2001Slovakia_Book1_2_Book1_ke hoach dau thau 30-6-2010" xfId="3825"/>
    <cellStyle name="Dziesiętny [0]_Invoices2001Slovakia_Book1_2_Book1_ke hoach dau thau 30-6-2010" xfId="3826"/>
    <cellStyle name="Dziesietny [0]_Invoices2001Slovakia_Book1_2_Book1_ke hoach dau thau 30-6-2010 2" xfId="3827"/>
    <cellStyle name="Dziesiętny [0]_Invoices2001Slovakia_Book1_2_Book1_ke hoach dau thau 30-6-2010 2" xfId="3828"/>
    <cellStyle name="Dziesietny [0]_Invoices2001Slovakia_Book1_2_Book1_ke hoach dau thau 30-6-2010 2 2" xfId="3829"/>
    <cellStyle name="Dziesiętny [0]_Invoices2001Slovakia_Book1_2_Book1_ke hoach dau thau 30-6-2010 2 2" xfId="3830"/>
    <cellStyle name="Dziesietny [0]_Invoices2001Slovakia_Book1_2_Book1_ke hoach dau thau 30-6-2010 3" xfId="3831"/>
    <cellStyle name="Dziesiętny [0]_Invoices2001Slovakia_Book1_2_Book1_ke hoach dau thau 30-6-2010 3" xfId="3832"/>
    <cellStyle name="Dziesietny [0]_Invoices2001Slovakia_Book1_2_Book1_ke hoach dau thau 30-6-2010 3 2" xfId="3833"/>
    <cellStyle name="Dziesiętny [0]_Invoices2001Slovakia_Book1_2_Book1_ke hoach dau thau 30-6-2010 3 2" xfId="3834"/>
    <cellStyle name="Dziesietny [0]_Invoices2001Slovakia_Book1_2_Book1_ke hoach dau thau 30-6-2010 4" xfId="3835"/>
    <cellStyle name="Dziesiętny [0]_Invoices2001Slovakia_Book1_2_Book1_ke hoach dau thau 30-6-2010 4" xfId="3836"/>
    <cellStyle name="Dziesietny [0]_Invoices2001Slovakia_Book1_2_Book1_ke hoach dau thau 30-6-2010_BIEU KE HOACH  2015 (KTN 6.11 sua)" xfId="3837"/>
    <cellStyle name="Dziesiętny [0]_Invoices2001Slovakia_Book1_2_Book1_ke hoach dau thau 30-6-2010_BIEU KE HOACH  2015 (KTN 6.11 sua)" xfId="3838"/>
    <cellStyle name="Dziesietny [0]_Invoices2001Slovakia_Book1_2_Copy of KH PHAN BO VON ĐỐI ỨNG NAM 2011 (30 TY phuong án gop WB)" xfId="3839"/>
    <cellStyle name="Dziesiętny [0]_Invoices2001Slovakia_Book1_2_Copy of KH PHAN BO VON ĐỐI ỨNG NAM 2011 (30 TY phuong án gop WB)" xfId="3840"/>
    <cellStyle name="Dziesietny [0]_Invoices2001Slovakia_Book1_2_Copy of KH PHAN BO VON ĐỐI ỨNG NAM 2011 (30 TY phuong án gop WB) 2" xfId="3841"/>
    <cellStyle name="Dziesiętny [0]_Invoices2001Slovakia_Book1_2_Copy of KH PHAN BO VON ĐỐI ỨNG NAM 2011 (30 TY phuong án gop WB) 2" xfId="3842"/>
    <cellStyle name="Dziesietny [0]_Invoices2001Slovakia_Book1_2_Copy of KH PHAN BO VON ĐỐI ỨNG NAM 2011 (30 TY phuong án gop WB) 2 2" xfId="3843"/>
    <cellStyle name="Dziesiętny [0]_Invoices2001Slovakia_Book1_2_Copy of KH PHAN BO VON ĐỐI ỨNG NAM 2011 (30 TY phuong án gop WB) 2 2" xfId="3844"/>
    <cellStyle name="Dziesietny [0]_Invoices2001Slovakia_Book1_2_Copy of KH PHAN BO VON ĐỐI ỨNG NAM 2011 (30 TY phuong án gop WB) 3" xfId="3845"/>
    <cellStyle name="Dziesiętny [0]_Invoices2001Slovakia_Book1_2_Copy of KH PHAN BO VON ĐỐI ỨNG NAM 2011 (30 TY phuong án gop WB) 3" xfId="3846"/>
    <cellStyle name="Dziesietny [0]_Invoices2001Slovakia_Book1_2_Copy of KH PHAN BO VON ĐỐI ỨNG NAM 2011 (30 TY phuong án gop WB) 3 2" xfId="3847"/>
    <cellStyle name="Dziesiętny [0]_Invoices2001Slovakia_Book1_2_Copy of KH PHAN BO VON ĐỐI ỨNG NAM 2011 (30 TY phuong án gop WB) 3 2" xfId="3848"/>
    <cellStyle name="Dziesietny [0]_Invoices2001Slovakia_Book1_2_Copy of KH PHAN BO VON ĐỐI ỨNG NAM 2011 (30 TY phuong án gop WB) 4" xfId="3849"/>
    <cellStyle name="Dziesiętny [0]_Invoices2001Slovakia_Book1_2_Copy of KH PHAN BO VON ĐỐI ỨNG NAM 2011 (30 TY phuong án gop WB) 4" xfId="3850"/>
    <cellStyle name="Dziesietny [0]_Invoices2001Slovakia_Book1_2_Copy of KH PHAN BO VON ĐỐI ỨNG NAM 2011 (30 TY phuong án gop WB)_BIEU KE HOACH  2015 (KTN 6.11 sua)" xfId="3851"/>
    <cellStyle name="Dziesiętny [0]_Invoices2001Slovakia_Book1_2_Copy of KH PHAN BO VON ĐỐI ỨNG NAM 2011 (30 TY phuong án gop WB)_BIEU KE HOACH  2015 (KTN 6.11 sua)" xfId="3852"/>
    <cellStyle name="Dziesietny [0]_Invoices2001Slovakia_Book1_2_Danh Mục KCM trinh BKH 2011 (BS 30A)" xfId="3853"/>
    <cellStyle name="Dziesiętny [0]_Invoices2001Slovakia_Book1_2_Danh Mục KCM trinh BKH 2011 (BS 30A)" xfId="3854"/>
    <cellStyle name="Dziesietny [0]_Invoices2001Slovakia_Book1_2_Danh Mục KCM trinh BKH 2011 (BS 30A) 2" xfId="3855"/>
    <cellStyle name="Dziesiętny [0]_Invoices2001Slovakia_Book1_2_Danh Mục KCM trinh BKH 2011 (BS 30A) 2" xfId="3856"/>
    <cellStyle name="Dziesietny [0]_Invoices2001Slovakia_Book1_2_DTTD chieng chan Tham lai 29-9-2009" xfId="3857"/>
    <cellStyle name="Dziesiętny [0]_Invoices2001Slovakia_Book1_2_DTTD chieng chan Tham lai 29-9-2009" xfId="3858"/>
    <cellStyle name="Dziesietny [0]_Invoices2001Slovakia_Book1_2_DTTD chieng chan Tham lai 29-9-2009 2" xfId="3859"/>
    <cellStyle name="Dziesiętny [0]_Invoices2001Slovakia_Book1_2_DTTD chieng chan Tham lai 29-9-2009 2" xfId="3860"/>
    <cellStyle name="Dziesietny [0]_Invoices2001Slovakia_Book1_2_DTTD chieng chan Tham lai 29-9-2009 2 2" xfId="3861"/>
    <cellStyle name="Dziesiętny [0]_Invoices2001Slovakia_Book1_2_DTTD chieng chan Tham lai 29-9-2009 2 2" xfId="3862"/>
    <cellStyle name="Dziesietny [0]_Invoices2001Slovakia_Book1_2_DTTD chieng chan Tham lai 29-9-2009 3" xfId="3863"/>
    <cellStyle name="Dziesiętny [0]_Invoices2001Slovakia_Book1_2_DTTD chieng chan Tham lai 29-9-2009 3" xfId="3864"/>
    <cellStyle name="Dziesietny [0]_Invoices2001Slovakia_Book1_2_DTTD chieng chan Tham lai 29-9-2009 3 2" xfId="3865"/>
    <cellStyle name="Dziesiętny [0]_Invoices2001Slovakia_Book1_2_DTTD chieng chan Tham lai 29-9-2009 3 2" xfId="3866"/>
    <cellStyle name="Dziesietny [0]_Invoices2001Slovakia_Book1_2_DTTD chieng chan Tham lai 29-9-2009 4" xfId="3867"/>
    <cellStyle name="Dziesiętny [0]_Invoices2001Slovakia_Book1_2_DTTD chieng chan Tham lai 29-9-2009 4" xfId="3868"/>
    <cellStyle name="Dziesietny [0]_Invoices2001Slovakia_Book1_2_DTTD chieng chan Tham lai 29-9-2009_BIEU KE HOACH  2015 (KTN 6.11 sua)" xfId="3869"/>
    <cellStyle name="Dziesiętny [0]_Invoices2001Slovakia_Book1_2_DTTD chieng chan Tham lai 29-9-2009_BIEU KE HOACH  2015 (KTN 6.11 sua)" xfId="3870"/>
    <cellStyle name="Dziesietny [0]_Invoices2001Slovakia_Book1_2_Du toan nuoc San Thang (GD2)" xfId="3871"/>
    <cellStyle name="Dziesiętny [0]_Invoices2001Slovakia_Book1_2_Du toan nuoc San Thang (GD2)" xfId="3872"/>
    <cellStyle name="Dziesietny [0]_Invoices2001Slovakia_Book1_2_Du toan nuoc San Thang (GD2) 2" xfId="3873"/>
    <cellStyle name="Dziesiętny [0]_Invoices2001Slovakia_Book1_2_Du toan nuoc San Thang (GD2) 2" xfId="3874"/>
    <cellStyle name="Dziesietny [0]_Invoices2001Slovakia_Book1_2_Du toan nuoc San Thang (GD2) 2 2" xfId="3875"/>
    <cellStyle name="Dziesiętny [0]_Invoices2001Slovakia_Book1_2_Du toan nuoc San Thang (GD2) 2 2" xfId="3876"/>
    <cellStyle name="Dziesietny [0]_Invoices2001Slovakia_Book1_2_Du toan nuoc San Thang (GD2) 3" xfId="3877"/>
    <cellStyle name="Dziesiętny [0]_Invoices2001Slovakia_Book1_2_Du toan nuoc San Thang (GD2) 3" xfId="3878"/>
    <cellStyle name="Dziesietny [0]_Invoices2001Slovakia_Book1_2_Du toan nuoc San Thang (GD2) 3 2" xfId="3879"/>
    <cellStyle name="Dziesiętny [0]_Invoices2001Slovakia_Book1_2_Du toan nuoc San Thang (GD2) 3 2" xfId="3880"/>
    <cellStyle name="Dziesietny [0]_Invoices2001Slovakia_Book1_2_Du toan nuoc San Thang (GD2) 4" xfId="3881"/>
    <cellStyle name="Dziesiętny [0]_Invoices2001Slovakia_Book1_2_Du toan nuoc San Thang (GD2) 4" xfId="3882"/>
    <cellStyle name="Dziesietny [0]_Invoices2001Slovakia_Book1_2_Ke hoach 2010 (theo doi 11-8-2010)" xfId="3883"/>
    <cellStyle name="Dziesiętny [0]_Invoices2001Slovakia_Book1_2_Ke hoach 2010 (theo doi 11-8-2010)" xfId="3884"/>
    <cellStyle name="Dziesietny [0]_Invoices2001Slovakia_Book1_2_Ke hoach 2010 (theo doi 11-8-2010) 2" xfId="3885"/>
    <cellStyle name="Dziesiętny [0]_Invoices2001Slovakia_Book1_2_Ke hoach 2010 (theo doi 11-8-2010) 2" xfId="3886"/>
    <cellStyle name="Dziesietny [0]_Invoices2001Slovakia_Book1_2_Ke hoach 2010 (theo doi 11-8-2010) 2 2" xfId="3887"/>
    <cellStyle name="Dziesiętny [0]_Invoices2001Slovakia_Book1_2_Ke hoach 2010 (theo doi 11-8-2010) 2 2" xfId="3888"/>
    <cellStyle name="Dziesietny [0]_Invoices2001Slovakia_Book1_2_Ke hoach 2010 (theo doi 11-8-2010) 3" xfId="3889"/>
    <cellStyle name="Dziesiętny [0]_Invoices2001Slovakia_Book1_2_Ke hoach 2010 (theo doi 11-8-2010) 3" xfId="3890"/>
    <cellStyle name="Dziesietny [0]_Invoices2001Slovakia_Book1_2_Ke hoach 2010 (theo doi 11-8-2010) 3 2" xfId="3891"/>
    <cellStyle name="Dziesiętny [0]_Invoices2001Slovakia_Book1_2_Ke hoach 2010 (theo doi 11-8-2010) 3 2" xfId="3892"/>
    <cellStyle name="Dziesietny [0]_Invoices2001Slovakia_Book1_2_Ke hoach 2010 (theo doi 11-8-2010) 4" xfId="3893"/>
    <cellStyle name="Dziesiętny [0]_Invoices2001Slovakia_Book1_2_Ke hoach 2010 (theo doi 11-8-2010) 4" xfId="3894"/>
    <cellStyle name="Dziesietny [0]_Invoices2001Slovakia_Book1_2_Ke hoach 2010 ngay 31-01" xfId="3895"/>
    <cellStyle name="Dziesiętny [0]_Invoices2001Slovakia_Book1_2_Ke hoach 2010 ngay 31-01" xfId="3896"/>
    <cellStyle name="Dziesietny [0]_Invoices2001Slovakia_Book1_2_Ke hoach 2010 ngay 31-01 2" xfId="3897"/>
    <cellStyle name="Dziesiętny [0]_Invoices2001Slovakia_Book1_2_Ke hoach 2010 ngay 31-01 2" xfId="3898"/>
    <cellStyle name="Dziesietny [0]_Invoices2001Slovakia_Book1_2_Ke hoach 2010 ngay 31-01 2 2" xfId="3899"/>
    <cellStyle name="Dziesiętny [0]_Invoices2001Slovakia_Book1_2_Ke hoach 2010 ngay 31-01 2 2" xfId="3900"/>
    <cellStyle name="Dziesietny [0]_Invoices2001Slovakia_Book1_2_Ke hoach 2010 ngay 31-01 3" xfId="3901"/>
    <cellStyle name="Dziesiętny [0]_Invoices2001Slovakia_Book1_2_Ke hoach 2010 ngay 31-01 3" xfId="3902"/>
    <cellStyle name="Dziesietny [0]_Invoices2001Slovakia_Book1_2_Ke hoach 2010 ngay 31-01 3 2" xfId="3903"/>
    <cellStyle name="Dziesiętny [0]_Invoices2001Slovakia_Book1_2_Ke hoach 2010 ngay 31-01 3 2" xfId="3904"/>
    <cellStyle name="Dziesietny [0]_Invoices2001Slovakia_Book1_2_Ke hoach 2010 ngay 31-01 4" xfId="3905"/>
    <cellStyle name="Dziesiętny [0]_Invoices2001Slovakia_Book1_2_Ke hoach 2010 ngay 31-01 4" xfId="3906"/>
    <cellStyle name="Dziesietny [0]_Invoices2001Slovakia_Book1_2_ke hoach dau thau 30-6-2010" xfId="3907"/>
    <cellStyle name="Dziesiętny [0]_Invoices2001Slovakia_Book1_2_ke hoach dau thau 30-6-2010" xfId="3908"/>
    <cellStyle name="Dziesietny [0]_Invoices2001Slovakia_Book1_2_ke hoach dau thau 30-6-2010 2" xfId="3909"/>
    <cellStyle name="Dziesiętny [0]_Invoices2001Slovakia_Book1_2_ke hoach dau thau 30-6-2010 2" xfId="3910"/>
    <cellStyle name="Dziesietny [0]_Invoices2001Slovakia_Book1_2_ke hoach dau thau 30-6-2010 2 2" xfId="3911"/>
    <cellStyle name="Dziesiętny [0]_Invoices2001Slovakia_Book1_2_ke hoach dau thau 30-6-2010 2 2" xfId="3912"/>
    <cellStyle name="Dziesietny [0]_Invoices2001Slovakia_Book1_2_ke hoach dau thau 30-6-2010 3" xfId="3913"/>
    <cellStyle name="Dziesiętny [0]_Invoices2001Slovakia_Book1_2_ke hoach dau thau 30-6-2010 3" xfId="3914"/>
    <cellStyle name="Dziesietny [0]_Invoices2001Slovakia_Book1_2_ke hoach dau thau 30-6-2010 3 2" xfId="3915"/>
    <cellStyle name="Dziesiętny [0]_Invoices2001Slovakia_Book1_2_ke hoach dau thau 30-6-2010 3 2" xfId="3916"/>
    <cellStyle name="Dziesietny [0]_Invoices2001Slovakia_Book1_2_ke hoach dau thau 30-6-2010 4" xfId="3917"/>
    <cellStyle name="Dziesiętny [0]_Invoices2001Slovakia_Book1_2_ke hoach dau thau 30-6-2010 4" xfId="3918"/>
    <cellStyle name="Dziesietny [0]_Invoices2001Slovakia_Book1_2_KH Von 2012 gui BKH 1" xfId="3919"/>
    <cellStyle name="Dziesiętny [0]_Invoices2001Slovakia_Book1_2_KH Von 2012 gui BKH 1" xfId="3920"/>
    <cellStyle name="Dziesietny [0]_Invoices2001Slovakia_Book1_2_KH Von 2012 gui BKH 1 2" xfId="3921"/>
    <cellStyle name="Dziesiętny [0]_Invoices2001Slovakia_Book1_2_KH Von 2012 gui BKH 1 2" xfId="3922"/>
    <cellStyle name="Dziesietny [0]_Invoices2001Slovakia_Book1_2_KH Von 2012 gui BKH 1 2 2" xfId="3923"/>
    <cellStyle name="Dziesiętny [0]_Invoices2001Slovakia_Book1_2_KH Von 2012 gui BKH 1 2 2" xfId="3924"/>
    <cellStyle name="Dziesietny [0]_Invoices2001Slovakia_Book1_2_KH Von 2012 gui BKH 1 3" xfId="3925"/>
    <cellStyle name="Dziesiętny [0]_Invoices2001Slovakia_Book1_2_KH Von 2012 gui BKH 1 3" xfId="3926"/>
    <cellStyle name="Dziesietny [0]_Invoices2001Slovakia_Book1_2_KH Von 2012 gui BKH 1 3 2" xfId="3927"/>
    <cellStyle name="Dziesiętny [0]_Invoices2001Slovakia_Book1_2_KH Von 2012 gui BKH 1 3 2" xfId="3928"/>
    <cellStyle name="Dziesietny [0]_Invoices2001Slovakia_Book1_2_KH Von 2012 gui BKH 1 4" xfId="3929"/>
    <cellStyle name="Dziesiętny [0]_Invoices2001Slovakia_Book1_2_KH Von 2012 gui BKH 1 4" xfId="3930"/>
    <cellStyle name="Dziesietny [0]_Invoices2001Slovakia_Book1_2_KH Von 2012 gui BKH 1_BIEU KE HOACH  2015 (KTN 6.11 sua)" xfId="3931"/>
    <cellStyle name="Dziesiętny [0]_Invoices2001Slovakia_Book1_2_KH Von 2012 gui BKH 1_BIEU KE HOACH  2015 (KTN 6.11 sua)" xfId="3932"/>
    <cellStyle name="Dziesietny [0]_Invoices2001Slovakia_Book1_2_KH Von 2012 gui BKH 2" xfId="3933"/>
    <cellStyle name="Dziesiętny [0]_Invoices2001Slovakia_Book1_2_KH Von 2012 gui BKH 2" xfId="3934"/>
    <cellStyle name="Dziesietny [0]_Invoices2001Slovakia_Book1_2_KH Von 2012 gui BKH 2 2" xfId="3935"/>
    <cellStyle name="Dziesiętny [0]_Invoices2001Slovakia_Book1_2_KH Von 2012 gui BKH 2 2" xfId="3936"/>
    <cellStyle name="Dziesietny [0]_Invoices2001Slovakia_Book1_2_KH Von 2012 gui BKH 2 2 2" xfId="3937"/>
    <cellStyle name="Dziesiętny [0]_Invoices2001Slovakia_Book1_2_KH Von 2012 gui BKH 2 2 2" xfId="3938"/>
    <cellStyle name="Dziesietny [0]_Invoices2001Slovakia_Book1_2_KH Von 2012 gui BKH 2 3" xfId="3939"/>
    <cellStyle name="Dziesiętny [0]_Invoices2001Slovakia_Book1_2_KH Von 2012 gui BKH 2 3" xfId="3940"/>
    <cellStyle name="Dziesietny [0]_Invoices2001Slovakia_Book1_2_KH Von 2012 gui BKH 2 3 2" xfId="3941"/>
    <cellStyle name="Dziesiętny [0]_Invoices2001Slovakia_Book1_2_KH Von 2012 gui BKH 2 3 2" xfId="3942"/>
    <cellStyle name="Dziesietny [0]_Invoices2001Slovakia_Book1_2_KH Von 2012 gui BKH 2 4" xfId="3943"/>
    <cellStyle name="Dziesiętny [0]_Invoices2001Slovakia_Book1_2_KH Von 2012 gui BKH 2 4" xfId="3944"/>
    <cellStyle name="Dziesietny [0]_Invoices2001Slovakia_Book1_2_QD ke hoach dau thau" xfId="3945"/>
    <cellStyle name="Dziesiętny [0]_Invoices2001Slovakia_Book1_2_QD ke hoach dau thau" xfId="3946"/>
    <cellStyle name="Dziesietny [0]_Invoices2001Slovakia_Book1_2_QD ke hoach dau thau 2" xfId="3947"/>
    <cellStyle name="Dziesiętny [0]_Invoices2001Slovakia_Book1_2_QD ke hoach dau thau 2" xfId="3948"/>
    <cellStyle name="Dziesietny [0]_Invoices2001Slovakia_Book1_2_QD ke hoach dau thau 2 2" xfId="3949"/>
    <cellStyle name="Dziesiętny [0]_Invoices2001Slovakia_Book1_2_QD ke hoach dau thau 2 2" xfId="3950"/>
    <cellStyle name="Dziesietny [0]_Invoices2001Slovakia_Book1_2_QD ke hoach dau thau 3" xfId="3951"/>
    <cellStyle name="Dziesiętny [0]_Invoices2001Slovakia_Book1_2_QD ke hoach dau thau 3" xfId="3952"/>
    <cellStyle name="Dziesietny [0]_Invoices2001Slovakia_Book1_2_QD ke hoach dau thau 3 2" xfId="3953"/>
    <cellStyle name="Dziesiętny [0]_Invoices2001Slovakia_Book1_2_QD ke hoach dau thau 3 2" xfId="3954"/>
    <cellStyle name="Dziesietny [0]_Invoices2001Slovakia_Book1_2_QD ke hoach dau thau 4" xfId="3955"/>
    <cellStyle name="Dziesiętny [0]_Invoices2001Slovakia_Book1_2_QD ke hoach dau thau 4" xfId="3956"/>
    <cellStyle name="Dziesietny [0]_Invoices2001Slovakia_Book1_2_Ra soat KH von 2011 (Huy-11-11-11)" xfId="3957"/>
    <cellStyle name="Dziesiętny [0]_Invoices2001Slovakia_Book1_2_Ra soat KH von 2011 (Huy-11-11-11)" xfId="3958"/>
    <cellStyle name="Dziesietny [0]_Invoices2001Slovakia_Book1_2_Ra soat KH von 2011 (Huy-11-11-11) 2" xfId="3959"/>
    <cellStyle name="Dziesiętny [0]_Invoices2001Slovakia_Book1_2_Ra soat KH von 2011 (Huy-11-11-11) 2" xfId="3960"/>
    <cellStyle name="Dziesietny [0]_Invoices2001Slovakia_Book1_2_Ra soat KH von 2011 (Huy-11-11-11) 2 2" xfId="3961"/>
    <cellStyle name="Dziesiętny [0]_Invoices2001Slovakia_Book1_2_Ra soat KH von 2011 (Huy-11-11-11) 2 2" xfId="3962"/>
    <cellStyle name="Dziesietny [0]_Invoices2001Slovakia_Book1_2_Ra soat KH von 2011 (Huy-11-11-11) 3" xfId="3963"/>
    <cellStyle name="Dziesiętny [0]_Invoices2001Slovakia_Book1_2_Ra soat KH von 2011 (Huy-11-11-11) 3" xfId="3964"/>
    <cellStyle name="Dziesietny [0]_Invoices2001Slovakia_Book1_2_Ra soat KH von 2011 (Huy-11-11-11) 3 2" xfId="3965"/>
    <cellStyle name="Dziesiętny [0]_Invoices2001Slovakia_Book1_2_Ra soat KH von 2011 (Huy-11-11-11) 3 2" xfId="3966"/>
    <cellStyle name="Dziesietny [0]_Invoices2001Slovakia_Book1_2_Ra soat KH von 2011 (Huy-11-11-11) 4" xfId="3967"/>
    <cellStyle name="Dziesiętny [0]_Invoices2001Slovakia_Book1_2_Ra soat KH von 2011 (Huy-11-11-11) 4" xfId="3968"/>
    <cellStyle name="Dziesietny [0]_Invoices2001Slovakia_Book1_2_Ra soat KH von 2011 (Huy-11-11-11) 5" xfId="3969"/>
    <cellStyle name="Dziesiętny [0]_Invoices2001Slovakia_Book1_2_Ra soat KH von 2011 (Huy-11-11-11) 5" xfId="3970"/>
    <cellStyle name="Dziesietny [0]_Invoices2001Slovakia_Book1_2_tinh toan hoang ha" xfId="3971"/>
    <cellStyle name="Dziesiętny [0]_Invoices2001Slovakia_Book1_2_tinh toan hoang ha" xfId="3972"/>
    <cellStyle name="Dziesietny [0]_Invoices2001Slovakia_Book1_2_tinh toan hoang ha 2" xfId="3973"/>
    <cellStyle name="Dziesiętny [0]_Invoices2001Slovakia_Book1_2_tinh toan hoang ha 2" xfId="3974"/>
    <cellStyle name="Dziesietny [0]_Invoices2001Slovakia_Book1_2_tinh toan hoang ha 2 2" xfId="3975"/>
    <cellStyle name="Dziesiętny [0]_Invoices2001Slovakia_Book1_2_tinh toan hoang ha 2 2" xfId="3976"/>
    <cellStyle name="Dziesietny [0]_Invoices2001Slovakia_Book1_2_tinh toan hoang ha 3" xfId="3977"/>
    <cellStyle name="Dziesiętny [0]_Invoices2001Slovakia_Book1_2_tinh toan hoang ha 3" xfId="3978"/>
    <cellStyle name="Dziesietny [0]_Invoices2001Slovakia_Book1_2_tinh toan hoang ha 3 2" xfId="3979"/>
    <cellStyle name="Dziesiętny [0]_Invoices2001Slovakia_Book1_2_tinh toan hoang ha 3 2" xfId="3980"/>
    <cellStyle name="Dziesietny [0]_Invoices2001Slovakia_Book1_2_tinh toan hoang ha 4" xfId="3981"/>
    <cellStyle name="Dziesiętny [0]_Invoices2001Slovakia_Book1_2_tinh toan hoang ha 4" xfId="3982"/>
    <cellStyle name="Dziesietny [0]_Invoices2001Slovakia_Book1_2_Tong von ĐTPT" xfId="3983"/>
    <cellStyle name="Dziesiętny [0]_Invoices2001Slovakia_Book1_2_Tong von ĐTPT" xfId="3984"/>
    <cellStyle name="Dziesietny [0]_Invoices2001Slovakia_Book1_2_Tong von ĐTPT 2" xfId="3985"/>
    <cellStyle name="Dziesiętny [0]_Invoices2001Slovakia_Book1_2_Tong von ĐTPT 2" xfId="3986"/>
    <cellStyle name="Dziesietny [0]_Invoices2001Slovakia_Book1_2_Tong von ĐTPT 2 2" xfId="3987"/>
    <cellStyle name="Dziesiętny [0]_Invoices2001Slovakia_Book1_2_Tong von ĐTPT 2 2" xfId="3988"/>
    <cellStyle name="Dziesietny [0]_Invoices2001Slovakia_Book1_2_Tong von ĐTPT 3" xfId="3989"/>
    <cellStyle name="Dziesiętny [0]_Invoices2001Slovakia_Book1_2_Tong von ĐTPT 3" xfId="3990"/>
    <cellStyle name="Dziesietny [0]_Invoices2001Slovakia_Book1_2_Tong von ĐTPT 3 2" xfId="3991"/>
    <cellStyle name="Dziesiętny [0]_Invoices2001Slovakia_Book1_2_Tong von ĐTPT 3 2" xfId="3992"/>
    <cellStyle name="Dziesietny [0]_Invoices2001Slovakia_Book1_2_Tong von ĐTPT 4" xfId="3993"/>
    <cellStyle name="Dziesiętny [0]_Invoices2001Slovakia_Book1_2_Tong von ĐTPT 4" xfId="3994"/>
    <cellStyle name="Dziesietny [0]_Invoices2001Slovakia_Book1_2_Viec Huy dang lam" xfId="3995"/>
    <cellStyle name="Dziesiętny [0]_Invoices2001Slovakia_Book1_2_Viec Huy dang lam" xfId="3996"/>
    <cellStyle name="Dziesietny [0]_Invoices2001Slovakia_Book1_3" xfId="3997"/>
    <cellStyle name="Dziesiętny [0]_Invoices2001Slovakia_Book1_3" xfId="3998"/>
    <cellStyle name="Dziesietny [0]_Invoices2001Slovakia_Book1_3 2" xfId="3999"/>
    <cellStyle name="Dziesiętny [0]_Invoices2001Slovakia_Book1_3 2" xfId="4000"/>
    <cellStyle name="Dziesietny [0]_Invoices2001Slovakia_Book1_3 2 2" xfId="4001"/>
    <cellStyle name="Dziesiętny [0]_Invoices2001Slovakia_Book1_3 2 2" xfId="4002"/>
    <cellStyle name="Dziesietny [0]_Invoices2001Slovakia_Book1_3 3" xfId="4003"/>
    <cellStyle name="Dziesiętny [0]_Invoices2001Slovakia_Book1_3 3" xfId="4004"/>
    <cellStyle name="Dziesietny [0]_Invoices2001Slovakia_Book1_3 3 2" xfId="4005"/>
    <cellStyle name="Dziesiętny [0]_Invoices2001Slovakia_Book1_3 3 2" xfId="4006"/>
    <cellStyle name="Dziesietny [0]_Invoices2001Slovakia_Book1_3 4" xfId="4007"/>
    <cellStyle name="Dziesiętny [0]_Invoices2001Slovakia_Book1_3 4" xfId="4008"/>
    <cellStyle name="Dziesietny [0]_Invoices2001Slovakia_Book1_Bao cao 9 thang  XDCB" xfId="4009"/>
    <cellStyle name="Dziesiętny [0]_Invoices2001Slovakia_Book1_Book1" xfId="4010"/>
    <cellStyle name="Dziesietny [0]_Invoices2001Slovakia_Book1_dự toán 30a 2013" xfId="4011"/>
    <cellStyle name="Dziesiętny [0]_Invoices2001Slovakia_Book1_Nhu cau von ung truoc 2011 Tha h Hoa + Nge An gui TW" xfId="4012"/>
    <cellStyle name="Dziesietny [0]_Invoices2001Slovakia_Book1_Tong hop Cac tuyen(9-1-06)" xfId="4013"/>
    <cellStyle name="Dziesiętny [0]_Invoices2001Slovakia_Book1_Tong hop Cac tuyen(9-1-06)" xfId="4014"/>
    <cellStyle name="Dziesietny [0]_Invoices2001Slovakia_Book1_Tong hop Cac tuyen(9-1-06) 2" xfId="4015"/>
    <cellStyle name="Dziesiętny [0]_Invoices2001Slovakia_Book1_Tong hop Cac tuyen(9-1-06) 2" xfId="4016"/>
    <cellStyle name="Dziesietny [0]_Invoices2001Slovakia_Book1_Tong hop Cac tuyen(9-1-06)_bieu tong hop lai kh von 2011 gui phong TH-KTDN" xfId="4017"/>
    <cellStyle name="Dziesiętny [0]_Invoices2001Slovakia_Book1_Tong hop Cac tuyen(9-1-06)_bieu tong hop lai kh von 2011 gui phong TH-KTDN" xfId="4018"/>
    <cellStyle name="Dziesietny [0]_Invoices2001Slovakia_Book1_Tong hop Cac tuyen(9-1-06)_bieu tong hop lai kh von 2011 gui phong TH-KTDN 2" xfId="4019"/>
    <cellStyle name="Dziesiętny [0]_Invoices2001Slovakia_Book1_Tong hop Cac tuyen(9-1-06)_bieu tong hop lai kh von 2011 gui phong TH-KTDN 2" xfId="4020"/>
    <cellStyle name="Dziesietny [0]_Invoices2001Slovakia_Book1_Tong hop Cac tuyen(9-1-06)_Copy of KH PHAN BO VON ĐỐI ỨNG NAM 2011 (30 TY phuong án gop WB)" xfId="4021"/>
    <cellStyle name="Dziesiętny [0]_Invoices2001Slovakia_Book1_Tong hop Cac tuyen(9-1-06)_Copy of KH PHAN BO VON ĐỐI ỨNG NAM 2011 (30 TY phuong án gop WB)" xfId="4022"/>
    <cellStyle name="Dziesietny [0]_Invoices2001Slovakia_Book1_Tong hop Cac tuyen(9-1-06)_Copy of KH PHAN BO VON ĐỐI ỨNG NAM 2011 (30 TY phuong án gop WB) 2" xfId="4023"/>
    <cellStyle name="Dziesiętny [0]_Invoices2001Slovakia_Book1_Tong hop Cac tuyen(9-1-06)_Copy of KH PHAN BO VON ĐỐI ỨNG NAM 2011 (30 TY phuong án gop WB) 2" xfId="4024"/>
    <cellStyle name="Dziesietny [0]_Invoices2001Slovakia_Book1_Tong hop Cac tuyen(9-1-06)_Ke hoach 2010 (theo doi 11-8-2010)" xfId="4025"/>
    <cellStyle name="Dziesiętny [0]_Invoices2001Slovakia_Book1_Tong hop Cac tuyen(9-1-06)_Ke hoach 2010 (theo doi 11-8-2010)" xfId="4026"/>
    <cellStyle name="Dziesietny [0]_Invoices2001Slovakia_Book1_Tong hop Cac tuyen(9-1-06)_Ke hoach 2010 (theo doi 11-8-2010) 2" xfId="4027"/>
    <cellStyle name="Dziesiętny [0]_Invoices2001Slovakia_Book1_Tong hop Cac tuyen(9-1-06)_Ke hoach 2010 (theo doi 11-8-2010) 2" xfId="4028"/>
    <cellStyle name="Dziesietny [0]_Invoices2001Slovakia_Book1_Tong hop Cac tuyen(9-1-06)_KH Von 2012 gui BKH 1" xfId="4029"/>
    <cellStyle name="Dziesiętny [0]_Invoices2001Slovakia_Book1_Tong hop Cac tuyen(9-1-06)_KH Von 2012 gui BKH 1" xfId="4030"/>
    <cellStyle name="Dziesietny [0]_Invoices2001Slovakia_Book1_Tong hop Cac tuyen(9-1-06)_KH Von 2012 gui BKH 1 2" xfId="4031"/>
    <cellStyle name="Dziesiętny [0]_Invoices2001Slovakia_Book1_Tong hop Cac tuyen(9-1-06)_KH Von 2012 gui BKH 1 2" xfId="4032"/>
    <cellStyle name="Dziesietny [0]_Invoices2001Slovakia_Book1_Tong hop Cac tuyen(9-1-06)_QD ke hoach dau thau" xfId="4033"/>
    <cellStyle name="Dziesiętny [0]_Invoices2001Slovakia_Book1_Tong hop Cac tuyen(9-1-06)_QD ke hoach dau thau" xfId="4034"/>
    <cellStyle name="Dziesietny [0]_Invoices2001Slovakia_Book1_Tong hop Cac tuyen(9-1-06)_QD ke hoach dau thau 2" xfId="4035"/>
    <cellStyle name="Dziesiętny [0]_Invoices2001Slovakia_Book1_Tong hop Cac tuyen(9-1-06)_QD ke hoach dau thau 2" xfId="4036"/>
    <cellStyle name="Dziesietny [0]_Invoices2001Slovakia_Book1_Tong hop Cac tuyen(9-1-06)_Tong von ĐTPT" xfId="4037"/>
    <cellStyle name="Dziesiętny [0]_Invoices2001Slovakia_Book1_Tong hop Cac tuyen(9-1-06)_Tong von ĐTPT" xfId="4038"/>
    <cellStyle name="Dziesietny [0]_Invoices2001Slovakia_Book1_Tong hop Cac tuyen(9-1-06)_Tong von ĐTPT 2" xfId="4039"/>
    <cellStyle name="Dziesiętny [0]_Invoices2001Slovakia_Book1_Tong hop Cac tuyen(9-1-06)_Tong von ĐTPT 2" xfId="4040"/>
    <cellStyle name="Dziesietny [0]_Invoices2001Slovakia_Book1_TONG HOP HOAN THUE NAM 2011" xfId="4041"/>
    <cellStyle name="Dziesiętny [0]_Invoices2001Slovakia_Book1_ung truoc 2011 NSTW Thanh Hoa + Nge An gui Thu 12-5" xfId="4042"/>
    <cellStyle name="Dziesietny [0]_Invoices2001Slovakia_Chi tieu KH nam 2009" xfId="4043"/>
    <cellStyle name="Dziesiętny [0]_Invoices2001Slovakia_Chi tieu KH nam 2009" xfId="4044"/>
    <cellStyle name="Dziesietny [0]_Invoices2001Slovakia_Chi tieu KH nam 2009 2" xfId="4045"/>
    <cellStyle name="Dziesiętny [0]_Invoices2001Slovakia_Chi tieu KH nam 2009 2" xfId="4046"/>
    <cellStyle name="Dziesietny [0]_Invoices2001Slovakia_Copy of KH PHAN BO VON ĐỐI ỨNG NAM 2011 (30 TY phuong án gop WB)" xfId="4047"/>
    <cellStyle name="Dziesiętny [0]_Invoices2001Slovakia_Copy of KH PHAN BO VON ĐỐI ỨNG NAM 2011 (30 TY phuong án gop WB)" xfId="4048"/>
    <cellStyle name="Dziesietny [0]_Invoices2001Slovakia_Copy of KH PHAN BO VON ĐỐI ỨNG NAM 2011 (30 TY phuong án gop WB) 2" xfId="4049"/>
    <cellStyle name="Dziesiętny [0]_Invoices2001Slovakia_Copy of KH PHAN BO VON ĐỐI ỨNG NAM 2011 (30 TY phuong án gop WB) 2" xfId="4050"/>
    <cellStyle name="Dziesietny [0]_Invoices2001Slovakia_Copy of KH PHAN BO VON ĐỐI ỨNG NAM 2011 (30 TY phuong án gop WB) 2 2" xfId="4051"/>
    <cellStyle name="Dziesiętny [0]_Invoices2001Slovakia_Copy of KH PHAN BO VON ĐỐI ỨNG NAM 2011 (30 TY phuong án gop WB) 2 2" xfId="4052"/>
    <cellStyle name="Dziesietny [0]_Invoices2001Slovakia_Copy of KH PHAN BO VON ĐỐI ỨNG NAM 2011 (30 TY phuong án gop WB) 3" xfId="4053"/>
    <cellStyle name="Dziesiętny [0]_Invoices2001Slovakia_Copy of KH PHAN BO VON ĐỐI ỨNG NAM 2011 (30 TY phuong án gop WB) 3" xfId="4054"/>
    <cellStyle name="Dziesietny [0]_Invoices2001Slovakia_Copy of KH PHAN BO VON ĐỐI ỨNG NAM 2011 (30 TY phuong án gop WB) 3 2" xfId="4055"/>
    <cellStyle name="Dziesiętny [0]_Invoices2001Slovakia_Copy of KH PHAN BO VON ĐỐI ỨNG NAM 2011 (30 TY phuong án gop WB) 3 2" xfId="4056"/>
    <cellStyle name="Dziesietny [0]_Invoices2001Slovakia_Copy of KH PHAN BO VON ĐỐI ỨNG NAM 2011 (30 TY phuong án gop WB) 4" xfId="4057"/>
    <cellStyle name="Dziesiętny [0]_Invoices2001Slovakia_Copy of KH PHAN BO VON ĐỐI ỨNG NAM 2011 (30 TY phuong án gop WB) 4" xfId="4058"/>
    <cellStyle name="Dziesietny [0]_Invoices2001Slovakia_Copy of KH PHAN BO VON ĐỐI ỨNG NAM 2011 (30 TY phuong án gop WB)_BIEU KE HOACH  2015 (KTN 6.11 sua)" xfId="4059"/>
    <cellStyle name="Dziesiętny [0]_Invoices2001Slovakia_Copy of KH PHAN BO VON ĐỐI ỨNG NAM 2011 (30 TY phuong án gop WB)_BIEU KE HOACH  2015 (KTN 6.11 sua)" xfId="4060"/>
    <cellStyle name="Dziesietny [0]_Invoices2001Slovakia_Danh Mục KCM trinh BKH 2011 (BS 30A)" xfId="4061"/>
    <cellStyle name="Dziesiętny [0]_Invoices2001Slovakia_Danh Mục KCM trinh BKH 2011 (BS 30A)" xfId="4062"/>
    <cellStyle name="Dziesietny [0]_Invoices2001Slovakia_Danh Mục KCM trinh BKH 2011 (BS 30A) 2" xfId="4063"/>
    <cellStyle name="Dziesiętny [0]_Invoices2001Slovakia_Danh Mục KCM trinh BKH 2011 (BS 30A) 2" xfId="4064"/>
    <cellStyle name="Dziesietny [0]_Invoices2001Slovakia_DT 1751 Muong Khoa" xfId="4065"/>
    <cellStyle name="Dziesiętny [0]_Invoices2001Slovakia_DT 1751 Muong Khoa" xfId="4066"/>
    <cellStyle name="Dziesietny [0]_Invoices2001Slovakia_DT 1751 Muong Khoa 2" xfId="4067"/>
    <cellStyle name="Dziesiętny [0]_Invoices2001Slovakia_DT 1751 Muong Khoa 2" xfId="4068"/>
    <cellStyle name="Dziesietny [0]_Invoices2001Slovakia_DT Nam vai" xfId="4069"/>
    <cellStyle name="Dziesiętny [0]_Invoices2001Slovakia_DT tieu hoc diem TDC ban Cho 28-02-09" xfId="4070"/>
    <cellStyle name="Dziesietny [0]_Invoices2001Slovakia_DT truong THPT  quyet thang tinh 04-3-09" xfId="4071"/>
    <cellStyle name="Dziesiętny [0]_Invoices2001Slovakia_DT truong THPT  quyet thang tinh 04-3-09" xfId="4072"/>
    <cellStyle name="Dziesietny [0]_Invoices2001Slovakia_DT truong THPT  quyet thang tinh 04-3-09 2" xfId="4073"/>
    <cellStyle name="Dziesiętny [0]_Invoices2001Slovakia_DT truong THPT  quyet thang tinh 04-3-09 2" xfId="4074"/>
    <cellStyle name="Dziesietny [0]_Invoices2001Slovakia_DTTD chieng chan Tham lai 29-9-2009" xfId="4075"/>
    <cellStyle name="Dziesiętny [0]_Invoices2001Slovakia_DTTD chieng chan Tham lai 29-9-2009" xfId="4076"/>
    <cellStyle name="Dziesietny [0]_Invoices2001Slovakia_DTTD chieng chan Tham lai 29-9-2009 2" xfId="4077"/>
    <cellStyle name="Dziesiętny [0]_Invoices2001Slovakia_DTTD chieng chan Tham lai 29-9-2009 2" xfId="4078"/>
    <cellStyle name="Dziesietny [0]_Invoices2001Slovakia_DTTD chieng chan Tham lai 29-9-2009 2 2" xfId="4079"/>
    <cellStyle name="Dziesiętny [0]_Invoices2001Slovakia_DTTD chieng chan Tham lai 29-9-2009 2 2" xfId="4080"/>
    <cellStyle name="Dziesietny [0]_Invoices2001Slovakia_DTTD chieng chan Tham lai 29-9-2009 3" xfId="4081"/>
    <cellStyle name="Dziesiętny [0]_Invoices2001Slovakia_DTTD chieng chan Tham lai 29-9-2009 3" xfId="4082"/>
    <cellStyle name="Dziesietny [0]_Invoices2001Slovakia_DTTD chieng chan Tham lai 29-9-2009 3 2" xfId="4083"/>
    <cellStyle name="Dziesiętny [0]_Invoices2001Slovakia_DTTD chieng chan Tham lai 29-9-2009 3 2" xfId="4084"/>
    <cellStyle name="Dziesietny [0]_Invoices2001Slovakia_DTTD chieng chan Tham lai 29-9-2009 4" xfId="4085"/>
    <cellStyle name="Dziesiętny [0]_Invoices2001Slovakia_DTTD chieng chan Tham lai 29-9-2009 4" xfId="4086"/>
    <cellStyle name="Dziesietny [0]_Invoices2001Slovakia_DTTD chieng chan Tham lai 29-9-2009_BIEU KE HOACH  2015 (KTN 6.11 sua)" xfId="4087"/>
    <cellStyle name="Dziesiętny [0]_Invoices2001Slovakia_DTTD chieng chan Tham lai 29-9-2009_BIEU KE HOACH  2015 (KTN 6.11 sua)" xfId="4088"/>
    <cellStyle name="Dziesietny [0]_Invoices2001Slovakia_d-uong+TDT" xfId="4089"/>
    <cellStyle name="Dziesiętny [0]_Invoices2001Slovakia_GVL" xfId="4090"/>
    <cellStyle name="Dziesietny [0]_Invoices2001Slovakia_Ke hoach 2010 (theo doi 11-8-2010)" xfId="4091"/>
    <cellStyle name="Dziesiętny [0]_Invoices2001Slovakia_Ke hoach 2010 (theo doi 11-8-2010)" xfId="4092"/>
    <cellStyle name="Dziesietny [0]_Invoices2001Slovakia_Ke hoach 2010 (theo doi 11-8-2010) 2" xfId="4093"/>
    <cellStyle name="Dziesiętny [0]_Invoices2001Slovakia_Ke hoach 2010 (theo doi 11-8-2010) 2" xfId="4094"/>
    <cellStyle name="Dziesietny [0]_Invoices2001Slovakia_ke hoach dau thau 30-6-2010" xfId="4095"/>
    <cellStyle name="Dziesiętny [0]_Invoices2001Slovakia_ke hoach dau thau 30-6-2010" xfId="4096"/>
    <cellStyle name="Dziesietny [0]_Invoices2001Slovakia_ke hoach dau thau 30-6-2010 2" xfId="4097"/>
    <cellStyle name="Dziesiętny [0]_Invoices2001Slovakia_ke hoach dau thau 30-6-2010 2" xfId="4098"/>
    <cellStyle name="Dziesietny [0]_Invoices2001Slovakia_KL K.C mat duong" xfId="4099"/>
    <cellStyle name="Dziesiętny [0]_Invoices2001Slovakia_Nhµ ®Ó xe" xfId="4100"/>
    <cellStyle name="Dziesietny [0]_Invoices2001Slovakia_Nha bao ve(28-7-05)" xfId="4101"/>
    <cellStyle name="Dziesiętny [0]_Invoices2001Slovakia_Nha bao ve(28-7-05)" xfId="4102"/>
    <cellStyle name="Dziesietny [0]_Invoices2001Slovakia_NHA de xe nguyen du" xfId="4103"/>
    <cellStyle name="Dziesiętny [0]_Invoices2001Slovakia_NHA de xe nguyen du" xfId="4104"/>
    <cellStyle name="Dziesietny [0]_Invoices2001Slovakia_Nhalamviec VTC(25-1-05)" xfId="4105"/>
    <cellStyle name="Dziesiętny [0]_Invoices2001Slovakia_Nhalamviec VTC(25-1-05)" xfId="4106"/>
    <cellStyle name="Dziesietny [0]_Invoices2001Slovakia_Nhu cau von ung truoc 2011 Tha h Hoa + Nge An gui TW" xfId="4107"/>
    <cellStyle name="Dziesiętny [0]_Invoices2001Slovakia_Phan pha do" xfId="4108"/>
    <cellStyle name="Dziesietny [0]_Invoices2001Slovakia_Ra soat KH von 2011 (Huy-11-11-11)" xfId="4109"/>
    <cellStyle name="Dziesiętny [0]_Invoices2001Slovakia_Ra soat KH von 2011 (Huy-11-11-11)" xfId="4110"/>
    <cellStyle name="Dziesietny [0]_Invoices2001Slovakia_Sheet2" xfId="4111"/>
    <cellStyle name="Dziesiętny [0]_Invoices2001Slovakia_Sheet2" xfId="4112"/>
    <cellStyle name="Dziesietny [0]_Invoices2001Slovakia_Sheet2 2" xfId="4113"/>
    <cellStyle name="Dziesiętny [0]_Invoices2001Slovakia_Sheet2 2" xfId="4114"/>
    <cellStyle name="Dziesietny [0]_Invoices2001Slovakia_TDT KHANH HOA" xfId="4115"/>
    <cellStyle name="Dziesiętny [0]_Invoices2001Slovakia_TDT KHANH HOA" xfId="4116"/>
    <cellStyle name="Dziesietny [0]_Invoices2001Slovakia_TDT KHANH HOA 2" xfId="4117"/>
    <cellStyle name="Dziesiętny [0]_Invoices2001Slovakia_TDT KHANH HOA 2" xfId="4118"/>
    <cellStyle name="Dziesietny [0]_Invoices2001Slovakia_TDT KHANH HOA 3" xfId="4119"/>
    <cellStyle name="Dziesiętny [0]_Invoices2001Slovakia_TDT KHANH HOA 3" xfId="4120"/>
    <cellStyle name="Dziesietny [0]_Invoices2001Slovakia_TDT KHANH HOA 4" xfId="4121"/>
    <cellStyle name="Dziesiętny [0]_Invoices2001Slovakia_TDT KHANH HOA 4" xfId="4122"/>
    <cellStyle name="Dziesietny [0]_Invoices2001Slovakia_TDT KHANH HOA 5" xfId="4123"/>
    <cellStyle name="Dziesiętny [0]_Invoices2001Slovakia_TDT KHANH HOA 5" xfId="4124"/>
    <cellStyle name="Dziesietny [0]_Invoices2001Slovakia_TDT KHANH HOA_bao_cao_TH_th_cong_tac_dau_thau_-_ngay251209" xfId="4125"/>
    <cellStyle name="Dziesiętny [0]_Invoices2001Slovakia_TDT KHANH HOA_bao_cao_TH_th_cong_tac_dau_thau_-_ngay251209" xfId="4126"/>
    <cellStyle name="Dziesietny [0]_Invoices2001Slovakia_TDT KHANH HOA_bao_cao_TH_th_cong_tac_dau_thau_-_ngay251209 2" xfId="4127"/>
    <cellStyle name="Dziesiętny [0]_Invoices2001Slovakia_TDT KHANH HOA_bao_cao_TH_th_cong_tac_dau_thau_-_ngay251209 2" xfId="4128"/>
    <cellStyle name="Dziesietny [0]_Invoices2001Slovakia_TDT KHANH HOA_Bieu chi tieu KH 2014 (Huy-04-11)" xfId="4129"/>
    <cellStyle name="Dziesiętny [0]_Invoices2001Slovakia_TDT KHANH HOA_Bieu chi tieu KH 2014 (Huy-04-11)" xfId="4130"/>
    <cellStyle name="Dziesietny [0]_Invoices2001Slovakia_TDT KHANH HOA_bieu ke hoach dau thau" xfId="4131"/>
    <cellStyle name="Dziesiętny [0]_Invoices2001Slovakia_TDT KHANH HOA_bieu ke hoach dau thau" xfId="4132"/>
    <cellStyle name="Dziesietny [0]_Invoices2001Slovakia_TDT KHANH HOA_bieu ke hoach dau thau 2" xfId="4133"/>
    <cellStyle name="Dziesiętny [0]_Invoices2001Slovakia_TDT KHANH HOA_bieu ke hoach dau thau 2" xfId="4134"/>
    <cellStyle name="Dziesietny [0]_Invoices2001Slovakia_TDT KHANH HOA_bieu ke hoach dau thau truong mam non SKH" xfId="4135"/>
    <cellStyle name="Dziesiętny [0]_Invoices2001Slovakia_TDT KHANH HOA_bieu ke hoach dau thau truong mam non SKH" xfId="4136"/>
    <cellStyle name="Dziesietny [0]_Invoices2001Slovakia_TDT KHANH HOA_bieu ke hoach dau thau truong mam non SKH 2" xfId="4137"/>
    <cellStyle name="Dziesiętny [0]_Invoices2001Slovakia_TDT KHANH HOA_bieu ke hoach dau thau truong mam non SKH 2" xfId="4138"/>
    <cellStyle name="Dziesietny [0]_Invoices2001Slovakia_TDT KHANH HOA_bieu tong hop lai kh von 2011 gui phong TH-KTDN" xfId="4139"/>
    <cellStyle name="Dziesiętny [0]_Invoices2001Slovakia_TDT KHANH HOA_bieu tong hop lai kh von 2011 gui phong TH-KTDN" xfId="4140"/>
    <cellStyle name="Dziesietny [0]_Invoices2001Slovakia_TDT KHANH HOA_bieu tong hop lai kh von 2011 gui phong TH-KTDN 2" xfId="4141"/>
    <cellStyle name="Dziesiętny [0]_Invoices2001Slovakia_TDT KHANH HOA_bieu tong hop lai kh von 2011 gui phong TH-KTDN 2" xfId="4142"/>
    <cellStyle name="Dziesietny [0]_Invoices2001Slovakia_TDT KHANH HOA_bieu tong hop lai kh von 2011 gui phong TH-KTDN 2 2" xfId="4143"/>
    <cellStyle name="Dziesiętny [0]_Invoices2001Slovakia_TDT KHANH HOA_bieu tong hop lai kh von 2011 gui phong TH-KTDN 2 2" xfId="4144"/>
    <cellStyle name="Dziesietny [0]_Invoices2001Slovakia_TDT KHANH HOA_bieu tong hop lai kh von 2011 gui phong TH-KTDN 3" xfId="4145"/>
    <cellStyle name="Dziesiętny [0]_Invoices2001Slovakia_TDT KHANH HOA_bieu tong hop lai kh von 2011 gui phong TH-KTDN 3" xfId="4146"/>
    <cellStyle name="Dziesietny [0]_Invoices2001Slovakia_TDT KHANH HOA_bieu tong hop lai kh von 2011 gui phong TH-KTDN 3 2" xfId="4147"/>
    <cellStyle name="Dziesiętny [0]_Invoices2001Slovakia_TDT KHANH HOA_bieu tong hop lai kh von 2011 gui phong TH-KTDN 3 2" xfId="4148"/>
    <cellStyle name="Dziesietny [0]_Invoices2001Slovakia_TDT KHANH HOA_bieu tong hop lai kh von 2011 gui phong TH-KTDN 4" xfId="4149"/>
    <cellStyle name="Dziesiętny [0]_Invoices2001Slovakia_TDT KHANH HOA_bieu tong hop lai kh von 2011 gui phong TH-KTDN 4" xfId="4150"/>
    <cellStyle name="Dziesietny [0]_Invoices2001Slovakia_TDT KHANH HOA_bieu tong hop lai kh von 2011 gui phong TH-KTDN_BIEU KE HOACH  2015 (KTN 6.11 sua)" xfId="4151"/>
    <cellStyle name="Dziesiętny [0]_Invoices2001Slovakia_TDT KHANH HOA_bieu tong hop lai kh von 2011 gui phong TH-KTDN_BIEU KE HOACH  2015 (KTN 6.11 sua)" xfId="4152"/>
    <cellStyle name="Dziesietny [0]_Invoices2001Slovakia_TDT KHANH HOA_Book1" xfId="4153"/>
    <cellStyle name="Dziesiętny [0]_Invoices2001Slovakia_TDT KHANH HOA_Book1" xfId="4154"/>
    <cellStyle name="Dziesietny [0]_Invoices2001Slovakia_TDT KHANH HOA_Book1 2" xfId="4155"/>
    <cellStyle name="Dziesiętny [0]_Invoices2001Slovakia_TDT KHANH HOA_Book1 2" xfId="4156"/>
    <cellStyle name="Dziesietny [0]_Invoices2001Slovakia_TDT KHANH HOA_Book1_1" xfId="4157"/>
    <cellStyle name="Dziesiętny [0]_Invoices2001Slovakia_TDT KHANH HOA_Book1_1" xfId="4158"/>
    <cellStyle name="Dziesietny [0]_Invoices2001Slovakia_TDT KHANH HOA_Book1_1 2" xfId="4159"/>
    <cellStyle name="Dziesiętny [0]_Invoices2001Slovakia_TDT KHANH HOA_Book1_1 2" xfId="4160"/>
    <cellStyle name="Dziesietny [0]_Invoices2001Slovakia_TDT KHANH HOA_Book1_1_ke hoach dau thau 30-6-2010" xfId="4161"/>
    <cellStyle name="Dziesiętny [0]_Invoices2001Slovakia_TDT KHANH HOA_Book1_1_ke hoach dau thau 30-6-2010" xfId="4162"/>
    <cellStyle name="Dziesietny [0]_Invoices2001Slovakia_TDT KHANH HOA_Book1_1_ke hoach dau thau 30-6-2010 2" xfId="4163"/>
    <cellStyle name="Dziesiętny [0]_Invoices2001Slovakia_TDT KHANH HOA_Book1_1_ke hoach dau thau 30-6-2010 2" xfId="4164"/>
    <cellStyle name="Dziesietny [0]_Invoices2001Slovakia_TDT KHANH HOA_Book1_2" xfId="4165"/>
    <cellStyle name="Dziesiętny [0]_Invoices2001Slovakia_TDT KHANH HOA_Book1_2" xfId="4166"/>
    <cellStyle name="Dziesietny [0]_Invoices2001Slovakia_TDT KHANH HOA_Book1_2 2" xfId="4167"/>
    <cellStyle name="Dziesiętny [0]_Invoices2001Slovakia_TDT KHANH HOA_Book1_2 2" xfId="4168"/>
    <cellStyle name="Dziesietny [0]_Invoices2001Slovakia_TDT KHANH HOA_Book1_Book1" xfId="4169"/>
    <cellStyle name="Dziesiętny [0]_Invoices2001Slovakia_TDT KHANH HOA_Book1_Book1" xfId="4170"/>
    <cellStyle name="Dziesietny [0]_Invoices2001Slovakia_TDT KHANH HOA_Book1_Book1 2" xfId="4171"/>
    <cellStyle name="Dziesiętny [0]_Invoices2001Slovakia_TDT KHANH HOA_Book1_Book1 2" xfId="4172"/>
    <cellStyle name="Dziesietny [0]_Invoices2001Slovakia_TDT KHANH HOA_Book1_DTTD chieng chan Tham lai 29-9-2009" xfId="4173"/>
    <cellStyle name="Dziesiętny [0]_Invoices2001Slovakia_TDT KHANH HOA_Book1_DTTD chieng chan Tham lai 29-9-2009" xfId="4174"/>
    <cellStyle name="Dziesietny [0]_Invoices2001Slovakia_TDT KHANH HOA_Book1_DTTD chieng chan Tham lai 29-9-2009 2" xfId="4175"/>
    <cellStyle name="Dziesiętny [0]_Invoices2001Slovakia_TDT KHANH HOA_Book1_DTTD chieng chan Tham lai 29-9-2009 2" xfId="4176"/>
    <cellStyle name="Dziesietny [0]_Invoices2001Slovakia_TDT KHANH HOA_Book1_Ke hoach 2010 (theo doi 11-8-2010)" xfId="4177"/>
    <cellStyle name="Dziesiętny [0]_Invoices2001Slovakia_TDT KHANH HOA_Book1_Ke hoach 2010 (theo doi 11-8-2010)" xfId="4178"/>
    <cellStyle name="Dziesietny [0]_Invoices2001Slovakia_TDT KHANH HOA_Book1_Ke hoach 2010 (theo doi 11-8-2010) 2" xfId="4179"/>
    <cellStyle name="Dziesiętny [0]_Invoices2001Slovakia_TDT KHANH HOA_Book1_Ke hoach 2010 (theo doi 11-8-2010) 2" xfId="4180"/>
    <cellStyle name="Dziesietny [0]_Invoices2001Slovakia_TDT KHANH HOA_Book1_ke hoach dau thau 30-6-2010" xfId="4181"/>
    <cellStyle name="Dziesiętny [0]_Invoices2001Slovakia_TDT KHANH HOA_Book1_ke hoach dau thau 30-6-2010" xfId="4182"/>
    <cellStyle name="Dziesietny [0]_Invoices2001Slovakia_TDT KHANH HOA_Book1_ke hoach dau thau 30-6-2010 2" xfId="4183"/>
    <cellStyle name="Dziesiętny [0]_Invoices2001Slovakia_TDT KHANH HOA_Book1_ke hoach dau thau 30-6-2010 2" xfId="4184"/>
    <cellStyle name="Dziesietny [0]_Invoices2001Slovakia_TDT KHANH HOA_Book1_ke hoach dau thau 30-6-2010 2 2" xfId="4185"/>
    <cellStyle name="Dziesiętny [0]_Invoices2001Slovakia_TDT KHANH HOA_Book1_ke hoach dau thau 30-6-2010 2 2" xfId="4186"/>
    <cellStyle name="Dziesietny [0]_Invoices2001Slovakia_TDT KHANH HOA_Book1_ke hoach dau thau 30-6-2010 3" xfId="4187"/>
    <cellStyle name="Dziesiętny [0]_Invoices2001Slovakia_TDT KHANH HOA_Book1_ke hoach dau thau 30-6-2010 3" xfId="4188"/>
    <cellStyle name="Dziesietny [0]_Invoices2001Slovakia_TDT KHANH HOA_Book1_ke hoach dau thau 30-6-2010 3 2" xfId="4189"/>
    <cellStyle name="Dziesiętny [0]_Invoices2001Slovakia_TDT KHANH HOA_Book1_ke hoach dau thau 30-6-2010 3 2" xfId="4190"/>
    <cellStyle name="Dziesietny [0]_Invoices2001Slovakia_TDT KHANH HOA_Book1_ke hoach dau thau 30-6-2010 4" xfId="4191"/>
    <cellStyle name="Dziesiętny [0]_Invoices2001Slovakia_TDT KHANH HOA_Book1_ke hoach dau thau 30-6-2010 4" xfId="4192"/>
    <cellStyle name="Dziesietny [0]_Invoices2001Slovakia_TDT KHANH HOA_Book1_ke hoach dau thau 30-6-2010_BIEU KE HOACH  2015 (KTN 6.11 sua)" xfId="4193"/>
    <cellStyle name="Dziesiętny [0]_Invoices2001Slovakia_TDT KHANH HOA_Book1_ke hoach dau thau 30-6-2010_BIEU KE HOACH  2015 (KTN 6.11 sua)" xfId="4194"/>
    <cellStyle name="Dziesietny [0]_Invoices2001Slovakia_TDT KHANH HOA_Book1_KH Von 2012 gui BKH 1" xfId="4195"/>
    <cellStyle name="Dziesiętny [0]_Invoices2001Slovakia_TDT KHANH HOA_Book1_KH Von 2012 gui BKH 1" xfId="4196"/>
    <cellStyle name="Dziesietny [0]_Invoices2001Slovakia_TDT KHANH HOA_Book1_KH Von 2012 gui BKH 1 2" xfId="4197"/>
    <cellStyle name="Dziesiętny [0]_Invoices2001Slovakia_TDT KHANH HOA_Book1_KH Von 2012 gui BKH 1 2" xfId="4198"/>
    <cellStyle name="Dziesietny [0]_Invoices2001Slovakia_TDT KHANH HOA_Book1_KH Von 2012 gui BKH 2" xfId="4199"/>
    <cellStyle name="Dziesiętny [0]_Invoices2001Slovakia_TDT KHANH HOA_Book1_KH Von 2012 gui BKH 2" xfId="4200"/>
    <cellStyle name="Dziesietny [0]_Invoices2001Slovakia_TDT KHANH HOA_Book1_KH Von 2012 gui BKH 2 2" xfId="4201"/>
    <cellStyle name="Dziesiętny [0]_Invoices2001Slovakia_TDT KHANH HOA_Book1_KH Von 2012 gui BKH 2 2" xfId="4202"/>
    <cellStyle name="Dziesietny [0]_Invoices2001Slovakia_TDT KHANH HOA_Chi tieu KH nam 2009" xfId="4203"/>
    <cellStyle name="Dziesiętny [0]_Invoices2001Slovakia_TDT KHANH HOA_Chi tieu KH nam 2009" xfId="4204"/>
    <cellStyle name="Dziesietny [0]_Invoices2001Slovakia_TDT KHANH HOA_Chi tieu KH nam 2009 2" xfId="4205"/>
    <cellStyle name="Dziesiętny [0]_Invoices2001Slovakia_TDT KHANH HOA_Chi tieu KH nam 2009 2" xfId="4206"/>
    <cellStyle name="Dziesietny [0]_Invoices2001Slovakia_TDT KHANH HOA_Copy of KH PHAN BO VON ĐỐI ỨNG NAM 2011 (30 TY phuong án gop WB)" xfId="4207"/>
    <cellStyle name="Dziesiętny [0]_Invoices2001Slovakia_TDT KHANH HOA_Copy of KH PHAN BO VON ĐỐI ỨNG NAM 2011 (30 TY phuong án gop WB)" xfId="4208"/>
    <cellStyle name="Dziesietny [0]_Invoices2001Slovakia_TDT KHANH HOA_Copy of KH PHAN BO VON ĐỐI ỨNG NAM 2011 (30 TY phuong án gop WB) 2" xfId="4209"/>
    <cellStyle name="Dziesiętny [0]_Invoices2001Slovakia_TDT KHANH HOA_Copy of KH PHAN BO VON ĐỐI ỨNG NAM 2011 (30 TY phuong án gop WB) 2" xfId="4210"/>
    <cellStyle name="Dziesietny [0]_Invoices2001Slovakia_TDT KHANH HOA_Copy of KH PHAN BO VON ĐỐI ỨNG NAM 2011 (30 TY phuong án gop WB) 2 2" xfId="4211"/>
    <cellStyle name="Dziesiętny [0]_Invoices2001Slovakia_TDT KHANH HOA_Copy of KH PHAN BO VON ĐỐI ỨNG NAM 2011 (30 TY phuong án gop WB) 2 2" xfId="4212"/>
    <cellStyle name="Dziesietny [0]_Invoices2001Slovakia_TDT KHANH HOA_Copy of KH PHAN BO VON ĐỐI ỨNG NAM 2011 (30 TY phuong án gop WB) 3" xfId="4213"/>
    <cellStyle name="Dziesiętny [0]_Invoices2001Slovakia_TDT KHANH HOA_Copy of KH PHAN BO VON ĐỐI ỨNG NAM 2011 (30 TY phuong án gop WB) 3" xfId="4214"/>
    <cellStyle name="Dziesietny [0]_Invoices2001Slovakia_TDT KHANH HOA_Copy of KH PHAN BO VON ĐỐI ỨNG NAM 2011 (30 TY phuong án gop WB) 3 2" xfId="4215"/>
    <cellStyle name="Dziesiętny [0]_Invoices2001Slovakia_TDT KHANH HOA_Copy of KH PHAN BO VON ĐỐI ỨNG NAM 2011 (30 TY phuong án gop WB) 3 2" xfId="4216"/>
    <cellStyle name="Dziesietny [0]_Invoices2001Slovakia_TDT KHANH HOA_Copy of KH PHAN BO VON ĐỐI ỨNG NAM 2011 (30 TY phuong án gop WB) 4" xfId="4217"/>
    <cellStyle name="Dziesiętny [0]_Invoices2001Slovakia_TDT KHANH HOA_Copy of KH PHAN BO VON ĐỐI ỨNG NAM 2011 (30 TY phuong án gop WB) 4" xfId="4218"/>
    <cellStyle name="Dziesietny [0]_Invoices2001Slovakia_TDT KHANH HOA_Copy of KH PHAN BO VON ĐỐI ỨNG NAM 2011 (30 TY phuong án gop WB)_BIEU KE HOACH  2015 (KTN 6.11 sua)" xfId="4219"/>
    <cellStyle name="Dziesiętny [0]_Invoices2001Slovakia_TDT KHANH HOA_Copy of KH PHAN BO VON ĐỐI ỨNG NAM 2011 (30 TY phuong án gop WB)_BIEU KE HOACH  2015 (KTN 6.11 sua)" xfId="4220"/>
    <cellStyle name="Dziesietny [0]_Invoices2001Slovakia_TDT KHANH HOA_Danh Mục KCM trinh BKH 2011 (BS 30A)" xfId="4221"/>
    <cellStyle name="Dziesiętny [0]_Invoices2001Slovakia_TDT KHANH HOA_Danh Mục KCM trinh BKH 2011 (BS 30A)" xfId="4222"/>
    <cellStyle name="Dziesietny [0]_Invoices2001Slovakia_TDT KHANH HOA_Danh Mục KCM trinh BKH 2011 (BS 30A) 2" xfId="4223"/>
    <cellStyle name="Dziesiętny [0]_Invoices2001Slovakia_TDT KHANH HOA_Danh Mục KCM trinh BKH 2011 (BS 30A) 2" xfId="4224"/>
    <cellStyle name="Dziesietny [0]_Invoices2001Slovakia_TDT KHANH HOA_DT 1751 Muong Khoa" xfId="4225"/>
    <cellStyle name="Dziesiętny [0]_Invoices2001Slovakia_TDT KHANH HOA_DT 1751 Muong Khoa" xfId="4226"/>
    <cellStyle name="Dziesietny [0]_Invoices2001Slovakia_TDT KHANH HOA_DT 1751 Muong Khoa 2" xfId="4227"/>
    <cellStyle name="Dziesiętny [0]_Invoices2001Slovakia_TDT KHANH HOA_DT 1751 Muong Khoa 2" xfId="4228"/>
    <cellStyle name="Dziesietny [0]_Invoices2001Slovakia_TDT KHANH HOA_DT tieu hoc diem TDC ban Cho 28-02-09" xfId="4229"/>
    <cellStyle name="Dziesiętny [0]_Invoices2001Slovakia_TDT KHANH HOA_DT tieu hoc diem TDC ban Cho 28-02-09" xfId="4230"/>
    <cellStyle name="Dziesietny [0]_Invoices2001Slovakia_TDT KHANH HOA_DT tieu hoc diem TDC ban Cho 28-02-09 2" xfId="4231"/>
    <cellStyle name="Dziesiętny [0]_Invoices2001Slovakia_TDT KHANH HOA_DT tieu hoc diem TDC ban Cho 28-02-09 2" xfId="4232"/>
    <cellStyle name="Dziesietny [0]_Invoices2001Slovakia_TDT KHANH HOA_DTTD chieng chan Tham lai 29-9-2009" xfId="4233"/>
    <cellStyle name="Dziesiętny [0]_Invoices2001Slovakia_TDT KHANH HOA_DTTD chieng chan Tham lai 29-9-2009" xfId="4234"/>
    <cellStyle name="Dziesietny [0]_Invoices2001Slovakia_TDT KHANH HOA_DTTD chieng chan Tham lai 29-9-2009 2" xfId="4235"/>
    <cellStyle name="Dziesiętny [0]_Invoices2001Slovakia_TDT KHANH HOA_DTTD chieng chan Tham lai 29-9-2009 2" xfId="4236"/>
    <cellStyle name="Dziesietny [0]_Invoices2001Slovakia_TDT KHANH HOA_DTTD chieng chan Tham lai 29-9-2009 2 2" xfId="4237"/>
    <cellStyle name="Dziesiętny [0]_Invoices2001Slovakia_TDT KHANH HOA_DTTD chieng chan Tham lai 29-9-2009 2 2" xfId="4238"/>
    <cellStyle name="Dziesietny [0]_Invoices2001Slovakia_TDT KHANH HOA_DTTD chieng chan Tham lai 29-9-2009 3" xfId="4239"/>
    <cellStyle name="Dziesiętny [0]_Invoices2001Slovakia_TDT KHANH HOA_DTTD chieng chan Tham lai 29-9-2009 3" xfId="4240"/>
    <cellStyle name="Dziesietny [0]_Invoices2001Slovakia_TDT KHANH HOA_DTTD chieng chan Tham lai 29-9-2009 3 2" xfId="4241"/>
    <cellStyle name="Dziesiętny [0]_Invoices2001Slovakia_TDT KHANH HOA_DTTD chieng chan Tham lai 29-9-2009 3 2" xfId="4242"/>
    <cellStyle name="Dziesietny [0]_Invoices2001Slovakia_TDT KHANH HOA_DTTD chieng chan Tham lai 29-9-2009 4" xfId="4243"/>
    <cellStyle name="Dziesiętny [0]_Invoices2001Slovakia_TDT KHANH HOA_DTTD chieng chan Tham lai 29-9-2009 4" xfId="4244"/>
    <cellStyle name="Dziesietny [0]_Invoices2001Slovakia_TDT KHANH HOA_DTTD chieng chan Tham lai 29-9-2009_BIEU KE HOACH  2015 (KTN 6.11 sua)" xfId="4245"/>
    <cellStyle name="Dziesiętny [0]_Invoices2001Slovakia_TDT KHANH HOA_DTTD chieng chan Tham lai 29-9-2009_BIEU KE HOACH  2015 (KTN 6.11 sua)" xfId="4246"/>
    <cellStyle name="Dziesietny [0]_Invoices2001Slovakia_TDT KHANH HOA_Du toan nuoc San Thang (GD2)" xfId="4247"/>
    <cellStyle name="Dziesiętny [0]_Invoices2001Slovakia_TDT KHANH HOA_Du toan nuoc San Thang (GD2)" xfId="4248"/>
    <cellStyle name="Dziesietny [0]_Invoices2001Slovakia_TDT KHANH HOA_Du toan nuoc San Thang (GD2) 2" xfId="4249"/>
    <cellStyle name="Dziesiętny [0]_Invoices2001Slovakia_TDT KHANH HOA_Du toan nuoc San Thang (GD2) 2" xfId="4250"/>
    <cellStyle name="Dziesietny [0]_Invoices2001Slovakia_TDT KHANH HOA_GVL" xfId="4251"/>
    <cellStyle name="Dziesiętny [0]_Invoices2001Slovakia_TDT KHANH HOA_GVL" xfId="4252"/>
    <cellStyle name="Dziesietny [0]_Invoices2001Slovakia_TDT KHANH HOA_GVL 2" xfId="4253"/>
    <cellStyle name="Dziesiętny [0]_Invoices2001Slovakia_TDT KHANH HOA_GVL 2" xfId="4254"/>
    <cellStyle name="Dziesietny [0]_Invoices2001Slovakia_TDT KHANH HOA_GVL 2 2" xfId="4255"/>
    <cellStyle name="Dziesiętny [0]_Invoices2001Slovakia_TDT KHANH HOA_GVL 2 2" xfId="4256"/>
    <cellStyle name="Dziesietny [0]_Invoices2001Slovakia_TDT KHANH HOA_GVL 3" xfId="4257"/>
    <cellStyle name="Dziesiętny [0]_Invoices2001Slovakia_TDT KHANH HOA_GVL 3" xfId="4258"/>
    <cellStyle name="Dziesietny [0]_Invoices2001Slovakia_TDT KHANH HOA_GVL 3 2" xfId="4259"/>
    <cellStyle name="Dziesiętny [0]_Invoices2001Slovakia_TDT KHANH HOA_GVL 3 2" xfId="4260"/>
    <cellStyle name="Dziesietny [0]_Invoices2001Slovakia_TDT KHANH HOA_GVL 4" xfId="4261"/>
    <cellStyle name="Dziesiętny [0]_Invoices2001Slovakia_TDT KHANH HOA_GVL 4" xfId="4262"/>
    <cellStyle name="Dziesietny [0]_Invoices2001Slovakia_TDT KHANH HOA_GVL_BIEU KE HOACH  2015 (KTN 6.11 sua)" xfId="4263"/>
    <cellStyle name="Dziesiętny [0]_Invoices2001Slovakia_TDT KHANH HOA_GVL_BIEU KE HOACH  2015 (KTN 6.11 sua)" xfId="4264"/>
    <cellStyle name="Dziesietny [0]_Invoices2001Slovakia_TDT KHANH HOA_ke hoach dau thau 30-6-2010" xfId="4265"/>
    <cellStyle name="Dziesiętny [0]_Invoices2001Slovakia_TDT KHANH HOA_ke hoach dau thau 30-6-2010" xfId="4266"/>
    <cellStyle name="Dziesietny [0]_Invoices2001Slovakia_TDT KHANH HOA_ke hoach dau thau 30-6-2010 2" xfId="4267"/>
    <cellStyle name="Dziesiętny [0]_Invoices2001Slovakia_TDT KHANH HOA_ke hoach dau thau 30-6-2010 2" xfId="4268"/>
    <cellStyle name="Dziesietny [0]_Invoices2001Slovakia_TDT KHANH HOA_KH Von 2012 gui BKH 1" xfId="4269"/>
    <cellStyle name="Dziesiętny [0]_Invoices2001Slovakia_TDT KHANH HOA_KH Von 2012 gui BKH 1" xfId="4270"/>
    <cellStyle name="Dziesietny [0]_Invoices2001Slovakia_TDT KHANH HOA_KH Von 2012 gui BKH 1 2" xfId="4271"/>
    <cellStyle name="Dziesiętny [0]_Invoices2001Slovakia_TDT KHANH HOA_KH Von 2012 gui BKH 1 2" xfId="4272"/>
    <cellStyle name="Dziesietny [0]_Invoices2001Slovakia_TDT KHANH HOA_KH Von 2012 gui BKH 1 2 2" xfId="4273"/>
    <cellStyle name="Dziesiętny [0]_Invoices2001Slovakia_TDT KHANH HOA_KH Von 2012 gui BKH 1 2 2" xfId="4274"/>
    <cellStyle name="Dziesietny [0]_Invoices2001Slovakia_TDT KHANH HOA_KH Von 2012 gui BKH 1 3" xfId="4275"/>
    <cellStyle name="Dziesiętny [0]_Invoices2001Slovakia_TDT KHANH HOA_KH Von 2012 gui BKH 1 3" xfId="4276"/>
    <cellStyle name="Dziesietny [0]_Invoices2001Slovakia_TDT KHANH HOA_KH Von 2012 gui BKH 1 3 2" xfId="4277"/>
    <cellStyle name="Dziesiętny [0]_Invoices2001Slovakia_TDT KHANH HOA_KH Von 2012 gui BKH 1 3 2" xfId="4278"/>
    <cellStyle name="Dziesietny [0]_Invoices2001Slovakia_TDT KHANH HOA_KH Von 2012 gui BKH 1 4" xfId="4279"/>
    <cellStyle name="Dziesiętny [0]_Invoices2001Slovakia_TDT KHANH HOA_KH Von 2012 gui BKH 1 4" xfId="4280"/>
    <cellStyle name="Dziesietny [0]_Invoices2001Slovakia_TDT KHANH HOA_KH Von 2012 gui BKH 1_BIEU KE HOACH  2015 (KTN 6.11 sua)" xfId="4281"/>
    <cellStyle name="Dziesiętny [0]_Invoices2001Slovakia_TDT KHANH HOA_KH Von 2012 gui BKH 1_BIEU KE HOACH  2015 (KTN 6.11 sua)" xfId="4282"/>
    <cellStyle name="Dziesietny [0]_Invoices2001Slovakia_TDT KHANH HOA_Phan pha do" xfId="4283"/>
    <cellStyle name="Dziesiętny [0]_Invoices2001Slovakia_TDT KHANH HOA_Phan pha do" xfId="4284"/>
    <cellStyle name="Dziesietny [0]_Invoices2001Slovakia_TDT KHANH HOA_Phan pha do 2" xfId="4285"/>
    <cellStyle name="Dziesiętny [0]_Invoices2001Slovakia_TDT KHANH HOA_Phan pha do 2" xfId="4286"/>
    <cellStyle name="Dziesietny [0]_Invoices2001Slovakia_TDT KHANH HOA_QD ke hoach dau thau" xfId="4287"/>
    <cellStyle name="Dziesiętny [0]_Invoices2001Slovakia_TDT KHANH HOA_QD ke hoach dau thau" xfId="4288"/>
    <cellStyle name="Dziesietny [0]_Invoices2001Slovakia_TDT KHANH HOA_QD ke hoach dau thau 2" xfId="4289"/>
    <cellStyle name="Dziesiętny [0]_Invoices2001Slovakia_TDT KHANH HOA_QD ke hoach dau thau 2" xfId="4290"/>
    <cellStyle name="Dziesietny [0]_Invoices2001Slovakia_TDT KHANH HOA_Ra soat KH von 2011 (Huy-11-11-11)" xfId="4291"/>
    <cellStyle name="Dziesiętny [0]_Invoices2001Slovakia_TDT KHANH HOA_Ra soat KH von 2011 (Huy-11-11-11)" xfId="4292"/>
    <cellStyle name="Dziesietny [0]_Invoices2001Slovakia_TDT KHANH HOA_Ra soat KH von 2011 (Huy-11-11-11) 2" xfId="4293"/>
    <cellStyle name="Dziesiętny [0]_Invoices2001Slovakia_TDT KHANH HOA_Ra soat KH von 2011 (Huy-11-11-11) 2" xfId="4294"/>
    <cellStyle name="Dziesietny [0]_Invoices2001Slovakia_TDT KHANH HOA_Sheet2" xfId="4295"/>
    <cellStyle name="Dziesiętny [0]_Invoices2001Slovakia_TDT KHANH HOA_Sheet2" xfId="4296"/>
    <cellStyle name="Dziesietny [0]_Invoices2001Slovakia_TDT KHANH HOA_Sheet2 2" xfId="4297"/>
    <cellStyle name="Dziesiętny [0]_Invoices2001Slovakia_TDT KHANH HOA_Sheet2 2" xfId="4298"/>
    <cellStyle name="Dziesietny [0]_Invoices2001Slovakia_TDT KHANH HOA_TH danh muc 08-09 den ngay 30-8-09" xfId="4299"/>
    <cellStyle name="Dziesiętny [0]_Invoices2001Slovakia_TDT KHANH HOA_TH danh muc 08-09 den ngay 30-8-09" xfId="4300"/>
    <cellStyle name="Dziesietny [0]_Invoices2001Slovakia_TDT KHANH HOA_TH danh muc 08-09 den ngay 30-8-09 2" xfId="4301"/>
    <cellStyle name="Dziesiętny [0]_Invoices2001Slovakia_TDT KHANH HOA_TH danh muc 08-09 den ngay 30-8-09 2" xfId="4302"/>
    <cellStyle name="Dziesietny [0]_Invoices2001Slovakia_TDT KHANH HOA_Tienluong" xfId="4303"/>
    <cellStyle name="Dziesiętny [0]_Invoices2001Slovakia_TDT KHANH HOA_Tienluong" xfId="4304"/>
    <cellStyle name="Dziesietny [0]_Invoices2001Slovakia_TDT KHANH HOA_Tienluong 2" xfId="4305"/>
    <cellStyle name="Dziesiętny [0]_Invoices2001Slovakia_TDT KHANH HOA_Tienluong 2" xfId="4306"/>
    <cellStyle name="Dziesietny [0]_Invoices2001Slovakia_TDT KHANH HOA_tinh toan hoang ha" xfId="4307"/>
    <cellStyle name="Dziesiętny [0]_Invoices2001Slovakia_TDT KHANH HOA_tinh toan hoang ha" xfId="4308"/>
    <cellStyle name="Dziesietny [0]_Invoices2001Slovakia_TDT KHANH HOA_tinh toan hoang ha 2" xfId="4309"/>
    <cellStyle name="Dziesiętny [0]_Invoices2001Slovakia_TDT KHANH HOA_tinh toan hoang ha 2" xfId="4310"/>
    <cellStyle name="Dziesietny [0]_Invoices2001Slovakia_TDT KHANH HOA_Tong hop Cac tuyen(9-1-06)" xfId="4311"/>
    <cellStyle name="Dziesiętny [0]_Invoices2001Slovakia_TDT KHANH HOA_Tong hop Cac tuyen(9-1-06)" xfId="4312"/>
    <cellStyle name="Dziesietny [0]_Invoices2001Slovakia_TDT KHANH HOA_Tong hop Cac tuyen(9-1-06) 2" xfId="4313"/>
    <cellStyle name="Dziesiętny [0]_Invoices2001Slovakia_TDT KHANH HOA_Tong hop Cac tuyen(9-1-06) 2" xfId="4314"/>
    <cellStyle name="Dziesietny [0]_Invoices2001Slovakia_TDT KHANH HOA_Tong hop Cac tuyen(9-1-06)_bieu tong hop lai kh von 2011 gui phong TH-KTDN" xfId="4315"/>
    <cellStyle name="Dziesiętny [0]_Invoices2001Slovakia_TDT KHANH HOA_Tong hop Cac tuyen(9-1-06)_bieu tong hop lai kh von 2011 gui phong TH-KTDN" xfId="4316"/>
    <cellStyle name="Dziesietny [0]_Invoices2001Slovakia_TDT KHANH HOA_Tong hop Cac tuyen(9-1-06)_bieu tong hop lai kh von 2011 gui phong TH-KTDN 2" xfId="4317"/>
    <cellStyle name="Dziesiętny [0]_Invoices2001Slovakia_TDT KHANH HOA_Tong hop Cac tuyen(9-1-06)_bieu tong hop lai kh von 2011 gui phong TH-KTDN 2" xfId="4318"/>
    <cellStyle name="Dziesietny [0]_Invoices2001Slovakia_TDT KHANH HOA_Tong hop Cac tuyen(9-1-06)_Copy of KH PHAN BO VON ĐỐI ỨNG NAM 2011 (30 TY phuong án gop WB)" xfId="4319"/>
    <cellStyle name="Dziesiętny [0]_Invoices2001Slovakia_TDT KHANH HOA_Tong hop Cac tuyen(9-1-06)_Copy of KH PHAN BO VON ĐỐI ỨNG NAM 2011 (30 TY phuong án gop WB)" xfId="4320"/>
    <cellStyle name="Dziesietny [0]_Invoices2001Slovakia_TDT KHANH HOA_Tong hop Cac tuyen(9-1-06)_Copy of KH PHAN BO VON ĐỐI ỨNG NAM 2011 (30 TY phuong án gop WB) 2" xfId="4321"/>
    <cellStyle name="Dziesiętny [0]_Invoices2001Slovakia_TDT KHANH HOA_Tong hop Cac tuyen(9-1-06)_Copy of KH PHAN BO VON ĐỐI ỨNG NAM 2011 (30 TY phuong án gop WB) 2" xfId="4322"/>
    <cellStyle name="Dziesietny [0]_Invoices2001Slovakia_TDT KHANH HOA_Tong hop Cac tuyen(9-1-06)_Ke hoach 2010 (theo doi 11-8-2010)" xfId="4323"/>
    <cellStyle name="Dziesiętny [0]_Invoices2001Slovakia_TDT KHANH HOA_Tong hop Cac tuyen(9-1-06)_Ke hoach 2010 (theo doi 11-8-2010)" xfId="4324"/>
    <cellStyle name="Dziesietny [0]_Invoices2001Slovakia_TDT KHANH HOA_Tong hop Cac tuyen(9-1-06)_Ke hoach 2010 (theo doi 11-8-2010) 2" xfId="4325"/>
    <cellStyle name="Dziesiętny [0]_Invoices2001Slovakia_TDT KHANH HOA_Tong hop Cac tuyen(9-1-06)_Ke hoach 2010 (theo doi 11-8-2010) 2" xfId="4326"/>
    <cellStyle name="Dziesietny [0]_Invoices2001Slovakia_TDT KHANH HOA_Tong hop Cac tuyen(9-1-06)_KH Von 2012 gui BKH 1" xfId="4327"/>
    <cellStyle name="Dziesiętny [0]_Invoices2001Slovakia_TDT KHANH HOA_Tong hop Cac tuyen(9-1-06)_KH Von 2012 gui BKH 1" xfId="4328"/>
    <cellStyle name="Dziesietny [0]_Invoices2001Slovakia_TDT KHANH HOA_Tong hop Cac tuyen(9-1-06)_KH Von 2012 gui BKH 1 2" xfId="4329"/>
    <cellStyle name="Dziesiętny [0]_Invoices2001Slovakia_TDT KHANH HOA_Tong hop Cac tuyen(9-1-06)_KH Von 2012 gui BKH 1 2" xfId="4330"/>
    <cellStyle name="Dziesietny [0]_Invoices2001Slovakia_TDT KHANH HOA_Tong hop Cac tuyen(9-1-06)_QD ke hoach dau thau" xfId="4331"/>
    <cellStyle name="Dziesiętny [0]_Invoices2001Slovakia_TDT KHANH HOA_Tong hop Cac tuyen(9-1-06)_QD ke hoach dau thau" xfId="4332"/>
    <cellStyle name="Dziesietny [0]_Invoices2001Slovakia_TDT KHANH HOA_Tong hop Cac tuyen(9-1-06)_QD ke hoach dau thau 2" xfId="4333"/>
    <cellStyle name="Dziesiętny [0]_Invoices2001Slovakia_TDT KHANH HOA_Tong hop Cac tuyen(9-1-06)_QD ke hoach dau thau 2" xfId="4334"/>
    <cellStyle name="Dziesietny [0]_Invoices2001Slovakia_TDT KHANH HOA_Tong hop Cac tuyen(9-1-06)_Tong von ĐTPT" xfId="4335"/>
    <cellStyle name="Dziesiętny [0]_Invoices2001Slovakia_TDT KHANH HOA_Tong hop Cac tuyen(9-1-06)_Tong von ĐTPT" xfId="4336"/>
    <cellStyle name="Dziesietny [0]_Invoices2001Slovakia_TDT KHANH HOA_Tong hop Cac tuyen(9-1-06)_Tong von ĐTPT 2" xfId="4337"/>
    <cellStyle name="Dziesiętny [0]_Invoices2001Slovakia_TDT KHANH HOA_Tong hop Cac tuyen(9-1-06)_Tong von ĐTPT 2" xfId="4338"/>
    <cellStyle name="Dziesietny [0]_Invoices2001Slovakia_TDT KHANH HOA_Tong von ĐTPT" xfId="4339"/>
    <cellStyle name="Dziesiętny [0]_Invoices2001Slovakia_TDT KHANH HOA_Tong von ĐTPT" xfId="4340"/>
    <cellStyle name="Dziesietny [0]_Invoices2001Slovakia_TDT KHANH HOA_Tong von ĐTPT 2" xfId="4341"/>
    <cellStyle name="Dziesiętny [0]_Invoices2001Slovakia_TDT KHANH HOA_Tong von ĐTPT 2" xfId="4342"/>
    <cellStyle name="Dziesietny [0]_Invoices2001Slovakia_TDT KHANH HOA_TU VAN THUY LOI THAM  PHE" xfId="4343"/>
    <cellStyle name="Dziesiętny [0]_Invoices2001Slovakia_TDT KHANH HOA_TU VAN THUY LOI THAM  PHE" xfId="4344"/>
    <cellStyle name="Dziesietny [0]_Invoices2001Slovakia_TDT KHANH HOA_TU VAN THUY LOI THAM  PHE 2" xfId="4345"/>
    <cellStyle name="Dziesiętny [0]_Invoices2001Slovakia_TDT KHANH HOA_TU VAN THUY LOI THAM  PHE 2" xfId="4346"/>
    <cellStyle name="Dziesietny [0]_Invoices2001Slovakia_TDT KHANH HOA_Viec Huy dang lam" xfId="4347"/>
    <cellStyle name="Dziesiętny [0]_Invoices2001Slovakia_TDT KHANH HOA_Viec Huy dang lam" xfId="4348"/>
    <cellStyle name="Dziesietny [0]_Invoices2001Slovakia_TDT quangngai" xfId="4349"/>
    <cellStyle name="Dziesiętny [0]_Invoices2001Slovakia_TDT quangngai" xfId="4350"/>
    <cellStyle name="Dziesietny [0]_Invoices2001Slovakia_TDT quangngai 2" xfId="4351"/>
    <cellStyle name="Dziesiętny [0]_Invoices2001Slovakia_TDT quangngai 2" xfId="4352"/>
    <cellStyle name="Dziesietny [0]_Invoices2001Slovakia_TH danh muc 08-09 den ngay 30-8-09" xfId="4353"/>
    <cellStyle name="Dziesiętny [0]_Invoices2001Slovakia_TH danh muc 08-09 den ngay 30-8-09" xfId="4354"/>
    <cellStyle name="Dziesietny [0]_Invoices2001Slovakia_TH danh muc 08-09 den ngay 30-8-09 2" xfId="4355"/>
    <cellStyle name="Dziesiętny [0]_Invoices2001Slovakia_TH danh muc 08-09 den ngay 30-8-09 2" xfId="4356"/>
    <cellStyle name="Dziesietny [0]_Invoices2001Slovakia_Tham dinh du toan mat doong - Ban cho moi21-5" xfId="4357"/>
    <cellStyle name="Dziesiętny [0]_Invoices2001Slovakia_Tham dinh du toan mat doong - Ban cho moi21-5" xfId="4358"/>
    <cellStyle name="Dziesietny [0]_Invoices2001Slovakia_Tham dinh du toan mat doong - Ban cho moi21-5 2" xfId="4359"/>
    <cellStyle name="Dziesiętny [0]_Invoices2001Slovakia_Tham dinh du toan mat doong - Ban cho moi21-5 2" xfId="4360"/>
    <cellStyle name="Dziesietny [0]_Invoices2001Slovakia_Tienluong" xfId="4361"/>
    <cellStyle name="Dziesiętny [0]_Invoices2001Slovakia_Tienluong" xfId="4362"/>
    <cellStyle name="Dziesietny [0]_Invoices2001Slovakia_Tienluong 2" xfId="4363"/>
    <cellStyle name="Dziesiętny [0]_Invoices2001Slovakia_Tienluong 2" xfId="4364"/>
    <cellStyle name="Dziesietny [0]_Invoices2001Slovakia_TMDT(10-5-06)" xfId="4365"/>
    <cellStyle name="Dziesiętny [0]_Invoices2001Slovakia_Tong von ĐTPT" xfId="4366"/>
    <cellStyle name="Dziesietny [0]_Invoices2001Slovakia_Viec Huy dang lam" xfId="4367"/>
    <cellStyle name="Dziesiętny [0]_Invoices2001Slovakia_Viec Huy dang lam" xfId="4368"/>
    <cellStyle name="Dziesietny_Invoices2001Slovakia" xfId="4369"/>
    <cellStyle name="Dziesiętny_Invoices2001Slovakia" xfId="4370"/>
    <cellStyle name="Dziesietny_Invoices2001Slovakia 2" xfId="4371"/>
    <cellStyle name="Dziesiętny_Invoices2001Slovakia 2" xfId="4372"/>
    <cellStyle name="Dziesietny_Invoices2001Slovakia 3" xfId="4373"/>
    <cellStyle name="Dziesiętny_Invoices2001Slovakia 3" xfId="4374"/>
    <cellStyle name="Dziesietny_Invoices2001Slovakia 4" xfId="4375"/>
    <cellStyle name="Dziesiętny_Invoices2001Slovakia 4" xfId="4376"/>
    <cellStyle name="Dziesietny_Invoices2001Slovakia 5" xfId="4377"/>
    <cellStyle name="Dziesiętny_Invoices2001Slovakia 5" xfId="4378"/>
    <cellStyle name="Dziesietny_Invoices2001Slovakia_01_Nha so 1_Dien" xfId="4379"/>
    <cellStyle name="Dziesiętny_Invoices2001Slovakia_01_Nha so 1_Dien" xfId="4380"/>
    <cellStyle name="Dziesietny_Invoices2001Slovakia_01_Nha so 1_Dien 2" xfId="4381"/>
    <cellStyle name="Dziesiętny_Invoices2001Slovakia_01_Nha so 1_Dien 2" xfId="4382"/>
    <cellStyle name="Dziesietny_Invoices2001Slovakia_01_Nha so 1_Dien 3" xfId="4383"/>
    <cellStyle name="Dziesiętny_Invoices2001Slovakia_01_Nha so 1_Dien 3" xfId="4384"/>
    <cellStyle name="Dziesietny_Invoices2001Slovakia_01_Nha so 1_Dien 4" xfId="4385"/>
    <cellStyle name="Dziesiętny_Invoices2001Slovakia_01_Nha so 1_Dien 4" xfId="4386"/>
    <cellStyle name="Dziesietny_Invoices2001Slovakia_01_Nha so 1_Dien 5" xfId="4387"/>
    <cellStyle name="Dziesiętny_Invoices2001Slovakia_01_Nha so 1_Dien 5" xfId="4388"/>
    <cellStyle name="Dziesietny_Invoices2001Slovakia_01_Nha so 1_Dien_Bao cao danh muc cac cong trinh tren dia ban huyen 4-2010" xfId="4389"/>
    <cellStyle name="Dziesiętny_Invoices2001Slovakia_01_Nha so 1_Dien_Bao cao danh muc cac cong trinh tren dia ban huyen 4-2010" xfId="4390"/>
    <cellStyle name="Dziesietny_Invoices2001Slovakia_01_Nha so 1_Dien_Bao cao danh muc cac cong trinh tren dia ban huyen 4-2010 2" xfId="4391"/>
    <cellStyle name="Dziesiętny_Invoices2001Slovakia_01_Nha so 1_Dien_Bao cao danh muc cac cong trinh tren dia ban huyen 4-2010 2" xfId="4392"/>
    <cellStyle name="Dziesietny_Invoices2001Slovakia_01_Nha so 1_Dien_bieu ke hoach dau thau" xfId="4393"/>
    <cellStyle name="Dziesiętny_Invoices2001Slovakia_01_Nha so 1_Dien_bieu ke hoach dau thau" xfId="4394"/>
    <cellStyle name="Dziesietny_Invoices2001Slovakia_01_Nha so 1_Dien_bieu ke hoach dau thau 2" xfId="4395"/>
    <cellStyle name="Dziesiętny_Invoices2001Slovakia_01_Nha so 1_Dien_bieu ke hoach dau thau 2" xfId="4396"/>
    <cellStyle name="Dziesietny_Invoices2001Slovakia_01_Nha so 1_Dien_bieu ke hoach dau thau 2 2" xfId="4397"/>
    <cellStyle name="Dziesiętny_Invoices2001Slovakia_01_Nha so 1_Dien_bieu ke hoach dau thau 2 2" xfId="4398"/>
    <cellStyle name="Dziesietny_Invoices2001Slovakia_01_Nha so 1_Dien_bieu ke hoach dau thau 3" xfId="4399"/>
    <cellStyle name="Dziesiętny_Invoices2001Slovakia_01_Nha so 1_Dien_bieu ke hoach dau thau 3" xfId="4400"/>
    <cellStyle name="Dziesietny_Invoices2001Slovakia_01_Nha so 1_Dien_bieu ke hoach dau thau 3 2" xfId="4401"/>
    <cellStyle name="Dziesiętny_Invoices2001Slovakia_01_Nha so 1_Dien_bieu ke hoach dau thau 3 2" xfId="4402"/>
    <cellStyle name="Dziesietny_Invoices2001Slovakia_01_Nha so 1_Dien_bieu ke hoach dau thau 4" xfId="4403"/>
    <cellStyle name="Dziesiętny_Invoices2001Slovakia_01_Nha so 1_Dien_bieu ke hoach dau thau 4" xfId="4404"/>
    <cellStyle name="Dziesietny_Invoices2001Slovakia_01_Nha so 1_Dien_bieu ke hoach dau thau 5" xfId="4405"/>
    <cellStyle name="Dziesiętny_Invoices2001Slovakia_01_Nha so 1_Dien_bieu ke hoach dau thau 5" xfId="4406"/>
    <cellStyle name="Dziesietny_Invoices2001Slovakia_01_Nha so 1_Dien_bieu ke hoach dau thau truong mam non SKH" xfId="4407"/>
    <cellStyle name="Dziesiętny_Invoices2001Slovakia_01_Nha so 1_Dien_bieu ke hoach dau thau truong mam non SKH" xfId="4408"/>
    <cellStyle name="Dziesietny_Invoices2001Slovakia_01_Nha so 1_Dien_bieu ke hoach dau thau truong mam non SKH 2" xfId="4409"/>
    <cellStyle name="Dziesiętny_Invoices2001Slovakia_01_Nha so 1_Dien_bieu ke hoach dau thau truong mam non SKH 2" xfId="4410"/>
    <cellStyle name="Dziesietny_Invoices2001Slovakia_01_Nha so 1_Dien_bieu ke hoach dau thau truong mam non SKH 2 2" xfId="4411"/>
    <cellStyle name="Dziesiętny_Invoices2001Slovakia_01_Nha so 1_Dien_bieu ke hoach dau thau truong mam non SKH 2 2" xfId="4412"/>
    <cellStyle name="Dziesietny_Invoices2001Slovakia_01_Nha so 1_Dien_bieu ke hoach dau thau truong mam non SKH 3" xfId="4413"/>
    <cellStyle name="Dziesiętny_Invoices2001Slovakia_01_Nha so 1_Dien_bieu ke hoach dau thau truong mam non SKH 3" xfId="4414"/>
    <cellStyle name="Dziesietny_Invoices2001Slovakia_01_Nha so 1_Dien_bieu ke hoach dau thau truong mam non SKH 3 2" xfId="4415"/>
    <cellStyle name="Dziesiętny_Invoices2001Slovakia_01_Nha so 1_Dien_bieu ke hoach dau thau truong mam non SKH 3 2" xfId="4416"/>
    <cellStyle name="Dziesietny_Invoices2001Slovakia_01_Nha so 1_Dien_bieu ke hoach dau thau truong mam non SKH 4" xfId="4417"/>
    <cellStyle name="Dziesiętny_Invoices2001Slovakia_01_Nha so 1_Dien_bieu ke hoach dau thau truong mam non SKH 4" xfId="4418"/>
    <cellStyle name="Dziesietny_Invoices2001Slovakia_01_Nha so 1_Dien_bieu ke hoach dau thau truong mam non SKH 5" xfId="4419"/>
    <cellStyle name="Dziesiętny_Invoices2001Slovakia_01_Nha so 1_Dien_bieu ke hoach dau thau truong mam non SKH 5" xfId="4420"/>
    <cellStyle name="Dziesietny_Invoices2001Slovakia_01_Nha so 1_Dien_bieu tong hop lai kh von 2011 gui phong TH-KTDN" xfId="4421"/>
    <cellStyle name="Dziesiętny_Invoices2001Slovakia_01_Nha so 1_Dien_bieu tong hop lai kh von 2011 gui phong TH-KTDN" xfId="4422"/>
    <cellStyle name="Dziesietny_Invoices2001Slovakia_01_Nha so 1_Dien_bieu tong hop lai kh von 2011 gui phong TH-KTDN 2" xfId="4423"/>
    <cellStyle name="Dziesiętny_Invoices2001Slovakia_01_Nha so 1_Dien_bieu tong hop lai kh von 2011 gui phong TH-KTDN 2" xfId="4424"/>
    <cellStyle name="Dziesietny_Invoices2001Slovakia_01_Nha so 1_Dien_bieu tong hop lai kh von 2011 gui phong TH-KTDN 2 2" xfId="4425"/>
    <cellStyle name="Dziesiętny_Invoices2001Slovakia_01_Nha so 1_Dien_bieu tong hop lai kh von 2011 gui phong TH-KTDN 2 2" xfId="4426"/>
    <cellStyle name="Dziesietny_Invoices2001Slovakia_01_Nha so 1_Dien_bieu tong hop lai kh von 2011 gui phong TH-KTDN 3" xfId="4427"/>
    <cellStyle name="Dziesiętny_Invoices2001Slovakia_01_Nha so 1_Dien_bieu tong hop lai kh von 2011 gui phong TH-KTDN 3" xfId="4428"/>
    <cellStyle name="Dziesietny_Invoices2001Slovakia_01_Nha so 1_Dien_bieu tong hop lai kh von 2011 gui phong TH-KTDN 3 2" xfId="4429"/>
    <cellStyle name="Dziesiętny_Invoices2001Slovakia_01_Nha so 1_Dien_bieu tong hop lai kh von 2011 gui phong TH-KTDN 3 2" xfId="4430"/>
    <cellStyle name="Dziesietny_Invoices2001Slovakia_01_Nha so 1_Dien_bieu tong hop lai kh von 2011 gui phong TH-KTDN 4" xfId="4431"/>
    <cellStyle name="Dziesiętny_Invoices2001Slovakia_01_Nha so 1_Dien_bieu tong hop lai kh von 2011 gui phong TH-KTDN 4" xfId="4432"/>
    <cellStyle name="Dziesietny_Invoices2001Slovakia_01_Nha so 1_Dien_bieu tong hop lai kh von 2011 gui phong TH-KTDN_BIEU KE HOACH  2015 (KTN 6.11 sua)" xfId="4433"/>
    <cellStyle name="Dziesiętny_Invoices2001Slovakia_01_Nha so 1_Dien_bieu tong hop lai kh von 2011 gui phong TH-KTDN_BIEU KE HOACH  2015 (KTN 6.11 sua)" xfId="4434"/>
    <cellStyle name="Dziesietny_Invoices2001Slovakia_01_Nha so 1_Dien_Book1" xfId="4435"/>
    <cellStyle name="Dziesiętny_Invoices2001Slovakia_01_Nha so 1_Dien_Book1" xfId="4436"/>
    <cellStyle name="Dziesietny_Invoices2001Slovakia_01_Nha so 1_Dien_Book1 2" xfId="4437"/>
    <cellStyle name="Dziesiętny_Invoices2001Slovakia_01_Nha so 1_Dien_Book1 2" xfId="4438"/>
    <cellStyle name="Dziesietny_Invoices2001Slovakia_01_Nha so 1_Dien_Book1 2 2" xfId="4439"/>
    <cellStyle name="Dziesiętny_Invoices2001Slovakia_01_Nha so 1_Dien_Book1 2 2" xfId="4440"/>
    <cellStyle name="Dziesietny_Invoices2001Slovakia_01_Nha so 1_Dien_Book1 3" xfId="4441"/>
    <cellStyle name="Dziesiętny_Invoices2001Slovakia_01_Nha so 1_Dien_Book1 3" xfId="4442"/>
    <cellStyle name="Dziesietny_Invoices2001Slovakia_01_Nha so 1_Dien_Book1 3 2" xfId="4443"/>
    <cellStyle name="Dziesiętny_Invoices2001Slovakia_01_Nha so 1_Dien_Book1 3 2" xfId="4444"/>
    <cellStyle name="Dziesietny_Invoices2001Slovakia_01_Nha so 1_Dien_Book1 4" xfId="4445"/>
    <cellStyle name="Dziesiętny_Invoices2001Slovakia_01_Nha so 1_Dien_Book1 4" xfId="4446"/>
    <cellStyle name="Dziesietny_Invoices2001Slovakia_01_Nha so 1_Dien_Book1 5" xfId="4447"/>
    <cellStyle name="Dziesiętny_Invoices2001Slovakia_01_Nha so 1_Dien_Book1 5" xfId="4448"/>
    <cellStyle name="Dziesietny_Invoices2001Slovakia_01_Nha so 1_Dien_Book1_1" xfId="4449"/>
    <cellStyle name="Dziesiętny_Invoices2001Slovakia_01_Nha so 1_Dien_Book1_1" xfId="4450"/>
    <cellStyle name="Dziesietny_Invoices2001Slovakia_01_Nha so 1_Dien_Book1_1 2" xfId="4451"/>
    <cellStyle name="Dziesiętny_Invoices2001Slovakia_01_Nha so 1_Dien_Book1_1 2" xfId="4452"/>
    <cellStyle name="Dziesietny_Invoices2001Slovakia_01_Nha so 1_Dien_Book1_1 2 2" xfId="4453"/>
    <cellStyle name="Dziesiętny_Invoices2001Slovakia_01_Nha so 1_Dien_Book1_1 2 2" xfId="4454"/>
    <cellStyle name="Dziesietny_Invoices2001Slovakia_01_Nha so 1_Dien_Book1_1 3" xfId="4455"/>
    <cellStyle name="Dziesiętny_Invoices2001Slovakia_01_Nha so 1_Dien_Book1_1 3" xfId="4456"/>
    <cellStyle name="Dziesietny_Invoices2001Slovakia_01_Nha so 1_Dien_Book1_1 3 2" xfId="4457"/>
    <cellStyle name="Dziesiętny_Invoices2001Slovakia_01_Nha so 1_Dien_Book1_1 3 2" xfId="4458"/>
    <cellStyle name="Dziesietny_Invoices2001Slovakia_01_Nha so 1_Dien_Book1_1 4" xfId="4459"/>
    <cellStyle name="Dziesiętny_Invoices2001Slovakia_01_Nha so 1_Dien_Book1_1 4" xfId="4460"/>
    <cellStyle name="Dziesietny_Invoices2001Slovakia_01_Nha so 1_Dien_Book1_1 5" xfId="4461"/>
    <cellStyle name="Dziesiętny_Invoices2001Slovakia_01_Nha so 1_Dien_Book1_1 5" xfId="4462"/>
    <cellStyle name="Dziesietny_Invoices2001Slovakia_01_Nha so 1_Dien_Book1_DTTD chieng chan Tham lai 29-9-2009" xfId="4463"/>
    <cellStyle name="Dziesiętny_Invoices2001Slovakia_01_Nha so 1_Dien_Book1_DTTD chieng chan Tham lai 29-9-2009" xfId="4464"/>
    <cellStyle name="Dziesietny_Invoices2001Slovakia_01_Nha so 1_Dien_Book1_DTTD chieng chan Tham lai 29-9-2009 2" xfId="4465"/>
    <cellStyle name="Dziesiętny_Invoices2001Slovakia_01_Nha so 1_Dien_Book1_DTTD chieng chan Tham lai 29-9-2009 2" xfId="4466"/>
    <cellStyle name="Dziesietny_Invoices2001Slovakia_01_Nha so 1_Dien_Book1_DTTD chieng chan Tham lai 29-9-2009 2 2" xfId="4467"/>
    <cellStyle name="Dziesiętny_Invoices2001Slovakia_01_Nha so 1_Dien_Book1_DTTD chieng chan Tham lai 29-9-2009 2 2" xfId="4468"/>
    <cellStyle name="Dziesietny_Invoices2001Slovakia_01_Nha so 1_Dien_Book1_DTTD chieng chan Tham lai 29-9-2009 3" xfId="4469"/>
    <cellStyle name="Dziesiętny_Invoices2001Slovakia_01_Nha so 1_Dien_Book1_DTTD chieng chan Tham lai 29-9-2009 3" xfId="4470"/>
    <cellStyle name="Dziesietny_Invoices2001Slovakia_01_Nha so 1_Dien_Book1_DTTD chieng chan Tham lai 29-9-2009 3 2" xfId="4471"/>
    <cellStyle name="Dziesiętny_Invoices2001Slovakia_01_Nha so 1_Dien_Book1_DTTD chieng chan Tham lai 29-9-2009 3 2" xfId="4472"/>
    <cellStyle name="Dziesietny_Invoices2001Slovakia_01_Nha so 1_Dien_Book1_DTTD chieng chan Tham lai 29-9-2009 4" xfId="4473"/>
    <cellStyle name="Dziesiętny_Invoices2001Slovakia_01_Nha so 1_Dien_Book1_DTTD chieng chan Tham lai 29-9-2009 4" xfId="4474"/>
    <cellStyle name="Dziesietny_Invoices2001Slovakia_01_Nha so 1_Dien_Book1_DTTD chieng chan Tham lai 29-9-2009 5" xfId="4475"/>
    <cellStyle name="Dziesiętny_Invoices2001Slovakia_01_Nha so 1_Dien_Book1_DTTD chieng chan Tham lai 29-9-2009 5" xfId="4476"/>
    <cellStyle name="Dziesietny_Invoices2001Slovakia_01_Nha so 1_Dien_Book1_Ke hoach 2010 (theo doi 11-8-2010)" xfId="4477"/>
    <cellStyle name="Dziesiętny_Invoices2001Slovakia_01_Nha so 1_Dien_Book1_Ke hoach 2010 (theo doi 11-8-2010)" xfId="4478"/>
    <cellStyle name="Dziesietny_Invoices2001Slovakia_01_Nha so 1_Dien_Book1_Ke hoach 2010 (theo doi 11-8-2010) 2" xfId="4479"/>
    <cellStyle name="Dziesiętny_Invoices2001Slovakia_01_Nha so 1_Dien_Book1_Ke hoach 2010 (theo doi 11-8-2010) 2" xfId="4480"/>
    <cellStyle name="Dziesietny_Invoices2001Slovakia_01_Nha so 1_Dien_Book1_Ke hoach 2010 (theo doi 11-8-2010) 2 2" xfId="4481"/>
    <cellStyle name="Dziesiętny_Invoices2001Slovakia_01_Nha so 1_Dien_Book1_Ke hoach 2010 (theo doi 11-8-2010) 2 2" xfId="4482"/>
    <cellStyle name="Dziesietny_Invoices2001Slovakia_01_Nha so 1_Dien_Book1_Ke hoach 2010 (theo doi 11-8-2010) 3" xfId="4483"/>
    <cellStyle name="Dziesiętny_Invoices2001Slovakia_01_Nha so 1_Dien_Book1_Ke hoach 2010 (theo doi 11-8-2010) 3" xfId="4484"/>
    <cellStyle name="Dziesietny_Invoices2001Slovakia_01_Nha so 1_Dien_Book1_Ke hoach 2010 (theo doi 11-8-2010) 3 2" xfId="4485"/>
    <cellStyle name="Dziesiętny_Invoices2001Slovakia_01_Nha so 1_Dien_Book1_Ke hoach 2010 (theo doi 11-8-2010) 3 2" xfId="4486"/>
    <cellStyle name="Dziesietny_Invoices2001Slovakia_01_Nha so 1_Dien_Book1_Ke hoach 2010 (theo doi 11-8-2010) 4" xfId="4487"/>
    <cellStyle name="Dziesiętny_Invoices2001Slovakia_01_Nha so 1_Dien_Book1_Ke hoach 2010 (theo doi 11-8-2010) 4" xfId="4488"/>
    <cellStyle name="Dziesietny_Invoices2001Slovakia_01_Nha so 1_Dien_Book1_Ke hoach 2010 (theo doi 11-8-2010)_BIEU KE HOACH  2015 (KTN 6.11 sua)" xfId="4489"/>
    <cellStyle name="Dziesiętny_Invoices2001Slovakia_01_Nha so 1_Dien_Book1_Ke hoach 2010 (theo doi 11-8-2010)_BIEU KE HOACH  2015 (KTN 6.11 sua)" xfId="4490"/>
    <cellStyle name="Dziesietny_Invoices2001Slovakia_01_Nha so 1_Dien_Book1_ke hoach dau thau 30-6-2010" xfId="4491"/>
    <cellStyle name="Dziesiętny_Invoices2001Slovakia_01_Nha so 1_Dien_Book1_ke hoach dau thau 30-6-2010" xfId="4492"/>
    <cellStyle name="Dziesietny_Invoices2001Slovakia_01_Nha so 1_Dien_Book1_ke hoach dau thau 30-6-2010 2" xfId="4493"/>
    <cellStyle name="Dziesiętny_Invoices2001Slovakia_01_Nha so 1_Dien_Book1_ke hoach dau thau 30-6-2010 2" xfId="4494"/>
    <cellStyle name="Dziesietny_Invoices2001Slovakia_01_Nha so 1_Dien_Book1_ke hoach dau thau 30-6-2010 2 2" xfId="4495"/>
    <cellStyle name="Dziesiętny_Invoices2001Slovakia_01_Nha so 1_Dien_Book1_ke hoach dau thau 30-6-2010 2 2" xfId="4496"/>
    <cellStyle name="Dziesietny_Invoices2001Slovakia_01_Nha so 1_Dien_Book1_ke hoach dau thau 30-6-2010 3" xfId="4497"/>
    <cellStyle name="Dziesiętny_Invoices2001Slovakia_01_Nha so 1_Dien_Book1_ke hoach dau thau 30-6-2010 3" xfId="4498"/>
    <cellStyle name="Dziesietny_Invoices2001Slovakia_01_Nha so 1_Dien_Book1_ke hoach dau thau 30-6-2010 3 2" xfId="4499"/>
    <cellStyle name="Dziesiętny_Invoices2001Slovakia_01_Nha so 1_Dien_Book1_ke hoach dau thau 30-6-2010 3 2" xfId="4500"/>
    <cellStyle name="Dziesietny_Invoices2001Slovakia_01_Nha so 1_Dien_Book1_ke hoach dau thau 30-6-2010 4" xfId="4501"/>
    <cellStyle name="Dziesiętny_Invoices2001Slovakia_01_Nha so 1_Dien_Book1_ke hoach dau thau 30-6-2010 4" xfId="4502"/>
    <cellStyle name="Dziesietny_Invoices2001Slovakia_01_Nha so 1_Dien_Book1_ke hoach dau thau 30-6-2010_BIEU KE HOACH  2015 (KTN 6.11 sua)" xfId="4503"/>
    <cellStyle name="Dziesiętny_Invoices2001Slovakia_01_Nha so 1_Dien_Book1_ke hoach dau thau 30-6-2010_BIEU KE HOACH  2015 (KTN 6.11 sua)" xfId="4504"/>
    <cellStyle name="Dziesietny_Invoices2001Slovakia_01_Nha so 1_Dien_Copy of KH PHAN BO VON ĐỐI ỨNG NAM 2011 (30 TY phuong án gop WB)" xfId="4505"/>
    <cellStyle name="Dziesiętny_Invoices2001Slovakia_01_Nha so 1_Dien_Copy of KH PHAN BO VON ĐỐI ỨNG NAM 2011 (30 TY phuong án gop WB)" xfId="4506"/>
    <cellStyle name="Dziesietny_Invoices2001Slovakia_01_Nha so 1_Dien_Copy of KH PHAN BO VON ĐỐI ỨNG NAM 2011 (30 TY phuong án gop WB) 2" xfId="4507"/>
    <cellStyle name="Dziesiętny_Invoices2001Slovakia_01_Nha so 1_Dien_Copy of KH PHAN BO VON ĐỐI ỨNG NAM 2011 (30 TY phuong án gop WB) 2" xfId="4508"/>
    <cellStyle name="Dziesietny_Invoices2001Slovakia_01_Nha so 1_Dien_Copy of KH PHAN BO VON ĐỐI ỨNG NAM 2011 (30 TY phuong án gop WB) 2 2" xfId="4509"/>
    <cellStyle name="Dziesiętny_Invoices2001Slovakia_01_Nha so 1_Dien_Copy of KH PHAN BO VON ĐỐI ỨNG NAM 2011 (30 TY phuong án gop WB) 2 2" xfId="4510"/>
    <cellStyle name="Dziesietny_Invoices2001Slovakia_01_Nha so 1_Dien_Copy of KH PHAN BO VON ĐỐI ỨNG NAM 2011 (30 TY phuong án gop WB) 3" xfId="4511"/>
    <cellStyle name="Dziesiętny_Invoices2001Slovakia_01_Nha so 1_Dien_Copy of KH PHAN BO VON ĐỐI ỨNG NAM 2011 (30 TY phuong án gop WB) 3" xfId="4512"/>
    <cellStyle name="Dziesietny_Invoices2001Slovakia_01_Nha so 1_Dien_Copy of KH PHAN BO VON ĐỐI ỨNG NAM 2011 (30 TY phuong án gop WB) 3 2" xfId="4513"/>
    <cellStyle name="Dziesiętny_Invoices2001Slovakia_01_Nha so 1_Dien_Copy of KH PHAN BO VON ĐỐI ỨNG NAM 2011 (30 TY phuong án gop WB) 3 2" xfId="4514"/>
    <cellStyle name="Dziesietny_Invoices2001Slovakia_01_Nha so 1_Dien_Copy of KH PHAN BO VON ĐỐI ỨNG NAM 2011 (30 TY phuong án gop WB) 4" xfId="4515"/>
    <cellStyle name="Dziesiętny_Invoices2001Slovakia_01_Nha so 1_Dien_Copy of KH PHAN BO VON ĐỐI ỨNG NAM 2011 (30 TY phuong án gop WB) 4" xfId="4516"/>
    <cellStyle name="Dziesietny_Invoices2001Slovakia_01_Nha so 1_Dien_Copy of KH PHAN BO VON ĐỐI ỨNG NAM 2011 (30 TY phuong án gop WB)_BIEU KE HOACH  2015 (KTN 6.11 sua)" xfId="4517"/>
    <cellStyle name="Dziesiętny_Invoices2001Slovakia_01_Nha so 1_Dien_Copy of KH PHAN BO VON ĐỐI ỨNG NAM 2011 (30 TY phuong án gop WB)_BIEU KE HOACH  2015 (KTN 6.11 sua)" xfId="4518"/>
    <cellStyle name="Dziesietny_Invoices2001Slovakia_01_Nha so 1_Dien_DTTD chieng chan Tham lai 29-9-2009" xfId="4519"/>
    <cellStyle name="Dziesiętny_Invoices2001Slovakia_01_Nha so 1_Dien_DTTD chieng chan Tham lai 29-9-2009" xfId="4520"/>
    <cellStyle name="Dziesietny_Invoices2001Slovakia_01_Nha so 1_Dien_DTTD chieng chan Tham lai 29-9-2009 2" xfId="4521"/>
    <cellStyle name="Dziesiętny_Invoices2001Slovakia_01_Nha so 1_Dien_DTTD chieng chan Tham lai 29-9-2009 2" xfId="4522"/>
    <cellStyle name="Dziesietny_Invoices2001Slovakia_01_Nha so 1_Dien_DTTD chieng chan Tham lai 29-9-2009 2 2" xfId="4523"/>
    <cellStyle name="Dziesiętny_Invoices2001Slovakia_01_Nha so 1_Dien_DTTD chieng chan Tham lai 29-9-2009 2 2" xfId="4524"/>
    <cellStyle name="Dziesietny_Invoices2001Slovakia_01_Nha so 1_Dien_DTTD chieng chan Tham lai 29-9-2009 3" xfId="4525"/>
    <cellStyle name="Dziesiętny_Invoices2001Slovakia_01_Nha so 1_Dien_DTTD chieng chan Tham lai 29-9-2009 3" xfId="4526"/>
    <cellStyle name="Dziesietny_Invoices2001Slovakia_01_Nha so 1_Dien_DTTD chieng chan Tham lai 29-9-2009 3 2" xfId="4527"/>
    <cellStyle name="Dziesiętny_Invoices2001Slovakia_01_Nha so 1_Dien_DTTD chieng chan Tham lai 29-9-2009 3 2" xfId="4528"/>
    <cellStyle name="Dziesietny_Invoices2001Slovakia_01_Nha so 1_Dien_DTTD chieng chan Tham lai 29-9-2009 4" xfId="4529"/>
    <cellStyle name="Dziesiętny_Invoices2001Slovakia_01_Nha so 1_Dien_DTTD chieng chan Tham lai 29-9-2009 4" xfId="4530"/>
    <cellStyle name="Dziesietny_Invoices2001Slovakia_01_Nha so 1_Dien_DTTD chieng chan Tham lai 29-9-2009_BIEU KE HOACH  2015 (KTN 6.11 sua)" xfId="4531"/>
    <cellStyle name="Dziesiętny_Invoices2001Slovakia_01_Nha so 1_Dien_DTTD chieng chan Tham lai 29-9-2009_BIEU KE HOACH  2015 (KTN 6.11 sua)" xfId="4532"/>
    <cellStyle name="Dziesietny_Invoices2001Slovakia_01_Nha so 1_Dien_Du toan nuoc San Thang (GD2)" xfId="4533"/>
    <cellStyle name="Dziesiętny_Invoices2001Slovakia_01_Nha so 1_Dien_Du toan nuoc San Thang (GD2)" xfId="4534"/>
    <cellStyle name="Dziesietny_Invoices2001Slovakia_01_Nha so 1_Dien_Du toan nuoc San Thang (GD2) 2" xfId="4535"/>
    <cellStyle name="Dziesiętny_Invoices2001Slovakia_01_Nha so 1_Dien_Du toan nuoc San Thang (GD2) 2" xfId="4536"/>
    <cellStyle name="Dziesietny_Invoices2001Slovakia_01_Nha so 1_Dien_Du toan nuoc San Thang (GD2) 2 2" xfId="4537"/>
    <cellStyle name="Dziesiętny_Invoices2001Slovakia_01_Nha so 1_Dien_Du toan nuoc San Thang (GD2) 2 2" xfId="4538"/>
    <cellStyle name="Dziesietny_Invoices2001Slovakia_01_Nha so 1_Dien_Du toan nuoc San Thang (GD2) 3" xfId="4539"/>
    <cellStyle name="Dziesiętny_Invoices2001Slovakia_01_Nha so 1_Dien_Du toan nuoc San Thang (GD2) 3" xfId="4540"/>
    <cellStyle name="Dziesietny_Invoices2001Slovakia_01_Nha so 1_Dien_Du toan nuoc San Thang (GD2) 3 2" xfId="4541"/>
    <cellStyle name="Dziesiętny_Invoices2001Slovakia_01_Nha so 1_Dien_Du toan nuoc San Thang (GD2) 3 2" xfId="4542"/>
    <cellStyle name="Dziesietny_Invoices2001Slovakia_01_Nha so 1_Dien_Du toan nuoc San Thang (GD2) 4" xfId="4543"/>
    <cellStyle name="Dziesiętny_Invoices2001Slovakia_01_Nha so 1_Dien_Du toan nuoc San Thang (GD2) 4" xfId="4544"/>
    <cellStyle name="Dziesietny_Invoices2001Slovakia_01_Nha so 1_Dien_Du toan nuoc San Thang (GD2) 5" xfId="4545"/>
    <cellStyle name="Dziesiętny_Invoices2001Slovakia_01_Nha so 1_Dien_Du toan nuoc San Thang (GD2) 5" xfId="4546"/>
    <cellStyle name="Dziesietny_Invoices2001Slovakia_01_Nha so 1_Dien_Ke hoach 2010 (theo doi 11-8-2010)" xfId="4547"/>
    <cellStyle name="Dziesiętny_Invoices2001Slovakia_01_Nha so 1_Dien_Ke hoach 2010 (theo doi 11-8-2010)" xfId="4548"/>
    <cellStyle name="Dziesietny_Invoices2001Slovakia_01_Nha so 1_Dien_Ke hoach 2010 (theo doi 11-8-2010) 2" xfId="4549"/>
    <cellStyle name="Dziesiętny_Invoices2001Slovakia_01_Nha so 1_Dien_Ke hoach 2010 (theo doi 11-8-2010) 2" xfId="4550"/>
    <cellStyle name="Dziesietny_Invoices2001Slovakia_01_Nha so 1_Dien_Ke hoach 2010 (theo doi 11-8-2010) 2 2" xfId="4551"/>
    <cellStyle name="Dziesiętny_Invoices2001Slovakia_01_Nha so 1_Dien_Ke hoach 2010 (theo doi 11-8-2010) 2 2" xfId="4552"/>
    <cellStyle name="Dziesietny_Invoices2001Slovakia_01_Nha so 1_Dien_Ke hoach 2010 (theo doi 11-8-2010) 3" xfId="4553"/>
    <cellStyle name="Dziesiętny_Invoices2001Slovakia_01_Nha so 1_Dien_Ke hoach 2010 (theo doi 11-8-2010) 3" xfId="4554"/>
    <cellStyle name="Dziesietny_Invoices2001Slovakia_01_Nha so 1_Dien_Ke hoach 2010 (theo doi 11-8-2010) 3 2" xfId="4555"/>
    <cellStyle name="Dziesiętny_Invoices2001Slovakia_01_Nha so 1_Dien_Ke hoach 2010 (theo doi 11-8-2010) 3 2" xfId="4556"/>
    <cellStyle name="Dziesietny_Invoices2001Slovakia_01_Nha so 1_Dien_Ke hoach 2010 (theo doi 11-8-2010) 4" xfId="4557"/>
    <cellStyle name="Dziesiętny_Invoices2001Slovakia_01_Nha so 1_Dien_Ke hoach 2010 (theo doi 11-8-2010) 4" xfId="4558"/>
    <cellStyle name="Dziesietny_Invoices2001Slovakia_01_Nha so 1_Dien_Ke hoach 2010 (theo doi 11-8-2010) 5" xfId="4559"/>
    <cellStyle name="Dziesiętny_Invoices2001Slovakia_01_Nha so 1_Dien_Ke hoach 2010 (theo doi 11-8-2010) 5" xfId="4560"/>
    <cellStyle name="Dziesietny_Invoices2001Slovakia_01_Nha so 1_Dien_ke hoach dau thau 30-6-2010" xfId="4561"/>
    <cellStyle name="Dziesiętny_Invoices2001Slovakia_01_Nha so 1_Dien_ke hoach dau thau 30-6-2010" xfId="4562"/>
    <cellStyle name="Dziesietny_Invoices2001Slovakia_01_Nha so 1_Dien_ke hoach dau thau 30-6-2010 2" xfId="4563"/>
    <cellStyle name="Dziesiętny_Invoices2001Slovakia_01_Nha so 1_Dien_ke hoach dau thau 30-6-2010 2" xfId="4564"/>
    <cellStyle name="Dziesietny_Invoices2001Slovakia_01_Nha so 1_Dien_ke hoach dau thau 30-6-2010 2 2" xfId="4565"/>
    <cellStyle name="Dziesiętny_Invoices2001Slovakia_01_Nha so 1_Dien_ke hoach dau thau 30-6-2010 2 2" xfId="4566"/>
    <cellStyle name="Dziesietny_Invoices2001Slovakia_01_Nha so 1_Dien_ke hoach dau thau 30-6-2010 3" xfId="4567"/>
    <cellStyle name="Dziesiętny_Invoices2001Slovakia_01_Nha so 1_Dien_ke hoach dau thau 30-6-2010 3" xfId="4568"/>
    <cellStyle name="Dziesietny_Invoices2001Slovakia_01_Nha so 1_Dien_ke hoach dau thau 30-6-2010 3 2" xfId="4569"/>
    <cellStyle name="Dziesiętny_Invoices2001Slovakia_01_Nha so 1_Dien_ke hoach dau thau 30-6-2010 3 2" xfId="4570"/>
    <cellStyle name="Dziesietny_Invoices2001Slovakia_01_Nha so 1_Dien_ke hoach dau thau 30-6-2010 4" xfId="4571"/>
    <cellStyle name="Dziesiętny_Invoices2001Slovakia_01_Nha so 1_Dien_ke hoach dau thau 30-6-2010 4" xfId="4572"/>
    <cellStyle name="Dziesietny_Invoices2001Slovakia_01_Nha so 1_Dien_ke hoach dau thau 30-6-2010 5" xfId="4573"/>
    <cellStyle name="Dziesiętny_Invoices2001Slovakia_01_Nha so 1_Dien_ke hoach dau thau 30-6-2010 5" xfId="4574"/>
    <cellStyle name="Dziesietny_Invoices2001Slovakia_01_Nha so 1_Dien_KH Von 2012 gui BKH 1" xfId="4575"/>
    <cellStyle name="Dziesiętny_Invoices2001Slovakia_01_Nha so 1_Dien_KH Von 2012 gui BKH 1" xfId="4576"/>
    <cellStyle name="Dziesietny_Invoices2001Slovakia_01_Nha so 1_Dien_KH Von 2012 gui BKH 1 2" xfId="4577"/>
    <cellStyle name="Dziesiętny_Invoices2001Slovakia_01_Nha so 1_Dien_KH Von 2012 gui BKH 1 2" xfId="4578"/>
    <cellStyle name="Dziesietny_Invoices2001Slovakia_01_Nha so 1_Dien_KH Von 2012 gui BKH 1 2 2" xfId="4579"/>
    <cellStyle name="Dziesiętny_Invoices2001Slovakia_01_Nha so 1_Dien_KH Von 2012 gui BKH 1 2 2" xfId="4580"/>
    <cellStyle name="Dziesietny_Invoices2001Slovakia_01_Nha so 1_Dien_KH Von 2012 gui BKH 1 3" xfId="4581"/>
    <cellStyle name="Dziesiętny_Invoices2001Slovakia_01_Nha so 1_Dien_KH Von 2012 gui BKH 1 3" xfId="4582"/>
    <cellStyle name="Dziesietny_Invoices2001Slovakia_01_Nha so 1_Dien_KH Von 2012 gui BKH 1 3 2" xfId="4583"/>
    <cellStyle name="Dziesiętny_Invoices2001Slovakia_01_Nha so 1_Dien_KH Von 2012 gui BKH 1 3 2" xfId="4584"/>
    <cellStyle name="Dziesietny_Invoices2001Slovakia_01_Nha so 1_Dien_KH Von 2012 gui BKH 1 4" xfId="4585"/>
    <cellStyle name="Dziesiętny_Invoices2001Slovakia_01_Nha so 1_Dien_KH Von 2012 gui BKH 1 4" xfId="4586"/>
    <cellStyle name="Dziesietny_Invoices2001Slovakia_01_Nha so 1_Dien_KH Von 2012 gui BKH 1_BIEU KE HOACH  2015 (KTN 6.11 sua)" xfId="4587"/>
    <cellStyle name="Dziesiętny_Invoices2001Slovakia_01_Nha so 1_Dien_KH Von 2012 gui BKH 1_BIEU KE HOACH  2015 (KTN 6.11 sua)" xfId="4588"/>
    <cellStyle name="Dziesietny_Invoices2001Slovakia_01_Nha so 1_Dien_QD ke hoach dau thau" xfId="4589"/>
    <cellStyle name="Dziesiętny_Invoices2001Slovakia_01_Nha so 1_Dien_QD ke hoach dau thau" xfId="4590"/>
    <cellStyle name="Dziesietny_Invoices2001Slovakia_01_Nha so 1_Dien_QD ke hoach dau thau 2" xfId="4591"/>
    <cellStyle name="Dziesiętny_Invoices2001Slovakia_01_Nha so 1_Dien_QD ke hoach dau thau 2" xfId="4592"/>
    <cellStyle name="Dziesietny_Invoices2001Slovakia_01_Nha so 1_Dien_QD ke hoach dau thau 2 2" xfId="4593"/>
    <cellStyle name="Dziesiętny_Invoices2001Slovakia_01_Nha so 1_Dien_QD ke hoach dau thau 2 2" xfId="4594"/>
    <cellStyle name="Dziesietny_Invoices2001Slovakia_01_Nha so 1_Dien_QD ke hoach dau thau 3" xfId="4595"/>
    <cellStyle name="Dziesiętny_Invoices2001Slovakia_01_Nha so 1_Dien_QD ke hoach dau thau 3" xfId="4596"/>
    <cellStyle name="Dziesietny_Invoices2001Slovakia_01_Nha so 1_Dien_QD ke hoach dau thau 3 2" xfId="4597"/>
    <cellStyle name="Dziesiętny_Invoices2001Slovakia_01_Nha so 1_Dien_QD ke hoach dau thau 3 2" xfId="4598"/>
    <cellStyle name="Dziesietny_Invoices2001Slovakia_01_Nha so 1_Dien_QD ke hoach dau thau 4" xfId="4599"/>
    <cellStyle name="Dziesiętny_Invoices2001Slovakia_01_Nha so 1_Dien_QD ke hoach dau thau 4" xfId="4600"/>
    <cellStyle name="Dziesietny_Invoices2001Slovakia_01_Nha so 1_Dien_QD ke hoach dau thau 5" xfId="4601"/>
    <cellStyle name="Dziesiętny_Invoices2001Slovakia_01_Nha so 1_Dien_QD ke hoach dau thau 5" xfId="4602"/>
    <cellStyle name="Dziesietny_Invoices2001Slovakia_01_Nha so 1_Dien_tien luong" xfId="4603"/>
    <cellStyle name="Dziesiętny_Invoices2001Slovakia_01_Nha so 1_Dien_tien luong" xfId="4604"/>
    <cellStyle name="Dziesietny_Invoices2001Slovakia_01_Nha so 1_Dien_tien luong 2" xfId="4605"/>
    <cellStyle name="Dziesiętny_Invoices2001Slovakia_01_Nha so 1_Dien_tien luong 2" xfId="4606"/>
    <cellStyle name="Dziesietny_Invoices2001Slovakia_01_Nha so 1_Dien_Tien luong chuan 01" xfId="4607"/>
    <cellStyle name="Dziesiętny_Invoices2001Slovakia_01_Nha so 1_Dien_Tien luong chuan 01" xfId="4608"/>
    <cellStyle name="Dziesietny_Invoices2001Slovakia_01_Nha so 1_Dien_Tien luong chuan 01 2" xfId="4609"/>
    <cellStyle name="Dziesiętny_Invoices2001Slovakia_01_Nha so 1_Dien_Tien luong chuan 01 2" xfId="4610"/>
    <cellStyle name="Dziesietny_Invoices2001Slovakia_01_Nha so 1_Dien_tinh toan hoang ha" xfId="4611"/>
    <cellStyle name="Dziesiętny_Invoices2001Slovakia_01_Nha so 1_Dien_tinh toan hoang ha" xfId="4612"/>
    <cellStyle name="Dziesietny_Invoices2001Slovakia_01_Nha so 1_Dien_tinh toan hoang ha 2" xfId="4613"/>
    <cellStyle name="Dziesiętny_Invoices2001Slovakia_01_Nha so 1_Dien_tinh toan hoang ha 2" xfId="4614"/>
    <cellStyle name="Dziesietny_Invoices2001Slovakia_01_Nha so 1_Dien_tinh toan hoang ha 2 2" xfId="4615"/>
    <cellStyle name="Dziesiętny_Invoices2001Slovakia_01_Nha so 1_Dien_tinh toan hoang ha 2 2" xfId="4616"/>
    <cellStyle name="Dziesietny_Invoices2001Slovakia_01_Nha so 1_Dien_tinh toan hoang ha 3" xfId="4617"/>
    <cellStyle name="Dziesiętny_Invoices2001Slovakia_01_Nha so 1_Dien_tinh toan hoang ha 3" xfId="4618"/>
    <cellStyle name="Dziesietny_Invoices2001Slovakia_01_Nha so 1_Dien_tinh toan hoang ha 3 2" xfId="4619"/>
    <cellStyle name="Dziesiętny_Invoices2001Slovakia_01_Nha so 1_Dien_tinh toan hoang ha 3 2" xfId="4620"/>
    <cellStyle name="Dziesietny_Invoices2001Slovakia_01_Nha so 1_Dien_tinh toan hoang ha 4" xfId="4621"/>
    <cellStyle name="Dziesiętny_Invoices2001Slovakia_01_Nha so 1_Dien_tinh toan hoang ha 4" xfId="4622"/>
    <cellStyle name="Dziesietny_Invoices2001Slovakia_01_Nha so 1_Dien_tinh toan hoang ha 5" xfId="4623"/>
    <cellStyle name="Dziesiętny_Invoices2001Slovakia_01_Nha so 1_Dien_tinh toan hoang ha 5" xfId="4624"/>
    <cellStyle name="Dziesietny_Invoices2001Slovakia_01_Nha so 1_Dien_Tong von ĐTPT" xfId="4625"/>
    <cellStyle name="Dziesiętny_Invoices2001Slovakia_01_Nha so 1_Dien_Tong von ĐTPT" xfId="4626"/>
    <cellStyle name="Dziesietny_Invoices2001Slovakia_01_Nha so 1_Dien_Tong von ĐTPT 2" xfId="4627"/>
    <cellStyle name="Dziesiętny_Invoices2001Slovakia_01_Nha so 1_Dien_Tong von ĐTPT 2" xfId="4628"/>
    <cellStyle name="Dziesietny_Invoices2001Slovakia_01_Nha so 1_Dien_Tong von ĐTPT 2 2" xfId="4629"/>
    <cellStyle name="Dziesiętny_Invoices2001Slovakia_01_Nha so 1_Dien_Tong von ĐTPT 2 2" xfId="4630"/>
    <cellStyle name="Dziesietny_Invoices2001Slovakia_01_Nha so 1_Dien_Tong von ĐTPT 3" xfId="4631"/>
    <cellStyle name="Dziesiętny_Invoices2001Slovakia_01_Nha so 1_Dien_Tong von ĐTPT 3" xfId="4632"/>
    <cellStyle name="Dziesietny_Invoices2001Slovakia_01_Nha so 1_Dien_Tong von ĐTPT 3 2" xfId="4633"/>
    <cellStyle name="Dziesiętny_Invoices2001Slovakia_01_Nha so 1_Dien_Tong von ĐTPT 3 2" xfId="4634"/>
    <cellStyle name="Dziesietny_Invoices2001Slovakia_01_Nha so 1_Dien_Tong von ĐTPT 4" xfId="4635"/>
    <cellStyle name="Dziesiętny_Invoices2001Slovakia_01_Nha so 1_Dien_Tong von ĐTPT 4" xfId="4636"/>
    <cellStyle name="Dziesietny_Invoices2001Slovakia_01_Nha so 1_Dien_Tong von ĐTPT 5" xfId="4637"/>
    <cellStyle name="Dziesiętny_Invoices2001Slovakia_01_Nha so 1_Dien_Tong von ĐTPT 5" xfId="4638"/>
    <cellStyle name="Dziesietny_Invoices2001Slovakia_10_Nha so 10_Dien1" xfId="4639"/>
    <cellStyle name="Dziesiętny_Invoices2001Slovakia_10_Nha so 10_Dien1" xfId="4640"/>
    <cellStyle name="Dziesietny_Invoices2001Slovakia_10_Nha so 10_Dien1 2" xfId="4641"/>
    <cellStyle name="Dziesiętny_Invoices2001Slovakia_10_Nha so 10_Dien1 2" xfId="4642"/>
    <cellStyle name="Dziesietny_Invoices2001Slovakia_10_Nha so 10_Dien1 3" xfId="4643"/>
    <cellStyle name="Dziesiętny_Invoices2001Slovakia_10_Nha so 10_Dien1 3" xfId="4644"/>
    <cellStyle name="Dziesietny_Invoices2001Slovakia_10_Nha so 10_Dien1 4" xfId="4645"/>
    <cellStyle name="Dziesiętny_Invoices2001Slovakia_10_Nha so 10_Dien1 4" xfId="4646"/>
    <cellStyle name="Dziesietny_Invoices2001Slovakia_10_Nha so 10_Dien1 5" xfId="4647"/>
    <cellStyle name="Dziesiętny_Invoices2001Slovakia_10_Nha so 10_Dien1 5" xfId="4648"/>
    <cellStyle name="Dziesietny_Invoices2001Slovakia_10_Nha so 10_Dien1_Bao cao danh muc cac cong trinh tren dia ban huyen 4-2010" xfId="4649"/>
    <cellStyle name="Dziesiętny_Invoices2001Slovakia_10_Nha so 10_Dien1_Bao cao danh muc cac cong trinh tren dia ban huyen 4-2010" xfId="4650"/>
    <cellStyle name="Dziesietny_Invoices2001Slovakia_10_Nha so 10_Dien1_Bao cao danh muc cac cong trinh tren dia ban huyen 4-2010 2" xfId="4651"/>
    <cellStyle name="Dziesiętny_Invoices2001Slovakia_10_Nha so 10_Dien1_Bao cao danh muc cac cong trinh tren dia ban huyen 4-2010 2" xfId="4652"/>
    <cellStyle name="Dziesietny_Invoices2001Slovakia_10_Nha so 10_Dien1_bieu ke hoach dau thau" xfId="4653"/>
    <cellStyle name="Dziesiętny_Invoices2001Slovakia_10_Nha so 10_Dien1_bieu ke hoach dau thau" xfId="4654"/>
    <cellStyle name="Dziesietny_Invoices2001Slovakia_10_Nha so 10_Dien1_bieu ke hoach dau thau 2" xfId="4655"/>
    <cellStyle name="Dziesiętny_Invoices2001Slovakia_10_Nha so 10_Dien1_bieu ke hoach dau thau 2" xfId="4656"/>
    <cellStyle name="Dziesietny_Invoices2001Slovakia_10_Nha so 10_Dien1_bieu ke hoach dau thau 2 2" xfId="4657"/>
    <cellStyle name="Dziesiętny_Invoices2001Slovakia_10_Nha so 10_Dien1_bieu ke hoach dau thau 2 2" xfId="4658"/>
    <cellStyle name="Dziesietny_Invoices2001Slovakia_10_Nha so 10_Dien1_bieu ke hoach dau thau 3" xfId="4659"/>
    <cellStyle name="Dziesiętny_Invoices2001Slovakia_10_Nha so 10_Dien1_bieu ke hoach dau thau 3" xfId="4660"/>
    <cellStyle name="Dziesietny_Invoices2001Slovakia_10_Nha so 10_Dien1_bieu ke hoach dau thau 3 2" xfId="4661"/>
    <cellStyle name="Dziesiętny_Invoices2001Slovakia_10_Nha so 10_Dien1_bieu ke hoach dau thau 3 2" xfId="4662"/>
    <cellStyle name="Dziesietny_Invoices2001Slovakia_10_Nha so 10_Dien1_bieu ke hoach dau thau 4" xfId="4663"/>
    <cellStyle name="Dziesiętny_Invoices2001Slovakia_10_Nha so 10_Dien1_bieu ke hoach dau thau 4" xfId="4664"/>
    <cellStyle name="Dziesietny_Invoices2001Slovakia_10_Nha so 10_Dien1_bieu ke hoach dau thau 5" xfId="4665"/>
    <cellStyle name="Dziesiętny_Invoices2001Slovakia_10_Nha so 10_Dien1_bieu ke hoach dau thau 5" xfId="4666"/>
    <cellStyle name="Dziesietny_Invoices2001Slovakia_10_Nha so 10_Dien1_bieu ke hoach dau thau truong mam non SKH" xfId="4667"/>
    <cellStyle name="Dziesiętny_Invoices2001Slovakia_10_Nha so 10_Dien1_bieu ke hoach dau thau truong mam non SKH" xfId="4668"/>
    <cellStyle name="Dziesietny_Invoices2001Slovakia_10_Nha so 10_Dien1_bieu ke hoach dau thau truong mam non SKH 2" xfId="4669"/>
    <cellStyle name="Dziesiętny_Invoices2001Slovakia_10_Nha so 10_Dien1_bieu ke hoach dau thau truong mam non SKH 2" xfId="4670"/>
    <cellStyle name="Dziesietny_Invoices2001Slovakia_10_Nha so 10_Dien1_bieu ke hoach dau thau truong mam non SKH 2 2" xfId="4671"/>
    <cellStyle name="Dziesiętny_Invoices2001Slovakia_10_Nha so 10_Dien1_bieu ke hoach dau thau truong mam non SKH 2 2" xfId="4672"/>
    <cellStyle name="Dziesietny_Invoices2001Slovakia_10_Nha so 10_Dien1_bieu ke hoach dau thau truong mam non SKH 3" xfId="4673"/>
    <cellStyle name="Dziesiętny_Invoices2001Slovakia_10_Nha so 10_Dien1_bieu ke hoach dau thau truong mam non SKH 3" xfId="4674"/>
    <cellStyle name="Dziesietny_Invoices2001Slovakia_10_Nha so 10_Dien1_bieu ke hoach dau thau truong mam non SKH 3 2" xfId="4675"/>
    <cellStyle name="Dziesiętny_Invoices2001Slovakia_10_Nha so 10_Dien1_bieu ke hoach dau thau truong mam non SKH 3 2" xfId="4676"/>
    <cellStyle name="Dziesietny_Invoices2001Slovakia_10_Nha so 10_Dien1_bieu ke hoach dau thau truong mam non SKH 4" xfId="4677"/>
    <cellStyle name="Dziesiętny_Invoices2001Slovakia_10_Nha so 10_Dien1_bieu ke hoach dau thau truong mam non SKH 4" xfId="4678"/>
    <cellStyle name="Dziesietny_Invoices2001Slovakia_10_Nha so 10_Dien1_bieu ke hoach dau thau truong mam non SKH 5" xfId="4679"/>
    <cellStyle name="Dziesiętny_Invoices2001Slovakia_10_Nha so 10_Dien1_bieu ke hoach dau thau truong mam non SKH 5" xfId="4680"/>
    <cellStyle name="Dziesietny_Invoices2001Slovakia_10_Nha so 10_Dien1_bieu tong hop lai kh von 2011 gui phong TH-KTDN" xfId="4681"/>
    <cellStyle name="Dziesiętny_Invoices2001Slovakia_10_Nha so 10_Dien1_bieu tong hop lai kh von 2011 gui phong TH-KTDN" xfId="4682"/>
    <cellStyle name="Dziesietny_Invoices2001Slovakia_10_Nha so 10_Dien1_bieu tong hop lai kh von 2011 gui phong TH-KTDN 2" xfId="4683"/>
    <cellStyle name="Dziesiętny_Invoices2001Slovakia_10_Nha so 10_Dien1_bieu tong hop lai kh von 2011 gui phong TH-KTDN 2" xfId="4684"/>
    <cellStyle name="Dziesietny_Invoices2001Slovakia_10_Nha so 10_Dien1_bieu tong hop lai kh von 2011 gui phong TH-KTDN 2 2" xfId="4685"/>
    <cellStyle name="Dziesiętny_Invoices2001Slovakia_10_Nha so 10_Dien1_bieu tong hop lai kh von 2011 gui phong TH-KTDN 2 2" xfId="4686"/>
    <cellStyle name="Dziesietny_Invoices2001Slovakia_10_Nha so 10_Dien1_bieu tong hop lai kh von 2011 gui phong TH-KTDN 3" xfId="4687"/>
    <cellStyle name="Dziesiętny_Invoices2001Slovakia_10_Nha so 10_Dien1_bieu tong hop lai kh von 2011 gui phong TH-KTDN 3" xfId="4688"/>
    <cellStyle name="Dziesietny_Invoices2001Slovakia_10_Nha so 10_Dien1_bieu tong hop lai kh von 2011 gui phong TH-KTDN 3 2" xfId="4689"/>
    <cellStyle name="Dziesiętny_Invoices2001Slovakia_10_Nha so 10_Dien1_bieu tong hop lai kh von 2011 gui phong TH-KTDN 3 2" xfId="4690"/>
    <cellStyle name="Dziesietny_Invoices2001Slovakia_10_Nha so 10_Dien1_bieu tong hop lai kh von 2011 gui phong TH-KTDN 4" xfId="4691"/>
    <cellStyle name="Dziesiętny_Invoices2001Slovakia_10_Nha so 10_Dien1_bieu tong hop lai kh von 2011 gui phong TH-KTDN 4" xfId="4692"/>
    <cellStyle name="Dziesietny_Invoices2001Slovakia_10_Nha so 10_Dien1_bieu tong hop lai kh von 2011 gui phong TH-KTDN_BIEU KE HOACH  2015 (KTN 6.11 sua)" xfId="4693"/>
    <cellStyle name="Dziesiętny_Invoices2001Slovakia_10_Nha so 10_Dien1_bieu tong hop lai kh von 2011 gui phong TH-KTDN_BIEU KE HOACH  2015 (KTN 6.11 sua)" xfId="4694"/>
    <cellStyle name="Dziesietny_Invoices2001Slovakia_10_Nha so 10_Dien1_Book1" xfId="4695"/>
    <cellStyle name="Dziesiętny_Invoices2001Slovakia_10_Nha so 10_Dien1_Book1" xfId="4696"/>
    <cellStyle name="Dziesietny_Invoices2001Slovakia_10_Nha so 10_Dien1_Book1 2" xfId="4697"/>
    <cellStyle name="Dziesiętny_Invoices2001Slovakia_10_Nha so 10_Dien1_Book1 2" xfId="4698"/>
    <cellStyle name="Dziesietny_Invoices2001Slovakia_10_Nha so 10_Dien1_Book1 2 2" xfId="4699"/>
    <cellStyle name="Dziesiętny_Invoices2001Slovakia_10_Nha so 10_Dien1_Book1 2 2" xfId="4700"/>
    <cellStyle name="Dziesietny_Invoices2001Slovakia_10_Nha so 10_Dien1_Book1 3" xfId="4701"/>
    <cellStyle name="Dziesiętny_Invoices2001Slovakia_10_Nha so 10_Dien1_Book1 3" xfId="4702"/>
    <cellStyle name="Dziesietny_Invoices2001Slovakia_10_Nha so 10_Dien1_Book1 3 2" xfId="4703"/>
    <cellStyle name="Dziesiętny_Invoices2001Slovakia_10_Nha so 10_Dien1_Book1 3 2" xfId="4704"/>
    <cellStyle name="Dziesietny_Invoices2001Slovakia_10_Nha so 10_Dien1_Book1 4" xfId="4705"/>
    <cellStyle name="Dziesiętny_Invoices2001Slovakia_10_Nha so 10_Dien1_Book1 4" xfId="4706"/>
    <cellStyle name="Dziesietny_Invoices2001Slovakia_10_Nha so 10_Dien1_Book1 5" xfId="4707"/>
    <cellStyle name="Dziesiętny_Invoices2001Slovakia_10_Nha so 10_Dien1_Book1 5" xfId="4708"/>
    <cellStyle name="Dziesietny_Invoices2001Slovakia_10_Nha so 10_Dien1_Book1_1" xfId="4709"/>
    <cellStyle name="Dziesiętny_Invoices2001Slovakia_10_Nha so 10_Dien1_Book1_1" xfId="4710"/>
    <cellStyle name="Dziesietny_Invoices2001Slovakia_10_Nha so 10_Dien1_Book1_1 2" xfId="4711"/>
    <cellStyle name="Dziesiętny_Invoices2001Slovakia_10_Nha so 10_Dien1_Book1_1 2" xfId="4712"/>
    <cellStyle name="Dziesietny_Invoices2001Slovakia_10_Nha so 10_Dien1_Book1_1 2 2" xfId="4713"/>
    <cellStyle name="Dziesiętny_Invoices2001Slovakia_10_Nha so 10_Dien1_Book1_1 2 2" xfId="4714"/>
    <cellStyle name="Dziesietny_Invoices2001Slovakia_10_Nha so 10_Dien1_Book1_1 3" xfId="4715"/>
    <cellStyle name="Dziesiętny_Invoices2001Slovakia_10_Nha so 10_Dien1_Book1_1 3" xfId="4716"/>
    <cellStyle name="Dziesietny_Invoices2001Slovakia_10_Nha so 10_Dien1_Book1_1 3 2" xfId="4717"/>
    <cellStyle name="Dziesiętny_Invoices2001Slovakia_10_Nha so 10_Dien1_Book1_1 3 2" xfId="4718"/>
    <cellStyle name="Dziesietny_Invoices2001Slovakia_10_Nha so 10_Dien1_Book1_1 4" xfId="4719"/>
    <cellStyle name="Dziesiętny_Invoices2001Slovakia_10_Nha so 10_Dien1_Book1_1 4" xfId="4720"/>
    <cellStyle name="Dziesietny_Invoices2001Slovakia_10_Nha so 10_Dien1_Book1_1 5" xfId="4721"/>
    <cellStyle name="Dziesiętny_Invoices2001Slovakia_10_Nha so 10_Dien1_Book1_1 5" xfId="4722"/>
    <cellStyle name="Dziesietny_Invoices2001Slovakia_10_Nha so 10_Dien1_Book1_DTTD chieng chan Tham lai 29-9-2009" xfId="4723"/>
    <cellStyle name="Dziesiętny_Invoices2001Slovakia_10_Nha so 10_Dien1_Book1_DTTD chieng chan Tham lai 29-9-2009" xfId="4724"/>
    <cellStyle name="Dziesietny_Invoices2001Slovakia_10_Nha so 10_Dien1_Book1_DTTD chieng chan Tham lai 29-9-2009 2" xfId="4725"/>
    <cellStyle name="Dziesiętny_Invoices2001Slovakia_10_Nha so 10_Dien1_Book1_DTTD chieng chan Tham lai 29-9-2009 2" xfId="4726"/>
    <cellStyle name="Dziesietny_Invoices2001Slovakia_10_Nha so 10_Dien1_Book1_DTTD chieng chan Tham lai 29-9-2009 2 2" xfId="4727"/>
    <cellStyle name="Dziesiętny_Invoices2001Slovakia_10_Nha so 10_Dien1_Book1_DTTD chieng chan Tham lai 29-9-2009 2 2" xfId="4728"/>
    <cellStyle name="Dziesietny_Invoices2001Slovakia_10_Nha so 10_Dien1_Book1_DTTD chieng chan Tham lai 29-9-2009 3" xfId="4729"/>
    <cellStyle name="Dziesiętny_Invoices2001Slovakia_10_Nha so 10_Dien1_Book1_DTTD chieng chan Tham lai 29-9-2009 3" xfId="4730"/>
    <cellStyle name="Dziesietny_Invoices2001Slovakia_10_Nha so 10_Dien1_Book1_DTTD chieng chan Tham lai 29-9-2009 3 2" xfId="4731"/>
    <cellStyle name="Dziesiętny_Invoices2001Slovakia_10_Nha so 10_Dien1_Book1_DTTD chieng chan Tham lai 29-9-2009 3 2" xfId="4732"/>
    <cellStyle name="Dziesietny_Invoices2001Slovakia_10_Nha so 10_Dien1_Book1_DTTD chieng chan Tham lai 29-9-2009 4" xfId="4733"/>
    <cellStyle name="Dziesiętny_Invoices2001Slovakia_10_Nha so 10_Dien1_Book1_DTTD chieng chan Tham lai 29-9-2009 4" xfId="4734"/>
    <cellStyle name="Dziesietny_Invoices2001Slovakia_10_Nha so 10_Dien1_Book1_DTTD chieng chan Tham lai 29-9-2009 5" xfId="4735"/>
    <cellStyle name="Dziesiętny_Invoices2001Slovakia_10_Nha so 10_Dien1_Book1_DTTD chieng chan Tham lai 29-9-2009 5" xfId="4736"/>
    <cellStyle name="Dziesietny_Invoices2001Slovakia_10_Nha so 10_Dien1_Book1_Ke hoach 2010 (theo doi 11-8-2010)" xfId="4737"/>
    <cellStyle name="Dziesiętny_Invoices2001Slovakia_10_Nha so 10_Dien1_Book1_Ke hoach 2010 (theo doi 11-8-2010)" xfId="4738"/>
    <cellStyle name="Dziesietny_Invoices2001Slovakia_10_Nha so 10_Dien1_Book1_Ke hoach 2010 (theo doi 11-8-2010) 2" xfId="4739"/>
    <cellStyle name="Dziesiętny_Invoices2001Slovakia_10_Nha so 10_Dien1_Book1_Ke hoach 2010 (theo doi 11-8-2010) 2" xfId="4740"/>
    <cellStyle name="Dziesietny_Invoices2001Slovakia_10_Nha so 10_Dien1_Book1_Ke hoach 2010 (theo doi 11-8-2010) 2 2" xfId="4741"/>
    <cellStyle name="Dziesiętny_Invoices2001Slovakia_10_Nha so 10_Dien1_Book1_Ke hoach 2010 (theo doi 11-8-2010) 2 2" xfId="4742"/>
    <cellStyle name="Dziesietny_Invoices2001Slovakia_10_Nha so 10_Dien1_Book1_Ke hoach 2010 (theo doi 11-8-2010) 3" xfId="4743"/>
    <cellStyle name="Dziesiętny_Invoices2001Slovakia_10_Nha so 10_Dien1_Book1_Ke hoach 2010 (theo doi 11-8-2010) 3" xfId="4744"/>
    <cellStyle name="Dziesietny_Invoices2001Slovakia_10_Nha so 10_Dien1_Book1_Ke hoach 2010 (theo doi 11-8-2010) 3 2" xfId="4745"/>
    <cellStyle name="Dziesiętny_Invoices2001Slovakia_10_Nha so 10_Dien1_Book1_Ke hoach 2010 (theo doi 11-8-2010) 3 2" xfId="4746"/>
    <cellStyle name="Dziesietny_Invoices2001Slovakia_10_Nha so 10_Dien1_Book1_Ke hoach 2010 (theo doi 11-8-2010) 4" xfId="4747"/>
    <cellStyle name="Dziesiętny_Invoices2001Slovakia_10_Nha so 10_Dien1_Book1_Ke hoach 2010 (theo doi 11-8-2010) 4" xfId="4748"/>
    <cellStyle name="Dziesietny_Invoices2001Slovakia_10_Nha so 10_Dien1_Book1_Ke hoach 2010 (theo doi 11-8-2010)_BIEU KE HOACH  2015 (KTN 6.11 sua)" xfId="4749"/>
    <cellStyle name="Dziesiętny_Invoices2001Slovakia_10_Nha so 10_Dien1_Book1_Ke hoach 2010 (theo doi 11-8-2010)_BIEU KE HOACH  2015 (KTN 6.11 sua)" xfId="4750"/>
    <cellStyle name="Dziesietny_Invoices2001Slovakia_10_Nha so 10_Dien1_Book1_ke hoach dau thau 30-6-2010" xfId="4751"/>
    <cellStyle name="Dziesiętny_Invoices2001Slovakia_10_Nha so 10_Dien1_Book1_ke hoach dau thau 30-6-2010" xfId="4752"/>
    <cellStyle name="Dziesietny_Invoices2001Slovakia_10_Nha so 10_Dien1_Book1_ke hoach dau thau 30-6-2010 2" xfId="4753"/>
    <cellStyle name="Dziesiętny_Invoices2001Slovakia_10_Nha so 10_Dien1_Book1_ke hoach dau thau 30-6-2010 2" xfId="4754"/>
    <cellStyle name="Dziesietny_Invoices2001Slovakia_10_Nha so 10_Dien1_Book1_ke hoach dau thau 30-6-2010 2 2" xfId="4755"/>
    <cellStyle name="Dziesiętny_Invoices2001Slovakia_10_Nha so 10_Dien1_Book1_ke hoach dau thau 30-6-2010 2 2" xfId="4756"/>
    <cellStyle name="Dziesietny_Invoices2001Slovakia_10_Nha so 10_Dien1_Book1_ke hoach dau thau 30-6-2010 3" xfId="4757"/>
    <cellStyle name="Dziesiętny_Invoices2001Slovakia_10_Nha so 10_Dien1_Book1_ke hoach dau thau 30-6-2010 3" xfId="4758"/>
    <cellStyle name="Dziesietny_Invoices2001Slovakia_10_Nha so 10_Dien1_Book1_ke hoach dau thau 30-6-2010 3 2" xfId="4759"/>
    <cellStyle name="Dziesiętny_Invoices2001Slovakia_10_Nha so 10_Dien1_Book1_ke hoach dau thau 30-6-2010 3 2" xfId="4760"/>
    <cellStyle name="Dziesietny_Invoices2001Slovakia_10_Nha so 10_Dien1_Book1_ke hoach dau thau 30-6-2010 4" xfId="4761"/>
    <cellStyle name="Dziesiętny_Invoices2001Slovakia_10_Nha so 10_Dien1_Book1_ke hoach dau thau 30-6-2010 4" xfId="4762"/>
    <cellStyle name="Dziesietny_Invoices2001Slovakia_10_Nha so 10_Dien1_Book1_ke hoach dau thau 30-6-2010_BIEU KE HOACH  2015 (KTN 6.11 sua)" xfId="4763"/>
    <cellStyle name="Dziesiętny_Invoices2001Slovakia_10_Nha so 10_Dien1_Book1_ke hoach dau thau 30-6-2010_BIEU KE HOACH  2015 (KTN 6.11 sua)" xfId="4764"/>
    <cellStyle name="Dziesietny_Invoices2001Slovakia_10_Nha so 10_Dien1_Copy of KH PHAN BO VON ĐỐI ỨNG NAM 2011 (30 TY phuong án gop WB)" xfId="4765"/>
    <cellStyle name="Dziesiętny_Invoices2001Slovakia_10_Nha so 10_Dien1_Copy of KH PHAN BO VON ĐỐI ỨNG NAM 2011 (30 TY phuong án gop WB)" xfId="4766"/>
    <cellStyle name="Dziesietny_Invoices2001Slovakia_10_Nha so 10_Dien1_Copy of KH PHAN BO VON ĐỐI ỨNG NAM 2011 (30 TY phuong án gop WB) 2" xfId="4767"/>
    <cellStyle name="Dziesiętny_Invoices2001Slovakia_10_Nha so 10_Dien1_Copy of KH PHAN BO VON ĐỐI ỨNG NAM 2011 (30 TY phuong án gop WB) 2" xfId="4768"/>
    <cellStyle name="Dziesietny_Invoices2001Slovakia_10_Nha so 10_Dien1_Copy of KH PHAN BO VON ĐỐI ỨNG NAM 2011 (30 TY phuong án gop WB) 2 2" xfId="4769"/>
    <cellStyle name="Dziesiętny_Invoices2001Slovakia_10_Nha so 10_Dien1_Copy of KH PHAN BO VON ĐỐI ỨNG NAM 2011 (30 TY phuong án gop WB) 2 2" xfId="4770"/>
    <cellStyle name="Dziesietny_Invoices2001Slovakia_10_Nha so 10_Dien1_Copy of KH PHAN BO VON ĐỐI ỨNG NAM 2011 (30 TY phuong án gop WB) 3" xfId="4771"/>
    <cellStyle name="Dziesiętny_Invoices2001Slovakia_10_Nha so 10_Dien1_Copy of KH PHAN BO VON ĐỐI ỨNG NAM 2011 (30 TY phuong án gop WB) 3" xfId="4772"/>
    <cellStyle name="Dziesietny_Invoices2001Slovakia_10_Nha so 10_Dien1_Copy of KH PHAN BO VON ĐỐI ỨNG NAM 2011 (30 TY phuong án gop WB) 3 2" xfId="4773"/>
    <cellStyle name="Dziesiętny_Invoices2001Slovakia_10_Nha so 10_Dien1_Copy of KH PHAN BO VON ĐỐI ỨNG NAM 2011 (30 TY phuong án gop WB) 3 2" xfId="4774"/>
    <cellStyle name="Dziesietny_Invoices2001Slovakia_10_Nha so 10_Dien1_Copy of KH PHAN BO VON ĐỐI ỨNG NAM 2011 (30 TY phuong án gop WB) 4" xfId="4775"/>
    <cellStyle name="Dziesiętny_Invoices2001Slovakia_10_Nha so 10_Dien1_Copy of KH PHAN BO VON ĐỐI ỨNG NAM 2011 (30 TY phuong án gop WB) 4" xfId="4776"/>
    <cellStyle name="Dziesietny_Invoices2001Slovakia_10_Nha so 10_Dien1_Copy of KH PHAN BO VON ĐỐI ỨNG NAM 2011 (30 TY phuong án gop WB)_BIEU KE HOACH  2015 (KTN 6.11 sua)" xfId="4777"/>
    <cellStyle name="Dziesiętny_Invoices2001Slovakia_10_Nha so 10_Dien1_Copy of KH PHAN BO VON ĐỐI ỨNG NAM 2011 (30 TY phuong án gop WB)_BIEU KE HOACH  2015 (KTN 6.11 sua)" xfId="4778"/>
    <cellStyle name="Dziesietny_Invoices2001Slovakia_10_Nha so 10_Dien1_DTTD chieng chan Tham lai 29-9-2009" xfId="4779"/>
    <cellStyle name="Dziesiętny_Invoices2001Slovakia_10_Nha so 10_Dien1_DTTD chieng chan Tham lai 29-9-2009" xfId="4780"/>
    <cellStyle name="Dziesietny_Invoices2001Slovakia_10_Nha so 10_Dien1_DTTD chieng chan Tham lai 29-9-2009 2" xfId="4781"/>
    <cellStyle name="Dziesiętny_Invoices2001Slovakia_10_Nha so 10_Dien1_DTTD chieng chan Tham lai 29-9-2009 2" xfId="4782"/>
    <cellStyle name="Dziesietny_Invoices2001Slovakia_10_Nha so 10_Dien1_DTTD chieng chan Tham lai 29-9-2009 2 2" xfId="4783"/>
    <cellStyle name="Dziesiętny_Invoices2001Slovakia_10_Nha so 10_Dien1_DTTD chieng chan Tham lai 29-9-2009 2 2" xfId="4784"/>
    <cellStyle name="Dziesietny_Invoices2001Slovakia_10_Nha so 10_Dien1_DTTD chieng chan Tham lai 29-9-2009 3" xfId="4785"/>
    <cellStyle name="Dziesiętny_Invoices2001Slovakia_10_Nha so 10_Dien1_DTTD chieng chan Tham lai 29-9-2009 3" xfId="4786"/>
    <cellStyle name="Dziesietny_Invoices2001Slovakia_10_Nha so 10_Dien1_DTTD chieng chan Tham lai 29-9-2009 3 2" xfId="4787"/>
    <cellStyle name="Dziesiętny_Invoices2001Slovakia_10_Nha so 10_Dien1_DTTD chieng chan Tham lai 29-9-2009 3 2" xfId="4788"/>
    <cellStyle name="Dziesietny_Invoices2001Slovakia_10_Nha so 10_Dien1_DTTD chieng chan Tham lai 29-9-2009 4" xfId="4789"/>
    <cellStyle name="Dziesiętny_Invoices2001Slovakia_10_Nha so 10_Dien1_DTTD chieng chan Tham lai 29-9-2009 4" xfId="4790"/>
    <cellStyle name="Dziesietny_Invoices2001Slovakia_10_Nha so 10_Dien1_DTTD chieng chan Tham lai 29-9-2009_BIEU KE HOACH  2015 (KTN 6.11 sua)" xfId="4791"/>
    <cellStyle name="Dziesiętny_Invoices2001Slovakia_10_Nha so 10_Dien1_DTTD chieng chan Tham lai 29-9-2009_BIEU KE HOACH  2015 (KTN 6.11 sua)" xfId="4792"/>
    <cellStyle name="Dziesietny_Invoices2001Slovakia_10_Nha so 10_Dien1_Du toan nuoc San Thang (GD2)" xfId="4793"/>
    <cellStyle name="Dziesiętny_Invoices2001Slovakia_10_Nha so 10_Dien1_Du toan nuoc San Thang (GD2)" xfId="4794"/>
    <cellStyle name="Dziesietny_Invoices2001Slovakia_10_Nha so 10_Dien1_Du toan nuoc San Thang (GD2) 2" xfId="4795"/>
    <cellStyle name="Dziesiętny_Invoices2001Slovakia_10_Nha so 10_Dien1_Du toan nuoc San Thang (GD2) 2" xfId="4796"/>
    <cellStyle name="Dziesietny_Invoices2001Slovakia_10_Nha so 10_Dien1_Du toan nuoc San Thang (GD2) 2 2" xfId="4797"/>
    <cellStyle name="Dziesiętny_Invoices2001Slovakia_10_Nha so 10_Dien1_Du toan nuoc San Thang (GD2) 2 2" xfId="4798"/>
    <cellStyle name="Dziesietny_Invoices2001Slovakia_10_Nha so 10_Dien1_Du toan nuoc San Thang (GD2) 3" xfId="4799"/>
    <cellStyle name="Dziesiętny_Invoices2001Slovakia_10_Nha so 10_Dien1_Du toan nuoc San Thang (GD2) 3" xfId="4800"/>
    <cellStyle name="Dziesietny_Invoices2001Slovakia_10_Nha so 10_Dien1_Du toan nuoc San Thang (GD2) 3 2" xfId="4801"/>
    <cellStyle name="Dziesiętny_Invoices2001Slovakia_10_Nha so 10_Dien1_Du toan nuoc San Thang (GD2) 3 2" xfId="4802"/>
    <cellStyle name="Dziesietny_Invoices2001Slovakia_10_Nha so 10_Dien1_Du toan nuoc San Thang (GD2) 4" xfId="4803"/>
    <cellStyle name="Dziesiętny_Invoices2001Slovakia_10_Nha so 10_Dien1_Du toan nuoc San Thang (GD2) 4" xfId="4804"/>
    <cellStyle name="Dziesietny_Invoices2001Slovakia_10_Nha so 10_Dien1_Du toan nuoc San Thang (GD2) 5" xfId="4805"/>
    <cellStyle name="Dziesiętny_Invoices2001Slovakia_10_Nha so 10_Dien1_Du toan nuoc San Thang (GD2) 5" xfId="4806"/>
    <cellStyle name="Dziesietny_Invoices2001Slovakia_10_Nha so 10_Dien1_Ke hoach 2010 (theo doi 11-8-2010)" xfId="4807"/>
    <cellStyle name="Dziesiętny_Invoices2001Slovakia_10_Nha so 10_Dien1_Ke hoach 2010 (theo doi 11-8-2010)" xfId="4808"/>
    <cellStyle name="Dziesietny_Invoices2001Slovakia_10_Nha so 10_Dien1_Ke hoach 2010 (theo doi 11-8-2010) 2" xfId="4809"/>
    <cellStyle name="Dziesiętny_Invoices2001Slovakia_10_Nha so 10_Dien1_Ke hoach 2010 (theo doi 11-8-2010) 2" xfId="4810"/>
    <cellStyle name="Dziesietny_Invoices2001Slovakia_10_Nha so 10_Dien1_Ke hoach 2010 (theo doi 11-8-2010) 2 2" xfId="4811"/>
    <cellStyle name="Dziesiętny_Invoices2001Slovakia_10_Nha so 10_Dien1_Ke hoach 2010 (theo doi 11-8-2010) 2 2" xfId="4812"/>
    <cellStyle name="Dziesietny_Invoices2001Slovakia_10_Nha so 10_Dien1_Ke hoach 2010 (theo doi 11-8-2010) 3" xfId="4813"/>
    <cellStyle name="Dziesiętny_Invoices2001Slovakia_10_Nha so 10_Dien1_Ke hoach 2010 (theo doi 11-8-2010) 3" xfId="4814"/>
    <cellStyle name="Dziesietny_Invoices2001Slovakia_10_Nha so 10_Dien1_Ke hoach 2010 (theo doi 11-8-2010) 3 2" xfId="4815"/>
    <cellStyle name="Dziesiętny_Invoices2001Slovakia_10_Nha so 10_Dien1_Ke hoach 2010 (theo doi 11-8-2010) 3 2" xfId="4816"/>
    <cellStyle name="Dziesietny_Invoices2001Slovakia_10_Nha so 10_Dien1_Ke hoach 2010 (theo doi 11-8-2010) 4" xfId="4817"/>
    <cellStyle name="Dziesiętny_Invoices2001Slovakia_10_Nha so 10_Dien1_Ke hoach 2010 (theo doi 11-8-2010) 4" xfId="4818"/>
    <cellStyle name="Dziesietny_Invoices2001Slovakia_10_Nha so 10_Dien1_Ke hoach 2010 (theo doi 11-8-2010) 5" xfId="4819"/>
    <cellStyle name="Dziesiętny_Invoices2001Slovakia_10_Nha so 10_Dien1_Ke hoach 2010 (theo doi 11-8-2010) 5" xfId="4820"/>
    <cellStyle name="Dziesietny_Invoices2001Slovakia_10_Nha so 10_Dien1_ke hoach dau thau 30-6-2010" xfId="4821"/>
    <cellStyle name="Dziesiętny_Invoices2001Slovakia_10_Nha so 10_Dien1_ke hoach dau thau 30-6-2010" xfId="4822"/>
    <cellStyle name="Dziesietny_Invoices2001Slovakia_10_Nha so 10_Dien1_ke hoach dau thau 30-6-2010 2" xfId="4823"/>
    <cellStyle name="Dziesiętny_Invoices2001Slovakia_10_Nha so 10_Dien1_ke hoach dau thau 30-6-2010 2" xfId="4824"/>
    <cellStyle name="Dziesietny_Invoices2001Slovakia_10_Nha so 10_Dien1_ke hoach dau thau 30-6-2010 2 2" xfId="4825"/>
    <cellStyle name="Dziesiętny_Invoices2001Slovakia_10_Nha so 10_Dien1_ke hoach dau thau 30-6-2010 2 2" xfId="4826"/>
    <cellStyle name="Dziesietny_Invoices2001Slovakia_10_Nha so 10_Dien1_ke hoach dau thau 30-6-2010 3" xfId="4827"/>
    <cellStyle name="Dziesiętny_Invoices2001Slovakia_10_Nha so 10_Dien1_ke hoach dau thau 30-6-2010 3" xfId="4828"/>
    <cellStyle name="Dziesietny_Invoices2001Slovakia_10_Nha so 10_Dien1_ke hoach dau thau 30-6-2010 3 2" xfId="4829"/>
    <cellStyle name="Dziesiętny_Invoices2001Slovakia_10_Nha so 10_Dien1_ke hoach dau thau 30-6-2010 3 2" xfId="4830"/>
    <cellStyle name="Dziesietny_Invoices2001Slovakia_10_Nha so 10_Dien1_ke hoach dau thau 30-6-2010 4" xfId="4831"/>
    <cellStyle name="Dziesiętny_Invoices2001Slovakia_10_Nha so 10_Dien1_ke hoach dau thau 30-6-2010 4" xfId="4832"/>
    <cellStyle name="Dziesietny_Invoices2001Slovakia_10_Nha so 10_Dien1_ke hoach dau thau 30-6-2010 5" xfId="4833"/>
    <cellStyle name="Dziesiętny_Invoices2001Slovakia_10_Nha so 10_Dien1_ke hoach dau thau 30-6-2010 5" xfId="4834"/>
    <cellStyle name="Dziesietny_Invoices2001Slovakia_10_Nha so 10_Dien1_KH Von 2012 gui BKH 1" xfId="4835"/>
    <cellStyle name="Dziesiętny_Invoices2001Slovakia_10_Nha so 10_Dien1_KH Von 2012 gui BKH 1" xfId="4836"/>
    <cellStyle name="Dziesietny_Invoices2001Slovakia_10_Nha so 10_Dien1_KH Von 2012 gui BKH 1 2" xfId="4837"/>
    <cellStyle name="Dziesiętny_Invoices2001Slovakia_10_Nha so 10_Dien1_KH Von 2012 gui BKH 1 2" xfId="4838"/>
    <cellStyle name="Dziesietny_Invoices2001Slovakia_10_Nha so 10_Dien1_KH Von 2012 gui BKH 1 2 2" xfId="4839"/>
    <cellStyle name="Dziesiętny_Invoices2001Slovakia_10_Nha so 10_Dien1_KH Von 2012 gui BKH 1 2 2" xfId="4840"/>
    <cellStyle name="Dziesietny_Invoices2001Slovakia_10_Nha so 10_Dien1_KH Von 2012 gui BKH 1 3" xfId="4841"/>
    <cellStyle name="Dziesiętny_Invoices2001Slovakia_10_Nha so 10_Dien1_KH Von 2012 gui BKH 1 3" xfId="4842"/>
    <cellStyle name="Dziesietny_Invoices2001Slovakia_10_Nha so 10_Dien1_KH Von 2012 gui BKH 1 3 2" xfId="4843"/>
    <cellStyle name="Dziesiętny_Invoices2001Slovakia_10_Nha so 10_Dien1_KH Von 2012 gui BKH 1 3 2" xfId="4844"/>
    <cellStyle name="Dziesietny_Invoices2001Slovakia_10_Nha so 10_Dien1_KH Von 2012 gui BKH 1 4" xfId="4845"/>
    <cellStyle name="Dziesiętny_Invoices2001Slovakia_10_Nha so 10_Dien1_KH Von 2012 gui BKH 1 4" xfId="4846"/>
    <cellStyle name="Dziesietny_Invoices2001Slovakia_10_Nha so 10_Dien1_KH Von 2012 gui BKH 1_BIEU KE HOACH  2015 (KTN 6.11 sua)" xfId="4847"/>
    <cellStyle name="Dziesiętny_Invoices2001Slovakia_10_Nha so 10_Dien1_KH Von 2012 gui BKH 1_BIEU KE HOACH  2015 (KTN 6.11 sua)" xfId="4848"/>
    <cellStyle name="Dziesietny_Invoices2001Slovakia_10_Nha so 10_Dien1_QD ke hoach dau thau" xfId="4849"/>
    <cellStyle name="Dziesiętny_Invoices2001Slovakia_10_Nha so 10_Dien1_QD ke hoach dau thau" xfId="4850"/>
    <cellStyle name="Dziesietny_Invoices2001Slovakia_10_Nha so 10_Dien1_QD ke hoach dau thau 2" xfId="4851"/>
    <cellStyle name="Dziesiętny_Invoices2001Slovakia_10_Nha so 10_Dien1_QD ke hoach dau thau 2" xfId="4852"/>
    <cellStyle name="Dziesietny_Invoices2001Slovakia_10_Nha so 10_Dien1_QD ke hoach dau thau 2 2" xfId="4853"/>
    <cellStyle name="Dziesiętny_Invoices2001Slovakia_10_Nha so 10_Dien1_QD ke hoach dau thau 2 2" xfId="4854"/>
    <cellStyle name="Dziesietny_Invoices2001Slovakia_10_Nha so 10_Dien1_QD ke hoach dau thau 3" xfId="4855"/>
    <cellStyle name="Dziesiętny_Invoices2001Slovakia_10_Nha so 10_Dien1_QD ke hoach dau thau 3" xfId="4856"/>
    <cellStyle name="Dziesietny_Invoices2001Slovakia_10_Nha so 10_Dien1_QD ke hoach dau thau 3 2" xfId="4857"/>
    <cellStyle name="Dziesiętny_Invoices2001Slovakia_10_Nha so 10_Dien1_QD ke hoach dau thau 3 2" xfId="4858"/>
    <cellStyle name="Dziesietny_Invoices2001Slovakia_10_Nha so 10_Dien1_QD ke hoach dau thau 4" xfId="4859"/>
    <cellStyle name="Dziesiętny_Invoices2001Slovakia_10_Nha so 10_Dien1_QD ke hoach dau thau 4" xfId="4860"/>
    <cellStyle name="Dziesietny_Invoices2001Slovakia_10_Nha so 10_Dien1_QD ke hoach dau thau 5" xfId="4861"/>
    <cellStyle name="Dziesiętny_Invoices2001Slovakia_10_Nha so 10_Dien1_QD ke hoach dau thau 5" xfId="4862"/>
    <cellStyle name="Dziesietny_Invoices2001Slovakia_10_Nha so 10_Dien1_tien luong" xfId="4863"/>
    <cellStyle name="Dziesiętny_Invoices2001Slovakia_10_Nha so 10_Dien1_tien luong" xfId="4864"/>
    <cellStyle name="Dziesietny_Invoices2001Slovakia_10_Nha so 10_Dien1_tien luong 2" xfId="4865"/>
    <cellStyle name="Dziesiętny_Invoices2001Slovakia_10_Nha so 10_Dien1_tien luong 2" xfId="4866"/>
    <cellStyle name="Dziesietny_Invoices2001Slovakia_10_Nha so 10_Dien1_Tien luong chuan 01" xfId="4867"/>
    <cellStyle name="Dziesiętny_Invoices2001Slovakia_10_Nha so 10_Dien1_Tien luong chuan 01" xfId="4868"/>
    <cellStyle name="Dziesietny_Invoices2001Slovakia_10_Nha so 10_Dien1_Tien luong chuan 01 2" xfId="4869"/>
    <cellStyle name="Dziesiętny_Invoices2001Slovakia_10_Nha so 10_Dien1_Tien luong chuan 01 2" xfId="4870"/>
    <cellStyle name="Dziesietny_Invoices2001Slovakia_10_Nha so 10_Dien1_tinh toan hoang ha" xfId="4871"/>
    <cellStyle name="Dziesiętny_Invoices2001Slovakia_10_Nha so 10_Dien1_tinh toan hoang ha" xfId="4872"/>
    <cellStyle name="Dziesietny_Invoices2001Slovakia_10_Nha so 10_Dien1_tinh toan hoang ha 2" xfId="4873"/>
    <cellStyle name="Dziesiętny_Invoices2001Slovakia_10_Nha so 10_Dien1_tinh toan hoang ha 2" xfId="4874"/>
    <cellStyle name="Dziesietny_Invoices2001Slovakia_10_Nha so 10_Dien1_tinh toan hoang ha 2 2" xfId="4875"/>
    <cellStyle name="Dziesiętny_Invoices2001Slovakia_10_Nha so 10_Dien1_tinh toan hoang ha 2 2" xfId="4876"/>
    <cellStyle name="Dziesietny_Invoices2001Slovakia_10_Nha so 10_Dien1_tinh toan hoang ha 3" xfId="4877"/>
    <cellStyle name="Dziesiętny_Invoices2001Slovakia_10_Nha so 10_Dien1_tinh toan hoang ha 3" xfId="4878"/>
    <cellStyle name="Dziesietny_Invoices2001Slovakia_10_Nha so 10_Dien1_tinh toan hoang ha 3 2" xfId="4879"/>
    <cellStyle name="Dziesiętny_Invoices2001Slovakia_10_Nha so 10_Dien1_tinh toan hoang ha 3 2" xfId="4880"/>
    <cellStyle name="Dziesietny_Invoices2001Slovakia_10_Nha so 10_Dien1_tinh toan hoang ha 4" xfId="4881"/>
    <cellStyle name="Dziesiętny_Invoices2001Slovakia_10_Nha so 10_Dien1_tinh toan hoang ha 4" xfId="4882"/>
    <cellStyle name="Dziesietny_Invoices2001Slovakia_10_Nha so 10_Dien1_tinh toan hoang ha 5" xfId="4883"/>
    <cellStyle name="Dziesiętny_Invoices2001Slovakia_10_Nha so 10_Dien1_tinh toan hoang ha 5" xfId="4884"/>
    <cellStyle name="Dziesietny_Invoices2001Slovakia_10_Nha so 10_Dien1_Tong von ĐTPT" xfId="4885"/>
    <cellStyle name="Dziesiętny_Invoices2001Slovakia_10_Nha so 10_Dien1_Tong von ĐTPT" xfId="4886"/>
    <cellStyle name="Dziesietny_Invoices2001Slovakia_10_Nha so 10_Dien1_Tong von ĐTPT 2" xfId="4887"/>
    <cellStyle name="Dziesiętny_Invoices2001Slovakia_10_Nha so 10_Dien1_Tong von ĐTPT 2" xfId="4888"/>
    <cellStyle name="Dziesietny_Invoices2001Slovakia_10_Nha so 10_Dien1_Tong von ĐTPT 2 2" xfId="4889"/>
    <cellStyle name="Dziesiętny_Invoices2001Slovakia_10_Nha so 10_Dien1_Tong von ĐTPT 2 2" xfId="4890"/>
    <cellStyle name="Dziesietny_Invoices2001Slovakia_10_Nha so 10_Dien1_Tong von ĐTPT 3" xfId="4891"/>
    <cellStyle name="Dziesiętny_Invoices2001Slovakia_10_Nha so 10_Dien1_Tong von ĐTPT 3" xfId="4892"/>
    <cellStyle name="Dziesietny_Invoices2001Slovakia_10_Nha so 10_Dien1_Tong von ĐTPT 3 2" xfId="4893"/>
    <cellStyle name="Dziesiętny_Invoices2001Slovakia_10_Nha so 10_Dien1_Tong von ĐTPT 3 2" xfId="4894"/>
    <cellStyle name="Dziesietny_Invoices2001Slovakia_10_Nha so 10_Dien1_Tong von ĐTPT 4" xfId="4895"/>
    <cellStyle name="Dziesiętny_Invoices2001Slovakia_10_Nha so 10_Dien1_Tong von ĐTPT 4" xfId="4896"/>
    <cellStyle name="Dziesietny_Invoices2001Slovakia_10_Nha so 10_Dien1_Tong von ĐTPT 5" xfId="4897"/>
    <cellStyle name="Dziesiętny_Invoices2001Slovakia_10_Nha so 10_Dien1_Tong von ĐTPT 5" xfId="4898"/>
    <cellStyle name="Dziesietny_Invoices2001Slovakia_bang so sanh gia tri" xfId="4899"/>
    <cellStyle name="Dziesiętny_Invoices2001Slovakia_bao_cao_TH_th_cong_tac_dau_thau_-_ngay251209" xfId="4900"/>
    <cellStyle name="Dziesietny_Invoices2001Slovakia_bieu tong hop lai kh von 2011 gui phong TH-KTDN" xfId="4901"/>
    <cellStyle name="Dziesiętny_Invoices2001Slovakia_bieu tong hop lai kh von 2011 gui phong TH-KTDN" xfId="4902"/>
    <cellStyle name="Dziesietny_Invoices2001Slovakia_bieu tong hop lai kh von 2011 gui phong TH-KTDN 2" xfId="4903"/>
    <cellStyle name="Dziesiętny_Invoices2001Slovakia_bieu tong hop lai kh von 2011 gui phong TH-KTDN 2" xfId="4904"/>
    <cellStyle name="Dziesietny_Invoices2001Slovakia_bieu tong hop lai kh von 2011 gui phong TH-KTDN 2 2" xfId="4905"/>
    <cellStyle name="Dziesiętny_Invoices2001Slovakia_bieu tong hop lai kh von 2011 gui phong TH-KTDN 2 2" xfId="4906"/>
    <cellStyle name="Dziesietny_Invoices2001Slovakia_bieu tong hop lai kh von 2011 gui phong TH-KTDN 3" xfId="4907"/>
    <cellStyle name="Dziesiętny_Invoices2001Slovakia_bieu tong hop lai kh von 2011 gui phong TH-KTDN 3" xfId="4908"/>
    <cellStyle name="Dziesietny_Invoices2001Slovakia_bieu tong hop lai kh von 2011 gui phong TH-KTDN 3 2" xfId="4909"/>
    <cellStyle name="Dziesiętny_Invoices2001Slovakia_bieu tong hop lai kh von 2011 gui phong TH-KTDN 3 2" xfId="4910"/>
    <cellStyle name="Dziesietny_Invoices2001Slovakia_bieu tong hop lai kh von 2011 gui phong TH-KTDN 4" xfId="4911"/>
    <cellStyle name="Dziesiętny_Invoices2001Slovakia_bieu tong hop lai kh von 2011 gui phong TH-KTDN 4" xfId="4912"/>
    <cellStyle name="Dziesietny_Invoices2001Slovakia_bieu tong hop lai kh von 2011 gui phong TH-KTDN_BIEU KE HOACH  2015 (KTN 6.11 sua)" xfId="4913"/>
    <cellStyle name="Dziesiętny_Invoices2001Slovakia_bieu tong hop lai kh von 2011 gui phong TH-KTDN_BIEU KE HOACH  2015 (KTN 6.11 sua)" xfId="4914"/>
    <cellStyle name="Dziesietny_Invoices2001Slovakia_BIỂU TỔNG HỢP LẦN CUỐI SỬA THEO NGHI QUYẾT SỐ 81" xfId="4915"/>
    <cellStyle name="Dziesiętny_Invoices2001Slovakia_Book1" xfId="4916"/>
    <cellStyle name="Dziesietny_Invoices2001Slovakia_Book1_1" xfId="4917"/>
    <cellStyle name="Dziesiętny_Invoices2001Slovakia_Book1_1" xfId="4918"/>
    <cellStyle name="Dziesietny_Invoices2001Slovakia_Book1_1 2" xfId="4919"/>
    <cellStyle name="Dziesiętny_Invoices2001Slovakia_Book1_1 2" xfId="4920"/>
    <cellStyle name="Dziesietny_Invoices2001Slovakia_Book1_1 3" xfId="4921"/>
    <cellStyle name="Dziesiętny_Invoices2001Slovakia_Book1_1 3" xfId="4922"/>
    <cellStyle name="Dziesietny_Invoices2001Slovakia_Book1_1 4" xfId="4923"/>
    <cellStyle name="Dziesiętny_Invoices2001Slovakia_Book1_1 4" xfId="4924"/>
    <cellStyle name="Dziesietny_Invoices2001Slovakia_Book1_1 5" xfId="4925"/>
    <cellStyle name="Dziesiętny_Invoices2001Slovakia_Book1_1 5" xfId="4926"/>
    <cellStyle name="Dziesietny_Invoices2001Slovakia_Book1_1_Bao cao danh muc cac cong trinh tren dia ban huyen 4-2010" xfId="4927"/>
    <cellStyle name="Dziesiętny_Invoices2001Slovakia_Book1_1_Bao cao danh muc cac cong trinh tren dia ban huyen 4-2010" xfId="4928"/>
    <cellStyle name="Dziesietny_Invoices2001Slovakia_Book1_1_Bao cao danh muc cac cong trinh tren dia ban huyen 4-2010 2" xfId="4929"/>
    <cellStyle name="Dziesiętny_Invoices2001Slovakia_Book1_1_Bao cao danh muc cac cong trinh tren dia ban huyen 4-2010 2" xfId="4930"/>
    <cellStyle name="Dziesietny_Invoices2001Slovakia_Book1_1_bieu ke hoach dau thau" xfId="4931"/>
    <cellStyle name="Dziesiętny_Invoices2001Slovakia_Book1_1_bieu ke hoach dau thau" xfId="4932"/>
    <cellStyle name="Dziesietny_Invoices2001Slovakia_Book1_1_bieu ke hoach dau thau 2" xfId="4933"/>
    <cellStyle name="Dziesiętny_Invoices2001Slovakia_Book1_1_bieu ke hoach dau thau 2" xfId="4934"/>
    <cellStyle name="Dziesietny_Invoices2001Slovakia_Book1_1_bieu ke hoach dau thau 2 2" xfId="4935"/>
    <cellStyle name="Dziesiętny_Invoices2001Slovakia_Book1_1_bieu ke hoach dau thau 2 2" xfId="4936"/>
    <cellStyle name="Dziesietny_Invoices2001Slovakia_Book1_1_bieu ke hoach dau thau 3" xfId="4937"/>
    <cellStyle name="Dziesiętny_Invoices2001Slovakia_Book1_1_bieu ke hoach dau thau 3" xfId="4938"/>
    <cellStyle name="Dziesietny_Invoices2001Slovakia_Book1_1_bieu ke hoach dau thau 3 2" xfId="4939"/>
    <cellStyle name="Dziesiętny_Invoices2001Slovakia_Book1_1_bieu ke hoach dau thau 3 2" xfId="4940"/>
    <cellStyle name="Dziesietny_Invoices2001Slovakia_Book1_1_bieu ke hoach dau thau 4" xfId="4941"/>
    <cellStyle name="Dziesiętny_Invoices2001Slovakia_Book1_1_bieu ke hoach dau thau 4" xfId="4942"/>
    <cellStyle name="Dziesietny_Invoices2001Slovakia_Book1_1_bieu ke hoach dau thau 5" xfId="4943"/>
    <cellStyle name="Dziesiętny_Invoices2001Slovakia_Book1_1_bieu ke hoach dau thau 5" xfId="4944"/>
    <cellStyle name="Dziesietny_Invoices2001Slovakia_Book1_1_bieu ke hoach dau thau truong mam non SKH" xfId="4945"/>
    <cellStyle name="Dziesiętny_Invoices2001Slovakia_Book1_1_bieu ke hoach dau thau truong mam non SKH" xfId="4946"/>
    <cellStyle name="Dziesietny_Invoices2001Slovakia_Book1_1_bieu ke hoach dau thau truong mam non SKH 2" xfId="4947"/>
    <cellStyle name="Dziesiętny_Invoices2001Slovakia_Book1_1_bieu ke hoach dau thau truong mam non SKH 2" xfId="4948"/>
    <cellStyle name="Dziesietny_Invoices2001Slovakia_Book1_1_bieu ke hoach dau thau truong mam non SKH 2 2" xfId="4949"/>
    <cellStyle name="Dziesiętny_Invoices2001Slovakia_Book1_1_bieu ke hoach dau thau truong mam non SKH 2 2" xfId="4950"/>
    <cellStyle name="Dziesietny_Invoices2001Slovakia_Book1_1_bieu ke hoach dau thau truong mam non SKH 3" xfId="4951"/>
    <cellStyle name="Dziesiętny_Invoices2001Slovakia_Book1_1_bieu ke hoach dau thau truong mam non SKH 3" xfId="4952"/>
    <cellStyle name="Dziesietny_Invoices2001Slovakia_Book1_1_bieu ke hoach dau thau truong mam non SKH 3 2" xfId="4953"/>
    <cellStyle name="Dziesiętny_Invoices2001Slovakia_Book1_1_bieu ke hoach dau thau truong mam non SKH 3 2" xfId="4954"/>
    <cellStyle name="Dziesietny_Invoices2001Slovakia_Book1_1_bieu ke hoach dau thau truong mam non SKH 4" xfId="4955"/>
    <cellStyle name="Dziesiętny_Invoices2001Slovakia_Book1_1_bieu ke hoach dau thau truong mam non SKH 4" xfId="4956"/>
    <cellStyle name="Dziesietny_Invoices2001Slovakia_Book1_1_bieu ke hoach dau thau truong mam non SKH 5" xfId="4957"/>
    <cellStyle name="Dziesiętny_Invoices2001Slovakia_Book1_1_bieu ke hoach dau thau truong mam non SKH 5" xfId="4958"/>
    <cellStyle name="Dziesietny_Invoices2001Slovakia_Book1_1_bieu tong hop lai kh von 2011 gui phong TH-KTDN" xfId="4959"/>
    <cellStyle name="Dziesiętny_Invoices2001Slovakia_Book1_1_bieu tong hop lai kh von 2011 gui phong TH-KTDN" xfId="4960"/>
    <cellStyle name="Dziesietny_Invoices2001Slovakia_Book1_1_bieu tong hop lai kh von 2011 gui phong TH-KTDN 2" xfId="4961"/>
    <cellStyle name="Dziesiętny_Invoices2001Slovakia_Book1_1_bieu tong hop lai kh von 2011 gui phong TH-KTDN 2" xfId="4962"/>
    <cellStyle name="Dziesietny_Invoices2001Slovakia_Book1_1_bieu tong hop lai kh von 2011 gui phong TH-KTDN 2 2" xfId="4963"/>
    <cellStyle name="Dziesiętny_Invoices2001Slovakia_Book1_1_bieu tong hop lai kh von 2011 gui phong TH-KTDN 2 2" xfId="4964"/>
    <cellStyle name="Dziesietny_Invoices2001Slovakia_Book1_1_bieu tong hop lai kh von 2011 gui phong TH-KTDN 3" xfId="4965"/>
    <cellStyle name="Dziesiętny_Invoices2001Slovakia_Book1_1_bieu tong hop lai kh von 2011 gui phong TH-KTDN 3" xfId="4966"/>
    <cellStyle name="Dziesietny_Invoices2001Slovakia_Book1_1_bieu tong hop lai kh von 2011 gui phong TH-KTDN 3 2" xfId="4967"/>
    <cellStyle name="Dziesiętny_Invoices2001Slovakia_Book1_1_bieu tong hop lai kh von 2011 gui phong TH-KTDN 3 2" xfId="4968"/>
    <cellStyle name="Dziesietny_Invoices2001Slovakia_Book1_1_bieu tong hop lai kh von 2011 gui phong TH-KTDN 4" xfId="4969"/>
    <cellStyle name="Dziesiętny_Invoices2001Slovakia_Book1_1_bieu tong hop lai kh von 2011 gui phong TH-KTDN 4" xfId="4970"/>
    <cellStyle name="Dziesietny_Invoices2001Slovakia_Book1_1_bieu tong hop lai kh von 2011 gui phong TH-KTDN_BIEU KE HOACH  2015 (KTN 6.11 sua)" xfId="4971"/>
    <cellStyle name="Dziesiętny_Invoices2001Slovakia_Book1_1_bieu tong hop lai kh von 2011 gui phong TH-KTDN_BIEU KE HOACH  2015 (KTN 6.11 sua)" xfId="4972"/>
    <cellStyle name="Dziesietny_Invoices2001Slovakia_Book1_1_Book1" xfId="4973"/>
    <cellStyle name="Dziesiętny_Invoices2001Slovakia_Book1_1_Book1" xfId="4974"/>
    <cellStyle name="Dziesietny_Invoices2001Slovakia_Book1_1_Book1 2" xfId="4975"/>
    <cellStyle name="Dziesiętny_Invoices2001Slovakia_Book1_1_Book1 2" xfId="4976"/>
    <cellStyle name="Dziesietny_Invoices2001Slovakia_Book1_1_Book1_1" xfId="4977"/>
    <cellStyle name="Dziesiętny_Invoices2001Slovakia_Book1_1_Book1_1" xfId="4978"/>
    <cellStyle name="Dziesietny_Invoices2001Slovakia_Book1_1_Book1_1 2" xfId="4979"/>
    <cellStyle name="Dziesiętny_Invoices2001Slovakia_Book1_1_Book1_1 2" xfId="4980"/>
    <cellStyle name="Dziesietny_Invoices2001Slovakia_Book1_1_Book1_1 2 2" xfId="4981"/>
    <cellStyle name="Dziesiętny_Invoices2001Slovakia_Book1_1_Book1_1 2 2" xfId="4982"/>
    <cellStyle name="Dziesietny_Invoices2001Slovakia_Book1_1_Book1_1 3" xfId="4983"/>
    <cellStyle name="Dziesiętny_Invoices2001Slovakia_Book1_1_Book1_1 3" xfId="4984"/>
    <cellStyle name="Dziesietny_Invoices2001Slovakia_Book1_1_Book1_1 3 2" xfId="4985"/>
    <cellStyle name="Dziesiętny_Invoices2001Slovakia_Book1_1_Book1_1 3 2" xfId="4986"/>
    <cellStyle name="Dziesietny_Invoices2001Slovakia_Book1_1_Book1_1 4" xfId="4987"/>
    <cellStyle name="Dziesiętny_Invoices2001Slovakia_Book1_1_Book1_1 4" xfId="4988"/>
    <cellStyle name="Dziesietny_Invoices2001Slovakia_Book1_1_Book1_1 5" xfId="4989"/>
    <cellStyle name="Dziesiętny_Invoices2001Slovakia_Book1_1_Book1_1 5" xfId="4990"/>
    <cellStyle name="Dziesietny_Invoices2001Slovakia_Book1_1_Book1_1_DTTD chieng chan Tham lai 29-9-2009" xfId="4991"/>
    <cellStyle name="Dziesiętny_Invoices2001Slovakia_Book1_1_Book1_1_DTTD chieng chan Tham lai 29-9-2009" xfId="4992"/>
    <cellStyle name="Dziesietny_Invoices2001Slovakia_Book1_1_Book1_1_DTTD chieng chan Tham lai 29-9-2009 2" xfId="4993"/>
    <cellStyle name="Dziesiętny_Invoices2001Slovakia_Book1_1_Book1_1_DTTD chieng chan Tham lai 29-9-2009 2" xfId="4994"/>
    <cellStyle name="Dziesietny_Invoices2001Slovakia_Book1_1_Book1_1_DTTD chieng chan Tham lai 29-9-2009 2 2" xfId="4995"/>
    <cellStyle name="Dziesiętny_Invoices2001Slovakia_Book1_1_Book1_1_DTTD chieng chan Tham lai 29-9-2009 2 2" xfId="4996"/>
    <cellStyle name="Dziesietny_Invoices2001Slovakia_Book1_1_Book1_1_DTTD chieng chan Tham lai 29-9-2009 3" xfId="4997"/>
    <cellStyle name="Dziesiętny_Invoices2001Slovakia_Book1_1_Book1_1_DTTD chieng chan Tham lai 29-9-2009 3" xfId="4998"/>
    <cellStyle name="Dziesietny_Invoices2001Slovakia_Book1_1_Book1_1_DTTD chieng chan Tham lai 29-9-2009 3 2" xfId="4999"/>
    <cellStyle name="Dziesiętny_Invoices2001Slovakia_Book1_1_Book1_1_DTTD chieng chan Tham lai 29-9-2009 3 2" xfId="5000"/>
    <cellStyle name="Dziesietny_Invoices2001Slovakia_Book1_1_Book1_1_DTTD chieng chan Tham lai 29-9-2009 4" xfId="5001"/>
    <cellStyle name="Dziesiętny_Invoices2001Slovakia_Book1_1_Book1_1_DTTD chieng chan Tham lai 29-9-2009 4" xfId="5002"/>
    <cellStyle name="Dziesietny_Invoices2001Slovakia_Book1_1_Book1_1_DTTD chieng chan Tham lai 29-9-2009 5" xfId="5003"/>
    <cellStyle name="Dziesiętny_Invoices2001Slovakia_Book1_1_Book1_1_DTTD chieng chan Tham lai 29-9-2009 5" xfId="5004"/>
    <cellStyle name="Dziesietny_Invoices2001Slovakia_Book1_1_Book1_1_Ke hoach 2010 (theo doi 11-8-2010)" xfId="5005"/>
    <cellStyle name="Dziesiętny_Invoices2001Slovakia_Book1_1_Book1_1_Ke hoach 2010 (theo doi 11-8-2010)" xfId="5006"/>
    <cellStyle name="Dziesietny_Invoices2001Slovakia_Book1_1_Book1_1_Ke hoach 2010 (theo doi 11-8-2010) 2" xfId="5007"/>
    <cellStyle name="Dziesiętny_Invoices2001Slovakia_Book1_1_Book1_1_Ke hoach 2010 (theo doi 11-8-2010) 2" xfId="5008"/>
    <cellStyle name="Dziesietny_Invoices2001Slovakia_Book1_1_Book1_1_Ke hoach 2010 (theo doi 11-8-2010) 2 2" xfId="5009"/>
    <cellStyle name="Dziesiętny_Invoices2001Slovakia_Book1_1_Book1_1_Ke hoach 2010 (theo doi 11-8-2010) 2 2" xfId="5010"/>
    <cellStyle name="Dziesietny_Invoices2001Slovakia_Book1_1_Book1_1_Ke hoach 2010 (theo doi 11-8-2010) 3" xfId="5011"/>
    <cellStyle name="Dziesiętny_Invoices2001Slovakia_Book1_1_Book1_1_Ke hoach 2010 (theo doi 11-8-2010) 3" xfId="5012"/>
    <cellStyle name="Dziesietny_Invoices2001Slovakia_Book1_1_Book1_1_Ke hoach 2010 (theo doi 11-8-2010) 3 2" xfId="5013"/>
    <cellStyle name="Dziesiętny_Invoices2001Slovakia_Book1_1_Book1_1_Ke hoach 2010 (theo doi 11-8-2010) 3 2" xfId="5014"/>
    <cellStyle name="Dziesietny_Invoices2001Slovakia_Book1_1_Book1_1_Ke hoach 2010 (theo doi 11-8-2010) 4" xfId="5015"/>
    <cellStyle name="Dziesiętny_Invoices2001Slovakia_Book1_1_Book1_1_Ke hoach 2010 (theo doi 11-8-2010) 4" xfId="5016"/>
    <cellStyle name="Dziesietny_Invoices2001Slovakia_Book1_1_Book1_1_Ke hoach 2010 (theo doi 11-8-2010)_BIEU KE HOACH  2015 (KTN 6.11 sua)" xfId="5017"/>
    <cellStyle name="Dziesiętny_Invoices2001Slovakia_Book1_1_Book1_1_Ke hoach 2010 (theo doi 11-8-2010)_BIEU KE HOACH  2015 (KTN 6.11 sua)" xfId="5018"/>
    <cellStyle name="Dziesietny_Invoices2001Slovakia_Book1_1_Book1_1_ke hoach dau thau 30-6-2010" xfId="5019"/>
    <cellStyle name="Dziesiętny_Invoices2001Slovakia_Book1_1_Book1_1_ke hoach dau thau 30-6-2010" xfId="5020"/>
    <cellStyle name="Dziesietny_Invoices2001Slovakia_Book1_1_Book1_1_ke hoach dau thau 30-6-2010 2" xfId="5021"/>
    <cellStyle name="Dziesiętny_Invoices2001Slovakia_Book1_1_Book1_1_ke hoach dau thau 30-6-2010 2" xfId="5022"/>
    <cellStyle name="Dziesietny_Invoices2001Slovakia_Book1_1_Book1_1_ke hoach dau thau 30-6-2010 2 2" xfId="5023"/>
    <cellStyle name="Dziesiętny_Invoices2001Slovakia_Book1_1_Book1_1_ke hoach dau thau 30-6-2010 2 2" xfId="5024"/>
    <cellStyle name="Dziesietny_Invoices2001Slovakia_Book1_1_Book1_1_ke hoach dau thau 30-6-2010 3" xfId="5025"/>
    <cellStyle name="Dziesiętny_Invoices2001Slovakia_Book1_1_Book1_1_ke hoach dau thau 30-6-2010 3" xfId="5026"/>
    <cellStyle name="Dziesietny_Invoices2001Slovakia_Book1_1_Book1_1_ke hoach dau thau 30-6-2010 3 2" xfId="5027"/>
    <cellStyle name="Dziesiętny_Invoices2001Slovakia_Book1_1_Book1_1_ke hoach dau thau 30-6-2010 3 2" xfId="5028"/>
    <cellStyle name="Dziesietny_Invoices2001Slovakia_Book1_1_Book1_1_ke hoach dau thau 30-6-2010 4" xfId="5029"/>
    <cellStyle name="Dziesiętny_Invoices2001Slovakia_Book1_1_Book1_1_ke hoach dau thau 30-6-2010 4" xfId="5030"/>
    <cellStyle name="Dziesietny_Invoices2001Slovakia_Book1_1_Book1_1_ke hoach dau thau 30-6-2010_BIEU KE HOACH  2015 (KTN 6.11 sua)" xfId="5031"/>
    <cellStyle name="Dziesiętny_Invoices2001Slovakia_Book1_1_Book1_1_ke hoach dau thau 30-6-2010_BIEU KE HOACH  2015 (KTN 6.11 sua)" xfId="5032"/>
    <cellStyle name="Dziesietny_Invoices2001Slovakia_Book1_1_Book1_2" xfId="5033"/>
    <cellStyle name="Dziesiętny_Invoices2001Slovakia_Book1_1_Book1_2" xfId="5034"/>
    <cellStyle name="Dziesietny_Invoices2001Slovakia_Book1_1_Book1_2 2" xfId="5035"/>
    <cellStyle name="Dziesiętny_Invoices2001Slovakia_Book1_1_Book1_2 2" xfId="5036"/>
    <cellStyle name="Dziesietny_Invoices2001Slovakia_Book1_1_Book1_2_ke hoach dau thau 30-6-2010" xfId="5037"/>
    <cellStyle name="Dziesiętny_Invoices2001Slovakia_Book1_1_Book1_2_ke hoach dau thau 30-6-2010" xfId="5038"/>
    <cellStyle name="Dziesietny_Invoices2001Slovakia_Book1_1_Book1_2_ke hoach dau thau 30-6-2010 2" xfId="5039"/>
    <cellStyle name="Dziesiętny_Invoices2001Slovakia_Book1_1_Book1_2_ke hoach dau thau 30-6-2010 2" xfId="5040"/>
    <cellStyle name="Dziesietny_Invoices2001Slovakia_Book1_1_Book1_2_ke hoach dau thau 30-6-2010 2 2" xfId="5041"/>
    <cellStyle name="Dziesiętny_Invoices2001Slovakia_Book1_1_Book1_2_ke hoach dau thau 30-6-2010 2 2" xfId="5042"/>
    <cellStyle name="Dziesietny_Invoices2001Slovakia_Book1_1_Book1_2_ke hoach dau thau 30-6-2010 3" xfId="5043"/>
    <cellStyle name="Dziesiętny_Invoices2001Slovakia_Book1_1_Book1_2_ke hoach dau thau 30-6-2010 3" xfId="5044"/>
    <cellStyle name="Dziesietny_Invoices2001Slovakia_Book1_1_Book1_2_ke hoach dau thau 30-6-2010 3 2" xfId="5045"/>
    <cellStyle name="Dziesiętny_Invoices2001Slovakia_Book1_1_Book1_2_ke hoach dau thau 30-6-2010 3 2" xfId="5046"/>
    <cellStyle name="Dziesietny_Invoices2001Slovakia_Book1_1_Book1_2_ke hoach dau thau 30-6-2010 4" xfId="5047"/>
    <cellStyle name="Dziesiętny_Invoices2001Slovakia_Book1_1_Book1_2_ke hoach dau thau 30-6-2010 4" xfId="5048"/>
    <cellStyle name="Dziesietny_Invoices2001Slovakia_Book1_1_Book1_2_ke hoach dau thau 30-6-2010 5" xfId="5049"/>
    <cellStyle name="Dziesiętny_Invoices2001Slovakia_Book1_1_Book1_2_ke hoach dau thau 30-6-2010 5" xfId="5050"/>
    <cellStyle name="Dziesietny_Invoices2001Slovakia_Book1_1_Book1_3" xfId="5051"/>
    <cellStyle name="Dziesiętny_Invoices2001Slovakia_Book1_1_Book1_3" xfId="5052"/>
    <cellStyle name="Dziesietny_Invoices2001Slovakia_Book1_1_Book1_3 2" xfId="5053"/>
    <cellStyle name="Dziesiętny_Invoices2001Slovakia_Book1_1_Book1_3 2" xfId="5054"/>
    <cellStyle name="Dziesietny_Invoices2001Slovakia_Book1_1_Book1_Bao cao danh muc cac cong trinh tren dia ban huyen 4-2010" xfId="5055"/>
    <cellStyle name="Dziesiętny_Invoices2001Slovakia_Book1_1_Book1_Bao cao danh muc cac cong trinh tren dia ban huyen 4-2010" xfId="5056"/>
    <cellStyle name="Dziesietny_Invoices2001Slovakia_Book1_1_Book1_Bao cao danh muc cac cong trinh tren dia ban huyen 4-2010 2" xfId="5057"/>
    <cellStyle name="Dziesiętny_Invoices2001Slovakia_Book1_1_Book1_Bao cao danh muc cac cong trinh tren dia ban huyen 4-2010 2" xfId="5058"/>
    <cellStyle name="Dziesietny_Invoices2001Slovakia_Book1_1_Book1_bieu ke hoach dau thau" xfId="5059"/>
    <cellStyle name="Dziesiętny_Invoices2001Slovakia_Book1_1_Book1_bieu ke hoach dau thau" xfId="5060"/>
    <cellStyle name="Dziesietny_Invoices2001Slovakia_Book1_1_Book1_bieu ke hoach dau thau 2" xfId="5061"/>
    <cellStyle name="Dziesiętny_Invoices2001Slovakia_Book1_1_Book1_bieu ke hoach dau thau 2" xfId="5062"/>
    <cellStyle name="Dziesietny_Invoices2001Slovakia_Book1_1_Book1_bieu ke hoach dau thau 2 2" xfId="5063"/>
    <cellStyle name="Dziesiętny_Invoices2001Slovakia_Book1_1_Book1_bieu ke hoach dau thau 2 2" xfId="5064"/>
    <cellStyle name="Dziesietny_Invoices2001Slovakia_Book1_1_Book1_bieu ke hoach dau thau 3" xfId="5065"/>
    <cellStyle name="Dziesiętny_Invoices2001Slovakia_Book1_1_Book1_bieu ke hoach dau thau 3" xfId="5066"/>
    <cellStyle name="Dziesietny_Invoices2001Slovakia_Book1_1_Book1_bieu ke hoach dau thau 3 2" xfId="5067"/>
    <cellStyle name="Dziesiętny_Invoices2001Slovakia_Book1_1_Book1_bieu ke hoach dau thau 3 2" xfId="5068"/>
    <cellStyle name="Dziesietny_Invoices2001Slovakia_Book1_1_Book1_bieu ke hoach dau thau 4" xfId="5069"/>
    <cellStyle name="Dziesiętny_Invoices2001Slovakia_Book1_1_Book1_bieu ke hoach dau thau 4" xfId="5070"/>
    <cellStyle name="Dziesietny_Invoices2001Slovakia_Book1_1_Book1_bieu ke hoach dau thau truong mam non SKH" xfId="5071"/>
    <cellStyle name="Dziesiętny_Invoices2001Slovakia_Book1_1_Book1_bieu ke hoach dau thau truong mam non SKH" xfId="5072"/>
    <cellStyle name="Dziesietny_Invoices2001Slovakia_Book1_1_Book1_bieu ke hoach dau thau truong mam non SKH 2" xfId="5073"/>
    <cellStyle name="Dziesiętny_Invoices2001Slovakia_Book1_1_Book1_bieu ke hoach dau thau truong mam non SKH 2" xfId="5074"/>
    <cellStyle name="Dziesietny_Invoices2001Slovakia_Book1_1_Book1_bieu ke hoach dau thau truong mam non SKH 2 2" xfId="5075"/>
    <cellStyle name="Dziesiętny_Invoices2001Slovakia_Book1_1_Book1_bieu ke hoach dau thau truong mam non SKH 2 2" xfId="5076"/>
    <cellStyle name="Dziesietny_Invoices2001Slovakia_Book1_1_Book1_bieu ke hoach dau thau truong mam non SKH 3" xfId="5077"/>
    <cellStyle name="Dziesiętny_Invoices2001Slovakia_Book1_1_Book1_bieu ke hoach dau thau truong mam non SKH 3" xfId="5078"/>
    <cellStyle name="Dziesietny_Invoices2001Slovakia_Book1_1_Book1_bieu ke hoach dau thau truong mam non SKH 3 2" xfId="5079"/>
    <cellStyle name="Dziesiętny_Invoices2001Slovakia_Book1_1_Book1_bieu ke hoach dau thau truong mam non SKH 3 2" xfId="5080"/>
    <cellStyle name="Dziesietny_Invoices2001Slovakia_Book1_1_Book1_bieu ke hoach dau thau truong mam non SKH 4" xfId="5081"/>
    <cellStyle name="Dziesiętny_Invoices2001Slovakia_Book1_1_Book1_bieu ke hoach dau thau truong mam non SKH 4" xfId="5082"/>
    <cellStyle name="Dziesietny_Invoices2001Slovakia_Book1_1_Book1_bieu tong hop lai kh von 2011 gui phong TH-KTDN" xfId="5083"/>
    <cellStyle name="Dziesiętny_Invoices2001Slovakia_Book1_1_Book1_bieu tong hop lai kh von 2011 gui phong TH-KTDN" xfId="5084"/>
    <cellStyle name="Dziesietny_Invoices2001Slovakia_Book1_1_Book1_bieu tong hop lai kh von 2011 gui phong TH-KTDN 2" xfId="5085"/>
    <cellStyle name="Dziesiętny_Invoices2001Slovakia_Book1_1_Book1_bieu tong hop lai kh von 2011 gui phong TH-KTDN 2" xfId="5086"/>
    <cellStyle name="Dziesietny_Invoices2001Slovakia_Book1_1_Book1_bieu tong hop lai kh von 2011 gui phong TH-KTDN 2 2" xfId="5087"/>
    <cellStyle name="Dziesiętny_Invoices2001Slovakia_Book1_1_Book1_bieu tong hop lai kh von 2011 gui phong TH-KTDN 2 2" xfId="5088"/>
    <cellStyle name="Dziesietny_Invoices2001Slovakia_Book1_1_Book1_bieu tong hop lai kh von 2011 gui phong TH-KTDN 3" xfId="5089"/>
    <cellStyle name="Dziesiętny_Invoices2001Slovakia_Book1_1_Book1_bieu tong hop lai kh von 2011 gui phong TH-KTDN 3" xfId="5090"/>
    <cellStyle name="Dziesietny_Invoices2001Slovakia_Book1_1_Book1_bieu tong hop lai kh von 2011 gui phong TH-KTDN 3 2" xfId="5091"/>
    <cellStyle name="Dziesiętny_Invoices2001Slovakia_Book1_1_Book1_bieu tong hop lai kh von 2011 gui phong TH-KTDN 3 2" xfId="5092"/>
    <cellStyle name="Dziesietny_Invoices2001Slovakia_Book1_1_Book1_bieu tong hop lai kh von 2011 gui phong TH-KTDN 4" xfId="5093"/>
    <cellStyle name="Dziesiętny_Invoices2001Slovakia_Book1_1_Book1_bieu tong hop lai kh von 2011 gui phong TH-KTDN 4" xfId="5094"/>
    <cellStyle name="Dziesietny_Invoices2001Slovakia_Book1_1_Book1_bieu tong hop lai kh von 2011 gui phong TH-KTDN_BIEU KE HOACH  2015 (KTN 6.11 sua)" xfId="5095"/>
    <cellStyle name="Dziesiętny_Invoices2001Slovakia_Book1_1_Book1_bieu tong hop lai kh von 2011 gui phong TH-KTDN_BIEU KE HOACH  2015 (KTN 6.11 sua)" xfId="5096"/>
    <cellStyle name="Dziesietny_Invoices2001Slovakia_Book1_1_Book1_Book1" xfId="5097"/>
    <cellStyle name="Dziesiętny_Invoices2001Slovakia_Book1_1_Book1_Book1" xfId="5098"/>
    <cellStyle name="Dziesietny_Invoices2001Slovakia_Book1_1_Book1_Book1 2" xfId="5099"/>
    <cellStyle name="Dziesiętny_Invoices2001Slovakia_Book1_1_Book1_Book1 2" xfId="5100"/>
    <cellStyle name="Dziesietny_Invoices2001Slovakia_Book1_1_Book1_Book1 2 2" xfId="5101"/>
    <cellStyle name="Dziesiętny_Invoices2001Slovakia_Book1_1_Book1_Book1 2 2" xfId="5102"/>
    <cellStyle name="Dziesietny_Invoices2001Slovakia_Book1_1_Book1_Book1 3" xfId="5103"/>
    <cellStyle name="Dziesiętny_Invoices2001Slovakia_Book1_1_Book1_Book1 3" xfId="5104"/>
    <cellStyle name="Dziesietny_Invoices2001Slovakia_Book1_1_Book1_Book1 3 2" xfId="5105"/>
    <cellStyle name="Dziesiętny_Invoices2001Slovakia_Book1_1_Book1_Book1 3 2" xfId="5106"/>
    <cellStyle name="Dziesietny_Invoices2001Slovakia_Book1_1_Book1_Book1 4" xfId="5107"/>
    <cellStyle name="Dziesiętny_Invoices2001Slovakia_Book1_1_Book1_Book1 4" xfId="5108"/>
    <cellStyle name="Dziesietny_Invoices2001Slovakia_Book1_1_Book1_Book1_1" xfId="5109"/>
    <cellStyle name="Dziesiętny_Invoices2001Slovakia_Book1_1_Book1_Book1_1" xfId="5110"/>
    <cellStyle name="Dziesietny_Invoices2001Slovakia_Book1_1_Book1_Book1_1 2" xfId="5111"/>
    <cellStyle name="Dziesiętny_Invoices2001Slovakia_Book1_1_Book1_Book1_1 2" xfId="5112"/>
    <cellStyle name="Dziesietny_Invoices2001Slovakia_Book1_1_Book1_Book1_1 2 2" xfId="5113"/>
    <cellStyle name="Dziesiętny_Invoices2001Slovakia_Book1_1_Book1_Book1_1 2 2" xfId="5114"/>
    <cellStyle name="Dziesietny_Invoices2001Slovakia_Book1_1_Book1_Book1_1 3" xfId="5115"/>
    <cellStyle name="Dziesiętny_Invoices2001Slovakia_Book1_1_Book1_Book1_1 3" xfId="5116"/>
    <cellStyle name="Dziesietny_Invoices2001Slovakia_Book1_1_Book1_Book1_1 3 2" xfId="5117"/>
    <cellStyle name="Dziesiętny_Invoices2001Slovakia_Book1_1_Book1_Book1_1 3 2" xfId="5118"/>
    <cellStyle name="Dziesietny_Invoices2001Slovakia_Book1_1_Book1_Book1_1 4" xfId="5119"/>
    <cellStyle name="Dziesiętny_Invoices2001Slovakia_Book1_1_Book1_Book1_1 4" xfId="5120"/>
    <cellStyle name="Dziesietny_Invoices2001Slovakia_Book1_1_Book1_Book1_DTTD chieng chan Tham lai 29-9-2009" xfId="5121"/>
    <cellStyle name="Dziesiętny_Invoices2001Slovakia_Book1_1_Book1_Book1_DTTD chieng chan Tham lai 29-9-2009" xfId="5122"/>
    <cellStyle name="Dziesietny_Invoices2001Slovakia_Book1_1_Book1_Book1_DTTD chieng chan Tham lai 29-9-2009 2" xfId="5123"/>
    <cellStyle name="Dziesiętny_Invoices2001Slovakia_Book1_1_Book1_Book1_DTTD chieng chan Tham lai 29-9-2009 2" xfId="5124"/>
    <cellStyle name="Dziesietny_Invoices2001Slovakia_Book1_1_Book1_Book1_DTTD chieng chan Tham lai 29-9-2009 2 2" xfId="5125"/>
    <cellStyle name="Dziesiętny_Invoices2001Slovakia_Book1_1_Book1_Book1_DTTD chieng chan Tham lai 29-9-2009 2 2" xfId="5126"/>
    <cellStyle name="Dziesietny_Invoices2001Slovakia_Book1_1_Book1_Book1_DTTD chieng chan Tham lai 29-9-2009 3" xfId="5127"/>
    <cellStyle name="Dziesiętny_Invoices2001Slovakia_Book1_1_Book1_Book1_DTTD chieng chan Tham lai 29-9-2009 3" xfId="5128"/>
    <cellStyle name="Dziesietny_Invoices2001Slovakia_Book1_1_Book1_Book1_DTTD chieng chan Tham lai 29-9-2009 3 2" xfId="5129"/>
    <cellStyle name="Dziesiętny_Invoices2001Slovakia_Book1_1_Book1_Book1_DTTD chieng chan Tham lai 29-9-2009 3 2" xfId="5130"/>
    <cellStyle name="Dziesietny_Invoices2001Slovakia_Book1_1_Book1_Book1_DTTD chieng chan Tham lai 29-9-2009 4" xfId="5131"/>
    <cellStyle name="Dziesiętny_Invoices2001Slovakia_Book1_1_Book1_Book1_DTTD chieng chan Tham lai 29-9-2009 4" xfId="5132"/>
    <cellStyle name="Dziesietny_Invoices2001Slovakia_Book1_1_Book1_Book1_Ke hoach 2010 (theo doi 11-8-2010)" xfId="5133"/>
    <cellStyle name="Dziesiętny_Invoices2001Slovakia_Book1_1_Book1_Book1_Ke hoach 2010 (theo doi 11-8-2010)" xfId="5134"/>
    <cellStyle name="Dziesietny_Invoices2001Slovakia_Book1_1_Book1_Book1_Ke hoach 2010 (theo doi 11-8-2010) 2" xfId="5135"/>
    <cellStyle name="Dziesiętny_Invoices2001Slovakia_Book1_1_Book1_Book1_Ke hoach 2010 (theo doi 11-8-2010) 2" xfId="5136"/>
    <cellStyle name="Dziesietny_Invoices2001Slovakia_Book1_1_Book1_Book1_Ke hoach 2010 (theo doi 11-8-2010) 2 2" xfId="5137"/>
    <cellStyle name="Dziesiętny_Invoices2001Slovakia_Book1_1_Book1_Book1_Ke hoach 2010 (theo doi 11-8-2010) 2 2" xfId="5138"/>
    <cellStyle name="Dziesietny_Invoices2001Slovakia_Book1_1_Book1_Book1_Ke hoach 2010 (theo doi 11-8-2010) 3" xfId="5139"/>
    <cellStyle name="Dziesiętny_Invoices2001Slovakia_Book1_1_Book1_Book1_Ke hoach 2010 (theo doi 11-8-2010) 3" xfId="5140"/>
    <cellStyle name="Dziesietny_Invoices2001Slovakia_Book1_1_Book1_Book1_Ke hoach 2010 (theo doi 11-8-2010) 3 2" xfId="5141"/>
    <cellStyle name="Dziesiętny_Invoices2001Slovakia_Book1_1_Book1_Book1_Ke hoach 2010 (theo doi 11-8-2010) 3 2" xfId="5142"/>
    <cellStyle name="Dziesietny_Invoices2001Slovakia_Book1_1_Book1_Book1_Ke hoach 2010 (theo doi 11-8-2010) 4" xfId="5143"/>
    <cellStyle name="Dziesiętny_Invoices2001Slovakia_Book1_1_Book1_Book1_Ke hoach 2010 (theo doi 11-8-2010) 4" xfId="5144"/>
    <cellStyle name="Dziesietny_Invoices2001Slovakia_Book1_1_Book1_Book1_Ke hoach 2010 (theo doi 11-8-2010)_BIEU KE HOACH  2015 (KTN 6.11 sua)" xfId="5145"/>
    <cellStyle name="Dziesiętny_Invoices2001Slovakia_Book1_1_Book1_Book1_Ke hoach 2010 (theo doi 11-8-2010)_BIEU KE HOACH  2015 (KTN 6.11 sua)" xfId="5146"/>
    <cellStyle name="Dziesietny_Invoices2001Slovakia_Book1_1_Book1_Book1_ke hoach dau thau 30-6-2010" xfId="5147"/>
    <cellStyle name="Dziesiętny_Invoices2001Slovakia_Book1_1_Book1_Book1_ke hoach dau thau 30-6-2010" xfId="5148"/>
    <cellStyle name="Dziesietny_Invoices2001Slovakia_Book1_1_Book1_Book1_ke hoach dau thau 30-6-2010 2" xfId="5149"/>
    <cellStyle name="Dziesiętny_Invoices2001Slovakia_Book1_1_Book1_Book1_ke hoach dau thau 30-6-2010 2" xfId="5150"/>
    <cellStyle name="Dziesietny_Invoices2001Slovakia_Book1_1_Book1_Book1_ke hoach dau thau 30-6-2010 2 2" xfId="5151"/>
    <cellStyle name="Dziesiętny_Invoices2001Slovakia_Book1_1_Book1_Book1_ke hoach dau thau 30-6-2010 2 2" xfId="5152"/>
    <cellStyle name="Dziesietny_Invoices2001Slovakia_Book1_1_Book1_Book1_ke hoach dau thau 30-6-2010 3" xfId="5153"/>
    <cellStyle name="Dziesiętny_Invoices2001Slovakia_Book1_1_Book1_Book1_ke hoach dau thau 30-6-2010 3" xfId="5154"/>
    <cellStyle name="Dziesietny_Invoices2001Slovakia_Book1_1_Book1_Book1_ke hoach dau thau 30-6-2010 3 2" xfId="5155"/>
    <cellStyle name="Dziesiętny_Invoices2001Slovakia_Book1_1_Book1_Book1_ke hoach dau thau 30-6-2010 3 2" xfId="5156"/>
    <cellStyle name="Dziesietny_Invoices2001Slovakia_Book1_1_Book1_Book1_ke hoach dau thau 30-6-2010 4" xfId="5157"/>
    <cellStyle name="Dziesiętny_Invoices2001Slovakia_Book1_1_Book1_Book1_ke hoach dau thau 30-6-2010 4" xfId="5158"/>
    <cellStyle name="Dziesietny_Invoices2001Slovakia_Book1_1_Book1_Book1_ke hoach dau thau 30-6-2010_BIEU KE HOACH  2015 (KTN 6.11 sua)" xfId="5159"/>
    <cellStyle name="Dziesiętny_Invoices2001Slovakia_Book1_1_Book1_Book1_ke hoach dau thau 30-6-2010_BIEU KE HOACH  2015 (KTN 6.11 sua)" xfId="5160"/>
    <cellStyle name="Dziesietny_Invoices2001Slovakia_Book1_1_Book1_Copy of KH PHAN BO VON ĐỐI ỨNG NAM 2011 (30 TY phuong án gop WB)" xfId="5161"/>
    <cellStyle name="Dziesiętny_Invoices2001Slovakia_Book1_1_Book1_Copy of KH PHAN BO VON ĐỐI ỨNG NAM 2011 (30 TY phuong án gop WB)" xfId="5162"/>
    <cellStyle name="Dziesietny_Invoices2001Slovakia_Book1_1_Book1_Copy of KH PHAN BO VON ĐỐI ỨNG NAM 2011 (30 TY phuong án gop WB) 2" xfId="5163"/>
    <cellStyle name="Dziesiętny_Invoices2001Slovakia_Book1_1_Book1_Copy of KH PHAN BO VON ĐỐI ỨNG NAM 2011 (30 TY phuong án gop WB) 2" xfId="5164"/>
    <cellStyle name="Dziesietny_Invoices2001Slovakia_Book1_1_Book1_Copy of KH PHAN BO VON ĐỐI ỨNG NAM 2011 (30 TY phuong án gop WB) 2 2" xfId="5165"/>
    <cellStyle name="Dziesiętny_Invoices2001Slovakia_Book1_1_Book1_Copy of KH PHAN BO VON ĐỐI ỨNG NAM 2011 (30 TY phuong án gop WB) 2 2" xfId="5166"/>
    <cellStyle name="Dziesietny_Invoices2001Slovakia_Book1_1_Book1_Copy of KH PHAN BO VON ĐỐI ỨNG NAM 2011 (30 TY phuong án gop WB) 3" xfId="5167"/>
    <cellStyle name="Dziesiętny_Invoices2001Slovakia_Book1_1_Book1_Copy of KH PHAN BO VON ĐỐI ỨNG NAM 2011 (30 TY phuong án gop WB) 3" xfId="5168"/>
    <cellStyle name="Dziesietny_Invoices2001Slovakia_Book1_1_Book1_Copy of KH PHAN BO VON ĐỐI ỨNG NAM 2011 (30 TY phuong án gop WB) 3 2" xfId="5169"/>
    <cellStyle name="Dziesiętny_Invoices2001Slovakia_Book1_1_Book1_Copy of KH PHAN BO VON ĐỐI ỨNG NAM 2011 (30 TY phuong án gop WB) 3 2" xfId="5170"/>
    <cellStyle name="Dziesietny_Invoices2001Slovakia_Book1_1_Book1_Copy of KH PHAN BO VON ĐỐI ỨNG NAM 2011 (30 TY phuong án gop WB) 4" xfId="5171"/>
    <cellStyle name="Dziesiętny_Invoices2001Slovakia_Book1_1_Book1_Copy of KH PHAN BO VON ĐỐI ỨNG NAM 2011 (30 TY phuong án gop WB) 4" xfId="5172"/>
    <cellStyle name="Dziesietny_Invoices2001Slovakia_Book1_1_Book1_Copy of KH PHAN BO VON ĐỐI ỨNG NAM 2011 (30 TY phuong án gop WB)_BIEU KE HOACH  2015 (KTN 6.11 sua)" xfId="5173"/>
    <cellStyle name="Dziesiętny_Invoices2001Slovakia_Book1_1_Book1_Copy of KH PHAN BO VON ĐỐI ỨNG NAM 2011 (30 TY phuong án gop WB)_BIEU KE HOACH  2015 (KTN 6.11 sua)" xfId="5174"/>
    <cellStyle name="Dziesietny_Invoices2001Slovakia_Book1_1_Book1_DTTD chieng chan Tham lai 29-9-2009" xfId="5175"/>
    <cellStyle name="Dziesiętny_Invoices2001Slovakia_Book1_1_Book1_DTTD chieng chan Tham lai 29-9-2009" xfId="5176"/>
    <cellStyle name="Dziesietny_Invoices2001Slovakia_Book1_1_Book1_DTTD chieng chan Tham lai 29-9-2009 2" xfId="5177"/>
    <cellStyle name="Dziesiętny_Invoices2001Slovakia_Book1_1_Book1_DTTD chieng chan Tham lai 29-9-2009 2" xfId="5178"/>
    <cellStyle name="Dziesietny_Invoices2001Slovakia_Book1_1_Book1_DTTD chieng chan Tham lai 29-9-2009 2 2" xfId="5179"/>
    <cellStyle name="Dziesiętny_Invoices2001Slovakia_Book1_1_Book1_DTTD chieng chan Tham lai 29-9-2009 2 2" xfId="5180"/>
    <cellStyle name="Dziesietny_Invoices2001Slovakia_Book1_1_Book1_DTTD chieng chan Tham lai 29-9-2009 3" xfId="5181"/>
    <cellStyle name="Dziesiętny_Invoices2001Slovakia_Book1_1_Book1_DTTD chieng chan Tham lai 29-9-2009 3" xfId="5182"/>
    <cellStyle name="Dziesietny_Invoices2001Slovakia_Book1_1_Book1_DTTD chieng chan Tham lai 29-9-2009 3 2" xfId="5183"/>
    <cellStyle name="Dziesiętny_Invoices2001Slovakia_Book1_1_Book1_DTTD chieng chan Tham lai 29-9-2009 3 2" xfId="5184"/>
    <cellStyle name="Dziesietny_Invoices2001Slovakia_Book1_1_Book1_DTTD chieng chan Tham lai 29-9-2009 4" xfId="5185"/>
    <cellStyle name="Dziesiętny_Invoices2001Slovakia_Book1_1_Book1_DTTD chieng chan Tham lai 29-9-2009 4" xfId="5186"/>
    <cellStyle name="Dziesietny_Invoices2001Slovakia_Book1_1_Book1_DTTD chieng chan Tham lai 29-9-2009_BIEU KE HOACH  2015 (KTN 6.11 sua)" xfId="5187"/>
    <cellStyle name="Dziesiętny_Invoices2001Slovakia_Book1_1_Book1_DTTD chieng chan Tham lai 29-9-2009_BIEU KE HOACH  2015 (KTN 6.11 sua)" xfId="5188"/>
    <cellStyle name="Dziesietny_Invoices2001Slovakia_Book1_1_Book1_Du toan nuoc San Thang (GD2)" xfId="5189"/>
    <cellStyle name="Dziesiętny_Invoices2001Slovakia_Book1_1_Book1_Du toan nuoc San Thang (GD2)" xfId="5190"/>
    <cellStyle name="Dziesietny_Invoices2001Slovakia_Book1_1_Book1_Du toan nuoc San Thang (GD2) 2" xfId="5191"/>
    <cellStyle name="Dziesiętny_Invoices2001Slovakia_Book1_1_Book1_Du toan nuoc San Thang (GD2) 2" xfId="5192"/>
    <cellStyle name="Dziesietny_Invoices2001Slovakia_Book1_1_Book1_Du toan nuoc San Thang (GD2) 2 2" xfId="5193"/>
    <cellStyle name="Dziesiętny_Invoices2001Slovakia_Book1_1_Book1_Du toan nuoc San Thang (GD2) 2 2" xfId="5194"/>
    <cellStyle name="Dziesietny_Invoices2001Slovakia_Book1_1_Book1_Du toan nuoc San Thang (GD2) 3" xfId="5195"/>
    <cellStyle name="Dziesiętny_Invoices2001Slovakia_Book1_1_Book1_Du toan nuoc San Thang (GD2) 3" xfId="5196"/>
    <cellStyle name="Dziesietny_Invoices2001Slovakia_Book1_1_Book1_Du toan nuoc San Thang (GD2) 3 2" xfId="5197"/>
    <cellStyle name="Dziesiętny_Invoices2001Slovakia_Book1_1_Book1_Du toan nuoc San Thang (GD2) 3 2" xfId="5198"/>
    <cellStyle name="Dziesietny_Invoices2001Slovakia_Book1_1_Book1_Du toan nuoc San Thang (GD2) 4" xfId="5199"/>
    <cellStyle name="Dziesiętny_Invoices2001Slovakia_Book1_1_Book1_Du toan nuoc San Thang (GD2) 4" xfId="5200"/>
    <cellStyle name="Dziesietny_Invoices2001Slovakia_Book1_1_Book1_Ke hoach 2010 (theo doi 11-8-2010)" xfId="5201"/>
    <cellStyle name="Dziesiętny_Invoices2001Slovakia_Book1_1_Book1_Ke hoach 2010 (theo doi 11-8-2010)" xfId="5202"/>
    <cellStyle name="Dziesietny_Invoices2001Slovakia_Book1_1_Book1_Ke hoach 2010 (theo doi 11-8-2010) 2" xfId="5203"/>
    <cellStyle name="Dziesiętny_Invoices2001Slovakia_Book1_1_Book1_Ke hoach 2010 (theo doi 11-8-2010) 2" xfId="5204"/>
    <cellStyle name="Dziesietny_Invoices2001Slovakia_Book1_1_Book1_Ke hoach 2010 (theo doi 11-8-2010) 2 2" xfId="5205"/>
    <cellStyle name="Dziesiętny_Invoices2001Slovakia_Book1_1_Book1_Ke hoach 2010 (theo doi 11-8-2010) 2 2" xfId="5206"/>
    <cellStyle name="Dziesietny_Invoices2001Slovakia_Book1_1_Book1_Ke hoach 2010 (theo doi 11-8-2010) 3" xfId="5207"/>
    <cellStyle name="Dziesiętny_Invoices2001Slovakia_Book1_1_Book1_Ke hoach 2010 (theo doi 11-8-2010) 3" xfId="5208"/>
    <cellStyle name="Dziesietny_Invoices2001Slovakia_Book1_1_Book1_Ke hoach 2010 (theo doi 11-8-2010) 3 2" xfId="5209"/>
    <cellStyle name="Dziesiętny_Invoices2001Slovakia_Book1_1_Book1_Ke hoach 2010 (theo doi 11-8-2010) 3 2" xfId="5210"/>
    <cellStyle name="Dziesietny_Invoices2001Slovakia_Book1_1_Book1_Ke hoach 2010 (theo doi 11-8-2010) 4" xfId="5211"/>
    <cellStyle name="Dziesiętny_Invoices2001Slovakia_Book1_1_Book1_Ke hoach 2010 (theo doi 11-8-2010) 4" xfId="5212"/>
    <cellStyle name="Dziesietny_Invoices2001Slovakia_Book1_1_Book1_ke hoach dau thau 30-6-2010" xfId="5213"/>
    <cellStyle name="Dziesiętny_Invoices2001Slovakia_Book1_1_Book1_ke hoach dau thau 30-6-2010" xfId="5214"/>
    <cellStyle name="Dziesietny_Invoices2001Slovakia_Book1_1_Book1_ke hoach dau thau 30-6-2010 2" xfId="5215"/>
    <cellStyle name="Dziesiętny_Invoices2001Slovakia_Book1_1_Book1_ke hoach dau thau 30-6-2010 2" xfId="5216"/>
    <cellStyle name="Dziesietny_Invoices2001Slovakia_Book1_1_Book1_ke hoach dau thau 30-6-2010 2 2" xfId="5217"/>
    <cellStyle name="Dziesiętny_Invoices2001Slovakia_Book1_1_Book1_ke hoach dau thau 30-6-2010 2 2" xfId="5218"/>
    <cellStyle name="Dziesietny_Invoices2001Slovakia_Book1_1_Book1_ke hoach dau thau 30-6-2010 3" xfId="5219"/>
    <cellStyle name="Dziesiętny_Invoices2001Slovakia_Book1_1_Book1_ke hoach dau thau 30-6-2010 3" xfId="5220"/>
    <cellStyle name="Dziesietny_Invoices2001Slovakia_Book1_1_Book1_ke hoach dau thau 30-6-2010 3 2" xfId="5221"/>
    <cellStyle name="Dziesiętny_Invoices2001Slovakia_Book1_1_Book1_ke hoach dau thau 30-6-2010 3 2" xfId="5222"/>
    <cellStyle name="Dziesietny_Invoices2001Slovakia_Book1_1_Book1_ke hoach dau thau 30-6-2010 4" xfId="5223"/>
    <cellStyle name="Dziesiętny_Invoices2001Slovakia_Book1_1_Book1_ke hoach dau thau 30-6-2010 4" xfId="5224"/>
    <cellStyle name="Dziesietny_Invoices2001Slovakia_Book1_1_Book1_KH Von 2012 gui BKH 1" xfId="5225"/>
    <cellStyle name="Dziesiętny_Invoices2001Slovakia_Book1_1_Book1_KH Von 2012 gui BKH 1" xfId="5226"/>
    <cellStyle name="Dziesietny_Invoices2001Slovakia_Book1_1_Book1_KH Von 2012 gui BKH 1 2" xfId="5227"/>
    <cellStyle name="Dziesiętny_Invoices2001Slovakia_Book1_1_Book1_KH Von 2012 gui BKH 1 2" xfId="5228"/>
    <cellStyle name="Dziesietny_Invoices2001Slovakia_Book1_1_Book1_KH Von 2012 gui BKH 1 2 2" xfId="5229"/>
    <cellStyle name="Dziesiętny_Invoices2001Slovakia_Book1_1_Book1_KH Von 2012 gui BKH 1 2 2" xfId="5230"/>
    <cellStyle name="Dziesietny_Invoices2001Slovakia_Book1_1_Book1_KH Von 2012 gui BKH 1 3" xfId="5231"/>
    <cellStyle name="Dziesiętny_Invoices2001Slovakia_Book1_1_Book1_KH Von 2012 gui BKH 1 3" xfId="5232"/>
    <cellStyle name="Dziesietny_Invoices2001Slovakia_Book1_1_Book1_KH Von 2012 gui BKH 1 3 2" xfId="5233"/>
    <cellStyle name="Dziesiętny_Invoices2001Slovakia_Book1_1_Book1_KH Von 2012 gui BKH 1 3 2" xfId="5234"/>
    <cellStyle name="Dziesietny_Invoices2001Slovakia_Book1_1_Book1_KH Von 2012 gui BKH 1 4" xfId="5235"/>
    <cellStyle name="Dziesiętny_Invoices2001Slovakia_Book1_1_Book1_KH Von 2012 gui BKH 1 4" xfId="5236"/>
    <cellStyle name="Dziesietny_Invoices2001Slovakia_Book1_1_Book1_KH Von 2012 gui BKH 1_BIEU KE HOACH  2015 (KTN 6.11 sua)" xfId="5237"/>
    <cellStyle name="Dziesiętny_Invoices2001Slovakia_Book1_1_Book1_KH Von 2012 gui BKH 1_BIEU KE HOACH  2015 (KTN 6.11 sua)" xfId="5238"/>
    <cellStyle name="Dziesietny_Invoices2001Slovakia_Book1_1_Book1_QD ke hoach dau thau" xfId="5239"/>
    <cellStyle name="Dziesiętny_Invoices2001Slovakia_Book1_1_Book1_QD ke hoach dau thau" xfId="5240"/>
    <cellStyle name="Dziesietny_Invoices2001Slovakia_Book1_1_Book1_QD ke hoach dau thau 2" xfId="5241"/>
    <cellStyle name="Dziesiętny_Invoices2001Slovakia_Book1_1_Book1_QD ke hoach dau thau 2" xfId="5242"/>
    <cellStyle name="Dziesietny_Invoices2001Slovakia_Book1_1_Book1_QD ke hoach dau thau 2 2" xfId="5243"/>
    <cellStyle name="Dziesiętny_Invoices2001Slovakia_Book1_1_Book1_QD ke hoach dau thau 2 2" xfId="5244"/>
    <cellStyle name="Dziesietny_Invoices2001Slovakia_Book1_1_Book1_QD ke hoach dau thau 3" xfId="5245"/>
    <cellStyle name="Dziesiętny_Invoices2001Slovakia_Book1_1_Book1_QD ke hoach dau thau 3" xfId="5246"/>
    <cellStyle name="Dziesietny_Invoices2001Slovakia_Book1_1_Book1_QD ke hoach dau thau 3 2" xfId="5247"/>
    <cellStyle name="Dziesiętny_Invoices2001Slovakia_Book1_1_Book1_QD ke hoach dau thau 3 2" xfId="5248"/>
    <cellStyle name="Dziesietny_Invoices2001Slovakia_Book1_1_Book1_QD ke hoach dau thau 4" xfId="5249"/>
    <cellStyle name="Dziesiętny_Invoices2001Slovakia_Book1_1_Book1_QD ke hoach dau thau 4" xfId="5250"/>
    <cellStyle name="Dziesietny_Invoices2001Slovakia_Book1_1_Book1_tien luong" xfId="5251"/>
    <cellStyle name="Dziesiętny_Invoices2001Slovakia_Book1_1_Book1_tien luong" xfId="5252"/>
    <cellStyle name="Dziesietny_Invoices2001Slovakia_Book1_1_Book1_tien luong 2" xfId="5253"/>
    <cellStyle name="Dziesiętny_Invoices2001Slovakia_Book1_1_Book1_tien luong 2" xfId="5254"/>
    <cellStyle name="Dziesietny_Invoices2001Slovakia_Book1_1_Book1_Tien luong chuan 01" xfId="5255"/>
    <cellStyle name="Dziesiętny_Invoices2001Slovakia_Book1_1_Book1_Tien luong chuan 01" xfId="5256"/>
    <cellStyle name="Dziesietny_Invoices2001Slovakia_Book1_1_Book1_Tien luong chuan 01 2" xfId="5257"/>
    <cellStyle name="Dziesiętny_Invoices2001Slovakia_Book1_1_Book1_Tien luong chuan 01 2" xfId="5258"/>
    <cellStyle name="Dziesietny_Invoices2001Slovakia_Book1_1_Book1_tinh toan hoang ha" xfId="5259"/>
    <cellStyle name="Dziesiętny_Invoices2001Slovakia_Book1_1_Book1_tinh toan hoang ha" xfId="5260"/>
    <cellStyle name="Dziesietny_Invoices2001Slovakia_Book1_1_Book1_tinh toan hoang ha 2" xfId="5261"/>
    <cellStyle name="Dziesiętny_Invoices2001Slovakia_Book1_1_Book1_tinh toan hoang ha 2" xfId="5262"/>
    <cellStyle name="Dziesietny_Invoices2001Slovakia_Book1_1_Book1_tinh toan hoang ha 2 2" xfId="5263"/>
    <cellStyle name="Dziesiętny_Invoices2001Slovakia_Book1_1_Book1_tinh toan hoang ha 2 2" xfId="5264"/>
    <cellStyle name="Dziesietny_Invoices2001Slovakia_Book1_1_Book1_tinh toan hoang ha 3" xfId="5265"/>
    <cellStyle name="Dziesiętny_Invoices2001Slovakia_Book1_1_Book1_tinh toan hoang ha 3" xfId="5266"/>
    <cellStyle name="Dziesietny_Invoices2001Slovakia_Book1_1_Book1_tinh toan hoang ha 3 2" xfId="5267"/>
    <cellStyle name="Dziesiętny_Invoices2001Slovakia_Book1_1_Book1_tinh toan hoang ha 3 2" xfId="5268"/>
    <cellStyle name="Dziesietny_Invoices2001Slovakia_Book1_1_Book1_tinh toan hoang ha 4" xfId="5269"/>
    <cellStyle name="Dziesiętny_Invoices2001Slovakia_Book1_1_Book1_tinh toan hoang ha 4" xfId="5270"/>
    <cellStyle name="Dziesietny_Invoices2001Slovakia_Book1_1_Book1_Tong von ĐTPT" xfId="5271"/>
    <cellStyle name="Dziesiętny_Invoices2001Slovakia_Book1_1_Book1_Tong von ĐTPT" xfId="5272"/>
    <cellStyle name="Dziesietny_Invoices2001Slovakia_Book1_1_Book1_Tong von ĐTPT 2" xfId="5273"/>
    <cellStyle name="Dziesiętny_Invoices2001Slovakia_Book1_1_Book1_Tong von ĐTPT 2" xfId="5274"/>
    <cellStyle name="Dziesietny_Invoices2001Slovakia_Book1_1_Book1_Tong von ĐTPT 2 2" xfId="5275"/>
    <cellStyle name="Dziesiętny_Invoices2001Slovakia_Book1_1_Book1_Tong von ĐTPT 2 2" xfId="5276"/>
    <cellStyle name="Dziesietny_Invoices2001Slovakia_Book1_1_Book1_Tong von ĐTPT 3" xfId="5277"/>
    <cellStyle name="Dziesiętny_Invoices2001Slovakia_Book1_1_Book1_Tong von ĐTPT 3" xfId="5278"/>
    <cellStyle name="Dziesietny_Invoices2001Slovakia_Book1_1_Book1_Tong von ĐTPT 3 2" xfId="5279"/>
    <cellStyle name="Dziesiętny_Invoices2001Slovakia_Book1_1_Book1_Tong von ĐTPT 3 2" xfId="5280"/>
    <cellStyle name="Dziesietny_Invoices2001Slovakia_Book1_1_Book1_Tong von ĐTPT 4" xfId="5281"/>
    <cellStyle name="Dziesiętny_Invoices2001Slovakia_Book1_1_Book1_Tong von ĐTPT 4" xfId="5282"/>
    <cellStyle name="Dziesietny_Invoices2001Slovakia_Book1_1_Copy of KH PHAN BO VON ĐỐI ỨNG NAM 2011 (30 TY phuong án gop WB)" xfId="5283"/>
    <cellStyle name="Dziesiętny_Invoices2001Slovakia_Book1_1_Copy of KH PHAN BO VON ĐỐI ỨNG NAM 2011 (30 TY phuong án gop WB)" xfId="5284"/>
    <cellStyle name="Dziesietny_Invoices2001Slovakia_Book1_1_Copy of KH PHAN BO VON ĐỐI ỨNG NAM 2011 (30 TY phuong án gop WB) 2" xfId="5285"/>
    <cellStyle name="Dziesiętny_Invoices2001Slovakia_Book1_1_Copy of KH PHAN BO VON ĐỐI ỨNG NAM 2011 (30 TY phuong án gop WB) 2" xfId="5286"/>
    <cellStyle name="Dziesietny_Invoices2001Slovakia_Book1_1_Copy of KH PHAN BO VON ĐỐI ỨNG NAM 2011 (30 TY phuong án gop WB) 2 2" xfId="5287"/>
    <cellStyle name="Dziesiętny_Invoices2001Slovakia_Book1_1_Copy of KH PHAN BO VON ĐỐI ỨNG NAM 2011 (30 TY phuong án gop WB) 2 2" xfId="5288"/>
    <cellStyle name="Dziesietny_Invoices2001Slovakia_Book1_1_Copy of KH PHAN BO VON ĐỐI ỨNG NAM 2011 (30 TY phuong án gop WB) 3" xfId="5289"/>
    <cellStyle name="Dziesiętny_Invoices2001Slovakia_Book1_1_Copy of KH PHAN BO VON ĐỐI ỨNG NAM 2011 (30 TY phuong án gop WB) 3" xfId="5290"/>
    <cellStyle name="Dziesietny_Invoices2001Slovakia_Book1_1_Copy of KH PHAN BO VON ĐỐI ỨNG NAM 2011 (30 TY phuong án gop WB) 3 2" xfId="5291"/>
    <cellStyle name="Dziesiętny_Invoices2001Slovakia_Book1_1_Copy of KH PHAN BO VON ĐỐI ỨNG NAM 2011 (30 TY phuong án gop WB) 3 2" xfId="5292"/>
    <cellStyle name="Dziesietny_Invoices2001Slovakia_Book1_1_Copy of KH PHAN BO VON ĐỐI ỨNG NAM 2011 (30 TY phuong án gop WB) 4" xfId="5293"/>
    <cellStyle name="Dziesiętny_Invoices2001Slovakia_Book1_1_Copy of KH PHAN BO VON ĐỐI ỨNG NAM 2011 (30 TY phuong án gop WB) 4" xfId="5294"/>
    <cellStyle name="Dziesietny_Invoices2001Slovakia_Book1_1_Copy of KH PHAN BO VON ĐỐI ỨNG NAM 2011 (30 TY phuong án gop WB)_BIEU KE HOACH  2015 (KTN 6.11 sua)" xfId="5295"/>
    <cellStyle name="Dziesiętny_Invoices2001Slovakia_Book1_1_Copy of KH PHAN BO VON ĐỐI ỨNG NAM 2011 (30 TY phuong án gop WB)_BIEU KE HOACH  2015 (KTN 6.11 sua)" xfId="5296"/>
    <cellStyle name="Dziesietny_Invoices2001Slovakia_Book1_1_Danh Mục KCM trinh BKH 2011 (BS 30A)" xfId="5297"/>
    <cellStyle name="Dziesiętny_Invoices2001Slovakia_Book1_1_Danh Mục KCM trinh BKH 2011 (BS 30A)" xfId="5298"/>
    <cellStyle name="Dziesietny_Invoices2001Slovakia_Book1_1_Danh Mục KCM trinh BKH 2011 (BS 30A) 2" xfId="5299"/>
    <cellStyle name="Dziesiętny_Invoices2001Slovakia_Book1_1_Danh Mục KCM trinh BKH 2011 (BS 30A) 2" xfId="5300"/>
    <cellStyle name="Dziesietny_Invoices2001Slovakia_Book1_1_DTTD chieng chan Tham lai 29-9-2009" xfId="5301"/>
    <cellStyle name="Dziesiętny_Invoices2001Slovakia_Book1_1_DTTD chieng chan Tham lai 29-9-2009" xfId="5302"/>
    <cellStyle name="Dziesietny_Invoices2001Slovakia_Book1_1_DTTD chieng chan Tham lai 29-9-2009 2" xfId="5303"/>
    <cellStyle name="Dziesiętny_Invoices2001Slovakia_Book1_1_DTTD chieng chan Tham lai 29-9-2009 2" xfId="5304"/>
    <cellStyle name="Dziesietny_Invoices2001Slovakia_Book1_1_DTTD chieng chan Tham lai 29-9-2009 2 2" xfId="5305"/>
    <cellStyle name="Dziesiętny_Invoices2001Slovakia_Book1_1_DTTD chieng chan Tham lai 29-9-2009 2 2" xfId="5306"/>
    <cellStyle name="Dziesietny_Invoices2001Slovakia_Book1_1_DTTD chieng chan Tham lai 29-9-2009 3" xfId="5307"/>
    <cellStyle name="Dziesiętny_Invoices2001Slovakia_Book1_1_DTTD chieng chan Tham lai 29-9-2009 3" xfId="5308"/>
    <cellStyle name="Dziesietny_Invoices2001Slovakia_Book1_1_DTTD chieng chan Tham lai 29-9-2009 3 2" xfId="5309"/>
    <cellStyle name="Dziesiętny_Invoices2001Slovakia_Book1_1_DTTD chieng chan Tham lai 29-9-2009 3 2" xfId="5310"/>
    <cellStyle name="Dziesietny_Invoices2001Slovakia_Book1_1_DTTD chieng chan Tham lai 29-9-2009 4" xfId="5311"/>
    <cellStyle name="Dziesiętny_Invoices2001Slovakia_Book1_1_DTTD chieng chan Tham lai 29-9-2009 4" xfId="5312"/>
    <cellStyle name="Dziesietny_Invoices2001Slovakia_Book1_1_DTTD chieng chan Tham lai 29-9-2009_BIEU KE HOACH  2015 (KTN 6.11 sua)" xfId="5313"/>
    <cellStyle name="Dziesiętny_Invoices2001Slovakia_Book1_1_DTTD chieng chan Tham lai 29-9-2009_BIEU KE HOACH  2015 (KTN 6.11 sua)" xfId="5314"/>
    <cellStyle name="Dziesietny_Invoices2001Slovakia_Book1_1_Du toan nuoc San Thang (GD2)" xfId="5315"/>
    <cellStyle name="Dziesiętny_Invoices2001Slovakia_Book1_1_Du toan nuoc San Thang (GD2)" xfId="5316"/>
    <cellStyle name="Dziesietny_Invoices2001Slovakia_Book1_1_Du toan nuoc San Thang (GD2) 2" xfId="5317"/>
    <cellStyle name="Dziesiętny_Invoices2001Slovakia_Book1_1_Du toan nuoc San Thang (GD2) 2" xfId="5318"/>
    <cellStyle name="Dziesietny_Invoices2001Slovakia_Book1_1_Du toan nuoc San Thang (GD2) 2 2" xfId="5319"/>
    <cellStyle name="Dziesiętny_Invoices2001Slovakia_Book1_1_Du toan nuoc San Thang (GD2) 2 2" xfId="5320"/>
    <cellStyle name="Dziesietny_Invoices2001Slovakia_Book1_1_Du toan nuoc San Thang (GD2) 3" xfId="5321"/>
    <cellStyle name="Dziesiętny_Invoices2001Slovakia_Book1_1_Du toan nuoc San Thang (GD2) 3" xfId="5322"/>
    <cellStyle name="Dziesietny_Invoices2001Slovakia_Book1_1_Du toan nuoc San Thang (GD2) 3 2" xfId="5323"/>
    <cellStyle name="Dziesiętny_Invoices2001Slovakia_Book1_1_Du toan nuoc San Thang (GD2) 3 2" xfId="5324"/>
    <cellStyle name="Dziesietny_Invoices2001Slovakia_Book1_1_Du toan nuoc San Thang (GD2) 4" xfId="5325"/>
    <cellStyle name="Dziesiętny_Invoices2001Slovakia_Book1_1_Du toan nuoc San Thang (GD2) 4" xfId="5326"/>
    <cellStyle name="Dziesietny_Invoices2001Slovakia_Book1_1_Du toan nuoc San Thang (GD2) 5" xfId="5327"/>
    <cellStyle name="Dziesiętny_Invoices2001Slovakia_Book1_1_Du toan nuoc San Thang (GD2) 5" xfId="5328"/>
    <cellStyle name="Dziesietny_Invoices2001Slovakia_Book1_1_Ke hoach 2010 (theo doi 11-8-2010)" xfId="5329"/>
    <cellStyle name="Dziesiętny_Invoices2001Slovakia_Book1_1_Ke hoach 2010 (theo doi 11-8-2010)" xfId="5330"/>
    <cellStyle name="Dziesietny_Invoices2001Slovakia_Book1_1_Ke hoach 2010 (theo doi 11-8-2010) 2" xfId="5331"/>
    <cellStyle name="Dziesiętny_Invoices2001Slovakia_Book1_1_Ke hoach 2010 (theo doi 11-8-2010) 2" xfId="5332"/>
    <cellStyle name="Dziesietny_Invoices2001Slovakia_Book1_1_Ke hoach 2010 (theo doi 11-8-2010) 2 2" xfId="5333"/>
    <cellStyle name="Dziesiętny_Invoices2001Slovakia_Book1_1_Ke hoach 2010 (theo doi 11-8-2010) 2 2" xfId="5334"/>
    <cellStyle name="Dziesietny_Invoices2001Slovakia_Book1_1_Ke hoach 2010 (theo doi 11-8-2010) 3" xfId="5335"/>
    <cellStyle name="Dziesiętny_Invoices2001Slovakia_Book1_1_Ke hoach 2010 (theo doi 11-8-2010) 3" xfId="5336"/>
    <cellStyle name="Dziesietny_Invoices2001Slovakia_Book1_1_Ke hoach 2010 (theo doi 11-8-2010) 3 2" xfId="5337"/>
    <cellStyle name="Dziesiętny_Invoices2001Slovakia_Book1_1_Ke hoach 2010 (theo doi 11-8-2010) 3 2" xfId="5338"/>
    <cellStyle name="Dziesietny_Invoices2001Slovakia_Book1_1_Ke hoach 2010 (theo doi 11-8-2010) 4" xfId="5339"/>
    <cellStyle name="Dziesiętny_Invoices2001Slovakia_Book1_1_Ke hoach 2010 (theo doi 11-8-2010) 4" xfId="5340"/>
    <cellStyle name="Dziesietny_Invoices2001Slovakia_Book1_1_Ke hoach 2010 (theo doi 11-8-2010) 5" xfId="5341"/>
    <cellStyle name="Dziesiętny_Invoices2001Slovakia_Book1_1_Ke hoach 2010 (theo doi 11-8-2010) 5" xfId="5342"/>
    <cellStyle name="Dziesietny_Invoices2001Slovakia_Book1_1_Ke hoach 2010 ngay 31-01" xfId="5343"/>
    <cellStyle name="Dziesiętny_Invoices2001Slovakia_Book1_1_Ke hoach 2010 ngay 31-01" xfId="5344"/>
    <cellStyle name="Dziesietny_Invoices2001Slovakia_Book1_1_Ke hoach 2010 ngay 31-01 2" xfId="5345"/>
    <cellStyle name="Dziesiętny_Invoices2001Slovakia_Book1_1_Ke hoach 2010 ngay 31-01 2" xfId="5346"/>
    <cellStyle name="Dziesietny_Invoices2001Slovakia_Book1_1_Ke hoach 2010 ngay 31-01 2 2" xfId="5347"/>
    <cellStyle name="Dziesiętny_Invoices2001Slovakia_Book1_1_Ke hoach 2010 ngay 31-01 2 2" xfId="5348"/>
    <cellStyle name="Dziesietny_Invoices2001Slovakia_Book1_1_Ke hoach 2010 ngay 31-01 3" xfId="5349"/>
    <cellStyle name="Dziesiętny_Invoices2001Slovakia_Book1_1_Ke hoach 2010 ngay 31-01 3" xfId="5350"/>
    <cellStyle name="Dziesietny_Invoices2001Slovakia_Book1_1_Ke hoach 2010 ngay 31-01 3 2" xfId="5351"/>
    <cellStyle name="Dziesiętny_Invoices2001Slovakia_Book1_1_Ke hoach 2010 ngay 31-01 3 2" xfId="5352"/>
    <cellStyle name="Dziesietny_Invoices2001Slovakia_Book1_1_Ke hoach 2010 ngay 31-01 4" xfId="5353"/>
    <cellStyle name="Dziesiętny_Invoices2001Slovakia_Book1_1_Ke hoach 2010 ngay 31-01 4" xfId="5354"/>
    <cellStyle name="Dziesietny_Invoices2001Slovakia_Book1_1_Ke hoach 2010 ngay 31-01 5" xfId="5355"/>
    <cellStyle name="Dziesiętny_Invoices2001Slovakia_Book1_1_Ke hoach 2010 ngay 31-01 5" xfId="5356"/>
    <cellStyle name="Dziesietny_Invoices2001Slovakia_Book1_1_ke hoach dau thau 30-6-2010" xfId="5357"/>
    <cellStyle name="Dziesiętny_Invoices2001Slovakia_Book1_1_ke hoach dau thau 30-6-2010" xfId="5358"/>
    <cellStyle name="Dziesietny_Invoices2001Slovakia_Book1_1_ke hoach dau thau 30-6-2010 2" xfId="5359"/>
    <cellStyle name="Dziesiętny_Invoices2001Slovakia_Book1_1_ke hoach dau thau 30-6-2010 2" xfId="5360"/>
    <cellStyle name="Dziesietny_Invoices2001Slovakia_Book1_1_ke hoach dau thau 30-6-2010 2 2" xfId="5361"/>
    <cellStyle name="Dziesiętny_Invoices2001Slovakia_Book1_1_ke hoach dau thau 30-6-2010 2 2" xfId="5362"/>
    <cellStyle name="Dziesietny_Invoices2001Slovakia_Book1_1_ke hoach dau thau 30-6-2010 3" xfId="5363"/>
    <cellStyle name="Dziesiętny_Invoices2001Slovakia_Book1_1_ke hoach dau thau 30-6-2010 3" xfId="5364"/>
    <cellStyle name="Dziesietny_Invoices2001Slovakia_Book1_1_ke hoach dau thau 30-6-2010 3 2" xfId="5365"/>
    <cellStyle name="Dziesiętny_Invoices2001Slovakia_Book1_1_ke hoach dau thau 30-6-2010 3 2" xfId="5366"/>
    <cellStyle name="Dziesietny_Invoices2001Slovakia_Book1_1_ke hoach dau thau 30-6-2010 4" xfId="5367"/>
    <cellStyle name="Dziesiętny_Invoices2001Slovakia_Book1_1_ke hoach dau thau 30-6-2010 4" xfId="5368"/>
    <cellStyle name="Dziesietny_Invoices2001Slovakia_Book1_1_ke hoach dau thau 30-6-2010 5" xfId="5369"/>
    <cellStyle name="Dziesiętny_Invoices2001Slovakia_Book1_1_ke hoach dau thau 30-6-2010 5" xfId="5370"/>
    <cellStyle name="Dziesietny_Invoices2001Slovakia_Book1_1_KH Von 2012 gui BKH 1" xfId="5371"/>
    <cellStyle name="Dziesiętny_Invoices2001Slovakia_Book1_1_KH Von 2012 gui BKH 1" xfId="5372"/>
    <cellStyle name="Dziesietny_Invoices2001Slovakia_Book1_1_KH Von 2012 gui BKH 1 2" xfId="5373"/>
    <cellStyle name="Dziesiętny_Invoices2001Slovakia_Book1_1_KH Von 2012 gui BKH 1 2" xfId="5374"/>
    <cellStyle name="Dziesietny_Invoices2001Slovakia_Book1_1_KH Von 2012 gui BKH 1 2 2" xfId="5375"/>
    <cellStyle name="Dziesiętny_Invoices2001Slovakia_Book1_1_KH Von 2012 gui BKH 1 2 2" xfId="5376"/>
    <cellStyle name="Dziesietny_Invoices2001Slovakia_Book1_1_KH Von 2012 gui BKH 1 3" xfId="5377"/>
    <cellStyle name="Dziesiętny_Invoices2001Slovakia_Book1_1_KH Von 2012 gui BKH 1 3" xfId="5378"/>
    <cellStyle name="Dziesietny_Invoices2001Slovakia_Book1_1_KH Von 2012 gui BKH 1 3 2" xfId="5379"/>
    <cellStyle name="Dziesiętny_Invoices2001Slovakia_Book1_1_KH Von 2012 gui BKH 1 3 2" xfId="5380"/>
    <cellStyle name="Dziesietny_Invoices2001Slovakia_Book1_1_KH Von 2012 gui BKH 1 4" xfId="5381"/>
    <cellStyle name="Dziesiętny_Invoices2001Slovakia_Book1_1_KH Von 2012 gui BKH 1 4" xfId="5382"/>
    <cellStyle name="Dziesietny_Invoices2001Slovakia_Book1_1_KH Von 2012 gui BKH 1_BIEU KE HOACH  2015 (KTN 6.11 sua)" xfId="5383"/>
    <cellStyle name="Dziesiętny_Invoices2001Slovakia_Book1_1_KH Von 2012 gui BKH 1_BIEU KE HOACH  2015 (KTN 6.11 sua)" xfId="5384"/>
    <cellStyle name="Dziesietny_Invoices2001Slovakia_Book1_1_KH Von 2012 gui BKH 2" xfId="5385"/>
    <cellStyle name="Dziesiętny_Invoices2001Slovakia_Book1_1_KH Von 2012 gui BKH 2" xfId="5386"/>
    <cellStyle name="Dziesietny_Invoices2001Slovakia_Book1_1_KH Von 2012 gui BKH 2 2" xfId="5387"/>
    <cellStyle name="Dziesiętny_Invoices2001Slovakia_Book1_1_KH Von 2012 gui BKH 2 2" xfId="5388"/>
    <cellStyle name="Dziesietny_Invoices2001Slovakia_Book1_1_KH Von 2012 gui BKH 2 2 2" xfId="5389"/>
    <cellStyle name="Dziesiętny_Invoices2001Slovakia_Book1_1_KH Von 2012 gui BKH 2 2 2" xfId="5390"/>
    <cellStyle name="Dziesietny_Invoices2001Slovakia_Book1_1_KH Von 2012 gui BKH 2 3" xfId="5391"/>
    <cellStyle name="Dziesiętny_Invoices2001Slovakia_Book1_1_KH Von 2012 gui BKH 2 3" xfId="5392"/>
    <cellStyle name="Dziesietny_Invoices2001Slovakia_Book1_1_KH Von 2012 gui BKH 2 3 2" xfId="5393"/>
    <cellStyle name="Dziesiętny_Invoices2001Slovakia_Book1_1_KH Von 2012 gui BKH 2 3 2" xfId="5394"/>
    <cellStyle name="Dziesietny_Invoices2001Slovakia_Book1_1_KH Von 2012 gui BKH 2 4" xfId="5395"/>
    <cellStyle name="Dziesiętny_Invoices2001Slovakia_Book1_1_KH Von 2012 gui BKH 2 4" xfId="5396"/>
    <cellStyle name="Dziesietny_Invoices2001Slovakia_Book1_1_KH Von 2012 gui BKH 2 5" xfId="5397"/>
    <cellStyle name="Dziesiętny_Invoices2001Slovakia_Book1_1_KH Von 2012 gui BKH 2 5" xfId="5398"/>
    <cellStyle name="Dziesietny_Invoices2001Slovakia_Book1_1_QD ke hoach dau thau" xfId="5399"/>
    <cellStyle name="Dziesiętny_Invoices2001Slovakia_Book1_1_QD ke hoach dau thau" xfId="5400"/>
    <cellStyle name="Dziesietny_Invoices2001Slovakia_Book1_1_QD ke hoach dau thau 2" xfId="5401"/>
    <cellStyle name="Dziesiętny_Invoices2001Slovakia_Book1_1_QD ke hoach dau thau 2" xfId="5402"/>
    <cellStyle name="Dziesietny_Invoices2001Slovakia_Book1_1_QD ke hoach dau thau 2 2" xfId="5403"/>
    <cellStyle name="Dziesiętny_Invoices2001Slovakia_Book1_1_QD ke hoach dau thau 2 2" xfId="5404"/>
    <cellStyle name="Dziesietny_Invoices2001Slovakia_Book1_1_QD ke hoach dau thau 3" xfId="5405"/>
    <cellStyle name="Dziesiętny_Invoices2001Slovakia_Book1_1_QD ke hoach dau thau 3" xfId="5406"/>
    <cellStyle name="Dziesietny_Invoices2001Slovakia_Book1_1_QD ke hoach dau thau 3 2" xfId="5407"/>
    <cellStyle name="Dziesiętny_Invoices2001Slovakia_Book1_1_QD ke hoach dau thau 3 2" xfId="5408"/>
    <cellStyle name="Dziesietny_Invoices2001Slovakia_Book1_1_QD ke hoach dau thau 4" xfId="5409"/>
    <cellStyle name="Dziesiętny_Invoices2001Slovakia_Book1_1_QD ke hoach dau thau 4" xfId="5410"/>
    <cellStyle name="Dziesietny_Invoices2001Slovakia_Book1_1_QD ke hoach dau thau 5" xfId="5411"/>
    <cellStyle name="Dziesiętny_Invoices2001Slovakia_Book1_1_QD ke hoach dau thau 5" xfId="5412"/>
    <cellStyle name="Dziesietny_Invoices2001Slovakia_Book1_1_Ra soat KH von 2011 (Huy-11-11-11)" xfId="5413"/>
    <cellStyle name="Dziesiętny_Invoices2001Slovakia_Book1_1_Ra soat KH von 2011 (Huy-11-11-11)" xfId="5414"/>
    <cellStyle name="Dziesietny_Invoices2001Slovakia_Book1_1_Ra soat KH von 2011 (Huy-11-11-11) 2" xfId="5415"/>
    <cellStyle name="Dziesiętny_Invoices2001Slovakia_Book1_1_Ra soat KH von 2011 (Huy-11-11-11) 2" xfId="5416"/>
    <cellStyle name="Dziesietny_Invoices2001Slovakia_Book1_1_tien luong" xfId="5417"/>
    <cellStyle name="Dziesiętny_Invoices2001Slovakia_Book1_1_tien luong" xfId="5418"/>
    <cellStyle name="Dziesietny_Invoices2001Slovakia_Book1_1_tien luong 2" xfId="5419"/>
    <cellStyle name="Dziesiętny_Invoices2001Slovakia_Book1_1_tien luong 2" xfId="5420"/>
    <cellStyle name="Dziesietny_Invoices2001Slovakia_Book1_1_Tien luong chuan 01" xfId="5421"/>
    <cellStyle name="Dziesiętny_Invoices2001Slovakia_Book1_1_Tien luong chuan 01" xfId="5422"/>
    <cellStyle name="Dziesietny_Invoices2001Slovakia_Book1_1_Tien luong chuan 01 2" xfId="5423"/>
    <cellStyle name="Dziesiętny_Invoices2001Slovakia_Book1_1_Tien luong chuan 01 2" xfId="5424"/>
    <cellStyle name="Dziesietny_Invoices2001Slovakia_Book1_1_tinh toan hoang ha" xfId="5425"/>
    <cellStyle name="Dziesiętny_Invoices2001Slovakia_Book1_1_tinh toan hoang ha" xfId="5426"/>
    <cellStyle name="Dziesietny_Invoices2001Slovakia_Book1_1_tinh toan hoang ha 2" xfId="5427"/>
    <cellStyle name="Dziesiętny_Invoices2001Slovakia_Book1_1_tinh toan hoang ha 2" xfId="5428"/>
    <cellStyle name="Dziesietny_Invoices2001Slovakia_Book1_1_tinh toan hoang ha 2 2" xfId="5429"/>
    <cellStyle name="Dziesiętny_Invoices2001Slovakia_Book1_1_tinh toan hoang ha 2 2" xfId="5430"/>
    <cellStyle name="Dziesietny_Invoices2001Slovakia_Book1_1_tinh toan hoang ha 3" xfId="5431"/>
    <cellStyle name="Dziesiętny_Invoices2001Slovakia_Book1_1_tinh toan hoang ha 3" xfId="5432"/>
    <cellStyle name="Dziesietny_Invoices2001Slovakia_Book1_1_tinh toan hoang ha 3 2" xfId="5433"/>
    <cellStyle name="Dziesiętny_Invoices2001Slovakia_Book1_1_tinh toan hoang ha 3 2" xfId="5434"/>
    <cellStyle name="Dziesietny_Invoices2001Slovakia_Book1_1_tinh toan hoang ha 4" xfId="5435"/>
    <cellStyle name="Dziesiętny_Invoices2001Slovakia_Book1_1_tinh toan hoang ha 4" xfId="5436"/>
    <cellStyle name="Dziesietny_Invoices2001Slovakia_Book1_1_tinh toan hoang ha 5" xfId="5437"/>
    <cellStyle name="Dziesiętny_Invoices2001Slovakia_Book1_1_tinh toan hoang ha 5" xfId="5438"/>
    <cellStyle name="Dziesietny_Invoices2001Slovakia_Book1_1_Tong von ĐTPT" xfId="5439"/>
    <cellStyle name="Dziesiętny_Invoices2001Slovakia_Book1_1_Tong von ĐTPT" xfId="5440"/>
    <cellStyle name="Dziesietny_Invoices2001Slovakia_Book1_1_Tong von ĐTPT 2" xfId="5441"/>
    <cellStyle name="Dziesiętny_Invoices2001Slovakia_Book1_1_Tong von ĐTPT 2" xfId="5442"/>
    <cellStyle name="Dziesietny_Invoices2001Slovakia_Book1_1_Tong von ĐTPT 2 2" xfId="5443"/>
    <cellStyle name="Dziesiętny_Invoices2001Slovakia_Book1_1_Tong von ĐTPT 2 2" xfId="5444"/>
    <cellStyle name="Dziesietny_Invoices2001Slovakia_Book1_1_Tong von ĐTPT 3" xfId="5445"/>
    <cellStyle name="Dziesiętny_Invoices2001Slovakia_Book1_1_Tong von ĐTPT 3" xfId="5446"/>
    <cellStyle name="Dziesietny_Invoices2001Slovakia_Book1_1_Tong von ĐTPT 3 2" xfId="5447"/>
    <cellStyle name="Dziesiętny_Invoices2001Slovakia_Book1_1_Tong von ĐTPT 3 2" xfId="5448"/>
    <cellStyle name="Dziesietny_Invoices2001Slovakia_Book1_1_Tong von ĐTPT 4" xfId="5449"/>
    <cellStyle name="Dziesiętny_Invoices2001Slovakia_Book1_1_Tong von ĐTPT 4" xfId="5450"/>
    <cellStyle name="Dziesietny_Invoices2001Slovakia_Book1_1_Tong von ĐTPT 5" xfId="5451"/>
    <cellStyle name="Dziesiętny_Invoices2001Slovakia_Book1_1_Tong von ĐTPT 5" xfId="5452"/>
    <cellStyle name="Dziesietny_Invoices2001Slovakia_Book1_1_Viec Huy dang lam" xfId="5453"/>
    <cellStyle name="Dziesiętny_Invoices2001Slovakia_Book1_1_Viec Huy dang lam" xfId="5454"/>
    <cellStyle name="Dziesietny_Invoices2001Slovakia_Book1_2" xfId="5455"/>
    <cellStyle name="Dziesiętny_Invoices2001Slovakia_Book1_2" xfId="5456"/>
    <cellStyle name="Dziesietny_Invoices2001Slovakia_Book1_2 2" xfId="5457"/>
    <cellStyle name="Dziesiętny_Invoices2001Slovakia_Book1_2 2" xfId="5458"/>
    <cellStyle name="Dziesietny_Invoices2001Slovakia_Book1_2 3" xfId="5459"/>
    <cellStyle name="Dziesiętny_Invoices2001Slovakia_Book1_2 3" xfId="5460"/>
    <cellStyle name="Dziesietny_Invoices2001Slovakia_Book1_2_bieu ke hoach dau thau" xfId="5461"/>
    <cellStyle name="Dziesiętny_Invoices2001Slovakia_Book1_2_bieu ke hoach dau thau" xfId="5462"/>
    <cellStyle name="Dziesietny_Invoices2001Slovakia_Book1_2_bieu ke hoach dau thau 2" xfId="5463"/>
    <cellStyle name="Dziesiętny_Invoices2001Slovakia_Book1_2_bieu ke hoach dau thau 2" xfId="5464"/>
    <cellStyle name="Dziesietny_Invoices2001Slovakia_Book1_2_bieu ke hoach dau thau 2 2" xfId="5465"/>
    <cellStyle name="Dziesiętny_Invoices2001Slovakia_Book1_2_bieu ke hoach dau thau 2 2" xfId="5466"/>
    <cellStyle name="Dziesietny_Invoices2001Slovakia_Book1_2_bieu ke hoach dau thau 3" xfId="5467"/>
    <cellStyle name="Dziesiętny_Invoices2001Slovakia_Book1_2_bieu ke hoach dau thau 3" xfId="5468"/>
    <cellStyle name="Dziesietny_Invoices2001Slovakia_Book1_2_bieu ke hoach dau thau 3 2" xfId="5469"/>
    <cellStyle name="Dziesiętny_Invoices2001Slovakia_Book1_2_bieu ke hoach dau thau 3 2" xfId="5470"/>
    <cellStyle name="Dziesietny_Invoices2001Slovakia_Book1_2_bieu ke hoach dau thau 4" xfId="5471"/>
    <cellStyle name="Dziesiętny_Invoices2001Slovakia_Book1_2_bieu ke hoach dau thau 4" xfId="5472"/>
    <cellStyle name="Dziesietny_Invoices2001Slovakia_Book1_2_bieu ke hoach dau thau truong mam non SKH" xfId="5473"/>
    <cellStyle name="Dziesiętny_Invoices2001Slovakia_Book1_2_bieu ke hoach dau thau truong mam non SKH" xfId="5474"/>
    <cellStyle name="Dziesietny_Invoices2001Slovakia_Book1_2_bieu ke hoach dau thau truong mam non SKH 2" xfId="5475"/>
    <cellStyle name="Dziesiętny_Invoices2001Slovakia_Book1_2_bieu ke hoach dau thau truong mam non SKH 2" xfId="5476"/>
    <cellStyle name="Dziesietny_Invoices2001Slovakia_Book1_2_bieu ke hoach dau thau truong mam non SKH 2 2" xfId="5477"/>
    <cellStyle name="Dziesiętny_Invoices2001Slovakia_Book1_2_bieu ke hoach dau thau truong mam non SKH 2 2" xfId="5478"/>
    <cellStyle name="Dziesietny_Invoices2001Slovakia_Book1_2_bieu ke hoach dau thau truong mam non SKH 3" xfId="5479"/>
    <cellStyle name="Dziesiętny_Invoices2001Slovakia_Book1_2_bieu ke hoach dau thau truong mam non SKH 3" xfId="5480"/>
    <cellStyle name="Dziesietny_Invoices2001Slovakia_Book1_2_bieu ke hoach dau thau truong mam non SKH 3 2" xfId="5481"/>
    <cellStyle name="Dziesiętny_Invoices2001Slovakia_Book1_2_bieu ke hoach dau thau truong mam non SKH 3 2" xfId="5482"/>
    <cellStyle name="Dziesietny_Invoices2001Slovakia_Book1_2_bieu ke hoach dau thau truong mam non SKH 4" xfId="5483"/>
    <cellStyle name="Dziesiętny_Invoices2001Slovakia_Book1_2_bieu ke hoach dau thau truong mam non SKH 4" xfId="5484"/>
    <cellStyle name="Dziesietny_Invoices2001Slovakia_Book1_2_bieu tong hop lai kh von 2011 gui phong TH-KTDN" xfId="5485"/>
    <cellStyle name="Dziesiętny_Invoices2001Slovakia_Book1_2_bieu tong hop lai kh von 2011 gui phong TH-KTDN" xfId="5486"/>
    <cellStyle name="Dziesietny_Invoices2001Slovakia_Book1_2_bieu tong hop lai kh von 2011 gui phong TH-KTDN 2" xfId="5487"/>
    <cellStyle name="Dziesiętny_Invoices2001Slovakia_Book1_2_bieu tong hop lai kh von 2011 gui phong TH-KTDN 2" xfId="5488"/>
    <cellStyle name="Dziesietny_Invoices2001Slovakia_Book1_2_bieu tong hop lai kh von 2011 gui phong TH-KTDN 2 2" xfId="5489"/>
    <cellStyle name="Dziesiętny_Invoices2001Slovakia_Book1_2_bieu tong hop lai kh von 2011 gui phong TH-KTDN 2 2" xfId="5490"/>
    <cellStyle name="Dziesietny_Invoices2001Slovakia_Book1_2_bieu tong hop lai kh von 2011 gui phong TH-KTDN 3" xfId="5491"/>
    <cellStyle name="Dziesiętny_Invoices2001Slovakia_Book1_2_bieu tong hop lai kh von 2011 gui phong TH-KTDN 3" xfId="5492"/>
    <cellStyle name="Dziesietny_Invoices2001Slovakia_Book1_2_bieu tong hop lai kh von 2011 gui phong TH-KTDN 3 2" xfId="5493"/>
    <cellStyle name="Dziesiętny_Invoices2001Slovakia_Book1_2_bieu tong hop lai kh von 2011 gui phong TH-KTDN 3 2" xfId="5494"/>
    <cellStyle name="Dziesietny_Invoices2001Slovakia_Book1_2_bieu tong hop lai kh von 2011 gui phong TH-KTDN 4" xfId="5495"/>
    <cellStyle name="Dziesiętny_Invoices2001Slovakia_Book1_2_bieu tong hop lai kh von 2011 gui phong TH-KTDN 4" xfId="5496"/>
    <cellStyle name="Dziesietny_Invoices2001Slovakia_Book1_2_bieu tong hop lai kh von 2011 gui phong TH-KTDN_BIEU KE HOACH  2015 (KTN 6.11 sua)" xfId="5497"/>
    <cellStyle name="Dziesiętny_Invoices2001Slovakia_Book1_2_bieu tong hop lai kh von 2011 gui phong TH-KTDN_BIEU KE HOACH  2015 (KTN 6.11 sua)" xfId="5498"/>
    <cellStyle name="Dziesietny_Invoices2001Slovakia_Book1_2_Book1" xfId="5499"/>
    <cellStyle name="Dziesiętny_Invoices2001Slovakia_Book1_2_Book1" xfId="5500"/>
    <cellStyle name="Dziesietny_Invoices2001Slovakia_Book1_2_Book1 2" xfId="5501"/>
    <cellStyle name="Dziesiętny_Invoices2001Slovakia_Book1_2_Book1 2" xfId="5502"/>
    <cellStyle name="Dziesietny_Invoices2001Slovakia_Book1_2_Book1 2 2" xfId="5503"/>
    <cellStyle name="Dziesiętny_Invoices2001Slovakia_Book1_2_Book1 2 2" xfId="5504"/>
    <cellStyle name="Dziesietny_Invoices2001Slovakia_Book1_2_Book1 3" xfId="5505"/>
    <cellStyle name="Dziesiętny_Invoices2001Slovakia_Book1_2_Book1 3" xfId="5506"/>
    <cellStyle name="Dziesietny_Invoices2001Slovakia_Book1_2_Book1 3 2" xfId="5507"/>
    <cellStyle name="Dziesiętny_Invoices2001Slovakia_Book1_2_Book1 3 2" xfId="5508"/>
    <cellStyle name="Dziesietny_Invoices2001Slovakia_Book1_2_Book1 4" xfId="5509"/>
    <cellStyle name="Dziesiętny_Invoices2001Slovakia_Book1_2_Book1 4" xfId="5510"/>
    <cellStyle name="Dziesietny_Invoices2001Slovakia_Book1_2_Book1_1" xfId="5511"/>
    <cellStyle name="Dziesiętny_Invoices2001Slovakia_Book1_2_Book1_1" xfId="5512"/>
    <cellStyle name="Dziesietny_Invoices2001Slovakia_Book1_2_Book1_1 2" xfId="5513"/>
    <cellStyle name="Dziesiętny_Invoices2001Slovakia_Book1_2_Book1_1 2" xfId="5514"/>
    <cellStyle name="Dziesietny_Invoices2001Slovakia_Book1_2_Book1_1 2 2" xfId="5515"/>
    <cellStyle name="Dziesiętny_Invoices2001Slovakia_Book1_2_Book1_1 2 2" xfId="5516"/>
    <cellStyle name="Dziesietny_Invoices2001Slovakia_Book1_2_Book1_1 3" xfId="5517"/>
    <cellStyle name="Dziesiętny_Invoices2001Slovakia_Book1_2_Book1_1 3" xfId="5518"/>
    <cellStyle name="Dziesietny_Invoices2001Slovakia_Book1_2_Book1_1 3 2" xfId="5519"/>
    <cellStyle name="Dziesiętny_Invoices2001Slovakia_Book1_2_Book1_1 3 2" xfId="5520"/>
    <cellStyle name="Dziesietny_Invoices2001Slovakia_Book1_2_Book1_1 4" xfId="5521"/>
    <cellStyle name="Dziesiętny_Invoices2001Slovakia_Book1_2_Book1_1 4" xfId="5522"/>
    <cellStyle name="Dziesietny_Invoices2001Slovakia_Book1_2_Book1_1 5" xfId="5523"/>
    <cellStyle name="Dziesiętny_Invoices2001Slovakia_Book1_2_Book1_1 5" xfId="5524"/>
    <cellStyle name="Dziesietny_Invoices2001Slovakia_Book1_2_Book1_Ke hoach 2010 (theo doi 11-8-2010)" xfId="5525"/>
    <cellStyle name="Dziesiętny_Invoices2001Slovakia_Book1_2_Book1_Ke hoach 2010 (theo doi 11-8-2010)" xfId="5526"/>
    <cellStyle name="Dziesietny_Invoices2001Slovakia_Book1_2_Book1_Ke hoach 2010 (theo doi 11-8-2010) 2" xfId="5527"/>
    <cellStyle name="Dziesiętny_Invoices2001Slovakia_Book1_2_Book1_Ke hoach 2010 (theo doi 11-8-2010) 2" xfId="5528"/>
    <cellStyle name="Dziesietny_Invoices2001Slovakia_Book1_2_Book1_Ke hoach 2010 (theo doi 11-8-2010) 2 2" xfId="5529"/>
    <cellStyle name="Dziesiętny_Invoices2001Slovakia_Book1_2_Book1_Ke hoach 2010 (theo doi 11-8-2010) 2 2" xfId="5530"/>
    <cellStyle name="Dziesietny_Invoices2001Slovakia_Book1_2_Book1_Ke hoach 2010 (theo doi 11-8-2010) 3" xfId="5531"/>
    <cellStyle name="Dziesiętny_Invoices2001Slovakia_Book1_2_Book1_Ke hoach 2010 (theo doi 11-8-2010) 3" xfId="5532"/>
    <cellStyle name="Dziesietny_Invoices2001Slovakia_Book1_2_Book1_Ke hoach 2010 (theo doi 11-8-2010) 3 2" xfId="5533"/>
    <cellStyle name="Dziesiętny_Invoices2001Slovakia_Book1_2_Book1_Ke hoach 2010 (theo doi 11-8-2010) 3 2" xfId="5534"/>
    <cellStyle name="Dziesietny_Invoices2001Slovakia_Book1_2_Book1_Ke hoach 2010 (theo doi 11-8-2010) 4" xfId="5535"/>
    <cellStyle name="Dziesiętny_Invoices2001Slovakia_Book1_2_Book1_Ke hoach 2010 (theo doi 11-8-2010) 4" xfId="5536"/>
    <cellStyle name="Dziesietny_Invoices2001Slovakia_Book1_2_Book1_Ke hoach 2010 (theo doi 11-8-2010)_BIEU KE HOACH  2015 (KTN 6.11 sua)" xfId="5537"/>
    <cellStyle name="Dziesiętny_Invoices2001Slovakia_Book1_2_Book1_Ke hoach 2010 (theo doi 11-8-2010)_BIEU KE HOACH  2015 (KTN 6.11 sua)" xfId="5538"/>
    <cellStyle name="Dziesietny_Invoices2001Slovakia_Book1_2_Book1_ke hoach dau thau 30-6-2010" xfId="5539"/>
    <cellStyle name="Dziesiętny_Invoices2001Slovakia_Book1_2_Book1_ke hoach dau thau 30-6-2010" xfId="5540"/>
    <cellStyle name="Dziesietny_Invoices2001Slovakia_Book1_2_Book1_ke hoach dau thau 30-6-2010 2" xfId="5541"/>
    <cellStyle name="Dziesiętny_Invoices2001Slovakia_Book1_2_Book1_ke hoach dau thau 30-6-2010 2" xfId="5542"/>
    <cellStyle name="Dziesietny_Invoices2001Slovakia_Book1_2_Book1_ke hoach dau thau 30-6-2010 2 2" xfId="5543"/>
    <cellStyle name="Dziesiętny_Invoices2001Slovakia_Book1_2_Book1_ke hoach dau thau 30-6-2010 2 2" xfId="5544"/>
    <cellStyle name="Dziesietny_Invoices2001Slovakia_Book1_2_Book1_ke hoach dau thau 30-6-2010 3" xfId="5545"/>
    <cellStyle name="Dziesiętny_Invoices2001Slovakia_Book1_2_Book1_ke hoach dau thau 30-6-2010 3" xfId="5546"/>
    <cellStyle name="Dziesietny_Invoices2001Slovakia_Book1_2_Book1_ke hoach dau thau 30-6-2010 3 2" xfId="5547"/>
    <cellStyle name="Dziesiętny_Invoices2001Slovakia_Book1_2_Book1_ke hoach dau thau 30-6-2010 3 2" xfId="5548"/>
    <cellStyle name="Dziesietny_Invoices2001Slovakia_Book1_2_Book1_ke hoach dau thau 30-6-2010 4" xfId="5549"/>
    <cellStyle name="Dziesiętny_Invoices2001Slovakia_Book1_2_Book1_ke hoach dau thau 30-6-2010 4" xfId="5550"/>
    <cellStyle name="Dziesietny_Invoices2001Slovakia_Book1_2_Book1_ke hoach dau thau 30-6-2010_BIEU KE HOACH  2015 (KTN 6.11 sua)" xfId="5551"/>
    <cellStyle name="Dziesiętny_Invoices2001Slovakia_Book1_2_Book1_ke hoach dau thau 30-6-2010_BIEU KE HOACH  2015 (KTN 6.11 sua)" xfId="5552"/>
    <cellStyle name="Dziesietny_Invoices2001Slovakia_Book1_2_Copy of KH PHAN BO VON ĐỐI ỨNG NAM 2011 (30 TY phuong án gop WB)" xfId="5553"/>
    <cellStyle name="Dziesiętny_Invoices2001Slovakia_Book1_2_Copy of KH PHAN BO VON ĐỐI ỨNG NAM 2011 (30 TY phuong án gop WB)" xfId="5554"/>
    <cellStyle name="Dziesietny_Invoices2001Slovakia_Book1_2_Copy of KH PHAN BO VON ĐỐI ỨNG NAM 2011 (30 TY phuong án gop WB) 2" xfId="5555"/>
    <cellStyle name="Dziesiętny_Invoices2001Slovakia_Book1_2_Copy of KH PHAN BO VON ĐỐI ỨNG NAM 2011 (30 TY phuong án gop WB) 2" xfId="5556"/>
    <cellStyle name="Dziesietny_Invoices2001Slovakia_Book1_2_Copy of KH PHAN BO VON ĐỐI ỨNG NAM 2011 (30 TY phuong án gop WB) 2 2" xfId="5557"/>
    <cellStyle name="Dziesiętny_Invoices2001Slovakia_Book1_2_Copy of KH PHAN BO VON ĐỐI ỨNG NAM 2011 (30 TY phuong án gop WB) 2 2" xfId="5558"/>
    <cellStyle name="Dziesietny_Invoices2001Slovakia_Book1_2_Copy of KH PHAN BO VON ĐỐI ỨNG NAM 2011 (30 TY phuong án gop WB) 3" xfId="5559"/>
    <cellStyle name="Dziesiętny_Invoices2001Slovakia_Book1_2_Copy of KH PHAN BO VON ĐỐI ỨNG NAM 2011 (30 TY phuong án gop WB) 3" xfId="5560"/>
    <cellStyle name="Dziesietny_Invoices2001Slovakia_Book1_2_Copy of KH PHAN BO VON ĐỐI ỨNG NAM 2011 (30 TY phuong án gop WB) 3 2" xfId="5561"/>
    <cellStyle name="Dziesiętny_Invoices2001Slovakia_Book1_2_Copy of KH PHAN BO VON ĐỐI ỨNG NAM 2011 (30 TY phuong án gop WB) 3 2" xfId="5562"/>
    <cellStyle name="Dziesietny_Invoices2001Slovakia_Book1_2_Copy of KH PHAN BO VON ĐỐI ỨNG NAM 2011 (30 TY phuong án gop WB) 4" xfId="5563"/>
    <cellStyle name="Dziesiętny_Invoices2001Slovakia_Book1_2_Copy of KH PHAN BO VON ĐỐI ỨNG NAM 2011 (30 TY phuong án gop WB) 4" xfId="5564"/>
    <cellStyle name="Dziesietny_Invoices2001Slovakia_Book1_2_Copy of KH PHAN BO VON ĐỐI ỨNG NAM 2011 (30 TY phuong án gop WB)_BIEU KE HOACH  2015 (KTN 6.11 sua)" xfId="5565"/>
    <cellStyle name="Dziesiętny_Invoices2001Slovakia_Book1_2_Copy of KH PHAN BO VON ĐỐI ỨNG NAM 2011 (30 TY phuong án gop WB)_BIEU KE HOACH  2015 (KTN 6.11 sua)" xfId="5566"/>
    <cellStyle name="Dziesietny_Invoices2001Slovakia_Book1_2_Danh Mục KCM trinh BKH 2011 (BS 30A)" xfId="5567"/>
    <cellStyle name="Dziesiętny_Invoices2001Slovakia_Book1_2_Danh Mục KCM trinh BKH 2011 (BS 30A)" xfId="5568"/>
    <cellStyle name="Dziesietny_Invoices2001Slovakia_Book1_2_Danh Mục KCM trinh BKH 2011 (BS 30A) 2" xfId="5569"/>
    <cellStyle name="Dziesiętny_Invoices2001Slovakia_Book1_2_Danh Mục KCM trinh BKH 2011 (BS 30A) 2" xfId="5570"/>
    <cellStyle name="Dziesietny_Invoices2001Slovakia_Book1_2_DTTD chieng chan Tham lai 29-9-2009" xfId="5571"/>
    <cellStyle name="Dziesiętny_Invoices2001Slovakia_Book1_2_DTTD chieng chan Tham lai 29-9-2009" xfId="5572"/>
    <cellStyle name="Dziesietny_Invoices2001Slovakia_Book1_2_DTTD chieng chan Tham lai 29-9-2009 2" xfId="5573"/>
    <cellStyle name="Dziesiętny_Invoices2001Slovakia_Book1_2_DTTD chieng chan Tham lai 29-9-2009 2" xfId="5574"/>
    <cellStyle name="Dziesietny_Invoices2001Slovakia_Book1_2_DTTD chieng chan Tham lai 29-9-2009 2 2" xfId="5575"/>
    <cellStyle name="Dziesiętny_Invoices2001Slovakia_Book1_2_DTTD chieng chan Tham lai 29-9-2009 2 2" xfId="5576"/>
    <cellStyle name="Dziesietny_Invoices2001Slovakia_Book1_2_DTTD chieng chan Tham lai 29-9-2009 3" xfId="5577"/>
    <cellStyle name="Dziesiętny_Invoices2001Slovakia_Book1_2_DTTD chieng chan Tham lai 29-9-2009 3" xfId="5578"/>
    <cellStyle name="Dziesietny_Invoices2001Slovakia_Book1_2_DTTD chieng chan Tham lai 29-9-2009 3 2" xfId="5579"/>
    <cellStyle name="Dziesiętny_Invoices2001Slovakia_Book1_2_DTTD chieng chan Tham lai 29-9-2009 3 2" xfId="5580"/>
    <cellStyle name="Dziesietny_Invoices2001Slovakia_Book1_2_DTTD chieng chan Tham lai 29-9-2009 4" xfId="5581"/>
    <cellStyle name="Dziesiętny_Invoices2001Slovakia_Book1_2_DTTD chieng chan Tham lai 29-9-2009 4" xfId="5582"/>
    <cellStyle name="Dziesietny_Invoices2001Slovakia_Book1_2_DTTD chieng chan Tham lai 29-9-2009_BIEU KE HOACH  2015 (KTN 6.11 sua)" xfId="5583"/>
    <cellStyle name="Dziesiętny_Invoices2001Slovakia_Book1_2_DTTD chieng chan Tham lai 29-9-2009_BIEU KE HOACH  2015 (KTN 6.11 sua)" xfId="5584"/>
    <cellStyle name="Dziesietny_Invoices2001Slovakia_Book1_2_Du toan nuoc San Thang (GD2)" xfId="5585"/>
    <cellStyle name="Dziesiętny_Invoices2001Slovakia_Book1_2_Du toan nuoc San Thang (GD2)" xfId="5586"/>
    <cellStyle name="Dziesietny_Invoices2001Slovakia_Book1_2_Du toan nuoc San Thang (GD2) 2" xfId="5587"/>
    <cellStyle name="Dziesiętny_Invoices2001Slovakia_Book1_2_Du toan nuoc San Thang (GD2) 2" xfId="5588"/>
    <cellStyle name="Dziesietny_Invoices2001Slovakia_Book1_2_Du toan nuoc San Thang (GD2) 2 2" xfId="5589"/>
    <cellStyle name="Dziesiętny_Invoices2001Slovakia_Book1_2_Du toan nuoc San Thang (GD2) 2 2" xfId="5590"/>
    <cellStyle name="Dziesietny_Invoices2001Slovakia_Book1_2_Du toan nuoc San Thang (GD2) 3" xfId="5591"/>
    <cellStyle name="Dziesiętny_Invoices2001Slovakia_Book1_2_Du toan nuoc San Thang (GD2) 3" xfId="5592"/>
    <cellStyle name="Dziesietny_Invoices2001Slovakia_Book1_2_Du toan nuoc San Thang (GD2) 3 2" xfId="5593"/>
    <cellStyle name="Dziesiętny_Invoices2001Slovakia_Book1_2_Du toan nuoc San Thang (GD2) 3 2" xfId="5594"/>
    <cellStyle name="Dziesietny_Invoices2001Slovakia_Book1_2_Du toan nuoc San Thang (GD2) 4" xfId="5595"/>
    <cellStyle name="Dziesiętny_Invoices2001Slovakia_Book1_2_Du toan nuoc San Thang (GD2) 4" xfId="5596"/>
    <cellStyle name="Dziesietny_Invoices2001Slovakia_Book1_2_Ke hoach 2010 (theo doi 11-8-2010)" xfId="5597"/>
    <cellStyle name="Dziesiętny_Invoices2001Slovakia_Book1_2_Ke hoach 2010 (theo doi 11-8-2010)" xfId="5598"/>
    <cellStyle name="Dziesietny_Invoices2001Slovakia_Book1_2_Ke hoach 2010 (theo doi 11-8-2010) 2" xfId="5599"/>
    <cellStyle name="Dziesiętny_Invoices2001Slovakia_Book1_2_Ke hoach 2010 (theo doi 11-8-2010) 2" xfId="5600"/>
    <cellStyle name="Dziesietny_Invoices2001Slovakia_Book1_2_Ke hoach 2010 (theo doi 11-8-2010) 2 2" xfId="5601"/>
    <cellStyle name="Dziesiętny_Invoices2001Slovakia_Book1_2_Ke hoach 2010 (theo doi 11-8-2010) 2 2" xfId="5602"/>
    <cellStyle name="Dziesietny_Invoices2001Slovakia_Book1_2_Ke hoach 2010 (theo doi 11-8-2010) 3" xfId="5603"/>
    <cellStyle name="Dziesiętny_Invoices2001Slovakia_Book1_2_Ke hoach 2010 (theo doi 11-8-2010) 3" xfId="5604"/>
    <cellStyle name="Dziesietny_Invoices2001Slovakia_Book1_2_Ke hoach 2010 (theo doi 11-8-2010) 3 2" xfId="5605"/>
    <cellStyle name="Dziesiętny_Invoices2001Slovakia_Book1_2_Ke hoach 2010 (theo doi 11-8-2010) 3 2" xfId="5606"/>
    <cellStyle name="Dziesietny_Invoices2001Slovakia_Book1_2_Ke hoach 2010 (theo doi 11-8-2010) 4" xfId="5607"/>
    <cellStyle name="Dziesiętny_Invoices2001Slovakia_Book1_2_Ke hoach 2010 (theo doi 11-8-2010) 4" xfId="5608"/>
    <cellStyle name="Dziesietny_Invoices2001Slovakia_Book1_2_Ke hoach 2010 ngay 31-01" xfId="5609"/>
    <cellStyle name="Dziesiętny_Invoices2001Slovakia_Book1_2_Ke hoach 2010 ngay 31-01" xfId="5610"/>
    <cellStyle name="Dziesietny_Invoices2001Slovakia_Book1_2_Ke hoach 2010 ngay 31-01 2" xfId="5611"/>
    <cellStyle name="Dziesiętny_Invoices2001Slovakia_Book1_2_Ke hoach 2010 ngay 31-01 2" xfId="5612"/>
    <cellStyle name="Dziesietny_Invoices2001Slovakia_Book1_2_Ke hoach 2010 ngay 31-01 2 2" xfId="5613"/>
    <cellStyle name="Dziesiętny_Invoices2001Slovakia_Book1_2_Ke hoach 2010 ngay 31-01 2 2" xfId="5614"/>
    <cellStyle name="Dziesietny_Invoices2001Slovakia_Book1_2_Ke hoach 2010 ngay 31-01 3" xfId="5615"/>
    <cellStyle name="Dziesiętny_Invoices2001Slovakia_Book1_2_Ke hoach 2010 ngay 31-01 3" xfId="5616"/>
    <cellStyle name="Dziesietny_Invoices2001Slovakia_Book1_2_Ke hoach 2010 ngay 31-01 3 2" xfId="5617"/>
    <cellStyle name="Dziesiętny_Invoices2001Slovakia_Book1_2_Ke hoach 2010 ngay 31-01 3 2" xfId="5618"/>
    <cellStyle name="Dziesietny_Invoices2001Slovakia_Book1_2_Ke hoach 2010 ngay 31-01 4" xfId="5619"/>
    <cellStyle name="Dziesiętny_Invoices2001Slovakia_Book1_2_Ke hoach 2010 ngay 31-01 4" xfId="5620"/>
    <cellStyle name="Dziesietny_Invoices2001Slovakia_Book1_2_ke hoach dau thau 30-6-2010" xfId="5621"/>
    <cellStyle name="Dziesiętny_Invoices2001Slovakia_Book1_2_ke hoach dau thau 30-6-2010" xfId="5622"/>
    <cellStyle name="Dziesietny_Invoices2001Slovakia_Book1_2_ke hoach dau thau 30-6-2010 2" xfId="5623"/>
    <cellStyle name="Dziesiętny_Invoices2001Slovakia_Book1_2_ke hoach dau thau 30-6-2010 2" xfId="5624"/>
    <cellStyle name="Dziesietny_Invoices2001Slovakia_Book1_2_ke hoach dau thau 30-6-2010 2 2" xfId="5625"/>
    <cellStyle name="Dziesiętny_Invoices2001Slovakia_Book1_2_ke hoach dau thau 30-6-2010 2 2" xfId="5626"/>
    <cellStyle name="Dziesietny_Invoices2001Slovakia_Book1_2_ke hoach dau thau 30-6-2010 3" xfId="5627"/>
    <cellStyle name="Dziesiętny_Invoices2001Slovakia_Book1_2_ke hoach dau thau 30-6-2010 3" xfId="5628"/>
    <cellStyle name="Dziesietny_Invoices2001Slovakia_Book1_2_ke hoach dau thau 30-6-2010 3 2" xfId="5629"/>
    <cellStyle name="Dziesiętny_Invoices2001Slovakia_Book1_2_ke hoach dau thau 30-6-2010 3 2" xfId="5630"/>
    <cellStyle name="Dziesietny_Invoices2001Slovakia_Book1_2_ke hoach dau thau 30-6-2010 4" xfId="5631"/>
    <cellStyle name="Dziesiętny_Invoices2001Slovakia_Book1_2_ke hoach dau thau 30-6-2010 4" xfId="5632"/>
    <cellStyle name="Dziesietny_Invoices2001Slovakia_Book1_2_KH Von 2012 gui BKH 1" xfId="5633"/>
    <cellStyle name="Dziesiętny_Invoices2001Slovakia_Book1_2_KH Von 2012 gui BKH 1" xfId="5634"/>
    <cellStyle name="Dziesietny_Invoices2001Slovakia_Book1_2_KH Von 2012 gui BKH 1 2" xfId="5635"/>
    <cellStyle name="Dziesiętny_Invoices2001Slovakia_Book1_2_KH Von 2012 gui BKH 1 2" xfId="5636"/>
    <cellStyle name="Dziesietny_Invoices2001Slovakia_Book1_2_KH Von 2012 gui BKH 1 2 2" xfId="5637"/>
    <cellStyle name="Dziesiętny_Invoices2001Slovakia_Book1_2_KH Von 2012 gui BKH 1 2 2" xfId="5638"/>
    <cellStyle name="Dziesietny_Invoices2001Slovakia_Book1_2_KH Von 2012 gui BKH 1 3" xfId="5639"/>
    <cellStyle name="Dziesiętny_Invoices2001Slovakia_Book1_2_KH Von 2012 gui BKH 1 3" xfId="5640"/>
    <cellStyle name="Dziesietny_Invoices2001Slovakia_Book1_2_KH Von 2012 gui BKH 1 3 2" xfId="5641"/>
    <cellStyle name="Dziesiętny_Invoices2001Slovakia_Book1_2_KH Von 2012 gui BKH 1 3 2" xfId="5642"/>
    <cellStyle name="Dziesietny_Invoices2001Slovakia_Book1_2_KH Von 2012 gui BKH 1 4" xfId="5643"/>
    <cellStyle name="Dziesiętny_Invoices2001Slovakia_Book1_2_KH Von 2012 gui BKH 1 4" xfId="5644"/>
    <cellStyle name="Dziesietny_Invoices2001Slovakia_Book1_2_KH Von 2012 gui BKH 1_BIEU KE HOACH  2015 (KTN 6.11 sua)" xfId="5645"/>
    <cellStyle name="Dziesiętny_Invoices2001Slovakia_Book1_2_KH Von 2012 gui BKH 1_BIEU KE HOACH  2015 (KTN 6.11 sua)" xfId="5646"/>
    <cellStyle name="Dziesietny_Invoices2001Slovakia_Book1_2_KH Von 2012 gui BKH 2" xfId="5647"/>
    <cellStyle name="Dziesiętny_Invoices2001Slovakia_Book1_2_KH Von 2012 gui BKH 2" xfId="5648"/>
    <cellStyle name="Dziesietny_Invoices2001Slovakia_Book1_2_KH Von 2012 gui BKH 2 2" xfId="5649"/>
    <cellStyle name="Dziesiętny_Invoices2001Slovakia_Book1_2_KH Von 2012 gui BKH 2 2" xfId="5650"/>
    <cellStyle name="Dziesietny_Invoices2001Slovakia_Book1_2_KH Von 2012 gui BKH 2 2 2" xfId="5651"/>
    <cellStyle name="Dziesiętny_Invoices2001Slovakia_Book1_2_KH Von 2012 gui BKH 2 2 2" xfId="5652"/>
    <cellStyle name="Dziesietny_Invoices2001Slovakia_Book1_2_KH Von 2012 gui BKH 2 3" xfId="5653"/>
    <cellStyle name="Dziesiętny_Invoices2001Slovakia_Book1_2_KH Von 2012 gui BKH 2 3" xfId="5654"/>
    <cellStyle name="Dziesietny_Invoices2001Slovakia_Book1_2_KH Von 2012 gui BKH 2 3 2" xfId="5655"/>
    <cellStyle name="Dziesiętny_Invoices2001Slovakia_Book1_2_KH Von 2012 gui BKH 2 3 2" xfId="5656"/>
    <cellStyle name="Dziesietny_Invoices2001Slovakia_Book1_2_KH Von 2012 gui BKH 2 4" xfId="5657"/>
    <cellStyle name="Dziesiętny_Invoices2001Slovakia_Book1_2_KH Von 2012 gui BKH 2 4" xfId="5658"/>
    <cellStyle name="Dziesietny_Invoices2001Slovakia_Book1_2_QD ke hoach dau thau" xfId="5659"/>
    <cellStyle name="Dziesiętny_Invoices2001Slovakia_Book1_2_QD ke hoach dau thau" xfId="5660"/>
    <cellStyle name="Dziesietny_Invoices2001Slovakia_Book1_2_QD ke hoach dau thau 2" xfId="5661"/>
    <cellStyle name="Dziesiętny_Invoices2001Slovakia_Book1_2_QD ke hoach dau thau 2" xfId="5662"/>
    <cellStyle name="Dziesietny_Invoices2001Slovakia_Book1_2_QD ke hoach dau thau 2 2" xfId="5663"/>
    <cellStyle name="Dziesiętny_Invoices2001Slovakia_Book1_2_QD ke hoach dau thau 2 2" xfId="5664"/>
    <cellStyle name="Dziesietny_Invoices2001Slovakia_Book1_2_QD ke hoach dau thau 3" xfId="5665"/>
    <cellStyle name="Dziesiętny_Invoices2001Slovakia_Book1_2_QD ke hoach dau thau 3" xfId="5666"/>
    <cellStyle name="Dziesietny_Invoices2001Slovakia_Book1_2_QD ke hoach dau thau 3 2" xfId="5667"/>
    <cellStyle name="Dziesiętny_Invoices2001Slovakia_Book1_2_QD ke hoach dau thau 3 2" xfId="5668"/>
    <cellStyle name="Dziesietny_Invoices2001Slovakia_Book1_2_QD ke hoach dau thau 4" xfId="5669"/>
    <cellStyle name="Dziesiętny_Invoices2001Slovakia_Book1_2_QD ke hoach dau thau 4" xfId="5670"/>
    <cellStyle name="Dziesietny_Invoices2001Slovakia_Book1_2_Ra soat KH von 2011 (Huy-11-11-11)" xfId="5671"/>
    <cellStyle name="Dziesiętny_Invoices2001Slovakia_Book1_2_Ra soat KH von 2011 (Huy-11-11-11)" xfId="5672"/>
    <cellStyle name="Dziesietny_Invoices2001Slovakia_Book1_2_Ra soat KH von 2011 (Huy-11-11-11) 2" xfId="5673"/>
    <cellStyle name="Dziesiętny_Invoices2001Slovakia_Book1_2_Ra soat KH von 2011 (Huy-11-11-11) 2" xfId="5674"/>
    <cellStyle name="Dziesietny_Invoices2001Slovakia_Book1_2_Ra soat KH von 2011 (Huy-11-11-11) 2 2" xfId="5675"/>
    <cellStyle name="Dziesiętny_Invoices2001Slovakia_Book1_2_Ra soat KH von 2011 (Huy-11-11-11) 2 2" xfId="5676"/>
    <cellStyle name="Dziesietny_Invoices2001Slovakia_Book1_2_Ra soat KH von 2011 (Huy-11-11-11) 3" xfId="5677"/>
    <cellStyle name="Dziesiętny_Invoices2001Slovakia_Book1_2_Ra soat KH von 2011 (Huy-11-11-11) 3" xfId="5678"/>
    <cellStyle name="Dziesietny_Invoices2001Slovakia_Book1_2_Ra soat KH von 2011 (Huy-11-11-11) 3 2" xfId="5679"/>
    <cellStyle name="Dziesiętny_Invoices2001Slovakia_Book1_2_Ra soat KH von 2011 (Huy-11-11-11) 3 2" xfId="5680"/>
    <cellStyle name="Dziesietny_Invoices2001Slovakia_Book1_2_Ra soat KH von 2011 (Huy-11-11-11) 4" xfId="5681"/>
    <cellStyle name="Dziesiętny_Invoices2001Slovakia_Book1_2_Ra soat KH von 2011 (Huy-11-11-11) 4" xfId="5682"/>
    <cellStyle name="Dziesietny_Invoices2001Slovakia_Book1_2_Ra soat KH von 2011 (Huy-11-11-11) 5" xfId="5683"/>
    <cellStyle name="Dziesiętny_Invoices2001Slovakia_Book1_2_Ra soat KH von 2011 (Huy-11-11-11) 5" xfId="5684"/>
    <cellStyle name="Dziesietny_Invoices2001Slovakia_Book1_2_tinh toan hoang ha" xfId="5685"/>
    <cellStyle name="Dziesiętny_Invoices2001Slovakia_Book1_2_tinh toan hoang ha" xfId="5686"/>
    <cellStyle name="Dziesietny_Invoices2001Slovakia_Book1_2_tinh toan hoang ha 2" xfId="5687"/>
    <cellStyle name="Dziesiętny_Invoices2001Slovakia_Book1_2_tinh toan hoang ha 2" xfId="5688"/>
    <cellStyle name="Dziesietny_Invoices2001Slovakia_Book1_2_tinh toan hoang ha 2 2" xfId="5689"/>
    <cellStyle name="Dziesiętny_Invoices2001Slovakia_Book1_2_tinh toan hoang ha 2 2" xfId="5690"/>
    <cellStyle name="Dziesietny_Invoices2001Slovakia_Book1_2_tinh toan hoang ha 3" xfId="5691"/>
    <cellStyle name="Dziesiętny_Invoices2001Slovakia_Book1_2_tinh toan hoang ha 3" xfId="5692"/>
    <cellStyle name="Dziesietny_Invoices2001Slovakia_Book1_2_tinh toan hoang ha 3 2" xfId="5693"/>
    <cellStyle name="Dziesiętny_Invoices2001Slovakia_Book1_2_tinh toan hoang ha 3 2" xfId="5694"/>
    <cellStyle name="Dziesietny_Invoices2001Slovakia_Book1_2_tinh toan hoang ha 4" xfId="5695"/>
    <cellStyle name="Dziesiętny_Invoices2001Slovakia_Book1_2_tinh toan hoang ha 4" xfId="5696"/>
    <cellStyle name="Dziesietny_Invoices2001Slovakia_Book1_2_Tong von ĐTPT" xfId="5697"/>
    <cellStyle name="Dziesiętny_Invoices2001Slovakia_Book1_2_Tong von ĐTPT" xfId="5698"/>
    <cellStyle name="Dziesietny_Invoices2001Slovakia_Book1_2_Tong von ĐTPT 2" xfId="5699"/>
    <cellStyle name="Dziesiętny_Invoices2001Slovakia_Book1_2_Tong von ĐTPT 2" xfId="5700"/>
    <cellStyle name="Dziesietny_Invoices2001Slovakia_Book1_2_Tong von ĐTPT 2 2" xfId="5701"/>
    <cellStyle name="Dziesiętny_Invoices2001Slovakia_Book1_2_Tong von ĐTPT 2 2" xfId="5702"/>
    <cellStyle name="Dziesietny_Invoices2001Slovakia_Book1_2_Tong von ĐTPT 3" xfId="5703"/>
    <cellStyle name="Dziesiętny_Invoices2001Slovakia_Book1_2_Tong von ĐTPT 3" xfId="5704"/>
    <cellStyle name="Dziesietny_Invoices2001Slovakia_Book1_2_Tong von ĐTPT 3 2" xfId="5705"/>
    <cellStyle name="Dziesiętny_Invoices2001Slovakia_Book1_2_Tong von ĐTPT 3 2" xfId="5706"/>
    <cellStyle name="Dziesietny_Invoices2001Slovakia_Book1_2_Tong von ĐTPT 4" xfId="5707"/>
    <cellStyle name="Dziesiętny_Invoices2001Slovakia_Book1_2_Tong von ĐTPT 4" xfId="5708"/>
    <cellStyle name="Dziesietny_Invoices2001Slovakia_Book1_2_Viec Huy dang lam" xfId="5709"/>
    <cellStyle name="Dziesiętny_Invoices2001Slovakia_Book1_2_Viec Huy dang lam" xfId="5710"/>
    <cellStyle name="Dziesietny_Invoices2001Slovakia_Book1_3" xfId="5711"/>
    <cellStyle name="Dziesiętny_Invoices2001Slovakia_Book1_3" xfId="5712"/>
    <cellStyle name="Dziesietny_Invoices2001Slovakia_Book1_3 2" xfId="5713"/>
    <cellStyle name="Dziesiętny_Invoices2001Slovakia_Book1_3 2" xfId="5714"/>
    <cellStyle name="Dziesietny_Invoices2001Slovakia_Book1_3 2 2" xfId="5715"/>
    <cellStyle name="Dziesiętny_Invoices2001Slovakia_Book1_3 2 2" xfId="5716"/>
    <cellStyle name="Dziesietny_Invoices2001Slovakia_Book1_3 3" xfId="5717"/>
    <cellStyle name="Dziesiętny_Invoices2001Slovakia_Book1_3 3" xfId="5718"/>
    <cellStyle name="Dziesietny_Invoices2001Slovakia_Book1_3 3 2" xfId="5719"/>
    <cellStyle name="Dziesiętny_Invoices2001Slovakia_Book1_3 3 2" xfId="5720"/>
    <cellStyle name="Dziesietny_Invoices2001Slovakia_Book1_3 4" xfId="5721"/>
    <cellStyle name="Dziesiętny_Invoices2001Slovakia_Book1_3 4" xfId="5722"/>
    <cellStyle name="Dziesietny_Invoices2001Slovakia_Book1_Bao cao 9 thang  XDCB" xfId="5723"/>
    <cellStyle name="Dziesiętny_Invoices2001Slovakia_Book1_Book1" xfId="5724"/>
    <cellStyle name="Dziesietny_Invoices2001Slovakia_Book1_dự toán 30a 2013" xfId="5725"/>
    <cellStyle name="Dziesiętny_Invoices2001Slovakia_Book1_Nhu cau von ung truoc 2011 Tha h Hoa + Nge An gui TW" xfId="5726"/>
    <cellStyle name="Dziesietny_Invoices2001Slovakia_Book1_Tong hop Cac tuyen(9-1-06)" xfId="5727"/>
    <cellStyle name="Dziesiętny_Invoices2001Slovakia_Book1_Tong hop Cac tuyen(9-1-06)" xfId="5728"/>
    <cellStyle name="Dziesietny_Invoices2001Slovakia_Book1_Tong hop Cac tuyen(9-1-06) 2" xfId="5729"/>
    <cellStyle name="Dziesiętny_Invoices2001Slovakia_Book1_Tong hop Cac tuyen(9-1-06) 2" xfId="5730"/>
    <cellStyle name="Dziesietny_Invoices2001Slovakia_Book1_Tong hop Cac tuyen(9-1-06)_bieu tong hop lai kh von 2011 gui phong TH-KTDN" xfId="5731"/>
    <cellStyle name="Dziesiętny_Invoices2001Slovakia_Book1_Tong hop Cac tuyen(9-1-06)_bieu tong hop lai kh von 2011 gui phong TH-KTDN" xfId="5732"/>
    <cellStyle name="Dziesietny_Invoices2001Slovakia_Book1_Tong hop Cac tuyen(9-1-06)_bieu tong hop lai kh von 2011 gui phong TH-KTDN 2" xfId="5733"/>
    <cellStyle name="Dziesiętny_Invoices2001Slovakia_Book1_Tong hop Cac tuyen(9-1-06)_bieu tong hop lai kh von 2011 gui phong TH-KTDN 2" xfId="5734"/>
    <cellStyle name="Dziesietny_Invoices2001Slovakia_Book1_Tong hop Cac tuyen(9-1-06)_Copy of KH PHAN BO VON ĐỐI ỨNG NAM 2011 (30 TY phuong án gop WB)" xfId="5735"/>
    <cellStyle name="Dziesiętny_Invoices2001Slovakia_Book1_Tong hop Cac tuyen(9-1-06)_Copy of KH PHAN BO VON ĐỐI ỨNG NAM 2011 (30 TY phuong án gop WB)" xfId="5736"/>
    <cellStyle name="Dziesietny_Invoices2001Slovakia_Book1_Tong hop Cac tuyen(9-1-06)_Copy of KH PHAN BO VON ĐỐI ỨNG NAM 2011 (30 TY phuong án gop WB) 2" xfId="5737"/>
    <cellStyle name="Dziesiętny_Invoices2001Slovakia_Book1_Tong hop Cac tuyen(9-1-06)_Copy of KH PHAN BO VON ĐỐI ỨNG NAM 2011 (30 TY phuong án gop WB) 2" xfId="5738"/>
    <cellStyle name="Dziesietny_Invoices2001Slovakia_Book1_Tong hop Cac tuyen(9-1-06)_Ke hoach 2010 (theo doi 11-8-2010)" xfId="5739"/>
    <cellStyle name="Dziesiętny_Invoices2001Slovakia_Book1_Tong hop Cac tuyen(9-1-06)_Ke hoach 2010 (theo doi 11-8-2010)" xfId="5740"/>
    <cellStyle name="Dziesietny_Invoices2001Slovakia_Book1_Tong hop Cac tuyen(9-1-06)_Ke hoach 2010 (theo doi 11-8-2010) 2" xfId="5741"/>
    <cellStyle name="Dziesiętny_Invoices2001Slovakia_Book1_Tong hop Cac tuyen(9-1-06)_Ke hoach 2010 (theo doi 11-8-2010) 2" xfId="5742"/>
    <cellStyle name="Dziesietny_Invoices2001Slovakia_Book1_Tong hop Cac tuyen(9-1-06)_KH Von 2012 gui BKH 1" xfId="5743"/>
    <cellStyle name="Dziesiętny_Invoices2001Slovakia_Book1_Tong hop Cac tuyen(9-1-06)_KH Von 2012 gui BKH 1" xfId="5744"/>
    <cellStyle name="Dziesietny_Invoices2001Slovakia_Book1_Tong hop Cac tuyen(9-1-06)_KH Von 2012 gui BKH 1 2" xfId="5745"/>
    <cellStyle name="Dziesiętny_Invoices2001Slovakia_Book1_Tong hop Cac tuyen(9-1-06)_KH Von 2012 gui BKH 1 2" xfId="5746"/>
    <cellStyle name="Dziesietny_Invoices2001Slovakia_Book1_Tong hop Cac tuyen(9-1-06)_QD ke hoach dau thau" xfId="5747"/>
    <cellStyle name="Dziesiętny_Invoices2001Slovakia_Book1_Tong hop Cac tuyen(9-1-06)_QD ke hoach dau thau" xfId="5748"/>
    <cellStyle name="Dziesietny_Invoices2001Slovakia_Book1_Tong hop Cac tuyen(9-1-06)_QD ke hoach dau thau 2" xfId="5749"/>
    <cellStyle name="Dziesiętny_Invoices2001Slovakia_Book1_Tong hop Cac tuyen(9-1-06)_QD ke hoach dau thau 2" xfId="5750"/>
    <cellStyle name="Dziesietny_Invoices2001Slovakia_Book1_Tong hop Cac tuyen(9-1-06)_Tong von ĐTPT" xfId="5751"/>
    <cellStyle name="Dziesiętny_Invoices2001Slovakia_Book1_Tong hop Cac tuyen(9-1-06)_Tong von ĐTPT" xfId="5752"/>
    <cellStyle name="Dziesietny_Invoices2001Slovakia_Book1_Tong hop Cac tuyen(9-1-06)_Tong von ĐTPT 2" xfId="5753"/>
    <cellStyle name="Dziesiętny_Invoices2001Slovakia_Book1_Tong hop Cac tuyen(9-1-06)_Tong von ĐTPT 2" xfId="5754"/>
    <cellStyle name="Dziesietny_Invoices2001Slovakia_Book1_TONG HOP HOAN THUE NAM 2011" xfId="5755"/>
    <cellStyle name="Dziesiętny_Invoices2001Slovakia_Book1_ung truoc 2011 NSTW Thanh Hoa + Nge An gui Thu 12-5" xfId="5756"/>
    <cellStyle name="Dziesietny_Invoices2001Slovakia_Chi tieu KH nam 2009" xfId="5757"/>
    <cellStyle name="Dziesiętny_Invoices2001Slovakia_Chi tieu KH nam 2009" xfId="5758"/>
    <cellStyle name="Dziesietny_Invoices2001Slovakia_Chi tieu KH nam 2009 2" xfId="5759"/>
    <cellStyle name="Dziesiętny_Invoices2001Slovakia_Chi tieu KH nam 2009 2" xfId="5760"/>
    <cellStyle name="Dziesietny_Invoices2001Slovakia_Copy of KH PHAN BO VON ĐỐI ỨNG NAM 2011 (30 TY phuong án gop WB)" xfId="5761"/>
    <cellStyle name="Dziesiętny_Invoices2001Slovakia_Copy of KH PHAN BO VON ĐỐI ỨNG NAM 2011 (30 TY phuong án gop WB)" xfId="5762"/>
    <cellStyle name="Dziesietny_Invoices2001Slovakia_Copy of KH PHAN BO VON ĐỐI ỨNG NAM 2011 (30 TY phuong án gop WB) 2" xfId="5763"/>
    <cellStyle name="Dziesiętny_Invoices2001Slovakia_Copy of KH PHAN BO VON ĐỐI ỨNG NAM 2011 (30 TY phuong án gop WB) 2" xfId="5764"/>
    <cellStyle name="Dziesietny_Invoices2001Slovakia_Copy of KH PHAN BO VON ĐỐI ỨNG NAM 2011 (30 TY phuong án gop WB) 2 2" xfId="5765"/>
    <cellStyle name="Dziesiętny_Invoices2001Slovakia_Copy of KH PHAN BO VON ĐỐI ỨNG NAM 2011 (30 TY phuong án gop WB) 2 2" xfId="5766"/>
    <cellStyle name="Dziesietny_Invoices2001Slovakia_Copy of KH PHAN BO VON ĐỐI ỨNG NAM 2011 (30 TY phuong án gop WB) 3" xfId="5767"/>
    <cellStyle name="Dziesiętny_Invoices2001Slovakia_Copy of KH PHAN BO VON ĐỐI ỨNG NAM 2011 (30 TY phuong án gop WB) 3" xfId="5768"/>
    <cellStyle name="Dziesietny_Invoices2001Slovakia_Copy of KH PHAN BO VON ĐỐI ỨNG NAM 2011 (30 TY phuong án gop WB) 3 2" xfId="5769"/>
    <cellStyle name="Dziesiętny_Invoices2001Slovakia_Copy of KH PHAN BO VON ĐỐI ỨNG NAM 2011 (30 TY phuong án gop WB) 3 2" xfId="5770"/>
    <cellStyle name="Dziesietny_Invoices2001Slovakia_Copy of KH PHAN BO VON ĐỐI ỨNG NAM 2011 (30 TY phuong án gop WB) 4" xfId="5771"/>
    <cellStyle name="Dziesiętny_Invoices2001Slovakia_Copy of KH PHAN BO VON ĐỐI ỨNG NAM 2011 (30 TY phuong án gop WB) 4" xfId="5772"/>
    <cellStyle name="Dziesietny_Invoices2001Slovakia_Copy of KH PHAN BO VON ĐỐI ỨNG NAM 2011 (30 TY phuong án gop WB)_BIEU KE HOACH  2015 (KTN 6.11 sua)" xfId="5773"/>
    <cellStyle name="Dziesiętny_Invoices2001Slovakia_Copy of KH PHAN BO VON ĐỐI ỨNG NAM 2011 (30 TY phuong án gop WB)_BIEU KE HOACH  2015 (KTN 6.11 sua)" xfId="5774"/>
    <cellStyle name="Dziesietny_Invoices2001Slovakia_Danh Mục KCM trinh BKH 2011 (BS 30A)" xfId="5775"/>
    <cellStyle name="Dziesiętny_Invoices2001Slovakia_Danh Mục KCM trinh BKH 2011 (BS 30A)" xfId="5776"/>
    <cellStyle name="Dziesietny_Invoices2001Slovakia_Danh Mục KCM trinh BKH 2011 (BS 30A) 2" xfId="5777"/>
    <cellStyle name="Dziesiętny_Invoices2001Slovakia_Danh Mục KCM trinh BKH 2011 (BS 30A) 2" xfId="5778"/>
    <cellStyle name="Dziesietny_Invoices2001Slovakia_DT 1751 Muong Khoa" xfId="5779"/>
    <cellStyle name="Dziesiętny_Invoices2001Slovakia_DT 1751 Muong Khoa" xfId="5780"/>
    <cellStyle name="Dziesietny_Invoices2001Slovakia_DT 1751 Muong Khoa 2" xfId="5781"/>
    <cellStyle name="Dziesiętny_Invoices2001Slovakia_DT 1751 Muong Khoa 2" xfId="5782"/>
    <cellStyle name="Dziesietny_Invoices2001Slovakia_DT Nam vai" xfId="5783"/>
    <cellStyle name="Dziesiętny_Invoices2001Slovakia_DT tieu hoc diem TDC ban Cho 28-02-09" xfId="5784"/>
    <cellStyle name="Dziesietny_Invoices2001Slovakia_DT truong THPT  quyet thang tinh 04-3-09" xfId="5785"/>
    <cellStyle name="Dziesiętny_Invoices2001Slovakia_DT truong THPT  quyet thang tinh 04-3-09" xfId="5786"/>
    <cellStyle name="Dziesietny_Invoices2001Slovakia_DT truong THPT  quyet thang tinh 04-3-09 2" xfId="5787"/>
    <cellStyle name="Dziesiętny_Invoices2001Slovakia_DT truong THPT  quyet thang tinh 04-3-09 2" xfId="5788"/>
    <cellStyle name="Dziesietny_Invoices2001Slovakia_DTTD chieng chan Tham lai 29-9-2009" xfId="5789"/>
    <cellStyle name="Dziesiętny_Invoices2001Slovakia_DTTD chieng chan Tham lai 29-9-2009" xfId="5790"/>
    <cellStyle name="Dziesietny_Invoices2001Slovakia_DTTD chieng chan Tham lai 29-9-2009 2" xfId="5791"/>
    <cellStyle name="Dziesiętny_Invoices2001Slovakia_DTTD chieng chan Tham lai 29-9-2009 2" xfId="5792"/>
    <cellStyle name="Dziesietny_Invoices2001Slovakia_DTTD chieng chan Tham lai 29-9-2009 2 2" xfId="5793"/>
    <cellStyle name="Dziesiętny_Invoices2001Slovakia_DTTD chieng chan Tham lai 29-9-2009 2 2" xfId="5794"/>
    <cellStyle name="Dziesietny_Invoices2001Slovakia_DTTD chieng chan Tham lai 29-9-2009 3" xfId="5795"/>
    <cellStyle name="Dziesiętny_Invoices2001Slovakia_DTTD chieng chan Tham lai 29-9-2009 3" xfId="5796"/>
    <cellStyle name="Dziesietny_Invoices2001Slovakia_DTTD chieng chan Tham lai 29-9-2009 3 2" xfId="5797"/>
    <cellStyle name="Dziesiętny_Invoices2001Slovakia_DTTD chieng chan Tham lai 29-9-2009 3 2" xfId="5798"/>
    <cellStyle name="Dziesietny_Invoices2001Slovakia_DTTD chieng chan Tham lai 29-9-2009 4" xfId="5799"/>
    <cellStyle name="Dziesiętny_Invoices2001Slovakia_DTTD chieng chan Tham lai 29-9-2009 4" xfId="5800"/>
    <cellStyle name="Dziesietny_Invoices2001Slovakia_DTTD chieng chan Tham lai 29-9-2009_BIEU KE HOACH  2015 (KTN 6.11 sua)" xfId="5801"/>
    <cellStyle name="Dziesiętny_Invoices2001Slovakia_DTTD chieng chan Tham lai 29-9-2009_BIEU KE HOACH  2015 (KTN 6.11 sua)" xfId="5802"/>
    <cellStyle name="Dziesietny_Invoices2001Slovakia_d-uong+TDT" xfId="5803"/>
    <cellStyle name="Dziesiętny_Invoices2001Slovakia_GVL" xfId="5804"/>
    <cellStyle name="Dziesietny_Invoices2001Slovakia_Ke hoach 2010 (theo doi 11-8-2010)" xfId="5805"/>
    <cellStyle name="Dziesiętny_Invoices2001Slovakia_Ke hoach 2010 (theo doi 11-8-2010)" xfId="5806"/>
    <cellStyle name="Dziesietny_Invoices2001Slovakia_Ke hoach 2010 (theo doi 11-8-2010) 2" xfId="5807"/>
    <cellStyle name="Dziesiętny_Invoices2001Slovakia_Ke hoach 2010 (theo doi 11-8-2010) 2" xfId="5808"/>
    <cellStyle name="Dziesietny_Invoices2001Slovakia_ke hoach dau thau 30-6-2010" xfId="5809"/>
    <cellStyle name="Dziesiętny_Invoices2001Slovakia_ke hoach dau thau 30-6-2010" xfId="5810"/>
    <cellStyle name="Dziesietny_Invoices2001Slovakia_ke hoach dau thau 30-6-2010 2" xfId="5811"/>
    <cellStyle name="Dziesiętny_Invoices2001Slovakia_ke hoach dau thau 30-6-2010 2" xfId="5812"/>
    <cellStyle name="Dziesietny_Invoices2001Slovakia_KL K.C mat duong" xfId="5813"/>
    <cellStyle name="Dziesiętny_Invoices2001Slovakia_Nhµ ®Ó xe" xfId="5814"/>
    <cellStyle name="Dziesietny_Invoices2001Slovakia_Nha bao ve(28-7-05)" xfId="5815"/>
    <cellStyle name="Dziesiętny_Invoices2001Slovakia_Nha bao ve(28-7-05)" xfId="5816"/>
    <cellStyle name="Dziesietny_Invoices2001Slovakia_NHA de xe nguyen du" xfId="5817"/>
    <cellStyle name="Dziesiętny_Invoices2001Slovakia_NHA de xe nguyen du" xfId="5818"/>
    <cellStyle name="Dziesietny_Invoices2001Slovakia_Nhalamviec VTC(25-1-05)" xfId="5819"/>
    <cellStyle name="Dziesiętny_Invoices2001Slovakia_Nhalamviec VTC(25-1-05)" xfId="5820"/>
    <cellStyle name="Dziesietny_Invoices2001Slovakia_Nhu cau von ung truoc 2011 Tha h Hoa + Nge An gui TW" xfId="5821"/>
    <cellStyle name="Dziesiętny_Invoices2001Slovakia_Phan pha do" xfId="5822"/>
    <cellStyle name="Dziesietny_Invoices2001Slovakia_Ra soat KH von 2011 (Huy-11-11-11)" xfId="5823"/>
    <cellStyle name="Dziesiętny_Invoices2001Slovakia_Ra soat KH von 2011 (Huy-11-11-11)" xfId="5824"/>
    <cellStyle name="Dziesietny_Invoices2001Slovakia_Sheet2" xfId="5825"/>
    <cellStyle name="Dziesiętny_Invoices2001Slovakia_Sheet2" xfId="5826"/>
    <cellStyle name="Dziesietny_Invoices2001Slovakia_Sheet2 2" xfId="5827"/>
    <cellStyle name="Dziesiętny_Invoices2001Slovakia_Sheet2 2" xfId="5828"/>
    <cellStyle name="Dziesietny_Invoices2001Slovakia_TDT KHANH HOA" xfId="5829"/>
    <cellStyle name="Dziesiętny_Invoices2001Slovakia_TDT KHANH HOA" xfId="5830"/>
    <cellStyle name="Dziesietny_Invoices2001Slovakia_TDT KHANH HOA 2" xfId="5831"/>
    <cellStyle name="Dziesiętny_Invoices2001Slovakia_TDT KHANH HOA 2" xfId="5832"/>
    <cellStyle name="Dziesietny_Invoices2001Slovakia_TDT KHANH HOA 3" xfId="5833"/>
    <cellStyle name="Dziesiętny_Invoices2001Slovakia_TDT KHANH HOA 3" xfId="5834"/>
    <cellStyle name="Dziesietny_Invoices2001Slovakia_TDT KHANH HOA 4" xfId="5835"/>
    <cellStyle name="Dziesiętny_Invoices2001Slovakia_TDT KHANH HOA 4" xfId="5836"/>
    <cellStyle name="Dziesietny_Invoices2001Slovakia_TDT KHANH HOA 5" xfId="5837"/>
    <cellStyle name="Dziesiętny_Invoices2001Slovakia_TDT KHANH HOA 5" xfId="5838"/>
    <cellStyle name="Dziesietny_Invoices2001Slovakia_TDT KHANH HOA_bao_cao_TH_th_cong_tac_dau_thau_-_ngay251209" xfId="5839"/>
    <cellStyle name="Dziesiętny_Invoices2001Slovakia_TDT KHANH HOA_bao_cao_TH_th_cong_tac_dau_thau_-_ngay251209" xfId="5840"/>
    <cellStyle name="Dziesietny_Invoices2001Slovakia_TDT KHANH HOA_bao_cao_TH_th_cong_tac_dau_thau_-_ngay251209 2" xfId="5841"/>
    <cellStyle name="Dziesiętny_Invoices2001Slovakia_TDT KHANH HOA_bao_cao_TH_th_cong_tac_dau_thau_-_ngay251209 2" xfId="5842"/>
    <cellStyle name="Dziesietny_Invoices2001Slovakia_TDT KHANH HOA_Bieu chi tieu KH 2014 (Huy-04-11)" xfId="5843"/>
    <cellStyle name="Dziesiętny_Invoices2001Slovakia_TDT KHANH HOA_Bieu chi tieu KH 2014 (Huy-04-11)" xfId="5844"/>
    <cellStyle name="Dziesietny_Invoices2001Slovakia_TDT KHANH HOA_bieu ke hoach dau thau" xfId="5845"/>
    <cellStyle name="Dziesiętny_Invoices2001Slovakia_TDT KHANH HOA_bieu ke hoach dau thau" xfId="5846"/>
    <cellStyle name="Dziesietny_Invoices2001Slovakia_TDT KHANH HOA_bieu ke hoach dau thau 2" xfId="5847"/>
    <cellStyle name="Dziesiętny_Invoices2001Slovakia_TDT KHANH HOA_bieu ke hoach dau thau 2" xfId="5848"/>
    <cellStyle name="Dziesietny_Invoices2001Slovakia_TDT KHANH HOA_bieu ke hoach dau thau truong mam non SKH" xfId="5849"/>
    <cellStyle name="Dziesiętny_Invoices2001Slovakia_TDT KHANH HOA_bieu ke hoach dau thau truong mam non SKH" xfId="5850"/>
    <cellStyle name="Dziesietny_Invoices2001Slovakia_TDT KHANH HOA_bieu ke hoach dau thau truong mam non SKH 2" xfId="5851"/>
    <cellStyle name="Dziesiętny_Invoices2001Slovakia_TDT KHANH HOA_bieu ke hoach dau thau truong mam non SKH 2" xfId="5852"/>
    <cellStyle name="Dziesietny_Invoices2001Slovakia_TDT KHANH HOA_bieu tong hop lai kh von 2011 gui phong TH-KTDN" xfId="5853"/>
    <cellStyle name="Dziesiętny_Invoices2001Slovakia_TDT KHANH HOA_bieu tong hop lai kh von 2011 gui phong TH-KTDN" xfId="5854"/>
    <cellStyle name="Dziesietny_Invoices2001Slovakia_TDT KHANH HOA_bieu tong hop lai kh von 2011 gui phong TH-KTDN 2" xfId="5855"/>
    <cellStyle name="Dziesiętny_Invoices2001Slovakia_TDT KHANH HOA_bieu tong hop lai kh von 2011 gui phong TH-KTDN 2" xfId="5856"/>
    <cellStyle name="Dziesietny_Invoices2001Slovakia_TDT KHANH HOA_bieu tong hop lai kh von 2011 gui phong TH-KTDN 2 2" xfId="5857"/>
    <cellStyle name="Dziesiętny_Invoices2001Slovakia_TDT KHANH HOA_bieu tong hop lai kh von 2011 gui phong TH-KTDN 2 2" xfId="5858"/>
    <cellStyle name="Dziesietny_Invoices2001Slovakia_TDT KHANH HOA_bieu tong hop lai kh von 2011 gui phong TH-KTDN 3" xfId="5859"/>
    <cellStyle name="Dziesiętny_Invoices2001Slovakia_TDT KHANH HOA_bieu tong hop lai kh von 2011 gui phong TH-KTDN 3" xfId="5860"/>
    <cellStyle name="Dziesietny_Invoices2001Slovakia_TDT KHANH HOA_bieu tong hop lai kh von 2011 gui phong TH-KTDN 3 2" xfId="5861"/>
    <cellStyle name="Dziesiętny_Invoices2001Slovakia_TDT KHANH HOA_bieu tong hop lai kh von 2011 gui phong TH-KTDN 3 2" xfId="5862"/>
    <cellStyle name="Dziesietny_Invoices2001Slovakia_TDT KHANH HOA_bieu tong hop lai kh von 2011 gui phong TH-KTDN 4" xfId="5863"/>
    <cellStyle name="Dziesiętny_Invoices2001Slovakia_TDT KHANH HOA_bieu tong hop lai kh von 2011 gui phong TH-KTDN 4" xfId="5864"/>
    <cellStyle name="Dziesietny_Invoices2001Slovakia_TDT KHANH HOA_bieu tong hop lai kh von 2011 gui phong TH-KTDN_BIEU KE HOACH  2015 (KTN 6.11 sua)" xfId="5865"/>
    <cellStyle name="Dziesiętny_Invoices2001Slovakia_TDT KHANH HOA_bieu tong hop lai kh von 2011 gui phong TH-KTDN_BIEU KE HOACH  2015 (KTN 6.11 sua)" xfId="5866"/>
    <cellStyle name="Dziesietny_Invoices2001Slovakia_TDT KHANH HOA_Book1" xfId="5867"/>
    <cellStyle name="Dziesiętny_Invoices2001Slovakia_TDT KHANH HOA_Book1" xfId="5868"/>
    <cellStyle name="Dziesietny_Invoices2001Slovakia_TDT KHANH HOA_Book1 2" xfId="5869"/>
    <cellStyle name="Dziesiętny_Invoices2001Slovakia_TDT KHANH HOA_Book1 2" xfId="5870"/>
    <cellStyle name="Dziesietny_Invoices2001Slovakia_TDT KHANH HOA_Book1_1" xfId="5871"/>
    <cellStyle name="Dziesiętny_Invoices2001Slovakia_TDT KHANH HOA_Book1_1" xfId="5872"/>
    <cellStyle name="Dziesietny_Invoices2001Slovakia_TDT KHANH HOA_Book1_1 2" xfId="5873"/>
    <cellStyle name="Dziesiętny_Invoices2001Slovakia_TDT KHANH HOA_Book1_1 2" xfId="5874"/>
    <cellStyle name="Dziesietny_Invoices2001Slovakia_TDT KHANH HOA_Book1_1_ke hoach dau thau 30-6-2010" xfId="5875"/>
    <cellStyle name="Dziesiętny_Invoices2001Slovakia_TDT KHANH HOA_Book1_1_ke hoach dau thau 30-6-2010" xfId="5876"/>
    <cellStyle name="Dziesietny_Invoices2001Slovakia_TDT KHANH HOA_Book1_1_ke hoach dau thau 30-6-2010 2" xfId="5877"/>
    <cellStyle name="Dziesiętny_Invoices2001Slovakia_TDT KHANH HOA_Book1_1_ke hoach dau thau 30-6-2010 2" xfId="5878"/>
    <cellStyle name="Dziesietny_Invoices2001Slovakia_TDT KHANH HOA_Book1_2" xfId="5879"/>
    <cellStyle name="Dziesiętny_Invoices2001Slovakia_TDT KHANH HOA_Book1_2" xfId="5880"/>
    <cellStyle name="Dziesietny_Invoices2001Slovakia_TDT KHANH HOA_Book1_2 2" xfId="5881"/>
    <cellStyle name="Dziesiętny_Invoices2001Slovakia_TDT KHANH HOA_Book1_2 2" xfId="5882"/>
    <cellStyle name="Dziesietny_Invoices2001Slovakia_TDT KHANH HOA_Book1_Book1" xfId="5883"/>
    <cellStyle name="Dziesiętny_Invoices2001Slovakia_TDT KHANH HOA_Book1_Book1" xfId="5884"/>
    <cellStyle name="Dziesietny_Invoices2001Slovakia_TDT KHANH HOA_Book1_Book1 2" xfId="5885"/>
    <cellStyle name="Dziesiętny_Invoices2001Slovakia_TDT KHANH HOA_Book1_Book1 2" xfId="5886"/>
    <cellStyle name="Dziesietny_Invoices2001Slovakia_TDT KHANH HOA_Book1_DTTD chieng chan Tham lai 29-9-2009" xfId="5887"/>
    <cellStyle name="Dziesiętny_Invoices2001Slovakia_TDT KHANH HOA_Book1_DTTD chieng chan Tham lai 29-9-2009" xfId="5888"/>
    <cellStyle name="Dziesietny_Invoices2001Slovakia_TDT KHANH HOA_Book1_DTTD chieng chan Tham lai 29-9-2009 2" xfId="5889"/>
    <cellStyle name="Dziesiętny_Invoices2001Slovakia_TDT KHANH HOA_Book1_DTTD chieng chan Tham lai 29-9-2009 2" xfId="5890"/>
    <cellStyle name="Dziesietny_Invoices2001Slovakia_TDT KHANH HOA_Book1_Ke hoach 2010 (theo doi 11-8-2010)" xfId="5891"/>
    <cellStyle name="Dziesiętny_Invoices2001Slovakia_TDT KHANH HOA_Book1_Ke hoach 2010 (theo doi 11-8-2010)" xfId="5892"/>
    <cellStyle name="Dziesietny_Invoices2001Slovakia_TDT KHANH HOA_Book1_Ke hoach 2010 (theo doi 11-8-2010) 2" xfId="5893"/>
    <cellStyle name="Dziesiętny_Invoices2001Slovakia_TDT KHANH HOA_Book1_Ke hoach 2010 (theo doi 11-8-2010) 2" xfId="5894"/>
    <cellStyle name="Dziesietny_Invoices2001Slovakia_TDT KHANH HOA_Book1_ke hoach dau thau 30-6-2010" xfId="5895"/>
    <cellStyle name="Dziesiętny_Invoices2001Slovakia_TDT KHANH HOA_Book1_ke hoach dau thau 30-6-2010" xfId="5896"/>
    <cellStyle name="Dziesietny_Invoices2001Slovakia_TDT KHANH HOA_Book1_ke hoach dau thau 30-6-2010 2" xfId="5897"/>
    <cellStyle name="Dziesiętny_Invoices2001Slovakia_TDT KHANH HOA_Book1_ke hoach dau thau 30-6-2010 2" xfId="5898"/>
    <cellStyle name="Dziesietny_Invoices2001Slovakia_TDT KHANH HOA_Book1_ke hoach dau thau 30-6-2010 2 2" xfId="5899"/>
    <cellStyle name="Dziesiętny_Invoices2001Slovakia_TDT KHANH HOA_Book1_ke hoach dau thau 30-6-2010 2 2" xfId="5900"/>
    <cellStyle name="Dziesietny_Invoices2001Slovakia_TDT KHANH HOA_Book1_ke hoach dau thau 30-6-2010 3" xfId="5901"/>
    <cellStyle name="Dziesiętny_Invoices2001Slovakia_TDT KHANH HOA_Book1_ke hoach dau thau 30-6-2010 3" xfId="5902"/>
    <cellStyle name="Dziesietny_Invoices2001Slovakia_TDT KHANH HOA_Book1_ke hoach dau thau 30-6-2010 3 2" xfId="5903"/>
    <cellStyle name="Dziesiętny_Invoices2001Slovakia_TDT KHANH HOA_Book1_ke hoach dau thau 30-6-2010 3 2" xfId="5904"/>
    <cellStyle name="Dziesietny_Invoices2001Slovakia_TDT KHANH HOA_Book1_ke hoach dau thau 30-6-2010 4" xfId="5905"/>
    <cellStyle name="Dziesiętny_Invoices2001Slovakia_TDT KHANH HOA_Book1_ke hoach dau thau 30-6-2010 4" xfId="5906"/>
    <cellStyle name="Dziesietny_Invoices2001Slovakia_TDT KHANH HOA_Book1_ke hoach dau thau 30-6-2010_BIEU KE HOACH  2015 (KTN 6.11 sua)" xfId="5907"/>
    <cellStyle name="Dziesiętny_Invoices2001Slovakia_TDT KHANH HOA_Book1_ke hoach dau thau 30-6-2010_BIEU KE HOACH  2015 (KTN 6.11 sua)" xfId="5908"/>
    <cellStyle name="Dziesietny_Invoices2001Slovakia_TDT KHANH HOA_Book1_KH Von 2012 gui BKH 1" xfId="5909"/>
    <cellStyle name="Dziesiętny_Invoices2001Slovakia_TDT KHANH HOA_Book1_KH Von 2012 gui BKH 1" xfId="5910"/>
    <cellStyle name="Dziesietny_Invoices2001Slovakia_TDT KHANH HOA_Book1_KH Von 2012 gui BKH 1 2" xfId="5911"/>
    <cellStyle name="Dziesiętny_Invoices2001Slovakia_TDT KHANH HOA_Book1_KH Von 2012 gui BKH 1 2" xfId="5912"/>
    <cellStyle name="Dziesietny_Invoices2001Slovakia_TDT KHANH HOA_Book1_KH Von 2012 gui BKH 2" xfId="5913"/>
    <cellStyle name="Dziesiętny_Invoices2001Slovakia_TDT KHANH HOA_Book1_KH Von 2012 gui BKH 2" xfId="5914"/>
    <cellStyle name="Dziesietny_Invoices2001Slovakia_TDT KHANH HOA_Book1_KH Von 2012 gui BKH 2 2" xfId="5915"/>
    <cellStyle name="Dziesiętny_Invoices2001Slovakia_TDT KHANH HOA_Book1_KH Von 2012 gui BKH 2 2" xfId="5916"/>
    <cellStyle name="Dziesietny_Invoices2001Slovakia_TDT KHANH HOA_Chi tieu KH nam 2009" xfId="5917"/>
    <cellStyle name="Dziesiętny_Invoices2001Slovakia_TDT KHANH HOA_Chi tieu KH nam 2009" xfId="5918"/>
    <cellStyle name="Dziesietny_Invoices2001Slovakia_TDT KHANH HOA_Chi tieu KH nam 2009 2" xfId="5919"/>
    <cellStyle name="Dziesiętny_Invoices2001Slovakia_TDT KHANH HOA_Chi tieu KH nam 2009 2" xfId="5920"/>
    <cellStyle name="Dziesietny_Invoices2001Slovakia_TDT KHANH HOA_Copy of KH PHAN BO VON ĐỐI ỨNG NAM 2011 (30 TY phuong án gop WB)" xfId="5921"/>
    <cellStyle name="Dziesiętny_Invoices2001Slovakia_TDT KHANH HOA_Copy of KH PHAN BO VON ĐỐI ỨNG NAM 2011 (30 TY phuong án gop WB)" xfId="5922"/>
    <cellStyle name="Dziesietny_Invoices2001Slovakia_TDT KHANH HOA_Copy of KH PHAN BO VON ĐỐI ỨNG NAM 2011 (30 TY phuong án gop WB) 2" xfId="5923"/>
    <cellStyle name="Dziesiętny_Invoices2001Slovakia_TDT KHANH HOA_Copy of KH PHAN BO VON ĐỐI ỨNG NAM 2011 (30 TY phuong án gop WB) 2" xfId="5924"/>
    <cellStyle name="Dziesietny_Invoices2001Slovakia_TDT KHANH HOA_Copy of KH PHAN BO VON ĐỐI ỨNG NAM 2011 (30 TY phuong án gop WB) 2 2" xfId="5925"/>
    <cellStyle name="Dziesiętny_Invoices2001Slovakia_TDT KHANH HOA_Copy of KH PHAN BO VON ĐỐI ỨNG NAM 2011 (30 TY phuong án gop WB) 2 2" xfId="5926"/>
    <cellStyle name="Dziesietny_Invoices2001Slovakia_TDT KHANH HOA_Copy of KH PHAN BO VON ĐỐI ỨNG NAM 2011 (30 TY phuong án gop WB) 3" xfId="5927"/>
    <cellStyle name="Dziesiętny_Invoices2001Slovakia_TDT KHANH HOA_Copy of KH PHAN BO VON ĐỐI ỨNG NAM 2011 (30 TY phuong án gop WB) 3" xfId="5928"/>
    <cellStyle name="Dziesietny_Invoices2001Slovakia_TDT KHANH HOA_Copy of KH PHAN BO VON ĐỐI ỨNG NAM 2011 (30 TY phuong án gop WB) 3 2" xfId="5929"/>
    <cellStyle name="Dziesiętny_Invoices2001Slovakia_TDT KHANH HOA_Copy of KH PHAN BO VON ĐỐI ỨNG NAM 2011 (30 TY phuong án gop WB) 3 2" xfId="5930"/>
    <cellStyle name="Dziesietny_Invoices2001Slovakia_TDT KHANH HOA_Copy of KH PHAN BO VON ĐỐI ỨNG NAM 2011 (30 TY phuong án gop WB) 4" xfId="5931"/>
    <cellStyle name="Dziesiętny_Invoices2001Slovakia_TDT KHANH HOA_Copy of KH PHAN BO VON ĐỐI ỨNG NAM 2011 (30 TY phuong án gop WB) 4" xfId="5932"/>
    <cellStyle name="Dziesietny_Invoices2001Slovakia_TDT KHANH HOA_Copy of KH PHAN BO VON ĐỐI ỨNG NAM 2011 (30 TY phuong án gop WB)_BIEU KE HOACH  2015 (KTN 6.11 sua)" xfId="5933"/>
    <cellStyle name="Dziesiętny_Invoices2001Slovakia_TDT KHANH HOA_Copy of KH PHAN BO VON ĐỐI ỨNG NAM 2011 (30 TY phuong án gop WB)_BIEU KE HOACH  2015 (KTN 6.11 sua)" xfId="5934"/>
    <cellStyle name="Dziesietny_Invoices2001Slovakia_TDT KHANH HOA_Danh Mục KCM trinh BKH 2011 (BS 30A)" xfId="5935"/>
    <cellStyle name="Dziesiętny_Invoices2001Slovakia_TDT KHANH HOA_Danh Mục KCM trinh BKH 2011 (BS 30A)" xfId="5936"/>
    <cellStyle name="Dziesietny_Invoices2001Slovakia_TDT KHANH HOA_Danh Mục KCM trinh BKH 2011 (BS 30A) 2" xfId="5937"/>
    <cellStyle name="Dziesiętny_Invoices2001Slovakia_TDT KHANH HOA_Danh Mục KCM trinh BKH 2011 (BS 30A) 2" xfId="5938"/>
    <cellStyle name="Dziesietny_Invoices2001Slovakia_TDT KHANH HOA_DT 1751 Muong Khoa" xfId="5939"/>
    <cellStyle name="Dziesiętny_Invoices2001Slovakia_TDT KHANH HOA_DT 1751 Muong Khoa" xfId="5940"/>
    <cellStyle name="Dziesietny_Invoices2001Slovakia_TDT KHANH HOA_DT 1751 Muong Khoa 2" xfId="5941"/>
    <cellStyle name="Dziesiętny_Invoices2001Slovakia_TDT KHANH HOA_DT 1751 Muong Khoa 2" xfId="5942"/>
    <cellStyle name="Dziesietny_Invoices2001Slovakia_TDT KHANH HOA_DT tieu hoc diem TDC ban Cho 28-02-09" xfId="5943"/>
    <cellStyle name="Dziesiętny_Invoices2001Slovakia_TDT KHANH HOA_DT tieu hoc diem TDC ban Cho 28-02-09" xfId="5944"/>
    <cellStyle name="Dziesietny_Invoices2001Slovakia_TDT KHANH HOA_DT tieu hoc diem TDC ban Cho 28-02-09 2" xfId="5945"/>
    <cellStyle name="Dziesiętny_Invoices2001Slovakia_TDT KHANH HOA_DT tieu hoc diem TDC ban Cho 28-02-09 2" xfId="5946"/>
    <cellStyle name="Dziesietny_Invoices2001Slovakia_TDT KHANH HOA_DTTD chieng chan Tham lai 29-9-2009" xfId="5947"/>
    <cellStyle name="Dziesiętny_Invoices2001Slovakia_TDT KHANH HOA_DTTD chieng chan Tham lai 29-9-2009" xfId="5948"/>
    <cellStyle name="Dziesietny_Invoices2001Slovakia_TDT KHANH HOA_DTTD chieng chan Tham lai 29-9-2009 2" xfId="5949"/>
    <cellStyle name="Dziesiętny_Invoices2001Slovakia_TDT KHANH HOA_DTTD chieng chan Tham lai 29-9-2009 2" xfId="5950"/>
    <cellStyle name="Dziesietny_Invoices2001Slovakia_TDT KHANH HOA_DTTD chieng chan Tham lai 29-9-2009 2 2" xfId="5951"/>
    <cellStyle name="Dziesiętny_Invoices2001Slovakia_TDT KHANH HOA_DTTD chieng chan Tham lai 29-9-2009 2 2" xfId="5952"/>
    <cellStyle name="Dziesietny_Invoices2001Slovakia_TDT KHANH HOA_DTTD chieng chan Tham lai 29-9-2009 3" xfId="5953"/>
    <cellStyle name="Dziesiętny_Invoices2001Slovakia_TDT KHANH HOA_DTTD chieng chan Tham lai 29-9-2009 3" xfId="5954"/>
    <cellStyle name="Dziesietny_Invoices2001Slovakia_TDT KHANH HOA_DTTD chieng chan Tham lai 29-9-2009 3 2" xfId="5955"/>
    <cellStyle name="Dziesiętny_Invoices2001Slovakia_TDT KHANH HOA_DTTD chieng chan Tham lai 29-9-2009 3 2" xfId="5956"/>
    <cellStyle name="Dziesietny_Invoices2001Slovakia_TDT KHANH HOA_DTTD chieng chan Tham lai 29-9-2009 4" xfId="5957"/>
    <cellStyle name="Dziesiętny_Invoices2001Slovakia_TDT KHANH HOA_DTTD chieng chan Tham lai 29-9-2009 4" xfId="5958"/>
    <cellStyle name="Dziesietny_Invoices2001Slovakia_TDT KHANH HOA_DTTD chieng chan Tham lai 29-9-2009_BIEU KE HOACH  2015 (KTN 6.11 sua)" xfId="5959"/>
    <cellStyle name="Dziesiętny_Invoices2001Slovakia_TDT KHANH HOA_DTTD chieng chan Tham lai 29-9-2009_BIEU KE HOACH  2015 (KTN 6.11 sua)" xfId="5960"/>
    <cellStyle name="Dziesietny_Invoices2001Slovakia_TDT KHANH HOA_Du toan nuoc San Thang (GD2)" xfId="5961"/>
    <cellStyle name="Dziesiętny_Invoices2001Slovakia_TDT KHANH HOA_Du toan nuoc San Thang (GD2)" xfId="5962"/>
    <cellStyle name="Dziesietny_Invoices2001Slovakia_TDT KHANH HOA_Du toan nuoc San Thang (GD2) 2" xfId="5963"/>
    <cellStyle name="Dziesiętny_Invoices2001Slovakia_TDT KHANH HOA_Du toan nuoc San Thang (GD2) 2" xfId="5964"/>
    <cellStyle name="Dziesietny_Invoices2001Slovakia_TDT KHANH HOA_GVL" xfId="5965"/>
    <cellStyle name="Dziesiętny_Invoices2001Slovakia_TDT KHANH HOA_GVL" xfId="5966"/>
    <cellStyle name="Dziesietny_Invoices2001Slovakia_TDT KHANH HOA_GVL 2" xfId="5967"/>
    <cellStyle name="Dziesiętny_Invoices2001Slovakia_TDT KHANH HOA_GVL 2" xfId="5968"/>
    <cellStyle name="Dziesietny_Invoices2001Slovakia_TDT KHANH HOA_GVL 2 2" xfId="5969"/>
    <cellStyle name="Dziesiętny_Invoices2001Slovakia_TDT KHANH HOA_GVL 2 2" xfId="5970"/>
    <cellStyle name="Dziesietny_Invoices2001Slovakia_TDT KHANH HOA_GVL 3" xfId="5971"/>
    <cellStyle name="Dziesiętny_Invoices2001Slovakia_TDT KHANH HOA_GVL 3" xfId="5972"/>
    <cellStyle name="Dziesietny_Invoices2001Slovakia_TDT KHANH HOA_GVL 3 2" xfId="5973"/>
    <cellStyle name="Dziesiętny_Invoices2001Slovakia_TDT KHANH HOA_GVL 3 2" xfId="5974"/>
    <cellStyle name="Dziesietny_Invoices2001Slovakia_TDT KHANH HOA_GVL 4" xfId="5975"/>
    <cellStyle name="Dziesiętny_Invoices2001Slovakia_TDT KHANH HOA_GVL 4" xfId="5976"/>
    <cellStyle name="Dziesietny_Invoices2001Slovakia_TDT KHANH HOA_GVL_BIEU KE HOACH  2015 (KTN 6.11 sua)" xfId="5977"/>
    <cellStyle name="Dziesiętny_Invoices2001Slovakia_TDT KHANH HOA_GVL_BIEU KE HOACH  2015 (KTN 6.11 sua)" xfId="5978"/>
    <cellStyle name="Dziesietny_Invoices2001Slovakia_TDT KHANH HOA_ke hoach dau thau 30-6-2010" xfId="5979"/>
    <cellStyle name="Dziesiętny_Invoices2001Slovakia_TDT KHANH HOA_ke hoach dau thau 30-6-2010" xfId="5980"/>
    <cellStyle name="Dziesietny_Invoices2001Slovakia_TDT KHANH HOA_ke hoach dau thau 30-6-2010 2" xfId="5981"/>
    <cellStyle name="Dziesiętny_Invoices2001Slovakia_TDT KHANH HOA_ke hoach dau thau 30-6-2010 2" xfId="5982"/>
    <cellStyle name="Dziesietny_Invoices2001Slovakia_TDT KHANH HOA_KH Von 2012 gui BKH 1" xfId="5983"/>
    <cellStyle name="Dziesiętny_Invoices2001Slovakia_TDT KHANH HOA_KH Von 2012 gui BKH 1" xfId="5984"/>
    <cellStyle name="Dziesietny_Invoices2001Slovakia_TDT KHANH HOA_KH Von 2012 gui BKH 1 2" xfId="5985"/>
    <cellStyle name="Dziesiętny_Invoices2001Slovakia_TDT KHANH HOA_KH Von 2012 gui BKH 1 2" xfId="5986"/>
    <cellStyle name="Dziesietny_Invoices2001Slovakia_TDT KHANH HOA_KH Von 2012 gui BKH 1 2 2" xfId="5987"/>
    <cellStyle name="Dziesiętny_Invoices2001Slovakia_TDT KHANH HOA_KH Von 2012 gui BKH 1 2 2" xfId="5988"/>
    <cellStyle name="Dziesietny_Invoices2001Slovakia_TDT KHANH HOA_KH Von 2012 gui BKH 1 3" xfId="5989"/>
    <cellStyle name="Dziesiętny_Invoices2001Slovakia_TDT KHANH HOA_KH Von 2012 gui BKH 1 3" xfId="5990"/>
    <cellStyle name="Dziesietny_Invoices2001Slovakia_TDT KHANH HOA_KH Von 2012 gui BKH 1 3 2" xfId="5991"/>
    <cellStyle name="Dziesiętny_Invoices2001Slovakia_TDT KHANH HOA_KH Von 2012 gui BKH 1 3 2" xfId="5992"/>
    <cellStyle name="Dziesietny_Invoices2001Slovakia_TDT KHANH HOA_KH Von 2012 gui BKH 1 4" xfId="5993"/>
    <cellStyle name="Dziesiętny_Invoices2001Slovakia_TDT KHANH HOA_KH Von 2012 gui BKH 1 4" xfId="5994"/>
    <cellStyle name="Dziesietny_Invoices2001Slovakia_TDT KHANH HOA_KH Von 2012 gui BKH 1_BIEU KE HOACH  2015 (KTN 6.11 sua)" xfId="5995"/>
    <cellStyle name="Dziesiętny_Invoices2001Slovakia_TDT KHANH HOA_KH Von 2012 gui BKH 1_BIEU KE HOACH  2015 (KTN 6.11 sua)" xfId="5996"/>
    <cellStyle name="Dziesietny_Invoices2001Slovakia_TDT KHANH HOA_Phan pha do" xfId="5997"/>
    <cellStyle name="Dziesiętny_Invoices2001Slovakia_TDT KHANH HOA_Phan pha do" xfId="5998"/>
    <cellStyle name="Dziesietny_Invoices2001Slovakia_TDT KHANH HOA_Phan pha do 2" xfId="5999"/>
    <cellStyle name="Dziesiętny_Invoices2001Slovakia_TDT KHANH HOA_Phan pha do 2" xfId="6000"/>
    <cellStyle name="Dziesietny_Invoices2001Slovakia_TDT KHANH HOA_QD ke hoach dau thau" xfId="6001"/>
    <cellStyle name="Dziesiętny_Invoices2001Slovakia_TDT KHANH HOA_QD ke hoach dau thau" xfId="6002"/>
    <cellStyle name="Dziesietny_Invoices2001Slovakia_TDT KHANH HOA_QD ke hoach dau thau 2" xfId="6003"/>
    <cellStyle name="Dziesiętny_Invoices2001Slovakia_TDT KHANH HOA_QD ke hoach dau thau 2" xfId="6004"/>
    <cellStyle name="Dziesietny_Invoices2001Slovakia_TDT KHANH HOA_Ra soat KH von 2011 (Huy-11-11-11)" xfId="6005"/>
    <cellStyle name="Dziesiętny_Invoices2001Slovakia_TDT KHANH HOA_Ra soat KH von 2011 (Huy-11-11-11)" xfId="6006"/>
    <cellStyle name="Dziesietny_Invoices2001Slovakia_TDT KHANH HOA_Ra soat KH von 2011 (Huy-11-11-11) 2" xfId="6007"/>
    <cellStyle name="Dziesiętny_Invoices2001Slovakia_TDT KHANH HOA_Ra soat KH von 2011 (Huy-11-11-11) 2" xfId="6008"/>
    <cellStyle name="Dziesietny_Invoices2001Slovakia_TDT KHANH HOA_Sheet2" xfId="6009"/>
    <cellStyle name="Dziesiętny_Invoices2001Slovakia_TDT KHANH HOA_Sheet2" xfId="6010"/>
    <cellStyle name="Dziesietny_Invoices2001Slovakia_TDT KHANH HOA_Sheet2 2" xfId="6011"/>
    <cellStyle name="Dziesiętny_Invoices2001Slovakia_TDT KHANH HOA_Sheet2 2" xfId="6012"/>
    <cellStyle name="Dziesietny_Invoices2001Slovakia_TDT KHANH HOA_TH danh muc 08-09 den ngay 30-8-09" xfId="6013"/>
    <cellStyle name="Dziesiętny_Invoices2001Slovakia_TDT KHANH HOA_TH danh muc 08-09 den ngay 30-8-09" xfId="6014"/>
    <cellStyle name="Dziesietny_Invoices2001Slovakia_TDT KHANH HOA_TH danh muc 08-09 den ngay 30-8-09 2" xfId="6015"/>
    <cellStyle name="Dziesiętny_Invoices2001Slovakia_TDT KHANH HOA_TH danh muc 08-09 den ngay 30-8-09 2" xfId="6016"/>
    <cellStyle name="Dziesietny_Invoices2001Slovakia_TDT KHANH HOA_Tienluong" xfId="6017"/>
    <cellStyle name="Dziesiętny_Invoices2001Slovakia_TDT KHANH HOA_Tienluong" xfId="6018"/>
    <cellStyle name="Dziesietny_Invoices2001Slovakia_TDT KHANH HOA_Tienluong 2" xfId="6019"/>
    <cellStyle name="Dziesiętny_Invoices2001Slovakia_TDT KHANH HOA_Tienluong 2" xfId="6020"/>
    <cellStyle name="Dziesietny_Invoices2001Slovakia_TDT KHANH HOA_tinh toan hoang ha" xfId="6021"/>
    <cellStyle name="Dziesiętny_Invoices2001Slovakia_TDT KHANH HOA_tinh toan hoang ha" xfId="6022"/>
    <cellStyle name="Dziesietny_Invoices2001Slovakia_TDT KHANH HOA_tinh toan hoang ha 2" xfId="6023"/>
    <cellStyle name="Dziesiętny_Invoices2001Slovakia_TDT KHANH HOA_tinh toan hoang ha 2" xfId="6024"/>
    <cellStyle name="Dziesietny_Invoices2001Slovakia_TDT KHANH HOA_Tong hop Cac tuyen(9-1-06)" xfId="6025"/>
    <cellStyle name="Dziesiętny_Invoices2001Slovakia_TDT KHANH HOA_Tong hop Cac tuyen(9-1-06)" xfId="6026"/>
    <cellStyle name="Dziesietny_Invoices2001Slovakia_TDT KHANH HOA_Tong hop Cac tuyen(9-1-06) 2" xfId="6027"/>
    <cellStyle name="Dziesiętny_Invoices2001Slovakia_TDT KHANH HOA_Tong hop Cac tuyen(9-1-06) 2" xfId="6028"/>
    <cellStyle name="Dziesietny_Invoices2001Slovakia_TDT KHANH HOA_Tong hop Cac tuyen(9-1-06)_bieu tong hop lai kh von 2011 gui phong TH-KTDN" xfId="6029"/>
    <cellStyle name="Dziesiętny_Invoices2001Slovakia_TDT KHANH HOA_Tong hop Cac tuyen(9-1-06)_bieu tong hop lai kh von 2011 gui phong TH-KTDN" xfId="6030"/>
    <cellStyle name="Dziesietny_Invoices2001Slovakia_TDT KHANH HOA_Tong hop Cac tuyen(9-1-06)_bieu tong hop lai kh von 2011 gui phong TH-KTDN 2" xfId="6031"/>
    <cellStyle name="Dziesiętny_Invoices2001Slovakia_TDT KHANH HOA_Tong hop Cac tuyen(9-1-06)_bieu tong hop lai kh von 2011 gui phong TH-KTDN 2" xfId="6032"/>
    <cellStyle name="Dziesietny_Invoices2001Slovakia_TDT KHANH HOA_Tong hop Cac tuyen(9-1-06)_Copy of KH PHAN BO VON ĐỐI ỨNG NAM 2011 (30 TY phuong án gop WB)" xfId="6033"/>
    <cellStyle name="Dziesiętny_Invoices2001Slovakia_TDT KHANH HOA_Tong hop Cac tuyen(9-1-06)_Copy of KH PHAN BO VON ĐỐI ỨNG NAM 2011 (30 TY phuong án gop WB)" xfId="6034"/>
    <cellStyle name="Dziesietny_Invoices2001Slovakia_TDT KHANH HOA_Tong hop Cac tuyen(9-1-06)_Copy of KH PHAN BO VON ĐỐI ỨNG NAM 2011 (30 TY phuong án gop WB) 2" xfId="6035"/>
    <cellStyle name="Dziesiętny_Invoices2001Slovakia_TDT KHANH HOA_Tong hop Cac tuyen(9-1-06)_Copy of KH PHAN BO VON ĐỐI ỨNG NAM 2011 (30 TY phuong án gop WB) 2" xfId="6036"/>
    <cellStyle name="Dziesietny_Invoices2001Slovakia_TDT KHANH HOA_Tong hop Cac tuyen(9-1-06)_Ke hoach 2010 (theo doi 11-8-2010)" xfId="6037"/>
    <cellStyle name="Dziesiętny_Invoices2001Slovakia_TDT KHANH HOA_Tong hop Cac tuyen(9-1-06)_Ke hoach 2010 (theo doi 11-8-2010)" xfId="6038"/>
    <cellStyle name="Dziesietny_Invoices2001Slovakia_TDT KHANH HOA_Tong hop Cac tuyen(9-1-06)_Ke hoach 2010 (theo doi 11-8-2010) 2" xfId="6039"/>
    <cellStyle name="Dziesiętny_Invoices2001Slovakia_TDT KHANH HOA_Tong hop Cac tuyen(9-1-06)_Ke hoach 2010 (theo doi 11-8-2010) 2" xfId="6040"/>
    <cellStyle name="Dziesietny_Invoices2001Slovakia_TDT KHANH HOA_Tong hop Cac tuyen(9-1-06)_KH Von 2012 gui BKH 1" xfId="6041"/>
    <cellStyle name="Dziesiętny_Invoices2001Slovakia_TDT KHANH HOA_Tong hop Cac tuyen(9-1-06)_KH Von 2012 gui BKH 1" xfId="6042"/>
    <cellStyle name="Dziesietny_Invoices2001Slovakia_TDT KHANH HOA_Tong hop Cac tuyen(9-1-06)_KH Von 2012 gui BKH 1 2" xfId="6043"/>
    <cellStyle name="Dziesiętny_Invoices2001Slovakia_TDT KHANH HOA_Tong hop Cac tuyen(9-1-06)_KH Von 2012 gui BKH 1 2" xfId="6044"/>
    <cellStyle name="Dziesietny_Invoices2001Slovakia_TDT KHANH HOA_Tong hop Cac tuyen(9-1-06)_QD ke hoach dau thau" xfId="6045"/>
    <cellStyle name="Dziesiętny_Invoices2001Slovakia_TDT KHANH HOA_Tong hop Cac tuyen(9-1-06)_QD ke hoach dau thau" xfId="6046"/>
    <cellStyle name="Dziesietny_Invoices2001Slovakia_TDT KHANH HOA_Tong hop Cac tuyen(9-1-06)_QD ke hoach dau thau 2" xfId="6047"/>
    <cellStyle name="Dziesiętny_Invoices2001Slovakia_TDT KHANH HOA_Tong hop Cac tuyen(9-1-06)_QD ke hoach dau thau 2" xfId="6048"/>
    <cellStyle name="Dziesietny_Invoices2001Slovakia_TDT KHANH HOA_Tong hop Cac tuyen(9-1-06)_Tong von ĐTPT" xfId="6049"/>
    <cellStyle name="Dziesiętny_Invoices2001Slovakia_TDT KHANH HOA_Tong hop Cac tuyen(9-1-06)_Tong von ĐTPT" xfId="6050"/>
    <cellStyle name="Dziesietny_Invoices2001Slovakia_TDT KHANH HOA_Tong hop Cac tuyen(9-1-06)_Tong von ĐTPT 2" xfId="6051"/>
    <cellStyle name="Dziesiętny_Invoices2001Slovakia_TDT KHANH HOA_Tong hop Cac tuyen(9-1-06)_Tong von ĐTPT 2" xfId="6052"/>
    <cellStyle name="Dziesietny_Invoices2001Slovakia_TDT KHANH HOA_Tong von ĐTPT" xfId="6053"/>
    <cellStyle name="Dziesiętny_Invoices2001Slovakia_TDT KHANH HOA_Tong von ĐTPT" xfId="6054"/>
    <cellStyle name="Dziesietny_Invoices2001Slovakia_TDT KHANH HOA_Tong von ĐTPT 2" xfId="6055"/>
    <cellStyle name="Dziesiętny_Invoices2001Slovakia_TDT KHANH HOA_Tong von ĐTPT 2" xfId="6056"/>
    <cellStyle name="Dziesietny_Invoices2001Slovakia_TDT KHANH HOA_TU VAN THUY LOI THAM  PHE" xfId="6057"/>
    <cellStyle name="Dziesiętny_Invoices2001Slovakia_TDT KHANH HOA_TU VAN THUY LOI THAM  PHE" xfId="6058"/>
    <cellStyle name="Dziesietny_Invoices2001Slovakia_TDT KHANH HOA_TU VAN THUY LOI THAM  PHE 2" xfId="6059"/>
    <cellStyle name="Dziesiętny_Invoices2001Slovakia_TDT KHANH HOA_TU VAN THUY LOI THAM  PHE 2" xfId="6060"/>
    <cellStyle name="Dziesietny_Invoices2001Slovakia_TDT KHANH HOA_Viec Huy dang lam" xfId="6061"/>
    <cellStyle name="Dziesiętny_Invoices2001Slovakia_TDT KHANH HOA_Viec Huy dang lam" xfId="6062"/>
    <cellStyle name="Dziesietny_Invoices2001Slovakia_TDT quangngai" xfId="6063"/>
    <cellStyle name="Dziesiętny_Invoices2001Slovakia_TDT quangngai" xfId="6064"/>
    <cellStyle name="Dziesietny_Invoices2001Slovakia_TDT quangngai 2" xfId="6065"/>
    <cellStyle name="Dziesiętny_Invoices2001Slovakia_TDT quangngai 2" xfId="6066"/>
    <cellStyle name="Dziesietny_Invoices2001Slovakia_TH danh muc 08-09 den ngay 30-8-09" xfId="6067"/>
    <cellStyle name="Dziesiętny_Invoices2001Slovakia_TH danh muc 08-09 den ngay 30-8-09" xfId="6068"/>
    <cellStyle name="Dziesietny_Invoices2001Slovakia_TH danh muc 08-09 den ngay 30-8-09 2" xfId="6069"/>
    <cellStyle name="Dziesiętny_Invoices2001Slovakia_TH danh muc 08-09 den ngay 30-8-09 2" xfId="6070"/>
    <cellStyle name="Dziesietny_Invoices2001Slovakia_Tham dinh du toan mat doong - Ban cho moi21-5" xfId="6071"/>
    <cellStyle name="Dziesiętny_Invoices2001Slovakia_Tham dinh du toan mat doong - Ban cho moi21-5" xfId="6072"/>
    <cellStyle name="Dziesietny_Invoices2001Slovakia_Tham dinh du toan mat doong - Ban cho moi21-5 2" xfId="6073"/>
    <cellStyle name="Dziesiętny_Invoices2001Slovakia_Tham dinh du toan mat doong - Ban cho moi21-5 2" xfId="6074"/>
    <cellStyle name="Dziesietny_Invoices2001Slovakia_Tienluong" xfId="6075"/>
    <cellStyle name="Dziesiętny_Invoices2001Slovakia_Tienluong" xfId="6076"/>
    <cellStyle name="Dziesietny_Invoices2001Slovakia_Tienluong 2" xfId="6077"/>
    <cellStyle name="Dziesiętny_Invoices2001Slovakia_Tienluong 2" xfId="6078"/>
    <cellStyle name="Dziesietny_Invoices2001Slovakia_TMDT(10-5-06)" xfId="6079"/>
    <cellStyle name="Dziesiętny_Invoices2001Slovakia_Tong von ĐTPT" xfId="6080"/>
    <cellStyle name="Dziesietny_Invoices2001Slovakia_Viec Huy dang lam" xfId="6081"/>
    <cellStyle name="Dziesiętny_Invoices2001Slovakia_Viec Huy dang lam" xfId="6082"/>
    <cellStyle name="e" xfId="6083"/>
    <cellStyle name="e 2" xfId="6084"/>
    <cellStyle name="e 3" xfId="6085"/>
    <cellStyle name="E&amp;Y House" xfId="6086"/>
    <cellStyle name="E&amp;Y House 2" xfId="6087"/>
    <cellStyle name="e_bieu ke hoach dau thau" xfId="6088"/>
    <cellStyle name="e_bieu ke hoach dau thau 2" xfId="6089"/>
    <cellStyle name="e_bieu ke hoach dau thau 3" xfId="6090"/>
    <cellStyle name="e_bieu ke hoach dau thau truong mam non SKH" xfId="6091"/>
    <cellStyle name="e_bieu ke hoach dau thau truong mam non SKH 2" xfId="6092"/>
    <cellStyle name="e_bieu ke hoach dau thau truong mam non SKH 3" xfId="6093"/>
    <cellStyle name="e_Book1" xfId="6094"/>
    <cellStyle name="e_Book1 2" xfId="6095"/>
    <cellStyle name="e_Book1 3" xfId="6096"/>
    <cellStyle name="e_DT tieu hoc diem TDC ban Cho 28-02-09" xfId="6097"/>
    <cellStyle name="e_DT tieu hoc diem TDC ban Cho 28-02-09 2" xfId="6098"/>
    <cellStyle name="e_DT tieu hoc diem TDC ban Cho 28-02-09 3" xfId="6099"/>
    <cellStyle name="e_Du toan" xfId="6100"/>
    <cellStyle name="e_Du toan 2" xfId="6101"/>
    <cellStyle name="e_Du toan 2 2" xfId="6102"/>
    <cellStyle name="e_Du toan 3" xfId="6103"/>
    <cellStyle name="e_Du toan nuoc San Thang (GD2)" xfId="6104"/>
    <cellStyle name="e_Du toan nuoc San Thang (GD2) 2" xfId="6105"/>
    <cellStyle name="e_Du toan nuoc San Thang (GD2) 3" xfId="6106"/>
    <cellStyle name="e_Du toan_BIEU KE HOACH  2015 (KTN 6.11 sua)" xfId="6107"/>
    <cellStyle name="e_HD TT1" xfId="6108"/>
    <cellStyle name="e_HD TT1 2" xfId="6109"/>
    <cellStyle name="e_HD TT1 2 2" xfId="6110"/>
    <cellStyle name="e_HD TT1 3" xfId="6111"/>
    <cellStyle name="e_HD TT1_BIEU KE HOACH  2015 (KTN 6.11 sua)" xfId="6112"/>
    <cellStyle name="e_Nha lop hoc 8 P" xfId="6113"/>
    <cellStyle name="e_Nha lop hoc 8 P 2" xfId="6114"/>
    <cellStyle name="e_Nha lop hoc 8 P 2 2" xfId="6115"/>
    <cellStyle name="e_Nha lop hoc 8 P 3" xfId="6116"/>
    <cellStyle name="e_Nha lop hoc 8 P_BIEU KE HOACH  2015 (KTN 6.11 sua)" xfId="6117"/>
    <cellStyle name="e_Tienluong" xfId="6118"/>
    <cellStyle name="e_Tienluong 2" xfId="6119"/>
    <cellStyle name="e_Tienluong 3" xfId="6120"/>
    <cellStyle name="ea" xfId="6121"/>
    <cellStyle name="Emphasis 1" xfId="6122"/>
    <cellStyle name="Emphasis 2" xfId="6123"/>
    <cellStyle name="Emphasis 3" xfId="6124"/>
    <cellStyle name="Enter Currency (0)" xfId="6125"/>
    <cellStyle name="Enter Currency (0) 2" xfId="6126"/>
    <cellStyle name="Enter Currency (0) 2 2" xfId="6127"/>
    <cellStyle name="Enter Currency (0) 3" xfId="6128"/>
    <cellStyle name="Enter Currency (2)" xfId="6129"/>
    <cellStyle name="Enter Currency (2) 2" xfId="6130"/>
    <cellStyle name="Enter Units (0)" xfId="6131"/>
    <cellStyle name="Enter Units (0) 2" xfId="6132"/>
    <cellStyle name="Enter Units (1)" xfId="6133"/>
    <cellStyle name="Enter Units (1) 2" xfId="6134"/>
    <cellStyle name="Enter Units (2)" xfId="6135"/>
    <cellStyle name="Enter Units (2) 2" xfId="6136"/>
    <cellStyle name="Entered" xfId="6137"/>
    <cellStyle name="Entered 2" xfId="6138"/>
    <cellStyle name="Euro" xfId="6139"/>
    <cellStyle name="Excel Built-in Normal" xfId="6140"/>
    <cellStyle name="Explanatory Text 2" xfId="6141"/>
    <cellStyle name="Explanatory Text 2 2" xfId="6142"/>
    <cellStyle name="Explanatory Text 2 3" xfId="6143"/>
    <cellStyle name="Explanatory Text 3" xfId="6144"/>
    <cellStyle name="Explanatory Text 4" xfId="6145"/>
    <cellStyle name="f" xfId="6146"/>
    <cellStyle name="f 2" xfId="6147"/>
    <cellStyle name="f 3" xfId="6148"/>
    <cellStyle name="f_bieu ke hoach dau thau" xfId="6149"/>
    <cellStyle name="f_bieu ke hoach dau thau 2" xfId="6150"/>
    <cellStyle name="f_bieu ke hoach dau thau 3" xfId="6151"/>
    <cellStyle name="f_bieu ke hoach dau thau truong mam non SKH" xfId="6152"/>
    <cellStyle name="f_bieu ke hoach dau thau truong mam non SKH 2" xfId="6153"/>
    <cellStyle name="f_bieu ke hoach dau thau truong mam non SKH 3" xfId="6154"/>
    <cellStyle name="f_Book1" xfId="6155"/>
    <cellStyle name="f_Book1 2" xfId="6156"/>
    <cellStyle name="f_Book1 3" xfId="6157"/>
    <cellStyle name="f_DT tieu hoc diem TDC ban Cho 28-02-09" xfId="6158"/>
    <cellStyle name="f_DT tieu hoc diem TDC ban Cho 28-02-09 2" xfId="6159"/>
    <cellStyle name="f_DT tieu hoc diem TDC ban Cho 28-02-09 3" xfId="6160"/>
    <cellStyle name="f_Du toan" xfId="6161"/>
    <cellStyle name="f_Du toan 2" xfId="6162"/>
    <cellStyle name="f_Du toan 2 2" xfId="6163"/>
    <cellStyle name="f_Du toan 3" xfId="6164"/>
    <cellStyle name="f_Du toan nuoc San Thang (GD2)" xfId="6165"/>
    <cellStyle name="f_Du toan nuoc San Thang (GD2) 2" xfId="6166"/>
    <cellStyle name="f_Du toan nuoc San Thang (GD2) 3" xfId="6167"/>
    <cellStyle name="f_Du toan_BIEU KE HOACH  2015 (KTN 6.11 sua)" xfId="6168"/>
    <cellStyle name="f_HD TT1" xfId="6169"/>
    <cellStyle name="f_HD TT1 2" xfId="6170"/>
    <cellStyle name="f_HD TT1 2 2" xfId="6171"/>
    <cellStyle name="f_HD TT1 3" xfId="6172"/>
    <cellStyle name="f_HD TT1_BIEU KE HOACH  2015 (KTN 6.11 sua)" xfId="6173"/>
    <cellStyle name="f_Nha lop hoc 8 P" xfId="6174"/>
    <cellStyle name="f_Nha lop hoc 8 P 2" xfId="6175"/>
    <cellStyle name="f_Nha lop hoc 8 P 2 2" xfId="6176"/>
    <cellStyle name="f_Nha lop hoc 8 P 3" xfId="6177"/>
    <cellStyle name="f_Nha lop hoc 8 P_BIEU KE HOACH  2015 (KTN 6.11 sua)" xfId="6178"/>
    <cellStyle name="f_Tienluong" xfId="6179"/>
    <cellStyle name="f_Tienluong 2" xfId="6180"/>
    <cellStyle name="f_Tienluong 3" xfId="6181"/>
    <cellStyle name="f1" xfId="6182"/>
    <cellStyle name="f1 2" xfId="6183"/>
    <cellStyle name="f2" xfId="6184"/>
    <cellStyle name="f2 2" xfId="6185"/>
    <cellStyle name="F3" xfId="6186"/>
    <cellStyle name="F3 2" xfId="6187"/>
    <cellStyle name="F4" xfId="6188"/>
    <cellStyle name="F4 2" xfId="6189"/>
    <cellStyle name="F5" xfId="6190"/>
    <cellStyle name="F5 2" xfId="6191"/>
    <cellStyle name="F6" xfId="6192"/>
    <cellStyle name="F6 2" xfId="6193"/>
    <cellStyle name="F7" xfId="6194"/>
    <cellStyle name="F7 2" xfId="6195"/>
    <cellStyle name="F8" xfId="6196"/>
    <cellStyle name="F8 2" xfId="6197"/>
    <cellStyle name="Fixed" xfId="6198"/>
    <cellStyle name="Fixed 2" xfId="6199"/>
    <cellStyle name="gia" xfId="6200"/>
    <cellStyle name="gia 2" xfId="6201"/>
    <cellStyle name="Good 2" xfId="6202"/>
    <cellStyle name="Good 2 2" xfId="6203"/>
    <cellStyle name="Good 2 3" xfId="6204"/>
    <cellStyle name="Good 3" xfId="6205"/>
    <cellStyle name="Good 4" xfId="6206"/>
    <cellStyle name="Grey" xfId="6207"/>
    <cellStyle name="Grey 2" xfId="6208"/>
    <cellStyle name="Grey 2 2" xfId="6209"/>
    <cellStyle name="Grey 3" xfId="6210"/>
    <cellStyle name="Grey 4" xfId="6211"/>
    <cellStyle name="Group" xfId="6212"/>
    <cellStyle name="Group 2" xfId="6213"/>
    <cellStyle name="H" xfId="6214"/>
    <cellStyle name="H 2" xfId="6215"/>
    <cellStyle name="H_bieumau 1" xfId="6216"/>
    <cellStyle name="H_Book1" xfId="6217"/>
    <cellStyle name="H_D-A-VU" xfId="6218"/>
    <cellStyle name="H_D-A-VU 2" xfId="6219"/>
    <cellStyle name="H_D-A-VU 3" xfId="6220"/>
    <cellStyle name="H_D-A-VU_BIEU KE HOACH  2015 (KTN 6.11 sua)" xfId="6221"/>
    <cellStyle name="H_HSTHAU" xfId="6222"/>
    <cellStyle name="H_HSTHAU 2" xfId="6223"/>
    <cellStyle name="H_HSTHAU 3" xfId="6224"/>
    <cellStyle name="H_HSTHAU_BIEU KE HOACH  2015 (KTN 6.11 sua)" xfId="6225"/>
    <cellStyle name="H_Ket du ung NS" xfId="6226"/>
    <cellStyle name="H_Ket du ung NS 2" xfId="6227"/>
    <cellStyle name="H_KH Von 2012 gui BKH 1" xfId="6228"/>
    <cellStyle name="H_KH Von 2012 gui BKH 1 2" xfId="6229"/>
    <cellStyle name="H_KH Von 2012 gui BKH 1 3" xfId="6230"/>
    <cellStyle name="H_KH Von 2012 gui BKH 1_BIEU KE HOACH  2015 (KTN 6.11 sua)" xfId="6231"/>
    <cellStyle name="H_KH Von 2012 gui BKH 2" xfId="6232"/>
    <cellStyle name="H_KH Von 2012 gui BKH 2 2" xfId="6233"/>
    <cellStyle name="H_KH Von 2012 gui BKH 2 3" xfId="6234"/>
    <cellStyle name="H_KH Von 2012 gui BKH 2_BIEU KE HOACH  2015 (KTN 6.11 sua)" xfId="6235"/>
    <cellStyle name="ha" xfId="6236"/>
    <cellStyle name="ha 2" xfId="6237"/>
    <cellStyle name="HAI" xfId="6238"/>
    <cellStyle name="Head 1" xfId="6239"/>
    <cellStyle name="Head 1 2" xfId="6240"/>
    <cellStyle name="Head 1 3" xfId="6241"/>
    <cellStyle name="HEADER" xfId="6242"/>
    <cellStyle name="HEADER 2" xfId="6243"/>
    <cellStyle name="HEADER 3" xfId="6244"/>
    <cellStyle name="Header1" xfId="6245"/>
    <cellStyle name="Header1 2" xfId="6246"/>
    <cellStyle name="Header2" xfId="6247"/>
    <cellStyle name="Header2 2" xfId="6248"/>
    <cellStyle name="Heading" xfId="6249"/>
    <cellStyle name="Heading 1 2" xfId="6250"/>
    <cellStyle name="Heading 1 2 2" xfId="6251"/>
    <cellStyle name="Heading 1 2 3" xfId="6252"/>
    <cellStyle name="Heading 1 2 4" xfId="6253"/>
    <cellStyle name="Heading 1 3" xfId="6254"/>
    <cellStyle name="Heading 2 2" xfId="6255"/>
    <cellStyle name="Heading 2 2 2" xfId="6256"/>
    <cellStyle name="Heading 2 2 3" xfId="6257"/>
    <cellStyle name="Heading 2 2 4" xfId="6258"/>
    <cellStyle name="Heading 2 3" xfId="6259"/>
    <cellStyle name="Heading 3 2" xfId="6260"/>
    <cellStyle name="Heading 3 2 2" xfId="6261"/>
    <cellStyle name="Heading 3 2 3" xfId="6262"/>
    <cellStyle name="Heading 3 3" xfId="6263"/>
    <cellStyle name="Heading 3 4" xfId="6264"/>
    <cellStyle name="Heading 4 2" xfId="6265"/>
    <cellStyle name="Heading 4 2 2" xfId="6266"/>
    <cellStyle name="Heading 4 2 3" xfId="6267"/>
    <cellStyle name="Heading 4 3" xfId="6268"/>
    <cellStyle name="Heading 4 4" xfId="6269"/>
    <cellStyle name="Heading1" xfId="6270"/>
    <cellStyle name="Heading1 1" xfId="6271"/>
    <cellStyle name="Heading1 2" xfId="6272"/>
    <cellStyle name="Heading1 3" xfId="6273"/>
    <cellStyle name="HEADING1 4" xfId="6274"/>
    <cellStyle name="Heading2" xfId="6275"/>
    <cellStyle name="Heading2 2" xfId="6276"/>
    <cellStyle name="Heading2 3" xfId="6277"/>
    <cellStyle name="HEADING2 4" xfId="6278"/>
    <cellStyle name="HEADINGS" xfId="6279"/>
    <cellStyle name="HEADINGS 2" xfId="6280"/>
    <cellStyle name="HEADINGSTOP" xfId="6281"/>
    <cellStyle name="HEADINGSTOP 2" xfId="6282"/>
    <cellStyle name="headoption" xfId="6283"/>
    <cellStyle name="headoption 2" xfId="6284"/>
    <cellStyle name="Hoa-Scholl" xfId="6285"/>
    <cellStyle name="Hoa-Scholl 2" xfId="6286"/>
    <cellStyle name="HUY" xfId="6287"/>
    <cellStyle name="HUY 2" xfId="6288"/>
    <cellStyle name="i phÝ kh¸c_B¶ng 2" xfId="6289"/>
    <cellStyle name="I.3" xfId="6290"/>
    <cellStyle name="I.3 2" xfId="6291"/>
    <cellStyle name="I.3 3" xfId="6292"/>
    <cellStyle name="I.3?b_x000c_Comma [0]_II?_x0012_Comma [0]_laroux_2?_x0012_Comma [0]_larou_x001c_Comma [0]_laroux_3_¼­¿ï-¾È»ê?$Comma [0]" xfId="6293"/>
    <cellStyle name="i·0" xfId="6294"/>
    <cellStyle name="i·0 2" xfId="6295"/>
    <cellStyle name="ï-¾È»ê_BiÓu TB" xfId="6296"/>
    <cellStyle name="Indent" xfId="6297"/>
    <cellStyle name="Indent 2" xfId="6298"/>
    <cellStyle name="Input [yellow]" xfId="6299"/>
    <cellStyle name="Input [yellow] 2" xfId="6300"/>
    <cellStyle name="Input [yellow] 2 2" xfId="6301"/>
    <cellStyle name="Input [yellow] 3" xfId="6302"/>
    <cellStyle name="Input [yellow] 4" xfId="6303"/>
    <cellStyle name="Input 10" xfId="6304"/>
    <cellStyle name="Input 11" xfId="6305"/>
    <cellStyle name="Input 12" xfId="6306"/>
    <cellStyle name="Input 13" xfId="6307"/>
    <cellStyle name="Input 14" xfId="6308"/>
    <cellStyle name="Input 15" xfId="6309"/>
    <cellStyle name="Input 16" xfId="6310"/>
    <cellStyle name="Input 17" xfId="6311"/>
    <cellStyle name="Input 18" xfId="6312"/>
    <cellStyle name="Input 19" xfId="6313"/>
    <cellStyle name="Input 2" xfId="6314"/>
    <cellStyle name="Input 2 2" xfId="6315"/>
    <cellStyle name="Input 2 3" xfId="6316"/>
    <cellStyle name="Input 20" xfId="6317"/>
    <cellStyle name="Input 21" xfId="6318"/>
    <cellStyle name="Input 22" xfId="6319"/>
    <cellStyle name="Input 23" xfId="6320"/>
    <cellStyle name="Input 24" xfId="6321"/>
    <cellStyle name="Input 25" xfId="6322"/>
    <cellStyle name="Input 26" xfId="6323"/>
    <cellStyle name="Input 27" xfId="6324"/>
    <cellStyle name="Input 28" xfId="6325"/>
    <cellStyle name="Input 29" xfId="6326"/>
    <cellStyle name="Input 3" xfId="6327"/>
    <cellStyle name="Input 30" xfId="6328"/>
    <cellStyle name="Input 31" xfId="6329"/>
    <cellStyle name="Input 32" xfId="6330"/>
    <cellStyle name="Input 33" xfId="6331"/>
    <cellStyle name="Input 34" xfId="6332"/>
    <cellStyle name="Input 35" xfId="6333"/>
    <cellStyle name="Input 36" xfId="6334"/>
    <cellStyle name="Input 37" xfId="6335"/>
    <cellStyle name="Input 38" xfId="6336"/>
    <cellStyle name="Input 39" xfId="6337"/>
    <cellStyle name="Input 4" xfId="6338"/>
    <cellStyle name="Input 40" xfId="6339"/>
    <cellStyle name="Input 41" xfId="6340"/>
    <cellStyle name="Input 42" xfId="6341"/>
    <cellStyle name="Input 43" xfId="6342"/>
    <cellStyle name="Input 44" xfId="6343"/>
    <cellStyle name="Input 45" xfId="6344"/>
    <cellStyle name="Input 46" xfId="6345"/>
    <cellStyle name="Input 47" xfId="6346"/>
    <cellStyle name="Input 48" xfId="6347"/>
    <cellStyle name="Input 49" xfId="6348"/>
    <cellStyle name="Input 5" xfId="6349"/>
    <cellStyle name="Input 50" xfId="6350"/>
    <cellStyle name="Input 51" xfId="6351"/>
    <cellStyle name="Input 52" xfId="6352"/>
    <cellStyle name="Input 53" xfId="6353"/>
    <cellStyle name="Input 54" xfId="6354"/>
    <cellStyle name="Input 55" xfId="6355"/>
    <cellStyle name="Input 56" xfId="6356"/>
    <cellStyle name="Input 57" xfId="6357"/>
    <cellStyle name="Input 58" xfId="6358"/>
    <cellStyle name="Input 59" xfId="6359"/>
    <cellStyle name="Input 6" xfId="6360"/>
    <cellStyle name="Input 60" xfId="6361"/>
    <cellStyle name="Input 61" xfId="6362"/>
    <cellStyle name="Input 7" xfId="6363"/>
    <cellStyle name="Input 8" xfId="6364"/>
    <cellStyle name="Input 9" xfId="6365"/>
    <cellStyle name="Input Cells" xfId="6366"/>
    <cellStyle name="Input Cells 2" xfId="6367"/>
    <cellStyle name="k" xfId="6368"/>
    <cellStyle name="k 2" xfId="6369"/>
    <cellStyle name="k_TONG HOP KINH PHI" xfId="6370"/>
    <cellStyle name="k_TONG HOP KINH PHI 2" xfId="6371"/>
    <cellStyle name="k_TONG HOP KINH PHI 3" xfId="6372"/>
    <cellStyle name="k_TONG HOP KINH PHI_BIEU KE HOACH  2015 (KTN 6.11 sua)" xfId="6373"/>
    <cellStyle name="k_ÿÿÿÿÿ" xfId="6374"/>
    <cellStyle name="k_ÿÿÿÿÿ 2" xfId="6375"/>
    <cellStyle name="k_ÿÿÿÿÿ 3" xfId="6376"/>
    <cellStyle name="k_ÿÿÿÿÿ_1" xfId="6377"/>
    <cellStyle name="k_ÿÿÿÿÿ_1 2" xfId="6378"/>
    <cellStyle name="k_ÿÿÿÿÿ_2" xfId="6379"/>
    <cellStyle name="k_ÿÿÿÿÿ_2 2" xfId="6380"/>
    <cellStyle name="k_ÿÿÿÿÿ_2 3" xfId="6381"/>
    <cellStyle name="k_ÿÿÿÿÿ_2_BIEU KE HOACH  2015 (KTN 6.11 sua)" xfId="6382"/>
    <cellStyle name="k_ÿÿÿÿÿ_BIEU KE HOACH  2015 (KTN 6.11 sua)" xfId="6383"/>
    <cellStyle name="k1" xfId="6384"/>
    <cellStyle name="k1 2" xfId="6385"/>
    <cellStyle name="k2" xfId="6386"/>
    <cellStyle name="k2 2" xfId="6387"/>
    <cellStyle name="kh¸c_Bang Chi tieu" xfId="6388"/>
    <cellStyle name="khanh" xfId="6389"/>
    <cellStyle name="khanh 2" xfId="6390"/>
    <cellStyle name="khanh 3" xfId="6391"/>
    <cellStyle name="khung" xfId="6392"/>
    <cellStyle name="khung 2" xfId="6393"/>
    <cellStyle name="khung 2 2" xfId="6394"/>
    <cellStyle name="khung 3" xfId="6395"/>
    <cellStyle name="Ledger 17 x 11 in" xfId="6396"/>
    <cellStyle name="Ledger 17 x 11 in 2" xfId="6397"/>
    <cellStyle name="Ledger 17 x 11 in 2 2" xfId="6398"/>
    <cellStyle name="Ledger 17 x 11 in 2 3" xfId="6399"/>
    <cellStyle name="Ledger 17 x 11 in 3" xfId="6400"/>
    <cellStyle name="Ledger 17 x 11 in 3 2" xfId="6401"/>
    <cellStyle name="Ledger 17 x 11 in 4" xfId="6402"/>
    <cellStyle name="Ledger 17 x 11 in_Duyet chung tu nam 2013 (Quyet)" xfId="6403"/>
    <cellStyle name="left" xfId="6404"/>
    <cellStyle name="left 2" xfId="6405"/>
    <cellStyle name="Line" xfId="6406"/>
    <cellStyle name="Line 2" xfId="6407"/>
    <cellStyle name="Line 3" xfId="6408"/>
    <cellStyle name="Link Currency (0)" xfId="6409"/>
    <cellStyle name="Link Currency (0) 2" xfId="6410"/>
    <cellStyle name="Link Currency (0) 2 2" xfId="6411"/>
    <cellStyle name="Link Currency (0) 3" xfId="6412"/>
    <cellStyle name="Link Currency (2)" xfId="6413"/>
    <cellStyle name="Link Currency (2) 2" xfId="6414"/>
    <cellStyle name="Link Units (0)" xfId="6415"/>
    <cellStyle name="Link Units (0) 2" xfId="6416"/>
    <cellStyle name="Link Units (1)" xfId="6417"/>
    <cellStyle name="Link Units (1) 2" xfId="6418"/>
    <cellStyle name="Link Units (2)" xfId="6419"/>
    <cellStyle name="Link Units (2) 2" xfId="6420"/>
    <cellStyle name="Linked Cell 2" xfId="6421"/>
    <cellStyle name="Linked Cell 2 2" xfId="6422"/>
    <cellStyle name="Linked Cell 2 3" xfId="6423"/>
    <cellStyle name="Linked Cell 3" xfId="6424"/>
    <cellStyle name="Linked Cell 4" xfId="6425"/>
    <cellStyle name="Linked Cells" xfId="6426"/>
    <cellStyle name="Linked Cells 2" xfId="6427"/>
    <cellStyle name="Loai CBDT" xfId="6428"/>
    <cellStyle name="Loai CT" xfId="6429"/>
    <cellStyle name="Loai GD" xfId="6430"/>
    <cellStyle name="luc" xfId="6431"/>
    <cellStyle name="luc 2" xfId="6432"/>
    <cellStyle name="luc 3" xfId="6433"/>
    <cellStyle name="luc2" xfId="6434"/>
    <cellStyle name="luc2 2" xfId="6435"/>
    <cellStyle name="luc2 2 2" xfId="6436"/>
    <cellStyle name="luc2 3" xfId="6437"/>
    <cellStyle name="MAU" xfId="6438"/>
    <cellStyle name="MAU 2" xfId="6439"/>
    <cellStyle name="Migliaia (0)_CALPREZZ" xfId="6440"/>
    <cellStyle name="Migliaia_ PESO ELETTR." xfId="6441"/>
    <cellStyle name="Millares [0]_2AV_M_M " xfId="6442"/>
    <cellStyle name="Millares_2AV_M_M " xfId="6443"/>
    <cellStyle name="Milliers [0]_      " xfId="6444"/>
    <cellStyle name="Milliers_      " xfId="6445"/>
    <cellStyle name="Môc" xfId="6446"/>
    <cellStyle name="Môc 2" xfId="6447"/>
    <cellStyle name="Môc 2 2" xfId="6448"/>
    <cellStyle name="Môc 3" xfId="6449"/>
    <cellStyle name="Model" xfId="6450"/>
    <cellStyle name="Model 2" xfId="6451"/>
    <cellStyle name="Model 3" xfId="6452"/>
    <cellStyle name="moi" xfId="6453"/>
    <cellStyle name="moi 2" xfId="6454"/>
    <cellStyle name="moi 3" xfId="6455"/>
    <cellStyle name="Mon?aire [0]_      " xfId="6456"/>
    <cellStyle name="Mon?aire_      " xfId="6457"/>
    <cellStyle name="Moneda [0]_2AV_M_M " xfId="6458"/>
    <cellStyle name="Moneda_2AV_M_M " xfId="6459"/>
    <cellStyle name="Monétaire [0]_      " xfId="6460"/>
    <cellStyle name="Monétaire_      " xfId="6461"/>
    <cellStyle name="n" xfId="6462"/>
    <cellStyle name="n 2" xfId="6463"/>
    <cellStyle name="n_bieu ke hoach dau thau" xfId="6464"/>
    <cellStyle name="n_bieu ke hoach dau thau 2" xfId="6465"/>
    <cellStyle name="n_bieu ke hoach dau thau truong mam non SKH" xfId="6466"/>
    <cellStyle name="n_bieu ke hoach dau thau truong mam non SKH 2" xfId="6467"/>
    <cellStyle name="n_Book1" xfId="6468"/>
    <cellStyle name="n_Book1 2" xfId="6469"/>
    <cellStyle name="n_Bu_Gia" xfId="6470"/>
    <cellStyle name="n_Bu_Gia 2" xfId="6471"/>
    <cellStyle name="n_DT tieu hoc diem TDC ban Cho 28-02-09" xfId="6472"/>
    <cellStyle name="n_DT tieu hoc diem TDC ban Cho 28-02-09 2" xfId="6473"/>
    <cellStyle name="n_Du toan" xfId="6474"/>
    <cellStyle name="n_Du toan 2" xfId="6475"/>
    <cellStyle name="n_Du toan 2 2" xfId="6476"/>
    <cellStyle name="n_Du toan 3" xfId="6477"/>
    <cellStyle name="n_Du toan nuoc San Thang (GD2)" xfId="6478"/>
    <cellStyle name="n_Du toan nuoc San Thang (GD2) 2" xfId="6479"/>
    <cellStyle name="n_Du toan_BIEU KE HOACH  2015 (KTN 6.11 sua)" xfId="6480"/>
    <cellStyle name="n_Nha lop hoc 8 P" xfId="6481"/>
    <cellStyle name="n_Nha lop hoc 8 P 2" xfId="6482"/>
    <cellStyle name="n_Nha lop hoc 8 P 2 2" xfId="6483"/>
    <cellStyle name="n_Nha lop hoc 8 P 3" xfId="6484"/>
    <cellStyle name="n_Nha lop hoc 8 P_BIEU KE HOACH  2015 (KTN 6.11 sua)" xfId="6485"/>
    <cellStyle name="n_Tienluong" xfId="6486"/>
    <cellStyle name="n_Tienluong 2" xfId="6487"/>
    <cellStyle name="n_Tram y te chan nua TD" xfId="6488"/>
    <cellStyle name="n_Tram y te chan nua TD 2" xfId="6489"/>
    <cellStyle name="n_Tram y te chan nua TD 2 2" xfId="6490"/>
    <cellStyle name="n_Tram y te chan nua TD 3" xfId="6491"/>
    <cellStyle name="n_Tram y te chan nua TD_BIEU KE HOACH  2015 (KTN 6.11 sua)" xfId="6492"/>
    <cellStyle name="n1" xfId="6493"/>
    <cellStyle name="n1 2" xfId="6494"/>
    <cellStyle name="Neutral 2" xfId="6495"/>
    <cellStyle name="Neutral 2 2" xfId="6496"/>
    <cellStyle name="Neutral 2 3" xfId="6497"/>
    <cellStyle name="Neutral 3" xfId="6498"/>
    <cellStyle name="Neutral 4" xfId="6499"/>
    <cellStyle name="New" xfId="6500"/>
    <cellStyle name="New 2" xfId="6501"/>
    <cellStyle name="New 3" xfId="6502"/>
    <cellStyle name="New Times Roman" xfId="6503"/>
    <cellStyle name="New Times Roman 2" xfId="6504"/>
    <cellStyle name="New Times Roman 3" xfId="6505"/>
    <cellStyle name="New_bieu ke hoach dau thau" xfId="6506"/>
    <cellStyle name="nga" xfId="6507"/>
    <cellStyle name="nga 2" xfId="6508"/>
    <cellStyle name="no dec" xfId="6509"/>
    <cellStyle name="no dec 2" xfId="6510"/>
    <cellStyle name="ÑONVÒ" xfId="6511"/>
    <cellStyle name="ÑONVÒ 2" xfId="6512"/>
    <cellStyle name="Normal" xfId="0" builtinId="0"/>
    <cellStyle name="Normal - Style1" xfId="6513"/>
    <cellStyle name="Normal - Style1 2" xfId="3"/>
    <cellStyle name="Normal - Style1 2 2" xfId="6514"/>
    <cellStyle name="Normal - Style1 2 2 2" xfId="6515"/>
    <cellStyle name="Normal - Style1 2 3" xfId="6516"/>
    <cellStyle name="Normal - Style1 3" xfId="6517"/>
    <cellStyle name="Normal - Style1 4" xfId="6518"/>
    <cellStyle name="Normal - Style1 5" xfId="6519"/>
    <cellStyle name="Normal - 유형1" xfId="6520"/>
    <cellStyle name="Normal 10" xfId="6521"/>
    <cellStyle name="Normal 10 2" xfId="6522"/>
    <cellStyle name="Normal 10 3" xfId="6523"/>
    <cellStyle name="Normal 10 3 2" xfId="6524"/>
    <cellStyle name="Normal 10 4" xfId="6525"/>
    <cellStyle name="Normal 10 5" xfId="6526"/>
    <cellStyle name="Normal 10 7 3" xfId="6527"/>
    <cellStyle name="Normal 10 7 3 2" xfId="6528"/>
    <cellStyle name="Normal 11" xfId="6529"/>
    <cellStyle name="Normal 11 2" xfId="6530"/>
    <cellStyle name="Normal 11 2 2" xfId="6531"/>
    <cellStyle name="Normal 11 3" xfId="6532"/>
    <cellStyle name="Normal 11 4" xfId="6533"/>
    <cellStyle name="Normal 11 5" xfId="6534"/>
    <cellStyle name="Normal 12" xfId="6535"/>
    <cellStyle name="Normal 12 2" xfId="6536"/>
    <cellStyle name="Normal 12 3" xfId="6537"/>
    <cellStyle name="Normal 13" xfId="6538"/>
    <cellStyle name="Normal 13 2" xfId="6539"/>
    <cellStyle name="Normal 13 3" xfId="6540"/>
    <cellStyle name="Normal 14" xfId="6541"/>
    <cellStyle name="Normal 14 2" xfId="6542"/>
    <cellStyle name="Normal 15" xfId="6543"/>
    <cellStyle name="Normal 15 2" xfId="6544"/>
    <cellStyle name="Normal 16" xfId="6545"/>
    <cellStyle name="Normal 16 2" xfId="6546"/>
    <cellStyle name="Normal 17" xfId="6547"/>
    <cellStyle name="Normal 17 2" xfId="6548"/>
    <cellStyle name="Normal 18" xfId="6549"/>
    <cellStyle name="Normal 19" xfId="6550"/>
    <cellStyle name="Normal 2" xfId="6551"/>
    <cellStyle name="Normal 2 10" xfId="6552"/>
    <cellStyle name="Normal 2 10 2" xfId="6553"/>
    <cellStyle name="Normal 2 2" xfId="6554"/>
    <cellStyle name="Normal 2 2 2" xfId="6555"/>
    <cellStyle name="Normal 2 2 2 2" xfId="6556"/>
    <cellStyle name="Normal 2 2 3" xfId="6557"/>
    <cellStyle name="Normal 2 2 4" xfId="6558"/>
    <cellStyle name="Normal 2 2 5" xfId="6559"/>
    <cellStyle name="Normal 2 2 6" xfId="1"/>
    <cellStyle name="Normal 2 3" xfId="6560"/>
    <cellStyle name="Normal 2 3 2" xfId="6561"/>
    <cellStyle name="Normal 2 3 3" xfId="6562"/>
    <cellStyle name="Normal 2 32" xfId="6563"/>
    <cellStyle name="Normal 2 35" xfId="6564"/>
    <cellStyle name="Normal 2 4" xfId="6565"/>
    <cellStyle name="Normal 2 4 2" xfId="6566"/>
    <cellStyle name="Normal 2 4 3" xfId="6567"/>
    <cellStyle name="Normal 2 5" xfId="6568"/>
    <cellStyle name="Normal 2 6" xfId="6569"/>
    <cellStyle name="Normal 2_6a. Bieu Trung tam 05 06 chuyen doi hinh thuc dau tu" xfId="6570"/>
    <cellStyle name="Normal 20" xfId="6571"/>
    <cellStyle name="Normal 21" xfId="6572"/>
    <cellStyle name="Normal 22" xfId="6573"/>
    <cellStyle name="Normal 23" xfId="6574"/>
    <cellStyle name="Normal 23 2" xfId="6575"/>
    <cellStyle name="Normal 24" xfId="6576"/>
    <cellStyle name="Normal 24 2" xfId="6577"/>
    <cellStyle name="Normal 25" xfId="6578"/>
    <cellStyle name="Normal 25 2" xfId="6579"/>
    <cellStyle name="Normal 26" xfId="6580"/>
    <cellStyle name="Normal 26 2" xfId="6581"/>
    <cellStyle name="Normal 27" xfId="6582"/>
    <cellStyle name="Normal 27 2" xfId="6583"/>
    <cellStyle name="Normal 28" xfId="6584"/>
    <cellStyle name="Normal 28 2" xfId="6585"/>
    <cellStyle name="Normal 29" xfId="6586"/>
    <cellStyle name="Normal 29 2" xfId="6587"/>
    <cellStyle name="Normal 3" xfId="6588"/>
    <cellStyle name="Normal 3 2" xfId="6589"/>
    <cellStyle name="Normal 3 2 2" xfId="6590"/>
    <cellStyle name="Normal 3 2 2 2" xfId="6591"/>
    <cellStyle name="Normal 3 2 2 3" xfId="6592"/>
    <cellStyle name="Normal 3 2 3" xfId="6593"/>
    <cellStyle name="Normal 3 3" xfId="6594"/>
    <cellStyle name="Normal 3 3 2" xfId="6595"/>
    <cellStyle name="Normal 3 4" xfId="6596"/>
    <cellStyle name="Normal 3 8" xfId="6597"/>
    <cellStyle name="Normal 3_Bieu 05a" xfId="6598"/>
    <cellStyle name="Normal 30" xfId="6599"/>
    <cellStyle name="Normal 30 2" xfId="6600"/>
    <cellStyle name="Normal 31" xfId="6601"/>
    <cellStyle name="Normal 31 2" xfId="6602"/>
    <cellStyle name="Normal 32" xfId="6603"/>
    <cellStyle name="Normal 32 2" xfId="6604"/>
    <cellStyle name="Normal 32 3" xfId="6605"/>
    <cellStyle name="Normal 33" xfId="6606"/>
    <cellStyle name="Normal 34" xfId="6607"/>
    <cellStyle name="Normal 34 2" xfId="6608"/>
    <cellStyle name="Normal 34_1460 Sua" xfId="6609"/>
    <cellStyle name="Normal 35" xfId="6610"/>
    <cellStyle name="Normal 36" xfId="6611"/>
    <cellStyle name="Normal 37" xfId="6612"/>
    <cellStyle name="Normal 38" xfId="6613"/>
    <cellStyle name="Normal 39" xfId="6614"/>
    <cellStyle name="Normal 4" xfId="6615"/>
    <cellStyle name="Normal 4 2" xfId="6616"/>
    <cellStyle name="Normal 4 2 2" xfId="6617"/>
    <cellStyle name="Normal 4 2 2 2" xfId="6618"/>
    <cellStyle name="Normal 4 2 3" xfId="6619"/>
    <cellStyle name="Normal 4 2 4" xfId="6620"/>
    <cellStyle name="Normal 4 2 4 2" xfId="6621"/>
    <cellStyle name="Normal 4 3" xfId="6622"/>
    <cellStyle name="Normal 4 3 2" xfId="6623"/>
    <cellStyle name="Normal 4 4" xfId="6624"/>
    <cellStyle name="Normal 4 5" xfId="6625"/>
    <cellStyle name="Normal 4 6" xfId="6626"/>
    <cellStyle name="Normal 4_Bang bieu" xfId="6627"/>
    <cellStyle name="Normal 40" xfId="6628"/>
    <cellStyle name="Normal 41" xfId="6629"/>
    <cellStyle name="Normal 42" xfId="6630"/>
    <cellStyle name="Normal 43" xfId="6631"/>
    <cellStyle name="Normal 44" xfId="6632"/>
    <cellStyle name="Normal 45" xfId="6633"/>
    <cellStyle name="Normal 46" xfId="6634"/>
    <cellStyle name="Normal 47" xfId="6635"/>
    <cellStyle name="Normal 48" xfId="6636"/>
    <cellStyle name="Normal 49" xfId="6637"/>
    <cellStyle name="Normal 5" xfId="6638"/>
    <cellStyle name="Normal 5 2" xfId="6639"/>
    <cellStyle name="Normal 5 2 2" xfId="6640"/>
    <cellStyle name="Normal 5 2 3" xfId="6641"/>
    <cellStyle name="Normal 5 3" xfId="6642"/>
    <cellStyle name="Normal 5_Bieu 14-Nong thon moi" xfId="6643"/>
    <cellStyle name="Normal 50" xfId="6644"/>
    <cellStyle name="Normal 51" xfId="6645"/>
    <cellStyle name="Normal 52" xfId="6646"/>
    <cellStyle name="Normal 53" xfId="6647"/>
    <cellStyle name="Normal 54" xfId="6648"/>
    <cellStyle name="Normal 55" xfId="6649"/>
    <cellStyle name="Normal 56" xfId="6650"/>
    <cellStyle name="Normal 57" xfId="6651"/>
    <cellStyle name="Normal 58" xfId="6652"/>
    <cellStyle name="Normal 59" xfId="6653"/>
    <cellStyle name="Normal 6" xfId="6654"/>
    <cellStyle name="Normal 6 2" xfId="6655"/>
    <cellStyle name="Normal 6 3" xfId="6656"/>
    <cellStyle name="Normal 6 4" xfId="6657"/>
    <cellStyle name="Normal 6_TPCP trinh UBND ngay 27-12" xfId="6658"/>
    <cellStyle name="Normal 60" xfId="6659"/>
    <cellStyle name="Normal 61" xfId="6660"/>
    <cellStyle name="Normal 62" xfId="6661"/>
    <cellStyle name="Normal 63" xfId="6662"/>
    <cellStyle name="Normal 64" xfId="6663"/>
    <cellStyle name="Normal 65" xfId="6664"/>
    <cellStyle name="Normal 65 2" xfId="11806"/>
    <cellStyle name="Normal 66" xfId="6665"/>
    <cellStyle name="Normal 66 2" xfId="6666"/>
    <cellStyle name="Normal 66 3" xfId="6667"/>
    <cellStyle name="Normal 66 3 2" xfId="6668"/>
    <cellStyle name="Normal 66 4" xfId="6669"/>
    <cellStyle name="Normal 67" xfId="6670"/>
    <cellStyle name="Normal 68" xfId="6671"/>
    <cellStyle name="Normal 69" xfId="6672"/>
    <cellStyle name="Normal 7" xfId="6673"/>
    <cellStyle name="Normal 7 2" xfId="6674"/>
    <cellStyle name="Normal 7 2 2" xfId="6675"/>
    <cellStyle name="Normal 7 3" xfId="6676"/>
    <cellStyle name="Normal 7 4" xfId="6677"/>
    <cellStyle name="Normal 7 5" xfId="6678"/>
    <cellStyle name="Normal 7 6" xfId="6679"/>
    <cellStyle name="Normal 70" xfId="6680"/>
    <cellStyle name="Normal 71" xfId="6681"/>
    <cellStyle name="Normal 72" xfId="6682"/>
    <cellStyle name="Normal 73" xfId="6683"/>
    <cellStyle name="Normal 74" xfId="6684"/>
    <cellStyle name="Normal 75" xfId="6685"/>
    <cellStyle name="Normal 76" xfId="6686"/>
    <cellStyle name="Normal 77" xfId="6687"/>
    <cellStyle name="Normal 78" xfId="6688"/>
    <cellStyle name="Normal 78 2" xfId="6689"/>
    <cellStyle name="Normal 79" xfId="6690"/>
    <cellStyle name="Normal 8" xfId="6691"/>
    <cellStyle name="Normal 8 2" xfId="6692"/>
    <cellStyle name="Normal 8 2 2" xfId="6693"/>
    <cellStyle name="Normal 8 3" xfId="6694"/>
    <cellStyle name="Normal 8 4" xfId="6695"/>
    <cellStyle name="Normal 8 5" xfId="6696"/>
    <cellStyle name="Normal 8 6" xfId="6697"/>
    <cellStyle name="Normal 80" xfId="6698"/>
    <cellStyle name="Normal 81" xfId="6699"/>
    <cellStyle name="Normal 81 2" xfId="6700"/>
    <cellStyle name="Normal 81 2 2" xfId="6701"/>
    <cellStyle name="Normal 81 3" xfId="6702"/>
    <cellStyle name="Normal 81 3 2" xfId="6703"/>
    <cellStyle name="Normal 82" xfId="6704"/>
    <cellStyle name="Normal 82 2" xfId="6705"/>
    <cellStyle name="Normal 83" xfId="6706"/>
    <cellStyle name="Normal 83 2" xfId="6707"/>
    <cellStyle name="Normal 84" xfId="6708"/>
    <cellStyle name="Normal 85" xfId="6709"/>
    <cellStyle name="Normal 86" xfId="6710"/>
    <cellStyle name="Normal 87" xfId="6711"/>
    <cellStyle name="Normal 88" xfId="6712"/>
    <cellStyle name="Normal 89" xfId="6713"/>
    <cellStyle name="Normal 9" xfId="6714"/>
    <cellStyle name="Normal 9 2" xfId="6715"/>
    <cellStyle name="Normal 9 2 2" xfId="6716"/>
    <cellStyle name="Normal 9 3" xfId="6717"/>
    <cellStyle name="Normal 9_BieuHD2016-2020Tquang2(OK)" xfId="6718"/>
    <cellStyle name="Normal 90" xfId="6719"/>
    <cellStyle name="Normal 91" xfId="6720"/>
    <cellStyle name="Normal 93" xfId="6721"/>
    <cellStyle name="Normal 94" xfId="6722"/>
    <cellStyle name="Normal 96" xfId="6723"/>
    <cellStyle name="Normal VN" xfId="6724"/>
    <cellStyle name="Normal_Bao cao CV 1345 (bo von su nghiep)  2" xfId="11798"/>
    <cellStyle name="Normal_Bieu chuyen nguon" xfId="11797"/>
    <cellStyle name="Normal_Bieu mau (CV )" xfId="2"/>
    <cellStyle name="Normal_Bieu mau (CV ) 2" xfId="11799"/>
    <cellStyle name="Normal_CV10-BCDTƯ-Phụ Biểu-CapXa" xfId="11802"/>
    <cellStyle name="Normal_Sheet1" xfId="11803"/>
    <cellStyle name="Normal_Sheet1 (2)" xfId="11804"/>
    <cellStyle name="Normal_Sheet1 2" xfId="11800"/>
    <cellStyle name="Normal1" xfId="6725"/>
    <cellStyle name="Normal1 2" xfId="6726"/>
    <cellStyle name="Normal1 3" xfId="6727"/>
    <cellStyle name="Normal8" xfId="6728"/>
    <cellStyle name="Normal8 2" xfId="6729"/>
    <cellStyle name="Normale_ PESO ELETTR." xfId="6730"/>
    <cellStyle name="Normalny_Cennik obowiazuje od 06-08-2001 r (1)" xfId="6731"/>
    <cellStyle name="Note 2" xfId="6732"/>
    <cellStyle name="Note 2 2" xfId="6733"/>
    <cellStyle name="Note 2 3" xfId="6734"/>
    <cellStyle name="Note 3" xfId="6735"/>
    <cellStyle name="Note 4" xfId="6736"/>
    <cellStyle name="NWM" xfId="6737"/>
    <cellStyle name="NWM 2" xfId="6738"/>
    <cellStyle name="Ò_x000d_Normal_123569" xfId="6739"/>
    <cellStyle name="Œ…‹æØ‚è [0.00]_ÆÂ¹²" xfId="6740"/>
    <cellStyle name="Œ…‹æØ‚è_laroux" xfId="6741"/>
    <cellStyle name="oft Excel]_x000d__x000a_Comment=open=/f ‚ðw’è‚·‚é‚ÆAƒ†[ƒU[’è‹`ŠÖ”‚ðŠÖ”“\‚è•t‚¯‚Ìˆê——‚É“o˜^‚·‚é‚±‚Æ‚ª‚Å‚«‚Ü‚·B_x000d__x000a_Maximized" xfId="6742"/>
    <cellStyle name="oft Excel]_x000d__x000a_Comment=open=/f ‚ðw’è‚·‚é‚ÆAƒ†[ƒU[’è‹`ŠÖ”‚ðŠÖ”“\‚è•t‚¯‚Ìˆê——‚É“o˜^‚·‚é‚±‚Æ‚ª‚Å‚«‚Ü‚·B_x000d__x000a_Maximized 2" xfId="6743"/>
    <cellStyle name="oft Excel]_x000d__x000a_Comment=open=/f ‚ðw’è‚·‚é‚ÆAƒ†[ƒU[’è‹`ŠÖ”‚ðŠÖ”“\‚è•t‚¯‚Ìˆê——‚É“o˜^‚·‚é‚±‚Æ‚ª‚Å‚«‚Ü‚·B_x000d__x000a_Maximized 3" xfId="6744"/>
    <cellStyle name="oft Excel]_x000d__x000a_Comment=open=/f ‚ðŽw’è‚·‚é‚ÆAƒ†[ƒU[’è‹`ŠÖ”‚ðŠÖ”“\‚è•t‚¯‚Ìˆê——‚É“o˜^‚·‚é‚±‚Æ‚ª‚Å‚«‚Ü‚·B_x000d__x000a_Maximized" xfId="6745"/>
    <cellStyle name="oft Excel]_x000d__x000a_Comment=open=/f ‚ðŽw’è‚·‚é‚ÆAƒ†[ƒU[’è‹`ŠÖ”‚ðŠÖ”“\‚è•t‚¯‚Ìˆê——‚É“o˜^‚·‚é‚±‚Æ‚ª‚Å‚«‚Ü‚·B_x000d__x000a_Maximized 2" xfId="6746"/>
    <cellStyle name="oft Excel]_x000d__x000a_Comment=open=/f ‚ðŽw’è‚·‚é‚ÆAƒ†[ƒU[’è‹`ŠÖ”‚ðŠÖ”“\‚è•t‚¯‚Ìˆê——‚É“o˜^‚·‚é‚±‚Æ‚ª‚Å‚«‚Ü‚·B_x000d__x000a_Maximized 2 2" xfId="6747"/>
    <cellStyle name="oft Excel]_x000d__x000a_Comment=open=/f ‚ðŽw’è‚·‚é‚ÆAƒ†[ƒU[’è‹`ŠÖ”‚ðŠÖ”“\‚è•t‚¯‚Ìˆê——‚É“o˜^‚·‚é‚±‚Æ‚ª‚Å‚«‚Ü‚·B_x000d__x000a_Maximized 3" xfId="6748"/>
    <cellStyle name="oft Excel]_x000d__x000a_Comment=The open=/f lines load custom functions into the Paste Function list._x000d__x000a_Maximized=2_x000d__x000a_Basics=1_x000d__x000a_A" xfId="6749"/>
    <cellStyle name="oft Excel]_x000d__x000a_Comment=The open=/f lines load custom functions into the Paste Function list._x000d__x000a_Maximized=2_x000d__x000a_Basics=1_x000d__x000a_A 2" xfId="6750"/>
    <cellStyle name="oft Excel]_x000d__x000a_Comment=The open=/f lines load custom functions into the Paste Function list._x000d__x000a_Maximized=2_x000d__x000a_Basics=1_x000d__x000a_A 3" xfId="6751"/>
    <cellStyle name="oft Excel]_x000d__x000a_Comment=The open=/f lines load custom functions into the Paste Function list._x000d__x000a_Maximized=3_x000d__x000a_Basics=1_x000d__x000a_A" xfId="6752"/>
    <cellStyle name="oft Excel]_x000d__x000a_Comment=The open=/f lines load custom functions into the Paste Function list._x000d__x000a_Maximized=3_x000d__x000a_Basics=1_x000d__x000a_A 2" xfId="6753"/>
    <cellStyle name="oft Excel]_x000d__x000a_Comment=The open=/f lines load custom functions into the Paste Function list._x000d__x000a_Maximized=3_x000d__x000a_Basics=1_x000d__x000a_A 2 2" xfId="6754"/>
    <cellStyle name="oft Excel]_x000d__x000a_Comment=The open=/f lines load custom functions into the Paste Function list._x000d__x000a_Maximized=3_x000d__x000a_Basics=1_x000d__x000a_A 3" xfId="6755"/>
    <cellStyle name="omma [0]_Mktg Prog" xfId="6756"/>
    <cellStyle name="ormal_Sheet1_1" xfId="6757"/>
    <cellStyle name="Output 2" xfId="6758"/>
    <cellStyle name="Output 2 2" xfId="6759"/>
    <cellStyle name="Output 2 3" xfId="6760"/>
    <cellStyle name="Output 3" xfId="6761"/>
    <cellStyle name="Output 4" xfId="6762"/>
    <cellStyle name="p" xfId="6763"/>
    <cellStyle name="p 2" xfId="6764"/>
    <cellStyle name="paint" xfId="6765"/>
    <cellStyle name="paint 2" xfId="6766"/>
    <cellStyle name="Pattern" xfId="6767"/>
    <cellStyle name="Pattern 2" xfId="6768"/>
    <cellStyle name="Pattern 2 2" xfId="6769"/>
    <cellStyle name="Pattern 3" xfId="6770"/>
    <cellStyle name="per.style" xfId="6771"/>
    <cellStyle name="per.style 2" xfId="6772"/>
    <cellStyle name="Percent [0]" xfId="6773"/>
    <cellStyle name="Percent [0] 2" xfId="6774"/>
    <cellStyle name="Percent [0] 2 2" xfId="6775"/>
    <cellStyle name="Percent [0] 3" xfId="6776"/>
    <cellStyle name="Percent [00]" xfId="6777"/>
    <cellStyle name="Percent [00] 2" xfId="6778"/>
    <cellStyle name="Percent [00] 2 2" xfId="6779"/>
    <cellStyle name="Percent [00] 3" xfId="6780"/>
    <cellStyle name="Percent [2]" xfId="6781"/>
    <cellStyle name="Percent [2] 2" xfId="6782"/>
    <cellStyle name="Percent [2] 2 2" xfId="6783"/>
    <cellStyle name="Percent [2] 3" xfId="6784"/>
    <cellStyle name="Percent 2" xfId="6785"/>
    <cellStyle name="Percent 2 2" xfId="6786"/>
    <cellStyle name="Percent 3" xfId="6787"/>
    <cellStyle name="Percent 3 2" xfId="6788"/>
    <cellStyle name="Percent 4" xfId="6789"/>
    <cellStyle name="Percent 5" xfId="6790"/>
    <cellStyle name="Percent 5 2" xfId="6791"/>
    <cellStyle name="Percent 6" xfId="6792"/>
    <cellStyle name="PERCENTAGE" xfId="6793"/>
    <cellStyle name="PERCENTAGE 2" xfId="6794"/>
    <cellStyle name="PERCENTAGE 2 2" xfId="6795"/>
    <cellStyle name="PERCENTAGE 3" xfId="6796"/>
    <cellStyle name="PrePop Currency (0)" xfId="6797"/>
    <cellStyle name="PrePop Currency (0) 2" xfId="6798"/>
    <cellStyle name="PrePop Currency (0) 2 2" xfId="6799"/>
    <cellStyle name="PrePop Currency (0) 3" xfId="6800"/>
    <cellStyle name="PrePop Currency (2)" xfId="6801"/>
    <cellStyle name="PrePop Currency (2) 2" xfId="6802"/>
    <cellStyle name="PrePop Units (0)" xfId="6803"/>
    <cellStyle name="PrePop Units (0) 2" xfId="6804"/>
    <cellStyle name="PrePop Units (1)" xfId="6805"/>
    <cellStyle name="PrePop Units (1) 2" xfId="6806"/>
    <cellStyle name="PrePop Units (2)" xfId="6807"/>
    <cellStyle name="PrePop Units (2) 2" xfId="6808"/>
    <cellStyle name="pricing" xfId="6809"/>
    <cellStyle name="pricing 2" xfId="6810"/>
    <cellStyle name="PSChar" xfId="6811"/>
    <cellStyle name="PSChar 2" xfId="6812"/>
    <cellStyle name="PSChar 3" xfId="6813"/>
    <cellStyle name="PSHeading" xfId="6814"/>
    <cellStyle name="PSHeading 2" xfId="6815"/>
    <cellStyle name="PSHeading 2 2" xfId="6816"/>
    <cellStyle name="PSHeading 3" xfId="6817"/>
    <cellStyle name="Quantity" xfId="6818"/>
    <cellStyle name="regstoresfromspecstores" xfId="6819"/>
    <cellStyle name="regstoresfromspecstores 2" xfId="6820"/>
    <cellStyle name="RevList" xfId="6821"/>
    <cellStyle name="RevList 2" xfId="6822"/>
    <cellStyle name="RevList 3" xfId="6823"/>
    <cellStyle name="RevList 4" xfId="6824"/>
    <cellStyle name="rlink_tiªn l­în_x001b_Hyperlink_TONG HOP KINH PHI" xfId="6825"/>
    <cellStyle name="rmal_ADAdot" xfId="6826"/>
    <cellStyle name="RowLevel_0" xfId="6827"/>
    <cellStyle name="S—_x0008_" xfId="6828"/>
    <cellStyle name="S—_x0008_ 2" xfId="6829"/>
    <cellStyle name="s]_x000d__x000a_spooler=yes_x000d__x000a_load=_x000d__x000a_Beep=yes_x000d__x000a_NullPort=None_x000d__x000a_BorderWidth=3_x000d__x000a_CursorBlinkRate=1200_x000d__x000a_DoubleClickSpeed=452_x000d__x000a_Programs=co" xfId="6830"/>
    <cellStyle name="s]_x000d__x000a_spooler=yes_x000d__x000a_load=_x000d__x000a_Beep=yes_x000d__x000a_NullPort=None_x000d__x000a_BorderWidth=3_x000d__x000a_CursorBlinkRate=1200_x000d__x000a_DoubleClickSpeed=452_x000d__x000a_Programs=co 2" xfId="6831"/>
    <cellStyle name="s]_x000d__x000a_spooler=yes_x000d__x000a_load=_x000d__x000a_Beep=yes_x000d__x000a_NullPort=None_x000d__x000a_BorderWidth=3_x000d__x000a_CursorBlinkRate=1200_x000d__x000a_DoubleClickSpeed=452_x000d__x000a_Programs=co 2 2" xfId="6832"/>
    <cellStyle name="s]_x000d__x000a_spooler=yes_x000d__x000a_load=_x000d__x000a_Beep=yes_x000d__x000a_NullPort=None_x000d__x000a_BorderWidth=3_x000d__x000a_CursorBlinkRate=1200_x000d__x000a_DoubleClickSpeed=452_x000d__x000a_Programs=co 3" xfId="6833"/>
    <cellStyle name="SAPBEXaggData" xfId="6834"/>
    <cellStyle name="SAPBEXaggData 2" xfId="6835"/>
    <cellStyle name="SAPBEXaggDataEmph" xfId="6836"/>
    <cellStyle name="SAPBEXaggDataEmph 2" xfId="6837"/>
    <cellStyle name="SAPBEXaggItem" xfId="6838"/>
    <cellStyle name="SAPBEXaggItem 2" xfId="6839"/>
    <cellStyle name="SAPBEXaggItem 3" xfId="6840"/>
    <cellStyle name="SAPBEXchaText" xfId="6841"/>
    <cellStyle name="SAPBEXchaText 2" xfId="6842"/>
    <cellStyle name="SAPBEXchaText 3" xfId="6843"/>
    <cellStyle name="SAPBEXexcBad7" xfId="6844"/>
    <cellStyle name="SAPBEXexcBad7 2" xfId="6845"/>
    <cellStyle name="SAPBEXexcBad8" xfId="6846"/>
    <cellStyle name="SAPBEXexcBad8 2" xfId="6847"/>
    <cellStyle name="SAPBEXexcBad9" xfId="6848"/>
    <cellStyle name="SAPBEXexcBad9 2" xfId="6849"/>
    <cellStyle name="SAPBEXexcCritical4" xfId="6850"/>
    <cellStyle name="SAPBEXexcCritical4 2" xfId="6851"/>
    <cellStyle name="SAPBEXexcCritical5" xfId="6852"/>
    <cellStyle name="SAPBEXexcCritical5 2" xfId="6853"/>
    <cellStyle name="SAPBEXexcCritical6" xfId="6854"/>
    <cellStyle name="SAPBEXexcCritical6 2" xfId="6855"/>
    <cellStyle name="SAPBEXexcCritical6 3" xfId="6856"/>
    <cellStyle name="SAPBEXexcGood1" xfId="6857"/>
    <cellStyle name="SAPBEXexcGood1 2" xfId="6858"/>
    <cellStyle name="SAPBEXexcGood2" xfId="6859"/>
    <cellStyle name="SAPBEXexcGood2 2" xfId="6860"/>
    <cellStyle name="SAPBEXexcGood3" xfId="6861"/>
    <cellStyle name="SAPBEXexcGood3 2" xfId="6862"/>
    <cellStyle name="SAPBEXfilterDrill" xfId="6863"/>
    <cellStyle name="SAPBEXfilterDrill 2" xfId="6864"/>
    <cellStyle name="SAPBEXfilterDrill 3" xfId="6865"/>
    <cellStyle name="SAPBEXfilterItem" xfId="6866"/>
    <cellStyle name="SAPBEXfilterItem 2" xfId="6867"/>
    <cellStyle name="SAPBEXfilterItem 3" xfId="6868"/>
    <cellStyle name="SAPBEXfilterText" xfId="6869"/>
    <cellStyle name="SAPBEXfilterText 2" xfId="6870"/>
    <cellStyle name="SAPBEXfilterText 3" xfId="6871"/>
    <cellStyle name="SAPBEXformats" xfId="6872"/>
    <cellStyle name="SAPBEXformats 2" xfId="6873"/>
    <cellStyle name="SAPBEXheaderItem" xfId="6874"/>
    <cellStyle name="SAPBEXheaderItem 2" xfId="6875"/>
    <cellStyle name="SAPBEXheaderItem 3" xfId="6876"/>
    <cellStyle name="SAPBEXheaderText" xfId="6877"/>
    <cellStyle name="SAPBEXheaderText 2" xfId="6878"/>
    <cellStyle name="SAPBEXheaderText 3" xfId="6879"/>
    <cellStyle name="SAPBEXresData" xfId="6880"/>
    <cellStyle name="SAPBEXresData 2" xfId="6881"/>
    <cellStyle name="SAPBEXresDataEmph" xfId="6882"/>
    <cellStyle name="SAPBEXresDataEmph 2" xfId="6883"/>
    <cellStyle name="SAPBEXresItem" xfId="6884"/>
    <cellStyle name="SAPBEXresItem 2" xfId="6885"/>
    <cellStyle name="SAPBEXresItem 3" xfId="6886"/>
    <cellStyle name="SAPBEXstdData" xfId="6887"/>
    <cellStyle name="SAPBEXstdData 2" xfId="6888"/>
    <cellStyle name="SAPBEXstdDataEmph" xfId="6889"/>
    <cellStyle name="SAPBEXstdDataEmph 2" xfId="6890"/>
    <cellStyle name="SAPBEXstdItem" xfId="6891"/>
    <cellStyle name="SAPBEXstdItem 2" xfId="6892"/>
    <cellStyle name="SAPBEXstdItem 3" xfId="6893"/>
    <cellStyle name="SAPBEXtitle" xfId="6894"/>
    <cellStyle name="SAPBEXtitle 2" xfId="6895"/>
    <cellStyle name="SAPBEXtitle 3" xfId="6896"/>
    <cellStyle name="SAPBEXundefined" xfId="6897"/>
    <cellStyle name="SAPBEXundefined 2" xfId="6898"/>
    <cellStyle name="serJet 1200 Series PCL 6" xfId="6899"/>
    <cellStyle name="serJet 1200 Series PCL 6 2" xfId="6900"/>
    <cellStyle name="SHADEDSTORES" xfId="6901"/>
    <cellStyle name="SHADEDSTORES 2" xfId="6902"/>
    <cellStyle name="Sheet Title" xfId="6903"/>
    <cellStyle name="Siêu nối kết_BC TH 10 thang 2005 va KH 2006 XDCB" xfId="6904"/>
    <cellStyle name="songuyen" xfId="6905"/>
    <cellStyle name="Spaltenebene_1_主营业务利润明细表" xfId="6906"/>
    <cellStyle name="specstores" xfId="6907"/>
    <cellStyle name="specstores 2" xfId="6908"/>
    <cellStyle name="Standard_9. Fixed assets-Additions list" xfId="6909"/>
    <cellStyle name="STTDG" xfId="6910"/>
    <cellStyle name="STTDG 2" xfId="6911"/>
    <cellStyle name="style" xfId="6912"/>
    <cellStyle name="Style 1" xfId="6913"/>
    <cellStyle name="Style 1 2" xfId="6914"/>
    <cellStyle name="Style 1 2 2" xfId="6915"/>
    <cellStyle name="Style 1 2 3" xfId="6916"/>
    <cellStyle name="Style 1 4" xfId="6917"/>
    <cellStyle name="Style 1 4 2" xfId="6918"/>
    <cellStyle name="Style 10" xfId="6919"/>
    <cellStyle name="Style 10 2" xfId="6920"/>
    <cellStyle name="Style 11" xfId="6921"/>
    <cellStyle name="Style 11 2" xfId="6922"/>
    <cellStyle name="Style 11 3" xfId="6923"/>
    <cellStyle name="Style 12" xfId="6924"/>
    <cellStyle name="Style 12 2" xfId="6925"/>
    <cellStyle name="Style 12 2 2" xfId="6926"/>
    <cellStyle name="Style 12 3" xfId="6927"/>
    <cellStyle name="Style 13" xfId="6928"/>
    <cellStyle name="Style 13 2" xfId="6929"/>
    <cellStyle name="Style 13 2 2" xfId="6930"/>
    <cellStyle name="Style 13 3" xfId="6931"/>
    <cellStyle name="Style 14" xfId="6932"/>
    <cellStyle name="Style 14 2" xfId="6933"/>
    <cellStyle name="Style 14 3" xfId="6934"/>
    <cellStyle name="Style 15" xfId="6935"/>
    <cellStyle name="Style 15 2" xfId="6936"/>
    <cellStyle name="Style 15 2 2" xfId="6937"/>
    <cellStyle name="Style 15 3" xfId="6938"/>
    <cellStyle name="Style 16" xfId="6939"/>
    <cellStyle name="Style 16 2" xfId="6940"/>
    <cellStyle name="Style 16 2 2" xfId="6941"/>
    <cellStyle name="Style 16 3" xfId="6942"/>
    <cellStyle name="Style 17" xfId="6943"/>
    <cellStyle name="Style 17 2" xfId="6944"/>
    <cellStyle name="Style 17 2 2" xfId="6945"/>
    <cellStyle name="Style 17 3" xfId="6946"/>
    <cellStyle name="Style 18" xfId="6947"/>
    <cellStyle name="Style 18 2" xfId="6948"/>
    <cellStyle name="Style 18 2 2" xfId="6949"/>
    <cellStyle name="Style 18 3" xfId="6950"/>
    <cellStyle name="Style 19" xfId="6951"/>
    <cellStyle name="Style 19 2" xfId="6952"/>
    <cellStyle name="Style 19 2 2" xfId="6953"/>
    <cellStyle name="Style 19 3" xfId="6954"/>
    <cellStyle name="Style 2" xfId="6955"/>
    <cellStyle name="Style 2 2" xfId="6956"/>
    <cellStyle name="Style 2 3" xfId="6957"/>
    <cellStyle name="Style 20" xfId="6958"/>
    <cellStyle name="Style 20 2" xfId="6959"/>
    <cellStyle name="Style 20 3" xfId="6960"/>
    <cellStyle name="Style 21" xfId="6961"/>
    <cellStyle name="Style 21 2" xfId="6962"/>
    <cellStyle name="Style 21 3" xfId="6963"/>
    <cellStyle name="Style 22" xfId="6964"/>
    <cellStyle name="Style 22 2" xfId="6965"/>
    <cellStyle name="Style 22 3" xfId="6966"/>
    <cellStyle name="Style 23" xfId="6967"/>
    <cellStyle name="Style 23 2" xfId="6968"/>
    <cellStyle name="Style 24" xfId="6969"/>
    <cellStyle name="Style 24 2" xfId="6970"/>
    <cellStyle name="Style 25" xfId="6971"/>
    <cellStyle name="Style 25 2" xfId="6972"/>
    <cellStyle name="Style 26" xfId="6973"/>
    <cellStyle name="Style 26 2" xfId="6974"/>
    <cellStyle name="Style 27" xfId="6975"/>
    <cellStyle name="Style 27 2" xfId="6976"/>
    <cellStyle name="Style 28" xfId="6977"/>
    <cellStyle name="Style 28 2" xfId="6978"/>
    <cellStyle name="Style 29" xfId="6979"/>
    <cellStyle name="Style 29 2" xfId="6980"/>
    <cellStyle name="Style 3" xfId="6981"/>
    <cellStyle name="Style 3 2" xfId="6982"/>
    <cellStyle name="Style 3 2 2" xfId="6983"/>
    <cellStyle name="Style 3 3" xfId="6984"/>
    <cellStyle name="Style 3 4" xfId="6985"/>
    <cellStyle name="Style 30" xfId="6986"/>
    <cellStyle name="Style 30 2" xfId="6987"/>
    <cellStyle name="Style 31" xfId="6988"/>
    <cellStyle name="Style 31 2" xfId="6989"/>
    <cellStyle name="Style 32" xfId="6990"/>
    <cellStyle name="Style 32 2" xfId="6991"/>
    <cellStyle name="Style 33" xfId="6992"/>
    <cellStyle name="Style 33 2" xfId="6993"/>
    <cellStyle name="Style 34" xfId="6994"/>
    <cellStyle name="Style 34 2" xfId="6995"/>
    <cellStyle name="Style 35" xfId="6996"/>
    <cellStyle name="Style 35 2" xfId="6997"/>
    <cellStyle name="Style 36" xfId="6998"/>
    <cellStyle name="Style 36 2" xfId="6999"/>
    <cellStyle name="Style 37" xfId="7000"/>
    <cellStyle name="Style 37 2" xfId="7001"/>
    <cellStyle name="Style 37 3" xfId="7002"/>
    <cellStyle name="Style 38" xfId="7003"/>
    <cellStyle name="Style 38 2" xfId="7004"/>
    <cellStyle name="Style 38 3" xfId="7005"/>
    <cellStyle name="Style 39" xfId="7006"/>
    <cellStyle name="Style 39 2" xfId="7007"/>
    <cellStyle name="Style 4" xfId="7008"/>
    <cellStyle name="Style 4 2" xfId="7009"/>
    <cellStyle name="Style 4 2 2" xfId="7010"/>
    <cellStyle name="Style 4 3" xfId="7011"/>
    <cellStyle name="Style 40" xfId="7012"/>
    <cellStyle name="Style 40 2" xfId="7013"/>
    <cellStyle name="Style 41" xfId="7014"/>
    <cellStyle name="Style 41 2" xfId="7015"/>
    <cellStyle name="Style 42" xfId="7016"/>
    <cellStyle name="Style 42 2" xfId="7017"/>
    <cellStyle name="Style 43" xfId="7018"/>
    <cellStyle name="Style 43 2" xfId="7019"/>
    <cellStyle name="Style 43 3" xfId="7020"/>
    <cellStyle name="Style 44" xfId="7021"/>
    <cellStyle name="Style 44 2" xfId="7022"/>
    <cellStyle name="Style 44 3" xfId="7023"/>
    <cellStyle name="Style 45" xfId="7024"/>
    <cellStyle name="Style 46" xfId="7025"/>
    <cellStyle name="Style 47" xfId="7026"/>
    <cellStyle name="Style 48" xfId="7027"/>
    <cellStyle name="Style 49" xfId="7028"/>
    <cellStyle name="Style 5" xfId="7029"/>
    <cellStyle name="Style 5 2" xfId="7030"/>
    <cellStyle name="Style 50" xfId="7031"/>
    <cellStyle name="Style 51" xfId="7032"/>
    <cellStyle name="Style 52" xfId="7033"/>
    <cellStyle name="Style 53" xfId="7034"/>
    <cellStyle name="Style 54" xfId="7035"/>
    <cellStyle name="Style 55" xfId="7036"/>
    <cellStyle name="Style 56" xfId="7037"/>
    <cellStyle name="Style 57" xfId="7038"/>
    <cellStyle name="Style 58" xfId="7039"/>
    <cellStyle name="Style 59" xfId="7040"/>
    <cellStyle name="Style 6" xfId="7041"/>
    <cellStyle name="Style 6 2" xfId="7042"/>
    <cellStyle name="Style 60" xfId="7043"/>
    <cellStyle name="Style 61" xfId="7044"/>
    <cellStyle name="Style 62" xfId="7045"/>
    <cellStyle name="Style 63" xfId="7046"/>
    <cellStyle name="Style 64" xfId="7047"/>
    <cellStyle name="Style 65" xfId="7048"/>
    <cellStyle name="Style 66" xfId="7049"/>
    <cellStyle name="Style 67" xfId="7050"/>
    <cellStyle name="Style 68" xfId="7051"/>
    <cellStyle name="Style 69" xfId="7052"/>
    <cellStyle name="Style 7" xfId="7053"/>
    <cellStyle name="Style 7 2" xfId="7054"/>
    <cellStyle name="Style 70" xfId="7055"/>
    <cellStyle name="Style 71" xfId="7056"/>
    <cellStyle name="Style 72" xfId="7057"/>
    <cellStyle name="Style 73" xfId="7058"/>
    <cellStyle name="Style 74" xfId="7059"/>
    <cellStyle name="Style 8" xfId="7060"/>
    <cellStyle name="Style 8 2" xfId="7061"/>
    <cellStyle name="Style 9" xfId="7062"/>
    <cellStyle name="Style 9 2" xfId="7063"/>
    <cellStyle name="Style Date" xfId="7064"/>
    <cellStyle name="Style Date 2" xfId="7065"/>
    <cellStyle name="Style Date 3" xfId="7066"/>
    <cellStyle name="style_1" xfId="7067"/>
    <cellStyle name="subhead" xfId="7068"/>
    <cellStyle name="subhead 2" xfId="7069"/>
    <cellStyle name="subhead 3" xfId="7070"/>
    <cellStyle name="SubHeading" xfId="7071"/>
    <cellStyle name="SubHeading 2" xfId="7072"/>
    <cellStyle name="Subtotal" xfId="7073"/>
    <cellStyle name="Subtotal 2" xfId="7074"/>
    <cellStyle name="Subtotal 3" xfId="7075"/>
    <cellStyle name="symbol" xfId="7076"/>
    <cellStyle name="T" xfId="7077"/>
    <cellStyle name="T 2" xfId="7078"/>
    <cellStyle name="T 3" xfId="7079"/>
    <cellStyle name="T_09_BangTongHopKinhPhiNhaso9" xfId="7080"/>
    <cellStyle name="T_09_BangTongHopKinhPhiNhaso9 2" xfId="7081"/>
    <cellStyle name="T_09_BangTongHopKinhPhiNhaso9_Bao cao danh muc cac cong trinh tren dia ban huyen 4-2010" xfId="7082"/>
    <cellStyle name="T_09_BangTongHopKinhPhiNhaso9_Bao cao danh muc cac cong trinh tren dia ban huyen 4-2010 2" xfId="7083"/>
    <cellStyle name="T_09_BangTongHopKinhPhiNhaso9_Bieu chi tieu KH 2014 (Huy-04-11)" xfId="7084"/>
    <cellStyle name="T_09_BangTongHopKinhPhiNhaso9_Bieu chi tieu KH 2014 (Huy-04-11) 2" xfId="7085"/>
    <cellStyle name="T_09_BangTongHopKinhPhiNhaso9_bieu ke hoach dau thau" xfId="7086"/>
    <cellStyle name="T_09_BangTongHopKinhPhiNhaso9_bieu ke hoach dau thau 2" xfId="7087"/>
    <cellStyle name="T_09_BangTongHopKinhPhiNhaso9_bieu ke hoach dau thau 2 2" xfId="7088"/>
    <cellStyle name="T_09_BangTongHopKinhPhiNhaso9_bieu ke hoach dau thau 3" xfId="7089"/>
    <cellStyle name="T_09_BangTongHopKinhPhiNhaso9_bieu ke hoach dau thau truong mam non SKH" xfId="7090"/>
    <cellStyle name="T_09_BangTongHopKinhPhiNhaso9_bieu ke hoach dau thau truong mam non SKH 2" xfId="7091"/>
    <cellStyle name="T_09_BangTongHopKinhPhiNhaso9_bieu ke hoach dau thau truong mam non SKH 2 2" xfId="7092"/>
    <cellStyle name="T_09_BangTongHopKinhPhiNhaso9_bieu ke hoach dau thau truong mam non SKH 3" xfId="7093"/>
    <cellStyle name="T_09_BangTongHopKinhPhiNhaso9_bieu ke hoach dau thau truong mam non SKH_BIEU KE HOACH  2015 (KTN 6.11 sua)" xfId="7094"/>
    <cellStyle name="T_09_BangTongHopKinhPhiNhaso9_bieu ke hoach dau thau_BIEU KE HOACH  2015 (KTN 6.11 sua)" xfId="7095"/>
    <cellStyle name="T_09_BangTongHopKinhPhiNhaso9_bieu tong hop lai kh von 2011 gui phong TH-KTDN" xfId="7096"/>
    <cellStyle name="T_09_BangTongHopKinhPhiNhaso9_bieu tong hop lai kh von 2011 gui phong TH-KTDN 2" xfId="7097"/>
    <cellStyle name="T_09_BangTongHopKinhPhiNhaso9_bieu tong hop lai kh von 2011 gui phong TH-KTDN 2 2" xfId="7098"/>
    <cellStyle name="T_09_BangTongHopKinhPhiNhaso9_bieu tong hop lai kh von 2011 gui phong TH-KTDN 3" xfId="7099"/>
    <cellStyle name="T_09_BangTongHopKinhPhiNhaso9_bieu tong hop lai kh von 2011 gui phong TH-KTDN_BIEU KE HOACH  2015 (KTN 6.11 sua)" xfId="7100"/>
    <cellStyle name="T_09_BangTongHopKinhPhiNhaso9_Book1" xfId="7101"/>
    <cellStyle name="T_09_BangTongHopKinhPhiNhaso9_Book1 2" xfId="7102"/>
    <cellStyle name="T_09_BangTongHopKinhPhiNhaso9_Book1 2 2" xfId="7103"/>
    <cellStyle name="T_09_BangTongHopKinhPhiNhaso9_Book1 3" xfId="7104"/>
    <cellStyle name="T_09_BangTongHopKinhPhiNhaso9_Book1_1" xfId="7105"/>
    <cellStyle name="T_09_BangTongHopKinhPhiNhaso9_Book1_1 2" xfId="7106"/>
    <cellStyle name="T_09_BangTongHopKinhPhiNhaso9_Book1_1 2 2" xfId="7107"/>
    <cellStyle name="T_09_BangTongHopKinhPhiNhaso9_Book1_1 3" xfId="7108"/>
    <cellStyle name="T_09_BangTongHopKinhPhiNhaso9_Book1_1_BIEU KE HOACH  2015 (KTN 6.11 sua)" xfId="7109"/>
    <cellStyle name="T_09_BangTongHopKinhPhiNhaso9_Book1_BIEU KE HOACH  2015 (KTN 6.11 sua)" xfId="7110"/>
    <cellStyle name="T_09_BangTongHopKinhPhiNhaso9_Book1_DTTD chieng chan Tham lai 29-9-2009" xfId="7111"/>
    <cellStyle name="T_09_BangTongHopKinhPhiNhaso9_Book1_DTTD chieng chan Tham lai 29-9-2009 2" xfId="7112"/>
    <cellStyle name="T_09_BangTongHopKinhPhiNhaso9_Book1_DTTD chieng chan Tham lai 29-9-2009 2 2" xfId="7113"/>
    <cellStyle name="T_09_BangTongHopKinhPhiNhaso9_Book1_DTTD chieng chan Tham lai 29-9-2009 3" xfId="7114"/>
    <cellStyle name="T_09_BangTongHopKinhPhiNhaso9_Book1_DTTD chieng chan Tham lai 29-9-2009_BIEU KE HOACH  2015 (KTN 6.11 sua)" xfId="7115"/>
    <cellStyle name="T_09_BangTongHopKinhPhiNhaso9_Book1_Ke hoach 2010 (theo doi 11-8-2010)" xfId="7116"/>
    <cellStyle name="T_09_BangTongHopKinhPhiNhaso9_Book1_Ke hoach 2010 (theo doi 11-8-2010) 2" xfId="7117"/>
    <cellStyle name="T_09_BangTongHopKinhPhiNhaso9_Book1_Ke hoach 2010 (theo doi 11-8-2010) 2 2" xfId="7118"/>
    <cellStyle name="T_09_BangTongHopKinhPhiNhaso9_Book1_Ke hoach 2010 (theo doi 11-8-2010) 3" xfId="7119"/>
    <cellStyle name="T_09_BangTongHopKinhPhiNhaso9_Book1_Ke hoach 2010 (theo doi 11-8-2010)_BIEU KE HOACH  2015 (KTN 6.11 sua)" xfId="7120"/>
    <cellStyle name="T_09_BangTongHopKinhPhiNhaso9_Book1_ke hoach dau thau 30-6-2010" xfId="7121"/>
    <cellStyle name="T_09_BangTongHopKinhPhiNhaso9_Book1_ke hoach dau thau 30-6-2010 2" xfId="7122"/>
    <cellStyle name="T_09_BangTongHopKinhPhiNhaso9_Book1_ke hoach dau thau 30-6-2010 2 2" xfId="7123"/>
    <cellStyle name="T_09_BangTongHopKinhPhiNhaso9_Book1_ke hoach dau thau 30-6-2010 3" xfId="7124"/>
    <cellStyle name="T_09_BangTongHopKinhPhiNhaso9_Book1_ke hoach dau thau 30-6-2010_BIEU KE HOACH  2015 (KTN 6.11 sua)" xfId="7125"/>
    <cellStyle name="T_09_BangTongHopKinhPhiNhaso9_Copy of KH PHAN BO VON ĐỐI ỨNG NAM 2011 (30 TY phuong án gop WB)" xfId="7126"/>
    <cellStyle name="T_09_BangTongHopKinhPhiNhaso9_Copy of KH PHAN BO VON ĐỐI ỨNG NAM 2011 (30 TY phuong án gop WB) 2" xfId="7127"/>
    <cellStyle name="T_09_BangTongHopKinhPhiNhaso9_Copy of KH PHAN BO VON ĐỐI ỨNG NAM 2011 (30 TY phuong án gop WB) 2 2" xfId="7128"/>
    <cellStyle name="T_09_BangTongHopKinhPhiNhaso9_Copy of KH PHAN BO VON ĐỐI ỨNG NAM 2011 (30 TY phuong án gop WB) 3" xfId="7129"/>
    <cellStyle name="T_09_BangTongHopKinhPhiNhaso9_Copy of KH PHAN BO VON ĐỐI ỨNG NAM 2011 (30 TY phuong án gop WB)_BIEU KE HOACH  2015 (KTN 6.11 sua)" xfId="7130"/>
    <cellStyle name="T_09_BangTongHopKinhPhiNhaso9_DTTD chieng chan Tham lai 29-9-2009" xfId="7131"/>
    <cellStyle name="T_09_BangTongHopKinhPhiNhaso9_DTTD chieng chan Tham lai 29-9-2009 2" xfId="7132"/>
    <cellStyle name="T_09_BangTongHopKinhPhiNhaso9_DTTD chieng chan Tham lai 29-9-2009 2 2" xfId="7133"/>
    <cellStyle name="T_09_BangTongHopKinhPhiNhaso9_DTTD chieng chan Tham lai 29-9-2009 3" xfId="7134"/>
    <cellStyle name="T_09_BangTongHopKinhPhiNhaso9_DTTD chieng chan Tham lai 29-9-2009_BIEU KE HOACH  2015 (KTN 6.11 sua)" xfId="7135"/>
    <cellStyle name="T_09_BangTongHopKinhPhiNhaso9_dự toán 30a 2013" xfId="7136"/>
    <cellStyle name="T_09_BangTongHopKinhPhiNhaso9_Du toan nuoc San Thang (GD2)" xfId="7137"/>
    <cellStyle name="T_09_BangTongHopKinhPhiNhaso9_Du toan nuoc San Thang (GD2) 2" xfId="7138"/>
    <cellStyle name="T_09_BangTongHopKinhPhiNhaso9_Du toan nuoc San Thang (GD2) 2 2" xfId="7139"/>
    <cellStyle name="T_09_BangTongHopKinhPhiNhaso9_Du toan nuoc San Thang (GD2) 3" xfId="7140"/>
    <cellStyle name="T_09_BangTongHopKinhPhiNhaso9_Du toan nuoc San Thang (GD2)_BIEU KE HOACH  2015 (KTN 6.11 sua)" xfId="7141"/>
    <cellStyle name="T_09_BangTongHopKinhPhiNhaso9_Ke hoach 2010 (theo doi 11-8-2010)" xfId="7142"/>
    <cellStyle name="T_09_BangTongHopKinhPhiNhaso9_Ke hoach 2010 (theo doi 11-8-2010) 2" xfId="7143"/>
    <cellStyle name="T_09_BangTongHopKinhPhiNhaso9_Ke hoach 2010 (theo doi 11-8-2010) 2 2" xfId="7144"/>
    <cellStyle name="T_09_BangTongHopKinhPhiNhaso9_Ke hoach 2010 (theo doi 11-8-2010) 3" xfId="7145"/>
    <cellStyle name="T_09_BangTongHopKinhPhiNhaso9_Ke hoach 2010 (theo doi 11-8-2010)_BIEU KE HOACH  2015 (KTN 6.11 sua)" xfId="7146"/>
    <cellStyle name="T_09_BangTongHopKinhPhiNhaso9_ke hoach dau thau 30-6-2010" xfId="7147"/>
    <cellStyle name="T_09_BangTongHopKinhPhiNhaso9_ke hoach dau thau 30-6-2010 2" xfId="7148"/>
    <cellStyle name="T_09_BangTongHopKinhPhiNhaso9_ke hoach dau thau 30-6-2010 2 2" xfId="7149"/>
    <cellStyle name="T_09_BangTongHopKinhPhiNhaso9_ke hoach dau thau 30-6-2010 3" xfId="7150"/>
    <cellStyle name="T_09_BangTongHopKinhPhiNhaso9_ke hoach dau thau 30-6-2010_BIEU KE HOACH  2015 (KTN 6.11 sua)" xfId="7151"/>
    <cellStyle name="T_09_BangTongHopKinhPhiNhaso9_KH Von 2012 gui BKH 1" xfId="7152"/>
    <cellStyle name="T_09_BangTongHopKinhPhiNhaso9_KH Von 2012 gui BKH 1 2" xfId="7153"/>
    <cellStyle name="T_09_BangTongHopKinhPhiNhaso9_KH Von 2012 gui BKH 1 2 2" xfId="7154"/>
    <cellStyle name="T_09_BangTongHopKinhPhiNhaso9_KH Von 2012 gui BKH 1 3" xfId="7155"/>
    <cellStyle name="T_09_BangTongHopKinhPhiNhaso9_KH Von 2012 gui BKH 1_BIEU KE HOACH  2015 (KTN 6.11 sua)" xfId="7156"/>
    <cellStyle name="T_09_BangTongHopKinhPhiNhaso9_QD ke hoach dau thau" xfId="7157"/>
    <cellStyle name="T_09_BangTongHopKinhPhiNhaso9_QD ke hoach dau thau 2" xfId="7158"/>
    <cellStyle name="T_09_BangTongHopKinhPhiNhaso9_QD ke hoach dau thau 2 2" xfId="7159"/>
    <cellStyle name="T_09_BangTongHopKinhPhiNhaso9_QD ke hoach dau thau 3" xfId="7160"/>
    <cellStyle name="T_09_BangTongHopKinhPhiNhaso9_QD ke hoach dau thau_BIEU KE HOACH  2015 (KTN 6.11 sua)" xfId="7161"/>
    <cellStyle name="T_09_BangTongHopKinhPhiNhaso9_Ra soat KH von 2011 (Huy-11-11-11)" xfId="7162"/>
    <cellStyle name="T_09_BangTongHopKinhPhiNhaso9_Ra soat KH von 2011 (Huy-11-11-11) 2" xfId="7163"/>
    <cellStyle name="T_09_BangTongHopKinhPhiNhaso9_Ra soat KH von 2011 (Huy-11-11-11) 2 2" xfId="7164"/>
    <cellStyle name="T_09_BangTongHopKinhPhiNhaso9_Ra soat KH von 2011 (Huy-11-11-11) 3" xfId="7165"/>
    <cellStyle name="T_09_BangTongHopKinhPhiNhaso9_Ra soat KH von 2011 (Huy-11-11-11)_BIEU KE HOACH  2015 (KTN 6.11 sua)" xfId="7166"/>
    <cellStyle name="T_09_BangTongHopKinhPhiNhaso9_tien luong" xfId="7167"/>
    <cellStyle name="T_09_BangTongHopKinhPhiNhaso9_tien luong 2" xfId="7168"/>
    <cellStyle name="T_09_BangTongHopKinhPhiNhaso9_Tien luong chuan 01" xfId="7169"/>
    <cellStyle name="T_09_BangTongHopKinhPhiNhaso9_Tien luong chuan 01 2" xfId="7170"/>
    <cellStyle name="T_09_BangTongHopKinhPhiNhaso9_tinh toan hoang ha" xfId="7171"/>
    <cellStyle name="T_09_BangTongHopKinhPhiNhaso9_tinh toan hoang ha 2" xfId="7172"/>
    <cellStyle name="T_09_BangTongHopKinhPhiNhaso9_tinh toan hoang ha 2 2" xfId="7173"/>
    <cellStyle name="T_09_BangTongHopKinhPhiNhaso9_tinh toan hoang ha 3" xfId="7174"/>
    <cellStyle name="T_09_BangTongHopKinhPhiNhaso9_tinh toan hoang ha_BIEU KE HOACH  2015 (KTN 6.11 sua)" xfId="7175"/>
    <cellStyle name="T_09_BangTongHopKinhPhiNhaso9_Tong von ĐTPT" xfId="7176"/>
    <cellStyle name="T_09_BangTongHopKinhPhiNhaso9_Tong von ĐTPT 2" xfId="7177"/>
    <cellStyle name="T_09_BangTongHopKinhPhiNhaso9_Tong von ĐTPT 2 2" xfId="7178"/>
    <cellStyle name="T_09_BangTongHopKinhPhiNhaso9_Tong von ĐTPT 3" xfId="7179"/>
    <cellStyle name="T_09_BangTongHopKinhPhiNhaso9_Tong von ĐTPT_BIEU KE HOACH  2015 (KTN 6.11 sua)" xfId="7180"/>
    <cellStyle name="T_09_BangTongHopKinhPhiNhaso9_Viec Huy dang lam" xfId="7181"/>
    <cellStyle name="T_09_BangTongHopKinhPhiNhaso9_Viec Huy dang lam_CT 134" xfId="7182"/>
    <cellStyle name="T_09a_PhanMongNhaSo9" xfId="7183"/>
    <cellStyle name="T_09a_PhanMongNhaSo9 2" xfId="7184"/>
    <cellStyle name="T_09a_PhanMongNhaSo9_Bieu chi tieu KH 2014 (Huy-04-11)" xfId="7185"/>
    <cellStyle name="T_09a_PhanMongNhaSo9_Bieu chi tieu KH 2014 (Huy-04-11) 2" xfId="7186"/>
    <cellStyle name="T_09a_PhanMongNhaSo9_bieu ke hoach dau thau" xfId="7187"/>
    <cellStyle name="T_09a_PhanMongNhaSo9_bieu ke hoach dau thau 2" xfId="7188"/>
    <cellStyle name="T_09a_PhanMongNhaSo9_bieu ke hoach dau thau 3" xfId="7189"/>
    <cellStyle name="T_09a_PhanMongNhaSo9_bieu ke hoach dau thau truong mam non SKH" xfId="7190"/>
    <cellStyle name="T_09a_PhanMongNhaSo9_bieu ke hoach dau thau truong mam non SKH 2" xfId="7191"/>
    <cellStyle name="T_09a_PhanMongNhaSo9_bieu ke hoach dau thau truong mam non SKH 3" xfId="7192"/>
    <cellStyle name="T_09a_PhanMongNhaSo9_bieu ke hoach dau thau truong mam non SKH_BIEU KE HOACH  2015 (KTN 6.11 sua)" xfId="7193"/>
    <cellStyle name="T_09a_PhanMongNhaSo9_bieu ke hoach dau thau_BIEU KE HOACH  2015 (KTN 6.11 sua)" xfId="7194"/>
    <cellStyle name="T_09a_PhanMongNhaSo9_bieu tong hop lai kh von 2011 gui phong TH-KTDN" xfId="7195"/>
    <cellStyle name="T_09a_PhanMongNhaSo9_bieu tong hop lai kh von 2011 gui phong TH-KTDN 2" xfId="7196"/>
    <cellStyle name="T_09a_PhanMongNhaSo9_bieu tong hop lai kh von 2011 gui phong TH-KTDN 3" xfId="7197"/>
    <cellStyle name="T_09a_PhanMongNhaSo9_bieu tong hop lai kh von 2011 gui phong TH-KTDN_BIEU KE HOACH  2015 (KTN 6.11 sua)" xfId="7198"/>
    <cellStyle name="T_09a_PhanMongNhaSo9_Book1" xfId="7199"/>
    <cellStyle name="T_09a_PhanMongNhaSo9_Book1 2" xfId="7200"/>
    <cellStyle name="T_09a_PhanMongNhaSo9_Book1 3" xfId="7201"/>
    <cellStyle name="T_09a_PhanMongNhaSo9_Book1_BIEU KE HOACH  2015 (KTN 6.11 sua)" xfId="7202"/>
    <cellStyle name="T_09a_PhanMongNhaSo9_Book1_Ke hoach 2010 (theo doi 11-8-2010)" xfId="7203"/>
    <cellStyle name="T_09a_PhanMongNhaSo9_Book1_Ke hoach 2010 (theo doi 11-8-2010) 2" xfId="7204"/>
    <cellStyle name="T_09a_PhanMongNhaSo9_Book1_Ke hoach 2010 (theo doi 11-8-2010) 3" xfId="7205"/>
    <cellStyle name="T_09a_PhanMongNhaSo9_Book1_Ke hoach 2010 (theo doi 11-8-2010)_BIEU KE HOACH  2015 (KTN 6.11 sua)" xfId="7206"/>
    <cellStyle name="T_09a_PhanMongNhaSo9_Book1_ke hoach dau thau 30-6-2010" xfId="7207"/>
    <cellStyle name="T_09a_PhanMongNhaSo9_Book1_ke hoach dau thau 30-6-2010 2" xfId="7208"/>
    <cellStyle name="T_09a_PhanMongNhaSo9_Book1_ke hoach dau thau 30-6-2010 3" xfId="7209"/>
    <cellStyle name="T_09a_PhanMongNhaSo9_Book1_ke hoach dau thau 30-6-2010_BIEU KE HOACH  2015 (KTN 6.11 sua)" xfId="7210"/>
    <cellStyle name="T_09a_PhanMongNhaSo9_Copy of KH PHAN BO VON ĐỐI ỨNG NAM 2011 (30 TY phuong án gop WB)" xfId="7211"/>
    <cellStyle name="T_09a_PhanMongNhaSo9_Copy of KH PHAN BO VON ĐỐI ỨNG NAM 2011 (30 TY phuong án gop WB) 2" xfId="7212"/>
    <cellStyle name="T_09a_PhanMongNhaSo9_Copy of KH PHAN BO VON ĐỐI ỨNG NAM 2011 (30 TY phuong án gop WB) 3" xfId="7213"/>
    <cellStyle name="T_09a_PhanMongNhaSo9_Copy of KH PHAN BO VON ĐỐI ỨNG NAM 2011 (30 TY phuong án gop WB)_BIEU KE HOACH  2015 (KTN 6.11 sua)" xfId="7214"/>
    <cellStyle name="T_09a_PhanMongNhaSo9_DTTD chieng chan Tham lai 29-9-2009" xfId="7215"/>
    <cellStyle name="T_09a_PhanMongNhaSo9_DTTD chieng chan Tham lai 29-9-2009 2" xfId="7216"/>
    <cellStyle name="T_09a_PhanMongNhaSo9_DTTD chieng chan Tham lai 29-9-2009 3" xfId="7217"/>
    <cellStyle name="T_09a_PhanMongNhaSo9_DTTD chieng chan Tham lai 29-9-2009_BIEU KE HOACH  2015 (KTN 6.11 sua)" xfId="7218"/>
    <cellStyle name="T_09a_PhanMongNhaSo9_dự toán 30a 2013" xfId="7219"/>
    <cellStyle name="T_09a_PhanMongNhaSo9_Du toan nuoc San Thang (GD2)" xfId="7220"/>
    <cellStyle name="T_09a_PhanMongNhaSo9_Du toan nuoc San Thang (GD2) 2" xfId="7221"/>
    <cellStyle name="T_09a_PhanMongNhaSo9_Du toan nuoc San Thang (GD2) 3" xfId="7222"/>
    <cellStyle name="T_09a_PhanMongNhaSo9_Du toan nuoc San Thang (GD2)_BIEU KE HOACH  2015 (KTN 6.11 sua)" xfId="7223"/>
    <cellStyle name="T_09a_PhanMongNhaSo9_Ke hoach 2010 (theo doi 11-8-2010)" xfId="7224"/>
    <cellStyle name="T_09a_PhanMongNhaSo9_Ke hoach 2010 (theo doi 11-8-2010) 2" xfId="7225"/>
    <cellStyle name="T_09a_PhanMongNhaSo9_Ke hoach 2010 (theo doi 11-8-2010) 3" xfId="7226"/>
    <cellStyle name="T_09a_PhanMongNhaSo9_Ke hoach 2010 (theo doi 11-8-2010)_BIEU KE HOACH  2015 (KTN 6.11 sua)" xfId="7227"/>
    <cellStyle name="T_09a_PhanMongNhaSo9_ke hoach dau thau 30-6-2010" xfId="7228"/>
    <cellStyle name="T_09a_PhanMongNhaSo9_ke hoach dau thau 30-6-2010 2" xfId="7229"/>
    <cellStyle name="T_09a_PhanMongNhaSo9_ke hoach dau thau 30-6-2010 3" xfId="7230"/>
    <cellStyle name="T_09a_PhanMongNhaSo9_ke hoach dau thau 30-6-2010_BIEU KE HOACH  2015 (KTN 6.11 sua)" xfId="7231"/>
    <cellStyle name="T_09a_PhanMongNhaSo9_KH Von 2012 gui BKH 1" xfId="7232"/>
    <cellStyle name="T_09a_PhanMongNhaSo9_KH Von 2012 gui BKH 1 2" xfId="7233"/>
    <cellStyle name="T_09a_PhanMongNhaSo9_KH Von 2012 gui BKH 1 3" xfId="7234"/>
    <cellStyle name="T_09a_PhanMongNhaSo9_KH Von 2012 gui BKH 1_BIEU KE HOACH  2015 (KTN 6.11 sua)" xfId="7235"/>
    <cellStyle name="T_09a_PhanMongNhaSo9_QD ke hoach dau thau" xfId="7236"/>
    <cellStyle name="T_09a_PhanMongNhaSo9_QD ke hoach dau thau 2" xfId="7237"/>
    <cellStyle name="T_09a_PhanMongNhaSo9_QD ke hoach dau thau 3" xfId="7238"/>
    <cellStyle name="T_09a_PhanMongNhaSo9_QD ke hoach dau thau_BIEU KE HOACH  2015 (KTN 6.11 sua)" xfId="7239"/>
    <cellStyle name="T_09a_PhanMongNhaSo9_Ra soat KH von 2011 (Huy-11-11-11)" xfId="7240"/>
    <cellStyle name="T_09a_PhanMongNhaSo9_Ra soat KH von 2011 (Huy-11-11-11) 2" xfId="7241"/>
    <cellStyle name="T_09a_PhanMongNhaSo9_Ra soat KH von 2011 (Huy-11-11-11) 3" xfId="7242"/>
    <cellStyle name="T_09a_PhanMongNhaSo9_Ra soat KH von 2011 (Huy-11-11-11)_BIEU KE HOACH  2015 (KTN 6.11 sua)" xfId="7243"/>
    <cellStyle name="T_09a_PhanMongNhaSo9_tinh toan hoang ha" xfId="7244"/>
    <cellStyle name="T_09a_PhanMongNhaSo9_tinh toan hoang ha 2" xfId="7245"/>
    <cellStyle name="T_09a_PhanMongNhaSo9_tinh toan hoang ha 3" xfId="7246"/>
    <cellStyle name="T_09a_PhanMongNhaSo9_tinh toan hoang ha_BIEU KE HOACH  2015 (KTN 6.11 sua)" xfId="7247"/>
    <cellStyle name="T_09a_PhanMongNhaSo9_Tong von ĐTPT" xfId="7248"/>
    <cellStyle name="T_09a_PhanMongNhaSo9_Tong von ĐTPT 2" xfId="7249"/>
    <cellStyle name="T_09a_PhanMongNhaSo9_Tong von ĐTPT 3" xfId="7250"/>
    <cellStyle name="T_09a_PhanMongNhaSo9_Tong von ĐTPT_BIEU KE HOACH  2015 (KTN 6.11 sua)" xfId="7251"/>
    <cellStyle name="T_09a_PhanMongNhaSo9_Viec Huy dang lam" xfId="7252"/>
    <cellStyle name="T_09a_PhanMongNhaSo9_Viec Huy dang lam_CT 134" xfId="7253"/>
    <cellStyle name="T_09b_PhanThannhaso9" xfId="7254"/>
    <cellStyle name="T_09b_PhanThannhaso9 2" xfId="7255"/>
    <cellStyle name="T_09b_PhanThannhaso9_Bieu chi tieu KH 2014 (Huy-04-11)" xfId="7256"/>
    <cellStyle name="T_09b_PhanThannhaso9_Bieu chi tieu KH 2014 (Huy-04-11) 2" xfId="7257"/>
    <cellStyle name="T_09b_PhanThannhaso9_bieu ke hoach dau thau" xfId="7258"/>
    <cellStyle name="T_09b_PhanThannhaso9_bieu ke hoach dau thau 2" xfId="7259"/>
    <cellStyle name="T_09b_PhanThannhaso9_bieu ke hoach dau thau 3" xfId="7260"/>
    <cellStyle name="T_09b_PhanThannhaso9_bieu ke hoach dau thau truong mam non SKH" xfId="7261"/>
    <cellStyle name="T_09b_PhanThannhaso9_bieu ke hoach dau thau truong mam non SKH 2" xfId="7262"/>
    <cellStyle name="T_09b_PhanThannhaso9_bieu ke hoach dau thau truong mam non SKH 3" xfId="7263"/>
    <cellStyle name="T_09b_PhanThannhaso9_bieu ke hoach dau thau truong mam non SKH_BIEU KE HOACH  2015 (KTN 6.11 sua)" xfId="7264"/>
    <cellStyle name="T_09b_PhanThannhaso9_bieu ke hoach dau thau_BIEU KE HOACH  2015 (KTN 6.11 sua)" xfId="7265"/>
    <cellStyle name="T_09b_PhanThannhaso9_bieu tong hop lai kh von 2011 gui phong TH-KTDN" xfId="7266"/>
    <cellStyle name="T_09b_PhanThannhaso9_bieu tong hop lai kh von 2011 gui phong TH-KTDN 2" xfId="7267"/>
    <cellStyle name="T_09b_PhanThannhaso9_bieu tong hop lai kh von 2011 gui phong TH-KTDN 3" xfId="7268"/>
    <cellStyle name="T_09b_PhanThannhaso9_bieu tong hop lai kh von 2011 gui phong TH-KTDN_BIEU KE HOACH  2015 (KTN 6.11 sua)" xfId="7269"/>
    <cellStyle name="T_09b_PhanThannhaso9_Book1" xfId="7270"/>
    <cellStyle name="T_09b_PhanThannhaso9_Book1 2" xfId="7271"/>
    <cellStyle name="T_09b_PhanThannhaso9_Book1 3" xfId="7272"/>
    <cellStyle name="T_09b_PhanThannhaso9_Book1_BIEU KE HOACH  2015 (KTN 6.11 sua)" xfId="7273"/>
    <cellStyle name="T_09b_PhanThannhaso9_Book1_Ke hoach 2010 (theo doi 11-8-2010)" xfId="7274"/>
    <cellStyle name="T_09b_PhanThannhaso9_Book1_Ke hoach 2010 (theo doi 11-8-2010) 2" xfId="7275"/>
    <cellStyle name="T_09b_PhanThannhaso9_Book1_Ke hoach 2010 (theo doi 11-8-2010) 3" xfId="7276"/>
    <cellStyle name="T_09b_PhanThannhaso9_Book1_Ke hoach 2010 (theo doi 11-8-2010)_BIEU KE HOACH  2015 (KTN 6.11 sua)" xfId="7277"/>
    <cellStyle name="T_09b_PhanThannhaso9_Book1_ke hoach dau thau 30-6-2010" xfId="7278"/>
    <cellStyle name="T_09b_PhanThannhaso9_Book1_ke hoach dau thau 30-6-2010 2" xfId="7279"/>
    <cellStyle name="T_09b_PhanThannhaso9_Book1_ke hoach dau thau 30-6-2010 3" xfId="7280"/>
    <cellStyle name="T_09b_PhanThannhaso9_Book1_ke hoach dau thau 30-6-2010_BIEU KE HOACH  2015 (KTN 6.11 sua)" xfId="7281"/>
    <cellStyle name="T_09b_PhanThannhaso9_Copy of KH PHAN BO VON ĐỐI ỨNG NAM 2011 (30 TY phuong án gop WB)" xfId="7282"/>
    <cellStyle name="T_09b_PhanThannhaso9_Copy of KH PHAN BO VON ĐỐI ỨNG NAM 2011 (30 TY phuong án gop WB) 2" xfId="7283"/>
    <cellStyle name="T_09b_PhanThannhaso9_Copy of KH PHAN BO VON ĐỐI ỨNG NAM 2011 (30 TY phuong án gop WB) 3" xfId="7284"/>
    <cellStyle name="T_09b_PhanThannhaso9_Copy of KH PHAN BO VON ĐỐI ỨNG NAM 2011 (30 TY phuong án gop WB)_BIEU KE HOACH  2015 (KTN 6.11 sua)" xfId="7285"/>
    <cellStyle name="T_09b_PhanThannhaso9_DTTD chieng chan Tham lai 29-9-2009" xfId="7286"/>
    <cellStyle name="T_09b_PhanThannhaso9_DTTD chieng chan Tham lai 29-9-2009 2" xfId="7287"/>
    <cellStyle name="T_09b_PhanThannhaso9_DTTD chieng chan Tham lai 29-9-2009 3" xfId="7288"/>
    <cellStyle name="T_09b_PhanThannhaso9_DTTD chieng chan Tham lai 29-9-2009_BIEU KE HOACH  2015 (KTN 6.11 sua)" xfId="7289"/>
    <cellStyle name="T_09b_PhanThannhaso9_dự toán 30a 2013" xfId="7290"/>
    <cellStyle name="T_09b_PhanThannhaso9_Du toan nuoc San Thang (GD2)" xfId="7291"/>
    <cellStyle name="T_09b_PhanThannhaso9_Du toan nuoc San Thang (GD2) 2" xfId="7292"/>
    <cellStyle name="T_09b_PhanThannhaso9_Du toan nuoc San Thang (GD2) 3" xfId="7293"/>
    <cellStyle name="T_09b_PhanThannhaso9_Du toan nuoc San Thang (GD2)_BIEU KE HOACH  2015 (KTN 6.11 sua)" xfId="7294"/>
    <cellStyle name="T_09b_PhanThannhaso9_Ke hoach 2010 (theo doi 11-8-2010)" xfId="7295"/>
    <cellStyle name="T_09b_PhanThannhaso9_Ke hoach 2010 (theo doi 11-8-2010) 2" xfId="7296"/>
    <cellStyle name="T_09b_PhanThannhaso9_Ke hoach 2010 (theo doi 11-8-2010) 3" xfId="7297"/>
    <cellStyle name="T_09b_PhanThannhaso9_Ke hoach 2010 (theo doi 11-8-2010)_BIEU KE HOACH  2015 (KTN 6.11 sua)" xfId="7298"/>
    <cellStyle name="T_09b_PhanThannhaso9_ke hoach dau thau 30-6-2010" xfId="7299"/>
    <cellStyle name="T_09b_PhanThannhaso9_ke hoach dau thau 30-6-2010 2" xfId="7300"/>
    <cellStyle name="T_09b_PhanThannhaso9_ke hoach dau thau 30-6-2010 3" xfId="7301"/>
    <cellStyle name="T_09b_PhanThannhaso9_ke hoach dau thau 30-6-2010_BIEU KE HOACH  2015 (KTN 6.11 sua)" xfId="7302"/>
    <cellStyle name="T_09b_PhanThannhaso9_KH Von 2012 gui BKH 1" xfId="7303"/>
    <cellStyle name="T_09b_PhanThannhaso9_KH Von 2012 gui BKH 1 2" xfId="7304"/>
    <cellStyle name="T_09b_PhanThannhaso9_KH Von 2012 gui BKH 1 3" xfId="7305"/>
    <cellStyle name="T_09b_PhanThannhaso9_KH Von 2012 gui BKH 1_BIEU KE HOACH  2015 (KTN 6.11 sua)" xfId="7306"/>
    <cellStyle name="T_09b_PhanThannhaso9_QD ke hoach dau thau" xfId="7307"/>
    <cellStyle name="T_09b_PhanThannhaso9_QD ke hoach dau thau 2" xfId="7308"/>
    <cellStyle name="T_09b_PhanThannhaso9_QD ke hoach dau thau 3" xfId="7309"/>
    <cellStyle name="T_09b_PhanThannhaso9_QD ke hoach dau thau_BIEU KE HOACH  2015 (KTN 6.11 sua)" xfId="7310"/>
    <cellStyle name="T_09b_PhanThannhaso9_Ra soat KH von 2011 (Huy-11-11-11)" xfId="7311"/>
    <cellStyle name="T_09b_PhanThannhaso9_Ra soat KH von 2011 (Huy-11-11-11) 2" xfId="7312"/>
    <cellStyle name="T_09b_PhanThannhaso9_Ra soat KH von 2011 (Huy-11-11-11) 3" xfId="7313"/>
    <cellStyle name="T_09b_PhanThannhaso9_Ra soat KH von 2011 (Huy-11-11-11)_BIEU KE HOACH  2015 (KTN 6.11 sua)" xfId="7314"/>
    <cellStyle name="T_09b_PhanThannhaso9_tinh toan hoang ha" xfId="7315"/>
    <cellStyle name="T_09b_PhanThannhaso9_tinh toan hoang ha 2" xfId="7316"/>
    <cellStyle name="T_09b_PhanThannhaso9_tinh toan hoang ha 3" xfId="7317"/>
    <cellStyle name="T_09b_PhanThannhaso9_tinh toan hoang ha_BIEU KE HOACH  2015 (KTN 6.11 sua)" xfId="7318"/>
    <cellStyle name="T_09b_PhanThannhaso9_Tong von ĐTPT" xfId="7319"/>
    <cellStyle name="T_09b_PhanThannhaso9_Tong von ĐTPT 2" xfId="7320"/>
    <cellStyle name="T_09b_PhanThannhaso9_Tong von ĐTPT 3" xfId="7321"/>
    <cellStyle name="T_09b_PhanThannhaso9_Tong von ĐTPT_BIEU KE HOACH  2015 (KTN 6.11 sua)" xfId="7322"/>
    <cellStyle name="T_09b_PhanThannhaso9_Viec Huy dang lam" xfId="7323"/>
    <cellStyle name="T_09b_PhanThannhaso9_Viec Huy dang lam_CT 134" xfId="7324"/>
    <cellStyle name="T_09c_PhandienNhaso9" xfId="7325"/>
    <cellStyle name="T_09c_PhandienNhaso9 2" xfId="7326"/>
    <cellStyle name="T_09c_PhandienNhaso9_Bieu chi tieu KH 2014 (Huy-04-11)" xfId="7327"/>
    <cellStyle name="T_09c_PhandienNhaso9_Bieu chi tieu KH 2014 (Huy-04-11) 2" xfId="7328"/>
    <cellStyle name="T_09c_PhandienNhaso9_bieu ke hoach dau thau" xfId="7329"/>
    <cellStyle name="T_09c_PhandienNhaso9_bieu ke hoach dau thau 2" xfId="7330"/>
    <cellStyle name="T_09c_PhandienNhaso9_bieu ke hoach dau thau 3" xfId="7331"/>
    <cellStyle name="T_09c_PhandienNhaso9_bieu ke hoach dau thau truong mam non SKH" xfId="7332"/>
    <cellStyle name="T_09c_PhandienNhaso9_bieu ke hoach dau thau truong mam non SKH 2" xfId="7333"/>
    <cellStyle name="T_09c_PhandienNhaso9_bieu ke hoach dau thau truong mam non SKH 3" xfId="7334"/>
    <cellStyle name="T_09c_PhandienNhaso9_bieu ke hoach dau thau truong mam non SKH_BIEU KE HOACH  2015 (KTN 6.11 sua)" xfId="7335"/>
    <cellStyle name="T_09c_PhandienNhaso9_bieu ke hoach dau thau_BIEU KE HOACH  2015 (KTN 6.11 sua)" xfId="7336"/>
    <cellStyle name="T_09c_PhandienNhaso9_bieu tong hop lai kh von 2011 gui phong TH-KTDN" xfId="7337"/>
    <cellStyle name="T_09c_PhandienNhaso9_bieu tong hop lai kh von 2011 gui phong TH-KTDN 2" xfId="7338"/>
    <cellStyle name="T_09c_PhandienNhaso9_bieu tong hop lai kh von 2011 gui phong TH-KTDN 3" xfId="7339"/>
    <cellStyle name="T_09c_PhandienNhaso9_bieu tong hop lai kh von 2011 gui phong TH-KTDN_BIEU KE HOACH  2015 (KTN 6.11 sua)" xfId="7340"/>
    <cellStyle name="T_09c_PhandienNhaso9_Book1" xfId="7341"/>
    <cellStyle name="T_09c_PhandienNhaso9_Book1 2" xfId="7342"/>
    <cellStyle name="T_09c_PhandienNhaso9_Book1 3" xfId="7343"/>
    <cellStyle name="T_09c_PhandienNhaso9_Book1_BIEU KE HOACH  2015 (KTN 6.11 sua)" xfId="7344"/>
    <cellStyle name="T_09c_PhandienNhaso9_Book1_Ke hoach 2010 (theo doi 11-8-2010)" xfId="7345"/>
    <cellStyle name="T_09c_PhandienNhaso9_Book1_Ke hoach 2010 (theo doi 11-8-2010) 2" xfId="7346"/>
    <cellStyle name="T_09c_PhandienNhaso9_Book1_Ke hoach 2010 (theo doi 11-8-2010) 3" xfId="7347"/>
    <cellStyle name="T_09c_PhandienNhaso9_Book1_Ke hoach 2010 (theo doi 11-8-2010)_BIEU KE HOACH  2015 (KTN 6.11 sua)" xfId="7348"/>
    <cellStyle name="T_09c_PhandienNhaso9_Book1_ke hoach dau thau 30-6-2010" xfId="7349"/>
    <cellStyle name="T_09c_PhandienNhaso9_Book1_ke hoach dau thau 30-6-2010 2" xfId="7350"/>
    <cellStyle name="T_09c_PhandienNhaso9_Book1_ke hoach dau thau 30-6-2010 3" xfId="7351"/>
    <cellStyle name="T_09c_PhandienNhaso9_Book1_ke hoach dau thau 30-6-2010_BIEU KE HOACH  2015 (KTN 6.11 sua)" xfId="7352"/>
    <cellStyle name="T_09c_PhandienNhaso9_Copy of KH PHAN BO VON ĐỐI ỨNG NAM 2011 (30 TY phuong án gop WB)" xfId="7353"/>
    <cellStyle name="T_09c_PhandienNhaso9_Copy of KH PHAN BO VON ĐỐI ỨNG NAM 2011 (30 TY phuong án gop WB) 2" xfId="7354"/>
    <cellStyle name="T_09c_PhandienNhaso9_Copy of KH PHAN BO VON ĐỐI ỨNG NAM 2011 (30 TY phuong án gop WB) 3" xfId="7355"/>
    <cellStyle name="T_09c_PhandienNhaso9_Copy of KH PHAN BO VON ĐỐI ỨNG NAM 2011 (30 TY phuong án gop WB)_BIEU KE HOACH  2015 (KTN 6.11 sua)" xfId="7356"/>
    <cellStyle name="T_09c_PhandienNhaso9_DTTD chieng chan Tham lai 29-9-2009" xfId="7357"/>
    <cellStyle name="T_09c_PhandienNhaso9_DTTD chieng chan Tham lai 29-9-2009 2" xfId="7358"/>
    <cellStyle name="T_09c_PhandienNhaso9_DTTD chieng chan Tham lai 29-9-2009 3" xfId="7359"/>
    <cellStyle name="T_09c_PhandienNhaso9_DTTD chieng chan Tham lai 29-9-2009_BIEU KE HOACH  2015 (KTN 6.11 sua)" xfId="7360"/>
    <cellStyle name="T_09c_PhandienNhaso9_dự toán 30a 2013" xfId="7361"/>
    <cellStyle name="T_09c_PhandienNhaso9_Du toan nuoc San Thang (GD2)" xfId="7362"/>
    <cellStyle name="T_09c_PhandienNhaso9_Du toan nuoc San Thang (GD2) 2" xfId="7363"/>
    <cellStyle name="T_09c_PhandienNhaso9_Du toan nuoc San Thang (GD2) 3" xfId="7364"/>
    <cellStyle name="T_09c_PhandienNhaso9_Du toan nuoc San Thang (GD2)_BIEU KE HOACH  2015 (KTN 6.11 sua)" xfId="7365"/>
    <cellStyle name="T_09c_PhandienNhaso9_Ke hoach 2010 (theo doi 11-8-2010)" xfId="7366"/>
    <cellStyle name="T_09c_PhandienNhaso9_Ke hoach 2010 (theo doi 11-8-2010) 2" xfId="7367"/>
    <cellStyle name="T_09c_PhandienNhaso9_Ke hoach 2010 (theo doi 11-8-2010) 3" xfId="7368"/>
    <cellStyle name="T_09c_PhandienNhaso9_Ke hoach 2010 (theo doi 11-8-2010)_BIEU KE HOACH  2015 (KTN 6.11 sua)" xfId="7369"/>
    <cellStyle name="T_09c_PhandienNhaso9_ke hoach dau thau 30-6-2010" xfId="7370"/>
    <cellStyle name="T_09c_PhandienNhaso9_ke hoach dau thau 30-6-2010 2" xfId="7371"/>
    <cellStyle name="T_09c_PhandienNhaso9_ke hoach dau thau 30-6-2010 3" xfId="7372"/>
    <cellStyle name="T_09c_PhandienNhaso9_ke hoach dau thau 30-6-2010_BIEU KE HOACH  2015 (KTN 6.11 sua)" xfId="7373"/>
    <cellStyle name="T_09c_PhandienNhaso9_KH Von 2012 gui BKH 1" xfId="7374"/>
    <cellStyle name="T_09c_PhandienNhaso9_KH Von 2012 gui BKH 1 2" xfId="7375"/>
    <cellStyle name="T_09c_PhandienNhaso9_KH Von 2012 gui BKH 1 3" xfId="7376"/>
    <cellStyle name="T_09c_PhandienNhaso9_KH Von 2012 gui BKH 1_BIEU KE HOACH  2015 (KTN 6.11 sua)" xfId="7377"/>
    <cellStyle name="T_09c_PhandienNhaso9_QD ke hoach dau thau" xfId="7378"/>
    <cellStyle name="T_09c_PhandienNhaso9_QD ke hoach dau thau 2" xfId="7379"/>
    <cellStyle name="T_09c_PhandienNhaso9_QD ke hoach dau thau 3" xfId="7380"/>
    <cellStyle name="T_09c_PhandienNhaso9_QD ke hoach dau thau_BIEU KE HOACH  2015 (KTN 6.11 sua)" xfId="7381"/>
    <cellStyle name="T_09c_PhandienNhaso9_Ra soat KH von 2011 (Huy-11-11-11)" xfId="7382"/>
    <cellStyle name="T_09c_PhandienNhaso9_Ra soat KH von 2011 (Huy-11-11-11) 2" xfId="7383"/>
    <cellStyle name="T_09c_PhandienNhaso9_Ra soat KH von 2011 (Huy-11-11-11) 3" xfId="7384"/>
    <cellStyle name="T_09c_PhandienNhaso9_Ra soat KH von 2011 (Huy-11-11-11)_BIEU KE HOACH  2015 (KTN 6.11 sua)" xfId="7385"/>
    <cellStyle name="T_09c_PhandienNhaso9_tinh toan hoang ha" xfId="7386"/>
    <cellStyle name="T_09c_PhandienNhaso9_tinh toan hoang ha 2" xfId="7387"/>
    <cellStyle name="T_09c_PhandienNhaso9_tinh toan hoang ha 3" xfId="7388"/>
    <cellStyle name="T_09c_PhandienNhaso9_tinh toan hoang ha_BIEU KE HOACH  2015 (KTN 6.11 sua)" xfId="7389"/>
    <cellStyle name="T_09c_PhandienNhaso9_Tong von ĐTPT" xfId="7390"/>
    <cellStyle name="T_09c_PhandienNhaso9_Tong von ĐTPT 2" xfId="7391"/>
    <cellStyle name="T_09c_PhandienNhaso9_Tong von ĐTPT 3" xfId="7392"/>
    <cellStyle name="T_09c_PhandienNhaso9_Tong von ĐTPT_BIEU KE HOACH  2015 (KTN 6.11 sua)" xfId="7393"/>
    <cellStyle name="T_09c_PhandienNhaso9_Viec Huy dang lam" xfId="7394"/>
    <cellStyle name="T_09c_PhandienNhaso9_Viec Huy dang lam_CT 134" xfId="7395"/>
    <cellStyle name="T_09d_Phannuocnhaso9" xfId="7396"/>
    <cellStyle name="T_09d_Phannuocnhaso9 2" xfId="7397"/>
    <cellStyle name="T_09d_Phannuocnhaso9_Bieu chi tieu KH 2014 (Huy-04-11)" xfId="7398"/>
    <cellStyle name="T_09d_Phannuocnhaso9_Bieu chi tieu KH 2014 (Huy-04-11) 2" xfId="7399"/>
    <cellStyle name="T_09d_Phannuocnhaso9_bieu ke hoach dau thau" xfId="7400"/>
    <cellStyle name="T_09d_Phannuocnhaso9_bieu ke hoach dau thau 2" xfId="7401"/>
    <cellStyle name="T_09d_Phannuocnhaso9_bieu ke hoach dau thau 3" xfId="7402"/>
    <cellStyle name="T_09d_Phannuocnhaso9_bieu ke hoach dau thau truong mam non SKH" xfId="7403"/>
    <cellStyle name="T_09d_Phannuocnhaso9_bieu ke hoach dau thau truong mam non SKH 2" xfId="7404"/>
    <cellStyle name="T_09d_Phannuocnhaso9_bieu ke hoach dau thau truong mam non SKH 3" xfId="7405"/>
    <cellStyle name="T_09d_Phannuocnhaso9_bieu ke hoach dau thau truong mam non SKH_BIEU KE HOACH  2015 (KTN 6.11 sua)" xfId="7406"/>
    <cellStyle name="T_09d_Phannuocnhaso9_bieu ke hoach dau thau_BIEU KE HOACH  2015 (KTN 6.11 sua)" xfId="7407"/>
    <cellStyle name="T_09d_Phannuocnhaso9_bieu tong hop lai kh von 2011 gui phong TH-KTDN" xfId="7408"/>
    <cellStyle name="T_09d_Phannuocnhaso9_bieu tong hop lai kh von 2011 gui phong TH-KTDN 2" xfId="7409"/>
    <cellStyle name="T_09d_Phannuocnhaso9_bieu tong hop lai kh von 2011 gui phong TH-KTDN 3" xfId="7410"/>
    <cellStyle name="T_09d_Phannuocnhaso9_bieu tong hop lai kh von 2011 gui phong TH-KTDN_BIEU KE HOACH  2015 (KTN 6.11 sua)" xfId="7411"/>
    <cellStyle name="T_09d_Phannuocnhaso9_Book1" xfId="7412"/>
    <cellStyle name="T_09d_Phannuocnhaso9_Book1 2" xfId="7413"/>
    <cellStyle name="T_09d_Phannuocnhaso9_Book1 3" xfId="7414"/>
    <cellStyle name="T_09d_Phannuocnhaso9_Book1_BIEU KE HOACH  2015 (KTN 6.11 sua)" xfId="7415"/>
    <cellStyle name="T_09d_Phannuocnhaso9_Book1_Ke hoach 2010 (theo doi 11-8-2010)" xfId="7416"/>
    <cellStyle name="T_09d_Phannuocnhaso9_Book1_Ke hoach 2010 (theo doi 11-8-2010) 2" xfId="7417"/>
    <cellStyle name="T_09d_Phannuocnhaso9_Book1_Ke hoach 2010 (theo doi 11-8-2010) 3" xfId="7418"/>
    <cellStyle name="T_09d_Phannuocnhaso9_Book1_Ke hoach 2010 (theo doi 11-8-2010)_BIEU KE HOACH  2015 (KTN 6.11 sua)" xfId="7419"/>
    <cellStyle name="T_09d_Phannuocnhaso9_Book1_ke hoach dau thau 30-6-2010" xfId="7420"/>
    <cellStyle name="T_09d_Phannuocnhaso9_Book1_ke hoach dau thau 30-6-2010 2" xfId="7421"/>
    <cellStyle name="T_09d_Phannuocnhaso9_Book1_ke hoach dau thau 30-6-2010 3" xfId="7422"/>
    <cellStyle name="T_09d_Phannuocnhaso9_Book1_ke hoach dau thau 30-6-2010_BIEU KE HOACH  2015 (KTN 6.11 sua)" xfId="7423"/>
    <cellStyle name="T_09d_Phannuocnhaso9_Copy of KH PHAN BO VON ĐỐI ỨNG NAM 2011 (30 TY phuong án gop WB)" xfId="7424"/>
    <cellStyle name="T_09d_Phannuocnhaso9_Copy of KH PHAN BO VON ĐỐI ỨNG NAM 2011 (30 TY phuong án gop WB) 2" xfId="7425"/>
    <cellStyle name="T_09d_Phannuocnhaso9_Copy of KH PHAN BO VON ĐỐI ỨNG NAM 2011 (30 TY phuong án gop WB) 3" xfId="7426"/>
    <cellStyle name="T_09d_Phannuocnhaso9_Copy of KH PHAN BO VON ĐỐI ỨNG NAM 2011 (30 TY phuong án gop WB)_BIEU KE HOACH  2015 (KTN 6.11 sua)" xfId="7427"/>
    <cellStyle name="T_09d_Phannuocnhaso9_DTTD chieng chan Tham lai 29-9-2009" xfId="7428"/>
    <cellStyle name="T_09d_Phannuocnhaso9_DTTD chieng chan Tham lai 29-9-2009 2" xfId="7429"/>
    <cellStyle name="T_09d_Phannuocnhaso9_DTTD chieng chan Tham lai 29-9-2009 3" xfId="7430"/>
    <cellStyle name="T_09d_Phannuocnhaso9_DTTD chieng chan Tham lai 29-9-2009_BIEU KE HOACH  2015 (KTN 6.11 sua)" xfId="7431"/>
    <cellStyle name="T_09d_Phannuocnhaso9_dự toán 30a 2013" xfId="7432"/>
    <cellStyle name="T_09d_Phannuocnhaso9_Du toan nuoc San Thang (GD2)" xfId="7433"/>
    <cellStyle name="T_09d_Phannuocnhaso9_Du toan nuoc San Thang (GD2) 2" xfId="7434"/>
    <cellStyle name="T_09d_Phannuocnhaso9_Du toan nuoc San Thang (GD2) 3" xfId="7435"/>
    <cellStyle name="T_09d_Phannuocnhaso9_Du toan nuoc San Thang (GD2)_BIEU KE HOACH  2015 (KTN 6.11 sua)" xfId="7436"/>
    <cellStyle name="T_09d_Phannuocnhaso9_Ke hoach 2010 (theo doi 11-8-2010)" xfId="7437"/>
    <cellStyle name="T_09d_Phannuocnhaso9_Ke hoach 2010 (theo doi 11-8-2010) 2" xfId="7438"/>
    <cellStyle name="T_09d_Phannuocnhaso9_Ke hoach 2010 (theo doi 11-8-2010) 3" xfId="7439"/>
    <cellStyle name="T_09d_Phannuocnhaso9_Ke hoach 2010 (theo doi 11-8-2010)_BIEU KE HOACH  2015 (KTN 6.11 sua)" xfId="7440"/>
    <cellStyle name="T_09d_Phannuocnhaso9_ke hoach dau thau 30-6-2010" xfId="7441"/>
    <cellStyle name="T_09d_Phannuocnhaso9_ke hoach dau thau 30-6-2010 2" xfId="7442"/>
    <cellStyle name="T_09d_Phannuocnhaso9_ke hoach dau thau 30-6-2010 3" xfId="7443"/>
    <cellStyle name="T_09d_Phannuocnhaso9_ke hoach dau thau 30-6-2010_BIEU KE HOACH  2015 (KTN 6.11 sua)" xfId="7444"/>
    <cellStyle name="T_09d_Phannuocnhaso9_KH Von 2012 gui BKH 1" xfId="7445"/>
    <cellStyle name="T_09d_Phannuocnhaso9_KH Von 2012 gui BKH 1 2" xfId="7446"/>
    <cellStyle name="T_09d_Phannuocnhaso9_KH Von 2012 gui BKH 1 3" xfId="7447"/>
    <cellStyle name="T_09d_Phannuocnhaso9_KH Von 2012 gui BKH 1_BIEU KE HOACH  2015 (KTN 6.11 sua)" xfId="7448"/>
    <cellStyle name="T_09d_Phannuocnhaso9_QD ke hoach dau thau" xfId="7449"/>
    <cellStyle name="T_09d_Phannuocnhaso9_QD ke hoach dau thau 2" xfId="7450"/>
    <cellStyle name="T_09d_Phannuocnhaso9_QD ke hoach dau thau 3" xfId="7451"/>
    <cellStyle name="T_09d_Phannuocnhaso9_QD ke hoach dau thau_BIEU KE HOACH  2015 (KTN 6.11 sua)" xfId="7452"/>
    <cellStyle name="T_09d_Phannuocnhaso9_Ra soat KH von 2011 (Huy-11-11-11)" xfId="7453"/>
    <cellStyle name="T_09d_Phannuocnhaso9_Ra soat KH von 2011 (Huy-11-11-11) 2" xfId="7454"/>
    <cellStyle name="T_09d_Phannuocnhaso9_Ra soat KH von 2011 (Huy-11-11-11) 3" xfId="7455"/>
    <cellStyle name="T_09d_Phannuocnhaso9_Ra soat KH von 2011 (Huy-11-11-11)_BIEU KE HOACH  2015 (KTN 6.11 sua)" xfId="7456"/>
    <cellStyle name="T_09d_Phannuocnhaso9_tinh toan hoang ha" xfId="7457"/>
    <cellStyle name="T_09d_Phannuocnhaso9_tinh toan hoang ha 2" xfId="7458"/>
    <cellStyle name="T_09d_Phannuocnhaso9_tinh toan hoang ha 3" xfId="7459"/>
    <cellStyle name="T_09d_Phannuocnhaso9_tinh toan hoang ha_BIEU KE HOACH  2015 (KTN 6.11 sua)" xfId="7460"/>
    <cellStyle name="T_09d_Phannuocnhaso9_Tong von ĐTPT" xfId="7461"/>
    <cellStyle name="T_09d_Phannuocnhaso9_Tong von ĐTPT 2" xfId="7462"/>
    <cellStyle name="T_09d_Phannuocnhaso9_Tong von ĐTPT 3" xfId="7463"/>
    <cellStyle name="T_09d_Phannuocnhaso9_Tong von ĐTPT_BIEU KE HOACH  2015 (KTN 6.11 sua)" xfId="7464"/>
    <cellStyle name="T_09d_Phannuocnhaso9_Viec Huy dang lam" xfId="7465"/>
    <cellStyle name="T_09d_Phannuocnhaso9_Viec Huy dang lam_CT 134" xfId="7466"/>
    <cellStyle name="T_09f_TienluongThannhaso9" xfId="7467"/>
    <cellStyle name="T_09f_TienluongThannhaso9 2" xfId="7468"/>
    <cellStyle name="T_09f_TienluongThannhaso9_Bieu chi tieu KH 2014 (Huy-04-11)" xfId="7469"/>
    <cellStyle name="T_09f_TienluongThannhaso9_Bieu chi tieu KH 2014 (Huy-04-11) 2" xfId="7470"/>
    <cellStyle name="T_09f_TienluongThannhaso9_bieu ke hoach dau thau" xfId="7471"/>
    <cellStyle name="T_09f_TienluongThannhaso9_bieu ke hoach dau thau 2" xfId="7472"/>
    <cellStyle name="T_09f_TienluongThannhaso9_bieu ke hoach dau thau 3" xfId="7473"/>
    <cellStyle name="T_09f_TienluongThannhaso9_bieu ke hoach dau thau truong mam non SKH" xfId="7474"/>
    <cellStyle name="T_09f_TienluongThannhaso9_bieu ke hoach dau thau truong mam non SKH 2" xfId="7475"/>
    <cellStyle name="T_09f_TienluongThannhaso9_bieu ke hoach dau thau truong mam non SKH 3" xfId="7476"/>
    <cellStyle name="T_09f_TienluongThannhaso9_bieu ke hoach dau thau truong mam non SKH_BIEU KE HOACH  2015 (KTN 6.11 sua)" xfId="7477"/>
    <cellStyle name="T_09f_TienluongThannhaso9_bieu ke hoach dau thau_BIEU KE HOACH  2015 (KTN 6.11 sua)" xfId="7478"/>
    <cellStyle name="T_09f_TienluongThannhaso9_bieu tong hop lai kh von 2011 gui phong TH-KTDN" xfId="7479"/>
    <cellStyle name="T_09f_TienluongThannhaso9_bieu tong hop lai kh von 2011 gui phong TH-KTDN 2" xfId="7480"/>
    <cellStyle name="T_09f_TienluongThannhaso9_bieu tong hop lai kh von 2011 gui phong TH-KTDN 3" xfId="7481"/>
    <cellStyle name="T_09f_TienluongThannhaso9_bieu tong hop lai kh von 2011 gui phong TH-KTDN_BIEU KE HOACH  2015 (KTN 6.11 sua)" xfId="7482"/>
    <cellStyle name="T_09f_TienluongThannhaso9_Book1" xfId="7483"/>
    <cellStyle name="T_09f_TienluongThannhaso9_Book1 2" xfId="7484"/>
    <cellStyle name="T_09f_TienluongThannhaso9_Book1 3" xfId="7485"/>
    <cellStyle name="T_09f_TienluongThannhaso9_Book1_BIEU KE HOACH  2015 (KTN 6.11 sua)" xfId="7486"/>
    <cellStyle name="T_09f_TienluongThannhaso9_Book1_Ke hoach 2010 (theo doi 11-8-2010)" xfId="7487"/>
    <cellStyle name="T_09f_TienluongThannhaso9_Book1_Ke hoach 2010 (theo doi 11-8-2010) 2" xfId="7488"/>
    <cellStyle name="T_09f_TienluongThannhaso9_Book1_Ke hoach 2010 (theo doi 11-8-2010) 3" xfId="7489"/>
    <cellStyle name="T_09f_TienluongThannhaso9_Book1_Ke hoach 2010 (theo doi 11-8-2010)_BIEU KE HOACH  2015 (KTN 6.11 sua)" xfId="7490"/>
    <cellStyle name="T_09f_TienluongThannhaso9_Book1_ke hoach dau thau 30-6-2010" xfId="7491"/>
    <cellStyle name="T_09f_TienluongThannhaso9_Book1_ke hoach dau thau 30-6-2010 2" xfId="7492"/>
    <cellStyle name="T_09f_TienluongThannhaso9_Book1_ke hoach dau thau 30-6-2010 3" xfId="7493"/>
    <cellStyle name="T_09f_TienluongThannhaso9_Book1_ke hoach dau thau 30-6-2010_BIEU KE HOACH  2015 (KTN 6.11 sua)" xfId="7494"/>
    <cellStyle name="T_09f_TienluongThannhaso9_Copy of KH PHAN BO VON ĐỐI ỨNG NAM 2011 (30 TY phuong án gop WB)" xfId="7495"/>
    <cellStyle name="T_09f_TienluongThannhaso9_Copy of KH PHAN BO VON ĐỐI ỨNG NAM 2011 (30 TY phuong án gop WB) 2" xfId="7496"/>
    <cellStyle name="T_09f_TienluongThannhaso9_Copy of KH PHAN BO VON ĐỐI ỨNG NAM 2011 (30 TY phuong án gop WB) 3" xfId="7497"/>
    <cellStyle name="T_09f_TienluongThannhaso9_Copy of KH PHAN BO VON ĐỐI ỨNG NAM 2011 (30 TY phuong án gop WB)_BIEU KE HOACH  2015 (KTN 6.11 sua)" xfId="7498"/>
    <cellStyle name="T_09f_TienluongThannhaso9_DTTD chieng chan Tham lai 29-9-2009" xfId="7499"/>
    <cellStyle name="T_09f_TienluongThannhaso9_DTTD chieng chan Tham lai 29-9-2009 2" xfId="7500"/>
    <cellStyle name="T_09f_TienluongThannhaso9_DTTD chieng chan Tham lai 29-9-2009 3" xfId="7501"/>
    <cellStyle name="T_09f_TienluongThannhaso9_DTTD chieng chan Tham lai 29-9-2009_BIEU KE HOACH  2015 (KTN 6.11 sua)" xfId="7502"/>
    <cellStyle name="T_09f_TienluongThannhaso9_dự toán 30a 2013" xfId="7503"/>
    <cellStyle name="T_09f_TienluongThannhaso9_Du toan nuoc San Thang (GD2)" xfId="7504"/>
    <cellStyle name="T_09f_TienluongThannhaso9_Du toan nuoc San Thang (GD2) 2" xfId="7505"/>
    <cellStyle name="T_09f_TienluongThannhaso9_Du toan nuoc San Thang (GD2) 3" xfId="7506"/>
    <cellStyle name="T_09f_TienluongThannhaso9_Du toan nuoc San Thang (GD2)_BIEU KE HOACH  2015 (KTN 6.11 sua)" xfId="7507"/>
    <cellStyle name="T_09f_TienluongThannhaso9_Ke hoach 2010 (theo doi 11-8-2010)" xfId="7508"/>
    <cellStyle name="T_09f_TienluongThannhaso9_Ke hoach 2010 (theo doi 11-8-2010) 2" xfId="7509"/>
    <cellStyle name="T_09f_TienluongThannhaso9_Ke hoach 2010 (theo doi 11-8-2010) 3" xfId="7510"/>
    <cellStyle name="T_09f_TienluongThannhaso9_Ke hoach 2010 (theo doi 11-8-2010)_BIEU KE HOACH  2015 (KTN 6.11 sua)" xfId="7511"/>
    <cellStyle name="T_09f_TienluongThannhaso9_ke hoach dau thau 30-6-2010" xfId="7512"/>
    <cellStyle name="T_09f_TienluongThannhaso9_ke hoach dau thau 30-6-2010 2" xfId="7513"/>
    <cellStyle name="T_09f_TienluongThannhaso9_ke hoach dau thau 30-6-2010 3" xfId="7514"/>
    <cellStyle name="T_09f_TienluongThannhaso9_ke hoach dau thau 30-6-2010_BIEU KE HOACH  2015 (KTN 6.11 sua)" xfId="7515"/>
    <cellStyle name="T_09f_TienluongThannhaso9_KH Von 2012 gui BKH 1" xfId="7516"/>
    <cellStyle name="T_09f_TienluongThannhaso9_KH Von 2012 gui BKH 1 2" xfId="7517"/>
    <cellStyle name="T_09f_TienluongThannhaso9_KH Von 2012 gui BKH 1 3" xfId="7518"/>
    <cellStyle name="T_09f_TienluongThannhaso9_KH Von 2012 gui BKH 1_BIEU KE HOACH  2015 (KTN 6.11 sua)" xfId="7519"/>
    <cellStyle name="T_09f_TienluongThannhaso9_QD ke hoach dau thau" xfId="7520"/>
    <cellStyle name="T_09f_TienluongThannhaso9_QD ke hoach dau thau 2" xfId="7521"/>
    <cellStyle name="T_09f_TienluongThannhaso9_QD ke hoach dau thau 3" xfId="7522"/>
    <cellStyle name="T_09f_TienluongThannhaso9_QD ke hoach dau thau_BIEU KE HOACH  2015 (KTN 6.11 sua)" xfId="7523"/>
    <cellStyle name="T_09f_TienluongThannhaso9_Ra soat KH von 2011 (Huy-11-11-11)" xfId="7524"/>
    <cellStyle name="T_09f_TienluongThannhaso9_Ra soat KH von 2011 (Huy-11-11-11) 2" xfId="7525"/>
    <cellStyle name="T_09f_TienluongThannhaso9_Ra soat KH von 2011 (Huy-11-11-11) 3" xfId="7526"/>
    <cellStyle name="T_09f_TienluongThannhaso9_Ra soat KH von 2011 (Huy-11-11-11)_BIEU KE HOACH  2015 (KTN 6.11 sua)" xfId="7527"/>
    <cellStyle name="T_09f_TienluongThannhaso9_tinh toan hoang ha" xfId="7528"/>
    <cellStyle name="T_09f_TienluongThannhaso9_tinh toan hoang ha 2" xfId="7529"/>
    <cellStyle name="T_09f_TienluongThannhaso9_tinh toan hoang ha 3" xfId="7530"/>
    <cellStyle name="T_09f_TienluongThannhaso9_tinh toan hoang ha_BIEU KE HOACH  2015 (KTN 6.11 sua)" xfId="7531"/>
    <cellStyle name="T_09f_TienluongThannhaso9_Tong von ĐTPT" xfId="7532"/>
    <cellStyle name="T_09f_TienluongThannhaso9_Tong von ĐTPT 2" xfId="7533"/>
    <cellStyle name="T_09f_TienluongThannhaso9_Tong von ĐTPT 3" xfId="7534"/>
    <cellStyle name="T_09f_TienluongThannhaso9_Tong von ĐTPT_BIEU KE HOACH  2015 (KTN 6.11 sua)" xfId="7535"/>
    <cellStyle name="T_09f_TienluongThannhaso9_Viec Huy dang lam" xfId="7536"/>
    <cellStyle name="T_09f_TienluongThannhaso9_Viec Huy dang lam_CT 134" xfId="7537"/>
    <cellStyle name="T_10b_PhanThanNhaSo10" xfId="7538"/>
    <cellStyle name="T_10b_PhanThanNhaSo10 2" xfId="7539"/>
    <cellStyle name="T_10b_PhanThanNhaSo10_Bieu chi tieu KH 2014 (Huy-04-11)" xfId="7540"/>
    <cellStyle name="T_10b_PhanThanNhaSo10_Bieu chi tieu KH 2014 (Huy-04-11) 2" xfId="7541"/>
    <cellStyle name="T_10b_PhanThanNhaSo10_bieu ke hoach dau thau" xfId="7542"/>
    <cellStyle name="T_10b_PhanThanNhaSo10_bieu ke hoach dau thau 2" xfId="7543"/>
    <cellStyle name="T_10b_PhanThanNhaSo10_bieu ke hoach dau thau 3" xfId="7544"/>
    <cellStyle name="T_10b_PhanThanNhaSo10_bieu ke hoach dau thau truong mam non SKH" xfId="7545"/>
    <cellStyle name="T_10b_PhanThanNhaSo10_bieu ke hoach dau thau truong mam non SKH 2" xfId="7546"/>
    <cellStyle name="T_10b_PhanThanNhaSo10_bieu ke hoach dau thau truong mam non SKH 3" xfId="7547"/>
    <cellStyle name="T_10b_PhanThanNhaSo10_bieu ke hoach dau thau truong mam non SKH_BIEU KE HOACH  2015 (KTN 6.11 sua)" xfId="7548"/>
    <cellStyle name="T_10b_PhanThanNhaSo10_bieu ke hoach dau thau_BIEU KE HOACH  2015 (KTN 6.11 sua)" xfId="7549"/>
    <cellStyle name="T_10b_PhanThanNhaSo10_bieu tong hop lai kh von 2011 gui phong TH-KTDN" xfId="7550"/>
    <cellStyle name="T_10b_PhanThanNhaSo10_bieu tong hop lai kh von 2011 gui phong TH-KTDN 2" xfId="7551"/>
    <cellStyle name="T_10b_PhanThanNhaSo10_bieu tong hop lai kh von 2011 gui phong TH-KTDN 3" xfId="7552"/>
    <cellStyle name="T_10b_PhanThanNhaSo10_bieu tong hop lai kh von 2011 gui phong TH-KTDN_BIEU KE HOACH  2015 (KTN 6.11 sua)" xfId="7553"/>
    <cellStyle name="T_10b_PhanThanNhaSo10_Book1" xfId="7554"/>
    <cellStyle name="T_10b_PhanThanNhaSo10_Book1 2" xfId="7555"/>
    <cellStyle name="T_10b_PhanThanNhaSo10_Book1 3" xfId="7556"/>
    <cellStyle name="T_10b_PhanThanNhaSo10_Book1_BIEU KE HOACH  2015 (KTN 6.11 sua)" xfId="7557"/>
    <cellStyle name="T_10b_PhanThanNhaSo10_Book1_Ke hoach 2010 (theo doi 11-8-2010)" xfId="7558"/>
    <cellStyle name="T_10b_PhanThanNhaSo10_Book1_Ke hoach 2010 (theo doi 11-8-2010) 2" xfId="7559"/>
    <cellStyle name="T_10b_PhanThanNhaSo10_Book1_Ke hoach 2010 (theo doi 11-8-2010) 3" xfId="7560"/>
    <cellStyle name="T_10b_PhanThanNhaSo10_Book1_Ke hoach 2010 (theo doi 11-8-2010)_BIEU KE HOACH  2015 (KTN 6.11 sua)" xfId="7561"/>
    <cellStyle name="T_10b_PhanThanNhaSo10_Book1_ke hoach dau thau 30-6-2010" xfId="7562"/>
    <cellStyle name="T_10b_PhanThanNhaSo10_Book1_ke hoach dau thau 30-6-2010 2" xfId="7563"/>
    <cellStyle name="T_10b_PhanThanNhaSo10_Book1_ke hoach dau thau 30-6-2010 3" xfId="7564"/>
    <cellStyle name="T_10b_PhanThanNhaSo10_Book1_ke hoach dau thau 30-6-2010_BIEU KE HOACH  2015 (KTN 6.11 sua)" xfId="7565"/>
    <cellStyle name="T_10b_PhanThanNhaSo10_Copy of KH PHAN BO VON ĐỐI ỨNG NAM 2011 (30 TY phuong án gop WB)" xfId="7566"/>
    <cellStyle name="T_10b_PhanThanNhaSo10_Copy of KH PHAN BO VON ĐỐI ỨNG NAM 2011 (30 TY phuong án gop WB) 2" xfId="7567"/>
    <cellStyle name="T_10b_PhanThanNhaSo10_Copy of KH PHAN BO VON ĐỐI ỨNG NAM 2011 (30 TY phuong án gop WB) 3" xfId="7568"/>
    <cellStyle name="T_10b_PhanThanNhaSo10_Copy of KH PHAN BO VON ĐỐI ỨNG NAM 2011 (30 TY phuong án gop WB)_BIEU KE HOACH  2015 (KTN 6.11 sua)" xfId="7569"/>
    <cellStyle name="T_10b_PhanThanNhaSo10_DTTD chieng chan Tham lai 29-9-2009" xfId="7570"/>
    <cellStyle name="T_10b_PhanThanNhaSo10_DTTD chieng chan Tham lai 29-9-2009 2" xfId="7571"/>
    <cellStyle name="T_10b_PhanThanNhaSo10_DTTD chieng chan Tham lai 29-9-2009 3" xfId="7572"/>
    <cellStyle name="T_10b_PhanThanNhaSo10_DTTD chieng chan Tham lai 29-9-2009_BIEU KE HOACH  2015 (KTN 6.11 sua)" xfId="7573"/>
    <cellStyle name="T_10b_PhanThanNhaSo10_dự toán 30a 2013" xfId="7574"/>
    <cellStyle name="T_10b_PhanThanNhaSo10_Du toan nuoc San Thang (GD2)" xfId="7575"/>
    <cellStyle name="T_10b_PhanThanNhaSo10_Du toan nuoc San Thang (GD2) 2" xfId="7576"/>
    <cellStyle name="T_10b_PhanThanNhaSo10_Du toan nuoc San Thang (GD2) 3" xfId="7577"/>
    <cellStyle name="T_10b_PhanThanNhaSo10_Du toan nuoc San Thang (GD2)_BIEU KE HOACH  2015 (KTN 6.11 sua)" xfId="7578"/>
    <cellStyle name="T_10b_PhanThanNhaSo10_Ke hoach 2010 (theo doi 11-8-2010)" xfId="7579"/>
    <cellStyle name="T_10b_PhanThanNhaSo10_Ke hoach 2010 (theo doi 11-8-2010) 2" xfId="7580"/>
    <cellStyle name="T_10b_PhanThanNhaSo10_Ke hoach 2010 (theo doi 11-8-2010) 3" xfId="7581"/>
    <cellStyle name="T_10b_PhanThanNhaSo10_Ke hoach 2010 (theo doi 11-8-2010)_BIEU KE HOACH  2015 (KTN 6.11 sua)" xfId="7582"/>
    <cellStyle name="T_10b_PhanThanNhaSo10_ke hoach dau thau 30-6-2010" xfId="7583"/>
    <cellStyle name="T_10b_PhanThanNhaSo10_ke hoach dau thau 30-6-2010 2" xfId="7584"/>
    <cellStyle name="T_10b_PhanThanNhaSo10_ke hoach dau thau 30-6-2010 3" xfId="7585"/>
    <cellStyle name="T_10b_PhanThanNhaSo10_ke hoach dau thau 30-6-2010_BIEU KE HOACH  2015 (KTN 6.11 sua)" xfId="7586"/>
    <cellStyle name="T_10b_PhanThanNhaSo10_KH Von 2012 gui BKH 1" xfId="7587"/>
    <cellStyle name="T_10b_PhanThanNhaSo10_KH Von 2012 gui BKH 1 2" xfId="7588"/>
    <cellStyle name="T_10b_PhanThanNhaSo10_KH Von 2012 gui BKH 1 3" xfId="7589"/>
    <cellStyle name="T_10b_PhanThanNhaSo10_KH Von 2012 gui BKH 1_BIEU KE HOACH  2015 (KTN 6.11 sua)" xfId="7590"/>
    <cellStyle name="T_10b_PhanThanNhaSo10_QD ke hoach dau thau" xfId="7591"/>
    <cellStyle name="T_10b_PhanThanNhaSo10_QD ke hoach dau thau 2" xfId="7592"/>
    <cellStyle name="T_10b_PhanThanNhaSo10_QD ke hoach dau thau 3" xfId="7593"/>
    <cellStyle name="T_10b_PhanThanNhaSo10_QD ke hoach dau thau_BIEU KE HOACH  2015 (KTN 6.11 sua)" xfId="7594"/>
    <cellStyle name="T_10b_PhanThanNhaSo10_Ra soat KH von 2011 (Huy-11-11-11)" xfId="7595"/>
    <cellStyle name="T_10b_PhanThanNhaSo10_Ra soat KH von 2011 (Huy-11-11-11) 2" xfId="7596"/>
    <cellStyle name="T_10b_PhanThanNhaSo10_Ra soat KH von 2011 (Huy-11-11-11) 3" xfId="7597"/>
    <cellStyle name="T_10b_PhanThanNhaSo10_Ra soat KH von 2011 (Huy-11-11-11)_BIEU KE HOACH  2015 (KTN 6.11 sua)" xfId="7598"/>
    <cellStyle name="T_10b_PhanThanNhaSo10_tinh toan hoang ha" xfId="7599"/>
    <cellStyle name="T_10b_PhanThanNhaSo10_tinh toan hoang ha 2" xfId="7600"/>
    <cellStyle name="T_10b_PhanThanNhaSo10_tinh toan hoang ha 3" xfId="7601"/>
    <cellStyle name="T_10b_PhanThanNhaSo10_tinh toan hoang ha_BIEU KE HOACH  2015 (KTN 6.11 sua)" xfId="7602"/>
    <cellStyle name="T_10b_PhanThanNhaSo10_Tong von ĐTPT" xfId="7603"/>
    <cellStyle name="T_10b_PhanThanNhaSo10_Tong von ĐTPT 2" xfId="7604"/>
    <cellStyle name="T_10b_PhanThanNhaSo10_Tong von ĐTPT 3" xfId="7605"/>
    <cellStyle name="T_10b_PhanThanNhaSo10_Tong von ĐTPT_BIEU KE HOACH  2015 (KTN 6.11 sua)" xfId="7606"/>
    <cellStyle name="T_10b_PhanThanNhaSo10_Viec Huy dang lam" xfId="7607"/>
    <cellStyle name="T_10b_PhanThanNhaSo10_Viec Huy dang lam_CT 134" xfId="7608"/>
    <cellStyle name="T_6 GIAN 3 TANG" xfId="7609"/>
    <cellStyle name="T_6 GIAN 3 TANG 2" xfId="7610"/>
    <cellStyle name="T_6 GIAN 3 TANG 3" xfId="7611"/>
    <cellStyle name="T_6 GIAN 3 TANG_BIEU KE HOACH  2015 (KTN 6.11 sua)" xfId="7612"/>
    <cellStyle name="T_bao cao" xfId="7613"/>
    <cellStyle name="T_bao cao 2" xfId="7614"/>
    <cellStyle name="T_bao cao 3" xfId="7615"/>
    <cellStyle name="T_Bao cao kttb milk yomilkYAO-mien bac" xfId="7616"/>
    <cellStyle name="T_Bao cao kttb milk yomilkYAO-mien bac 2" xfId="7617"/>
    <cellStyle name="T_Bao cao kttb milk yomilkYAO-mien bac 3" xfId="7618"/>
    <cellStyle name="T_Bao cao kttb milk yomilkYAO-mien bac_CT 134" xfId="7619"/>
    <cellStyle name="T_Bao cao so lieu kiem toan nam 2007 sua" xfId="7620"/>
    <cellStyle name="T_Bao cao so lieu kiem toan nam 2007 sua 2" xfId="7621"/>
    <cellStyle name="T_Bao cao so lieu kiem toan nam 2007 sua 3" xfId="7622"/>
    <cellStyle name="T_Bao cao so lieu kiem toan nam 2007 sua_CT 134" xfId="7623"/>
    <cellStyle name="T_Bao cao tinh hinh xay dung" xfId="7624"/>
    <cellStyle name="T_Bao cao TPCP" xfId="7625"/>
    <cellStyle name="T_Bao cao TPCP 2" xfId="7626"/>
    <cellStyle name="T_Bao cao TPCP 3" xfId="7627"/>
    <cellStyle name="T_Bao cao TPCP_BIEU KE HOACH  2015 (KTN 6.11 sua)" xfId="7628"/>
    <cellStyle name="T_bao cao_BIEU KE HOACH  2015 (KTN 6.11 sua)" xfId="7629"/>
    <cellStyle name="T_BBTNG-06" xfId="7630"/>
    <cellStyle name="T_BBTNG-06 2" xfId="7631"/>
    <cellStyle name="T_BBTNG-06 3" xfId="7632"/>
    <cellStyle name="T_BBTNG-06_BIEU KE HOACH  2015 (KTN 6.11 sua)" xfId="7633"/>
    <cellStyle name="T_BC CTMT-2008 Ttinh" xfId="7634"/>
    <cellStyle name="T_BC CTMT-2008 Ttinh 2" xfId="7635"/>
    <cellStyle name="T_BC CTMT-2008 Ttinh 3" xfId="7636"/>
    <cellStyle name="T_BC CTMT-2008 Ttinh_CT 134" xfId="7637"/>
    <cellStyle name="T_bc_km_ngay" xfId="7638"/>
    <cellStyle name="T_bc_km_ngay 2" xfId="7639"/>
    <cellStyle name="T_bc_km_ngay 3" xfId="7640"/>
    <cellStyle name="T_bc_km_ngay_CT 134" xfId="7641"/>
    <cellStyle name="T_Bieu  KH CTMT QG trinh HDND" xfId="7642"/>
    <cellStyle name="T_Bieu  KH CTMT QG trinh HDND 2" xfId="7643"/>
    <cellStyle name="T_Bieu  KH CTMT QG trinh HDND 3" xfId="7644"/>
    <cellStyle name="T_Bieu  KH CTMT QG trinh HDND_BIEU KE HOACH  2015 (KTN 6.11 sua)" xfId="7645"/>
    <cellStyle name="T_Bieu chi tieu KH 2008 10_12 IN" xfId="7646"/>
    <cellStyle name="T_Bieu chi tieu KH 2008 10_12 IN 2" xfId="7647"/>
    <cellStyle name="T_Bieu chi tieu KH 2008 10_12 IN 3" xfId="7648"/>
    <cellStyle name="T_Bieu chi tieu KH 2008 10_12 IN_BIEU KE HOACH  2015 (KTN 6.11 sua)" xfId="7649"/>
    <cellStyle name="T_Bieu chi tieu KH 2014 (Huy-04-11)" xfId="7650"/>
    <cellStyle name="T_Bieu chi tieu KH 2014 (Huy-04-11) 2" xfId="7651"/>
    <cellStyle name="T_BIEU KE HOACH  2015 (KTN 6.11 sua)" xfId="7652"/>
    <cellStyle name="T_bieu ke hoach dau thau" xfId="7653"/>
    <cellStyle name="T_bieu ke hoach dau thau 2" xfId="7654"/>
    <cellStyle name="T_bieu ke hoach dau thau 3" xfId="7655"/>
    <cellStyle name="T_bieu ke hoach dau thau truong mam non SKH" xfId="7656"/>
    <cellStyle name="T_bieu ke hoach dau thau truong mam non SKH 2" xfId="7657"/>
    <cellStyle name="T_bieu ke hoach dau thau truong mam non SKH 3" xfId="7658"/>
    <cellStyle name="T_bieu ke hoach dau thau truong mam non SKH_BIEU KE HOACH  2015 (KTN 6.11 sua)" xfId="7659"/>
    <cellStyle name="T_bieu ke hoach dau thau_BIEU KE HOACH  2015 (KTN 6.11 sua)" xfId="7660"/>
    <cellStyle name="T_Bieu mau danh muc du an thuoc CTMTQG nam 2008" xfId="7661"/>
    <cellStyle name="T_Bieu mau danh muc du an thuoc CTMTQG nam 2008 2" xfId="7662"/>
    <cellStyle name="T_Bieu mau danh muc du an thuoc CTMTQG nam 2008 3" xfId="7663"/>
    <cellStyle name="T_Bieu mau danh muc du an thuoc CTMTQG nam 2008_CT 134" xfId="7664"/>
    <cellStyle name="T_bieu tong hop lai kh von 2011 gui phong TH-KTDN" xfId="7665"/>
    <cellStyle name="T_bieu tong hop lai kh von 2011 gui phong TH-KTDN 2" xfId="7666"/>
    <cellStyle name="T_bieu tong hop lai kh von 2011 gui phong TH-KTDN 3" xfId="7667"/>
    <cellStyle name="T_bieu tong hop lai kh von 2011 gui phong TH-KTDN_BIEU KE HOACH  2015 (KTN 6.11 sua)" xfId="7668"/>
    <cellStyle name="T_BIỂU TỔNG HỢP LẦN CUỐI SỬA THEO NGHI QUYẾT SỐ 81" xfId="7669"/>
    <cellStyle name="T_Bieu tong hop nhu cau ung 2011 da chon loc -Mien nui" xfId="7670"/>
    <cellStyle name="T_Bieu tong hop nhu cau ung 2011 da chon loc -Mien nui 2" xfId="7671"/>
    <cellStyle name="T_Bieu tong hop nhu cau ung 2011 da chon loc -Mien nui 3" xfId="7672"/>
    <cellStyle name="T_Bieu tong hop nhu cau ung 2011 da chon loc -Mien nui_CT 134" xfId="7673"/>
    <cellStyle name="T_bieu tong hop Sinh0" xfId="7674"/>
    <cellStyle name="T_Bieu TPCP Quynh sua ngay 14_7 IN" xfId="7675"/>
    <cellStyle name="T_Bieu TPCP Quynh sua ngay 14_7 IN 2" xfId="7676"/>
    <cellStyle name="T_bieu1" xfId="7677"/>
    <cellStyle name="T_Book1" xfId="7678"/>
    <cellStyle name="T_Book1 2" xfId="7679"/>
    <cellStyle name="T_Book1 3" xfId="7680"/>
    <cellStyle name="T_Book1 4" xfId="7681"/>
    <cellStyle name="T_Book1 5" xfId="7682"/>
    <cellStyle name="T_Book1_09_BangTongHopKinhPhiNhaso9" xfId="7683"/>
    <cellStyle name="T_Book1_09_BangTongHopKinhPhiNhaso9 2" xfId="7684"/>
    <cellStyle name="T_Book1_09_BangTongHopKinhPhiNhaso9 3" xfId="7685"/>
    <cellStyle name="T_Book1_09_BangTongHopKinhPhiNhaso9_Bieu chi tieu KH 2014 (Huy-04-11)" xfId="7686"/>
    <cellStyle name="T_Book1_09_BangTongHopKinhPhiNhaso9_bieu ke hoach dau thau" xfId="7687"/>
    <cellStyle name="T_Book1_09_BangTongHopKinhPhiNhaso9_bieu ke hoach dau thau 2" xfId="7688"/>
    <cellStyle name="T_Book1_09_BangTongHopKinhPhiNhaso9_bieu ke hoach dau thau truong mam non SKH" xfId="7689"/>
    <cellStyle name="T_Book1_09_BangTongHopKinhPhiNhaso9_bieu ke hoach dau thau truong mam non SKH 2" xfId="7690"/>
    <cellStyle name="T_Book1_09_BangTongHopKinhPhiNhaso9_bieu tong hop lai kh von 2011 gui phong TH-KTDN" xfId="7691"/>
    <cellStyle name="T_Book1_09_BangTongHopKinhPhiNhaso9_bieu tong hop lai kh von 2011 gui phong TH-KTDN 2" xfId="7692"/>
    <cellStyle name="T_Book1_09_BangTongHopKinhPhiNhaso9_Book1" xfId="7693"/>
    <cellStyle name="T_Book1_09_BangTongHopKinhPhiNhaso9_Book1 2" xfId="7694"/>
    <cellStyle name="T_Book1_09_BangTongHopKinhPhiNhaso9_Book1_Ke hoach 2010 (theo doi 11-8-2010)" xfId="7695"/>
    <cellStyle name="T_Book1_09_BangTongHopKinhPhiNhaso9_Book1_Ke hoach 2010 (theo doi 11-8-2010) 2" xfId="7696"/>
    <cellStyle name="T_Book1_09_BangTongHopKinhPhiNhaso9_Book1_ke hoach dau thau 30-6-2010" xfId="7697"/>
    <cellStyle name="T_Book1_09_BangTongHopKinhPhiNhaso9_Book1_ke hoach dau thau 30-6-2010 2" xfId="7698"/>
    <cellStyle name="T_Book1_09_BangTongHopKinhPhiNhaso9_Copy of KH PHAN BO VON ĐỐI ỨNG NAM 2011 (30 TY phuong án gop WB)" xfId="7699"/>
    <cellStyle name="T_Book1_09_BangTongHopKinhPhiNhaso9_Copy of KH PHAN BO VON ĐỐI ỨNG NAM 2011 (30 TY phuong án gop WB) 2" xfId="7700"/>
    <cellStyle name="T_Book1_09_BangTongHopKinhPhiNhaso9_DTTD chieng chan Tham lai 29-9-2009" xfId="7701"/>
    <cellStyle name="T_Book1_09_BangTongHopKinhPhiNhaso9_DTTD chieng chan Tham lai 29-9-2009 2" xfId="7702"/>
    <cellStyle name="T_Book1_09_BangTongHopKinhPhiNhaso9_dự toán 30a 2013" xfId="7703"/>
    <cellStyle name="T_Book1_09_BangTongHopKinhPhiNhaso9_Du toan nuoc San Thang (GD2)" xfId="7704"/>
    <cellStyle name="T_Book1_09_BangTongHopKinhPhiNhaso9_Du toan nuoc San Thang (GD2) 2" xfId="7705"/>
    <cellStyle name="T_Book1_09_BangTongHopKinhPhiNhaso9_Ke hoach 2010 (theo doi 11-8-2010)" xfId="7706"/>
    <cellStyle name="T_Book1_09_BangTongHopKinhPhiNhaso9_Ke hoach 2010 (theo doi 11-8-2010) 2" xfId="7707"/>
    <cellStyle name="T_Book1_09_BangTongHopKinhPhiNhaso9_ke hoach dau thau 30-6-2010" xfId="7708"/>
    <cellStyle name="T_Book1_09_BangTongHopKinhPhiNhaso9_ke hoach dau thau 30-6-2010 2" xfId="7709"/>
    <cellStyle name="T_Book1_09_BangTongHopKinhPhiNhaso9_KH Von 2012 gui BKH 1" xfId="7710"/>
    <cellStyle name="T_Book1_09_BangTongHopKinhPhiNhaso9_KH Von 2012 gui BKH 1 2" xfId="7711"/>
    <cellStyle name="T_Book1_09_BangTongHopKinhPhiNhaso9_QD ke hoach dau thau" xfId="7712"/>
    <cellStyle name="T_Book1_09_BangTongHopKinhPhiNhaso9_QD ke hoach dau thau 2" xfId="7713"/>
    <cellStyle name="T_Book1_09_BangTongHopKinhPhiNhaso9_Ra soat KH von 2011 (Huy-11-11-11)" xfId="7714"/>
    <cellStyle name="T_Book1_09_BangTongHopKinhPhiNhaso9_Ra soat KH von 2011 (Huy-11-11-11) 2" xfId="7715"/>
    <cellStyle name="T_Book1_09_BangTongHopKinhPhiNhaso9_tinh toan hoang ha" xfId="7716"/>
    <cellStyle name="T_Book1_09_BangTongHopKinhPhiNhaso9_tinh toan hoang ha 2" xfId="7717"/>
    <cellStyle name="T_Book1_09_BangTongHopKinhPhiNhaso9_Tong von ĐTPT" xfId="7718"/>
    <cellStyle name="T_Book1_09_BangTongHopKinhPhiNhaso9_Tong von ĐTPT 2" xfId="7719"/>
    <cellStyle name="T_Book1_09_BangTongHopKinhPhiNhaso9_Viec Huy dang lam" xfId="7720"/>
    <cellStyle name="T_Book1_09a_PhanMongNhaSo9" xfId="7721"/>
    <cellStyle name="T_Book1_09a_PhanMongNhaSo9 2" xfId="7722"/>
    <cellStyle name="T_Book1_09a_PhanMongNhaSo9_Bieu chi tieu KH 2014 (Huy-04-11)" xfId="7723"/>
    <cellStyle name="T_Book1_09a_PhanMongNhaSo9_Bieu chi tieu KH 2014 (Huy-04-11) 2" xfId="7724"/>
    <cellStyle name="T_Book1_09a_PhanMongNhaSo9_bieu ke hoach dau thau" xfId="7725"/>
    <cellStyle name="T_Book1_09a_PhanMongNhaSo9_bieu ke hoach dau thau 2" xfId="7726"/>
    <cellStyle name="T_Book1_09a_PhanMongNhaSo9_bieu ke hoach dau thau 2 2" xfId="7727"/>
    <cellStyle name="T_Book1_09a_PhanMongNhaSo9_bieu ke hoach dau thau 3" xfId="7728"/>
    <cellStyle name="T_Book1_09a_PhanMongNhaSo9_bieu ke hoach dau thau truong mam non SKH" xfId="7729"/>
    <cellStyle name="T_Book1_09a_PhanMongNhaSo9_bieu ke hoach dau thau truong mam non SKH 2" xfId="7730"/>
    <cellStyle name="T_Book1_09a_PhanMongNhaSo9_bieu ke hoach dau thau truong mam non SKH 2 2" xfId="7731"/>
    <cellStyle name="T_Book1_09a_PhanMongNhaSo9_bieu ke hoach dau thau truong mam non SKH 3" xfId="7732"/>
    <cellStyle name="T_Book1_09a_PhanMongNhaSo9_bieu ke hoach dau thau truong mam non SKH_BIEU KE HOACH  2015 (KTN 6.11 sua)" xfId="7733"/>
    <cellStyle name="T_Book1_09a_PhanMongNhaSo9_bieu ke hoach dau thau_BIEU KE HOACH  2015 (KTN 6.11 sua)" xfId="7734"/>
    <cellStyle name="T_Book1_09a_PhanMongNhaSo9_bieu tong hop lai kh von 2011 gui phong TH-KTDN" xfId="7735"/>
    <cellStyle name="T_Book1_09a_PhanMongNhaSo9_bieu tong hop lai kh von 2011 gui phong TH-KTDN 2" xfId="7736"/>
    <cellStyle name="T_Book1_09a_PhanMongNhaSo9_bieu tong hop lai kh von 2011 gui phong TH-KTDN 2 2" xfId="7737"/>
    <cellStyle name="T_Book1_09a_PhanMongNhaSo9_bieu tong hop lai kh von 2011 gui phong TH-KTDN 3" xfId="7738"/>
    <cellStyle name="T_Book1_09a_PhanMongNhaSo9_bieu tong hop lai kh von 2011 gui phong TH-KTDN_BIEU KE HOACH  2015 (KTN 6.11 sua)" xfId="7739"/>
    <cellStyle name="T_Book1_09a_PhanMongNhaSo9_Book1" xfId="7740"/>
    <cellStyle name="T_Book1_09a_PhanMongNhaSo9_Book1 2" xfId="7741"/>
    <cellStyle name="T_Book1_09a_PhanMongNhaSo9_Book1 2 2" xfId="7742"/>
    <cellStyle name="T_Book1_09a_PhanMongNhaSo9_Book1 3" xfId="7743"/>
    <cellStyle name="T_Book1_09a_PhanMongNhaSo9_Book1_BIEU KE HOACH  2015 (KTN 6.11 sua)" xfId="7744"/>
    <cellStyle name="T_Book1_09a_PhanMongNhaSo9_Book1_Ke hoach 2010 (theo doi 11-8-2010)" xfId="7745"/>
    <cellStyle name="T_Book1_09a_PhanMongNhaSo9_Book1_Ke hoach 2010 (theo doi 11-8-2010) 2" xfId="7746"/>
    <cellStyle name="T_Book1_09a_PhanMongNhaSo9_Book1_Ke hoach 2010 (theo doi 11-8-2010) 2 2" xfId="7747"/>
    <cellStyle name="T_Book1_09a_PhanMongNhaSo9_Book1_Ke hoach 2010 (theo doi 11-8-2010) 3" xfId="7748"/>
    <cellStyle name="T_Book1_09a_PhanMongNhaSo9_Book1_Ke hoach 2010 (theo doi 11-8-2010)_BIEU KE HOACH  2015 (KTN 6.11 sua)" xfId="7749"/>
    <cellStyle name="T_Book1_09a_PhanMongNhaSo9_Book1_ke hoach dau thau 30-6-2010" xfId="7750"/>
    <cellStyle name="T_Book1_09a_PhanMongNhaSo9_Book1_ke hoach dau thau 30-6-2010 2" xfId="7751"/>
    <cellStyle name="T_Book1_09a_PhanMongNhaSo9_Book1_ke hoach dau thau 30-6-2010 2 2" xfId="7752"/>
    <cellStyle name="T_Book1_09a_PhanMongNhaSo9_Book1_ke hoach dau thau 30-6-2010 3" xfId="7753"/>
    <cellStyle name="T_Book1_09a_PhanMongNhaSo9_Book1_ke hoach dau thau 30-6-2010_BIEU KE HOACH  2015 (KTN 6.11 sua)" xfId="7754"/>
    <cellStyle name="T_Book1_09a_PhanMongNhaSo9_Copy of KH PHAN BO VON ĐỐI ỨNG NAM 2011 (30 TY phuong án gop WB)" xfId="7755"/>
    <cellStyle name="T_Book1_09a_PhanMongNhaSo9_Copy of KH PHAN BO VON ĐỐI ỨNG NAM 2011 (30 TY phuong án gop WB) 2" xfId="7756"/>
    <cellStyle name="T_Book1_09a_PhanMongNhaSo9_Copy of KH PHAN BO VON ĐỐI ỨNG NAM 2011 (30 TY phuong án gop WB) 2 2" xfId="7757"/>
    <cellStyle name="T_Book1_09a_PhanMongNhaSo9_Copy of KH PHAN BO VON ĐỐI ỨNG NAM 2011 (30 TY phuong án gop WB) 3" xfId="7758"/>
    <cellStyle name="T_Book1_09a_PhanMongNhaSo9_Copy of KH PHAN BO VON ĐỐI ỨNG NAM 2011 (30 TY phuong án gop WB)_BIEU KE HOACH  2015 (KTN 6.11 sua)" xfId="7759"/>
    <cellStyle name="T_Book1_09a_PhanMongNhaSo9_DTTD chieng chan Tham lai 29-9-2009" xfId="7760"/>
    <cellStyle name="T_Book1_09a_PhanMongNhaSo9_DTTD chieng chan Tham lai 29-9-2009 2" xfId="7761"/>
    <cellStyle name="T_Book1_09a_PhanMongNhaSo9_DTTD chieng chan Tham lai 29-9-2009 2 2" xfId="7762"/>
    <cellStyle name="T_Book1_09a_PhanMongNhaSo9_DTTD chieng chan Tham lai 29-9-2009 3" xfId="7763"/>
    <cellStyle name="T_Book1_09a_PhanMongNhaSo9_DTTD chieng chan Tham lai 29-9-2009_BIEU KE HOACH  2015 (KTN 6.11 sua)" xfId="7764"/>
    <cellStyle name="T_Book1_09a_PhanMongNhaSo9_dự toán 30a 2013" xfId="7765"/>
    <cellStyle name="T_Book1_09a_PhanMongNhaSo9_Du toan nuoc San Thang (GD2)" xfId="7766"/>
    <cellStyle name="T_Book1_09a_PhanMongNhaSo9_Du toan nuoc San Thang (GD2) 2" xfId="7767"/>
    <cellStyle name="T_Book1_09a_PhanMongNhaSo9_Du toan nuoc San Thang (GD2) 2 2" xfId="7768"/>
    <cellStyle name="T_Book1_09a_PhanMongNhaSo9_Du toan nuoc San Thang (GD2) 3" xfId="7769"/>
    <cellStyle name="T_Book1_09a_PhanMongNhaSo9_Du toan nuoc San Thang (GD2)_BIEU KE HOACH  2015 (KTN 6.11 sua)" xfId="7770"/>
    <cellStyle name="T_Book1_09a_PhanMongNhaSo9_Ke hoach 2010 (theo doi 11-8-2010)" xfId="7771"/>
    <cellStyle name="T_Book1_09a_PhanMongNhaSo9_Ke hoach 2010 (theo doi 11-8-2010) 2" xfId="7772"/>
    <cellStyle name="T_Book1_09a_PhanMongNhaSo9_Ke hoach 2010 (theo doi 11-8-2010) 2 2" xfId="7773"/>
    <cellStyle name="T_Book1_09a_PhanMongNhaSo9_Ke hoach 2010 (theo doi 11-8-2010) 3" xfId="7774"/>
    <cellStyle name="T_Book1_09a_PhanMongNhaSo9_Ke hoach 2010 (theo doi 11-8-2010)_BIEU KE HOACH  2015 (KTN 6.11 sua)" xfId="7775"/>
    <cellStyle name="T_Book1_09a_PhanMongNhaSo9_ke hoach dau thau 30-6-2010" xfId="7776"/>
    <cellStyle name="T_Book1_09a_PhanMongNhaSo9_ke hoach dau thau 30-6-2010 2" xfId="7777"/>
    <cellStyle name="T_Book1_09a_PhanMongNhaSo9_ke hoach dau thau 30-6-2010 2 2" xfId="7778"/>
    <cellStyle name="T_Book1_09a_PhanMongNhaSo9_ke hoach dau thau 30-6-2010 3" xfId="7779"/>
    <cellStyle name="T_Book1_09a_PhanMongNhaSo9_ke hoach dau thau 30-6-2010_BIEU KE HOACH  2015 (KTN 6.11 sua)" xfId="7780"/>
    <cellStyle name="T_Book1_09a_PhanMongNhaSo9_KH Von 2012 gui BKH 1" xfId="7781"/>
    <cellStyle name="T_Book1_09a_PhanMongNhaSo9_KH Von 2012 gui BKH 1 2" xfId="7782"/>
    <cellStyle name="T_Book1_09a_PhanMongNhaSo9_KH Von 2012 gui BKH 1 2 2" xfId="7783"/>
    <cellStyle name="T_Book1_09a_PhanMongNhaSo9_KH Von 2012 gui BKH 1 3" xfId="7784"/>
    <cellStyle name="T_Book1_09a_PhanMongNhaSo9_KH Von 2012 gui BKH 1_BIEU KE HOACH  2015 (KTN 6.11 sua)" xfId="7785"/>
    <cellStyle name="T_Book1_09a_PhanMongNhaSo9_QD ke hoach dau thau" xfId="7786"/>
    <cellStyle name="T_Book1_09a_PhanMongNhaSo9_QD ke hoach dau thau 2" xfId="7787"/>
    <cellStyle name="T_Book1_09a_PhanMongNhaSo9_QD ke hoach dau thau 2 2" xfId="7788"/>
    <cellStyle name="T_Book1_09a_PhanMongNhaSo9_QD ke hoach dau thau 3" xfId="7789"/>
    <cellStyle name="T_Book1_09a_PhanMongNhaSo9_QD ke hoach dau thau_BIEU KE HOACH  2015 (KTN 6.11 sua)" xfId="7790"/>
    <cellStyle name="T_Book1_09a_PhanMongNhaSo9_Ra soat KH von 2011 (Huy-11-11-11)" xfId="7791"/>
    <cellStyle name="T_Book1_09a_PhanMongNhaSo9_Ra soat KH von 2011 (Huy-11-11-11) 2" xfId="7792"/>
    <cellStyle name="T_Book1_09a_PhanMongNhaSo9_Ra soat KH von 2011 (Huy-11-11-11) 2 2" xfId="7793"/>
    <cellStyle name="T_Book1_09a_PhanMongNhaSo9_Ra soat KH von 2011 (Huy-11-11-11) 3" xfId="7794"/>
    <cellStyle name="T_Book1_09a_PhanMongNhaSo9_Ra soat KH von 2011 (Huy-11-11-11)_BIEU KE HOACH  2015 (KTN 6.11 sua)" xfId="7795"/>
    <cellStyle name="T_Book1_09a_PhanMongNhaSo9_tinh toan hoang ha" xfId="7796"/>
    <cellStyle name="T_Book1_09a_PhanMongNhaSo9_tinh toan hoang ha 2" xfId="7797"/>
    <cellStyle name="T_Book1_09a_PhanMongNhaSo9_tinh toan hoang ha 2 2" xfId="7798"/>
    <cellStyle name="T_Book1_09a_PhanMongNhaSo9_tinh toan hoang ha 3" xfId="7799"/>
    <cellStyle name="T_Book1_09a_PhanMongNhaSo9_tinh toan hoang ha_BIEU KE HOACH  2015 (KTN 6.11 sua)" xfId="7800"/>
    <cellStyle name="T_Book1_09a_PhanMongNhaSo9_Tong von ĐTPT" xfId="7801"/>
    <cellStyle name="T_Book1_09a_PhanMongNhaSo9_Tong von ĐTPT 2" xfId="7802"/>
    <cellStyle name="T_Book1_09a_PhanMongNhaSo9_Tong von ĐTPT 2 2" xfId="7803"/>
    <cellStyle name="T_Book1_09a_PhanMongNhaSo9_Tong von ĐTPT 3" xfId="7804"/>
    <cellStyle name="T_Book1_09a_PhanMongNhaSo9_Tong von ĐTPT_BIEU KE HOACH  2015 (KTN 6.11 sua)" xfId="7805"/>
    <cellStyle name="T_Book1_09a_PhanMongNhaSo9_Viec Huy dang lam" xfId="7806"/>
    <cellStyle name="T_Book1_09a_PhanMongNhaSo9_Viec Huy dang lam_CT 134" xfId="7807"/>
    <cellStyle name="T_Book1_09b_PhanThannhaso9" xfId="7808"/>
    <cellStyle name="T_Book1_09b_PhanThannhaso9 2" xfId="7809"/>
    <cellStyle name="T_Book1_09b_PhanThannhaso9_Bieu chi tieu KH 2014 (Huy-04-11)" xfId="7810"/>
    <cellStyle name="T_Book1_09b_PhanThannhaso9_Bieu chi tieu KH 2014 (Huy-04-11) 2" xfId="7811"/>
    <cellStyle name="T_Book1_09b_PhanThannhaso9_bieu ke hoach dau thau" xfId="7812"/>
    <cellStyle name="T_Book1_09b_PhanThannhaso9_bieu ke hoach dau thau 2" xfId="7813"/>
    <cellStyle name="T_Book1_09b_PhanThannhaso9_bieu ke hoach dau thau 2 2" xfId="7814"/>
    <cellStyle name="T_Book1_09b_PhanThannhaso9_bieu ke hoach dau thau 3" xfId="7815"/>
    <cellStyle name="T_Book1_09b_PhanThannhaso9_bieu ke hoach dau thau truong mam non SKH" xfId="7816"/>
    <cellStyle name="T_Book1_09b_PhanThannhaso9_bieu ke hoach dau thau truong mam non SKH 2" xfId="7817"/>
    <cellStyle name="T_Book1_09b_PhanThannhaso9_bieu ke hoach dau thau truong mam non SKH 2 2" xfId="7818"/>
    <cellStyle name="T_Book1_09b_PhanThannhaso9_bieu ke hoach dau thau truong mam non SKH 3" xfId="7819"/>
    <cellStyle name="T_Book1_09b_PhanThannhaso9_bieu ke hoach dau thau truong mam non SKH_BIEU KE HOACH  2015 (KTN 6.11 sua)" xfId="7820"/>
    <cellStyle name="T_Book1_09b_PhanThannhaso9_bieu ke hoach dau thau_BIEU KE HOACH  2015 (KTN 6.11 sua)" xfId="7821"/>
    <cellStyle name="T_Book1_09b_PhanThannhaso9_bieu tong hop lai kh von 2011 gui phong TH-KTDN" xfId="7822"/>
    <cellStyle name="T_Book1_09b_PhanThannhaso9_bieu tong hop lai kh von 2011 gui phong TH-KTDN 2" xfId="7823"/>
    <cellStyle name="T_Book1_09b_PhanThannhaso9_bieu tong hop lai kh von 2011 gui phong TH-KTDN 2 2" xfId="7824"/>
    <cellStyle name="T_Book1_09b_PhanThannhaso9_bieu tong hop lai kh von 2011 gui phong TH-KTDN 3" xfId="7825"/>
    <cellStyle name="T_Book1_09b_PhanThannhaso9_bieu tong hop lai kh von 2011 gui phong TH-KTDN_BIEU KE HOACH  2015 (KTN 6.11 sua)" xfId="7826"/>
    <cellStyle name="T_Book1_09b_PhanThannhaso9_Book1" xfId="7827"/>
    <cellStyle name="T_Book1_09b_PhanThannhaso9_Book1 2" xfId="7828"/>
    <cellStyle name="T_Book1_09b_PhanThannhaso9_Book1 2 2" xfId="7829"/>
    <cellStyle name="T_Book1_09b_PhanThannhaso9_Book1 3" xfId="7830"/>
    <cellStyle name="T_Book1_09b_PhanThannhaso9_Book1_BIEU KE HOACH  2015 (KTN 6.11 sua)" xfId="7831"/>
    <cellStyle name="T_Book1_09b_PhanThannhaso9_Book1_Ke hoach 2010 (theo doi 11-8-2010)" xfId="7832"/>
    <cellStyle name="T_Book1_09b_PhanThannhaso9_Book1_Ke hoach 2010 (theo doi 11-8-2010) 2" xfId="7833"/>
    <cellStyle name="T_Book1_09b_PhanThannhaso9_Book1_Ke hoach 2010 (theo doi 11-8-2010) 2 2" xfId="7834"/>
    <cellStyle name="T_Book1_09b_PhanThannhaso9_Book1_Ke hoach 2010 (theo doi 11-8-2010) 3" xfId="7835"/>
    <cellStyle name="T_Book1_09b_PhanThannhaso9_Book1_Ke hoach 2010 (theo doi 11-8-2010)_BIEU KE HOACH  2015 (KTN 6.11 sua)" xfId="7836"/>
    <cellStyle name="T_Book1_09b_PhanThannhaso9_Book1_ke hoach dau thau 30-6-2010" xfId="7837"/>
    <cellStyle name="T_Book1_09b_PhanThannhaso9_Book1_ke hoach dau thau 30-6-2010 2" xfId="7838"/>
    <cellStyle name="T_Book1_09b_PhanThannhaso9_Book1_ke hoach dau thau 30-6-2010 2 2" xfId="7839"/>
    <cellStyle name="T_Book1_09b_PhanThannhaso9_Book1_ke hoach dau thau 30-6-2010 3" xfId="7840"/>
    <cellStyle name="T_Book1_09b_PhanThannhaso9_Book1_ke hoach dau thau 30-6-2010_BIEU KE HOACH  2015 (KTN 6.11 sua)" xfId="7841"/>
    <cellStyle name="T_Book1_09b_PhanThannhaso9_Copy of KH PHAN BO VON ĐỐI ỨNG NAM 2011 (30 TY phuong án gop WB)" xfId="7842"/>
    <cellStyle name="T_Book1_09b_PhanThannhaso9_Copy of KH PHAN BO VON ĐỐI ỨNG NAM 2011 (30 TY phuong án gop WB) 2" xfId="7843"/>
    <cellStyle name="T_Book1_09b_PhanThannhaso9_Copy of KH PHAN BO VON ĐỐI ỨNG NAM 2011 (30 TY phuong án gop WB) 2 2" xfId="7844"/>
    <cellStyle name="T_Book1_09b_PhanThannhaso9_Copy of KH PHAN BO VON ĐỐI ỨNG NAM 2011 (30 TY phuong án gop WB) 3" xfId="7845"/>
    <cellStyle name="T_Book1_09b_PhanThannhaso9_Copy of KH PHAN BO VON ĐỐI ỨNG NAM 2011 (30 TY phuong án gop WB)_BIEU KE HOACH  2015 (KTN 6.11 sua)" xfId="7846"/>
    <cellStyle name="T_Book1_09b_PhanThannhaso9_DTTD chieng chan Tham lai 29-9-2009" xfId="7847"/>
    <cellStyle name="T_Book1_09b_PhanThannhaso9_DTTD chieng chan Tham lai 29-9-2009 2" xfId="7848"/>
    <cellStyle name="T_Book1_09b_PhanThannhaso9_DTTD chieng chan Tham lai 29-9-2009 2 2" xfId="7849"/>
    <cellStyle name="T_Book1_09b_PhanThannhaso9_DTTD chieng chan Tham lai 29-9-2009 3" xfId="7850"/>
    <cellStyle name="T_Book1_09b_PhanThannhaso9_DTTD chieng chan Tham lai 29-9-2009_BIEU KE HOACH  2015 (KTN 6.11 sua)" xfId="7851"/>
    <cellStyle name="T_Book1_09b_PhanThannhaso9_dự toán 30a 2013" xfId="7852"/>
    <cellStyle name="T_Book1_09b_PhanThannhaso9_Du toan nuoc San Thang (GD2)" xfId="7853"/>
    <cellStyle name="T_Book1_09b_PhanThannhaso9_Du toan nuoc San Thang (GD2) 2" xfId="7854"/>
    <cellStyle name="T_Book1_09b_PhanThannhaso9_Du toan nuoc San Thang (GD2) 2 2" xfId="7855"/>
    <cellStyle name="T_Book1_09b_PhanThannhaso9_Du toan nuoc San Thang (GD2) 3" xfId="7856"/>
    <cellStyle name="T_Book1_09b_PhanThannhaso9_Du toan nuoc San Thang (GD2)_BIEU KE HOACH  2015 (KTN 6.11 sua)" xfId="7857"/>
    <cellStyle name="T_Book1_09b_PhanThannhaso9_Ke hoach 2010 (theo doi 11-8-2010)" xfId="7858"/>
    <cellStyle name="T_Book1_09b_PhanThannhaso9_Ke hoach 2010 (theo doi 11-8-2010) 2" xfId="7859"/>
    <cellStyle name="T_Book1_09b_PhanThannhaso9_Ke hoach 2010 (theo doi 11-8-2010) 2 2" xfId="7860"/>
    <cellStyle name="T_Book1_09b_PhanThannhaso9_Ke hoach 2010 (theo doi 11-8-2010) 3" xfId="7861"/>
    <cellStyle name="T_Book1_09b_PhanThannhaso9_Ke hoach 2010 (theo doi 11-8-2010)_BIEU KE HOACH  2015 (KTN 6.11 sua)" xfId="7862"/>
    <cellStyle name="T_Book1_09b_PhanThannhaso9_ke hoach dau thau 30-6-2010" xfId="7863"/>
    <cellStyle name="T_Book1_09b_PhanThannhaso9_ke hoach dau thau 30-6-2010 2" xfId="7864"/>
    <cellStyle name="T_Book1_09b_PhanThannhaso9_ke hoach dau thau 30-6-2010 2 2" xfId="7865"/>
    <cellStyle name="T_Book1_09b_PhanThannhaso9_ke hoach dau thau 30-6-2010 3" xfId="7866"/>
    <cellStyle name="T_Book1_09b_PhanThannhaso9_ke hoach dau thau 30-6-2010_BIEU KE HOACH  2015 (KTN 6.11 sua)" xfId="7867"/>
    <cellStyle name="T_Book1_09b_PhanThannhaso9_KH Von 2012 gui BKH 1" xfId="7868"/>
    <cellStyle name="T_Book1_09b_PhanThannhaso9_KH Von 2012 gui BKH 1 2" xfId="7869"/>
    <cellStyle name="T_Book1_09b_PhanThannhaso9_KH Von 2012 gui BKH 1 2 2" xfId="7870"/>
    <cellStyle name="T_Book1_09b_PhanThannhaso9_KH Von 2012 gui BKH 1 3" xfId="7871"/>
    <cellStyle name="T_Book1_09b_PhanThannhaso9_KH Von 2012 gui BKH 1_BIEU KE HOACH  2015 (KTN 6.11 sua)" xfId="7872"/>
    <cellStyle name="T_Book1_09b_PhanThannhaso9_QD ke hoach dau thau" xfId="7873"/>
    <cellStyle name="T_Book1_09b_PhanThannhaso9_QD ke hoach dau thau 2" xfId="7874"/>
    <cellStyle name="T_Book1_09b_PhanThannhaso9_QD ke hoach dau thau 2 2" xfId="7875"/>
    <cellStyle name="T_Book1_09b_PhanThannhaso9_QD ke hoach dau thau 3" xfId="7876"/>
    <cellStyle name="T_Book1_09b_PhanThannhaso9_QD ke hoach dau thau_BIEU KE HOACH  2015 (KTN 6.11 sua)" xfId="7877"/>
    <cellStyle name="T_Book1_09b_PhanThannhaso9_Ra soat KH von 2011 (Huy-11-11-11)" xfId="7878"/>
    <cellStyle name="T_Book1_09b_PhanThannhaso9_Ra soat KH von 2011 (Huy-11-11-11) 2" xfId="7879"/>
    <cellStyle name="T_Book1_09b_PhanThannhaso9_Ra soat KH von 2011 (Huy-11-11-11) 2 2" xfId="7880"/>
    <cellStyle name="T_Book1_09b_PhanThannhaso9_Ra soat KH von 2011 (Huy-11-11-11) 3" xfId="7881"/>
    <cellStyle name="T_Book1_09b_PhanThannhaso9_Ra soat KH von 2011 (Huy-11-11-11)_BIEU KE HOACH  2015 (KTN 6.11 sua)" xfId="7882"/>
    <cellStyle name="T_Book1_09b_PhanThannhaso9_tinh toan hoang ha" xfId="7883"/>
    <cellStyle name="T_Book1_09b_PhanThannhaso9_tinh toan hoang ha 2" xfId="7884"/>
    <cellStyle name="T_Book1_09b_PhanThannhaso9_tinh toan hoang ha 2 2" xfId="7885"/>
    <cellStyle name="T_Book1_09b_PhanThannhaso9_tinh toan hoang ha 3" xfId="7886"/>
    <cellStyle name="T_Book1_09b_PhanThannhaso9_tinh toan hoang ha_BIEU KE HOACH  2015 (KTN 6.11 sua)" xfId="7887"/>
    <cellStyle name="T_Book1_09b_PhanThannhaso9_Tong von ĐTPT" xfId="7888"/>
    <cellStyle name="T_Book1_09b_PhanThannhaso9_Tong von ĐTPT 2" xfId="7889"/>
    <cellStyle name="T_Book1_09b_PhanThannhaso9_Tong von ĐTPT 2 2" xfId="7890"/>
    <cellStyle name="T_Book1_09b_PhanThannhaso9_Tong von ĐTPT 3" xfId="7891"/>
    <cellStyle name="T_Book1_09b_PhanThannhaso9_Tong von ĐTPT_BIEU KE HOACH  2015 (KTN 6.11 sua)" xfId="7892"/>
    <cellStyle name="T_Book1_09b_PhanThannhaso9_Viec Huy dang lam" xfId="7893"/>
    <cellStyle name="T_Book1_09b_PhanThannhaso9_Viec Huy dang lam_CT 134" xfId="7894"/>
    <cellStyle name="T_Book1_09c_PhandienNhaso9" xfId="7895"/>
    <cellStyle name="T_Book1_09c_PhandienNhaso9 2" xfId="7896"/>
    <cellStyle name="T_Book1_09c_PhandienNhaso9_Bieu chi tieu KH 2014 (Huy-04-11)" xfId="7897"/>
    <cellStyle name="T_Book1_09c_PhandienNhaso9_Bieu chi tieu KH 2014 (Huy-04-11) 2" xfId="7898"/>
    <cellStyle name="T_Book1_09c_PhandienNhaso9_bieu ke hoach dau thau" xfId="7899"/>
    <cellStyle name="T_Book1_09c_PhandienNhaso9_bieu ke hoach dau thau 2" xfId="7900"/>
    <cellStyle name="T_Book1_09c_PhandienNhaso9_bieu ke hoach dau thau 2 2" xfId="7901"/>
    <cellStyle name="T_Book1_09c_PhandienNhaso9_bieu ke hoach dau thau 3" xfId="7902"/>
    <cellStyle name="T_Book1_09c_PhandienNhaso9_bieu ke hoach dau thau truong mam non SKH" xfId="7903"/>
    <cellStyle name="T_Book1_09c_PhandienNhaso9_bieu ke hoach dau thau truong mam non SKH 2" xfId="7904"/>
    <cellStyle name="T_Book1_09c_PhandienNhaso9_bieu ke hoach dau thau truong mam non SKH 2 2" xfId="7905"/>
    <cellStyle name="T_Book1_09c_PhandienNhaso9_bieu ke hoach dau thau truong mam non SKH 3" xfId="7906"/>
    <cellStyle name="T_Book1_09c_PhandienNhaso9_bieu ke hoach dau thau truong mam non SKH_BIEU KE HOACH  2015 (KTN 6.11 sua)" xfId="7907"/>
    <cellStyle name="T_Book1_09c_PhandienNhaso9_bieu ke hoach dau thau_BIEU KE HOACH  2015 (KTN 6.11 sua)" xfId="7908"/>
    <cellStyle name="T_Book1_09c_PhandienNhaso9_bieu tong hop lai kh von 2011 gui phong TH-KTDN" xfId="7909"/>
    <cellStyle name="T_Book1_09c_PhandienNhaso9_bieu tong hop lai kh von 2011 gui phong TH-KTDN 2" xfId="7910"/>
    <cellStyle name="T_Book1_09c_PhandienNhaso9_bieu tong hop lai kh von 2011 gui phong TH-KTDN 2 2" xfId="7911"/>
    <cellStyle name="T_Book1_09c_PhandienNhaso9_bieu tong hop lai kh von 2011 gui phong TH-KTDN 3" xfId="7912"/>
    <cellStyle name="T_Book1_09c_PhandienNhaso9_bieu tong hop lai kh von 2011 gui phong TH-KTDN_BIEU KE HOACH  2015 (KTN 6.11 sua)" xfId="7913"/>
    <cellStyle name="T_Book1_09c_PhandienNhaso9_Book1" xfId="7914"/>
    <cellStyle name="T_Book1_09c_PhandienNhaso9_Book1 2" xfId="7915"/>
    <cellStyle name="T_Book1_09c_PhandienNhaso9_Book1 2 2" xfId="7916"/>
    <cellStyle name="T_Book1_09c_PhandienNhaso9_Book1 3" xfId="7917"/>
    <cellStyle name="T_Book1_09c_PhandienNhaso9_Book1_BIEU KE HOACH  2015 (KTN 6.11 sua)" xfId="7918"/>
    <cellStyle name="T_Book1_09c_PhandienNhaso9_Book1_Ke hoach 2010 (theo doi 11-8-2010)" xfId="7919"/>
    <cellStyle name="T_Book1_09c_PhandienNhaso9_Book1_Ke hoach 2010 (theo doi 11-8-2010) 2" xfId="7920"/>
    <cellStyle name="T_Book1_09c_PhandienNhaso9_Book1_Ke hoach 2010 (theo doi 11-8-2010) 2 2" xfId="7921"/>
    <cellStyle name="T_Book1_09c_PhandienNhaso9_Book1_Ke hoach 2010 (theo doi 11-8-2010) 3" xfId="7922"/>
    <cellStyle name="T_Book1_09c_PhandienNhaso9_Book1_Ke hoach 2010 (theo doi 11-8-2010)_BIEU KE HOACH  2015 (KTN 6.11 sua)" xfId="7923"/>
    <cellStyle name="T_Book1_09c_PhandienNhaso9_Book1_ke hoach dau thau 30-6-2010" xfId="7924"/>
    <cellStyle name="T_Book1_09c_PhandienNhaso9_Book1_ke hoach dau thau 30-6-2010 2" xfId="7925"/>
    <cellStyle name="T_Book1_09c_PhandienNhaso9_Book1_ke hoach dau thau 30-6-2010 2 2" xfId="7926"/>
    <cellStyle name="T_Book1_09c_PhandienNhaso9_Book1_ke hoach dau thau 30-6-2010 3" xfId="7927"/>
    <cellStyle name="T_Book1_09c_PhandienNhaso9_Book1_ke hoach dau thau 30-6-2010_BIEU KE HOACH  2015 (KTN 6.11 sua)" xfId="7928"/>
    <cellStyle name="T_Book1_09c_PhandienNhaso9_Copy of KH PHAN BO VON ĐỐI ỨNG NAM 2011 (30 TY phuong án gop WB)" xfId="7929"/>
    <cellStyle name="T_Book1_09c_PhandienNhaso9_Copy of KH PHAN BO VON ĐỐI ỨNG NAM 2011 (30 TY phuong án gop WB) 2" xfId="7930"/>
    <cellStyle name="T_Book1_09c_PhandienNhaso9_Copy of KH PHAN BO VON ĐỐI ỨNG NAM 2011 (30 TY phuong án gop WB) 2 2" xfId="7931"/>
    <cellStyle name="T_Book1_09c_PhandienNhaso9_Copy of KH PHAN BO VON ĐỐI ỨNG NAM 2011 (30 TY phuong án gop WB) 3" xfId="7932"/>
    <cellStyle name="T_Book1_09c_PhandienNhaso9_Copy of KH PHAN BO VON ĐỐI ỨNG NAM 2011 (30 TY phuong án gop WB)_BIEU KE HOACH  2015 (KTN 6.11 sua)" xfId="7933"/>
    <cellStyle name="T_Book1_09c_PhandienNhaso9_DTTD chieng chan Tham lai 29-9-2009" xfId="7934"/>
    <cellStyle name="T_Book1_09c_PhandienNhaso9_DTTD chieng chan Tham lai 29-9-2009 2" xfId="7935"/>
    <cellStyle name="T_Book1_09c_PhandienNhaso9_DTTD chieng chan Tham lai 29-9-2009 2 2" xfId="7936"/>
    <cellStyle name="T_Book1_09c_PhandienNhaso9_DTTD chieng chan Tham lai 29-9-2009 3" xfId="7937"/>
    <cellStyle name="T_Book1_09c_PhandienNhaso9_DTTD chieng chan Tham lai 29-9-2009_BIEU KE HOACH  2015 (KTN 6.11 sua)" xfId="7938"/>
    <cellStyle name="T_Book1_09c_PhandienNhaso9_dự toán 30a 2013" xfId="7939"/>
    <cellStyle name="T_Book1_09c_PhandienNhaso9_Du toan nuoc San Thang (GD2)" xfId="7940"/>
    <cellStyle name="T_Book1_09c_PhandienNhaso9_Du toan nuoc San Thang (GD2) 2" xfId="7941"/>
    <cellStyle name="T_Book1_09c_PhandienNhaso9_Du toan nuoc San Thang (GD2) 2 2" xfId="7942"/>
    <cellStyle name="T_Book1_09c_PhandienNhaso9_Du toan nuoc San Thang (GD2) 3" xfId="7943"/>
    <cellStyle name="T_Book1_09c_PhandienNhaso9_Du toan nuoc San Thang (GD2)_BIEU KE HOACH  2015 (KTN 6.11 sua)" xfId="7944"/>
    <cellStyle name="T_Book1_09c_PhandienNhaso9_Ke hoach 2010 (theo doi 11-8-2010)" xfId="7945"/>
    <cellStyle name="T_Book1_09c_PhandienNhaso9_Ke hoach 2010 (theo doi 11-8-2010) 2" xfId="7946"/>
    <cellStyle name="T_Book1_09c_PhandienNhaso9_Ke hoach 2010 (theo doi 11-8-2010) 2 2" xfId="7947"/>
    <cellStyle name="T_Book1_09c_PhandienNhaso9_Ke hoach 2010 (theo doi 11-8-2010) 3" xfId="7948"/>
    <cellStyle name="T_Book1_09c_PhandienNhaso9_Ke hoach 2010 (theo doi 11-8-2010)_BIEU KE HOACH  2015 (KTN 6.11 sua)" xfId="7949"/>
    <cellStyle name="T_Book1_09c_PhandienNhaso9_ke hoach dau thau 30-6-2010" xfId="7950"/>
    <cellStyle name="T_Book1_09c_PhandienNhaso9_ke hoach dau thau 30-6-2010 2" xfId="7951"/>
    <cellStyle name="T_Book1_09c_PhandienNhaso9_ke hoach dau thau 30-6-2010 2 2" xfId="7952"/>
    <cellStyle name="T_Book1_09c_PhandienNhaso9_ke hoach dau thau 30-6-2010 3" xfId="7953"/>
    <cellStyle name="T_Book1_09c_PhandienNhaso9_ke hoach dau thau 30-6-2010_BIEU KE HOACH  2015 (KTN 6.11 sua)" xfId="7954"/>
    <cellStyle name="T_Book1_09c_PhandienNhaso9_KH Von 2012 gui BKH 1" xfId="7955"/>
    <cellStyle name="T_Book1_09c_PhandienNhaso9_KH Von 2012 gui BKH 1 2" xfId="7956"/>
    <cellStyle name="T_Book1_09c_PhandienNhaso9_KH Von 2012 gui BKH 1 2 2" xfId="7957"/>
    <cellStyle name="T_Book1_09c_PhandienNhaso9_KH Von 2012 gui BKH 1 3" xfId="7958"/>
    <cellStyle name="T_Book1_09c_PhandienNhaso9_KH Von 2012 gui BKH 1_BIEU KE HOACH  2015 (KTN 6.11 sua)" xfId="7959"/>
    <cellStyle name="T_Book1_09c_PhandienNhaso9_QD ke hoach dau thau" xfId="7960"/>
    <cellStyle name="T_Book1_09c_PhandienNhaso9_QD ke hoach dau thau 2" xfId="7961"/>
    <cellStyle name="T_Book1_09c_PhandienNhaso9_QD ke hoach dau thau 2 2" xfId="7962"/>
    <cellStyle name="T_Book1_09c_PhandienNhaso9_QD ke hoach dau thau 3" xfId="7963"/>
    <cellStyle name="T_Book1_09c_PhandienNhaso9_QD ke hoach dau thau_BIEU KE HOACH  2015 (KTN 6.11 sua)" xfId="7964"/>
    <cellStyle name="T_Book1_09c_PhandienNhaso9_Ra soat KH von 2011 (Huy-11-11-11)" xfId="7965"/>
    <cellStyle name="T_Book1_09c_PhandienNhaso9_Ra soat KH von 2011 (Huy-11-11-11) 2" xfId="7966"/>
    <cellStyle name="T_Book1_09c_PhandienNhaso9_Ra soat KH von 2011 (Huy-11-11-11) 2 2" xfId="7967"/>
    <cellStyle name="T_Book1_09c_PhandienNhaso9_Ra soat KH von 2011 (Huy-11-11-11) 3" xfId="7968"/>
    <cellStyle name="T_Book1_09c_PhandienNhaso9_Ra soat KH von 2011 (Huy-11-11-11)_BIEU KE HOACH  2015 (KTN 6.11 sua)" xfId="7969"/>
    <cellStyle name="T_Book1_09c_PhandienNhaso9_tinh toan hoang ha" xfId="7970"/>
    <cellStyle name="T_Book1_09c_PhandienNhaso9_tinh toan hoang ha 2" xfId="7971"/>
    <cellStyle name="T_Book1_09c_PhandienNhaso9_tinh toan hoang ha 2 2" xfId="7972"/>
    <cellStyle name="T_Book1_09c_PhandienNhaso9_tinh toan hoang ha 3" xfId="7973"/>
    <cellStyle name="T_Book1_09c_PhandienNhaso9_tinh toan hoang ha_BIEU KE HOACH  2015 (KTN 6.11 sua)" xfId="7974"/>
    <cellStyle name="T_Book1_09c_PhandienNhaso9_Tong von ĐTPT" xfId="7975"/>
    <cellStyle name="T_Book1_09c_PhandienNhaso9_Tong von ĐTPT 2" xfId="7976"/>
    <cellStyle name="T_Book1_09c_PhandienNhaso9_Tong von ĐTPT 2 2" xfId="7977"/>
    <cellStyle name="T_Book1_09c_PhandienNhaso9_Tong von ĐTPT 3" xfId="7978"/>
    <cellStyle name="T_Book1_09c_PhandienNhaso9_Tong von ĐTPT_BIEU KE HOACH  2015 (KTN 6.11 sua)" xfId="7979"/>
    <cellStyle name="T_Book1_09c_PhandienNhaso9_Viec Huy dang lam" xfId="7980"/>
    <cellStyle name="T_Book1_09c_PhandienNhaso9_Viec Huy dang lam_CT 134" xfId="7981"/>
    <cellStyle name="T_Book1_09d_Phannuocnhaso9" xfId="7982"/>
    <cellStyle name="T_Book1_09d_Phannuocnhaso9 2" xfId="7983"/>
    <cellStyle name="T_Book1_09d_Phannuocnhaso9_Bieu chi tieu KH 2014 (Huy-04-11)" xfId="7984"/>
    <cellStyle name="T_Book1_09d_Phannuocnhaso9_Bieu chi tieu KH 2014 (Huy-04-11) 2" xfId="7985"/>
    <cellStyle name="T_Book1_09d_Phannuocnhaso9_bieu ke hoach dau thau" xfId="7986"/>
    <cellStyle name="T_Book1_09d_Phannuocnhaso9_bieu ke hoach dau thau 2" xfId="7987"/>
    <cellStyle name="T_Book1_09d_Phannuocnhaso9_bieu ke hoach dau thau 2 2" xfId="7988"/>
    <cellStyle name="T_Book1_09d_Phannuocnhaso9_bieu ke hoach dau thau 3" xfId="7989"/>
    <cellStyle name="T_Book1_09d_Phannuocnhaso9_bieu ke hoach dau thau truong mam non SKH" xfId="7990"/>
    <cellStyle name="T_Book1_09d_Phannuocnhaso9_bieu ke hoach dau thau truong mam non SKH 2" xfId="7991"/>
    <cellStyle name="T_Book1_09d_Phannuocnhaso9_bieu ke hoach dau thau truong mam non SKH 2 2" xfId="7992"/>
    <cellStyle name="T_Book1_09d_Phannuocnhaso9_bieu ke hoach dau thau truong mam non SKH 3" xfId="7993"/>
    <cellStyle name="T_Book1_09d_Phannuocnhaso9_bieu ke hoach dau thau truong mam non SKH_BIEU KE HOACH  2015 (KTN 6.11 sua)" xfId="7994"/>
    <cellStyle name="T_Book1_09d_Phannuocnhaso9_bieu ke hoach dau thau_BIEU KE HOACH  2015 (KTN 6.11 sua)" xfId="7995"/>
    <cellStyle name="T_Book1_09d_Phannuocnhaso9_bieu tong hop lai kh von 2011 gui phong TH-KTDN" xfId="7996"/>
    <cellStyle name="T_Book1_09d_Phannuocnhaso9_bieu tong hop lai kh von 2011 gui phong TH-KTDN 2" xfId="7997"/>
    <cellStyle name="T_Book1_09d_Phannuocnhaso9_bieu tong hop lai kh von 2011 gui phong TH-KTDN 2 2" xfId="7998"/>
    <cellStyle name="T_Book1_09d_Phannuocnhaso9_bieu tong hop lai kh von 2011 gui phong TH-KTDN 3" xfId="7999"/>
    <cellStyle name="T_Book1_09d_Phannuocnhaso9_bieu tong hop lai kh von 2011 gui phong TH-KTDN_BIEU KE HOACH  2015 (KTN 6.11 sua)" xfId="8000"/>
    <cellStyle name="T_Book1_09d_Phannuocnhaso9_Book1" xfId="8001"/>
    <cellStyle name="T_Book1_09d_Phannuocnhaso9_Book1 2" xfId="8002"/>
    <cellStyle name="T_Book1_09d_Phannuocnhaso9_Book1 2 2" xfId="8003"/>
    <cellStyle name="T_Book1_09d_Phannuocnhaso9_Book1 3" xfId="8004"/>
    <cellStyle name="T_Book1_09d_Phannuocnhaso9_Book1_BIEU KE HOACH  2015 (KTN 6.11 sua)" xfId="8005"/>
    <cellStyle name="T_Book1_09d_Phannuocnhaso9_Book1_Ke hoach 2010 (theo doi 11-8-2010)" xfId="8006"/>
    <cellStyle name="T_Book1_09d_Phannuocnhaso9_Book1_Ke hoach 2010 (theo doi 11-8-2010) 2" xfId="8007"/>
    <cellStyle name="T_Book1_09d_Phannuocnhaso9_Book1_Ke hoach 2010 (theo doi 11-8-2010) 2 2" xfId="8008"/>
    <cellStyle name="T_Book1_09d_Phannuocnhaso9_Book1_Ke hoach 2010 (theo doi 11-8-2010) 3" xfId="8009"/>
    <cellStyle name="T_Book1_09d_Phannuocnhaso9_Book1_Ke hoach 2010 (theo doi 11-8-2010)_BIEU KE HOACH  2015 (KTN 6.11 sua)" xfId="8010"/>
    <cellStyle name="T_Book1_09d_Phannuocnhaso9_Book1_ke hoach dau thau 30-6-2010" xfId="8011"/>
    <cellStyle name="T_Book1_09d_Phannuocnhaso9_Book1_ke hoach dau thau 30-6-2010 2" xfId="8012"/>
    <cellStyle name="T_Book1_09d_Phannuocnhaso9_Book1_ke hoach dau thau 30-6-2010 2 2" xfId="8013"/>
    <cellStyle name="T_Book1_09d_Phannuocnhaso9_Book1_ke hoach dau thau 30-6-2010 3" xfId="8014"/>
    <cellStyle name="T_Book1_09d_Phannuocnhaso9_Book1_ke hoach dau thau 30-6-2010_BIEU KE HOACH  2015 (KTN 6.11 sua)" xfId="8015"/>
    <cellStyle name="T_Book1_09d_Phannuocnhaso9_Copy of KH PHAN BO VON ĐỐI ỨNG NAM 2011 (30 TY phuong án gop WB)" xfId="8016"/>
    <cellStyle name="T_Book1_09d_Phannuocnhaso9_Copy of KH PHAN BO VON ĐỐI ỨNG NAM 2011 (30 TY phuong án gop WB) 2" xfId="8017"/>
    <cellStyle name="T_Book1_09d_Phannuocnhaso9_Copy of KH PHAN BO VON ĐỐI ỨNG NAM 2011 (30 TY phuong án gop WB) 2 2" xfId="8018"/>
    <cellStyle name="T_Book1_09d_Phannuocnhaso9_Copy of KH PHAN BO VON ĐỐI ỨNG NAM 2011 (30 TY phuong án gop WB) 3" xfId="8019"/>
    <cellStyle name="T_Book1_09d_Phannuocnhaso9_Copy of KH PHAN BO VON ĐỐI ỨNG NAM 2011 (30 TY phuong án gop WB)_BIEU KE HOACH  2015 (KTN 6.11 sua)" xfId="8020"/>
    <cellStyle name="T_Book1_09d_Phannuocnhaso9_DTTD chieng chan Tham lai 29-9-2009" xfId="8021"/>
    <cellStyle name="T_Book1_09d_Phannuocnhaso9_DTTD chieng chan Tham lai 29-9-2009 2" xfId="8022"/>
    <cellStyle name="T_Book1_09d_Phannuocnhaso9_DTTD chieng chan Tham lai 29-9-2009 2 2" xfId="8023"/>
    <cellStyle name="T_Book1_09d_Phannuocnhaso9_DTTD chieng chan Tham lai 29-9-2009 3" xfId="8024"/>
    <cellStyle name="T_Book1_09d_Phannuocnhaso9_DTTD chieng chan Tham lai 29-9-2009_BIEU KE HOACH  2015 (KTN 6.11 sua)" xfId="8025"/>
    <cellStyle name="T_Book1_09d_Phannuocnhaso9_dự toán 30a 2013" xfId="8026"/>
    <cellStyle name="T_Book1_09d_Phannuocnhaso9_Du toan nuoc San Thang (GD2)" xfId="8027"/>
    <cellStyle name="T_Book1_09d_Phannuocnhaso9_Du toan nuoc San Thang (GD2) 2" xfId="8028"/>
    <cellStyle name="T_Book1_09d_Phannuocnhaso9_Du toan nuoc San Thang (GD2) 2 2" xfId="8029"/>
    <cellStyle name="T_Book1_09d_Phannuocnhaso9_Du toan nuoc San Thang (GD2) 3" xfId="8030"/>
    <cellStyle name="T_Book1_09d_Phannuocnhaso9_Du toan nuoc San Thang (GD2)_BIEU KE HOACH  2015 (KTN 6.11 sua)" xfId="8031"/>
    <cellStyle name="T_Book1_09d_Phannuocnhaso9_Ke hoach 2010 (theo doi 11-8-2010)" xfId="8032"/>
    <cellStyle name="T_Book1_09d_Phannuocnhaso9_Ke hoach 2010 (theo doi 11-8-2010) 2" xfId="8033"/>
    <cellStyle name="T_Book1_09d_Phannuocnhaso9_Ke hoach 2010 (theo doi 11-8-2010) 2 2" xfId="8034"/>
    <cellStyle name="T_Book1_09d_Phannuocnhaso9_Ke hoach 2010 (theo doi 11-8-2010) 3" xfId="8035"/>
    <cellStyle name="T_Book1_09d_Phannuocnhaso9_Ke hoach 2010 (theo doi 11-8-2010)_BIEU KE HOACH  2015 (KTN 6.11 sua)" xfId="8036"/>
    <cellStyle name="T_Book1_09d_Phannuocnhaso9_ke hoach dau thau 30-6-2010" xfId="8037"/>
    <cellStyle name="T_Book1_09d_Phannuocnhaso9_ke hoach dau thau 30-6-2010 2" xfId="8038"/>
    <cellStyle name="T_Book1_09d_Phannuocnhaso9_ke hoach dau thau 30-6-2010 2 2" xfId="8039"/>
    <cellStyle name="T_Book1_09d_Phannuocnhaso9_ke hoach dau thau 30-6-2010 3" xfId="8040"/>
    <cellStyle name="T_Book1_09d_Phannuocnhaso9_ke hoach dau thau 30-6-2010_BIEU KE HOACH  2015 (KTN 6.11 sua)" xfId="8041"/>
    <cellStyle name="T_Book1_09d_Phannuocnhaso9_KH Von 2012 gui BKH 1" xfId="8042"/>
    <cellStyle name="T_Book1_09d_Phannuocnhaso9_KH Von 2012 gui BKH 1 2" xfId="8043"/>
    <cellStyle name="T_Book1_09d_Phannuocnhaso9_KH Von 2012 gui BKH 1 2 2" xfId="8044"/>
    <cellStyle name="T_Book1_09d_Phannuocnhaso9_KH Von 2012 gui BKH 1 3" xfId="8045"/>
    <cellStyle name="T_Book1_09d_Phannuocnhaso9_KH Von 2012 gui BKH 1_BIEU KE HOACH  2015 (KTN 6.11 sua)" xfId="8046"/>
    <cellStyle name="T_Book1_09d_Phannuocnhaso9_QD ke hoach dau thau" xfId="8047"/>
    <cellStyle name="T_Book1_09d_Phannuocnhaso9_QD ke hoach dau thau 2" xfId="8048"/>
    <cellStyle name="T_Book1_09d_Phannuocnhaso9_QD ke hoach dau thau 2 2" xfId="8049"/>
    <cellStyle name="T_Book1_09d_Phannuocnhaso9_QD ke hoach dau thau 3" xfId="8050"/>
    <cellStyle name="T_Book1_09d_Phannuocnhaso9_QD ke hoach dau thau_BIEU KE HOACH  2015 (KTN 6.11 sua)" xfId="8051"/>
    <cellStyle name="T_Book1_09d_Phannuocnhaso9_Ra soat KH von 2011 (Huy-11-11-11)" xfId="8052"/>
    <cellStyle name="T_Book1_09d_Phannuocnhaso9_Ra soat KH von 2011 (Huy-11-11-11) 2" xfId="8053"/>
    <cellStyle name="T_Book1_09d_Phannuocnhaso9_Ra soat KH von 2011 (Huy-11-11-11) 2 2" xfId="8054"/>
    <cellStyle name="T_Book1_09d_Phannuocnhaso9_Ra soat KH von 2011 (Huy-11-11-11) 3" xfId="8055"/>
    <cellStyle name="T_Book1_09d_Phannuocnhaso9_Ra soat KH von 2011 (Huy-11-11-11)_BIEU KE HOACH  2015 (KTN 6.11 sua)" xfId="8056"/>
    <cellStyle name="T_Book1_09d_Phannuocnhaso9_tinh toan hoang ha" xfId="8057"/>
    <cellStyle name="T_Book1_09d_Phannuocnhaso9_tinh toan hoang ha 2" xfId="8058"/>
    <cellStyle name="T_Book1_09d_Phannuocnhaso9_tinh toan hoang ha 2 2" xfId="8059"/>
    <cellStyle name="T_Book1_09d_Phannuocnhaso9_tinh toan hoang ha 3" xfId="8060"/>
    <cellStyle name="T_Book1_09d_Phannuocnhaso9_tinh toan hoang ha_BIEU KE HOACH  2015 (KTN 6.11 sua)" xfId="8061"/>
    <cellStyle name="T_Book1_09d_Phannuocnhaso9_Tong von ĐTPT" xfId="8062"/>
    <cellStyle name="T_Book1_09d_Phannuocnhaso9_Tong von ĐTPT 2" xfId="8063"/>
    <cellStyle name="T_Book1_09d_Phannuocnhaso9_Tong von ĐTPT 2 2" xfId="8064"/>
    <cellStyle name="T_Book1_09d_Phannuocnhaso9_Tong von ĐTPT 3" xfId="8065"/>
    <cellStyle name="T_Book1_09d_Phannuocnhaso9_Tong von ĐTPT_BIEU KE HOACH  2015 (KTN 6.11 sua)" xfId="8066"/>
    <cellStyle name="T_Book1_09d_Phannuocnhaso9_Viec Huy dang lam" xfId="8067"/>
    <cellStyle name="T_Book1_09d_Phannuocnhaso9_Viec Huy dang lam_CT 134" xfId="8068"/>
    <cellStyle name="T_Book1_09f_TienluongThannhaso9" xfId="8069"/>
    <cellStyle name="T_Book1_09f_TienluongThannhaso9 2" xfId="8070"/>
    <cellStyle name="T_Book1_09f_TienluongThannhaso9_Bieu chi tieu KH 2014 (Huy-04-11)" xfId="8071"/>
    <cellStyle name="T_Book1_09f_TienluongThannhaso9_Bieu chi tieu KH 2014 (Huy-04-11) 2" xfId="8072"/>
    <cellStyle name="T_Book1_09f_TienluongThannhaso9_bieu ke hoach dau thau" xfId="8073"/>
    <cellStyle name="T_Book1_09f_TienluongThannhaso9_bieu ke hoach dau thau 2" xfId="8074"/>
    <cellStyle name="T_Book1_09f_TienluongThannhaso9_bieu ke hoach dau thau 2 2" xfId="8075"/>
    <cellStyle name="T_Book1_09f_TienluongThannhaso9_bieu ke hoach dau thau 3" xfId="8076"/>
    <cellStyle name="T_Book1_09f_TienluongThannhaso9_bieu ke hoach dau thau truong mam non SKH" xfId="8077"/>
    <cellStyle name="T_Book1_09f_TienluongThannhaso9_bieu ke hoach dau thau truong mam non SKH 2" xfId="8078"/>
    <cellStyle name="T_Book1_09f_TienluongThannhaso9_bieu ke hoach dau thau truong mam non SKH 2 2" xfId="8079"/>
    <cellStyle name="T_Book1_09f_TienluongThannhaso9_bieu ke hoach dau thau truong mam non SKH 3" xfId="8080"/>
    <cellStyle name="T_Book1_09f_TienluongThannhaso9_bieu ke hoach dau thau truong mam non SKH_BIEU KE HOACH  2015 (KTN 6.11 sua)" xfId="8081"/>
    <cellStyle name="T_Book1_09f_TienluongThannhaso9_bieu ke hoach dau thau_BIEU KE HOACH  2015 (KTN 6.11 sua)" xfId="8082"/>
    <cellStyle name="T_Book1_09f_TienluongThannhaso9_bieu tong hop lai kh von 2011 gui phong TH-KTDN" xfId="8083"/>
    <cellStyle name="T_Book1_09f_TienluongThannhaso9_bieu tong hop lai kh von 2011 gui phong TH-KTDN 2" xfId="8084"/>
    <cellStyle name="T_Book1_09f_TienluongThannhaso9_bieu tong hop lai kh von 2011 gui phong TH-KTDN 2 2" xfId="8085"/>
    <cellStyle name="T_Book1_09f_TienluongThannhaso9_bieu tong hop lai kh von 2011 gui phong TH-KTDN 3" xfId="8086"/>
    <cellStyle name="T_Book1_09f_TienluongThannhaso9_bieu tong hop lai kh von 2011 gui phong TH-KTDN_BIEU KE HOACH  2015 (KTN 6.11 sua)" xfId="8087"/>
    <cellStyle name="T_Book1_09f_TienluongThannhaso9_Book1" xfId="8088"/>
    <cellStyle name="T_Book1_09f_TienluongThannhaso9_Book1 2" xfId="8089"/>
    <cellStyle name="T_Book1_09f_TienluongThannhaso9_Book1 2 2" xfId="8090"/>
    <cellStyle name="T_Book1_09f_TienluongThannhaso9_Book1 3" xfId="8091"/>
    <cellStyle name="T_Book1_09f_TienluongThannhaso9_Book1_BIEU KE HOACH  2015 (KTN 6.11 sua)" xfId="8092"/>
    <cellStyle name="T_Book1_09f_TienluongThannhaso9_Book1_Ke hoach 2010 (theo doi 11-8-2010)" xfId="8093"/>
    <cellStyle name="T_Book1_09f_TienluongThannhaso9_Book1_Ke hoach 2010 (theo doi 11-8-2010) 2" xfId="8094"/>
    <cellStyle name="T_Book1_09f_TienluongThannhaso9_Book1_Ke hoach 2010 (theo doi 11-8-2010) 2 2" xfId="8095"/>
    <cellStyle name="T_Book1_09f_TienluongThannhaso9_Book1_Ke hoach 2010 (theo doi 11-8-2010) 3" xfId="8096"/>
    <cellStyle name="T_Book1_09f_TienluongThannhaso9_Book1_Ke hoach 2010 (theo doi 11-8-2010)_BIEU KE HOACH  2015 (KTN 6.11 sua)" xfId="8097"/>
    <cellStyle name="T_Book1_09f_TienluongThannhaso9_Book1_ke hoach dau thau 30-6-2010" xfId="8098"/>
    <cellStyle name="T_Book1_09f_TienluongThannhaso9_Book1_ke hoach dau thau 30-6-2010 2" xfId="8099"/>
    <cellStyle name="T_Book1_09f_TienluongThannhaso9_Book1_ke hoach dau thau 30-6-2010 2 2" xfId="8100"/>
    <cellStyle name="T_Book1_09f_TienluongThannhaso9_Book1_ke hoach dau thau 30-6-2010 3" xfId="8101"/>
    <cellStyle name="T_Book1_09f_TienluongThannhaso9_Book1_ke hoach dau thau 30-6-2010_BIEU KE HOACH  2015 (KTN 6.11 sua)" xfId="8102"/>
    <cellStyle name="T_Book1_09f_TienluongThannhaso9_Copy of KH PHAN BO VON ĐỐI ỨNG NAM 2011 (30 TY phuong án gop WB)" xfId="8103"/>
    <cellStyle name="T_Book1_09f_TienluongThannhaso9_Copy of KH PHAN BO VON ĐỐI ỨNG NAM 2011 (30 TY phuong án gop WB) 2" xfId="8104"/>
    <cellStyle name="T_Book1_09f_TienluongThannhaso9_Copy of KH PHAN BO VON ĐỐI ỨNG NAM 2011 (30 TY phuong án gop WB) 2 2" xfId="8105"/>
    <cellStyle name="T_Book1_09f_TienluongThannhaso9_Copy of KH PHAN BO VON ĐỐI ỨNG NAM 2011 (30 TY phuong án gop WB) 3" xfId="8106"/>
    <cellStyle name="T_Book1_09f_TienluongThannhaso9_Copy of KH PHAN BO VON ĐỐI ỨNG NAM 2011 (30 TY phuong án gop WB)_BIEU KE HOACH  2015 (KTN 6.11 sua)" xfId="8107"/>
    <cellStyle name="T_Book1_09f_TienluongThannhaso9_DTTD chieng chan Tham lai 29-9-2009" xfId="8108"/>
    <cellStyle name="T_Book1_09f_TienluongThannhaso9_DTTD chieng chan Tham lai 29-9-2009 2" xfId="8109"/>
    <cellStyle name="T_Book1_09f_TienluongThannhaso9_DTTD chieng chan Tham lai 29-9-2009 2 2" xfId="8110"/>
    <cellStyle name="T_Book1_09f_TienluongThannhaso9_DTTD chieng chan Tham lai 29-9-2009 3" xfId="8111"/>
    <cellStyle name="T_Book1_09f_TienluongThannhaso9_DTTD chieng chan Tham lai 29-9-2009_BIEU KE HOACH  2015 (KTN 6.11 sua)" xfId="8112"/>
    <cellStyle name="T_Book1_09f_TienluongThannhaso9_dự toán 30a 2013" xfId="8113"/>
    <cellStyle name="T_Book1_09f_TienluongThannhaso9_Du toan nuoc San Thang (GD2)" xfId="8114"/>
    <cellStyle name="T_Book1_09f_TienluongThannhaso9_Du toan nuoc San Thang (GD2) 2" xfId="8115"/>
    <cellStyle name="T_Book1_09f_TienluongThannhaso9_Du toan nuoc San Thang (GD2) 2 2" xfId="8116"/>
    <cellStyle name="T_Book1_09f_TienluongThannhaso9_Du toan nuoc San Thang (GD2) 3" xfId="8117"/>
    <cellStyle name="T_Book1_09f_TienluongThannhaso9_Du toan nuoc San Thang (GD2)_BIEU KE HOACH  2015 (KTN 6.11 sua)" xfId="8118"/>
    <cellStyle name="T_Book1_09f_TienluongThannhaso9_Ke hoach 2010 (theo doi 11-8-2010)" xfId="8119"/>
    <cellStyle name="T_Book1_09f_TienluongThannhaso9_Ke hoach 2010 (theo doi 11-8-2010) 2" xfId="8120"/>
    <cellStyle name="T_Book1_09f_TienluongThannhaso9_Ke hoach 2010 (theo doi 11-8-2010) 2 2" xfId="8121"/>
    <cellStyle name="T_Book1_09f_TienluongThannhaso9_Ke hoach 2010 (theo doi 11-8-2010) 3" xfId="8122"/>
    <cellStyle name="T_Book1_09f_TienluongThannhaso9_Ke hoach 2010 (theo doi 11-8-2010)_BIEU KE HOACH  2015 (KTN 6.11 sua)" xfId="8123"/>
    <cellStyle name="T_Book1_09f_TienluongThannhaso9_ke hoach dau thau 30-6-2010" xfId="8124"/>
    <cellStyle name="T_Book1_09f_TienluongThannhaso9_ke hoach dau thau 30-6-2010 2" xfId="8125"/>
    <cellStyle name="T_Book1_09f_TienluongThannhaso9_ke hoach dau thau 30-6-2010 2 2" xfId="8126"/>
    <cellStyle name="T_Book1_09f_TienluongThannhaso9_ke hoach dau thau 30-6-2010 3" xfId="8127"/>
    <cellStyle name="T_Book1_09f_TienluongThannhaso9_ke hoach dau thau 30-6-2010_BIEU KE HOACH  2015 (KTN 6.11 sua)" xfId="8128"/>
    <cellStyle name="T_Book1_09f_TienluongThannhaso9_KH Von 2012 gui BKH 1" xfId="8129"/>
    <cellStyle name="T_Book1_09f_TienluongThannhaso9_KH Von 2012 gui BKH 1 2" xfId="8130"/>
    <cellStyle name="T_Book1_09f_TienluongThannhaso9_KH Von 2012 gui BKH 1 2 2" xfId="8131"/>
    <cellStyle name="T_Book1_09f_TienluongThannhaso9_KH Von 2012 gui BKH 1 3" xfId="8132"/>
    <cellStyle name="T_Book1_09f_TienluongThannhaso9_KH Von 2012 gui BKH 1_BIEU KE HOACH  2015 (KTN 6.11 sua)" xfId="8133"/>
    <cellStyle name="T_Book1_09f_TienluongThannhaso9_QD ke hoach dau thau" xfId="8134"/>
    <cellStyle name="T_Book1_09f_TienluongThannhaso9_QD ke hoach dau thau 2" xfId="8135"/>
    <cellStyle name="T_Book1_09f_TienluongThannhaso9_QD ke hoach dau thau 2 2" xfId="8136"/>
    <cellStyle name="T_Book1_09f_TienluongThannhaso9_QD ke hoach dau thau 3" xfId="8137"/>
    <cellStyle name="T_Book1_09f_TienluongThannhaso9_QD ke hoach dau thau_BIEU KE HOACH  2015 (KTN 6.11 sua)" xfId="8138"/>
    <cellStyle name="T_Book1_09f_TienluongThannhaso9_Ra soat KH von 2011 (Huy-11-11-11)" xfId="8139"/>
    <cellStyle name="T_Book1_09f_TienluongThannhaso9_Ra soat KH von 2011 (Huy-11-11-11) 2" xfId="8140"/>
    <cellStyle name="T_Book1_09f_TienluongThannhaso9_Ra soat KH von 2011 (Huy-11-11-11) 2 2" xfId="8141"/>
    <cellStyle name="T_Book1_09f_TienluongThannhaso9_Ra soat KH von 2011 (Huy-11-11-11) 3" xfId="8142"/>
    <cellStyle name="T_Book1_09f_TienluongThannhaso9_Ra soat KH von 2011 (Huy-11-11-11)_BIEU KE HOACH  2015 (KTN 6.11 sua)" xfId="8143"/>
    <cellStyle name="T_Book1_09f_TienluongThannhaso9_tinh toan hoang ha" xfId="8144"/>
    <cellStyle name="T_Book1_09f_TienluongThannhaso9_tinh toan hoang ha 2" xfId="8145"/>
    <cellStyle name="T_Book1_09f_TienluongThannhaso9_tinh toan hoang ha 2 2" xfId="8146"/>
    <cellStyle name="T_Book1_09f_TienluongThannhaso9_tinh toan hoang ha 3" xfId="8147"/>
    <cellStyle name="T_Book1_09f_TienluongThannhaso9_tinh toan hoang ha_BIEU KE HOACH  2015 (KTN 6.11 sua)" xfId="8148"/>
    <cellStyle name="T_Book1_09f_TienluongThannhaso9_Tong von ĐTPT" xfId="8149"/>
    <cellStyle name="T_Book1_09f_TienluongThannhaso9_Tong von ĐTPT 2" xfId="8150"/>
    <cellStyle name="T_Book1_09f_TienluongThannhaso9_Tong von ĐTPT 2 2" xfId="8151"/>
    <cellStyle name="T_Book1_09f_TienluongThannhaso9_Tong von ĐTPT 3" xfId="8152"/>
    <cellStyle name="T_Book1_09f_TienluongThannhaso9_Tong von ĐTPT_BIEU KE HOACH  2015 (KTN 6.11 sua)" xfId="8153"/>
    <cellStyle name="T_Book1_09f_TienluongThannhaso9_Viec Huy dang lam" xfId="8154"/>
    <cellStyle name="T_Book1_09f_TienluongThannhaso9_Viec Huy dang lam_CT 134" xfId="8155"/>
    <cellStyle name="T_Book1_1" xfId="8156"/>
    <cellStyle name="T_Book1_1 2" xfId="8157"/>
    <cellStyle name="T_Book1_1 2 2" xfId="8158"/>
    <cellStyle name="T_Book1_1 3" xfId="8159"/>
    <cellStyle name="T_Book1_1 4" xfId="8160"/>
    <cellStyle name="T_Book1_1 5" xfId="8161"/>
    <cellStyle name="T_Book1_1_Bao cao danh muc cac cong trinh tren dia ban huyen 4-2010" xfId="8162"/>
    <cellStyle name="T_Book1_1_Bao cao danh muc cac cong trinh tren dia ban huyen 4-2010 2" xfId="8163"/>
    <cellStyle name="T_Book1_1_Bao cao TPCP" xfId="8164"/>
    <cellStyle name="T_Book1_1_Bao cao TPCP 2" xfId="8165"/>
    <cellStyle name="T_Book1_1_Bao cao TPCP 2 2" xfId="8166"/>
    <cellStyle name="T_Book1_1_Bao cao TPCP 3" xfId="8167"/>
    <cellStyle name="T_Book1_1_Bao cao TPCP_BIEU KE HOACH  2015 (KTN 6.11 sua)" xfId="8168"/>
    <cellStyle name="T_Book1_1_bao_cao_TH_th_cong_tac_dau_thau_-_ngay251209" xfId="8169"/>
    <cellStyle name="T_Book1_1_bao_cao_TH_th_cong_tac_dau_thau_-_ngay251209 2" xfId="8170"/>
    <cellStyle name="T_Book1_1_Bieu chi tieu KH 2014 (Huy-04-11)" xfId="8171"/>
    <cellStyle name="T_Book1_1_BIEU KE HOACH  2015 (KTN 6.11 sua)" xfId="8172"/>
    <cellStyle name="T_Book1_1_bieu ke hoach dau thau" xfId="8173"/>
    <cellStyle name="T_Book1_1_bieu ke hoach dau thau 2" xfId="8174"/>
    <cellStyle name="T_Book1_1_bieu ke hoach dau thau 3" xfId="8175"/>
    <cellStyle name="T_Book1_1_bieu ke hoach dau thau truong mam non SKH" xfId="8176"/>
    <cellStyle name="T_Book1_1_bieu ke hoach dau thau truong mam non SKH 2" xfId="8177"/>
    <cellStyle name="T_Book1_1_bieu ke hoach dau thau truong mam non SKH 3" xfId="8178"/>
    <cellStyle name="T_Book1_1_bieu ke hoach dau thau truong mam non SKH_BIEU KE HOACH  2015 (KTN 6.11 sua)" xfId="8179"/>
    <cellStyle name="T_Book1_1_bieu ke hoach dau thau_BIEU KE HOACH  2015 (KTN 6.11 sua)" xfId="8180"/>
    <cellStyle name="T_Book1_1_bieu tong hop lai kh von 2011 gui phong TH-KTDN" xfId="8181"/>
    <cellStyle name="T_Book1_1_bieu tong hop lai kh von 2011 gui phong TH-KTDN 2" xfId="8182"/>
    <cellStyle name="T_Book1_1_bieu tong hop lai kh von 2011 gui phong TH-KTDN 2 2" xfId="8183"/>
    <cellStyle name="T_Book1_1_bieu tong hop lai kh von 2011 gui phong TH-KTDN 3" xfId="8184"/>
    <cellStyle name="T_Book1_1_bieu tong hop lai kh von 2011 gui phong TH-KTDN_BIEU KE HOACH  2015 (KTN 6.11 sua)" xfId="8185"/>
    <cellStyle name="T_Book1_1_BIỂU TỔNG HỢP LẦN CUỐI SỬA THEO NGHI QUYẾT SỐ 81" xfId="8186"/>
    <cellStyle name="T_Book1_1_Bieu tong hop nhu cau ung 2011 da chon loc -Mien nui" xfId="8187"/>
    <cellStyle name="T_Book1_1_Bieu tong hop nhu cau ung 2011 da chon loc -Mien nui 2" xfId="8188"/>
    <cellStyle name="T_Book1_1_Bieu tong hop nhu cau ung 2011 da chon loc -Mien nui 3" xfId="8189"/>
    <cellStyle name="T_Book1_1_Bieu tong hop nhu cau ung 2011 da chon loc -Mien nui_CT 134" xfId="8190"/>
    <cellStyle name="T_Book1_1_bieumau 1" xfId="8191"/>
    <cellStyle name="T_Book1_1_Book1" xfId="8192"/>
    <cellStyle name="T_Book1_1_Book1 2" xfId="8193"/>
    <cellStyle name="T_Book1_1_Book1 3" xfId="8194"/>
    <cellStyle name="T_Book1_1_Book1 4" xfId="8195"/>
    <cellStyle name="T_Book1_1_Book1_1" xfId="8196"/>
    <cellStyle name="T_Book1_1_Book1_1 2" xfId="8197"/>
    <cellStyle name="T_Book1_1_Book1_1 2 2" xfId="8198"/>
    <cellStyle name="T_Book1_1_Book1_1 3" xfId="8199"/>
    <cellStyle name="T_Book1_1_Book1_1_Bao cao TPCP" xfId="8200"/>
    <cellStyle name="T_Book1_1_Book1_1_Bao cao TPCP 2" xfId="8201"/>
    <cellStyle name="T_Book1_1_Book1_1_BIEU KE HOACH  2015 (KTN 6.11 sua)" xfId="8202"/>
    <cellStyle name="T_Book1_1_Book1_1_dự toán 30a 2013" xfId="8203"/>
    <cellStyle name="T_Book1_1_Book1_1_Ke hoach 2010 (theo doi 11-8-2010)" xfId="8204"/>
    <cellStyle name="T_Book1_1_Book1_1_Ke hoach 2010 (theo doi 11-8-2010) 2" xfId="8205"/>
    <cellStyle name="T_Book1_1_Book1_1_ke hoach dau thau 30-6-2010" xfId="8206"/>
    <cellStyle name="T_Book1_1_Book1_1_ke hoach dau thau 30-6-2010 2" xfId="8207"/>
    <cellStyle name="T_Book1_1_Book1_1_ke hoach dau thau 30-6-2010 3" xfId="8208"/>
    <cellStyle name="T_Book1_1_Book1_1_ke hoach dau thau 30-6-2010_BIEU KE HOACH  2015 (KTN 6.11 sua)" xfId="8209"/>
    <cellStyle name="T_Book1_1_Book1_1_Ra soat KH von 2011 (Huy-11-11-11)" xfId="8210"/>
    <cellStyle name="T_Book1_1_Book1_1_Ra soat KH von 2011 (Huy-11-11-11) 2" xfId="8211"/>
    <cellStyle name="T_Book1_1_Book1_1_Ra soat KH von 2011 (Huy-11-11-11) 2 2" xfId="8212"/>
    <cellStyle name="T_Book1_1_Book1_1_Ra soat KH von 2011 (Huy-11-11-11) 3" xfId="8213"/>
    <cellStyle name="T_Book1_1_Book1_1_Ra soat KH von 2011 (Huy-11-11-11)_BIEU KE HOACH  2015 (KTN 6.11 sua)" xfId="8214"/>
    <cellStyle name="T_Book1_1_Book1_1_Viec Huy dang lam" xfId="8215"/>
    <cellStyle name="T_Book1_1_Book1_2" xfId="8216"/>
    <cellStyle name="T_Book1_1_Book1_2 2" xfId="8217"/>
    <cellStyle name="T_Book1_1_Book1_2 3" xfId="8218"/>
    <cellStyle name="T_Book1_1_Book1_2_BIEU KE HOACH  2015 (KTN 6.11 sua)" xfId="8219"/>
    <cellStyle name="T_Book1_1_Book1_2_Ke hoach 2010 (theo doi 11-8-2010)" xfId="8220"/>
    <cellStyle name="T_Book1_1_Book1_2_Ke hoach 2010 (theo doi 11-8-2010) 2" xfId="8221"/>
    <cellStyle name="T_Book1_1_Book1_2_Ke hoach 2010 (theo doi 11-8-2010) 3" xfId="8222"/>
    <cellStyle name="T_Book1_1_Book1_2_Ke hoach 2010 (theo doi 11-8-2010)_BIEU KE HOACH  2015 (KTN 6.11 sua)" xfId="8223"/>
    <cellStyle name="T_Book1_1_Book1_3" xfId="8224"/>
    <cellStyle name="T_Book1_1_Book1_3 2" xfId="8225"/>
    <cellStyle name="T_Book1_1_Book1_3 2 2" xfId="8226"/>
    <cellStyle name="T_Book1_1_Book1_3 3" xfId="8227"/>
    <cellStyle name="T_Book1_1_Book1_3_BIEU KE HOACH  2015 (KTN 6.11 sua)" xfId="8228"/>
    <cellStyle name="T_Book1_1_Book1_4" xfId="8229"/>
    <cellStyle name="T_Book1_1_Book1_Bao cao 9 thang  XDCB" xfId="8230"/>
    <cellStyle name="T_Book1_1_Book1_Bao cao 9 thang  XDCB 2" xfId="8231"/>
    <cellStyle name="T_Book1_1_Book1_Bao cáo giai ngân 2012 (SKH thang 9)" xfId="8232"/>
    <cellStyle name="T_Book1_1_Book1_Bao cao phòng lao động phụ lục 3" xfId="8233"/>
    <cellStyle name="T_Book1_1_Book1_Bao cao phòng lao động phụ lục 3 2" xfId="8234"/>
    <cellStyle name="T_Book1_1_Book1_Bao cao TPCP" xfId="8235"/>
    <cellStyle name="T_Book1_1_Book1_Bao cao TPCP 2" xfId="8236"/>
    <cellStyle name="T_Book1_1_Book1_Bao cao TPCP 3" xfId="8237"/>
    <cellStyle name="T_Book1_1_Book1_Bao cao TPCP_BIEU KE HOACH  2015 (KTN 6.11 sua)" xfId="8238"/>
    <cellStyle name="T_Book1_1_Book1_Book1" xfId="8239"/>
    <cellStyle name="T_Book1_1_Book1_DTTD chieng chan Tham lai 29-9-2009" xfId="8240"/>
    <cellStyle name="T_Book1_1_Book1_DTTD chieng chan Tham lai 29-9-2009 2" xfId="8241"/>
    <cellStyle name="T_Book1_1_Book1_dự toán 30a 2013" xfId="8242"/>
    <cellStyle name="T_Book1_1_Book1_Ke hoach 2010 (theo doi 11-8-2010)" xfId="8243"/>
    <cellStyle name="T_Book1_1_Book1_Ke hoach 2010 (theo doi 11-8-2010) 2" xfId="8244"/>
    <cellStyle name="T_Book1_1_Book1_Ke hoach 2010 (theo doi 11-8-2010) 3" xfId="8245"/>
    <cellStyle name="T_Book1_1_Book1_Ke hoach 2010 (theo doi 11-8-2010)_BIEU KE HOACH  2015 (KTN 6.11 sua)" xfId="8246"/>
    <cellStyle name="T_Book1_1_Book1_ke hoach dau thau 30-6-2010" xfId="8247"/>
    <cellStyle name="T_Book1_1_Book1_ke hoach dau thau 30-6-2010 2" xfId="8248"/>
    <cellStyle name="T_Book1_1_Book1_ke hoach dau thau 30-6-2010 2 2" xfId="8249"/>
    <cellStyle name="T_Book1_1_Book1_ke hoach dau thau 30-6-2010 3" xfId="8250"/>
    <cellStyle name="T_Book1_1_Book1_ke hoach dau thau 30-6-2010_BIEU KE HOACH  2015 (KTN 6.11 sua)" xfId="8251"/>
    <cellStyle name="T_Book1_1_Book1_KH Von 2012 gui BKH 1" xfId="8252"/>
    <cellStyle name="T_Book1_1_Book1_KH Von 2012 gui BKH 1 2" xfId="8253"/>
    <cellStyle name="T_Book1_1_Book1_KH Von 2012 gui BKH 1 3" xfId="8254"/>
    <cellStyle name="T_Book1_1_Book1_KH Von 2012 gui BKH 1_BIEU KE HOACH  2015 (KTN 6.11 sua)" xfId="8255"/>
    <cellStyle name="T_Book1_1_Book1_KH Von 2012 gui BKH 2" xfId="8256"/>
    <cellStyle name="T_Book1_1_Book1_KH Von 2012 gui BKH 2 2" xfId="8257"/>
    <cellStyle name="T_Book1_1_Book1_KH Von 2012 gui BKH 2 3" xfId="8258"/>
    <cellStyle name="T_Book1_1_Book1_KH Von 2012 gui BKH 2_BIEU KE HOACH  2015 (KTN 6.11 sua)" xfId="8259"/>
    <cellStyle name="T_Book1_1_Book1_Ra soat KH von 2011 (Huy-11-11-11)" xfId="8260"/>
    <cellStyle name="T_Book1_1_Book1_Ra soat KH von 2011 (Huy-11-11-11) 2" xfId="8261"/>
    <cellStyle name="T_Book1_1_Book1_Ra soat KH von 2011 (Huy-11-11-11) 2 2" xfId="8262"/>
    <cellStyle name="T_Book1_1_Book1_Ra soat KH von 2011 (Huy-11-11-11) 3" xfId="8263"/>
    <cellStyle name="T_Book1_1_Book1_Ra soat KH von 2011 (Huy-11-11-11)_BIEU KE HOACH  2015 (KTN 6.11 sua)" xfId="8264"/>
    <cellStyle name="T_Book1_1_Book1_TONG HOP HOAN THUE NAM 2011" xfId="8265"/>
    <cellStyle name="T_Book1_1_Book1_Viec Huy dang lam" xfId="8266"/>
    <cellStyle name="T_Book1_1_Book1_Viec Huy dang lam_CT 134" xfId="8267"/>
    <cellStyle name="T_Book1_1_Can ho 2p phai goc 0.5" xfId="8268"/>
    <cellStyle name="T_Book1_1_Can ho 2p phai goc 0.5 2" xfId="8269"/>
    <cellStyle name="T_Book1_1_Chi tieu KH nam 2009" xfId="8270"/>
    <cellStyle name="T_Book1_1_Chi tieu KH nam 2009 2" xfId="8271"/>
    <cellStyle name="T_Book1_1_Chi tieu KH nam 2009 3" xfId="8272"/>
    <cellStyle name="T_Book1_1_Chi tieu KH nam 2009_BIEU KE HOACH  2015 (KTN 6.11 sua)" xfId="8273"/>
    <cellStyle name="T_Book1_1_cong bo gia VLXD thang 4" xfId="8274"/>
    <cellStyle name="T_Book1_1_cong bo gia VLXD thang 4 2" xfId="8275"/>
    <cellStyle name="T_Book1_1_cong bo gia VLXD thang 4 2 2" xfId="8276"/>
    <cellStyle name="T_Book1_1_cong bo gia VLXD thang 4 3" xfId="8277"/>
    <cellStyle name="T_Book1_1_cong bo gia VLXD thang 4_BIEU KE HOACH  2015 (KTN 6.11 sua)" xfId="8278"/>
    <cellStyle name="T_Book1_1_Copy of Biểu BC điều chỉnh chỉ tiêu NN các huyện chia tách 404 ngay 23.5" xfId="8279"/>
    <cellStyle name="T_Book1_1_Copy of KH PHAN BO VON ĐỐI ỨNG NAM 2011 (30 TY phuong án gop WB)" xfId="8280"/>
    <cellStyle name="T_Book1_1_Copy of KH PHAN BO VON ĐỐI ỨNG NAM 2011 (30 TY phuong án gop WB) 2" xfId="8281"/>
    <cellStyle name="T_Book1_1_Copy of KH PHAN BO VON ĐỐI ỨNG NAM 2011 (30 TY phuong án gop WB) 2 2" xfId="8282"/>
    <cellStyle name="T_Book1_1_Copy of KH PHAN BO VON ĐỐI ỨNG NAM 2011 (30 TY phuong án gop WB) 3" xfId="8283"/>
    <cellStyle name="T_Book1_1_Copy of KH PHAN BO VON ĐỐI ỨNG NAM 2011 (30 TY phuong án gop WB)_BIEU KE HOACH  2015 (KTN 6.11 sua)" xfId="8284"/>
    <cellStyle name="T_Book1_1_CPK" xfId="8285"/>
    <cellStyle name="T_Book1_1_CPK 2" xfId="8286"/>
    <cellStyle name="T_Book1_1_CPK_Bieu chi tieu KH 2014 (Huy-04-11)" xfId="8287"/>
    <cellStyle name="T_Book1_1_CPK_Bieu chi tieu KH 2014 (Huy-04-11) 2" xfId="8288"/>
    <cellStyle name="T_Book1_1_CPK_bieu ke hoach dau thau" xfId="8289"/>
    <cellStyle name="T_Book1_1_CPK_bieu ke hoach dau thau 2" xfId="8290"/>
    <cellStyle name="T_Book1_1_CPK_bieu ke hoach dau thau 2 2" xfId="8291"/>
    <cellStyle name="T_Book1_1_CPK_bieu ke hoach dau thau 3" xfId="8292"/>
    <cellStyle name="T_Book1_1_CPK_bieu ke hoach dau thau truong mam non SKH" xfId="8293"/>
    <cellStyle name="T_Book1_1_CPK_bieu ke hoach dau thau truong mam non SKH 2" xfId="8294"/>
    <cellStyle name="T_Book1_1_CPK_bieu ke hoach dau thau truong mam non SKH 2 2" xfId="8295"/>
    <cellStyle name="T_Book1_1_CPK_bieu ke hoach dau thau truong mam non SKH 3" xfId="8296"/>
    <cellStyle name="T_Book1_1_CPK_bieu ke hoach dau thau truong mam non SKH_BIEU KE HOACH  2015 (KTN 6.11 sua)" xfId="8297"/>
    <cellStyle name="T_Book1_1_CPK_bieu ke hoach dau thau_BIEU KE HOACH  2015 (KTN 6.11 sua)" xfId="8298"/>
    <cellStyle name="T_Book1_1_CPK_bieu tong hop lai kh von 2011 gui phong TH-KTDN" xfId="8299"/>
    <cellStyle name="T_Book1_1_CPK_bieu tong hop lai kh von 2011 gui phong TH-KTDN 2" xfId="8300"/>
    <cellStyle name="T_Book1_1_CPK_bieu tong hop lai kh von 2011 gui phong TH-KTDN 2 2" xfId="8301"/>
    <cellStyle name="T_Book1_1_CPK_bieu tong hop lai kh von 2011 gui phong TH-KTDN 3" xfId="8302"/>
    <cellStyle name="T_Book1_1_CPK_bieu tong hop lai kh von 2011 gui phong TH-KTDN_BIEU KE HOACH  2015 (KTN 6.11 sua)" xfId="8303"/>
    <cellStyle name="T_Book1_1_CPK_Book1" xfId="8304"/>
    <cellStyle name="T_Book1_1_CPK_Book1 2" xfId="8305"/>
    <cellStyle name="T_Book1_1_CPK_Book1 2 2" xfId="8306"/>
    <cellStyle name="T_Book1_1_CPK_Book1 3" xfId="8307"/>
    <cellStyle name="T_Book1_1_CPK_Book1_BIEU KE HOACH  2015 (KTN 6.11 sua)" xfId="8308"/>
    <cellStyle name="T_Book1_1_CPK_Book1_Ke hoach 2010 (theo doi 11-8-2010)" xfId="8309"/>
    <cellStyle name="T_Book1_1_CPK_Book1_Ke hoach 2010 (theo doi 11-8-2010) 2" xfId="8310"/>
    <cellStyle name="T_Book1_1_CPK_Book1_Ke hoach 2010 (theo doi 11-8-2010) 2 2" xfId="8311"/>
    <cellStyle name="T_Book1_1_CPK_Book1_Ke hoach 2010 (theo doi 11-8-2010) 3" xfId="8312"/>
    <cellStyle name="T_Book1_1_CPK_Book1_Ke hoach 2010 (theo doi 11-8-2010)_BIEU KE HOACH  2015 (KTN 6.11 sua)" xfId="8313"/>
    <cellStyle name="T_Book1_1_CPK_Book1_ke hoach dau thau 30-6-2010" xfId="8314"/>
    <cellStyle name="T_Book1_1_CPK_Book1_ke hoach dau thau 30-6-2010 2" xfId="8315"/>
    <cellStyle name="T_Book1_1_CPK_Book1_ke hoach dau thau 30-6-2010 2 2" xfId="8316"/>
    <cellStyle name="T_Book1_1_CPK_Book1_ke hoach dau thau 30-6-2010 3" xfId="8317"/>
    <cellStyle name="T_Book1_1_CPK_Book1_ke hoach dau thau 30-6-2010_BIEU KE HOACH  2015 (KTN 6.11 sua)" xfId="8318"/>
    <cellStyle name="T_Book1_1_CPK_Copy of KH PHAN BO VON ĐỐI ỨNG NAM 2011 (30 TY phuong án gop WB)" xfId="8319"/>
    <cellStyle name="T_Book1_1_CPK_Copy of KH PHAN BO VON ĐỐI ỨNG NAM 2011 (30 TY phuong án gop WB) 2" xfId="8320"/>
    <cellStyle name="T_Book1_1_CPK_Copy of KH PHAN BO VON ĐỐI ỨNG NAM 2011 (30 TY phuong án gop WB) 2 2" xfId="8321"/>
    <cellStyle name="T_Book1_1_CPK_Copy of KH PHAN BO VON ĐỐI ỨNG NAM 2011 (30 TY phuong án gop WB) 3" xfId="8322"/>
    <cellStyle name="T_Book1_1_CPK_Copy of KH PHAN BO VON ĐỐI ỨNG NAM 2011 (30 TY phuong án gop WB)_BIEU KE HOACH  2015 (KTN 6.11 sua)" xfId="8323"/>
    <cellStyle name="T_Book1_1_CPK_DTTD chieng chan Tham lai 29-9-2009" xfId="8324"/>
    <cellStyle name="T_Book1_1_CPK_DTTD chieng chan Tham lai 29-9-2009 2" xfId="8325"/>
    <cellStyle name="T_Book1_1_CPK_DTTD chieng chan Tham lai 29-9-2009 2 2" xfId="8326"/>
    <cellStyle name="T_Book1_1_CPK_DTTD chieng chan Tham lai 29-9-2009 3" xfId="8327"/>
    <cellStyle name="T_Book1_1_CPK_DTTD chieng chan Tham lai 29-9-2009_BIEU KE HOACH  2015 (KTN 6.11 sua)" xfId="8328"/>
    <cellStyle name="T_Book1_1_CPK_dự toán 30a 2013" xfId="8329"/>
    <cellStyle name="T_Book1_1_CPK_Du toan nuoc San Thang (GD2)" xfId="8330"/>
    <cellStyle name="T_Book1_1_CPK_Du toan nuoc San Thang (GD2) 2" xfId="8331"/>
    <cellStyle name="T_Book1_1_CPK_Du toan nuoc San Thang (GD2) 2 2" xfId="8332"/>
    <cellStyle name="T_Book1_1_CPK_Du toan nuoc San Thang (GD2) 3" xfId="8333"/>
    <cellStyle name="T_Book1_1_CPK_Du toan nuoc San Thang (GD2)_BIEU KE HOACH  2015 (KTN 6.11 sua)" xfId="8334"/>
    <cellStyle name="T_Book1_1_CPK_Ke hoach 2010 (theo doi 11-8-2010)" xfId="8335"/>
    <cellStyle name="T_Book1_1_CPK_Ke hoach 2010 (theo doi 11-8-2010) 2" xfId="8336"/>
    <cellStyle name="T_Book1_1_CPK_Ke hoach 2010 (theo doi 11-8-2010) 2 2" xfId="8337"/>
    <cellStyle name="T_Book1_1_CPK_Ke hoach 2010 (theo doi 11-8-2010) 3" xfId="8338"/>
    <cellStyle name="T_Book1_1_CPK_Ke hoach 2010 (theo doi 11-8-2010)_BIEU KE HOACH  2015 (KTN 6.11 sua)" xfId="8339"/>
    <cellStyle name="T_Book1_1_CPK_ke hoach dau thau 30-6-2010" xfId="8340"/>
    <cellStyle name="T_Book1_1_CPK_ke hoach dau thau 30-6-2010 2" xfId="8341"/>
    <cellStyle name="T_Book1_1_CPK_ke hoach dau thau 30-6-2010 2 2" xfId="8342"/>
    <cellStyle name="T_Book1_1_CPK_ke hoach dau thau 30-6-2010 3" xfId="8343"/>
    <cellStyle name="T_Book1_1_CPK_ke hoach dau thau 30-6-2010_BIEU KE HOACH  2015 (KTN 6.11 sua)" xfId="8344"/>
    <cellStyle name="T_Book1_1_CPK_KH Von 2012 gui BKH 1" xfId="8345"/>
    <cellStyle name="T_Book1_1_CPK_KH Von 2012 gui BKH 1 2" xfId="8346"/>
    <cellStyle name="T_Book1_1_CPK_KH Von 2012 gui BKH 1 2 2" xfId="8347"/>
    <cellStyle name="T_Book1_1_CPK_KH Von 2012 gui BKH 1 3" xfId="8348"/>
    <cellStyle name="T_Book1_1_CPK_KH Von 2012 gui BKH 1_BIEU KE HOACH  2015 (KTN 6.11 sua)" xfId="8349"/>
    <cellStyle name="T_Book1_1_CPK_QD ke hoach dau thau" xfId="8350"/>
    <cellStyle name="T_Book1_1_CPK_QD ke hoach dau thau 2" xfId="8351"/>
    <cellStyle name="T_Book1_1_CPK_QD ke hoach dau thau 2 2" xfId="8352"/>
    <cellStyle name="T_Book1_1_CPK_QD ke hoach dau thau 3" xfId="8353"/>
    <cellStyle name="T_Book1_1_CPK_QD ke hoach dau thau_BIEU KE HOACH  2015 (KTN 6.11 sua)" xfId="8354"/>
    <cellStyle name="T_Book1_1_CPK_Ra soat KH von 2011 (Huy-11-11-11)" xfId="8355"/>
    <cellStyle name="T_Book1_1_CPK_Ra soat KH von 2011 (Huy-11-11-11) 2" xfId="8356"/>
    <cellStyle name="T_Book1_1_CPK_Ra soat KH von 2011 (Huy-11-11-11) 2 2" xfId="8357"/>
    <cellStyle name="T_Book1_1_CPK_Ra soat KH von 2011 (Huy-11-11-11) 3" xfId="8358"/>
    <cellStyle name="T_Book1_1_CPK_Ra soat KH von 2011 (Huy-11-11-11)_BIEU KE HOACH  2015 (KTN 6.11 sua)" xfId="8359"/>
    <cellStyle name="T_Book1_1_CPK_tinh toan hoang ha" xfId="8360"/>
    <cellStyle name="T_Book1_1_CPK_tinh toan hoang ha 2" xfId="8361"/>
    <cellStyle name="T_Book1_1_CPK_tinh toan hoang ha 2 2" xfId="8362"/>
    <cellStyle name="T_Book1_1_CPK_tinh toan hoang ha 3" xfId="8363"/>
    <cellStyle name="T_Book1_1_CPK_tinh toan hoang ha_BIEU KE HOACH  2015 (KTN 6.11 sua)" xfId="8364"/>
    <cellStyle name="T_Book1_1_CPK_Tong von ĐTPT" xfId="8365"/>
    <cellStyle name="T_Book1_1_CPK_Tong von ĐTPT 2" xfId="8366"/>
    <cellStyle name="T_Book1_1_CPK_Tong von ĐTPT 2 2" xfId="8367"/>
    <cellStyle name="T_Book1_1_CPK_Tong von ĐTPT 3" xfId="8368"/>
    <cellStyle name="T_Book1_1_CPK_Tong von ĐTPT_BIEU KE HOACH  2015 (KTN 6.11 sua)" xfId="8369"/>
    <cellStyle name="T_Book1_1_CPK_Viec Huy dang lam" xfId="8370"/>
    <cellStyle name="T_Book1_1_CPK_Viec Huy dang lam_CT 134" xfId="8371"/>
    <cellStyle name="T_Book1_1_dang vien mói" xfId="8372"/>
    <cellStyle name="T_Book1_1_dang vien mói 2" xfId="8373"/>
    <cellStyle name="T_Book1_1_Danh Mục KCM trinh BKH 2011 (BS 30A)" xfId="8374"/>
    <cellStyle name="T_Book1_1_Danh Mục KCM trinh BKH 2011 (BS 30A) 2" xfId="8375"/>
    <cellStyle name="T_Book1_1_DT 1751 Muong Khoa" xfId="8376"/>
    <cellStyle name="T_Book1_1_DT 1751 Muong Khoa 2" xfId="8377"/>
    <cellStyle name="T_Book1_1_DT Nam vai" xfId="8378"/>
    <cellStyle name="T_Book1_1_DT Nam vai 2" xfId="8379"/>
    <cellStyle name="T_Book1_1_DT Nam vai_bieu ke hoach dau thau" xfId="8380"/>
    <cellStyle name="T_Book1_1_DT Nam vai_bieu ke hoach dau thau 2" xfId="8381"/>
    <cellStyle name="T_Book1_1_DT Nam vai_bieu ke hoach dau thau truong mam non SKH" xfId="8382"/>
    <cellStyle name="T_Book1_1_DT Nam vai_bieu ke hoach dau thau truong mam non SKH 2" xfId="8383"/>
    <cellStyle name="T_Book1_1_DT Nam vai_Book1" xfId="8384"/>
    <cellStyle name="T_Book1_1_DT Nam vai_Book1 2" xfId="8385"/>
    <cellStyle name="T_Book1_1_DT Nam vai_DTTD chieng chan Tham lai 29-9-2009" xfId="8386"/>
    <cellStyle name="T_Book1_1_DT Nam vai_DTTD chieng chan Tham lai 29-9-2009 2" xfId="8387"/>
    <cellStyle name="T_Book1_1_DT Nam vai_Ke hoach 2010 (theo doi 11-8-2010)" xfId="8388"/>
    <cellStyle name="T_Book1_1_DT Nam vai_Ke hoach 2010 (theo doi 11-8-2010) 2" xfId="8389"/>
    <cellStyle name="T_Book1_1_DT Nam vai_ke hoach dau thau 30-6-2010" xfId="8390"/>
    <cellStyle name="T_Book1_1_DT Nam vai_ke hoach dau thau 30-6-2010 2" xfId="8391"/>
    <cellStyle name="T_Book1_1_DT Nam vai_QD ke hoach dau thau" xfId="8392"/>
    <cellStyle name="T_Book1_1_DT Nam vai_QD ke hoach dau thau 2" xfId="8393"/>
    <cellStyle name="T_Book1_1_DT Nam vai_tinh toan hoang ha" xfId="8394"/>
    <cellStyle name="T_Book1_1_DT Nam vai_tinh toan hoang ha 2" xfId="8395"/>
    <cellStyle name="T_Book1_1_DT NHA KHACH -12" xfId="8396"/>
    <cellStyle name="T_Book1_1_DT NHA KHACH -12 2" xfId="8397"/>
    <cellStyle name="T_Book1_1_DT NHA KHACH -12 2 2" xfId="8398"/>
    <cellStyle name="T_Book1_1_DT NHA KHACH -12 3" xfId="8399"/>
    <cellStyle name="T_Book1_1_DT NHA KHACH -12_BIEU KE HOACH  2015 (KTN 6.11 sua)" xfId="8400"/>
    <cellStyle name="T_Book1_1_DT tieu hoc diem TDC ban Cho 28-02-09" xfId="8401"/>
    <cellStyle name="T_Book1_1_DT tieu hoc diem TDC ban Cho 28-02-09 2" xfId="8402"/>
    <cellStyle name="T_Book1_1_DT tieu hoc diem TDC ban Cho 28-02-09 2 2" xfId="8403"/>
    <cellStyle name="T_Book1_1_DT tieu hoc diem TDC ban Cho 28-02-09 3" xfId="8404"/>
    <cellStyle name="T_Book1_1_DT tieu hoc diem TDC ban Cho 28-02-09_BIEU KE HOACH  2015 (KTN 6.11 sua)" xfId="8405"/>
    <cellStyle name="T_Book1_1_DTTD chieng chan Tham lai 29-9-2009" xfId="8406"/>
    <cellStyle name="T_Book1_1_DTTD chieng chan Tham lai 29-9-2009 2" xfId="8407"/>
    <cellStyle name="T_Book1_1_DTTD chieng chan Tham lai 29-9-2009 2 2" xfId="8408"/>
    <cellStyle name="T_Book1_1_DTTD chieng chan Tham lai 29-9-2009 3" xfId="8409"/>
    <cellStyle name="T_Book1_1_DTTD chieng chan Tham lai 29-9-2009_BIEU KE HOACH  2015 (KTN 6.11 sua)" xfId="8410"/>
    <cellStyle name="T_Book1_1_dự toán 30a 2013" xfId="8411"/>
    <cellStyle name="T_Book1_1_Du toan nuoc San Thang (GD2)" xfId="8412"/>
    <cellStyle name="T_Book1_1_Du toan nuoc San Thang (GD2) 2" xfId="8413"/>
    <cellStyle name="T_Book1_1_DuToan92009Luong650" xfId="8414"/>
    <cellStyle name="T_Book1_1_DuToan92009Luong650 2" xfId="8415"/>
    <cellStyle name="T_Book1_1_DuToan92009Luong650_CT 134" xfId="8416"/>
    <cellStyle name="T_Book1_1_GVL" xfId="8417"/>
    <cellStyle name="T_Book1_1_GVL 2" xfId="8418"/>
    <cellStyle name="T_Book1_1_GVL 3" xfId="8419"/>
    <cellStyle name="T_Book1_1_GVL_BIEU KE HOACH  2015 (KTN 6.11 sua)" xfId="8420"/>
    <cellStyle name="T_Book1_1_HD TT1" xfId="8421"/>
    <cellStyle name="T_Book1_1_HD TT1 2" xfId="8422"/>
    <cellStyle name="T_Book1_1_HD TT1 3" xfId="8423"/>
    <cellStyle name="T_Book1_1_HD TT1_BIEU KE HOACH  2015 (KTN 6.11 sua)" xfId="8424"/>
    <cellStyle name="T_Book1_1_Ke hoach 2010 ngay 14.4.10" xfId="8425"/>
    <cellStyle name="T_Book1_1_Ke hoach 2010 ngay 14.4.10 2" xfId="8426"/>
    <cellStyle name="T_Book1_1_Ke hoach 2010 ngay 14.4.10 3" xfId="8427"/>
    <cellStyle name="T_Book1_1_Ke hoach 2010 ngay 14.4.10_BIEU KE HOACH  2015 (KTN 6.11 sua)" xfId="8428"/>
    <cellStyle name="T_Book1_1_Ke hoach 2010 ngay 31-01" xfId="8429"/>
    <cellStyle name="T_Book1_1_Ke hoach 2010 ngay 31-01 2" xfId="8430"/>
    <cellStyle name="T_Book1_1_ke hoach dau thau 30-6-2010" xfId="8431"/>
    <cellStyle name="T_Book1_1_ke hoach dau thau 30-6-2010 2" xfId="8432"/>
    <cellStyle name="T_Book1_1_ke hoach dau thau 30-6-2010 3" xfId="8433"/>
    <cellStyle name="T_Book1_1_ke hoach dau thau 30-6-2010_BIEU KE HOACH  2015 (KTN 6.11 sua)" xfId="8434"/>
    <cellStyle name="T_Book1_1_Ke hoạch thuc hien goi thau" xfId="8435"/>
    <cellStyle name="T_Book1_1_Ket du ung NS" xfId="8436"/>
    <cellStyle name="T_Book1_1_Ket du ung NS 2" xfId="8437"/>
    <cellStyle name="T_Book1_1_KH Von 2012 gui BKH 1" xfId="8438"/>
    <cellStyle name="T_Book1_1_KH Von 2012 gui BKH 1 2" xfId="8439"/>
    <cellStyle name="T_Book1_1_KH Von 2012 gui BKH 1 2 2" xfId="8440"/>
    <cellStyle name="T_Book1_1_KH Von 2012 gui BKH 1 3" xfId="8441"/>
    <cellStyle name="T_Book1_1_KH Von 2012 gui BKH 1_BIEU KE HOACH  2015 (KTN 6.11 sua)" xfId="8442"/>
    <cellStyle name="T_Book1_1_kinh phi che nam 2012" xfId="8443"/>
    <cellStyle name="T_Book1_1_Luy ke von ung nam 2011 -Thoa gui ngay 12-8-2012" xfId="8444"/>
    <cellStyle name="T_Book1_1_Nha lop hoc 8 P" xfId="8445"/>
    <cellStyle name="T_Book1_1_Nha lop hoc 8 P 2" xfId="8446"/>
    <cellStyle name="T_Book1_1_Nha lop hoc 8 P 3" xfId="8447"/>
    <cellStyle name="T_Book1_1_Nha lop hoc 8 P_BIEU KE HOACH  2015 (KTN 6.11 sua)" xfId="8448"/>
    <cellStyle name="T_Book1_1_Phan pha do" xfId="8449"/>
    <cellStyle name="T_Book1_1_Phan pha do 2" xfId="8450"/>
    <cellStyle name="T_Book1_1_QĐ 980" xfId="8451"/>
    <cellStyle name="T_Book1_1_QĐ 980 2" xfId="8452"/>
    <cellStyle name="T_Book1_1_QD ke hoach dau thau" xfId="8453"/>
    <cellStyle name="T_Book1_1_QD ke hoach dau thau 2" xfId="8454"/>
    <cellStyle name="T_Book1_1_QD ke hoach dau thau 3" xfId="8455"/>
    <cellStyle name="T_Book1_1_QD ke hoach dau thau_BIEU KE HOACH  2015 (KTN 6.11 sua)" xfId="8456"/>
    <cellStyle name="T_Book1_1_Ra soat KH von 2011 (Huy-11-11-11)" xfId="8457"/>
    <cellStyle name="T_Book1_1_Ra soat KH von 2011 (Huy-11-11-11) 2" xfId="8458"/>
    <cellStyle name="T_Book1_1_Ra soat KH von 2011 (Huy-11-11-11) 3" xfId="8459"/>
    <cellStyle name="T_Book1_1_Ra soat KH von 2011 (Huy-11-11-11)_BIEU KE HOACH  2015 (KTN 6.11 sua)" xfId="8460"/>
    <cellStyle name="T_Book1_1_Sheet2" xfId="8461"/>
    <cellStyle name="T_Book1_1_Sheet2 2" xfId="8462"/>
    <cellStyle name="T_Book1_1_TH danh muc 08-09 den ngay 30-8-09" xfId="8463"/>
    <cellStyle name="T_Book1_1_TH danh muc 08-09 den ngay 30-8-09 2" xfId="8464"/>
    <cellStyle name="T_Book1_1_Thiet bi" xfId="8465"/>
    <cellStyle name="T_Book1_1_Thiet bi 2" xfId="8466"/>
    <cellStyle name="T_Book1_1_Thiet bi_Bieu chi tieu KH 2014 (Huy-04-11)" xfId="8467"/>
    <cellStyle name="T_Book1_1_Thiet bi_Bieu chi tieu KH 2014 (Huy-04-11) 2" xfId="8468"/>
    <cellStyle name="T_Book1_1_Thiet bi_bieu ke hoach dau thau" xfId="8469"/>
    <cellStyle name="T_Book1_1_Thiet bi_bieu ke hoach dau thau 2" xfId="8470"/>
    <cellStyle name="T_Book1_1_Thiet bi_bieu ke hoach dau thau 2 2" xfId="8471"/>
    <cellStyle name="T_Book1_1_Thiet bi_bieu ke hoach dau thau 3" xfId="8472"/>
    <cellStyle name="T_Book1_1_Thiet bi_bieu ke hoach dau thau truong mam non SKH" xfId="8473"/>
    <cellStyle name="T_Book1_1_Thiet bi_bieu ke hoach dau thau truong mam non SKH 2" xfId="8474"/>
    <cellStyle name="T_Book1_1_Thiet bi_bieu ke hoach dau thau truong mam non SKH 2 2" xfId="8475"/>
    <cellStyle name="T_Book1_1_Thiet bi_bieu ke hoach dau thau truong mam non SKH 3" xfId="8476"/>
    <cellStyle name="T_Book1_1_Thiet bi_bieu ke hoach dau thau truong mam non SKH_BIEU KE HOACH  2015 (KTN 6.11 sua)" xfId="8477"/>
    <cellStyle name="T_Book1_1_Thiet bi_bieu ke hoach dau thau_BIEU KE HOACH  2015 (KTN 6.11 sua)" xfId="8478"/>
    <cellStyle name="T_Book1_1_Thiet bi_bieu tong hop lai kh von 2011 gui phong TH-KTDN" xfId="8479"/>
    <cellStyle name="T_Book1_1_Thiet bi_bieu tong hop lai kh von 2011 gui phong TH-KTDN 2" xfId="8480"/>
    <cellStyle name="T_Book1_1_Thiet bi_bieu tong hop lai kh von 2011 gui phong TH-KTDN 2 2" xfId="8481"/>
    <cellStyle name="T_Book1_1_Thiet bi_bieu tong hop lai kh von 2011 gui phong TH-KTDN 3" xfId="8482"/>
    <cellStyle name="T_Book1_1_Thiet bi_bieu tong hop lai kh von 2011 gui phong TH-KTDN_BIEU KE HOACH  2015 (KTN 6.11 sua)" xfId="8483"/>
    <cellStyle name="T_Book1_1_Thiet bi_Book1" xfId="8484"/>
    <cellStyle name="T_Book1_1_Thiet bi_Book1 2" xfId="8485"/>
    <cellStyle name="T_Book1_1_Thiet bi_Book1 2 2" xfId="8486"/>
    <cellStyle name="T_Book1_1_Thiet bi_Book1 3" xfId="8487"/>
    <cellStyle name="T_Book1_1_Thiet bi_Book1_BIEU KE HOACH  2015 (KTN 6.11 sua)" xfId="8488"/>
    <cellStyle name="T_Book1_1_Thiet bi_Book1_Ke hoach 2010 (theo doi 11-8-2010)" xfId="8489"/>
    <cellStyle name="T_Book1_1_Thiet bi_Book1_Ke hoach 2010 (theo doi 11-8-2010) 2" xfId="8490"/>
    <cellStyle name="T_Book1_1_Thiet bi_Book1_Ke hoach 2010 (theo doi 11-8-2010) 2 2" xfId="8491"/>
    <cellStyle name="T_Book1_1_Thiet bi_Book1_Ke hoach 2010 (theo doi 11-8-2010) 3" xfId="8492"/>
    <cellStyle name="T_Book1_1_Thiet bi_Book1_Ke hoach 2010 (theo doi 11-8-2010)_BIEU KE HOACH  2015 (KTN 6.11 sua)" xfId="8493"/>
    <cellStyle name="T_Book1_1_Thiet bi_Book1_ke hoach dau thau 30-6-2010" xfId="8494"/>
    <cellStyle name="T_Book1_1_Thiet bi_Book1_ke hoach dau thau 30-6-2010 2" xfId="8495"/>
    <cellStyle name="T_Book1_1_Thiet bi_Book1_ke hoach dau thau 30-6-2010 2 2" xfId="8496"/>
    <cellStyle name="T_Book1_1_Thiet bi_Book1_ke hoach dau thau 30-6-2010 3" xfId="8497"/>
    <cellStyle name="T_Book1_1_Thiet bi_Book1_ke hoach dau thau 30-6-2010_BIEU KE HOACH  2015 (KTN 6.11 sua)" xfId="8498"/>
    <cellStyle name="T_Book1_1_Thiet bi_Copy of KH PHAN BO VON ĐỐI ỨNG NAM 2011 (30 TY phuong án gop WB)" xfId="8499"/>
    <cellStyle name="T_Book1_1_Thiet bi_Copy of KH PHAN BO VON ĐỐI ỨNG NAM 2011 (30 TY phuong án gop WB) 2" xfId="8500"/>
    <cellStyle name="T_Book1_1_Thiet bi_Copy of KH PHAN BO VON ĐỐI ỨNG NAM 2011 (30 TY phuong án gop WB) 2 2" xfId="8501"/>
    <cellStyle name="T_Book1_1_Thiet bi_Copy of KH PHAN BO VON ĐỐI ỨNG NAM 2011 (30 TY phuong án gop WB) 3" xfId="8502"/>
    <cellStyle name="T_Book1_1_Thiet bi_Copy of KH PHAN BO VON ĐỐI ỨNG NAM 2011 (30 TY phuong án gop WB)_BIEU KE HOACH  2015 (KTN 6.11 sua)" xfId="8503"/>
    <cellStyle name="T_Book1_1_Thiet bi_DTTD chieng chan Tham lai 29-9-2009" xfId="8504"/>
    <cellStyle name="T_Book1_1_Thiet bi_DTTD chieng chan Tham lai 29-9-2009 2" xfId="8505"/>
    <cellStyle name="T_Book1_1_Thiet bi_DTTD chieng chan Tham lai 29-9-2009 2 2" xfId="8506"/>
    <cellStyle name="T_Book1_1_Thiet bi_DTTD chieng chan Tham lai 29-9-2009 3" xfId="8507"/>
    <cellStyle name="T_Book1_1_Thiet bi_DTTD chieng chan Tham lai 29-9-2009_BIEU KE HOACH  2015 (KTN 6.11 sua)" xfId="8508"/>
    <cellStyle name="T_Book1_1_Thiet bi_dự toán 30a 2013" xfId="8509"/>
    <cellStyle name="T_Book1_1_Thiet bi_Du toan nuoc San Thang (GD2)" xfId="8510"/>
    <cellStyle name="T_Book1_1_Thiet bi_Du toan nuoc San Thang (GD2) 2" xfId="8511"/>
    <cellStyle name="T_Book1_1_Thiet bi_Du toan nuoc San Thang (GD2) 2 2" xfId="8512"/>
    <cellStyle name="T_Book1_1_Thiet bi_Du toan nuoc San Thang (GD2) 3" xfId="8513"/>
    <cellStyle name="T_Book1_1_Thiet bi_Du toan nuoc San Thang (GD2)_BIEU KE HOACH  2015 (KTN 6.11 sua)" xfId="8514"/>
    <cellStyle name="T_Book1_1_Thiet bi_Ke hoach 2010 (theo doi 11-8-2010)" xfId="8515"/>
    <cellStyle name="T_Book1_1_Thiet bi_Ke hoach 2010 (theo doi 11-8-2010) 2" xfId="8516"/>
    <cellStyle name="T_Book1_1_Thiet bi_Ke hoach 2010 (theo doi 11-8-2010) 2 2" xfId="8517"/>
    <cellStyle name="T_Book1_1_Thiet bi_Ke hoach 2010 (theo doi 11-8-2010) 3" xfId="8518"/>
    <cellStyle name="T_Book1_1_Thiet bi_Ke hoach 2010 (theo doi 11-8-2010)_BIEU KE HOACH  2015 (KTN 6.11 sua)" xfId="8519"/>
    <cellStyle name="T_Book1_1_Thiet bi_ke hoach dau thau 30-6-2010" xfId="8520"/>
    <cellStyle name="T_Book1_1_Thiet bi_ke hoach dau thau 30-6-2010 2" xfId="8521"/>
    <cellStyle name="T_Book1_1_Thiet bi_ke hoach dau thau 30-6-2010 2 2" xfId="8522"/>
    <cellStyle name="T_Book1_1_Thiet bi_ke hoach dau thau 30-6-2010 3" xfId="8523"/>
    <cellStyle name="T_Book1_1_Thiet bi_ke hoach dau thau 30-6-2010_BIEU KE HOACH  2015 (KTN 6.11 sua)" xfId="8524"/>
    <cellStyle name="T_Book1_1_Thiet bi_KH Von 2012 gui BKH 1" xfId="8525"/>
    <cellStyle name="T_Book1_1_Thiet bi_KH Von 2012 gui BKH 1 2" xfId="8526"/>
    <cellStyle name="T_Book1_1_Thiet bi_KH Von 2012 gui BKH 1 2 2" xfId="8527"/>
    <cellStyle name="T_Book1_1_Thiet bi_KH Von 2012 gui BKH 1 3" xfId="8528"/>
    <cellStyle name="T_Book1_1_Thiet bi_KH Von 2012 gui BKH 1_BIEU KE HOACH  2015 (KTN 6.11 sua)" xfId="8529"/>
    <cellStyle name="T_Book1_1_Thiet bi_QD ke hoach dau thau" xfId="8530"/>
    <cellStyle name="T_Book1_1_Thiet bi_QD ke hoach dau thau 2" xfId="8531"/>
    <cellStyle name="T_Book1_1_Thiet bi_QD ke hoach dau thau 2 2" xfId="8532"/>
    <cellStyle name="T_Book1_1_Thiet bi_QD ke hoach dau thau 3" xfId="8533"/>
    <cellStyle name="T_Book1_1_Thiet bi_QD ke hoach dau thau_BIEU KE HOACH  2015 (KTN 6.11 sua)" xfId="8534"/>
    <cellStyle name="T_Book1_1_Thiet bi_Ra soat KH von 2011 (Huy-11-11-11)" xfId="8535"/>
    <cellStyle name="T_Book1_1_Thiet bi_Ra soat KH von 2011 (Huy-11-11-11) 2" xfId="8536"/>
    <cellStyle name="T_Book1_1_Thiet bi_Ra soat KH von 2011 (Huy-11-11-11) 2 2" xfId="8537"/>
    <cellStyle name="T_Book1_1_Thiet bi_Ra soat KH von 2011 (Huy-11-11-11) 3" xfId="8538"/>
    <cellStyle name="T_Book1_1_Thiet bi_Ra soat KH von 2011 (Huy-11-11-11)_BIEU KE HOACH  2015 (KTN 6.11 sua)" xfId="8539"/>
    <cellStyle name="T_Book1_1_Thiet bi_tinh toan hoang ha" xfId="8540"/>
    <cellStyle name="T_Book1_1_Thiet bi_tinh toan hoang ha 2" xfId="8541"/>
    <cellStyle name="T_Book1_1_Thiet bi_tinh toan hoang ha 2 2" xfId="8542"/>
    <cellStyle name="T_Book1_1_Thiet bi_tinh toan hoang ha 3" xfId="8543"/>
    <cellStyle name="T_Book1_1_Thiet bi_tinh toan hoang ha_BIEU KE HOACH  2015 (KTN 6.11 sua)" xfId="8544"/>
    <cellStyle name="T_Book1_1_Thiet bi_Tong von ĐTPT" xfId="8545"/>
    <cellStyle name="T_Book1_1_Thiet bi_Tong von ĐTPT 2" xfId="8546"/>
    <cellStyle name="T_Book1_1_Thiet bi_Tong von ĐTPT 2 2" xfId="8547"/>
    <cellStyle name="T_Book1_1_Thiet bi_Tong von ĐTPT 3" xfId="8548"/>
    <cellStyle name="T_Book1_1_Thiet bi_Tong von ĐTPT_BIEU KE HOACH  2015 (KTN 6.11 sua)" xfId="8549"/>
    <cellStyle name="T_Book1_1_Thiet bi_Viec Huy dang lam" xfId="8550"/>
    <cellStyle name="T_Book1_1_Thiet bi_Viec Huy dang lam_CT 134" xfId="8551"/>
    <cellStyle name="T_Book1_1_tien luong" xfId="8552"/>
    <cellStyle name="T_Book1_1_tien luong 2" xfId="8553"/>
    <cellStyle name="T_Book1_1_Tien luong chuan 01" xfId="8554"/>
    <cellStyle name="T_Book1_1_Tien luong chuan 01 2" xfId="8555"/>
    <cellStyle name="T_Book1_1_Tienluong" xfId="8556"/>
    <cellStyle name="T_Book1_1_Tienluong 2" xfId="8557"/>
    <cellStyle name="T_Book1_1_Tienluong 2 2" xfId="8558"/>
    <cellStyle name="T_Book1_1_Tienluong 3" xfId="8559"/>
    <cellStyle name="T_Book1_1_Tienluong_BIEU KE HOACH  2015 (KTN 6.11 sua)" xfId="8560"/>
    <cellStyle name="T_Book1_1_tinh toan hoang ha" xfId="8561"/>
    <cellStyle name="T_Book1_1_tinh toan hoang ha 2" xfId="8562"/>
    <cellStyle name="T_Book1_1_tinh toan hoang ha 3" xfId="8563"/>
    <cellStyle name="T_Book1_1_tinh toan hoang ha_BIEU KE HOACH  2015 (KTN 6.11 sua)" xfId="8564"/>
    <cellStyle name="T_Book1_1_Tong hop  " xfId="8565"/>
    <cellStyle name="T_Book1_1_Tong hop   2" xfId="8566"/>
    <cellStyle name="T_Book1_1_Tong von ĐTPT" xfId="8567"/>
    <cellStyle name="T_Book1_1_Tong von ĐTPT 2" xfId="8568"/>
    <cellStyle name="T_Book1_1_Tong von ĐTPT 3" xfId="8569"/>
    <cellStyle name="T_Book1_1_Tong von ĐTPT_BIEU KE HOACH  2015 (KTN 6.11 sua)" xfId="8570"/>
    <cellStyle name="T_Book1_1_TU VAN THUY LOI THAM  PHE" xfId="8571"/>
    <cellStyle name="T_Book1_1_TU VAN THUY LOI THAM  PHE 2" xfId="8572"/>
    <cellStyle name="T_Book1_1_TU VAN THUY LOI THAM  PHE 3" xfId="8573"/>
    <cellStyle name="T_Book1_1_TU VAN THUY LOI THAM  PHE_BIEU KE HOACH  2015 (KTN 6.11 sua)" xfId="8574"/>
    <cellStyle name="T_Book1_1_Viec Huy dang lam" xfId="8575"/>
    <cellStyle name="T_Book1_10b_PhanThanNhaSo10" xfId="8576"/>
    <cellStyle name="T_Book1_10b_PhanThanNhaSo10 2" xfId="8577"/>
    <cellStyle name="T_Book1_10b_PhanThanNhaSo10_Bieu chi tieu KH 2014 (Huy-04-11)" xfId="8578"/>
    <cellStyle name="T_Book1_10b_PhanThanNhaSo10_Bieu chi tieu KH 2014 (Huy-04-11) 2" xfId="8579"/>
    <cellStyle name="T_Book1_10b_PhanThanNhaSo10_bieu ke hoach dau thau" xfId="8580"/>
    <cellStyle name="T_Book1_10b_PhanThanNhaSo10_bieu ke hoach dau thau 2" xfId="8581"/>
    <cellStyle name="T_Book1_10b_PhanThanNhaSo10_bieu ke hoach dau thau 2 2" xfId="8582"/>
    <cellStyle name="T_Book1_10b_PhanThanNhaSo10_bieu ke hoach dau thau 3" xfId="8583"/>
    <cellStyle name="T_Book1_10b_PhanThanNhaSo10_bieu ke hoach dau thau truong mam non SKH" xfId="8584"/>
    <cellStyle name="T_Book1_10b_PhanThanNhaSo10_bieu ke hoach dau thau truong mam non SKH 2" xfId="8585"/>
    <cellStyle name="T_Book1_10b_PhanThanNhaSo10_bieu ke hoach dau thau truong mam non SKH 2 2" xfId="8586"/>
    <cellStyle name="T_Book1_10b_PhanThanNhaSo10_bieu ke hoach dau thau truong mam non SKH 3" xfId="8587"/>
    <cellStyle name="T_Book1_10b_PhanThanNhaSo10_bieu ke hoach dau thau truong mam non SKH_BIEU KE HOACH  2015 (KTN 6.11 sua)" xfId="8588"/>
    <cellStyle name="T_Book1_10b_PhanThanNhaSo10_bieu ke hoach dau thau_BIEU KE HOACH  2015 (KTN 6.11 sua)" xfId="8589"/>
    <cellStyle name="T_Book1_10b_PhanThanNhaSo10_bieu tong hop lai kh von 2011 gui phong TH-KTDN" xfId="8590"/>
    <cellStyle name="T_Book1_10b_PhanThanNhaSo10_bieu tong hop lai kh von 2011 gui phong TH-KTDN 2" xfId="8591"/>
    <cellStyle name="T_Book1_10b_PhanThanNhaSo10_bieu tong hop lai kh von 2011 gui phong TH-KTDN 2 2" xfId="8592"/>
    <cellStyle name="T_Book1_10b_PhanThanNhaSo10_bieu tong hop lai kh von 2011 gui phong TH-KTDN 3" xfId="8593"/>
    <cellStyle name="T_Book1_10b_PhanThanNhaSo10_bieu tong hop lai kh von 2011 gui phong TH-KTDN_BIEU KE HOACH  2015 (KTN 6.11 sua)" xfId="8594"/>
    <cellStyle name="T_Book1_10b_PhanThanNhaSo10_Book1" xfId="8595"/>
    <cellStyle name="T_Book1_10b_PhanThanNhaSo10_Book1 2" xfId="8596"/>
    <cellStyle name="T_Book1_10b_PhanThanNhaSo10_Book1 2 2" xfId="8597"/>
    <cellStyle name="T_Book1_10b_PhanThanNhaSo10_Book1 3" xfId="8598"/>
    <cellStyle name="T_Book1_10b_PhanThanNhaSo10_Book1_BIEU KE HOACH  2015 (KTN 6.11 sua)" xfId="8599"/>
    <cellStyle name="T_Book1_10b_PhanThanNhaSo10_Book1_Ke hoach 2010 (theo doi 11-8-2010)" xfId="8600"/>
    <cellStyle name="T_Book1_10b_PhanThanNhaSo10_Book1_Ke hoach 2010 (theo doi 11-8-2010) 2" xfId="8601"/>
    <cellStyle name="T_Book1_10b_PhanThanNhaSo10_Book1_Ke hoach 2010 (theo doi 11-8-2010) 2 2" xfId="8602"/>
    <cellStyle name="T_Book1_10b_PhanThanNhaSo10_Book1_Ke hoach 2010 (theo doi 11-8-2010) 3" xfId="8603"/>
    <cellStyle name="T_Book1_10b_PhanThanNhaSo10_Book1_Ke hoach 2010 (theo doi 11-8-2010)_BIEU KE HOACH  2015 (KTN 6.11 sua)" xfId="8604"/>
    <cellStyle name="T_Book1_10b_PhanThanNhaSo10_Book1_ke hoach dau thau 30-6-2010" xfId="8605"/>
    <cellStyle name="T_Book1_10b_PhanThanNhaSo10_Book1_ke hoach dau thau 30-6-2010 2" xfId="8606"/>
    <cellStyle name="T_Book1_10b_PhanThanNhaSo10_Book1_ke hoach dau thau 30-6-2010 2 2" xfId="8607"/>
    <cellStyle name="T_Book1_10b_PhanThanNhaSo10_Book1_ke hoach dau thau 30-6-2010 3" xfId="8608"/>
    <cellStyle name="T_Book1_10b_PhanThanNhaSo10_Book1_ke hoach dau thau 30-6-2010_BIEU KE HOACH  2015 (KTN 6.11 sua)" xfId="8609"/>
    <cellStyle name="T_Book1_10b_PhanThanNhaSo10_Copy of KH PHAN BO VON ĐỐI ỨNG NAM 2011 (30 TY phuong án gop WB)" xfId="8610"/>
    <cellStyle name="T_Book1_10b_PhanThanNhaSo10_Copy of KH PHAN BO VON ĐỐI ỨNG NAM 2011 (30 TY phuong án gop WB) 2" xfId="8611"/>
    <cellStyle name="T_Book1_10b_PhanThanNhaSo10_Copy of KH PHAN BO VON ĐỐI ỨNG NAM 2011 (30 TY phuong án gop WB) 2 2" xfId="8612"/>
    <cellStyle name="T_Book1_10b_PhanThanNhaSo10_Copy of KH PHAN BO VON ĐỐI ỨNG NAM 2011 (30 TY phuong án gop WB) 3" xfId="8613"/>
    <cellStyle name="T_Book1_10b_PhanThanNhaSo10_Copy of KH PHAN BO VON ĐỐI ỨNG NAM 2011 (30 TY phuong án gop WB)_BIEU KE HOACH  2015 (KTN 6.11 sua)" xfId="8614"/>
    <cellStyle name="T_Book1_10b_PhanThanNhaSo10_DTTD chieng chan Tham lai 29-9-2009" xfId="8615"/>
    <cellStyle name="T_Book1_10b_PhanThanNhaSo10_DTTD chieng chan Tham lai 29-9-2009 2" xfId="8616"/>
    <cellStyle name="T_Book1_10b_PhanThanNhaSo10_DTTD chieng chan Tham lai 29-9-2009 2 2" xfId="8617"/>
    <cellStyle name="T_Book1_10b_PhanThanNhaSo10_DTTD chieng chan Tham lai 29-9-2009 3" xfId="8618"/>
    <cellStyle name="T_Book1_10b_PhanThanNhaSo10_DTTD chieng chan Tham lai 29-9-2009_BIEU KE HOACH  2015 (KTN 6.11 sua)" xfId="8619"/>
    <cellStyle name="T_Book1_10b_PhanThanNhaSo10_dự toán 30a 2013" xfId="8620"/>
    <cellStyle name="T_Book1_10b_PhanThanNhaSo10_Du toan nuoc San Thang (GD2)" xfId="8621"/>
    <cellStyle name="T_Book1_10b_PhanThanNhaSo10_Du toan nuoc San Thang (GD2) 2" xfId="8622"/>
    <cellStyle name="T_Book1_10b_PhanThanNhaSo10_Du toan nuoc San Thang (GD2) 2 2" xfId="8623"/>
    <cellStyle name="T_Book1_10b_PhanThanNhaSo10_Du toan nuoc San Thang (GD2) 3" xfId="8624"/>
    <cellStyle name="T_Book1_10b_PhanThanNhaSo10_Du toan nuoc San Thang (GD2)_BIEU KE HOACH  2015 (KTN 6.11 sua)" xfId="8625"/>
    <cellStyle name="T_Book1_10b_PhanThanNhaSo10_Ke hoach 2010 (theo doi 11-8-2010)" xfId="8626"/>
    <cellStyle name="T_Book1_10b_PhanThanNhaSo10_Ke hoach 2010 (theo doi 11-8-2010) 2" xfId="8627"/>
    <cellStyle name="T_Book1_10b_PhanThanNhaSo10_Ke hoach 2010 (theo doi 11-8-2010) 2 2" xfId="8628"/>
    <cellStyle name="T_Book1_10b_PhanThanNhaSo10_Ke hoach 2010 (theo doi 11-8-2010) 3" xfId="8629"/>
    <cellStyle name="T_Book1_10b_PhanThanNhaSo10_Ke hoach 2010 (theo doi 11-8-2010)_BIEU KE HOACH  2015 (KTN 6.11 sua)" xfId="8630"/>
    <cellStyle name="T_Book1_10b_PhanThanNhaSo10_ke hoach dau thau 30-6-2010" xfId="8631"/>
    <cellStyle name="T_Book1_10b_PhanThanNhaSo10_ke hoach dau thau 30-6-2010 2" xfId="8632"/>
    <cellStyle name="T_Book1_10b_PhanThanNhaSo10_ke hoach dau thau 30-6-2010 2 2" xfId="8633"/>
    <cellStyle name="T_Book1_10b_PhanThanNhaSo10_ke hoach dau thau 30-6-2010 3" xfId="8634"/>
    <cellStyle name="T_Book1_10b_PhanThanNhaSo10_ke hoach dau thau 30-6-2010_BIEU KE HOACH  2015 (KTN 6.11 sua)" xfId="8635"/>
    <cellStyle name="T_Book1_10b_PhanThanNhaSo10_KH Von 2012 gui BKH 1" xfId="8636"/>
    <cellStyle name="T_Book1_10b_PhanThanNhaSo10_KH Von 2012 gui BKH 1 2" xfId="8637"/>
    <cellStyle name="T_Book1_10b_PhanThanNhaSo10_KH Von 2012 gui BKH 1 2 2" xfId="8638"/>
    <cellStyle name="T_Book1_10b_PhanThanNhaSo10_KH Von 2012 gui BKH 1 3" xfId="8639"/>
    <cellStyle name="T_Book1_10b_PhanThanNhaSo10_KH Von 2012 gui BKH 1_BIEU KE HOACH  2015 (KTN 6.11 sua)" xfId="8640"/>
    <cellStyle name="T_Book1_10b_PhanThanNhaSo10_QD ke hoach dau thau" xfId="8641"/>
    <cellStyle name="T_Book1_10b_PhanThanNhaSo10_QD ke hoach dau thau 2" xfId="8642"/>
    <cellStyle name="T_Book1_10b_PhanThanNhaSo10_QD ke hoach dau thau 2 2" xfId="8643"/>
    <cellStyle name="T_Book1_10b_PhanThanNhaSo10_QD ke hoach dau thau 3" xfId="8644"/>
    <cellStyle name="T_Book1_10b_PhanThanNhaSo10_QD ke hoach dau thau_BIEU KE HOACH  2015 (KTN 6.11 sua)" xfId="8645"/>
    <cellStyle name="T_Book1_10b_PhanThanNhaSo10_Ra soat KH von 2011 (Huy-11-11-11)" xfId="8646"/>
    <cellStyle name="T_Book1_10b_PhanThanNhaSo10_Ra soat KH von 2011 (Huy-11-11-11) 2" xfId="8647"/>
    <cellStyle name="T_Book1_10b_PhanThanNhaSo10_Ra soat KH von 2011 (Huy-11-11-11) 2 2" xfId="8648"/>
    <cellStyle name="T_Book1_10b_PhanThanNhaSo10_Ra soat KH von 2011 (Huy-11-11-11) 3" xfId="8649"/>
    <cellStyle name="T_Book1_10b_PhanThanNhaSo10_Ra soat KH von 2011 (Huy-11-11-11)_BIEU KE HOACH  2015 (KTN 6.11 sua)" xfId="8650"/>
    <cellStyle name="T_Book1_10b_PhanThanNhaSo10_tinh toan hoang ha" xfId="8651"/>
    <cellStyle name="T_Book1_10b_PhanThanNhaSo10_tinh toan hoang ha 2" xfId="8652"/>
    <cellStyle name="T_Book1_10b_PhanThanNhaSo10_tinh toan hoang ha 2 2" xfId="8653"/>
    <cellStyle name="T_Book1_10b_PhanThanNhaSo10_tinh toan hoang ha 3" xfId="8654"/>
    <cellStyle name="T_Book1_10b_PhanThanNhaSo10_tinh toan hoang ha_BIEU KE HOACH  2015 (KTN 6.11 sua)" xfId="8655"/>
    <cellStyle name="T_Book1_10b_PhanThanNhaSo10_Tong von ĐTPT" xfId="8656"/>
    <cellStyle name="T_Book1_10b_PhanThanNhaSo10_Tong von ĐTPT 2" xfId="8657"/>
    <cellStyle name="T_Book1_10b_PhanThanNhaSo10_Tong von ĐTPT 2 2" xfId="8658"/>
    <cellStyle name="T_Book1_10b_PhanThanNhaSo10_Tong von ĐTPT 3" xfId="8659"/>
    <cellStyle name="T_Book1_10b_PhanThanNhaSo10_Tong von ĐTPT_BIEU KE HOACH  2015 (KTN 6.11 sua)" xfId="8660"/>
    <cellStyle name="T_Book1_10b_PhanThanNhaSo10_Viec Huy dang lam" xfId="8661"/>
    <cellStyle name="T_Book1_10b_PhanThanNhaSo10_Viec Huy dang lam_CT 134" xfId="8662"/>
    <cellStyle name="T_Book1_2" xfId="8663"/>
    <cellStyle name="T_Book1_2 2" xfId="8664"/>
    <cellStyle name="T_Book1_2 3" xfId="8665"/>
    <cellStyle name="T_Book1_2 4" xfId="8666"/>
    <cellStyle name="T_Book1_2_Bao cao danh muc cac cong trinh tren dia ban huyen 4-2010" xfId="8667"/>
    <cellStyle name="T_Book1_2_Bao cao danh muc cac cong trinh tren dia ban huyen 4-2010 2" xfId="8668"/>
    <cellStyle name="T_Book1_2_Bao cao TPCP" xfId="8669"/>
    <cellStyle name="T_Book1_2_Bao cao TPCP 2" xfId="8670"/>
    <cellStyle name="T_Book1_2_Bao cao TPCP 3" xfId="8671"/>
    <cellStyle name="T_Book1_2_Bao cao TPCP_BIEU KE HOACH  2015 (KTN 6.11 sua)" xfId="8672"/>
    <cellStyle name="T_Book1_2_bao_cao_TH_th_cong_tac_dau_thau_-_ngay251209" xfId="8673"/>
    <cellStyle name="T_Book1_2_bao_cao_TH_th_cong_tac_dau_thau_-_ngay251209 2" xfId="8674"/>
    <cellStyle name="T_Book1_2_Bieu chi tieu KH 2014 (Huy-04-11)" xfId="8675"/>
    <cellStyle name="T_Book1_2_Bieu chi tieu KH 2014 (Huy-04-11) 2" xfId="8676"/>
    <cellStyle name="T_Book1_2_BIEU KE HOACH  2015 (KTN 6.11 sua)" xfId="8677"/>
    <cellStyle name="T_Book1_2_bieu ke hoach dau thau" xfId="8678"/>
    <cellStyle name="T_Book1_2_bieu ke hoach dau thau 2" xfId="8679"/>
    <cellStyle name="T_Book1_2_bieu ke hoach dau thau 3" xfId="8680"/>
    <cellStyle name="T_Book1_2_bieu ke hoach dau thau truong mam non SKH" xfId="8681"/>
    <cellStyle name="T_Book1_2_bieu ke hoach dau thau truong mam non SKH 2" xfId="8682"/>
    <cellStyle name="T_Book1_2_bieu ke hoach dau thau truong mam non SKH 3" xfId="8683"/>
    <cellStyle name="T_Book1_2_bieu ke hoach dau thau truong mam non SKH_BIEU KE HOACH  2015 (KTN 6.11 sua)" xfId="8684"/>
    <cellStyle name="T_Book1_2_bieu ke hoach dau thau_BIEU KE HOACH  2015 (KTN 6.11 sua)" xfId="8685"/>
    <cellStyle name="T_Book1_2_bieu tong hop lai kh von 2011 gui phong TH-KTDN" xfId="8686"/>
    <cellStyle name="T_Book1_2_bieu tong hop lai kh von 2011 gui phong TH-KTDN 2" xfId="8687"/>
    <cellStyle name="T_Book1_2_bieu tong hop lai kh von 2011 gui phong TH-KTDN 3" xfId="8688"/>
    <cellStyle name="T_Book1_2_bieu tong hop lai kh von 2011 gui phong TH-KTDN_BIEU KE HOACH  2015 (KTN 6.11 sua)" xfId="8689"/>
    <cellStyle name="T_Book1_2_BIỂU TỔNG HỢP LẦN CUỐI SỬA THEO NGHI QUYẾT SỐ 81" xfId="8690"/>
    <cellStyle name="T_Book1_2_bieumau 1" xfId="8691"/>
    <cellStyle name="T_Book1_2_Book1" xfId="8692"/>
    <cellStyle name="T_Book1_2_Book1 2" xfId="8693"/>
    <cellStyle name="T_Book1_2_Book1 3" xfId="8694"/>
    <cellStyle name="T_Book1_2_Book1 4" xfId="8695"/>
    <cellStyle name="T_Book1_2_Book1_1" xfId="8696"/>
    <cellStyle name="T_Book1_2_Book1_1 2" xfId="8697"/>
    <cellStyle name="T_Book1_2_Book1_1 3" xfId="8698"/>
    <cellStyle name="T_Book1_2_Book1_1_BIEU KE HOACH  2015 (KTN 6.11 sua)" xfId="8699"/>
    <cellStyle name="T_Book1_2_Book1_1_Book1" xfId="8700"/>
    <cellStyle name="T_Book1_2_Book1_1_Book1 2" xfId="8701"/>
    <cellStyle name="T_Book1_2_Book1_1_Book1 3" xfId="8702"/>
    <cellStyle name="T_Book1_2_Book1_1_Book1_BIEU KE HOACH  2015 (KTN 6.11 sua)" xfId="8703"/>
    <cellStyle name="T_Book1_2_Book1_1_Book1_Ke hoach 2010 (theo doi 11-8-2010)" xfId="8704"/>
    <cellStyle name="T_Book1_2_Book1_1_Book1_Ke hoach 2010 (theo doi 11-8-2010) 2" xfId="8705"/>
    <cellStyle name="T_Book1_2_Book1_1_Book1_Ke hoach 2010 (theo doi 11-8-2010) 3" xfId="8706"/>
    <cellStyle name="T_Book1_2_Book1_1_Book1_Ke hoach 2010 (theo doi 11-8-2010)_BIEU KE HOACH  2015 (KTN 6.11 sua)" xfId="8707"/>
    <cellStyle name="T_Book1_2_Book1_1_Ke hoach 2010 (theo doi 11-8-2010)" xfId="8708"/>
    <cellStyle name="T_Book1_2_Book1_1_Ke hoach 2010 (theo doi 11-8-2010) 2" xfId="8709"/>
    <cellStyle name="T_Book1_2_Book1_1_Ke hoach 2010 (theo doi 11-8-2010) 3" xfId="8710"/>
    <cellStyle name="T_Book1_2_Book1_1_Ke hoach 2010 (theo doi 11-8-2010)_BIEU KE HOACH  2015 (KTN 6.11 sua)" xfId="8711"/>
    <cellStyle name="T_Book1_2_Book1_1_ke hoach dau thau 30-6-2010" xfId="8712"/>
    <cellStyle name="T_Book1_2_Book1_1_ke hoach dau thau 30-6-2010 2" xfId="8713"/>
    <cellStyle name="T_Book1_2_Book1_1_ke hoach dau thau 30-6-2010 3" xfId="8714"/>
    <cellStyle name="T_Book1_2_Book1_1_ke hoach dau thau 30-6-2010_BIEU KE HOACH  2015 (KTN 6.11 sua)" xfId="8715"/>
    <cellStyle name="T_Book1_2_Book1_2" xfId="8716"/>
    <cellStyle name="T_Book1_2_Book1_2 2" xfId="8717"/>
    <cellStyle name="T_Book1_2_Book1_2 2 2" xfId="8718"/>
    <cellStyle name="T_Book1_2_Book1_2 3" xfId="8719"/>
    <cellStyle name="T_Book1_2_Book1_2_BIEU KE HOACH  2015 (KTN 6.11 sua)" xfId="8720"/>
    <cellStyle name="T_Book1_2_Book1_2_Ke hoach 2010 (theo doi 11-8-2010)" xfId="8721"/>
    <cellStyle name="T_Book1_2_Book1_2_Ke hoach 2010 (theo doi 11-8-2010) 2" xfId="8722"/>
    <cellStyle name="T_Book1_2_Book1_2_Ke hoach 2010 (theo doi 11-8-2010) 3" xfId="8723"/>
    <cellStyle name="T_Book1_2_Book1_2_Ke hoach 2010 (theo doi 11-8-2010)_BIEU KE HOACH  2015 (KTN 6.11 sua)" xfId="8724"/>
    <cellStyle name="T_Book1_2_Book1_3" xfId="8725"/>
    <cellStyle name="T_Book1_2_Book1_Bao cao 9 thang  XDCB" xfId="8726"/>
    <cellStyle name="T_Book1_2_Book1_Bao cao 9 thang  XDCB 2" xfId="8727"/>
    <cellStyle name="T_Book1_2_Book1_Bao cao phòng lao động phụ lục 3" xfId="8728"/>
    <cellStyle name="T_Book1_2_Book1_Bao cao phòng lao động phụ lục 3 2" xfId="8729"/>
    <cellStyle name="T_Book1_2_Book1_Book1" xfId="8730"/>
    <cellStyle name="T_Book1_2_Book1_Book1 2" xfId="8731"/>
    <cellStyle name="T_Book1_2_Book1_Book1 3" xfId="8732"/>
    <cellStyle name="T_Book1_2_Book1_Book1_1" xfId="8733"/>
    <cellStyle name="T_Book1_2_Book1_Book1_BIEU KE HOACH  2015 (KTN 6.11 sua)" xfId="8734"/>
    <cellStyle name="T_Book1_2_Book1_Book1_Ke hoach 2010 (theo doi 11-8-2010)" xfId="8735"/>
    <cellStyle name="T_Book1_2_Book1_Book1_Ke hoach 2010 (theo doi 11-8-2010) 2" xfId="8736"/>
    <cellStyle name="T_Book1_2_Book1_Book1_Ke hoach 2010 (theo doi 11-8-2010) 3" xfId="8737"/>
    <cellStyle name="T_Book1_2_Book1_Book1_Ke hoach 2010 (theo doi 11-8-2010)_BIEU KE HOACH  2015 (KTN 6.11 sua)" xfId="8738"/>
    <cellStyle name="T_Book1_2_Book1_Danh Mục KCM trinh BKH 2011 (BS 30A)" xfId="8739"/>
    <cellStyle name="T_Book1_2_Book1_Danh Mục KCM trinh BKH 2011 (BS 30A) 2" xfId="8740"/>
    <cellStyle name="T_Book1_2_Book1_dự toán 30a 2013" xfId="8741"/>
    <cellStyle name="T_Book1_2_Book1_Ke hoach 2010 (theo doi 11-8-2010)" xfId="8742"/>
    <cellStyle name="T_Book1_2_Book1_Ke hoach 2010 (theo doi 11-8-2010) 2" xfId="8743"/>
    <cellStyle name="T_Book1_2_Book1_Ke hoach 2010 (theo doi 11-8-2010) 2 2" xfId="8744"/>
    <cellStyle name="T_Book1_2_Book1_Ke hoach 2010 (theo doi 11-8-2010) 3" xfId="8745"/>
    <cellStyle name="T_Book1_2_Book1_Ke hoach 2010 (theo doi 11-8-2010)_BIEU KE HOACH  2015 (KTN 6.11 sua)" xfId="8746"/>
    <cellStyle name="T_Book1_2_Book1_ke hoach dau thau 30-6-2010" xfId="8747"/>
    <cellStyle name="T_Book1_2_Book1_ke hoach dau thau 30-6-2010 2" xfId="8748"/>
    <cellStyle name="T_Book1_2_Book1_ke hoach dau thau 30-6-2010 3" xfId="8749"/>
    <cellStyle name="T_Book1_2_Book1_ke hoach dau thau 30-6-2010_BIEU KE HOACH  2015 (KTN 6.11 sua)" xfId="8750"/>
    <cellStyle name="T_Book1_2_Book1_KH Von 2012 gui BKH 1" xfId="8751"/>
    <cellStyle name="T_Book1_2_Book1_KH Von 2012 gui BKH 1 2" xfId="8752"/>
    <cellStyle name="T_Book1_2_Book1_KH Von 2012 gui BKH 1 3" xfId="8753"/>
    <cellStyle name="T_Book1_2_Book1_KH Von 2012 gui BKH 1_BIEU KE HOACH  2015 (KTN 6.11 sua)" xfId="8754"/>
    <cellStyle name="T_Book1_2_Book1_KH Von 2012 gui BKH 2" xfId="8755"/>
    <cellStyle name="T_Book1_2_Book1_KH Von 2012 gui BKH 2 2" xfId="8756"/>
    <cellStyle name="T_Book1_2_Book1_KH Von 2012 gui BKH 2 3" xfId="8757"/>
    <cellStyle name="T_Book1_2_Book1_KH Von 2012 gui BKH 2_BIEU KE HOACH  2015 (KTN 6.11 sua)" xfId="8758"/>
    <cellStyle name="T_Book1_2_Book1_Quy 3 nam 2011" xfId="8759"/>
    <cellStyle name="T_Book1_2_Book1_Ra soat KH von 2011 (Huy-11-11-11)" xfId="8760"/>
    <cellStyle name="T_Book1_2_Book1_Ra soat KH von 2011 (Huy-11-11-11) 2" xfId="8761"/>
    <cellStyle name="T_Book1_2_Book1_Theo doi thanh toan" xfId="8762"/>
    <cellStyle name="T_Book1_2_Book1_Theo doi thanh toan 2" xfId="8763"/>
    <cellStyle name="T_Book1_2_Book1_TONG HOP HOAN THUE NAM 2011" xfId="8764"/>
    <cellStyle name="T_Book1_2_Book1_Viec Huy dang lam" xfId="8765"/>
    <cellStyle name="T_Book1_2_Book1_Viec Huy dang lam_CT 134" xfId="8766"/>
    <cellStyle name="T_Book1_2_Chi tieu KH nam 2009" xfId="8767"/>
    <cellStyle name="T_Book1_2_Chi tieu KH nam 2009 2" xfId="8768"/>
    <cellStyle name="T_Book1_2_Chi tieu KH nam 2009 3" xfId="8769"/>
    <cellStyle name="T_Book1_2_Chi tieu KH nam 2009_BIEU KE HOACH  2015 (KTN 6.11 sua)" xfId="8770"/>
    <cellStyle name="T_Book1_2_cong bo gia VLXD thang 4" xfId="8771"/>
    <cellStyle name="T_Book1_2_cong bo gia VLXD thang 4 2" xfId="8772"/>
    <cellStyle name="T_Book1_2_cong bo gia VLXD thang 4 3" xfId="8773"/>
    <cellStyle name="T_Book1_2_cong bo gia VLXD thang 4_BIEU KE HOACH  2015 (KTN 6.11 sua)" xfId="8774"/>
    <cellStyle name="T_Book1_2_Copy of KH PHAN BO VON ĐỐI ỨNG NAM 2011 (30 TY phuong án gop WB)" xfId="8775"/>
    <cellStyle name="T_Book1_2_Copy of KH PHAN BO VON ĐỐI ỨNG NAM 2011 (30 TY phuong án gop WB) 2" xfId="8776"/>
    <cellStyle name="T_Book1_2_Copy of KH PHAN BO VON ĐỐI ỨNG NAM 2011 (30 TY phuong án gop WB) 3" xfId="8777"/>
    <cellStyle name="T_Book1_2_Copy of KH PHAN BO VON ĐỐI ỨNG NAM 2011 (30 TY phuong án gop WB)_BIEU KE HOACH  2015 (KTN 6.11 sua)" xfId="8778"/>
    <cellStyle name="T_Book1_2_dang vien mói" xfId="8779"/>
    <cellStyle name="T_Book1_2_dang vien mói 2" xfId="8780"/>
    <cellStyle name="T_Book1_2_Danh Mục KCM trinh BKH 2011 (BS 30A)" xfId="8781"/>
    <cellStyle name="T_Book1_2_Danh Mục KCM trinh BKH 2011 (BS 30A) 2" xfId="8782"/>
    <cellStyle name="T_Book1_2_DT 1751 Muong Khoa" xfId="8783"/>
    <cellStyle name="T_Book1_2_DT 1751 Muong Khoa 2" xfId="8784"/>
    <cellStyle name="T_Book1_2_DT 1751 Muong Khoa 3" xfId="8785"/>
    <cellStyle name="T_Book1_2_DT 1751 Muong Khoa_BIEU KE HOACH  2015 (KTN 6.11 sua)" xfId="8786"/>
    <cellStyle name="T_Book1_2_DT Nam vai" xfId="8787"/>
    <cellStyle name="T_Book1_2_DT Nam vai 2" xfId="8788"/>
    <cellStyle name="T_Book1_2_DT Nam vai 3" xfId="8789"/>
    <cellStyle name="T_Book1_2_DT Nam vai_BIEU KE HOACH  2015 (KTN 6.11 sua)" xfId="8790"/>
    <cellStyle name="T_Book1_2_DT Nam vai_bieu ke hoach dau thau" xfId="8791"/>
    <cellStyle name="T_Book1_2_DT Nam vai_bieu ke hoach dau thau 2" xfId="8792"/>
    <cellStyle name="T_Book1_2_DT Nam vai_bieu ke hoach dau thau 3" xfId="8793"/>
    <cellStyle name="T_Book1_2_DT Nam vai_bieu ke hoach dau thau truong mam non SKH" xfId="8794"/>
    <cellStyle name="T_Book1_2_DT Nam vai_bieu ke hoach dau thau truong mam non SKH 2" xfId="8795"/>
    <cellStyle name="T_Book1_2_DT Nam vai_bieu ke hoach dau thau truong mam non SKH 3" xfId="8796"/>
    <cellStyle name="T_Book1_2_DT Nam vai_bieu ke hoach dau thau truong mam non SKH_BIEU KE HOACH  2015 (KTN 6.11 sua)" xfId="8797"/>
    <cellStyle name="T_Book1_2_DT Nam vai_bieu ke hoach dau thau_BIEU KE HOACH  2015 (KTN 6.11 sua)" xfId="8798"/>
    <cellStyle name="T_Book1_2_DT Nam vai_Book1" xfId="8799"/>
    <cellStyle name="T_Book1_2_DT Nam vai_Book1 2" xfId="8800"/>
    <cellStyle name="T_Book1_2_DT Nam vai_Book1 3" xfId="8801"/>
    <cellStyle name="T_Book1_2_DT Nam vai_Book1_BIEU KE HOACH  2015 (KTN 6.11 sua)" xfId="8802"/>
    <cellStyle name="T_Book1_2_DT Nam vai_DTTD chieng chan Tham lai 29-9-2009" xfId="8803"/>
    <cellStyle name="T_Book1_2_DT Nam vai_DTTD chieng chan Tham lai 29-9-2009 2" xfId="8804"/>
    <cellStyle name="T_Book1_2_DT Nam vai_DTTD chieng chan Tham lai 29-9-2009 3" xfId="8805"/>
    <cellStyle name="T_Book1_2_DT Nam vai_DTTD chieng chan Tham lai 29-9-2009_BIEU KE HOACH  2015 (KTN 6.11 sua)" xfId="8806"/>
    <cellStyle name="T_Book1_2_DT Nam vai_Ke hoach 2010 (theo doi 11-8-2010)" xfId="8807"/>
    <cellStyle name="T_Book1_2_DT Nam vai_Ke hoach 2010 (theo doi 11-8-2010) 2" xfId="8808"/>
    <cellStyle name="T_Book1_2_DT Nam vai_Ke hoach 2010 (theo doi 11-8-2010) 3" xfId="8809"/>
    <cellStyle name="T_Book1_2_DT Nam vai_Ke hoach 2010 (theo doi 11-8-2010)_BIEU KE HOACH  2015 (KTN 6.11 sua)" xfId="8810"/>
    <cellStyle name="T_Book1_2_DT Nam vai_ke hoach dau thau 30-6-2010" xfId="8811"/>
    <cellStyle name="T_Book1_2_DT Nam vai_ke hoach dau thau 30-6-2010 2" xfId="8812"/>
    <cellStyle name="T_Book1_2_DT Nam vai_ke hoach dau thau 30-6-2010 3" xfId="8813"/>
    <cellStyle name="T_Book1_2_DT Nam vai_ke hoach dau thau 30-6-2010_BIEU KE HOACH  2015 (KTN 6.11 sua)" xfId="8814"/>
    <cellStyle name="T_Book1_2_DT Nam vai_QD ke hoach dau thau" xfId="8815"/>
    <cellStyle name="T_Book1_2_DT Nam vai_QD ke hoach dau thau 2" xfId="8816"/>
    <cellStyle name="T_Book1_2_DT Nam vai_QD ke hoach dau thau 3" xfId="8817"/>
    <cellStyle name="T_Book1_2_DT Nam vai_QD ke hoach dau thau_BIEU KE HOACH  2015 (KTN 6.11 sua)" xfId="8818"/>
    <cellStyle name="T_Book1_2_DT Nam vai_tinh toan hoang ha" xfId="8819"/>
    <cellStyle name="T_Book1_2_DT Nam vai_tinh toan hoang ha 2" xfId="8820"/>
    <cellStyle name="T_Book1_2_DT Nam vai_tinh toan hoang ha 3" xfId="8821"/>
    <cellStyle name="T_Book1_2_DT Nam vai_tinh toan hoang ha_BIEU KE HOACH  2015 (KTN 6.11 sua)" xfId="8822"/>
    <cellStyle name="T_Book1_2_DT NHA KHACH -12" xfId="8823"/>
    <cellStyle name="T_Book1_2_DT NHA KHACH -12 2" xfId="8824"/>
    <cellStyle name="T_Book1_2_DT NHA KHACH -12 3" xfId="8825"/>
    <cellStyle name="T_Book1_2_DT NHA KHACH -12_BIEU KE HOACH  2015 (KTN 6.11 sua)" xfId="8826"/>
    <cellStyle name="T_Book1_2_DT tieu hoc diem TDC ban Cho 28-02-09" xfId="8827"/>
    <cellStyle name="T_Book1_2_DT tieu hoc diem TDC ban Cho 28-02-09 2" xfId="8828"/>
    <cellStyle name="T_Book1_2_DT tieu hoc diem TDC ban Cho 28-02-09 3" xfId="8829"/>
    <cellStyle name="T_Book1_2_DT tieu hoc diem TDC ban Cho 28-02-09_BIEU KE HOACH  2015 (KTN 6.11 sua)" xfId="8830"/>
    <cellStyle name="T_Book1_2_DTTD chieng chan Tham lai 29-9-2009" xfId="8831"/>
    <cellStyle name="T_Book1_2_DTTD chieng chan Tham lai 29-9-2009 2" xfId="8832"/>
    <cellStyle name="T_Book1_2_DTTD chieng chan Tham lai 29-9-2009 3" xfId="8833"/>
    <cellStyle name="T_Book1_2_DTTD chieng chan Tham lai 29-9-2009_BIEU KE HOACH  2015 (KTN 6.11 sua)" xfId="8834"/>
    <cellStyle name="T_Book1_2_dự toán 30a 2013" xfId="8835"/>
    <cellStyle name="T_Book1_2_Du toan nuoc San Thang (GD2)" xfId="8836"/>
    <cellStyle name="T_Book1_2_Du toan nuoc San Thang (GD2) 2" xfId="8837"/>
    <cellStyle name="T_Book1_2_Du toan nuoc San Thang (GD2) 3" xfId="8838"/>
    <cellStyle name="T_Book1_2_Du toan nuoc San Thang (GD2)_BIEU KE HOACH  2015 (KTN 6.11 sua)" xfId="8839"/>
    <cellStyle name="T_Book1_2_DuToan92009Luong650" xfId="8840"/>
    <cellStyle name="T_Book1_2_DuToan92009Luong650 2" xfId="8841"/>
    <cellStyle name="T_Book1_2_DuToan92009Luong650 3" xfId="8842"/>
    <cellStyle name="T_Book1_2_DuToan92009Luong650_CT 134" xfId="8843"/>
    <cellStyle name="T_Book1_2_GVL" xfId="8844"/>
    <cellStyle name="T_Book1_2_GVL 2" xfId="8845"/>
    <cellStyle name="T_Book1_2_GVL 3" xfId="8846"/>
    <cellStyle name="T_Book1_2_GVL_BIEU KE HOACH  2015 (KTN 6.11 sua)" xfId="8847"/>
    <cellStyle name="T_Book1_2_HD TT1" xfId="8848"/>
    <cellStyle name="T_Book1_2_HD TT1 2" xfId="8849"/>
    <cellStyle name="T_Book1_2_HD TT1 3" xfId="8850"/>
    <cellStyle name="T_Book1_2_HD TT1_BIEU KE HOACH  2015 (KTN 6.11 sua)" xfId="8851"/>
    <cellStyle name="T_Book1_2_Ke hoach 2010 ngay 14.4.10" xfId="8852"/>
    <cellStyle name="T_Book1_2_Ke hoach 2010 ngay 14.4.10 2" xfId="8853"/>
    <cellStyle name="T_Book1_2_Ke hoach 2010 ngay 14.4.10 3" xfId="8854"/>
    <cellStyle name="T_Book1_2_Ke hoach 2010 ngay 14.4.10_BIEU KE HOACH  2015 (KTN 6.11 sua)" xfId="8855"/>
    <cellStyle name="T_Book1_2_ke hoach dau thau 30-6-2010" xfId="8856"/>
    <cellStyle name="T_Book1_2_ke hoach dau thau 30-6-2010 2" xfId="8857"/>
    <cellStyle name="T_Book1_2_ke hoach dau thau 30-6-2010 3" xfId="8858"/>
    <cellStyle name="T_Book1_2_ke hoach dau thau 30-6-2010_BIEU KE HOACH  2015 (KTN 6.11 sua)" xfId="8859"/>
    <cellStyle name="T_Book1_2_KH 2014" xfId="8860"/>
    <cellStyle name="T_Book1_2_KH Von 2012 gui BKH 1" xfId="8861"/>
    <cellStyle name="T_Book1_2_KH Von 2012 gui BKH 1 2" xfId="8862"/>
    <cellStyle name="T_Book1_2_KH Von 2012 gui BKH 1 3" xfId="8863"/>
    <cellStyle name="T_Book1_2_KH Von 2012 gui BKH 1_BIEU KE HOACH  2015 (KTN 6.11 sua)" xfId="8864"/>
    <cellStyle name="T_Book1_2_Nha lop hoc 8 P" xfId="8865"/>
    <cellStyle name="T_Book1_2_Nha lop hoc 8 P 2" xfId="8866"/>
    <cellStyle name="T_Book1_2_Nha lop hoc 8 P 3" xfId="8867"/>
    <cellStyle name="T_Book1_2_Nha lop hoc 8 P_BIEU KE HOACH  2015 (KTN 6.11 sua)" xfId="8868"/>
    <cellStyle name="T_Book1_2_Phan pha do" xfId="8869"/>
    <cellStyle name="T_Book1_2_Phan pha do 2" xfId="8870"/>
    <cellStyle name="T_Book1_2_QĐ 980" xfId="8871"/>
    <cellStyle name="T_Book1_2_QĐ 980 2" xfId="8872"/>
    <cellStyle name="T_Book1_2_QD ke hoach dau thau" xfId="8873"/>
    <cellStyle name="T_Book1_2_QD ke hoach dau thau 2" xfId="8874"/>
    <cellStyle name="T_Book1_2_QD ke hoach dau thau 3" xfId="8875"/>
    <cellStyle name="T_Book1_2_QD ke hoach dau thau_BIEU KE HOACH  2015 (KTN 6.11 sua)" xfId="8876"/>
    <cellStyle name="T_Book1_2_Ra soat KH von 2011 (Huy-11-11-11)" xfId="8877"/>
    <cellStyle name="T_Book1_2_Ra soat KH von 2011 (Huy-11-11-11) 2" xfId="8878"/>
    <cellStyle name="T_Book1_2_Ra soat KH von 2011 (Huy-11-11-11) 3" xfId="8879"/>
    <cellStyle name="T_Book1_2_Ra soat KH von 2011 (Huy-11-11-11)_BIEU KE HOACH  2015 (KTN 6.11 sua)" xfId="8880"/>
    <cellStyle name="T_Book1_2_Sheet2" xfId="8881"/>
    <cellStyle name="T_Book1_2_Sheet2 2" xfId="8882"/>
    <cellStyle name="T_Book1_2_Sheet2 3" xfId="8883"/>
    <cellStyle name="T_Book1_2_Sheet2_BIEU KE HOACH  2015 (KTN 6.11 sua)" xfId="8884"/>
    <cellStyle name="T_Book1_2_TH danh muc 08-09 den ngay 30-8-09" xfId="8885"/>
    <cellStyle name="T_Book1_2_TH danh muc 08-09 den ngay 30-8-09 2" xfId="8886"/>
    <cellStyle name="T_Book1_2_Tienluong" xfId="8887"/>
    <cellStyle name="T_Book1_2_Tienluong 2" xfId="8888"/>
    <cellStyle name="T_Book1_2_Tienluong 3" xfId="8889"/>
    <cellStyle name="T_Book1_2_Tienluong_BIEU KE HOACH  2015 (KTN 6.11 sua)" xfId="8890"/>
    <cellStyle name="T_Book1_2_tinh toan hoang ha" xfId="8891"/>
    <cellStyle name="T_Book1_2_tinh toan hoang ha 2" xfId="8892"/>
    <cellStyle name="T_Book1_2_tinh toan hoang ha 3" xfId="8893"/>
    <cellStyle name="T_Book1_2_tinh toan hoang ha_BIEU KE HOACH  2015 (KTN 6.11 sua)" xfId="8894"/>
    <cellStyle name="T_Book1_2_Tong von ĐTPT" xfId="8895"/>
    <cellStyle name="T_Book1_2_Tong von ĐTPT 2" xfId="8896"/>
    <cellStyle name="T_Book1_2_Tong von ĐTPT 3" xfId="8897"/>
    <cellStyle name="T_Book1_2_Tong von ĐTPT_BIEU KE HOACH  2015 (KTN 6.11 sua)" xfId="8898"/>
    <cellStyle name="T_Book1_2_TU VAN THUY LOI THAM  PHE" xfId="8899"/>
    <cellStyle name="T_Book1_2_TU VAN THUY LOI THAM  PHE 2" xfId="8900"/>
    <cellStyle name="T_Book1_2_TU VAN THUY LOI THAM  PHE 3" xfId="8901"/>
    <cellStyle name="T_Book1_2_TU VAN THUY LOI THAM  PHE_BIEU KE HOACH  2015 (KTN 6.11 sua)" xfId="8902"/>
    <cellStyle name="T_Book1_2_Viec Huy dang lam" xfId="8903"/>
    <cellStyle name="T_Book1_2_Viec Huy dang lam_CT 134" xfId="8904"/>
    <cellStyle name="T_Book1_3" xfId="8905"/>
    <cellStyle name="T_Book1_3 2" xfId="8906"/>
    <cellStyle name="T_Book1_3 2 2" xfId="8907"/>
    <cellStyle name="T_Book1_3 3" xfId="8908"/>
    <cellStyle name="T_Book1_3_BIEU KE HOACH  2015 (KTN 6.11 sua)" xfId="8909"/>
    <cellStyle name="T_Book1_3_Book1" xfId="8910"/>
    <cellStyle name="T_Book1_3_Book1 2" xfId="8911"/>
    <cellStyle name="T_Book1_3_Book1 3" xfId="8912"/>
    <cellStyle name="T_Book1_3_Book1_BIEU KE HOACH  2015 (KTN 6.11 sua)" xfId="8913"/>
    <cellStyle name="T_Book1_3_Book1_Ke hoach 2010 (theo doi 11-8-2010)" xfId="8914"/>
    <cellStyle name="T_Book1_3_Book1_Ke hoach 2010 (theo doi 11-8-2010) 2" xfId="8915"/>
    <cellStyle name="T_Book1_3_Book1_Ke hoach 2010 (theo doi 11-8-2010) 3" xfId="8916"/>
    <cellStyle name="T_Book1_3_Book1_Ke hoach 2010 (theo doi 11-8-2010)_CT 134" xfId="8917"/>
    <cellStyle name="T_Book1_3_Danh Mục KCM trinh BKH 2011 (BS 30A)" xfId="8918"/>
    <cellStyle name="T_Book1_3_Danh Mục KCM trinh BKH 2011 (BS 30A) 2" xfId="8919"/>
    <cellStyle name="T_Book1_3_DTTD chieng chan Tham lai 29-9-2009" xfId="8920"/>
    <cellStyle name="T_Book1_3_DTTD chieng chan Tham lai 29-9-2009 2" xfId="8921"/>
    <cellStyle name="T_Book1_3_DTTD chieng chan Tham lai 29-9-2009 3" xfId="8922"/>
    <cellStyle name="T_Book1_3_DTTD chieng chan Tham lai 29-9-2009_BIEU KE HOACH  2015 (KTN 6.11 sua)" xfId="8923"/>
    <cellStyle name="T_Book1_3_dự toán 30a 2013" xfId="8924"/>
    <cellStyle name="T_Book1_3_GVL" xfId="8925"/>
    <cellStyle name="T_Book1_3_GVL 2" xfId="8926"/>
    <cellStyle name="T_Book1_3_GVL 3" xfId="8927"/>
    <cellStyle name="T_Book1_3_GVL_BIEU KE HOACH  2015 (KTN 6.11 sua)" xfId="8928"/>
    <cellStyle name="T_Book1_3_Ke hoach 2010 (theo doi 11-8-2010)" xfId="8929"/>
    <cellStyle name="T_Book1_3_Ke hoach 2010 (theo doi 11-8-2010) 2" xfId="8930"/>
    <cellStyle name="T_Book1_3_Ke hoach 2010 (theo doi 11-8-2010) 3" xfId="8931"/>
    <cellStyle name="T_Book1_3_Ke hoach 2010 (theo doi 11-8-2010)_BIEU KE HOACH  2015 (KTN 6.11 sua)" xfId="8932"/>
    <cellStyle name="T_Book1_3_KH Von 2012 gui BKH 1" xfId="8933"/>
    <cellStyle name="T_Book1_3_KH Von 2012 gui BKH 1 2" xfId="8934"/>
    <cellStyle name="T_Book1_3_KH Von 2012 gui BKH 1 3" xfId="8935"/>
    <cellStyle name="T_Book1_3_KH Von 2012 gui BKH 1_BIEU KE HOACH  2015 (KTN 6.11 sua)" xfId="8936"/>
    <cellStyle name="T_Book1_3_KH Von 2012 gui BKH 2" xfId="8937"/>
    <cellStyle name="T_Book1_3_KH Von 2012 gui BKH 2 2" xfId="8938"/>
    <cellStyle name="T_Book1_3_KH Von 2012 gui BKH 2 3" xfId="8939"/>
    <cellStyle name="T_Book1_3_KH Von 2012 gui BKH 2_BIEU KE HOACH  2015 (KTN 6.11 sua)" xfId="8940"/>
    <cellStyle name="T_Book1_3_Ra soat KH von 2011 (Huy-11-11-11)" xfId="8941"/>
    <cellStyle name="T_Book1_3_Ra soat KH von 2011 (Huy-11-11-11) 2" xfId="8942"/>
    <cellStyle name="T_Book1_3_Ra soat KH von 2011 (Huy-11-11-11) 3" xfId="8943"/>
    <cellStyle name="T_Book1_3_Ra soat KH von 2011 (Huy-11-11-11)_BIEU KE HOACH  2015 (KTN 6.11 sua)" xfId="8944"/>
    <cellStyle name="T_Book1_3_Theo doi thanh toan" xfId="8945"/>
    <cellStyle name="T_Book1_3_Theo doi thanh toan 2" xfId="8946"/>
    <cellStyle name="T_Book1_3_tien luong" xfId="8947"/>
    <cellStyle name="T_Book1_3_tien luong 2" xfId="8948"/>
    <cellStyle name="T_Book1_3_Tien luong chuan 01" xfId="8949"/>
    <cellStyle name="T_Book1_3_Tien luong chuan 01 2" xfId="8950"/>
    <cellStyle name="T_Book1_3_Tong hop  " xfId="8951"/>
    <cellStyle name="T_Book1_3_Tong hop   2" xfId="8952"/>
    <cellStyle name="T_Book1_3_TONG HOP HOAN THUE NAM 2011" xfId="8953"/>
    <cellStyle name="T_Book1_3_Viec Huy dang lam" xfId="8954"/>
    <cellStyle name="T_Book1_4" xfId="8955"/>
    <cellStyle name="T_Book1_4 2" xfId="8956"/>
    <cellStyle name="T_Book1_4 3" xfId="8957"/>
    <cellStyle name="T_Book1_4_BIEU KE HOACH  2015 (KTN 6.11 sua)" xfId="8958"/>
    <cellStyle name="T_Book1_4_Book1" xfId="8959"/>
    <cellStyle name="T_Book1_4_Book1 2" xfId="8960"/>
    <cellStyle name="T_Book1_4_Book1 3" xfId="8961"/>
    <cellStyle name="T_Book1_4_Book1_BIEU KE HOACH  2015 (KTN 6.11 sua)" xfId="8962"/>
    <cellStyle name="T_Book1_4_Danh Mục KCM trinh BKH 2011 (BS 30A)" xfId="8963"/>
    <cellStyle name="T_Book1_4_Danh Mục KCM trinh BKH 2011 (BS 30A) 2" xfId="8964"/>
    <cellStyle name="T_Book1_4_dự toán 30a 2013" xfId="8965"/>
    <cellStyle name="T_Book1_4_Ke hoach 2010 (theo doi 11-8-2010)" xfId="8966"/>
    <cellStyle name="T_Book1_4_Ke hoach 2010 (theo doi 11-8-2010) 2" xfId="8967"/>
    <cellStyle name="T_Book1_4_Ke hoach 2010 (theo doi 11-8-2010) 3" xfId="8968"/>
    <cellStyle name="T_Book1_4_Ke hoach 2010 (theo doi 11-8-2010)_CT 134" xfId="8969"/>
    <cellStyle name="T_Book1_4_Theo doi thanh toan" xfId="8970"/>
    <cellStyle name="T_Book1_4_Theo doi thanh toan 2" xfId="8971"/>
    <cellStyle name="T_Book1_4_TONG HOP HOAN THUE NAM 2011" xfId="8972"/>
    <cellStyle name="T_Book1_5" xfId="8973"/>
    <cellStyle name="T_Book1_5 2" xfId="8974"/>
    <cellStyle name="T_Book1_5 3" xfId="8975"/>
    <cellStyle name="T_Book1_5_BIEU KE HOACH  2015 (KTN 6.11 sua)" xfId="8976"/>
    <cellStyle name="T_Book1_5_Ke hoach 2010 (theo doi 11-8-2010)" xfId="8977"/>
    <cellStyle name="T_Book1_5_Ke hoach 2010 (theo doi 11-8-2010) 2" xfId="8978"/>
    <cellStyle name="T_Book1_5_Ke hoach 2010 (theo doi 11-8-2010) 3" xfId="8979"/>
    <cellStyle name="T_Book1_5_Ke hoach 2010 (theo doi 11-8-2010)_BIEU KE HOACH  2015 (KTN 6.11 sua)" xfId="8980"/>
    <cellStyle name="T_Book1_Báo cáo 2005 theo Văn phòng của A. Quang" xfId="8981"/>
    <cellStyle name="T_Book1_Báo cáo 2005 theo Văn phòng của A. Quang 2" xfId="8982"/>
    <cellStyle name="T_Book1_Báo cáo 2005 theo Văn phòng của A. Quang 3" xfId="8983"/>
    <cellStyle name="T_Book1_Báo cáo 2005 theo Văn phòng của A. Quang_CT 134" xfId="8984"/>
    <cellStyle name="T_Book1_Bao cao danh muc cac cong trinh tren dia ban huyen 4-2010" xfId="8985"/>
    <cellStyle name="T_Book1_Bao cao danh muc cac cong trinh tren dia ban huyen 4-2010 2" xfId="8986"/>
    <cellStyle name="T_Book1_Bao cao tinh hinh xay dung" xfId="8987"/>
    <cellStyle name="T_Book1_Bao cao TPCP" xfId="8988"/>
    <cellStyle name="T_Book1_Bao cao TPCP 2" xfId="8989"/>
    <cellStyle name="T_Book1_Bao cao TPCP 3" xfId="8990"/>
    <cellStyle name="T_Book1_Bao cao TPCP_BIEU KE HOACH  2015 (KTN 6.11 sua)" xfId="8991"/>
    <cellStyle name="T_Book1_bao_cao_TH_th_cong_tac_dau_thau_-_ngay251209" xfId="8992"/>
    <cellStyle name="T_Book1_bao_cao_TH_th_cong_tac_dau_thau_-_ngay251209 2" xfId="8993"/>
    <cellStyle name="T_Book1_BC NQ11-CP - chinh sua lai" xfId="8994"/>
    <cellStyle name="T_Book1_BC NQ11-CP-Quynh sau bieu so3" xfId="8995"/>
    <cellStyle name="T_Book1_BC_NQ11-CP_-_Thao_sua_lai" xfId="8996"/>
    <cellStyle name="T_Book1_Bieu chi tieu KH 2014 (Huy-04-11)" xfId="8997"/>
    <cellStyle name="T_Book1_Bieu chi tieu KH 2014 (Huy-04-11) 2" xfId="8998"/>
    <cellStyle name="T_Book1_BIEU KE HOACH  2015 (KTN 6.11 sua)" xfId="8999"/>
    <cellStyle name="T_Book1_bieu ke hoach dau thau" xfId="9000"/>
    <cellStyle name="T_Book1_bieu ke hoach dau thau 2" xfId="9001"/>
    <cellStyle name="T_Book1_bieu ke hoach dau thau 2 2" xfId="9002"/>
    <cellStyle name="T_Book1_bieu ke hoach dau thau 3" xfId="9003"/>
    <cellStyle name="T_Book1_bieu ke hoach dau thau truong mam non SKH" xfId="9004"/>
    <cellStyle name="T_Book1_bieu ke hoach dau thau truong mam non SKH 2" xfId="9005"/>
    <cellStyle name="T_Book1_bieu ke hoach dau thau truong mam non SKH 2 2" xfId="9006"/>
    <cellStyle name="T_Book1_bieu ke hoach dau thau truong mam non SKH 3" xfId="9007"/>
    <cellStyle name="T_Book1_bieu ke hoach dau thau truong mam non SKH_BIEU KE HOACH  2015 (KTN 6.11 sua)" xfId="9008"/>
    <cellStyle name="T_Book1_bieu ke hoach dau thau_BIEU KE HOACH  2015 (KTN 6.11 sua)" xfId="9009"/>
    <cellStyle name="T_Book1_Bieu mau danh muc du an thuoc CTMTQG nam 2008" xfId="9010"/>
    <cellStyle name="T_Book1_Bieu mau danh muc du an thuoc CTMTQG nam 2008 2" xfId="9011"/>
    <cellStyle name="T_Book1_Bieu mau danh muc du an thuoc CTMTQG nam 2008 3" xfId="9012"/>
    <cellStyle name="T_Book1_Bieu mau danh muc du an thuoc CTMTQG nam 2008_CT 134" xfId="9013"/>
    <cellStyle name="T_Book1_BIỂU TỔNG HỢP LẦN CUỐI SỬA THEO NGHI QUYẾT SỐ 81" xfId="9014"/>
    <cellStyle name="T_Book1_Bieu tong hop nhu cau ung 2011 da chon loc -Mien nui" xfId="9015"/>
    <cellStyle name="T_Book1_Bieu tong hop nhu cau ung 2011 da chon loc -Mien nui 2" xfId="9016"/>
    <cellStyle name="T_Book1_Bieu tong hop nhu cau ung 2011 da chon loc -Mien nui 3" xfId="9017"/>
    <cellStyle name="T_Book1_Bieu tong hop nhu cau ung 2011 da chon loc -Mien nui_CT 134" xfId="9018"/>
    <cellStyle name="T_Book1_bieu1" xfId="9019"/>
    <cellStyle name="T_Book1_bieumau 1" xfId="9020"/>
    <cellStyle name="T_Book1_Book1" xfId="9021"/>
    <cellStyle name="T_Book1_Book1 2" xfId="9022"/>
    <cellStyle name="T_Book1_Book1 3" xfId="9023"/>
    <cellStyle name="T_Book1_Book1 4" xfId="9024"/>
    <cellStyle name="T_Book1_Book1_1" xfId="9025"/>
    <cellStyle name="T_Book1_Book1_1 2" xfId="9026"/>
    <cellStyle name="T_Book1_Book1_1 3" xfId="9027"/>
    <cellStyle name="T_Book1_Book1_1_Bao cao 9 thang  XDCB" xfId="9028"/>
    <cellStyle name="T_Book1_Book1_1_Bao cao 9 thang  XDCB 2" xfId="9029"/>
    <cellStyle name="T_Book1_Book1_1_Bao cao phòng lao động phụ lục 3" xfId="9030"/>
    <cellStyle name="T_Book1_Book1_1_Bao cao phòng lao động phụ lục 3 2" xfId="9031"/>
    <cellStyle name="T_Book1_Book1_1_Bao cao TPCP" xfId="9032"/>
    <cellStyle name="T_Book1_Book1_1_Bao cao TPCP 2" xfId="9033"/>
    <cellStyle name="T_Book1_Book1_1_Bao cao TPCP 3" xfId="9034"/>
    <cellStyle name="T_Book1_Book1_1_Bao cao TPCP_BIEU KE HOACH  2015 (KTN 6.11 sua)" xfId="9035"/>
    <cellStyle name="T_Book1_Book1_1_bieumau 1" xfId="9036"/>
    <cellStyle name="T_Book1_Book1_1_Book1" xfId="9037"/>
    <cellStyle name="T_Book1_Book1_1_Book1 2" xfId="9038"/>
    <cellStyle name="T_Book1_Book1_1_Book1 3" xfId="9039"/>
    <cellStyle name="T_Book1_Book1_1_Book1_1" xfId="9040"/>
    <cellStyle name="T_Book1_Book1_1_Book1_1 2" xfId="9041"/>
    <cellStyle name="T_Book1_Book1_1_Book1_1 3" xfId="9042"/>
    <cellStyle name="T_Book1_Book1_1_Book1_1_BIEU KE HOACH  2015 (KTN 6.11 sua)" xfId="9043"/>
    <cellStyle name="T_Book1_Book1_1_Book1_BIEU KE HOACH  2015 (KTN 6.11 sua)" xfId="9044"/>
    <cellStyle name="T_Book1_Book1_1_Danh Mục KCM trinh BKH 2011 (BS 30A)" xfId="9045"/>
    <cellStyle name="T_Book1_Book1_1_Danh Mục KCM trinh BKH 2011 (BS 30A) 2" xfId="9046"/>
    <cellStyle name="T_Book1_Book1_1_dự toán 30a 2013" xfId="9047"/>
    <cellStyle name="T_Book1_Book1_1_Quy 3 nam 2011" xfId="9048"/>
    <cellStyle name="T_Book1_Book1_1_Ra soat KH von 2011 (Huy-11-11-11)" xfId="9049"/>
    <cellStyle name="T_Book1_Book1_1_Ra soat KH von 2011 (Huy-11-11-11) 2" xfId="9050"/>
    <cellStyle name="T_Book1_Book1_1_Ra soat KH von 2011 (Huy-11-11-11) 3" xfId="9051"/>
    <cellStyle name="T_Book1_Book1_1_Ra soat KH von 2011 (Huy-11-11-11)_BIEU KE HOACH  2015 (KTN 6.11 sua)" xfId="9052"/>
    <cellStyle name="T_Book1_Book1_1_Theo doi thanh toan" xfId="9053"/>
    <cellStyle name="T_Book1_Book1_1_Theo doi thanh toan 2" xfId="9054"/>
    <cellStyle name="T_Book1_Book1_1_TONG HOP HOAN THUE NAM 2011" xfId="9055"/>
    <cellStyle name="T_Book1_Book1_1_Viec Huy dang lam" xfId="9056"/>
    <cellStyle name="T_Book1_Book1_1_Viec Huy dang lam_CT 134" xfId="9057"/>
    <cellStyle name="T_Book1_Book1_2" xfId="9058"/>
    <cellStyle name="T_Book1_Book1_2 2" xfId="9059"/>
    <cellStyle name="T_Book1_Book1_2 2 2" xfId="9060"/>
    <cellStyle name="T_Book1_Book1_2 3" xfId="9061"/>
    <cellStyle name="T_Book1_Book1_2_BIEU KE HOACH  2015 (KTN 6.11 sua)" xfId="9062"/>
    <cellStyle name="T_Book1_Book1_2_bieumau 1" xfId="9063"/>
    <cellStyle name="T_Book1_Book1_2_Book1" xfId="9064"/>
    <cellStyle name="T_Book1_Book1_2_dự toán 30a 2013" xfId="9065"/>
    <cellStyle name="T_Book1_Book1_2_Ra soat KH von 2011 (Huy-11-11-11)" xfId="9066"/>
    <cellStyle name="T_Book1_Book1_2_Ra soat KH von 2011 (Huy-11-11-11) 2" xfId="9067"/>
    <cellStyle name="T_Book1_Book1_2_Ra soat KH von 2011 (Huy-11-11-11) 3" xfId="9068"/>
    <cellStyle name="T_Book1_Book1_2_Ra soat KH von 2011 (Huy-11-11-11)_BIEU KE HOACH  2015 (KTN 6.11 sua)" xfId="9069"/>
    <cellStyle name="T_Book1_Book1_2_Viec Huy dang lam" xfId="9070"/>
    <cellStyle name="T_Book1_Book1_3" xfId="9071"/>
    <cellStyle name="T_Book1_Book1_Bao cao danh muc cac cong trinh tren dia ban huyen 4-2010" xfId="9072"/>
    <cellStyle name="T_Book1_Book1_Bao cao danh muc cac cong trinh tren dia ban huyen 4-2010 2" xfId="9073"/>
    <cellStyle name="T_Book1_Book1_Bieu chi tieu KH 2014 (Huy-04-11)" xfId="9074"/>
    <cellStyle name="T_Book1_Book1_Bieu chi tieu KH 2014 (Huy-04-11) 2" xfId="9075"/>
    <cellStyle name="T_Book1_Book1_BIEU KE HOACH  2015 (KTN 6.11 sua)" xfId="9076"/>
    <cellStyle name="T_Book1_Book1_bieu ke hoach dau thau" xfId="9077"/>
    <cellStyle name="T_Book1_Book1_bieu ke hoach dau thau 2" xfId="9078"/>
    <cellStyle name="T_Book1_Book1_bieu ke hoach dau thau 2 2" xfId="9079"/>
    <cellStyle name="T_Book1_Book1_bieu ke hoach dau thau 3" xfId="9080"/>
    <cellStyle name="T_Book1_Book1_bieu ke hoach dau thau truong mam non SKH" xfId="9081"/>
    <cellStyle name="T_Book1_Book1_bieu ke hoach dau thau truong mam non SKH 2" xfId="9082"/>
    <cellStyle name="T_Book1_Book1_bieu ke hoach dau thau truong mam non SKH 2 2" xfId="9083"/>
    <cellStyle name="T_Book1_Book1_bieu ke hoach dau thau truong mam non SKH 3" xfId="9084"/>
    <cellStyle name="T_Book1_Book1_bieu ke hoach dau thau truong mam non SKH_BIEU KE HOACH  2015 (KTN 6.11 sua)" xfId="9085"/>
    <cellStyle name="T_Book1_Book1_bieu ke hoach dau thau_BIEU KE HOACH  2015 (KTN 6.11 sua)" xfId="9086"/>
    <cellStyle name="T_Book1_Book1_bieu tong hop lai kh von 2011 gui phong TH-KTDN" xfId="9087"/>
    <cellStyle name="T_Book1_Book1_bieu tong hop lai kh von 2011 gui phong TH-KTDN 2" xfId="9088"/>
    <cellStyle name="T_Book1_Book1_bieu tong hop lai kh von 2011 gui phong TH-KTDN 3" xfId="9089"/>
    <cellStyle name="T_Book1_Book1_bieu tong hop lai kh von 2011 gui phong TH-KTDN_BIEU KE HOACH  2015 (KTN 6.11 sua)" xfId="9090"/>
    <cellStyle name="T_Book1_Book1_bieumau 1" xfId="9091"/>
    <cellStyle name="T_Book1_Book1_Book1" xfId="9092"/>
    <cellStyle name="T_Book1_Book1_Book1 2" xfId="9093"/>
    <cellStyle name="T_Book1_Book1_Book1 3" xfId="9094"/>
    <cellStyle name="T_Book1_Book1_Book1 4" xfId="9095"/>
    <cellStyle name="T_Book1_Book1_Book1_1" xfId="9096"/>
    <cellStyle name="T_Book1_Book1_Book1_1 2" xfId="9097"/>
    <cellStyle name="T_Book1_Book1_Book1_1 3" xfId="9098"/>
    <cellStyle name="T_Book1_Book1_Book1_1_BIEU KE HOACH  2015 (KTN 6.11 sua)" xfId="9099"/>
    <cellStyle name="T_Book1_Book1_Book1_2" xfId="9100"/>
    <cellStyle name="T_Book1_Book1_Book1_Bao cao 9 thang  XDCB" xfId="9101"/>
    <cellStyle name="T_Book1_Book1_Book1_Bao cao 9 thang  XDCB 2" xfId="9102"/>
    <cellStyle name="T_Book1_Book1_Book1_Bao cáo giai ngân 2012 (SKH thang 9)" xfId="9103"/>
    <cellStyle name="T_Book1_Book1_Book1_Bao cao phòng lao động phụ lục 3" xfId="9104"/>
    <cellStyle name="T_Book1_Book1_Book1_Bao cao phòng lao động phụ lục 3 2" xfId="9105"/>
    <cellStyle name="T_Book1_Book1_Book1_Book1" xfId="9106"/>
    <cellStyle name="T_Book1_Book1_Book1_Book1 2" xfId="9107"/>
    <cellStyle name="T_Book1_Book1_Book1_Book1 2 2" xfId="9108"/>
    <cellStyle name="T_Book1_Book1_Book1_Book1 3" xfId="9109"/>
    <cellStyle name="T_Book1_Book1_Book1_Book1_1" xfId="9110"/>
    <cellStyle name="T_Book1_Book1_Book1_Book1_BIEU KE HOACH  2015 (KTN 6.11 sua)" xfId="9111"/>
    <cellStyle name="T_Book1_Book1_Book1_dự toán 30a 2013" xfId="9112"/>
    <cellStyle name="T_Book1_Book1_Book1_Ke hoach 2010 (theo doi 11-8-2010)" xfId="9113"/>
    <cellStyle name="T_Book1_Book1_Book1_Ke hoach 2010 (theo doi 11-8-2010) 2" xfId="9114"/>
    <cellStyle name="T_Book1_Book1_Book1_Ke hoach 2010 (theo doi 11-8-2010) 3" xfId="9115"/>
    <cellStyle name="T_Book1_Book1_Book1_Ke hoach 2010 (theo doi 11-8-2010)_BIEU KE HOACH  2015 (KTN 6.11 sua)" xfId="9116"/>
    <cellStyle name="T_Book1_Book1_Book1_ke hoach dau thau 30-6-2010" xfId="9117"/>
    <cellStyle name="T_Book1_Book1_Book1_ke hoach dau thau 30-6-2010 2" xfId="9118"/>
    <cellStyle name="T_Book1_Book1_Book1_ke hoach dau thau 30-6-2010 3" xfId="9119"/>
    <cellStyle name="T_Book1_Book1_Book1_ke hoach dau thau 30-6-2010_BIEU KE HOACH  2015 (KTN 6.11 sua)" xfId="9120"/>
    <cellStyle name="T_Book1_Book1_Book1_Ra soat KH von 2011 (Huy-11-11-11)" xfId="9121"/>
    <cellStyle name="T_Book1_Book1_Book1_Ra soat KH von 2011 (Huy-11-11-11) 2" xfId="9122"/>
    <cellStyle name="T_Book1_Book1_Book1_Ra soat KH von 2011 (Huy-11-11-11) 2 2" xfId="9123"/>
    <cellStyle name="T_Book1_Book1_Book1_Ra soat KH von 2011 (Huy-11-11-11) 3" xfId="9124"/>
    <cellStyle name="T_Book1_Book1_Book1_Ra soat KH von 2011 (Huy-11-11-11)_BIEU KE HOACH  2015 (KTN 6.11 sua)" xfId="9125"/>
    <cellStyle name="T_Book1_Book1_Book1_TONG HOP HOAN THUE NAM 2011" xfId="9126"/>
    <cellStyle name="T_Book1_Book1_Book1_Viec Huy dang lam" xfId="9127"/>
    <cellStyle name="T_Book1_Book1_Book1_Viec Huy dang lam_CT 134" xfId="9128"/>
    <cellStyle name="T_Book1_Book1_cong bo gia VLXD thang 4" xfId="9129"/>
    <cellStyle name="T_Book1_Book1_cong bo gia VLXD thang 4 2" xfId="9130"/>
    <cellStyle name="T_Book1_Book1_cong bo gia VLXD thang 4 3" xfId="9131"/>
    <cellStyle name="T_Book1_Book1_cong bo gia VLXD thang 4_BIEU KE HOACH  2015 (KTN 6.11 sua)" xfId="9132"/>
    <cellStyle name="T_Book1_Book1_Copy of KH PHAN BO VON ĐỐI ỨNG NAM 2011 (30 TY phuong án gop WB)" xfId="9133"/>
    <cellStyle name="T_Book1_Book1_Copy of KH PHAN BO VON ĐỐI ỨNG NAM 2011 (30 TY phuong án gop WB) 2" xfId="9134"/>
    <cellStyle name="T_Book1_Book1_Copy of KH PHAN BO VON ĐỐI ỨNG NAM 2011 (30 TY phuong án gop WB) 3" xfId="9135"/>
    <cellStyle name="T_Book1_Book1_Copy of KH PHAN BO VON ĐỐI ỨNG NAM 2011 (30 TY phuong án gop WB)_BIEU KE HOACH  2015 (KTN 6.11 sua)" xfId="9136"/>
    <cellStyle name="T_Book1_Book1_dang vien mói" xfId="9137"/>
    <cellStyle name="T_Book1_Book1_dang vien mói 2" xfId="9138"/>
    <cellStyle name="T_Book1_Book1_Danh Mục KCM trinh BKH 2011 (BS 30A)" xfId="9139"/>
    <cellStyle name="T_Book1_Book1_Danh Mục KCM trinh BKH 2011 (BS 30A) 2" xfId="9140"/>
    <cellStyle name="T_Book1_Book1_DTTD chieng chan Tham lai 29-9-2009" xfId="9141"/>
    <cellStyle name="T_Book1_Book1_DTTD chieng chan Tham lai 29-9-2009 2" xfId="9142"/>
    <cellStyle name="T_Book1_Book1_DTTD chieng chan Tham lai 29-9-2009 3" xfId="9143"/>
    <cellStyle name="T_Book1_Book1_DTTD chieng chan Tham lai 29-9-2009_BIEU KE HOACH  2015 (KTN 6.11 sua)" xfId="9144"/>
    <cellStyle name="T_Book1_Book1_dự toán 30a 2013" xfId="9145"/>
    <cellStyle name="T_Book1_Book1_Du toan nuoc San Thang (GD2)" xfId="9146"/>
    <cellStyle name="T_Book1_Book1_Du toan nuoc San Thang (GD2) 2" xfId="9147"/>
    <cellStyle name="T_Book1_Book1_Du toan nuoc San Thang (GD2) 2 2" xfId="9148"/>
    <cellStyle name="T_Book1_Book1_Du toan nuoc San Thang (GD2) 3" xfId="9149"/>
    <cellStyle name="T_Book1_Book1_Du toan nuoc San Thang (GD2)_BIEU KE HOACH  2015 (KTN 6.11 sua)" xfId="9150"/>
    <cellStyle name="T_Book1_Book1_DuToan92009Luong650" xfId="9151"/>
    <cellStyle name="T_Book1_Book1_DuToan92009Luong650 2" xfId="9152"/>
    <cellStyle name="T_Book1_Book1_DuToan92009Luong650 2 2" xfId="9153"/>
    <cellStyle name="T_Book1_Book1_DuToan92009Luong650 3" xfId="9154"/>
    <cellStyle name="T_Book1_Book1_DuToan92009Luong650_BIEU KE HOACH  2015 (KTN 6.11 sua)" xfId="9155"/>
    <cellStyle name="T_Book1_Book1_HD TT1" xfId="9156"/>
    <cellStyle name="T_Book1_Book1_HD TT1 2" xfId="9157"/>
    <cellStyle name="T_Book1_Book1_HD TT1 2 2" xfId="9158"/>
    <cellStyle name="T_Book1_Book1_HD TT1 3" xfId="9159"/>
    <cellStyle name="T_Book1_Book1_HD TT1_BIEU KE HOACH  2015 (KTN 6.11 sua)" xfId="9160"/>
    <cellStyle name="T_Book1_Book1_Ke hoach 2010 ngay 14.4.10" xfId="9161"/>
    <cellStyle name="T_Book1_Book1_Ke hoach 2010 ngay 14.4.10 2" xfId="9162"/>
    <cellStyle name="T_Book1_Book1_Ke hoach 2010 ngay 14.4.10 2 2" xfId="9163"/>
    <cellStyle name="T_Book1_Book1_Ke hoach 2010 ngay 14.4.10 3" xfId="9164"/>
    <cellStyle name="T_Book1_Book1_Ke hoach 2010 ngay 14.4.10_BIEU KE HOACH  2015 (KTN 6.11 sua)" xfId="9165"/>
    <cellStyle name="T_Book1_Book1_ke hoach dau thau 30-6-2010" xfId="9166"/>
    <cellStyle name="T_Book1_Book1_ke hoach dau thau 30-6-2010 2" xfId="9167"/>
    <cellStyle name="T_Book1_Book1_ke hoach dau thau 30-6-2010 2 2" xfId="9168"/>
    <cellStyle name="T_Book1_Book1_ke hoach dau thau 30-6-2010 3" xfId="9169"/>
    <cellStyle name="T_Book1_Book1_ke hoach dau thau 30-6-2010_BIEU KE HOACH  2015 (KTN 6.11 sua)" xfId="9170"/>
    <cellStyle name="T_Book1_Book1_KH 2014" xfId="9171"/>
    <cellStyle name="T_Book1_Book1_KH Von 2012 gui BKH 1" xfId="9172"/>
    <cellStyle name="T_Book1_Book1_KH Von 2012 gui BKH 1 2" xfId="9173"/>
    <cellStyle name="T_Book1_Book1_KH Von 2012 gui BKH 1 3" xfId="9174"/>
    <cellStyle name="T_Book1_Book1_KH Von 2012 gui BKH 1_BIEU KE HOACH  2015 (KTN 6.11 sua)" xfId="9175"/>
    <cellStyle name="T_Book1_Book1_Nha lop hoc 8 P" xfId="9176"/>
    <cellStyle name="T_Book1_Book1_Nha lop hoc 8 P 2" xfId="9177"/>
    <cellStyle name="T_Book1_Book1_Nha lop hoc 8 P 2 2" xfId="9178"/>
    <cellStyle name="T_Book1_Book1_Nha lop hoc 8 P 3" xfId="9179"/>
    <cellStyle name="T_Book1_Book1_Nha lop hoc 8 P_BIEU KE HOACH  2015 (KTN 6.11 sua)" xfId="9180"/>
    <cellStyle name="T_Book1_Book1_Phan pha do" xfId="9181"/>
    <cellStyle name="T_Book1_Book1_Phan pha do 2" xfId="9182"/>
    <cellStyle name="T_Book1_Book1_QĐ 980" xfId="9183"/>
    <cellStyle name="T_Book1_Book1_QĐ 980 2" xfId="9184"/>
    <cellStyle name="T_Book1_Book1_QD ke hoach dau thau" xfId="9185"/>
    <cellStyle name="T_Book1_Book1_QD ke hoach dau thau 2" xfId="9186"/>
    <cellStyle name="T_Book1_Book1_QD ke hoach dau thau 2 2" xfId="9187"/>
    <cellStyle name="T_Book1_Book1_QD ke hoach dau thau 3" xfId="9188"/>
    <cellStyle name="T_Book1_Book1_QD ke hoach dau thau_BIEU KE HOACH  2015 (KTN 6.11 sua)" xfId="9189"/>
    <cellStyle name="T_Book1_Book1_Ra soat KH von 2011 (Huy-11-11-11)" xfId="9190"/>
    <cellStyle name="T_Book1_Book1_Ra soat KH von 2011 (Huy-11-11-11) 2" xfId="9191"/>
    <cellStyle name="T_Book1_Book1_Ra soat KH von 2011 (Huy-11-11-11) 2 2" xfId="9192"/>
    <cellStyle name="T_Book1_Book1_Ra soat KH von 2011 (Huy-11-11-11) 3" xfId="9193"/>
    <cellStyle name="T_Book1_Book1_Ra soat KH von 2011 (Huy-11-11-11)_BIEU KE HOACH  2015 (KTN 6.11 sua)" xfId="9194"/>
    <cellStyle name="T_Book1_Book1_Sheet2" xfId="9195"/>
    <cellStyle name="T_Book1_Book1_Sheet2 2" xfId="9196"/>
    <cellStyle name="T_Book1_Book1_Sheet2 2 2" xfId="9197"/>
    <cellStyle name="T_Book1_Book1_Sheet2 3" xfId="9198"/>
    <cellStyle name="T_Book1_Book1_Sheet2_BIEU KE HOACH  2015 (KTN 6.11 sua)" xfId="9199"/>
    <cellStyle name="T_Book1_Book1_TH danh muc 08-09 den ngay 30-8-09" xfId="9200"/>
    <cellStyle name="T_Book1_Book1_TH danh muc 08-09 den ngay 30-8-09 2" xfId="9201"/>
    <cellStyle name="T_Book1_Book1_tinh toan hoang ha" xfId="9202"/>
    <cellStyle name="T_Book1_Book1_tinh toan hoang ha 2" xfId="9203"/>
    <cellStyle name="T_Book1_Book1_tinh toan hoang ha 2 2" xfId="9204"/>
    <cellStyle name="T_Book1_Book1_tinh toan hoang ha 3" xfId="9205"/>
    <cellStyle name="T_Book1_Book1_tinh toan hoang ha_BIEU KE HOACH  2015 (KTN 6.11 sua)" xfId="9206"/>
    <cellStyle name="T_Book1_Book1_Tong von ĐTPT" xfId="9207"/>
    <cellStyle name="T_Book1_Book1_Tong von ĐTPT 2" xfId="9208"/>
    <cellStyle name="T_Book1_Book1_Tong von ĐTPT 2 2" xfId="9209"/>
    <cellStyle name="T_Book1_Book1_Tong von ĐTPT 3" xfId="9210"/>
    <cellStyle name="T_Book1_Book1_Tong von ĐTPT_BIEU KE HOACH  2015 (KTN 6.11 sua)" xfId="9211"/>
    <cellStyle name="T_Book1_Book1_Viec Huy dang lam" xfId="9212"/>
    <cellStyle name="T_Book1_Book1_Viec Huy dang lam_CT 134" xfId="9213"/>
    <cellStyle name="T_Book1_Book2" xfId="9214"/>
    <cellStyle name="T_Book1_Can ho 2p phai goc 0.5" xfId="9215"/>
    <cellStyle name="T_Book1_Can ho 2p phai goc 0.5 2" xfId="9216"/>
    <cellStyle name="T_Book1_Can ho 2p phai goc 0.5 2 2" xfId="9217"/>
    <cellStyle name="T_Book1_Can ho 2p phai goc 0.5 3" xfId="9218"/>
    <cellStyle name="T_Book1_Can ho 2p phai goc 0.5_BIEU KE HOACH  2015 (KTN 6.11 sua)" xfId="9219"/>
    <cellStyle name="T_Book1_Chi tieu KH nam 2009" xfId="9220"/>
    <cellStyle name="T_Book1_Chi tieu KH nam 2009 2" xfId="9221"/>
    <cellStyle name="T_Book1_Chi tieu KH nam 2009 2 2" xfId="9222"/>
    <cellStyle name="T_Book1_Chi tieu KH nam 2009 3" xfId="9223"/>
    <cellStyle name="T_Book1_Chi tieu KH nam 2009_BIEU KE HOACH  2015 (KTN 6.11 sua)" xfId="9224"/>
    <cellStyle name="T_Book1_cong bo gia VLXD thang 4" xfId="9225"/>
    <cellStyle name="T_Book1_cong bo gia VLXD thang 4 2" xfId="9226"/>
    <cellStyle name="T_Book1_cong bo gia VLXD thang 4 3" xfId="9227"/>
    <cellStyle name="T_Book1_cong bo gia VLXD thang 4_BIEU KE HOACH  2015 (KTN 6.11 sua)" xfId="9228"/>
    <cellStyle name="T_Book1_Cong trinh co y kien LD_Dang_NN_2011-Tay nguyen-9-10" xfId="9229"/>
    <cellStyle name="T_Book1_Copy of Biểu BC điều chỉnh chỉ tiêu NN các huyện chia tách 404 ngay 23.5" xfId="9230"/>
    <cellStyle name="T_Book1_CPK" xfId="9231"/>
    <cellStyle name="T_Book1_CPK 2" xfId="9232"/>
    <cellStyle name="T_Book1_CPK 3" xfId="9233"/>
    <cellStyle name="T_Book1_CPK_Bieu chi tieu KH 2014 (Huy-04-11)" xfId="9234"/>
    <cellStyle name="T_Book1_CPK_bieu ke hoach dau thau" xfId="9235"/>
    <cellStyle name="T_Book1_CPK_bieu ke hoach dau thau 2" xfId="9236"/>
    <cellStyle name="T_Book1_CPK_bieu ke hoach dau thau truong mam non SKH" xfId="9237"/>
    <cellStyle name="T_Book1_CPK_bieu ke hoach dau thau truong mam non SKH 2" xfId="9238"/>
    <cellStyle name="T_Book1_CPK_bieu tong hop lai kh von 2011 gui phong TH-KTDN" xfId="9239"/>
    <cellStyle name="T_Book1_CPK_bieu tong hop lai kh von 2011 gui phong TH-KTDN 2" xfId="9240"/>
    <cellStyle name="T_Book1_CPK_Book1" xfId="9241"/>
    <cellStyle name="T_Book1_CPK_Book1 2" xfId="9242"/>
    <cellStyle name="T_Book1_CPK_Book1_Ke hoach 2010 (theo doi 11-8-2010)" xfId="9243"/>
    <cellStyle name="T_Book1_CPK_Book1_Ke hoach 2010 (theo doi 11-8-2010) 2" xfId="9244"/>
    <cellStyle name="T_Book1_CPK_Book1_ke hoach dau thau 30-6-2010" xfId="9245"/>
    <cellStyle name="T_Book1_CPK_Book1_ke hoach dau thau 30-6-2010 2" xfId="9246"/>
    <cellStyle name="T_Book1_CPK_Copy of KH PHAN BO VON ĐỐI ỨNG NAM 2011 (30 TY phuong án gop WB)" xfId="9247"/>
    <cellStyle name="T_Book1_CPK_Copy of KH PHAN BO VON ĐỐI ỨNG NAM 2011 (30 TY phuong án gop WB) 2" xfId="9248"/>
    <cellStyle name="T_Book1_CPK_DTTD chieng chan Tham lai 29-9-2009" xfId="9249"/>
    <cellStyle name="T_Book1_CPK_DTTD chieng chan Tham lai 29-9-2009 2" xfId="9250"/>
    <cellStyle name="T_Book1_CPK_dự toán 30a 2013" xfId="9251"/>
    <cellStyle name="T_Book1_CPK_Du toan nuoc San Thang (GD2)" xfId="9252"/>
    <cellStyle name="T_Book1_CPK_Du toan nuoc San Thang (GD2) 2" xfId="9253"/>
    <cellStyle name="T_Book1_CPK_Ke hoach 2010 (theo doi 11-8-2010)" xfId="9254"/>
    <cellStyle name="T_Book1_CPK_Ke hoach 2010 (theo doi 11-8-2010) 2" xfId="9255"/>
    <cellStyle name="T_Book1_CPK_ke hoach dau thau 30-6-2010" xfId="9256"/>
    <cellStyle name="T_Book1_CPK_ke hoach dau thau 30-6-2010 2" xfId="9257"/>
    <cellStyle name="T_Book1_CPK_KH Von 2012 gui BKH 1" xfId="9258"/>
    <cellStyle name="T_Book1_CPK_KH Von 2012 gui BKH 1 2" xfId="9259"/>
    <cellStyle name="T_Book1_CPK_QD ke hoach dau thau" xfId="9260"/>
    <cellStyle name="T_Book1_CPK_QD ke hoach dau thau 2" xfId="9261"/>
    <cellStyle name="T_Book1_CPK_Ra soat KH von 2011 (Huy-11-11-11)" xfId="9262"/>
    <cellStyle name="T_Book1_CPK_Ra soat KH von 2011 (Huy-11-11-11) 2" xfId="9263"/>
    <cellStyle name="T_Book1_CPK_tinh toan hoang ha" xfId="9264"/>
    <cellStyle name="T_Book1_CPK_tinh toan hoang ha 2" xfId="9265"/>
    <cellStyle name="T_Book1_CPK_Tong von ĐTPT" xfId="9266"/>
    <cellStyle name="T_Book1_CPK_Tong von ĐTPT 2" xfId="9267"/>
    <cellStyle name="T_Book1_CPK_Viec Huy dang lam" xfId="9268"/>
    <cellStyle name="T_Book1_dang vien mói" xfId="9269"/>
    <cellStyle name="T_Book1_dang vien mói 2" xfId="9270"/>
    <cellStyle name="T_Book1_Danh Mục KCM trinh BKH 2011 (BS 30A)" xfId="9271"/>
    <cellStyle name="T_Book1_Danh Mục KCM trinh BKH 2011 (BS 30A) 2" xfId="9272"/>
    <cellStyle name="T_Book1_Danh Sach ho ngheo" xfId="9273"/>
    <cellStyle name="T_Book1_DS cac chau thieu nhi. trung tam" xfId="9274"/>
    <cellStyle name="T_Book1_DT 1751 Muong Khoa" xfId="9275"/>
    <cellStyle name="T_Book1_DT 1751 Muong Khoa 2" xfId="9276"/>
    <cellStyle name="T_Book1_DT 1751 Muong Khoa 2 2" xfId="9277"/>
    <cellStyle name="T_Book1_DT 1751 Muong Khoa 3" xfId="9278"/>
    <cellStyle name="T_Book1_DT 1751 Muong Khoa_BIEU KE HOACH  2015 (KTN 6.11 sua)" xfId="9279"/>
    <cellStyle name="T_Book1_DT Nam vai" xfId="9280"/>
    <cellStyle name="T_Book1_DT Nam vai 2" xfId="9281"/>
    <cellStyle name="T_Book1_DT Nam vai 2 2" xfId="9282"/>
    <cellStyle name="T_Book1_DT Nam vai 3" xfId="9283"/>
    <cellStyle name="T_Book1_DT Nam vai_BIEU KE HOACH  2015 (KTN 6.11 sua)" xfId="9284"/>
    <cellStyle name="T_Book1_DT Nam vai_bieu ke hoach dau thau" xfId="9285"/>
    <cellStyle name="T_Book1_DT Nam vai_bieu ke hoach dau thau 2" xfId="9286"/>
    <cellStyle name="T_Book1_DT Nam vai_bieu ke hoach dau thau 2 2" xfId="9287"/>
    <cellStyle name="T_Book1_DT Nam vai_bieu ke hoach dau thau 3" xfId="9288"/>
    <cellStyle name="T_Book1_DT Nam vai_bieu ke hoach dau thau truong mam non SKH" xfId="9289"/>
    <cellStyle name="T_Book1_DT Nam vai_bieu ke hoach dau thau truong mam non SKH 2" xfId="9290"/>
    <cellStyle name="T_Book1_DT Nam vai_bieu ke hoach dau thau truong mam non SKH 2 2" xfId="9291"/>
    <cellStyle name="T_Book1_DT Nam vai_bieu ke hoach dau thau truong mam non SKH 3" xfId="9292"/>
    <cellStyle name="T_Book1_DT Nam vai_bieu ke hoach dau thau truong mam non SKH_BIEU KE HOACH  2015 (KTN 6.11 sua)" xfId="9293"/>
    <cellStyle name="T_Book1_DT Nam vai_bieu ke hoach dau thau_BIEU KE HOACH  2015 (KTN 6.11 sua)" xfId="9294"/>
    <cellStyle name="T_Book1_DT Nam vai_Book1" xfId="9295"/>
    <cellStyle name="T_Book1_DT Nam vai_Book1 2" xfId="9296"/>
    <cellStyle name="T_Book1_DT Nam vai_Book1 2 2" xfId="9297"/>
    <cellStyle name="T_Book1_DT Nam vai_Book1 3" xfId="9298"/>
    <cellStyle name="T_Book1_DT Nam vai_Book1_BIEU KE HOACH  2015 (KTN 6.11 sua)" xfId="9299"/>
    <cellStyle name="T_Book1_DT Nam vai_DTTD chieng chan Tham lai 29-9-2009" xfId="9300"/>
    <cellStyle name="T_Book1_DT Nam vai_DTTD chieng chan Tham lai 29-9-2009 2" xfId="9301"/>
    <cellStyle name="T_Book1_DT Nam vai_DTTD chieng chan Tham lai 29-9-2009 2 2" xfId="9302"/>
    <cellStyle name="T_Book1_DT Nam vai_DTTD chieng chan Tham lai 29-9-2009 3" xfId="9303"/>
    <cellStyle name="T_Book1_DT Nam vai_DTTD chieng chan Tham lai 29-9-2009_BIEU KE HOACH  2015 (KTN 6.11 sua)" xfId="9304"/>
    <cellStyle name="T_Book1_DT Nam vai_Ke hoach 2010 (theo doi 11-8-2010)" xfId="9305"/>
    <cellStyle name="T_Book1_DT Nam vai_Ke hoach 2010 (theo doi 11-8-2010) 2" xfId="9306"/>
    <cellStyle name="T_Book1_DT Nam vai_Ke hoach 2010 (theo doi 11-8-2010) 2 2" xfId="9307"/>
    <cellStyle name="T_Book1_DT Nam vai_Ke hoach 2010 (theo doi 11-8-2010) 3" xfId="9308"/>
    <cellStyle name="T_Book1_DT Nam vai_Ke hoach 2010 (theo doi 11-8-2010)_BIEU KE HOACH  2015 (KTN 6.11 sua)" xfId="9309"/>
    <cellStyle name="T_Book1_DT Nam vai_ke hoach dau thau 30-6-2010" xfId="9310"/>
    <cellStyle name="T_Book1_DT Nam vai_ke hoach dau thau 30-6-2010 2" xfId="9311"/>
    <cellStyle name="T_Book1_DT Nam vai_ke hoach dau thau 30-6-2010 2 2" xfId="9312"/>
    <cellStyle name="T_Book1_DT Nam vai_ke hoach dau thau 30-6-2010 3" xfId="9313"/>
    <cellStyle name="T_Book1_DT Nam vai_ke hoach dau thau 30-6-2010_BIEU KE HOACH  2015 (KTN 6.11 sua)" xfId="9314"/>
    <cellStyle name="T_Book1_DT Nam vai_QD ke hoach dau thau" xfId="9315"/>
    <cellStyle name="T_Book1_DT Nam vai_QD ke hoach dau thau 2" xfId="9316"/>
    <cellStyle name="T_Book1_DT Nam vai_QD ke hoach dau thau 2 2" xfId="9317"/>
    <cellStyle name="T_Book1_DT Nam vai_QD ke hoach dau thau 3" xfId="9318"/>
    <cellStyle name="T_Book1_DT Nam vai_QD ke hoach dau thau_BIEU KE HOACH  2015 (KTN 6.11 sua)" xfId="9319"/>
    <cellStyle name="T_Book1_DT Nam vai_tinh toan hoang ha" xfId="9320"/>
    <cellStyle name="T_Book1_DT Nam vai_tinh toan hoang ha 2" xfId="9321"/>
    <cellStyle name="T_Book1_DT Nam vai_tinh toan hoang ha 2 2" xfId="9322"/>
    <cellStyle name="T_Book1_DT Nam vai_tinh toan hoang ha 3" xfId="9323"/>
    <cellStyle name="T_Book1_DT Nam vai_tinh toan hoang ha_BIEU KE HOACH  2015 (KTN 6.11 sua)" xfId="9324"/>
    <cellStyle name="T_Book1_DT Nha Da nang" xfId="9325"/>
    <cellStyle name="T_Book1_DT Nha Da nang 2" xfId="9326"/>
    <cellStyle name="T_Book1_DT Nha Da nang 2 2" xfId="9327"/>
    <cellStyle name="T_Book1_DT Nha Da nang 3" xfId="9328"/>
    <cellStyle name="T_Book1_DT Nha Da nang_BIEU KE HOACH  2015 (KTN 6.11 sua)" xfId="9329"/>
    <cellStyle name="T_Book1_DT NHA KHACH -12" xfId="9330"/>
    <cellStyle name="T_Book1_DT NHA KHACH -12 2" xfId="9331"/>
    <cellStyle name="T_Book1_DT NHA KHACH -12 3" xfId="9332"/>
    <cellStyle name="T_Book1_DT NHA KHACH -12_BIEU KE HOACH  2015 (KTN 6.11 sua)" xfId="9333"/>
    <cellStyle name="T_Book1_DT tieu hoc diem TDC ban Cho 28-02-09" xfId="9334"/>
    <cellStyle name="T_Book1_DT tieu hoc diem TDC ban Cho 28-02-09 2" xfId="9335"/>
    <cellStyle name="T_Book1_DT tieu hoc diem TDC ban Cho 28-02-09 3" xfId="9336"/>
    <cellStyle name="T_Book1_DT tieu hoc diem TDC ban Cho 28-02-09_BIEU KE HOACH  2015 (KTN 6.11 sua)" xfId="9337"/>
    <cellStyle name="T_Book1_DTTD chieng chan Tham lai 29-9-2009" xfId="9338"/>
    <cellStyle name="T_Book1_DTTD chieng chan Tham lai 29-9-2009 2" xfId="9339"/>
    <cellStyle name="T_Book1_DTTD chieng chan Tham lai 29-9-2009 3" xfId="9340"/>
    <cellStyle name="T_Book1_DTTD chieng chan Tham lai 29-9-2009_BIEU KE HOACH  2015 (KTN 6.11 sua)" xfId="9341"/>
    <cellStyle name="T_Book1_Du an khoi cong moi nam 2010" xfId="9342"/>
    <cellStyle name="T_Book1_Du an khoi cong moi nam 2010 2" xfId="9343"/>
    <cellStyle name="T_Book1_Du an khoi cong moi nam 2010 3" xfId="9344"/>
    <cellStyle name="T_Book1_Du an khoi cong moi nam 2010_CT 134" xfId="9345"/>
    <cellStyle name="T_Book1_DU THAO BCKT LChâu" xfId="9346"/>
    <cellStyle name="T_Book1_Du toan" xfId="9347"/>
    <cellStyle name="T_Book1_Du toan 2" xfId="9348"/>
    <cellStyle name="T_Book1_Du toan 2 2" xfId="9349"/>
    <cellStyle name="T_Book1_Du toan 3" xfId="9350"/>
    <cellStyle name="T_Book1_dự toán 30a 2013" xfId="9351"/>
    <cellStyle name="T_Book1_DU TOAN ban mui" xfId="9352"/>
    <cellStyle name="T_Book1_DU TOAN ban mui 2" xfId="9353"/>
    <cellStyle name="T_Book1_DU TOAN ban mui 3" xfId="9354"/>
    <cellStyle name="T_Book1_DU TOAN ban mui_BIEU KE HOACH  2015 (KTN 6.11 sua)" xfId="9355"/>
    <cellStyle name="T_Book1_Du toan nuoc San Thang (GD2)" xfId="9356"/>
    <cellStyle name="T_Book1_Du toan nuoc San Thang (GD2) 2" xfId="9357"/>
    <cellStyle name="T_Book1_Du toan nuoc San Thang (GD2) 3" xfId="9358"/>
    <cellStyle name="T_Book1_Du toan nuoc San Thang (GD2)_BIEU KE HOACH  2015 (KTN 6.11 sua)" xfId="9359"/>
    <cellStyle name="T_Book1_Du toan_BIEU KE HOACH  2015 (KTN 6.11 sua)" xfId="9360"/>
    <cellStyle name="T_Book1_DuToan92009Luong650" xfId="9361"/>
    <cellStyle name="T_Book1_DuToan92009Luong650 2" xfId="9362"/>
    <cellStyle name="T_Book1_DuToan92009Luong650 3" xfId="9363"/>
    <cellStyle name="T_Book1_DuToan92009Luong650_CT 134" xfId="9364"/>
    <cellStyle name="T_Book1_dutoanthuyloinamha" xfId="9365"/>
    <cellStyle name="T_Book1_dutoanthuyloinamha 2" xfId="9366"/>
    <cellStyle name="T_Book1_dutoanthuyloinamha 3" xfId="9367"/>
    <cellStyle name="T_Book1_dutoanthuyloinamha_BIEU KE HOACH  2015 (KTN 6.11 sua)" xfId="9368"/>
    <cellStyle name="T_Book1_Gui Phai TTra TRUONG PTTH Ka Lang Hieu bo+Phu 17-8-09-" xfId="9369"/>
    <cellStyle name="T_Book1_Gui Phai TTra TRUONG PTTH Ka Lang Hieu bo+Phu 17-8-09- 2" xfId="9370"/>
    <cellStyle name="T_Book1_GVL" xfId="9371"/>
    <cellStyle name="T_Book1_GVL 2" xfId="9372"/>
    <cellStyle name="T_Book1_GVL 3" xfId="9373"/>
    <cellStyle name="T_Book1_GVL_BIEU KE HOACH  2015 (KTN 6.11 sua)" xfId="9374"/>
    <cellStyle name="T_Book1_Hang Tom goi9 9-07(Cau 12 sua)" xfId="9375"/>
    <cellStyle name="T_Book1_Hang Tom goi9 9-07(Cau 12 sua) 2" xfId="9376"/>
    <cellStyle name="T_Book1_HD TT1" xfId="9377"/>
    <cellStyle name="T_Book1_HD TT1 2" xfId="9378"/>
    <cellStyle name="T_Book1_HD TT1 2 2" xfId="9379"/>
    <cellStyle name="T_Book1_HD TT1 3" xfId="9380"/>
    <cellStyle name="T_Book1_HD TT1_BIEU KE HOACH  2015 (KTN 6.11 sua)" xfId="9381"/>
    <cellStyle name="T_Book1_hothamdinh" xfId="9382"/>
    <cellStyle name="T_Book1_hothamdinh 2" xfId="9383"/>
    <cellStyle name="T_Book1_Ke hoach 2010 ngay 14.4.10" xfId="9384"/>
    <cellStyle name="T_Book1_Ke hoach 2010 ngay 14.4.10 2" xfId="9385"/>
    <cellStyle name="T_Book1_Ke hoach 2010 ngay 14.4.10 2 2" xfId="9386"/>
    <cellStyle name="T_Book1_Ke hoach 2010 ngay 14.4.10 3" xfId="9387"/>
    <cellStyle name="T_Book1_Ke hoach 2010 ngay 14.4.10_BIEU KE HOACH  2015 (KTN 6.11 sua)" xfId="9388"/>
    <cellStyle name="T_Book1_ke hoach dau thau 30-6-2010" xfId="9389"/>
    <cellStyle name="T_Book1_ke hoach dau thau 30-6-2010 2" xfId="9390"/>
    <cellStyle name="T_Book1_ke hoach dau thau 30-6-2010 2 2" xfId="9391"/>
    <cellStyle name="T_Book1_ke hoach dau thau 30-6-2010 3" xfId="9392"/>
    <cellStyle name="T_Book1_ke hoach dau thau 30-6-2010_BIEU KE HOACH  2015 (KTN 6.11 sua)" xfId="9393"/>
    <cellStyle name="T_Book1_Ke hoạch thuc hien goi thau" xfId="9394"/>
    <cellStyle name="T_Book1_Ke khai di Thanh Hoa" xfId="9395"/>
    <cellStyle name="T_Book1_Ket du ung NS" xfId="9396"/>
    <cellStyle name="T_Book1_Ket du ung NS 2" xfId="9397"/>
    <cellStyle name="T_Book1_Ket du ung NS 3" xfId="9398"/>
    <cellStyle name="T_Book1_Ket du ung NS_BIEU KE HOACH  2015 (KTN 6.11 sua)" xfId="9399"/>
    <cellStyle name="T_Book1_Ket qua phan bo von nam 2008" xfId="9400"/>
    <cellStyle name="T_Book1_Ket qua phan bo von nam 2008 2" xfId="9401"/>
    <cellStyle name="T_Book1_Ket qua phan bo von nam 2008 3" xfId="9402"/>
    <cellStyle name="T_Book1_Ket qua phan bo von nam 2008_CT 134" xfId="9403"/>
    <cellStyle name="T_Book1_KH XDCB_2008 lan 2 sua ngay 10-11" xfId="9404"/>
    <cellStyle name="T_Book1_KH XDCB_2008 lan 2 sua ngay 10-11 2" xfId="9405"/>
    <cellStyle name="T_Book1_KH XDCB_2008 lan 2 sua ngay 10-11 3" xfId="9406"/>
    <cellStyle name="T_Book1_KH XDCB_2008 lan 2 sua ngay 10-11_CT 134" xfId="9407"/>
    <cellStyle name="T_Book1_Khoi luong chinh Hang Tom" xfId="9408"/>
    <cellStyle name="T_Book1_Khoi luong chinh Hang Tom 2" xfId="9409"/>
    <cellStyle name="T_Book1_Luy ke von ung nam 2011 -Thoa gui ngay 12-8-2012" xfId="9410"/>
    <cellStyle name="T_Book1_Nha lop hoc 8 P" xfId="9411"/>
    <cellStyle name="T_Book1_Nha lop hoc 8 P 2" xfId="9412"/>
    <cellStyle name="T_Book1_Nha lop hoc 8 P 2 2" xfId="9413"/>
    <cellStyle name="T_Book1_Nha lop hoc 8 P 3" xfId="9414"/>
    <cellStyle name="T_Book1_Nha lop hoc 8 P_BIEU KE HOACH  2015 (KTN 6.11 sua)" xfId="9415"/>
    <cellStyle name="T_Book1_nha van hoa25-4" xfId="9416"/>
    <cellStyle name="T_Book1_nha van hoa25-4 2" xfId="9417"/>
    <cellStyle name="T_Book1_nha van hoa25-4 3" xfId="9418"/>
    <cellStyle name="T_Book1_nha van hoa25-4_BIEU KE HOACH  2015 (KTN 6.11 sua)" xfId="9419"/>
    <cellStyle name="T_Book1_Nhu cau von ung truoc 2011 Tha h Hoa + Nge An gui TW" xfId="9420"/>
    <cellStyle name="T_Book1_Nhu cau von ung truoc 2011 Tha h Hoa + Nge An gui TW 2" xfId="9421"/>
    <cellStyle name="T_Book1_Nhu cau von ung truoc 2011 Tha h Hoa + Nge An gui TW 2 2" xfId="9422"/>
    <cellStyle name="T_Book1_Nhu cau von ung truoc 2011 Tha h Hoa + Nge An gui TW 3" xfId="9423"/>
    <cellStyle name="T_Book1_Nhu cau von ung truoc 2011 Tha h Hoa + Nge An gui TW_BIEU KE HOACH  2015 (KTN 6.11 sua)" xfId="9424"/>
    <cellStyle name="T_Book1_Phan pha do" xfId="9425"/>
    <cellStyle name="T_Book1_Phan pha do 2" xfId="9426"/>
    <cellStyle name="T_Book1_phu luc tong ket tinh hinh TH giai doan 03-10 (ngay 30)" xfId="9427"/>
    <cellStyle name="T_Book1_QĐ 980" xfId="9428"/>
    <cellStyle name="T_Book1_QĐ 980 2" xfId="9429"/>
    <cellStyle name="T_Book1_QD ke hoach dau thau" xfId="9430"/>
    <cellStyle name="T_Book1_QD ke hoach dau thau 2" xfId="9431"/>
    <cellStyle name="T_Book1_QD ke hoach dau thau 2 2" xfId="9432"/>
    <cellStyle name="T_Book1_QD ke hoach dau thau 3" xfId="9433"/>
    <cellStyle name="T_Book1_QD ke hoach dau thau_BIEU KE HOACH  2015 (KTN 6.11 sua)" xfId="9434"/>
    <cellStyle name="T_Book1_Ra soat KH von 2011 (Huy-11-11-11)" xfId="9435"/>
    <cellStyle name="T_Book1_Ra soat KH von 2011 (Huy-11-11-11) 2" xfId="9436"/>
    <cellStyle name="T_Book1_Ra soat KH von 2011 (Huy-11-11-11) 3" xfId="9437"/>
    <cellStyle name="T_Book1_Ra soat KH von 2011 (Huy-11-11-11)_BIEU KE HOACH  2015 (KTN 6.11 sua)" xfId="9438"/>
    <cellStyle name="T_Book1_Sheet2" xfId="9439"/>
    <cellStyle name="T_Book1_Sheet2 2" xfId="9440"/>
    <cellStyle name="T_Book1_Sheet2 2 2" xfId="9441"/>
    <cellStyle name="T_Book1_Sheet2 3" xfId="9442"/>
    <cellStyle name="T_Book1_Sheet2_BIEU KE HOACH  2015 (KTN 6.11 sua)" xfId="9443"/>
    <cellStyle name="T_Book1_TH danh muc 08-09 den ngay 30-8-09" xfId="9444"/>
    <cellStyle name="T_Book1_TH danh muc 08-09 den ngay 30-8-09 2" xfId="9445"/>
    <cellStyle name="T_Book1_TH ung tren 70%-Ra soat phap ly-8-6 (dung de chuyen vao vu TH)" xfId="9446"/>
    <cellStyle name="T_Book1_TH ung tren 70%-Ra soat phap ly-8-6 (dung de chuyen vao vu TH) 2" xfId="9447"/>
    <cellStyle name="T_Book1_TH ung tren 70%-Ra soat phap ly-8-6 (dung de chuyen vao vu TH) 2 2" xfId="9448"/>
    <cellStyle name="T_Book1_TH ung tren 70%-Ra soat phap ly-8-6 (dung de chuyen vao vu TH) 3" xfId="9449"/>
    <cellStyle name="T_Book1_TH ung tren 70%-Ra soat phap ly-8-6 (dung de chuyen vao vu TH)_BIEU KE HOACH  2015 (KTN 6.11 sua)" xfId="9450"/>
    <cellStyle name="T_Book1_TH ung tren 70%-Ra soat phap ly-8-6 (dung de chuyen vao vu TH)_CT 134" xfId="9451"/>
    <cellStyle name="T_Book1_TH y kien LD_KH 2010 Ca Nuoc 22-9-2011-Gui ca Vu" xfId="9452"/>
    <cellStyle name="T_Book1_THAU CAT" xfId="9453"/>
    <cellStyle name="T_Book1_THAU CAT 2" xfId="9454"/>
    <cellStyle name="T_Book1_THAU CAT 3" xfId="9455"/>
    <cellStyle name="T_Book1_THAU CAT_BIEU KE HOACH  2015 (KTN 6.11 sua)" xfId="9456"/>
    <cellStyle name="T_Book1_Thiet bi" xfId="9457"/>
    <cellStyle name="T_Book1_Thiet bi 2" xfId="9458"/>
    <cellStyle name="T_Book1_Thiet bi 3" xfId="9459"/>
    <cellStyle name="T_Book1_Thiet bi_Bieu chi tieu KH 2014 (Huy-04-11)" xfId="9460"/>
    <cellStyle name="T_Book1_Thiet bi_bieu ke hoach dau thau" xfId="9461"/>
    <cellStyle name="T_Book1_Thiet bi_bieu ke hoach dau thau 2" xfId="9462"/>
    <cellStyle name="T_Book1_Thiet bi_bieu ke hoach dau thau truong mam non SKH" xfId="9463"/>
    <cellStyle name="T_Book1_Thiet bi_bieu ke hoach dau thau truong mam non SKH 2" xfId="9464"/>
    <cellStyle name="T_Book1_Thiet bi_bieu tong hop lai kh von 2011 gui phong TH-KTDN" xfId="9465"/>
    <cellStyle name="T_Book1_Thiet bi_bieu tong hop lai kh von 2011 gui phong TH-KTDN 2" xfId="9466"/>
    <cellStyle name="T_Book1_Thiet bi_Book1" xfId="9467"/>
    <cellStyle name="T_Book1_Thiet bi_Book1 2" xfId="9468"/>
    <cellStyle name="T_Book1_Thiet bi_Book1_Ke hoach 2010 (theo doi 11-8-2010)" xfId="9469"/>
    <cellStyle name="T_Book1_Thiet bi_Book1_Ke hoach 2010 (theo doi 11-8-2010) 2" xfId="9470"/>
    <cellStyle name="T_Book1_Thiet bi_Book1_ke hoach dau thau 30-6-2010" xfId="9471"/>
    <cellStyle name="T_Book1_Thiet bi_Book1_ke hoach dau thau 30-6-2010 2" xfId="9472"/>
    <cellStyle name="T_Book1_Thiet bi_Copy of KH PHAN BO VON ĐỐI ỨNG NAM 2011 (30 TY phuong án gop WB)" xfId="9473"/>
    <cellStyle name="T_Book1_Thiet bi_Copy of KH PHAN BO VON ĐỐI ỨNG NAM 2011 (30 TY phuong án gop WB) 2" xfId="9474"/>
    <cellStyle name="T_Book1_Thiet bi_DTTD chieng chan Tham lai 29-9-2009" xfId="9475"/>
    <cellStyle name="T_Book1_Thiet bi_DTTD chieng chan Tham lai 29-9-2009 2" xfId="9476"/>
    <cellStyle name="T_Book1_Thiet bi_dự toán 30a 2013" xfId="9477"/>
    <cellStyle name="T_Book1_Thiet bi_Du toan nuoc San Thang (GD2)" xfId="9478"/>
    <cellStyle name="T_Book1_Thiet bi_Du toan nuoc San Thang (GD2) 2" xfId="9479"/>
    <cellStyle name="T_Book1_Thiet bi_Ke hoach 2010 (theo doi 11-8-2010)" xfId="9480"/>
    <cellStyle name="T_Book1_Thiet bi_Ke hoach 2010 (theo doi 11-8-2010) 2" xfId="9481"/>
    <cellStyle name="T_Book1_Thiet bi_ke hoach dau thau 30-6-2010" xfId="9482"/>
    <cellStyle name="T_Book1_Thiet bi_ke hoach dau thau 30-6-2010 2" xfId="9483"/>
    <cellStyle name="T_Book1_Thiet bi_KH Von 2012 gui BKH 1" xfId="9484"/>
    <cellStyle name="T_Book1_Thiet bi_KH Von 2012 gui BKH 1 2" xfId="9485"/>
    <cellStyle name="T_Book1_Thiet bi_QD ke hoach dau thau" xfId="9486"/>
    <cellStyle name="T_Book1_Thiet bi_QD ke hoach dau thau 2" xfId="9487"/>
    <cellStyle name="T_Book1_Thiet bi_Ra soat KH von 2011 (Huy-11-11-11)" xfId="9488"/>
    <cellStyle name="T_Book1_Thiet bi_Ra soat KH von 2011 (Huy-11-11-11) 2" xfId="9489"/>
    <cellStyle name="T_Book1_Thiet bi_tinh toan hoang ha" xfId="9490"/>
    <cellStyle name="T_Book1_Thiet bi_tinh toan hoang ha 2" xfId="9491"/>
    <cellStyle name="T_Book1_Thiet bi_Tong von ĐTPT" xfId="9492"/>
    <cellStyle name="T_Book1_Thiet bi_Tong von ĐTPT 2" xfId="9493"/>
    <cellStyle name="T_Book1_Thiet bi_Viec Huy dang lam" xfId="9494"/>
    <cellStyle name="T_Book1_Thuc hien du an 06-10 ngay 18_9" xfId="9495"/>
    <cellStyle name="T_Book1_Thuc hien du an 06-10 ngay 18_9 2" xfId="9496"/>
    <cellStyle name="T_Book1_Thuc hien du an 06-10 ngay 18_9 3" xfId="9497"/>
    <cellStyle name="T_Book1_Thuc hien du an 06-10 ngay 18_9_BIEU KE HOACH  2015 (KTN 6.11 sua)" xfId="9498"/>
    <cellStyle name="T_Book1_tien luong" xfId="9499"/>
    <cellStyle name="T_Book1_tien luong 2" xfId="9500"/>
    <cellStyle name="T_Book1_Tien luong chuan 01" xfId="9501"/>
    <cellStyle name="T_Book1_Tien luong chuan 01 2" xfId="9502"/>
    <cellStyle name="T_Book1_Tienluong" xfId="9503"/>
    <cellStyle name="T_Book1_Tienluong 2" xfId="9504"/>
    <cellStyle name="T_Book1_Tienluong 3" xfId="9505"/>
    <cellStyle name="T_Book1_Tienluong_BIEU KE HOACH  2015 (KTN 6.11 sua)" xfId="9506"/>
    <cellStyle name="T_Book1_tinh toan hoang ha" xfId="9507"/>
    <cellStyle name="T_Book1_tinh toan hoang ha 2" xfId="9508"/>
    <cellStyle name="T_Book1_tinh toan hoang ha 2 2" xfId="9509"/>
    <cellStyle name="T_Book1_tinh toan hoang ha 3" xfId="9510"/>
    <cellStyle name="T_Book1_tinh toan hoang ha_BIEU KE HOACH  2015 (KTN 6.11 sua)" xfId="9511"/>
    <cellStyle name="T_Book1_TN - Ho tro khac 2011" xfId="9512"/>
    <cellStyle name="T_Book1_Tong hop  " xfId="9513"/>
    <cellStyle name="T_Book1_Tong hop   2" xfId="9514"/>
    <cellStyle name="T_Book1_Tong hop gia tri" xfId="9515"/>
    <cellStyle name="T_Book1_Tong hop gia tri 2" xfId="9516"/>
    <cellStyle name="T_Book1_Tong hop gia tri 2 2" xfId="9517"/>
    <cellStyle name="T_Book1_Tong hop gia tri 3" xfId="9518"/>
    <cellStyle name="T_Book1_Tong hop gia tri_BIEU KE HOACH  2015 (KTN 6.11 sua)" xfId="9519"/>
    <cellStyle name="T_Book1_TT nhu cau dung nuoc" xfId="9520"/>
    <cellStyle name="T_Book1_TT nhu cau dung nuoc 2" xfId="9521"/>
    <cellStyle name="T_Book1_TT nhu cau dung nuoc 2 2" xfId="9522"/>
    <cellStyle name="T_Book1_TT nhu cau dung nuoc 3" xfId="9523"/>
    <cellStyle name="T_Book1_TT nhu cau dung nuoc_BIEU KE HOACH  2015 (KTN 6.11 sua)" xfId="9524"/>
    <cellStyle name="T_Book1_TT nhu cau dung nuoc_GVL" xfId="9525"/>
    <cellStyle name="T_Book1_TT nhu cau dung nuoc_GVL 2" xfId="9526"/>
    <cellStyle name="T_Book1_TT nhu cau dung nuoc_GVL 2 2" xfId="9527"/>
    <cellStyle name="T_Book1_TT nhu cau dung nuoc_GVL 3" xfId="9528"/>
    <cellStyle name="T_Book1_TT nhu cau dung nuoc_GVL_BIEU KE HOACH  2015 (KTN 6.11 sua)" xfId="9529"/>
    <cellStyle name="T_Book1_TU VAN THUY LOI THAM  PHE" xfId="9530"/>
    <cellStyle name="T_Book1_TU VAN THUY LOI THAM  PHE 2" xfId="9531"/>
    <cellStyle name="T_Book1_TU VAN THUY LOI THAM  PHE 3" xfId="9532"/>
    <cellStyle name="T_Book1_TU VAN THUY LOI THAM  PHE_BIEU KE HOACH  2015 (KTN 6.11 sua)" xfId="9533"/>
    <cellStyle name="T_Book1_ung truoc 2011 NSTW Thanh Hoa + Nge An gui Thu 12-5" xfId="9534"/>
    <cellStyle name="T_Book1_ung truoc 2011 NSTW Thanh Hoa + Nge An gui Thu 12-5 2" xfId="9535"/>
    <cellStyle name="T_Book1_ung truoc 2011 NSTW Thanh Hoa + Nge An gui Thu 12-5 2 2" xfId="9536"/>
    <cellStyle name="T_Book1_ung truoc 2011 NSTW Thanh Hoa + Nge An gui Thu 12-5 3" xfId="9537"/>
    <cellStyle name="T_Book1_ung truoc 2011 NSTW Thanh Hoa + Nge An gui Thu 12-5_BIEU KE HOACH  2015 (KTN 6.11 sua)" xfId="9538"/>
    <cellStyle name="T_Book1_VC1" xfId="9539"/>
    <cellStyle name="T_Book1_VC1 2" xfId="9540"/>
    <cellStyle name="T_Book1_VC1 2 2" xfId="9541"/>
    <cellStyle name="T_Book1_VC1 3" xfId="9542"/>
    <cellStyle name="T_Book1_VC1_BIEU KE HOACH  2015 (KTN 6.11 sua)" xfId="9543"/>
    <cellStyle name="T_Book1_VC1_GVL" xfId="9544"/>
    <cellStyle name="T_Book1_VC1_GVL 2" xfId="9545"/>
    <cellStyle name="T_Book1_VC1_GVL 2 2" xfId="9546"/>
    <cellStyle name="T_Book1_VC1_GVL 3" xfId="9547"/>
    <cellStyle name="T_Book1_VC1_GVL_BIEU KE HOACH  2015 (KTN 6.11 sua)" xfId="9548"/>
    <cellStyle name="T_Book1_Viec Huy dang lam" xfId="9549"/>
    <cellStyle name="T_Book1_Viec Huy dang lam_CT 134" xfId="9550"/>
    <cellStyle name="T_Book2" xfId="9551"/>
    <cellStyle name="T_Cac bao cao TB  Milk-Yomilk-co Ke- CK 1-Vinh Thang" xfId="9552"/>
    <cellStyle name="T_Cac bao cao TB  Milk-Yomilk-co Ke- CK 1-Vinh Thang 2" xfId="9553"/>
    <cellStyle name="T_Cac bao cao TB  Milk-Yomilk-co Ke- CK 1-Vinh Thang 3" xfId="9554"/>
    <cellStyle name="T_Cac bao cao TB  Milk-Yomilk-co Ke- CK 1-Vinh Thang_CT 134" xfId="9555"/>
    <cellStyle name="T_CDKT" xfId="9556"/>
    <cellStyle name="T_CDKT 2" xfId="9557"/>
    <cellStyle name="T_CDKT 2 2" xfId="9558"/>
    <cellStyle name="T_CDKT 3" xfId="9559"/>
    <cellStyle name="T_CDKT_BIEU KE HOACH  2015 (KTN 6.11 sua)" xfId="9560"/>
    <cellStyle name="T_CDKT_bieu ke hoach dau thau" xfId="9561"/>
    <cellStyle name="T_CDKT_bieu ke hoach dau thau 2" xfId="9562"/>
    <cellStyle name="T_CDKT_bieu ke hoach dau thau 2 2" xfId="9563"/>
    <cellStyle name="T_CDKT_bieu ke hoach dau thau 3" xfId="9564"/>
    <cellStyle name="T_CDKT_bieu ke hoach dau thau truong mam non SKH" xfId="9565"/>
    <cellStyle name="T_CDKT_bieu ke hoach dau thau truong mam non SKH 2" xfId="9566"/>
    <cellStyle name="T_CDKT_bieu ke hoach dau thau truong mam non SKH 2 2" xfId="9567"/>
    <cellStyle name="T_CDKT_bieu ke hoach dau thau truong mam non SKH 3" xfId="9568"/>
    <cellStyle name="T_CDKT_bieu ke hoach dau thau truong mam non SKH_BIEU KE HOACH  2015 (KTN 6.11 sua)" xfId="9569"/>
    <cellStyle name="T_CDKT_bieu ke hoach dau thau_BIEU KE HOACH  2015 (KTN 6.11 sua)" xfId="9570"/>
    <cellStyle name="T_CDKT_bieu tong hop lai kh von 2011 gui phong TH-KTDN" xfId="9571"/>
    <cellStyle name="T_CDKT_bieu tong hop lai kh von 2011 gui phong TH-KTDN 2" xfId="9572"/>
    <cellStyle name="T_CDKT_bieu tong hop lai kh von 2011 gui phong TH-KTDN 2 2" xfId="9573"/>
    <cellStyle name="T_CDKT_bieu tong hop lai kh von 2011 gui phong TH-KTDN 3" xfId="9574"/>
    <cellStyle name="T_CDKT_bieu tong hop lai kh von 2011 gui phong TH-KTDN_BIEU KE HOACH  2015 (KTN 6.11 sua)" xfId="9575"/>
    <cellStyle name="T_CDKT_Book1" xfId="9576"/>
    <cellStyle name="T_CDKT_Book1 2" xfId="9577"/>
    <cellStyle name="T_CDKT_Book1 2 2" xfId="9578"/>
    <cellStyle name="T_CDKT_Book1 3" xfId="9579"/>
    <cellStyle name="T_CDKT_Book1_BIEU KE HOACH  2015 (KTN 6.11 sua)" xfId="9580"/>
    <cellStyle name="T_CDKT_Book1_Ke hoach 2010 (theo doi 11-8-2010)" xfId="9581"/>
    <cellStyle name="T_CDKT_Book1_Ke hoach 2010 (theo doi 11-8-2010) 2" xfId="9582"/>
    <cellStyle name="T_CDKT_Book1_Ke hoach 2010 (theo doi 11-8-2010) 2 2" xfId="9583"/>
    <cellStyle name="T_CDKT_Book1_Ke hoach 2010 (theo doi 11-8-2010) 3" xfId="9584"/>
    <cellStyle name="T_CDKT_Book1_Ke hoach 2010 (theo doi 11-8-2010)_BIEU KE HOACH  2015 (KTN 6.11 sua)" xfId="9585"/>
    <cellStyle name="T_CDKT_Copy of KH PHAN BO VON ĐỐI ỨNG NAM 2011 (30 TY phuong án gop WB)" xfId="9586"/>
    <cellStyle name="T_CDKT_Copy of KH PHAN BO VON ĐỐI ỨNG NAM 2011 (30 TY phuong án gop WB) 2" xfId="9587"/>
    <cellStyle name="T_CDKT_Copy of KH PHAN BO VON ĐỐI ỨNG NAM 2011 (30 TY phuong án gop WB) 2 2" xfId="9588"/>
    <cellStyle name="T_CDKT_Copy of KH PHAN BO VON ĐỐI ỨNG NAM 2011 (30 TY phuong án gop WB) 3" xfId="9589"/>
    <cellStyle name="T_CDKT_Copy of KH PHAN BO VON ĐỐI ỨNG NAM 2011 (30 TY phuong án gop WB)_BIEU KE HOACH  2015 (KTN 6.11 sua)" xfId="9590"/>
    <cellStyle name="T_CDKT_DT tieu hoc diem TDC ban Cho 28-02-09" xfId="9591"/>
    <cellStyle name="T_CDKT_DT tieu hoc diem TDC ban Cho 28-02-09 2" xfId="9592"/>
    <cellStyle name="T_CDKT_DT tieu hoc diem TDC ban Cho 28-02-09 2 2" xfId="9593"/>
    <cellStyle name="T_CDKT_DT tieu hoc diem TDC ban Cho 28-02-09 3" xfId="9594"/>
    <cellStyle name="T_CDKT_DT tieu hoc diem TDC ban Cho 28-02-09_BIEU KE HOACH  2015 (KTN 6.11 sua)" xfId="9595"/>
    <cellStyle name="T_CDKT_DTTD chieng chan Tham lai 29-9-2009" xfId="9596"/>
    <cellStyle name="T_CDKT_DTTD chieng chan Tham lai 29-9-2009 2" xfId="9597"/>
    <cellStyle name="T_CDKT_DTTD chieng chan Tham lai 29-9-2009 2 2" xfId="9598"/>
    <cellStyle name="T_CDKT_DTTD chieng chan Tham lai 29-9-2009 3" xfId="9599"/>
    <cellStyle name="T_CDKT_DTTD chieng chan Tham lai 29-9-2009_BIEU KE HOACH  2015 (KTN 6.11 sua)" xfId="9600"/>
    <cellStyle name="T_CDKT_GVL" xfId="9601"/>
    <cellStyle name="T_CDKT_GVL 2" xfId="9602"/>
    <cellStyle name="T_CDKT_GVL 2 2" xfId="9603"/>
    <cellStyle name="T_CDKT_GVL 3" xfId="9604"/>
    <cellStyle name="T_CDKT_GVL_BIEU KE HOACH  2015 (KTN 6.11 sua)" xfId="9605"/>
    <cellStyle name="T_CDKT_Ke hoach 2010 (theo doi 11-8-2010)" xfId="9606"/>
    <cellStyle name="T_CDKT_Ke hoach 2010 (theo doi 11-8-2010) 2" xfId="9607"/>
    <cellStyle name="T_CDKT_Ke hoach 2010 (theo doi 11-8-2010) 2 2" xfId="9608"/>
    <cellStyle name="T_CDKT_Ke hoach 2010 (theo doi 11-8-2010) 3" xfId="9609"/>
    <cellStyle name="T_CDKT_Ke hoach 2010 (theo doi 11-8-2010)_BIEU KE HOACH  2015 (KTN 6.11 sua)" xfId="9610"/>
    <cellStyle name="T_CDKT_ke hoach dau thau 30-6-2010" xfId="9611"/>
    <cellStyle name="T_CDKT_ke hoach dau thau 30-6-2010 2" xfId="9612"/>
    <cellStyle name="T_CDKT_ke hoach dau thau 30-6-2010 2 2" xfId="9613"/>
    <cellStyle name="T_CDKT_ke hoach dau thau 30-6-2010 3" xfId="9614"/>
    <cellStyle name="T_CDKT_ke hoach dau thau 30-6-2010_BIEU KE HOACH  2015 (KTN 6.11 sua)" xfId="9615"/>
    <cellStyle name="T_CDKT_KH Von 2012 gui BKH 1" xfId="9616"/>
    <cellStyle name="T_CDKT_KH Von 2012 gui BKH 1 2" xfId="9617"/>
    <cellStyle name="T_CDKT_KH Von 2012 gui BKH 1 2 2" xfId="9618"/>
    <cellStyle name="T_CDKT_KH Von 2012 gui BKH 1 3" xfId="9619"/>
    <cellStyle name="T_CDKT_KH Von 2012 gui BKH 1_BIEU KE HOACH  2015 (KTN 6.11 sua)" xfId="9620"/>
    <cellStyle name="T_CDKT_QD ke hoach dau thau" xfId="9621"/>
    <cellStyle name="T_CDKT_QD ke hoach dau thau 2" xfId="9622"/>
    <cellStyle name="T_CDKT_QD ke hoach dau thau 2 2" xfId="9623"/>
    <cellStyle name="T_CDKT_QD ke hoach dau thau 3" xfId="9624"/>
    <cellStyle name="T_CDKT_QD ke hoach dau thau_BIEU KE HOACH  2015 (KTN 6.11 sua)" xfId="9625"/>
    <cellStyle name="T_CDKT_Tienluong" xfId="9626"/>
    <cellStyle name="T_CDKT_Tienluong 2" xfId="9627"/>
    <cellStyle name="T_CDKT_Tienluong 2 2" xfId="9628"/>
    <cellStyle name="T_CDKT_Tienluong 3" xfId="9629"/>
    <cellStyle name="T_CDKT_Tienluong_BIEU KE HOACH  2015 (KTN 6.11 sua)" xfId="9630"/>
    <cellStyle name="T_CDKT_Tong von ĐTPT" xfId="9631"/>
    <cellStyle name="T_CDKT_Tong von ĐTPT 2" xfId="9632"/>
    <cellStyle name="T_CDKT_Tong von ĐTPT 2 2" xfId="9633"/>
    <cellStyle name="T_CDKT_Tong von ĐTPT 3" xfId="9634"/>
    <cellStyle name="T_CDKT_Tong von ĐTPT_BIEU KE HOACH  2015 (KTN 6.11 sua)" xfId="9635"/>
    <cellStyle name="T_cham diem Milk chu ky2-ANH MINH" xfId="9636"/>
    <cellStyle name="T_cham diem Milk chu ky2-ANH MINH 2" xfId="9637"/>
    <cellStyle name="T_cham diem Milk chu ky2-ANH MINH 3" xfId="9638"/>
    <cellStyle name="T_cham diem Milk chu ky2-ANH MINH_CT 134" xfId="9639"/>
    <cellStyle name="T_cham trung bay ck 1 m.Bac milk co ke 2" xfId="9640"/>
    <cellStyle name="T_cham trung bay ck 1 m.Bac milk co ke 2 2" xfId="9641"/>
    <cellStyle name="T_cham trung bay ck 1 m.Bac milk co ke 2 3" xfId="9642"/>
    <cellStyle name="T_cham trung bay ck 1 m.Bac milk co ke 2_CT 134" xfId="9643"/>
    <cellStyle name="T_cham trung bay yao smart milk ck 2 mien Bac" xfId="9644"/>
    <cellStyle name="T_cham trung bay yao smart milk ck 2 mien Bac 2" xfId="9645"/>
    <cellStyle name="T_cham trung bay yao smart milk ck 2 mien Bac 3" xfId="9646"/>
    <cellStyle name="T_cham trung bay yao smart milk ck 2 mien Bac_CT 134" xfId="9647"/>
    <cellStyle name="T_Chuan bi dau tu nam 2008" xfId="9648"/>
    <cellStyle name="T_Chuan bi dau tu nam 2008 2" xfId="9649"/>
    <cellStyle name="T_Chuan bi dau tu nam 2008 3" xfId="9650"/>
    <cellStyle name="T_Chuan bi dau tu nam 2008_CT 134" xfId="9651"/>
    <cellStyle name="T_cong bo ĐGCM ĐB nam 2008" xfId="9652"/>
    <cellStyle name="T_cong bo ĐGCM ĐB nam 2008 2" xfId="9653"/>
    <cellStyle name="T_cong bo ĐGCM ĐB nam 2008 2 2" xfId="9654"/>
    <cellStyle name="T_cong bo ĐGCM ĐB nam 2008 3" xfId="9655"/>
    <cellStyle name="T_cong bo ĐGCM ĐB nam 2008_BIEU KE HOACH  2015 (KTN 6.11 sua)" xfId="9656"/>
    <cellStyle name="T_cong bo ĐGCM ĐB nam 2008_GVL" xfId="9657"/>
    <cellStyle name="T_cong bo ĐGCM ĐB nam 2008_GVL 2" xfId="9658"/>
    <cellStyle name="T_cong bo ĐGCM ĐB nam 2008_GVL 2 2" xfId="9659"/>
    <cellStyle name="T_cong bo ĐGCM ĐB nam 2008_GVL 3" xfId="9660"/>
    <cellStyle name="T_cong bo ĐGCM ĐB nam 2008_GVL_BIEU KE HOACH  2015 (KTN 6.11 sua)" xfId="9661"/>
    <cellStyle name="T_Copy of Bao cao  XDCB 7 thang nam 2008_So KH&amp;DT SUA" xfId="9662"/>
    <cellStyle name="T_Copy of Bao cao  XDCB 7 thang nam 2008_So KH&amp;DT SUA 2" xfId="9663"/>
    <cellStyle name="T_Copy of Bao cao  XDCB 7 thang nam 2008_So KH&amp;DT SUA 3" xfId="9664"/>
    <cellStyle name="T_Copy of Bao cao  XDCB 7 thang nam 2008_So KH&amp;DT SUA_CT 134" xfId="9665"/>
    <cellStyle name="T_Copy of Biểu BC điều chỉnh chỉ tiêu NN các huyện chia tách 404 ngay 23.5" xfId="9666"/>
    <cellStyle name="T_Copy of KH PHAN BO VON ĐỐI ỨNG NAM 2011 (30 TY phuong án gop WB)" xfId="9667"/>
    <cellStyle name="T_Copy of KH PHAN BO VON ĐỐI ỨNG NAM 2011 (30 TY phuong án gop WB) 2" xfId="9668"/>
    <cellStyle name="T_Copy of KH PHAN BO VON ĐỐI ỨNG NAM 2011 (30 TY phuong án gop WB) 3" xfId="9669"/>
    <cellStyle name="T_Copy of KH PHAN BO VON ĐỐI ỨNG NAM 2011 (30 TY phuong án gop WB)_BIEU KE HOACH  2015 (KTN 6.11 sua)" xfId="9670"/>
    <cellStyle name="T_Copy of SO THEO DOI SAN LUONG NAM 2007" xfId="9671"/>
    <cellStyle name="T_Copy of SO THEO DOI SAN LUONG NAM 2007 2" xfId="9672"/>
    <cellStyle name="T_Copy of SO THEO DOI SAN LUONG NAM 2007 3" xfId="9673"/>
    <cellStyle name="T_Copy of SO THEO DOI SAN LUONG NAM 2007_BIEU KE HOACH  2015 (KTN 6.11 sua)" xfId="9674"/>
    <cellStyle name="T_CPK" xfId="9675"/>
    <cellStyle name="T_CPK 2" xfId="9676"/>
    <cellStyle name="T_CPK_Bao cao danh muc cac cong trinh tren dia ban huyen 4-2010" xfId="9677"/>
    <cellStyle name="T_CPK_Bao cao danh muc cac cong trinh tren dia ban huyen 4-2010 2" xfId="9678"/>
    <cellStyle name="T_CPK_Bieu chi tieu KH 2014 (Huy-04-11)" xfId="9679"/>
    <cellStyle name="T_CPK_Bieu chi tieu KH 2014 (Huy-04-11) 2" xfId="9680"/>
    <cellStyle name="T_CPK_bieu ke hoach dau thau" xfId="9681"/>
    <cellStyle name="T_CPK_bieu ke hoach dau thau 2" xfId="9682"/>
    <cellStyle name="T_CPK_bieu ke hoach dau thau 2 2" xfId="9683"/>
    <cellStyle name="T_CPK_bieu ke hoach dau thau 3" xfId="9684"/>
    <cellStyle name="T_CPK_bieu ke hoach dau thau truong mam non SKH" xfId="9685"/>
    <cellStyle name="T_CPK_bieu ke hoach dau thau truong mam non SKH 2" xfId="9686"/>
    <cellStyle name="T_CPK_bieu ke hoach dau thau truong mam non SKH 2 2" xfId="9687"/>
    <cellStyle name="T_CPK_bieu ke hoach dau thau truong mam non SKH 3" xfId="9688"/>
    <cellStyle name="T_CPK_bieu ke hoach dau thau truong mam non SKH_BIEU KE HOACH  2015 (KTN 6.11 sua)" xfId="9689"/>
    <cellStyle name="T_CPK_bieu ke hoach dau thau_BIEU KE HOACH  2015 (KTN 6.11 sua)" xfId="9690"/>
    <cellStyle name="T_CPK_bieu tong hop lai kh von 2011 gui phong TH-KTDN" xfId="9691"/>
    <cellStyle name="T_CPK_bieu tong hop lai kh von 2011 gui phong TH-KTDN 2" xfId="9692"/>
    <cellStyle name="T_CPK_bieu tong hop lai kh von 2011 gui phong TH-KTDN 2 2" xfId="9693"/>
    <cellStyle name="T_CPK_bieu tong hop lai kh von 2011 gui phong TH-KTDN 3" xfId="9694"/>
    <cellStyle name="T_CPK_bieu tong hop lai kh von 2011 gui phong TH-KTDN_BIEU KE HOACH  2015 (KTN 6.11 sua)" xfId="9695"/>
    <cellStyle name="T_CPK_Book1" xfId="9696"/>
    <cellStyle name="T_CPK_Book1 2" xfId="9697"/>
    <cellStyle name="T_CPK_Book1 2 2" xfId="9698"/>
    <cellStyle name="T_CPK_Book1 3" xfId="9699"/>
    <cellStyle name="T_CPK_Book1_1" xfId="9700"/>
    <cellStyle name="T_CPK_Book1_1 2" xfId="9701"/>
    <cellStyle name="T_CPK_Book1_1 2 2" xfId="9702"/>
    <cellStyle name="T_CPK_Book1_1 3" xfId="9703"/>
    <cellStyle name="T_CPK_Book1_1_BIEU KE HOACH  2015 (KTN 6.11 sua)" xfId="9704"/>
    <cellStyle name="T_CPK_Book1_BIEU KE HOACH  2015 (KTN 6.11 sua)" xfId="9705"/>
    <cellStyle name="T_CPK_Book1_DTTD chieng chan Tham lai 29-9-2009" xfId="9706"/>
    <cellStyle name="T_CPK_Book1_DTTD chieng chan Tham lai 29-9-2009 2" xfId="9707"/>
    <cellStyle name="T_CPK_Book1_DTTD chieng chan Tham lai 29-9-2009 2 2" xfId="9708"/>
    <cellStyle name="T_CPK_Book1_DTTD chieng chan Tham lai 29-9-2009 3" xfId="9709"/>
    <cellStyle name="T_CPK_Book1_DTTD chieng chan Tham lai 29-9-2009_BIEU KE HOACH  2015 (KTN 6.11 sua)" xfId="9710"/>
    <cellStyle name="T_CPK_Book1_Ke hoach 2010 (theo doi 11-8-2010)" xfId="9711"/>
    <cellStyle name="T_CPK_Book1_Ke hoach 2010 (theo doi 11-8-2010) 2" xfId="9712"/>
    <cellStyle name="T_CPK_Book1_Ke hoach 2010 (theo doi 11-8-2010) 2 2" xfId="9713"/>
    <cellStyle name="T_CPK_Book1_Ke hoach 2010 (theo doi 11-8-2010) 3" xfId="9714"/>
    <cellStyle name="T_CPK_Book1_Ke hoach 2010 (theo doi 11-8-2010)_BIEU KE HOACH  2015 (KTN 6.11 sua)" xfId="9715"/>
    <cellStyle name="T_CPK_Book1_ke hoach dau thau 30-6-2010" xfId="9716"/>
    <cellStyle name="T_CPK_Book1_ke hoach dau thau 30-6-2010 2" xfId="9717"/>
    <cellStyle name="T_CPK_Book1_ke hoach dau thau 30-6-2010 2 2" xfId="9718"/>
    <cellStyle name="T_CPK_Book1_ke hoach dau thau 30-6-2010 3" xfId="9719"/>
    <cellStyle name="T_CPK_Book1_ke hoach dau thau 30-6-2010_BIEU KE HOACH  2015 (KTN 6.11 sua)" xfId="9720"/>
    <cellStyle name="T_CPK_Copy of KH PHAN BO VON ĐỐI ỨNG NAM 2011 (30 TY phuong án gop WB)" xfId="9721"/>
    <cellStyle name="T_CPK_Copy of KH PHAN BO VON ĐỐI ỨNG NAM 2011 (30 TY phuong án gop WB) 2" xfId="9722"/>
    <cellStyle name="T_CPK_Copy of KH PHAN BO VON ĐỐI ỨNG NAM 2011 (30 TY phuong án gop WB) 2 2" xfId="9723"/>
    <cellStyle name="T_CPK_Copy of KH PHAN BO VON ĐỐI ỨNG NAM 2011 (30 TY phuong án gop WB) 3" xfId="9724"/>
    <cellStyle name="T_CPK_Copy of KH PHAN BO VON ĐỐI ỨNG NAM 2011 (30 TY phuong án gop WB)_BIEU KE HOACH  2015 (KTN 6.11 sua)" xfId="9725"/>
    <cellStyle name="T_CPK_DTTD chieng chan Tham lai 29-9-2009" xfId="9726"/>
    <cellStyle name="T_CPK_DTTD chieng chan Tham lai 29-9-2009 2" xfId="9727"/>
    <cellStyle name="T_CPK_DTTD chieng chan Tham lai 29-9-2009 2 2" xfId="9728"/>
    <cellStyle name="T_CPK_DTTD chieng chan Tham lai 29-9-2009 3" xfId="9729"/>
    <cellStyle name="T_CPK_DTTD chieng chan Tham lai 29-9-2009_BIEU KE HOACH  2015 (KTN 6.11 sua)" xfId="9730"/>
    <cellStyle name="T_CPK_dự toán 30a 2013" xfId="9731"/>
    <cellStyle name="T_CPK_Du toan nuoc San Thang (GD2)" xfId="9732"/>
    <cellStyle name="T_CPK_Du toan nuoc San Thang (GD2) 2" xfId="9733"/>
    <cellStyle name="T_CPK_Du toan nuoc San Thang (GD2) 2 2" xfId="9734"/>
    <cellStyle name="T_CPK_Du toan nuoc San Thang (GD2) 3" xfId="9735"/>
    <cellStyle name="T_CPK_Du toan nuoc San Thang (GD2)_BIEU KE HOACH  2015 (KTN 6.11 sua)" xfId="9736"/>
    <cellStyle name="T_CPK_Ke hoach 2010 (theo doi 11-8-2010)" xfId="9737"/>
    <cellStyle name="T_CPK_Ke hoach 2010 (theo doi 11-8-2010) 2" xfId="9738"/>
    <cellStyle name="T_CPK_Ke hoach 2010 (theo doi 11-8-2010) 2 2" xfId="9739"/>
    <cellStyle name="T_CPK_Ke hoach 2010 (theo doi 11-8-2010) 3" xfId="9740"/>
    <cellStyle name="T_CPK_Ke hoach 2010 (theo doi 11-8-2010)_BIEU KE HOACH  2015 (KTN 6.11 sua)" xfId="9741"/>
    <cellStyle name="T_CPK_ke hoach dau thau 30-6-2010" xfId="9742"/>
    <cellStyle name="T_CPK_ke hoach dau thau 30-6-2010 2" xfId="9743"/>
    <cellStyle name="T_CPK_ke hoach dau thau 30-6-2010 2 2" xfId="9744"/>
    <cellStyle name="T_CPK_ke hoach dau thau 30-6-2010 3" xfId="9745"/>
    <cellStyle name="T_CPK_ke hoach dau thau 30-6-2010_BIEU KE HOACH  2015 (KTN 6.11 sua)" xfId="9746"/>
    <cellStyle name="T_CPK_KH Von 2012 gui BKH 1" xfId="9747"/>
    <cellStyle name="T_CPK_KH Von 2012 gui BKH 1 2" xfId="9748"/>
    <cellStyle name="T_CPK_KH Von 2012 gui BKH 1 2 2" xfId="9749"/>
    <cellStyle name="T_CPK_KH Von 2012 gui BKH 1 3" xfId="9750"/>
    <cellStyle name="T_CPK_KH Von 2012 gui BKH 1_BIEU KE HOACH  2015 (KTN 6.11 sua)" xfId="9751"/>
    <cellStyle name="T_CPK_QD ke hoach dau thau" xfId="9752"/>
    <cellStyle name="T_CPK_QD ke hoach dau thau 2" xfId="9753"/>
    <cellStyle name="T_CPK_QD ke hoach dau thau 2 2" xfId="9754"/>
    <cellStyle name="T_CPK_QD ke hoach dau thau 3" xfId="9755"/>
    <cellStyle name="T_CPK_QD ke hoach dau thau_BIEU KE HOACH  2015 (KTN 6.11 sua)" xfId="9756"/>
    <cellStyle name="T_CPK_Ra soat KH von 2011 (Huy-11-11-11)" xfId="9757"/>
    <cellStyle name="T_CPK_Ra soat KH von 2011 (Huy-11-11-11) 2" xfId="9758"/>
    <cellStyle name="T_CPK_Ra soat KH von 2011 (Huy-11-11-11) 2 2" xfId="9759"/>
    <cellStyle name="T_CPK_Ra soat KH von 2011 (Huy-11-11-11) 3" xfId="9760"/>
    <cellStyle name="T_CPK_Ra soat KH von 2011 (Huy-11-11-11)_BIEU KE HOACH  2015 (KTN 6.11 sua)" xfId="9761"/>
    <cellStyle name="T_CPK_tien luong" xfId="9762"/>
    <cellStyle name="T_CPK_tien luong 2" xfId="9763"/>
    <cellStyle name="T_CPK_Tien luong chuan 01" xfId="9764"/>
    <cellStyle name="T_CPK_Tien luong chuan 01 2" xfId="9765"/>
    <cellStyle name="T_CPK_tinh toan hoang ha" xfId="9766"/>
    <cellStyle name="T_CPK_tinh toan hoang ha 2" xfId="9767"/>
    <cellStyle name="T_CPK_tinh toan hoang ha 2 2" xfId="9768"/>
    <cellStyle name="T_CPK_tinh toan hoang ha 3" xfId="9769"/>
    <cellStyle name="T_CPK_tinh toan hoang ha_BIEU KE HOACH  2015 (KTN 6.11 sua)" xfId="9770"/>
    <cellStyle name="T_CPK_Tong von ĐTPT" xfId="9771"/>
    <cellStyle name="T_CPK_Tong von ĐTPT 2" xfId="9772"/>
    <cellStyle name="T_CPK_Tong von ĐTPT 2 2" xfId="9773"/>
    <cellStyle name="T_CPK_Tong von ĐTPT 3" xfId="9774"/>
    <cellStyle name="T_CPK_Tong von ĐTPT_BIEU KE HOACH  2015 (KTN 6.11 sua)" xfId="9775"/>
    <cellStyle name="T_CPK_Viec Huy dang lam" xfId="9776"/>
    <cellStyle name="T_CPK_Viec Huy dang lam_CT 134" xfId="9777"/>
    <cellStyle name="T_CTMTQG 2008" xfId="9778"/>
    <cellStyle name="T_CTMTQG 2008 2" xfId="9779"/>
    <cellStyle name="T_CTMTQG 2008 3" xfId="9780"/>
    <cellStyle name="T_CTMTQG 2008_Bieu mau danh muc du an thuoc CTMTQG nam 2008" xfId="9781"/>
    <cellStyle name="T_CTMTQG 2008_Bieu mau danh muc du an thuoc CTMTQG nam 2008 2" xfId="9782"/>
    <cellStyle name="T_CTMTQG 2008_Bieu mau danh muc du an thuoc CTMTQG nam 2008 3" xfId="9783"/>
    <cellStyle name="T_CTMTQG 2008_Bieu mau danh muc du an thuoc CTMTQG nam 2008_CT 134" xfId="9784"/>
    <cellStyle name="T_CTMTQG 2008_CT 134" xfId="9785"/>
    <cellStyle name="T_CTMTQG 2008_Hi-Tong hop KQ phan bo KH nam 08- LD fong giao 15-11-08" xfId="9786"/>
    <cellStyle name="T_CTMTQG 2008_Hi-Tong hop KQ phan bo KH nam 08- LD fong giao 15-11-08 2" xfId="9787"/>
    <cellStyle name="T_CTMTQG 2008_Hi-Tong hop KQ phan bo KH nam 08- LD fong giao 15-11-08 3" xfId="9788"/>
    <cellStyle name="T_CTMTQG 2008_Hi-Tong hop KQ phan bo KH nam 08- LD fong giao 15-11-08_CT 134" xfId="9789"/>
    <cellStyle name="T_CTMTQG 2008_Ket qua thuc hien nam 2008" xfId="9790"/>
    <cellStyle name="T_CTMTQG 2008_Ket qua thuc hien nam 2008 2" xfId="9791"/>
    <cellStyle name="T_CTMTQG 2008_Ket qua thuc hien nam 2008 3" xfId="9792"/>
    <cellStyle name="T_CTMTQG 2008_Ket qua thuc hien nam 2008_CT 134" xfId="9793"/>
    <cellStyle name="T_CTMTQG 2008_KH XDCB_2008 lan 1" xfId="9794"/>
    <cellStyle name="T_CTMTQG 2008_KH XDCB_2008 lan 1 2" xfId="9795"/>
    <cellStyle name="T_CTMTQG 2008_KH XDCB_2008 lan 1 3" xfId="9796"/>
    <cellStyle name="T_CTMTQG 2008_KH XDCB_2008 lan 1 sua ngay 27-10" xfId="9797"/>
    <cellStyle name="T_CTMTQG 2008_KH XDCB_2008 lan 1 sua ngay 27-10 2" xfId="9798"/>
    <cellStyle name="T_CTMTQG 2008_KH XDCB_2008 lan 1 sua ngay 27-10 3" xfId="9799"/>
    <cellStyle name="T_CTMTQG 2008_KH XDCB_2008 lan 1 sua ngay 27-10_CT 134" xfId="9800"/>
    <cellStyle name="T_CTMTQG 2008_KH XDCB_2008 lan 1_CT 134" xfId="9801"/>
    <cellStyle name="T_CTMTQG 2008_KH XDCB_2008 lan 2 sua ngay 10-11" xfId="9802"/>
    <cellStyle name="T_CTMTQG 2008_KH XDCB_2008 lan 2 sua ngay 10-11 2" xfId="9803"/>
    <cellStyle name="T_CTMTQG 2008_KH XDCB_2008 lan 2 sua ngay 10-11 3" xfId="9804"/>
    <cellStyle name="T_CTMTQG 2008_KH XDCB_2008 lan 2 sua ngay 10-11_CT 134" xfId="9805"/>
    <cellStyle name="T_danh sach chua nop bcao trung bay sua chua  tinh den 1-3-06" xfId="9806"/>
    <cellStyle name="T_danh sach chua nop bcao trung bay sua chua  tinh den 1-3-06 2" xfId="9807"/>
    <cellStyle name="T_danh sach chua nop bcao trung bay sua chua  tinh den 1-3-06 3" xfId="9808"/>
    <cellStyle name="T_danh sach chua nop bcao trung bay sua chua  tinh den 1-3-06_CT 134" xfId="9809"/>
    <cellStyle name="T_Danh Sach ho ngheo" xfId="9810"/>
    <cellStyle name="T_Danh sach KH TB MilkYomilk Yao  Smart chu ky 2-Vinh Thang" xfId="9811"/>
    <cellStyle name="T_Danh sach KH TB MilkYomilk Yao  Smart chu ky 2-Vinh Thang 2" xfId="9812"/>
    <cellStyle name="T_Danh sach KH TB MilkYomilk Yao  Smart chu ky 2-Vinh Thang 3" xfId="9813"/>
    <cellStyle name="T_Danh sach KH TB MilkYomilk Yao  Smart chu ky 2-Vinh Thang_CT 134" xfId="9814"/>
    <cellStyle name="T_Danh sach KH trung bay MilkYomilk co ke chu ky 2-Vinh Thang" xfId="9815"/>
    <cellStyle name="T_Danh sach KH trung bay MilkYomilk co ke chu ky 2-Vinh Thang 2" xfId="9816"/>
    <cellStyle name="T_Danh sach KH trung bay MilkYomilk co ke chu ky 2-Vinh Thang 3" xfId="9817"/>
    <cellStyle name="T_Danh sach KH trung bay MilkYomilk co ke chu ky 2-Vinh Thang_CT 134" xfId="9818"/>
    <cellStyle name="T_DON GIA" xfId="9819"/>
    <cellStyle name="T_DON GIA 2" xfId="9820"/>
    <cellStyle name="T_DON GIA 3" xfId="9821"/>
    <cellStyle name="T_Don gia chi tiet" xfId="9822"/>
    <cellStyle name="T_Don gia chi tiet 2" xfId="9823"/>
    <cellStyle name="T_Don gia chi tiet 3" xfId="9824"/>
    <cellStyle name="T_Don gia chi tiet_BIEU KE HOACH  2015 (KTN 6.11 sua)" xfId="9825"/>
    <cellStyle name="T_DON GIA_BIEU KE HOACH  2015 (KTN 6.11 sua)" xfId="9826"/>
    <cellStyle name="T_DONGIA" xfId="9827"/>
    <cellStyle name="T_DONGIA 2" xfId="9828"/>
    <cellStyle name="T_DONGIA 3" xfId="9829"/>
    <cellStyle name="T_DONGIA_BIEU KE HOACH  2015 (KTN 6.11 sua)" xfId="9830"/>
    <cellStyle name="T_DS cac chau thieu nhi. trung tam" xfId="9831"/>
    <cellStyle name="T_DSACH MILK YO MILK CK 2 M.BAC" xfId="9832"/>
    <cellStyle name="T_DSACH MILK YO MILK CK 2 M.BAC 2" xfId="9833"/>
    <cellStyle name="T_DSACH MILK YO MILK CK 2 M.BAC 3" xfId="9834"/>
    <cellStyle name="T_DSACH MILK YO MILK CK 2 M.BAC_CT 134" xfId="9835"/>
    <cellStyle name="T_DSKH Tbay Milk , Yomilk CK 2 Vu Thi Hanh" xfId="9836"/>
    <cellStyle name="T_DSKH Tbay Milk , Yomilk CK 2 Vu Thi Hanh 2" xfId="9837"/>
    <cellStyle name="T_DSKH Tbay Milk , Yomilk CK 2 Vu Thi Hanh 3" xfId="9838"/>
    <cellStyle name="T_DSKH Tbay Milk , Yomilk CK 2 Vu Thi Hanh_CT 134" xfId="9839"/>
    <cellStyle name="T_DT Nha Da nang" xfId="9840"/>
    <cellStyle name="T_DT Nha Da nang 2" xfId="9841"/>
    <cellStyle name="T_DT Nha Da nang 3" xfId="9842"/>
    <cellStyle name="T_DT Nha Da nang_BIEU KE HOACH  2015 (KTN 6.11 sua)" xfId="9843"/>
    <cellStyle name="T_DT NHA KHACH -12" xfId="9844"/>
    <cellStyle name="T_DT NHA KHACH -12 2" xfId="9845"/>
    <cellStyle name="T_DT NHA KHACH -12 3" xfId="9846"/>
    <cellStyle name="T_DT NHA KHACH -12_BIEU KE HOACH  2015 (KTN 6.11 sua)" xfId="9847"/>
    <cellStyle name="T_DT Thanh 2008.xls" xfId="9848"/>
    <cellStyle name="T_DT Thanh 2008.xls 2" xfId="9849"/>
    <cellStyle name="T_DT Thanh 2008.xls 3" xfId="9850"/>
    <cellStyle name="T_DT Thanh 2008.xls_CT 134" xfId="9851"/>
    <cellStyle name="T_DT Thanh 2008.xls_GVL" xfId="9852"/>
    <cellStyle name="T_DT Thanh 2008.xls_GVL 2" xfId="9853"/>
    <cellStyle name="T_DT Thanh 2008.xls_GVL 3" xfId="9854"/>
    <cellStyle name="T_DT Thanh 2008.xls_GVL_BIEU KE HOACH  2015 (KTN 6.11 sua)" xfId="9855"/>
    <cellStyle name="T_DT tieu hoc diem TDC ban Cho 28-02-09" xfId="9856"/>
    <cellStyle name="T_DT tieu hoc diem TDC ban Cho 28-02-09 2" xfId="9857"/>
    <cellStyle name="T_DT tieu hoc diem TDC ban Cho 28-02-09 3" xfId="9858"/>
    <cellStyle name="T_DT tieu hoc diem TDC ban Cho 28-02-09_BIEU KE HOACH  2015 (KTN 6.11 sua)" xfId="9859"/>
    <cellStyle name="T_DT truong THPT  quyet thang tinh 04-3-09" xfId="9860"/>
    <cellStyle name="T_DT truong THPT  quyet thang tinh 04-3-09 2" xfId="9861"/>
    <cellStyle name="T_DT van ho" xfId="9862"/>
    <cellStyle name="T_DT van ho 2" xfId="9863"/>
    <cellStyle name="T_DT van ho 3" xfId="9864"/>
    <cellStyle name="T_DT van ho_CT 134" xfId="9865"/>
    <cellStyle name="T_DT van ho_GVL" xfId="9866"/>
    <cellStyle name="T_DT van ho_GVL 2" xfId="9867"/>
    <cellStyle name="T_DT van ho_GVL 3" xfId="9868"/>
    <cellStyle name="T_DT van ho_GVL_BIEU KE HOACH  2015 (KTN 6.11 sua)" xfId="9869"/>
    <cellStyle name="T_dtTL598G1." xfId="9870"/>
    <cellStyle name="T_dtTL598G1. 2" xfId="9871"/>
    <cellStyle name="T_dtTL598G1. 3" xfId="9872"/>
    <cellStyle name="T_dtTL598G1._BIEU KE HOACH  2015 (KTN 6.11 sua)" xfId="9873"/>
    <cellStyle name="T_dtTL598G1._bieu ke hoach dau thau" xfId="9874"/>
    <cellStyle name="T_dtTL598G1._bieu ke hoach dau thau 2" xfId="9875"/>
    <cellStyle name="T_dtTL598G1._bieu ke hoach dau thau 3" xfId="9876"/>
    <cellStyle name="T_dtTL598G1._bieu ke hoach dau thau truong mam non SKH" xfId="9877"/>
    <cellStyle name="T_dtTL598G1._bieu ke hoach dau thau truong mam non SKH 2" xfId="9878"/>
    <cellStyle name="T_dtTL598G1._bieu ke hoach dau thau truong mam non SKH 3" xfId="9879"/>
    <cellStyle name="T_dtTL598G1._bieu ke hoach dau thau truong mam non SKH_BIEU KE HOACH  2015 (KTN 6.11 sua)" xfId="9880"/>
    <cellStyle name="T_dtTL598G1._bieu ke hoach dau thau_BIEU KE HOACH  2015 (KTN 6.11 sua)" xfId="9881"/>
    <cellStyle name="T_dtTL598G1._bieu tong hop lai kh von 2011 gui phong TH-KTDN" xfId="9882"/>
    <cellStyle name="T_dtTL598G1._bieu tong hop lai kh von 2011 gui phong TH-KTDN 2" xfId="9883"/>
    <cellStyle name="T_dtTL598G1._bieu tong hop lai kh von 2011 gui phong TH-KTDN 3" xfId="9884"/>
    <cellStyle name="T_dtTL598G1._bieu tong hop lai kh von 2011 gui phong TH-KTDN_BIEU KE HOACH  2015 (KTN 6.11 sua)" xfId="9885"/>
    <cellStyle name="T_dtTL598G1._Book1" xfId="9886"/>
    <cellStyle name="T_dtTL598G1._Book1 2" xfId="9887"/>
    <cellStyle name="T_dtTL598G1._Book1 3" xfId="9888"/>
    <cellStyle name="T_dtTL598G1._Book1_BIEU KE HOACH  2015 (KTN 6.11 sua)" xfId="9889"/>
    <cellStyle name="T_dtTL598G1._Book1_Ke hoach 2010 (theo doi 11-8-2010)" xfId="9890"/>
    <cellStyle name="T_dtTL598G1._Book1_Ke hoach 2010 (theo doi 11-8-2010) 2" xfId="9891"/>
    <cellStyle name="T_dtTL598G1._Book1_Ke hoach 2010 (theo doi 11-8-2010) 3" xfId="9892"/>
    <cellStyle name="T_dtTL598G1._Book1_Ke hoach 2010 (theo doi 11-8-2010)_CT 134" xfId="9893"/>
    <cellStyle name="T_dtTL598G1._Copy of KH PHAN BO VON ĐỐI ỨNG NAM 2011 (30 TY phuong án gop WB)" xfId="9894"/>
    <cellStyle name="T_dtTL598G1._Copy of KH PHAN BO VON ĐỐI ỨNG NAM 2011 (30 TY phuong án gop WB) 2" xfId="9895"/>
    <cellStyle name="T_dtTL598G1._Copy of KH PHAN BO VON ĐỐI ỨNG NAM 2011 (30 TY phuong án gop WB) 3" xfId="9896"/>
    <cellStyle name="T_dtTL598G1._Copy of KH PHAN BO VON ĐỐI ỨNG NAM 2011 (30 TY phuong án gop WB)_BIEU KE HOACH  2015 (KTN 6.11 sua)" xfId="9897"/>
    <cellStyle name="T_dtTL598G1._DT tieu hoc diem TDC ban Cho 28-02-09" xfId="9898"/>
    <cellStyle name="T_dtTL598G1._DT tieu hoc diem TDC ban Cho 28-02-09 2" xfId="9899"/>
    <cellStyle name="T_dtTL598G1._DT tieu hoc diem TDC ban Cho 28-02-09 3" xfId="9900"/>
    <cellStyle name="T_dtTL598G1._DT tieu hoc diem TDC ban Cho 28-02-09_BIEU KE HOACH  2015 (KTN 6.11 sua)" xfId="9901"/>
    <cellStyle name="T_dtTL598G1._DTTD chieng chan Tham lai 29-9-2009" xfId="9902"/>
    <cellStyle name="T_dtTL598G1._DTTD chieng chan Tham lai 29-9-2009 2" xfId="9903"/>
    <cellStyle name="T_dtTL598G1._DTTD chieng chan Tham lai 29-9-2009 3" xfId="9904"/>
    <cellStyle name="T_dtTL598G1._DTTD chieng chan Tham lai 29-9-2009_BIEU KE HOACH  2015 (KTN 6.11 sua)" xfId="9905"/>
    <cellStyle name="T_dtTL598G1._GVL" xfId="9906"/>
    <cellStyle name="T_dtTL598G1._GVL 2" xfId="9907"/>
    <cellStyle name="T_dtTL598G1._GVL 3" xfId="9908"/>
    <cellStyle name="T_dtTL598G1._GVL_BIEU KE HOACH  2015 (KTN 6.11 sua)" xfId="9909"/>
    <cellStyle name="T_dtTL598G1._Ke hoach 2010 (theo doi 11-8-2010)" xfId="9910"/>
    <cellStyle name="T_dtTL598G1._Ke hoach 2010 (theo doi 11-8-2010) 2" xfId="9911"/>
    <cellStyle name="T_dtTL598G1._Ke hoach 2010 (theo doi 11-8-2010) 3" xfId="9912"/>
    <cellStyle name="T_dtTL598G1._Ke hoach 2010 (theo doi 11-8-2010)_BIEU KE HOACH  2015 (KTN 6.11 sua)" xfId="9913"/>
    <cellStyle name="T_dtTL598G1._ke hoach dau thau 30-6-2010" xfId="9914"/>
    <cellStyle name="T_dtTL598G1._ke hoach dau thau 30-6-2010 2" xfId="9915"/>
    <cellStyle name="T_dtTL598G1._ke hoach dau thau 30-6-2010 3" xfId="9916"/>
    <cellStyle name="T_dtTL598G1._ke hoach dau thau 30-6-2010_BIEU KE HOACH  2015 (KTN 6.11 sua)" xfId="9917"/>
    <cellStyle name="T_dtTL598G1._KH Von 2012 gui BKH 1" xfId="9918"/>
    <cellStyle name="T_dtTL598G1._KH Von 2012 gui BKH 1 2" xfId="9919"/>
    <cellStyle name="T_dtTL598G1._KH Von 2012 gui BKH 1 3" xfId="9920"/>
    <cellStyle name="T_dtTL598G1._KH Von 2012 gui BKH 1_BIEU KE HOACH  2015 (KTN 6.11 sua)" xfId="9921"/>
    <cellStyle name="T_dtTL598G1._QD ke hoach dau thau" xfId="9922"/>
    <cellStyle name="T_dtTL598G1._QD ke hoach dau thau 2" xfId="9923"/>
    <cellStyle name="T_dtTL598G1._QD ke hoach dau thau 3" xfId="9924"/>
    <cellStyle name="T_dtTL598G1._QD ke hoach dau thau_BIEU KE HOACH  2015 (KTN 6.11 sua)" xfId="9925"/>
    <cellStyle name="T_dtTL598G1._Tienluong" xfId="9926"/>
    <cellStyle name="T_dtTL598G1._Tienluong 2" xfId="9927"/>
    <cellStyle name="T_dtTL598G1._Tienluong 3" xfId="9928"/>
    <cellStyle name="T_dtTL598G1._Tienluong_BIEU KE HOACH  2015 (KTN 6.11 sua)" xfId="9929"/>
    <cellStyle name="T_dtTL598G1._tinh toan hoang ha" xfId="9930"/>
    <cellStyle name="T_dtTL598G1._tinh toan hoang ha 2" xfId="9931"/>
    <cellStyle name="T_dtTL598G1._tinh toan hoang ha 3" xfId="9932"/>
    <cellStyle name="T_dtTL598G1._tinh toan hoang ha_BIEU KE HOACH  2015 (KTN 6.11 sua)" xfId="9933"/>
    <cellStyle name="T_dtTL598G1._Tong von ĐTPT" xfId="9934"/>
    <cellStyle name="T_dtTL598G1._Tong von ĐTPT 2" xfId="9935"/>
    <cellStyle name="T_dtTL598G1._Tong von ĐTPT 3" xfId="9936"/>
    <cellStyle name="T_dtTL598G1._Tong von ĐTPT_BIEU KE HOACH  2015 (KTN 6.11 sua)" xfId="9937"/>
    <cellStyle name="T_Du an khoi cong moi nam 2010" xfId="9938"/>
    <cellStyle name="T_Du an khoi cong moi nam 2010 2" xfId="9939"/>
    <cellStyle name="T_Du an khoi cong moi nam 2010 3" xfId="9940"/>
    <cellStyle name="T_Du an khoi cong moi nam 2010_CT 134" xfId="9941"/>
    <cellStyle name="T_DU AN TKQH VA CHUAN BI DAU TU NAM 2007 sua ngay 9-11" xfId="9942"/>
    <cellStyle name="T_DU AN TKQH VA CHUAN BI DAU TU NAM 2007 sua ngay 9-11 2" xfId="9943"/>
    <cellStyle name="T_DU AN TKQH VA CHUAN BI DAU TU NAM 2007 sua ngay 9-11 3" xfId="9944"/>
    <cellStyle name="T_DU AN TKQH VA CHUAN BI DAU TU NAM 2007 sua ngay 9-11_Bieu mau danh muc du an thuoc CTMTQG nam 2008" xfId="9945"/>
    <cellStyle name="T_DU AN TKQH VA CHUAN BI DAU TU NAM 2007 sua ngay 9-11_Bieu mau danh muc du an thuoc CTMTQG nam 2008 2" xfId="9946"/>
    <cellStyle name="T_DU AN TKQH VA CHUAN BI DAU TU NAM 2007 sua ngay 9-11_Bieu mau danh muc du an thuoc CTMTQG nam 2008 3" xfId="9947"/>
    <cellStyle name="T_DU AN TKQH VA CHUAN BI DAU TU NAM 2007 sua ngay 9-11_Bieu mau danh muc du an thuoc CTMTQG nam 2008_CT 134" xfId="9948"/>
    <cellStyle name="T_DU AN TKQH VA CHUAN BI DAU TU NAM 2007 sua ngay 9-11_CT 134" xfId="9949"/>
    <cellStyle name="T_DU AN TKQH VA CHUAN BI DAU TU NAM 2007 sua ngay 9-11_Du an khoi cong moi nam 2010" xfId="9950"/>
    <cellStyle name="T_DU AN TKQH VA CHUAN BI DAU TU NAM 2007 sua ngay 9-11_Du an khoi cong moi nam 2010 2" xfId="9951"/>
    <cellStyle name="T_DU AN TKQH VA CHUAN BI DAU TU NAM 2007 sua ngay 9-11_Du an khoi cong moi nam 2010 3" xfId="9952"/>
    <cellStyle name="T_DU AN TKQH VA CHUAN BI DAU TU NAM 2007 sua ngay 9-11_Du an khoi cong moi nam 2010_CT 134" xfId="9953"/>
    <cellStyle name="T_DU AN TKQH VA CHUAN BI DAU TU NAM 2007 sua ngay 9-11_Ket qua phan bo von nam 2008" xfId="9954"/>
    <cellStyle name="T_DU AN TKQH VA CHUAN BI DAU TU NAM 2007 sua ngay 9-11_Ket qua phan bo von nam 2008 2" xfId="9955"/>
    <cellStyle name="T_DU AN TKQH VA CHUAN BI DAU TU NAM 2007 sua ngay 9-11_Ket qua phan bo von nam 2008 3" xfId="9956"/>
    <cellStyle name="T_DU AN TKQH VA CHUAN BI DAU TU NAM 2007 sua ngay 9-11_Ket qua phan bo von nam 2008_CT 134" xfId="9957"/>
    <cellStyle name="T_DU AN TKQH VA CHUAN BI DAU TU NAM 2007 sua ngay 9-11_KH XDCB_2008 lan 2 sua ngay 10-11" xfId="9958"/>
    <cellStyle name="T_DU AN TKQH VA CHUAN BI DAU TU NAM 2007 sua ngay 9-11_KH XDCB_2008 lan 2 sua ngay 10-11 2" xfId="9959"/>
    <cellStyle name="T_DU AN TKQH VA CHUAN BI DAU TU NAM 2007 sua ngay 9-11_KH XDCB_2008 lan 2 sua ngay 10-11 3" xfId="9960"/>
    <cellStyle name="T_DU AN TKQH VA CHUAN BI DAU TU NAM 2007 sua ngay 9-11_KH XDCB_2008 lan 2 sua ngay 10-11_CT 134" xfId="9961"/>
    <cellStyle name="T_Dự kiến danh mục đầu tư NTM năm 2015" xfId="9962"/>
    <cellStyle name="T_DU THAO BCKT LChâu" xfId="9963"/>
    <cellStyle name="T_Du toan" xfId="9964"/>
    <cellStyle name="T_Du toan 2" xfId="9965"/>
    <cellStyle name="T_Du toan 3" xfId="9966"/>
    <cellStyle name="T_dự toán 30a 2013" xfId="9967"/>
    <cellStyle name="T_du toan dieu chinh  20-8-2006" xfId="9968"/>
    <cellStyle name="T_du toan dieu chinh  20-8-2006 2" xfId="9969"/>
    <cellStyle name="T_du toan dieu chinh  20-8-2006 3" xfId="9970"/>
    <cellStyle name="T_du toan dieu chinh  20-8-2006_BIEU KE HOACH  2015 (KTN 6.11 sua)" xfId="9971"/>
    <cellStyle name="T_du toan kho bac - Than Uyen" xfId="9972"/>
    <cellStyle name="T_du toan kho bac - Than Uyen 2" xfId="9973"/>
    <cellStyle name="T_du toan kho bac - Than Uyen_Bieu chi tieu KH 2014 (Huy-04-11)" xfId="9974"/>
    <cellStyle name="T_du toan kho bac - Than Uyen_Bieu chi tieu KH 2014 (Huy-04-11) 2" xfId="9975"/>
    <cellStyle name="T_du toan kho bac - Than Uyen_bieu ke hoach dau thau" xfId="9976"/>
    <cellStyle name="T_du toan kho bac - Than Uyen_bieu ke hoach dau thau 2" xfId="9977"/>
    <cellStyle name="T_du toan kho bac - Than Uyen_bieu ke hoach dau thau 3" xfId="9978"/>
    <cellStyle name="T_du toan kho bac - Than Uyen_bieu ke hoach dau thau truong mam non SKH" xfId="9979"/>
    <cellStyle name="T_du toan kho bac - Than Uyen_bieu ke hoach dau thau truong mam non SKH 2" xfId="9980"/>
    <cellStyle name="T_du toan kho bac - Than Uyen_bieu ke hoach dau thau truong mam non SKH 3" xfId="9981"/>
    <cellStyle name="T_du toan kho bac - Than Uyen_bieu ke hoach dau thau truong mam non SKH_BIEU KE HOACH  2015 (KTN 6.11 sua)" xfId="9982"/>
    <cellStyle name="T_du toan kho bac - Than Uyen_bieu ke hoach dau thau_BIEU KE HOACH  2015 (KTN 6.11 sua)" xfId="9983"/>
    <cellStyle name="T_du toan kho bac - Than Uyen_bieu tong hop lai kh von 2011 gui phong TH-KTDN" xfId="9984"/>
    <cellStyle name="T_du toan kho bac - Than Uyen_bieu tong hop lai kh von 2011 gui phong TH-KTDN 2" xfId="9985"/>
    <cellStyle name="T_du toan kho bac - Than Uyen_bieu tong hop lai kh von 2011 gui phong TH-KTDN 3" xfId="9986"/>
    <cellStyle name="T_du toan kho bac - Than Uyen_bieu tong hop lai kh von 2011 gui phong TH-KTDN_BIEU KE HOACH  2015 (KTN 6.11 sua)" xfId="9987"/>
    <cellStyle name="T_du toan kho bac - Than Uyen_Book1" xfId="9988"/>
    <cellStyle name="T_du toan kho bac - Than Uyen_Book1 2" xfId="9989"/>
    <cellStyle name="T_du toan kho bac - Than Uyen_Book1 3" xfId="9990"/>
    <cellStyle name="T_du toan kho bac - Than Uyen_Book1_BIEU KE HOACH  2015 (KTN 6.11 sua)" xfId="9991"/>
    <cellStyle name="T_du toan kho bac - Than Uyen_Book1_Ke hoach 2010 (theo doi 11-8-2010)" xfId="9992"/>
    <cellStyle name="T_du toan kho bac - Than Uyen_Book1_Ke hoach 2010 (theo doi 11-8-2010) 2" xfId="9993"/>
    <cellStyle name="T_du toan kho bac - Than Uyen_Book1_Ke hoach 2010 (theo doi 11-8-2010) 3" xfId="9994"/>
    <cellStyle name="T_du toan kho bac - Than Uyen_Book1_Ke hoach 2010 (theo doi 11-8-2010)_BIEU KE HOACH  2015 (KTN 6.11 sua)" xfId="9995"/>
    <cellStyle name="T_du toan kho bac - Than Uyen_Book1_ke hoach dau thau 30-6-2010" xfId="9996"/>
    <cellStyle name="T_du toan kho bac - Than Uyen_Book1_ke hoach dau thau 30-6-2010 2" xfId="9997"/>
    <cellStyle name="T_du toan kho bac - Than Uyen_Book1_ke hoach dau thau 30-6-2010 3" xfId="9998"/>
    <cellStyle name="T_du toan kho bac - Than Uyen_Book1_ke hoach dau thau 30-6-2010_BIEU KE HOACH  2015 (KTN 6.11 sua)" xfId="9999"/>
    <cellStyle name="T_du toan kho bac - Than Uyen_Copy of KH PHAN BO VON ĐỐI ỨNG NAM 2011 (30 TY phuong án gop WB)" xfId="10000"/>
    <cellStyle name="T_du toan kho bac - Than Uyen_Copy of KH PHAN BO VON ĐỐI ỨNG NAM 2011 (30 TY phuong án gop WB) 2" xfId="10001"/>
    <cellStyle name="T_du toan kho bac - Than Uyen_Copy of KH PHAN BO VON ĐỐI ỨNG NAM 2011 (30 TY phuong án gop WB) 3" xfId="10002"/>
    <cellStyle name="T_du toan kho bac - Than Uyen_Copy of KH PHAN BO VON ĐỐI ỨNG NAM 2011 (30 TY phuong án gop WB)_BIEU KE HOACH  2015 (KTN 6.11 sua)" xfId="10003"/>
    <cellStyle name="T_du toan kho bac - Than Uyen_DTTD chieng chan Tham lai 29-9-2009" xfId="10004"/>
    <cellStyle name="T_du toan kho bac - Than Uyen_DTTD chieng chan Tham lai 29-9-2009 2" xfId="10005"/>
    <cellStyle name="T_du toan kho bac - Than Uyen_DTTD chieng chan Tham lai 29-9-2009 3" xfId="10006"/>
    <cellStyle name="T_du toan kho bac - Than Uyen_DTTD chieng chan Tham lai 29-9-2009_BIEU KE HOACH  2015 (KTN 6.11 sua)" xfId="10007"/>
    <cellStyle name="T_du toan kho bac - Than Uyen_dự toán 30a 2013" xfId="10008"/>
    <cellStyle name="T_du toan kho bac - Than Uyen_Du toan nuoc San Thang (GD2)" xfId="10009"/>
    <cellStyle name="T_du toan kho bac - Than Uyen_Du toan nuoc San Thang (GD2) 2" xfId="10010"/>
    <cellStyle name="T_du toan kho bac - Than Uyen_Du toan nuoc San Thang (GD2) 3" xfId="10011"/>
    <cellStyle name="T_du toan kho bac - Than Uyen_Du toan nuoc San Thang (GD2)_BIEU KE HOACH  2015 (KTN 6.11 sua)" xfId="10012"/>
    <cellStyle name="T_du toan kho bac - Than Uyen_Ke hoach 2010 (theo doi 11-8-2010)" xfId="10013"/>
    <cellStyle name="T_du toan kho bac - Than Uyen_Ke hoach 2010 (theo doi 11-8-2010) 2" xfId="10014"/>
    <cellStyle name="T_du toan kho bac - Than Uyen_Ke hoach 2010 (theo doi 11-8-2010) 3" xfId="10015"/>
    <cellStyle name="T_du toan kho bac - Than Uyen_Ke hoach 2010 (theo doi 11-8-2010)_BIEU KE HOACH  2015 (KTN 6.11 sua)" xfId="10016"/>
    <cellStyle name="T_du toan kho bac - Than Uyen_ke hoach dau thau 30-6-2010" xfId="10017"/>
    <cellStyle name="T_du toan kho bac - Than Uyen_ke hoach dau thau 30-6-2010 2" xfId="10018"/>
    <cellStyle name="T_du toan kho bac - Than Uyen_ke hoach dau thau 30-6-2010 3" xfId="10019"/>
    <cellStyle name="T_du toan kho bac - Than Uyen_ke hoach dau thau 30-6-2010_BIEU KE HOACH  2015 (KTN 6.11 sua)" xfId="10020"/>
    <cellStyle name="T_du toan kho bac - Than Uyen_KH Von 2012 gui BKH 1" xfId="10021"/>
    <cellStyle name="T_du toan kho bac - Than Uyen_KH Von 2012 gui BKH 1 2" xfId="10022"/>
    <cellStyle name="T_du toan kho bac - Than Uyen_KH Von 2012 gui BKH 1 3" xfId="10023"/>
    <cellStyle name="T_du toan kho bac - Than Uyen_KH Von 2012 gui BKH 1_BIEU KE HOACH  2015 (KTN 6.11 sua)" xfId="10024"/>
    <cellStyle name="T_du toan kho bac - Than Uyen_QD ke hoach dau thau" xfId="10025"/>
    <cellStyle name="T_du toan kho bac - Than Uyen_QD ke hoach dau thau 2" xfId="10026"/>
    <cellStyle name="T_du toan kho bac - Than Uyen_QD ke hoach dau thau 3" xfId="10027"/>
    <cellStyle name="T_du toan kho bac - Than Uyen_QD ke hoach dau thau_BIEU KE HOACH  2015 (KTN 6.11 sua)" xfId="10028"/>
    <cellStyle name="T_du toan kho bac - Than Uyen_Ra soat KH von 2011 (Huy-11-11-11)" xfId="10029"/>
    <cellStyle name="T_du toan kho bac - Than Uyen_Ra soat KH von 2011 (Huy-11-11-11) 2" xfId="10030"/>
    <cellStyle name="T_du toan kho bac - Than Uyen_Ra soat KH von 2011 (Huy-11-11-11) 3" xfId="10031"/>
    <cellStyle name="T_du toan kho bac - Than Uyen_Ra soat KH von 2011 (Huy-11-11-11)_BIEU KE HOACH  2015 (KTN 6.11 sua)" xfId="10032"/>
    <cellStyle name="T_du toan kho bac - Than Uyen_tinh toan hoang ha" xfId="10033"/>
    <cellStyle name="T_du toan kho bac - Than Uyen_tinh toan hoang ha 2" xfId="10034"/>
    <cellStyle name="T_du toan kho bac - Than Uyen_tinh toan hoang ha 3" xfId="10035"/>
    <cellStyle name="T_du toan kho bac - Than Uyen_tinh toan hoang ha_BIEU KE HOACH  2015 (KTN 6.11 sua)" xfId="10036"/>
    <cellStyle name="T_du toan kho bac - Than Uyen_Tong von ĐTPT" xfId="10037"/>
    <cellStyle name="T_du toan kho bac - Than Uyen_Tong von ĐTPT 2" xfId="10038"/>
    <cellStyle name="T_du toan kho bac - Than Uyen_Tong von ĐTPT 3" xfId="10039"/>
    <cellStyle name="T_du toan kho bac - Than Uyen_Tong von ĐTPT_BIEU KE HOACH  2015 (KTN 6.11 sua)" xfId="10040"/>
    <cellStyle name="T_du toan kho bac - Than Uyen_Viec Huy dang lam" xfId="10041"/>
    <cellStyle name="T_du toan kho bac - Than Uyen_Viec Huy dang lam_CT 134" xfId="10042"/>
    <cellStyle name="T_Du toan nuoc San Thang (GD2)" xfId="10043"/>
    <cellStyle name="T_Du toan nuoc San Thang (GD2) 2" xfId="10044"/>
    <cellStyle name="T_Du toan nuoc San Thang (GD2) 3" xfId="10045"/>
    <cellStyle name="T_Du toan nuoc San Thang (GD2)_BIEU KE HOACH  2015 (KTN 6.11 sua)" xfId="10046"/>
    <cellStyle name="T_Du toan tham dinh (NSH Ban Moi)" xfId="10047"/>
    <cellStyle name="T_Du toan tham dinh (NSH Ban Moi) 2" xfId="10048"/>
    <cellStyle name="T_Du toan tham dinh (NSH Ban Moi) 3" xfId="10049"/>
    <cellStyle name="T_Du toan tham dinh (NSH Ban Moi)_CT 134" xfId="10050"/>
    <cellStyle name="T_Du toan tham dinh (NSH Ban Moi)_GVL" xfId="10051"/>
    <cellStyle name="T_Du toan tham dinh (NSH Ban Moi)_GVL 2" xfId="10052"/>
    <cellStyle name="T_Du toan tham dinh (NSH Ban Moi)_GVL 3" xfId="10053"/>
    <cellStyle name="T_Du toan tham dinh (NSH Ban Moi)_GVL_BIEU KE HOACH  2015 (KTN 6.11 sua)" xfId="10054"/>
    <cellStyle name="T_Du toan_BIEU KE HOACH  2015 (KTN 6.11 sua)" xfId="10055"/>
    <cellStyle name="T_DuToan92009Luong650" xfId="10056"/>
    <cellStyle name="T_DuToan92009Luong650 2" xfId="10057"/>
    <cellStyle name="T_DuToan92009Luong650 3" xfId="10058"/>
    <cellStyle name="T_DuToan92009Luong650_CT 134" xfId="10059"/>
    <cellStyle name="T_dutoanthuyloinamha" xfId="10060"/>
    <cellStyle name="T_dutoanthuyloinamha 2" xfId="10061"/>
    <cellStyle name="T_dutoanthuyloinamha 3" xfId="10062"/>
    <cellStyle name="T_dutoanthuyloinamha_BIEU KE HOACH  2015 (KTN 6.11 sua)" xfId="10063"/>
    <cellStyle name="T_form ton kho CK 2 tuan 8" xfId="10064"/>
    <cellStyle name="T_form ton kho CK 2 tuan 8 2" xfId="10065"/>
    <cellStyle name="T_form ton kho CK 2 tuan 8 3" xfId="10066"/>
    <cellStyle name="T_form ton kho CK 2 tuan 8_CT 134" xfId="10067"/>
    <cellStyle name="T_Gui Phai TTra TRUONG PTTH Ka Lang Hieu bo+Phu 17-8-09-" xfId="10068"/>
    <cellStyle name="T_Gui Phai TTra TRUONG PTTH Ka Lang Hieu bo+Phu 17-8-09- 2" xfId="10069"/>
    <cellStyle name="T_GVL" xfId="10070"/>
    <cellStyle name="T_GVL 2" xfId="10071"/>
    <cellStyle name="T_GVL 3" xfId="10072"/>
    <cellStyle name="T_GVL_BIEU KE HOACH  2015 (KTN 6.11 sua)" xfId="10073"/>
    <cellStyle name="T_HD TT1" xfId="10074"/>
    <cellStyle name="T_HD TT1 2" xfId="10075"/>
    <cellStyle name="T_HD TT1 3" xfId="10076"/>
    <cellStyle name="T_HD TT1_BIEU KE HOACH  2015 (KTN 6.11 sua)" xfId="10077"/>
    <cellStyle name="T_Ho van xa khi" xfId="10078"/>
    <cellStyle name="T_Ho van xa khi 2" xfId="10079"/>
    <cellStyle name="T_Ho van xa khi 3" xfId="10080"/>
    <cellStyle name="T_Ho van xa khi_BIEU KE HOACH  2015 (KTN 6.11 sua)" xfId="10081"/>
    <cellStyle name="T_Ho van xa khi_bieu ke hoach dau thau" xfId="10082"/>
    <cellStyle name="T_Ho van xa khi_bieu ke hoach dau thau 2" xfId="10083"/>
    <cellStyle name="T_Ho van xa khi_bieu ke hoach dau thau 3" xfId="10084"/>
    <cellStyle name="T_Ho van xa khi_bieu ke hoach dau thau truong mam non SKH" xfId="10085"/>
    <cellStyle name="T_Ho van xa khi_bieu ke hoach dau thau truong mam non SKH 2" xfId="10086"/>
    <cellStyle name="T_Ho van xa khi_bieu ke hoach dau thau truong mam non SKH 3" xfId="10087"/>
    <cellStyle name="T_Ho van xa khi_bieu ke hoach dau thau truong mam non SKH_BIEU KE HOACH  2015 (KTN 6.11 sua)" xfId="10088"/>
    <cellStyle name="T_Ho van xa khi_bieu ke hoach dau thau_BIEU KE HOACH  2015 (KTN 6.11 sua)" xfId="10089"/>
    <cellStyle name="T_Ho van xa khi_Book1" xfId="10090"/>
    <cellStyle name="T_Ho van xa khi_Book1 2" xfId="10091"/>
    <cellStyle name="T_Ho van xa khi_Book1 3" xfId="10092"/>
    <cellStyle name="T_Ho van xa khi_Book1_BIEU KE HOACH  2015 (KTN 6.11 sua)" xfId="10093"/>
    <cellStyle name="T_Ho van xa khi_DTTD chieng chan Tham lai 29-9-2009" xfId="10094"/>
    <cellStyle name="T_Ho van xa khi_DTTD chieng chan Tham lai 29-9-2009 2" xfId="10095"/>
    <cellStyle name="T_Ho van xa khi_DTTD chieng chan Tham lai 29-9-2009 3" xfId="10096"/>
    <cellStyle name="T_Ho van xa khi_DTTD chieng chan Tham lai 29-9-2009_BIEU KE HOACH  2015 (KTN 6.11 sua)" xfId="10097"/>
    <cellStyle name="T_Ho van xa khi_Ke hoach 2010 (theo doi 11-8-2010)" xfId="10098"/>
    <cellStyle name="T_Ho van xa khi_Ke hoach 2010 (theo doi 11-8-2010) 2" xfId="10099"/>
    <cellStyle name="T_Ho van xa khi_Ke hoach 2010 (theo doi 11-8-2010) 3" xfId="10100"/>
    <cellStyle name="T_Ho van xa khi_Ke hoach 2010 (theo doi 11-8-2010)_BIEU KE HOACH  2015 (KTN 6.11 sua)" xfId="10101"/>
    <cellStyle name="T_Ho van xa khi_ke hoach dau thau 30-6-2010" xfId="10102"/>
    <cellStyle name="T_Ho van xa khi_ke hoach dau thau 30-6-2010 2" xfId="10103"/>
    <cellStyle name="T_Ho van xa khi_ke hoach dau thau 30-6-2010 3" xfId="10104"/>
    <cellStyle name="T_Ho van xa khi_ke hoach dau thau 30-6-2010_BIEU KE HOACH  2015 (KTN 6.11 sua)" xfId="10105"/>
    <cellStyle name="T_Ho van xa khi_QD ke hoach dau thau" xfId="10106"/>
    <cellStyle name="T_Ho van xa khi_QD ke hoach dau thau 2" xfId="10107"/>
    <cellStyle name="T_Ho van xa khi_QD ke hoach dau thau 3" xfId="10108"/>
    <cellStyle name="T_Ho van xa khi_QD ke hoach dau thau_BIEU KE HOACH  2015 (KTN 6.11 sua)" xfId="10109"/>
    <cellStyle name="T_Ho van xa khi_tinh toan hoang ha" xfId="10110"/>
    <cellStyle name="T_Ho van xa khi_tinh toan hoang ha 2" xfId="10111"/>
    <cellStyle name="T_Ho van xa khi_tinh toan hoang ha 3" xfId="10112"/>
    <cellStyle name="T_Ho van xa khi_tinh toan hoang ha_BIEU KE HOACH  2015 (KTN 6.11 sua)" xfId="10113"/>
    <cellStyle name="T_HoSo_THCS_T91.xlsDTNT" xfId="10114"/>
    <cellStyle name="T_HoSo_THCS_T91.xlsDTNT 2" xfId="10115"/>
    <cellStyle name="T_HoSo_THCS_T91.xlsDTNT 3" xfId="10116"/>
    <cellStyle name="T_HoSo_THCS_T91.xlsDTNT_BIEU KE HOACH  2015 (KTN 6.11 sua)" xfId="10117"/>
    <cellStyle name="T_hothamdinh" xfId="10118"/>
    <cellStyle name="T_hothamdinh 2" xfId="10119"/>
    <cellStyle name="T_Ht-PTq1-03" xfId="10120"/>
    <cellStyle name="T_Ke hoach KTXH  nam 2009_PKT thang 11 nam 2008" xfId="10121"/>
    <cellStyle name="T_Ke hoach KTXH  nam 2009_PKT thang 11 nam 2008 2" xfId="10122"/>
    <cellStyle name="T_Ke hoach KTXH  nam 2009_PKT thang 11 nam 2008 3" xfId="10123"/>
    <cellStyle name="T_Ke hoach KTXH  nam 2009_PKT thang 11 nam 2008_CT 134" xfId="10124"/>
    <cellStyle name="T_Ke khai di Thanh Hoa" xfId="10125"/>
    <cellStyle name="T_Ket qua dau thau" xfId="10126"/>
    <cellStyle name="T_Ket qua dau thau 2" xfId="10127"/>
    <cellStyle name="T_Ket qua dau thau 3" xfId="10128"/>
    <cellStyle name="T_Ket qua dau thau_CT 134" xfId="10129"/>
    <cellStyle name="T_Ket qua phan bo von nam 2008" xfId="10130"/>
    <cellStyle name="T_Ket qua phan bo von nam 2008 2" xfId="10131"/>
    <cellStyle name="T_Ket qua phan bo von nam 2008 3" xfId="10132"/>
    <cellStyle name="T_Ket qua phan bo von nam 2008_CT 134" xfId="10133"/>
    <cellStyle name="T_KH Von 2012 gui BKH 2" xfId="10134"/>
    <cellStyle name="T_KH Von 2012 gui BKH 2 2" xfId="10135"/>
    <cellStyle name="T_KH Von 2012 gui BKH 2 3" xfId="10136"/>
    <cellStyle name="T_KH Von 2012 gui BKH 2_BIEU KE HOACH  2015 (KTN 6.11 sua)" xfId="10137"/>
    <cellStyle name="T_KH XDCB_2008 lan 2 sua ngay 10-11" xfId="10138"/>
    <cellStyle name="T_KH XDCB_2008 lan 2 sua ngay 10-11 2" xfId="10139"/>
    <cellStyle name="T_KH XDCB_2008 lan 2 sua ngay 10-11 3" xfId="10140"/>
    <cellStyle name="T_KH XDCB_2008 lan 2 sua ngay 10-11_CT 134" xfId="10141"/>
    <cellStyle name="T_Khao satD1" xfId="10142"/>
    <cellStyle name="T_Khao satD1 2" xfId="10143"/>
    <cellStyle name="T_Khao satD1 3" xfId="10144"/>
    <cellStyle name="T_Khao satD1_BIEU KE HOACH  2015 (KTN 6.11 sua)" xfId="10145"/>
    <cellStyle name="T_Khao satD1_bieu ke hoach dau thau" xfId="10146"/>
    <cellStyle name="T_Khao satD1_bieu ke hoach dau thau 2" xfId="10147"/>
    <cellStyle name="T_Khao satD1_bieu ke hoach dau thau 3" xfId="10148"/>
    <cellStyle name="T_Khao satD1_bieu ke hoach dau thau truong mam non SKH" xfId="10149"/>
    <cellStyle name="T_Khao satD1_bieu ke hoach dau thau truong mam non SKH 2" xfId="10150"/>
    <cellStyle name="T_Khao satD1_bieu ke hoach dau thau truong mam non SKH 3" xfId="10151"/>
    <cellStyle name="T_Khao satD1_bieu ke hoach dau thau truong mam non SKH_BIEU KE HOACH  2015 (KTN 6.11 sua)" xfId="10152"/>
    <cellStyle name="T_Khao satD1_bieu ke hoach dau thau_BIEU KE HOACH  2015 (KTN 6.11 sua)" xfId="10153"/>
    <cellStyle name="T_Khao satD1_bieu tong hop lai kh von 2011 gui phong TH-KTDN" xfId="10154"/>
    <cellStyle name="T_Khao satD1_bieu tong hop lai kh von 2011 gui phong TH-KTDN 2" xfId="10155"/>
    <cellStyle name="T_Khao satD1_bieu tong hop lai kh von 2011 gui phong TH-KTDN 3" xfId="10156"/>
    <cellStyle name="T_Khao satD1_bieu tong hop lai kh von 2011 gui phong TH-KTDN_BIEU KE HOACH  2015 (KTN 6.11 sua)" xfId="10157"/>
    <cellStyle name="T_Khao satD1_Book1" xfId="10158"/>
    <cellStyle name="T_Khao satD1_Book1 2" xfId="10159"/>
    <cellStyle name="T_Khao satD1_Book1 3" xfId="10160"/>
    <cellStyle name="T_Khao satD1_Book1_BIEU KE HOACH  2015 (KTN 6.11 sua)" xfId="10161"/>
    <cellStyle name="T_Khao satD1_Book1_Ke hoach 2010 (theo doi 11-8-2010)" xfId="10162"/>
    <cellStyle name="T_Khao satD1_Book1_Ke hoach 2010 (theo doi 11-8-2010) 2" xfId="10163"/>
    <cellStyle name="T_Khao satD1_Book1_Ke hoach 2010 (theo doi 11-8-2010) 3" xfId="10164"/>
    <cellStyle name="T_Khao satD1_Book1_Ke hoach 2010 (theo doi 11-8-2010)_CT 134" xfId="10165"/>
    <cellStyle name="T_Khao satD1_Copy of KH PHAN BO VON ĐỐI ỨNG NAM 2011 (30 TY phuong án gop WB)" xfId="10166"/>
    <cellStyle name="T_Khao satD1_Copy of KH PHAN BO VON ĐỐI ỨNG NAM 2011 (30 TY phuong án gop WB) 2" xfId="10167"/>
    <cellStyle name="T_Khao satD1_Copy of KH PHAN BO VON ĐỐI ỨNG NAM 2011 (30 TY phuong án gop WB) 3" xfId="10168"/>
    <cellStyle name="T_Khao satD1_Copy of KH PHAN BO VON ĐỐI ỨNG NAM 2011 (30 TY phuong án gop WB)_BIEU KE HOACH  2015 (KTN 6.11 sua)" xfId="10169"/>
    <cellStyle name="T_Khao satD1_DT tieu hoc diem TDC ban Cho 28-02-09" xfId="10170"/>
    <cellStyle name="T_Khao satD1_DT tieu hoc diem TDC ban Cho 28-02-09 2" xfId="10171"/>
    <cellStyle name="T_Khao satD1_DT tieu hoc diem TDC ban Cho 28-02-09 3" xfId="10172"/>
    <cellStyle name="T_Khao satD1_DT tieu hoc diem TDC ban Cho 28-02-09_BIEU KE HOACH  2015 (KTN 6.11 sua)" xfId="10173"/>
    <cellStyle name="T_Khao satD1_DTTD chieng chan Tham lai 29-9-2009" xfId="10174"/>
    <cellStyle name="T_Khao satD1_DTTD chieng chan Tham lai 29-9-2009 2" xfId="10175"/>
    <cellStyle name="T_Khao satD1_DTTD chieng chan Tham lai 29-9-2009 3" xfId="10176"/>
    <cellStyle name="T_Khao satD1_DTTD chieng chan Tham lai 29-9-2009_BIEU KE HOACH  2015 (KTN 6.11 sua)" xfId="10177"/>
    <cellStyle name="T_Khao satD1_GVL" xfId="10178"/>
    <cellStyle name="T_Khao satD1_GVL 2" xfId="10179"/>
    <cellStyle name="T_Khao satD1_GVL 3" xfId="10180"/>
    <cellStyle name="T_Khao satD1_GVL_BIEU KE HOACH  2015 (KTN 6.11 sua)" xfId="10181"/>
    <cellStyle name="T_Khao satD1_Ke hoach 2010 (theo doi 11-8-2010)" xfId="10182"/>
    <cellStyle name="T_Khao satD1_Ke hoach 2010 (theo doi 11-8-2010) 2" xfId="10183"/>
    <cellStyle name="T_Khao satD1_Ke hoach 2010 (theo doi 11-8-2010) 3" xfId="10184"/>
    <cellStyle name="T_Khao satD1_Ke hoach 2010 (theo doi 11-8-2010)_BIEU KE HOACH  2015 (KTN 6.11 sua)" xfId="10185"/>
    <cellStyle name="T_Khao satD1_ke hoach dau thau 30-6-2010" xfId="10186"/>
    <cellStyle name="T_Khao satD1_ke hoach dau thau 30-6-2010 2" xfId="10187"/>
    <cellStyle name="T_Khao satD1_ke hoach dau thau 30-6-2010 3" xfId="10188"/>
    <cellStyle name="T_Khao satD1_ke hoach dau thau 30-6-2010_BIEU KE HOACH  2015 (KTN 6.11 sua)" xfId="10189"/>
    <cellStyle name="T_Khao satD1_KH Von 2012 gui BKH 1" xfId="10190"/>
    <cellStyle name="T_Khao satD1_KH Von 2012 gui BKH 1 2" xfId="10191"/>
    <cellStyle name="T_Khao satD1_KH Von 2012 gui BKH 1 3" xfId="10192"/>
    <cellStyle name="T_Khao satD1_KH Von 2012 gui BKH 1_BIEU KE HOACH  2015 (KTN 6.11 sua)" xfId="10193"/>
    <cellStyle name="T_Khao satD1_QD ke hoach dau thau" xfId="10194"/>
    <cellStyle name="T_Khao satD1_QD ke hoach dau thau 2" xfId="10195"/>
    <cellStyle name="T_Khao satD1_QD ke hoach dau thau 3" xfId="10196"/>
    <cellStyle name="T_Khao satD1_QD ke hoach dau thau_BIEU KE HOACH  2015 (KTN 6.11 sua)" xfId="10197"/>
    <cellStyle name="T_Khao satD1_Tienluong" xfId="10198"/>
    <cellStyle name="T_Khao satD1_Tienluong 2" xfId="10199"/>
    <cellStyle name="T_Khao satD1_Tienluong 3" xfId="10200"/>
    <cellStyle name="T_Khao satD1_Tienluong_BIEU KE HOACH  2015 (KTN 6.11 sua)" xfId="10201"/>
    <cellStyle name="T_Khao satD1_tinh toan hoang ha" xfId="10202"/>
    <cellStyle name="T_Khao satD1_tinh toan hoang ha 2" xfId="10203"/>
    <cellStyle name="T_Khao satD1_tinh toan hoang ha 3" xfId="10204"/>
    <cellStyle name="T_Khao satD1_tinh toan hoang ha_BIEU KE HOACH  2015 (KTN 6.11 sua)" xfId="10205"/>
    <cellStyle name="T_Khao satD1_Tong von ĐTPT" xfId="10206"/>
    <cellStyle name="T_Khao satD1_Tong von ĐTPT 2" xfId="10207"/>
    <cellStyle name="T_Khao satD1_Tong von ĐTPT 3" xfId="10208"/>
    <cellStyle name="T_Khao satD1_Tong von ĐTPT_BIEU KE HOACH  2015 (KTN 6.11 sua)" xfId="10209"/>
    <cellStyle name="T_Khoi luong §­êng èng" xfId="10210"/>
    <cellStyle name="T_Khoi luong §­êng èng 2" xfId="10211"/>
    <cellStyle name="T_Khoi luong §­êng èng 3" xfId="10212"/>
    <cellStyle name="T_Khoi luong §­êng èng_BIEU KE HOACH  2015 (KTN 6.11 sua)" xfId="10213"/>
    <cellStyle name="T_Khoi luong §­êng èng_bieu ke hoach dau thau" xfId="10214"/>
    <cellStyle name="T_Khoi luong §­êng èng_bieu ke hoach dau thau 2" xfId="10215"/>
    <cellStyle name="T_Khoi luong §­êng èng_bieu ke hoach dau thau 3" xfId="10216"/>
    <cellStyle name="T_Khoi luong §­êng èng_bieu ke hoach dau thau truong mam non SKH" xfId="10217"/>
    <cellStyle name="T_Khoi luong §­êng èng_bieu ke hoach dau thau truong mam non SKH 2" xfId="10218"/>
    <cellStyle name="T_Khoi luong §­êng èng_bieu ke hoach dau thau truong mam non SKH 3" xfId="10219"/>
    <cellStyle name="T_Khoi luong §­êng èng_bieu ke hoach dau thau truong mam non SKH_BIEU KE HOACH  2015 (KTN 6.11 sua)" xfId="10220"/>
    <cellStyle name="T_Khoi luong §­êng èng_bieu ke hoach dau thau_BIEU KE HOACH  2015 (KTN 6.11 sua)" xfId="10221"/>
    <cellStyle name="T_Khoi luong §­êng èng_Book1" xfId="10222"/>
    <cellStyle name="T_Khoi luong §­êng èng_Book1 2" xfId="10223"/>
    <cellStyle name="T_Khoi luong §­êng èng_Book1 3" xfId="10224"/>
    <cellStyle name="T_Khoi luong §­êng èng_Book1_BIEU KE HOACH  2015 (KTN 6.11 sua)" xfId="10225"/>
    <cellStyle name="T_Khoi luong §­êng èng_DTTD chieng chan Tham lai 29-9-2009" xfId="10226"/>
    <cellStyle name="T_Khoi luong §­êng èng_DTTD chieng chan Tham lai 29-9-2009 2" xfId="10227"/>
    <cellStyle name="T_Khoi luong §­êng èng_DTTD chieng chan Tham lai 29-9-2009 3" xfId="10228"/>
    <cellStyle name="T_Khoi luong §­êng èng_DTTD chieng chan Tham lai 29-9-2009_BIEU KE HOACH  2015 (KTN 6.11 sua)" xfId="10229"/>
    <cellStyle name="T_Khoi luong §­êng èng_Ke hoach 2010 (theo doi 11-8-2010)" xfId="10230"/>
    <cellStyle name="T_Khoi luong §­êng èng_Ke hoach 2010 (theo doi 11-8-2010) 2" xfId="10231"/>
    <cellStyle name="T_Khoi luong §­êng èng_Ke hoach 2010 (theo doi 11-8-2010) 3" xfId="10232"/>
    <cellStyle name="T_Khoi luong §­êng èng_Ke hoach 2010 (theo doi 11-8-2010)_BIEU KE HOACH  2015 (KTN 6.11 sua)" xfId="10233"/>
    <cellStyle name="T_Khoi luong §­êng èng_ke hoach dau thau 30-6-2010" xfId="10234"/>
    <cellStyle name="T_Khoi luong §­êng èng_ke hoach dau thau 30-6-2010 2" xfId="10235"/>
    <cellStyle name="T_Khoi luong §­êng èng_ke hoach dau thau 30-6-2010 3" xfId="10236"/>
    <cellStyle name="T_Khoi luong §­êng èng_ke hoach dau thau 30-6-2010_BIEU KE HOACH  2015 (KTN 6.11 sua)" xfId="10237"/>
    <cellStyle name="T_Khoi luong §­êng èng_QD ke hoach dau thau" xfId="10238"/>
    <cellStyle name="T_Khoi luong §­êng èng_QD ke hoach dau thau 2" xfId="10239"/>
    <cellStyle name="T_Khoi luong §­êng èng_QD ke hoach dau thau 3" xfId="10240"/>
    <cellStyle name="T_Khoi luong §­êng èng_QD ke hoach dau thau_BIEU KE HOACH  2015 (KTN 6.11 sua)" xfId="10241"/>
    <cellStyle name="T_Khoi luong §­êng èng_tinh toan hoang ha" xfId="10242"/>
    <cellStyle name="T_Khoi luong §­êng èng_tinh toan hoang ha 2" xfId="10243"/>
    <cellStyle name="T_Khoi luong §­êng èng_tinh toan hoang ha 3" xfId="10244"/>
    <cellStyle name="T_Khoi luong §­êng èng_tinh toan hoang ha_BIEU KE HOACH  2015 (KTN 6.11 sua)" xfId="10245"/>
    <cellStyle name="T_KL san nen Phieng Ot" xfId="10246"/>
    <cellStyle name="T_KL san nen Phieng Ot 2" xfId="10247"/>
    <cellStyle name="T_KL san nen Phieng Ot 3" xfId="10248"/>
    <cellStyle name="T_KL san nen Phieng Ot_BIEU KE HOACH  2015 (KTN 6.11 sua)" xfId="10249"/>
    <cellStyle name="T_Kldao dap" xfId="10250"/>
    <cellStyle name="T_Kldao dap 2" xfId="10251"/>
    <cellStyle name="T_Kldao dap 3" xfId="10252"/>
    <cellStyle name="T_Kldao dap_Bao cao TPCP" xfId="10253"/>
    <cellStyle name="T_Kldao dap_Bao cao TPCP 2" xfId="10254"/>
    <cellStyle name="T_Kldao dap_Bao cao TPCP 3" xfId="10255"/>
    <cellStyle name="T_Kldao dap_Bao cao TPCP_BIEU KE HOACH  2015 (KTN 6.11 sua)" xfId="10256"/>
    <cellStyle name="T_Kldao dap_BIEU KE HOACH  2015 (KTN 6.11 sua)" xfId="10257"/>
    <cellStyle name="T_Kldao dap_Book1" xfId="10258"/>
    <cellStyle name="T_Kldao dap_Book1 2" xfId="10259"/>
    <cellStyle name="T_Kldao dap_Book1 3" xfId="10260"/>
    <cellStyle name="T_Kldao dap_Book1_Bao cao TPCP" xfId="10261"/>
    <cellStyle name="T_Kldao dap_Book1_Bao cao TPCP 2" xfId="10262"/>
    <cellStyle name="T_Kldao dap_Book1_Bao cao TPCP 3" xfId="10263"/>
    <cellStyle name="T_Kldao dap_Book1_Bao cao TPCP_CT 134" xfId="10264"/>
    <cellStyle name="T_Kldao dap_Book1_BIEU KE HOACH  2015 (KTN 6.11 sua)" xfId="10265"/>
    <cellStyle name="T_Kldao dap_GVL" xfId="10266"/>
    <cellStyle name="T_Kldao dap_GVL 2" xfId="10267"/>
    <cellStyle name="T_Kldao dap_GVL 3" xfId="10268"/>
    <cellStyle name="T_Kldao dap_GVL_BIEU KE HOACH  2015 (KTN 6.11 sua)" xfId="10269"/>
    <cellStyle name="T_Kldao dap_Ke hoach 2010 (theo doi 11-8-2010)" xfId="10270"/>
    <cellStyle name="T_Kldao dap_Ke hoach 2010 (theo doi 11-8-2010) 2" xfId="10271"/>
    <cellStyle name="T_Kldao dap_Ke hoach 2010 (theo doi 11-8-2010) 3" xfId="10272"/>
    <cellStyle name="T_Kldao dap_Ke hoach 2010 (theo doi 11-8-2010)_CT 134" xfId="10273"/>
    <cellStyle name="T_KTOANKSAT" xfId="10274"/>
    <cellStyle name="T_KTOANKSAT 2" xfId="10275"/>
    <cellStyle name="T_KTOANKSAT 3" xfId="10276"/>
    <cellStyle name="T_KTOANKSAT_BIEU KE HOACH  2015 (KTN 6.11 sua)" xfId="10277"/>
    <cellStyle name="T_Luy ke thang 1.2016 lai chau" xfId="10278"/>
    <cellStyle name="T_MACRO DIR-PTVT-07" xfId="10279"/>
    <cellStyle name="T_MACRO DIR-PTVT-07 2" xfId="10280"/>
    <cellStyle name="T_MACRO DIR-PTVT-07 3" xfId="10281"/>
    <cellStyle name="T_MACRO DIR-PTVT-07_BIEU KE HOACH  2015 (KTN 6.11 sua)" xfId="10282"/>
    <cellStyle name="T_MACRO DIR-PTVT-07_GVL" xfId="10283"/>
    <cellStyle name="T_MACRO DIR-PTVT-07_GVL 2" xfId="10284"/>
    <cellStyle name="T_MACRO DIR-PTVT-07_GVL 3" xfId="10285"/>
    <cellStyle name="T_MACRO DIR-PTVT-07_GVL_BIEU KE HOACH  2015 (KTN 6.11 sua)" xfId="10286"/>
    <cellStyle name="T_MACRO DIR-PTVT-07_Ke hoach 2010 (theo doi 11-8-2010)" xfId="10287"/>
    <cellStyle name="T_MACRO DIR-PTVT-07_Ke hoach 2010 (theo doi 11-8-2010) 2" xfId="10288"/>
    <cellStyle name="T_MACRO DIR-PTVT-07_Ke hoach 2010 (theo doi 11-8-2010) 3" xfId="10289"/>
    <cellStyle name="T_MACRO DIR-PTVT-07_Ke hoach 2010 (theo doi 11-8-2010)_CT 134" xfId="10290"/>
    <cellStyle name="T_Me_Tri_6_07" xfId="10291"/>
    <cellStyle name="T_Me_Tri_6_07 2" xfId="10292"/>
    <cellStyle name="T_Me_Tri_6_07 3" xfId="10293"/>
    <cellStyle name="T_Me_Tri_6_07_BIEU KE HOACH  2015 (KTN 6.11 sua)" xfId="10294"/>
    <cellStyle name="T_N2 thay dat (N1-1)" xfId="10295"/>
    <cellStyle name="T_N2 thay dat (N1-1) 2" xfId="10296"/>
    <cellStyle name="T_N2 thay dat (N1-1) 3" xfId="10297"/>
    <cellStyle name="T_N2 thay dat (N1-1)_BIEU KE HOACH  2015 (KTN 6.11 sua)" xfId="10298"/>
    <cellStyle name="T_Nha lop hoc 8 P" xfId="10299"/>
    <cellStyle name="T_Nha lop hoc 8 P 2" xfId="10300"/>
    <cellStyle name="T_Nha lop hoc 8 P 3" xfId="10301"/>
    <cellStyle name="T_Nha lop hoc 8 P_BIEU KE HOACH  2015 (KTN 6.11 sua)" xfId="10302"/>
    <cellStyle name="T_NPP Khanh Vinh Thai Nguyen - BC KTTB_CTrinh_TB__20_loc__Milk_Yomilk_CK1" xfId="10303"/>
    <cellStyle name="T_NPP Khanh Vinh Thai Nguyen - BC KTTB_CTrinh_TB__20_loc__Milk_Yomilk_CK1 2" xfId="10304"/>
    <cellStyle name="T_NPP Khanh Vinh Thai Nguyen - BC KTTB_CTrinh_TB__20_loc__Milk_Yomilk_CK1 3" xfId="10305"/>
    <cellStyle name="T_NPP Khanh Vinh Thai Nguyen - BC KTTB_CTrinh_TB__20_loc__Milk_Yomilk_CK1_CT 134" xfId="10306"/>
    <cellStyle name="T_Phan tich vat tu" xfId="10307"/>
    <cellStyle name="T_Phan tich vat tu 2" xfId="10308"/>
    <cellStyle name="T_Phan tich vat tu 3" xfId="10309"/>
    <cellStyle name="T_Phan tich vat tu_BIEU KE HOACH  2015 (KTN 6.11 sua)" xfId="10310"/>
    <cellStyle name="T_Phuong an can doi nam 2008" xfId="10311"/>
    <cellStyle name="T_Phuong an can doi nam 2008 2" xfId="10312"/>
    <cellStyle name="T_Phuong an can doi nam 2008 3" xfId="10313"/>
    <cellStyle name="T_Phuong an can doi nam 2008_CT 134" xfId="10314"/>
    <cellStyle name="T_QT di chuyen ca phe" xfId="10315"/>
    <cellStyle name="T_QT di chuyen ca phe 2" xfId="10316"/>
    <cellStyle name="T_QT di chuyen ca phe 3" xfId="10317"/>
    <cellStyle name="T_QT di chuyen ca phe_dự toán 30a 2013" xfId="10318"/>
    <cellStyle name="T_QT di chuyen ca phe_KH 2014" xfId="10319"/>
    <cellStyle name="T_QT di chuyen ca phe_Ra soat KH von 2011 (Huy-11-11-11)" xfId="10320"/>
    <cellStyle name="T_QT di chuyen ca phe_Ra soat KH von 2011 (Huy-11-11-11) 2" xfId="10321"/>
    <cellStyle name="T_QT di chuyen ca phe_Ra soat KH von 2011 (Huy-11-11-11) 3" xfId="10322"/>
    <cellStyle name="T_QT di chuyen ca phe_Ra soat KH von 2011 (Huy-11-11-11)_BIEU KE HOACH  2015 (KTN 6.11 sua)" xfId="10323"/>
    <cellStyle name="T_QT di chuyen ca phe_Viec Huy dang lam" xfId="10324"/>
    <cellStyle name="T_QT di chuyen ca phe_Viec Huy dang lam_CT 134" xfId="10325"/>
    <cellStyle name="T_Ra soat KH von 2011 (Huy-11-11-11)" xfId="10326"/>
    <cellStyle name="T_Ra soat KH von 2011 (Huy-11-11-11) 2" xfId="10327"/>
    <cellStyle name="T_Ra soat KH von 2011 (Huy-11-11-11) 3" xfId="10328"/>
    <cellStyle name="T_Ra soat KH von 2011 (Huy-11-11-11)_BIEU KE HOACH  2015 (KTN 6.11 sua)" xfId="10329"/>
    <cellStyle name="T_San Nen TDC P.Ot.suaxls" xfId="10330"/>
    <cellStyle name="T_San Nen TDC P.Ot.suaxls 2" xfId="10331"/>
    <cellStyle name="T_San Nen TDC P.Ot.suaxls 3" xfId="10332"/>
    <cellStyle name="T_San Nen TDC P.Ot.suaxls_BIEU KE HOACH  2015 (KTN 6.11 sua)" xfId="10333"/>
    <cellStyle name="T_Seagame(BTL)" xfId="10334"/>
    <cellStyle name="T_Seagame(BTL) 2" xfId="10335"/>
    <cellStyle name="T_Sheet1" xfId="10336"/>
    <cellStyle name="T_Sheet1 2" xfId="10337"/>
    <cellStyle name="T_Sheet1 2 2" xfId="10338"/>
    <cellStyle name="T_Sheet1 3" xfId="10339"/>
    <cellStyle name="T_Sheet1_1" xfId="10340"/>
    <cellStyle name="T_Sheet1_1 2" xfId="10341"/>
    <cellStyle name="T_Sheet1_CT 134" xfId="10342"/>
    <cellStyle name="T_Sheet1_StartUp" xfId="10343"/>
    <cellStyle name="T_Sheet1_StartUp 2" xfId="10344"/>
    <cellStyle name="T_Sheet2" xfId="10345"/>
    <cellStyle name="T_Sheet2 2" xfId="10346"/>
    <cellStyle name="T_Sheet2 3" xfId="10347"/>
    <cellStyle name="T_Sheet2_BIEU KE HOACH  2015 (KTN 6.11 sua)" xfId="10348"/>
    <cellStyle name="T_Sheet2_bieu tong hop lai kh von 2011 gui phong TH-KTDN" xfId="10349"/>
    <cellStyle name="T_Sheet2_bieu tong hop lai kh von 2011 gui phong TH-KTDN 2" xfId="10350"/>
    <cellStyle name="T_Sheet2_bieu tong hop lai kh von 2011 gui phong TH-KTDN 3" xfId="10351"/>
    <cellStyle name="T_Sheet2_bieu tong hop lai kh von 2011 gui phong TH-KTDN_CT 134" xfId="10352"/>
    <cellStyle name="T_Sheet2_Copy of KH PHAN BO VON ĐỐI ỨNG NAM 2011 (30 TY phuong án gop WB)" xfId="10353"/>
    <cellStyle name="T_Sheet2_Copy of KH PHAN BO VON ĐỐI ỨNG NAM 2011 (30 TY phuong án gop WB) 2" xfId="10354"/>
    <cellStyle name="T_Sheet2_Copy of KH PHAN BO VON ĐỐI ỨNG NAM 2011 (30 TY phuong án gop WB) 3" xfId="10355"/>
    <cellStyle name="T_Sheet2_Copy of KH PHAN BO VON ĐỐI ỨNG NAM 2011 (30 TY phuong án gop WB)_CT 134" xfId="10356"/>
    <cellStyle name="T_Sheet2_GVL" xfId="10357"/>
    <cellStyle name="T_Sheet2_GVL 2" xfId="10358"/>
    <cellStyle name="T_Sheet2_GVL 3" xfId="10359"/>
    <cellStyle name="T_Sheet2_GVL_BIEU KE HOACH  2015 (KTN 6.11 sua)" xfId="10360"/>
    <cellStyle name="T_Sheet2_KH Von 2012 gui BKH 1" xfId="10361"/>
    <cellStyle name="T_Sheet2_KH Von 2012 gui BKH 1 2" xfId="10362"/>
    <cellStyle name="T_Sheet2_KH Von 2012 gui BKH 1 3" xfId="10363"/>
    <cellStyle name="T_Sheet2_KH Von 2012 gui BKH 1_CT 134" xfId="10364"/>
    <cellStyle name="T_Sheet2_Tong von ĐTPT" xfId="10365"/>
    <cellStyle name="T_Sheet2_Tong von ĐTPT 2" xfId="10366"/>
    <cellStyle name="T_Sheet2_Tong von ĐTPT 3" xfId="10367"/>
    <cellStyle name="T_Sheet2_Tong von ĐTPT_BIEU KE HOACH  2015 (KTN 6.11 sua)" xfId="10368"/>
    <cellStyle name="T_Sin Chai" xfId="10369"/>
    <cellStyle name="T_Sin Chai 2" xfId="10370"/>
    <cellStyle name="T_Sin Chai 3" xfId="10371"/>
    <cellStyle name="T_Sin Chai_BIEU KE HOACH  2015 (KTN 6.11 sua)" xfId="10372"/>
    <cellStyle name="T_Sin Chai_GVL" xfId="10373"/>
    <cellStyle name="T_Sin Chai_GVL 2" xfId="10374"/>
    <cellStyle name="T_Sin Chai_GVL 3" xfId="10375"/>
    <cellStyle name="T_Sin Chai_GVL_BIEU KE HOACH  2015 (KTN 6.11 sua)" xfId="10376"/>
    <cellStyle name="T_Sin Chai_Ke hoach 2010 (theo doi 11-8-2010)" xfId="10377"/>
    <cellStyle name="T_Sin Chai_Ke hoach 2010 (theo doi 11-8-2010) 2" xfId="10378"/>
    <cellStyle name="T_Sin Chai_Ke hoach 2010 (theo doi 11-8-2010) 3" xfId="10379"/>
    <cellStyle name="T_Sin Chai_Ke hoach 2010 (theo doi 11-8-2010)_CT 134" xfId="10380"/>
    <cellStyle name="T_So GTVT" xfId="10381"/>
    <cellStyle name="T_So GTVT 2" xfId="10382"/>
    <cellStyle name="T_So GTVT 3" xfId="10383"/>
    <cellStyle name="T_So GTVT_CT 134" xfId="10384"/>
    <cellStyle name="T_StartUp" xfId="10385"/>
    <cellStyle name="T_sua chua cham trung bay  mien Bac" xfId="10386"/>
    <cellStyle name="T_sua chua cham trung bay  mien Bac 2" xfId="10387"/>
    <cellStyle name="T_sua chua cham trung bay  mien Bac 3" xfId="10388"/>
    <cellStyle name="T_sua chua cham trung bay  mien Bac_CT 134" xfId="10389"/>
    <cellStyle name="T_SUA NGAY 17_7 IN" xfId="10390"/>
    <cellStyle name="T_SUA NGAY 17_7 IN 2" xfId="10391"/>
    <cellStyle name="T_TDT + duong(8-5-07)" xfId="10392"/>
    <cellStyle name="T_TDT + duong(8-5-07) 2" xfId="10393"/>
    <cellStyle name="T_TDT + duong(8-5-07) 3" xfId="10394"/>
    <cellStyle name="T_TDT + duong(8-5-07)_BIEU KE HOACH  2015 (KTN 6.11 sua)" xfId="10395"/>
    <cellStyle name="T_TH danh muc 08-09 den ngay 30-8-09" xfId="10396"/>
    <cellStyle name="T_TH danh muc 08-09 den ngay 30-8-09 2" xfId="10397"/>
    <cellStyle name="T_Tham dinh du toan mat doong - Ban cho moi21-5" xfId="10398"/>
    <cellStyle name="T_Tham dinh du toan mat doong - Ban cho moi21-5 2" xfId="10399"/>
    <cellStyle name="T_tham_tra_du_toan" xfId="10400"/>
    <cellStyle name="T_tham_tra_du_toan 2" xfId="10401"/>
    <cellStyle name="T_tham_tra_du_toan 3" xfId="10402"/>
    <cellStyle name="T_tham_tra_du_toan_BIEU KE HOACH  2015 (KTN 6.11 sua)" xfId="10403"/>
    <cellStyle name="T_Thang 11" xfId="10404"/>
    <cellStyle name="T_Thang 11 2" xfId="10405"/>
    <cellStyle name="T_Thang 11 3" xfId="10406"/>
    <cellStyle name="T_Thang 11_CT 134" xfId="10407"/>
    <cellStyle name="T_THAU CAT" xfId="10408"/>
    <cellStyle name="T_THAU CAT 2" xfId="10409"/>
    <cellStyle name="T_THAU CAT 3" xfId="10410"/>
    <cellStyle name="T_THAU CAT_BIEU KE HOACH  2015 (KTN 6.11 sua)" xfId="10411"/>
    <cellStyle name="T_Theo doi CT 135 giai doan 2" xfId="10412"/>
    <cellStyle name="T_Theo doi CT 135 giai doan 2 2" xfId="10413"/>
    <cellStyle name="T_Theo doi CT 135 giai doan 2 3" xfId="10414"/>
    <cellStyle name="T_Theo doi CT 135 giai doan 2_BIEU KE HOACH  2015 (KTN 6.11 sua)" xfId="10415"/>
    <cellStyle name="T_Theo doi tien do cong viec Nam 2009" xfId="10416"/>
    <cellStyle name="T_Theo doi tien do cong viec Nam 2009 2" xfId="10417"/>
    <cellStyle name="T_Thiet bi" xfId="10418"/>
    <cellStyle name="T_Thiet bi 2" xfId="10419"/>
    <cellStyle name="T_Thiet bi_Bao cao danh muc cac cong trinh tren dia ban huyen 4-2010" xfId="10420"/>
    <cellStyle name="T_Thiet bi_Bao cao danh muc cac cong trinh tren dia ban huyen 4-2010 2" xfId="10421"/>
    <cellStyle name="T_Thiet bi_Bieu chi tieu KH 2014 (Huy-04-11)" xfId="10422"/>
    <cellStyle name="T_Thiet bi_Bieu chi tieu KH 2014 (Huy-04-11) 2" xfId="10423"/>
    <cellStyle name="T_Thiet bi_bieu ke hoach dau thau" xfId="10424"/>
    <cellStyle name="T_Thiet bi_bieu ke hoach dau thau 2" xfId="10425"/>
    <cellStyle name="T_Thiet bi_bieu ke hoach dau thau 2 2" xfId="10426"/>
    <cellStyle name="T_Thiet bi_bieu ke hoach dau thau 3" xfId="10427"/>
    <cellStyle name="T_Thiet bi_bieu ke hoach dau thau truong mam non SKH" xfId="10428"/>
    <cellStyle name="T_Thiet bi_bieu ke hoach dau thau truong mam non SKH 2" xfId="10429"/>
    <cellStyle name="T_Thiet bi_bieu ke hoach dau thau truong mam non SKH 2 2" xfId="10430"/>
    <cellStyle name="T_Thiet bi_bieu ke hoach dau thau truong mam non SKH 3" xfId="10431"/>
    <cellStyle name="T_Thiet bi_bieu ke hoach dau thau truong mam non SKH_BIEU KE HOACH  2015 (KTN 6.11 sua)" xfId="10432"/>
    <cellStyle name="T_Thiet bi_bieu ke hoach dau thau_BIEU KE HOACH  2015 (KTN 6.11 sua)" xfId="10433"/>
    <cellStyle name="T_Thiet bi_bieu tong hop lai kh von 2011 gui phong TH-KTDN" xfId="10434"/>
    <cellStyle name="T_Thiet bi_bieu tong hop lai kh von 2011 gui phong TH-KTDN 2" xfId="10435"/>
    <cellStyle name="T_Thiet bi_bieu tong hop lai kh von 2011 gui phong TH-KTDN 2 2" xfId="10436"/>
    <cellStyle name="T_Thiet bi_bieu tong hop lai kh von 2011 gui phong TH-KTDN 3" xfId="10437"/>
    <cellStyle name="T_Thiet bi_bieu tong hop lai kh von 2011 gui phong TH-KTDN_BIEU KE HOACH  2015 (KTN 6.11 sua)" xfId="10438"/>
    <cellStyle name="T_Thiet bi_Book1" xfId="10439"/>
    <cellStyle name="T_Thiet bi_Book1 2" xfId="10440"/>
    <cellStyle name="T_Thiet bi_Book1 2 2" xfId="10441"/>
    <cellStyle name="T_Thiet bi_Book1 3" xfId="10442"/>
    <cellStyle name="T_Thiet bi_Book1_1" xfId="10443"/>
    <cellStyle name="T_Thiet bi_Book1_1 2" xfId="10444"/>
    <cellStyle name="T_Thiet bi_Book1_1 2 2" xfId="10445"/>
    <cellStyle name="T_Thiet bi_Book1_1 3" xfId="10446"/>
    <cellStyle name="T_Thiet bi_Book1_1_BIEU KE HOACH  2015 (KTN 6.11 sua)" xfId="10447"/>
    <cellStyle name="T_Thiet bi_Book1_BIEU KE HOACH  2015 (KTN 6.11 sua)" xfId="10448"/>
    <cellStyle name="T_Thiet bi_Book1_DTTD chieng chan Tham lai 29-9-2009" xfId="10449"/>
    <cellStyle name="T_Thiet bi_Book1_DTTD chieng chan Tham lai 29-9-2009 2" xfId="10450"/>
    <cellStyle name="T_Thiet bi_Book1_DTTD chieng chan Tham lai 29-9-2009 2 2" xfId="10451"/>
    <cellStyle name="T_Thiet bi_Book1_DTTD chieng chan Tham lai 29-9-2009 3" xfId="10452"/>
    <cellStyle name="T_Thiet bi_Book1_DTTD chieng chan Tham lai 29-9-2009_BIEU KE HOACH  2015 (KTN 6.11 sua)" xfId="10453"/>
    <cellStyle name="T_Thiet bi_Book1_Ke hoach 2010 (theo doi 11-8-2010)" xfId="10454"/>
    <cellStyle name="T_Thiet bi_Book1_Ke hoach 2010 (theo doi 11-8-2010) 2" xfId="10455"/>
    <cellStyle name="T_Thiet bi_Book1_Ke hoach 2010 (theo doi 11-8-2010) 2 2" xfId="10456"/>
    <cellStyle name="T_Thiet bi_Book1_Ke hoach 2010 (theo doi 11-8-2010) 3" xfId="10457"/>
    <cellStyle name="T_Thiet bi_Book1_Ke hoach 2010 (theo doi 11-8-2010)_BIEU KE HOACH  2015 (KTN 6.11 sua)" xfId="10458"/>
    <cellStyle name="T_Thiet bi_Book1_ke hoach dau thau 30-6-2010" xfId="10459"/>
    <cellStyle name="T_Thiet bi_Book1_ke hoach dau thau 30-6-2010 2" xfId="10460"/>
    <cellStyle name="T_Thiet bi_Book1_ke hoach dau thau 30-6-2010 2 2" xfId="10461"/>
    <cellStyle name="T_Thiet bi_Book1_ke hoach dau thau 30-6-2010 3" xfId="10462"/>
    <cellStyle name="T_Thiet bi_Book1_ke hoach dau thau 30-6-2010_BIEU KE HOACH  2015 (KTN 6.11 sua)" xfId="10463"/>
    <cellStyle name="T_Thiet bi_Copy of KH PHAN BO VON ĐỐI ỨNG NAM 2011 (30 TY phuong án gop WB)" xfId="10464"/>
    <cellStyle name="T_Thiet bi_Copy of KH PHAN BO VON ĐỐI ỨNG NAM 2011 (30 TY phuong án gop WB) 2" xfId="10465"/>
    <cellStyle name="T_Thiet bi_Copy of KH PHAN BO VON ĐỐI ỨNG NAM 2011 (30 TY phuong án gop WB) 2 2" xfId="10466"/>
    <cellStyle name="T_Thiet bi_Copy of KH PHAN BO VON ĐỐI ỨNG NAM 2011 (30 TY phuong án gop WB) 3" xfId="10467"/>
    <cellStyle name="T_Thiet bi_Copy of KH PHAN BO VON ĐỐI ỨNG NAM 2011 (30 TY phuong án gop WB)_BIEU KE HOACH  2015 (KTN 6.11 sua)" xfId="10468"/>
    <cellStyle name="T_Thiet bi_DTTD chieng chan Tham lai 29-9-2009" xfId="10469"/>
    <cellStyle name="T_Thiet bi_DTTD chieng chan Tham lai 29-9-2009 2" xfId="10470"/>
    <cellStyle name="T_Thiet bi_DTTD chieng chan Tham lai 29-9-2009 2 2" xfId="10471"/>
    <cellStyle name="T_Thiet bi_DTTD chieng chan Tham lai 29-9-2009 3" xfId="10472"/>
    <cellStyle name="T_Thiet bi_DTTD chieng chan Tham lai 29-9-2009_BIEU KE HOACH  2015 (KTN 6.11 sua)" xfId="10473"/>
    <cellStyle name="T_Thiet bi_dự toán 30a 2013" xfId="10474"/>
    <cellStyle name="T_Thiet bi_Du toan nuoc San Thang (GD2)" xfId="10475"/>
    <cellStyle name="T_Thiet bi_Du toan nuoc San Thang (GD2) 2" xfId="10476"/>
    <cellStyle name="T_Thiet bi_Du toan nuoc San Thang (GD2) 2 2" xfId="10477"/>
    <cellStyle name="T_Thiet bi_Du toan nuoc San Thang (GD2) 3" xfId="10478"/>
    <cellStyle name="T_Thiet bi_Du toan nuoc San Thang (GD2)_BIEU KE HOACH  2015 (KTN 6.11 sua)" xfId="10479"/>
    <cellStyle name="T_Thiet bi_Ke hoach 2010 (theo doi 11-8-2010)" xfId="10480"/>
    <cellStyle name="T_Thiet bi_Ke hoach 2010 (theo doi 11-8-2010) 2" xfId="10481"/>
    <cellStyle name="T_Thiet bi_Ke hoach 2010 (theo doi 11-8-2010) 2 2" xfId="10482"/>
    <cellStyle name="T_Thiet bi_Ke hoach 2010 (theo doi 11-8-2010) 3" xfId="10483"/>
    <cellStyle name="T_Thiet bi_Ke hoach 2010 (theo doi 11-8-2010)_BIEU KE HOACH  2015 (KTN 6.11 sua)" xfId="10484"/>
    <cellStyle name="T_Thiet bi_ke hoach dau thau 30-6-2010" xfId="10485"/>
    <cellStyle name="T_Thiet bi_ke hoach dau thau 30-6-2010 2" xfId="10486"/>
    <cellStyle name="T_Thiet bi_ke hoach dau thau 30-6-2010 2 2" xfId="10487"/>
    <cellStyle name="T_Thiet bi_ke hoach dau thau 30-6-2010 3" xfId="10488"/>
    <cellStyle name="T_Thiet bi_ke hoach dau thau 30-6-2010_BIEU KE HOACH  2015 (KTN 6.11 sua)" xfId="10489"/>
    <cellStyle name="T_Thiet bi_KH Von 2012 gui BKH 1" xfId="10490"/>
    <cellStyle name="T_Thiet bi_KH Von 2012 gui BKH 1 2" xfId="10491"/>
    <cellStyle name="T_Thiet bi_KH Von 2012 gui BKH 1 2 2" xfId="10492"/>
    <cellStyle name="T_Thiet bi_KH Von 2012 gui BKH 1 3" xfId="10493"/>
    <cellStyle name="T_Thiet bi_KH Von 2012 gui BKH 1_BIEU KE HOACH  2015 (KTN 6.11 sua)" xfId="10494"/>
    <cellStyle name="T_Thiet bi_QD ke hoach dau thau" xfId="10495"/>
    <cellStyle name="T_Thiet bi_QD ke hoach dau thau 2" xfId="10496"/>
    <cellStyle name="T_Thiet bi_QD ke hoach dau thau 2 2" xfId="10497"/>
    <cellStyle name="T_Thiet bi_QD ke hoach dau thau 3" xfId="10498"/>
    <cellStyle name="T_Thiet bi_QD ke hoach dau thau_BIEU KE HOACH  2015 (KTN 6.11 sua)" xfId="10499"/>
    <cellStyle name="T_Thiet bi_Ra soat KH von 2011 (Huy-11-11-11)" xfId="10500"/>
    <cellStyle name="T_Thiet bi_Ra soat KH von 2011 (Huy-11-11-11) 2" xfId="10501"/>
    <cellStyle name="T_Thiet bi_Ra soat KH von 2011 (Huy-11-11-11) 2 2" xfId="10502"/>
    <cellStyle name="T_Thiet bi_Ra soat KH von 2011 (Huy-11-11-11) 3" xfId="10503"/>
    <cellStyle name="T_Thiet bi_Ra soat KH von 2011 (Huy-11-11-11)_BIEU KE HOACH  2015 (KTN 6.11 sua)" xfId="10504"/>
    <cellStyle name="T_Thiet bi_tien luong" xfId="10505"/>
    <cellStyle name="T_Thiet bi_tien luong 2" xfId="10506"/>
    <cellStyle name="T_Thiet bi_Tien luong chuan 01" xfId="10507"/>
    <cellStyle name="T_Thiet bi_Tien luong chuan 01 2" xfId="10508"/>
    <cellStyle name="T_Thiet bi_tinh toan hoang ha" xfId="10509"/>
    <cellStyle name="T_Thiet bi_tinh toan hoang ha 2" xfId="10510"/>
    <cellStyle name="T_Thiet bi_tinh toan hoang ha 2 2" xfId="10511"/>
    <cellStyle name="T_Thiet bi_tinh toan hoang ha 3" xfId="10512"/>
    <cellStyle name="T_Thiet bi_tinh toan hoang ha_BIEU KE HOACH  2015 (KTN 6.11 sua)" xfId="10513"/>
    <cellStyle name="T_Thiet bi_Tong von ĐTPT" xfId="10514"/>
    <cellStyle name="T_Thiet bi_Tong von ĐTPT 2" xfId="10515"/>
    <cellStyle name="T_Thiet bi_Tong von ĐTPT 2 2" xfId="10516"/>
    <cellStyle name="T_Thiet bi_Tong von ĐTPT 3" xfId="10517"/>
    <cellStyle name="T_Thiet bi_Tong von ĐTPT_BIEU KE HOACH  2015 (KTN 6.11 sua)" xfId="10518"/>
    <cellStyle name="T_Thiet bi_Viec Huy dang lam" xfId="10519"/>
    <cellStyle name="T_Thiet bi_Viec Huy dang lam_CT 134" xfId="10520"/>
    <cellStyle name="T_tien luong" xfId="10521"/>
    <cellStyle name="T_tien luong 2" xfId="10522"/>
    <cellStyle name="T_Tien luong chuan 01" xfId="10523"/>
    <cellStyle name="T_Tien luong chuan 01 2" xfId="10524"/>
    <cellStyle name="T_tien2004" xfId="10525"/>
    <cellStyle name="T_tien2004 2" xfId="10526"/>
    <cellStyle name="T_tien2004 3" xfId="10527"/>
    <cellStyle name="T_tien2004_BIEU KE HOACH  2015 (KTN 6.11 sua)" xfId="10528"/>
    <cellStyle name="T_tien2004_bieu ke hoach dau thau" xfId="10529"/>
    <cellStyle name="T_tien2004_bieu ke hoach dau thau 2" xfId="10530"/>
    <cellStyle name="T_tien2004_bieu ke hoach dau thau 3" xfId="10531"/>
    <cellStyle name="T_tien2004_bieu ke hoach dau thau truong mam non SKH" xfId="10532"/>
    <cellStyle name="T_tien2004_bieu ke hoach dau thau truong mam non SKH 2" xfId="10533"/>
    <cellStyle name="T_tien2004_bieu ke hoach dau thau truong mam non SKH 3" xfId="10534"/>
    <cellStyle name="T_tien2004_bieu ke hoach dau thau truong mam non SKH_BIEU KE HOACH  2015 (KTN 6.11 sua)" xfId="10535"/>
    <cellStyle name="T_tien2004_bieu ke hoach dau thau_BIEU KE HOACH  2015 (KTN 6.11 sua)" xfId="10536"/>
    <cellStyle name="T_tien2004_bieu tong hop lai kh von 2011 gui phong TH-KTDN" xfId="10537"/>
    <cellStyle name="T_tien2004_bieu tong hop lai kh von 2011 gui phong TH-KTDN 2" xfId="10538"/>
    <cellStyle name="T_tien2004_bieu tong hop lai kh von 2011 gui phong TH-KTDN 3" xfId="10539"/>
    <cellStyle name="T_tien2004_bieu tong hop lai kh von 2011 gui phong TH-KTDN_BIEU KE HOACH  2015 (KTN 6.11 sua)" xfId="10540"/>
    <cellStyle name="T_tien2004_Book1" xfId="10541"/>
    <cellStyle name="T_tien2004_Book1 2" xfId="10542"/>
    <cellStyle name="T_tien2004_Book1 3" xfId="10543"/>
    <cellStyle name="T_tien2004_Book1_BIEU KE HOACH  2015 (KTN 6.11 sua)" xfId="10544"/>
    <cellStyle name="T_tien2004_Book1_Ke hoach 2010 (theo doi 11-8-2010)" xfId="10545"/>
    <cellStyle name="T_tien2004_Book1_Ke hoach 2010 (theo doi 11-8-2010) 2" xfId="10546"/>
    <cellStyle name="T_tien2004_Book1_Ke hoach 2010 (theo doi 11-8-2010)_CT 134" xfId="10547"/>
    <cellStyle name="T_tien2004_Copy of KH PHAN BO VON ĐỐI ỨNG NAM 2011 (30 TY phuong án gop WB)" xfId="10548"/>
    <cellStyle name="T_tien2004_Copy of KH PHAN BO VON ĐỐI ỨNG NAM 2011 (30 TY phuong án gop WB) 2" xfId="10549"/>
    <cellStyle name="T_tien2004_Copy of KH PHAN BO VON ĐỐI ỨNG NAM 2011 (30 TY phuong án gop WB) 3" xfId="10550"/>
    <cellStyle name="T_tien2004_Copy of KH PHAN BO VON ĐỐI ỨNG NAM 2011 (30 TY phuong án gop WB)_BIEU KE HOACH  2015 (KTN 6.11 sua)" xfId="10551"/>
    <cellStyle name="T_tien2004_DT tieu hoc diem TDC ban Cho 28-02-09" xfId="10552"/>
    <cellStyle name="T_tien2004_DT tieu hoc diem TDC ban Cho 28-02-09 2" xfId="10553"/>
    <cellStyle name="T_tien2004_DT tieu hoc diem TDC ban Cho 28-02-09 3" xfId="10554"/>
    <cellStyle name="T_tien2004_DT tieu hoc diem TDC ban Cho 28-02-09_BIEU KE HOACH  2015 (KTN 6.11 sua)" xfId="10555"/>
    <cellStyle name="T_tien2004_DTTD chieng chan Tham lai 29-9-2009" xfId="10556"/>
    <cellStyle name="T_tien2004_DTTD chieng chan Tham lai 29-9-2009 2" xfId="10557"/>
    <cellStyle name="T_tien2004_DTTD chieng chan Tham lai 29-9-2009 3" xfId="10558"/>
    <cellStyle name="T_tien2004_DTTD chieng chan Tham lai 29-9-2009_BIEU KE HOACH  2015 (KTN 6.11 sua)" xfId="10559"/>
    <cellStyle name="T_tien2004_GVL" xfId="10560"/>
    <cellStyle name="T_tien2004_GVL 2" xfId="10561"/>
    <cellStyle name="T_tien2004_GVL 3" xfId="10562"/>
    <cellStyle name="T_tien2004_GVL_BIEU KE HOACH  2015 (KTN 6.11 sua)" xfId="10563"/>
    <cellStyle name="T_tien2004_Ke hoach 2010 (theo doi 11-8-2010)" xfId="10564"/>
    <cellStyle name="T_tien2004_Ke hoach 2010 (theo doi 11-8-2010) 2" xfId="10565"/>
    <cellStyle name="T_tien2004_Ke hoach 2010 (theo doi 11-8-2010) 3" xfId="10566"/>
    <cellStyle name="T_tien2004_Ke hoach 2010 (theo doi 11-8-2010)_BIEU KE HOACH  2015 (KTN 6.11 sua)" xfId="10567"/>
    <cellStyle name="T_tien2004_ke hoach dau thau 30-6-2010" xfId="10568"/>
    <cellStyle name="T_tien2004_ke hoach dau thau 30-6-2010 2" xfId="10569"/>
    <cellStyle name="T_tien2004_ke hoach dau thau 30-6-2010 3" xfId="10570"/>
    <cellStyle name="T_tien2004_ke hoach dau thau 30-6-2010_BIEU KE HOACH  2015 (KTN 6.11 sua)" xfId="10571"/>
    <cellStyle name="T_tien2004_KH Von 2012 gui BKH 1" xfId="10572"/>
    <cellStyle name="T_tien2004_KH Von 2012 gui BKH 1 2" xfId="10573"/>
    <cellStyle name="T_tien2004_KH Von 2012 gui BKH 1 3" xfId="10574"/>
    <cellStyle name="T_tien2004_KH Von 2012 gui BKH 1_BIEU KE HOACH  2015 (KTN 6.11 sua)" xfId="10575"/>
    <cellStyle name="T_tien2004_QD ke hoach dau thau" xfId="10576"/>
    <cellStyle name="T_tien2004_QD ke hoach dau thau 2" xfId="10577"/>
    <cellStyle name="T_tien2004_QD ke hoach dau thau 3" xfId="10578"/>
    <cellStyle name="T_tien2004_QD ke hoach dau thau_BIEU KE HOACH  2015 (KTN 6.11 sua)" xfId="10579"/>
    <cellStyle name="T_tien2004_Tienluong" xfId="10580"/>
    <cellStyle name="T_tien2004_Tienluong 2" xfId="10581"/>
    <cellStyle name="T_tien2004_Tienluong 3" xfId="10582"/>
    <cellStyle name="T_tien2004_Tienluong_BIEU KE HOACH  2015 (KTN 6.11 sua)" xfId="10583"/>
    <cellStyle name="T_tien2004_tinh toan hoang ha" xfId="10584"/>
    <cellStyle name="T_tien2004_tinh toan hoang ha 2" xfId="10585"/>
    <cellStyle name="T_tien2004_tinh toan hoang ha 3" xfId="10586"/>
    <cellStyle name="T_tien2004_tinh toan hoang ha_BIEU KE HOACH  2015 (KTN 6.11 sua)" xfId="10587"/>
    <cellStyle name="T_tien2004_Tong von ĐTPT" xfId="10588"/>
    <cellStyle name="T_tien2004_Tong von ĐTPT 2" xfId="10589"/>
    <cellStyle name="T_tien2004_Tong von ĐTPT 3" xfId="10590"/>
    <cellStyle name="T_tien2004_Tong von ĐTPT_BIEU KE HOACH  2015 (KTN 6.11 sua)" xfId="10591"/>
    <cellStyle name="T_Tienluong" xfId="10592"/>
    <cellStyle name="T_Tienluong 2" xfId="10593"/>
    <cellStyle name="T_Tienluong 3" xfId="10594"/>
    <cellStyle name="T_Tienluong_BIEU KE HOACH  2015 (KTN 6.11 sua)" xfId="10595"/>
    <cellStyle name="T_tinh toan hoang ha" xfId="10596"/>
    <cellStyle name="T_tinh toan hoang ha 2" xfId="10597"/>
    <cellStyle name="T_tinh toan hoang ha 3" xfId="10598"/>
    <cellStyle name="T_tinh toan hoang ha_BIEU KE HOACH  2015 (KTN 6.11 sua)" xfId="10599"/>
    <cellStyle name="T_TINH TOAN THUY LUC" xfId="10600"/>
    <cellStyle name="T_TINH TOAN THUY LUC 2" xfId="10601"/>
    <cellStyle name="T_TINH TOAN THUY LUC 3" xfId="10602"/>
    <cellStyle name="T_TINH TOAN THUY LUC_BIEU KE HOACH  2015 (KTN 6.11 sua)" xfId="10603"/>
    <cellStyle name="T_TINH TOAN THUY LUC_GVL" xfId="10604"/>
    <cellStyle name="T_TINH TOAN THUY LUC_GVL 2" xfId="10605"/>
    <cellStyle name="T_TINH TOAN THUY LUC_GVL 3" xfId="10606"/>
    <cellStyle name="T_TINH TOAN THUY LUC_GVL_BIEU KE HOACH  2015 (KTN 6.11 sua)" xfId="10607"/>
    <cellStyle name="T_TINH TOAN THUY LUC_Ke hoach 2010 (theo doi 11-8-2010)" xfId="10608"/>
    <cellStyle name="T_TINH TOAN THUY LUC_Ke hoach 2010 (theo doi 11-8-2010) 2" xfId="10609"/>
    <cellStyle name="T_TINH TOAN THUY LUC_Ke hoach 2010 (theo doi 11-8-2010)_CT 134" xfId="10610"/>
    <cellStyle name="T_TK_HT" xfId="10611"/>
    <cellStyle name="T_Tong DT_Then Thau26-09" xfId="10612"/>
    <cellStyle name="T_Tong DT_Then Thau26-09 2" xfId="10613"/>
    <cellStyle name="T_Tong DT_Then Thau26-09 3" xfId="10614"/>
    <cellStyle name="T_Tong DT_Then Thau26-09_BIEU KE HOACH  2015 (KTN 6.11 sua)" xfId="10615"/>
    <cellStyle name="T_Tong hop  " xfId="10616"/>
    <cellStyle name="T_Tong hop   2" xfId="10617"/>
    <cellStyle name="T_Tong hop gia tri" xfId="10618"/>
    <cellStyle name="T_Tong hop gia tri 2" xfId="10619"/>
    <cellStyle name="T_Tong hop gia tri 3" xfId="10620"/>
    <cellStyle name="T_Tong hop gia tri_BIEU KE HOACH  2015 (KTN 6.11 sua)" xfId="10621"/>
    <cellStyle name="T_Tong von ĐTPT" xfId="10622"/>
    <cellStyle name="T_Tong von ĐTPT 2" xfId="10623"/>
    <cellStyle name="T_Tong von ĐTPT 3" xfId="10624"/>
    <cellStyle name="T_Tong von ĐTPT_BIEU KE HOACH  2015 (KTN 6.11 sua)" xfId="10625"/>
    <cellStyle name="T_TT THUY LUC HUOI DAO DANG" xfId="10626"/>
    <cellStyle name="T_TT THUY LUC HUOI DAO DANG 2" xfId="10627"/>
    <cellStyle name="T_TT THUY LUC HUOI DAO DANG 2 2" xfId="10628"/>
    <cellStyle name="T_TT THUY LUC HUOI DAO DANG 2 3" xfId="10629"/>
    <cellStyle name="T_TT THUY LUC HUOI DAO DANG 3" xfId="10630"/>
    <cellStyle name="T_TT THUY LUC HUOI DAO DANG 4" xfId="10631"/>
    <cellStyle name="T_TT THUY LUC HUOI DAO DANG 5" xfId="10632"/>
    <cellStyle name="T_TT THUY LUC HUOI DAO DANG_BIEU KE HOACH  2015 (KTN 6.11 sua)" xfId="10633"/>
    <cellStyle name="T_TT THUY LUC HUOI DAO DANG_GVL" xfId="10634"/>
    <cellStyle name="T_TT THUY LUC HUOI DAO DANG_GVL 2" xfId="10635"/>
    <cellStyle name="T_TT THUY LUC HUOI DAO DANG_GVL 2 2" xfId="10636"/>
    <cellStyle name="T_TT THUY LUC HUOI DAO DANG_GVL 2 3" xfId="10637"/>
    <cellStyle name="T_TT THUY LUC HUOI DAO DANG_GVL 3" xfId="10638"/>
    <cellStyle name="T_TT THUY LUC HUOI DAO DANG_GVL 4" xfId="10639"/>
    <cellStyle name="T_TT THUY LUC HUOI DAO DANG_GVL 5" xfId="10640"/>
    <cellStyle name="T_TT THUY LUC HUOI DAO DANG_GVL_BIEU KE HOACH  2015 (KTN 6.11 sua)" xfId="10641"/>
    <cellStyle name="T_TT THUY LUC HUOI DAO DANG_Ke hoach 2010 (theo doi 11-8-2010)" xfId="10642"/>
    <cellStyle name="T_TT THUY LUC HUOI DAO DANG_Ke hoach 2010 (theo doi 11-8-2010) 2" xfId="10643"/>
    <cellStyle name="T_TT THUY LUC HUOI DAO DANG_Ke hoach 2010 (theo doi 11-8-2010) 3" xfId="10644"/>
    <cellStyle name="T_TT THUY LUC HUOI DAO DANG_Ke hoach 2010 (theo doi 11-8-2010) 4" xfId="10645"/>
    <cellStyle name="T_TT THUY LUC HUOI DAO DANG_Ke hoach 2010 (theo doi 11-8-2010)_CT 134" xfId="10646"/>
    <cellStyle name="T_TT.Nam Tam" xfId="10647"/>
    <cellStyle name="T_TT.Nam Tam 2" xfId="10648"/>
    <cellStyle name="T_TT.Nam Tam 2 2" xfId="10649"/>
    <cellStyle name="T_TT.Nam Tam 3" xfId="10650"/>
    <cellStyle name="T_TT.Nam Tam 4" xfId="10651"/>
    <cellStyle name="T_TT.Nam Tam 5" xfId="10652"/>
    <cellStyle name="T_TT.Nam Tam_BIEU KE HOACH  2015 (KTN 6.11 sua)" xfId="10653"/>
    <cellStyle name="T_Viec Huy dang lam" xfId="10654"/>
    <cellStyle name="T_Viec Huy dang lam_CT 134" xfId="10655"/>
    <cellStyle name="T_ÿÿÿÿÿ" xfId="10656"/>
    <cellStyle name="T_ÿÿÿÿÿ 2" xfId="10657"/>
    <cellStyle name="T_ÿÿÿÿÿ 2 2" xfId="10658"/>
    <cellStyle name="T_ÿÿÿÿÿ 3" xfId="10659"/>
    <cellStyle name="T_ÿÿÿÿÿ 4" xfId="10660"/>
    <cellStyle name="T_ÿÿÿÿÿ 5" xfId="10661"/>
    <cellStyle name="T_ÿÿÿÿÿ_BIEU KE HOACH  2015 (KTN 6.11 sua)" xfId="10662"/>
    <cellStyle name="TD1" xfId="10663"/>
    <cellStyle name="TD1 2" xfId="10664"/>
    <cellStyle name="TD1 2 2" xfId="10665"/>
    <cellStyle name="TD1 3" xfId="10666"/>
    <cellStyle name="TD1 4" xfId="10667"/>
    <cellStyle name="tde" xfId="10668"/>
    <cellStyle name="tde 2" xfId="10669"/>
    <cellStyle name="tde 3" xfId="10670"/>
    <cellStyle name="tde 4" xfId="10671"/>
    <cellStyle name="Text Indent A" xfId="10672"/>
    <cellStyle name="Text Indent A 2" xfId="10673"/>
    <cellStyle name="Text Indent A 3" xfId="10674"/>
    <cellStyle name="Text Indent A 4" xfId="10675"/>
    <cellStyle name="Text Indent B" xfId="10676"/>
    <cellStyle name="Text Indent B 2" xfId="10677"/>
    <cellStyle name="Text Indent B 2 2" xfId="10678"/>
    <cellStyle name="Text Indent B 2 3" xfId="10679"/>
    <cellStyle name="Text Indent B 3" xfId="10680"/>
    <cellStyle name="Text Indent B 4" xfId="10681"/>
    <cellStyle name="Text Indent B 5" xfId="10682"/>
    <cellStyle name="Text Indent C" xfId="10683"/>
    <cellStyle name="Text Indent C 2" xfId="10684"/>
    <cellStyle name="Text Indent C 2 2" xfId="10685"/>
    <cellStyle name="Text Indent C 2 3" xfId="10686"/>
    <cellStyle name="Text Indent C 3" xfId="10687"/>
    <cellStyle name="Text Indent C 4" xfId="10688"/>
    <cellStyle name="Text Indent C 5" xfId="10689"/>
    <cellStyle name="th" xfId="10690"/>
    <cellStyle name="th 10" xfId="10691"/>
    <cellStyle name="þ_x001d_ 10" xfId="10692"/>
    <cellStyle name="th 11" xfId="10693"/>
    <cellStyle name="þ_x001d_ 11" xfId="10694"/>
    <cellStyle name="th 12" xfId="10695"/>
    <cellStyle name="þ_x001d_ 12" xfId="10696"/>
    <cellStyle name="th 13" xfId="10697"/>
    <cellStyle name="þ_x001d_ 13" xfId="10698"/>
    <cellStyle name="th 14" xfId="10699"/>
    <cellStyle name="þ_x001d_ 14" xfId="10700"/>
    <cellStyle name="th 15" xfId="10701"/>
    <cellStyle name="þ_x001d_ 15" xfId="10702"/>
    <cellStyle name="th 16" xfId="10703"/>
    <cellStyle name="þ_x001d_ 16" xfId="10704"/>
    <cellStyle name="th 17" xfId="10705"/>
    <cellStyle name="þ_x001d_ 17" xfId="10706"/>
    <cellStyle name="th 18" xfId="10707"/>
    <cellStyle name="þ_x001d_ 18" xfId="10708"/>
    <cellStyle name="th 19" xfId="10709"/>
    <cellStyle name="þ_x001d_ 19" xfId="10710"/>
    <cellStyle name="þ 2" xfId="10711"/>
    <cellStyle name="þ_x001d_ 2" xfId="10712"/>
    <cellStyle name="þ 2 2" xfId="10713"/>
    <cellStyle name="þ_x001d_ 2 2" xfId="10714"/>
    <cellStyle name="th 20" xfId="10715"/>
    <cellStyle name="þ_x001d_ 20" xfId="10716"/>
    <cellStyle name="th 21" xfId="10717"/>
    <cellStyle name="þ_x001d_ 21" xfId="10718"/>
    <cellStyle name="th 22" xfId="10719"/>
    <cellStyle name="þ_x001d_ 22" xfId="10720"/>
    <cellStyle name="th 23" xfId="10721"/>
    <cellStyle name="þ_x001d_ 23" xfId="10722"/>
    <cellStyle name="th 24" xfId="10723"/>
    <cellStyle name="þ_x001d_ 24" xfId="10724"/>
    <cellStyle name="th 25" xfId="10725"/>
    <cellStyle name="þ_x001d_ 25" xfId="10726"/>
    <cellStyle name="th 26" xfId="10727"/>
    <cellStyle name="þ_x001d_ 26" xfId="10728"/>
    <cellStyle name="th 27" xfId="10729"/>
    <cellStyle name="þ_x001d_ 27" xfId="10730"/>
    <cellStyle name="th 28" xfId="10731"/>
    <cellStyle name="þ_x001d_ 28" xfId="10732"/>
    <cellStyle name="th 29" xfId="10733"/>
    <cellStyle name="þ_x001d_ 29" xfId="10734"/>
    <cellStyle name="th 3" xfId="10735"/>
    <cellStyle name="þ_x001d_ 3" xfId="10736"/>
    <cellStyle name="þ_x001d_ 3 2" xfId="10737"/>
    <cellStyle name="th 30" xfId="10738"/>
    <cellStyle name="þ_x001d_ 30" xfId="10739"/>
    <cellStyle name="th 31" xfId="10740"/>
    <cellStyle name="þ_x001d_ 31" xfId="10741"/>
    <cellStyle name="th 32" xfId="10742"/>
    <cellStyle name="þ_x001d_ 32" xfId="10743"/>
    <cellStyle name="th 33" xfId="10744"/>
    <cellStyle name="þ_x001d_ 33" xfId="10745"/>
    <cellStyle name="th 34" xfId="10746"/>
    <cellStyle name="þ_x001d_ 34" xfId="10747"/>
    <cellStyle name="th 35" xfId="10748"/>
    <cellStyle name="þ_x001d_ 35" xfId="10749"/>
    <cellStyle name="th 36" xfId="10750"/>
    <cellStyle name="þ_x001d_ 36" xfId="10751"/>
    <cellStyle name="th 37" xfId="10752"/>
    <cellStyle name="þ_x001d_ 37" xfId="10753"/>
    <cellStyle name="th 38" xfId="10754"/>
    <cellStyle name="þ_x001d_ 38" xfId="10755"/>
    <cellStyle name="th 39" xfId="10756"/>
    <cellStyle name="þ_x001d_ 39" xfId="10757"/>
    <cellStyle name="th 4" xfId="10758"/>
    <cellStyle name="þ_x001d_ 4" xfId="10759"/>
    <cellStyle name="th 40" xfId="10760"/>
    <cellStyle name="þ_x001d_ 40" xfId="10761"/>
    <cellStyle name="th 41" xfId="10762"/>
    <cellStyle name="þ_x001d_ 41" xfId="10763"/>
    <cellStyle name="th 42" xfId="10764"/>
    <cellStyle name="þ_x001d_ 42" xfId="10765"/>
    <cellStyle name="th 43" xfId="10766"/>
    <cellStyle name="þ_x001d_ 43" xfId="10767"/>
    <cellStyle name="th 44" xfId="10768"/>
    <cellStyle name="þ_x001d_ 44" xfId="10769"/>
    <cellStyle name="th 45" xfId="10770"/>
    <cellStyle name="þ_x001d_ 45" xfId="10771"/>
    <cellStyle name="th 46" xfId="10772"/>
    <cellStyle name="þ_x001d_ 46" xfId="10773"/>
    <cellStyle name="th 47" xfId="10774"/>
    <cellStyle name="þ_x001d_ 47" xfId="10775"/>
    <cellStyle name="th 48" xfId="10776"/>
    <cellStyle name="þ_x001d_ 48" xfId="10777"/>
    <cellStyle name="th 49" xfId="10778"/>
    <cellStyle name="þ_x001d_ 49" xfId="10779"/>
    <cellStyle name="th 5" xfId="10780"/>
    <cellStyle name="þ_x001d_ 5" xfId="10781"/>
    <cellStyle name="th 50" xfId="10782"/>
    <cellStyle name="þ_x001d_ 50" xfId="10783"/>
    <cellStyle name="th 51" xfId="10784"/>
    <cellStyle name="þ_x001d_ 51" xfId="10785"/>
    <cellStyle name="th 52" xfId="10786"/>
    <cellStyle name="þ_x001d_ 52" xfId="10787"/>
    <cellStyle name="th 53" xfId="10788"/>
    <cellStyle name="þ_x001d_ 53" xfId="10789"/>
    <cellStyle name="th 54" xfId="10790"/>
    <cellStyle name="þ_x001d_ 54" xfId="10791"/>
    <cellStyle name="th 55" xfId="10792"/>
    <cellStyle name="þ_x001d_ 55" xfId="10793"/>
    <cellStyle name="th 56" xfId="10794"/>
    <cellStyle name="þ_x001d_ 56" xfId="10795"/>
    <cellStyle name="th 57" xfId="10796"/>
    <cellStyle name="þ_x001d_ 57" xfId="10797"/>
    <cellStyle name="th 58" xfId="10798"/>
    <cellStyle name="þ_x001d_ 58" xfId="10799"/>
    <cellStyle name="th 59" xfId="10800"/>
    <cellStyle name="þ_x001d_ 59" xfId="10801"/>
    <cellStyle name="th 6" xfId="10802"/>
    <cellStyle name="þ_x001d_ 6" xfId="10803"/>
    <cellStyle name="th 60" xfId="10804"/>
    <cellStyle name="þ_x001d_ 60" xfId="10805"/>
    <cellStyle name="th 61" xfId="10806"/>
    <cellStyle name="þ_x001d_ 61" xfId="10807"/>
    <cellStyle name="th 7" xfId="10808"/>
    <cellStyle name="þ_x001d_ 7" xfId="10809"/>
    <cellStyle name="th 8" xfId="10810"/>
    <cellStyle name="þ_x001d_ 8" xfId="10811"/>
    <cellStyle name="th 9" xfId="10812"/>
    <cellStyle name="þ_x001d_ 9" xfId="10813"/>
    <cellStyle name="þ_Bieu chi tieu KH 2014 (Huy-04-11)" xfId="10814"/>
    <cellStyle name="th_BIEU KE HOACH  2015 (KTN 6.11 sua)" xfId="10815"/>
    <cellStyle name="þ_x001d__BIEU KE HOACH  2015 (KTN 6.11 sua)" xfId="10816"/>
    <cellStyle name="þ_Copy of Biểu BC điều chỉnh chỉ tiêu NN các huyện chia tách 404 ngay 23.5" xfId="10817"/>
    <cellStyle name="þ_Copy of Biểu BC điều chỉnh chỉ tiêu NN các huyện chia tách 404 ngay 23.5 2" xfId="10818"/>
    <cellStyle name="þ_Copy of Biểu BC điều chỉnh chỉ tiêu NN các huyện chia tách 404 ngay 23.5 3" xfId="10819"/>
    <cellStyle name="þ_DS cac chau thieu nhi. trung tam" xfId="10820"/>
    <cellStyle name="þ_Dự kiến danh mục đầu tư NTM năm 2015" xfId="10821"/>
    <cellStyle name="þ_DU THAO BCKT LChâu" xfId="10822"/>
    <cellStyle name="þ_DU THAO BCKT LChâu 2" xfId="10823"/>
    <cellStyle name="th_Ra soat KH von 2011 (Huy-11-11-11)" xfId="10824"/>
    <cellStyle name="þ_Viec Huy dang lam" xfId="10825"/>
    <cellStyle name="than" xfId="10826"/>
    <cellStyle name="than 2" xfId="10827"/>
    <cellStyle name="than 3" xfId="10828"/>
    <cellStyle name="than 4" xfId="10829"/>
    <cellStyle name="Thanh" xfId="10830"/>
    <cellStyle name="Thanh 2" xfId="10831"/>
    <cellStyle name="Thanh 2 2" xfId="10832"/>
    <cellStyle name="Thanh 2 3" xfId="10833"/>
    <cellStyle name="Thanh 3" xfId="10834"/>
    <cellStyle name="Thanh 4" xfId="10835"/>
    <cellStyle name="Thanh 5" xfId="10836"/>
    <cellStyle name="þ_x001d_ð" xfId="10837"/>
    <cellStyle name="þ_x001d_ð 2" xfId="10838"/>
    <cellStyle name="þ_x001d_ð 2 2" xfId="10839"/>
    <cellStyle name="þ_x001d_ð 3" xfId="10840"/>
    <cellStyle name="þ_x001d_ð 4" xfId="10841"/>
    <cellStyle name="þ_x001d_ð¤_x000c_¯" xfId="10842"/>
    <cellStyle name="þ_x001d_ð¤_x000c_¯ 2" xfId="10843"/>
    <cellStyle name="þ_x001d_ð¤_x000c_¯ 3" xfId="10844"/>
    <cellStyle name="þ_x001d_ð¤_x000c_¯ 4" xfId="10845"/>
    <cellStyle name="þ_x001d_ð¤_x000c_¯þ_x0014__x000d_" xfId="10846"/>
    <cellStyle name="þ_x001d_ð¤_x000c_¯þ_x0014__x000d_ 2" xfId="10847"/>
    <cellStyle name="þ_x001d_ð¤_x000c_¯þ_x0014__x000d_ 3" xfId="10848"/>
    <cellStyle name="þ_x001d_ð¤_x000c_¯þ_x0014__x000d_ 4" xfId="10849"/>
    <cellStyle name="þ_x001d_ð¤_x000c_¯þ_x0014__x000d_¨þU" xfId="10850"/>
    <cellStyle name="þ_x001d_ð¤_x000c_¯þ_x0014__x000d_¨þU_x0001_" xfId="10851"/>
    <cellStyle name="þ_x001d_ð¤_x000c_¯þ_x0014__x000d_¨þU 10" xfId="10852"/>
    <cellStyle name="þ_x001d_ð¤_x000c_¯þ_x0014__x000d_¨þU_x0001_ 10" xfId="10853"/>
    <cellStyle name="þ_x001d_ð¤_x000c_¯þ_x0014__x000d_¨þU 11" xfId="10854"/>
    <cellStyle name="þ_x001d_ð¤_x000c_¯þ_x0014__x000d_¨þU_x0001_ 11" xfId="10855"/>
    <cellStyle name="þ_x001d_ð¤_x000c_¯þ_x0014__x000d_¨þU 12" xfId="10856"/>
    <cellStyle name="þ_x001d_ð¤_x000c_¯þ_x0014__x000d_¨þU_x0001_ 12" xfId="10857"/>
    <cellStyle name="þ_x001d_ð¤_x000c_¯þ_x0014__x000d_¨þU 13" xfId="10858"/>
    <cellStyle name="þ_x001d_ð¤_x000c_¯þ_x0014__x000d_¨þU_x0001_ 13" xfId="10859"/>
    <cellStyle name="þ_x001d_ð¤_x000c_¯þ_x0014__x000d_¨þU 14" xfId="10860"/>
    <cellStyle name="þ_x001d_ð¤_x000c_¯þ_x0014__x000d_¨þU_x0001_ 14" xfId="10861"/>
    <cellStyle name="þ_x001d_ð¤_x000c_¯þ_x0014__x000d_¨þU 15" xfId="10862"/>
    <cellStyle name="þ_x001d_ð¤_x000c_¯þ_x0014__x000d_¨þU_x0001_ 15" xfId="10863"/>
    <cellStyle name="þ_x001d_ð¤_x000c_¯þ_x0014__x000d_¨þU 16" xfId="10864"/>
    <cellStyle name="þ_x001d_ð¤_x000c_¯þ_x0014__x000d_¨þU_x0001_ 16" xfId="10865"/>
    <cellStyle name="þ_x001d_ð¤_x000c_¯þ_x0014__x000d_¨þU 17" xfId="10866"/>
    <cellStyle name="þ_x001d_ð¤_x000c_¯þ_x0014__x000d_¨þU_x0001_ 17" xfId="10867"/>
    <cellStyle name="þ_x001d_ð¤_x000c_¯þ_x0014__x000d_¨þU 18" xfId="10868"/>
    <cellStyle name="þ_x001d_ð¤_x000c_¯þ_x0014__x000d_¨þU_x0001_ 18" xfId="10869"/>
    <cellStyle name="þ_x001d_ð¤_x000c_¯þ_x0014__x000d_¨þU 19" xfId="10870"/>
    <cellStyle name="þ_x001d_ð¤_x000c_¯þ_x0014__x000d_¨þU_x0001_ 19" xfId="10871"/>
    <cellStyle name="þ_x001d_ð¤_x000c_¯þ_x0014__x000d_¨þU 2" xfId="10872"/>
    <cellStyle name="þ_x001d_ð¤_x000c_¯þ_x0014__x000d_¨þU_x0001_ 2" xfId="10873"/>
    <cellStyle name="þ_x001d_ð¤_x000c_¯þ_x0014__x000d_¨þU 20" xfId="10874"/>
    <cellStyle name="þ_x001d_ð¤_x000c_¯þ_x0014__x000d_¨þU_x0001_ 20" xfId="10875"/>
    <cellStyle name="þ_x001d_ð¤_x000c_¯þ_x0014__x000d_¨þU 21" xfId="10876"/>
    <cellStyle name="þ_x001d_ð¤_x000c_¯þ_x0014__x000d_¨þU_x0001_ 21" xfId="10877"/>
    <cellStyle name="þ_x001d_ð¤_x000c_¯þ_x0014__x000d_¨þU 22" xfId="10878"/>
    <cellStyle name="þ_x001d_ð¤_x000c_¯þ_x0014__x000d_¨þU_x0001_ 22" xfId="10879"/>
    <cellStyle name="þ_x001d_ð¤_x000c_¯þ_x0014__x000d_¨þU 23" xfId="10880"/>
    <cellStyle name="þ_x001d_ð¤_x000c_¯þ_x0014__x000d_¨þU_x0001_ 23" xfId="10881"/>
    <cellStyle name="þ_x001d_ð¤_x000c_¯þ_x0014__x000d_¨þU 24" xfId="10882"/>
    <cellStyle name="þ_x001d_ð¤_x000c_¯þ_x0014__x000d_¨þU_x0001_ 24" xfId="10883"/>
    <cellStyle name="þ_x001d_ð¤_x000c_¯þ_x0014__x000d_¨þU 25" xfId="10884"/>
    <cellStyle name="þ_x001d_ð¤_x000c_¯þ_x0014__x000d_¨þU_x0001_ 25" xfId="10885"/>
    <cellStyle name="þ_x001d_ð¤_x000c_¯þ_x0014__x000d_¨þU 26" xfId="10886"/>
    <cellStyle name="þ_x001d_ð¤_x000c_¯þ_x0014__x000d_¨þU_x0001_ 26" xfId="10887"/>
    <cellStyle name="þ_x001d_ð¤_x000c_¯þ_x0014__x000d_¨þU 27" xfId="10888"/>
    <cellStyle name="þ_x001d_ð¤_x000c_¯þ_x0014__x000d_¨þU_x0001_ 27" xfId="10889"/>
    <cellStyle name="þ_x001d_ð¤_x000c_¯þ_x0014__x000d_¨þU 28" xfId="10890"/>
    <cellStyle name="þ_x001d_ð¤_x000c_¯þ_x0014__x000d_¨þU_x0001_ 28" xfId="10891"/>
    <cellStyle name="þ_x001d_ð¤_x000c_¯þ_x0014__x000d_¨þU 29" xfId="10892"/>
    <cellStyle name="þ_x001d_ð¤_x000c_¯þ_x0014__x000d_¨þU_x0001_ 29" xfId="10893"/>
    <cellStyle name="þ_x001d_ð¤_x000c_¯þ_x0014__x000d_¨þU 3" xfId="10894"/>
    <cellStyle name="þ_x001d_ð¤_x000c_¯þ_x0014__x000d_¨þU_x0001_ 3" xfId="10895"/>
    <cellStyle name="þ_x001d_ð¤_x000c_¯þ_x0014__x000d_¨þU 30" xfId="10896"/>
    <cellStyle name="þ_x001d_ð¤_x000c_¯þ_x0014__x000d_¨þU_x0001_ 30" xfId="10897"/>
    <cellStyle name="þ_x001d_ð¤_x000c_¯þ_x0014__x000d_¨þU 31" xfId="10898"/>
    <cellStyle name="þ_x001d_ð¤_x000c_¯þ_x0014__x000d_¨þU_x0001_ 31" xfId="10899"/>
    <cellStyle name="þ_x001d_ð¤_x000c_¯þ_x0014__x000d_¨þU 32" xfId="10900"/>
    <cellStyle name="þ_x001d_ð¤_x000c_¯þ_x0014__x000d_¨þU_x0001_ 32" xfId="10901"/>
    <cellStyle name="þ_x001d_ð¤_x000c_¯þ_x0014__x000d_¨þU 33" xfId="10902"/>
    <cellStyle name="þ_x001d_ð¤_x000c_¯þ_x0014__x000d_¨þU_x0001_ 33" xfId="10903"/>
    <cellStyle name="þ_x001d_ð¤_x000c_¯þ_x0014__x000d_¨þU 34" xfId="10904"/>
    <cellStyle name="þ_x001d_ð¤_x000c_¯þ_x0014__x000d_¨þU_x0001_ 34" xfId="10905"/>
    <cellStyle name="þ_x001d_ð¤_x000c_¯þ_x0014__x000d_¨þU 35" xfId="10906"/>
    <cellStyle name="þ_x001d_ð¤_x000c_¯þ_x0014__x000d_¨þU_x0001_ 35" xfId="10907"/>
    <cellStyle name="þ_x001d_ð¤_x000c_¯þ_x0014__x000d_¨þU 36" xfId="10908"/>
    <cellStyle name="þ_x001d_ð¤_x000c_¯þ_x0014__x000d_¨þU_x0001_ 36" xfId="10909"/>
    <cellStyle name="þ_x001d_ð¤_x000c_¯þ_x0014__x000d_¨þU 37" xfId="10910"/>
    <cellStyle name="þ_x001d_ð¤_x000c_¯þ_x0014__x000d_¨þU_x0001_ 37" xfId="10911"/>
    <cellStyle name="þ_x001d_ð¤_x000c_¯þ_x0014__x000d_¨þU 38" xfId="10912"/>
    <cellStyle name="þ_x001d_ð¤_x000c_¯þ_x0014__x000d_¨þU_x0001_ 38" xfId="10913"/>
    <cellStyle name="þ_x001d_ð¤_x000c_¯þ_x0014__x000d_¨þU 39" xfId="10914"/>
    <cellStyle name="þ_x001d_ð¤_x000c_¯þ_x0014__x000d_¨þU_x0001_ 39" xfId="10915"/>
    <cellStyle name="þ_x001d_ð¤_x000c_¯þ_x0014__x000d_¨þU 4" xfId="10916"/>
    <cellStyle name="þ_x001d_ð¤_x000c_¯þ_x0014__x000d_¨þU_x0001_ 4" xfId="10917"/>
    <cellStyle name="þ_x001d_ð¤_x000c_¯þ_x0014__x000d_¨þU 40" xfId="10918"/>
    <cellStyle name="þ_x001d_ð¤_x000c_¯þ_x0014__x000d_¨þU_x0001_ 40" xfId="10919"/>
    <cellStyle name="þ_x001d_ð¤_x000c_¯þ_x0014__x000d_¨þU 41" xfId="10920"/>
    <cellStyle name="þ_x001d_ð¤_x000c_¯þ_x0014__x000d_¨þU_x0001_ 41" xfId="10921"/>
    <cellStyle name="þ_x001d_ð¤_x000c_¯þ_x0014__x000d_¨þU 42" xfId="10922"/>
    <cellStyle name="þ_x001d_ð¤_x000c_¯þ_x0014__x000d_¨þU_x0001_ 42" xfId="10923"/>
    <cellStyle name="þ_x001d_ð¤_x000c_¯þ_x0014__x000d_¨þU 43" xfId="10924"/>
    <cellStyle name="þ_x001d_ð¤_x000c_¯þ_x0014__x000d_¨þU_x0001_ 43" xfId="10925"/>
    <cellStyle name="þ_x001d_ð¤_x000c_¯þ_x0014__x000d_¨þU 44" xfId="10926"/>
    <cellStyle name="þ_x001d_ð¤_x000c_¯þ_x0014__x000d_¨þU_x0001_ 44" xfId="10927"/>
    <cellStyle name="þ_x001d_ð¤_x000c_¯þ_x0014__x000d_¨þU 45" xfId="10928"/>
    <cellStyle name="þ_x001d_ð¤_x000c_¯þ_x0014__x000d_¨þU_x0001_ 45" xfId="10929"/>
    <cellStyle name="þ_x001d_ð¤_x000c_¯þ_x0014__x000d_¨þU 46" xfId="10930"/>
    <cellStyle name="þ_x001d_ð¤_x000c_¯þ_x0014__x000d_¨þU_x0001_ 46" xfId="10931"/>
    <cellStyle name="þ_x001d_ð¤_x000c_¯þ_x0014__x000d_¨þU 47" xfId="10932"/>
    <cellStyle name="þ_x001d_ð¤_x000c_¯þ_x0014__x000d_¨þU_x0001_ 47" xfId="10933"/>
    <cellStyle name="þ_x001d_ð¤_x000c_¯þ_x0014__x000d_¨þU 48" xfId="10934"/>
    <cellStyle name="þ_x001d_ð¤_x000c_¯þ_x0014__x000d_¨þU_x0001_ 48" xfId="10935"/>
    <cellStyle name="þ_x001d_ð¤_x000c_¯þ_x0014__x000d_¨þU 49" xfId="10936"/>
    <cellStyle name="þ_x001d_ð¤_x000c_¯þ_x0014__x000d_¨þU_x0001_ 49" xfId="10937"/>
    <cellStyle name="þ_x001d_ð¤_x000c_¯þ_x0014__x000d_¨þU 5" xfId="10938"/>
    <cellStyle name="þ_x001d_ð¤_x000c_¯þ_x0014__x000d_¨þU_x0001_ 5" xfId="10939"/>
    <cellStyle name="þ_x001d_ð¤_x000c_¯þ_x0014__x000d_¨þU 50" xfId="10940"/>
    <cellStyle name="þ_x001d_ð¤_x000c_¯þ_x0014__x000d_¨þU_x0001_ 50" xfId="10941"/>
    <cellStyle name="þ_x001d_ð¤_x000c_¯þ_x0014__x000d_¨þU 51" xfId="10942"/>
    <cellStyle name="þ_x001d_ð¤_x000c_¯þ_x0014__x000d_¨þU_x0001_ 51" xfId="10943"/>
    <cellStyle name="þ_x001d_ð¤_x000c_¯þ_x0014__x000d_¨þU 52" xfId="10944"/>
    <cellStyle name="þ_x001d_ð¤_x000c_¯þ_x0014__x000d_¨þU_x0001_ 52" xfId="10945"/>
    <cellStyle name="þ_x001d_ð¤_x000c_¯þ_x0014__x000d_¨þU 53" xfId="10946"/>
    <cellStyle name="þ_x001d_ð¤_x000c_¯þ_x0014__x000d_¨þU_x0001_ 53" xfId="10947"/>
    <cellStyle name="þ_x001d_ð¤_x000c_¯þ_x0014__x000d_¨þU 54" xfId="10948"/>
    <cellStyle name="þ_x001d_ð¤_x000c_¯þ_x0014__x000d_¨þU_x0001_ 54" xfId="10949"/>
    <cellStyle name="þ_x001d_ð¤_x000c_¯þ_x0014__x000d_¨þU 55" xfId="10950"/>
    <cellStyle name="þ_x001d_ð¤_x000c_¯þ_x0014__x000d_¨þU_x0001_ 55" xfId="10951"/>
    <cellStyle name="þ_x001d_ð¤_x000c_¯þ_x0014__x000d_¨þU 56" xfId="10952"/>
    <cellStyle name="þ_x001d_ð¤_x000c_¯þ_x0014__x000d_¨þU_x0001_ 56" xfId="10953"/>
    <cellStyle name="þ_x001d_ð¤_x000c_¯þ_x0014__x000d_¨þU 57" xfId="10954"/>
    <cellStyle name="þ_x001d_ð¤_x000c_¯þ_x0014__x000d_¨þU_x0001_ 57" xfId="10955"/>
    <cellStyle name="þ_x001d_ð¤_x000c_¯þ_x0014__x000d_¨þU 58" xfId="10956"/>
    <cellStyle name="þ_x001d_ð¤_x000c_¯þ_x0014__x000d_¨þU_x0001_ 58" xfId="10957"/>
    <cellStyle name="þ_x001d_ð¤_x000c_¯þ_x0014__x000d_¨þU 59" xfId="10958"/>
    <cellStyle name="þ_x001d_ð¤_x000c_¯þ_x0014__x000d_¨þU_x0001_ 59" xfId="10959"/>
    <cellStyle name="þ_x001d_ð¤_x000c_¯þ_x0014__x000d_¨þU 6" xfId="10960"/>
    <cellStyle name="þ_x001d_ð¤_x000c_¯þ_x0014__x000d_¨þU_x0001_ 6" xfId="10961"/>
    <cellStyle name="þ_x001d_ð¤_x000c_¯þ_x0014__x000d_¨þU 60" xfId="10962"/>
    <cellStyle name="þ_x001d_ð¤_x000c_¯þ_x0014__x000d_¨þU_x0001_ 60" xfId="10963"/>
    <cellStyle name="þ_x001d_ð¤_x000c_¯þ_x0014__x000d_¨þU 7" xfId="10964"/>
    <cellStyle name="þ_x001d_ð¤_x000c_¯þ_x0014__x000d_¨þU_x0001_ 7" xfId="10965"/>
    <cellStyle name="þ_x001d_ð¤_x000c_¯þ_x0014__x000d_¨þU 8" xfId="10966"/>
    <cellStyle name="þ_x001d_ð¤_x000c_¯þ_x0014__x000d_¨þU_x0001_ 8" xfId="10967"/>
    <cellStyle name="þ_x001d_ð¤_x000c_¯þ_x0014__x000d_¨þU 9" xfId="10968"/>
    <cellStyle name="þ_x001d_ð¤_x000c_¯þ_x0014__x000d_¨þU_x0001_ 9" xfId="10969"/>
    <cellStyle name="þ_x001d_ð¤_x000c_¯þ_x0014__x000d_¨þU_x0001_À_x0004_" xfId="10970"/>
    <cellStyle name="þ_x001d_ð¤_x000c_¯þ_x0014__x000d_¨þU_x0001_À_x0004_ 2" xfId="10971"/>
    <cellStyle name="þ_x001d_ð¤_x000c_¯þ_x0014__x000d_¨þU_x0001_À_x0004_ 3" xfId="10972"/>
    <cellStyle name="þ_x001d_ð¤_x000c_¯þ_x0014__x000d_¨þU_x0001_À_x0004_ 4" xfId="10973"/>
    <cellStyle name="þ_x001d_ð¤_x000c_¯þ_x0014__x000d_¨þU_x0001_À_x0004_ _x0015__x000f_" xfId="10974"/>
    <cellStyle name="þ_x001d_ð¤_x000c_¯þ_x0014__x000d_¨þU_x0001_À_x0004_ _x0015__x000f__x0001__x0001_" xfId="10975"/>
    <cellStyle name="þ_x001d_ð¤_x000c_¯þ_x0014__x000d_¨þU_x0001_À_x0004_ _x0015__x000f_ 10" xfId="10976"/>
    <cellStyle name="þ_x001d_ð¤_x000c_¯þ_x0014__x000d_¨þU_x0001_À_x0004_ _x0015__x000f__x0001__x0001_ 10" xfId="10977"/>
    <cellStyle name="þ_x001d_ð¤_x000c_¯þ_x0014__x000d_¨þU_x0001_À_x0004_ _x0015__x000f_ 11" xfId="10978"/>
    <cellStyle name="þ_x001d_ð¤_x000c_¯þ_x0014__x000d_¨þU_x0001_À_x0004_ _x0015__x000f__x0001__x0001_ 11" xfId="10979"/>
    <cellStyle name="þ_x001d_ð¤_x000c_¯þ_x0014__x000d_¨þU_x0001_À_x0004_ _x0015__x000f_ 12" xfId="10980"/>
    <cellStyle name="þ_x001d_ð¤_x000c_¯þ_x0014__x000d_¨þU_x0001_À_x0004_ _x0015__x000f__x0001__x0001_ 12" xfId="10981"/>
    <cellStyle name="þ_x001d_ð¤_x000c_¯þ_x0014__x000d_¨þU_x0001_À_x0004_ _x0015__x000f_ 13" xfId="10982"/>
    <cellStyle name="þ_x001d_ð¤_x000c_¯þ_x0014__x000d_¨þU_x0001_À_x0004_ _x0015__x000f__x0001__x0001_ 13" xfId="10983"/>
    <cellStyle name="þ_x001d_ð¤_x000c_¯þ_x0014__x000d_¨þU_x0001_À_x0004_ _x0015__x000f_ 14" xfId="10984"/>
    <cellStyle name="þ_x001d_ð¤_x000c_¯þ_x0014__x000d_¨þU_x0001_À_x0004_ _x0015__x000f__x0001__x0001_ 14" xfId="10985"/>
    <cellStyle name="þ_x001d_ð¤_x000c_¯þ_x0014__x000d_¨þU_x0001_À_x0004_ _x0015__x000f_ 15" xfId="10986"/>
    <cellStyle name="þ_x001d_ð¤_x000c_¯þ_x0014__x000d_¨þU_x0001_À_x0004_ _x0015__x000f__x0001__x0001_ 15" xfId="10987"/>
    <cellStyle name="þ_x001d_ð¤_x000c_¯þ_x0014__x000d_¨þU_x0001_À_x0004_ _x0015__x000f_ 16" xfId="10988"/>
    <cellStyle name="þ_x001d_ð¤_x000c_¯þ_x0014__x000d_¨þU_x0001_À_x0004_ _x0015__x000f__x0001__x0001_ 16" xfId="10989"/>
    <cellStyle name="þ_x001d_ð¤_x000c_¯þ_x0014__x000d_¨þU_x0001_À_x0004_ _x0015__x000f_ 17" xfId="10990"/>
    <cellStyle name="þ_x001d_ð¤_x000c_¯þ_x0014__x000d_¨þU_x0001_À_x0004_ _x0015__x000f__x0001__x0001_ 17" xfId="10991"/>
    <cellStyle name="þ_x001d_ð¤_x000c_¯þ_x0014__x000d_¨þU_x0001_À_x0004_ _x0015__x000f_ 18" xfId="10992"/>
    <cellStyle name="þ_x001d_ð¤_x000c_¯þ_x0014__x000d_¨þU_x0001_À_x0004_ _x0015__x000f__x0001__x0001_ 18" xfId="10993"/>
    <cellStyle name="þ_x001d_ð¤_x000c_¯þ_x0014__x000d_¨þU_x0001_À_x0004_ _x0015__x000f_ 19" xfId="10994"/>
    <cellStyle name="þ_x001d_ð¤_x000c_¯þ_x0014__x000d_¨þU_x0001_À_x0004_ _x0015__x000f__x0001__x0001_ 19" xfId="10995"/>
    <cellStyle name="þ_x001d_ð¤_x000c_¯þ_x0014__x000d_¨þU_x0001_À_x0004_ _x0015__x000f_ 2" xfId="10996"/>
    <cellStyle name="þ_x001d_ð¤_x000c_¯þ_x0014__x000d_¨þU_x0001_À_x0004_ _x0015__x000f__x0001__x0001_ 2" xfId="10997"/>
    <cellStyle name="þ_x001d_ð¤_x000c_¯þ_x0014__x000d_¨þU_x0001_À_x0004_ _x0015__x000f_ 20" xfId="10998"/>
    <cellStyle name="þ_x001d_ð¤_x000c_¯þ_x0014__x000d_¨þU_x0001_À_x0004_ _x0015__x000f__x0001__x0001_ 20" xfId="10999"/>
    <cellStyle name="þ_x001d_ð¤_x000c_¯þ_x0014__x000d_¨þU_x0001_À_x0004_ _x0015__x000f_ 21" xfId="11000"/>
    <cellStyle name="þ_x001d_ð¤_x000c_¯þ_x0014__x000d_¨þU_x0001_À_x0004_ _x0015__x000f__x0001__x0001_ 21" xfId="11001"/>
    <cellStyle name="þ_x001d_ð¤_x000c_¯þ_x0014__x000d_¨þU_x0001_À_x0004_ _x0015__x000f_ 22" xfId="11002"/>
    <cellStyle name="þ_x001d_ð¤_x000c_¯þ_x0014__x000d_¨þU_x0001_À_x0004_ _x0015__x000f__x0001__x0001_ 22" xfId="11003"/>
    <cellStyle name="þ_x001d_ð¤_x000c_¯þ_x0014__x000d_¨þU_x0001_À_x0004_ _x0015__x000f_ 23" xfId="11004"/>
    <cellStyle name="þ_x001d_ð¤_x000c_¯þ_x0014__x000d_¨þU_x0001_À_x0004_ _x0015__x000f__x0001__x0001_ 23" xfId="11005"/>
    <cellStyle name="þ_x001d_ð¤_x000c_¯þ_x0014__x000d_¨þU_x0001_À_x0004_ _x0015__x000f_ 24" xfId="11006"/>
    <cellStyle name="þ_x001d_ð¤_x000c_¯þ_x0014__x000d_¨þU_x0001_À_x0004_ _x0015__x000f__x0001__x0001_ 24" xfId="11007"/>
    <cellStyle name="þ_x001d_ð¤_x000c_¯þ_x0014__x000d_¨þU_x0001_À_x0004_ _x0015__x000f_ 25" xfId="11008"/>
    <cellStyle name="þ_x001d_ð¤_x000c_¯þ_x0014__x000d_¨þU_x0001_À_x0004_ _x0015__x000f__x0001__x0001_ 25" xfId="11009"/>
    <cellStyle name="þ_x001d_ð¤_x000c_¯þ_x0014__x000d_¨þU_x0001_À_x0004_ _x0015__x000f_ 26" xfId="11010"/>
    <cellStyle name="þ_x001d_ð¤_x000c_¯þ_x0014__x000d_¨þU_x0001_À_x0004_ _x0015__x000f__x0001__x0001_ 26" xfId="11011"/>
    <cellStyle name="þ_x001d_ð¤_x000c_¯þ_x0014__x000d_¨þU_x0001_À_x0004_ _x0015__x000f_ 27" xfId="11012"/>
    <cellStyle name="þ_x001d_ð¤_x000c_¯þ_x0014__x000d_¨þU_x0001_À_x0004_ _x0015__x000f__x0001__x0001_ 27" xfId="11013"/>
    <cellStyle name="þ_x001d_ð¤_x000c_¯þ_x0014__x000d_¨þU_x0001_À_x0004_ _x0015__x000f_ 28" xfId="11014"/>
    <cellStyle name="þ_x001d_ð¤_x000c_¯þ_x0014__x000d_¨þU_x0001_À_x0004_ _x0015__x000f__x0001__x0001_ 28" xfId="11015"/>
    <cellStyle name="þ_x001d_ð¤_x000c_¯þ_x0014__x000d_¨þU_x0001_À_x0004_ _x0015__x000f_ 29" xfId="11016"/>
    <cellStyle name="þ_x001d_ð¤_x000c_¯þ_x0014__x000d_¨þU_x0001_À_x0004_ _x0015__x000f__x0001__x0001_ 29" xfId="11017"/>
    <cellStyle name="þ_x001d_ð¤_x000c_¯þ_x0014__x000d_¨þU_x0001_À_x0004_ _x0015__x000f_ 3" xfId="11018"/>
    <cellStyle name="þ_x001d_ð¤_x000c_¯þ_x0014__x000d_¨þU_x0001_À_x0004_ _x0015__x000f__x0001__x0001_ 3" xfId="11019"/>
    <cellStyle name="þ_x001d_ð¤_x000c_¯þ_x0014__x000d_¨þU_x0001_À_x0004_ _x0015__x000f_ 30" xfId="11020"/>
    <cellStyle name="þ_x001d_ð¤_x000c_¯þ_x0014__x000d_¨þU_x0001_À_x0004_ _x0015__x000f__x0001__x0001_ 30" xfId="11021"/>
    <cellStyle name="þ_x001d_ð¤_x000c_¯þ_x0014__x000d_¨þU_x0001_À_x0004_ _x0015__x000f_ 31" xfId="11022"/>
    <cellStyle name="þ_x001d_ð¤_x000c_¯þ_x0014__x000d_¨þU_x0001_À_x0004_ _x0015__x000f__x0001__x0001_ 31" xfId="11023"/>
    <cellStyle name="þ_x001d_ð¤_x000c_¯þ_x0014__x000d_¨þU_x0001_À_x0004_ _x0015__x000f_ 32" xfId="11024"/>
    <cellStyle name="þ_x001d_ð¤_x000c_¯þ_x0014__x000d_¨þU_x0001_À_x0004_ _x0015__x000f__x0001__x0001_ 32" xfId="11025"/>
    <cellStyle name="þ_x001d_ð¤_x000c_¯þ_x0014__x000d_¨þU_x0001_À_x0004_ _x0015__x000f_ 33" xfId="11026"/>
    <cellStyle name="þ_x001d_ð¤_x000c_¯þ_x0014__x000d_¨þU_x0001_À_x0004_ _x0015__x000f__x0001__x0001_ 33" xfId="11027"/>
    <cellStyle name="þ_x001d_ð¤_x000c_¯þ_x0014__x000d_¨þU_x0001_À_x0004_ _x0015__x000f_ 34" xfId="11028"/>
    <cellStyle name="þ_x001d_ð¤_x000c_¯þ_x0014__x000d_¨þU_x0001_À_x0004_ _x0015__x000f__x0001__x0001_ 34" xfId="11029"/>
    <cellStyle name="þ_x001d_ð¤_x000c_¯þ_x0014__x000d_¨þU_x0001_À_x0004_ _x0015__x000f_ 35" xfId="11030"/>
    <cellStyle name="þ_x001d_ð¤_x000c_¯þ_x0014__x000d_¨þU_x0001_À_x0004_ _x0015__x000f__x0001__x0001_ 35" xfId="11031"/>
    <cellStyle name="þ_x001d_ð¤_x000c_¯þ_x0014__x000d_¨þU_x0001_À_x0004_ _x0015__x000f_ 36" xfId="11032"/>
    <cellStyle name="þ_x001d_ð¤_x000c_¯þ_x0014__x000d_¨þU_x0001_À_x0004_ _x0015__x000f__x0001__x0001_ 36" xfId="11033"/>
    <cellStyle name="þ_x001d_ð¤_x000c_¯þ_x0014__x000d_¨þU_x0001_À_x0004_ _x0015__x000f_ 37" xfId="11034"/>
    <cellStyle name="þ_x001d_ð¤_x000c_¯þ_x0014__x000d_¨þU_x0001_À_x0004_ _x0015__x000f__x0001__x0001_ 37" xfId="11035"/>
    <cellStyle name="þ_x001d_ð¤_x000c_¯þ_x0014__x000d_¨þU_x0001_À_x0004_ _x0015__x000f_ 38" xfId="11036"/>
    <cellStyle name="þ_x001d_ð¤_x000c_¯þ_x0014__x000d_¨þU_x0001_À_x0004_ _x0015__x000f__x0001__x0001_ 38" xfId="11037"/>
    <cellStyle name="þ_x001d_ð¤_x000c_¯þ_x0014__x000d_¨þU_x0001_À_x0004_ _x0015__x000f_ 39" xfId="11038"/>
    <cellStyle name="þ_x001d_ð¤_x000c_¯þ_x0014__x000d_¨þU_x0001_À_x0004_ _x0015__x000f__x0001__x0001_ 39" xfId="11039"/>
    <cellStyle name="þ_x001d_ð¤_x000c_¯þ_x0014__x000d_¨þU_x0001_À_x0004_ _x0015__x000f_ 4" xfId="11040"/>
    <cellStyle name="þ_x001d_ð¤_x000c_¯þ_x0014__x000d_¨þU_x0001_À_x0004_ _x0015__x000f__x0001__x0001_ 4" xfId="11041"/>
    <cellStyle name="þ_x001d_ð¤_x000c_¯þ_x0014__x000d_¨þU_x0001_À_x0004_ _x0015__x000f_ 40" xfId="11042"/>
    <cellStyle name="þ_x001d_ð¤_x000c_¯þ_x0014__x000d_¨þU_x0001_À_x0004_ _x0015__x000f__x0001__x0001_ 40" xfId="11043"/>
    <cellStyle name="þ_x001d_ð¤_x000c_¯þ_x0014__x000d_¨þU_x0001_À_x0004_ _x0015__x000f_ 41" xfId="11044"/>
    <cellStyle name="þ_x001d_ð¤_x000c_¯þ_x0014__x000d_¨þU_x0001_À_x0004_ _x0015__x000f__x0001__x0001_ 41" xfId="11045"/>
    <cellStyle name="þ_x001d_ð¤_x000c_¯þ_x0014__x000d_¨þU_x0001_À_x0004_ _x0015__x000f_ 42" xfId="11046"/>
    <cellStyle name="þ_x001d_ð¤_x000c_¯þ_x0014__x000d_¨þU_x0001_À_x0004_ _x0015__x000f__x0001__x0001_ 42" xfId="11047"/>
    <cellStyle name="þ_x001d_ð¤_x000c_¯þ_x0014__x000d_¨þU_x0001_À_x0004_ _x0015__x000f_ 43" xfId="11048"/>
    <cellStyle name="þ_x001d_ð¤_x000c_¯þ_x0014__x000d_¨þU_x0001_À_x0004_ _x0015__x000f__x0001__x0001_ 43" xfId="11049"/>
    <cellStyle name="þ_x001d_ð¤_x000c_¯þ_x0014__x000d_¨þU_x0001_À_x0004_ _x0015__x000f_ 44" xfId="11050"/>
    <cellStyle name="þ_x001d_ð¤_x000c_¯þ_x0014__x000d_¨þU_x0001_À_x0004_ _x0015__x000f__x0001__x0001_ 44" xfId="11051"/>
    <cellStyle name="þ_x001d_ð¤_x000c_¯þ_x0014__x000d_¨þU_x0001_À_x0004_ _x0015__x000f_ 45" xfId="11052"/>
    <cellStyle name="þ_x001d_ð¤_x000c_¯þ_x0014__x000d_¨þU_x0001_À_x0004_ _x0015__x000f__x0001__x0001_ 45" xfId="11053"/>
    <cellStyle name="þ_x001d_ð¤_x000c_¯þ_x0014__x000d_¨þU_x0001_À_x0004_ _x0015__x000f_ 46" xfId="11054"/>
    <cellStyle name="þ_x001d_ð¤_x000c_¯þ_x0014__x000d_¨þU_x0001_À_x0004_ _x0015__x000f__x0001__x0001_ 46" xfId="11055"/>
    <cellStyle name="þ_x001d_ð¤_x000c_¯þ_x0014__x000d_¨þU_x0001_À_x0004_ _x0015__x000f_ 47" xfId="11056"/>
    <cellStyle name="þ_x001d_ð¤_x000c_¯þ_x0014__x000d_¨þU_x0001_À_x0004_ _x0015__x000f__x0001__x0001_ 47" xfId="11057"/>
    <cellStyle name="þ_x001d_ð¤_x000c_¯þ_x0014__x000d_¨þU_x0001_À_x0004_ _x0015__x000f_ 48" xfId="11058"/>
    <cellStyle name="þ_x001d_ð¤_x000c_¯þ_x0014__x000d_¨þU_x0001_À_x0004_ _x0015__x000f__x0001__x0001_ 48" xfId="11059"/>
    <cellStyle name="þ_x001d_ð¤_x000c_¯þ_x0014__x000d_¨þU_x0001_À_x0004_ _x0015__x000f_ 49" xfId="11060"/>
    <cellStyle name="þ_x001d_ð¤_x000c_¯þ_x0014__x000d_¨þU_x0001_À_x0004_ _x0015__x000f__x0001__x0001_ 49" xfId="11061"/>
    <cellStyle name="þ_x001d_ð¤_x000c_¯þ_x0014__x000d_¨þU_x0001_À_x0004_ _x0015__x000f_ 5" xfId="11062"/>
    <cellStyle name="þ_x001d_ð¤_x000c_¯þ_x0014__x000d_¨þU_x0001_À_x0004_ _x0015__x000f__x0001__x0001_ 5" xfId="11063"/>
    <cellStyle name="þ_x001d_ð¤_x000c_¯þ_x0014__x000d_¨þU_x0001_À_x0004_ _x0015__x000f_ 50" xfId="11064"/>
    <cellStyle name="þ_x001d_ð¤_x000c_¯þ_x0014__x000d_¨þU_x0001_À_x0004_ _x0015__x000f__x0001__x0001_ 50" xfId="11065"/>
    <cellStyle name="þ_x001d_ð¤_x000c_¯þ_x0014__x000d_¨þU_x0001_À_x0004_ _x0015__x000f_ 51" xfId="11066"/>
    <cellStyle name="þ_x001d_ð¤_x000c_¯þ_x0014__x000d_¨þU_x0001_À_x0004_ _x0015__x000f__x0001__x0001_ 51" xfId="11067"/>
    <cellStyle name="þ_x001d_ð¤_x000c_¯þ_x0014__x000d_¨þU_x0001_À_x0004_ _x0015__x000f_ 52" xfId="11068"/>
    <cellStyle name="þ_x001d_ð¤_x000c_¯þ_x0014__x000d_¨þU_x0001_À_x0004_ _x0015__x000f__x0001__x0001_ 52" xfId="11069"/>
    <cellStyle name="þ_x001d_ð¤_x000c_¯þ_x0014__x000d_¨þU_x0001_À_x0004_ _x0015__x000f_ 53" xfId="11070"/>
    <cellStyle name="þ_x001d_ð¤_x000c_¯þ_x0014__x000d_¨þU_x0001_À_x0004_ _x0015__x000f__x0001__x0001_ 53" xfId="11071"/>
    <cellStyle name="þ_x001d_ð¤_x000c_¯þ_x0014__x000d_¨þU_x0001_À_x0004_ _x0015__x000f_ 54" xfId="11072"/>
    <cellStyle name="þ_x001d_ð¤_x000c_¯þ_x0014__x000d_¨þU_x0001_À_x0004_ _x0015__x000f__x0001__x0001_ 54" xfId="11073"/>
    <cellStyle name="þ_x001d_ð¤_x000c_¯þ_x0014__x000d_¨þU_x0001_À_x0004_ _x0015__x000f_ 55" xfId="11074"/>
    <cellStyle name="þ_x001d_ð¤_x000c_¯þ_x0014__x000d_¨þU_x0001_À_x0004_ _x0015__x000f__x0001__x0001_ 55" xfId="11075"/>
    <cellStyle name="þ_x001d_ð¤_x000c_¯þ_x0014__x000d_¨þU_x0001_À_x0004_ _x0015__x000f_ 56" xfId="11076"/>
    <cellStyle name="þ_x001d_ð¤_x000c_¯þ_x0014__x000d_¨þU_x0001_À_x0004_ _x0015__x000f__x0001__x0001_ 56" xfId="11077"/>
    <cellStyle name="þ_x001d_ð¤_x000c_¯þ_x0014__x000d_¨þU_x0001_À_x0004_ _x0015__x000f_ 57" xfId="11078"/>
    <cellStyle name="þ_x001d_ð¤_x000c_¯þ_x0014__x000d_¨þU_x0001_À_x0004_ _x0015__x000f__x0001__x0001_ 57" xfId="11079"/>
    <cellStyle name="þ_x001d_ð¤_x000c_¯þ_x0014__x000d_¨þU_x0001_À_x0004_ _x0015__x000f_ 58" xfId="11080"/>
    <cellStyle name="þ_x001d_ð¤_x000c_¯þ_x0014__x000d_¨þU_x0001_À_x0004_ _x0015__x000f__x0001__x0001_ 58" xfId="11081"/>
    <cellStyle name="þ_x001d_ð¤_x000c_¯þ_x0014__x000d_¨þU_x0001_À_x0004_ _x0015__x000f_ 59" xfId="11082"/>
    <cellStyle name="þ_x001d_ð¤_x000c_¯þ_x0014__x000d_¨þU_x0001_À_x0004_ _x0015__x000f__x0001__x0001_ 59" xfId="11083"/>
    <cellStyle name="þ_x001d_ð¤_x000c_¯þ_x0014__x000d_¨þU_x0001_À_x0004_ _x0015__x000f_ 6" xfId="11084"/>
    <cellStyle name="þ_x001d_ð¤_x000c_¯þ_x0014__x000d_¨þU_x0001_À_x0004_ _x0015__x000f__x0001__x0001_ 6" xfId="11085"/>
    <cellStyle name="þ_x001d_ð¤_x000c_¯þ_x0014__x000d_¨þU_x0001_À_x0004_ _x0015__x000f_ 60" xfId="11086"/>
    <cellStyle name="þ_x001d_ð¤_x000c_¯þ_x0014__x000d_¨þU_x0001_À_x0004_ _x0015__x000f__x0001__x0001_ 60" xfId="11087"/>
    <cellStyle name="þ_x001d_ð¤_x000c_¯þ_x0014__x000d_¨þU_x0001_À_x0004_ _x0015__x000f_ 7" xfId="11088"/>
    <cellStyle name="þ_x001d_ð¤_x000c_¯þ_x0014__x000d_¨þU_x0001_À_x0004_ _x0015__x000f__x0001__x0001_ 7" xfId="11089"/>
    <cellStyle name="þ_x001d_ð¤_x000c_¯þ_x0014__x000d_¨þU_x0001_À_x0004_ _x0015__x000f_ 8" xfId="11090"/>
    <cellStyle name="þ_x001d_ð¤_x000c_¯þ_x0014__x000d_¨þU_x0001_À_x0004_ _x0015__x000f__x0001__x0001_ 8" xfId="11091"/>
    <cellStyle name="þ_x001d_ð¤_x000c_¯þ_x0014__x000d_¨þU_x0001_À_x0004_ _x0015__x000f_ 9" xfId="11092"/>
    <cellStyle name="þ_x001d_ð¤_x000c_¯þ_x0014__x000d_¨þU_x0001_À_x0004_ _x0015__x000f__x0001__x0001_ 9" xfId="11093"/>
    <cellStyle name="þ_x001d_ð¤_x000c_¯þ_x0014__x000d_¨þU_x0001_À_x0004_ _x0015__x000f__x0001__x0001_?_x0002_ÿÿÿÿÿÿÿÿÿÿÿÿÿÿÿ¯?(_x0002__x001d__x0017_ ???º%ÿÿÿÿ????_x0006__x0016_??????????????Í!Ë??????????           ?????           ?????????_x000d__x000d_U_x000d_H\D2_x000d_D2\DEMO.MSC_x000d_S;C:\DOS;C:\HANH\D3;C:\HANH\D2;C:\NC_x000d_????????????????????????????????????????????????????????????" xfId="11094"/>
    <cellStyle name="þ_x001d_ð¤_x000c_¯þ_x0014__x000d_¨þU_x0001_À_x0004_ _x0015__x000f__x0001__x0001_?_x0002_ÿÿÿÿÿÿÿÿÿÿÿÿÿÿÿ¯?(_x0002__x001d__x0017_ ???º%ÿÿÿÿ????_x0006__x0016_??????????????Í!Ë??????????           ?????           ?????????_x000d__x000d_U_x000d_H\D2_x000d_D2\DEMO.MSC_x000d_S;C:\DOS;C:\HANH\D3;C:\HANH\D2;C:\NC_x000d_???????????????????????????????????????????????????????????? 2" xfId="11095"/>
    <cellStyle name="þ_x001d_ð¤_x000c_¯þ_x0014__x000d_¨þU_x0001_À_x0004_ _x0015__x000f__x0001__x0001_?_x0002_ÿÿÿÿÿÿÿÿÿÿÿÿÿÿÿ¯?(_x0002__x001d__x0017_ ???º%ÿÿÿÿ????_x0006__x0016_??????????????Í!Ë??????????           ?????           ?????????_x000d__x000d_U_x000d_H\D2_x000d_D2\DEMO.MSC_x000d_S;C:\DOS;C:\HANH\D3;C:\HANH\D2;C:\NC_x000d_???????????????????????????????????????????????????????????? 3" xfId="11096"/>
    <cellStyle name="þ_x001d_ð¤_x000c_¯þ_x0014__x000d_¨þU_x0001_À_x0004_ _x0015__x000f__x0001__x0001_?_x0002_ÿÿÿÿÿÿÿÿÿÿÿÿÿÿÿ¯?(_x0002__x001d__x0017_ ???º%ÿÿÿÿ????_x0006__x0016_??????????????Í!Ë??????????           ?????           ?????????_x000d__x000d_U_x000d_H\D2_x000d_D2\DEMO.MSC_x000d_S;C:\DOS;C:\HANH\D3;C:\HANH\D2;C:\NC_x000d_???????????????????????????????????????????????????????????? 4" xfId="11097"/>
    <cellStyle name="þ_x001d_ð¤_x000c_¯þ_x0014__x000d_¨þU_x0001_À_x0004_ _x0015__x000f__x0001__x0001__bieumau 1" xfId="11098"/>
    <cellStyle name="þ_x001d_ð·" xfId="11099"/>
    <cellStyle name="þ_x001d_ð· 2" xfId="11100"/>
    <cellStyle name="þ_x001d_ð· 2 2" xfId="11101"/>
    <cellStyle name="þ_x001d_ð· 3" xfId="11102"/>
    <cellStyle name="þ_x001d_ð· 4" xfId="11103"/>
    <cellStyle name="þ_x001d_ð· 5" xfId="11104"/>
    <cellStyle name="þ_x001d_ð·_x000c_æ" xfId="11105"/>
    <cellStyle name="þ_x001d_ð·_x000c_æ 2" xfId="11106"/>
    <cellStyle name="þ_x001d_ð·_x000c_æþ" xfId="11107"/>
    <cellStyle name="þ_x001d_ð·_x000c_æþ'" xfId="11108"/>
    <cellStyle name="þ_x001d_ð·_x000c_æþ 2" xfId="11109"/>
    <cellStyle name="þ_x001d_ð·_x000c_æþ' 2" xfId="11110"/>
    <cellStyle name="þ_x001d_ð·_x000c_æþ'_x000d_" xfId="11111"/>
    <cellStyle name="þ_x001d_ð·_x000c_æþ'_x000d_ 2" xfId="11112"/>
    <cellStyle name="þ_x001d_ð·_x000c_æþ'_x000d_ 2 2" xfId="11113"/>
    <cellStyle name="þ_x001d_ð·_x000c_æþ'_x000d_ 3" xfId="11114"/>
    <cellStyle name="þ_x001d_ð·_x000c_æþ'_x000d_ß" xfId="11115"/>
    <cellStyle name="þ_x001d_ð·_x000c_æþ'_x000d_ß 2" xfId="11116"/>
    <cellStyle name="þ_x001d_ð·_x000c_æþ'_x000d_ßþ" xfId="11117"/>
    <cellStyle name="þ_x001d_ð·_x000c_æþ'_x000d_ßþ 2" xfId="11118"/>
    <cellStyle name="þ_x001d_ð·_x000c_æþ'_x000d_ßþU" xfId="11119"/>
    <cellStyle name="þ_x001d_ð·_x000c_æþ'_x000d_ßþU_x0001_" xfId="11120"/>
    <cellStyle name="þ_x001d_ð·_x000c_æþ'_x000d_ßþU 2" xfId="11121"/>
    <cellStyle name="þ_x001d_ð·_x000c_æþ'_x000d_ßþU_x0001_ 2" xfId="11122"/>
    <cellStyle name="þ_x001d_ð·_x000c_æþ'_x000d_ßþU_x0001_Ø" xfId="11123"/>
    <cellStyle name="þ_x001d_ð·_x000c_æþ'_x000d_ßþU_x0001_Ø_x0005_" xfId="11124"/>
    <cellStyle name="þ_x001d_ð·_x000c_æþ'_x000d_ßþU_x0001_Ø 2" xfId="11125"/>
    <cellStyle name="þ_x001d_ð·_x000c_æþ'_x000d_ßþU_x0001_Ø_x0005_ 2" xfId="11126"/>
    <cellStyle name="þ_x001d_ð·_x000c_æþ'_x000d_ßþU_x0001_Ø_x0005_ü" xfId="11127"/>
    <cellStyle name="þ_x001d_ð·_x000c_æþ'_x000d_ßþU_x0001_Ø_x0005_ü_x0014_" xfId="11128"/>
    <cellStyle name="þ_x001d_ð·_x000c_æþ'_x000d_ßþU_x0001_Ø_x0005_ü_x0014__x0007_" xfId="11129"/>
    <cellStyle name="þ_x001d_ð·_x000c_æþ'_x000d_ßþU_x0001_Ø_x0005_ü_x0014__x0007__x0001_" xfId="11130"/>
    <cellStyle name="þ_x001d_ð·_x000c_æþ'_x000d_ßþU_x0001_Ø_x0005_ü_x0014__x0007__x0001__x0001_" xfId="11131"/>
    <cellStyle name="þ_x001d_ð·_x000c_æþ'_x000d_ßþU_x0001_Ø_x0005_ü_x0014__x0007__x0001_ 10" xfId="11132"/>
    <cellStyle name="þ_x001d_ð·_x000c_æþ'_x000d_ßþU_x0001_Ø_x0005_ü_x0014__x0007__x0001__x0001_ 10" xfId="11133"/>
    <cellStyle name="þ_x001d_ð·_x000c_æþ'_x000d_ßþU_x0001_Ø_x0005_ü_x0014__x0007__x0001_ 11" xfId="11134"/>
    <cellStyle name="þ_x001d_ð·_x000c_æþ'_x000d_ßþU_x0001_Ø_x0005_ü_x0014__x0007__x0001__x0001_ 11" xfId="11135"/>
    <cellStyle name="þ_x001d_ð·_x000c_æþ'_x000d_ßþU_x0001_Ø_x0005_ü_x0014__x0007__x0001_ 12" xfId="11136"/>
    <cellStyle name="þ_x001d_ð·_x000c_æþ'_x000d_ßþU_x0001_Ø_x0005_ü_x0014__x0007__x0001__x0001_ 12" xfId="11137"/>
    <cellStyle name="þ_x001d_ð·_x000c_æþ'_x000d_ßþU_x0001_Ø_x0005_ü_x0014__x0007__x0001_ 13" xfId="11138"/>
    <cellStyle name="þ_x001d_ð·_x000c_æþ'_x000d_ßþU_x0001_Ø_x0005_ü_x0014__x0007__x0001__x0001_ 13" xfId="11139"/>
    <cellStyle name="þ_x001d_ð·_x000c_æþ'_x000d_ßþU_x0001_Ø_x0005_ü_x0014__x0007__x0001_ 14" xfId="11140"/>
    <cellStyle name="þ_x001d_ð·_x000c_æþ'_x000d_ßþU_x0001_Ø_x0005_ü_x0014__x0007__x0001__x0001_ 14" xfId="11141"/>
    <cellStyle name="þ_x001d_ð·_x000c_æþ'_x000d_ßþU_x0001_Ø_x0005_ü_x0014__x0007__x0001_ 15" xfId="11142"/>
    <cellStyle name="þ_x001d_ð·_x000c_æþ'_x000d_ßþU_x0001_Ø_x0005_ü_x0014__x0007__x0001__x0001_ 15" xfId="11143"/>
    <cellStyle name="þ_x001d_ð·_x000c_æþ'_x000d_ßþU_x0001_Ø_x0005_ü_x0014__x0007__x0001_ 16" xfId="11144"/>
    <cellStyle name="þ_x001d_ð·_x000c_æþ'_x000d_ßþU_x0001_Ø_x0005_ü_x0014__x0007__x0001__x0001_ 16" xfId="11145"/>
    <cellStyle name="þ_x001d_ð·_x000c_æþ'_x000d_ßþU_x0001_Ø_x0005_ü_x0014__x0007__x0001_ 17" xfId="11146"/>
    <cellStyle name="þ_x001d_ð·_x000c_æþ'_x000d_ßþU_x0001_Ø_x0005_ü_x0014__x0007__x0001__x0001_ 17" xfId="11147"/>
    <cellStyle name="þ_x001d_ð·_x000c_æþ'_x000d_ßþU_x0001_Ø_x0005_ü_x0014__x0007__x0001_ 18" xfId="11148"/>
    <cellStyle name="þ_x001d_ð·_x000c_æþ'_x000d_ßþU_x0001_Ø_x0005_ü_x0014__x0007__x0001__x0001_ 18" xfId="11149"/>
    <cellStyle name="þ_x001d_ð·_x000c_æþ'_x000d_ßþU_x0001_Ø_x0005_ü_x0014__x0007__x0001_ 19" xfId="11150"/>
    <cellStyle name="þ_x001d_ð·_x000c_æþ'_x000d_ßþU_x0001_Ø_x0005_ü_x0014__x0007__x0001__x0001_ 19" xfId="11151"/>
    <cellStyle name="þ_x001d_ð·_x000c_æþ'_x000d_ßþU_x0001_Ø_x0005_ü 2" xfId="11152"/>
    <cellStyle name="þ_x001d_ð·_x000c_æþ'_x000d_ßþU_x0001_Ø_x0005_ü_x0014_ 2" xfId="11153"/>
    <cellStyle name="þ_x001d_ð·_x000c_æþ'_x000d_ßþU_x0001_Ø_x0005_ü_x0014__x0007_ 2" xfId="11154"/>
    <cellStyle name="þ_x001d_ð·_x000c_æþ'_x000d_ßþU_x0001_Ø_x0005_ü_x0014__x0007__x0001_ 2" xfId="11155"/>
    <cellStyle name="þ_x001d_ð·_x000c_æþ'_x000d_ßþU_x0001_Ø_x0005_ü_x0014__x0007__x0001__x0001_ 2" xfId="11156"/>
    <cellStyle name="þ_x001d_ð·_x000c_æþ'_x000d_ßþU_x0001_Ø_x0005_ü_x0014__x0007__x0001_ 2 2" xfId="11157"/>
    <cellStyle name="þ_x001d_ð·_x000c_æþ'_x000d_ßþU_x0001_Ø_x0005_ü_x0014__x0007__x0001__x0001_ 2 2" xfId="11158"/>
    <cellStyle name="þ_x001d_ð·_x000c_æþ'_x000d_ßþU_x0001_Ø_x0005_ü_x0014__x0007__x0001_ 20" xfId="11159"/>
    <cellStyle name="þ_x001d_ð·_x000c_æþ'_x000d_ßþU_x0001_Ø_x0005_ü_x0014__x0007__x0001__x0001_ 20" xfId="11160"/>
    <cellStyle name="þ_x001d_ð·_x000c_æþ'_x000d_ßþU_x0001_Ø_x0005_ü_x0014__x0007__x0001_ 21" xfId="11161"/>
    <cellStyle name="þ_x001d_ð·_x000c_æþ'_x000d_ßþU_x0001_Ø_x0005_ü_x0014__x0007__x0001__x0001_ 21" xfId="11162"/>
    <cellStyle name="þ_x001d_ð·_x000c_æþ'_x000d_ßþU_x0001_Ø_x0005_ü_x0014__x0007__x0001_ 22" xfId="11163"/>
    <cellStyle name="þ_x001d_ð·_x000c_æþ'_x000d_ßþU_x0001_Ø_x0005_ü_x0014__x0007__x0001__x0001_ 22" xfId="11164"/>
    <cellStyle name="þ_x001d_ð·_x000c_æþ'_x000d_ßþU_x0001_Ø_x0005_ü_x0014__x0007__x0001_ 23" xfId="11165"/>
    <cellStyle name="þ_x001d_ð·_x000c_æþ'_x000d_ßþU_x0001_Ø_x0005_ü_x0014__x0007__x0001__x0001_ 23" xfId="11166"/>
    <cellStyle name="þ_x001d_ð·_x000c_æþ'_x000d_ßþU_x0001_Ø_x0005_ü_x0014__x0007__x0001_ 24" xfId="11167"/>
    <cellStyle name="þ_x001d_ð·_x000c_æþ'_x000d_ßþU_x0001_Ø_x0005_ü_x0014__x0007__x0001__x0001_ 24" xfId="11168"/>
    <cellStyle name="þ_x001d_ð·_x000c_æþ'_x000d_ßþU_x0001_Ø_x0005_ü_x0014__x0007__x0001_ 25" xfId="11169"/>
    <cellStyle name="þ_x001d_ð·_x000c_æþ'_x000d_ßþU_x0001_Ø_x0005_ü_x0014__x0007__x0001__x0001_ 25" xfId="11170"/>
    <cellStyle name="þ_x001d_ð·_x000c_æþ'_x000d_ßþU_x0001_Ø_x0005_ü_x0014__x0007__x0001_ 26" xfId="11171"/>
    <cellStyle name="þ_x001d_ð·_x000c_æþ'_x000d_ßþU_x0001_Ø_x0005_ü_x0014__x0007__x0001__x0001_ 26" xfId="11172"/>
    <cellStyle name="þ_x001d_ð·_x000c_æþ'_x000d_ßþU_x0001_Ø_x0005_ü_x0014__x0007__x0001_ 27" xfId="11173"/>
    <cellStyle name="þ_x001d_ð·_x000c_æþ'_x000d_ßþU_x0001_Ø_x0005_ü_x0014__x0007__x0001__x0001_ 27" xfId="11174"/>
    <cellStyle name="þ_x001d_ð·_x000c_æþ'_x000d_ßþU_x0001_Ø_x0005_ü_x0014__x0007__x0001_ 28" xfId="11175"/>
    <cellStyle name="þ_x001d_ð·_x000c_æþ'_x000d_ßþU_x0001_Ø_x0005_ü_x0014__x0007__x0001__x0001_ 28" xfId="11176"/>
    <cellStyle name="þ_x001d_ð·_x000c_æþ'_x000d_ßþU_x0001_Ø_x0005_ü_x0014__x0007__x0001_ 29" xfId="11177"/>
    <cellStyle name="þ_x001d_ð·_x000c_æþ'_x000d_ßþU_x0001_Ø_x0005_ü_x0014__x0007__x0001__x0001_ 29" xfId="11178"/>
    <cellStyle name="þ_x001d_ð·_x000c_æþ'_x000d_ßþU_x0001_Ø_x0005_ü_x0014_ 3" xfId="11179"/>
    <cellStyle name="þ_x001d_ð·_x000c_æþ'_x000d_ßþU_x0001_Ø_x0005_ü_x0014__x0007_ 3" xfId="11180"/>
    <cellStyle name="þ_x001d_ð·_x000c_æþ'_x000d_ßþU_x0001_Ø_x0005_ü_x0014__x0007__x0001_ 3" xfId="11181"/>
    <cellStyle name="þ_x001d_ð·_x000c_æþ'_x000d_ßþU_x0001_Ø_x0005_ü_x0014__x0007__x0001__x0001_ 3" xfId="11182"/>
    <cellStyle name="þ_x001d_ð·_x000c_æþ'_x000d_ßþU_x0001_Ø_x0005_ü_x0014__x0007__x0001_ 3 2" xfId="11183"/>
    <cellStyle name="þ_x001d_ð·_x000c_æþ'_x000d_ßþU_x0001_Ø_x0005_ü_x0014__x0007__x0001__x0001_ 3 2" xfId="11184"/>
    <cellStyle name="þ_x001d_ð·_x000c_æþ'_x000d_ßþU_x0001_Ø_x0005_ü_x0014__x0007__x0001_ 30" xfId="11185"/>
    <cellStyle name="þ_x001d_ð·_x000c_æþ'_x000d_ßþU_x0001_Ø_x0005_ü_x0014__x0007__x0001__x0001_ 30" xfId="11186"/>
    <cellStyle name="þ_x001d_ð·_x000c_æþ'_x000d_ßþU_x0001_Ø_x0005_ü_x0014__x0007__x0001_ 31" xfId="11187"/>
    <cellStyle name="þ_x001d_ð·_x000c_æþ'_x000d_ßþU_x0001_Ø_x0005_ü_x0014__x0007__x0001__x0001_ 31" xfId="11188"/>
    <cellStyle name="þ_x001d_ð·_x000c_æþ'_x000d_ßþU_x0001_Ø_x0005_ü_x0014__x0007__x0001_ 32" xfId="11189"/>
    <cellStyle name="þ_x001d_ð·_x000c_æþ'_x000d_ßþU_x0001_Ø_x0005_ü_x0014__x0007__x0001__x0001_ 32" xfId="11190"/>
    <cellStyle name="þ_x001d_ð·_x000c_æþ'_x000d_ßþU_x0001_Ø_x0005_ü_x0014__x0007__x0001_ 33" xfId="11191"/>
    <cellStyle name="þ_x001d_ð·_x000c_æþ'_x000d_ßþU_x0001_Ø_x0005_ü_x0014__x0007__x0001__x0001_ 33" xfId="11192"/>
    <cellStyle name="þ_x001d_ð·_x000c_æþ'_x000d_ßþU_x0001_Ø_x0005_ü_x0014__x0007__x0001_ 34" xfId="11193"/>
    <cellStyle name="þ_x001d_ð·_x000c_æþ'_x000d_ßþU_x0001_Ø_x0005_ü_x0014__x0007__x0001__x0001_ 34" xfId="11194"/>
    <cellStyle name="þ_x001d_ð·_x000c_æþ'_x000d_ßþU_x0001_Ø_x0005_ü_x0014__x0007__x0001_ 35" xfId="11195"/>
    <cellStyle name="þ_x001d_ð·_x000c_æþ'_x000d_ßþU_x0001_Ø_x0005_ü_x0014__x0007__x0001__x0001_ 35" xfId="11196"/>
    <cellStyle name="þ_x001d_ð·_x000c_æþ'_x000d_ßþU_x0001_Ø_x0005_ü_x0014__x0007__x0001_ 36" xfId="11197"/>
    <cellStyle name="þ_x001d_ð·_x000c_æþ'_x000d_ßþU_x0001_Ø_x0005_ü_x0014__x0007__x0001__x0001_ 36" xfId="11198"/>
    <cellStyle name="þ_x001d_ð·_x000c_æþ'_x000d_ßþU_x0001_Ø_x0005_ü_x0014__x0007__x0001_ 37" xfId="11199"/>
    <cellStyle name="þ_x001d_ð·_x000c_æþ'_x000d_ßþU_x0001_Ø_x0005_ü_x0014__x0007__x0001__x0001_ 37" xfId="11200"/>
    <cellStyle name="þ_x001d_ð·_x000c_æþ'_x000d_ßþU_x0001_Ø_x0005_ü_x0014__x0007__x0001_ 38" xfId="11201"/>
    <cellStyle name="þ_x001d_ð·_x000c_æþ'_x000d_ßþU_x0001_Ø_x0005_ü_x0014__x0007__x0001__x0001_ 38" xfId="11202"/>
    <cellStyle name="þ_x001d_ð·_x000c_æþ'_x000d_ßþU_x0001_Ø_x0005_ü_x0014__x0007__x0001_ 39" xfId="11203"/>
    <cellStyle name="þ_x001d_ð·_x000c_æþ'_x000d_ßþU_x0001_Ø_x0005_ü_x0014__x0007__x0001__x0001_ 39" xfId="11204"/>
    <cellStyle name="þ_x001d_ð·_x000c_æþ'_x000d_ßþU_x0001_Ø_x0005_ü_x0014__x0007__x0001_ 4" xfId="11205"/>
    <cellStyle name="þ_x001d_ð·_x000c_æþ'_x000d_ßþU_x0001_Ø_x0005_ü_x0014__x0007__x0001__x0001_ 4" xfId="11206"/>
    <cellStyle name="þ_x001d_ð·_x000c_æþ'_x000d_ßþU_x0001_Ø_x0005_ü_x0014__x0007__x0001_ 40" xfId="11207"/>
    <cellStyle name="þ_x001d_ð·_x000c_æþ'_x000d_ßþU_x0001_Ø_x0005_ü_x0014__x0007__x0001__x0001_ 40" xfId="11208"/>
    <cellStyle name="þ_x001d_ð·_x000c_æþ'_x000d_ßþU_x0001_Ø_x0005_ü_x0014__x0007__x0001_ 41" xfId="11209"/>
    <cellStyle name="þ_x001d_ð·_x000c_æþ'_x000d_ßþU_x0001_Ø_x0005_ü_x0014__x0007__x0001__x0001_ 41" xfId="11210"/>
    <cellStyle name="þ_x001d_ð·_x000c_æþ'_x000d_ßþU_x0001_Ø_x0005_ü_x0014__x0007__x0001_ 42" xfId="11211"/>
    <cellStyle name="þ_x001d_ð·_x000c_æþ'_x000d_ßþU_x0001_Ø_x0005_ü_x0014__x0007__x0001__x0001_ 42" xfId="11212"/>
    <cellStyle name="þ_x001d_ð·_x000c_æþ'_x000d_ßþU_x0001_Ø_x0005_ü_x0014__x0007__x0001_ 43" xfId="11213"/>
    <cellStyle name="þ_x001d_ð·_x000c_æþ'_x000d_ßþU_x0001_Ø_x0005_ü_x0014__x0007__x0001__x0001_ 43" xfId="11214"/>
    <cellStyle name="þ_x001d_ð·_x000c_æþ'_x000d_ßþU_x0001_Ø_x0005_ü_x0014__x0007__x0001_ 44" xfId="11215"/>
    <cellStyle name="þ_x001d_ð·_x000c_æþ'_x000d_ßþU_x0001_Ø_x0005_ü_x0014__x0007__x0001__x0001_ 44" xfId="11216"/>
    <cellStyle name="þ_x001d_ð·_x000c_æþ'_x000d_ßþU_x0001_Ø_x0005_ü_x0014__x0007__x0001_ 45" xfId="11217"/>
    <cellStyle name="þ_x001d_ð·_x000c_æþ'_x000d_ßþU_x0001_Ø_x0005_ü_x0014__x0007__x0001__x0001_ 45" xfId="11218"/>
    <cellStyle name="þ_x001d_ð·_x000c_æþ'_x000d_ßþU_x0001_Ø_x0005_ü_x0014__x0007__x0001_ 46" xfId="11219"/>
    <cellStyle name="þ_x001d_ð·_x000c_æþ'_x000d_ßþU_x0001_Ø_x0005_ü_x0014__x0007__x0001__x0001_ 46" xfId="11220"/>
    <cellStyle name="þ_x001d_ð·_x000c_æþ'_x000d_ßþU_x0001_Ø_x0005_ü_x0014__x0007__x0001_ 47" xfId="11221"/>
    <cellStyle name="þ_x001d_ð·_x000c_æþ'_x000d_ßþU_x0001_Ø_x0005_ü_x0014__x0007__x0001__x0001_ 47" xfId="11222"/>
    <cellStyle name="þ_x001d_ð·_x000c_æþ'_x000d_ßþU_x0001_Ø_x0005_ü_x0014__x0007__x0001_ 48" xfId="11223"/>
    <cellStyle name="þ_x001d_ð·_x000c_æþ'_x000d_ßþU_x0001_Ø_x0005_ü_x0014__x0007__x0001__x0001_ 48" xfId="11224"/>
    <cellStyle name="þ_x001d_ð·_x000c_æþ'_x000d_ßþU_x0001_Ø_x0005_ü_x0014__x0007__x0001_ 49" xfId="11225"/>
    <cellStyle name="þ_x001d_ð·_x000c_æþ'_x000d_ßþU_x0001_Ø_x0005_ü_x0014__x0007__x0001__x0001_ 49" xfId="11226"/>
    <cellStyle name="þ_x001d_ð·_x000c_æþ'_x000d_ßþU_x0001_Ø_x0005_ü_x0014__x0007__x0001_ 5" xfId="11227"/>
    <cellStyle name="þ_x001d_ð·_x000c_æþ'_x000d_ßþU_x0001_Ø_x0005_ü_x0014__x0007__x0001__x0001_ 5" xfId="11228"/>
    <cellStyle name="þ_x001d_ð·_x000c_æþ'_x000d_ßþU_x0001_Ø_x0005_ü_x0014__x0007__x0001_ 50" xfId="11229"/>
    <cellStyle name="þ_x001d_ð·_x000c_æþ'_x000d_ßþU_x0001_Ø_x0005_ü_x0014__x0007__x0001__x0001_ 50" xfId="11230"/>
    <cellStyle name="þ_x001d_ð·_x000c_æþ'_x000d_ßþU_x0001_Ø_x0005_ü_x0014__x0007__x0001_ 51" xfId="11231"/>
    <cellStyle name="þ_x001d_ð·_x000c_æþ'_x000d_ßþU_x0001_Ø_x0005_ü_x0014__x0007__x0001__x0001_ 51" xfId="11232"/>
    <cellStyle name="þ_x001d_ð·_x000c_æþ'_x000d_ßþU_x0001_Ø_x0005_ü_x0014__x0007__x0001_ 52" xfId="11233"/>
    <cellStyle name="þ_x001d_ð·_x000c_æþ'_x000d_ßþU_x0001_Ø_x0005_ü_x0014__x0007__x0001__x0001_ 52" xfId="11234"/>
    <cellStyle name="þ_x001d_ð·_x000c_æþ'_x000d_ßþU_x0001_Ø_x0005_ü_x0014__x0007__x0001_ 53" xfId="11235"/>
    <cellStyle name="þ_x001d_ð·_x000c_æþ'_x000d_ßþU_x0001_Ø_x0005_ü_x0014__x0007__x0001__x0001_ 53" xfId="11236"/>
    <cellStyle name="þ_x001d_ð·_x000c_æþ'_x000d_ßþU_x0001_Ø_x0005_ü_x0014__x0007__x0001_ 54" xfId="11237"/>
    <cellStyle name="þ_x001d_ð·_x000c_æþ'_x000d_ßþU_x0001_Ø_x0005_ü_x0014__x0007__x0001__x0001_ 54" xfId="11238"/>
    <cellStyle name="þ_x001d_ð·_x000c_æþ'_x000d_ßþU_x0001_Ø_x0005_ü_x0014__x0007__x0001_ 55" xfId="11239"/>
    <cellStyle name="þ_x001d_ð·_x000c_æþ'_x000d_ßþU_x0001_Ø_x0005_ü_x0014__x0007__x0001__x0001_ 55" xfId="11240"/>
    <cellStyle name="þ_x001d_ð·_x000c_æþ'_x000d_ßþU_x0001_Ø_x0005_ü_x0014__x0007__x0001_ 56" xfId="11241"/>
    <cellStyle name="þ_x001d_ð·_x000c_æþ'_x000d_ßþU_x0001_Ø_x0005_ü_x0014__x0007__x0001__x0001_ 56" xfId="11242"/>
    <cellStyle name="þ_x001d_ð·_x000c_æþ'_x000d_ßþU_x0001_Ø_x0005_ü_x0014__x0007__x0001_ 57" xfId="11243"/>
    <cellStyle name="þ_x001d_ð·_x000c_æþ'_x000d_ßþU_x0001_Ø_x0005_ü_x0014__x0007__x0001__x0001_ 57" xfId="11244"/>
    <cellStyle name="þ_x001d_ð·_x000c_æþ'_x000d_ßþU_x0001_Ø_x0005_ü_x0014__x0007__x0001_ 58" xfId="11245"/>
    <cellStyle name="þ_x001d_ð·_x000c_æþ'_x000d_ßþU_x0001_Ø_x0005_ü_x0014__x0007__x0001__x0001_ 58" xfId="11246"/>
    <cellStyle name="þ_x001d_ð·_x000c_æþ'_x000d_ßþU_x0001_Ø_x0005_ü_x0014__x0007__x0001_ 59" xfId="11247"/>
    <cellStyle name="þ_x001d_ð·_x000c_æþ'_x000d_ßþU_x0001_Ø_x0005_ü_x0014__x0007__x0001__x0001_ 59" xfId="11248"/>
    <cellStyle name="þ_x001d_ð·_x000c_æþ'_x000d_ßþU_x0001_Ø_x0005_ü_x0014__x0007__x0001_ 6" xfId="11249"/>
    <cellStyle name="þ_x001d_ð·_x000c_æþ'_x000d_ßþU_x0001_Ø_x0005_ü_x0014__x0007__x0001__x0001_ 6" xfId="11250"/>
    <cellStyle name="þ_x001d_ð·_x000c_æþ'_x000d_ßþU_x0001_Ø_x0005_ü_x0014__x0007__x0001_ 60" xfId="11251"/>
    <cellStyle name="þ_x001d_ð·_x000c_æþ'_x000d_ßþU_x0001_Ø_x0005_ü_x0014__x0007__x0001__x0001_ 60" xfId="11252"/>
    <cellStyle name="þ_x001d_ð·_x000c_æþ'_x000d_ßþU_x0001_Ø_x0005_ü_x0014__x0007__x0001_ 61" xfId="11253"/>
    <cellStyle name="þ_x001d_ð·_x000c_æþ'_x000d_ßþU_x0001_Ø_x0005_ü_x0014__x0007__x0001__x0001_ 61" xfId="11254"/>
    <cellStyle name="þ_x001d_ð·_x000c_æþ'_x000d_ßþU_x0001_Ø_x0005_ü_x0014__x0007__x0001_ 62" xfId="11255"/>
    <cellStyle name="þ_x001d_ð·_x000c_æþ'_x000d_ßþU_x0001_Ø_x0005_ü_x0014__x0007__x0001__x0001_ 62" xfId="11256"/>
    <cellStyle name="þ_x001d_ð·_x000c_æþ'_x000d_ßþU_x0001_Ø_x0005_ü_x0014__x0007__x0001_ 7" xfId="11257"/>
    <cellStyle name="þ_x001d_ð·_x000c_æþ'_x000d_ßþU_x0001_Ø_x0005_ü_x0014__x0007__x0001__x0001_ 7" xfId="11258"/>
    <cellStyle name="þ_x001d_ð·_x000c_æþ'_x000d_ßþU_x0001_Ø_x0005_ü_x0014__x0007__x0001_ 8" xfId="11259"/>
    <cellStyle name="þ_x001d_ð·_x000c_æþ'_x000d_ßþU_x0001_Ø_x0005_ü_x0014__x0007__x0001__x0001_ 8" xfId="11260"/>
    <cellStyle name="þ_x001d_ð·_x000c_æþ'_x000d_ßþU_x0001_Ø_x0005_ü_x0014__x0007__x0001_ 9" xfId="11261"/>
    <cellStyle name="þ_x001d_ð·_x000c_æþ'_x000d_ßþU_x0001_Ø_x0005_ü_x0014__x0007__x0001__x0001_ 9" xfId="11262"/>
    <cellStyle name="þ_x001d_ð·_x000c_æþ'_x000d_ßþU_x0001_Ø_x0005_ü_x0014__x0007__x0001__x0001_?_x0002_ÿÿÿÿÿÿÿÿÿÿÿÿÿÿÿ¯?(_x0002__x001e__x0016_ ???¼$ÿÿÿÿ????_x0006__x0016_??????????????Í!Ë??????????           ?????           ?????????_x000d_C:\WINDOWS\_x000d_V_x000d_S\TEMP_x000d_NC;C:\NU;C:\VIRUS;_x000d_?????????????????????????????????????????????????????????????????????????????" xfId="11263"/>
    <cellStyle name="þ_x001d_ð·_x000c_æþ'_x000d_ßþU_x0001_Ø_x0005_ü_x0014__x0007__x0001__x0001_?_x0002_ÿÿÿÿÿÿÿÿÿÿÿÿÿÿÿ¯?(_x0002__x001e__x0016_ ???¼$ÿÿÿÿ????_x0006__x0016_??????????????Í!Ë??????????           ?????           ?????????_x000d_C:\WINDOWS\_x000d_V_x000d_S\TEMP_x000d_NC;C:\NU;C:\VIRUS;_x000d_????????????????????????????????????????????????????????????????????????????? 2" xfId="11264"/>
    <cellStyle name="þ_x001d_ð·_x000c_æþ'_x000d_ßþU_x0001_Ø_x0005_ü_x0014__x0007__x0001__x0001_?_x0002_ÿÿÿÿÿÿÿÿÿÿÿÿÿÿÿ¯?(_x0002__x001e__x0016_ ???¼$ÿÿÿÿ????_x0006__x0016_??????????????Í!Ë??????????           ?????           ?????????_x000d_C:\WINDOWS\_x000d_V_x000d_S\TEMP_x000d_NC;C:\NU;C:\VIRUS;_x000d_????????????????????????????????????????????????????????????????????????????? 2 2" xfId="11265"/>
    <cellStyle name="þ_x001d_ð·_x000c_æþ'_x000d_ßþU_x0001_Ø_x0005_ü_x0014__x0007__x0001__x0001_?_x0002_ÿÿÿÿÿÿÿÿÿÿÿÿÿÿÿ¯?(_x0002__x001e__x0016_ ???¼$ÿÿÿÿ????_x0006__x0016_??????????????Í!Ë??????????           ?????           ?????????_x000d_C:\WINDOWS\_x000d_V_x000d_S\TEMP_x000d_NC;C:\NU;C:\VIRUS;_x000d_????????????????????????????????????????????????????????????????????????????? 3" xfId="11266"/>
    <cellStyle name="þ_x001d_ð·_x000c_æþ'_x000d_ßþU_x0001_Ø_x0005_ü_x0014__x0007__x0001__x0001_?_x0002_ÿÿÿÿÿÿÿÿÿÿÿÿÿÿÿ¯?(_x0002__x001e__x0016_ ???¼$ÿÿÿÿ????_x0006__x0016_??????????????Í!Ë??????????           ?????           ?????????_x000d_C:\WINDOWS\_x000d_V_x000d_S\TEMP_x000d_NC;C:\NU;C:\VIRUS;_x000d_????????????????????????????????????????????????????????????????????????????? 4" xfId="11267"/>
    <cellStyle name="þ_x001d_ð·_x000c_æþ'_x000d_ßþU_x0001_Ø_x0005_ü_x0014__x0007__x0001__x0001_?_x0002_ÿÿÿÿÿÿÿÿÿÿÿÿÿÿÿ¯?(_x0002__x001e__x0016_ ???¼$ÿÿÿÿ????_x0006__x0016_??????????????Í!Ë??????????           ?????           ?????????_x000d_C:\WINDOWS\_x000d_V_x000d_S\TEMP_x000d_NC;C:\NU;C:\VIRUS;_x000d_????????????????????????????????????????????????????????????????????????????? 5" xfId="11268"/>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11269"/>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xfId="1127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2" xfId="11271"/>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3" xfId="11272"/>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4" xfId="11273"/>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5" xfId="11274"/>
    <cellStyle name="þ_x001d_ð·_x000c_æþ'_x000d_ßþU_x0001_Ø_x0005_ü_x0014__x0007__x0001__x0001__Bieu cn nhiệm kỳ sưa lai năm 2010,2011" xfId="11275"/>
    <cellStyle name="þ_x001d_ð·_x000c_æþ'_x000d_ßþU_x0001_Ø_x0005_ü_x0014__x0007__x0001__BIEU KE HOACH  2015 (KTN 6.11 sua)" xfId="11276"/>
    <cellStyle name="þ_x001d_ð·_x000c_æþ'_x000d_ßþU_x0001_Ø_x0005_ü_x0014__x0007__x0001__x0001__BIEU KE HOACH  2015 (KTN 6.11 sua)" xfId="11277"/>
    <cellStyle name="þ_x001d_ð·_BIEU KE HOACH  2015 (KTN 6.11 sua)" xfId="11278"/>
    <cellStyle name="þ_x001d_ðÇ%Uý—&amp;Hý9_x0008_Ÿ s_x000a_" xfId="11279"/>
    <cellStyle name="þ_x001d_ðÇ%Uý—&amp;Hý9_x0008_Ÿ s_x000a__x0007_" xfId="11280"/>
    <cellStyle name="þ_x001d_ðÇ%Uý—&amp;Hý9_x0008_Ÿ s_x000a__x0007__x0001_" xfId="11281"/>
    <cellStyle name="þ_x001d_ðÇ%Uý—&amp;Hý9_x0008_Ÿ s_x000a__x0007__x0001__x0001_" xfId="11282"/>
    <cellStyle name="þ_x001d_ðÇ%Uý—&amp;Hý9_x0008_Ÿ s_x000a__x0007__x0001_ 2" xfId="11283"/>
    <cellStyle name="þ_x001d_ðÇ%Uý—&amp;Hý9_x0008_Ÿ s_x000a__x0007__x0001__x0001_ 2" xfId="11284"/>
    <cellStyle name="þ_x001d_ðÇ%Uý—&amp;Hý9_x0008_Ÿ s_x000a__x0007__x0001_ 2 2" xfId="11285"/>
    <cellStyle name="þ_x001d_ðÇ%Uý—&amp;Hý9_x0008_Ÿ s_x000a__x0007__x0001__x0001_ 2 2" xfId="11286"/>
    <cellStyle name="þ_x001d_ðÇ%Uý—&amp;Hý9_x0008_Ÿ s_x000a__x0007__x0001_ 3" xfId="11287"/>
    <cellStyle name="þ_x001d_ðÇ%Uý—&amp;Hý9_x0008_Ÿ s_x000a__x0007__x0001__x0001_ 3" xfId="11288"/>
    <cellStyle name="þ_x001d_ðÇ%Uý—&amp;Hý9_x0008_Ÿ s_x000a__x0007__x0001_ 3 2" xfId="11289"/>
    <cellStyle name="þ_x001d_ðÇ%Uý—&amp;Hý9_x0008_Ÿ s_x000a__x0007__x0001__x0001_ 3 2" xfId="11290"/>
    <cellStyle name="þ_x001d_ðÇ%Uý—&amp;Hý9_x0008_Ÿ s_x000a__x0007__x0001_ 4" xfId="11291"/>
    <cellStyle name="þ_x001d_ðÇ%Uý—&amp;Hý9_x0008_Ÿ s_x000a__x0007__x0001__x0001_ 4" xfId="11292"/>
    <cellStyle name="þ_x001d_ðÇ%Uý—&amp;Hý9_x0008_Ÿ s_x000a__x0007__x0001_ 5" xfId="11293"/>
    <cellStyle name="þ_x001d_ðÇ%Uý—&amp;Hý9_x0008_Ÿ s_x000a__x0007__x0001__x0001_ 5" xfId="11294"/>
    <cellStyle name="þ_x001d_ðÇ%Uý—&amp;Hý9_x0008_Ÿ s_x000a__x0007__x0001__x0001_?_x0002_ÿÿÿÿÿÿÿÿÿÿÿÿÿÿÿ_x0001_(_x0002_—_x000d_€???Î_x001f_ÿÿÿÿ????_x0007_???????????????Í!Ë??????????           ?????           ?????????_x000d_C:\WINDOWS\country.sys_x000d_??????????????????????????????????????????????????????????????????????????????????????????????" xfId="11295"/>
    <cellStyle name="þ_x001d_ðÇ%Uý—&amp;Hý9_x0008_Ÿ s_x000a__x0007__x0001__x0001_?_x0002_ÿÿÿÿÿÿÿÿÿÿÿÿÿÿÿ_x0001_(_x0002_—_x000d_€???Î_x001f_ÿÿÿÿ????_x0007_???????????????Í!Ë??????????           ?????           ?????????_x000d_C:\WINDOWS\country.sys_x000d_?????????????????????????????????????????????????????????????????????????????????????????????? 2" xfId="11296"/>
    <cellStyle name="þ_x001d_ðÇ%Uý—&amp;Hý9_x0008_Ÿ s_x000a__x0007__x0001__x0001_?_x0002_ÿÿÿÿÿÿÿÿÿÿÿÿÿÿÿ_x0001_(_x0002_—_x000d_€???Î_x001f_ÿÿÿÿ????_x0007_???????????????Í!Ë??????????           ?????           ?????????_x000d_C:\WINDOWS\country.sys_x000d_?????????????????????????????????????????????????????????????????????????????????????????????? 3" xfId="11297"/>
    <cellStyle name="þ_x001d_ðÇ%Uý—&amp;Hý9_x0008_Ÿ s_x000a__x0007__x0001__BIEU KE HOACH  2015 (KTN 6.11 sua)" xfId="11298"/>
    <cellStyle name="þ_x001d_ðÇ%Uý—&amp;Hý9_x0008_Ÿ s_x000a__x0007__x0001__x0001__BIEU KE HOACH  2015 (KTN 6.11 sua)" xfId="11299"/>
    <cellStyle name="þ_x001d_ðÇ%Uý—&amp;Hý9_x0008_Ÿ s_x000a__x0007__x0001__CT 134" xfId="11300"/>
    <cellStyle name="þ_x001d_ðÇ%Uý—&amp;Hý9_x0008_Ÿ s_x000a__x0007__x0001__x0001__CT 134" xfId="11301"/>
    <cellStyle name="þ_x001d_ðÇ%Uý—&amp;Hý9_x0008_Ÿ_x0009_s_x000a__x0007__x0001__x0001_" xfId="11302"/>
    <cellStyle name="þ_x001d_ðK_x000c_Fý_x001b__x000d_9ýU_x0001_Ð_x0008_¦)_x0007__x0001__x0001_" xfId="11303"/>
    <cellStyle name="þ_x001d_ðK_x000c_Fý_x001b__x000d_9ýU_x0001_Ð_x0008_¦)_x0007__x0001__x0001_ 2" xfId="11304"/>
    <cellStyle name="þ_x001d_ðK_x000c_Fý_x001b__x000d_9ýU_x0001_Ð_x0008_¦)_x0007__x0001__x0001_ 3" xfId="11305"/>
    <cellStyle name="þ_x001d_ðK_x000c_Fý_x001b__x000d_9ýU_x0001_Ð_x0008_¦)_x0007__x0001__x0001_ 4" xfId="11306"/>
    <cellStyle name="thuong-10" xfId="11307"/>
    <cellStyle name="thuong-10 2" xfId="11308"/>
    <cellStyle name="thuong-10 3" xfId="11309"/>
    <cellStyle name="thuong-10 4" xfId="11310"/>
    <cellStyle name="thuong-11" xfId="11311"/>
    <cellStyle name="thuong-11 2" xfId="11312"/>
    <cellStyle name="thuong-11 3" xfId="11313"/>
    <cellStyle name="thuong-11 4" xfId="11314"/>
    <cellStyle name="thuy" xfId="11315"/>
    <cellStyle name="thuy 2" xfId="11316"/>
    <cellStyle name="Thuyet minh" xfId="11317"/>
    <cellStyle name="Thuyet minh 2" xfId="11318"/>
    <cellStyle name="Thuyet minh 3" xfId="11319"/>
    <cellStyle name="Thuyet minh 4" xfId="11320"/>
    <cellStyle name="thvt" xfId="11321"/>
    <cellStyle name="thvt 2" xfId="11322"/>
    <cellStyle name="thvt 3" xfId="11323"/>
    <cellStyle name="thvt 4" xfId="11324"/>
    <cellStyle name="Tiªu ®Ì" xfId="11325"/>
    <cellStyle name="Tiªu ®Ì 2" xfId="11326"/>
    <cellStyle name="Tiªu ®Ì 3" xfId="11327"/>
    <cellStyle name="Tiªu ®Ì 4" xfId="11328"/>
    <cellStyle name="Tien1" xfId="11329"/>
    <cellStyle name="Tien1 2" xfId="11330"/>
    <cellStyle name="Tien1 3" xfId="11331"/>
    <cellStyle name="Tien1 4" xfId="11332"/>
    <cellStyle name="Tieu_de_2" xfId="11333"/>
    <cellStyle name="Times New Roman" xfId="11334"/>
    <cellStyle name="Times New Roman 2" xfId="11335"/>
    <cellStyle name="Times New Roman 3" xfId="11336"/>
    <cellStyle name="Times New Roman 4" xfId="11337"/>
    <cellStyle name="TiÓu môc" xfId="11338"/>
    <cellStyle name="TiÓu môc 2" xfId="11339"/>
    <cellStyle name="TiÓu môc 3" xfId="11340"/>
    <cellStyle name="TiÓu môc 4" xfId="11341"/>
    <cellStyle name="tit1" xfId="11342"/>
    <cellStyle name="tit1 2" xfId="11343"/>
    <cellStyle name="tit1 3" xfId="11344"/>
    <cellStyle name="tit1 4" xfId="11345"/>
    <cellStyle name="tit2" xfId="11346"/>
    <cellStyle name="tit2 2" xfId="11347"/>
    <cellStyle name="tit2 3" xfId="11348"/>
    <cellStyle name="tit2 4" xfId="11349"/>
    <cellStyle name="tit3" xfId="11350"/>
    <cellStyle name="tit3 2" xfId="11351"/>
    <cellStyle name="tit3 3" xfId="11352"/>
    <cellStyle name="tit3 4" xfId="11353"/>
    <cellStyle name="tit4" xfId="11354"/>
    <cellStyle name="tit4 2" xfId="11355"/>
    <cellStyle name="tit4 3" xfId="11356"/>
    <cellStyle name="tit4 4" xfId="11357"/>
    <cellStyle name="Title 2" xfId="11358"/>
    <cellStyle name="Title 2 2" xfId="11359"/>
    <cellStyle name="Title 2 3" xfId="11360"/>
    <cellStyle name="Title 2 4" xfId="11361"/>
    <cellStyle name="Title 3" xfId="11362"/>
    <cellStyle name="Title 4" xfId="11363"/>
    <cellStyle name="TNN" xfId="11364"/>
    <cellStyle name="TNN 2" xfId="11365"/>
    <cellStyle name="TNN 3" xfId="11366"/>
    <cellStyle name="TNN 4" xfId="11367"/>
    <cellStyle name="Tong so" xfId="11368"/>
    <cellStyle name="tong so 1" xfId="11369"/>
    <cellStyle name="Tongcong" xfId="11370"/>
    <cellStyle name="Tongcong 2" xfId="11371"/>
    <cellStyle name="Tongcong 3" xfId="11372"/>
    <cellStyle name="Tongcong 4" xfId="11373"/>
    <cellStyle name="Total 2" xfId="11374"/>
    <cellStyle name="Total 2 2" xfId="11375"/>
    <cellStyle name="Total 2 3" xfId="11376"/>
    <cellStyle name="Total 2 4" xfId="11377"/>
    <cellStyle name="Total 2 5" xfId="11378"/>
    <cellStyle name="Total 3" xfId="11379"/>
    <cellStyle name="Total 4" xfId="11380"/>
    <cellStyle name="Total 5" xfId="11381"/>
    <cellStyle name="Total 6" xfId="11382"/>
    <cellStyle name="trang" xfId="11383"/>
    <cellStyle name="trang 2" xfId="11384"/>
    <cellStyle name="trang 3" xfId="11385"/>
    <cellStyle name="trang 4" xfId="11386"/>
    <cellStyle name="ts" xfId="11387"/>
    <cellStyle name="ts 2" xfId="11388"/>
    <cellStyle name="ts 2 2" xfId="11389"/>
    <cellStyle name="ts 2 3" xfId="11390"/>
    <cellStyle name="ts 3" xfId="11391"/>
    <cellStyle name="ts 4" xfId="11392"/>
    <cellStyle name="ts 5" xfId="11393"/>
    <cellStyle name="tt1" xfId="11394"/>
    <cellStyle name="tt1 2" xfId="11395"/>
    <cellStyle name="tt1 3" xfId="11396"/>
    <cellStyle name="tt1 4" xfId="11397"/>
    <cellStyle name="Tusental (0)_pldt" xfId="11398"/>
    <cellStyle name="Tusental_pldt" xfId="11399"/>
    <cellStyle name="UNIDAGSCode" xfId="11400"/>
    <cellStyle name="UNIDAGSCode 2" xfId="11401"/>
    <cellStyle name="UNIDAGSCode 2 2" xfId="11402"/>
    <cellStyle name="UNIDAGSCode 2 3" xfId="11403"/>
    <cellStyle name="UNIDAGSCode 3" xfId="11404"/>
    <cellStyle name="UNIDAGSCode 4" xfId="11405"/>
    <cellStyle name="UNIDAGSCode 5" xfId="11406"/>
    <cellStyle name="UNIDAGSCode2" xfId="11407"/>
    <cellStyle name="UNIDAGSCode2 2" xfId="11408"/>
    <cellStyle name="UNIDAGSCode2 2 2" xfId="11409"/>
    <cellStyle name="UNIDAGSCode2 3" xfId="11410"/>
    <cellStyle name="UNIDAGSCode2 4" xfId="11411"/>
    <cellStyle name="UNIDAGSCode2 5" xfId="11412"/>
    <cellStyle name="UNIDAGSCurrency" xfId="11413"/>
    <cellStyle name="UNIDAGSCurrency 2" xfId="11414"/>
    <cellStyle name="UNIDAGSCurrency 2 2" xfId="11415"/>
    <cellStyle name="UNIDAGSCurrency 2 3" xfId="11416"/>
    <cellStyle name="UNIDAGSCurrency 3" xfId="11417"/>
    <cellStyle name="UNIDAGSCurrency 4" xfId="11418"/>
    <cellStyle name="UNIDAGSCurrency 5" xfId="11419"/>
    <cellStyle name="UNIDAGSDate" xfId="11420"/>
    <cellStyle name="UNIDAGSDate 2" xfId="11421"/>
    <cellStyle name="UNIDAGSDate 2 2" xfId="11422"/>
    <cellStyle name="UNIDAGSDate 2 3" xfId="11423"/>
    <cellStyle name="UNIDAGSDate 3" xfId="11424"/>
    <cellStyle name="UNIDAGSDate 4" xfId="11425"/>
    <cellStyle name="UNIDAGSDate 5" xfId="11426"/>
    <cellStyle name="UNIDAGSPercent" xfId="11427"/>
    <cellStyle name="UNIDAGSPercent 2" xfId="11428"/>
    <cellStyle name="UNIDAGSPercent 2 2" xfId="11429"/>
    <cellStyle name="UNIDAGSPercent 2 3" xfId="11430"/>
    <cellStyle name="UNIDAGSPercent 3" xfId="11431"/>
    <cellStyle name="UNIDAGSPercent 4" xfId="11432"/>
    <cellStyle name="UNIDAGSPercent 5" xfId="11433"/>
    <cellStyle name="UNIDAGSPercent2" xfId="11434"/>
    <cellStyle name="UNIDAGSPercent2 2" xfId="11435"/>
    <cellStyle name="UNIDAGSPercent2 2 2" xfId="11436"/>
    <cellStyle name="UNIDAGSPercent2 2 3" xfId="11437"/>
    <cellStyle name="UNIDAGSPercent2 3" xfId="11438"/>
    <cellStyle name="UNIDAGSPercent2 4" xfId="11439"/>
    <cellStyle name="UNIDAGSPercent2 5" xfId="11440"/>
    <cellStyle name="ux_3_¼­¿ï-¾È»ê" xfId="11441"/>
    <cellStyle name="Valuta (0)_CALPREZZ" xfId="11442"/>
    <cellStyle name="Valuta_ PESO ELETTR." xfId="11443"/>
    <cellStyle name="VANG1" xfId="11444"/>
    <cellStyle name="VANG1 2" xfId="11445"/>
    <cellStyle name="VANG1 3" xfId="11446"/>
    <cellStyle name="VANG1 4" xfId="11447"/>
    <cellStyle name="viet" xfId="11448"/>
    <cellStyle name="viet 2" xfId="11449"/>
    <cellStyle name="viet 2 2" xfId="11450"/>
    <cellStyle name="viet 3" xfId="11451"/>
    <cellStyle name="viet 4" xfId="11452"/>
    <cellStyle name="viet 5" xfId="11453"/>
    <cellStyle name="viet 6" xfId="11454"/>
    <cellStyle name="viet2" xfId="11455"/>
    <cellStyle name="viet2 2" xfId="11456"/>
    <cellStyle name="viet2 2 2" xfId="11457"/>
    <cellStyle name="viet2 3" xfId="11458"/>
    <cellStyle name="viet2 4" xfId="11459"/>
    <cellStyle name="viet2 5" xfId="11460"/>
    <cellStyle name="viet2 6" xfId="11461"/>
    <cellStyle name="VN new romanNormal" xfId="11462"/>
    <cellStyle name="VN new romanNormal 2" xfId="11463"/>
    <cellStyle name="VN new romanNormal 3" xfId="11464"/>
    <cellStyle name="VN new romanNormal 4" xfId="11465"/>
    <cellStyle name="VN new romanNormal 5" xfId="11466"/>
    <cellStyle name="Vn Time 13" xfId="11467"/>
    <cellStyle name="Vn Time 13 2" xfId="11468"/>
    <cellStyle name="Vn Time 13 3" xfId="11469"/>
    <cellStyle name="Vn Time 13 4" xfId="11470"/>
    <cellStyle name="Vn Time 14" xfId="11471"/>
    <cellStyle name="Vn Time 14 2" xfId="11472"/>
    <cellStyle name="Vn Time 14 3" xfId="11473"/>
    <cellStyle name="Vn Time 14 4" xfId="11474"/>
    <cellStyle name="VN time new roman" xfId="11475"/>
    <cellStyle name="VN time new roman 2" xfId="11476"/>
    <cellStyle name="VN time new roman 3" xfId="11477"/>
    <cellStyle name="VN time new roman 4" xfId="11478"/>
    <cellStyle name="VN time new roman 5" xfId="11479"/>
    <cellStyle name="vn_time" xfId="11480"/>
    <cellStyle name="vnbo" xfId="11481"/>
    <cellStyle name="vnbo 2" xfId="11482"/>
    <cellStyle name="vnbo 3" xfId="11483"/>
    <cellStyle name="vnbo 4" xfId="11484"/>
    <cellStyle name="vnhead1" xfId="11485"/>
    <cellStyle name="vnhead1 2" xfId="11486"/>
    <cellStyle name="vnhead1 3" xfId="11487"/>
    <cellStyle name="vnhead1 4" xfId="11488"/>
    <cellStyle name="vnhead2" xfId="11489"/>
    <cellStyle name="vnhead2 2" xfId="11490"/>
    <cellStyle name="vnhead2 3" xfId="11491"/>
    <cellStyle name="vnhead2 4" xfId="11492"/>
    <cellStyle name="vnhead3" xfId="11493"/>
    <cellStyle name="vnhead3 2" xfId="11494"/>
    <cellStyle name="vnhead3 3" xfId="11495"/>
    <cellStyle name="vnhead3 4" xfId="11496"/>
    <cellStyle name="vnhead4" xfId="11497"/>
    <cellStyle name="vnhead4 2" xfId="11498"/>
    <cellStyle name="vnhead4 3" xfId="11499"/>
    <cellStyle name="vnhead4 4" xfId="11500"/>
    <cellStyle name="vntxt1" xfId="11501"/>
    <cellStyle name="vntxt1 2" xfId="11502"/>
    <cellStyle name="vntxt1 3" xfId="11503"/>
    <cellStyle name="vntxt1 4" xfId="11504"/>
    <cellStyle name="vntxt2" xfId="11505"/>
    <cellStyle name="vntxt2 2" xfId="11506"/>
    <cellStyle name="vntxt2 3" xfId="11507"/>
    <cellStyle name="vntxt2 4" xfId="11508"/>
    <cellStyle name="W?hrung [0]_35ERI8T2gbIEMixb4v26icuOo" xfId="11509"/>
    <cellStyle name="W?hrung_35ERI8T2gbIEMixb4v26icuOo" xfId="11510"/>
    <cellStyle name="Währung [0]_68574_Materialbedarfsliste" xfId="11511"/>
    <cellStyle name="Währung_68574_Materialbedarfsliste" xfId="11512"/>
    <cellStyle name="Walutowy [0]_Invoices2001Slovakia" xfId="11513"/>
    <cellStyle name="Walutowy_Invoices2001Slovakia" xfId="11514"/>
    <cellStyle name="Warning Text 2" xfId="11515"/>
    <cellStyle name="Warning Text 2 2" xfId="11516"/>
    <cellStyle name="Warning Text 2 3" xfId="11517"/>
    <cellStyle name="Warning Text 2 4" xfId="11518"/>
    <cellStyle name="Warning Text 3" xfId="11519"/>
    <cellStyle name="Warning Text 4" xfId="11520"/>
    <cellStyle name="wrap" xfId="11521"/>
    <cellStyle name="wrap 2" xfId="11522"/>
    <cellStyle name="wrap 3" xfId="11523"/>
    <cellStyle name="wrap 4" xfId="11524"/>
    <cellStyle name="Wไhrung [0]_35ERI8T2gbIEMixb4v26icuOo" xfId="11525"/>
    <cellStyle name="Wไhrung_35ERI8T2gbIEMixb4v26icuOo" xfId="11526"/>
    <cellStyle name="xan1" xfId="11527"/>
    <cellStyle name="xan1 2" xfId="11528"/>
    <cellStyle name="xan1 3" xfId="11529"/>
    <cellStyle name="xan1 4" xfId="11530"/>
    <cellStyle name="xuan" xfId="11531"/>
    <cellStyle name="xuan 2" xfId="11532"/>
    <cellStyle name="xuan 3" xfId="11533"/>
    <cellStyle name="xuan 4" xfId="11534"/>
    <cellStyle name="xuan 5" xfId="11535"/>
    <cellStyle name="y" xfId="11536"/>
    <cellStyle name="y 2" xfId="11537"/>
    <cellStyle name="y 3" xfId="11538"/>
    <cellStyle name="y 4" xfId="11539"/>
    <cellStyle name="Ý kh¸c_B¶ng 1 (2)" xfId="11540"/>
    <cellStyle name="Zeilenebene_1_主营业务利润明细表" xfId="11541"/>
    <cellStyle name="センター" xfId="11542"/>
    <cellStyle name="センター 2" xfId="11543"/>
    <cellStyle name="センター 3" xfId="11544"/>
    <cellStyle name="センター 4" xfId="11545"/>
    <cellStyle name="เครื่องหมายสกุลเงิน [0]_FTC_OFFER" xfId="11546"/>
    <cellStyle name="เครื่องหมายสกุลเงิน_FTC_OFFER" xfId="11547"/>
    <cellStyle name="ปกติ_FTC_OFFER" xfId="11548"/>
    <cellStyle name=" [0.00]_ Att. 1- Cover" xfId="11549"/>
    <cellStyle name="_ Att. 1- Cover" xfId="11550"/>
    <cellStyle name="?_ Att. 1- Cover" xfId="11551"/>
    <cellStyle name="똿뗦먛귟 [0.00]_PRODUCT DETAIL Q1" xfId="11552"/>
    <cellStyle name="똿뗦먛귟_PRODUCT DETAIL Q1" xfId="11553"/>
    <cellStyle name="믅됞 [0.00]_PRODUCT DETAIL Q1" xfId="11554"/>
    <cellStyle name="믅됞_PRODUCT DETAIL Q1" xfId="11555"/>
    <cellStyle name="백분율_††††† " xfId="11556"/>
    <cellStyle name="뷭?_BOOKSHIP" xfId="11557"/>
    <cellStyle name="쉼표 [0]_2001 Target monthly" xfId="11558"/>
    <cellStyle name="쉼표_Sample plan" xfId="11559"/>
    <cellStyle name="안건회계법인" xfId="11560"/>
    <cellStyle name="안건회계법인 2" xfId="11561"/>
    <cellStyle name="안건회계법인 3" xfId="11562"/>
    <cellStyle name="안건회계법인 4" xfId="11563"/>
    <cellStyle name="콤마 [ - 유형1" xfId="11564"/>
    <cellStyle name="콤마 [ - 유형1 2" xfId="11565"/>
    <cellStyle name="콤마 [ - 유형1 3" xfId="11566"/>
    <cellStyle name="콤마 [ - 유형1 4" xfId="11567"/>
    <cellStyle name="콤마 [ - 유형2" xfId="11568"/>
    <cellStyle name="콤마 [ - 유형2 2" xfId="11569"/>
    <cellStyle name="콤마 [ - 유형2 3" xfId="11570"/>
    <cellStyle name="콤마 [ - 유형2 4" xfId="11571"/>
    <cellStyle name="콤마 [ - 유형3" xfId="11572"/>
    <cellStyle name="콤마 [ - 유형3 2" xfId="11573"/>
    <cellStyle name="콤마 [ - 유형3 3" xfId="11574"/>
    <cellStyle name="콤마 [ - 유형3 4" xfId="11575"/>
    <cellStyle name="콤마 [ - 유형4" xfId="11576"/>
    <cellStyle name="콤마 [ - 유형4 2" xfId="11577"/>
    <cellStyle name="콤마 [ - 유형4 3" xfId="11578"/>
    <cellStyle name="콤마 [ - 유형4 4" xfId="11579"/>
    <cellStyle name="콤마 [ - 유형5" xfId="11580"/>
    <cellStyle name="콤마 [ - 유형5 2" xfId="11581"/>
    <cellStyle name="콤마 [ - 유형5 3" xfId="11582"/>
    <cellStyle name="콤마 [ - 유형5 4" xfId="11583"/>
    <cellStyle name="콤마 [ - 유형6" xfId="11584"/>
    <cellStyle name="콤마 [ - 유형6 2" xfId="11585"/>
    <cellStyle name="콤마 [ - 유형6 3" xfId="11586"/>
    <cellStyle name="콤마 [ - 유형6 4" xfId="11587"/>
    <cellStyle name="콤마 [ - 유형7" xfId="11588"/>
    <cellStyle name="콤마 [ - 유형7 2" xfId="11589"/>
    <cellStyle name="콤마 [ - 유형7 3" xfId="11590"/>
    <cellStyle name="콤마 [ - 유형7 4" xfId="11591"/>
    <cellStyle name="콤마 [ - 유형8" xfId="11592"/>
    <cellStyle name="콤마 [ - 유형8 2" xfId="11593"/>
    <cellStyle name="콤마 [ - 유형8 3" xfId="11594"/>
    <cellStyle name="콤마 [ - 유형8 4" xfId="11595"/>
    <cellStyle name="콤마 [0]_ 비목별 월별기술 " xfId="11596"/>
    <cellStyle name="콤마_ 비목별 월별기술 " xfId="11597"/>
    <cellStyle name="통화 [0]_††††† " xfId="11598"/>
    <cellStyle name="통화_††††† " xfId="11599"/>
    <cellStyle name="표준_ 97년 경영분석(안)" xfId="11600"/>
    <cellStyle name="표줠_Sheet1_1_총괄표 (수출입) (2)" xfId="11601"/>
    <cellStyle name="一般_00Q3902REV.1" xfId="11602"/>
    <cellStyle name="千位[0]_pldt" xfId="11603"/>
    <cellStyle name="千位_pldt" xfId="11604"/>
    <cellStyle name="千位分隔_CCTV" xfId="11605"/>
    <cellStyle name="千分位[0]_00Q3902REV.1" xfId="11606"/>
    <cellStyle name="千分位_00Q3902REV.1" xfId="11607"/>
    <cellStyle name="后继超级链接_销售公司-2002年报表体系（12.21）" xfId="11608"/>
    <cellStyle name="已瀏覽過的超連結" xfId="11609"/>
    <cellStyle name="已瀏覽過的超連結 2" xfId="11610"/>
    <cellStyle name="已瀏覽過的超連結 3" xfId="11611"/>
    <cellStyle name="已瀏覽過的超連結 4" xfId="11612"/>
    <cellStyle name="常?_Sales Forecast - TCLVN" xfId="11613"/>
    <cellStyle name="常规_4403-200312" xfId="11614"/>
    <cellStyle name="桁区切り [0.00]_††††† " xfId="11615"/>
    <cellStyle name="桁区切り_††††† " xfId="11616"/>
    <cellStyle name="標準_#265_Rebates and Pricing" xfId="11617"/>
    <cellStyle name="貨幣 [0]_00Q3902REV.1" xfId="11618"/>
    <cellStyle name="貨幣[0]_BRE" xfId="11619"/>
    <cellStyle name="貨幣_00Q3902REV.1" xfId="11620"/>
    <cellStyle name="超级链接_销售公司-2002年报表体系（12.21）" xfId="11621"/>
    <cellStyle name="超連結" xfId="11622"/>
    <cellStyle name="超連結_x000f_" xfId="11623"/>
    <cellStyle name="超連結 10" xfId="11624"/>
    <cellStyle name="超連結_x000f_ 10" xfId="11625"/>
    <cellStyle name="超連結 11" xfId="11626"/>
    <cellStyle name="超連結_x000f_ 11" xfId="11627"/>
    <cellStyle name="超連結 12" xfId="11628"/>
    <cellStyle name="超連結_x000f_ 12" xfId="11629"/>
    <cellStyle name="超連結 13" xfId="11630"/>
    <cellStyle name="超連結_x000f_ 13" xfId="11631"/>
    <cellStyle name="超連結 14" xfId="11632"/>
    <cellStyle name="超連結_x000f_ 14" xfId="11633"/>
    <cellStyle name="超連結 15" xfId="11634"/>
    <cellStyle name="超連結_x000f_ 15" xfId="11635"/>
    <cellStyle name="超連結 16" xfId="11636"/>
    <cellStyle name="超連結_x000f_ 16" xfId="11637"/>
    <cellStyle name="超連結 17" xfId="11638"/>
    <cellStyle name="超連結_x000f_ 17" xfId="11639"/>
    <cellStyle name="超連結 18" xfId="11640"/>
    <cellStyle name="超連結_x000f_ 18" xfId="11641"/>
    <cellStyle name="超連結 19" xfId="11642"/>
    <cellStyle name="超連結_x000f_ 19" xfId="11643"/>
    <cellStyle name="超連結 2" xfId="11644"/>
    <cellStyle name="超連結_x000f_ 2" xfId="11645"/>
    <cellStyle name="超連結 20" xfId="11646"/>
    <cellStyle name="超連結_x000f_ 20" xfId="11647"/>
    <cellStyle name="超連結 21" xfId="11648"/>
    <cellStyle name="超連結_x000f_ 21" xfId="11649"/>
    <cellStyle name="超連結 22" xfId="11650"/>
    <cellStyle name="超連結_x000f_ 22" xfId="11651"/>
    <cellStyle name="超連結 23" xfId="11652"/>
    <cellStyle name="超連結_x000f_ 23" xfId="11653"/>
    <cellStyle name="超連結 24" xfId="11654"/>
    <cellStyle name="超連結_x000f_ 24" xfId="11655"/>
    <cellStyle name="超連結 25" xfId="11656"/>
    <cellStyle name="超連結_x000f_ 25" xfId="11657"/>
    <cellStyle name="超連結 26" xfId="11658"/>
    <cellStyle name="超連結_x000f_ 26" xfId="11659"/>
    <cellStyle name="超連結 27" xfId="11660"/>
    <cellStyle name="超連結_x000f_ 27" xfId="11661"/>
    <cellStyle name="超連結 28" xfId="11662"/>
    <cellStyle name="超連結_x000f_ 28" xfId="11663"/>
    <cellStyle name="超連結 29" xfId="11664"/>
    <cellStyle name="超連結_x000f_ 29" xfId="11665"/>
    <cellStyle name="超連結 3" xfId="11666"/>
    <cellStyle name="超連結_x000f_ 3" xfId="11667"/>
    <cellStyle name="超連結 30" xfId="11668"/>
    <cellStyle name="超連結_x000f_ 30" xfId="11669"/>
    <cellStyle name="超連結 31" xfId="11670"/>
    <cellStyle name="超連結_x000f_ 31" xfId="11671"/>
    <cellStyle name="超連結 32" xfId="11672"/>
    <cellStyle name="超連結_x000f_ 32" xfId="11673"/>
    <cellStyle name="超連結 33" xfId="11674"/>
    <cellStyle name="超連結_x000f_ 33" xfId="11675"/>
    <cellStyle name="超連結 34" xfId="11676"/>
    <cellStyle name="超連結_x000f_ 34" xfId="11677"/>
    <cellStyle name="超連結 35" xfId="11678"/>
    <cellStyle name="超連結_x000f_ 35" xfId="11679"/>
    <cellStyle name="超連結 36" xfId="11680"/>
    <cellStyle name="超連結_x000f_ 36" xfId="11681"/>
    <cellStyle name="超連結 37" xfId="11682"/>
    <cellStyle name="超連結_x000f_ 37" xfId="11683"/>
    <cellStyle name="超連結 38" xfId="11684"/>
    <cellStyle name="超連結_x000f_ 38" xfId="11685"/>
    <cellStyle name="超連結 39" xfId="11686"/>
    <cellStyle name="超連結_x000f_ 39" xfId="11687"/>
    <cellStyle name="超連結 4" xfId="11688"/>
    <cellStyle name="超連結_x000f_ 4" xfId="11689"/>
    <cellStyle name="超連結 40" xfId="11690"/>
    <cellStyle name="超連結_x000f_ 40" xfId="11691"/>
    <cellStyle name="超連結 41" xfId="11692"/>
    <cellStyle name="超連結_x000f_ 41" xfId="11693"/>
    <cellStyle name="超連結 42" xfId="11694"/>
    <cellStyle name="超連結_x000f_ 42" xfId="11695"/>
    <cellStyle name="超連結 43" xfId="11696"/>
    <cellStyle name="超連結_x000f_ 43" xfId="11697"/>
    <cellStyle name="超連結 44" xfId="11698"/>
    <cellStyle name="超連結_x000f_ 44" xfId="11699"/>
    <cellStyle name="超連結 45" xfId="11700"/>
    <cellStyle name="超連結_x000f_ 45" xfId="11701"/>
    <cellStyle name="超連結 46" xfId="11702"/>
    <cellStyle name="超連結_x000f_ 46" xfId="11703"/>
    <cellStyle name="超連結 47" xfId="11704"/>
    <cellStyle name="超連結_x000f_ 47" xfId="11705"/>
    <cellStyle name="超連結 48" xfId="11706"/>
    <cellStyle name="超連結_x000f_ 48" xfId="11707"/>
    <cellStyle name="超連結 49" xfId="11708"/>
    <cellStyle name="超連結_x000f_ 49" xfId="11709"/>
    <cellStyle name="超連結 5" xfId="11710"/>
    <cellStyle name="超連結_x000f_ 5" xfId="11711"/>
    <cellStyle name="超連結 50" xfId="11712"/>
    <cellStyle name="超連結_x000f_ 50" xfId="11713"/>
    <cellStyle name="超連結 51" xfId="11714"/>
    <cellStyle name="超連結_x000f_ 51" xfId="11715"/>
    <cellStyle name="超連結 52" xfId="11716"/>
    <cellStyle name="超連結_x000f_ 52" xfId="11717"/>
    <cellStyle name="超連結 53" xfId="11718"/>
    <cellStyle name="超連結_x000f_ 53" xfId="11719"/>
    <cellStyle name="超連結 54" xfId="11720"/>
    <cellStyle name="超連結_x000f_ 54" xfId="11721"/>
    <cellStyle name="超連結 55" xfId="11722"/>
    <cellStyle name="超連結_x000f_ 55" xfId="11723"/>
    <cellStyle name="超連結 56" xfId="11724"/>
    <cellStyle name="超連結_x000f_ 56" xfId="11725"/>
    <cellStyle name="超連結 57" xfId="11726"/>
    <cellStyle name="超連結_x000f_ 57" xfId="11727"/>
    <cellStyle name="超連結 58" xfId="11728"/>
    <cellStyle name="超連結_x000f_ 58" xfId="11729"/>
    <cellStyle name="超連結 59" xfId="11730"/>
    <cellStyle name="超連結_x000f_ 59" xfId="11731"/>
    <cellStyle name="超連結 6" xfId="11732"/>
    <cellStyle name="超連結_x000f_ 6" xfId="11733"/>
    <cellStyle name="超連結 60" xfId="11734"/>
    <cellStyle name="超連結_x000f_ 60" xfId="11735"/>
    <cellStyle name="超連結 7" xfId="11736"/>
    <cellStyle name="超連結_x000f_ 7" xfId="11737"/>
    <cellStyle name="超連結 8" xfId="11738"/>
    <cellStyle name="超連結_x000f_ 8" xfId="11739"/>
    <cellStyle name="超連結 9" xfId="11740"/>
    <cellStyle name="超連結_x000f_ 9" xfId="11741"/>
    <cellStyle name="超連結_x000d_" xfId="11742"/>
    <cellStyle name="超連結_x000d_ 2" xfId="11743"/>
    <cellStyle name="超連結_x000d_ 3" xfId="11744"/>
    <cellStyle name="超連結_x000d_ 4" xfId="11745"/>
    <cellStyle name="超連結??汸" xfId="11746"/>
    <cellStyle name="超連結??汸 2" xfId="11747"/>
    <cellStyle name="超連結??汸 3" xfId="11748"/>
    <cellStyle name="超連結??汸 4" xfId="11749"/>
    <cellStyle name="超連結?w?" xfId="11750"/>
    <cellStyle name="超連結?w? 2" xfId="11751"/>
    <cellStyle name="超連結?w? 3" xfId="11752"/>
    <cellStyle name="超連結?w? 4" xfId="11753"/>
    <cellStyle name="超連結?潒?" xfId="11754"/>
    <cellStyle name="超連結?潒? 2" xfId="11755"/>
    <cellStyle name="超連結?潒? 3" xfId="11756"/>
    <cellStyle name="超連結?潒? 4" xfId="11757"/>
    <cellStyle name="超連結♇⹡汸" xfId="11758"/>
    <cellStyle name="超連結♇⹡汸 2" xfId="11759"/>
    <cellStyle name="超連結♇⹡汸 3" xfId="11760"/>
    <cellStyle name="超連結♇⹡汸 4" xfId="11761"/>
    <cellStyle name="超連結⁷潒慭" xfId="11762"/>
    <cellStyle name="超連結⁷潒慭 2" xfId="11763"/>
    <cellStyle name="超連結⁷潒慭 3" xfId="11764"/>
    <cellStyle name="超連結⁷潒慭 4" xfId="11765"/>
    <cellStyle name="超連結敎w慭" xfId="11766"/>
    <cellStyle name="超連結敎w慭 2" xfId="11767"/>
    <cellStyle name="超連結敎w慭 3" xfId="11768"/>
    <cellStyle name="超連結敎w慭 4" xfId="11769"/>
    <cellStyle name="通貨 [0.00]_††††† " xfId="11770"/>
    <cellStyle name="通貨_††††† " xfId="11771"/>
    <cellStyle name="隨後的超連結" xfId="11772"/>
    <cellStyle name="隨後的超連結 2" xfId="11773"/>
    <cellStyle name="隨後的超連結 3" xfId="11774"/>
    <cellStyle name="隨後的超連結 4" xfId="11775"/>
    <cellStyle name="隨後的超連結n_x0003_" xfId="11776"/>
    <cellStyle name="隨後的超連結n_x0003_ 2" xfId="11777"/>
    <cellStyle name="隨後的超連結n_x0003_ 3" xfId="11778"/>
    <cellStyle name="隨後的超連結n_x0003_ 4" xfId="11779"/>
    <cellStyle name="隨後的超連結n汸s?呃L" xfId="11780"/>
    <cellStyle name="隨後的超連結n汸s?呃L 2" xfId="11781"/>
    <cellStyle name="隨後的超連結n汸s?呃L 3" xfId="11782"/>
    <cellStyle name="隨後的超連結n汸s?呃L 4" xfId="11783"/>
    <cellStyle name="隨後的超連結n汸s䱘呃L" xfId="11784"/>
    <cellStyle name="隨後的超連結n汸s䱘呃L 2" xfId="11785"/>
    <cellStyle name="隨後的超連結n汸s䱘呃L 3" xfId="11786"/>
    <cellStyle name="隨後的超連結n汸s䱘呃L 4" xfId="11787"/>
    <cellStyle name="隨後的超連結s?呃L?R" xfId="11788"/>
    <cellStyle name="隨後的超連結s?呃L?R 2" xfId="11789"/>
    <cellStyle name="隨後的超連結s?呃L?R 3" xfId="11790"/>
    <cellStyle name="隨後的超連結s?呃L?R 4" xfId="11791"/>
    <cellStyle name="隨後的超連結s䱘呃L䄀R" xfId="11792"/>
    <cellStyle name="隨後的超連結s䱘呃L䄀R 2" xfId="11793"/>
    <cellStyle name="隨後的超連結s䱘呃L䄀R 3" xfId="11794"/>
    <cellStyle name="隨後的超連結s䱘呃L䄀R 4" xfId="11795"/>
  </cellStyles>
  <dxfs count="155">
    <dxf>
      <font>
        <condense val="0"/>
        <extend val="0"/>
        <color indexed="12"/>
      </font>
    </dxf>
    <dxf>
      <font>
        <condense val="0"/>
        <extend val="0"/>
        <color indexed="12"/>
      </font>
    </dxf>
    <dxf>
      <font>
        <condense val="0"/>
        <extend val="0"/>
        <color indexed="12"/>
      </font>
    </dxf>
    <dxf>
      <font>
        <color rgb="FF9C0006"/>
      </font>
      <fill>
        <patternFill>
          <bgColor rgb="FFFFC7CE"/>
        </patternFill>
      </fill>
    </dxf>
    <dxf>
      <font>
        <b val="0"/>
        <i val="0"/>
        <condense val="0"/>
        <extend val="0"/>
        <color indexed="12"/>
      </font>
    </dxf>
    <dxf>
      <font>
        <condense val="0"/>
        <extend val="0"/>
        <color indexed="12"/>
      </font>
    </dxf>
    <dxf>
      <font>
        <condense val="0"/>
        <extend val="0"/>
        <color indexed="12"/>
      </font>
    </dxf>
    <dxf>
      <font>
        <b val="0"/>
        <i val="0"/>
        <condense val="0"/>
        <extend val="0"/>
        <color indexed="12"/>
      </font>
    </dxf>
    <dxf>
      <font>
        <condense val="0"/>
        <extend val="0"/>
        <color indexed="12"/>
      </font>
    </dxf>
    <dxf>
      <font>
        <b val="0"/>
        <i val="0"/>
        <condense val="0"/>
        <extend val="0"/>
        <color indexed="12"/>
      </font>
    </dxf>
    <dxf>
      <font>
        <b val="0"/>
        <i val="0"/>
        <condense val="0"/>
        <extend val="0"/>
        <color indexed="12"/>
      </font>
    </dxf>
    <dxf>
      <font>
        <condense val="0"/>
        <extend val="0"/>
        <color indexed="12"/>
      </font>
    </dxf>
    <dxf>
      <font>
        <condense val="0"/>
        <extend val="0"/>
        <color indexed="12"/>
      </font>
    </dxf>
    <dxf>
      <font>
        <condense val="0"/>
        <extend val="0"/>
        <color indexed="12"/>
      </font>
    </dxf>
    <dxf>
      <font>
        <b val="0"/>
        <i val="0"/>
        <condense val="0"/>
        <extend val="0"/>
        <color indexed="12"/>
      </font>
    </dxf>
    <dxf>
      <font>
        <condense val="0"/>
        <extend val="0"/>
        <color indexed="12"/>
      </font>
    </dxf>
    <dxf>
      <font>
        <b val="0"/>
        <i val="0"/>
        <condense val="0"/>
        <extend val="0"/>
        <color indexed="12"/>
      </font>
    </dxf>
    <dxf>
      <font>
        <b val="0"/>
        <i val="0"/>
        <condense val="0"/>
        <extend val="0"/>
        <color indexed="12"/>
      </font>
    </dxf>
    <dxf>
      <font>
        <b val="0"/>
        <i val="0"/>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color indexed="12"/>
      </font>
    </dxf>
    <dxf>
      <font>
        <b val="0"/>
        <i val="0"/>
        <condense val="0"/>
        <extend val="0"/>
        <color indexed="12"/>
      </font>
    </dxf>
    <dxf>
      <font>
        <b val="0"/>
        <i val="0"/>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color indexed="12"/>
      </font>
    </dxf>
    <dxf>
      <font>
        <b val="0"/>
        <i val="0"/>
        <condense val="0"/>
        <extend val="0"/>
        <color indexed="12"/>
      </font>
    </dxf>
    <dxf>
      <font>
        <b val="0"/>
        <i val="0"/>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color indexed="12"/>
      </font>
    </dxf>
    <dxf>
      <font>
        <b val="0"/>
        <i val="0"/>
        <condense val="0"/>
        <extend val="0"/>
        <color indexed="12"/>
      </font>
    </dxf>
    <dxf>
      <font>
        <b val="0"/>
        <i val="0"/>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s>
  <tableStyles count="0" defaultTableStyle="TableStyleMedium2" defaultPivotStyle="PivotStyleLight16"/>
  <colors>
    <mruColors>
      <color rgb="FFFF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07" Type="http://schemas.openxmlformats.org/officeDocument/2006/relationships/sharedStrings" Target="sharedStrings.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87" Type="http://schemas.openxmlformats.org/officeDocument/2006/relationships/externalLink" Target="externalLinks/externalLink78.xml"/><Relationship Id="rId102" Type="http://schemas.openxmlformats.org/officeDocument/2006/relationships/externalLink" Target="externalLinks/externalLink93.xml"/><Relationship Id="rId5" Type="http://schemas.openxmlformats.org/officeDocument/2006/relationships/worksheet" Target="worksheets/sheet5.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103" Type="http://schemas.openxmlformats.org/officeDocument/2006/relationships/externalLink" Target="externalLinks/externalLink94.xml"/><Relationship Id="rId108" Type="http://schemas.openxmlformats.org/officeDocument/2006/relationships/calcChain" Target="calcChain.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6" Type="http://schemas.openxmlformats.org/officeDocument/2006/relationships/styles" Target="styles.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quat\goi3\Form%20nop%20thau\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_1004\DATA%20(E)\01Ky%20Ho%20Chi%20Minh\005%20Cong%20trinh%20A%20Lam%20(K)\TH%20vat%20tu%20cac%20cong%20trinh%20cua%20A%20Lam\HDONG%2002%20-%2088%20T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QUANG/N&#258;M%202016/Th&#225;ng%202-2016/KH%20&#273;&#7847;u%20t&#432;%20c&#244;ng%20(189)/BC%20N&#7907;%20&#273;&#7885;n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tcvg.hochiminhcity.gov.vn/bang_gia_vlxd/bang_gia_vlxd/quy12007/Congdoan/Diem%20Thy/NhanHsHoag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QUANG/NAM%202019/TH&#193;NG%2010/T&#7893;ng%20h&#7907;p%20ng&#224;nh%20-%20l&#297;nh%20v&#7921;c/Bieu%20BC%20tai%20co%20cau.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c-thu\d\MINHHUNG\Truyentai\Phong-A-TPHCM\LUUTAM\VBAO\BookJHFGJGXBGCCNCVCCVVCVCC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c22\du%20toan\vui\San%20pham\Phu%20Tan_AG\Duong%20Day\LUUTAM\VBAO\BookJHFGJGXBGCCNCVCCVVCVCC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y%20Documents\Trung\trung\TRUNG2\KHE-TRE\M3%20be%20to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y3\c\A.Ky\DToan\H.Noi\BCNCKT\B_Can\Ba_be.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guyen\2008\Documents%20and%20Settings\So%20ke%20hoach\My%20Documents\QUYNH\Linh%20tinh\TRAM%20THU%20Y%20PHONG%20THO\TEDI\WC-T5%20-%20TEDI.EX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DOCUMENT\DAUTHAU\Dungquat\GOI3\DUNGQUAT-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1/Admin/LOCALS~1/Temp/gam/diem%20he%20trung%20cap%20k2007%20nam%20hoc%202008%20-%202009(lan1%20hkI%20de%20xet%20hoc%20bong/tai%20lieu%20htrlky%202%20va%20ca%20nam%20de%20nhap%20dim/Lam/Du%20toan/DT/Luu/500KV/DN-TBINH.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y2\c\OMIC%20VIETNAM\SALARY%20OMIC\2002\Thang%2010\Local%20salary%20for%20worker%2010-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y2\c\OMIC%20VIETNAM\SALARY%20OMIC\2003\Thang%206\Local%20salary%20for%20worker%2012-200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Local%20salary%20%20for%20worker%207-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y2\c\OMIC%20VIETNAM\SALARY%20OMIC\2002\Thang%209\Local%20salary%20for%20worker%209-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_2\COM.PT\Du%20an%20Do%20Son\CT%20Dan%20dung\Phu%20tho\Sos%20Viet%20tri\ps\DO-HUONG\GT-BO\TKTC10-8\phong%20nen\DT-THL7.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Local%20salary%20%20for%20worker%205-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m_10\com.pt\SE6380\TOP1\MISS_&#168;&#207;&#161;&#192;\ORIGINAL\&#168;&#207;&#161;&#192;_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KH%202016-2020/Dau%20tu/Tong%20hop%20phan%20bo/TH%202016-2020%20091020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PC/AppData/Local/Microsoft/Windows/Temporary%20Internet%20Files/Content.IE5/ZRITJB1Y/KH%202016%20(NSTW%20-%20NSDP)%20Ch&#237;nh%20th&#7913;c%20nhap%20bieu%208123%20ngay%2026-11-2015%20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y2\c\OMIC%20VIETNAM\SALARY%20OMIC\2003\Thang%205\B.KHOAN%20SP%20HANH%20CHINH%20VA%20CA%208-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Dung%20Quat\Nhom%20GC\New%20Folder\My%20Documents\3533\99Q\99Q3657\99Q3299(REV.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y3\c\HUE\ODBC_REP\A2_DEBTO\DEBTOR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er01\Trung%20%20(D)\Luu_Tru\Ltb_ktkh\DZ220KV_Dau_Noi_sau_tram_500kV_Ha_Tinh\Gia_tha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er03\may3\xuong%20nhom%20co%20khi%20Dong%20anh\CO%20KHI%20DONG%20ANH\Phuc\My%20Documents\hung\hnhung\HCM\phong%20nen\DT-THL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QUANG/N&#258;M%202016/Th&#225;ng%202-2016/KH%20&#273;&#7847;u%20t&#432;%20c&#244;ng%20(189)/N&#259;m%202013/KH%202013/K&#7871;%20ho&#7841;ch%202013%20T1-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y4\D\windows\TEMP\IncrediMail\22311%20Draft%20Financial%20Statements%20in%202003-%20Ecop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DATA\tran%20Toan\Copy%20of%20Hang%20Xuat\WINDOWS\Desktop\File_Truong\file%20chung\truong\gener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2K\Mac%20Lan\Program%20A\Exer%20Repair\Excel%20Nang%20ca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1/Admin/LOCALS~1/Temp/gam/diem%20he%20trung%20cap%20k2007%20nam%20hoc%202008%20-%202009(lan1%20hkI%20de%20xet%20hoc%20bong/tai%20lieu%20htrlky%202%20va%20ca%20nam%20de%20nhap%20dim/3bTHE%20GIAO/T3/Giang/Ctao%20luoi%20khu%20Chau%20Giang%20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1/Admin/LOCALS~1/Temp/gam/diem%20he%20trung%20cap%20k2007%20nam%20hoc%202008%20-%202009(lan1%20hkI%20de%20xet%20hoc%20bong/tai%20lieu%20htrlky%202%20va%20ca%20nam%20de%20nhap%20dim/3bTHE%20GIAO/T3/Khu%201-2%20phuong%20l&#170;%20l&#238;i%20(Giai%20&#174;o&#185;n%20I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y5\D\THAIBAO\THU%20VIEN%20TN\dt.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BANG%20KHOAN%20HC%20NU%207-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Dung%20Quat\Nhom%20GC\New%20Folder\My%20Documents\3533\96Q\96q2588\PANE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HANH%20SON/KE%20HOACH%202016/TRUC%20GUI/ke%20hoach%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ung%20Quat\Nhom%20GC\New%20Folder\My%20Documents\3533\99Q\99Q3657\99Q3299(REV.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2\c\OMIC%20VIETNAM\SALARY%20OMIC\2003\Thang%206\BANG%20LUONG%20CNHD%20T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Local%20salary%20%20for%20worker%204-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m_2\COM.PT\Du%20an%20Do%20Son\&#167;&#185;i%20l&#182;i\ps\DO-HUONG\GT-BO\TKTC10-8\phong%20nen\DT-THL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ay2\c\OMIC%20VIETNAM\SALARY%20OMIC\2003\Thang%205\KHOAN%20ARGON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y2\c\OMIC%20VIETNAM\SALARY%20OMIC\2003\Thang%206\Local%20salary%20for%20worker%204-200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y5\C\CONG\BANG_LUONG\BANG_KHOAN\New%20Folder\BANG%20KHOAN%20HC%20NU%2010-2002.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BANG%20KHOAN%20SP%20HANH%20CHINH.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BANG%20KHOAN%20SP%20CA%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2\c\My%20Documents\MYDOCUME\17ngo%20quyen-cit\Du%20toan%20chi%20tiet%20DUONG%2017%20NGO%20QUYEN%20VER%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y3\c\WINDOWS\TEMP\MON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u\d\My%20Documents\quang\TinhToan\Ncn\Kiemtrathep.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1/Admin/LOCALS~1/Temp/gam/diem%20he%20trung%20cap%20k2007%20nam%20hoc%202008%20-%202009(lan1%20hkI%20de%20xet%20hoc%20bong/tai%20lieu%20htrlky%202%20va%20ca%20nam%20de%20nhap%20dim/Dung%20Quat/Nhom%20GC/New%20Folder/My%20Documents/3533/96Q/96q2588/PANE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ERVER\PROJECT\WINDOWS\TEMP\IBASE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CS3408\Standard\RP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iangdtt318a\Public\Documents\TH%20151\Gui%20chu%20Lam%20Anh.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_1004\DATA%20(E)\01Ky%20Ho%20Chi%20Minh\005%20Cong%20trinh%20A%20Lam%20(K)\TH%20vat%20tu%20cac%20cong%20trinh%20cua%20A%20Lam\Hop%20dong%2002%20-%2088(BC%20Chin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ser01\Trung%20%20(D)\ANH%20TOAN%202003\Hoa%20Binh\HOa%20binh%202003\DT%20Huop2\DT%20in\bang%20THKL\B-CAOQ~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ay3\c\MYDOCU~1\Mon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ay3\c\GENERAL\HUE\CB7-98.XLW"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QUANG/Quang%20KTN/N&#259;m%202023/Th&#225;ng%2010/Tham%20gia%20HD%20&#273;&#7847;u%20t&#432;/Bieu%20huong%20dan%20dau%20tu%202024%20KT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XL4Poppy"/>
      <sheetName val="Sheet6"/>
      <sheetName val="Sheet7"/>
      <sheetName val="Sheet4"/>
      <sheetName val="Sheet5"/>
      <sheetName val="(1)TK_ThueGTGT_Thang"/>
      <sheetName val="(2)Bangkebanra"/>
      <sheetName val="(3)BKMuavao-Co HDGTGT"/>
      <sheetName val="(4)BKMuavao-KTru 3% "/>
      <sheetName val="00000000"/>
      <sheetName val="Chiet tinh dz22"/>
      <sheetName val="DUONG"/>
      <sheetName val="KHANH"/>
      <sheetName val="PHONG"/>
      <sheetName val="XXXXXXXX"/>
      <sheetName val="DAUTU"/>
      <sheetName val="BLNN"/>
      <sheetName val="2003"/>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Code"/>
      <sheetName val="Theodoichung"/>
      <sheetName val="T.D.C.Tiet"/>
      <sheetName val="C.tiet"/>
      <sheetName val="Khuyenmai"/>
      <sheetName val="10000000"/>
      <sheetName val="MTO REV.2(ARMOR)"/>
      <sheetName val="HY35"/>
      <sheetName val="DanhMuc"/>
      <sheetName val="Overhead &amp; Profit B-1"/>
      <sheetName val="Chi tiet"/>
      <sheetName val="mau1"/>
      <sheetName val="inth2"/>
      <sheetName val="mau3"/>
      <sheetName val="mau4"/>
      <sheetName val="MAU TH5"/>
      <sheetName val="mau6"/>
      <sheetName val="mau7"/>
      <sheetName val="mau8"/>
      <sheetName val="mauTH9"/>
      <sheetName val="mauTH 10"/>
      <sheetName val="HIEU QUA DAO TAO PC"/>
      <sheetName val="XL4Test5"/>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VPP 03 2005"/>
      <sheetName val="20000000"/>
      <sheetName val="30000000"/>
      <sheetName val="40000000"/>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KẾ HOẠCH THANG 05"/>
      <sheetName val="PL01 Giao chi tieu NV"/>
      <sheetName val="PL02 Giao chi tieu CTV"/>
      <sheetName val="PL03 phan ca"/>
      <sheetName val="PL04 BH vung lom"/>
      <sheetName val="PL5 CS Điểm bán"/>
      <sheetName val="PL6 Du tru hang hoa"/>
      <sheetName val="Tien do theo tuan"/>
      <sheetName val="co huu"/>
      <sheetName val="to kho"/>
      <sheetName val="PU"/>
      <sheetName val="NHAN"/>
      <sheetName val="luong moc"/>
      <sheetName val="SS02-_x0010_5-10"/>
      <sheetName val="Sheet8"/>
      <sheetName val="Trich Du Toan"/>
      <sheetName val="NON HCMC SALES"/>
      <sheetName val="HANOI SALES"/>
      <sheetName val="SOUTH"/>
      <sheetName val="dongia (2)"/>
      <sheetName val="MTP"/>
      <sheetName val="KLHT"/>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SOH_HN"/>
      <sheetName val="Week 3"/>
      <sheetName val="PNT-QUOT-#3"/>
      <sheetName val="COAT&amp;WRAP-QIOT-#3"/>
      <sheetName val="ܶ"/>
      <sheetName val="ܰ"/>
      <sheetName val="〵_x0002_一Ƀ"/>
      <sheetName val="ь"/>
      <sheetName val="ٔ"/>
      <sheetName val="㍴ܸ"/>
      <sheetName val="ܳ"/>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refreshError="1"/>
      <sheetData sheetId="137" refreshError="1"/>
      <sheetData sheetId="138"/>
      <sheetData sheetId="139"/>
      <sheetData sheetId="140" refreshError="1"/>
      <sheetData sheetId="14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Sheet1"/>
      <sheetName val="TH vat tu"/>
      <sheetName val="TH kinh phi"/>
      <sheetName val="TH May TC"/>
      <sheetName val="TH nhan cong"/>
      <sheetName val="Thong ke thiet bi"/>
      <sheetName val="Dinh muc CP KTCB khac"/>
    </sheetNames>
    <sheetDataSet>
      <sheetData sheetId="0">
        <row r="2">
          <cell r="A2" t="str">
            <v>COÂNG TRÌNH :NGAÂN HAØNG TM CP XNKVN - EXIMBANK</v>
          </cell>
        </row>
        <row r="3">
          <cell r="A3" t="str">
            <v>HAÏNG MUÏC : CAÛI TAÏO SÖÛA CHÖÕA NEÀN COÅNG VAØO, PHOØNG NCPT LAÀU 1 KHU A, TIEÀN SAÛNH KHU A</v>
          </cell>
        </row>
      </sheetData>
      <sheetData sheetId="1">
        <row r="5">
          <cell r="H5" t="str">
            <v>YEÂU CAÀU</v>
          </cell>
        </row>
        <row r="7">
          <cell r="L7" t="str">
            <v>ZZZZZ</v>
          </cell>
        </row>
        <row r="8">
          <cell r="H8">
            <v>22.853999999999999</v>
          </cell>
          <cell r="L8" t="str">
            <v>ZN351</v>
          </cell>
        </row>
        <row r="9">
          <cell r="L9" t="str">
            <v>ZZZZZ</v>
          </cell>
        </row>
        <row r="10">
          <cell r="H10">
            <v>11.427</v>
          </cell>
          <cell r="L10" t="str">
            <v>ZN351</v>
          </cell>
        </row>
        <row r="11">
          <cell r="L11" t="str">
            <v>ZZZZZ</v>
          </cell>
        </row>
        <row r="12">
          <cell r="L12" t="str">
            <v>ZZZZZ</v>
          </cell>
        </row>
        <row r="13">
          <cell r="H13">
            <v>1038.1500000000001</v>
          </cell>
          <cell r="L13" t="str">
            <v>A0793</v>
          </cell>
        </row>
        <row r="14">
          <cell r="H14">
            <v>2.7469999999999999</v>
          </cell>
          <cell r="L14" t="str">
            <v>A0090</v>
          </cell>
        </row>
        <row r="15">
          <cell r="H15">
            <v>4.8390000000000004</v>
          </cell>
          <cell r="L15" t="str">
            <v>A0239</v>
          </cell>
        </row>
        <row r="16">
          <cell r="H16">
            <v>0.878</v>
          </cell>
          <cell r="L16" t="str">
            <v>A0482</v>
          </cell>
        </row>
        <row r="17">
          <cell r="H17">
            <v>8.57</v>
          </cell>
          <cell r="L17" t="str">
            <v>ZN301</v>
          </cell>
        </row>
        <row r="18">
          <cell r="H18">
            <v>0.49299999999999999</v>
          </cell>
          <cell r="L18" t="str">
            <v>M0391</v>
          </cell>
        </row>
        <row r="19">
          <cell r="H19">
            <v>0.46200000000000002</v>
          </cell>
          <cell r="L19" t="str">
            <v>M0110</v>
          </cell>
        </row>
        <row r="20">
          <cell r="L20" t="str">
            <v>ZZZZZ</v>
          </cell>
        </row>
        <row r="21">
          <cell r="H21">
            <v>3677.9270000000001</v>
          </cell>
          <cell r="L21" t="str">
            <v>A0793</v>
          </cell>
        </row>
        <row r="22">
          <cell r="H22">
            <v>5.0430000000000001</v>
          </cell>
          <cell r="L22" t="str">
            <v>A0090</v>
          </cell>
        </row>
        <row r="23">
          <cell r="H23">
            <v>9.4420000000000002</v>
          </cell>
          <cell r="L23" t="str">
            <v>A0237</v>
          </cell>
        </row>
        <row r="24">
          <cell r="H24">
            <v>1.9890000000000001</v>
          </cell>
          <cell r="L24" t="str">
            <v>A0482</v>
          </cell>
        </row>
        <row r="25">
          <cell r="H25">
            <v>10.388</v>
          </cell>
          <cell r="L25" t="str">
            <v>A0589</v>
          </cell>
        </row>
        <row r="26">
          <cell r="H26">
            <v>16.413</v>
          </cell>
          <cell r="L26" t="str">
            <v>ZN301</v>
          </cell>
        </row>
        <row r="27">
          <cell r="H27">
            <v>0.98699999999999999</v>
          </cell>
          <cell r="L27" t="str">
            <v>M0391</v>
          </cell>
        </row>
        <row r="28">
          <cell r="H28">
            <v>0.92500000000000004</v>
          </cell>
          <cell r="L28" t="str">
            <v>M0110</v>
          </cell>
        </row>
        <row r="29">
          <cell r="L29" t="str">
            <v>ZZZZZ</v>
          </cell>
        </row>
        <row r="30">
          <cell r="H30">
            <v>31.373999999999999</v>
          </cell>
          <cell r="L30" t="str">
            <v>A0390</v>
          </cell>
        </row>
        <row r="31">
          <cell r="H31">
            <v>5.1340000000000003</v>
          </cell>
          <cell r="L31" t="str">
            <v>A0421</v>
          </cell>
        </row>
        <row r="32">
          <cell r="H32">
            <v>3.3719999999999999</v>
          </cell>
          <cell r="L32" t="str">
            <v>ZN401</v>
          </cell>
        </row>
        <row r="33">
          <cell r="L33" t="str">
            <v>ZZZZZ</v>
          </cell>
        </row>
        <row r="34">
          <cell r="H34">
            <v>19.026</v>
          </cell>
          <cell r="L34" t="str">
            <v>A0459</v>
          </cell>
        </row>
        <row r="35">
          <cell r="H35">
            <v>0.95099999999999996</v>
          </cell>
          <cell r="L35" t="str">
            <v>A0387</v>
          </cell>
        </row>
        <row r="36">
          <cell r="H36">
            <v>14.269</v>
          </cell>
          <cell r="L36" t="str">
            <v>ZN401</v>
          </cell>
        </row>
        <row r="37">
          <cell r="L37" t="str">
            <v>ZZZZZ</v>
          </cell>
        </row>
        <row r="38">
          <cell r="H38">
            <v>168.13800000000001</v>
          </cell>
          <cell r="L38" t="str">
            <v>EA700</v>
          </cell>
        </row>
        <row r="39">
          <cell r="H39">
            <v>25.684000000000001</v>
          </cell>
          <cell r="L39" t="str">
            <v>ZN401</v>
          </cell>
        </row>
        <row r="40">
          <cell r="L40" t="str">
            <v>ZZZZZ</v>
          </cell>
        </row>
        <row r="41">
          <cell r="L41" t="str">
            <v>ZZZZZ</v>
          </cell>
        </row>
        <row r="42">
          <cell r="H42">
            <v>3.2410000000000001</v>
          </cell>
          <cell r="L42" t="str">
            <v>A0586</v>
          </cell>
        </row>
        <row r="43">
          <cell r="H43">
            <v>1.621</v>
          </cell>
          <cell r="L43" t="str">
            <v>A0068</v>
          </cell>
        </row>
        <row r="44">
          <cell r="H44">
            <v>3.2410000000000001</v>
          </cell>
          <cell r="L44" t="str">
            <v>A0387</v>
          </cell>
        </row>
        <row r="45">
          <cell r="H45">
            <v>3.2410000000000001</v>
          </cell>
          <cell r="L45" t="str">
            <v>A0388</v>
          </cell>
        </row>
        <row r="46">
          <cell r="H46">
            <v>160.46</v>
          </cell>
          <cell r="L46" t="str">
            <v>A0782</v>
          </cell>
        </row>
        <row r="47">
          <cell r="H47">
            <v>40.515999999999998</v>
          </cell>
          <cell r="L47" t="str">
            <v>A0174</v>
          </cell>
        </row>
        <row r="48">
          <cell r="H48">
            <v>67.393000000000001</v>
          </cell>
          <cell r="L48" t="str">
            <v>ZN451</v>
          </cell>
        </row>
        <row r="49">
          <cell r="H49">
            <v>16.045999999999999</v>
          </cell>
          <cell r="L49" t="str">
            <v>M0367</v>
          </cell>
        </row>
        <row r="50">
          <cell r="L50" t="str">
            <v>ZZZZZ</v>
          </cell>
        </row>
        <row r="51">
          <cell r="H51">
            <v>15.837999999999999</v>
          </cell>
          <cell r="L51" t="str">
            <v>A0622</v>
          </cell>
        </row>
        <row r="52">
          <cell r="H52">
            <v>17.690000000000001</v>
          </cell>
          <cell r="L52" t="str">
            <v>ZN351</v>
          </cell>
        </row>
        <row r="53">
          <cell r="H53">
            <v>11.3959916</v>
          </cell>
          <cell r="L53" t="str">
            <v>A0174</v>
          </cell>
        </row>
        <row r="54">
          <cell r="L54" t="str">
            <v>ZZZZZ</v>
          </cell>
        </row>
        <row r="55">
          <cell r="L55" t="str">
            <v>ZZZZZ</v>
          </cell>
        </row>
        <row r="56">
          <cell r="H56">
            <v>1.62</v>
          </cell>
          <cell r="L56" t="str">
            <v>ZN351</v>
          </cell>
        </row>
        <row r="57">
          <cell r="L57" t="str">
            <v>ZZZZZ</v>
          </cell>
        </row>
        <row r="58">
          <cell r="H58">
            <v>436.48</v>
          </cell>
          <cell r="L58" t="str">
            <v>A0352</v>
          </cell>
        </row>
        <row r="59">
          <cell r="H59">
            <v>34.819000000000003</v>
          </cell>
          <cell r="L59" t="str">
            <v>A0793</v>
          </cell>
        </row>
        <row r="60">
          <cell r="H60">
            <v>0.11899999999999999</v>
          </cell>
          <cell r="L60" t="str">
            <v>A0086</v>
          </cell>
        </row>
        <row r="61">
          <cell r="H61">
            <v>2.8000000000000001E-2</v>
          </cell>
          <cell r="L61" t="str">
            <v>A0482</v>
          </cell>
        </row>
        <row r="62">
          <cell r="H62">
            <v>1.0369999999999999</v>
          </cell>
          <cell r="L62" t="str">
            <v>A0091</v>
          </cell>
        </row>
        <row r="63">
          <cell r="H63">
            <v>6.0000000000000001E-3</v>
          </cell>
          <cell r="L63" t="str">
            <v>A0406</v>
          </cell>
        </row>
        <row r="64">
          <cell r="H64">
            <v>0.29399999999999998</v>
          </cell>
          <cell r="L64" t="str">
            <v>A0198</v>
          </cell>
        </row>
        <row r="65">
          <cell r="H65">
            <v>1.3759999999999999</v>
          </cell>
          <cell r="L65" t="str">
            <v>ZN351</v>
          </cell>
        </row>
        <row r="66">
          <cell r="H66">
            <v>1.2999999999999999E-2</v>
          </cell>
          <cell r="L66" t="str">
            <v>M0402</v>
          </cell>
        </row>
        <row r="67">
          <cell r="H67">
            <v>3.7999999999999999E-2</v>
          </cell>
          <cell r="L67" t="str">
            <v>M0405</v>
          </cell>
        </row>
        <row r="68">
          <cell r="L68" t="str">
            <v>ZZZZZ</v>
          </cell>
        </row>
        <row r="69">
          <cell r="H69">
            <v>70.811000000000007</v>
          </cell>
          <cell r="L69" t="str">
            <v>A0793</v>
          </cell>
        </row>
        <row r="70">
          <cell r="H70">
            <v>9.7000000000000003E-2</v>
          </cell>
          <cell r="L70" t="str">
            <v>A0090</v>
          </cell>
        </row>
        <row r="71">
          <cell r="H71">
            <v>0.182</v>
          </cell>
          <cell r="L71" t="str">
            <v>A0237</v>
          </cell>
        </row>
        <row r="72">
          <cell r="H72">
            <v>3.7999999999999999E-2</v>
          </cell>
          <cell r="L72" t="str">
            <v>A0482</v>
          </cell>
        </row>
        <row r="73">
          <cell r="H73">
            <v>0.76</v>
          </cell>
          <cell r="L73" t="str">
            <v>ZN351</v>
          </cell>
        </row>
        <row r="74">
          <cell r="H74">
            <v>1.9E-2</v>
          </cell>
          <cell r="L74" t="str">
            <v>M0391</v>
          </cell>
        </row>
        <row r="75">
          <cell r="H75">
            <v>1.7999999999999999E-2</v>
          </cell>
          <cell r="L75" t="str">
            <v>M0115</v>
          </cell>
        </row>
        <row r="76">
          <cell r="H76">
            <v>2.1999999999999999E-2</v>
          </cell>
          <cell r="L76" t="str">
            <v>M0405</v>
          </cell>
        </row>
        <row r="77">
          <cell r="L77" t="str">
            <v>ZZZZZ</v>
          </cell>
        </row>
        <row r="78">
          <cell r="H78">
            <v>30.6</v>
          </cell>
          <cell r="L78" t="str">
            <v>A0689</v>
          </cell>
        </row>
        <row r="79">
          <cell r="H79">
            <v>0.42799999999999999</v>
          </cell>
          <cell r="L79" t="str">
            <v>A0429</v>
          </cell>
        </row>
        <row r="80">
          <cell r="H80">
            <v>0.13900000000000001</v>
          </cell>
          <cell r="L80" t="str">
            <v>A0593</v>
          </cell>
        </row>
        <row r="81">
          <cell r="H81">
            <v>0.63</v>
          </cell>
          <cell r="L81" t="str">
            <v>ZN371</v>
          </cell>
        </row>
        <row r="82">
          <cell r="H82">
            <v>3.4000000000000002E-2</v>
          </cell>
          <cell r="L82" t="str">
            <v>M0008</v>
          </cell>
        </row>
        <row r="83">
          <cell r="H83">
            <v>0.01</v>
          </cell>
          <cell r="L83" t="str">
            <v>M0202</v>
          </cell>
        </row>
        <row r="84">
          <cell r="H84">
            <v>1E-3</v>
          </cell>
          <cell r="L84" t="str">
            <v>M0405</v>
          </cell>
        </row>
        <row r="85">
          <cell r="L85" t="str">
            <v>ZZZZZ</v>
          </cell>
        </row>
        <row r="86">
          <cell r="H86">
            <v>1.6E-2</v>
          </cell>
          <cell r="L86" t="str">
            <v>A0406</v>
          </cell>
        </row>
        <row r="87">
          <cell r="H87">
            <v>2E-3</v>
          </cell>
          <cell r="L87" t="str">
            <v>A0399</v>
          </cell>
        </row>
        <row r="88">
          <cell r="H88">
            <v>1.2999999999999999E-2</v>
          </cell>
          <cell r="L88" t="str">
            <v>A0397</v>
          </cell>
        </row>
        <row r="89">
          <cell r="H89">
            <v>0.16300000000000001</v>
          </cell>
          <cell r="L89" t="str">
            <v>A0274</v>
          </cell>
        </row>
        <row r="90">
          <cell r="H90">
            <v>0.56899999999999995</v>
          </cell>
          <cell r="L90" t="str">
            <v>ZN401</v>
          </cell>
        </row>
        <row r="91">
          <cell r="L91" t="str">
            <v>ZZZZZ</v>
          </cell>
        </row>
        <row r="92">
          <cell r="L92" t="str">
            <v>ZZZZZ</v>
          </cell>
        </row>
        <row r="93">
          <cell r="H93">
            <v>46.234000000000002</v>
          </cell>
          <cell r="L93" t="str">
            <v>A0793</v>
          </cell>
        </row>
        <row r="94">
          <cell r="H94">
            <v>0.157</v>
          </cell>
          <cell r="L94" t="str">
            <v>A0086</v>
          </cell>
        </row>
        <row r="95">
          <cell r="H95">
            <v>3.6999999999999998E-2</v>
          </cell>
          <cell r="L95" t="str">
            <v>A0482</v>
          </cell>
        </row>
        <row r="96">
          <cell r="H96">
            <v>1.2310000000000001</v>
          </cell>
          <cell r="L96" t="str">
            <v>ZN371</v>
          </cell>
        </row>
        <row r="97">
          <cell r="H97">
            <v>1.9E-2</v>
          </cell>
          <cell r="L97" t="str">
            <v>M0402</v>
          </cell>
        </row>
        <row r="98">
          <cell r="H98">
            <v>6.0000000000000001E-3</v>
          </cell>
          <cell r="L98" t="str">
            <v>M0405</v>
          </cell>
        </row>
        <row r="99">
          <cell r="L99" t="str">
            <v>ZZZZZ</v>
          </cell>
        </row>
        <row r="100">
          <cell r="H100">
            <v>4.9180000000000001</v>
          </cell>
          <cell r="L100" t="str">
            <v>A0793</v>
          </cell>
        </row>
        <row r="101">
          <cell r="H101">
            <v>1.6E-2</v>
          </cell>
          <cell r="L101" t="str">
            <v>A0086</v>
          </cell>
        </row>
        <row r="102">
          <cell r="H102">
            <v>3.0000000000000001E-3</v>
          </cell>
          <cell r="L102" t="str">
            <v>A0482</v>
          </cell>
        </row>
        <row r="103">
          <cell r="L103" t="str">
            <v>ZZZZZ</v>
          </cell>
        </row>
        <row r="104">
          <cell r="H104">
            <v>17.222000000000001</v>
          </cell>
          <cell r="L104" t="str">
            <v>A0793</v>
          </cell>
        </row>
        <row r="105">
          <cell r="H105">
            <v>4.3999999999999997E-2</v>
          </cell>
          <cell r="L105" t="str">
            <v>A0086</v>
          </cell>
        </row>
        <row r="106">
          <cell r="H106">
            <v>1.0999999999999999E-2</v>
          </cell>
          <cell r="L106" t="str">
            <v>A0482</v>
          </cell>
        </row>
        <row r="107">
          <cell r="H107">
            <v>0.13800000000000001</v>
          </cell>
          <cell r="L107" t="str">
            <v>ZN371</v>
          </cell>
        </row>
        <row r="108">
          <cell r="H108">
            <v>5.0000000000000001E-3</v>
          </cell>
          <cell r="L108" t="str">
            <v>M0402</v>
          </cell>
        </row>
        <row r="109">
          <cell r="H109">
            <v>2E-3</v>
          </cell>
          <cell r="L109" t="str">
            <v>M0405</v>
          </cell>
        </row>
        <row r="110">
          <cell r="L110" t="str">
            <v>ZZZZZ</v>
          </cell>
        </row>
        <row r="111">
          <cell r="H111">
            <v>5.9279999999999999</v>
          </cell>
          <cell r="L111" t="str">
            <v>A0459</v>
          </cell>
        </row>
        <row r="112">
          <cell r="H112">
            <v>0.29599999999999999</v>
          </cell>
          <cell r="L112" t="str">
            <v>A0387</v>
          </cell>
        </row>
        <row r="113">
          <cell r="H113">
            <v>4.4459999999999997</v>
          </cell>
          <cell r="L113" t="str">
            <v>ZN401</v>
          </cell>
        </row>
        <row r="114">
          <cell r="L114" t="str">
            <v>ZZZZZ</v>
          </cell>
        </row>
        <row r="115">
          <cell r="H115">
            <v>5.2389999999999999</v>
          </cell>
          <cell r="L115" t="str">
            <v>A0648</v>
          </cell>
        </row>
        <row r="116">
          <cell r="H116">
            <v>0.8</v>
          </cell>
          <cell r="L116" t="str">
            <v>ZN401</v>
          </cell>
        </row>
        <row r="117">
          <cell r="L117" t="str">
            <v>ZZZZZ</v>
          </cell>
        </row>
        <row r="118">
          <cell r="H118">
            <v>4.08</v>
          </cell>
          <cell r="L118" t="str">
            <v>F1053</v>
          </cell>
        </row>
        <row r="119">
          <cell r="H119">
            <v>1.01</v>
          </cell>
          <cell r="L119" t="str">
            <v>F0949</v>
          </cell>
        </row>
        <row r="120">
          <cell r="H120">
            <v>0.02</v>
          </cell>
          <cell r="L120" t="str">
            <v>A0175</v>
          </cell>
        </row>
        <row r="121">
          <cell r="H121">
            <v>2.7E-2</v>
          </cell>
          <cell r="L121" t="str">
            <v>F0885</v>
          </cell>
        </row>
        <row r="122">
          <cell r="H122">
            <v>1.1200000000000001</v>
          </cell>
          <cell r="L122" t="str">
            <v>ZN352</v>
          </cell>
        </row>
        <row r="123">
          <cell r="L123" t="str">
            <v>ZZZZZ</v>
          </cell>
        </row>
        <row r="124">
          <cell r="H124">
            <v>4</v>
          </cell>
          <cell r="L124" t="str">
            <v>F0631</v>
          </cell>
        </row>
        <row r="125">
          <cell r="H125">
            <v>4</v>
          </cell>
          <cell r="L125" t="str">
            <v>F0949</v>
          </cell>
        </row>
        <row r="126">
          <cell r="H126">
            <v>0.121</v>
          </cell>
          <cell r="L126" t="str">
            <v>A0175</v>
          </cell>
        </row>
        <row r="127">
          <cell r="H127">
            <v>0.16600000000000001</v>
          </cell>
          <cell r="L127" t="str">
            <v>F0885</v>
          </cell>
        </row>
        <row r="128">
          <cell r="H128">
            <v>0.8</v>
          </cell>
          <cell r="L128" t="str">
            <v>ZN352</v>
          </cell>
        </row>
        <row r="129">
          <cell r="L129" t="str">
            <v>ZZZZZ</v>
          </cell>
        </row>
        <row r="130">
          <cell r="H130">
            <v>2</v>
          </cell>
          <cell r="L130" t="str">
            <v>F0470</v>
          </cell>
        </row>
        <row r="131">
          <cell r="H131">
            <v>2</v>
          </cell>
          <cell r="L131" t="str">
            <v>F0949</v>
          </cell>
        </row>
        <row r="132">
          <cell r="H132">
            <v>6.0999999999999999E-2</v>
          </cell>
          <cell r="L132" t="str">
            <v>A0175</v>
          </cell>
        </row>
        <row r="133">
          <cell r="H133">
            <v>8.3000000000000004E-2</v>
          </cell>
          <cell r="L133" t="str">
            <v>F0885</v>
          </cell>
        </row>
        <row r="134">
          <cell r="H134">
            <v>0.4</v>
          </cell>
          <cell r="L134" t="str">
            <v>ZN352</v>
          </cell>
        </row>
        <row r="135">
          <cell r="L135" t="str">
            <v>ZZZZZ</v>
          </cell>
        </row>
        <row r="136">
          <cell r="H136">
            <v>2.04</v>
          </cell>
          <cell r="L136" t="str">
            <v>F1068</v>
          </cell>
        </row>
        <row r="137">
          <cell r="H137">
            <v>0.505</v>
          </cell>
          <cell r="L137" t="str">
            <v>F0960</v>
          </cell>
        </row>
        <row r="138">
          <cell r="H138">
            <v>8.0000000000000002E-3</v>
          </cell>
          <cell r="L138" t="str">
            <v>A0175</v>
          </cell>
        </row>
        <row r="139">
          <cell r="H139">
            <v>1.0999999999999999E-2</v>
          </cell>
          <cell r="L139" t="str">
            <v>F0885</v>
          </cell>
        </row>
        <row r="140">
          <cell r="H140">
            <v>0.5</v>
          </cell>
          <cell r="L140" t="str">
            <v>ZN352</v>
          </cell>
        </row>
        <row r="141">
          <cell r="L141" t="str">
            <v>ZZZZZ</v>
          </cell>
        </row>
        <row r="142">
          <cell r="H142">
            <v>1.0009999999999999</v>
          </cell>
          <cell r="L142" t="str">
            <v>F1158</v>
          </cell>
        </row>
        <row r="143">
          <cell r="H143">
            <v>0.19</v>
          </cell>
          <cell r="L143" t="str">
            <v>ZN352</v>
          </cell>
        </row>
        <row r="144">
          <cell r="L144" t="str">
            <v>ZZZZZ</v>
          </cell>
        </row>
        <row r="145">
          <cell r="H145">
            <v>8.5250000000000004</v>
          </cell>
          <cell r="L145" t="str">
            <v>A0793</v>
          </cell>
        </row>
        <row r="146">
          <cell r="H146">
            <v>3.2000000000000001E-2</v>
          </cell>
          <cell r="L146" t="str">
            <v>A0090</v>
          </cell>
        </row>
        <row r="147">
          <cell r="H147">
            <v>7.0000000000000001E-3</v>
          </cell>
          <cell r="L147" t="str">
            <v>A0482</v>
          </cell>
        </row>
        <row r="148">
          <cell r="H148">
            <v>12.8</v>
          </cell>
          <cell r="L148" t="str">
            <v>A0012</v>
          </cell>
        </row>
        <row r="149">
          <cell r="H149">
            <v>6.4</v>
          </cell>
          <cell r="L149" t="str">
            <v>A0435</v>
          </cell>
        </row>
        <row r="150">
          <cell r="H150">
            <v>0.96</v>
          </cell>
          <cell r="L150" t="str">
            <v>ZN351</v>
          </cell>
        </row>
        <row r="151">
          <cell r="L151" t="str">
            <v>ZZZZZ</v>
          </cell>
        </row>
        <row r="152">
          <cell r="H152">
            <v>3.12</v>
          </cell>
          <cell r="L152" t="str">
            <v>A0183</v>
          </cell>
        </row>
        <row r="153">
          <cell r="H153">
            <v>0.78</v>
          </cell>
          <cell r="L153" t="str">
            <v>ZN351</v>
          </cell>
        </row>
        <row r="154">
          <cell r="L154" t="str">
            <v>ZZZZZ</v>
          </cell>
        </row>
        <row r="155">
          <cell r="H155">
            <v>1</v>
          </cell>
          <cell r="L155" t="str">
            <v>EA702</v>
          </cell>
        </row>
        <row r="156">
          <cell r="L156" t="str">
            <v>ZZZZZ</v>
          </cell>
        </row>
        <row r="157">
          <cell r="H157">
            <v>58.801000000000002</v>
          </cell>
          <cell r="L157" t="str">
            <v>A0648</v>
          </cell>
        </row>
        <row r="158">
          <cell r="H158">
            <v>11.311</v>
          </cell>
          <cell r="L158" t="str">
            <v>ZN401</v>
          </cell>
        </row>
        <row r="159">
          <cell r="L159" t="str">
            <v>ZZZZZ</v>
          </cell>
        </row>
        <row r="160">
          <cell r="H160">
            <v>6.6539999999999999</v>
          </cell>
          <cell r="L160" t="str">
            <v>A0459</v>
          </cell>
        </row>
        <row r="161">
          <cell r="H161">
            <v>0.33300000000000002</v>
          </cell>
          <cell r="L161" t="str">
            <v>A0387</v>
          </cell>
        </row>
        <row r="162">
          <cell r="H162">
            <v>4.99</v>
          </cell>
          <cell r="L162" t="str">
            <v>ZN401</v>
          </cell>
        </row>
        <row r="163">
          <cell r="L163" t="str">
            <v>ZZZZZ</v>
          </cell>
        </row>
        <row r="164">
          <cell r="H164">
            <v>112.654</v>
          </cell>
          <cell r="L164" t="str">
            <v>A0648</v>
          </cell>
        </row>
        <row r="165">
          <cell r="H165">
            <v>17.209</v>
          </cell>
          <cell r="L165" t="str">
            <v>ZN401</v>
          </cell>
        </row>
        <row r="166">
          <cell r="L166" t="str">
            <v>ZZZZZ</v>
          </cell>
        </row>
        <row r="167">
          <cell r="H167">
            <v>12.747</v>
          </cell>
          <cell r="L167" t="str">
            <v>A0459</v>
          </cell>
        </row>
        <row r="168">
          <cell r="H168">
            <v>0.63700000000000001</v>
          </cell>
          <cell r="L168" t="str">
            <v>A0387</v>
          </cell>
        </row>
        <row r="169">
          <cell r="H169">
            <v>9.56</v>
          </cell>
          <cell r="L169" t="str">
            <v>ZN401</v>
          </cell>
        </row>
        <row r="170">
          <cell r="L170" t="str">
            <v>ZZZZZ</v>
          </cell>
        </row>
        <row r="171">
          <cell r="L171" t="str">
            <v>ZZZZZ</v>
          </cell>
        </row>
        <row r="172">
          <cell r="L172" t="str">
            <v>ZZZZZ</v>
          </cell>
        </row>
        <row r="173">
          <cell r="L173" t="str">
            <v>ZZZZZ</v>
          </cell>
        </row>
        <row r="174">
          <cell r="H174">
            <v>1</v>
          </cell>
          <cell r="L174" t="str">
            <v>EA701</v>
          </cell>
        </row>
        <row r="175">
          <cell r="L175" t="str">
            <v>ZZZZZ</v>
          </cell>
        </row>
        <row r="176">
          <cell r="H176">
            <v>4.6230000000000002</v>
          </cell>
          <cell r="L176" t="str">
            <v>EF700</v>
          </cell>
        </row>
        <row r="177">
          <cell r="H177">
            <v>1.1599999999999999</v>
          </cell>
          <cell r="L177" t="str">
            <v>ZN302</v>
          </cell>
        </row>
        <row r="178">
          <cell r="L178" t="str">
            <v>ZZZZZ</v>
          </cell>
        </row>
        <row r="179">
          <cell r="H179">
            <v>4.6230000000000002</v>
          </cell>
          <cell r="L179" t="str">
            <v>F1044</v>
          </cell>
        </row>
        <row r="180">
          <cell r="H180">
            <v>1.1599999999999999</v>
          </cell>
          <cell r="L180" t="str">
            <v>ZN302</v>
          </cell>
        </row>
        <row r="181">
          <cell r="L181" t="str">
            <v>ZZZZZ</v>
          </cell>
        </row>
        <row r="182">
          <cell r="H182">
            <v>9.3840000000000003</v>
          </cell>
          <cell r="L182" t="str">
            <v>F1055</v>
          </cell>
        </row>
        <row r="183">
          <cell r="H183">
            <v>1.6</v>
          </cell>
          <cell r="L183" t="str">
            <v>ZN302</v>
          </cell>
        </row>
        <row r="184">
          <cell r="L184" t="str">
            <v>ZZZZZ</v>
          </cell>
        </row>
        <row r="185">
          <cell r="H185">
            <v>6.452</v>
          </cell>
          <cell r="L185" t="str">
            <v>F1060</v>
          </cell>
        </row>
        <row r="186">
          <cell r="H186">
            <v>1.43</v>
          </cell>
          <cell r="L186" t="str">
            <v>ZN302</v>
          </cell>
        </row>
        <row r="187">
          <cell r="L187" t="str">
            <v>ZZZZZ</v>
          </cell>
        </row>
        <row r="188">
          <cell r="H188">
            <v>12.484999999999999</v>
          </cell>
          <cell r="L188" t="str">
            <v>EF701</v>
          </cell>
        </row>
        <row r="189">
          <cell r="H189">
            <v>0.312</v>
          </cell>
          <cell r="L189" t="str">
            <v>ZN302</v>
          </cell>
        </row>
        <row r="190">
          <cell r="L190" t="str">
            <v>ZZZZZ</v>
          </cell>
        </row>
        <row r="191">
          <cell r="H191">
            <v>16.646000000000001</v>
          </cell>
          <cell r="L191" t="str">
            <v>F0738</v>
          </cell>
        </row>
        <row r="192">
          <cell r="H192">
            <v>0.41599999999999998</v>
          </cell>
          <cell r="L192" t="str">
            <v>ZN302</v>
          </cell>
        </row>
        <row r="193">
          <cell r="L193" t="str">
            <v>ZZZZZ</v>
          </cell>
        </row>
        <row r="194">
          <cell r="H194">
            <v>2.1419999999999999</v>
          </cell>
          <cell r="L194" t="str">
            <v>EF702</v>
          </cell>
        </row>
        <row r="195">
          <cell r="H195">
            <v>0.22</v>
          </cell>
          <cell r="L195" t="str">
            <v>ZN302</v>
          </cell>
        </row>
        <row r="196">
          <cell r="L196" t="str">
            <v>ZZZZZ</v>
          </cell>
        </row>
        <row r="199">
          <cell r="K199">
            <v>0</v>
          </cell>
        </row>
      </sheetData>
      <sheetData sheetId="2"/>
      <sheetData sheetId="3"/>
      <sheetData sheetId="4">
        <row r="49">
          <cell r="J49">
            <v>3</v>
          </cell>
        </row>
      </sheetData>
      <sheetData sheetId="5"/>
      <sheetData sheetId="6"/>
      <sheetData sheetId="7"/>
      <sheetData sheetId="8">
        <row r="2">
          <cell r="E2" t="b">
            <v>0</v>
          </cell>
          <cell r="F2" t="b">
            <v>0</v>
          </cell>
          <cell r="H2" t="b">
            <v>0</v>
          </cell>
        </row>
        <row r="88">
          <cell r="C88" t="str">
            <v>ÑÖÔØNG LOAÏI 1</v>
          </cell>
          <cell r="E88" t="str">
            <v>ÑÖÔØNG LOAÏI 2</v>
          </cell>
          <cell r="G88" t="str">
            <v>ÑÖÔØNG LOAÏI 3</v>
          </cell>
          <cell r="I88" t="str">
            <v>ÑÖÔØNG LOAÏI 4</v>
          </cell>
          <cell r="K88" t="str">
            <v>ÑÖÔØNG LOAÏI 5</v>
          </cell>
        </row>
        <row r="189">
          <cell r="C189">
            <v>435</v>
          </cell>
          <cell r="E189">
            <v>518</v>
          </cell>
          <cell r="G189">
            <v>761</v>
          </cell>
          <cell r="I189">
            <v>1103</v>
          </cell>
          <cell r="K189">
            <v>1600</v>
          </cell>
        </row>
        <row r="199">
          <cell r="F199" t="str">
            <v>TÖØ 30 KM TRÔÛ LAÏI (Ñ/TAÁN)</v>
          </cell>
          <cell r="I199" t="str">
            <v>TÖØ 31 KM TRÔÛ LEÂN (Ñ/TAÁN.KM)</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Nhan cong`#/.g"/>
      <sheetName val="Sheet1"/>
      <sheetName val="Sheet2"/>
      <sheetName val="Sheet3"/>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NLANCONGduong"/>
      <sheetName val="ဳ0000000"/>
      <sheetName val="VaoMavaKL"/>
      <sheetName val="VaoSL"/>
      <sheetName val="KQPTVL"/>
      <sheetName val="KQPTVLNgang"/>
      <sheetName val="DMCTDoiDonVi"/>
      <sheetName val="CMa"/>
      <sheetName val="NC"/>
      <sheetName val="MTC"/>
      <sheetName val="XL_x0014_Poppy"/>
      <sheetName val="Tra_bang"/>
      <sheetName val="XL4Poppy (2䀁"/>
      <sheetName val="DTCT"/>
      <sheetName val="DGduong"/>
      <sheetName val="PhatsiûÎ"/>
      <sheetName val="NHALCONGdu_x000f_ng"/>
      <sheetName val="Nha_x000e_ cong`#/.g"/>
      <sheetName val="TT35"/>
      <sheetName val="?0000000"/>
      <sheetName val="TT"/>
      <sheetName val="THM"/>
      <sheetName val="THAT"/>
      <sheetName val="THTN"/>
      <sheetName val="THGC"/>
      <sheetName val="GCT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XL4Poppy (2?"/>
      <sheetName val="Tai khoan"/>
      <sheetName val="CTGS"/>
      <sheetName val="FHANCONGduong"/>
      <sheetName val="N`an cong cong"/>
      <sheetName val="Bang_tra"/>
      <sheetName val="²_x0000__x0000_t4"/>
      <sheetName val="NHALCOJGduong"/>
      <sheetName val="TPAN-TRUONGXUAN"/>
      <sheetName val="S(eet12"/>
      <sheetName val="gvl"/>
      <sheetName val="Cp&gt;10-Ln&lt;10"/>
      <sheetName val="Ln&lt;20"/>
      <sheetName val="EIRR&gt;1&lt;1"/>
      <sheetName val="EIRR&gt; 2"/>
      <sheetName val="EIRR&lt;2"/>
      <sheetName val="Chiet tinh dz35"/>
      <sheetName val="Sh_x0003__x0000_t3"/>
      <sheetName val="vlieu"/>
      <sheetName val="tra_vat_lieu"/>
      <sheetName val="Dieuchinh"/>
      <sheetName val="HE SO"/>
      <sheetName val="MTO REV.2(ARMOR)"/>
      <sheetName val="Shegt6"/>
      <sheetName val="Shget7"/>
      <sheetName val="Sjeet8"/>
      <sheetName val="Sheeu15"/>
      <sheetName val="XXXYXXXX"/>
      <sheetName val="Nhan ckng cong"/>
      <sheetName val="10_x0010_00000"/>
      <sheetName val="XL4Pop0y (2)"/>
      <sheetName val="Nhan cong`_x0003_/.g"/>
      <sheetName val="NHANCONGduo.g"/>
      <sheetName val="Nhan cong`#_.g"/>
      <sheetName val="Nha_x000e_ cong`#_.g"/>
      <sheetName val="_0000000"/>
      <sheetName val="XL4Poppy (2_"/>
      <sheetName val="²"/>
      <sheetName val="Sh_x0003_"/>
      <sheetName val="NHALÃONGduong"/>
      <sheetName val="Óheet1"/>
      <sheetName val="CÈTT"/>
      <sheetName val="TRAN-TÒUONGXUAN"/>
      <sheetName val="XXHXXXXX"/>
      <sheetName val="V!oSL"/>
      <sheetName val="ÄMCTDoiDonVi"/>
      <sheetName val="TSCD"/>
      <sheetName val="Coc 32 m(Cho mo)"/>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²??t4"/>
      <sheetName val="Sh_x0003_?t3"/>
      <sheetName val="KQPTRLNgang"/>
      <sheetName val="DTCP"/>
      <sheetName val="tra-vat-lieu"/>
      <sheetName val="TRAN-TRUONG塅䕃⹌塅E(2)"/>
      <sheetName val="²_x0000__x0000_€t4"/>
      <sheetName val="XL4Test5S"/>
      <sheetName val="Tra KS"/>
      <sheetName val="MTL$-INTER"/>
      <sheetName val="²__t4"/>
      <sheetName val="Sh_x0003__t3"/>
      <sheetName val="Nhan cong`_x0003__.g"/>
      <sheetName val="²??€t4"/>
      <sheetName val="²__€t4"/>
      <sheetName val="Overview"/>
      <sheetName val="2000_x0010_000"/>
      <sheetName val="XL4Poppy_(2?"/>
      <sheetName val="THPD ±µ_x0008_&quot;_x0000__x0000__x0000_"/>
      <sheetName val="T_NG HOP VL-NC TT"/>
      <sheetName val="uniBase"/>
      <sheetName val="vniBase"/>
      <sheetName val="abcBase"/>
      <sheetName val="TRAN-TRUONG????E(2)"/>
      <sheetName val="SUMMARY"/>
      <sheetName val="CLa"/>
      <sheetName val="HL4Poppy"/>
      <sheetName val="Chi phi khac 4.3KH-CP"/>
      <sheetName val="Nhatkychung"/>
      <sheetName val="Nhatkychung - cu"/>
      <sheetName val="THPD ±µ_x0008_&quot;"/>
      <sheetName val="chiet tinh"/>
      <sheetName val="Nhan_cong`#__g"/>
      <sheetName val="Nha_cong`#__g"/>
      <sheetName val="chu chuong"/>
      <sheetName val="Chart1"/>
      <sheetName val="DT32"/>
      <sheetName val="Phatsi��"/>
      <sheetName val="�_x0000__x0000_�t4"/>
      <sheetName val="�??�t4"/>
      <sheetName val="�"/>
      <sheetName val="NEW-PANEL"/>
      <sheetName val="Truot_nen"/>
      <sheetName val="chitimc"/>
      <sheetName val="_x0000__x0010_*_x0000__x0000__x0000_'"/>
      <sheetName val="Sheet!3"/>
      <sheetName val="DAMNEN KHONG HC"/>
      <sheetName val="DAM NEN HC"/>
      <sheetName val="XL4Po`py (2?"/>
      <sheetName val="Luong+may"/>
      <sheetName val="N`an cgng cong"/>
      <sheetName val="M_x0014_C"/>
      <sheetName val="Chiet_tinh_dz35"/>
      <sheetName val="TRAN-TRUONG____E(2)"/>
      <sheetName val="THPD ±µ_x0008_&quot;???"/>
      <sheetName val="nhan cong"/>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CPTNo"/>
      <sheetName val="JD"/>
      <sheetName val="XL4Po`py (2䀁"/>
      <sheetName val="BXLDL"/>
      <sheetName val="XL4Poppy_(2_"/>
      <sheetName val="XL4Po`py (2_"/>
      <sheetName val="________ (2)"/>
      <sheetName val="________ (2_"/>
      <sheetName val="KKKKKKKK"/>
      <sheetName val="S`eet13"/>
      <sheetName val="Quan Ly Ban Ve TKTC"/>
      <sheetName val="CODE"/>
      <sheetName val="XL_x005f_x0014_Poppy"/>
      <sheetName val="NHALCONGdu_x005f_x000f_ng"/>
      <sheetName val="Nha_x005f_x000e_ cong`#_.g"/>
      <sheetName val="Parem"/>
      <sheetName val="?_x0010_*???'"/>
      <sheetName val="2      0"/>
      <sheetName val="THPD ±µ_x0008_&quot;___"/>
      <sheetName val="TTDN"/>
      <sheetName val="________BLDG"/>
      <sheetName val="_x0004__x0000_"/>
      <sheetName val="_x0000__x0000__x0000__x0000__x0000__x0000__x0000__x0000_ (2_"/>
      <sheetName val="_x0000__x0000__x0000__x0000__x0000__x0000__x0000__x0000__(2)"/>
      <sheetName val="KKKKKKKK (2)"/>
      <sheetName val="KKKKKKKK (2?"/>
      <sheetName val="KKKKKKKK (2_"/>
      <sheetName val="________"/>
      <sheetName val="__x0010_____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²_x005f_x0000__x005f_x0000_t4"/>
      <sheetName val="bang tien luong"/>
      <sheetName val="????t4"/>
      <sheetName val="?"/>
      <sheetName val="XXX೼"/>
      <sheetName val="CHT_x0014_"/>
      <sheetName val="luong06"/>
      <sheetName val="THKP"/>
      <sheetName val="10_x005f_x0010_00000"/>
      <sheetName val="Nhan cong`_x005f_x0003__.g"/>
      <sheetName val="_x005f_x0000__x005f_x0000__x005f_x0000__x005f_x0000__x0"/>
      <sheetName val="Sh_x005f_x0003__x005f_x0000_t3"/>
      <sheetName val="Sh_x005f_x0003_"/>
      <sheetName val="Gia vat tu"/>
      <sheetName val="Sh_x005f_x0003__t3"/>
      <sheetName val="XXX೼?XXX"/>
      <sheetName val="2000_x005f_x0010_000"/>
      <sheetName val="X2.xls_x0002__x0000__x0000_ND_x0002_"/>
      <sheetName val="Lç khoan LK1"/>
      <sheetName val="LME"/>
      <sheetName val="Aux"/>
      <sheetName val="Detailed"/>
      <sheetName val="Phatsi__"/>
      <sheetName val="Pricing Notes"/>
      <sheetName val="MTO REV.0"/>
      <sheetName val="O-B"/>
      <sheetName val="S-B"/>
      <sheetName val="V-B"/>
      <sheetName val="²_x005f_x0000__x005f_x0000_€t4"/>
      <sheetName val="M_x005f_x0014_C"/>
      <sheetName val="�_x005f_x0000__x005f_x0000_�t4"/>
      <sheetName val="Nha_x005f_x000e_ cong`#/.g"/>
      <sheetName val="Nhan cong`_x005f_x0003_/.g"/>
      <sheetName val="Sh_x005f_x0003_?t3"/>
      <sheetName val="PCDH-KMV"/>
      <sheetName val="T.Tinh"/>
      <sheetName val="???????? (2_"/>
      <sheetName val="????????_(2)"/>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Shemt10"/>
      <sheetName val="Tri_bang"/>
      <sheetName val="CT_x0002__x0000_"/>
      <sheetName val="XXX೼_XXX"/>
      <sheetName val="_x0000__x0000__x0000__x0000__x0000__x0000__x0000__x0000__(2?"/>
      <sheetName val="TD"/>
      <sheetName val="_x0000__x0000__x0000__x0000__x0000__x0000__x0000__x0000__(2_"/>
      <sheetName val="KKKKKKKK_(2)"/>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thag-go"/>
      <sheetName val="[DT32.xls][DT32.xls][DT32.xls]N"/>
      <sheetName val="[DT32.xls][DT32.xls]Nha_x005f_x000e_ "/>
      <sheetName val="[DT32.xls][DT32.xls]Nhan cong`_"/>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KLHT"/>
      <sheetName val="_________(2)"/>
      <sheetName val="[DT32.xls]Nha_x005f_x000e_ cong`#/.g"/>
      <sheetName val="[DT32.xls]Nhan cong`_x005f_x0003_/.g"/>
      <sheetName val="?__?t4"/>
      <sheetName val="Loading"/>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_x0004__"/>
      <sheetName val="_x005f_x0000__x005f_x0010___x005f_x0000__x005f_x0000__x"/>
      <sheetName val="THPD ±µ_x005f_x0008_&quot;_x005f_x0000__x005f_x0000__x"/>
      <sheetName val="_x005f_x0004__x005f_x0000_"/>
      <sheetName val="__x005f_x0010______"/>
      <sheetName val="THPD ±µ_x005f_x0008_&quot;"/>
      <sheetName val="_x005f_x0000__x005f_x0010_*_x005f_x0000__x005f_x0000__x"/>
      <sheetName val="?_x005f_x0010_*???'"/>
      <sheetName val="BL.A1.8-1350"/>
      <sheetName val="X2.xls_x0002_??ND_x0002_"/>
      <sheetName val="KKKKKKKK_(2?"/>
      <sheetName val="KKKKKKKK_(2_"/>
      <sheetName val="KHOANDC"/>
      <sheetName val="P¤To"/>
      <sheetName val="KS1"/>
      <sheetName val="KS3"/>
      <sheetName val="_DT32.xls__DT32.xls_Nha_x005f_x000e_ "/>
      <sheetName val="_DT32.xls__DT32.xls_Nhan cong`_"/>
      <sheetName val="tsc"/>
      <sheetName val="GTXL1"/>
      <sheetName val="DT"/>
      <sheetName val="VTTN"/>
      <sheetName val="VT"/>
      <sheetName val="Thuc thanh"/>
      <sheetName val="TTDZ22"/>
      <sheetName val="NCong-Day-Su"/>
      <sheetName val="Sh_x0003__x0000__x0000__x0000__x0000__x0000__x0000__x0000__x0000__x0000__x0000__x0001__x0000_뺔˖_x0000__x0004__x0000__x0000__x0000__x0000__x0000__x0000_ᮼ˗_x0000__x0000__x0000__x0000_"/>
      <sheetName val="_DT32.xls_Nha_x005f_x000e_ cong`#_.g"/>
      <sheetName val="_DT32.xls_Nhan cong`_x005f_x0003__.g"/>
      <sheetName val="????????_(2_"/>
      <sheetName val="CT_x0002_?"/>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THPD_±µ&quot;"/>
      <sheetName val="T_NG_HOP_VL-NC_TT"/>
      <sheetName val="2______0"/>
      <sheetName val="XL4Po`py_(2䀁"/>
      <sheetName val="nhan_cong"/>
      <sheetName val="MC"/>
      <sheetName val="*'"/>
      <sheetName val="5%"/>
      <sheetName val="_x0010_*?'"/>
      <sheetName val="TTVanChuyen"/>
      <sheetName val="LEGEND"/>
      <sheetName val="THPD ±µ_x005f_x0008_&quot;___"/>
      <sheetName val="Du_lieu"/>
      <sheetName val="KH-Q1,Q2,01"/>
      <sheetName val="[DT32.xls][DT32.xls]Nhan_cong`/"/>
      <sheetName val="_________(2_"/>
      <sheetName val="SILICATE"/>
      <sheetName val="XXX_"/>
      <sheetName val="Girder"/>
      <sheetName val="[DT32.xls]Nhan_cong`#/_g1"/>
      <sheetName val="[DT32.xls]Nhan_cong`/_g"/>
      <sheetName val="Du toan"/>
      <sheetName val="Quantity"/>
      <sheetName val="Keothep"/>
      <sheetName val="HD2000"/>
      <sheetName val="nc-m"/>
      <sheetName val="luong thang 13"/>
      <sheetName val="Songay LV VP"/>
      <sheetName val="GIAVLIEU"/>
      <sheetName val="XL_x005f_x005f_x005f_x0014_Popp"/>
      <sheetName val="NHALCONGdu_x005f_x005f_x0"/>
      <sheetName val="Nha_x005f_x005f_x005f_x000e_ co"/>
      <sheetName val="10_x005f_x005f_x005f_x0010_0000"/>
      <sheetName val="Nhan cong`_x005f_x005f_x0"/>
      <sheetName val="²_x005f_x005f_x005f_x0000__x005"/>
      <sheetName val="Sh_x005f_x005f_x005f_x0003__x00"/>
      <sheetName val="2000_x005f_x005f_x005f_x0010_00"/>
      <sheetName val="�_x005f_x005f_x005f_x0000__x005"/>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n_cong_2"/>
      <sheetName val="[DT32.xls][DT32.xls]Nha__cong_2"/>
      <sheetName val="[DT32.xls][DT32.xls]Nhan_cong_3"/>
      <sheetName val="[DT32.xls][DT32.xls]Nhan_cong_4"/>
      <sheetName val="[DT32.xls][DT32.xls]Nha_cong__2"/>
      <sheetName val="[DT32.xls][DT32.xls]_DT32_xls_2"/>
      <sheetName val="TDinh"/>
      <sheetName val="MTL(AG)"/>
      <sheetName val="Co so"/>
      <sheetName val="PTCT"/>
      <sheetName val="X2.xls_x0002___ND_x0002_"/>
      <sheetName val="BCDTK"/>
      <sheetName val="soktmay"/>
      <sheetName val="_x0010_*_x0000_'"/>
      <sheetName val=" (2)"/>
      <sheetName va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refreshError="1"/>
      <sheetData sheetId="174" refreshError="1"/>
      <sheetData sheetId="175" refreshError="1"/>
      <sheetData sheetId="176"/>
      <sheetData sheetId="177"/>
      <sheetData sheetId="178" refreshError="1"/>
      <sheetData sheetId="179" refreshError="1"/>
      <sheetData sheetId="180"/>
      <sheetData sheetId="181" refreshError="1"/>
      <sheetData sheetId="182" refreshError="1"/>
      <sheetData sheetId="183"/>
      <sheetData sheetId="184" refreshError="1"/>
      <sheetData sheetId="185" refreshError="1"/>
      <sheetData sheetId="186"/>
      <sheetData sheetId="187" refreshError="1"/>
      <sheetData sheetId="188" refreshError="1"/>
      <sheetData sheetId="189" refreshError="1"/>
      <sheetData sheetId="190"/>
      <sheetData sheetId="191"/>
      <sheetData sheetId="192"/>
      <sheetData sheetId="193" refreshError="1"/>
      <sheetData sheetId="194" refreshError="1"/>
      <sheetData sheetId="195"/>
      <sheetData sheetId="196"/>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Sheet1"/>
      <sheetName val="Sheet2"/>
      <sheetName val="Sheet3"/>
      <sheetName val="TSCD DUNG CHUNG "/>
      <sheetName val="KHKHAUHAOTSCHUNG"/>
      <sheetName val="TSCDTOAN NHA MAY"/>
      <sheetName val="CPSXTOAN BO SP"/>
      <sheetName val="PBCPCHUNG CHO CAC DTUONG"/>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KluongKm2,4"/>
      <sheetName val="B.cao"/>
      <sheetName val="T.tiet"/>
      <sheetName val="T.N"/>
      <sheetName val="dn"/>
      <sheetName val="DU TOAN"/>
      <sheetName val="CHI TIET"/>
      <sheetName val="KLnt"/>
      <sheetName val="PHAN TICH"/>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
      <sheetName val="dt-iphi"/>
      <sheetName val="TO HUNG"/>
      <sheetName val="CONGNHAN NE"/>
      <sheetName val="XINGUYEP"/>
      <sheetName val="TH331"/>
      <sheetName val="Sheet_x0001_1"/>
      <sheetName val="FPPN"/>
      <sheetName val="CHI_x0000_TIET"/>
      <sheetName val="rph (2)"/>
      <sheetName val="dap"/>
      <sheetName val="gpmb"/>
      <sheetName val="dt-kphi-iso-tong"/>
      <sheetName val="dt-kphi-iso-ctiet"/>
      <sheetName val="ptvl0-1"/>
      <sheetName val="0-1"/>
      <sheetName val="ptvl4-5"/>
      <sheetName val="4-5"/>
      <sheetName val="ptvl3-4"/>
      <sheetName val="3-4"/>
      <sheetName val="ptvl2-3"/>
      <sheetName val="2-3"/>
      <sheetName val="vlcong"/>
      <sheetName val="ptvl1-2"/>
      <sheetName val="1-2"/>
      <sheetName val="Kluong"/>
      <sheetName val="Giatri"/>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Sheet3 (2)"/>
      <sheetName val="ìtoan"/>
      <sheetName val="DGCT_x0006_"/>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Don gia chi tiet"/>
      <sheetName val="Du thau"/>
      <sheetName val="Tro giup"/>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T1"/>
      <sheetName val="T2"/>
      <sheetName val="T3"/>
      <sheetName val="T4"/>
      <sheetName val="T5"/>
      <sheetName val="T6"/>
      <sheetName val="T7"/>
      <sheetName val="T8"/>
      <sheetName val="T9"/>
      <sheetName val="T10"/>
      <sheetName val="T11"/>
      <sheetName val="T12"/>
      <sheetName val="t1.3"/>
      <sheetName val="NhapSl"/>
      <sheetName val="Nluc"/>
      <sheetName val="Tohop"/>
      <sheetName val="KT_Tthan"/>
      <sheetName val="Tra_TTTD"/>
      <sheetName val="Nhap don gia VL dia _x0003__x0000_uong"/>
      <sheetName val="ESTI."/>
      <sheetName val="DI-ESTI"/>
      <sheetName val="bao cao ngay 13-02"/>
      <sheetName val="CBG"/>
      <sheetName val="P3-PanAn-Factored"/>
      <sheetName val="Phan tich don gia chi Uet"/>
      <sheetName val="dam"/>
      <sheetName val="Mocantho"/>
      <sheetName val="MoQL91"/>
      <sheetName val="tru"/>
      <sheetName val="dg"/>
      <sheetName val="10mduongsaumo"/>
      <sheetName val="ctt"/>
      <sheetName val="thanmkhao"/>
      <sheetName val="monho"/>
      <sheetName val="HK1"/>
      <sheetName val="HK2"/>
      <sheetName val="CANAM"/>
      <sheetName val="PTCT"/>
      <sheetName val="GiaVL"/>
      <sheetName val="TT_35NH"/>
      <sheetName val="_x0000_Ё_x0000__x0000__x0000__x0000_䀤_x0001__x0000__x0000__x0000__x0000_䀶_x0001__x0000_晦晦晦䀙_x0001__x0000__x0000__x0000__x0000_㿰_x0001_H-_x0000_ਈ_x0000_"/>
      <sheetName val="SPL4"/>
      <sheetName val="tuong"/>
      <sheetName val="`u lun"/>
      <sheetName val="coc duc"/>
      <sheetName val="sut&lt;1 0"/>
      <sheetName val="nhan cong"/>
      <sheetName val="She_x0000_t9"/>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ai"/>
      <sheetName val="hoang"/>
      <sheetName val="hoang (2)"/>
      <sheetName val="hoang (3)"/>
      <sheetName val="Du_lieu"/>
      <sheetName val="dv-kphi-cviet"/>
      <sheetName val="bvh-kphi"/>
      <sheetName val="PCCPCHUNG CHO CAC DTUONG"/>
      <sheetName val="Piers of Main Flyower (1)"/>
      <sheetName val="ctTBA"/>
      <sheetName val="ma-pt"/>
      <sheetName val="PBCPCHUNG CHO CAC _x0007_{WÑNG"/>
      <sheetName val="CHI"/>
      <sheetName val="Nhap don gia VL dia _x0003_"/>
      <sheetName val="Ё_x0000_䀤_x0001__x0000_䀶_x0001__x0000_晦晦晦䀙_x0001__x0000_㿰_x0001_H-_x0000_ਈ_x0000_ꏗ㵰휊䀁_x0001__x0000_尩슏⣵䀂"/>
      <sheetName val="Ё"/>
      <sheetName val="_x0000_????_x0001__x0000__x0000__x0000__x0000_?_x0001_H-_x0000_?_x0000_????_x0001__x0000_????_x0001__x0000__x0000__x0000_"/>
      <sheetName val="?_x0000_?_x0001__x0000_?_x0001__x0000_????_x0001__x0000_?_x0001_H-_x0000_?_x0000_????_x0001__x0000_????"/>
      <sheetName val="Phan tich don gia chi ˆUet"/>
      <sheetName val="?"/>
      <sheetName val="????_x0001_"/>
      <sheetName val="Du toan chi tiet_x0000_coc nuoc"/>
      <sheetName val="Số liệu"/>
      <sheetName val="TKKYI"/>
      <sheetName val="TKKYII"/>
      <sheetName val="Tổng hợp theo học sinh"/>
      <sheetName val="XL4Test5 (2)"/>
      <sheetName val="CTC_x000f_NG_02"/>
      <sheetName val="_x0004_GCong"/>
      <sheetName val="Khu xu ly nuoc THiep-XD"/>
      <sheetName val="Box-Girder"/>
      <sheetName val="IBASE"/>
      <sheetName val="dtct cong"/>
      <sheetName val="bth-kpha"/>
      <sheetName val="3cau"/>
      <sheetName val="266+623"/>
      <sheetName val="TXL(266+623"/>
      <sheetName val="DDCT"/>
      <sheetName val="M"/>
      <sheetName val="vln"/>
      <sheetName val="IN__x000e_X"/>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NHAP"/>
      <sheetName val="dt-kphi-ÿÿo-ctiet"/>
      <sheetName val="10mduongsa{ío"/>
      <sheetName val="???????_x0001_?????_x0001_?????_x0001_?????_x0001_H-???"/>
      <sheetName val="She?t9"/>
      <sheetName val="Dbþgia"/>
      <sheetName val="TN"/>
      <sheetName val="ND"/>
      <sheetName val="0_x0000__x0000_ﱸ͕_x0000__x0004__x0000__x0000__x0000__x0000__x0000__x0000_͕_x0000__x0000__x0000__x0000__x0000__x0000__x0000__x0000_列͕_x0000__x0000__x0013__x0000__x0000__x0000_"/>
      <sheetName val="Pier"/>
      <sheetName val="Pile"/>
      <sheetName val="ptvì0-1"/>
      <sheetName val="Giai trinh"/>
      <sheetName val="GTGT"/>
      <sheetName val="Mua vao TT"/>
      <sheetName val="Mua vao GTGT"/>
      <sheetName val="Bra"/>
      <sheetName val="BC HDon"/>
      <sheetName val="BC HDon Qui"/>
      <sheetName val="KE KHAI HDONG"/>
      <sheetName val="Recovered_Sheet1"/>
      <sheetName val="Recovered_Sheet2"/>
      <sheetName val="NHTN"/>
      <sheetName val="QLDD"/>
      <sheetName val="Moi truong"/>
      <sheetName val="KHĐ"/>
      <sheetName val="md5!-52"/>
      <sheetName val="coctuatrenda"/>
      <sheetName val="NVBH(HOAN"/>
      <sheetName val="dt-cphi-ctieT"/>
      <sheetName val="Piers of Main Flylyer (1)"/>
      <sheetName val="TinhToan"/>
      <sheetName val="???_x0001_??_x0001_?????_x0001_??_x0001_H-???"/>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vua_x0000__x0000__x0000__x0000__x0000__x0000__x0000__x0000__x0000__x0000__x0000_韘࿊_x0000__x0004__x0000__x0000__x0000__x0000__x0000__x0000_酐࿊_x0000__x0000__x0000__x0000__x0000_"/>
      <sheetName val="CDPS"/>
      <sheetName val="Don gia"/>
      <sheetName val="She"/>
      <sheetName val="fej"/>
      <sheetName val="DT1__x0010_3"/>
      <sheetName val="DGKE_00"/>
      <sheetName val="P4-T`nAn-Factored"/>
      <sheetName val="Sheet3ٺ_x0001_2)"/>
      <sheetName val="Thuc thanh"/>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Du toan chi tiet"/>
      <sheetName val="0"/>
      <sheetName val="CPVUE_03"/>
      <sheetName val="T_x0004_ 3DIEM"/>
      <sheetName val="Rheet10"/>
      <sheetName val="KLD_x0007_TT&lt;120%"/>
      <sheetName val="dt-k0hi (2)"/>
      <sheetName val="DT_x0003_T_02"/>
      <sheetName val="S²_x0000__x0000_2"/>
      <sheetName val="NKC"/>
      <sheetName val="SoCaiT"/>
      <sheetName val="THDU"/>
      <sheetName val="MTO REV.2(ARMOR)"/>
      <sheetName val="Nhatkychung"/>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TD &quot;DIEM"/>
      <sheetName val="[dtTKKT-98-106.xlsၝTHCDS11"/>
      <sheetName val="[dtTKKT-98-106.xls?THCDS11"/>
      <sheetName val="CHI TI_x0000__x0000_"/>
      <sheetName val="She%t11"/>
      <sheetName val="Nhap don gia VL dia áhuong"/>
      <sheetName val="uong mot ngay cong xay lap"/>
      <sheetName val="Giathanh1m3BT"/>
      <sheetName val="Eodule1"/>
      <sheetName val="_x0000__x0000__x0000__x0000__x0000__x0000_??_x0000__x0000__x0013__x0000__x0000__x0000__x0000__x0000__x0000__x0000__x0000__x0000__x0000__x0000__x0000__x0000__x0000__x0000__x001f_[dtT"/>
      <sheetName val="DG೼�_02"/>
      <sheetName val="dt-kphi_x0010_øÿet"/>
      <sheetName val="____x0001____x0001_______x0001____x0001_H-___"/>
      <sheetName val="Load"/>
      <sheetName val="S? li?u"/>
      <sheetName val="T?ng h?p theo h?c sinh"/>
      <sheetName val="COC KHOAN0T5"/>
      <sheetName val="Tuong-ٺ_x0001_an"/>
      <sheetName val="Sheet1 (3)"/>
      <sheetName val="KLDGTT&lt;1ü_x000c__x0000__x0000_(2)"/>
      <sheetName val="tra_x0000__x0000__x0000__x0000__x0000_±@Z"/>
      <sheetName val="Sheet1 (2)"/>
      <sheetName val="ma_pt"/>
      <sheetName val="Piers of Mai. Flyover (1)"/>
      <sheetName val="TT"/>
      <sheetName val="sat"/>
      <sheetName val="ptvt"/>
      <sheetName val="Du toan c`i tiet coc nuoc"/>
      <sheetName val="DothiP1"/>
      <sheetName val="CtVKdam_x0000_Ʀ_x0000__x0000__x0000__x0000__x0000_"/>
      <sheetName val="0000000!"/>
      <sheetName val="INV"/>
      <sheetName val="XXXXXXX2"/>
      <sheetName val="XXXXXXX3"/>
      <sheetName val="XXXXXXX4"/>
      <sheetName val="Quantity"/>
      <sheetName val="T2_x0000__x0000_)"/>
      <sheetName val="Gca may Buu dien"/>
      <sheetName val="882"/>
      <sheetName val="Giamay"/>
      <sheetName val="DM_GVT"/>
      <sheetName val="May chuyen nganh"/>
      <sheetName val="TT06"/>
      <sheetName val="YE2_x0000__x0000_ CONG"/>
      <sheetName val="vua???????????韘࿊?_x0004_??????酐࿊?????"/>
      <sheetName val="DEF"/>
      <sheetName val="S²"/>
      <sheetName val="CHI TI"/>
      <sheetName val="KLDGTT&lt;1ü_x000c_"/>
      <sheetName val="tra"/>
      <sheetName val="CtVKdam"/>
      <sheetName val="YE2"/>
      <sheetName val="Du toan chi tiet coc juoc"/>
      <sheetName val="Klu_x0016_4_x0000_DÀÀFN"/>
      <sheetName val="t1_3"/>
      <sheetName val="Don_gia_chi_tiet"/>
      <sheetName val="Du_thau"/>
      <sheetName val="Tro_giup"/>
      <sheetName val="DGAT_02"/>
      <sheetName val="dt-kphi-isoiendo"/>
      <sheetName val="ULIT"/>
      <sheetName val="TH_11"/>
      <sheetName val="CUAHANG"/>
      <sheetName val="MAKHACH"/>
      <sheetName val="NC"/>
      <sheetName val="PC-summary"/>
      <sheetName val="KLDGTT&lt;1ü_x000c_??(2)"/>
      <sheetName val="vua_x0000_韘࿊_x0000__x0004__x0000_酐࿊_x0000_須࿊_x0000__x0004__x0000__x0016_[dtTKKT-98-10"/>
      <sheetName val="0??ﱸ͕?_x0004_??????͕????????列͕??_x0013_???"/>
      <sheetName val="khluong"/>
      <sheetName val="S_ li_u"/>
      <sheetName val="T_ng h_p theo h_c sinh"/>
      <sheetName val="T²_x0000__x0000_8-49"/>
      <sheetName val="Gia Du Thau "/>
      <sheetName val="KL thanh toan-Xuan Dao"/>
      <sheetName val="Phan_tich_don_gia_chi_Uet"/>
      <sheetName val="_x0000_Ё_x0000__x0000__x0000__x0000_䀤_x0001__x0000__x0000__x0000__x0000_䀶_x0001__x0000_晦晦晦䀙_x0001__x0000__x0000__x0000_"/>
      <sheetName val="Du toan_x0000_chi tiet coc"/>
      <sheetName val="DGAT_0_x0000_"/>
      <sheetName val="Du toan chi tiet?coc nuoc"/>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dt,kphi-iso-tong"/>
      <sheetName val="dt-kphi_x000a_iso-ctiet"/>
      <sheetName val="sut8100"/>
      <sheetName val="Sheet17"/>
      <sheetName val="LO 5_x0009_"/>
      <sheetName val="Ctinh 10kV"/>
      <sheetName val="vua?韘࿊?_x0004_?酐࿊?須࿊?_x0004_?_x0016_[dtTKKT-98-10"/>
      <sheetName val="tra?????±@Z"/>
      <sheetName val="dtmkphi-iso-tong"/>
      <sheetName val="LO 5 "/>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MAKHAC_x0005_"/>
      <sheetName val="Luong_mot_ngay_cong_k`ao_sat"/>
      <sheetName val="XXXXIXI1"/>
      <sheetName val="Tong hop qL_x0014_8_x0000_-_x0000_3"/>
      <sheetName val="bth-ëphi"/>
      <sheetName val="DG??_02"/>
      <sheetName val="_dtTKKT-98-106.xlsၝTHCDS11"/>
      <sheetName val="tra-vat-l)eu"/>
      <sheetName val="DL^KH"/>
      <sheetName val="soctiett+"/>
      <sheetName val="Ctietkh`ch"/>
      <sheetName val="tkkhai"/>
      <sheetName val="cp`i"/>
      <sheetName val="_dtTKKT-98-106.xls_THCDS11"/>
      <sheetName val="hoane (3)"/>
      <sheetName val="DG೼�_x0005__x0000__x0000_"/>
      <sheetName val="?_x0000_???_x0010_??_x0000__x0004__x0000__x0000__x0000__x0000__x0000__x0000_??_x0000__x0000__x0000__x0000__x0000__x0000__x0000__x0000_??_x0000__x0000__x0006_"/>
      <sheetName val="fe_x0005_"/>
      <sheetName val="CtVKdam?Ʀ?????"/>
      <sheetName val="__________________________H___2"/>
      <sheetName val="__________________________H___3"/>
      <sheetName val="0_____________________________2"/>
      <sheetName val="????_x0001__x0000_?_x0001_H-_x0000_?_x0000_????_x0001__x0000_????_x0001__x0000_"/>
      <sheetName val="?_x0000_?_x0001__x0000_?_x0001__x0000_????_x0001__x0000_?_x0001_H-_x0000_?_x0000_"/>
      <sheetName val="DGKE]02"/>
      <sheetName val="Luong mot ngay cofg xay lap"/>
    </sheetNames>
    <sheetDataSet>
      <sheetData sheetId="0"/>
      <sheetData sheetId="1"/>
      <sheetData sheetId="2"/>
      <sheetData sheetId="3"/>
      <sheetData sheetId="4"/>
      <sheetData sheetId="5" refreshError="1">
        <row r="10">
          <cell r="Q10">
            <v>58000</v>
          </cell>
        </row>
        <row r="12">
          <cell r="Q12">
            <v>54000</v>
          </cell>
        </row>
        <row r="15">
          <cell r="Q15">
            <v>164</v>
          </cell>
        </row>
        <row r="20">
          <cell r="Q20">
            <v>18000</v>
          </cell>
        </row>
        <row r="23">
          <cell r="Q23">
            <v>4340</v>
          </cell>
        </row>
        <row r="28">
          <cell r="Q28">
            <v>1364000</v>
          </cell>
        </row>
        <row r="29">
          <cell r="Q29">
            <v>6091</v>
          </cell>
        </row>
        <row r="30">
          <cell r="Q30">
            <v>3500</v>
          </cell>
        </row>
        <row r="33">
          <cell r="Q33">
            <v>13636</v>
          </cell>
        </row>
        <row r="40">
          <cell r="Q40">
            <v>4500</v>
          </cell>
        </row>
        <row r="45">
          <cell r="Q45">
            <v>4300</v>
          </cell>
        </row>
        <row r="47">
          <cell r="Q47">
            <v>10500</v>
          </cell>
        </row>
        <row r="49">
          <cell r="Q49">
            <v>3000</v>
          </cell>
        </row>
        <row r="50">
          <cell r="Q50">
            <v>1200</v>
          </cell>
        </row>
        <row r="51">
          <cell r="Q51">
            <v>1370</v>
          </cell>
        </row>
        <row r="55">
          <cell r="Q55">
            <v>8636.363636363636</v>
          </cell>
        </row>
      </sheetData>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refreshError="1"/>
      <sheetData sheetId="159"/>
      <sheetData sheetId="160"/>
      <sheetData sheetId="161"/>
      <sheetData sheetId="162"/>
      <sheetData sheetId="163" refreshError="1"/>
      <sheetData sheetId="164"/>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sheetData sheetId="372" refreshError="1"/>
      <sheetData sheetId="373" refreshError="1"/>
      <sheetData sheetId="374"/>
      <sheetData sheetId="375" refreshError="1"/>
      <sheetData sheetId="376" refreshError="1"/>
      <sheetData sheetId="377" refreshError="1"/>
      <sheetData sheetId="378"/>
      <sheetData sheetId="379" refreshError="1"/>
      <sheetData sheetId="380"/>
      <sheetData sheetId="381" refreshError="1"/>
      <sheetData sheetId="382"/>
      <sheetData sheetId="383" refreshError="1"/>
      <sheetData sheetId="384"/>
      <sheetData sheetId="385"/>
      <sheetData sheetId="386"/>
      <sheetData sheetId="387"/>
      <sheetData sheetId="388" refreshError="1"/>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refreshError="1"/>
      <sheetData sheetId="402"/>
      <sheetData sheetId="403"/>
      <sheetData sheetId="404" refreshError="1"/>
      <sheetData sheetId="405" refreshError="1"/>
      <sheetData sheetId="406" refreshError="1"/>
      <sheetData sheetId="407"/>
      <sheetData sheetId="408"/>
      <sheetData sheetId="409" refreshError="1"/>
      <sheetData sheetId="410" refreshError="1"/>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sheetData sheetId="440" refreshError="1"/>
      <sheetData sheetId="441"/>
      <sheetData sheetId="442"/>
      <sheetData sheetId="443"/>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sheetData sheetId="467"/>
      <sheetData sheetId="468"/>
      <sheetData sheetId="469"/>
      <sheetData sheetId="470"/>
      <sheetData sheetId="471"/>
      <sheetData sheetId="472"/>
      <sheetData sheetId="473" refreshError="1"/>
      <sheetData sheetId="474" refreshError="1"/>
      <sheetData sheetId="475"/>
      <sheetData sheetId="476" refreshError="1"/>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sheetData sheetId="557" refreshError="1"/>
      <sheetData sheetId="558"/>
      <sheetData sheetId="559" refreshError="1"/>
      <sheetData sheetId="560" refreshError="1"/>
      <sheetData sheetId="561" refreshError="1"/>
      <sheetData sheetId="562" refreshError="1"/>
      <sheetData sheetId="563" refreshError="1"/>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refreshError="1"/>
      <sheetData sheetId="622" refreshError="1"/>
      <sheetData sheetId="623" refreshError="1"/>
      <sheetData sheetId="624" refreshError="1"/>
      <sheetData sheetId="625"/>
      <sheetData sheetId="626" refreshError="1"/>
      <sheetData sheetId="627"/>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refreshError="1"/>
      <sheetData sheetId="651"/>
      <sheetData sheetId="652"/>
      <sheetData sheetId="653"/>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sheetData sheetId="664"/>
      <sheetData sheetId="665"/>
      <sheetData sheetId="666"/>
      <sheetData sheetId="667"/>
      <sheetData sheetId="668" refreshError="1"/>
      <sheetData sheetId="669" refreshError="1"/>
      <sheetData sheetId="670"/>
      <sheetData sheetId="671" refreshError="1"/>
      <sheetData sheetId="672" refreshError="1"/>
      <sheetData sheetId="673"/>
      <sheetData sheetId="674" refreshError="1"/>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 Kéo dài"/>
      <sheetName val="TH nhóm DA"/>
      <sheetName val="Nguồn"/>
      <sheetName val="DM Nợ đọng"/>
      <sheetName val="Kéo dài"/>
      <sheetName val="Danh mục"/>
      <sheetName val="CĐT"/>
      <sheetName val="CĐT (2)"/>
      <sheetName val="TH (2)"/>
      <sheetName val="Năng lực tăng thêm"/>
    </sheetNames>
    <sheetDataSet>
      <sheetData sheetId="0"/>
      <sheetData sheetId="1"/>
      <sheetData sheetId="2"/>
      <sheetData sheetId="3">
        <row r="8">
          <cell r="H8" t="str">
            <v>HT</v>
          </cell>
        </row>
        <row r="11">
          <cell r="C11" t="str">
            <v>Tổng số</v>
          </cell>
        </row>
        <row r="12">
          <cell r="C12" t="str">
            <v>CÂN ĐỐI NGÂN SÁCH ĐỊA PHƯƠNG</v>
          </cell>
        </row>
        <row r="13">
          <cell r="C13" t="str">
            <v xml:space="preserve">TRUNG ƯƠNG CÂN ĐỐI THEO THỜI KỲ ỔN ĐỊNH </v>
          </cell>
        </row>
        <row r="14">
          <cell r="C14" t="str">
            <v>Trả nợ vay Ngân hàng phát triển</v>
          </cell>
        </row>
        <row r="15">
          <cell r="C15" t="str">
            <v>Trả vay vốn tín dụng ưu đãi</v>
          </cell>
        </row>
        <row r="16">
          <cell r="C16" t="str">
            <v>Trả gốc khoản vay dự án năng lượng nông thôn II (vay vốn WB)</v>
          </cell>
        </row>
        <row r="17">
          <cell r="C17" t="str">
            <v>Chuẩn bị đầu tư</v>
          </cell>
        </row>
        <row r="18">
          <cell r="C18" t="str">
            <v xml:space="preserve">Cân đối ngân sách huyện, thị </v>
          </cell>
          <cell r="N18">
            <v>0</v>
          </cell>
          <cell r="P18">
            <v>0</v>
          </cell>
        </row>
        <row r="19">
          <cell r="C19" t="str">
            <v>Trong đó bố trí tối thiểu cho lĩnh vực GDĐT</v>
          </cell>
        </row>
        <row r="20">
          <cell r="C20" t="str">
            <v>Thị xã Lai Châu</v>
          </cell>
          <cell r="E20" t="str">
            <v>T.x Lai Châu</v>
          </cell>
        </row>
        <row r="21">
          <cell r="C21" t="str">
            <v>Trong đó: Lĩnh vực Giáo dục đào tạo</v>
          </cell>
        </row>
        <row r="22">
          <cell r="C22" t="str">
            <v>Huyện Tam Đường</v>
          </cell>
          <cell r="E22" t="str">
            <v>Tam Đường</v>
          </cell>
        </row>
        <row r="23">
          <cell r="C23" t="str">
            <v>Trong đó: Lĩnh vực Giáo dục đào tạo</v>
          </cell>
        </row>
        <row r="24">
          <cell r="C24" t="str">
            <v>Huyện Phong Thổ</v>
          </cell>
          <cell r="E24" t="str">
            <v>Phong Thổ</v>
          </cell>
        </row>
        <row r="25">
          <cell r="C25" t="str">
            <v>Trong đó: Lĩnh vực Giáo dục đào tạo</v>
          </cell>
        </row>
        <row r="26">
          <cell r="C26" t="str">
            <v>Huyện Sìn Hồ</v>
          </cell>
          <cell r="E26" t="str">
            <v>Sìn Hồ</v>
          </cell>
        </row>
        <row r="27">
          <cell r="C27" t="str">
            <v>Trong đó: Lĩnh vực Giáo dục đào tạo</v>
          </cell>
        </row>
        <row r="28">
          <cell r="C28" t="str">
            <v>Huyện Mường Tè</v>
          </cell>
          <cell r="E28" t="str">
            <v>Mường Tè</v>
          </cell>
        </row>
        <row r="29">
          <cell r="C29" t="str">
            <v>Trong đó: Lĩnh vực Giáo dục đào tạo</v>
          </cell>
        </row>
        <row r="30">
          <cell r="C30" t="str">
            <v>Huyện Than Uyên</v>
          </cell>
          <cell r="E30" t="str">
            <v>Than Uyên</v>
          </cell>
        </row>
        <row r="31">
          <cell r="C31" t="str">
            <v>Trong đó: Lĩnh vực Giáo dục đào tạo</v>
          </cell>
        </row>
        <row r="32">
          <cell r="C32" t="str">
            <v>Huyện Tân Uyên</v>
          </cell>
          <cell r="E32" t="str">
            <v>Tân Uyên</v>
          </cell>
        </row>
        <row r="33">
          <cell r="C33" t="str">
            <v>Trong đó: Lĩnh vực Giáo dục đào tạo</v>
          </cell>
        </row>
        <row r="34">
          <cell r="C34" t="str">
            <v>Huyện Nậm Nhùn</v>
          </cell>
          <cell r="E34" t="str">
            <v>Nậm Nhùn</v>
          </cell>
        </row>
        <row r="35">
          <cell r="C35" t="str">
            <v>Trong đó: Lĩnh vực Giáo dục đào tạo</v>
          </cell>
        </row>
        <row r="36">
          <cell r="C36" t="str">
            <v>Lĩnh vực Giáo dục - Đào tạo</v>
          </cell>
          <cell r="N36">
            <v>0</v>
          </cell>
          <cell r="P36">
            <v>3200</v>
          </cell>
        </row>
        <row r="37">
          <cell r="C37" t="str">
            <v>Các dự án hoàn thành, bàn giao, đi vào sử dụng trước ngày 31/12/2013</v>
          </cell>
          <cell r="N37">
            <v>0</v>
          </cell>
          <cell r="P37">
            <v>0</v>
          </cell>
        </row>
        <row r="38">
          <cell r="B38" t="str">
            <v>gd.01</v>
          </cell>
          <cell r="C38" t="str">
            <v>Nhà giảng đường Trường chính trị tỉnh</v>
          </cell>
          <cell r="D38" t="str">
            <v>C</v>
          </cell>
          <cell r="E38" t="str">
            <v>T.x Lai Châu</v>
          </cell>
          <cell r="F38" t="str">
            <v>3 tầng</v>
          </cell>
          <cell r="G38">
            <v>2011</v>
          </cell>
          <cell r="H38">
            <v>2011</v>
          </cell>
          <cell r="K38">
            <v>165</v>
          </cell>
        </row>
        <row r="39">
          <cell r="B39" t="str">
            <v>gd.02</v>
          </cell>
          <cell r="C39" t="str">
            <v>Phòng giáo dục huyện Phong Thổ, tỉnh Lai Châu</v>
          </cell>
          <cell r="D39" t="str">
            <v>C</v>
          </cell>
          <cell r="E39" t="str">
            <v>Phong Thổ</v>
          </cell>
          <cell r="F39" t="str">
            <v>861 m2 sàn</v>
          </cell>
          <cell r="G39">
            <v>2012</v>
          </cell>
          <cell r="H39">
            <v>2014</v>
          </cell>
          <cell r="K39">
            <v>165</v>
          </cell>
        </row>
        <row r="40">
          <cell r="B40" t="str">
            <v>gd.03</v>
          </cell>
          <cell r="C40" t="str">
            <v>Trung tâm bồi dưỡng chính trị huyện Phong Thổ</v>
          </cell>
          <cell r="D40" t="str">
            <v>C</v>
          </cell>
          <cell r="E40" t="str">
            <v>Phong Thổ</v>
          </cell>
          <cell r="F40" t="str">
            <v>622 m2 sàn</v>
          </cell>
          <cell r="G40">
            <v>2012</v>
          </cell>
          <cell r="H40">
            <v>2013</v>
          </cell>
          <cell r="J40" t="str">
            <v>7330520</v>
          </cell>
          <cell r="K40">
            <v>165</v>
          </cell>
        </row>
        <row r="41">
          <cell r="C41" t="str">
            <v>Các dự án dự kiến hoàn thành năm 2014</v>
          </cell>
          <cell r="N41">
            <v>0</v>
          </cell>
          <cell r="P41">
            <v>0</v>
          </cell>
        </row>
        <row r="42">
          <cell r="B42" t="str">
            <v>gd.04</v>
          </cell>
          <cell r="C42" t="str">
            <v>Trường cao đẳng cộng đồng</v>
          </cell>
          <cell r="D42" t="str">
            <v>B</v>
          </cell>
          <cell r="E42" t="str">
            <v>T.x Lai Châu</v>
          </cell>
          <cell r="F42" t="str">
            <v>2050 sinh viên</v>
          </cell>
          <cell r="G42">
            <v>2009</v>
          </cell>
          <cell r="J42" t="str">
            <v>7152581</v>
          </cell>
          <cell r="K42">
            <v>165</v>
          </cell>
        </row>
        <row r="43">
          <cell r="C43" t="str">
            <v>Các dự án chuyển tiếp hoàn thành sau năm 2014</v>
          </cell>
          <cell r="N43">
            <v>0</v>
          </cell>
          <cell r="P43">
            <v>3200</v>
          </cell>
        </row>
        <row r="44">
          <cell r="B44" t="str">
            <v>gd.05</v>
          </cell>
          <cell r="C44" t="str">
            <v>Trường Tiểu học xã Bản Giang huyện Tam Đường</v>
          </cell>
          <cell r="D44" t="str">
            <v>C</v>
          </cell>
          <cell r="E44" t="str">
            <v>Tam Đường</v>
          </cell>
          <cell r="F44" t="str">
            <v>9 phòng học, 3 phòng chức năng</v>
          </cell>
          <cell r="G44">
            <v>2013</v>
          </cell>
          <cell r="J44" t="str">
            <v>7388512</v>
          </cell>
          <cell r="K44">
            <v>492</v>
          </cell>
          <cell r="P44">
            <v>3200</v>
          </cell>
        </row>
        <row r="45">
          <cell r="C45" t="str">
            <v>Các dự án khởi công mới 2014</v>
          </cell>
          <cell r="N45">
            <v>0</v>
          </cell>
          <cell r="P45">
            <v>0</v>
          </cell>
        </row>
        <row r="46">
          <cell r="B46" t="str">
            <v>gd.06</v>
          </cell>
          <cell r="C46" t="str">
            <v>Trường THCS xã Vàng San</v>
          </cell>
          <cell r="D46" t="str">
            <v>C</v>
          </cell>
          <cell r="E46" t="str">
            <v>Mường Tè</v>
          </cell>
          <cell r="F46" t="str">
            <v>8 phòng học, hiệu bộ, bán trú HS, công vụ GV</v>
          </cell>
          <cell r="G46" t="str">
            <v>2014</v>
          </cell>
          <cell r="H46" t="str">
            <v>2016</v>
          </cell>
          <cell r="K46">
            <v>493</v>
          </cell>
        </row>
        <row r="47">
          <cell r="C47" t="str">
            <v>Trong đó: Giai đoạn I</v>
          </cell>
        </row>
        <row r="48">
          <cell r="B48" t="str">
            <v>gd.07</v>
          </cell>
          <cell r="C48" t="str">
            <v>Trường Tiểu học TT xã Chung Chải</v>
          </cell>
          <cell r="D48" t="str">
            <v>C</v>
          </cell>
          <cell r="E48" t="str">
            <v>Nậm Nhùn</v>
          </cell>
          <cell r="F48" t="str">
            <v>10 phòng học, bán trú HS</v>
          </cell>
          <cell r="G48" t="str">
            <v>2014</v>
          </cell>
          <cell r="H48" t="str">
            <v>2016</v>
          </cell>
          <cell r="K48">
            <v>492</v>
          </cell>
        </row>
        <row r="49">
          <cell r="C49" t="str">
            <v>Lĩnh vực Khoa học - Công nghệ</v>
          </cell>
          <cell r="N49">
            <v>0</v>
          </cell>
          <cell r="P49">
            <v>0</v>
          </cell>
        </row>
        <row r="50">
          <cell r="C50" t="str">
            <v>Các dự án khởi công mới 2014</v>
          </cell>
          <cell r="N50">
            <v>0</v>
          </cell>
          <cell r="P50">
            <v>0</v>
          </cell>
        </row>
        <row r="51">
          <cell r="B51" t="str">
            <v>kh.01</v>
          </cell>
          <cell r="C51" t="str">
            <v>Nâng cấp cổng giao tiếp điện tử tỉnh Lai Châu</v>
          </cell>
          <cell r="D51" t="str">
            <v>C</v>
          </cell>
          <cell r="E51" t="str">
            <v>T.x Lai Châu</v>
          </cell>
          <cell r="G51" t="str">
            <v>2013</v>
          </cell>
          <cell r="H51" t="str">
            <v>2015</v>
          </cell>
          <cell r="K51">
            <v>261</v>
          </cell>
        </row>
        <row r="52">
          <cell r="B52" t="str">
            <v>kh.02</v>
          </cell>
          <cell r="C52" t="str">
            <v>Nâng cao năng lực của Trung tâm Ứng dụng và chuyển giao công nghệ tỉnh Lai Châu</v>
          </cell>
          <cell r="D52" t="str">
            <v>B</v>
          </cell>
          <cell r="E52" t="str">
            <v>Tam Đường</v>
          </cell>
          <cell r="G52" t="str">
            <v>2013</v>
          </cell>
          <cell r="H52" t="str">
            <v>2015</v>
          </cell>
          <cell r="K52">
            <v>279</v>
          </cell>
        </row>
        <row r="53">
          <cell r="C53" t="str">
            <v>Đầu tư phát triển hạ tầng vùng cao su</v>
          </cell>
          <cell r="N53">
            <v>0</v>
          </cell>
          <cell r="P53">
            <v>0</v>
          </cell>
        </row>
        <row r="54">
          <cell r="C54" t="str">
            <v>Các dự án dự kiến hoàn thành năm 2014</v>
          </cell>
          <cell r="N54">
            <v>0</v>
          </cell>
          <cell r="P54">
            <v>0</v>
          </cell>
        </row>
        <row r="55">
          <cell r="B55" t="str">
            <v>nn.01</v>
          </cell>
          <cell r="C55" t="str">
            <v>Hạ tầng vườn giống cao su tại khu vực bản Thẩm Phé, xã Mường Kim huyện Than Uyên</v>
          </cell>
          <cell r="D55" t="str">
            <v>C</v>
          </cell>
          <cell r="E55" t="str">
            <v>Than Uyên</v>
          </cell>
          <cell r="G55">
            <v>2013</v>
          </cell>
          <cell r="H55">
            <v>2014</v>
          </cell>
          <cell r="K55">
            <v>168</v>
          </cell>
        </row>
        <row r="56">
          <cell r="C56" t="str">
            <v>Thực hiện dự án</v>
          </cell>
          <cell r="N56">
            <v>0</v>
          </cell>
          <cell r="P56">
            <v>18793</v>
          </cell>
        </row>
        <row r="57">
          <cell r="C57" t="str">
            <v>Các dự án dự kiến hoàn thành năm 2014</v>
          </cell>
          <cell r="N57">
            <v>0</v>
          </cell>
          <cell r="P57">
            <v>0</v>
          </cell>
        </row>
        <row r="58">
          <cell r="B58" t="str">
            <v>ql.01</v>
          </cell>
          <cell r="C58" t="str">
            <v>Trụ sở hợp khối các Trạm thú y, khuyến nông, bảo vệ thực vật huyện Tân Uyên</v>
          </cell>
          <cell r="D58" t="str">
            <v>C</v>
          </cell>
          <cell r="E58" t="str">
            <v>Tân Uyên</v>
          </cell>
          <cell r="F58" t="str">
            <v>3 tầng, 640 m2 sàn</v>
          </cell>
          <cell r="G58">
            <v>2012</v>
          </cell>
          <cell r="H58">
            <v>2013</v>
          </cell>
          <cell r="K58">
            <v>161</v>
          </cell>
        </row>
        <row r="59">
          <cell r="B59" t="str">
            <v>ht.01</v>
          </cell>
          <cell r="C59" t="str">
            <v>Nghĩa trang nhân dân huyện Phong Thổ tỉnh Lai Châu</v>
          </cell>
          <cell r="D59" t="str">
            <v>C</v>
          </cell>
          <cell r="E59" t="str">
            <v>Phong Thổ</v>
          </cell>
          <cell r="F59" t="str">
            <v>2244 mộ</v>
          </cell>
          <cell r="G59">
            <v>2012</v>
          </cell>
          <cell r="H59">
            <v>2013</v>
          </cell>
          <cell r="K59">
            <v>161</v>
          </cell>
        </row>
        <row r="60">
          <cell r="C60" t="str">
            <v>Các dự án chuyển tiếp hoàn thành sau năm 2014</v>
          </cell>
          <cell r="N60">
            <v>0</v>
          </cell>
          <cell r="P60">
            <v>18793</v>
          </cell>
        </row>
        <row r="61">
          <cell r="B61" t="str">
            <v>ql.02</v>
          </cell>
          <cell r="C61" t="str">
            <v>Nhà tạm giữ xử phạt hành chính, Công an tỉnh</v>
          </cell>
          <cell r="D61" t="str">
            <v>C</v>
          </cell>
          <cell r="E61" t="str">
            <v>T.x Lai Châu</v>
          </cell>
          <cell r="F61" t="str">
            <v>Sxd 269 m2</v>
          </cell>
          <cell r="G61">
            <v>2013</v>
          </cell>
          <cell r="H61">
            <v>2015</v>
          </cell>
          <cell r="K61">
            <v>471</v>
          </cell>
        </row>
        <row r="62">
          <cell r="B62" t="str">
            <v>ql.03</v>
          </cell>
          <cell r="C62" t="str">
            <v xml:space="preserve">Đồn công an thị trấn Mường Tè </v>
          </cell>
          <cell r="D62" t="str">
            <v>C</v>
          </cell>
          <cell r="E62" t="str">
            <v>Mường Tè</v>
          </cell>
          <cell r="F62" t="str">
            <v>444 m2 sàn</v>
          </cell>
          <cell r="G62">
            <v>2013</v>
          </cell>
          <cell r="H62">
            <v>2015</v>
          </cell>
          <cell r="K62">
            <v>471</v>
          </cell>
        </row>
        <row r="63">
          <cell r="B63" t="str">
            <v>ql.04</v>
          </cell>
          <cell r="C63" t="str">
            <v>Đồn công an Dào San huyện Phong Thổ</v>
          </cell>
          <cell r="D63" t="str">
            <v>C</v>
          </cell>
          <cell r="E63" t="str">
            <v>Phong Thổ</v>
          </cell>
          <cell r="F63" t="str">
            <v>444 m2 sàn</v>
          </cell>
          <cell r="G63">
            <v>2013</v>
          </cell>
          <cell r="H63">
            <v>2015</v>
          </cell>
          <cell r="K63">
            <v>471</v>
          </cell>
        </row>
        <row r="64">
          <cell r="B64" t="str">
            <v>ql.05</v>
          </cell>
          <cell r="C64" t="str">
            <v>Đồn công an Nậm Tăm huyện Sìn Hồ</v>
          </cell>
          <cell r="D64" t="str">
            <v>C</v>
          </cell>
          <cell r="E64" t="str">
            <v>Sìn Hồ</v>
          </cell>
          <cell r="F64" t="str">
            <v>495 m2 sàn</v>
          </cell>
          <cell r="G64">
            <v>2013</v>
          </cell>
          <cell r="H64">
            <v>2015</v>
          </cell>
          <cell r="K64">
            <v>471</v>
          </cell>
        </row>
        <row r="65">
          <cell r="B65" t="str">
            <v>ql.06</v>
          </cell>
          <cell r="C65" t="str">
            <v>Nhà ăn nhà khách hương phong</v>
          </cell>
          <cell r="D65" t="str">
            <v>C</v>
          </cell>
          <cell r="E65" t="str">
            <v>T.x Lai Châu</v>
          </cell>
          <cell r="F65" t="str">
            <v>480 chõ ngồi</v>
          </cell>
          <cell r="G65">
            <v>2013</v>
          </cell>
          <cell r="H65">
            <v>2014</v>
          </cell>
          <cell r="K65">
            <v>161</v>
          </cell>
          <cell r="P65">
            <v>4000</v>
          </cell>
        </row>
        <row r="66">
          <cell r="B66" t="str">
            <v>ql.07</v>
          </cell>
          <cell r="C66" t="str">
            <v>Trụ sở làm việc tòa soạn Báo Lai Châu</v>
          </cell>
          <cell r="D66" t="str">
            <v>C</v>
          </cell>
          <cell r="E66" t="str">
            <v>T.x Lai Châu</v>
          </cell>
          <cell r="F66" t="str">
            <v>1359 m2 sàn</v>
          </cell>
          <cell r="G66">
            <v>2013</v>
          </cell>
          <cell r="H66">
            <v>2015</v>
          </cell>
          <cell r="K66">
            <v>251</v>
          </cell>
        </row>
        <row r="67">
          <cell r="B67" t="str">
            <v>ht.02</v>
          </cell>
          <cell r="C67" t="str">
            <v>San gạt mặt bằng và HTKT khu 2B mở rộng thị xã Lai Châu</v>
          </cell>
          <cell r="D67" t="str">
            <v>C</v>
          </cell>
          <cell r="E67" t="str">
            <v>T.x Lai Châu</v>
          </cell>
          <cell r="F67" t="str">
            <v>1,33ha</v>
          </cell>
          <cell r="G67">
            <v>2013</v>
          </cell>
          <cell r="H67">
            <v>2015</v>
          </cell>
          <cell r="K67">
            <v>166</v>
          </cell>
          <cell r="P67">
            <v>3409</v>
          </cell>
        </row>
        <row r="68">
          <cell r="B68" t="str">
            <v>ht.03</v>
          </cell>
          <cell r="C68" t="str">
            <v>San gạt mặt bằng tạo quỹ đất phía Tây Nam thị xã Lai Châu</v>
          </cell>
          <cell r="D68" t="str">
            <v>C</v>
          </cell>
          <cell r="E68" t="str">
            <v>T.x Lai Châu</v>
          </cell>
          <cell r="F68" t="str">
            <v>2,72ha</v>
          </cell>
          <cell r="G68">
            <v>2013</v>
          </cell>
          <cell r="H68">
            <v>2015</v>
          </cell>
          <cell r="K68">
            <v>166</v>
          </cell>
          <cell r="P68">
            <v>11384</v>
          </cell>
        </row>
        <row r="69">
          <cell r="B69" t="str">
            <v>gt.01</v>
          </cell>
          <cell r="C69" t="str">
            <v>Đường đến trung tâm xã Nậm Ban</v>
          </cell>
          <cell r="D69" t="str">
            <v>B</v>
          </cell>
          <cell r="E69" t="str">
            <v>Sìn Hồ</v>
          </cell>
          <cell r="G69">
            <v>2012</v>
          </cell>
          <cell r="H69">
            <v>2014</v>
          </cell>
          <cell r="K69">
            <v>163</v>
          </cell>
        </row>
        <row r="70">
          <cell r="N70">
            <v>85306</v>
          </cell>
          <cell r="P70">
            <v>77269</v>
          </cell>
        </row>
        <row r="71">
          <cell r="N71">
            <v>11267</v>
          </cell>
          <cell r="P71">
            <v>11933</v>
          </cell>
        </row>
        <row r="72">
          <cell r="B72" t="str">
            <v>yt.01</v>
          </cell>
          <cell r="D72" t="str">
            <v>C</v>
          </cell>
          <cell r="E72" t="str">
            <v>T.x Lai Châu</v>
          </cell>
          <cell r="G72">
            <v>2012</v>
          </cell>
          <cell r="N72">
            <v>5000</v>
          </cell>
        </row>
        <row r="73">
          <cell r="B73" t="str">
            <v>tl.01</v>
          </cell>
          <cell r="D73" t="str">
            <v>C</v>
          </cell>
          <cell r="E73" t="str">
            <v>Phong Thổ</v>
          </cell>
          <cell r="F73" t="str">
            <v>70ha</v>
          </cell>
          <cell r="G73">
            <v>2008</v>
          </cell>
          <cell r="N73">
            <v>5101</v>
          </cell>
          <cell r="P73">
            <v>9633</v>
          </cell>
        </row>
        <row r="74">
          <cell r="B74" t="str">
            <v>ql.08</v>
          </cell>
          <cell r="N74">
            <v>1166</v>
          </cell>
          <cell r="P74">
            <v>2300</v>
          </cell>
        </row>
        <row r="75">
          <cell r="B75" t="str">
            <v>ht.04</v>
          </cell>
          <cell r="E75" t="str">
            <v>T.x Lai Châu</v>
          </cell>
          <cell r="F75" t="str">
            <v>7,2ha</v>
          </cell>
          <cell r="G75">
            <v>2011</v>
          </cell>
        </row>
        <row r="76">
          <cell r="B76" t="str">
            <v>gt.02</v>
          </cell>
          <cell r="D76" t="str">
            <v>C</v>
          </cell>
          <cell r="E76" t="str">
            <v>T.x Lai Châu</v>
          </cell>
          <cell r="F76" t="str">
            <v>44,7 km</v>
          </cell>
          <cell r="G76">
            <v>2012</v>
          </cell>
        </row>
        <row r="77">
          <cell r="N77">
            <v>22482</v>
          </cell>
          <cell r="P77">
            <v>0</v>
          </cell>
        </row>
        <row r="78">
          <cell r="B78" t="str">
            <v>no.01</v>
          </cell>
          <cell r="D78" t="str">
            <v>C</v>
          </cell>
          <cell r="E78" t="str">
            <v>Phong Thổ</v>
          </cell>
          <cell r="F78" t="str">
            <v>1000m3/ngày đêm</v>
          </cell>
          <cell r="G78">
            <v>2012</v>
          </cell>
          <cell r="N78">
            <v>13482</v>
          </cell>
        </row>
        <row r="79">
          <cell r="B79" t="str">
            <v>ql.08</v>
          </cell>
          <cell r="D79" t="str">
            <v>C</v>
          </cell>
          <cell r="E79" t="str">
            <v>Phong Thổ</v>
          </cell>
          <cell r="G79">
            <v>2013</v>
          </cell>
          <cell r="N79">
            <v>9000</v>
          </cell>
        </row>
        <row r="80">
          <cell r="B80" t="str">
            <v>yt.02</v>
          </cell>
          <cell r="E80" t="str">
            <v>T.x Lai Châu</v>
          </cell>
          <cell r="G80">
            <v>2013</v>
          </cell>
        </row>
        <row r="81">
          <cell r="B81" t="str">
            <v>yt.03</v>
          </cell>
          <cell r="E81" t="str">
            <v>T.x Lai Châu</v>
          </cell>
          <cell r="G81">
            <v>2013</v>
          </cell>
        </row>
        <row r="82">
          <cell r="N82">
            <v>51557</v>
          </cell>
          <cell r="P82">
            <v>65336</v>
          </cell>
        </row>
        <row r="83">
          <cell r="B83" t="str">
            <v>gt.03</v>
          </cell>
          <cell r="D83" t="str">
            <v>B</v>
          </cell>
          <cell r="E83" t="str">
            <v>Tam Đường</v>
          </cell>
          <cell r="F83" t="str">
            <v>13km</v>
          </cell>
          <cell r="G83">
            <v>2010</v>
          </cell>
          <cell r="N83">
            <v>37558</v>
          </cell>
          <cell r="P83">
            <v>36336</v>
          </cell>
        </row>
        <row r="84">
          <cell r="B84" t="str">
            <v>gt.04</v>
          </cell>
          <cell r="D84" t="str">
            <v>C</v>
          </cell>
          <cell r="E84" t="str">
            <v>Tam Đường</v>
          </cell>
          <cell r="F84" t="str">
            <v>11,7km</v>
          </cell>
          <cell r="G84">
            <v>2012</v>
          </cell>
          <cell r="N84">
            <v>9000</v>
          </cell>
          <cell r="P84">
            <v>29000</v>
          </cell>
        </row>
        <row r="85">
          <cell r="B85" t="str">
            <v>ql.09</v>
          </cell>
          <cell r="D85" t="str">
            <v>C</v>
          </cell>
          <cell r="E85" t="str">
            <v>Sìn Hồ</v>
          </cell>
          <cell r="F85" t="str">
            <v>440 m2</v>
          </cell>
          <cell r="G85">
            <v>2013</v>
          </cell>
          <cell r="N85">
            <v>4999</v>
          </cell>
        </row>
        <row r="87">
          <cell r="N87">
            <v>0</v>
          </cell>
          <cell r="P87">
            <v>20178</v>
          </cell>
        </row>
        <row r="88">
          <cell r="N88">
            <v>0</v>
          </cell>
          <cell r="P88">
            <v>5450</v>
          </cell>
        </row>
        <row r="89">
          <cell r="N89">
            <v>0</v>
          </cell>
          <cell r="P89">
            <v>5450</v>
          </cell>
        </row>
        <row r="90">
          <cell r="B90" t="str">
            <v>gd.08</v>
          </cell>
          <cell r="D90" t="str">
            <v>C</v>
          </cell>
          <cell r="E90" t="str">
            <v>T.x Lai Châu</v>
          </cell>
          <cell r="F90" t="str">
            <v>20gian-2tầng</v>
          </cell>
          <cell r="G90">
            <v>2013</v>
          </cell>
          <cell r="P90">
            <v>5450</v>
          </cell>
        </row>
        <row r="91">
          <cell r="N91">
            <v>0</v>
          </cell>
          <cell r="P91">
            <v>378</v>
          </cell>
        </row>
        <row r="92">
          <cell r="N92">
            <v>0</v>
          </cell>
          <cell r="P92">
            <v>378</v>
          </cell>
        </row>
        <row r="93">
          <cell r="B93" t="str">
            <v>gd.09</v>
          </cell>
          <cell r="D93" t="str">
            <v>C</v>
          </cell>
          <cell r="E93" t="str">
            <v>Tam Đường</v>
          </cell>
          <cell r="G93">
            <v>2013</v>
          </cell>
          <cell r="P93">
            <v>378</v>
          </cell>
        </row>
        <row r="94">
          <cell r="N94">
            <v>0</v>
          </cell>
          <cell r="P94">
            <v>1000</v>
          </cell>
        </row>
        <row r="95">
          <cell r="N95">
            <v>0</v>
          </cell>
          <cell r="P95">
            <v>1000</v>
          </cell>
        </row>
        <row r="96">
          <cell r="B96" t="str">
            <v>yt.04</v>
          </cell>
          <cell r="D96" t="str">
            <v>C</v>
          </cell>
          <cell r="E96" t="str">
            <v>Phong Thổ</v>
          </cell>
          <cell r="F96" t="str">
            <v>12 phòng</v>
          </cell>
          <cell r="G96">
            <v>2014</v>
          </cell>
          <cell r="P96">
            <v>1000</v>
          </cell>
        </row>
        <row r="97">
          <cell r="N97">
            <v>0</v>
          </cell>
          <cell r="P97">
            <v>0</v>
          </cell>
        </row>
        <row r="98">
          <cell r="N98">
            <v>0</v>
          </cell>
          <cell r="P98">
            <v>0</v>
          </cell>
        </row>
        <row r="99">
          <cell r="B99" t="str">
            <v>yt.05</v>
          </cell>
          <cell r="D99" t="str">
            <v>C</v>
          </cell>
          <cell r="E99" t="str">
            <v>Sìn Hồ</v>
          </cell>
          <cell r="G99">
            <v>2012</v>
          </cell>
        </row>
        <row r="100">
          <cell r="N100">
            <v>0</v>
          </cell>
          <cell r="P100">
            <v>0</v>
          </cell>
        </row>
        <row r="101">
          <cell r="B101" t="str">
            <v>gd.10</v>
          </cell>
          <cell r="E101" t="str">
            <v>Sìn Hồ</v>
          </cell>
          <cell r="G101">
            <v>2012</v>
          </cell>
        </row>
        <row r="102">
          <cell r="N102">
            <v>0</v>
          </cell>
          <cell r="P102">
            <v>850</v>
          </cell>
        </row>
        <row r="103">
          <cell r="N103">
            <v>0</v>
          </cell>
          <cell r="P103">
            <v>850</v>
          </cell>
        </row>
        <row r="104">
          <cell r="B104" t="str">
            <v>yt.06</v>
          </cell>
          <cell r="D104" t="str">
            <v>C</v>
          </cell>
          <cell r="E104" t="str">
            <v>Mường Tè</v>
          </cell>
          <cell r="G104">
            <v>2014</v>
          </cell>
          <cell r="P104">
            <v>850</v>
          </cell>
        </row>
        <row r="105">
          <cell r="N105">
            <v>0</v>
          </cell>
          <cell r="P105">
            <v>0</v>
          </cell>
        </row>
        <row r="107">
          <cell r="D107" t="str">
            <v>C</v>
          </cell>
        </row>
        <row r="108">
          <cell r="N108">
            <v>0</v>
          </cell>
          <cell r="P108">
            <v>1500</v>
          </cell>
        </row>
        <row r="109">
          <cell r="N109">
            <v>0</v>
          </cell>
          <cell r="P109">
            <v>1500</v>
          </cell>
        </row>
        <row r="110">
          <cell r="B110" t="str">
            <v>gd.11</v>
          </cell>
          <cell r="D110" t="str">
            <v>C</v>
          </cell>
          <cell r="E110" t="str">
            <v>Tân Uyên</v>
          </cell>
          <cell r="G110">
            <v>2013</v>
          </cell>
          <cell r="P110">
            <v>1500</v>
          </cell>
        </row>
        <row r="111">
          <cell r="N111">
            <v>0</v>
          </cell>
          <cell r="P111">
            <v>1000</v>
          </cell>
        </row>
        <row r="112">
          <cell r="N112">
            <v>0</v>
          </cell>
          <cell r="P112">
            <v>1000</v>
          </cell>
        </row>
        <row r="113">
          <cell r="B113" t="str">
            <v>yt.07</v>
          </cell>
          <cell r="D113" t="str">
            <v>C</v>
          </cell>
          <cell r="E113" t="str">
            <v>Nậm Nhùn</v>
          </cell>
          <cell r="F113" t="str">
            <v>10 phòng</v>
          </cell>
          <cell r="G113">
            <v>2014</v>
          </cell>
          <cell r="P113">
            <v>1000</v>
          </cell>
        </row>
        <row r="114">
          <cell r="N114">
            <v>0</v>
          </cell>
          <cell r="P114">
            <v>10000</v>
          </cell>
        </row>
        <row r="115">
          <cell r="N115">
            <v>0</v>
          </cell>
          <cell r="P115">
            <v>0</v>
          </cell>
        </row>
        <row r="116">
          <cell r="B116" t="str">
            <v>yt.08</v>
          </cell>
          <cell r="D116" t="str">
            <v>C</v>
          </cell>
          <cell r="E116" t="str">
            <v>Mường Tè</v>
          </cell>
          <cell r="F116" t="str">
            <v>5 giường</v>
          </cell>
          <cell r="G116">
            <v>2012</v>
          </cell>
        </row>
        <row r="117">
          <cell r="N117">
            <v>0</v>
          </cell>
          <cell r="P117">
            <v>10000</v>
          </cell>
        </row>
        <row r="118">
          <cell r="B118" t="str">
            <v>gd.12</v>
          </cell>
          <cell r="D118" t="str">
            <v>C</v>
          </cell>
          <cell r="E118" t="str">
            <v>T.x Lai Châu</v>
          </cell>
          <cell r="F118" t="str">
            <v xml:space="preserve">10 phòng học, nhà ban giám hiệu </v>
          </cell>
          <cell r="G118">
            <v>2012</v>
          </cell>
          <cell r="P118">
            <v>10000</v>
          </cell>
        </row>
        <row r="119">
          <cell r="N119">
            <v>0</v>
          </cell>
          <cell r="P119">
            <v>0</v>
          </cell>
        </row>
        <row r="120">
          <cell r="B120" t="str">
            <v>gd.10</v>
          </cell>
          <cell r="D120" t="str">
            <v>C</v>
          </cell>
          <cell r="E120" t="str">
            <v>Sìn Hồ</v>
          </cell>
          <cell r="F120" t="str">
            <v>12 phòng học, Nhà BGH</v>
          </cell>
          <cell r="G120">
            <v>2012</v>
          </cell>
        </row>
        <row r="121">
          <cell r="N121">
            <v>0</v>
          </cell>
          <cell r="P121">
            <v>0</v>
          </cell>
        </row>
        <row r="122">
          <cell r="E122" t="str">
            <v>T.x Lai Châu</v>
          </cell>
        </row>
        <row r="123">
          <cell r="E123" t="str">
            <v>Tam Đường</v>
          </cell>
        </row>
        <row r="124">
          <cell r="E124" t="str">
            <v>Phong Thổ</v>
          </cell>
        </row>
        <row r="125">
          <cell r="E125" t="str">
            <v>Sìn Hồ</v>
          </cell>
        </row>
        <row r="126">
          <cell r="E126" t="str">
            <v>Mường Tè</v>
          </cell>
        </row>
        <row r="127">
          <cell r="E127" t="str">
            <v>Than Uyên</v>
          </cell>
        </row>
        <row r="128">
          <cell r="E128" t="str">
            <v>Tân uyên</v>
          </cell>
        </row>
        <row r="129">
          <cell r="E129" t="str">
            <v>Nậm Nhùn</v>
          </cell>
        </row>
        <row r="132">
          <cell r="N132">
            <v>0</v>
          </cell>
          <cell r="P132">
            <v>0</v>
          </cell>
        </row>
        <row r="133">
          <cell r="N133">
            <v>0</v>
          </cell>
          <cell r="P133">
            <v>0</v>
          </cell>
        </row>
        <row r="134">
          <cell r="N134">
            <v>0</v>
          </cell>
          <cell r="P134">
            <v>0</v>
          </cell>
        </row>
        <row r="135">
          <cell r="B135" t="str">
            <v>ht.05</v>
          </cell>
          <cell r="E135" t="str">
            <v>Nậm Nhùn</v>
          </cell>
          <cell r="G135">
            <v>2012</v>
          </cell>
        </row>
        <row r="137">
          <cell r="N137">
            <v>3399365.6</v>
          </cell>
          <cell r="P137">
            <v>12351</v>
          </cell>
        </row>
        <row r="138">
          <cell r="N138">
            <v>458904</v>
          </cell>
          <cell r="P138">
            <v>0</v>
          </cell>
        </row>
        <row r="139">
          <cell r="N139">
            <v>21568</v>
          </cell>
          <cell r="P139">
            <v>0</v>
          </cell>
        </row>
        <row r="140">
          <cell r="N140">
            <v>21568</v>
          </cell>
          <cell r="P140">
            <v>0</v>
          </cell>
        </row>
        <row r="141">
          <cell r="B141" t="str">
            <v>vh.01</v>
          </cell>
          <cell r="D141" t="str">
            <v>C</v>
          </cell>
          <cell r="E141" t="str">
            <v>Phong Thổ</v>
          </cell>
          <cell r="F141" t="str">
            <v>1000 chỗ ngồi</v>
          </cell>
          <cell r="G141">
            <v>2012</v>
          </cell>
          <cell r="N141">
            <v>12968</v>
          </cell>
        </row>
        <row r="142">
          <cell r="B142" t="str">
            <v>ht.06</v>
          </cell>
          <cell r="D142" t="str">
            <v>C</v>
          </cell>
          <cell r="E142" t="str">
            <v>Sìn Hồ</v>
          </cell>
          <cell r="F142" t="str">
            <v>1,47 ha</v>
          </cell>
          <cell r="G142">
            <v>2011</v>
          </cell>
          <cell r="N142">
            <v>8600</v>
          </cell>
        </row>
        <row r="143">
          <cell r="N143">
            <v>58170</v>
          </cell>
          <cell r="P143">
            <v>0</v>
          </cell>
        </row>
        <row r="144">
          <cell r="N144">
            <v>58170</v>
          </cell>
          <cell r="P144">
            <v>0</v>
          </cell>
        </row>
        <row r="145">
          <cell r="B145" t="str">
            <v>gt.05</v>
          </cell>
          <cell r="D145" t="str">
            <v>C</v>
          </cell>
          <cell r="E145" t="str">
            <v>Phong Thổ</v>
          </cell>
          <cell r="F145" t="str">
            <v>2060 m</v>
          </cell>
          <cell r="G145">
            <v>2012</v>
          </cell>
          <cell r="N145">
            <v>17000</v>
          </cell>
        </row>
        <row r="146">
          <cell r="B146" t="str">
            <v>gt.07</v>
          </cell>
          <cell r="D146" t="str">
            <v>C</v>
          </cell>
          <cell r="E146" t="str">
            <v>Sìn Hồ</v>
          </cell>
          <cell r="F146" t="str">
            <v>12,2 km</v>
          </cell>
          <cell r="G146">
            <v>2012</v>
          </cell>
          <cell r="N146">
            <v>26170</v>
          </cell>
        </row>
        <row r="147">
          <cell r="B147" t="str">
            <v>nn.02</v>
          </cell>
          <cell r="D147" t="str">
            <v>C</v>
          </cell>
          <cell r="E147" t="str">
            <v>Than Uyên</v>
          </cell>
          <cell r="F147" t="str">
            <v>50 ha</v>
          </cell>
          <cell r="G147">
            <v>2012</v>
          </cell>
          <cell r="N147">
            <v>15000</v>
          </cell>
        </row>
        <row r="148">
          <cell r="N148">
            <v>93008</v>
          </cell>
          <cell r="P148">
            <v>0</v>
          </cell>
        </row>
        <row r="149">
          <cell r="N149">
            <v>17380</v>
          </cell>
          <cell r="P149">
            <v>0</v>
          </cell>
        </row>
        <row r="150">
          <cell r="B150" t="str">
            <v>ql.10</v>
          </cell>
          <cell r="D150" t="str">
            <v>C</v>
          </cell>
          <cell r="E150" t="str">
            <v>T.x Lai Châu</v>
          </cell>
          <cell r="F150" t="str">
            <v>20 phòng</v>
          </cell>
          <cell r="G150">
            <v>2013</v>
          </cell>
          <cell r="N150">
            <v>6880</v>
          </cell>
        </row>
        <row r="151">
          <cell r="B151" t="str">
            <v>ql.11</v>
          </cell>
          <cell r="D151" t="str">
            <v>C</v>
          </cell>
          <cell r="E151" t="str">
            <v>T.x Lai Châu</v>
          </cell>
          <cell r="G151">
            <v>2013</v>
          </cell>
          <cell r="N151">
            <v>4000</v>
          </cell>
        </row>
        <row r="152">
          <cell r="B152" t="str">
            <v>ql.12</v>
          </cell>
          <cell r="D152" t="str">
            <v>C</v>
          </cell>
          <cell r="E152" t="str">
            <v>Mường Tè</v>
          </cell>
          <cell r="F152" t="str">
            <v>3 tầng</v>
          </cell>
          <cell r="G152">
            <v>2013</v>
          </cell>
          <cell r="N152">
            <v>6500</v>
          </cell>
        </row>
        <row r="153">
          <cell r="N153">
            <v>75628</v>
          </cell>
          <cell r="P153">
            <v>0</v>
          </cell>
        </row>
        <row r="154">
          <cell r="B154" t="str">
            <v>ql.13</v>
          </cell>
          <cell r="D154" t="str">
            <v>B</v>
          </cell>
          <cell r="E154" t="str">
            <v>T.x Lai Châu</v>
          </cell>
          <cell r="F154" t="str">
            <v>Nhà cấp III</v>
          </cell>
          <cell r="G154">
            <v>2012</v>
          </cell>
          <cell r="N154">
            <v>36200</v>
          </cell>
        </row>
        <row r="155">
          <cell r="B155" t="str">
            <v>ql.14</v>
          </cell>
          <cell r="D155" t="str">
            <v>B</v>
          </cell>
          <cell r="E155" t="str">
            <v>T.x Lai Châu</v>
          </cell>
          <cell r="F155" t="str">
            <v>3525m2</v>
          </cell>
          <cell r="G155">
            <v>2011</v>
          </cell>
          <cell r="N155">
            <v>39428</v>
          </cell>
        </row>
        <row r="156">
          <cell r="N156">
            <v>286158</v>
          </cell>
          <cell r="P156">
            <v>0</v>
          </cell>
        </row>
        <row r="157">
          <cell r="N157">
            <v>286158</v>
          </cell>
          <cell r="P157">
            <v>0</v>
          </cell>
        </row>
        <row r="158">
          <cell r="N158">
            <v>9058</v>
          </cell>
          <cell r="P158">
            <v>0</v>
          </cell>
        </row>
        <row r="159">
          <cell r="B159" t="str">
            <v>nn.03</v>
          </cell>
          <cell r="D159" t="str">
            <v>C</v>
          </cell>
          <cell r="E159" t="str">
            <v>Sìn Hồ</v>
          </cell>
          <cell r="F159" t="str">
            <v>Nhà cấp IV</v>
          </cell>
          <cell r="G159">
            <v>2014</v>
          </cell>
          <cell r="N159">
            <v>1804</v>
          </cell>
        </row>
        <row r="160">
          <cell r="B160" t="str">
            <v>nn.04</v>
          </cell>
          <cell r="D160" t="str">
            <v>C</v>
          </cell>
          <cell r="E160" t="str">
            <v>Nậm Nhùn</v>
          </cell>
          <cell r="F160" t="str">
            <v>6 nhà</v>
          </cell>
          <cell r="G160">
            <v>2014</v>
          </cell>
          <cell r="N160">
            <v>5154</v>
          </cell>
        </row>
        <row r="161">
          <cell r="B161" t="str">
            <v>nn.05</v>
          </cell>
          <cell r="D161" t="str">
            <v>C</v>
          </cell>
          <cell r="E161" t="str">
            <v>Sìn Hồ</v>
          </cell>
          <cell r="F161" t="str">
            <v>1 km 0,4KV; 1,3 km 35KV</v>
          </cell>
          <cell r="G161">
            <v>2014</v>
          </cell>
          <cell r="N161">
            <v>900</v>
          </cell>
        </row>
        <row r="162">
          <cell r="B162" t="str">
            <v>nn.06</v>
          </cell>
          <cell r="D162" t="str">
            <v>C</v>
          </cell>
          <cell r="E162" t="str">
            <v>Sìn Hồ</v>
          </cell>
          <cell r="G162">
            <v>2014</v>
          </cell>
          <cell r="N162">
            <v>200</v>
          </cell>
        </row>
        <row r="163">
          <cell r="B163" t="str">
            <v>nn.07</v>
          </cell>
          <cell r="E163" t="str">
            <v>Sìn Hồ</v>
          </cell>
          <cell r="F163" t="str">
            <v>5 km</v>
          </cell>
          <cell r="G163">
            <v>2014</v>
          </cell>
          <cell r="N163">
            <v>1000</v>
          </cell>
        </row>
        <row r="164">
          <cell r="B164" t="str">
            <v>tl.02</v>
          </cell>
          <cell r="D164" t="str">
            <v>C</v>
          </cell>
          <cell r="E164" t="str">
            <v>Phong Thổ</v>
          </cell>
          <cell r="F164" t="str">
            <v>55 ha</v>
          </cell>
          <cell r="G164">
            <v>2014</v>
          </cell>
          <cell r="N164">
            <v>7300</v>
          </cell>
        </row>
        <row r="165">
          <cell r="B165" t="str">
            <v>tl.03</v>
          </cell>
          <cell r="D165" t="str">
            <v>C</v>
          </cell>
          <cell r="E165" t="str">
            <v>Tam Đường</v>
          </cell>
          <cell r="F165" t="str">
            <v>125 ha</v>
          </cell>
          <cell r="G165">
            <v>2014</v>
          </cell>
          <cell r="N165">
            <v>18000</v>
          </cell>
        </row>
        <row r="166">
          <cell r="B166" t="str">
            <v>tl.04</v>
          </cell>
          <cell r="D166" t="str">
            <v>C</v>
          </cell>
          <cell r="E166" t="str">
            <v>Phong Thổ</v>
          </cell>
          <cell r="F166" t="str">
            <v>220 ha</v>
          </cell>
          <cell r="G166">
            <v>2014</v>
          </cell>
          <cell r="N166">
            <v>45000</v>
          </cell>
        </row>
        <row r="167">
          <cell r="B167" t="str">
            <v>ht.07</v>
          </cell>
          <cell r="D167" t="str">
            <v>C</v>
          </cell>
          <cell r="E167" t="str">
            <v>Than Uyên</v>
          </cell>
          <cell r="F167" t="str">
            <v>1,4 ha</v>
          </cell>
          <cell r="G167">
            <v>2014</v>
          </cell>
          <cell r="N167">
            <v>13500</v>
          </cell>
        </row>
        <row r="168">
          <cell r="B168" t="str">
            <v>ht.08</v>
          </cell>
          <cell r="D168" t="str">
            <v>C</v>
          </cell>
          <cell r="E168" t="str">
            <v>Than Uyên</v>
          </cell>
          <cell r="F168" t="str">
            <v>3 ha</v>
          </cell>
          <cell r="G168">
            <v>2014</v>
          </cell>
          <cell r="N168">
            <v>12800</v>
          </cell>
        </row>
        <row r="169">
          <cell r="B169" t="str">
            <v>gd.14</v>
          </cell>
          <cell r="D169" t="str">
            <v>C</v>
          </cell>
          <cell r="E169" t="str">
            <v>Nậm Nhùn</v>
          </cell>
          <cell r="F169" t="str">
            <v>12 phòng học</v>
          </cell>
          <cell r="G169">
            <v>2014</v>
          </cell>
          <cell r="N169">
            <v>24000</v>
          </cell>
        </row>
        <row r="170">
          <cell r="B170" t="str">
            <v>vh.02</v>
          </cell>
          <cell r="D170" t="str">
            <v>C</v>
          </cell>
          <cell r="E170" t="str">
            <v>Sìn Hồ</v>
          </cell>
          <cell r="F170" t="str">
            <v>Nhà cấp III</v>
          </cell>
          <cell r="G170">
            <v>2014</v>
          </cell>
          <cell r="N170">
            <v>11500</v>
          </cell>
        </row>
        <row r="171">
          <cell r="B171" t="str">
            <v>vh.03</v>
          </cell>
          <cell r="D171" t="str">
            <v>C</v>
          </cell>
          <cell r="E171" t="str">
            <v>Tân Uyên</v>
          </cell>
          <cell r="F171" t="str">
            <v>Nhà cấp III</v>
          </cell>
          <cell r="G171">
            <v>2014</v>
          </cell>
          <cell r="N171">
            <v>11000</v>
          </cell>
        </row>
        <row r="172">
          <cell r="B172" t="str">
            <v>ql.15</v>
          </cell>
          <cell r="D172" t="str">
            <v>C</v>
          </cell>
          <cell r="E172" t="str">
            <v>T.x Lai Châu</v>
          </cell>
          <cell r="F172" t="str">
            <v>Giảng đường</v>
          </cell>
          <cell r="G172">
            <v>2014</v>
          </cell>
          <cell r="N172">
            <v>7000</v>
          </cell>
        </row>
        <row r="173">
          <cell r="B173" t="str">
            <v>ht.09</v>
          </cell>
          <cell r="D173" t="str">
            <v>C</v>
          </cell>
          <cell r="E173" t="str">
            <v>T.x Lai Châu</v>
          </cell>
          <cell r="F173" t="str">
            <v>1,24 ha</v>
          </cell>
          <cell r="G173">
            <v>2014</v>
          </cell>
          <cell r="N173">
            <v>7000</v>
          </cell>
        </row>
        <row r="174">
          <cell r="B174" t="str">
            <v>gt.08</v>
          </cell>
          <cell r="D174" t="str">
            <v>C</v>
          </cell>
          <cell r="E174" t="str">
            <v>Tam Đường</v>
          </cell>
          <cell r="F174" t="str">
            <v>6,5 km</v>
          </cell>
          <cell r="G174">
            <v>2014</v>
          </cell>
          <cell r="N174">
            <v>36000</v>
          </cell>
        </row>
        <row r="175">
          <cell r="B175" t="str">
            <v>vh.04</v>
          </cell>
          <cell r="D175" t="str">
            <v>C</v>
          </cell>
          <cell r="E175" t="str">
            <v>Mường Tè</v>
          </cell>
          <cell r="F175" t="str">
            <v>2,1 ha</v>
          </cell>
          <cell r="G175">
            <v>2014</v>
          </cell>
          <cell r="N175">
            <v>22000</v>
          </cell>
        </row>
        <row r="176">
          <cell r="B176" t="str">
            <v>vh.05</v>
          </cell>
          <cell r="D176" t="str">
            <v>C</v>
          </cell>
          <cell r="E176" t="str">
            <v>T.x Lai Châu</v>
          </cell>
          <cell r="G176">
            <v>2014</v>
          </cell>
          <cell r="N176">
            <v>17000</v>
          </cell>
        </row>
        <row r="177">
          <cell r="B177" t="str">
            <v>gt.09</v>
          </cell>
          <cell r="D177" t="str">
            <v>C</v>
          </cell>
          <cell r="E177" t="str">
            <v>Tân Uyên</v>
          </cell>
          <cell r="F177" t="str">
            <v>1,82 km</v>
          </cell>
          <cell r="G177">
            <v>2014</v>
          </cell>
          <cell r="N177">
            <v>45000</v>
          </cell>
        </row>
        <row r="178">
          <cell r="N178">
            <v>1156030</v>
          </cell>
          <cell r="P178">
            <v>0</v>
          </cell>
        </row>
        <row r="179">
          <cell r="N179">
            <v>68600</v>
          </cell>
          <cell r="P179">
            <v>0</v>
          </cell>
        </row>
        <row r="180">
          <cell r="N180">
            <v>21000</v>
          </cell>
          <cell r="P180">
            <v>0</v>
          </cell>
        </row>
        <row r="181">
          <cell r="N181">
            <v>21000</v>
          </cell>
          <cell r="P181">
            <v>0</v>
          </cell>
        </row>
        <row r="182">
          <cell r="B182" t="str">
            <v>ht.10</v>
          </cell>
          <cell r="D182" t="str">
            <v>C</v>
          </cell>
          <cell r="E182" t="str">
            <v>Tam Đường</v>
          </cell>
          <cell r="F182" t="str">
            <v>0,565 ha, 1,13 km</v>
          </cell>
          <cell r="G182">
            <v>2011</v>
          </cell>
          <cell r="N182">
            <v>21000</v>
          </cell>
        </row>
        <row r="183">
          <cell r="N183">
            <v>39600</v>
          </cell>
          <cell r="P183">
            <v>0</v>
          </cell>
        </row>
        <row r="184">
          <cell r="N184">
            <v>39600</v>
          </cell>
          <cell r="P184">
            <v>0</v>
          </cell>
        </row>
        <row r="185">
          <cell r="B185" t="str">
            <v>ht.11</v>
          </cell>
          <cell r="D185" t="str">
            <v>C</v>
          </cell>
          <cell r="E185" t="str">
            <v>Tam Đường</v>
          </cell>
          <cell r="F185" t="str">
            <v>2316 m</v>
          </cell>
          <cell r="G185">
            <v>2012</v>
          </cell>
          <cell r="N185">
            <v>39600</v>
          </cell>
        </row>
        <row r="186">
          <cell r="N186">
            <v>8000</v>
          </cell>
          <cell r="P186">
            <v>0</v>
          </cell>
        </row>
        <row r="187">
          <cell r="N187">
            <v>8000</v>
          </cell>
          <cell r="P187">
            <v>0</v>
          </cell>
        </row>
        <row r="188">
          <cell r="B188" t="str">
            <v>vh.06</v>
          </cell>
          <cell r="D188" t="str">
            <v>C</v>
          </cell>
          <cell r="E188" t="str">
            <v>Tam Đường</v>
          </cell>
          <cell r="N188">
            <v>8000</v>
          </cell>
        </row>
        <row r="189">
          <cell r="N189">
            <v>287452</v>
          </cell>
          <cell r="P189">
            <v>0</v>
          </cell>
        </row>
        <row r="190">
          <cell r="N190">
            <v>54545</v>
          </cell>
          <cell r="P190">
            <v>0</v>
          </cell>
        </row>
        <row r="191">
          <cell r="N191">
            <v>54545</v>
          </cell>
          <cell r="P191">
            <v>0</v>
          </cell>
        </row>
        <row r="192">
          <cell r="B192" t="str">
            <v>ql.16</v>
          </cell>
          <cell r="D192" t="str">
            <v>B</v>
          </cell>
          <cell r="E192" t="str">
            <v>Tân Uyên</v>
          </cell>
          <cell r="F192" t="str">
            <v>3250 m2 sàn</v>
          </cell>
          <cell r="G192">
            <v>2012</v>
          </cell>
          <cell r="N192">
            <v>27198</v>
          </cell>
        </row>
        <row r="193">
          <cell r="B193" t="str">
            <v>ql.17</v>
          </cell>
          <cell r="D193" t="str">
            <v>B</v>
          </cell>
          <cell r="E193" t="str">
            <v>Tân Uyên</v>
          </cell>
          <cell r="F193" t="str">
            <v>3250 m2 sàn</v>
          </cell>
          <cell r="G193">
            <v>2012</v>
          </cell>
          <cell r="N193">
            <v>27347</v>
          </cell>
        </row>
        <row r="194">
          <cell r="N194">
            <v>192907</v>
          </cell>
          <cell r="P194">
            <v>0</v>
          </cell>
        </row>
        <row r="195">
          <cell r="N195">
            <v>192907</v>
          </cell>
          <cell r="P195">
            <v>0</v>
          </cell>
        </row>
        <row r="196">
          <cell r="B196" t="str">
            <v>ql.18</v>
          </cell>
          <cell r="D196" t="str">
            <v>B</v>
          </cell>
          <cell r="E196" t="str">
            <v>Tân Uyên</v>
          </cell>
          <cell r="F196" t="str">
            <v>2100 m2 sàn</v>
          </cell>
          <cell r="G196">
            <v>2012</v>
          </cell>
          <cell r="N196">
            <v>43097</v>
          </cell>
        </row>
        <row r="197">
          <cell r="B197" t="str">
            <v>ql.19</v>
          </cell>
          <cell r="D197" t="str">
            <v>B</v>
          </cell>
          <cell r="E197" t="str">
            <v>Tân Uyên</v>
          </cell>
          <cell r="F197" t="str">
            <v>14,1 ha</v>
          </cell>
          <cell r="G197">
            <v>2010</v>
          </cell>
          <cell r="N197">
            <v>149810</v>
          </cell>
        </row>
        <row r="198">
          <cell r="N198">
            <v>40000</v>
          </cell>
          <cell r="P198">
            <v>0</v>
          </cell>
        </row>
        <row r="199">
          <cell r="N199">
            <v>40000</v>
          </cell>
          <cell r="P199">
            <v>0</v>
          </cell>
        </row>
        <row r="200">
          <cell r="B200" t="str">
            <v>ht.12</v>
          </cell>
          <cell r="D200" t="str">
            <v>C</v>
          </cell>
          <cell r="E200" t="str">
            <v>Tân Uyên</v>
          </cell>
          <cell r="F200" t="str">
            <v>3,82 ha</v>
          </cell>
          <cell r="G200">
            <v>2014</v>
          </cell>
          <cell r="N200">
            <v>21000</v>
          </cell>
        </row>
        <row r="201">
          <cell r="B201" t="str">
            <v>nn.08</v>
          </cell>
          <cell r="D201" t="str">
            <v>C</v>
          </cell>
          <cell r="E201" t="str">
            <v>Tân Uyên</v>
          </cell>
          <cell r="F201" t="str">
            <v>1414 m</v>
          </cell>
          <cell r="G201">
            <v>2014</v>
          </cell>
          <cell r="N201">
            <v>19000</v>
          </cell>
        </row>
        <row r="202">
          <cell r="N202">
            <v>686278</v>
          </cell>
          <cell r="P202">
            <v>0</v>
          </cell>
        </row>
        <row r="203">
          <cell r="N203">
            <v>259830</v>
          </cell>
          <cell r="P203">
            <v>0</v>
          </cell>
        </row>
        <row r="204">
          <cell r="N204">
            <v>56810</v>
          </cell>
          <cell r="P204">
            <v>0</v>
          </cell>
        </row>
        <row r="205">
          <cell r="B205" t="str">
            <v>ht.13</v>
          </cell>
          <cell r="D205" t="str">
            <v>B</v>
          </cell>
          <cell r="E205" t="str">
            <v>T.x Lai Châu</v>
          </cell>
          <cell r="F205" t="str">
            <v>2,14 km, 6,5 ha</v>
          </cell>
          <cell r="G205">
            <v>2010</v>
          </cell>
          <cell r="N205">
            <v>56810</v>
          </cell>
        </row>
        <row r="206">
          <cell r="N206">
            <v>203020</v>
          </cell>
          <cell r="P206">
            <v>0</v>
          </cell>
        </row>
        <row r="207">
          <cell r="B207" t="str">
            <v>ht.14</v>
          </cell>
          <cell r="D207" t="str">
            <v>C</v>
          </cell>
          <cell r="E207" t="str">
            <v>T.x Lai Châu</v>
          </cell>
          <cell r="F207" t="str">
            <v>9,26 ha</v>
          </cell>
          <cell r="G207">
            <v>2011</v>
          </cell>
          <cell r="N207">
            <v>33600</v>
          </cell>
        </row>
        <row r="208">
          <cell r="B208" t="str">
            <v>ht.15</v>
          </cell>
          <cell r="D208" t="str">
            <v>C</v>
          </cell>
          <cell r="E208" t="str">
            <v>T.x Lai Châu</v>
          </cell>
          <cell r="F208" t="str">
            <v>4,9 ha</v>
          </cell>
          <cell r="G208">
            <v>2011</v>
          </cell>
          <cell r="N208">
            <v>21500</v>
          </cell>
        </row>
        <row r="209">
          <cell r="B209" t="str">
            <v>ht.04</v>
          </cell>
          <cell r="D209" t="str">
            <v>C</v>
          </cell>
          <cell r="E209" t="str">
            <v>T.x Lai Châu</v>
          </cell>
          <cell r="F209" t="str">
            <v>7,2 ha</v>
          </cell>
          <cell r="G209">
            <v>2012</v>
          </cell>
          <cell r="N209">
            <v>32084</v>
          </cell>
        </row>
        <row r="210">
          <cell r="B210" t="str">
            <v>ht.17</v>
          </cell>
          <cell r="D210" t="str">
            <v>C</v>
          </cell>
          <cell r="E210" t="str">
            <v>T.x Lai Châu</v>
          </cell>
          <cell r="F210" t="str">
            <v>3,3ha</v>
          </cell>
          <cell r="G210">
            <v>2010</v>
          </cell>
          <cell r="N210">
            <v>14770</v>
          </cell>
        </row>
        <row r="211">
          <cell r="B211" t="str">
            <v>ht.18</v>
          </cell>
          <cell r="D211" t="str">
            <v>C</v>
          </cell>
          <cell r="E211" t="str">
            <v>T.x Lai Châu</v>
          </cell>
          <cell r="F211" t="str">
            <v>2837 m2</v>
          </cell>
          <cell r="G211">
            <v>2012</v>
          </cell>
          <cell r="N211">
            <v>6700</v>
          </cell>
        </row>
        <row r="212">
          <cell r="B212" t="str">
            <v>gt.10</v>
          </cell>
          <cell r="D212" t="str">
            <v>C</v>
          </cell>
          <cell r="E212" t="str">
            <v>T.x Lai Châu</v>
          </cell>
          <cell r="F212" t="str">
            <v>0,586 km</v>
          </cell>
          <cell r="G212">
            <v>2010</v>
          </cell>
          <cell r="N212">
            <v>56200</v>
          </cell>
        </row>
        <row r="213">
          <cell r="B213" t="str">
            <v>ht.19</v>
          </cell>
          <cell r="D213" t="str">
            <v>C</v>
          </cell>
          <cell r="E213" t="str">
            <v>T.x Lai Châu</v>
          </cell>
          <cell r="F213" t="str">
            <v>5,5 ha</v>
          </cell>
          <cell r="G213" t="str">
            <v>2011</v>
          </cell>
          <cell r="N213">
            <v>28666</v>
          </cell>
        </row>
        <row r="214">
          <cell r="B214" t="str">
            <v>tl.05</v>
          </cell>
          <cell r="D214" t="str">
            <v>C</v>
          </cell>
          <cell r="E214" t="str">
            <v>T.x Lai Châu</v>
          </cell>
          <cell r="F214" t="str">
            <v>2,9 ha</v>
          </cell>
          <cell r="G214">
            <v>2012</v>
          </cell>
          <cell r="N214">
            <v>9500</v>
          </cell>
        </row>
        <row r="215">
          <cell r="N215">
            <v>419748</v>
          </cell>
          <cell r="P215">
            <v>0</v>
          </cell>
        </row>
        <row r="216">
          <cell r="N216">
            <v>384600</v>
          </cell>
          <cell r="P216">
            <v>0</v>
          </cell>
        </row>
        <row r="217">
          <cell r="B217" t="str">
            <v>ql.20</v>
          </cell>
          <cell r="D217" t="str">
            <v>B</v>
          </cell>
          <cell r="E217" t="str">
            <v>T.x Lai Châu</v>
          </cell>
          <cell r="F217" t="str">
            <v>9673 m2 sàn</v>
          </cell>
          <cell r="G217">
            <v>2012</v>
          </cell>
          <cell r="N217">
            <v>146000</v>
          </cell>
        </row>
        <row r="218">
          <cell r="B218" t="str">
            <v>ht.20</v>
          </cell>
          <cell r="D218" t="str">
            <v>B</v>
          </cell>
          <cell r="E218" t="str">
            <v>T.x Lai Châu</v>
          </cell>
          <cell r="G218">
            <v>2012</v>
          </cell>
          <cell r="N218">
            <v>57000</v>
          </cell>
        </row>
        <row r="219">
          <cell r="B219" t="str">
            <v>ql.21</v>
          </cell>
          <cell r="D219" t="str">
            <v>B</v>
          </cell>
          <cell r="E219" t="str">
            <v>T.x Lai Châu</v>
          </cell>
          <cell r="G219">
            <v>2013</v>
          </cell>
          <cell r="N219">
            <v>136000</v>
          </cell>
        </row>
        <row r="220">
          <cell r="B220" t="str">
            <v>tl.06</v>
          </cell>
          <cell r="D220" t="str">
            <v>B</v>
          </cell>
          <cell r="E220" t="str">
            <v>T.x Lai Châu</v>
          </cell>
          <cell r="G220">
            <v>2013</v>
          </cell>
          <cell r="N220">
            <v>45600</v>
          </cell>
        </row>
        <row r="221">
          <cell r="N221">
            <v>35148</v>
          </cell>
          <cell r="P221">
            <v>0</v>
          </cell>
        </row>
        <row r="222">
          <cell r="B222" t="str">
            <v>ht.21</v>
          </cell>
          <cell r="D222" t="str">
            <v>C</v>
          </cell>
          <cell r="E222" t="str">
            <v>T.x Lai Châu</v>
          </cell>
          <cell r="F222" t="str">
            <v>1,3 ha</v>
          </cell>
          <cell r="G222">
            <v>2012</v>
          </cell>
          <cell r="N222">
            <v>35148</v>
          </cell>
        </row>
        <row r="223">
          <cell r="N223">
            <v>6700</v>
          </cell>
          <cell r="P223">
            <v>0</v>
          </cell>
        </row>
        <row r="224">
          <cell r="N224">
            <v>6700</v>
          </cell>
          <cell r="P224">
            <v>0</v>
          </cell>
        </row>
        <row r="225">
          <cell r="B225" t="str">
            <v>gt.11</v>
          </cell>
          <cell r="D225" t="str">
            <v>C</v>
          </cell>
          <cell r="E225" t="str">
            <v>T.x Lai Châu</v>
          </cell>
          <cell r="F225" t="str">
            <v>1,18 km</v>
          </cell>
          <cell r="G225">
            <v>2014</v>
          </cell>
          <cell r="N225">
            <v>6700</v>
          </cell>
        </row>
        <row r="226">
          <cell r="N226">
            <v>113700</v>
          </cell>
          <cell r="P226">
            <v>0</v>
          </cell>
        </row>
        <row r="227">
          <cell r="N227">
            <v>113700</v>
          </cell>
          <cell r="P227">
            <v>0</v>
          </cell>
        </row>
        <row r="228">
          <cell r="N228">
            <v>75000</v>
          </cell>
          <cell r="P228">
            <v>0</v>
          </cell>
        </row>
        <row r="229">
          <cell r="B229" t="str">
            <v>ht.22</v>
          </cell>
          <cell r="D229" t="str">
            <v>B</v>
          </cell>
          <cell r="E229" t="str">
            <v>Nậm Nhùn</v>
          </cell>
          <cell r="F229" t="str">
            <v>23,9 ha</v>
          </cell>
          <cell r="G229">
            <v>2014</v>
          </cell>
          <cell r="N229">
            <v>75000</v>
          </cell>
        </row>
        <row r="230">
          <cell r="N230">
            <v>38700</v>
          </cell>
          <cell r="P230">
            <v>0</v>
          </cell>
        </row>
        <row r="231">
          <cell r="B231" t="str">
            <v>ht.23</v>
          </cell>
          <cell r="D231" t="str">
            <v>C</v>
          </cell>
          <cell r="E231" t="str">
            <v>Nậm Nhùn</v>
          </cell>
          <cell r="F231" t="str">
            <v>1,16 ha</v>
          </cell>
          <cell r="G231">
            <v>2014</v>
          </cell>
          <cell r="N231">
            <v>14500</v>
          </cell>
        </row>
        <row r="232">
          <cell r="B232" t="str">
            <v>vh.07</v>
          </cell>
          <cell r="D232" t="str">
            <v>C</v>
          </cell>
          <cell r="E232" t="str">
            <v>Nậm Nhùn</v>
          </cell>
          <cell r="F232" t="str">
            <v>Nhà cấp III, 2 tầng</v>
          </cell>
          <cell r="G232">
            <v>2014</v>
          </cell>
          <cell r="N232">
            <v>16200</v>
          </cell>
        </row>
        <row r="233">
          <cell r="N233">
            <v>7200</v>
          </cell>
        </row>
        <row r="234">
          <cell r="B234" t="str">
            <v>ht.24</v>
          </cell>
          <cell r="D234" t="str">
            <v>C</v>
          </cell>
          <cell r="E234" t="str">
            <v>Nậm Nhùn</v>
          </cell>
          <cell r="F234" t="str">
            <v>4,5 ha</v>
          </cell>
          <cell r="G234">
            <v>2014</v>
          </cell>
          <cell r="N234">
            <v>8000</v>
          </cell>
        </row>
        <row r="235">
          <cell r="N235">
            <v>870000</v>
          </cell>
          <cell r="P235">
            <v>0</v>
          </cell>
        </row>
        <row r="236">
          <cell r="N236">
            <v>795000</v>
          </cell>
          <cell r="P236">
            <v>0</v>
          </cell>
        </row>
        <row r="237">
          <cell r="N237">
            <v>795000</v>
          </cell>
          <cell r="P237">
            <v>0</v>
          </cell>
        </row>
        <row r="238">
          <cell r="B238" t="str">
            <v>gt.12</v>
          </cell>
          <cell r="D238" t="str">
            <v>B</v>
          </cell>
          <cell r="E238" t="str">
            <v>T.x Lai Châu - Sìn Hồ</v>
          </cell>
          <cell r="F238" t="str">
            <v>62 Km</v>
          </cell>
          <cell r="G238">
            <v>2011</v>
          </cell>
          <cell r="N238">
            <v>795000</v>
          </cell>
        </row>
        <row r="239">
          <cell r="N239">
            <v>75000</v>
          </cell>
          <cell r="P239">
            <v>0</v>
          </cell>
        </row>
        <row r="240">
          <cell r="N240">
            <v>75000</v>
          </cell>
          <cell r="P240">
            <v>0</v>
          </cell>
        </row>
        <row r="241">
          <cell r="B241" t="str">
            <v>gt.13</v>
          </cell>
          <cell r="D241" t="str">
            <v>B</v>
          </cell>
          <cell r="E241" t="str">
            <v>Than Uyên</v>
          </cell>
          <cell r="F241" t="str">
            <v>10 km cấp V</v>
          </cell>
          <cell r="G241">
            <v>2014</v>
          </cell>
          <cell r="N241">
            <v>75000</v>
          </cell>
        </row>
        <row r="242">
          <cell r="N242">
            <v>162149</v>
          </cell>
          <cell r="P242">
            <v>12351</v>
          </cell>
        </row>
        <row r="243">
          <cell r="N243">
            <v>66061</v>
          </cell>
          <cell r="P243">
            <v>239</v>
          </cell>
        </row>
        <row r="244">
          <cell r="N244">
            <v>66061</v>
          </cell>
          <cell r="P244">
            <v>239</v>
          </cell>
        </row>
        <row r="245">
          <cell r="B245" t="str">
            <v>gt.14</v>
          </cell>
          <cell r="D245" t="str">
            <v>C</v>
          </cell>
          <cell r="E245" t="str">
            <v>Mường Tè</v>
          </cell>
          <cell r="F245" t="str">
            <v>7,587 km</v>
          </cell>
          <cell r="G245">
            <v>2012</v>
          </cell>
          <cell r="N245">
            <v>39761</v>
          </cell>
          <cell r="P245">
            <v>239</v>
          </cell>
        </row>
        <row r="246">
          <cell r="B246" t="str">
            <v>gt.15</v>
          </cell>
          <cell r="D246" t="str">
            <v>C</v>
          </cell>
          <cell r="E246" t="str">
            <v>Phong Thổ</v>
          </cell>
          <cell r="F246" t="str">
            <v>100m</v>
          </cell>
          <cell r="G246">
            <v>2011</v>
          </cell>
          <cell r="N246">
            <v>26300</v>
          </cell>
        </row>
        <row r="247">
          <cell r="N247">
            <v>96088</v>
          </cell>
          <cell r="P247">
            <v>12112</v>
          </cell>
        </row>
        <row r="248">
          <cell r="N248">
            <v>96088</v>
          </cell>
          <cell r="P248">
            <v>12112</v>
          </cell>
        </row>
        <row r="249">
          <cell r="B249" t="str">
            <v>gt.16</v>
          </cell>
          <cell r="D249" t="str">
            <v>C</v>
          </cell>
          <cell r="E249" t="str">
            <v>Mường Tè</v>
          </cell>
          <cell r="F249" t="str">
            <v>1,935 km</v>
          </cell>
          <cell r="G249">
            <v>2014</v>
          </cell>
          <cell r="N249">
            <v>9200</v>
          </cell>
        </row>
        <row r="250">
          <cell r="D250" t="str">
            <v>C</v>
          </cell>
          <cell r="E250" t="str">
            <v>Sìn Hồ</v>
          </cell>
          <cell r="F250" t="str">
            <v>50 hộ</v>
          </cell>
          <cell r="G250">
            <v>2015</v>
          </cell>
          <cell r="N250">
            <v>32000</v>
          </cell>
        </row>
        <row r="251">
          <cell r="D251" t="str">
            <v>C</v>
          </cell>
          <cell r="E251" t="str">
            <v>Nậm Nhùn</v>
          </cell>
          <cell r="F251" t="str">
            <v>78 hộ</v>
          </cell>
          <cell r="G251">
            <v>2014</v>
          </cell>
          <cell r="N251">
            <v>26023</v>
          </cell>
          <cell r="P251">
            <v>7977</v>
          </cell>
        </row>
        <row r="252">
          <cell r="D252" t="str">
            <v>C</v>
          </cell>
          <cell r="E252" t="str">
            <v>Mường Tè</v>
          </cell>
          <cell r="F252" t="str">
            <v>30 hộ</v>
          </cell>
          <cell r="G252">
            <v>2014</v>
          </cell>
          <cell r="N252">
            <v>16115</v>
          </cell>
          <cell r="P252">
            <v>1885</v>
          </cell>
        </row>
        <row r="253">
          <cell r="D253" t="str">
            <v>C</v>
          </cell>
          <cell r="E253" t="str">
            <v>Mường Tè</v>
          </cell>
          <cell r="F253" t="str">
            <v>40 hộ</v>
          </cell>
          <cell r="G253">
            <v>2014</v>
          </cell>
          <cell r="N253">
            <v>12750</v>
          </cell>
          <cell r="P253">
            <v>2250</v>
          </cell>
        </row>
        <row r="254">
          <cell r="N254">
            <v>25617.599999999999</v>
          </cell>
          <cell r="P254">
            <v>0</v>
          </cell>
        </row>
        <row r="255">
          <cell r="N255">
            <v>16559.2</v>
          </cell>
          <cell r="P255">
            <v>0</v>
          </cell>
        </row>
        <row r="256">
          <cell r="N256">
            <v>16559.2</v>
          </cell>
          <cell r="P256">
            <v>0</v>
          </cell>
        </row>
        <row r="257">
          <cell r="B257" t="str">
            <v>gt.17</v>
          </cell>
          <cell r="D257" t="str">
            <v>C</v>
          </cell>
          <cell r="E257" t="str">
            <v>Sìn Hồ</v>
          </cell>
          <cell r="F257" t="str">
            <v>1 km</v>
          </cell>
          <cell r="G257">
            <v>2013</v>
          </cell>
          <cell r="N257">
            <v>16559.2</v>
          </cell>
        </row>
        <row r="258">
          <cell r="N258">
            <v>9058.4</v>
          </cell>
          <cell r="P258">
            <v>0</v>
          </cell>
        </row>
        <row r="259">
          <cell r="N259">
            <v>9058.4</v>
          </cell>
          <cell r="P259">
            <v>0</v>
          </cell>
        </row>
        <row r="260">
          <cell r="B260" t="str">
            <v>gt.18</v>
          </cell>
          <cell r="D260" t="str">
            <v>C</v>
          </cell>
          <cell r="E260" t="str">
            <v>Phong Thổ</v>
          </cell>
          <cell r="F260" t="str">
            <v>4,3 km</v>
          </cell>
          <cell r="G260">
            <v>2014</v>
          </cell>
          <cell r="N260">
            <v>9058.4</v>
          </cell>
        </row>
        <row r="261">
          <cell r="N261">
            <v>12600</v>
          </cell>
          <cell r="P261">
            <v>0</v>
          </cell>
        </row>
        <row r="262">
          <cell r="N262">
            <v>0</v>
          </cell>
          <cell r="P262">
            <v>0</v>
          </cell>
        </row>
        <row r="263">
          <cell r="N263">
            <v>0</v>
          </cell>
          <cell r="P263">
            <v>0</v>
          </cell>
        </row>
        <row r="264">
          <cell r="B264" t="str">
            <v>ql.08</v>
          </cell>
          <cell r="E264" t="str">
            <v>Phong Thổ</v>
          </cell>
          <cell r="G264">
            <v>2013</v>
          </cell>
        </row>
        <row r="265">
          <cell r="N265">
            <v>12600</v>
          </cell>
          <cell r="P265">
            <v>0</v>
          </cell>
        </row>
        <row r="266">
          <cell r="N266">
            <v>12600</v>
          </cell>
          <cell r="P266">
            <v>0</v>
          </cell>
        </row>
        <row r="267">
          <cell r="B267" t="str">
            <v>ht.25</v>
          </cell>
          <cell r="D267" t="str">
            <v>C</v>
          </cell>
          <cell r="E267" t="str">
            <v>Phong Thổ</v>
          </cell>
          <cell r="F267" t="str">
            <v>0,6 ha</v>
          </cell>
          <cell r="G267">
            <v>2014</v>
          </cell>
          <cell r="N267">
            <v>12600</v>
          </cell>
        </row>
        <row r="268">
          <cell r="N268">
            <v>170230</v>
          </cell>
          <cell r="P268">
            <v>0</v>
          </cell>
        </row>
        <row r="269">
          <cell r="N269">
            <v>60230</v>
          </cell>
          <cell r="P269">
            <v>0</v>
          </cell>
        </row>
        <row r="270">
          <cell r="N270">
            <v>60230</v>
          </cell>
          <cell r="P270">
            <v>0</v>
          </cell>
        </row>
        <row r="271">
          <cell r="B271" t="str">
            <v>gt.19</v>
          </cell>
          <cell r="D271" t="str">
            <v>B</v>
          </cell>
          <cell r="E271" t="str">
            <v>Phong Thổ</v>
          </cell>
          <cell r="F271" t="str">
            <v>22,8 km</v>
          </cell>
          <cell r="G271">
            <v>2011</v>
          </cell>
          <cell r="N271">
            <v>60230</v>
          </cell>
        </row>
        <row r="272">
          <cell r="N272">
            <v>110000</v>
          </cell>
          <cell r="P272">
            <v>0</v>
          </cell>
        </row>
        <row r="273">
          <cell r="N273">
            <v>110000</v>
          </cell>
          <cell r="P273">
            <v>0</v>
          </cell>
        </row>
        <row r="274">
          <cell r="B274" t="str">
            <v>gt.20</v>
          </cell>
          <cell r="D274" t="str">
            <v>C</v>
          </cell>
          <cell r="E274" t="str">
            <v>Mường Tè</v>
          </cell>
          <cell r="F274" t="str">
            <v>23 km GTNT B</v>
          </cell>
          <cell r="G274">
            <v>2014</v>
          </cell>
          <cell r="N274">
            <v>50000</v>
          </cell>
        </row>
        <row r="275">
          <cell r="B275" t="str">
            <v>gt.21</v>
          </cell>
          <cell r="D275" t="str">
            <v>B</v>
          </cell>
          <cell r="E275" t="str">
            <v>Phong Thổ</v>
          </cell>
          <cell r="F275" t="str">
            <v>13 km</v>
          </cell>
          <cell r="G275">
            <v>2014</v>
          </cell>
          <cell r="N275">
            <v>60000</v>
          </cell>
        </row>
        <row r="276">
          <cell r="N276">
            <v>44000</v>
          </cell>
          <cell r="P276">
            <v>0</v>
          </cell>
        </row>
        <row r="277">
          <cell r="N277">
            <v>44000</v>
          </cell>
          <cell r="P277">
            <v>0</v>
          </cell>
        </row>
        <row r="278">
          <cell r="N278">
            <v>44000</v>
          </cell>
          <cell r="P278">
            <v>0</v>
          </cell>
        </row>
        <row r="279">
          <cell r="B279" t="str">
            <v>yt.02</v>
          </cell>
          <cell r="D279" t="str">
            <v>C</v>
          </cell>
          <cell r="E279" t="str">
            <v>T.x Lai Châu</v>
          </cell>
          <cell r="G279">
            <v>2013</v>
          </cell>
          <cell r="N279">
            <v>22000</v>
          </cell>
        </row>
        <row r="280">
          <cell r="B280" t="str">
            <v>yt.03</v>
          </cell>
          <cell r="D280" t="str">
            <v>C</v>
          </cell>
          <cell r="E280" t="str">
            <v>T.x Lai Châu</v>
          </cell>
          <cell r="G280">
            <v>2013</v>
          </cell>
          <cell r="N280">
            <v>22000</v>
          </cell>
        </row>
        <row r="281">
          <cell r="N281">
            <v>24625</v>
          </cell>
          <cell r="P281">
            <v>0</v>
          </cell>
        </row>
        <row r="282">
          <cell r="N282">
            <v>24625</v>
          </cell>
          <cell r="P282">
            <v>0</v>
          </cell>
        </row>
        <row r="283">
          <cell r="N283">
            <v>24625</v>
          </cell>
          <cell r="P283">
            <v>0</v>
          </cell>
        </row>
        <row r="284">
          <cell r="D284" t="str">
            <v>C</v>
          </cell>
          <cell r="E284" t="str">
            <v>Nậm Nhùn</v>
          </cell>
          <cell r="F284" t="str">
            <v>160 hộ</v>
          </cell>
          <cell r="G284">
            <v>2014</v>
          </cell>
          <cell r="N284">
            <v>24625</v>
          </cell>
        </row>
        <row r="285">
          <cell r="N285">
            <v>118429</v>
          </cell>
          <cell r="P285">
            <v>0</v>
          </cell>
        </row>
        <row r="286">
          <cell r="N286">
            <v>118429</v>
          </cell>
          <cell r="P286">
            <v>0</v>
          </cell>
        </row>
        <row r="287">
          <cell r="N287">
            <v>118429</v>
          </cell>
          <cell r="P287">
            <v>0</v>
          </cell>
        </row>
        <row r="288">
          <cell r="D288" t="str">
            <v>C</v>
          </cell>
          <cell r="E288" t="str">
            <v>Mường Tè</v>
          </cell>
          <cell r="F288" t="str">
            <v>39 hộ</v>
          </cell>
          <cell r="G288">
            <v>2008</v>
          </cell>
          <cell r="N288">
            <v>33406</v>
          </cell>
        </row>
        <row r="289">
          <cell r="E289" t="str">
            <v>Xã Pa Ủ</v>
          </cell>
          <cell r="F289" t="str">
            <v>17,5 km</v>
          </cell>
          <cell r="G289">
            <v>2008</v>
          </cell>
          <cell r="N289">
            <v>38782</v>
          </cell>
        </row>
        <row r="290">
          <cell r="D290" t="str">
            <v>C</v>
          </cell>
          <cell r="E290" t="str">
            <v>Mường Tè</v>
          </cell>
          <cell r="F290" t="str">
            <v>102 hộ</v>
          </cell>
          <cell r="G290">
            <v>2008</v>
          </cell>
          <cell r="N290">
            <v>43135</v>
          </cell>
        </row>
        <row r="291">
          <cell r="E291" t="str">
            <v>Xã Tá Pạ</v>
          </cell>
          <cell r="F291" t="str">
            <v>6,4 km</v>
          </cell>
          <cell r="G291">
            <v>2008</v>
          </cell>
        </row>
        <row r="292">
          <cell r="E292" t="str">
            <v>Xã Tá Pạ</v>
          </cell>
          <cell r="F292" t="str">
            <v>2 phòng</v>
          </cell>
          <cell r="G292">
            <v>2011</v>
          </cell>
          <cell r="N292">
            <v>1800</v>
          </cell>
        </row>
        <row r="293">
          <cell r="D293" t="str">
            <v>C</v>
          </cell>
          <cell r="E293" t="str">
            <v>Mường Tè</v>
          </cell>
          <cell r="F293" t="str">
            <v>31 hộ</v>
          </cell>
          <cell r="G293">
            <v>2008</v>
          </cell>
          <cell r="N293">
            <v>8905</v>
          </cell>
        </row>
        <row r="294">
          <cell r="E294" t="str">
            <v>Xã Mường Tè</v>
          </cell>
          <cell r="F294" t="str">
            <v>2 phòng</v>
          </cell>
          <cell r="G294">
            <v>2011</v>
          </cell>
          <cell r="N294">
            <v>1768</v>
          </cell>
        </row>
        <row r="295">
          <cell r="D295" t="str">
            <v>C</v>
          </cell>
          <cell r="E295" t="str">
            <v>Mường Tè</v>
          </cell>
          <cell r="F295" t="str">
            <v>29 hộ</v>
          </cell>
          <cell r="G295">
            <v>2008</v>
          </cell>
          <cell r="N295">
            <v>32983</v>
          </cell>
        </row>
        <row r="296">
          <cell r="E296" t="str">
            <v>Xã Thu Lũm</v>
          </cell>
          <cell r="F296" t="str">
            <v>25,4 km</v>
          </cell>
          <cell r="G296">
            <v>2009</v>
          </cell>
        </row>
        <row r="297">
          <cell r="N297">
            <v>106164</v>
          </cell>
          <cell r="P297">
            <v>0</v>
          </cell>
        </row>
        <row r="298">
          <cell r="N298">
            <v>106164</v>
          </cell>
          <cell r="P298">
            <v>0</v>
          </cell>
        </row>
        <row r="299">
          <cell r="N299">
            <v>106164</v>
          </cell>
          <cell r="P299">
            <v>0</v>
          </cell>
        </row>
        <row r="300">
          <cell r="B300" t="str">
            <v>nn.09</v>
          </cell>
          <cell r="D300" t="str">
            <v>B</v>
          </cell>
          <cell r="E300" t="str">
            <v>Mường Tè</v>
          </cell>
          <cell r="G300">
            <v>2013</v>
          </cell>
          <cell r="N300">
            <v>106164</v>
          </cell>
        </row>
        <row r="301">
          <cell r="N301">
            <v>121870</v>
          </cell>
          <cell r="P301">
            <v>0</v>
          </cell>
        </row>
        <row r="302">
          <cell r="N302">
            <v>19200</v>
          </cell>
          <cell r="P302">
            <v>0</v>
          </cell>
        </row>
        <row r="303">
          <cell r="N303">
            <v>19200</v>
          </cell>
          <cell r="P303">
            <v>0</v>
          </cell>
        </row>
        <row r="304">
          <cell r="D304" t="str">
            <v>C</v>
          </cell>
          <cell r="E304" t="str">
            <v>xã Mù Cả</v>
          </cell>
          <cell r="F304" t="str">
            <v>2 phòng</v>
          </cell>
          <cell r="G304">
            <v>2011</v>
          </cell>
          <cell r="N304">
            <v>2050</v>
          </cell>
        </row>
        <row r="305">
          <cell r="D305" t="str">
            <v>C</v>
          </cell>
          <cell r="E305" t="str">
            <v>xã Mù Cả</v>
          </cell>
          <cell r="F305" t="str">
            <v>60m2</v>
          </cell>
          <cell r="G305">
            <v>2011</v>
          </cell>
          <cell r="N305">
            <v>1100</v>
          </cell>
        </row>
        <row r="306">
          <cell r="D306" t="str">
            <v>C</v>
          </cell>
          <cell r="E306" t="str">
            <v>xã Tà Tổng</v>
          </cell>
          <cell r="F306" t="str">
            <v>16,7 km</v>
          </cell>
          <cell r="G306">
            <v>2011</v>
          </cell>
          <cell r="N306">
            <v>14500</v>
          </cell>
        </row>
        <row r="307">
          <cell r="D307" t="str">
            <v>C</v>
          </cell>
          <cell r="E307" t="str">
            <v>xã Tà Tổng</v>
          </cell>
          <cell r="F307" t="str">
            <v>100m2</v>
          </cell>
          <cell r="G307">
            <v>2011</v>
          </cell>
          <cell r="N307">
            <v>1550</v>
          </cell>
        </row>
        <row r="308">
          <cell r="N308">
            <v>15300</v>
          </cell>
          <cell r="P308">
            <v>0</v>
          </cell>
        </row>
        <row r="309">
          <cell r="N309">
            <v>15300</v>
          </cell>
          <cell r="P309">
            <v>0</v>
          </cell>
        </row>
        <row r="310">
          <cell r="D310" t="str">
            <v>C</v>
          </cell>
          <cell r="E310" t="str">
            <v>xã Tà Tổng</v>
          </cell>
          <cell r="F310" t="str">
            <v>50 m</v>
          </cell>
          <cell r="G310">
            <v>2013</v>
          </cell>
          <cell r="N310">
            <v>4500</v>
          </cell>
        </row>
        <row r="311">
          <cell r="D311" t="str">
            <v>C</v>
          </cell>
          <cell r="E311" t="str">
            <v>xã Tà Tổng</v>
          </cell>
          <cell r="F311" t="str">
            <v>15 ha</v>
          </cell>
          <cell r="G311">
            <v>2013</v>
          </cell>
          <cell r="N311">
            <v>4000</v>
          </cell>
        </row>
        <row r="312">
          <cell r="D312" t="str">
            <v>C</v>
          </cell>
          <cell r="E312" t="str">
            <v>xã Tà Tổng</v>
          </cell>
          <cell r="F312" t="str">
            <v>0,5 km</v>
          </cell>
          <cell r="G312">
            <v>2013</v>
          </cell>
          <cell r="N312">
            <v>1200</v>
          </cell>
        </row>
        <row r="313">
          <cell r="D313" t="str">
            <v>C</v>
          </cell>
          <cell r="E313" t="str">
            <v>xã Tà Tổng</v>
          </cell>
          <cell r="F313" t="str">
            <v>24 hộ</v>
          </cell>
          <cell r="G313">
            <v>2013</v>
          </cell>
          <cell r="N313">
            <v>600</v>
          </cell>
        </row>
        <row r="314">
          <cell r="D314" t="str">
            <v>C</v>
          </cell>
          <cell r="E314" t="str">
            <v>xã Tà Tổng</v>
          </cell>
          <cell r="F314" t="str">
            <v>24 hộ</v>
          </cell>
          <cell r="G314">
            <v>2013</v>
          </cell>
          <cell r="N314">
            <v>2000</v>
          </cell>
        </row>
        <row r="315">
          <cell r="D315" t="str">
            <v>C</v>
          </cell>
          <cell r="E315" t="str">
            <v>xã Tà Tổng</v>
          </cell>
          <cell r="F315" t="str">
            <v>2 phòng</v>
          </cell>
          <cell r="G315">
            <v>2013</v>
          </cell>
          <cell r="N315">
            <v>1500</v>
          </cell>
        </row>
        <row r="316">
          <cell r="D316" t="str">
            <v>C</v>
          </cell>
          <cell r="E316" t="str">
            <v>xã Tà Tổng</v>
          </cell>
          <cell r="F316" t="str">
            <v>3 phòng</v>
          </cell>
          <cell r="G316">
            <v>2013</v>
          </cell>
          <cell r="N316">
            <v>1500</v>
          </cell>
        </row>
        <row r="317">
          <cell r="N317">
            <v>61370</v>
          </cell>
          <cell r="P317">
            <v>0</v>
          </cell>
        </row>
        <row r="318">
          <cell r="N318">
            <v>61370</v>
          </cell>
          <cell r="P318">
            <v>0</v>
          </cell>
        </row>
        <row r="319">
          <cell r="D319" t="str">
            <v>B</v>
          </cell>
          <cell r="E319" t="str">
            <v>xã Tà Tổng</v>
          </cell>
          <cell r="F319" t="str">
            <v>18 km</v>
          </cell>
          <cell r="G319">
            <v>2012</v>
          </cell>
          <cell r="N319">
            <v>61370</v>
          </cell>
        </row>
        <row r="320">
          <cell r="N320">
            <v>26000</v>
          </cell>
          <cell r="P320">
            <v>0</v>
          </cell>
        </row>
        <row r="321">
          <cell r="N321">
            <v>26000</v>
          </cell>
          <cell r="P321">
            <v>0</v>
          </cell>
        </row>
        <row r="322">
          <cell r="D322" t="str">
            <v>C</v>
          </cell>
          <cell r="E322" t="str">
            <v>xã Tà Tổng</v>
          </cell>
          <cell r="F322" t="str">
            <v>18 km</v>
          </cell>
          <cell r="G322">
            <v>2014</v>
          </cell>
          <cell r="N322">
            <v>26000</v>
          </cell>
        </row>
        <row r="323">
          <cell r="N323">
            <v>117797</v>
          </cell>
          <cell r="P323">
            <v>0</v>
          </cell>
        </row>
        <row r="324">
          <cell r="N324">
            <v>8650</v>
          </cell>
          <cell r="P324">
            <v>0</v>
          </cell>
        </row>
        <row r="325">
          <cell r="N325">
            <v>8650</v>
          </cell>
          <cell r="P325">
            <v>0</v>
          </cell>
        </row>
        <row r="326">
          <cell r="D326" t="str">
            <v>C</v>
          </cell>
          <cell r="E326" t="str">
            <v>xã Pa Ủ</v>
          </cell>
          <cell r="F326" t="str">
            <v>3,5 km</v>
          </cell>
          <cell r="G326">
            <v>2013</v>
          </cell>
          <cell r="N326">
            <v>3500</v>
          </cell>
        </row>
        <row r="327">
          <cell r="D327" t="str">
            <v>C</v>
          </cell>
          <cell r="E327" t="str">
            <v>xã Bum Tở</v>
          </cell>
          <cell r="F327" t="str">
            <v>2,5 km</v>
          </cell>
          <cell r="G327">
            <v>2013</v>
          </cell>
          <cell r="N327">
            <v>2650</v>
          </cell>
        </row>
        <row r="328">
          <cell r="D328" t="str">
            <v>C</v>
          </cell>
          <cell r="E328" t="str">
            <v>xã Bum Tở</v>
          </cell>
          <cell r="G328">
            <v>2013</v>
          </cell>
          <cell r="N328">
            <v>2500</v>
          </cell>
        </row>
        <row r="329">
          <cell r="N329">
            <v>54147</v>
          </cell>
          <cell r="P329">
            <v>0</v>
          </cell>
        </row>
        <row r="330">
          <cell r="N330">
            <v>54147</v>
          </cell>
          <cell r="P330">
            <v>0</v>
          </cell>
        </row>
        <row r="331">
          <cell r="D331" t="str">
            <v>C</v>
          </cell>
          <cell r="E331" t="str">
            <v>xã Pa Ủ</v>
          </cell>
          <cell r="F331" t="str">
            <v>4,3 km</v>
          </cell>
          <cell r="G331">
            <v>2013</v>
          </cell>
          <cell r="N331">
            <v>4997</v>
          </cell>
        </row>
        <row r="332">
          <cell r="D332" t="str">
            <v>C</v>
          </cell>
          <cell r="E332" t="str">
            <v>xã Pa Vệ Sủ</v>
          </cell>
          <cell r="F332" t="str">
            <v>6,06 km</v>
          </cell>
          <cell r="G332">
            <v>2013</v>
          </cell>
          <cell r="N332">
            <v>4850</v>
          </cell>
        </row>
        <row r="333">
          <cell r="D333" t="str">
            <v>C</v>
          </cell>
          <cell r="E333" t="str">
            <v>Xã Nậm Ban</v>
          </cell>
          <cell r="F333" t="str">
            <v>3,7 km</v>
          </cell>
          <cell r="G333">
            <v>2013</v>
          </cell>
          <cell r="N333">
            <v>4000</v>
          </cell>
        </row>
        <row r="334">
          <cell r="D334" t="str">
            <v>C</v>
          </cell>
          <cell r="E334" t="str">
            <v>xã Hua Bum</v>
          </cell>
          <cell r="F334" t="str">
            <v>6,4 Km</v>
          </cell>
          <cell r="G334">
            <v>2013</v>
          </cell>
          <cell r="N334">
            <v>12300</v>
          </cell>
        </row>
        <row r="335">
          <cell r="D335" t="str">
            <v>C</v>
          </cell>
          <cell r="E335" t="str">
            <v>xã Nậm Khao</v>
          </cell>
          <cell r="F335" t="str">
            <v>6,5 km</v>
          </cell>
          <cell r="G335">
            <v>2013</v>
          </cell>
          <cell r="N335">
            <v>11300</v>
          </cell>
        </row>
        <row r="336">
          <cell r="D336" t="str">
            <v>C</v>
          </cell>
          <cell r="E336" t="str">
            <v>xã Vàng San</v>
          </cell>
          <cell r="F336" t="str">
            <v>7,0 km</v>
          </cell>
          <cell r="G336">
            <v>2013</v>
          </cell>
          <cell r="N336">
            <v>9600</v>
          </cell>
        </row>
        <row r="337">
          <cell r="D337" t="str">
            <v>C</v>
          </cell>
          <cell r="E337" t="str">
            <v>xã Pa Vệ Sủ</v>
          </cell>
          <cell r="F337" t="str">
            <v>5,5 km</v>
          </cell>
          <cell r="G337">
            <v>2013</v>
          </cell>
          <cell r="N337">
            <v>7100</v>
          </cell>
        </row>
        <row r="338">
          <cell r="N338">
            <v>55000</v>
          </cell>
          <cell r="P338">
            <v>0</v>
          </cell>
        </row>
        <row r="339">
          <cell r="N339">
            <v>55000</v>
          </cell>
          <cell r="P339">
            <v>0</v>
          </cell>
        </row>
        <row r="340">
          <cell r="D340" t="str">
            <v>C</v>
          </cell>
          <cell r="E340" t="str">
            <v>Xã Tá Pạ</v>
          </cell>
          <cell r="F340" t="str">
            <v>20 km</v>
          </cell>
          <cell r="G340">
            <v>2014</v>
          </cell>
          <cell r="N340">
            <v>55000</v>
          </cell>
        </row>
        <row r="341">
          <cell r="N341">
            <v>10950</v>
          </cell>
          <cell r="P341">
            <v>0</v>
          </cell>
        </row>
        <row r="342">
          <cell r="B342" t="str">
            <v>ql.22</v>
          </cell>
          <cell r="D342" t="str">
            <v>C</v>
          </cell>
          <cell r="E342" t="str">
            <v>T.x Lai Châu</v>
          </cell>
          <cell r="F342">
            <v>3161</v>
          </cell>
          <cell r="G342">
            <v>2014</v>
          </cell>
          <cell r="N342">
            <v>10950</v>
          </cell>
        </row>
        <row r="349">
          <cell r="E349" t="str">
            <v>Nậm Nhùn</v>
          </cell>
        </row>
        <row r="353">
          <cell r="N353">
            <v>22325</v>
          </cell>
          <cell r="P353">
            <v>0</v>
          </cell>
        </row>
        <row r="354">
          <cell r="N354">
            <v>22325</v>
          </cell>
          <cell r="P354">
            <v>0</v>
          </cell>
        </row>
        <row r="355">
          <cell r="D355" t="str">
            <v>C</v>
          </cell>
          <cell r="E355" t="str">
            <v>Tân Uyên</v>
          </cell>
          <cell r="F355" t="str">
            <v>1266 ha</v>
          </cell>
          <cell r="G355">
            <v>2010</v>
          </cell>
          <cell r="N355">
            <v>15624</v>
          </cell>
        </row>
        <row r="356">
          <cell r="D356" t="str">
            <v>C</v>
          </cell>
          <cell r="E356" t="str">
            <v>Tân Uyên</v>
          </cell>
          <cell r="F356" t="str">
            <v>446 ha</v>
          </cell>
          <cell r="G356">
            <v>2011</v>
          </cell>
          <cell r="N356">
            <v>6701</v>
          </cell>
        </row>
        <row r="357">
          <cell r="N357">
            <v>133459.19500000001</v>
          </cell>
          <cell r="P357">
            <v>1644858</v>
          </cell>
        </row>
        <row r="358">
          <cell r="N358">
            <v>49067</v>
          </cell>
          <cell r="P358">
            <v>1644858</v>
          </cell>
        </row>
        <row r="359">
          <cell r="E359" t="str">
            <v>Tân Uyên, Tam Đường</v>
          </cell>
          <cell r="F359" t="str">
            <v>11331 ha</v>
          </cell>
          <cell r="G359">
            <v>2009</v>
          </cell>
          <cell r="N359">
            <v>49067</v>
          </cell>
          <cell r="P359">
            <v>1644858</v>
          </cell>
        </row>
        <row r="360">
          <cell r="N360">
            <v>2888.7</v>
          </cell>
          <cell r="P360">
            <v>69668.899999999994</v>
          </cell>
        </row>
        <row r="361">
          <cell r="E361" t="str">
            <v>Tân Uyên</v>
          </cell>
          <cell r="F361" t="str">
            <v>1146 ha</v>
          </cell>
          <cell r="G361">
            <v>2010</v>
          </cell>
          <cell r="N361">
            <v>2888.7</v>
          </cell>
          <cell r="P361">
            <v>69668.899999999994</v>
          </cell>
        </row>
        <row r="362">
          <cell r="N362">
            <v>84392.195000000007</v>
          </cell>
          <cell r="P362">
            <v>0</v>
          </cell>
        </row>
        <row r="363">
          <cell r="E363" t="str">
            <v>Phong Thổ</v>
          </cell>
          <cell r="F363" t="str">
            <v>345 ha</v>
          </cell>
          <cell r="G363">
            <v>2010</v>
          </cell>
          <cell r="N363">
            <v>16824.900000000001</v>
          </cell>
        </row>
        <row r="364">
          <cell r="E364" t="str">
            <v>Phong Thổ</v>
          </cell>
          <cell r="F364" t="str">
            <v>107 ha</v>
          </cell>
          <cell r="G364">
            <v>2011</v>
          </cell>
          <cell r="N364">
            <v>1763.8</v>
          </cell>
        </row>
        <row r="365">
          <cell r="E365" t="str">
            <v>Than Uyên</v>
          </cell>
          <cell r="F365" t="str">
            <v>390 ha</v>
          </cell>
          <cell r="G365">
            <v>2011</v>
          </cell>
          <cell r="N365">
            <v>5646.36</v>
          </cell>
        </row>
        <row r="366">
          <cell r="E366" t="str">
            <v>Tam Đường</v>
          </cell>
          <cell r="F366" t="str">
            <v>64 ha</v>
          </cell>
          <cell r="G366">
            <v>2011</v>
          </cell>
          <cell r="N366">
            <v>957.13499999999999</v>
          </cell>
        </row>
        <row r="367">
          <cell r="E367" t="str">
            <v>Than Uyên</v>
          </cell>
          <cell r="F367" t="str">
            <v>700 ha</v>
          </cell>
          <cell r="G367">
            <v>2013</v>
          </cell>
          <cell r="N367">
            <v>12400</v>
          </cell>
        </row>
        <row r="368">
          <cell r="E368" t="str">
            <v>Tam Đường</v>
          </cell>
          <cell r="F368" t="str">
            <v>300 ha</v>
          </cell>
          <cell r="G368">
            <v>2013</v>
          </cell>
          <cell r="N368">
            <v>5300</v>
          </cell>
        </row>
        <row r="369">
          <cell r="E369" t="str">
            <v>Sìn Hồ</v>
          </cell>
          <cell r="F369" t="str">
            <v>250 ha</v>
          </cell>
          <cell r="G369">
            <v>2013</v>
          </cell>
          <cell r="N369">
            <v>4400</v>
          </cell>
        </row>
        <row r="370">
          <cell r="E370" t="str">
            <v>Sìn Hồ</v>
          </cell>
          <cell r="F370" t="str">
            <v>200 ha</v>
          </cell>
          <cell r="G370">
            <v>2013</v>
          </cell>
          <cell r="N370">
            <v>3500</v>
          </cell>
        </row>
        <row r="371">
          <cell r="E371" t="str">
            <v>Tân Uyên</v>
          </cell>
          <cell r="F371" t="str">
            <v>950 ha</v>
          </cell>
          <cell r="G371">
            <v>2013</v>
          </cell>
          <cell r="N371">
            <v>16800</v>
          </cell>
        </row>
        <row r="372">
          <cell r="E372" t="str">
            <v>Phong Thổ</v>
          </cell>
          <cell r="F372" t="str">
            <v>400 ha</v>
          </cell>
          <cell r="G372">
            <v>2013</v>
          </cell>
          <cell r="N372">
            <v>7000</v>
          </cell>
        </row>
        <row r="373">
          <cell r="E373" t="str">
            <v>Tân Uyên</v>
          </cell>
          <cell r="F373" t="str">
            <v>1500 ha</v>
          </cell>
          <cell r="G373">
            <v>2013</v>
          </cell>
          <cell r="N373">
            <v>7800</v>
          </cell>
        </row>
        <row r="374">
          <cell r="E374" t="str">
            <v>Tam Đường</v>
          </cell>
          <cell r="F374" t="str">
            <v>250 ha</v>
          </cell>
          <cell r="G374">
            <v>2013</v>
          </cell>
          <cell r="N374">
            <v>1000</v>
          </cell>
        </row>
        <row r="375">
          <cell r="E375" t="str">
            <v>Phong Thổ</v>
          </cell>
          <cell r="F375" t="str">
            <v>314 ha</v>
          </cell>
          <cell r="G375">
            <v>2013</v>
          </cell>
          <cell r="N375">
            <v>1000</v>
          </cell>
        </row>
        <row r="376">
          <cell r="N376">
            <v>122621</v>
          </cell>
          <cell r="P376">
            <v>0</v>
          </cell>
        </row>
        <row r="377">
          <cell r="N377">
            <v>118621</v>
          </cell>
          <cell r="P377">
            <v>0</v>
          </cell>
        </row>
        <row r="378">
          <cell r="N378">
            <v>64966</v>
          </cell>
          <cell r="P378">
            <v>0</v>
          </cell>
        </row>
        <row r="379">
          <cell r="N379">
            <v>42967</v>
          </cell>
          <cell r="P379">
            <v>0</v>
          </cell>
        </row>
        <row r="380">
          <cell r="D380" t="str">
            <v>B</v>
          </cell>
          <cell r="E380" t="str">
            <v>Mường Tè</v>
          </cell>
          <cell r="F380" t="str">
            <v>19,4 km</v>
          </cell>
          <cell r="G380">
            <v>2008</v>
          </cell>
          <cell r="N380">
            <v>42967</v>
          </cell>
        </row>
        <row r="381">
          <cell r="E381" t="str">
            <v>Mường Tè</v>
          </cell>
          <cell r="G381">
            <v>2012</v>
          </cell>
        </row>
        <row r="382">
          <cell r="N382">
            <v>4999</v>
          </cell>
        </row>
        <row r="383">
          <cell r="B383" t="str">
            <v>ql.09</v>
          </cell>
          <cell r="E383" t="str">
            <v>Sìn Hồ</v>
          </cell>
          <cell r="F383" t="str">
            <v>440 m2</v>
          </cell>
          <cell r="G383">
            <v>2013</v>
          </cell>
        </row>
        <row r="384">
          <cell r="B384" t="str">
            <v>ql.06</v>
          </cell>
          <cell r="E384" t="str">
            <v>TP Lai Châu</v>
          </cell>
          <cell r="G384">
            <v>2013</v>
          </cell>
        </row>
        <row r="385">
          <cell r="N385">
            <v>0</v>
          </cell>
        </row>
        <row r="386">
          <cell r="B386" t="str">
            <v>ql.02</v>
          </cell>
          <cell r="E386" t="str">
            <v>TP Lai Châu</v>
          </cell>
          <cell r="G386">
            <v>2013</v>
          </cell>
        </row>
        <row r="387">
          <cell r="B387" t="str">
            <v>ql.03</v>
          </cell>
          <cell r="E387" t="str">
            <v>Mường Tè</v>
          </cell>
          <cell r="G387">
            <v>2013</v>
          </cell>
        </row>
        <row r="388">
          <cell r="B388" t="str">
            <v>ql.04</v>
          </cell>
          <cell r="E388" t="str">
            <v>Phong Thổ</v>
          </cell>
          <cell r="G388">
            <v>2013</v>
          </cell>
        </row>
        <row r="389">
          <cell r="B389" t="str">
            <v>ql.05</v>
          </cell>
          <cell r="E389" t="str">
            <v>Sìn Hồ</v>
          </cell>
          <cell r="G389">
            <v>2013</v>
          </cell>
        </row>
        <row r="390">
          <cell r="B390" t="str">
            <v>ql.07</v>
          </cell>
          <cell r="E390" t="str">
            <v>TP Lai Châu</v>
          </cell>
          <cell r="G390">
            <v>2013</v>
          </cell>
        </row>
        <row r="391">
          <cell r="B391" t="str">
            <v>gt.01</v>
          </cell>
          <cell r="E391" t="str">
            <v>Sìn Hồ</v>
          </cell>
          <cell r="G391">
            <v>2012</v>
          </cell>
        </row>
        <row r="392">
          <cell r="B392" t="str">
            <v>gt.29</v>
          </cell>
          <cell r="E392" t="str">
            <v>Phong Thổ</v>
          </cell>
        </row>
        <row r="393">
          <cell r="N393">
            <v>17000</v>
          </cell>
        </row>
        <row r="394">
          <cell r="D394" t="str">
            <v>C</v>
          </cell>
          <cell r="E394" t="str">
            <v>Sìn Hồ</v>
          </cell>
          <cell r="G394">
            <v>2014</v>
          </cell>
        </row>
        <row r="395">
          <cell r="D395" t="str">
            <v>C</v>
          </cell>
          <cell r="E395" t="str">
            <v>Mường Tè</v>
          </cell>
          <cell r="G395">
            <v>2014</v>
          </cell>
        </row>
        <row r="396">
          <cell r="D396" t="str">
            <v>C</v>
          </cell>
          <cell r="E396" t="str">
            <v>TP Lai Châu</v>
          </cell>
          <cell r="G396">
            <v>2013</v>
          </cell>
        </row>
        <row r="397">
          <cell r="E397" t="str">
            <v>TP Lai Châu</v>
          </cell>
          <cell r="G397">
            <v>2014</v>
          </cell>
        </row>
        <row r="398">
          <cell r="E398" t="str">
            <v>TP Lai Châu</v>
          </cell>
        </row>
        <row r="400">
          <cell r="N400">
            <v>0</v>
          </cell>
        </row>
        <row r="401">
          <cell r="N401">
            <v>0</v>
          </cell>
        </row>
        <row r="402">
          <cell r="B402" t="str">
            <v>gt.29</v>
          </cell>
          <cell r="E402" t="str">
            <v>Phong Thổ</v>
          </cell>
        </row>
        <row r="403">
          <cell r="N403">
            <v>0</v>
          </cell>
        </row>
        <row r="404">
          <cell r="N404">
            <v>0</v>
          </cell>
        </row>
        <row r="405">
          <cell r="B405" t="str">
            <v>gd.08</v>
          </cell>
          <cell r="E405" t="str">
            <v>TP Lai Châu</v>
          </cell>
          <cell r="G405">
            <v>2013</v>
          </cell>
        </row>
        <row r="406">
          <cell r="N406">
            <v>0</v>
          </cell>
        </row>
        <row r="407">
          <cell r="B407" t="str">
            <v>yt.06</v>
          </cell>
          <cell r="E407" t="str">
            <v>Mường Tè</v>
          </cell>
          <cell r="G407">
            <v>2014</v>
          </cell>
        </row>
        <row r="408">
          <cell r="B408" t="str">
            <v>yt.04</v>
          </cell>
          <cell r="E408" t="str">
            <v>Phong Thổ</v>
          </cell>
          <cell r="G408">
            <v>2014</v>
          </cell>
        </row>
        <row r="409">
          <cell r="B409" t="str">
            <v>yt.07</v>
          </cell>
          <cell r="E409" t="str">
            <v>Nậm Nhùn</v>
          </cell>
          <cell r="G409">
            <v>2014</v>
          </cell>
        </row>
        <row r="410">
          <cell r="N410">
            <v>53655</v>
          </cell>
        </row>
        <row r="411">
          <cell r="N411">
            <v>53655</v>
          </cell>
        </row>
        <row r="412">
          <cell r="N412">
            <v>11998</v>
          </cell>
        </row>
        <row r="413">
          <cell r="D413" t="str">
            <v>C</v>
          </cell>
          <cell r="G413">
            <v>2012</v>
          </cell>
          <cell r="N413">
            <v>11998</v>
          </cell>
        </row>
        <row r="414">
          <cell r="N414">
            <v>41657</v>
          </cell>
        </row>
        <row r="415">
          <cell r="D415" t="str">
            <v>C</v>
          </cell>
          <cell r="E415" t="str">
            <v>Mường Tè</v>
          </cell>
          <cell r="G415">
            <v>2008</v>
          </cell>
          <cell r="N415">
            <v>41657</v>
          </cell>
        </row>
        <row r="416">
          <cell r="B416" t="str">
            <v>ql.06</v>
          </cell>
          <cell r="E416" t="str">
            <v>TP Lai Châu</v>
          </cell>
          <cell r="G416">
            <v>2013</v>
          </cell>
        </row>
        <row r="417">
          <cell r="N417">
            <v>0</v>
          </cell>
        </row>
        <row r="418">
          <cell r="N418">
            <v>0</v>
          </cell>
        </row>
        <row r="419">
          <cell r="B419" t="str">
            <v>yt.06</v>
          </cell>
          <cell r="E419" t="str">
            <v>Mường Tè</v>
          </cell>
          <cell r="G419">
            <v>2014</v>
          </cell>
        </row>
        <row r="421">
          <cell r="D421" t="str">
            <v>B</v>
          </cell>
          <cell r="E421" t="str">
            <v>Phong Thổ</v>
          </cell>
          <cell r="F421" t="str">
            <v>760m</v>
          </cell>
          <cell r="G421">
            <v>2012</v>
          </cell>
        </row>
        <row r="422">
          <cell r="D422" t="str">
            <v>C</v>
          </cell>
          <cell r="E422" t="str">
            <v>Mường Tè</v>
          </cell>
          <cell r="F422" t="str">
            <v>70m</v>
          </cell>
          <cell r="G422">
            <v>2013</v>
          </cell>
        </row>
        <row r="423">
          <cell r="D423" t="str">
            <v>C</v>
          </cell>
          <cell r="E423" t="str">
            <v>Mường Tè</v>
          </cell>
          <cell r="F423" t="str">
            <v>30m</v>
          </cell>
          <cell r="G423">
            <v>2013</v>
          </cell>
        </row>
        <row r="424">
          <cell r="N424">
            <v>4000</v>
          </cell>
          <cell r="P424">
            <v>0</v>
          </cell>
        </row>
        <row r="425">
          <cell r="N425">
            <v>0</v>
          </cell>
          <cell r="P425">
            <v>0</v>
          </cell>
        </row>
        <row r="426">
          <cell r="N426">
            <v>0</v>
          </cell>
          <cell r="P426">
            <v>0</v>
          </cell>
        </row>
        <row r="427">
          <cell r="D427" t="str">
            <v>C</v>
          </cell>
          <cell r="E427" t="str">
            <v>Tam Đường</v>
          </cell>
        </row>
        <row r="428">
          <cell r="N428">
            <v>0</v>
          </cell>
          <cell r="P428">
            <v>0</v>
          </cell>
        </row>
        <row r="429">
          <cell r="E429" t="str">
            <v>Sìn Hồ</v>
          </cell>
        </row>
        <row r="430">
          <cell r="D430" t="str">
            <v>C</v>
          </cell>
          <cell r="E430" t="str">
            <v>Sìn Hồ</v>
          </cell>
          <cell r="F430" t="str">
            <v>3,6 km</v>
          </cell>
        </row>
        <row r="431">
          <cell r="N431">
            <v>4000</v>
          </cell>
          <cell r="P431">
            <v>0</v>
          </cell>
        </row>
        <row r="432">
          <cell r="N432">
            <v>4000</v>
          </cell>
          <cell r="P432">
            <v>0</v>
          </cell>
        </row>
        <row r="433">
          <cell r="B433" t="str">
            <v>gt.07</v>
          </cell>
          <cell r="E433" t="str">
            <v>Sìn Hồ</v>
          </cell>
          <cell r="F433">
            <v>3161</v>
          </cell>
        </row>
        <row r="434">
          <cell r="D434" t="str">
            <v>C</v>
          </cell>
          <cell r="N434">
            <v>4000</v>
          </cell>
        </row>
        <row r="435">
          <cell r="N435">
            <v>0</v>
          </cell>
          <cell r="P435">
            <v>0</v>
          </cell>
        </row>
        <row r="436">
          <cell r="D436" t="str">
            <v>B</v>
          </cell>
          <cell r="E436" t="str">
            <v>Tam Đường</v>
          </cell>
          <cell r="F436" t="str">
            <v>512ha</v>
          </cell>
        </row>
        <row r="437">
          <cell r="D437" t="str">
            <v>B</v>
          </cell>
          <cell r="E437" t="str">
            <v>Mường Tè</v>
          </cell>
          <cell r="F437" t="str">
            <v>26,5km, NTA</v>
          </cell>
        </row>
        <row r="438">
          <cell r="B438" t="str">
            <v>gt.29</v>
          </cell>
          <cell r="D438" t="str">
            <v>B</v>
          </cell>
          <cell r="E438" t="str">
            <v>Phong Thổ</v>
          </cell>
        </row>
        <row r="439">
          <cell r="B439" t="str">
            <v>tl.06</v>
          </cell>
        </row>
        <row r="440">
          <cell r="D440" t="str">
            <v>C</v>
          </cell>
        </row>
        <row r="441">
          <cell r="N441">
            <v>0</v>
          </cell>
          <cell r="P441">
            <v>0</v>
          </cell>
        </row>
        <row r="442">
          <cell r="B442" t="str">
            <v>gd.32</v>
          </cell>
          <cell r="E442" t="str">
            <v>Sìn Hồ</v>
          </cell>
          <cell r="F442" t="str">
            <v>4km</v>
          </cell>
        </row>
        <row r="443">
          <cell r="N443">
            <v>0</v>
          </cell>
          <cell r="P443">
            <v>0</v>
          </cell>
        </row>
        <row r="444">
          <cell r="B444" t="str">
            <v>gt.12</v>
          </cell>
        </row>
        <row r="445">
          <cell r="N445">
            <v>0</v>
          </cell>
          <cell r="P445">
            <v>0</v>
          </cell>
        </row>
        <row r="446">
          <cell r="N446">
            <v>0</v>
          </cell>
          <cell r="P446">
            <v>0</v>
          </cell>
        </row>
        <row r="447">
          <cell r="N447">
            <v>0</v>
          </cell>
          <cell r="P447">
            <v>0</v>
          </cell>
        </row>
        <row r="448">
          <cell r="D448" t="str">
            <v>B</v>
          </cell>
          <cell r="E448" t="str">
            <v>TP Lai Châu</v>
          </cell>
          <cell r="G448">
            <v>2011</v>
          </cell>
        </row>
        <row r="449">
          <cell r="B449" t="str">
            <v>gt.02</v>
          </cell>
          <cell r="E449" t="str">
            <v>Tam Đường</v>
          </cell>
          <cell r="F449" t="str">
            <v>44,7 km</v>
          </cell>
          <cell r="G449">
            <v>2012</v>
          </cell>
        </row>
        <row r="450">
          <cell r="E450" t="str">
            <v>Sìn Hồ</v>
          </cell>
          <cell r="G450">
            <v>2010</v>
          </cell>
        </row>
        <row r="451">
          <cell r="N451">
            <v>0</v>
          </cell>
          <cell r="P451">
            <v>0</v>
          </cell>
        </row>
        <row r="452">
          <cell r="B452" t="str">
            <v>gt.17</v>
          </cell>
          <cell r="E452" t="str">
            <v>Sìn Hồ</v>
          </cell>
          <cell r="G452">
            <v>2013</v>
          </cell>
        </row>
        <row r="453">
          <cell r="D453" t="str">
            <v>C</v>
          </cell>
          <cell r="E453" t="str">
            <v>Mường Tè; Nậm Nhùn; Sìn Hồ</v>
          </cell>
          <cell r="F453" t="str">
            <v>210 ha</v>
          </cell>
          <cell r="G453">
            <v>2015</v>
          </cell>
        </row>
        <row r="454">
          <cell r="N454">
            <v>0</v>
          </cell>
          <cell r="P454">
            <v>0</v>
          </cell>
        </row>
        <row r="455">
          <cell r="B455" t="str">
            <v>gt.29</v>
          </cell>
          <cell r="E455" t="str">
            <v>Phong Thổ</v>
          </cell>
          <cell r="F455" t="str">
            <v>43 km</v>
          </cell>
        </row>
        <row r="456">
          <cell r="E456" t="str">
            <v>Sìn Hồ</v>
          </cell>
          <cell r="F456" t="str">
            <v>4km</v>
          </cell>
        </row>
        <row r="457">
          <cell r="N457">
            <v>0</v>
          </cell>
          <cell r="P457">
            <v>0</v>
          </cell>
        </row>
        <row r="458">
          <cell r="D458" t="str">
            <v>C</v>
          </cell>
          <cell r="E458" t="str">
            <v>Tam Đường</v>
          </cell>
          <cell r="G458">
            <v>2015</v>
          </cell>
        </row>
        <row r="459">
          <cell r="N459">
            <v>0</v>
          </cell>
          <cell r="P459">
            <v>0</v>
          </cell>
        </row>
        <row r="460">
          <cell r="N460">
            <v>0</v>
          </cell>
          <cell r="P460">
            <v>0</v>
          </cell>
        </row>
        <row r="461">
          <cell r="D461" t="str">
            <v>C</v>
          </cell>
          <cell r="E461" t="str">
            <v>Mường Tè</v>
          </cell>
          <cell r="G461">
            <v>2010</v>
          </cell>
        </row>
        <row r="462">
          <cell r="B462" t="str">
            <v>gt.03</v>
          </cell>
          <cell r="E462" t="str">
            <v>Tam Đường</v>
          </cell>
          <cell r="F462" t="str">
            <v>13km</v>
          </cell>
          <cell r="G462">
            <v>2010</v>
          </cell>
        </row>
        <row r="463">
          <cell r="N463">
            <v>0</v>
          </cell>
          <cell r="P463">
            <v>0</v>
          </cell>
        </row>
        <row r="464">
          <cell r="E464" t="str">
            <v>Mường Tè</v>
          </cell>
          <cell r="F464" t="str">
            <v>26,5km, NTA</v>
          </cell>
        </row>
        <row r="465">
          <cell r="N465">
            <v>0</v>
          </cell>
          <cell r="P465">
            <v>0</v>
          </cell>
        </row>
        <row r="466">
          <cell r="N466">
            <v>0</v>
          </cell>
          <cell r="P466">
            <v>0</v>
          </cell>
        </row>
        <row r="467">
          <cell r="B467" t="str">
            <v>gt.19</v>
          </cell>
          <cell r="E467" t="str">
            <v>Phong Thổ</v>
          </cell>
          <cell r="G467">
            <v>2011</v>
          </cell>
        </row>
        <row r="468">
          <cell r="N468">
            <v>0</v>
          </cell>
          <cell r="P468">
            <v>0</v>
          </cell>
        </row>
        <row r="469">
          <cell r="B469" t="str">
            <v>ql.02</v>
          </cell>
          <cell r="E469" t="str">
            <v>TP Lai Châu</v>
          </cell>
          <cell r="F469" t="str">
            <v>Sxd 269 m2</v>
          </cell>
          <cell r="G469">
            <v>2013</v>
          </cell>
        </row>
        <row r="470">
          <cell r="B470" t="str">
            <v>ql.03</v>
          </cell>
          <cell r="E470" t="str">
            <v>Mường Tè</v>
          </cell>
          <cell r="F470" t="str">
            <v>444 m2 sàn</v>
          </cell>
          <cell r="G470">
            <v>2013</v>
          </cell>
        </row>
        <row r="471">
          <cell r="B471" t="str">
            <v>ql.04</v>
          </cell>
          <cell r="E471" t="str">
            <v>Phong Thổ</v>
          </cell>
          <cell r="F471" t="str">
            <v>444 m2 sàn</v>
          </cell>
          <cell r="G471">
            <v>2013</v>
          </cell>
        </row>
        <row r="472">
          <cell r="B472" t="str">
            <v>ql.05</v>
          </cell>
          <cell r="E472" t="str">
            <v>Sìn Hồ</v>
          </cell>
          <cell r="F472" t="str">
            <v>495 m2 sàn</v>
          </cell>
          <cell r="G472">
            <v>2013</v>
          </cell>
        </row>
        <row r="473">
          <cell r="B473" t="str">
            <v>k.03</v>
          </cell>
          <cell r="E473" t="str">
            <v>Phong Thổ, Sìn Hồ, Tam Đường</v>
          </cell>
          <cell r="F473" t="str">
            <v>56,7 km</v>
          </cell>
          <cell r="G473">
            <v>2011</v>
          </cell>
        </row>
        <row r="474">
          <cell r="N474">
            <v>0</v>
          </cell>
          <cell r="P474">
            <v>0</v>
          </cell>
        </row>
        <row r="475">
          <cell r="B475" t="str">
            <v>ql.22</v>
          </cell>
          <cell r="E475" t="str">
            <v>TP Lai Châu</v>
          </cell>
          <cell r="F475" t="str">
            <v>Nhà cấp IV, 3 tầng, 639 m3</v>
          </cell>
          <cell r="G475">
            <v>2014</v>
          </cell>
        </row>
        <row r="476">
          <cell r="N476">
            <v>0</v>
          </cell>
          <cell r="P476">
            <v>0</v>
          </cell>
        </row>
        <row r="477">
          <cell r="N477">
            <v>0</v>
          </cell>
          <cell r="P477">
            <v>0</v>
          </cell>
        </row>
        <row r="478">
          <cell r="E478" t="str">
            <v>Tam Đường</v>
          </cell>
          <cell r="F478" t="str">
            <v>512ha</v>
          </cell>
          <cell r="G478">
            <v>2013</v>
          </cell>
        </row>
        <row r="479">
          <cell r="D479" t="str">
            <v>B</v>
          </cell>
          <cell r="E479" t="str">
            <v>Nậm Nhùn</v>
          </cell>
          <cell r="F479" t="str">
            <v>32,5 km</v>
          </cell>
          <cell r="G479">
            <v>2013</v>
          </cell>
        </row>
        <row r="480">
          <cell r="N480">
            <v>0</v>
          </cell>
          <cell r="P480">
            <v>0</v>
          </cell>
        </row>
        <row r="481">
          <cell r="N481">
            <v>0</v>
          </cell>
          <cell r="P481">
            <v>0</v>
          </cell>
        </row>
        <row r="482">
          <cell r="E482" t="str">
            <v>Nậm Nhùn</v>
          </cell>
          <cell r="F482" t="str">
            <v>32,5 km</v>
          </cell>
          <cell r="G482">
            <v>2013</v>
          </cell>
        </row>
        <row r="483">
          <cell r="B483" t="str">
            <v>vh.04</v>
          </cell>
          <cell r="E483" t="str">
            <v>Mường Tè</v>
          </cell>
          <cell r="F483" t="str">
            <v>2,1 ha</v>
          </cell>
          <cell r="G483">
            <v>2014</v>
          </cell>
        </row>
        <row r="484">
          <cell r="N484">
            <v>0</v>
          </cell>
          <cell r="P484">
            <v>0</v>
          </cell>
        </row>
        <row r="485">
          <cell r="N485">
            <v>0</v>
          </cell>
          <cell r="P485">
            <v>0</v>
          </cell>
        </row>
        <row r="486">
          <cell r="D486" t="str">
            <v>B</v>
          </cell>
        </row>
        <row r="487">
          <cell r="N487">
            <v>0</v>
          </cell>
          <cell r="P487">
            <v>0</v>
          </cell>
        </row>
        <row r="488">
          <cell r="N488">
            <v>0</v>
          </cell>
          <cell r="P488">
            <v>0</v>
          </cell>
        </row>
        <row r="489">
          <cell r="D489" t="str">
            <v>B</v>
          </cell>
        </row>
        <row r="490">
          <cell r="N490">
            <v>0</v>
          </cell>
          <cell r="P490">
            <v>0</v>
          </cell>
        </row>
        <row r="492">
          <cell r="N492">
            <v>0</v>
          </cell>
          <cell r="P492">
            <v>0</v>
          </cell>
        </row>
        <row r="493">
          <cell r="N493">
            <v>0</v>
          </cell>
          <cell r="P493">
            <v>0</v>
          </cell>
        </row>
        <row r="494">
          <cell r="N494">
            <v>0</v>
          </cell>
          <cell r="P494">
            <v>0</v>
          </cell>
        </row>
        <row r="495">
          <cell r="D495" t="str">
            <v>C</v>
          </cell>
          <cell r="E495" t="str">
            <v xml:space="preserve"> Mường Cang</v>
          </cell>
          <cell r="F495" t="str">
            <v>0,959 km</v>
          </cell>
          <cell r="G495">
            <v>2012</v>
          </cell>
        </row>
        <row r="496">
          <cell r="D496" t="str">
            <v>C</v>
          </cell>
          <cell r="E496" t="str">
            <v>Xã Phúc Than</v>
          </cell>
          <cell r="F496" t="str">
            <v>1 km</v>
          </cell>
          <cell r="G496">
            <v>2013</v>
          </cell>
        </row>
        <row r="497">
          <cell r="D497" t="str">
            <v>C</v>
          </cell>
          <cell r="E497" t="str">
            <v>Xã Mường Cang</v>
          </cell>
          <cell r="F497" t="str">
            <v>1 km</v>
          </cell>
          <cell r="G497">
            <v>2013</v>
          </cell>
        </row>
        <row r="498">
          <cell r="D498" t="str">
            <v>C</v>
          </cell>
          <cell r="E498" t="str">
            <v>Xã Hua Nà</v>
          </cell>
          <cell r="F498" t="str">
            <v>1,430 km</v>
          </cell>
          <cell r="G498">
            <v>2013</v>
          </cell>
        </row>
        <row r="499">
          <cell r="D499" t="str">
            <v>C</v>
          </cell>
          <cell r="E499" t="str">
            <v>Xã Mường Than</v>
          </cell>
          <cell r="F499" t="str">
            <v>1,75 km</v>
          </cell>
          <cell r="G499">
            <v>2013</v>
          </cell>
        </row>
        <row r="500">
          <cell r="D500" t="str">
            <v>C</v>
          </cell>
          <cell r="E500" t="str">
            <v>Xã Tà Mung</v>
          </cell>
          <cell r="F500" t="str">
            <v>1,4 km</v>
          </cell>
          <cell r="G500">
            <v>2013</v>
          </cell>
        </row>
        <row r="501">
          <cell r="N501">
            <v>0</v>
          </cell>
          <cell r="P501">
            <v>0</v>
          </cell>
        </row>
        <row r="502">
          <cell r="D502" t="str">
            <v>C</v>
          </cell>
          <cell r="E502" t="str">
            <v>Ta Gia</v>
          </cell>
          <cell r="F502" t="str">
            <v>7 km</v>
          </cell>
          <cell r="G502">
            <v>2014</v>
          </cell>
        </row>
        <row r="503">
          <cell r="D503" t="str">
            <v>C</v>
          </cell>
          <cell r="E503" t="str">
            <v>Tà Hừa</v>
          </cell>
          <cell r="F503" t="str">
            <v>7 km</v>
          </cell>
          <cell r="G503">
            <v>2014</v>
          </cell>
        </row>
        <row r="504">
          <cell r="D504" t="str">
            <v>C</v>
          </cell>
          <cell r="E504" t="str">
            <v>Khoen On</v>
          </cell>
          <cell r="F504" t="str">
            <v>7 km</v>
          </cell>
          <cell r="G504">
            <v>2014</v>
          </cell>
        </row>
        <row r="505">
          <cell r="D505" t="str">
            <v>C</v>
          </cell>
          <cell r="E505" t="str">
            <v>Tà Hừa</v>
          </cell>
          <cell r="F505" t="str">
            <v>6 km</v>
          </cell>
          <cell r="G505">
            <v>2014</v>
          </cell>
        </row>
        <row r="506">
          <cell r="D506" t="str">
            <v>C</v>
          </cell>
          <cell r="E506" t="str">
            <v>Mường Cang</v>
          </cell>
          <cell r="F506" t="str">
            <v>1 km</v>
          </cell>
          <cell r="G506">
            <v>2014</v>
          </cell>
        </row>
        <row r="507">
          <cell r="D507" t="str">
            <v>C</v>
          </cell>
          <cell r="E507" t="str">
            <v>Hua Nà</v>
          </cell>
          <cell r="F507" t="str">
            <v>1,8 km</v>
          </cell>
          <cell r="G507">
            <v>2014</v>
          </cell>
        </row>
        <row r="508">
          <cell r="D508" t="str">
            <v>C</v>
          </cell>
          <cell r="E508" t="str">
            <v>Phúc Than</v>
          </cell>
          <cell r="F508" t="str">
            <v>2 km</v>
          </cell>
          <cell r="G508">
            <v>2014</v>
          </cell>
        </row>
        <row r="509">
          <cell r="N509">
            <v>0</v>
          </cell>
          <cell r="P509">
            <v>0</v>
          </cell>
        </row>
        <row r="510">
          <cell r="N510">
            <v>0</v>
          </cell>
          <cell r="P510">
            <v>0</v>
          </cell>
        </row>
        <row r="511">
          <cell r="D511" t="str">
            <v>C</v>
          </cell>
          <cell r="E511" t="str">
            <v>Xã Hố Mít</v>
          </cell>
          <cell r="F511" t="str">
            <v>Cấp 4</v>
          </cell>
          <cell r="G511">
            <v>2011</v>
          </cell>
        </row>
        <row r="512">
          <cell r="D512" t="str">
            <v>C</v>
          </cell>
          <cell r="E512" t="str">
            <v>Xã P.Ta-H.Mít</v>
          </cell>
          <cell r="F512" t="str">
            <v>3586m</v>
          </cell>
          <cell r="G512">
            <v>2011</v>
          </cell>
        </row>
        <row r="513">
          <cell r="D513" t="str">
            <v>C</v>
          </cell>
          <cell r="E513" t="str">
            <v>Xã Nậm Cần</v>
          </cell>
          <cell r="F513" t="str">
            <v>Cấp 4</v>
          </cell>
          <cell r="G513">
            <v>2011</v>
          </cell>
        </row>
        <row r="514">
          <cell r="D514" t="str">
            <v>C</v>
          </cell>
          <cell r="E514" t="str">
            <v>Xã Nậm Cần</v>
          </cell>
          <cell r="F514" t="str">
            <v>Cấp 4</v>
          </cell>
          <cell r="G514">
            <v>2011</v>
          </cell>
        </row>
        <row r="515">
          <cell r="D515" t="str">
            <v>C</v>
          </cell>
          <cell r="E515" t="str">
            <v>Xã Nậm Sỏ</v>
          </cell>
          <cell r="F515" t="str">
            <v>90m</v>
          </cell>
          <cell r="G515">
            <v>2012</v>
          </cell>
        </row>
        <row r="516">
          <cell r="D516" t="str">
            <v>C</v>
          </cell>
          <cell r="E516" t="str">
            <v>Xã Thân Thuộc</v>
          </cell>
          <cell r="F516" t="str">
            <v>L=50m</v>
          </cell>
          <cell r="G516">
            <v>2012</v>
          </cell>
        </row>
        <row r="517">
          <cell r="D517" t="str">
            <v>C</v>
          </cell>
          <cell r="E517" t="str">
            <v>Xã Thân Thuộc</v>
          </cell>
          <cell r="F517" t="str">
            <v>2,3km</v>
          </cell>
          <cell r="G517">
            <v>2012</v>
          </cell>
        </row>
        <row r="518">
          <cell r="N518">
            <v>0</v>
          </cell>
          <cell r="P518">
            <v>0</v>
          </cell>
        </row>
        <row r="519">
          <cell r="D519" t="str">
            <v>C</v>
          </cell>
          <cell r="E519" t="str">
            <v>Xã Nậm Sỏ</v>
          </cell>
          <cell r="F519" t="str">
            <v>DT tưới 90 ha</v>
          </cell>
          <cell r="G519">
            <v>2013</v>
          </cell>
        </row>
        <row r="520">
          <cell r="D520" t="str">
            <v>C</v>
          </cell>
          <cell r="E520" t="str">
            <v>Mường Khoa</v>
          </cell>
          <cell r="F520" t="str">
            <v>GTNT B</v>
          </cell>
          <cell r="G520">
            <v>2013</v>
          </cell>
        </row>
        <row r="521">
          <cell r="N521">
            <v>0</v>
          </cell>
          <cell r="P521">
            <v>0</v>
          </cell>
        </row>
        <row r="522">
          <cell r="D522" t="str">
            <v>C</v>
          </cell>
          <cell r="E522" t="str">
            <v>Nậm Sỏ</v>
          </cell>
          <cell r="F522" t="str">
            <v>3km</v>
          </cell>
          <cell r="G522">
            <v>2014</v>
          </cell>
        </row>
        <row r="523">
          <cell r="D523" t="str">
            <v>C</v>
          </cell>
          <cell r="E523" t="str">
            <v>Tân Uyên</v>
          </cell>
          <cell r="G523">
            <v>2014</v>
          </cell>
        </row>
        <row r="524">
          <cell r="D524" t="str">
            <v>C</v>
          </cell>
          <cell r="E524" t="str">
            <v>Nậm Sỏ</v>
          </cell>
          <cell r="F524" t="str">
            <v>40 ha</v>
          </cell>
          <cell r="G524">
            <v>2014</v>
          </cell>
        </row>
        <row r="525">
          <cell r="D525" t="str">
            <v>C</v>
          </cell>
          <cell r="E525" t="str">
            <v>Phúc Khoa</v>
          </cell>
          <cell r="F525" t="str">
            <v>6 PH</v>
          </cell>
          <cell r="G525">
            <v>2014</v>
          </cell>
        </row>
        <row r="526">
          <cell r="D526" t="str">
            <v>C</v>
          </cell>
          <cell r="E526" t="str">
            <v>Nậm Sỏ</v>
          </cell>
          <cell r="F526" t="str">
            <v>8 PH</v>
          </cell>
          <cell r="G526">
            <v>2014</v>
          </cell>
        </row>
        <row r="527">
          <cell r="D527" t="str">
            <v>C</v>
          </cell>
          <cell r="E527" t="str">
            <v>Pắc Ta</v>
          </cell>
          <cell r="F527" t="str">
            <v>30 ha</v>
          </cell>
          <cell r="G527">
            <v>2014</v>
          </cell>
        </row>
        <row r="528">
          <cell r="N528">
            <v>0</v>
          </cell>
          <cell r="P528">
            <v>0</v>
          </cell>
        </row>
        <row r="529">
          <cell r="N529">
            <v>0</v>
          </cell>
          <cell r="P529">
            <v>0</v>
          </cell>
        </row>
        <row r="530">
          <cell r="D530" t="str">
            <v>C</v>
          </cell>
          <cell r="E530" t="str">
            <v>Bản Lang</v>
          </cell>
          <cell r="F530" t="str">
            <v>44m</v>
          </cell>
          <cell r="G530">
            <v>2012</v>
          </cell>
        </row>
        <row r="531">
          <cell r="D531" t="str">
            <v>C</v>
          </cell>
          <cell r="E531" t="str">
            <v>thị trấn, Huổi Luông</v>
          </cell>
          <cell r="F531" t="str">
            <v>5km</v>
          </cell>
          <cell r="G531">
            <v>2012</v>
          </cell>
        </row>
        <row r="532">
          <cell r="D532" t="str">
            <v>C</v>
          </cell>
          <cell r="E532" t="str">
            <v>Sin Suối Hồ</v>
          </cell>
          <cell r="F532" t="str">
            <v>70km</v>
          </cell>
          <cell r="G532">
            <v>2012</v>
          </cell>
        </row>
        <row r="533">
          <cell r="D533" t="str">
            <v>C</v>
          </cell>
          <cell r="E533" t="str">
            <v>Bản Lang</v>
          </cell>
          <cell r="F533" t="str">
            <v>5,5km</v>
          </cell>
          <cell r="G533">
            <v>2012</v>
          </cell>
        </row>
        <row r="534">
          <cell r="D534" t="str">
            <v>C</v>
          </cell>
          <cell r="E534" t="str">
            <v>Huổi Luông</v>
          </cell>
          <cell r="F534" t="str">
            <v>20ha</v>
          </cell>
          <cell r="G534">
            <v>2012</v>
          </cell>
        </row>
        <row r="535">
          <cell r="D535" t="str">
            <v>C</v>
          </cell>
          <cell r="E535" t="str">
            <v>Nậm Xe</v>
          </cell>
          <cell r="F535" t="str">
            <v>30ha</v>
          </cell>
          <cell r="G535">
            <v>2012</v>
          </cell>
        </row>
        <row r="536">
          <cell r="D536" t="str">
            <v>C</v>
          </cell>
          <cell r="E536" t="str">
            <v>Nậm Xe</v>
          </cell>
          <cell r="F536" t="str">
            <v>40ha</v>
          </cell>
          <cell r="G536">
            <v>2012</v>
          </cell>
        </row>
        <row r="537">
          <cell r="D537" t="str">
            <v>C</v>
          </cell>
          <cell r="E537" t="str">
            <v>Nậm Xe</v>
          </cell>
          <cell r="F537" t="str">
            <v>20ha</v>
          </cell>
          <cell r="G537">
            <v>2012</v>
          </cell>
        </row>
        <row r="538">
          <cell r="D538" t="str">
            <v>C</v>
          </cell>
          <cell r="E538" t="str">
            <v>Dào San</v>
          </cell>
          <cell r="F538" t="str">
            <v>10ha</v>
          </cell>
          <cell r="G538">
            <v>2012</v>
          </cell>
        </row>
        <row r="539">
          <cell r="D539" t="str">
            <v>C</v>
          </cell>
          <cell r="E539" t="str">
            <v>Ma Ly Pho</v>
          </cell>
          <cell r="F539" t="str">
            <v>30ha</v>
          </cell>
          <cell r="G539">
            <v>2012</v>
          </cell>
        </row>
        <row r="540">
          <cell r="D540" t="str">
            <v>C</v>
          </cell>
          <cell r="E540" t="str">
            <v>Bản Lang</v>
          </cell>
          <cell r="F540" t="str">
            <v>15ha</v>
          </cell>
          <cell r="G540">
            <v>2012</v>
          </cell>
        </row>
        <row r="541">
          <cell r="D541" t="str">
            <v>C</v>
          </cell>
          <cell r="E541" t="str">
            <v>Hoang Thèn</v>
          </cell>
          <cell r="F541" t="str">
            <v>12ha, 2 vụ</v>
          </cell>
          <cell r="G541">
            <v>2012</v>
          </cell>
        </row>
        <row r="542">
          <cell r="N542">
            <v>0</v>
          </cell>
          <cell r="P542">
            <v>0</v>
          </cell>
        </row>
        <row r="543">
          <cell r="D543" t="str">
            <v>C</v>
          </cell>
          <cell r="E543" t="str">
            <v>Ma Ly Pho</v>
          </cell>
          <cell r="F543" t="str">
            <v>6,5 km</v>
          </cell>
          <cell r="G543">
            <v>2014</v>
          </cell>
        </row>
        <row r="544">
          <cell r="D544" t="str">
            <v>C</v>
          </cell>
          <cell r="E544" t="str">
            <v>Bản Lang</v>
          </cell>
          <cell r="F544" t="str">
            <v>11 ha</v>
          </cell>
          <cell r="G544">
            <v>2014</v>
          </cell>
        </row>
        <row r="545">
          <cell r="D545" t="str">
            <v>C</v>
          </cell>
          <cell r="E545" t="str">
            <v>Huổi Luông</v>
          </cell>
          <cell r="F545" t="str">
            <v>5 km</v>
          </cell>
          <cell r="G545">
            <v>2014</v>
          </cell>
        </row>
        <row r="546">
          <cell r="D546" t="str">
            <v>C</v>
          </cell>
          <cell r="E546" t="str">
            <v>Lản NHì Thàng</v>
          </cell>
          <cell r="F546" t="str">
            <v>6km</v>
          </cell>
          <cell r="G546">
            <v>2014</v>
          </cell>
        </row>
        <row r="547">
          <cell r="D547" t="str">
            <v>C</v>
          </cell>
          <cell r="E547" t="str">
            <v>Hoang Thèn</v>
          </cell>
          <cell r="F547" t="str">
            <v>6 km</v>
          </cell>
          <cell r="G547">
            <v>2014</v>
          </cell>
        </row>
        <row r="548">
          <cell r="D548" t="str">
            <v>C</v>
          </cell>
          <cell r="E548" t="str">
            <v>Mù Sang</v>
          </cell>
          <cell r="F548" t="str">
            <v>5,6 km</v>
          </cell>
          <cell r="G548">
            <v>2014</v>
          </cell>
        </row>
        <row r="549">
          <cell r="N549">
            <v>0</v>
          </cell>
          <cell r="P549">
            <v>0</v>
          </cell>
        </row>
        <row r="550">
          <cell r="N550">
            <v>0</v>
          </cell>
          <cell r="P550">
            <v>0</v>
          </cell>
        </row>
        <row r="551">
          <cell r="D551" t="str">
            <v>C</v>
          </cell>
          <cell r="E551" t="str">
            <v>Xã Nậm Ban</v>
          </cell>
          <cell r="F551" t="str">
            <v>27Ha</v>
          </cell>
          <cell r="G551">
            <v>2012</v>
          </cell>
        </row>
        <row r="552">
          <cell r="D552" t="str">
            <v>C</v>
          </cell>
          <cell r="E552" t="str">
            <v>Xã Nậm Tăm</v>
          </cell>
          <cell r="F552" t="str">
            <v>25Ha</v>
          </cell>
          <cell r="G552">
            <v>2012</v>
          </cell>
        </row>
        <row r="553">
          <cell r="D553" t="str">
            <v>C</v>
          </cell>
          <cell r="E553" t="str">
            <v>Xã Tà Ngảo</v>
          </cell>
          <cell r="F553" t="str">
            <v>25Ha</v>
          </cell>
          <cell r="G553">
            <v>2012</v>
          </cell>
        </row>
        <row r="554">
          <cell r="D554" t="str">
            <v>C</v>
          </cell>
          <cell r="E554" t="str">
            <v>Xã Làng Mô</v>
          </cell>
          <cell r="F554" t="str">
            <v>20Ha</v>
          </cell>
          <cell r="G554">
            <v>2012</v>
          </cell>
        </row>
        <row r="555">
          <cell r="D555" t="str">
            <v>C</v>
          </cell>
          <cell r="E555" t="str">
            <v>Xã Phăng Xô Lin</v>
          </cell>
          <cell r="F555" t="str">
            <v>2km</v>
          </cell>
          <cell r="G555">
            <v>2012</v>
          </cell>
        </row>
        <row r="556">
          <cell r="D556" t="str">
            <v>C</v>
          </cell>
          <cell r="E556" t="str">
            <v>Xã Nậm Hăn</v>
          </cell>
          <cell r="F556" t="str">
            <v>4,5 km</v>
          </cell>
          <cell r="G556">
            <v>2012</v>
          </cell>
        </row>
        <row r="557">
          <cell r="D557" t="str">
            <v>C</v>
          </cell>
          <cell r="E557" t="str">
            <v>Xã Pa Tần</v>
          </cell>
          <cell r="F557" t="str">
            <v>40m</v>
          </cell>
          <cell r="G557">
            <v>2012</v>
          </cell>
        </row>
        <row r="558">
          <cell r="D558" t="str">
            <v>C</v>
          </cell>
          <cell r="E558" t="str">
            <v>Xã Pa Tần</v>
          </cell>
          <cell r="F558" t="str">
            <v>70m</v>
          </cell>
          <cell r="G558">
            <v>2012</v>
          </cell>
        </row>
        <row r="559">
          <cell r="N559">
            <v>0</v>
          </cell>
          <cell r="P559">
            <v>0</v>
          </cell>
        </row>
        <row r="560">
          <cell r="D560" t="str">
            <v>C</v>
          </cell>
          <cell r="E560" t="str">
            <v>Xã Tà Ngảo</v>
          </cell>
          <cell r="F560" t="str">
            <v>4,5 km</v>
          </cell>
          <cell r="G560">
            <v>2014</v>
          </cell>
        </row>
        <row r="561">
          <cell r="D561" t="str">
            <v>C</v>
          </cell>
          <cell r="E561" t="str">
            <v>Xã Ma Quai</v>
          </cell>
          <cell r="F561" t="str">
            <v>4 km</v>
          </cell>
          <cell r="G561">
            <v>2014</v>
          </cell>
        </row>
        <row r="562">
          <cell r="D562" t="str">
            <v>C</v>
          </cell>
          <cell r="E562" t="str">
            <v>Xã Pu Sam Cáp</v>
          </cell>
          <cell r="F562" t="str">
            <v>2,4km</v>
          </cell>
          <cell r="G562">
            <v>2014</v>
          </cell>
        </row>
        <row r="563">
          <cell r="D563" t="str">
            <v>C</v>
          </cell>
          <cell r="E563" t="str">
            <v>Xã Phìn Hồ</v>
          </cell>
          <cell r="F563" t="str">
            <v>2km</v>
          </cell>
          <cell r="G563">
            <v>2014</v>
          </cell>
        </row>
        <row r="564">
          <cell r="D564" t="str">
            <v>C</v>
          </cell>
          <cell r="E564" t="str">
            <v>Xã Nậm Cuổi</v>
          </cell>
          <cell r="F564" t="str">
            <v>70m</v>
          </cell>
          <cell r="G564">
            <v>2014</v>
          </cell>
        </row>
        <row r="565">
          <cell r="D565" t="str">
            <v>C</v>
          </cell>
          <cell r="E565" t="str">
            <v>Xã Ma Quai</v>
          </cell>
          <cell r="F565" t="str">
            <v>35kv+0,4kv</v>
          </cell>
          <cell r="G565">
            <v>2014</v>
          </cell>
        </row>
        <row r="566">
          <cell r="D566" t="str">
            <v>C</v>
          </cell>
          <cell r="E566" t="str">
            <v>Xã Lùng Thàng</v>
          </cell>
          <cell r="F566" t="str">
            <v>40 ha</v>
          </cell>
          <cell r="G566">
            <v>2014</v>
          </cell>
        </row>
        <row r="567">
          <cell r="D567" t="str">
            <v>C</v>
          </cell>
          <cell r="E567" t="str">
            <v>Xã Hồng Thu</v>
          </cell>
          <cell r="F567" t="str">
            <v>15 ha</v>
          </cell>
          <cell r="G567">
            <v>2014</v>
          </cell>
        </row>
        <row r="568">
          <cell r="D568" t="str">
            <v>C</v>
          </cell>
          <cell r="E568" t="str">
            <v>Xã Hồng Thu</v>
          </cell>
          <cell r="F568" t="str">
            <v>35kv+0,4kv</v>
          </cell>
          <cell r="G568">
            <v>2014</v>
          </cell>
        </row>
        <row r="569">
          <cell r="N569">
            <v>0</v>
          </cell>
          <cell r="P569">
            <v>0</v>
          </cell>
        </row>
        <row r="570">
          <cell r="N570">
            <v>0</v>
          </cell>
          <cell r="P570">
            <v>0</v>
          </cell>
        </row>
        <row r="571">
          <cell r="D571" t="str">
            <v>C</v>
          </cell>
          <cell r="E571" t="str">
            <v>xã M. Tè</v>
          </cell>
          <cell r="F571" t="str">
            <v>90 hộ</v>
          </cell>
          <cell r="G571">
            <v>2010</v>
          </cell>
        </row>
        <row r="572">
          <cell r="D572" t="str">
            <v>C</v>
          </cell>
          <cell r="E572" t="str">
            <v>Thu Lũm</v>
          </cell>
          <cell r="F572" t="str">
            <v>33 ha</v>
          </cell>
          <cell r="G572">
            <v>2011</v>
          </cell>
        </row>
        <row r="573">
          <cell r="D573" t="str">
            <v>C</v>
          </cell>
          <cell r="E573" t="str">
            <v>xã Mù Cả</v>
          </cell>
          <cell r="F573" t="str">
            <v>8 phòng</v>
          </cell>
          <cell r="G573">
            <v>2011</v>
          </cell>
        </row>
        <row r="574">
          <cell r="D574" t="str">
            <v>C</v>
          </cell>
          <cell r="E574" t="str">
            <v>Nậm Manh</v>
          </cell>
          <cell r="F574" t="str">
            <v>8 phòng</v>
          </cell>
          <cell r="G574">
            <v>2011</v>
          </cell>
        </row>
        <row r="575">
          <cell r="D575" t="str">
            <v>C</v>
          </cell>
          <cell r="E575" t="str">
            <v>Bum Tở</v>
          </cell>
          <cell r="F575" t="str">
            <v>5 giường</v>
          </cell>
          <cell r="G575">
            <v>2011</v>
          </cell>
        </row>
        <row r="576">
          <cell r="D576" t="str">
            <v>C</v>
          </cell>
          <cell r="E576" t="str">
            <v>Bum Nưa</v>
          </cell>
          <cell r="F576" t="str">
            <v>17 ha</v>
          </cell>
          <cell r="G576">
            <v>2012</v>
          </cell>
        </row>
        <row r="577">
          <cell r="N577">
            <v>0</v>
          </cell>
          <cell r="P577">
            <v>0</v>
          </cell>
        </row>
        <row r="578">
          <cell r="D578" t="str">
            <v>C</v>
          </cell>
          <cell r="E578" t="str">
            <v>Xã Pa Vệ Sủ</v>
          </cell>
          <cell r="F578" t="str">
            <v>55 ha</v>
          </cell>
          <cell r="G578">
            <v>2013</v>
          </cell>
        </row>
        <row r="579">
          <cell r="N579">
            <v>0</v>
          </cell>
          <cell r="P579">
            <v>0</v>
          </cell>
        </row>
        <row r="580">
          <cell r="D580" t="str">
            <v>C</v>
          </cell>
          <cell r="E580" t="str">
            <v>Xã Bum Nưa</v>
          </cell>
          <cell r="F580" t="str">
            <v>10 ha</v>
          </cell>
          <cell r="G580">
            <v>2014</v>
          </cell>
        </row>
        <row r="581">
          <cell r="D581" t="str">
            <v>C</v>
          </cell>
          <cell r="E581" t="str">
            <v>Xã Bum Tở</v>
          </cell>
          <cell r="F581" t="str">
            <v>15 ha</v>
          </cell>
          <cell r="G581">
            <v>2014</v>
          </cell>
        </row>
        <row r="582">
          <cell r="D582" t="str">
            <v>C</v>
          </cell>
          <cell r="E582" t="str">
            <v>Xã Thu Lũm</v>
          </cell>
          <cell r="F582" t="str">
            <v>15 ha</v>
          </cell>
          <cell r="G582">
            <v>2014</v>
          </cell>
        </row>
        <row r="583">
          <cell r="D583" t="str">
            <v>C</v>
          </cell>
          <cell r="E583" t="str">
            <v>Mường Tè</v>
          </cell>
          <cell r="G583">
            <v>2014</v>
          </cell>
        </row>
        <row r="584">
          <cell r="N584">
            <v>0</v>
          </cell>
          <cell r="P584">
            <v>0</v>
          </cell>
        </row>
        <row r="585">
          <cell r="N585">
            <v>0</v>
          </cell>
          <cell r="P585">
            <v>0</v>
          </cell>
        </row>
        <row r="586">
          <cell r="D586" t="str">
            <v>C</v>
          </cell>
          <cell r="E586" t="str">
            <v>xã Hua Bum</v>
          </cell>
          <cell r="F586" t="str">
            <v>43 ha</v>
          </cell>
          <cell r="G586">
            <v>2012</v>
          </cell>
        </row>
        <row r="587">
          <cell r="N587">
            <v>0</v>
          </cell>
          <cell r="P587">
            <v>0</v>
          </cell>
        </row>
        <row r="588">
          <cell r="D588" t="str">
            <v>C</v>
          </cell>
          <cell r="E588" t="str">
            <v>Xã Nậm Hàng</v>
          </cell>
          <cell r="F588" t="str">
            <v>60 ha</v>
          </cell>
          <cell r="G588">
            <v>2013</v>
          </cell>
        </row>
        <row r="589">
          <cell r="N589">
            <v>0</v>
          </cell>
          <cell r="P589">
            <v>0</v>
          </cell>
        </row>
        <row r="590">
          <cell r="D590" t="str">
            <v>C</v>
          </cell>
          <cell r="E590" t="str">
            <v>Nậm Manh</v>
          </cell>
          <cell r="F590" t="str">
            <v>60 ha</v>
          </cell>
          <cell r="G590">
            <v>2014</v>
          </cell>
        </row>
        <row r="591">
          <cell r="D591" t="str">
            <v>C</v>
          </cell>
          <cell r="E591" t="str">
            <v>Trung Chải</v>
          </cell>
          <cell r="F591" t="str">
            <v>4 km</v>
          </cell>
          <cell r="G591">
            <v>2014</v>
          </cell>
        </row>
        <row r="592">
          <cell r="N592">
            <v>0</v>
          </cell>
          <cell r="P592">
            <v>0</v>
          </cell>
        </row>
        <row r="593">
          <cell r="N593">
            <v>0</v>
          </cell>
          <cell r="P593">
            <v>0</v>
          </cell>
        </row>
        <row r="594">
          <cell r="N594">
            <v>0</v>
          </cell>
          <cell r="P594">
            <v>0</v>
          </cell>
        </row>
        <row r="595">
          <cell r="D595" t="str">
            <v>C</v>
          </cell>
          <cell r="E595" t="str">
            <v>xã Nậm Loỏng</v>
          </cell>
          <cell r="F595" t="str">
            <v>387m</v>
          </cell>
          <cell r="G595">
            <v>2014</v>
          </cell>
        </row>
        <row r="596">
          <cell r="D596" t="str">
            <v>C</v>
          </cell>
          <cell r="E596" t="str">
            <v>xã Nậm Loỏng</v>
          </cell>
          <cell r="F596" t="str">
            <v>266m</v>
          </cell>
          <cell r="G596">
            <v>2014</v>
          </cell>
        </row>
        <row r="597">
          <cell r="N597">
            <v>0</v>
          </cell>
          <cell r="P597">
            <v>0</v>
          </cell>
        </row>
        <row r="598">
          <cell r="N598">
            <v>0</v>
          </cell>
          <cell r="P598">
            <v>0</v>
          </cell>
        </row>
        <row r="599">
          <cell r="D599" t="str">
            <v>C</v>
          </cell>
          <cell r="E599" t="str">
            <v>Xã Tà Hừa</v>
          </cell>
          <cell r="F599" t="str">
            <v>10 ha</v>
          </cell>
          <cell r="G599">
            <v>2014</v>
          </cell>
        </row>
        <row r="600">
          <cell r="D600" t="str">
            <v>C</v>
          </cell>
          <cell r="E600" t="str">
            <v>Xã Pha Mu</v>
          </cell>
          <cell r="F600" t="str">
            <v>6 ha</v>
          </cell>
          <cell r="G600">
            <v>2014</v>
          </cell>
        </row>
        <row r="601">
          <cell r="D601" t="str">
            <v>C</v>
          </cell>
          <cell r="E601" t="str">
            <v>Xã Khoen On</v>
          </cell>
          <cell r="F601" t="str">
            <v>18 ha</v>
          </cell>
          <cell r="G601">
            <v>2014</v>
          </cell>
        </row>
        <row r="602">
          <cell r="D602" t="str">
            <v>C</v>
          </cell>
          <cell r="E602" t="str">
            <v>Xã Ta Gia</v>
          </cell>
          <cell r="F602" t="str">
            <v>1 km</v>
          </cell>
          <cell r="G602">
            <v>2014</v>
          </cell>
        </row>
        <row r="603">
          <cell r="D603" t="str">
            <v>C</v>
          </cell>
          <cell r="E603" t="str">
            <v>Xã Tà Mung</v>
          </cell>
          <cell r="F603" t="str">
            <v>0,816 km</v>
          </cell>
          <cell r="G603">
            <v>2014</v>
          </cell>
        </row>
        <row r="604">
          <cell r="D604" t="str">
            <v>C</v>
          </cell>
          <cell r="E604" t="str">
            <v>Xã Pha Mu</v>
          </cell>
          <cell r="F604" t="str">
            <v>6 ha</v>
          </cell>
          <cell r="G604">
            <v>2014</v>
          </cell>
        </row>
        <row r="605">
          <cell r="D605" t="str">
            <v>C</v>
          </cell>
          <cell r="E605" t="str">
            <v>Xã Mường Than</v>
          </cell>
          <cell r="F605" t="str">
            <v>0,6km</v>
          </cell>
          <cell r="G605">
            <v>2014</v>
          </cell>
        </row>
        <row r="606">
          <cell r="D606" t="str">
            <v>C</v>
          </cell>
          <cell r="E606" t="str">
            <v>Xã Mường Mít</v>
          </cell>
          <cell r="F606" t="str">
            <v>0,23km</v>
          </cell>
          <cell r="G606">
            <v>2014</v>
          </cell>
        </row>
        <row r="607">
          <cell r="D607" t="str">
            <v>C</v>
          </cell>
          <cell r="E607" t="str">
            <v>Xã Mường Mít</v>
          </cell>
          <cell r="F607" t="str">
            <v>0,3km</v>
          </cell>
          <cell r="G607">
            <v>2014</v>
          </cell>
        </row>
        <row r="608">
          <cell r="D608" t="str">
            <v>C</v>
          </cell>
          <cell r="E608" t="str">
            <v>Xã Mường Cang</v>
          </cell>
          <cell r="F608" t="str">
            <v>0,3km</v>
          </cell>
          <cell r="G608">
            <v>2014</v>
          </cell>
        </row>
        <row r="609">
          <cell r="N609">
            <v>0</v>
          </cell>
          <cell r="P609">
            <v>0</v>
          </cell>
        </row>
        <row r="610">
          <cell r="N610">
            <v>0</v>
          </cell>
          <cell r="P610">
            <v>0</v>
          </cell>
        </row>
        <row r="611">
          <cell r="D611" t="str">
            <v>C</v>
          </cell>
          <cell r="E611" t="str">
            <v>Xã M.Khoa</v>
          </cell>
          <cell r="F611" t="str">
            <v xml:space="preserve"> DT tưới 30ha</v>
          </cell>
          <cell r="G611">
            <v>2012</v>
          </cell>
        </row>
        <row r="612">
          <cell r="D612" t="str">
            <v>C</v>
          </cell>
          <cell r="E612" t="str">
            <v>xã Nậm Cần</v>
          </cell>
          <cell r="F612" t="str">
            <v>34m</v>
          </cell>
          <cell r="G612">
            <v>2013</v>
          </cell>
        </row>
        <row r="613">
          <cell r="D613" t="str">
            <v>C</v>
          </cell>
          <cell r="E613" t="str">
            <v>xã Nậm Cần</v>
          </cell>
          <cell r="F613" t="str">
            <v>30ha</v>
          </cell>
          <cell r="G613">
            <v>2013</v>
          </cell>
        </row>
        <row r="614">
          <cell r="D614" t="str">
            <v>C</v>
          </cell>
          <cell r="E614" t="str">
            <v>xã Nậm Sỏ</v>
          </cell>
          <cell r="F614" t="str">
            <v>20ha</v>
          </cell>
          <cell r="G614">
            <v>2013</v>
          </cell>
        </row>
        <row r="615">
          <cell r="N615">
            <v>0</v>
          </cell>
          <cell r="P615">
            <v>0</v>
          </cell>
        </row>
        <row r="616">
          <cell r="D616" t="str">
            <v>C</v>
          </cell>
          <cell r="E616" t="str">
            <v>Xã Pắc Ta</v>
          </cell>
          <cell r="F616" t="str">
            <v>Cấp 4</v>
          </cell>
          <cell r="G616">
            <v>2014</v>
          </cell>
        </row>
        <row r="617">
          <cell r="D617" t="str">
            <v>C</v>
          </cell>
          <cell r="E617" t="str">
            <v>Xã M.Khoa</v>
          </cell>
          <cell r="F617" t="str">
            <v>Cấp 4</v>
          </cell>
          <cell r="G617">
            <v>2014</v>
          </cell>
        </row>
        <row r="618">
          <cell r="D618" t="str">
            <v>C</v>
          </cell>
          <cell r="E618" t="str">
            <v>Nậm Cần</v>
          </cell>
          <cell r="F618" t="str">
            <v>1,306Km</v>
          </cell>
          <cell r="G618">
            <v>2014</v>
          </cell>
        </row>
        <row r="619">
          <cell r="D619" t="str">
            <v>C</v>
          </cell>
          <cell r="E619" t="str">
            <v>Nậm Sỏ</v>
          </cell>
          <cell r="F619" t="str">
            <v>0,639Km</v>
          </cell>
          <cell r="G619">
            <v>2014</v>
          </cell>
        </row>
        <row r="620">
          <cell r="D620" t="str">
            <v>C</v>
          </cell>
          <cell r="E620" t="str">
            <v>TT Tân Uyên</v>
          </cell>
          <cell r="F620" t="str">
            <v>SC đầu mối + kiên cố 300m kênh</v>
          </cell>
          <cell r="G620">
            <v>2014</v>
          </cell>
        </row>
        <row r="621">
          <cell r="D621" t="str">
            <v>C</v>
          </cell>
          <cell r="E621" t="str">
            <v>Xã Hố Mít</v>
          </cell>
          <cell r="F621" t="str">
            <v>L=45m</v>
          </cell>
          <cell r="G621">
            <v>2014</v>
          </cell>
        </row>
        <row r="622">
          <cell r="D622" t="str">
            <v>C</v>
          </cell>
          <cell r="E622" t="str">
            <v>Xã Mường Khoa</v>
          </cell>
          <cell r="F622" t="str">
            <v>Cấp 4</v>
          </cell>
          <cell r="G622">
            <v>2014</v>
          </cell>
        </row>
        <row r="623">
          <cell r="N623">
            <v>0</v>
          </cell>
          <cell r="P623">
            <v>0</v>
          </cell>
        </row>
        <row r="624">
          <cell r="N624">
            <v>0</v>
          </cell>
          <cell r="P624">
            <v>0</v>
          </cell>
        </row>
        <row r="625">
          <cell r="D625" t="str">
            <v>C</v>
          </cell>
          <cell r="E625" t="str">
            <v>Xã Sùng Phài</v>
          </cell>
          <cell r="F625" t="str">
            <v>1372m</v>
          </cell>
          <cell r="G625" t="str">
            <v>2013</v>
          </cell>
        </row>
        <row r="626">
          <cell r="D626" t="str">
            <v>C</v>
          </cell>
          <cell r="E626" t="str">
            <v>Xã Bản Hon</v>
          </cell>
          <cell r="F626" t="str">
            <v>1 tầng</v>
          </cell>
          <cell r="G626" t="str">
            <v>2013</v>
          </cell>
        </row>
        <row r="627">
          <cell r="D627" t="str">
            <v>C</v>
          </cell>
          <cell r="E627" t="str">
            <v>Xã Giang Ma</v>
          </cell>
          <cell r="F627" t="str">
            <v>2 tầng</v>
          </cell>
          <cell r="G627" t="str">
            <v>2013</v>
          </cell>
        </row>
        <row r="628">
          <cell r="D628" t="str">
            <v>C</v>
          </cell>
          <cell r="E628" t="str">
            <v>Xã Tả Lèng</v>
          </cell>
          <cell r="F628" t="str">
            <v>2 tầng</v>
          </cell>
          <cell r="G628" t="str">
            <v>2013</v>
          </cell>
        </row>
        <row r="629">
          <cell r="D629" t="str">
            <v>C</v>
          </cell>
          <cell r="E629" t="str">
            <v>Xã Khun Há</v>
          </cell>
          <cell r="F629" t="str">
            <v>1068m</v>
          </cell>
          <cell r="G629" t="str">
            <v>2013</v>
          </cell>
        </row>
        <row r="630">
          <cell r="D630" t="str">
            <v>C</v>
          </cell>
          <cell r="E630" t="str">
            <v>Xã Thèn Sin</v>
          </cell>
          <cell r="F630" t="str">
            <v>1 tầng</v>
          </cell>
          <cell r="G630" t="str">
            <v>2013</v>
          </cell>
        </row>
        <row r="631">
          <cell r="N631">
            <v>0</v>
          </cell>
          <cell r="P631">
            <v>0</v>
          </cell>
        </row>
        <row r="632">
          <cell r="D632" t="str">
            <v>C</v>
          </cell>
          <cell r="E632" t="str">
            <v>xã Giang Ma</v>
          </cell>
          <cell r="F632" t="str">
            <v>1,07Km</v>
          </cell>
          <cell r="G632">
            <v>2014</v>
          </cell>
        </row>
        <row r="633">
          <cell r="D633" t="str">
            <v>C</v>
          </cell>
          <cell r="E633" t="str">
            <v>xã Khun Há</v>
          </cell>
          <cell r="F633" t="str">
            <v>0,904Km</v>
          </cell>
          <cell r="G633">
            <v>2014</v>
          </cell>
        </row>
        <row r="634">
          <cell r="D634" t="str">
            <v>C</v>
          </cell>
          <cell r="E634" t="str">
            <v>xã Tả Lèng</v>
          </cell>
          <cell r="F634" t="str">
            <v>3,54Km</v>
          </cell>
          <cell r="G634">
            <v>2014</v>
          </cell>
        </row>
        <row r="635">
          <cell r="D635" t="str">
            <v>C</v>
          </cell>
          <cell r="E635" t="str">
            <v>xã Sơn bình</v>
          </cell>
          <cell r="F635" t="str">
            <v>0,573Km</v>
          </cell>
          <cell r="G635">
            <v>2014</v>
          </cell>
        </row>
        <row r="636">
          <cell r="D636" t="str">
            <v>C</v>
          </cell>
          <cell r="E636" t="str">
            <v>xã Nà Tăm</v>
          </cell>
          <cell r="F636" t="str">
            <v>1,063Km</v>
          </cell>
          <cell r="G636">
            <v>2014</v>
          </cell>
        </row>
        <row r="637">
          <cell r="D637" t="str">
            <v>C</v>
          </cell>
          <cell r="E637" t="str">
            <v>xã Bình Lư</v>
          </cell>
          <cell r="F637" t="str">
            <v>0,2655Km</v>
          </cell>
          <cell r="G637">
            <v>2014</v>
          </cell>
        </row>
        <row r="638">
          <cell r="D638" t="str">
            <v>C</v>
          </cell>
          <cell r="E638" t="str">
            <v>xã Bình Lư</v>
          </cell>
          <cell r="F638" t="str">
            <v>384,1m</v>
          </cell>
          <cell r="G638">
            <v>2014</v>
          </cell>
        </row>
        <row r="639">
          <cell r="D639" t="str">
            <v>C</v>
          </cell>
          <cell r="E639" t="str">
            <v>TT Tam Đường</v>
          </cell>
          <cell r="F639" t="str">
            <v>435,3m</v>
          </cell>
          <cell r="G639">
            <v>2014</v>
          </cell>
        </row>
        <row r="640">
          <cell r="D640" t="str">
            <v>C</v>
          </cell>
          <cell r="E640" t="str">
            <v>xã Nùng Nàng</v>
          </cell>
          <cell r="F640" t="str">
            <v>0,814Km</v>
          </cell>
          <cell r="G640">
            <v>2014</v>
          </cell>
        </row>
        <row r="641">
          <cell r="D641" t="str">
            <v>C</v>
          </cell>
          <cell r="E641" t="str">
            <v>xã Hồ Thầu</v>
          </cell>
          <cell r="F641" t="str">
            <v>4,8Km</v>
          </cell>
          <cell r="G641">
            <v>2014</v>
          </cell>
        </row>
        <row r="642">
          <cell r="D642" t="str">
            <v>C</v>
          </cell>
          <cell r="E642" t="str">
            <v>xã Bản Giang</v>
          </cell>
          <cell r="F642" t="str">
            <v>0,693Km</v>
          </cell>
          <cell r="G642">
            <v>2014</v>
          </cell>
        </row>
        <row r="643">
          <cell r="D643" t="str">
            <v>C</v>
          </cell>
          <cell r="E643" t="str">
            <v>xã Sùng Phài</v>
          </cell>
          <cell r="F643" t="str">
            <v>3,43Km</v>
          </cell>
          <cell r="G643">
            <v>2014</v>
          </cell>
        </row>
        <row r="644">
          <cell r="N644">
            <v>0</v>
          </cell>
          <cell r="P644">
            <v>0</v>
          </cell>
        </row>
        <row r="645">
          <cell r="N645">
            <v>0</v>
          </cell>
          <cell r="P645">
            <v>0</v>
          </cell>
        </row>
        <row r="646">
          <cell r="D646" t="str">
            <v>C</v>
          </cell>
          <cell r="E646" t="str">
            <v>Huổi Luông</v>
          </cell>
          <cell r="G646">
            <v>2013</v>
          </cell>
        </row>
        <row r="647">
          <cell r="D647" t="str">
            <v>C</v>
          </cell>
          <cell r="E647" t="str">
            <v>Huổi Luông</v>
          </cell>
          <cell r="G647">
            <v>2013</v>
          </cell>
        </row>
        <row r="648">
          <cell r="D648" t="str">
            <v>C</v>
          </cell>
          <cell r="E648" t="str">
            <v>Nậm Xe</v>
          </cell>
          <cell r="G648">
            <v>2013</v>
          </cell>
        </row>
        <row r="649">
          <cell r="D649" t="str">
            <v>C</v>
          </cell>
          <cell r="E649" t="str">
            <v>Bản Lang</v>
          </cell>
          <cell r="G649">
            <v>2013</v>
          </cell>
        </row>
        <row r="650">
          <cell r="D650" t="str">
            <v>C</v>
          </cell>
          <cell r="E650" t="str">
            <v>Sin Suối Hồ</v>
          </cell>
          <cell r="G650">
            <v>2013</v>
          </cell>
        </row>
        <row r="651">
          <cell r="D651" t="str">
            <v>C</v>
          </cell>
          <cell r="E651" t="str">
            <v>Hoang Thèn</v>
          </cell>
          <cell r="G651">
            <v>2013</v>
          </cell>
        </row>
        <row r="652">
          <cell r="D652" t="str">
            <v>C</v>
          </cell>
          <cell r="E652" t="str">
            <v>Nậm Xe</v>
          </cell>
          <cell r="G652">
            <v>2013</v>
          </cell>
        </row>
        <row r="653">
          <cell r="D653" t="str">
            <v>C</v>
          </cell>
          <cell r="E653" t="str">
            <v>Sin Suối Hồ</v>
          </cell>
          <cell r="G653">
            <v>2013</v>
          </cell>
        </row>
        <row r="654">
          <cell r="N654">
            <v>0</v>
          </cell>
          <cell r="P654">
            <v>0</v>
          </cell>
        </row>
        <row r="655">
          <cell r="D655" t="str">
            <v>C</v>
          </cell>
          <cell r="E655" t="str">
            <v>xã Sì Lở Lầu</v>
          </cell>
          <cell r="F655" t="str">
            <v>2 phòng hoc</v>
          </cell>
          <cell r="G655" t="str">
            <v>2012</v>
          </cell>
        </row>
        <row r="656">
          <cell r="D656" t="str">
            <v>C</v>
          </cell>
          <cell r="E656" t="str">
            <v>xã Huổi Luông</v>
          </cell>
          <cell r="F656" t="str">
            <v>3 phòng hoc</v>
          </cell>
          <cell r="G656" t="str">
            <v>2012</v>
          </cell>
        </row>
        <row r="657">
          <cell r="D657" t="str">
            <v>C</v>
          </cell>
          <cell r="E657" t="str">
            <v>xã Mồ Sì San</v>
          </cell>
          <cell r="F657" t="str">
            <v>484 m</v>
          </cell>
          <cell r="G657" t="str">
            <v>2012</v>
          </cell>
        </row>
        <row r="658">
          <cell r="D658" t="str">
            <v>C</v>
          </cell>
          <cell r="E658" t="str">
            <v>xó Ma Ly Chải</v>
          </cell>
          <cell r="F658" t="str">
            <v>4,5 km</v>
          </cell>
          <cell r="G658" t="str">
            <v>2012</v>
          </cell>
        </row>
        <row r="659">
          <cell r="D659" t="str">
            <v>C</v>
          </cell>
          <cell r="E659" t="str">
            <v xml:space="preserve"> xã Huổi Luông</v>
          </cell>
          <cell r="F659" t="str">
            <v>15 ha</v>
          </cell>
          <cell r="G659" t="str">
            <v>2012</v>
          </cell>
        </row>
        <row r="660">
          <cell r="D660" t="str">
            <v>C</v>
          </cell>
          <cell r="E660" t="str">
            <v>xã Sì Lở Lầu</v>
          </cell>
          <cell r="F660" t="str">
            <v>680,77 m2 sàn</v>
          </cell>
          <cell r="G660" t="str">
            <v>2013</v>
          </cell>
        </row>
        <row r="661">
          <cell r="D661" t="str">
            <v>C</v>
          </cell>
          <cell r="E661" t="str">
            <v>xã Bản Lang</v>
          </cell>
          <cell r="F661" t="str">
            <v>680,77 m2 sàn</v>
          </cell>
          <cell r="G661" t="str">
            <v>2013</v>
          </cell>
        </row>
        <row r="662">
          <cell r="D662" t="str">
            <v>C</v>
          </cell>
          <cell r="E662" t="str">
            <v>xã Hoang Thèn</v>
          </cell>
          <cell r="F662" t="str">
            <v>2 Phòng</v>
          </cell>
          <cell r="G662" t="str">
            <v>2013</v>
          </cell>
        </row>
        <row r="663">
          <cell r="D663" t="str">
            <v>C</v>
          </cell>
          <cell r="E663" t="str">
            <v>xã Pa Vây Sử</v>
          </cell>
          <cell r="F663" t="str">
            <v>2 Phòng</v>
          </cell>
          <cell r="G663" t="str">
            <v>2013</v>
          </cell>
        </row>
        <row r="664">
          <cell r="D664" t="str">
            <v>C</v>
          </cell>
          <cell r="E664" t="str">
            <v xml:space="preserve"> xã Mù Sang</v>
          </cell>
          <cell r="F664" t="str">
            <v>2 Phòng</v>
          </cell>
          <cell r="G664" t="str">
            <v>2013</v>
          </cell>
        </row>
        <row r="665">
          <cell r="D665" t="str">
            <v>C</v>
          </cell>
          <cell r="E665" t="str">
            <v>xã Nậm Xe</v>
          </cell>
          <cell r="F665" t="str">
            <v>2 Phòng</v>
          </cell>
          <cell r="G665" t="str">
            <v>2013</v>
          </cell>
        </row>
        <row r="666">
          <cell r="N666">
            <v>0</v>
          </cell>
          <cell r="P666">
            <v>0</v>
          </cell>
        </row>
        <row r="667">
          <cell r="D667" t="str">
            <v>C</v>
          </cell>
          <cell r="E667" t="str">
            <v>Nậm Xe</v>
          </cell>
          <cell r="F667" t="str">
            <v>3 phòng</v>
          </cell>
          <cell r="G667" t="str">
            <v>2014</v>
          </cell>
        </row>
        <row r="668">
          <cell r="D668" t="str">
            <v>C</v>
          </cell>
          <cell r="E668" t="str">
            <v>Bản Lang</v>
          </cell>
          <cell r="F668" t="str">
            <v>12 ha</v>
          </cell>
          <cell r="G668" t="str">
            <v>2014</v>
          </cell>
        </row>
        <row r="669">
          <cell r="D669" t="str">
            <v>C</v>
          </cell>
          <cell r="E669" t="str">
            <v>Mù Sang</v>
          </cell>
          <cell r="F669" t="str">
            <v>2 phòng</v>
          </cell>
          <cell r="G669" t="str">
            <v>2014</v>
          </cell>
        </row>
        <row r="670">
          <cell r="D670" t="str">
            <v>C</v>
          </cell>
          <cell r="E670" t="str">
            <v>Ma Ly Chải</v>
          </cell>
          <cell r="F670" t="str">
            <v>1 phòng</v>
          </cell>
          <cell r="G670" t="str">
            <v>2014</v>
          </cell>
        </row>
        <row r="671">
          <cell r="D671" t="str">
            <v>C</v>
          </cell>
          <cell r="E671" t="str">
            <v>Vàng Ma Chải</v>
          </cell>
          <cell r="F671" t="str">
            <v>1 phòng</v>
          </cell>
          <cell r="G671" t="str">
            <v>2014</v>
          </cell>
        </row>
        <row r="672">
          <cell r="D672" t="str">
            <v>C</v>
          </cell>
          <cell r="E672" t="str">
            <v>Hoang Thèn</v>
          </cell>
          <cell r="F672" t="str">
            <v>1 phòng</v>
          </cell>
          <cell r="G672" t="str">
            <v>2014</v>
          </cell>
        </row>
        <row r="673">
          <cell r="D673" t="str">
            <v>C</v>
          </cell>
          <cell r="E673" t="str">
            <v>Mồ Sì San</v>
          </cell>
          <cell r="F673" t="str">
            <v>1 phòng</v>
          </cell>
          <cell r="G673" t="str">
            <v>2014</v>
          </cell>
        </row>
        <row r="674">
          <cell r="D674" t="str">
            <v>C</v>
          </cell>
          <cell r="E674" t="str">
            <v>Pa Vây Sử</v>
          </cell>
          <cell r="F674" t="str">
            <v>8 ha</v>
          </cell>
          <cell r="G674" t="str">
            <v>2014</v>
          </cell>
        </row>
        <row r="675">
          <cell r="D675" t="str">
            <v>C</v>
          </cell>
          <cell r="E675" t="str">
            <v>Tung Qua Lìn</v>
          </cell>
          <cell r="F675" t="str">
            <v>1 phòng</v>
          </cell>
          <cell r="G675" t="str">
            <v>2014</v>
          </cell>
        </row>
        <row r="676">
          <cell r="D676" t="str">
            <v>C</v>
          </cell>
          <cell r="E676" t="str">
            <v>Dào San</v>
          </cell>
          <cell r="F676" t="str">
            <v>1 phòng</v>
          </cell>
          <cell r="G676" t="str">
            <v>2014</v>
          </cell>
        </row>
        <row r="677">
          <cell r="D677" t="str">
            <v>C</v>
          </cell>
          <cell r="E677" t="str">
            <v>Mù Sang</v>
          </cell>
          <cell r="F677" t="str">
            <v>1 phòng</v>
          </cell>
          <cell r="G677" t="str">
            <v>2014</v>
          </cell>
        </row>
        <row r="678">
          <cell r="D678" t="str">
            <v>C</v>
          </cell>
          <cell r="E678" t="str">
            <v>TT Phong Thổ</v>
          </cell>
          <cell r="F678" t="str">
            <v>627 m</v>
          </cell>
          <cell r="G678" t="str">
            <v>2014</v>
          </cell>
        </row>
        <row r="679">
          <cell r="D679" t="str">
            <v>C</v>
          </cell>
          <cell r="E679" t="str">
            <v>Huổi Luông</v>
          </cell>
          <cell r="F679" t="str">
            <v>2 phòng</v>
          </cell>
          <cell r="G679" t="str">
            <v>2014</v>
          </cell>
        </row>
        <row r="680">
          <cell r="N680">
            <v>0</v>
          </cell>
          <cell r="P680">
            <v>0</v>
          </cell>
        </row>
        <row r="681">
          <cell r="N681">
            <v>0</v>
          </cell>
          <cell r="P681">
            <v>0</v>
          </cell>
        </row>
        <row r="682">
          <cell r="D682" t="str">
            <v>C</v>
          </cell>
          <cell r="E682" t="str">
            <v>Xã Căn Co</v>
          </cell>
          <cell r="F682" t="str">
            <v>02 phòng học</v>
          </cell>
          <cell r="G682">
            <v>2014</v>
          </cell>
        </row>
        <row r="683">
          <cell r="D683" t="str">
            <v>C</v>
          </cell>
          <cell r="E683" t="str">
            <v>Xã Xã Noong Hẻo</v>
          </cell>
          <cell r="F683" t="str">
            <v>01 phòng học + 01 phòng công vụ</v>
          </cell>
          <cell r="G683">
            <v>2014</v>
          </cell>
        </row>
        <row r="684">
          <cell r="D684" t="str">
            <v>C</v>
          </cell>
          <cell r="E684" t="str">
            <v>Xã Nậm Hăn</v>
          </cell>
          <cell r="F684" t="str">
            <v>02 phòng học</v>
          </cell>
          <cell r="G684">
            <v>2014</v>
          </cell>
        </row>
        <row r="685">
          <cell r="D685" t="str">
            <v>C</v>
          </cell>
          <cell r="E685" t="str">
            <v>Xã Nậm Hăn</v>
          </cell>
          <cell r="F685" t="str">
            <v>02 phòng học</v>
          </cell>
          <cell r="G685">
            <v>2014</v>
          </cell>
        </row>
        <row r="686">
          <cell r="D686" t="str">
            <v>C</v>
          </cell>
          <cell r="E686" t="str">
            <v>Xã Nậm Cha</v>
          </cell>
          <cell r="F686" t="str">
            <v>03 phòng học + 01 phòng công vụ</v>
          </cell>
          <cell r="G686">
            <v>2014</v>
          </cell>
        </row>
        <row r="687">
          <cell r="D687" t="str">
            <v>C</v>
          </cell>
          <cell r="E687" t="str">
            <v>Xã Nậm Cha</v>
          </cell>
          <cell r="F687" t="str">
            <v xml:space="preserve">02 phòng học </v>
          </cell>
          <cell r="G687">
            <v>2014</v>
          </cell>
        </row>
        <row r="688">
          <cell r="D688" t="str">
            <v>C</v>
          </cell>
          <cell r="E688" t="str">
            <v>Xã Làng Mô</v>
          </cell>
          <cell r="F688" t="str">
            <v>Đập đầu mối, tuyến kênh ( tưới 15ha)</v>
          </cell>
          <cell r="G688">
            <v>2014</v>
          </cell>
        </row>
        <row r="689">
          <cell r="D689" t="str">
            <v>C</v>
          </cell>
          <cell r="E689" t="str">
            <v>Xã Phăng Xô Lin</v>
          </cell>
          <cell r="F689" t="str">
            <v>02 phòng học + 01 phòng công vụ</v>
          </cell>
          <cell r="G689">
            <v>2014</v>
          </cell>
        </row>
        <row r="690">
          <cell r="D690" t="str">
            <v>C</v>
          </cell>
          <cell r="E690" t="str">
            <v>Xà Dề Phìn</v>
          </cell>
          <cell r="F690" t="str">
            <v>BTXM 1,8Km</v>
          </cell>
          <cell r="G690">
            <v>2014</v>
          </cell>
        </row>
        <row r="691">
          <cell r="D691" t="str">
            <v>C</v>
          </cell>
          <cell r="E691" t="str">
            <v>Xã Pa Tần</v>
          </cell>
          <cell r="F691" t="str">
            <v>Cấp IV</v>
          </cell>
          <cell r="G691">
            <v>2014</v>
          </cell>
        </row>
        <row r="692">
          <cell r="D692" t="str">
            <v>C</v>
          </cell>
          <cell r="E692" t="str">
            <v>Xã Tủa Sín Chải</v>
          </cell>
          <cell r="F692" t="str">
            <v>BTXM 0,62Km</v>
          </cell>
          <cell r="G692">
            <v>2014</v>
          </cell>
        </row>
        <row r="693">
          <cell r="D693" t="str">
            <v>C</v>
          </cell>
          <cell r="E693" t="str">
            <v>Xà Tả Phìn</v>
          </cell>
          <cell r="F693" t="str">
            <v>BTXM 1,3Km</v>
          </cell>
          <cell r="G693">
            <v>2014</v>
          </cell>
        </row>
        <row r="694">
          <cell r="D694" t="str">
            <v>C</v>
          </cell>
          <cell r="E694" t="str">
            <v>Xã Lùng Thàng</v>
          </cell>
          <cell r="F694" t="str">
            <v>0,4KV</v>
          </cell>
          <cell r="G694">
            <v>2014</v>
          </cell>
        </row>
        <row r="695">
          <cell r="D695" t="str">
            <v>C</v>
          </cell>
          <cell r="E695" t="str">
            <v>Xã Nậm Cuổi</v>
          </cell>
          <cell r="F695" t="str">
            <v>02 Phòng học</v>
          </cell>
          <cell r="G695">
            <v>2014</v>
          </cell>
        </row>
        <row r="696">
          <cell r="D696" t="str">
            <v>C</v>
          </cell>
          <cell r="E696" t="str">
            <v>Xã Hồng Thu</v>
          </cell>
          <cell r="F696" t="str">
            <v>02 Phòng học + 01 phòng công vụ</v>
          </cell>
          <cell r="G696">
            <v>2014</v>
          </cell>
        </row>
        <row r="697">
          <cell r="D697" t="str">
            <v>C</v>
          </cell>
          <cell r="E697" t="str">
            <v>xã Lùng Thàng</v>
          </cell>
          <cell r="G697">
            <v>2014</v>
          </cell>
        </row>
        <row r="698">
          <cell r="D698" t="str">
            <v>C</v>
          </cell>
        </row>
        <row r="699">
          <cell r="N699">
            <v>0</v>
          </cell>
          <cell r="P699">
            <v>0</v>
          </cell>
        </row>
        <row r="700">
          <cell r="N700">
            <v>0</v>
          </cell>
          <cell r="P700">
            <v>0</v>
          </cell>
        </row>
        <row r="701">
          <cell r="D701" t="str">
            <v>C</v>
          </cell>
          <cell r="E701" t="str">
            <v>xã Nậm Hằng</v>
          </cell>
          <cell r="F701" t="str">
            <v>25m</v>
          </cell>
          <cell r="G701">
            <v>2014</v>
          </cell>
        </row>
        <row r="702">
          <cell r="D702" t="str">
            <v>C</v>
          </cell>
          <cell r="E702" t="str">
            <v>xã Nậm Manh</v>
          </cell>
          <cell r="F702" t="str">
            <v>15 ha</v>
          </cell>
          <cell r="G702">
            <v>2014</v>
          </cell>
        </row>
        <row r="703">
          <cell r="D703" t="str">
            <v>C</v>
          </cell>
          <cell r="E703" t="str">
            <v>xã Pú Đao</v>
          </cell>
          <cell r="F703" t="str">
            <v>15 ha</v>
          </cell>
          <cell r="G703">
            <v>2014</v>
          </cell>
        </row>
        <row r="704">
          <cell r="D704" t="str">
            <v>C</v>
          </cell>
          <cell r="E704" t="str">
            <v>xã Trung Chải</v>
          </cell>
          <cell r="F704" t="str">
            <v>10 ha</v>
          </cell>
          <cell r="G704">
            <v>2014</v>
          </cell>
        </row>
        <row r="705">
          <cell r="D705" t="str">
            <v>C</v>
          </cell>
          <cell r="E705" t="str">
            <v>xã Hua Bum</v>
          </cell>
          <cell r="F705" t="str">
            <v>20m</v>
          </cell>
          <cell r="G705">
            <v>2014</v>
          </cell>
        </row>
        <row r="706">
          <cell r="N706">
            <v>0</v>
          </cell>
          <cell r="P706">
            <v>0</v>
          </cell>
        </row>
        <row r="707">
          <cell r="N707">
            <v>0</v>
          </cell>
          <cell r="P707">
            <v>0</v>
          </cell>
        </row>
        <row r="708">
          <cell r="D708" t="str">
            <v>C</v>
          </cell>
          <cell r="E708" t="str">
            <v>Ka lăng</v>
          </cell>
          <cell r="F708" t="str">
            <v>7 ha</v>
          </cell>
          <cell r="G708" t="str">
            <v>2012</v>
          </cell>
        </row>
        <row r="709">
          <cell r="D709" t="str">
            <v>C</v>
          </cell>
          <cell r="E709" t="str">
            <v>Mường Tè</v>
          </cell>
          <cell r="F709" t="str">
            <v>5 ha</v>
          </cell>
          <cell r="G709" t="str">
            <v>2012</v>
          </cell>
        </row>
        <row r="710">
          <cell r="D710" t="str">
            <v>C</v>
          </cell>
          <cell r="E710" t="str">
            <v>Mường Tè</v>
          </cell>
          <cell r="F710" t="str">
            <v>5 ha</v>
          </cell>
          <cell r="G710" t="str">
            <v>2012</v>
          </cell>
        </row>
        <row r="711">
          <cell r="D711" t="str">
            <v>C</v>
          </cell>
          <cell r="E711" t="str">
            <v>Nậm Khao</v>
          </cell>
          <cell r="F711" t="str">
            <v>56 hộ</v>
          </cell>
          <cell r="G711" t="str">
            <v>2012</v>
          </cell>
        </row>
        <row r="712">
          <cell r="D712" t="str">
            <v>C</v>
          </cell>
          <cell r="E712" t="str">
            <v>Hua Bum</v>
          </cell>
          <cell r="F712" t="str">
            <v>48 hộ</v>
          </cell>
          <cell r="G712" t="str">
            <v>2012</v>
          </cell>
        </row>
        <row r="713">
          <cell r="D713" t="str">
            <v>C</v>
          </cell>
          <cell r="E713" t="str">
            <v>Nậm Manh</v>
          </cell>
          <cell r="F713" t="str">
            <v>02 phòng</v>
          </cell>
          <cell r="G713" t="str">
            <v>2012</v>
          </cell>
        </row>
        <row r="714">
          <cell r="D714" t="str">
            <v>C</v>
          </cell>
          <cell r="E714" t="str">
            <v>Mươờng Tè</v>
          </cell>
          <cell r="G714" t="str">
            <v>2013</v>
          </cell>
        </row>
        <row r="715">
          <cell r="D715" t="str">
            <v>C</v>
          </cell>
          <cell r="E715" t="str">
            <v>xã Ka Lăng</v>
          </cell>
          <cell r="F715" t="str">
            <v>10 ha</v>
          </cell>
          <cell r="G715" t="str">
            <v>2012</v>
          </cell>
        </row>
        <row r="716">
          <cell r="D716" t="str">
            <v>C</v>
          </cell>
          <cell r="E716" t="str">
            <v>xã Pa Vệ Sủ</v>
          </cell>
          <cell r="F716" t="str">
            <v>7 ha</v>
          </cell>
          <cell r="G716" t="str">
            <v>2012</v>
          </cell>
        </row>
        <row r="717">
          <cell r="D717" t="str">
            <v>C</v>
          </cell>
          <cell r="E717" t="str">
            <v>xã Mù Cả</v>
          </cell>
          <cell r="F717" t="str">
            <v>3 phòng</v>
          </cell>
          <cell r="G717" t="str">
            <v>2012-2013</v>
          </cell>
        </row>
        <row r="718">
          <cell r="D718" t="str">
            <v>C</v>
          </cell>
        </row>
        <row r="719">
          <cell r="N719">
            <v>0</v>
          </cell>
          <cell r="P719">
            <v>0</v>
          </cell>
        </row>
        <row r="720">
          <cell r="D720" t="str">
            <v>C</v>
          </cell>
          <cell r="E720" t="str">
            <v>Pa Ủ</v>
          </cell>
          <cell r="F720" t="str">
            <v>2 phòng</v>
          </cell>
          <cell r="G720" t="str">
            <v>2013</v>
          </cell>
        </row>
        <row r="721">
          <cell r="D721" t="str">
            <v>C</v>
          </cell>
          <cell r="E721" t="str">
            <v>Nậm Khao</v>
          </cell>
          <cell r="F721" t="str">
            <v>2 phòng</v>
          </cell>
          <cell r="G721" t="str">
            <v>2013</v>
          </cell>
        </row>
        <row r="722">
          <cell r="D722" t="str">
            <v>C</v>
          </cell>
          <cell r="E722" t="str">
            <v>Bum Nưa</v>
          </cell>
          <cell r="F722" t="str">
            <v>8,7ha</v>
          </cell>
          <cell r="G722" t="str">
            <v>2013</v>
          </cell>
        </row>
        <row r="723">
          <cell r="D723" t="str">
            <v>C</v>
          </cell>
          <cell r="E723" t="str">
            <v>Ka Lăng</v>
          </cell>
          <cell r="G723" t="str">
            <v>2013</v>
          </cell>
        </row>
        <row r="724">
          <cell r="D724" t="str">
            <v>C</v>
          </cell>
          <cell r="E724" t="str">
            <v>Mù Cả</v>
          </cell>
          <cell r="G724" t="str">
            <v>2013</v>
          </cell>
        </row>
        <row r="725">
          <cell r="N725">
            <v>0</v>
          </cell>
          <cell r="P725">
            <v>0</v>
          </cell>
        </row>
        <row r="726">
          <cell r="D726" t="str">
            <v>C</v>
          </cell>
          <cell r="E726" t="str">
            <v>Bum Nưa</v>
          </cell>
          <cell r="F726" t="str">
            <v>201 hộ; 1025 khẩu</v>
          </cell>
          <cell r="G726" t="str">
            <v>2014</v>
          </cell>
        </row>
        <row r="727">
          <cell r="D727" t="str">
            <v>C</v>
          </cell>
          <cell r="E727" t="str">
            <v>Mường Tè</v>
          </cell>
          <cell r="F727" t="str">
            <v>50 hộ; 246 khẩu</v>
          </cell>
          <cell r="G727" t="str">
            <v>2014</v>
          </cell>
        </row>
        <row r="728">
          <cell r="D728" t="str">
            <v>C</v>
          </cell>
          <cell r="E728" t="str">
            <v>Pa Vệ Sủ</v>
          </cell>
          <cell r="F728" t="str">
            <v>28 hộ; 109 khẩu</v>
          </cell>
          <cell r="G728" t="str">
            <v>2014</v>
          </cell>
        </row>
        <row r="729">
          <cell r="D729" t="str">
            <v>C</v>
          </cell>
          <cell r="E729" t="str">
            <v>Mù Cả</v>
          </cell>
          <cell r="F729" t="str">
            <v>38 hộ, 102 khẩu</v>
          </cell>
          <cell r="G729" t="str">
            <v>2014</v>
          </cell>
        </row>
        <row r="730">
          <cell r="D730" t="str">
            <v>C</v>
          </cell>
          <cell r="E730" t="str">
            <v>Bum Nưa</v>
          </cell>
          <cell r="F730" t="str">
            <v>3,4ha</v>
          </cell>
          <cell r="G730" t="str">
            <v>2014</v>
          </cell>
        </row>
        <row r="731">
          <cell r="D731" t="str">
            <v>C</v>
          </cell>
          <cell r="E731" t="str">
            <v>Vàng San</v>
          </cell>
          <cell r="F731" t="str">
            <v>10,5 ha</v>
          </cell>
          <cell r="G731" t="str">
            <v>14-15</v>
          </cell>
        </row>
        <row r="732">
          <cell r="D732" t="str">
            <v>C</v>
          </cell>
          <cell r="E732" t="str">
            <v>Bum Tở</v>
          </cell>
          <cell r="F732" t="str">
            <v>15m</v>
          </cell>
          <cell r="G732" t="str">
            <v>2014</v>
          </cell>
        </row>
        <row r="733">
          <cell r="D733" t="str">
            <v>C</v>
          </cell>
          <cell r="E733" t="str">
            <v xml:space="preserve">Thu Lũm </v>
          </cell>
          <cell r="F733" t="str">
            <v>03 phòng</v>
          </cell>
          <cell r="G733" t="str">
            <v>2014</v>
          </cell>
        </row>
        <row r="734">
          <cell r="D734" t="str">
            <v>C</v>
          </cell>
          <cell r="E734" t="str">
            <v>Tà Tổng</v>
          </cell>
          <cell r="F734" t="str">
            <v>02 phòng</v>
          </cell>
          <cell r="G734" t="str">
            <v>2014</v>
          </cell>
        </row>
        <row r="735">
          <cell r="N735">
            <v>0</v>
          </cell>
          <cell r="P735">
            <v>0</v>
          </cell>
        </row>
        <row r="736">
          <cell r="N736">
            <v>0</v>
          </cell>
          <cell r="P736">
            <v>0</v>
          </cell>
        </row>
        <row r="737">
          <cell r="B737" t="str">
            <v>no.02</v>
          </cell>
          <cell r="D737" t="str">
            <v>C</v>
          </cell>
          <cell r="E737" t="str">
            <v>Phong Thổ</v>
          </cell>
          <cell r="F737">
            <v>1214</v>
          </cell>
          <cell r="G737" t="str">
            <v>2012-2013</v>
          </cell>
        </row>
        <row r="738">
          <cell r="B738" t="str">
            <v>no.03</v>
          </cell>
          <cell r="D738" t="str">
            <v>C</v>
          </cell>
          <cell r="E738" t="str">
            <v>Sìn Hồ</v>
          </cell>
          <cell r="F738">
            <v>1120</v>
          </cell>
          <cell r="G738" t="str">
            <v>2013-2013</v>
          </cell>
        </row>
        <row r="739">
          <cell r="B739" t="str">
            <v>no.04</v>
          </cell>
          <cell r="D739" t="str">
            <v>C</v>
          </cell>
          <cell r="E739" t="str">
            <v>Sìn Hồ</v>
          </cell>
          <cell r="F739">
            <v>439</v>
          </cell>
          <cell r="G739" t="str">
            <v>2012-2013</v>
          </cell>
        </row>
        <row r="740">
          <cell r="B740" t="str">
            <v>no.05</v>
          </cell>
          <cell r="D740" t="str">
            <v>C</v>
          </cell>
          <cell r="E740" t="str">
            <v>Phong Thổ</v>
          </cell>
          <cell r="F740">
            <v>486</v>
          </cell>
          <cell r="G740" t="str">
            <v>2012-2013</v>
          </cell>
        </row>
        <row r="741">
          <cell r="N741">
            <v>0</v>
          </cell>
          <cell r="P741">
            <v>0</v>
          </cell>
        </row>
        <row r="742">
          <cell r="B742" t="str">
            <v>no.06</v>
          </cell>
          <cell r="D742" t="str">
            <v>C</v>
          </cell>
          <cell r="E742" t="str">
            <v>Sìn Hồ</v>
          </cell>
          <cell r="F742">
            <v>202</v>
          </cell>
          <cell r="G742" t="str">
            <v>2013-2014</v>
          </cell>
        </row>
        <row r="743">
          <cell r="B743" t="str">
            <v>no.07</v>
          </cell>
          <cell r="D743" t="str">
            <v>C</v>
          </cell>
          <cell r="E743" t="str">
            <v>Phong Thổ</v>
          </cell>
          <cell r="F743">
            <v>234</v>
          </cell>
          <cell r="G743" t="str">
            <v>2013-2014</v>
          </cell>
        </row>
        <row r="744">
          <cell r="B744" t="str">
            <v>no.08</v>
          </cell>
          <cell r="D744" t="str">
            <v>C</v>
          </cell>
          <cell r="E744" t="str">
            <v>Sìn Hồ</v>
          </cell>
          <cell r="F744">
            <v>516</v>
          </cell>
          <cell r="G744" t="str">
            <v>2013-2014</v>
          </cell>
        </row>
        <row r="745">
          <cell r="B745" t="str">
            <v>no.09</v>
          </cell>
          <cell r="D745" t="str">
            <v>C</v>
          </cell>
          <cell r="E745" t="str">
            <v>Sìn Hồ</v>
          </cell>
          <cell r="F745">
            <v>1115</v>
          </cell>
          <cell r="G745" t="str">
            <v>2013-2014</v>
          </cell>
        </row>
        <row r="746">
          <cell r="B746" t="str">
            <v>no.10</v>
          </cell>
          <cell r="D746" t="str">
            <v>C</v>
          </cell>
          <cell r="E746" t="str">
            <v>Mường Tè</v>
          </cell>
          <cell r="F746">
            <v>625</v>
          </cell>
          <cell r="G746">
            <v>2013</v>
          </cell>
        </row>
        <row r="747">
          <cell r="B747" t="str">
            <v>no.11</v>
          </cell>
          <cell r="D747" t="str">
            <v>C</v>
          </cell>
          <cell r="E747" t="str">
            <v>Sìn Hồ</v>
          </cell>
          <cell r="F747">
            <v>565</v>
          </cell>
          <cell r="G747" t="str">
            <v>2013-2014</v>
          </cell>
        </row>
        <row r="748">
          <cell r="N748">
            <v>0</v>
          </cell>
          <cell r="P748">
            <v>0</v>
          </cell>
        </row>
        <row r="749">
          <cell r="B749" t="str">
            <v>no.12</v>
          </cell>
          <cell r="D749" t="str">
            <v>C</v>
          </cell>
          <cell r="E749" t="str">
            <v>Than Uyên</v>
          </cell>
          <cell r="G749">
            <v>2014</v>
          </cell>
        </row>
        <row r="750">
          <cell r="B750" t="str">
            <v>no.13</v>
          </cell>
          <cell r="D750" t="str">
            <v>C</v>
          </cell>
          <cell r="E750" t="str">
            <v>Mường Tè</v>
          </cell>
          <cell r="F750">
            <v>550</v>
          </cell>
          <cell r="G750">
            <v>2014</v>
          </cell>
        </row>
        <row r="751">
          <cell r="B751" t="str">
            <v>no.14</v>
          </cell>
          <cell r="D751" t="str">
            <v>C</v>
          </cell>
          <cell r="E751" t="str">
            <v>Sìn Hồ</v>
          </cell>
          <cell r="F751">
            <v>342</v>
          </cell>
          <cell r="G751">
            <v>2014</v>
          </cell>
        </row>
        <row r="752">
          <cell r="B752" t="str">
            <v>no.15</v>
          </cell>
          <cell r="D752" t="str">
            <v>C</v>
          </cell>
          <cell r="E752" t="str">
            <v>Tam Đường</v>
          </cell>
          <cell r="F752">
            <v>255</v>
          </cell>
          <cell r="G752">
            <v>2014</v>
          </cell>
        </row>
        <row r="753">
          <cell r="B753" t="str">
            <v>no.16</v>
          </cell>
          <cell r="D753" t="str">
            <v>C</v>
          </cell>
          <cell r="E753" t="str">
            <v>Tam Đường</v>
          </cell>
          <cell r="G753">
            <v>2014</v>
          </cell>
        </row>
        <row r="754">
          <cell r="B754" t="str">
            <v>no.17</v>
          </cell>
          <cell r="D754" t="str">
            <v>C</v>
          </cell>
          <cell r="E754" t="str">
            <v>Sìn Hồ</v>
          </cell>
          <cell r="F754">
            <v>234</v>
          </cell>
          <cell r="G754">
            <v>2014</v>
          </cell>
        </row>
        <row r="755">
          <cell r="B755" t="str">
            <v>no.18</v>
          </cell>
          <cell r="D755" t="str">
            <v>C</v>
          </cell>
          <cell r="E755" t="str">
            <v>Than Uyên</v>
          </cell>
          <cell r="F755">
            <v>365</v>
          </cell>
          <cell r="G755">
            <v>2014</v>
          </cell>
        </row>
        <row r="756">
          <cell r="B756" t="str">
            <v>no.19</v>
          </cell>
          <cell r="D756" t="str">
            <v>C</v>
          </cell>
          <cell r="E756" t="str">
            <v>Phong Thổ</v>
          </cell>
          <cell r="F756">
            <v>177</v>
          </cell>
          <cell r="G756">
            <v>2014</v>
          </cell>
        </row>
        <row r="757">
          <cell r="B757" t="str">
            <v>no.20</v>
          </cell>
          <cell r="D757" t="str">
            <v>C</v>
          </cell>
          <cell r="E757" t="str">
            <v>Sìn Hồ</v>
          </cell>
          <cell r="F757">
            <v>578</v>
          </cell>
          <cell r="G757" t="str">
            <v>2014-2015</v>
          </cell>
        </row>
        <row r="758">
          <cell r="B758" t="str">
            <v>no.21</v>
          </cell>
          <cell r="D758" t="str">
            <v>C</v>
          </cell>
          <cell r="E758" t="str">
            <v>Sìn Hồ</v>
          </cell>
          <cell r="F758">
            <v>644</v>
          </cell>
          <cell r="G758" t="str">
            <v>2014-2015</v>
          </cell>
        </row>
        <row r="759">
          <cell r="B759" t="str">
            <v>no.22</v>
          </cell>
          <cell r="D759" t="str">
            <v>C</v>
          </cell>
          <cell r="E759" t="str">
            <v>Tam Đường</v>
          </cell>
          <cell r="F759">
            <v>764</v>
          </cell>
          <cell r="G759">
            <v>2014</v>
          </cell>
        </row>
        <row r="760">
          <cell r="B760" t="str">
            <v>no.23</v>
          </cell>
          <cell r="D760" t="str">
            <v>C</v>
          </cell>
          <cell r="E760" t="str">
            <v>Tam Đường</v>
          </cell>
          <cell r="F760">
            <v>450</v>
          </cell>
          <cell r="G760" t="str">
            <v>2014-2015</v>
          </cell>
        </row>
        <row r="761">
          <cell r="B761" t="str">
            <v>no.24</v>
          </cell>
          <cell r="D761" t="str">
            <v>C</v>
          </cell>
          <cell r="E761" t="str">
            <v>Sìn Hồ</v>
          </cell>
          <cell r="F761">
            <v>766</v>
          </cell>
          <cell r="G761" t="str">
            <v>2014-2015</v>
          </cell>
        </row>
        <row r="762">
          <cell r="N762">
            <v>0</v>
          </cell>
          <cell r="P762">
            <v>0</v>
          </cell>
        </row>
        <row r="763">
          <cell r="B763" t="str">
            <v>yt.09</v>
          </cell>
          <cell r="D763" t="str">
            <v>C</v>
          </cell>
          <cell r="E763" t="str">
            <v>TX Lai Châu</v>
          </cell>
          <cell r="F763" t="str">
            <v>334 m2</v>
          </cell>
          <cell r="G763">
            <v>2011</v>
          </cell>
        </row>
        <row r="764">
          <cell r="B764" t="str">
            <v>yt.10</v>
          </cell>
          <cell r="D764" t="str">
            <v>C</v>
          </cell>
          <cell r="E764" t="str">
            <v>TX Lai Châu</v>
          </cell>
          <cell r="F764" t="str">
            <v>336m2XD</v>
          </cell>
          <cell r="G764">
            <v>2011</v>
          </cell>
        </row>
        <row r="765">
          <cell r="N765">
            <v>0</v>
          </cell>
          <cell r="P765">
            <v>0</v>
          </cell>
        </row>
        <row r="766">
          <cell r="B766" t="str">
            <v>vh.08</v>
          </cell>
          <cell r="D766" t="str">
            <v>C</v>
          </cell>
          <cell r="E766" t="str">
            <v>các xã</v>
          </cell>
          <cell r="F766" t="str">
            <v>8 đài xã</v>
          </cell>
          <cell r="G766" t="str">
            <v>2014-2016</v>
          </cell>
        </row>
        <row r="767">
          <cell r="N767">
            <v>0</v>
          </cell>
          <cell r="P767">
            <v>0</v>
          </cell>
        </row>
        <row r="768">
          <cell r="N768">
            <v>0</v>
          </cell>
          <cell r="P768">
            <v>0</v>
          </cell>
        </row>
        <row r="769">
          <cell r="N769">
            <v>0</v>
          </cell>
          <cell r="P769">
            <v>0</v>
          </cell>
        </row>
        <row r="770">
          <cell r="B770" t="str">
            <v>gd.15</v>
          </cell>
          <cell r="D770" t="str">
            <v>C</v>
          </cell>
          <cell r="E770" t="str">
            <v>TX Lai Châu</v>
          </cell>
          <cell r="F770" t="str">
            <v>Nhà NTHS 14 phòng, nhà LH 3 phòng</v>
          </cell>
          <cell r="G770" t="str">
            <v>2012-2013</v>
          </cell>
        </row>
        <row r="771">
          <cell r="N771">
            <v>0</v>
          </cell>
          <cell r="P771">
            <v>0</v>
          </cell>
        </row>
        <row r="772">
          <cell r="B772" t="str">
            <v>gd.16</v>
          </cell>
          <cell r="D772" t="str">
            <v>C</v>
          </cell>
          <cell r="E772" t="str">
            <v>Mường Tè</v>
          </cell>
          <cell r="F772" t="str">
            <v>Nhà NTHS 27p; nhà PHBM 11P</v>
          </cell>
          <cell r="G772" t="str">
            <v>2013-2015</v>
          </cell>
        </row>
        <row r="773">
          <cell r="B773" t="str">
            <v>gd.17</v>
          </cell>
          <cell r="D773" t="str">
            <v>C</v>
          </cell>
          <cell r="E773" t="str">
            <v>Tân Uyên</v>
          </cell>
          <cell r="F773" t="str">
            <v>Nhà HB 10p; nhà NTHS 8 P</v>
          </cell>
          <cell r="G773" t="str">
            <v>2013-2014</v>
          </cell>
        </row>
        <row r="774">
          <cell r="N774">
            <v>0</v>
          </cell>
          <cell r="P774">
            <v>0</v>
          </cell>
        </row>
        <row r="775">
          <cell r="N775">
            <v>0</v>
          </cell>
          <cell r="P775">
            <v>0</v>
          </cell>
        </row>
        <row r="776">
          <cell r="B776" t="str">
            <v>gd.18</v>
          </cell>
          <cell r="D776" t="str">
            <v>C</v>
          </cell>
          <cell r="E776" t="str">
            <v>Mường Tè</v>
          </cell>
          <cell r="F776" t="str">
            <v>20 phòng học+9 phòng CVGV</v>
          </cell>
          <cell r="G776" t="str">
            <v>2012-2014</v>
          </cell>
        </row>
        <row r="777">
          <cell r="B777" t="str">
            <v>gd.19</v>
          </cell>
          <cell r="D777" t="str">
            <v>C</v>
          </cell>
          <cell r="E777" t="str">
            <v>Sìn Hồ</v>
          </cell>
          <cell r="F777" t="str">
            <v>12 phòng học+8 phòng CVGV</v>
          </cell>
          <cell r="G777" t="str">
            <v>2012-2014</v>
          </cell>
        </row>
        <row r="778">
          <cell r="N778">
            <v>0</v>
          </cell>
          <cell r="P778">
            <v>0</v>
          </cell>
        </row>
        <row r="779">
          <cell r="N779">
            <v>0</v>
          </cell>
          <cell r="P779">
            <v>0</v>
          </cell>
        </row>
        <row r="780">
          <cell r="B780" t="str">
            <v>gd.22</v>
          </cell>
          <cell r="D780" t="str">
            <v>C</v>
          </cell>
          <cell r="E780" t="str">
            <v>H. Than Uyên</v>
          </cell>
          <cell r="F780" t="str">
            <v>Nhà NTHS 18 phòng +Nhà bếp+ nhà đa năng</v>
          </cell>
          <cell r="G780" t="str">
            <v>2012-2013</v>
          </cell>
        </row>
        <row r="781">
          <cell r="B781" t="str">
            <v>gd.23</v>
          </cell>
          <cell r="D781" t="str">
            <v>C</v>
          </cell>
          <cell r="E781" t="str">
            <v>H. Than Uyên</v>
          </cell>
          <cell r="F781" t="str">
            <v xml:space="preserve">Phòng bộ môn 6 phòng, nhà NTHS 10 phòng, nhà đa năng, </v>
          </cell>
          <cell r="G781" t="str">
            <v>2012-2014</v>
          </cell>
        </row>
        <row r="782">
          <cell r="B782" t="str">
            <v>gd.24</v>
          </cell>
          <cell r="D782" t="str">
            <v>C</v>
          </cell>
          <cell r="E782" t="str">
            <v>H. Phong Thổ</v>
          </cell>
          <cell r="F782" t="str">
            <v>Nhà BGH 7 phòng, nhà NTHS 12 phòng</v>
          </cell>
          <cell r="G782" t="str">
            <v>2012-2013</v>
          </cell>
        </row>
        <row r="783">
          <cell r="B783" t="str">
            <v>gd.25</v>
          </cell>
          <cell r="D783" t="str">
            <v>C</v>
          </cell>
          <cell r="E783" t="str">
            <v>H.Sìn Hồ</v>
          </cell>
          <cell r="F783" t="str">
            <v>Nhà BGH 8 phòng +Nhà thường trực</v>
          </cell>
          <cell r="G783" t="str">
            <v>2012-2013</v>
          </cell>
        </row>
        <row r="784">
          <cell r="N784">
            <v>0</v>
          </cell>
          <cell r="P784">
            <v>0</v>
          </cell>
        </row>
        <row r="785">
          <cell r="B785" t="str">
            <v>gd.26</v>
          </cell>
          <cell r="D785" t="str">
            <v>C</v>
          </cell>
          <cell r="E785" t="str">
            <v>H. Mường Tè</v>
          </cell>
          <cell r="F785" t="str">
            <v>Nhà LH 5P; PHBM 4 P; nhà NTHS 5P</v>
          </cell>
          <cell r="G785" t="str">
            <v>2013-2014</v>
          </cell>
        </row>
        <row r="786">
          <cell r="B786" t="str">
            <v>gd.27</v>
          </cell>
          <cell r="D786" t="str">
            <v>C</v>
          </cell>
          <cell r="E786" t="str">
            <v>H. Tân Uyên</v>
          </cell>
          <cell r="F786" t="str">
            <v>Nhà LH 18 P; nhà NTHS 16P</v>
          </cell>
          <cell r="G786" t="str">
            <v>2013-2015</v>
          </cell>
        </row>
        <row r="787">
          <cell r="B787" t="str">
            <v>gd.28</v>
          </cell>
          <cell r="D787" t="str">
            <v>C</v>
          </cell>
          <cell r="E787" t="str">
            <v>Sìn Hồ</v>
          </cell>
          <cell r="F787" t="str">
            <v>6 P.học+nhà hiệu bộ, phụ trợ</v>
          </cell>
          <cell r="G787" t="str">
            <v>2013-2015</v>
          </cell>
        </row>
        <row r="788">
          <cell r="B788" t="str">
            <v>gd.29</v>
          </cell>
          <cell r="D788" t="str">
            <v>C</v>
          </cell>
          <cell r="E788" t="str">
            <v>Mường Tè</v>
          </cell>
          <cell r="F788" t="str">
            <v>6 P.học, nhà hiệu bộ + phòng chức năng, bếp + ăn, phụ trợ</v>
          </cell>
          <cell r="G788" t="str">
            <v>2013-2015</v>
          </cell>
        </row>
        <row r="789">
          <cell r="B789" t="str">
            <v>gd.30</v>
          </cell>
          <cell r="D789" t="str">
            <v>C</v>
          </cell>
          <cell r="E789" t="str">
            <v>Mường Tè</v>
          </cell>
          <cell r="F789" t="str">
            <v>Nhà hiệu bộ + phòng chức năng, phụ trợ</v>
          </cell>
          <cell r="G789" t="str">
            <v>2013-2015</v>
          </cell>
        </row>
        <row r="790">
          <cell r="B790" t="str">
            <v>gd.31</v>
          </cell>
          <cell r="E790" t="str">
            <v>Tam Đường</v>
          </cell>
          <cell r="F790" t="str">
            <v>3 phòng học + hạng mục phụ trợ</v>
          </cell>
          <cell r="G790" t="str">
            <v>2013-2015</v>
          </cell>
        </row>
        <row r="791">
          <cell r="B791" t="str">
            <v>gd.32</v>
          </cell>
          <cell r="D791" t="str">
            <v>C</v>
          </cell>
          <cell r="E791" t="str">
            <v>Tam Đường</v>
          </cell>
          <cell r="F791" t="str">
            <v>12 Phòng học + phòng chức năng</v>
          </cell>
          <cell r="G791" t="str">
            <v>2013-2015</v>
          </cell>
        </row>
        <row r="792">
          <cell r="N792">
            <v>6532468</v>
          </cell>
          <cell r="P792">
            <v>0</v>
          </cell>
        </row>
        <row r="793">
          <cell r="N793">
            <v>6532468</v>
          </cell>
          <cell r="P793">
            <v>0</v>
          </cell>
        </row>
        <row r="794">
          <cell r="N794">
            <v>5606968</v>
          </cell>
          <cell r="P794">
            <v>0</v>
          </cell>
        </row>
        <row r="795">
          <cell r="B795" t="str">
            <v>gt.22</v>
          </cell>
          <cell r="E795" t="str">
            <v>Mường tè</v>
          </cell>
          <cell r="N795">
            <v>211656</v>
          </cell>
        </row>
        <row r="796">
          <cell r="B796" t="str">
            <v>gt.23</v>
          </cell>
          <cell r="E796" t="str">
            <v>Mường tè - Sìn Hồ</v>
          </cell>
          <cell r="N796">
            <v>1460000</v>
          </cell>
        </row>
        <row r="797">
          <cell r="B797" t="str">
            <v>gt.24</v>
          </cell>
          <cell r="E797" t="str">
            <v>Tân Uyên</v>
          </cell>
          <cell r="N797">
            <v>990000</v>
          </cell>
        </row>
        <row r="798">
          <cell r="B798" t="str">
            <v>gt.25</v>
          </cell>
          <cell r="E798" t="str">
            <v>Mường tè</v>
          </cell>
          <cell r="N798">
            <v>2894612</v>
          </cell>
        </row>
        <row r="799">
          <cell r="N799">
            <v>50700</v>
          </cell>
          <cell r="P799">
            <v>0</v>
          </cell>
        </row>
        <row r="800">
          <cell r="B800" t="str">
            <v>gt.28</v>
          </cell>
          <cell r="E800" t="str">
            <v>Tam Đường</v>
          </cell>
          <cell r="F800" t="str">
            <v>5,6 km</v>
          </cell>
          <cell r="G800">
            <v>2009</v>
          </cell>
          <cell r="N800">
            <v>50700</v>
          </cell>
        </row>
        <row r="801">
          <cell r="N801">
            <v>925500</v>
          </cell>
          <cell r="P801">
            <v>0</v>
          </cell>
        </row>
        <row r="802">
          <cell r="B802" t="str">
            <v>yt.11</v>
          </cell>
          <cell r="E802" t="str">
            <v>T.x Lai Châu</v>
          </cell>
          <cell r="N802">
            <v>415000</v>
          </cell>
        </row>
        <row r="803">
          <cell r="B803" t="str">
            <v>yt.12</v>
          </cell>
          <cell r="E803" t="str">
            <v>Mường Tè</v>
          </cell>
          <cell r="F803" t="str">
            <v xml:space="preserve">100 giường </v>
          </cell>
          <cell r="N803">
            <v>87400</v>
          </cell>
        </row>
        <row r="804">
          <cell r="B804" t="str">
            <v>yt.13</v>
          </cell>
          <cell r="E804" t="str">
            <v>T.x Lai Châu</v>
          </cell>
          <cell r="N804">
            <v>96800</v>
          </cell>
        </row>
        <row r="805">
          <cell r="B805" t="str">
            <v>yt.14</v>
          </cell>
          <cell r="E805" t="str">
            <v>Tam Đường</v>
          </cell>
          <cell r="F805" t="str">
            <v xml:space="preserve">100 giường </v>
          </cell>
          <cell r="G805" t="str">
            <v xml:space="preserve"> 07-08</v>
          </cell>
          <cell r="N805">
            <v>74500</v>
          </cell>
        </row>
        <row r="806">
          <cell r="B806" t="str">
            <v>yt.15</v>
          </cell>
          <cell r="E806" t="str">
            <v>Sìn Hồ</v>
          </cell>
          <cell r="F806" t="str">
            <v xml:space="preserve">100 giường </v>
          </cell>
          <cell r="G806" t="str">
            <v xml:space="preserve"> 08-10</v>
          </cell>
          <cell r="N806">
            <v>89000</v>
          </cell>
        </row>
        <row r="807">
          <cell r="B807" t="str">
            <v>yt.16</v>
          </cell>
          <cell r="E807" t="str">
            <v>Tân Uyên</v>
          </cell>
          <cell r="F807" t="str">
            <v xml:space="preserve">100 giường </v>
          </cell>
          <cell r="G807" t="str">
            <v xml:space="preserve"> 08-10</v>
          </cell>
          <cell r="N807">
            <v>68500</v>
          </cell>
        </row>
        <row r="808">
          <cell r="B808" t="str">
            <v>yt.17</v>
          </cell>
          <cell r="E808" t="str">
            <v>Sìn Hồ</v>
          </cell>
          <cell r="F808" t="str">
            <v xml:space="preserve">100 giường </v>
          </cell>
          <cell r="G808" t="str">
            <v xml:space="preserve"> 08-10</v>
          </cell>
          <cell r="N808">
            <v>94300</v>
          </cell>
        </row>
        <row r="809">
          <cell r="N809">
            <v>0</v>
          </cell>
          <cell r="P809">
            <v>0</v>
          </cell>
        </row>
        <row r="810">
          <cell r="B810" t="str">
            <v>gt.24</v>
          </cell>
        </row>
        <row r="811">
          <cell r="B811" t="str">
            <v>gt.25</v>
          </cell>
        </row>
        <row r="813">
          <cell r="N813">
            <v>0</v>
          </cell>
          <cell r="P813">
            <v>0</v>
          </cell>
        </row>
        <row r="814">
          <cell r="N814">
            <v>0</v>
          </cell>
          <cell r="P814">
            <v>0</v>
          </cell>
        </row>
        <row r="815">
          <cell r="N815">
            <v>0</v>
          </cell>
          <cell r="P815">
            <v>0</v>
          </cell>
        </row>
        <row r="816">
          <cell r="B816" t="str">
            <v>gt.03</v>
          </cell>
          <cell r="G816" t="str">
            <v>10-14</v>
          </cell>
        </row>
        <row r="817">
          <cell r="B817" t="str">
            <v>gt.26</v>
          </cell>
          <cell r="G817" t="str">
            <v>10-14</v>
          </cell>
        </row>
        <row r="818">
          <cell r="B818" t="str">
            <v>gt.27</v>
          </cell>
          <cell r="G818" t="str">
            <v>10-14</v>
          </cell>
        </row>
        <row r="820">
          <cell r="B820" t="str">
            <v>tl.07</v>
          </cell>
          <cell r="G820" t="str">
            <v>11-14</v>
          </cell>
        </row>
        <row r="821">
          <cell r="B821" t="str">
            <v>tl.08</v>
          </cell>
          <cell r="G821" t="str">
            <v>10-14</v>
          </cell>
        </row>
        <row r="823">
          <cell r="B823" t="str">
            <v>k.02</v>
          </cell>
          <cell r="G823" t="str">
            <v>10-15</v>
          </cell>
        </row>
        <row r="824">
          <cell r="B824" t="str">
            <v>k.03</v>
          </cell>
          <cell r="G824" t="str">
            <v>11-16</v>
          </cell>
        </row>
        <row r="825">
          <cell r="B825" t="str">
            <v>gt.04</v>
          </cell>
          <cell r="G825" t="str">
            <v>13-15</v>
          </cell>
        </row>
        <row r="878">
          <cell r="B878" t="str">
            <v>gd.20</v>
          </cell>
          <cell r="E878" t="str">
            <v>H. Than Uyên</v>
          </cell>
          <cell r="F878" t="str">
            <v>Nhà NTHS 20P</v>
          </cell>
          <cell r="G878" t="str">
            <v>2010-2011</v>
          </cell>
        </row>
        <row r="879">
          <cell r="B879" t="str">
            <v>gd.21</v>
          </cell>
          <cell r="E879" t="str">
            <v>H. Than Uyên</v>
          </cell>
          <cell r="F879" t="str">
            <v>Nhà LH 4P; nhà CVGV 2P</v>
          </cell>
          <cell r="G879" t="str">
            <v>2010-2011</v>
          </cell>
        </row>
        <row r="886">
          <cell r="G886" t="str">
            <v>12-13</v>
          </cell>
        </row>
        <row r="887">
          <cell r="G887" t="str">
            <v>12-13</v>
          </cell>
        </row>
        <row r="888">
          <cell r="G888" t="str">
            <v>12-13</v>
          </cell>
        </row>
        <row r="889">
          <cell r="G889" t="str">
            <v>12-13</v>
          </cell>
        </row>
        <row r="890">
          <cell r="G890" t="str">
            <v>12-13</v>
          </cell>
        </row>
        <row r="891">
          <cell r="G891" t="str">
            <v>12-13</v>
          </cell>
        </row>
        <row r="892">
          <cell r="G892" t="str">
            <v>12-13</v>
          </cell>
        </row>
        <row r="893">
          <cell r="G893" t="str">
            <v>12-13</v>
          </cell>
        </row>
        <row r="894">
          <cell r="G894" t="str">
            <v>12-13</v>
          </cell>
        </row>
        <row r="895">
          <cell r="G895" t="str">
            <v>12-13</v>
          </cell>
        </row>
        <row r="896">
          <cell r="G896" t="str">
            <v>12-13</v>
          </cell>
        </row>
        <row r="897">
          <cell r="G897" t="str">
            <v>12-13</v>
          </cell>
        </row>
        <row r="898">
          <cell r="G898" t="str">
            <v>12-13</v>
          </cell>
        </row>
        <row r="899">
          <cell r="G899" t="str">
            <v>12-13</v>
          </cell>
        </row>
        <row r="900">
          <cell r="G900" t="str">
            <v>12-13</v>
          </cell>
        </row>
        <row r="902">
          <cell r="G902" t="str">
            <v>10-15</v>
          </cell>
        </row>
        <row r="903">
          <cell r="G903" t="str">
            <v>10-15</v>
          </cell>
        </row>
        <row r="904">
          <cell r="G904" t="str">
            <v>10-15</v>
          </cell>
        </row>
        <row r="905">
          <cell r="G905" t="str">
            <v>10-15</v>
          </cell>
        </row>
        <row r="906">
          <cell r="G906" t="str">
            <v>10-15</v>
          </cell>
        </row>
        <row r="910">
          <cell r="G910" t="str">
            <v>11-16</v>
          </cell>
        </row>
        <row r="911">
          <cell r="G911" t="str">
            <v>11-16</v>
          </cell>
        </row>
        <row r="912">
          <cell r="G912" t="str">
            <v>11-16</v>
          </cell>
        </row>
        <row r="913">
          <cell r="G913" t="str">
            <v>11-16</v>
          </cell>
        </row>
      </sheetData>
      <sheetData sheetId="4"/>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SCK"/>
      <sheetName val="NhanHsHoagia"/>
    </sheetNames>
    <definedNames>
      <definedName name="[M2(chi)].cap_nhat_phieu_chi"/>
      <definedName name="[M3(UNC)].cap_nhat_phieu_chi"/>
    </defined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TH"/>
      <sheetName val="2011"/>
      <sheetName val="2012"/>
      <sheetName val="2013"/>
      <sheetName val="2014"/>
      <sheetName val="2015"/>
      <sheetName val="2016"/>
    </sheetNames>
    <sheetDataSet>
      <sheetData sheetId="0"/>
      <sheetData sheetId="1"/>
      <sheetData sheetId="2"/>
      <sheetData sheetId="3"/>
      <sheetData sheetId="4">
        <row r="7">
          <cell r="C7">
            <v>0</v>
          </cell>
        </row>
      </sheetData>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P1"/>
      <sheetName val="402"/>
      <sheetName val="MTP"/>
      <sheetName val="dg-VTu"/>
      <sheetName val="??-BLDG"/>
      <sheetName val="________BLDG"/>
      <sheetName val="__-BLDG"/>
      <sheetName val="dongia (2)"/>
      <sheetName val="PTTL"/>
      <sheetName val="XL4Poppy"/>
      <sheetName val="CHITIET VL-NC-TT -1p"/>
      <sheetName val="CHITIET VL-NC-TT-3p"/>
      <sheetName val="Sheet1"/>
      <sheetName val="DN"/>
      <sheetName val="VP"/>
      <sheetName val="KD"/>
      <sheetName val="DD"/>
      <sheetName val="CT"/>
      <sheetName val="PX"/>
      <sheetName val="GR"/>
      <sheetName val="00000000"/>
      <sheetName val="DS CHU Phuc"/>
      <sheetName val="DS THI AT"/>
      <sheetName val="Bien Ban"/>
      <sheetName val="Sheet2"/>
      <sheetName val="GIAVLIEU"/>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P"/>
      <sheetName val="khongin"/>
      <sheetName val="CHITIET VL-NC-TT1p"/>
      <sheetName val="TONGKE3p"/>
      <sheetName val="dg-VTu"/>
      <sheetName val="CHITIET VL-NC-TT -1p"/>
      <sheetName val="PNT-QUOT-#3"/>
      <sheetName val="COAT&amp;WRAP-QIOT-#3"/>
      <sheetName val="XL4Poppy"/>
      <sheetName val="dongia (2)"/>
      <sheetName val="CT Thang Mo"/>
      <sheetName val="CT  PL"/>
      <sheetName val="B-B"/>
      <sheetName val="CHITIET VL-NC"/>
      <sheetName val="DON GIA"/>
      <sheetName val="Sheet1"/>
      <sheetName val="DN"/>
      <sheetName val="VP"/>
      <sheetName val="KD"/>
      <sheetName val="DD"/>
      <sheetName val="CT"/>
      <sheetName val="PX"/>
      <sheetName val="GR"/>
      <sheetName val="00000000"/>
      <sheetName val="DS CHU Phuc"/>
      <sheetName val="DS THI AT"/>
      <sheetName val="Bien Ban"/>
      <sheetName val="Sheet2"/>
      <sheetName val="Tổng kê"/>
      <sheetName val="Quantity"/>
      <sheetName val="Dgia vat tu"/>
      <sheetName val="Don gia_III"/>
      <sheetName val="CaMay"/>
      <sheetName val="DGiaTN"/>
      <sheetName val="DGiaT"/>
      <sheetName val="TT"/>
      <sheetName val="MTP1"/>
      <sheetName val="MTO REV.2(ARMOR)"/>
      <sheetName val="MeKong - Penetration"/>
      <sheetName val="Dist. Perform - Ctns.sales in "/>
      <sheetName val="Dist. Perform - Value.sales in"/>
      <sheetName val="Dist. Perform - Value.sales Out"/>
      <sheetName val="Head Count"/>
      <sheetName val="Sales Result For Month"/>
      <sheetName val="BC Ton Kho New"/>
      <sheetName val="BC Cua GSBH New"/>
      <sheetName val="10000000"/>
      <sheetName val="DTKLg"/>
      <sheetName val="VL"/>
      <sheetName val="PTVTu"/>
      <sheetName val="THKP-Full"/>
      <sheetName val="KLg"/>
      <sheetName val="data"/>
      <sheetName val="ThongSo"/>
      <sheetName val="Chitiet"/>
      <sheetName val="Dongia"/>
      <sheetName val="Gia_GC_Satthep"/>
      <sheetName val="Ref"/>
      <sheetName val="ESTI."/>
      <sheetName val="DI-ESTI"/>
      <sheetName val="DS CHU Ph_x0001__x0000_"/>
      <sheetName val=""/>
      <sheetName val="Chuso"/>
      <sheetName val="Bhyt t1"/>
      <sheetName val="bieu_solieu"/>
      <sheetName val="PTTL"/>
      <sheetName val="CHITIET VL-NC-TT-3p"/>
      <sheetName val="DS CHU Ph_x0001_"/>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 val="CT _THVLNC"/>
      <sheetName val="TTDZ22"/>
      <sheetName val="#REF"/>
      <sheetName val="SILICATE"/>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Apr1"/>
      <sheetName val="Apr2"/>
      <sheetName val="Apr3"/>
      <sheetName val="Apr4"/>
      <sheetName val="Apr5"/>
      <sheetName val="Apr7"/>
      <sheetName val="Apr8"/>
      <sheetName val="Apr9"/>
      <sheetName val="Sheet1"/>
      <sheetName val="XL4Poppy"/>
      <sheetName val="Dec31"/>
      <sheetName val="Jan2"/>
      <sheetName val="Jan3"/>
      <sheetName val="Jan4"/>
      <sheetName val="Jan6"/>
      <sheetName val="Jan7"/>
      <sheetName val="Jan8"/>
      <sheetName val="Jan9"/>
      <sheetName val="Jan10"/>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BLDG"/>
      <sheetName val="Jan11"/>
      <sheetName val="Jan13"/>
      <sheetName val="Jan14"/>
      <sheetName val="Jan15"/>
      <sheetName val="Jan16"/>
      <sheetName val="Jan17"/>
      <sheetName val="Jan18"/>
      <sheetName val="Jan20"/>
      <sheetName val="Jan21"/>
      <sheetName val="Outlets"/>
      <sheetName val="PGs"/>
      <sheetName val="2001"/>
      <sheetName val="2002"/>
      <sheetName val="________BLDG"/>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Tdoi t.truong"/>
      <sheetName val="BC DBKH T5"/>
      <sheetName val="BC DBKH T6"/>
      <sheetName val="BC DBKH T7"/>
      <sheetName val="XL4Test5"/>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LUONG CHO HUU"/>
      <sheetName val="thu BHXH,YT"/>
      <sheetName val="Phan bo"/>
      <sheetName val="Luong T5-04"/>
      <sheetName val="THLK2"/>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ang ngang"/>
      <sheetName val="Bang doc"/>
      <sheetName val="B cham cong"/>
      <sheetName val="Btt luong"/>
      <sheetName val="HUNG"/>
      <sheetName val="THO"/>
      <sheetName val="HOA"/>
      <sheetName val="TINH"/>
      <sheetName val="THONG"/>
      <sheetName val="XXXXXXX0"/>
      <sheetName val="XXXXXXX1"/>
      <sheetName val="=??????-BLDG"/>
      <sheetName val="?¬’P‰¿ì¬?-BLDG"/>
      <sheetName val="?¬P¿ì¬?-BLDG"/>
      <sheetName val="?쒕?-BLDG"/>
      <sheetName val="BOQ FORM FOR INQÕIRY"/>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thietbi"/>
      <sheetName val="?+Invoice!$DF$57?-BLDG"/>
      <sheetName val="PTDGDT"/>
      <sheetName val="10_x0000__x0000__x0000__x0000__x0000__x0000_"/>
      <sheetName val="Chart1"/>
      <sheetName val="Hoi phe nu"/>
      <sheetName val="THANG#"/>
      <sheetName val="Sheet("/>
      <sheetName val="Sheed7"/>
      <sheetName val="A`r3"/>
      <sheetName val="Apb4"/>
      <sheetName val="V_x000c_(No V-c)"/>
      <sheetName val="quy 1"/>
      <sheetName val="quy 2"/>
      <sheetName val="6 thang"/>
      <sheetName val="quy 3"/>
      <sheetName val="9 TH"/>
      <sheetName val="quy4"/>
      <sheetName val="nam"/>
      <sheetName val="Sheet11"/>
      <sheetName val="Sheet12"/>
      <sheetName val="Dec#1"/>
      <sheetName val="SC 231"/>
      <sheetName val="SC 410"/>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DA0463BQ"/>
      <sheetName val="Overhead &amp; Profit B-1"/>
      <sheetName val="DI-ESTI"/>
      <sheetName val="MTL$-INTER"/>
      <sheetName val="Chi tiet don gia khgi phuc"/>
      <sheetName val="TT_35"/>
      <sheetName val="Sc #34"/>
      <sheetName val="BCDP_x0005_"/>
      <sheetName val="NKC _x0003__x0000__x0000_TM1_x0006__x0000__x0000_SC 111_x0002__x0000__x0000_NH_x0006__x0000__x0000_SC 1"/>
      <sheetName val="KhanhThuong"/>
      <sheetName val="PlotDat4"/>
      <sheetName val="_x0001_pr2"/>
      <sheetName val="Disch"/>
      <sheetName val="Pack"/>
      <sheetName val="Delivery"/>
      <sheetName val="M50"/>
      <sheetName val="M48"/>
      <sheetName val="M45"/>
      <sheetName val="M38"/>
      <sheetName val="D.Order"/>
      <sheetName val="Report"/>
      <sheetName val="Report.Delivery"/>
      <sheetName val="Monthly"/>
      <sheetName val="Coc40x40c-"/>
      <sheetName val="T.hopCPXDho_x0000_n_x0000_hanh (2)"/>
      <sheetName val="LK cp _x0000_dcb"/>
      <sheetName val="GDTH_x0000_5"/>
      <sheetName val="Ph_x0000_n_x0000__x0000_ich _x0000_a_x0000_ tu"/>
      <sheetName val="Chi p`i van chuyen"/>
      <sheetName val="FORM OF PROPNSAL RFP-003"/>
      <sheetName val="N@"/>
      <sheetName val="Don gaa chi tiet"/>
      <sheetName val="XL4Poppq"/>
      <sheetName val="FH"/>
      <sheetName val="??+Invoice!$DF$57?????-BLDG"/>
      <sheetName val="PHANG5"/>
      <sheetName val="Phan tich don gia chi&quot;tiet"/>
      <sheetName val="Han13"/>
      <sheetName val="T.@_x000c__x0000__x0001__x0000__x0000__x0000__x0003_Ú_x0000__x0000_&lt;_x001f__x0000__x0000__x0000_"/>
      <sheetName val="TIEUHAO"/>
      <sheetName val="Overhead &amp; "/>
      <sheetName val="Overhead &amp; Ԁ_x0000__x0000__x0000_"/>
      <sheetName val="Overhead &amp; Ԁ_x0000__x0000__x0000_Ȁ"/>
      <sheetName val="Overhead &amp; ?_x0000__x0000__x0000_?"/>
      <sheetName val="Sheet17"/>
      <sheetName val="Sheet13"/>
      <sheetName val="Sheet14"/>
      <sheetName val="Sheet15"/>
      <sheetName val="Sheet16"/>
      <sheetName val="XL4Po_x0000_p_x0010_"/>
      <sheetName val="_x0010_HANG1"/>
      <sheetName val="FORM OF PROPOSAL RFP-00Ê"/>
      <sheetName val="IBASE"/>
      <sheetName val="Chiet tinh dz22"/>
      <sheetName val="NhapHD"/>
      <sheetName val="INHOADON"/>
      <sheetName val="DataSource"/>
      <sheetName val="Danhsach KH"/>
      <sheetName val="GIA VON"/>
      <sheetName val="DS 11"/>
      <sheetName val="Module2"/>
      <sheetName val="BC"/>
      <sheetName val="SC_x0000_133"/>
      <sheetName val="QC 152"/>
      <sheetName val="SC 41_x0011_"/>
      <sheetName val="SC _x0014_42 loan"/>
      <sheetName val="SCT_x0011_54"/>
      <sheetName val="CT aong"/>
      <sheetName val="9 toan"/>
      <sheetName val="SC 41۬"/>
      <sheetName val="VL(No V-c)_x0005__x0000__x0000_X"/>
      <sheetName val="²_x0000__x0000_AI TK 112"/>
      <sheetName val="DG "/>
      <sheetName val="??-BLDG"/>
      <sheetName val="??-BLDG"/>
      <sheetName val="??-BLDG"/>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10??????"/>
      <sheetName val="10?"/>
      <sheetName val="T.@_x000c_?_x0001_???_x0003_Ú??&lt;_x001f_???"/>
      <sheetName val="NKC _x0003_??TM1_x0006_??SC 111_x0002_??NH_x0006_??SC 1"/>
      <sheetName val="?öm÷²??öm?-BLDG"/>
      <sheetName val="CT 1md &amp; dau conM"/>
      <sheetName val="XL4Wÿÿÿÿ"/>
      <sheetName val="Chi tiet dmn gia khoi phuc"/>
      <sheetName val="TK Ngoai b!ng"/>
      <sheetName val="TMinh BC T_x0001_"/>
      <sheetName val="So _x0004_GNH "/>
      <sheetName val="T.@_x000c_?_x0001_?_x0003_Ú&lt;_x001f_?"/>
      <sheetName val="T.@_x000c_?_x0001_?_x0003_Ú?&lt;_x001f_?"/>
      <sheetName val="Overhead &amp; Ԁ???ﰀ"/>
      <sheetName val="Phan bo k_x0005__x0000__x0000__x0000__x0002__x0000_"/>
      <sheetName val="Phan bo k"/>
      <sheetName val="Congig"/>
      <sheetName val="DG"/>
      <sheetName val="쀓ࡄЀ׀ࡄ᐀πɾ_x000a_ _x0000_í_x0000_䀘ȁ_x0006_ _x0001_ȉɾ_x000a_ _x0002_î"/>
      <sheetName val="_x000a_ _x0003_÷Ĉ_x0000_½_x0012_ _x0004_ð_x0000_"/>
      <sheetName val="?+Invoice!$DF$57㊞_x0000_-BLDG"/>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Sheat4"/>
      <sheetName val="bang tien luong"/>
      <sheetName val="2_x0006__x0000__x0000_Sheet3_x0004__x0000__x0000_211A_x0004__x0000__x0000_211B_x0006__x0000__x0000_SCT5"/>
      <sheetName val="PNT-QUOT-#3"/>
      <sheetName val="THCT"/>
      <sheetName val="_______-BLDG"/>
      <sheetName val="__-BLDG"/>
      <sheetName val="____-BLDG"/>
      <sheetName val="=______-BLDG"/>
      <sheetName val="_¬’P‰¿ì¬_-BLDG"/>
      <sheetName val="_¬P¿ì¬_-BLDG"/>
      <sheetName val="_쒕_-BLDG"/>
      <sheetName val="_+Invoice!$DF$57_-BLDG"/>
      <sheetName val="______-BLDG"/>
      <sheetName val="Overhead &amp; Ԁ???"/>
      <sheetName val="Overhead &amp; Ԁ???Ȁ"/>
      <sheetName val="Overhead &amp; ?????"/>
      <sheetName val="XDCB hoanth`nh"/>
      <sheetName val="Rheet2 (4)"/>
      <sheetName val="SUMMARY"/>
      <sheetName val="Tro gaup"/>
      <sheetName val="?+Anvoice!$DF$57?-BLDG"/>
      <sheetName val="SC"/>
      <sheetName val="SC?133"/>
      <sheetName val="THDZ0,4"/>
      <sheetName val="TH DZ35"/>
      <sheetName val="XL4Po?p_x0010_"/>
      <sheetName val="Luong mot!ngay cong xay lap"/>
      <sheetName val="to tri4e2_x0000__x0018_e2_x0000__x0019_¼\v_x0000__x0000__x0000__x0000_4e"/>
      <sheetName val="10_x0000_"/>
      <sheetName val="T.@_x000c__x0000__x0001__x0000__x0003_Ú&lt;_x001f__x0000_"/>
      <sheetName val="Phan bo kh_x0005__x0000__x0000__x0000__x0002__x0000_Ƛ_xdbdd_隘_x0013__x0002_"/>
      <sheetName val="??-BLD聇"/>
      <sheetName val="COAT&amp;WRAP-QIOT-#3"/>
      <sheetName val="Ԁ䈀_x0000__x0000__x0000_䦀"/>
      <sheetName val="䘀䘀䘀䘀䘀䘀䘀䘀"/>
      <sheetName val="䘀ༀ؀ᬀ"/>
      <sheetName val="_x0000__x0000__x0000_䦀"/>
      <sheetName val="䐀ሀ_x0000_ﴀ"/>
      <sheetName val="䔀ጀ_x0000_ﴀ"/>
      <sheetName val="ऀЀ_x0000_㠀"/>
      <sheetName val="_x0000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sheetData sheetId="422" refreshError="1"/>
      <sheetData sheetId="423"/>
      <sheetData sheetId="424" refreshError="1"/>
      <sheetData sheetId="425" refreshError="1"/>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sheetData sheetId="444"/>
      <sheetData sheetId="445" refreshError="1"/>
      <sheetData sheetId="446" refreshError="1"/>
      <sheetData sheetId="447" refreshError="1"/>
      <sheetData sheetId="448"/>
      <sheetData sheetId="449"/>
      <sheetData sheetId="450" refreshError="1"/>
      <sheetData sheetId="451" refreshError="1"/>
      <sheetData sheetId="452" refreshError="1"/>
      <sheetData sheetId="453"/>
      <sheetData sheetId="454"/>
      <sheetData sheetId="455" refreshError="1"/>
      <sheetData sheetId="456" refreshError="1"/>
      <sheetData sheetId="457" refreshError="1"/>
      <sheetData sheetId="458"/>
      <sheetData sheetId="459"/>
      <sheetData sheetId="460" refreshError="1"/>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sheetData sheetId="547"/>
      <sheetData sheetId="548" refreshError="1"/>
      <sheetData sheetId="549"/>
      <sheetData sheetId="550"/>
      <sheetData sheetId="551"/>
      <sheetData sheetId="552"/>
      <sheetData sheetId="553"/>
      <sheetData sheetId="554"/>
      <sheetData sheetId="555"/>
      <sheetData sheetId="556" refreshError="1"/>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refreshError="1"/>
      <sheetData sheetId="649" refreshError="1"/>
      <sheetData sheetId="650"/>
      <sheetData sheetId="651" refreshError="1"/>
      <sheetData sheetId="652" refreshError="1"/>
      <sheetData sheetId="653" refreshError="1"/>
      <sheetData sheetId="654"/>
      <sheetData sheetId="655" refreshError="1"/>
      <sheetData sheetId="656" refreshError="1"/>
      <sheetData sheetId="657"/>
      <sheetData sheetId="658" refreshError="1"/>
      <sheetData sheetId="659" refreshError="1"/>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sheetData sheetId="672"/>
      <sheetData sheetId="673" refreshError="1"/>
      <sheetData sheetId="674" refreshError="1"/>
      <sheetData sheetId="675" refreshError="1"/>
      <sheetData sheetId="676" refreshError="1"/>
      <sheetData sheetId="677" refreshError="1"/>
      <sheetData sheetId="678" refreshError="1"/>
      <sheetData sheetId="67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SILICATE"/>
      <sheetName val="Luong+may"/>
      <sheetName val="dongia (2)"/>
      <sheetName val="Gia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9">
          <cell r="C9" t="b">
            <v>1</v>
          </cell>
        </row>
        <row r="15">
          <cell r="A15" t="b">
            <v>1</v>
          </cell>
        </row>
      </sheetData>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149-2"/>
      <sheetName val="Tonf hop du toan"/>
      <sheetName val="#REF"/>
      <sheetName val="Sheet1"/>
      <sheetName val="Sheet2"/>
      <sheetName val="Sheet3"/>
      <sheetName val="Xuly Data"/>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TDZ22"/>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6호기"/>
      <sheetName val="HelpMe"/>
      <sheetName val="Chiet tinh"/>
      <sheetName val="DG "/>
      <sheetName val="MTP"/>
      <sheetName val="MTP1"/>
      <sheetName val="M 67"/>
      <sheetName val="NEW-PANEL"/>
      <sheetName val="Input"/>
      <sheetName val="MTC"/>
      <sheetName val="_x0000__x0000__x0000__x0000__x0000__x0000__x0000__x0000_"/>
      <sheetName val="PA2"/>
      <sheetName val="PA3"/>
      <sheetName val="THKP"/>
      <sheetName val="TNHC"/>
      <sheetName val="DSPK"/>
      <sheetName val="방배동내역(리라)"/>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1.3"/>
      <sheetName val="1.5"/>
      <sheetName val="CT -THVLNC"/>
      <sheetName val="Xuly_Data"/>
      <sheetName val="cap_so_lao_dong"/>
      <sheetName val="Chiet_tinh"/>
      <sheetName val="dongia_(2)1"/>
      <sheetName val="Xuly_Data1"/>
      <sheetName val="cap_so_lao_dong1"/>
      <sheetName val="Chiet_tinh1"/>
      <sheetName val="DG7606TBA"/>
      <sheetName val="khung ten TD"/>
      <sheetName val="Tra KS"/>
      <sheetName val="GVL"/>
      <sheetName val="Temp"/>
      <sheetName val="VL,NC"/>
      <sheetName val="PhaDoMong"/>
      <sheetName val="Tổng kê"/>
      <sheetName val="PNT-QUOT-#3"/>
      <sheetName val="COAT&amp;WRAP-QIOT-#3"/>
      <sheetName val="tra-vat-lieu"/>
      <sheetName val="TH TB+XD"/>
      <sheetName val="BXLDL"/>
      <sheetName val="VuaBT"/>
      <sheetName val="HE SO"/>
      <sheetName val="MTO REV.2(ARMOR)"/>
      <sheetName val="chitimc"/>
      <sheetName val="入力作成表"/>
      <sheetName val="GAEYO"/>
      <sheetName val="May gv 2013"/>
      <sheetName val="NC"/>
      <sheetName val="PT"/>
      <sheetName val="VL"/>
      <sheetName val="IBASE"/>
      <sheetName val="LKVL-CK-HT-GD1"/>
      <sheetName val="????????"/>
      <sheetName val="SL"/>
      <sheetName val="TONGKE-HT"/>
      <sheetName val="giathanh1"/>
      <sheetName val="THPDMoi  (2)"/>
      <sheetName val="gtrinh"/>
      <sheetName val="TONG HOP VL-NC"/>
      <sheetName val="lam-moi"/>
      <sheetName val="chitiet"/>
      <sheetName val="TONGKE3p "/>
      <sheetName val="TH VL, NC, DDHT Thanhphuoc"/>
      <sheetName val="DONGIA"/>
      <sheetName val="thao-go"/>
      <sheetName val="DON GIA"/>
      <sheetName val="DG"/>
      <sheetName val="phuluc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hân tích VT"/>
      <sheetName val="_____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
          <cell r="C4" t="e">
            <v>#N/A</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XL4Test5"/>
      <sheetName val="Congty"/>
      <sheetName val="VPPN"/>
      <sheetName val="XN74"/>
      <sheetName val="XN54"/>
      <sheetName val="XN33"/>
      <sheetName val="NK96"/>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gtxl-duone(11m)"/>
      <sheetName val="tong hop"/>
      <sheetName val="phan tich DG"/>
      <sheetName val="gia vat lieu"/>
      <sheetName val="gia xe may"/>
      <sheetName val="gia nhan cong"/>
      <sheetName val="'pmb"/>
      <sheetName val="DTCT"/>
      <sheetName val="B2.3"/>
      <sheetName val="CL XD"/>
      <sheetName val="THop"/>
      <sheetName val="CT"/>
      <sheetName val="TienLuong"/>
      <sheetName val="ChiTiet"/>
      <sheetName val="Don-Gia"/>
      <sheetName val="Nhan-cong"/>
      <sheetName val="May"/>
      <sheetName val="VatLieu"/>
      <sheetName val="Thanh-Toan"/>
      <sheetName val="KLCong"/>
      <sheetName val="Sheet12"/>
      <sheetName val="Sheet13"/>
      <sheetName val="Sheet14"/>
      <sheetName val="Sheet15"/>
      <sheetName val="Sheet16"/>
      <sheetName val=""/>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t)êt C.ty"/>
      <sheetName val="["/>
      <sheetName val="pt0-1"/>
      <sheetName val="kp0-1"/>
      <sheetName val="0-1"/>
      <sheetName val="pt2-3"/>
      <sheetName val="thkp2-3"/>
      <sheetName val="clvl"/>
      <sheetName val="2-3"/>
      <sheetName val="cl1-2"/>
      <sheetName val="thkp1-2"/>
      <sheetName val="clvl1-2"/>
      <sheetName val="1-2"/>
      <sheetName val="Sheet3"/>
      <sheetName val="Thuc thanh"/>
      <sheetName val="tra-vat-lieu"/>
      <sheetName val="T.HDÔ CN"/>
      <sheetName val="PEDES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MTO REV.0"/>
      <sheetName val="CN kho doi"/>
      <sheetName val="CTHTchua TTn?ib?"/>
      <sheetName val="CN2004 N?p TCT"/>
      <sheetName val="chitimc"/>
      <sheetName val="tkkt-ql38-1-g-2"/>
      <sheetName val="TH_DTXL_luu"/>
      <sheetName val="BANGTRA"/>
      <sheetName val="DCNCII"/>
      <sheetName val="TN"/>
      <sheetName val="ND"/>
      <sheetName val="btra"/>
      <sheetName val="CN Tl￸04"/>
      <sheetName val="DG "/>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euone(11m)"/>
      <sheetName val="dtxl-du_x0000_n_x0000_"/>
      <sheetName val="T1-05"/>
      <sheetName val="T2-05"/>
      <sheetName val="T3-05"/>
      <sheetName val="T4-05"/>
      <sheetName val="T5-05"/>
      <sheetName val="T6-05"/>
      <sheetName val="T7-05"/>
      <sheetName val="T8-05"/>
      <sheetName val="T9-05"/>
      <sheetName val="T10-05"/>
      <sheetName val="T11-05"/>
      <sheetName val="T12-05"/>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Tra_bang"/>
      <sheetName val="1-2_x0000__x0000__x0000__x0000__x0000__x0000__x0000__x0000__x0000__x0000__x0000_냼η_x0000__x0004__x0000__x0000__x0000__x0000__x0000__x0000_钌έ_x0000__x0000__x0000__x0000__x0000_"/>
      <sheetName val="t02"/>
      <sheetName val="BaoVe"/>
      <sheetName val="Tr Cay"/>
      <sheetName val="T071"/>
      <sheetName val="TRONG CAY T8 (2)"/>
      <sheetName val="V@PN"/>
      <sheetName val="CTHTc(u_x0000_ _x0000_T*?ib?"/>
      <sheetName val="Truot_nen"/>
      <sheetName val="MTL$-INTER"/>
      <sheetName val="gtxl-duoîe(11m)"/>
      <sheetName val="BaocaoC.noHopC."/>
      <sheetName val="CN kho ðoi"/>
      <sheetName val="CTHTchýa TTn?ib?"/>
      <sheetName val="_x0001_Y_x0000__x0004__x0000__x0000__x0000_?_x0001_Y_x0000__x0004__x0000__x0000__x0000__x0001_Y_x0000__x0004__x0000__x0000__x0000_ _x0001_Y_x0000__x0004__x0000__x0000__x0000_"/>
      <sheetName val="giႀ￸nhan cong"/>
      <sheetName val="dtxl-du?n?"/>
      <sheetName val="_x0001_Y"/>
      <sheetName val="dtxl-du"/>
      <sheetName val="KLDG_x0014_T&lt;120% (2)"/>
      <sheetName val="_x0018_XXXXXX0"/>
      <sheetName val="N/ Ca.N"/>
      <sheetName val="CTHTchưa TTn᳙ibộ"/>
      <sheetName val="_pmb"/>
      <sheetName val="_"/>
      <sheetName val="CTHTchua TTn_ib_"/>
      <sheetName val="CN2004 N_p TCT"/>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Tong KLBS"/>
      <sheetName val="VapLieu"/>
      <sheetName val="CTHTchýa TTn_ib_"/>
      <sheetName val="CTHTc(u"/>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1-2???????????냼η?_x0004_??????钌έ?????"/>
      <sheetName val="ATM"/>
      <sheetName val="BCA"/>
      <sheetName val="Anca"/>
      <sheetName val="TT Luong"/>
      <sheetName val="TTATM"/>
      <sheetName val="Duyet"/>
      <sheetName val="[tkkt-ql38-1-g-2.xls_gtxl-cau"/>
      <sheetName val="CTHTc(u? ?T*?ib?"/>
      <sheetName val="_x0001_Y?_x0004_????_x0001_Y?_x0004_???_x0001_Y?_x0004_??? _x0001_Y?_x0004_???"/>
      <sheetName val="_x0000__x0004__x0000__x0000__x0000_™_x0001_Y_x0000__x0004__x0000__x0000__x0000_š_x0001_Y_x0000__x0004__x0000__x0000__x0000_›_x0001_Y_x0000__x0004__x0000__x0000__x0000_œ_x0001_"/>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ctTBA"/>
      <sheetName val="TSO_CHUNG"/>
      <sheetName val="thdt"/>
      <sheetName val="ptvl0-1"/>
      <sheetName val="ptvl4-5"/>
      <sheetName val="4-5"/>
      <sheetName val="ptvl3-4"/>
      <sheetName val="3-4"/>
      <sheetName val="ptvl2-3"/>
      <sheetName val="vlcong"/>
      <sheetName val="ptvl1-2"/>
      <sheetName val="TH_x000d_DTXL-luu"/>
      <sheetName val="CPXD-TT-04-G_x0011_"/>
      <sheetName val="DTCT_x000d_G1"/>
      <sheetName val="뉃_x0000_Tchưa TTnộibộ"/>
      <sheetName val="MTO REV.2(ARMOR)"/>
      <sheetName val="Box-Girder"/>
      <sheetName val="N_ Ca.N"/>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7_x0010_000000"/>
      <sheetName val="DTCTtÑuy"/>
      <sheetName val="Congty_x0000__x0000__x0000__x0000__x0000__x0000__x0000__x0000__x0000__x0000__x0009__x0000_좤ϭ_x0000__x0004__x0000__x0000__x0000__x0000__x0000__x0000_ꃰϭ"/>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CN Tl?04"/>
      <sheetName val="Thanh,Toan"/>
      <sheetName val="Sheet03"/>
      <sheetName val="gia x_x0000__x0000__x0000__x0000__x0000_"/>
      <sheetName val="dtxl-du_n_"/>
      <sheetName val="nhan cong"/>
      <sheetName val="T_HDÔ_CN"/>
      <sheetName val="?_x0004_???™_x0001_Y?_x0004_???š_x0001_Y?_x0004_???›_x0001_Y?_x0004_???œ_x0001_"/>
      <sheetName val="_x0001_Y_x0000__x0004__x0000__x0000__x0000_Â_x0001_X_x0000__x0004__x0000__x0000__x0000_Ã_x0001_Y_x0000__x0004__x0000__x0000__x0000_Ä_x0001_Y_x0000__x0004__x0000__x0000__x0000_"/>
      <sheetName val="BTHTchua TTn?ib?"/>
      <sheetName val="TH_x000a_DTXL-luu"/>
      <sheetName val="DTCT_x000a_G1"/>
      <sheetName val="Dữ liệu"/>
      <sheetName val="Khối lượng"/>
      <sheetName val="Dự toán"/>
      <sheetName val="Vật tư"/>
      <sheetName val="Phân tích"/>
      <sheetName val="&lt;Phân tích&gt;"/>
      <sheetName val="Kinh phí"/>
      <sheetName val="Thuyết minh"/>
      <sheetName val="Bìa HS"/>
      <sheetName val="Tiến độ"/>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_Æ_x0001_"/>
      <sheetName val="t-ql38-1-g-2.xls][_x0000__x0000__x0000__x0000__x0000__x0000__x0000__x0000__x0000__x0000__x0000_??"/>
      <sheetName val="BaocanC.No2"/>
      <sheetName val="gi??nhan cong"/>
      <sheetName val="1-2___________냼η__x0004_______钌έ_____"/>
      <sheetName val="_x0001_Y?_x0004_?Â_x0001_Y?_x0004_?Ã_x0001_Y?_x0004_?Ä_x0001_Y?_x0004_?Å_x0001_Y?_x0004_Æ_x0001_"/>
      <sheetName val="_x0001_Y__x0004__Â_x0001_Y__x0004__Ã_x0001_Y__x0004__Ä_x0001_Y__x0004__Å_x0001_Y__x0004_Æ_x0001_"/>
      <sheetName val="_x0000__x0004__x0000__x0000__x0000_½_x0001_Y_x0000__x0004__x0000__x0000__x0000_¾_x0001_Y_x0000__x0004__x0000__x0000_¿_x0001_Y_x0000__x0004__x0000__x0000__x0000_À_x0001_"/>
      <sheetName val="Congty_x0000__x0000__x0000__x0000__x0000__x0000__x0000__x0000__x0000__x0000_ _x0000_좤ϭ_x0000__x0004__x0000__x0000__x0000__x0000__x0000__x0000_ꃰϭ"/>
      <sheetName val="뉃"/>
      <sheetName val="gia x"/>
      <sheetName val="t-ql38-1-g-2.xls]["/>
      <sheetName val="_x0000__x0004__x0000__x0000__x0000__x0001_Y_x0000__x0004__x0000__x0000__x0000_?_x0001_Y_x0000__x0004__x0000__x0000__x0000__x0001_Y_x0000__x0004__x0000__x0000__x0000__x0001_"/>
      <sheetName val="_x0001_Y__x0004__¶_x0001_Y_x0004__·_x0001_Y__x0004__¸_x0001_Y__x0004__¹_x0001_Y__x0004__º_x0001_Y"/>
      <sheetName val="_x0001_Y__x0004__ª_x0001_Y__x0004__«_x0001_Y__x0004__¬_x0001_Y__x0004__­_x0001_Y_x0004__®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tkku-ql38-1-g-2"/>
      <sheetName val="Tien do thi²_x0000__x0000_g"/>
      <sheetName val="Soil"/>
      <sheetName val="tra-vau-lieu"/>
      <sheetName val="heso"/>
      <sheetName val="_x0001_Y__x0004______x0001_Y__x0004_____x0001_Y__x0004____ _x0001_Y__x0004____"/>
      <sheetName val="뉃?Tchưa TTnộibộ"/>
      <sheetName val="CN_kho_doi"/>
      <sheetName val="CN Tl_04"/>
      <sheetName val="CTHTchua_TTn?ib?"/>
      <sheetName val="Shmet2"/>
      <sheetName val="\.HopCNo"/>
      <sheetName val="CTHTc(u_ _T__ib_"/>
      <sheetName val="1-2_x0000_냼η_x0000__x0004__x0000_钌έ_x0000_넬η_x0000__x0000__x0016_[tkkt-ql38-1-"/>
      <sheetName val="CN2004_N?p_TCT"/>
      <sheetName val="tone hop"/>
      <sheetName val="gia x?????"/>
      <sheetName val="t-ql38-1-g-2.xls][?????????????"/>
      <sheetName val="BAOGTRA"/>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_x0004_???½_x0001_Y?_x0004_???¾_x0001_Y?_x0004_??¿_x0001_Y?_x0004_???À_x0001_"/>
      <sheetName val="VL________x0000_"/>
      <sheetName val="VL________x0010_"/>
      <sheetName val="Thuyế׃】_x0000__x0000_貰_x0000_"/>
      <sheetName val="Thuyế׃】_x0000__x0000_ᦠ_x0000_"/>
      <sheetName val="[tkkt-ql38-1-g-2.xls]N/ Ca.N"/>
      <sheetName val="[tkkt-ql38-1-g-2.xls]\.HopCNo"/>
      <sheetName val="_x0000__x0004__x0000__x0000__x0000__x0001_Y_x0000__x0004__x0000__x0000__x0000__x0001_Y_x0000__x0004__x0000__x0000__x0000__x0001_࡙_x0000__x0004__x0000__x0000__x0000__x0001_"/>
      <sheetName val="gi__nhan cong"/>
      <sheetName val="BTHTchua TTn_ib_"/>
      <sheetName val="90100000"/>
      <sheetName val="tra-vau-lie_x0000_"/>
      <sheetName val="ptvt"/>
      <sheetName val="MTO_REV_0"/>
      <sheetName val="?_x0000_?Tchua TTn?ib?"/>
      <sheetName val="_x0004_"/>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Confi_x0000_"/>
      <sheetName val="Tien do thi²"/>
      <sheetName val="t-ql38-1-g-2.xls__"/>
      <sheetName val="0000000000"/>
      <sheetName val="1000000000"/>
      <sheetName val="2000000000"/>
      <sheetName val="3000000000"/>
      <sheetName val="_x0001_Y_x0000_D_x0000__x0000__x0000_ª_x0001_Y_x0000__x0004__x0000__x0000__x0000_«_x0001_Y_x0000__x0004__x0000__x0000__x0000_¬_x0001_Y_x0000__x0004__x0000__x0000__x0000_"/>
      <sheetName val="gtrinh"/>
      <sheetName val="Tien do thi²??g"/>
      <sheetName val="YYY"/>
      <sheetName val="¥Y¦Y§Y¨"/>
      <sheetName val="±Y²Y³Y´"/>
      <sheetName val="½Y¾Y¿YÀ"/>
      <sheetName val="ÉYÊYËYÌ"/>
      <sheetName val="????Y????Y????Y????"/>
      <sheetName val="????¥Y????¦Y????§Y????¨"/>
      <sheetName val="????±Y????²Y????³Y????´"/>
      <sheetName val="????½Y????¾Y????¿Y????À"/>
      <sheetName val="????ÉY????ÊY????ËY????Ì"/>
      <sheetName val="CTHTchua_TTn_ib_"/>
      <sheetName val="CN2004_N_p_TCT"/>
      <sheetName val="Y"/>
      <sheetName val="KLDGT&lt;120%_(2)"/>
      <sheetName val="XXXXXX0"/>
      <sheetName val="N/_Ca_N"/>
      <sheetName val="CTHTchưa_TTn᳙ibộ"/>
      <sheetName val="V_x0000_B"/>
      <sheetName val="[tkkt-ql38-1-g-2.xls_gtxl-ca"/>
      <sheetName val="Y’Y“Y”Y"/>
      <sheetName val="YžYŸY Y"/>
      <sheetName val="YªY«Y¬Y"/>
      <sheetName val="Y¶Y·Y¸Y"/>
      <sheetName val="YÂYÃYÄY"/>
      <sheetName val="BaocaoC_noHopC_"/>
      <sheetName val="CTHTc(u_T*?ib?"/>
      <sheetName val="YYYYY"/>
      <sheetName val="YYY Y¡Y¢"/>
      <sheetName val="YªY«Y¬Y­Y®"/>
      <sheetName val="_x0001_Y?_x0004_???_x0001_Y?_x0004_???_x0001_Y?_x0004_???_x0001_࡙?_x0004_???"/>
      <sheetName val="[tkkt-ql38-1-g-2.xls][tkkt-ql38"/>
      <sheetName val="tong_hop1"/>
      <sheetName val="phan_tich_DG1"/>
      <sheetName val="_Y_______Y_______Y_______Y____2"/>
      <sheetName val="_Y_______Y_______Y_______Y____3"/>
      <sheetName val="_Y_______Y_______Y_______Y____4"/>
      <sheetName val="_Y_______Y_______Y_______Y____5"/>
      <sheetName val="_Y_______Y_______Y_______Y____6"/>
      <sheetName val="_Y_______Y_______Y_______Y____7"/>
      <sheetName val="_Y_______Y_______Y_______Y____8"/>
      <sheetName val="_Y_______Y_______Y_______Y____9"/>
      <sheetName val="_Y_______Y_______Y_______Y___10"/>
      <sheetName val="_Y_______Y_______Y_______Y___11"/>
      <sheetName val="1_2___________________________2"/>
      <sheetName val="VL_x0000__x0000__x0000__x0000__x0000__x0000__x0000__x0000_"/>
    </sheetNames>
    <sheetDataSet>
      <sheetData sheetId="0"/>
      <sheetData sheetId="1"/>
      <sheetData sheetId="2"/>
      <sheetData sheetId="3"/>
      <sheetData sheetId="4"/>
      <sheetData sheetId="5"/>
      <sheetData sheetId="6" refreshError="1">
        <row r="59">
          <cell r="Q59">
            <v>2000</v>
          </cell>
        </row>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sheetData sheetId="214"/>
      <sheetData sheetId="215" refreshError="1"/>
      <sheetData sheetId="216" refreshError="1"/>
      <sheetData sheetId="217" refreshError="1"/>
      <sheetData sheetId="218"/>
      <sheetData sheetId="219" refreshError="1"/>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sheetData sheetId="285"/>
      <sheetData sheetId="286" refreshError="1"/>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sheetData sheetId="335"/>
      <sheetData sheetId="336"/>
      <sheetData sheetId="337"/>
      <sheetData sheetId="338" refreshError="1"/>
      <sheetData sheetId="339"/>
      <sheetData sheetId="340"/>
      <sheetData sheetId="341" refreshError="1"/>
      <sheetData sheetId="342" refreshError="1"/>
      <sheetData sheetId="343" refreshError="1"/>
      <sheetData sheetId="344" refreshError="1"/>
      <sheetData sheetId="345"/>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refreshError="1"/>
      <sheetData sheetId="391" refreshError="1"/>
      <sheetData sheetId="392" refreshError="1"/>
      <sheetData sheetId="393" refreshError="1"/>
      <sheetData sheetId="394"/>
      <sheetData sheetId="395" refreshError="1"/>
      <sheetData sheetId="396"/>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sheetData sheetId="406"/>
      <sheetData sheetId="407" refreshError="1"/>
      <sheetData sheetId="408" refreshError="1"/>
      <sheetData sheetId="409" refreshError="1"/>
      <sheetData sheetId="410" refreshError="1"/>
      <sheetData sheetId="411" refreshError="1"/>
      <sheetData sheetId="412"/>
      <sheetData sheetId="413"/>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sheetData sheetId="483"/>
      <sheetData sheetId="484"/>
      <sheetData sheetId="4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V"/>
      <sheetName val="NU"/>
      <sheetName val="NAM"/>
      <sheetName val="NCNV"/>
      <sheetName val="K-XICH"/>
      <sheetName val="SUACAP"/>
      <sheetName val="K-CAP"/>
      <sheetName val="TONGHOP"/>
      <sheetName val="00000000"/>
      <sheetName val="10000000"/>
    </sheetNames>
    <sheetDataSet>
      <sheetData sheetId="0" refreshError="1">
        <row r="2">
          <cell r="A2">
            <v>12</v>
          </cell>
          <cell r="B2" t="str">
            <v xml:space="preserve">Hoµng </v>
          </cell>
          <cell r="C2" t="str">
            <v>Dòng</v>
          </cell>
          <cell r="E2">
            <v>22000</v>
          </cell>
          <cell r="F2" t="str">
            <v>old worker</v>
          </cell>
        </row>
        <row r="3">
          <cell r="A3">
            <v>13</v>
          </cell>
          <cell r="B3" t="str">
            <v xml:space="preserve">Nghiªm Xu©n </v>
          </cell>
          <cell r="C3" t="str">
            <v>Ph­¬ng</v>
          </cell>
          <cell r="E3">
            <v>20000</v>
          </cell>
        </row>
        <row r="4">
          <cell r="A4">
            <v>14</v>
          </cell>
          <cell r="B4" t="str">
            <v xml:space="preserve">Ng« Träng </v>
          </cell>
          <cell r="C4" t="str">
            <v>ChiÕn</v>
          </cell>
          <cell r="E4">
            <v>18000</v>
          </cell>
        </row>
        <row r="5">
          <cell r="A5">
            <v>15</v>
          </cell>
          <cell r="B5" t="str">
            <v xml:space="preserve">Lª §×nh </v>
          </cell>
          <cell r="C5" t="str">
            <v>Th¾ng</v>
          </cell>
          <cell r="E5">
            <v>20000</v>
          </cell>
          <cell r="F5" t="str">
            <v>old worker</v>
          </cell>
        </row>
        <row r="6">
          <cell r="A6">
            <v>16</v>
          </cell>
          <cell r="B6" t="str">
            <v xml:space="preserve">Ng V¨n </v>
          </cell>
          <cell r="C6" t="str">
            <v>H­ng</v>
          </cell>
          <cell r="E6">
            <v>18000</v>
          </cell>
        </row>
        <row r="7">
          <cell r="A7">
            <v>17</v>
          </cell>
          <cell r="B7" t="str">
            <v xml:space="preserve">KiÒu V¨n </v>
          </cell>
          <cell r="C7" t="str">
            <v>Phóc</v>
          </cell>
          <cell r="E7">
            <v>18000</v>
          </cell>
        </row>
        <row r="8">
          <cell r="A8">
            <v>18</v>
          </cell>
          <cell r="B8" t="str">
            <v>§µm M¹nh</v>
          </cell>
          <cell r="C8" t="str">
            <v>TiÕn</v>
          </cell>
          <cell r="E8">
            <v>18000</v>
          </cell>
        </row>
        <row r="9">
          <cell r="A9">
            <v>19</v>
          </cell>
          <cell r="B9" t="str">
            <v>Ph¹m Huy</v>
          </cell>
          <cell r="C9" t="str">
            <v xml:space="preserve">C«ng </v>
          </cell>
          <cell r="E9">
            <v>18000</v>
          </cell>
        </row>
        <row r="10">
          <cell r="A10">
            <v>20</v>
          </cell>
          <cell r="B10" t="str">
            <v>NguyÔn V¨n</v>
          </cell>
          <cell r="C10" t="str">
            <v>TuÊn</v>
          </cell>
          <cell r="E10">
            <v>18000</v>
          </cell>
        </row>
        <row r="11">
          <cell r="A11">
            <v>21</v>
          </cell>
          <cell r="B11" t="str">
            <v xml:space="preserve">V­¬ng §¾c </v>
          </cell>
          <cell r="C11" t="str">
            <v>¸nh</v>
          </cell>
          <cell r="D11" t="str">
            <v>Electro'</v>
          </cell>
          <cell r="E11">
            <v>20000</v>
          </cell>
          <cell r="F11" t="str">
            <v>old worker</v>
          </cell>
        </row>
        <row r="12">
          <cell r="A12">
            <v>22</v>
          </cell>
          <cell r="B12" t="str">
            <v>Bïi Sü</v>
          </cell>
          <cell r="C12" t="str">
            <v>M¹nh</v>
          </cell>
          <cell r="E12">
            <v>20000</v>
          </cell>
        </row>
        <row r="13">
          <cell r="A13">
            <v>23</v>
          </cell>
          <cell r="B13" t="str">
            <v xml:space="preserve">§Æng V¨n </v>
          </cell>
          <cell r="C13" t="str">
            <v>Nguyªn</v>
          </cell>
          <cell r="D13" t="str">
            <v>Felt</v>
          </cell>
          <cell r="E13">
            <v>22000</v>
          </cell>
          <cell r="F13" t="str">
            <v>old worker</v>
          </cell>
        </row>
        <row r="14">
          <cell r="A14">
            <v>24</v>
          </cell>
          <cell r="B14" t="str">
            <v xml:space="preserve">Ph¹m Ngäc </v>
          </cell>
          <cell r="C14" t="str">
            <v>Tu©n</v>
          </cell>
          <cell r="E14">
            <v>18000</v>
          </cell>
        </row>
        <row r="15">
          <cell r="A15">
            <v>25</v>
          </cell>
          <cell r="B15" t="str">
            <v>NguyÔn V¨n</v>
          </cell>
          <cell r="C15" t="str">
            <v>Thµnh</v>
          </cell>
          <cell r="E15">
            <v>18000</v>
          </cell>
        </row>
        <row r="16">
          <cell r="A16">
            <v>26</v>
          </cell>
          <cell r="B16" t="str">
            <v>Tr­¬ng V¨n</v>
          </cell>
          <cell r="C16" t="str">
            <v>T©n</v>
          </cell>
          <cell r="D16" t="str">
            <v>Electro'</v>
          </cell>
          <cell r="E16">
            <v>20000</v>
          </cell>
          <cell r="F16" t="str">
            <v>old worker</v>
          </cell>
        </row>
        <row r="17">
          <cell r="A17">
            <v>27</v>
          </cell>
          <cell r="B17" t="str">
            <v>§Æng ViÕt</v>
          </cell>
          <cell r="C17" t="str">
            <v>Hïng</v>
          </cell>
          <cell r="E17">
            <v>18000</v>
          </cell>
        </row>
        <row r="18">
          <cell r="A18">
            <v>28</v>
          </cell>
          <cell r="B18" t="str">
            <v>Hoµng Minh</v>
          </cell>
          <cell r="C18" t="str">
            <v>TiÕn</v>
          </cell>
          <cell r="E18">
            <v>20000</v>
          </cell>
          <cell r="F18" t="str">
            <v>old worker</v>
          </cell>
        </row>
        <row r="19">
          <cell r="A19">
            <v>29</v>
          </cell>
          <cell r="B19" t="str">
            <v>NguyÔn §×nh</v>
          </cell>
          <cell r="C19" t="str">
            <v>Phóc</v>
          </cell>
          <cell r="D19" t="str">
            <v>Electro'</v>
          </cell>
          <cell r="E19">
            <v>20000</v>
          </cell>
          <cell r="F19" t="str">
            <v>old worker</v>
          </cell>
        </row>
        <row r="20">
          <cell r="A20">
            <v>30</v>
          </cell>
          <cell r="B20" t="str">
            <v xml:space="preserve">Lª §¹i </v>
          </cell>
          <cell r="C20" t="str">
            <v>Huy</v>
          </cell>
          <cell r="E20">
            <v>18000</v>
          </cell>
        </row>
        <row r="21">
          <cell r="A21">
            <v>31</v>
          </cell>
          <cell r="B21" t="str">
            <v>Ph¹m Ngäc</v>
          </cell>
          <cell r="C21" t="str">
            <v>T©m</v>
          </cell>
          <cell r="E21">
            <v>18000</v>
          </cell>
        </row>
        <row r="22">
          <cell r="A22">
            <v>32</v>
          </cell>
          <cell r="B22" t="str">
            <v>NguyÔn V¨n</v>
          </cell>
          <cell r="C22" t="str">
            <v>Kha</v>
          </cell>
          <cell r="E22">
            <v>18000</v>
          </cell>
        </row>
        <row r="23">
          <cell r="A23">
            <v>33</v>
          </cell>
          <cell r="B23" t="str">
            <v>NguyÔn Kh¾c</v>
          </cell>
          <cell r="C23" t="str">
            <v>Hïng</v>
          </cell>
          <cell r="E23">
            <v>18000</v>
          </cell>
        </row>
        <row r="24">
          <cell r="A24">
            <v>33</v>
          </cell>
          <cell r="B24" t="str">
            <v>NguyÔn Kh¾c</v>
          </cell>
          <cell r="C24" t="str">
            <v>Hïng</v>
          </cell>
          <cell r="E24">
            <v>18000</v>
          </cell>
        </row>
        <row r="25">
          <cell r="A25">
            <v>34</v>
          </cell>
          <cell r="B25" t="str">
            <v xml:space="preserve">Lª §×nh </v>
          </cell>
          <cell r="C25" t="str">
            <v>ChiÕn</v>
          </cell>
          <cell r="D25" t="str">
            <v>Electro'</v>
          </cell>
          <cell r="E25">
            <v>20000</v>
          </cell>
          <cell r="F25" t="str">
            <v>old worker</v>
          </cell>
        </row>
        <row r="26">
          <cell r="A26">
            <v>35</v>
          </cell>
          <cell r="B26" t="str">
            <v xml:space="preserve">NguyÔn §øc </v>
          </cell>
          <cell r="C26" t="str">
            <v>H¹nh</v>
          </cell>
          <cell r="E26">
            <v>18000</v>
          </cell>
        </row>
        <row r="27">
          <cell r="A27">
            <v>36</v>
          </cell>
          <cell r="B27" t="str">
            <v xml:space="preserve">NguyÔn §×nh </v>
          </cell>
          <cell r="C27" t="str">
            <v>Th¾ng</v>
          </cell>
          <cell r="E27">
            <v>18000</v>
          </cell>
          <cell r="F27" t="str">
            <v>old worker</v>
          </cell>
        </row>
        <row r="28">
          <cell r="A28">
            <v>37</v>
          </cell>
          <cell r="B28" t="str">
            <v>NguyÔn V¨n</v>
          </cell>
          <cell r="C28" t="str">
            <v>Khëi</v>
          </cell>
          <cell r="D28" t="str">
            <v>Electro'</v>
          </cell>
          <cell r="E28">
            <v>20000</v>
          </cell>
          <cell r="F28" t="str">
            <v>old worker</v>
          </cell>
        </row>
        <row r="29">
          <cell r="A29">
            <v>38</v>
          </cell>
          <cell r="B29" t="str">
            <v>NguyÔn Quèc</v>
          </cell>
          <cell r="C29" t="str">
            <v>ViÖt</v>
          </cell>
          <cell r="E29">
            <v>24000</v>
          </cell>
          <cell r="F29" t="str">
            <v>old worker</v>
          </cell>
        </row>
        <row r="30">
          <cell r="A30">
            <v>39</v>
          </cell>
          <cell r="B30" t="str">
            <v xml:space="preserve">Ph¹m Sü </v>
          </cell>
          <cell r="C30" t="str">
            <v>Th¾ng</v>
          </cell>
          <cell r="E30">
            <v>22000</v>
          </cell>
        </row>
        <row r="31">
          <cell r="A31">
            <v>40</v>
          </cell>
          <cell r="B31" t="str">
            <v xml:space="preserve">Ph¹m Quèc </v>
          </cell>
          <cell r="C31" t="str">
            <v>Kh¸nh</v>
          </cell>
          <cell r="D31" t="str">
            <v>Felt</v>
          </cell>
          <cell r="E31">
            <v>20000</v>
          </cell>
        </row>
        <row r="32">
          <cell r="A32">
            <v>41</v>
          </cell>
          <cell r="B32" t="str">
            <v xml:space="preserve">TrÇn Danh </v>
          </cell>
          <cell r="C32" t="str">
            <v>M¹nh</v>
          </cell>
          <cell r="D32" t="str">
            <v>Felt</v>
          </cell>
          <cell r="E32">
            <v>20000</v>
          </cell>
        </row>
        <row r="33">
          <cell r="A33">
            <v>42</v>
          </cell>
          <cell r="B33" t="str">
            <v>NguyÔn Huy</v>
          </cell>
          <cell r="C33" t="str">
            <v>LÞch</v>
          </cell>
          <cell r="D33" t="str">
            <v>Felt</v>
          </cell>
          <cell r="E33">
            <v>22000</v>
          </cell>
          <cell r="F33" t="str">
            <v>old worker</v>
          </cell>
        </row>
        <row r="34">
          <cell r="A34">
            <v>43</v>
          </cell>
          <cell r="B34" t="str">
            <v xml:space="preserve">Ng« Quèc </v>
          </cell>
          <cell r="C34" t="str">
            <v>TuÊn</v>
          </cell>
          <cell r="D34" t="str">
            <v>Felt</v>
          </cell>
          <cell r="E34">
            <v>25000</v>
          </cell>
          <cell r="F34" t="str">
            <v>old worker</v>
          </cell>
        </row>
        <row r="35">
          <cell r="A35">
            <v>44</v>
          </cell>
          <cell r="B35" t="str">
            <v>NguyÔn Danh</v>
          </cell>
          <cell r="C35" t="str">
            <v>Long</v>
          </cell>
          <cell r="E35">
            <v>18000</v>
          </cell>
        </row>
        <row r="36">
          <cell r="A36">
            <v>45</v>
          </cell>
          <cell r="B36" t="str">
            <v>Lª ngäc</v>
          </cell>
          <cell r="C36" t="str">
            <v xml:space="preserve">Anh </v>
          </cell>
          <cell r="E36">
            <v>18000</v>
          </cell>
        </row>
        <row r="37">
          <cell r="A37">
            <v>46</v>
          </cell>
          <cell r="B37" t="str">
            <v xml:space="preserve">NguyÔn ThÕ </v>
          </cell>
          <cell r="C37" t="str">
            <v>Vinh</v>
          </cell>
          <cell r="E37">
            <v>18000</v>
          </cell>
        </row>
        <row r="38">
          <cell r="A38">
            <v>47</v>
          </cell>
          <cell r="B38" t="str">
            <v>Ph¹m V¨n</v>
          </cell>
          <cell r="C38" t="str">
            <v>B»ng</v>
          </cell>
          <cell r="D38" t="str">
            <v>Felt</v>
          </cell>
          <cell r="E38">
            <v>20000</v>
          </cell>
        </row>
        <row r="39">
          <cell r="A39">
            <v>48</v>
          </cell>
          <cell r="B39" t="str">
            <v>§oµn B¸</v>
          </cell>
          <cell r="C39" t="str">
            <v>Dòng</v>
          </cell>
          <cell r="E39">
            <v>18000</v>
          </cell>
        </row>
        <row r="40">
          <cell r="A40">
            <v>49</v>
          </cell>
          <cell r="B40" t="str">
            <v>NguyÔn Danh</v>
          </cell>
          <cell r="C40" t="str">
            <v>M¹nh</v>
          </cell>
          <cell r="E40">
            <v>18000</v>
          </cell>
        </row>
        <row r="41">
          <cell r="A41">
            <v>50</v>
          </cell>
          <cell r="B41" t="str">
            <v>NguyÔn §×nh</v>
          </cell>
          <cell r="C41" t="str">
            <v>TÊn</v>
          </cell>
          <cell r="E41">
            <v>20000</v>
          </cell>
        </row>
        <row r="42">
          <cell r="A42">
            <v>51</v>
          </cell>
          <cell r="B42" t="str">
            <v xml:space="preserve">L­u ViÕt </v>
          </cell>
          <cell r="C42" t="str">
            <v>Tr­êng</v>
          </cell>
          <cell r="E42">
            <v>18000</v>
          </cell>
        </row>
        <row r="43">
          <cell r="A43">
            <v>52</v>
          </cell>
          <cell r="B43" t="str">
            <v xml:space="preserve">NguyÔn V¨n </v>
          </cell>
          <cell r="C43" t="str">
            <v>Phóc</v>
          </cell>
          <cell r="E43">
            <v>18000</v>
          </cell>
        </row>
        <row r="44">
          <cell r="A44">
            <v>53</v>
          </cell>
          <cell r="B44" t="str">
            <v>Ph¹m Duy</v>
          </cell>
          <cell r="C44" t="str">
            <v>Kh¸nh</v>
          </cell>
          <cell r="E44">
            <v>18000</v>
          </cell>
        </row>
        <row r="45">
          <cell r="A45">
            <v>54</v>
          </cell>
          <cell r="B45" t="str">
            <v xml:space="preserve">Lª Quang </v>
          </cell>
          <cell r="C45" t="str">
            <v>Duy</v>
          </cell>
          <cell r="E45">
            <v>18000</v>
          </cell>
        </row>
        <row r="46">
          <cell r="A46">
            <v>55</v>
          </cell>
          <cell r="B46" t="str">
            <v xml:space="preserve">Phïng V¨n </v>
          </cell>
          <cell r="C46" t="str">
            <v>C­êng</v>
          </cell>
          <cell r="E46">
            <v>18000</v>
          </cell>
        </row>
        <row r="47">
          <cell r="A47">
            <v>56</v>
          </cell>
          <cell r="B47" t="str">
            <v>Chu V¨n</v>
          </cell>
          <cell r="C47" t="str">
            <v>§¹i</v>
          </cell>
          <cell r="E47">
            <v>18000</v>
          </cell>
        </row>
        <row r="48">
          <cell r="A48">
            <v>57</v>
          </cell>
          <cell r="B48" t="str">
            <v>TrÇn TuÊn</v>
          </cell>
          <cell r="C48" t="str">
            <v>Anh</v>
          </cell>
          <cell r="E48">
            <v>20000</v>
          </cell>
        </row>
        <row r="49">
          <cell r="A49">
            <v>58</v>
          </cell>
          <cell r="B49" t="str">
            <v xml:space="preserve">L­u ViÕt </v>
          </cell>
          <cell r="C49" t="str">
            <v>Phong</v>
          </cell>
          <cell r="E49">
            <v>18000</v>
          </cell>
        </row>
        <row r="50">
          <cell r="A50">
            <v>59</v>
          </cell>
          <cell r="B50" t="str">
            <v>Hoµng Minh</v>
          </cell>
          <cell r="C50" t="str">
            <v>Kh¸nh</v>
          </cell>
          <cell r="E50">
            <v>18000</v>
          </cell>
        </row>
        <row r="51">
          <cell r="A51">
            <v>60</v>
          </cell>
          <cell r="B51" t="str">
            <v xml:space="preserve">NguyÔn §øc </v>
          </cell>
          <cell r="C51" t="str">
            <v>TiÖp</v>
          </cell>
          <cell r="E51">
            <v>18000</v>
          </cell>
        </row>
        <row r="52">
          <cell r="A52">
            <v>61</v>
          </cell>
          <cell r="B52" t="str">
            <v>NguyÔn TuÊn</v>
          </cell>
          <cell r="C52" t="str">
            <v>Anh</v>
          </cell>
          <cell r="E52">
            <v>18000</v>
          </cell>
        </row>
        <row r="53">
          <cell r="A53">
            <v>62</v>
          </cell>
          <cell r="B53" t="str">
            <v>TrÇn V¨n</v>
          </cell>
          <cell r="C53" t="str">
            <v>Minh</v>
          </cell>
          <cell r="E53">
            <v>18000</v>
          </cell>
        </row>
        <row r="54">
          <cell r="A54">
            <v>63</v>
          </cell>
          <cell r="B54" t="str">
            <v>NguyÔn M¹nh</v>
          </cell>
          <cell r="C54" t="str">
            <v>Huy</v>
          </cell>
          <cell r="E54">
            <v>18000</v>
          </cell>
        </row>
        <row r="55">
          <cell r="A55">
            <v>64</v>
          </cell>
          <cell r="B55" t="str">
            <v>T¹ V¨n</v>
          </cell>
          <cell r="C55" t="str">
            <v>¸nh</v>
          </cell>
          <cell r="D55" t="str">
            <v>Electro'</v>
          </cell>
          <cell r="E55">
            <v>20000</v>
          </cell>
        </row>
        <row r="56">
          <cell r="A56">
            <v>65</v>
          </cell>
          <cell r="B56" t="str">
            <v xml:space="preserve">NguyÔn V­¬ng </v>
          </cell>
          <cell r="C56" t="str">
            <v>§¹i</v>
          </cell>
          <cell r="E56">
            <v>18000</v>
          </cell>
        </row>
        <row r="57">
          <cell r="A57">
            <v>66</v>
          </cell>
          <cell r="B57" t="str">
            <v>NguyÔn SÜ</v>
          </cell>
          <cell r="C57" t="str">
            <v>Tuyªn</v>
          </cell>
          <cell r="D57" t="str">
            <v>Electro'</v>
          </cell>
          <cell r="E57">
            <v>20000</v>
          </cell>
          <cell r="F57" t="str">
            <v>old worker</v>
          </cell>
        </row>
        <row r="58">
          <cell r="A58">
            <v>67</v>
          </cell>
          <cell r="B58" t="str">
            <v>NguyÔn H÷u</v>
          </cell>
          <cell r="C58" t="str">
            <v>H¶i</v>
          </cell>
          <cell r="D58" t="str">
            <v>Felt</v>
          </cell>
          <cell r="E58">
            <v>20000</v>
          </cell>
        </row>
        <row r="59">
          <cell r="A59">
            <v>68</v>
          </cell>
          <cell r="B59" t="str">
            <v>TrÇn §×nh</v>
          </cell>
          <cell r="C59" t="str">
            <v>Nguyªn</v>
          </cell>
          <cell r="E59">
            <v>18000</v>
          </cell>
        </row>
        <row r="60">
          <cell r="A60">
            <v>69</v>
          </cell>
          <cell r="B60" t="str">
            <v>TrÇn Huy</v>
          </cell>
          <cell r="C60" t="str">
            <v>Th¶o</v>
          </cell>
          <cell r="D60" t="str">
            <v>Electro'</v>
          </cell>
          <cell r="E60">
            <v>20000</v>
          </cell>
          <cell r="F60" t="str">
            <v>old worker</v>
          </cell>
        </row>
        <row r="61">
          <cell r="A61">
            <v>70</v>
          </cell>
          <cell r="B61" t="str">
            <v xml:space="preserve">Lª §øc </v>
          </cell>
          <cell r="C61" t="str">
            <v>Dòng</v>
          </cell>
          <cell r="E61">
            <v>24000</v>
          </cell>
        </row>
        <row r="62">
          <cell r="A62">
            <v>71</v>
          </cell>
          <cell r="B62" t="str">
            <v>Ng Xu©n</v>
          </cell>
          <cell r="C62" t="str">
            <v>Léc</v>
          </cell>
          <cell r="E62">
            <v>18000</v>
          </cell>
        </row>
        <row r="63">
          <cell r="A63">
            <v>72</v>
          </cell>
          <cell r="B63" t="str">
            <v xml:space="preserve">NguyÔn §øc </v>
          </cell>
          <cell r="C63" t="str">
            <v>Th¬</v>
          </cell>
          <cell r="E63">
            <v>18000</v>
          </cell>
        </row>
        <row r="64">
          <cell r="A64">
            <v>73</v>
          </cell>
          <cell r="B64" t="str">
            <v>NguyÔn Anh</v>
          </cell>
          <cell r="C64" t="str">
            <v>Dòng</v>
          </cell>
          <cell r="E64">
            <v>18000</v>
          </cell>
        </row>
        <row r="65">
          <cell r="A65">
            <v>74</v>
          </cell>
          <cell r="B65" t="str">
            <v>Lª Minh</v>
          </cell>
          <cell r="C65" t="str">
            <v>Hoµn</v>
          </cell>
          <cell r="E65">
            <v>18000</v>
          </cell>
        </row>
        <row r="66">
          <cell r="A66">
            <v>75</v>
          </cell>
          <cell r="B66" t="str">
            <v xml:space="preserve">§Æng V¨n </v>
          </cell>
          <cell r="C66" t="str">
            <v>Tïng</v>
          </cell>
          <cell r="E66">
            <v>18000</v>
          </cell>
        </row>
        <row r="67">
          <cell r="A67">
            <v>76</v>
          </cell>
          <cell r="B67" t="str">
            <v xml:space="preserve">NguyÔn §×nh </v>
          </cell>
          <cell r="C67" t="str">
            <v>Thuû</v>
          </cell>
          <cell r="E67">
            <v>18000</v>
          </cell>
        </row>
        <row r="68">
          <cell r="A68">
            <v>77</v>
          </cell>
          <cell r="B68" t="str">
            <v xml:space="preserve">NguyÔn Quèc </v>
          </cell>
          <cell r="C68" t="str">
            <v>NhuËn</v>
          </cell>
          <cell r="E68">
            <v>18000</v>
          </cell>
        </row>
        <row r="69">
          <cell r="A69">
            <v>78</v>
          </cell>
          <cell r="B69" t="str">
            <v xml:space="preserve">Lª Phóc </v>
          </cell>
          <cell r="C69" t="str">
            <v>Thµnh</v>
          </cell>
          <cell r="E69">
            <v>18000</v>
          </cell>
        </row>
        <row r="70">
          <cell r="A70">
            <v>79</v>
          </cell>
          <cell r="B70" t="str">
            <v>Ph¹m V¨n</v>
          </cell>
          <cell r="C70" t="str">
            <v>T×nh</v>
          </cell>
          <cell r="D70" t="str">
            <v>Felt</v>
          </cell>
          <cell r="E70">
            <v>20000</v>
          </cell>
        </row>
        <row r="71">
          <cell r="A71">
            <v>80</v>
          </cell>
          <cell r="B71" t="str">
            <v xml:space="preserve">NguyÔn H÷u </v>
          </cell>
          <cell r="C71" t="str">
            <v>S¸ng</v>
          </cell>
          <cell r="E71">
            <v>18000</v>
          </cell>
        </row>
        <row r="72">
          <cell r="A72">
            <v>81</v>
          </cell>
          <cell r="B72" t="str">
            <v>NguyÔn Huy</v>
          </cell>
          <cell r="C72" t="str">
            <v>Minh</v>
          </cell>
          <cell r="D72" t="str">
            <v>Felt</v>
          </cell>
          <cell r="E72">
            <v>20000</v>
          </cell>
        </row>
        <row r="73">
          <cell r="A73">
            <v>82</v>
          </cell>
          <cell r="B73" t="str">
            <v xml:space="preserve">NguyÔn §øc </v>
          </cell>
          <cell r="C73" t="str">
            <v>Nam B</v>
          </cell>
          <cell r="E73">
            <v>18000</v>
          </cell>
        </row>
        <row r="74">
          <cell r="A74">
            <v>83</v>
          </cell>
          <cell r="B74" t="str">
            <v xml:space="preserve">Hoµng §¨ng </v>
          </cell>
          <cell r="C74" t="str">
            <v>Hîp</v>
          </cell>
          <cell r="E74">
            <v>18000</v>
          </cell>
        </row>
        <row r="75">
          <cell r="A75">
            <v>84</v>
          </cell>
          <cell r="B75" t="str">
            <v>Vò V¨n</v>
          </cell>
          <cell r="C75" t="str">
            <v>S¬n</v>
          </cell>
          <cell r="E75">
            <v>18000</v>
          </cell>
        </row>
        <row r="76">
          <cell r="A76">
            <v>85</v>
          </cell>
          <cell r="B76" t="str">
            <v>NguyÔn C«ng</v>
          </cell>
          <cell r="C76" t="str">
            <v>Vinh</v>
          </cell>
          <cell r="E76">
            <v>18000</v>
          </cell>
        </row>
        <row r="77">
          <cell r="A77">
            <v>86</v>
          </cell>
          <cell r="B77" t="str">
            <v>NguyÔn Ph­¬ng</v>
          </cell>
          <cell r="C77" t="str">
            <v>Hoµng</v>
          </cell>
          <cell r="E77">
            <v>18000</v>
          </cell>
        </row>
        <row r="78">
          <cell r="A78">
            <v>87</v>
          </cell>
          <cell r="B78" t="str">
            <v xml:space="preserve">L­u ViÕt </v>
          </cell>
          <cell r="C78" t="str">
            <v>H¶i</v>
          </cell>
          <cell r="E78">
            <v>18000</v>
          </cell>
        </row>
        <row r="79">
          <cell r="A79">
            <v>88</v>
          </cell>
          <cell r="B79" t="str">
            <v xml:space="preserve">NguyÔn Xu©n </v>
          </cell>
          <cell r="C79" t="str">
            <v>Phóc</v>
          </cell>
          <cell r="D79" t="str">
            <v>Felt</v>
          </cell>
          <cell r="E79">
            <v>20000</v>
          </cell>
        </row>
        <row r="80">
          <cell r="A80">
            <v>89</v>
          </cell>
          <cell r="B80" t="str">
            <v>Ph¹m Th¾ng</v>
          </cell>
          <cell r="C80" t="str">
            <v>Lîi</v>
          </cell>
          <cell r="E80">
            <v>18000</v>
          </cell>
        </row>
        <row r="81">
          <cell r="A81">
            <v>90</v>
          </cell>
          <cell r="B81" t="str">
            <v>NguyÔn V¨n</v>
          </cell>
          <cell r="C81" t="str">
            <v>Chung</v>
          </cell>
          <cell r="E81">
            <v>18000</v>
          </cell>
        </row>
        <row r="82">
          <cell r="A82">
            <v>91</v>
          </cell>
          <cell r="B82" t="str">
            <v xml:space="preserve">NguyÔn V¨n </v>
          </cell>
          <cell r="C82" t="str">
            <v>Quang</v>
          </cell>
          <cell r="D82" t="str">
            <v>Felt</v>
          </cell>
          <cell r="E82">
            <v>20000</v>
          </cell>
        </row>
        <row r="83">
          <cell r="A83">
            <v>92</v>
          </cell>
          <cell r="B83" t="str">
            <v>NguyÔn M¹nh</v>
          </cell>
          <cell r="C83" t="str">
            <v>HiÓn</v>
          </cell>
          <cell r="D83" t="str">
            <v>Felt</v>
          </cell>
          <cell r="E83">
            <v>20000</v>
          </cell>
        </row>
        <row r="84">
          <cell r="A84">
            <v>93</v>
          </cell>
          <cell r="B84" t="str">
            <v>§oµn Träng</v>
          </cell>
          <cell r="C84" t="str">
            <v>Chinh</v>
          </cell>
          <cell r="D84" t="str">
            <v>Felt</v>
          </cell>
          <cell r="E84">
            <v>20000</v>
          </cell>
        </row>
        <row r="85">
          <cell r="A85">
            <v>94</v>
          </cell>
          <cell r="B85" t="str">
            <v>NguyÔn Quèc</v>
          </cell>
          <cell r="C85" t="str">
            <v>Dòng</v>
          </cell>
          <cell r="E85">
            <v>18000</v>
          </cell>
        </row>
        <row r="86">
          <cell r="A86">
            <v>95</v>
          </cell>
          <cell r="B86" t="str">
            <v>Hoµng V¨n</v>
          </cell>
          <cell r="C86" t="str">
            <v>Nam</v>
          </cell>
          <cell r="E86">
            <v>18000</v>
          </cell>
        </row>
        <row r="87">
          <cell r="A87">
            <v>96</v>
          </cell>
          <cell r="B87" t="str">
            <v xml:space="preserve">§ç Träng </v>
          </cell>
          <cell r="C87" t="str">
            <v>§¹t</v>
          </cell>
          <cell r="E87">
            <v>18000</v>
          </cell>
        </row>
        <row r="88">
          <cell r="A88">
            <v>97</v>
          </cell>
          <cell r="B88" t="str">
            <v>L¹i Trung</v>
          </cell>
          <cell r="C88" t="str">
            <v>Thµnh</v>
          </cell>
          <cell r="E88">
            <v>18000</v>
          </cell>
        </row>
        <row r="89">
          <cell r="A89">
            <v>98</v>
          </cell>
          <cell r="B89" t="str">
            <v>TrÇn V¨n</v>
          </cell>
          <cell r="C89" t="str">
            <v>Duy</v>
          </cell>
          <cell r="E89">
            <v>18000</v>
          </cell>
        </row>
        <row r="90">
          <cell r="A90">
            <v>99</v>
          </cell>
          <cell r="B90" t="str">
            <v>TrÇn Xu©n</v>
          </cell>
          <cell r="C90" t="str">
            <v>Nam</v>
          </cell>
          <cell r="E90">
            <v>18000</v>
          </cell>
        </row>
        <row r="91">
          <cell r="A91">
            <v>100</v>
          </cell>
          <cell r="B91" t="str">
            <v>TrÇn Anh</v>
          </cell>
          <cell r="C91" t="str">
            <v>§øc</v>
          </cell>
          <cell r="E91">
            <v>18000</v>
          </cell>
        </row>
        <row r="92">
          <cell r="A92">
            <v>101</v>
          </cell>
          <cell r="B92" t="str">
            <v xml:space="preserve">NguyÔn V¨n </v>
          </cell>
          <cell r="C92" t="str">
            <v>Qu¶ng</v>
          </cell>
          <cell r="E92">
            <v>18000</v>
          </cell>
        </row>
        <row r="93">
          <cell r="A93">
            <v>102</v>
          </cell>
          <cell r="B93" t="str">
            <v>Lª Träng</v>
          </cell>
          <cell r="C93" t="str">
            <v>T©m</v>
          </cell>
          <cell r="D93" t="str">
            <v>Electro'</v>
          </cell>
          <cell r="E93">
            <v>20000</v>
          </cell>
        </row>
        <row r="94">
          <cell r="A94">
            <v>103</v>
          </cell>
          <cell r="B94" t="str">
            <v>Hoµng TuÊn</v>
          </cell>
          <cell r="C94" t="str">
            <v>§¶m</v>
          </cell>
          <cell r="E94">
            <v>18000</v>
          </cell>
        </row>
        <row r="95">
          <cell r="A95">
            <v>104</v>
          </cell>
          <cell r="B95" t="str">
            <v>Ph¹m §×nh</v>
          </cell>
          <cell r="C95" t="str">
            <v>B×nh</v>
          </cell>
          <cell r="E95">
            <v>18000</v>
          </cell>
        </row>
        <row r="96">
          <cell r="A96">
            <v>105</v>
          </cell>
          <cell r="B96" t="str">
            <v>NguyÔn Trung</v>
          </cell>
          <cell r="C96" t="str">
            <v>Kiªn</v>
          </cell>
          <cell r="E96">
            <v>20000</v>
          </cell>
        </row>
        <row r="97">
          <cell r="A97">
            <v>106</v>
          </cell>
          <cell r="B97" t="str">
            <v>Lª V¨n</v>
          </cell>
          <cell r="C97" t="str">
            <v>H­ng</v>
          </cell>
          <cell r="E97">
            <v>20000</v>
          </cell>
        </row>
        <row r="98">
          <cell r="A98">
            <v>107</v>
          </cell>
          <cell r="B98" t="str">
            <v xml:space="preserve">NguyÔn V¨n  </v>
          </cell>
          <cell r="C98" t="str">
            <v>§¹t</v>
          </cell>
          <cell r="D98" t="str">
            <v>Electro'</v>
          </cell>
          <cell r="E98">
            <v>20000</v>
          </cell>
        </row>
        <row r="99">
          <cell r="A99">
            <v>108</v>
          </cell>
          <cell r="B99" t="str">
            <v xml:space="preserve">L­u ViÕt </v>
          </cell>
          <cell r="C99" t="str">
            <v>X¹</v>
          </cell>
          <cell r="E99">
            <v>18000</v>
          </cell>
        </row>
        <row r="100">
          <cell r="A100">
            <v>109</v>
          </cell>
          <cell r="B100" t="str">
            <v>NguyÔn Trung</v>
          </cell>
          <cell r="C100" t="str">
            <v>HiÕu</v>
          </cell>
          <cell r="E100">
            <v>18000</v>
          </cell>
        </row>
        <row r="101">
          <cell r="A101">
            <v>110</v>
          </cell>
          <cell r="B101" t="str">
            <v>NguyÔn Häc</v>
          </cell>
          <cell r="C101" t="str">
            <v>Quý</v>
          </cell>
          <cell r="D101" t="str">
            <v>Felt</v>
          </cell>
          <cell r="E101">
            <v>20000</v>
          </cell>
        </row>
        <row r="102">
          <cell r="A102">
            <v>111</v>
          </cell>
          <cell r="B102" t="str">
            <v>NguyÔn Danh</v>
          </cell>
          <cell r="C102" t="str">
            <v>Linh</v>
          </cell>
          <cell r="E102">
            <v>18000</v>
          </cell>
        </row>
        <row r="103">
          <cell r="A103">
            <v>112</v>
          </cell>
          <cell r="B103" t="str">
            <v>§inh Thanh</v>
          </cell>
          <cell r="C103" t="str">
            <v>Toµn</v>
          </cell>
          <cell r="E103">
            <v>18000</v>
          </cell>
        </row>
        <row r="104">
          <cell r="A104">
            <v>113</v>
          </cell>
          <cell r="B104" t="str">
            <v xml:space="preserve">NguyÔn Thµnh </v>
          </cell>
          <cell r="C104" t="str">
            <v>Nam</v>
          </cell>
          <cell r="E104">
            <v>20000</v>
          </cell>
        </row>
        <row r="105">
          <cell r="A105">
            <v>114</v>
          </cell>
          <cell r="B105" t="str">
            <v>Qu¸ch Xu©n</v>
          </cell>
          <cell r="C105" t="str">
            <v>Quý</v>
          </cell>
          <cell r="D105" t="str">
            <v>Electro'</v>
          </cell>
          <cell r="E105">
            <v>20000</v>
          </cell>
        </row>
        <row r="106">
          <cell r="A106">
            <v>115</v>
          </cell>
          <cell r="B106" t="str">
            <v xml:space="preserve">Vò Xu©n </v>
          </cell>
          <cell r="C106" t="str">
            <v xml:space="preserve">HiÖp </v>
          </cell>
          <cell r="E106">
            <v>18000</v>
          </cell>
        </row>
        <row r="107">
          <cell r="A107">
            <v>116</v>
          </cell>
          <cell r="B107" t="str">
            <v>Qu¸n Thµnh</v>
          </cell>
          <cell r="C107" t="str">
            <v>Quang</v>
          </cell>
          <cell r="E107">
            <v>18000</v>
          </cell>
        </row>
        <row r="108">
          <cell r="A108">
            <v>117</v>
          </cell>
          <cell r="B108" t="str">
            <v>Vò V¨n</v>
          </cell>
          <cell r="C108" t="str">
            <v>Trung</v>
          </cell>
          <cell r="E108">
            <v>18000</v>
          </cell>
        </row>
        <row r="109">
          <cell r="A109">
            <v>118</v>
          </cell>
          <cell r="B109" t="str">
            <v>Vò M¹nh</v>
          </cell>
          <cell r="C109" t="str">
            <v>D­</v>
          </cell>
          <cell r="E109">
            <v>18000</v>
          </cell>
        </row>
        <row r="110">
          <cell r="A110">
            <v>119</v>
          </cell>
          <cell r="B110" t="str">
            <v>Vò Anh</v>
          </cell>
          <cell r="C110" t="str">
            <v>TuÊn</v>
          </cell>
          <cell r="D110" t="str">
            <v>Felt</v>
          </cell>
          <cell r="E110">
            <v>22000</v>
          </cell>
        </row>
        <row r="111">
          <cell r="A111">
            <v>120</v>
          </cell>
          <cell r="B111" t="str">
            <v>NguyÔn V¨n</v>
          </cell>
          <cell r="C111" t="str">
            <v>S¬n</v>
          </cell>
          <cell r="E111">
            <v>18000</v>
          </cell>
        </row>
        <row r="112">
          <cell r="A112">
            <v>121</v>
          </cell>
          <cell r="B112" t="str">
            <v>NguyÔn TiÕn</v>
          </cell>
          <cell r="C112" t="str">
            <v>Tr×nh</v>
          </cell>
          <cell r="E112">
            <v>18000</v>
          </cell>
        </row>
        <row r="113">
          <cell r="A113">
            <v>122</v>
          </cell>
          <cell r="B113" t="str">
            <v>NguyÔn Duy</v>
          </cell>
          <cell r="C113" t="str">
            <v>BiÒn</v>
          </cell>
          <cell r="E113">
            <v>18000</v>
          </cell>
        </row>
        <row r="114">
          <cell r="A114">
            <v>123</v>
          </cell>
          <cell r="B114" t="str">
            <v>V­¬ng Xu©n</v>
          </cell>
          <cell r="C114" t="str">
            <v>Thµnh</v>
          </cell>
          <cell r="E114">
            <v>18000</v>
          </cell>
        </row>
        <row r="115">
          <cell r="A115">
            <v>124</v>
          </cell>
          <cell r="B115" t="str">
            <v>TrÞnh TiÕn</v>
          </cell>
          <cell r="C115" t="str">
            <v>Hoµ</v>
          </cell>
          <cell r="E115">
            <v>20000</v>
          </cell>
        </row>
        <row r="116">
          <cell r="A116">
            <v>125</v>
          </cell>
          <cell r="B116" t="str">
            <v xml:space="preserve">TrÇn Minh </v>
          </cell>
          <cell r="C116" t="str">
            <v>Th¾ng</v>
          </cell>
          <cell r="E116">
            <v>18000</v>
          </cell>
        </row>
        <row r="117">
          <cell r="A117">
            <v>126</v>
          </cell>
          <cell r="B117" t="str">
            <v>NguyÔn V¨n</v>
          </cell>
          <cell r="C117" t="str">
            <v>C­êng</v>
          </cell>
          <cell r="E117">
            <v>18000</v>
          </cell>
        </row>
        <row r="118">
          <cell r="A118">
            <v>127</v>
          </cell>
          <cell r="B118" t="str">
            <v>NguyÔn Xu©n</v>
          </cell>
          <cell r="C118" t="str">
            <v>T©m</v>
          </cell>
          <cell r="E118">
            <v>18000</v>
          </cell>
        </row>
        <row r="119">
          <cell r="A119">
            <v>128</v>
          </cell>
          <cell r="B119" t="str">
            <v>§µo Huy</v>
          </cell>
          <cell r="C119" t="str">
            <v>Xuyªn</v>
          </cell>
          <cell r="E119">
            <v>18000</v>
          </cell>
        </row>
        <row r="120">
          <cell r="A120">
            <v>129</v>
          </cell>
          <cell r="B120" t="str">
            <v>NguyÔn Quang</v>
          </cell>
          <cell r="C120" t="str">
            <v>§«ng</v>
          </cell>
          <cell r="E120">
            <v>18000</v>
          </cell>
        </row>
        <row r="121">
          <cell r="A121">
            <v>130</v>
          </cell>
          <cell r="B121" t="str">
            <v>Ph¹m V¨n</v>
          </cell>
          <cell r="C121" t="str">
            <v>Nam</v>
          </cell>
          <cell r="E121">
            <v>18000</v>
          </cell>
        </row>
        <row r="122">
          <cell r="A122">
            <v>131</v>
          </cell>
          <cell r="B122" t="str">
            <v xml:space="preserve">NguyÔn H÷u </v>
          </cell>
          <cell r="C122" t="str">
            <v>Häc</v>
          </cell>
          <cell r="E122">
            <v>18000</v>
          </cell>
        </row>
        <row r="123">
          <cell r="A123">
            <v>132</v>
          </cell>
          <cell r="B123" t="str">
            <v>NguyÔn Xu©n</v>
          </cell>
          <cell r="C123" t="str">
            <v>Gi¸p</v>
          </cell>
          <cell r="D123" t="str">
            <v>Felt</v>
          </cell>
          <cell r="E123">
            <v>20000</v>
          </cell>
        </row>
        <row r="124">
          <cell r="A124">
            <v>133</v>
          </cell>
        </row>
        <row r="126">
          <cell r="A126">
            <v>200</v>
          </cell>
          <cell r="B126" t="str">
            <v xml:space="preserve">NguyÔn H÷u </v>
          </cell>
          <cell r="C126" t="str">
            <v>Kh¸nh</v>
          </cell>
          <cell r="D126" t="str">
            <v>Electro'</v>
          </cell>
          <cell r="E126">
            <v>20000</v>
          </cell>
        </row>
        <row r="127">
          <cell r="A127">
            <v>201</v>
          </cell>
          <cell r="B127" t="str">
            <v>NguyÔn Minh</v>
          </cell>
          <cell r="C127" t="str">
            <v>§øc</v>
          </cell>
          <cell r="D127" t="str">
            <v>Felt</v>
          </cell>
          <cell r="E127">
            <v>20000</v>
          </cell>
        </row>
        <row r="128">
          <cell r="A128">
            <v>202</v>
          </cell>
          <cell r="B128" t="str">
            <v xml:space="preserve">NguyÔn V¨n </v>
          </cell>
          <cell r="C128" t="str">
            <v>Huy</v>
          </cell>
          <cell r="D128" t="str">
            <v>Electro'</v>
          </cell>
          <cell r="E128">
            <v>20000</v>
          </cell>
        </row>
        <row r="129">
          <cell r="A129">
            <v>203</v>
          </cell>
          <cell r="B129" t="str">
            <v xml:space="preserve">NguyÔn V¨n </v>
          </cell>
          <cell r="C129" t="str">
            <v>HuÖ</v>
          </cell>
          <cell r="D129" t="str">
            <v>Felt</v>
          </cell>
          <cell r="E129">
            <v>20000</v>
          </cell>
        </row>
        <row r="130">
          <cell r="A130">
            <v>204</v>
          </cell>
          <cell r="B130" t="str">
            <v xml:space="preserve">NguyÔn V¨n </v>
          </cell>
          <cell r="C130" t="str">
            <v>T×nh</v>
          </cell>
          <cell r="D130" t="str">
            <v>Electro'</v>
          </cell>
          <cell r="E130">
            <v>20000</v>
          </cell>
        </row>
        <row r="131">
          <cell r="A131">
            <v>205</v>
          </cell>
          <cell r="B131" t="str">
            <v>Bïi V¨n</v>
          </cell>
          <cell r="C131" t="str">
            <v>TuÊn</v>
          </cell>
          <cell r="E131">
            <v>18000</v>
          </cell>
        </row>
        <row r="132">
          <cell r="A132">
            <v>206</v>
          </cell>
          <cell r="B132" t="str">
            <v xml:space="preserve">Ph¹m Hång </v>
          </cell>
          <cell r="C132" t="str">
            <v>Quang</v>
          </cell>
          <cell r="E132">
            <v>18000</v>
          </cell>
        </row>
        <row r="133">
          <cell r="A133">
            <v>207</v>
          </cell>
          <cell r="B133" t="str">
            <v xml:space="preserve">NguyÔn V¨n </v>
          </cell>
          <cell r="C133" t="str">
            <v>Tr­êng</v>
          </cell>
          <cell r="E133">
            <v>18000</v>
          </cell>
        </row>
        <row r="134">
          <cell r="A134">
            <v>208</v>
          </cell>
          <cell r="B134" t="str">
            <v>Lª TuÊn</v>
          </cell>
          <cell r="C134" t="str">
            <v>Anh</v>
          </cell>
          <cell r="D134" t="str">
            <v>Felt</v>
          </cell>
          <cell r="E134">
            <v>20000</v>
          </cell>
        </row>
        <row r="135">
          <cell r="A135">
            <v>209</v>
          </cell>
          <cell r="B135" t="str">
            <v xml:space="preserve">NguyÔn V¨n </v>
          </cell>
          <cell r="C135" t="str">
            <v>B¾c</v>
          </cell>
          <cell r="D135" t="str">
            <v>Felt</v>
          </cell>
          <cell r="E135">
            <v>20000</v>
          </cell>
        </row>
        <row r="136">
          <cell r="A136">
            <v>210</v>
          </cell>
          <cell r="B136" t="str">
            <v>NguyÔn ViÖt</v>
          </cell>
          <cell r="C136" t="str">
            <v>§«ng</v>
          </cell>
          <cell r="D136" t="str">
            <v>Electro'</v>
          </cell>
          <cell r="E136">
            <v>20000</v>
          </cell>
        </row>
        <row r="137">
          <cell r="A137">
            <v>211</v>
          </cell>
          <cell r="B137" t="str">
            <v>Vò §µo</v>
          </cell>
          <cell r="C137" t="str">
            <v>Trang</v>
          </cell>
          <cell r="E137">
            <v>18000</v>
          </cell>
        </row>
        <row r="138">
          <cell r="A138">
            <v>212</v>
          </cell>
          <cell r="B138" t="str">
            <v xml:space="preserve">Vò Huy </v>
          </cell>
          <cell r="C138" t="str">
            <v>Thanh</v>
          </cell>
          <cell r="E138">
            <v>18000</v>
          </cell>
        </row>
        <row r="139">
          <cell r="A139">
            <v>213</v>
          </cell>
          <cell r="B139" t="str">
            <v>V­¬ng Chung</v>
          </cell>
          <cell r="C139" t="str">
            <v>Kiªn</v>
          </cell>
          <cell r="E139">
            <v>18000</v>
          </cell>
        </row>
        <row r="140">
          <cell r="A140">
            <v>214</v>
          </cell>
          <cell r="B140" t="str">
            <v>NguyÔn §øc</v>
          </cell>
          <cell r="C140" t="str">
            <v>Khoa</v>
          </cell>
          <cell r="E140">
            <v>18000</v>
          </cell>
        </row>
        <row r="141">
          <cell r="A141">
            <v>215</v>
          </cell>
          <cell r="B141" t="str">
            <v xml:space="preserve">L­¬ng Nguyªn </v>
          </cell>
          <cell r="C141" t="str">
            <v>Träng</v>
          </cell>
          <cell r="E141">
            <v>18000</v>
          </cell>
        </row>
        <row r="142">
          <cell r="A142">
            <v>216</v>
          </cell>
          <cell r="B142" t="str">
            <v xml:space="preserve">Vò Ph­¬ng </v>
          </cell>
          <cell r="C142" t="str">
            <v>Kiªn</v>
          </cell>
          <cell r="E142">
            <v>18000</v>
          </cell>
        </row>
        <row r="143">
          <cell r="A143">
            <v>217</v>
          </cell>
          <cell r="B143" t="str">
            <v>Hoµng V¨n</v>
          </cell>
          <cell r="C143" t="str">
            <v>TuÊn</v>
          </cell>
          <cell r="E143">
            <v>18000</v>
          </cell>
        </row>
        <row r="144">
          <cell r="A144">
            <v>218</v>
          </cell>
          <cell r="B144" t="str">
            <v>Lª C«ng</v>
          </cell>
          <cell r="C144" t="str">
            <v>NghiÖp</v>
          </cell>
          <cell r="E144">
            <v>18000</v>
          </cell>
        </row>
        <row r="145">
          <cell r="A145">
            <v>219</v>
          </cell>
          <cell r="B145" t="str">
            <v>TrÇn §×nh</v>
          </cell>
          <cell r="C145" t="str">
            <v>Dòng</v>
          </cell>
          <cell r="E145">
            <v>18000</v>
          </cell>
        </row>
        <row r="146">
          <cell r="A146">
            <v>220</v>
          </cell>
          <cell r="B146" t="str">
            <v xml:space="preserve">NguyÔn V¨n </v>
          </cell>
          <cell r="C146" t="str">
            <v>¸nh</v>
          </cell>
          <cell r="E146">
            <v>18000</v>
          </cell>
        </row>
        <row r="147">
          <cell r="A147">
            <v>221</v>
          </cell>
          <cell r="B147" t="str">
            <v xml:space="preserve">§µo §×nh </v>
          </cell>
          <cell r="C147" t="str">
            <v>V¨n</v>
          </cell>
          <cell r="E147">
            <v>18000</v>
          </cell>
        </row>
        <row r="148">
          <cell r="A148">
            <v>222</v>
          </cell>
          <cell r="B148" t="str">
            <v>Ph¹m M¹nh</v>
          </cell>
          <cell r="C148" t="str">
            <v>T­ëng</v>
          </cell>
          <cell r="E148">
            <v>18000</v>
          </cell>
        </row>
        <row r="149">
          <cell r="A149">
            <v>223</v>
          </cell>
          <cell r="B149" t="str">
            <v xml:space="preserve">T« Quang </v>
          </cell>
          <cell r="C149" t="str">
            <v>Toµn</v>
          </cell>
          <cell r="E149">
            <v>18000</v>
          </cell>
        </row>
        <row r="150">
          <cell r="A150">
            <v>224</v>
          </cell>
          <cell r="B150" t="str">
            <v>Vò Quang</v>
          </cell>
          <cell r="C150" t="str">
            <v>TiÕn</v>
          </cell>
          <cell r="E150">
            <v>18000</v>
          </cell>
        </row>
        <row r="151">
          <cell r="A151">
            <v>225</v>
          </cell>
          <cell r="B151" t="str">
            <v xml:space="preserve">Vò V¨n </v>
          </cell>
          <cell r="C151" t="str">
            <v>Dòng</v>
          </cell>
          <cell r="E151">
            <v>18000</v>
          </cell>
        </row>
        <row r="152">
          <cell r="A152">
            <v>226</v>
          </cell>
          <cell r="B152" t="str">
            <v>Doanh §øc</v>
          </cell>
          <cell r="C152" t="str">
            <v>Nam</v>
          </cell>
          <cell r="E152">
            <v>18000</v>
          </cell>
        </row>
        <row r="153">
          <cell r="A153">
            <v>227</v>
          </cell>
          <cell r="B153" t="str">
            <v>Vò Xu©n</v>
          </cell>
          <cell r="C153" t="str">
            <v>§¹o</v>
          </cell>
          <cell r="E153">
            <v>18000</v>
          </cell>
        </row>
        <row r="154">
          <cell r="A154">
            <v>228</v>
          </cell>
          <cell r="B154" t="str">
            <v>Lª Duy</v>
          </cell>
          <cell r="C154" t="str">
            <v>Quy</v>
          </cell>
          <cell r="E154">
            <v>18000</v>
          </cell>
        </row>
        <row r="155">
          <cell r="A155">
            <v>229</v>
          </cell>
          <cell r="B155" t="str">
            <v>§ç M¹nh</v>
          </cell>
          <cell r="C155" t="str">
            <v>TuÊn</v>
          </cell>
          <cell r="E155">
            <v>18000</v>
          </cell>
        </row>
        <row r="156">
          <cell r="A156">
            <v>230</v>
          </cell>
          <cell r="B156" t="str">
            <v xml:space="preserve">Vò TiÕn </v>
          </cell>
          <cell r="C156" t="str">
            <v>V­¬ng</v>
          </cell>
          <cell r="E156">
            <v>18000</v>
          </cell>
        </row>
        <row r="157">
          <cell r="A157">
            <v>231</v>
          </cell>
          <cell r="B157" t="str">
            <v>Vò Quang</v>
          </cell>
          <cell r="C157" t="str">
            <v>H¶i</v>
          </cell>
          <cell r="E157">
            <v>18000</v>
          </cell>
        </row>
        <row r="158">
          <cell r="A158">
            <v>232</v>
          </cell>
          <cell r="B158" t="str">
            <v xml:space="preserve">Vò V¨n </v>
          </cell>
          <cell r="C158" t="str">
            <v>T¹o</v>
          </cell>
          <cell r="E158">
            <v>18000</v>
          </cell>
        </row>
        <row r="159">
          <cell r="A159">
            <v>233</v>
          </cell>
          <cell r="B159" t="str">
            <v>Vò §øc</v>
          </cell>
          <cell r="C159" t="str">
            <v>T­êng</v>
          </cell>
          <cell r="E159">
            <v>18000</v>
          </cell>
        </row>
        <row r="160">
          <cell r="A160">
            <v>234</v>
          </cell>
          <cell r="B160" t="str">
            <v>§ång Xu©n</v>
          </cell>
          <cell r="C160" t="str">
            <v>Lu©n</v>
          </cell>
          <cell r="E160">
            <v>18000</v>
          </cell>
        </row>
        <row r="161">
          <cell r="A161">
            <v>235</v>
          </cell>
          <cell r="B161" t="str">
            <v>D­¬ng C«ng</v>
          </cell>
          <cell r="C161" t="str">
            <v>§øc</v>
          </cell>
          <cell r="D161" t="str">
            <v>Felt</v>
          </cell>
          <cell r="E161">
            <v>20000</v>
          </cell>
        </row>
        <row r="162">
          <cell r="A162">
            <v>236</v>
          </cell>
          <cell r="B162" t="str">
            <v>NguyÔn ViÖt</v>
          </cell>
          <cell r="C162" t="str">
            <v>B¾c</v>
          </cell>
          <cell r="E162">
            <v>18000</v>
          </cell>
        </row>
        <row r="163">
          <cell r="A163">
            <v>237</v>
          </cell>
          <cell r="E163">
            <v>18000</v>
          </cell>
        </row>
        <row r="164">
          <cell r="A164">
            <v>238</v>
          </cell>
          <cell r="B164" t="str">
            <v>Vò §×nh</v>
          </cell>
          <cell r="C164" t="str">
            <v>B×nh</v>
          </cell>
          <cell r="E164">
            <v>18000</v>
          </cell>
        </row>
        <row r="165">
          <cell r="A165">
            <v>239</v>
          </cell>
          <cell r="B165" t="str">
            <v>Vò Hång</v>
          </cell>
          <cell r="C165" t="str">
            <v>Thanh</v>
          </cell>
          <cell r="E165">
            <v>18000</v>
          </cell>
        </row>
        <row r="166">
          <cell r="A166">
            <v>240</v>
          </cell>
          <cell r="B166" t="str">
            <v xml:space="preserve">Vò §×nh </v>
          </cell>
          <cell r="C166" t="str">
            <v>Khang</v>
          </cell>
          <cell r="E166">
            <v>18000</v>
          </cell>
        </row>
        <row r="167">
          <cell r="A167">
            <v>241</v>
          </cell>
          <cell r="B167" t="str">
            <v>Vò Thµnh</v>
          </cell>
          <cell r="C167" t="str">
            <v>Nam</v>
          </cell>
          <cell r="E167">
            <v>18000</v>
          </cell>
        </row>
        <row r="168">
          <cell r="A168">
            <v>242</v>
          </cell>
          <cell r="B168" t="str">
            <v>Ph¹m V¨n</v>
          </cell>
          <cell r="C168" t="str">
            <v>Dù</v>
          </cell>
          <cell r="E168">
            <v>18000</v>
          </cell>
        </row>
        <row r="169">
          <cell r="A169">
            <v>243</v>
          </cell>
          <cell r="B169" t="str">
            <v xml:space="preserve">NguyÔn H÷u </v>
          </cell>
          <cell r="C169" t="str">
            <v>TÝnh</v>
          </cell>
          <cell r="E169">
            <v>18000</v>
          </cell>
        </row>
        <row r="170">
          <cell r="A170">
            <v>244</v>
          </cell>
          <cell r="B170" t="str">
            <v>Lª §øc</v>
          </cell>
          <cell r="C170" t="str">
            <v>TiÖp</v>
          </cell>
          <cell r="E170">
            <v>18000</v>
          </cell>
        </row>
        <row r="171">
          <cell r="A171">
            <v>245</v>
          </cell>
          <cell r="B171" t="str">
            <v>§Æng Hïng</v>
          </cell>
          <cell r="C171" t="str">
            <v>C­êng</v>
          </cell>
          <cell r="E171">
            <v>18000</v>
          </cell>
        </row>
        <row r="172">
          <cell r="A172">
            <v>246</v>
          </cell>
          <cell r="B172" t="str">
            <v>Hµ V¨n</v>
          </cell>
          <cell r="C172" t="str">
            <v>L©m</v>
          </cell>
          <cell r="D172" t="str">
            <v>Electro'</v>
          </cell>
          <cell r="E172">
            <v>20000</v>
          </cell>
        </row>
        <row r="173">
          <cell r="A173">
            <v>247</v>
          </cell>
          <cell r="B173" t="str">
            <v xml:space="preserve">Vò V¨n </v>
          </cell>
          <cell r="C173" t="str">
            <v>LuyÖn</v>
          </cell>
          <cell r="E173">
            <v>18000</v>
          </cell>
        </row>
        <row r="174">
          <cell r="A174">
            <v>248</v>
          </cell>
          <cell r="B174" t="str">
            <v>Nh÷ Huy</v>
          </cell>
          <cell r="C174" t="str">
            <v>Tr­êng</v>
          </cell>
          <cell r="D174" t="str">
            <v>Electro'</v>
          </cell>
          <cell r="E174">
            <v>20000</v>
          </cell>
        </row>
        <row r="175">
          <cell r="A175">
            <v>249</v>
          </cell>
          <cell r="B175" t="str">
            <v>Vò §×nh</v>
          </cell>
          <cell r="C175" t="str">
            <v>Tr­êng</v>
          </cell>
          <cell r="E175">
            <v>18000</v>
          </cell>
        </row>
        <row r="176">
          <cell r="A176">
            <v>250</v>
          </cell>
        </row>
        <row r="177">
          <cell r="A177">
            <v>251</v>
          </cell>
        </row>
        <row r="178">
          <cell r="A178">
            <v>252</v>
          </cell>
        </row>
        <row r="179">
          <cell r="A179">
            <v>253</v>
          </cell>
        </row>
        <row r="180">
          <cell r="A180">
            <v>254</v>
          </cell>
        </row>
        <row r="181">
          <cell r="A181">
            <v>255</v>
          </cell>
        </row>
        <row r="182">
          <cell r="A182">
            <v>256</v>
          </cell>
        </row>
      </sheetData>
      <sheetData sheetId="1"/>
      <sheetData sheetId="2" refreshError="1"/>
      <sheetData sheetId="3" refreshError="1">
        <row r="1">
          <cell r="A1" t="str">
            <v>OMIC VIET NAM CO., LTD</v>
          </cell>
        </row>
        <row r="4">
          <cell r="A4" t="str">
            <v>Sè thÎ</v>
          </cell>
          <cell r="B4" t="str">
            <v>Hä vµ tªn</v>
          </cell>
          <cell r="D4" t="str">
            <v>Ngµy th­êng</v>
          </cell>
          <cell r="E4" t="str">
            <v>Chñ nhËt</v>
          </cell>
          <cell r="F4" t="str">
            <v>Lµm Thªm</v>
          </cell>
          <cell r="G4" t="str">
            <v>An ca</v>
          </cell>
          <cell r="H4" t="str">
            <v>Tæng</v>
          </cell>
          <cell r="I4" t="str">
            <v>Ghi chó</v>
          </cell>
        </row>
        <row r="6">
          <cell r="A6">
            <v>12</v>
          </cell>
          <cell r="B6" t="str">
            <v xml:space="preserve">Hoµng </v>
          </cell>
          <cell r="C6" t="str">
            <v>Dòng</v>
          </cell>
          <cell r="D6">
            <v>17.75</v>
          </cell>
          <cell r="E6">
            <v>2</v>
          </cell>
          <cell r="F6">
            <v>20</v>
          </cell>
        </row>
        <row r="7">
          <cell r="A7">
            <v>13</v>
          </cell>
          <cell r="B7" t="str">
            <v xml:space="preserve">Nghiªm Xu©n </v>
          </cell>
          <cell r="C7" t="str">
            <v>Ph­¬ng</v>
          </cell>
          <cell r="D7">
            <v>18.5</v>
          </cell>
          <cell r="E7">
            <v>1.37</v>
          </cell>
          <cell r="F7">
            <v>12</v>
          </cell>
        </row>
        <row r="8">
          <cell r="A8">
            <v>14</v>
          </cell>
          <cell r="B8" t="str">
            <v xml:space="preserve">Ng« Träng </v>
          </cell>
          <cell r="C8" t="str">
            <v>ChiÕn</v>
          </cell>
          <cell r="D8">
            <v>17.75</v>
          </cell>
          <cell r="E8">
            <v>2.25</v>
          </cell>
          <cell r="F8">
            <v>16</v>
          </cell>
        </row>
        <row r="9">
          <cell r="A9">
            <v>15</v>
          </cell>
          <cell r="B9" t="str">
            <v xml:space="preserve">Lª §×nh </v>
          </cell>
          <cell r="C9" t="str">
            <v>Th¾ng</v>
          </cell>
          <cell r="D9">
            <v>12.88</v>
          </cell>
          <cell r="E9">
            <v>1.88</v>
          </cell>
          <cell r="F9">
            <v>2</v>
          </cell>
        </row>
        <row r="10">
          <cell r="A10">
            <v>16</v>
          </cell>
          <cell r="B10" t="str">
            <v xml:space="preserve">Ng V¨n </v>
          </cell>
          <cell r="C10" t="str">
            <v>H­ng</v>
          </cell>
          <cell r="D10">
            <v>3.25</v>
          </cell>
        </row>
        <row r="11">
          <cell r="A11">
            <v>17</v>
          </cell>
          <cell r="B11" t="str">
            <v xml:space="preserve">KiÒu V¨n </v>
          </cell>
          <cell r="C11" t="str">
            <v>Phóc</v>
          </cell>
        </row>
        <row r="12">
          <cell r="A12">
            <v>18</v>
          </cell>
          <cell r="B12" t="str">
            <v>§µm M¹nh</v>
          </cell>
          <cell r="C12" t="str">
            <v>TiÕn</v>
          </cell>
          <cell r="D12">
            <v>16.75</v>
          </cell>
          <cell r="E12">
            <v>3.5</v>
          </cell>
          <cell r="F12">
            <v>5</v>
          </cell>
        </row>
        <row r="13">
          <cell r="A13">
            <v>19</v>
          </cell>
          <cell r="B13" t="str">
            <v>Ph¹m Huy</v>
          </cell>
          <cell r="C13" t="str">
            <v xml:space="preserve">C«ng </v>
          </cell>
        </row>
        <row r="14">
          <cell r="A14">
            <v>20</v>
          </cell>
          <cell r="B14" t="str">
            <v>NguyÔn V¨n</v>
          </cell>
          <cell r="C14" t="str">
            <v>TuÊn</v>
          </cell>
          <cell r="D14">
            <v>12.5</v>
          </cell>
          <cell r="E14">
            <v>1</v>
          </cell>
          <cell r="F14">
            <v>19</v>
          </cell>
        </row>
        <row r="15">
          <cell r="A15">
            <v>21</v>
          </cell>
          <cell r="B15" t="str">
            <v xml:space="preserve">V­¬ng §¾c </v>
          </cell>
          <cell r="C15" t="str">
            <v>¸nh</v>
          </cell>
          <cell r="D15">
            <v>23.75</v>
          </cell>
          <cell r="E15">
            <v>3</v>
          </cell>
          <cell r="F15">
            <v>44</v>
          </cell>
          <cell r="G15">
            <v>54000</v>
          </cell>
        </row>
        <row r="16">
          <cell r="A16">
            <v>22</v>
          </cell>
          <cell r="B16" t="str">
            <v>Bïi Sü</v>
          </cell>
          <cell r="C16" t="str">
            <v>M¹nh</v>
          </cell>
          <cell r="D16">
            <v>19</v>
          </cell>
          <cell r="E16">
            <v>3</v>
          </cell>
          <cell r="F16">
            <v>25</v>
          </cell>
        </row>
        <row r="17">
          <cell r="A17">
            <v>23</v>
          </cell>
          <cell r="B17" t="str">
            <v xml:space="preserve">§Æng V¨n </v>
          </cell>
          <cell r="C17" t="str">
            <v>Nguyªn</v>
          </cell>
          <cell r="D17">
            <v>19.25</v>
          </cell>
          <cell r="E17">
            <v>2.25</v>
          </cell>
          <cell r="F17">
            <v>7</v>
          </cell>
        </row>
        <row r="18">
          <cell r="A18">
            <v>24</v>
          </cell>
          <cell r="B18" t="str">
            <v xml:space="preserve">Ph¹m Ngäc </v>
          </cell>
          <cell r="C18" t="str">
            <v>Tu©n</v>
          </cell>
          <cell r="D18">
            <v>7.75</v>
          </cell>
        </row>
        <row r="19">
          <cell r="A19">
            <v>25</v>
          </cell>
          <cell r="B19" t="str">
            <v>NguyÔn V¨n</v>
          </cell>
          <cell r="C19" t="str">
            <v>Thµnh</v>
          </cell>
        </row>
        <row r="20">
          <cell r="A20">
            <v>26</v>
          </cell>
          <cell r="B20" t="str">
            <v>Tr­¬ng V¨n</v>
          </cell>
          <cell r="C20" t="str">
            <v>T©n</v>
          </cell>
          <cell r="D20">
            <v>17.63</v>
          </cell>
          <cell r="E20">
            <v>3</v>
          </cell>
          <cell r="F20">
            <v>40</v>
          </cell>
        </row>
        <row r="21">
          <cell r="A21">
            <v>27</v>
          </cell>
          <cell r="B21" t="str">
            <v>§Æng ViÕt</v>
          </cell>
          <cell r="C21" t="str">
            <v>Hïng</v>
          </cell>
        </row>
        <row r="22">
          <cell r="A22">
            <v>28</v>
          </cell>
          <cell r="B22" t="str">
            <v>Hoµng Minh</v>
          </cell>
          <cell r="C22" t="str">
            <v>TiÕn</v>
          </cell>
          <cell r="D22">
            <v>22.5</v>
          </cell>
          <cell r="E22">
            <v>2.88</v>
          </cell>
          <cell r="F22">
            <v>12</v>
          </cell>
        </row>
        <row r="23">
          <cell r="A23">
            <v>29</v>
          </cell>
          <cell r="B23" t="str">
            <v>NguyÔn §×nh</v>
          </cell>
          <cell r="C23" t="str">
            <v>Phóc</v>
          </cell>
          <cell r="D23">
            <v>22.5</v>
          </cell>
          <cell r="E23">
            <v>2.75</v>
          </cell>
          <cell r="F23">
            <v>26</v>
          </cell>
        </row>
        <row r="24">
          <cell r="A24">
            <v>30</v>
          </cell>
          <cell r="B24" t="str">
            <v xml:space="preserve">Lª §¹i </v>
          </cell>
          <cell r="C24" t="str">
            <v>Huy</v>
          </cell>
        </row>
        <row r="25">
          <cell r="A25">
            <v>31</v>
          </cell>
          <cell r="B25" t="str">
            <v>Ph¹m Ngäc</v>
          </cell>
          <cell r="C25" t="str">
            <v>T©m</v>
          </cell>
        </row>
        <row r="26">
          <cell r="A26">
            <v>32</v>
          </cell>
          <cell r="B26" t="str">
            <v>NguyÔn V¨n</v>
          </cell>
          <cell r="C26" t="str">
            <v>Kha</v>
          </cell>
        </row>
        <row r="27">
          <cell r="A27">
            <v>33</v>
          </cell>
          <cell r="B27" t="str">
            <v>NguyÔn Kh¾c</v>
          </cell>
          <cell r="C27" t="str">
            <v>Hïng</v>
          </cell>
          <cell r="D27">
            <v>11.6</v>
          </cell>
          <cell r="E27">
            <v>1</v>
          </cell>
          <cell r="F27">
            <v>10</v>
          </cell>
        </row>
        <row r="28">
          <cell r="A28">
            <v>34</v>
          </cell>
          <cell r="B28" t="str">
            <v xml:space="preserve">Lª §×nh </v>
          </cell>
          <cell r="C28" t="str">
            <v>ChiÕn</v>
          </cell>
          <cell r="D28">
            <v>16.63</v>
          </cell>
          <cell r="E28">
            <v>3</v>
          </cell>
          <cell r="F28">
            <v>38</v>
          </cell>
        </row>
        <row r="29">
          <cell r="A29">
            <v>35</v>
          </cell>
          <cell r="B29" t="str">
            <v xml:space="preserve">NguyÔn §øc </v>
          </cell>
          <cell r="C29" t="str">
            <v>H¹nh</v>
          </cell>
          <cell r="D29">
            <v>22.5</v>
          </cell>
          <cell r="E29">
            <v>2.25</v>
          </cell>
          <cell r="F29">
            <v>40</v>
          </cell>
        </row>
        <row r="30">
          <cell r="A30">
            <v>36</v>
          </cell>
          <cell r="B30" t="str">
            <v xml:space="preserve">NguyÔn §×nh </v>
          </cell>
          <cell r="C30" t="str">
            <v>Th¾ng</v>
          </cell>
        </row>
        <row r="31">
          <cell r="A31">
            <v>37</v>
          </cell>
          <cell r="B31" t="str">
            <v>NguyÔn V¨n</v>
          </cell>
          <cell r="C31" t="str">
            <v>Khëi</v>
          </cell>
          <cell r="D31">
            <v>16.63</v>
          </cell>
          <cell r="E31">
            <v>3</v>
          </cell>
          <cell r="F31">
            <v>40</v>
          </cell>
          <cell r="G31">
            <v>49500</v>
          </cell>
        </row>
        <row r="32">
          <cell r="A32">
            <v>38</v>
          </cell>
          <cell r="B32" t="str">
            <v>NguyÔn Quèc</v>
          </cell>
          <cell r="C32" t="str">
            <v>ViÖt</v>
          </cell>
          <cell r="D32">
            <v>24</v>
          </cell>
          <cell r="E32">
            <v>2.37</v>
          </cell>
          <cell r="F32">
            <v>18</v>
          </cell>
        </row>
        <row r="33">
          <cell r="A33">
            <v>39</v>
          </cell>
          <cell r="B33" t="str">
            <v xml:space="preserve">Ph¹m Sü </v>
          </cell>
          <cell r="C33" t="str">
            <v>Th¾ng</v>
          </cell>
        </row>
        <row r="34">
          <cell r="A34">
            <v>40</v>
          </cell>
          <cell r="B34" t="str">
            <v xml:space="preserve">Ph¹m Quèc </v>
          </cell>
          <cell r="C34" t="str">
            <v>Kh¸nh</v>
          </cell>
          <cell r="D34">
            <v>24.5</v>
          </cell>
          <cell r="E34">
            <v>2.25</v>
          </cell>
          <cell r="F34">
            <v>20</v>
          </cell>
        </row>
        <row r="35">
          <cell r="A35">
            <v>41</v>
          </cell>
          <cell r="B35" t="str">
            <v xml:space="preserve">TrÇn Danh </v>
          </cell>
          <cell r="C35" t="str">
            <v>M¹nh</v>
          </cell>
          <cell r="D35">
            <v>24</v>
          </cell>
          <cell r="E35">
            <v>3.5</v>
          </cell>
          <cell r="F35">
            <v>17</v>
          </cell>
        </row>
        <row r="36">
          <cell r="A36">
            <v>42</v>
          </cell>
          <cell r="B36" t="str">
            <v>NguyÔn Huy</v>
          </cell>
          <cell r="C36" t="str">
            <v>LÞch</v>
          </cell>
          <cell r="D36">
            <v>22.75</v>
          </cell>
          <cell r="E36">
            <v>2.63</v>
          </cell>
          <cell r="F36">
            <v>19</v>
          </cell>
        </row>
        <row r="37">
          <cell r="A37">
            <v>43</v>
          </cell>
          <cell r="B37" t="str">
            <v xml:space="preserve">Ng« Quèc </v>
          </cell>
          <cell r="C37" t="str">
            <v>TuÊn</v>
          </cell>
          <cell r="D37">
            <v>25.63</v>
          </cell>
          <cell r="E37">
            <v>3.63</v>
          </cell>
          <cell r="F37">
            <v>38</v>
          </cell>
          <cell r="G37">
            <v>4500</v>
          </cell>
        </row>
        <row r="38">
          <cell r="A38">
            <v>44</v>
          </cell>
          <cell r="B38" t="str">
            <v>NguyÔn Danh</v>
          </cell>
          <cell r="C38" t="str">
            <v>Long</v>
          </cell>
        </row>
        <row r="39">
          <cell r="A39">
            <v>45</v>
          </cell>
          <cell r="B39" t="str">
            <v>Lª ngäc</v>
          </cell>
          <cell r="C39" t="str">
            <v xml:space="preserve">Anh </v>
          </cell>
          <cell r="D39">
            <v>18</v>
          </cell>
          <cell r="E39">
            <v>1</v>
          </cell>
          <cell r="F39">
            <v>21</v>
          </cell>
          <cell r="G39">
            <v>9000</v>
          </cell>
        </row>
        <row r="40">
          <cell r="A40">
            <v>46</v>
          </cell>
          <cell r="B40" t="str">
            <v xml:space="preserve">NguyÔn ThÕ </v>
          </cell>
          <cell r="C40" t="str">
            <v>Vinh</v>
          </cell>
        </row>
        <row r="41">
          <cell r="A41">
            <v>47</v>
          </cell>
          <cell r="B41" t="str">
            <v>Ph¹m V¨n</v>
          </cell>
          <cell r="C41" t="str">
            <v>B»ng</v>
          </cell>
          <cell r="D41">
            <v>19.25</v>
          </cell>
          <cell r="E41">
            <v>2.63</v>
          </cell>
          <cell r="F41">
            <v>13</v>
          </cell>
          <cell r="G41">
            <v>4500</v>
          </cell>
        </row>
        <row r="42">
          <cell r="A42">
            <v>48</v>
          </cell>
          <cell r="B42" t="str">
            <v>§oµn B¸</v>
          </cell>
          <cell r="C42" t="str">
            <v>Dòng</v>
          </cell>
          <cell r="D42">
            <v>22.88</v>
          </cell>
          <cell r="E42">
            <v>2</v>
          </cell>
          <cell r="F42">
            <v>15.5</v>
          </cell>
        </row>
        <row r="43">
          <cell r="A43">
            <v>49</v>
          </cell>
          <cell r="B43" t="str">
            <v>NguyÔn Danh</v>
          </cell>
          <cell r="C43" t="str">
            <v>M¹nh</v>
          </cell>
          <cell r="D43">
            <v>20</v>
          </cell>
          <cell r="E43">
            <v>2</v>
          </cell>
          <cell r="F43">
            <v>2</v>
          </cell>
        </row>
        <row r="44">
          <cell r="A44">
            <v>50</v>
          </cell>
          <cell r="B44" t="str">
            <v>NguyÔn §×nh</v>
          </cell>
          <cell r="C44" t="str">
            <v>TÊn</v>
          </cell>
          <cell r="D44">
            <v>19.75</v>
          </cell>
          <cell r="E44">
            <v>2</v>
          </cell>
          <cell r="F44">
            <v>23</v>
          </cell>
        </row>
        <row r="45">
          <cell r="A45">
            <v>51</v>
          </cell>
          <cell r="B45" t="str">
            <v xml:space="preserve">L­u ViÕt </v>
          </cell>
          <cell r="C45" t="str">
            <v>Tr­êng</v>
          </cell>
          <cell r="D45">
            <v>11</v>
          </cell>
          <cell r="E45">
            <v>1</v>
          </cell>
          <cell r="F45">
            <v>6.5</v>
          </cell>
        </row>
        <row r="46">
          <cell r="A46">
            <v>52</v>
          </cell>
          <cell r="B46" t="str">
            <v xml:space="preserve">NguyÔn V¨n </v>
          </cell>
          <cell r="C46" t="str">
            <v>Phóc</v>
          </cell>
        </row>
        <row r="47">
          <cell r="A47">
            <v>53</v>
          </cell>
          <cell r="B47" t="str">
            <v>Ph¹m Duy</v>
          </cell>
          <cell r="C47" t="str">
            <v>Kh¸nh</v>
          </cell>
          <cell r="D47">
            <v>21.5</v>
          </cell>
          <cell r="E47">
            <v>1.75</v>
          </cell>
          <cell r="F47">
            <v>8</v>
          </cell>
        </row>
        <row r="48">
          <cell r="A48">
            <v>54</v>
          </cell>
          <cell r="B48" t="str">
            <v xml:space="preserve">Lª Quang </v>
          </cell>
          <cell r="C48" t="str">
            <v>Duy</v>
          </cell>
        </row>
        <row r="49">
          <cell r="A49">
            <v>55</v>
          </cell>
          <cell r="B49" t="str">
            <v xml:space="preserve">Phïng V¨n </v>
          </cell>
          <cell r="C49" t="str">
            <v>C­êng</v>
          </cell>
          <cell r="D49">
            <v>11.75</v>
          </cell>
          <cell r="E49">
            <v>2</v>
          </cell>
        </row>
        <row r="50">
          <cell r="A50">
            <v>56</v>
          </cell>
          <cell r="B50" t="str">
            <v>Chu V¨n</v>
          </cell>
          <cell r="C50" t="str">
            <v>§¹i</v>
          </cell>
        </row>
        <row r="51">
          <cell r="A51">
            <v>57</v>
          </cell>
          <cell r="B51" t="str">
            <v>TrÇn TuÊn</v>
          </cell>
          <cell r="C51" t="str">
            <v>Anh</v>
          </cell>
        </row>
        <row r="52">
          <cell r="A52">
            <v>58</v>
          </cell>
          <cell r="B52" t="str">
            <v xml:space="preserve">L­u ViÕt </v>
          </cell>
          <cell r="C52" t="str">
            <v>Phong</v>
          </cell>
          <cell r="D52">
            <v>8.5</v>
          </cell>
          <cell r="E52">
            <v>2.5</v>
          </cell>
          <cell r="F52">
            <v>27</v>
          </cell>
        </row>
        <row r="53">
          <cell r="A53">
            <v>59</v>
          </cell>
          <cell r="B53" t="str">
            <v>Hoµng Minh</v>
          </cell>
          <cell r="C53" t="str">
            <v>Kh¸nh</v>
          </cell>
        </row>
        <row r="54">
          <cell r="A54">
            <v>60</v>
          </cell>
          <cell r="B54" t="str">
            <v xml:space="preserve">NguyÔn §øc </v>
          </cell>
          <cell r="C54" t="str">
            <v>TiÖp</v>
          </cell>
          <cell r="D54">
            <v>3.75</v>
          </cell>
          <cell r="E54">
            <v>1</v>
          </cell>
          <cell r="F54">
            <v>12</v>
          </cell>
        </row>
        <row r="55">
          <cell r="A55">
            <v>61</v>
          </cell>
          <cell r="B55" t="str">
            <v>NguyÔn TuÊn</v>
          </cell>
          <cell r="C55" t="str">
            <v>Anh</v>
          </cell>
        </row>
        <row r="56">
          <cell r="A56">
            <v>62</v>
          </cell>
          <cell r="B56" t="str">
            <v>TrÇn V¨n</v>
          </cell>
          <cell r="C56" t="str">
            <v>Minh</v>
          </cell>
          <cell r="D56">
            <v>12.75</v>
          </cell>
          <cell r="E56">
            <v>2</v>
          </cell>
          <cell r="F56">
            <v>2</v>
          </cell>
        </row>
        <row r="57">
          <cell r="A57">
            <v>63</v>
          </cell>
          <cell r="B57" t="str">
            <v>NguyÔn M¹nh</v>
          </cell>
          <cell r="C57" t="str">
            <v>Huy</v>
          </cell>
          <cell r="D57">
            <v>11.75</v>
          </cell>
          <cell r="E57">
            <v>2</v>
          </cell>
          <cell r="F57">
            <v>2</v>
          </cell>
        </row>
        <row r="58">
          <cell r="A58">
            <v>64</v>
          </cell>
          <cell r="B58" t="str">
            <v>T¹ V¨n</v>
          </cell>
          <cell r="C58" t="str">
            <v>¸nh</v>
          </cell>
          <cell r="D58">
            <v>12.75</v>
          </cell>
          <cell r="E58">
            <v>2.38</v>
          </cell>
          <cell r="F58">
            <v>15</v>
          </cell>
        </row>
        <row r="59">
          <cell r="A59">
            <v>65</v>
          </cell>
          <cell r="B59" t="str">
            <v xml:space="preserve">NguyÔn V­¬ng </v>
          </cell>
          <cell r="C59" t="str">
            <v>§¹i</v>
          </cell>
          <cell r="D59">
            <v>21.25</v>
          </cell>
          <cell r="E59">
            <v>2</v>
          </cell>
          <cell r="F59">
            <v>25</v>
          </cell>
        </row>
        <row r="60">
          <cell r="A60">
            <v>66</v>
          </cell>
          <cell r="B60" t="str">
            <v>NguyÔn SÜ</v>
          </cell>
          <cell r="C60" t="str">
            <v>Tuyªn</v>
          </cell>
          <cell r="D60">
            <v>5.63</v>
          </cell>
          <cell r="E60">
            <v>1</v>
          </cell>
          <cell r="F60">
            <v>9</v>
          </cell>
        </row>
        <row r="61">
          <cell r="A61">
            <v>67</v>
          </cell>
          <cell r="B61" t="str">
            <v>NguyÔn H÷u</v>
          </cell>
          <cell r="C61" t="str">
            <v>H¶i</v>
          </cell>
          <cell r="D61">
            <v>5.63</v>
          </cell>
          <cell r="E61">
            <v>1</v>
          </cell>
          <cell r="F61">
            <v>9</v>
          </cell>
          <cell r="G61">
            <v>-50000</v>
          </cell>
        </row>
        <row r="62">
          <cell r="A62">
            <v>68</v>
          </cell>
          <cell r="B62" t="str">
            <v>TrÇn §×nh</v>
          </cell>
          <cell r="C62" t="str">
            <v>Nguyªn</v>
          </cell>
        </row>
        <row r="63">
          <cell r="A63">
            <v>69</v>
          </cell>
          <cell r="B63" t="str">
            <v>TrÇn Huy</v>
          </cell>
          <cell r="C63" t="str">
            <v>Th¶o</v>
          </cell>
          <cell r="D63">
            <v>18.38</v>
          </cell>
          <cell r="E63">
            <v>3</v>
          </cell>
          <cell r="F63">
            <v>45</v>
          </cell>
          <cell r="G63">
            <v>54000</v>
          </cell>
        </row>
        <row r="64">
          <cell r="A64">
            <v>70</v>
          </cell>
          <cell r="B64" t="str">
            <v xml:space="preserve">Lª §øc </v>
          </cell>
          <cell r="C64" t="str">
            <v>Dòng</v>
          </cell>
          <cell r="D64">
            <v>21.63</v>
          </cell>
          <cell r="E64">
            <v>2.63</v>
          </cell>
          <cell r="F64">
            <v>19</v>
          </cell>
        </row>
        <row r="65">
          <cell r="A65">
            <v>71</v>
          </cell>
          <cell r="B65" t="str">
            <v>Ng Xu©n</v>
          </cell>
          <cell r="C65" t="str">
            <v>Léc</v>
          </cell>
        </row>
        <row r="66">
          <cell r="A66">
            <v>72</v>
          </cell>
          <cell r="B66" t="str">
            <v xml:space="preserve">NguyÔn §øc </v>
          </cell>
          <cell r="C66" t="str">
            <v>Th¬</v>
          </cell>
          <cell r="D66">
            <v>9</v>
          </cell>
          <cell r="E66">
            <v>1.25</v>
          </cell>
          <cell r="F66">
            <v>23</v>
          </cell>
        </row>
        <row r="67">
          <cell r="A67">
            <v>73</v>
          </cell>
          <cell r="B67" t="str">
            <v>NguyÔn Anh</v>
          </cell>
          <cell r="C67" t="str">
            <v>Dòng</v>
          </cell>
          <cell r="D67">
            <v>9.6999999999999993</v>
          </cell>
          <cell r="E67">
            <v>3</v>
          </cell>
          <cell r="F67">
            <v>34</v>
          </cell>
          <cell r="G67">
            <v>45000</v>
          </cell>
        </row>
        <row r="68">
          <cell r="A68">
            <v>74</v>
          </cell>
          <cell r="B68" t="str">
            <v>Lª Minh</v>
          </cell>
          <cell r="C68" t="str">
            <v>Hoµn</v>
          </cell>
        </row>
        <row r="69">
          <cell r="A69">
            <v>75</v>
          </cell>
          <cell r="B69" t="str">
            <v xml:space="preserve">§Æng V¨n </v>
          </cell>
          <cell r="C69" t="str">
            <v>Tïng</v>
          </cell>
        </row>
        <row r="70">
          <cell r="A70">
            <v>76</v>
          </cell>
          <cell r="B70" t="str">
            <v xml:space="preserve">NguyÔn §×nh </v>
          </cell>
          <cell r="C70" t="str">
            <v>Thuû</v>
          </cell>
          <cell r="D70">
            <v>10.5</v>
          </cell>
          <cell r="E70">
            <v>2.25</v>
          </cell>
          <cell r="F70">
            <v>13</v>
          </cell>
          <cell r="G70">
            <v>4500</v>
          </cell>
        </row>
        <row r="71">
          <cell r="A71">
            <v>77</v>
          </cell>
          <cell r="B71" t="str">
            <v xml:space="preserve">NguyÔn Quèc </v>
          </cell>
          <cell r="C71" t="str">
            <v>NhuËn</v>
          </cell>
          <cell r="D71">
            <v>15.5</v>
          </cell>
          <cell r="E71">
            <v>1</v>
          </cell>
          <cell r="F71">
            <v>38</v>
          </cell>
          <cell r="G71">
            <v>4500</v>
          </cell>
        </row>
        <row r="72">
          <cell r="A72">
            <v>78</v>
          </cell>
          <cell r="B72" t="str">
            <v xml:space="preserve">Lª Phóc </v>
          </cell>
          <cell r="C72" t="str">
            <v>Thµnh</v>
          </cell>
          <cell r="D72">
            <v>7</v>
          </cell>
          <cell r="E72">
            <v>1.25</v>
          </cell>
          <cell r="F72">
            <v>26</v>
          </cell>
        </row>
        <row r="73">
          <cell r="A73">
            <v>79</v>
          </cell>
          <cell r="B73" t="str">
            <v>Ph¹m V¨n</v>
          </cell>
          <cell r="C73" t="str">
            <v>T×nh</v>
          </cell>
          <cell r="D73">
            <v>0.75</v>
          </cell>
        </row>
        <row r="74">
          <cell r="A74">
            <v>80</v>
          </cell>
          <cell r="B74" t="str">
            <v xml:space="preserve">NguyÔn H÷u </v>
          </cell>
          <cell r="C74" t="str">
            <v>S¸ng</v>
          </cell>
          <cell r="D74">
            <v>8.6300000000000008</v>
          </cell>
          <cell r="E74">
            <v>0.3</v>
          </cell>
          <cell r="F74">
            <v>16</v>
          </cell>
        </row>
        <row r="75">
          <cell r="A75">
            <v>81</v>
          </cell>
          <cell r="B75" t="str">
            <v>NguyÔn Huy</v>
          </cell>
          <cell r="C75" t="str">
            <v>Minh</v>
          </cell>
          <cell r="D75">
            <v>12</v>
          </cell>
          <cell r="E75">
            <v>2.25</v>
          </cell>
          <cell r="F75">
            <v>12</v>
          </cell>
        </row>
        <row r="76">
          <cell r="A76">
            <v>82</v>
          </cell>
          <cell r="B76" t="str">
            <v xml:space="preserve">NguyÔn §øc </v>
          </cell>
          <cell r="C76" t="str">
            <v>Nam B</v>
          </cell>
        </row>
        <row r="77">
          <cell r="A77">
            <v>83</v>
          </cell>
          <cell r="B77" t="str">
            <v xml:space="preserve">Hoµng §¨ng </v>
          </cell>
          <cell r="C77" t="str">
            <v>Hîp</v>
          </cell>
          <cell r="D77">
            <v>19</v>
          </cell>
          <cell r="E77">
            <v>1.5</v>
          </cell>
          <cell r="F77">
            <v>2</v>
          </cell>
        </row>
        <row r="78">
          <cell r="A78">
            <v>84</v>
          </cell>
          <cell r="B78" t="str">
            <v>Vò V¨n</v>
          </cell>
          <cell r="C78" t="str">
            <v>S¬n</v>
          </cell>
        </row>
        <row r="79">
          <cell r="A79">
            <v>85</v>
          </cell>
          <cell r="B79" t="str">
            <v>NguyÔn C«ng</v>
          </cell>
          <cell r="C79" t="str">
            <v>Vinh</v>
          </cell>
        </row>
        <row r="80">
          <cell r="A80">
            <v>86</v>
          </cell>
          <cell r="B80" t="str">
            <v>NguyÔn Ph­¬ng</v>
          </cell>
          <cell r="C80" t="str">
            <v>Hoµng</v>
          </cell>
        </row>
        <row r="81">
          <cell r="A81">
            <v>87</v>
          </cell>
          <cell r="B81" t="str">
            <v xml:space="preserve">L­u ViÕt </v>
          </cell>
          <cell r="C81" t="str">
            <v>H¶i</v>
          </cell>
        </row>
        <row r="82">
          <cell r="A82">
            <v>88</v>
          </cell>
          <cell r="B82" t="str">
            <v xml:space="preserve">NguyÔn Xu©n </v>
          </cell>
          <cell r="C82" t="str">
            <v>Phóc</v>
          </cell>
          <cell r="D82">
            <v>17.88</v>
          </cell>
          <cell r="E82">
            <v>2.25</v>
          </cell>
          <cell r="F82">
            <v>7</v>
          </cell>
          <cell r="G82">
            <v>-50000</v>
          </cell>
        </row>
        <row r="83">
          <cell r="A83">
            <v>89</v>
          </cell>
          <cell r="B83" t="str">
            <v>Ph¹m Th¾ng</v>
          </cell>
          <cell r="C83" t="str">
            <v>Lîi</v>
          </cell>
          <cell r="D83">
            <v>20.38</v>
          </cell>
          <cell r="E83">
            <v>2</v>
          </cell>
          <cell r="F83">
            <v>14</v>
          </cell>
        </row>
        <row r="84">
          <cell r="A84">
            <v>90</v>
          </cell>
          <cell r="B84" t="str">
            <v>NguyÔn V¨n</v>
          </cell>
          <cell r="C84" t="str">
            <v>Chung</v>
          </cell>
          <cell r="D84">
            <v>22.5</v>
          </cell>
          <cell r="E84">
            <v>2.5</v>
          </cell>
          <cell r="F84">
            <v>68</v>
          </cell>
        </row>
        <row r="85">
          <cell r="A85">
            <v>91</v>
          </cell>
          <cell r="B85" t="str">
            <v xml:space="preserve">NguyÔn V¨n </v>
          </cell>
          <cell r="C85" t="str">
            <v>Quang</v>
          </cell>
          <cell r="D85">
            <v>21.5</v>
          </cell>
          <cell r="E85">
            <v>2.63</v>
          </cell>
          <cell r="F85">
            <v>29</v>
          </cell>
          <cell r="G85">
            <v>4500</v>
          </cell>
        </row>
        <row r="86">
          <cell r="A86">
            <v>92</v>
          </cell>
          <cell r="B86" t="str">
            <v>NguyÔn M¹nh</v>
          </cell>
          <cell r="C86" t="str">
            <v>HiÓn</v>
          </cell>
          <cell r="D86">
            <v>21</v>
          </cell>
          <cell r="E86">
            <v>2.25</v>
          </cell>
          <cell r="F86">
            <v>22</v>
          </cell>
        </row>
        <row r="87">
          <cell r="A87">
            <v>93</v>
          </cell>
          <cell r="B87" t="str">
            <v>§oµn Träng</v>
          </cell>
          <cell r="C87" t="str">
            <v>Chinh</v>
          </cell>
          <cell r="D87">
            <v>19.25</v>
          </cell>
          <cell r="E87">
            <v>1.25</v>
          </cell>
          <cell r="F87">
            <v>21</v>
          </cell>
        </row>
        <row r="88">
          <cell r="A88">
            <v>94</v>
          </cell>
          <cell r="B88" t="str">
            <v>NguyÔn Quèc</v>
          </cell>
          <cell r="C88" t="str">
            <v>Dòng</v>
          </cell>
        </row>
        <row r="89">
          <cell r="A89">
            <v>95</v>
          </cell>
          <cell r="B89" t="str">
            <v>Hoµng V¨n</v>
          </cell>
          <cell r="C89" t="str">
            <v>Nam</v>
          </cell>
        </row>
        <row r="90">
          <cell r="A90">
            <v>96</v>
          </cell>
          <cell r="B90" t="str">
            <v xml:space="preserve">§ç Träng </v>
          </cell>
          <cell r="C90" t="str">
            <v>§¹t</v>
          </cell>
          <cell r="D90">
            <v>21.75</v>
          </cell>
          <cell r="E90">
            <v>2.25</v>
          </cell>
          <cell r="F90">
            <v>7</v>
          </cell>
        </row>
        <row r="91">
          <cell r="A91">
            <v>97</v>
          </cell>
          <cell r="B91" t="str">
            <v>L¹i Trung</v>
          </cell>
          <cell r="C91" t="str">
            <v>Thµnh</v>
          </cell>
          <cell r="D91">
            <v>8.5</v>
          </cell>
          <cell r="E91">
            <v>1</v>
          </cell>
          <cell r="F91">
            <v>10</v>
          </cell>
        </row>
        <row r="92">
          <cell r="A92">
            <v>98</v>
          </cell>
          <cell r="B92" t="str">
            <v>TrÇn V¨n</v>
          </cell>
          <cell r="C92" t="str">
            <v>Duy</v>
          </cell>
        </row>
        <row r="93">
          <cell r="A93">
            <v>99</v>
          </cell>
          <cell r="B93" t="str">
            <v>TrÇn Xu©n</v>
          </cell>
          <cell r="C93" t="str">
            <v>Nam</v>
          </cell>
        </row>
        <row r="94">
          <cell r="A94">
            <v>100</v>
          </cell>
          <cell r="B94" t="str">
            <v>TrÇn Anh</v>
          </cell>
          <cell r="C94" t="str">
            <v>§øc</v>
          </cell>
          <cell r="D94">
            <v>18.5</v>
          </cell>
          <cell r="E94">
            <v>2.5</v>
          </cell>
          <cell r="F94">
            <v>39</v>
          </cell>
          <cell r="G94">
            <v>4500</v>
          </cell>
        </row>
        <row r="95">
          <cell r="A95">
            <v>101</v>
          </cell>
          <cell r="B95" t="str">
            <v xml:space="preserve">NguyÔn V¨n </v>
          </cell>
          <cell r="C95" t="str">
            <v>Qu¶ng</v>
          </cell>
          <cell r="D95">
            <v>19.5</v>
          </cell>
          <cell r="E95">
            <v>2.38</v>
          </cell>
          <cell r="F95">
            <v>17</v>
          </cell>
        </row>
        <row r="96">
          <cell r="A96">
            <v>102</v>
          </cell>
          <cell r="B96" t="str">
            <v>Lª Träng</v>
          </cell>
          <cell r="C96" t="str">
            <v>T©m</v>
          </cell>
          <cell r="D96">
            <v>18</v>
          </cell>
          <cell r="E96">
            <v>2.75</v>
          </cell>
          <cell r="F96">
            <v>24</v>
          </cell>
          <cell r="G96">
            <v>73300</v>
          </cell>
        </row>
        <row r="97">
          <cell r="A97">
            <v>103</v>
          </cell>
          <cell r="B97" t="str">
            <v>Hoµng TuÊn</v>
          </cell>
          <cell r="C97" t="str">
            <v>§¶m</v>
          </cell>
        </row>
        <row r="98">
          <cell r="A98">
            <v>104</v>
          </cell>
          <cell r="B98" t="str">
            <v>Ph¹m §×nh</v>
          </cell>
          <cell r="C98" t="str">
            <v>B×nh</v>
          </cell>
          <cell r="D98">
            <v>25.5</v>
          </cell>
          <cell r="E98">
            <v>2.5</v>
          </cell>
          <cell r="F98">
            <v>48</v>
          </cell>
          <cell r="G98">
            <v>4500</v>
          </cell>
        </row>
        <row r="99">
          <cell r="A99">
            <v>105</v>
          </cell>
          <cell r="B99" t="str">
            <v>NguyÔn Trung</v>
          </cell>
          <cell r="C99" t="str">
            <v>Kiªn</v>
          </cell>
        </row>
        <row r="100">
          <cell r="A100">
            <v>106</v>
          </cell>
          <cell r="B100" t="str">
            <v>Lª V¨n</v>
          </cell>
          <cell r="C100" t="str">
            <v>H­ng</v>
          </cell>
        </row>
        <row r="101">
          <cell r="A101">
            <v>107</v>
          </cell>
          <cell r="B101" t="str">
            <v xml:space="preserve">NguyÔn V¨n  </v>
          </cell>
          <cell r="C101" t="str">
            <v>§¹t</v>
          </cell>
          <cell r="D101">
            <v>14.5</v>
          </cell>
          <cell r="E101">
            <v>2.75</v>
          </cell>
          <cell r="F101">
            <v>21</v>
          </cell>
        </row>
        <row r="102">
          <cell r="A102">
            <v>108</v>
          </cell>
          <cell r="B102" t="str">
            <v xml:space="preserve">L­u ViÕt </v>
          </cell>
          <cell r="C102" t="str">
            <v>X¹</v>
          </cell>
          <cell r="D102">
            <v>22.5</v>
          </cell>
          <cell r="E102">
            <v>1</v>
          </cell>
          <cell r="F102">
            <v>27.5</v>
          </cell>
        </row>
        <row r="103">
          <cell r="A103">
            <v>109</v>
          </cell>
          <cell r="B103" t="str">
            <v>NguyÔn Trung</v>
          </cell>
          <cell r="C103" t="str">
            <v>HiÕu</v>
          </cell>
          <cell r="D103">
            <v>3.5</v>
          </cell>
          <cell r="E103">
            <v>0.37</v>
          </cell>
          <cell r="F103">
            <v>3</v>
          </cell>
        </row>
        <row r="104">
          <cell r="A104">
            <v>110</v>
          </cell>
          <cell r="B104" t="str">
            <v>NguyÔn Häc</v>
          </cell>
          <cell r="C104" t="str">
            <v>Quý</v>
          </cell>
          <cell r="D104">
            <v>23.5</v>
          </cell>
          <cell r="E104">
            <v>2.63</v>
          </cell>
          <cell r="F104">
            <v>15</v>
          </cell>
        </row>
        <row r="105">
          <cell r="A105">
            <v>111</v>
          </cell>
          <cell r="B105" t="str">
            <v>NguyÔn Danh</v>
          </cell>
          <cell r="C105" t="str">
            <v>Linh</v>
          </cell>
        </row>
        <row r="106">
          <cell r="A106">
            <v>112</v>
          </cell>
          <cell r="B106" t="str">
            <v>§inh Thanh</v>
          </cell>
          <cell r="C106" t="str">
            <v>Toµn</v>
          </cell>
          <cell r="D106">
            <v>21.75</v>
          </cell>
          <cell r="E106">
            <v>3</v>
          </cell>
          <cell r="F106">
            <v>4</v>
          </cell>
        </row>
        <row r="107">
          <cell r="A107">
            <v>113</v>
          </cell>
          <cell r="B107" t="str">
            <v xml:space="preserve">NguyÔn Thµnh </v>
          </cell>
          <cell r="C107" t="str">
            <v>Nam</v>
          </cell>
        </row>
        <row r="108">
          <cell r="A108">
            <v>114</v>
          </cell>
          <cell r="B108" t="str">
            <v>Qu¸ch Xu©n</v>
          </cell>
          <cell r="C108" t="str">
            <v>Quý</v>
          </cell>
          <cell r="D108">
            <v>16.63</v>
          </cell>
          <cell r="E108">
            <v>2.75</v>
          </cell>
          <cell r="F108">
            <v>22</v>
          </cell>
        </row>
        <row r="109">
          <cell r="A109">
            <v>115</v>
          </cell>
          <cell r="B109" t="str">
            <v xml:space="preserve">Vò Xu©n </v>
          </cell>
          <cell r="C109" t="str">
            <v xml:space="preserve">HiÖp </v>
          </cell>
          <cell r="D109">
            <v>23.5</v>
          </cell>
          <cell r="E109">
            <v>2.5</v>
          </cell>
          <cell r="F109">
            <v>63</v>
          </cell>
          <cell r="G109">
            <v>4500</v>
          </cell>
        </row>
        <row r="110">
          <cell r="A110">
            <v>116</v>
          </cell>
          <cell r="B110" t="str">
            <v>Qu¸n Thµnh</v>
          </cell>
          <cell r="C110" t="str">
            <v>Quang</v>
          </cell>
        </row>
        <row r="111">
          <cell r="A111">
            <v>117</v>
          </cell>
          <cell r="B111" t="str">
            <v>Vò V¨n</v>
          </cell>
          <cell r="C111" t="str">
            <v>Trung</v>
          </cell>
        </row>
        <row r="112">
          <cell r="A112">
            <v>118</v>
          </cell>
          <cell r="B112" t="str">
            <v>Vò M¹nh</v>
          </cell>
          <cell r="C112" t="str">
            <v>D­</v>
          </cell>
        </row>
        <row r="113">
          <cell r="A113">
            <v>119</v>
          </cell>
          <cell r="B113" t="str">
            <v>Vò Anh</v>
          </cell>
          <cell r="C113" t="str">
            <v>TuÊn</v>
          </cell>
        </row>
        <row r="114">
          <cell r="A114">
            <v>120</v>
          </cell>
          <cell r="B114" t="str">
            <v>NguyÔn V¨n</v>
          </cell>
          <cell r="C114" t="str">
            <v>S¬n</v>
          </cell>
        </row>
        <row r="115">
          <cell r="A115">
            <v>121</v>
          </cell>
          <cell r="B115" t="str">
            <v>NguyÔn TiÕn</v>
          </cell>
          <cell r="C115" t="str">
            <v>Tr×nh</v>
          </cell>
        </row>
        <row r="116">
          <cell r="A116">
            <v>122</v>
          </cell>
          <cell r="B116" t="str">
            <v>NguyÔn Duy</v>
          </cell>
          <cell r="C116" t="str">
            <v>BiÒn</v>
          </cell>
          <cell r="D116">
            <v>19</v>
          </cell>
          <cell r="E116">
            <v>2</v>
          </cell>
          <cell r="F116">
            <v>30</v>
          </cell>
        </row>
        <row r="117">
          <cell r="A117">
            <v>123</v>
          </cell>
          <cell r="B117" t="str">
            <v>V­¬ng Xu©n</v>
          </cell>
          <cell r="C117" t="str">
            <v>Thµnh</v>
          </cell>
        </row>
        <row r="118">
          <cell r="A118">
            <v>124</v>
          </cell>
          <cell r="B118" t="str">
            <v>TrÞnh TiÕn</v>
          </cell>
          <cell r="C118" t="str">
            <v>Hoµ</v>
          </cell>
          <cell r="D118">
            <v>16.5</v>
          </cell>
          <cell r="F118">
            <v>13</v>
          </cell>
        </row>
        <row r="119">
          <cell r="A119">
            <v>125</v>
          </cell>
          <cell r="B119" t="str">
            <v xml:space="preserve">TrÇn Minh </v>
          </cell>
          <cell r="C119" t="str">
            <v>Th¾ng</v>
          </cell>
          <cell r="D119">
            <v>21.25</v>
          </cell>
          <cell r="E119">
            <v>2.63</v>
          </cell>
          <cell r="F119">
            <v>7.5</v>
          </cell>
        </row>
        <row r="120">
          <cell r="A120">
            <v>126</v>
          </cell>
          <cell r="B120" t="str">
            <v>NguyÔn V¨n</v>
          </cell>
          <cell r="C120" t="str">
            <v>C­êng</v>
          </cell>
        </row>
        <row r="121">
          <cell r="A121">
            <v>127</v>
          </cell>
          <cell r="B121" t="str">
            <v>NguyÔn Xu©n</v>
          </cell>
          <cell r="C121" t="str">
            <v>T©m</v>
          </cell>
        </row>
        <row r="122">
          <cell r="A122">
            <v>128</v>
          </cell>
          <cell r="B122" t="str">
            <v>§µo Huy</v>
          </cell>
          <cell r="C122" t="str">
            <v>Xuyªn</v>
          </cell>
        </row>
        <row r="123">
          <cell r="A123">
            <v>129</v>
          </cell>
          <cell r="B123" t="str">
            <v>NguyÔn Quang</v>
          </cell>
          <cell r="C123" t="str">
            <v>§«ng</v>
          </cell>
        </row>
        <row r="124">
          <cell r="A124">
            <v>130</v>
          </cell>
          <cell r="B124" t="str">
            <v>Ph¹m V¨n</v>
          </cell>
          <cell r="C124" t="str">
            <v>Nam</v>
          </cell>
        </row>
        <row r="125">
          <cell r="A125">
            <v>131</v>
          </cell>
          <cell r="B125" t="str">
            <v xml:space="preserve">NguyÔn H÷u </v>
          </cell>
          <cell r="C125" t="str">
            <v>Häc</v>
          </cell>
        </row>
        <row r="126">
          <cell r="A126">
            <v>132</v>
          </cell>
          <cell r="B126" t="str">
            <v>NguyÔn Xu©n</v>
          </cell>
          <cell r="C126" t="str">
            <v>Gi¸p</v>
          </cell>
        </row>
        <row r="138">
          <cell r="A138">
            <v>200</v>
          </cell>
          <cell r="B138" t="str">
            <v xml:space="preserve">NguyÔn H÷u </v>
          </cell>
          <cell r="C138" t="str">
            <v>Kh¸nh</v>
          </cell>
          <cell r="D138">
            <v>18.5</v>
          </cell>
          <cell r="E138">
            <v>1.38</v>
          </cell>
          <cell r="F138">
            <v>13</v>
          </cell>
        </row>
        <row r="139">
          <cell r="A139">
            <v>201</v>
          </cell>
          <cell r="B139" t="str">
            <v>NguyÔn Minh</v>
          </cell>
          <cell r="C139" t="str">
            <v>§øc</v>
          </cell>
          <cell r="D139">
            <v>18.13</v>
          </cell>
          <cell r="E139">
            <v>0.63</v>
          </cell>
          <cell r="F139">
            <v>4</v>
          </cell>
        </row>
        <row r="140">
          <cell r="A140">
            <v>202</v>
          </cell>
          <cell r="B140" t="str">
            <v xml:space="preserve">NguyÔn V¨n </v>
          </cell>
          <cell r="C140" t="str">
            <v>Huy</v>
          </cell>
          <cell r="D140">
            <v>18.75</v>
          </cell>
          <cell r="E140">
            <v>1.38</v>
          </cell>
          <cell r="F140">
            <v>14</v>
          </cell>
        </row>
        <row r="141">
          <cell r="A141">
            <v>203</v>
          </cell>
          <cell r="B141" t="str">
            <v xml:space="preserve">NguyÔn V¨n </v>
          </cell>
          <cell r="C141" t="str">
            <v>HuÖ</v>
          </cell>
          <cell r="D141">
            <v>13.38</v>
          </cell>
          <cell r="E141">
            <v>1.25</v>
          </cell>
          <cell r="F141">
            <v>6</v>
          </cell>
        </row>
        <row r="142">
          <cell r="A142">
            <v>204</v>
          </cell>
          <cell r="B142" t="str">
            <v xml:space="preserve">NguyÔn V¨n </v>
          </cell>
          <cell r="C142" t="str">
            <v>T×nh</v>
          </cell>
          <cell r="D142">
            <v>19.63</v>
          </cell>
          <cell r="E142">
            <v>1.36</v>
          </cell>
          <cell r="F142">
            <v>12</v>
          </cell>
        </row>
        <row r="143">
          <cell r="A143">
            <v>205</v>
          </cell>
          <cell r="B143" t="str">
            <v>Bïi V¨n</v>
          </cell>
          <cell r="C143" t="str">
            <v>TuÊn</v>
          </cell>
          <cell r="D143">
            <v>19.75</v>
          </cell>
          <cell r="F143">
            <v>9</v>
          </cell>
        </row>
        <row r="144">
          <cell r="A144">
            <v>206</v>
          </cell>
          <cell r="B144" t="str">
            <v xml:space="preserve">Ph¹m Hång </v>
          </cell>
          <cell r="C144" t="str">
            <v>Quang</v>
          </cell>
          <cell r="D144">
            <v>16</v>
          </cell>
          <cell r="F144">
            <v>2</v>
          </cell>
        </row>
        <row r="145">
          <cell r="A145">
            <v>207</v>
          </cell>
          <cell r="B145" t="str">
            <v xml:space="preserve">NguyÔn V¨n </v>
          </cell>
          <cell r="C145" t="str">
            <v>Tr­êng</v>
          </cell>
          <cell r="D145">
            <v>19.25</v>
          </cell>
          <cell r="F145">
            <v>10.5</v>
          </cell>
        </row>
        <row r="146">
          <cell r="A146">
            <v>208</v>
          </cell>
          <cell r="B146" t="str">
            <v>Lª TuÊn</v>
          </cell>
          <cell r="C146" t="str">
            <v>Anh</v>
          </cell>
          <cell r="D146">
            <v>17.3</v>
          </cell>
          <cell r="E146">
            <v>1.25</v>
          </cell>
          <cell r="F146">
            <v>5</v>
          </cell>
        </row>
        <row r="147">
          <cell r="A147">
            <v>209</v>
          </cell>
          <cell r="B147" t="str">
            <v xml:space="preserve">NguyÔn V¨n </v>
          </cell>
          <cell r="C147" t="str">
            <v>B¾c</v>
          </cell>
          <cell r="D147">
            <v>19.18</v>
          </cell>
          <cell r="E147">
            <v>1.25</v>
          </cell>
          <cell r="F147">
            <v>5</v>
          </cell>
        </row>
        <row r="148">
          <cell r="A148">
            <v>210</v>
          </cell>
          <cell r="B148" t="str">
            <v>NguyÔn ViÖt</v>
          </cell>
          <cell r="C148" t="str">
            <v>§«ng</v>
          </cell>
          <cell r="D148">
            <v>18.88</v>
          </cell>
          <cell r="E148">
            <v>1.38</v>
          </cell>
          <cell r="F148">
            <v>14</v>
          </cell>
        </row>
        <row r="149">
          <cell r="A149">
            <v>211</v>
          </cell>
          <cell r="B149" t="str">
            <v>Vò §µo</v>
          </cell>
          <cell r="C149" t="str">
            <v>Trang</v>
          </cell>
          <cell r="D149">
            <v>16.38</v>
          </cell>
          <cell r="F149">
            <v>2</v>
          </cell>
        </row>
        <row r="150">
          <cell r="A150">
            <v>212</v>
          </cell>
          <cell r="B150" t="str">
            <v xml:space="preserve">Vò Huy </v>
          </cell>
          <cell r="C150" t="str">
            <v>Thanh</v>
          </cell>
          <cell r="D150">
            <v>16</v>
          </cell>
          <cell r="F150">
            <v>8</v>
          </cell>
        </row>
        <row r="151">
          <cell r="A151">
            <v>213</v>
          </cell>
          <cell r="B151" t="str">
            <v>V­¬ng Chung</v>
          </cell>
          <cell r="C151" t="str">
            <v>Kiªn</v>
          </cell>
          <cell r="D151">
            <v>8.6999999999999993</v>
          </cell>
          <cell r="F151">
            <v>3</v>
          </cell>
        </row>
        <row r="152">
          <cell r="A152">
            <v>214</v>
          </cell>
          <cell r="B152" t="str">
            <v>NguyÔn §øc</v>
          </cell>
          <cell r="C152" t="str">
            <v>Khoa</v>
          </cell>
          <cell r="D152">
            <v>19</v>
          </cell>
          <cell r="E152">
            <v>1</v>
          </cell>
          <cell r="F152">
            <v>12</v>
          </cell>
        </row>
        <row r="153">
          <cell r="A153">
            <v>215</v>
          </cell>
          <cell r="B153" t="str">
            <v xml:space="preserve">L­¬ng Nguyªn </v>
          </cell>
          <cell r="C153" t="str">
            <v>Träng</v>
          </cell>
          <cell r="D153">
            <v>19.75</v>
          </cell>
        </row>
        <row r="154">
          <cell r="A154">
            <v>216</v>
          </cell>
          <cell r="B154" t="str">
            <v xml:space="preserve">Vò Ph­¬ng </v>
          </cell>
          <cell r="C154" t="str">
            <v>Kiªn</v>
          </cell>
          <cell r="D154">
            <v>17.25</v>
          </cell>
          <cell r="E154">
            <v>1</v>
          </cell>
          <cell r="F154">
            <v>9</v>
          </cell>
        </row>
        <row r="155">
          <cell r="A155">
            <v>217</v>
          </cell>
          <cell r="B155" t="str">
            <v>Hoµng V¨n</v>
          </cell>
          <cell r="C155" t="str">
            <v>TuÊn</v>
          </cell>
          <cell r="D155">
            <v>20</v>
          </cell>
        </row>
        <row r="156">
          <cell r="A156">
            <v>218</v>
          </cell>
          <cell r="B156" t="str">
            <v>Lª C«ng</v>
          </cell>
          <cell r="C156" t="str">
            <v>NghiÖp</v>
          </cell>
          <cell r="D156">
            <v>19.25</v>
          </cell>
        </row>
        <row r="157">
          <cell r="A157">
            <v>219</v>
          </cell>
          <cell r="B157" t="str">
            <v>TrÇn §×nh</v>
          </cell>
          <cell r="C157" t="str">
            <v>Dòng</v>
          </cell>
          <cell r="D157">
            <v>17.5</v>
          </cell>
          <cell r="E157">
            <v>1</v>
          </cell>
          <cell r="F157">
            <v>12</v>
          </cell>
        </row>
        <row r="158">
          <cell r="A158">
            <v>220</v>
          </cell>
          <cell r="B158" t="str">
            <v xml:space="preserve">NguyÔn V¨n </v>
          </cell>
          <cell r="C158" t="str">
            <v>¸nh</v>
          </cell>
          <cell r="D158">
            <v>17.88</v>
          </cell>
          <cell r="E158">
            <v>1.25</v>
          </cell>
          <cell r="F158">
            <v>26</v>
          </cell>
        </row>
        <row r="159">
          <cell r="A159">
            <v>221</v>
          </cell>
          <cell r="B159" t="str">
            <v xml:space="preserve">§µo §×nh </v>
          </cell>
          <cell r="C159" t="str">
            <v>V¨n</v>
          </cell>
          <cell r="D159">
            <v>18.75</v>
          </cell>
          <cell r="E159">
            <v>1</v>
          </cell>
        </row>
        <row r="160">
          <cell r="A160">
            <v>222</v>
          </cell>
          <cell r="B160" t="str">
            <v>Ph¹m M¹nh</v>
          </cell>
          <cell r="C160" t="str">
            <v>T­ëng</v>
          </cell>
          <cell r="D160">
            <v>19</v>
          </cell>
          <cell r="E160">
            <v>1</v>
          </cell>
          <cell r="F160">
            <v>14</v>
          </cell>
        </row>
        <row r="161">
          <cell r="A161">
            <v>223</v>
          </cell>
          <cell r="B161" t="str">
            <v xml:space="preserve">T« Quang </v>
          </cell>
          <cell r="C161" t="str">
            <v>Toµn</v>
          </cell>
          <cell r="D161">
            <v>19.34</v>
          </cell>
          <cell r="E161">
            <v>0.5</v>
          </cell>
          <cell r="F161">
            <v>15</v>
          </cell>
        </row>
        <row r="162">
          <cell r="A162">
            <v>224</v>
          </cell>
          <cell r="B162" t="str">
            <v>Vò Quang</v>
          </cell>
          <cell r="C162" t="str">
            <v>TiÕn</v>
          </cell>
          <cell r="D162">
            <v>18.75</v>
          </cell>
        </row>
        <row r="163">
          <cell r="A163">
            <v>225</v>
          </cell>
          <cell r="B163" t="str">
            <v xml:space="preserve">Vò V¨n </v>
          </cell>
          <cell r="C163" t="str">
            <v>Dòng</v>
          </cell>
          <cell r="D163">
            <v>3.5</v>
          </cell>
        </row>
        <row r="164">
          <cell r="A164">
            <v>226</v>
          </cell>
          <cell r="B164" t="str">
            <v>Doanh §øc</v>
          </cell>
          <cell r="C164" t="str">
            <v>Nam</v>
          </cell>
          <cell r="D164">
            <v>16.25</v>
          </cell>
          <cell r="F164">
            <v>17</v>
          </cell>
        </row>
        <row r="165">
          <cell r="A165">
            <v>227</v>
          </cell>
          <cell r="B165" t="str">
            <v>Vò Xu©n</v>
          </cell>
          <cell r="C165" t="str">
            <v>§¹o</v>
          </cell>
          <cell r="D165">
            <v>17.63</v>
          </cell>
          <cell r="F165">
            <v>2</v>
          </cell>
        </row>
        <row r="166">
          <cell r="A166">
            <v>228</v>
          </cell>
          <cell r="B166" t="str">
            <v>Lª Duy</v>
          </cell>
          <cell r="C166" t="str">
            <v>Quy</v>
          </cell>
          <cell r="D166">
            <v>19.5</v>
          </cell>
        </row>
        <row r="167">
          <cell r="A167">
            <v>229</v>
          </cell>
          <cell r="B167" t="str">
            <v>§ç M¹nh</v>
          </cell>
          <cell r="C167" t="str">
            <v>TuÊn</v>
          </cell>
          <cell r="D167">
            <v>14.75</v>
          </cell>
        </row>
        <row r="168">
          <cell r="A168">
            <v>230</v>
          </cell>
          <cell r="B168" t="str">
            <v xml:space="preserve">Vò TiÕn </v>
          </cell>
          <cell r="C168" t="str">
            <v>V­¬ng</v>
          </cell>
          <cell r="D168">
            <v>18.25</v>
          </cell>
        </row>
        <row r="169">
          <cell r="A169">
            <v>231</v>
          </cell>
          <cell r="B169" t="str">
            <v>Vò Quang</v>
          </cell>
          <cell r="C169" t="str">
            <v>H¶i</v>
          </cell>
          <cell r="D169">
            <v>17</v>
          </cell>
        </row>
        <row r="170">
          <cell r="A170">
            <v>232</v>
          </cell>
          <cell r="B170" t="str">
            <v xml:space="preserve">Vò V¨n </v>
          </cell>
          <cell r="C170" t="str">
            <v>T¹o</v>
          </cell>
          <cell r="D170">
            <v>20.5</v>
          </cell>
          <cell r="E170">
            <v>1</v>
          </cell>
          <cell r="F170">
            <v>11</v>
          </cell>
        </row>
        <row r="171">
          <cell r="A171">
            <v>233</v>
          </cell>
          <cell r="B171" t="str">
            <v>Vò §øc</v>
          </cell>
          <cell r="C171" t="str">
            <v>T­êng</v>
          </cell>
          <cell r="D171">
            <v>20</v>
          </cell>
          <cell r="E171">
            <v>1</v>
          </cell>
          <cell r="F171">
            <v>20</v>
          </cell>
        </row>
        <row r="172">
          <cell r="A172">
            <v>234</v>
          </cell>
          <cell r="B172" t="str">
            <v>§ång Xu©n</v>
          </cell>
          <cell r="C172" t="str">
            <v>Lu©n</v>
          </cell>
          <cell r="D172">
            <v>11.88</v>
          </cell>
        </row>
        <row r="173">
          <cell r="A173">
            <v>235</v>
          </cell>
          <cell r="B173" t="str">
            <v>D­¬ng C«ng</v>
          </cell>
          <cell r="C173" t="str">
            <v>§øc</v>
          </cell>
          <cell r="D173">
            <v>16.88</v>
          </cell>
          <cell r="E173">
            <v>1.25</v>
          </cell>
          <cell r="F173">
            <v>5</v>
          </cell>
        </row>
        <row r="174">
          <cell r="A174">
            <v>236</v>
          </cell>
          <cell r="B174" t="str">
            <v>NguyÔn ViÖt</v>
          </cell>
          <cell r="C174" t="str">
            <v>B¾c</v>
          </cell>
          <cell r="D174">
            <v>3.38</v>
          </cell>
          <cell r="F174">
            <v>7</v>
          </cell>
        </row>
        <row r="175">
          <cell r="A175">
            <v>237</v>
          </cell>
          <cell r="B175">
            <v>0</v>
          </cell>
          <cell r="C175">
            <v>0</v>
          </cell>
        </row>
        <row r="176">
          <cell r="A176">
            <v>238</v>
          </cell>
          <cell r="B176" t="str">
            <v>Vò §×nh</v>
          </cell>
          <cell r="C176" t="str">
            <v>B×nh</v>
          </cell>
          <cell r="D176">
            <v>17.38</v>
          </cell>
          <cell r="E176">
            <v>1</v>
          </cell>
          <cell r="F176">
            <v>7</v>
          </cell>
        </row>
        <row r="177">
          <cell r="A177">
            <v>239</v>
          </cell>
          <cell r="B177" t="str">
            <v>Vò Hång</v>
          </cell>
          <cell r="C177" t="str">
            <v>Thanh</v>
          </cell>
          <cell r="D177">
            <v>17.5</v>
          </cell>
          <cell r="E177">
            <v>1</v>
          </cell>
          <cell r="F177">
            <v>5</v>
          </cell>
        </row>
        <row r="178">
          <cell r="A178">
            <v>240</v>
          </cell>
          <cell r="B178" t="str">
            <v xml:space="preserve">Vò §×nh </v>
          </cell>
          <cell r="C178" t="str">
            <v>Khang</v>
          </cell>
          <cell r="D178">
            <v>16.3</v>
          </cell>
          <cell r="E178">
            <v>1</v>
          </cell>
          <cell r="F178">
            <v>23</v>
          </cell>
        </row>
        <row r="179">
          <cell r="A179">
            <v>241</v>
          </cell>
          <cell r="B179" t="str">
            <v>Vò Thµnh</v>
          </cell>
          <cell r="C179" t="str">
            <v>Nam</v>
          </cell>
          <cell r="D179">
            <v>16</v>
          </cell>
          <cell r="E179">
            <v>1</v>
          </cell>
          <cell r="F179">
            <v>23</v>
          </cell>
          <cell r="G179">
            <v>4500</v>
          </cell>
        </row>
        <row r="180">
          <cell r="A180">
            <v>242</v>
          </cell>
          <cell r="B180" t="str">
            <v>Ph¹m V¨n</v>
          </cell>
          <cell r="C180" t="str">
            <v>Dù</v>
          </cell>
          <cell r="D180">
            <v>20</v>
          </cell>
          <cell r="E180">
            <v>1</v>
          </cell>
          <cell r="F180">
            <v>3</v>
          </cell>
        </row>
        <row r="181">
          <cell r="A181">
            <v>243</v>
          </cell>
          <cell r="B181" t="str">
            <v xml:space="preserve">NguyÔn H÷u </v>
          </cell>
          <cell r="C181" t="str">
            <v>TÝnh</v>
          </cell>
          <cell r="D181">
            <v>21</v>
          </cell>
          <cell r="E181">
            <v>1</v>
          </cell>
          <cell r="F181">
            <v>6</v>
          </cell>
        </row>
        <row r="182">
          <cell r="A182">
            <v>244</v>
          </cell>
          <cell r="B182" t="str">
            <v>Lª §øc</v>
          </cell>
          <cell r="C182" t="str">
            <v>TiÖp</v>
          </cell>
          <cell r="D182">
            <v>17.38</v>
          </cell>
          <cell r="E182">
            <v>1</v>
          </cell>
          <cell r="F182">
            <v>13</v>
          </cell>
        </row>
        <row r="183">
          <cell r="A183">
            <v>245</v>
          </cell>
          <cell r="B183" t="str">
            <v>§Æng Hïng</v>
          </cell>
          <cell r="C183" t="str">
            <v>C­êng</v>
          </cell>
          <cell r="D183">
            <v>14</v>
          </cell>
          <cell r="E183">
            <v>1</v>
          </cell>
          <cell r="F183">
            <v>13</v>
          </cell>
        </row>
        <row r="184">
          <cell r="A184">
            <v>246</v>
          </cell>
          <cell r="B184" t="str">
            <v>Hµ V¨n</v>
          </cell>
          <cell r="C184" t="str">
            <v>L©m</v>
          </cell>
          <cell r="D184">
            <v>15.63</v>
          </cell>
          <cell r="E184">
            <v>1.38</v>
          </cell>
          <cell r="F184">
            <v>22</v>
          </cell>
          <cell r="G184">
            <v>27000</v>
          </cell>
        </row>
        <row r="185">
          <cell r="A185">
            <v>247</v>
          </cell>
          <cell r="B185" t="str">
            <v xml:space="preserve">Vò V¨n </v>
          </cell>
          <cell r="C185" t="str">
            <v>LuyÖn</v>
          </cell>
          <cell r="D185">
            <v>21.38</v>
          </cell>
          <cell r="E185">
            <v>1.88</v>
          </cell>
          <cell r="F185">
            <v>10</v>
          </cell>
        </row>
        <row r="186">
          <cell r="A186">
            <v>248</v>
          </cell>
          <cell r="B186" t="str">
            <v>Nh÷ Huy</v>
          </cell>
          <cell r="C186" t="str">
            <v>Tr­êng</v>
          </cell>
          <cell r="D186">
            <v>18.13</v>
          </cell>
          <cell r="E186">
            <v>1.38</v>
          </cell>
          <cell r="F186">
            <v>22</v>
          </cell>
        </row>
        <row r="187">
          <cell r="A187">
            <v>249</v>
          </cell>
          <cell r="B187" t="str">
            <v>Vò §×nh</v>
          </cell>
          <cell r="C187" t="str">
            <v>Tr­êng</v>
          </cell>
          <cell r="D187">
            <v>15.38</v>
          </cell>
          <cell r="E187">
            <v>1</v>
          </cell>
          <cell r="F187">
            <v>14</v>
          </cell>
        </row>
        <row r="188">
          <cell r="A188">
            <v>250</v>
          </cell>
          <cell r="B188">
            <v>0</v>
          </cell>
          <cell r="C188">
            <v>0</v>
          </cell>
        </row>
        <row r="190">
          <cell r="D190">
            <v>2031.0200000000018</v>
          </cell>
          <cell r="E190">
            <v>178.60999999999996</v>
          </cell>
          <cell r="F190">
            <v>1816.5</v>
          </cell>
        </row>
        <row r="191">
          <cell r="F191">
            <v>227.0625</v>
          </cell>
        </row>
      </sheetData>
      <sheetData sheetId="4" refreshError="1"/>
      <sheetData sheetId="5" refreshError="1"/>
      <sheetData sheetId="6" refreshError="1"/>
      <sheetData sheetId="7" refreshError="1">
        <row r="1">
          <cell r="A1" t="str">
            <v>BANG 1</v>
          </cell>
          <cell r="E1" t="str">
            <v>BANG 2</v>
          </cell>
          <cell r="F1" t="str">
            <v>NU</v>
          </cell>
          <cell r="M1" t="str">
            <v>BANG4</v>
          </cell>
          <cell r="N1" t="str">
            <v>NU</v>
          </cell>
        </row>
        <row r="2">
          <cell r="E2">
            <v>257</v>
          </cell>
          <cell r="F2">
            <v>44700</v>
          </cell>
          <cell r="G2">
            <v>44700</v>
          </cell>
          <cell r="M2">
            <v>95</v>
          </cell>
          <cell r="N2">
            <v>128700</v>
          </cell>
          <cell r="O2">
            <v>128700</v>
          </cell>
        </row>
        <row r="3">
          <cell r="E3">
            <v>0</v>
          </cell>
          <cell r="F3">
            <v>20200</v>
          </cell>
          <cell r="G3">
            <v>0</v>
          </cell>
          <cell r="M3">
            <v>0</v>
          </cell>
          <cell r="N3">
            <v>33200</v>
          </cell>
          <cell r="O3">
            <v>0</v>
          </cell>
        </row>
        <row r="4">
          <cell r="E4">
            <v>40</v>
          </cell>
          <cell r="F4">
            <v>20200</v>
          </cell>
          <cell r="G4">
            <v>20200</v>
          </cell>
          <cell r="M4">
            <v>40</v>
          </cell>
          <cell r="N4">
            <v>33200</v>
          </cell>
          <cell r="O4">
            <v>33200</v>
          </cell>
        </row>
        <row r="5">
          <cell r="E5">
            <v>0</v>
          </cell>
          <cell r="F5">
            <v>70400</v>
          </cell>
          <cell r="G5">
            <v>0</v>
          </cell>
          <cell r="M5">
            <v>0</v>
          </cell>
          <cell r="N5">
            <v>105400</v>
          </cell>
          <cell r="O5">
            <v>0</v>
          </cell>
        </row>
        <row r="6">
          <cell r="E6">
            <v>0</v>
          </cell>
          <cell r="F6">
            <v>47300</v>
          </cell>
          <cell r="G6">
            <v>0</v>
          </cell>
          <cell r="M6">
            <v>193</v>
          </cell>
          <cell r="N6">
            <v>105400</v>
          </cell>
          <cell r="O6">
            <v>105400</v>
          </cell>
        </row>
        <row r="7">
          <cell r="E7">
            <v>0</v>
          </cell>
          <cell r="F7">
            <v>58100</v>
          </cell>
          <cell r="G7">
            <v>0</v>
          </cell>
          <cell r="M7">
            <v>0</v>
          </cell>
          <cell r="N7">
            <v>304100</v>
          </cell>
          <cell r="O7">
            <v>0</v>
          </cell>
        </row>
        <row r="8">
          <cell r="E8">
            <v>0</v>
          </cell>
          <cell r="F8">
            <v>42200</v>
          </cell>
          <cell r="G8">
            <v>0</v>
          </cell>
          <cell r="M8">
            <v>6</v>
          </cell>
          <cell r="N8">
            <v>304100</v>
          </cell>
          <cell r="O8">
            <v>304100</v>
          </cell>
        </row>
        <row r="9">
          <cell r="E9">
            <v>0</v>
          </cell>
          <cell r="F9">
            <v>43200</v>
          </cell>
          <cell r="G9">
            <v>0</v>
          </cell>
          <cell r="M9">
            <v>0</v>
          </cell>
          <cell r="N9">
            <v>24200</v>
          </cell>
          <cell r="O9">
            <v>0</v>
          </cell>
        </row>
        <row r="10">
          <cell r="E10">
            <v>0</v>
          </cell>
          <cell r="F10">
            <v>14000</v>
          </cell>
          <cell r="G10">
            <v>0</v>
          </cell>
          <cell r="M10">
            <v>92</v>
          </cell>
          <cell r="N10">
            <v>24200</v>
          </cell>
          <cell r="O10">
            <v>24200</v>
          </cell>
        </row>
        <row r="11">
          <cell r="E11">
            <v>278</v>
          </cell>
          <cell r="F11">
            <v>275300</v>
          </cell>
          <cell r="G11">
            <v>275300</v>
          </cell>
          <cell r="M11">
            <v>0</v>
          </cell>
          <cell r="N11">
            <v>79400</v>
          </cell>
          <cell r="O11">
            <v>0</v>
          </cell>
        </row>
        <row r="12">
          <cell r="E12">
            <v>0</v>
          </cell>
          <cell r="F12">
            <v>92300</v>
          </cell>
          <cell r="G12">
            <v>0</v>
          </cell>
          <cell r="M12">
            <v>296</v>
          </cell>
          <cell r="N12">
            <v>79400</v>
          </cell>
          <cell r="O12">
            <v>79400</v>
          </cell>
        </row>
        <row r="13">
          <cell r="E13">
            <v>39</v>
          </cell>
          <cell r="F13">
            <v>92300</v>
          </cell>
          <cell r="G13">
            <v>92300</v>
          </cell>
          <cell r="M13">
            <v>0</v>
          </cell>
          <cell r="N13">
            <v>154900</v>
          </cell>
          <cell r="O13">
            <v>0</v>
          </cell>
        </row>
        <row r="14">
          <cell r="E14">
            <v>0</v>
          </cell>
          <cell r="F14">
            <v>120000</v>
          </cell>
          <cell r="G14">
            <v>0</v>
          </cell>
          <cell r="M14">
            <v>104</v>
          </cell>
          <cell r="N14">
            <v>154900</v>
          </cell>
          <cell r="O14">
            <v>154900</v>
          </cell>
        </row>
        <row r="15">
          <cell r="E15">
            <v>80</v>
          </cell>
          <cell r="F15">
            <v>120000</v>
          </cell>
          <cell r="G15">
            <v>120000</v>
          </cell>
          <cell r="M15">
            <v>0</v>
          </cell>
          <cell r="N15">
            <v>88800</v>
          </cell>
          <cell r="O15">
            <v>0</v>
          </cell>
        </row>
        <row r="16">
          <cell r="E16">
            <v>0</v>
          </cell>
          <cell r="F16">
            <v>160700</v>
          </cell>
          <cell r="G16">
            <v>0</v>
          </cell>
          <cell r="M16">
            <v>272</v>
          </cell>
          <cell r="N16">
            <v>88800</v>
          </cell>
          <cell r="O16">
            <v>88800</v>
          </cell>
        </row>
        <row r="17">
          <cell r="E17">
            <v>301</v>
          </cell>
          <cell r="F17">
            <v>160700</v>
          </cell>
          <cell r="G17">
            <v>160700</v>
          </cell>
          <cell r="M17">
            <v>0</v>
          </cell>
          <cell r="N17">
            <v>73300</v>
          </cell>
          <cell r="O17">
            <v>0</v>
          </cell>
        </row>
        <row r="18">
          <cell r="E18">
            <v>0</v>
          </cell>
          <cell r="F18">
            <v>320700</v>
          </cell>
          <cell r="G18">
            <v>0</v>
          </cell>
          <cell r="M18">
            <v>12</v>
          </cell>
          <cell r="N18">
            <v>73300</v>
          </cell>
          <cell r="O18">
            <v>73300</v>
          </cell>
        </row>
        <row r="19">
          <cell r="E19">
            <v>162</v>
          </cell>
          <cell r="F19">
            <v>320700</v>
          </cell>
          <cell r="G19">
            <v>320700</v>
          </cell>
          <cell r="M19">
            <v>0</v>
          </cell>
          <cell r="N19">
            <v>401400</v>
          </cell>
          <cell r="O19">
            <v>0</v>
          </cell>
        </row>
        <row r="20">
          <cell r="E20">
            <v>0</v>
          </cell>
          <cell r="F20">
            <v>432500</v>
          </cell>
          <cell r="G20">
            <v>0</v>
          </cell>
          <cell r="M20">
            <v>106</v>
          </cell>
          <cell r="N20">
            <v>401400</v>
          </cell>
          <cell r="O20">
            <v>401400</v>
          </cell>
        </row>
        <row r="21">
          <cell r="E21">
            <v>156</v>
          </cell>
          <cell r="F21">
            <v>432500</v>
          </cell>
          <cell r="G21">
            <v>432500</v>
          </cell>
          <cell r="M21">
            <v>0</v>
          </cell>
          <cell r="N21">
            <v>388100</v>
          </cell>
          <cell r="O21">
            <v>0</v>
          </cell>
        </row>
        <row r="22">
          <cell r="E22">
            <v>0</v>
          </cell>
          <cell r="F22">
            <v>494500</v>
          </cell>
          <cell r="G22">
            <v>0</v>
          </cell>
          <cell r="M22">
            <v>126</v>
          </cell>
          <cell r="N22">
            <v>388100</v>
          </cell>
          <cell r="O22">
            <v>388100</v>
          </cell>
        </row>
        <row r="23">
          <cell r="E23">
            <v>0</v>
          </cell>
          <cell r="F23">
            <v>26300</v>
          </cell>
          <cell r="G23">
            <v>0</v>
          </cell>
          <cell r="M23">
            <v>0</v>
          </cell>
          <cell r="N23">
            <v>170900</v>
          </cell>
          <cell r="O23">
            <v>0</v>
          </cell>
        </row>
        <row r="24">
          <cell r="E24">
            <v>252</v>
          </cell>
          <cell r="F24">
            <v>520700</v>
          </cell>
          <cell r="G24">
            <v>520700</v>
          </cell>
          <cell r="M24">
            <v>197</v>
          </cell>
          <cell r="N24">
            <v>170900</v>
          </cell>
          <cell r="O24">
            <v>170900</v>
          </cell>
        </row>
        <row r="25">
          <cell r="E25">
            <v>0</v>
          </cell>
          <cell r="F25">
            <v>193100</v>
          </cell>
          <cell r="G25">
            <v>0</v>
          </cell>
          <cell r="M25">
            <v>0</v>
          </cell>
          <cell r="N25">
            <v>179000</v>
          </cell>
          <cell r="O25">
            <v>0</v>
          </cell>
        </row>
        <row r="26">
          <cell r="E26">
            <v>248</v>
          </cell>
          <cell r="F26">
            <v>193100</v>
          </cell>
          <cell r="G26">
            <v>193100</v>
          </cell>
          <cell r="M26">
            <v>200</v>
          </cell>
          <cell r="N26">
            <v>179000</v>
          </cell>
          <cell r="O26">
            <v>179000</v>
          </cell>
        </row>
        <row r="27">
          <cell r="E27">
            <v>0</v>
          </cell>
          <cell r="F27">
            <v>70700</v>
          </cell>
          <cell r="G27">
            <v>0</v>
          </cell>
          <cell r="M27">
            <v>0</v>
          </cell>
          <cell r="N27">
            <v>418400</v>
          </cell>
          <cell r="O27">
            <v>0</v>
          </cell>
        </row>
        <row r="28">
          <cell r="E28">
            <v>0</v>
          </cell>
          <cell r="F28">
            <v>12100</v>
          </cell>
          <cell r="G28">
            <v>0</v>
          </cell>
          <cell r="M28">
            <v>4</v>
          </cell>
          <cell r="N28">
            <v>418400</v>
          </cell>
          <cell r="O28">
            <v>418400</v>
          </cell>
        </row>
        <row r="29">
          <cell r="E29">
            <v>143</v>
          </cell>
          <cell r="F29">
            <v>82800</v>
          </cell>
          <cell r="G29">
            <v>82800</v>
          </cell>
          <cell r="M29">
            <v>0</v>
          </cell>
          <cell r="N29">
            <v>230500</v>
          </cell>
          <cell r="O29">
            <v>0</v>
          </cell>
        </row>
        <row r="30">
          <cell r="E30">
            <v>0</v>
          </cell>
          <cell r="F30">
            <v>94400</v>
          </cell>
          <cell r="G30">
            <v>0</v>
          </cell>
          <cell r="M30">
            <v>229</v>
          </cell>
          <cell r="N30">
            <v>230500</v>
          </cell>
          <cell r="O30">
            <v>230500</v>
          </cell>
        </row>
        <row r="31">
          <cell r="E31">
            <v>0</v>
          </cell>
          <cell r="F31">
            <v>101400</v>
          </cell>
          <cell r="G31">
            <v>0</v>
          </cell>
          <cell r="M31">
            <v>0</v>
          </cell>
          <cell r="N31">
            <v>264900</v>
          </cell>
          <cell r="O31">
            <v>0</v>
          </cell>
        </row>
        <row r="32">
          <cell r="E32">
            <v>0</v>
          </cell>
          <cell r="F32">
            <v>159700</v>
          </cell>
          <cell r="G32">
            <v>0</v>
          </cell>
          <cell r="M32">
            <v>207</v>
          </cell>
          <cell r="N32">
            <v>264900</v>
          </cell>
          <cell r="O32">
            <v>264900</v>
          </cell>
        </row>
        <row r="33">
          <cell r="E33">
            <v>0</v>
          </cell>
          <cell r="F33">
            <v>31900</v>
          </cell>
          <cell r="G33">
            <v>0</v>
          </cell>
          <cell r="M33">
            <v>0</v>
          </cell>
          <cell r="N33">
            <v>88000</v>
          </cell>
          <cell r="O33">
            <v>0</v>
          </cell>
        </row>
        <row r="34">
          <cell r="E34">
            <v>0</v>
          </cell>
          <cell r="F34">
            <v>63700</v>
          </cell>
          <cell r="G34">
            <v>0</v>
          </cell>
          <cell r="M34">
            <v>166</v>
          </cell>
          <cell r="N34">
            <v>88000</v>
          </cell>
          <cell r="O34">
            <v>88000</v>
          </cell>
        </row>
        <row r="35">
          <cell r="E35">
            <v>0</v>
          </cell>
          <cell r="F35">
            <v>1200</v>
          </cell>
          <cell r="G35">
            <v>0</v>
          </cell>
          <cell r="M35">
            <v>0</v>
          </cell>
          <cell r="N35">
            <v>16100</v>
          </cell>
          <cell r="O35">
            <v>0</v>
          </cell>
        </row>
        <row r="36">
          <cell r="E36">
            <v>0</v>
          </cell>
          <cell r="F36">
            <v>10700</v>
          </cell>
          <cell r="G36">
            <v>0</v>
          </cell>
          <cell r="M36">
            <v>300</v>
          </cell>
          <cell r="N36">
            <v>16100</v>
          </cell>
          <cell r="O36">
            <v>16100</v>
          </cell>
        </row>
        <row r="37">
          <cell r="E37">
            <v>0</v>
          </cell>
          <cell r="F37">
            <v>27700</v>
          </cell>
          <cell r="G37">
            <v>0</v>
          </cell>
          <cell r="M37">
            <v>0</v>
          </cell>
          <cell r="N37">
            <v>16100</v>
          </cell>
          <cell r="O37">
            <v>0</v>
          </cell>
        </row>
        <row r="38">
          <cell r="E38">
            <v>0</v>
          </cell>
          <cell r="F38">
            <v>49600</v>
          </cell>
          <cell r="G38">
            <v>0</v>
          </cell>
          <cell r="M38">
            <v>299</v>
          </cell>
          <cell r="N38">
            <v>16100</v>
          </cell>
          <cell r="O38">
            <v>16100</v>
          </cell>
        </row>
        <row r="39">
          <cell r="E39">
            <v>0</v>
          </cell>
          <cell r="F39">
            <v>34300</v>
          </cell>
          <cell r="G39">
            <v>0</v>
          </cell>
          <cell r="M39">
            <v>0</v>
          </cell>
          <cell r="N39">
            <v>95600</v>
          </cell>
          <cell r="O39">
            <v>0</v>
          </cell>
        </row>
        <row r="40">
          <cell r="E40">
            <v>0</v>
          </cell>
          <cell r="F40">
            <v>28900</v>
          </cell>
          <cell r="G40">
            <v>0</v>
          </cell>
          <cell r="M40">
            <v>273</v>
          </cell>
          <cell r="N40">
            <v>95600</v>
          </cell>
          <cell r="O40">
            <v>95600</v>
          </cell>
        </row>
        <row r="41">
          <cell r="E41">
            <v>0</v>
          </cell>
          <cell r="F41">
            <v>8700</v>
          </cell>
          <cell r="G41">
            <v>0</v>
          </cell>
          <cell r="M41">
            <v>0</v>
          </cell>
          <cell r="N41">
            <v>153300</v>
          </cell>
          <cell r="O41">
            <v>0</v>
          </cell>
        </row>
        <row r="42">
          <cell r="E42">
            <v>237</v>
          </cell>
          <cell r="F42">
            <v>612100</v>
          </cell>
          <cell r="G42">
            <v>612100</v>
          </cell>
          <cell r="M42">
            <v>232</v>
          </cell>
          <cell r="N42">
            <v>153300</v>
          </cell>
          <cell r="O42">
            <v>153300</v>
          </cell>
        </row>
        <row r="43">
          <cell r="E43">
            <v>0</v>
          </cell>
          <cell r="F43">
            <v>35000</v>
          </cell>
          <cell r="G43">
            <v>0</v>
          </cell>
          <cell r="M43">
            <v>0</v>
          </cell>
          <cell r="N43">
            <v>85600</v>
          </cell>
          <cell r="O43">
            <v>0</v>
          </cell>
        </row>
        <row r="44">
          <cell r="E44">
            <v>0</v>
          </cell>
          <cell r="F44">
            <v>35000</v>
          </cell>
          <cell r="G44">
            <v>0</v>
          </cell>
          <cell r="M44">
            <v>190</v>
          </cell>
          <cell r="N44">
            <v>85600</v>
          </cell>
          <cell r="O44">
            <v>85600</v>
          </cell>
        </row>
        <row r="45">
          <cell r="E45">
            <v>0</v>
          </cell>
          <cell r="F45">
            <v>33300</v>
          </cell>
          <cell r="G45">
            <v>0</v>
          </cell>
          <cell r="M45">
            <v>0</v>
          </cell>
          <cell r="N45">
            <v>159900</v>
          </cell>
          <cell r="O45">
            <v>0</v>
          </cell>
        </row>
        <row r="46">
          <cell r="E46">
            <v>55</v>
          </cell>
          <cell r="F46">
            <v>103300</v>
          </cell>
          <cell r="G46">
            <v>103300</v>
          </cell>
          <cell r="M46">
            <v>98</v>
          </cell>
          <cell r="N46">
            <v>159900</v>
          </cell>
          <cell r="O46">
            <v>159900</v>
          </cell>
        </row>
        <row r="47">
          <cell r="E47">
            <v>0</v>
          </cell>
          <cell r="F47">
            <v>70600</v>
          </cell>
          <cell r="G47">
            <v>0</v>
          </cell>
          <cell r="M47">
            <v>0</v>
          </cell>
          <cell r="N47">
            <v>123400</v>
          </cell>
          <cell r="O47">
            <v>0</v>
          </cell>
        </row>
        <row r="48">
          <cell r="E48">
            <v>0</v>
          </cell>
          <cell r="F48">
            <v>57700</v>
          </cell>
          <cell r="G48">
            <v>0</v>
          </cell>
          <cell r="M48">
            <v>208</v>
          </cell>
          <cell r="N48">
            <v>123400</v>
          </cell>
          <cell r="O48">
            <v>123400</v>
          </cell>
        </row>
        <row r="49">
          <cell r="E49">
            <v>0</v>
          </cell>
          <cell r="F49">
            <v>54900</v>
          </cell>
          <cell r="G49">
            <v>0</v>
          </cell>
          <cell r="M49">
            <v>0</v>
          </cell>
          <cell r="N49">
            <v>140900</v>
          </cell>
          <cell r="O49">
            <v>0</v>
          </cell>
        </row>
        <row r="50">
          <cell r="E50">
            <v>0</v>
          </cell>
          <cell r="F50">
            <v>51100</v>
          </cell>
          <cell r="G50">
            <v>0</v>
          </cell>
          <cell r="M50">
            <v>201</v>
          </cell>
          <cell r="N50">
            <v>140900</v>
          </cell>
          <cell r="O50">
            <v>140900</v>
          </cell>
        </row>
        <row r="51">
          <cell r="E51">
            <v>91</v>
          </cell>
          <cell r="F51">
            <v>234300</v>
          </cell>
          <cell r="G51">
            <v>234300</v>
          </cell>
          <cell r="M51">
            <v>0</v>
          </cell>
          <cell r="N51">
            <v>116200</v>
          </cell>
          <cell r="O51">
            <v>0</v>
          </cell>
        </row>
        <row r="52">
          <cell r="E52">
            <v>0</v>
          </cell>
          <cell r="F52">
            <v>78300</v>
          </cell>
          <cell r="G52">
            <v>0</v>
          </cell>
          <cell r="M52">
            <v>137</v>
          </cell>
          <cell r="N52">
            <v>116200</v>
          </cell>
          <cell r="O52">
            <v>116200</v>
          </cell>
        </row>
        <row r="53">
          <cell r="E53">
            <v>0</v>
          </cell>
          <cell r="F53">
            <v>8800</v>
          </cell>
          <cell r="G53">
            <v>0</v>
          </cell>
          <cell r="M53">
            <v>0</v>
          </cell>
          <cell r="N53">
            <v>70300</v>
          </cell>
          <cell r="O53">
            <v>0</v>
          </cell>
        </row>
        <row r="54">
          <cell r="E54">
            <v>88</v>
          </cell>
          <cell r="F54">
            <v>87100</v>
          </cell>
          <cell r="G54">
            <v>87100</v>
          </cell>
          <cell r="M54">
            <v>179</v>
          </cell>
          <cell r="N54">
            <v>70300</v>
          </cell>
          <cell r="O54">
            <v>70300</v>
          </cell>
        </row>
        <row r="55">
          <cell r="E55">
            <v>0</v>
          </cell>
          <cell r="F55">
            <v>82000</v>
          </cell>
          <cell r="G55">
            <v>0</v>
          </cell>
          <cell r="M55">
            <v>0</v>
          </cell>
          <cell r="N55">
            <v>79600</v>
          </cell>
          <cell r="O55">
            <v>0</v>
          </cell>
        </row>
        <row r="56">
          <cell r="E56">
            <v>0</v>
          </cell>
          <cell r="F56">
            <v>10500</v>
          </cell>
          <cell r="G56">
            <v>0</v>
          </cell>
          <cell r="M56">
            <v>195</v>
          </cell>
          <cell r="N56">
            <v>79600</v>
          </cell>
          <cell r="O56">
            <v>79600</v>
          </cell>
        </row>
        <row r="57">
          <cell r="E57">
            <v>42</v>
          </cell>
          <cell r="F57">
            <v>92500</v>
          </cell>
          <cell r="G57">
            <v>92500</v>
          </cell>
          <cell r="M57">
            <v>0</v>
          </cell>
          <cell r="N57">
            <v>423400</v>
          </cell>
          <cell r="O57">
            <v>0</v>
          </cell>
        </row>
        <row r="58">
          <cell r="E58">
            <v>0</v>
          </cell>
          <cell r="F58">
            <v>52500</v>
          </cell>
          <cell r="G58">
            <v>0</v>
          </cell>
          <cell r="M58">
            <v>124</v>
          </cell>
          <cell r="N58">
            <v>423400</v>
          </cell>
          <cell r="O58">
            <v>423400</v>
          </cell>
        </row>
        <row r="59">
          <cell r="E59">
            <v>0</v>
          </cell>
          <cell r="F59">
            <v>48000</v>
          </cell>
          <cell r="G59">
            <v>0</v>
          </cell>
          <cell r="M59">
            <v>0</v>
          </cell>
          <cell r="N59">
            <v>58500</v>
          </cell>
          <cell r="O59">
            <v>0</v>
          </cell>
        </row>
        <row r="60">
          <cell r="E60">
            <v>144</v>
          </cell>
          <cell r="F60">
            <v>100500</v>
          </cell>
          <cell r="G60">
            <v>100500</v>
          </cell>
          <cell r="M60">
            <v>16</v>
          </cell>
          <cell r="N60">
            <v>58500</v>
          </cell>
          <cell r="O60">
            <v>58500</v>
          </cell>
        </row>
        <row r="61">
          <cell r="E61">
            <v>0</v>
          </cell>
          <cell r="F61">
            <v>136200</v>
          </cell>
          <cell r="G61">
            <v>0</v>
          </cell>
          <cell r="M61">
            <v>0</v>
          </cell>
          <cell r="N61">
            <v>94000</v>
          </cell>
          <cell r="O61">
            <v>0</v>
          </cell>
        </row>
        <row r="62">
          <cell r="E62">
            <v>0</v>
          </cell>
          <cell r="F62">
            <v>52100</v>
          </cell>
          <cell r="G62">
            <v>0</v>
          </cell>
          <cell r="M62">
            <v>170</v>
          </cell>
          <cell r="N62">
            <v>94000</v>
          </cell>
          <cell r="O62">
            <v>94000</v>
          </cell>
        </row>
        <row r="63">
          <cell r="E63">
            <v>0</v>
          </cell>
          <cell r="F63">
            <v>52400</v>
          </cell>
          <cell r="G63">
            <v>0</v>
          </cell>
          <cell r="M63">
            <v>0</v>
          </cell>
          <cell r="N63">
            <v>60900</v>
          </cell>
          <cell r="O63">
            <v>0</v>
          </cell>
        </row>
        <row r="64">
          <cell r="E64">
            <v>0</v>
          </cell>
          <cell r="F64">
            <v>25200</v>
          </cell>
          <cell r="G64">
            <v>0</v>
          </cell>
          <cell r="M64">
            <v>219</v>
          </cell>
          <cell r="N64">
            <v>60900</v>
          </cell>
          <cell r="O64">
            <v>60900</v>
          </cell>
        </row>
        <row r="65">
          <cell r="E65">
            <v>0</v>
          </cell>
          <cell r="F65">
            <v>22800</v>
          </cell>
          <cell r="G65">
            <v>0</v>
          </cell>
          <cell r="M65">
            <v>0</v>
          </cell>
          <cell r="N65">
            <v>46400</v>
          </cell>
          <cell r="O65">
            <v>0</v>
          </cell>
        </row>
        <row r="66">
          <cell r="E66">
            <v>0</v>
          </cell>
          <cell r="F66">
            <v>21000</v>
          </cell>
          <cell r="G66">
            <v>0</v>
          </cell>
          <cell r="M66">
            <v>283</v>
          </cell>
          <cell r="N66">
            <v>46400</v>
          </cell>
          <cell r="O66">
            <v>46400</v>
          </cell>
        </row>
        <row r="67">
          <cell r="E67">
            <v>189</v>
          </cell>
          <cell r="F67">
            <v>309700</v>
          </cell>
          <cell r="G67">
            <v>309700</v>
          </cell>
          <cell r="M67">
            <v>0</v>
          </cell>
          <cell r="N67">
            <v>52600</v>
          </cell>
          <cell r="O67">
            <v>0</v>
          </cell>
        </row>
        <row r="68">
          <cell r="E68">
            <v>0</v>
          </cell>
          <cell r="F68">
            <v>111400</v>
          </cell>
          <cell r="G68">
            <v>0</v>
          </cell>
          <cell r="M68">
            <v>277</v>
          </cell>
          <cell r="N68">
            <v>52600</v>
          </cell>
          <cell r="O68">
            <v>52600</v>
          </cell>
        </row>
        <row r="69">
          <cell r="E69">
            <v>0</v>
          </cell>
          <cell r="F69">
            <v>38700</v>
          </cell>
          <cell r="G69">
            <v>0</v>
          </cell>
          <cell r="M69">
            <v>0</v>
          </cell>
          <cell r="N69">
            <v>8800</v>
          </cell>
          <cell r="O69">
            <v>0</v>
          </cell>
        </row>
        <row r="70">
          <cell r="E70">
            <v>0</v>
          </cell>
          <cell r="F70">
            <v>6000</v>
          </cell>
          <cell r="G70">
            <v>0</v>
          </cell>
          <cell r="M70">
            <v>220</v>
          </cell>
          <cell r="N70">
            <v>8800</v>
          </cell>
          <cell r="O70">
            <v>8800</v>
          </cell>
        </row>
        <row r="71">
          <cell r="E71">
            <v>0</v>
          </cell>
          <cell r="F71">
            <v>35500</v>
          </cell>
          <cell r="G71">
            <v>0</v>
          </cell>
          <cell r="M71">
            <v>0</v>
          </cell>
          <cell r="N71">
            <v>47200</v>
          </cell>
          <cell r="O71">
            <v>0</v>
          </cell>
        </row>
        <row r="72">
          <cell r="E72">
            <v>0</v>
          </cell>
          <cell r="F72">
            <v>48200</v>
          </cell>
          <cell r="G72">
            <v>0</v>
          </cell>
          <cell r="M72">
            <v>256</v>
          </cell>
          <cell r="N72">
            <v>47200</v>
          </cell>
          <cell r="O72">
            <v>47200</v>
          </cell>
        </row>
        <row r="73">
          <cell r="E73">
            <v>0</v>
          </cell>
          <cell r="F73">
            <v>35900</v>
          </cell>
          <cell r="G73">
            <v>0</v>
          </cell>
          <cell r="M73">
            <v>0</v>
          </cell>
          <cell r="N73">
            <v>86800</v>
          </cell>
          <cell r="O73">
            <v>0</v>
          </cell>
        </row>
        <row r="74">
          <cell r="E74">
            <v>0</v>
          </cell>
          <cell r="F74">
            <v>44100</v>
          </cell>
          <cell r="G74">
            <v>0</v>
          </cell>
          <cell r="M74">
            <v>125</v>
          </cell>
          <cell r="N74">
            <v>86800</v>
          </cell>
          <cell r="O74">
            <v>86800</v>
          </cell>
        </row>
        <row r="75">
          <cell r="E75">
            <v>0</v>
          </cell>
          <cell r="F75">
            <v>23800</v>
          </cell>
          <cell r="G75">
            <v>0</v>
          </cell>
          <cell r="M75">
            <v>0</v>
          </cell>
          <cell r="N75">
            <v>105100</v>
          </cell>
          <cell r="O75">
            <v>0</v>
          </cell>
        </row>
        <row r="76">
          <cell r="E76">
            <v>0</v>
          </cell>
          <cell r="F76">
            <v>9500</v>
          </cell>
          <cell r="G76">
            <v>0</v>
          </cell>
          <cell r="M76">
            <v>235</v>
          </cell>
          <cell r="N76">
            <v>105100</v>
          </cell>
          <cell r="O76">
            <v>105100</v>
          </cell>
        </row>
        <row r="77">
          <cell r="E77">
            <v>0</v>
          </cell>
          <cell r="F77">
            <v>7000</v>
          </cell>
          <cell r="G77">
            <v>0</v>
          </cell>
          <cell r="M77">
            <v>0</v>
          </cell>
          <cell r="N77">
            <v>22400</v>
          </cell>
          <cell r="O77">
            <v>0</v>
          </cell>
        </row>
        <row r="78">
          <cell r="E78">
            <v>0</v>
          </cell>
          <cell r="F78">
            <v>33300</v>
          </cell>
          <cell r="G78">
            <v>0</v>
          </cell>
          <cell r="M78">
            <v>129</v>
          </cell>
          <cell r="N78">
            <v>22400</v>
          </cell>
          <cell r="O78">
            <v>22400</v>
          </cell>
        </row>
        <row r="79">
          <cell r="E79">
            <v>157</v>
          </cell>
          <cell r="F79">
            <v>393300</v>
          </cell>
          <cell r="G79">
            <v>393300</v>
          </cell>
          <cell r="M79">
            <v>0</v>
          </cell>
          <cell r="N79">
            <v>4400</v>
          </cell>
          <cell r="O79">
            <v>0</v>
          </cell>
        </row>
        <row r="80">
          <cell r="E80">
            <v>0</v>
          </cell>
          <cell r="F80">
            <v>52700</v>
          </cell>
          <cell r="G80">
            <v>0</v>
          </cell>
          <cell r="M80">
            <v>189</v>
          </cell>
          <cell r="N80">
            <v>4400</v>
          </cell>
          <cell r="O80">
            <v>4400</v>
          </cell>
        </row>
        <row r="81">
          <cell r="E81">
            <v>0</v>
          </cell>
          <cell r="F81">
            <v>31200</v>
          </cell>
          <cell r="G81">
            <v>0</v>
          </cell>
          <cell r="M81">
            <v>0</v>
          </cell>
          <cell r="N81">
            <v>22400</v>
          </cell>
          <cell r="O81">
            <v>0</v>
          </cell>
        </row>
        <row r="82">
          <cell r="E82">
            <v>204</v>
          </cell>
          <cell r="F82">
            <v>83800</v>
          </cell>
          <cell r="G82">
            <v>83800</v>
          </cell>
          <cell r="M82">
            <v>163</v>
          </cell>
          <cell r="N82">
            <v>22400</v>
          </cell>
          <cell r="O82">
            <v>22400</v>
          </cell>
        </row>
        <row r="83">
          <cell r="E83">
            <v>0</v>
          </cell>
          <cell r="F83">
            <v>65700</v>
          </cell>
          <cell r="G83">
            <v>0</v>
          </cell>
          <cell r="M83">
            <v>0</v>
          </cell>
          <cell r="N83">
            <v>128900</v>
          </cell>
          <cell r="O83">
            <v>0</v>
          </cell>
        </row>
        <row r="84">
          <cell r="E84">
            <v>0</v>
          </cell>
          <cell r="F84">
            <v>16300</v>
          </cell>
          <cell r="G84">
            <v>0</v>
          </cell>
          <cell r="M84">
            <v>255</v>
          </cell>
          <cell r="N84">
            <v>128900</v>
          </cell>
          <cell r="O84">
            <v>128900</v>
          </cell>
        </row>
        <row r="85">
          <cell r="E85">
            <v>0</v>
          </cell>
          <cell r="F85">
            <v>38500</v>
          </cell>
          <cell r="G85">
            <v>0</v>
          </cell>
          <cell r="M85">
            <v>0</v>
          </cell>
          <cell r="N85">
            <v>24600</v>
          </cell>
          <cell r="O85">
            <v>0</v>
          </cell>
        </row>
        <row r="86">
          <cell r="E86">
            <v>0</v>
          </cell>
          <cell r="F86">
            <v>25000</v>
          </cell>
          <cell r="G86">
            <v>0</v>
          </cell>
          <cell r="M86">
            <v>93</v>
          </cell>
          <cell r="N86">
            <v>24600</v>
          </cell>
          <cell r="O86">
            <v>24600</v>
          </cell>
        </row>
        <row r="87">
          <cell r="E87">
            <v>0</v>
          </cell>
          <cell r="F87">
            <v>11600</v>
          </cell>
          <cell r="G87">
            <v>0</v>
          </cell>
          <cell r="M87">
            <v>0</v>
          </cell>
          <cell r="N87">
            <v>67700</v>
          </cell>
          <cell r="O87">
            <v>0</v>
          </cell>
        </row>
        <row r="88">
          <cell r="E88">
            <v>0</v>
          </cell>
          <cell r="F88">
            <v>7000</v>
          </cell>
          <cell r="G88">
            <v>0</v>
          </cell>
          <cell r="M88">
            <v>148</v>
          </cell>
          <cell r="N88">
            <v>67700</v>
          </cell>
          <cell r="O88">
            <v>67700</v>
          </cell>
        </row>
        <row r="89">
          <cell r="E89">
            <v>0</v>
          </cell>
          <cell r="F89">
            <v>21000</v>
          </cell>
          <cell r="G89">
            <v>0</v>
          </cell>
          <cell r="M89">
            <v>0</v>
          </cell>
          <cell r="N89">
            <v>157300</v>
          </cell>
          <cell r="O89">
            <v>0</v>
          </cell>
        </row>
        <row r="90">
          <cell r="E90">
            <v>0</v>
          </cell>
          <cell r="F90">
            <v>32000</v>
          </cell>
          <cell r="G90">
            <v>0</v>
          </cell>
          <cell r="M90">
            <v>7</v>
          </cell>
          <cell r="N90">
            <v>157300</v>
          </cell>
          <cell r="O90">
            <v>157300</v>
          </cell>
        </row>
        <row r="91">
          <cell r="E91">
            <v>108</v>
          </cell>
          <cell r="F91">
            <v>217100</v>
          </cell>
          <cell r="G91">
            <v>217100</v>
          </cell>
          <cell r="M91">
            <v>0</v>
          </cell>
          <cell r="N91">
            <v>140900</v>
          </cell>
          <cell r="O91">
            <v>0</v>
          </cell>
        </row>
        <row r="92">
          <cell r="E92">
            <v>0</v>
          </cell>
          <cell r="F92">
            <v>53200</v>
          </cell>
          <cell r="G92">
            <v>0</v>
          </cell>
          <cell r="M92">
            <v>34</v>
          </cell>
          <cell r="N92">
            <v>140900</v>
          </cell>
          <cell r="O92">
            <v>140900</v>
          </cell>
        </row>
        <row r="93">
          <cell r="E93">
            <v>0</v>
          </cell>
          <cell r="F93">
            <v>62900</v>
          </cell>
          <cell r="G93">
            <v>0</v>
          </cell>
          <cell r="M93">
            <v>0</v>
          </cell>
          <cell r="N93">
            <v>18000</v>
          </cell>
          <cell r="O93">
            <v>0</v>
          </cell>
        </row>
        <row r="94">
          <cell r="E94">
            <v>0</v>
          </cell>
          <cell r="F94">
            <v>65600</v>
          </cell>
          <cell r="G94">
            <v>0</v>
          </cell>
          <cell r="M94">
            <v>116</v>
          </cell>
          <cell r="N94">
            <v>18000</v>
          </cell>
          <cell r="O94">
            <v>18000</v>
          </cell>
        </row>
        <row r="95">
          <cell r="E95">
            <v>0</v>
          </cell>
          <cell r="F95">
            <v>14300</v>
          </cell>
          <cell r="G95">
            <v>0</v>
          </cell>
          <cell r="M95">
            <v>0</v>
          </cell>
          <cell r="N95">
            <v>4100</v>
          </cell>
          <cell r="O95">
            <v>0</v>
          </cell>
        </row>
        <row r="96">
          <cell r="E96">
            <v>0</v>
          </cell>
          <cell r="F96">
            <v>48000</v>
          </cell>
          <cell r="G96">
            <v>0</v>
          </cell>
          <cell r="M96">
            <v>301</v>
          </cell>
          <cell r="N96">
            <v>4100</v>
          </cell>
          <cell r="O96">
            <v>4100</v>
          </cell>
        </row>
        <row r="97">
          <cell r="E97">
            <v>0</v>
          </cell>
          <cell r="F97">
            <v>1800</v>
          </cell>
          <cell r="G97">
            <v>0</v>
          </cell>
          <cell r="M97">
            <v>0</v>
          </cell>
          <cell r="N97">
            <v>49600</v>
          </cell>
          <cell r="O97">
            <v>0</v>
          </cell>
        </row>
        <row r="98">
          <cell r="E98">
            <v>0</v>
          </cell>
          <cell r="F98">
            <v>3200</v>
          </cell>
          <cell r="G98">
            <v>0</v>
          </cell>
          <cell r="M98">
            <v>8</v>
          </cell>
          <cell r="N98">
            <v>49600</v>
          </cell>
          <cell r="O98">
            <v>49600</v>
          </cell>
        </row>
        <row r="99">
          <cell r="E99">
            <v>0</v>
          </cell>
          <cell r="F99">
            <v>18700</v>
          </cell>
          <cell r="G99">
            <v>0</v>
          </cell>
          <cell r="M99">
            <v>0</v>
          </cell>
          <cell r="N99">
            <v>40500</v>
          </cell>
          <cell r="O99">
            <v>0</v>
          </cell>
        </row>
        <row r="100">
          <cell r="E100">
            <v>7</v>
          </cell>
          <cell r="F100">
            <v>267600</v>
          </cell>
          <cell r="G100">
            <v>267600</v>
          </cell>
          <cell r="M100">
            <v>268</v>
          </cell>
          <cell r="N100">
            <v>40500</v>
          </cell>
          <cell r="O100">
            <v>40500</v>
          </cell>
        </row>
        <row r="101">
          <cell r="E101">
            <v>0</v>
          </cell>
          <cell r="F101">
            <v>94100</v>
          </cell>
          <cell r="G101">
            <v>0</v>
          </cell>
          <cell r="M101">
            <v>0</v>
          </cell>
          <cell r="N101">
            <v>83300</v>
          </cell>
          <cell r="O101">
            <v>0</v>
          </cell>
        </row>
        <row r="102">
          <cell r="E102">
            <v>0</v>
          </cell>
          <cell r="F102">
            <v>108600</v>
          </cell>
          <cell r="G102">
            <v>0</v>
          </cell>
          <cell r="M102">
            <v>287</v>
          </cell>
          <cell r="N102">
            <v>83300</v>
          </cell>
          <cell r="O102">
            <v>83300</v>
          </cell>
        </row>
        <row r="103">
          <cell r="E103">
            <v>0</v>
          </cell>
          <cell r="F103">
            <v>72600</v>
          </cell>
          <cell r="G103">
            <v>0</v>
          </cell>
          <cell r="M103">
            <v>0</v>
          </cell>
          <cell r="N103">
            <v>20000</v>
          </cell>
          <cell r="O103">
            <v>0</v>
          </cell>
        </row>
        <row r="104">
          <cell r="E104">
            <v>0</v>
          </cell>
          <cell r="F104">
            <v>67600</v>
          </cell>
          <cell r="G104">
            <v>0</v>
          </cell>
          <cell r="M104">
            <v>121</v>
          </cell>
          <cell r="N104">
            <v>20000</v>
          </cell>
          <cell r="O104">
            <v>20000</v>
          </cell>
        </row>
        <row r="105">
          <cell r="E105">
            <v>0</v>
          </cell>
          <cell r="F105">
            <v>46000</v>
          </cell>
          <cell r="G105">
            <v>0</v>
          </cell>
          <cell r="M105">
            <v>0</v>
          </cell>
          <cell r="N105">
            <v>29800</v>
          </cell>
          <cell r="O105">
            <v>0</v>
          </cell>
        </row>
        <row r="106">
          <cell r="E106">
            <v>0</v>
          </cell>
          <cell r="F106">
            <v>35100</v>
          </cell>
          <cell r="G106">
            <v>0</v>
          </cell>
          <cell r="M106">
            <v>271</v>
          </cell>
          <cell r="N106">
            <v>29800</v>
          </cell>
          <cell r="O106">
            <v>29800</v>
          </cell>
        </row>
        <row r="107">
          <cell r="E107">
            <v>0</v>
          </cell>
          <cell r="F107">
            <v>12200</v>
          </cell>
          <cell r="G107">
            <v>0</v>
          </cell>
          <cell r="M107">
            <v>0</v>
          </cell>
          <cell r="N107">
            <v>45000</v>
          </cell>
          <cell r="O107">
            <v>0</v>
          </cell>
        </row>
        <row r="108">
          <cell r="E108">
            <v>0</v>
          </cell>
          <cell r="F108">
            <v>20700</v>
          </cell>
          <cell r="G108">
            <v>0</v>
          </cell>
          <cell r="M108">
            <v>146</v>
          </cell>
          <cell r="N108">
            <v>45000</v>
          </cell>
          <cell r="O108">
            <v>45000</v>
          </cell>
        </row>
        <row r="109">
          <cell r="E109">
            <v>0</v>
          </cell>
          <cell r="F109">
            <v>33900</v>
          </cell>
          <cell r="G109">
            <v>0</v>
          </cell>
          <cell r="M109">
            <v>0</v>
          </cell>
          <cell r="N109">
            <v>46500</v>
          </cell>
          <cell r="O109">
            <v>0</v>
          </cell>
        </row>
        <row r="110">
          <cell r="E110">
            <v>121</v>
          </cell>
          <cell r="F110">
            <v>490600</v>
          </cell>
          <cell r="G110">
            <v>490600</v>
          </cell>
          <cell r="M110">
            <v>279</v>
          </cell>
          <cell r="N110">
            <v>46500</v>
          </cell>
          <cell r="O110">
            <v>46500</v>
          </cell>
        </row>
        <row r="111">
          <cell r="E111">
            <v>0</v>
          </cell>
          <cell r="F111">
            <v>43000</v>
          </cell>
          <cell r="G111">
            <v>0</v>
          </cell>
          <cell r="M111">
            <v>0</v>
          </cell>
          <cell r="N111">
            <v>4600</v>
          </cell>
          <cell r="O111">
            <v>0</v>
          </cell>
        </row>
        <row r="112">
          <cell r="E112">
            <v>0</v>
          </cell>
          <cell r="F112">
            <v>20900</v>
          </cell>
          <cell r="G112">
            <v>0</v>
          </cell>
          <cell r="M112">
            <v>237</v>
          </cell>
          <cell r="N112">
            <v>4600</v>
          </cell>
          <cell r="O112">
            <v>4600</v>
          </cell>
        </row>
        <row r="113">
          <cell r="E113">
            <v>0</v>
          </cell>
          <cell r="F113">
            <v>29900</v>
          </cell>
          <cell r="G113">
            <v>0</v>
          </cell>
          <cell r="M113">
            <v>0</v>
          </cell>
          <cell r="N113">
            <v>4600</v>
          </cell>
          <cell r="O113">
            <v>0</v>
          </cell>
        </row>
        <row r="114">
          <cell r="E114">
            <v>0</v>
          </cell>
          <cell r="F114">
            <v>37600</v>
          </cell>
          <cell r="G114">
            <v>0</v>
          </cell>
          <cell r="M114">
            <v>239</v>
          </cell>
          <cell r="N114">
            <v>4600</v>
          </cell>
          <cell r="O114">
            <v>4600</v>
          </cell>
        </row>
        <row r="115">
          <cell r="E115">
            <v>0</v>
          </cell>
          <cell r="F115">
            <v>28000</v>
          </cell>
          <cell r="G115">
            <v>0</v>
          </cell>
          <cell r="M115">
            <v>0</v>
          </cell>
          <cell r="N115">
            <v>4600</v>
          </cell>
          <cell r="O115">
            <v>0</v>
          </cell>
        </row>
        <row r="116">
          <cell r="E116">
            <v>0</v>
          </cell>
          <cell r="F116">
            <v>27000</v>
          </cell>
          <cell r="G116">
            <v>0</v>
          </cell>
          <cell r="M116">
            <v>212</v>
          </cell>
          <cell r="N116">
            <v>4600</v>
          </cell>
          <cell r="O116">
            <v>4600</v>
          </cell>
        </row>
        <row r="117">
          <cell r="E117">
            <v>0</v>
          </cell>
          <cell r="F117">
            <v>18000</v>
          </cell>
          <cell r="G117">
            <v>0</v>
          </cell>
          <cell r="M117">
            <v>0</v>
          </cell>
          <cell r="N117">
            <v>4600</v>
          </cell>
          <cell r="O117">
            <v>0</v>
          </cell>
        </row>
        <row r="118">
          <cell r="E118">
            <v>0</v>
          </cell>
          <cell r="F118">
            <v>7000</v>
          </cell>
          <cell r="G118">
            <v>0</v>
          </cell>
          <cell r="M118">
            <v>269</v>
          </cell>
          <cell r="N118">
            <v>4600</v>
          </cell>
          <cell r="O118">
            <v>4600</v>
          </cell>
        </row>
        <row r="119">
          <cell r="E119">
            <v>0</v>
          </cell>
          <cell r="F119">
            <v>5600</v>
          </cell>
          <cell r="G119">
            <v>0</v>
          </cell>
          <cell r="M119">
            <v>0</v>
          </cell>
          <cell r="N119">
            <v>34400</v>
          </cell>
          <cell r="O119">
            <v>0</v>
          </cell>
        </row>
        <row r="120">
          <cell r="E120">
            <v>0</v>
          </cell>
          <cell r="F120">
            <v>16600</v>
          </cell>
          <cell r="G120">
            <v>0</v>
          </cell>
          <cell r="M120">
            <v>270</v>
          </cell>
          <cell r="N120">
            <v>34400</v>
          </cell>
          <cell r="O120">
            <v>34400</v>
          </cell>
        </row>
        <row r="121">
          <cell r="E121">
            <v>261</v>
          </cell>
          <cell r="F121">
            <v>233600</v>
          </cell>
          <cell r="G121">
            <v>233600</v>
          </cell>
          <cell r="M121">
            <v>0</v>
          </cell>
          <cell r="N121">
            <v>49900</v>
          </cell>
          <cell r="O121">
            <v>0</v>
          </cell>
        </row>
        <row r="122">
          <cell r="E122">
            <v>0</v>
          </cell>
          <cell r="F122">
            <v>39500</v>
          </cell>
          <cell r="G122">
            <v>0</v>
          </cell>
          <cell r="M122">
            <v>59</v>
          </cell>
          <cell r="N122">
            <v>49900</v>
          </cell>
          <cell r="O122">
            <v>49900</v>
          </cell>
        </row>
        <row r="123">
          <cell r="E123">
            <v>0</v>
          </cell>
          <cell r="F123">
            <v>3200</v>
          </cell>
          <cell r="G123">
            <v>0</v>
          </cell>
          <cell r="M123">
            <v>0</v>
          </cell>
          <cell r="N123">
            <v>71000</v>
          </cell>
          <cell r="O123">
            <v>0</v>
          </cell>
        </row>
        <row r="124">
          <cell r="E124">
            <v>0</v>
          </cell>
          <cell r="F124">
            <v>13700</v>
          </cell>
          <cell r="G124">
            <v>0</v>
          </cell>
          <cell r="M124">
            <v>211</v>
          </cell>
          <cell r="N124">
            <v>71000</v>
          </cell>
          <cell r="O124">
            <v>71000</v>
          </cell>
        </row>
        <row r="125">
          <cell r="E125">
            <v>0</v>
          </cell>
          <cell r="F125">
            <v>14000</v>
          </cell>
          <cell r="G125">
            <v>0</v>
          </cell>
          <cell r="M125">
            <v>0</v>
          </cell>
          <cell r="N125">
            <v>42300</v>
          </cell>
          <cell r="O125">
            <v>0</v>
          </cell>
        </row>
        <row r="126">
          <cell r="E126">
            <v>0</v>
          </cell>
          <cell r="F126">
            <v>17500</v>
          </cell>
          <cell r="G126">
            <v>0</v>
          </cell>
          <cell r="M126">
            <v>22</v>
          </cell>
          <cell r="N126">
            <v>42300</v>
          </cell>
          <cell r="O126">
            <v>42300</v>
          </cell>
        </row>
        <row r="127">
          <cell r="E127">
            <v>0</v>
          </cell>
          <cell r="F127">
            <v>4400</v>
          </cell>
          <cell r="G127">
            <v>0</v>
          </cell>
          <cell r="M127">
            <v>0</v>
          </cell>
          <cell r="N127">
            <v>15400</v>
          </cell>
          <cell r="O127">
            <v>0</v>
          </cell>
        </row>
        <row r="128">
          <cell r="E128">
            <v>93</v>
          </cell>
          <cell r="F128">
            <v>92200</v>
          </cell>
          <cell r="G128">
            <v>92200</v>
          </cell>
          <cell r="M128">
            <v>80</v>
          </cell>
          <cell r="N128">
            <v>15400</v>
          </cell>
          <cell r="O128">
            <v>15400</v>
          </cell>
        </row>
        <row r="129">
          <cell r="E129">
            <v>0</v>
          </cell>
          <cell r="F129">
            <v>26800</v>
          </cell>
          <cell r="G129">
            <v>0</v>
          </cell>
          <cell r="M129">
            <v>0</v>
          </cell>
          <cell r="N129">
            <v>35300</v>
          </cell>
          <cell r="O129">
            <v>0</v>
          </cell>
        </row>
        <row r="130">
          <cell r="E130">
            <v>96</v>
          </cell>
          <cell r="F130">
            <v>26800</v>
          </cell>
          <cell r="G130">
            <v>26800</v>
          </cell>
          <cell r="M130">
            <v>88</v>
          </cell>
          <cell r="N130">
            <v>35300</v>
          </cell>
          <cell r="O130">
            <v>35300</v>
          </cell>
        </row>
        <row r="131">
          <cell r="E131">
            <v>0</v>
          </cell>
          <cell r="F131">
            <v>49500</v>
          </cell>
          <cell r="G131">
            <v>0</v>
          </cell>
          <cell r="M131">
            <v>0</v>
          </cell>
          <cell r="N131">
            <v>47600</v>
          </cell>
          <cell r="O131">
            <v>0</v>
          </cell>
        </row>
        <row r="132">
          <cell r="E132">
            <v>0</v>
          </cell>
          <cell r="F132">
            <v>7900</v>
          </cell>
          <cell r="G132">
            <v>0</v>
          </cell>
          <cell r="M132">
            <v>143</v>
          </cell>
          <cell r="N132">
            <v>47600</v>
          </cell>
          <cell r="O132">
            <v>47600</v>
          </cell>
        </row>
        <row r="133">
          <cell r="E133">
            <v>22</v>
          </cell>
          <cell r="F133">
            <v>57400</v>
          </cell>
          <cell r="G133">
            <v>57400</v>
          </cell>
          <cell r="M133">
            <v>0</v>
          </cell>
          <cell r="N133">
            <v>37200</v>
          </cell>
          <cell r="O133">
            <v>0</v>
          </cell>
        </row>
        <row r="134">
          <cell r="E134">
            <v>0</v>
          </cell>
          <cell r="F134">
            <v>49500</v>
          </cell>
          <cell r="G134">
            <v>0</v>
          </cell>
          <cell r="M134">
            <v>19</v>
          </cell>
          <cell r="N134">
            <v>37200</v>
          </cell>
          <cell r="O134">
            <v>37200</v>
          </cell>
        </row>
        <row r="135">
          <cell r="E135">
            <v>0</v>
          </cell>
          <cell r="F135">
            <v>7900</v>
          </cell>
          <cell r="G135">
            <v>0</v>
          </cell>
          <cell r="M135">
            <v>0</v>
          </cell>
          <cell r="N135">
            <v>32100</v>
          </cell>
          <cell r="O135">
            <v>0</v>
          </cell>
        </row>
        <row r="136">
          <cell r="E136">
            <v>19</v>
          </cell>
          <cell r="F136">
            <v>57400</v>
          </cell>
          <cell r="G136">
            <v>57400</v>
          </cell>
          <cell r="M136">
            <v>33</v>
          </cell>
          <cell r="N136">
            <v>32100</v>
          </cell>
          <cell r="O136">
            <v>32100</v>
          </cell>
        </row>
        <row r="137">
          <cell r="E137">
            <v>0</v>
          </cell>
          <cell r="F137">
            <v>36000</v>
          </cell>
          <cell r="G137">
            <v>0</v>
          </cell>
          <cell r="M137">
            <v>0</v>
          </cell>
          <cell r="N137">
            <v>32100</v>
          </cell>
          <cell r="O137">
            <v>0</v>
          </cell>
        </row>
        <row r="138">
          <cell r="E138">
            <v>4</v>
          </cell>
          <cell r="F138">
            <v>36000</v>
          </cell>
          <cell r="G138">
            <v>36000</v>
          </cell>
          <cell r="M138">
            <v>114</v>
          </cell>
          <cell r="N138">
            <v>32100</v>
          </cell>
          <cell r="O138">
            <v>32100</v>
          </cell>
        </row>
        <row r="139">
          <cell r="E139">
            <v>0</v>
          </cell>
          <cell r="F139">
            <v>35200</v>
          </cell>
          <cell r="G139">
            <v>0</v>
          </cell>
          <cell r="M139">
            <v>0</v>
          </cell>
          <cell r="N139">
            <v>32100</v>
          </cell>
          <cell r="O139">
            <v>0</v>
          </cell>
        </row>
        <row r="140">
          <cell r="E140">
            <v>6</v>
          </cell>
          <cell r="F140">
            <v>35200</v>
          </cell>
          <cell r="G140">
            <v>35200</v>
          </cell>
          <cell r="M140">
            <v>42</v>
          </cell>
          <cell r="N140">
            <v>32100</v>
          </cell>
          <cell r="O140">
            <v>32100</v>
          </cell>
        </row>
        <row r="141">
          <cell r="E141">
            <v>0</v>
          </cell>
          <cell r="F141">
            <v>35200</v>
          </cell>
          <cell r="G141">
            <v>0</v>
          </cell>
          <cell r="M141">
            <v>0</v>
          </cell>
          <cell r="N141">
            <v>7000</v>
          </cell>
          <cell r="O141">
            <v>0</v>
          </cell>
        </row>
        <row r="142">
          <cell r="E142">
            <v>126</v>
          </cell>
          <cell r="F142">
            <v>35200</v>
          </cell>
          <cell r="G142">
            <v>35200</v>
          </cell>
          <cell r="M142">
            <v>55</v>
          </cell>
          <cell r="N142">
            <v>7000</v>
          </cell>
          <cell r="O142">
            <v>7000</v>
          </cell>
        </row>
        <row r="143">
          <cell r="E143">
            <v>0</v>
          </cell>
          <cell r="F143">
            <v>35100</v>
          </cell>
          <cell r="G143">
            <v>0</v>
          </cell>
          <cell r="M143">
            <v>0</v>
          </cell>
          <cell r="N143">
            <v>11000</v>
          </cell>
          <cell r="O143">
            <v>0</v>
          </cell>
        </row>
        <row r="144">
          <cell r="E144">
            <v>106</v>
          </cell>
          <cell r="F144">
            <v>35100</v>
          </cell>
          <cell r="G144">
            <v>35100</v>
          </cell>
          <cell r="M144">
            <v>136</v>
          </cell>
          <cell r="N144">
            <v>11000</v>
          </cell>
          <cell r="O144">
            <v>11000</v>
          </cell>
        </row>
        <row r="145">
          <cell r="E145">
            <v>0</v>
          </cell>
          <cell r="F145">
            <v>35100</v>
          </cell>
          <cell r="G145">
            <v>0</v>
          </cell>
          <cell r="M145">
            <v>0</v>
          </cell>
          <cell r="N145">
            <v>11000</v>
          </cell>
          <cell r="O145">
            <v>0</v>
          </cell>
        </row>
        <row r="146">
          <cell r="E146">
            <v>124</v>
          </cell>
          <cell r="F146">
            <v>35100</v>
          </cell>
          <cell r="G146">
            <v>35100</v>
          </cell>
          <cell r="M146">
            <v>65</v>
          </cell>
          <cell r="N146">
            <v>11000</v>
          </cell>
          <cell r="O146">
            <v>11000</v>
          </cell>
        </row>
        <row r="147">
          <cell r="E147">
            <v>0</v>
          </cell>
          <cell r="F147">
            <v>45700</v>
          </cell>
          <cell r="G147">
            <v>0</v>
          </cell>
          <cell r="M147">
            <v>0</v>
          </cell>
          <cell r="N147">
            <v>11000</v>
          </cell>
          <cell r="O147">
            <v>0</v>
          </cell>
        </row>
        <row r="148">
          <cell r="E148">
            <v>102</v>
          </cell>
          <cell r="F148">
            <v>45700</v>
          </cell>
          <cell r="G148">
            <v>45700</v>
          </cell>
          <cell r="M148">
            <v>187</v>
          </cell>
          <cell r="N148">
            <v>11000</v>
          </cell>
          <cell r="O148">
            <v>11000</v>
          </cell>
        </row>
        <row r="149">
          <cell r="E149">
            <v>0</v>
          </cell>
          <cell r="F149">
            <v>94900</v>
          </cell>
          <cell r="G149">
            <v>0</v>
          </cell>
          <cell r="M149">
            <v>0</v>
          </cell>
          <cell r="N149">
            <v>94100</v>
          </cell>
          <cell r="O149">
            <v>0</v>
          </cell>
        </row>
        <row r="150">
          <cell r="E150">
            <v>0</v>
          </cell>
          <cell r="F150">
            <v>39100</v>
          </cell>
          <cell r="G150">
            <v>0</v>
          </cell>
          <cell r="M150">
            <v>94</v>
          </cell>
          <cell r="N150">
            <v>94100</v>
          </cell>
          <cell r="O150">
            <v>94100</v>
          </cell>
        </row>
        <row r="151">
          <cell r="E151">
            <v>0</v>
          </cell>
          <cell r="F151">
            <v>51000</v>
          </cell>
          <cell r="G151">
            <v>0</v>
          </cell>
          <cell r="M151">
            <v>0</v>
          </cell>
          <cell r="N151">
            <v>12500</v>
          </cell>
          <cell r="O151">
            <v>0</v>
          </cell>
        </row>
        <row r="152">
          <cell r="E152">
            <v>0</v>
          </cell>
          <cell r="F152">
            <v>10500</v>
          </cell>
          <cell r="G152">
            <v>0</v>
          </cell>
          <cell r="M152">
            <v>103</v>
          </cell>
          <cell r="N152">
            <v>12500</v>
          </cell>
          <cell r="O152">
            <v>12500</v>
          </cell>
        </row>
        <row r="153">
          <cell r="E153">
            <v>0</v>
          </cell>
          <cell r="F153">
            <v>68600</v>
          </cell>
          <cell r="G153">
            <v>0</v>
          </cell>
          <cell r="M153">
            <v>0</v>
          </cell>
          <cell r="N153">
            <v>100500</v>
          </cell>
          <cell r="O153">
            <v>0</v>
          </cell>
        </row>
        <row r="154">
          <cell r="E154">
            <v>0</v>
          </cell>
          <cell r="F154">
            <v>56300</v>
          </cell>
          <cell r="G154">
            <v>0</v>
          </cell>
          <cell r="M154">
            <v>109</v>
          </cell>
          <cell r="N154">
            <v>100500</v>
          </cell>
          <cell r="O154">
            <v>100500</v>
          </cell>
        </row>
        <row r="155">
          <cell r="E155">
            <v>0</v>
          </cell>
          <cell r="F155">
            <v>54300</v>
          </cell>
          <cell r="G155">
            <v>0</v>
          </cell>
          <cell r="M155">
            <v>0</v>
          </cell>
          <cell r="N155">
            <v>15900</v>
          </cell>
          <cell r="O155">
            <v>0</v>
          </cell>
        </row>
        <row r="156">
          <cell r="E156">
            <v>0</v>
          </cell>
          <cell r="F156">
            <v>26000</v>
          </cell>
          <cell r="G156">
            <v>0</v>
          </cell>
          <cell r="M156">
            <v>128</v>
          </cell>
          <cell r="N156">
            <v>15900</v>
          </cell>
          <cell r="O156">
            <v>15900</v>
          </cell>
        </row>
        <row r="157">
          <cell r="E157">
            <v>0</v>
          </cell>
          <cell r="F157">
            <v>17300</v>
          </cell>
          <cell r="G157">
            <v>0</v>
          </cell>
          <cell r="M157">
            <v>0</v>
          </cell>
          <cell r="N157">
            <v>308700</v>
          </cell>
          <cell r="O157">
            <v>0</v>
          </cell>
        </row>
        <row r="158">
          <cell r="E158">
            <v>212</v>
          </cell>
          <cell r="F158">
            <v>418000</v>
          </cell>
          <cell r="G158">
            <v>418000</v>
          </cell>
          <cell r="M158">
            <v>112</v>
          </cell>
          <cell r="N158">
            <v>308700</v>
          </cell>
          <cell r="O158">
            <v>308700</v>
          </cell>
        </row>
        <row r="159">
          <cell r="E159">
            <v>0</v>
          </cell>
          <cell r="F159">
            <v>68900</v>
          </cell>
          <cell r="G159">
            <v>0</v>
          </cell>
          <cell r="M159">
            <v>0</v>
          </cell>
          <cell r="N159">
            <v>0</v>
          </cell>
          <cell r="O159">
            <v>0</v>
          </cell>
        </row>
        <row r="160">
          <cell r="E160">
            <v>0</v>
          </cell>
          <cell r="F160">
            <v>22300</v>
          </cell>
          <cell r="G160">
            <v>0</v>
          </cell>
          <cell r="M160">
            <v>0</v>
          </cell>
          <cell r="N160">
            <v>14068900</v>
          </cell>
          <cell r="O160">
            <v>7098800</v>
          </cell>
        </row>
        <row r="161">
          <cell r="E161">
            <v>0</v>
          </cell>
          <cell r="F161">
            <v>22000</v>
          </cell>
          <cell r="G161">
            <v>0</v>
          </cell>
          <cell r="M161">
            <v>0</v>
          </cell>
          <cell r="N161">
            <v>0</v>
          </cell>
          <cell r="O161">
            <v>0</v>
          </cell>
        </row>
        <row r="162">
          <cell r="E162">
            <v>0</v>
          </cell>
          <cell r="F162">
            <v>34700</v>
          </cell>
          <cell r="G162">
            <v>0</v>
          </cell>
          <cell r="M162">
            <v>0</v>
          </cell>
          <cell r="N162">
            <v>0</v>
          </cell>
          <cell r="O162">
            <v>0</v>
          </cell>
        </row>
        <row r="163">
          <cell r="E163">
            <v>0</v>
          </cell>
          <cell r="F163">
            <v>12600</v>
          </cell>
          <cell r="G163">
            <v>0</v>
          </cell>
          <cell r="M163">
            <v>0</v>
          </cell>
          <cell r="N163">
            <v>0</v>
          </cell>
          <cell r="O163">
            <v>0</v>
          </cell>
        </row>
        <row r="164">
          <cell r="E164">
            <v>0</v>
          </cell>
          <cell r="F164">
            <v>18200</v>
          </cell>
          <cell r="G164">
            <v>0</v>
          </cell>
          <cell r="M164">
            <v>0</v>
          </cell>
          <cell r="N164">
            <v>0</v>
          </cell>
          <cell r="O164">
            <v>0</v>
          </cell>
        </row>
        <row r="165">
          <cell r="E165">
            <v>0</v>
          </cell>
          <cell r="F165">
            <v>9100</v>
          </cell>
          <cell r="G165">
            <v>0</v>
          </cell>
          <cell r="M165">
            <v>0</v>
          </cell>
          <cell r="N165">
            <v>0</v>
          </cell>
          <cell r="O165">
            <v>0</v>
          </cell>
        </row>
        <row r="166">
          <cell r="E166">
            <v>129</v>
          </cell>
          <cell r="F166">
            <v>187800</v>
          </cell>
          <cell r="G166">
            <v>187800</v>
          </cell>
          <cell r="M166">
            <v>0</v>
          </cell>
          <cell r="N166">
            <v>0</v>
          </cell>
          <cell r="O166">
            <v>0</v>
          </cell>
        </row>
        <row r="167">
          <cell r="E167">
            <v>0</v>
          </cell>
          <cell r="F167">
            <v>27500</v>
          </cell>
          <cell r="G167">
            <v>0</v>
          </cell>
          <cell r="M167">
            <v>0</v>
          </cell>
          <cell r="N167">
            <v>0</v>
          </cell>
          <cell r="O167">
            <v>0</v>
          </cell>
        </row>
        <row r="168">
          <cell r="E168">
            <v>0</v>
          </cell>
          <cell r="F168">
            <v>14900</v>
          </cell>
          <cell r="G168">
            <v>0</v>
          </cell>
          <cell r="M168">
            <v>0</v>
          </cell>
          <cell r="N168">
            <v>0</v>
          </cell>
          <cell r="O168">
            <v>0</v>
          </cell>
        </row>
        <row r="169">
          <cell r="E169">
            <v>0</v>
          </cell>
          <cell r="F169">
            <v>5300</v>
          </cell>
          <cell r="G169">
            <v>0</v>
          </cell>
          <cell r="M169">
            <v>0</v>
          </cell>
          <cell r="N169">
            <v>0</v>
          </cell>
          <cell r="O169">
            <v>0</v>
          </cell>
        </row>
        <row r="170">
          <cell r="E170">
            <v>0</v>
          </cell>
          <cell r="F170">
            <v>21700</v>
          </cell>
          <cell r="G170">
            <v>0</v>
          </cell>
          <cell r="M170">
            <v>0</v>
          </cell>
          <cell r="N170">
            <v>0</v>
          </cell>
          <cell r="O170">
            <v>0</v>
          </cell>
        </row>
        <row r="171">
          <cell r="E171">
            <v>0</v>
          </cell>
          <cell r="F171">
            <v>20100</v>
          </cell>
          <cell r="G171">
            <v>0</v>
          </cell>
          <cell r="M171">
            <v>0</v>
          </cell>
          <cell r="N171">
            <v>0</v>
          </cell>
          <cell r="O171">
            <v>0</v>
          </cell>
        </row>
        <row r="172">
          <cell r="E172">
            <v>0</v>
          </cell>
          <cell r="F172">
            <v>9800</v>
          </cell>
          <cell r="G172">
            <v>0</v>
          </cell>
          <cell r="M172">
            <v>0</v>
          </cell>
          <cell r="N172">
            <v>0</v>
          </cell>
          <cell r="O172">
            <v>0</v>
          </cell>
        </row>
        <row r="173">
          <cell r="E173">
            <v>163</v>
          </cell>
          <cell r="F173">
            <v>99300</v>
          </cell>
          <cell r="G173">
            <v>99300</v>
          </cell>
        </row>
        <row r="174">
          <cell r="E174">
            <v>0</v>
          </cell>
          <cell r="F174">
            <v>29600</v>
          </cell>
          <cell r="G174">
            <v>0</v>
          </cell>
        </row>
        <row r="175">
          <cell r="E175">
            <v>0</v>
          </cell>
          <cell r="F175">
            <v>40300</v>
          </cell>
          <cell r="G175">
            <v>0</v>
          </cell>
        </row>
        <row r="176">
          <cell r="E176">
            <v>0</v>
          </cell>
          <cell r="F176">
            <v>45500</v>
          </cell>
          <cell r="G176">
            <v>0</v>
          </cell>
        </row>
        <row r="177">
          <cell r="E177">
            <v>0</v>
          </cell>
          <cell r="F177">
            <v>54800</v>
          </cell>
          <cell r="G177">
            <v>0</v>
          </cell>
        </row>
        <row r="178">
          <cell r="E178">
            <v>0</v>
          </cell>
          <cell r="F178">
            <v>13100</v>
          </cell>
          <cell r="G178">
            <v>0</v>
          </cell>
        </row>
        <row r="179">
          <cell r="E179">
            <v>0</v>
          </cell>
          <cell r="F179">
            <v>29100</v>
          </cell>
          <cell r="G179">
            <v>0</v>
          </cell>
        </row>
        <row r="180">
          <cell r="E180">
            <v>0</v>
          </cell>
          <cell r="F180">
            <v>28000</v>
          </cell>
          <cell r="G180">
            <v>0</v>
          </cell>
        </row>
        <row r="181">
          <cell r="E181">
            <v>0</v>
          </cell>
          <cell r="F181">
            <v>7000</v>
          </cell>
          <cell r="G181">
            <v>0</v>
          </cell>
        </row>
        <row r="182">
          <cell r="E182">
            <v>0</v>
          </cell>
          <cell r="F182">
            <v>21000</v>
          </cell>
          <cell r="G182">
            <v>0</v>
          </cell>
        </row>
        <row r="183">
          <cell r="E183">
            <v>283</v>
          </cell>
          <cell r="F183">
            <v>268300</v>
          </cell>
          <cell r="G183">
            <v>268300</v>
          </cell>
        </row>
        <row r="184">
          <cell r="E184">
            <v>0</v>
          </cell>
          <cell r="F184">
            <v>23900</v>
          </cell>
          <cell r="G184">
            <v>0</v>
          </cell>
        </row>
        <row r="185">
          <cell r="E185">
            <v>0</v>
          </cell>
          <cell r="F185">
            <v>11400</v>
          </cell>
          <cell r="G185">
            <v>0</v>
          </cell>
        </row>
        <row r="186">
          <cell r="E186">
            <v>0</v>
          </cell>
          <cell r="F186">
            <v>18200</v>
          </cell>
          <cell r="G186">
            <v>0</v>
          </cell>
        </row>
        <row r="187">
          <cell r="E187">
            <v>0</v>
          </cell>
          <cell r="F187">
            <v>28900</v>
          </cell>
          <cell r="G187">
            <v>0</v>
          </cell>
        </row>
        <row r="188">
          <cell r="E188">
            <v>0</v>
          </cell>
          <cell r="F188">
            <v>11900</v>
          </cell>
          <cell r="G188">
            <v>0</v>
          </cell>
        </row>
        <row r="189">
          <cell r="E189">
            <v>0</v>
          </cell>
          <cell r="F189">
            <v>12300</v>
          </cell>
          <cell r="G189">
            <v>0</v>
          </cell>
        </row>
        <row r="190">
          <cell r="E190">
            <v>0</v>
          </cell>
          <cell r="F190">
            <v>11200</v>
          </cell>
          <cell r="G190">
            <v>0</v>
          </cell>
        </row>
        <row r="191">
          <cell r="E191">
            <v>0</v>
          </cell>
          <cell r="F191">
            <v>18900</v>
          </cell>
          <cell r="G191">
            <v>0</v>
          </cell>
        </row>
        <row r="192">
          <cell r="E192">
            <v>18</v>
          </cell>
          <cell r="F192">
            <v>136600</v>
          </cell>
          <cell r="G192">
            <v>136600</v>
          </cell>
        </row>
        <row r="193">
          <cell r="E193">
            <v>0</v>
          </cell>
          <cell r="F193">
            <v>45600</v>
          </cell>
          <cell r="G193">
            <v>0</v>
          </cell>
        </row>
        <row r="194">
          <cell r="E194">
            <v>0</v>
          </cell>
          <cell r="F194">
            <v>30200</v>
          </cell>
          <cell r="G194">
            <v>0</v>
          </cell>
        </row>
        <row r="195">
          <cell r="E195">
            <v>0</v>
          </cell>
          <cell r="F195">
            <v>16500</v>
          </cell>
          <cell r="G195">
            <v>0</v>
          </cell>
        </row>
        <row r="196">
          <cell r="E196">
            <v>0</v>
          </cell>
          <cell r="F196">
            <v>34300</v>
          </cell>
          <cell r="G196">
            <v>0</v>
          </cell>
        </row>
        <row r="197">
          <cell r="E197">
            <v>0</v>
          </cell>
          <cell r="F197">
            <v>14200</v>
          </cell>
          <cell r="G197">
            <v>0</v>
          </cell>
        </row>
        <row r="198">
          <cell r="E198">
            <v>0</v>
          </cell>
          <cell r="F198">
            <v>12300</v>
          </cell>
          <cell r="G198">
            <v>0</v>
          </cell>
        </row>
        <row r="199">
          <cell r="E199">
            <v>195</v>
          </cell>
          <cell r="F199">
            <v>153000</v>
          </cell>
          <cell r="G199">
            <v>153000</v>
          </cell>
        </row>
        <row r="200">
          <cell r="E200">
            <v>0</v>
          </cell>
          <cell r="F200">
            <v>19300</v>
          </cell>
          <cell r="G200">
            <v>0</v>
          </cell>
        </row>
        <row r="201">
          <cell r="E201">
            <v>0</v>
          </cell>
          <cell r="F201">
            <v>28000</v>
          </cell>
          <cell r="G201">
            <v>0</v>
          </cell>
        </row>
        <row r="202">
          <cell r="E202">
            <v>269</v>
          </cell>
          <cell r="F202">
            <v>47300</v>
          </cell>
          <cell r="G202">
            <v>47300</v>
          </cell>
        </row>
        <row r="203">
          <cell r="E203">
            <v>0</v>
          </cell>
          <cell r="F203">
            <v>29400</v>
          </cell>
          <cell r="G203">
            <v>0</v>
          </cell>
        </row>
        <row r="204">
          <cell r="E204">
            <v>0</v>
          </cell>
          <cell r="F204">
            <v>31100</v>
          </cell>
          <cell r="G204">
            <v>0</v>
          </cell>
        </row>
        <row r="205">
          <cell r="E205">
            <v>0</v>
          </cell>
          <cell r="F205">
            <v>40300</v>
          </cell>
          <cell r="G205">
            <v>0</v>
          </cell>
        </row>
        <row r="206">
          <cell r="E206">
            <v>0</v>
          </cell>
          <cell r="F206">
            <v>54500</v>
          </cell>
          <cell r="G206">
            <v>0</v>
          </cell>
        </row>
        <row r="207">
          <cell r="E207">
            <v>0</v>
          </cell>
          <cell r="F207">
            <v>21000</v>
          </cell>
          <cell r="G207">
            <v>0</v>
          </cell>
        </row>
        <row r="208">
          <cell r="E208">
            <v>0</v>
          </cell>
          <cell r="F208">
            <v>14400</v>
          </cell>
          <cell r="G208">
            <v>0</v>
          </cell>
        </row>
        <row r="209">
          <cell r="E209">
            <v>271</v>
          </cell>
          <cell r="F209">
            <v>190600</v>
          </cell>
          <cell r="G209">
            <v>190600</v>
          </cell>
        </row>
        <row r="210">
          <cell r="E210">
            <v>0</v>
          </cell>
          <cell r="F210">
            <v>41400</v>
          </cell>
          <cell r="G210">
            <v>0</v>
          </cell>
        </row>
        <row r="211">
          <cell r="E211">
            <v>0</v>
          </cell>
          <cell r="F211">
            <v>21900</v>
          </cell>
          <cell r="G211">
            <v>0</v>
          </cell>
        </row>
        <row r="212">
          <cell r="E212">
            <v>0</v>
          </cell>
          <cell r="F212">
            <v>23500</v>
          </cell>
          <cell r="G212">
            <v>0</v>
          </cell>
        </row>
        <row r="213">
          <cell r="E213">
            <v>0</v>
          </cell>
          <cell r="F213">
            <v>15100</v>
          </cell>
          <cell r="G213">
            <v>0</v>
          </cell>
        </row>
        <row r="214">
          <cell r="E214">
            <v>0</v>
          </cell>
          <cell r="F214">
            <v>11200</v>
          </cell>
          <cell r="G214">
            <v>0</v>
          </cell>
        </row>
        <row r="215">
          <cell r="E215">
            <v>0</v>
          </cell>
          <cell r="F215">
            <v>11900</v>
          </cell>
          <cell r="G215">
            <v>0</v>
          </cell>
        </row>
        <row r="216">
          <cell r="E216">
            <v>232</v>
          </cell>
          <cell r="F216">
            <v>124900</v>
          </cell>
          <cell r="G216">
            <v>124900</v>
          </cell>
        </row>
        <row r="217">
          <cell r="E217">
            <v>0</v>
          </cell>
          <cell r="F217">
            <v>46600</v>
          </cell>
          <cell r="G217">
            <v>0</v>
          </cell>
        </row>
        <row r="218">
          <cell r="E218">
            <v>0</v>
          </cell>
          <cell r="F218">
            <v>37500</v>
          </cell>
          <cell r="G218">
            <v>0</v>
          </cell>
        </row>
        <row r="219">
          <cell r="E219">
            <v>0</v>
          </cell>
          <cell r="F219">
            <v>38300</v>
          </cell>
          <cell r="G219">
            <v>0</v>
          </cell>
        </row>
        <row r="220">
          <cell r="E220">
            <v>0</v>
          </cell>
          <cell r="F220">
            <v>17400</v>
          </cell>
          <cell r="G220">
            <v>0</v>
          </cell>
        </row>
        <row r="221">
          <cell r="E221">
            <v>0</v>
          </cell>
          <cell r="F221">
            <v>27000</v>
          </cell>
          <cell r="G221">
            <v>0</v>
          </cell>
        </row>
        <row r="222">
          <cell r="E222">
            <v>0</v>
          </cell>
          <cell r="F222">
            <v>17500</v>
          </cell>
          <cell r="G222">
            <v>0</v>
          </cell>
        </row>
        <row r="223">
          <cell r="E223">
            <v>0</v>
          </cell>
          <cell r="F223">
            <v>28400</v>
          </cell>
          <cell r="G223">
            <v>0</v>
          </cell>
        </row>
        <row r="224">
          <cell r="E224">
            <v>253</v>
          </cell>
          <cell r="F224">
            <v>212600</v>
          </cell>
          <cell r="G224">
            <v>212600</v>
          </cell>
        </row>
        <row r="225">
          <cell r="E225">
            <v>0</v>
          </cell>
          <cell r="F225">
            <v>65100</v>
          </cell>
          <cell r="G225">
            <v>0</v>
          </cell>
        </row>
        <row r="226">
          <cell r="E226">
            <v>0</v>
          </cell>
          <cell r="F226">
            <v>38200</v>
          </cell>
          <cell r="G226">
            <v>0</v>
          </cell>
        </row>
        <row r="227">
          <cell r="E227">
            <v>0</v>
          </cell>
          <cell r="F227">
            <v>64600</v>
          </cell>
          <cell r="G227">
            <v>0</v>
          </cell>
        </row>
        <row r="228">
          <cell r="E228">
            <v>0</v>
          </cell>
          <cell r="F228">
            <v>4600</v>
          </cell>
          <cell r="G228">
            <v>0</v>
          </cell>
        </row>
        <row r="229">
          <cell r="E229">
            <v>0</v>
          </cell>
          <cell r="F229">
            <v>4400</v>
          </cell>
          <cell r="G229">
            <v>0</v>
          </cell>
        </row>
        <row r="230">
          <cell r="E230">
            <v>92</v>
          </cell>
          <cell r="F230">
            <v>176800</v>
          </cell>
          <cell r="G230">
            <v>176800</v>
          </cell>
        </row>
        <row r="231">
          <cell r="E231">
            <v>0</v>
          </cell>
          <cell r="F231">
            <v>62300</v>
          </cell>
          <cell r="G231">
            <v>0</v>
          </cell>
        </row>
        <row r="232">
          <cell r="E232">
            <v>0</v>
          </cell>
          <cell r="F232">
            <v>54700</v>
          </cell>
          <cell r="G232">
            <v>0</v>
          </cell>
        </row>
        <row r="233">
          <cell r="E233">
            <v>0</v>
          </cell>
          <cell r="F233">
            <v>24100</v>
          </cell>
          <cell r="G233">
            <v>0</v>
          </cell>
        </row>
        <row r="234">
          <cell r="E234">
            <v>12</v>
          </cell>
          <cell r="F234">
            <v>141100</v>
          </cell>
          <cell r="G234">
            <v>141100</v>
          </cell>
        </row>
        <row r="235">
          <cell r="E235">
            <v>0</v>
          </cell>
          <cell r="F235">
            <v>50800</v>
          </cell>
          <cell r="G235">
            <v>0</v>
          </cell>
        </row>
        <row r="236">
          <cell r="E236">
            <v>0</v>
          </cell>
          <cell r="F236">
            <v>37800</v>
          </cell>
          <cell r="G236">
            <v>0</v>
          </cell>
        </row>
        <row r="237">
          <cell r="E237">
            <v>0</v>
          </cell>
          <cell r="F237">
            <v>28900</v>
          </cell>
          <cell r="G237">
            <v>0</v>
          </cell>
        </row>
        <row r="238">
          <cell r="E238">
            <v>0</v>
          </cell>
          <cell r="F238">
            <v>4500</v>
          </cell>
          <cell r="G238">
            <v>0</v>
          </cell>
        </row>
        <row r="239">
          <cell r="E239">
            <v>0</v>
          </cell>
          <cell r="F239">
            <v>3300</v>
          </cell>
          <cell r="G239">
            <v>0</v>
          </cell>
        </row>
        <row r="240">
          <cell r="E240">
            <v>59</v>
          </cell>
          <cell r="F240">
            <v>125300</v>
          </cell>
          <cell r="G240">
            <v>125300</v>
          </cell>
        </row>
        <row r="241">
          <cell r="E241">
            <v>0</v>
          </cell>
          <cell r="F241">
            <v>17700</v>
          </cell>
          <cell r="G241">
            <v>0</v>
          </cell>
        </row>
        <row r="242">
          <cell r="E242">
            <v>0</v>
          </cell>
          <cell r="F242">
            <v>12800</v>
          </cell>
          <cell r="G242">
            <v>0</v>
          </cell>
        </row>
        <row r="243">
          <cell r="E243">
            <v>211</v>
          </cell>
          <cell r="F243">
            <v>30500</v>
          </cell>
          <cell r="G243">
            <v>30500</v>
          </cell>
        </row>
        <row r="244">
          <cell r="E244">
            <v>0</v>
          </cell>
          <cell r="F244">
            <v>16800</v>
          </cell>
          <cell r="G244">
            <v>0</v>
          </cell>
        </row>
        <row r="245">
          <cell r="E245">
            <v>0</v>
          </cell>
          <cell r="F245">
            <v>13200</v>
          </cell>
          <cell r="G245">
            <v>0</v>
          </cell>
        </row>
        <row r="246">
          <cell r="E246">
            <v>125</v>
          </cell>
          <cell r="F246">
            <v>30100</v>
          </cell>
          <cell r="G246">
            <v>30100</v>
          </cell>
        </row>
        <row r="247">
          <cell r="E247">
            <v>0</v>
          </cell>
          <cell r="F247">
            <v>14800</v>
          </cell>
          <cell r="G247">
            <v>0</v>
          </cell>
        </row>
        <row r="248">
          <cell r="E248">
            <v>0</v>
          </cell>
          <cell r="F248">
            <v>46100</v>
          </cell>
          <cell r="G248">
            <v>0</v>
          </cell>
        </row>
        <row r="249">
          <cell r="E249">
            <v>0</v>
          </cell>
          <cell r="F249">
            <v>44000</v>
          </cell>
          <cell r="G249">
            <v>0</v>
          </cell>
        </row>
        <row r="250">
          <cell r="E250">
            <v>0</v>
          </cell>
          <cell r="F250">
            <v>22800</v>
          </cell>
          <cell r="G250">
            <v>0</v>
          </cell>
        </row>
        <row r="251">
          <cell r="E251">
            <v>65</v>
          </cell>
          <cell r="F251">
            <v>127600</v>
          </cell>
          <cell r="G251">
            <v>127600</v>
          </cell>
        </row>
        <row r="252">
          <cell r="E252">
            <v>0</v>
          </cell>
          <cell r="F252">
            <v>42100</v>
          </cell>
          <cell r="G252">
            <v>0</v>
          </cell>
        </row>
        <row r="253">
          <cell r="E253">
            <v>0</v>
          </cell>
          <cell r="F253">
            <v>39800</v>
          </cell>
          <cell r="G253">
            <v>0</v>
          </cell>
        </row>
        <row r="254">
          <cell r="E254">
            <v>256</v>
          </cell>
          <cell r="F254">
            <v>81900</v>
          </cell>
          <cell r="G254">
            <v>81900</v>
          </cell>
        </row>
        <row r="255">
          <cell r="E255">
            <v>0</v>
          </cell>
          <cell r="F255">
            <v>9800</v>
          </cell>
          <cell r="G255">
            <v>0</v>
          </cell>
        </row>
        <row r="256">
          <cell r="E256">
            <v>0</v>
          </cell>
          <cell r="F256">
            <v>9100</v>
          </cell>
          <cell r="G256">
            <v>0</v>
          </cell>
        </row>
        <row r="257">
          <cell r="E257">
            <v>0</v>
          </cell>
          <cell r="F257">
            <v>2300</v>
          </cell>
          <cell r="G257">
            <v>0</v>
          </cell>
        </row>
        <row r="258">
          <cell r="E258">
            <v>0</v>
          </cell>
          <cell r="F258">
            <v>41700</v>
          </cell>
          <cell r="G258">
            <v>0</v>
          </cell>
        </row>
        <row r="259">
          <cell r="E259">
            <v>0</v>
          </cell>
          <cell r="F259">
            <v>14000</v>
          </cell>
          <cell r="G259">
            <v>0</v>
          </cell>
        </row>
        <row r="260">
          <cell r="E260">
            <v>0</v>
          </cell>
          <cell r="F260">
            <v>8800</v>
          </cell>
          <cell r="G260">
            <v>0</v>
          </cell>
        </row>
        <row r="261">
          <cell r="E261">
            <v>200</v>
          </cell>
          <cell r="F261">
            <v>85600</v>
          </cell>
          <cell r="G261">
            <v>85600</v>
          </cell>
        </row>
        <row r="262">
          <cell r="E262">
            <v>0</v>
          </cell>
          <cell r="F262">
            <v>33100</v>
          </cell>
          <cell r="G262">
            <v>0</v>
          </cell>
        </row>
        <row r="263">
          <cell r="E263">
            <v>0</v>
          </cell>
          <cell r="F263">
            <v>9500</v>
          </cell>
          <cell r="G263">
            <v>0</v>
          </cell>
        </row>
        <row r="264">
          <cell r="E264">
            <v>0</v>
          </cell>
          <cell r="F264">
            <v>30500</v>
          </cell>
          <cell r="G264">
            <v>0</v>
          </cell>
        </row>
        <row r="265">
          <cell r="E265">
            <v>0</v>
          </cell>
          <cell r="F265">
            <v>11200</v>
          </cell>
          <cell r="G265">
            <v>0</v>
          </cell>
        </row>
        <row r="266">
          <cell r="E266">
            <v>287</v>
          </cell>
          <cell r="F266">
            <v>84200</v>
          </cell>
          <cell r="G266">
            <v>84200</v>
          </cell>
        </row>
        <row r="267">
          <cell r="E267">
            <v>0</v>
          </cell>
          <cell r="F267">
            <v>30700</v>
          </cell>
          <cell r="G267">
            <v>0</v>
          </cell>
        </row>
        <row r="268">
          <cell r="E268">
            <v>0</v>
          </cell>
          <cell r="F268">
            <v>70900</v>
          </cell>
          <cell r="G268">
            <v>0</v>
          </cell>
        </row>
        <row r="269">
          <cell r="E269">
            <v>0</v>
          </cell>
          <cell r="F269">
            <v>34100</v>
          </cell>
          <cell r="G269">
            <v>0</v>
          </cell>
        </row>
        <row r="270">
          <cell r="E270">
            <v>0</v>
          </cell>
          <cell r="F270">
            <v>16800</v>
          </cell>
          <cell r="G270">
            <v>0</v>
          </cell>
        </row>
        <row r="271">
          <cell r="E271">
            <v>0</v>
          </cell>
          <cell r="F271">
            <v>5400</v>
          </cell>
          <cell r="G271">
            <v>0</v>
          </cell>
        </row>
        <row r="272">
          <cell r="E272">
            <v>235</v>
          </cell>
          <cell r="F272">
            <v>157800</v>
          </cell>
          <cell r="G272">
            <v>157800</v>
          </cell>
        </row>
        <row r="273">
          <cell r="E273">
            <v>0</v>
          </cell>
          <cell r="F273">
            <v>7900</v>
          </cell>
          <cell r="G273">
            <v>0</v>
          </cell>
        </row>
        <row r="274">
          <cell r="E274">
            <v>0</v>
          </cell>
          <cell r="F274">
            <v>28000</v>
          </cell>
          <cell r="G274">
            <v>0</v>
          </cell>
        </row>
        <row r="275">
          <cell r="E275">
            <v>51</v>
          </cell>
          <cell r="F275">
            <v>35900</v>
          </cell>
          <cell r="G275">
            <v>35900</v>
          </cell>
        </row>
        <row r="276">
          <cell r="E276">
            <v>0</v>
          </cell>
          <cell r="F276">
            <v>51500</v>
          </cell>
          <cell r="G276">
            <v>0</v>
          </cell>
        </row>
        <row r="277">
          <cell r="E277">
            <v>0</v>
          </cell>
          <cell r="F277">
            <v>30200</v>
          </cell>
          <cell r="G277">
            <v>0</v>
          </cell>
        </row>
        <row r="278">
          <cell r="E278">
            <v>0</v>
          </cell>
          <cell r="F278">
            <v>53700</v>
          </cell>
          <cell r="G278">
            <v>0</v>
          </cell>
        </row>
        <row r="279">
          <cell r="E279">
            <v>0</v>
          </cell>
          <cell r="F279">
            <v>14000</v>
          </cell>
          <cell r="G279">
            <v>0</v>
          </cell>
        </row>
        <row r="280">
          <cell r="E280">
            <v>0</v>
          </cell>
          <cell r="F280">
            <v>27000</v>
          </cell>
          <cell r="G280">
            <v>0</v>
          </cell>
        </row>
        <row r="281">
          <cell r="E281">
            <v>146</v>
          </cell>
          <cell r="F281">
            <v>176400</v>
          </cell>
          <cell r="G281">
            <v>176400</v>
          </cell>
        </row>
        <row r="282">
          <cell r="E282">
            <v>0</v>
          </cell>
          <cell r="F282">
            <v>56900</v>
          </cell>
          <cell r="G282">
            <v>0</v>
          </cell>
        </row>
        <row r="283">
          <cell r="E283">
            <v>0</v>
          </cell>
          <cell r="F283">
            <v>30800</v>
          </cell>
          <cell r="G283">
            <v>0</v>
          </cell>
        </row>
        <row r="284">
          <cell r="E284">
            <v>0</v>
          </cell>
          <cell r="F284">
            <v>39100</v>
          </cell>
          <cell r="G284">
            <v>0</v>
          </cell>
        </row>
        <row r="285">
          <cell r="E285">
            <v>0</v>
          </cell>
          <cell r="F285">
            <v>12300</v>
          </cell>
          <cell r="G285">
            <v>0</v>
          </cell>
        </row>
        <row r="286">
          <cell r="E286">
            <v>0</v>
          </cell>
          <cell r="F286">
            <v>16500</v>
          </cell>
          <cell r="G286">
            <v>0</v>
          </cell>
        </row>
        <row r="287">
          <cell r="E287">
            <v>250</v>
          </cell>
          <cell r="F287">
            <v>155500</v>
          </cell>
          <cell r="G287">
            <v>155500</v>
          </cell>
        </row>
        <row r="288">
          <cell r="E288">
            <v>0</v>
          </cell>
          <cell r="F288">
            <v>20700</v>
          </cell>
          <cell r="G288">
            <v>0</v>
          </cell>
        </row>
        <row r="289">
          <cell r="E289">
            <v>0</v>
          </cell>
          <cell r="F289">
            <v>14000</v>
          </cell>
          <cell r="G289">
            <v>0</v>
          </cell>
        </row>
        <row r="290">
          <cell r="E290">
            <v>9</v>
          </cell>
          <cell r="F290">
            <v>34700</v>
          </cell>
          <cell r="G290">
            <v>34700</v>
          </cell>
        </row>
        <row r="291">
          <cell r="E291">
            <v>0</v>
          </cell>
          <cell r="F291">
            <v>5300</v>
          </cell>
          <cell r="G291">
            <v>0</v>
          </cell>
        </row>
        <row r="292">
          <cell r="E292">
            <v>0</v>
          </cell>
          <cell r="F292">
            <v>26300</v>
          </cell>
          <cell r="G292">
            <v>0</v>
          </cell>
        </row>
        <row r="293">
          <cell r="E293">
            <v>0</v>
          </cell>
          <cell r="F293">
            <v>6700</v>
          </cell>
          <cell r="G293">
            <v>0</v>
          </cell>
        </row>
        <row r="294">
          <cell r="E294">
            <v>229</v>
          </cell>
          <cell r="F294">
            <v>38200</v>
          </cell>
          <cell r="G294">
            <v>38200</v>
          </cell>
        </row>
        <row r="295">
          <cell r="E295">
            <v>0</v>
          </cell>
          <cell r="F295">
            <v>15400</v>
          </cell>
          <cell r="G295">
            <v>0</v>
          </cell>
        </row>
        <row r="296">
          <cell r="E296">
            <v>208</v>
          </cell>
          <cell r="F296">
            <v>15400</v>
          </cell>
          <cell r="G296">
            <v>15400</v>
          </cell>
        </row>
        <row r="297">
          <cell r="E297">
            <v>0</v>
          </cell>
          <cell r="F297">
            <v>24400</v>
          </cell>
          <cell r="G297">
            <v>0</v>
          </cell>
        </row>
        <row r="298">
          <cell r="E298">
            <v>0</v>
          </cell>
          <cell r="F298">
            <v>35000</v>
          </cell>
          <cell r="G298">
            <v>0</v>
          </cell>
        </row>
        <row r="299">
          <cell r="E299">
            <v>0</v>
          </cell>
          <cell r="F299">
            <v>28000</v>
          </cell>
          <cell r="G299">
            <v>0</v>
          </cell>
        </row>
        <row r="300">
          <cell r="E300">
            <v>0</v>
          </cell>
          <cell r="F300">
            <v>8800</v>
          </cell>
          <cell r="G300">
            <v>0</v>
          </cell>
        </row>
        <row r="301">
          <cell r="E301">
            <v>0</v>
          </cell>
          <cell r="F301">
            <v>30100</v>
          </cell>
          <cell r="G301">
            <v>0</v>
          </cell>
        </row>
        <row r="302">
          <cell r="E302">
            <v>268</v>
          </cell>
          <cell r="F302">
            <v>126300</v>
          </cell>
          <cell r="G302">
            <v>126300</v>
          </cell>
        </row>
        <row r="303">
          <cell r="E303">
            <v>0</v>
          </cell>
          <cell r="F303">
            <v>10900</v>
          </cell>
          <cell r="G303">
            <v>0</v>
          </cell>
        </row>
        <row r="304">
          <cell r="E304">
            <v>15</v>
          </cell>
          <cell r="F304">
            <v>10900</v>
          </cell>
          <cell r="G304">
            <v>10900</v>
          </cell>
        </row>
        <row r="305">
          <cell r="E305">
            <v>0</v>
          </cell>
          <cell r="F305">
            <v>72600</v>
          </cell>
          <cell r="G305">
            <v>0</v>
          </cell>
        </row>
        <row r="306">
          <cell r="E306">
            <v>84</v>
          </cell>
          <cell r="F306">
            <v>72600</v>
          </cell>
          <cell r="G306">
            <v>72600</v>
          </cell>
        </row>
        <row r="307">
          <cell r="E307">
            <v>0</v>
          </cell>
          <cell r="F307">
            <v>2300</v>
          </cell>
          <cell r="G307">
            <v>0</v>
          </cell>
        </row>
        <row r="308">
          <cell r="E308">
            <v>0</v>
          </cell>
          <cell r="F308">
            <v>44500</v>
          </cell>
          <cell r="G308">
            <v>0</v>
          </cell>
        </row>
        <row r="309">
          <cell r="E309">
            <v>0</v>
          </cell>
          <cell r="F309">
            <v>14000</v>
          </cell>
          <cell r="G309">
            <v>0</v>
          </cell>
        </row>
        <row r="310">
          <cell r="E310">
            <v>0</v>
          </cell>
          <cell r="F310">
            <v>22100</v>
          </cell>
          <cell r="G310">
            <v>0</v>
          </cell>
        </row>
        <row r="311">
          <cell r="E311">
            <v>197</v>
          </cell>
          <cell r="F311">
            <v>82800</v>
          </cell>
          <cell r="G311">
            <v>82800</v>
          </cell>
        </row>
        <row r="312">
          <cell r="E312">
            <v>0</v>
          </cell>
          <cell r="F312">
            <v>73500</v>
          </cell>
          <cell r="G312">
            <v>0</v>
          </cell>
        </row>
        <row r="313">
          <cell r="E313">
            <v>0</v>
          </cell>
          <cell r="F313">
            <v>18700</v>
          </cell>
          <cell r="G313">
            <v>0</v>
          </cell>
        </row>
        <row r="314">
          <cell r="E314">
            <v>0</v>
          </cell>
          <cell r="F314">
            <v>32200</v>
          </cell>
          <cell r="G314">
            <v>0</v>
          </cell>
        </row>
        <row r="315">
          <cell r="E315">
            <v>0</v>
          </cell>
          <cell r="F315">
            <v>83300</v>
          </cell>
          <cell r="G315">
            <v>0</v>
          </cell>
        </row>
        <row r="316">
          <cell r="E316">
            <v>0</v>
          </cell>
          <cell r="F316">
            <v>23500</v>
          </cell>
          <cell r="G316">
            <v>0</v>
          </cell>
        </row>
        <row r="317">
          <cell r="E317">
            <v>0</v>
          </cell>
          <cell r="F317">
            <v>4400</v>
          </cell>
          <cell r="G317">
            <v>0</v>
          </cell>
        </row>
        <row r="318">
          <cell r="E318">
            <v>296</v>
          </cell>
          <cell r="F318">
            <v>235600</v>
          </cell>
          <cell r="G318">
            <v>235600</v>
          </cell>
        </row>
        <row r="319">
          <cell r="E319">
            <v>0</v>
          </cell>
          <cell r="F319">
            <v>50900</v>
          </cell>
          <cell r="G319">
            <v>0</v>
          </cell>
        </row>
        <row r="320">
          <cell r="E320">
            <v>0</v>
          </cell>
          <cell r="F320">
            <v>10300</v>
          </cell>
          <cell r="G320">
            <v>0</v>
          </cell>
        </row>
        <row r="321">
          <cell r="E321">
            <v>255</v>
          </cell>
          <cell r="F321">
            <v>61200</v>
          </cell>
          <cell r="G321">
            <v>61200</v>
          </cell>
        </row>
        <row r="322">
          <cell r="E322">
            <v>0</v>
          </cell>
          <cell r="F322">
            <v>20000</v>
          </cell>
          <cell r="G322">
            <v>0</v>
          </cell>
        </row>
        <row r="323">
          <cell r="E323">
            <v>0</v>
          </cell>
          <cell r="F323">
            <v>25400</v>
          </cell>
          <cell r="G323">
            <v>0</v>
          </cell>
        </row>
        <row r="324">
          <cell r="E324">
            <v>0</v>
          </cell>
          <cell r="F324">
            <v>21100</v>
          </cell>
          <cell r="G324">
            <v>0</v>
          </cell>
        </row>
        <row r="325">
          <cell r="E325">
            <v>0</v>
          </cell>
          <cell r="F325">
            <v>22100</v>
          </cell>
          <cell r="G325">
            <v>0</v>
          </cell>
        </row>
        <row r="326">
          <cell r="E326">
            <v>219</v>
          </cell>
          <cell r="F326">
            <v>88700</v>
          </cell>
          <cell r="G326">
            <v>88700</v>
          </cell>
        </row>
        <row r="327">
          <cell r="E327">
            <v>0</v>
          </cell>
          <cell r="F327">
            <v>31100</v>
          </cell>
          <cell r="G327">
            <v>0</v>
          </cell>
        </row>
        <row r="328">
          <cell r="E328">
            <v>0</v>
          </cell>
          <cell r="F328">
            <v>26400</v>
          </cell>
          <cell r="G328">
            <v>0</v>
          </cell>
        </row>
        <row r="329">
          <cell r="E329">
            <v>0</v>
          </cell>
          <cell r="F329">
            <v>23400</v>
          </cell>
          <cell r="G329">
            <v>0</v>
          </cell>
        </row>
        <row r="330">
          <cell r="E330">
            <v>0</v>
          </cell>
          <cell r="F330">
            <v>12300</v>
          </cell>
          <cell r="G330">
            <v>0</v>
          </cell>
        </row>
        <row r="331">
          <cell r="E331">
            <v>0</v>
          </cell>
          <cell r="F331">
            <v>4400</v>
          </cell>
          <cell r="G331">
            <v>0</v>
          </cell>
        </row>
        <row r="332">
          <cell r="E332">
            <v>190</v>
          </cell>
          <cell r="F332">
            <v>97400</v>
          </cell>
          <cell r="G332">
            <v>97400</v>
          </cell>
        </row>
        <row r="333">
          <cell r="E333">
            <v>0</v>
          </cell>
          <cell r="F333">
            <v>15000</v>
          </cell>
          <cell r="G333">
            <v>0</v>
          </cell>
        </row>
        <row r="334">
          <cell r="E334">
            <v>0</v>
          </cell>
          <cell r="F334">
            <v>36400</v>
          </cell>
          <cell r="G334">
            <v>0</v>
          </cell>
        </row>
        <row r="335">
          <cell r="E335">
            <v>0</v>
          </cell>
          <cell r="F335">
            <v>17300</v>
          </cell>
          <cell r="G335">
            <v>0</v>
          </cell>
        </row>
        <row r="336">
          <cell r="E336">
            <v>0</v>
          </cell>
          <cell r="F336">
            <v>18400</v>
          </cell>
          <cell r="G336">
            <v>0</v>
          </cell>
        </row>
        <row r="337">
          <cell r="E337">
            <v>0</v>
          </cell>
          <cell r="F337">
            <v>6700</v>
          </cell>
          <cell r="G337">
            <v>0</v>
          </cell>
        </row>
        <row r="338">
          <cell r="E338">
            <v>166</v>
          </cell>
          <cell r="F338">
            <v>93700</v>
          </cell>
          <cell r="G338">
            <v>93700</v>
          </cell>
        </row>
        <row r="339">
          <cell r="E339">
            <v>0</v>
          </cell>
          <cell r="F339">
            <v>6600</v>
          </cell>
          <cell r="G339">
            <v>0</v>
          </cell>
        </row>
        <row r="340">
          <cell r="E340">
            <v>98</v>
          </cell>
          <cell r="F340">
            <v>6600</v>
          </cell>
          <cell r="G340">
            <v>6600</v>
          </cell>
        </row>
        <row r="341">
          <cell r="E341">
            <v>0</v>
          </cell>
          <cell r="F341">
            <v>5500</v>
          </cell>
          <cell r="G341">
            <v>0</v>
          </cell>
        </row>
        <row r="342">
          <cell r="E342">
            <v>0</v>
          </cell>
          <cell r="F342">
            <v>13700</v>
          </cell>
          <cell r="G342">
            <v>0</v>
          </cell>
        </row>
        <row r="343">
          <cell r="E343">
            <v>0</v>
          </cell>
          <cell r="F343">
            <v>14500</v>
          </cell>
          <cell r="G343">
            <v>0</v>
          </cell>
        </row>
        <row r="344">
          <cell r="E344">
            <v>270</v>
          </cell>
          <cell r="F344">
            <v>33700</v>
          </cell>
          <cell r="G344">
            <v>33700</v>
          </cell>
        </row>
        <row r="345">
          <cell r="E345">
            <v>0</v>
          </cell>
          <cell r="F345">
            <v>43500</v>
          </cell>
          <cell r="G345">
            <v>0</v>
          </cell>
        </row>
        <row r="346">
          <cell r="E346">
            <v>0</v>
          </cell>
          <cell r="F346">
            <v>8100</v>
          </cell>
          <cell r="G346">
            <v>0</v>
          </cell>
        </row>
        <row r="347">
          <cell r="E347">
            <v>0</v>
          </cell>
          <cell r="F347">
            <v>27500</v>
          </cell>
          <cell r="G347">
            <v>0</v>
          </cell>
        </row>
        <row r="348">
          <cell r="E348">
            <v>0</v>
          </cell>
          <cell r="F348">
            <v>5400</v>
          </cell>
          <cell r="G348">
            <v>0</v>
          </cell>
        </row>
        <row r="349">
          <cell r="E349">
            <v>95</v>
          </cell>
          <cell r="F349">
            <v>84400</v>
          </cell>
          <cell r="G349">
            <v>84400</v>
          </cell>
        </row>
        <row r="350">
          <cell r="E350">
            <v>0</v>
          </cell>
          <cell r="F350">
            <v>20300</v>
          </cell>
          <cell r="G350">
            <v>0</v>
          </cell>
        </row>
        <row r="351">
          <cell r="E351">
            <v>187</v>
          </cell>
          <cell r="F351">
            <v>20300</v>
          </cell>
          <cell r="G351">
            <v>20300</v>
          </cell>
        </row>
        <row r="352">
          <cell r="E352">
            <v>0</v>
          </cell>
          <cell r="F352">
            <v>20300</v>
          </cell>
          <cell r="G352">
            <v>0</v>
          </cell>
        </row>
        <row r="353">
          <cell r="E353">
            <v>136</v>
          </cell>
          <cell r="F353">
            <v>20300</v>
          </cell>
          <cell r="G353">
            <v>20300</v>
          </cell>
        </row>
        <row r="354">
          <cell r="E354">
            <v>0</v>
          </cell>
          <cell r="F354">
            <v>17000</v>
          </cell>
          <cell r="G354">
            <v>0</v>
          </cell>
        </row>
        <row r="355">
          <cell r="E355">
            <v>0</v>
          </cell>
          <cell r="F355">
            <v>18100</v>
          </cell>
          <cell r="G355">
            <v>0</v>
          </cell>
        </row>
        <row r="356">
          <cell r="E356">
            <v>0</v>
          </cell>
          <cell r="F356">
            <v>12300</v>
          </cell>
          <cell r="G356">
            <v>0</v>
          </cell>
        </row>
        <row r="357">
          <cell r="E357">
            <v>137</v>
          </cell>
          <cell r="F357">
            <v>47400</v>
          </cell>
          <cell r="G357">
            <v>47400</v>
          </cell>
        </row>
        <row r="358">
          <cell r="E358">
            <v>0</v>
          </cell>
          <cell r="F358">
            <v>30300</v>
          </cell>
          <cell r="G358">
            <v>0</v>
          </cell>
        </row>
        <row r="359">
          <cell r="E359">
            <v>0</v>
          </cell>
          <cell r="F359">
            <v>8100</v>
          </cell>
          <cell r="G359">
            <v>0</v>
          </cell>
        </row>
        <row r="360">
          <cell r="E360">
            <v>0</v>
          </cell>
          <cell r="F360">
            <v>27500</v>
          </cell>
          <cell r="G360">
            <v>0</v>
          </cell>
        </row>
        <row r="361">
          <cell r="E361">
            <v>0</v>
          </cell>
          <cell r="F361">
            <v>5400</v>
          </cell>
          <cell r="G361">
            <v>0</v>
          </cell>
        </row>
        <row r="362">
          <cell r="E362">
            <v>16</v>
          </cell>
          <cell r="F362">
            <v>71200</v>
          </cell>
          <cell r="G362">
            <v>71200</v>
          </cell>
        </row>
        <row r="363">
          <cell r="E363">
            <v>0</v>
          </cell>
          <cell r="F363">
            <v>56900</v>
          </cell>
          <cell r="G363">
            <v>0</v>
          </cell>
        </row>
        <row r="364">
          <cell r="E364">
            <v>0</v>
          </cell>
          <cell r="F364">
            <v>13200</v>
          </cell>
          <cell r="G364">
            <v>0</v>
          </cell>
        </row>
        <row r="365">
          <cell r="E365">
            <v>193</v>
          </cell>
          <cell r="F365">
            <v>70100</v>
          </cell>
          <cell r="G365">
            <v>70100</v>
          </cell>
        </row>
        <row r="366">
          <cell r="E366">
            <v>0</v>
          </cell>
          <cell r="F366">
            <v>14500</v>
          </cell>
          <cell r="G366">
            <v>0</v>
          </cell>
        </row>
        <row r="367">
          <cell r="E367">
            <v>0</v>
          </cell>
          <cell r="F367">
            <v>17500</v>
          </cell>
          <cell r="G367">
            <v>0</v>
          </cell>
        </row>
        <row r="368">
          <cell r="E368">
            <v>0</v>
          </cell>
          <cell r="F368">
            <v>29800</v>
          </cell>
          <cell r="G368">
            <v>0</v>
          </cell>
        </row>
        <row r="369">
          <cell r="E369">
            <v>179</v>
          </cell>
          <cell r="F369">
            <v>61800</v>
          </cell>
          <cell r="G369">
            <v>61800</v>
          </cell>
        </row>
        <row r="370">
          <cell r="E370">
            <v>0</v>
          </cell>
          <cell r="F370">
            <v>26100</v>
          </cell>
          <cell r="G370">
            <v>0</v>
          </cell>
        </row>
        <row r="371">
          <cell r="E371">
            <v>0</v>
          </cell>
          <cell r="F371">
            <v>25400</v>
          </cell>
          <cell r="G371">
            <v>0</v>
          </cell>
        </row>
        <row r="372">
          <cell r="E372">
            <v>0</v>
          </cell>
          <cell r="F372">
            <v>30800</v>
          </cell>
          <cell r="G372">
            <v>0</v>
          </cell>
        </row>
        <row r="373">
          <cell r="E373">
            <v>0</v>
          </cell>
          <cell r="F373">
            <v>15400</v>
          </cell>
          <cell r="G373">
            <v>0</v>
          </cell>
        </row>
        <row r="374">
          <cell r="E374">
            <v>272</v>
          </cell>
          <cell r="F374">
            <v>97700</v>
          </cell>
          <cell r="G374">
            <v>97700</v>
          </cell>
        </row>
        <row r="375">
          <cell r="E375">
            <v>0</v>
          </cell>
          <cell r="F375">
            <v>20000</v>
          </cell>
          <cell r="G375">
            <v>0</v>
          </cell>
        </row>
        <row r="376">
          <cell r="E376">
            <v>0</v>
          </cell>
          <cell r="F376">
            <v>15400</v>
          </cell>
          <cell r="G376">
            <v>0</v>
          </cell>
        </row>
        <row r="377">
          <cell r="E377">
            <v>279</v>
          </cell>
          <cell r="F377">
            <v>35400</v>
          </cell>
          <cell r="G377">
            <v>35400</v>
          </cell>
        </row>
        <row r="378">
          <cell r="E378">
            <v>0</v>
          </cell>
          <cell r="F378">
            <v>15600</v>
          </cell>
          <cell r="G378">
            <v>0</v>
          </cell>
        </row>
        <row r="379">
          <cell r="E379">
            <v>0</v>
          </cell>
          <cell r="F379">
            <v>14700</v>
          </cell>
          <cell r="G379">
            <v>0</v>
          </cell>
        </row>
        <row r="380">
          <cell r="E380">
            <v>0</v>
          </cell>
          <cell r="F380">
            <v>14900</v>
          </cell>
          <cell r="G380">
            <v>0</v>
          </cell>
        </row>
        <row r="381">
          <cell r="E381">
            <v>0</v>
          </cell>
          <cell r="F381">
            <v>10900</v>
          </cell>
          <cell r="G381">
            <v>0</v>
          </cell>
        </row>
        <row r="382">
          <cell r="E382">
            <v>273</v>
          </cell>
          <cell r="F382">
            <v>56100</v>
          </cell>
          <cell r="G382">
            <v>56100</v>
          </cell>
        </row>
        <row r="383">
          <cell r="E383">
            <v>0</v>
          </cell>
          <cell r="F383">
            <v>15800</v>
          </cell>
          <cell r="G383">
            <v>0</v>
          </cell>
        </row>
        <row r="384">
          <cell r="E384">
            <v>0</v>
          </cell>
          <cell r="F384">
            <v>12800</v>
          </cell>
          <cell r="G384">
            <v>0</v>
          </cell>
        </row>
        <row r="385">
          <cell r="E385">
            <v>0</v>
          </cell>
          <cell r="F385">
            <v>19300</v>
          </cell>
          <cell r="G385">
            <v>0</v>
          </cell>
        </row>
        <row r="386">
          <cell r="E386">
            <v>0</v>
          </cell>
          <cell r="F386">
            <v>18700</v>
          </cell>
          <cell r="G386">
            <v>0</v>
          </cell>
        </row>
        <row r="387">
          <cell r="E387">
            <v>277</v>
          </cell>
          <cell r="F387">
            <v>66500</v>
          </cell>
          <cell r="G387">
            <v>66500</v>
          </cell>
        </row>
        <row r="388">
          <cell r="E388">
            <v>0</v>
          </cell>
          <cell r="F388">
            <v>42900</v>
          </cell>
          <cell r="G388">
            <v>0</v>
          </cell>
        </row>
        <row r="389">
          <cell r="E389">
            <v>0</v>
          </cell>
          <cell r="F389">
            <v>4100</v>
          </cell>
          <cell r="G389">
            <v>0</v>
          </cell>
        </row>
        <row r="390">
          <cell r="E390">
            <v>170</v>
          </cell>
          <cell r="F390">
            <v>47000</v>
          </cell>
          <cell r="G390">
            <v>47000</v>
          </cell>
        </row>
        <row r="391">
          <cell r="E391">
            <v>0</v>
          </cell>
          <cell r="F391">
            <v>12800</v>
          </cell>
          <cell r="G391">
            <v>0</v>
          </cell>
        </row>
        <row r="392">
          <cell r="E392">
            <v>0</v>
          </cell>
          <cell r="F392">
            <v>12300</v>
          </cell>
          <cell r="G392">
            <v>0</v>
          </cell>
        </row>
        <row r="393">
          <cell r="E393">
            <v>3</v>
          </cell>
          <cell r="F393">
            <v>25000</v>
          </cell>
          <cell r="G393">
            <v>25000</v>
          </cell>
        </row>
        <row r="394">
          <cell r="E394">
            <v>0</v>
          </cell>
          <cell r="F394">
            <v>2800</v>
          </cell>
          <cell r="G394">
            <v>0</v>
          </cell>
        </row>
        <row r="395">
          <cell r="E395">
            <v>207</v>
          </cell>
          <cell r="F395">
            <v>2800</v>
          </cell>
          <cell r="G395">
            <v>2800</v>
          </cell>
        </row>
        <row r="396">
          <cell r="E396">
            <v>0</v>
          </cell>
          <cell r="F396">
            <v>22300</v>
          </cell>
          <cell r="G396">
            <v>0</v>
          </cell>
        </row>
        <row r="397">
          <cell r="E397">
            <v>158</v>
          </cell>
          <cell r="F397">
            <v>22300</v>
          </cell>
          <cell r="G397">
            <v>22300</v>
          </cell>
        </row>
        <row r="398">
          <cell r="E398">
            <v>0</v>
          </cell>
          <cell r="F398">
            <v>22300</v>
          </cell>
          <cell r="G398">
            <v>0</v>
          </cell>
        </row>
        <row r="399">
          <cell r="E399">
            <v>10</v>
          </cell>
          <cell r="F399">
            <v>22300</v>
          </cell>
          <cell r="G399">
            <v>22300</v>
          </cell>
        </row>
        <row r="400">
          <cell r="E400">
            <v>0</v>
          </cell>
          <cell r="F400">
            <v>23700</v>
          </cell>
          <cell r="G400">
            <v>0</v>
          </cell>
        </row>
        <row r="401">
          <cell r="E401">
            <v>148</v>
          </cell>
          <cell r="F401">
            <v>23700</v>
          </cell>
          <cell r="G401">
            <v>23700</v>
          </cell>
        </row>
        <row r="402">
          <cell r="E402">
            <v>0</v>
          </cell>
          <cell r="F402">
            <v>43700</v>
          </cell>
          <cell r="G402">
            <v>0</v>
          </cell>
        </row>
        <row r="403">
          <cell r="E403">
            <v>0</v>
          </cell>
          <cell r="F403">
            <v>28000</v>
          </cell>
          <cell r="G403">
            <v>0</v>
          </cell>
        </row>
        <row r="404">
          <cell r="E404">
            <v>0</v>
          </cell>
          <cell r="F404">
            <v>1800</v>
          </cell>
          <cell r="G404">
            <v>0</v>
          </cell>
        </row>
        <row r="405">
          <cell r="E405">
            <v>141</v>
          </cell>
          <cell r="F405">
            <v>73500</v>
          </cell>
          <cell r="G405">
            <v>73500</v>
          </cell>
        </row>
        <row r="406">
          <cell r="E406">
            <v>0</v>
          </cell>
          <cell r="F406">
            <v>9100</v>
          </cell>
          <cell r="G406">
            <v>0</v>
          </cell>
        </row>
        <row r="407">
          <cell r="E407">
            <v>128</v>
          </cell>
          <cell r="F407">
            <v>9100</v>
          </cell>
          <cell r="G407">
            <v>9100</v>
          </cell>
        </row>
        <row r="408">
          <cell r="E408">
            <v>0</v>
          </cell>
          <cell r="F408">
            <v>14700</v>
          </cell>
          <cell r="G408">
            <v>0</v>
          </cell>
        </row>
        <row r="409">
          <cell r="E409">
            <v>239</v>
          </cell>
          <cell r="F409">
            <v>14700</v>
          </cell>
          <cell r="G409">
            <v>14700</v>
          </cell>
        </row>
        <row r="410">
          <cell r="E410">
            <v>0</v>
          </cell>
          <cell r="F410">
            <v>19300</v>
          </cell>
          <cell r="G410">
            <v>0</v>
          </cell>
        </row>
        <row r="411">
          <cell r="E411">
            <v>43</v>
          </cell>
          <cell r="F411">
            <v>19300</v>
          </cell>
          <cell r="G411">
            <v>19300</v>
          </cell>
        </row>
        <row r="412">
          <cell r="E412">
            <v>0</v>
          </cell>
          <cell r="F412">
            <v>2500</v>
          </cell>
          <cell r="G412">
            <v>0</v>
          </cell>
        </row>
        <row r="413">
          <cell r="E413">
            <v>27</v>
          </cell>
          <cell r="F413">
            <v>2500</v>
          </cell>
          <cell r="G413">
            <v>2500</v>
          </cell>
        </row>
        <row r="414">
          <cell r="E414">
            <v>0</v>
          </cell>
          <cell r="F414">
            <v>7000</v>
          </cell>
          <cell r="G414">
            <v>0</v>
          </cell>
        </row>
        <row r="415">
          <cell r="E415">
            <v>130</v>
          </cell>
          <cell r="F415">
            <v>7000</v>
          </cell>
          <cell r="G415">
            <v>7000</v>
          </cell>
        </row>
        <row r="416">
          <cell r="E416">
            <v>0</v>
          </cell>
          <cell r="F416">
            <v>0</v>
          </cell>
          <cell r="G416">
            <v>0</v>
          </cell>
        </row>
        <row r="417">
          <cell r="E417">
            <v>0</v>
          </cell>
          <cell r="F417">
            <v>22137700</v>
          </cell>
          <cell r="G417">
            <v>11089900</v>
          </cell>
        </row>
        <row r="418">
          <cell r="E418">
            <v>0</v>
          </cell>
          <cell r="F418">
            <v>0</v>
          </cell>
          <cell r="G418">
            <v>0</v>
          </cell>
        </row>
        <row r="419">
          <cell r="E419">
            <v>0</v>
          </cell>
          <cell r="F419">
            <v>0</v>
          </cell>
          <cell r="G419">
            <v>0</v>
          </cell>
        </row>
        <row r="420">
          <cell r="E420">
            <v>0</v>
          </cell>
          <cell r="F420">
            <v>0</v>
          </cell>
          <cell r="G420">
            <v>0</v>
          </cell>
        </row>
        <row r="421">
          <cell r="E421">
            <v>0</v>
          </cell>
          <cell r="F421">
            <v>0</v>
          </cell>
          <cell r="G421">
            <v>0</v>
          </cell>
        </row>
        <row r="422">
          <cell r="E422">
            <v>0</v>
          </cell>
          <cell r="F422">
            <v>0</v>
          </cell>
          <cell r="G422">
            <v>0</v>
          </cell>
        </row>
        <row r="423">
          <cell r="E423">
            <v>0</v>
          </cell>
          <cell r="F423">
            <v>0</v>
          </cell>
          <cell r="G423">
            <v>0</v>
          </cell>
        </row>
        <row r="424">
          <cell r="E424">
            <v>0</v>
          </cell>
          <cell r="F424">
            <v>0</v>
          </cell>
          <cell r="G424">
            <v>0</v>
          </cell>
        </row>
        <row r="425">
          <cell r="E425">
            <v>0</v>
          </cell>
          <cell r="F425">
            <v>0</v>
          </cell>
          <cell r="G425">
            <v>0</v>
          </cell>
        </row>
        <row r="426">
          <cell r="E426">
            <v>0</v>
          </cell>
          <cell r="F426">
            <v>0</v>
          </cell>
          <cell r="G426">
            <v>0</v>
          </cell>
        </row>
        <row r="427">
          <cell r="E427">
            <v>0</v>
          </cell>
          <cell r="F427">
            <v>0</v>
          </cell>
          <cell r="G427">
            <v>0</v>
          </cell>
        </row>
        <row r="428">
          <cell r="E428">
            <v>0</v>
          </cell>
          <cell r="F428">
            <v>0</v>
          </cell>
          <cell r="G428">
            <v>0</v>
          </cell>
        </row>
        <row r="429">
          <cell r="E429">
            <v>0</v>
          </cell>
          <cell r="F429">
            <v>0</v>
          </cell>
          <cell r="G429">
            <v>0</v>
          </cell>
        </row>
        <row r="430">
          <cell r="E430">
            <v>0</v>
          </cell>
          <cell r="F430">
            <v>0</v>
          </cell>
          <cell r="G430">
            <v>0</v>
          </cell>
        </row>
        <row r="431">
          <cell r="E431">
            <v>0</v>
          </cell>
          <cell r="F431">
            <v>0</v>
          </cell>
          <cell r="G431">
            <v>0</v>
          </cell>
        </row>
        <row r="432">
          <cell r="E432">
            <v>0</v>
          </cell>
          <cell r="F432">
            <v>0</v>
          </cell>
          <cell r="G432">
            <v>0</v>
          </cell>
        </row>
        <row r="433">
          <cell r="E433">
            <v>0</v>
          </cell>
          <cell r="F433">
            <v>0</v>
          </cell>
          <cell r="G433">
            <v>0</v>
          </cell>
        </row>
        <row r="434">
          <cell r="E434">
            <v>0</v>
          </cell>
          <cell r="F434">
            <v>0</v>
          </cell>
          <cell r="G434">
            <v>0</v>
          </cell>
        </row>
        <row r="435">
          <cell r="E435">
            <v>0</v>
          </cell>
          <cell r="F435">
            <v>0</v>
          </cell>
          <cell r="G435">
            <v>0</v>
          </cell>
        </row>
        <row r="436">
          <cell r="E436">
            <v>0</v>
          </cell>
          <cell r="F436">
            <v>0</v>
          </cell>
          <cell r="G436">
            <v>0</v>
          </cell>
        </row>
        <row r="437">
          <cell r="E437">
            <v>0</v>
          </cell>
          <cell r="F437">
            <v>0</v>
          </cell>
          <cell r="G437">
            <v>0</v>
          </cell>
        </row>
        <row r="438">
          <cell r="E438">
            <v>0</v>
          </cell>
          <cell r="F438">
            <v>0</v>
          </cell>
          <cell r="G438">
            <v>0</v>
          </cell>
        </row>
        <row r="439">
          <cell r="E439">
            <v>0</v>
          </cell>
          <cell r="F439">
            <v>0</v>
          </cell>
          <cell r="G439">
            <v>0</v>
          </cell>
        </row>
        <row r="440">
          <cell r="E440">
            <v>0</v>
          </cell>
          <cell r="F440">
            <v>0</v>
          </cell>
          <cell r="G440">
            <v>0</v>
          </cell>
        </row>
        <row r="441">
          <cell r="E441">
            <v>0</v>
          </cell>
          <cell r="F441">
            <v>0</v>
          </cell>
          <cell r="G441">
            <v>0</v>
          </cell>
        </row>
        <row r="442">
          <cell r="E442">
            <v>0</v>
          </cell>
          <cell r="F442">
            <v>0</v>
          </cell>
          <cell r="G442">
            <v>0</v>
          </cell>
        </row>
        <row r="443">
          <cell r="E443">
            <v>0</v>
          </cell>
          <cell r="F443">
            <v>0</v>
          </cell>
          <cell r="G443">
            <v>0</v>
          </cell>
        </row>
        <row r="444">
          <cell r="E444">
            <v>0</v>
          </cell>
          <cell r="F444">
            <v>0</v>
          </cell>
          <cell r="G444">
            <v>0</v>
          </cell>
        </row>
        <row r="445">
          <cell r="E445">
            <v>0</v>
          </cell>
          <cell r="F445">
            <v>0</v>
          </cell>
          <cell r="G445">
            <v>0</v>
          </cell>
        </row>
        <row r="446">
          <cell r="E446">
            <v>0</v>
          </cell>
          <cell r="F446">
            <v>0</v>
          </cell>
          <cell r="G446">
            <v>0</v>
          </cell>
        </row>
        <row r="447">
          <cell r="E447">
            <v>0</v>
          </cell>
          <cell r="F447">
            <v>0</v>
          </cell>
          <cell r="G447">
            <v>0</v>
          </cell>
        </row>
        <row r="448">
          <cell r="E448">
            <v>0</v>
          </cell>
          <cell r="F448">
            <v>0</v>
          </cell>
          <cell r="G448">
            <v>0</v>
          </cell>
        </row>
        <row r="449">
          <cell r="E449">
            <v>0</v>
          </cell>
          <cell r="F449">
            <v>0</v>
          </cell>
          <cell r="G449">
            <v>0</v>
          </cell>
        </row>
        <row r="450">
          <cell r="E450">
            <v>0</v>
          </cell>
          <cell r="F450">
            <v>0</v>
          </cell>
          <cell r="G450">
            <v>0</v>
          </cell>
        </row>
        <row r="451">
          <cell r="E451">
            <v>0</v>
          </cell>
          <cell r="F451">
            <v>0</v>
          </cell>
          <cell r="G451">
            <v>0</v>
          </cell>
        </row>
        <row r="452">
          <cell r="E452">
            <v>0</v>
          </cell>
          <cell r="F452">
            <v>0</v>
          </cell>
          <cell r="G452">
            <v>0</v>
          </cell>
        </row>
        <row r="453">
          <cell r="E453">
            <v>0</v>
          </cell>
          <cell r="F453">
            <v>0</v>
          </cell>
          <cell r="G453">
            <v>0</v>
          </cell>
        </row>
        <row r="454">
          <cell r="E454">
            <v>0</v>
          </cell>
          <cell r="F454">
            <v>0</v>
          </cell>
          <cell r="G454">
            <v>0</v>
          </cell>
        </row>
        <row r="455">
          <cell r="E455">
            <v>0</v>
          </cell>
          <cell r="F455">
            <v>0</v>
          </cell>
          <cell r="G455">
            <v>0</v>
          </cell>
        </row>
        <row r="456">
          <cell r="E456">
            <v>0</v>
          </cell>
          <cell r="F456">
            <v>0</v>
          </cell>
          <cell r="G456">
            <v>0</v>
          </cell>
        </row>
        <row r="457">
          <cell r="E457">
            <v>0</v>
          </cell>
          <cell r="F457">
            <v>0</v>
          </cell>
          <cell r="G457">
            <v>0</v>
          </cell>
        </row>
        <row r="458">
          <cell r="E458">
            <v>0</v>
          </cell>
          <cell r="F458">
            <v>0</v>
          </cell>
          <cell r="G458">
            <v>0</v>
          </cell>
        </row>
        <row r="459">
          <cell r="E459">
            <v>0</v>
          </cell>
          <cell r="F459">
            <v>0</v>
          </cell>
          <cell r="G459">
            <v>0</v>
          </cell>
        </row>
        <row r="460">
          <cell r="E460">
            <v>0</v>
          </cell>
          <cell r="F460">
            <v>0</v>
          </cell>
          <cell r="G460">
            <v>0</v>
          </cell>
        </row>
        <row r="461">
          <cell r="E461">
            <v>0</v>
          </cell>
          <cell r="F461">
            <v>0</v>
          </cell>
          <cell r="G461">
            <v>0</v>
          </cell>
        </row>
        <row r="462">
          <cell r="E462">
            <v>0</v>
          </cell>
          <cell r="F462">
            <v>0</v>
          </cell>
          <cell r="G462">
            <v>0</v>
          </cell>
        </row>
        <row r="463">
          <cell r="E463">
            <v>0</v>
          </cell>
          <cell r="F463">
            <v>0</v>
          </cell>
          <cell r="G463">
            <v>0</v>
          </cell>
        </row>
        <row r="464">
          <cell r="E464">
            <v>0</v>
          </cell>
          <cell r="F464">
            <v>0</v>
          </cell>
          <cell r="G464">
            <v>0</v>
          </cell>
        </row>
        <row r="465">
          <cell r="E465">
            <v>0</v>
          </cell>
          <cell r="F465">
            <v>0</v>
          </cell>
          <cell r="G465">
            <v>0</v>
          </cell>
        </row>
        <row r="466">
          <cell r="E466">
            <v>0</v>
          </cell>
          <cell r="F466">
            <v>0</v>
          </cell>
          <cell r="G466">
            <v>0</v>
          </cell>
        </row>
        <row r="467">
          <cell r="E467">
            <v>0</v>
          </cell>
          <cell r="F467">
            <v>0</v>
          </cell>
          <cell r="G467">
            <v>0</v>
          </cell>
        </row>
        <row r="468">
          <cell r="E468">
            <v>0</v>
          </cell>
          <cell r="F468">
            <v>0</v>
          </cell>
          <cell r="G468">
            <v>0</v>
          </cell>
        </row>
        <row r="469">
          <cell r="E469">
            <v>0</v>
          </cell>
          <cell r="F469">
            <v>0</v>
          </cell>
          <cell r="G469">
            <v>0</v>
          </cell>
        </row>
        <row r="470">
          <cell r="E470">
            <v>0</v>
          </cell>
          <cell r="F470">
            <v>0</v>
          </cell>
          <cell r="G470">
            <v>0</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
      <sheetName val="T-cong"/>
      <sheetName val="NAM"/>
      <sheetName val="NU"/>
      <sheetName val="K-XICH"/>
      <sheetName val="SUACAP"/>
      <sheetName val="K-CAP"/>
      <sheetName val="TONGHOP"/>
      <sheetName val="00000000"/>
      <sheetName val="10000000"/>
    </sheetNames>
    <sheetDataSet>
      <sheetData sheetId="0" refreshError="1">
        <row r="1">
          <cell r="H1">
            <v>1</v>
          </cell>
          <cell r="I1" t="str">
            <v xml:space="preserve">Lª ThÞ H­¬ng </v>
          </cell>
          <cell r="J1" t="str">
            <v>Giang</v>
          </cell>
          <cell r="K1" t="str">
            <v>Welding</v>
          </cell>
          <cell r="L1">
            <v>20000</v>
          </cell>
        </row>
        <row r="2">
          <cell r="H2">
            <v>3</v>
          </cell>
          <cell r="I2" t="str">
            <v>Lª ThÞ</v>
          </cell>
          <cell r="J2" t="str">
            <v>Cóc</v>
          </cell>
          <cell r="K2" t="str">
            <v>Welding</v>
          </cell>
          <cell r="L2">
            <v>18000</v>
          </cell>
        </row>
        <row r="3">
          <cell r="H3">
            <v>4</v>
          </cell>
          <cell r="I3" t="str">
            <v xml:space="preserve">§Æng ThÞ Thanh </v>
          </cell>
          <cell r="J3" t="str">
            <v xml:space="preserve">Nhµn </v>
          </cell>
          <cell r="K3" t="str">
            <v>Welding</v>
          </cell>
          <cell r="L3">
            <v>20000</v>
          </cell>
          <cell r="M3" t="str">
            <v>Old worker</v>
          </cell>
        </row>
        <row r="4">
          <cell r="H4">
            <v>5</v>
          </cell>
          <cell r="I4" t="str">
            <v xml:space="preserve">NguyÔn BÝnh </v>
          </cell>
          <cell r="J4" t="str">
            <v>Th×n</v>
          </cell>
          <cell r="K4" t="str">
            <v>Welding</v>
          </cell>
          <cell r="L4">
            <v>20000</v>
          </cell>
          <cell r="M4" t="str">
            <v>Old worker</v>
          </cell>
        </row>
        <row r="5">
          <cell r="H5">
            <v>6</v>
          </cell>
          <cell r="I5" t="str">
            <v>Vò ThÞ Thu</v>
          </cell>
          <cell r="J5" t="str">
            <v>Trµ</v>
          </cell>
          <cell r="K5" t="str">
            <v>Welding</v>
          </cell>
          <cell r="L5">
            <v>20000</v>
          </cell>
          <cell r="M5" t="str">
            <v>Old worker</v>
          </cell>
        </row>
        <row r="6">
          <cell r="H6">
            <v>7</v>
          </cell>
          <cell r="I6" t="str">
            <v>Ph¹m Thanh</v>
          </cell>
          <cell r="J6" t="str">
            <v>Thuû</v>
          </cell>
          <cell r="K6" t="str">
            <v>Welding</v>
          </cell>
          <cell r="L6">
            <v>18000</v>
          </cell>
        </row>
        <row r="8">
          <cell r="H8">
            <v>8</v>
          </cell>
          <cell r="I8" t="str">
            <v>Bïi ThÞ</v>
          </cell>
          <cell r="J8" t="str">
            <v>Sen</v>
          </cell>
          <cell r="K8" t="str">
            <v>Welding</v>
          </cell>
          <cell r="L8">
            <v>18000</v>
          </cell>
        </row>
        <row r="9">
          <cell r="H9">
            <v>9</v>
          </cell>
          <cell r="I9" t="str">
            <v xml:space="preserve">Ph¹m ThÞ </v>
          </cell>
          <cell r="J9" t="str">
            <v>B×nh</v>
          </cell>
          <cell r="K9" t="str">
            <v>Welding</v>
          </cell>
          <cell r="L9">
            <v>18000</v>
          </cell>
        </row>
        <row r="10">
          <cell r="H10">
            <v>10</v>
          </cell>
          <cell r="I10" t="str">
            <v xml:space="preserve">Ng« ThÞ </v>
          </cell>
          <cell r="J10" t="str">
            <v>CÈm</v>
          </cell>
          <cell r="K10" t="str">
            <v>Welding</v>
          </cell>
          <cell r="L10">
            <v>18000</v>
          </cell>
        </row>
        <row r="11">
          <cell r="H11">
            <v>11</v>
          </cell>
          <cell r="I11" t="str">
            <v>NguyÔn ThÞ</v>
          </cell>
          <cell r="J11" t="str">
            <v>No</v>
          </cell>
          <cell r="K11" t="str">
            <v>Welding</v>
          </cell>
          <cell r="L11">
            <v>18000</v>
          </cell>
        </row>
        <row r="12">
          <cell r="H12">
            <v>12</v>
          </cell>
          <cell r="I12" t="str">
            <v xml:space="preserve">NguyÔn ThÞ </v>
          </cell>
          <cell r="J12" t="str">
            <v>H­¬ng D</v>
          </cell>
          <cell r="K12" t="str">
            <v>Welding</v>
          </cell>
          <cell r="L12">
            <v>18000</v>
          </cell>
        </row>
        <row r="13">
          <cell r="H13">
            <v>13</v>
          </cell>
          <cell r="I13" t="str">
            <v xml:space="preserve">NguyÔn ThÞ </v>
          </cell>
          <cell r="J13" t="str">
            <v>H­¬ng E</v>
          </cell>
          <cell r="K13" t="str">
            <v>Welding</v>
          </cell>
          <cell r="L13">
            <v>18000</v>
          </cell>
        </row>
        <row r="14">
          <cell r="H14">
            <v>14</v>
          </cell>
          <cell r="I14" t="str">
            <v xml:space="preserve">NguyÔn ThÞ </v>
          </cell>
          <cell r="J14" t="str">
            <v>Hµ A</v>
          </cell>
          <cell r="K14" t="str">
            <v>Electro'</v>
          </cell>
          <cell r="L14">
            <v>20000</v>
          </cell>
          <cell r="M14">
            <v>34</v>
          </cell>
        </row>
        <row r="15">
          <cell r="H15">
            <v>15</v>
          </cell>
          <cell r="I15" t="str">
            <v xml:space="preserve">NguyÔn ThÞ </v>
          </cell>
          <cell r="J15" t="str">
            <v>Vinh</v>
          </cell>
          <cell r="K15" t="str">
            <v>Welding</v>
          </cell>
          <cell r="L15">
            <v>18000</v>
          </cell>
        </row>
        <row r="16">
          <cell r="H16">
            <v>16</v>
          </cell>
          <cell r="I16" t="str">
            <v>NguyÔn ThÞ Thanh</v>
          </cell>
          <cell r="J16" t="str">
            <v>H­êng A</v>
          </cell>
          <cell r="K16" t="str">
            <v>Welding</v>
          </cell>
          <cell r="L16">
            <v>18000</v>
          </cell>
        </row>
        <row r="17">
          <cell r="H17">
            <v>17</v>
          </cell>
          <cell r="I17" t="str">
            <v>NguyÔn ThÞ</v>
          </cell>
          <cell r="J17" t="str">
            <v>Hoa E</v>
          </cell>
          <cell r="K17" t="str">
            <v>Welding</v>
          </cell>
          <cell r="L17">
            <v>18000</v>
          </cell>
        </row>
        <row r="18">
          <cell r="H18">
            <v>18</v>
          </cell>
          <cell r="I18" t="str">
            <v xml:space="preserve">L­u ThÞ </v>
          </cell>
          <cell r="J18" t="str">
            <v>HuÖ</v>
          </cell>
          <cell r="K18" t="str">
            <v>Welding</v>
          </cell>
          <cell r="L18">
            <v>18000</v>
          </cell>
        </row>
        <row r="19">
          <cell r="H19">
            <v>19</v>
          </cell>
          <cell r="I19" t="str">
            <v xml:space="preserve">NguyÔn ThÞ </v>
          </cell>
          <cell r="J19" t="str">
            <v>HuÖ</v>
          </cell>
          <cell r="K19" t="str">
            <v>Welding</v>
          </cell>
          <cell r="L19">
            <v>18000</v>
          </cell>
        </row>
        <row r="20">
          <cell r="H20">
            <v>20</v>
          </cell>
          <cell r="I20" t="str">
            <v xml:space="preserve">§µo ThÞ </v>
          </cell>
          <cell r="J20" t="str">
            <v>Lan</v>
          </cell>
          <cell r="K20" t="str">
            <v>Electro'</v>
          </cell>
          <cell r="L20">
            <v>20000</v>
          </cell>
          <cell r="M20">
            <v>1</v>
          </cell>
        </row>
        <row r="21">
          <cell r="H21">
            <v>21</v>
          </cell>
          <cell r="I21" t="str">
            <v>NguyÔn ThÞ</v>
          </cell>
          <cell r="J21" t="str">
            <v>Thuû</v>
          </cell>
          <cell r="K21" t="str">
            <v>Welding</v>
          </cell>
          <cell r="L21">
            <v>18000</v>
          </cell>
        </row>
        <row r="22">
          <cell r="H22">
            <v>22</v>
          </cell>
          <cell r="I22" t="str">
            <v>NguyÔn ThÞ BÝch</v>
          </cell>
          <cell r="J22" t="str">
            <v>Liªn</v>
          </cell>
          <cell r="K22" t="str">
            <v>Welding</v>
          </cell>
          <cell r="L22">
            <v>18000</v>
          </cell>
        </row>
        <row r="23">
          <cell r="H23">
            <v>23</v>
          </cell>
          <cell r="I23" t="str">
            <v>NguyÔn ThÞ</v>
          </cell>
          <cell r="J23" t="str">
            <v>Minh</v>
          </cell>
          <cell r="K23" t="str">
            <v>Welding</v>
          </cell>
          <cell r="L23">
            <v>18000</v>
          </cell>
        </row>
        <row r="24">
          <cell r="H24">
            <v>24</v>
          </cell>
          <cell r="I24" t="str">
            <v xml:space="preserve">NguyÔn ThÞ </v>
          </cell>
          <cell r="J24" t="str">
            <v>Lý B</v>
          </cell>
          <cell r="K24" t="str">
            <v>Electro'</v>
          </cell>
          <cell r="L24">
            <v>20000</v>
          </cell>
          <cell r="M24">
            <v>36</v>
          </cell>
        </row>
        <row r="25">
          <cell r="H25">
            <v>25</v>
          </cell>
          <cell r="I25" t="str">
            <v>NguyÔn ThÞ</v>
          </cell>
          <cell r="J25" t="str">
            <v>Mai A</v>
          </cell>
          <cell r="K25" t="str">
            <v>Electro'</v>
          </cell>
          <cell r="L25">
            <v>20000</v>
          </cell>
          <cell r="M25">
            <v>27</v>
          </cell>
        </row>
        <row r="26">
          <cell r="H26">
            <v>26</v>
          </cell>
          <cell r="I26" t="str">
            <v>§oµn Thanh</v>
          </cell>
          <cell r="J26" t="str">
            <v>Nga</v>
          </cell>
          <cell r="K26" t="str">
            <v>Welding</v>
          </cell>
          <cell r="L26">
            <v>18000</v>
          </cell>
        </row>
        <row r="27">
          <cell r="H27">
            <v>27</v>
          </cell>
          <cell r="I27" t="str">
            <v xml:space="preserve">Ng ThÞ Thóy </v>
          </cell>
          <cell r="J27" t="str">
            <v>H»ng</v>
          </cell>
          <cell r="L27">
            <v>18000</v>
          </cell>
          <cell r="M27">
            <v>18</v>
          </cell>
        </row>
        <row r="28">
          <cell r="H28">
            <v>28</v>
          </cell>
          <cell r="I28" t="str">
            <v>Ph¹m ThÞ</v>
          </cell>
          <cell r="J28" t="str">
            <v>The</v>
          </cell>
          <cell r="K28" t="str">
            <v>Welding</v>
          </cell>
          <cell r="L28">
            <v>18000</v>
          </cell>
        </row>
        <row r="29">
          <cell r="H29">
            <v>29</v>
          </cell>
          <cell r="I29" t="str">
            <v xml:space="preserve">NguyÔn ThÞ </v>
          </cell>
          <cell r="J29" t="str">
            <v>Nô A</v>
          </cell>
          <cell r="K29" t="str">
            <v>Welding</v>
          </cell>
          <cell r="L29">
            <v>18000</v>
          </cell>
        </row>
        <row r="30">
          <cell r="H30">
            <v>30</v>
          </cell>
          <cell r="I30" t="str">
            <v xml:space="preserve">TrÇn ThÞ </v>
          </cell>
          <cell r="J30" t="str">
            <v>Hoµ</v>
          </cell>
          <cell r="K30" t="str">
            <v>Electro'</v>
          </cell>
          <cell r="L30">
            <v>20000</v>
          </cell>
        </row>
        <row r="31">
          <cell r="H31">
            <v>31</v>
          </cell>
          <cell r="I31" t="str">
            <v>NguyÔn ThÞ H­¬ng</v>
          </cell>
          <cell r="J31" t="str">
            <v>Sen A</v>
          </cell>
          <cell r="K31" t="str">
            <v>Welding</v>
          </cell>
          <cell r="L31">
            <v>18000</v>
          </cell>
        </row>
        <row r="32">
          <cell r="H32">
            <v>32</v>
          </cell>
          <cell r="I32" t="str">
            <v xml:space="preserve">NguyÔn ThÞ </v>
          </cell>
          <cell r="J32" t="str">
            <v>Hoa</v>
          </cell>
          <cell r="K32" t="str">
            <v>Welding</v>
          </cell>
          <cell r="L32">
            <v>18000</v>
          </cell>
        </row>
        <row r="33">
          <cell r="H33">
            <v>33</v>
          </cell>
          <cell r="I33" t="str">
            <v>NguyÔn ThÞ Thanh</v>
          </cell>
          <cell r="J33" t="str">
            <v>T©m A</v>
          </cell>
          <cell r="K33" t="str">
            <v>Welding</v>
          </cell>
          <cell r="L33">
            <v>18000</v>
          </cell>
        </row>
        <row r="34">
          <cell r="H34">
            <v>34</v>
          </cell>
          <cell r="I34" t="str">
            <v>Ph¹m ThÞ</v>
          </cell>
          <cell r="J34" t="str">
            <v>S¸ng</v>
          </cell>
          <cell r="L34">
            <v>18000</v>
          </cell>
          <cell r="M34">
            <v>38</v>
          </cell>
        </row>
        <row r="35">
          <cell r="H35">
            <v>35</v>
          </cell>
          <cell r="I35" t="str">
            <v>NguyÔn ThÞ</v>
          </cell>
          <cell r="J35" t="str">
            <v>ThuÇn</v>
          </cell>
          <cell r="K35" t="str">
            <v>Welding</v>
          </cell>
          <cell r="L35">
            <v>18000</v>
          </cell>
        </row>
        <row r="36">
          <cell r="H36">
            <v>36</v>
          </cell>
          <cell r="I36" t="str">
            <v>NguyÔn ThÞ</v>
          </cell>
          <cell r="J36" t="str">
            <v>ThuËn</v>
          </cell>
          <cell r="K36" t="str">
            <v>Welding</v>
          </cell>
          <cell r="L36">
            <v>18000</v>
          </cell>
        </row>
        <row r="37">
          <cell r="H37">
            <v>37</v>
          </cell>
          <cell r="I37" t="str">
            <v>NguyÔn ThÞ</v>
          </cell>
          <cell r="J37" t="str">
            <v>Lan</v>
          </cell>
          <cell r="L37">
            <v>18000</v>
          </cell>
          <cell r="M37">
            <v>46</v>
          </cell>
        </row>
        <row r="38">
          <cell r="H38">
            <v>38</v>
          </cell>
          <cell r="I38" t="str">
            <v xml:space="preserve">Phïng ThÞ Thu </v>
          </cell>
          <cell r="J38" t="str">
            <v>Thuû</v>
          </cell>
          <cell r="K38" t="str">
            <v>Welding</v>
          </cell>
          <cell r="L38">
            <v>18000</v>
          </cell>
        </row>
        <row r="39">
          <cell r="H39">
            <v>39</v>
          </cell>
          <cell r="I39" t="str">
            <v>NguyÔn CÈm</v>
          </cell>
          <cell r="J39" t="str">
            <v>Tó</v>
          </cell>
          <cell r="K39" t="str">
            <v>Welding</v>
          </cell>
          <cell r="L39">
            <v>18000</v>
          </cell>
        </row>
        <row r="40">
          <cell r="H40">
            <v>40</v>
          </cell>
          <cell r="I40" t="str">
            <v>Vò ThÞ</v>
          </cell>
          <cell r="J40" t="str">
            <v>DÞu</v>
          </cell>
          <cell r="K40" t="str">
            <v>Welding</v>
          </cell>
          <cell r="L40">
            <v>18000</v>
          </cell>
        </row>
        <row r="41">
          <cell r="H41">
            <v>41</v>
          </cell>
          <cell r="I41" t="str">
            <v>NguyÔn ThÞ</v>
          </cell>
          <cell r="J41" t="str">
            <v>Nhµn</v>
          </cell>
          <cell r="K41" t="str">
            <v>Welding</v>
          </cell>
          <cell r="L41">
            <v>18000</v>
          </cell>
        </row>
        <row r="42">
          <cell r="H42">
            <v>42</v>
          </cell>
          <cell r="I42" t="str">
            <v>Lª Thanh</v>
          </cell>
          <cell r="J42" t="str">
            <v>Trang</v>
          </cell>
          <cell r="L42">
            <v>18000</v>
          </cell>
          <cell r="M42">
            <v>11</v>
          </cell>
        </row>
        <row r="43">
          <cell r="H43">
            <v>43</v>
          </cell>
          <cell r="I43" t="str">
            <v xml:space="preserve">L· ThÞ </v>
          </cell>
          <cell r="J43" t="str">
            <v>Vßng</v>
          </cell>
          <cell r="K43" t="str">
            <v>Welding</v>
          </cell>
          <cell r="L43">
            <v>18000</v>
          </cell>
        </row>
        <row r="44">
          <cell r="H44">
            <v>44</v>
          </cell>
          <cell r="I44" t="str">
            <v>NguyÔn ThÞ Kim</v>
          </cell>
          <cell r="J44" t="str">
            <v>Anh A</v>
          </cell>
          <cell r="K44" t="str">
            <v>Tongs</v>
          </cell>
          <cell r="L44">
            <v>18000</v>
          </cell>
        </row>
        <row r="45">
          <cell r="H45">
            <v>45</v>
          </cell>
          <cell r="I45" t="str">
            <v>§Æng Thanh</v>
          </cell>
          <cell r="J45" t="str">
            <v>Chóc</v>
          </cell>
          <cell r="K45" t="str">
            <v>Tongs</v>
          </cell>
          <cell r="L45">
            <v>20000</v>
          </cell>
        </row>
        <row r="46">
          <cell r="H46">
            <v>46</v>
          </cell>
          <cell r="I46" t="str">
            <v xml:space="preserve">Ph¹m ThÞ </v>
          </cell>
          <cell r="J46" t="str">
            <v>Giang</v>
          </cell>
          <cell r="K46" t="str">
            <v>Tongs</v>
          </cell>
          <cell r="L46">
            <v>18000</v>
          </cell>
        </row>
        <row r="47">
          <cell r="H47">
            <v>47</v>
          </cell>
          <cell r="I47" t="str">
            <v xml:space="preserve">§oµn ThÞ </v>
          </cell>
          <cell r="J47" t="str">
            <v>H»ng</v>
          </cell>
          <cell r="K47" t="str">
            <v>Tongs</v>
          </cell>
          <cell r="L47">
            <v>18000</v>
          </cell>
        </row>
        <row r="48">
          <cell r="H48">
            <v>48</v>
          </cell>
          <cell r="I48" t="str">
            <v>§oµn   LÖ</v>
          </cell>
          <cell r="J48" t="str">
            <v>H»ng</v>
          </cell>
          <cell r="K48" t="str">
            <v>Tongs</v>
          </cell>
          <cell r="L48">
            <v>18000</v>
          </cell>
        </row>
        <row r="49">
          <cell r="H49">
            <v>49</v>
          </cell>
          <cell r="I49" t="str">
            <v>Lª ThÞ Thanh</v>
          </cell>
          <cell r="J49" t="str">
            <v>H¶i</v>
          </cell>
          <cell r="K49" t="str">
            <v>Tongs</v>
          </cell>
          <cell r="L49">
            <v>18000</v>
          </cell>
        </row>
        <row r="50">
          <cell r="H50">
            <v>50</v>
          </cell>
          <cell r="I50" t="str">
            <v>NguyÔn ThÞ Thu</v>
          </cell>
          <cell r="J50" t="str">
            <v>H¶i</v>
          </cell>
          <cell r="K50" t="str">
            <v>Electro'</v>
          </cell>
          <cell r="L50">
            <v>20000</v>
          </cell>
        </row>
        <row r="51">
          <cell r="H51">
            <v>51</v>
          </cell>
          <cell r="I51" t="str">
            <v>NguyÔn ThÞ</v>
          </cell>
          <cell r="J51" t="str">
            <v>Hång</v>
          </cell>
          <cell r="K51" t="str">
            <v>Tongs</v>
          </cell>
          <cell r="L51">
            <v>18000</v>
          </cell>
        </row>
        <row r="52">
          <cell r="H52">
            <v>52</v>
          </cell>
          <cell r="I52" t="str">
            <v>Lª ThÞ</v>
          </cell>
          <cell r="J52" t="str">
            <v>Hµ</v>
          </cell>
          <cell r="L52">
            <v>18000</v>
          </cell>
        </row>
        <row r="53">
          <cell r="H53">
            <v>53</v>
          </cell>
          <cell r="I53" t="str">
            <v xml:space="preserve">Lª ThÞ </v>
          </cell>
          <cell r="J53" t="str">
            <v>Hoµ</v>
          </cell>
          <cell r="L53">
            <v>18000</v>
          </cell>
          <cell r="M53">
            <v>13</v>
          </cell>
        </row>
        <row r="54">
          <cell r="H54">
            <v>54</v>
          </cell>
          <cell r="I54" t="str">
            <v>Do·n ThÞ</v>
          </cell>
          <cell r="J54" t="str">
            <v>Hoµn</v>
          </cell>
          <cell r="K54" t="str">
            <v>Tongs</v>
          </cell>
          <cell r="L54">
            <v>18000</v>
          </cell>
        </row>
        <row r="55">
          <cell r="H55">
            <v>55</v>
          </cell>
          <cell r="I55" t="str">
            <v xml:space="preserve">L­u ThÞ </v>
          </cell>
          <cell r="J55" t="str">
            <v>Hoµn</v>
          </cell>
          <cell r="K55" t="str">
            <v>Tongs</v>
          </cell>
          <cell r="L55">
            <v>18000</v>
          </cell>
        </row>
        <row r="56">
          <cell r="H56">
            <v>56</v>
          </cell>
          <cell r="I56" t="str">
            <v>NguyÔn ThÞ</v>
          </cell>
          <cell r="J56" t="str">
            <v>Hoµn A</v>
          </cell>
          <cell r="K56" t="str">
            <v>Tongs</v>
          </cell>
          <cell r="L56">
            <v>18000</v>
          </cell>
        </row>
        <row r="57">
          <cell r="H57">
            <v>57</v>
          </cell>
          <cell r="I57" t="str">
            <v xml:space="preserve">NguyÔn ThÞ </v>
          </cell>
          <cell r="J57" t="str">
            <v>Hoa C</v>
          </cell>
          <cell r="K57" t="str">
            <v>Tongs</v>
          </cell>
          <cell r="L57">
            <v>18000</v>
          </cell>
        </row>
        <row r="58">
          <cell r="H58">
            <v>58</v>
          </cell>
          <cell r="I58" t="str">
            <v xml:space="preserve">Hoµng ThÞ </v>
          </cell>
          <cell r="J58" t="str">
            <v>HuyÒn</v>
          </cell>
          <cell r="K58" t="str">
            <v>Tongs</v>
          </cell>
          <cell r="L58">
            <v>18000</v>
          </cell>
        </row>
        <row r="59">
          <cell r="H59">
            <v>59</v>
          </cell>
          <cell r="I59" t="str">
            <v xml:space="preserve">NguyÔn ThÞ </v>
          </cell>
          <cell r="J59" t="str">
            <v>HuyÒn</v>
          </cell>
          <cell r="L59">
            <v>18000</v>
          </cell>
          <cell r="M59">
            <v>35</v>
          </cell>
        </row>
        <row r="60">
          <cell r="H60">
            <v>60</v>
          </cell>
          <cell r="I60" t="str">
            <v>NguyÔn ThÞ Thu</v>
          </cell>
          <cell r="J60" t="str">
            <v>H­¬ng A</v>
          </cell>
          <cell r="L60">
            <v>18000</v>
          </cell>
        </row>
        <row r="61">
          <cell r="H61">
            <v>61</v>
          </cell>
          <cell r="I61" t="str">
            <v>T­ëng ThÞ Thu</v>
          </cell>
          <cell r="J61" t="str">
            <v>Lan</v>
          </cell>
          <cell r="K61" t="str">
            <v>Tongs</v>
          </cell>
          <cell r="L61">
            <v>18000</v>
          </cell>
        </row>
        <row r="62">
          <cell r="H62">
            <v>62</v>
          </cell>
          <cell r="I62" t="str">
            <v>Bïi ThÞ</v>
          </cell>
          <cell r="J62" t="str">
            <v>§oan</v>
          </cell>
          <cell r="K62" t="str">
            <v>Tongs</v>
          </cell>
          <cell r="L62">
            <v>18000</v>
          </cell>
        </row>
        <row r="63">
          <cell r="H63">
            <v>63</v>
          </cell>
          <cell r="I63" t="str">
            <v>Ph¹m ThÞ</v>
          </cell>
          <cell r="J63" t="str">
            <v>Len</v>
          </cell>
          <cell r="K63" t="str">
            <v>Tongs</v>
          </cell>
          <cell r="L63">
            <v>18000</v>
          </cell>
        </row>
        <row r="64">
          <cell r="H64">
            <v>64</v>
          </cell>
          <cell r="I64" t="str">
            <v xml:space="preserve">§µo ThÞ </v>
          </cell>
          <cell r="J64" t="str">
            <v>Chuyªn</v>
          </cell>
          <cell r="K64" t="str">
            <v>Tongs</v>
          </cell>
          <cell r="L64">
            <v>18000</v>
          </cell>
        </row>
        <row r="65">
          <cell r="H65">
            <v>65</v>
          </cell>
          <cell r="I65" t="str">
            <v>NguyÔn ThÞ</v>
          </cell>
          <cell r="J65" t="str">
            <v>Loan A</v>
          </cell>
          <cell r="K65" t="str">
            <v>Tongs</v>
          </cell>
          <cell r="L65">
            <v>18000</v>
          </cell>
        </row>
        <row r="66">
          <cell r="H66">
            <v>66</v>
          </cell>
          <cell r="I66" t="str">
            <v xml:space="preserve">NguyÔn ThÞ </v>
          </cell>
          <cell r="J66" t="str">
            <v>Lý A</v>
          </cell>
          <cell r="K66" t="str">
            <v>Tongs</v>
          </cell>
          <cell r="L66">
            <v>18000</v>
          </cell>
        </row>
        <row r="67">
          <cell r="H67">
            <v>67</v>
          </cell>
          <cell r="I67" t="str">
            <v>Ph¹m ThÞ Kim</v>
          </cell>
          <cell r="J67" t="str">
            <v>Ng©n</v>
          </cell>
          <cell r="K67" t="str">
            <v>Tongs</v>
          </cell>
          <cell r="L67">
            <v>18000</v>
          </cell>
        </row>
        <row r="68">
          <cell r="H68">
            <v>68</v>
          </cell>
          <cell r="I68" t="str">
            <v xml:space="preserve">NguyÔn ThÞ </v>
          </cell>
          <cell r="J68" t="str">
            <v>Ngµ</v>
          </cell>
          <cell r="K68" t="str">
            <v>Tongs</v>
          </cell>
          <cell r="L68">
            <v>18000</v>
          </cell>
        </row>
        <row r="69">
          <cell r="H69">
            <v>69</v>
          </cell>
          <cell r="I69" t="str">
            <v>NguyÔn ThÞ Thuý</v>
          </cell>
          <cell r="J69" t="str">
            <v>Nga</v>
          </cell>
          <cell r="K69" t="str">
            <v>Tongs</v>
          </cell>
          <cell r="L69">
            <v>18000</v>
          </cell>
        </row>
        <row r="70">
          <cell r="H70">
            <v>70</v>
          </cell>
          <cell r="I70" t="str">
            <v xml:space="preserve">NguyÔn ThÞ Hång </v>
          </cell>
          <cell r="J70" t="str">
            <v>Nhung</v>
          </cell>
          <cell r="K70" t="str">
            <v>Tongs</v>
          </cell>
          <cell r="L70">
            <v>18000</v>
          </cell>
        </row>
        <row r="71">
          <cell r="H71">
            <v>71</v>
          </cell>
          <cell r="I71" t="str">
            <v>NguyÔn ThÞ</v>
          </cell>
          <cell r="J71" t="str">
            <v>T©n</v>
          </cell>
          <cell r="K71" t="str">
            <v>Tongs</v>
          </cell>
          <cell r="L71">
            <v>18000</v>
          </cell>
        </row>
        <row r="72">
          <cell r="H72">
            <v>72</v>
          </cell>
          <cell r="I72" t="str">
            <v xml:space="preserve">Ng« ThÞ </v>
          </cell>
          <cell r="J72" t="str">
            <v>T­¬i</v>
          </cell>
          <cell r="K72" t="str">
            <v>Tongs</v>
          </cell>
          <cell r="L72">
            <v>18000</v>
          </cell>
        </row>
        <row r="73">
          <cell r="H73">
            <v>73</v>
          </cell>
          <cell r="I73" t="str">
            <v xml:space="preserve">Ph¹m ThÞ </v>
          </cell>
          <cell r="J73" t="str">
            <v>TÊt</v>
          </cell>
          <cell r="K73" t="str">
            <v>Tongs</v>
          </cell>
          <cell r="L73">
            <v>18000</v>
          </cell>
        </row>
        <row r="74">
          <cell r="H74">
            <v>74</v>
          </cell>
          <cell r="I74" t="str">
            <v>NguyÔn ThÞ</v>
          </cell>
          <cell r="J74" t="str">
            <v>Th¶o</v>
          </cell>
          <cell r="K74" t="str">
            <v>Tongs</v>
          </cell>
          <cell r="L74">
            <v>18000</v>
          </cell>
        </row>
        <row r="75">
          <cell r="H75">
            <v>75</v>
          </cell>
          <cell r="I75" t="str">
            <v xml:space="preserve">Vò ThÞ Thu </v>
          </cell>
          <cell r="J75" t="str">
            <v>Thuû</v>
          </cell>
          <cell r="K75" t="str">
            <v>Tongs</v>
          </cell>
          <cell r="L75">
            <v>18000</v>
          </cell>
        </row>
        <row r="76">
          <cell r="H76">
            <v>76</v>
          </cell>
          <cell r="I76" t="str">
            <v>NguyÔn ThÞ Thu</v>
          </cell>
          <cell r="J76" t="str">
            <v>Thuû A</v>
          </cell>
          <cell r="K76" t="str">
            <v>Tongs</v>
          </cell>
          <cell r="L76">
            <v>18000</v>
          </cell>
        </row>
        <row r="77">
          <cell r="H77">
            <v>77</v>
          </cell>
          <cell r="I77" t="str">
            <v>§Æng ThÞ H¶i</v>
          </cell>
          <cell r="J77" t="str">
            <v>YÕn</v>
          </cell>
          <cell r="K77" t="str">
            <v>Tongs</v>
          </cell>
          <cell r="L77">
            <v>18000</v>
          </cell>
        </row>
        <row r="78">
          <cell r="H78">
            <v>78</v>
          </cell>
          <cell r="I78" t="str">
            <v>NguyÔn ThÞ H¶i</v>
          </cell>
          <cell r="J78" t="str">
            <v>YÕn A</v>
          </cell>
          <cell r="K78" t="str">
            <v>Tongs</v>
          </cell>
          <cell r="L78">
            <v>18000</v>
          </cell>
        </row>
        <row r="79">
          <cell r="H79">
            <v>79</v>
          </cell>
          <cell r="I79" t="str">
            <v>NguyÔn ThÞ YÕn</v>
          </cell>
          <cell r="J79" t="str">
            <v>Nhi</v>
          </cell>
          <cell r="L79">
            <v>18000</v>
          </cell>
        </row>
        <row r="80">
          <cell r="H80">
            <v>80</v>
          </cell>
          <cell r="I80" t="str">
            <v xml:space="preserve">Ng« ThÞ </v>
          </cell>
          <cell r="J80" t="str">
            <v>Th¾m</v>
          </cell>
          <cell r="L80">
            <v>20000</v>
          </cell>
        </row>
        <row r="81">
          <cell r="H81">
            <v>81</v>
          </cell>
          <cell r="I81" t="str">
            <v>NguyÔn ThÞ</v>
          </cell>
          <cell r="J81" t="str">
            <v>Hoµ A</v>
          </cell>
          <cell r="L81">
            <v>20000</v>
          </cell>
        </row>
        <row r="82">
          <cell r="H82">
            <v>82</v>
          </cell>
          <cell r="I82" t="str">
            <v xml:space="preserve">Vò ThÞ </v>
          </cell>
          <cell r="J82" t="str">
            <v>Vinh</v>
          </cell>
          <cell r="L82">
            <v>18000</v>
          </cell>
        </row>
        <row r="83">
          <cell r="H83">
            <v>83</v>
          </cell>
          <cell r="I83" t="str">
            <v xml:space="preserve">Bïi ThÞ Thu </v>
          </cell>
          <cell r="J83" t="str">
            <v>HiÒn</v>
          </cell>
          <cell r="L83">
            <v>18000</v>
          </cell>
        </row>
        <row r="84">
          <cell r="H84">
            <v>84</v>
          </cell>
          <cell r="I84" t="str">
            <v>NguyÔn ThÞ</v>
          </cell>
          <cell r="J84" t="str">
            <v>Nguyªn</v>
          </cell>
          <cell r="L84">
            <v>18000</v>
          </cell>
        </row>
        <row r="85">
          <cell r="H85">
            <v>85</v>
          </cell>
          <cell r="I85" t="str">
            <v xml:space="preserve">NguyÔn ThÞ </v>
          </cell>
          <cell r="J85" t="str">
            <v>S¸u</v>
          </cell>
          <cell r="K85" t="str">
            <v>Felt</v>
          </cell>
          <cell r="L85">
            <v>22000</v>
          </cell>
        </row>
        <row r="86">
          <cell r="H86">
            <v>86</v>
          </cell>
          <cell r="I86" t="str">
            <v xml:space="preserve">NguyÔn Thuú </v>
          </cell>
          <cell r="J86" t="str">
            <v>V©n</v>
          </cell>
          <cell r="L86">
            <v>20000</v>
          </cell>
        </row>
        <row r="87">
          <cell r="H87">
            <v>87</v>
          </cell>
          <cell r="I87" t="str">
            <v>NguyÔn ThÞ Kim</v>
          </cell>
          <cell r="J87" t="str">
            <v>Anh B</v>
          </cell>
          <cell r="L87">
            <v>18000</v>
          </cell>
        </row>
        <row r="88">
          <cell r="H88">
            <v>88</v>
          </cell>
          <cell r="I88" t="str">
            <v>NguyÔn ThÞ Thuý</v>
          </cell>
          <cell r="J88" t="str">
            <v>H»ng</v>
          </cell>
          <cell r="L88">
            <v>18000</v>
          </cell>
        </row>
        <row r="89">
          <cell r="H89">
            <v>89</v>
          </cell>
          <cell r="I89" t="str">
            <v>§inh ThÞ</v>
          </cell>
          <cell r="J89" t="str">
            <v>Ng©n</v>
          </cell>
          <cell r="L89">
            <v>18000</v>
          </cell>
        </row>
        <row r="90">
          <cell r="H90">
            <v>90</v>
          </cell>
          <cell r="I90" t="str">
            <v>Hoµng ThÞ Thu</v>
          </cell>
          <cell r="J90" t="str">
            <v>HiÒn</v>
          </cell>
          <cell r="L90">
            <v>18000</v>
          </cell>
        </row>
        <row r="91">
          <cell r="H91">
            <v>91</v>
          </cell>
          <cell r="I91" t="str">
            <v>TrÇn ThÞ</v>
          </cell>
          <cell r="J91" t="str">
            <v>Nha</v>
          </cell>
          <cell r="L91">
            <v>18000</v>
          </cell>
        </row>
        <row r="92">
          <cell r="H92">
            <v>92</v>
          </cell>
          <cell r="I92" t="str">
            <v xml:space="preserve">Hoµng ThÞ </v>
          </cell>
          <cell r="J92" t="str">
            <v>Êt</v>
          </cell>
          <cell r="L92">
            <v>18000</v>
          </cell>
        </row>
        <row r="93">
          <cell r="H93">
            <v>93</v>
          </cell>
          <cell r="I93" t="str">
            <v>NguyÔn ThÞ</v>
          </cell>
          <cell r="J93" t="str">
            <v>DËu</v>
          </cell>
          <cell r="L93">
            <v>18000</v>
          </cell>
        </row>
        <row r="94">
          <cell r="H94">
            <v>94</v>
          </cell>
          <cell r="I94" t="str">
            <v xml:space="preserve">NguyÔn ThÞ </v>
          </cell>
          <cell r="J94" t="str">
            <v>Thuý A</v>
          </cell>
          <cell r="L94">
            <v>18000</v>
          </cell>
        </row>
        <row r="95">
          <cell r="H95">
            <v>95</v>
          </cell>
          <cell r="I95" t="str">
            <v>TrÇn ThÞ</v>
          </cell>
          <cell r="J95" t="str">
            <v>H¶o</v>
          </cell>
          <cell r="L95">
            <v>18000</v>
          </cell>
        </row>
        <row r="96">
          <cell r="H96">
            <v>96</v>
          </cell>
          <cell r="I96" t="str">
            <v xml:space="preserve">§Æng Thu </v>
          </cell>
          <cell r="J96" t="str">
            <v>Cóc</v>
          </cell>
          <cell r="L96">
            <v>18000</v>
          </cell>
        </row>
        <row r="97">
          <cell r="H97">
            <v>97</v>
          </cell>
          <cell r="I97" t="str">
            <v>Vò ThÞ</v>
          </cell>
          <cell r="J97" t="str">
            <v>Nhi</v>
          </cell>
          <cell r="L97">
            <v>18000</v>
          </cell>
        </row>
        <row r="98">
          <cell r="H98">
            <v>98</v>
          </cell>
          <cell r="I98" t="str">
            <v>NguyÔn ThÞ</v>
          </cell>
          <cell r="J98" t="str">
            <v xml:space="preserve">                                  </v>
          </cell>
          <cell r="L98">
            <v>18000</v>
          </cell>
        </row>
        <row r="99">
          <cell r="H99">
            <v>99</v>
          </cell>
          <cell r="I99" t="str">
            <v xml:space="preserve">NguyÔn Thu </v>
          </cell>
          <cell r="J99" t="str">
            <v>H­¬ng A</v>
          </cell>
          <cell r="L99">
            <v>20000</v>
          </cell>
          <cell r="M99" t="str">
            <v>Old worker</v>
          </cell>
        </row>
        <row r="100">
          <cell r="H100">
            <v>100</v>
          </cell>
          <cell r="I100" t="str">
            <v>Vò ThÞ Thu</v>
          </cell>
          <cell r="J100" t="str">
            <v>H¹nh</v>
          </cell>
          <cell r="L100">
            <v>22000</v>
          </cell>
          <cell r="M100" t="str">
            <v>Old worker</v>
          </cell>
        </row>
        <row r="101">
          <cell r="H101">
            <v>101</v>
          </cell>
          <cell r="I101" t="str">
            <v>Vò ThÞ</v>
          </cell>
          <cell r="J101" t="str">
            <v>H»ng</v>
          </cell>
          <cell r="L101">
            <v>18000</v>
          </cell>
        </row>
        <row r="102">
          <cell r="H102">
            <v>102</v>
          </cell>
          <cell r="I102" t="str">
            <v>TrÇn ThÞ Thanh</v>
          </cell>
          <cell r="J102" t="str">
            <v>TuyÕt</v>
          </cell>
          <cell r="L102">
            <v>18000</v>
          </cell>
        </row>
        <row r="103">
          <cell r="H103">
            <v>103</v>
          </cell>
          <cell r="I103" t="str">
            <v>T­ëng ThÞ</v>
          </cell>
          <cell r="J103" t="str">
            <v>Nga</v>
          </cell>
          <cell r="L103">
            <v>18000</v>
          </cell>
        </row>
        <row r="104">
          <cell r="H104">
            <v>104</v>
          </cell>
          <cell r="I104" t="str">
            <v>NguyÔn ThÞ Hång</v>
          </cell>
          <cell r="J104" t="str">
            <v>Hoa</v>
          </cell>
          <cell r="L104">
            <v>20000</v>
          </cell>
          <cell r="M104" t="str">
            <v>Old worker</v>
          </cell>
        </row>
        <row r="105">
          <cell r="H105">
            <v>105</v>
          </cell>
          <cell r="I105" t="str">
            <v>Bïi  ThÞ Kim</v>
          </cell>
          <cell r="J105" t="str">
            <v>Ph­¬ng</v>
          </cell>
          <cell r="L105">
            <v>18000</v>
          </cell>
        </row>
        <row r="106">
          <cell r="H106">
            <v>106</v>
          </cell>
          <cell r="I106" t="str">
            <v>NguyÔn ThÞ</v>
          </cell>
          <cell r="J106" t="str">
            <v>Hoa B</v>
          </cell>
          <cell r="L106">
            <v>20000</v>
          </cell>
          <cell r="M106" t="str">
            <v>Old worker</v>
          </cell>
        </row>
        <row r="107">
          <cell r="H107">
            <v>107</v>
          </cell>
          <cell r="I107" t="str">
            <v>Hoµng ThÞ</v>
          </cell>
          <cell r="J107" t="str">
            <v>Linh</v>
          </cell>
          <cell r="L107">
            <v>18000</v>
          </cell>
        </row>
        <row r="108">
          <cell r="H108">
            <v>108</v>
          </cell>
          <cell r="I108" t="str">
            <v>Hoµng ThÞ Kim</v>
          </cell>
          <cell r="J108" t="str">
            <v>Thanh</v>
          </cell>
          <cell r="L108">
            <v>18000</v>
          </cell>
        </row>
        <row r="109">
          <cell r="H109">
            <v>109</v>
          </cell>
          <cell r="I109" t="str">
            <v>§ç ThÞ</v>
          </cell>
          <cell r="J109" t="str">
            <v>Xuyªn</v>
          </cell>
          <cell r="L109">
            <v>18000</v>
          </cell>
        </row>
        <row r="110">
          <cell r="H110">
            <v>110</v>
          </cell>
          <cell r="I110" t="str">
            <v>TrÞnh ThÞ</v>
          </cell>
          <cell r="J110" t="str">
            <v>Hµ</v>
          </cell>
          <cell r="L110">
            <v>18000</v>
          </cell>
        </row>
        <row r="111">
          <cell r="H111">
            <v>111</v>
          </cell>
          <cell r="I111" t="str">
            <v>§ç Lan</v>
          </cell>
          <cell r="J111" t="str">
            <v>H­¬ng</v>
          </cell>
          <cell r="L111">
            <v>18000</v>
          </cell>
          <cell r="M111">
            <v>16</v>
          </cell>
        </row>
        <row r="112">
          <cell r="H112">
            <v>112</v>
          </cell>
          <cell r="I112" t="str">
            <v xml:space="preserve">§oµn ThÞ </v>
          </cell>
          <cell r="J112" t="str">
            <v>Chinh</v>
          </cell>
          <cell r="L112">
            <v>18000</v>
          </cell>
        </row>
        <row r="113">
          <cell r="H113">
            <v>113</v>
          </cell>
          <cell r="I113" t="str">
            <v>NguyÔn ThÞ</v>
          </cell>
          <cell r="J113" t="str">
            <v>Nga</v>
          </cell>
          <cell r="L113">
            <v>18000</v>
          </cell>
        </row>
        <row r="114">
          <cell r="H114">
            <v>114</v>
          </cell>
          <cell r="I114" t="str">
            <v>Hµ ThÞ</v>
          </cell>
          <cell r="J114" t="str">
            <v>Minh</v>
          </cell>
          <cell r="K114" t="str">
            <v>Electro'</v>
          </cell>
          <cell r="L114">
            <v>20000</v>
          </cell>
        </row>
        <row r="115">
          <cell r="H115">
            <v>115</v>
          </cell>
          <cell r="I115" t="str">
            <v>T­ëng ThÞ</v>
          </cell>
          <cell r="J115" t="str">
            <v>Thuý</v>
          </cell>
          <cell r="L115">
            <v>18000</v>
          </cell>
        </row>
        <row r="116">
          <cell r="H116">
            <v>116</v>
          </cell>
          <cell r="I116" t="str">
            <v xml:space="preserve">NguyÔn ThÞ </v>
          </cell>
          <cell r="J116" t="str">
            <v>Thuý B</v>
          </cell>
          <cell r="L116">
            <v>18000</v>
          </cell>
        </row>
        <row r="117">
          <cell r="H117">
            <v>117</v>
          </cell>
          <cell r="I117" t="str">
            <v>NguyÔn ThÞ</v>
          </cell>
          <cell r="J117" t="str">
            <v>Lan B</v>
          </cell>
          <cell r="L117">
            <v>18000</v>
          </cell>
        </row>
        <row r="118">
          <cell r="H118">
            <v>118</v>
          </cell>
          <cell r="I118" t="str">
            <v>Bïi ThÞ Kim</v>
          </cell>
          <cell r="J118" t="str">
            <v>Hoa</v>
          </cell>
          <cell r="L118">
            <v>18000</v>
          </cell>
        </row>
        <row r="119">
          <cell r="H119">
            <v>119</v>
          </cell>
          <cell r="I119" t="str">
            <v xml:space="preserve">Ng« ThÞ </v>
          </cell>
          <cell r="J119" t="str">
            <v>Dung</v>
          </cell>
          <cell r="L119">
            <v>18000</v>
          </cell>
        </row>
        <row r="120">
          <cell r="H120">
            <v>120</v>
          </cell>
          <cell r="I120" t="str">
            <v>Lª ThÞ Hoa</v>
          </cell>
          <cell r="J120" t="str">
            <v>BÝch</v>
          </cell>
          <cell r="L120">
            <v>18000</v>
          </cell>
        </row>
        <row r="121">
          <cell r="H121">
            <v>121</v>
          </cell>
          <cell r="I121" t="str">
            <v>NguyÔn ThÞ</v>
          </cell>
          <cell r="J121" t="str">
            <v>HiÒn A</v>
          </cell>
          <cell r="L121">
            <v>18000</v>
          </cell>
          <cell r="M121">
            <v>23</v>
          </cell>
        </row>
        <row r="122">
          <cell r="H122">
            <v>122</v>
          </cell>
          <cell r="I122" t="str">
            <v>D­¬ng ThÞ</v>
          </cell>
          <cell r="J122" t="str">
            <v>Thu</v>
          </cell>
          <cell r="L122">
            <v>18000</v>
          </cell>
        </row>
        <row r="123">
          <cell r="H123">
            <v>123</v>
          </cell>
          <cell r="I123" t="str">
            <v>NguyÔn Ph­¬ng</v>
          </cell>
          <cell r="J123" t="str">
            <v>Lan</v>
          </cell>
          <cell r="L123">
            <v>18000</v>
          </cell>
        </row>
        <row r="124">
          <cell r="H124">
            <v>124</v>
          </cell>
          <cell r="I124" t="str">
            <v>NguyÔn ThÞ</v>
          </cell>
          <cell r="J124" t="str">
            <v>Kim</v>
          </cell>
          <cell r="L124">
            <v>20000</v>
          </cell>
          <cell r="M124" t="str">
            <v>Old worker</v>
          </cell>
        </row>
        <row r="125">
          <cell r="H125">
            <v>125</v>
          </cell>
          <cell r="I125" t="str">
            <v>NguyÔn ThÞ</v>
          </cell>
          <cell r="J125" t="str">
            <v>H¶i B</v>
          </cell>
          <cell r="L125">
            <v>18000</v>
          </cell>
        </row>
        <row r="126">
          <cell r="H126">
            <v>126</v>
          </cell>
          <cell r="I126" t="str">
            <v xml:space="preserve">NguyÔn ThÞ </v>
          </cell>
          <cell r="J126" t="str">
            <v>Thuû</v>
          </cell>
          <cell r="L126">
            <v>18000</v>
          </cell>
        </row>
        <row r="127">
          <cell r="H127">
            <v>127</v>
          </cell>
          <cell r="I127" t="str">
            <v>NguyÔn ThÞ</v>
          </cell>
          <cell r="J127" t="str">
            <v>Mþ</v>
          </cell>
          <cell r="L127">
            <v>18000</v>
          </cell>
        </row>
        <row r="128">
          <cell r="H128">
            <v>128</v>
          </cell>
          <cell r="I128" t="str">
            <v xml:space="preserve">§µo ThÞ </v>
          </cell>
          <cell r="J128" t="str">
            <v>Quyªn</v>
          </cell>
          <cell r="L128">
            <v>18000</v>
          </cell>
        </row>
        <row r="129">
          <cell r="H129">
            <v>129</v>
          </cell>
          <cell r="I129" t="str">
            <v xml:space="preserve">NguyÔn ThÞ </v>
          </cell>
          <cell r="J129" t="str">
            <v>HuyÒn</v>
          </cell>
          <cell r="L129">
            <v>18000</v>
          </cell>
        </row>
        <row r="130">
          <cell r="H130">
            <v>130</v>
          </cell>
          <cell r="I130" t="str">
            <v xml:space="preserve">NguyÔn ThÞ </v>
          </cell>
          <cell r="J130" t="str">
            <v>V©n</v>
          </cell>
          <cell r="L130">
            <v>18000</v>
          </cell>
        </row>
        <row r="131">
          <cell r="H131">
            <v>131</v>
          </cell>
          <cell r="I131" t="str">
            <v>NguyÔn ThÞ</v>
          </cell>
          <cell r="J131" t="str">
            <v>Thuû</v>
          </cell>
          <cell r="L131">
            <v>18000</v>
          </cell>
          <cell r="M131">
            <v>12</v>
          </cell>
        </row>
        <row r="132">
          <cell r="H132">
            <v>132</v>
          </cell>
          <cell r="I132" t="str">
            <v>Ng« ThÞ</v>
          </cell>
          <cell r="J132" t="str">
            <v>Khuyªn</v>
          </cell>
          <cell r="L132">
            <v>18000</v>
          </cell>
        </row>
        <row r="133">
          <cell r="H133">
            <v>133</v>
          </cell>
          <cell r="I133" t="str">
            <v>Ph¹m ThÞ</v>
          </cell>
          <cell r="J133" t="str">
            <v>Thoan</v>
          </cell>
          <cell r="L133">
            <v>18000</v>
          </cell>
        </row>
        <row r="134">
          <cell r="H134">
            <v>134</v>
          </cell>
          <cell r="I134" t="str">
            <v>NguyÔn ThÞ Minh</v>
          </cell>
          <cell r="J134" t="str">
            <v>Ph­¬ng</v>
          </cell>
          <cell r="L134">
            <v>18000</v>
          </cell>
          <cell r="M134">
            <v>43</v>
          </cell>
        </row>
        <row r="135">
          <cell r="H135">
            <v>135</v>
          </cell>
          <cell r="I135" t="str">
            <v>Vò ThÞ</v>
          </cell>
          <cell r="J135" t="str">
            <v>YÕn</v>
          </cell>
          <cell r="L135">
            <v>18000</v>
          </cell>
        </row>
        <row r="136">
          <cell r="H136">
            <v>136</v>
          </cell>
          <cell r="I136" t="str">
            <v xml:space="preserve">§ç Hoµi </v>
          </cell>
          <cell r="J136" t="str">
            <v>Nguyªn</v>
          </cell>
          <cell r="L136">
            <v>18000</v>
          </cell>
        </row>
        <row r="137">
          <cell r="H137">
            <v>137</v>
          </cell>
          <cell r="I137" t="str">
            <v xml:space="preserve">NguyÔn ThÞ </v>
          </cell>
          <cell r="J137" t="str">
            <v>H»ng A</v>
          </cell>
          <cell r="K137" t="str">
            <v>Welding</v>
          </cell>
          <cell r="L137">
            <v>18000</v>
          </cell>
        </row>
        <row r="138">
          <cell r="H138">
            <v>138</v>
          </cell>
          <cell r="I138" t="str">
            <v xml:space="preserve">Bïi Minh </v>
          </cell>
          <cell r="J138" t="str">
            <v>HiÒn</v>
          </cell>
          <cell r="K138" t="str">
            <v>Electro'</v>
          </cell>
          <cell r="L138">
            <v>20000</v>
          </cell>
          <cell r="M138">
            <v>7</v>
          </cell>
        </row>
        <row r="139">
          <cell r="H139">
            <v>139</v>
          </cell>
          <cell r="I139" t="str">
            <v>NguyÔn ThÞ Hång</v>
          </cell>
          <cell r="J139" t="str">
            <v>Khanh</v>
          </cell>
          <cell r="K139" t="str">
            <v>Electro'</v>
          </cell>
          <cell r="L139">
            <v>20000</v>
          </cell>
          <cell r="M139">
            <v>42</v>
          </cell>
        </row>
        <row r="140">
          <cell r="H140">
            <v>140</v>
          </cell>
          <cell r="I140" t="str">
            <v xml:space="preserve">Kh¶ ThÞ </v>
          </cell>
          <cell r="J140" t="str">
            <v>Thuý</v>
          </cell>
          <cell r="K140" t="str">
            <v>Electro'</v>
          </cell>
          <cell r="L140">
            <v>20000</v>
          </cell>
          <cell r="M140">
            <v>9</v>
          </cell>
        </row>
        <row r="141">
          <cell r="H141">
            <v>141</v>
          </cell>
          <cell r="I141" t="str">
            <v xml:space="preserve">Lª ThÞ </v>
          </cell>
          <cell r="J141" t="str">
            <v>NÕp</v>
          </cell>
          <cell r="L141">
            <v>18000</v>
          </cell>
        </row>
        <row r="142">
          <cell r="H142">
            <v>142</v>
          </cell>
          <cell r="I142" t="str">
            <v>NguyÔn ThÞ</v>
          </cell>
          <cell r="J142" t="str">
            <v>TuyÕt A</v>
          </cell>
          <cell r="K142" t="str">
            <v>Electro'</v>
          </cell>
          <cell r="L142">
            <v>20000</v>
          </cell>
        </row>
        <row r="143">
          <cell r="H143">
            <v>143</v>
          </cell>
          <cell r="I143" t="str">
            <v xml:space="preserve">NguyÔn ThÞ </v>
          </cell>
          <cell r="J143" t="str">
            <v>Hµ B</v>
          </cell>
          <cell r="L143">
            <v>18000</v>
          </cell>
        </row>
        <row r="144">
          <cell r="H144">
            <v>144</v>
          </cell>
          <cell r="I144" t="str">
            <v>Lª ThÞ</v>
          </cell>
          <cell r="J144" t="str">
            <v>Mai</v>
          </cell>
          <cell r="L144">
            <v>18000</v>
          </cell>
        </row>
        <row r="145">
          <cell r="H145">
            <v>145</v>
          </cell>
          <cell r="I145" t="str">
            <v>Ph¹m ThÞ</v>
          </cell>
          <cell r="J145" t="str">
            <v>Thanh</v>
          </cell>
          <cell r="L145">
            <v>18000</v>
          </cell>
        </row>
        <row r="146">
          <cell r="H146">
            <v>146</v>
          </cell>
          <cell r="I146" t="str">
            <v>NguyÔn ThÞ Thanh</v>
          </cell>
          <cell r="J146" t="str">
            <v>B×nh</v>
          </cell>
          <cell r="L146">
            <v>18000</v>
          </cell>
        </row>
        <row r="147">
          <cell r="H147">
            <v>147</v>
          </cell>
          <cell r="I147" t="str">
            <v>Lôc ThÞ</v>
          </cell>
          <cell r="J147" t="str">
            <v>Hoa</v>
          </cell>
          <cell r="K147" t="str">
            <v>Electro'</v>
          </cell>
          <cell r="L147">
            <v>20000</v>
          </cell>
          <cell r="M147">
            <v>15</v>
          </cell>
        </row>
        <row r="148">
          <cell r="H148">
            <v>148</v>
          </cell>
          <cell r="I148" t="str">
            <v>Ph¹m Thanh</v>
          </cell>
          <cell r="J148" t="str">
            <v>Hµ</v>
          </cell>
          <cell r="L148">
            <v>18000</v>
          </cell>
          <cell r="M148">
            <v>45</v>
          </cell>
        </row>
        <row r="149">
          <cell r="H149">
            <v>149</v>
          </cell>
          <cell r="I149" t="str">
            <v xml:space="preserve">§ç ThÞ </v>
          </cell>
          <cell r="J149" t="str">
            <v>Nga</v>
          </cell>
          <cell r="L149">
            <v>18000</v>
          </cell>
        </row>
        <row r="150">
          <cell r="H150">
            <v>150</v>
          </cell>
          <cell r="I150" t="str">
            <v xml:space="preserve">Lª ThÞ KiÒu </v>
          </cell>
          <cell r="J150" t="str">
            <v>Oanh</v>
          </cell>
          <cell r="K150" t="str">
            <v>Electro'</v>
          </cell>
          <cell r="L150">
            <v>20000</v>
          </cell>
          <cell r="M150">
            <v>39</v>
          </cell>
        </row>
        <row r="151">
          <cell r="H151">
            <v>151</v>
          </cell>
          <cell r="I151" t="str">
            <v>L­u ThÞ Thuý</v>
          </cell>
          <cell r="J151" t="str">
            <v>B×nh</v>
          </cell>
          <cell r="K151" t="str">
            <v>Electro'</v>
          </cell>
          <cell r="L151">
            <v>20000</v>
          </cell>
          <cell r="M151">
            <v>17</v>
          </cell>
        </row>
        <row r="152">
          <cell r="H152">
            <v>152</v>
          </cell>
          <cell r="I152" t="str">
            <v>Vò ThÞ</v>
          </cell>
          <cell r="J152" t="str">
            <v>Lý</v>
          </cell>
          <cell r="L152">
            <v>18000</v>
          </cell>
          <cell r="M152">
            <v>14</v>
          </cell>
        </row>
        <row r="153">
          <cell r="H153">
            <v>153</v>
          </cell>
          <cell r="I153" t="str">
            <v>NguyÔn ThÞ</v>
          </cell>
          <cell r="J153" t="str">
            <v>Minh A</v>
          </cell>
          <cell r="K153" t="str">
            <v>Electro'</v>
          </cell>
          <cell r="L153">
            <v>20000</v>
          </cell>
        </row>
        <row r="154">
          <cell r="H154">
            <v>154</v>
          </cell>
          <cell r="I154" t="str">
            <v>Ph¹m ThÞ</v>
          </cell>
          <cell r="J154" t="str">
            <v>Quyªn</v>
          </cell>
          <cell r="L154">
            <v>18000</v>
          </cell>
          <cell r="M154">
            <v>28</v>
          </cell>
        </row>
        <row r="155">
          <cell r="H155">
            <v>155</v>
          </cell>
          <cell r="I155" t="str">
            <v>§ç ThÞ</v>
          </cell>
          <cell r="J155" t="str">
            <v>Nhiªn</v>
          </cell>
          <cell r="L155">
            <v>18000</v>
          </cell>
        </row>
        <row r="156">
          <cell r="H156">
            <v>156</v>
          </cell>
          <cell r="I156" t="str">
            <v xml:space="preserve">§Æng ThÞ Thuý </v>
          </cell>
          <cell r="J156" t="str">
            <v>H¹nh</v>
          </cell>
          <cell r="L156">
            <v>18000</v>
          </cell>
        </row>
        <row r="157">
          <cell r="H157">
            <v>157</v>
          </cell>
          <cell r="I157" t="str">
            <v>NguyÔn ThÞ</v>
          </cell>
          <cell r="J157" t="str">
            <v>NguyÖt</v>
          </cell>
          <cell r="K157" t="str">
            <v>Welding</v>
          </cell>
          <cell r="L157">
            <v>18000</v>
          </cell>
        </row>
        <row r="158">
          <cell r="H158">
            <v>158</v>
          </cell>
          <cell r="I158" t="str">
            <v>§µo ThÞ Thu</v>
          </cell>
          <cell r="J158" t="str">
            <v>Trang</v>
          </cell>
          <cell r="L158">
            <v>18000</v>
          </cell>
        </row>
        <row r="159">
          <cell r="H159">
            <v>159</v>
          </cell>
          <cell r="I159" t="str">
            <v>Lª ThÞ</v>
          </cell>
          <cell r="J159" t="str">
            <v>Ph­¬ng</v>
          </cell>
          <cell r="L159">
            <v>18000</v>
          </cell>
        </row>
        <row r="160">
          <cell r="H160">
            <v>160</v>
          </cell>
          <cell r="I160" t="str">
            <v>Vò ThÞ</v>
          </cell>
          <cell r="J160" t="str">
            <v>Hång</v>
          </cell>
          <cell r="L160">
            <v>18000</v>
          </cell>
        </row>
        <row r="161">
          <cell r="H161">
            <v>161</v>
          </cell>
          <cell r="I161" t="str">
            <v>§µo ThÞ Thanh</v>
          </cell>
          <cell r="J161" t="str">
            <v>Nhµn</v>
          </cell>
          <cell r="K161" t="str">
            <v>Electro'</v>
          </cell>
          <cell r="L161">
            <v>20000</v>
          </cell>
        </row>
        <row r="162">
          <cell r="H162">
            <v>162</v>
          </cell>
          <cell r="I162" t="str">
            <v xml:space="preserve">TrÞnh ThÞ </v>
          </cell>
          <cell r="J162" t="str">
            <v>HiÖp</v>
          </cell>
          <cell r="L162">
            <v>18000</v>
          </cell>
        </row>
        <row r="163">
          <cell r="H163">
            <v>163</v>
          </cell>
          <cell r="I163" t="str">
            <v>§ç ThÞ Lan</v>
          </cell>
          <cell r="J163" t="str">
            <v>Ph­¬ng</v>
          </cell>
          <cell r="L163">
            <v>18000</v>
          </cell>
        </row>
        <row r="164">
          <cell r="H164">
            <v>164</v>
          </cell>
          <cell r="I164" t="str">
            <v>NguyÔn ThÞ</v>
          </cell>
          <cell r="J164" t="str">
            <v>H­¬ng A</v>
          </cell>
          <cell r="K164" t="str">
            <v>Electro'</v>
          </cell>
          <cell r="L164">
            <v>20000</v>
          </cell>
          <cell r="M164">
            <v>22</v>
          </cell>
        </row>
        <row r="165">
          <cell r="H165">
            <v>165</v>
          </cell>
          <cell r="I165" t="str">
            <v xml:space="preserve">§oµn ThÞ </v>
          </cell>
          <cell r="J165" t="str">
            <v>Ngoan</v>
          </cell>
          <cell r="K165" t="str">
            <v>Electro'</v>
          </cell>
          <cell r="L165">
            <v>20000</v>
          </cell>
          <cell r="M165">
            <v>6</v>
          </cell>
        </row>
        <row r="166">
          <cell r="H166">
            <v>166</v>
          </cell>
          <cell r="I166" t="str">
            <v>NguyÔn ThÞ</v>
          </cell>
          <cell r="J166" t="str">
            <v>Oanh</v>
          </cell>
          <cell r="L166">
            <v>18000</v>
          </cell>
          <cell r="M166">
            <v>29</v>
          </cell>
        </row>
        <row r="167">
          <cell r="H167">
            <v>167</v>
          </cell>
          <cell r="I167" t="str">
            <v>§ç ThÞ</v>
          </cell>
          <cell r="J167" t="str">
            <v>Nô</v>
          </cell>
          <cell r="L167">
            <v>18000</v>
          </cell>
          <cell r="M167">
            <v>32</v>
          </cell>
        </row>
        <row r="168">
          <cell r="H168">
            <v>168</v>
          </cell>
          <cell r="I168" t="str">
            <v xml:space="preserve">NguyÔn ThÞ </v>
          </cell>
          <cell r="J168" t="str">
            <v>YÕn</v>
          </cell>
          <cell r="K168" t="str">
            <v>Electro'</v>
          </cell>
          <cell r="L168">
            <v>20000</v>
          </cell>
          <cell r="M168">
            <v>40</v>
          </cell>
        </row>
        <row r="169">
          <cell r="H169">
            <v>169</v>
          </cell>
          <cell r="I169" t="str">
            <v xml:space="preserve">NguyÔn ThÞ </v>
          </cell>
          <cell r="J169" t="str">
            <v>Nhµn B</v>
          </cell>
          <cell r="L169">
            <v>18000</v>
          </cell>
          <cell r="M169">
            <v>37</v>
          </cell>
        </row>
        <row r="170">
          <cell r="H170">
            <v>170</v>
          </cell>
          <cell r="I170" t="str">
            <v>NguyÔn ThÞ</v>
          </cell>
          <cell r="J170" t="str">
            <v>Loan B</v>
          </cell>
          <cell r="L170">
            <v>18000</v>
          </cell>
          <cell r="M170">
            <v>26</v>
          </cell>
        </row>
        <row r="171">
          <cell r="H171">
            <v>171</v>
          </cell>
          <cell r="I171" t="str">
            <v>NguyÔn ThÞ</v>
          </cell>
          <cell r="J171" t="str">
            <v>ChØnh</v>
          </cell>
          <cell r="L171">
            <v>18000</v>
          </cell>
          <cell r="M171">
            <v>20</v>
          </cell>
        </row>
        <row r="172">
          <cell r="H172">
            <v>172</v>
          </cell>
          <cell r="I172" t="str">
            <v xml:space="preserve">NguyÔn ThÞ </v>
          </cell>
          <cell r="J172" t="str">
            <v>Th¬m</v>
          </cell>
          <cell r="L172">
            <v>18000</v>
          </cell>
          <cell r="M172">
            <v>41</v>
          </cell>
        </row>
        <row r="173">
          <cell r="H173">
            <v>173</v>
          </cell>
          <cell r="I173" t="str">
            <v>NguyÔn ThÞ</v>
          </cell>
          <cell r="J173" t="str">
            <v>HiÒn B</v>
          </cell>
          <cell r="L173">
            <v>18000</v>
          </cell>
          <cell r="M173">
            <v>24</v>
          </cell>
        </row>
        <row r="174">
          <cell r="H174">
            <v>174</v>
          </cell>
          <cell r="I174" t="str">
            <v xml:space="preserve">Vò ThÞ </v>
          </cell>
          <cell r="J174" t="str">
            <v>Th¬m</v>
          </cell>
          <cell r="L174">
            <v>18000</v>
          </cell>
          <cell r="M174">
            <v>47</v>
          </cell>
        </row>
        <row r="175">
          <cell r="H175">
            <v>175</v>
          </cell>
          <cell r="I175" t="str">
            <v>NguyÔn ThÞ</v>
          </cell>
          <cell r="J175" t="str">
            <v>TuyÕt B</v>
          </cell>
          <cell r="L175">
            <v>18000</v>
          </cell>
          <cell r="M175">
            <v>31</v>
          </cell>
        </row>
        <row r="176">
          <cell r="H176">
            <v>176</v>
          </cell>
          <cell r="I176" t="str">
            <v>Lª ThÞ</v>
          </cell>
          <cell r="J176" t="str">
            <v>H­¬ng</v>
          </cell>
          <cell r="L176">
            <v>18000</v>
          </cell>
          <cell r="M176">
            <v>33</v>
          </cell>
        </row>
        <row r="177">
          <cell r="H177">
            <v>177</v>
          </cell>
          <cell r="I177" t="str">
            <v xml:space="preserve">§oµn ThÞ </v>
          </cell>
          <cell r="J177" t="str">
            <v>LuyÕn</v>
          </cell>
          <cell r="K177" t="str">
            <v>Electro'</v>
          </cell>
          <cell r="L177">
            <v>20000</v>
          </cell>
          <cell r="M177">
            <v>5</v>
          </cell>
        </row>
        <row r="178">
          <cell r="H178">
            <v>178</v>
          </cell>
          <cell r="I178" t="str">
            <v>Hoµng ThÞ</v>
          </cell>
          <cell r="J178" t="str">
            <v>B»ng</v>
          </cell>
          <cell r="K178" t="str">
            <v>Electro'</v>
          </cell>
          <cell r="L178">
            <v>20000</v>
          </cell>
          <cell r="M178">
            <v>8</v>
          </cell>
        </row>
        <row r="179">
          <cell r="H179">
            <v>179</v>
          </cell>
          <cell r="I179" t="str">
            <v>L­¬ng ThÞ</v>
          </cell>
          <cell r="J179" t="str">
            <v>Lan</v>
          </cell>
          <cell r="L179">
            <v>18000</v>
          </cell>
          <cell r="M179">
            <v>10</v>
          </cell>
        </row>
        <row r="180">
          <cell r="H180">
            <v>180</v>
          </cell>
          <cell r="I180" t="str">
            <v>NguyÔn ThÞ</v>
          </cell>
          <cell r="J180" t="str">
            <v>H»ng B</v>
          </cell>
          <cell r="K180" t="str">
            <v>Electro'</v>
          </cell>
          <cell r="L180">
            <v>20000</v>
          </cell>
          <cell r="M180">
            <v>21</v>
          </cell>
        </row>
        <row r="181">
          <cell r="H181">
            <v>181</v>
          </cell>
          <cell r="I181" t="str">
            <v>NguyÔn ThÞ</v>
          </cell>
          <cell r="J181" t="str">
            <v>Hoµn B</v>
          </cell>
          <cell r="L181">
            <v>18000</v>
          </cell>
          <cell r="M181">
            <v>25</v>
          </cell>
        </row>
        <row r="182">
          <cell r="H182">
            <v>182</v>
          </cell>
          <cell r="I182" t="str">
            <v>NguyÔn ThÞ Thanh</v>
          </cell>
          <cell r="J182" t="str">
            <v>Mai</v>
          </cell>
          <cell r="L182">
            <v>18000</v>
          </cell>
          <cell r="M182">
            <v>44</v>
          </cell>
        </row>
        <row r="183">
          <cell r="H183">
            <v>183</v>
          </cell>
          <cell r="I183" t="str">
            <v xml:space="preserve">§µo ThÞ Thuú </v>
          </cell>
          <cell r="J183" t="str">
            <v>Dung</v>
          </cell>
          <cell r="K183" t="str">
            <v>Electro'</v>
          </cell>
          <cell r="L183">
            <v>20000</v>
          </cell>
          <cell r="M183">
            <v>2</v>
          </cell>
        </row>
        <row r="184">
          <cell r="H184">
            <v>184</v>
          </cell>
          <cell r="I184" t="str">
            <v>Hoa Hång</v>
          </cell>
          <cell r="J184" t="str">
            <v>Thuû</v>
          </cell>
          <cell r="L184">
            <v>18000</v>
          </cell>
        </row>
        <row r="185">
          <cell r="H185">
            <v>185</v>
          </cell>
          <cell r="I185" t="str">
            <v>NguyÔn ThÞ</v>
          </cell>
          <cell r="J185" t="str">
            <v>Thu A</v>
          </cell>
          <cell r="L185">
            <v>18000</v>
          </cell>
        </row>
        <row r="186">
          <cell r="H186">
            <v>186</v>
          </cell>
          <cell r="I186" t="str">
            <v>§ç ThÞ</v>
          </cell>
          <cell r="J186" t="str">
            <v>Dung</v>
          </cell>
          <cell r="K186" t="str">
            <v>Electro'</v>
          </cell>
          <cell r="L186">
            <v>20000</v>
          </cell>
          <cell r="M186">
            <v>4</v>
          </cell>
        </row>
        <row r="187">
          <cell r="H187">
            <v>187</v>
          </cell>
          <cell r="I187" t="str">
            <v>Bïi ThÞ Minh</v>
          </cell>
          <cell r="J187" t="str">
            <v>Sanh</v>
          </cell>
          <cell r="L187">
            <v>18000</v>
          </cell>
        </row>
        <row r="188">
          <cell r="H188">
            <v>188</v>
          </cell>
          <cell r="I188" t="str">
            <v>NguyÔn ThÞ</v>
          </cell>
          <cell r="J188" t="str">
            <v>Liªn B</v>
          </cell>
          <cell r="L188">
            <v>18000</v>
          </cell>
        </row>
        <row r="189">
          <cell r="H189">
            <v>189</v>
          </cell>
          <cell r="I189" t="str">
            <v>NguyÔn ThÞ Thanh</v>
          </cell>
          <cell r="J189" t="str">
            <v>H­êng B</v>
          </cell>
          <cell r="L189">
            <v>18000</v>
          </cell>
        </row>
        <row r="190">
          <cell r="H190">
            <v>190</v>
          </cell>
          <cell r="I190" t="str">
            <v>NguyÔn ThÞ Thu</v>
          </cell>
          <cell r="J190" t="str">
            <v>H­¬ng C</v>
          </cell>
          <cell r="L190">
            <v>18000</v>
          </cell>
        </row>
        <row r="191">
          <cell r="H191">
            <v>191</v>
          </cell>
          <cell r="I191" t="str">
            <v xml:space="preserve">TrÇn ThÞ </v>
          </cell>
          <cell r="J191" t="str">
            <v>Thuý B</v>
          </cell>
          <cell r="L191">
            <v>18000</v>
          </cell>
        </row>
        <row r="192">
          <cell r="H192">
            <v>192</v>
          </cell>
          <cell r="I192" t="str">
            <v>NguyÔn ThÞ Phóc</v>
          </cell>
          <cell r="J192" t="str">
            <v>Thä</v>
          </cell>
          <cell r="K192" t="str">
            <v>Electro'</v>
          </cell>
          <cell r="L192">
            <v>20000</v>
          </cell>
        </row>
        <row r="193">
          <cell r="H193">
            <v>193</v>
          </cell>
          <cell r="I193" t="str">
            <v>NguyÔn ThÞ Thanh</v>
          </cell>
          <cell r="J193" t="str">
            <v>Thuû</v>
          </cell>
          <cell r="L193">
            <v>18000</v>
          </cell>
        </row>
        <row r="194">
          <cell r="H194">
            <v>194</v>
          </cell>
          <cell r="I194" t="str">
            <v>NguyÔn ThÞ</v>
          </cell>
          <cell r="J194" t="str">
            <v>LiÔu</v>
          </cell>
          <cell r="L194">
            <v>18000</v>
          </cell>
        </row>
        <row r="195">
          <cell r="H195">
            <v>195</v>
          </cell>
          <cell r="I195" t="str">
            <v>NguyÔn ThÞ</v>
          </cell>
          <cell r="J195" t="str">
            <v>Ph­¬ng A</v>
          </cell>
          <cell r="L195">
            <v>18000</v>
          </cell>
        </row>
        <row r="196">
          <cell r="H196">
            <v>196</v>
          </cell>
          <cell r="I196" t="str">
            <v>NguyÔn ThÞ</v>
          </cell>
          <cell r="J196" t="str">
            <v>Thu B</v>
          </cell>
          <cell r="L196">
            <v>18000</v>
          </cell>
        </row>
        <row r="197">
          <cell r="H197">
            <v>197</v>
          </cell>
          <cell r="I197" t="str">
            <v>Khóc ThÞ</v>
          </cell>
          <cell r="J197" t="str">
            <v>Nh©m</v>
          </cell>
          <cell r="L197">
            <v>18000</v>
          </cell>
        </row>
        <row r="198">
          <cell r="H198">
            <v>198</v>
          </cell>
          <cell r="I198" t="str">
            <v xml:space="preserve">§Æng Thu </v>
          </cell>
          <cell r="J198" t="str">
            <v>Thuû</v>
          </cell>
          <cell r="L198">
            <v>20000</v>
          </cell>
        </row>
        <row r="199">
          <cell r="H199">
            <v>199</v>
          </cell>
          <cell r="I199" t="str">
            <v xml:space="preserve">NguyÔn ThÞ </v>
          </cell>
          <cell r="J199" t="str">
            <v>Hoµn</v>
          </cell>
          <cell r="L199">
            <v>18000</v>
          </cell>
        </row>
        <row r="200">
          <cell r="H200">
            <v>200</v>
          </cell>
          <cell r="I200" t="str">
            <v>Lª ThÞ Hång</v>
          </cell>
          <cell r="J200" t="str">
            <v>Minh</v>
          </cell>
          <cell r="L200">
            <v>18000</v>
          </cell>
        </row>
        <row r="201">
          <cell r="H201">
            <v>201</v>
          </cell>
          <cell r="I201" t="str">
            <v xml:space="preserve">NguyÔn ThÞ </v>
          </cell>
          <cell r="J201" t="str">
            <v>Ph­¬ng</v>
          </cell>
          <cell r="L201">
            <v>18000</v>
          </cell>
        </row>
        <row r="202">
          <cell r="H202">
            <v>202</v>
          </cell>
          <cell r="I202" t="str">
            <v>NguyÔn ThÞ</v>
          </cell>
          <cell r="J202" t="str">
            <v>Nam</v>
          </cell>
          <cell r="L202">
            <v>18000</v>
          </cell>
        </row>
        <row r="203">
          <cell r="H203">
            <v>203</v>
          </cell>
          <cell r="I203" t="str">
            <v>Ph¹m ThÞ</v>
          </cell>
          <cell r="J203" t="str">
            <v>Ng¶i</v>
          </cell>
          <cell r="L203">
            <v>18000</v>
          </cell>
        </row>
        <row r="204">
          <cell r="H204">
            <v>204</v>
          </cell>
          <cell r="I204" t="str">
            <v>NguyÔn ThÞ</v>
          </cell>
          <cell r="J204" t="str">
            <v>Huyªn</v>
          </cell>
          <cell r="L204">
            <v>18000</v>
          </cell>
        </row>
        <row r="205">
          <cell r="H205">
            <v>205</v>
          </cell>
          <cell r="I205" t="str">
            <v xml:space="preserve">Lª ThÞ </v>
          </cell>
          <cell r="J205" t="str">
            <v>§µm</v>
          </cell>
          <cell r="L205">
            <v>18000</v>
          </cell>
        </row>
        <row r="206">
          <cell r="H206">
            <v>206</v>
          </cell>
          <cell r="I206" t="str">
            <v>NguyÔn ThÞ</v>
          </cell>
          <cell r="J206" t="str">
            <v>Chiªn</v>
          </cell>
          <cell r="L206">
            <v>18000</v>
          </cell>
          <cell r="M206">
            <v>19</v>
          </cell>
        </row>
        <row r="207">
          <cell r="H207">
            <v>207</v>
          </cell>
          <cell r="I207" t="str">
            <v>NguyÔn ThÞ</v>
          </cell>
          <cell r="J207" t="str">
            <v>Lª</v>
          </cell>
          <cell r="L207">
            <v>18000</v>
          </cell>
        </row>
        <row r="208">
          <cell r="H208">
            <v>208</v>
          </cell>
          <cell r="I208" t="str">
            <v>§ç ThÞ</v>
          </cell>
          <cell r="J208" t="str">
            <v>LiÔu</v>
          </cell>
          <cell r="L208">
            <v>18000</v>
          </cell>
        </row>
        <row r="209">
          <cell r="H209">
            <v>209</v>
          </cell>
          <cell r="I209" t="str">
            <v xml:space="preserve">Hoµng Hång </v>
          </cell>
          <cell r="J209" t="str">
            <v>H¹nh</v>
          </cell>
          <cell r="L209">
            <v>18000</v>
          </cell>
        </row>
        <row r="210">
          <cell r="H210">
            <v>210</v>
          </cell>
          <cell r="I210" t="str">
            <v>Lª ThÞ</v>
          </cell>
          <cell r="J210" t="str">
            <v>Liªn</v>
          </cell>
          <cell r="K210" t="str">
            <v>Electro'</v>
          </cell>
          <cell r="L210">
            <v>20000</v>
          </cell>
        </row>
        <row r="211">
          <cell r="H211">
            <v>211</v>
          </cell>
          <cell r="I211" t="str">
            <v>NguyÔn ThÞ</v>
          </cell>
          <cell r="J211" t="str">
            <v>Hµ C</v>
          </cell>
          <cell r="L211">
            <v>18000</v>
          </cell>
        </row>
        <row r="212">
          <cell r="H212">
            <v>212</v>
          </cell>
          <cell r="I212" t="str">
            <v>Hoµng ThÞ</v>
          </cell>
          <cell r="J212" t="str">
            <v>Hoµ</v>
          </cell>
          <cell r="L212">
            <v>18000</v>
          </cell>
        </row>
        <row r="213">
          <cell r="H213">
            <v>213</v>
          </cell>
          <cell r="I213" t="str">
            <v xml:space="preserve">NguyÔn Thu </v>
          </cell>
          <cell r="J213" t="str">
            <v>HiÒn</v>
          </cell>
          <cell r="L213">
            <v>18000</v>
          </cell>
        </row>
        <row r="214">
          <cell r="H214">
            <v>214</v>
          </cell>
          <cell r="I214" t="str">
            <v xml:space="preserve">Tr­¬ng ThÞ </v>
          </cell>
          <cell r="J214" t="str">
            <v>ThÞnh</v>
          </cell>
          <cell r="L214">
            <v>20000</v>
          </cell>
        </row>
        <row r="215">
          <cell r="H215">
            <v>215</v>
          </cell>
          <cell r="I215" t="str">
            <v>§ç DiÖu</v>
          </cell>
          <cell r="J215" t="str">
            <v>ThuÇn</v>
          </cell>
          <cell r="L215">
            <v>18000</v>
          </cell>
        </row>
        <row r="216">
          <cell r="H216">
            <v>216</v>
          </cell>
          <cell r="I216" t="str">
            <v>Ph¹m ThÞ  Thanh</v>
          </cell>
          <cell r="J216" t="str">
            <v>Nhµn</v>
          </cell>
          <cell r="L216">
            <v>18000</v>
          </cell>
        </row>
        <row r="217">
          <cell r="H217">
            <v>217</v>
          </cell>
          <cell r="I217" t="str">
            <v xml:space="preserve">Chu ThÞ </v>
          </cell>
          <cell r="J217" t="str">
            <v>Ngµ</v>
          </cell>
          <cell r="L217">
            <v>18000</v>
          </cell>
        </row>
        <row r="218">
          <cell r="H218">
            <v>218</v>
          </cell>
          <cell r="I218" t="str">
            <v xml:space="preserve">§Æng ThÞ BÝch </v>
          </cell>
          <cell r="J218" t="str">
            <v>DiÖp</v>
          </cell>
          <cell r="L218">
            <v>18000</v>
          </cell>
        </row>
        <row r="219">
          <cell r="H219">
            <v>219</v>
          </cell>
          <cell r="I219" t="str">
            <v xml:space="preserve">NguyÔn ThÞ </v>
          </cell>
          <cell r="J219" t="str">
            <v>Hoµn C</v>
          </cell>
          <cell r="L219">
            <v>18000</v>
          </cell>
        </row>
        <row r="220">
          <cell r="H220">
            <v>220</v>
          </cell>
          <cell r="I220" t="str">
            <v xml:space="preserve">NguyÔn ThÞ </v>
          </cell>
          <cell r="J220" t="str">
            <v>§Þnh</v>
          </cell>
          <cell r="L220">
            <v>18000</v>
          </cell>
        </row>
        <row r="221">
          <cell r="H221">
            <v>221</v>
          </cell>
          <cell r="I221" t="str">
            <v>TriÖu ThÞ</v>
          </cell>
          <cell r="J221" t="str">
            <v>H¹nh</v>
          </cell>
          <cell r="L221">
            <v>18000</v>
          </cell>
        </row>
        <row r="222">
          <cell r="H222">
            <v>222</v>
          </cell>
          <cell r="I222" t="str">
            <v>Lª ThÞ</v>
          </cell>
          <cell r="J222" t="str">
            <v>Tr©m</v>
          </cell>
          <cell r="L222">
            <v>18000</v>
          </cell>
        </row>
        <row r="223">
          <cell r="I223" t="str">
            <v>Lª ThÞ Thanh</v>
          </cell>
          <cell r="J223" t="str">
            <v>Ph­¬ng</v>
          </cell>
          <cell r="L223">
            <v>18000</v>
          </cell>
        </row>
        <row r="224">
          <cell r="H224">
            <v>224</v>
          </cell>
          <cell r="I224" t="str">
            <v xml:space="preserve">NguyÔn Hång </v>
          </cell>
          <cell r="J224" t="str">
            <v>HuÖ</v>
          </cell>
          <cell r="L224">
            <v>18000</v>
          </cell>
        </row>
        <row r="225">
          <cell r="H225">
            <v>225</v>
          </cell>
          <cell r="I225" t="str">
            <v>NguyÔn Xu©n</v>
          </cell>
          <cell r="J225" t="str">
            <v>Thu</v>
          </cell>
          <cell r="L225">
            <v>18000</v>
          </cell>
        </row>
        <row r="226">
          <cell r="H226">
            <v>226</v>
          </cell>
          <cell r="I226" t="str">
            <v>NguyÔn ThÞ</v>
          </cell>
          <cell r="J226" t="str">
            <v>Mai B</v>
          </cell>
          <cell r="L226">
            <v>18000</v>
          </cell>
        </row>
        <row r="227">
          <cell r="H227">
            <v>227</v>
          </cell>
          <cell r="I227" t="str">
            <v xml:space="preserve">NguyÔn ThÞ </v>
          </cell>
          <cell r="J227" t="str">
            <v>HuÊn</v>
          </cell>
          <cell r="L227">
            <v>18000</v>
          </cell>
        </row>
        <row r="228">
          <cell r="H228">
            <v>228</v>
          </cell>
          <cell r="I228" t="str">
            <v>§µo ThÞ</v>
          </cell>
          <cell r="J228" t="str">
            <v>Thoa</v>
          </cell>
          <cell r="L228">
            <v>18000</v>
          </cell>
        </row>
        <row r="229">
          <cell r="H229">
            <v>229</v>
          </cell>
          <cell r="I229" t="str">
            <v>Lª Nh­</v>
          </cell>
          <cell r="J229" t="str">
            <v>Quúnh</v>
          </cell>
          <cell r="L229">
            <v>18000</v>
          </cell>
        </row>
        <row r="230">
          <cell r="H230">
            <v>230</v>
          </cell>
          <cell r="I230" t="str">
            <v xml:space="preserve">Nghiªm ThÞ Hång </v>
          </cell>
          <cell r="J230" t="str">
            <v>Liªn</v>
          </cell>
          <cell r="L230">
            <v>18000</v>
          </cell>
        </row>
        <row r="231">
          <cell r="H231">
            <v>231</v>
          </cell>
          <cell r="I231" t="str">
            <v>Ng« ThÞ</v>
          </cell>
          <cell r="J231" t="str">
            <v>Chuyªn</v>
          </cell>
          <cell r="L231">
            <v>18000</v>
          </cell>
        </row>
        <row r="232">
          <cell r="H232">
            <v>232</v>
          </cell>
          <cell r="I232" t="str">
            <v>NguyÔn Thanh</v>
          </cell>
          <cell r="J232" t="str">
            <v>Mþ</v>
          </cell>
          <cell r="L232">
            <v>18000</v>
          </cell>
        </row>
        <row r="233">
          <cell r="H233">
            <v>233</v>
          </cell>
          <cell r="I233" t="str">
            <v xml:space="preserve">NguyÔn ThÞ </v>
          </cell>
          <cell r="J233" t="str">
            <v>H­¬ng C</v>
          </cell>
          <cell r="L233">
            <v>18000</v>
          </cell>
        </row>
        <row r="234">
          <cell r="H234">
            <v>234</v>
          </cell>
          <cell r="I234" t="str">
            <v>Ph¹m ThÞ</v>
          </cell>
          <cell r="J234" t="str">
            <v>Hoa</v>
          </cell>
          <cell r="L234">
            <v>18000</v>
          </cell>
        </row>
        <row r="235">
          <cell r="H235">
            <v>235</v>
          </cell>
          <cell r="I235" t="str">
            <v>NguyÔn ThÞ</v>
          </cell>
          <cell r="J235" t="str">
            <v>Ph­îng A</v>
          </cell>
          <cell r="L235">
            <v>18000</v>
          </cell>
        </row>
        <row r="236">
          <cell r="H236">
            <v>236</v>
          </cell>
          <cell r="I236" t="str">
            <v>§ç ThÞ</v>
          </cell>
          <cell r="J236" t="str">
            <v>S¸ng</v>
          </cell>
          <cell r="L236">
            <v>18000</v>
          </cell>
        </row>
        <row r="237">
          <cell r="H237">
            <v>237</v>
          </cell>
          <cell r="I237" t="str">
            <v>NguyÔn ThÞ Thu</v>
          </cell>
          <cell r="J237" t="str">
            <v>HiÒn</v>
          </cell>
          <cell r="L237">
            <v>18000</v>
          </cell>
        </row>
        <row r="238">
          <cell r="H238">
            <v>238</v>
          </cell>
          <cell r="I238" t="str">
            <v>NguyÔn ThÞ</v>
          </cell>
          <cell r="J238" t="str">
            <v>H­¬ng B</v>
          </cell>
          <cell r="L238">
            <v>18000</v>
          </cell>
        </row>
        <row r="239">
          <cell r="H239">
            <v>239</v>
          </cell>
          <cell r="I239" t="str">
            <v>NguyÔn ThÞ</v>
          </cell>
          <cell r="J239" t="str">
            <v>HuyÒn</v>
          </cell>
          <cell r="L239">
            <v>18000</v>
          </cell>
        </row>
        <row r="240">
          <cell r="H240">
            <v>240</v>
          </cell>
          <cell r="I240" t="str">
            <v xml:space="preserve">Ph¹m Ngäc </v>
          </cell>
          <cell r="J240" t="str">
            <v>Th­êng</v>
          </cell>
          <cell r="L240">
            <v>18000</v>
          </cell>
        </row>
        <row r="241">
          <cell r="H241">
            <v>241</v>
          </cell>
          <cell r="I241" t="str">
            <v>Lª ThÞ</v>
          </cell>
          <cell r="J241" t="str">
            <v>Lan</v>
          </cell>
          <cell r="L241">
            <v>18000</v>
          </cell>
        </row>
        <row r="242">
          <cell r="H242">
            <v>242</v>
          </cell>
          <cell r="I242" t="str">
            <v xml:space="preserve">Ng ThÞ </v>
          </cell>
          <cell r="J242" t="str">
            <v>Lai</v>
          </cell>
          <cell r="L242">
            <v>18000</v>
          </cell>
        </row>
        <row r="243">
          <cell r="H243">
            <v>243</v>
          </cell>
          <cell r="I243" t="str">
            <v>NguyÔn ThÞ</v>
          </cell>
          <cell r="J243" t="str">
            <v>Minh A</v>
          </cell>
          <cell r="L243">
            <v>18000</v>
          </cell>
        </row>
        <row r="244">
          <cell r="H244">
            <v>244</v>
          </cell>
          <cell r="I244" t="str">
            <v>NguyÔn ThÞ</v>
          </cell>
          <cell r="J244" t="str">
            <v>Thoa B</v>
          </cell>
          <cell r="K244" t="str">
            <v>Electro'</v>
          </cell>
          <cell r="L244">
            <v>20000</v>
          </cell>
          <cell r="M244">
            <v>30</v>
          </cell>
        </row>
        <row r="245">
          <cell r="H245">
            <v>245</v>
          </cell>
          <cell r="I245" t="str">
            <v>Vò ThÞ Thanh</v>
          </cell>
          <cell r="J245" t="str">
            <v>Loan</v>
          </cell>
          <cell r="L245">
            <v>18000</v>
          </cell>
          <cell r="M245" t="str">
            <v>Old worker</v>
          </cell>
        </row>
        <row r="246">
          <cell r="H246">
            <v>246</v>
          </cell>
          <cell r="I246" t="str">
            <v xml:space="preserve">Chö ThÞ </v>
          </cell>
          <cell r="J246" t="str">
            <v>LuyÕn</v>
          </cell>
          <cell r="L246">
            <v>18000</v>
          </cell>
        </row>
        <row r="247">
          <cell r="H247">
            <v>247</v>
          </cell>
          <cell r="I247" t="str">
            <v>NguyÔn ThÞ</v>
          </cell>
          <cell r="J247" t="str">
            <v>TÊn</v>
          </cell>
          <cell r="K247" t="str">
            <v>Electro'</v>
          </cell>
          <cell r="L247">
            <v>20000</v>
          </cell>
        </row>
        <row r="248">
          <cell r="H248">
            <v>248</v>
          </cell>
          <cell r="I248" t="str">
            <v>Hoµng ThÞ Thuý</v>
          </cell>
          <cell r="J248" t="str">
            <v>Nga</v>
          </cell>
          <cell r="L248">
            <v>18000</v>
          </cell>
        </row>
        <row r="249">
          <cell r="H249">
            <v>249</v>
          </cell>
          <cell r="I249" t="str">
            <v>Ph¹m ThÞ Kim</v>
          </cell>
          <cell r="J249" t="str">
            <v>Th¾m</v>
          </cell>
          <cell r="L249">
            <v>18000</v>
          </cell>
        </row>
        <row r="250">
          <cell r="H250">
            <v>250</v>
          </cell>
          <cell r="I250" t="str">
            <v>L­u ThÞ</v>
          </cell>
          <cell r="J250" t="str">
            <v>Hµo</v>
          </cell>
          <cell r="L250">
            <v>18000</v>
          </cell>
        </row>
        <row r="251">
          <cell r="H251">
            <v>251</v>
          </cell>
          <cell r="I251" t="str">
            <v>Hoµng ThÞ Hång</v>
          </cell>
          <cell r="J251" t="str">
            <v>H­ëng</v>
          </cell>
          <cell r="L251">
            <v>18000</v>
          </cell>
        </row>
        <row r="252">
          <cell r="H252">
            <v>252</v>
          </cell>
          <cell r="I252" t="str">
            <v>NguyÔn ThÞ</v>
          </cell>
          <cell r="J252" t="str">
            <v>Ngäc</v>
          </cell>
          <cell r="L252">
            <v>18000</v>
          </cell>
        </row>
        <row r="253">
          <cell r="H253">
            <v>253</v>
          </cell>
          <cell r="I253" t="str">
            <v>NguyÔn ThÞ</v>
          </cell>
          <cell r="J253" t="str">
            <v>Loan C</v>
          </cell>
          <cell r="L253">
            <v>18000</v>
          </cell>
        </row>
        <row r="254">
          <cell r="H254">
            <v>254</v>
          </cell>
          <cell r="I254" t="str">
            <v xml:space="preserve">Vò ThÞ </v>
          </cell>
          <cell r="J254" t="str">
            <v>Ngµ</v>
          </cell>
          <cell r="L254">
            <v>18000</v>
          </cell>
        </row>
        <row r="255">
          <cell r="H255">
            <v>255</v>
          </cell>
          <cell r="I255" t="str">
            <v>NguyÔn ThÞ H­¬ng</v>
          </cell>
          <cell r="J255" t="str">
            <v>Sen B</v>
          </cell>
          <cell r="L255">
            <v>18000</v>
          </cell>
        </row>
        <row r="256">
          <cell r="H256">
            <v>256</v>
          </cell>
          <cell r="I256" t="str">
            <v>NguyÔn ThÞ</v>
          </cell>
          <cell r="J256" t="str">
            <v>Nga B</v>
          </cell>
          <cell r="L256">
            <v>18000</v>
          </cell>
        </row>
        <row r="257">
          <cell r="H257">
            <v>257</v>
          </cell>
          <cell r="I257" t="str">
            <v xml:space="preserve">TrÇn ¸nh </v>
          </cell>
          <cell r="J257" t="str">
            <v>NguyÖt</v>
          </cell>
          <cell r="L257">
            <v>18000</v>
          </cell>
        </row>
        <row r="258">
          <cell r="H258">
            <v>258</v>
          </cell>
          <cell r="I258" t="str">
            <v>Hoµng ThÞ</v>
          </cell>
          <cell r="J258" t="str">
            <v>Ch©m</v>
          </cell>
          <cell r="L258">
            <v>18000</v>
          </cell>
        </row>
        <row r="259">
          <cell r="H259">
            <v>259</v>
          </cell>
          <cell r="I259" t="str">
            <v>NguyÔn ThÞ</v>
          </cell>
          <cell r="J259" t="str">
            <v>Minh B</v>
          </cell>
          <cell r="K259" t="str">
            <v>Electro'</v>
          </cell>
          <cell r="L259">
            <v>20000</v>
          </cell>
        </row>
        <row r="260">
          <cell r="H260">
            <v>260</v>
          </cell>
          <cell r="I260" t="str">
            <v xml:space="preserve">NguyÔn ThÞ </v>
          </cell>
          <cell r="J260" t="str">
            <v>Loan D</v>
          </cell>
          <cell r="L260">
            <v>18000</v>
          </cell>
        </row>
        <row r="261">
          <cell r="H261">
            <v>261</v>
          </cell>
          <cell r="I261" t="str">
            <v>L­u ThÞ</v>
          </cell>
          <cell r="J261" t="str">
            <v>H­êng</v>
          </cell>
          <cell r="L261">
            <v>18000</v>
          </cell>
        </row>
        <row r="262">
          <cell r="H262">
            <v>262</v>
          </cell>
          <cell r="I262" t="str">
            <v>Vò ThÞ</v>
          </cell>
          <cell r="J262" t="str">
            <v>Minh</v>
          </cell>
          <cell r="L262">
            <v>18000</v>
          </cell>
        </row>
        <row r="263">
          <cell r="H263">
            <v>263</v>
          </cell>
          <cell r="I263" t="str">
            <v xml:space="preserve">§Æng ThÞ Mai </v>
          </cell>
          <cell r="J263" t="str">
            <v>Ngµ</v>
          </cell>
          <cell r="L263">
            <v>18000</v>
          </cell>
        </row>
        <row r="264">
          <cell r="H264">
            <v>264</v>
          </cell>
          <cell r="I264" t="str">
            <v xml:space="preserve">NguyÔn ThÞ </v>
          </cell>
          <cell r="J264" t="str">
            <v>Thuû B</v>
          </cell>
          <cell r="L264">
            <v>18000</v>
          </cell>
        </row>
        <row r="265">
          <cell r="H265">
            <v>265</v>
          </cell>
          <cell r="I265" t="str">
            <v>T­ëng ThÞ</v>
          </cell>
          <cell r="J265" t="str">
            <v>Liªn</v>
          </cell>
          <cell r="L265">
            <v>18000</v>
          </cell>
        </row>
        <row r="266">
          <cell r="H266">
            <v>266</v>
          </cell>
          <cell r="I266" t="str">
            <v xml:space="preserve">NguyÔn ThÞ </v>
          </cell>
          <cell r="J266" t="str">
            <v>Th­a</v>
          </cell>
          <cell r="L266">
            <v>18000</v>
          </cell>
        </row>
        <row r="267">
          <cell r="H267">
            <v>267</v>
          </cell>
          <cell r="I267" t="str">
            <v xml:space="preserve">NguyÔn ThÞ </v>
          </cell>
          <cell r="J267" t="str">
            <v>Lan</v>
          </cell>
          <cell r="L267">
            <v>18000</v>
          </cell>
        </row>
        <row r="268">
          <cell r="H268">
            <v>268</v>
          </cell>
          <cell r="I268" t="str">
            <v xml:space="preserve">NguyÔn ThÞ </v>
          </cell>
          <cell r="J268" t="str">
            <v>Hµ C</v>
          </cell>
          <cell r="L268">
            <v>18000</v>
          </cell>
        </row>
        <row r="269">
          <cell r="H269">
            <v>269</v>
          </cell>
          <cell r="I269" t="str">
            <v xml:space="preserve">NguyÔn ThÞ </v>
          </cell>
          <cell r="J269" t="str">
            <v>Thuý C</v>
          </cell>
          <cell r="L269">
            <v>18000</v>
          </cell>
        </row>
        <row r="270">
          <cell r="H270">
            <v>270</v>
          </cell>
          <cell r="I270" t="str">
            <v xml:space="preserve">NguyÔn ThÞ </v>
          </cell>
          <cell r="J270" t="str">
            <v>HiÖp</v>
          </cell>
          <cell r="L270">
            <v>18000</v>
          </cell>
        </row>
        <row r="271">
          <cell r="H271">
            <v>271</v>
          </cell>
          <cell r="I271" t="str">
            <v xml:space="preserve">NguyÔn ThÞ </v>
          </cell>
          <cell r="J271" t="str">
            <v>Linh B</v>
          </cell>
          <cell r="L271">
            <v>18000</v>
          </cell>
        </row>
        <row r="272">
          <cell r="H272">
            <v>272</v>
          </cell>
          <cell r="I272" t="str">
            <v xml:space="preserve">NguyÔn ThÞ </v>
          </cell>
          <cell r="J272" t="str">
            <v>Lan E</v>
          </cell>
          <cell r="L272">
            <v>18000</v>
          </cell>
        </row>
        <row r="273">
          <cell r="H273">
            <v>273</v>
          </cell>
          <cell r="I273" t="str">
            <v xml:space="preserve">NguyÔn ThÞ </v>
          </cell>
          <cell r="J273" t="str">
            <v>Thanh</v>
          </cell>
          <cell r="L273">
            <v>18000</v>
          </cell>
        </row>
        <row r="274">
          <cell r="H274">
            <v>274</v>
          </cell>
          <cell r="I274" t="str">
            <v xml:space="preserve">§ç ThÞ </v>
          </cell>
          <cell r="J274" t="str">
            <v>§iÖp</v>
          </cell>
          <cell r="L274">
            <v>18000</v>
          </cell>
        </row>
        <row r="275">
          <cell r="H275">
            <v>275</v>
          </cell>
          <cell r="I275" t="str">
            <v>NguyÔn Thu</v>
          </cell>
          <cell r="J275" t="str">
            <v>H­¬ng B</v>
          </cell>
          <cell r="L275">
            <v>18000</v>
          </cell>
        </row>
        <row r="276">
          <cell r="H276">
            <v>276</v>
          </cell>
          <cell r="I276" t="str">
            <v>§ç Hång</v>
          </cell>
          <cell r="J276" t="str">
            <v>DÞu</v>
          </cell>
          <cell r="L276">
            <v>18000</v>
          </cell>
          <cell r="M276">
            <v>3</v>
          </cell>
        </row>
        <row r="277">
          <cell r="H277">
            <v>277</v>
          </cell>
          <cell r="I277" t="str">
            <v xml:space="preserve">NguyÔn ThÞ </v>
          </cell>
          <cell r="J277" t="str">
            <v>Hµ D</v>
          </cell>
          <cell r="L277">
            <v>18000</v>
          </cell>
        </row>
        <row r="278">
          <cell r="H278">
            <v>278</v>
          </cell>
          <cell r="I278" t="str">
            <v>Lª ThÞ</v>
          </cell>
          <cell r="J278" t="str">
            <v>Loan</v>
          </cell>
          <cell r="L278">
            <v>18000</v>
          </cell>
        </row>
        <row r="279">
          <cell r="H279">
            <v>279</v>
          </cell>
          <cell r="I279" t="str">
            <v xml:space="preserve">NguyÔn ThÞ </v>
          </cell>
          <cell r="J279" t="str">
            <v>§iÖp</v>
          </cell>
          <cell r="L279">
            <v>18000</v>
          </cell>
        </row>
        <row r="280">
          <cell r="H280">
            <v>280</v>
          </cell>
          <cell r="I280" t="str">
            <v>L­u ThÞ</v>
          </cell>
          <cell r="J280" t="str">
            <v>Quúnh</v>
          </cell>
          <cell r="L280">
            <v>18000</v>
          </cell>
        </row>
        <row r="281">
          <cell r="H281">
            <v>281</v>
          </cell>
          <cell r="I281" t="str">
            <v>TrÇn ThÞ</v>
          </cell>
          <cell r="J281" t="str">
            <v>Vui</v>
          </cell>
          <cell r="L281">
            <v>18000</v>
          </cell>
        </row>
        <row r="282">
          <cell r="H282">
            <v>282</v>
          </cell>
          <cell r="I282" t="str">
            <v>§ç TuyÕt</v>
          </cell>
          <cell r="J282" t="str">
            <v>Lan</v>
          </cell>
          <cell r="L282">
            <v>18000</v>
          </cell>
        </row>
        <row r="283">
          <cell r="H283">
            <v>283</v>
          </cell>
          <cell r="I283" t="str">
            <v>NguyÔn ThÞ</v>
          </cell>
          <cell r="J283" t="str">
            <v>ThoaC</v>
          </cell>
          <cell r="L283">
            <v>18000</v>
          </cell>
        </row>
        <row r="284">
          <cell r="H284">
            <v>284</v>
          </cell>
          <cell r="I284" t="str">
            <v>NguyÔn Thanh</v>
          </cell>
          <cell r="J284" t="str">
            <v>HiÒn</v>
          </cell>
          <cell r="L284">
            <v>18000</v>
          </cell>
        </row>
        <row r="285">
          <cell r="H285">
            <v>285</v>
          </cell>
          <cell r="I285" t="str">
            <v>NguyÔn ThÞ Ph­¬ng</v>
          </cell>
          <cell r="J285" t="str">
            <v>Liªn</v>
          </cell>
          <cell r="L285">
            <v>18000</v>
          </cell>
        </row>
        <row r="286">
          <cell r="H286">
            <v>286</v>
          </cell>
          <cell r="I286" t="str">
            <v xml:space="preserve">NguyÔn ThÞ </v>
          </cell>
          <cell r="J286" t="str">
            <v>NghÜa</v>
          </cell>
          <cell r="L286">
            <v>18000</v>
          </cell>
        </row>
        <row r="287">
          <cell r="H287">
            <v>287</v>
          </cell>
          <cell r="I287" t="str">
            <v>NguyÔn ThÞ Mai</v>
          </cell>
          <cell r="J287" t="str">
            <v>Hoa</v>
          </cell>
          <cell r="L287">
            <v>18000</v>
          </cell>
        </row>
        <row r="288">
          <cell r="H288">
            <v>288</v>
          </cell>
          <cell r="I288" t="str">
            <v>NguyÔn ThÞ</v>
          </cell>
          <cell r="J288" t="str">
            <v>Hoa K</v>
          </cell>
          <cell r="L288">
            <v>18000</v>
          </cell>
        </row>
        <row r="289">
          <cell r="H289">
            <v>289</v>
          </cell>
          <cell r="I289" t="str">
            <v>NguyÔn ThÞ Kim</v>
          </cell>
          <cell r="J289" t="str">
            <v>Chung</v>
          </cell>
          <cell r="L289">
            <v>18000</v>
          </cell>
        </row>
        <row r="290">
          <cell r="H290">
            <v>290</v>
          </cell>
          <cell r="I290" t="str">
            <v xml:space="preserve">Cung Thanh </v>
          </cell>
          <cell r="J290" t="str">
            <v>Hoµ</v>
          </cell>
          <cell r="L290">
            <v>18000</v>
          </cell>
        </row>
        <row r="291">
          <cell r="H291">
            <v>291</v>
          </cell>
          <cell r="I291" t="str">
            <v>Lª ThÞ</v>
          </cell>
          <cell r="J291" t="str">
            <v>Thu</v>
          </cell>
          <cell r="L291">
            <v>18000</v>
          </cell>
        </row>
        <row r="292">
          <cell r="H292">
            <v>292</v>
          </cell>
          <cell r="I292" t="str">
            <v>TrÇn Kim</v>
          </cell>
          <cell r="J292" t="str">
            <v>Oanh</v>
          </cell>
          <cell r="L292">
            <v>18000</v>
          </cell>
        </row>
        <row r="293">
          <cell r="H293">
            <v>293</v>
          </cell>
          <cell r="I293" t="str">
            <v>Chö ThÞ Hång</v>
          </cell>
          <cell r="J293" t="str">
            <v>Nhung</v>
          </cell>
          <cell r="L293">
            <v>18000</v>
          </cell>
        </row>
        <row r="294">
          <cell r="H294">
            <v>294</v>
          </cell>
          <cell r="I294" t="str">
            <v>Chö ThÞ Thanh</v>
          </cell>
          <cell r="J294" t="str">
            <v>Mai</v>
          </cell>
          <cell r="L294">
            <v>18000</v>
          </cell>
        </row>
        <row r="295">
          <cell r="H295">
            <v>295</v>
          </cell>
          <cell r="I295" t="str">
            <v xml:space="preserve">Ng ThÞ </v>
          </cell>
          <cell r="J295" t="str">
            <v>Lý B</v>
          </cell>
          <cell r="L295">
            <v>18000</v>
          </cell>
        </row>
        <row r="296">
          <cell r="H296">
            <v>296</v>
          </cell>
          <cell r="I296" t="str">
            <v>NguyÔn ThÞ</v>
          </cell>
          <cell r="J296" t="str">
            <v>Ph­îng B</v>
          </cell>
          <cell r="L296">
            <v>18000</v>
          </cell>
        </row>
        <row r="297">
          <cell r="H297">
            <v>297</v>
          </cell>
          <cell r="I297" t="str">
            <v xml:space="preserve">§µo ThÞ </v>
          </cell>
          <cell r="J297" t="str">
            <v>H­êng</v>
          </cell>
          <cell r="L297">
            <v>18000</v>
          </cell>
        </row>
        <row r="298">
          <cell r="H298">
            <v>298</v>
          </cell>
          <cell r="I298" t="str">
            <v>§µo ThÞ</v>
          </cell>
          <cell r="J298" t="str">
            <v>Th­</v>
          </cell>
          <cell r="K298" t="str">
            <v>Electro'</v>
          </cell>
          <cell r="L298">
            <v>20000</v>
          </cell>
        </row>
        <row r="299">
          <cell r="H299">
            <v>299</v>
          </cell>
          <cell r="I299" t="str">
            <v>§Æng ThÞ Ph­¬ng</v>
          </cell>
          <cell r="J299" t="str">
            <v>Lan</v>
          </cell>
          <cell r="L299">
            <v>18000</v>
          </cell>
        </row>
        <row r="300">
          <cell r="H300">
            <v>300</v>
          </cell>
          <cell r="I300" t="str">
            <v>NguyÔn ThÞ</v>
          </cell>
          <cell r="J300" t="str">
            <v>QuyÕn</v>
          </cell>
          <cell r="L300">
            <v>18000</v>
          </cell>
        </row>
        <row r="301">
          <cell r="H301">
            <v>301</v>
          </cell>
          <cell r="I301" t="str">
            <v>NguyÔn ThÞ</v>
          </cell>
          <cell r="J301" t="str">
            <v>H¶o</v>
          </cell>
          <cell r="L301">
            <v>18000</v>
          </cell>
        </row>
      </sheetData>
      <sheetData sheetId="1" refreshError="1">
        <row r="1">
          <cell r="K1" t="str">
            <v>OMIC VIET NAM CO., LTD</v>
          </cell>
        </row>
        <row r="4">
          <cell r="K4" t="str">
            <v>Sè thÎ</v>
          </cell>
          <cell r="L4" t="str">
            <v>Hä vµ tªn</v>
          </cell>
          <cell r="N4" t="str">
            <v>Ngµy th­êng</v>
          </cell>
          <cell r="O4" t="str">
            <v>Chñ nhËt</v>
          </cell>
          <cell r="P4" t="str">
            <v>Lµm Thªm</v>
          </cell>
          <cell r="Q4" t="str">
            <v>An ca</v>
          </cell>
          <cell r="R4" t="str">
            <v>§iÖn ho¸</v>
          </cell>
          <cell r="S4" t="str">
            <v>Ghi chó</v>
          </cell>
        </row>
        <row r="6">
          <cell r="K6">
            <v>1</v>
          </cell>
          <cell r="L6" t="str">
            <v xml:space="preserve">Lª ThÞ H­¬ng </v>
          </cell>
          <cell r="M6" t="str">
            <v>Giang</v>
          </cell>
          <cell r="N6">
            <v>11.63</v>
          </cell>
          <cell r="O6">
            <v>2.88</v>
          </cell>
          <cell r="P6">
            <v>36</v>
          </cell>
        </row>
        <row r="7">
          <cell r="K7">
            <v>3</v>
          </cell>
          <cell r="L7" t="str">
            <v>Lª ThÞ</v>
          </cell>
          <cell r="M7" t="str">
            <v>Cóc</v>
          </cell>
          <cell r="N7">
            <v>9.5</v>
          </cell>
          <cell r="O7">
            <v>1</v>
          </cell>
        </row>
        <row r="8">
          <cell r="K8">
            <v>4</v>
          </cell>
          <cell r="L8" t="str">
            <v xml:space="preserve">§Æng ThÞ Thanh </v>
          </cell>
          <cell r="M8" t="str">
            <v xml:space="preserve">Nhµn </v>
          </cell>
          <cell r="N8">
            <v>5.0999999999999996</v>
          </cell>
          <cell r="P8">
            <v>2</v>
          </cell>
        </row>
        <row r="9">
          <cell r="K9">
            <v>5</v>
          </cell>
          <cell r="L9" t="str">
            <v xml:space="preserve">NguyÔn BÝnh </v>
          </cell>
          <cell r="M9" t="str">
            <v>Th×n</v>
          </cell>
        </row>
        <row r="10">
          <cell r="K10">
            <v>6</v>
          </cell>
          <cell r="L10" t="str">
            <v>Vò ThÞ Thu</v>
          </cell>
          <cell r="M10" t="str">
            <v>Trµ</v>
          </cell>
          <cell r="N10">
            <v>4.13</v>
          </cell>
          <cell r="P10">
            <v>2</v>
          </cell>
        </row>
        <row r="11">
          <cell r="K11">
            <v>7</v>
          </cell>
          <cell r="L11" t="str">
            <v>Ph¹m Thanh</v>
          </cell>
          <cell r="M11" t="str">
            <v>Thuû</v>
          </cell>
          <cell r="N11">
            <v>2.4</v>
          </cell>
          <cell r="O11">
            <v>1</v>
          </cell>
        </row>
        <row r="12">
          <cell r="K12">
            <v>8</v>
          </cell>
          <cell r="L12" t="str">
            <v>Bïi ThÞ</v>
          </cell>
          <cell r="M12" t="str">
            <v>Sen</v>
          </cell>
          <cell r="N12">
            <v>7.06</v>
          </cell>
          <cell r="P12">
            <v>6</v>
          </cell>
        </row>
        <row r="13">
          <cell r="K13">
            <v>9</v>
          </cell>
          <cell r="L13" t="str">
            <v xml:space="preserve">Ph¹m ThÞ </v>
          </cell>
          <cell r="M13" t="str">
            <v>B×nh</v>
          </cell>
        </row>
        <row r="14">
          <cell r="K14">
            <v>10</v>
          </cell>
          <cell r="L14" t="str">
            <v xml:space="preserve">Ng« ThÞ </v>
          </cell>
          <cell r="M14" t="str">
            <v>CÈm</v>
          </cell>
          <cell r="N14">
            <v>13.13</v>
          </cell>
          <cell r="O14">
            <v>1</v>
          </cell>
          <cell r="P14">
            <v>4</v>
          </cell>
        </row>
        <row r="15">
          <cell r="K15">
            <v>11</v>
          </cell>
          <cell r="L15" t="str">
            <v>NguyÔn ThÞ</v>
          </cell>
          <cell r="M15" t="str">
            <v>No</v>
          </cell>
          <cell r="N15">
            <v>19</v>
          </cell>
          <cell r="P15">
            <v>48.5</v>
          </cell>
        </row>
        <row r="16">
          <cell r="K16">
            <v>12</v>
          </cell>
          <cell r="L16" t="str">
            <v xml:space="preserve">NguyÔn ThÞ </v>
          </cell>
          <cell r="M16" t="str">
            <v>H­¬ng D</v>
          </cell>
        </row>
        <row r="17">
          <cell r="K17">
            <v>13</v>
          </cell>
          <cell r="L17" t="str">
            <v xml:space="preserve">NguyÔn ThÞ </v>
          </cell>
          <cell r="M17" t="str">
            <v>H­¬ng E</v>
          </cell>
        </row>
        <row r="18">
          <cell r="K18">
            <v>14</v>
          </cell>
          <cell r="L18" t="str">
            <v xml:space="preserve">NguyÔn ThÞ </v>
          </cell>
          <cell r="M18" t="str">
            <v>Hµ A</v>
          </cell>
          <cell r="N18">
            <v>24</v>
          </cell>
          <cell r="O18">
            <v>3.75</v>
          </cell>
          <cell r="P18">
            <v>58.5</v>
          </cell>
          <cell r="Q18">
            <v>94500</v>
          </cell>
        </row>
        <row r="19">
          <cell r="K19">
            <v>15</v>
          </cell>
          <cell r="L19" t="str">
            <v xml:space="preserve">NguyÔn ThÞ </v>
          </cell>
          <cell r="M19" t="str">
            <v>Vinh</v>
          </cell>
        </row>
        <row r="20">
          <cell r="K20">
            <v>16</v>
          </cell>
          <cell r="L20" t="str">
            <v>NguyÔn ThÞ Thanh</v>
          </cell>
          <cell r="M20" t="str">
            <v>H­êng A</v>
          </cell>
        </row>
        <row r="21">
          <cell r="K21">
            <v>17</v>
          </cell>
          <cell r="L21" t="str">
            <v>NguyÔn ThÞ</v>
          </cell>
          <cell r="M21" t="str">
            <v>Hoa E</v>
          </cell>
        </row>
        <row r="22">
          <cell r="K22">
            <v>18</v>
          </cell>
          <cell r="L22" t="str">
            <v xml:space="preserve">L­u ThÞ </v>
          </cell>
          <cell r="M22" t="str">
            <v>HuÖ</v>
          </cell>
        </row>
        <row r="23">
          <cell r="K23">
            <v>19</v>
          </cell>
          <cell r="L23" t="str">
            <v xml:space="preserve">NguyÔn ThÞ </v>
          </cell>
          <cell r="M23" t="str">
            <v>HuÖ</v>
          </cell>
          <cell r="N23">
            <v>20.63</v>
          </cell>
          <cell r="O23">
            <v>3.38</v>
          </cell>
          <cell r="P23">
            <v>32</v>
          </cell>
        </row>
        <row r="24">
          <cell r="K24">
            <v>20</v>
          </cell>
          <cell r="L24" t="str">
            <v xml:space="preserve">§µo ThÞ </v>
          </cell>
          <cell r="M24" t="str">
            <v>Lan</v>
          </cell>
          <cell r="N24">
            <v>24</v>
          </cell>
          <cell r="O24">
            <v>3.13</v>
          </cell>
          <cell r="P24">
            <v>58.5</v>
          </cell>
          <cell r="Q24">
            <v>94500</v>
          </cell>
        </row>
        <row r="25">
          <cell r="K25">
            <v>21</v>
          </cell>
          <cell r="L25" t="str">
            <v>NguyÔn ThÞ</v>
          </cell>
          <cell r="M25" t="str">
            <v>Thuû</v>
          </cell>
        </row>
        <row r="26">
          <cell r="K26">
            <v>22</v>
          </cell>
          <cell r="L26" t="str">
            <v>NguyÔn ThÞ BÝch</v>
          </cell>
          <cell r="M26" t="str">
            <v>Liªn</v>
          </cell>
          <cell r="N26">
            <v>21.63</v>
          </cell>
          <cell r="O26">
            <v>3.38</v>
          </cell>
          <cell r="P26">
            <v>32</v>
          </cell>
        </row>
        <row r="27">
          <cell r="K27">
            <v>23</v>
          </cell>
          <cell r="L27" t="str">
            <v>NguyÔn ThÞ</v>
          </cell>
          <cell r="M27" t="str">
            <v>Minh</v>
          </cell>
        </row>
        <row r="28">
          <cell r="K28">
            <v>24</v>
          </cell>
          <cell r="L28" t="str">
            <v xml:space="preserve">NguyÔn ThÞ </v>
          </cell>
          <cell r="M28" t="str">
            <v>Lý B</v>
          </cell>
          <cell r="N28">
            <v>24</v>
          </cell>
          <cell r="O28">
            <v>4.13</v>
          </cell>
          <cell r="P28">
            <v>44</v>
          </cell>
        </row>
        <row r="29">
          <cell r="K29">
            <v>25</v>
          </cell>
          <cell r="L29" t="str">
            <v>NguyÔn ThÞ</v>
          </cell>
          <cell r="M29" t="str">
            <v>Mai A</v>
          </cell>
          <cell r="N29">
            <v>21.38</v>
          </cell>
          <cell r="O29">
            <v>4.13</v>
          </cell>
          <cell r="P29">
            <v>43</v>
          </cell>
        </row>
        <row r="30">
          <cell r="K30">
            <v>26</v>
          </cell>
          <cell r="L30" t="str">
            <v>§oµn Thanh</v>
          </cell>
          <cell r="M30" t="str">
            <v>Nga</v>
          </cell>
          <cell r="N30">
            <v>3.75</v>
          </cell>
        </row>
        <row r="31">
          <cell r="K31">
            <v>27</v>
          </cell>
          <cell r="L31" t="str">
            <v xml:space="preserve">Ng ThÞ Thóy </v>
          </cell>
          <cell r="M31" t="str">
            <v>H»ng</v>
          </cell>
        </row>
        <row r="32">
          <cell r="K32">
            <v>28</v>
          </cell>
          <cell r="L32" t="str">
            <v>Ph¹m ThÞ</v>
          </cell>
          <cell r="M32" t="str">
            <v>The</v>
          </cell>
          <cell r="N32">
            <v>16.25</v>
          </cell>
          <cell r="P32">
            <v>27.5</v>
          </cell>
        </row>
        <row r="33">
          <cell r="K33">
            <v>29</v>
          </cell>
          <cell r="L33" t="str">
            <v xml:space="preserve">NguyÔn ThÞ </v>
          </cell>
          <cell r="M33" t="str">
            <v>Nô A</v>
          </cell>
          <cell r="N33">
            <v>18</v>
          </cell>
          <cell r="O33">
            <v>3</v>
          </cell>
          <cell r="P33">
            <v>5.5</v>
          </cell>
        </row>
        <row r="34">
          <cell r="K34">
            <v>30</v>
          </cell>
          <cell r="L34" t="str">
            <v xml:space="preserve">TrÇn ThÞ </v>
          </cell>
          <cell r="M34" t="str">
            <v>Hoµ</v>
          </cell>
          <cell r="N34">
            <v>23.63</v>
          </cell>
          <cell r="O34">
            <v>4.13</v>
          </cell>
          <cell r="P34">
            <v>43</v>
          </cell>
        </row>
        <row r="35">
          <cell r="K35">
            <v>31</v>
          </cell>
          <cell r="L35" t="str">
            <v>NguyÔn ThÞ H­¬ng</v>
          </cell>
          <cell r="M35" t="str">
            <v>Sen A</v>
          </cell>
        </row>
        <row r="36">
          <cell r="K36">
            <v>32</v>
          </cell>
          <cell r="L36" t="str">
            <v xml:space="preserve">NguyÔn ThÞ </v>
          </cell>
          <cell r="M36" t="str">
            <v>Hoa</v>
          </cell>
        </row>
        <row r="37">
          <cell r="K37">
            <v>33</v>
          </cell>
          <cell r="L37" t="str">
            <v>NguyÔn ThÞ Thanh</v>
          </cell>
          <cell r="M37" t="str">
            <v>T©m A</v>
          </cell>
          <cell r="N37">
            <v>9</v>
          </cell>
          <cell r="O37">
            <v>2</v>
          </cell>
          <cell r="P37">
            <v>8</v>
          </cell>
        </row>
        <row r="38">
          <cell r="K38">
            <v>34</v>
          </cell>
          <cell r="L38" t="str">
            <v>Ph¹m ThÞ</v>
          </cell>
          <cell r="M38" t="str">
            <v>S¸ng</v>
          </cell>
          <cell r="N38">
            <v>8.5</v>
          </cell>
        </row>
        <row r="39">
          <cell r="K39">
            <v>35</v>
          </cell>
          <cell r="L39" t="str">
            <v>NguyÔn ThÞ</v>
          </cell>
          <cell r="M39" t="str">
            <v>ThuÇn</v>
          </cell>
          <cell r="N39">
            <v>20.38</v>
          </cell>
          <cell r="O39">
            <v>4.5</v>
          </cell>
          <cell r="P39">
            <v>34</v>
          </cell>
        </row>
        <row r="40">
          <cell r="K40">
            <v>36</v>
          </cell>
          <cell r="L40" t="str">
            <v>NguyÔn ThÞ</v>
          </cell>
          <cell r="M40" t="str">
            <v>ThuËn</v>
          </cell>
          <cell r="N40">
            <v>12</v>
          </cell>
          <cell r="O40">
            <v>1</v>
          </cell>
          <cell r="P40">
            <v>7</v>
          </cell>
          <cell r="Q40">
            <v>50600</v>
          </cell>
        </row>
        <row r="41">
          <cell r="K41">
            <v>37</v>
          </cell>
          <cell r="L41" t="str">
            <v>NguyÔn ThÞ</v>
          </cell>
          <cell r="M41" t="str">
            <v>Lan</v>
          </cell>
          <cell r="N41">
            <v>9.5</v>
          </cell>
          <cell r="P41">
            <v>4</v>
          </cell>
        </row>
        <row r="42">
          <cell r="K42">
            <v>38</v>
          </cell>
          <cell r="L42" t="str">
            <v xml:space="preserve">Phïng ThÞ Thu </v>
          </cell>
          <cell r="M42" t="str">
            <v>Thuû</v>
          </cell>
          <cell r="N42">
            <v>19.63</v>
          </cell>
          <cell r="O42">
            <v>3.25</v>
          </cell>
          <cell r="P42">
            <v>12</v>
          </cell>
        </row>
        <row r="43">
          <cell r="K43">
            <v>39</v>
          </cell>
          <cell r="L43" t="str">
            <v>NguyÔn CÈm</v>
          </cell>
          <cell r="M43" t="str">
            <v>Tó</v>
          </cell>
          <cell r="N43">
            <v>8</v>
          </cell>
        </row>
        <row r="44">
          <cell r="K44">
            <v>40</v>
          </cell>
          <cell r="L44" t="str">
            <v>Vò ThÞ</v>
          </cell>
          <cell r="M44" t="str">
            <v>DÞu</v>
          </cell>
          <cell r="N44">
            <v>7</v>
          </cell>
          <cell r="P44">
            <v>7</v>
          </cell>
        </row>
        <row r="45">
          <cell r="K45">
            <v>41</v>
          </cell>
          <cell r="L45" t="str">
            <v>NguyÔn ThÞ</v>
          </cell>
          <cell r="M45" t="str">
            <v>Nhµn</v>
          </cell>
          <cell r="N45">
            <v>10.63</v>
          </cell>
          <cell r="P45">
            <v>9</v>
          </cell>
        </row>
        <row r="46">
          <cell r="K46">
            <v>42</v>
          </cell>
          <cell r="L46" t="str">
            <v>Lª Thanh</v>
          </cell>
          <cell r="M46" t="str">
            <v>Trang</v>
          </cell>
          <cell r="N46">
            <v>14.25</v>
          </cell>
          <cell r="O46">
            <v>2</v>
          </cell>
          <cell r="P46">
            <v>39</v>
          </cell>
        </row>
        <row r="47">
          <cell r="K47">
            <v>43</v>
          </cell>
          <cell r="L47" t="str">
            <v xml:space="preserve">L· ThÞ </v>
          </cell>
          <cell r="M47" t="str">
            <v>Vßng</v>
          </cell>
          <cell r="N47">
            <v>21.75</v>
          </cell>
          <cell r="O47">
            <v>4.5</v>
          </cell>
          <cell r="P47">
            <v>49</v>
          </cell>
        </row>
        <row r="48">
          <cell r="K48">
            <v>44</v>
          </cell>
          <cell r="L48" t="str">
            <v>NguyÔn ThÞ Kim</v>
          </cell>
          <cell r="M48" t="str">
            <v>Anh A</v>
          </cell>
          <cell r="N48">
            <v>6.63</v>
          </cell>
        </row>
        <row r="49">
          <cell r="K49">
            <v>45</v>
          </cell>
          <cell r="L49" t="str">
            <v>§Æng Thanh</v>
          </cell>
          <cell r="M49" t="str">
            <v>Chóc</v>
          </cell>
          <cell r="N49">
            <v>6.63</v>
          </cell>
        </row>
        <row r="50">
          <cell r="K50">
            <v>46</v>
          </cell>
          <cell r="L50" t="str">
            <v xml:space="preserve">Ph¹m ThÞ </v>
          </cell>
          <cell r="M50" t="str">
            <v>Giang</v>
          </cell>
          <cell r="N50">
            <v>6.1</v>
          </cell>
        </row>
        <row r="51">
          <cell r="K51">
            <v>47</v>
          </cell>
          <cell r="L51" t="str">
            <v xml:space="preserve">§oµn ThÞ </v>
          </cell>
          <cell r="M51" t="str">
            <v>H»ng</v>
          </cell>
          <cell r="N51">
            <v>0.63</v>
          </cell>
        </row>
        <row r="52">
          <cell r="K52">
            <v>48</v>
          </cell>
          <cell r="L52" t="str">
            <v>§oµn   LÖ</v>
          </cell>
          <cell r="M52" t="str">
            <v>H»ng</v>
          </cell>
          <cell r="N52">
            <v>3.5</v>
          </cell>
        </row>
        <row r="53">
          <cell r="K53">
            <v>49</v>
          </cell>
          <cell r="L53" t="str">
            <v>Lª ThÞ Thanh</v>
          </cell>
          <cell r="M53" t="str">
            <v>H¶i</v>
          </cell>
          <cell r="N53">
            <v>6</v>
          </cell>
          <cell r="O53">
            <v>1</v>
          </cell>
        </row>
        <row r="54">
          <cell r="K54">
            <v>50</v>
          </cell>
          <cell r="L54" t="str">
            <v>NguyÔn ThÞ Thu</v>
          </cell>
          <cell r="M54" t="str">
            <v>H¶i</v>
          </cell>
          <cell r="N54">
            <v>22</v>
          </cell>
          <cell r="O54">
            <v>4.13</v>
          </cell>
          <cell r="P54">
            <v>38</v>
          </cell>
        </row>
        <row r="55">
          <cell r="K55">
            <v>51</v>
          </cell>
          <cell r="L55" t="str">
            <v>NguyÔn ThÞ</v>
          </cell>
          <cell r="M55" t="str">
            <v>Hång</v>
          </cell>
          <cell r="N55">
            <v>7</v>
          </cell>
        </row>
        <row r="56">
          <cell r="K56">
            <v>52</v>
          </cell>
          <cell r="L56" t="str">
            <v>Lª ThÞ</v>
          </cell>
          <cell r="M56" t="str">
            <v>Hµ</v>
          </cell>
          <cell r="N56">
            <v>8.6300000000000008</v>
          </cell>
          <cell r="P56">
            <v>22</v>
          </cell>
        </row>
        <row r="57">
          <cell r="K57">
            <v>53</v>
          </cell>
          <cell r="L57" t="str">
            <v xml:space="preserve">Lª ThÞ </v>
          </cell>
          <cell r="M57" t="str">
            <v>Hoµ</v>
          </cell>
        </row>
        <row r="58">
          <cell r="K58">
            <v>54</v>
          </cell>
          <cell r="L58" t="str">
            <v>Do·n ThÞ</v>
          </cell>
          <cell r="M58" t="str">
            <v>Hoµn</v>
          </cell>
          <cell r="N58">
            <v>5.7</v>
          </cell>
        </row>
        <row r="59">
          <cell r="K59">
            <v>55</v>
          </cell>
          <cell r="L59" t="str">
            <v xml:space="preserve">L­u ThÞ </v>
          </cell>
          <cell r="M59" t="str">
            <v>Hoµn</v>
          </cell>
          <cell r="N59">
            <v>19</v>
          </cell>
          <cell r="O59">
            <v>4.38</v>
          </cell>
          <cell r="P59">
            <v>15</v>
          </cell>
        </row>
        <row r="60">
          <cell r="K60">
            <v>56</v>
          </cell>
          <cell r="L60" t="str">
            <v>NguyÔn ThÞ</v>
          </cell>
          <cell r="M60" t="str">
            <v>Hoµn A</v>
          </cell>
          <cell r="N60">
            <v>6.7</v>
          </cell>
          <cell r="P60">
            <v>3</v>
          </cell>
        </row>
        <row r="61">
          <cell r="K61">
            <v>57</v>
          </cell>
          <cell r="L61" t="str">
            <v xml:space="preserve">NguyÔn ThÞ </v>
          </cell>
          <cell r="M61" t="str">
            <v>Hoa C</v>
          </cell>
          <cell r="N61">
            <v>25.75</v>
          </cell>
          <cell r="O61">
            <v>2.2000000000000002</v>
          </cell>
          <cell r="P61">
            <v>69.5</v>
          </cell>
        </row>
        <row r="62">
          <cell r="K62">
            <v>58</v>
          </cell>
          <cell r="L62" t="str">
            <v xml:space="preserve">Hoµng ThÞ </v>
          </cell>
          <cell r="M62" t="str">
            <v>HuyÒn</v>
          </cell>
          <cell r="N62">
            <v>9.3800000000000008</v>
          </cell>
          <cell r="O62">
            <v>2</v>
          </cell>
        </row>
        <row r="63">
          <cell r="K63">
            <v>59</v>
          </cell>
          <cell r="L63" t="str">
            <v xml:space="preserve">NguyÔn ThÞ </v>
          </cell>
          <cell r="M63" t="str">
            <v>HuyÒn</v>
          </cell>
        </row>
        <row r="64">
          <cell r="K64">
            <v>60</v>
          </cell>
          <cell r="L64" t="str">
            <v>NguyÔn ThÞ Thu</v>
          </cell>
          <cell r="M64" t="str">
            <v>H­¬ng A</v>
          </cell>
          <cell r="N64">
            <v>5.38</v>
          </cell>
        </row>
        <row r="65">
          <cell r="K65">
            <v>61</v>
          </cell>
          <cell r="L65" t="str">
            <v>T­ëng ThÞ Thu</v>
          </cell>
          <cell r="M65" t="str">
            <v>Lan</v>
          </cell>
          <cell r="N65">
            <v>6.38</v>
          </cell>
          <cell r="P65">
            <v>5</v>
          </cell>
        </row>
        <row r="66">
          <cell r="K66">
            <v>62</v>
          </cell>
          <cell r="L66" t="str">
            <v>Bïi ThÞ</v>
          </cell>
          <cell r="M66" t="str">
            <v>§oan</v>
          </cell>
          <cell r="N66">
            <v>8.1300000000000008</v>
          </cell>
          <cell r="P66">
            <v>15</v>
          </cell>
        </row>
        <row r="67">
          <cell r="K67">
            <v>63</v>
          </cell>
          <cell r="L67" t="str">
            <v>Ph¹m ThÞ</v>
          </cell>
          <cell r="M67" t="str">
            <v>Len</v>
          </cell>
          <cell r="N67">
            <v>1</v>
          </cell>
        </row>
        <row r="68">
          <cell r="K68">
            <v>64</v>
          </cell>
          <cell r="L68" t="str">
            <v xml:space="preserve">§µo ThÞ </v>
          </cell>
          <cell r="M68" t="str">
            <v>Chuyªn</v>
          </cell>
          <cell r="N68">
            <v>10.63</v>
          </cell>
          <cell r="P68">
            <v>6</v>
          </cell>
        </row>
        <row r="69">
          <cell r="K69">
            <v>65</v>
          </cell>
          <cell r="L69" t="str">
            <v>NguyÔn ThÞ</v>
          </cell>
          <cell r="M69" t="str">
            <v>Loan A</v>
          </cell>
          <cell r="N69">
            <v>6.63</v>
          </cell>
          <cell r="O69">
            <v>1</v>
          </cell>
          <cell r="P69">
            <v>12</v>
          </cell>
          <cell r="Q69">
            <v>18000</v>
          </cell>
        </row>
        <row r="70">
          <cell r="K70">
            <v>66</v>
          </cell>
          <cell r="L70" t="str">
            <v xml:space="preserve">NguyÔn ThÞ </v>
          </cell>
          <cell r="M70" t="str">
            <v>Lý A</v>
          </cell>
          <cell r="N70">
            <v>1.8</v>
          </cell>
        </row>
        <row r="71">
          <cell r="K71">
            <v>67</v>
          </cell>
          <cell r="L71" t="str">
            <v>Ph¹m ThÞ Kim</v>
          </cell>
          <cell r="M71" t="str">
            <v>Ng©n</v>
          </cell>
        </row>
        <row r="72">
          <cell r="K72">
            <v>68</v>
          </cell>
          <cell r="L72" t="str">
            <v xml:space="preserve">NguyÔn ThÞ </v>
          </cell>
          <cell r="M72" t="str">
            <v>Ngµ</v>
          </cell>
          <cell r="N72">
            <v>4.5</v>
          </cell>
        </row>
        <row r="73">
          <cell r="K73">
            <v>69</v>
          </cell>
          <cell r="L73" t="str">
            <v>NguyÔn ThÞ Thuý</v>
          </cell>
          <cell r="M73" t="str">
            <v>Nga</v>
          </cell>
        </row>
        <row r="74">
          <cell r="K74">
            <v>70</v>
          </cell>
          <cell r="L74" t="str">
            <v xml:space="preserve">NguyÔn ThÞ Hång </v>
          </cell>
          <cell r="M74" t="str">
            <v>Nhung</v>
          </cell>
          <cell r="N74">
            <v>2</v>
          </cell>
        </row>
        <row r="75">
          <cell r="K75">
            <v>71</v>
          </cell>
          <cell r="L75" t="str">
            <v>NguyÔn ThÞ</v>
          </cell>
          <cell r="M75" t="str">
            <v>T©n</v>
          </cell>
          <cell r="N75">
            <v>2.7</v>
          </cell>
        </row>
        <row r="76">
          <cell r="K76">
            <v>72</v>
          </cell>
          <cell r="L76" t="str">
            <v xml:space="preserve">Ng« ThÞ </v>
          </cell>
          <cell r="M76" t="str">
            <v>T­¬i</v>
          </cell>
          <cell r="N76">
            <v>18</v>
          </cell>
          <cell r="O76">
            <v>4</v>
          </cell>
          <cell r="P76">
            <v>16</v>
          </cell>
        </row>
        <row r="77">
          <cell r="K77">
            <v>73</v>
          </cell>
          <cell r="L77" t="str">
            <v xml:space="preserve">Ph¹m ThÞ </v>
          </cell>
          <cell r="M77" t="str">
            <v>TÊt</v>
          </cell>
          <cell r="N77">
            <v>4.2</v>
          </cell>
        </row>
        <row r="78">
          <cell r="K78">
            <v>74</v>
          </cell>
          <cell r="L78" t="str">
            <v>NguyÔn ThÞ</v>
          </cell>
          <cell r="M78" t="str">
            <v>Th¶o</v>
          </cell>
        </row>
        <row r="79">
          <cell r="K79">
            <v>75</v>
          </cell>
          <cell r="L79" t="str">
            <v xml:space="preserve">Vò ThÞ Thu </v>
          </cell>
          <cell r="M79" t="str">
            <v>Thuû</v>
          </cell>
          <cell r="N79">
            <v>3.3</v>
          </cell>
          <cell r="P79">
            <v>3</v>
          </cell>
          <cell r="Q79">
            <v>18000</v>
          </cell>
        </row>
        <row r="80">
          <cell r="K80">
            <v>76</v>
          </cell>
          <cell r="L80" t="str">
            <v>NguyÔn ThÞ Thu</v>
          </cell>
          <cell r="M80" t="str">
            <v>Thuû A</v>
          </cell>
        </row>
        <row r="81">
          <cell r="K81">
            <v>77</v>
          </cell>
          <cell r="L81" t="str">
            <v>§Æng ThÞ H¶i</v>
          </cell>
          <cell r="M81" t="str">
            <v>YÕn</v>
          </cell>
        </row>
        <row r="82">
          <cell r="K82">
            <v>78</v>
          </cell>
          <cell r="L82" t="str">
            <v>NguyÔn ThÞ H¶i</v>
          </cell>
          <cell r="M82" t="str">
            <v>YÕn A</v>
          </cell>
        </row>
        <row r="83">
          <cell r="K83">
            <v>79</v>
          </cell>
          <cell r="L83" t="str">
            <v>NguyÔn ThÞ YÕn</v>
          </cell>
          <cell r="M83" t="str">
            <v>Nhi</v>
          </cell>
        </row>
        <row r="84">
          <cell r="K84">
            <v>80</v>
          </cell>
          <cell r="L84" t="str">
            <v xml:space="preserve">Ng« ThÞ </v>
          </cell>
          <cell r="M84" t="str">
            <v>Th¾m</v>
          </cell>
          <cell r="N84">
            <v>19</v>
          </cell>
          <cell r="O84">
            <v>3.63</v>
          </cell>
          <cell r="P84">
            <v>33</v>
          </cell>
        </row>
        <row r="85">
          <cell r="K85">
            <v>81</v>
          </cell>
          <cell r="L85" t="str">
            <v>NguyÔn ThÞ</v>
          </cell>
          <cell r="M85" t="str">
            <v>Hoµ A</v>
          </cell>
          <cell r="N85">
            <v>5.25</v>
          </cell>
          <cell r="O85">
            <v>1.38</v>
          </cell>
          <cell r="P85">
            <v>5</v>
          </cell>
        </row>
        <row r="86">
          <cell r="K86">
            <v>82</v>
          </cell>
          <cell r="L86" t="str">
            <v xml:space="preserve">Vò ThÞ </v>
          </cell>
          <cell r="M86" t="str">
            <v>Vinh</v>
          </cell>
          <cell r="N86">
            <v>5.63</v>
          </cell>
          <cell r="P86">
            <v>11</v>
          </cell>
        </row>
        <row r="87">
          <cell r="K87">
            <v>83</v>
          </cell>
          <cell r="L87" t="str">
            <v xml:space="preserve">Bïi ThÞ Thu </v>
          </cell>
          <cell r="M87" t="str">
            <v>HiÒn</v>
          </cell>
        </row>
        <row r="88">
          <cell r="K88">
            <v>84</v>
          </cell>
          <cell r="L88" t="str">
            <v>NguyÔn ThÞ</v>
          </cell>
          <cell r="M88" t="str">
            <v>Nguyªn</v>
          </cell>
        </row>
        <row r="89">
          <cell r="K89">
            <v>85</v>
          </cell>
          <cell r="L89" t="str">
            <v xml:space="preserve">NguyÔn ThÞ </v>
          </cell>
          <cell r="M89" t="str">
            <v>S¸u</v>
          </cell>
          <cell r="N89">
            <v>21.75</v>
          </cell>
          <cell r="O89">
            <v>3.88</v>
          </cell>
          <cell r="P89">
            <v>77</v>
          </cell>
        </row>
        <row r="90">
          <cell r="K90">
            <v>86</v>
          </cell>
          <cell r="L90" t="str">
            <v xml:space="preserve">NguyÔn Thuú </v>
          </cell>
          <cell r="M90" t="str">
            <v>V©n</v>
          </cell>
          <cell r="N90">
            <v>20.38</v>
          </cell>
          <cell r="O90">
            <v>4.63</v>
          </cell>
          <cell r="P90">
            <v>67</v>
          </cell>
          <cell r="Q90">
            <v>35000</v>
          </cell>
        </row>
        <row r="91">
          <cell r="K91">
            <v>87</v>
          </cell>
          <cell r="L91" t="str">
            <v>NguyÔn ThÞ Kim</v>
          </cell>
          <cell r="M91" t="str">
            <v>Anh B</v>
          </cell>
          <cell r="N91">
            <v>21</v>
          </cell>
          <cell r="O91">
            <v>3.38</v>
          </cell>
        </row>
        <row r="92">
          <cell r="K92">
            <v>88</v>
          </cell>
          <cell r="L92" t="str">
            <v>NguyÔn ThÞ Thuý</v>
          </cell>
          <cell r="M92" t="str">
            <v>H»ng</v>
          </cell>
          <cell r="N92">
            <v>21.75</v>
          </cell>
          <cell r="O92">
            <v>4.25</v>
          </cell>
          <cell r="P92">
            <v>64</v>
          </cell>
        </row>
        <row r="93">
          <cell r="K93">
            <v>89</v>
          </cell>
          <cell r="L93" t="str">
            <v>§inh ThÞ</v>
          </cell>
          <cell r="M93" t="str">
            <v>Ng©n</v>
          </cell>
        </row>
        <row r="94">
          <cell r="K94">
            <v>90</v>
          </cell>
          <cell r="L94" t="str">
            <v>Hoµng ThÞ Thu</v>
          </cell>
          <cell r="M94" t="str">
            <v>HiÒn</v>
          </cell>
          <cell r="N94">
            <v>22.5</v>
          </cell>
          <cell r="O94">
            <v>4.63</v>
          </cell>
          <cell r="P94">
            <v>50</v>
          </cell>
        </row>
        <row r="95">
          <cell r="K95">
            <v>91</v>
          </cell>
          <cell r="L95" t="str">
            <v>TrÇn ThÞ</v>
          </cell>
          <cell r="M95" t="str">
            <v>Nha</v>
          </cell>
          <cell r="N95">
            <v>8.4</v>
          </cell>
          <cell r="P95">
            <v>15</v>
          </cell>
        </row>
        <row r="96">
          <cell r="K96">
            <v>92</v>
          </cell>
          <cell r="L96" t="str">
            <v xml:space="preserve">Hoµng ThÞ </v>
          </cell>
          <cell r="M96" t="str">
            <v>Êt</v>
          </cell>
          <cell r="N96">
            <v>1</v>
          </cell>
        </row>
        <row r="97">
          <cell r="K97">
            <v>93</v>
          </cell>
          <cell r="L97" t="str">
            <v>NguyÔn ThÞ</v>
          </cell>
          <cell r="M97" t="str">
            <v>DËu</v>
          </cell>
          <cell r="N97">
            <v>6.5</v>
          </cell>
        </row>
        <row r="98">
          <cell r="K98">
            <v>94</v>
          </cell>
          <cell r="L98" t="str">
            <v xml:space="preserve">NguyÔn ThÞ </v>
          </cell>
          <cell r="M98" t="str">
            <v>Thuý A</v>
          </cell>
          <cell r="N98">
            <v>16.38</v>
          </cell>
          <cell r="O98">
            <v>2.38</v>
          </cell>
          <cell r="P98">
            <v>25</v>
          </cell>
        </row>
        <row r="99">
          <cell r="K99">
            <v>95</v>
          </cell>
          <cell r="L99" t="str">
            <v>TrÇn ThÞ</v>
          </cell>
          <cell r="M99" t="str">
            <v>H¶o</v>
          </cell>
        </row>
        <row r="100">
          <cell r="K100">
            <v>96</v>
          </cell>
          <cell r="L100" t="str">
            <v xml:space="preserve">§Æng Thu </v>
          </cell>
          <cell r="M100" t="str">
            <v>Cóc</v>
          </cell>
          <cell r="N100">
            <v>15.13</v>
          </cell>
          <cell r="O100">
            <v>4.63</v>
          </cell>
          <cell r="P100">
            <v>16</v>
          </cell>
        </row>
        <row r="101">
          <cell r="K101">
            <v>97</v>
          </cell>
          <cell r="L101" t="str">
            <v>Vò ThÞ</v>
          </cell>
          <cell r="M101" t="str">
            <v>Nhi</v>
          </cell>
          <cell r="N101">
            <v>7.25</v>
          </cell>
          <cell r="P101">
            <v>12</v>
          </cell>
        </row>
        <row r="102">
          <cell r="K102">
            <v>98</v>
          </cell>
          <cell r="L102" t="str">
            <v>NguyÔn ThÞ</v>
          </cell>
          <cell r="M102" t="str">
            <v xml:space="preserve">                                  </v>
          </cell>
        </row>
        <row r="103">
          <cell r="K103">
            <v>99</v>
          </cell>
          <cell r="L103" t="str">
            <v xml:space="preserve">NguyÔn Thu </v>
          </cell>
          <cell r="M103" t="str">
            <v>H­¬ng A</v>
          </cell>
        </row>
        <row r="104">
          <cell r="K104">
            <v>100</v>
          </cell>
          <cell r="L104" t="str">
            <v>Vò ThÞ Thu</v>
          </cell>
          <cell r="M104" t="str">
            <v>H¹nh</v>
          </cell>
        </row>
        <row r="105">
          <cell r="K105">
            <v>101</v>
          </cell>
          <cell r="L105" t="str">
            <v>Vò ThÞ</v>
          </cell>
          <cell r="M105" t="str">
            <v>H»ng</v>
          </cell>
          <cell r="N105">
            <v>7.4</v>
          </cell>
          <cell r="P105">
            <v>9.5</v>
          </cell>
        </row>
        <row r="106">
          <cell r="K106">
            <v>102</v>
          </cell>
          <cell r="L106" t="str">
            <v>TrÇn ThÞ Thanh</v>
          </cell>
          <cell r="M106" t="str">
            <v>TuyÕt</v>
          </cell>
          <cell r="N106">
            <v>16.5</v>
          </cell>
          <cell r="O106">
            <v>2</v>
          </cell>
        </row>
        <row r="107">
          <cell r="K107">
            <v>103</v>
          </cell>
          <cell r="L107" t="str">
            <v>T­ëng ThÞ</v>
          </cell>
          <cell r="M107" t="str">
            <v>Nga</v>
          </cell>
          <cell r="N107">
            <v>2.13</v>
          </cell>
        </row>
        <row r="108">
          <cell r="K108">
            <v>104</v>
          </cell>
          <cell r="L108" t="str">
            <v>NguyÔn ThÞ Hång</v>
          </cell>
          <cell r="M108" t="str">
            <v>Hoa</v>
          </cell>
        </row>
        <row r="109">
          <cell r="K109">
            <v>105</v>
          </cell>
          <cell r="L109" t="str">
            <v>Bïi  ThÞ Kim</v>
          </cell>
          <cell r="M109" t="str">
            <v>Ph­¬ng</v>
          </cell>
          <cell r="N109">
            <v>23.75</v>
          </cell>
          <cell r="O109">
            <v>3.75</v>
          </cell>
          <cell r="P109">
            <v>70.5</v>
          </cell>
        </row>
        <row r="110">
          <cell r="K110">
            <v>106</v>
          </cell>
          <cell r="L110" t="str">
            <v>NguyÔn ThÞ</v>
          </cell>
          <cell r="M110" t="str">
            <v>Hoa B</v>
          </cell>
          <cell r="N110">
            <v>4.25</v>
          </cell>
        </row>
        <row r="111">
          <cell r="K111">
            <v>107</v>
          </cell>
          <cell r="L111" t="str">
            <v>Hoµng ThÞ</v>
          </cell>
          <cell r="M111" t="str">
            <v>Linh</v>
          </cell>
          <cell r="N111">
            <v>18.88</v>
          </cell>
          <cell r="O111">
            <v>2.13</v>
          </cell>
          <cell r="P111">
            <v>16</v>
          </cell>
        </row>
        <row r="112">
          <cell r="K112">
            <v>108</v>
          </cell>
          <cell r="L112" t="str">
            <v>Hoµng ThÞ Kim</v>
          </cell>
          <cell r="M112" t="str">
            <v>Thanh</v>
          </cell>
        </row>
        <row r="113">
          <cell r="K113">
            <v>109</v>
          </cell>
          <cell r="L113" t="str">
            <v>§ç ThÞ</v>
          </cell>
          <cell r="M113" t="str">
            <v>Xuyªn</v>
          </cell>
          <cell r="N113">
            <v>0.63</v>
          </cell>
        </row>
        <row r="114">
          <cell r="K114">
            <v>110</v>
          </cell>
          <cell r="L114" t="str">
            <v>TrÞnh ThÞ</v>
          </cell>
          <cell r="M114" t="str">
            <v>Hµ</v>
          </cell>
          <cell r="N114">
            <v>10.63</v>
          </cell>
          <cell r="P114">
            <v>8</v>
          </cell>
        </row>
        <row r="115">
          <cell r="K115">
            <v>111</v>
          </cell>
          <cell r="L115" t="str">
            <v>§ç Lan</v>
          </cell>
          <cell r="M115" t="str">
            <v>H­¬ng</v>
          </cell>
          <cell r="N115">
            <v>8.6300000000000008</v>
          </cell>
          <cell r="P115">
            <v>6</v>
          </cell>
        </row>
        <row r="116">
          <cell r="K116">
            <v>112</v>
          </cell>
          <cell r="L116" t="str">
            <v xml:space="preserve">§oµn ThÞ </v>
          </cell>
          <cell r="M116" t="str">
            <v>Chinh</v>
          </cell>
        </row>
        <row r="117">
          <cell r="K117">
            <v>113</v>
          </cell>
          <cell r="L117" t="str">
            <v>NguyÔn ThÞ</v>
          </cell>
          <cell r="M117" t="str">
            <v>Nga</v>
          </cell>
        </row>
        <row r="118">
          <cell r="K118">
            <v>114</v>
          </cell>
          <cell r="L118" t="str">
            <v>Hµ ThÞ</v>
          </cell>
          <cell r="M118" t="str">
            <v>Minh</v>
          </cell>
          <cell r="N118">
            <v>24</v>
          </cell>
          <cell r="O118">
            <v>4.13</v>
          </cell>
          <cell r="P118">
            <v>53</v>
          </cell>
        </row>
        <row r="119">
          <cell r="K119">
            <v>115</v>
          </cell>
          <cell r="L119" t="str">
            <v>T­ëng ThÞ</v>
          </cell>
          <cell r="M119" t="str">
            <v>Thuý</v>
          </cell>
          <cell r="N119">
            <v>6.4</v>
          </cell>
        </row>
        <row r="120">
          <cell r="K120">
            <v>116</v>
          </cell>
          <cell r="L120" t="str">
            <v xml:space="preserve">NguyÔn ThÞ </v>
          </cell>
          <cell r="M120" t="str">
            <v>Thuý B</v>
          </cell>
          <cell r="N120">
            <v>2</v>
          </cell>
          <cell r="O120">
            <v>1</v>
          </cell>
        </row>
        <row r="121">
          <cell r="K121">
            <v>117</v>
          </cell>
          <cell r="L121" t="str">
            <v>NguyÔn ThÞ</v>
          </cell>
          <cell r="M121" t="str">
            <v>Lan B</v>
          </cell>
          <cell r="N121">
            <v>19.3</v>
          </cell>
          <cell r="O121">
            <v>3.2</v>
          </cell>
          <cell r="P121">
            <v>38</v>
          </cell>
        </row>
        <row r="122">
          <cell r="K122">
            <v>118</v>
          </cell>
          <cell r="L122" t="str">
            <v>Bïi ThÞ Kim</v>
          </cell>
          <cell r="M122" t="str">
            <v>Hoa</v>
          </cell>
          <cell r="N122">
            <v>7.63</v>
          </cell>
          <cell r="P122">
            <v>9</v>
          </cell>
        </row>
        <row r="123">
          <cell r="K123">
            <v>119</v>
          </cell>
          <cell r="L123" t="str">
            <v xml:space="preserve">Ng« ThÞ </v>
          </cell>
          <cell r="M123" t="str">
            <v>Dung</v>
          </cell>
          <cell r="N123">
            <v>18.63</v>
          </cell>
          <cell r="O123">
            <v>4</v>
          </cell>
          <cell r="P123">
            <v>35.5</v>
          </cell>
        </row>
        <row r="124">
          <cell r="K124">
            <v>120</v>
          </cell>
          <cell r="L124" t="str">
            <v>Lª ThÞ Hoa</v>
          </cell>
          <cell r="M124" t="str">
            <v>BÝch</v>
          </cell>
        </row>
        <row r="125">
          <cell r="K125">
            <v>121</v>
          </cell>
          <cell r="L125" t="str">
            <v>NguyÔn ThÞ</v>
          </cell>
          <cell r="M125" t="str">
            <v>HiÒn A</v>
          </cell>
          <cell r="N125">
            <v>15.75</v>
          </cell>
          <cell r="O125">
            <v>4.13</v>
          </cell>
          <cell r="P125">
            <v>43</v>
          </cell>
        </row>
        <row r="126">
          <cell r="K126">
            <v>122</v>
          </cell>
          <cell r="L126" t="str">
            <v>D­¬ng ThÞ</v>
          </cell>
          <cell r="M126" t="str">
            <v>Thu</v>
          </cell>
          <cell r="N126">
            <v>9.6300000000000008</v>
          </cell>
        </row>
        <row r="127">
          <cell r="K127">
            <v>123</v>
          </cell>
          <cell r="L127" t="str">
            <v>NguyÔn Ph­¬ng</v>
          </cell>
          <cell r="M127" t="str">
            <v>Lan</v>
          </cell>
          <cell r="N127">
            <v>7.63</v>
          </cell>
          <cell r="P127">
            <v>10</v>
          </cell>
        </row>
        <row r="128">
          <cell r="K128">
            <v>124</v>
          </cell>
          <cell r="L128" t="str">
            <v>NguyÔn ThÞ</v>
          </cell>
          <cell r="M128" t="str">
            <v>Kim</v>
          </cell>
          <cell r="N128">
            <v>4.63</v>
          </cell>
        </row>
        <row r="129">
          <cell r="K129">
            <v>125</v>
          </cell>
          <cell r="L129" t="str">
            <v>NguyÔn ThÞ</v>
          </cell>
          <cell r="M129" t="str">
            <v>H¶i B</v>
          </cell>
          <cell r="N129">
            <v>2.13</v>
          </cell>
          <cell r="P129">
            <v>1</v>
          </cell>
        </row>
        <row r="130">
          <cell r="K130">
            <v>126</v>
          </cell>
          <cell r="L130" t="str">
            <v xml:space="preserve">NguyÔn ThÞ </v>
          </cell>
          <cell r="M130" t="str">
            <v>Thuû</v>
          </cell>
          <cell r="N130">
            <v>3.25</v>
          </cell>
        </row>
        <row r="131">
          <cell r="K131">
            <v>127</v>
          </cell>
          <cell r="L131" t="str">
            <v>NguyÔn ThÞ</v>
          </cell>
          <cell r="M131" t="str">
            <v>Mþ</v>
          </cell>
          <cell r="N131">
            <v>9.15</v>
          </cell>
          <cell r="O131">
            <v>1</v>
          </cell>
          <cell r="P131">
            <v>5</v>
          </cell>
        </row>
        <row r="132">
          <cell r="K132">
            <v>128</v>
          </cell>
          <cell r="L132" t="str">
            <v xml:space="preserve">§µo ThÞ </v>
          </cell>
          <cell r="M132" t="str">
            <v>Quyªn</v>
          </cell>
          <cell r="N132">
            <v>14</v>
          </cell>
          <cell r="P132">
            <v>3</v>
          </cell>
        </row>
        <row r="133">
          <cell r="K133">
            <v>129</v>
          </cell>
          <cell r="L133" t="str">
            <v xml:space="preserve">NguyÔn ThÞ </v>
          </cell>
          <cell r="M133" t="str">
            <v>HuyÒn</v>
          </cell>
          <cell r="N133">
            <v>7</v>
          </cell>
          <cell r="P133">
            <v>5</v>
          </cell>
        </row>
        <row r="134">
          <cell r="K134">
            <v>130</v>
          </cell>
          <cell r="L134" t="str">
            <v xml:space="preserve">NguyÔn ThÞ </v>
          </cell>
          <cell r="M134" t="str">
            <v>V©n</v>
          </cell>
        </row>
        <row r="135">
          <cell r="K135">
            <v>131</v>
          </cell>
          <cell r="L135" t="str">
            <v>NguyÔn ThÞ</v>
          </cell>
          <cell r="M135" t="str">
            <v>Thuû</v>
          </cell>
          <cell r="N135">
            <v>9.1300000000000008</v>
          </cell>
          <cell r="P135">
            <v>10</v>
          </cell>
        </row>
        <row r="136">
          <cell r="K136">
            <v>132</v>
          </cell>
          <cell r="L136" t="str">
            <v>Ng« ThÞ</v>
          </cell>
          <cell r="M136" t="str">
            <v>Khuyªn</v>
          </cell>
        </row>
        <row r="137">
          <cell r="K137">
            <v>133</v>
          </cell>
          <cell r="L137" t="str">
            <v>Ph¹m ThÞ</v>
          </cell>
          <cell r="M137" t="str">
            <v>Thoan</v>
          </cell>
          <cell r="N137">
            <v>3.25</v>
          </cell>
          <cell r="O137">
            <v>1</v>
          </cell>
          <cell r="P137">
            <v>4.5</v>
          </cell>
        </row>
        <row r="138">
          <cell r="K138">
            <v>134</v>
          </cell>
          <cell r="L138" t="str">
            <v>NguyÔn ThÞ Minh</v>
          </cell>
          <cell r="M138" t="str">
            <v>Ph­¬ng</v>
          </cell>
        </row>
        <row r="139">
          <cell r="K139">
            <v>135</v>
          </cell>
          <cell r="L139" t="str">
            <v>Vò ThÞ</v>
          </cell>
          <cell r="M139" t="str">
            <v>YÕn</v>
          </cell>
          <cell r="N139">
            <v>3.63</v>
          </cell>
          <cell r="O139">
            <v>1</v>
          </cell>
          <cell r="P139">
            <v>2</v>
          </cell>
        </row>
        <row r="140">
          <cell r="K140">
            <v>136</v>
          </cell>
          <cell r="L140" t="str">
            <v xml:space="preserve">§ç Hoµi </v>
          </cell>
          <cell r="M140" t="str">
            <v>Nguyªn</v>
          </cell>
          <cell r="N140">
            <v>9.6300000000000008</v>
          </cell>
          <cell r="P140">
            <v>11</v>
          </cell>
        </row>
        <row r="141">
          <cell r="K141">
            <v>137</v>
          </cell>
          <cell r="L141" t="str">
            <v xml:space="preserve">NguyÔn ThÞ </v>
          </cell>
          <cell r="M141" t="str">
            <v>H»ng A</v>
          </cell>
          <cell r="N141">
            <v>5.5</v>
          </cell>
          <cell r="P141">
            <v>2</v>
          </cell>
        </row>
        <row r="142">
          <cell r="K142">
            <v>138</v>
          </cell>
          <cell r="L142" t="str">
            <v xml:space="preserve">Bïi Minh </v>
          </cell>
          <cell r="M142" t="str">
            <v>HiÒn</v>
          </cell>
          <cell r="N142">
            <v>24</v>
          </cell>
          <cell r="O142">
            <v>4.13</v>
          </cell>
          <cell r="P142">
            <v>58</v>
          </cell>
        </row>
        <row r="143">
          <cell r="K143">
            <v>139</v>
          </cell>
          <cell r="L143" t="str">
            <v>NguyÔn ThÞ Hång</v>
          </cell>
          <cell r="M143" t="str">
            <v>Khanh</v>
          </cell>
          <cell r="N143">
            <v>22.63</v>
          </cell>
          <cell r="O143">
            <v>4.13</v>
          </cell>
          <cell r="P143">
            <v>4</v>
          </cell>
          <cell r="Q143">
            <v>76500</v>
          </cell>
        </row>
        <row r="144">
          <cell r="K144">
            <v>140</v>
          </cell>
          <cell r="L144" t="str">
            <v xml:space="preserve">Kh¶ ThÞ </v>
          </cell>
          <cell r="M144" t="str">
            <v>Thuý</v>
          </cell>
          <cell r="N144">
            <v>22</v>
          </cell>
          <cell r="O144">
            <v>4</v>
          </cell>
          <cell r="P144">
            <v>43</v>
          </cell>
        </row>
        <row r="145">
          <cell r="K145">
            <v>141</v>
          </cell>
          <cell r="L145" t="str">
            <v xml:space="preserve">Lª ThÞ </v>
          </cell>
          <cell r="M145" t="str">
            <v>NÕp</v>
          </cell>
          <cell r="N145">
            <v>0.38</v>
          </cell>
        </row>
        <row r="146">
          <cell r="K146">
            <v>142</v>
          </cell>
          <cell r="L146" t="str">
            <v>NguyÔn ThÞ</v>
          </cell>
          <cell r="M146" t="str">
            <v>TuyÕt A</v>
          </cell>
          <cell r="N146">
            <v>23</v>
          </cell>
          <cell r="O146">
            <v>4.13</v>
          </cell>
          <cell r="P146">
            <v>39</v>
          </cell>
        </row>
        <row r="147">
          <cell r="K147">
            <v>143</v>
          </cell>
          <cell r="L147" t="str">
            <v xml:space="preserve">NguyÔn ThÞ </v>
          </cell>
          <cell r="M147" t="str">
            <v>Hµ B</v>
          </cell>
          <cell r="N147">
            <v>2.63</v>
          </cell>
          <cell r="O147">
            <v>0.75</v>
          </cell>
        </row>
        <row r="148">
          <cell r="K148">
            <v>144</v>
          </cell>
          <cell r="L148" t="str">
            <v>Lª ThÞ</v>
          </cell>
          <cell r="M148" t="str">
            <v>Mai</v>
          </cell>
          <cell r="N148">
            <v>22.75</v>
          </cell>
          <cell r="O148">
            <v>4.5</v>
          </cell>
          <cell r="P148">
            <v>88.5</v>
          </cell>
          <cell r="Q148">
            <v>6800</v>
          </cell>
        </row>
        <row r="149">
          <cell r="K149">
            <v>145</v>
          </cell>
          <cell r="L149" t="str">
            <v>Ph¹m ThÞ</v>
          </cell>
          <cell r="M149" t="str">
            <v>Thanh</v>
          </cell>
          <cell r="N149">
            <v>8.6300000000000008</v>
          </cell>
          <cell r="O149">
            <v>2</v>
          </cell>
          <cell r="P149">
            <v>18.5</v>
          </cell>
        </row>
        <row r="150">
          <cell r="K150">
            <v>146</v>
          </cell>
          <cell r="L150" t="str">
            <v>NguyÔn ThÞ Thanh</v>
          </cell>
          <cell r="M150" t="str">
            <v>B×nh</v>
          </cell>
        </row>
        <row r="151">
          <cell r="K151">
            <v>147</v>
          </cell>
          <cell r="L151" t="str">
            <v>Lôc ThÞ</v>
          </cell>
          <cell r="M151" t="str">
            <v>Hoa</v>
          </cell>
          <cell r="N151">
            <v>25</v>
          </cell>
          <cell r="O151">
            <v>4.13</v>
          </cell>
          <cell r="P151">
            <v>61.5</v>
          </cell>
        </row>
        <row r="152">
          <cell r="K152">
            <v>148</v>
          </cell>
          <cell r="L152" t="str">
            <v>Ph¹m Thanh</v>
          </cell>
          <cell r="M152" t="str">
            <v>Hµ</v>
          </cell>
        </row>
        <row r="153">
          <cell r="K153">
            <v>149</v>
          </cell>
          <cell r="L153" t="str">
            <v xml:space="preserve">§ç ThÞ </v>
          </cell>
          <cell r="M153" t="str">
            <v>Nga</v>
          </cell>
          <cell r="N153">
            <v>4.63</v>
          </cell>
          <cell r="O153">
            <v>0</v>
          </cell>
          <cell r="P153">
            <v>2</v>
          </cell>
        </row>
        <row r="154">
          <cell r="K154">
            <v>150</v>
          </cell>
          <cell r="L154" t="str">
            <v xml:space="preserve">Lª ThÞ KiÒu </v>
          </cell>
          <cell r="M154" t="str">
            <v>Oanh</v>
          </cell>
          <cell r="N154">
            <v>22</v>
          </cell>
          <cell r="O154">
            <v>4.13</v>
          </cell>
          <cell r="P154">
            <v>53</v>
          </cell>
        </row>
        <row r="155">
          <cell r="K155">
            <v>151</v>
          </cell>
          <cell r="L155" t="str">
            <v>L­u ThÞ Thuý</v>
          </cell>
          <cell r="M155" t="str">
            <v>B×nh</v>
          </cell>
          <cell r="N155">
            <v>24</v>
          </cell>
          <cell r="O155">
            <v>4.13</v>
          </cell>
          <cell r="P155">
            <v>58.5</v>
          </cell>
        </row>
        <row r="156">
          <cell r="K156">
            <v>152</v>
          </cell>
          <cell r="L156" t="str">
            <v>Vò ThÞ</v>
          </cell>
          <cell r="M156" t="str">
            <v>Lý</v>
          </cell>
          <cell r="N156">
            <v>9.6300000000000008</v>
          </cell>
          <cell r="P156">
            <v>4</v>
          </cell>
        </row>
        <row r="157">
          <cell r="K157">
            <v>153</v>
          </cell>
          <cell r="L157" t="str">
            <v>NguyÔn ThÞ</v>
          </cell>
          <cell r="M157" t="str">
            <v>Minh A</v>
          </cell>
          <cell r="N157">
            <v>24</v>
          </cell>
          <cell r="O157">
            <v>4.13</v>
          </cell>
          <cell r="P157">
            <v>61.5</v>
          </cell>
        </row>
        <row r="158">
          <cell r="K158">
            <v>154</v>
          </cell>
          <cell r="L158" t="str">
            <v>Ph¹m ThÞ</v>
          </cell>
          <cell r="M158" t="str">
            <v>Quyªn</v>
          </cell>
          <cell r="N158">
            <v>0.63</v>
          </cell>
        </row>
        <row r="159">
          <cell r="K159">
            <v>155</v>
          </cell>
          <cell r="L159" t="str">
            <v>§ç ThÞ</v>
          </cell>
          <cell r="M159" t="str">
            <v>Nhiªn</v>
          </cell>
          <cell r="N159">
            <v>8.6300000000000008</v>
          </cell>
          <cell r="P159">
            <v>4</v>
          </cell>
        </row>
        <row r="160">
          <cell r="K160">
            <v>156</v>
          </cell>
          <cell r="L160" t="str">
            <v xml:space="preserve">§Æng ThÞ Thuý </v>
          </cell>
          <cell r="M160" t="str">
            <v>H¹nh</v>
          </cell>
          <cell r="N160">
            <v>12</v>
          </cell>
          <cell r="O160">
            <v>0.75</v>
          </cell>
          <cell r="P160">
            <v>13</v>
          </cell>
        </row>
        <row r="161">
          <cell r="K161">
            <v>157</v>
          </cell>
          <cell r="L161" t="str">
            <v>NguyÔn ThÞ</v>
          </cell>
          <cell r="M161" t="str">
            <v>NguyÖt</v>
          </cell>
          <cell r="N161">
            <v>21.4</v>
          </cell>
          <cell r="P161">
            <v>5.5</v>
          </cell>
        </row>
        <row r="162">
          <cell r="K162">
            <v>158</v>
          </cell>
          <cell r="L162" t="str">
            <v>§µo ThÞ Thu</v>
          </cell>
          <cell r="M162" t="str">
            <v>Trang</v>
          </cell>
          <cell r="N162">
            <v>6.63</v>
          </cell>
          <cell r="O162">
            <v>1</v>
          </cell>
        </row>
        <row r="163">
          <cell r="K163">
            <v>159</v>
          </cell>
          <cell r="L163" t="str">
            <v>Lª ThÞ</v>
          </cell>
          <cell r="M163" t="str">
            <v>Ph­¬ng</v>
          </cell>
          <cell r="N163">
            <v>0.63</v>
          </cell>
        </row>
        <row r="164">
          <cell r="K164">
            <v>160</v>
          </cell>
          <cell r="L164" t="str">
            <v>Vò ThÞ</v>
          </cell>
          <cell r="M164" t="str">
            <v>Hång</v>
          </cell>
          <cell r="N164">
            <v>0.63</v>
          </cell>
        </row>
        <row r="165">
          <cell r="K165">
            <v>161</v>
          </cell>
          <cell r="L165" t="str">
            <v>§µo ThÞ Thanh</v>
          </cell>
          <cell r="M165" t="str">
            <v>Nhµn</v>
          </cell>
          <cell r="N165">
            <v>24</v>
          </cell>
          <cell r="O165">
            <v>4.13</v>
          </cell>
          <cell r="P165">
            <v>59</v>
          </cell>
          <cell r="Q165">
            <v>94500</v>
          </cell>
        </row>
        <row r="166">
          <cell r="K166">
            <v>162</v>
          </cell>
          <cell r="L166" t="str">
            <v xml:space="preserve">TrÞnh ThÞ </v>
          </cell>
          <cell r="M166" t="str">
            <v>HiÖp</v>
          </cell>
          <cell r="N166">
            <v>5.63</v>
          </cell>
          <cell r="O166">
            <v>2.5</v>
          </cell>
          <cell r="P166">
            <v>16</v>
          </cell>
        </row>
        <row r="167">
          <cell r="K167">
            <v>163</v>
          </cell>
          <cell r="L167" t="str">
            <v>§ç ThÞ Lan</v>
          </cell>
          <cell r="M167" t="str">
            <v>Ph­¬ng</v>
          </cell>
          <cell r="N167">
            <v>1.5</v>
          </cell>
        </row>
        <row r="168">
          <cell r="K168">
            <v>164</v>
          </cell>
          <cell r="L168" t="str">
            <v>NguyÔn ThÞ</v>
          </cell>
          <cell r="M168" t="str">
            <v>H­¬ng A</v>
          </cell>
          <cell r="N168">
            <v>21.5</v>
          </cell>
          <cell r="O168">
            <v>4.13</v>
          </cell>
          <cell r="P168">
            <v>40.5</v>
          </cell>
        </row>
        <row r="169">
          <cell r="K169">
            <v>165</v>
          </cell>
          <cell r="L169" t="str">
            <v xml:space="preserve">§oµn ThÞ </v>
          </cell>
          <cell r="M169" t="str">
            <v>Ngoan</v>
          </cell>
          <cell r="N169">
            <v>22.38</v>
          </cell>
          <cell r="O169">
            <v>4.13</v>
          </cell>
          <cell r="P169">
            <v>45</v>
          </cell>
        </row>
        <row r="170">
          <cell r="K170">
            <v>166</v>
          </cell>
          <cell r="L170" t="str">
            <v>NguyÔn ThÞ</v>
          </cell>
          <cell r="M170" t="str">
            <v>Oanh</v>
          </cell>
          <cell r="N170">
            <v>10.75</v>
          </cell>
          <cell r="O170">
            <v>1.38</v>
          </cell>
          <cell r="P170">
            <v>28</v>
          </cell>
        </row>
        <row r="171">
          <cell r="K171">
            <v>167</v>
          </cell>
          <cell r="L171" t="str">
            <v>§ç ThÞ</v>
          </cell>
          <cell r="M171" t="str">
            <v>Nô</v>
          </cell>
          <cell r="N171">
            <v>0.63</v>
          </cell>
        </row>
        <row r="172">
          <cell r="K172">
            <v>168</v>
          </cell>
          <cell r="L172" t="str">
            <v xml:space="preserve">NguyÔn ThÞ </v>
          </cell>
          <cell r="M172" t="str">
            <v>YÕn</v>
          </cell>
          <cell r="N172">
            <v>23</v>
          </cell>
          <cell r="O172">
            <v>4.13</v>
          </cell>
          <cell r="P172">
            <v>44</v>
          </cell>
        </row>
        <row r="173">
          <cell r="K173">
            <v>169</v>
          </cell>
          <cell r="L173" t="str">
            <v xml:space="preserve">NguyÔn ThÞ </v>
          </cell>
          <cell r="M173" t="str">
            <v>Nhµn B</v>
          </cell>
        </row>
        <row r="174">
          <cell r="K174">
            <v>170</v>
          </cell>
          <cell r="L174" t="str">
            <v>NguyÔn ThÞ</v>
          </cell>
          <cell r="M174" t="str">
            <v>Loan B</v>
          </cell>
        </row>
        <row r="175">
          <cell r="K175">
            <v>171</v>
          </cell>
          <cell r="L175" t="str">
            <v>NguyÔn ThÞ</v>
          </cell>
          <cell r="M175" t="str">
            <v>ChØnh</v>
          </cell>
        </row>
        <row r="176">
          <cell r="K176">
            <v>172</v>
          </cell>
          <cell r="L176" t="str">
            <v xml:space="preserve">NguyÔn ThÞ </v>
          </cell>
          <cell r="M176" t="str">
            <v>Th¬m</v>
          </cell>
          <cell r="N176">
            <v>19.63</v>
          </cell>
          <cell r="O176">
            <v>2.25</v>
          </cell>
          <cell r="P176">
            <v>44</v>
          </cell>
        </row>
        <row r="177">
          <cell r="K177">
            <v>173</v>
          </cell>
          <cell r="L177" t="str">
            <v>NguyÔn ThÞ</v>
          </cell>
          <cell r="M177" t="str">
            <v>HiÒn B</v>
          </cell>
        </row>
        <row r="178">
          <cell r="K178">
            <v>174</v>
          </cell>
          <cell r="L178" t="str">
            <v xml:space="preserve">Vò ThÞ </v>
          </cell>
          <cell r="M178" t="str">
            <v>Th¬m</v>
          </cell>
        </row>
        <row r="179">
          <cell r="K179">
            <v>175</v>
          </cell>
          <cell r="L179" t="str">
            <v>NguyÔn ThÞ</v>
          </cell>
          <cell r="M179" t="str">
            <v>TuyÕt B</v>
          </cell>
        </row>
        <row r="180">
          <cell r="K180">
            <v>176</v>
          </cell>
          <cell r="L180" t="str">
            <v>Lª ThÞ</v>
          </cell>
          <cell r="M180" t="str">
            <v>H­¬ng</v>
          </cell>
          <cell r="N180">
            <v>21.35</v>
          </cell>
          <cell r="O180">
            <v>0.5</v>
          </cell>
          <cell r="P180">
            <v>7</v>
          </cell>
        </row>
        <row r="181">
          <cell r="K181">
            <v>177</v>
          </cell>
          <cell r="L181" t="str">
            <v xml:space="preserve">§oµn ThÞ </v>
          </cell>
          <cell r="M181" t="str">
            <v>LuyÕn</v>
          </cell>
          <cell r="N181">
            <v>21.25</v>
          </cell>
          <cell r="O181">
            <v>4.25</v>
          </cell>
          <cell r="P181">
            <v>63</v>
          </cell>
        </row>
        <row r="182">
          <cell r="K182">
            <v>178</v>
          </cell>
          <cell r="L182" t="str">
            <v>Hoµng ThÞ</v>
          </cell>
          <cell r="M182" t="str">
            <v>B»ng</v>
          </cell>
          <cell r="N182">
            <v>23</v>
          </cell>
          <cell r="O182">
            <v>2.75</v>
          </cell>
          <cell r="P182">
            <v>41</v>
          </cell>
        </row>
        <row r="183">
          <cell r="K183">
            <v>179</v>
          </cell>
          <cell r="L183" t="str">
            <v>L­¬ng ThÞ</v>
          </cell>
          <cell r="M183" t="str">
            <v>Lan</v>
          </cell>
        </row>
        <row r="184">
          <cell r="K184">
            <v>180</v>
          </cell>
          <cell r="L184" t="str">
            <v>NguyÔn ThÞ</v>
          </cell>
          <cell r="M184" t="str">
            <v>H»ng B</v>
          </cell>
          <cell r="N184">
            <v>24</v>
          </cell>
          <cell r="O184">
            <v>4.13</v>
          </cell>
          <cell r="P184">
            <v>46</v>
          </cell>
        </row>
        <row r="185">
          <cell r="K185">
            <v>181</v>
          </cell>
          <cell r="L185" t="str">
            <v>NguyÔn ThÞ</v>
          </cell>
          <cell r="M185" t="str">
            <v>Hoµn B</v>
          </cell>
        </row>
        <row r="186">
          <cell r="K186">
            <v>182</v>
          </cell>
          <cell r="L186" t="str">
            <v>NguyÔn ThÞ Thanh</v>
          </cell>
          <cell r="M186" t="str">
            <v>Mai</v>
          </cell>
        </row>
        <row r="187">
          <cell r="K187">
            <v>183</v>
          </cell>
          <cell r="L187" t="str">
            <v xml:space="preserve">§µo ThÞ Thuú </v>
          </cell>
          <cell r="M187" t="str">
            <v>Dung</v>
          </cell>
          <cell r="N187">
            <v>25</v>
          </cell>
          <cell r="O187">
            <v>4.13</v>
          </cell>
          <cell r="P187">
            <v>61.5</v>
          </cell>
        </row>
        <row r="188">
          <cell r="K188">
            <v>184</v>
          </cell>
          <cell r="L188" t="str">
            <v>Hoa Hång</v>
          </cell>
          <cell r="M188" t="str">
            <v>Thuû</v>
          </cell>
        </row>
        <row r="189">
          <cell r="K189">
            <v>185</v>
          </cell>
          <cell r="L189" t="str">
            <v>NguyÔn ThÞ</v>
          </cell>
          <cell r="M189" t="str">
            <v>Thu A</v>
          </cell>
        </row>
        <row r="190">
          <cell r="K190">
            <v>186</v>
          </cell>
          <cell r="L190" t="str">
            <v>§ç ThÞ</v>
          </cell>
          <cell r="M190" t="str">
            <v>Dung</v>
          </cell>
          <cell r="N190">
            <v>20</v>
          </cell>
          <cell r="O190">
            <v>4.13</v>
          </cell>
          <cell r="P190">
            <v>38</v>
          </cell>
          <cell r="Q190">
            <v>76.3</v>
          </cell>
        </row>
        <row r="191">
          <cell r="K191">
            <v>187</v>
          </cell>
          <cell r="L191" t="str">
            <v>Bïi ThÞ Minh</v>
          </cell>
          <cell r="M191" t="str">
            <v>Sanh</v>
          </cell>
          <cell r="N191">
            <v>7.88</v>
          </cell>
          <cell r="O191">
            <v>0.75</v>
          </cell>
          <cell r="P191">
            <v>8</v>
          </cell>
        </row>
        <row r="192">
          <cell r="K192">
            <v>188</v>
          </cell>
          <cell r="L192" t="str">
            <v>NguyÔn ThÞ</v>
          </cell>
          <cell r="M192" t="str">
            <v>Liªn B</v>
          </cell>
        </row>
        <row r="193">
          <cell r="K193">
            <v>189</v>
          </cell>
          <cell r="L193" t="str">
            <v>NguyÔn ThÞ Thanh</v>
          </cell>
          <cell r="M193" t="str">
            <v>H­êng B</v>
          </cell>
        </row>
        <row r="194">
          <cell r="K194">
            <v>190</v>
          </cell>
          <cell r="L194" t="str">
            <v>NguyÔn ThÞ Thu</v>
          </cell>
          <cell r="M194" t="str">
            <v>H­¬ng C</v>
          </cell>
        </row>
        <row r="195">
          <cell r="K195">
            <v>191</v>
          </cell>
          <cell r="L195" t="str">
            <v xml:space="preserve">TrÇn ThÞ </v>
          </cell>
          <cell r="M195" t="str">
            <v>Thuý B</v>
          </cell>
        </row>
        <row r="196">
          <cell r="K196">
            <v>192</v>
          </cell>
          <cell r="L196" t="str">
            <v>NguyÔn ThÞ Phóc</v>
          </cell>
          <cell r="M196" t="str">
            <v>Thä</v>
          </cell>
          <cell r="N196">
            <v>21.13</v>
          </cell>
          <cell r="O196">
            <v>4.13</v>
          </cell>
          <cell r="P196">
            <v>62</v>
          </cell>
          <cell r="Q196">
            <v>99000</v>
          </cell>
        </row>
        <row r="197">
          <cell r="K197">
            <v>193</v>
          </cell>
          <cell r="L197" t="str">
            <v>NguyÔn ThÞ Thanh</v>
          </cell>
          <cell r="M197" t="str">
            <v>Thuû</v>
          </cell>
          <cell r="O197">
            <v>0.13</v>
          </cell>
        </row>
        <row r="198">
          <cell r="K198">
            <v>194</v>
          </cell>
          <cell r="L198" t="str">
            <v>NguyÔn ThÞ</v>
          </cell>
          <cell r="M198" t="str">
            <v>LiÔu</v>
          </cell>
        </row>
        <row r="199">
          <cell r="K199">
            <v>195</v>
          </cell>
          <cell r="L199" t="str">
            <v>NguyÔn ThÞ</v>
          </cell>
          <cell r="M199" t="str">
            <v>Ph­¬ng A</v>
          </cell>
          <cell r="N199">
            <v>2</v>
          </cell>
        </row>
        <row r="200">
          <cell r="K200">
            <v>196</v>
          </cell>
          <cell r="L200" t="str">
            <v>NguyÔn ThÞ</v>
          </cell>
          <cell r="M200" t="str">
            <v>Thu B</v>
          </cell>
        </row>
        <row r="201">
          <cell r="K201">
            <v>197</v>
          </cell>
          <cell r="L201" t="str">
            <v>Khóc ThÞ</v>
          </cell>
          <cell r="M201" t="str">
            <v>Nh©m</v>
          </cell>
          <cell r="N201">
            <v>0.88</v>
          </cell>
        </row>
        <row r="202">
          <cell r="K202">
            <v>198</v>
          </cell>
          <cell r="L202" t="str">
            <v xml:space="preserve">§Æng Thu </v>
          </cell>
          <cell r="M202" t="str">
            <v>Thuû</v>
          </cell>
        </row>
        <row r="203">
          <cell r="K203">
            <v>199</v>
          </cell>
          <cell r="L203" t="str">
            <v xml:space="preserve">NguyÔn ThÞ </v>
          </cell>
          <cell r="M203" t="str">
            <v>Hoµn</v>
          </cell>
        </row>
        <row r="204">
          <cell r="K204">
            <v>200</v>
          </cell>
          <cell r="L204" t="str">
            <v>Lª ThÞ Hång</v>
          </cell>
          <cell r="M204" t="str">
            <v>Minh</v>
          </cell>
          <cell r="N204">
            <v>0.5</v>
          </cell>
        </row>
        <row r="205">
          <cell r="K205">
            <v>201</v>
          </cell>
          <cell r="L205" t="str">
            <v xml:space="preserve">NguyÔn ThÞ </v>
          </cell>
          <cell r="M205" t="str">
            <v>Ph­¬ng</v>
          </cell>
          <cell r="N205">
            <v>11.63</v>
          </cell>
          <cell r="O205">
            <v>1.5</v>
          </cell>
          <cell r="P205">
            <v>7</v>
          </cell>
        </row>
        <row r="206">
          <cell r="K206">
            <v>202</v>
          </cell>
          <cell r="L206" t="str">
            <v>NguyÔn ThÞ</v>
          </cell>
          <cell r="M206" t="str">
            <v>Nam</v>
          </cell>
        </row>
        <row r="207">
          <cell r="K207">
            <v>203</v>
          </cell>
          <cell r="L207" t="str">
            <v>Ph¹m ThÞ</v>
          </cell>
          <cell r="M207" t="str">
            <v>Ng¶i</v>
          </cell>
        </row>
        <row r="208">
          <cell r="K208">
            <v>204</v>
          </cell>
          <cell r="L208" t="str">
            <v>NguyÔn ThÞ</v>
          </cell>
          <cell r="M208" t="str">
            <v>Huyªn</v>
          </cell>
          <cell r="N208">
            <v>22.88</v>
          </cell>
          <cell r="P208">
            <v>22</v>
          </cell>
        </row>
        <row r="209">
          <cell r="K209">
            <v>205</v>
          </cell>
          <cell r="L209" t="str">
            <v xml:space="preserve">Lª ThÞ </v>
          </cell>
          <cell r="M209" t="str">
            <v>§µm</v>
          </cell>
        </row>
        <row r="210">
          <cell r="K210">
            <v>206</v>
          </cell>
          <cell r="L210" t="str">
            <v>NguyÔn ThÞ</v>
          </cell>
          <cell r="M210" t="str">
            <v>Chiªn</v>
          </cell>
        </row>
        <row r="211">
          <cell r="K211">
            <v>207</v>
          </cell>
          <cell r="L211" t="str">
            <v>NguyÔn ThÞ</v>
          </cell>
          <cell r="M211" t="str">
            <v>Lª</v>
          </cell>
          <cell r="N211">
            <v>2.5</v>
          </cell>
          <cell r="O211">
            <v>0.5</v>
          </cell>
          <cell r="P211">
            <v>2</v>
          </cell>
        </row>
        <row r="212">
          <cell r="K212">
            <v>208</v>
          </cell>
          <cell r="L212" t="str">
            <v>§ç ThÞ</v>
          </cell>
          <cell r="M212" t="str">
            <v>LiÔu</v>
          </cell>
          <cell r="N212">
            <v>2.2999999999999998</v>
          </cell>
          <cell r="P212">
            <v>2</v>
          </cell>
        </row>
        <row r="213">
          <cell r="K213">
            <v>209</v>
          </cell>
          <cell r="L213" t="str">
            <v xml:space="preserve">Hoµng Hång </v>
          </cell>
          <cell r="M213" t="str">
            <v>H¹nh</v>
          </cell>
        </row>
        <row r="214">
          <cell r="K214">
            <v>210</v>
          </cell>
          <cell r="L214" t="str">
            <v>Lª ThÞ</v>
          </cell>
          <cell r="M214" t="str">
            <v>Liªn</v>
          </cell>
          <cell r="N214">
            <v>25</v>
          </cell>
          <cell r="O214">
            <v>4.13</v>
          </cell>
          <cell r="P214">
            <v>52</v>
          </cell>
        </row>
        <row r="215">
          <cell r="K215">
            <v>211</v>
          </cell>
          <cell r="L215" t="str">
            <v>NguyÔn ThÞ</v>
          </cell>
          <cell r="M215" t="str">
            <v>Hµ C</v>
          </cell>
          <cell r="N215">
            <v>2</v>
          </cell>
          <cell r="O215">
            <v>0.75</v>
          </cell>
          <cell r="P215">
            <v>3</v>
          </cell>
        </row>
        <row r="216">
          <cell r="K216">
            <v>212</v>
          </cell>
          <cell r="L216" t="str">
            <v>Hoµng ThÞ</v>
          </cell>
          <cell r="M216" t="str">
            <v>Hoµ</v>
          </cell>
        </row>
        <row r="217">
          <cell r="K217">
            <v>213</v>
          </cell>
          <cell r="L217" t="str">
            <v xml:space="preserve">NguyÔn Thu </v>
          </cell>
          <cell r="M217" t="str">
            <v>HiÒn</v>
          </cell>
        </row>
        <row r="218">
          <cell r="K218">
            <v>214</v>
          </cell>
          <cell r="L218" t="str">
            <v xml:space="preserve">Tr­¬ng ThÞ </v>
          </cell>
          <cell r="M218" t="str">
            <v>ThÞnh</v>
          </cell>
          <cell r="N218">
            <v>24</v>
          </cell>
          <cell r="O218">
            <v>1.1299999999999999</v>
          </cell>
          <cell r="P218">
            <v>36.5</v>
          </cell>
        </row>
        <row r="219">
          <cell r="K219">
            <v>215</v>
          </cell>
          <cell r="L219" t="str">
            <v>§ç DiÖu</v>
          </cell>
          <cell r="M219" t="str">
            <v>ThuÇn</v>
          </cell>
        </row>
        <row r="220">
          <cell r="K220">
            <v>216</v>
          </cell>
          <cell r="L220" t="str">
            <v>Ph¹m ThÞ  Thanh</v>
          </cell>
          <cell r="M220" t="str">
            <v>Nhµn</v>
          </cell>
        </row>
        <row r="221">
          <cell r="K221">
            <v>217</v>
          </cell>
          <cell r="L221" t="str">
            <v xml:space="preserve">Chu ThÞ </v>
          </cell>
          <cell r="M221" t="str">
            <v>Ngµ</v>
          </cell>
        </row>
        <row r="222">
          <cell r="K222">
            <v>218</v>
          </cell>
          <cell r="L222" t="str">
            <v xml:space="preserve">§Æng ThÞ BÝch </v>
          </cell>
          <cell r="M222" t="str">
            <v>DiÖp</v>
          </cell>
        </row>
        <row r="223">
          <cell r="K223">
            <v>219</v>
          </cell>
          <cell r="L223" t="str">
            <v xml:space="preserve">NguyÔn ThÞ </v>
          </cell>
          <cell r="M223" t="str">
            <v>Hoµn C</v>
          </cell>
        </row>
        <row r="224">
          <cell r="K224">
            <v>220</v>
          </cell>
          <cell r="L224" t="str">
            <v xml:space="preserve">NguyÔn ThÞ </v>
          </cell>
          <cell r="M224" t="str">
            <v>§Þnh</v>
          </cell>
        </row>
        <row r="225">
          <cell r="K225">
            <v>221</v>
          </cell>
          <cell r="L225" t="str">
            <v>TriÖu ThÞ</v>
          </cell>
          <cell r="M225" t="str">
            <v>H¹nh</v>
          </cell>
          <cell r="N225">
            <v>2.25</v>
          </cell>
        </row>
        <row r="226">
          <cell r="K226">
            <v>222</v>
          </cell>
          <cell r="L226" t="str">
            <v>Lª ThÞ</v>
          </cell>
          <cell r="M226" t="str">
            <v>Tr©m</v>
          </cell>
        </row>
        <row r="227">
          <cell r="K227">
            <v>223</v>
          </cell>
          <cell r="L227" t="e">
            <v>#N/A</v>
          </cell>
          <cell r="M227" t="e">
            <v>#N/A</v>
          </cell>
        </row>
        <row r="228">
          <cell r="K228">
            <v>224</v>
          </cell>
          <cell r="L228" t="str">
            <v xml:space="preserve">NguyÔn Hång </v>
          </cell>
          <cell r="M228" t="str">
            <v>HuÖ</v>
          </cell>
        </row>
        <row r="229">
          <cell r="K229">
            <v>225</v>
          </cell>
          <cell r="L229" t="str">
            <v>NguyÔn Xu©n</v>
          </cell>
          <cell r="M229" t="str">
            <v>Thu</v>
          </cell>
        </row>
        <row r="230">
          <cell r="K230">
            <v>226</v>
          </cell>
          <cell r="L230" t="str">
            <v>NguyÔn ThÞ</v>
          </cell>
          <cell r="M230" t="str">
            <v>Mai B</v>
          </cell>
        </row>
        <row r="231">
          <cell r="K231">
            <v>227</v>
          </cell>
          <cell r="L231" t="str">
            <v xml:space="preserve">NguyÔn ThÞ </v>
          </cell>
          <cell r="M231" t="str">
            <v>HuÊn</v>
          </cell>
        </row>
        <row r="232">
          <cell r="K232">
            <v>228</v>
          </cell>
          <cell r="L232" t="str">
            <v>§µo ThÞ</v>
          </cell>
          <cell r="M232" t="str">
            <v>Thoa</v>
          </cell>
        </row>
        <row r="233">
          <cell r="K233">
            <v>229</v>
          </cell>
          <cell r="L233" t="str">
            <v>Lª Nh­</v>
          </cell>
          <cell r="M233" t="str">
            <v>Quúnh</v>
          </cell>
          <cell r="N233">
            <v>4</v>
          </cell>
          <cell r="P233">
            <v>10</v>
          </cell>
        </row>
        <row r="234">
          <cell r="K234">
            <v>230</v>
          </cell>
          <cell r="L234" t="str">
            <v xml:space="preserve">Nghiªm ThÞ Hång </v>
          </cell>
          <cell r="M234" t="str">
            <v>Liªn</v>
          </cell>
          <cell r="N234">
            <v>0.5</v>
          </cell>
        </row>
        <row r="235">
          <cell r="K235">
            <v>231</v>
          </cell>
          <cell r="L235" t="str">
            <v>Ng« ThÞ</v>
          </cell>
          <cell r="M235" t="str">
            <v>Chuyªn</v>
          </cell>
        </row>
        <row r="236">
          <cell r="K236">
            <v>232</v>
          </cell>
          <cell r="L236" t="str">
            <v>NguyÔn Thanh</v>
          </cell>
          <cell r="M236" t="str">
            <v>Mþ</v>
          </cell>
          <cell r="N236">
            <v>8.25</v>
          </cell>
          <cell r="O236">
            <v>3</v>
          </cell>
          <cell r="P236">
            <v>22</v>
          </cell>
        </row>
        <row r="237">
          <cell r="K237">
            <v>233</v>
          </cell>
          <cell r="L237" t="str">
            <v xml:space="preserve">NguyÔn ThÞ </v>
          </cell>
          <cell r="M237" t="str">
            <v>H­¬ng C</v>
          </cell>
          <cell r="N237">
            <v>23.25</v>
          </cell>
          <cell r="O237">
            <v>2.75</v>
          </cell>
          <cell r="P237">
            <v>43</v>
          </cell>
        </row>
        <row r="238">
          <cell r="K238">
            <v>234</v>
          </cell>
          <cell r="L238" t="str">
            <v>Ph¹m ThÞ</v>
          </cell>
          <cell r="M238" t="str">
            <v>Hoa</v>
          </cell>
        </row>
        <row r="239">
          <cell r="K239">
            <v>235</v>
          </cell>
          <cell r="L239" t="str">
            <v>NguyÔn ThÞ</v>
          </cell>
          <cell r="M239" t="str">
            <v>Ph­îng A</v>
          </cell>
        </row>
        <row r="240">
          <cell r="K240">
            <v>236</v>
          </cell>
          <cell r="L240" t="str">
            <v>§ç ThÞ</v>
          </cell>
          <cell r="M240" t="str">
            <v>S¸ng</v>
          </cell>
        </row>
        <row r="241">
          <cell r="K241">
            <v>237</v>
          </cell>
          <cell r="L241" t="str">
            <v>NguyÔn ThÞ Thu</v>
          </cell>
          <cell r="M241" t="str">
            <v>HiÒn</v>
          </cell>
        </row>
        <row r="242">
          <cell r="K242">
            <v>238</v>
          </cell>
          <cell r="L242" t="str">
            <v>NguyÔn ThÞ</v>
          </cell>
          <cell r="M242" t="str">
            <v>H­¬ng B</v>
          </cell>
        </row>
        <row r="243">
          <cell r="K243">
            <v>239</v>
          </cell>
          <cell r="L243" t="str">
            <v>NguyÔn ThÞ</v>
          </cell>
          <cell r="M243" t="str">
            <v>HuyÒn</v>
          </cell>
          <cell r="N243">
            <v>19.25</v>
          </cell>
          <cell r="O243">
            <v>3.38</v>
          </cell>
          <cell r="P243">
            <v>16</v>
          </cell>
        </row>
        <row r="244">
          <cell r="K244">
            <v>240</v>
          </cell>
          <cell r="L244" t="str">
            <v xml:space="preserve">Ph¹m Ngäc </v>
          </cell>
          <cell r="M244" t="str">
            <v>Th­êng</v>
          </cell>
        </row>
        <row r="245">
          <cell r="K245">
            <v>241</v>
          </cell>
          <cell r="L245" t="str">
            <v>Lª ThÞ</v>
          </cell>
          <cell r="M245" t="str">
            <v>Lan</v>
          </cell>
        </row>
        <row r="246">
          <cell r="K246">
            <v>242</v>
          </cell>
          <cell r="L246" t="str">
            <v xml:space="preserve">Ng ThÞ </v>
          </cell>
          <cell r="M246" t="str">
            <v>Lai</v>
          </cell>
        </row>
        <row r="247">
          <cell r="K247">
            <v>243</v>
          </cell>
          <cell r="L247" t="str">
            <v>NguyÔn ThÞ</v>
          </cell>
          <cell r="M247" t="str">
            <v>Minh A</v>
          </cell>
        </row>
        <row r="248">
          <cell r="K248">
            <v>244</v>
          </cell>
          <cell r="L248" t="str">
            <v>NguyÔn ThÞ</v>
          </cell>
          <cell r="M248" t="str">
            <v>Thoa B</v>
          </cell>
          <cell r="N248">
            <v>25</v>
          </cell>
          <cell r="O248">
            <v>4.13</v>
          </cell>
          <cell r="P248">
            <v>61.5</v>
          </cell>
        </row>
        <row r="249">
          <cell r="K249">
            <v>245</v>
          </cell>
          <cell r="L249" t="str">
            <v>Vò ThÞ Thanh</v>
          </cell>
          <cell r="M249" t="str">
            <v>Loan</v>
          </cell>
        </row>
        <row r="250">
          <cell r="K250">
            <v>246</v>
          </cell>
          <cell r="L250" t="str">
            <v xml:space="preserve">Chö ThÞ </v>
          </cell>
          <cell r="M250" t="str">
            <v>LuyÕn</v>
          </cell>
        </row>
        <row r="251">
          <cell r="K251">
            <v>247</v>
          </cell>
          <cell r="L251" t="str">
            <v>NguyÔn ThÞ</v>
          </cell>
          <cell r="M251" t="str">
            <v>TÊn</v>
          </cell>
          <cell r="N251">
            <v>24</v>
          </cell>
          <cell r="O251">
            <v>4.13</v>
          </cell>
          <cell r="P251">
            <v>49</v>
          </cell>
          <cell r="Q251">
            <v>9000</v>
          </cell>
        </row>
        <row r="252">
          <cell r="K252">
            <v>248</v>
          </cell>
          <cell r="L252" t="str">
            <v>Hoµng ThÞ Thuý</v>
          </cell>
          <cell r="M252" t="str">
            <v>Nga</v>
          </cell>
          <cell r="N252">
            <v>4.75</v>
          </cell>
          <cell r="P252">
            <v>5</v>
          </cell>
        </row>
        <row r="253">
          <cell r="K253">
            <v>249</v>
          </cell>
          <cell r="L253" t="str">
            <v>Ph¹m ThÞ Kim</v>
          </cell>
          <cell r="M253" t="str">
            <v>Th¾m</v>
          </cell>
        </row>
        <row r="254">
          <cell r="K254">
            <v>250</v>
          </cell>
          <cell r="L254" t="str">
            <v>L­u ThÞ</v>
          </cell>
          <cell r="M254" t="str">
            <v>Hµo</v>
          </cell>
          <cell r="N254">
            <v>7.5</v>
          </cell>
        </row>
        <row r="255">
          <cell r="K255">
            <v>251</v>
          </cell>
          <cell r="L255" t="str">
            <v>Hoµng ThÞ Hång</v>
          </cell>
          <cell r="M255" t="str">
            <v>H­ëng</v>
          </cell>
        </row>
        <row r="256">
          <cell r="K256">
            <v>252</v>
          </cell>
          <cell r="L256" t="str">
            <v>NguyÔn ThÞ</v>
          </cell>
          <cell r="M256" t="str">
            <v>Ngäc</v>
          </cell>
          <cell r="N256">
            <v>8.3800000000000008</v>
          </cell>
          <cell r="O256">
            <v>1.75</v>
          </cell>
          <cell r="P256">
            <v>11</v>
          </cell>
        </row>
        <row r="257">
          <cell r="K257">
            <v>253</v>
          </cell>
          <cell r="L257" t="str">
            <v>NguyÔn ThÞ</v>
          </cell>
          <cell r="M257" t="str">
            <v>Loan C</v>
          </cell>
        </row>
        <row r="258">
          <cell r="K258">
            <v>254</v>
          </cell>
          <cell r="L258" t="str">
            <v xml:space="preserve">Vò ThÞ </v>
          </cell>
          <cell r="M258" t="str">
            <v>Ngµ</v>
          </cell>
          <cell r="N258">
            <v>2</v>
          </cell>
          <cell r="P258">
            <v>3</v>
          </cell>
        </row>
        <row r="259">
          <cell r="K259">
            <v>255</v>
          </cell>
          <cell r="L259" t="str">
            <v>NguyÔn ThÞ H­¬ng</v>
          </cell>
          <cell r="M259" t="str">
            <v>Sen B</v>
          </cell>
          <cell r="N259">
            <v>14</v>
          </cell>
          <cell r="O259">
            <v>4.63</v>
          </cell>
          <cell r="P259">
            <v>9.5</v>
          </cell>
          <cell r="Q259">
            <v>43500</v>
          </cell>
        </row>
        <row r="260">
          <cell r="K260">
            <v>256</v>
          </cell>
          <cell r="L260" t="str">
            <v>NguyÔn ThÞ</v>
          </cell>
          <cell r="M260" t="str">
            <v>Nga B</v>
          </cell>
          <cell r="N260">
            <v>2.25</v>
          </cell>
          <cell r="P260">
            <v>3</v>
          </cell>
        </row>
        <row r="261">
          <cell r="K261">
            <v>257</v>
          </cell>
          <cell r="L261" t="str">
            <v xml:space="preserve">TrÇn ¸nh </v>
          </cell>
          <cell r="M261" t="str">
            <v>NguyÖt</v>
          </cell>
          <cell r="N261">
            <v>15.13</v>
          </cell>
          <cell r="O261">
            <v>3.63</v>
          </cell>
          <cell r="P261">
            <v>20</v>
          </cell>
        </row>
        <row r="262">
          <cell r="K262">
            <v>258</v>
          </cell>
          <cell r="L262" t="str">
            <v>Hoµng ThÞ</v>
          </cell>
          <cell r="M262" t="str">
            <v>Ch©m</v>
          </cell>
        </row>
        <row r="263">
          <cell r="K263">
            <v>259</v>
          </cell>
          <cell r="L263" t="str">
            <v>NguyÔn ThÞ</v>
          </cell>
          <cell r="M263" t="str">
            <v>Minh B</v>
          </cell>
          <cell r="N263">
            <v>25</v>
          </cell>
          <cell r="O263">
            <v>4.13</v>
          </cell>
          <cell r="P263">
            <v>61.5</v>
          </cell>
          <cell r="Q263">
            <v>99000</v>
          </cell>
        </row>
        <row r="264">
          <cell r="K264">
            <v>260</v>
          </cell>
          <cell r="L264" t="str">
            <v xml:space="preserve">NguyÔn ThÞ </v>
          </cell>
          <cell r="M264" t="str">
            <v>Loan D</v>
          </cell>
        </row>
        <row r="265">
          <cell r="K265">
            <v>261</v>
          </cell>
          <cell r="L265" t="str">
            <v>L­u ThÞ</v>
          </cell>
          <cell r="M265" t="str">
            <v>H­êng</v>
          </cell>
        </row>
        <row r="266">
          <cell r="K266">
            <v>262</v>
          </cell>
          <cell r="L266" t="str">
            <v>Vò ThÞ</v>
          </cell>
          <cell r="M266" t="str">
            <v>Minh</v>
          </cell>
        </row>
        <row r="267">
          <cell r="K267">
            <v>263</v>
          </cell>
          <cell r="L267" t="str">
            <v xml:space="preserve">§Æng ThÞ Mai </v>
          </cell>
          <cell r="M267" t="str">
            <v>Ngµ</v>
          </cell>
        </row>
        <row r="268">
          <cell r="K268">
            <v>264</v>
          </cell>
          <cell r="L268" t="str">
            <v xml:space="preserve">NguyÔn ThÞ </v>
          </cell>
          <cell r="M268" t="str">
            <v>Thuû B</v>
          </cell>
        </row>
        <row r="269">
          <cell r="K269">
            <v>265</v>
          </cell>
          <cell r="L269" t="str">
            <v>T­ëng ThÞ</v>
          </cell>
          <cell r="M269" t="str">
            <v>Liªn</v>
          </cell>
        </row>
        <row r="270">
          <cell r="K270">
            <v>266</v>
          </cell>
          <cell r="L270" t="str">
            <v xml:space="preserve">NguyÔn ThÞ </v>
          </cell>
          <cell r="M270" t="str">
            <v>Th­a</v>
          </cell>
        </row>
        <row r="271">
          <cell r="K271">
            <v>267</v>
          </cell>
          <cell r="L271" t="str">
            <v xml:space="preserve">NguyÔn ThÞ </v>
          </cell>
          <cell r="M271" t="str">
            <v>Lan</v>
          </cell>
          <cell r="N271">
            <v>20.5</v>
          </cell>
          <cell r="O271">
            <v>3.38</v>
          </cell>
          <cell r="P271">
            <v>40</v>
          </cell>
        </row>
        <row r="272">
          <cell r="K272">
            <v>268</v>
          </cell>
          <cell r="L272" t="str">
            <v xml:space="preserve">NguyÔn ThÞ </v>
          </cell>
          <cell r="M272" t="str">
            <v>Hµ C</v>
          </cell>
          <cell r="N272">
            <v>0.3</v>
          </cell>
          <cell r="Q272">
            <v>50600</v>
          </cell>
        </row>
        <row r="273">
          <cell r="K273">
            <v>269</v>
          </cell>
          <cell r="L273" t="str">
            <v xml:space="preserve">NguyÔn ThÞ </v>
          </cell>
          <cell r="M273" t="str">
            <v>Thuý C</v>
          </cell>
          <cell r="N273">
            <v>2.88</v>
          </cell>
          <cell r="P273">
            <v>2</v>
          </cell>
        </row>
        <row r="274">
          <cell r="K274">
            <v>270</v>
          </cell>
          <cell r="L274" t="str">
            <v xml:space="preserve">NguyÔn ThÞ </v>
          </cell>
          <cell r="M274" t="str">
            <v>HiÖp</v>
          </cell>
        </row>
        <row r="275">
          <cell r="K275">
            <v>271</v>
          </cell>
          <cell r="L275" t="str">
            <v xml:space="preserve">NguyÔn ThÞ </v>
          </cell>
          <cell r="M275" t="str">
            <v>Linh B</v>
          </cell>
        </row>
        <row r="276">
          <cell r="K276">
            <v>272</v>
          </cell>
          <cell r="L276" t="str">
            <v xml:space="preserve">NguyÔn ThÞ </v>
          </cell>
          <cell r="M276" t="str">
            <v>Lan E</v>
          </cell>
          <cell r="N276">
            <v>11</v>
          </cell>
          <cell r="O276">
            <v>1.38</v>
          </cell>
          <cell r="P276">
            <v>27</v>
          </cell>
        </row>
        <row r="277">
          <cell r="K277">
            <v>273</v>
          </cell>
          <cell r="L277" t="str">
            <v xml:space="preserve">NguyÔn ThÞ </v>
          </cell>
          <cell r="M277" t="str">
            <v>Thanh</v>
          </cell>
        </row>
        <row r="278">
          <cell r="K278">
            <v>274</v>
          </cell>
          <cell r="L278" t="str">
            <v xml:space="preserve">§ç ThÞ </v>
          </cell>
          <cell r="M278" t="str">
            <v>§iÖp</v>
          </cell>
        </row>
        <row r="279">
          <cell r="K279">
            <v>275</v>
          </cell>
          <cell r="L279" t="str">
            <v>NguyÔn Thu</v>
          </cell>
          <cell r="M279" t="str">
            <v>H­¬ng B</v>
          </cell>
        </row>
        <row r="280">
          <cell r="K280">
            <v>276</v>
          </cell>
          <cell r="L280" t="str">
            <v>§ç Hång</v>
          </cell>
          <cell r="M280" t="str">
            <v>DÞu</v>
          </cell>
        </row>
        <row r="281">
          <cell r="K281">
            <v>277</v>
          </cell>
          <cell r="L281" t="str">
            <v xml:space="preserve">NguyÔn ThÞ </v>
          </cell>
          <cell r="M281" t="str">
            <v>Hµ D</v>
          </cell>
          <cell r="N281">
            <v>10</v>
          </cell>
          <cell r="O281">
            <v>1.38</v>
          </cell>
          <cell r="P281">
            <v>20.5</v>
          </cell>
        </row>
        <row r="282">
          <cell r="K282">
            <v>278</v>
          </cell>
          <cell r="L282" t="str">
            <v>Lª ThÞ</v>
          </cell>
          <cell r="M282" t="str">
            <v>Loan</v>
          </cell>
          <cell r="N282">
            <v>0.3</v>
          </cell>
        </row>
        <row r="283">
          <cell r="K283">
            <v>279</v>
          </cell>
          <cell r="L283" t="str">
            <v xml:space="preserve">NguyÔn ThÞ </v>
          </cell>
          <cell r="M283" t="str">
            <v>§iÖp</v>
          </cell>
        </row>
        <row r="284">
          <cell r="K284">
            <v>280</v>
          </cell>
          <cell r="L284" t="str">
            <v>L­u ThÞ</v>
          </cell>
          <cell r="M284" t="str">
            <v>Quúnh</v>
          </cell>
        </row>
        <row r="285">
          <cell r="K285">
            <v>281</v>
          </cell>
          <cell r="L285" t="str">
            <v>TrÇn ThÞ</v>
          </cell>
          <cell r="M285" t="str">
            <v>Vui</v>
          </cell>
        </row>
        <row r="286">
          <cell r="K286">
            <v>282</v>
          </cell>
          <cell r="L286" t="str">
            <v>§ç TuyÕt</v>
          </cell>
          <cell r="M286" t="str">
            <v>Lan</v>
          </cell>
        </row>
        <row r="287">
          <cell r="K287">
            <v>283</v>
          </cell>
          <cell r="L287" t="str">
            <v>NguyÔn ThÞ</v>
          </cell>
          <cell r="M287" t="str">
            <v>ThoaC</v>
          </cell>
        </row>
        <row r="288">
          <cell r="K288">
            <v>284</v>
          </cell>
          <cell r="L288" t="str">
            <v>NguyÔn Thanh</v>
          </cell>
          <cell r="M288" t="str">
            <v>HiÒn</v>
          </cell>
        </row>
        <row r="289">
          <cell r="K289">
            <v>285</v>
          </cell>
          <cell r="L289" t="str">
            <v>NguyÔn ThÞ Ph­¬ng</v>
          </cell>
          <cell r="M289" t="str">
            <v>Liªn</v>
          </cell>
        </row>
        <row r="290">
          <cell r="K290">
            <v>286</v>
          </cell>
          <cell r="L290" t="str">
            <v xml:space="preserve">NguyÔn ThÞ </v>
          </cell>
          <cell r="M290" t="str">
            <v>NghÜa</v>
          </cell>
        </row>
        <row r="291">
          <cell r="K291">
            <v>287</v>
          </cell>
          <cell r="L291" t="str">
            <v>NguyÔn ThÞ Mai</v>
          </cell>
          <cell r="M291" t="str">
            <v>Hoa</v>
          </cell>
          <cell r="N291">
            <v>0.88</v>
          </cell>
        </row>
        <row r="292">
          <cell r="K292">
            <v>288</v>
          </cell>
          <cell r="L292" t="str">
            <v>NguyÔn ThÞ</v>
          </cell>
          <cell r="M292" t="str">
            <v>Hoa K</v>
          </cell>
        </row>
        <row r="293">
          <cell r="K293">
            <v>289</v>
          </cell>
          <cell r="L293" t="str">
            <v>NguyÔn ThÞ Kim</v>
          </cell>
          <cell r="M293" t="str">
            <v>Chung</v>
          </cell>
        </row>
        <row r="294">
          <cell r="K294">
            <v>290</v>
          </cell>
          <cell r="L294" t="str">
            <v xml:space="preserve">Cung Thanh </v>
          </cell>
          <cell r="M294" t="str">
            <v>Hoµ</v>
          </cell>
          <cell r="N294">
            <v>5.75</v>
          </cell>
        </row>
        <row r="295">
          <cell r="K295">
            <v>291</v>
          </cell>
          <cell r="L295" t="str">
            <v>Lª ThÞ</v>
          </cell>
          <cell r="M295" t="str">
            <v>Thu</v>
          </cell>
        </row>
        <row r="296">
          <cell r="K296">
            <v>292</v>
          </cell>
          <cell r="L296" t="str">
            <v>TrÇn Kim</v>
          </cell>
          <cell r="M296" t="str">
            <v>Oanh</v>
          </cell>
        </row>
        <row r="297">
          <cell r="K297">
            <v>293</v>
          </cell>
          <cell r="L297" t="str">
            <v>Chö ThÞ Hång</v>
          </cell>
          <cell r="M297" t="str">
            <v>Nhung</v>
          </cell>
        </row>
        <row r="298">
          <cell r="K298">
            <v>294</v>
          </cell>
          <cell r="L298" t="str">
            <v>Chö ThÞ Thanh</v>
          </cell>
          <cell r="M298" t="str">
            <v>Mai</v>
          </cell>
        </row>
        <row r="299">
          <cell r="K299">
            <v>295</v>
          </cell>
          <cell r="L299" t="str">
            <v xml:space="preserve">Ng ThÞ </v>
          </cell>
          <cell r="M299" t="str">
            <v>Lý B</v>
          </cell>
        </row>
        <row r="300">
          <cell r="K300">
            <v>296</v>
          </cell>
          <cell r="L300" t="str">
            <v>NguyÔn ThÞ</v>
          </cell>
          <cell r="M300" t="str">
            <v>Ph­îng B</v>
          </cell>
          <cell r="N300">
            <v>13.3</v>
          </cell>
          <cell r="O300">
            <v>1.38</v>
          </cell>
          <cell r="P300">
            <v>31</v>
          </cell>
        </row>
        <row r="301">
          <cell r="K301">
            <v>297</v>
          </cell>
          <cell r="L301" t="str">
            <v xml:space="preserve">§µo ThÞ </v>
          </cell>
          <cell r="M301" t="str">
            <v>H­êng</v>
          </cell>
          <cell r="Q301">
            <v>99000</v>
          </cell>
        </row>
        <row r="302">
          <cell r="K302">
            <v>298</v>
          </cell>
          <cell r="L302" t="str">
            <v>§µo ThÞ</v>
          </cell>
          <cell r="M302" t="str">
            <v>Th­</v>
          </cell>
          <cell r="N302">
            <v>24</v>
          </cell>
          <cell r="O302">
            <v>4.13</v>
          </cell>
          <cell r="P302">
            <v>61.5</v>
          </cell>
        </row>
        <row r="303">
          <cell r="K303">
            <v>299</v>
          </cell>
          <cell r="L303" t="str">
            <v>§Æng ThÞ Ph­¬ng</v>
          </cell>
          <cell r="M303" t="str">
            <v>Lan</v>
          </cell>
        </row>
        <row r="304">
          <cell r="K304">
            <v>300</v>
          </cell>
          <cell r="L304" t="str">
            <v>NguyÔn ThÞ</v>
          </cell>
          <cell r="M304" t="str">
            <v>QuyÕn</v>
          </cell>
          <cell r="N304">
            <v>0.88</v>
          </cell>
        </row>
        <row r="305">
          <cell r="K305">
            <v>301</v>
          </cell>
          <cell r="L305" t="str">
            <v>NguyÔn ThÞ</v>
          </cell>
          <cell r="M305" t="str">
            <v>H¶o</v>
          </cell>
          <cell r="N305">
            <v>7.19</v>
          </cell>
          <cell r="O305">
            <v>1</v>
          </cell>
          <cell r="P305">
            <v>9</v>
          </cell>
        </row>
        <row r="306">
          <cell r="L306" t="e">
            <v>#N/A</v>
          </cell>
          <cell r="M306" t="e">
            <v>#N/A</v>
          </cell>
        </row>
        <row r="307">
          <cell r="K307">
            <v>303</v>
          </cell>
          <cell r="L307" t="e">
            <v>#N/A</v>
          </cell>
          <cell r="M307" t="e">
            <v>#N/A</v>
          </cell>
        </row>
        <row r="308">
          <cell r="K308">
            <v>304</v>
          </cell>
          <cell r="L308" t="e">
            <v>#N/A</v>
          </cell>
          <cell r="M308" t="e">
            <v>#N/A</v>
          </cell>
          <cell r="Q308">
            <v>0</v>
          </cell>
        </row>
        <row r="309">
          <cell r="K309">
            <v>305</v>
          </cell>
          <cell r="L309" t="e">
            <v>#N/A</v>
          </cell>
          <cell r="M309" t="e">
            <v>#N/A</v>
          </cell>
        </row>
        <row r="310">
          <cell r="K310">
            <v>306</v>
          </cell>
          <cell r="L310" t="e">
            <v>#N/A</v>
          </cell>
          <cell r="M310" t="e">
            <v>#N/A</v>
          </cell>
        </row>
        <row r="311">
          <cell r="K311">
            <v>307</v>
          </cell>
          <cell r="L311" t="e">
            <v>#N/A</v>
          </cell>
          <cell r="M311" t="e">
            <v>#N/A</v>
          </cell>
        </row>
        <row r="312">
          <cell r="K312">
            <v>308</v>
          </cell>
          <cell r="L312" t="e">
            <v>#N/A</v>
          </cell>
          <cell r="M312" t="e">
            <v>#N/A</v>
          </cell>
        </row>
        <row r="313">
          <cell r="K313">
            <v>309</v>
          </cell>
          <cell r="L313" t="e">
            <v>#N/A</v>
          </cell>
          <cell r="M313" t="e">
            <v>#N/A</v>
          </cell>
        </row>
        <row r="314">
          <cell r="K314">
            <v>310</v>
          </cell>
          <cell r="L314" t="e">
            <v>#N/A</v>
          </cell>
          <cell r="M314" t="e">
            <v>#N/A</v>
          </cell>
        </row>
        <row r="315">
          <cell r="K315">
            <v>311</v>
          </cell>
          <cell r="L315" t="e">
            <v>#N/A</v>
          </cell>
          <cell r="M315" t="e">
            <v>#N/A</v>
          </cell>
        </row>
        <row r="316">
          <cell r="K316">
            <v>312</v>
          </cell>
          <cell r="L316" t="e">
            <v>#N/A</v>
          </cell>
          <cell r="M316" t="e">
            <v>#N/A</v>
          </cell>
        </row>
        <row r="317">
          <cell r="K317">
            <v>313</v>
          </cell>
          <cell r="L317" t="e">
            <v>#N/A</v>
          </cell>
          <cell r="M317" t="e">
            <v>#N/A</v>
          </cell>
        </row>
        <row r="318">
          <cell r="K318">
            <v>314</v>
          </cell>
          <cell r="L318" t="e">
            <v>#N/A</v>
          </cell>
          <cell r="M318" t="e">
            <v>#N/A</v>
          </cell>
        </row>
      </sheetData>
      <sheetData sheetId="2" refreshError="1"/>
      <sheetData sheetId="3" refreshError="1"/>
      <sheetData sheetId="4" refreshError="1"/>
      <sheetData sheetId="5" refreshError="1"/>
      <sheetData sheetId="6" refreshError="1">
        <row r="10">
          <cell r="D10">
            <v>1</v>
          </cell>
          <cell r="J10">
            <v>432</v>
          </cell>
          <cell r="K10">
            <v>257900</v>
          </cell>
          <cell r="Q10">
            <v>583.20000000000005</v>
          </cell>
          <cell r="R10">
            <v>285800</v>
          </cell>
          <cell r="S10">
            <v>543700</v>
          </cell>
        </row>
        <row r="11">
          <cell r="D11">
            <v>3</v>
          </cell>
          <cell r="K11">
            <v>0</v>
          </cell>
          <cell r="N11">
            <v>46.8</v>
          </cell>
          <cell r="R11">
            <v>61000</v>
          </cell>
          <cell r="S11">
            <v>61000</v>
          </cell>
        </row>
        <row r="12">
          <cell r="D12">
            <v>45</v>
          </cell>
          <cell r="E12">
            <v>120</v>
          </cell>
          <cell r="K12">
            <v>104300</v>
          </cell>
          <cell r="R12">
            <v>0</v>
          </cell>
          <cell r="S12">
            <v>104300</v>
          </cell>
        </row>
        <row r="13">
          <cell r="D13">
            <v>46</v>
          </cell>
          <cell r="G13">
            <v>152.1</v>
          </cell>
          <cell r="K13">
            <v>223000</v>
          </cell>
          <cell r="N13">
            <v>65.400000000000006</v>
          </cell>
          <cell r="R13">
            <v>85200</v>
          </cell>
          <cell r="S13">
            <v>308200</v>
          </cell>
        </row>
        <row r="14">
          <cell r="D14">
            <v>48</v>
          </cell>
          <cell r="E14">
            <v>315</v>
          </cell>
          <cell r="K14">
            <v>273700</v>
          </cell>
          <cell r="L14">
            <v>149.6</v>
          </cell>
          <cell r="O14">
            <v>22.1</v>
          </cell>
          <cell r="R14">
            <v>124800</v>
          </cell>
          <cell r="S14">
            <v>398500</v>
          </cell>
        </row>
        <row r="15">
          <cell r="D15">
            <v>49</v>
          </cell>
          <cell r="K15">
            <v>0</v>
          </cell>
          <cell r="L15">
            <v>150</v>
          </cell>
          <cell r="N15">
            <v>25.2</v>
          </cell>
          <cell r="O15">
            <v>14.6</v>
          </cell>
          <cell r="R15">
            <v>151400</v>
          </cell>
          <cell r="S15">
            <v>151400</v>
          </cell>
        </row>
        <row r="16">
          <cell r="D16">
            <v>51</v>
          </cell>
          <cell r="K16">
            <v>0</v>
          </cell>
          <cell r="N16">
            <v>58.8</v>
          </cell>
          <cell r="R16">
            <v>76600</v>
          </cell>
          <cell r="S16">
            <v>76600</v>
          </cell>
        </row>
        <row r="17">
          <cell r="D17">
            <v>54</v>
          </cell>
          <cell r="G17">
            <v>104.80000000000001</v>
          </cell>
          <cell r="K17">
            <v>153600</v>
          </cell>
          <cell r="N17">
            <v>55.5</v>
          </cell>
          <cell r="R17">
            <v>72300</v>
          </cell>
          <cell r="S17">
            <v>225900</v>
          </cell>
        </row>
        <row r="18">
          <cell r="D18">
            <v>56</v>
          </cell>
          <cell r="G18">
            <v>87.8</v>
          </cell>
          <cell r="K18">
            <v>128700</v>
          </cell>
          <cell r="N18">
            <v>53.6</v>
          </cell>
          <cell r="R18">
            <v>69900</v>
          </cell>
          <cell r="S18">
            <v>198600</v>
          </cell>
        </row>
        <row r="19">
          <cell r="D19">
            <v>60</v>
          </cell>
          <cell r="I19">
            <v>75.2</v>
          </cell>
          <cell r="K19">
            <v>98000</v>
          </cell>
          <cell r="P19">
            <v>378.8</v>
          </cell>
          <cell r="R19">
            <v>411400</v>
          </cell>
          <cell r="S19">
            <v>509400</v>
          </cell>
        </row>
        <row r="20">
          <cell r="D20">
            <v>61</v>
          </cell>
          <cell r="G20">
            <v>79.8</v>
          </cell>
          <cell r="K20">
            <v>117000</v>
          </cell>
          <cell r="N20">
            <v>100.5</v>
          </cell>
          <cell r="R20">
            <v>131000</v>
          </cell>
          <cell r="S20">
            <v>248000</v>
          </cell>
        </row>
        <row r="21">
          <cell r="D21">
            <v>63</v>
          </cell>
          <cell r="K21">
            <v>0</v>
          </cell>
          <cell r="L21">
            <v>110</v>
          </cell>
          <cell r="N21">
            <v>20</v>
          </cell>
          <cell r="R21">
            <v>103700</v>
          </cell>
          <cell r="S21">
            <v>103700</v>
          </cell>
        </row>
        <row r="22">
          <cell r="D22">
            <v>68</v>
          </cell>
          <cell r="I22">
            <v>127.20000000000002</v>
          </cell>
          <cell r="K22">
            <v>165700</v>
          </cell>
          <cell r="P22">
            <v>358.6</v>
          </cell>
          <cell r="R22">
            <v>389400</v>
          </cell>
          <cell r="S22">
            <v>555100</v>
          </cell>
        </row>
        <row r="23">
          <cell r="D23">
            <v>73</v>
          </cell>
          <cell r="H23">
            <v>179.3</v>
          </cell>
          <cell r="K23">
            <v>175200</v>
          </cell>
          <cell r="O23">
            <v>142.19999999999999</v>
          </cell>
          <cell r="R23">
            <v>123600</v>
          </cell>
          <cell r="S23">
            <v>298800</v>
          </cell>
        </row>
        <row r="24">
          <cell r="D24">
            <v>74</v>
          </cell>
          <cell r="I24">
            <v>75</v>
          </cell>
          <cell r="K24">
            <v>97700</v>
          </cell>
          <cell r="P24">
            <v>365.4</v>
          </cell>
          <cell r="R24">
            <v>396800</v>
          </cell>
          <cell r="S24">
            <v>494500</v>
          </cell>
        </row>
        <row r="25">
          <cell r="D25">
            <v>83</v>
          </cell>
          <cell r="I25">
            <v>141.6</v>
          </cell>
          <cell r="K25">
            <v>184500</v>
          </cell>
          <cell r="P25">
            <v>379.9</v>
          </cell>
          <cell r="R25">
            <v>412600</v>
          </cell>
          <cell r="S25">
            <v>597100</v>
          </cell>
        </row>
        <row r="26">
          <cell r="D26">
            <v>116</v>
          </cell>
          <cell r="F26">
            <v>8</v>
          </cell>
          <cell r="G26">
            <v>9.5</v>
          </cell>
          <cell r="H26">
            <v>14</v>
          </cell>
          <cell r="K26">
            <v>32400</v>
          </cell>
          <cell r="L26">
            <v>16</v>
          </cell>
          <cell r="O26">
            <v>5.2</v>
          </cell>
          <cell r="R26">
            <v>15800</v>
          </cell>
          <cell r="S26">
            <v>48200</v>
          </cell>
        </row>
        <row r="27">
          <cell r="D27">
            <v>132</v>
          </cell>
          <cell r="F27">
            <v>427.00000000000006</v>
          </cell>
          <cell r="K27">
            <v>254900</v>
          </cell>
          <cell r="M27">
            <v>134</v>
          </cell>
          <cell r="R27">
            <v>72800</v>
          </cell>
          <cell r="S27">
            <v>327700</v>
          </cell>
        </row>
        <row r="28">
          <cell r="D28">
            <v>201</v>
          </cell>
          <cell r="K28">
            <v>0</v>
          </cell>
          <cell r="O28">
            <v>116.2</v>
          </cell>
          <cell r="R28">
            <v>101000</v>
          </cell>
          <cell r="S28">
            <v>101000</v>
          </cell>
        </row>
        <row r="29">
          <cell r="D29">
            <v>221</v>
          </cell>
          <cell r="H29">
            <v>85.6</v>
          </cell>
          <cell r="K29">
            <v>83600</v>
          </cell>
          <cell r="O29">
            <v>123.5</v>
          </cell>
          <cell r="R29">
            <v>107300</v>
          </cell>
          <cell r="S29">
            <v>190900</v>
          </cell>
        </row>
        <row r="30">
          <cell r="D30">
            <v>230</v>
          </cell>
          <cell r="H30">
            <v>170</v>
          </cell>
          <cell r="K30">
            <v>166100</v>
          </cell>
          <cell r="M30">
            <v>291</v>
          </cell>
          <cell r="R30">
            <v>158000</v>
          </cell>
          <cell r="S30">
            <v>324100</v>
          </cell>
        </row>
        <row r="32">
          <cell r="E32">
            <v>435</v>
          </cell>
          <cell r="F32">
            <v>435.00000000000006</v>
          </cell>
          <cell r="G32">
            <v>434</v>
          </cell>
          <cell r="H32">
            <v>448.9</v>
          </cell>
          <cell r="I32">
            <v>419</v>
          </cell>
          <cell r="J32">
            <v>432</v>
          </cell>
          <cell r="K32">
            <v>2516300</v>
          </cell>
          <cell r="L32">
            <v>425.6</v>
          </cell>
          <cell r="M32">
            <v>425</v>
          </cell>
          <cell r="N32">
            <v>425.8</v>
          </cell>
          <cell r="O32">
            <v>423.79999999999995</v>
          </cell>
          <cell r="P32">
            <v>1482.7000000000003</v>
          </cell>
          <cell r="Q32">
            <v>583.20000000000005</v>
          </cell>
          <cell r="R32">
            <v>3350400</v>
          </cell>
          <cell r="S32">
            <v>5866700</v>
          </cell>
        </row>
        <row r="35">
          <cell r="R35" t="str">
            <v>Prepared by</v>
          </cell>
        </row>
      </sheetData>
      <sheetData sheetId="7" refreshError="1">
        <row r="1">
          <cell r="A1" t="str">
            <v>NU</v>
          </cell>
        </row>
        <row r="3">
          <cell r="A3" t="str">
            <v>BANG1NU</v>
          </cell>
        </row>
        <row r="4">
          <cell r="A4">
            <v>112</v>
          </cell>
          <cell r="B4">
            <v>958700</v>
          </cell>
        </row>
        <row r="5">
          <cell r="A5">
            <v>0</v>
          </cell>
          <cell r="B5">
            <v>9600</v>
          </cell>
        </row>
        <row r="6">
          <cell r="A6">
            <v>163</v>
          </cell>
          <cell r="B6">
            <v>9600</v>
          </cell>
        </row>
        <row r="7">
          <cell r="A7">
            <v>0</v>
          </cell>
          <cell r="B7">
            <v>13900</v>
          </cell>
        </row>
        <row r="8">
          <cell r="A8">
            <v>95</v>
          </cell>
          <cell r="B8">
            <v>13900</v>
          </cell>
        </row>
        <row r="9">
          <cell r="A9">
            <v>0</v>
          </cell>
          <cell r="B9">
            <v>69700</v>
          </cell>
        </row>
        <row r="10">
          <cell r="A10">
            <v>278</v>
          </cell>
          <cell r="B10">
            <v>69700</v>
          </cell>
        </row>
        <row r="11">
          <cell r="A11">
            <v>0</v>
          </cell>
          <cell r="B11">
            <v>1007200</v>
          </cell>
        </row>
        <row r="12">
          <cell r="A12">
            <v>103</v>
          </cell>
          <cell r="B12">
            <v>1007200</v>
          </cell>
        </row>
        <row r="13">
          <cell r="A13">
            <v>0</v>
          </cell>
          <cell r="B13">
            <v>725000</v>
          </cell>
        </row>
        <row r="14">
          <cell r="A14">
            <v>93</v>
          </cell>
          <cell r="B14">
            <v>725000</v>
          </cell>
        </row>
        <row r="15">
          <cell r="A15">
            <v>0</v>
          </cell>
          <cell r="B15">
            <v>708000</v>
          </cell>
        </row>
        <row r="16">
          <cell r="A16">
            <v>109</v>
          </cell>
          <cell r="B16">
            <v>708000</v>
          </cell>
        </row>
        <row r="17">
          <cell r="A17">
            <v>0</v>
          </cell>
          <cell r="B17">
            <v>749800</v>
          </cell>
        </row>
        <row r="18">
          <cell r="A18">
            <v>254</v>
          </cell>
          <cell r="B18">
            <v>749800</v>
          </cell>
        </row>
        <row r="19">
          <cell r="A19">
            <v>0</v>
          </cell>
          <cell r="B19">
            <v>456400</v>
          </cell>
        </row>
        <row r="20">
          <cell r="A20">
            <v>34</v>
          </cell>
          <cell r="B20">
            <v>456400</v>
          </cell>
        </row>
        <row r="21">
          <cell r="A21">
            <v>0</v>
          </cell>
          <cell r="B21">
            <v>926700</v>
          </cell>
        </row>
        <row r="22">
          <cell r="A22">
            <v>47</v>
          </cell>
          <cell r="B22">
            <v>926700</v>
          </cell>
        </row>
        <row r="23">
          <cell r="A23">
            <v>0</v>
          </cell>
          <cell r="B23">
            <v>103500</v>
          </cell>
        </row>
        <row r="24">
          <cell r="A24">
            <v>94</v>
          </cell>
          <cell r="B24">
            <v>103500</v>
          </cell>
        </row>
        <row r="25">
          <cell r="A25">
            <v>0</v>
          </cell>
          <cell r="B25">
            <v>686600</v>
          </cell>
        </row>
        <row r="26">
          <cell r="A26">
            <v>208</v>
          </cell>
          <cell r="B26">
            <v>686600</v>
          </cell>
        </row>
        <row r="27">
          <cell r="A27">
            <v>0</v>
          </cell>
          <cell r="B27">
            <v>724800</v>
          </cell>
        </row>
        <row r="28">
          <cell r="A28">
            <v>207</v>
          </cell>
          <cell r="B28">
            <v>724800</v>
          </cell>
        </row>
        <row r="29">
          <cell r="A29">
            <v>0</v>
          </cell>
          <cell r="B29">
            <v>27200</v>
          </cell>
        </row>
        <row r="30">
          <cell r="A30">
            <v>247</v>
          </cell>
          <cell r="B30">
            <v>27200</v>
          </cell>
        </row>
        <row r="31">
          <cell r="A31">
            <v>0</v>
          </cell>
          <cell r="B31">
            <v>151600</v>
          </cell>
        </row>
        <row r="32">
          <cell r="A32">
            <v>135</v>
          </cell>
          <cell r="B32">
            <v>151600</v>
          </cell>
        </row>
        <row r="33">
          <cell r="A33">
            <v>0</v>
          </cell>
          <cell r="B33">
            <v>23500</v>
          </cell>
        </row>
        <row r="34">
          <cell r="A34">
            <v>155</v>
          </cell>
          <cell r="B34">
            <v>23500</v>
          </cell>
        </row>
        <row r="35">
          <cell r="A35">
            <v>0</v>
          </cell>
          <cell r="B35">
            <v>30700</v>
          </cell>
        </row>
        <row r="36">
          <cell r="A36">
            <v>117</v>
          </cell>
          <cell r="B36">
            <v>30700</v>
          </cell>
        </row>
        <row r="37">
          <cell r="A37">
            <v>0</v>
          </cell>
          <cell r="B37">
            <v>34200</v>
          </cell>
        </row>
        <row r="38">
          <cell r="A38">
            <v>68</v>
          </cell>
          <cell r="B38">
            <v>34200</v>
          </cell>
        </row>
        <row r="39">
          <cell r="A39">
            <v>0</v>
          </cell>
          <cell r="B39">
            <v>170900</v>
          </cell>
        </row>
        <row r="40">
          <cell r="A40">
            <v>61</v>
          </cell>
          <cell r="B40">
            <v>170900</v>
          </cell>
        </row>
        <row r="41">
          <cell r="A41">
            <v>0</v>
          </cell>
          <cell r="B41">
            <v>63000</v>
          </cell>
        </row>
        <row r="42">
          <cell r="A42">
            <v>71</v>
          </cell>
          <cell r="B42">
            <v>63000</v>
          </cell>
        </row>
        <row r="43">
          <cell r="A43">
            <v>0</v>
          </cell>
          <cell r="B43">
            <v>170900</v>
          </cell>
        </row>
        <row r="44">
          <cell r="A44">
            <v>63</v>
          </cell>
          <cell r="B44">
            <v>170900</v>
          </cell>
        </row>
        <row r="45">
          <cell r="A45">
            <v>0</v>
          </cell>
          <cell r="B45">
            <v>126900</v>
          </cell>
        </row>
        <row r="46">
          <cell r="A46">
            <v>82</v>
          </cell>
          <cell r="B46">
            <v>126900</v>
          </cell>
        </row>
        <row r="47">
          <cell r="A47">
            <v>0</v>
          </cell>
          <cell r="B47">
            <v>92300</v>
          </cell>
        </row>
        <row r="48">
          <cell r="A48">
            <v>62</v>
          </cell>
          <cell r="B48">
            <v>92300</v>
          </cell>
        </row>
        <row r="49">
          <cell r="A49">
            <v>0</v>
          </cell>
          <cell r="B49">
            <v>147000</v>
          </cell>
        </row>
        <row r="50">
          <cell r="A50">
            <v>52</v>
          </cell>
          <cell r="B50">
            <v>147000</v>
          </cell>
        </row>
        <row r="51">
          <cell r="A51">
            <v>0</v>
          </cell>
          <cell r="B51">
            <v>92300</v>
          </cell>
        </row>
        <row r="52">
          <cell r="A52">
            <v>97</v>
          </cell>
          <cell r="B52">
            <v>92300</v>
          </cell>
        </row>
        <row r="53">
          <cell r="A53">
            <v>0</v>
          </cell>
          <cell r="B53">
            <v>103700</v>
          </cell>
        </row>
        <row r="54">
          <cell r="A54">
            <v>129</v>
          </cell>
          <cell r="B54">
            <v>103700</v>
          </cell>
        </row>
        <row r="55">
          <cell r="A55">
            <v>0</v>
          </cell>
          <cell r="B55">
            <v>33900</v>
          </cell>
        </row>
        <row r="56">
          <cell r="A56">
            <v>123</v>
          </cell>
          <cell r="B56">
            <v>33900</v>
          </cell>
        </row>
        <row r="57">
          <cell r="A57">
            <v>0</v>
          </cell>
          <cell r="B57">
            <v>63000</v>
          </cell>
        </row>
        <row r="58">
          <cell r="A58">
            <v>91</v>
          </cell>
          <cell r="B58">
            <v>63000</v>
          </cell>
        </row>
        <row r="59">
          <cell r="A59">
            <v>0</v>
          </cell>
          <cell r="B59">
            <v>40700</v>
          </cell>
        </row>
        <row r="60">
          <cell r="A60">
            <v>101</v>
          </cell>
          <cell r="B60">
            <v>40700</v>
          </cell>
        </row>
        <row r="61">
          <cell r="A61">
            <v>0</v>
          </cell>
          <cell r="B61">
            <v>16000</v>
          </cell>
        </row>
        <row r="62">
          <cell r="A62">
            <v>127</v>
          </cell>
          <cell r="B62">
            <v>16000</v>
          </cell>
        </row>
        <row r="63">
          <cell r="A63">
            <v>0</v>
          </cell>
          <cell r="B63">
            <v>22500</v>
          </cell>
        </row>
        <row r="64">
          <cell r="A64">
            <v>197</v>
          </cell>
          <cell r="B64">
            <v>22500</v>
          </cell>
        </row>
        <row r="65">
          <cell r="A65">
            <v>0</v>
          </cell>
          <cell r="B65">
            <v>87700</v>
          </cell>
        </row>
        <row r="66">
          <cell r="A66">
            <v>16</v>
          </cell>
          <cell r="B66">
            <v>87700</v>
          </cell>
        </row>
        <row r="67">
          <cell r="A67">
            <v>0</v>
          </cell>
          <cell r="B67">
            <v>40300</v>
          </cell>
        </row>
        <row r="68">
          <cell r="A68">
            <v>49</v>
          </cell>
          <cell r="B68">
            <v>40300</v>
          </cell>
        </row>
        <row r="69">
          <cell r="A69">
            <v>0</v>
          </cell>
          <cell r="B69">
            <v>45400</v>
          </cell>
        </row>
        <row r="70">
          <cell r="A70">
            <v>48</v>
          </cell>
          <cell r="B70">
            <v>45400</v>
          </cell>
        </row>
        <row r="71">
          <cell r="A71">
            <v>0</v>
          </cell>
          <cell r="B71">
            <v>70600</v>
          </cell>
        </row>
        <row r="72">
          <cell r="A72">
            <v>172</v>
          </cell>
          <cell r="B72">
            <v>70600</v>
          </cell>
        </row>
        <row r="73">
          <cell r="A73">
            <v>0</v>
          </cell>
          <cell r="B73">
            <v>149700</v>
          </cell>
        </row>
        <row r="74">
          <cell r="A74">
            <v>70</v>
          </cell>
          <cell r="B74">
            <v>149700</v>
          </cell>
        </row>
        <row r="75">
          <cell r="A75">
            <v>0</v>
          </cell>
          <cell r="B75">
            <v>19300</v>
          </cell>
        </row>
        <row r="76">
          <cell r="A76">
            <v>290</v>
          </cell>
          <cell r="B76">
            <v>19300</v>
          </cell>
        </row>
        <row r="77">
          <cell r="A77">
            <v>0</v>
          </cell>
          <cell r="B77">
            <v>10900</v>
          </cell>
        </row>
        <row r="78">
          <cell r="A78">
            <v>26</v>
          </cell>
          <cell r="B78">
            <v>10900</v>
          </cell>
        </row>
        <row r="79">
          <cell r="A79">
            <v>0</v>
          </cell>
          <cell r="B79">
            <v>66200</v>
          </cell>
        </row>
        <row r="80">
          <cell r="A80">
            <v>40</v>
          </cell>
          <cell r="B80">
            <v>66200</v>
          </cell>
        </row>
        <row r="81">
          <cell r="A81">
            <v>0</v>
          </cell>
          <cell r="B81">
            <v>124300</v>
          </cell>
        </row>
        <row r="82">
          <cell r="A82">
            <v>149</v>
          </cell>
          <cell r="B82">
            <v>124300</v>
          </cell>
        </row>
        <row r="83">
          <cell r="A83">
            <v>0</v>
          </cell>
          <cell r="B83">
            <v>206900</v>
          </cell>
        </row>
        <row r="84">
          <cell r="A84">
            <v>133</v>
          </cell>
          <cell r="B84">
            <v>206900</v>
          </cell>
        </row>
        <row r="85">
          <cell r="A85">
            <v>0</v>
          </cell>
          <cell r="B85">
            <v>104500</v>
          </cell>
        </row>
        <row r="86">
          <cell r="A86">
            <v>11</v>
          </cell>
          <cell r="B86">
            <v>104500</v>
          </cell>
        </row>
        <row r="87">
          <cell r="A87">
            <v>0</v>
          </cell>
          <cell r="B87">
            <v>90300</v>
          </cell>
        </row>
        <row r="88">
          <cell r="A88">
            <v>23</v>
          </cell>
          <cell r="B88">
            <v>90300</v>
          </cell>
        </row>
        <row r="89">
          <cell r="A89">
            <v>0</v>
          </cell>
          <cell r="B89">
            <v>0</v>
          </cell>
        </row>
        <row r="90">
          <cell r="A90">
            <v>0</v>
          </cell>
          <cell r="B90">
            <v>0</v>
          </cell>
        </row>
        <row r="91">
          <cell r="A91">
            <v>0</v>
          </cell>
          <cell r="B91">
            <v>0</v>
          </cell>
        </row>
        <row r="92">
          <cell r="A92">
            <v>0</v>
          </cell>
          <cell r="B92">
            <v>0</v>
          </cell>
        </row>
        <row r="93">
          <cell r="A93">
            <v>0</v>
          </cell>
          <cell r="B93">
            <v>0</v>
          </cell>
        </row>
        <row r="94">
          <cell r="A94">
            <v>0</v>
          </cell>
          <cell r="B94">
            <v>0</v>
          </cell>
        </row>
        <row r="95">
          <cell r="A95">
            <v>0</v>
          </cell>
          <cell r="B95">
            <v>0</v>
          </cell>
        </row>
        <row r="96">
          <cell r="A96">
            <v>0</v>
          </cell>
          <cell r="B96">
            <v>0</v>
          </cell>
        </row>
        <row r="97">
          <cell r="A97">
            <v>0</v>
          </cell>
          <cell r="B97">
            <v>0</v>
          </cell>
        </row>
        <row r="98">
          <cell r="A98">
            <v>0</v>
          </cell>
          <cell r="B98">
            <v>0</v>
          </cell>
        </row>
        <row r="99">
          <cell r="A99">
            <v>0</v>
          </cell>
          <cell r="B99">
            <v>0</v>
          </cell>
        </row>
        <row r="100">
          <cell r="A100">
            <v>0</v>
          </cell>
          <cell r="B100">
            <v>0</v>
          </cell>
        </row>
        <row r="101">
          <cell r="A101">
            <v>0</v>
          </cell>
          <cell r="B101">
            <v>0</v>
          </cell>
        </row>
        <row r="102">
          <cell r="A102">
            <v>0</v>
          </cell>
          <cell r="B102">
            <v>0</v>
          </cell>
        </row>
        <row r="103">
          <cell r="A103">
            <v>0</v>
          </cell>
          <cell r="B103">
            <v>0</v>
          </cell>
        </row>
        <row r="104">
          <cell r="A104">
            <v>0</v>
          </cell>
          <cell r="B104">
            <v>0</v>
          </cell>
        </row>
      </sheetData>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V"/>
      <sheetName val="NU"/>
      <sheetName val="NAM"/>
      <sheetName val="NCNV"/>
      <sheetName val="K-XICH"/>
      <sheetName val="SUACAP"/>
      <sheetName val="K-CAP"/>
      <sheetName val="TONGHOP"/>
      <sheetName val="XL4Poppy"/>
    </sheetNames>
    <sheetDataSet>
      <sheetData sheetId="0" refreshError="1"/>
      <sheetData sheetId="1" refreshError="1"/>
      <sheetData sheetId="2" refreshError="1"/>
      <sheetData sheetId="3" refreshError="1">
        <row r="1">
          <cell r="A1" t="str">
            <v>OMIC VIET NAM CO., LTD</v>
          </cell>
          <cell r="K1" t="str">
            <v>OMIC VIET NAM CO., LTD</v>
          </cell>
          <cell r="Q1">
            <v>0</v>
          </cell>
        </row>
        <row r="4">
          <cell r="A4" t="str">
            <v>Sè thÎ</v>
          </cell>
          <cell r="B4" t="str">
            <v>Hä vµ tªn</v>
          </cell>
          <cell r="D4" t="str">
            <v>Ngµy th­êng</v>
          </cell>
          <cell r="E4" t="str">
            <v>Chñ nhËt</v>
          </cell>
          <cell r="F4" t="str">
            <v>Lµm Thªm</v>
          </cell>
          <cell r="G4" t="str">
            <v>An ca</v>
          </cell>
          <cell r="H4" t="str">
            <v>Tæng</v>
          </cell>
          <cell r="I4" t="str">
            <v>Ghi chó</v>
          </cell>
          <cell r="K4" t="str">
            <v>Sè thÎ</v>
          </cell>
          <cell r="L4" t="str">
            <v>Hä vµ tªn</v>
          </cell>
          <cell r="N4" t="str">
            <v>Ngµy th­êng</v>
          </cell>
          <cell r="O4" t="str">
            <v>Chñ nhËt</v>
          </cell>
          <cell r="P4" t="str">
            <v>Lµm Thªm</v>
          </cell>
          <cell r="Q4" t="str">
            <v>An ca</v>
          </cell>
          <cell r="R4" t="str">
            <v>§iÖn ho¸</v>
          </cell>
          <cell r="S4" t="str">
            <v>Ghi chó</v>
          </cell>
        </row>
        <row r="6">
          <cell r="A6">
            <v>12</v>
          </cell>
          <cell r="B6" t="str">
            <v xml:space="preserve">Hoµng </v>
          </cell>
          <cell r="C6" t="str">
            <v>Dòng</v>
          </cell>
          <cell r="D6">
            <v>13</v>
          </cell>
          <cell r="E6">
            <v>3.25</v>
          </cell>
          <cell r="F6">
            <v>33.5</v>
          </cell>
          <cell r="K6">
            <v>1</v>
          </cell>
          <cell r="L6" t="str">
            <v xml:space="preserve">Lª ThÞ H­¬ng </v>
          </cell>
          <cell r="M6" t="str">
            <v>Giang</v>
          </cell>
          <cell r="N6">
            <v>23.25</v>
          </cell>
          <cell r="O6">
            <v>5.63</v>
          </cell>
          <cell r="P6">
            <v>79</v>
          </cell>
          <cell r="Q6">
            <v>4500</v>
          </cell>
        </row>
        <row r="7">
          <cell r="A7">
            <v>13</v>
          </cell>
          <cell r="B7" t="str">
            <v xml:space="preserve">Nghiªm Xu©n </v>
          </cell>
          <cell r="C7" t="str">
            <v>Ph­¬ng</v>
          </cell>
          <cell r="D7">
            <v>23.5</v>
          </cell>
          <cell r="E7">
            <v>3.88</v>
          </cell>
          <cell r="F7">
            <v>73.5</v>
          </cell>
          <cell r="K7">
            <v>3</v>
          </cell>
          <cell r="L7" t="str">
            <v>Lª ThÞ</v>
          </cell>
          <cell r="M7" t="str">
            <v>Cóc</v>
          </cell>
          <cell r="N7">
            <v>2.25</v>
          </cell>
        </row>
        <row r="8">
          <cell r="A8">
            <v>14</v>
          </cell>
          <cell r="B8" t="str">
            <v xml:space="preserve">Ng« Träng </v>
          </cell>
          <cell r="C8" t="str">
            <v>ChiÕn</v>
          </cell>
          <cell r="D8">
            <v>23</v>
          </cell>
          <cell r="E8">
            <v>4.25</v>
          </cell>
          <cell r="F8">
            <v>43.5</v>
          </cell>
          <cell r="K8">
            <v>4</v>
          </cell>
          <cell r="L8" t="str">
            <v xml:space="preserve">§Æng ThÞ Thanh </v>
          </cell>
          <cell r="M8" t="str">
            <v xml:space="preserve">Nhµn </v>
          </cell>
          <cell r="N8">
            <v>14.8</v>
          </cell>
          <cell r="O8">
            <v>1.63</v>
          </cell>
          <cell r="P8">
            <v>25</v>
          </cell>
        </row>
        <row r="9">
          <cell r="A9">
            <v>15</v>
          </cell>
          <cell r="B9" t="str">
            <v xml:space="preserve">Lª §×nh </v>
          </cell>
          <cell r="C9" t="str">
            <v>Th¾ng</v>
          </cell>
          <cell r="D9">
            <v>22.25</v>
          </cell>
          <cell r="E9">
            <v>3.63</v>
          </cell>
          <cell r="F9">
            <v>49</v>
          </cell>
          <cell r="G9">
            <v>9000</v>
          </cell>
          <cell r="K9">
            <v>5</v>
          </cell>
          <cell r="L9" t="str">
            <v xml:space="preserve">NguyÔn BÝnh </v>
          </cell>
          <cell r="M9" t="str">
            <v>Th×n</v>
          </cell>
        </row>
        <row r="10">
          <cell r="A10">
            <v>16</v>
          </cell>
          <cell r="B10" t="str">
            <v xml:space="preserve">Ng V¨n </v>
          </cell>
          <cell r="C10" t="str">
            <v>H­ng</v>
          </cell>
          <cell r="D10">
            <v>15.25</v>
          </cell>
          <cell r="E10">
            <v>2.5</v>
          </cell>
          <cell r="F10">
            <v>13</v>
          </cell>
          <cell r="K10">
            <v>6</v>
          </cell>
          <cell r="L10" t="str">
            <v>Vò ThÞ Thu</v>
          </cell>
          <cell r="M10" t="str">
            <v>Trµ</v>
          </cell>
          <cell r="N10">
            <v>11.5</v>
          </cell>
          <cell r="P10">
            <v>21</v>
          </cell>
        </row>
        <row r="11">
          <cell r="A11">
            <v>17</v>
          </cell>
          <cell r="B11" t="str">
            <v xml:space="preserve">Vò V¨n </v>
          </cell>
          <cell r="C11" t="str">
            <v xml:space="preserve">Trung </v>
          </cell>
          <cell r="D11">
            <v>23.5</v>
          </cell>
          <cell r="E11">
            <v>3.63</v>
          </cell>
          <cell r="F11">
            <v>16</v>
          </cell>
          <cell r="G11">
            <v>81000</v>
          </cell>
          <cell r="K11">
            <v>7</v>
          </cell>
          <cell r="L11" t="str">
            <v>Ph¹m Thanh</v>
          </cell>
          <cell r="M11" t="str">
            <v>Thuû</v>
          </cell>
          <cell r="N11">
            <v>19.75</v>
          </cell>
          <cell r="O11">
            <v>1.38</v>
          </cell>
          <cell r="P11">
            <v>32.5</v>
          </cell>
          <cell r="Q11">
            <v>6000</v>
          </cell>
        </row>
        <row r="12">
          <cell r="A12">
            <v>18</v>
          </cell>
          <cell r="B12" t="str">
            <v>§µm M¹nh</v>
          </cell>
          <cell r="C12" t="str">
            <v>TiÕn</v>
          </cell>
          <cell r="D12">
            <v>21</v>
          </cell>
          <cell r="E12">
            <v>2.75</v>
          </cell>
          <cell r="F12">
            <v>26.5</v>
          </cell>
          <cell r="K12">
            <v>8</v>
          </cell>
          <cell r="L12" t="str">
            <v>Bïi ThÞ</v>
          </cell>
          <cell r="M12" t="str">
            <v>Sen</v>
          </cell>
          <cell r="N12">
            <v>17.88</v>
          </cell>
          <cell r="P12">
            <v>5</v>
          </cell>
        </row>
        <row r="13">
          <cell r="A13">
            <v>19</v>
          </cell>
          <cell r="B13" t="str">
            <v>T¹ TuÊn</v>
          </cell>
          <cell r="C13" t="str">
            <v>NghÜa</v>
          </cell>
          <cell r="K13">
            <v>9</v>
          </cell>
          <cell r="L13" t="str">
            <v xml:space="preserve">Ph¹m ThÞ </v>
          </cell>
          <cell r="M13" t="str">
            <v>B×nh</v>
          </cell>
        </row>
        <row r="14">
          <cell r="A14">
            <v>20</v>
          </cell>
          <cell r="B14" t="str">
            <v>NguyÔn V¨n</v>
          </cell>
          <cell r="C14" t="str">
            <v>TuÊn</v>
          </cell>
          <cell r="D14">
            <v>23</v>
          </cell>
          <cell r="E14">
            <v>3.63</v>
          </cell>
          <cell r="F14">
            <v>24</v>
          </cell>
          <cell r="G14">
            <v>22500</v>
          </cell>
          <cell r="K14">
            <v>10</v>
          </cell>
          <cell r="L14" t="str">
            <v xml:space="preserve">Ng« ThÞ </v>
          </cell>
          <cell r="M14" t="str">
            <v>CÈm</v>
          </cell>
          <cell r="N14">
            <v>2.63</v>
          </cell>
        </row>
        <row r="15">
          <cell r="A15">
            <v>21</v>
          </cell>
          <cell r="B15" t="str">
            <v xml:space="preserve">V­¬ng §¾c </v>
          </cell>
          <cell r="C15" t="str">
            <v>¸nh</v>
          </cell>
          <cell r="D15">
            <v>23</v>
          </cell>
          <cell r="E15">
            <v>1.88</v>
          </cell>
          <cell r="F15">
            <v>67.5</v>
          </cell>
          <cell r="G15">
            <v>4500</v>
          </cell>
          <cell r="K15">
            <v>11</v>
          </cell>
          <cell r="L15" t="str">
            <v xml:space="preserve">Hoµng H­¬ng </v>
          </cell>
          <cell r="M15" t="str">
            <v>Giang</v>
          </cell>
        </row>
        <row r="16">
          <cell r="A16">
            <v>22</v>
          </cell>
          <cell r="B16" t="str">
            <v>Bïi Sü</v>
          </cell>
          <cell r="C16" t="str">
            <v>M¹nh</v>
          </cell>
          <cell r="D16">
            <v>24.75</v>
          </cell>
          <cell r="E16">
            <v>3.63</v>
          </cell>
          <cell r="F16">
            <v>61</v>
          </cell>
          <cell r="K16">
            <v>12</v>
          </cell>
          <cell r="L16" t="str">
            <v xml:space="preserve">NguyÔn ThÞ </v>
          </cell>
          <cell r="M16" t="str">
            <v>H­¬ng D</v>
          </cell>
          <cell r="N16">
            <v>2.25</v>
          </cell>
        </row>
        <row r="17">
          <cell r="A17">
            <v>23</v>
          </cell>
          <cell r="B17" t="str">
            <v xml:space="preserve">§Æng V¨n </v>
          </cell>
          <cell r="C17" t="str">
            <v>Nguyªn</v>
          </cell>
          <cell r="D17">
            <v>21.25</v>
          </cell>
          <cell r="E17">
            <v>1</v>
          </cell>
          <cell r="F17">
            <v>10</v>
          </cell>
          <cell r="K17">
            <v>13</v>
          </cell>
          <cell r="L17" t="str">
            <v xml:space="preserve">NguyÔn ThÞ </v>
          </cell>
          <cell r="M17" t="str">
            <v>H­¬ng E</v>
          </cell>
        </row>
        <row r="18">
          <cell r="A18">
            <v>24</v>
          </cell>
          <cell r="B18" t="str">
            <v xml:space="preserve">Ph¹m Ngäc </v>
          </cell>
          <cell r="C18" t="str">
            <v>Tu©n</v>
          </cell>
          <cell r="D18">
            <v>23</v>
          </cell>
          <cell r="E18">
            <v>2.25</v>
          </cell>
          <cell r="F18">
            <v>58</v>
          </cell>
          <cell r="G18">
            <v>4500</v>
          </cell>
          <cell r="K18">
            <v>14</v>
          </cell>
          <cell r="L18" t="str">
            <v xml:space="preserve">NguyÔn ThÞ </v>
          </cell>
          <cell r="M18" t="str">
            <v>Hµ A</v>
          </cell>
          <cell r="N18">
            <v>21.5</v>
          </cell>
          <cell r="O18">
            <v>1</v>
          </cell>
          <cell r="P18">
            <v>23</v>
          </cell>
          <cell r="Q18">
            <v>9000</v>
          </cell>
        </row>
        <row r="19">
          <cell r="A19">
            <v>25</v>
          </cell>
          <cell r="B19" t="str">
            <v>NguyÔn V¨n</v>
          </cell>
          <cell r="C19" t="str">
            <v>Thµnh</v>
          </cell>
          <cell r="D19">
            <v>25</v>
          </cell>
          <cell r="E19">
            <v>2.38</v>
          </cell>
          <cell r="F19">
            <v>57</v>
          </cell>
          <cell r="G19">
            <v>4500</v>
          </cell>
          <cell r="K19">
            <v>15</v>
          </cell>
          <cell r="L19" t="str">
            <v xml:space="preserve">NguyÔn ThÞ </v>
          </cell>
          <cell r="M19" t="str">
            <v>H¶i</v>
          </cell>
        </row>
        <row r="20">
          <cell r="A20">
            <v>26</v>
          </cell>
          <cell r="B20" t="str">
            <v>Tr­¬ng V¨n</v>
          </cell>
          <cell r="C20" t="str">
            <v>T©n</v>
          </cell>
          <cell r="D20">
            <v>23</v>
          </cell>
          <cell r="E20">
            <v>1</v>
          </cell>
          <cell r="F20">
            <v>51.5</v>
          </cell>
          <cell r="G20">
            <v>13500</v>
          </cell>
          <cell r="K20">
            <v>16</v>
          </cell>
          <cell r="L20" t="str">
            <v>NguyÔn ThÞ Thanh</v>
          </cell>
          <cell r="M20" t="str">
            <v>H­êng A</v>
          </cell>
          <cell r="N20">
            <v>4.88</v>
          </cell>
          <cell r="Q20">
            <v>6000</v>
          </cell>
        </row>
        <row r="21">
          <cell r="A21">
            <v>27</v>
          </cell>
          <cell r="B21" t="str">
            <v>§Æng ViÕt</v>
          </cell>
          <cell r="C21" t="str">
            <v>Hïng</v>
          </cell>
          <cell r="D21">
            <v>19.5</v>
          </cell>
          <cell r="E21">
            <v>1</v>
          </cell>
          <cell r="F21">
            <v>9</v>
          </cell>
          <cell r="K21">
            <v>17</v>
          </cell>
          <cell r="L21" t="str">
            <v>NguyÔn ThÞ</v>
          </cell>
          <cell r="M21" t="str">
            <v>Hoa E</v>
          </cell>
        </row>
        <row r="22">
          <cell r="A22">
            <v>28</v>
          </cell>
          <cell r="B22" t="str">
            <v>Hoµng Minh</v>
          </cell>
          <cell r="C22" t="str">
            <v>TiÕn</v>
          </cell>
          <cell r="D22">
            <v>25</v>
          </cell>
          <cell r="E22">
            <v>3.63</v>
          </cell>
          <cell r="F22">
            <v>54</v>
          </cell>
          <cell r="G22">
            <v>4500</v>
          </cell>
          <cell r="K22">
            <v>18</v>
          </cell>
          <cell r="L22" t="str">
            <v xml:space="preserve">L­u ThÞ </v>
          </cell>
          <cell r="M22" t="str">
            <v>HuÖ</v>
          </cell>
        </row>
        <row r="23">
          <cell r="A23">
            <v>29</v>
          </cell>
          <cell r="B23" t="str">
            <v>NguyÔn §×nh</v>
          </cell>
          <cell r="C23" t="str">
            <v>Phóc</v>
          </cell>
          <cell r="D23">
            <v>25</v>
          </cell>
          <cell r="E23">
            <v>2</v>
          </cell>
          <cell r="F23">
            <v>51</v>
          </cell>
          <cell r="G23">
            <v>18000</v>
          </cell>
          <cell r="K23">
            <v>19</v>
          </cell>
          <cell r="L23" t="str">
            <v xml:space="preserve">NguyÔn ThÞ </v>
          </cell>
          <cell r="M23" t="str">
            <v>HuÖ</v>
          </cell>
          <cell r="N23">
            <v>12</v>
          </cell>
          <cell r="O23">
            <v>1.25</v>
          </cell>
          <cell r="P23">
            <v>8</v>
          </cell>
          <cell r="Q23">
            <v>6000</v>
          </cell>
        </row>
        <row r="24">
          <cell r="A24">
            <v>30</v>
          </cell>
          <cell r="B24" t="str">
            <v xml:space="preserve">Lª §¹i </v>
          </cell>
          <cell r="C24" t="str">
            <v>Huy</v>
          </cell>
          <cell r="K24">
            <v>20</v>
          </cell>
          <cell r="L24" t="str">
            <v xml:space="preserve">§µo ThÞ </v>
          </cell>
          <cell r="M24" t="str">
            <v>Lan</v>
          </cell>
          <cell r="N24">
            <v>21</v>
          </cell>
          <cell r="O24">
            <v>1</v>
          </cell>
          <cell r="P24">
            <v>45</v>
          </cell>
          <cell r="Q24">
            <v>13500</v>
          </cell>
        </row>
        <row r="25">
          <cell r="A25">
            <v>31</v>
          </cell>
          <cell r="B25" t="str">
            <v>Ph¹m Ngäc</v>
          </cell>
          <cell r="C25" t="str">
            <v>T©m</v>
          </cell>
          <cell r="K25">
            <v>21</v>
          </cell>
          <cell r="L25" t="str">
            <v>NguyÔn ThÞ</v>
          </cell>
          <cell r="M25" t="str">
            <v>Liªn A</v>
          </cell>
        </row>
        <row r="26">
          <cell r="A26">
            <v>32</v>
          </cell>
          <cell r="B26" t="str">
            <v>NguyÔn V¨n</v>
          </cell>
          <cell r="C26" t="str">
            <v>Kha</v>
          </cell>
          <cell r="D26">
            <v>4</v>
          </cell>
          <cell r="K26">
            <v>22</v>
          </cell>
          <cell r="L26" t="str">
            <v>NguyÔn ThÞ BÝch</v>
          </cell>
          <cell r="M26" t="str">
            <v>Liªn</v>
          </cell>
          <cell r="N26">
            <v>9.25</v>
          </cell>
          <cell r="O26">
            <v>1.25</v>
          </cell>
          <cell r="P26">
            <v>11</v>
          </cell>
          <cell r="Q26">
            <v>3000</v>
          </cell>
        </row>
        <row r="27">
          <cell r="A27">
            <v>33</v>
          </cell>
          <cell r="B27" t="str">
            <v>NguyÔn Kh¾c</v>
          </cell>
          <cell r="C27" t="str">
            <v>Hïng</v>
          </cell>
          <cell r="D27">
            <v>23.62</v>
          </cell>
          <cell r="E27">
            <v>4.75</v>
          </cell>
          <cell r="F27">
            <v>43.5</v>
          </cell>
          <cell r="K27">
            <v>23</v>
          </cell>
          <cell r="L27" t="str">
            <v>Phïng ThÞ BÝch</v>
          </cell>
          <cell r="M27" t="str">
            <v>Liªn</v>
          </cell>
        </row>
        <row r="28">
          <cell r="A28">
            <v>34</v>
          </cell>
          <cell r="B28" t="str">
            <v xml:space="preserve">Lª §×nh </v>
          </cell>
          <cell r="C28" t="str">
            <v>ChiÕn</v>
          </cell>
          <cell r="D28">
            <v>23</v>
          </cell>
          <cell r="E28">
            <v>1</v>
          </cell>
          <cell r="F28">
            <v>47</v>
          </cell>
          <cell r="G28">
            <v>13500</v>
          </cell>
          <cell r="K28">
            <v>24</v>
          </cell>
          <cell r="L28" t="str">
            <v xml:space="preserve">NguyÔn ThÞ </v>
          </cell>
          <cell r="M28" t="str">
            <v>Lý B</v>
          </cell>
          <cell r="N28">
            <v>21.5</v>
          </cell>
          <cell r="O28">
            <v>2</v>
          </cell>
          <cell r="P28">
            <v>6</v>
          </cell>
          <cell r="Q28">
            <v>4500</v>
          </cell>
        </row>
        <row r="29">
          <cell r="A29">
            <v>35</v>
          </cell>
          <cell r="B29" t="str">
            <v>Ph¹m Ngäc</v>
          </cell>
          <cell r="C29" t="str">
            <v>B×nh</v>
          </cell>
          <cell r="D29">
            <v>22</v>
          </cell>
          <cell r="E29">
            <v>1</v>
          </cell>
          <cell r="F29">
            <v>12</v>
          </cell>
          <cell r="K29">
            <v>25</v>
          </cell>
          <cell r="L29" t="str">
            <v>NguyÔn ThÞ</v>
          </cell>
          <cell r="M29" t="str">
            <v>Mai A</v>
          </cell>
          <cell r="N29">
            <v>10.5</v>
          </cell>
          <cell r="O29">
            <v>2</v>
          </cell>
          <cell r="Q29">
            <v>4500</v>
          </cell>
        </row>
        <row r="30">
          <cell r="A30">
            <v>36</v>
          </cell>
          <cell r="B30" t="str">
            <v xml:space="preserve">NguyÔn §øc </v>
          </cell>
          <cell r="C30" t="str">
            <v>Nam</v>
          </cell>
          <cell r="K30">
            <v>26</v>
          </cell>
          <cell r="L30" t="str">
            <v>§oµn Thanh</v>
          </cell>
          <cell r="M30" t="str">
            <v>Nga</v>
          </cell>
          <cell r="N30">
            <v>24.75</v>
          </cell>
          <cell r="O30">
            <v>1</v>
          </cell>
          <cell r="P30">
            <v>59</v>
          </cell>
        </row>
        <row r="31">
          <cell r="A31">
            <v>37</v>
          </cell>
          <cell r="B31" t="str">
            <v>NguyÔn V¨n</v>
          </cell>
          <cell r="C31" t="str">
            <v>Khëi</v>
          </cell>
          <cell r="D31">
            <v>23.9</v>
          </cell>
          <cell r="E31">
            <v>2</v>
          </cell>
          <cell r="F31">
            <v>45</v>
          </cell>
          <cell r="G31">
            <v>13500</v>
          </cell>
          <cell r="K31">
            <v>27</v>
          </cell>
          <cell r="L31" t="str">
            <v xml:space="preserve">Ng« BÝch </v>
          </cell>
          <cell r="M31" t="str">
            <v>Ngäc</v>
          </cell>
        </row>
        <row r="32">
          <cell r="A32">
            <v>38</v>
          </cell>
          <cell r="B32" t="str">
            <v>NguyÔn Quèc</v>
          </cell>
          <cell r="C32" t="str">
            <v>ViÖt</v>
          </cell>
          <cell r="D32">
            <v>20.5</v>
          </cell>
          <cell r="E32">
            <v>3</v>
          </cell>
          <cell r="F32">
            <v>37</v>
          </cell>
          <cell r="K32">
            <v>28</v>
          </cell>
          <cell r="L32" t="str">
            <v xml:space="preserve">NguyÔn ThÞ </v>
          </cell>
          <cell r="M32" t="str">
            <v>NhÝp</v>
          </cell>
        </row>
        <row r="33">
          <cell r="A33">
            <v>39</v>
          </cell>
          <cell r="B33" t="str">
            <v xml:space="preserve">Ph¹m Sü </v>
          </cell>
          <cell r="C33" t="str">
            <v>Th¾ng</v>
          </cell>
          <cell r="D33">
            <v>25</v>
          </cell>
          <cell r="E33">
            <v>2.63</v>
          </cell>
          <cell r="F33">
            <v>68</v>
          </cell>
          <cell r="K33">
            <v>29</v>
          </cell>
          <cell r="L33" t="str">
            <v xml:space="preserve">NguyÔn ThÞ </v>
          </cell>
          <cell r="M33" t="str">
            <v>Nô A</v>
          </cell>
        </row>
        <row r="34">
          <cell r="A34">
            <v>40</v>
          </cell>
          <cell r="B34" t="str">
            <v xml:space="preserve">NguyÔn V¨n </v>
          </cell>
          <cell r="C34" t="str">
            <v>Huy</v>
          </cell>
          <cell r="D34">
            <v>20.75</v>
          </cell>
          <cell r="E34">
            <v>1</v>
          </cell>
          <cell r="F34">
            <v>12</v>
          </cell>
          <cell r="K34">
            <v>30</v>
          </cell>
          <cell r="L34" t="str">
            <v>Hoµng Thu</v>
          </cell>
          <cell r="M34" t="str">
            <v>Ph­¬ng</v>
          </cell>
        </row>
        <row r="35">
          <cell r="A35">
            <v>41</v>
          </cell>
          <cell r="B35" t="str">
            <v xml:space="preserve">TrÇn Danh </v>
          </cell>
          <cell r="C35" t="str">
            <v>M¹nh</v>
          </cell>
          <cell r="D35">
            <v>23.25</v>
          </cell>
          <cell r="E35">
            <v>2</v>
          </cell>
          <cell r="F35">
            <v>27</v>
          </cell>
          <cell r="K35">
            <v>31</v>
          </cell>
          <cell r="L35" t="str">
            <v>NguyÔn ThÞ H­¬ng</v>
          </cell>
          <cell r="M35" t="str">
            <v>Sen A</v>
          </cell>
          <cell r="N35">
            <v>4</v>
          </cell>
          <cell r="Q35">
            <v>6000</v>
          </cell>
        </row>
        <row r="36">
          <cell r="A36">
            <v>42</v>
          </cell>
          <cell r="B36" t="str">
            <v>NguyÔn Huy</v>
          </cell>
          <cell r="C36" t="str">
            <v>LÞch</v>
          </cell>
          <cell r="D36">
            <v>23.75</v>
          </cell>
          <cell r="E36">
            <v>1</v>
          </cell>
          <cell r="F36">
            <v>17</v>
          </cell>
          <cell r="K36">
            <v>32</v>
          </cell>
          <cell r="L36" t="str">
            <v xml:space="preserve">NguyÔn ThÞ </v>
          </cell>
          <cell r="M36" t="str">
            <v>T©m</v>
          </cell>
        </row>
        <row r="37">
          <cell r="A37">
            <v>43</v>
          </cell>
          <cell r="B37" t="str">
            <v xml:space="preserve">Ng« Quèc </v>
          </cell>
          <cell r="C37" t="str">
            <v>TuÊn</v>
          </cell>
          <cell r="D37">
            <v>25</v>
          </cell>
          <cell r="E37">
            <v>1.25</v>
          </cell>
          <cell r="F37">
            <v>23</v>
          </cell>
          <cell r="K37">
            <v>33</v>
          </cell>
          <cell r="L37" t="str">
            <v>NguyÔn ThÞ Thanh</v>
          </cell>
          <cell r="M37" t="str">
            <v>T©m A</v>
          </cell>
          <cell r="N37">
            <v>23</v>
          </cell>
          <cell r="O37">
            <v>1.38</v>
          </cell>
          <cell r="P37">
            <v>45</v>
          </cell>
          <cell r="Q37">
            <v>4500</v>
          </cell>
        </row>
        <row r="38">
          <cell r="A38">
            <v>44</v>
          </cell>
          <cell r="B38" t="str">
            <v>NguyÔn Danh</v>
          </cell>
          <cell r="C38" t="str">
            <v>Long</v>
          </cell>
          <cell r="D38">
            <v>20.88</v>
          </cell>
          <cell r="E38">
            <v>2.25</v>
          </cell>
          <cell r="F38">
            <v>8</v>
          </cell>
          <cell r="K38">
            <v>34</v>
          </cell>
          <cell r="L38" t="str">
            <v>Ph¹m ThÞ</v>
          </cell>
          <cell r="M38" t="str">
            <v>S¸ng</v>
          </cell>
          <cell r="N38">
            <v>25</v>
          </cell>
          <cell r="O38">
            <v>3</v>
          </cell>
          <cell r="P38">
            <v>13</v>
          </cell>
        </row>
        <row r="39">
          <cell r="A39">
            <v>45</v>
          </cell>
          <cell r="B39" t="str">
            <v>Lª ngäc</v>
          </cell>
          <cell r="C39" t="str">
            <v xml:space="preserve">Anh </v>
          </cell>
          <cell r="D39">
            <v>22.25</v>
          </cell>
          <cell r="E39">
            <v>2.5</v>
          </cell>
          <cell r="F39">
            <v>33</v>
          </cell>
          <cell r="G39">
            <v>27000</v>
          </cell>
          <cell r="K39">
            <v>35</v>
          </cell>
          <cell r="L39" t="str">
            <v>NguyÔn ThÞ</v>
          </cell>
          <cell r="M39" t="str">
            <v>ThuÇn</v>
          </cell>
          <cell r="N39">
            <v>16.75</v>
          </cell>
          <cell r="O39">
            <v>1.25</v>
          </cell>
          <cell r="P39">
            <v>52</v>
          </cell>
          <cell r="Q39">
            <v>6000</v>
          </cell>
        </row>
        <row r="40">
          <cell r="A40">
            <v>46</v>
          </cell>
          <cell r="B40" t="str">
            <v xml:space="preserve">NguyÔn ThÕ </v>
          </cell>
          <cell r="C40" t="str">
            <v>Vinh</v>
          </cell>
          <cell r="D40">
            <v>24</v>
          </cell>
          <cell r="E40">
            <v>2</v>
          </cell>
          <cell r="F40">
            <v>26</v>
          </cell>
          <cell r="K40">
            <v>36</v>
          </cell>
          <cell r="L40" t="str">
            <v>NguyÔn ThÞ</v>
          </cell>
          <cell r="M40" t="str">
            <v>ThuËn</v>
          </cell>
          <cell r="N40">
            <v>10.63</v>
          </cell>
          <cell r="O40">
            <v>1.25</v>
          </cell>
          <cell r="P40">
            <v>8</v>
          </cell>
          <cell r="Q40">
            <v>12000</v>
          </cell>
        </row>
        <row r="41">
          <cell r="A41">
            <v>47</v>
          </cell>
          <cell r="B41" t="str">
            <v>Ph¹m V¨n</v>
          </cell>
          <cell r="C41" t="str">
            <v>B»ng</v>
          </cell>
          <cell r="D41">
            <v>23.63</v>
          </cell>
          <cell r="E41">
            <v>1.38</v>
          </cell>
          <cell r="F41">
            <v>32</v>
          </cell>
          <cell r="K41">
            <v>37</v>
          </cell>
          <cell r="L41" t="str">
            <v xml:space="preserve">V­¬ng ThÞ </v>
          </cell>
          <cell r="M41" t="str">
            <v>ThuËn</v>
          </cell>
          <cell r="N41">
            <v>17.63</v>
          </cell>
          <cell r="O41">
            <v>1</v>
          </cell>
          <cell r="P41">
            <v>45</v>
          </cell>
          <cell r="Q41">
            <v>13500</v>
          </cell>
          <cell r="R41">
            <v>7</v>
          </cell>
        </row>
        <row r="42">
          <cell r="A42">
            <v>48</v>
          </cell>
          <cell r="B42" t="str">
            <v>§oµn B¸</v>
          </cell>
          <cell r="C42" t="str">
            <v>Dòng</v>
          </cell>
          <cell r="D42">
            <v>23.5</v>
          </cell>
          <cell r="E42">
            <v>5.13</v>
          </cell>
          <cell r="F42">
            <v>61.5</v>
          </cell>
          <cell r="G42">
            <v>4500</v>
          </cell>
          <cell r="K42">
            <v>38</v>
          </cell>
          <cell r="L42" t="str">
            <v xml:space="preserve">Phïng ThÞ Thu </v>
          </cell>
          <cell r="M42" t="str">
            <v>Thuû</v>
          </cell>
          <cell r="N42">
            <v>9.8000000000000007</v>
          </cell>
          <cell r="O42">
            <v>1</v>
          </cell>
          <cell r="P42">
            <v>6</v>
          </cell>
        </row>
        <row r="43">
          <cell r="A43">
            <v>49</v>
          </cell>
          <cell r="B43" t="str">
            <v>NguyÔn Danh</v>
          </cell>
          <cell r="C43" t="str">
            <v>M¹nh</v>
          </cell>
          <cell r="D43">
            <v>24</v>
          </cell>
          <cell r="E43">
            <v>6.75</v>
          </cell>
          <cell r="F43">
            <v>64.5</v>
          </cell>
          <cell r="G43">
            <v>9000</v>
          </cell>
          <cell r="K43">
            <v>39</v>
          </cell>
          <cell r="L43" t="str">
            <v>NguyÔn CÈm</v>
          </cell>
          <cell r="M43" t="str">
            <v>Tó</v>
          </cell>
          <cell r="N43">
            <v>20.88</v>
          </cell>
          <cell r="O43">
            <v>1.38</v>
          </cell>
          <cell r="P43">
            <v>38</v>
          </cell>
          <cell r="Q43">
            <v>12000</v>
          </cell>
        </row>
        <row r="44">
          <cell r="A44">
            <v>50</v>
          </cell>
          <cell r="B44" t="str">
            <v>NguyÔn §×nh</v>
          </cell>
          <cell r="C44" t="str">
            <v>TÊn</v>
          </cell>
          <cell r="D44">
            <v>24</v>
          </cell>
          <cell r="E44">
            <v>3.63</v>
          </cell>
          <cell r="F44">
            <v>50.5</v>
          </cell>
          <cell r="G44">
            <v>22500</v>
          </cell>
          <cell r="K44">
            <v>40</v>
          </cell>
          <cell r="L44" t="str">
            <v>Vò ThÞ B¶o</v>
          </cell>
          <cell r="M44" t="str">
            <v>Tr©n</v>
          </cell>
          <cell r="N44">
            <v>12</v>
          </cell>
          <cell r="O44">
            <v>1.1299999999999999</v>
          </cell>
          <cell r="P44">
            <v>19</v>
          </cell>
          <cell r="Q44">
            <v>9000</v>
          </cell>
        </row>
        <row r="45">
          <cell r="A45">
            <v>51</v>
          </cell>
          <cell r="B45" t="str">
            <v xml:space="preserve">L­u ViÕt </v>
          </cell>
          <cell r="C45" t="str">
            <v>Tr­êng</v>
          </cell>
          <cell r="D45">
            <v>22.5</v>
          </cell>
          <cell r="E45">
            <v>2.75</v>
          </cell>
          <cell r="F45">
            <v>49</v>
          </cell>
          <cell r="K45">
            <v>41</v>
          </cell>
          <cell r="L45" t="str">
            <v xml:space="preserve">Hoµng ThÞ </v>
          </cell>
          <cell r="M45" t="str">
            <v>Trµ</v>
          </cell>
        </row>
        <row r="46">
          <cell r="A46">
            <v>52</v>
          </cell>
          <cell r="B46" t="str">
            <v xml:space="preserve">NguyÔn V¨n </v>
          </cell>
          <cell r="C46" t="str">
            <v>Phóc</v>
          </cell>
          <cell r="K46">
            <v>42</v>
          </cell>
          <cell r="L46" t="str">
            <v>Lª Thanh</v>
          </cell>
          <cell r="M46" t="str">
            <v>Trang</v>
          </cell>
          <cell r="N46">
            <v>25</v>
          </cell>
          <cell r="O46">
            <v>1.63</v>
          </cell>
          <cell r="P46">
            <v>66</v>
          </cell>
          <cell r="Q46">
            <v>16500</v>
          </cell>
        </row>
        <row r="47">
          <cell r="A47">
            <v>53</v>
          </cell>
          <cell r="B47" t="str">
            <v>Ph¹m Duy</v>
          </cell>
          <cell r="C47" t="str">
            <v>Kh¸nh</v>
          </cell>
          <cell r="D47">
            <v>3</v>
          </cell>
          <cell r="F47">
            <v>8</v>
          </cell>
          <cell r="K47">
            <v>43</v>
          </cell>
          <cell r="L47" t="str">
            <v xml:space="preserve">L· ThÞ </v>
          </cell>
          <cell r="M47" t="str">
            <v>Vßng</v>
          </cell>
          <cell r="N47">
            <v>12.5</v>
          </cell>
          <cell r="O47">
            <v>1.63</v>
          </cell>
          <cell r="P47">
            <v>16.5</v>
          </cell>
        </row>
        <row r="48">
          <cell r="A48">
            <v>54</v>
          </cell>
          <cell r="B48" t="str">
            <v xml:space="preserve">Lª Quang </v>
          </cell>
          <cell r="C48" t="str">
            <v>Duy</v>
          </cell>
          <cell r="K48">
            <v>44</v>
          </cell>
          <cell r="L48" t="str">
            <v>NguyÔn ThÞ Kim</v>
          </cell>
          <cell r="M48" t="str">
            <v>Anh A</v>
          </cell>
        </row>
        <row r="49">
          <cell r="A49">
            <v>55</v>
          </cell>
          <cell r="B49" t="str">
            <v xml:space="preserve">Phïng V¨n </v>
          </cell>
          <cell r="C49" t="str">
            <v>C­êng</v>
          </cell>
          <cell r="D49">
            <v>12.5</v>
          </cell>
          <cell r="E49">
            <v>2.38</v>
          </cell>
          <cell r="F49">
            <v>32</v>
          </cell>
          <cell r="K49">
            <v>45</v>
          </cell>
          <cell r="L49" t="str">
            <v>§Æng Thanh</v>
          </cell>
          <cell r="M49" t="str">
            <v>Chóc</v>
          </cell>
        </row>
        <row r="50">
          <cell r="A50">
            <v>56</v>
          </cell>
          <cell r="B50" t="str">
            <v>Chu V¨n</v>
          </cell>
          <cell r="C50" t="str">
            <v>§¹i</v>
          </cell>
          <cell r="D50">
            <v>14.88</v>
          </cell>
          <cell r="E50">
            <v>1</v>
          </cell>
          <cell r="F50">
            <v>8</v>
          </cell>
          <cell r="K50">
            <v>46</v>
          </cell>
          <cell r="L50" t="str">
            <v xml:space="preserve">Ph¹m ThÞ </v>
          </cell>
          <cell r="M50" t="str">
            <v>Giang</v>
          </cell>
          <cell r="N50">
            <v>7.88</v>
          </cell>
        </row>
        <row r="51">
          <cell r="A51">
            <v>57</v>
          </cell>
          <cell r="B51" t="str">
            <v>TrÇn TuÊn</v>
          </cell>
          <cell r="C51" t="str">
            <v>Anh</v>
          </cell>
          <cell r="K51">
            <v>47</v>
          </cell>
          <cell r="L51" t="str">
            <v xml:space="preserve">§oµn ThÞ </v>
          </cell>
          <cell r="M51" t="str">
            <v>H»ng</v>
          </cell>
          <cell r="N51">
            <v>12.75</v>
          </cell>
          <cell r="P51">
            <v>5</v>
          </cell>
        </row>
        <row r="52">
          <cell r="A52">
            <v>58</v>
          </cell>
          <cell r="B52" t="str">
            <v xml:space="preserve">L­u ViÕt </v>
          </cell>
          <cell r="C52" t="str">
            <v>Phong</v>
          </cell>
          <cell r="D52">
            <v>17.25</v>
          </cell>
          <cell r="E52">
            <v>1.5</v>
          </cell>
          <cell r="F52">
            <v>34</v>
          </cell>
          <cell r="G52">
            <v>4500</v>
          </cell>
          <cell r="K52">
            <v>48</v>
          </cell>
          <cell r="L52" t="str">
            <v>§oµn   LÖ</v>
          </cell>
          <cell r="M52" t="str">
            <v>H»ng</v>
          </cell>
          <cell r="N52">
            <v>13.5</v>
          </cell>
          <cell r="O52">
            <v>1.1299999999999999</v>
          </cell>
          <cell r="P52">
            <v>12</v>
          </cell>
          <cell r="Q52">
            <v>7500</v>
          </cell>
        </row>
        <row r="53">
          <cell r="A53">
            <v>59</v>
          </cell>
          <cell r="B53" t="str">
            <v>Hoµng Minh</v>
          </cell>
          <cell r="C53" t="str">
            <v>Kh¸nh</v>
          </cell>
          <cell r="K53">
            <v>49</v>
          </cell>
          <cell r="L53" t="str">
            <v>Lª ThÞ Thanh</v>
          </cell>
          <cell r="M53" t="str">
            <v>H¶i</v>
          </cell>
          <cell r="N53">
            <v>14.25</v>
          </cell>
          <cell r="O53">
            <v>1.38</v>
          </cell>
          <cell r="P53">
            <v>29</v>
          </cell>
          <cell r="Q53">
            <v>12000</v>
          </cell>
        </row>
        <row r="54">
          <cell r="A54">
            <v>60</v>
          </cell>
          <cell r="B54" t="str">
            <v xml:space="preserve">NguyÔn §øc </v>
          </cell>
          <cell r="C54" t="str">
            <v>TiÖp</v>
          </cell>
          <cell r="D54">
            <v>20.5</v>
          </cell>
          <cell r="E54">
            <v>1.38</v>
          </cell>
          <cell r="F54">
            <v>47.5</v>
          </cell>
          <cell r="G54">
            <v>4500</v>
          </cell>
          <cell r="K54">
            <v>50</v>
          </cell>
          <cell r="L54" t="str">
            <v>NguyÔn ThÞ Thu</v>
          </cell>
          <cell r="M54" t="str">
            <v>H¶i</v>
          </cell>
          <cell r="N54">
            <v>8.5</v>
          </cell>
          <cell r="O54">
            <v>1.38</v>
          </cell>
          <cell r="P54">
            <v>31</v>
          </cell>
          <cell r="Q54">
            <v>9000</v>
          </cell>
        </row>
        <row r="55">
          <cell r="A55">
            <v>61</v>
          </cell>
          <cell r="B55" t="str">
            <v>NguyÔn TuÊn</v>
          </cell>
          <cell r="C55" t="str">
            <v>Anh</v>
          </cell>
          <cell r="D55">
            <v>20.87</v>
          </cell>
          <cell r="E55">
            <v>2.63</v>
          </cell>
          <cell r="F55">
            <v>16</v>
          </cell>
          <cell r="G55">
            <v>18000</v>
          </cell>
          <cell r="K55">
            <v>51</v>
          </cell>
          <cell r="L55" t="str">
            <v>NguyÔn ThÞ</v>
          </cell>
          <cell r="M55" t="str">
            <v>Hång</v>
          </cell>
          <cell r="N55">
            <v>11.94</v>
          </cell>
          <cell r="O55">
            <v>1.63</v>
          </cell>
          <cell r="P55">
            <v>18</v>
          </cell>
        </row>
        <row r="56">
          <cell r="A56">
            <v>62</v>
          </cell>
          <cell r="B56" t="str">
            <v>NguyÔn Minh</v>
          </cell>
          <cell r="C56" t="str">
            <v>Tó</v>
          </cell>
          <cell r="K56">
            <v>52</v>
          </cell>
          <cell r="L56" t="str">
            <v>NguyÔn ThÞ Thu</v>
          </cell>
          <cell r="M56" t="str">
            <v>H»ng</v>
          </cell>
          <cell r="N56">
            <v>21</v>
          </cell>
          <cell r="O56">
            <v>1.63</v>
          </cell>
          <cell r="P56">
            <v>18</v>
          </cell>
          <cell r="Q56">
            <v>6000</v>
          </cell>
        </row>
        <row r="57">
          <cell r="A57">
            <v>63</v>
          </cell>
          <cell r="B57" t="str">
            <v xml:space="preserve">L­u ViÕt </v>
          </cell>
          <cell r="C57" t="str">
            <v>Qu©n</v>
          </cell>
          <cell r="K57">
            <v>53</v>
          </cell>
          <cell r="L57" t="str">
            <v xml:space="preserve">Lª ThÞ </v>
          </cell>
          <cell r="M57" t="str">
            <v>Hoµ</v>
          </cell>
        </row>
        <row r="58">
          <cell r="A58">
            <v>64</v>
          </cell>
          <cell r="B58" t="str">
            <v>T¹ V¨n</v>
          </cell>
          <cell r="C58" t="str">
            <v>¸nh</v>
          </cell>
          <cell r="D58">
            <v>12</v>
          </cell>
          <cell r="E58">
            <v>1</v>
          </cell>
          <cell r="F58">
            <v>16</v>
          </cell>
          <cell r="G58">
            <v>9000</v>
          </cell>
          <cell r="K58">
            <v>54</v>
          </cell>
          <cell r="L58" t="str">
            <v>Do·n ThÞ</v>
          </cell>
          <cell r="M58" t="str">
            <v>Hoµn</v>
          </cell>
          <cell r="N58">
            <v>21.5</v>
          </cell>
          <cell r="O58">
            <v>0.38</v>
          </cell>
          <cell r="P58">
            <v>5</v>
          </cell>
          <cell r="Q58">
            <v>9000</v>
          </cell>
        </row>
        <row r="59">
          <cell r="A59">
            <v>65</v>
          </cell>
          <cell r="B59" t="str">
            <v xml:space="preserve">NguyÔn V­¬ng </v>
          </cell>
          <cell r="C59" t="str">
            <v>§¹i</v>
          </cell>
          <cell r="D59">
            <v>24</v>
          </cell>
          <cell r="E59">
            <v>5</v>
          </cell>
          <cell r="F59">
            <v>69</v>
          </cell>
          <cell r="G59">
            <v>4500</v>
          </cell>
          <cell r="K59">
            <v>55</v>
          </cell>
          <cell r="L59" t="str">
            <v xml:space="preserve">L­u ThÞ </v>
          </cell>
          <cell r="M59" t="str">
            <v>Hoµn</v>
          </cell>
          <cell r="N59">
            <v>17.5</v>
          </cell>
          <cell r="O59">
            <v>1</v>
          </cell>
          <cell r="Q59">
            <v>15000</v>
          </cell>
        </row>
        <row r="60">
          <cell r="A60">
            <v>66</v>
          </cell>
          <cell r="B60" t="str">
            <v>NguyÔn SÜ</v>
          </cell>
          <cell r="C60" t="str">
            <v>Tuyªn</v>
          </cell>
          <cell r="D60">
            <v>8</v>
          </cell>
          <cell r="E60">
            <v>2</v>
          </cell>
          <cell r="G60">
            <v>4500</v>
          </cell>
          <cell r="K60">
            <v>56</v>
          </cell>
          <cell r="L60" t="str">
            <v>NguyÔn ThÞ</v>
          </cell>
          <cell r="M60" t="str">
            <v>Hoµn A</v>
          </cell>
          <cell r="N60">
            <v>9.75</v>
          </cell>
          <cell r="O60">
            <v>2</v>
          </cell>
          <cell r="P60">
            <v>11</v>
          </cell>
        </row>
        <row r="61">
          <cell r="A61">
            <v>67</v>
          </cell>
          <cell r="B61" t="str">
            <v>NguyÔn H÷u</v>
          </cell>
          <cell r="C61" t="str">
            <v>H¶i</v>
          </cell>
          <cell r="D61">
            <v>12.75</v>
          </cell>
          <cell r="E61">
            <v>0.25</v>
          </cell>
          <cell r="F61">
            <v>4</v>
          </cell>
          <cell r="G61">
            <v>4500</v>
          </cell>
          <cell r="K61">
            <v>57</v>
          </cell>
          <cell r="L61" t="str">
            <v xml:space="preserve">NguyÔn ThÞ </v>
          </cell>
          <cell r="M61" t="str">
            <v>Hoa C</v>
          </cell>
          <cell r="N61">
            <v>11.88</v>
          </cell>
          <cell r="O61">
            <v>1.38</v>
          </cell>
          <cell r="P61">
            <v>19.5</v>
          </cell>
          <cell r="Q61">
            <v>38000</v>
          </cell>
        </row>
        <row r="62">
          <cell r="A62">
            <v>68</v>
          </cell>
          <cell r="B62" t="str">
            <v>TrÇn §×nh</v>
          </cell>
          <cell r="C62" t="str">
            <v>Nguyªn</v>
          </cell>
          <cell r="K62">
            <v>58</v>
          </cell>
          <cell r="L62" t="str">
            <v xml:space="preserve">Hoµng ThÞ </v>
          </cell>
          <cell r="M62" t="str">
            <v>HuyÒn</v>
          </cell>
          <cell r="N62">
            <v>19.13</v>
          </cell>
          <cell r="O62">
            <v>1.63</v>
          </cell>
          <cell r="P62">
            <v>18</v>
          </cell>
          <cell r="Q62">
            <v>15000</v>
          </cell>
        </row>
        <row r="63">
          <cell r="A63">
            <v>69</v>
          </cell>
          <cell r="B63" t="str">
            <v>TrÇn Huy</v>
          </cell>
          <cell r="C63" t="str">
            <v>Th¶o</v>
          </cell>
          <cell r="D63">
            <v>24</v>
          </cell>
          <cell r="E63">
            <v>2</v>
          </cell>
          <cell r="F63">
            <v>35</v>
          </cell>
          <cell r="G63">
            <v>9000</v>
          </cell>
          <cell r="K63">
            <v>59</v>
          </cell>
          <cell r="L63" t="str">
            <v xml:space="preserve">NguyÔn ThÞ </v>
          </cell>
          <cell r="M63" t="str">
            <v>HuyÒn</v>
          </cell>
          <cell r="N63">
            <v>4.88</v>
          </cell>
        </row>
        <row r="64">
          <cell r="A64">
            <v>70</v>
          </cell>
          <cell r="B64" t="str">
            <v xml:space="preserve">Lª §øc </v>
          </cell>
          <cell r="C64" t="str">
            <v>Dòng</v>
          </cell>
          <cell r="D64">
            <v>26</v>
          </cell>
          <cell r="E64">
            <v>3.88</v>
          </cell>
          <cell r="F64">
            <v>56.5</v>
          </cell>
          <cell r="K64">
            <v>60</v>
          </cell>
          <cell r="L64" t="str">
            <v>NguyÔn ThÞ Thu</v>
          </cell>
          <cell r="M64" t="str">
            <v>H­¬ng A</v>
          </cell>
          <cell r="N64">
            <v>2.63</v>
          </cell>
          <cell r="O64">
            <v>1.25</v>
          </cell>
          <cell r="P64">
            <v>3</v>
          </cell>
          <cell r="Q64">
            <v>3000</v>
          </cell>
        </row>
        <row r="65">
          <cell r="A65">
            <v>71</v>
          </cell>
          <cell r="B65" t="str">
            <v>§oµn V¨n</v>
          </cell>
          <cell r="C65" t="str">
            <v>Hïng</v>
          </cell>
          <cell r="K65">
            <v>61</v>
          </cell>
          <cell r="L65" t="str">
            <v>T­ëng ThÞ Thu</v>
          </cell>
          <cell r="M65" t="str">
            <v>Lan</v>
          </cell>
          <cell r="N65">
            <v>19.75</v>
          </cell>
          <cell r="O65">
            <v>1</v>
          </cell>
          <cell r="P65">
            <v>6</v>
          </cell>
          <cell r="Q65">
            <v>3000</v>
          </cell>
        </row>
        <row r="66">
          <cell r="A66">
            <v>72</v>
          </cell>
          <cell r="B66" t="str">
            <v xml:space="preserve">NguyÔn §øc </v>
          </cell>
          <cell r="C66" t="str">
            <v>Th¬</v>
          </cell>
          <cell r="D66">
            <v>11.13</v>
          </cell>
          <cell r="E66">
            <v>1</v>
          </cell>
          <cell r="K66">
            <v>62</v>
          </cell>
          <cell r="L66" t="str">
            <v>NguyÔn ThÞ</v>
          </cell>
          <cell r="M66" t="str">
            <v>Thoa A</v>
          </cell>
        </row>
        <row r="67">
          <cell r="A67">
            <v>73</v>
          </cell>
          <cell r="B67" t="str">
            <v>NguyÔn §¾c</v>
          </cell>
          <cell r="C67" t="str">
            <v>Minh</v>
          </cell>
          <cell r="D67">
            <v>5.13</v>
          </cell>
          <cell r="E67">
            <v>1</v>
          </cell>
          <cell r="K67">
            <v>63</v>
          </cell>
          <cell r="L67" t="str">
            <v>Ph¹m ThÞ</v>
          </cell>
          <cell r="M67" t="str">
            <v>Len</v>
          </cell>
          <cell r="N67">
            <v>11.5</v>
          </cell>
          <cell r="O67">
            <v>1.25</v>
          </cell>
          <cell r="P67">
            <v>3</v>
          </cell>
          <cell r="Q67">
            <v>29900</v>
          </cell>
        </row>
        <row r="68">
          <cell r="A68">
            <v>74</v>
          </cell>
          <cell r="B68" t="str">
            <v>Lª Minh</v>
          </cell>
          <cell r="C68" t="str">
            <v>Hoµn</v>
          </cell>
          <cell r="D68">
            <v>16.88</v>
          </cell>
          <cell r="E68">
            <v>2.5</v>
          </cell>
          <cell r="F68">
            <v>20</v>
          </cell>
          <cell r="K68">
            <v>64</v>
          </cell>
          <cell r="L68" t="str">
            <v xml:space="preserve">NguyÔn Thi </v>
          </cell>
          <cell r="M68" t="str">
            <v>Linh A</v>
          </cell>
        </row>
        <row r="69">
          <cell r="A69">
            <v>75</v>
          </cell>
          <cell r="B69" t="str">
            <v>T¹ Minh</v>
          </cell>
          <cell r="C69" t="str">
            <v>C­êng</v>
          </cell>
          <cell r="D69">
            <v>8</v>
          </cell>
          <cell r="F69">
            <v>8</v>
          </cell>
          <cell r="K69">
            <v>65</v>
          </cell>
          <cell r="L69" t="str">
            <v>NguyÔn ThÞ</v>
          </cell>
          <cell r="M69" t="str">
            <v>Loan A</v>
          </cell>
          <cell r="N69">
            <v>16.75</v>
          </cell>
          <cell r="O69">
            <v>1</v>
          </cell>
          <cell r="P69">
            <v>6</v>
          </cell>
          <cell r="Q69">
            <v>15000</v>
          </cell>
        </row>
        <row r="70">
          <cell r="A70">
            <v>76</v>
          </cell>
          <cell r="B70" t="str">
            <v xml:space="preserve">NguyÔn §×nh </v>
          </cell>
          <cell r="C70" t="str">
            <v>Thuû</v>
          </cell>
          <cell r="D70">
            <v>11</v>
          </cell>
          <cell r="E70">
            <v>1.38</v>
          </cell>
          <cell r="F70">
            <v>11</v>
          </cell>
          <cell r="K70">
            <v>66</v>
          </cell>
          <cell r="L70" t="str">
            <v xml:space="preserve">NguyÔn ThÞ </v>
          </cell>
          <cell r="M70" t="str">
            <v>Lý A</v>
          </cell>
          <cell r="N70">
            <v>12.75</v>
          </cell>
          <cell r="O70">
            <v>1.25</v>
          </cell>
          <cell r="P70">
            <v>2</v>
          </cell>
          <cell r="Q70">
            <v>15000</v>
          </cell>
        </row>
        <row r="71">
          <cell r="A71">
            <v>77</v>
          </cell>
          <cell r="B71" t="str">
            <v xml:space="preserve">NguyÔn Quèc </v>
          </cell>
          <cell r="C71" t="str">
            <v>NhuËn</v>
          </cell>
          <cell r="D71">
            <v>21.25</v>
          </cell>
          <cell r="E71">
            <v>3.63</v>
          </cell>
          <cell r="F71">
            <v>41</v>
          </cell>
          <cell r="G71">
            <v>18000</v>
          </cell>
          <cell r="K71">
            <v>67</v>
          </cell>
          <cell r="L71" t="str">
            <v>Ph¹m ThÞ Kim</v>
          </cell>
          <cell r="M71" t="str">
            <v>Ng©n</v>
          </cell>
          <cell r="N71">
            <v>5.88</v>
          </cell>
        </row>
        <row r="72">
          <cell r="A72">
            <v>78</v>
          </cell>
          <cell r="B72" t="str">
            <v>Lª Phóc</v>
          </cell>
          <cell r="C72" t="str">
            <v>Thµnh</v>
          </cell>
          <cell r="D72">
            <v>18.88</v>
          </cell>
          <cell r="F72">
            <v>39.5</v>
          </cell>
          <cell r="K72">
            <v>68</v>
          </cell>
          <cell r="L72" t="str">
            <v xml:space="preserve">NguyÔn ThÞ </v>
          </cell>
          <cell r="M72" t="str">
            <v>Ngµ</v>
          </cell>
          <cell r="N72">
            <v>4</v>
          </cell>
        </row>
        <row r="73">
          <cell r="A73">
            <v>79</v>
          </cell>
          <cell r="B73" t="str">
            <v xml:space="preserve">§ç Ngäc </v>
          </cell>
          <cell r="C73" t="str">
            <v>HuÊn</v>
          </cell>
          <cell r="K73">
            <v>69</v>
          </cell>
          <cell r="L73" t="str">
            <v>NguyÔn ThÞ Thuý</v>
          </cell>
          <cell r="M73" t="str">
            <v>Nga</v>
          </cell>
        </row>
        <row r="74">
          <cell r="A74">
            <v>80</v>
          </cell>
          <cell r="B74" t="str">
            <v xml:space="preserve">NguyÔn H÷u </v>
          </cell>
          <cell r="C74" t="str">
            <v>S¸ng</v>
          </cell>
          <cell r="D74">
            <v>17.809999999999999</v>
          </cell>
          <cell r="E74">
            <v>2.88</v>
          </cell>
          <cell r="F74">
            <v>39.5</v>
          </cell>
          <cell r="G74">
            <v>4500</v>
          </cell>
          <cell r="K74">
            <v>70</v>
          </cell>
          <cell r="L74" t="str">
            <v xml:space="preserve">NguyÔn ThÞ Hång </v>
          </cell>
          <cell r="M74" t="str">
            <v>Nhung</v>
          </cell>
          <cell r="N74">
            <v>14.56</v>
          </cell>
          <cell r="O74">
            <v>1.25</v>
          </cell>
          <cell r="P74">
            <v>22</v>
          </cell>
          <cell r="Q74">
            <v>12000</v>
          </cell>
        </row>
        <row r="75">
          <cell r="A75">
            <v>81</v>
          </cell>
          <cell r="B75" t="str">
            <v>NguyÔn V¨n</v>
          </cell>
          <cell r="C75" t="str">
            <v>Thanh</v>
          </cell>
          <cell r="K75">
            <v>71</v>
          </cell>
          <cell r="L75" t="str">
            <v>NguyÔn ThÞ</v>
          </cell>
          <cell r="M75" t="str">
            <v>T©n</v>
          </cell>
          <cell r="N75">
            <v>13.3</v>
          </cell>
          <cell r="O75">
            <v>1.25</v>
          </cell>
          <cell r="P75">
            <v>19</v>
          </cell>
          <cell r="Q75">
            <v>15000</v>
          </cell>
        </row>
        <row r="76">
          <cell r="A76">
            <v>82</v>
          </cell>
          <cell r="B76" t="str">
            <v xml:space="preserve">NguyÔn §øc </v>
          </cell>
          <cell r="C76" t="str">
            <v>Nam B</v>
          </cell>
          <cell r="D76">
            <v>12.5</v>
          </cell>
          <cell r="F76">
            <v>25</v>
          </cell>
          <cell r="G76">
            <v>4500</v>
          </cell>
          <cell r="K76">
            <v>72</v>
          </cell>
          <cell r="L76" t="str">
            <v xml:space="preserve">Ng« ThÞ </v>
          </cell>
          <cell r="M76" t="str">
            <v>T­¬i</v>
          </cell>
          <cell r="N76">
            <v>22.13</v>
          </cell>
          <cell r="O76">
            <v>1.25</v>
          </cell>
          <cell r="P76">
            <v>36</v>
          </cell>
          <cell r="Q76">
            <v>15000</v>
          </cell>
        </row>
        <row r="77">
          <cell r="A77">
            <v>83</v>
          </cell>
          <cell r="B77" t="str">
            <v xml:space="preserve">Hoµng §¨ng </v>
          </cell>
          <cell r="C77" t="str">
            <v>Hîp</v>
          </cell>
          <cell r="D77">
            <v>24</v>
          </cell>
          <cell r="E77">
            <v>4.75</v>
          </cell>
          <cell r="F77">
            <v>51.5</v>
          </cell>
          <cell r="G77">
            <v>4500</v>
          </cell>
          <cell r="K77">
            <v>73</v>
          </cell>
          <cell r="L77" t="str">
            <v xml:space="preserve">Ph¹m ThÞ </v>
          </cell>
          <cell r="M77" t="str">
            <v>TÊt</v>
          </cell>
          <cell r="N77">
            <v>4</v>
          </cell>
        </row>
        <row r="78">
          <cell r="A78">
            <v>84</v>
          </cell>
          <cell r="B78" t="str">
            <v>Vò V¨n</v>
          </cell>
          <cell r="C78" t="str">
            <v>S¬n</v>
          </cell>
          <cell r="D78">
            <v>14</v>
          </cell>
          <cell r="E78">
            <v>2.38</v>
          </cell>
          <cell r="F78">
            <v>12</v>
          </cell>
          <cell r="K78">
            <v>74</v>
          </cell>
          <cell r="L78" t="str">
            <v>NguyÔn ThÞ</v>
          </cell>
          <cell r="M78" t="str">
            <v>Th¶o</v>
          </cell>
          <cell r="N78">
            <v>5</v>
          </cell>
        </row>
        <row r="79">
          <cell r="A79">
            <v>85</v>
          </cell>
          <cell r="B79" t="str">
            <v>NguyÔn C«ng</v>
          </cell>
          <cell r="C79" t="str">
            <v>Vinh</v>
          </cell>
          <cell r="K79">
            <v>75</v>
          </cell>
          <cell r="L79" t="str">
            <v xml:space="preserve">Vò ThÞ Thu </v>
          </cell>
          <cell r="M79" t="str">
            <v>Thuû</v>
          </cell>
          <cell r="N79">
            <v>11.5</v>
          </cell>
          <cell r="O79">
            <v>0.38</v>
          </cell>
          <cell r="P79">
            <v>3</v>
          </cell>
          <cell r="Q79">
            <v>6000</v>
          </cell>
        </row>
        <row r="80">
          <cell r="A80">
            <v>86</v>
          </cell>
          <cell r="B80" t="str">
            <v>NguyÔn Ph­¬ng</v>
          </cell>
          <cell r="C80" t="str">
            <v>Hoµng</v>
          </cell>
          <cell r="D80">
            <v>15.25</v>
          </cell>
          <cell r="E80">
            <v>2.25</v>
          </cell>
          <cell r="F80">
            <v>17</v>
          </cell>
          <cell r="K80">
            <v>76</v>
          </cell>
          <cell r="L80" t="str">
            <v>NguyÔn ThÞ Thu</v>
          </cell>
          <cell r="M80" t="str">
            <v>Thuû A</v>
          </cell>
          <cell r="N80">
            <v>11.5</v>
          </cell>
          <cell r="P80">
            <v>9</v>
          </cell>
        </row>
        <row r="81">
          <cell r="A81">
            <v>87</v>
          </cell>
          <cell r="B81" t="str">
            <v xml:space="preserve">Hoµng PhÊn </v>
          </cell>
          <cell r="C81" t="str">
            <v>Tr­êng</v>
          </cell>
          <cell r="K81">
            <v>77</v>
          </cell>
          <cell r="L81" t="str">
            <v>§Æng ThÞ H¶i</v>
          </cell>
          <cell r="M81" t="str">
            <v>YÕn</v>
          </cell>
        </row>
        <row r="82">
          <cell r="A82">
            <v>88</v>
          </cell>
          <cell r="B82" t="str">
            <v xml:space="preserve">NguyÔn Xu©n </v>
          </cell>
          <cell r="C82" t="str">
            <v>Phóc</v>
          </cell>
          <cell r="D82">
            <v>8.5</v>
          </cell>
          <cell r="E82">
            <v>0.5</v>
          </cell>
          <cell r="F82">
            <v>2</v>
          </cell>
          <cell r="K82">
            <v>78</v>
          </cell>
          <cell r="L82" t="str">
            <v>NguyÔn ThÞ H¶i</v>
          </cell>
          <cell r="M82" t="str">
            <v>YÕn A</v>
          </cell>
        </row>
        <row r="83">
          <cell r="A83">
            <v>89</v>
          </cell>
          <cell r="B83" t="str">
            <v>Ng« Xu©n</v>
          </cell>
          <cell r="C83" t="str">
            <v>ThiÒu</v>
          </cell>
          <cell r="K83">
            <v>79</v>
          </cell>
          <cell r="L83" t="str">
            <v>NguyÔn ThÞ YÕn</v>
          </cell>
          <cell r="M83" t="str">
            <v>Nhi</v>
          </cell>
          <cell r="N83">
            <v>25</v>
          </cell>
          <cell r="O83">
            <v>1</v>
          </cell>
          <cell r="P83">
            <v>16</v>
          </cell>
        </row>
        <row r="84">
          <cell r="A84">
            <v>90</v>
          </cell>
          <cell r="B84" t="str">
            <v>NguyÔn V¨n</v>
          </cell>
          <cell r="C84" t="str">
            <v>Chung</v>
          </cell>
          <cell r="D84">
            <v>23</v>
          </cell>
          <cell r="E84">
            <v>3.88</v>
          </cell>
          <cell r="F84">
            <v>105.5</v>
          </cell>
          <cell r="K84">
            <v>80</v>
          </cell>
          <cell r="L84" t="str">
            <v xml:space="preserve">Ng« ThÞ </v>
          </cell>
          <cell r="M84" t="str">
            <v>Th¾m</v>
          </cell>
          <cell r="N84">
            <v>23.38</v>
          </cell>
          <cell r="O84">
            <v>2.25</v>
          </cell>
          <cell r="P84">
            <v>43</v>
          </cell>
          <cell r="Q84">
            <v>12000</v>
          </cell>
        </row>
        <row r="85">
          <cell r="A85">
            <v>91</v>
          </cell>
          <cell r="B85" t="str">
            <v xml:space="preserve">NguyÔn V¨n </v>
          </cell>
          <cell r="C85" t="str">
            <v>Quang</v>
          </cell>
          <cell r="D85">
            <v>25</v>
          </cell>
          <cell r="E85">
            <v>1</v>
          </cell>
          <cell r="F85">
            <v>23</v>
          </cell>
          <cell r="K85">
            <v>81</v>
          </cell>
          <cell r="L85" t="str">
            <v>NguyÔn ThÞ</v>
          </cell>
          <cell r="M85" t="str">
            <v>Hoµ A</v>
          </cell>
          <cell r="N85">
            <v>7.5</v>
          </cell>
          <cell r="P85">
            <v>15</v>
          </cell>
          <cell r="Q85">
            <v>4500</v>
          </cell>
        </row>
        <row r="86">
          <cell r="A86">
            <v>92</v>
          </cell>
          <cell r="B86" t="str">
            <v>Hoµng V¨n</v>
          </cell>
          <cell r="C86" t="str">
            <v>H¶i</v>
          </cell>
          <cell r="K86">
            <v>82</v>
          </cell>
          <cell r="L86" t="str">
            <v xml:space="preserve">Ph¹m Thu </v>
          </cell>
          <cell r="M86" t="str">
            <v>HuyÒn</v>
          </cell>
          <cell r="Q86">
            <v>84800</v>
          </cell>
        </row>
        <row r="87">
          <cell r="A87">
            <v>93</v>
          </cell>
          <cell r="B87" t="str">
            <v>§oµn Träng</v>
          </cell>
          <cell r="C87" t="str">
            <v>Chinh</v>
          </cell>
          <cell r="D87">
            <v>21.5</v>
          </cell>
          <cell r="F87">
            <v>34</v>
          </cell>
          <cell r="K87">
            <v>83</v>
          </cell>
          <cell r="L87" t="str">
            <v xml:space="preserve">Bïi ThÞ Thu </v>
          </cell>
          <cell r="M87" t="str">
            <v>HiÒn</v>
          </cell>
          <cell r="N87">
            <v>4.25</v>
          </cell>
          <cell r="O87">
            <v>1</v>
          </cell>
          <cell r="P87">
            <v>3</v>
          </cell>
          <cell r="Q87">
            <v>3000</v>
          </cell>
        </row>
        <row r="88">
          <cell r="A88">
            <v>94</v>
          </cell>
          <cell r="B88" t="str">
            <v>NguyÔn Quèc</v>
          </cell>
          <cell r="C88" t="str">
            <v>Dòng</v>
          </cell>
          <cell r="K88">
            <v>84</v>
          </cell>
          <cell r="L88" t="str">
            <v>NguyÔn ThÞ</v>
          </cell>
          <cell r="M88" t="str">
            <v>Nguyªn</v>
          </cell>
          <cell r="N88">
            <v>25</v>
          </cell>
          <cell r="O88">
            <v>1.63</v>
          </cell>
          <cell r="P88">
            <v>60</v>
          </cell>
          <cell r="Q88">
            <v>16500</v>
          </cell>
        </row>
        <row r="89">
          <cell r="A89">
            <v>95</v>
          </cell>
          <cell r="B89" t="str">
            <v>Hoµng V¨n</v>
          </cell>
          <cell r="C89" t="str">
            <v>Nam</v>
          </cell>
          <cell r="D89">
            <v>12</v>
          </cell>
          <cell r="F89">
            <v>20</v>
          </cell>
          <cell r="G89">
            <v>4500</v>
          </cell>
          <cell r="K89">
            <v>85</v>
          </cell>
          <cell r="L89" t="str">
            <v xml:space="preserve">NguyÔn ThÞ </v>
          </cell>
          <cell r="M89" t="str">
            <v>S¸u</v>
          </cell>
          <cell r="N89">
            <v>24</v>
          </cell>
          <cell r="O89">
            <v>3.88</v>
          </cell>
          <cell r="P89">
            <v>81.5</v>
          </cell>
          <cell r="Q89">
            <v>4500</v>
          </cell>
        </row>
        <row r="90">
          <cell r="A90">
            <v>96</v>
          </cell>
          <cell r="B90" t="str">
            <v xml:space="preserve">§ç Träng </v>
          </cell>
          <cell r="C90" t="str">
            <v>§¹t</v>
          </cell>
          <cell r="D90">
            <v>25</v>
          </cell>
          <cell r="E90">
            <v>5.13</v>
          </cell>
          <cell r="F90">
            <v>60</v>
          </cell>
          <cell r="K90">
            <v>86</v>
          </cell>
          <cell r="L90" t="str">
            <v xml:space="preserve">NguyÔn Thuú </v>
          </cell>
          <cell r="M90" t="str">
            <v>V©n</v>
          </cell>
          <cell r="N90">
            <v>25</v>
          </cell>
          <cell r="O90">
            <v>1.63</v>
          </cell>
          <cell r="P90">
            <v>64</v>
          </cell>
          <cell r="Q90">
            <v>4500</v>
          </cell>
        </row>
        <row r="91">
          <cell r="A91">
            <v>97</v>
          </cell>
          <cell r="B91" t="str">
            <v>L¹i Trung</v>
          </cell>
          <cell r="C91" t="str">
            <v>Thµnh</v>
          </cell>
          <cell r="D91">
            <v>16.75</v>
          </cell>
          <cell r="E91">
            <v>2</v>
          </cell>
          <cell r="F91">
            <v>27</v>
          </cell>
          <cell r="G91">
            <v>36000</v>
          </cell>
          <cell r="K91">
            <v>87</v>
          </cell>
          <cell r="L91" t="str">
            <v>NguyÔn ThÞ Kim</v>
          </cell>
          <cell r="M91" t="str">
            <v>Anh B</v>
          </cell>
          <cell r="N91">
            <v>15</v>
          </cell>
          <cell r="O91">
            <v>1.25</v>
          </cell>
          <cell r="P91">
            <v>46</v>
          </cell>
          <cell r="Q91">
            <v>10500</v>
          </cell>
        </row>
        <row r="92">
          <cell r="A92">
            <v>98</v>
          </cell>
          <cell r="B92" t="str">
            <v xml:space="preserve">NguyÔn §øc </v>
          </cell>
          <cell r="C92" t="str">
            <v>ThiÖn</v>
          </cell>
          <cell r="D92">
            <v>2</v>
          </cell>
          <cell r="F92">
            <v>1</v>
          </cell>
          <cell r="K92">
            <v>88</v>
          </cell>
          <cell r="L92" t="str">
            <v>NguyÔn ThÞ Thuý</v>
          </cell>
          <cell r="M92" t="str">
            <v>H»ng</v>
          </cell>
          <cell r="N92">
            <v>23</v>
          </cell>
          <cell r="O92">
            <v>1.63</v>
          </cell>
          <cell r="P92">
            <v>61</v>
          </cell>
          <cell r="Q92">
            <v>4500</v>
          </cell>
        </row>
        <row r="93">
          <cell r="A93">
            <v>99</v>
          </cell>
          <cell r="B93" t="str">
            <v>TrÇn Xu©n</v>
          </cell>
          <cell r="C93" t="str">
            <v>Nam</v>
          </cell>
          <cell r="K93">
            <v>89</v>
          </cell>
          <cell r="L93" t="str">
            <v>§inh ThÞ</v>
          </cell>
          <cell r="M93" t="str">
            <v>Ng©n</v>
          </cell>
        </row>
        <row r="94">
          <cell r="A94">
            <v>100</v>
          </cell>
          <cell r="B94" t="str">
            <v>NguyÔn C«ng</v>
          </cell>
          <cell r="C94" t="str">
            <v>Tïng</v>
          </cell>
          <cell r="D94">
            <v>19.25</v>
          </cell>
          <cell r="E94">
            <v>1.63</v>
          </cell>
          <cell r="F94">
            <v>16</v>
          </cell>
          <cell r="K94">
            <v>90</v>
          </cell>
          <cell r="L94" t="str">
            <v>Hoµng ThÞ Thu</v>
          </cell>
          <cell r="M94" t="str">
            <v>HiÒn</v>
          </cell>
          <cell r="N94">
            <v>23</v>
          </cell>
          <cell r="O94">
            <v>1.63</v>
          </cell>
          <cell r="P94">
            <v>33</v>
          </cell>
          <cell r="Q94">
            <v>15000</v>
          </cell>
        </row>
        <row r="95">
          <cell r="A95">
            <v>101</v>
          </cell>
          <cell r="B95" t="str">
            <v xml:space="preserve">NguyÔn V¨n </v>
          </cell>
          <cell r="C95" t="str">
            <v>Qu¶ng</v>
          </cell>
          <cell r="D95">
            <v>21</v>
          </cell>
          <cell r="E95">
            <v>3.88</v>
          </cell>
          <cell r="F95">
            <v>37</v>
          </cell>
          <cell r="G95">
            <v>22500</v>
          </cell>
          <cell r="K95">
            <v>91</v>
          </cell>
          <cell r="L95" t="str">
            <v>Ph¹m ThÞ</v>
          </cell>
          <cell r="M95" t="str">
            <v>Nhung</v>
          </cell>
          <cell r="N95">
            <v>25</v>
          </cell>
          <cell r="O95">
            <v>1.25</v>
          </cell>
          <cell r="P95">
            <v>33</v>
          </cell>
        </row>
        <row r="96">
          <cell r="A96">
            <v>102</v>
          </cell>
          <cell r="B96" t="str">
            <v>NguyÔn Quang</v>
          </cell>
          <cell r="C96" t="str">
            <v>Thùc</v>
          </cell>
          <cell r="K96">
            <v>92</v>
          </cell>
          <cell r="L96" t="str">
            <v xml:space="preserve">Hoµng ThÞ </v>
          </cell>
          <cell r="M96" t="str">
            <v>Êt</v>
          </cell>
          <cell r="N96">
            <v>1.25</v>
          </cell>
        </row>
        <row r="97">
          <cell r="A97">
            <v>103</v>
          </cell>
          <cell r="B97" t="str">
            <v>Hoµng TuÊn</v>
          </cell>
          <cell r="C97" t="str">
            <v>§¶m</v>
          </cell>
          <cell r="K97">
            <v>93</v>
          </cell>
          <cell r="L97" t="str">
            <v>NguyÔn ThÞ</v>
          </cell>
          <cell r="M97" t="str">
            <v>DËu</v>
          </cell>
        </row>
        <row r="98">
          <cell r="A98">
            <v>104</v>
          </cell>
          <cell r="B98" t="str">
            <v xml:space="preserve">NguyÔn Quèc </v>
          </cell>
          <cell r="C98" t="str">
            <v>Huy</v>
          </cell>
          <cell r="D98">
            <v>16.88</v>
          </cell>
          <cell r="E98">
            <v>2.63</v>
          </cell>
          <cell r="F98">
            <v>33</v>
          </cell>
          <cell r="K98">
            <v>94</v>
          </cell>
          <cell r="L98" t="str">
            <v xml:space="preserve">NguyÔn ThÞ </v>
          </cell>
          <cell r="M98" t="str">
            <v>Thuý A</v>
          </cell>
          <cell r="N98">
            <v>10.8</v>
          </cell>
          <cell r="O98">
            <v>1</v>
          </cell>
          <cell r="P98">
            <v>11</v>
          </cell>
        </row>
        <row r="99">
          <cell r="A99">
            <v>105</v>
          </cell>
          <cell r="B99" t="str">
            <v>NguyÔn Trung</v>
          </cell>
          <cell r="C99" t="str">
            <v>Kiªn</v>
          </cell>
          <cell r="D99">
            <v>3.75</v>
          </cell>
          <cell r="K99">
            <v>95</v>
          </cell>
          <cell r="L99" t="str">
            <v>TrÇn ThÞ</v>
          </cell>
          <cell r="M99" t="str">
            <v>H¶o</v>
          </cell>
          <cell r="N99">
            <v>6.75</v>
          </cell>
          <cell r="P99">
            <v>1.5</v>
          </cell>
          <cell r="Q99">
            <v>3000</v>
          </cell>
        </row>
        <row r="100">
          <cell r="A100">
            <v>106</v>
          </cell>
          <cell r="B100" t="str">
            <v>Lª V¨n</v>
          </cell>
          <cell r="C100" t="str">
            <v>H­ng</v>
          </cell>
          <cell r="K100">
            <v>96</v>
          </cell>
          <cell r="L100" t="str">
            <v xml:space="preserve">§Æng Thu </v>
          </cell>
          <cell r="M100" t="str">
            <v>Cóc</v>
          </cell>
          <cell r="N100">
            <v>23.38</v>
          </cell>
          <cell r="O100">
            <v>1.38</v>
          </cell>
          <cell r="P100">
            <v>44</v>
          </cell>
          <cell r="Q100">
            <v>4500</v>
          </cell>
        </row>
        <row r="101">
          <cell r="A101">
            <v>107</v>
          </cell>
          <cell r="B101" t="str">
            <v xml:space="preserve">NguyÔn V¨n  </v>
          </cell>
          <cell r="C101" t="str">
            <v>§¹t</v>
          </cell>
          <cell r="D101">
            <v>22</v>
          </cell>
          <cell r="E101">
            <v>2</v>
          </cell>
          <cell r="F101">
            <v>38</v>
          </cell>
          <cell r="G101">
            <v>13500</v>
          </cell>
          <cell r="K101">
            <v>97</v>
          </cell>
          <cell r="L101" t="str">
            <v xml:space="preserve">L· ThÞ </v>
          </cell>
          <cell r="M101" t="str">
            <v>Hoa</v>
          </cell>
        </row>
        <row r="102">
          <cell r="A102">
            <v>108</v>
          </cell>
          <cell r="B102" t="str">
            <v xml:space="preserve">L­u ViÕt </v>
          </cell>
          <cell r="C102" t="str">
            <v>X¹</v>
          </cell>
          <cell r="D102">
            <v>25</v>
          </cell>
          <cell r="E102">
            <v>2.38</v>
          </cell>
          <cell r="F102">
            <v>53</v>
          </cell>
          <cell r="K102">
            <v>98</v>
          </cell>
          <cell r="L102" t="str">
            <v>NguyÔn ThÞ</v>
          </cell>
          <cell r="M102" t="str">
            <v>Thuý</v>
          </cell>
          <cell r="N102">
            <v>9.1300000000000008</v>
          </cell>
          <cell r="O102">
            <v>1.1299999999999999</v>
          </cell>
          <cell r="P102">
            <v>10</v>
          </cell>
          <cell r="Q102">
            <v>3000</v>
          </cell>
        </row>
        <row r="103">
          <cell r="A103">
            <v>109</v>
          </cell>
          <cell r="B103" t="str">
            <v>T­ëng V¨n</v>
          </cell>
          <cell r="C103" t="str">
            <v>Hång</v>
          </cell>
          <cell r="D103">
            <v>22.88</v>
          </cell>
          <cell r="E103">
            <v>1</v>
          </cell>
          <cell r="F103">
            <v>26</v>
          </cell>
          <cell r="K103">
            <v>99</v>
          </cell>
          <cell r="L103" t="str">
            <v xml:space="preserve">NguyÔn Thu </v>
          </cell>
          <cell r="M103" t="str">
            <v>H­¬ng A</v>
          </cell>
          <cell r="N103">
            <v>25.25</v>
          </cell>
          <cell r="O103">
            <v>1.63</v>
          </cell>
          <cell r="P103">
            <v>54</v>
          </cell>
        </row>
        <row r="104">
          <cell r="A104">
            <v>110</v>
          </cell>
          <cell r="B104" t="str">
            <v>NguyÔn Häc</v>
          </cell>
          <cell r="C104" t="str">
            <v>Quý</v>
          </cell>
          <cell r="D104">
            <v>22.87</v>
          </cell>
          <cell r="E104">
            <v>1</v>
          </cell>
          <cell r="F104">
            <v>26</v>
          </cell>
          <cell r="K104">
            <v>100</v>
          </cell>
          <cell r="L104" t="str">
            <v>Vò ThÞ Thu</v>
          </cell>
          <cell r="M104" t="str">
            <v>H¹nh</v>
          </cell>
          <cell r="N104">
            <v>25</v>
          </cell>
          <cell r="O104">
            <v>1.63</v>
          </cell>
          <cell r="P104">
            <v>68.5</v>
          </cell>
        </row>
        <row r="105">
          <cell r="A105">
            <v>111</v>
          </cell>
          <cell r="B105" t="str">
            <v>NguyÔn Danh</v>
          </cell>
          <cell r="C105" t="str">
            <v>Linh</v>
          </cell>
          <cell r="K105">
            <v>101</v>
          </cell>
          <cell r="L105" t="str">
            <v>§ç ThÞ Thanh</v>
          </cell>
          <cell r="M105" t="str">
            <v>H»ng</v>
          </cell>
          <cell r="N105">
            <v>9.5</v>
          </cell>
          <cell r="O105">
            <v>1.25</v>
          </cell>
          <cell r="P105">
            <v>12</v>
          </cell>
        </row>
        <row r="106">
          <cell r="A106">
            <v>112</v>
          </cell>
          <cell r="B106" t="str">
            <v>§inh Thanh</v>
          </cell>
          <cell r="C106" t="str">
            <v>Toµn</v>
          </cell>
          <cell r="D106">
            <v>24</v>
          </cell>
          <cell r="E106">
            <v>3.38</v>
          </cell>
          <cell r="F106">
            <v>65.5</v>
          </cell>
          <cell r="K106">
            <v>102</v>
          </cell>
          <cell r="L106" t="str">
            <v>TrÇn ThÞ Thanh</v>
          </cell>
          <cell r="M106" t="str">
            <v>TuyÕt</v>
          </cell>
          <cell r="N106">
            <v>21</v>
          </cell>
          <cell r="O106">
            <v>2</v>
          </cell>
          <cell r="P106">
            <v>12</v>
          </cell>
        </row>
        <row r="107">
          <cell r="A107">
            <v>113</v>
          </cell>
          <cell r="B107" t="str">
            <v xml:space="preserve">NguyÔn Thµnh </v>
          </cell>
          <cell r="C107" t="str">
            <v>Nam</v>
          </cell>
          <cell r="K107">
            <v>103</v>
          </cell>
          <cell r="L107" t="str">
            <v>T­ëng ThÞ</v>
          </cell>
          <cell r="M107" t="str">
            <v>Nga</v>
          </cell>
          <cell r="N107">
            <v>26</v>
          </cell>
          <cell r="O107">
            <v>3.25</v>
          </cell>
          <cell r="P107">
            <v>36</v>
          </cell>
        </row>
        <row r="108">
          <cell r="A108">
            <v>114</v>
          </cell>
          <cell r="B108" t="str">
            <v>Qu¸ch Xu©n</v>
          </cell>
          <cell r="C108" t="str">
            <v>Quý</v>
          </cell>
          <cell r="D108">
            <v>23</v>
          </cell>
          <cell r="E108">
            <v>2</v>
          </cell>
          <cell r="F108">
            <v>31</v>
          </cell>
          <cell r="G108">
            <v>9000</v>
          </cell>
          <cell r="K108">
            <v>104</v>
          </cell>
          <cell r="L108" t="str">
            <v>NguyÔn ThÞ Hång</v>
          </cell>
          <cell r="M108" t="str">
            <v>Hoa</v>
          </cell>
          <cell r="N108">
            <v>7.5</v>
          </cell>
          <cell r="O108">
            <v>1.63</v>
          </cell>
          <cell r="P108">
            <v>6</v>
          </cell>
        </row>
        <row r="109">
          <cell r="A109">
            <v>115</v>
          </cell>
          <cell r="B109" t="str">
            <v xml:space="preserve">Vò Xu©n </v>
          </cell>
          <cell r="C109" t="str">
            <v xml:space="preserve">HiÖp </v>
          </cell>
          <cell r="D109">
            <v>25</v>
          </cell>
          <cell r="E109">
            <v>3.88</v>
          </cell>
          <cell r="F109">
            <v>93</v>
          </cell>
          <cell r="G109">
            <v>4500</v>
          </cell>
          <cell r="K109">
            <v>105</v>
          </cell>
          <cell r="L109" t="str">
            <v>Bïi  ThÞ Kim</v>
          </cell>
          <cell r="M109" t="str">
            <v>Ph­¬ng</v>
          </cell>
        </row>
        <row r="110">
          <cell r="A110">
            <v>116</v>
          </cell>
          <cell r="B110" t="str">
            <v>Qu¸n Thµnh</v>
          </cell>
          <cell r="C110" t="str">
            <v>Quang</v>
          </cell>
          <cell r="K110">
            <v>106</v>
          </cell>
          <cell r="L110" t="str">
            <v>NguyÔn ThÞ</v>
          </cell>
          <cell r="M110" t="str">
            <v>Hoa B</v>
          </cell>
          <cell r="N110">
            <v>10.38</v>
          </cell>
          <cell r="O110">
            <v>1.63</v>
          </cell>
          <cell r="P110">
            <v>18</v>
          </cell>
          <cell r="Q110">
            <v>4500</v>
          </cell>
        </row>
        <row r="111">
          <cell r="A111">
            <v>117</v>
          </cell>
          <cell r="B111" t="str">
            <v>Vò V¨n</v>
          </cell>
          <cell r="C111" t="str">
            <v>Trung</v>
          </cell>
          <cell r="K111">
            <v>107</v>
          </cell>
          <cell r="L111" t="str">
            <v>Hoµng ThÞ</v>
          </cell>
          <cell r="M111" t="str">
            <v>Linh</v>
          </cell>
          <cell r="N111">
            <v>25</v>
          </cell>
          <cell r="O111">
            <v>1</v>
          </cell>
          <cell r="P111">
            <v>16</v>
          </cell>
          <cell r="Q111">
            <v>48800</v>
          </cell>
        </row>
        <row r="112">
          <cell r="A112">
            <v>118</v>
          </cell>
          <cell r="B112" t="str">
            <v>Vò M¹nh</v>
          </cell>
          <cell r="C112" t="str">
            <v>D­</v>
          </cell>
          <cell r="K112">
            <v>108</v>
          </cell>
          <cell r="L112" t="str">
            <v>Hoµng ThÞ Kim</v>
          </cell>
          <cell r="M112" t="str">
            <v>Thanh</v>
          </cell>
          <cell r="N112">
            <v>18.88</v>
          </cell>
          <cell r="O112">
            <v>1</v>
          </cell>
          <cell r="P112">
            <v>3</v>
          </cell>
        </row>
        <row r="113">
          <cell r="A113">
            <v>119</v>
          </cell>
          <cell r="B113" t="str">
            <v>Vò Anh</v>
          </cell>
          <cell r="C113" t="str">
            <v>TuÊn</v>
          </cell>
          <cell r="K113">
            <v>109</v>
          </cell>
          <cell r="L113" t="str">
            <v>§ç ThÞ</v>
          </cell>
          <cell r="M113" t="str">
            <v>Xuyªn</v>
          </cell>
          <cell r="N113">
            <v>9.8800000000000008</v>
          </cell>
          <cell r="O113">
            <v>2.88</v>
          </cell>
        </row>
        <row r="114">
          <cell r="A114">
            <v>120</v>
          </cell>
          <cell r="B114" t="str">
            <v>NguyÔn V¨n</v>
          </cell>
          <cell r="C114" t="str">
            <v>S¬n</v>
          </cell>
          <cell r="K114">
            <v>110</v>
          </cell>
          <cell r="L114" t="str">
            <v>Do·n ThÞ Thu</v>
          </cell>
          <cell r="M114" t="str">
            <v>YÕn</v>
          </cell>
        </row>
        <row r="115">
          <cell r="A115">
            <v>121</v>
          </cell>
          <cell r="B115" t="str">
            <v>NguyÔn TiÕn</v>
          </cell>
          <cell r="C115" t="str">
            <v>Tr×nh</v>
          </cell>
          <cell r="K115">
            <v>111</v>
          </cell>
          <cell r="L115" t="str">
            <v>L­u ThÞ</v>
          </cell>
          <cell r="M115" t="str">
            <v>Dung</v>
          </cell>
          <cell r="N115">
            <v>10</v>
          </cell>
          <cell r="O115">
            <v>2</v>
          </cell>
          <cell r="Q115">
            <v>4500</v>
          </cell>
          <cell r="R115">
            <v>8</v>
          </cell>
        </row>
        <row r="116">
          <cell r="A116">
            <v>122</v>
          </cell>
          <cell r="B116" t="str">
            <v>NguyÔn Duy</v>
          </cell>
          <cell r="C116" t="str">
            <v>BiÒn</v>
          </cell>
          <cell r="D116">
            <v>4</v>
          </cell>
          <cell r="F116">
            <v>3</v>
          </cell>
          <cell r="K116">
            <v>112</v>
          </cell>
          <cell r="L116" t="str">
            <v xml:space="preserve">§oµn ThÞ </v>
          </cell>
          <cell r="M116" t="str">
            <v>Chinh</v>
          </cell>
          <cell r="N116">
            <v>18.75</v>
          </cell>
          <cell r="O116">
            <v>3.13</v>
          </cell>
          <cell r="P116">
            <v>15</v>
          </cell>
          <cell r="Q116">
            <v>3000</v>
          </cell>
        </row>
        <row r="117">
          <cell r="A117">
            <v>123</v>
          </cell>
          <cell r="B117" t="str">
            <v>V­¬ng Xu©n</v>
          </cell>
          <cell r="C117" t="str">
            <v>Thµnh</v>
          </cell>
          <cell r="K117">
            <v>113</v>
          </cell>
          <cell r="L117" t="str">
            <v>NguyÔn ThÞ</v>
          </cell>
          <cell r="M117" t="str">
            <v>Nga</v>
          </cell>
          <cell r="N117">
            <v>7</v>
          </cell>
          <cell r="O117">
            <v>2</v>
          </cell>
          <cell r="Q117">
            <v>4500</v>
          </cell>
          <cell r="R117">
            <v>5</v>
          </cell>
        </row>
        <row r="118">
          <cell r="A118">
            <v>124</v>
          </cell>
          <cell r="B118" t="str">
            <v>TrÞnh TiÕn</v>
          </cell>
          <cell r="C118" t="str">
            <v>Hoµ</v>
          </cell>
          <cell r="D118">
            <v>20.75</v>
          </cell>
          <cell r="E118">
            <v>4.88</v>
          </cell>
          <cell r="F118">
            <v>37.5</v>
          </cell>
          <cell r="G118">
            <v>22500</v>
          </cell>
          <cell r="K118">
            <v>114</v>
          </cell>
          <cell r="L118" t="str">
            <v xml:space="preserve">Vò Minh </v>
          </cell>
          <cell r="M118" t="str">
            <v>Thu</v>
          </cell>
          <cell r="N118">
            <v>2</v>
          </cell>
        </row>
        <row r="119">
          <cell r="A119">
            <v>125</v>
          </cell>
          <cell r="B119" t="str">
            <v xml:space="preserve">TrÇn Minh </v>
          </cell>
          <cell r="C119" t="str">
            <v>Th¾ng</v>
          </cell>
          <cell r="D119">
            <v>25</v>
          </cell>
          <cell r="E119">
            <v>3.88</v>
          </cell>
          <cell r="F119">
            <v>68</v>
          </cell>
          <cell r="K119">
            <v>115</v>
          </cell>
          <cell r="L119" t="str">
            <v>T­ëng ThÞ</v>
          </cell>
          <cell r="M119" t="str">
            <v>Thuý</v>
          </cell>
          <cell r="N119">
            <v>10.75</v>
          </cell>
          <cell r="O119">
            <v>1.25</v>
          </cell>
          <cell r="P119">
            <v>21</v>
          </cell>
          <cell r="Q119">
            <v>9000</v>
          </cell>
        </row>
        <row r="120">
          <cell r="A120">
            <v>126</v>
          </cell>
          <cell r="B120" t="str">
            <v>NguyÔn V¨n</v>
          </cell>
          <cell r="C120" t="str">
            <v>C­êng</v>
          </cell>
          <cell r="D120">
            <v>4</v>
          </cell>
          <cell r="K120">
            <v>116</v>
          </cell>
          <cell r="L120" t="str">
            <v xml:space="preserve">NguyÔn ThÞ </v>
          </cell>
          <cell r="M120" t="str">
            <v>Thuý B</v>
          </cell>
          <cell r="N120">
            <v>12.629999999999999</v>
          </cell>
          <cell r="O120">
            <v>1.25</v>
          </cell>
          <cell r="P120">
            <v>10</v>
          </cell>
        </row>
        <row r="121">
          <cell r="A121">
            <v>127</v>
          </cell>
          <cell r="B121" t="str">
            <v>NguyÔn Xu©n</v>
          </cell>
          <cell r="C121" t="str">
            <v>T©m</v>
          </cell>
          <cell r="D121">
            <v>23.25</v>
          </cell>
          <cell r="E121">
            <v>2</v>
          </cell>
          <cell r="F121">
            <v>23</v>
          </cell>
          <cell r="K121">
            <v>117</v>
          </cell>
          <cell r="L121" t="str">
            <v>NguyÔn ThÞ</v>
          </cell>
          <cell r="M121" t="str">
            <v>Lan B</v>
          </cell>
          <cell r="N121">
            <v>19</v>
          </cell>
          <cell r="O121">
            <v>1</v>
          </cell>
          <cell r="P121">
            <v>16.5</v>
          </cell>
          <cell r="Q121">
            <v>3000</v>
          </cell>
        </row>
        <row r="122">
          <cell r="A122">
            <v>128</v>
          </cell>
          <cell r="B122" t="str">
            <v>§µo Huy</v>
          </cell>
          <cell r="C122" t="str">
            <v>Xuyªn</v>
          </cell>
          <cell r="K122">
            <v>118</v>
          </cell>
          <cell r="L122" t="str">
            <v>Bïi ThÞ Kim</v>
          </cell>
          <cell r="M122" t="str">
            <v>Hoa</v>
          </cell>
        </row>
        <row r="123">
          <cell r="A123">
            <v>129</v>
          </cell>
          <cell r="B123" t="str">
            <v>NguyÔn Quang</v>
          </cell>
          <cell r="C123" t="str">
            <v>§«ng</v>
          </cell>
          <cell r="K123">
            <v>119</v>
          </cell>
          <cell r="L123" t="str">
            <v xml:space="preserve">Ng« ThÞ </v>
          </cell>
          <cell r="M123" t="str">
            <v>Dung</v>
          </cell>
          <cell r="N123">
            <v>22</v>
          </cell>
          <cell r="O123">
            <v>3.25</v>
          </cell>
          <cell r="P123">
            <v>66</v>
          </cell>
        </row>
        <row r="124">
          <cell r="A124">
            <v>130</v>
          </cell>
          <cell r="B124" t="str">
            <v>Ph¹m V¨n</v>
          </cell>
          <cell r="C124" t="str">
            <v>Nam</v>
          </cell>
          <cell r="D124">
            <v>10</v>
          </cell>
          <cell r="E124">
            <v>2.25</v>
          </cell>
          <cell r="F124">
            <v>26.5</v>
          </cell>
          <cell r="K124">
            <v>120</v>
          </cell>
          <cell r="L124" t="str">
            <v>Lª ThÞ Hoµ</v>
          </cell>
          <cell r="M124" t="str">
            <v>BÝch</v>
          </cell>
        </row>
        <row r="125">
          <cell r="A125">
            <v>131</v>
          </cell>
          <cell r="B125" t="str">
            <v xml:space="preserve">NguyÔn H÷u </v>
          </cell>
          <cell r="C125" t="str">
            <v>Häc</v>
          </cell>
          <cell r="K125">
            <v>121</v>
          </cell>
          <cell r="L125" t="str">
            <v>NguyÔn ThÞ</v>
          </cell>
          <cell r="M125" t="str">
            <v>HiÒn A</v>
          </cell>
          <cell r="N125">
            <v>16.149999999999999</v>
          </cell>
          <cell r="O125">
            <v>1</v>
          </cell>
          <cell r="P125">
            <v>11</v>
          </cell>
          <cell r="Q125">
            <v>12000</v>
          </cell>
        </row>
        <row r="126">
          <cell r="A126">
            <v>132</v>
          </cell>
          <cell r="B126" t="str">
            <v>NguyÔn Xu©n</v>
          </cell>
          <cell r="C126" t="str">
            <v>Gi¸p</v>
          </cell>
          <cell r="D126">
            <v>21</v>
          </cell>
          <cell r="E126">
            <v>0.5</v>
          </cell>
          <cell r="F126">
            <v>11</v>
          </cell>
          <cell r="K126">
            <v>122</v>
          </cell>
          <cell r="L126" t="str">
            <v>NguyÔn ThÞ Thuý</v>
          </cell>
          <cell r="M126" t="str">
            <v>H¶o</v>
          </cell>
          <cell r="Q126">
            <v>6000</v>
          </cell>
        </row>
        <row r="127">
          <cell r="K127">
            <v>123</v>
          </cell>
          <cell r="L127" t="str">
            <v>NguyÔn Minh</v>
          </cell>
          <cell r="M127" t="str">
            <v>HiÓn</v>
          </cell>
        </row>
        <row r="128">
          <cell r="K128">
            <v>124</v>
          </cell>
          <cell r="L128" t="str">
            <v>NguyÔn ThÞ</v>
          </cell>
          <cell r="M128" t="str">
            <v>Kim</v>
          </cell>
          <cell r="N128">
            <v>15.63</v>
          </cell>
          <cell r="O128">
            <v>1.63</v>
          </cell>
          <cell r="P128">
            <v>35</v>
          </cell>
          <cell r="Q128">
            <v>4500</v>
          </cell>
        </row>
        <row r="129">
          <cell r="D129">
            <v>1632.4900000000002</v>
          </cell>
          <cell r="E129">
            <v>186.89999999999992</v>
          </cell>
          <cell r="F129">
            <v>2804.5</v>
          </cell>
          <cell r="K129">
            <v>125</v>
          </cell>
          <cell r="L129" t="str">
            <v>NguyÔn ThÞ</v>
          </cell>
          <cell r="M129" t="str">
            <v>H¶i B</v>
          </cell>
          <cell r="N129">
            <v>4.4400000000000004</v>
          </cell>
          <cell r="O129">
            <v>1</v>
          </cell>
        </row>
        <row r="130">
          <cell r="F130">
            <v>350.5625</v>
          </cell>
          <cell r="K130">
            <v>126</v>
          </cell>
          <cell r="L130" t="str">
            <v xml:space="preserve">NguyÔn ThÞ </v>
          </cell>
          <cell r="M130" t="str">
            <v>Thuû</v>
          </cell>
          <cell r="N130">
            <v>13.06</v>
          </cell>
          <cell r="O130">
            <v>1.38</v>
          </cell>
          <cell r="P130">
            <v>21.5</v>
          </cell>
          <cell r="Q130">
            <v>12000</v>
          </cell>
        </row>
        <row r="131">
          <cell r="K131">
            <v>127</v>
          </cell>
          <cell r="L131" t="str">
            <v xml:space="preserve">Lª ThÞ </v>
          </cell>
          <cell r="M131" t="str">
            <v>HuÖ</v>
          </cell>
        </row>
        <row r="132">
          <cell r="K132">
            <v>128</v>
          </cell>
          <cell r="L132" t="str">
            <v xml:space="preserve">§µo ThÞ </v>
          </cell>
          <cell r="M132" t="str">
            <v>Quyªn</v>
          </cell>
          <cell r="N132">
            <v>19.75</v>
          </cell>
          <cell r="O132">
            <v>1.38</v>
          </cell>
          <cell r="P132">
            <v>27</v>
          </cell>
          <cell r="Q132">
            <v>16500</v>
          </cell>
        </row>
        <row r="133">
          <cell r="K133">
            <v>129</v>
          </cell>
          <cell r="L133" t="str">
            <v xml:space="preserve">NguyÔn ThÞ </v>
          </cell>
          <cell r="M133" t="str">
            <v>S©m</v>
          </cell>
          <cell r="N133">
            <v>24</v>
          </cell>
          <cell r="O133">
            <v>3</v>
          </cell>
          <cell r="P133">
            <v>15</v>
          </cell>
          <cell r="Q133">
            <v>29500</v>
          </cell>
          <cell r="R133">
            <v>13</v>
          </cell>
          <cell r="S133" t="str">
            <v>x</v>
          </cell>
        </row>
        <row r="134">
          <cell r="K134">
            <v>130</v>
          </cell>
          <cell r="L134" t="str">
            <v xml:space="preserve">NguyÔn ThÞ </v>
          </cell>
          <cell r="M134" t="str">
            <v>V©n</v>
          </cell>
          <cell r="N134">
            <v>15.5</v>
          </cell>
          <cell r="O134">
            <v>1.25</v>
          </cell>
          <cell r="P134">
            <v>19.5</v>
          </cell>
          <cell r="Q134">
            <v>9000</v>
          </cell>
        </row>
        <row r="135">
          <cell r="K135">
            <v>131</v>
          </cell>
          <cell r="L135" t="str">
            <v xml:space="preserve">Lª ThÞ </v>
          </cell>
          <cell r="M135" t="str">
            <v>Hång</v>
          </cell>
        </row>
        <row r="136">
          <cell r="K136">
            <v>132</v>
          </cell>
          <cell r="L136" t="str">
            <v>§inh ThÞ</v>
          </cell>
          <cell r="M136" t="str">
            <v>Nga</v>
          </cell>
          <cell r="N136">
            <v>22.25</v>
          </cell>
          <cell r="O136">
            <v>1.25</v>
          </cell>
          <cell r="P136">
            <v>40.5</v>
          </cell>
          <cell r="Q136">
            <v>6000</v>
          </cell>
        </row>
        <row r="137">
          <cell r="K137">
            <v>133</v>
          </cell>
          <cell r="L137" t="str">
            <v xml:space="preserve">Ph¹m ThÞ </v>
          </cell>
          <cell r="M137" t="str">
            <v>B¾c</v>
          </cell>
          <cell r="N137">
            <v>8</v>
          </cell>
          <cell r="P137">
            <v>6</v>
          </cell>
          <cell r="Q137">
            <v>6000</v>
          </cell>
        </row>
        <row r="138">
          <cell r="K138">
            <v>134</v>
          </cell>
          <cell r="L138" t="str">
            <v>NguyÔn ThÞ Minh</v>
          </cell>
          <cell r="M138" t="str">
            <v>Ph­¬ng</v>
          </cell>
        </row>
        <row r="139">
          <cell r="K139">
            <v>135</v>
          </cell>
          <cell r="L139" t="str">
            <v>NguyÔn ThÞ</v>
          </cell>
          <cell r="M139" t="str">
            <v>TuyÕtB</v>
          </cell>
        </row>
        <row r="140">
          <cell r="K140">
            <v>136</v>
          </cell>
          <cell r="L140" t="str">
            <v xml:space="preserve">§ç Hoµi </v>
          </cell>
          <cell r="M140" t="str">
            <v>Nguyªn</v>
          </cell>
          <cell r="N140">
            <v>23.5</v>
          </cell>
          <cell r="O140">
            <v>2.25</v>
          </cell>
          <cell r="P140">
            <v>43</v>
          </cell>
          <cell r="Q140">
            <v>6000</v>
          </cell>
        </row>
        <row r="141">
          <cell r="K141">
            <v>137</v>
          </cell>
          <cell r="L141" t="str">
            <v xml:space="preserve">NguyÔn ThÞ </v>
          </cell>
          <cell r="M141" t="str">
            <v>H»ng A</v>
          </cell>
          <cell r="N141">
            <v>3.68</v>
          </cell>
        </row>
        <row r="142">
          <cell r="K142">
            <v>138</v>
          </cell>
          <cell r="L142" t="str">
            <v xml:space="preserve">Bïi Minh </v>
          </cell>
          <cell r="M142" t="str">
            <v>HiÒn</v>
          </cell>
          <cell r="N142">
            <v>21</v>
          </cell>
          <cell r="O142">
            <v>2</v>
          </cell>
          <cell r="P142">
            <v>43</v>
          </cell>
          <cell r="Q142">
            <v>18000</v>
          </cell>
        </row>
        <row r="143">
          <cell r="K143">
            <v>139</v>
          </cell>
          <cell r="L143" t="str">
            <v>NguyÔn ThÞ Hång</v>
          </cell>
          <cell r="M143" t="str">
            <v>Khanh</v>
          </cell>
          <cell r="N143">
            <v>19</v>
          </cell>
          <cell r="O143">
            <v>1</v>
          </cell>
          <cell r="P143">
            <v>45</v>
          </cell>
          <cell r="Q143">
            <v>13500</v>
          </cell>
          <cell r="R143">
            <v>8</v>
          </cell>
          <cell r="S143" t="str">
            <v>x</v>
          </cell>
        </row>
        <row r="144">
          <cell r="K144">
            <v>140</v>
          </cell>
          <cell r="L144" t="str">
            <v xml:space="preserve">Kh¶ ThÞ </v>
          </cell>
          <cell r="M144" t="str">
            <v>Thuý</v>
          </cell>
          <cell r="N144">
            <v>17</v>
          </cell>
          <cell r="O144">
            <v>2</v>
          </cell>
          <cell r="P144">
            <v>4</v>
          </cell>
          <cell r="Q144">
            <v>4500</v>
          </cell>
          <cell r="R144">
            <v>13</v>
          </cell>
          <cell r="S144" t="str">
            <v>x</v>
          </cell>
        </row>
        <row r="145">
          <cell r="K145">
            <v>141</v>
          </cell>
          <cell r="L145" t="str">
            <v xml:space="preserve">Lª ThÞ </v>
          </cell>
          <cell r="M145" t="str">
            <v>NÕp</v>
          </cell>
          <cell r="N145">
            <v>0.75</v>
          </cell>
        </row>
        <row r="146">
          <cell r="K146">
            <v>142</v>
          </cell>
          <cell r="L146" t="str">
            <v>NguyÔn ThÞ</v>
          </cell>
          <cell r="M146" t="str">
            <v>TuyÕt A</v>
          </cell>
          <cell r="N146">
            <v>20</v>
          </cell>
          <cell r="O146">
            <v>1</v>
          </cell>
          <cell r="P146">
            <v>14</v>
          </cell>
          <cell r="Q146">
            <v>9000</v>
          </cell>
          <cell r="S146" t="str">
            <v>x</v>
          </cell>
        </row>
        <row r="147">
          <cell r="K147">
            <v>143</v>
          </cell>
          <cell r="L147" t="str">
            <v xml:space="preserve">NguyÔn ThÞ </v>
          </cell>
          <cell r="M147" t="str">
            <v>Hµ B</v>
          </cell>
          <cell r="N147">
            <v>24.63</v>
          </cell>
          <cell r="O147">
            <v>1.63</v>
          </cell>
          <cell r="P147">
            <v>50</v>
          </cell>
          <cell r="Q147">
            <v>4500</v>
          </cell>
        </row>
        <row r="148">
          <cell r="K148">
            <v>144</v>
          </cell>
          <cell r="L148" t="str">
            <v>Lª ThÞ</v>
          </cell>
          <cell r="M148" t="str">
            <v>Mai</v>
          </cell>
          <cell r="N148">
            <v>25</v>
          </cell>
          <cell r="O148">
            <v>1.63</v>
          </cell>
          <cell r="P148">
            <v>63</v>
          </cell>
        </row>
        <row r="149">
          <cell r="K149">
            <v>145</v>
          </cell>
          <cell r="L149" t="str">
            <v>NguyÔn ThÞ Thu</v>
          </cell>
          <cell r="M149" t="str">
            <v>H»ng</v>
          </cell>
        </row>
        <row r="150">
          <cell r="K150">
            <v>146</v>
          </cell>
          <cell r="L150" t="str">
            <v>NguyÔn ThÞ Thanh</v>
          </cell>
          <cell r="M150" t="str">
            <v>B×nh</v>
          </cell>
          <cell r="N150">
            <v>5.25</v>
          </cell>
          <cell r="O150">
            <v>1.25</v>
          </cell>
          <cell r="Q150">
            <v>97200</v>
          </cell>
        </row>
        <row r="151">
          <cell r="K151">
            <v>147</v>
          </cell>
          <cell r="L151" t="str">
            <v>Lôc ThÞ</v>
          </cell>
          <cell r="M151" t="str">
            <v>Hoa</v>
          </cell>
          <cell r="N151">
            <v>10.25</v>
          </cell>
          <cell r="O151">
            <v>2</v>
          </cell>
          <cell r="P151">
            <v>3</v>
          </cell>
          <cell r="Q151">
            <v>4500</v>
          </cell>
          <cell r="R151">
            <v>8</v>
          </cell>
        </row>
        <row r="152">
          <cell r="K152">
            <v>148</v>
          </cell>
          <cell r="L152" t="str">
            <v>Ph¹m Thanh</v>
          </cell>
          <cell r="M152" t="str">
            <v>Hµ</v>
          </cell>
        </row>
        <row r="153">
          <cell r="K153">
            <v>149</v>
          </cell>
          <cell r="L153" t="str">
            <v>NguyÔn ThÞ Thu</v>
          </cell>
          <cell r="M153" t="str">
            <v>H­¬ng C</v>
          </cell>
          <cell r="N153">
            <v>6.06</v>
          </cell>
          <cell r="O153">
            <v>1.25</v>
          </cell>
          <cell r="P153">
            <v>3</v>
          </cell>
          <cell r="Q153">
            <v>3000</v>
          </cell>
        </row>
        <row r="154">
          <cell r="K154">
            <v>150</v>
          </cell>
          <cell r="L154" t="str">
            <v xml:space="preserve">Lª ThÞ KiÒu </v>
          </cell>
          <cell r="M154" t="str">
            <v>Oanh</v>
          </cell>
          <cell r="N154">
            <v>12.25</v>
          </cell>
          <cell r="O154">
            <v>1</v>
          </cell>
          <cell r="P154">
            <v>20</v>
          </cell>
          <cell r="Q154">
            <v>9000</v>
          </cell>
          <cell r="R154">
            <v>7</v>
          </cell>
          <cell r="S154" t="str">
            <v>x</v>
          </cell>
        </row>
        <row r="155">
          <cell r="K155">
            <v>151</v>
          </cell>
          <cell r="L155" t="str">
            <v>L­u ThÞ Thuý</v>
          </cell>
          <cell r="M155" t="str">
            <v>B×nh</v>
          </cell>
          <cell r="N155">
            <v>1.3</v>
          </cell>
        </row>
        <row r="156">
          <cell r="K156">
            <v>152</v>
          </cell>
          <cell r="L156" t="str">
            <v xml:space="preserve">Lª ThÞ </v>
          </cell>
          <cell r="M156" t="str">
            <v>Thanh</v>
          </cell>
        </row>
        <row r="157">
          <cell r="K157">
            <v>153</v>
          </cell>
          <cell r="L157" t="str">
            <v>NguyÔn ThÞ</v>
          </cell>
          <cell r="M157" t="str">
            <v>Minh A</v>
          </cell>
          <cell r="N157">
            <v>19.13</v>
          </cell>
          <cell r="O157">
            <v>1</v>
          </cell>
          <cell r="P157">
            <v>45</v>
          </cell>
          <cell r="Q157">
            <v>13500</v>
          </cell>
          <cell r="R157">
            <v>8</v>
          </cell>
          <cell r="S157" t="str">
            <v>x</v>
          </cell>
        </row>
        <row r="158">
          <cell r="K158">
            <v>154</v>
          </cell>
          <cell r="L158" t="str">
            <v>Bïi ThÞ Kim</v>
          </cell>
          <cell r="M158" t="str">
            <v>Ph­îng</v>
          </cell>
        </row>
        <row r="159">
          <cell r="K159">
            <v>155</v>
          </cell>
          <cell r="L159" t="str">
            <v xml:space="preserve">NguyÔn ThÞ </v>
          </cell>
          <cell r="M159" t="str">
            <v>Liªn C</v>
          </cell>
        </row>
        <row r="160">
          <cell r="K160">
            <v>156</v>
          </cell>
          <cell r="L160" t="str">
            <v xml:space="preserve">§Æng ThÞ Thuý </v>
          </cell>
          <cell r="M160" t="str">
            <v>H¹nh</v>
          </cell>
          <cell r="N160">
            <v>23.63</v>
          </cell>
          <cell r="O160">
            <v>1.63</v>
          </cell>
          <cell r="P160">
            <v>17</v>
          </cell>
          <cell r="Q160">
            <v>6000</v>
          </cell>
        </row>
        <row r="161">
          <cell r="K161">
            <v>157</v>
          </cell>
          <cell r="L161" t="str">
            <v xml:space="preserve">§µo ThÞ </v>
          </cell>
          <cell r="M161" t="str">
            <v>H­¬ng</v>
          </cell>
          <cell r="N161">
            <v>21.25</v>
          </cell>
          <cell r="O161">
            <v>0.5</v>
          </cell>
        </row>
        <row r="162">
          <cell r="K162">
            <v>158</v>
          </cell>
          <cell r="L162" t="str">
            <v>§µo ThÞ Thu</v>
          </cell>
          <cell r="M162" t="str">
            <v>Trang</v>
          </cell>
          <cell r="N162">
            <v>18.75</v>
          </cell>
          <cell r="O162">
            <v>1.38</v>
          </cell>
          <cell r="P162">
            <v>27</v>
          </cell>
          <cell r="Q162">
            <v>16500</v>
          </cell>
        </row>
        <row r="163">
          <cell r="K163">
            <v>159</v>
          </cell>
          <cell r="L163" t="str">
            <v>§µo ThÞ Thanh</v>
          </cell>
          <cell r="M163" t="str">
            <v>H­¬ng</v>
          </cell>
          <cell r="N163">
            <v>8</v>
          </cell>
          <cell r="P163">
            <v>5</v>
          </cell>
        </row>
        <row r="164">
          <cell r="K164">
            <v>160</v>
          </cell>
          <cell r="L164" t="str">
            <v xml:space="preserve">NguyÔn ThÞ </v>
          </cell>
          <cell r="M164" t="str">
            <v>Thuý C</v>
          </cell>
          <cell r="N164">
            <v>20</v>
          </cell>
          <cell r="O164">
            <v>1.63</v>
          </cell>
          <cell r="P164">
            <v>14</v>
          </cell>
        </row>
        <row r="165">
          <cell r="K165">
            <v>161</v>
          </cell>
          <cell r="L165" t="str">
            <v>Vò ThÞ Lan</v>
          </cell>
          <cell r="M165" t="str">
            <v>Ph­¬ng</v>
          </cell>
          <cell r="N165">
            <v>4</v>
          </cell>
        </row>
        <row r="166">
          <cell r="K166">
            <v>162</v>
          </cell>
          <cell r="L166" t="str">
            <v xml:space="preserve">TrÞnh ThÞ </v>
          </cell>
          <cell r="M166" t="str">
            <v>HiÖp</v>
          </cell>
          <cell r="N166">
            <v>23</v>
          </cell>
          <cell r="O166">
            <v>1.63</v>
          </cell>
          <cell r="P166">
            <v>29</v>
          </cell>
          <cell r="Q166">
            <v>12000</v>
          </cell>
        </row>
        <row r="167">
          <cell r="K167">
            <v>163</v>
          </cell>
          <cell r="L167" t="str">
            <v>Lª ThÞ</v>
          </cell>
          <cell r="M167" t="str">
            <v>NgÇn</v>
          </cell>
        </row>
        <row r="168">
          <cell r="K168">
            <v>164</v>
          </cell>
          <cell r="L168" t="str">
            <v>NguyÔn ThÞ</v>
          </cell>
          <cell r="M168" t="str">
            <v>H­¬ng A</v>
          </cell>
          <cell r="N168">
            <v>11.63</v>
          </cell>
          <cell r="O168">
            <v>2</v>
          </cell>
          <cell r="P168">
            <v>0</v>
          </cell>
          <cell r="Q168">
            <v>4500</v>
          </cell>
          <cell r="R168">
            <v>8</v>
          </cell>
        </row>
        <row r="169">
          <cell r="K169">
            <v>165</v>
          </cell>
          <cell r="L169" t="str">
            <v xml:space="preserve">§oµn ThÞ </v>
          </cell>
          <cell r="M169" t="str">
            <v>Ngoan</v>
          </cell>
          <cell r="N169">
            <v>21</v>
          </cell>
          <cell r="O169">
            <v>2</v>
          </cell>
          <cell r="P169">
            <v>29</v>
          </cell>
          <cell r="Q169">
            <v>9000</v>
          </cell>
        </row>
        <row r="170">
          <cell r="K170">
            <v>166</v>
          </cell>
          <cell r="L170" t="str">
            <v>NguyÔn ThÞ</v>
          </cell>
          <cell r="M170" t="str">
            <v>Oanh</v>
          </cell>
          <cell r="N170">
            <v>9.1300000000000008</v>
          </cell>
          <cell r="O170">
            <v>2</v>
          </cell>
          <cell r="Q170">
            <v>4500</v>
          </cell>
          <cell r="R170">
            <v>6</v>
          </cell>
        </row>
        <row r="171">
          <cell r="K171">
            <v>167</v>
          </cell>
          <cell r="L171" t="str">
            <v>NguyÔn ThÞ</v>
          </cell>
          <cell r="M171" t="str">
            <v>HiÖu</v>
          </cell>
        </row>
        <row r="172">
          <cell r="K172">
            <v>168</v>
          </cell>
          <cell r="L172" t="str">
            <v xml:space="preserve">NguyÔn ThÞ </v>
          </cell>
          <cell r="M172" t="str">
            <v>YÕn</v>
          </cell>
          <cell r="N172">
            <v>11.5</v>
          </cell>
          <cell r="O172">
            <v>2</v>
          </cell>
          <cell r="P172">
            <v>0</v>
          </cell>
          <cell r="Q172">
            <v>4500</v>
          </cell>
          <cell r="R172">
            <v>8</v>
          </cell>
        </row>
        <row r="173">
          <cell r="K173">
            <v>169</v>
          </cell>
          <cell r="L173" t="str">
            <v xml:space="preserve">NguyÔn ThÞ </v>
          </cell>
          <cell r="M173" t="str">
            <v>Nhµn B</v>
          </cell>
          <cell r="N173">
            <v>16</v>
          </cell>
          <cell r="O173">
            <v>2</v>
          </cell>
          <cell r="Q173">
            <v>4500</v>
          </cell>
          <cell r="R173">
            <v>13</v>
          </cell>
        </row>
        <row r="174">
          <cell r="K174">
            <v>170</v>
          </cell>
          <cell r="L174" t="str">
            <v>NguyÔn ThÞ</v>
          </cell>
          <cell r="M174" t="str">
            <v>Loan B</v>
          </cell>
          <cell r="N174">
            <v>18</v>
          </cell>
          <cell r="P174">
            <v>2</v>
          </cell>
        </row>
        <row r="175">
          <cell r="K175">
            <v>171</v>
          </cell>
          <cell r="L175" t="str">
            <v>NguyÔn ThÞ</v>
          </cell>
          <cell r="M175" t="str">
            <v>ChØnh</v>
          </cell>
          <cell r="N175">
            <v>11.13</v>
          </cell>
          <cell r="O175">
            <v>2</v>
          </cell>
          <cell r="Q175">
            <v>53300</v>
          </cell>
          <cell r="R175">
            <v>7</v>
          </cell>
        </row>
        <row r="176">
          <cell r="K176">
            <v>172</v>
          </cell>
          <cell r="L176" t="str">
            <v>NguyÔn ThÞ H¶i</v>
          </cell>
          <cell r="M176" t="str">
            <v>YÕn B</v>
          </cell>
          <cell r="N176">
            <v>17</v>
          </cell>
          <cell r="O176">
            <v>2</v>
          </cell>
          <cell r="P176">
            <v>45</v>
          </cell>
          <cell r="Q176">
            <v>18000</v>
          </cell>
          <cell r="R176">
            <v>9</v>
          </cell>
        </row>
        <row r="177">
          <cell r="K177">
            <v>173</v>
          </cell>
          <cell r="L177" t="str">
            <v>NguyÔn ThÞ</v>
          </cell>
          <cell r="M177" t="str">
            <v>HiÒn B</v>
          </cell>
        </row>
        <row r="178">
          <cell r="K178">
            <v>174</v>
          </cell>
          <cell r="L178" t="str">
            <v xml:space="preserve">Vò ThÞ </v>
          </cell>
          <cell r="M178" t="str">
            <v>Th¬m</v>
          </cell>
          <cell r="N178">
            <v>14</v>
          </cell>
          <cell r="O178">
            <v>1</v>
          </cell>
          <cell r="P178">
            <v>23</v>
          </cell>
          <cell r="Q178">
            <v>29000</v>
          </cell>
          <cell r="R178">
            <v>7</v>
          </cell>
        </row>
        <row r="179">
          <cell r="K179">
            <v>175</v>
          </cell>
          <cell r="L179" t="str">
            <v>NguyÔn ThÞ</v>
          </cell>
          <cell r="M179" t="str">
            <v>TuyÕt B</v>
          </cell>
          <cell r="N179">
            <v>10</v>
          </cell>
          <cell r="O179">
            <v>1</v>
          </cell>
          <cell r="Q179">
            <v>9000</v>
          </cell>
          <cell r="R179">
            <v>7</v>
          </cell>
        </row>
        <row r="180">
          <cell r="K180">
            <v>176</v>
          </cell>
          <cell r="L180" t="str">
            <v>NguyÔn ThÞ</v>
          </cell>
          <cell r="M180" t="str">
            <v>XuyÕn</v>
          </cell>
        </row>
        <row r="181">
          <cell r="K181">
            <v>177</v>
          </cell>
          <cell r="L181" t="str">
            <v xml:space="preserve">§oµn ThÞ </v>
          </cell>
          <cell r="M181" t="str">
            <v>LuyÕn</v>
          </cell>
          <cell r="N181">
            <v>21</v>
          </cell>
          <cell r="O181">
            <v>1.63</v>
          </cell>
          <cell r="P181">
            <v>68</v>
          </cell>
          <cell r="Q181">
            <v>4500</v>
          </cell>
        </row>
        <row r="182">
          <cell r="K182">
            <v>178</v>
          </cell>
          <cell r="L182" t="str">
            <v>Hoµng ThÞ</v>
          </cell>
          <cell r="M182" t="str">
            <v>B»ng</v>
          </cell>
          <cell r="N182">
            <v>5</v>
          </cell>
        </row>
        <row r="183">
          <cell r="K183">
            <v>179</v>
          </cell>
          <cell r="L183" t="str">
            <v>L­¬ng ThÞ</v>
          </cell>
          <cell r="M183" t="str">
            <v>Lan</v>
          </cell>
          <cell r="N183">
            <v>11.5</v>
          </cell>
          <cell r="O183">
            <v>2</v>
          </cell>
          <cell r="Q183">
            <v>4500</v>
          </cell>
          <cell r="R183">
            <v>7</v>
          </cell>
        </row>
        <row r="184">
          <cell r="K184">
            <v>180</v>
          </cell>
          <cell r="L184" t="str">
            <v>NguyÔn ThÞ</v>
          </cell>
          <cell r="M184" t="str">
            <v>H»ng B</v>
          </cell>
          <cell r="N184">
            <v>16</v>
          </cell>
          <cell r="O184">
            <v>2</v>
          </cell>
          <cell r="P184">
            <v>21</v>
          </cell>
          <cell r="Q184">
            <v>9000</v>
          </cell>
          <cell r="R184">
            <v>7</v>
          </cell>
        </row>
        <row r="185">
          <cell r="K185">
            <v>181</v>
          </cell>
          <cell r="L185" t="str">
            <v>NguyÔn ThÞ</v>
          </cell>
          <cell r="M185" t="str">
            <v>Hoµn B</v>
          </cell>
        </row>
        <row r="186">
          <cell r="K186">
            <v>182</v>
          </cell>
          <cell r="L186" t="str">
            <v>NguyÔn ThÞ Thanh</v>
          </cell>
          <cell r="M186" t="str">
            <v>Mai</v>
          </cell>
        </row>
        <row r="187">
          <cell r="K187">
            <v>183</v>
          </cell>
          <cell r="L187" t="str">
            <v xml:space="preserve">§µo ThÞ Thuú </v>
          </cell>
          <cell r="M187" t="str">
            <v>Dung</v>
          </cell>
          <cell r="N187">
            <v>21</v>
          </cell>
          <cell r="O187">
            <v>1</v>
          </cell>
          <cell r="P187">
            <v>40</v>
          </cell>
          <cell r="Q187">
            <v>13500</v>
          </cell>
        </row>
        <row r="188">
          <cell r="K188">
            <v>184</v>
          </cell>
          <cell r="L188" t="str">
            <v>Hoa Hång</v>
          </cell>
          <cell r="M188" t="str">
            <v>Thuû</v>
          </cell>
          <cell r="N188">
            <v>7.75</v>
          </cell>
          <cell r="O188">
            <v>1</v>
          </cell>
          <cell r="P188">
            <v>3</v>
          </cell>
          <cell r="Q188">
            <v>3000</v>
          </cell>
        </row>
        <row r="189">
          <cell r="K189">
            <v>185</v>
          </cell>
          <cell r="L189" t="str">
            <v>NguyÔn ThÞ</v>
          </cell>
          <cell r="M189" t="str">
            <v>Thu A</v>
          </cell>
        </row>
        <row r="190">
          <cell r="K190">
            <v>186</v>
          </cell>
          <cell r="L190" t="str">
            <v>§ç ThÞ</v>
          </cell>
          <cell r="M190" t="str">
            <v>Dung</v>
          </cell>
          <cell r="N190">
            <v>13.25</v>
          </cell>
          <cell r="O190">
            <v>2</v>
          </cell>
          <cell r="P190">
            <v>3</v>
          </cell>
          <cell r="Q190">
            <v>4500</v>
          </cell>
          <cell r="R190">
            <v>8</v>
          </cell>
        </row>
        <row r="191">
          <cell r="K191">
            <v>187</v>
          </cell>
          <cell r="L191" t="str">
            <v>Bïi ThÞ Minh</v>
          </cell>
          <cell r="M191" t="str">
            <v>Sanh</v>
          </cell>
          <cell r="N191">
            <v>23</v>
          </cell>
          <cell r="O191">
            <v>1.63</v>
          </cell>
          <cell r="P191">
            <v>47</v>
          </cell>
        </row>
        <row r="192">
          <cell r="K192">
            <v>188</v>
          </cell>
          <cell r="L192" t="str">
            <v>NguyÔn ThÞ</v>
          </cell>
          <cell r="M192" t="str">
            <v>Liªn B</v>
          </cell>
        </row>
        <row r="193">
          <cell r="K193">
            <v>189</v>
          </cell>
          <cell r="L193" t="str">
            <v>NguyÔn ThÞ Thanh</v>
          </cell>
          <cell r="M193" t="str">
            <v>H­êng B</v>
          </cell>
          <cell r="N193">
            <v>8.6300000000000008</v>
          </cell>
          <cell r="O193">
            <v>1</v>
          </cell>
          <cell r="P193">
            <v>2</v>
          </cell>
          <cell r="Q193">
            <v>3000</v>
          </cell>
        </row>
        <row r="194">
          <cell r="K194">
            <v>190</v>
          </cell>
          <cell r="L194" t="str">
            <v>NguyÔn ThÞ Thu</v>
          </cell>
          <cell r="M194" t="str">
            <v>H­¬ng C</v>
          </cell>
          <cell r="N194">
            <v>3.75</v>
          </cell>
          <cell r="O194">
            <v>1</v>
          </cell>
          <cell r="P194">
            <v>3</v>
          </cell>
        </row>
        <row r="195">
          <cell r="K195">
            <v>191</v>
          </cell>
          <cell r="L195" t="str">
            <v xml:space="preserve">TrÇn ThÞ </v>
          </cell>
          <cell r="M195" t="str">
            <v>Thuý B</v>
          </cell>
        </row>
        <row r="196">
          <cell r="K196">
            <v>192</v>
          </cell>
          <cell r="L196" t="str">
            <v>NguyÔn ThÞ Phóc</v>
          </cell>
          <cell r="M196" t="str">
            <v>Thä</v>
          </cell>
          <cell r="N196">
            <v>6.5</v>
          </cell>
          <cell r="O196">
            <v>1.38</v>
          </cell>
          <cell r="Q196">
            <v>4500</v>
          </cell>
        </row>
        <row r="197">
          <cell r="K197">
            <v>193</v>
          </cell>
          <cell r="L197" t="str">
            <v>NguyÔn ThÞ Thanh</v>
          </cell>
          <cell r="M197" t="str">
            <v>Thuû</v>
          </cell>
          <cell r="N197">
            <v>2.63</v>
          </cell>
        </row>
        <row r="198">
          <cell r="K198">
            <v>194</v>
          </cell>
          <cell r="L198" t="str">
            <v>NguyÔn ThÞ</v>
          </cell>
          <cell r="M198" t="str">
            <v>LiÔu</v>
          </cell>
        </row>
        <row r="199">
          <cell r="K199">
            <v>195</v>
          </cell>
          <cell r="L199" t="str">
            <v>NguyÔn ThÞ</v>
          </cell>
          <cell r="M199" t="str">
            <v>Ph­¬ng A</v>
          </cell>
          <cell r="N199">
            <v>10.25</v>
          </cell>
          <cell r="O199">
            <v>1.25</v>
          </cell>
          <cell r="P199">
            <v>3</v>
          </cell>
          <cell r="Q199">
            <v>6000</v>
          </cell>
        </row>
        <row r="200">
          <cell r="K200">
            <v>196</v>
          </cell>
          <cell r="L200" t="str">
            <v>NguyÔn ThÞ</v>
          </cell>
          <cell r="M200" t="str">
            <v>Thu B</v>
          </cell>
        </row>
        <row r="201">
          <cell r="K201">
            <v>197</v>
          </cell>
          <cell r="L201" t="str">
            <v>Khóc ThÞ</v>
          </cell>
          <cell r="M201" t="str">
            <v>Nh©m</v>
          </cell>
          <cell r="N201">
            <v>4</v>
          </cell>
        </row>
        <row r="202">
          <cell r="K202">
            <v>198</v>
          </cell>
          <cell r="L202" t="str">
            <v xml:space="preserve">§Æng Thu </v>
          </cell>
          <cell r="M202" t="str">
            <v>Thuû</v>
          </cell>
        </row>
        <row r="203">
          <cell r="K203">
            <v>199</v>
          </cell>
          <cell r="L203" t="str">
            <v xml:space="preserve">NguyÔn ThÞ </v>
          </cell>
          <cell r="M203" t="str">
            <v>Hoµn</v>
          </cell>
          <cell r="N203">
            <v>3.38</v>
          </cell>
          <cell r="P203">
            <v>4.5</v>
          </cell>
        </row>
        <row r="204">
          <cell r="K204">
            <v>200</v>
          </cell>
          <cell r="L204" t="str">
            <v>Lª ThÞ Hång</v>
          </cell>
          <cell r="M204" t="str">
            <v>Minh</v>
          </cell>
          <cell r="N204">
            <v>11.3</v>
          </cell>
          <cell r="O204">
            <v>1</v>
          </cell>
          <cell r="P204">
            <v>13.5</v>
          </cell>
          <cell r="Q204">
            <v>6000</v>
          </cell>
        </row>
        <row r="205">
          <cell r="K205">
            <v>201</v>
          </cell>
          <cell r="L205" t="str">
            <v xml:space="preserve">NguyÔn Ngäc </v>
          </cell>
          <cell r="M205" t="str">
            <v>DiÖp</v>
          </cell>
        </row>
        <row r="206">
          <cell r="K206">
            <v>202</v>
          </cell>
          <cell r="L206" t="str">
            <v>NguyÔn ThÞ</v>
          </cell>
          <cell r="M206" t="str">
            <v>Nam</v>
          </cell>
        </row>
        <row r="207">
          <cell r="K207">
            <v>203</v>
          </cell>
          <cell r="L207" t="str">
            <v>Ph¹m ThÞ</v>
          </cell>
          <cell r="M207" t="str">
            <v>Ng¶i</v>
          </cell>
        </row>
        <row r="208">
          <cell r="K208">
            <v>204</v>
          </cell>
          <cell r="L208" t="str">
            <v>B¹ch Hång</v>
          </cell>
          <cell r="M208" t="str">
            <v>Lý</v>
          </cell>
          <cell r="N208">
            <v>22.25</v>
          </cell>
        </row>
        <row r="209">
          <cell r="K209">
            <v>205</v>
          </cell>
          <cell r="L209" t="str">
            <v xml:space="preserve">Lª ThÞ </v>
          </cell>
          <cell r="M209" t="str">
            <v>§µm</v>
          </cell>
        </row>
        <row r="210">
          <cell r="K210">
            <v>206</v>
          </cell>
          <cell r="L210" t="str">
            <v>NguyÔn ThÞ</v>
          </cell>
          <cell r="M210" t="str">
            <v>Chiªn</v>
          </cell>
        </row>
        <row r="211">
          <cell r="K211">
            <v>207</v>
          </cell>
          <cell r="L211" t="str">
            <v>NguyÔn ThÞ</v>
          </cell>
          <cell r="M211" t="str">
            <v>Lª</v>
          </cell>
          <cell r="N211">
            <v>5.5</v>
          </cell>
          <cell r="O211">
            <v>1.38</v>
          </cell>
          <cell r="P211">
            <v>11</v>
          </cell>
          <cell r="Q211">
            <v>13500</v>
          </cell>
        </row>
        <row r="212">
          <cell r="K212">
            <v>208</v>
          </cell>
          <cell r="L212" t="str">
            <v>§ç ThÞ</v>
          </cell>
          <cell r="M212" t="str">
            <v>LiÔu</v>
          </cell>
          <cell r="N212">
            <v>5.5</v>
          </cell>
          <cell r="O212">
            <v>1.38</v>
          </cell>
          <cell r="P212">
            <v>13</v>
          </cell>
          <cell r="Q212">
            <v>13500</v>
          </cell>
        </row>
        <row r="213">
          <cell r="K213">
            <v>209</v>
          </cell>
          <cell r="L213" t="str">
            <v xml:space="preserve">Hoµng Hång </v>
          </cell>
          <cell r="M213" t="str">
            <v>H¹nh</v>
          </cell>
          <cell r="N213">
            <v>19.7</v>
          </cell>
          <cell r="P213">
            <v>3</v>
          </cell>
        </row>
        <row r="214">
          <cell r="K214">
            <v>210</v>
          </cell>
          <cell r="L214" t="str">
            <v>Lª ThÞ</v>
          </cell>
          <cell r="M214" t="str">
            <v>Liªn</v>
          </cell>
          <cell r="N214">
            <v>4.75</v>
          </cell>
        </row>
        <row r="215">
          <cell r="K215">
            <v>211</v>
          </cell>
          <cell r="L215" t="str">
            <v>NguyÔn ThÞ</v>
          </cell>
          <cell r="M215" t="str">
            <v>Hµ C</v>
          </cell>
          <cell r="N215">
            <v>8.8800000000000008</v>
          </cell>
          <cell r="O215">
            <v>1.38</v>
          </cell>
          <cell r="Q215">
            <v>9000</v>
          </cell>
        </row>
        <row r="216">
          <cell r="K216">
            <v>212</v>
          </cell>
          <cell r="L216" t="str">
            <v>Hoµng ThÞ</v>
          </cell>
          <cell r="M216" t="str">
            <v>Hoµ</v>
          </cell>
          <cell r="N216">
            <v>11</v>
          </cell>
          <cell r="O216">
            <v>1</v>
          </cell>
          <cell r="P216">
            <v>9</v>
          </cell>
          <cell r="Q216">
            <v>3000</v>
          </cell>
        </row>
        <row r="217">
          <cell r="K217">
            <v>213</v>
          </cell>
          <cell r="L217" t="str">
            <v xml:space="preserve">NguyÔn Thu </v>
          </cell>
          <cell r="M217" t="str">
            <v>HiÒn</v>
          </cell>
        </row>
        <row r="218">
          <cell r="K218">
            <v>214</v>
          </cell>
          <cell r="L218" t="str">
            <v xml:space="preserve">Tr­¬ng ThÞ </v>
          </cell>
          <cell r="M218" t="str">
            <v>ThÞnh</v>
          </cell>
          <cell r="N218">
            <v>25</v>
          </cell>
          <cell r="O218">
            <v>1</v>
          </cell>
          <cell r="P218">
            <v>12</v>
          </cell>
        </row>
        <row r="219">
          <cell r="K219">
            <v>215</v>
          </cell>
          <cell r="L219" t="str">
            <v>§ç DiÖu</v>
          </cell>
          <cell r="M219" t="str">
            <v>ThuÇn</v>
          </cell>
        </row>
        <row r="220">
          <cell r="K220">
            <v>216</v>
          </cell>
          <cell r="L220" t="str">
            <v>Ph¹m ThÞ  Thanh</v>
          </cell>
          <cell r="M220" t="str">
            <v>Nhµn</v>
          </cell>
          <cell r="N220">
            <v>21.38</v>
          </cell>
          <cell r="O220">
            <v>1</v>
          </cell>
        </row>
        <row r="221">
          <cell r="K221">
            <v>217</v>
          </cell>
          <cell r="L221" t="str">
            <v>§ç ThÞ Thu</v>
          </cell>
          <cell r="M221" t="str">
            <v>Hµ</v>
          </cell>
          <cell r="N221">
            <v>7.25</v>
          </cell>
          <cell r="O221">
            <v>1.38</v>
          </cell>
          <cell r="P221">
            <v>10.5</v>
          </cell>
          <cell r="Q221">
            <v>6000</v>
          </cell>
        </row>
        <row r="222">
          <cell r="K222">
            <v>218</v>
          </cell>
          <cell r="L222" t="str">
            <v xml:space="preserve">§Æng ThÞ BÝch </v>
          </cell>
          <cell r="M222" t="str">
            <v>DiÖp</v>
          </cell>
          <cell r="N222">
            <v>21.13</v>
          </cell>
          <cell r="O222">
            <v>1</v>
          </cell>
          <cell r="P222">
            <v>3</v>
          </cell>
          <cell r="Q222">
            <v>12000</v>
          </cell>
        </row>
        <row r="223">
          <cell r="K223">
            <v>219</v>
          </cell>
          <cell r="L223" t="str">
            <v xml:space="preserve">NguyÔn ThÞ </v>
          </cell>
          <cell r="M223" t="str">
            <v>Hoµn C</v>
          </cell>
          <cell r="N223">
            <v>5.25</v>
          </cell>
          <cell r="Q223">
            <v>3000</v>
          </cell>
        </row>
        <row r="224">
          <cell r="K224">
            <v>220</v>
          </cell>
          <cell r="L224" t="str">
            <v xml:space="preserve">NguyÔn ThÞ </v>
          </cell>
          <cell r="M224" t="str">
            <v>§Þnh</v>
          </cell>
        </row>
        <row r="225">
          <cell r="K225">
            <v>221</v>
          </cell>
          <cell r="L225" t="str">
            <v>TriÖu ThÞ</v>
          </cell>
          <cell r="M225" t="str">
            <v>H¹nh</v>
          </cell>
          <cell r="N225">
            <v>2.9</v>
          </cell>
        </row>
        <row r="226">
          <cell r="K226">
            <v>222</v>
          </cell>
          <cell r="L226" t="str">
            <v>NguyÔn ThÞ Chung</v>
          </cell>
          <cell r="M226" t="str">
            <v>Ca</v>
          </cell>
        </row>
        <row r="227">
          <cell r="K227">
            <v>223</v>
          </cell>
          <cell r="L227" t="e">
            <v>#N/A</v>
          </cell>
          <cell r="M227" t="e">
            <v>#N/A</v>
          </cell>
        </row>
        <row r="228">
          <cell r="K228">
            <v>224</v>
          </cell>
          <cell r="L228" t="str">
            <v xml:space="preserve">NguyÔn Hång </v>
          </cell>
          <cell r="M228" t="str">
            <v>HuÖ</v>
          </cell>
          <cell r="N228">
            <v>21</v>
          </cell>
          <cell r="O228">
            <v>1</v>
          </cell>
          <cell r="P228">
            <v>21</v>
          </cell>
        </row>
        <row r="229">
          <cell r="K229">
            <v>225</v>
          </cell>
          <cell r="L229" t="str">
            <v>NguyÔn Xu©n</v>
          </cell>
          <cell r="M229" t="str">
            <v>Thu</v>
          </cell>
        </row>
        <row r="230">
          <cell r="K230">
            <v>226</v>
          </cell>
          <cell r="L230" t="str">
            <v>NguyÔn ThÞ</v>
          </cell>
          <cell r="M230" t="str">
            <v>Mai B</v>
          </cell>
        </row>
        <row r="231">
          <cell r="K231">
            <v>227</v>
          </cell>
          <cell r="L231" t="str">
            <v xml:space="preserve">NguyÔn ThÞ </v>
          </cell>
          <cell r="M231" t="str">
            <v>HuÊn</v>
          </cell>
        </row>
        <row r="232">
          <cell r="K232">
            <v>228</v>
          </cell>
          <cell r="L232" t="str">
            <v>§µo ThÞ</v>
          </cell>
          <cell r="M232" t="str">
            <v>Thoa</v>
          </cell>
        </row>
        <row r="233">
          <cell r="K233">
            <v>229</v>
          </cell>
          <cell r="L233" t="str">
            <v>Lª Nh­</v>
          </cell>
          <cell r="M233" t="str">
            <v>Quúnh</v>
          </cell>
          <cell r="N233">
            <v>12.75</v>
          </cell>
          <cell r="O233">
            <v>2</v>
          </cell>
          <cell r="P233">
            <v>29</v>
          </cell>
          <cell r="Q233">
            <v>18000</v>
          </cell>
        </row>
        <row r="234">
          <cell r="K234">
            <v>230</v>
          </cell>
          <cell r="L234" t="str">
            <v xml:space="preserve">Nghiªm ThÞ Hång </v>
          </cell>
          <cell r="M234" t="str">
            <v>Liªn</v>
          </cell>
          <cell r="N234">
            <v>16.25</v>
          </cell>
          <cell r="O234">
            <v>1.25</v>
          </cell>
          <cell r="P234">
            <v>36.5</v>
          </cell>
          <cell r="Q234">
            <v>16500</v>
          </cell>
        </row>
        <row r="235">
          <cell r="K235">
            <v>231</v>
          </cell>
          <cell r="L235" t="str">
            <v>Ng« ThÞ</v>
          </cell>
          <cell r="M235" t="str">
            <v>Chuyªn</v>
          </cell>
        </row>
        <row r="236">
          <cell r="K236">
            <v>232</v>
          </cell>
          <cell r="L236" t="str">
            <v>NguyÔn Thanh</v>
          </cell>
          <cell r="M236" t="str">
            <v>Mþ</v>
          </cell>
          <cell r="N236">
            <v>12.38</v>
          </cell>
          <cell r="P236">
            <v>13.5</v>
          </cell>
          <cell r="Q236">
            <v>6000</v>
          </cell>
        </row>
        <row r="237">
          <cell r="K237">
            <v>233</v>
          </cell>
          <cell r="L237" t="str">
            <v xml:space="preserve">NguyÔn ThÞ </v>
          </cell>
          <cell r="M237" t="str">
            <v>H­¬ng C</v>
          </cell>
          <cell r="N237">
            <v>12.5</v>
          </cell>
          <cell r="P237">
            <v>5</v>
          </cell>
        </row>
        <row r="238">
          <cell r="K238">
            <v>234</v>
          </cell>
          <cell r="L238" t="str">
            <v>Ph¹m ThÞ</v>
          </cell>
          <cell r="M238" t="str">
            <v>Hoa</v>
          </cell>
        </row>
        <row r="239">
          <cell r="K239">
            <v>235</v>
          </cell>
          <cell r="L239" t="str">
            <v>NguyÔn ThÞ</v>
          </cell>
          <cell r="M239" t="str">
            <v>Ph­îng A</v>
          </cell>
          <cell r="N239">
            <v>7.25</v>
          </cell>
          <cell r="O239">
            <v>1</v>
          </cell>
          <cell r="P239">
            <v>3</v>
          </cell>
          <cell r="R239">
            <v>4</v>
          </cell>
        </row>
        <row r="240">
          <cell r="K240">
            <v>236</v>
          </cell>
          <cell r="L240" t="str">
            <v>§ç ThÞ</v>
          </cell>
          <cell r="M240" t="str">
            <v>S¸ng</v>
          </cell>
        </row>
        <row r="241">
          <cell r="K241">
            <v>237</v>
          </cell>
          <cell r="L241" t="str">
            <v>NguyÔn ThÞ Thu</v>
          </cell>
          <cell r="M241" t="str">
            <v>HiÒn</v>
          </cell>
          <cell r="N241">
            <v>20.5</v>
          </cell>
          <cell r="O241">
            <v>1.25</v>
          </cell>
          <cell r="P241">
            <v>25</v>
          </cell>
          <cell r="Q241">
            <v>15000</v>
          </cell>
        </row>
        <row r="242">
          <cell r="K242">
            <v>238</v>
          </cell>
          <cell r="L242" t="str">
            <v>NguyÔn ThÞ</v>
          </cell>
          <cell r="M242" t="str">
            <v>H­¬ng B</v>
          </cell>
          <cell r="N242">
            <v>14.38</v>
          </cell>
          <cell r="O242">
            <v>2.25</v>
          </cell>
          <cell r="P242">
            <v>13</v>
          </cell>
          <cell r="Q242">
            <v>9000</v>
          </cell>
        </row>
        <row r="243">
          <cell r="K243">
            <v>239</v>
          </cell>
          <cell r="L243" t="str">
            <v>NguyÔn ThÞ</v>
          </cell>
          <cell r="M243" t="str">
            <v>HuyÒn</v>
          </cell>
          <cell r="N243">
            <v>13</v>
          </cell>
          <cell r="O243">
            <v>2.25</v>
          </cell>
          <cell r="P243">
            <v>15</v>
          </cell>
          <cell r="Q243">
            <v>12000</v>
          </cell>
        </row>
        <row r="244">
          <cell r="K244">
            <v>240</v>
          </cell>
          <cell r="L244" t="str">
            <v xml:space="preserve">Ph¹m Ngäc </v>
          </cell>
          <cell r="M244" t="str">
            <v>Th­êng</v>
          </cell>
        </row>
        <row r="245">
          <cell r="K245">
            <v>241</v>
          </cell>
          <cell r="L245" t="str">
            <v>Lª ThÞ</v>
          </cell>
          <cell r="M245" t="str">
            <v>Lan</v>
          </cell>
        </row>
        <row r="246">
          <cell r="K246">
            <v>242</v>
          </cell>
          <cell r="L246" t="str">
            <v xml:space="preserve">L­¬ng ThÞ </v>
          </cell>
          <cell r="M246" t="str">
            <v>V©n</v>
          </cell>
        </row>
        <row r="247">
          <cell r="K247">
            <v>243</v>
          </cell>
          <cell r="L247" t="str">
            <v>NguyÔn ThÞ</v>
          </cell>
          <cell r="M247" t="str">
            <v>Minh A</v>
          </cell>
        </row>
        <row r="248">
          <cell r="K248">
            <v>244</v>
          </cell>
          <cell r="L248" t="str">
            <v>NguyÔn ThÞ</v>
          </cell>
          <cell r="M248" t="str">
            <v>Thoa B</v>
          </cell>
          <cell r="N248">
            <v>19</v>
          </cell>
          <cell r="O248">
            <v>1</v>
          </cell>
          <cell r="P248">
            <v>39.5</v>
          </cell>
          <cell r="Q248">
            <v>13500</v>
          </cell>
          <cell r="R248">
            <v>7</v>
          </cell>
        </row>
        <row r="249">
          <cell r="K249">
            <v>245</v>
          </cell>
          <cell r="L249" t="str">
            <v>NguyÔn ThÞ Thanh</v>
          </cell>
          <cell r="M249" t="str">
            <v>Nhµn</v>
          </cell>
          <cell r="N249">
            <v>7</v>
          </cell>
        </row>
        <row r="250">
          <cell r="K250">
            <v>246</v>
          </cell>
          <cell r="L250" t="str">
            <v xml:space="preserve">Chö ThÞ </v>
          </cell>
          <cell r="M250" t="str">
            <v>LuyÕn</v>
          </cell>
        </row>
        <row r="251">
          <cell r="K251">
            <v>247</v>
          </cell>
          <cell r="L251" t="str">
            <v>NguyÔn ThÞ</v>
          </cell>
          <cell r="M251" t="str">
            <v>Lan</v>
          </cell>
          <cell r="N251">
            <v>8.5</v>
          </cell>
          <cell r="O251">
            <v>1</v>
          </cell>
          <cell r="Q251">
            <v>6000</v>
          </cell>
        </row>
        <row r="252">
          <cell r="K252">
            <v>248</v>
          </cell>
          <cell r="L252" t="str">
            <v>Hoµng ThÞ Thuý</v>
          </cell>
          <cell r="M252" t="str">
            <v>Nga</v>
          </cell>
          <cell r="N252">
            <v>22.88</v>
          </cell>
          <cell r="O252">
            <v>3.5</v>
          </cell>
          <cell r="P252">
            <v>35</v>
          </cell>
          <cell r="Q252">
            <v>16500</v>
          </cell>
        </row>
        <row r="253">
          <cell r="K253">
            <v>249</v>
          </cell>
          <cell r="L253" t="str">
            <v>Ph¹m ThÞ Kim</v>
          </cell>
          <cell r="M253" t="str">
            <v>Th¾m</v>
          </cell>
          <cell r="N253">
            <v>2.25</v>
          </cell>
          <cell r="Q253">
            <v>6000</v>
          </cell>
        </row>
        <row r="254">
          <cell r="K254">
            <v>250</v>
          </cell>
          <cell r="L254" t="str">
            <v>L­u ThÞ</v>
          </cell>
          <cell r="M254" t="str">
            <v>Hµo</v>
          </cell>
          <cell r="N254">
            <v>5.88</v>
          </cell>
          <cell r="P254">
            <v>10</v>
          </cell>
        </row>
        <row r="255">
          <cell r="K255">
            <v>251</v>
          </cell>
          <cell r="L255" t="str">
            <v>Hoµng ThÞ Hång</v>
          </cell>
          <cell r="M255" t="str">
            <v>H­ëng</v>
          </cell>
        </row>
        <row r="256">
          <cell r="K256">
            <v>252</v>
          </cell>
          <cell r="L256" t="str">
            <v>NguyÔn ThÞ</v>
          </cell>
          <cell r="M256" t="str">
            <v>Ngäc</v>
          </cell>
          <cell r="N256">
            <v>22.63</v>
          </cell>
          <cell r="O256">
            <v>2.25</v>
          </cell>
          <cell r="P256">
            <v>37</v>
          </cell>
          <cell r="Q256">
            <v>25500</v>
          </cell>
        </row>
        <row r="257">
          <cell r="K257">
            <v>253</v>
          </cell>
          <cell r="L257" t="str">
            <v>NguyÔn ThÞ</v>
          </cell>
          <cell r="M257" t="str">
            <v>Loan C</v>
          </cell>
          <cell r="N257">
            <v>10.4</v>
          </cell>
          <cell r="P257">
            <v>8</v>
          </cell>
        </row>
        <row r="258">
          <cell r="K258">
            <v>254</v>
          </cell>
          <cell r="L258" t="str">
            <v xml:space="preserve">NguyÔn B×nh </v>
          </cell>
          <cell r="M258" t="str">
            <v>Ph­¬ng</v>
          </cell>
        </row>
        <row r="259">
          <cell r="K259">
            <v>255</v>
          </cell>
          <cell r="L259" t="str">
            <v>NguyÔn ThÞ H­¬ng</v>
          </cell>
          <cell r="M259" t="str">
            <v>Sen B</v>
          </cell>
          <cell r="N259">
            <v>20.25</v>
          </cell>
          <cell r="O259">
            <v>2.25</v>
          </cell>
          <cell r="P259">
            <v>18</v>
          </cell>
          <cell r="Q259">
            <v>9000</v>
          </cell>
        </row>
        <row r="260">
          <cell r="K260">
            <v>256</v>
          </cell>
          <cell r="L260" t="str">
            <v>NguyÔn ThÞ</v>
          </cell>
          <cell r="M260" t="str">
            <v>Nga B</v>
          </cell>
          <cell r="N260">
            <v>0.5</v>
          </cell>
        </row>
        <row r="261">
          <cell r="K261">
            <v>257</v>
          </cell>
          <cell r="L261" t="str">
            <v xml:space="preserve">TrÇn ¸nh </v>
          </cell>
          <cell r="M261" t="str">
            <v>NguyÖt</v>
          </cell>
          <cell r="N261">
            <v>10.130000000000001</v>
          </cell>
          <cell r="O261">
            <v>2.63</v>
          </cell>
          <cell r="P261">
            <v>8</v>
          </cell>
          <cell r="Q261">
            <v>13500</v>
          </cell>
        </row>
        <row r="262">
          <cell r="K262">
            <v>258</v>
          </cell>
          <cell r="L262" t="str">
            <v>Hoµng ThÞ</v>
          </cell>
          <cell r="M262" t="str">
            <v>Ch©m</v>
          </cell>
        </row>
        <row r="263">
          <cell r="K263">
            <v>259</v>
          </cell>
          <cell r="L263" t="str">
            <v>NguyÔn ThÞ</v>
          </cell>
          <cell r="M263" t="str">
            <v>Minh B</v>
          </cell>
          <cell r="N263">
            <v>7.88</v>
          </cell>
          <cell r="P263">
            <v>6</v>
          </cell>
        </row>
        <row r="264">
          <cell r="K264">
            <v>260</v>
          </cell>
          <cell r="L264" t="str">
            <v xml:space="preserve">NguyÔn ThÞ </v>
          </cell>
          <cell r="M264" t="str">
            <v>Loan D</v>
          </cell>
          <cell r="N264">
            <v>3.5</v>
          </cell>
          <cell r="P264">
            <v>15</v>
          </cell>
          <cell r="Q264">
            <v>4500</v>
          </cell>
        </row>
        <row r="265">
          <cell r="K265">
            <v>261</v>
          </cell>
          <cell r="L265" t="str">
            <v>L­u ThÞ</v>
          </cell>
          <cell r="M265" t="str">
            <v>H­êng</v>
          </cell>
          <cell r="N265">
            <v>8.5</v>
          </cell>
          <cell r="O265">
            <v>1</v>
          </cell>
          <cell r="P265">
            <v>11</v>
          </cell>
        </row>
        <row r="266">
          <cell r="K266">
            <v>262</v>
          </cell>
          <cell r="L266" t="str">
            <v>Vò ThÞ</v>
          </cell>
          <cell r="M266" t="str">
            <v>Minh</v>
          </cell>
          <cell r="N266">
            <v>4.25</v>
          </cell>
          <cell r="P266">
            <v>2</v>
          </cell>
          <cell r="Q266">
            <v>6000</v>
          </cell>
        </row>
        <row r="267">
          <cell r="K267">
            <v>263</v>
          </cell>
          <cell r="L267" t="str">
            <v xml:space="preserve">§Æng ThÞ Mai </v>
          </cell>
          <cell r="M267" t="str">
            <v>Ngµ</v>
          </cell>
        </row>
        <row r="268">
          <cell r="K268">
            <v>264</v>
          </cell>
          <cell r="L268" t="str">
            <v xml:space="preserve">NguyÔn ThÞ </v>
          </cell>
          <cell r="M268" t="str">
            <v>Thuû B</v>
          </cell>
        </row>
        <row r="269">
          <cell r="K269">
            <v>265</v>
          </cell>
          <cell r="L269" t="str">
            <v xml:space="preserve">NguyÔn ThÞ </v>
          </cell>
          <cell r="M269" t="str">
            <v>Lan D</v>
          </cell>
        </row>
        <row r="270">
          <cell r="K270">
            <v>266</v>
          </cell>
          <cell r="L270" t="str">
            <v xml:space="preserve">NguyÔn ThÞ </v>
          </cell>
          <cell r="M270" t="str">
            <v>Th­a</v>
          </cell>
        </row>
        <row r="271">
          <cell r="K271">
            <v>267</v>
          </cell>
          <cell r="L271" t="str">
            <v xml:space="preserve">NguyÔn ThÞ </v>
          </cell>
          <cell r="M271" t="str">
            <v>Hoa I</v>
          </cell>
        </row>
        <row r="272">
          <cell r="K272">
            <v>268</v>
          </cell>
          <cell r="L272" t="str">
            <v xml:space="preserve">NguyÔn ThÞ </v>
          </cell>
          <cell r="M272" t="str">
            <v>Hµ C</v>
          </cell>
          <cell r="N272">
            <v>15.25</v>
          </cell>
          <cell r="O272">
            <v>2.13</v>
          </cell>
          <cell r="P272">
            <v>24</v>
          </cell>
          <cell r="Q272">
            <v>3000</v>
          </cell>
        </row>
        <row r="273">
          <cell r="K273">
            <v>269</v>
          </cell>
          <cell r="L273" t="str">
            <v xml:space="preserve">NguyÔn ThÞ </v>
          </cell>
          <cell r="M273" t="str">
            <v>Thuý C</v>
          </cell>
          <cell r="N273">
            <v>6.75</v>
          </cell>
          <cell r="O273">
            <v>1</v>
          </cell>
          <cell r="P273">
            <v>5</v>
          </cell>
          <cell r="Q273">
            <v>12000</v>
          </cell>
        </row>
        <row r="274">
          <cell r="K274">
            <v>270</v>
          </cell>
          <cell r="L274" t="str">
            <v xml:space="preserve">NguyÔn ThÞ </v>
          </cell>
          <cell r="M274" t="str">
            <v>HiÖp</v>
          </cell>
        </row>
        <row r="275">
          <cell r="K275">
            <v>271</v>
          </cell>
          <cell r="L275" t="str">
            <v xml:space="preserve">NguyÔn ThÞ </v>
          </cell>
          <cell r="M275" t="str">
            <v>Linh B</v>
          </cell>
          <cell r="N275">
            <v>3.75</v>
          </cell>
        </row>
        <row r="276">
          <cell r="K276">
            <v>272</v>
          </cell>
          <cell r="L276" t="str">
            <v xml:space="preserve">NguyÔn ThÞ </v>
          </cell>
          <cell r="M276" t="str">
            <v>Lan E</v>
          </cell>
          <cell r="N276">
            <v>6.5</v>
          </cell>
          <cell r="P276">
            <v>3</v>
          </cell>
        </row>
        <row r="277">
          <cell r="K277">
            <v>273</v>
          </cell>
          <cell r="L277" t="str">
            <v xml:space="preserve">NguyÔn ThÞ </v>
          </cell>
          <cell r="M277" t="str">
            <v>Thanh</v>
          </cell>
          <cell r="N277">
            <v>1.1299999999999999</v>
          </cell>
        </row>
        <row r="278">
          <cell r="K278">
            <v>274</v>
          </cell>
          <cell r="L278" t="str">
            <v xml:space="preserve">§ç ThÞ </v>
          </cell>
          <cell r="M278" t="str">
            <v>§iÖp</v>
          </cell>
        </row>
        <row r="279">
          <cell r="K279">
            <v>275</v>
          </cell>
          <cell r="L279" t="str">
            <v>NguyÔn Thu</v>
          </cell>
          <cell r="M279" t="str">
            <v>H­¬ng B</v>
          </cell>
        </row>
        <row r="280">
          <cell r="K280">
            <v>276</v>
          </cell>
          <cell r="L280" t="str">
            <v>§ç Hång</v>
          </cell>
          <cell r="M280" t="str">
            <v>DÞu</v>
          </cell>
          <cell r="N280">
            <v>17.63</v>
          </cell>
          <cell r="O280">
            <v>1</v>
          </cell>
          <cell r="P280">
            <v>39</v>
          </cell>
          <cell r="Q280">
            <v>13500</v>
          </cell>
          <cell r="R280">
            <v>8</v>
          </cell>
        </row>
        <row r="281">
          <cell r="K281">
            <v>277</v>
          </cell>
          <cell r="L281" t="str">
            <v xml:space="preserve">NguyÔn ThÞ </v>
          </cell>
          <cell r="M281" t="str">
            <v>Hµ D</v>
          </cell>
          <cell r="N281">
            <v>6.63</v>
          </cell>
          <cell r="P281">
            <v>5</v>
          </cell>
        </row>
        <row r="282">
          <cell r="K282">
            <v>278</v>
          </cell>
          <cell r="L282" t="str">
            <v>Lª ThÞ</v>
          </cell>
          <cell r="M282" t="str">
            <v>Loan</v>
          </cell>
          <cell r="N282">
            <v>7.75</v>
          </cell>
          <cell r="O282">
            <v>1.75</v>
          </cell>
          <cell r="P282">
            <v>3</v>
          </cell>
          <cell r="Q282">
            <v>3000</v>
          </cell>
        </row>
        <row r="283">
          <cell r="K283">
            <v>279</v>
          </cell>
          <cell r="L283" t="str">
            <v xml:space="preserve">NguyÔn ThÞ </v>
          </cell>
          <cell r="M283" t="str">
            <v>§iÖp</v>
          </cell>
          <cell r="N283">
            <v>1</v>
          </cell>
        </row>
        <row r="284">
          <cell r="K284">
            <v>280</v>
          </cell>
          <cell r="L284" t="str">
            <v>L­u ThÞ</v>
          </cell>
          <cell r="M284" t="str">
            <v>Quúnh</v>
          </cell>
        </row>
        <row r="285">
          <cell r="K285">
            <v>281</v>
          </cell>
          <cell r="L285" t="str">
            <v>TrÇn ThÞ</v>
          </cell>
          <cell r="M285" t="str">
            <v>Vui</v>
          </cell>
          <cell r="N285">
            <v>1</v>
          </cell>
        </row>
        <row r="286">
          <cell r="K286">
            <v>282</v>
          </cell>
          <cell r="L286" t="str">
            <v>§ç TuyÕt</v>
          </cell>
          <cell r="M286" t="str">
            <v>Lan</v>
          </cell>
        </row>
        <row r="287">
          <cell r="K287">
            <v>283</v>
          </cell>
          <cell r="L287" t="str">
            <v>NguyÔn ThÞ</v>
          </cell>
          <cell r="M287" t="str">
            <v>ThoaC</v>
          </cell>
          <cell r="N287">
            <v>9</v>
          </cell>
          <cell r="O287">
            <v>1</v>
          </cell>
          <cell r="P287">
            <v>10</v>
          </cell>
          <cell r="Q287">
            <v>29000</v>
          </cell>
        </row>
        <row r="288">
          <cell r="K288">
            <v>284</v>
          </cell>
          <cell r="L288" t="str">
            <v>NguyÔn Thanh</v>
          </cell>
          <cell r="M288" t="str">
            <v>HiÒn</v>
          </cell>
        </row>
        <row r="289">
          <cell r="K289">
            <v>285</v>
          </cell>
          <cell r="L289" t="str">
            <v>NguyÔn ThÞ Ph­¬ng</v>
          </cell>
          <cell r="M289" t="str">
            <v>Liªn</v>
          </cell>
        </row>
        <row r="290">
          <cell r="K290">
            <v>286</v>
          </cell>
          <cell r="L290" t="str">
            <v xml:space="preserve">NguyÔn ThÞ </v>
          </cell>
          <cell r="M290" t="str">
            <v>NghÜa</v>
          </cell>
          <cell r="N290">
            <v>4</v>
          </cell>
          <cell r="O290">
            <v>0</v>
          </cell>
          <cell r="P290">
            <v>0</v>
          </cell>
          <cell r="Q290">
            <v>0</v>
          </cell>
        </row>
        <row r="291">
          <cell r="K291">
            <v>287</v>
          </cell>
          <cell r="L291" t="str">
            <v>NguyÔn ThÞ Mai</v>
          </cell>
          <cell r="M291" t="str">
            <v>Hoa</v>
          </cell>
          <cell r="N291">
            <v>3.5</v>
          </cell>
          <cell r="P291">
            <v>2</v>
          </cell>
          <cell r="Q291">
            <v>3000</v>
          </cell>
        </row>
        <row r="292">
          <cell r="K292">
            <v>288</v>
          </cell>
          <cell r="L292" t="str">
            <v>NguyÔn ThÞ</v>
          </cell>
          <cell r="M292" t="str">
            <v>Hoa K</v>
          </cell>
        </row>
        <row r="293">
          <cell r="K293">
            <v>289</v>
          </cell>
          <cell r="L293" t="str">
            <v>NguyÔn ThÞ Kim</v>
          </cell>
          <cell r="M293" t="str">
            <v>Chung</v>
          </cell>
        </row>
        <row r="294">
          <cell r="K294">
            <v>290</v>
          </cell>
          <cell r="L294" t="str">
            <v xml:space="preserve">Cung Thanh </v>
          </cell>
          <cell r="M294" t="str">
            <v>Hoµ</v>
          </cell>
          <cell r="N294">
            <v>6</v>
          </cell>
          <cell r="O294">
            <v>1</v>
          </cell>
          <cell r="P294">
            <v>3</v>
          </cell>
        </row>
        <row r="295">
          <cell r="K295">
            <v>291</v>
          </cell>
          <cell r="L295" t="str">
            <v xml:space="preserve">Cung Thu </v>
          </cell>
          <cell r="M295" t="str">
            <v>H»ng</v>
          </cell>
        </row>
        <row r="296">
          <cell r="K296">
            <v>292</v>
          </cell>
          <cell r="L296" t="str">
            <v>TrÇn Kim</v>
          </cell>
          <cell r="M296" t="str">
            <v>Oanh</v>
          </cell>
        </row>
        <row r="297">
          <cell r="K297">
            <v>293</v>
          </cell>
          <cell r="L297" t="str">
            <v>Chö ThÞ Hång</v>
          </cell>
          <cell r="M297" t="str">
            <v>Nhung</v>
          </cell>
        </row>
        <row r="298">
          <cell r="K298">
            <v>294</v>
          </cell>
          <cell r="L298" t="str">
            <v>Chö ThÞ Thanh</v>
          </cell>
          <cell r="M298" t="str">
            <v>Mai</v>
          </cell>
        </row>
        <row r="299">
          <cell r="K299">
            <v>295</v>
          </cell>
          <cell r="L299" t="str">
            <v>Phïng BÝch</v>
          </cell>
          <cell r="M299" t="str">
            <v>Liªn</v>
          </cell>
        </row>
        <row r="300">
          <cell r="K300">
            <v>296</v>
          </cell>
          <cell r="L300" t="str">
            <v>NguyÔn ThÞ</v>
          </cell>
          <cell r="M300" t="str">
            <v>Ph­îng B</v>
          </cell>
          <cell r="N300">
            <v>7</v>
          </cell>
          <cell r="O300">
            <v>1.25</v>
          </cell>
          <cell r="Q300">
            <v>6000</v>
          </cell>
        </row>
        <row r="301">
          <cell r="K301">
            <v>297</v>
          </cell>
          <cell r="L301" t="str">
            <v xml:space="preserve">§µo ThÞ </v>
          </cell>
          <cell r="M301" t="str">
            <v>H­êng</v>
          </cell>
        </row>
        <row r="302">
          <cell r="K302">
            <v>298</v>
          </cell>
          <cell r="L302" t="str">
            <v>§ç ThÞ</v>
          </cell>
          <cell r="M302" t="str">
            <v>Giang</v>
          </cell>
        </row>
        <row r="303">
          <cell r="K303">
            <v>299</v>
          </cell>
          <cell r="L303" t="str">
            <v>§ç ThÞ</v>
          </cell>
          <cell r="M303" t="str">
            <v>H»ng</v>
          </cell>
        </row>
        <row r="304">
          <cell r="K304">
            <v>300</v>
          </cell>
          <cell r="L304" t="str">
            <v>Lª ThÞ</v>
          </cell>
          <cell r="M304" t="str">
            <v>Lan</v>
          </cell>
        </row>
        <row r="305">
          <cell r="K305">
            <v>301</v>
          </cell>
          <cell r="L305">
            <v>0</v>
          </cell>
          <cell r="M305">
            <v>0</v>
          </cell>
        </row>
        <row r="306">
          <cell r="K306">
            <v>302</v>
          </cell>
          <cell r="L306" t="e">
            <v>#N/A</v>
          </cell>
          <cell r="M306" t="e">
            <v>#N/A</v>
          </cell>
        </row>
        <row r="307">
          <cell r="K307">
            <v>303</v>
          </cell>
          <cell r="L307" t="e">
            <v>#N/A</v>
          </cell>
          <cell r="M307" t="e">
            <v>#N/A</v>
          </cell>
        </row>
        <row r="308">
          <cell r="K308">
            <v>304</v>
          </cell>
          <cell r="L308" t="e">
            <v>#N/A</v>
          </cell>
          <cell r="M308" t="e">
            <v>#N/A</v>
          </cell>
        </row>
        <row r="309">
          <cell r="K309">
            <v>305</v>
          </cell>
          <cell r="L309" t="e">
            <v>#N/A</v>
          </cell>
          <cell r="M309" t="e">
            <v>#N/A</v>
          </cell>
        </row>
        <row r="310">
          <cell r="K310">
            <v>306</v>
          </cell>
          <cell r="L310" t="e">
            <v>#N/A</v>
          </cell>
          <cell r="M310" t="e">
            <v>#N/A</v>
          </cell>
        </row>
        <row r="311">
          <cell r="K311">
            <v>307</v>
          </cell>
          <cell r="L311" t="e">
            <v>#N/A</v>
          </cell>
          <cell r="M311" t="e">
            <v>#N/A</v>
          </cell>
        </row>
        <row r="312">
          <cell r="K312">
            <v>308</v>
          </cell>
          <cell r="L312" t="e">
            <v>#N/A</v>
          </cell>
          <cell r="M312" t="e">
            <v>#N/A</v>
          </cell>
        </row>
        <row r="313">
          <cell r="K313">
            <v>309</v>
          </cell>
          <cell r="L313" t="e">
            <v>#N/A</v>
          </cell>
          <cell r="M313" t="e">
            <v>#N/A</v>
          </cell>
        </row>
        <row r="314">
          <cell r="K314">
            <v>310</v>
          </cell>
          <cell r="L314" t="e">
            <v>#N/A</v>
          </cell>
          <cell r="M314" t="e">
            <v>#N/A</v>
          </cell>
        </row>
        <row r="315">
          <cell r="K315">
            <v>311</v>
          </cell>
          <cell r="L315" t="e">
            <v>#N/A</v>
          </cell>
          <cell r="M315" t="e">
            <v>#N/A</v>
          </cell>
        </row>
        <row r="316">
          <cell r="K316">
            <v>312</v>
          </cell>
          <cell r="L316" t="e">
            <v>#N/A</v>
          </cell>
          <cell r="M316" t="e">
            <v>#N/A</v>
          </cell>
        </row>
        <row r="317">
          <cell r="K317">
            <v>313</v>
          </cell>
          <cell r="L317" t="e">
            <v>#N/A</v>
          </cell>
          <cell r="M317" t="e">
            <v>#N/A</v>
          </cell>
        </row>
        <row r="318">
          <cell r="K318">
            <v>314</v>
          </cell>
          <cell r="L318" t="e">
            <v>#N/A</v>
          </cell>
          <cell r="M318" t="e">
            <v>#N/A</v>
          </cell>
        </row>
      </sheetData>
      <sheetData sheetId="4" refreshError="1"/>
      <sheetData sheetId="5" refreshError="1"/>
      <sheetData sheetId="6" refreshError="1"/>
      <sheetData sheetId="7" refreshError="1">
        <row r="1">
          <cell r="E1" t="str">
            <v>BANG 2</v>
          </cell>
          <cell r="F1" t="str">
            <v>NU</v>
          </cell>
          <cell r="M1" t="str">
            <v>BANG4</v>
          </cell>
          <cell r="N1" t="str">
            <v>NU</v>
          </cell>
          <cell r="Q1" t="str">
            <v>BANG5</v>
          </cell>
          <cell r="R1" t="str">
            <v>NU</v>
          </cell>
        </row>
        <row r="2">
          <cell r="E2">
            <v>271</v>
          </cell>
          <cell r="F2">
            <v>184900</v>
          </cell>
          <cell r="M2">
            <v>72</v>
          </cell>
          <cell r="N2">
            <v>4700</v>
          </cell>
          <cell r="O2">
            <v>4700</v>
          </cell>
          <cell r="Q2">
            <v>106</v>
          </cell>
          <cell r="R2">
            <v>306800</v>
          </cell>
          <cell r="S2">
            <v>306800</v>
          </cell>
        </row>
        <row r="3">
          <cell r="E3">
            <v>0</v>
          </cell>
          <cell r="F3">
            <v>0</v>
          </cell>
          <cell r="M3">
            <v>0</v>
          </cell>
          <cell r="N3">
            <v>7900</v>
          </cell>
          <cell r="O3">
            <v>0</v>
          </cell>
          <cell r="Q3">
            <v>0</v>
          </cell>
          <cell r="R3">
            <v>263200</v>
          </cell>
          <cell r="S3">
            <v>0</v>
          </cell>
        </row>
        <row r="4">
          <cell r="E4">
            <v>278</v>
          </cell>
          <cell r="F4">
            <v>288600</v>
          </cell>
          <cell r="M4">
            <v>230</v>
          </cell>
          <cell r="N4">
            <v>7900</v>
          </cell>
          <cell r="O4">
            <v>7900</v>
          </cell>
          <cell r="Q4">
            <v>0</v>
          </cell>
          <cell r="R4">
            <v>10200</v>
          </cell>
          <cell r="S4">
            <v>0</v>
          </cell>
        </row>
        <row r="5">
          <cell r="E5">
            <v>0</v>
          </cell>
          <cell r="F5">
            <v>0</v>
          </cell>
          <cell r="M5">
            <v>0</v>
          </cell>
          <cell r="N5">
            <v>18900</v>
          </cell>
          <cell r="O5">
            <v>0</v>
          </cell>
          <cell r="Q5">
            <v>4</v>
          </cell>
          <cell r="R5">
            <v>273400</v>
          </cell>
          <cell r="S5">
            <v>273400</v>
          </cell>
        </row>
        <row r="6">
          <cell r="E6">
            <v>212</v>
          </cell>
          <cell r="F6">
            <v>64700</v>
          </cell>
          <cell r="M6">
            <v>67</v>
          </cell>
          <cell r="N6">
            <v>18900</v>
          </cell>
          <cell r="O6">
            <v>18900</v>
          </cell>
          <cell r="Q6">
            <v>0</v>
          </cell>
          <cell r="R6">
            <v>234400</v>
          </cell>
          <cell r="S6">
            <v>0</v>
          </cell>
        </row>
        <row r="7">
          <cell r="E7">
            <v>0</v>
          </cell>
          <cell r="F7">
            <v>0</v>
          </cell>
          <cell r="M7">
            <v>0</v>
          </cell>
          <cell r="N7">
            <v>7900</v>
          </cell>
          <cell r="O7">
            <v>0</v>
          </cell>
          <cell r="Q7">
            <v>0</v>
          </cell>
          <cell r="R7">
            <v>5300</v>
          </cell>
          <cell r="S7">
            <v>0</v>
          </cell>
        </row>
        <row r="8">
          <cell r="E8">
            <v>141</v>
          </cell>
          <cell r="F8">
            <v>134200</v>
          </cell>
          <cell r="M8">
            <v>46</v>
          </cell>
          <cell r="N8">
            <v>7900</v>
          </cell>
          <cell r="O8">
            <v>7900</v>
          </cell>
          <cell r="Q8">
            <v>124</v>
          </cell>
          <cell r="R8">
            <v>239600</v>
          </cell>
          <cell r="S8">
            <v>239600</v>
          </cell>
        </row>
        <row r="9">
          <cell r="E9">
            <v>0</v>
          </cell>
          <cell r="F9">
            <v>0</v>
          </cell>
          <cell r="M9">
            <v>0</v>
          </cell>
          <cell r="N9">
            <v>7900</v>
          </cell>
          <cell r="O9">
            <v>0</v>
          </cell>
          <cell r="Q9">
            <v>0</v>
          </cell>
          <cell r="R9">
            <v>158600</v>
          </cell>
          <cell r="S9">
            <v>0</v>
          </cell>
        </row>
        <row r="10">
          <cell r="E10">
            <v>197</v>
          </cell>
          <cell r="F10">
            <v>87100</v>
          </cell>
          <cell r="M10">
            <v>54</v>
          </cell>
          <cell r="N10">
            <v>7900</v>
          </cell>
          <cell r="O10">
            <v>7900</v>
          </cell>
          <cell r="Q10">
            <v>0</v>
          </cell>
          <cell r="R10">
            <v>5300</v>
          </cell>
          <cell r="S10">
            <v>0</v>
          </cell>
        </row>
        <row r="11">
          <cell r="E11">
            <v>0</v>
          </cell>
          <cell r="F11">
            <v>0</v>
          </cell>
          <cell r="M11">
            <v>0</v>
          </cell>
          <cell r="N11">
            <v>7900</v>
          </cell>
          <cell r="O11">
            <v>0</v>
          </cell>
          <cell r="Q11">
            <v>35</v>
          </cell>
          <cell r="R11">
            <v>163900</v>
          </cell>
          <cell r="S11">
            <v>163900</v>
          </cell>
        </row>
        <row r="12">
          <cell r="E12">
            <v>22</v>
          </cell>
          <cell r="F12">
            <v>120600</v>
          </cell>
          <cell r="M12">
            <v>61</v>
          </cell>
          <cell r="N12">
            <v>7900</v>
          </cell>
          <cell r="O12">
            <v>7900</v>
          </cell>
          <cell r="Q12">
            <v>0</v>
          </cell>
          <cell r="R12">
            <v>107800</v>
          </cell>
          <cell r="S12">
            <v>0</v>
          </cell>
        </row>
        <row r="13">
          <cell r="E13">
            <v>0</v>
          </cell>
          <cell r="F13">
            <v>0</v>
          </cell>
          <cell r="M13">
            <v>0</v>
          </cell>
          <cell r="N13">
            <v>10100</v>
          </cell>
          <cell r="O13">
            <v>0</v>
          </cell>
          <cell r="Q13">
            <v>22</v>
          </cell>
          <cell r="R13">
            <v>107800</v>
          </cell>
          <cell r="S13">
            <v>107800</v>
          </cell>
        </row>
        <row r="14">
          <cell r="E14">
            <v>287</v>
          </cell>
          <cell r="F14">
            <v>239900</v>
          </cell>
          <cell r="M14">
            <v>7</v>
          </cell>
          <cell r="N14">
            <v>10100</v>
          </cell>
          <cell r="O14">
            <v>10100</v>
          </cell>
          <cell r="Q14">
            <v>0</v>
          </cell>
          <cell r="R14">
            <v>35400</v>
          </cell>
          <cell r="S14">
            <v>0</v>
          </cell>
        </row>
        <row r="15">
          <cell r="E15">
            <v>0</v>
          </cell>
          <cell r="F15">
            <v>0</v>
          </cell>
          <cell r="M15">
            <v>0</v>
          </cell>
          <cell r="N15">
            <v>13100</v>
          </cell>
          <cell r="O15">
            <v>0</v>
          </cell>
          <cell r="Q15">
            <v>0</v>
          </cell>
          <cell r="R15">
            <v>15800</v>
          </cell>
          <cell r="S15">
            <v>0</v>
          </cell>
        </row>
        <row r="16">
          <cell r="E16">
            <v>50</v>
          </cell>
          <cell r="F16">
            <v>23800</v>
          </cell>
          <cell r="M16">
            <v>229</v>
          </cell>
          <cell r="N16">
            <v>13100</v>
          </cell>
          <cell r="O16">
            <v>13100</v>
          </cell>
          <cell r="Q16">
            <v>36</v>
          </cell>
          <cell r="R16">
            <v>51200</v>
          </cell>
          <cell r="S16">
            <v>51200</v>
          </cell>
        </row>
        <row r="17">
          <cell r="E17">
            <v>0</v>
          </cell>
          <cell r="F17">
            <v>0</v>
          </cell>
          <cell r="M17">
            <v>0</v>
          </cell>
          <cell r="N17">
            <v>75100</v>
          </cell>
          <cell r="O17">
            <v>0</v>
          </cell>
          <cell r="Q17">
            <v>0</v>
          </cell>
          <cell r="R17">
            <v>146300</v>
          </cell>
          <cell r="S17">
            <v>0</v>
          </cell>
        </row>
        <row r="18">
          <cell r="E18">
            <v>244</v>
          </cell>
          <cell r="F18">
            <v>9900</v>
          </cell>
          <cell r="M18">
            <v>269</v>
          </cell>
          <cell r="N18">
            <v>75100</v>
          </cell>
          <cell r="O18">
            <v>75100</v>
          </cell>
          <cell r="Q18">
            <v>19</v>
          </cell>
          <cell r="R18">
            <v>146300</v>
          </cell>
          <cell r="S18">
            <v>146300</v>
          </cell>
        </row>
        <row r="19">
          <cell r="E19">
            <v>0</v>
          </cell>
          <cell r="F19">
            <v>0</v>
          </cell>
          <cell r="M19">
            <v>0</v>
          </cell>
          <cell r="N19">
            <v>20000</v>
          </cell>
          <cell r="O19">
            <v>0</v>
          </cell>
          <cell r="Q19">
            <v>0</v>
          </cell>
          <cell r="R19">
            <v>289300</v>
          </cell>
          <cell r="S19">
            <v>0</v>
          </cell>
        </row>
        <row r="20">
          <cell r="E20">
            <v>57</v>
          </cell>
          <cell r="F20">
            <v>41300</v>
          </cell>
          <cell r="M20">
            <v>137</v>
          </cell>
          <cell r="N20">
            <v>20000</v>
          </cell>
          <cell r="O20">
            <v>20000</v>
          </cell>
          <cell r="Q20">
            <v>43</v>
          </cell>
          <cell r="R20">
            <v>289300</v>
          </cell>
          <cell r="S20">
            <v>289300</v>
          </cell>
        </row>
        <row r="21">
          <cell r="E21">
            <v>0</v>
          </cell>
          <cell r="F21">
            <v>0</v>
          </cell>
          <cell r="M21">
            <v>0</v>
          </cell>
          <cell r="N21">
            <v>54400</v>
          </cell>
          <cell r="O21">
            <v>0</v>
          </cell>
          <cell r="Q21">
            <v>0</v>
          </cell>
          <cell r="R21">
            <v>343800</v>
          </cell>
          <cell r="S21">
            <v>0</v>
          </cell>
        </row>
        <row r="22">
          <cell r="E22">
            <v>253</v>
          </cell>
          <cell r="F22">
            <v>174100</v>
          </cell>
          <cell r="M22">
            <v>190</v>
          </cell>
          <cell r="N22">
            <v>54400</v>
          </cell>
          <cell r="O22">
            <v>54400</v>
          </cell>
          <cell r="Q22">
            <v>0</v>
          </cell>
          <cell r="R22">
            <v>4900</v>
          </cell>
          <cell r="S22">
            <v>0</v>
          </cell>
        </row>
        <row r="23">
          <cell r="E23">
            <v>0</v>
          </cell>
          <cell r="F23">
            <v>0</v>
          </cell>
          <cell r="M23">
            <v>0</v>
          </cell>
          <cell r="N23">
            <v>10900</v>
          </cell>
          <cell r="O23">
            <v>0</v>
          </cell>
          <cell r="Q23">
            <v>6</v>
          </cell>
          <cell r="R23">
            <v>348700</v>
          </cell>
          <cell r="S23">
            <v>348700</v>
          </cell>
        </row>
        <row r="24">
          <cell r="E24">
            <v>47</v>
          </cell>
          <cell r="F24">
            <v>282400</v>
          </cell>
          <cell r="M24">
            <v>235</v>
          </cell>
          <cell r="N24">
            <v>10900</v>
          </cell>
          <cell r="O24">
            <v>10900</v>
          </cell>
          <cell r="Q24">
            <v>0</v>
          </cell>
          <cell r="R24">
            <v>95400</v>
          </cell>
          <cell r="S24">
            <v>0</v>
          </cell>
        </row>
        <row r="25">
          <cell r="E25">
            <v>0</v>
          </cell>
          <cell r="F25">
            <v>0</v>
          </cell>
          <cell r="M25">
            <v>0</v>
          </cell>
          <cell r="N25">
            <v>44400</v>
          </cell>
          <cell r="O25">
            <v>0</v>
          </cell>
          <cell r="Q25">
            <v>126</v>
          </cell>
          <cell r="R25">
            <v>95400</v>
          </cell>
          <cell r="S25">
            <v>95400</v>
          </cell>
        </row>
        <row r="26">
          <cell r="E26">
            <v>56</v>
          </cell>
          <cell r="F26">
            <v>294400</v>
          </cell>
          <cell r="M26">
            <v>50</v>
          </cell>
          <cell r="N26">
            <v>44400</v>
          </cell>
          <cell r="O26">
            <v>44400</v>
          </cell>
          <cell r="Q26">
            <v>0</v>
          </cell>
          <cell r="R26">
            <v>101400</v>
          </cell>
          <cell r="S26">
            <v>0</v>
          </cell>
        </row>
        <row r="27">
          <cell r="E27">
            <v>0</v>
          </cell>
          <cell r="F27">
            <v>0</v>
          </cell>
          <cell r="M27">
            <v>0</v>
          </cell>
          <cell r="N27">
            <v>9700</v>
          </cell>
          <cell r="O27">
            <v>0</v>
          </cell>
          <cell r="Q27">
            <v>137</v>
          </cell>
          <cell r="R27">
            <v>101400</v>
          </cell>
          <cell r="S27">
            <v>101400</v>
          </cell>
        </row>
        <row r="28">
          <cell r="E28">
            <v>203</v>
          </cell>
          <cell r="F28">
            <v>374800</v>
          </cell>
          <cell r="M28">
            <v>31</v>
          </cell>
          <cell r="N28">
            <v>9700</v>
          </cell>
          <cell r="O28">
            <v>9700</v>
          </cell>
          <cell r="Q28">
            <v>0</v>
          </cell>
          <cell r="R28">
            <v>26500</v>
          </cell>
          <cell r="S28">
            <v>0</v>
          </cell>
        </row>
        <row r="29">
          <cell r="E29">
            <v>0</v>
          </cell>
          <cell r="F29">
            <v>0</v>
          </cell>
          <cell r="M29">
            <v>0</v>
          </cell>
          <cell r="N29">
            <v>2700</v>
          </cell>
          <cell r="O29">
            <v>0</v>
          </cell>
          <cell r="Q29">
            <v>147</v>
          </cell>
          <cell r="R29">
            <v>26500</v>
          </cell>
          <cell r="S29">
            <v>26500</v>
          </cell>
        </row>
        <row r="30">
          <cell r="E30">
            <v>38</v>
          </cell>
          <cell r="F30">
            <v>278400</v>
          </cell>
          <cell r="M30">
            <v>116</v>
          </cell>
          <cell r="N30">
            <v>2700</v>
          </cell>
          <cell r="O30">
            <v>2700</v>
          </cell>
          <cell r="Q30">
            <v>0</v>
          </cell>
          <cell r="R30">
            <v>64200</v>
          </cell>
          <cell r="S30">
            <v>0</v>
          </cell>
        </row>
        <row r="31">
          <cell r="E31">
            <v>0</v>
          </cell>
          <cell r="F31">
            <v>0</v>
          </cell>
          <cell r="M31">
            <v>0</v>
          </cell>
          <cell r="N31">
            <v>31700</v>
          </cell>
          <cell r="O31">
            <v>0</v>
          </cell>
          <cell r="Q31">
            <v>31</v>
          </cell>
          <cell r="R31">
            <v>64200</v>
          </cell>
          <cell r="S31">
            <v>64200</v>
          </cell>
        </row>
        <row r="32">
          <cell r="E32">
            <v>94</v>
          </cell>
          <cell r="F32">
            <v>280000</v>
          </cell>
          <cell r="M32">
            <v>133</v>
          </cell>
          <cell r="N32">
            <v>31700</v>
          </cell>
          <cell r="O32">
            <v>31700</v>
          </cell>
          <cell r="Q32">
            <v>0</v>
          </cell>
          <cell r="R32">
            <v>125300</v>
          </cell>
          <cell r="S32">
            <v>0</v>
          </cell>
        </row>
        <row r="33">
          <cell r="E33">
            <v>0</v>
          </cell>
          <cell r="F33">
            <v>0</v>
          </cell>
          <cell r="M33">
            <v>0</v>
          </cell>
          <cell r="N33">
            <v>14800</v>
          </cell>
          <cell r="O33">
            <v>0</v>
          </cell>
          <cell r="Q33">
            <v>7</v>
          </cell>
          <cell r="R33">
            <v>125300</v>
          </cell>
          <cell r="S33">
            <v>125300</v>
          </cell>
        </row>
        <row r="34">
          <cell r="E34">
            <v>109</v>
          </cell>
          <cell r="F34">
            <v>188800</v>
          </cell>
          <cell r="M34">
            <v>114</v>
          </cell>
          <cell r="N34">
            <v>14800</v>
          </cell>
          <cell r="O34">
            <v>14800</v>
          </cell>
          <cell r="Q34">
            <v>0</v>
          </cell>
          <cell r="R34">
            <v>45900</v>
          </cell>
          <cell r="S34">
            <v>0</v>
          </cell>
        </row>
        <row r="35">
          <cell r="E35">
            <v>0</v>
          </cell>
          <cell r="F35">
            <v>0</v>
          </cell>
          <cell r="M35">
            <v>0</v>
          </cell>
          <cell r="N35">
            <v>96300</v>
          </cell>
          <cell r="O35">
            <v>0</v>
          </cell>
          <cell r="Q35">
            <v>98</v>
          </cell>
          <cell r="R35">
            <v>45900</v>
          </cell>
          <cell r="S35">
            <v>45900</v>
          </cell>
        </row>
        <row r="36">
          <cell r="E36">
            <v>208</v>
          </cell>
          <cell r="F36">
            <v>271400</v>
          </cell>
          <cell r="M36">
            <v>272</v>
          </cell>
          <cell r="N36">
            <v>96300</v>
          </cell>
          <cell r="O36">
            <v>96300</v>
          </cell>
          <cell r="Q36">
            <v>0</v>
          </cell>
          <cell r="R36">
            <v>133100</v>
          </cell>
          <cell r="S36">
            <v>0</v>
          </cell>
        </row>
        <row r="37">
          <cell r="E37">
            <v>0</v>
          </cell>
          <cell r="F37">
            <v>0</v>
          </cell>
          <cell r="M37">
            <v>0</v>
          </cell>
          <cell r="N37">
            <v>87700</v>
          </cell>
          <cell r="O37">
            <v>0</v>
          </cell>
          <cell r="Q37">
            <v>232</v>
          </cell>
          <cell r="R37">
            <v>133100</v>
          </cell>
          <cell r="S37">
            <v>133100</v>
          </cell>
        </row>
        <row r="38">
          <cell r="E38">
            <v>207</v>
          </cell>
          <cell r="F38">
            <v>280800</v>
          </cell>
          <cell r="M38">
            <v>283</v>
          </cell>
          <cell r="N38">
            <v>87700</v>
          </cell>
          <cell r="O38">
            <v>87700</v>
          </cell>
          <cell r="Q38">
            <v>0</v>
          </cell>
          <cell r="R38">
            <v>339100</v>
          </cell>
          <cell r="S38">
            <v>0</v>
          </cell>
        </row>
        <row r="39">
          <cell r="E39">
            <v>0</v>
          </cell>
          <cell r="F39">
            <v>0</v>
          </cell>
          <cell r="M39">
            <v>0</v>
          </cell>
          <cell r="N39">
            <v>20900</v>
          </cell>
          <cell r="O39">
            <v>0</v>
          </cell>
          <cell r="Q39">
            <v>0</v>
          </cell>
          <cell r="R39">
            <v>1700</v>
          </cell>
          <cell r="S39">
            <v>0</v>
          </cell>
        </row>
        <row r="40">
          <cell r="E40">
            <v>239</v>
          </cell>
          <cell r="F40">
            <v>128000</v>
          </cell>
          <cell r="M40">
            <v>81</v>
          </cell>
          <cell r="N40">
            <v>20900</v>
          </cell>
          <cell r="O40">
            <v>20900</v>
          </cell>
          <cell r="Q40">
            <v>104</v>
          </cell>
          <cell r="R40">
            <v>340800</v>
          </cell>
          <cell r="S40">
            <v>340800</v>
          </cell>
        </row>
        <row r="41">
          <cell r="E41">
            <v>0</v>
          </cell>
          <cell r="F41">
            <v>0</v>
          </cell>
          <cell r="M41">
            <v>0</v>
          </cell>
          <cell r="N41">
            <v>17300</v>
          </cell>
          <cell r="O41">
            <v>0</v>
          </cell>
          <cell r="Q41">
            <v>0</v>
          </cell>
          <cell r="R41">
            <v>98300</v>
          </cell>
          <cell r="S41">
            <v>0</v>
          </cell>
        </row>
        <row r="42">
          <cell r="E42">
            <v>125</v>
          </cell>
          <cell r="F42">
            <v>124100</v>
          </cell>
          <cell r="M42">
            <v>161</v>
          </cell>
          <cell r="N42">
            <v>17300</v>
          </cell>
          <cell r="O42">
            <v>17300</v>
          </cell>
          <cell r="Q42">
            <v>119</v>
          </cell>
          <cell r="R42">
            <v>98300</v>
          </cell>
          <cell r="S42">
            <v>98300</v>
          </cell>
        </row>
        <row r="43">
          <cell r="E43">
            <v>0</v>
          </cell>
          <cell r="F43">
            <v>0</v>
          </cell>
          <cell r="M43">
            <v>0</v>
          </cell>
          <cell r="N43">
            <v>33100</v>
          </cell>
          <cell r="O43">
            <v>0</v>
          </cell>
          <cell r="Q43">
            <v>0</v>
          </cell>
          <cell r="R43">
            <v>32500</v>
          </cell>
          <cell r="S43">
            <v>0</v>
          </cell>
        </row>
        <row r="44">
          <cell r="E44">
            <v>200</v>
          </cell>
          <cell r="F44">
            <v>316400</v>
          </cell>
          <cell r="M44">
            <v>224</v>
          </cell>
          <cell r="N44">
            <v>33100</v>
          </cell>
          <cell r="O44">
            <v>33100</v>
          </cell>
          <cell r="Q44">
            <v>16</v>
          </cell>
          <cell r="R44">
            <v>32500</v>
          </cell>
          <cell r="S44">
            <v>32500</v>
          </cell>
        </row>
        <row r="45">
          <cell r="E45">
            <v>0</v>
          </cell>
          <cell r="F45">
            <v>0</v>
          </cell>
          <cell r="M45">
            <v>0</v>
          </cell>
          <cell r="N45">
            <v>12500</v>
          </cell>
          <cell r="O45">
            <v>0</v>
          </cell>
          <cell r="Q45">
            <v>0</v>
          </cell>
          <cell r="R45">
            <v>52600</v>
          </cell>
          <cell r="S45">
            <v>0</v>
          </cell>
        </row>
        <row r="46">
          <cell r="E46">
            <v>259</v>
          </cell>
          <cell r="F46">
            <v>44500</v>
          </cell>
          <cell r="M46">
            <v>237</v>
          </cell>
          <cell r="N46">
            <v>12500</v>
          </cell>
          <cell r="O46">
            <v>12500</v>
          </cell>
          <cell r="Q46">
            <v>83</v>
          </cell>
          <cell r="R46">
            <v>52600</v>
          </cell>
          <cell r="S46">
            <v>52600</v>
          </cell>
        </row>
        <row r="47">
          <cell r="E47">
            <v>0</v>
          </cell>
          <cell r="F47">
            <v>0</v>
          </cell>
          <cell r="M47">
            <v>0</v>
          </cell>
          <cell r="N47">
            <v>12500</v>
          </cell>
          <cell r="O47">
            <v>0</v>
          </cell>
          <cell r="Q47">
            <v>0</v>
          </cell>
          <cell r="R47">
            <v>71800</v>
          </cell>
          <cell r="S47">
            <v>0</v>
          </cell>
        </row>
        <row r="48">
          <cell r="E48">
            <v>257</v>
          </cell>
          <cell r="F48">
            <v>450700</v>
          </cell>
          <cell r="M48">
            <v>12</v>
          </cell>
          <cell r="N48">
            <v>12500</v>
          </cell>
          <cell r="O48">
            <v>12500</v>
          </cell>
          <cell r="Q48">
            <v>116</v>
          </cell>
          <cell r="R48">
            <v>71800</v>
          </cell>
          <cell r="S48">
            <v>71800</v>
          </cell>
        </row>
        <row r="49">
          <cell r="E49">
            <v>0</v>
          </cell>
          <cell r="F49">
            <v>0</v>
          </cell>
          <cell r="M49">
            <v>0</v>
          </cell>
          <cell r="N49">
            <v>23000</v>
          </cell>
          <cell r="O49">
            <v>0</v>
          </cell>
          <cell r="Q49">
            <v>0</v>
          </cell>
          <cell r="R49">
            <v>81000</v>
          </cell>
          <cell r="S49">
            <v>0</v>
          </cell>
        </row>
        <row r="50">
          <cell r="E50">
            <v>0</v>
          </cell>
          <cell r="F50">
            <v>4683800</v>
          </cell>
          <cell r="M50">
            <v>184</v>
          </cell>
          <cell r="N50">
            <v>23000</v>
          </cell>
          <cell r="O50">
            <v>23000</v>
          </cell>
          <cell r="Q50">
            <v>95</v>
          </cell>
          <cell r="R50">
            <v>81000</v>
          </cell>
          <cell r="S50">
            <v>81000</v>
          </cell>
        </row>
        <row r="51">
          <cell r="E51">
            <v>0</v>
          </cell>
          <cell r="F51">
            <v>0</v>
          </cell>
          <cell r="M51">
            <v>0</v>
          </cell>
          <cell r="N51">
            <v>51700</v>
          </cell>
          <cell r="O51">
            <v>0</v>
          </cell>
          <cell r="Q51">
            <v>0</v>
          </cell>
          <cell r="R51">
            <v>17600</v>
          </cell>
          <cell r="S51">
            <v>0</v>
          </cell>
        </row>
        <row r="52">
          <cell r="E52">
            <v>0</v>
          </cell>
          <cell r="F52">
            <v>0</v>
          </cell>
          <cell r="M52">
            <v>195</v>
          </cell>
          <cell r="N52">
            <v>51700</v>
          </cell>
          <cell r="O52">
            <v>51700</v>
          </cell>
          <cell r="Q52">
            <v>200</v>
          </cell>
          <cell r="R52">
            <v>17600</v>
          </cell>
          <cell r="S52">
            <v>17600</v>
          </cell>
        </row>
        <row r="53">
          <cell r="E53">
            <v>0</v>
          </cell>
          <cell r="F53">
            <v>0</v>
          </cell>
          <cell r="M53">
            <v>0</v>
          </cell>
          <cell r="N53">
            <v>67700</v>
          </cell>
          <cell r="O53">
            <v>0</v>
          </cell>
          <cell r="Q53">
            <v>0</v>
          </cell>
          <cell r="R53">
            <v>2600</v>
          </cell>
          <cell r="S53">
            <v>0</v>
          </cell>
        </row>
        <row r="54">
          <cell r="E54">
            <v>0</v>
          </cell>
          <cell r="F54">
            <v>0</v>
          </cell>
          <cell r="M54">
            <v>121</v>
          </cell>
          <cell r="N54">
            <v>67700</v>
          </cell>
          <cell r="O54">
            <v>67700</v>
          </cell>
          <cell r="Q54">
            <v>253</v>
          </cell>
          <cell r="R54">
            <v>2600</v>
          </cell>
          <cell r="S54">
            <v>2600</v>
          </cell>
        </row>
        <row r="55">
          <cell r="E55">
            <v>0</v>
          </cell>
          <cell r="F55">
            <v>0</v>
          </cell>
          <cell r="M55">
            <v>0</v>
          </cell>
          <cell r="N55">
            <v>71100</v>
          </cell>
          <cell r="O55">
            <v>0</v>
          </cell>
          <cell r="Q55">
            <v>0</v>
          </cell>
          <cell r="R55">
            <v>17600</v>
          </cell>
          <cell r="S55">
            <v>0</v>
          </cell>
        </row>
        <row r="56">
          <cell r="E56">
            <v>0</v>
          </cell>
          <cell r="F56">
            <v>0</v>
          </cell>
          <cell r="M56">
            <v>16</v>
          </cell>
          <cell r="N56">
            <v>71100</v>
          </cell>
          <cell r="O56">
            <v>71100</v>
          </cell>
          <cell r="Q56">
            <v>287</v>
          </cell>
          <cell r="R56">
            <v>17600</v>
          </cell>
          <cell r="S56">
            <v>17600</v>
          </cell>
        </row>
        <row r="57">
          <cell r="E57">
            <v>0</v>
          </cell>
          <cell r="F57">
            <v>0</v>
          </cell>
          <cell r="M57">
            <v>0</v>
          </cell>
          <cell r="N57">
            <v>5000</v>
          </cell>
          <cell r="O57">
            <v>0</v>
          </cell>
          <cell r="Q57">
            <v>0</v>
          </cell>
          <cell r="R57">
            <v>68500</v>
          </cell>
          <cell r="S57">
            <v>0</v>
          </cell>
        </row>
        <row r="58">
          <cell r="E58">
            <v>0</v>
          </cell>
          <cell r="F58">
            <v>0</v>
          </cell>
          <cell r="M58">
            <v>260</v>
          </cell>
          <cell r="N58">
            <v>5000</v>
          </cell>
          <cell r="O58">
            <v>5000</v>
          </cell>
          <cell r="Q58">
            <v>278</v>
          </cell>
          <cell r="R58">
            <v>68500</v>
          </cell>
          <cell r="S58">
            <v>68500</v>
          </cell>
        </row>
        <row r="59">
          <cell r="E59">
            <v>0</v>
          </cell>
          <cell r="F59">
            <v>0</v>
          </cell>
          <cell r="M59">
            <v>0</v>
          </cell>
          <cell r="N59">
            <v>71200</v>
          </cell>
          <cell r="O59">
            <v>0</v>
          </cell>
          <cell r="Q59">
            <v>0</v>
          </cell>
          <cell r="R59">
            <v>27100</v>
          </cell>
          <cell r="S59">
            <v>0</v>
          </cell>
        </row>
        <row r="60">
          <cell r="E60">
            <v>0</v>
          </cell>
          <cell r="F60">
            <v>0</v>
          </cell>
          <cell r="M60">
            <v>95</v>
          </cell>
          <cell r="N60">
            <v>71200</v>
          </cell>
          <cell r="O60">
            <v>71200</v>
          </cell>
          <cell r="Q60">
            <v>212</v>
          </cell>
          <cell r="R60">
            <v>27100</v>
          </cell>
          <cell r="S60">
            <v>27100</v>
          </cell>
        </row>
        <row r="61">
          <cell r="E61">
            <v>0</v>
          </cell>
          <cell r="F61">
            <v>0</v>
          </cell>
          <cell r="M61">
            <v>0</v>
          </cell>
          <cell r="N61">
            <v>12800</v>
          </cell>
          <cell r="O61">
            <v>0</v>
          </cell>
          <cell r="Q61">
            <v>0</v>
          </cell>
          <cell r="R61">
            <v>7700</v>
          </cell>
          <cell r="S61">
            <v>0</v>
          </cell>
        </row>
        <row r="62">
          <cell r="E62">
            <v>0</v>
          </cell>
          <cell r="F62">
            <v>0</v>
          </cell>
          <cell r="M62">
            <v>197</v>
          </cell>
          <cell r="N62">
            <v>12800</v>
          </cell>
          <cell r="O62">
            <v>12800</v>
          </cell>
          <cell r="Q62">
            <v>74</v>
          </cell>
          <cell r="R62">
            <v>7700</v>
          </cell>
          <cell r="S62">
            <v>7700</v>
          </cell>
        </row>
        <row r="63">
          <cell r="E63">
            <v>0</v>
          </cell>
          <cell r="F63">
            <v>0</v>
          </cell>
          <cell r="M63">
            <v>0</v>
          </cell>
          <cell r="N63">
            <v>37500</v>
          </cell>
          <cell r="O63">
            <v>0</v>
          </cell>
          <cell r="Q63">
            <v>0</v>
          </cell>
          <cell r="R63">
            <v>32700</v>
          </cell>
          <cell r="S63">
            <v>0</v>
          </cell>
        </row>
        <row r="64">
          <cell r="E64">
            <v>0</v>
          </cell>
          <cell r="F64">
            <v>0</v>
          </cell>
          <cell r="M64">
            <v>233</v>
          </cell>
          <cell r="N64">
            <v>37500</v>
          </cell>
          <cell r="O64">
            <v>37500</v>
          </cell>
          <cell r="Q64">
            <v>60</v>
          </cell>
          <cell r="R64">
            <v>32700</v>
          </cell>
          <cell r="S64">
            <v>32700</v>
          </cell>
        </row>
        <row r="65">
          <cell r="E65">
            <v>0</v>
          </cell>
          <cell r="F65">
            <v>0</v>
          </cell>
          <cell r="M65">
            <v>0</v>
          </cell>
          <cell r="N65">
            <v>12400</v>
          </cell>
          <cell r="O65">
            <v>0</v>
          </cell>
          <cell r="Q65">
            <v>0</v>
          </cell>
          <cell r="R65">
            <v>101100</v>
          </cell>
          <cell r="S65">
            <v>0</v>
          </cell>
        </row>
        <row r="66">
          <cell r="E66">
            <v>0</v>
          </cell>
          <cell r="F66">
            <v>0</v>
          </cell>
          <cell r="M66">
            <v>59</v>
          </cell>
          <cell r="N66">
            <v>12400</v>
          </cell>
          <cell r="O66">
            <v>12400</v>
          </cell>
          <cell r="Q66">
            <v>184</v>
          </cell>
          <cell r="R66">
            <v>101100</v>
          </cell>
          <cell r="S66">
            <v>101100</v>
          </cell>
        </row>
        <row r="67">
          <cell r="E67">
            <v>0</v>
          </cell>
          <cell r="F67">
            <v>0</v>
          </cell>
          <cell r="M67">
            <v>0</v>
          </cell>
          <cell r="N67">
            <v>38400</v>
          </cell>
          <cell r="O67">
            <v>0</v>
          </cell>
          <cell r="Q67">
            <v>0</v>
          </cell>
          <cell r="R67">
            <v>131300</v>
          </cell>
          <cell r="S67">
            <v>0</v>
          </cell>
        </row>
        <row r="68">
          <cell r="E68">
            <v>0</v>
          </cell>
          <cell r="F68">
            <v>0</v>
          </cell>
          <cell r="M68">
            <v>101</v>
          </cell>
          <cell r="N68">
            <v>38400</v>
          </cell>
          <cell r="O68">
            <v>38400</v>
          </cell>
          <cell r="Q68">
            <v>50</v>
          </cell>
          <cell r="R68">
            <v>131300</v>
          </cell>
          <cell r="S68">
            <v>131300</v>
          </cell>
        </row>
        <row r="69">
          <cell r="E69">
            <v>0</v>
          </cell>
          <cell r="F69">
            <v>0</v>
          </cell>
          <cell r="M69">
            <v>0</v>
          </cell>
          <cell r="N69">
            <v>82700</v>
          </cell>
          <cell r="O69">
            <v>0</v>
          </cell>
          <cell r="Q69">
            <v>0</v>
          </cell>
          <cell r="R69">
            <v>169800</v>
          </cell>
          <cell r="S69">
            <v>0</v>
          </cell>
        </row>
        <row r="70">
          <cell r="E70">
            <v>0</v>
          </cell>
          <cell r="F70">
            <v>0</v>
          </cell>
          <cell r="M70">
            <v>262</v>
          </cell>
          <cell r="N70">
            <v>82700</v>
          </cell>
          <cell r="O70">
            <v>82700</v>
          </cell>
          <cell r="Q70">
            <v>125</v>
          </cell>
          <cell r="R70">
            <v>169800</v>
          </cell>
          <cell r="S70">
            <v>169800</v>
          </cell>
        </row>
        <row r="71">
          <cell r="E71">
            <v>0</v>
          </cell>
          <cell r="F71">
            <v>0</v>
          </cell>
          <cell r="M71">
            <v>0</v>
          </cell>
          <cell r="N71">
            <v>17000</v>
          </cell>
          <cell r="O71">
            <v>0</v>
          </cell>
          <cell r="Q71">
            <v>0</v>
          </cell>
          <cell r="R71">
            <v>108100</v>
          </cell>
          <cell r="S71">
            <v>0</v>
          </cell>
        </row>
        <row r="72">
          <cell r="E72">
            <v>0</v>
          </cell>
          <cell r="F72">
            <v>0</v>
          </cell>
          <cell r="M72">
            <v>3</v>
          </cell>
          <cell r="N72">
            <v>17000</v>
          </cell>
          <cell r="O72">
            <v>17000</v>
          </cell>
          <cell r="Q72">
            <v>235</v>
          </cell>
          <cell r="R72">
            <v>108100</v>
          </cell>
          <cell r="S72">
            <v>108100</v>
          </cell>
        </row>
        <row r="73">
          <cell r="E73">
            <v>0</v>
          </cell>
          <cell r="F73">
            <v>0</v>
          </cell>
          <cell r="M73">
            <v>0</v>
          </cell>
          <cell r="N73">
            <v>22100</v>
          </cell>
          <cell r="O73">
            <v>0</v>
          </cell>
          <cell r="Q73">
            <v>0</v>
          </cell>
          <cell r="R73">
            <v>3400</v>
          </cell>
          <cell r="S73">
            <v>0</v>
          </cell>
        </row>
        <row r="74">
          <cell r="E74">
            <v>0</v>
          </cell>
          <cell r="F74">
            <v>0</v>
          </cell>
          <cell r="M74">
            <v>219</v>
          </cell>
          <cell r="N74">
            <v>22100</v>
          </cell>
          <cell r="O74">
            <v>22100</v>
          </cell>
          <cell r="Q74">
            <v>290</v>
          </cell>
          <cell r="R74">
            <v>3400</v>
          </cell>
          <cell r="S74">
            <v>3400</v>
          </cell>
        </row>
        <row r="75">
          <cell r="E75">
            <v>0</v>
          </cell>
          <cell r="F75">
            <v>0</v>
          </cell>
          <cell r="M75">
            <v>0</v>
          </cell>
          <cell r="N75">
            <v>9000</v>
          </cell>
          <cell r="O75">
            <v>0</v>
          </cell>
          <cell r="Q75">
            <v>0</v>
          </cell>
          <cell r="R75">
            <v>6100</v>
          </cell>
          <cell r="S75">
            <v>0</v>
          </cell>
        </row>
        <row r="76">
          <cell r="E76">
            <v>0</v>
          </cell>
          <cell r="F76">
            <v>0</v>
          </cell>
          <cell r="M76">
            <v>249</v>
          </cell>
          <cell r="N76">
            <v>9000</v>
          </cell>
          <cell r="O76">
            <v>9000</v>
          </cell>
          <cell r="Q76">
            <v>132</v>
          </cell>
          <cell r="R76">
            <v>6100</v>
          </cell>
          <cell r="S76">
            <v>6100</v>
          </cell>
        </row>
        <row r="77">
          <cell r="E77">
            <v>0</v>
          </cell>
          <cell r="F77">
            <v>0</v>
          </cell>
          <cell r="M77">
            <v>0</v>
          </cell>
          <cell r="N77">
            <v>67600</v>
          </cell>
          <cell r="O77">
            <v>0</v>
          </cell>
          <cell r="Q77">
            <v>0</v>
          </cell>
          <cell r="R77">
            <v>17400</v>
          </cell>
          <cell r="S77">
            <v>0</v>
          </cell>
        </row>
        <row r="78">
          <cell r="E78">
            <v>0</v>
          </cell>
          <cell r="F78">
            <v>0</v>
          </cell>
          <cell r="M78">
            <v>296</v>
          </cell>
          <cell r="N78">
            <v>67600</v>
          </cell>
          <cell r="O78">
            <v>67600</v>
          </cell>
          <cell r="Q78">
            <v>146</v>
          </cell>
          <cell r="R78">
            <v>17400</v>
          </cell>
          <cell r="S78">
            <v>17400</v>
          </cell>
        </row>
        <row r="79">
          <cell r="E79">
            <v>0</v>
          </cell>
          <cell r="F79">
            <v>0</v>
          </cell>
          <cell r="M79">
            <v>0</v>
          </cell>
          <cell r="N79">
            <v>9500</v>
          </cell>
          <cell r="O79">
            <v>0</v>
          </cell>
          <cell r="Q79">
            <v>0</v>
          </cell>
          <cell r="R79">
            <v>30200</v>
          </cell>
          <cell r="S79">
            <v>0</v>
          </cell>
        </row>
        <row r="80">
          <cell r="E80">
            <v>0</v>
          </cell>
          <cell r="F80">
            <v>0</v>
          </cell>
          <cell r="M80">
            <v>73</v>
          </cell>
          <cell r="N80">
            <v>9500</v>
          </cell>
          <cell r="O80">
            <v>9500</v>
          </cell>
          <cell r="Q80">
            <v>211</v>
          </cell>
          <cell r="R80">
            <v>30200</v>
          </cell>
          <cell r="S80">
            <v>30200</v>
          </cell>
        </row>
        <row r="81">
          <cell r="E81">
            <v>0</v>
          </cell>
          <cell r="F81">
            <v>0</v>
          </cell>
          <cell r="M81">
            <v>0</v>
          </cell>
          <cell r="N81">
            <v>32500</v>
          </cell>
          <cell r="O81">
            <v>0</v>
          </cell>
          <cell r="Q81">
            <v>0</v>
          </cell>
          <cell r="R81">
            <v>6100</v>
          </cell>
          <cell r="S81">
            <v>0</v>
          </cell>
        </row>
        <row r="82">
          <cell r="E82">
            <v>0</v>
          </cell>
          <cell r="F82">
            <v>0</v>
          </cell>
          <cell r="M82">
            <v>277</v>
          </cell>
          <cell r="N82">
            <v>32500</v>
          </cell>
          <cell r="O82">
            <v>32500</v>
          </cell>
          <cell r="Q82">
            <v>195</v>
          </cell>
          <cell r="R82">
            <v>6100</v>
          </cell>
          <cell r="S82">
            <v>6100</v>
          </cell>
        </row>
        <row r="83">
          <cell r="E83">
            <v>0</v>
          </cell>
          <cell r="F83">
            <v>0</v>
          </cell>
          <cell r="M83">
            <v>0</v>
          </cell>
          <cell r="N83">
            <v>9500</v>
          </cell>
          <cell r="O83">
            <v>0</v>
          </cell>
          <cell r="Q83">
            <v>0</v>
          </cell>
          <cell r="R83">
            <v>6100</v>
          </cell>
          <cell r="S83">
            <v>0</v>
          </cell>
        </row>
        <row r="84">
          <cell r="E84">
            <v>0</v>
          </cell>
          <cell r="F84">
            <v>0</v>
          </cell>
          <cell r="M84">
            <v>268</v>
          </cell>
          <cell r="N84">
            <v>9500</v>
          </cell>
          <cell r="O84">
            <v>9500</v>
          </cell>
          <cell r="Q84">
            <v>268</v>
          </cell>
          <cell r="R84">
            <v>6100</v>
          </cell>
          <cell r="S84">
            <v>6100</v>
          </cell>
        </row>
        <row r="85">
          <cell r="E85">
            <v>0</v>
          </cell>
          <cell r="F85">
            <v>0</v>
          </cell>
          <cell r="M85">
            <v>0</v>
          </cell>
          <cell r="N85">
            <v>18500</v>
          </cell>
          <cell r="O85">
            <v>0</v>
          </cell>
          <cell r="Q85">
            <v>0</v>
          </cell>
          <cell r="R85">
            <v>19000</v>
          </cell>
          <cell r="S85">
            <v>0</v>
          </cell>
        </row>
        <row r="86">
          <cell r="E86">
            <v>0</v>
          </cell>
          <cell r="F86">
            <v>0</v>
          </cell>
          <cell r="M86">
            <v>211</v>
          </cell>
          <cell r="N86">
            <v>18500</v>
          </cell>
          <cell r="O86">
            <v>18500</v>
          </cell>
          <cell r="Q86">
            <v>192</v>
          </cell>
          <cell r="R86">
            <v>19000</v>
          </cell>
          <cell r="S86">
            <v>19000</v>
          </cell>
        </row>
        <row r="87">
          <cell r="E87">
            <v>0</v>
          </cell>
          <cell r="F87">
            <v>0</v>
          </cell>
          <cell r="M87">
            <v>0</v>
          </cell>
          <cell r="N87">
            <v>17900</v>
          </cell>
          <cell r="O87">
            <v>0</v>
          </cell>
          <cell r="Q87">
            <v>0</v>
          </cell>
          <cell r="R87">
            <v>33800</v>
          </cell>
          <cell r="S87">
            <v>0</v>
          </cell>
        </row>
        <row r="88">
          <cell r="E88">
            <v>0</v>
          </cell>
          <cell r="F88">
            <v>0</v>
          </cell>
          <cell r="M88">
            <v>199</v>
          </cell>
          <cell r="N88">
            <v>17900</v>
          </cell>
          <cell r="O88">
            <v>17900</v>
          </cell>
          <cell r="Q88">
            <v>40</v>
          </cell>
          <cell r="R88">
            <v>33800</v>
          </cell>
          <cell r="S88">
            <v>33800</v>
          </cell>
        </row>
        <row r="89">
          <cell r="E89">
            <v>0</v>
          </cell>
          <cell r="F89">
            <v>0</v>
          </cell>
          <cell r="M89">
            <v>0</v>
          </cell>
          <cell r="N89">
            <v>4900</v>
          </cell>
          <cell r="O89">
            <v>0</v>
          </cell>
          <cell r="Q89">
            <v>0</v>
          </cell>
          <cell r="R89">
            <v>6100</v>
          </cell>
          <cell r="S89">
            <v>0</v>
          </cell>
        </row>
        <row r="90">
          <cell r="E90">
            <v>0</v>
          </cell>
          <cell r="F90">
            <v>0</v>
          </cell>
          <cell r="M90">
            <v>130</v>
          </cell>
          <cell r="N90">
            <v>4900</v>
          </cell>
          <cell r="O90">
            <v>4900</v>
          </cell>
          <cell r="Q90">
            <v>121</v>
          </cell>
          <cell r="R90">
            <v>6100</v>
          </cell>
          <cell r="S90">
            <v>6100</v>
          </cell>
        </row>
        <row r="91">
          <cell r="E91">
            <v>0</v>
          </cell>
          <cell r="F91">
            <v>0</v>
          </cell>
          <cell r="M91">
            <v>0</v>
          </cell>
          <cell r="N91">
            <v>8500</v>
          </cell>
          <cell r="O91">
            <v>0</v>
          </cell>
          <cell r="Q91">
            <v>0</v>
          </cell>
          <cell r="R91">
            <v>17600</v>
          </cell>
          <cell r="S91">
            <v>0</v>
          </cell>
        </row>
        <row r="92">
          <cell r="E92">
            <v>0</v>
          </cell>
          <cell r="F92">
            <v>0</v>
          </cell>
          <cell r="M92">
            <v>18</v>
          </cell>
          <cell r="N92">
            <v>8500</v>
          </cell>
          <cell r="O92">
            <v>8500</v>
          </cell>
          <cell r="Q92">
            <v>48</v>
          </cell>
          <cell r="R92">
            <v>17600</v>
          </cell>
          <cell r="S92">
            <v>17600</v>
          </cell>
        </row>
        <row r="93">
          <cell r="E93">
            <v>0</v>
          </cell>
          <cell r="F93">
            <v>0</v>
          </cell>
          <cell r="M93">
            <v>0</v>
          </cell>
          <cell r="N93">
            <v>11100</v>
          </cell>
          <cell r="O93">
            <v>0</v>
          </cell>
          <cell r="Q93">
            <v>0</v>
          </cell>
          <cell r="R93">
            <v>31400</v>
          </cell>
          <cell r="S93">
            <v>0</v>
          </cell>
        </row>
        <row r="94">
          <cell r="E94">
            <v>0</v>
          </cell>
          <cell r="F94">
            <v>0</v>
          </cell>
          <cell r="M94">
            <v>232</v>
          </cell>
          <cell r="N94">
            <v>11100</v>
          </cell>
          <cell r="O94">
            <v>11100</v>
          </cell>
          <cell r="Q94">
            <v>61</v>
          </cell>
          <cell r="R94">
            <v>31400</v>
          </cell>
          <cell r="S94">
            <v>31400</v>
          </cell>
        </row>
        <row r="95">
          <cell r="E95">
            <v>0</v>
          </cell>
          <cell r="F95">
            <v>0</v>
          </cell>
          <cell r="M95">
            <v>0</v>
          </cell>
          <cell r="N95">
            <v>20600</v>
          </cell>
          <cell r="O95">
            <v>0</v>
          </cell>
          <cell r="Q95">
            <v>0</v>
          </cell>
          <cell r="R95">
            <v>31400</v>
          </cell>
          <cell r="S95">
            <v>0</v>
          </cell>
        </row>
        <row r="96">
          <cell r="E96">
            <v>0</v>
          </cell>
          <cell r="F96">
            <v>0</v>
          </cell>
          <cell r="M96">
            <v>212</v>
          </cell>
          <cell r="N96">
            <v>20600</v>
          </cell>
          <cell r="O96">
            <v>20600</v>
          </cell>
          <cell r="Q96">
            <v>117</v>
          </cell>
          <cell r="R96">
            <v>31400</v>
          </cell>
          <cell r="S96">
            <v>31400</v>
          </cell>
        </row>
        <row r="97">
          <cell r="E97">
            <v>0</v>
          </cell>
          <cell r="F97">
            <v>0</v>
          </cell>
          <cell r="M97">
            <v>0</v>
          </cell>
          <cell r="N97">
            <v>4100</v>
          </cell>
          <cell r="O97">
            <v>0</v>
          </cell>
          <cell r="Q97">
            <v>0</v>
          </cell>
          <cell r="R97">
            <v>10400</v>
          </cell>
          <cell r="S97">
            <v>0</v>
          </cell>
        </row>
        <row r="98">
          <cell r="E98">
            <v>0</v>
          </cell>
          <cell r="F98">
            <v>0</v>
          </cell>
          <cell r="M98">
            <v>92</v>
          </cell>
          <cell r="N98">
            <v>4100</v>
          </cell>
          <cell r="O98">
            <v>4100</v>
          </cell>
          <cell r="Q98">
            <v>136</v>
          </cell>
          <cell r="R98">
            <v>10400</v>
          </cell>
          <cell r="S98">
            <v>10400</v>
          </cell>
        </row>
        <row r="99">
          <cell r="E99">
            <v>0</v>
          </cell>
          <cell r="F99">
            <v>0</v>
          </cell>
          <cell r="M99">
            <v>0</v>
          </cell>
          <cell r="N99">
            <v>34300</v>
          </cell>
          <cell r="O99">
            <v>0</v>
          </cell>
          <cell r="Q99">
            <v>0</v>
          </cell>
          <cell r="R99">
            <v>11400</v>
          </cell>
          <cell r="S99">
            <v>0</v>
          </cell>
        </row>
        <row r="100">
          <cell r="E100">
            <v>0</v>
          </cell>
          <cell r="F100">
            <v>0</v>
          </cell>
          <cell r="M100">
            <v>76</v>
          </cell>
          <cell r="N100">
            <v>34300</v>
          </cell>
          <cell r="O100">
            <v>34300</v>
          </cell>
          <cell r="Q100">
            <v>80</v>
          </cell>
          <cell r="R100">
            <v>11400</v>
          </cell>
          <cell r="S100">
            <v>11400</v>
          </cell>
        </row>
        <row r="101">
          <cell r="E101">
            <v>0</v>
          </cell>
          <cell r="F101">
            <v>0</v>
          </cell>
          <cell r="M101">
            <v>0</v>
          </cell>
          <cell r="N101">
            <v>18200</v>
          </cell>
          <cell r="O101">
            <v>0</v>
          </cell>
          <cell r="Q101">
            <v>0</v>
          </cell>
          <cell r="R101">
            <v>8900</v>
          </cell>
          <cell r="S101">
            <v>0</v>
          </cell>
        </row>
        <row r="102">
          <cell r="E102">
            <v>0</v>
          </cell>
          <cell r="F102">
            <v>0</v>
          </cell>
          <cell r="M102">
            <v>75</v>
          </cell>
          <cell r="N102">
            <v>18200</v>
          </cell>
          <cell r="O102">
            <v>18200</v>
          </cell>
          <cell r="Q102">
            <v>76</v>
          </cell>
          <cell r="R102">
            <v>8900</v>
          </cell>
          <cell r="S102">
            <v>8900</v>
          </cell>
        </row>
        <row r="103">
          <cell r="E103">
            <v>0</v>
          </cell>
          <cell r="F103">
            <v>0</v>
          </cell>
          <cell r="M103">
            <v>0</v>
          </cell>
          <cell r="N103">
            <v>57800</v>
          </cell>
          <cell r="O103">
            <v>0</v>
          </cell>
          <cell r="Q103">
            <v>0</v>
          </cell>
          <cell r="R103">
            <v>109000</v>
          </cell>
          <cell r="S103">
            <v>0</v>
          </cell>
        </row>
        <row r="104">
          <cell r="E104">
            <v>0</v>
          </cell>
          <cell r="F104">
            <v>0</v>
          </cell>
          <cell r="M104">
            <v>65</v>
          </cell>
          <cell r="N104">
            <v>57800</v>
          </cell>
          <cell r="O104">
            <v>57800</v>
          </cell>
          <cell r="Q104">
            <v>158</v>
          </cell>
          <cell r="R104">
            <v>109000</v>
          </cell>
          <cell r="S104">
            <v>109000</v>
          </cell>
        </row>
        <row r="105">
          <cell r="E105">
            <v>0</v>
          </cell>
          <cell r="F105">
            <v>0</v>
          </cell>
          <cell r="M105">
            <v>0</v>
          </cell>
          <cell r="N105">
            <v>35500</v>
          </cell>
          <cell r="O105">
            <v>0</v>
          </cell>
          <cell r="Q105">
            <v>0</v>
          </cell>
          <cell r="R105">
            <v>131200</v>
          </cell>
          <cell r="S105">
            <v>0</v>
          </cell>
        </row>
        <row r="106">
          <cell r="E106">
            <v>0</v>
          </cell>
          <cell r="F106">
            <v>0</v>
          </cell>
          <cell r="M106">
            <v>55</v>
          </cell>
          <cell r="N106">
            <v>35500</v>
          </cell>
          <cell r="O106">
            <v>35500</v>
          </cell>
          <cell r="Q106">
            <v>229</v>
          </cell>
          <cell r="R106">
            <v>131200</v>
          </cell>
          <cell r="S106">
            <v>131200</v>
          </cell>
        </row>
        <row r="107">
          <cell r="E107">
            <v>0</v>
          </cell>
          <cell r="F107">
            <v>0</v>
          </cell>
          <cell r="M107">
            <v>0</v>
          </cell>
          <cell r="N107">
            <v>9800</v>
          </cell>
          <cell r="O107">
            <v>0</v>
          </cell>
          <cell r="Q107">
            <v>0</v>
          </cell>
          <cell r="R107">
            <v>60500</v>
          </cell>
          <cell r="S107">
            <v>0</v>
          </cell>
        </row>
        <row r="108">
          <cell r="E108">
            <v>0</v>
          </cell>
          <cell r="F108">
            <v>0</v>
          </cell>
          <cell r="M108">
            <v>49</v>
          </cell>
          <cell r="N108">
            <v>9800</v>
          </cell>
          <cell r="O108">
            <v>9800</v>
          </cell>
          <cell r="Q108">
            <v>130</v>
          </cell>
          <cell r="R108">
            <v>60500</v>
          </cell>
          <cell r="S108">
            <v>60500</v>
          </cell>
        </row>
        <row r="109">
          <cell r="E109">
            <v>0</v>
          </cell>
          <cell r="F109">
            <v>0</v>
          </cell>
          <cell r="M109">
            <v>0</v>
          </cell>
          <cell r="N109">
            <v>10700</v>
          </cell>
          <cell r="O109">
            <v>0</v>
          </cell>
          <cell r="Q109">
            <v>0</v>
          </cell>
          <cell r="R109">
            <v>84200</v>
          </cell>
          <cell r="S109">
            <v>0</v>
          </cell>
        </row>
        <row r="110">
          <cell r="E110">
            <v>0</v>
          </cell>
          <cell r="F110">
            <v>0</v>
          </cell>
          <cell r="M110">
            <v>48</v>
          </cell>
          <cell r="N110">
            <v>10700</v>
          </cell>
          <cell r="O110">
            <v>10700</v>
          </cell>
          <cell r="Q110">
            <v>230</v>
          </cell>
          <cell r="R110">
            <v>84200</v>
          </cell>
          <cell r="S110">
            <v>84200</v>
          </cell>
        </row>
        <row r="111">
          <cell r="E111">
            <v>0</v>
          </cell>
          <cell r="F111">
            <v>0</v>
          </cell>
          <cell r="M111">
            <v>0</v>
          </cell>
          <cell r="N111">
            <v>43100</v>
          </cell>
          <cell r="O111">
            <v>0</v>
          </cell>
          <cell r="Q111">
            <v>0</v>
          </cell>
          <cell r="R111">
            <v>59400</v>
          </cell>
          <cell r="S111">
            <v>0</v>
          </cell>
        </row>
        <row r="112">
          <cell r="E112">
            <v>0</v>
          </cell>
          <cell r="F112">
            <v>0</v>
          </cell>
          <cell r="M112">
            <v>71</v>
          </cell>
          <cell r="N112">
            <v>43100</v>
          </cell>
          <cell r="O112">
            <v>43100</v>
          </cell>
          <cell r="Q112">
            <v>39</v>
          </cell>
          <cell r="R112">
            <v>59400</v>
          </cell>
          <cell r="S112">
            <v>59400</v>
          </cell>
        </row>
        <row r="113">
          <cell r="E113">
            <v>0</v>
          </cell>
          <cell r="F113">
            <v>0</v>
          </cell>
          <cell r="M113">
            <v>0</v>
          </cell>
          <cell r="N113">
            <v>40300</v>
          </cell>
          <cell r="O113">
            <v>0</v>
          </cell>
          <cell r="Q113">
            <v>0</v>
          </cell>
          <cell r="R113">
            <v>3400</v>
          </cell>
          <cell r="S113">
            <v>0</v>
          </cell>
        </row>
        <row r="114">
          <cell r="E114">
            <v>0</v>
          </cell>
          <cell r="F114">
            <v>0</v>
          </cell>
          <cell r="M114">
            <v>63</v>
          </cell>
          <cell r="N114">
            <v>40300</v>
          </cell>
          <cell r="O114">
            <v>40300</v>
          </cell>
          <cell r="Q114">
            <v>237</v>
          </cell>
          <cell r="R114">
            <v>3400</v>
          </cell>
          <cell r="S114">
            <v>3400</v>
          </cell>
        </row>
        <row r="115">
          <cell r="E115">
            <v>0</v>
          </cell>
          <cell r="F115">
            <v>0</v>
          </cell>
          <cell r="M115">
            <v>0</v>
          </cell>
          <cell r="N115">
            <v>36900</v>
          </cell>
          <cell r="O115">
            <v>0</v>
          </cell>
          <cell r="Q115">
            <v>0</v>
          </cell>
          <cell r="R115">
            <v>3100</v>
          </cell>
          <cell r="S115">
            <v>0</v>
          </cell>
        </row>
        <row r="116">
          <cell r="E116">
            <v>0</v>
          </cell>
          <cell r="F116">
            <v>0</v>
          </cell>
          <cell r="M116">
            <v>51</v>
          </cell>
          <cell r="N116">
            <v>36900</v>
          </cell>
          <cell r="O116">
            <v>36900</v>
          </cell>
          <cell r="Q116">
            <v>189</v>
          </cell>
          <cell r="R116">
            <v>3100</v>
          </cell>
          <cell r="S116">
            <v>3100</v>
          </cell>
        </row>
        <row r="117">
          <cell r="E117">
            <v>0</v>
          </cell>
          <cell r="F117">
            <v>0</v>
          </cell>
          <cell r="M117">
            <v>0</v>
          </cell>
          <cell r="N117">
            <v>29600</v>
          </cell>
          <cell r="O117">
            <v>0</v>
          </cell>
          <cell r="Q117">
            <v>0</v>
          </cell>
          <cell r="R117">
            <v>3100</v>
          </cell>
          <cell r="S117">
            <v>0</v>
          </cell>
        </row>
        <row r="118">
          <cell r="E118">
            <v>0</v>
          </cell>
          <cell r="F118">
            <v>0</v>
          </cell>
          <cell r="M118">
            <v>115</v>
          </cell>
          <cell r="N118">
            <v>29600</v>
          </cell>
          <cell r="O118">
            <v>29600</v>
          </cell>
          <cell r="Q118">
            <v>250</v>
          </cell>
          <cell r="R118">
            <v>3100</v>
          </cell>
          <cell r="S118">
            <v>3100</v>
          </cell>
        </row>
        <row r="119">
          <cell r="E119">
            <v>0</v>
          </cell>
          <cell r="F119">
            <v>0</v>
          </cell>
          <cell r="M119">
            <v>0</v>
          </cell>
          <cell r="N119">
            <v>10200</v>
          </cell>
          <cell r="O119">
            <v>0</v>
          </cell>
          <cell r="Q119">
            <v>0</v>
          </cell>
          <cell r="R119">
            <v>3100</v>
          </cell>
          <cell r="S119">
            <v>0</v>
          </cell>
        </row>
        <row r="120">
          <cell r="E120">
            <v>0</v>
          </cell>
          <cell r="F120">
            <v>0</v>
          </cell>
          <cell r="M120">
            <v>70</v>
          </cell>
          <cell r="N120">
            <v>10200</v>
          </cell>
          <cell r="O120">
            <v>10200</v>
          </cell>
          <cell r="Q120">
            <v>283</v>
          </cell>
          <cell r="R120">
            <v>3100</v>
          </cell>
          <cell r="S120">
            <v>3100</v>
          </cell>
        </row>
        <row r="121">
          <cell r="E121">
            <v>0</v>
          </cell>
          <cell r="F121">
            <v>0</v>
          </cell>
          <cell r="M121">
            <v>0</v>
          </cell>
          <cell r="N121">
            <v>12900</v>
          </cell>
          <cell r="O121">
            <v>0</v>
          </cell>
          <cell r="Q121">
            <v>0</v>
          </cell>
          <cell r="R121">
            <v>118300</v>
          </cell>
          <cell r="S121">
            <v>0</v>
          </cell>
        </row>
        <row r="122">
          <cell r="E122">
            <v>0</v>
          </cell>
          <cell r="F122">
            <v>0</v>
          </cell>
          <cell r="M122">
            <v>39</v>
          </cell>
          <cell r="N122">
            <v>12900</v>
          </cell>
          <cell r="O122">
            <v>12900</v>
          </cell>
          <cell r="Q122">
            <v>57</v>
          </cell>
          <cell r="R122">
            <v>118300</v>
          </cell>
          <cell r="S122">
            <v>118300</v>
          </cell>
        </row>
        <row r="123">
          <cell r="E123">
            <v>0</v>
          </cell>
          <cell r="F123">
            <v>0</v>
          </cell>
          <cell r="M123">
            <v>0</v>
          </cell>
          <cell r="N123">
            <v>12000</v>
          </cell>
          <cell r="O123">
            <v>0</v>
          </cell>
          <cell r="Q123">
            <v>0</v>
          </cell>
          <cell r="R123">
            <v>6300</v>
          </cell>
          <cell r="S123">
            <v>0</v>
          </cell>
        </row>
        <row r="124">
          <cell r="E124">
            <v>0</v>
          </cell>
          <cell r="F124">
            <v>0</v>
          </cell>
          <cell r="M124">
            <v>128</v>
          </cell>
          <cell r="N124">
            <v>12000</v>
          </cell>
          <cell r="O124">
            <v>12000</v>
          </cell>
          <cell r="Q124">
            <v>129</v>
          </cell>
          <cell r="R124">
            <v>6300</v>
          </cell>
          <cell r="S124">
            <v>6300</v>
          </cell>
        </row>
        <row r="125">
          <cell r="E125">
            <v>0</v>
          </cell>
          <cell r="F125">
            <v>0</v>
          </cell>
          <cell r="M125">
            <v>0</v>
          </cell>
          <cell r="N125">
            <v>23300</v>
          </cell>
          <cell r="O125">
            <v>0</v>
          </cell>
          <cell r="Q125">
            <v>0</v>
          </cell>
          <cell r="R125">
            <v>63500</v>
          </cell>
          <cell r="S125">
            <v>0</v>
          </cell>
        </row>
        <row r="126">
          <cell r="E126">
            <v>0</v>
          </cell>
          <cell r="F126">
            <v>0</v>
          </cell>
          <cell r="M126">
            <v>252</v>
          </cell>
          <cell r="N126">
            <v>23300</v>
          </cell>
          <cell r="O126">
            <v>23300</v>
          </cell>
          <cell r="Q126">
            <v>72</v>
          </cell>
          <cell r="R126">
            <v>63500</v>
          </cell>
          <cell r="S126">
            <v>63500</v>
          </cell>
        </row>
        <row r="127">
          <cell r="E127">
            <v>0</v>
          </cell>
          <cell r="F127">
            <v>0</v>
          </cell>
          <cell r="M127">
            <v>0</v>
          </cell>
          <cell r="N127">
            <v>23300</v>
          </cell>
          <cell r="O127">
            <v>0</v>
          </cell>
          <cell r="Q127">
            <v>0</v>
          </cell>
          <cell r="R127">
            <v>103900</v>
          </cell>
          <cell r="S127">
            <v>0</v>
          </cell>
        </row>
        <row r="128">
          <cell r="E128">
            <v>0</v>
          </cell>
          <cell r="F128">
            <v>0</v>
          </cell>
          <cell r="M128">
            <v>187</v>
          </cell>
          <cell r="N128">
            <v>23300</v>
          </cell>
          <cell r="O128">
            <v>23300</v>
          </cell>
          <cell r="Q128">
            <v>269</v>
          </cell>
          <cell r="R128">
            <v>103900</v>
          </cell>
          <cell r="S128">
            <v>103900</v>
          </cell>
        </row>
        <row r="129">
          <cell r="E129">
            <v>0</v>
          </cell>
          <cell r="F129">
            <v>0</v>
          </cell>
          <cell r="M129">
            <v>0</v>
          </cell>
          <cell r="N129">
            <v>101200</v>
          </cell>
          <cell r="O129">
            <v>0</v>
          </cell>
          <cell r="Q129">
            <v>0</v>
          </cell>
          <cell r="R129">
            <v>150300</v>
          </cell>
          <cell r="S129">
            <v>0</v>
          </cell>
        </row>
        <row r="130">
          <cell r="E130">
            <v>0</v>
          </cell>
          <cell r="F130">
            <v>0</v>
          </cell>
          <cell r="M130">
            <v>83</v>
          </cell>
          <cell r="N130">
            <v>101200</v>
          </cell>
          <cell r="O130">
            <v>101200</v>
          </cell>
          <cell r="Q130">
            <v>208</v>
          </cell>
          <cell r="R130">
            <v>150300</v>
          </cell>
          <cell r="S130">
            <v>150300</v>
          </cell>
        </row>
        <row r="131">
          <cell r="E131">
            <v>0</v>
          </cell>
          <cell r="F131">
            <v>0</v>
          </cell>
          <cell r="M131">
            <v>0</v>
          </cell>
          <cell r="N131">
            <v>100100</v>
          </cell>
          <cell r="O131">
            <v>0</v>
          </cell>
          <cell r="Q131">
            <v>0</v>
          </cell>
          <cell r="R131">
            <v>150300</v>
          </cell>
          <cell r="S131">
            <v>0</v>
          </cell>
        </row>
        <row r="132">
          <cell r="E132">
            <v>0</v>
          </cell>
          <cell r="F132">
            <v>0</v>
          </cell>
          <cell r="M132">
            <v>149</v>
          </cell>
          <cell r="N132">
            <v>100100</v>
          </cell>
          <cell r="O132">
            <v>100100</v>
          </cell>
          <cell r="Q132">
            <v>207</v>
          </cell>
          <cell r="R132">
            <v>150300</v>
          </cell>
          <cell r="S132">
            <v>150300</v>
          </cell>
        </row>
        <row r="133">
          <cell r="E133">
            <v>0</v>
          </cell>
          <cell r="F133">
            <v>0</v>
          </cell>
          <cell r="M133">
            <v>0</v>
          </cell>
          <cell r="N133">
            <v>16900</v>
          </cell>
          <cell r="O133">
            <v>0</v>
          </cell>
          <cell r="Q133">
            <v>0</v>
          </cell>
          <cell r="R133">
            <v>57400</v>
          </cell>
          <cell r="S133">
            <v>0</v>
          </cell>
        </row>
        <row r="134">
          <cell r="E134">
            <v>0</v>
          </cell>
          <cell r="F134">
            <v>0</v>
          </cell>
          <cell r="M134">
            <v>60</v>
          </cell>
          <cell r="N134">
            <v>16900</v>
          </cell>
          <cell r="O134">
            <v>16900</v>
          </cell>
          <cell r="Q134">
            <v>70</v>
          </cell>
          <cell r="R134">
            <v>57400</v>
          </cell>
          <cell r="S134">
            <v>57400</v>
          </cell>
        </row>
        <row r="135">
          <cell r="E135">
            <v>0</v>
          </cell>
          <cell r="F135">
            <v>0</v>
          </cell>
          <cell r="M135">
            <v>0</v>
          </cell>
          <cell r="N135">
            <v>18300</v>
          </cell>
          <cell r="O135">
            <v>0</v>
          </cell>
          <cell r="Q135">
            <v>0</v>
          </cell>
          <cell r="R135">
            <v>11300</v>
          </cell>
          <cell r="S135">
            <v>0</v>
          </cell>
        </row>
        <row r="136">
          <cell r="E136">
            <v>0</v>
          </cell>
          <cell r="F136">
            <v>0</v>
          </cell>
          <cell r="M136">
            <v>192</v>
          </cell>
          <cell r="N136">
            <v>18300</v>
          </cell>
          <cell r="O136">
            <v>18300</v>
          </cell>
          <cell r="Q136">
            <v>233</v>
          </cell>
          <cell r="R136">
            <v>11300</v>
          </cell>
          <cell r="S136">
            <v>11300</v>
          </cell>
        </row>
        <row r="137">
          <cell r="E137">
            <v>0</v>
          </cell>
          <cell r="F137">
            <v>0</v>
          </cell>
          <cell r="M137">
            <v>0</v>
          </cell>
          <cell r="N137">
            <v>15900</v>
          </cell>
          <cell r="O137">
            <v>0</v>
          </cell>
          <cell r="Q137">
            <v>0</v>
          </cell>
          <cell r="R137">
            <v>11300</v>
          </cell>
          <cell r="S137">
            <v>0</v>
          </cell>
        </row>
        <row r="138">
          <cell r="E138">
            <v>0</v>
          </cell>
          <cell r="F138">
            <v>0</v>
          </cell>
          <cell r="M138">
            <v>253</v>
          </cell>
          <cell r="N138">
            <v>15900</v>
          </cell>
          <cell r="O138">
            <v>15900</v>
          </cell>
          <cell r="Q138">
            <v>133</v>
          </cell>
          <cell r="R138">
            <v>11300</v>
          </cell>
          <cell r="S138">
            <v>11300</v>
          </cell>
        </row>
        <row r="139">
          <cell r="E139">
            <v>0</v>
          </cell>
          <cell r="F139">
            <v>0</v>
          </cell>
          <cell r="M139">
            <v>0</v>
          </cell>
          <cell r="N139">
            <v>6400</v>
          </cell>
          <cell r="O139">
            <v>0</v>
          </cell>
          <cell r="Q139">
            <v>0</v>
          </cell>
          <cell r="R139">
            <v>107700</v>
          </cell>
          <cell r="S139">
            <v>0</v>
          </cell>
        </row>
        <row r="140">
          <cell r="E140">
            <v>0</v>
          </cell>
          <cell r="F140">
            <v>0</v>
          </cell>
          <cell r="M140">
            <v>278</v>
          </cell>
          <cell r="N140">
            <v>6400</v>
          </cell>
          <cell r="O140">
            <v>6400</v>
          </cell>
          <cell r="Q140">
            <v>38</v>
          </cell>
          <cell r="R140">
            <v>107700</v>
          </cell>
          <cell r="S140">
            <v>107700</v>
          </cell>
        </row>
        <row r="141">
          <cell r="E141">
            <v>0</v>
          </cell>
          <cell r="F141">
            <v>0</v>
          </cell>
          <cell r="M141">
            <v>0</v>
          </cell>
          <cell r="N141">
            <v>6400</v>
          </cell>
          <cell r="O141">
            <v>0</v>
          </cell>
          <cell r="Q141">
            <v>0</v>
          </cell>
          <cell r="R141">
            <v>109400</v>
          </cell>
          <cell r="S141">
            <v>0</v>
          </cell>
        </row>
        <row r="142">
          <cell r="E142">
            <v>0</v>
          </cell>
          <cell r="F142">
            <v>0</v>
          </cell>
          <cell r="M142">
            <v>287</v>
          </cell>
          <cell r="N142">
            <v>6400</v>
          </cell>
          <cell r="O142">
            <v>6400</v>
          </cell>
          <cell r="Q142">
            <v>94</v>
          </cell>
          <cell r="R142">
            <v>109400</v>
          </cell>
          <cell r="S142">
            <v>109400</v>
          </cell>
        </row>
        <row r="143">
          <cell r="E143">
            <v>0</v>
          </cell>
          <cell r="F143">
            <v>0</v>
          </cell>
          <cell r="M143">
            <v>0</v>
          </cell>
          <cell r="N143">
            <v>6400</v>
          </cell>
          <cell r="O143">
            <v>0</v>
          </cell>
          <cell r="Q143">
            <v>0</v>
          </cell>
          <cell r="R143">
            <v>108200</v>
          </cell>
          <cell r="S143">
            <v>0</v>
          </cell>
        </row>
        <row r="144">
          <cell r="E144">
            <v>0</v>
          </cell>
          <cell r="F144">
            <v>0</v>
          </cell>
          <cell r="M144">
            <v>22</v>
          </cell>
          <cell r="N144">
            <v>6400</v>
          </cell>
          <cell r="O144">
            <v>6400</v>
          </cell>
          <cell r="Q144">
            <v>56</v>
          </cell>
          <cell r="R144">
            <v>108200</v>
          </cell>
          <cell r="S144">
            <v>108200</v>
          </cell>
        </row>
        <row r="145">
          <cell r="E145">
            <v>0</v>
          </cell>
          <cell r="F145">
            <v>0</v>
          </cell>
          <cell r="M145">
            <v>0</v>
          </cell>
          <cell r="N145">
            <v>6400</v>
          </cell>
          <cell r="O145">
            <v>0</v>
          </cell>
          <cell r="Q145">
            <v>0</v>
          </cell>
          <cell r="R145">
            <v>41500</v>
          </cell>
          <cell r="S145">
            <v>0</v>
          </cell>
        </row>
        <row r="146">
          <cell r="E146">
            <v>0</v>
          </cell>
          <cell r="F146">
            <v>0</v>
          </cell>
          <cell r="M146">
            <v>200</v>
          </cell>
          <cell r="N146">
            <v>6400</v>
          </cell>
          <cell r="O146">
            <v>6400</v>
          </cell>
          <cell r="Q146">
            <v>174</v>
          </cell>
          <cell r="R146">
            <v>41500</v>
          </cell>
          <cell r="S146">
            <v>41500</v>
          </cell>
        </row>
        <row r="147">
          <cell r="E147">
            <v>0</v>
          </cell>
          <cell r="F147">
            <v>0</v>
          </cell>
          <cell r="M147">
            <v>0</v>
          </cell>
          <cell r="N147">
            <v>8900</v>
          </cell>
          <cell r="O147">
            <v>0</v>
          </cell>
          <cell r="Q147">
            <v>0</v>
          </cell>
          <cell r="R147">
            <v>71400</v>
          </cell>
          <cell r="S147">
            <v>0</v>
          </cell>
        </row>
        <row r="148">
          <cell r="E148">
            <v>0</v>
          </cell>
          <cell r="F148">
            <v>0</v>
          </cell>
          <cell r="M148">
            <v>238</v>
          </cell>
          <cell r="N148">
            <v>8900</v>
          </cell>
          <cell r="O148">
            <v>8900</v>
          </cell>
          <cell r="Q148">
            <v>244</v>
          </cell>
          <cell r="R148">
            <v>71400</v>
          </cell>
          <cell r="S148">
            <v>71400</v>
          </cell>
        </row>
        <row r="149">
          <cell r="E149">
            <v>0</v>
          </cell>
          <cell r="F149">
            <v>0</v>
          </cell>
          <cell r="M149">
            <v>0</v>
          </cell>
          <cell r="N149">
            <v>9700</v>
          </cell>
          <cell r="O149">
            <v>0</v>
          </cell>
          <cell r="Q149">
            <v>0</v>
          </cell>
          <cell r="R149">
            <v>24000</v>
          </cell>
          <cell r="S149">
            <v>0</v>
          </cell>
        </row>
        <row r="150">
          <cell r="E150">
            <v>0</v>
          </cell>
          <cell r="F150">
            <v>0</v>
          </cell>
          <cell r="M150">
            <v>255</v>
          </cell>
          <cell r="N150">
            <v>9700</v>
          </cell>
          <cell r="O150">
            <v>9700</v>
          </cell>
          <cell r="Q150">
            <v>197</v>
          </cell>
          <cell r="R150">
            <v>24000</v>
          </cell>
          <cell r="S150">
            <v>24000</v>
          </cell>
        </row>
        <row r="151">
          <cell r="E151">
            <v>0</v>
          </cell>
          <cell r="F151">
            <v>0</v>
          </cell>
          <cell r="M151">
            <v>0</v>
          </cell>
          <cell r="N151">
            <v>10500</v>
          </cell>
          <cell r="O151">
            <v>0</v>
          </cell>
          <cell r="Q151">
            <v>0</v>
          </cell>
          <cell r="R151">
            <v>14000</v>
          </cell>
          <cell r="S151">
            <v>0</v>
          </cell>
        </row>
        <row r="152">
          <cell r="E152">
            <v>0</v>
          </cell>
          <cell r="F152">
            <v>0</v>
          </cell>
          <cell r="M152">
            <v>250</v>
          </cell>
          <cell r="N152">
            <v>10500</v>
          </cell>
          <cell r="O152">
            <v>10500</v>
          </cell>
          <cell r="Q152">
            <v>141</v>
          </cell>
          <cell r="R152">
            <v>14000</v>
          </cell>
          <cell r="S152">
            <v>14000</v>
          </cell>
        </row>
        <row r="153">
          <cell r="E153">
            <v>0</v>
          </cell>
          <cell r="F153">
            <v>0</v>
          </cell>
          <cell r="M153">
            <v>0</v>
          </cell>
          <cell r="N153">
            <v>10500</v>
          </cell>
          <cell r="O153">
            <v>0</v>
          </cell>
          <cell r="Q153">
            <v>0</v>
          </cell>
          <cell r="R153">
            <v>86300</v>
          </cell>
          <cell r="S153">
            <v>0</v>
          </cell>
        </row>
        <row r="154">
          <cell r="E154">
            <v>0</v>
          </cell>
          <cell r="F154">
            <v>0</v>
          </cell>
          <cell r="M154">
            <v>74</v>
          </cell>
          <cell r="N154">
            <v>10500</v>
          </cell>
          <cell r="O154">
            <v>10500</v>
          </cell>
          <cell r="Q154">
            <v>112</v>
          </cell>
          <cell r="R154">
            <v>86300</v>
          </cell>
          <cell r="S154">
            <v>86300</v>
          </cell>
        </row>
        <row r="155">
          <cell r="E155">
            <v>0</v>
          </cell>
          <cell r="F155">
            <v>0</v>
          </cell>
          <cell r="M155">
            <v>0</v>
          </cell>
          <cell r="N155">
            <v>34300</v>
          </cell>
          <cell r="O155">
            <v>0</v>
          </cell>
          <cell r="Q155">
            <v>0</v>
          </cell>
          <cell r="R155">
            <v>50800</v>
          </cell>
          <cell r="S155">
            <v>0</v>
          </cell>
        </row>
        <row r="156">
          <cell r="E156">
            <v>0</v>
          </cell>
          <cell r="F156">
            <v>0</v>
          </cell>
          <cell r="M156">
            <v>247</v>
          </cell>
          <cell r="N156">
            <v>34300</v>
          </cell>
          <cell r="O156">
            <v>34300</v>
          </cell>
          <cell r="Q156">
            <v>259</v>
          </cell>
          <cell r="R156">
            <v>50800</v>
          </cell>
          <cell r="S156">
            <v>50800</v>
          </cell>
        </row>
        <row r="157">
          <cell r="E157">
            <v>0</v>
          </cell>
          <cell r="F157">
            <v>0</v>
          </cell>
          <cell r="M157">
            <v>0</v>
          </cell>
          <cell r="N157">
            <v>18300</v>
          </cell>
          <cell r="O157">
            <v>0</v>
          </cell>
          <cell r="Q157">
            <v>0</v>
          </cell>
          <cell r="R157">
            <v>11417500</v>
          </cell>
          <cell r="S157">
            <v>5862100</v>
          </cell>
        </row>
        <row r="158">
          <cell r="E158">
            <v>0</v>
          </cell>
          <cell r="F158">
            <v>0</v>
          </cell>
          <cell r="M158">
            <v>146</v>
          </cell>
          <cell r="N158">
            <v>18300</v>
          </cell>
          <cell r="O158">
            <v>18300</v>
          </cell>
          <cell r="Q158">
            <v>0</v>
          </cell>
          <cell r="R158">
            <v>0</v>
          </cell>
          <cell r="S158">
            <v>0</v>
          </cell>
        </row>
        <row r="159">
          <cell r="E159">
            <v>0</v>
          </cell>
          <cell r="F159">
            <v>0</v>
          </cell>
          <cell r="M159">
            <v>0</v>
          </cell>
          <cell r="N159">
            <v>0</v>
          </cell>
          <cell r="O159">
            <v>0</v>
          </cell>
          <cell r="Q159">
            <v>0</v>
          </cell>
          <cell r="R159">
            <v>0</v>
          </cell>
          <cell r="S159">
            <v>0</v>
          </cell>
        </row>
        <row r="160">
          <cell r="E160">
            <v>0</v>
          </cell>
          <cell r="F160">
            <v>0</v>
          </cell>
          <cell r="M160">
            <v>0</v>
          </cell>
          <cell r="N160">
            <v>4228900</v>
          </cell>
          <cell r="O160">
            <v>2116800</v>
          </cell>
          <cell r="Q160">
            <v>0</v>
          </cell>
          <cell r="R160">
            <v>0</v>
          </cell>
          <cell r="S160">
            <v>0</v>
          </cell>
        </row>
        <row r="161">
          <cell r="E161">
            <v>0</v>
          </cell>
          <cell r="F161">
            <v>0</v>
          </cell>
          <cell r="M161">
            <v>0</v>
          </cell>
          <cell r="N161">
            <v>0</v>
          </cell>
          <cell r="O161">
            <v>0</v>
          </cell>
          <cell r="Q161">
            <v>0</v>
          </cell>
          <cell r="R161">
            <v>0</v>
          </cell>
          <cell r="S161">
            <v>0</v>
          </cell>
        </row>
        <row r="162">
          <cell r="E162">
            <v>0</v>
          </cell>
          <cell r="F162">
            <v>0</v>
          </cell>
          <cell r="M162">
            <v>0</v>
          </cell>
          <cell r="N162">
            <v>0</v>
          </cell>
          <cell r="O162">
            <v>0</v>
          </cell>
          <cell r="Q162">
            <v>0</v>
          </cell>
          <cell r="R162">
            <v>0</v>
          </cell>
          <cell r="S162">
            <v>0</v>
          </cell>
        </row>
        <row r="163">
          <cell r="E163">
            <v>0</v>
          </cell>
          <cell r="F163">
            <v>0</v>
          </cell>
          <cell r="M163">
            <v>0</v>
          </cell>
          <cell r="N163">
            <v>0</v>
          </cell>
          <cell r="O163">
            <v>0</v>
          </cell>
          <cell r="Q163">
            <v>0</v>
          </cell>
          <cell r="R163">
            <v>0</v>
          </cell>
          <cell r="S163">
            <v>0</v>
          </cell>
        </row>
        <row r="164">
          <cell r="E164">
            <v>0</v>
          </cell>
          <cell r="F164">
            <v>0</v>
          </cell>
          <cell r="M164">
            <v>0</v>
          </cell>
          <cell r="N164">
            <v>0</v>
          </cell>
          <cell r="O164">
            <v>0</v>
          </cell>
          <cell r="Q164">
            <v>0</v>
          </cell>
          <cell r="R164">
            <v>0</v>
          </cell>
          <cell r="S164">
            <v>0</v>
          </cell>
        </row>
        <row r="165">
          <cell r="E165">
            <v>0</v>
          </cell>
          <cell r="F165">
            <v>0</v>
          </cell>
          <cell r="M165">
            <v>0</v>
          </cell>
          <cell r="N165">
            <v>0</v>
          </cell>
          <cell r="O165">
            <v>0</v>
          </cell>
          <cell r="Q165">
            <v>0</v>
          </cell>
          <cell r="R165">
            <v>0</v>
          </cell>
          <cell r="S165">
            <v>0</v>
          </cell>
        </row>
        <row r="166">
          <cell r="E166">
            <v>0</v>
          </cell>
          <cell r="F166">
            <v>0</v>
          </cell>
          <cell r="M166">
            <v>0</v>
          </cell>
          <cell r="N166">
            <v>0</v>
          </cell>
          <cell r="O166">
            <v>0</v>
          </cell>
          <cell r="Q166">
            <v>0</v>
          </cell>
          <cell r="R166">
            <v>0</v>
          </cell>
          <cell r="S166">
            <v>0</v>
          </cell>
        </row>
        <row r="167">
          <cell r="E167">
            <v>0</v>
          </cell>
          <cell r="F167">
            <v>0</v>
          </cell>
          <cell r="M167">
            <v>0</v>
          </cell>
          <cell r="N167">
            <v>0</v>
          </cell>
          <cell r="O167">
            <v>0</v>
          </cell>
          <cell r="Q167">
            <v>0</v>
          </cell>
          <cell r="R167">
            <v>0</v>
          </cell>
          <cell r="S167">
            <v>0</v>
          </cell>
        </row>
        <row r="168">
          <cell r="E168">
            <v>0</v>
          </cell>
          <cell r="F168">
            <v>0</v>
          </cell>
          <cell r="M168">
            <v>0</v>
          </cell>
          <cell r="N168">
            <v>0</v>
          </cell>
          <cell r="O168">
            <v>0</v>
          </cell>
          <cell r="Q168">
            <v>0</v>
          </cell>
          <cell r="R168">
            <v>0</v>
          </cell>
          <cell r="S168">
            <v>0</v>
          </cell>
        </row>
        <row r="169">
          <cell r="E169">
            <v>0</v>
          </cell>
          <cell r="F169">
            <v>0</v>
          </cell>
          <cell r="M169">
            <v>0</v>
          </cell>
          <cell r="N169">
            <v>0</v>
          </cell>
          <cell r="O169">
            <v>0</v>
          </cell>
          <cell r="Q169">
            <v>0</v>
          </cell>
          <cell r="R169">
            <v>0</v>
          </cell>
          <cell r="S169">
            <v>0</v>
          </cell>
        </row>
        <row r="170">
          <cell r="E170">
            <v>0</v>
          </cell>
          <cell r="F170">
            <v>0</v>
          </cell>
          <cell r="M170">
            <v>0</v>
          </cell>
          <cell r="N170">
            <v>0</v>
          </cell>
          <cell r="O170">
            <v>0</v>
          </cell>
          <cell r="Q170">
            <v>0</v>
          </cell>
          <cell r="R170">
            <v>0</v>
          </cell>
          <cell r="S170">
            <v>0</v>
          </cell>
        </row>
        <row r="171">
          <cell r="E171">
            <v>0</v>
          </cell>
          <cell r="F171">
            <v>0</v>
          </cell>
          <cell r="M171">
            <v>0</v>
          </cell>
          <cell r="N171">
            <v>0</v>
          </cell>
          <cell r="O171">
            <v>0</v>
          </cell>
          <cell r="Q171">
            <v>0</v>
          </cell>
          <cell r="R171">
            <v>0</v>
          </cell>
          <cell r="S171">
            <v>0</v>
          </cell>
        </row>
        <row r="172">
          <cell r="E172">
            <v>0</v>
          </cell>
          <cell r="F172">
            <v>0</v>
          </cell>
          <cell r="M172">
            <v>0</v>
          </cell>
          <cell r="N172">
            <v>0</v>
          </cell>
          <cell r="O172">
            <v>0</v>
          </cell>
          <cell r="Q172">
            <v>0</v>
          </cell>
          <cell r="R172">
            <v>0</v>
          </cell>
          <cell r="S172">
            <v>0</v>
          </cell>
        </row>
        <row r="173">
          <cell r="E173">
            <v>0</v>
          </cell>
          <cell r="F173">
            <v>0</v>
          </cell>
          <cell r="M173">
            <v>0</v>
          </cell>
          <cell r="N173">
            <v>0</v>
          </cell>
          <cell r="O173">
            <v>0</v>
          </cell>
          <cell r="Q173">
            <v>0</v>
          </cell>
          <cell r="R173">
            <v>0</v>
          </cell>
          <cell r="S173">
            <v>0</v>
          </cell>
        </row>
        <row r="174">
          <cell r="E174">
            <v>0</v>
          </cell>
          <cell r="F174">
            <v>0</v>
          </cell>
          <cell r="M174">
            <v>0</v>
          </cell>
          <cell r="N174">
            <v>0</v>
          </cell>
          <cell r="O174">
            <v>0</v>
          </cell>
          <cell r="Q174">
            <v>0</v>
          </cell>
          <cell r="R174">
            <v>0</v>
          </cell>
          <cell r="S174">
            <v>0</v>
          </cell>
        </row>
        <row r="175">
          <cell r="E175">
            <v>0</v>
          </cell>
          <cell r="F175">
            <v>0</v>
          </cell>
          <cell r="M175">
            <v>0</v>
          </cell>
          <cell r="N175">
            <v>0</v>
          </cell>
          <cell r="O175">
            <v>0</v>
          </cell>
          <cell r="Q175">
            <v>0</v>
          </cell>
          <cell r="R175">
            <v>0</v>
          </cell>
          <cell r="S175">
            <v>0</v>
          </cell>
        </row>
        <row r="176">
          <cell r="E176">
            <v>0</v>
          </cell>
          <cell r="F176">
            <v>0</v>
          </cell>
          <cell r="M176">
            <v>0</v>
          </cell>
          <cell r="N176">
            <v>0</v>
          </cell>
          <cell r="O176">
            <v>0</v>
          </cell>
          <cell r="Q176">
            <v>0</v>
          </cell>
          <cell r="R176">
            <v>0</v>
          </cell>
          <cell r="S176">
            <v>0</v>
          </cell>
        </row>
        <row r="177">
          <cell r="E177">
            <v>0</v>
          </cell>
          <cell r="F177">
            <v>0</v>
          </cell>
          <cell r="M177">
            <v>0</v>
          </cell>
          <cell r="N177">
            <v>0</v>
          </cell>
          <cell r="O177">
            <v>0</v>
          </cell>
          <cell r="Q177">
            <v>0</v>
          </cell>
          <cell r="R177">
            <v>0</v>
          </cell>
          <cell r="S177">
            <v>0</v>
          </cell>
        </row>
        <row r="178">
          <cell r="E178">
            <v>0</v>
          </cell>
          <cell r="F178">
            <v>0</v>
          </cell>
          <cell r="M178">
            <v>0</v>
          </cell>
          <cell r="N178">
            <v>0</v>
          </cell>
          <cell r="O178">
            <v>0</v>
          </cell>
          <cell r="Q178">
            <v>0</v>
          </cell>
          <cell r="R178">
            <v>0</v>
          </cell>
          <cell r="S178">
            <v>0</v>
          </cell>
        </row>
        <row r="179">
          <cell r="E179">
            <v>0</v>
          </cell>
          <cell r="F179">
            <v>0</v>
          </cell>
          <cell r="M179">
            <v>0</v>
          </cell>
          <cell r="N179">
            <v>0</v>
          </cell>
          <cell r="O179">
            <v>0</v>
          </cell>
          <cell r="Q179">
            <v>0</v>
          </cell>
          <cell r="R179">
            <v>0</v>
          </cell>
          <cell r="S179">
            <v>0</v>
          </cell>
        </row>
        <row r="180">
          <cell r="E180">
            <v>0</v>
          </cell>
          <cell r="F180">
            <v>0</v>
          </cell>
          <cell r="M180">
            <v>0</v>
          </cell>
          <cell r="N180">
            <v>0</v>
          </cell>
          <cell r="O180">
            <v>0</v>
          </cell>
          <cell r="Q180">
            <v>0</v>
          </cell>
          <cell r="R180">
            <v>0</v>
          </cell>
          <cell r="S180">
            <v>0</v>
          </cell>
        </row>
        <row r="181">
          <cell r="E181">
            <v>0</v>
          </cell>
          <cell r="F181">
            <v>0</v>
          </cell>
          <cell r="M181">
            <v>0</v>
          </cell>
          <cell r="N181">
            <v>0</v>
          </cell>
          <cell r="O181">
            <v>0</v>
          </cell>
          <cell r="Q181">
            <v>0</v>
          </cell>
          <cell r="R181">
            <v>0</v>
          </cell>
          <cell r="S181">
            <v>0</v>
          </cell>
        </row>
        <row r="182">
          <cell r="E182">
            <v>0</v>
          </cell>
          <cell r="F182">
            <v>0</v>
          </cell>
          <cell r="M182">
            <v>0</v>
          </cell>
          <cell r="N182">
            <v>0</v>
          </cell>
          <cell r="O182">
            <v>0</v>
          </cell>
          <cell r="Q182">
            <v>0</v>
          </cell>
          <cell r="R182">
            <v>0</v>
          </cell>
          <cell r="S182">
            <v>0</v>
          </cell>
        </row>
        <row r="183">
          <cell r="E183">
            <v>0</v>
          </cell>
          <cell r="F183">
            <v>0</v>
          </cell>
          <cell r="M183">
            <v>0</v>
          </cell>
          <cell r="N183">
            <v>0</v>
          </cell>
          <cell r="O183">
            <v>0</v>
          </cell>
          <cell r="Q183">
            <v>0</v>
          </cell>
          <cell r="R183">
            <v>0</v>
          </cell>
          <cell r="S183">
            <v>0</v>
          </cell>
        </row>
        <row r="184">
          <cell r="E184">
            <v>0</v>
          </cell>
          <cell r="F184">
            <v>0</v>
          </cell>
          <cell r="M184">
            <v>0</v>
          </cell>
          <cell r="N184">
            <v>0</v>
          </cell>
          <cell r="O184">
            <v>0</v>
          </cell>
          <cell r="Q184">
            <v>0</v>
          </cell>
          <cell r="R184">
            <v>0</v>
          </cell>
          <cell r="S184">
            <v>0</v>
          </cell>
        </row>
        <row r="185">
          <cell r="E185">
            <v>0</v>
          </cell>
          <cell r="F185">
            <v>0</v>
          </cell>
          <cell r="M185">
            <v>0</v>
          </cell>
          <cell r="N185">
            <v>0</v>
          </cell>
          <cell r="O185">
            <v>0</v>
          </cell>
          <cell r="Q185">
            <v>0</v>
          </cell>
          <cell r="R185">
            <v>0</v>
          </cell>
          <cell r="S185">
            <v>0</v>
          </cell>
        </row>
        <row r="186">
          <cell r="E186">
            <v>0</v>
          </cell>
          <cell r="F186">
            <v>0</v>
          </cell>
          <cell r="M186">
            <v>0</v>
          </cell>
          <cell r="N186">
            <v>0</v>
          </cell>
          <cell r="O186">
            <v>0</v>
          </cell>
          <cell r="Q186">
            <v>0</v>
          </cell>
          <cell r="R186">
            <v>0</v>
          </cell>
          <cell r="S186">
            <v>0</v>
          </cell>
        </row>
        <row r="187">
          <cell r="E187">
            <v>0</v>
          </cell>
          <cell r="F187">
            <v>0</v>
          </cell>
          <cell r="M187">
            <v>0</v>
          </cell>
          <cell r="N187">
            <v>0</v>
          </cell>
          <cell r="O187">
            <v>0</v>
          </cell>
          <cell r="Q187">
            <v>0</v>
          </cell>
          <cell r="R187">
            <v>0</v>
          </cell>
          <cell r="S187">
            <v>0</v>
          </cell>
        </row>
        <row r="188">
          <cell r="E188">
            <v>0</v>
          </cell>
          <cell r="F188">
            <v>0</v>
          </cell>
          <cell r="M188">
            <v>0</v>
          </cell>
          <cell r="N188">
            <v>0</v>
          </cell>
          <cell r="O188">
            <v>0</v>
          </cell>
          <cell r="Q188">
            <v>0</v>
          </cell>
          <cell r="R188">
            <v>0</v>
          </cell>
          <cell r="S188">
            <v>0</v>
          </cell>
        </row>
        <row r="189">
          <cell r="E189">
            <v>0</v>
          </cell>
          <cell r="F189">
            <v>0</v>
          </cell>
          <cell r="M189">
            <v>0</v>
          </cell>
          <cell r="N189">
            <v>0</v>
          </cell>
          <cell r="O189">
            <v>0</v>
          </cell>
          <cell r="Q189">
            <v>0</v>
          </cell>
          <cell r="R189">
            <v>0</v>
          </cell>
          <cell r="S189">
            <v>0</v>
          </cell>
        </row>
        <row r="190">
          <cell r="E190">
            <v>0</v>
          </cell>
          <cell r="F190">
            <v>0</v>
          </cell>
          <cell r="M190">
            <v>0</v>
          </cell>
          <cell r="N190">
            <v>0</v>
          </cell>
          <cell r="O190">
            <v>0</v>
          </cell>
          <cell r="Q190">
            <v>0</v>
          </cell>
          <cell r="R190">
            <v>0</v>
          </cell>
          <cell r="S190">
            <v>0</v>
          </cell>
        </row>
        <row r="191">
          <cell r="E191">
            <v>0</v>
          </cell>
          <cell r="F191">
            <v>0</v>
          </cell>
          <cell r="M191">
            <v>0</v>
          </cell>
          <cell r="N191">
            <v>0</v>
          </cell>
          <cell r="O191">
            <v>0</v>
          </cell>
          <cell r="Q191">
            <v>0</v>
          </cell>
          <cell r="R191">
            <v>0</v>
          </cell>
          <cell r="S191">
            <v>0</v>
          </cell>
        </row>
        <row r="192">
          <cell r="E192">
            <v>0</v>
          </cell>
          <cell r="F192">
            <v>0</v>
          </cell>
          <cell r="M192">
            <v>0</v>
          </cell>
          <cell r="N192">
            <v>0</v>
          </cell>
          <cell r="O192">
            <v>0</v>
          </cell>
          <cell r="Q192">
            <v>0</v>
          </cell>
          <cell r="R192">
            <v>0</v>
          </cell>
          <cell r="S192">
            <v>0</v>
          </cell>
        </row>
        <row r="193">
          <cell r="E193">
            <v>0</v>
          </cell>
          <cell r="F193">
            <v>0</v>
          </cell>
          <cell r="M193">
            <v>0</v>
          </cell>
          <cell r="N193">
            <v>0</v>
          </cell>
          <cell r="O193">
            <v>0</v>
          </cell>
          <cell r="Q193">
            <v>0</v>
          </cell>
          <cell r="R193">
            <v>0</v>
          </cell>
          <cell r="S193">
            <v>0</v>
          </cell>
        </row>
        <row r="194">
          <cell r="E194">
            <v>0</v>
          </cell>
          <cell r="F194">
            <v>0</v>
          </cell>
          <cell r="M194">
            <v>0</v>
          </cell>
          <cell r="N194">
            <v>0</v>
          </cell>
          <cell r="O194">
            <v>0</v>
          </cell>
          <cell r="Q194">
            <v>0</v>
          </cell>
          <cell r="R194">
            <v>0</v>
          </cell>
          <cell r="S194">
            <v>0</v>
          </cell>
        </row>
        <row r="195">
          <cell r="E195">
            <v>0</v>
          </cell>
          <cell r="F195">
            <v>0</v>
          </cell>
          <cell r="M195">
            <v>0</v>
          </cell>
          <cell r="N195">
            <v>0</v>
          </cell>
          <cell r="O195">
            <v>0</v>
          </cell>
          <cell r="Q195">
            <v>0</v>
          </cell>
          <cell r="R195">
            <v>0</v>
          </cell>
          <cell r="S195">
            <v>0</v>
          </cell>
        </row>
        <row r="196">
          <cell r="E196">
            <v>0</v>
          </cell>
          <cell r="F196">
            <v>0</v>
          </cell>
          <cell r="M196">
            <v>0</v>
          </cell>
          <cell r="N196">
            <v>0</v>
          </cell>
          <cell r="O196">
            <v>0</v>
          </cell>
          <cell r="Q196">
            <v>0</v>
          </cell>
          <cell r="R196">
            <v>0</v>
          </cell>
          <cell r="S196">
            <v>0</v>
          </cell>
        </row>
        <row r="197">
          <cell r="M197">
            <v>0</v>
          </cell>
          <cell r="N197">
            <v>0</v>
          </cell>
          <cell r="O197">
            <v>0</v>
          </cell>
          <cell r="Q197">
            <v>0</v>
          </cell>
          <cell r="R197">
            <v>0</v>
          </cell>
          <cell r="S197">
            <v>0</v>
          </cell>
        </row>
        <row r="198">
          <cell r="M198">
            <v>0</v>
          </cell>
          <cell r="N198">
            <v>0</v>
          </cell>
          <cell r="O198">
            <v>0</v>
          </cell>
          <cell r="Q198">
            <v>0</v>
          </cell>
          <cell r="R198">
            <v>0</v>
          </cell>
          <cell r="S198">
            <v>0</v>
          </cell>
        </row>
        <row r="199">
          <cell r="M199">
            <v>0</v>
          </cell>
          <cell r="N199">
            <v>0</v>
          </cell>
          <cell r="O199">
            <v>0</v>
          </cell>
          <cell r="Q199">
            <v>0</v>
          </cell>
          <cell r="R199">
            <v>0</v>
          </cell>
          <cell r="S199">
            <v>0</v>
          </cell>
        </row>
        <row r="200">
          <cell r="M200">
            <v>0</v>
          </cell>
          <cell r="N200">
            <v>0</v>
          </cell>
          <cell r="O200">
            <v>0</v>
          </cell>
          <cell r="Q200">
            <v>0</v>
          </cell>
          <cell r="R200">
            <v>0</v>
          </cell>
          <cell r="S200">
            <v>0</v>
          </cell>
        </row>
        <row r="201">
          <cell r="M201">
            <v>0</v>
          </cell>
          <cell r="N201">
            <v>0</v>
          </cell>
          <cell r="O201">
            <v>0</v>
          </cell>
          <cell r="Q201">
            <v>0</v>
          </cell>
          <cell r="R201">
            <v>0</v>
          </cell>
          <cell r="S201">
            <v>0</v>
          </cell>
        </row>
        <row r="202">
          <cell r="M202">
            <v>0</v>
          </cell>
          <cell r="N202">
            <v>0</v>
          </cell>
          <cell r="O202">
            <v>0</v>
          </cell>
          <cell r="Q202">
            <v>0</v>
          </cell>
          <cell r="R202">
            <v>0</v>
          </cell>
          <cell r="S202">
            <v>0</v>
          </cell>
        </row>
        <row r="203">
          <cell r="M203">
            <v>0</v>
          </cell>
          <cell r="N203">
            <v>0</v>
          </cell>
          <cell r="O203">
            <v>0</v>
          </cell>
          <cell r="Q203">
            <v>0</v>
          </cell>
          <cell r="R203">
            <v>0</v>
          </cell>
          <cell r="S203">
            <v>0</v>
          </cell>
        </row>
        <row r="204">
          <cell r="M204">
            <v>0</v>
          </cell>
          <cell r="N204">
            <v>0</v>
          </cell>
          <cell r="O204">
            <v>0</v>
          </cell>
          <cell r="Q204">
            <v>0</v>
          </cell>
          <cell r="R204">
            <v>0</v>
          </cell>
          <cell r="S204">
            <v>0</v>
          </cell>
        </row>
        <row r="205">
          <cell r="M205">
            <v>0</v>
          </cell>
          <cell r="N205">
            <v>0</v>
          </cell>
          <cell r="O205">
            <v>0</v>
          </cell>
          <cell r="Q205">
            <v>0</v>
          </cell>
          <cell r="R205">
            <v>0</v>
          </cell>
          <cell r="S205">
            <v>0</v>
          </cell>
        </row>
        <row r="206">
          <cell r="M206">
            <v>0</v>
          </cell>
          <cell r="N206">
            <v>0</v>
          </cell>
          <cell r="O206">
            <v>0</v>
          </cell>
          <cell r="Q206">
            <v>0</v>
          </cell>
          <cell r="R206">
            <v>0</v>
          </cell>
          <cell r="S206">
            <v>0</v>
          </cell>
        </row>
        <row r="207">
          <cell r="M207">
            <v>0</v>
          </cell>
          <cell r="N207">
            <v>0</v>
          </cell>
          <cell r="O207">
            <v>0</v>
          </cell>
          <cell r="Q207">
            <v>0</v>
          </cell>
          <cell r="R207">
            <v>0</v>
          </cell>
          <cell r="S207">
            <v>0</v>
          </cell>
        </row>
        <row r="208">
          <cell r="M208">
            <v>0</v>
          </cell>
          <cell r="N208">
            <v>0</v>
          </cell>
          <cell r="O208">
            <v>0</v>
          </cell>
          <cell r="Q208">
            <v>0</v>
          </cell>
          <cell r="R208">
            <v>0</v>
          </cell>
          <cell r="S208">
            <v>0</v>
          </cell>
        </row>
        <row r="209">
          <cell r="M209">
            <v>0</v>
          </cell>
          <cell r="N209">
            <v>0</v>
          </cell>
          <cell r="O209">
            <v>0</v>
          </cell>
          <cell r="Q209">
            <v>0</v>
          </cell>
          <cell r="R209">
            <v>0</v>
          </cell>
          <cell r="S209">
            <v>0</v>
          </cell>
        </row>
        <row r="210">
          <cell r="M210">
            <v>0</v>
          </cell>
          <cell r="N210">
            <v>0</v>
          </cell>
          <cell r="O210">
            <v>0</v>
          </cell>
          <cell r="Q210">
            <v>0</v>
          </cell>
          <cell r="R210">
            <v>0</v>
          </cell>
          <cell r="S210">
            <v>0</v>
          </cell>
        </row>
        <row r="211">
          <cell r="M211">
            <v>0</v>
          </cell>
          <cell r="N211">
            <v>0</v>
          </cell>
          <cell r="O211">
            <v>0</v>
          </cell>
          <cell r="Q211">
            <v>0</v>
          </cell>
          <cell r="R211">
            <v>0</v>
          </cell>
          <cell r="S211">
            <v>0</v>
          </cell>
        </row>
        <row r="212">
          <cell r="M212">
            <v>0</v>
          </cell>
          <cell r="N212">
            <v>0</v>
          </cell>
          <cell r="O212">
            <v>0</v>
          </cell>
          <cell r="Q212">
            <v>0</v>
          </cell>
          <cell r="R212">
            <v>0</v>
          </cell>
          <cell r="S212">
            <v>0</v>
          </cell>
        </row>
        <row r="213">
          <cell r="M213">
            <v>0</v>
          </cell>
          <cell r="N213">
            <v>0</v>
          </cell>
          <cell r="O213">
            <v>0</v>
          </cell>
          <cell r="Q213">
            <v>0</v>
          </cell>
          <cell r="R213">
            <v>0</v>
          </cell>
          <cell r="S213">
            <v>0</v>
          </cell>
        </row>
        <row r="214">
          <cell r="M214">
            <v>0</v>
          </cell>
          <cell r="N214">
            <v>0</v>
          </cell>
          <cell r="O214">
            <v>0</v>
          </cell>
          <cell r="Q214">
            <v>0</v>
          </cell>
          <cell r="R214">
            <v>0</v>
          </cell>
          <cell r="S214">
            <v>0</v>
          </cell>
        </row>
        <row r="215">
          <cell r="M215">
            <v>0</v>
          </cell>
          <cell r="N215">
            <v>0</v>
          </cell>
          <cell r="O215">
            <v>0</v>
          </cell>
          <cell r="Q215">
            <v>0</v>
          </cell>
          <cell r="R215">
            <v>0</v>
          </cell>
          <cell r="S215">
            <v>0</v>
          </cell>
        </row>
        <row r="216">
          <cell r="M216">
            <v>0</v>
          </cell>
          <cell r="N216">
            <v>0</v>
          </cell>
          <cell r="O216">
            <v>0</v>
          </cell>
          <cell r="Q216">
            <v>0</v>
          </cell>
          <cell r="R216">
            <v>0</v>
          </cell>
          <cell r="S216">
            <v>0</v>
          </cell>
        </row>
        <row r="217">
          <cell r="M217">
            <v>0</v>
          </cell>
          <cell r="N217">
            <v>0</v>
          </cell>
          <cell r="O217">
            <v>0</v>
          </cell>
          <cell r="Q217">
            <v>0</v>
          </cell>
          <cell r="R217">
            <v>0</v>
          </cell>
          <cell r="S217">
            <v>0</v>
          </cell>
        </row>
        <row r="218">
          <cell r="M218">
            <v>0</v>
          </cell>
          <cell r="N218">
            <v>0</v>
          </cell>
          <cell r="O218">
            <v>0</v>
          </cell>
          <cell r="Q218">
            <v>0</v>
          </cell>
          <cell r="R218">
            <v>0</v>
          </cell>
          <cell r="S218">
            <v>0</v>
          </cell>
        </row>
        <row r="219">
          <cell r="M219">
            <v>0</v>
          </cell>
          <cell r="N219">
            <v>0</v>
          </cell>
          <cell r="O219">
            <v>0</v>
          </cell>
          <cell r="Q219">
            <v>0</v>
          </cell>
          <cell r="R219">
            <v>0</v>
          </cell>
          <cell r="S219">
            <v>0</v>
          </cell>
        </row>
        <row r="220">
          <cell r="M220">
            <v>0</v>
          </cell>
          <cell r="N220">
            <v>0</v>
          </cell>
          <cell r="O220">
            <v>0</v>
          </cell>
          <cell r="Q220">
            <v>0</v>
          </cell>
          <cell r="R220">
            <v>0</v>
          </cell>
          <cell r="S220">
            <v>0</v>
          </cell>
        </row>
        <row r="221">
          <cell r="M221">
            <v>0</v>
          </cell>
          <cell r="N221">
            <v>0</v>
          </cell>
          <cell r="O221">
            <v>0</v>
          </cell>
          <cell r="Q221">
            <v>0</v>
          </cell>
          <cell r="R221">
            <v>0</v>
          </cell>
          <cell r="S221">
            <v>0</v>
          </cell>
        </row>
        <row r="222">
          <cell r="M222">
            <v>0</v>
          </cell>
          <cell r="N222">
            <v>0</v>
          </cell>
          <cell r="O222">
            <v>0</v>
          </cell>
          <cell r="Q222">
            <v>0</v>
          </cell>
          <cell r="R222">
            <v>0</v>
          </cell>
          <cell r="S222">
            <v>0</v>
          </cell>
        </row>
        <row r="223">
          <cell r="M223">
            <v>0</v>
          </cell>
          <cell r="N223">
            <v>0</v>
          </cell>
          <cell r="O223">
            <v>0</v>
          </cell>
          <cell r="Q223">
            <v>0</v>
          </cell>
          <cell r="R223">
            <v>0</v>
          </cell>
          <cell r="S223">
            <v>0</v>
          </cell>
        </row>
        <row r="224">
          <cell r="M224">
            <v>0</v>
          </cell>
          <cell r="N224">
            <v>0</v>
          </cell>
          <cell r="O224">
            <v>0</v>
          </cell>
          <cell r="Q224">
            <v>0</v>
          </cell>
          <cell r="R224">
            <v>0</v>
          </cell>
          <cell r="S224">
            <v>0</v>
          </cell>
        </row>
        <row r="225">
          <cell r="M225">
            <v>0</v>
          </cell>
          <cell r="N225">
            <v>0</v>
          </cell>
          <cell r="O225">
            <v>0</v>
          </cell>
          <cell r="Q225">
            <v>0</v>
          </cell>
          <cell r="R225">
            <v>0</v>
          </cell>
          <cell r="S225">
            <v>0</v>
          </cell>
        </row>
        <row r="226">
          <cell r="M226">
            <v>0</v>
          </cell>
          <cell r="N226">
            <v>0</v>
          </cell>
          <cell r="O226">
            <v>0</v>
          </cell>
          <cell r="Q226">
            <v>0</v>
          </cell>
          <cell r="R226">
            <v>0</v>
          </cell>
          <cell r="S226">
            <v>0</v>
          </cell>
        </row>
        <row r="227">
          <cell r="M227">
            <v>0</v>
          </cell>
          <cell r="N227">
            <v>0</v>
          </cell>
          <cell r="O227">
            <v>0</v>
          </cell>
          <cell r="Q227">
            <v>0</v>
          </cell>
          <cell r="R227">
            <v>0</v>
          </cell>
          <cell r="S227">
            <v>0</v>
          </cell>
        </row>
        <row r="228">
          <cell r="M228">
            <v>0</v>
          </cell>
          <cell r="N228">
            <v>0</v>
          </cell>
          <cell r="O228">
            <v>0</v>
          </cell>
          <cell r="Q228">
            <v>0</v>
          </cell>
          <cell r="R228">
            <v>0</v>
          </cell>
          <cell r="S228">
            <v>0</v>
          </cell>
        </row>
        <row r="229">
          <cell r="M229">
            <v>0</v>
          </cell>
          <cell r="N229">
            <v>0</v>
          </cell>
          <cell r="O229">
            <v>0</v>
          </cell>
          <cell r="Q229">
            <v>0</v>
          </cell>
          <cell r="R229">
            <v>0</v>
          </cell>
          <cell r="S229">
            <v>0</v>
          </cell>
        </row>
        <row r="230">
          <cell r="M230">
            <v>0</v>
          </cell>
          <cell r="N230">
            <v>0</v>
          </cell>
          <cell r="O230">
            <v>0</v>
          </cell>
          <cell r="Q230">
            <v>0</v>
          </cell>
          <cell r="R230">
            <v>0</v>
          </cell>
          <cell r="S230">
            <v>0</v>
          </cell>
        </row>
        <row r="231">
          <cell r="M231">
            <v>0</v>
          </cell>
          <cell r="N231">
            <v>0</v>
          </cell>
          <cell r="O231">
            <v>0</v>
          </cell>
          <cell r="Q231">
            <v>0</v>
          </cell>
          <cell r="R231">
            <v>0</v>
          </cell>
          <cell r="S231">
            <v>0</v>
          </cell>
        </row>
        <row r="232">
          <cell r="M232">
            <v>0</v>
          </cell>
          <cell r="N232">
            <v>0</v>
          </cell>
          <cell r="O232">
            <v>0</v>
          </cell>
          <cell r="Q232">
            <v>0</v>
          </cell>
          <cell r="R232">
            <v>0</v>
          </cell>
          <cell r="S232">
            <v>0</v>
          </cell>
        </row>
        <row r="233">
          <cell r="M233">
            <v>0</v>
          </cell>
          <cell r="N233">
            <v>0</v>
          </cell>
          <cell r="O233">
            <v>0</v>
          </cell>
          <cell r="Q233">
            <v>0</v>
          </cell>
          <cell r="R233">
            <v>0</v>
          </cell>
          <cell r="S233">
            <v>0</v>
          </cell>
        </row>
        <row r="234">
          <cell r="M234">
            <v>0</v>
          </cell>
          <cell r="N234">
            <v>0</v>
          </cell>
          <cell r="O234">
            <v>0</v>
          </cell>
          <cell r="Q234">
            <v>0</v>
          </cell>
          <cell r="R234">
            <v>0</v>
          </cell>
          <cell r="S234">
            <v>0</v>
          </cell>
        </row>
        <row r="235">
          <cell r="M235">
            <v>0</v>
          </cell>
          <cell r="N235">
            <v>0</v>
          </cell>
          <cell r="O235">
            <v>0</v>
          </cell>
          <cell r="Q235">
            <v>0</v>
          </cell>
          <cell r="R235">
            <v>0</v>
          </cell>
          <cell r="S235">
            <v>0</v>
          </cell>
        </row>
        <row r="236">
          <cell r="M236">
            <v>0</v>
          </cell>
          <cell r="N236">
            <v>0</v>
          </cell>
          <cell r="O236">
            <v>0</v>
          </cell>
          <cell r="Q236">
            <v>0</v>
          </cell>
          <cell r="R236">
            <v>0</v>
          </cell>
          <cell r="S236">
            <v>0</v>
          </cell>
        </row>
        <row r="237">
          <cell r="M237">
            <v>0</v>
          </cell>
          <cell r="N237">
            <v>0</v>
          </cell>
          <cell r="O237">
            <v>0</v>
          </cell>
          <cell r="Q237">
            <v>0</v>
          </cell>
          <cell r="R237">
            <v>0</v>
          </cell>
          <cell r="S237">
            <v>0</v>
          </cell>
        </row>
        <row r="238">
          <cell r="M238">
            <v>0</v>
          </cell>
          <cell r="N238">
            <v>0</v>
          </cell>
          <cell r="O238">
            <v>0</v>
          </cell>
          <cell r="Q238">
            <v>0</v>
          </cell>
          <cell r="R238">
            <v>0</v>
          </cell>
          <cell r="S238">
            <v>0</v>
          </cell>
        </row>
        <row r="239">
          <cell r="M239">
            <v>0</v>
          </cell>
          <cell r="N239">
            <v>0</v>
          </cell>
          <cell r="O239">
            <v>0</v>
          </cell>
          <cell r="Q239">
            <v>0</v>
          </cell>
          <cell r="R239">
            <v>0</v>
          </cell>
          <cell r="S239">
            <v>0</v>
          </cell>
        </row>
        <row r="240">
          <cell r="M240">
            <v>0</v>
          </cell>
          <cell r="N240">
            <v>0</v>
          </cell>
          <cell r="O240">
            <v>0</v>
          </cell>
          <cell r="Q240">
            <v>0</v>
          </cell>
          <cell r="R240">
            <v>0</v>
          </cell>
          <cell r="S240">
            <v>0</v>
          </cell>
        </row>
        <row r="241">
          <cell r="M241">
            <v>0</v>
          </cell>
          <cell r="N241">
            <v>0</v>
          </cell>
          <cell r="O241">
            <v>0</v>
          </cell>
          <cell r="Q241">
            <v>0</v>
          </cell>
          <cell r="R241">
            <v>0</v>
          </cell>
          <cell r="S241">
            <v>0</v>
          </cell>
        </row>
        <row r="242">
          <cell r="M242">
            <v>0</v>
          </cell>
          <cell r="N242">
            <v>0</v>
          </cell>
          <cell r="O242">
            <v>0</v>
          </cell>
          <cell r="Q242">
            <v>0</v>
          </cell>
          <cell r="R242">
            <v>0</v>
          </cell>
          <cell r="S242">
            <v>0</v>
          </cell>
        </row>
        <row r="243">
          <cell r="M243">
            <v>0</v>
          </cell>
          <cell r="N243">
            <v>0</v>
          </cell>
          <cell r="O243">
            <v>0</v>
          </cell>
          <cell r="Q243">
            <v>0</v>
          </cell>
          <cell r="R243">
            <v>0</v>
          </cell>
          <cell r="S243">
            <v>0</v>
          </cell>
        </row>
        <row r="244">
          <cell r="M244">
            <v>0</v>
          </cell>
          <cell r="N244">
            <v>0</v>
          </cell>
          <cell r="O244">
            <v>0</v>
          </cell>
          <cell r="Q244">
            <v>0</v>
          </cell>
          <cell r="R244">
            <v>0</v>
          </cell>
          <cell r="S244">
            <v>0</v>
          </cell>
        </row>
        <row r="245">
          <cell r="M245">
            <v>0</v>
          </cell>
          <cell r="N245">
            <v>0</v>
          </cell>
          <cell r="O245">
            <v>0</v>
          </cell>
          <cell r="Q245">
            <v>0</v>
          </cell>
          <cell r="R245">
            <v>0</v>
          </cell>
          <cell r="S245">
            <v>0</v>
          </cell>
        </row>
        <row r="246">
          <cell r="Q246">
            <v>0</v>
          </cell>
          <cell r="R246">
            <v>0</v>
          </cell>
          <cell r="S246">
            <v>0</v>
          </cell>
        </row>
        <row r="247">
          <cell r="Q247">
            <v>0</v>
          </cell>
          <cell r="R247">
            <v>0</v>
          </cell>
          <cell r="S247">
            <v>0</v>
          </cell>
        </row>
        <row r="248">
          <cell r="Q248">
            <v>0</v>
          </cell>
          <cell r="R248">
            <v>0</v>
          </cell>
          <cell r="S248">
            <v>0</v>
          </cell>
        </row>
        <row r="249">
          <cell r="Q249">
            <v>0</v>
          </cell>
          <cell r="R249">
            <v>0</v>
          </cell>
          <cell r="S249">
            <v>0</v>
          </cell>
        </row>
        <row r="250">
          <cell r="Q250">
            <v>0</v>
          </cell>
          <cell r="R250">
            <v>0</v>
          </cell>
          <cell r="S250">
            <v>0</v>
          </cell>
        </row>
        <row r="251">
          <cell r="Q251">
            <v>0</v>
          </cell>
          <cell r="R251">
            <v>0</v>
          </cell>
          <cell r="S251">
            <v>0</v>
          </cell>
        </row>
        <row r="252">
          <cell r="Q252">
            <v>0</v>
          </cell>
          <cell r="R252">
            <v>0</v>
          </cell>
          <cell r="S252">
            <v>0</v>
          </cell>
        </row>
        <row r="253">
          <cell r="Q253">
            <v>0</v>
          </cell>
          <cell r="R253">
            <v>0</v>
          </cell>
          <cell r="S253">
            <v>0</v>
          </cell>
        </row>
        <row r="254">
          <cell r="Q254">
            <v>0</v>
          </cell>
          <cell r="R254">
            <v>0</v>
          </cell>
          <cell r="S254">
            <v>0</v>
          </cell>
        </row>
        <row r="255">
          <cell r="Q255">
            <v>0</v>
          </cell>
          <cell r="R255">
            <v>0</v>
          </cell>
          <cell r="S255">
            <v>0</v>
          </cell>
        </row>
        <row r="256">
          <cell r="Q256">
            <v>0</v>
          </cell>
          <cell r="R256">
            <v>0</v>
          </cell>
          <cell r="S256">
            <v>0</v>
          </cell>
        </row>
        <row r="257">
          <cell r="Q257">
            <v>0</v>
          </cell>
          <cell r="R257">
            <v>0</v>
          </cell>
          <cell r="S257">
            <v>0</v>
          </cell>
        </row>
        <row r="258">
          <cell r="Q258">
            <v>0</v>
          </cell>
          <cell r="R258">
            <v>0</v>
          </cell>
          <cell r="S258">
            <v>0</v>
          </cell>
        </row>
        <row r="259">
          <cell r="Q259">
            <v>0</v>
          </cell>
          <cell r="R259">
            <v>0</v>
          </cell>
          <cell r="S259">
            <v>0</v>
          </cell>
        </row>
        <row r="260">
          <cell r="Q260">
            <v>0</v>
          </cell>
          <cell r="R260">
            <v>0</v>
          </cell>
          <cell r="S260">
            <v>0</v>
          </cell>
        </row>
        <row r="261">
          <cell r="Q261">
            <v>0</v>
          </cell>
          <cell r="R261">
            <v>0</v>
          </cell>
          <cell r="S261">
            <v>0</v>
          </cell>
        </row>
        <row r="262">
          <cell r="Q262">
            <v>0</v>
          </cell>
          <cell r="R262">
            <v>0</v>
          </cell>
          <cell r="S262">
            <v>0</v>
          </cell>
        </row>
        <row r="263">
          <cell r="Q263">
            <v>0</v>
          </cell>
          <cell r="R263">
            <v>0</v>
          </cell>
          <cell r="S263">
            <v>0</v>
          </cell>
        </row>
        <row r="264">
          <cell r="Q264">
            <v>0</v>
          </cell>
          <cell r="R264">
            <v>0</v>
          </cell>
          <cell r="S264">
            <v>0</v>
          </cell>
        </row>
        <row r="265">
          <cell r="Q265">
            <v>0</v>
          </cell>
          <cell r="R265">
            <v>0</v>
          </cell>
          <cell r="S265">
            <v>0</v>
          </cell>
        </row>
        <row r="266">
          <cell r="Q266">
            <v>0</v>
          </cell>
          <cell r="R266">
            <v>0</v>
          </cell>
          <cell r="S266">
            <v>0</v>
          </cell>
        </row>
        <row r="267">
          <cell r="Q267">
            <v>0</v>
          </cell>
          <cell r="R267">
            <v>0</v>
          </cell>
          <cell r="S267">
            <v>0</v>
          </cell>
        </row>
        <row r="268">
          <cell r="Q268">
            <v>0</v>
          </cell>
          <cell r="R268">
            <v>0</v>
          </cell>
          <cell r="S268">
            <v>0</v>
          </cell>
        </row>
        <row r="269">
          <cell r="Q269">
            <v>0</v>
          </cell>
          <cell r="R269">
            <v>0</v>
          </cell>
          <cell r="S269">
            <v>0</v>
          </cell>
        </row>
        <row r="270">
          <cell r="Q270">
            <v>0</v>
          </cell>
          <cell r="R270">
            <v>0</v>
          </cell>
          <cell r="S270">
            <v>0</v>
          </cell>
        </row>
        <row r="271">
          <cell r="Q271">
            <v>0</v>
          </cell>
          <cell r="R271">
            <v>0</v>
          </cell>
          <cell r="S271">
            <v>0</v>
          </cell>
        </row>
        <row r="272">
          <cell r="Q272">
            <v>0</v>
          </cell>
          <cell r="R272">
            <v>0</v>
          </cell>
          <cell r="S272">
            <v>0</v>
          </cell>
        </row>
        <row r="273">
          <cell r="Q273">
            <v>0</v>
          </cell>
          <cell r="R273">
            <v>0</v>
          </cell>
          <cell r="S273">
            <v>0</v>
          </cell>
        </row>
        <row r="274">
          <cell r="Q274">
            <v>0</v>
          </cell>
          <cell r="R274">
            <v>0</v>
          </cell>
          <cell r="S274">
            <v>0</v>
          </cell>
        </row>
        <row r="275">
          <cell r="Q275">
            <v>0</v>
          </cell>
          <cell r="R275">
            <v>0</v>
          </cell>
          <cell r="S275">
            <v>0</v>
          </cell>
        </row>
        <row r="276">
          <cell r="Q276">
            <v>0</v>
          </cell>
          <cell r="R276">
            <v>0</v>
          </cell>
          <cell r="S276">
            <v>0</v>
          </cell>
        </row>
        <row r="277">
          <cell r="Q277">
            <v>0</v>
          </cell>
          <cell r="R277">
            <v>0</v>
          </cell>
          <cell r="S277">
            <v>0</v>
          </cell>
        </row>
        <row r="278">
          <cell r="Q278">
            <v>0</v>
          </cell>
          <cell r="R278">
            <v>0</v>
          </cell>
          <cell r="S278">
            <v>0</v>
          </cell>
        </row>
        <row r="279">
          <cell r="Q279">
            <v>0</v>
          </cell>
          <cell r="R279">
            <v>0</v>
          </cell>
          <cell r="S279">
            <v>0</v>
          </cell>
        </row>
        <row r="280">
          <cell r="Q280">
            <v>0</v>
          </cell>
          <cell r="R280">
            <v>0</v>
          </cell>
          <cell r="S280">
            <v>0</v>
          </cell>
        </row>
        <row r="281">
          <cell r="Q281">
            <v>0</v>
          </cell>
          <cell r="R281">
            <v>0</v>
          </cell>
          <cell r="S281">
            <v>0</v>
          </cell>
        </row>
        <row r="282">
          <cell r="Q282">
            <v>0</v>
          </cell>
          <cell r="R282">
            <v>0</v>
          </cell>
          <cell r="S282">
            <v>0</v>
          </cell>
        </row>
        <row r="283">
          <cell r="Q283">
            <v>0</v>
          </cell>
          <cell r="R283">
            <v>0</v>
          </cell>
          <cell r="S283">
            <v>0</v>
          </cell>
        </row>
        <row r="284">
          <cell r="E284">
            <v>4054</v>
          </cell>
          <cell r="F284">
            <v>9367600</v>
          </cell>
          <cell r="G284">
            <v>0</v>
          </cell>
          <cell r="M284">
            <v>11591</v>
          </cell>
          <cell r="N284">
            <v>8457800</v>
          </cell>
          <cell r="O284">
            <v>4233600</v>
          </cell>
          <cell r="Q284">
            <v>0</v>
          </cell>
          <cell r="R284">
            <v>0</v>
          </cell>
          <cell r="S284">
            <v>0</v>
          </cell>
        </row>
        <row r="285">
          <cell r="Q285">
            <v>0</v>
          </cell>
          <cell r="R285">
            <v>0</v>
          </cell>
          <cell r="S285">
            <v>0</v>
          </cell>
        </row>
        <row r="286">
          <cell r="Q286">
            <v>0</v>
          </cell>
          <cell r="R286">
            <v>0</v>
          </cell>
          <cell r="S286">
            <v>0</v>
          </cell>
        </row>
        <row r="287">
          <cell r="Q287">
            <v>0</v>
          </cell>
          <cell r="R287">
            <v>0</v>
          </cell>
          <cell r="S287">
            <v>0</v>
          </cell>
        </row>
        <row r="288">
          <cell r="Q288">
            <v>0</v>
          </cell>
          <cell r="R288">
            <v>0</v>
          </cell>
          <cell r="S288">
            <v>0</v>
          </cell>
        </row>
        <row r="289">
          <cell r="Q289">
            <v>0</v>
          </cell>
          <cell r="R289">
            <v>0</v>
          </cell>
          <cell r="S289">
            <v>0</v>
          </cell>
        </row>
        <row r="290">
          <cell r="Q290">
            <v>0</v>
          </cell>
          <cell r="R290">
            <v>0</v>
          </cell>
          <cell r="S290">
            <v>0</v>
          </cell>
        </row>
        <row r="291">
          <cell r="Q291">
            <v>0</v>
          </cell>
          <cell r="R291">
            <v>0</v>
          </cell>
          <cell r="S291">
            <v>0</v>
          </cell>
        </row>
        <row r="292">
          <cell r="Q292">
            <v>0</v>
          </cell>
          <cell r="R292">
            <v>0</v>
          </cell>
          <cell r="S292">
            <v>0</v>
          </cell>
        </row>
        <row r="293">
          <cell r="Q293">
            <v>0</v>
          </cell>
          <cell r="R293">
            <v>0</v>
          </cell>
          <cell r="S293">
            <v>0</v>
          </cell>
        </row>
        <row r="294">
          <cell r="Q294">
            <v>0</v>
          </cell>
          <cell r="R294">
            <v>0</v>
          </cell>
          <cell r="S294">
            <v>0</v>
          </cell>
        </row>
        <row r="295">
          <cell r="Q295">
            <v>0</v>
          </cell>
          <cell r="R295">
            <v>0</v>
          </cell>
          <cell r="S295">
            <v>0</v>
          </cell>
        </row>
        <row r="296">
          <cell r="Q296">
            <v>0</v>
          </cell>
          <cell r="R296">
            <v>0</v>
          </cell>
          <cell r="S296">
            <v>0</v>
          </cell>
        </row>
        <row r="297">
          <cell r="Q297">
            <v>0</v>
          </cell>
          <cell r="R297">
            <v>0</v>
          </cell>
          <cell r="S297">
            <v>0</v>
          </cell>
        </row>
        <row r="298">
          <cell r="Q298">
            <v>0</v>
          </cell>
          <cell r="R298">
            <v>0</v>
          </cell>
          <cell r="S298">
            <v>0</v>
          </cell>
        </row>
        <row r="299">
          <cell r="Q299">
            <v>0</v>
          </cell>
          <cell r="R299">
            <v>0</v>
          </cell>
          <cell r="S299">
            <v>0</v>
          </cell>
        </row>
        <row r="300">
          <cell r="Q300">
            <v>0</v>
          </cell>
          <cell r="R300">
            <v>0</v>
          </cell>
          <cell r="S300">
            <v>0</v>
          </cell>
        </row>
        <row r="301">
          <cell r="Q301">
            <v>0</v>
          </cell>
          <cell r="R301">
            <v>0</v>
          </cell>
          <cell r="S301">
            <v>0</v>
          </cell>
        </row>
        <row r="302">
          <cell r="Q302">
            <v>0</v>
          </cell>
          <cell r="R302">
            <v>0</v>
          </cell>
          <cell r="S302">
            <v>0</v>
          </cell>
        </row>
        <row r="303">
          <cell r="Q303">
            <v>0</v>
          </cell>
          <cell r="R303">
            <v>0</v>
          </cell>
          <cell r="S303">
            <v>0</v>
          </cell>
        </row>
        <row r="304">
          <cell r="Q304">
            <v>0</v>
          </cell>
          <cell r="R304">
            <v>0</v>
          </cell>
          <cell r="S304">
            <v>0</v>
          </cell>
        </row>
        <row r="305">
          <cell r="Q305">
            <v>0</v>
          </cell>
          <cell r="R305">
            <v>0</v>
          </cell>
          <cell r="S305">
            <v>0</v>
          </cell>
        </row>
        <row r="306">
          <cell r="Q306">
            <v>0</v>
          </cell>
          <cell r="R306">
            <v>0</v>
          </cell>
          <cell r="S306">
            <v>0</v>
          </cell>
        </row>
        <row r="307">
          <cell r="Q307">
            <v>0</v>
          </cell>
          <cell r="R307">
            <v>0</v>
          </cell>
          <cell r="S307">
            <v>0</v>
          </cell>
        </row>
        <row r="308">
          <cell r="Q308">
            <v>0</v>
          </cell>
          <cell r="R308">
            <v>0</v>
          </cell>
          <cell r="S308">
            <v>0</v>
          </cell>
        </row>
        <row r="309">
          <cell r="Q309">
            <v>0</v>
          </cell>
          <cell r="R309">
            <v>0</v>
          </cell>
          <cell r="S309">
            <v>0</v>
          </cell>
        </row>
        <row r="310">
          <cell r="Q310">
            <v>0</v>
          </cell>
          <cell r="R310">
            <v>0</v>
          </cell>
          <cell r="S310">
            <v>0</v>
          </cell>
        </row>
        <row r="311">
          <cell r="Q311">
            <v>0</v>
          </cell>
          <cell r="R311">
            <v>0</v>
          </cell>
          <cell r="S311">
            <v>0</v>
          </cell>
        </row>
        <row r="312">
          <cell r="Q312">
            <v>0</v>
          </cell>
          <cell r="R312">
            <v>0</v>
          </cell>
          <cell r="S312">
            <v>0</v>
          </cell>
        </row>
        <row r="313">
          <cell r="Q313">
            <v>0</v>
          </cell>
          <cell r="R313">
            <v>0</v>
          </cell>
          <cell r="S313">
            <v>0</v>
          </cell>
        </row>
        <row r="314">
          <cell r="Q314">
            <v>0</v>
          </cell>
          <cell r="R314">
            <v>0</v>
          </cell>
          <cell r="S314">
            <v>0</v>
          </cell>
        </row>
        <row r="315">
          <cell r="Q315">
            <v>0</v>
          </cell>
          <cell r="R315">
            <v>0</v>
          </cell>
          <cell r="S315">
            <v>0</v>
          </cell>
        </row>
        <row r="316">
          <cell r="Q316">
            <v>0</v>
          </cell>
          <cell r="R316">
            <v>0</v>
          </cell>
          <cell r="S316">
            <v>0</v>
          </cell>
        </row>
        <row r="317">
          <cell r="Q317">
            <v>0</v>
          </cell>
          <cell r="R317">
            <v>0</v>
          </cell>
          <cell r="S317">
            <v>0</v>
          </cell>
        </row>
        <row r="318">
          <cell r="Q318">
            <v>0</v>
          </cell>
          <cell r="R318">
            <v>0</v>
          </cell>
          <cell r="S318">
            <v>0</v>
          </cell>
        </row>
        <row r="319">
          <cell r="Q319">
            <v>0</v>
          </cell>
          <cell r="R319">
            <v>0</v>
          </cell>
          <cell r="S319">
            <v>0</v>
          </cell>
        </row>
        <row r="320">
          <cell r="Q320">
            <v>0</v>
          </cell>
          <cell r="R320">
            <v>0</v>
          </cell>
          <cell r="S320">
            <v>0</v>
          </cell>
        </row>
        <row r="321">
          <cell r="Q321">
            <v>0</v>
          </cell>
          <cell r="R321">
            <v>0</v>
          </cell>
          <cell r="S321">
            <v>0</v>
          </cell>
        </row>
        <row r="322">
          <cell r="Q322">
            <v>0</v>
          </cell>
          <cell r="R322">
            <v>0</v>
          </cell>
          <cell r="S322">
            <v>0</v>
          </cell>
        </row>
        <row r="323">
          <cell r="Q323">
            <v>0</v>
          </cell>
          <cell r="R323">
            <v>0</v>
          </cell>
          <cell r="S323">
            <v>0</v>
          </cell>
        </row>
        <row r="324">
          <cell r="Q324">
            <v>0</v>
          </cell>
          <cell r="R324">
            <v>0</v>
          </cell>
          <cell r="S324">
            <v>0</v>
          </cell>
        </row>
        <row r="325">
          <cell r="Q325">
            <v>0</v>
          </cell>
          <cell r="R325">
            <v>0</v>
          </cell>
          <cell r="S325">
            <v>0</v>
          </cell>
        </row>
        <row r="326">
          <cell r="Q326">
            <v>0</v>
          </cell>
          <cell r="R326">
            <v>0</v>
          </cell>
          <cell r="S326">
            <v>0</v>
          </cell>
        </row>
        <row r="327">
          <cell r="Q327">
            <v>0</v>
          </cell>
          <cell r="R327">
            <v>0</v>
          </cell>
          <cell r="S327">
            <v>0</v>
          </cell>
        </row>
        <row r="328">
          <cell r="Q328">
            <v>0</v>
          </cell>
          <cell r="R328">
            <v>0</v>
          </cell>
          <cell r="S328">
            <v>0</v>
          </cell>
        </row>
        <row r="329">
          <cell r="Q329">
            <v>0</v>
          </cell>
          <cell r="R329">
            <v>0</v>
          </cell>
          <cell r="S329">
            <v>0</v>
          </cell>
        </row>
        <row r="330">
          <cell r="Q330">
            <v>0</v>
          </cell>
          <cell r="R330">
            <v>0</v>
          </cell>
          <cell r="S330">
            <v>0</v>
          </cell>
        </row>
        <row r="331">
          <cell r="Q331">
            <v>0</v>
          </cell>
          <cell r="R331">
            <v>0</v>
          </cell>
          <cell r="S331">
            <v>0</v>
          </cell>
        </row>
        <row r="332">
          <cell r="Q332">
            <v>0</v>
          </cell>
          <cell r="R332">
            <v>0</v>
          </cell>
          <cell r="S332">
            <v>0</v>
          </cell>
        </row>
        <row r="333">
          <cell r="Q333">
            <v>0</v>
          </cell>
          <cell r="R333">
            <v>0</v>
          </cell>
          <cell r="S333">
            <v>0</v>
          </cell>
        </row>
        <row r="334">
          <cell r="Q334">
            <v>0</v>
          </cell>
          <cell r="R334">
            <v>0</v>
          </cell>
          <cell r="S334">
            <v>0</v>
          </cell>
        </row>
        <row r="335">
          <cell r="Q335">
            <v>0</v>
          </cell>
          <cell r="R335">
            <v>0</v>
          </cell>
          <cell r="S335">
            <v>0</v>
          </cell>
        </row>
        <row r="336">
          <cell r="Q336">
            <v>0</v>
          </cell>
          <cell r="R336">
            <v>0</v>
          </cell>
          <cell r="S336">
            <v>0</v>
          </cell>
        </row>
        <row r="337">
          <cell r="Q337">
            <v>0</v>
          </cell>
          <cell r="R337">
            <v>0</v>
          </cell>
          <cell r="S337">
            <v>0</v>
          </cell>
        </row>
        <row r="338">
          <cell r="Q338">
            <v>0</v>
          </cell>
          <cell r="R338">
            <v>0</v>
          </cell>
          <cell r="S338">
            <v>0</v>
          </cell>
        </row>
        <row r="339">
          <cell r="Q339">
            <v>0</v>
          </cell>
          <cell r="R339">
            <v>0</v>
          </cell>
          <cell r="S339">
            <v>0</v>
          </cell>
        </row>
        <row r="340">
          <cell r="Q340">
            <v>0</v>
          </cell>
          <cell r="R340">
            <v>0</v>
          </cell>
          <cell r="S340">
            <v>0</v>
          </cell>
        </row>
        <row r="341">
          <cell r="Q341">
            <v>0</v>
          </cell>
          <cell r="R341">
            <v>0</v>
          </cell>
          <cell r="S341">
            <v>0</v>
          </cell>
        </row>
        <row r="342">
          <cell r="Q342">
            <v>0</v>
          </cell>
          <cell r="R342">
            <v>0</v>
          </cell>
          <cell r="S342">
            <v>0</v>
          </cell>
        </row>
        <row r="343">
          <cell r="Q343">
            <v>0</v>
          </cell>
          <cell r="R343">
            <v>0</v>
          </cell>
          <cell r="S343">
            <v>0</v>
          </cell>
        </row>
        <row r="344">
          <cell r="Q344">
            <v>0</v>
          </cell>
          <cell r="R344">
            <v>0</v>
          </cell>
          <cell r="S344">
            <v>0</v>
          </cell>
        </row>
        <row r="345">
          <cell r="Q345">
            <v>0</v>
          </cell>
          <cell r="R345">
            <v>0</v>
          </cell>
          <cell r="S345">
            <v>0</v>
          </cell>
        </row>
        <row r="346">
          <cell r="Q346">
            <v>0</v>
          </cell>
          <cell r="R346">
            <v>0</v>
          </cell>
          <cell r="S346">
            <v>0</v>
          </cell>
        </row>
        <row r="347">
          <cell r="Q347">
            <v>0</v>
          </cell>
          <cell r="R347">
            <v>0</v>
          </cell>
          <cell r="S347">
            <v>0</v>
          </cell>
        </row>
        <row r="348">
          <cell r="Q348">
            <v>0</v>
          </cell>
          <cell r="R348">
            <v>0</v>
          </cell>
          <cell r="S348">
            <v>0</v>
          </cell>
        </row>
        <row r="349">
          <cell r="Q349">
            <v>0</v>
          </cell>
          <cell r="R349">
            <v>0</v>
          </cell>
          <cell r="S349">
            <v>0</v>
          </cell>
        </row>
        <row r="350">
          <cell r="Q350">
            <v>0</v>
          </cell>
          <cell r="R350">
            <v>0</v>
          </cell>
          <cell r="S350">
            <v>0</v>
          </cell>
        </row>
        <row r="351">
          <cell r="Q351">
            <v>0</v>
          </cell>
          <cell r="R351">
            <v>0</v>
          </cell>
          <cell r="S351">
            <v>0</v>
          </cell>
        </row>
        <row r="352">
          <cell r="Q352">
            <v>0</v>
          </cell>
          <cell r="R352">
            <v>0</v>
          </cell>
          <cell r="S352">
            <v>0</v>
          </cell>
        </row>
        <row r="353">
          <cell r="Q353">
            <v>0</v>
          </cell>
          <cell r="R353">
            <v>0</v>
          </cell>
          <cell r="S353">
            <v>0</v>
          </cell>
        </row>
        <row r="354">
          <cell r="Q354">
            <v>0</v>
          </cell>
          <cell r="R354">
            <v>0</v>
          </cell>
          <cell r="S354">
            <v>0</v>
          </cell>
        </row>
        <row r="355">
          <cell r="Q355">
            <v>0</v>
          </cell>
          <cell r="R355">
            <v>0</v>
          </cell>
          <cell r="S355">
            <v>0</v>
          </cell>
        </row>
        <row r="356">
          <cell r="Q356">
            <v>0</v>
          </cell>
          <cell r="R356">
            <v>0</v>
          </cell>
          <cell r="S356">
            <v>0</v>
          </cell>
        </row>
        <row r="357">
          <cell r="Q357">
            <v>0</v>
          </cell>
          <cell r="R357">
            <v>0</v>
          </cell>
          <cell r="S357">
            <v>0</v>
          </cell>
        </row>
        <row r="358">
          <cell r="Q358">
            <v>0</v>
          </cell>
          <cell r="R358">
            <v>0</v>
          </cell>
          <cell r="S358">
            <v>0</v>
          </cell>
        </row>
        <row r="359">
          <cell r="Q359">
            <v>0</v>
          </cell>
          <cell r="R359">
            <v>0</v>
          </cell>
          <cell r="S359">
            <v>0</v>
          </cell>
        </row>
        <row r="360">
          <cell r="Q360">
            <v>0</v>
          </cell>
          <cell r="R360">
            <v>0</v>
          </cell>
          <cell r="S360">
            <v>0</v>
          </cell>
        </row>
        <row r="361">
          <cell r="Q361">
            <v>0</v>
          </cell>
          <cell r="R361">
            <v>0</v>
          </cell>
          <cell r="S361">
            <v>0</v>
          </cell>
        </row>
        <row r="362">
          <cell r="Q362">
            <v>0</v>
          </cell>
          <cell r="R362">
            <v>0</v>
          </cell>
          <cell r="S362">
            <v>0</v>
          </cell>
        </row>
        <row r="363">
          <cell r="Q363">
            <v>0</v>
          </cell>
          <cell r="R363">
            <v>0</v>
          </cell>
          <cell r="S363">
            <v>0</v>
          </cell>
        </row>
        <row r="364">
          <cell r="Q364">
            <v>0</v>
          </cell>
          <cell r="R364">
            <v>0</v>
          </cell>
          <cell r="S364">
            <v>0</v>
          </cell>
        </row>
        <row r="365">
          <cell r="Q365">
            <v>0</v>
          </cell>
          <cell r="R365">
            <v>0</v>
          </cell>
          <cell r="S365">
            <v>0</v>
          </cell>
        </row>
        <row r="366">
          <cell r="Q366">
            <v>0</v>
          </cell>
          <cell r="R366">
            <v>0</v>
          </cell>
          <cell r="S366">
            <v>0</v>
          </cell>
        </row>
        <row r="367">
          <cell r="Q367">
            <v>0</v>
          </cell>
          <cell r="R367">
            <v>0</v>
          </cell>
          <cell r="S367">
            <v>0</v>
          </cell>
        </row>
        <row r="368">
          <cell r="Q368">
            <v>0</v>
          </cell>
          <cell r="R368">
            <v>0</v>
          </cell>
          <cell r="S368">
            <v>0</v>
          </cell>
        </row>
        <row r="369">
          <cell r="Q369">
            <v>0</v>
          </cell>
          <cell r="R369">
            <v>0</v>
          </cell>
          <cell r="S369">
            <v>0</v>
          </cell>
        </row>
        <row r="370">
          <cell r="Q370">
            <v>0</v>
          </cell>
          <cell r="R370">
            <v>0</v>
          </cell>
          <cell r="S370">
            <v>0</v>
          </cell>
        </row>
        <row r="371">
          <cell r="Q371">
            <v>0</v>
          </cell>
          <cell r="R371">
            <v>0</v>
          </cell>
          <cell r="S371">
            <v>0</v>
          </cell>
        </row>
        <row r="372">
          <cell r="Q372">
            <v>0</v>
          </cell>
          <cell r="R372">
            <v>0</v>
          </cell>
          <cell r="S372">
            <v>0</v>
          </cell>
        </row>
        <row r="373">
          <cell r="Q373">
            <v>0</v>
          </cell>
          <cell r="R373">
            <v>0</v>
          </cell>
          <cell r="S373">
            <v>0</v>
          </cell>
        </row>
        <row r="374">
          <cell r="Q374">
            <v>0</v>
          </cell>
          <cell r="R374">
            <v>0</v>
          </cell>
          <cell r="S374">
            <v>0</v>
          </cell>
        </row>
        <row r="375">
          <cell r="Q375">
            <v>0</v>
          </cell>
          <cell r="R375">
            <v>0</v>
          </cell>
          <cell r="S375">
            <v>0</v>
          </cell>
        </row>
        <row r="376">
          <cell r="Q376">
            <v>0</v>
          </cell>
          <cell r="R376">
            <v>0</v>
          </cell>
          <cell r="S376">
            <v>0</v>
          </cell>
        </row>
        <row r="377">
          <cell r="Q377">
            <v>0</v>
          </cell>
          <cell r="R377">
            <v>0</v>
          </cell>
          <cell r="S377">
            <v>0</v>
          </cell>
        </row>
        <row r="378">
          <cell r="Q378">
            <v>0</v>
          </cell>
          <cell r="R378">
            <v>0</v>
          </cell>
          <cell r="S378">
            <v>0</v>
          </cell>
        </row>
        <row r="379">
          <cell r="Q379">
            <v>0</v>
          </cell>
          <cell r="R379">
            <v>0</v>
          </cell>
          <cell r="S379">
            <v>0</v>
          </cell>
        </row>
        <row r="380">
          <cell r="Q380">
            <v>0</v>
          </cell>
          <cell r="R380">
            <v>0</v>
          </cell>
          <cell r="S380">
            <v>0</v>
          </cell>
        </row>
        <row r="381">
          <cell r="Q381">
            <v>0</v>
          </cell>
          <cell r="R381">
            <v>0</v>
          </cell>
          <cell r="S381">
            <v>0</v>
          </cell>
        </row>
        <row r="382">
          <cell r="Q382">
            <v>0</v>
          </cell>
          <cell r="R382">
            <v>0</v>
          </cell>
          <cell r="S382">
            <v>0</v>
          </cell>
        </row>
        <row r="383">
          <cell r="Q383">
            <v>0</v>
          </cell>
          <cell r="R383">
            <v>0</v>
          </cell>
          <cell r="S383">
            <v>0</v>
          </cell>
        </row>
        <row r="384">
          <cell r="Q384">
            <v>0</v>
          </cell>
          <cell r="R384">
            <v>0</v>
          </cell>
          <cell r="S384">
            <v>0</v>
          </cell>
        </row>
        <row r="385">
          <cell r="Q385">
            <v>0</v>
          </cell>
          <cell r="R385">
            <v>0</v>
          </cell>
          <cell r="S385">
            <v>0</v>
          </cell>
        </row>
        <row r="386">
          <cell r="Q386">
            <v>0</v>
          </cell>
          <cell r="R386">
            <v>0</v>
          </cell>
          <cell r="S386">
            <v>0</v>
          </cell>
        </row>
        <row r="387">
          <cell r="Q387">
            <v>0</v>
          </cell>
          <cell r="R387">
            <v>0</v>
          </cell>
          <cell r="S387">
            <v>0</v>
          </cell>
        </row>
        <row r="388">
          <cell r="Q388">
            <v>0</v>
          </cell>
          <cell r="R388">
            <v>0</v>
          </cell>
          <cell r="S388">
            <v>0</v>
          </cell>
        </row>
        <row r="389">
          <cell r="Q389">
            <v>0</v>
          </cell>
          <cell r="R389">
            <v>0</v>
          </cell>
          <cell r="S389">
            <v>0</v>
          </cell>
        </row>
        <row r="390">
          <cell r="Q390">
            <v>0</v>
          </cell>
          <cell r="R390">
            <v>0</v>
          </cell>
          <cell r="S390">
            <v>0</v>
          </cell>
        </row>
        <row r="391">
          <cell r="Q391">
            <v>0</v>
          </cell>
          <cell r="R391">
            <v>0</v>
          </cell>
          <cell r="S391">
            <v>0</v>
          </cell>
        </row>
        <row r="392">
          <cell r="Q392">
            <v>0</v>
          </cell>
          <cell r="R392">
            <v>0</v>
          </cell>
          <cell r="S392">
            <v>0</v>
          </cell>
        </row>
        <row r="393">
          <cell r="Q393">
            <v>0</v>
          </cell>
          <cell r="R393">
            <v>0</v>
          </cell>
          <cell r="S393">
            <v>0</v>
          </cell>
        </row>
        <row r="394">
          <cell r="Q394">
            <v>0</v>
          </cell>
          <cell r="R394">
            <v>0</v>
          </cell>
          <cell r="S394">
            <v>0</v>
          </cell>
        </row>
        <row r="395">
          <cell r="Q395">
            <v>0</v>
          </cell>
          <cell r="R395">
            <v>0</v>
          </cell>
          <cell r="S395">
            <v>0</v>
          </cell>
        </row>
        <row r="396">
          <cell r="Q396">
            <v>0</v>
          </cell>
          <cell r="R396">
            <v>0</v>
          </cell>
          <cell r="S396">
            <v>0</v>
          </cell>
        </row>
        <row r="397">
          <cell r="Q397">
            <v>0</v>
          </cell>
          <cell r="R397">
            <v>0</v>
          </cell>
          <cell r="S397">
            <v>0</v>
          </cell>
        </row>
        <row r="398">
          <cell r="Q398">
            <v>0</v>
          </cell>
          <cell r="R398">
            <v>0</v>
          </cell>
          <cell r="S398">
            <v>0</v>
          </cell>
        </row>
        <row r="399">
          <cell r="Q399">
            <v>0</v>
          </cell>
          <cell r="R399">
            <v>0</v>
          </cell>
          <cell r="S399">
            <v>0</v>
          </cell>
        </row>
        <row r="400">
          <cell r="Q400">
            <v>0</v>
          </cell>
          <cell r="R400">
            <v>0</v>
          </cell>
          <cell r="S400">
            <v>0</v>
          </cell>
        </row>
        <row r="401">
          <cell r="Q401">
            <v>0</v>
          </cell>
          <cell r="R401">
            <v>0</v>
          </cell>
          <cell r="S401">
            <v>0</v>
          </cell>
        </row>
        <row r="402">
          <cell r="Q402">
            <v>0</v>
          </cell>
          <cell r="R402">
            <v>0</v>
          </cell>
          <cell r="S402">
            <v>0</v>
          </cell>
        </row>
        <row r="403">
          <cell r="Q403">
            <v>0</v>
          </cell>
          <cell r="R403">
            <v>0</v>
          </cell>
          <cell r="S403">
            <v>0</v>
          </cell>
        </row>
        <row r="404">
          <cell r="Q404">
            <v>0</v>
          </cell>
          <cell r="R404">
            <v>0</v>
          </cell>
          <cell r="S404">
            <v>0</v>
          </cell>
        </row>
        <row r="405">
          <cell r="Q405">
            <v>0</v>
          </cell>
          <cell r="R405">
            <v>0</v>
          </cell>
          <cell r="S405">
            <v>0</v>
          </cell>
        </row>
        <row r="406">
          <cell r="Q406">
            <v>0</v>
          </cell>
          <cell r="R406">
            <v>0</v>
          </cell>
          <cell r="S406">
            <v>0</v>
          </cell>
        </row>
        <row r="407">
          <cell r="Q407">
            <v>0</v>
          </cell>
          <cell r="R407">
            <v>0</v>
          </cell>
          <cell r="S407">
            <v>0</v>
          </cell>
        </row>
        <row r="408">
          <cell r="Q408">
            <v>0</v>
          </cell>
          <cell r="R408">
            <v>0</v>
          </cell>
          <cell r="S408">
            <v>0</v>
          </cell>
        </row>
        <row r="409">
          <cell r="Q409">
            <v>0</v>
          </cell>
          <cell r="R409">
            <v>0</v>
          </cell>
          <cell r="S409">
            <v>0</v>
          </cell>
        </row>
        <row r="410">
          <cell r="Q410">
            <v>0</v>
          </cell>
          <cell r="R410">
            <v>0</v>
          </cell>
          <cell r="S410">
            <v>0</v>
          </cell>
        </row>
        <row r="411">
          <cell r="Q411">
            <v>0</v>
          </cell>
          <cell r="R411">
            <v>0</v>
          </cell>
          <cell r="S411">
            <v>0</v>
          </cell>
        </row>
        <row r="412">
          <cell r="Q412">
            <v>0</v>
          </cell>
          <cell r="R412">
            <v>0</v>
          </cell>
          <cell r="S412">
            <v>0</v>
          </cell>
        </row>
        <row r="413">
          <cell r="Q413">
            <v>0</v>
          </cell>
          <cell r="R413">
            <v>0</v>
          </cell>
          <cell r="S413">
            <v>0</v>
          </cell>
        </row>
        <row r="414">
          <cell r="Q414">
            <v>0</v>
          </cell>
          <cell r="R414">
            <v>0</v>
          </cell>
          <cell r="S414">
            <v>0</v>
          </cell>
        </row>
        <row r="415">
          <cell r="Q415">
            <v>0</v>
          </cell>
          <cell r="R415">
            <v>0</v>
          </cell>
          <cell r="S415">
            <v>0</v>
          </cell>
        </row>
        <row r="416">
          <cell r="Q416">
            <v>0</v>
          </cell>
          <cell r="R416">
            <v>0</v>
          </cell>
          <cell r="S416">
            <v>0</v>
          </cell>
        </row>
        <row r="417">
          <cell r="Q417">
            <v>0</v>
          </cell>
          <cell r="R417">
            <v>0</v>
          </cell>
          <cell r="S417">
            <v>0</v>
          </cell>
        </row>
        <row r="418">
          <cell r="Q418">
            <v>0</v>
          </cell>
          <cell r="R418">
            <v>0</v>
          </cell>
          <cell r="S418">
            <v>0</v>
          </cell>
        </row>
        <row r="419">
          <cell r="Q419">
            <v>0</v>
          </cell>
          <cell r="R419">
            <v>0</v>
          </cell>
          <cell r="S419">
            <v>0</v>
          </cell>
        </row>
        <row r="420">
          <cell r="Q420">
            <v>0</v>
          </cell>
          <cell r="R420">
            <v>0</v>
          </cell>
          <cell r="S420">
            <v>0</v>
          </cell>
        </row>
        <row r="421">
          <cell r="Q421">
            <v>0</v>
          </cell>
          <cell r="R421">
            <v>0</v>
          </cell>
          <cell r="S421">
            <v>0</v>
          </cell>
        </row>
        <row r="422">
          <cell r="Q422">
            <v>0</v>
          </cell>
          <cell r="R422">
            <v>0</v>
          </cell>
          <cell r="S422">
            <v>0</v>
          </cell>
        </row>
        <row r="423">
          <cell r="Q423">
            <v>0</v>
          </cell>
          <cell r="R423">
            <v>0</v>
          </cell>
          <cell r="S423">
            <v>0</v>
          </cell>
        </row>
        <row r="424">
          <cell r="Q424">
            <v>0</v>
          </cell>
          <cell r="R424">
            <v>0</v>
          </cell>
          <cell r="S424">
            <v>0</v>
          </cell>
        </row>
        <row r="425">
          <cell r="Q425">
            <v>0</v>
          </cell>
          <cell r="R425">
            <v>0</v>
          </cell>
          <cell r="S425">
            <v>0</v>
          </cell>
        </row>
        <row r="426">
          <cell r="Q426">
            <v>0</v>
          </cell>
          <cell r="R426">
            <v>0</v>
          </cell>
          <cell r="S426">
            <v>0</v>
          </cell>
        </row>
        <row r="427">
          <cell r="Q427">
            <v>0</v>
          </cell>
          <cell r="R427">
            <v>0</v>
          </cell>
          <cell r="S427">
            <v>0</v>
          </cell>
        </row>
        <row r="428">
          <cell r="Q428">
            <v>0</v>
          </cell>
          <cell r="R428">
            <v>0</v>
          </cell>
          <cell r="S428">
            <v>0</v>
          </cell>
        </row>
        <row r="429">
          <cell r="Q429">
            <v>0</v>
          </cell>
          <cell r="R429">
            <v>0</v>
          </cell>
          <cell r="S429">
            <v>0</v>
          </cell>
        </row>
        <row r="430">
          <cell r="Q430">
            <v>0</v>
          </cell>
          <cell r="R430">
            <v>0</v>
          </cell>
          <cell r="S430">
            <v>0</v>
          </cell>
        </row>
        <row r="431">
          <cell r="Q431">
            <v>0</v>
          </cell>
          <cell r="R431">
            <v>0</v>
          </cell>
          <cell r="S431">
            <v>0</v>
          </cell>
        </row>
        <row r="432">
          <cell r="Q432">
            <v>0</v>
          </cell>
          <cell r="R432">
            <v>0</v>
          </cell>
          <cell r="S432">
            <v>0</v>
          </cell>
        </row>
        <row r="433">
          <cell r="Q433">
            <v>0</v>
          </cell>
          <cell r="R433">
            <v>0</v>
          </cell>
          <cell r="S433">
            <v>0</v>
          </cell>
        </row>
        <row r="434">
          <cell r="Q434">
            <v>0</v>
          </cell>
          <cell r="R434">
            <v>0</v>
          </cell>
          <cell r="S434">
            <v>0</v>
          </cell>
        </row>
        <row r="435">
          <cell r="Q435">
            <v>0</v>
          </cell>
          <cell r="R435">
            <v>0</v>
          </cell>
          <cell r="S435">
            <v>0</v>
          </cell>
        </row>
        <row r="436">
          <cell r="Q436">
            <v>0</v>
          </cell>
          <cell r="R436">
            <v>0</v>
          </cell>
          <cell r="S436">
            <v>0</v>
          </cell>
        </row>
        <row r="437">
          <cell r="Q437">
            <v>0</v>
          </cell>
          <cell r="R437">
            <v>0</v>
          </cell>
          <cell r="S437">
            <v>0</v>
          </cell>
        </row>
        <row r="438">
          <cell r="Q438">
            <v>0</v>
          </cell>
          <cell r="R438">
            <v>0</v>
          </cell>
          <cell r="S438">
            <v>0</v>
          </cell>
        </row>
        <row r="439">
          <cell r="Q439">
            <v>0</v>
          </cell>
          <cell r="R439">
            <v>0</v>
          </cell>
          <cell r="S439">
            <v>0</v>
          </cell>
        </row>
        <row r="440">
          <cell r="Q440">
            <v>0</v>
          </cell>
          <cell r="R440">
            <v>0</v>
          </cell>
          <cell r="S440">
            <v>0</v>
          </cell>
        </row>
        <row r="441">
          <cell r="Q441">
            <v>0</v>
          </cell>
          <cell r="R441">
            <v>0</v>
          </cell>
          <cell r="S441">
            <v>0</v>
          </cell>
        </row>
        <row r="442">
          <cell r="Q442">
            <v>0</v>
          </cell>
          <cell r="R442">
            <v>0</v>
          </cell>
          <cell r="S442">
            <v>0</v>
          </cell>
        </row>
        <row r="443">
          <cell r="Q443">
            <v>0</v>
          </cell>
          <cell r="R443">
            <v>0</v>
          </cell>
          <cell r="S443">
            <v>0</v>
          </cell>
        </row>
        <row r="444">
          <cell r="Q444">
            <v>0</v>
          </cell>
          <cell r="R444">
            <v>0</v>
          </cell>
          <cell r="S444">
            <v>0</v>
          </cell>
        </row>
        <row r="445">
          <cell r="Q445">
            <v>0</v>
          </cell>
          <cell r="R445">
            <v>0</v>
          </cell>
          <cell r="S445">
            <v>0</v>
          </cell>
        </row>
        <row r="446">
          <cell r="Q446">
            <v>0</v>
          </cell>
          <cell r="R446">
            <v>0</v>
          </cell>
          <cell r="S446">
            <v>0</v>
          </cell>
        </row>
        <row r="447">
          <cell r="Q447">
            <v>0</v>
          </cell>
          <cell r="R447">
            <v>0</v>
          </cell>
          <cell r="S447">
            <v>0</v>
          </cell>
        </row>
        <row r="448">
          <cell r="Q448">
            <v>0</v>
          </cell>
          <cell r="R448">
            <v>0</v>
          </cell>
          <cell r="S448">
            <v>0</v>
          </cell>
        </row>
        <row r="449">
          <cell r="Q449">
            <v>0</v>
          </cell>
          <cell r="R449">
            <v>0</v>
          </cell>
          <cell r="S449">
            <v>0</v>
          </cell>
        </row>
        <row r="450">
          <cell r="Q450">
            <v>0</v>
          </cell>
          <cell r="R450">
            <v>0</v>
          </cell>
          <cell r="S450">
            <v>0</v>
          </cell>
        </row>
        <row r="451">
          <cell r="Q451">
            <v>0</v>
          </cell>
          <cell r="R451">
            <v>0</v>
          </cell>
          <cell r="S451">
            <v>0</v>
          </cell>
        </row>
        <row r="452">
          <cell r="Q452">
            <v>0</v>
          </cell>
          <cell r="R452">
            <v>0</v>
          </cell>
          <cell r="S452">
            <v>0</v>
          </cell>
        </row>
        <row r="453">
          <cell r="Q453">
            <v>0</v>
          </cell>
          <cell r="R453">
            <v>0</v>
          </cell>
          <cell r="S453">
            <v>0</v>
          </cell>
        </row>
        <row r="454">
          <cell r="Q454">
            <v>0</v>
          </cell>
          <cell r="R454">
            <v>0</v>
          </cell>
          <cell r="S454">
            <v>0</v>
          </cell>
        </row>
        <row r="455">
          <cell r="Q455">
            <v>0</v>
          </cell>
          <cell r="R455">
            <v>0</v>
          </cell>
          <cell r="S455">
            <v>0</v>
          </cell>
        </row>
        <row r="456">
          <cell r="Q456">
            <v>0</v>
          </cell>
          <cell r="R456">
            <v>0</v>
          </cell>
          <cell r="S456">
            <v>0</v>
          </cell>
        </row>
        <row r="457">
          <cell r="Q457">
            <v>0</v>
          </cell>
          <cell r="R457">
            <v>0</v>
          </cell>
          <cell r="S457">
            <v>0</v>
          </cell>
        </row>
        <row r="458">
          <cell r="Q458">
            <v>0</v>
          </cell>
          <cell r="R458">
            <v>0</v>
          </cell>
          <cell r="S458">
            <v>0</v>
          </cell>
        </row>
        <row r="459">
          <cell r="Q459">
            <v>0</v>
          </cell>
          <cell r="R459">
            <v>0</v>
          </cell>
          <cell r="S459">
            <v>0</v>
          </cell>
        </row>
        <row r="460">
          <cell r="Q460">
            <v>0</v>
          </cell>
          <cell r="R460">
            <v>0</v>
          </cell>
          <cell r="S460">
            <v>0</v>
          </cell>
        </row>
        <row r="461">
          <cell r="Q461">
            <v>0</v>
          </cell>
          <cell r="R461">
            <v>0</v>
          </cell>
          <cell r="S461">
            <v>0</v>
          </cell>
        </row>
        <row r="462">
          <cell r="Q462">
            <v>0</v>
          </cell>
          <cell r="R462">
            <v>0</v>
          </cell>
          <cell r="S462">
            <v>0</v>
          </cell>
        </row>
        <row r="463">
          <cell r="Q463">
            <v>0</v>
          </cell>
          <cell r="R463">
            <v>0</v>
          </cell>
          <cell r="S463">
            <v>0</v>
          </cell>
        </row>
        <row r="464">
          <cell r="Q464">
            <v>0</v>
          </cell>
          <cell r="R464">
            <v>0</v>
          </cell>
          <cell r="S464">
            <v>0</v>
          </cell>
        </row>
        <row r="465">
          <cell r="Q465">
            <v>0</v>
          </cell>
          <cell r="R465">
            <v>0</v>
          </cell>
          <cell r="S465">
            <v>0</v>
          </cell>
        </row>
        <row r="466">
          <cell r="Q466">
            <v>0</v>
          </cell>
          <cell r="R466">
            <v>0</v>
          </cell>
          <cell r="S466">
            <v>0</v>
          </cell>
        </row>
        <row r="467">
          <cell r="Q467">
            <v>0</v>
          </cell>
          <cell r="R467">
            <v>0</v>
          </cell>
          <cell r="S467">
            <v>0</v>
          </cell>
        </row>
        <row r="468">
          <cell r="Q468">
            <v>0</v>
          </cell>
          <cell r="R468">
            <v>0</v>
          </cell>
          <cell r="S468">
            <v>0</v>
          </cell>
        </row>
        <row r="469">
          <cell r="Q469">
            <v>0</v>
          </cell>
          <cell r="R469">
            <v>0</v>
          </cell>
          <cell r="S469">
            <v>0</v>
          </cell>
        </row>
        <row r="470">
          <cell r="Q470">
            <v>0</v>
          </cell>
          <cell r="R470">
            <v>0</v>
          </cell>
          <cell r="S470">
            <v>0</v>
          </cell>
        </row>
        <row r="471">
          <cell r="Q471">
            <v>0</v>
          </cell>
          <cell r="R471">
            <v>0</v>
          </cell>
          <cell r="S471">
            <v>0</v>
          </cell>
        </row>
        <row r="472">
          <cell r="Q472">
            <v>0</v>
          </cell>
          <cell r="R472">
            <v>0</v>
          </cell>
          <cell r="S472">
            <v>0</v>
          </cell>
        </row>
        <row r="473">
          <cell r="Q473">
            <v>0</v>
          </cell>
          <cell r="R473">
            <v>0</v>
          </cell>
          <cell r="S473">
            <v>0</v>
          </cell>
        </row>
        <row r="474">
          <cell r="Q474">
            <v>0</v>
          </cell>
          <cell r="R474">
            <v>0</v>
          </cell>
          <cell r="S474">
            <v>0</v>
          </cell>
        </row>
        <row r="475">
          <cell r="Q475">
            <v>0</v>
          </cell>
          <cell r="R475">
            <v>0</v>
          </cell>
          <cell r="S475">
            <v>0</v>
          </cell>
        </row>
        <row r="476">
          <cell r="Q476">
            <v>0</v>
          </cell>
          <cell r="R476">
            <v>0</v>
          </cell>
          <cell r="S476">
            <v>0</v>
          </cell>
        </row>
        <row r="477">
          <cell r="Q477">
            <v>0</v>
          </cell>
          <cell r="R477">
            <v>0</v>
          </cell>
          <cell r="S477">
            <v>0</v>
          </cell>
        </row>
        <row r="478">
          <cell r="Q478">
            <v>0</v>
          </cell>
          <cell r="R478">
            <v>0</v>
          </cell>
          <cell r="S478">
            <v>0</v>
          </cell>
        </row>
        <row r="479">
          <cell r="Q479">
            <v>0</v>
          </cell>
          <cell r="R479">
            <v>0</v>
          </cell>
          <cell r="S479">
            <v>0</v>
          </cell>
        </row>
        <row r="480">
          <cell r="Q480">
            <v>0</v>
          </cell>
          <cell r="R480">
            <v>0</v>
          </cell>
          <cell r="S480">
            <v>0</v>
          </cell>
        </row>
        <row r="481">
          <cell r="Q481">
            <v>0</v>
          </cell>
          <cell r="R481">
            <v>0</v>
          </cell>
          <cell r="S481">
            <v>0</v>
          </cell>
        </row>
        <row r="482">
          <cell r="Q482">
            <v>0</v>
          </cell>
          <cell r="R482">
            <v>0</v>
          </cell>
          <cell r="S482">
            <v>0</v>
          </cell>
        </row>
        <row r="483">
          <cell r="Q483">
            <v>0</v>
          </cell>
          <cell r="R483">
            <v>0</v>
          </cell>
          <cell r="S483">
            <v>0</v>
          </cell>
        </row>
        <row r="484">
          <cell r="Q484">
            <v>0</v>
          </cell>
          <cell r="R484">
            <v>0</v>
          </cell>
          <cell r="S484">
            <v>0</v>
          </cell>
        </row>
        <row r="485">
          <cell r="Q485">
            <v>0</v>
          </cell>
          <cell r="R485">
            <v>0</v>
          </cell>
          <cell r="S485">
            <v>0</v>
          </cell>
        </row>
        <row r="486">
          <cell r="Q486">
            <v>0</v>
          </cell>
          <cell r="R486">
            <v>0</v>
          </cell>
          <cell r="S486">
            <v>0</v>
          </cell>
        </row>
        <row r="487">
          <cell r="Q487">
            <v>0</v>
          </cell>
          <cell r="R487">
            <v>0</v>
          </cell>
          <cell r="S487">
            <v>0</v>
          </cell>
        </row>
        <row r="488">
          <cell r="Q488">
            <v>0</v>
          </cell>
          <cell r="R488">
            <v>0</v>
          </cell>
          <cell r="S488">
            <v>0</v>
          </cell>
        </row>
        <row r="489">
          <cell r="Q489">
            <v>0</v>
          </cell>
          <cell r="R489">
            <v>0</v>
          </cell>
          <cell r="S489">
            <v>0</v>
          </cell>
        </row>
        <row r="490">
          <cell r="Q490">
            <v>0</v>
          </cell>
          <cell r="R490">
            <v>0</v>
          </cell>
          <cell r="S490">
            <v>0</v>
          </cell>
        </row>
        <row r="491">
          <cell r="Q491">
            <v>0</v>
          </cell>
          <cell r="R491">
            <v>0</v>
          </cell>
          <cell r="S491">
            <v>0</v>
          </cell>
        </row>
        <row r="492">
          <cell r="Q492">
            <v>0</v>
          </cell>
          <cell r="R492">
            <v>0</v>
          </cell>
          <cell r="S492">
            <v>0</v>
          </cell>
        </row>
        <row r="493">
          <cell r="Q493">
            <v>0</v>
          </cell>
          <cell r="R493">
            <v>0</v>
          </cell>
          <cell r="S493">
            <v>0</v>
          </cell>
        </row>
        <row r="494">
          <cell r="Q494">
            <v>0</v>
          </cell>
          <cell r="R494">
            <v>0</v>
          </cell>
          <cell r="S494">
            <v>0</v>
          </cell>
        </row>
        <row r="495">
          <cell r="Q495">
            <v>0</v>
          </cell>
          <cell r="R495">
            <v>0</v>
          </cell>
          <cell r="S495">
            <v>0</v>
          </cell>
        </row>
        <row r="496">
          <cell r="Q496">
            <v>0</v>
          </cell>
          <cell r="R496">
            <v>0</v>
          </cell>
          <cell r="S496">
            <v>0</v>
          </cell>
        </row>
        <row r="497">
          <cell r="Q497">
            <v>0</v>
          </cell>
          <cell r="R497">
            <v>0</v>
          </cell>
          <cell r="S497">
            <v>0</v>
          </cell>
        </row>
        <row r="498">
          <cell r="Q498">
            <v>0</v>
          </cell>
          <cell r="R498">
            <v>0</v>
          </cell>
          <cell r="S498">
            <v>0</v>
          </cell>
        </row>
        <row r="499">
          <cell r="Q499">
            <v>0</v>
          </cell>
          <cell r="R499">
            <v>0</v>
          </cell>
          <cell r="S499">
            <v>0</v>
          </cell>
        </row>
        <row r="500">
          <cell r="Q500">
            <v>0</v>
          </cell>
          <cell r="R500">
            <v>0</v>
          </cell>
          <cell r="S500">
            <v>0</v>
          </cell>
        </row>
        <row r="501">
          <cell r="Q501">
            <v>0</v>
          </cell>
          <cell r="R501">
            <v>0</v>
          </cell>
          <cell r="S501">
            <v>0</v>
          </cell>
        </row>
        <row r="502">
          <cell r="Q502">
            <v>0</v>
          </cell>
          <cell r="R502">
            <v>0</v>
          </cell>
          <cell r="S502">
            <v>0</v>
          </cell>
        </row>
        <row r="503">
          <cell r="Q503">
            <v>0</v>
          </cell>
          <cell r="R503">
            <v>0</v>
          </cell>
          <cell r="S503">
            <v>0</v>
          </cell>
        </row>
        <row r="504">
          <cell r="Q504">
            <v>0</v>
          </cell>
          <cell r="R504">
            <v>0</v>
          </cell>
          <cell r="S504">
            <v>0</v>
          </cell>
        </row>
        <row r="505">
          <cell r="Q505">
            <v>0</v>
          </cell>
          <cell r="R505">
            <v>0</v>
          </cell>
          <cell r="S505">
            <v>0</v>
          </cell>
        </row>
        <row r="506">
          <cell r="Q506">
            <v>0</v>
          </cell>
          <cell r="R506">
            <v>0</v>
          </cell>
          <cell r="S506">
            <v>0</v>
          </cell>
        </row>
        <row r="507">
          <cell r="Q507">
            <v>0</v>
          </cell>
          <cell r="R507">
            <v>0</v>
          </cell>
          <cell r="S507">
            <v>0</v>
          </cell>
        </row>
        <row r="508">
          <cell r="Q508">
            <v>0</v>
          </cell>
          <cell r="R508">
            <v>0</v>
          </cell>
          <cell r="S508">
            <v>0</v>
          </cell>
        </row>
        <row r="509">
          <cell r="Q509">
            <v>0</v>
          </cell>
          <cell r="R509">
            <v>0</v>
          </cell>
          <cell r="S509">
            <v>0</v>
          </cell>
        </row>
        <row r="510">
          <cell r="Q510">
            <v>0</v>
          </cell>
          <cell r="R510">
            <v>0</v>
          </cell>
          <cell r="S510">
            <v>0</v>
          </cell>
        </row>
        <row r="511">
          <cell r="Q511">
            <v>0</v>
          </cell>
          <cell r="R511">
            <v>0</v>
          </cell>
          <cell r="S511">
            <v>0</v>
          </cell>
        </row>
        <row r="512">
          <cell r="Q512">
            <v>0</v>
          </cell>
          <cell r="R512">
            <v>0</v>
          </cell>
          <cell r="S512">
            <v>0</v>
          </cell>
        </row>
        <row r="513">
          <cell r="Q513">
            <v>0</v>
          </cell>
          <cell r="R513">
            <v>0</v>
          </cell>
          <cell r="S513">
            <v>0</v>
          </cell>
        </row>
        <row r="514">
          <cell r="Q514">
            <v>0</v>
          </cell>
          <cell r="R514">
            <v>0</v>
          </cell>
          <cell r="S514">
            <v>0</v>
          </cell>
        </row>
        <row r="515">
          <cell r="Q515">
            <v>0</v>
          </cell>
          <cell r="R515">
            <v>0</v>
          </cell>
          <cell r="S515">
            <v>0</v>
          </cell>
        </row>
        <row r="516">
          <cell r="Q516">
            <v>0</v>
          </cell>
          <cell r="R516">
            <v>0</v>
          </cell>
          <cell r="S516">
            <v>0</v>
          </cell>
        </row>
        <row r="517">
          <cell r="Q517">
            <v>0</v>
          </cell>
          <cell r="R517">
            <v>0</v>
          </cell>
          <cell r="S517">
            <v>0</v>
          </cell>
        </row>
        <row r="518">
          <cell r="Q518">
            <v>0</v>
          </cell>
          <cell r="R518">
            <v>0</v>
          </cell>
          <cell r="S518">
            <v>0</v>
          </cell>
        </row>
        <row r="519">
          <cell r="Q519">
            <v>0</v>
          </cell>
          <cell r="R519">
            <v>0</v>
          </cell>
          <cell r="S519">
            <v>0</v>
          </cell>
        </row>
        <row r="520">
          <cell r="Q520">
            <v>0</v>
          </cell>
          <cell r="R520">
            <v>0</v>
          </cell>
          <cell r="S520">
            <v>0</v>
          </cell>
        </row>
        <row r="521">
          <cell r="Q521">
            <v>0</v>
          </cell>
          <cell r="R521">
            <v>0</v>
          </cell>
          <cell r="S521">
            <v>0</v>
          </cell>
        </row>
        <row r="522">
          <cell r="Q522">
            <v>0</v>
          </cell>
          <cell r="R522">
            <v>0</v>
          </cell>
          <cell r="S522">
            <v>0</v>
          </cell>
        </row>
        <row r="523">
          <cell r="Q523">
            <v>0</v>
          </cell>
          <cell r="R523">
            <v>0</v>
          </cell>
          <cell r="S523">
            <v>0</v>
          </cell>
        </row>
        <row r="524">
          <cell r="Q524">
            <v>0</v>
          </cell>
          <cell r="R524">
            <v>0</v>
          </cell>
          <cell r="S524">
            <v>0</v>
          </cell>
        </row>
        <row r="525">
          <cell r="Q525">
            <v>0</v>
          </cell>
          <cell r="R525">
            <v>0</v>
          </cell>
          <cell r="S525">
            <v>0</v>
          </cell>
        </row>
        <row r="526">
          <cell r="Q526">
            <v>0</v>
          </cell>
          <cell r="R526">
            <v>0</v>
          </cell>
          <cell r="S526">
            <v>0</v>
          </cell>
        </row>
        <row r="527">
          <cell r="Q527">
            <v>0</v>
          </cell>
          <cell r="R527">
            <v>0</v>
          </cell>
          <cell r="S527">
            <v>0</v>
          </cell>
        </row>
        <row r="528">
          <cell r="Q528">
            <v>0</v>
          </cell>
          <cell r="R528">
            <v>0</v>
          </cell>
          <cell r="S528">
            <v>0</v>
          </cell>
        </row>
        <row r="529">
          <cell r="Q529">
            <v>0</v>
          </cell>
          <cell r="R529">
            <v>0</v>
          </cell>
          <cell r="S529">
            <v>0</v>
          </cell>
        </row>
        <row r="530">
          <cell r="Q530">
            <v>0</v>
          </cell>
          <cell r="R530">
            <v>0</v>
          </cell>
          <cell r="S530">
            <v>0</v>
          </cell>
        </row>
        <row r="531">
          <cell r="Q531">
            <v>0</v>
          </cell>
          <cell r="R531">
            <v>0</v>
          </cell>
          <cell r="S531">
            <v>0</v>
          </cell>
        </row>
        <row r="532">
          <cell r="Q532">
            <v>0</v>
          </cell>
          <cell r="R532">
            <v>0</v>
          </cell>
          <cell r="S532">
            <v>0</v>
          </cell>
        </row>
        <row r="533">
          <cell r="Q533">
            <v>0</v>
          </cell>
          <cell r="R533">
            <v>0</v>
          </cell>
          <cell r="S533">
            <v>0</v>
          </cell>
        </row>
        <row r="534">
          <cell r="Q534">
            <v>0</v>
          </cell>
          <cell r="R534">
            <v>0</v>
          </cell>
          <cell r="S534">
            <v>0</v>
          </cell>
        </row>
        <row r="535">
          <cell r="Q535">
            <v>0</v>
          </cell>
          <cell r="R535">
            <v>0</v>
          </cell>
          <cell r="S535">
            <v>0</v>
          </cell>
        </row>
        <row r="536">
          <cell r="Q536">
            <v>0</v>
          </cell>
          <cell r="R536">
            <v>0</v>
          </cell>
          <cell r="S536">
            <v>0</v>
          </cell>
        </row>
        <row r="537">
          <cell r="Q537">
            <v>0</v>
          </cell>
          <cell r="R537">
            <v>0</v>
          </cell>
          <cell r="S537">
            <v>0</v>
          </cell>
        </row>
        <row r="538">
          <cell r="Q538">
            <v>0</v>
          </cell>
          <cell r="R538">
            <v>0</v>
          </cell>
          <cell r="S538">
            <v>0</v>
          </cell>
        </row>
        <row r="539">
          <cell r="Q539">
            <v>0</v>
          </cell>
          <cell r="R539">
            <v>0</v>
          </cell>
          <cell r="S539">
            <v>0</v>
          </cell>
        </row>
        <row r="540">
          <cell r="Q540">
            <v>0</v>
          </cell>
          <cell r="R540">
            <v>0</v>
          </cell>
          <cell r="S540">
            <v>0</v>
          </cell>
        </row>
        <row r="541">
          <cell r="Q541">
            <v>0</v>
          </cell>
          <cell r="R541">
            <v>0</v>
          </cell>
          <cell r="S541">
            <v>0</v>
          </cell>
        </row>
        <row r="542">
          <cell r="Q542">
            <v>0</v>
          </cell>
          <cell r="R542">
            <v>0</v>
          </cell>
          <cell r="S542">
            <v>0</v>
          </cell>
        </row>
        <row r="543">
          <cell r="Q543">
            <v>0</v>
          </cell>
          <cell r="R543">
            <v>0</v>
          </cell>
          <cell r="S543">
            <v>0</v>
          </cell>
        </row>
        <row r="544">
          <cell r="Q544">
            <v>0</v>
          </cell>
          <cell r="R544">
            <v>0</v>
          </cell>
          <cell r="S544">
            <v>0</v>
          </cell>
        </row>
        <row r="545">
          <cell r="Q545">
            <v>0</v>
          </cell>
          <cell r="R545">
            <v>0</v>
          </cell>
          <cell r="S545">
            <v>0</v>
          </cell>
        </row>
        <row r="546">
          <cell r="Q546">
            <v>0</v>
          </cell>
          <cell r="R546">
            <v>0</v>
          </cell>
          <cell r="S546">
            <v>0</v>
          </cell>
        </row>
        <row r="547">
          <cell r="Q547">
            <v>0</v>
          </cell>
          <cell r="R547">
            <v>0</v>
          </cell>
          <cell r="S547">
            <v>0</v>
          </cell>
        </row>
        <row r="548">
          <cell r="Q548">
            <v>0</v>
          </cell>
          <cell r="R548">
            <v>0</v>
          </cell>
          <cell r="S548">
            <v>0</v>
          </cell>
        </row>
        <row r="549">
          <cell r="Q549">
            <v>0</v>
          </cell>
          <cell r="R549">
            <v>0</v>
          </cell>
          <cell r="S549">
            <v>0</v>
          </cell>
        </row>
        <row r="550">
          <cell r="Q550">
            <v>0</v>
          </cell>
          <cell r="R550">
            <v>0</v>
          </cell>
          <cell r="S550">
            <v>0</v>
          </cell>
        </row>
        <row r="551">
          <cell r="Q551">
            <v>0</v>
          </cell>
          <cell r="R551">
            <v>0</v>
          </cell>
          <cell r="S551">
            <v>0</v>
          </cell>
        </row>
        <row r="552">
          <cell r="Q552">
            <v>0</v>
          </cell>
          <cell r="R552">
            <v>0</v>
          </cell>
          <cell r="S552">
            <v>0</v>
          </cell>
        </row>
        <row r="553">
          <cell r="Q553">
            <v>0</v>
          </cell>
          <cell r="R553">
            <v>0</v>
          </cell>
          <cell r="S553">
            <v>0</v>
          </cell>
        </row>
        <row r="554">
          <cell r="Q554">
            <v>0</v>
          </cell>
          <cell r="R554">
            <v>0</v>
          </cell>
          <cell r="S554">
            <v>0</v>
          </cell>
        </row>
        <row r="555">
          <cell r="Q555">
            <v>0</v>
          </cell>
          <cell r="R555">
            <v>0</v>
          </cell>
          <cell r="S555">
            <v>0</v>
          </cell>
        </row>
        <row r="556">
          <cell r="Q556">
            <v>0</v>
          </cell>
          <cell r="R556">
            <v>0</v>
          </cell>
          <cell r="S556">
            <v>0</v>
          </cell>
        </row>
        <row r="557">
          <cell r="Q557">
            <v>0</v>
          </cell>
          <cell r="R557">
            <v>0</v>
          </cell>
          <cell r="S557">
            <v>0</v>
          </cell>
        </row>
        <row r="558">
          <cell r="Q558">
            <v>0</v>
          </cell>
          <cell r="R558">
            <v>0</v>
          </cell>
          <cell r="S558">
            <v>0</v>
          </cell>
        </row>
        <row r="559">
          <cell r="Q559">
            <v>0</v>
          </cell>
          <cell r="R559">
            <v>0</v>
          </cell>
          <cell r="S559">
            <v>0</v>
          </cell>
        </row>
        <row r="560">
          <cell r="Q560">
            <v>0</v>
          </cell>
          <cell r="R560">
            <v>0</v>
          </cell>
          <cell r="S560">
            <v>0</v>
          </cell>
        </row>
        <row r="561">
          <cell r="Q561">
            <v>0</v>
          </cell>
          <cell r="R561">
            <v>0</v>
          </cell>
          <cell r="S561">
            <v>0</v>
          </cell>
        </row>
        <row r="562">
          <cell r="Q562">
            <v>0</v>
          </cell>
          <cell r="R562">
            <v>0</v>
          </cell>
          <cell r="S562">
            <v>0</v>
          </cell>
        </row>
        <row r="563">
          <cell r="Q563">
            <v>0</v>
          </cell>
          <cell r="R563">
            <v>0</v>
          </cell>
          <cell r="S563">
            <v>0</v>
          </cell>
        </row>
        <row r="564">
          <cell r="Q564">
            <v>0</v>
          </cell>
          <cell r="R564">
            <v>0</v>
          </cell>
          <cell r="S564">
            <v>0</v>
          </cell>
        </row>
        <row r="565">
          <cell r="Q565">
            <v>0</v>
          </cell>
          <cell r="R565">
            <v>0</v>
          </cell>
          <cell r="S565">
            <v>0</v>
          </cell>
        </row>
        <row r="566">
          <cell r="Q566">
            <v>0</v>
          </cell>
          <cell r="R566">
            <v>0</v>
          </cell>
          <cell r="S566">
            <v>0</v>
          </cell>
        </row>
        <row r="567">
          <cell r="Q567">
            <v>0</v>
          </cell>
          <cell r="R567">
            <v>0</v>
          </cell>
          <cell r="S567">
            <v>0</v>
          </cell>
        </row>
        <row r="568">
          <cell r="Q568">
            <v>0</v>
          </cell>
          <cell r="R568">
            <v>0</v>
          </cell>
          <cell r="S568">
            <v>0</v>
          </cell>
        </row>
        <row r="569">
          <cell r="Q569">
            <v>0</v>
          </cell>
          <cell r="R569">
            <v>0</v>
          </cell>
          <cell r="S569">
            <v>0</v>
          </cell>
        </row>
        <row r="570">
          <cell r="Q570">
            <v>0</v>
          </cell>
          <cell r="R570">
            <v>0</v>
          </cell>
          <cell r="S570">
            <v>0</v>
          </cell>
        </row>
        <row r="571">
          <cell r="Q571">
            <v>0</v>
          </cell>
          <cell r="R571">
            <v>0</v>
          </cell>
          <cell r="S571">
            <v>0</v>
          </cell>
        </row>
        <row r="572">
          <cell r="Q572">
            <v>0</v>
          </cell>
          <cell r="R572">
            <v>0</v>
          </cell>
          <cell r="S572">
            <v>0</v>
          </cell>
        </row>
        <row r="573">
          <cell r="Q573">
            <v>0</v>
          </cell>
          <cell r="R573">
            <v>0</v>
          </cell>
          <cell r="S573">
            <v>0</v>
          </cell>
        </row>
        <row r="574">
          <cell r="Q574">
            <v>0</v>
          </cell>
          <cell r="R574">
            <v>0</v>
          </cell>
          <cell r="S574">
            <v>0</v>
          </cell>
        </row>
        <row r="575">
          <cell r="Q575">
            <v>0</v>
          </cell>
          <cell r="R575">
            <v>0</v>
          </cell>
          <cell r="S575">
            <v>0</v>
          </cell>
        </row>
        <row r="576">
          <cell r="Q576">
            <v>0</v>
          </cell>
          <cell r="R576">
            <v>0</v>
          </cell>
          <cell r="S576">
            <v>0</v>
          </cell>
        </row>
        <row r="577">
          <cell r="Q577">
            <v>0</v>
          </cell>
          <cell r="R577">
            <v>0</v>
          </cell>
          <cell r="S577">
            <v>0</v>
          </cell>
        </row>
        <row r="578">
          <cell r="Q578">
            <v>0</v>
          </cell>
          <cell r="R578">
            <v>0</v>
          </cell>
          <cell r="S578">
            <v>0</v>
          </cell>
        </row>
        <row r="579">
          <cell r="Q579">
            <v>0</v>
          </cell>
          <cell r="R579">
            <v>0</v>
          </cell>
          <cell r="S579">
            <v>0</v>
          </cell>
        </row>
        <row r="580">
          <cell r="Q580">
            <v>0</v>
          </cell>
          <cell r="R580">
            <v>0</v>
          </cell>
          <cell r="S580">
            <v>0</v>
          </cell>
        </row>
        <row r="581">
          <cell r="Q581">
            <v>0</v>
          </cell>
          <cell r="R581">
            <v>0</v>
          </cell>
          <cell r="S581">
            <v>0</v>
          </cell>
        </row>
        <row r="582">
          <cell r="Q582">
            <v>0</v>
          </cell>
          <cell r="R582">
            <v>0</v>
          </cell>
          <cell r="S582">
            <v>0</v>
          </cell>
        </row>
        <row r="583">
          <cell r="Q583">
            <v>0</v>
          </cell>
          <cell r="R583">
            <v>0</v>
          </cell>
          <cell r="S583">
            <v>0</v>
          </cell>
        </row>
        <row r="584">
          <cell r="Q584">
            <v>0</v>
          </cell>
          <cell r="R584">
            <v>0</v>
          </cell>
          <cell r="S584">
            <v>0</v>
          </cell>
        </row>
        <row r="585">
          <cell r="Q585">
            <v>0</v>
          </cell>
          <cell r="R585">
            <v>0</v>
          </cell>
          <cell r="S585">
            <v>0</v>
          </cell>
        </row>
        <row r="586">
          <cell r="Q586">
            <v>0</v>
          </cell>
          <cell r="R586">
            <v>0</v>
          </cell>
          <cell r="S586">
            <v>0</v>
          </cell>
        </row>
        <row r="587">
          <cell r="Q587">
            <v>0</v>
          </cell>
          <cell r="R587">
            <v>0</v>
          </cell>
          <cell r="S587">
            <v>0</v>
          </cell>
        </row>
        <row r="588">
          <cell r="Q588">
            <v>0</v>
          </cell>
          <cell r="R588">
            <v>0</v>
          </cell>
          <cell r="S588">
            <v>0</v>
          </cell>
        </row>
        <row r="589">
          <cell r="Q589">
            <v>0</v>
          </cell>
          <cell r="R589">
            <v>0</v>
          </cell>
          <cell r="S589">
            <v>0</v>
          </cell>
        </row>
        <row r="590">
          <cell r="Q590">
            <v>0</v>
          </cell>
          <cell r="R590">
            <v>0</v>
          </cell>
          <cell r="S590">
            <v>0</v>
          </cell>
        </row>
        <row r="591">
          <cell r="Q591">
            <v>0</v>
          </cell>
          <cell r="R591">
            <v>0</v>
          </cell>
          <cell r="S591">
            <v>0</v>
          </cell>
        </row>
        <row r="592">
          <cell r="Q592">
            <v>0</v>
          </cell>
          <cell r="R592">
            <v>0</v>
          </cell>
          <cell r="S592">
            <v>0</v>
          </cell>
        </row>
        <row r="593">
          <cell r="Q593">
            <v>0</v>
          </cell>
          <cell r="R593">
            <v>0</v>
          </cell>
          <cell r="S593">
            <v>0</v>
          </cell>
        </row>
        <row r="594">
          <cell r="Q594">
            <v>0</v>
          </cell>
          <cell r="R594">
            <v>0</v>
          </cell>
          <cell r="S594">
            <v>0</v>
          </cell>
        </row>
        <row r="595">
          <cell r="Q595">
            <v>0</v>
          </cell>
          <cell r="R595">
            <v>0</v>
          </cell>
          <cell r="S595">
            <v>0</v>
          </cell>
        </row>
        <row r="596">
          <cell r="Q596">
            <v>0</v>
          </cell>
          <cell r="R596">
            <v>0</v>
          </cell>
          <cell r="S596">
            <v>0</v>
          </cell>
        </row>
        <row r="597">
          <cell r="Q597">
            <v>0</v>
          </cell>
          <cell r="R597">
            <v>0</v>
          </cell>
          <cell r="S597">
            <v>0</v>
          </cell>
        </row>
        <row r="598">
          <cell r="Q598">
            <v>0</v>
          </cell>
          <cell r="R598">
            <v>0</v>
          </cell>
          <cell r="S598">
            <v>0</v>
          </cell>
        </row>
        <row r="599">
          <cell r="Q599">
            <v>0</v>
          </cell>
          <cell r="R599">
            <v>0</v>
          </cell>
          <cell r="S599">
            <v>0</v>
          </cell>
        </row>
        <row r="600">
          <cell r="Q600">
            <v>0</v>
          </cell>
          <cell r="R600">
            <v>0</v>
          </cell>
          <cell r="S600">
            <v>0</v>
          </cell>
        </row>
        <row r="601">
          <cell r="Q601">
            <v>0</v>
          </cell>
          <cell r="R601">
            <v>0</v>
          </cell>
          <cell r="S601">
            <v>0</v>
          </cell>
        </row>
        <row r="602">
          <cell r="Q602">
            <v>0</v>
          </cell>
          <cell r="R602">
            <v>0</v>
          </cell>
          <cell r="S602">
            <v>0</v>
          </cell>
        </row>
        <row r="603">
          <cell r="Q603">
            <v>0</v>
          </cell>
          <cell r="R603">
            <v>0</v>
          </cell>
          <cell r="S603">
            <v>0</v>
          </cell>
        </row>
        <row r="604">
          <cell r="Q604">
            <v>0</v>
          </cell>
          <cell r="R604">
            <v>0</v>
          </cell>
          <cell r="S604">
            <v>0</v>
          </cell>
        </row>
        <row r="605">
          <cell r="Q605">
            <v>0</v>
          </cell>
          <cell r="R605">
            <v>0</v>
          </cell>
          <cell r="S605">
            <v>0</v>
          </cell>
        </row>
        <row r="606">
          <cell r="Q606">
            <v>0</v>
          </cell>
          <cell r="R606">
            <v>0</v>
          </cell>
          <cell r="S606">
            <v>0</v>
          </cell>
        </row>
        <row r="607">
          <cell r="Q607">
            <v>0</v>
          </cell>
          <cell r="R607">
            <v>0</v>
          </cell>
          <cell r="S607">
            <v>0</v>
          </cell>
        </row>
        <row r="608">
          <cell r="Q608">
            <v>0</v>
          </cell>
          <cell r="R608">
            <v>0</v>
          </cell>
          <cell r="S608">
            <v>0</v>
          </cell>
        </row>
        <row r="609">
          <cell r="Q609">
            <v>0</v>
          </cell>
          <cell r="R609">
            <v>0</v>
          </cell>
          <cell r="S609">
            <v>0</v>
          </cell>
        </row>
        <row r="610">
          <cell r="Q610">
            <v>0</v>
          </cell>
          <cell r="R610">
            <v>0</v>
          </cell>
          <cell r="S610">
            <v>0</v>
          </cell>
        </row>
        <row r="611">
          <cell r="Q611">
            <v>0</v>
          </cell>
          <cell r="R611">
            <v>0</v>
          </cell>
          <cell r="S611">
            <v>0</v>
          </cell>
        </row>
        <row r="612">
          <cell r="Q612">
            <v>0</v>
          </cell>
          <cell r="R612">
            <v>0</v>
          </cell>
          <cell r="S612">
            <v>0</v>
          </cell>
        </row>
        <row r="613">
          <cell r="Q613">
            <v>0</v>
          </cell>
          <cell r="R613">
            <v>0</v>
          </cell>
          <cell r="S613">
            <v>0</v>
          </cell>
        </row>
        <row r="614">
          <cell r="Q614">
            <v>0</v>
          </cell>
          <cell r="R614">
            <v>0</v>
          </cell>
          <cell r="S614">
            <v>0</v>
          </cell>
        </row>
        <row r="615">
          <cell r="Q615">
            <v>0</v>
          </cell>
          <cell r="R615">
            <v>0</v>
          </cell>
          <cell r="S615">
            <v>0</v>
          </cell>
        </row>
        <row r="616">
          <cell r="Q616">
            <v>0</v>
          </cell>
          <cell r="R616">
            <v>0</v>
          </cell>
          <cell r="S616">
            <v>0</v>
          </cell>
        </row>
        <row r="617">
          <cell r="Q617">
            <v>0</v>
          </cell>
          <cell r="R617">
            <v>0</v>
          </cell>
          <cell r="S617">
            <v>0</v>
          </cell>
        </row>
        <row r="618">
          <cell r="Q618">
            <v>0</v>
          </cell>
          <cell r="R618">
            <v>0</v>
          </cell>
          <cell r="S618">
            <v>0</v>
          </cell>
        </row>
        <row r="619">
          <cell r="Q619">
            <v>0</v>
          </cell>
          <cell r="R619">
            <v>0</v>
          </cell>
          <cell r="S619">
            <v>0</v>
          </cell>
        </row>
        <row r="620">
          <cell r="Q620">
            <v>0</v>
          </cell>
          <cell r="R620">
            <v>0</v>
          </cell>
          <cell r="S620">
            <v>0</v>
          </cell>
        </row>
        <row r="621">
          <cell r="Q621">
            <v>0</v>
          </cell>
          <cell r="R621">
            <v>0</v>
          </cell>
          <cell r="S621">
            <v>0</v>
          </cell>
        </row>
        <row r="622">
          <cell r="Q622">
            <v>0</v>
          </cell>
          <cell r="R622">
            <v>0</v>
          </cell>
          <cell r="S622">
            <v>0</v>
          </cell>
        </row>
        <row r="623">
          <cell r="Q623">
            <v>0</v>
          </cell>
          <cell r="R623">
            <v>0</v>
          </cell>
          <cell r="S623">
            <v>0</v>
          </cell>
        </row>
        <row r="624">
          <cell r="Q624">
            <v>0</v>
          </cell>
          <cell r="R624">
            <v>0</v>
          </cell>
          <cell r="S624">
            <v>0</v>
          </cell>
        </row>
        <row r="625">
          <cell r="Q625">
            <v>0</v>
          </cell>
          <cell r="R625">
            <v>0</v>
          </cell>
          <cell r="S625">
            <v>0</v>
          </cell>
        </row>
        <row r="626">
          <cell r="Q626">
            <v>0</v>
          </cell>
          <cell r="R626">
            <v>0</v>
          </cell>
          <cell r="S626">
            <v>0</v>
          </cell>
        </row>
      </sheetData>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V"/>
      <sheetName val="NU"/>
      <sheetName val="NAM"/>
      <sheetName val="NCNV"/>
      <sheetName val="K-XICH"/>
      <sheetName val="SUACAP"/>
      <sheetName val="K-CAP"/>
      <sheetName val="TONGHOP"/>
      <sheetName val="00000000"/>
    </sheetNames>
    <sheetDataSet>
      <sheetData sheetId="0" refreshError="1">
        <row r="1">
          <cell r="H1">
            <v>1</v>
          </cell>
          <cell r="I1" t="str">
            <v xml:space="preserve">Lª ThÞ H­¬ng </v>
          </cell>
          <cell r="J1" t="str">
            <v>Giang</v>
          </cell>
          <cell r="K1" t="str">
            <v>Welding</v>
          </cell>
          <cell r="L1">
            <v>20000</v>
          </cell>
        </row>
        <row r="2">
          <cell r="H2">
            <v>3</v>
          </cell>
          <cell r="I2" t="str">
            <v>Lª ThÞ</v>
          </cell>
          <cell r="J2" t="str">
            <v>Cóc</v>
          </cell>
          <cell r="K2" t="str">
            <v>Welding</v>
          </cell>
          <cell r="L2">
            <v>18000</v>
          </cell>
        </row>
        <row r="3">
          <cell r="H3">
            <v>4</v>
          </cell>
          <cell r="I3" t="str">
            <v xml:space="preserve">§Æng ThÞ Thanh </v>
          </cell>
          <cell r="J3" t="str">
            <v xml:space="preserve">Nhµn </v>
          </cell>
          <cell r="K3" t="str">
            <v>Welding</v>
          </cell>
          <cell r="L3">
            <v>20000</v>
          </cell>
          <cell r="M3" t="str">
            <v>Old worker</v>
          </cell>
        </row>
        <row r="4">
          <cell r="H4">
            <v>5</v>
          </cell>
          <cell r="I4" t="str">
            <v xml:space="preserve">NguyÔn BÝnh </v>
          </cell>
          <cell r="J4" t="str">
            <v>Th×n</v>
          </cell>
          <cell r="K4" t="str">
            <v>Welding</v>
          </cell>
          <cell r="L4">
            <v>20000</v>
          </cell>
          <cell r="M4" t="str">
            <v>Old worker</v>
          </cell>
        </row>
        <row r="5">
          <cell r="H5">
            <v>6</v>
          </cell>
          <cell r="I5" t="str">
            <v>Vò ThÞ Thu</v>
          </cell>
          <cell r="J5" t="str">
            <v>Trµ</v>
          </cell>
          <cell r="K5" t="str">
            <v>Welding</v>
          </cell>
          <cell r="L5">
            <v>20000</v>
          </cell>
          <cell r="M5" t="str">
            <v>Old worker</v>
          </cell>
        </row>
        <row r="6">
          <cell r="H6">
            <v>7</v>
          </cell>
          <cell r="I6" t="str">
            <v>Ph¹m Thanh</v>
          </cell>
          <cell r="J6" t="str">
            <v>Thuû</v>
          </cell>
          <cell r="K6" t="str">
            <v>Welding</v>
          </cell>
          <cell r="L6">
            <v>18000</v>
          </cell>
        </row>
        <row r="8">
          <cell r="H8">
            <v>8</v>
          </cell>
          <cell r="I8" t="str">
            <v>Bïi ThÞ</v>
          </cell>
          <cell r="J8" t="str">
            <v>Sen</v>
          </cell>
          <cell r="K8" t="str">
            <v>Welding</v>
          </cell>
          <cell r="L8">
            <v>18000</v>
          </cell>
        </row>
        <row r="9">
          <cell r="H9">
            <v>9</v>
          </cell>
          <cell r="I9" t="str">
            <v xml:space="preserve">Ph¹m ThÞ </v>
          </cell>
          <cell r="J9" t="str">
            <v>B×nh</v>
          </cell>
          <cell r="K9" t="str">
            <v>Welding</v>
          </cell>
          <cell r="L9">
            <v>18000</v>
          </cell>
        </row>
        <row r="10">
          <cell r="H10">
            <v>10</v>
          </cell>
          <cell r="I10" t="str">
            <v xml:space="preserve">Ng« ThÞ </v>
          </cell>
          <cell r="J10" t="str">
            <v>CÈm</v>
          </cell>
          <cell r="K10" t="str">
            <v>Welding</v>
          </cell>
          <cell r="L10">
            <v>18000</v>
          </cell>
        </row>
        <row r="11">
          <cell r="H11">
            <v>11</v>
          </cell>
          <cell r="I11" t="str">
            <v xml:space="preserve">Hoµng H­¬ng </v>
          </cell>
          <cell r="J11" t="str">
            <v>Giang</v>
          </cell>
          <cell r="K11" t="str">
            <v>Welding</v>
          </cell>
          <cell r="L11">
            <v>18000</v>
          </cell>
        </row>
        <row r="12">
          <cell r="H12">
            <v>12</v>
          </cell>
          <cell r="I12" t="str">
            <v xml:space="preserve">NguyÔn ThÞ </v>
          </cell>
          <cell r="J12" t="str">
            <v>H­¬ng D</v>
          </cell>
          <cell r="K12" t="str">
            <v>Welding</v>
          </cell>
          <cell r="L12">
            <v>18000</v>
          </cell>
        </row>
        <row r="13">
          <cell r="H13">
            <v>13</v>
          </cell>
          <cell r="I13" t="str">
            <v xml:space="preserve">NguyÔn ThÞ </v>
          </cell>
          <cell r="J13" t="str">
            <v>H­¬ng E</v>
          </cell>
          <cell r="K13" t="str">
            <v>Welding</v>
          </cell>
          <cell r="L13">
            <v>18000</v>
          </cell>
        </row>
        <row r="14">
          <cell r="H14">
            <v>14</v>
          </cell>
          <cell r="I14" t="str">
            <v xml:space="preserve">NguyÔn ThÞ </v>
          </cell>
          <cell r="J14" t="str">
            <v>Hµ A</v>
          </cell>
          <cell r="K14" t="str">
            <v>Electro'</v>
          </cell>
          <cell r="L14">
            <v>20000</v>
          </cell>
          <cell r="M14">
            <v>34</v>
          </cell>
        </row>
        <row r="15">
          <cell r="H15">
            <v>15</v>
          </cell>
          <cell r="I15" t="str">
            <v xml:space="preserve">NguyÔn ThÞ </v>
          </cell>
          <cell r="J15" t="str">
            <v>Vinh</v>
          </cell>
          <cell r="K15" t="str">
            <v>Welding</v>
          </cell>
          <cell r="L15">
            <v>18000</v>
          </cell>
        </row>
        <row r="16">
          <cell r="H16">
            <v>16</v>
          </cell>
          <cell r="I16" t="str">
            <v>NguyÔn ThÞ Thanh</v>
          </cell>
          <cell r="J16" t="str">
            <v>H­êng A</v>
          </cell>
          <cell r="K16" t="str">
            <v>Welding</v>
          </cell>
          <cell r="L16">
            <v>18000</v>
          </cell>
        </row>
        <row r="17">
          <cell r="H17">
            <v>17</v>
          </cell>
          <cell r="I17" t="str">
            <v>NguyÔn ThÞ</v>
          </cell>
          <cell r="J17" t="str">
            <v>Hoa E</v>
          </cell>
          <cell r="K17" t="str">
            <v>Welding</v>
          </cell>
          <cell r="L17">
            <v>18000</v>
          </cell>
        </row>
        <row r="18">
          <cell r="H18">
            <v>18</v>
          </cell>
          <cell r="I18" t="str">
            <v xml:space="preserve">L­u ThÞ </v>
          </cell>
          <cell r="J18" t="str">
            <v>HuÖ</v>
          </cell>
          <cell r="K18" t="str">
            <v>Welding</v>
          </cell>
          <cell r="L18">
            <v>18000</v>
          </cell>
        </row>
        <row r="19">
          <cell r="H19">
            <v>19</v>
          </cell>
          <cell r="I19" t="str">
            <v xml:space="preserve">NguyÔn ThÞ </v>
          </cell>
          <cell r="J19" t="str">
            <v>HuÖ</v>
          </cell>
          <cell r="K19" t="str">
            <v>Welding</v>
          </cell>
          <cell r="L19">
            <v>18000</v>
          </cell>
        </row>
        <row r="20">
          <cell r="H20">
            <v>20</v>
          </cell>
          <cell r="I20" t="str">
            <v xml:space="preserve">§µo ThÞ </v>
          </cell>
          <cell r="J20" t="str">
            <v>Lan</v>
          </cell>
          <cell r="K20" t="str">
            <v>Electro'</v>
          </cell>
          <cell r="L20">
            <v>20000</v>
          </cell>
          <cell r="M20">
            <v>1</v>
          </cell>
        </row>
        <row r="21">
          <cell r="H21">
            <v>21</v>
          </cell>
          <cell r="I21" t="str">
            <v>NguyÔn ThÞ</v>
          </cell>
          <cell r="J21" t="str">
            <v>Liªn A</v>
          </cell>
          <cell r="K21" t="str">
            <v>Welding</v>
          </cell>
          <cell r="L21">
            <v>18000</v>
          </cell>
        </row>
        <row r="22">
          <cell r="H22">
            <v>22</v>
          </cell>
          <cell r="I22" t="str">
            <v>NguyÔn ThÞ BÝch</v>
          </cell>
          <cell r="J22" t="str">
            <v>Liªn</v>
          </cell>
          <cell r="K22" t="str">
            <v>Welding</v>
          </cell>
          <cell r="L22">
            <v>18000</v>
          </cell>
        </row>
        <row r="23">
          <cell r="H23">
            <v>23</v>
          </cell>
          <cell r="I23" t="str">
            <v>Phïng ThÞ BÝch</v>
          </cell>
          <cell r="J23" t="str">
            <v>Liªn</v>
          </cell>
          <cell r="K23" t="str">
            <v>Welding</v>
          </cell>
          <cell r="L23">
            <v>18000</v>
          </cell>
        </row>
        <row r="24">
          <cell r="H24">
            <v>24</v>
          </cell>
          <cell r="I24" t="str">
            <v xml:space="preserve">NguyÔn ThÞ </v>
          </cell>
          <cell r="J24" t="str">
            <v>Lý B</v>
          </cell>
          <cell r="K24" t="str">
            <v>Electro'</v>
          </cell>
          <cell r="L24">
            <v>20000</v>
          </cell>
          <cell r="M24">
            <v>36</v>
          </cell>
        </row>
        <row r="25">
          <cell r="H25">
            <v>25</v>
          </cell>
          <cell r="I25" t="str">
            <v>NguyÔn ThÞ</v>
          </cell>
          <cell r="J25" t="str">
            <v>Mai A</v>
          </cell>
          <cell r="K25" t="str">
            <v>Electro'</v>
          </cell>
          <cell r="L25">
            <v>20000</v>
          </cell>
          <cell r="M25">
            <v>27</v>
          </cell>
        </row>
        <row r="26">
          <cell r="H26">
            <v>26</v>
          </cell>
          <cell r="I26" t="str">
            <v>§oµn Thanh</v>
          </cell>
          <cell r="J26" t="str">
            <v>Nga</v>
          </cell>
          <cell r="K26" t="str">
            <v>Welding</v>
          </cell>
          <cell r="L26">
            <v>18000</v>
          </cell>
        </row>
        <row r="27">
          <cell r="H27">
            <v>27</v>
          </cell>
          <cell r="I27" t="str">
            <v xml:space="preserve">Ng ThÞ Thóy </v>
          </cell>
          <cell r="J27" t="str">
            <v>H»ng</v>
          </cell>
          <cell r="L27">
            <v>18000</v>
          </cell>
          <cell r="M27">
            <v>18</v>
          </cell>
        </row>
        <row r="28">
          <cell r="H28">
            <v>28</v>
          </cell>
          <cell r="I28" t="str">
            <v xml:space="preserve">NguyÔn ThÞ </v>
          </cell>
          <cell r="J28" t="str">
            <v>NhÝp</v>
          </cell>
          <cell r="K28" t="str">
            <v>Welding</v>
          </cell>
          <cell r="L28">
            <v>18000</v>
          </cell>
        </row>
        <row r="29">
          <cell r="H29">
            <v>29</v>
          </cell>
          <cell r="I29" t="str">
            <v xml:space="preserve">NguyÔn ThÞ </v>
          </cell>
          <cell r="J29" t="str">
            <v>Nô A</v>
          </cell>
          <cell r="K29" t="str">
            <v>Welding</v>
          </cell>
          <cell r="L29">
            <v>18000</v>
          </cell>
        </row>
        <row r="30">
          <cell r="H30">
            <v>30</v>
          </cell>
          <cell r="I30" t="str">
            <v xml:space="preserve">TrÇn ThÞ </v>
          </cell>
          <cell r="J30" t="str">
            <v>Hoµ</v>
          </cell>
          <cell r="K30" t="str">
            <v>Electro'</v>
          </cell>
          <cell r="L30">
            <v>20000</v>
          </cell>
        </row>
        <row r="31">
          <cell r="H31">
            <v>31</v>
          </cell>
          <cell r="I31" t="str">
            <v>NguyÔn ThÞ H­¬ng</v>
          </cell>
          <cell r="J31" t="str">
            <v>Sen A</v>
          </cell>
          <cell r="K31" t="str">
            <v>Welding</v>
          </cell>
          <cell r="L31">
            <v>18000</v>
          </cell>
        </row>
        <row r="32">
          <cell r="H32">
            <v>32</v>
          </cell>
          <cell r="I32" t="str">
            <v xml:space="preserve">NguyÔn ThÞ </v>
          </cell>
          <cell r="J32" t="str">
            <v>T©m</v>
          </cell>
          <cell r="K32" t="str">
            <v>Welding</v>
          </cell>
          <cell r="L32">
            <v>18000</v>
          </cell>
        </row>
        <row r="33">
          <cell r="H33">
            <v>33</v>
          </cell>
          <cell r="I33" t="str">
            <v>NguyÔn ThÞ Thanh</v>
          </cell>
          <cell r="J33" t="str">
            <v>T©m A</v>
          </cell>
          <cell r="K33" t="str">
            <v>Welding</v>
          </cell>
          <cell r="L33">
            <v>18000</v>
          </cell>
        </row>
        <row r="34">
          <cell r="H34">
            <v>34</v>
          </cell>
          <cell r="I34" t="str">
            <v>Ph¹m ThÞ</v>
          </cell>
          <cell r="J34" t="str">
            <v>S¸ng</v>
          </cell>
          <cell r="L34">
            <v>18000</v>
          </cell>
          <cell r="M34">
            <v>38</v>
          </cell>
        </row>
        <row r="35">
          <cell r="H35">
            <v>35</v>
          </cell>
          <cell r="I35" t="str">
            <v>NguyÔn ThÞ</v>
          </cell>
          <cell r="J35" t="str">
            <v>ThuÇn</v>
          </cell>
          <cell r="K35" t="str">
            <v>Welding</v>
          </cell>
          <cell r="L35">
            <v>18000</v>
          </cell>
        </row>
        <row r="36">
          <cell r="H36">
            <v>36</v>
          </cell>
          <cell r="I36" t="str">
            <v>NguyÔn ThÞ</v>
          </cell>
          <cell r="J36" t="str">
            <v>ThuËn</v>
          </cell>
          <cell r="K36" t="str">
            <v>Welding</v>
          </cell>
          <cell r="L36">
            <v>18000</v>
          </cell>
        </row>
        <row r="37">
          <cell r="H37">
            <v>37</v>
          </cell>
          <cell r="I37" t="str">
            <v xml:space="preserve">V­¬ng ThÞ </v>
          </cell>
          <cell r="J37" t="str">
            <v>ThuËn</v>
          </cell>
          <cell r="L37">
            <v>18000</v>
          </cell>
          <cell r="M37">
            <v>46</v>
          </cell>
        </row>
        <row r="38">
          <cell r="H38">
            <v>38</v>
          </cell>
          <cell r="I38" t="str">
            <v xml:space="preserve">Phïng ThÞ Thu </v>
          </cell>
          <cell r="J38" t="str">
            <v>Thuû</v>
          </cell>
          <cell r="K38" t="str">
            <v>Welding</v>
          </cell>
          <cell r="L38">
            <v>18000</v>
          </cell>
        </row>
        <row r="39">
          <cell r="H39">
            <v>39</v>
          </cell>
          <cell r="I39" t="str">
            <v>NguyÔn CÈm</v>
          </cell>
          <cell r="J39" t="str">
            <v>Tó</v>
          </cell>
          <cell r="K39" t="str">
            <v>Welding</v>
          </cell>
          <cell r="L39">
            <v>18000</v>
          </cell>
        </row>
        <row r="40">
          <cell r="H40">
            <v>40</v>
          </cell>
          <cell r="I40" t="str">
            <v>Vò ThÞ</v>
          </cell>
          <cell r="J40" t="str">
            <v>DÞu</v>
          </cell>
          <cell r="K40" t="str">
            <v>Welding</v>
          </cell>
          <cell r="L40">
            <v>18000</v>
          </cell>
        </row>
        <row r="41">
          <cell r="H41">
            <v>41</v>
          </cell>
          <cell r="I41" t="str">
            <v xml:space="preserve">Hoµng ThÞ </v>
          </cell>
          <cell r="J41" t="str">
            <v>Trµ</v>
          </cell>
          <cell r="K41" t="str">
            <v>Welding</v>
          </cell>
          <cell r="L41">
            <v>18000</v>
          </cell>
        </row>
        <row r="42">
          <cell r="H42">
            <v>42</v>
          </cell>
          <cell r="I42" t="str">
            <v>Lª Thanh</v>
          </cell>
          <cell r="J42" t="str">
            <v>Trang</v>
          </cell>
          <cell r="L42">
            <v>18000</v>
          </cell>
          <cell r="M42">
            <v>11</v>
          </cell>
        </row>
        <row r="43">
          <cell r="H43">
            <v>43</v>
          </cell>
          <cell r="I43" t="str">
            <v xml:space="preserve">L· ThÞ </v>
          </cell>
          <cell r="J43" t="str">
            <v>Vßng</v>
          </cell>
          <cell r="K43" t="str">
            <v>Welding</v>
          </cell>
          <cell r="L43">
            <v>18000</v>
          </cell>
        </row>
        <row r="44">
          <cell r="H44">
            <v>44</v>
          </cell>
          <cell r="I44" t="str">
            <v>NguyÔn ThÞ Kim</v>
          </cell>
          <cell r="J44" t="str">
            <v>Anh A</v>
          </cell>
          <cell r="K44" t="str">
            <v>Tongs</v>
          </cell>
          <cell r="L44">
            <v>18000</v>
          </cell>
        </row>
        <row r="45">
          <cell r="H45">
            <v>45</v>
          </cell>
          <cell r="I45" t="str">
            <v>§Æng Thanh</v>
          </cell>
          <cell r="J45" t="str">
            <v>Chóc</v>
          </cell>
          <cell r="K45" t="str">
            <v>Tongs</v>
          </cell>
          <cell r="L45">
            <v>20000</v>
          </cell>
        </row>
        <row r="46">
          <cell r="H46">
            <v>46</v>
          </cell>
          <cell r="I46" t="str">
            <v xml:space="preserve">Ph¹m ThÞ </v>
          </cell>
          <cell r="J46" t="str">
            <v>Giang</v>
          </cell>
          <cell r="K46" t="str">
            <v>Tongs</v>
          </cell>
          <cell r="L46">
            <v>18000</v>
          </cell>
        </row>
        <row r="47">
          <cell r="H47">
            <v>47</v>
          </cell>
          <cell r="I47" t="str">
            <v xml:space="preserve">§oµn ThÞ </v>
          </cell>
          <cell r="J47" t="str">
            <v>H»ng</v>
          </cell>
          <cell r="K47" t="str">
            <v>Tongs</v>
          </cell>
          <cell r="L47">
            <v>18000</v>
          </cell>
        </row>
        <row r="48">
          <cell r="H48">
            <v>48</v>
          </cell>
          <cell r="I48" t="str">
            <v>§oµn   LÖ</v>
          </cell>
          <cell r="J48" t="str">
            <v>H»ng</v>
          </cell>
          <cell r="K48" t="str">
            <v>Tongs</v>
          </cell>
          <cell r="L48">
            <v>18000</v>
          </cell>
        </row>
        <row r="49">
          <cell r="H49">
            <v>49</v>
          </cell>
          <cell r="I49" t="str">
            <v>Lª ThÞ Thanh</v>
          </cell>
          <cell r="J49" t="str">
            <v>H¶i</v>
          </cell>
          <cell r="K49" t="str">
            <v>Tongs</v>
          </cell>
          <cell r="L49">
            <v>18000</v>
          </cell>
        </row>
        <row r="50">
          <cell r="H50">
            <v>50</v>
          </cell>
          <cell r="I50" t="str">
            <v>NguyÔn ThÞ Thu</v>
          </cell>
          <cell r="J50" t="str">
            <v>H¶i</v>
          </cell>
          <cell r="K50" t="str">
            <v>Electro'</v>
          </cell>
          <cell r="L50">
            <v>20000</v>
          </cell>
        </row>
        <row r="51">
          <cell r="H51">
            <v>51</v>
          </cell>
          <cell r="I51" t="str">
            <v>NguyÔn ThÞ</v>
          </cell>
          <cell r="J51" t="str">
            <v>Hång</v>
          </cell>
          <cell r="K51" t="str">
            <v>Tongs</v>
          </cell>
          <cell r="L51">
            <v>18000</v>
          </cell>
        </row>
        <row r="52">
          <cell r="H52">
            <v>52</v>
          </cell>
          <cell r="I52" t="str">
            <v>NguyÔn ThÞ Thu</v>
          </cell>
          <cell r="J52" t="str">
            <v>H»ng</v>
          </cell>
          <cell r="L52">
            <v>18000</v>
          </cell>
        </row>
        <row r="53">
          <cell r="H53">
            <v>53</v>
          </cell>
          <cell r="I53" t="str">
            <v xml:space="preserve">Lª ThÞ </v>
          </cell>
          <cell r="J53" t="str">
            <v>Hoµ</v>
          </cell>
          <cell r="L53">
            <v>18000</v>
          </cell>
          <cell r="M53">
            <v>13</v>
          </cell>
        </row>
        <row r="54">
          <cell r="H54">
            <v>54</v>
          </cell>
          <cell r="I54" t="str">
            <v>Do·n ThÞ</v>
          </cell>
          <cell r="J54" t="str">
            <v>Hoµn</v>
          </cell>
          <cell r="K54" t="str">
            <v>Tongs</v>
          </cell>
          <cell r="L54">
            <v>18000</v>
          </cell>
        </row>
        <row r="55">
          <cell r="H55">
            <v>55</v>
          </cell>
          <cell r="I55" t="str">
            <v xml:space="preserve">L­u ThÞ </v>
          </cell>
          <cell r="J55" t="str">
            <v>Hoµn</v>
          </cell>
          <cell r="K55" t="str">
            <v>Tongs</v>
          </cell>
          <cell r="L55">
            <v>18000</v>
          </cell>
        </row>
        <row r="56">
          <cell r="H56">
            <v>56</v>
          </cell>
          <cell r="I56" t="str">
            <v>NguyÔn ThÞ</v>
          </cell>
          <cell r="J56" t="str">
            <v>Hoµn A</v>
          </cell>
          <cell r="K56" t="str">
            <v>Tongs</v>
          </cell>
          <cell r="L56">
            <v>18000</v>
          </cell>
        </row>
        <row r="57">
          <cell r="H57">
            <v>57</v>
          </cell>
          <cell r="I57" t="str">
            <v xml:space="preserve">NguyÔn ThÞ </v>
          </cell>
          <cell r="J57" t="str">
            <v>Hoa C</v>
          </cell>
          <cell r="K57" t="str">
            <v>Tongs</v>
          </cell>
          <cell r="L57">
            <v>18000</v>
          </cell>
        </row>
        <row r="58">
          <cell r="H58">
            <v>58</v>
          </cell>
          <cell r="I58" t="str">
            <v xml:space="preserve">Hoµng ThÞ </v>
          </cell>
          <cell r="J58" t="str">
            <v>HuyÒn</v>
          </cell>
          <cell r="K58" t="str">
            <v>Tongs</v>
          </cell>
          <cell r="L58">
            <v>18000</v>
          </cell>
        </row>
        <row r="59">
          <cell r="H59">
            <v>59</v>
          </cell>
          <cell r="I59" t="str">
            <v xml:space="preserve">NguyÔn ThÞ </v>
          </cell>
          <cell r="J59" t="str">
            <v>HuyÒn</v>
          </cell>
          <cell r="L59">
            <v>18000</v>
          </cell>
          <cell r="M59">
            <v>35</v>
          </cell>
        </row>
        <row r="60">
          <cell r="H60">
            <v>60</v>
          </cell>
          <cell r="I60" t="str">
            <v>NguyÔn ThÞ Thu</v>
          </cell>
          <cell r="J60" t="str">
            <v>H­¬ng A</v>
          </cell>
          <cell r="L60">
            <v>18000</v>
          </cell>
        </row>
        <row r="61">
          <cell r="H61">
            <v>61</v>
          </cell>
          <cell r="I61" t="str">
            <v>T­ëng ThÞ Thu</v>
          </cell>
          <cell r="J61" t="str">
            <v>Lan</v>
          </cell>
          <cell r="K61" t="str">
            <v>Tongs</v>
          </cell>
          <cell r="L61">
            <v>18000</v>
          </cell>
        </row>
        <row r="62">
          <cell r="H62">
            <v>62</v>
          </cell>
          <cell r="I62" t="str">
            <v>NguyÔn ThÞ</v>
          </cell>
          <cell r="J62" t="str">
            <v>Thoa A</v>
          </cell>
          <cell r="K62" t="str">
            <v>Tongs</v>
          </cell>
          <cell r="L62">
            <v>18000</v>
          </cell>
        </row>
        <row r="63">
          <cell r="H63">
            <v>63</v>
          </cell>
          <cell r="I63" t="str">
            <v>Ph¹m ThÞ</v>
          </cell>
          <cell r="J63" t="str">
            <v>Len</v>
          </cell>
          <cell r="K63" t="str">
            <v>Tongs</v>
          </cell>
          <cell r="L63">
            <v>18000</v>
          </cell>
        </row>
        <row r="64">
          <cell r="H64">
            <v>64</v>
          </cell>
          <cell r="I64" t="str">
            <v xml:space="preserve">NguyÔn Thi </v>
          </cell>
          <cell r="J64" t="str">
            <v>Linh A</v>
          </cell>
          <cell r="K64" t="str">
            <v>Tongs</v>
          </cell>
          <cell r="L64">
            <v>18000</v>
          </cell>
        </row>
        <row r="65">
          <cell r="H65">
            <v>65</v>
          </cell>
          <cell r="I65" t="str">
            <v>NguyÔn ThÞ</v>
          </cell>
          <cell r="J65" t="str">
            <v>Loan A</v>
          </cell>
          <cell r="K65" t="str">
            <v>Tongs</v>
          </cell>
          <cell r="L65">
            <v>18000</v>
          </cell>
        </row>
        <row r="66">
          <cell r="H66">
            <v>66</v>
          </cell>
          <cell r="I66" t="str">
            <v xml:space="preserve">NguyÔn ThÞ </v>
          </cell>
          <cell r="J66" t="str">
            <v>Lý A</v>
          </cell>
          <cell r="K66" t="str">
            <v>Tongs</v>
          </cell>
          <cell r="L66">
            <v>18000</v>
          </cell>
        </row>
        <row r="67">
          <cell r="H67">
            <v>67</v>
          </cell>
          <cell r="I67" t="str">
            <v>Ph¹m ThÞ Kim</v>
          </cell>
          <cell r="J67" t="str">
            <v>Ng©n</v>
          </cell>
          <cell r="K67" t="str">
            <v>Tongs</v>
          </cell>
          <cell r="L67">
            <v>18000</v>
          </cell>
        </row>
        <row r="68">
          <cell r="H68">
            <v>68</v>
          </cell>
          <cell r="I68" t="str">
            <v xml:space="preserve">NguyÔn ThÞ </v>
          </cell>
          <cell r="J68" t="str">
            <v>Ngµ</v>
          </cell>
          <cell r="K68" t="str">
            <v>Tongs</v>
          </cell>
          <cell r="L68">
            <v>18000</v>
          </cell>
        </row>
        <row r="69">
          <cell r="H69">
            <v>69</v>
          </cell>
          <cell r="I69" t="str">
            <v>NguyÔn ThÞ Thuý</v>
          </cell>
          <cell r="J69" t="str">
            <v>Nga</v>
          </cell>
          <cell r="K69" t="str">
            <v>Tongs</v>
          </cell>
          <cell r="L69">
            <v>18000</v>
          </cell>
        </row>
        <row r="70">
          <cell r="H70">
            <v>70</v>
          </cell>
          <cell r="I70" t="str">
            <v xml:space="preserve">NguyÔn ThÞ Hång </v>
          </cell>
          <cell r="J70" t="str">
            <v>Nhung</v>
          </cell>
          <cell r="K70" t="str">
            <v>Tongs</v>
          </cell>
          <cell r="L70">
            <v>18000</v>
          </cell>
        </row>
        <row r="71">
          <cell r="H71">
            <v>71</v>
          </cell>
          <cell r="I71" t="str">
            <v>NguyÔn ThÞ</v>
          </cell>
          <cell r="J71" t="str">
            <v>T©n</v>
          </cell>
          <cell r="K71" t="str">
            <v>Tongs</v>
          </cell>
          <cell r="L71">
            <v>18000</v>
          </cell>
        </row>
        <row r="72">
          <cell r="H72">
            <v>72</v>
          </cell>
          <cell r="I72" t="str">
            <v xml:space="preserve">Ng« ThÞ </v>
          </cell>
          <cell r="J72" t="str">
            <v>T­¬i</v>
          </cell>
          <cell r="K72" t="str">
            <v>Tongs</v>
          </cell>
          <cell r="L72">
            <v>18000</v>
          </cell>
        </row>
        <row r="73">
          <cell r="H73">
            <v>73</v>
          </cell>
          <cell r="I73" t="str">
            <v xml:space="preserve">Ph¹m ThÞ </v>
          </cell>
          <cell r="J73" t="str">
            <v>TÊt</v>
          </cell>
          <cell r="K73" t="str">
            <v>Tongs</v>
          </cell>
          <cell r="L73">
            <v>18000</v>
          </cell>
        </row>
        <row r="74">
          <cell r="H74">
            <v>74</v>
          </cell>
          <cell r="I74" t="str">
            <v>NguyÔn ThÞ</v>
          </cell>
          <cell r="J74" t="str">
            <v>Th¶o</v>
          </cell>
          <cell r="K74" t="str">
            <v>Tongs</v>
          </cell>
          <cell r="L74">
            <v>18000</v>
          </cell>
        </row>
        <row r="75">
          <cell r="H75">
            <v>75</v>
          </cell>
          <cell r="I75" t="str">
            <v xml:space="preserve">Vò ThÞ Thu </v>
          </cell>
          <cell r="J75" t="str">
            <v>Thuû</v>
          </cell>
          <cell r="K75" t="str">
            <v>Tongs</v>
          </cell>
          <cell r="L75">
            <v>18000</v>
          </cell>
        </row>
        <row r="76">
          <cell r="H76">
            <v>76</v>
          </cell>
          <cell r="I76" t="str">
            <v>NguyÔn ThÞ Thu</v>
          </cell>
          <cell r="J76" t="str">
            <v>Thuû A</v>
          </cell>
          <cell r="K76" t="str">
            <v>Tongs</v>
          </cell>
          <cell r="L76">
            <v>18000</v>
          </cell>
        </row>
        <row r="77">
          <cell r="H77">
            <v>77</v>
          </cell>
          <cell r="I77" t="str">
            <v>§Æng ThÞ H¶i</v>
          </cell>
          <cell r="J77" t="str">
            <v>YÕn</v>
          </cell>
          <cell r="K77" t="str">
            <v>Tongs</v>
          </cell>
          <cell r="L77">
            <v>18000</v>
          </cell>
        </row>
        <row r="78">
          <cell r="H78">
            <v>78</v>
          </cell>
          <cell r="I78" t="str">
            <v>NguyÔn ThÞ H¶i</v>
          </cell>
          <cell r="J78" t="str">
            <v>YÕn A</v>
          </cell>
          <cell r="K78" t="str">
            <v>Tongs</v>
          </cell>
          <cell r="L78">
            <v>18000</v>
          </cell>
        </row>
        <row r="79">
          <cell r="H79">
            <v>79</v>
          </cell>
          <cell r="I79" t="str">
            <v>NguyÔn ThÞ YÕn</v>
          </cell>
          <cell r="J79" t="str">
            <v>Nhi</v>
          </cell>
          <cell r="L79">
            <v>18000</v>
          </cell>
        </row>
        <row r="80">
          <cell r="H80">
            <v>80</v>
          </cell>
          <cell r="I80" t="str">
            <v xml:space="preserve">Ng« ThÞ </v>
          </cell>
          <cell r="J80" t="str">
            <v>Th¾m</v>
          </cell>
          <cell r="L80">
            <v>20000</v>
          </cell>
        </row>
        <row r="81">
          <cell r="H81">
            <v>81</v>
          </cell>
          <cell r="I81" t="str">
            <v>NguyÔn ThÞ</v>
          </cell>
          <cell r="J81" t="str">
            <v>Hoµ A</v>
          </cell>
          <cell r="L81">
            <v>20000</v>
          </cell>
        </row>
        <row r="82">
          <cell r="H82">
            <v>82</v>
          </cell>
          <cell r="I82" t="str">
            <v xml:space="preserve">Ph¹m Thu </v>
          </cell>
          <cell r="J82" t="str">
            <v>HuyÒn</v>
          </cell>
          <cell r="L82">
            <v>18000</v>
          </cell>
        </row>
        <row r="83">
          <cell r="H83">
            <v>83</v>
          </cell>
          <cell r="I83" t="str">
            <v xml:space="preserve">Bïi ThÞ Thu </v>
          </cell>
          <cell r="J83" t="str">
            <v>HiÒn</v>
          </cell>
          <cell r="L83">
            <v>18000</v>
          </cell>
        </row>
        <row r="84">
          <cell r="H84">
            <v>84</v>
          </cell>
          <cell r="I84" t="str">
            <v>NguyÔn ThÞ</v>
          </cell>
          <cell r="J84" t="str">
            <v>Nguyªn</v>
          </cell>
          <cell r="L84">
            <v>18000</v>
          </cell>
        </row>
        <row r="85">
          <cell r="H85">
            <v>85</v>
          </cell>
          <cell r="I85" t="str">
            <v xml:space="preserve">NguyÔn ThÞ </v>
          </cell>
          <cell r="J85" t="str">
            <v>S¸u</v>
          </cell>
          <cell r="K85" t="str">
            <v>Felt</v>
          </cell>
          <cell r="L85">
            <v>22000</v>
          </cell>
        </row>
        <row r="86">
          <cell r="H86">
            <v>86</v>
          </cell>
          <cell r="I86" t="str">
            <v xml:space="preserve">NguyÔn Thuú </v>
          </cell>
          <cell r="J86" t="str">
            <v>V©n</v>
          </cell>
          <cell r="L86">
            <v>20000</v>
          </cell>
        </row>
        <row r="87">
          <cell r="H87">
            <v>87</v>
          </cell>
          <cell r="I87" t="str">
            <v>NguyÔn ThÞ Kim</v>
          </cell>
          <cell r="J87" t="str">
            <v>Anh B</v>
          </cell>
          <cell r="L87">
            <v>18000</v>
          </cell>
        </row>
        <row r="88">
          <cell r="H88">
            <v>88</v>
          </cell>
          <cell r="I88" t="str">
            <v>NguyÔn ThÞ Thuý</v>
          </cell>
          <cell r="J88" t="str">
            <v>H»ng</v>
          </cell>
          <cell r="L88">
            <v>18000</v>
          </cell>
        </row>
        <row r="89">
          <cell r="H89">
            <v>89</v>
          </cell>
          <cell r="I89" t="str">
            <v>§inh ThÞ</v>
          </cell>
          <cell r="J89" t="str">
            <v>Ng©n</v>
          </cell>
          <cell r="L89">
            <v>18000</v>
          </cell>
        </row>
        <row r="90">
          <cell r="H90">
            <v>90</v>
          </cell>
          <cell r="I90" t="str">
            <v>Hoµng ThÞ Thu</v>
          </cell>
          <cell r="J90" t="str">
            <v>HiÒn</v>
          </cell>
          <cell r="L90">
            <v>18000</v>
          </cell>
        </row>
        <row r="91">
          <cell r="H91">
            <v>91</v>
          </cell>
          <cell r="I91" t="str">
            <v>Ph¹m ThÞ</v>
          </cell>
          <cell r="J91" t="str">
            <v>Nhung</v>
          </cell>
          <cell r="L91">
            <v>18000</v>
          </cell>
        </row>
        <row r="92">
          <cell r="H92">
            <v>92</v>
          </cell>
          <cell r="I92" t="str">
            <v xml:space="preserve">Hoµng ThÞ </v>
          </cell>
          <cell r="J92" t="str">
            <v>Êt</v>
          </cell>
          <cell r="L92">
            <v>18000</v>
          </cell>
        </row>
        <row r="93">
          <cell r="H93">
            <v>93</v>
          </cell>
          <cell r="I93" t="str">
            <v>NguyÔn ThÞ</v>
          </cell>
          <cell r="J93" t="str">
            <v>DËu</v>
          </cell>
          <cell r="L93">
            <v>18000</v>
          </cell>
        </row>
        <row r="94">
          <cell r="H94">
            <v>94</v>
          </cell>
          <cell r="I94" t="str">
            <v xml:space="preserve">NguyÔn ThÞ </v>
          </cell>
          <cell r="J94" t="str">
            <v>Thuý A</v>
          </cell>
          <cell r="L94">
            <v>18000</v>
          </cell>
        </row>
        <row r="95">
          <cell r="H95">
            <v>95</v>
          </cell>
          <cell r="I95" t="str">
            <v>TrÇn ThÞ</v>
          </cell>
          <cell r="J95" t="str">
            <v>H¶o</v>
          </cell>
          <cell r="L95">
            <v>18000</v>
          </cell>
        </row>
        <row r="96">
          <cell r="H96">
            <v>96</v>
          </cell>
          <cell r="I96" t="str">
            <v xml:space="preserve">§Æng Thu </v>
          </cell>
          <cell r="J96" t="str">
            <v>Cóc</v>
          </cell>
          <cell r="L96">
            <v>18000</v>
          </cell>
        </row>
        <row r="97">
          <cell r="H97">
            <v>97</v>
          </cell>
          <cell r="I97" t="str">
            <v xml:space="preserve">L· ThÞ </v>
          </cell>
          <cell r="J97" t="str">
            <v>Hoa</v>
          </cell>
          <cell r="L97">
            <v>18000</v>
          </cell>
        </row>
        <row r="98">
          <cell r="H98">
            <v>98</v>
          </cell>
          <cell r="I98" t="str">
            <v>NguyÔn ThÞ</v>
          </cell>
          <cell r="J98" t="str">
            <v>Thuý</v>
          </cell>
          <cell r="L98">
            <v>18000</v>
          </cell>
        </row>
        <row r="99">
          <cell r="H99">
            <v>99</v>
          </cell>
          <cell r="I99" t="str">
            <v xml:space="preserve">NguyÔn Thu </v>
          </cell>
          <cell r="J99" t="str">
            <v>H­¬ng A</v>
          </cell>
          <cell r="L99">
            <v>20000</v>
          </cell>
          <cell r="M99" t="str">
            <v>Old worker</v>
          </cell>
        </row>
        <row r="100">
          <cell r="H100">
            <v>100</v>
          </cell>
          <cell r="I100" t="str">
            <v>Vò ThÞ Thu</v>
          </cell>
          <cell r="J100" t="str">
            <v>H¹nh</v>
          </cell>
          <cell r="L100">
            <v>22000</v>
          </cell>
          <cell r="M100" t="str">
            <v>Old worker</v>
          </cell>
        </row>
        <row r="101">
          <cell r="H101">
            <v>101</v>
          </cell>
          <cell r="I101" t="str">
            <v xml:space="preserve">Ng ThÞ  </v>
          </cell>
          <cell r="J101" t="str">
            <v>Vinh B</v>
          </cell>
          <cell r="K101" t="str">
            <v>Electro'</v>
          </cell>
          <cell r="L101">
            <v>20000</v>
          </cell>
        </row>
        <row r="102">
          <cell r="H102">
            <v>102</v>
          </cell>
          <cell r="I102" t="str">
            <v>TrÇn ThÞ Thanh</v>
          </cell>
          <cell r="J102" t="str">
            <v>TuyÕt</v>
          </cell>
          <cell r="L102">
            <v>18000</v>
          </cell>
        </row>
        <row r="103">
          <cell r="H103">
            <v>103</v>
          </cell>
          <cell r="I103" t="str">
            <v>T­ëng ThÞ</v>
          </cell>
          <cell r="J103" t="str">
            <v>Nga</v>
          </cell>
          <cell r="L103">
            <v>18000</v>
          </cell>
        </row>
        <row r="104">
          <cell r="H104">
            <v>104</v>
          </cell>
          <cell r="I104" t="str">
            <v>NguyÔn ThÞ Hång</v>
          </cell>
          <cell r="J104" t="str">
            <v>Hoa</v>
          </cell>
          <cell r="L104">
            <v>20000</v>
          </cell>
          <cell r="M104" t="str">
            <v>Old worker</v>
          </cell>
        </row>
        <row r="105">
          <cell r="H105">
            <v>105</v>
          </cell>
          <cell r="I105" t="str">
            <v>Bïi  ThÞ Kim</v>
          </cell>
          <cell r="J105" t="str">
            <v>Ph­¬ng</v>
          </cell>
          <cell r="L105">
            <v>18000</v>
          </cell>
        </row>
        <row r="106">
          <cell r="H106">
            <v>106</v>
          </cell>
          <cell r="I106" t="str">
            <v>NguyÔn ThÞ</v>
          </cell>
          <cell r="J106" t="str">
            <v>Hoa B</v>
          </cell>
          <cell r="L106">
            <v>20000</v>
          </cell>
          <cell r="M106" t="str">
            <v>Old worker</v>
          </cell>
        </row>
        <row r="107">
          <cell r="H107">
            <v>107</v>
          </cell>
          <cell r="I107" t="str">
            <v>Hoµng ThÞ</v>
          </cell>
          <cell r="J107" t="str">
            <v>Linh</v>
          </cell>
          <cell r="L107">
            <v>18000</v>
          </cell>
        </row>
        <row r="108">
          <cell r="H108">
            <v>108</v>
          </cell>
          <cell r="I108" t="str">
            <v>Hoµng ThÞ Kim</v>
          </cell>
          <cell r="J108" t="str">
            <v>Thanh</v>
          </cell>
          <cell r="L108">
            <v>18000</v>
          </cell>
        </row>
        <row r="109">
          <cell r="H109">
            <v>109</v>
          </cell>
          <cell r="I109" t="str">
            <v>§ç ThÞ</v>
          </cell>
          <cell r="J109" t="str">
            <v>Xuyªn</v>
          </cell>
          <cell r="L109">
            <v>18000</v>
          </cell>
        </row>
        <row r="110">
          <cell r="H110">
            <v>110</v>
          </cell>
          <cell r="I110" t="str">
            <v>Do·n ThÞ Thu</v>
          </cell>
          <cell r="J110" t="str">
            <v>YÕn</v>
          </cell>
          <cell r="L110">
            <v>18000</v>
          </cell>
        </row>
        <row r="111">
          <cell r="H111">
            <v>111</v>
          </cell>
          <cell r="I111" t="str">
            <v>L­u ThÞ</v>
          </cell>
          <cell r="J111" t="str">
            <v>Dung</v>
          </cell>
          <cell r="L111">
            <v>18000</v>
          </cell>
          <cell r="M111">
            <v>16</v>
          </cell>
        </row>
        <row r="112">
          <cell r="H112">
            <v>112</v>
          </cell>
          <cell r="I112" t="str">
            <v xml:space="preserve">§oµn ThÞ </v>
          </cell>
          <cell r="J112" t="str">
            <v>Chinh</v>
          </cell>
          <cell r="L112">
            <v>18000</v>
          </cell>
        </row>
        <row r="113">
          <cell r="H113">
            <v>113</v>
          </cell>
          <cell r="I113" t="str">
            <v>NguyÔn ThÞ</v>
          </cell>
          <cell r="J113" t="str">
            <v>Nga</v>
          </cell>
          <cell r="K113" t="str">
            <v>Electro'</v>
          </cell>
          <cell r="L113">
            <v>20000</v>
          </cell>
        </row>
        <row r="114">
          <cell r="H114">
            <v>114</v>
          </cell>
          <cell r="I114" t="str">
            <v>Hµ ThÞ</v>
          </cell>
          <cell r="J114" t="str">
            <v>Minh</v>
          </cell>
          <cell r="K114" t="str">
            <v>Electro'</v>
          </cell>
          <cell r="L114">
            <v>20000</v>
          </cell>
        </row>
        <row r="115">
          <cell r="H115">
            <v>115</v>
          </cell>
          <cell r="I115" t="str">
            <v>T­ëng ThÞ</v>
          </cell>
          <cell r="J115" t="str">
            <v>Thuý</v>
          </cell>
          <cell r="L115">
            <v>18000</v>
          </cell>
        </row>
        <row r="116">
          <cell r="H116">
            <v>116</v>
          </cell>
          <cell r="I116" t="str">
            <v xml:space="preserve">NguyÔn ThÞ </v>
          </cell>
          <cell r="J116" t="str">
            <v>Thuý B</v>
          </cell>
          <cell r="L116">
            <v>18000</v>
          </cell>
        </row>
        <row r="117">
          <cell r="H117">
            <v>117</v>
          </cell>
          <cell r="I117" t="str">
            <v>NguyÔn ThÞ</v>
          </cell>
          <cell r="J117" t="str">
            <v>Lan B</v>
          </cell>
          <cell r="L117">
            <v>18000</v>
          </cell>
        </row>
        <row r="118">
          <cell r="H118">
            <v>118</v>
          </cell>
          <cell r="I118" t="str">
            <v>Bïi ThÞ Kim</v>
          </cell>
          <cell r="J118" t="str">
            <v>Hoa</v>
          </cell>
          <cell r="L118">
            <v>18000</v>
          </cell>
        </row>
        <row r="119">
          <cell r="H119">
            <v>119</v>
          </cell>
          <cell r="I119" t="str">
            <v xml:space="preserve">Ng« ThÞ </v>
          </cell>
          <cell r="J119" t="str">
            <v>Dung</v>
          </cell>
          <cell r="L119">
            <v>18000</v>
          </cell>
        </row>
        <row r="120">
          <cell r="H120">
            <v>120</v>
          </cell>
          <cell r="I120" t="str">
            <v>Lª ThÞ Hoa</v>
          </cell>
          <cell r="J120" t="str">
            <v>BÝch</v>
          </cell>
          <cell r="L120">
            <v>18000</v>
          </cell>
        </row>
        <row r="121">
          <cell r="H121">
            <v>121</v>
          </cell>
          <cell r="I121" t="str">
            <v>NguyÔn ThÞ</v>
          </cell>
          <cell r="J121" t="str">
            <v>HiÒn A</v>
          </cell>
          <cell r="L121">
            <v>18000</v>
          </cell>
          <cell r="M121">
            <v>23</v>
          </cell>
        </row>
        <row r="122">
          <cell r="H122">
            <v>122</v>
          </cell>
          <cell r="I122" t="str">
            <v>NguyÔn ThÞ Thuý</v>
          </cell>
          <cell r="J122" t="str">
            <v>H¶o</v>
          </cell>
          <cell r="L122">
            <v>18000</v>
          </cell>
        </row>
        <row r="123">
          <cell r="H123">
            <v>123</v>
          </cell>
          <cell r="I123" t="str">
            <v>NguyÔn Minh</v>
          </cell>
          <cell r="J123" t="str">
            <v>HiÓn</v>
          </cell>
          <cell r="L123">
            <v>18000</v>
          </cell>
        </row>
        <row r="124">
          <cell r="H124">
            <v>124</v>
          </cell>
          <cell r="I124" t="str">
            <v>NguyÔn ThÞ</v>
          </cell>
          <cell r="J124" t="str">
            <v>Kim</v>
          </cell>
          <cell r="L124">
            <v>20000</v>
          </cell>
          <cell r="M124" t="str">
            <v>Old worker</v>
          </cell>
        </row>
        <row r="125">
          <cell r="H125">
            <v>125</v>
          </cell>
          <cell r="I125" t="str">
            <v>NguyÔn ThÞ</v>
          </cell>
          <cell r="J125" t="str">
            <v>H¶i B</v>
          </cell>
          <cell r="L125">
            <v>18000</v>
          </cell>
        </row>
        <row r="126">
          <cell r="H126">
            <v>126</v>
          </cell>
          <cell r="I126" t="str">
            <v xml:space="preserve">NguyÔn ThÞ </v>
          </cell>
          <cell r="J126" t="str">
            <v>Thuû</v>
          </cell>
          <cell r="L126">
            <v>18000</v>
          </cell>
        </row>
        <row r="127">
          <cell r="H127">
            <v>127</v>
          </cell>
          <cell r="I127" t="str">
            <v xml:space="preserve">Lª ThÞ </v>
          </cell>
          <cell r="J127" t="str">
            <v>HuÖ</v>
          </cell>
          <cell r="L127">
            <v>18000</v>
          </cell>
        </row>
        <row r="128">
          <cell r="H128">
            <v>128</v>
          </cell>
          <cell r="I128" t="str">
            <v xml:space="preserve">§µo ThÞ </v>
          </cell>
          <cell r="J128" t="str">
            <v>Quyªn</v>
          </cell>
          <cell r="L128">
            <v>18000</v>
          </cell>
        </row>
        <row r="129">
          <cell r="H129">
            <v>129</v>
          </cell>
          <cell r="I129" t="str">
            <v xml:space="preserve">NguyÔn ThÞ </v>
          </cell>
          <cell r="J129" t="str">
            <v>H­¬ng</v>
          </cell>
          <cell r="L129">
            <v>18000</v>
          </cell>
        </row>
        <row r="130">
          <cell r="H130">
            <v>130</v>
          </cell>
          <cell r="I130" t="str">
            <v xml:space="preserve">NguyÔn ThÞ </v>
          </cell>
          <cell r="J130" t="str">
            <v>V©n</v>
          </cell>
          <cell r="L130">
            <v>18000</v>
          </cell>
        </row>
        <row r="131">
          <cell r="H131">
            <v>131</v>
          </cell>
          <cell r="I131" t="str">
            <v xml:space="preserve">Lª ThÞ </v>
          </cell>
          <cell r="J131" t="str">
            <v>Hång</v>
          </cell>
          <cell r="L131">
            <v>18000</v>
          </cell>
          <cell r="M131">
            <v>12</v>
          </cell>
        </row>
        <row r="132">
          <cell r="H132">
            <v>132</v>
          </cell>
          <cell r="I132" t="str">
            <v>§inh ThÞ</v>
          </cell>
          <cell r="J132" t="str">
            <v>Nga</v>
          </cell>
          <cell r="L132">
            <v>18000</v>
          </cell>
        </row>
        <row r="133">
          <cell r="H133">
            <v>133</v>
          </cell>
          <cell r="I133" t="str">
            <v xml:space="preserve">Ph¹m ThÞ </v>
          </cell>
          <cell r="J133" t="str">
            <v>B¾c</v>
          </cell>
          <cell r="L133">
            <v>18000</v>
          </cell>
        </row>
        <row r="134">
          <cell r="H134">
            <v>134</v>
          </cell>
          <cell r="I134" t="str">
            <v>NguyÔn ThÞ Minh</v>
          </cell>
          <cell r="J134" t="str">
            <v>Ph­¬ng</v>
          </cell>
          <cell r="L134">
            <v>18000</v>
          </cell>
          <cell r="M134">
            <v>43</v>
          </cell>
        </row>
        <row r="135">
          <cell r="H135">
            <v>135</v>
          </cell>
          <cell r="I135" t="str">
            <v>NguyÔn ThÞ</v>
          </cell>
          <cell r="J135" t="str">
            <v>TuyÕtB</v>
          </cell>
          <cell r="L135">
            <v>18000</v>
          </cell>
        </row>
        <row r="136">
          <cell r="H136">
            <v>136</v>
          </cell>
          <cell r="I136" t="str">
            <v xml:space="preserve">§ç Hoµi </v>
          </cell>
          <cell r="J136" t="str">
            <v>Nguyªn</v>
          </cell>
          <cell r="L136">
            <v>18000</v>
          </cell>
        </row>
        <row r="137">
          <cell r="H137">
            <v>137</v>
          </cell>
          <cell r="I137" t="str">
            <v xml:space="preserve">NguyÔn ThÞ </v>
          </cell>
          <cell r="J137" t="str">
            <v>H»ng A</v>
          </cell>
          <cell r="K137" t="str">
            <v>Welding</v>
          </cell>
          <cell r="L137">
            <v>18000</v>
          </cell>
        </row>
        <row r="138">
          <cell r="H138">
            <v>138</v>
          </cell>
          <cell r="I138" t="str">
            <v xml:space="preserve">Bïi Minh </v>
          </cell>
          <cell r="J138" t="str">
            <v>HiÒn</v>
          </cell>
          <cell r="K138" t="str">
            <v>Electro'</v>
          </cell>
          <cell r="L138">
            <v>20000</v>
          </cell>
          <cell r="M138">
            <v>7</v>
          </cell>
        </row>
        <row r="139">
          <cell r="H139">
            <v>139</v>
          </cell>
          <cell r="I139" t="str">
            <v>NguyÔn ThÞ Hång</v>
          </cell>
          <cell r="J139" t="str">
            <v>Khanh</v>
          </cell>
          <cell r="K139" t="str">
            <v>Electro'</v>
          </cell>
          <cell r="L139">
            <v>20000</v>
          </cell>
          <cell r="M139">
            <v>42</v>
          </cell>
        </row>
        <row r="140">
          <cell r="H140">
            <v>140</v>
          </cell>
          <cell r="I140" t="str">
            <v xml:space="preserve">Kh¶ ThÞ </v>
          </cell>
          <cell r="J140" t="str">
            <v>Thuý</v>
          </cell>
          <cell r="K140" t="str">
            <v>Electro'</v>
          </cell>
          <cell r="L140">
            <v>20000</v>
          </cell>
          <cell r="M140">
            <v>9</v>
          </cell>
        </row>
        <row r="141">
          <cell r="H141">
            <v>141</v>
          </cell>
          <cell r="I141" t="str">
            <v xml:space="preserve">Lª ThÞ </v>
          </cell>
          <cell r="J141" t="str">
            <v>NÕp</v>
          </cell>
          <cell r="L141">
            <v>18000</v>
          </cell>
        </row>
        <row r="142">
          <cell r="H142">
            <v>142</v>
          </cell>
          <cell r="I142" t="str">
            <v>NguyÔn ThÞ</v>
          </cell>
          <cell r="J142" t="str">
            <v>TuyÕt A</v>
          </cell>
          <cell r="K142" t="str">
            <v>Electro'</v>
          </cell>
          <cell r="L142">
            <v>20000</v>
          </cell>
        </row>
        <row r="143">
          <cell r="H143">
            <v>143</v>
          </cell>
          <cell r="I143" t="str">
            <v xml:space="preserve">NguyÔn ThÞ </v>
          </cell>
          <cell r="J143" t="str">
            <v>Hµ B</v>
          </cell>
          <cell r="L143">
            <v>18000</v>
          </cell>
        </row>
        <row r="144">
          <cell r="H144">
            <v>144</v>
          </cell>
          <cell r="I144" t="str">
            <v>Lª ThÞ</v>
          </cell>
          <cell r="J144" t="str">
            <v>Mai</v>
          </cell>
          <cell r="L144">
            <v>18000</v>
          </cell>
        </row>
        <row r="145">
          <cell r="H145">
            <v>145</v>
          </cell>
          <cell r="I145" t="str">
            <v>NguyÔn ThÞ Thu</v>
          </cell>
          <cell r="J145" t="str">
            <v>H»ng</v>
          </cell>
          <cell r="L145">
            <v>18000</v>
          </cell>
        </row>
        <row r="146">
          <cell r="H146">
            <v>146</v>
          </cell>
          <cell r="I146" t="str">
            <v>NguyÔn ThÞ Thanh</v>
          </cell>
          <cell r="J146" t="str">
            <v>B×nh</v>
          </cell>
          <cell r="L146">
            <v>18000</v>
          </cell>
        </row>
        <row r="147">
          <cell r="H147">
            <v>147</v>
          </cell>
          <cell r="I147" t="str">
            <v>Lôc ThÞ</v>
          </cell>
          <cell r="J147" t="str">
            <v>Hoa</v>
          </cell>
          <cell r="K147" t="str">
            <v>Electro'</v>
          </cell>
          <cell r="L147">
            <v>20000</v>
          </cell>
          <cell r="M147">
            <v>15</v>
          </cell>
        </row>
        <row r="148">
          <cell r="H148">
            <v>148</v>
          </cell>
          <cell r="I148" t="str">
            <v>Ph¹m Thanh</v>
          </cell>
          <cell r="J148" t="str">
            <v>Hµ</v>
          </cell>
          <cell r="L148">
            <v>18000</v>
          </cell>
          <cell r="M148">
            <v>45</v>
          </cell>
        </row>
        <row r="149">
          <cell r="H149">
            <v>149</v>
          </cell>
          <cell r="I149" t="str">
            <v>NguyÔn ThÞ Thu</v>
          </cell>
          <cell r="J149" t="str">
            <v>H­¬ng C</v>
          </cell>
          <cell r="L149">
            <v>18000</v>
          </cell>
        </row>
        <row r="150">
          <cell r="H150">
            <v>150</v>
          </cell>
          <cell r="I150" t="str">
            <v xml:space="preserve">Lª ThÞ KiÒu </v>
          </cell>
          <cell r="J150" t="str">
            <v>Oanh</v>
          </cell>
          <cell r="K150" t="str">
            <v>Electro'</v>
          </cell>
          <cell r="L150">
            <v>20000</v>
          </cell>
          <cell r="M150">
            <v>39</v>
          </cell>
        </row>
        <row r="151">
          <cell r="H151">
            <v>151</v>
          </cell>
          <cell r="I151" t="str">
            <v>L­u ThÞ Thuý</v>
          </cell>
          <cell r="J151" t="str">
            <v>B×nh</v>
          </cell>
          <cell r="K151" t="str">
            <v>Electro'</v>
          </cell>
          <cell r="L151">
            <v>20000</v>
          </cell>
          <cell r="M151">
            <v>17</v>
          </cell>
        </row>
        <row r="152">
          <cell r="H152">
            <v>152</v>
          </cell>
          <cell r="I152" t="str">
            <v xml:space="preserve">Lª ThÞ </v>
          </cell>
          <cell r="J152" t="str">
            <v>Thanh</v>
          </cell>
          <cell r="L152">
            <v>18000</v>
          </cell>
          <cell r="M152">
            <v>14</v>
          </cell>
        </row>
        <row r="153">
          <cell r="H153">
            <v>153</v>
          </cell>
          <cell r="I153" t="str">
            <v>NguyÔn ThÞ</v>
          </cell>
          <cell r="J153" t="str">
            <v>Minh A</v>
          </cell>
          <cell r="K153" t="str">
            <v>Electro'</v>
          </cell>
          <cell r="L153">
            <v>20000</v>
          </cell>
        </row>
        <row r="154">
          <cell r="H154">
            <v>154</v>
          </cell>
          <cell r="I154" t="str">
            <v>Bïi ThÞ Kim</v>
          </cell>
          <cell r="J154" t="str">
            <v>Ph­îng</v>
          </cell>
          <cell r="L154">
            <v>18000</v>
          </cell>
          <cell r="M154">
            <v>28</v>
          </cell>
        </row>
        <row r="155">
          <cell r="H155">
            <v>155</v>
          </cell>
          <cell r="I155" t="str">
            <v xml:space="preserve">NguyÔn ThÞ </v>
          </cell>
          <cell r="J155" t="str">
            <v>Liªn C</v>
          </cell>
          <cell r="L155">
            <v>18000</v>
          </cell>
        </row>
        <row r="156">
          <cell r="H156">
            <v>156</v>
          </cell>
          <cell r="I156" t="str">
            <v xml:space="preserve">§Æng ThÞ Thuý </v>
          </cell>
          <cell r="J156" t="str">
            <v>H¹nh</v>
          </cell>
          <cell r="L156">
            <v>18000</v>
          </cell>
        </row>
        <row r="157">
          <cell r="H157">
            <v>157</v>
          </cell>
          <cell r="I157" t="str">
            <v xml:space="preserve">§µo ThÞ </v>
          </cell>
          <cell r="J157" t="str">
            <v>H­¬ng</v>
          </cell>
          <cell r="K157" t="str">
            <v>Welding</v>
          </cell>
          <cell r="L157">
            <v>20000</v>
          </cell>
        </row>
        <row r="158">
          <cell r="H158">
            <v>158</v>
          </cell>
          <cell r="I158" t="str">
            <v>§µo ThÞ Thu</v>
          </cell>
          <cell r="J158" t="str">
            <v>Trang</v>
          </cell>
          <cell r="L158">
            <v>18000</v>
          </cell>
        </row>
        <row r="159">
          <cell r="H159">
            <v>159</v>
          </cell>
          <cell r="I159" t="str">
            <v>§µo ThÞ Thanh</v>
          </cell>
          <cell r="J159" t="str">
            <v>H­¬ng</v>
          </cell>
          <cell r="L159">
            <v>18000</v>
          </cell>
        </row>
        <row r="160">
          <cell r="H160">
            <v>160</v>
          </cell>
          <cell r="I160" t="str">
            <v xml:space="preserve">NguyÔn ThÞ </v>
          </cell>
          <cell r="J160" t="str">
            <v>Thuý C</v>
          </cell>
          <cell r="L160">
            <v>18000</v>
          </cell>
        </row>
        <row r="161">
          <cell r="H161">
            <v>161</v>
          </cell>
          <cell r="I161" t="str">
            <v>Vò ThÞ Lan</v>
          </cell>
          <cell r="J161" t="str">
            <v>H­êng</v>
          </cell>
          <cell r="L161">
            <v>18000</v>
          </cell>
        </row>
        <row r="162">
          <cell r="H162">
            <v>162</v>
          </cell>
          <cell r="I162" t="str">
            <v xml:space="preserve">TrÞnh ThÞ </v>
          </cell>
          <cell r="J162" t="str">
            <v>HiÖp</v>
          </cell>
          <cell r="L162">
            <v>18000</v>
          </cell>
        </row>
        <row r="163">
          <cell r="H163">
            <v>163</v>
          </cell>
          <cell r="I163" t="str">
            <v>Lª ThÞ</v>
          </cell>
          <cell r="J163" t="str">
            <v>NgÇn</v>
          </cell>
          <cell r="L163">
            <v>18000</v>
          </cell>
        </row>
        <row r="164">
          <cell r="H164">
            <v>164</v>
          </cell>
          <cell r="I164" t="str">
            <v>NguyÔn ThÞ</v>
          </cell>
          <cell r="J164" t="str">
            <v>H­¬ng A</v>
          </cell>
          <cell r="K164" t="str">
            <v>Electro'</v>
          </cell>
          <cell r="L164">
            <v>20000</v>
          </cell>
          <cell r="M164">
            <v>22</v>
          </cell>
        </row>
        <row r="165">
          <cell r="H165">
            <v>165</v>
          </cell>
          <cell r="I165" t="str">
            <v xml:space="preserve">§oµn ThÞ </v>
          </cell>
          <cell r="J165" t="str">
            <v>Ngoan</v>
          </cell>
          <cell r="K165" t="str">
            <v>Electro'</v>
          </cell>
          <cell r="L165">
            <v>20000</v>
          </cell>
          <cell r="M165">
            <v>6</v>
          </cell>
        </row>
        <row r="166">
          <cell r="H166">
            <v>166</v>
          </cell>
          <cell r="I166" t="str">
            <v>NguyÔn ThÞ</v>
          </cell>
          <cell r="J166" t="str">
            <v>Oanh</v>
          </cell>
          <cell r="K166" t="str">
            <v>Electro'</v>
          </cell>
          <cell r="L166">
            <v>20000</v>
          </cell>
          <cell r="M166">
            <v>29</v>
          </cell>
        </row>
        <row r="167">
          <cell r="H167">
            <v>167</v>
          </cell>
          <cell r="I167" t="str">
            <v>NguyÔn ThÞ</v>
          </cell>
          <cell r="J167" t="str">
            <v>HiÖu</v>
          </cell>
          <cell r="L167">
            <v>18000</v>
          </cell>
          <cell r="M167">
            <v>32</v>
          </cell>
        </row>
        <row r="168">
          <cell r="H168">
            <v>168</v>
          </cell>
          <cell r="I168" t="str">
            <v xml:space="preserve">NguyÔn ThÞ </v>
          </cell>
          <cell r="J168" t="str">
            <v>YÕn</v>
          </cell>
          <cell r="K168" t="str">
            <v>Electro'</v>
          </cell>
          <cell r="L168">
            <v>20000</v>
          </cell>
          <cell r="M168">
            <v>40</v>
          </cell>
        </row>
        <row r="169">
          <cell r="H169">
            <v>169</v>
          </cell>
          <cell r="I169" t="str">
            <v xml:space="preserve">NguyÔn ThÞ </v>
          </cell>
          <cell r="J169" t="str">
            <v>Nhµn B</v>
          </cell>
          <cell r="L169">
            <v>18000</v>
          </cell>
          <cell r="M169">
            <v>37</v>
          </cell>
        </row>
        <row r="170">
          <cell r="H170">
            <v>170</v>
          </cell>
          <cell r="I170" t="str">
            <v>NguyÔn ThÞ</v>
          </cell>
          <cell r="J170" t="str">
            <v>Loan B</v>
          </cell>
          <cell r="L170">
            <v>18000</v>
          </cell>
          <cell r="M170">
            <v>26</v>
          </cell>
        </row>
        <row r="171">
          <cell r="H171">
            <v>171</v>
          </cell>
          <cell r="I171" t="str">
            <v>NguyÔn ThÞ</v>
          </cell>
          <cell r="J171" t="str">
            <v>ChØnh</v>
          </cell>
          <cell r="K171" t="str">
            <v>Electro'</v>
          </cell>
          <cell r="L171">
            <v>20000</v>
          </cell>
          <cell r="M171">
            <v>20</v>
          </cell>
        </row>
        <row r="172">
          <cell r="H172">
            <v>172</v>
          </cell>
          <cell r="I172" t="str">
            <v xml:space="preserve">NguyÔn ThÞ </v>
          </cell>
          <cell r="J172" t="str">
            <v>Th¬m</v>
          </cell>
          <cell r="L172">
            <v>18000</v>
          </cell>
          <cell r="M172">
            <v>41</v>
          </cell>
        </row>
        <row r="173">
          <cell r="H173">
            <v>173</v>
          </cell>
          <cell r="I173" t="str">
            <v>NguyÔn ThÞ</v>
          </cell>
          <cell r="J173" t="str">
            <v>HiÒn B</v>
          </cell>
          <cell r="L173">
            <v>18000</v>
          </cell>
          <cell r="M173">
            <v>24</v>
          </cell>
        </row>
        <row r="174">
          <cell r="H174">
            <v>174</v>
          </cell>
          <cell r="I174" t="str">
            <v xml:space="preserve">Vò ThÞ </v>
          </cell>
          <cell r="J174" t="str">
            <v>Th¬m</v>
          </cell>
          <cell r="L174">
            <v>18000</v>
          </cell>
          <cell r="M174">
            <v>47</v>
          </cell>
        </row>
        <row r="175">
          <cell r="H175">
            <v>175</v>
          </cell>
          <cell r="I175" t="str">
            <v>NguyÔn ThÞ</v>
          </cell>
          <cell r="J175" t="str">
            <v>TuyÕt B</v>
          </cell>
          <cell r="L175">
            <v>18000</v>
          </cell>
          <cell r="M175">
            <v>31</v>
          </cell>
        </row>
        <row r="176">
          <cell r="H176">
            <v>176</v>
          </cell>
          <cell r="I176" t="str">
            <v>NguyÔn ThÞ</v>
          </cell>
          <cell r="J176" t="str">
            <v>XuyÕn</v>
          </cell>
          <cell r="L176">
            <v>18000</v>
          </cell>
          <cell r="M176">
            <v>33</v>
          </cell>
        </row>
        <row r="177">
          <cell r="H177">
            <v>177</v>
          </cell>
          <cell r="I177" t="str">
            <v xml:space="preserve">§oµn ThÞ </v>
          </cell>
          <cell r="J177" t="str">
            <v>LuyÕn</v>
          </cell>
          <cell r="K177" t="str">
            <v>Electro'</v>
          </cell>
          <cell r="L177">
            <v>20000</v>
          </cell>
          <cell r="M177">
            <v>5</v>
          </cell>
        </row>
        <row r="178">
          <cell r="H178">
            <v>178</v>
          </cell>
          <cell r="I178" t="str">
            <v>Hoµng ThÞ</v>
          </cell>
          <cell r="J178" t="str">
            <v>B»ng</v>
          </cell>
          <cell r="K178" t="str">
            <v>Electro'</v>
          </cell>
          <cell r="L178">
            <v>20000</v>
          </cell>
          <cell r="M178">
            <v>8</v>
          </cell>
        </row>
        <row r="179">
          <cell r="H179">
            <v>179</v>
          </cell>
          <cell r="I179" t="str">
            <v>L­¬ng ThÞ</v>
          </cell>
          <cell r="J179" t="str">
            <v>Lan</v>
          </cell>
          <cell r="L179">
            <v>18000</v>
          </cell>
          <cell r="M179">
            <v>10</v>
          </cell>
        </row>
        <row r="180">
          <cell r="H180">
            <v>180</v>
          </cell>
          <cell r="I180" t="str">
            <v>NguyÔn ThÞ</v>
          </cell>
          <cell r="J180" t="str">
            <v>H»ng B</v>
          </cell>
          <cell r="K180" t="str">
            <v>Electro'</v>
          </cell>
          <cell r="L180">
            <v>20000</v>
          </cell>
          <cell r="M180">
            <v>21</v>
          </cell>
        </row>
        <row r="181">
          <cell r="H181">
            <v>181</v>
          </cell>
          <cell r="I181" t="str">
            <v>NguyÔn ThÞ</v>
          </cell>
          <cell r="J181" t="str">
            <v>Hoµn B</v>
          </cell>
          <cell r="L181">
            <v>18000</v>
          </cell>
          <cell r="M181">
            <v>25</v>
          </cell>
        </row>
        <row r="182">
          <cell r="H182">
            <v>182</v>
          </cell>
          <cell r="I182" t="str">
            <v>NguyÔn ThÞ Thanh</v>
          </cell>
          <cell r="J182" t="str">
            <v>Mai</v>
          </cell>
          <cell r="L182">
            <v>18000</v>
          </cell>
          <cell r="M182">
            <v>44</v>
          </cell>
        </row>
        <row r="183">
          <cell r="H183">
            <v>183</v>
          </cell>
          <cell r="I183" t="str">
            <v xml:space="preserve">§µo ThÞ Thuú </v>
          </cell>
          <cell r="J183" t="str">
            <v>Dung</v>
          </cell>
          <cell r="K183" t="str">
            <v>Electro'</v>
          </cell>
          <cell r="L183">
            <v>20000</v>
          </cell>
          <cell r="M183">
            <v>2</v>
          </cell>
        </row>
        <row r="184">
          <cell r="H184">
            <v>184</v>
          </cell>
          <cell r="I184" t="str">
            <v>Hoa Hång</v>
          </cell>
          <cell r="J184" t="str">
            <v>Thuû</v>
          </cell>
          <cell r="L184">
            <v>18000</v>
          </cell>
        </row>
        <row r="185">
          <cell r="H185">
            <v>185</v>
          </cell>
          <cell r="I185" t="str">
            <v>NguyÔn ThÞ</v>
          </cell>
          <cell r="J185" t="str">
            <v>Thu A</v>
          </cell>
          <cell r="L185">
            <v>18000</v>
          </cell>
        </row>
        <row r="186">
          <cell r="H186">
            <v>186</v>
          </cell>
          <cell r="I186" t="str">
            <v>§ç ThÞ</v>
          </cell>
          <cell r="J186" t="str">
            <v>Dung</v>
          </cell>
          <cell r="K186" t="str">
            <v>Electro'</v>
          </cell>
          <cell r="L186">
            <v>20000</v>
          </cell>
          <cell r="M186">
            <v>4</v>
          </cell>
        </row>
        <row r="187">
          <cell r="H187">
            <v>187</v>
          </cell>
          <cell r="I187" t="str">
            <v>Bïi ThÞ Minh</v>
          </cell>
          <cell r="J187" t="str">
            <v>Sanh</v>
          </cell>
          <cell r="L187">
            <v>18000</v>
          </cell>
        </row>
        <row r="188">
          <cell r="H188">
            <v>188</v>
          </cell>
          <cell r="I188" t="str">
            <v>NguyÔn ThÞ</v>
          </cell>
          <cell r="J188" t="str">
            <v>Liªn B</v>
          </cell>
          <cell r="L188">
            <v>18000</v>
          </cell>
        </row>
        <row r="189">
          <cell r="H189">
            <v>189</v>
          </cell>
          <cell r="I189" t="str">
            <v>NguyÔn ThÞ Thanh</v>
          </cell>
          <cell r="J189" t="str">
            <v>H­êng B</v>
          </cell>
          <cell r="L189">
            <v>18000</v>
          </cell>
        </row>
        <row r="190">
          <cell r="H190">
            <v>190</v>
          </cell>
          <cell r="I190" t="str">
            <v>NguyÔn ThÞ Thu</v>
          </cell>
          <cell r="J190" t="str">
            <v>H­¬ng C</v>
          </cell>
          <cell r="L190">
            <v>18000</v>
          </cell>
        </row>
        <row r="191">
          <cell r="H191">
            <v>191</v>
          </cell>
          <cell r="I191" t="str">
            <v xml:space="preserve">TrÇn ThÞ </v>
          </cell>
          <cell r="J191" t="str">
            <v>Thuý B</v>
          </cell>
          <cell r="K191" t="str">
            <v>Electro'</v>
          </cell>
          <cell r="L191">
            <v>20000</v>
          </cell>
        </row>
        <row r="192">
          <cell r="H192">
            <v>192</v>
          </cell>
          <cell r="I192" t="str">
            <v>NguyÔn ThÞ Phóc</v>
          </cell>
          <cell r="J192" t="str">
            <v>Thä</v>
          </cell>
          <cell r="L192">
            <v>18000</v>
          </cell>
        </row>
        <row r="193">
          <cell r="H193">
            <v>193</v>
          </cell>
          <cell r="I193" t="str">
            <v>NguyÔn ThÞ Thanh</v>
          </cell>
          <cell r="J193" t="str">
            <v>Thuû</v>
          </cell>
          <cell r="L193">
            <v>18000</v>
          </cell>
        </row>
        <row r="194">
          <cell r="H194">
            <v>194</v>
          </cell>
          <cell r="I194" t="str">
            <v>NguyÔn ThÞ</v>
          </cell>
          <cell r="J194" t="str">
            <v>LiÔu</v>
          </cell>
          <cell r="L194">
            <v>18000</v>
          </cell>
        </row>
        <row r="195">
          <cell r="H195">
            <v>195</v>
          </cell>
          <cell r="I195" t="str">
            <v>NguyÔn ThÞ</v>
          </cell>
          <cell r="J195" t="str">
            <v>Ph­¬ng A</v>
          </cell>
          <cell r="L195">
            <v>18000</v>
          </cell>
        </row>
        <row r="196">
          <cell r="H196">
            <v>196</v>
          </cell>
          <cell r="I196" t="str">
            <v>NguyÔn ThÞ</v>
          </cell>
          <cell r="J196" t="str">
            <v>Thu B</v>
          </cell>
          <cell r="L196">
            <v>18000</v>
          </cell>
        </row>
        <row r="197">
          <cell r="H197">
            <v>197</v>
          </cell>
          <cell r="I197" t="str">
            <v>Khóc ThÞ</v>
          </cell>
          <cell r="J197" t="str">
            <v>Nh©m</v>
          </cell>
          <cell r="L197">
            <v>18000</v>
          </cell>
        </row>
        <row r="198">
          <cell r="H198">
            <v>198</v>
          </cell>
          <cell r="I198" t="str">
            <v xml:space="preserve">§Æng Thu </v>
          </cell>
          <cell r="J198" t="str">
            <v>Thuû</v>
          </cell>
          <cell r="L198">
            <v>20000</v>
          </cell>
        </row>
        <row r="199">
          <cell r="H199">
            <v>199</v>
          </cell>
          <cell r="I199" t="str">
            <v xml:space="preserve">NguyÔn ThÞ </v>
          </cell>
          <cell r="J199" t="str">
            <v>Hoµn</v>
          </cell>
          <cell r="L199">
            <v>18000</v>
          </cell>
        </row>
        <row r="200">
          <cell r="H200">
            <v>200</v>
          </cell>
          <cell r="I200" t="str">
            <v>Lª ThÞ Hång</v>
          </cell>
          <cell r="J200" t="str">
            <v>Minh</v>
          </cell>
          <cell r="L200">
            <v>18000</v>
          </cell>
        </row>
        <row r="201">
          <cell r="H201">
            <v>201</v>
          </cell>
          <cell r="I201" t="str">
            <v xml:space="preserve">NguyÔn ThÞ </v>
          </cell>
          <cell r="J201" t="str">
            <v>Ph­¬ng</v>
          </cell>
          <cell r="L201">
            <v>18000</v>
          </cell>
        </row>
        <row r="202">
          <cell r="H202">
            <v>202</v>
          </cell>
          <cell r="I202" t="str">
            <v>NguyÔn ThÞ</v>
          </cell>
          <cell r="J202" t="str">
            <v>Nam</v>
          </cell>
          <cell r="L202">
            <v>18000</v>
          </cell>
        </row>
        <row r="203">
          <cell r="H203">
            <v>203</v>
          </cell>
          <cell r="I203" t="str">
            <v>Ph¹m ThÞ</v>
          </cell>
          <cell r="J203" t="str">
            <v>Ng¶i</v>
          </cell>
          <cell r="L203">
            <v>18000</v>
          </cell>
        </row>
        <row r="204">
          <cell r="H204">
            <v>204</v>
          </cell>
          <cell r="I204" t="str">
            <v>B¹ch Hång</v>
          </cell>
          <cell r="J204" t="str">
            <v>Lý</v>
          </cell>
          <cell r="L204">
            <v>18000</v>
          </cell>
        </row>
        <row r="205">
          <cell r="H205">
            <v>205</v>
          </cell>
          <cell r="I205" t="str">
            <v xml:space="preserve">Lª ThÞ </v>
          </cell>
          <cell r="J205" t="str">
            <v>§µm</v>
          </cell>
          <cell r="L205">
            <v>18000</v>
          </cell>
        </row>
        <row r="206">
          <cell r="H206">
            <v>206</v>
          </cell>
          <cell r="I206" t="str">
            <v>NguyÔn ThÞ</v>
          </cell>
          <cell r="J206" t="str">
            <v>Chiªn</v>
          </cell>
          <cell r="L206">
            <v>18000</v>
          </cell>
          <cell r="M206">
            <v>19</v>
          </cell>
        </row>
        <row r="207">
          <cell r="H207">
            <v>207</v>
          </cell>
          <cell r="I207" t="str">
            <v>NguyÔn ThÞ</v>
          </cell>
          <cell r="J207" t="str">
            <v>Lª</v>
          </cell>
          <cell r="L207">
            <v>18000</v>
          </cell>
        </row>
        <row r="208">
          <cell r="H208">
            <v>208</v>
          </cell>
          <cell r="I208" t="str">
            <v>§ç ThÞ</v>
          </cell>
          <cell r="J208" t="str">
            <v>LiÔu</v>
          </cell>
          <cell r="L208">
            <v>18000</v>
          </cell>
        </row>
        <row r="209">
          <cell r="H209">
            <v>209</v>
          </cell>
          <cell r="I209" t="str">
            <v xml:space="preserve">Hoµng Hång </v>
          </cell>
          <cell r="J209" t="str">
            <v>H¹nh</v>
          </cell>
          <cell r="L209">
            <v>18000</v>
          </cell>
        </row>
        <row r="210">
          <cell r="H210">
            <v>210</v>
          </cell>
          <cell r="I210" t="str">
            <v>Lª ThÞ</v>
          </cell>
          <cell r="J210" t="str">
            <v>Liªn</v>
          </cell>
          <cell r="K210" t="str">
            <v>Electro'</v>
          </cell>
          <cell r="L210">
            <v>20000</v>
          </cell>
        </row>
        <row r="211">
          <cell r="H211">
            <v>211</v>
          </cell>
          <cell r="I211" t="str">
            <v>NguyÔn ThÞ</v>
          </cell>
          <cell r="J211" t="str">
            <v>Hµ C</v>
          </cell>
          <cell r="L211">
            <v>18000</v>
          </cell>
        </row>
        <row r="212">
          <cell r="H212">
            <v>212</v>
          </cell>
          <cell r="I212" t="str">
            <v>Hoµng ThÞ</v>
          </cell>
          <cell r="J212" t="str">
            <v>Hoµ</v>
          </cell>
          <cell r="L212">
            <v>18000</v>
          </cell>
        </row>
        <row r="213">
          <cell r="H213">
            <v>213</v>
          </cell>
          <cell r="I213" t="str">
            <v xml:space="preserve">NguyÔn Thu </v>
          </cell>
          <cell r="J213" t="str">
            <v>HiÒn</v>
          </cell>
          <cell r="L213">
            <v>18000</v>
          </cell>
        </row>
        <row r="214">
          <cell r="H214">
            <v>214</v>
          </cell>
          <cell r="I214" t="str">
            <v xml:space="preserve">Tr­¬ng ThÞ </v>
          </cell>
          <cell r="J214" t="str">
            <v>ThÞnh</v>
          </cell>
          <cell r="L214">
            <v>18000</v>
          </cell>
        </row>
        <row r="215">
          <cell r="H215">
            <v>215</v>
          </cell>
          <cell r="I215" t="str">
            <v>§ç DiÖu</v>
          </cell>
          <cell r="J215" t="str">
            <v>ThuÇn</v>
          </cell>
          <cell r="L215">
            <v>18000</v>
          </cell>
        </row>
        <row r="216">
          <cell r="H216">
            <v>216</v>
          </cell>
          <cell r="I216" t="str">
            <v>Ph¹m ThÞ  Thanh</v>
          </cell>
          <cell r="J216" t="str">
            <v>Nhµn</v>
          </cell>
          <cell r="L216">
            <v>18000</v>
          </cell>
        </row>
        <row r="217">
          <cell r="H217">
            <v>217</v>
          </cell>
          <cell r="I217" t="str">
            <v xml:space="preserve">Chu ThÞ </v>
          </cell>
          <cell r="J217" t="str">
            <v>Ngµ</v>
          </cell>
          <cell r="L217">
            <v>18000</v>
          </cell>
        </row>
        <row r="218">
          <cell r="H218">
            <v>218</v>
          </cell>
          <cell r="I218" t="str">
            <v xml:space="preserve">§Æng ThÞ BÝch </v>
          </cell>
          <cell r="J218" t="str">
            <v>DiÖp</v>
          </cell>
          <cell r="L218">
            <v>18000</v>
          </cell>
        </row>
        <row r="219">
          <cell r="H219">
            <v>219</v>
          </cell>
          <cell r="I219" t="str">
            <v xml:space="preserve">NguyÔn ThÞ </v>
          </cell>
          <cell r="J219" t="str">
            <v>Hoµn C</v>
          </cell>
          <cell r="L219">
            <v>18000</v>
          </cell>
        </row>
        <row r="220">
          <cell r="H220">
            <v>220</v>
          </cell>
          <cell r="I220" t="str">
            <v xml:space="preserve">NguyÔn ThÞ </v>
          </cell>
          <cell r="J220" t="str">
            <v>§Þnh</v>
          </cell>
          <cell r="L220">
            <v>18000</v>
          </cell>
        </row>
        <row r="221">
          <cell r="H221">
            <v>221</v>
          </cell>
          <cell r="I221" t="str">
            <v>TriÖu ThÞ</v>
          </cell>
          <cell r="J221" t="str">
            <v>H¹nh</v>
          </cell>
          <cell r="L221">
            <v>18000</v>
          </cell>
        </row>
        <row r="222">
          <cell r="H222">
            <v>222</v>
          </cell>
          <cell r="I222" t="str">
            <v>Lª ThÞ</v>
          </cell>
          <cell r="J222" t="str">
            <v>Tr©m</v>
          </cell>
          <cell r="L222">
            <v>18000</v>
          </cell>
        </row>
        <row r="223">
          <cell r="I223" t="str">
            <v>Lª ThÞ Thanh</v>
          </cell>
          <cell r="J223" t="str">
            <v>Ph­¬ng</v>
          </cell>
          <cell r="L223">
            <v>18000</v>
          </cell>
        </row>
        <row r="224">
          <cell r="H224">
            <v>224</v>
          </cell>
          <cell r="I224" t="str">
            <v xml:space="preserve">NguyÔn Hång </v>
          </cell>
          <cell r="J224" t="str">
            <v>HuÖ</v>
          </cell>
          <cell r="L224">
            <v>18000</v>
          </cell>
        </row>
        <row r="225">
          <cell r="H225">
            <v>225</v>
          </cell>
          <cell r="I225" t="str">
            <v>NguyÔn Xu©n</v>
          </cell>
          <cell r="J225" t="str">
            <v>Thu</v>
          </cell>
          <cell r="L225">
            <v>18000</v>
          </cell>
        </row>
        <row r="226">
          <cell r="H226">
            <v>226</v>
          </cell>
          <cell r="I226" t="str">
            <v>NguyÔn ThÞ</v>
          </cell>
          <cell r="J226" t="str">
            <v>Mai B</v>
          </cell>
          <cell r="L226">
            <v>18000</v>
          </cell>
        </row>
        <row r="227">
          <cell r="H227">
            <v>227</v>
          </cell>
          <cell r="I227" t="str">
            <v xml:space="preserve">NguyÔn ThÞ </v>
          </cell>
          <cell r="J227" t="str">
            <v>HuÊn</v>
          </cell>
          <cell r="L227">
            <v>18000</v>
          </cell>
        </row>
        <row r="228">
          <cell r="H228">
            <v>228</v>
          </cell>
          <cell r="I228" t="str">
            <v>§µo ThÞ</v>
          </cell>
          <cell r="J228" t="str">
            <v>Thoa</v>
          </cell>
          <cell r="L228">
            <v>18000</v>
          </cell>
        </row>
        <row r="229">
          <cell r="H229">
            <v>229</v>
          </cell>
          <cell r="I229" t="str">
            <v>Lª Nh­</v>
          </cell>
          <cell r="J229" t="str">
            <v>Quúnh</v>
          </cell>
          <cell r="L229">
            <v>18000</v>
          </cell>
        </row>
        <row r="230">
          <cell r="H230">
            <v>230</v>
          </cell>
          <cell r="I230" t="str">
            <v xml:space="preserve">Nghiªm ThÞ Hång </v>
          </cell>
          <cell r="J230" t="str">
            <v>Liªn</v>
          </cell>
          <cell r="L230">
            <v>18000</v>
          </cell>
        </row>
        <row r="231">
          <cell r="H231">
            <v>231</v>
          </cell>
          <cell r="I231" t="str">
            <v>Ng« ThÞ</v>
          </cell>
          <cell r="J231" t="str">
            <v>Chuyªn</v>
          </cell>
          <cell r="L231">
            <v>18000</v>
          </cell>
        </row>
        <row r="232">
          <cell r="H232">
            <v>232</v>
          </cell>
          <cell r="I232" t="str">
            <v>NguyÔn Thanh</v>
          </cell>
          <cell r="J232" t="str">
            <v>Mþ</v>
          </cell>
          <cell r="L232">
            <v>18000</v>
          </cell>
        </row>
        <row r="233">
          <cell r="H233">
            <v>233</v>
          </cell>
          <cell r="I233" t="str">
            <v xml:space="preserve">NguyÔn ThÞ </v>
          </cell>
          <cell r="J233" t="str">
            <v>H­¬ng C</v>
          </cell>
          <cell r="L233">
            <v>18000</v>
          </cell>
        </row>
        <row r="234">
          <cell r="H234">
            <v>234</v>
          </cell>
          <cell r="I234" t="str">
            <v>Ph¹m ThÞ</v>
          </cell>
          <cell r="J234" t="str">
            <v>Hoa</v>
          </cell>
          <cell r="L234">
            <v>18000</v>
          </cell>
        </row>
        <row r="235">
          <cell r="H235">
            <v>235</v>
          </cell>
          <cell r="I235" t="str">
            <v>NguyÔn ThÞ</v>
          </cell>
          <cell r="J235" t="str">
            <v>Ph­îng A</v>
          </cell>
          <cell r="L235">
            <v>18000</v>
          </cell>
        </row>
        <row r="236">
          <cell r="H236">
            <v>236</v>
          </cell>
          <cell r="I236" t="str">
            <v>§ç ThÞ</v>
          </cell>
          <cell r="J236" t="str">
            <v>S¸ng</v>
          </cell>
          <cell r="L236">
            <v>18000</v>
          </cell>
        </row>
        <row r="237">
          <cell r="H237">
            <v>237</v>
          </cell>
          <cell r="I237" t="str">
            <v>NguyÔn ThÞ Thu</v>
          </cell>
          <cell r="J237" t="str">
            <v>HiÒn</v>
          </cell>
          <cell r="L237">
            <v>18000</v>
          </cell>
        </row>
        <row r="238">
          <cell r="H238">
            <v>238</v>
          </cell>
          <cell r="I238" t="str">
            <v>NguyÔn ThÞ</v>
          </cell>
          <cell r="J238" t="str">
            <v>H­¬ng B</v>
          </cell>
          <cell r="L238">
            <v>18000</v>
          </cell>
        </row>
        <row r="239">
          <cell r="H239">
            <v>239</v>
          </cell>
          <cell r="I239" t="str">
            <v>NguyÔn ThÞ</v>
          </cell>
          <cell r="J239" t="str">
            <v>HuyÒn</v>
          </cell>
          <cell r="L239">
            <v>18000</v>
          </cell>
        </row>
        <row r="240">
          <cell r="H240">
            <v>240</v>
          </cell>
          <cell r="I240" t="str">
            <v xml:space="preserve">Ph¹m Ngäc </v>
          </cell>
          <cell r="J240" t="str">
            <v>Th­êng</v>
          </cell>
          <cell r="L240">
            <v>18000</v>
          </cell>
        </row>
        <row r="241">
          <cell r="H241">
            <v>241</v>
          </cell>
          <cell r="I241" t="str">
            <v>Lª ThÞ</v>
          </cell>
          <cell r="J241" t="str">
            <v>Lan</v>
          </cell>
          <cell r="L241">
            <v>18000</v>
          </cell>
        </row>
        <row r="242">
          <cell r="H242">
            <v>242</v>
          </cell>
          <cell r="I242" t="str">
            <v xml:space="preserve">Ng ThÞ </v>
          </cell>
          <cell r="J242" t="str">
            <v>Lai</v>
          </cell>
          <cell r="L242">
            <v>18000</v>
          </cell>
        </row>
        <row r="243">
          <cell r="H243">
            <v>243</v>
          </cell>
          <cell r="I243" t="str">
            <v>NguyÔn ThÞ</v>
          </cell>
          <cell r="J243" t="str">
            <v>Minh A</v>
          </cell>
          <cell r="L243">
            <v>18000</v>
          </cell>
        </row>
        <row r="244">
          <cell r="H244">
            <v>244</v>
          </cell>
          <cell r="I244" t="str">
            <v>NguyÔn ThÞ</v>
          </cell>
          <cell r="J244" t="str">
            <v>Thoa B</v>
          </cell>
          <cell r="K244" t="str">
            <v>Electro'</v>
          </cell>
          <cell r="L244">
            <v>20000</v>
          </cell>
          <cell r="M244">
            <v>30</v>
          </cell>
        </row>
        <row r="245">
          <cell r="H245">
            <v>245</v>
          </cell>
          <cell r="I245" t="str">
            <v>NguyÔn ThÞ Thanh</v>
          </cell>
          <cell r="J245" t="str">
            <v>Nhµn</v>
          </cell>
          <cell r="L245">
            <v>20000</v>
          </cell>
          <cell r="M245" t="str">
            <v>Old worker</v>
          </cell>
        </row>
        <row r="246">
          <cell r="H246">
            <v>246</v>
          </cell>
          <cell r="I246" t="str">
            <v xml:space="preserve">Chö ThÞ </v>
          </cell>
          <cell r="J246" t="str">
            <v>LuyÕn</v>
          </cell>
          <cell r="L246">
            <v>18000</v>
          </cell>
        </row>
        <row r="247">
          <cell r="H247">
            <v>247</v>
          </cell>
          <cell r="I247" t="str">
            <v>NguyÔn ThÞ</v>
          </cell>
          <cell r="J247" t="str">
            <v>TÊn</v>
          </cell>
          <cell r="K247" t="str">
            <v>Electro'</v>
          </cell>
          <cell r="L247">
            <v>20000</v>
          </cell>
        </row>
        <row r="248">
          <cell r="H248">
            <v>248</v>
          </cell>
          <cell r="I248" t="str">
            <v>Hoµng ThÞ Thuý</v>
          </cell>
          <cell r="J248" t="str">
            <v>Nga</v>
          </cell>
          <cell r="L248">
            <v>18000</v>
          </cell>
        </row>
        <row r="249">
          <cell r="H249">
            <v>249</v>
          </cell>
          <cell r="I249" t="str">
            <v>Ph¹m ThÞ Kim</v>
          </cell>
          <cell r="J249" t="str">
            <v>Th¾m</v>
          </cell>
          <cell r="L249">
            <v>18000</v>
          </cell>
        </row>
        <row r="250">
          <cell r="H250">
            <v>250</v>
          </cell>
          <cell r="I250" t="str">
            <v>L­u ThÞ</v>
          </cell>
          <cell r="J250" t="str">
            <v>Hµo</v>
          </cell>
          <cell r="L250">
            <v>18000</v>
          </cell>
        </row>
        <row r="251">
          <cell r="H251">
            <v>251</v>
          </cell>
          <cell r="I251" t="str">
            <v>Hoµng ThÞ Hång</v>
          </cell>
          <cell r="J251" t="str">
            <v>H­ëng</v>
          </cell>
          <cell r="L251">
            <v>18000</v>
          </cell>
        </row>
        <row r="252">
          <cell r="H252">
            <v>252</v>
          </cell>
          <cell r="I252" t="str">
            <v>NguyÔn ThÞ</v>
          </cell>
          <cell r="J252" t="str">
            <v>Ngäc</v>
          </cell>
          <cell r="L252">
            <v>18000</v>
          </cell>
        </row>
        <row r="253">
          <cell r="H253">
            <v>253</v>
          </cell>
          <cell r="I253" t="str">
            <v>NguyÔn ThÞ</v>
          </cell>
          <cell r="J253" t="str">
            <v>Loan C</v>
          </cell>
          <cell r="L253">
            <v>18000</v>
          </cell>
        </row>
        <row r="254">
          <cell r="H254">
            <v>254</v>
          </cell>
          <cell r="I254" t="str">
            <v xml:space="preserve">NguyÔn B×nh </v>
          </cell>
          <cell r="J254" t="str">
            <v>Ph­¬ng</v>
          </cell>
          <cell r="L254">
            <v>18000</v>
          </cell>
        </row>
        <row r="255">
          <cell r="H255">
            <v>255</v>
          </cell>
          <cell r="I255" t="str">
            <v>NguyÔn ThÞ H­¬ng</v>
          </cell>
          <cell r="J255" t="str">
            <v>Sen B</v>
          </cell>
          <cell r="L255">
            <v>18000</v>
          </cell>
        </row>
        <row r="256">
          <cell r="H256">
            <v>256</v>
          </cell>
          <cell r="I256" t="str">
            <v>NguyÔn ThÞ</v>
          </cell>
          <cell r="J256" t="str">
            <v>Nga B</v>
          </cell>
          <cell r="L256">
            <v>18000</v>
          </cell>
        </row>
        <row r="257">
          <cell r="H257">
            <v>257</v>
          </cell>
          <cell r="I257" t="str">
            <v xml:space="preserve">TrÇn ¸nh </v>
          </cell>
          <cell r="J257" t="str">
            <v>NguyÖt</v>
          </cell>
          <cell r="L257">
            <v>18000</v>
          </cell>
        </row>
        <row r="258">
          <cell r="H258">
            <v>258</v>
          </cell>
          <cell r="I258" t="str">
            <v>Hoµng ThÞ</v>
          </cell>
          <cell r="J258" t="str">
            <v>Ch©m</v>
          </cell>
          <cell r="L258">
            <v>18000</v>
          </cell>
        </row>
        <row r="259">
          <cell r="H259">
            <v>259</v>
          </cell>
          <cell r="I259" t="str">
            <v>NguyÔn ThÞ</v>
          </cell>
          <cell r="J259" t="str">
            <v>Minh B</v>
          </cell>
          <cell r="L259">
            <v>18000</v>
          </cell>
        </row>
        <row r="260">
          <cell r="H260">
            <v>260</v>
          </cell>
          <cell r="I260" t="str">
            <v xml:space="preserve">NguyÔn ThÞ </v>
          </cell>
          <cell r="J260" t="str">
            <v>Loan D</v>
          </cell>
          <cell r="L260">
            <v>18000</v>
          </cell>
        </row>
        <row r="261">
          <cell r="H261">
            <v>261</v>
          </cell>
          <cell r="I261" t="str">
            <v>L­u ThÞ</v>
          </cell>
          <cell r="J261" t="str">
            <v>H­êng</v>
          </cell>
          <cell r="L261">
            <v>18000</v>
          </cell>
        </row>
        <row r="262">
          <cell r="H262">
            <v>262</v>
          </cell>
          <cell r="I262" t="str">
            <v>Vò ThÞ</v>
          </cell>
          <cell r="J262" t="str">
            <v>Minh</v>
          </cell>
          <cell r="L262">
            <v>18000</v>
          </cell>
        </row>
        <row r="263">
          <cell r="H263">
            <v>263</v>
          </cell>
          <cell r="I263" t="str">
            <v xml:space="preserve">§Æng ThÞ Mai </v>
          </cell>
          <cell r="J263" t="str">
            <v>Ngµ</v>
          </cell>
          <cell r="L263">
            <v>18000</v>
          </cell>
        </row>
        <row r="264">
          <cell r="H264">
            <v>264</v>
          </cell>
          <cell r="I264" t="str">
            <v xml:space="preserve">NguyÔn ThÞ </v>
          </cell>
          <cell r="J264" t="str">
            <v>Thuû B</v>
          </cell>
          <cell r="L264">
            <v>18000</v>
          </cell>
        </row>
        <row r="265">
          <cell r="H265">
            <v>265</v>
          </cell>
          <cell r="I265" t="str">
            <v>T­ëng ThÞ</v>
          </cell>
          <cell r="J265" t="str">
            <v>Liªn</v>
          </cell>
          <cell r="L265">
            <v>18000</v>
          </cell>
        </row>
        <row r="266">
          <cell r="H266">
            <v>266</v>
          </cell>
          <cell r="I266" t="str">
            <v xml:space="preserve">NguyÔn ThÞ </v>
          </cell>
          <cell r="J266" t="str">
            <v>Th­a</v>
          </cell>
          <cell r="L266">
            <v>18000</v>
          </cell>
        </row>
        <row r="267">
          <cell r="H267">
            <v>267</v>
          </cell>
          <cell r="I267" t="str">
            <v xml:space="preserve">NguyÔn ThÞ </v>
          </cell>
          <cell r="J267" t="str">
            <v>Hoa I</v>
          </cell>
          <cell r="L267">
            <v>18000</v>
          </cell>
        </row>
        <row r="268">
          <cell r="H268">
            <v>268</v>
          </cell>
          <cell r="I268" t="str">
            <v xml:space="preserve">NguyÔn ThÞ </v>
          </cell>
          <cell r="J268" t="str">
            <v>Hµ C</v>
          </cell>
          <cell r="L268">
            <v>18000</v>
          </cell>
        </row>
        <row r="269">
          <cell r="H269">
            <v>269</v>
          </cell>
          <cell r="I269" t="str">
            <v xml:space="preserve">NguyÔn ThÞ </v>
          </cell>
          <cell r="J269" t="str">
            <v>Thuý C</v>
          </cell>
          <cell r="L269">
            <v>18000</v>
          </cell>
        </row>
        <row r="270">
          <cell r="H270">
            <v>270</v>
          </cell>
          <cell r="I270" t="str">
            <v xml:space="preserve">NguyÔn ThÞ </v>
          </cell>
          <cell r="J270" t="str">
            <v>HiÖp</v>
          </cell>
          <cell r="L270">
            <v>18000</v>
          </cell>
        </row>
        <row r="271">
          <cell r="H271">
            <v>271</v>
          </cell>
          <cell r="I271" t="str">
            <v xml:space="preserve">NguyÔn ThÞ </v>
          </cell>
          <cell r="J271" t="str">
            <v>Linh B</v>
          </cell>
          <cell r="L271">
            <v>18000</v>
          </cell>
        </row>
        <row r="272">
          <cell r="H272">
            <v>272</v>
          </cell>
          <cell r="I272" t="str">
            <v xml:space="preserve">NguyÔn ThÞ </v>
          </cell>
          <cell r="J272" t="str">
            <v>Lan E</v>
          </cell>
          <cell r="L272">
            <v>18000</v>
          </cell>
        </row>
        <row r="273">
          <cell r="H273">
            <v>273</v>
          </cell>
          <cell r="I273" t="str">
            <v xml:space="preserve">NguyÔn ThÞ </v>
          </cell>
          <cell r="J273" t="str">
            <v>Thanh</v>
          </cell>
          <cell r="L273">
            <v>18000</v>
          </cell>
        </row>
        <row r="274">
          <cell r="H274">
            <v>274</v>
          </cell>
          <cell r="I274" t="str">
            <v xml:space="preserve">§ç ThÞ </v>
          </cell>
          <cell r="J274" t="str">
            <v>§iÖp</v>
          </cell>
          <cell r="L274">
            <v>18000</v>
          </cell>
        </row>
        <row r="275">
          <cell r="H275">
            <v>275</v>
          </cell>
          <cell r="I275" t="str">
            <v>NguyÔn Thu</v>
          </cell>
          <cell r="J275" t="str">
            <v>H­¬ng B</v>
          </cell>
          <cell r="L275">
            <v>18000</v>
          </cell>
        </row>
        <row r="276">
          <cell r="H276">
            <v>276</v>
          </cell>
          <cell r="I276" t="str">
            <v>§ç Hång</v>
          </cell>
          <cell r="J276" t="str">
            <v>DÞu</v>
          </cell>
          <cell r="K276" t="str">
            <v>Electro'</v>
          </cell>
          <cell r="L276">
            <v>20000</v>
          </cell>
          <cell r="M276">
            <v>3</v>
          </cell>
        </row>
        <row r="277">
          <cell r="H277">
            <v>277</v>
          </cell>
          <cell r="I277" t="str">
            <v xml:space="preserve">NguyÔn ThÞ </v>
          </cell>
          <cell r="J277" t="str">
            <v>Hµ D</v>
          </cell>
          <cell r="L277">
            <v>18000</v>
          </cell>
        </row>
        <row r="278">
          <cell r="H278">
            <v>278</v>
          </cell>
          <cell r="I278" t="str">
            <v>Lª ThÞ</v>
          </cell>
          <cell r="J278" t="str">
            <v>Loan</v>
          </cell>
          <cell r="L278">
            <v>18000</v>
          </cell>
        </row>
        <row r="279">
          <cell r="H279">
            <v>279</v>
          </cell>
          <cell r="I279" t="str">
            <v xml:space="preserve">NguyÔn ThÞ </v>
          </cell>
          <cell r="J279" t="str">
            <v>§iÖp</v>
          </cell>
          <cell r="L279">
            <v>18000</v>
          </cell>
        </row>
        <row r="280">
          <cell r="H280">
            <v>280</v>
          </cell>
          <cell r="I280" t="str">
            <v>L­u ThÞ</v>
          </cell>
          <cell r="J280" t="str">
            <v>Quúnh</v>
          </cell>
          <cell r="L280">
            <v>18000</v>
          </cell>
        </row>
        <row r="281">
          <cell r="H281">
            <v>281</v>
          </cell>
          <cell r="I281" t="str">
            <v>TrÇn ThÞ</v>
          </cell>
          <cell r="J281" t="str">
            <v>Vui</v>
          </cell>
          <cell r="L281">
            <v>18000</v>
          </cell>
        </row>
        <row r="282">
          <cell r="H282">
            <v>282</v>
          </cell>
          <cell r="I282" t="str">
            <v>§ç TuyÕt</v>
          </cell>
          <cell r="J282" t="str">
            <v>Lan</v>
          </cell>
          <cell r="L282">
            <v>18000</v>
          </cell>
        </row>
        <row r="283">
          <cell r="H283">
            <v>283</v>
          </cell>
          <cell r="I283" t="str">
            <v>NguyÔn ThÞ</v>
          </cell>
          <cell r="J283" t="str">
            <v>ThoaC</v>
          </cell>
          <cell r="L283">
            <v>18000</v>
          </cell>
        </row>
        <row r="284">
          <cell r="H284">
            <v>284</v>
          </cell>
          <cell r="I284" t="str">
            <v>NguyÔn Thanh</v>
          </cell>
          <cell r="J284" t="str">
            <v>HiÒn</v>
          </cell>
          <cell r="L284">
            <v>18000</v>
          </cell>
        </row>
        <row r="285">
          <cell r="H285">
            <v>285</v>
          </cell>
          <cell r="I285" t="str">
            <v>NguyÔn ThÞ Ph­¬ng</v>
          </cell>
          <cell r="J285" t="str">
            <v>Liªn</v>
          </cell>
          <cell r="L285">
            <v>18000</v>
          </cell>
        </row>
        <row r="286">
          <cell r="H286">
            <v>286</v>
          </cell>
          <cell r="I286" t="str">
            <v xml:space="preserve">NguyÔn ThÞ </v>
          </cell>
          <cell r="J286" t="str">
            <v>NghÜa</v>
          </cell>
          <cell r="L286">
            <v>18000</v>
          </cell>
        </row>
        <row r="287">
          <cell r="H287">
            <v>287</v>
          </cell>
          <cell r="I287" t="str">
            <v>NguyÔn ThÞ Mai</v>
          </cell>
          <cell r="J287" t="str">
            <v>Hoa</v>
          </cell>
          <cell r="L287">
            <v>18000</v>
          </cell>
        </row>
        <row r="288">
          <cell r="H288">
            <v>288</v>
          </cell>
          <cell r="I288" t="str">
            <v>NguyÔn ThÞ</v>
          </cell>
          <cell r="J288" t="str">
            <v>Hoa K</v>
          </cell>
          <cell r="L288">
            <v>18000</v>
          </cell>
        </row>
        <row r="289">
          <cell r="H289">
            <v>289</v>
          </cell>
          <cell r="I289" t="str">
            <v>NguyÔn ThÞ Kim</v>
          </cell>
          <cell r="J289" t="str">
            <v>Chung</v>
          </cell>
          <cell r="L289">
            <v>18000</v>
          </cell>
        </row>
        <row r="290">
          <cell r="H290">
            <v>290</v>
          </cell>
          <cell r="I290" t="str">
            <v xml:space="preserve">Cung Thanh </v>
          </cell>
          <cell r="J290" t="str">
            <v>Hoµ</v>
          </cell>
          <cell r="L290">
            <v>18000</v>
          </cell>
        </row>
        <row r="291">
          <cell r="H291">
            <v>291</v>
          </cell>
          <cell r="I291" t="str">
            <v>Lª ThÞ</v>
          </cell>
          <cell r="J291" t="str">
            <v>Thu</v>
          </cell>
          <cell r="L291">
            <v>18000</v>
          </cell>
        </row>
        <row r="292">
          <cell r="H292">
            <v>292</v>
          </cell>
          <cell r="I292" t="str">
            <v>TrÇn Kim</v>
          </cell>
          <cell r="J292" t="str">
            <v>Oanh</v>
          </cell>
          <cell r="L292">
            <v>18000</v>
          </cell>
        </row>
        <row r="293">
          <cell r="H293">
            <v>293</v>
          </cell>
          <cell r="I293" t="str">
            <v>Chö ThÞ Hång</v>
          </cell>
          <cell r="J293" t="str">
            <v>Nhung</v>
          </cell>
          <cell r="L293">
            <v>18000</v>
          </cell>
        </row>
        <row r="294">
          <cell r="H294">
            <v>294</v>
          </cell>
          <cell r="I294" t="str">
            <v>Chö ThÞ Thanh</v>
          </cell>
          <cell r="J294" t="str">
            <v>Mai</v>
          </cell>
          <cell r="L294">
            <v>18000</v>
          </cell>
        </row>
        <row r="295">
          <cell r="H295">
            <v>295</v>
          </cell>
          <cell r="I295" t="str">
            <v xml:space="preserve">Ng ThÞ </v>
          </cell>
          <cell r="J295" t="str">
            <v>Lý B</v>
          </cell>
          <cell r="L295">
            <v>18000</v>
          </cell>
        </row>
        <row r="296">
          <cell r="H296">
            <v>296</v>
          </cell>
          <cell r="I296" t="str">
            <v>NguyÔn ThÞ</v>
          </cell>
          <cell r="J296" t="str">
            <v>Ph­îng B</v>
          </cell>
          <cell r="L296">
            <v>18000</v>
          </cell>
        </row>
        <row r="297">
          <cell r="H297">
            <v>297</v>
          </cell>
          <cell r="I297" t="str">
            <v xml:space="preserve">§µo ThÞ </v>
          </cell>
          <cell r="J297" t="str">
            <v>H­êng</v>
          </cell>
          <cell r="L297">
            <v>18000</v>
          </cell>
        </row>
        <row r="298">
          <cell r="H298">
            <v>298</v>
          </cell>
          <cell r="I298" t="str">
            <v>§ç ThÞ</v>
          </cell>
          <cell r="J298" t="str">
            <v>Giang</v>
          </cell>
          <cell r="L298">
            <v>18000</v>
          </cell>
        </row>
        <row r="299">
          <cell r="H299">
            <v>299</v>
          </cell>
          <cell r="I299" t="str">
            <v>§ç ThÞ</v>
          </cell>
          <cell r="J299" t="str">
            <v>H»ng</v>
          </cell>
          <cell r="L299">
            <v>18000</v>
          </cell>
        </row>
        <row r="300">
          <cell r="H300">
            <v>300</v>
          </cell>
          <cell r="I300" t="str">
            <v>Lª ThÞ</v>
          </cell>
          <cell r="J300" t="str">
            <v>Lan</v>
          </cell>
          <cell r="L300">
            <v>18000</v>
          </cell>
        </row>
        <row r="301">
          <cell r="H301">
            <v>301</v>
          </cell>
          <cell r="I301" t="str">
            <v>NguyÔn ThÞ</v>
          </cell>
          <cell r="J301" t="str">
            <v>H¶o</v>
          </cell>
          <cell r="L301">
            <v>18000</v>
          </cell>
        </row>
        <row r="302">
          <cell r="H302">
            <v>302</v>
          </cell>
          <cell r="I302" t="str">
            <v>Ng ThÞ</v>
          </cell>
          <cell r="J302" t="str">
            <v>S©m(129)</v>
          </cell>
          <cell r="K302" t="str">
            <v>Electro'</v>
          </cell>
          <cell r="L302">
            <v>20000</v>
          </cell>
        </row>
      </sheetData>
      <sheetData sheetId="1"/>
      <sheetData sheetId="2"/>
      <sheetData sheetId="3" refreshError="1">
        <row r="1">
          <cell r="K1" t="str">
            <v>OMIC VIET NAM CO., LTD</v>
          </cell>
        </row>
        <row r="4">
          <cell r="K4" t="str">
            <v>Sè thÎ</v>
          </cell>
          <cell r="L4" t="str">
            <v>Hä vµ tªn</v>
          </cell>
          <cell r="N4" t="str">
            <v>Ngµy th­êng</v>
          </cell>
          <cell r="O4" t="str">
            <v>Chñ nhËt</v>
          </cell>
          <cell r="P4" t="str">
            <v>Lµm Thªm</v>
          </cell>
          <cell r="Q4" t="str">
            <v>An ca</v>
          </cell>
          <cell r="R4" t="str">
            <v>§iÖn ho¸</v>
          </cell>
          <cell r="S4" t="str">
            <v>Ghi chó</v>
          </cell>
        </row>
        <row r="6">
          <cell r="K6">
            <v>1</v>
          </cell>
          <cell r="L6" t="str">
            <v xml:space="preserve">Lª ThÞ H­¬ng </v>
          </cell>
          <cell r="M6" t="str">
            <v>Giang</v>
          </cell>
          <cell r="N6">
            <v>13.5</v>
          </cell>
          <cell r="O6">
            <v>4.63</v>
          </cell>
          <cell r="P6">
            <v>33.5</v>
          </cell>
        </row>
        <row r="7">
          <cell r="K7">
            <v>3</v>
          </cell>
          <cell r="L7" t="str">
            <v>Lª ThÞ</v>
          </cell>
          <cell r="M7" t="str">
            <v>Cóc</v>
          </cell>
          <cell r="N7">
            <v>1.88</v>
          </cell>
          <cell r="Q7">
            <v>9000</v>
          </cell>
        </row>
        <row r="8">
          <cell r="K8">
            <v>4</v>
          </cell>
          <cell r="L8" t="str">
            <v xml:space="preserve">§Æng ThÞ Thanh </v>
          </cell>
          <cell r="M8" t="str">
            <v xml:space="preserve">Nhµn </v>
          </cell>
          <cell r="N8">
            <v>0.75</v>
          </cell>
        </row>
        <row r="9">
          <cell r="K9">
            <v>5</v>
          </cell>
          <cell r="L9" t="str">
            <v xml:space="preserve">NguyÔn BÝnh </v>
          </cell>
          <cell r="M9" t="str">
            <v>Th×n</v>
          </cell>
        </row>
        <row r="10">
          <cell r="K10">
            <v>6</v>
          </cell>
          <cell r="L10" t="str">
            <v>Vò ThÞ Thu</v>
          </cell>
          <cell r="M10" t="str">
            <v>Trµ</v>
          </cell>
          <cell r="N10">
            <v>0.4</v>
          </cell>
        </row>
        <row r="11">
          <cell r="K11">
            <v>7</v>
          </cell>
          <cell r="L11" t="str">
            <v>Ph¹m Thanh</v>
          </cell>
          <cell r="M11" t="str">
            <v>Thuû</v>
          </cell>
          <cell r="N11">
            <v>14.5</v>
          </cell>
          <cell r="O11">
            <v>2</v>
          </cell>
          <cell r="P11">
            <v>8</v>
          </cell>
          <cell r="Q11">
            <v>30000</v>
          </cell>
        </row>
        <row r="12">
          <cell r="K12">
            <v>8</v>
          </cell>
          <cell r="L12" t="str">
            <v>Bïi ThÞ</v>
          </cell>
          <cell r="M12" t="str">
            <v>Sen</v>
          </cell>
          <cell r="N12">
            <v>3</v>
          </cell>
        </row>
        <row r="13">
          <cell r="K13">
            <v>9</v>
          </cell>
          <cell r="L13" t="str">
            <v xml:space="preserve">Ph¹m ThÞ </v>
          </cell>
          <cell r="M13" t="str">
            <v>B×nh</v>
          </cell>
          <cell r="N13">
            <v>0.38</v>
          </cell>
          <cell r="Q13">
            <v>3000</v>
          </cell>
        </row>
        <row r="14">
          <cell r="K14">
            <v>10</v>
          </cell>
          <cell r="L14" t="str">
            <v xml:space="preserve">Ng« ThÞ </v>
          </cell>
          <cell r="M14" t="str">
            <v>CÈm</v>
          </cell>
          <cell r="N14">
            <v>13.63</v>
          </cell>
          <cell r="O14">
            <v>2</v>
          </cell>
          <cell r="P14">
            <v>8</v>
          </cell>
          <cell r="Q14">
            <v>6000</v>
          </cell>
        </row>
        <row r="15">
          <cell r="K15">
            <v>11</v>
          </cell>
          <cell r="L15" t="str">
            <v xml:space="preserve">Hoµng H­¬ng </v>
          </cell>
          <cell r="M15" t="str">
            <v>Giang</v>
          </cell>
        </row>
        <row r="16">
          <cell r="K16">
            <v>12</v>
          </cell>
          <cell r="L16" t="str">
            <v xml:space="preserve">NguyÔn ThÞ </v>
          </cell>
          <cell r="M16" t="str">
            <v>H­¬ng D</v>
          </cell>
          <cell r="N16">
            <v>1.25</v>
          </cell>
          <cell r="Q16">
            <v>3000</v>
          </cell>
        </row>
        <row r="17">
          <cell r="K17">
            <v>13</v>
          </cell>
          <cell r="L17" t="str">
            <v xml:space="preserve">NguyÔn ThÞ </v>
          </cell>
          <cell r="M17" t="str">
            <v>H­¬ng E</v>
          </cell>
        </row>
        <row r="18">
          <cell r="K18">
            <v>14</v>
          </cell>
          <cell r="L18" t="str">
            <v xml:space="preserve">NguyÔn ThÞ </v>
          </cell>
          <cell r="M18" t="str">
            <v>Hµ A</v>
          </cell>
          <cell r="N18">
            <v>16.75</v>
          </cell>
          <cell r="O18">
            <v>4.13</v>
          </cell>
          <cell r="P18">
            <v>35</v>
          </cell>
          <cell r="Q18">
            <v>73500</v>
          </cell>
        </row>
        <row r="19">
          <cell r="K19">
            <v>15</v>
          </cell>
          <cell r="L19" t="str">
            <v xml:space="preserve">NguyÔn ThÞ </v>
          </cell>
          <cell r="M19" t="str">
            <v>Vinh</v>
          </cell>
          <cell r="N19">
            <v>10.63</v>
          </cell>
          <cell r="O19">
            <v>1.38</v>
          </cell>
        </row>
        <row r="20">
          <cell r="K20">
            <v>16</v>
          </cell>
          <cell r="L20" t="str">
            <v>NguyÔn ThÞ Thanh</v>
          </cell>
          <cell r="M20" t="str">
            <v>H­êng A</v>
          </cell>
          <cell r="N20">
            <v>1.63</v>
          </cell>
          <cell r="O20">
            <v>0.25</v>
          </cell>
          <cell r="Q20">
            <v>3000</v>
          </cell>
        </row>
        <row r="21">
          <cell r="K21">
            <v>17</v>
          </cell>
          <cell r="L21" t="str">
            <v>NguyÔn ThÞ</v>
          </cell>
          <cell r="M21" t="str">
            <v>Hoa E</v>
          </cell>
        </row>
        <row r="22">
          <cell r="K22">
            <v>18</v>
          </cell>
          <cell r="L22" t="str">
            <v xml:space="preserve">L­u ThÞ </v>
          </cell>
          <cell r="M22" t="str">
            <v>HuÖ</v>
          </cell>
          <cell r="N22">
            <v>1.75</v>
          </cell>
          <cell r="Q22">
            <v>6000</v>
          </cell>
        </row>
        <row r="23">
          <cell r="K23">
            <v>19</v>
          </cell>
          <cell r="L23" t="str">
            <v xml:space="preserve">NguyÔn ThÞ </v>
          </cell>
          <cell r="M23" t="str">
            <v>HuÖ</v>
          </cell>
          <cell r="N23">
            <v>20.13</v>
          </cell>
          <cell r="O23">
            <v>2.13</v>
          </cell>
          <cell r="P23">
            <v>9</v>
          </cell>
        </row>
        <row r="24">
          <cell r="K24">
            <v>20</v>
          </cell>
          <cell r="L24" t="str">
            <v xml:space="preserve">§µo ThÞ </v>
          </cell>
          <cell r="M24" t="str">
            <v>Lan</v>
          </cell>
          <cell r="N24">
            <v>22.38</v>
          </cell>
          <cell r="O24">
            <v>5.38</v>
          </cell>
          <cell r="P24">
            <v>44</v>
          </cell>
          <cell r="Q24">
            <v>67500</v>
          </cell>
        </row>
        <row r="25">
          <cell r="K25">
            <v>21</v>
          </cell>
          <cell r="L25" t="str">
            <v>NguyÔn ThÞ</v>
          </cell>
          <cell r="M25" t="str">
            <v>Liªn A</v>
          </cell>
        </row>
        <row r="26">
          <cell r="K26">
            <v>22</v>
          </cell>
          <cell r="L26" t="str">
            <v>NguyÔn ThÞ BÝch</v>
          </cell>
          <cell r="M26" t="str">
            <v>Liªn</v>
          </cell>
          <cell r="N26">
            <v>22.63</v>
          </cell>
          <cell r="O26">
            <v>2</v>
          </cell>
          <cell r="P26">
            <v>6</v>
          </cell>
        </row>
        <row r="27">
          <cell r="K27">
            <v>23</v>
          </cell>
          <cell r="L27" t="str">
            <v>Phïng ThÞ BÝch</v>
          </cell>
          <cell r="M27" t="str">
            <v>Liªn</v>
          </cell>
        </row>
        <row r="28">
          <cell r="K28">
            <v>24</v>
          </cell>
          <cell r="L28" t="str">
            <v xml:space="preserve">NguyÔn ThÞ </v>
          </cell>
          <cell r="M28" t="str">
            <v>Lý B</v>
          </cell>
          <cell r="N28">
            <v>18.75</v>
          </cell>
          <cell r="O28">
            <v>4.13</v>
          </cell>
          <cell r="P28">
            <v>36</v>
          </cell>
          <cell r="Q28">
            <v>78000</v>
          </cell>
        </row>
        <row r="29">
          <cell r="K29">
            <v>25</v>
          </cell>
          <cell r="L29" t="str">
            <v>NguyÔn ThÞ</v>
          </cell>
          <cell r="M29" t="str">
            <v>Mai A</v>
          </cell>
          <cell r="N29">
            <v>17</v>
          </cell>
          <cell r="O29">
            <v>4.13</v>
          </cell>
          <cell r="P29">
            <v>41</v>
          </cell>
        </row>
        <row r="30">
          <cell r="K30">
            <v>26</v>
          </cell>
          <cell r="L30" t="str">
            <v>§oµn Thanh</v>
          </cell>
          <cell r="M30" t="str">
            <v>Nga</v>
          </cell>
          <cell r="N30">
            <v>22.25</v>
          </cell>
          <cell r="O30">
            <v>3.25</v>
          </cell>
          <cell r="P30">
            <v>7</v>
          </cell>
        </row>
        <row r="31">
          <cell r="K31">
            <v>27</v>
          </cell>
          <cell r="L31" t="str">
            <v xml:space="preserve">Ng ThÞ Thóy </v>
          </cell>
          <cell r="M31" t="str">
            <v>H»ng</v>
          </cell>
          <cell r="N31">
            <v>0.75</v>
          </cell>
        </row>
        <row r="32">
          <cell r="K32">
            <v>28</v>
          </cell>
          <cell r="L32" t="str">
            <v xml:space="preserve">NguyÔn ThÞ </v>
          </cell>
          <cell r="M32" t="str">
            <v>NhÝp</v>
          </cell>
        </row>
        <row r="33">
          <cell r="K33">
            <v>29</v>
          </cell>
          <cell r="L33" t="str">
            <v xml:space="preserve">NguyÔn ThÞ </v>
          </cell>
          <cell r="M33" t="str">
            <v>Nô A</v>
          </cell>
        </row>
        <row r="34">
          <cell r="K34">
            <v>30</v>
          </cell>
          <cell r="L34" t="str">
            <v xml:space="preserve">TrÇn ThÞ </v>
          </cell>
          <cell r="M34" t="str">
            <v>Hoµ</v>
          </cell>
          <cell r="N34">
            <v>6.88</v>
          </cell>
          <cell r="O34">
            <v>1.38</v>
          </cell>
          <cell r="P34">
            <v>18</v>
          </cell>
        </row>
        <row r="35">
          <cell r="K35">
            <v>31</v>
          </cell>
          <cell r="L35" t="str">
            <v>NguyÔn ThÞ H­¬ng</v>
          </cell>
          <cell r="M35" t="str">
            <v>Sen A</v>
          </cell>
        </row>
        <row r="36">
          <cell r="K36">
            <v>32</v>
          </cell>
          <cell r="L36" t="str">
            <v xml:space="preserve">NguyÔn ThÞ </v>
          </cell>
          <cell r="M36" t="str">
            <v>T©m</v>
          </cell>
        </row>
        <row r="37">
          <cell r="K37">
            <v>33</v>
          </cell>
          <cell r="L37" t="str">
            <v>NguyÔn ThÞ Thanh</v>
          </cell>
          <cell r="M37" t="str">
            <v>T©m A</v>
          </cell>
          <cell r="N37">
            <v>22.5</v>
          </cell>
          <cell r="O37">
            <v>5.88</v>
          </cell>
          <cell r="P37">
            <v>80</v>
          </cell>
        </row>
        <row r="38">
          <cell r="K38">
            <v>34</v>
          </cell>
          <cell r="L38" t="str">
            <v>Ph¹m ThÞ</v>
          </cell>
          <cell r="M38" t="str">
            <v>S¸ng</v>
          </cell>
          <cell r="N38">
            <v>11.44</v>
          </cell>
          <cell r="O38">
            <v>2</v>
          </cell>
          <cell r="P38">
            <v>6</v>
          </cell>
        </row>
        <row r="39">
          <cell r="K39">
            <v>35</v>
          </cell>
          <cell r="L39" t="str">
            <v>NguyÔn ThÞ</v>
          </cell>
          <cell r="M39" t="str">
            <v>ThuÇn</v>
          </cell>
          <cell r="N39">
            <v>5.5</v>
          </cell>
          <cell r="O39">
            <v>1.25</v>
          </cell>
          <cell r="P39">
            <v>13</v>
          </cell>
          <cell r="Q39">
            <v>9000</v>
          </cell>
        </row>
        <row r="40">
          <cell r="K40">
            <v>36</v>
          </cell>
          <cell r="L40" t="str">
            <v>NguyÔn ThÞ</v>
          </cell>
          <cell r="M40" t="str">
            <v>ThuËn</v>
          </cell>
          <cell r="N40">
            <v>18.260000000000002</v>
          </cell>
          <cell r="O40">
            <v>2.38</v>
          </cell>
          <cell r="P40">
            <v>15</v>
          </cell>
          <cell r="Q40">
            <v>6000</v>
          </cell>
        </row>
        <row r="41">
          <cell r="K41">
            <v>37</v>
          </cell>
          <cell r="L41" t="str">
            <v xml:space="preserve">V­¬ng ThÞ </v>
          </cell>
          <cell r="M41" t="str">
            <v>ThuËn</v>
          </cell>
        </row>
        <row r="42">
          <cell r="K42">
            <v>38</v>
          </cell>
          <cell r="L42" t="str">
            <v xml:space="preserve">Phïng ThÞ Thu </v>
          </cell>
          <cell r="M42" t="str">
            <v>Thuû</v>
          </cell>
          <cell r="N42">
            <v>13.88</v>
          </cell>
          <cell r="O42">
            <v>1</v>
          </cell>
          <cell r="P42">
            <v>3</v>
          </cell>
        </row>
        <row r="43">
          <cell r="K43">
            <v>39</v>
          </cell>
          <cell r="L43" t="str">
            <v>NguyÔn CÈm</v>
          </cell>
          <cell r="M43" t="str">
            <v>Tó</v>
          </cell>
          <cell r="N43">
            <v>13.2</v>
          </cell>
          <cell r="O43">
            <v>2</v>
          </cell>
          <cell r="P43">
            <v>2.5</v>
          </cell>
        </row>
        <row r="44">
          <cell r="K44">
            <v>40</v>
          </cell>
          <cell r="L44" t="str">
            <v>Vò ThÞ</v>
          </cell>
          <cell r="M44" t="str">
            <v>DÞu</v>
          </cell>
          <cell r="N44">
            <v>5.25</v>
          </cell>
          <cell r="O44">
            <v>0.63</v>
          </cell>
          <cell r="P44">
            <v>3</v>
          </cell>
          <cell r="Q44">
            <v>15000</v>
          </cell>
        </row>
        <row r="45">
          <cell r="K45">
            <v>41</v>
          </cell>
          <cell r="L45" t="str">
            <v xml:space="preserve">Hoµng ThÞ </v>
          </cell>
          <cell r="M45" t="str">
            <v>Trµ</v>
          </cell>
        </row>
        <row r="46">
          <cell r="K46">
            <v>42</v>
          </cell>
          <cell r="L46" t="str">
            <v>Lª Thanh</v>
          </cell>
          <cell r="M46" t="str">
            <v>Trang</v>
          </cell>
          <cell r="N46">
            <v>24.5</v>
          </cell>
          <cell r="O46">
            <v>5.5</v>
          </cell>
          <cell r="P46">
            <v>95</v>
          </cell>
          <cell r="Q46">
            <v>16500</v>
          </cell>
        </row>
        <row r="47">
          <cell r="K47">
            <v>43</v>
          </cell>
          <cell r="L47" t="str">
            <v xml:space="preserve">L· ThÞ </v>
          </cell>
          <cell r="M47" t="str">
            <v>Vßng</v>
          </cell>
          <cell r="N47">
            <v>22.25</v>
          </cell>
          <cell r="O47">
            <v>5.25</v>
          </cell>
          <cell r="P47">
            <v>42</v>
          </cell>
        </row>
        <row r="48">
          <cell r="K48">
            <v>44</v>
          </cell>
          <cell r="L48" t="str">
            <v>NguyÔn ThÞ Kim</v>
          </cell>
          <cell r="M48" t="str">
            <v>Anh A</v>
          </cell>
        </row>
        <row r="49">
          <cell r="K49">
            <v>45</v>
          </cell>
          <cell r="L49" t="str">
            <v>§Æng Thanh</v>
          </cell>
          <cell r="M49" t="str">
            <v>Chóc</v>
          </cell>
        </row>
        <row r="50">
          <cell r="K50">
            <v>46</v>
          </cell>
          <cell r="L50" t="str">
            <v xml:space="preserve">Ph¹m ThÞ </v>
          </cell>
          <cell r="M50" t="str">
            <v>Giang</v>
          </cell>
        </row>
        <row r="51">
          <cell r="K51">
            <v>47</v>
          </cell>
          <cell r="L51" t="str">
            <v xml:space="preserve">§oµn ThÞ </v>
          </cell>
          <cell r="M51" t="str">
            <v>H»ng</v>
          </cell>
          <cell r="N51">
            <v>2.25</v>
          </cell>
        </row>
        <row r="52">
          <cell r="K52">
            <v>48</v>
          </cell>
          <cell r="L52" t="str">
            <v>§oµn   LÖ</v>
          </cell>
          <cell r="M52" t="str">
            <v>H»ng</v>
          </cell>
          <cell r="N52">
            <v>4</v>
          </cell>
          <cell r="O52">
            <v>0</v>
          </cell>
          <cell r="P52">
            <v>6</v>
          </cell>
        </row>
        <row r="53">
          <cell r="K53">
            <v>49</v>
          </cell>
          <cell r="L53" t="str">
            <v>Lª ThÞ Thanh</v>
          </cell>
          <cell r="M53" t="str">
            <v>H¶i</v>
          </cell>
          <cell r="N53">
            <v>2.75</v>
          </cell>
          <cell r="O53">
            <v>0</v>
          </cell>
          <cell r="P53">
            <v>3</v>
          </cell>
        </row>
        <row r="54">
          <cell r="K54">
            <v>50</v>
          </cell>
          <cell r="L54" t="str">
            <v>NguyÔn ThÞ Thu</v>
          </cell>
          <cell r="M54" t="str">
            <v>H¶i</v>
          </cell>
          <cell r="N54">
            <v>15.38</v>
          </cell>
          <cell r="O54">
            <v>5.13</v>
          </cell>
          <cell r="P54">
            <v>23</v>
          </cell>
          <cell r="Q54">
            <v>3000</v>
          </cell>
        </row>
        <row r="55">
          <cell r="K55">
            <v>51</v>
          </cell>
          <cell r="L55" t="str">
            <v>NguyÔn ThÞ</v>
          </cell>
          <cell r="M55" t="str">
            <v>Hång</v>
          </cell>
          <cell r="N55">
            <v>5.75</v>
          </cell>
          <cell r="O55">
            <v>0.63</v>
          </cell>
          <cell r="P55">
            <v>3</v>
          </cell>
        </row>
        <row r="56">
          <cell r="K56">
            <v>52</v>
          </cell>
          <cell r="L56" t="str">
            <v>NguyÔn ThÞ Thu</v>
          </cell>
          <cell r="M56" t="str">
            <v>H»ng</v>
          </cell>
        </row>
        <row r="57">
          <cell r="K57">
            <v>53</v>
          </cell>
          <cell r="L57" t="str">
            <v xml:space="preserve">Lª ThÞ </v>
          </cell>
          <cell r="M57" t="str">
            <v>Hoµ</v>
          </cell>
        </row>
        <row r="58">
          <cell r="K58">
            <v>54</v>
          </cell>
          <cell r="L58" t="str">
            <v>Do·n ThÞ</v>
          </cell>
          <cell r="M58" t="str">
            <v>Hoµn</v>
          </cell>
          <cell r="N58">
            <v>4</v>
          </cell>
          <cell r="O58">
            <v>0</v>
          </cell>
          <cell r="P58">
            <v>0</v>
          </cell>
          <cell r="Q58">
            <v>24000</v>
          </cell>
        </row>
        <row r="59">
          <cell r="K59">
            <v>55</v>
          </cell>
          <cell r="L59" t="str">
            <v xml:space="preserve">L­u ThÞ </v>
          </cell>
          <cell r="M59" t="str">
            <v>Hoµn</v>
          </cell>
          <cell r="N59">
            <v>22</v>
          </cell>
          <cell r="O59">
            <v>4.75</v>
          </cell>
          <cell r="P59">
            <v>36</v>
          </cell>
          <cell r="Q59">
            <v>15000</v>
          </cell>
        </row>
        <row r="60">
          <cell r="K60">
            <v>56</v>
          </cell>
          <cell r="L60" t="str">
            <v>NguyÔn ThÞ</v>
          </cell>
          <cell r="M60" t="str">
            <v>Hoµn A</v>
          </cell>
          <cell r="N60">
            <v>1.06</v>
          </cell>
        </row>
        <row r="61">
          <cell r="K61">
            <v>57</v>
          </cell>
          <cell r="L61" t="str">
            <v xml:space="preserve">NguyÔn ThÞ </v>
          </cell>
          <cell r="M61" t="str">
            <v>Hoa C</v>
          </cell>
          <cell r="N61">
            <v>21.5</v>
          </cell>
          <cell r="O61">
            <v>5</v>
          </cell>
          <cell r="P61">
            <v>30</v>
          </cell>
        </row>
        <row r="62">
          <cell r="K62">
            <v>58</v>
          </cell>
          <cell r="L62" t="str">
            <v xml:space="preserve">Hoµng ThÞ </v>
          </cell>
          <cell r="M62" t="str">
            <v>HuyÒn</v>
          </cell>
          <cell r="N62">
            <v>22.5</v>
          </cell>
          <cell r="O62">
            <v>2.88</v>
          </cell>
          <cell r="P62">
            <v>46</v>
          </cell>
          <cell r="Q62">
            <v>21000</v>
          </cell>
        </row>
        <row r="63">
          <cell r="K63">
            <v>59</v>
          </cell>
          <cell r="L63" t="str">
            <v xml:space="preserve">NguyÔn ThÞ </v>
          </cell>
          <cell r="M63" t="str">
            <v>HuyÒn</v>
          </cell>
          <cell r="N63">
            <v>1.38</v>
          </cell>
        </row>
        <row r="64">
          <cell r="K64">
            <v>60</v>
          </cell>
          <cell r="L64" t="str">
            <v>NguyÔn ThÞ Thu</v>
          </cell>
          <cell r="M64" t="str">
            <v>H­¬ng A</v>
          </cell>
          <cell r="N64">
            <v>3.2</v>
          </cell>
          <cell r="Q64">
            <v>6000</v>
          </cell>
        </row>
        <row r="65">
          <cell r="K65">
            <v>61</v>
          </cell>
          <cell r="L65" t="str">
            <v>T­ëng ThÞ Thu</v>
          </cell>
          <cell r="M65" t="str">
            <v>Lan</v>
          </cell>
          <cell r="N65">
            <v>2.75</v>
          </cell>
          <cell r="P65">
            <v>3</v>
          </cell>
          <cell r="Q65">
            <v>48400</v>
          </cell>
        </row>
        <row r="66">
          <cell r="K66">
            <v>62</v>
          </cell>
          <cell r="L66" t="str">
            <v>NguyÔn ThÞ</v>
          </cell>
          <cell r="M66" t="str">
            <v>Thoa A</v>
          </cell>
        </row>
        <row r="67">
          <cell r="K67">
            <v>63</v>
          </cell>
          <cell r="L67" t="str">
            <v>Ph¹m ThÞ</v>
          </cell>
          <cell r="M67" t="str">
            <v>Len</v>
          </cell>
          <cell r="N67">
            <v>2.75</v>
          </cell>
        </row>
        <row r="68">
          <cell r="K68">
            <v>64</v>
          </cell>
          <cell r="L68" t="str">
            <v xml:space="preserve">NguyÔn Thi </v>
          </cell>
          <cell r="M68" t="str">
            <v>Linh A</v>
          </cell>
        </row>
        <row r="69">
          <cell r="K69">
            <v>65</v>
          </cell>
          <cell r="L69" t="str">
            <v>NguyÔn ThÞ</v>
          </cell>
          <cell r="M69" t="str">
            <v>Loan A</v>
          </cell>
          <cell r="N69">
            <v>5.25</v>
          </cell>
          <cell r="P69">
            <v>3</v>
          </cell>
        </row>
        <row r="70">
          <cell r="K70">
            <v>66</v>
          </cell>
          <cell r="L70" t="str">
            <v xml:space="preserve">NguyÔn ThÞ </v>
          </cell>
          <cell r="M70" t="str">
            <v>Lý A</v>
          </cell>
          <cell r="N70">
            <v>2</v>
          </cell>
          <cell r="P70">
            <v>3</v>
          </cell>
        </row>
        <row r="71">
          <cell r="K71">
            <v>67</v>
          </cell>
          <cell r="L71" t="str">
            <v>Ph¹m ThÞ Kim</v>
          </cell>
          <cell r="M71" t="str">
            <v>Ng©n</v>
          </cell>
        </row>
        <row r="72">
          <cell r="K72">
            <v>68</v>
          </cell>
          <cell r="L72" t="str">
            <v xml:space="preserve">NguyÔn ThÞ </v>
          </cell>
          <cell r="M72" t="str">
            <v>Ngµ</v>
          </cell>
        </row>
        <row r="73">
          <cell r="K73">
            <v>69</v>
          </cell>
          <cell r="L73" t="str">
            <v>NguyÔn ThÞ Thuý</v>
          </cell>
          <cell r="M73" t="str">
            <v>Nga</v>
          </cell>
        </row>
        <row r="74">
          <cell r="K74">
            <v>70</v>
          </cell>
          <cell r="L74" t="str">
            <v xml:space="preserve">NguyÔn ThÞ Hång </v>
          </cell>
          <cell r="M74" t="str">
            <v>Nhung</v>
          </cell>
          <cell r="N74">
            <v>0.13</v>
          </cell>
        </row>
        <row r="75">
          <cell r="K75">
            <v>71</v>
          </cell>
          <cell r="L75" t="str">
            <v>NguyÔn ThÞ</v>
          </cell>
          <cell r="M75" t="str">
            <v>T©n</v>
          </cell>
          <cell r="N75">
            <v>6.25</v>
          </cell>
          <cell r="O75">
            <v>1.38</v>
          </cell>
          <cell r="P75">
            <v>5</v>
          </cell>
        </row>
        <row r="76">
          <cell r="K76">
            <v>72</v>
          </cell>
          <cell r="L76" t="str">
            <v xml:space="preserve">Ng« ThÞ </v>
          </cell>
          <cell r="M76" t="str">
            <v>T­¬i</v>
          </cell>
          <cell r="N76">
            <v>19.75</v>
          </cell>
          <cell r="O76">
            <v>2.63</v>
          </cell>
          <cell r="P76">
            <v>12</v>
          </cell>
        </row>
        <row r="77">
          <cell r="K77">
            <v>73</v>
          </cell>
          <cell r="L77" t="str">
            <v xml:space="preserve">Ph¹m ThÞ </v>
          </cell>
          <cell r="M77" t="str">
            <v>TÊt</v>
          </cell>
          <cell r="N77">
            <v>0.9</v>
          </cell>
        </row>
        <row r="78">
          <cell r="K78">
            <v>74</v>
          </cell>
          <cell r="L78" t="str">
            <v>NguyÔn ThÞ</v>
          </cell>
          <cell r="M78" t="str">
            <v>Th¶o</v>
          </cell>
          <cell r="N78">
            <v>4.0999999999999996</v>
          </cell>
        </row>
        <row r="79">
          <cell r="K79">
            <v>75</v>
          </cell>
          <cell r="L79" t="str">
            <v xml:space="preserve">Vò ThÞ Thu </v>
          </cell>
          <cell r="M79" t="str">
            <v>Thuû</v>
          </cell>
          <cell r="N79">
            <v>4.25</v>
          </cell>
          <cell r="O79">
            <v>0</v>
          </cell>
          <cell r="P79">
            <v>3</v>
          </cell>
        </row>
        <row r="80">
          <cell r="K80">
            <v>76</v>
          </cell>
          <cell r="L80" t="str">
            <v>NguyÔn ThÞ Thu</v>
          </cell>
          <cell r="M80" t="str">
            <v>Thuû A</v>
          </cell>
          <cell r="N80">
            <v>7</v>
          </cell>
          <cell r="O80">
            <v>0</v>
          </cell>
          <cell r="P80">
            <v>3</v>
          </cell>
        </row>
        <row r="81">
          <cell r="K81">
            <v>77</v>
          </cell>
          <cell r="L81" t="str">
            <v>§Æng ThÞ H¶i</v>
          </cell>
          <cell r="M81" t="str">
            <v>YÕn</v>
          </cell>
        </row>
        <row r="82">
          <cell r="K82">
            <v>78</v>
          </cell>
          <cell r="L82" t="str">
            <v>NguyÔn ThÞ H¶i</v>
          </cell>
          <cell r="M82" t="str">
            <v>YÕn A</v>
          </cell>
        </row>
        <row r="83">
          <cell r="K83">
            <v>79</v>
          </cell>
          <cell r="L83" t="str">
            <v>NguyÔn ThÞ YÕn</v>
          </cell>
          <cell r="M83" t="str">
            <v>Nhi</v>
          </cell>
          <cell r="N83">
            <v>17</v>
          </cell>
          <cell r="O83">
            <v>1</v>
          </cell>
          <cell r="P83">
            <v>11.5</v>
          </cell>
        </row>
        <row r="84">
          <cell r="K84">
            <v>80</v>
          </cell>
          <cell r="L84" t="str">
            <v xml:space="preserve">Ng« ThÞ </v>
          </cell>
          <cell r="M84" t="str">
            <v>Th¾m</v>
          </cell>
          <cell r="N84">
            <v>17.25</v>
          </cell>
          <cell r="O84">
            <v>3.13</v>
          </cell>
          <cell r="P84">
            <v>59</v>
          </cell>
          <cell r="Q84">
            <v>9000</v>
          </cell>
        </row>
        <row r="85">
          <cell r="K85">
            <v>81</v>
          </cell>
          <cell r="L85" t="str">
            <v>NguyÔn ThÞ</v>
          </cell>
          <cell r="M85" t="str">
            <v>Hoµ A</v>
          </cell>
        </row>
        <row r="86">
          <cell r="K86">
            <v>82</v>
          </cell>
          <cell r="L86" t="str">
            <v xml:space="preserve">Ph¹m Thu </v>
          </cell>
          <cell r="M86" t="str">
            <v>HuyÒn</v>
          </cell>
        </row>
        <row r="87">
          <cell r="K87">
            <v>83</v>
          </cell>
          <cell r="L87" t="str">
            <v xml:space="preserve">Bïi ThÞ Thu </v>
          </cell>
          <cell r="M87" t="str">
            <v>HiÒn</v>
          </cell>
        </row>
        <row r="88">
          <cell r="K88">
            <v>84</v>
          </cell>
          <cell r="L88" t="str">
            <v>NguyÔn ThÞ</v>
          </cell>
          <cell r="M88" t="str">
            <v>Nguyªn</v>
          </cell>
          <cell r="N88">
            <v>25</v>
          </cell>
          <cell r="O88">
            <v>5.75</v>
          </cell>
          <cell r="P88">
            <v>81</v>
          </cell>
          <cell r="Q88">
            <v>24000</v>
          </cell>
        </row>
        <row r="89">
          <cell r="K89">
            <v>85</v>
          </cell>
          <cell r="L89" t="str">
            <v xml:space="preserve">NguyÔn ThÞ </v>
          </cell>
          <cell r="M89" t="str">
            <v>S¸u</v>
          </cell>
          <cell r="N89">
            <v>22.5</v>
          </cell>
          <cell r="O89">
            <v>5.5</v>
          </cell>
          <cell r="P89">
            <v>89</v>
          </cell>
          <cell r="Q89">
            <v>4500</v>
          </cell>
        </row>
        <row r="90">
          <cell r="K90">
            <v>86</v>
          </cell>
          <cell r="L90" t="str">
            <v xml:space="preserve">NguyÔn Thuú </v>
          </cell>
          <cell r="M90" t="str">
            <v>V©n</v>
          </cell>
          <cell r="N90">
            <v>24</v>
          </cell>
          <cell r="O90">
            <v>5.75</v>
          </cell>
          <cell r="P90">
            <v>90</v>
          </cell>
          <cell r="Q90">
            <v>31500</v>
          </cell>
        </row>
        <row r="91">
          <cell r="K91">
            <v>87</v>
          </cell>
          <cell r="L91" t="str">
            <v>NguyÔn ThÞ Kim</v>
          </cell>
          <cell r="M91" t="str">
            <v>Anh B</v>
          </cell>
          <cell r="N91">
            <v>17.75</v>
          </cell>
          <cell r="O91">
            <v>2.25</v>
          </cell>
          <cell r="P91">
            <v>16</v>
          </cell>
          <cell r="Q91">
            <v>3000</v>
          </cell>
        </row>
        <row r="92">
          <cell r="K92">
            <v>88</v>
          </cell>
          <cell r="L92" t="str">
            <v>NguyÔn ThÞ Thuý</v>
          </cell>
          <cell r="M92" t="str">
            <v>H»ng</v>
          </cell>
          <cell r="N92">
            <v>25</v>
          </cell>
          <cell r="O92">
            <v>4.5</v>
          </cell>
          <cell r="P92">
            <v>101</v>
          </cell>
          <cell r="Q92">
            <v>7500</v>
          </cell>
        </row>
        <row r="93">
          <cell r="K93">
            <v>89</v>
          </cell>
          <cell r="L93" t="str">
            <v>§inh ThÞ</v>
          </cell>
          <cell r="M93" t="str">
            <v>Ng©n</v>
          </cell>
        </row>
        <row r="94">
          <cell r="K94">
            <v>90</v>
          </cell>
          <cell r="L94" t="str">
            <v>Hoµng ThÞ Thu</v>
          </cell>
          <cell r="M94" t="str">
            <v>HiÒn</v>
          </cell>
          <cell r="N94">
            <v>24</v>
          </cell>
          <cell r="O94">
            <v>5.38</v>
          </cell>
          <cell r="P94">
            <v>69</v>
          </cell>
          <cell r="Q94">
            <v>45000</v>
          </cell>
        </row>
        <row r="95">
          <cell r="K95">
            <v>91</v>
          </cell>
          <cell r="L95" t="str">
            <v>Ph¹m ThÞ</v>
          </cell>
          <cell r="M95" t="str">
            <v>Nhung</v>
          </cell>
          <cell r="N95">
            <v>21.75</v>
          </cell>
          <cell r="O95">
            <v>2.88</v>
          </cell>
          <cell r="P95">
            <v>45</v>
          </cell>
        </row>
        <row r="96">
          <cell r="K96">
            <v>92</v>
          </cell>
          <cell r="L96" t="str">
            <v xml:space="preserve">Hoµng ThÞ </v>
          </cell>
          <cell r="M96" t="str">
            <v>Êt</v>
          </cell>
          <cell r="N96">
            <v>3.3</v>
          </cell>
          <cell r="O96">
            <v>0.75</v>
          </cell>
          <cell r="Q96">
            <v>15000</v>
          </cell>
        </row>
        <row r="97">
          <cell r="K97">
            <v>93</v>
          </cell>
          <cell r="L97" t="str">
            <v>NguyÔn ThÞ</v>
          </cell>
          <cell r="M97" t="str">
            <v>DËu</v>
          </cell>
          <cell r="N97">
            <v>4.63</v>
          </cell>
          <cell r="O97">
            <v>0</v>
          </cell>
          <cell r="P97">
            <v>3</v>
          </cell>
        </row>
        <row r="98">
          <cell r="K98">
            <v>94</v>
          </cell>
          <cell r="L98" t="str">
            <v xml:space="preserve">NguyÔn ThÞ </v>
          </cell>
          <cell r="M98" t="str">
            <v>Thuý A</v>
          </cell>
          <cell r="N98">
            <v>12.5</v>
          </cell>
          <cell r="O98">
            <v>1</v>
          </cell>
        </row>
        <row r="99">
          <cell r="K99">
            <v>95</v>
          </cell>
          <cell r="L99" t="str">
            <v>TrÇn ThÞ</v>
          </cell>
          <cell r="M99" t="str">
            <v>H¶o</v>
          </cell>
          <cell r="N99">
            <v>2.5</v>
          </cell>
          <cell r="O99">
            <v>0.25</v>
          </cell>
          <cell r="Q99">
            <v>6000</v>
          </cell>
        </row>
        <row r="100">
          <cell r="K100">
            <v>96</v>
          </cell>
          <cell r="L100" t="str">
            <v xml:space="preserve">§Æng Thu </v>
          </cell>
          <cell r="M100" t="str">
            <v>Cóc</v>
          </cell>
          <cell r="N100">
            <v>20.5</v>
          </cell>
          <cell r="O100">
            <v>4.88</v>
          </cell>
          <cell r="P100">
            <v>9.25</v>
          </cell>
          <cell r="Q100">
            <v>4500</v>
          </cell>
        </row>
        <row r="101">
          <cell r="K101">
            <v>97</v>
          </cell>
          <cell r="L101" t="str">
            <v xml:space="preserve">L· ThÞ </v>
          </cell>
          <cell r="M101" t="str">
            <v>Hoa</v>
          </cell>
        </row>
        <row r="102">
          <cell r="K102">
            <v>98</v>
          </cell>
          <cell r="L102" t="str">
            <v>NguyÔn ThÞ</v>
          </cell>
          <cell r="M102" t="str">
            <v>Thuý</v>
          </cell>
          <cell r="N102">
            <v>5</v>
          </cell>
          <cell r="O102">
            <v>0</v>
          </cell>
          <cell r="P102">
            <v>15</v>
          </cell>
          <cell r="Q102">
            <v>3000</v>
          </cell>
        </row>
        <row r="103">
          <cell r="K103">
            <v>99</v>
          </cell>
          <cell r="L103" t="str">
            <v xml:space="preserve">NguyÔn Thu </v>
          </cell>
          <cell r="M103" t="str">
            <v>H­¬ng A</v>
          </cell>
        </row>
        <row r="104">
          <cell r="K104">
            <v>100</v>
          </cell>
          <cell r="L104" t="str">
            <v>Vò ThÞ Thu</v>
          </cell>
          <cell r="M104" t="str">
            <v>H¹nh</v>
          </cell>
          <cell r="N104">
            <v>25</v>
          </cell>
          <cell r="O104">
            <v>5.25</v>
          </cell>
          <cell r="P104">
            <v>83.5</v>
          </cell>
          <cell r="Q104">
            <v>4500</v>
          </cell>
        </row>
        <row r="105">
          <cell r="K105">
            <v>101</v>
          </cell>
          <cell r="L105" t="str">
            <v xml:space="preserve">Ng ThÞ  </v>
          </cell>
          <cell r="M105" t="str">
            <v>Vinh B</v>
          </cell>
          <cell r="N105">
            <v>5.13</v>
          </cell>
          <cell r="O105">
            <v>1</v>
          </cell>
          <cell r="P105">
            <v>3</v>
          </cell>
          <cell r="Q105">
            <v>6000</v>
          </cell>
        </row>
        <row r="106">
          <cell r="K106">
            <v>102</v>
          </cell>
          <cell r="L106" t="str">
            <v>TrÇn ThÞ Thanh</v>
          </cell>
          <cell r="M106" t="str">
            <v>TuyÕt</v>
          </cell>
          <cell r="N106">
            <v>24</v>
          </cell>
          <cell r="O106">
            <v>4.13</v>
          </cell>
          <cell r="P106">
            <v>33</v>
          </cell>
        </row>
        <row r="107">
          <cell r="K107">
            <v>103</v>
          </cell>
          <cell r="L107" t="str">
            <v>T­ëng ThÞ</v>
          </cell>
          <cell r="M107" t="str">
            <v>Nga</v>
          </cell>
          <cell r="N107">
            <v>1.38</v>
          </cell>
        </row>
        <row r="108">
          <cell r="K108">
            <v>104</v>
          </cell>
          <cell r="L108" t="str">
            <v>NguyÔn ThÞ Hång</v>
          </cell>
          <cell r="M108" t="str">
            <v>Hoa</v>
          </cell>
        </row>
        <row r="109">
          <cell r="K109">
            <v>105</v>
          </cell>
          <cell r="L109" t="str">
            <v>Bïi  ThÞ Kim</v>
          </cell>
          <cell r="M109" t="str">
            <v>Ph­¬ng</v>
          </cell>
        </row>
        <row r="110">
          <cell r="K110">
            <v>106</v>
          </cell>
          <cell r="L110" t="str">
            <v>NguyÔn ThÞ</v>
          </cell>
          <cell r="M110" t="str">
            <v>Hoa B</v>
          </cell>
          <cell r="N110">
            <v>2</v>
          </cell>
          <cell r="O110">
            <v>0.25</v>
          </cell>
          <cell r="P110">
            <v>3</v>
          </cell>
        </row>
        <row r="111">
          <cell r="K111">
            <v>107</v>
          </cell>
          <cell r="L111" t="str">
            <v>Hoµng ThÞ</v>
          </cell>
          <cell r="M111" t="str">
            <v>Linh</v>
          </cell>
          <cell r="N111">
            <v>24.38</v>
          </cell>
          <cell r="O111">
            <v>2</v>
          </cell>
          <cell r="P111">
            <v>12.5</v>
          </cell>
        </row>
        <row r="112">
          <cell r="K112">
            <v>108</v>
          </cell>
          <cell r="L112" t="str">
            <v>Hoµng ThÞ Kim</v>
          </cell>
          <cell r="M112" t="str">
            <v>Thanh</v>
          </cell>
          <cell r="N112">
            <v>8.75</v>
          </cell>
          <cell r="O112">
            <v>1</v>
          </cell>
          <cell r="P112">
            <v>0</v>
          </cell>
        </row>
        <row r="113">
          <cell r="K113">
            <v>109</v>
          </cell>
          <cell r="L113" t="str">
            <v>§ç ThÞ</v>
          </cell>
          <cell r="M113" t="str">
            <v>Xuyªn</v>
          </cell>
          <cell r="N113">
            <v>2.75</v>
          </cell>
        </row>
        <row r="114">
          <cell r="K114">
            <v>110</v>
          </cell>
          <cell r="L114" t="str">
            <v>Do·n ThÞ Thu</v>
          </cell>
          <cell r="M114" t="str">
            <v>YÕn</v>
          </cell>
        </row>
        <row r="115">
          <cell r="K115">
            <v>111</v>
          </cell>
          <cell r="L115" t="str">
            <v>L­u ThÞ</v>
          </cell>
          <cell r="M115" t="str">
            <v>Dung</v>
          </cell>
        </row>
        <row r="116">
          <cell r="K116">
            <v>112</v>
          </cell>
          <cell r="L116" t="str">
            <v xml:space="preserve">§oµn ThÞ </v>
          </cell>
          <cell r="M116" t="str">
            <v>Chinh</v>
          </cell>
          <cell r="N116">
            <v>5.5</v>
          </cell>
        </row>
        <row r="117">
          <cell r="K117">
            <v>113</v>
          </cell>
          <cell r="L117" t="str">
            <v>NguyÔn ThÞ</v>
          </cell>
          <cell r="M117" t="str">
            <v>Nga</v>
          </cell>
          <cell r="N117">
            <v>19.88</v>
          </cell>
          <cell r="O117">
            <v>4.63</v>
          </cell>
          <cell r="P117">
            <v>50</v>
          </cell>
          <cell r="Q117">
            <v>9000</v>
          </cell>
        </row>
        <row r="118">
          <cell r="K118">
            <v>114</v>
          </cell>
          <cell r="L118" t="str">
            <v>Hµ ThÞ</v>
          </cell>
          <cell r="M118" t="str">
            <v>Minh</v>
          </cell>
          <cell r="N118">
            <v>9</v>
          </cell>
          <cell r="O118">
            <v>1.38</v>
          </cell>
          <cell r="P118">
            <v>21</v>
          </cell>
        </row>
        <row r="119">
          <cell r="K119">
            <v>115</v>
          </cell>
          <cell r="L119" t="str">
            <v>T­ëng ThÞ</v>
          </cell>
          <cell r="M119" t="str">
            <v>Thuý</v>
          </cell>
          <cell r="N119">
            <v>2</v>
          </cell>
        </row>
        <row r="120">
          <cell r="K120">
            <v>116</v>
          </cell>
          <cell r="L120" t="str">
            <v xml:space="preserve">NguyÔn ThÞ </v>
          </cell>
          <cell r="M120" t="str">
            <v>Thuý B</v>
          </cell>
          <cell r="N120">
            <v>3.75</v>
          </cell>
          <cell r="O120">
            <v>0</v>
          </cell>
          <cell r="P120">
            <v>3</v>
          </cell>
        </row>
        <row r="121">
          <cell r="K121">
            <v>117</v>
          </cell>
          <cell r="L121" t="str">
            <v>NguyÔn ThÞ</v>
          </cell>
          <cell r="M121" t="str">
            <v>Lan B</v>
          </cell>
          <cell r="N121">
            <v>24.13</v>
          </cell>
          <cell r="O121">
            <v>4.5</v>
          </cell>
          <cell r="P121">
            <v>45</v>
          </cell>
        </row>
        <row r="122">
          <cell r="K122">
            <v>118</v>
          </cell>
          <cell r="L122" t="str">
            <v>Bïi ThÞ Kim</v>
          </cell>
          <cell r="M122" t="str">
            <v>Hoa</v>
          </cell>
        </row>
        <row r="123">
          <cell r="K123">
            <v>119</v>
          </cell>
          <cell r="L123" t="str">
            <v xml:space="preserve">Ng« ThÞ </v>
          </cell>
          <cell r="M123" t="str">
            <v>Dung</v>
          </cell>
          <cell r="N123">
            <v>23.13</v>
          </cell>
          <cell r="O123">
            <v>3.5</v>
          </cell>
          <cell r="P123">
            <v>45</v>
          </cell>
        </row>
        <row r="124">
          <cell r="K124">
            <v>120</v>
          </cell>
          <cell r="L124" t="str">
            <v>Lª ThÞ Hoa</v>
          </cell>
          <cell r="M124" t="str">
            <v>BÝch</v>
          </cell>
          <cell r="N124">
            <v>2.75</v>
          </cell>
          <cell r="O124">
            <v>0.25</v>
          </cell>
          <cell r="P124">
            <v>6</v>
          </cell>
          <cell r="Q124">
            <v>12000</v>
          </cell>
        </row>
        <row r="125">
          <cell r="K125">
            <v>121</v>
          </cell>
          <cell r="L125" t="str">
            <v>NguyÔn ThÞ</v>
          </cell>
          <cell r="M125" t="str">
            <v>HiÒn A</v>
          </cell>
          <cell r="N125">
            <v>7.06</v>
          </cell>
          <cell r="O125">
            <v>1</v>
          </cell>
          <cell r="Q125">
            <v>21000</v>
          </cell>
        </row>
        <row r="126">
          <cell r="K126">
            <v>122</v>
          </cell>
          <cell r="L126" t="str">
            <v>NguyÔn ThÞ Thuý</v>
          </cell>
          <cell r="M126" t="str">
            <v>H¶o</v>
          </cell>
        </row>
        <row r="127">
          <cell r="K127">
            <v>123</v>
          </cell>
          <cell r="L127" t="str">
            <v>NguyÔn Minh</v>
          </cell>
          <cell r="M127" t="str">
            <v>HiÓn</v>
          </cell>
        </row>
        <row r="128">
          <cell r="K128">
            <v>124</v>
          </cell>
          <cell r="L128" t="str">
            <v>NguyÔn ThÞ</v>
          </cell>
          <cell r="M128" t="str">
            <v>Kim</v>
          </cell>
          <cell r="N128">
            <v>1.63</v>
          </cell>
          <cell r="P128">
            <v>3</v>
          </cell>
        </row>
        <row r="129">
          <cell r="K129">
            <v>125</v>
          </cell>
          <cell r="L129" t="str">
            <v>NguyÔn ThÞ</v>
          </cell>
          <cell r="M129" t="str">
            <v>H¶i B</v>
          </cell>
          <cell r="N129">
            <v>2.13</v>
          </cell>
          <cell r="O129">
            <v>0</v>
          </cell>
          <cell r="P129">
            <v>8</v>
          </cell>
          <cell r="Q129">
            <v>10500</v>
          </cell>
        </row>
        <row r="130">
          <cell r="K130">
            <v>126</v>
          </cell>
          <cell r="L130" t="str">
            <v xml:space="preserve">NguyÔn ThÞ </v>
          </cell>
          <cell r="M130" t="str">
            <v>Thuû</v>
          </cell>
          <cell r="N130">
            <v>1.63</v>
          </cell>
          <cell r="O130">
            <v>0</v>
          </cell>
          <cell r="P130">
            <v>0</v>
          </cell>
        </row>
        <row r="131">
          <cell r="K131">
            <v>127</v>
          </cell>
          <cell r="L131" t="str">
            <v xml:space="preserve">Lª ThÞ </v>
          </cell>
          <cell r="M131" t="str">
            <v>HuÖ</v>
          </cell>
        </row>
        <row r="132">
          <cell r="K132">
            <v>128</v>
          </cell>
          <cell r="L132" t="str">
            <v xml:space="preserve">§µo ThÞ </v>
          </cell>
          <cell r="M132" t="str">
            <v>Quyªn</v>
          </cell>
          <cell r="N132">
            <v>13.88</v>
          </cell>
          <cell r="O132">
            <v>1</v>
          </cell>
          <cell r="P132">
            <v>10</v>
          </cell>
        </row>
        <row r="133">
          <cell r="K133">
            <v>129</v>
          </cell>
          <cell r="L133" t="str">
            <v xml:space="preserve">NguyÔn ThÞ </v>
          </cell>
          <cell r="M133" t="str">
            <v>H­¬ng</v>
          </cell>
          <cell r="N133">
            <v>5.13</v>
          </cell>
          <cell r="Q133">
            <v>6000</v>
          </cell>
        </row>
        <row r="134">
          <cell r="K134">
            <v>130</v>
          </cell>
          <cell r="L134" t="str">
            <v xml:space="preserve">NguyÔn ThÞ </v>
          </cell>
          <cell r="M134" t="str">
            <v>V©n</v>
          </cell>
          <cell r="N134">
            <v>5.81</v>
          </cell>
          <cell r="O134">
            <v>0</v>
          </cell>
          <cell r="P134">
            <v>2</v>
          </cell>
          <cell r="Q134">
            <v>6000</v>
          </cell>
        </row>
        <row r="135">
          <cell r="K135">
            <v>131</v>
          </cell>
          <cell r="L135" t="str">
            <v xml:space="preserve">Lª ThÞ </v>
          </cell>
          <cell r="M135" t="str">
            <v>Hång</v>
          </cell>
        </row>
        <row r="136">
          <cell r="K136">
            <v>132</v>
          </cell>
          <cell r="L136" t="str">
            <v>§inh ThÞ</v>
          </cell>
          <cell r="M136" t="str">
            <v>Nga</v>
          </cell>
          <cell r="N136">
            <v>1</v>
          </cell>
          <cell r="O136">
            <v>0</v>
          </cell>
          <cell r="P136">
            <v>3</v>
          </cell>
          <cell r="Q136">
            <v>4500</v>
          </cell>
        </row>
        <row r="137">
          <cell r="K137">
            <v>133</v>
          </cell>
          <cell r="L137" t="str">
            <v xml:space="preserve">Ph¹m ThÞ </v>
          </cell>
          <cell r="M137" t="str">
            <v>B¾c</v>
          </cell>
        </row>
        <row r="138">
          <cell r="K138">
            <v>134</v>
          </cell>
          <cell r="L138" t="str">
            <v>NguyÔn ThÞ Minh</v>
          </cell>
          <cell r="M138" t="str">
            <v>Ph­¬ng</v>
          </cell>
        </row>
        <row r="139">
          <cell r="K139">
            <v>135</v>
          </cell>
          <cell r="L139" t="str">
            <v>NguyÔn ThÞ</v>
          </cell>
          <cell r="M139" t="str">
            <v>TuyÕtB</v>
          </cell>
        </row>
        <row r="140">
          <cell r="K140">
            <v>136</v>
          </cell>
          <cell r="L140" t="str">
            <v xml:space="preserve">§ç Hoµi </v>
          </cell>
          <cell r="M140" t="str">
            <v>Nguyªn</v>
          </cell>
          <cell r="N140">
            <v>20.63</v>
          </cell>
          <cell r="O140">
            <v>1.5</v>
          </cell>
          <cell r="P140">
            <v>16</v>
          </cell>
          <cell r="Q140">
            <v>9000</v>
          </cell>
        </row>
        <row r="141">
          <cell r="K141">
            <v>137</v>
          </cell>
          <cell r="L141" t="str">
            <v xml:space="preserve">NguyÔn ThÞ </v>
          </cell>
          <cell r="M141" t="str">
            <v>H»ng A</v>
          </cell>
          <cell r="N141">
            <v>1.88</v>
          </cell>
          <cell r="P141">
            <v>10</v>
          </cell>
          <cell r="Q141">
            <v>3000</v>
          </cell>
        </row>
        <row r="142">
          <cell r="K142">
            <v>138</v>
          </cell>
          <cell r="L142" t="str">
            <v xml:space="preserve">Bïi Minh </v>
          </cell>
          <cell r="M142" t="str">
            <v>HiÒn</v>
          </cell>
          <cell r="N142">
            <v>23</v>
          </cell>
          <cell r="O142">
            <v>3.75</v>
          </cell>
          <cell r="P142">
            <v>61</v>
          </cell>
          <cell r="Q142">
            <v>67500</v>
          </cell>
        </row>
        <row r="143">
          <cell r="K143">
            <v>139</v>
          </cell>
          <cell r="L143" t="str">
            <v>NguyÔn ThÞ Hång</v>
          </cell>
          <cell r="M143" t="str">
            <v>Khanh</v>
          </cell>
          <cell r="N143">
            <v>25.63</v>
          </cell>
          <cell r="O143">
            <v>5.13</v>
          </cell>
          <cell r="P143">
            <v>51</v>
          </cell>
          <cell r="Q143">
            <v>72000</v>
          </cell>
        </row>
        <row r="144">
          <cell r="K144">
            <v>140</v>
          </cell>
          <cell r="L144" t="str">
            <v xml:space="preserve">Kh¶ ThÞ </v>
          </cell>
          <cell r="M144" t="str">
            <v>Thuý</v>
          </cell>
          <cell r="N144">
            <v>18.75</v>
          </cell>
          <cell r="O144">
            <v>4.13</v>
          </cell>
          <cell r="P144">
            <v>42</v>
          </cell>
          <cell r="Q144">
            <v>3000</v>
          </cell>
        </row>
        <row r="145">
          <cell r="K145">
            <v>141</v>
          </cell>
          <cell r="L145" t="str">
            <v xml:space="preserve">Lª ThÞ </v>
          </cell>
          <cell r="M145" t="str">
            <v>NÕp</v>
          </cell>
          <cell r="N145">
            <v>0.88</v>
          </cell>
          <cell r="Q145">
            <v>3000</v>
          </cell>
        </row>
        <row r="146">
          <cell r="K146">
            <v>142</v>
          </cell>
          <cell r="L146" t="str">
            <v>NguyÔn ThÞ</v>
          </cell>
          <cell r="M146" t="str">
            <v>TuyÕt A</v>
          </cell>
          <cell r="N146">
            <v>16</v>
          </cell>
          <cell r="O146">
            <v>4.13</v>
          </cell>
          <cell r="P146">
            <v>36</v>
          </cell>
        </row>
        <row r="147">
          <cell r="K147">
            <v>143</v>
          </cell>
          <cell r="L147" t="str">
            <v xml:space="preserve">NguyÔn ThÞ </v>
          </cell>
          <cell r="M147" t="str">
            <v>Hµ B</v>
          </cell>
          <cell r="N147">
            <v>7.88</v>
          </cell>
          <cell r="O147">
            <v>0</v>
          </cell>
          <cell r="P147">
            <v>13</v>
          </cell>
          <cell r="Q147">
            <v>16500</v>
          </cell>
        </row>
        <row r="148">
          <cell r="K148">
            <v>144</v>
          </cell>
          <cell r="L148" t="str">
            <v>Lª ThÞ</v>
          </cell>
          <cell r="M148" t="str">
            <v>Mai</v>
          </cell>
          <cell r="N148">
            <v>22</v>
          </cell>
          <cell r="O148">
            <v>4.5</v>
          </cell>
          <cell r="P148">
            <v>82</v>
          </cell>
        </row>
        <row r="149">
          <cell r="K149">
            <v>145</v>
          </cell>
          <cell r="L149" t="str">
            <v>NguyÔn ThÞ Thu</v>
          </cell>
          <cell r="M149" t="str">
            <v>H»ng</v>
          </cell>
        </row>
        <row r="150">
          <cell r="K150">
            <v>146</v>
          </cell>
          <cell r="L150" t="str">
            <v>NguyÔn ThÞ Thanh</v>
          </cell>
          <cell r="M150" t="str">
            <v>B×nh</v>
          </cell>
          <cell r="N150">
            <v>3.5</v>
          </cell>
          <cell r="Q150">
            <v>3000</v>
          </cell>
        </row>
        <row r="151">
          <cell r="K151">
            <v>147</v>
          </cell>
          <cell r="L151" t="str">
            <v>Lôc ThÞ</v>
          </cell>
          <cell r="M151" t="str">
            <v>Hoa</v>
          </cell>
          <cell r="N151">
            <v>25.63</v>
          </cell>
          <cell r="O151">
            <v>5.13</v>
          </cell>
          <cell r="P151">
            <v>49</v>
          </cell>
          <cell r="Q151">
            <v>72000</v>
          </cell>
        </row>
        <row r="152">
          <cell r="K152">
            <v>148</v>
          </cell>
          <cell r="L152" t="str">
            <v>Ph¹m Thanh</v>
          </cell>
          <cell r="M152" t="str">
            <v>Hµ</v>
          </cell>
          <cell r="N152">
            <v>3.06</v>
          </cell>
          <cell r="O152">
            <v>0</v>
          </cell>
          <cell r="P152">
            <v>3</v>
          </cell>
          <cell r="Q152">
            <v>18000</v>
          </cell>
        </row>
        <row r="153">
          <cell r="K153">
            <v>149</v>
          </cell>
          <cell r="L153" t="str">
            <v>NguyÔn ThÞ Thu</v>
          </cell>
          <cell r="M153" t="str">
            <v>H­¬ng C</v>
          </cell>
        </row>
        <row r="154">
          <cell r="K154">
            <v>150</v>
          </cell>
          <cell r="L154" t="str">
            <v xml:space="preserve">Lª ThÞ KiÒu </v>
          </cell>
          <cell r="M154" t="str">
            <v>Oanh</v>
          </cell>
          <cell r="N154">
            <v>18.75</v>
          </cell>
          <cell r="O154">
            <v>4.13</v>
          </cell>
          <cell r="P154">
            <v>41</v>
          </cell>
          <cell r="Q154">
            <v>78000</v>
          </cell>
        </row>
        <row r="155">
          <cell r="K155">
            <v>151</v>
          </cell>
          <cell r="L155" t="str">
            <v>L­u ThÞ Thuý</v>
          </cell>
          <cell r="M155" t="str">
            <v>B×nh</v>
          </cell>
          <cell r="N155">
            <v>18</v>
          </cell>
          <cell r="O155">
            <v>4.13</v>
          </cell>
          <cell r="P155">
            <v>41</v>
          </cell>
          <cell r="Q155">
            <v>75000</v>
          </cell>
        </row>
        <row r="156">
          <cell r="K156">
            <v>152</v>
          </cell>
          <cell r="L156" t="str">
            <v xml:space="preserve">Lª ThÞ </v>
          </cell>
          <cell r="M156" t="str">
            <v>Thanh</v>
          </cell>
        </row>
        <row r="157">
          <cell r="K157">
            <v>153</v>
          </cell>
          <cell r="L157" t="str">
            <v>NguyÔn ThÞ</v>
          </cell>
          <cell r="M157" t="str">
            <v>Minh A</v>
          </cell>
          <cell r="N157">
            <v>25.7</v>
          </cell>
          <cell r="O157">
            <v>4.13</v>
          </cell>
          <cell r="P157">
            <v>48</v>
          </cell>
          <cell r="Q157">
            <v>72000</v>
          </cell>
        </row>
        <row r="158">
          <cell r="K158">
            <v>154</v>
          </cell>
          <cell r="L158" t="str">
            <v>Bïi ThÞ Kim</v>
          </cell>
          <cell r="M158" t="str">
            <v>Ph­îng</v>
          </cell>
        </row>
        <row r="159">
          <cell r="K159">
            <v>155</v>
          </cell>
          <cell r="L159" t="str">
            <v xml:space="preserve">NguyÔn ThÞ </v>
          </cell>
          <cell r="M159" t="str">
            <v>Liªn C</v>
          </cell>
        </row>
        <row r="160">
          <cell r="K160">
            <v>156</v>
          </cell>
          <cell r="L160" t="str">
            <v xml:space="preserve">§Æng ThÞ Thuý </v>
          </cell>
          <cell r="M160" t="str">
            <v>H¹nh</v>
          </cell>
          <cell r="N160">
            <v>5.5</v>
          </cell>
          <cell r="O160">
            <v>2.38</v>
          </cell>
          <cell r="P160">
            <v>3</v>
          </cell>
        </row>
        <row r="161">
          <cell r="K161">
            <v>157</v>
          </cell>
          <cell r="L161" t="str">
            <v xml:space="preserve">§µo ThÞ </v>
          </cell>
          <cell r="M161" t="str">
            <v>H­¬ng</v>
          </cell>
          <cell r="N161">
            <v>11</v>
          </cell>
          <cell r="O161">
            <v>2</v>
          </cell>
          <cell r="Q161">
            <v>15000</v>
          </cell>
        </row>
        <row r="162">
          <cell r="K162">
            <v>158</v>
          </cell>
          <cell r="L162" t="str">
            <v>§µo ThÞ Thu</v>
          </cell>
          <cell r="M162" t="str">
            <v>Trang</v>
          </cell>
          <cell r="N162">
            <v>13.63</v>
          </cell>
          <cell r="O162">
            <v>1</v>
          </cell>
          <cell r="P162">
            <v>15</v>
          </cell>
          <cell r="Q162">
            <v>9000</v>
          </cell>
        </row>
        <row r="163">
          <cell r="K163">
            <v>159</v>
          </cell>
          <cell r="L163" t="str">
            <v>§µo ThÞ Thanh</v>
          </cell>
          <cell r="M163" t="str">
            <v>H­¬ng</v>
          </cell>
        </row>
        <row r="164">
          <cell r="K164">
            <v>160</v>
          </cell>
          <cell r="L164" t="str">
            <v xml:space="preserve">NguyÔn ThÞ </v>
          </cell>
          <cell r="M164" t="str">
            <v>Thuý C</v>
          </cell>
        </row>
        <row r="165">
          <cell r="K165">
            <v>161</v>
          </cell>
          <cell r="L165" t="str">
            <v>Vò ThÞ Lan</v>
          </cell>
          <cell r="M165" t="str">
            <v>H­êng</v>
          </cell>
        </row>
        <row r="166">
          <cell r="K166">
            <v>162</v>
          </cell>
          <cell r="L166" t="str">
            <v xml:space="preserve">TrÞnh ThÞ </v>
          </cell>
          <cell r="M166" t="str">
            <v>HiÖp</v>
          </cell>
          <cell r="N166">
            <v>5.94</v>
          </cell>
          <cell r="O166">
            <v>1.25</v>
          </cell>
          <cell r="P166">
            <v>12.5</v>
          </cell>
        </row>
        <row r="167">
          <cell r="K167">
            <v>163</v>
          </cell>
          <cell r="L167" t="str">
            <v>Lª ThÞ</v>
          </cell>
          <cell r="M167" t="str">
            <v>NgÇn</v>
          </cell>
          <cell r="N167">
            <v>4.25</v>
          </cell>
          <cell r="O167">
            <v>1</v>
          </cell>
          <cell r="P167">
            <v>0</v>
          </cell>
          <cell r="Q167">
            <v>9000</v>
          </cell>
        </row>
        <row r="168">
          <cell r="K168">
            <v>164</v>
          </cell>
          <cell r="L168" t="str">
            <v>NguyÔn ThÞ</v>
          </cell>
          <cell r="M168" t="str">
            <v>H­¬ng A</v>
          </cell>
          <cell r="N168">
            <v>16.75</v>
          </cell>
          <cell r="O168">
            <v>4.13</v>
          </cell>
          <cell r="P168">
            <v>39</v>
          </cell>
        </row>
        <row r="169">
          <cell r="K169">
            <v>165</v>
          </cell>
          <cell r="L169" t="str">
            <v xml:space="preserve">§oµn ThÞ </v>
          </cell>
          <cell r="M169" t="str">
            <v>Ngoan</v>
          </cell>
          <cell r="N169">
            <v>25.63</v>
          </cell>
          <cell r="O169">
            <v>5.13</v>
          </cell>
          <cell r="P169">
            <v>50</v>
          </cell>
        </row>
        <row r="170">
          <cell r="K170">
            <v>166</v>
          </cell>
          <cell r="L170" t="str">
            <v>NguyÔn ThÞ</v>
          </cell>
          <cell r="M170" t="str">
            <v>Oanh</v>
          </cell>
          <cell r="N170">
            <v>9.1300000000000008</v>
          </cell>
          <cell r="O170">
            <v>2.75</v>
          </cell>
          <cell r="P170">
            <v>18</v>
          </cell>
          <cell r="Q170">
            <v>3000</v>
          </cell>
        </row>
        <row r="171">
          <cell r="K171">
            <v>167</v>
          </cell>
          <cell r="L171" t="str">
            <v>NguyÔn ThÞ</v>
          </cell>
          <cell r="M171" t="str">
            <v>HiÖu</v>
          </cell>
        </row>
        <row r="172">
          <cell r="K172">
            <v>168</v>
          </cell>
          <cell r="L172" t="str">
            <v xml:space="preserve">NguyÔn ThÞ </v>
          </cell>
          <cell r="M172" t="str">
            <v>YÕn</v>
          </cell>
          <cell r="N172">
            <v>16.75</v>
          </cell>
          <cell r="O172">
            <v>4.13</v>
          </cell>
          <cell r="P172">
            <v>39</v>
          </cell>
          <cell r="Q172">
            <v>3000</v>
          </cell>
        </row>
        <row r="173">
          <cell r="K173">
            <v>169</v>
          </cell>
          <cell r="L173" t="str">
            <v xml:space="preserve">NguyÔn ThÞ </v>
          </cell>
          <cell r="M173" t="str">
            <v>Nhµn B</v>
          </cell>
        </row>
        <row r="174">
          <cell r="K174">
            <v>170</v>
          </cell>
          <cell r="L174" t="str">
            <v>NguyÔn ThÞ</v>
          </cell>
          <cell r="M174" t="str">
            <v>Loan B</v>
          </cell>
          <cell r="N174">
            <v>2.25</v>
          </cell>
          <cell r="O174">
            <v>0</v>
          </cell>
          <cell r="P174">
            <v>0</v>
          </cell>
        </row>
        <row r="175">
          <cell r="K175">
            <v>171</v>
          </cell>
          <cell r="L175" t="str">
            <v>NguyÔn ThÞ</v>
          </cell>
          <cell r="M175" t="str">
            <v>ChØnh</v>
          </cell>
          <cell r="N175">
            <v>16</v>
          </cell>
          <cell r="O175">
            <v>4.13</v>
          </cell>
          <cell r="P175">
            <v>43</v>
          </cell>
        </row>
        <row r="176">
          <cell r="K176">
            <v>172</v>
          </cell>
          <cell r="L176" t="str">
            <v xml:space="preserve">NguyÔn ThÞ </v>
          </cell>
          <cell r="M176" t="str">
            <v>Th¬m</v>
          </cell>
          <cell r="N176">
            <v>9</v>
          </cell>
          <cell r="O176">
            <v>1.1299999999999999</v>
          </cell>
          <cell r="P176">
            <v>26</v>
          </cell>
        </row>
        <row r="177">
          <cell r="K177">
            <v>173</v>
          </cell>
          <cell r="L177" t="str">
            <v>NguyÔn ThÞ</v>
          </cell>
          <cell r="M177" t="str">
            <v>HiÒn B</v>
          </cell>
        </row>
        <row r="178">
          <cell r="K178">
            <v>174</v>
          </cell>
          <cell r="L178" t="str">
            <v xml:space="preserve">Vò ThÞ </v>
          </cell>
          <cell r="M178" t="str">
            <v>Th¬m</v>
          </cell>
        </row>
        <row r="179">
          <cell r="K179">
            <v>175</v>
          </cell>
          <cell r="L179" t="str">
            <v>NguyÔn ThÞ</v>
          </cell>
          <cell r="M179" t="str">
            <v>TuyÕt B</v>
          </cell>
        </row>
        <row r="180">
          <cell r="K180">
            <v>176</v>
          </cell>
          <cell r="L180" t="str">
            <v>NguyÔn ThÞ</v>
          </cell>
          <cell r="M180" t="str">
            <v>XuyÕn</v>
          </cell>
        </row>
        <row r="181">
          <cell r="K181">
            <v>177</v>
          </cell>
          <cell r="L181" t="str">
            <v xml:space="preserve">§oµn ThÞ </v>
          </cell>
          <cell r="M181" t="str">
            <v>LuyÕn</v>
          </cell>
          <cell r="N181">
            <v>25.63</v>
          </cell>
          <cell r="O181">
            <v>5.63</v>
          </cell>
          <cell r="P181">
            <v>77</v>
          </cell>
        </row>
        <row r="182">
          <cell r="K182">
            <v>178</v>
          </cell>
          <cell r="L182" t="str">
            <v>Hoµng ThÞ</v>
          </cell>
          <cell r="M182" t="str">
            <v>B»ng</v>
          </cell>
          <cell r="N182">
            <v>16</v>
          </cell>
          <cell r="O182">
            <v>4.13</v>
          </cell>
          <cell r="P182">
            <v>39</v>
          </cell>
        </row>
        <row r="183">
          <cell r="K183">
            <v>179</v>
          </cell>
          <cell r="L183" t="str">
            <v>L­¬ng ThÞ</v>
          </cell>
          <cell r="M183" t="str">
            <v>Lan</v>
          </cell>
          <cell r="N183">
            <v>6.4</v>
          </cell>
          <cell r="Q183">
            <v>12000</v>
          </cell>
        </row>
        <row r="184">
          <cell r="K184">
            <v>180</v>
          </cell>
          <cell r="L184" t="str">
            <v>NguyÔn ThÞ</v>
          </cell>
          <cell r="M184" t="str">
            <v>H»ng B</v>
          </cell>
          <cell r="N184">
            <v>15</v>
          </cell>
          <cell r="O184">
            <v>4.13</v>
          </cell>
          <cell r="P184">
            <v>36</v>
          </cell>
        </row>
        <row r="185">
          <cell r="K185">
            <v>181</v>
          </cell>
          <cell r="L185" t="str">
            <v>NguyÔn ThÞ</v>
          </cell>
          <cell r="M185" t="str">
            <v>Hoµn B</v>
          </cell>
        </row>
        <row r="186">
          <cell r="K186">
            <v>182</v>
          </cell>
          <cell r="L186" t="str">
            <v>NguyÔn ThÞ Thanh</v>
          </cell>
          <cell r="M186" t="str">
            <v>Mai</v>
          </cell>
        </row>
        <row r="187">
          <cell r="K187">
            <v>183</v>
          </cell>
          <cell r="L187" t="str">
            <v xml:space="preserve">§µo ThÞ Thuú </v>
          </cell>
          <cell r="M187" t="str">
            <v>Dung</v>
          </cell>
          <cell r="N187">
            <v>20.63</v>
          </cell>
          <cell r="O187">
            <v>4.63</v>
          </cell>
          <cell r="P187">
            <v>39</v>
          </cell>
          <cell r="Q187">
            <v>58500</v>
          </cell>
        </row>
        <row r="188">
          <cell r="K188">
            <v>184</v>
          </cell>
          <cell r="L188" t="str">
            <v>Hoa Hång</v>
          </cell>
          <cell r="M188" t="str">
            <v>Thuû</v>
          </cell>
        </row>
        <row r="189">
          <cell r="K189">
            <v>185</v>
          </cell>
          <cell r="L189" t="str">
            <v>NguyÔn ThÞ</v>
          </cell>
          <cell r="M189" t="str">
            <v>Thu A</v>
          </cell>
        </row>
        <row r="190">
          <cell r="K190">
            <v>186</v>
          </cell>
          <cell r="L190" t="str">
            <v>§ç ThÞ</v>
          </cell>
          <cell r="M190" t="str">
            <v>Dung</v>
          </cell>
          <cell r="N190">
            <v>13.25</v>
          </cell>
          <cell r="O190">
            <v>1.38</v>
          </cell>
          <cell r="P190">
            <v>27</v>
          </cell>
        </row>
        <row r="191">
          <cell r="K191">
            <v>187</v>
          </cell>
          <cell r="L191" t="str">
            <v>Bïi ThÞ Minh</v>
          </cell>
          <cell r="M191" t="str">
            <v>Sanh</v>
          </cell>
          <cell r="N191">
            <v>18.75</v>
          </cell>
          <cell r="O191">
            <v>3.88</v>
          </cell>
          <cell r="P191">
            <v>34</v>
          </cell>
          <cell r="Q191">
            <v>3000</v>
          </cell>
        </row>
        <row r="192">
          <cell r="K192">
            <v>188</v>
          </cell>
          <cell r="L192" t="str">
            <v>NguyÔn ThÞ</v>
          </cell>
          <cell r="M192" t="str">
            <v>Liªn B</v>
          </cell>
        </row>
        <row r="193">
          <cell r="K193">
            <v>189</v>
          </cell>
          <cell r="L193" t="str">
            <v>NguyÔn ThÞ Thanh</v>
          </cell>
          <cell r="M193" t="str">
            <v>H­êng B</v>
          </cell>
          <cell r="N193">
            <v>5.7</v>
          </cell>
          <cell r="O193">
            <v>2.75</v>
          </cell>
          <cell r="P193">
            <v>5.5</v>
          </cell>
          <cell r="Q193">
            <v>3000</v>
          </cell>
        </row>
        <row r="194">
          <cell r="K194">
            <v>190</v>
          </cell>
          <cell r="L194" t="str">
            <v>NguyÔn ThÞ Thu</v>
          </cell>
          <cell r="M194" t="str">
            <v>H­¬ng C</v>
          </cell>
          <cell r="N194">
            <v>1.81</v>
          </cell>
          <cell r="O194">
            <v>0.25</v>
          </cell>
          <cell r="Q194">
            <v>3000</v>
          </cell>
        </row>
        <row r="195">
          <cell r="K195">
            <v>191</v>
          </cell>
          <cell r="L195" t="str">
            <v xml:space="preserve">TrÇn ThÞ </v>
          </cell>
          <cell r="M195" t="str">
            <v>Thuý B</v>
          </cell>
        </row>
        <row r="196">
          <cell r="K196">
            <v>192</v>
          </cell>
          <cell r="L196" t="str">
            <v>NguyÔn ThÞ Phóc</v>
          </cell>
          <cell r="M196" t="str">
            <v>Thä</v>
          </cell>
          <cell r="N196">
            <v>13.35</v>
          </cell>
          <cell r="O196">
            <v>4.13</v>
          </cell>
          <cell r="P196">
            <v>28.5</v>
          </cell>
          <cell r="Q196">
            <v>57000</v>
          </cell>
        </row>
        <row r="197">
          <cell r="K197">
            <v>193</v>
          </cell>
          <cell r="L197" t="str">
            <v>NguyÔn ThÞ Thanh</v>
          </cell>
          <cell r="M197" t="str">
            <v>Thuû</v>
          </cell>
          <cell r="N197">
            <v>3.44</v>
          </cell>
          <cell r="O197">
            <v>1</v>
          </cell>
          <cell r="Q197">
            <v>97000</v>
          </cell>
        </row>
        <row r="198">
          <cell r="K198">
            <v>194</v>
          </cell>
          <cell r="L198" t="str">
            <v>NguyÔn ThÞ</v>
          </cell>
          <cell r="M198" t="str">
            <v>LiÔu</v>
          </cell>
        </row>
        <row r="199">
          <cell r="K199">
            <v>195</v>
          </cell>
          <cell r="L199" t="str">
            <v>NguyÔn ThÞ</v>
          </cell>
          <cell r="M199" t="str">
            <v>Ph­¬ng A</v>
          </cell>
          <cell r="N199">
            <v>7.25</v>
          </cell>
          <cell r="O199">
            <v>0.63</v>
          </cell>
          <cell r="P199">
            <v>3.5</v>
          </cell>
          <cell r="Q199">
            <v>18000</v>
          </cell>
        </row>
        <row r="200">
          <cell r="K200">
            <v>196</v>
          </cell>
          <cell r="L200" t="str">
            <v>NguyÔn ThÞ</v>
          </cell>
          <cell r="M200" t="str">
            <v>Thu B</v>
          </cell>
        </row>
        <row r="201">
          <cell r="K201">
            <v>197</v>
          </cell>
          <cell r="L201" t="str">
            <v>Khóc ThÞ</v>
          </cell>
          <cell r="M201" t="str">
            <v>Nh©m</v>
          </cell>
          <cell r="N201">
            <v>7.88</v>
          </cell>
          <cell r="O201">
            <v>2</v>
          </cell>
          <cell r="P201">
            <v>6</v>
          </cell>
          <cell r="Q201">
            <v>3000</v>
          </cell>
        </row>
        <row r="202">
          <cell r="K202">
            <v>198</v>
          </cell>
          <cell r="L202" t="str">
            <v xml:space="preserve">§Æng Thu </v>
          </cell>
          <cell r="M202" t="str">
            <v>Thuû</v>
          </cell>
        </row>
        <row r="203">
          <cell r="K203">
            <v>199</v>
          </cell>
          <cell r="L203" t="str">
            <v xml:space="preserve">NguyÔn ThÞ </v>
          </cell>
          <cell r="M203" t="str">
            <v>Hoµn</v>
          </cell>
          <cell r="N203">
            <v>24.75</v>
          </cell>
          <cell r="O203">
            <v>4.9000000000000004</v>
          </cell>
          <cell r="P203">
            <v>34.5</v>
          </cell>
        </row>
        <row r="204">
          <cell r="K204">
            <v>200</v>
          </cell>
          <cell r="L204" t="str">
            <v>Lª ThÞ Hång</v>
          </cell>
          <cell r="M204" t="str">
            <v>Minh</v>
          </cell>
          <cell r="N204">
            <v>2.75</v>
          </cell>
          <cell r="O204">
            <v>0</v>
          </cell>
          <cell r="P204">
            <v>3</v>
          </cell>
          <cell r="Q204">
            <v>6000</v>
          </cell>
        </row>
        <row r="205">
          <cell r="K205">
            <v>201</v>
          </cell>
          <cell r="L205" t="str">
            <v xml:space="preserve">NguyÔn ThÞ </v>
          </cell>
          <cell r="M205" t="str">
            <v>Ph­¬ng</v>
          </cell>
          <cell r="N205">
            <v>4.13</v>
          </cell>
          <cell r="O205">
            <v>0.7</v>
          </cell>
          <cell r="Q205">
            <v>6000</v>
          </cell>
        </row>
        <row r="206">
          <cell r="K206">
            <v>202</v>
          </cell>
          <cell r="L206" t="str">
            <v>NguyÔn ThÞ</v>
          </cell>
          <cell r="M206" t="str">
            <v>Nam</v>
          </cell>
        </row>
        <row r="207">
          <cell r="K207">
            <v>203</v>
          </cell>
          <cell r="L207" t="str">
            <v>Ph¹m ThÞ</v>
          </cell>
          <cell r="M207" t="str">
            <v>Ng¶i</v>
          </cell>
        </row>
        <row r="208">
          <cell r="K208">
            <v>204</v>
          </cell>
          <cell r="L208" t="str">
            <v>B¹ch Hång</v>
          </cell>
          <cell r="M208" t="str">
            <v>Lý</v>
          </cell>
          <cell r="N208">
            <v>22.75</v>
          </cell>
          <cell r="O208">
            <v>1.5</v>
          </cell>
          <cell r="P208">
            <v>0</v>
          </cell>
        </row>
        <row r="209">
          <cell r="K209">
            <v>205</v>
          </cell>
          <cell r="L209" t="str">
            <v xml:space="preserve">Lª ThÞ </v>
          </cell>
          <cell r="M209" t="str">
            <v>§µm</v>
          </cell>
        </row>
        <row r="210">
          <cell r="K210">
            <v>206</v>
          </cell>
          <cell r="L210" t="str">
            <v>NguyÔn ThÞ</v>
          </cell>
          <cell r="M210" t="str">
            <v>Chiªn</v>
          </cell>
        </row>
        <row r="211">
          <cell r="K211">
            <v>207</v>
          </cell>
          <cell r="L211" t="str">
            <v>NguyÔn ThÞ</v>
          </cell>
          <cell r="M211" t="str">
            <v>Lª</v>
          </cell>
          <cell r="N211">
            <v>3.44</v>
          </cell>
          <cell r="O211">
            <v>0.25</v>
          </cell>
          <cell r="P211">
            <v>8</v>
          </cell>
          <cell r="Q211">
            <v>15000</v>
          </cell>
        </row>
        <row r="212">
          <cell r="K212">
            <v>208</v>
          </cell>
          <cell r="L212" t="str">
            <v>§ç ThÞ</v>
          </cell>
          <cell r="M212" t="str">
            <v>LiÔu</v>
          </cell>
          <cell r="N212">
            <v>1.56</v>
          </cell>
          <cell r="O212">
            <v>0</v>
          </cell>
          <cell r="P212">
            <v>5</v>
          </cell>
        </row>
        <row r="213">
          <cell r="K213">
            <v>209</v>
          </cell>
          <cell r="L213" t="str">
            <v xml:space="preserve">Hoµng Hång </v>
          </cell>
          <cell r="M213" t="str">
            <v>H¹nh</v>
          </cell>
        </row>
        <row r="214">
          <cell r="K214">
            <v>210</v>
          </cell>
          <cell r="L214" t="str">
            <v>Lª ThÞ</v>
          </cell>
          <cell r="M214" t="str">
            <v>Liªn</v>
          </cell>
          <cell r="N214">
            <v>18.5</v>
          </cell>
          <cell r="O214">
            <v>5.13</v>
          </cell>
          <cell r="P214">
            <v>39</v>
          </cell>
          <cell r="Q214">
            <v>3000</v>
          </cell>
        </row>
        <row r="215">
          <cell r="K215">
            <v>211</v>
          </cell>
          <cell r="L215" t="str">
            <v>NguyÔn ThÞ</v>
          </cell>
          <cell r="M215" t="str">
            <v>Hµ C</v>
          </cell>
          <cell r="N215">
            <v>3.63</v>
          </cell>
          <cell r="O215">
            <v>0</v>
          </cell>
          <cell r="P215">
            <v>6</v>
          </cell>
          <cell r="Q215">
            <v>6000</v>
          </cell>
        </row>
        <row r="216">
          <cell r="K216">
            <v>212</v>
          </cell>
          <cell r="L216" t="str">
            <v>Hoµng ThÞ</v>
          </cell>
          <cell r="M216" t="str">
            <v>Hoµ</v>
          </cell>
          <cell r="N216">
            <v>5.56</v>
          </cell>
          <cell r="Q216">
            <v>12000</v>
          </cell>
        </row>
        <row r="217">
          <cell r="K217">
            <v>213</v>
          </cell>
          <cell r="L217" t="str">
            <v xml:space="preserve">NguyÔn Thu </v>
          </cell>
          <cell r="M217" t="str">
            <v>HiÒn</v>
          </cell>
        </row>
        <row r="218">
          <cell r="K218">
            <v>214</v>
          </cell>
          <cell r="L218" t="str">
            <v xml:space="preserve">Tr­¬ng ThÞ </v>
          </cell>
          <cell r="M218" t="str">
            <v>ThÞnh</v>
          </cell>
          <cell r="N218">
            <v>25.75</v>
          </cell>
          <cell r="O218">
            <v>4.88</v>
          </cell>
          <cell r="P218">
            <v>39</v>
          </cell>
        </row>
        <row r="219">
          <cell r="K219">
            <v>215</v>
          </cell>
          <cell r="L219" t="str">
            <v>§ç DiÖu</v>
          </cell>
          <cell r="M219" t="str">
            <v>ThuÇn</v>
          </cell>
        </row>
        <row r="220">
          <cell r="K220">
            <v>216</v>
          </cell>
          <cell r="L220" t="str">
            <v>Ph¹m ThÞ  Thanh</v>
          </cell>
          <cell r="M220" t="str">
            <v>Nhµn</v>
          </cell>
        </row>
        <row r="221">
          <cell r="K221">
            <v>217</v>
          </cell>
          <cell r="L221" t="str">
            <v xml:space="preserve">Chu ThÞ </v>
          </cell>
          <cell r="M221" t="str">
            <v>Ngµ</v>
          </cell>
          <cell r="N221">
            <v>8.25</v>
          </cell>
          <cell r="O221">
            <v>1</v>
          </cell>
          <cell r="P221">
            <v>8</v>
          </cell>
          <cell r="Q221">
            <v>3000</v>
          </cell>
        </row>
        <row r="222">
          <cell r="K222">
            <v>218</v>
          </cell>
          <cell r="L222" t="str">
            <v xml:space="preserve">§Æng ThÞ BÝch </v>
          </cell>
          <cell r="M222" t="str">
            <v>DiÖp</v>
          </cell>
          <cell r="N222">
            <v>22.75</v>
          </cell>
          <cell r="O222">
            <v>2.38</v>
          </cell>
          <cell r="P222">
            <v>4</v>
          </cell>
        </row>
        <row r="223">
          <cell r="K223">
            <v>219</v>
          </cell>
          <cell r="L223" t="str">
            <v xml:space="preserve">NguyÔn ThÞ </v>
          </cell>
          <cell r="M223" t="str">
            <v>Hoµn C</v>
          </cell>
          <cell r="N223">
            <v>0.88</v>
          </cell>
          <cell r="P223">
            <v>1.5</v>
          </cell>
        </row>
        <row r="224">
          <cell r="K224">
            <v>220</v>
          </cell>
          <cell r="L224" t="str">
            <v xml:space="preserve">NguyÔn ThÞ </v>
          </cell>
          <cell r="M224" t="str">
            <v>§Þnh</v>
          </cell>
          <cell r="N224">
            <v>1.1299999999999999</v>
          </cell>
          <cell r="O224">
            <v>0</v>
          </cell>
          <cell r="P224">
            <v>0</v>
          </cell>
          <cell r="Q224">
            <v>3000</v>
          </cell>
        </row>
        <row r="225">
          <cell r="K225">
            <v>221</v>
          </cell>
          <cell r="L225" t="str">
            <v>TriÖu ThÞ</v>
          </cell>
          <cell r="M225" t="str">
            <v>H¹nh</v>
          </cell>
          <cell r="N225">
            <v>6</v>
          </cell>
          <cell r="O225">
            <v>2.75</v>
          </cell>
          <cell r="P225">
            <v>3</v>
          </cell>
          <cell r="Q225">
            <v>3000</v>
          </cell>
        </row>
        <row r="226">
          <cell r="K226">
            <v>222</v>
          </cell>
          <cell r="L226" t="str">
            <v>Lª ThÞ</v>
          </cell>
          <cell r="M226" t="str">
            <v>Tr©m</v>
          </cell>
          <cell r="N226">
            <v>12.81</v>
          </cell>
          <cell r="O226">
            <v>3</v>
          </cell>
          <cell r="P226">
            <v>21.5</v>
          </cell>
          <cell r="Q226">
            <v>4500</v>
          </cell>
        </row>
        <row r="227">
          <cell r="K227">
            <v>223</v>
          </cell>
          <cell r="L227" t="e">
            <v>#N/A</v>
          </cell>
          <cell r="M227" t="e">
            <v>#N/A</v>
          </cell>
        </row>
        <row r="228">
          <cell r="K228">
            <v>224</v>
          </cell>
          <cell r="L228" t="str">
            <v xml:space="preserve">NguyÔn Hång </v>
          </cell>
          <cell r="M228" t="str">
            <v>HuÖ</v>
          </cell>
        </row>
        <row r="229">
          <cell r="K229">
            <v>225</v>
          </cell>
          <cell r="L229" t="str">
            <v>NguyÔn Xu©n</v>
          </cell>
          <cell r="M229" t="str">
            <v>Thu</v>
          </cell>
        </row>
        <row r="230">
          <cell r="K230">
            <v>226</v>
          </cell>
          <cell r="L230" t="str">
            <v>NguyÔn ThÞ</v>
          </cell>
          <cell r="M230" t="str">
            <v>Mai B</v>
          </cell>
        </row>
        <row r="231">
          <cell r="K231">
            <v>227</v>
          </cell>
          <cell r="L231" t="str">
            <v xml:space="preserve">NguyÔn ThÞ </v>
          </cell>
          <cell r="M231" t="str">
            <v>HuÊn</v>
          </cell>
        </row>
        <row r="232">
          <cell r="K232">
            <v>228</v>
          </cell>
          <cell r="L232" t="str">
            <v>§µo ThÞ</v>
          </cell>
          <cell r="M232" t="str">
            <v>Thoa</v>
          </cell>
        </row>
        <row r="233">
          <cell r="K233">
            <v>229</v>
          </cell>
          <cell r="L233" t="str">
            <v>Lª Nh­</v>
          </cell>
          <cell r="M233" t="str">
            <v>Quúnh</v>
          </cell>
          <cell r="N233">
            <v>9.5</v>
          </cell>
          <cell r="O233">
            <v>0</v>
          </cell>
          <cell r="P233">
            <v>3.5</v>
          </cell>
          <cell r="Q233">
            <v>9000</v>
          </cell>
        </row>
        <row r="234">
          <cell r="K234">
            <v>230</v>
          </cell>
          <cell r="L234" t="str">
            <v xml:space="preserve">Nghiªm ThÞ Hång </v>
          </cell>
          <cell r="M234" t="str">
            <v>Liªn</v>
          </cell>
          <cell r="N234">
            <v>4.88</v>
          </cell>
          <cell r="O234">
            <v>1</v>
          </cell>
          <cell r="P234">
            <v>7.5</v>
          </cell>
        </row>
        <row r="235">
          <cell r="K235">
            <v>231</v>
          </cell>
          <cell r="L235" t="str">
            <v>Ng« ThÞ</v>
          </cell>
          <cell r="M235" t="str">
            <v>Chuyªn</v>
          </cell>
        </row>
        <row r="236">
          <cell r="K236">
            <v>232</v>
          </cell>
          <cell r="L236" t="str">
            <v>NguyÔn Thanh</v>
          </cell>
          <cell r="M236" t="str">
            <v>Mþ</v>
          </cell>
          <cell r="N236">
            <v>2.38</v>
          </cell>
          <cell r="O236">
            <v>0</v>
          </cell>
          <cell r="P236">
            <v>7</v>
          </cell>
          <cell r="Q236">
            <v>9000</v>
          </cell>
        </row>
        <row r="237">
          <cell r="K237">
            <v>233</v>
          </cell>
          <cell r="L237" t="str">
            <v xml:space="preserve">NguyÔn ThÞ </v>
          </cell>
          <cell r="M237" t="str">
            <v>H­¬ng C</v>
          </cell>
          <cell r="N237">
            <v>7.5</v>
          </cell>
          <cell r="O237">
            <v>0.5</v>
          </cell>
          <cell r="P237">
            <v>4</v>
          </cell>
        </row>
        <row r="238">
          <cell r="K238">
            <v>234</v>
          </cell>
          <cell r="L238" t="str">
            <v>Ph¹m ThÞ</v>
          </cell>
          <cell r="M238" t="str">
            <v>Hoa</v>
          </cell>
        </row>
        <row r="239">
          <cell r="K239">
            <v>235</v>
          </cell>
          <cell r="L239" t="str">
            <v>NguyÔn ThÞ</v>
          </cell>
          <cell r="M239" t="str">
            <v>Ph­îng A</v>
          </cell>
          <cell r="N239">
            <v>0.63</v>
          </cell>
        </row>
        <row r="240">
          <cell r="K240">
            <v>236</v>
          </cell>
          <cell r="L240" t="str">
            <v>§ç ThÞ</v>
          </cell>
          <cell r="M240" t="str">
            <v>S¸ng</v>
          </cell>
        </row>
        <row r="241">
          <cell r="K241">
            <v>237</v>
          </cell>
          <cell r="L241" t="str">
            <v>NguyÔn ThÞ Thu</v>
          </cell>
          <cell r="M241" t="str">
            <v>HiÒn</v>
          </cell>
          <cell r="N241">
            <v>9.1300000000000008</v>
          </cell>
          <cell r="O241">
            <v>1</v>
          </cell>
          <cell r="P241">
            <v>10</v>
          </cell>
          <cell r="Q241">
            <v>18000</v>
          </cell>
        </row>
        <row r="242">
          <cell r="K242">
            <v>238</v>
          </cell>
          <cell r="L242" t="str">
            <v>NguyÔn ThÞ</v>
          </cell>
          <cell r="M242" t="str">
            <v>H­¬ng B</v>
          </cell>
        </row>
        <row r="243">
          <cell r="K243">
            <v>239</v>
          </cell>
          <cell r="L243" t="str">
            <v>NguyÔn ThÞ</v>
          </cell>
          <cell r="M243" t="str">
            <v>HuyÒn</v>
          </cell>
          <cell r="N243">
            <v>16.5</v>
          </cell>
          <cell r="O243">
            <v>3</v>
          </cell>
          <cell r="P243">
            <v>0</v>
          </cell>
          <cell r="Q243">
            <v>6000</v>
          </cell>
        </row>
        <row r="244">
          <cell r="K244">
            <v>240</v>
          </cell>
          <cell r="L244" t="str">
            <v xml:space="preserve">Ph¹m Ngäc </v>
          </cell>
          <cell r="M244" t="str">
            <v>Th­êng</v>
          </cell>
        </row>
        <row r="245">
          <cell r="K245">
            <v>241</v>
          </cell>
          <cell r="L245" t="str">
            <v>Lª ThÞ</v>
          </cell>
          <cell r="M245" t="str">
            <v>Lan</v>
          </cell>
        </row>
        <row r="246">
          <cell r="K246">
            <v>242</v>
          </cell>
          <cell r="L246" t="str">
            <v xml:space="preserve">Ng ThÞ </v>
          </cell>
          <cell r="M246" t="str">
            <v>Lai</v>
          </cell>
          <cell r="N246">
            <v>5</v>
          </cell>
          <cell r="O246">
            <v>1.38</v>
          </cell>
          <cell r="P246">
            <v>3</v>
          </cell>
        </row>
        <row r="247">
          <cell r="K247">
            <v>243</v>
          </cell>
          <cell r="L247" t="str">
            <v>NguyÔn ThÞ</v>
          </cell>
          <cell r="M247" t="str">
            <v>Minh A</v>
          </cell>
        </row>
        <row r="248">
          <cell r="K248">
            <v>244</v>
          </cell>
          <cell r="L248" t="str">
            <v>NguyÔn ThÞ</v>
          </cell>
          <cell r="M248" t="str">
            <v>Thoa B</v>
          </cell>
          <cell r="N248">
            <v>24</v>
          </cell>
          <cell r="O248">
            <v>5.13</v>
          </cell>
          <cell r="P248">
            <v>53</v>
          </cell>
          <cell r="Q248">
            <v>67500</v>
          </cell>
        </row>
        <row r="249">
          <cell r="K249">
            <v>245</v>
          </cell>
          <cell r="L249" t="str">
            <v>NguyÔn ThÞ Thanh</v>
          </cell>
          <cell r="M249" t="str">
            <v>Nhµn</v>
          </cell>
          <cell r="N249">
            <v>23</v>
          </cell>
          <cell r="O249">
            <v>3</v>
          </cell>
          <cell r="P249">
            <v>0</v>
          </cell>
        </row>
        <row r="250">
          <cell r="K250">
            <v>246</v>
          </cell>
          <cell r="L250" t="str">
            <v xml:space="preserve">Chö ThÞ </v>
          </cell>
          <cell r="M250" t="str">
            <v>LuyÕn</v>
          </cell>
        </row>
        <row r="251">
          <cell r="K251">
            <v>247</v>
          </cell>
          <cell r="L251" t="str">
            <v>NguyÔn ThÞ</v>
          </cell>
          <cell r="M251" t="str">
            <v>TÊn</v>
          </cell>
          <cell r="N251">
            <v>24.5</v>
          </cell>
          <cell r="O251">
            <v>5.13</v>
          </cell>
          <cell r="P251">
            <v>46</v>
          </cell>
        </row>
        <row r="252">
          <cell r="K252">
            <v>248</v>
          </cell>
          <cell r="L252" t="str">
            <v>Hoµng ThÞ Thuý</v>
          </cell>
          <cell r="M252" t="str">
            <v>Nga</v>
          </cell>
          <cell r="N252">
            <v>13.38</v>
          </cell>
          <cell r="O252">
            <v>3.75</v>
          </cell>
          <cell r="P252">
            <v>27</v>
          </cell>
          <cell r="Q252">
            <v>6000</v>
          </cell>
        </row>
        <row r="253">
          <cell r="K253">
            <v>249</v>
          </cell>
          <cell r="L253" t="str">
            <v>Ph¹m ThÞ Kim</v>
          </cell>
          <cell r="M253" t="str">
            <v>Th¾m</v>
          </cell>
        </row>
        <row r="254">
          <cell r="K254">
            <v>250</v>
          </cell>
          <cell r="L254" t="str">
            <v>L­u ThÞ</v>
          </cell>
          <cell r="M254" t="str">
            <v>Hµo</v>
          </cell>
          <cell r="N254">
            <v>6.25</v>
          </cell>
          <cell r="O254">
            <v>0.5</v>
          </cell>
          <cell r="P254">
            <v>4.5</v>
          </cell>
          <cell r="Q254">
            <v>18000</v>
          </cell>
        </row>
        <row r="255">
          <cell r="K255">
            <v>251</v>
          </cell>
          <cell r="L255" t="str">
            <v>Hoµng ThÞ Hång</v>
          </cell>
          <cell r="M255" t="str">
            <v>H­ëng</v>
          </cell>
        </row>
        <row r="256">
          <cell r="K256">
            <v>252</v>
          </cell>
          <cell r="L256" t="str">
            <v>NguyÔn ThÞ</v>
          </cell>
          <cell r="M256" t="str">
            <v>Ngäc</v>
          </cell>
          <cell r="N256">
            <v>21.13</v>
          </cell>
          <cell r="O256">
            <v>3</v>
          </cell>
          <cell r="P256">
            <v>9</v>
          </cell>
        </row>
        <row r="257">
          <cell r="K257">
            <v>253</v>
          </cell>
          <cell r="L257" t="str">
            <v>NguyÔn ThÞ</v>
          </cell>
          <cell r="M257" t="str">
            <v>Loan C</v>
          </cell>
          <cell r="N257">
            <v>22.25</v>
          </cell>
          <cell r="O257">
            <v>1</v>
          </cell>
          <cell r="P257">
            <v>0</v>
          </cell>
        </row>
        <row r="258">
          <cell r="K258">
            <v>254</v>
          </cell>
          <cell r="L258" t="str">
            <v xml:space="preserve">NguyÔn B×nh </v>
          </cell>
          <cell r="M258" t="str">
            <v>Ph­¬ng</v>
          </cell>
        </row>
        <row r="259">
          <cell r="K259">
            <v>255</v>
          </cell>
          <cell r="L259" t="str">
            <v>NguyÔn ThÞ H­¬ng</v>
          </cell>
          <cell r="M259" t="str">
            <v>Sen B</v>
          </cell>
          <cell r="N259">
            <v>5.13</v>
          </cell>
          <cell r="O259">
            <v>0.5</v>
          </cell>
          <cell r="P259">
            <v>5</v>
          </cell>
          <cell r="Q259">
            <v>24000</v>
          </cell>
        </row>
        <row r="260">
          <cell r="K260">
            <v>256</v>
          </cell>
          <cell r="L260" t="str">
            <v>NguyÔn ThÞ</v>
          </cell>
          <cell r="M260" t="str">
            <v>Nga B</v>
          </cell>
          <cell r="N260">
            <v>3.38</v>
          </cell>
          <cell r="O260">
            <v>0.38</v>
          </cell>
          <cell r="P260">
            <v>1.5</v>
          </cell>
          <cell r="Q260">
            <v>9000</v>
          </cell>
        </row>
        <row r="261">
          <cell r="K261">
            <v>257</v>
          </cell>
          <cell r="L261" t="str">
            <v xml:space="preserve">TrÇn ¸nh </v>
          </cell>
          <cell r="M261" t="str">
            <v>NguyÖt</v>
          </cell>
          <cell r="N261">
            <v>14.13</v>
          </cell>
          <cell r="O261">
            <v>3.38</v>
          </cell>
          <cell r="P261">
            <v>25</v>
          </cell>
        </row>
        <row r="262">
          <cell r="K262">
            <v>258</v>
          </cell>
          <cell r="L262" t="str">
            <v>Hoµng ThÞ</v>
          </cell>
          <cell r="M262" t="str">
            <v>Ch©m</v>
          </cell>
        </row>
        <row r="263">
          <cell r="K263">
            <v>259</v>
          </cell>
          <cell r="L263" t="str">
            <v>NguyÔn ThÞ</v>
          </cell>
          <cell r="M263" t="str">
            <v>Minh B</v>
          </cell>
          <cell r="N263">
            <v>14.75</v>
          </cell>
          <cell r="O263">
            <v>4.88</v>
          </cell>
          <cell r="P263">
            <v>32</v>
          </cell>
          <cell r="Q263">
            <v>55500</v>
          </cell>
        </row>
        <row r="264">
          <cell r="K264">
            <v>260</v>
          </cell>
          <cell r="L264" t="str">
            <v xml:space="preserve">NguyÔn ThÞ </v>
          </cell>
          <cell r="M264" t="str">
            <v>Loan D</v>
          </cell>
        </row>
        <row r="265">
          <cell r="K265">
            <v>261</v>
          </cell>
          <cell r="L265" t="str">
            <v>L­u ThÞ</v>
          </cell>
          <cell r="M265" t="str">
            <v>H­êng</v>
          </cell>
          <cell r="N265">
            <v>6.75</v>
          </cell>
          <cell r="O265">
            <v>1</v>
          </cell>
          <cell r="P265">
            <v>3</v>
          </cell>
          <cell r="Q265">
            <v>18000</v>
          </cell>
        </row>
        <row r="266">
          <cell r="K266">
            <v>262</v>
          </cell>
          <cell r="L266" t="str">
            <v>Vò ThÞ</v>
          </cell>
          <cell r="M266" t="str">
            <v>Minh</v>
          </cell>
          <cell r="N266">
            <v>0.88</v>
          </cell>
        </row>
        <row r="267">
          <cell r="K267">
            <v>263</v>
          </cell>
          <cell r="L267" t="str">
            <v xml:space="preserve">§Æng ThÞ Mai </v>
          </cell>
          <cell r="M267" t="str">
            <v>Ngµ</v>
          </cell>
        </row>
        <row r="268">
          <cell r="K268">
            <v>264</v>
          </cell>
          <cell r="L268" t="str">
            <v xml:space="preserve">NguyÔn ThÞ </v>
          </cell>
          <cell r="M268" t="str">
            <v>Thuû B</v>
          </cell>
        </row>
        <row r="269">
          <cell r="K269">
            <v>265</v>
          </cell>
          <cell r="L269" t="str">
            <v>T­ëng ThÞ</v>
          </cell>
          <cell r="M269" t="str">
            <v>Liªn</v>
          </cell>
          <cell r="N269">
            <v>1</v>
          </cell>
          <cell r="O269">
            <v>1</v>
          </cell>
        </row>
        <row r="270">
          <cell r="K270">
            <v>266</v>
          </cell>
          <cell r="L270" t="str">
            <v xml:space="preserve">NguyÔn ThÞ </v>
          </cell>
          <cell r="M270" t="str">
            <v>Th­a</v>
          </cell>
        </row>
        <row r="271">
          <cell r="K271">
            <v>267</v>
          </cell>
          <cell r="L271" t="str">
            <v xml:space="preserve">NguyÔn ThÞ </v>
          </cell>
          <cell r="M271" t="str">
            <v>Hoa I</v>
          </cell>
        </row>
        <row r="272">
          <cell r="K272">
            <v>268</v>
          </cell>
          <cell r="L272" t="str">
            <v xml:space="preserve">NguyÔn ThÞ </v>
          </cell>
          <cell r="M272" t="str">
            <v>Hµ C</v>
          </cell>
          <cell r="N272">
            <v>5</v>
          </cell>
          <cell r="O272">
            <v>2.13</v>
          </cell>
          <cell r="P272">
            <v>2.5</v>
          </cell>
          <cell r="Q272">
            <v>6000</v>
          </cell>
        </row>
        <row r="273">
          <cell r="K273">
            <v>269</v>
          </cell>
          <cell r="L273" t="str">
            <v xml:space="preserve">NguyÔn ThÞ </v>
          </cell>
          <cell r="M273" t="str">
            <v>Thuý C</v>
          </cell>
          <cell r="N273">
            <v>11.25</v>
          </cell>
          <cell r="O273">
            <v>2</v>
          </cell>
          <cell r="P273">
            <v>11.5</v>
          </cell>
          <cell r="Q273">
            <v>18000</v>
          </cell>
        </row>
        <row r="274">
          <cell r="K274">
            <v>270</v>
          </cell>
          <cell r="L274" t="str">
            <v xml:space="preserve">NguyÔn ThÞ </v>
          </cell>
          <cell r="M274" t="str">
            <v>HiÖp</v>
          </cell>
          <cell r="N274">
            <v>3.94</v>
          </cell>
          <cell r="O274">
            <v>1</v>
          </cell>
          <cell r="Q274">
            <v>12000</v>
          </cell>
        </row>
        <row r="275">
          <cell r="K275">
            <v>271</v>
          </cell>
          <cell r="L275" t="str">
            <v xml:space="preserve">NguyÔn ThÞ </v>
          </cell>
          <cell r="M275" t="str">
            <v>Linh B</v>
          </cell>
          <cell r="N275">
            <v>6.44</v>
          </cell>
          <cell r="O275">
            <v>0.8</v>
          </cell>
          <cell r="P275">
            <v>3</v>
          </cell>
          <cell r="Q275">
            <v>12000</v>
          </cell>
        </row>
        <row r="276">
          <cell r="K276">
            <v>272</v>
          </cell>
          <cell r="L276" t="str">
            <v xml:space="preserve">NguyÔn ThÞ </v>
          </cell>
          <cell r="M276" t="str">
            <v>Lan E</v>
          </cell>
          <cell r="N276">
            <v>6.25</v>
          </cell>
          <cell r="O276">
            <v>2.88</v>
          </cell>
          <cell r="P276">
            <v>7</v>
          </cell>
          <cell r="Q276">
            <v>12000</v>
          </cell>
        </row>
        <row r="277">
          <cell r="K277">
            <v>273</v>
          </cell>
          <cell r="L277" t="str">
            <v xml:space="preserve">NguyÔn ThÞ </v>
          </cell>
          <cell r="M277" t="str">
            <v>Thanh</v>
          </cell>
          <cell r="N277">
            <v>3.7</v>
          </cell>
          <cell r="Q277">
            <v>9000</v>
          </cell>
        </row>
        <row r="278">
          <cell r="K278">
            <v>274</v>
          </cell>
          <cell r="L278" t="str">
            <v xml:space="preserve">§ç ThÞ </v>
          </cell>
          <cell r="M278" t="str">
            <v>§iÖp</v>
          </cell>
        </row>
        <row r="279">
          <cell r="K279">
            <v>275</v>
          </cell>
          <cell r="L279" t="str">
            <v>NguyÔn Thu</v>
          </cell>
          <cell r="M279" t="str">
            <v>H­¬ng B</v>
          </cell>
        </row>
        <row r="280">
          <cell r="K280">
            <v>276</v>
          </cell>
          <cell r="L280" t="str">
            <v>§ç Hång</v>
          </cell>
          <cell r="M280" t="str">
            <v>DÞu</v>
          </cell>
          <cell r="N280">
            <v>13</v>
          </cell>
          <cell r="O280">
            <v>3</v>
          </cell>
          <cell r="P280">
            <v>40</v>
          </cell>
        </row>
        <row r="281">
          <cell r="K281">
            <v>277</v>
          </cell>
          <cell r="L281" t="str">
            <v xml:space="preserve">NguyÔn ThÞ </v>
          </cell>
          <cell r="M281" t="str">
            <v>Hµ D</v>
          </cell>
          <cell r="N281">
            <v>1.5</v>
          </cell>
          <cell r="O281">
            <v>0.25</v>
          </cell>
          <cell r="P281">
            <v>4.5</v>
          </cell>
        </row>
        <row r="282">
          <cell r="K282">
            <v>278</v>
          </cell>
          <cell r="L282" t="str">
            <v>Lª ThÞ</v>
          </cell>
          <cell r="M282" t="str">
            <v>Loan</v>
          </cell>
          <cell r="N282">
            <v>25.4</v>
          </cell>
          <cell r="O282">
            <v>4</v>
          </cell>
          <cell r="P282">
            <v>17</v>
          </cell>
          <cell r="Q282">
            <v>12000</v>
          </cell>
        </row>
        <row r="283">
          <cell r="K283">
            <v>279</v>
          </cell>
          <cell r="L283" t="str">
            <v xml:space="preserve">NguyÔn ThÞ </v>
          </cell>
          <cell r="M283" t="str">
            <v>§iÖp</v>
          </cell>
        </row>
        <row r="284">
          <cell r="K284">
            <v>280</v>
          </cell>
          <cell r="L284" t="str">
            <v>L­u ThÞ</v>
          </cell>
          <cell r="M284" t="str">
            <v>Quúnh</v>
          </cell>
        </row>
        <row r="285">
          <cell r="K285">
            <v>281</v>
          </cell>
          <cell r="L285" t="str">
            <v>TrÇn ThÞ</v>
          </cell>
          <cell r="M285" t="str">
            <v>Vui</v>
          </cell>
        </row>
        <row r="286">
          <cell r="K286">
            <v>282</v>
          </cell>
          <cell r="L286" t="str">
            <v>§ç TuyÕt</v>
          </cell>
          <cell r="M286" t="str">
            <v>Lan</v>
          </cell>
        </row>
        <row r="287">
          <cell r="K287">
            <v>283</v>
          </cell>
          <cell r="L287" t="str">
            <v>NguyÔn ThÞ</v>
          </cell>
          <cell r="M287" t="str">
            <v>ThoaC</v>
          </cell>
          <cell r="N287">
            <v>4.0599999999999996</v>
          </cell>
          <cell r="O287">
            <v>0.63</v>
          </cell>
          <cell r="Q287">
            <v>18000</v>
          </cell>
        </row>
        <row r="288">
          <cell r="K288">
            <v>284</v>
          </cell>
          <cell r="L288" t="str">
            <v>NguyÔn Thanh</v>
          </cell>
          <cell r="M288" t="str">
            <v>HiÒn</v>
          </cell>
          <cell r="N288">
            <v>1.1299999999999999</v>
          </cell>
          <cell r="O288">
            <v>0</v>
          </cell>
          <cell r="P288">
            <v>2</v>
          </cell>
        </row>
        <row r="289">
          <cell r="K289">
            <v>285</v>
          </cell>
          <cell r="L289" t="str">
            <v>NguyÔn ThÞ Ph­¬ng</v>
          </cell>
          <cell r="M289" t="str">
            <v>Liªn</v>
          </cell>
        </row>
        <row r="290">
          <cell r="K290">
            <v>286</v>
          </cell>
          <cell r="L290" t="str">
            <v xml:space="preserve">NguyÔn ThÞ </v>
          </cell>
          <cell r="M290" t="str">
            <v>NghÜa</v>
          </cell>
        </row>
        <row r="291">
          <cell r="K291">
            <v>287</v>
          </cell>
          <cell r="L291" t="str">
            <v>NguyÔn ThÞ Mai</v>
          </cell>
          <cell r="M291" t="str">
            <v>Hoa</v>
          </cell>
        </row>
        <row r="292">
          <cell r="K292">
            <v>288</v>
          </cell>
          <cell r="L292" t="str">
            <v>NguyÔn ThÞ</v>
          </cell>
          <cell r="M292" t="str">
            <v>Hoa K</v>
          </cell>
        </row>
        <row r="293">
          <cell r="K293">
            <v>289</v>
          </cell>
          <cell r="L293" t="str">
            <v>NguyÔn ThÞ Kim</v>
          </cell>
          <cell r="M293" t="str">
            <v>Chung</v>
          </cell>
        </row>
        <row r="294">
          <cell r="K294">
            <v>290</v>
          </cell>
          <cell r="L294" t="str">
            <v xml:space="preserve">Cung Thanh </v>
          </cell>
          <cell r="M294" t="str">
            <v>Hoµ</v>
          </cell>
          <cell r="N294">
            <v>5</v>
          </cell>
          <cell r="O294">
            <v>2.25</v>
          </cell>
          <cell r="P294">
            <v>9</v>
          </cell>
        </row>
        <row r="295">
          <cell r="K295">
            <v>291</v>
          </cell>
          <cell r="L295" t="str">
            <v>Lª ThÞ</v>
          </cell>
          <cell r="M295" t="str">
            <v>Thu</v>
          </cell>
          <cell r="N295">
            <v>4.63</v>
          </cell>
          <cell r="O295">
            <v>1.75</v>
          </cell>
          <cell r="P295">
            <v>31</v>
          </cell>
          <cell r="Q295">
            <v>9000</v>
          </cell>
        </row>
        <row r="296">
          <cell r="K296">
            <v>292</v>
          </cell>
          <cell r="L296" t="str">
            <v>TrÇn Kim</v>
          </cell>
          <cell r="M296" t="str">
            <v>Oanh</v>
          </cell>
        </row>
        <row r="297">
          <cell r="K297">
            <v>293</v>
          </cell>
          <cell r="L297" t="str">
            <v>Chö ThÞ Hång</v>
          </cell>
          <cell r="M297" t="str">
            <v>Nhung</v>
          </cell>
        </row>
        <row r="298">
          <cell r="K298">
            <v>294</v>
          </cell>
          <cell r="L298" t="str">
            <v>Chö ThÞ Thanh</v>
          </cell>
          <cell r="M298" t="str">
            <v>Mai</v>
          </cell>
        </row>
        <row r="299">
          <cell r="K299">
            <v>295</v>
          </cell>
          <cell r="L299" t="str">
            <v xml:space="preserve">Ng ThÞ </v>
          </cell>
          <cell r="M299" t="str">
            <v>Lý B</v>
          </cell>
          <cell r="N299">
            <v>6</v>
          </cell>
          <cell r="O299">
            <v>0.5</v>
          </cell>
          <cell r="P299">
            <v>4.5</v>
          </cell>
          <cell r="Q299">
            <v>3000</v>
          </cell>
        </row>
        <row r="300">
          <cell r="K300">
            <v>296</v>
          </cell>
          <cell r="L300" t="str">
            <v>NguyÔn ThÞ</v>
          </cell>
          <cell r="M300" t="str">
            <v>Ph­îng B</v>
          </cell>
          <cell r="N300">
            <v>4.75</v>
          </cell>
          <cell r="Q300">
            <v>15000</v>
          </cell>
        </row>
        <row r="301">
          <cell r="K301">
            <v>297</v>
          </cell>
          <cell r="L301" t="str">
            <v xml:space="preserve">§µo ThÞ </v>
          </cell>
          <cell r="M301" t="str">
            <v>H­êng</v>
          </cell>
        </row>
        <row r="302">
          <cell r="K302">
            <v>298</v>
          </cell>
          <cell r="L302" t="str">
            <v>§ç ThÞ</v>
          </cell>
          <cell r="M302" t="str">
            <v>Giang</v>
          </cell>
        </row>
        <row r="303">
          <cell r="K303">
            <v>299</v>
          </cell>
          <cell r="L303" t="str">
            <v>§ç ThÞ</v>
          </cell>
          <cell r="M303" t="str">
            <v>H»ng</v>
          </cell>
        </row>
        <row r="304">
          <cell r="K304">
            <v>300</v>
          </cell>
          <cell r="L304" t="str">
            <v>Lª ThÞ</v>
          </cell>
          <cell r="M304" t="str">
            <v>Lan</v>
          </cell>
        </row>
        <row r="305">
          <cell r="K305">
            <v>301</v>
          </cell>
          <cell r="L305" t="str">
            <v>NguyÔn ThÞ</v>
          </cell>
          <cell r="M305" t="str">
            <v>H¶o</v>
          </cell>
          <cell r="N305">
            <v>9.3800000000000008</v>
          </cell>
          <cell r="O305">
            <v>2.63</v>
          </cell>
          <cell r="P305">
            <v>3</v>
          </cell>
        </row>
        <row r="306">
          <cell r="K306">
            <v>302</v>
          </cell>
          <cell r="L306" t="str">
            <v>Ng ThÞ</v>
          </cell>
          <cell r="M306" t="str">
            <v>S©m(129)</v>
          </cell>
          <cell r="N306">
            <v>6</v>
          </cell>
          <cell r="O306">
            <v>0.25</v>
          </cell>
          <cell r="P306">
            <v>18</v>
          </cell>
        </row>
        <row r="307">
          <cell r="K307">
            <v>303</v>
          </cell>
          <cell r="L307" t="e">
            <v>#N/A</v>
          </cell>
          <cell r="M307" t="e">
            <v>#N/A</v>
          </cell>
        </row>
        <row r="308">
          <cell r="K308">
            <v>304</v>
          </cell>
          <cell r="L308" t="e">
            <v>#N/A</v>
          </cell>
          <cell r="M308" t="e">
            <v>#N/A</v>
          </cell>
        </row>
        <row r="309">
          <cell r="K309">
            <v>305</v>
          </cell>
          <cell r="L309" t="e">
            <v>#N/A</v>
          </cell>
          <cell r="M309" t="e">
            <v>#N/A</v>
          </cell>
        </row>
        <row r="310">
          <cell r="K310">
            <v>306</v>
          </cell>
          <cell r="L310" t="e">
            <v>#N/A</v>
          </cell>
          <cell r="M310" t="e">
            <v>#N/A</v>
          </cell>
        </row>
        <row r="311">
          <cell r="K311">
            <v>307</v>
          </cell>
          <cell r="L311" t="e">
            <v>#N/A</v>
          </cell>
          <cell r="M311" t="e">
            <v>#N/A</v>
          </cell>
          <cell r="N311">
            <v>2013.3100000000029</v>
          </cell>
          <cell r="O311">
            <v>352.30999999999977</v>
          </cell>
          <cell r="P311">
            <v>3204.25</v>
          </cell>
        </row>
        <row r="312">
          <cell r="K312">
            <v>308</v>
          </cell>
          <cell r="L312" t="e">
            <v>#N/A</v>
          </cell>
          <cell r="M312" t="e">
            <v>#N/A</v>
          </cell>
          <cell r="P312">
            <v>400.53125</v>
          </cell>
        </row>
        <row r="313">
          <cell r="K313">
            <v>309</v>
          </cell>
          <cell r="L313" t="e">
            <v>#N/A</v>
          </cell>
          <cell r="M313" t="e">
            <v>#N/A</v>
          </cell>
        </row>
        <row r="314">
          <cell r="K314">
            <v>310</v>
          </cell>
          <cell r="L314" t="e">
            <v>#N/A</v>
          </cell>
          <cell r="M314" t="e">
            <v>#N/A</v>
          </cell>
        </row>
        <row r="315">
          <cell r="K315">
            <v>311</v>
          </cell>
          <cell r="L315" t="e">
            <v>#N/A</v>
          </cell>
          <cell r="M315" t="e">
            <v>#N/A</v>
          </cell>
        </row>
        <row r="316">
          <cell r="K316">
            <v>312</v>
          </cell>
          <cell r="L316" t="e">
            <v>#N/A</v>
          </cell>
          <cell r="M316" t="e">
            <v>#N/A</v>
          </cell>
        </row>
        <row r="317">
          <cell r="K317">
            <v>313</v>
          </cell>
          <cell r="L317" t="e">
            <v>#N/A</v>
          </cell>
          <cell r="M317" t="e">
            <v>#N/A</v>
          </cell>
        </row>
        <row r="318">
          <cell r="K318">
            <v>314</v>
          </cell>
          <cell r="L318" t="e">
            <v>#N/A</v>
          </cell>
          <cell r="M318" t="e">
            <v>#N/A</v>
          </cell>
        </row>
      </sheetData>
      <sheetData sheetId="4" refreshError="1">
        <row r="9">
          <cell r="D9">
            <v>3</v>
          </cell>
          <cell r="F9">
            <v>1</v>
          </cell>
          <cell r="I9">
            <v>12200</v>
          </cell>
        </row>
        <row r="10">
          <cell r="D10">
            <v>7</v>
          </cell>
          <cell r="F10">
            <v>27.5</v>
          </cell>
          <cell r="H10">
            <v>21.1</v>
          </cell>
          <cell r="I10">
            <v>366700</v>
          </cell>
        </row>
        <row r="11">
          <cell r="D11">
            <v>9</v>
          </cell>
          <cell r="F11">
            <v>8</v>
          </cell>
          <cell r="H11">
            <v>8.4</v>
          </cell>
          <cell r="I11">
            <v>110000</v>
          </cell>
        </row>
        <row r="12">
          <cell r="D12">
            <v>12</v>
          </cell>
          <cell r="F12">
            <v>18</v>
          </cell>
          <cell r="I12">
            <v>219600</v>
          </cell>
        </row>
        <row r="13">
          <cell r="D13">
            <v>14</v>
          </cell>
          <cell r="F13">
            <v>7</v>
          </cell>
          <cell r="I13">
            <v>85400</v>
          </cell>
        </row>
        <row r="14">
          <cell r="D14">
            <v>18</v>
          </cell>
          <cell r="F14">
            <v>1</v>
          </cell>
          <cell r="I14">
            <v>12200</v>
          </cell>
        </row>
        <row r="15">
          <cell r="D15">
            <v>36</v>
          </cell>
          <cell r="H15">
            <v>23.1</v>
          </cell>
          <cell r="I15">
            <v>34200</v>
          </cell>
        </row>
        <row r="16">
          <cell r="D16">
            <v>39</v>
          </cell>
          <cell r="F16">
            <v>4.8</v>
          </cell>
          <cell r="I16">
            <v>58600</v>
          </cell>
        </row>
        <row r="17">
          <cell r="D17">
            <v>40</v>
          </cell>
          <cell r="H17">
            <v>7</v>
          </cell>
          <cell r="I17">
            <v>10400</v>
          </cell>
        </row>
        <row r="18">
          <cell r="D18">
            <v>43</v>
          </cell>
          <cell r="F18">
            <v>9</v>
          </cell>
          <cell r="I18">
            <v>109800</v>
          </cell>
        </row>
        <row r="19">
          <cell r="D19">
            <v>50</v>
          </cell>
          <cell r="F19">
            <v>7</v>
          </cell>
          <cell r="I19">
            <v>85400</v>
          </cell>
        </row>
        <row r="20">
          <cell r="D20">
            <v>51</v>
          </cell>
          <cell r="F20">
            <v>3</v>
          </cell>
          <cell r="I20">
            <v>36600</v>
          </cell>
        </row>
        <row r="21">
          <cell r="D21">
            <v>59</v>
          </cell>
          <cell r="F21">
            <v>13</v>
          </cell>
          <cell r="I21">
            <v>158600</v>
          </cell>
        </row>
        <row r="22">
          <cell r="D22">
            <v>60</v>
          </cell>
          <cell r="F22">
            <v>6</v>
          </cell>
          <cell r="I22">
            <v>73200</v>
          </cell>
        </row>
        <row r="23">
          <cell r="D23">
            <v>65</v>
          </cell>
          <cell r="G23">
            <v>31</v>
          </cell>
          <cell r="I23">
            <v>367400</v>
          </cell>
        </row>
        <row r="24">
          <cell r="D24">
            <v>81</v>
          </cell>
          <cell r="F24">
            <v>8</v>
          </cell>
          <cell r="H24">
            <v>39</v>
          </cell>
          <cell r="I24">
            <v>155300</v>
          </cell>
        </row>
        <row r="25">
          <cell r="D25">
            <v>92</v>
          </cell>
          <cell r="F25">
            <v>8</v>
          </cell>
          <cell r="I25">
            <v>97600</v>
          </cell>
        </row>
        <row r="26">
          <cell r="D26">
            <v>95</v>
          </cell>
          <cell r="F26">
            <v>5</v>
          </cell>
          <cell r="I26">
            <v>61000</v>
          </cell>
        </row>
        <row r="27">
          <cell r="D27">
            <v>98</v>
          </cell>
          <cell r="F27">
            <v>3</v>
          </cell>
          <cell r="H27">
            <v>36</v>
          </cell>
          <cell r="I27">
            <v>89900</v>
          </cell>
        </row>
        <row r="28">
          <cell r="D28">
            <v>107</v>
          </cell>
          <cell r="H28">
            <v>7</v>
          </cell>
          <cell r="I28">
            <v>10400</v>
          </cell>
        </row>
        <row r="29">
          <cell r="D29">
            <v>108</v>
          </cell>
          <cell r="F29">
            <v>7</v>
          </cell>
          <cell r="I29">
            <v>85400</v>
          </cell>
        </row>
        <row r="30">
          <cell r="D30">
            <v>116</v>
          </cell>
          <cell r="F30">
            <v>11</v>
          </cell>
          <cell r="I30">
            <v>134200</v>
          </cell>
        </row>
        <row r="31">
          <cell r="D31">
            <v>120</v>
          </cell>
          <cell r="F31">
            <v>1</v>
          </cell>
          <cell r="H31">
            <v>3.4</v>
          </cell>
          <cell r="I31">
            <v>17200</v>
          </cell>
        </row>
        <row r="32">
          <cell r="D32">
            <v>121</v>
          </cell>
          <cell r="F32">
            <v>17</v>
          </cell>
          <cell r="I32">
            <v>207400</v>
          </cell>
        </row>
        <row r="33">
          <cell r="D33">
            <v>125</v>
          </cell>
          <cell r="F33">
            <v>6</v>
          </cell>
          <cell r="I33">
            <v>73200</v>
          </cell>
        </row>
        <row r="34">
          <cell r="D34">
            <v>128</v>
          </cell>
          <cell r="F34">
            <v>16</v>
          </cell>
          <cell r="I34">
            <v>195200</v>
          </cell>
        </row>
        <row r="35">
          <cell r="D35">
            <v>129</v>
          </cell>
          <cell r="H35">
            <v>27.4</v>
          </cell>
          <cell r="I35">
            <v>40600</v>
          </cell>
        </row>
        <row r="36">
          <cell r="D36">
            <v>130</v>
          </cell>
          <cell r="F36">
            <v>6</v>
          </cell>
          <cell r="I36">
            <v>73200</v>
          </cell>
        </row>
        <row r="37">
          <cell r="D37">
            <v>137</v>
          </cell>
          <cell r="H37">
            <v>7</v>
          </cell>
          <cell r="I37">
            <v>10400</v>
          </cell>
        </row>
        <row r="38">
          <cell r="D38">
            <v>141</v>
          </cell>
          <cell r="F38">
            <v>18</v>
          </cell>
          <cell r="I38">
            <v>219600</v>
          </cell>
        </row>
        <row r="39">
          <cell r="D39">
            <v>143</v>
          </cell>
          <cell r="F39">
            <v>5</v>
          </cell>
          <cell r="H39">
            <v>19</v>
          </cell>
          <cell r="I39">
            <v>89100</v>
          </cell>
        </row>
        <row r="40">
          <cell r="D40">
            <v>146</v>
          </cell>
          <cell r="F40">
            <v>9</v>
          </cell>
          <cell r="H40">
            <v>23.5</v>
          </cell>
          <cell r="I40">
            <v>144600</v>
          </cell>
        </row>
        <row r="41">
          <cell r="D41">
            <v>148</v>
          </cell>
          <cell r="F41">
            <v>11</v>
          </cell>
          <cell r="I41">
            <v>134200</v>
          </cell>
        </row>
        <row r="42">
          <cell r="D42">
            <v>149</v>
          </cell>
          <cell r="F42">
            <v>2</v>
          </cell>
          <cell r="I42">
            <v>24400</v>
          </cell>
        </row>
        <row r="43">
          <cell r="D43">
            <v>151</v>
          </cell>
          <cell r="F43">
            <v>4</v>
          </cell>
          <cell r="I43">
            <v>48800</v>
          </cell>
        </row>
        <row r="44">
          <cell r="D44">
            <v>163</v>
          </cell>
          <cell r="H44">
            <v>14.5</v>
          </cell>
          <cell r="I44">
            <v>21500</v>
          </cell>
        </row>
        <row r="45">
          <cell r="D45">
            <v>166</v>
          </cell>
          <cell r="F45">
            <v>12</v>
          </cell>
          <cell r="I45">
            <v>146400</v>
          </cell>
        </row>
        <row r="46">
          <cell r="D46">
            <v>170</v>
          </cell>
          <cell r="F46">
            <v>1</v>
          </cell>
          <cell r="I46">
            <v>12200</v>
          </cell>
        </row>
        <row r="47">
          <cell r="D47">
            <v>171</v>
          </cell>
          <cell r="F47">
            <v>8</v>
          </cell>
          <cell r="I47">
            <v>97600</v>
          </cell>
        </row>
        <row r="48">
          <cell r="D48">
            <v>179</v>
          </cell>
          <cell r="F48">
            <v>10</v>
          </cell>
          <cell r="I48">
            <v>122000</v>
          </cell>
        </row>
        <row r="49">
          <cell r="D49">
            <v>186</v>
          </cell>
          <cell r="F49">
            <v>4</v>
          </cell>
          <cell r="I49">
            <v>48800</v>
          </cell>
        </row>
        <row r="50">
          <cell r="D50">
            <v>190</v>
          </cell>
          <cell r="F50">
            <v>12</v>
          </cell>
          <cell r="H50">
            <v>48.400000000000006</v>
          </cell>
          <cell r="I50">
            <v>218000</v>
          </cell>
        </row>
        <row r="51">
          <cell r="D51">
            <v>192</v>
          </cell>
          <cell r="F51">
            <v>3</v>
          </cell>
          <cell r="I51">
            <v>36600</v>
          </cell>
        </row>
        <row r="52">
          <cell r="D52">
            <v>193</v>
          </cell>
          <cell r="F52">
            <v>2</v>
          </cell>
          <cell r="I52">
            <v>24400</v>
          </cell>
        </row>
        <row r="53">
          <cell r="D53">
            <v>195</v>
          </cell>
          <cell r="F53">
            <v>19</v>
          </cell>
          <cell r="I53">
            <v>231800</v>
          </cell>
        </row>
        <row r="54">
          <cell r="D54">
            <v>197</v>
          </cell>
          <cell r="F54">
            <v>11</v>
          </cell>
          <cell r="I54">
            <v>134200</v>
          </cell>
        </row>
        <row r="55">
          <cell r="D55">
            <v>200</v>
          </cell>
          <cell r="F55">
            <v>10.5</v>
          </cell>
          <cell r="I55">
            <v>128100</v>
          </cell>
        </row>
        <row r="56">
          <cell r="D56">
            <v>201</v>
          </cell>
          <cell r="H56">
            <v>8.8000000000000007</v>
          </cell>
          <cell r="I56">
            <v>13000</v>
          </cell>
        </row>
        <row r="57">
          <cell r="D57">
            <v>207</v>
          </cell>
          <cell r="F57">
            <v>5</v>
          </cell>
          <cell r="I57">
            <v>61000</v>
          </cell>
        </row>
        <row r="58">
          <cell r="D58">
            <v>211</v>
          </cell>
          <cell r="F58">
            <v>1</v>
          </cell>
          <cell r="I58">
            <v>12200</v>
          </cell>
        </row>
        <row r="59">
          <cell r="D59">
            <v>212</v>
          </cell>
          <cell r="F59">
            <v>1</v>
          </cell>
          <cell r="H59">
            <v>78.900000000000006</v>
          </cell>
          <cell r="I59">
            <v>129000</v>
          </cell>
        </row>
        <row r="60">
          <cell r="D60">
            <v>219</v>
          </cell>
          <cell r="F60">
            <v>8</v>
          </cell>
          <cell r="I60">
            <v>97600</v>
          </cell>
        </row>
        <row r="61">
          <cell r="D61">
            <v>220</v>
          </cell>
          <cell r="F61">
            <v>4</v>
          </cell>
          <cell r="I61">
            <v>48800</v>
          </cell>
        </row>
        <row r="62">
          <cell r="D62">
            <v>221</v>
          </cell>
          <cell r="F62">
            <v>4</v>
          </cell>
          <cell r="I62">
            <v>48800</v>
          </cell>
        </row>
        <row r="63">
          <cell r="D63">
            <v>230</v>
          </cell>
          <cell r="H63">
            <v>147.80000000000001</v>
          </cell>
          <cell r="I63">
            <v>218700</v>
          </cell>
        </row>
        <row r="64">
          <cell r="D64">
            <v>232</v>
          </cell>
          <cell r="F64">
            <v>10</v>
          </cell>
          <cell r="I64">
            <v>122000</v>
          </cell>
        </row>
        <row r="65">
          <cell r="D65">
            <v>235</v>
          </cell>
          <cell r="F65">
            <v>3</v>
          </cell>
          <cell r="I65">
            <v>36600</v>
          </cell>
        </row>
        <row r="66">
          <cell r="D66">
            <v>250</v>
          </cell>
          <cell r="F66">
            <v>13</v>
          </cell>
          <cell r="I66">
            <v>158600</v>
          </cell>
        </row>
        <row r="67">
          <cell r="D67">
            <v>253</v>
          </cell>
          <cell r="F67">
            <v>10</v>
          </cell>
          <cell r="I67">
            <v>122000</v>
          </cell>
        </row>
        <row r="68">
          <cell r="D68">
            <v>255</v>
          </cell>
          <cell r="F68">
            <v>8</v>
          </cell>
          <cell r="H68">
            <v>30</v>
          </cell>
          <cell r="I68">
            <v>142000</v>
          </cell>
        </row>
        <row r="69">
          <cell r="D69">
            <v>256</v>
          </cell>
          <cell r="F69">
            <v>10</v>
          </cell>
          <cell r="I69">
            <v>122000</v>
          </cell>
        </row>
        <row r="70">
          <cell r="D70">
            <v>259</v>
          </cell>
          <cell r="F70">
            <v>5</v>
          </cell>
          <cell r="H70">
            <v>9.1999999999999993</v>
          </cell>
          <cell r="I70">
            <v>74600</v>
          </cell>
        </row>
        <row r="71">
          <cell r="D71">
            <v>261</v>
          </cell>
          <cell r="F71">
            <v>16.399999999999999</v>
          </cell>
          <cell r="I71">
            <v>200100</v>
          </cell>
        </row>
        <row r="72">
          <cell r="D72">
            <v>268</v>
          </cell>
          <cell r="F72">
            <v>8.4</v>
          </cell>
          <cell r="H72">
            <v>6</v>
          </cell>
          <cell r="I72">
            <v>111400</v>
          </cell>
        </row>
        <row r="73">
          <cell r="D73">
            <v>269</v>
          </cell>
          <cell r="F73">
            <v>10</v>
          </cell>
          <cell r="I73">
            <v>122000</v>
          </cell>
        </row>
        <row r="74">
          <cell r="D74">
            <v>270</v>
          </cell>
          <cell r="F74">
            <v>5</v>
          </cell>
          <cell r="I74">
            <v>61000</v>
          </cell>
        </row>
        <row r="75">
          <cell r="D75">
            <v>271</v>
          </cell>
          <cell r="F75">
            <v>23.5</v>
          </cell>
          <cell r="I75">
            <v>286700</v>
          </cell>
        </row>
        <row r="76">
          <cell r="D76">
            <v>272</v>
          </cell>
          <cell r="F76">
            <v>19.399999999999999</v>
          </cell>
          <cell r="I76">
            <v>236700</v>
          </cell>
        </row>
        <row r="77">
          <cell r="D77">
            <v>273</v>
          </cell>
          <cell r="F77">
            <v>10</v>
          </cell>
          <cell r="I77">
            <v>122000</v>
          </cell>
        </row>
        <row r="78">
          <cell r="D78">
            <v>277</v>
          </cell>
          <cell r="F78">
            <v>12</v>
          </cell>
          <cell r="I78">
            <v>146400</v>
          </cell>
        </row>
        <row r="79">
          <cell r="D79">
            <v>279</v>
          </cell>
          <cell r="F79">
            <v>7</v>
          </cell>
          <cell r="I79">
            <v>85400</v>
          </cell>
        </row>
        <row r="80">
          <cell r="D80">
            <v>283</v>
          </cell>
          <cell r="F80">
            <v>30</v>
          </cell>
          <cell r="H80">
            <v>47</v>
          </cell>
          <cell r="I80">
            <v>435600</v>
          </cell>
        </row>
        <row r="81">
          <cell r="D81">
            <v>290</v>
          </cell>
          <cell r="F81">
            <v>4</v>
          </cell>
          <cell r="I81">
            <v>48800</v>
          </cell>
        </row>
        <row r="82">
          <cell r="D82">
            <v>296</v>
          </cell>
          <cell r="F82">
            <v>2</v>
          </cell>
          <cell r="I82">
            <v>24400</v>
          </cell>
        </row>
        <row r="83">
          <cell r="D83">
            <v>301</v>
          </cell>
          <cell r="H83">
            <v>4</v>
          </cell>
          <cell r="I83">
            <v>5900</v>
          </cell>
        </row>
      </sheetData>
      <sheetData sheetId="5" refreshError="1">
        <row r="9">
          <cell r="D9">
            <v>48</v>
          </cell>
          <cell r="F9">
            <v>100</v>
          </cell>
          <cell r="G9">
            <v>342000</v>
          </cell>
        </row>
        <row r="10">
          <cell r="D10">
            <v>49</v>
          </cell>
          <cell r="F10">
            <v>164</v>
          </cell>
          <cell r="G10">
            <v>560900</v>
          </cell>
        </row>
        <row r="11">
          <cell r="D11">
            <v>51</v>
          </cell>
          <cell r="F11">
            <v>110</v>
          </cell>
          <cell r="G11">
            <v>376200</v>
          </cell>
        </row>
        <row r="12">
          <cell r="D12">
            <v>63</v>
          </cell>
          <cell r="F12">
            <v>117</v>
          </cell>
          <cell r="G12">
            <v>400100</v>
          </cell>
        </row>
        <row r="13">
          <cell r="D13">
            <v>65</v>
          </cell>
          <cell r="F13">
            <v>185</v>
          </cell>
          <cell r="G13">
            <v>632700</v>
          </cell>
        </row>
        <row r="14">
          <cell r="D14">
            <v>66</v>
          </cell>
          <cell r="F14">
            <v>195</v>
          </cell>
          <cell r="G14">
            <v>666900</v>
          </cell>
        </row>
        <row r="15">
          <cell r="D15">
            <v>68</v>
          </cell>
          <cell r="F15">
            <v>141</v>
          </cell>
          <cell r="G15">
            <v>482200</v>
          </cell>
        </row>
        <row r="16">
          <cell r="D16">
            <v>70</v>
          </cell>
          <cell r="F16">
            <v>173</v>
          </cell>
          <cell r="G16">
            <v>591700</v>
          </cell>
        </row>
        <row r="17">
          <cell r="D17">
            <v>71</v>
          </cell>
          <cell r="F17">
            <v>184</v>
          </cell>
          <cell r="G17">
            <v>629300</v>
          </cell>
        </row>
        <row r="18">
          <cell r="D18">
            <v>75</v>
          </cell>
          <cell r="F18">
            <v>195</v>
          </cell>
          <cell r="G18">
            <v>666900</v>
          </cell>
        </row>
        <row r="19">
          <cell r="D19">
            <v>76</v>
          </cell>
          <cell r="F19">
            <v>176</v>
          </cell>
          <cell r="G19">
            <v>601900</v>
          </cell>
        </row>
        <row r="20">
          <cell r="D20">
            <v>115</v>
          </cell>
          <cell r="F20">
            <v>49</v>
          </cell>
          <cell r="G20">
            <v>167600</v>
          </cell>
        </row>
        <row r="21">
          <cell r="D21">
            <v>290</v>
          </cell>
          <cell r="F21">
            <v>5.5</v>
          </cell>
          <cell r="G21">
            <v>18800</v>
          </cell>
        </row>
        <row r="23">
          <cell r="E23">
            <v>0</v>
          </cell>
          <cell r="F23">
            <v>1794.5</v>
          </cell>
          <cell r="G23">
            <v>6137200</v>
          </cell>
        </row>
      </sheetData>
      <sheetData sheetId="6" refreshError="1">
        <row r="10">
          <cell r="D10">
            <v>1</v>
          </cell>
          <cell r="Q10">
            <v>2773.1</v>
          </cell>
          <cell r="R10">
            <v>1358800</v>
          </cell>
          <cell r="S10">
            <v>1358800</v>
          </cell>
        </row>
        <row r="11">
          <cell r="D11">
            <v>46</v>
          </cell>
          <cell r="K11">
            <v>0</v>
          </cell>
          <cell r="N11">
            <v>599.4</v>
          </cell>
          <cell r="R11">
            <v>781100</v>
          </cell>
          <cell r="S11">
            <v>781100</v>
          </cell>
        </row>
        <row r="12">
          <cell r="D12">
            <v>47</v>
          </cell>
          <cell r="K12">
            <v>0</v>
          </cell>
          <cell r="P12">
            <v>207.7</v>
          </cell>
          <cell r="R12">
            <v>225600</v>
          </cell>
          <cell r="S12">
            <v>225600</v>
          </cell>
        </row>
        <row r="13">
          <cell r="D13">
            <v>48</v>
          </cell>
          <cell r="K13">
            <v>0</v>
          </cell>
          <cell r="L13">
            <v>690</v>
          </cell>
          <cell r="R13">
            <v>487100</v>
          </cell>
          <cell r="S13">
            <v>487100</v>
          </cell>
        </row>
        <row r="14">
          <cell r="D14">
            <v>49</v>
          </cell>
          <cell r="K14">
            <v>0</v>
          </cell>
          <cell r="L14">
            <v>415</v>
          </cell>
          <cell r="R14">
            <v>293000</v>
          </cell>
          <cell r="S14">
            <v>293000</v>
          </cell>
        </row>
        <row r="15">
          <cell r="D15">
            <v>54</v>
          </cell>
          <cell r="K15">
            <v>0</v>
          </cell>
          <cell r="N15">
            <v>225.79999999999998</v>
          </cell>
          <cell r="P15">
            <v>123</v>
          </cell>
          <cell r="R15">
            <v>427800</v>
          </cell>
          <cell r="S15">
            <v>427800</v>
          </cell>
        </row>
        <row r="16">
          <cell r="D16">
            <v>56</v>
          </cell>
          <cell r="K16">
            <v>0</v>
          </cell>
          <cell r="N16">
            <v>289</v>
          </cell>
          <cell r="R16">
            <v>376600</v>
          </cell>
          <cell r="S16">
            <v>376600</v>
          </cell>
        </row>
        <row r="17">
          <cell r="D17">
            <v>60</v>
          </cell>
          <cell r="K17">
            <v>0</v>
          </cell>
          <cell r="P17">
            <v>601.29999999999995</v>
          </cell>
          <cell r="R17">
            <v>653000</v>
          </cell>
          <cell r="S17">
            <v>653000</v>
          </cell>
        </row>
        <row r="18">
          <cell r="D18">
            <v>61</v>
          </cell>
          <cell r="K18">
            <v>0</v>
          </cell>
          <cell r="N18">
            <v>522.29999999999995</v>
          </cell>
          <cell r="R18">
            <v>680700</v>
          </cell>
          <cell r="S18">
            <v>680700</v>
          </cell>
        </row>
        <row r="19">
          <cell r="D19">
            <v>63</v>
          </cell>
          <cell r="K19">
            <v>0</v>
          </cell>
          <cell r="L19">
            <v>585</v>
          </cell>
          <cell r="R19">
            <v>413000</v>
          </cell>
          <cell r="S19">
            <v>413000</v>
          </cell>
        </row>
        <row r="20">
          <cell r="D20">
            <v>65</v>
          </cell>
          <cell r="K20">
            <v>0</v>
          </cell>
          <cell r="N20">
            <v>111.10000000000001</v>
          </cell>
          <cell r="R20">
            <v>144800</v>
          </cell>
          <cell r="S20">
            <v>144800</v>
          </cell>
        </row>
        <row r="21">
          <cell r="D21">
            <v>66</v>
          </cell>
          <cell r="K21">
            <v>0</v>
          </cell>
          <cell r="M21">
            <v>112.2</v>
          </cell>
          <cell r="N21">
            <v>31.6</v>
          </cell>
          <cell r="R21">
            <v>102100</v>
          </cell>
          <cell r="S21">
            <v>102100</v>
          </cell>
        </row>
        <row r="22">
          <cell r="D22">
            <v>67</v>
          </cell>
          <cell r="K22">
            <v>0</v>
          </cell>
          <cell r="N22">
            <v>247.1</v>
          </cell>
          <cell r="R22">
            <v>322000</v>
          </cell>
          <cell r="S22">
            <v>322000</v>
          </cell>
        </row>
        <row r="23">
          <cell r="D23">
            <v>70</v>
          </cell>
          <cell r="K23">
            <v>0</v>
          </cell>
          <cell r="O23">
            <v>147</v>
          </cell>
          <cell r="R23">
            <v>127700</v>
          </cell>
          <cell r="S23">
            <v>127700</v>
          </cell>
        </row>
        <row r="24">
          <cell r="D24">
            <v>73</v>
          </cell>
          <cell r="K24">
            <v>0</v>
          </cell>
          <cell r="O24">
            <v>646</v>
          </cell>
          <cell r="P24">
            <v>10.8</v>
          </cell>
          <cell r="R24">
            <v>573100</v>
          </cell>
          <cell r="S24">
            <v>573100</v>
          </cell>
        </row>
        <row r="25">
          <cell r="D25">
            <v>74</v>
          </cell>
          <cell r="K25">
            <v>0</v>
          </cell>
          <cell r="P25">
            <v>578.70000000000005</v>
          </cell>
          <cell r="R25">
            <v>628500</v>
          </cell>
          <cell r="S25">
            <v>628500</v>
          </cell>
        </row>
        <row r="26">
          <cell r="D26">
            <v>75</v>
          </cell>
          <cell r="K26">
            <v>0</v>
          </cell>
          <cell r="N26">
            <v>31.3</v>
          </cell>
          <cell r="R26">
            <v>40800</v>
          </cell>
          <cell r="S26">
            <v>40800</v>
          </cell>
        </row>
        <row r="27">
          <cell r="D27">
            <v>76</v>
          </cell>
          <cell r="K27">
            <v>0</v>
          </cell>
          <cell r="P27">
            <v>33</v>
          </cell>
          <cell r="R27">
            <v>35800</v>
          </cell>
          <cell r="S27">
            <v>35800</v>
          </cell>
        </row>
        <row r="28">
          <cell r="D28">
            <v>81</v>
          </cell>
          <cell r="K28">
            <v>0</v>
          </cell>
          <cell r="M28">
            <v>976.69999999999993</v>
          </cell>
          <cell r="N28">
            <v>6.4</v>
          </cell>
          <cell r="O28">
            <v>96.300000000000011</v>
          </cell>
          <cell r="R28">
            <v>622400</v>
          </cell>
          <cell r="S28">
            <v>622400</v>
          </cell>
        </row>
        <row r="29">
          <cell r="D29">
            <v>83</v>
          </cell>
          <cell r="K29">
            <v>0</v>
          </cell>
          <cell r="P29">
            <v>460.8</v>
          </cell>
          <cell r="R29">
            <v>500400</v>
          </cell>
          <cell r="S29">
            <v>500400</v>
          </cell>
        </row>
        <row r="30">
          <cell r="D30">
            <v>103</v>
          </cell>
          <cell r="K30">
            <v>0</v>
          </cell>
          <cell r="O30">
            <v>274.10000000000002</v>
          </cell>
          <cell r="R30">
            <v>238200</v>
          </cell>
          <cell r="S30">
            <v>238200</v>
          </cell>
        </row>
        <row r="31">
          <cell r="D31">
            <v>115</v>
          </cell>
          <cell r="K31">
            <v>0</v>
          </cell>
          <cell r="O31">
            <v>563.30000000000007</v>
          </cell>
          <cell r="R31">
            <v>489500</v>
          </cell>
          <cell r="S31">
            <v>489500</v>
          </cell>
        </row>
        <row r="32">
          <cell r="D32">
            <v>149</v>
          </cell>
          <cell r="K32">
            <v>0</v>
          </cell>
          <cell r="P32">
            <v>115.5</v>
          </cell>
          <cell r="R32">
            <v>125400</v>
          </cell>
          <cell r="S32">
            <v>125400</v>
          </cell>
        </row>
        <row r="33">
          <cell r="D33">
            <v>221</v>
          </cell>
          <cell r="K33">
            <v>0</v>
          </cell>
          <cell r="M33">
            <v>70</v>
          </cell>
          <cell r="N33">
            <v>39</v>
          </cell>
          <cell r="O33">
            <v>283.09999999999997</v>
          </cell>
          <cell r="R33">
            <v>334800</v>
          </cell>
          <cell r="S33">
            <v>334800</v>
          </cell>
        </row>
        <row r="34">
          <cell r="D34">
            <v>230</v>
          </cell>
          <cell r="K34">
            <v>0</v>
          </cell>
          <cell r="M34">
            <v>950.90000000000009</v>
          </cell>
          <cell r="O34">
            <v>31.099999999999998</v>
          </cell>
          <cell r="R34">
            <v>543400</v>
          </cell>
          <cell r="S34">
            <v>543400</v>
          </cell>
        </row>
        <row r="35">
          <cell r="D35">
            <v>290</v>
          </cell>
          <cell r="K35">
            <v>0</v>
          </cell>
          <cell r="L35">
            <v>460</v>
          </cell>
          <cell r="O35">
            <v>63.400000000000006</v>
          </cell>
          <cell r="R35">
            <v>379900</v>
          </cell>
          <cell r="S35">
            <v>379900</v>
          </cell>
        </row>
        <row r="37">
          <cell r="E37">
            <v>0</v>
          </cell>
          <cell r="F37">
            <v>0</v>
          </cell>
          <cell r="G37">
            <v>0</v>
          </cell>
          <cell r="H37">
            <v>0</v>
          </cell>
          <cell r="I37">
            <v>0</v>
          </cell>
          <cell r="J37">
            <v>0</v>
          </cell>
          <cell r="K37">
            <v>0</v>
          </cell>
          <cell r="L37">
            <v>2150</v>
          </cell>
          <cell r="M37">
            <v>2109.8000000000002</v>
          </cell>
          <cell r="N37">
            <v>2102.9999999999995</v>
          </cell>
          <cell r="O37">
            <v>2104.3000000000002</v>
          </cell>
          <cell r="P37">
            <v>2130.8000000000002</v>
          </cell>
          <cell r="Q37">
            <v>2773.1</v>
          </cell>
          <cell r="R37">
            <v>10905500</v>
          </cell>
          <cell r="S37">
            <v>10905500</v>
          </cell>
        </row>
        <row r="40">
          <cell r="R40" t="str">
            <v>Prepared by</v>
          </cell>
        </row>
      </sheetData>
      <sheetData sheetId="7" refreshError="1">
        <row r="1">
          <cell r="E1" t="str">
            <v>BANG 2</v>
          </cell>
          <cell r="F1" t="str">
            <v>NU</v>
          </cell>
          <cell r="M1" t="str">
            <v>BANG4</v>
          </cell>
          <cell r="N1" t="str">
            <v>NU</v>
          </cell>
          <cell r="Q1" t="str">
            <v>BANG5</v>
          </cell>
          <cell r="R1" t="str">
            <v>NU</v>
          </cell>
          <cell r="U1" t="str">
            <v>BANG6</v>
          </cell>
          <cell r="AC1" t="str">
            <v>BANG8</v>
          </cell>
        </row>
        <row r="3">
          <cell r="E3">
            <v>143</v>
          </cell>
          <cell r="F3">
            <v>187400</v>
          </cell>
          <cell r="G3">
            <v>187400</v>
          </cell>
          <cell r="M3">
            <v>221</v>
          </cell>
          <cell r="N3">
            <v>0</v>
          </cell>
          <cell r="O3">
            <v>0</v>
          </cell>
          <cell r="Q3">
            <v>276200</v>
          </cell>
          <cell r="R3">
            <v>0</v>
          </cell>
          <cell r="U3">
            <v>0</v>
          </cell>
          <cell r="V3">
            <v>381400</v>
          </cell>
          <cell r="W3">
            <v>381400</v>
          </cell>
          <cell r="AC3">
            <v>129</v>
          </cell>
          <cell r="AD3">
            <v>212100</v>
          </cell>
          <cell r="AE3">
            <v>212100</v>
          </cell>
        </row>
        <row r="4">
          <cell r="E4">
            <v>0</v>
          </cell>
          <cell r="F4">
            <v>107400</v>
          </cell>
          <cell r="G4">
            <v>0</v>
          </cell>
          <cell r="M4">
            <v>0</v>
          </cell>
          <cell r="N4">
            <v>10000</v>
          </cell>
          <cell r="O4">
            <v>0</v>
          </cell>
          <cell r="Q4">
            <v>377500</v>
          </cell>
          <cell r="R4">
            <v>0</v>
          </cell>
          <cell r="U4">
            <v>0</v>
          </cell>
          <cell r="V4">
            <v>69600</v>
          </cell>
          <cell r="W4">
            <v>0</v>
          </cell>
          <cell r="AC4">
            <v>0</v>
          </cell>
          <cell r="AD4">
            <v>294000</v>
          </cell>
          <cell r="AE4">
            <v>0</v>
          </cell>
        </row>
        <row r="5">
          <cell r="E5">
            <v>0</v>
          </cell>
          <cell r="F5">
            <v>68100</v>
          </cell>
          <cell r="G5">
            <v>0</v>
          </cell>
          <cell r="M5">
            <v>88</v>
          </cell>
          <cell r="N5">
            <v>0</v>
          </cell>
          <cell r="O5">
            <v>0</v>
          </cell>
          <cell r="Q5">
            <v>338900</v>
          </cell>
          <cell r="R5">
            <v>0</v>
          </cell>
          <cell r="U5">
            <v>0</v>
          </cell>
          <cell r="V5">
            <v>27800</v>
          </cell>
          <cell r="W5">
            <v>0</v>
          </cell>
          <cell r="AC5">
            <v>94</v>
          </cell>
          <cell r="AD5">
            <v>294000</v>
          </cell>
          <cell r="AE5">
            <v>294000</v>
          </cell>
        </row>
        <row r="6">
          <cell r="E6">
            <v>0</v>
          </cell>
          <cell r="F6">
            <v>20000</v>
          </cell>
          <cell r="G6">
            <v>0</v>
          </cell>
          <cell r="M6">
            <v>0</v>
          </cell>
          <cell r="N6">
            <v>206200</v>
          </cell>
          <cell r="O6">
            <v>0</v>
          </cell>
          <cell r="Q6">
            <v>441400</v>
          </cell>
          <cell r="R6">
            <v>0</v>
          </cell>
          <cell r="U6">
            <v>0</v>
          </cell>
          <cell r="V6">
            <v>23700</v>
          </cell>
          <cell r="W6">
            <v>0</v>
          </cell>
          <cell r="AC6">
            <v>0</v>
          </cell>
          <cell r="AD6">
            <v>308700</v>
          </cell>
          <cell r="AE6">
            <v>0</v>
          </cell>
        </row>
        <row r="7">
          <cell r="E7">
            <v>0</v>
          </cell>
          <cell r="F7">
            <v>17500</v>
          </cell>
          <cell r="G7">
            <v>0</v>
          </cell>
          <cell r="M7">
            <v>0</v>
          </cell>
          <cell r="N7">
            <v>48100</v>
          </cell>
          <cell r="O7">
            <v>0</v>
          </cell>
          <cell r="Q7">
            <v>32100</v>
          </cell>
          <cell r="R7">
            <v>0</v>
          </cell>
          <cell r="U7">
            <v>0</v>
          </cell>
          <cell r="V7">
            <v>31900</v>
          </cell>
          <cell r="W7">
            <v>0</v>
          </cell>
          <cell r="AC7">
            <v>34</v>
          </cell>
          <cell r="AD7">
            <v>308700</v>
          </cell>
          <cell r="AE7">
            <v>308700</v>
          </cell>
        </row>
        <row r="8">
          <cell r="E8">
            <v>0</v>
          </cell>
          <cell r="F8">
            <v>3500</v>
          </cell>
          <cell r="G8">
            <v>0</v>
          </cell>
          <cell r="M8">
            <v>0</v>
          </cell>
          <cell r="N8">
            <v>33400</v>
          </cell>
          <cell r="O8">
            <v>0</v>
          </cell>
          <cell r="Q8">
            <v>12500</v>
          </cell>
          <cell r="R8">
            <v>0</v>
          </cell>
          <cell r="U8">
            <v>0</v>
          </cell>
          <cell r="V8">
            <v>153000</v>
          </cell>
          <cell r="W8">
            <v>153000</v>
          </cell>
          <cell r="AC8">
            <v>0</v>
          </cell>
          <cell r="AD8">
            <v>287900</v>
          </cell>
          <cell r="AE8">
            <v>0</v>
          </cell>
        </row>
        <row r="9">
          <cell r="E9">
            <v>157</v>
          </cell>
          <cell r="F9">
            <v>216400</v>
          </cell>
          <cell r="G9">
            <v>216400</v>
          </cell>
          <cell r="M9">
            <v>0</v>
          </cell>
          <cell r="N9">
            <v>32400</v>
          </cell>
          <cell r="O9">
            <v>0</v>
          </cell>
          <cell r="Q9">
            <v>15200</v>
          </cell>
          <cell r="R9">
            <v>0</v>
          </cell>
          <cell r="U9">
            <v>0</v>
          </cell>
          <cell r="V9">
            <v>82300</v>
          </cell>
          <cell r="W9">
            <v>0</v>
          </cell>
          <cell r="AC9">
            <v>207</v>
          </cell>
          <cell r="AD9">
            <v>287900</v>
          </cell>
          <cell r="AE9">
            <v>287900</v>
          </cell>
        </row>
        <row r="10">
          <cell r="E10">
            <v>0</v>
          </cell>
          <cell r="F10">
            <v>5600</v>
          </cell>
          <cell r="G10">
            <v>0</v>
          </cell>
          <cell r="M10">
            <v>239</v>
          </cell>
          <cell r="N10">
            <v>0</v>
          </cell>
          <cell r="O10">
            <v>0</v>
          </cell>
          <cell r="Q10">
            <v>37400</v>
          </cell>
          <cell r="R10">
            <v>0</v>
          </cell>
          <cell r="U10">
            <v>0</v>
          </cell>
          <cell r="V10">
            <v>28700</v>
          </cell>
          <cell r="W10">
            <v>0</v>
          </cell>
          <cell r="AC10">
            <v>0</v>
          </cell>
          <cell r="AD10">
            <v>230900</v>
          </cell>
          <cell r="AE10">
            <v>0</v>
          </cell>
        </row>
        <row r="11">
          <cell r="E11">
            <v>0</v>
          </cell>
          <cell r="F11">
            <v>7700</v>
          </cell>
          <cell r="G11">
            <v>0</v>
          </cell>
          <cell r="M11">
            <v>0</v>
          </cell>
          <cell r="N11">
            <v>632400</v>
          </cell>
          <cell r="O11">
            <v>0</v>
          </cell>
          <cell r="Q11">
            <v>214300</v>
          </cell>
          <cell r="R11">
            <v>0</v>
          </cell>
          <cell r="U11">
            <v>0</v>
          </cell>
          <cell r="V11">
            <v>33400</v>
          </cell>
          <cell r="W11">
            <v>0</v>
          </cell>
          <cell r="AC11">
            <v>208</v>
          </cell>
          <cell r="AD11">
            <v>230900</v>
          </cell>
          <cell r="AE11">
            <v>230900</v>
          </cell>
        </row>
        <row r="12">
          <cell r="E12">
            <v>129</v>
          </cell>
          <cell r="F12">
            <v>13300</v>
          </cell>
          <cell r="G12">
            <v>13300</v>
          </cell>
          <cell r="M12">
            <v>124</v>
          </cell>
          <cell r="N12">
            <v>-191200</v>
          </cell>
          <cell r="O12">
            <v>-191200</v>
          </cell>
          <cell r="Q12">
            <v>73700</v>
          </cell>
          <cell r="R12">
            <v>0</v>
          </cell>
          <cell r="U12">
            <v>0</v>
          </cell>
          <cell r="V12">
            <v>144400</v>
          </cell>
          <cell r="W12">
            <v>144400</v>
          </cell>
          <cell r="AC12">
            <v>0</v>
          </cell>
          <cell r="AD12">
            <v>543800</v>
          </cell>
          <cell r="AE12">
            <v>0</v>
          </cell>
        </row>
        <row r="13">
          <cell r="E13">
            <v>0</v>
          </cell>
          <cell r="F13">
            <v>7700</v>
          </cell>
          <cell r="G13">
            <v>0</v>
          </cell>
          <cell r="M13">
            <v>0</v>
          </cell>
          <cell r="N13">
            <v>638000</v>
          </cell>
          <cell r="O13">
            <v>0</v>
          </cell>
          <cell r="Q13">
            <v>101600</v>
          </cell>
          <cell r="R13">
            <v>0</v>
          </cell>
          <cell r="U13">
            <v>0</v>
          </cell>
          <cell r="V13">
            <v>111700</v>
          </cell>
          <cell r="W13">
            <v>0</v>
          </cell>
          <cell r="AC13">
            <v>103</v>
          </cell>
          <cell r="AD13">
            <v>543800</v>
          </cell>
          <cell r="AE13">
            <v>543800</v>
          </cell>
        </row>
        <row r="14">
          <cell r="E14">
            <v>163</v>
          </cell>
          <cell r="F14">
            <v>7700</v>
          </cell>
          <cell r="G14">
            <v>7700</v>
          </cell>
          <cell r="M14">
            <v>43</v>
          </cell>
          <cell r="N14">
            <v>-61200</v>
          </cell>
          <cell r="O14">
            <v>-61200</v>
          </cell>
          <cell r="Q14">
            <v>120500</v>
          </cell>
          <cell r="R14">
            <v>0</v>
          </cell>
          <cell r="U14">
            <v>0</v>
          </cell>
          <cell r="V14">
            <v>44600</v>
          </cell>
          <cell r="W14">
            <v>0</v>
          </cell>
          <cell r="AC14">
            <v>0</v>
          </cell>
          <cell r="AD14">
            <v>504400</v>
          </cell>
          <cell r="AE14">
            <v>0</v>
          </cell>
        </row>
        <row r="15">
          <cell r="E15">
            <v>0</v>
          </cell>
          <cell r="F15">
            <v>71500</v>
          </cell>
          <cell r="G15">
            <v>0</v>
          </cell>
          <cell r="M15">
            <v>0</v>
          </cell>
          <cell r="N15">
            <v>597900</v>
          </cell>
          <cell r="O15">
            <v>0</v>
          </cell>
          <cell r="Q15">
            <v>110100</v>
          </cell>
          <cell r="R15">
            <v>0</v>
          </cell>
          <cell r="U15">
            <v>0</v>
          </cell>
          <cell r="V15">
            <v>36000</v>
          </cell>
          <cell r="W15">
            <v>0</v>
          </cell>
          <cell r="AC15">
            <v>47</v>
          </cell>
          <cell r="AD15">
            <v>504400</v>
          </cell>
          <cell r="AE15">
            <v>504400</v>
          </cell>
        </row>
        <row r="16">
          <cell r="E16">
            <v>0</v>
          </cell>
          <cell r="F16">
            <v>67700</v>
          </cell>
          <cell r="G16">
            <v>0</v>
          </cell>
          <cell r="M16">
            <v>125</v>
          </cell>
          <cell r="N16">
            <v>-17500</v>
          </cell>
          <cell r="O16">
            <v>-17500</v>
          </cell>
          <cell r="Q16">
            <v>14100</v>
          </cell>
          <cell r="R16">
            <v>0</v>
          </cell>
          <cell r="U16">
            <v>0</v>
          </cell>
          <cell r="V16">
            <v>192300</v>
          </cell>
          <cell r="W16">
            <v>192300</v>
          </cell>
          <cell r="AC16">
            <v>0</v>
          </cell>
          <cell r="AD16">
            <v>478000</v>
          </cell>
          <cell r="AE16">
            <v>0</v>
          </cell>
        </row>
        <row r="17">
          <cell r="E17">
            <v>0</v>
          </cell>
          <cell r="F17">
            <v>72400</v>
          </cell>
          <cell r="G17">
            <v>0</v>
          </cell>
          <cell r="M17">
            <v>0</v>
          </cell>
          <cell r="N17">
            <v>119100</v>
          </cell>
          <cell r="O17">
            <v>0</v>
          </cell>
          <cell r="Q17">
            <v>244700</v>
          </cell>
          <cell r="R17">
            <v>0</v>
          </cell>
          <cell r="U17">
            <v>0</v>
          </cell>
          <cell r="V17">
            <v>205500</v>
          </cell>
          <cell r="W17">
            <v>0</v>
          </cell>
          <cell r="AC17">
            <v>56</v>
          </cell>
          <cell r="AD17">
            <v>478000</v>
          </cell>
          <cell r="AE17">
            <v>478000</v>
          </cell>
        </row>
        <row r="18">
          <cell r="E18">
            <v>0</v>
          </cell>
          <cell r="F18">
            <v>26500</v>
          </cell>
          <cell r="G18">
            <v>0</v>
          </cell>
          <cell r="M18">
            <v>207</v>
          </cell>
          <cell r="N18">
            <v>0</v>
          </cell>
          <cell r="O18">
            <v>0</v>
          </cell>
          <cell r="Q18">
            <v>0</v>
          </cell>
          <cell r="R18">
            <v>0</v>
          </cell>
          <cell r="U18">
            <v>0</v>
          </cell>
          <cell r="V18">
            <v>31500</v>
          </cell>
          <cell r="W18">
            <v>0</v>
          </cell>
          <cell r="AC18">
            <v>0</v>
          </cell>
          <cell r="AD18">
            <v>48000</v>
          </cell>
          <cell r="AE18">
            <v>0</v>
          </cell>
        </row>
        <row r="19">
          <cell r="E19">
            <v>0</v>
          </cell>
          <cell r="F19">
            <v>29600</v>
          </cell>
          <cell r="G19">
            <v>0</v>
          </cell>
          <cell r="M19">
            <v>0</v>
          </cell>
          <cell r="N19">
            <v>609900</v>
          </cell>
          <cell r="O19">
            <v>0</v>
          </cell>
          <cell r="Q19">
            <v>0</v>
          </cell>
          <cell r="R19">
            <v>0</v>
          </cell>
          <cell r="U19">
            <v>0</v>
          </cell>
          <cell r="V19">
            <v>31500</v>
          </cell>
          <cell r="W19">
            <v>0</v>
          </cell>
          <cell r="AC19">
            <v>9</v>
          </cell>
          <cell r="AD19">
            <v>48000</v>
          </cell>
          <cell r="AE19">
            <v>48000</v>
          </cell>
        </row>
        <row r="20">
          <cell r="E20">
            <v>0</v>
          </cell>
          <cell r="F20">
            <v>31500</v>
          </cell>
          <cell r="G20">
            <v>0</v>
          </cell>
          <cell r="M20">
            <v>106</v>
          </cell>
          <cell r="N20">
            <v>-99100</v>
          </cell>
          <cell r="O20">
            <v>-99100</v>
          </cell>
          <cell r="Q20">
            <v>0</v>
          </cell>
          <cell r="R20">
            <v>0</v>
          </cell>
          <cell r="U20">
            <v>0</v>
          </cell>
          <cell r="V20">
            <v>268500</v>
          </cell>
          <cell r="W20">
            <v>268500</v>
          </cell>
          <cell r="AC20">
            <v>0</v>
          </cell>
          <cell r="AD20">
            <v>23600</v>
          </cell>
          <cell r="AE20">
            <v>0</v>
          </cell>
        </row>
        <row r="21">
          <cell r="E21">
            <v>0</v>
          </cell>
          <cell r="F21">
            <v>23500</v>
          </cell>
          <cell r="G21">
            <v>0</v>
          </cell>
          <cell r="M21">
            <v>0</v>
          </cell>
          <cell r="N21">
            <v>743700</v>
          </cell>
          <cell r="O21">
            <v>0</v>
          </cell>
          <cell r="Q21">
            <v>0</v>
          </cell>
          <cell r="R21">
            <v>0</v>
          </cell>
          <cell r="U21">
            <v>0</v>
          </cell>
          <cell r="V21">
            <v>118500</v>
          </cell>
          <cell r="W21">
            <v>0</v>
          </cell>
          <cell r="AC21">
            <v>50</v>
          </cell>
          <cell r="AD21">
            <v>23600</v>
          </cell>
          <cell r="AE21">
            <v>23600</v>
          </cell>
        </row>
        <row r="22">
          <cell r="E22">
            <v>212</v>
          </cell>
          <cell r="F22">
            <v>322500</v>
          </cell>
          <cell r="G22">
            <v>322500</v>
          </cell>
          <cell r="M22">
            <v>4</v>
          </cell>
          <cell r="N22">
            <v>15200</v>
          </cell>
          <cell r="O22">
            <v>15200</v>
          </cell>
          <cell r="Q22">
            <v>0</v>
          </cell>
          <cell r="R22">
            <v>0</v>
          </cell>
          <cell r="U22">
            <v>0</v>
          </cell>
          <cell r="V22">
            <v>33000</v>
          </cell>
          <cell r="W22">
            <v>0</v>
          </cell>
          <cell r="AC22">
            <v>0</v>
          </cell>
          <cell r="AD22">
            <v>83500</v>
          </cell>
          <cell r="AE22">
            <v>0</v>
          </cell>
        </row>
        <row r="23">
          <cell r="E23">
            <v>0</v>
          </cell>
          <cell r="F23">
            <v>92700</v>
          </cell>
          <cell r="G23">
            <v>0</v>
          </cell>
          <cell r="M23">
            <v>0</v>
          </cell>
          <cell r="N23">
            <v>20600</v>
          </cell>
          <cell r="O23">
            <v>0</v>
          </cell>
          <cell r="Q23">
            <v>0</v>
          </cell>
          <cell r="R23">
            <v>0</v>
          </cell>
          <cell r="U23">
            <v>0</v>
          </cell>
          <cell r="V23">
            <v>33000</v>
          </cell>
          <cell r="W23">
            <v>0</v>
          </cell>
          <cell r="AC23">
            <v>255</v>
          </cell>
          <cell r="AD23">
            <v>83500</v>
          </cell>
          <cell r="AE23">
            <v>83500</v>
          </cell>
        </row>
        <row r="24">
          <cell r="E24">
            <v>0</v>
          </cell>
          <cell r="F24">
            <v>90600</v>
          </cell>
          <cell r="G24">
            <v>0</v>
          </cell>
          <cell r="M24">
            <v>115</v>
          </cell>
          <cell r="N24">
            <v>0</v>
          </cell>
          <cell r="O24">
            <v>0</v>
          </cell>
          <cell r="Q24">
            <v>0</v>
          </cell>
          <cell r="R24">
            <v>0</v>
          </cell>
          <cell r="U24">
            <v>0</v>
          </cell>
          <cell r="V24">
            <v>184500</v>
          </cell>
          <cell r="W24">
            <v>184500</v>
          </cell>
          <cell r="AC24">
            <v>0</v>
          </cell>
          <cell r="AD24">
            <v>292600</v>
          </cell>
          <cell r="AE24">
            <v>0</v>
          </cell>
        </row>
        <row r="25">
          <cell r="E25">
            <v>0</v>
          </cell>
          <cell r="F25">
            <v>123600</v>
          </cell>
          <cell r="G25">
            <v>0</v>
          </cell>
          <cell r="M25">
            <v>0</v>
          </cell>
          <cell r="N25">
            <v>126900</v>
          </cell>
          <cell r="O25">
            <v>0</v>
          </cell>
          <cell r="Q25">
            <v>0</v>
          </cell>
          <cell r="R25">
            <v>0</v>
          </cell>
          <cell r="U25">
            <v>0</v>
          </cell>
          <cell r="V25">
            <v>518100</v>
          </cell>
          <cell r="W25">
            <v>0</v>
          </cell>
          <cell r="AC25">
            <v>146</v>
          </cell>
          <cell r="AD25">
            <v>292600</v>
          </cell>
          <cell r="AE25">
            <v>292600</v>
          </cell>
        </row>
        <row r="26">
          <cell r="E26">
            <v>0</v>
          </cell>
          <cell r="F26">
            <v>75100</v>
          </cell>
          <cell r="G26">
            <v>0</v>
          </cell>
          <cell r="M26">
            <v>208</v>
          </cell>
          <cell r="N26">
            <v>0</v>
          </cell>
          <cell r="O26">
            <v>0</v>
          </cell>
          <cell r="Q26">
            <v>0</v>
          </cell>
          <cell r="R26">
            <v>0</v>
          </cell>
          <cell r="U26">
            <v>0</v>
          </cell>
          <cell r="V26">
            <v>518100</v>
          </cell>
          <cell r="W26">
            <v>518100</v>
          </cell>
          <cell r="AC26">
            <v>0</v>
          </cell>
          <cell r="AD26">
            <v>6900</v>
          </cell>
          <cell r="AE26">
            <v>0</v>
          </cell>
        </row>
        <row r="27">
          <cell r="E27">
            <v>0</v>
          </cell>
          <cell r="F27">
            <v>76400</v>
          </cell>
          <cell r="G27">
            <v>0</v>
          </cell>
          <cell r="M27">
            <v>0</v>
          </cell>
          <cell r="N27">
            <v>680400</v>
          </cell>
          <cell r="O27">
            <v>0</v>
          </cell>
          <cell r="Q27">
            <v>0</v>
          </cell>
          <cell r="R27">
            <v>0</v>
          </cell>
          <cell r="U27">
            <v>0</v>
          </cell>
          <cell r="V27">
            <v>605600</v>
          </cell>
          <cell r="W27">
            <v>0</v>
          </cell>
          <cell r="AC27">
            <v>162</v>
          </cell>
          <cell r="AD27">
            <v>6900</v>
          </cell>
          <cell r="AE27">
            <v>6900</v>
          </cell>
        </row>
        <row r="28">
          <cell r="E28">
            <v>0</v>
          </cell>
          <cell r="F28">
            <v>27800</v>
          </cell>
          <cell r="G28">
            <v>0</v>
          </cell>
          <cell r="M28">
            <v>0</v>
          </cell>
          <cell r="N28">
            <v>16600</v>
          </cell>
          <cell r="O28">
            <v>0</v>
          </cell>
          <cell r="Q28">
            <v>0</v>
          </cell>
          <cell r="R28">
            <v>0</v>
          </cell>
          <cell r="U28">
            <v>0</v>
          </cell>
          <cell r="V28">
            <v>30800</v>
          </cell>
          <cell r="W28">
            <v>0</v>
          </cell>
          <cell r="AC28">
            <v>0</v>
          </cell>
          <cell r="AD28">
            <v>4300</v>
          </cell>
          <cell r="AE28">
            <v>0</v>
          </cell>
        </row>
        <row r="29">
          <cell r="E29">
            <v>0</v>
          </cell>
          <cell r="F29">
            <v>32300</v>
          </cell>
          <cell r="G29">
            <v>0</v>
          </cell>
          <cell r="M29">
            <v>6</v>
          </cell>
          <cell r="N29">
            <v>-301700</v>
          </cell>
          <cell r="O29">
            <v>-301700</v>
          </cell>
          <cell r="Q29">
            <v>0</v>
          </cell>
          <cell r="R29">
            <v>0</v>
          </cell>
          <cell r="U29">
            <v>0</v>
          </cell>
          <cell r="V29">
            <v>636300</v>
          </cell>
          <cell r="W29">
            <v>636300</v>
          </cell>
          <cell r="AC29">
            <v>61</v>
          </cell>
          <cell r="AD29">
            <v>4300</v>
          </cell>
          <cell r="AE29">
            <v>4300</v>
          </cell>
        </row>
        <row r="30">
          <cell r="E30">
            <v>0</v>
          </cell>
          <cell r="F30">
            <v>45900</v>
          </cell>
          <cell r="G30">
            <v>0</v>
          </cell>
          <cell r="M30">
            <v>0</v>
          </cell>
          <cell r="N30">
            <v>38600</v>
          </cell>
          <cell r="O30">
            <v>0</v>
          </cell>
          <cell r="Q30">
            <v>0</v>
          </cell>
          <cell r="R30">
            <v>0</v>
          </cell>
          <cell r="U30">
            <v>0</v>
          </cell>
          <cell r="V30">
            <v>459800</v>
          </cell>
          <cell r="W30">
            <v>0</v>
          </cell>
          <cell r="AC30">
            <v>0</v>
          </cell>
          <cell r="AD30">
            <v>40900</v>
          </cell>
          <cell r="AE30">
            <v>0</v>
          </cell>
        </row>
        <row r="31">
          <cell r="E31">
            <v>237</v>
          </cell>
          <cell r="F31">
            <v>564300</v>
          </cell>
          <cell r="G31">
            <v>564300</v>
          </cell>
          <cell r="M31">
            <v>49</v>
          </cell>
          <cell r="N31">
            <v>0</v>
          </cell>
          <cell r="O31">
            <v>0</v>
          </cell>
          <cell r="Q31">
            <v>0</v>
          </cell>
          <cell r="R31">
            <v>0</v>
          </cell>
          <cell r="U31">
            <v>0</v>
          </cell>
          <cell r="V31">
            <v>459800</v>
          </cell>
          <cell r="W31">
            <v>459800</v>
          </cell>
          <cell r="AC31">
            <v>291</v>
          </cell>
          <cell r="AD31">
            <v>40900</v>
          </cell>
          <cell r="AE31">
            <v>40900</v>
          </cell>
        </row>
        <row r="32">
          <cell r="E32">
            <v>0</v>
          </cell>
          <cell r="F32">
            <v>30600</v>
          </cell>
          <cell r="G32">
            <v>0</v>
          </cell>
          <cell r="M32">
            <v>0</v>
          </cell>
          <cell r="N32">
            <v>55800</v>
          </cell>
          <cell r="O32">
            <v>0</v>
          </cell>
          <cell r="Q32">
            <v>0</v>
          </cell>
          <cell r="R32">
            <v>0</v>
          </cell>
          <cell r="U32">
            <v>0</v>
          </cell>
          <cell r="V32">
            <v>80500</v>
          </cell>
          <cell r="W32">
            <v>0</v>
          </cell>
          <cell r="AC32">
            <v>261</v>
          </cell>
          <cell r="AD32">
            <v>105200</v>
          </cell>
          <cell r="AE32">
            <v>105200</v>
          </cell>
        </row>
        <row r="33">
          <cell r="E33">
            <v>0</v>
          </cell>
          <cell r="F33">
            <v>36400</v>
          </cell>
          <cell r="G33">
            <v>0</v>
          </cell>
          <cell r="M33">
            <v>33</v>
          </cell>
          <cell r="N33">
            <v>0</v>
          </cell>
          <cell r="O33">
            <v>0</v>
          </cell>
          <cell r="Q33">
            <v>0</v>
          </cell>
          <cell r="R33">
            <v>0</v>
          </cell>
          <cell r="U33">
            <v>0</v>
          </cell>
          <cell r="V33">
            <v>80500</v>
          </cell>
          <cell r="W33">
            <v>80500</v>
          </cell>
          <cell r="AC33">
            <v>0</v>
          </cell>
          <cell r="AD33">
            <v>53300</v>
          </cell>
          <cell r="AE33">
            <v>0</v>
          </cell>
        </row>
        <row r="34">
          <cell r="E34">
            <v>0</v>
          </cell>
          <cell r="F34">
            <v>20900</v>
          </cell>
          <cell r="G34">
            <v>0</v>
          </cell>
          <cell r="M34">
            <v>0</v>
          </cell>
          <cell r="N34">
            <v>473800</v>
          </cell>
          <cell r="O34">
            <v>0</v>
          </cell>
          <cell r="Q34">
            <v>0</v>
          </cell>
          <cell r="R34">
            <v>0</v>
          </cell>
          <cell r="U34">
            <v>0</v>
          </cell>
          <cell r="V34">
            <v>85400</v>
          </cell>
          <cell r="W34">
            <v>0</v>
          </cell>
          <cell r="AC34">
            <v>190</v>
          </cell>
          <cell r="AD34">
            <v>53300</v>
          </cell>
          <cell r="AE34">
            <v>53300</v>
          </cell>
        </row>
        <row r="35">
          <cell r="E35">
            <v>0</v>
          </cell>
          <cell r="F35">
            <v>25100</v>
          </cell>
          <cell r="G35">
            <v>0</v>
          </cell>
          <cell r="M35">
            <v>0</v>
          </cell>
          <cell r="N35">
            <v>10200</v>
          </cell>
          <cell r="O35">
            <v>0</v>
          </cell>
          <cell r="Q35">
            <v>0</v>
          </cell>
          <cell r="R35">
            <v>0</v>
          </cell>
          <cell r="U35">
            <v>0</v>
          </cell>
          <cell r="V35">
            <v>11800</v>
          </cell>
          <cell r="W35">
            <v>0</v>
          </cell>
          <cell r="AC35">
            <v>0</v>
          </cell>
          <cell r="AD35">
            <v>53300</v>
          </cell>
          <cell r="AE35">
            <v>0</v>
          </cell>
        </row>
        <row r="36">
          <cell r="E36">
            <v>87</v>
          </cell>
          <cell r="F36">
            <v>112900</v>
          </cell>
          <cell r="G36">
            <v>112900</v>
          </cell>
          <cell r="M36">
            <v>35</v>
          </cell>
          <cell r="N36">
            <v>-11600</v>
          </cell>
          <cell r="O36">
            <v>-11600</v>
          </cell>
          <cell r="Q36">
            <v>0</v>
          </cell>
          <cell r="R36">
            <v>0</v>
          </cell>
          <cell r="U36">
            <v>0</v>
          </cell>
          <cell r="V36">
            <v>97300</v>
          </cell>
          <cell r="W36">
            <v>97300</v>
          </cell>
          <cell r="AC36">
            <v>277</v>
          </cell>
          <cell r="AD36">
            <v>53300</v>
          </cell>
          <cell r="AE36">
            <v>53300</v>
          </cell>
        </row>
        <row r="37">
          <cell r="E37">
            <v>0</v>
          </cell>
          <cell r="F37">
            <v>32000</v>
          </cell>
          <cell r="G37">
            <v>0</v>
          </cell>
          <cell r="M37">
            <v>0</v>
          </cell>
          <cell r="N37">
            <v>307500</v>
          </cell>
          <cell r="O37">
            <v>0</v>
          </cell>
          <cell r="Q37">
            <v>0</v>
          </cell>
          <cell r="R37">
            <v>0</v>
          </cell>
          <cell r="U37">
            <v>0</v>
          </cell>
          <cell r="V37">
            <v>55000</v>
          </cell>
          <cell r="W37">
            <v>0</v>
          </cell>
          <cell r="AC37">
            <v>0</v>
          </cell>
          <cell r="AD37">
            <v>15300</v>
          </cell>
          <cell r="AE37">
            <v>0</v>
          </cell>
        </row>
        <row r="38">
          <cell r="E38">
            <v>84</v>
          </cell>
          <cell r="F38">
            <v>32000</v>
          </cell>
          <cell r="G38">
            <v>32000</v>
          </cell>
          <cell r="M38">
            <v>126</v>
          </cell>
          <cell r="N38">
            <v>-28800</v>
          </cell>
          <cell r="O38">
            <v>-28800</v>
          </cell>
          <cell r="Q38">
            <v>0</v>
          </cell>
          <cell r="R38">
            <v>0</v>
          </cell>
          <cell r="U38">
            <v>0</v>
          </cell>
          <cell r="V38">
            <v>25900</v>
          </cell>
          <cell r="W38">
            <v>0</v>
          </cell>
          <cell r="AC38">
            <v>98</v>
          </cell>
          <cell r="AD38">
            <v>15300</v>
          </cell>
          <cell r="AE38">
            <v>15300</v>
          </cell>
        </row>
        <row r="39">
          <cell r="E39">
            <v>0</v>
          </cell>
          <cell r="F39">
            <v>95500</v>
          </cell>
          <cell r="G39">
            <v>0</v>
          </cell>
          <cell r="M39">
            <v>0</v>
          </cell>
          <cell r="N39">
            <v>282100</v>
          </cell>
          <cell r="O39">
            <v>0</v>
          </cell>
          <cell r="Q39">
            <v>0</v>
          </cell>
          <cell r="R39">
            <v>0</v>
          </cell>
          <cell r="U39">
            <v>0</v>
          </cell>
          <cell r="V39">
            <v>4400</v>
          </cell>
          <cell r="W39">
            <v>0</v>
          </cell>
          <cell r="AC39">
            <v>0</v>
          </cell>
          <cell r="AD39">
            <v>7700</v>
          </cell>
          <cell r="AE39">
            <v>0</v>
          </cell>
        </row>
        <row r="40">
          <cell r="E40">
            <v>0</v>
          </cell>
          <cell r="F40">
            <v>17600</v>
          </cell>
          <cell r="G40">
            <v>0</v>
          </cell>
          <cell r="M40">
            <v>36</v>
          </cell>
          <cell r="N40">
            <v>26000</v>
          </cell>
          <cell r="O40">
            <v>26000</v>
          </cell>
          <cell r="Q40">
            <v>0</v>
          </cell>
          <cell r="R40">
            <v>0</v>
          </cell>
          <cell r="U40">
            <v>0</v>
          </cell>
          <cell r="V40">
            <v>85400</v>
          </cell>
          <cell r="W40">
            <v>85400</v>
          </cell>
          <cell r="AC40">
            <v>237</v>
          </cell>
          <cell r="AD40">
            <v>7700</v>
          </cell>
          <cell r="AE40">
            <v>7700</v>
          </cell>
        </row>
        <row r="41">
          <cell r="E41">
            <v>0</v>
          </cell>
          <cell r="F41">
            <v>6700</v>
          </cell>
          <cell r="G41">
            <v>0</v>
          </cell>
          <cell r="M41">
            <v>0</v>
          </cell>
          <cell r="N41">
            <v>49500</v>
          </cell>
          <cell r="O41">
            <v>0</v>
          </cell>
          <cell r="Q41">
            <v>0</v>
          </cell>
          <cell r="R41">
            <v>0</v>
          </cell>
          <cell r="U41">
            <v>0</v>
          </cell>
          <cell r="V41">
            <v>67600</v>
          </cell>
          <cell r="W41">
            <v>0</v>
          </cell>
          <cell r="AC41">
            <v>0</v>
          </cell>
          <cell r="AD41">
            <v>38000</v>
          </cell>
          <cell r="AE41">
            <v>0</v>
          </cell>
        </row>
        <row r="42">
          <cell r="E42">
            <v>0</v>
          </cell>
          <cell r="F42">
            <v>12500</v>
          </cell>
          <cell r="G42">
            <v>0</v>
          </cell>
          <cell r="M42">
            <v>218</v>
          </cell>
          <cell r="N42">
            <v>0</v>
          </cell>
          <cell r="O42">
            <v>0</v>
          </cell>
          <cell r="Q42">
            <v>0</v>
          </cell>
          <cell r="R42">
            <v>0</v>
          </cell>
          <cell r="U42">
            <v>0</v>
          </cell>
          <cell r="V42">
            <v>67600</v>
          </cell>
          <cell r="W42">
            <v>67600</v>
          </cell>
          <cell r="AC42">
            <v>108</v>
          </cell>
          <cell r="AD42">
            <v>38000</v>
          </cell>
          <cell r="AE42">
            <v>38000</v>
          </cell>
        </row>
        <row r="43">
          <cell r="E43">
            <v>0</v>
          </cell>
          <cell r="F43">
            <v>64400</v>
          </cell>
          <cell r="G43">
            <v>0</v>
          </cell>
          <cell r="M43">
            <v>0</v>
          </cell>
          <cell r="N43">
            <v>8200</v>
          </cell>
          <cell r="O43">
            <v>0</v>
          </cell>
          <cell r="Q43">
            <v>0</v>
          </cell>
          <cell r="R43">
            <v>0</v>
          </cell>
          <cell r="U43">
            <v>0</v>
          </cell>
          <cell r="V43">
            <v>55500</v>
          </cell>
          <cell r="W43">
            <v>0</v>
          </cell>
          <cell r="AC43">
            <v>0</v>
          </cell>
          <cell r="AD43">
            <v>33300</v>
          </cell>
          <cell r="AE43">
            <v>0</v>
          </cell>
        </row>
        <row r="44">
          <cell r="E44">
            <v>91</v>
          </cell>
          <cell r="F44">
            <v>196700</v>
          </cell>
          <cell r="G44">
            <v>196700</v>
          </cell>
          <cell r="M44">
            <v>55</v>
          </cell>
          <cell r="N44">
            <v>0</v>
          </cell>
          <cell r="O44">
            <v>0</v>
          </cell>
          <cell r="Q44">
            <v>0</v>
          </cell>
          <cell r="R44">
            <v>0</v>
          </cell>
          <cell r="U44">
            <v>0</v>
          </cell>
          <cell r="V44">
            <v>55500</v>
          </cell>
          <cell r="W44">
            <v>55500</v>
          </cell>
          <cell r="AC44">
            <v>157</v>
          </cell>
          <cell r="AD44">
            <v>33300</v>
          </cell>
          <cell r="AE44">
            <v>33300</v>
          </cell>
        </row>
        <row r="45">
          <cell r="E45">
            <v>0</v>
          </cell>
          <cell r="F45">
            <v>51300</v>
          </cell>
          <cell r="G45">
            <v>0</v>
          </cell>
          <cell r="M45">
            <v>0</v>
          </cell>
          <cell r="N45">
            <v>11700</v>
          </cell>
          <cell r="O45">
            <v>0</v>
          </cell>
          <cell r="Q45">
            <v>0</v>
          </cell>
          <cell r="R45">
            <v>0</v>
          </cell>
          <cell r="U45">
            <v>0</v>
          </cell>
          <cell r="V45">
            <v>60700</v>
          </cell>
          <cell r="W45">
            <v>0</v>
          </cell>
          <cell r="AC45">
            <v>0</v>
          </cell>
          <cell r="AD45">
            <v>2600</v>
          </cell>
          <cell r="AE45">
            <v>0</v>
          </cell>
        </row>
        <row r="46">
          <cell r="E46">
            <v>0</v>
          </cell>
          <cell r="F46">
            <v>35400</v>
          </cell>
          <cell r="G46">
            <v>0</v>
          </cell>
          <cell r="M46">
            <v>65</v>
          </cell>
          <cell r="N46">
            <v>0</v>
          </cell>
          <cell r="O46">
            <v>0</v>
          </cell>
          <cell r="U46">
            <v>0</v>
          </cell>
          <cell r="V46">
            <v>60700</v>
          </cell>
          <cell r="W46">
            <v>60700</v>
          </cell>
          <cell r="AC46">
            <v>268</v>
          </cell>
          <cell r="AD46">
            <v>2600</v>
          </cell>
          <cell r="AE46">
            <v>2600</v>
          </cell>
        </row>
        <row r="47">
          <cell r="E47">
            <v>0</v>
          </cell>
          <cell r="F47">
            <v>18000</v>
          </cell>
          <cell r="G47">
            <v>0</v>
          </cell>
          <cell r="M47">
            <v>0</v>
          </cell>
          <cell r="N47">
            <v>28300</v>
          </cell>
          <cell r="O47">
            <v>0</v>
          </cell>
          <cell r="U47">
            <v>0</v>
          </cell>
          <cell r="V47">
            <v>49700</v>
          </cell>
          <cell r="W47">
            <v>0</v>
          </cell>
          <cell r="AC47">
            <v>0</v>
          </cell>
          <cell r="AD47">
            <v>581500</v>
          </cell>
          <cell r="AE47">
            <v>0</v>
          </cell>
        </row>
        <row r="48">
          <cell r="E48">
            <v>3</v>
          </cell>
          <cell r="F48">
            <v>104700</v>
          </cell>
          <cell r="G48">
            <v>104700</v>
          </cell>
          <cell r="M48">
            <v>63</v>
          </cell>
          <cell r="N48">
            <v>0</v>
          </cell>
          <cell r="O48">
            <v>0</v>
          </cell>
          <cell r="U48">
            <v>0</v>
          </cell>
          <cell r="V48">
            <v>49700</v>
          </cell>
          <cell r="W48">
            <v>49700</v>
          </cell>
          <cell r="AC48">
            <v>8</v>
          </cell>
          <cell r="AD48">
            <v>581500</v>
          </cell>
          <cell r="AE48">
            <v>581500</v>
          </cell>
        </row>
        <row r="49">
          <cell r="E49">
            <v>0</v>
          </cell>
          <cell r="F49">
            <v>10500</v>
          </cell>
          <cell r="G49">
            <v>0</v>
          </cell>
          <cell r="M49">
            <v>0</v>
          </cell>
          <cell r="N49">
            <v>284000</v>
          </cell>
          <cell r="O49">
            <v>0</v>
          </cell>
          <cell r="U49">
            <v>0</v>
          </cell>
          <cell r="V49">
            <v>102000</v>
          </cell>
          <cell r="W49">
            <v>0</v>
          </cell>
          <cell r="AC49">
            <v>0</v>
          </cell>
          <cell r="AD49">
            <v>251200</v>
          </cell>
          <cell r="AE49">
            <v>0</v>
          </cell>
        </row>
        <row r="50">
          <cell r="E50">
            <v>253</v>
          </cell>
          <cell r="F50">
            <v>10500</v>
          </cell>
          <cell r="G50">
            <v>10500</v>
          </cell>
          <cell r="M50">
            <v>104</v>
          </cell>
          <cell r="N50">
            <v>14500</v>
          </cell>
          <cell r="O50">
            <v>14500</v>
          </cell>
          <cell r="U50">
            <v>0</v>
          </cell>
          <cell r="V50">
            <v>28900</v>
          </cell>
          <cell r="W50">
            <v>0</v>
          </cell>
          <cell r="AC50">
            <v>38</v>
          </cell>
          <cell r="AD50">
            <v>251200</v>
          </cell>
          <cell r="AE50">
            <v>251200</v>
          </cell>
        </row>
        <row r="51">
          <cell r="E51">
            <v>0</v>
          </cell>
          <cell r="F51">
            <v>35100</v>
          </cell>
          <cell r="G51">
            <v>0</v>
          </cell>
          <cell r="M51">
            <v>0</v>
          </cell>
          <cell r="N51">
            <v>45300</v>
          </cell>
          <cell r="O51">
            <v>0</v>
          </cell>
          <cell r="U51">
            <v>0</v>
          </cell>
          <cell r="V51">
            <v>130800</v>
          </cell>
          <cell r="W51">
            <v>130800</v>
          </cell>
          <cell r="AC51">
            <v>0</v>
          </cell>
          <cell r="AD51">
            <v>588700</v>
          </cell>
          <cell r="AE51">
            <v>0</v>
          </cell>
        </row>
        <row r="52">
          <cell r="E52">
            <v>0</v>
          </cell>
          <cell r="F52">
            <v>31600</v>
          </cell>
          <cell r="G52">
            <v>0</v>
          </cell>
          <cell r="M52">
            <v>22</v>
          </cell>
          <cell r="N52">
            <v>0</v>
          </cell>
          <cell r="O52">
            <v>0</v>
          </cell>
          <cell r="U52">
            <v>0</v>
          </cell>
          <cell r="V52">
            <v>229700</v>
          </cell>
          <cell r="W52">
            <v>0</v>
          </cell>
          <cell r="AC52">
            <v>109</v>
          </cell>
          <cell r="AD52">
            <v>588700</v>
          </cell>
          <cell r="AE52">
            <v>588700</v>
          </cell>
        </row>
        <row r="53">
          <cell r="E53">
            <v>0</v>
          </cell>
          <cell r="F53">
            <v>23400</v>
          </cell>
          <cell r="G53">
            <v>0</v>
          </cell>
          <cell r="M53">
            <v>0</v>
          </cell>
          <cell r="N53">
            <v>180800</v>
          </cell>
          <cell r="O53">
            <v>0</v>
          </cell>
          <cell r="U53">
            <v>0</v>
          </cell>
          <cell r="V53">
            <v>21100</v>
          </cell>
          <cell r="W53">
            <v>0</v>
          </cell>
          <cell r="AC53">
            <v>0</v>
          </cell>
          <cell r="AD53">
            <v>389100</v>
          </cell>
          <cell r="AE53">
            <v>0</v>
          </cell>
        </row>
        <row r="54">
          <cell r="E54">
            <v>0</v>
          </cell>
          <cell r="F54">
            <v>18200</v>
          </cell>
          <cell r="G54">
            <v>0</v>
          </cell>
          <cell r="M54">
            <v>0</v>
          </cell>
          <cell r="N54">
            <v>11000</v>
          </cell>
          <cell r="O54">
            <v>0</v>
          </cell>
          <cell r="U54">
            <v>0</v>
          </cell>
          <cell r="V54">
            <v>250800</v>
          </cell>
          <cell r="W54">
            <v>250800</v>
          </cell>
          <cell r="AC54">
            <v>0</v>
          </cell>
          <cell r="AD54">
            <v>300</v>
          </cell>
          <cell r="AE54">
            <v>0</v>
          </cell>
        </row>
        <row r="55">
          <cell r="E55">
            <v>0</v>
          </cell>
          <cell r="F55">
            <v>17500</v>
          </cell>
          <cell r="G55">
            <v>0</v>
          </cell>
          <cell r="M55">
            <v>0</v>
          </cell>
          <cell r="N55">
            <v>12100</v>
          </cell>
          <cell r="O55">
            <v>0</v>
          </cell>
          <cell r="U55">
            <v>0</v>
          </cell>
          <cell r="V55">
            <v>43700</v>
          </cell>
          <cell r="W55">
            <v>0</v>
          </cell>
          <cell r="AC55">
            <v>93</v>
          </cell>
          <cell r="AD55">
            <v>389400</v>
          </cell>
          <cell r="AE55">
            <v>389400</v>
          </cell>
        </row>
        <row r="56">
          <cell r="E56">
            <v>283</v>
          </cell>
          <cell r="F56">
            <v>125900</v>
          </cell>
          <cell r="G56">
            <v>125900</v>
          </cell>
          <cell r="M56">
            <v>0</v>
          </cell>
          <cell r="N56">
            <v>6300</v>
          </cell>
          <cell r="O56">
            <v>0</v>
          </cell>
          <cell r="U56">
            <v>0</v>
          </cell>
          <cell r="V56">
            <v>21100</v>
          </cell>
          <cell r="W56">
            <v>0</v>
          </cell>
          <cell r="AC56">
            <v>0</v>
          </cell>
          <cell r="AD56">
            <v>88200</v>
          </cell>
          <cell r="AE56">
            <v>0</v>
          </cell>
        </row>
        <row r="57">
          <cell r="E57">
            <v>0</v>
          </cell>
          <cell r="F57">
            <v>10000</v>
          </cell>
          <cell r="G57">
            <v>0</v>
          </cell>
          <cell r="M57">
            <v>0</v>
          </cell>
          <cell r="N57">
            <v>7300</v>
          </cell>
          <cell r="O57">
            <v>0</v>
          </cell>
          <cell r="U57">
            <v>0</v>
          </cell>
          <cell r="V57">
            <v>64800</v>
          </cell>
          <cell r="W57">
            <v>64800</v>
          </cell>
          <cell r="AC57">
            <v>27</v>
          </cell>
          <cell r="AD57">
            <v>88200</v>
          </cell>
          <cell r="AE57">
            <v>88200</v>
          </cell>
        </row>
        <row r="58">
          <cell r="E58">
            <v>0</v>
          </cell>
          <cell r="F58">
            <v>3500</v>
          </cell>
          <cell r="G58">
            <v>0</v>
          </cell>
          <cell r="M58">
            <v>269</v>
          </cell>
          <cell r="N58">
            <v>-40300</v>
          </cell>
          <cell r="O58">
            <v>-40300</v>
          </cell>
          <cell r="U58">
            <v>0</v>
          </cell>
          <cell r="V58">
            <v>537400</v>
          </cell>
          <cell r="W58">
            <v>0</v>
          </cell>
          <cell r="AC58">
            <v>0</v>
          </cell>
          <cell r="AD58">
            <v>30900</v>
          </cell>
          <cell r="AE58">
            <v>0</v>
          </cell>
        </row>
        <row r="59">
          <cell r="E59">
            <v>0</v>
          </cell>
          <cell r="F59">
            <v>22200</v>
          </cell>
          <cell r="G59">
            <v>0</v>
          </cell>
          <cell r="M59">
            <v>0</v>
          </cell>
          <cell r="N59">
            <v>422500</v>
          </cell>
          <cell r="O59">
            <v>0</v>
          </cell>
          <cell r="U59">
            <v>0</v>
          </cell>
          <cell r="V59">
            <v>79000</v>
          </cell>
          <cell r="W59">
            <v>0</v>
          </cell>
          <cell r="AC59">
            <v>222</v>
          </cell>
          <cell r="AD59">
            <v>30900</v>
          </cell>
          <cell r="AE59">
            <v>30900</v>
          </cell>
        </row>
        <row r="60">
          <cell r="E60">
            <v>190</v>
          </cell>
          <cell r="F60">
            <v>35700</v>
          </cell>
          <cell r="G60">
            <v>35700</v>
          </cell>
          <cell r="M60">
            <v>0</v>
          </cell>
          <cell r="N60">
            <v>15800</v>
          </cell>
          <cell r="O60">
            <v>0</v>
          </cell>
          <cell r="U60">
            <v>0</v>
          </cell>
          <cell r="V60">
            <v>616400</v>
          </cell>
          <cell r="W60">
            <v>616400</v>
          </cell>
          <cell r="AC60">
            <v>0</v>
          </cell>
          <cell r="AD60">
            <v>33700</v>
          </cell>
          <cell r="AE60">
            <v>0</v>
          </cell>
        </row>
        <row r="61">
          <cell r="E61">
            <v>0</v>
          </cell>
          <cell r="F61">
            <v>20400</v>
          </cell>
          <cell r="G61">
            <v>0</v>
          </cell>
          <cell r="M61">
            <v>0</v>
          </cell>
          <cell r="N61">
            <v>8800</v>
          </cell>
          <cell r="O61">
            <v>0</v>
          </cell>
          <cell r="U61">
            <v>0</v>
          </cell>
          <cell r="V61">
            <v>99500</v>
          </cell>
          <cell r="W61">
            <v>0</v>
          </cell>
          <cell r="AC61">
            <v>115</v>
          </cell>
          <cell r="AD61">
            <v>33700</v>
          </cell>
          <cell r="AE61">
            <v>33700</v>
          </cell>
        </row>
        <row r="62">
          <cell r="E62">
            <v>0</v>
          </cell>
          <cell r="F62">
            <v>4200</v>
          </cell>
          <cell r="G62">
            <v>0</v>
          </cell>
          <cell r="M62">
            <v>0</v>
          </cell>
          <cell r="N62">
            <v>15800</v>
          </cell>
          <cell r="O62">
            <v>0</v>
          </cell>
          <cell r="U62">
            <v>0</v>
          </cell>
          <cell r="V62">
            <v>99500</v>
          </cell>
          <cell r="W62">
            <v>99500</v>
          </cell>
          <cell r="AC62">
            <v>0</v>
          </cell>
          <cell r="AD62">
            <v>37300</v>
          </cell>
          <cell r="AE62">
            <v>0</v>
          </cell>
        </row>
        <row r="63">
          <cell r="E63">
            <v>0</v>
          </cell>
          <cell r="F63">
            <v>3500</v>
          </cell>
          <cell r="G63">
            <v>0</v>
          </cell>
          <cell r="M63">
            <v>277</v>
          </cell>
          <cell r="N63">
            <v>-125300</v>
          </cell>
          <cell r="O63">
            <v>-125300</v>
          </cell>
          <cell r="U63">
            <v>0</v>
          </cell>
          <cell r="V63">
            <v>58500</v>
          </cell>
          <cell r="W63">
            <v>0</v>
          </cell>
          <cell r="AC63">
            <v>295</v>
          </cell>
          <cell r="AD63">
            <v>37300</v>
          </cell>
          <cell r="AE63">
            <v>37300</v>
          </cell>
        </row>
        <row r="64">
          <cell r="E64">
            <v>0</v>
          </cell>
          <cell r="F64">
            <v>10500</v>
          </cell>
          <cell r="G64">
            <v>0</v>
          </cell>
          <cell r="M64">
            <v>0</v>
          </cell>
          <cell r="N64">
            <v>13200</v>
          </cell>
          <cell r="O64">
            <v>0</v>
          </cell>
          <cell r="U64">
            <v>0</v>
          </cell>
          <cell r="V64">
            <v>58500</v>
          </cell>
          <cell r="W64">
            <v>58500</v>
          </cell>
          <cell r="AC64">
            <v>0</v>
          </cell>
          <cell r="AD64">
            <v>468800</v>
          </cell>
          <cell r="AE64">
            <v>0</v>
          </cell>
        </row>
        <row r="65">
          <cell r="E65">
            <v>0</v>
          </cell>
          <cell r="F65">
            <v>16600</v>
          </cell>
          <cell r="G65">
            <v>0</v>
          </cell>
          <cell r="M65">
            <v>66</v>
          </cell>
          <cell r="N65">
            <v>0</v>
          </cell>
          <cell r="O65">
            <v>0</v>
          </cell>
          <cell r="U65">
            <v>0</v>
          </cell>
          <cell r="V65">
            <v>81600</v>
          </cell>
          <cell r="W65">
            <v>0</v>
          </cell>
          <cell r="AC65">
            <v>112</v>
          </cell>
          <cell r="AD65">
            <v>468800</v>
          </cell>
          <cell r="AE65">
            <v>468800</v>
          </cell>
        </row>
        <row r="66">
          <cell r="E66">
            <v>0</v>
          </cell>
          <cell r="F66">
            <v>20300</v>
          </cell>
          <cell r="G66">
            <v>0</v>
          </cell>
          <cell r="M66">
            <v>0</v>
          </cell>
          <cell r="N66">
            <v>167400</v>
          </cell>
          <cell r="O66">
            <v>0</v>
          </cell>
          <cell r="U66">
            <v>0</v>
          </cell>
          <cell r="V66">
            <v>81600</v>
          </cell>
          <cell r="W66">
            <v>81600</v>
          </cell>
          <cell r="AC66">
            <v>0</v>
          </cell>
          <cell r="AD66">
            <v>416000</v>
          </cell>
          <cell r="AE66">
            <v>0</v>
          </cell>
        </row>
        <row r="67">
          <cell r="E67">
            <v>130</v>
          </cell>
          <cell r="F67">
            <v>75600</v>
          </cell>
          <cell r="G67">
            <v>75600</v>
          </cell>
          <cell r="M67">
            <v>0</v>
          </cell>
          <cell r="N67">
            <v>6100</v>
          </cell>
          <cell r="O67">
            <v>0</v>
          </cell>
          <cell r="U67">
            <v>0</v>
          </cell>
          <cell r="V67">
            <v>228800</v>
          </cell>
          <cell r="W67">
            <v>0</v>
          </cell>
          <cell r="AC67">
            <v>193</v>
          </cell>
          <cell r="AD67">
            <v>416000</v>
          </cell>
          <cell r="AE67">
            <v>416000</v>
          </cell>
        </row>
        <row r="68">
          <cell r="E68">
            <v>0</v>
          </cell>
          <cell r="F68">
            <v>32800</v>
          </cell>
          <cell r="G68">
            <v>0</v>
          </cell>
          <cell r="M68">
            <v>0</v>
          </cell>
          <cell r="N68">
            <v>12100</v>
          </cell>
          <cell r="O68">
            <v>0</v>
          </cell>
          <cell r="U68">
            <v>0</v>
          </cell>
          <cell r="V68">
            <v>7200</v>
          </cell>
          <cell r="W68">
            <v>0</v>
          </cell>
          <cell r="AC68">
            <v>0</v>
          </cell>
          <cell r="AD68">
            <v>400700</v>
          </cell>
          <cell r="AE68">
            <v>0</v>
          </cell>
        </row>
        <row r="69">
          <cell r="E69">
            <v>0</v>
          </cell>
          <cell r="F69">
            <v>22900</v>
          </cell>
          <cell r="G69">
            <v>0</v>
          </cell>
          <cell r="M69">
            <v>0</v>
          </cell>
          <cell r="N69">
            <v>10500</v>
          </cell>
          <cell r="O69">
            <v>0</v>
          </cell>
          <cell r="U69">
            <v>0</v>
          </cell>
          <cell r="V69">
            <v>236000</v>
          </cell>
          <cell r="W69">
            <v>236000</v>
          </cell>
          <cell r="AC69">
            <v>4</v>
          </cell>
          <cell r="AD69">
            <v>400700</v>
          </cell>
          <cell r="AE69">
            <v>400700</v>
          </cell>
        </row>
        <row r="70">
          <cell r="E70">
            <v>0</v>
          </cell>
          <cell r="F70">
            <v>14000</v>
          </cell>
          <cell r="G70">
            <v>0</v>
          </cell>
          <cell r="M70">
            <v>0</v>
          </cell>
          <cell r="N70">
            <v>18500</v>
          </cell>
          <cell r="O70">
            <v>0</v>
          </cell>
          <cell r="U70">
            <v>0</v>
          </cell>
          <cell r="V70">
            <v>58100</v>
          </cell>
          <cell r="W70">
            <v>0</v>
          </cell>
          <cell r="AC70">
            <v>0</v>
          </cell>
          <cell r="AD70">
            <v>417900</v>
          </cell>
          <cell r="AE70">
            <v>0</v>
          </cell>
        </row>
        <row r="71">
          <cell r="E71">
            <v>141</v>
          </cell>
          <cell r="F71">
            <v>69700</v>
          </cell>
          <cell r="G71">
            <v>69700</v>
          </cell>
          <cell r="M71">
            <v>0</v>
          </cell>
          <cell r="N71">
            <v>15800</v>
          </cell>
          <cell r="O71">
            <v>0</v>
          </cell>
          <cell r="U71">
            <v>0</v>
          </cell>
          <cell r="V71">
            <v>58100</v>
          </cell>
          <cell r="W71">
            <v>58100</v>
          </cell>
          <cell r="AC71">
            <v>124</v>
          </cell>
          <cell r="AD71">
            <v>417900</v>
          </cell>
          <cell r="AE71">
            <v>417900</v>
          </cell>
        </row>
        <row r="72">
          <cell r="E72">
            <v>0</v>
          </cell>
          <cell r="F72">
            <v>33300</v>
          </cell>
          <cell r="G72">
            <v>0</v>
          </cell>
          <cell r="M72">
            <v>0</v>
          </cell>
          <cell r="N72">
            <v>23500</v>
          </cell>
          <cell r="O72">
            <v>0</v>
          </cell>
          <cell r="U72">
            <v>0</v>
          </cell>
          <cell r="V72">
            <v>139200</v>
          </cell>
          <cell r="W72">
            <v>0</v>
          </cell>
          <cell r="AC72">
            <v>0</v>
          </cell>
          <cell r="AD72">
            <v>443700</v>
          </cell>
          <cell r="AE72">
            <v>0</v>
          </cell>
        </row>
        <row r="73">
          <cell r="E73">
            <v>0</v>
          </cell>
          <cell r="F73">
            <v>21400</v>
          </cell>
          <cell r="G73">
            <v>0</v>
          </cell>
          <cell r="M73">
            <v>0</v>
          </cell>
          <cell r="N73">
            <v>42700</v>
          </cell>
          <cell r="O73">
            <v>0</v>
          </cell>
          <cell r="U73">
            <v>0</v>
          </cell>
          <cell r="V73">
            <v>22800</v>
          </cell>
          <cell r="W73">
            <v>0</v>
          </cell>
          <cell r="AC73">
            <v>6</v>
          </cell>
          <cell r="AD73">
            <v>443700</v>
          </cell>
          <cell r="AE73">
            <v>443700</v>
          </cell>
        </row>
        <row r="74">
          <cell r="E74">
            <v>0</v>
          </cell>
          <cell r="F74">
            <v>29300</v>
          </cell>
          <cell r="G74">
            <v>0</v>
          </cell>
          <cell r="M74">
            <v>283</v>
          </cell>
          <cell r="N74">
            <v>-17200</v>
          </cell>
          <cell r="O74">
            <v>-17200</v>
          </cell>
          <cell r="U74">
            <v>0</v>
          </cell>
          <cell r="V74">
            <v>162000</v>
          </cell>
          <cell r="W74">
            <v>162000</v>
          </cell>
          <cell r="AC74">
            <v>0</v>
          </cell>
          <cell r="AD74">
            <v>340700</v>
          </cell>
          <cell r="AE74">
            <v>0</v>
          </cell>
        </row>
        <row r="75">
          <cell r="E75">
            <v>0</v>
          </cell>
          <cell r="F75">
            <v>14000</v>
          </cell>
          <cell r="G75">
            <v>0</v>
          </cell>
          <cell r="M75">
            <v>0</v>
          </cell>
          <cell r="N75">
            <v>8800</v>
          </cell>
          <cell r="O75">
            <v>0</v>
          </cell>
          <cell r="U75">
            <v>0</v>
          </cell>
          <cell r="V75">
            <v>10500</v>
          </cell>
          <cell r="W75">
            <v>0</v>
          </cell>
          <cell r="AC75">
            <v>35</v>
          </cell>
          <cell r="AD75">
            <v>340700</v>
          </cell>
          <cell r="AE75">
            <v>340700</v>
          </cell>
        </row>
        <row r="76">
          <cell r="E76">
            <v>0</v>
          </cell>
          <cell r="F76">
            <v>18000</v>
          </cell>
          <cell r="G76">
            <v>0</v>
          </cell>
          <cell r="M76">
            <v>136</v>
          </cell>
          <cell r="N76">
            <v>0</v>
          </cell>
          <cell r="O76">
            <v>0</v>
          </cell>
          <cell r="U76">
            <v>0</v>
          </cell>
          <cell r="V76">
            <v>10500</v>
          </cell>
          <cell r="W76">
            <v>10500</v>
          </cell>
          <cell r="AC76">
            <v>0</v>
          </cell>
          <cell r="AD76">
            <v>202100</v>
          </cell>
          <cell r="AE76">
            <v>0</v>
          </cell>
        </row>
        <row r="77">
          <cell r="E77">
            <v>271</v>
          </cell>
          <cell r="F77">
            <v>116100</v>
          </cell>
          <cell r="G77">
            <v>116100</v>
          </cell>
          <cell r="M77">
            <v>0</v>
          </cell>
          <cell r="N77">
            <v>5600</v>
          </cell>
          <cell r="O77">
            <v>0</v>
          </cell>
          <cell r="U77">
            <v>0</v>
          </cell>
          <cell r="V77">
            <v>408500</v>
          </cell>
          <cell r="W77">
            <v>0</v>
          </cell>
          <cell r="AC77">
            <v>126</v>
          </cell>
          <cell r="AD77">
            <v>202100</v>
          </cell>
          <cell r="AE77">
            <v>202100</v>
          </cell>
        </row>
        <row r="78">
          <cell r="E78">
            <v>0</v>
          </cell>
          <cell r="F78">
            <v>8800</v>
          </cell>
          <cell r="G78">
            <v>0</v>
          </cell>
          <cell r="M78">
            <v>102</v>
          </cell>
          <cell r="N78">
            <v>0</v>
          </cell>
          <cell r="O78">
            <v>0</v>
          </cell>
          <cell r="U78">
            <v>0</v>
          </cell>
          <cell r="V78">
            <v>408500</v>
          </cell>
          <cell r="W78">
            <v>408500</v>
          </cell>
          <cell r="AC78">
            <v>0</v>
          </cell>
          <cell r="AD78">
            <v>390800</v>
          </cell>
          <cell r="AE78">
            <v>0</v>
          </cell>
        </row>
        <row r="79">
          <cell r="E79">
            <v>0</v>
          </cell>
          <cell r="F79">
            <v>9100</v>
          </cell>
          <cell r="G79">
            <v>0</v>
          </cell>
          <cell r="M79">
            <v>0</v>
          </cell>
          <cell r="N79">
            <v>90000</v>
          </cell>
          <cell r="O79">
            <v>0</v>
          </cell>
          <cell r="U79">
            <v>0</v>
          </cell>
          <cell r="V79">
            <v>30900</v>
          </cell>
          <cell r="W79">
            <v>0</v>
          </cell>
          <cell r="AC79">
            <v>148</v>
          </cell>
          <cell r="AD79">
            <v>390800</v>
          </cell>
          <cell r="AE79">
            <v>390800</v>
          </cell>
        </row>
        <row r="80">
          <cell r="E80">
            <v>270</v>
          </cell>
          <cell r="F80">
            <v>17900</v>
          </cell>
          <cell r="G80">
            <v>17900</v>
          </cell>
          <cell r="M80">
            <v>31</v>
          </cell>
          <cell r="N80">
            <v>12700</v>
          </cell>
          <cell r="O80">
            <v>12700</v>
          </cell>
          <cell r="U80">
            <v>0</v>
          </cell>
          <cell r="V80">
            <v>30900</v>
          </cell>
          <cell r="W80">
            <v>30900</v>
          </cell>
          <cell r="AC80">
            <v>0</v>
          </cell>
          <cell r="AD80">
            <v>0</v>
          </cell>
          <cell r="AE80">
            <v>0</v>
          </cell>
        </row>
        <row r="81">
          <cell r="E81">
            <v>0</v>
          </cell>
          <cell r="F81">
            <v>28900</v>
          </cell>
          <cell r="G81">
            <v>0</v>
          </cell>
          <cell r="M81">
            <v>0</v>
          </cell>
          <cell r="N81">
            <v>424400</v>
          </cell>
          <cell r="O81">
            <v>0</v>
          </cell>
          <cell r="U81">
            <v>0</v>
          </cell>
          <cell r="V81">
            <v>474000</v>
          </cell>
          <cell r="W81">
            <v>0</v>
          </cell>
          <cell r="AC81">
            <v>0</v>
          </cell>
          <cell r="AD81">
            <v>0</v>
          </cell>
          <cell r="AE81">
            <v>8749900</v>
          </cell>
        </row>
        <row r="82">
          <cell r="E82">
            <v>0</v>
          </cell>
          <cell r="F82">
            <v>20100</v>
          </cell>
          <cell r="G82">
            <v>0</v>
          </cell>
          <cell r="M82">
            <v>0</v>
          </cell>
          <cell r="N82">
            <v>21800</v>
          </cell>
          <cell r="O82">
            <v>0</v>
          </cell>
          <cell r="U82">
            <v>0</v>
          </cell>
          <cell r="V82">
            <v>474000</v>
          </cell>
          <cell r="W82">
            <v>474000</v>
          </cell>
        </row>
        <row r="83">
          <cell r="E83">
            <v>0</v>
          </cell>
          <cell r="F83">
            <v>15500</v>
          </cell>
          <cell r="G83">
            <v>0</v>
          </cell>
          <cell r="M83">
            <v>0</v>
          </cell>
          <cell r="N83">
            <v>4000</v>
          </cell>
          <cell r="O83">
            <v>0</v>
          </cell>
          <cell r="U83">
            <v>0</v>
          </cell>
          <cell r="V83">
            <v>191600</v>
          </cell>
          <cell r="W83">
            <v>0</v>
          </cell>
        </row>
        <row r="84">
          <cell r="E84">
            <v>0</v>
          </cell>
          <cell r="F84">
            <v>6100</v>
          </cell>
          <cell r="G84">
            <v>0</v>
          </cell>
          <cell r="M84">
            <v>0</v>
          </cell>
          <cell r="N84">
            <v>6000</v>
          </cell>
          <cell r="O84">
            <v>0</v>
          </cell>
          <cell r="U84">
            <v>0</v>
          </cell>
          <cell r="V84">
            <v>55500</v>
          </cell>
          <cell r="W84">
            <v>0</v>
          </cell>
        </row>
        <row r="85">
          <cell r="E85">
            <v>250</v>
          </cell>
          <cell r="F85">
            <v>70600</v>
          </cell>
          <cell r="G85">
            <v>70600</v>
          </cell>
          <cell r="M85">
            <v>278</v>
          </cell>
          <cell r="N85">
            <v>0</v>
          </cell>
          <cell r="O85">
            <v>0</v>
          </cell>
          <cell r="U85">
            <v>0</v>
          </cell>
          <cell r="V85">
            <v>247100</v>
          </cell>
          <cell r="W85">
            <v>247100</v>
          </cell>
        </row>
        <row r="86">
          <cell r="E86">
            <v>0</v>
          </cell>
          <cell r="F86">
            <v>13100</v>
          </cell>
          <cell r="G86">
            <v>0</v>
          </cell>
          <cell r="M86">
            <v>0</v>
          </cell>
          <cell r="N86">
            <v>308600</v>
          </cell>
          <cell r="O86">
            <v>0</v>
          </cell>
          <cell r="U86">
            <v>0</v>
          </cell>
          <cell r="V86">
            <v>255500</v>
          </cell>
          <cell r="W86">
            <v>0</v>
          </cell>
        </row>
        <row r="87">
          <cell r="E87">
            <v>120</v>
          </cell>
          <cell r="F87">
            <v>13100</v>
          </cell>
          <cell r="G87">
            <v>13100</v>
          </cell>
          <cell r="M87">
            <v>232</v>
          </cell>
          <cell r="N87">
            <v>-52800</v>
          </cell>
          <cell r="O87">
            <v>-52800</v>
          </cell>
          <cell r="U87">
            <v>0</v>
          </cell>
          <cell r="V87">
            <v>52300</v>
          </cell>
          <cell r="W87">
            <v>0</v>
          </cell>
        </row>
        <row r="88">
          <cell r="E88">
            <v>0</v>
          </cell>
          <cell r="F88">
            <v>11900</v>
          </cell>
          <cell r="G88">
            <v>0</v>
          </cell>
          <cell r="M88">
            <v>0</v>
          </cell>
          <cell r="N88">
            <v>122400</v>
          </cell>
          <cell r="O88">
            <v>0</v>
          </cell>
          <cell r="U88">
            <v>0</v>
          </cell>
          <cell r="V88">
            <v>307800</v>
          </cell>
          <cell r="W88">
            <v>307800</v>
          </cell>
        </row>
        <row r="89">
          <cell r="E89">
            <v>27</v>
          </cell>
          <cell r="F89">
            <v>11900</v>
          </cell>
          <cell r="G89">
            <v>11900</v>
          </cell>
          <cell r="M89">
            <v>166</v>
          </cell>
          <cell r="N89">
            <v>-10000</v>
          </cell>
          <cell r="O89">
            <v>-10000</v>
          </cell>
          <cell r="U89">
            <v>0</v>
          </cell>
          <cell r="V89">
            <v>232100</v>
          </cell>
          <cell r="W89">
            <v>0</v>
          </cell>
        </row>
        <row r="90">
          <cell r="E90">
            <v>0</v>
          </cell>
          <cell r="F90">
            <v>20200</v>
          </cell>
          <cell r="G90">
            <v>0</v>
          </cell>
          <cell r="M90">
            <v>0</v>
          </cell>
          <cell r="N90">
            <v>324200</v>
          </cell>
          <cell r="O90">
            <v>0</v>
          </cell>
          <cell r="U90">
            <v>0</v>
          </cell>
          <cell r="V90">
            <v>232100</v>
          </cell>
          <cell r="W90">
            <v>232100</v>
          </cell>
        </row>
        <row r="91">
          <cell r="E91">
            <v>0</v>
          </cell>
          <cell r="F91">
            <v>33300</v>
          </cell>
          <cell r="G91">
            <v>0</v>
          </cell>
          <cell r="M91">
            <v>0</v>
          </cell>
          <cell r="N91">
            <v>6100</v>
          </cell>
          <cell r="O91">
            <v>0</v>
          </cell>
          <cell r="U91">
            <v>0</v>
          </cell>
          <cell r="V91">
            <v>71300</v>
          </cell>
          <cell r="W91">
            <v>0</v>
          </cell>
        </row>
        <row r="92">
          <cell r="E92">
            <v>16</v>
          </cell>
          <cell r="F92">
            <v>53400</v>
          </cell>
          <cell r="G92">
            <v>53400</v>
          </cell>
          <cell r="M92">
            <v>0</v>
          </cell>
          <cell r="N92">
            <v>33300</v>
          </cell>
          <cell r="O92">
            <v>0</v>
          </cell>
          <cell r="U92">
            <v>0</v>
          </cell>
          <cell r="V92">
            <v>71300</v>
          </cell>
          <cell r="W92">
            <v>71300</v>
          </cell>
        </row>
        <row r="93">
          <cell r="E93">
            <v>0</v>
          </cell>
          <cell r="F93">
            <v>36900</v>
          </cell>
          <cell r="G93">
            <v>0</v>
          </cell>
          <cell r="M93">
            <v>0</v>
          </cell>
          <cell r="N93">
            <v>23500</v>
          </cell>
          <cell r="O93">
            <v>0</v>
          </cell>
          <cell r="U93">
            <v>0</v>
          </cell>
          <cell r="V93">
            <v>44700</v>
          </cell>
          <cell r="W93">
            <v>0</v>
          </cell>
        </row>
        <row r="94">
          <cell r="E94">
            <v>0</v>
          </cell>
          <cell r="F94">
            <v>54900</v>
          </cell>
          <cell r="G94">
            <v>0</v>
          </cell>
          <cell r="M94">
            <v>272</v>
          </cell>
          <cell r="N94">
            <v>39900</v>
          </cell>
          <cell r="O94">
            <v>39900</v>
          </cell>
          <cell r="U94">
            <v>0</v>
          </cell>
          <cell r="V94">
            <v>44700</v>
          </cell>
          <cell r="W94">
            <v>44700</v>
          </cell>
        </row>
        <row r="95">
          <cell r="E95">
            <v>0</v>
          </cell>
          <cell r="F95">
            <v>45200</v>
          </cell>
          <cell r="G95">
            <v>0</v>
          </cell>
          <cell r="M95">
            <v>0</v>
          </cell>
          <cell r="N95">
            <v>325700</v>
          </cell>
          <cell r="O95">
            <v>0</v>
          </cell>
          <cell r="U95">
            <v>0</v>
          </cell>
          <cell r="V95">
            <v>13500</v>
          </cell>
          <cell r="W95">
            <v>0</v>
          </cell>
        </row>
        <row r="96">
          <cell r="E96">
            <v>0</v>
          </cell>
          <cell r="F96">
            <v>23100</v>
          </cell>
          <cell r="G96">
            <v>0</v>
          </cell>
          <cell r="M96">
            <v>0</v>
          </cell>
          <cell r="N96">
            <v>18900</v>
          </cell>
          <cell r="O96">
            <v>0</v>
          </cell>
          <cell r="U96">
            <v>0</v>
          </cell>
          <cell r="V96">
            <v>13500</v>
          </cell>
          <cell r="W96">
            <v>13500</v>
          </cell>
        </row>
        <row r="97">
          <cell r="E97">
            <v>193</v>
          </cell>
          <cell r="F97">
            <v>160000</v>
          </cell>
          <cell r="G97">
            <v>160000</v>
          </cell>
          <cell r="M97">
            <v>0</v>
          </cell>
          <cell r="N97">
            <v>24500</v>
          </cell>
          <cell r="O97">
            <v>0</v>
          </cell>
          <cell r="U97">
            <v>0</v>
          </cell>
          <cell r="V97">
            <v>56100</v>
          </cell>
          <cell r="W97">
            <v>0</v>
          </cell>
        </row>
        <row r="98">
          <cell r="E98">
            <v>0</v>
          </cell>
          <cell r="F98">
            <v>32800</v>
          </cell>
          <cell r="G98">
            <v>0</v>
          </cell>
          <cell r="M98">
            <v>0</v>
          </cell>
          <cell r="N98">
            <v>16500</v>
          </cell>
          <cell r="O98">
            <v>0</v>
          </cell>
          <cell r="U98">
            <v>0</v>
          </cell>
          <cell r="V98">
            <v>6900</v>
          </cell>
          <cell r="W98">
            <v>0</v>
          </cell>
        </row>
        <row r="99">
          <cell r="E99">
            <v>0</v>
          </cell>
          <cell r="F99">
            <v>49600</v>
          </cell>
          <cell r="G99">
            <v>0</v>
          </cell>
          <cell r="M99">
            <v>0</v>
          </cell>
          <cell r="N99">
            <v>21000</v>
          </cell>
          <cell r="O99">
            <v>0</v>
          </cell>
          <cell r="U99">
            <v>0</v>
          </cell>
          <cell r="V99">
            <v>63000</v>
          </cell>
          <cell r="W99">
            <v>63000</v>
          </cell>
        </row>
        <row r="100">
          <cell r="E100">
            <v>0</v>
          </cell>
          <cell r="F100">
            <v>47300</v>
          </cell>
          <cell r="G100">
            <v>0</v>
          </cell>
          <cell r="M100">
            <v>273</v>
          </cell>
          <cell r="N100">
            <v>19300</v>
          </cell>
          <cell r="O100">
            <v>19300</v>
          </cell>
          <cell r="U100">
            <v>0</v>
          </cell>
          <cell r="V100">
            <v>381200</v>
          </cell>
          <cell r="W100">
            <v>0</v>
          </cell>
        </row>
        <row r="101">
          <cell r="E101">
            <v>0</v>
          </cell>
          <cell r="F101">
            <v>18700</v>
          </cell>
          <cell r="G101">
            <v>0</v>
          </cell>
          <cell r="M101">
            <v>0</v>
          </cell>
          <cell r="N101">
            <v>123700</v>
          </cell>
          <cell r="O101">
            <v>0</v>
          </cell>
          <cell r="U101">
            <v>0</v>
          </cell>
          <cell r="V101">
            <v>381200</v>
          </cell>
          <cell r="W101">
            <v>381200</v>
          </cell>
        </row>
        <row r="102">
          <cell r="E102">
            <v>95</v>
          </cell>
          <cell r="F102">
            <v>148500</v>
          </cell>
          <cell r="G102">
            <v>148500</v>
          </cell>
          <cell r="M102">
            <v>151</v>
          </cell>
          <cell r="N102">
            <v>19300</v>
          </cell>
          <cell r="O102">
            <v>19300</v>
          </cell>
          <cell r="U102">
            <v>0</v>
          </cell>
          <cell r="V102">
            <v>139100</v>
          </cell>
          <cell r="W102">
            <v>0</v>
          </cell>
        </row>
        <row r="103">
          <cell r="E103">
            <v>0</v>
          </cell>
          <cell r="F103">
            <v>94900</v>
          </cell>
          <cell r="G103">
            <v>0</v>
          </cell>
          <cell r="M103">
            <v>0</v>
          </cell>
          <cell r="N103">
            <v>175800</v>
          </cell>
          <cell r="O103">
            <v>0</v>
          </cell>
          <cell r="U103">
            <v>9</v>
          </cell>
          <cell r="V103">
            <v>139100</v>
          </cell>
          <cell r="W103">
            <v>139100</v>
          </cell>
        </row>
        <row r="104">
          <cell r="E104">
            <v>0</v>
          </cell>
          <cell r="F104">
            <v>20900</v>
          </cell>
          <cell r="G104">
            <v>0</v>
          </cell>
          <cell r="M104">
            <v>0</v>
          </cell>
          <cell r="N104">
            <v>23800</v>
          </cell>
          <cell r="O104">
            <v>0</v>
          </cell>
          <cell r="U104">
            <v>0</v>
          </cell>
          <cell r="V104">
            <v>39500</v>
          </cell>
          <cell r="W104">
            <v>0</v>
          </cell>
        </row>
        <row r="105">
          <cell r="E105">
            <v>232</v>
          </cell>
          <cell r="F105">
            <v>115800</v>
          </cell>
          <cell r="G105">
            <v>115800</v>
          </cell>
          <cell r="M105">
            <v>0</v>
          </cell>
          <cell r="N105">
            <v>22100</v>
          </cell>
          <cell r="O105">
            <v>0</v>
          </cell>
          <cell r="U105">
            <v>192</v>
          </cell>
          <cell r="V105">
            <v>39500</v>
          </cell>
          <cell r="W105">
            <v>39500</v>
          </cell>
        </row>
        <row r="106">
          <cell r="E106">
            <v>0</v>
          </cell>
          <cell r="F106">
            <v>17500</v>
          </cell>
          <cell r="G106">
            <v>0</v>
          </cell>
          <cell r="M106">
            <v>0</v>
          </cell>
          <cell r="N106">
            <v>21000</v>
          </cell>
          <cell r="O106">
            <v>0</v>
          </cell>
          <cell r="U106">
            <v>0</v>
          </cell>
          <cell r="V106">
            <v>57500</v>
          </cell>
          <cell r="W106">
            <v>0</v>
          </cell>
        </row>
        <row r="107">
          <cell r="E107">
            <v>6</v>
          </cell>
          <cell r="F107">
            <v>17500</v>
          </cell>
          <cell r="G107">
            <v>17500</v>
          </cell>
          <cell r="M107">
            <v>0</v>
          </cell>
          <cell r="N107">
            <v>10500</v>
          </cell>
          <cell r="O107">
            <v>0</v>
          </cell>
          <cell r="U107">
            <v>35</v>
          </cell>
          <cell r="V107">
            <v>57500</v>
          </cell>
          <cell r="W107">
            <v>57500</v>
          </cell>
        </row>
        <row r="108">
          <cell r="E108">
            <v>0</v>
          </cell>
          <cell r="F108">
            <v>120900</v>
          </cell>
          <cell r="G108">
            <v>0</v>
          </cell>
          <cell r="M108">
            <v>146</v>
          </cell>
          <cell r="N108">
            <v>-56500</v>
          </cell>
          <cell r="O108">
            <v>-56500</v>
          </cell>
          <cell r="U108">
            <v>0</v>
          </cell>
          <cell r="V108">
            <v>53200</v>
          </cell>
          <cell r="W108">
            <v>0</v>
          </cell>
        </row>
        <row r="109">
          <cell r="E109">
            <v>0</v>
          </cell>
          <cell r="F109">
            <v>57900</v>
          </cell>
          <cell r="G109">
            <v>0</v>
          </cell>
          <cell r="M109">
            <v>0</v>
          </cell>
          <cell r="N109">
            <v>296000</v>
          </cell>
          <cell r="O109">
            <v>0</v>
          </cell>
          <cell r="U109">
            <v>250</v>
          </cell>
          <cell r="V109">
            <v>53200</v>
          </cell>
          <cell r="W109">
            <v>53200</v>
          </cell>
        </row>
        <row r="110">
          <cell r="E110">
            <v>0</v>
          </cell>
          <cell r="F110">
            <v>60400</v>
          </cell>
          <cell r="G110">
            <v>0</v>
          </cell>
          <cell r="M110">
            <v>0</v>
          </cell>
          <cell r="N110">
            <v>5300</v>
          </cell>
          <cell r="O110">
            <v>0</v>
          </cell>
          <cell r="U110">
            <v>0</v>
          </cell>
          <cell r="V110">
            <v>7700</v>
          </cell>
          <cell r="W110">
            <v>0</v>
          </cell>
        </row>
        <row r="111">
          <cell r="E111">
            <v>0</v>
          </cell>
          <cell r="F111">
            <v>29200</v>
          </cell>
          <cell r="G111">
            <v>0</v>
          </cell>
          <cell r="M111">
            <v>200</v>
          </cell>
          <cell r="N111">
            <v>-39400</v>
          </cell>
          <cell r="O111">
            <v>-39400</v>
          </cell>
          <cell r="U111">
            <v>108</v>
          </cell>
          <cell r="V111">
            <v>7700</v>
          </cell>
          <cell r="W111">
            <v>7700</v>
          </cell>
        </row>
        <row r="112">
          <cell r="E112">
            <v>0</v>
          </cell>
          <cell r="F112">
            <v>15800</v>
          </cell>
          <cell r="G112">
            <v>0</v>
          </cell>
          <cell r="M112">
            <v>0</v>
          </cell>
          <cell r="N112">
            <v>148500</v>
          </cell>
          <cell r="O112">
            <v>0</v>
          </cell>
          <cell r="U112">
            <v>0</v>
          </cell>
          <cell r="V112">
            <v>67300</v>
          </cell>
          <cell r="W112">
            <v>0</v>
          </cell>
        </row>
        <row r="113">
          <cell r="E113">
            <v>0</v>
          </cell>
          <cell r="F113">
            <v>40300</v>
          </cell>
          <cell r="G113">
            <v>0</v>
          </cell>
          <cell r="M113">
            <v>0</v>
          </cell>
          <cell r="N113">
            <v>5800</v>
          </cell>
          <cell r="O113">
            <v>0</v>
          </cell>
          <cell r="U113">
            <v>179</v>
          </cell>
          <cell r="V113">
            <v>67300</v>
          </cell>
          <cell r="W113">
            <v>67300</v>
          </cell>
        </row>
        <row r="114">
          <cell r="E114">
            <v>121</v>
          </cell>
          <cell r="F114">
            <v>324500</v>
          </cell>
          <cell r="G114">
            <v>324500</v>
          </cell>
          <cell r="M114">
            <v>0</v>
          </cell>
          <cell r="N114">
            <v>8800</v>
          </cell>
          <cell r="O114">
            <v>0</v>
          </cell>
          <cell r="U114">
            <v>0</v>
          </cell>
          <cell r="V114">
            <v>221000</v>
          </cell>
          <cell r="W114">
            <v>0</v>
          </cell>
        </row>
        <row r="115">
          <cell r="E115">
            <v>0</v>
          </cell>
          <cell r="F115">
            <v>81900</v>
          </cell>
          <cell r="G115">
            <v>0</v>
          </cell>
          <cell r="M115">
            <v>0</v>
          </cell>
          <cell r="N115">
            <v>5300</v>
          </cell>
          <cell r="O115">
            <v>0</v>
          </cell>
          <cell r="U115">
            <v>0</v>
          </cell>
          <cell r="V115">
            <v>18000</v>
          </cell>
          <cell r="W115">
            <v>0</v>
          </cell>
        </row>
        <row r="116">
          <cell r="E116">
            <v>0</v>
          </cell>
          <cell r="F116">
            <v>28300</v>
          </cell>
          <cell r="G116">
            <v>0</v>
          </cell>
          <cell r="M116">
            <v>197</v>
          </cell>
          <cell r="N116">
            <v>-1600</v>
          </cell>
          <cell r="O116">
            <v>-1600</v>
          </cell>
          <cell r="U116">
            <v>168</v>
          </cell>
          <cell r="V116">
            <v>239000</v>
          </cell>
          <cell r="W116">
            <v>239000</v>
          </cell>
        </row>
        <row r="117">
          <cell r="E117">
            <v>0</v>
          </cell>
          <cell r="F117">
            <v>20000</v>
          </cell>
          <cell r="G117">
            <v>0</v>
          </cell>
          <cell r="M117">
            <v>0</v>
          </cell>
          <cell r="N117">
            <v>59500</v>
          </cell>
          <cell r="O117">
            <v>0</v>
          </cell>
          <cell r="U117">
            <v>0</v>
          </cell>
          <cell r="V117">
            <v>93300</v>
          </cell>
          <cell r="W117">
            <v>0</v>
          </cell>
        </row>
        <row r="118">
          <cell r="E118">
            <v>0</v>
          </cell>
          <cell r="F118">
            <v>17500</v>
          </cell>
          <cell r="G118">
            <v>0</v>
          </cell>
          <cell r="M118">
            <v>129</v>
          </cell>
          <cell r="N118">
            <v>0</v>
          </cell>
          <cell r="O118">
            <v>0</v>
          </cell>
          <cell r="U118">
            <v>171</v>
          </cell>
          <cell r="V118">
            <v>93300</v>
          </cell>
          <cell r="W118">
            <v>93300</v>
          </cell>
        </row>
        <row r="119">
          <cell r="E119">
            <v>7</v>
          </cell>
          <cell r="F119">
            <v>147600</v>
          </cell>
          <cell r="G119">
            <v>147600</v>
          </cell>
          <cell r="M119">
            <v>0</v>
          </cell>
          <cell r="N119">
            <v>114900</v>
          </cell>
          <cell r="O119">
            <v>0</v>
          </cell>
          <cell r="U119">
            <v>0</v>
          </cell>
          <cell r="V119">
            <v>434900</v>
          </cell>
          <cell r="W119">
            <v>0</v>
          </cell>
        </row>
        <row r="120">
          <cell r="E120">
            <v>0</v>
          </cell>
          <cell r="F120">
            <v>36300</v>
          </cell>
          <cell r="G120">
            <v>0</v>
          </cell>
          <cell r="M120">
            <v>210</v>
          </cell>
          <cell r="N120">
            <v>0</v>
          </cell>
          <cell r="O120">
            <v>0</v>
          </cell>
          <cell r="U120">
            <v>208</v>
          </cell>
          <cell r="V120">
            <v>434900</v>
          </cell>
          <cell r="W120">
            <v>434900</v>
          </cell>
        </row>
        <row r="121">
          <cell r="E121">
            <v>0</v>
          </cell>
          <cell r="F121">
            <v>17700</v>
          </cell>
          <cell r="G121">
            <v>0</v>
          </cell>
          <cell r="M121">
            <v>0</v>
          </cell>
          <cell r="N121">
            <v>419900</v>
          </cell>
          <cell r="O121">
            <v>0</v>
          </cell>
          <cell r="U121">
            <v>0</v>
          </cell>
          <cell r="V121">
            <v>431400</v>
          </cell>
          <cell r="W121">
            <v>0</v>
          </cell>
        </row>
        <row r="122">
          <cell r="E122">
            <v>10</v>
          </cell>
          <cell r="F122">
            <v>54000</v>
          </cell>
          <cell r="G122">
            <v>54000</v>
          </cell>
          <cell r="M122">
            <v>0</v>
          </cell>
          <cell r="N122">
            <v>7400</v>
          </cell>
          <cell r="O122">
            <v>0</v>
          </cell>
          <cell r="U122">
            <v>207</v>
          </cell>
          <cell r="V122">
            <v>431400</v>
          </cell>
          <cell r="W122">
            <v>431400</v>
          </cell>
        </row>
        <row r="123">
          <cell r="E123">
            <v>0</v>
          </cell>
          <cell r="F123">
            <v>12600</v>
          </cell>
          <cell r="G123">
            <v>0</v>
          </cell>
          <cell r="M123">
            <v>0</v>
          </cell>
          <cell r="N123">
            <v>4600</v>
          </cell>
          <cell r="O123">
            <v>0</v>
          </cell>
          <cell r="U123">
            <v>0</v>
          </cell>
          <cell r="V123">
            <v>69900</v>
          </cell>
          <cell r="W123">
            <v>0</v>
          </cell>
        </row>
        <row r="124">
          <cell r="E124">
            <v>0</v>
          </cell>
          <cell r="F124">
            <v>6700</v>
          </cell>
          <cell r="G124">
            <v>0</v>
          </cell>
          <cell r="M124">
            <v>211</v>
          </cell>
          <cell r="N124">
            <v>-49300</v>
          </cell>
          <cell r="O124">
            <v>-49300</v>
          </cell>
          <cell r="U124">
            <v>169</v>
          </cell>
          <cell r="V124">
            <v>69900</v>
          </cell>
          <cell r="W124">
            <v>69900</v>
          </cell>
        </row>
        <row r="125">
          <cell r="E125">
            <v>39</v>
          </cell>
          <cell r="F125">
            <v>19300</v>
          </cell>
          <cell r="G125">
            <v>19300</v>
          </cell>
          <cell r="M125">
            <v>0</v>
          </cell>
          <cell r="N125">
            <v>19000</v>
          </cell>
          <cell r="O125">
            <v>0</v>
          </cell>
          <cell r="U125">
            <v>0</v>
          </cell>
          <cell r="V125">
            <v>69900</v>
          </cell>
          <cell r="W125">
            <v>0</v>
          </cell>
        </row>
        <row r="126">
          <cell r="E126">
            <v>0</v>
          </cell>
          <cell r="F126">
            <v>31400</v>
          </cell>
          <cell r="G126">
            <v>0</v>
          </cell>
          <cell r="M126">
            <v>61</v>
          </cell>
          <cell r="N126">
            <v>0</v>
          </cell>
          <cell r="O126">
            <v>0</v>
          </cell>
          <cell r="U126">
            <v>261</v>
          </cell>
          <cell r="V126">
            <v>69900</v>
          </cell>
          <cell r="W126">
            <v>69900</v>
          </cell>
        </row>
        <row r="127">
          <cell r="E127">
            <v>0</v>
          </cell>
          <cell r="F127">
            <v>19600</v>
          </cell>
          <cell r="G127">
            <v>0</v>
          </cell>
          <cell r="M127">
            <v>0</v>
          </cell>
          <cell r="N127">
            <v>19000</v>
          </cell>
          <cell r="O127">
            <v>0</v>
          </cell>
          <cell r="U127">
            <v>0</v>
          </cell>
          <cell r="V127">
            <v>36300</v>
          </cell>
          <cell r="W127">
            <v>0</v>
          </cell>
        </row>
        <row r="128">
          <cell r="E128">
            <v>0</v>
          </cell>
          <cell r="F128">
            <v>6700</v>
          </cell>
          <cell r="G128">
            <v>0</v>
          </cell>
          <cell r="M128">
            <v>72</v>
          </cell>
          <cell r="N128">
            <v>0</v>
          </cell>
          <cell r="O128">
            <v>0</v>
          </cell>
          <cell r="U128">
            <v>216</v>
          </cell>
          <cell r="V128">
            <v>36300</v>
          </cell>
          <cell r="W128">
            <v>36300</v>
          </cell>
        </row>
        <row r="129">
          <cell r="E129">
            <v>128</v>
          </cell>
          <cell r="F129">
            <v>57700</v>
          </cell>
          <cell r="G129">
            <v>57700</v>
          </cell>
          <cell r="M129">
            <v>0</v>
          </cell>
          <cell r="N129">
            <v>176000</v>
          </cell>
          <cell r="O129">
            <v>0</v>
          </cell>
          <cell r="U129">
            <v>0</v>
          </cell>
          <cell r="V129">
            <v>49200</v>
          </cell>
          <cell r="W129">
            <v>0</v>
          </cell>
        </row>
        <row r="130">
          <cell r="E130">
            <v>0</v>
          </cell>
          <cell r="F130">
            <v>36500</v>
          </cell>
          <cell r="G130">
            <v>0</v>
          </cell>
          <cell r="M130">
            <v>0</v>
          </cell>
          <cell r="N130">
            <v>14000</v>
          </cell>
          <cell r="O130">
            <v>0</v>
          </cell>
          <cell r="U130">
            <v>126</v>
          </cell>
          <cell r="V130">
            <v>49200</v>
          </cell>
          <cell r="W130">
            <v>49200</v>
          </cell>
        </row>
        <row r="131">
          <cell r="E131">
            <v>0</v>
          </cell>
          <cell r="F131">
            <v>37300</v>
          </cell>
          <cell r="G131">
            <v>0</v>
          </cell>
          <cell r="M131">
            <v>12</v>
          </cell>
          <cell r="N131">
            <v>0</v>
          </cell>
          <cell r="O131">
            <v>0</v>
          </cell>
          <cell r="U131">
            <v>0</v>
          </cell>
          <cell r="V131">
            <v>183100</v>
          </cell>
          <cell r="W131">
            <v>0</v>
          </cell>
        </row>
        <row r="132">
          <cell r="E132">
            <v>0</v>
          </cell>
          <cell r="F132">
            <v>6700</v>
          </cell>
          <cell r="G132">
            <v>0</v>
          </cell>
          <cell r="M132">
            <v>0</v>
          </cell>
          <cell r="N132">
            <v>61000</v>
          </cell>
          <cell r="O132">
            <v>0</v>
          </cell>
          <cell r="U132">
            <v>34</v>
          </cell>
          <cell r="V132">
            <v>183100</v>
          </cell>
          <cell r="W132">
            <v>183100</v>
          </cell>
        </row>
        <row r="133">
          <cell r="E133">
            <v>158</v>
          </cell>
          <cell r="F133">
            <v>80500</v>
          </cell>
          <cell r="G133">
            <v>80500</v>
          </cell>
          <cell r="M133">
            <v>164</v>
          </cell>
          <cell r="N133">
            <v>0</v>
          </cell>
          <cell r="O133">
            <v>0</v>
          </cell>
          <cell r="U133">
            <v>0</v>
          </cell>
          <cell r="V133">
            <v>134000</v>
          </cell>
          <cell r="W133">
            <v>0</v>
          </cell>
        </row>
        <row r="134">
          <cell r="E134">
            <v>0</v>
          </cell>
          <cell r="F134">
            <v>38400</v>
          </cell>
          <cell r="G134">
            <v>0</v>
          </cell>
          <cell r="M134">
            <v>0</v>
          </cell>
          <cell r="N134">
            <v>193000</v>
          </cell>
          <cell r="O134">
            <v>0</v>
          </cell>
          <cell r="U134">
            <v>105</v>
          </cell>
          <cell r="V134">
            <v>134000</v>
          </cell>
          <cell r="W134">
            <v>134000</v>
          </cell>
        </row>
        <row r="135">
          <cell r="E135">
            <v>0</v>
          </cell>
          <cell r="F135">
            <v>36500</v>
          </cell>
          <cell r="G135">
            <v>0</v>
          </cell>
          <cell r="M135">
            <v>0</v>
          </cell>
          <cell r="N135">
            <v>11700</v>
          </cell>
          <cell r="O135">
            <v>0</v>
          </cell>
          <cell r="U135">
            <v>0</v>
          </cell>
          <cell r="V135">
            <v>92500</v>
          </cell>
          <cell r="W135">
            <v>0</v>
          </cell>
        </row>
        <row r="136">
          <cell r="E136">
            <v>0</v>
          </cell>
          <cell r="F136">
            <v>19800</v>
          </cell>
          <cell r="G136">
            <v>0</v>
          </cell>
          <cell r="M136">
            <v>220</v>
          </cell>
          <cell r="N136">
            <v>0</v>
          </cell>
          <cell r="O136">
            <v>0</v>
          </cell>
          <cell r="U136">
            <v>87</v>
          </cell>
          <cell r="V136">
            <v>92500</v>
          </cell>
          <cell r="W136">
            <v>92500</v>
          </cell>
        </row>
        <row r="137">
          <cell r="E137">
            <v>18</v>
          </cell>
          <cell r="F137">
            <v>94800</v>
          </cell>
          <cell r="G137">
            <v>94800</v>
          </cell>
          <cell r="M137">
            <v>0</v>
          </cell>
          <cell r="N137">
            <v>66800</v>
          </cell>
          <cell r="O137">
            <v>0</v>
          </cell>
          <cell r="U137">
            <v>0</v>
          </cell>
          <cell r="V137">
            <v>0</v>
          </cell>
          <cell r="W137">
            <v>0</v>
          </cell>
        </row>
        <row r="138">
          <cell r="E138">
            <v>0</v>
          </cell>
          <cell r="F138">
            <v>21400</v>
          </cell>
          <cell r="G138">
            <v>0</v>
          </cell>
          <cell r="M138">
            <v>169</v>
          </cell>
          <cell r="N138">
            <v>0</v>
          </cell>
          <cell r="O138">
            <v>0</v>
          </cell>
          <cell r="U138">
            <v>0</v>
          </cell>
          <cell r="V138">
            <v>18970400</v>
          </cell>
          <cell r="W138">
            <v>9675900</v>
          </cell>
        </row>
        <row r="139">
          <cell r="E139">
            <v>116</v>
          </cell>
          <cell r="F139">
            <v>21400</v>
          </cell>
          <cell r="G139">
            <v>21400</v>
          </cell>
          <cell r="M139">
            <v>0</v>
          </cell>
          <cell r="N139">
            <v>5400</v>
          </cell>
          <cell r="O139">
            <v>0</v>
          </cell>
        </row>
        <row r="140">
          <cell r="E140">
            <v>0</v>
          </cell>
          <cell r="F140">
            <v>30600</v>
          </cell>
          <cell r="G140">
            <v>0</v>
          </cell>
          <cell r="M140">
            <v>276</v>
          </cell>
          <cell r="N140">
            <v>0</v>
          </cell>
          <cell r="O140">
            <v>0</v>
          </cell>
        </row>
        <row r="141">
          <cell r="E141">
            <v>0</v>
          </cell>
          <cell r="F141">
            <v>22700</v>
          </cell>
          <cell r="G141">
            <v>0</v>
          </cell>
          <cell r="M141">
            <v>0</v>
          </cell>
          <cell r="N141">
            <v>194700</v>
          </cell>
          <cell r="O141">
            <v>0</v>
          </cell>
        </row>
        <row r="142">
          <cell r="E142">
            <v>0</v>
          </cell>
          <cell r="F142">
            <v>39600</v>
          </cell>
          <cell r="G142">
            <v>0</v>
          </cell>
          <cell r="M142">
            <v>0</v>
          </cell>
          <cell r="N142">
            <v>21300</v>
          </cell>
          <cell r="O142">
            <v>0</v>
          </cell>
        </row>
        <row r="143">
          <cell r="E143">
            <v>0</v>
          </cell>
          <cell r="F143">
            <v>14500</v>
          </cell>
          <cell r="G143">
            <v>0</v>
          </cell>
          <cell r="M143">
            <v>0</v>
          </cell>
          <cell r="N143">
            <v>7700</v>
          </cell>
          <cell r="O143">
            <v>0</v>
          </cell>
        </row>
        <row r="144">
          <cell r="E144">
            <v>268</v>
          </cell>
          <cell r="F144">
            <v>107400</v>
          </cell>
          <cell r="G144">
            <v>107400</v>
          </cell>
          <cell r="M144">
            <v>0</v>
          </cell>
          <cell r="N144">
            <v>26600</v>
          </cell>
          <cell r="O144">
            <v>0</v>
          </cell>
        </row>
        <row r="145">
          <cell r="E145">
            <v>0</v>
          </cell>
          <cell r="F145">
            <v>29500</v>
          </cell>
          <cell r="G145">
            <v>0</v>
          </cell>
          <cell r="M145">
            <v>59</v>
          </cell>
          <cell r="N145">
            <v>0</v>
          </cell>
          <cell r="O145">
            <v>0</v>
          </cell>
        </row>
        <row r="146">
          <cell r="E146">
            <v>0</v>
          </cell>
          <cell r="F146">
            <v>43600</v>
          </cell>
          <cell r="G146">
            <v>0</v>
          </cell>
          <cell r="M146">
            <v>0</v>
          </cell>
          <cell r="N146">
            <v>56200</v>
          </cell>
          <cell r="O146">
            <v>0</v>
          </cell>
        </row>
        <row r="147">
          <cell r="E147">
            <v>0</v>
          </cell>
          <cell r="F147">
            <v>9700</v>
          </cell>
          <cell r="G147">
            <v>0</v>
          </cell>
          <cell r="M147">
            <v>0</v>
          </cell>
          <cell r="N147">
            <v>4200</v>
          </cell>
          <cell r="O147">
            <v>0</v>
          </cell>
        </row>
        <row r="148">
          <cell r="E148">
            <v>0</v>
          </cell>
          <cell r="F148">
            <v>19300</v>
          </cell>
          <cell r="G148">
            <v>0</v>
          </cell>
          <cell r="M148">
            <v>150</v>
          </cell>
          <cell r="N148">
            <v>0</v>
          </cell>
          <cell r="O148">
            <v>0</v>
          </cell>
        </row>
        <row r="149">
          <cell r="E149">
            <v>0</v>
          </cell>
          <cell r="F149">
            <v>3500</v>
          </cell>
          <cell r="G149">
            <v>0</v>
          </cell>
          <cell r="M149">
            <v>0</v>
          </cell>
          <cell r="N149">
            <v>99300</v>
          </cell>
          <cell r="O149">
            <v>0</v>
          </cell>
        </row>
        <row r="150">
          <cell r="E150">
            <v>0</v>
          </cell>
          <cell r="F150">
            <v>10500</v>
          </cell>
          <cell r="G150">
            <v>0</v>
          </cell>
          <cell r="M150">
            <v>0</v>
          </cell>
          <cell r="N150">
            <v>13200</v>
          </cell>
          <cell r="O150">
            <v>0</v>
          </cell>
        </row>
        <row r="151">
          <cell r="E151">
            <v>0</v>
          </cell>
          <cell r="F151">
            <v>16600</v>
          </cell>
          <cell r="G151">
            <v>0</v>
          </cell>
          <cell r="M151">
            <v>14</v>
          </cell>
          <cell r="N151">
            <v>-6100</v>
          </cell>
          <cell r="O151">
            <v>-6100</v>
          </cell>
        </row>
        <row r="152">
          <cell r="E152">
            <v>0</v>
          </cell>
          <cell r="F152">
            <v>20300</v>
          </cell>
          <cell r="G152">
            <v>0</v>
          </cell>
          <cell r="M152">
            <v>0</v>
          </cell>
          <cell r="N152">
            <v>63000</v>
          </cell>
          <cell r="O152">
            <v>0</v>
          </cell>
        </row>
        <row r="153">
          <cell r="E153">
            <v>255</v>
          </cell>
          <cell r="F153">
            <v>153000</v>
          </cell>
          <cell r="G153">
            <v>153000</v>
          </cell>
          <cell r="M153">
            <v>247</v>
          </cell>
          <cell r="N153">
            <v>0</v>
          </cell>
          <cell r="O153">
            <v>0</v>
          </cell>
        </row>
        <row r="154">
          <cell r="E154">
            <v>0</v>
          </cell>
          <cell r="F154">
            <v>23800</v>
          </cell>
          <cell r="G154">
            <v>0</v>
          </cell>
          <cell r="M154">
            <v>0</v>
          </cell>
          <cell r="N154">
            <v>211700</v>
          </cell>
          <cell r="O154">
            <v>0</v>
          </cell>
        </row>
        <row r="155">
          <cell r="E155">
            <v>0</v>
          </cell>
          <cell r="F155">
            <v>30000</v>
          </cell>
          <cell r="G155">
            <v>0</v>
          </cell>
          <cell r="M155">
            <v>98</v>
          </cell>
          <cell r="N155">
            <v>-20200</v>
          </cell>
          <cell r="O155">
            <v>-20200</v>
          </cell>
        </row>
        <row r="156">
          <cell r="E156">
            <v>0</v>
          </cell>
          <cell r="F156">
            <v>17900</v>
          </cell>
          <cell r="G156">
            <v>0</v>
          </cell>
          <cell r="M156">
            <v>0</v>
          </cell>
          <cell r="N156">
            <v>5600</v>
          </cell>
          <cell r="O156">
            <v>0</v>
          </cell>
        </row>
        <row r="157">
          <cell r="E157">
            <v>0</v>
          </cell>
          <cell r="F157">
            <v>4900</v>
          </cell>
          <cell r="G157">
            <v>0</v>
          </cell>
          <cell r="M157">
            <v>144</v>
          </cell>
          <cell r="N157">
            <v>0</v>
          </cell>
          <cell r="O157">
            <v>0</v>
          </cell>
        </row>
        <row r="158">
          <cell r="E158">
            <v>0</v>
          </cell>
          <cell r="F158">
            <v>10500</v>
          </cell>
          <cell r="G158">
            <v>0</v>
          </cell>
          <cell r="M158">
            <v>0</v>
          </cell>
          <cell r="N158">
            <v>139600</v>
          </cell>
          <cell r="O158">
            <v>0</v>
          </cell>
        </row>
        <row r="159">
          <cell r="E159">
            <v>0</v>
          </cell>
          <cell r="F159">
            <v>19300</v>
          </cell>
          <cell r="G159">
            <v>0</v>
          </cell>
          <cell r="M159">
            <v>0</v>
          </cell>
          <cell r="N159">
            <v>1800</v>
          </cell>
          <cell r="O159">
            <v>0</v>
          </cell>
        </row>
        <row r="160">
          <cell r="E160">
            <v>0</v>
          </cell>
          <cell r="F160">
            <v>5600</v>
          </cell>
          <cell r="G160">
            <v>0</v>
          </cell>
          <cell r="M160">
            <v>250</v>
          </cell>
          <cell r="N160">
            <v>34000</v>
          </cell>
          <cell r="O160">
            <v>34000</v>
          </cell>
        </row>
        <row r="161">
          <cell r="E161">
            <v>146</v>
          </cell>
          <cell r="F161">
            <v>111900</v>
          </cell>
          <cell r="G161">
            <v>111900</v>
          </cell>
          <cell r="M161">
            <v>0</v>
          </cell>
          <cell r="N161">
            <v>87400</v>
          </cell>
          <cell r="O161">
            <v>0</v>
          </cell>
        </row>
        <row r="162">
          <cell r="E162">
            <v>0</v>
          </cell>
          <cell r="F162">
            <v>38600</v>
          </cell>
          <cell r="G162">
            <v>0</v>
          </cell>
          <cell r="M162">
            <v>280</v>
          </cell>
          <cell r="N162">
            <v>19300</v>
          </cell>
          <cell r="O162">
            <v>19300</v>
          </cell>
        </row>
        <row r="163">
          <cell r="E163">
            <v>0</v>
          </cell>
          <cell r="F163">
            <v>30000</v>
          </cell>
          <cell r="G163">
            <v>0</v>
          </cell>
          <cell r="M163">
            <v>0</v>
          </cell>
          <cell r="N163">
            <v>113300</v>
          </cell>
          <cell r="O163">
            <v>0</v>
          </cell>
        </row>
        <row r="164">
          <cell r="E164">
            <v>0</v>
          </cell>
          <cell r="F164">
            <v>11200</v>
          </cell>
          <cell r="G164">
            <v>0</v>
          </cell>
          <cell r="M164">
            <v>0</v>
          </cell>
          <cell r="N164">
            <v>5600</v>
          </cell>
          <cell r="O164">
            <v>0</v>
          </cell>
        </row>
        <row r="165">
          <cell r="E165">
            <v>0</v>
          </cell>
          <cell r="F165">
            <v>40700</v>
          </cell>
          <cell r="G165">
            <v>0</v>
          </cell>
          <cell r="M165">
            <v>0</v>
          </cell>
          <cell r="N165">
            <v>18400</v>
          </cell>
          <cell r="O165">
            <v>0</v>
          </cell>
        </row>
        <row r="166">
          <cell r="E166">
            <v>0</v>
          </cell>
          <cell r="F166">
            <v>33000</v>
          </cell>
          <cell r="G166">
            <v>0</v>
          </cell>
          <cell r="M166">
            <v>189</v>
          </cell>
          <cell r="N166">
            <v>3800</v>
          </cell>
          <cell r="O166">
            <v>3800</v>
          </cell>
        </row>
        <row r="167">
          <cell r="E167">
            <v>0</v>
          </cell>
          <cell r="F167">
            <v>7000</v>
          </cell>
          <cell r="G167">
            <v>0</v>
          </cell>
          <cell r="M167">
            <v>0</v>
          </cell>
          <cell r="N167">
            <v>63300</v>
          </cell>
          <cell r="O167">
            <v>0</v>
          </cell>
        </row>
        <row r="168">
          <cell r="E168">
            <v>195</v>
          </cell>
          <cell r="F168">
            <v>160500</v>
          </cell>
          <cell r="G168">
            <v>160500</v>
          </cell>
          <cell r="M168">
            <v>233</v>
          </cell>
          <cell r="N168">
            <v>-9900</v>
          </cell>
          <cell r="O168">
            <v>-9900</v>
          </cell>
        </row>
        <row r="169">
          <cell r="E169">
            <v>0</v>
          </cell>
          <cell r="F169">
            <v>25200</v>
          </cell>
          <cell r="G169">
            <v>0</v>
          </cell>
          <cell r="M169">
            <v>0</v>
          </cell>
          <cell r="N169">
            <v>113100</v>
          </cell>
          <cell r="O169">
            <v>0</v>
          </cell>
        </row>
        <row r="170">
          <cell r="E170">
            <v>0</v>
          </cell>
          <cell r="F170">
            <v>17900</v>
          </cell>
          <cell r="G170">
            <v>0</v>
          </cell>
          <cell r="M170">
            <v>224</v>
          </cell>
          <cell r="N170">
            <v>-700</v>
          </cell>
          <cell r="O170">
            <v>-700</v>
          </cell>
        </row>
        <row r="171">
          <cell r="E171">
            <v>0</v>
          </cell>
          <cell r="F171">
            <v>23500</v>
          </cell>
          <cell r="G171">
            <v>0</v>
          </cell>
          <cell r="M171">
            <v>0</v>
          </cell>
          <cell r="N171">
            <v>285900</v>
          </cell>
          <cell r="O171">
            <v>0</v>
          </cell>
        </row>
        <row r="172">
          <cell r="E172">
            <v>296</v>
          </cell>
          <cell r="F172">
            <v>66500</v>
          </cell>
          <cell r="G172">
            <v>66500</v>
          </cell>
          <cell r="M172">
            <v>0</v>
          </cell>
          <cell r="N172">
            <v>10300</v>
          </cell>
          <cell r="O172">
            <v>0</v>
          </cell>
        </row>
        <row r="173">
          <cell r="E173">
            <v>0</v>
          </cell>
          <cell r="F173">
            <v>68200</v>
          </cell>
          <cell r="G173">
            <v>0</v>
          </cell>
          <cell r="M173">
            <v>192</v>
          </cell>
          <cell r="N173">
            <v>-95800</v>
          </cell>
          <cell r="O173">
            <v>-95800</v>
          </cell>
        </row>
        <row r="174">
          <cell r="E174">
            <v>0</v>
          </cell>
          <cell r="F174">
            <v>29800</v>
          </cell>
          <cell r="G174">
            <v>0</v>
          </cell>
          <cell r="M174">
            <v>0</v>
          </cell>
          <cell r="N174">
            <v>330300</v>
          </cell>
          <cell r="O174">
            <v>0</v>
          </cell>
        </row>
        <row r="175">
          <cell r="E175">
            <v>0</v>
          </cell>
          <cell r="F175">
            <v>43000</v>
          </cell>
          <cell r="G175">
            <v>0</v>
          </cell>
          <cell r="M175">
            <v>0</v>
          </cell>
          <cell r="N175">
            <v>15200</v>
          </cell>
          <cell r="O175">
            <v>0</v>
          </cell>
        </row>
        <row r="176">
          <cell r="E176">
            <v>92</v>
          </cell>
          <cell r="F176">
            <v>140900</v>
          </cell>
          <cell r="G176">
            <v>140900</v>
          </cell>
          <cell r="M176">
            <v>0</v>
          </cell>
          <cell r="N176">
            <v>1900</v>
          </cell>
          <cell r="O176">
            <v>0</v>
          </cell>
        </row>
        <row r="177">
          <cell r="E177">
            <v>0</v>
          </cell>
          <cell r="F177">
            <v>41000</v>
          </cell>
          <cell r="G177">
            <v>0</v>
          </cell>
          <cell r="M177">
            <v>0</v>
          </cell>
          <cell r="N177">
            <v>11200</v>
          </cell>
          <cell r="O177">
            <v>0</v>
          </cell>
        </row>
        <row r="178">
          <cell r="E178">
            <v>0</v>
          </cell>
          <cell r="F178">
            <v>50900</v>
          </cell>
          <cell r="G178">
            <v>0</v>
          </cell>
          <cell r="M178">
            <v>0</v>
          </cell>
          <cell r="N178">
            <v>26600</v>
          </cell>
          <cell r="O178">
            <v>0</v>
          </cell>
        </row>
        <row r="179">
          <cell r="E179">
            <v>0</v>
          </cell>
          <cell r="F179">
            <v>5800</v>
          </cell>
          <cell r="G179">
            <v>0</v>
          </cell>
          <cell r="M179">
            <v>0</v>
          </cell>
          <cell r="N179">
            <v>8800</v>
          </cell>
          <cell r="O179">
            <v>0</v>
          </cell>
        </row>
        <row r="180">
          <cell r="E180">
            <v>0</v>
          </cell>
          <cell r="F180">
            <v>18200</v>
          </cell>
          <cell r="G180">
            <v>0</v>
          </cell>
          <cell r="M180">
            <v>193</v>
          </cell>
          <cell r="N180">
            <v>75200</v>
          </cell>
          <cell r="O180">
            <v>75200</v>
          </cell>
        </row>
        <row r="181">
          <cell r="E181">
            <v>261</v>
          </cell>
          <cell r="F181">
            <v>115900</v>
          </cell>
          <cell r="G181">
            <v>115900</v>
          </cell>
          <cell r="M181">
            <v>0</v>
          </cell>
          <cell r="N181">
            <v>250700</v>
          </cell>
          <cell r="O181">
            <v>0</v>
          </cell>
        </row>
        <row r="182">
          <cell r="E182">
            <v>0</v>
          </cell>
          <cell r="F182">
            <v>16300</v>
          </cell>
          <cell r="G182">
            <v>0</v>
          </cell>
          <cell r="M182">
            <v>0</v>
          </cell>
          <cell r="N182">
            <v>4600</v>
          </cell>
          <cell r="O182">
            <v>0</v>
          </cell>
        </row>
        <row r="183">
          <cell r="E183">
            <v>0</v>
          </cell>
          <cell r="F183">
            <v>11100</v>
          </cell>
          <cell r="G183">
            <v>0</v>
          </cell>
          <cell r="M183">
            <v>0</v>
          </cell>
          <cell r="N183">
            <v>3500</v>
          </cell>
          <cell r="O183">
            <v>0</v>
          </cell>
        </row>
        <row r="184">
          <cell r="E184">
            <v>0</v>
          </cell>
          <cell r="F184">
            <v>16500</v>
          </cell>
          <cell r="G184">
            <v>0</v>
          </cell>
          <cell r="M184">
            <v>0</v>
          </cell>
          <cell r="N184">
            <v>7200</v>
          </cell>
          <cell r="O184">
            <v>0</v>
          </cell>
        </row>
        <row r="185">
          <cell r="E185">
            <v>256</v>
          </cell>
          <cell r="F185">
            <v>43900</v>
          </cell>
          <cell r="G185">
            <v>43900</v>
          </cell>
          <cell r="M185">
            <v>219</v>
          </cell>
          <cell r="N185">
            <v>-400</v>
          </cell>
          <cell r="O185">
            <v>-400</v>
          </cell>
        </row>
        <row r="186">
          <cell r="E186">
            <v>0</v>
          </cell>
          <cell r="F186">
            <v>23300</v>
          </cell>
          <cell r="G186">
            <v>0</v>
          </cell>
          <cell r="M186">
            <v>0</v>
          </cell>
          <cell r="N186">
            <v>46000</v>
          </cell>
          <cell r="O186">
            <v>0</v>
          </cell>
        </row>
        <row r="187">
          <cell r="E187">
            <v>0</v>
          </cell>
          <cell r="F187">
            <v>17500</v>
          </cell>
          <cell r="G187">
            <v>0</v>
          </cell>
          <cell r="M187">
            <v>57</v>
          </cell>
          <cell r="N187">
            <v>-15200</v>
          </cell>
          <cell r="O187">
            <v>-15200</v>
          </cell>
        </row>
        <row r="188">
          <cell r="E188">
            <v>273</v>
          </cell>
          <cell r="F188">
            <v>40800</v>
          </cell>
          <cell r="G188">
            <v>40800</v>
          </cell>
          <cell r="M188">
            <v>0</v>
          </cell>
          <cell r="N188">
            <v>160600</v>
          </cell>
          <cell r="O188">
            <v>0</v>
          </cell>
        </row>
        <row r="189">
          <cell r="E189">
            <v>0</v>
          </cell>
          <cell r="F189">
            <v>40200</v>
          </cell>
          <cell r="G189">
            <v>0</v>
          </cell>
          <cell r="M189">
            <v>0</v>
          </cell>
          <cell r="N189">
            <v>8200</v>
          </cell>
          <cell r="O189">
            <v>0</v>
          </cell>
        </row>
        <row r="190">
          <cell r="E190">
            <v>0</v>
          </cell>
          <cell r="F190">
            <v>20100</v>
          </cell>
          <cell r="G190">
            <v>0</v>
          </cell>
          <cell r="M190">
            <v>50</v>
          </cell>
          <cell r="N190">
            <v>-1500</v>
          </cell>
          <cell r="O190">
            <v>-1500</v>
          </cell>
        </row>
        <row r="191">
          <cell r="E191">
            <v>0</v>
          </cell>
          <cell r="F191">
            <v>2100</v>
          </cell>
          <cell r="G191">
            <v>0</v>
          </cell>
          <cell r="M191">
            <v>0</v>
          </cell>
          <cell r="N191">
            <v>4000</v>
          </cell>
          <cell r="O191">
            <v>0</v>
          </cell>
        </row>
        <row r="192">
          <cell r="E192">
            <v>217</v>
          </cell>
          <cell r="F192">
            <v>62400</v>
          </cell>
          <cell r="G192">
            <v>62400</v>
          </cell>
          <cell r="M192">
            <v>16</v>
          </cell>
          <cell r="N192">
            <v>-6300</v>
          </cell>
          <cell r="O192">
            <v>-6300</v>
          </cell>
        </row>
        <row r="193">
          <cell r="E193">
            <v>0</v>
          </cell>
          <cell r="F193">
            <v>50500</v>
          </cell>
          <cell r="G193">
            <v>0</v>
          </cell>
          <cell r="M193">
            <v>0</v>
          </cell>
          <cell r="N193">
            <v>106400</v>
          </cell>
          <cell r="O193">
            <v>0</v>
          </cell>
        </row>
        <row r="194">
          <cell r="E194">
            <v>0</v>
          </cell>
          <cell r="F194">
            <v>3200</v>
          </cell>
          <cell r="G194">
            <v>0</v>
          </cell>
          <cell r="M194">
            <v>0</v>
          </cell>
          <cell r="N194">
            <v>11000</v>
          </cell>
          <cell r="O194">
            <v>0</v>
          </cell>
        </row>
        <row r="195">
          <cell r="E195">
            <v>35</v>
          </cell>
          <cell r="F195">
            <v>53700</v>
          </cell>
          <cell r="G195">
            <v>53700</v>
          </cell>
          <cell r="M195">
            <v>0</v>
          </cell>
          <cell r="N195">
            <v>14400</v>
          </cell>
          <cell r="O195">
            <v>0</v>
          </cell>
        </row>
        <row r="196">
          <cell r="E196">
            <v>0</v>
          </cell>
          <cell r="F196">
            <v>41900</v>
          </cell>
          <cell r="G196">
            <v>0</v>
          </cell>
          <cell r="M196">
            <v>0</v>
          </cell>
          <cell r="N196">
            <v>10900</v>
          </cell>
          <cell r="O196">
            <v>0</v>
          </cell>
        </row>
        <row r="197">
          <cell r="E197">
            <v>0</v>
          </cell>
          <cell r="F197">
            <v>24800</v>
          </cell>
          <cell r="G197">
            <v>0</v>
          </cell>
          <cell r="M197">
            <v>0</v>
          </cell>
          <cell r="N197">
            <v>7300</v>
          </cell>
          <cell r="O197">
            <v>0</v>
          </cell>
        </row>
        <row r="198">
          <cell r="E198">
            <v>219</v>
          </cell>
          <cell r="F198">
            <v>66700</v>
          </cell>
          <cell r="G198">
            <v>66700</v>
          </cell>
          <cell r="M198">
            <v>0</v>
          </cell>
          <cell r="N198">
            <v>20300</v>
          </cell>
          <cell r="O198">
            <v>0</v>
          </cell>
        </row>
        <row r="199">
          <cell r="E199">
            <v>0</v>
          </cell>
          <cell r="F199">
            <v>40500</v>
          </cell>
          <cell r="G199">
            <v>0</v>
          </cell>
          <cell r="M199">
            <v>0</v>
          </cell>
          <cell r="N199">
            <v>6000</v>
          </cell>
          <cell r="O199">
            <v>0</v>
          </cell>
        </row>
        <row r="200">
          <cell r="E200">
            <v>0</v>
          </cell>
          <cell r="F200">
            <v>84900</v>
          </cell>
          <cell r="G200">
            <v>0</v>
          </cell>
          <cell r="M200">
            <v>141</v>
          </cell>
          <cell r="N200">
            <v>6800</v>
          </cell>
          <cell r="O200">
            <v>6800</v>
          </cell>
        </row>
        <row r="201">
          <cell r="E201">
            <v>0</v>
          </cell>
          <cell r="F201">
            <v>52800</v>
          </cell>
          <cell r="G201">
            <v>0</v>
          </cell>
          <cell r="M201">
            <v>0</v>
          </cell>
          <cell r="N201">
            <v>43900</v>
          </cell>
          <cell r="O201">
            <v>0</v>
          </cell>
        </row>
        <row r="202">
          <cell r="E202">
            <v>59</v>
          </cell>
          <cell r="F202">
            <v>178200</v>
          </cell>
          <cell r="G202">
            <v>178200</v>
          </cell>
          <cell r="M202">
            <v>199</v>
          </cell>
          <cell r="N202">
            <v>-1700</v>
          </cell>
          <cell r="O202">
            <v>-1700</v>
          </cell>
        </row>
        <row r="203">
          <cell r="E203">
            <v>0</v>
          </cell>
          <cell r="F203">
            <v>53900</v>
          </cell>
          <cell r="G203">
            <v>0</v>
          </cell>
          <cell r="M203">
            <v>0</v>
          </cell>
          <cell r="N203">
            <v>209700</v>
          </cell>
          <cell r="O203">
            <v>0</v>
          </cell>
        </row>
        <row r="204">
          <cell r="E204">
            <v>0</v>
          </cell>
          <cell r="F204">
            <v>14100</v>
          </cell>
          <cell r="G204">
            <v>0</v>
          </cell>
          <cell r="M204">
            <v>0</v>
          </cell>
          <cell r="N204">
            <v>14200</v>
          </cell>
          <cell r="O204">
            <v>0</v>
          </cell>
        </row>
        <row r="205">
          <cell r="E205">
            <v>220</v>
          </cell>
          <cell r="F205">
            <v>68000</v>
          </cell>
          <cell r="G205">
            <v>68000</v>
          </cell>
          <cell r="M205">
            <v>137</v>
          </cell>
          <cell r="N205">
            <v>-44600</v>
          </cell>
          <cell r="O205">
            <v>-44600</v>
          </cell>
        </row>
        <row r="206">
          <cell r="E206">
            <v>0</v>
          </cell>
          <cell r="F206">
            <v>66400</v>
          </cell>
          <cell r="G206">
            <v>0</v>
          </cell>
          <cell r="M206">
            <v>0</v>
          </cell>
          <cell r="N206">
            <v>308900</v>
          </cell>
          <cell r="O206">
            <v>0</v>
          </cell>
        </row>
        <row r="207">
          <cell r="E207">
            <v>0</v>
          </cell>
          <cell r="F207">
            <v>40900</v>
          </cell>
          <cell r="G207">
            <v>0</v>
          </cell>
          <cell r="M207">
            <v>0</v>
          </cell>
          <cell r="N207">
            <v>12200</v>
          </cell>
          <cell r="O207">
            <v>0</v>
          </cell>
        </row>
        <row r="208">
          <cell r="E208">
            <v>0</v>
          </cell>
          <cell r="F208">
            <v>27000</v>
          </cell>
          <cell r="G208">
            <v>0</v>
          </cell>
          <cell r="M208">
            <v>95</v>
          </cell>
          <cell r="N208">
            <v>34400</v>
          </cell>
          <cell r="O208">
            <v>34400</v>
          </cell>
        </row>
        <row r="209">
          <cell r="E209">
            <v>272</v>
          </cell>
          <cell r="F209">
            <v>134200</v>
          </cell>
          <cell r="G209">
            <v>134200</v>
          </cell>
          <cell r="M209">
            <v>0</v>
          </cell>
          <cell r="N209">
            <v>297600</v>
          </cell>
          <cell r="O209">
            <v>0</v>
          </cell>
        </row>
        <row r="210">
          <cell r="E210">
            <v>0</v>
          </cell>
          <cell r="F210">
            <v>39100</v>
          </cell>
          <cell r="G210">
            <v>0</v>
          </cell>
          <cell r="M210">
            <v>0</v>
          </cell>
          <cell r="N210">
            <v>7900</v>
          </cell>
          <cell r="O210">
            <v>0</v>
          </cell>
        </row>
        <row r="211">
          <cell r="E211">
            <v>0</v>
          </cell>
          <cell r="F211">
            <v>46300</v>
          </cell>
          <cell r="G211">
            <v>0</v>
          </cell>
          <cell r="M211">
            <v>0</v>
          </cell>
          <cell r="N211">
            <v>9500</v>
          </cell>
          <cell r="O211">
            <v>0</v>
          </cell>
        </row>
        <row r="212">
          <cell r="E212">
            <v>12</v>
          </cell>
          <cell r="F212">
            <v>85400</v>
          </cell>
          <cell r="G212">
            <v>85400</v>
          </cell>
          <cell r="M212">
            <v>0</v>
          </cell>
          <cell r="N212">
            <v>11200</v>
          </cell>
          <cell r="O212">
            <v>0</v>
          </cell>
        </row>
        <row r="213">
          <cell r="E213">
            <v>0</v>
          </cell>
          <cell r="F213">
            <v>49100</v>
          </cell>
          <cell r="G213">
            <v>0</v>
          </cell>
          <cell r="M213">
            <v>179</v>
          </cell>
          <cell r="N213">
            <v>-5200</v>
          </cell>
          <cell r="O213">
            <v>-5200</v>
          </cell>
        </row>
        <row r="214">
          <cell r="E214">
            <v>0</v>
          </cell>
          <cell r="F214">
            <v>9000</v>
          </cell>
          <cell r="G214">
            <v>0</v>
          </cell>
          <cell r="M214">
            <v>0</v>
          </cell>
          <cell r="N214">
            <v>31600</v>
          </cell>
          <cell r="O214">
            <v>0</v>
          </cell>
        </row>
        <row r="215">
          <cell r="E215">
            <v>9</v>
          </cell>
          <cell r="F215">
            <v>58100</v>
          </cell>
          <cell r="G215">
            <v>58100</v>
          </cell>
          <cell r="M215">
            <v>0</v>
          </cell>
          <cell r="N215">
            <v>9500</v>
          </cell>
          <cell r="O215">
            <v>0</v>
          </cell>
        </row>
        <row r="216">
          <cell r="E216">
            <v>0</v>
          </cell>
          <cell r="F216">
            <v>35600</v>
          </cell>
          <cell r="G216">
            <v>0</v>
          </cell>
          <cell r="M216">
            <v>171</v>
          </cell>
          <cell r="N216">
            <v>0</v>
          </cell>
          <cell r="O216">
            <v>0</v>
          </cell>
        </row>
        <row r="217">
          <cell r="E217">
            <v>0</v>
          </cell>
          <cell r="F217">
            <v>62400</v>
          </cell>
          <cell r="G217">
            <v>0</v>
          </cell>
          <cell r="M217">
            <v>0</v>
          </cell>
          <cell r="N217">
            <v>206800</v>
          </cell>
          <cell r="O217">
            <v>0</v>
          </cell>
        </row>
        <row r="218">
          <cell r="E218">
            <v>0</v>
          </cell>
          <cell r="F218">
            <v>96900</v>
          </cell>
          <cell r="G218">
            <v>0</v>
          </cell>
          <cell r="M218">
            <v>143</v>
          </cell>
          <cell r="N218">
            <v>12700</v>
          </cell>
          <cell r="O218">
            <v>12700</v>
          </cell>
        </row>
        <row r="219">
          <cell r="E219">
            <v>0</v>
          </cell>
          <cell r="F219">
            <v>12500</v>
          </cell>
          <cell r="G219">
            <v>0</v>
          </cell>
          <cell r="M219">
            <v>0</v>
          </cell>
          <cell r="N219">
            <v>127200</v>
          </cell>
          <cell r="O219">
            <v>0</v>
          </cell>
        </row>
        <row r="220">
          <cell r="E220">
            <v>0</v>
          </cell>
          <cell r="F220">
            <v>64000</v>
          </cell>
          <cell r="G220">
            <v>0</v>
          </cell>
          <cell r="M220">
            <v>0</v>
          </cell>
          <cell r="N220">
            <v>31500</v>
          </cell>
          <cell r="O220">
            <v>0</v>
          </cell>
        </row>
        <row r="221">
          <cell r="E221">
            <v>136</v>
          </cell>
          <cell r="F221">
            <v>271400</v>
          </cell>
          <cell r="G221">
            <v>271400</v>
          </cell>
          <cell r="M221">
            <v>0</v>
          </cell>
          <cell r="N221">
            <v>22500</v>
          </cell>
          <cell r="O221">
            <v>0</v>
          </cell>
        </row>
        <row r="222">
          <cell r="E222">
            <v>0</v>
          </cell>
          <cell r="F222">
            <v>42100</v>
          </cell>
          <cell r="G222">
            <v>0</v>
          </cell>
          <cell r="M222">
            <v>108</v>
          </cell>
          <cell r="N222">
            <v>0</v>
          </cell>
          <cell r="O222">
            <v>0</v>
          </cell>
        </row>
        <row r="223">
          <cell r="E223">
            <v>0</v>
          </cell>
          <cell r="F223">
            <v>20900</v>
          </cell>
          <cell r="G223">
            <v>0</v>
          </cell>
          <cell r="M223">
            <v>0</v>
          </cell>
          <cell r="N223">
            <v>89300</v>
          </cell>
          <cell r="O223">
            <v>0</v>
          </cell>
        </row>
        <row r="224">
          <cell r="E224">
            <v>0</v>
          </cell>
          <cell r="F224">
            <v>37600</v>
          </cell>
          <cell r="G224">
            <v>0</v>
          </cell>
          <cell r="M224">
            <v>0</v>
          </cell>
          <cell r="N224">
            <v>19200</v>
          </cell>
          <cell r="O224">
            <v>0</v>
          </cell>
        </row>
        <row r="225">
          <cell r="E225">
            <v>0</v>
          </cell>
          <cell r="F225">
            <v>12500</v>
          </cell>
          <cell r="G225">
            <v>0</v>
          </cell>
          <cell r="M225">
            <v>216</v>
          </cell>
          <cell r="N225">
            <v>0</v>
          </cell>
          <cell r="O225">
            <v>0</v>
          </cell>
        </row>
        <row r="226">
          <cell r="E226">
            <v>0</v>
          </cell>
          <cell r="F226">
            <v>58100</v>
          </cell>
          <cell r="G226">
            <v>0</v>
          </cell>
          <cell r="M226">
            <v>0</v>
          </cell>
          <cell r="N226">
            <v>111000</v>
          </cell>
          <cell r="O226">
            <v>0</v>
          </cell>
        </row>
        <row r="227">
          <cell r="E227">
            <v>187</v>
          </cell>
          <cell r="F227">
            <v>171300</v>
          </cell>
          <cell r="G227">
            <v>171300</v>
          </cell>
          <cell r="M227">
            <v>0</v>
          </cell>
          <cell r="N227">
            <v>50300</v>
          </cell>
          <cell r="O227">
            <v>0</v>
          </cell>
        </row>
        <row r="228">
          <cell r="E228">
            <v>0</v>
          </cell>
          <cell r="F228">
            <v>21100</v>
          </cell>
          <cell r="G228">
            <v>0</v>
          </cell>
          <cell r="M228">
            <v>0</v>
          </cell>
          <cell r="N228">
            <v>22700</v>
          </cell>
          <cell r="O228">
            <v>0</v>
          </cell>
        </row>
        <row r="229">
          <cell r="E229">
            <v>200</v>
          </cell>
          <cell r="F229">
            <v>21100</v>
          </cell>
          <cell r="G229">
            <v>21100</v>
          </cell>
          <cell r="M229">
            <v>165</v>
          </cell>
          <cell r="N229">
            <v>0</v>
          </cell>
          <cell r="O229">
            <v>0</v>
          </cell>
        </row>
        <row r="230">
          <cell r="E230">
            <v>0</v>
          </cell>
          <cell r="F230">
            <v>64600</v>
          </cell>
          <cell r="G230">
            <v>0</v>
          </cell>
          <cell r="M230">
            <v>0</v>
          </cell>
          <cell r="N230">
            <v>69800</v>
          </cell>
          <cell r="O230">
            <v>0</v>
          </cell>
        </row>
        <row r="231">
          <cell r="E231">
            <v>0</v>
          </cell>
          <cell r="F231">
            <v>48200</v>
          </cell>
          <cell r="G231">
            <v>0</v>
          </cell>
          <cell r="M231">
            <v>0</v>
          </cell>
          <cell r="N231">
            <v>5300</v>
          </cell>
          <cell r="O231">
            <v>0</v>
          </cell>
        </row>
        <row r="232">
          <cell r="E232">
            <v>0</v>
          </cell>
          <cell r="F232">
            <v>4100</v>
          </cell>
          <cell r="G232">
            <v>0</v>
          </cell>
          <cell r="M232">
            <v>0</v>
          </cell>
          <cell r="N232">
            <v>24200</v>
          </cell>
          <cell r="O232">
            <v>0</v>
          </cell>
        </row>
        <row r="233">
          <cell r="E233">
            <v>269</v>
          </cell>
          <cell r="F233">
            <v>116900</v>
          </cell>
          <cell r="G233">
            <v>116900</v>
          </cell>
          <cell r="M233">
            <v>0</v>
          </cell>
          <cell r="N233">
            <v>17900</v>
          </cell>
          <cell r="O233">
            <v>0</v>
          </cell>
        </row>
        <row r="234">
          <cell r="E234">
            <v>0</v>
          </cell>
          <cell r="F234">
            <v>16500</v>
          </cell>
          <cell r="G234">
            <v>0</v>
          </cell>
          <cell r="M234">
            <v>255</v>
          </cell>
          <cell r="N234">
            <v>13900</v>
          </cell>
          <cell r="O234">
            <v>13900</v>
          </cell>
        </row>
        <row r="235">
          <cell r="E235">
            <v>0</v>
          </cell>
          <cell r="F235">
            <v>5300</v>
          </cell>
          <cell r="G235">
            <v>0</v>
          </cell>
          <cell r="M235">
            <v>0</v>
          </cell>
          <cell r="N235">
            <v>104000</v>
          </cell>
          <cell r="O235">
            <v>0</v>
          </cell>
        </row>
        <row r="236">
          <cell r="E236">
            <v>0</v>
          </cell>
          <cell r="F236">
            <v>1800</v>
          </cell>
          <cell r="G236">
            <v>0</v>
          </cell>
          <cell r="M236">
            <v>0</v>
          </cell>
          <cell r="N236">
            <v>43700</v>
          </cell>
          <cell r="O236">
            <v>0</v>
          </cell>
        </row>
        <row r="237">
          <cell r="E237">
            <v>98</v>
          </cell>
          <cell r="F237">
            <v>23500</v>
          </cell>
          <cell r="G237">
            <v>23500</v>
          </cell>
          <cell r="M237">
            <v>0</v>
          </cell>
          <cell r="N237">
            <v>2900</v>
          </cell>
          <cell r="O237">
            <v>0</v>
          </cell>
        </row>
        <row r="238">
          <cell r="E238">
            <v>0</v>
          </cell>
          <cell r="F238">
            <v>3500</v>
          </cell>
          <cell r="G238">
            <v>0</v>
          </cell>
          <cell r="M238">
            <v>0</v>
          </cell>
          <cell r="N238">
            <v>4200</v>
          </cell>
          <cell r="O238">
            <v>0</v>
          </cell>
        </row>
        <row r="239">
          <cell r="E239">
            <v>207</v>
          </cell>
          <cell r="F239">
            <v>3500</v>
          </cell>
          <cell r="G239">
            <v>3500</v>
          </cell>
          <cell r="M239">
            <v>212</v>
          </cell>
          <cell r="N239">
            <v>-38900</v>
          </cell>
          <cell r="O239">
            <v>-38900</v>
          </cell>
        </row>
        <row r="240">
          <cell r="E240">
            <v>0</v>
          </cell>
          <cell r="F240">
            <v>20800</v>
          </cell>
          <cell r="G240">
            <v>0</v>
          </cell>
          <cell r="M240">
            <v>0</v>
          </cell>
          <cell r="N240">
            <v>67200</v>
          </cell>
          <cell r="O240">
            <v>0</v>
          </cell>
        </row>
        <row r="241">
          <cell r="E241">
            <v>0</v>
          </cell>
          <cell r="F241">
            <v>16800</v>
          </cell>
          <cell r="G241">
            <v>0</v>
          </cell>
          <cell r="M241">
            <v>24</v>
          </cell>
          <cell r="N241">
            <v>8000</v>
          </cell>
          <cell r="O241">
            <v>8000</v>
          </cell>
        </row>
        <row r="242">
          <cell r="E242">
            <v>148</v>
          </cell>
          <cell r="F242">
            <v>37600</v>
          </cell>
          <cell r="G242">
            <v>37600</v>
          </cell>
          <cell r="M242">
            <v>0</v>
          </cell>
          <cell r="N242">
            <v>233300</v>
          </cell>
          <cell r="O242">
            <v>0</v>
          </cell>
        </row>
        <row r="243">
          <cell r="E243">
            <v>0</v>
          </cell>
          <cell r="F243">
            <v>4400</v>
          </cell>
          <cell r="G243">
            <v>0</v>
          </cell>
          <cell r="M243">
            <v>0</v>
          </cell>
          <cell r="N243">
            <v>25900</v>
          </cell>
          <cell r="O243">
            <v>0</v>
          </cell>
        </row>
        <row r="244">
          <cell r="E244">
            <v>0</v>
          </cell>
          <cell r="F244">
            <v>5600</v>
          </cell>
          <cell r="G244">
            <v>0</v>
          </cell>
          <cell r="M244">
            <v>0</v>
          </cell>
          <cell r="N244">
            <v>20900</v>
          </cell>
          <cell r="O244">
            <v>0</v>
          </cell>
        </row>
        <row r="245">
          <cell r="E245">
            <v>151</v>
          </cell>
          <cell r="F245">
            <v>10000</v>
          </cell>
          <cell r="G245">
            <v>10000</v>
          </cell>
          <cell r="M245">
            <v>0</v>
          </cell>
          <cell r="N245">
            <v>10900</v>
          </cell>
          <cell r="O245">
            <v>0</v>
          </cell>
        </row>
        <row r="246">
          <cell r="E246">
            <v>0</v>
          </cell>
          <cell r="F246">
            <v>33900</v>
          </cell>
          <cell r="G246">
            <v>0</v>
          </cell>
          <cell r="M246">
            <v>0</v>
          </cell>
          <cell r="N246">
            <v>10700</v>
          </cell>
          <cell r="O246">
            <v>0</v>
          </cell>
        </row>
        <row r="247">
          <cell r="E247">
            <v>0</v>
          </cell>
          <cell r="F247">
            <v>22900</v>
          </cell>
          <cell r="G247">
            <v>0</v>
          </cell>
          <cell r="M247">
            <v>190</v>
          </cell>
          <cell r="N247">
            <v>-180400</v>
          </cell>
          <cell r="O247">
            <v>-180400</v>
          </cell>
        </row>
        <row r="248">
          <cell r="E248">
            <v>0</v>
          </cell>
          <cell r="F248">
            <v>4100</v>
          </cell>
          <cell r="G248">
            <v>0</v>
          </cell>
          <cell r="M248">
            <v>0</v>
          </cell>
          <cell r="N248">
            <v>149000</v>
          </cell>
          <cell r="O248">
            <v>0</v>
          </cell>
        </row>
        <row r="249">
          <cell r="E249">
            <v>50</v>
          </cell>
          <cell r="F249">
            <v>61000</v>
          </cell>
          <cell r="G249">
            <v>61000</v>
          </cell>
          <cell r="M249">
            <v>0</v>
          </cell>
          <cell r="N249">
            <v>2500</v>
          </cell>
          <cell r="O249">
            <v>0</v>
          </cell>
        </row>
        <row r="250">
          <cell r="E250">
            <v>0</v>
          </cell>
          <cell r="F250">
            <v>10800</v>
          </cell>
          <cell r="G250">
            <v>0</v>
          </cell>
          <cell r="M250">
            <v>0</v>
          </cell>
          <cell r="N250">
            <v>11400</v>
          </cell>
          <cell r="O250">
            <v>0</v>
          </cell>
        </row>
        <row r="251">
          <cell r="E251">
            <v>0</v>
          </cell>
          <cell r="F251">
            <v>6000</v>
          </cell>
          <cell r="G251">
            <v>0</v>
          </cell>
          <cell r="M251">
            <v>0</v>
          </cell>
          <cell r="N251">
            <v>9100</v>
          </cell>
          <cell r="O251">
            <v>0</v>
          </cell>
        </row>
        <row r="252">
          <cell r="E252">
            <v>137</v>
          </cell>
          <cell r="F252">
            <v>16700</v>
          </cell>
          <cell r="G252">
            <v>16700</v>
          </cell>
          <cell r="M252">
            <v>0</v>
          </cell>
          <cell r="N252">
            <v>7300</v>
          </cell>
          <cell r="O252">
            <v>0</v>
          </cell>
        </row>
        <row r="253">
          <cell r="E253">
            <v>0</v>
          </cell>
          <cell r="F253">
            <v>2500</v>
          </cell>
          <cell r="G253">
            <v>0</v>
          </cell>
          <cell r="M253">
            <v>0</v>
          </cell>
          <cell r="N253">
            <v>14900</v>
          </cell>
          <cell r="O253">
            <v>0</v>
          </cell>
        </row>
        <row r="254">
          <cell r="E254">
            <v>276</v>
          </cell>
          <cell r="F254">
            <v>2500</v>
          </cell>
          <cell r="G254">
            <v>2500</v>
          </cell>
          <cell r="M254">
            <v>0</v>
          </cell>
          <cell r="N254">
            <v>24500</v>
          </cell>
          <cell r="O254">
            <v>0</v>
          </cell>
        </row>
        <row r="255">
          <cell r="E255">
            <v>0</v>
          </cell>
          <cell r="F255">
            <v>67400</v>
          </cell>
          <cell r="G255">
            <v>0</v>
          </cell>
          <cell r="M255">
            <v>0</v>
          </cell>
          <cell r="N255">
            <v>9600</v>
          </cell>
          <cell r="O255">
            <v>0</v>
          </cell>
        </row>
        <row r="256">
          <cell r="E256">
            <v>0</v>
          </cell>
          <cell r="F256">
            <v>9300</v>
          </cell>
          <cell r="G256">
            <v>0</v>
          </cell>
          <cell r="M256">
            <v>268</v>
          </cell>
          <cell r="N256">
            <v>-22900</v>
          </cell>
          <cell r="O256">
            <v>-22900</v>
          </cell>
        </row>
        <row r="257">
          <cell r="E257">
            <v>0</v>
          </cell>
          <cell r="F257">
            <v>20700</v>
          </cell>
          <cell r="G257">
            <v>0</v>
          </cell>
          <cell r="M257">
            <v>0</v>
          </cell>
          <cell r="N257">
            <v>27700</v>
          </cell>
          <cell r="O257">
            <v>0</v>
          </cell>
        </row>
        <row r="258">
          <cell r="E258">
            <v>108</v>
          </cell>
          <cell r="F258">
            <v>97300</v>
          </cell>
          <cell r="G258">
            <v>97300</v>
          </cell>
          <cell r="M258">
            <v>0</v>
          </cell>
          <cell r="N258">
            <v>16800</v>
          </cell>
          <cell r="O258">
            <v>0</v>
          </cell>
        </row>
        <row r="259">
          <cell r="E259">
            <v>0</v>
          </cell>
          <cell r="F259">
            <v>10200</v>
          </cell>
          <cell r="G259">
            <v>0</v>
          </cell>
          <cell r="M259">
            <v>186</v>
          </cell>
          <cell r="N259">
            <v>-50900</v>
          </cell>
          <cell r="O259">
            <v>-50900</v>
          </cell>
        </row>
        <row r="260">
          <cell r="E260">
            <v>70</v>
          </cell>
          <cell r="F260">
            <v>10200</v>
          </cell>
          <cell r="G260">
            <v>10200</v>
          </cell>
          <cell r="M260">
            <v>0</v>
          </cell>
          <cell r="N260">
            <v>217000</v>
          </cell>
          <cell r="O260">
            <v>0</v>
          </cell>
        </row>
        <row r="261">
          <cell r="E261">
            <v>0</v>
          </cell>
          <cell r="F261">
            <v>21700</v>
          </cell>
          <cell r="G261">
            <v>0</v>
          </cell>
          <cell r="M261">
            <v>0</v>
          </cell>
          <cell r="N261">
            <v>2800</v>
          </cell>
          <cell r="O261">
            <v>0</v>
          </cell>
        </row>
        <row r="262">
          <cell r="E262">
            <v>0</v>
          </cell>
          <cell r="F262">
            <v>48500</v>
          </cell>
          <cell r="G262">
            <v>0</v>
          </cell>
          <cell r="M262">
            <v>0</v>
          </cell>
          <cell r="N262">
            <v>1400</v>
          </cell>
          <cell r="O262">
            <v>0</v>
          </cell>
        </row>
        <row r="263">
          <cell r="E263">
            <v>0</v>
          </cell>
          <cell r="F263">
            <v>6000</v>
          </cell>
          <cell r="G263">
            <v>0</v>
          </cell>
          <cell r="M263">
            <v>170</v>
          </cell>
          <cell r="N263">
            <v>-287600</v>
          </cell>
          <cell r="O263">
            <v>-287600</v>
          </cell>
        </row>
        <row r="264">
          <cell r="E264">
            <v>0</v>
          </cell>
          <cell r="F264">
            <v>1200</v>
          </cell>
          <cell r="G264">
            <v>0</v>
          </cell>
          <cell r="M264">
            <v>0</v>
          </cell>
          <cell r="N264">
            <v>24400</v>
          </cell>
          <cell r="O264">
            <v>0</v>
          </cell>
        </row>
        <row r="265">
          <cell r="E265">
            <v>211</v>
          </cell>
          <cell r="F265">
            <v>77500</v>
          </cell>
          <cell r="G265">
            <v>77500</v>
          </cell>
          <cell r="M265">
            <v>0</v>
          </cell>
          <cell r="N265">
            <v>7000</v>
          </cell>
          <cell r="O265">
            <v>0</v>
          </cell>
        </row>
        <row r="266">
          <cell r="E266">
            <v>0</v>
          </cell>
          <cell r="F266">
            <v>19600</v>
          </cell>
          <cell r="G266">
            <v>0</v>
          </cell>
          <cell r="M266">
            <v>0</v>
          </cell>
          <cell r="N266">
            <v>10200</v>
          </cell>
          <cell r="O266">
            <v>0</v>
          </cell>
        </row>
        <row r="267">
          <cell r="E267">
            <v>0</v>
          </cell>
          <cell r="F267">
            <v>26800</v>
          </cell>
          <cell r="G267">
            <v>0</v>
          </cell>
          <cell r="M267">
            <v>0</v>
          </cell>
          <cell r="N267">
            <v>19600</v>
          </cell>
          <cell r="O267">
            <v>0</v>
          </cell>
        </row>
        <row r="268">
          <cell r="E268">
            <v>125</v>
          </cell>
          <cell r="F268">
            <v>46400</v>
          </cell>
          <cell r="G268">
            <v>46400</v>
          </cell>
          <cell r="M268">
            <v>0</v>
          </cell>
          <cell r="N268">
            <v>25000</v>
          </cell>
          <cell r="O268">
            <v>0</v>
          </cell>
        </row>
        <row r="269">
          <cell r="E269">
            <v>0</v>
          </cell>
          <cell r="F269">
            <v>30100</v>
          </cell>
          <cell r="G269">
            <v>0</v>
          </cell>
          <cell r="M269">
            <v>81</v>
          </cell>
          <cell r="N269">
            <v>-16700</v>
          </cell>
          <cell r="O269">
            <v>-16700</v>
          </cell>
        </row>
        <row r="270">
          <cell r="E270">
            <v>0</v>
          </cell>
          <cell r="F270">
            <v>21900</v>
          </cell>
          <cell r="G270">
            <v>0</v>
          </cell>
          <cell r="M270">
            <v>0</v>
          </cell>
          <cell r="N270">
            <v>177900</v>
          </cell>
          <cell r="O270">
            <v>0</v>
          </cell>
        </row>
        <row r="271">
          <cell r="E271">
            <v>179</v>
          </cell>
          <cell r="F271">
            <v>52000</v>
          </cell>
          <cell r="G271">
            <v>52000</v>
          </cell>
          <cell r="M271">
            <v>0</v>
          </cell>
          <cell r="N271">
            <v>53500</v>
          </cell>
          <cell r="O271">
            <v>0</v>
          </cell>
        </row>
        <row r="272">
          <cell r="E272">
            <v>0</v>
          </cell>
          <cell r="F272">
            <v>23100</v>
          </cell>
          <cell r="G272">
            <v>0</v>
          </cell>
          <cell r="M272">
            <v>0</v>
          </cell>
          <cell r="N272">
            <v>45200</v>
          </cell>
          <cell r="O272">
            <v>0</v>
          </cell>
        </row>
        <row r="273">
          <cell r="E273">
            <v>277</v>
          </cell>
          <cell r="F273">
            <v>23100</v>
          </cell>
          <cell r="G273">
            <v>23100</v>
          </cell>
          <cell r="M273">
            <v>0</v>
          </cell>
          <cell r="N273">
            <v>27400</v>
          </cell>
          <cell r="O273">
            <v>0</v>
          </cell>
        </row>
        <row r="274">
          <cell r="E274">
            <v>0</v>
          </cell>
          <cell r="F274">
            <v>9800</v>
          </cell>
          <cell r="G274">
            <v>0</v>
          </cell>
          <cell r="M274">
            <v>0</v>
          </cell>
          <cell r="N274">
            <v>29400</v>
          </cell>
          <cell r="O274">
            <v>0</v>
          </cell>
        </row>
        <row r="275">
          <cell r="E275">
            <v>164</v>
          </cell>
          <cell r="F275">
            <v>9800</v>
          </cell>
          <cell r="G275">
            <v>9800</v>
          </cell>
          <cell r="M275">
            <v>0</v>
          </cell>
          <cell r="N275">
            <v>5300</v>
          </cell>
          <cell r="O275">
            <v>0</v>
          </cell>
        </row>
        <row r="276">
          <cell r="E276">
            <v>0</v>
          </cell>
          <cell r="F276">
            <v>107900</v>
          </cell>
          <cell r="G276">
            <v>0</v>
          </cell>
          <cell r="M276">
            <v>0</v>
          </cell>
          <cell r="N276">
            <v>21000</v>
          </cell>
          <cell r="O276">
            <v>0</v>
          </cell>
        </row>
        <row r="277">
          <cell r="E277">
            <v>15</v>
          </cell>
          <cell r="F277">
            <v>107900</v>
          </cell>
          <cell r="G277">
            <v>107900</v>
          </cell>
          <cell r="M277">
            <v>121</v>
          </cell>
          <cell r="N277">
            <v>23000</v>
          </cell>
          <cell r="O277">
            <v>23000</v>
          </cell>
        </row>
        <row r="278">
          <cell r="E278">
            <v>0</v>
          </cell>
          <cell r="F278">
            <v>98900</v>
          </cell>
          <cell r="G278">
            <v>0</v>
          </cell>
          <cell r="M278">
            <v>0</v>
          </cell>
          <cell r="N278">
            <v>35900</v>
          </cell>
          <cell r="O278">
            <v>0</v>
          </cell>
        </row>
        <row r="279">
          <cell r="E279">
            <v>0</v>
          </cell>
          <cell r="F279">
            <v>120000</v>
          </cell>
          <cell r="G279">
            <v>0</v>
          </cell>
          <cell r="M279">
            <v>0</v>
          </cell>
          <cell r="N279">
            <v>3500</v>
          </cell>
          <cell r="O279">
            <v>0</v>
          </cell>
        </row>
        <row r="280">
          <cell r="E280">
            <v>132</v>
          </cell>
          <cell r="F280">
            <v>218800</v>
          </cell>
          <cell r="G280">
            <v>218800</v>
          </cell>
          <cell r="M280">
            <v>130</v>
          </cell>
          <cell r="N280">
            <v>-14000</v>
          </cell>
          <cell r="O280">
            <v>-14000</v>
          </cell>
        </row>
        <row r="281">
          <cell r="E281">
            <v>0</v>
          </cell>
          <cell r="F281">
            <v>21000</v>
          </cell>
          <cell r="G281">
            <v>0</v>
          </cell>
          <cell r="M281">
            <v>0</v>
          </cell>
          <cell r="N281">
            <v>111700</v>
          </cell>
          <cell r="O281">
            <v>0</v>
          </cell>
        </row>
        <row r="282">
          <cell r="E282">
            <v>229</v>
          </cell>
          <cell r="F282">
            <v>21000</v>
          </cell>
          <cell r="G282">
            <v>21000</v>
          </cell>
          <cell r="M282">
            <v>132</v>
          </cell>
          <cell r="N282">
            <v>-8200</v>
          </cell>
          <cell r="O282">
            <v>-8200</v>
          </cell>
        </row>
        <row r="283">
          <cell r="E283">
            <v>0</v>
          </cell>
          <cell r="F283">
            <v>48000</v>
          </cell>
          <cell r="G283">
            <v>0</v>
          </cell>
          <cell r="M283">
            <v>0</v>
          </cell>
          <cell r="N283">
            <v>191700</v>
          </cell>
          <cell r="O283">
            <v>0</v>
          </cell>
        </row>
        <row r="284">
          <cell r="E284">
            <v>43</v>
          </cell>
          <cell r="F284">
            <v>48000</v>
          </cell>
          <cell r="G284">
            <v>48000</v>
          </cell>
          <cell r="M284">
            <v>0</v>
          </cell>
          <cell r="N284">
            <v>10500</v>
          </cell>
          <cell r="O284">
            <v>0</v>
          </cell>
        </row>
        <row r="285">
          <cell r="E285">
            <v>0</v>
          </cell>
          <cell r="F285">
            <v>36000</v>
          </cell>
          <cell r="G285">
            <v>0</v>
          </cell>
          <cell r="M285">
            <v>229</v>
          </cell>
          <cell r="N285">
            <v>41500</v>
          </cell>
          <cell r="O285">
            <v>41500</v>
          </cell>
        </row>
        <row r="286">
          <cell r="E286">
            <v>106</v>
          </cell>
          <cell r="F286">
            <v>36000</v>
          </cell>
          <cell r="G286">
            <v>36000</v>
          </cell>
          <cell r="M286">
            <v>0</v>
          </cell>
          <cell r="N286">
            <v>3100</v>
          </cell>
          <cell r="O286">
            <v>0</v>
          </cell>
        </row>
        <row r="287">
          <cell r="E287">
            <v>0</v>
          </cell>
          <cell r="F287">
            <v>20700</v>
          </cell>
          <cell r="G287">
            <v>0</v>
          </cell>
          <cell r="M287">
            <v>168</v>
          </cell>
          <cell r="N287">
            <v>-6700</v>
          </cell>
          <cell r="O287">
            <v>-6700</v>
          </cell>
        </row>
        <row r="288">
          <cell r="E288">
            <v>0</v>
          </cell>
          <cell r="F288">
            <v>18600</v>
          </cell>
          <cell r="G288">
            <v>0</v>
          </cell>
          <cell r="M288">
            <v>0</v>
          </cell>
          <cell r="N288">
            <v>71500</v>
          </cell>
          <cell r="O288">
            <v>0</v>
          </cell>
        </row>
        <row r="289">
          <cell r="E289">
            <v>287</v>
          </cell>
          <cell r="F289">
            <v>39300</v>
          </cell>
          <cell r="G289">
            <v>39300</v>
          </cell>
          <cell r="M289">
            <v>0</v>
          </cell>
          <cell r="N289">
            <v>8800</v>
          </cell>
          <cell r="O289">
            <v>0</v>
          </cell>
        </row>
        <row r="290">
          <cell r="E290">
            <v>0</v>
          </cell>
          <cell r="F290">
            <v>11900</v>
          </cell>
          <cell r="G290">
            <v>0</v>
          </cell>
          <cell r="M290">
            <v>0</v>
          </cell>
          <cell r="N290">
            <v>14900</v>
          </cell>
          <cell r="O290">
            <v>0</v>
          </cell>
        </row>
        <row r="291">
          <cell r="E291">
            <v>278</v>
          </cell>
          <cell r="F291">
            <v>11900</v>
          </cell>
          <cell r="G291">
            <v>11900</v>
          </cell>
          <cell r="M291">
            <v>0</v>
          </cell>
          <cell r="N291">
            <v>24900</v>
          </cell>
          <cell r="O291">
            <v>0</v>
          </cell>
        </row>
        <row r="292">
          <cell r="E292">
            <v>0</v>
          </cell>
          <cell r="F292">
            <v>43200</v>
          </cell>
          <cell r="G292">
            <v>0</v>
          </cell>
          <cell r="M292">
            <v>0</v>
          </cell>
          <cell r="N292">
            <v>25200</v>
          </cell>
          <cell r="O292">
            <v>0</v>
          </cell>
        </row>
        <row r="293">
          <cell r="E293">
            <v>0</v>
          </cell>
          <cell r="F293">
            <v>14200</v>
          </cell>
          <cell r="G293">
            <v>0</v>
          </cell>
          <cell r="M293">
            <v>0</v>
          </cell>
          <cell r="N293">
            <v>10500</v>
          </cell>
          <cell r="O293">
            <v>0</v>
          </cell>
        </row>
        <row r="294">
          <cell r="E294">
            <v>0</v>
          </cell>
          <cell r="F294">
            <v>4100</v>
          </cell>
          <cell r="G294">
            <v>0</v>
          </cell>
          <cell r="M294">
            <v>195</v>
          </cell>
          <cell r="N294">
            <v>-25500</v>
          </cell>
          <cell r="O294">
            <v>-25500</v>
          </cell>
        </row>
        <row r="295">
          <cell r="E295">
            <v>81</v>
          </cell>
          <cell r="F295">
            <v>61600</v>
          </cell>
          <cell r="G295">
            <v>61600</v>
          </cell>
          <cell r="M295">
            <v>0</v>
          </cell>
          <cell r="N295">
            <v>62200</v>
          </cell>
          <cell r="O295">
            <v>0</v>
          </cell>
        </row>
        <row r="296">
          <cell r="E296">
            <v>0</v>
          </cell>
          <cell r="F296">
            <v>14200</v>
          </cell>
          <cell r="G296">
            <v>0</v>
          </cell>
          <cell r="M296">
            <v>9</v>
          </cell>
          <cell r="N296">
            <v>900</v>
          </cell>
          <cell r="O296">
            <v>900</v>
          </cell>
        </row>
        <row r="297">
          <cell r="E297">
            <v>235</v>
          </cell>
          <cell r="F297">
            <v>14200</v>
          </cell>
          <cell r="G297">
            <v>14200</v>
          </cell>
          <cell r="M297">
            <v>0</v>
          </cell>
          <cell r="N297">
            <v>100600</v>
          </cell>
          <cell r="O297">
            <v>0</v>
          </cell>
        </row>
        <row r="298">
          <cell r="E298">
            <v>0</v>
          </cell>
          <cell r="F298">
            <v>101900</v>
          </cell>
          <cell r="G298">
            <v>0</v>
          </cell>
          <cell r="M298">
            <v>0</v>
          </cell>
          <cell r="N298">
            <v>3500</v>
          </cell>
          <cell r="O298">
            <v>0</v>
          </cell>
        </row>
        <row r="299">
          <cell r="E299">
            <v>0</v>
          </cell>
          <cell r="F299">
            <v>4200</v>
          </cell>
          <cell r="G299">
            <v>0</v>
          </cell>
          <cell r="M299">
            <v>0</v>
          </cell>
          <cell r="N299">
            <v>7500</v>
          </cell>
          <cell r="O299">
            <v>0</v>
          </cell>
        </row>
        <row r="300">
          <cell r="E300">
            <v>165</v>
          </cell>
          <cell r="F300">
            <v>106100</v>
          </cell>
          <cell r="G300">
            <v>106100</v>
          </cell>
          <cell r="M300">
            <v>259</v>
          </cell>
          <cell r="N300">
            <v>400</v>
          </cell>
          <cell r="O300">
            <v>400</v>
          </cell>
        </row>
        <row r="301">
          <cell r="E301">
            <v>0</v>
          </cell>
          <cell r="F301">
            <v>56300</v>
          </cell>
          <cell r="G301">
            <v>0</v>
          </cell>
          <cell r="M301">
            <v>0</v>
          </cell>
          <cell r="N301">
            <v>11300</v>
          </cell>
          <cell r="O301">
            <v>0</v>
          </cell>
        </row>
        <row r="302">
          <cell r="E302">
            <v>0</v>
          </cell>
          <cell r="F302">
            <v>19900</v>
          </cell>
          <cell r="G302">
            <v>0</v>
          </cell>
          <cell r="M302">
            <v>48</v>
          </cell>
          <cell r="N302">
            <v>4600</v>
          </cell>
          <cell r="O302">
            <v>4600</v>
          </cell>
        </row>
        <row r="303">
          <cell r="E303">
            <v>170</v>
          </cell>
          <cell r="F303">
            <v>76200</v>
          </cell>
          <cell r="G303">
            <v>76200</v>
          </cell>
          <cell r="M303">
            <v>0</v>
          </cell>
          <cell r="N303">
            <v>11300</v>
          </cell>
          <cell r="O303">
            <v>0</v>
          </cell>
        </row>
        <row r="304">
          <cell r="E304">
            <v>0</v>
          </cell>
          <cell r="F304">
            <v>93900</v>
          </cell>
          <cell r="G304">
            <v>0</v>
          </cell>
          <cell r="M304">
            <v>70</v>
          </cell>
          <cell r="N304">
            <v>4600</v>
          </cell>
          <cell r="O304">
            <v>4600</v>
          </cell>
        </row>
        <row r="305">
          <cell r="E305">
            <v>0</v>
          </cell>
          <cell r="F305">
            <v>4100</v>
          </cell>
          <cell r="G305">
            <v>0</v>
          </cell>
          <cell r="M305">
            <v>0</v>
          </cell>
          <cell r="N305">
            <v>11300</v>
          </cell>
          <cell r="O305">
            <v>0</v>
          </cell>
        </row>
        <row r="306">
          <cell r="E306">
            <v>262</v>
          </cell>
          <cell r="F306">
            <v>98000</v>
          </cell>
          <cell r="G306">
            <v>98000</v>
          </cell>
          <cell r="M306">
            <v>60</v>
          </cell>
          <cell r="N306">
            <v>4600</v>
          </cell>
          <cell r="O306">
            <v>4600</v>
          </cell>
        </row>
        <row r="307">
          <cell r="E307">
            <v>0</v>
          </cell>
          <cell r="F307">
            <v>4300</v>
          </cell>
          <cell r="G307">
            <v>0</v>
          </cell>
          <cell r="M307">
            <v>0</v>
          </cell>
          <cell r="N307">
            <v>7600</v>
          </cell>
          <cell r="O307">
            <v>0</v>
          </cell>
        </row>
        <row r="308">
          <cell r="E308">
            <v>19</v>
          </cell>
          <cell r="F308">
            <v>4300</v>
          </cell>
          <cell r="G308">
            <v>4300</v>
          </cell>
          <cell r="M308">
            <v>301</v>
          </cell>
          <cell r="N308">
            <v>0</v>
          </cell>
          <cell r="O308">
            <v>0</v>
          </cell>
        </row>
        <row r="309">
          <cell r="E309">
            <v>0</v>
          </cell>
          <cell r="F309">
            <v>3300</v>
          </cell>
          <cell r="G309">
            <v>0</v>
          </cell>
          <cell r="M309">
            <v>0</v>
          </cell>
          <cell r="N309">
            <v>70500</v>
          </cell>
          <cell r="O309">
            <v>0</v>
          </cell>
        </row>
        <row r="310">
          <cell r="E310">
            <v>291</v>
          </cell>
          <cell r="F310">
            <v>3300</v>
          </cell>
          <cell r="G310">
            <v>3300</v>
          </cell>
          <cell r="M310">
            <v>0</v>
          </cell>
          <cell r="N310">
            <v>4600</v>
          </cell>
          <cell r="O310">
            <v>0</v>
          </cell>
        </row>
        <row r="311">
          <cell r="E311">
            <v>0</v>
          </cell>
          <cell r="F311">
            <v>23700</v>
          </cell>
          <cell r="G311">
            <v>0</v>
          </cell>
          <cell r="M311">
            <v>0</v>
          </cell>
          <cell r="N311">
            <v>21900</v>
          </cell>
          <cell r="O311">
            <v>0</v>
          </cell>
        </row>
        <row r="312">
          <cell r="E312">
            <v>0</v>
          </cell>
          <cell r="F312">
            <v>32600</v>
          </cell>
          <cell r="G312">
            <v>0</v>
          </cell>
          <cell r="M312">
            <v>0</v>
          </cell>
          <cell r="N312">
            <v>12600</v>
          </cell>
          <cell r="O312">
            <v>0</v>
          </cell>
        </row>
        <row r="313">
          <cell r="E313">
            <v>259</v>
          </cell>
          <cell r="F313">
            <v>56300</v>
          </cell>
          <cell r="G313">
            <v>56300</v>
          </cell>
          <cell r="M313">
            <v>0</v>
          </cell>
          <cell r="N313">
            <v>5600</v>
          </cell>
          <cell r="O313">
            <v>0</v>
          </cell>
        </row>
        <row r="314">
          <cell r="E314">
            <v>0</v>
          </cell>
          <cell r="F314">
            <v>31800</v>
          </cell>
          <cell r="G314">
            <v>0</v>
          </cell>
          <cell r="M314">
            <v>271</v>
          </cell>
          <cell r="N314">
            <v>0</v>
          </cell>
          <cell r="O314">
            <v>0</v>
          </cell>
        </row>
        <row r="315">
          <cell r="E315">
            <v>290</v>
          </cell>
          <cell r="F315">
            <v>31800</v>
          </cell>
          <cell r="G315">
            <v>31800</v>
          </cell>
          <cell r="M315">
            <v>0</v>
          </cell>
          <cell r="N315">
            <v>8700</v>
          </cell>
          <cell r="O315">
            <v>0</v>
          </cell>
        </row>
        <row r="316">
          <cell r="E316">
            <v>0</v>
          </cell>
          <cell r="F316">
            <v>3300</v>
          </cell>
          <cell r="G316">
            <v>0</v>
          </cell>
          <cell r="M316">
            <v>42</v>
          </cell>
          <cell r="N316">
            <v>0</v>
          </cell>
          <cell r="O316">
            <v>0</v>
          </cell>
        </row>
        <row r="317">
          <cell r="E317">
            <v>189</v>
          </cell>
          <cell r="F317">
            <v>3300</v>
          </cell>
          <cell r="G317">
            <v>3300</v>
          </cell>
          <cell r="M317">
            <v>0</v>
          </cell>
          <cell r="N317">
            <v>153100</v>
          </cell>
          <cell r="O317">
            <v>0</v>
          </cell>
        </row>
        <row r="318">
          <cell r="E318">
            <v>0</v>
          </cell>
          <cell r="F318">
            <v>3300</v>
          </cell>
          <cell r="G318">
            <v>0</v>
          </cell>
          <cell r="M318">
            <v>235</v>
          </cell>
          <cell r="N318">
            <v>14100</v>
          </cell>
          <cell r="O318">
            <v>14100</v>
          </cell>
        </row>
        <row r="319">
          <cell r="E319">
            <v>156</v>
          </cell>
          <cell r="F319">
            <v>3300</v>
          </cell>
          <cell r="G319">
            <v>3300</v>
          </cell>
          <cell r="M319">
            <v>0</v>
          </cell>
          <cell r="N319">
            <v>63000</v>
          </cell>
          <cell r="O319">
            <v>0</v>
          </cell>
        </row>
        <row r="320">
          <cell r="E320">
            <v>0</v>
          </cell>
          <cell r="F320">
            <v>3300</v>
          </cell>
          <cell r="G320">
            <v>0</v>
          </cell>
          <cell r="M320">
            <v>0</v>
          </cell>
          <cell r="N320">
            <v>8300</v>
          </cell>
          <cell r="O320">
            <v>0</v>
          </cell>
        </row>
        <row r="321">
          <cell r="E321">
            <v>162</v>
          </cell>
          <cell r="F321">
            <v>3300</v>
          </cell>
          <cell r="G321">
            <v>3300</v>
          </cell>
          <cell r="M321">
            <v>0</v>
          </cell>
          <cell r="N321">
            <v>13100</v>
          </cell>
          <cell r="O321">
            <v>0</v>
          </cell>
        </row>
        <row r="322">
          <cell r="E322">
            <v>110</v>
          </cell>
          <cell r="F322">
            <v>2600</v>
          </cell>
          <cell r="G322">
            <v>2600</v>
          </cell>
          <cell r="M322">
            <v>0</v>
          </cell>
          <cell r="N322">
            <v>8900</v>
          </cell>
          <cell r="O322">
            <v>0</v>
          </cell>
        </row>
        <row r="323">
          <cell r="M323">
            <v>7</v>
          </cell>
          <cell r="N323">
            <v>-16300</v>
          </cell>
          <cell r="O323">
            <v>-16300</v>
          </cell>
        </row>
        <row r="324">
          <cell r="M324">
            <v>0</v>
          </cell>
          <cell r="N324">
            <v>45600</v>
          </cell>
          <cell r="O324">
            <v>0</v>
          </cell>
        </row>
        <row r="325">
          <cell r="M325">
            <v>116</v>
          </cell>
          <cell r="N325">
            <v>12700</v>
          </cell>
          <cell r="O325">
            <v>12700</v>
          </cell>
        </row>
        <row r="326">
          <cell r="M326">
            <v>0</v>
          </cell>
          <cell r="N326">
            <v>10500</v>
          </cell>
          <cell r="O326">
            <v>0</v>
          </cell>
        </row>
        <row r="327">
          <cell r="M327">
            <v>295</v>
          </cell>
          <cell r="N327">
            <v>8800</v>
          </cell>
          <cell r="O327">
            <v>8800</v>
          </cell>
        </row>
        <row r="328">
          <cell r="M328">
            <v>0</v>
          </cell>
          <cell r="N328">
            <v>10500</v>
          </cell>
          <cell r="O328">
            <v>0</v>
          </cell>
        </row>
        <row r="329">
          <cell r="M329">
            <v>222</v>
          </cell>
          <cell r="N329">
            <v>8800</v>
          </cell>
          <cell r="O329">
            <v>8800</v>
          </cell>
        </row>
        <row r="330">
          <cell r="M330">
            <v>0</v>
          </cell>
          <cell r="N330">
            <v>10500</v>
          </cell>
          <cell r="O330">
            <v>0</v>
          </cell>
        </row>
        <row r="331">
          <cell r="M331">
            <v>291</v>
          </cell>
          <cell r="N331">
            <v>8800</v>
          </cell>
          <cell r="O331">
            <v>8800</v>
          </cell>
        </row>
        <row r="332">
          <cell r="M332">
            <v>0</v>
          </cell>
          <cell r="N332">
            <v>59100</v>
          </cell>
          <cell r="O332">
            <v>0</v>
          </cell>
        </row>
        <row r="333">
          <cell r="M333">
            <v>0</v>
          </cell>
          <cell r="N333">
            <v>6000</v>
          </cell>
          <cell r="O333">
            <v>0</v>
          </cell>
        </row>
        <row r="334">
          <cell r="M334">
            <v>0</v>
          </cell>
          <cell r="N334">
            <v>14000</v>
          </cell>
          <cell r="O334">
            <v>0</v>
          </cell>
        </row>
        <row r="335">
          <cell r="M335">
            <v>15</v>
          </cell>
          <cell r="N335">
            <v>8800</v>
          </cell>
          <cell r="O335">
            <v>8800</v>
          </cell>
        </row>
        <row r="336">
          <cell r="M336">
            <v>0</v>
          </cell>
          <cell r="N336">
            <v>43500</v>
          </cell>
          <cell r="O336">
            <v>0</v>
          </cell>
        </row>
        <row r="337">
          <cell r="M337">
            <v>19</v>
          </cell>
          <cell r="N337">
            <v>0</v>
          </cell>
          <cell r="O337">
            <v>0</v>
          </cell>
        </row>
        <row r="338">
          <cell r="M338">
            <v>0</v>
          </cell>
          <cell r="N338">
            <v>60300</v>
          </cell>
          <cell r="O338">
            <v>0</v>
          </cell>
        </row>
        <row r="339">
          <cell r="M339">
            <v>0</v>
          </cell>
          <cell r="N339">
            <v>3500</v>
          </cell>
          <cell r="O339">
            <v>0</v>
          </cell>
        </row>
        <row r="340">
          <cell r="M340">
            <v>261</v>
          </cell>
          <cell r="N340">
            <v>0</v>
          </cell>
          <cell r="O340">
            <v>0</v>
          </cell>
        </row>
        <row r="341">
          <cell r="M341">
            <v>0</v>
          </cell>
          <cell r="N341">
            <v>28000</v>
          </cell>
          <cell r="O341">
            <v>0</v>
          </cell>
        </row>
        <row r="342">
          <cell r="M342">
            <v>0</v>
          </cell>
          <cell r="N342">
            <v>89800</v>
          </cell>
          <cell r="O342">
            <v>0</v>
          </cell>
        </row>
        <row r="343">
          <cell r="M343">
            <v>158</v>
          </cell>
          <cell r="N343">
            <v>-7800</v>
          </cell>
          <cell r="O343">
            <v>-7800</v>
          </cell>
        </row>
        <row r="344">
          <cell r="M344">
            <v>0</v>
          </cell>
          <cell r="N344">
            <v>28000</v>
          </cell>
          <cell r="O344">
            <v>0</v>
          </cell>
        </row>
        <row r="345">
          <cell r="M345">
            <v>0</v>
          </cell>
          <cell r="N345">
            <v>89800</v>
          </cell>
          <cell r="O345">
            <v>0</v>
          </cell>
        </row>
        <row r="346">
          <cell r="M346">
            <v>128</v>
          </cell>
          <cell r="N346">
            <v>-7800</v>
          </cell>
          <cell r="O346">
            <v>-7800</v>
          </cell>
        </row>
        <row r="347">
          <cell r="M347">
            <v>0</v>
          </cell>
          <cell r="N347">
            <v>500</v>
          </cell>
          <cell r="O347">
            <v>0</v>
          </cell>
        </row>
        <row r="348">
          <cell r="M348">
            <v>10</v>
          </cell>
          <cell r="N348">
            <v>-9900</v>
          </cell>
          <cell r="O348">
            <v>-9900</v>
          </cell>
        </row>
        <row r="349">
          <cell r="M349">
            <v>0</v>
          </cell>
          <cell r="N349">
            <v>500</v>
          </cell>
          <cell r="O349">
            <v>0</v>
          </cell>
        </row>
        <row r="350">
          <cell r="M350">
            <v>39</v>
          </cell>
          <cell r="N350">
            <v>-9900</v>
          </cell>
          <cell r="O350">
            <v>-9900</v>
          </cell>
        </row>
        <row r="351">
          <cell r="M351">
            <v>0</v>
          </cell>
          <cell r="N351">
            <v>15800</v>
          </cell>
          <cell r="O351">
            <v>0</v>
          </cell>
        </row>
        <row r="352">
          <cell r="M352">
            <v>96</v>
          </cell>
          <cell r="N352">
            <v>4700</v>
          </cell>
          <cell r="O352">
            <v>4700</v>
          </cell>
        </row>
        <row r="353">
          <cell r="M353">
            <v>0</v>
          </cell>
          <cell r="N353">
            <v>101400</v>
          </cell>
          <cell r="O353">
            <v>0</v>
          </cell>
        </row>
        <row r="354">
          <cell r="M354">
            <v>148</v>
          </cell>
          <cell r="N354">
            <v>-55900</v>
          </cell>
          <cell r="O354">
            <v>-55900</v>
          </cell>
        </row>
        <row r="355">
          <cell r="M355">
            <v>0</v>
          </cell>
          <cell r="N355">
            <v>38200</v>
          </cell>
          <cell r="O355">
            <v>0</v>
          </cell>
        </row>
        <row r="356">
          <cell r="M356">
            <v>0</v>
          </cell>
          <cell r="N356">
            <v>7000</v>
          </cell>
          <cell r="O356">
            <v>0</v>
          </cell>
        </row>
        <row r="357">
          <cell r="M357">
            <v>0</v>
          </cell>
          <cell r="N357">
            <v>3500</v>
          </cell>
          <cell r="O357">
            <v>0</v>
          </cell>
        </row>
        <row r="358">
          <cell r="M358">
            <v>0</v>
          </cell>
          <cell r="N358">
            <v>21700</v>
          </cell>
          <cell r="O358">
            <v>0</v>
          </cell>
        </row>
        <row r="359">
          <cell r="M359">
            <v>256</v>
          </cell>
          <cell r="N359">
            <v>2600</v>
          </cell>
          <cell r="O359">
            <v>2600</v>
          </cell>
        </row>
        <row r="360">
          <cell r="M360">
            <v>0</v>
          </cell>
          <cell r="N360">
            <v>6000</v>
          </cell>
          <cell r="O360">
            <v>0</v>
          </cell>
        </row>
        <row r="361">
          <cell r="M361">
            <v>178</v>
          </cell>
          <cell r="N361">
            <v>-13600</v>
          </cell>
          <cell r="O361">
            <v>-13600</v>
          </cell>
        </row>
        <row r="362">
          <cell r="M362">
            <v>0</v>
          </cell>
          <cell r="N362">
            <v>89100</v>
          </cell>
          <cell r="O362">
            <v>0</v>
          </cell>
        </row>
        <row r="363">
          <cell r="M363">
            <v>290</v>
          </cell>
          <cell r="N363">
            <v>0</v>
          </cell>
          <cell r="O363">
            <v>0</v>
          </cell>
        </row>
        <row r="364">
          <cell r="M364">
            <v>0</v>
          </cell>
          <cell r="N364">
            <v>6100</v>
          </cell>
          <cell r="O364">
            <v>0</v>
          </cell>
        </row>
        <row r="365">
          <cell r="M365">
            <v>157</v>
          </cell>
          <cell r="N365">
            <v>0</v>
          </cell>
          <cell r="O365">
            <v>0</v>
          </cell>
        </row>
        <row r="366">
          <cell r="M366">
            <v>0</v>
          </cell>
          <cell r="N366">
            <v>10400</v>
          </cell>
          <cell r="O366">
            <v>0</v>
          </cell>
        </row>
        <row r="367">
          <cell r="M367">
            <v>162</v>
          </cell>
          <cell r="N367">
            <v>0</v>
          </cell>
          <cell r="O367">
            <v>0</v>
          </cell>
        </row>
        <row r="368">
          <cell r="M368">
            <v>0</v>
          </cell>
          <cell r="N368">
            <v>5000</v>
          </cell>
          <cell r="O368">
            <v>0</v>
          </cell>
        </row>
        <row r="369">
          <cell r="M369">
            <v>25</v>
          </cell>
          <cell r="N369">
            <v>0</v>
          </cell>
          <cell r="O369">
            <v>0</v>
          </cell>
        </row>
        <row r="370">
          <cell r="M370">
            <v>0</v>
          </cell>
          <cell r="N370">
            <v>54000</v>
          </cell>
          <cell r="O370">
            <v>0</v>
          </cell>
        </row>
        <row r="371">
          <cell r="M371">
            <v>242</v>
          </cell>
          <cell r="N371">
            <v>0</v>
          </cell>
          <cell r="O371">
            <v>0</v>
          </cell>
        </row>
        <row r="372">
          <cell r="M372">
            <v>0</v>
          </cell>
          <cell r="N372">
            <v>12600</v>
          </cell>
          <cell r="O372">
            <v>0</v>
          </cell>
        </row>
        <row r="373">
          <cell r="M373">
            <v>0</v>
          </cell>
          <cell r="N373">
            <v>26300</v>
          </cell>
          <cell r="O373">
            <v>0</v>
          </cell>
        </row>
        <row r="374">
          <cell r="M374">
            <v>262</v>
          </cell>
          <cell r="N374">
            <v>0</v>
          </cell>
          <cell r="O374">
            <v>0</v>
          </cell>
        </row>
        <row r="375">
          <cell r="M375">
            <v>0</v>
          </cell>
          <cell r="N375">
            <v>16800</v>
          </cell>
          <cell r="O375">
            <v>0</v>
          </cell>
        </row>
        <row r="376">
          <cell r="M376">
            <v>287</v>
          </cell>
          <cell r="N376">
            <v>0</v>
          </cell>
          <cell r="O376">
            <v>0</v>
          </cell>
        </row>
        <row r="377">
          <cell r="M377">
            <v>0</v>
          </cell>
          <cell r="N377">
            <v>8400</v>
          </cell>
          <cell r="O377">
            <v>0</v>
          </cell>
        </row>
        <row r="378">
          <cell r="M378">
            <v>187</v>
          </cell>
          <cell r="N378">
            <v>0</v>
          </cell>
          <cell r="O378">
            <v>0</v>
          </cell>
        </row>
        <row r="379">
          <cell r="M379">
            <v>0</v>
          </cell>
          <cell r="N379">
            <v>25400</v>
          </cell>
          <cell r="O379">
            <v>0</v>
          </cell>
        </row>
        <row r="380">
          <cell r="M380">
            <v>139</v>
          </cell>
          <cell r="N380">
            <v>0</v>
          </cell>
          <cell r="O380">
            <v>0</v>
          </cell>
        </row>
        <row r="381">
          <cell r="M381">
            <v>0</v>
          </cell>
          <cell r="N381">
            <v>37400</v>
          </cell>
          <cell r="O381">
            <v>0</v>
          </cell>
        </row>
        <row r="382">
          <cell r="M382">
            <v>112</v>
          </cell>
          <cell r="N382">
            <v>0</v>
          </cell>
          <cell r="O382">
            <v>0</v>
          </cell>
        </row>
        <row r="383">
          <cell r="M383">
            <v>0</v>
          </cell>
          <cell r="N383">
            <v>8800</v>
          </cell>
          <cell r="O383">
            <v>0</v>
          </cell>
        </row>
        <row r="384">
          <cell r="M384">
            <v>90</v>
          </cell>
          <cell r="N384">
            <v>0</v>
          </cell>
          <cell r="O384">
            <v>0</v>
          </cell>
        </row>
        <row r="385">
          <cell r="M385">
            <v>0</v>
          </cell>
          <cell r="N385">
            <v>0</v>
          </cell>
          <cell r="O385">
            <v>0</v>
          </cell>
        </row>
        <row r="386">
          <cell r="M386">
            <v>0</v>
          </cell>
          <cell r="N386">
            <v>17231300</v>
          </cell>
          <cell r="O386">
            <v>-1580200</v>
          </cell>
        </row>
        <row r="388">
          <cell r="F388">
            <v>14303500</v>
          </cell>
          <cell r="G388">
            <v>7246400</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9">
          <cell r="N9">
            <v>118182</v>
          </cell>
        </row>
      </sheetData>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
      <sheetName val="MANAM"/>
      <sheetName val="Jan WO"/>
      <sheetName val="Jan MAN"/>
      <sheetName val="O-timeMa"/>
      <sheetName val="O-timeWo"/>
      <sheetName val="KHOAN X"/>
      <sheetName val="GOSHI 127"/>
      <sheetName val="GOSHI 128"/>
      <sheetName val="KHOAN C"/>
      <sheetName val="SUA C"/>
      <sheetName val="T_HOP"/>
      <sheetName val="00000000"/>
      <sheetName val="XL4Poppy"/>
    </sheetNames>
    <sheetDataSet>
      <sheetData sheetId="0" refreshError="1">
        <row r="1">
          <cell r="A1">
            <v>1</v>
          </cell>
          <cell r="B1" t="str">
            <v xml:space="preserve">Lª ThÞ H­¬ng </v>
          </cell>
          <cell r="C1" t="str">
            <v>Giang</v>
          </cell>
          <cell r="D1" t="str">
            <v>Welding</v>
          </cell>
          <cell r="E1">
            <v>20000</v>
          </cell>
        </row>
        <row r="2">
          <cell r="A2">
            <v>3</v>
          </cell>
          <cell r="B2" t="str">
            <v>NguyÔn ThÞ</v>
          </cell>
          <cell r="C2" t="str">
            <v>H¶o</v>
          </cell>
          <cell r="D2" t="str">
            <v>Welding</v>
          </cell>
          <cell r="E2">
            <v>20000</v>
          </cell>
        </row>
        <row r="3">
          <cell r="A3">
            <v>4</v>
          </cell>
          <cell r="B3" t="str">
            <v xml:space="preserve">§Æng ThÞ Thanh </v>
          </cell>
          <cell r="C3" t="str">
            <v xml:space="preserve">Nhµn </v>
          </cell>
          <cell r="D3" t="str">
            <v>Welding</v>
          </cell>
          <cell r="E3">
            <v>20000</v>
          </cell>
          <cell r="F3" t="str">
            <v>Old worker</v>
          </cell>
        </row>
        <row r="4">
          <cell r="A4">
            <v>5</v>
          </cell>
          <cell r="B4" t="str">
            <v xml:space="preserve">NguyÔn BÝnh </v>
          </cell>
          <cell r="C4" t="str">
            <v>Th×n</v>
          </cell>
          <cell r="D4" t="str">
            <v>Welding</v>
          </cell>
          <cell r="E4">
            <v>20000</v>
          </cell>
          <cell r="F4" t="str">
            <v>Old worker</v>
          </cell>
        </row>
        <row r="5">
          <cell r="A5">
            <v>6</v>
          </cell>
          <cell r="B5" t="str">
            <v>Vò ThÞ Thu</v>
          </cell>
          <cell r="C5" t="str">
            <v>Trµ</v>
          </cell>
          <cell r="D5" t="str">
            <v>Welding</v>
          </cell>
          <cell r="E5">
            <v>20000</v>
          </cell>
          <cell r="F5" t="str">
            <v>Old worker</v>
          </cell>
        </row>
        <row r="6">
          <cell r="A6">
            <v>7</v>
          </cell>
          <cell r="B6" t="str">
            <v>Ph¹m Thanh</v>
          </cell>
          <cell r="C6" t="str">
            <v>Thuû</v>
          </cell>
          <cell r="D6" t="str">
            <v>Welding</v>
          </cell>
          <cell r="E6">
            <v>18000</v>
          </cell>
        </row>
        <row r="7">
          <cell r="A7">
            <v>8</v>
          </cell>
          <cell r="B7" t="str">
            <v xml:space="preserve">§Æng ThÞ </v>
          </cell>
          <cell r="C7" t="str">
            <v>YÕn</v>
          </cell>
          <cell r="D7" t="str">
            <v>Welding</v>
          </cell>
          <cell r="E7">
            <v>20000</v>
          </cell>
        </row>
        <row r="8">
          <cell r="A8">
            <v>9</v>
          </cell>
          <cell r="B8" t="str">
            <v xml:space="preserve">Ph¹m ThÞ </v>
          </cell>
          <cell r="C8" t="str">
            <v>B×nh</v>
          </cell>
          <cell r="D8" t="str">
            <v>Welding</v>
          </cell>
          <cell r="E8">
            <v>18000</v>
          </cell>
        </row>
        <row r="9">
          <cell r="A9">
            <v>10</v>
          </cell>
          <cell r="B9" t="str">
            <v xml:space="preserve">Ng« ThÞ </v>
          </cell>
          <cell r="C9" t="str">
            <v>CÈm</v>
          </cell>
          <cell r="D9" t="str">
            <v>Welding</v>
          </cell>
          <cell r="E9">
            <v>18000</v>
          </cell>
        </row>
        <row r="10">
          <cell r="A10">
            <v>11</v>
          </cell>
          <cell r="B10" t="str">
            <v xml:space="preserve">Hoµng H­¬ng </v>
          </cell>
          <cell r="C10" t="str">
            <v>Giang</v>
          </cell>
          <cell r="D10" t="str">
            <v>Welding</v>
          </cell>
          <cell r="E10">
            <v>18000</v>
          </cell>
        </row>
        <row r="11">
          <cell r="A11">
            <v>12</v>
          </cell>
          <cell r="B11" t="str">
            <v xml:space="preserve">NguyÔn ThÞ </v>
          </cell>
          <cell r="C11" t="str">
            <v>H­¬ng D</v>
          </cell>
          <cell r="D11" t="str">
            <v>Welding</v>
          </cell>
          <cell r="E11">
            <v>18000</v>
          </cell>
        </row>
        <row r="12">
          <cell r="A12">
            <v>13</v>
          </cell>
          <cell r="B12" t="str">
            <v xml:space="preserve">NguyÔn ThÞ </v>
          </cell>
          <cell r="C12" t="str">
            <v>H­¬ng E</v>
          </cell>
          <cell r="D12" t="str">
            <v>Welding</v>
          </cell>
          <cell r="E12">
            <v>18000</v>
          </cell>
        </row>
        <row r="13">
          <cell r="A13">
            <v>14</v>
          </cell>
          <cell r="B13" t="str">
            <v xml:space="preserve">NguyÔn ThÞ </v>
          </cell>
          <cell r="C13" t="str">
            <v>Hµ A</v>
          </cell>
          <cell r="D13" t="str">
            <v>Electro'</v>
          </cell>
          <cell r="E13">
            <v>20000</v>
          </cell>
          <cell r="F13">
            <v>34</v>
          </cell>
        </row>
        <row r="14">
          <cell r="A14">
            <v>15</v>
          </cell>
          <cell r="B14" t="str">
            <v xml:space="preserve">NguyÔn ThÞ </v>
          </cell>
          <cell r="C14" t="str">
            <v>H¶i</v>
          </cell>
          <cell r="D14" t="str">
            <v>Welding</v>
          </cell>
          <cell r="E14">
            <v>18000</v>
          </cell>
        </row>
        <row r="15">
          <cell r="A15">
            <v>16</v>
          </cell>
          <cell r="B15" t="str">
            <v>NguyÔn ThÞ Thanh</v>
          </cell>
          <cell r="C15" t="str">
            <v>H­êng A</v>
          </cell>
          <cell r="D15" t="str">
            <v>Welding</v>
          </cell>
          <cell r="E15">
            <v>18000</v>
          </cell>
        </row>
        <row r="16">
          <cell r="A16">
            <v>17</v>
          </cell>
          <cell r="B16" t="str">
            <v>NguyÔn ThÞ</v>
          </cell>
          <cell r="C16" t="str">
            <v>Hoa E</v>
          </cell>
          <cell r="D16" t="str">
            <v>Welding</v>
          </cell>
          <cell r="E16">
            <v>18000</v>
          </cell>
        </row>
        <row r="17">
          <cell r="A17">
            <v>18</v>
          </cell>
          <cell r="B17" t="str">
            <v>NguyÔn ThÞ</v>
          </cell>
          <cell r="C17" t="str">
            <v>H¶i</v>
          </cell>
          <cell r="D17" t="str">
            <v>Welding</v>
          </cell>
          <cell r="E17">
            <v>18000</v>
          </cell>
        </row>
        <row r="18">
          <cell r="A18">
            <v>19</v>
          </cell>
          <cell r="B18" t="str">
            <v xml:space="preserve">NguyÔn ThÞ </v>
          </cell>
          <cell r="C18" t="str">
            <v>HuÖ</v>
          </cell>
          <cell r="D18" t="str">
            <v>Welding</v>
          </cell>
          <cell r="E18">
            <v>18000</v>
          </cell>
        </row>
        <row r="19">
          <cell r="A19">
            <v>20</v>
          </cell>
          <cell r="B19" t="str">
            <v xml:space="preserve">§µo ThÞ </v>
          </cell>
          <cell r="C19" t="str">
            <v>Lan</v>
          </cell>
          <cell r="D19" t="str">
            <v>Electro'</v>
          </cell>
          <cell r="E19">
            <v>20000</v>
          </cell>
          <cell r="F19">
            <v>1</v>
          </cell>
        </row>
        <row r="20">
          <cell r="A20">
            <v>21</v>
          </cell>
          <cell r="B20" t="str">
            <v>NguyÔn ThÞ</v>
          </cell>
          <cell r="C20" t="str">
            <v>Liªn A</v>
          </cell>
          <cell r="D20" t="str">
            <v>Welding</v>
          </cell>
          <cell r="E20">
            <v>18000</v>
          </cell>
        </row>
        <row r="21">
          <cell r="A21">
            <v>22</v>
          </cell>
          <cell r="B21" t="str">
            <v>NguyÔn ThÞ BÝch</v>
          </cell>
          <cell r="C21" t="str">
            <v>Liªn</v>
          </cell>
          <cell r="D21" t="str">
            <v>Welding</v>
          </cell>
          <cell r="E21">
            <v>18000</v>
          </cell>
        </row>
        <row r="22">
          <cell r="A22">
            <v>23</v>
          </cell>
          <cell r="B22" t="str">
            <v>Phïng ThÞ BÝch</v>
          </cell>
          <cell r="C22" t="str">
            <v>Liªn</v>
          </cell>
          <cell r="D22" t="str">
            <v>Welding</v>
          </cell>
          <cell r="E22">
            <v>18000</v>
          </cell>
        </row>
        <row r="23">
          <cell r="A23">
            <v>24</v>
          </cell>
          <cell r="B23" t="str">
            <v xml:space="preserve">NguyÔn ThÞ </v>
          </cell>
          <cell r="C23" t="str">
            <v>Lý B</v>
          </cell>
          <cell r="D23" t="str">
            <v>Electro'</v>
          </cell>
          <cell r="E23">
            <v>20000</v>
          </cell>
          <cell r="F23">
            <v>36</v>
          </cell>
        </row>
        <row r="24">
          <cell r="A24">
            <v>25</v>
          </cell>
          <cell r="B24" t="str">
            <v>NguyÔn ThÞ</v>
          </cell>
          <cell r="C24" t="str">
            <v>Mai A</v>
          </cell>
          <cell r="D24" t="str">
            <v>Electro'</v>
          </cell>
          <cell r="E24">
            <v>20000</v>
          </cell>
          <cell r="F24">
            <v>27</v>
          </cell>
        </row>
        <row r="25">
          <cell r="A25">
            <v>26</v>
          </cell>
          <cell r="B25" t="str">
            <v>§oµn Thanh</v>
          </cell>
          <cell r="C25" t="str">
            <v>Nga</v>
          </cell>
          <cell r="D25" t="str">
            <v>Welding</v>
          </cell>
          <cell r="E25">
            <v>18000</v>
          </cell>
        </row>
        <row r="26">
          <cell r="A26">
            <v>27</v>
          </cell>
          <cell r="B26" t="str">
            <v xml:space="preserve">Ng« BÝch </v>
          </cell>
          <cell r="C26" t="str">
            <v>Ngäc</v>
          </cell>
          <cell r="D26" t="str">
            <v>Electro'</v>
          </cell>
          <cell r="E26">
            <v>20000</v>
          </cell>
          <cell r="F26">
            <v>18</v>
          </cell>
        </row>
        <row r="27">
          <cell r="A27">
            <v>28</v>
          </cell>
          <cell r="B27" t="str">
            <v xml:space="preserve">NguyÔn ThÞ </v>
          </cell>
          <cell r="C27" t="str">
            <v>NhÝp</v>
          </cell>
          <cell r="D27" t="str">
            <v>Welding</v>
          </cell>
          <cell r="E27">
            <v>18000</v>
          </cell>
        </row>
        <row r="28">
          <cell r="A28">
            <v>29</v>
          </cell>
          <cell r="B28" t="str">
            <v xml:space="preserve">NguyÔn ThÞ </v>
          </cell>
          <cell r="C28" t="str">
            <v>Nô A</v>
          </cell>
          <cell r="D28" t="str">
            <v>Welding</v>
          </cell>
          <cell r="E28">
            <v>18000</v>
          </cell>
        </row>
        <row r="29">
          <cell r="A29">
            <v>30</v>
          </cell>
          <cell r="B29" t="str">
            <v>Hoµng Thu</v>
          </cell>
          <cell r="C29" t="str">
            <v>Ph­¬ng</v>
          </cell>
          <cell r="D29" t="str">
            <v>Welding</v>
          </cell>
          <cell r="E29">
            <v>18000</v>
          </cell>
        </row>
        <row r="30">
          <cell r="A30">
            <v>31</v>
          </cell>
          <cell r="B30" t="str">
            <v>NguyÔn ThÞ H­¬ng</v>
          </cell>
          <cell r="C30" t="str">
            <v>Sen A</v>
          </cell>
          <cell r="D30" t="str">
            <v>Welding</v>
          </cell>
          <cell r="E30">
            <v>18000</v>
          </cell>
        </row>
        <row r="31">
          <cell r="A31">
            <v>32</v>
          </cell>
          <cell r="B31" t="str">
            <v xml:space="preserve">NguyÔn ThÞ </v>
          </cell>
          <cell r="C31" t="str">
            <v>T©m</v>
          </cell>
          <cell r="D31" t="str">
            <v>Welding</v>
          </cell>
          <cell r="E31">
            <v>18000</v>
          </cell>
        </row>
        <row r="32">
          <cell r="A32">
            <v>33</v>
          </cell>
          <cell r="B32" t="str">
            <v>NguyÔn ThÞ Thanh</v>
          </cell>
          <cell r="C32" t="str">
            <v>T©m A</v>
          </cell>
          <cell r="D32" t="str">
            <v>Welding</v>
          </cell>
          <cell r="E32">
            <v>18000</v>
          </cell>
        </row>
        <row r="33">
          <cell r="A33">
            <v>34</v>
          </cell>
          <cell r="B33" t="str">
            <v xml:space="preserve">NguyÔn ThÞ </v>
          </cell>
          <cell r="C33" t="str">
            <v>Thu</v>
          </cell>
          <cell r="E33">
            <v>18000</v>
          </cell>
          <cell r="F33">
            <v>38</v>
          </cell>
        </row>
        <row r="34">
          <cell r="A34">
            <v>35</v>
          </cell>
          <cell r="B34" t="str">
            <v>NguyÔn ThÞ</v>
          </cell>
          <cell r="C34" t="str">
            <v>ThuÇn</v>
          </cell>
          <cell r="D34" t="str">
            <v>Welding</v>
          </cell>
          <cell r="E34">
            <v>18000</v>
          </cell>
        </row>
        <row r="35">
          <cell r="A35">
            <v>36</v>
          </cell>
          <cell r="B35" t="str">
            <v>NguyÔn ThÞ</v>
          </cell>
          <cell r="C35" t="str">
            <v>ThuËn</v>
          </cell>
          <cell r="D35" t="str">
            <v>Welding</v>
          </cell>
          <cell r="E35">
            <v>18000</v>
          </cell>
        </row>
        <row r="36">
          <cell r="A36">
            <v>37</v>
          </cell>
          <cell r="B36" t="str">
            <v xml:space="preserve">V­¬ng ThÞ </v>
          </cell>
          <cell r="C36" t="str">
            <v>ThuËn</v>
          </cell>
          <cell r="D36" t="str">
            <v>Electro'</v>
          </cell>
          <cell r="E36">
            <v>20000</v>
          </cell>
          <cell r="F36">
            <v>46</v>
          </cell>
        </row>
        <row r="37">
          <cell r="A37">
            <v>38</v>
          </cell>
          <cell r="B37" t="str">
            <v xml:space="preserve">Phïng ThÞ Thu </v>
          </cell>
          <cell r="C37" t="str">
            <v>Thuû</v>
          </cell>
          <cell r="D37" t="str">
            <v>Welding</v>
          </cell>
          <cell r="E37">
            <v>18000</v>
          </cell>
        </row>
        <row r="38">
          <cell r="A38">
            <v>39</v>
          </cell>
          <cell r="B38" t="str">
            <v>NguyÔn CÈm</v>
          </cell>
          <cell r="C38" t="str">
            <v>Tó</v>
          </cell>
          <cell r="D38" t="str">
            <v>Welding</v>
          </cell>
          <cell r="E38">
            <v>18000</v>
          </cell>
        </row>
        <row r="39">
          <cell r="A39">
            <v>40</v>
          </cell>
          <cell r="B39" t="str">
            <v>Vò ThÞ B¶o</v>
          </cell>
          <cell r="C39" t="str">
            <v>Tr©n</v>
          </cell>
          <cell r="D39" t="str">
            <v>Welding</v>
          </cell>
          <cell r="E39">
            <v>18000</v>
          </cell>
        </row>
        <row r="40">
          <cell r="A40">
            <v>41</v>
          </cell>
          <cell r="B40" t="str">
            <v xml:space="preserve">Hoµng ThÞ </v>
          </cell>
          <cell r="C40" t="str">
            <v>Trµ</v>
          </cell>
          <cell r="D40" t="str">
            <v>Welding</v>
          </cell>
          <cell r="E40">
            <v>18000</v>
          </cell>
        </row>
        <row r="41">
          <cell r="A41">
            <v>42</v>
          </cell>
          <cell r="B41" t="str">
            <v>Lª Thanh</v>
          </cell>
          <cell r="C41" t="str">
            <v>Trang</v>
          </cell>
          <cell r="E41">
            <v>18000</v>
          </cell>
          <cell r="F41">
            <v>11</v>
          </cell>
        </row>
        <row r="42">
          <cell r="A42">
            <v>43</v>
          </cell>
          <cell r="B42" t="str">
            <v xml:space="preserve">L· ThÞ </v>
          </cell>
          <cell r="C42" t="str">
            <v>Vßng</v>
          </cell>
          <cell r="D42" t="str">
            <v>Welding</v>
          </cell>
          <cell r="E42">
            <v>18000</v>
          </cell>
        </row>
        <row r="43">
          <cell r="A43">
            <v>44</v>
          </cell>
          <cell r="B43" t="str">
            <v>NguyÔn ThÞ Kim</v>
          </cell>
          <cell r="C43" t="str">
            <v>Anh A</v>
          </cell>
          <cell r="D43" t="str">
            <v>Tongs</v>
          </cell>
          <cell r="E43">
            <v>18000</v>
          </cell>
        </row>
        <row r="44">
          <cell r="A44">
            <v>45</v>
          </cell>
          <cell r="B44" t="str">
            <v>§Æng Thanh</v>
          </cell>
          <cell r="C44" t="str">
            <v>Chóc</v>
          </cell>
          <cell r="D44" t="str">
            <v>Tongs</v>
          </cell>
          <cell r="E44">
            <v>20000</v>
          </cell>
        </row>
        <row r="45">
          <cell r="A45">
            <v>46</v>
          </cell>
          <cell r="B45" t="str">
            <v xml:space="preserve">Ph¹m ThÞ </v>
          </cell>
          <cell r="C45" t="str">
            <v>Giang</v>
          </cell>
          <cell r="D45" t="str">
            <v>Tongs</v>
          </cell>
          <cell r="E45">
            <v>18000</v>
          </cell>
        </row>
        <row r="46">
          <cell r="A46">
            <v>47</v>
          </cell>
          <cell r="B46" t="str">
            <v xml:space="preserve">§oµn ThÞ </v>
          </cell>
          <cell r="C46" t="str">
            <v>H»ng</v>
          </cell>
          <cell r="D46" t="str">
            <v>Tongs</v>
          </cell>
          <cell r="E46">
            <v>18000</v>
          </cell>
        </row>
        <row r="47">
          <cell r="A47">
            <v>48</v>
          </cell>
          <cell r="B47" t="str">
            <v>§oµn   LÖ</v>
          </cell>
          <cell r="C47" t="str">
            <v>H»ng</v>
          </cell>
          <cell r="D47" t="str">
            <v>Tongs</v>
          </cell>
          <cell r="E47">
            <v>18000</v>
          </cell>
        </row>
        <row r="48">
          <cell r="A48">
            <v>49</v>
          </cell>
          <cell r="B48" t="str">
            <v>Lª ThÞ Thanh</v>
          </cell>
          <cell r="C48" t="str">
            <v>H¶i</v>
          </cell>
          <cell r="D48" t="str">
            <v>Tongs</v>
          </cell>
          <cell r="E48">
            <v>18000</v>
          </cell>
        </row>
        <row r="49">
          <cell r="A49">
            <v>50</v>
          </cell>
          <cell r="B49" t="str">
            <v>NguyÔn ThÞ Thu</v>
          </cell>
          <cell r="C49" t="str">
            <v>H¶i</v>
          </cell>
          <cell r="D49" t="str">
            <v>Tongs</v>
          </cell>
          <cell r="E49">
            <v>18000</v>
          </cell>
        </row>
        <row r="50">
          <cell r="A50">
            <v>51</v>
          </cell>
          <cell r="B50" t="str">
            <v>NguyÔn ThÞ</v>
          </cell>
          <cell r="C50" t="str">
            <v>Hång</v>
          </cell>
          <cell r="D50" t="str">
            <v>Tongs</v>
          </cell>
          <cell r="E50">
            <v>18000</v>
          </cell>
        </row>
        <row r="51">
          <cell r="A51">
            <v>52</v>
          </cell>
          <cell r="B51" t="str">
            <v>NguyÔn ThÞ Thu</v>
          </cell>
          <cell r="C51" t="str">
            <v>H»ng</v>
          </cell>
          <cell r="E51">
            <v>18000</v>
          </cell>
        </row>
        <row r="52">
          <cell r="A52">
            <v>53</v>
          </cell>
          <cell r="B52" t="str">
            <v xml:space="preserve">Lª ThÞ </v>
          </cell>
          <cell r="C52" t="str">
            <v>Hoµ</v>
          </cell>
          <cell r="E52">
            <v>18000</v>
          </cell>
          <cell r="F52">
            <v>13</v>
          </cell>
        </row>
        <row r="53">
          <cell r="A53">
            <v>54</v>
          </cell>
          <cell r="B53" t="str">
            <v>Do·n ThÞ</v>
          </cell>
          <cell r="C53" t="str">
            <v>Hoµn</v>
          </cell>
          <cell r="D53" t="str">
            <v>Tongs</v>
          </cell>
          <cell r="E53">
            <v>18000</v>
          </cell>
        </row>
        <row r="54">
          <cell r="A54">
            <v>55</v>
          </cell>
          <cell r="B54" t="str">
            <v xml:space="preserve">L­u ThÞ </v>
          </cell>
          <cell r="C54" t="str">
            <v>Hoµn</v>
          </cell>
          <cell r="D54" t="str">
            <v>Tongs</v>
          </cell>
          <cell r="E54">
            <v>18000</v>
          </cell>
        </row>
        <row r="55">
          <cell r="A55">
            <v>56</v>
          </cell>
          <cell r="B55" t="str">
            <v>NguyÔn ThÞ</v>
          </cell>
          <cell r="C55" t="str">
            <v>Hoµn A</v>
          </cell>
          <cell r="D55" t="str">
            <v>Tongs</v>
          </cell>
          <cell r="E55">
            <v>18000</v>
          </cell>
        </row>
        <row r="56">
          <cell r="A56">
            <v>57</v>
          </cell>
          <cell r="B56" t="str">
            <v xml:space="preserve">NguyÔn ThÞ </v>
          </cell>
          <cell r="C56" t="str">
            <v>Hoa C</v>
          </cell>
          <cell r="D56" t="str">
            <v>Tongs</v>
          </cell>
          <cell r="E56">
            <v>18000</v>
          </cell>
        </row>
        <row r="57">
          <cell r="A57">
            <v>58</v>
          </cell>
          <cell r="B57" t="str">
            <v xml:space="preserve">Hoµng ThÞ </v>
          </cell>
          <cell r="C57" t="str">
            <v>HuyÒn</v>
          </cell>
          <cell r="D57" t="str">
            <v>Tongs</v>
          </cell>
          <cell r="E57">
            <v>18000</v>
          </cell>
        </row>
        <row r="58">
          <cell r="A58">
            <v>59</v>
          </cell>
          <cell r="B58" t="str">
            <v xml:space="preserve">NguyÔn ThÞ </v>
          </cell>
          <cell r="C58" t="str">
            <v>HuyÒn</v>
          </cell>
          <cell r="D58" t="str">
            <v>Electro'</v>
          </cell>
          <cell r="E58">
            <v>20000</v>
          </cell>
          <cell r="F58">
            <v>35</v>
          </cell>
        </row>
        <row r="59">
          <cell r="A59">
            <v>60</v>
          </cell>
          <cell r="B59" t="str">
            <v>NguyÔn ThÞ Thu</v>
          </cell>
          <cell r="C59" t="str">
            <v>H­¬ng A</v>
          </cell>
          <cell r="E59">
            <v>18000</v>
          </cell>
        </row>
        <row r="60">
          <cell r="A60">
            <v>61</v>
          </cell>
          <cell r="B60" t="str">
            <v>T­ëng ThÞ Thu</v>
          </cell>
          <cell r="C60" t="str">
            <v>Lan</v>
          </cell>
          <cell r="D60" t="str">
            <v>Tongs</v>
          </cell>
          <cell r="E60">
            <v>18000</v>
          </cell>
        </row>
        <row r="61">
          <cell r="A61">
            <v>62</v>
          </cell>
          <cell r="B61" t="str">
            <v>NguyÔn ThÞ</v>
          </cell>
          <cell r="C61" t="str">
            <v>Lan A</v>
          </cell>
          <cell r="D61" t="str">
            <v>Tongs</v>
          </cell>
          <cell r="E61">
            <v>18000</v>
          </cell>
        </row>
        <row r="62">
          <cell r="A62">
            <v>63</v>
          </cell>
          <cell r="B62" t="str">
            <v>Ph¹m ThÞ</v>
          </cell>
          <cell r="C62" t="str">
            <v>Len</v>
          </cell>
          <cell r="D62" t="str">
            <v>Tongs</v>
          </cell>
          <cell r="E62">
            <v>18000</v>
          </cell>
        </row>
        <row r="63">
          <cell r="A63">
            <v>64</v>
          </cell>
          <cell r="B63" t="str">
            <v xml:space="preserve">NguyÔn Thi </v>
          </cell>
          <cell r="C63" t="str">
            <v>Linh A</v>
          </cell>
          <cell r="D63" t="str">
            <v>Tongs</v>
          </cell>
          <cell r="E63">
            <v>18000</v>
          </cell>
        </row>
        <row r="64">
          <cell r="A64">
            <v>65</v>
          </cell>
          <cell r="B64" t="str">
            <v>NguyÔn ThÞ</v>
          </cell>
          <cell r="C64" t="str">
            <v>Loan A</v>
          </cell>
          <cell r="D64" t="str">
            <v>Tongs</v>
          </cell>
          <cell r="E64">
            <v>18000</v>
          </cell>
        </row>
        <row r="65">
          <cell r="A65">
            <v>66</v>
          </cell>
          <cell r="B65" t="str">
            <v xml:space="preserve">NguyÔn ThÞ </v>
          </cell>
          <cell r="C65" t="str">
            <v>Lý A</v>
          </cell>
          <cell r="D65" t="str">
            <v>Tongs</v>
          </cell>
          <cell r="E65">
            <v>18000</v>
          </cell>
        </row>
        <row r="66">
          <cell r="A66">
            <v>67</v>
          </cell>
          <cell r="B66" t="str">
            <v>Ph¹m ThÞ Kim</v>
          </cell>
          <cell r="C66" t="str">
            <v>Ng©n</v>
          </cell>
          <cell r="D66" t="str">
            <v>Tongs</v>
          </cell>
          <cell r="E66">
            <v>18000</v>
          </cell>
        </row>
        <row r="67">
          <cell r="A67">
            <v>68</v>
          </cell>
          <cell r="B67" t="str">
            <v xml:space="preserve">NguyÔn ThÞ </v>
          </cell>
          <cell r="C67" t="str">
            <v>Ngµ</v>
          </cell>
          <cell r="D67" t="str">
            <v>Tongs</v>
          </cell>
          <cell r="E67">
            <v>18000</v>
          </cell>
        </row>
        <row r="68">
          <cell r="A68">
            <v>69</v>
          </cell>
          <cell r="B68" t="str">
            <v>NguyÔn ThÞ Thuý</v>
          </cell>
          <cell r="C68" t="str">
            <v>Nga</v>
          </cell>
          <cell r="D68" t="str">
            <v>Tongs</v>
          </cell>
          <cell r="E68">
            <v>18000</v>
          </cell>
        </row>
        <row r="69">
          <cell r="A69">
            <v>70</v>
          </cell>
          <cell r="B69" t="str">
            <v xml:space="preserve">NguyÔn ThÞ Hång </v>
          </cell>
          <cell r="C69" t="str">
            <v>Nhung</v>
          </cell>
          <cell r="D69" t="str">
            <v>Tongs</v>
          </cell>
          <cell r="E69">
            <v>18000</v>
          </cell>
        </row>
        <row r="70">
          <cell r="A70">
            <v>71</v>
          </cell>
          <cell r="B70" t="str">
            <v>NguyÔn ThÞ</v>
          </cell>
          <cell r="C70" t="str">
            <v>T©n</v>
          </cell>
          <cell r="D70" t="str">
            <v>Tongs</v>
          </cell>
          <cell r="E70">
            <v>18000</v>
          </cell>
        </row>
        <row r="71">
          <cell r="A71">
            <v>72</v>
          </cell>
          <cell r="B71" t="str">
            <v xml:space="preserve">Ng« ThÞ </v>
          </cell>
          <cell r="C71" t="str">
            <v>T­¬i</v>
          </cell>
          <cell r="D71" t="str">
            <v>Tongs</v>
          </cell>
          <cell r="E71">
            <v>18000</v>
          </cell>
        </row>
        <row r="72">
          <cell r="A72">
            <v>73</v>
          </cell>
          <cell r="B72" t="str">
            <v xml:space="preserve">Ph¹m ThÞ </v>
          </cell>
          <cell r="C72" t="str">
            <v>TÊt</v>
          </cell>
          <cell r="D72" t="str">
            <v>Tongs</v>
          </cell>
          <cell r="E72">
            <v>18000</v>
          </cell>
        </row>
        <row r="73">
          <cell r="A73">
            <v>74</v>
          </cell>
          <cell r="B73" t="str">
            <v>NguyÔn ThÞ</v>
          </cell>
          <cell r="C73" t="str">
            <v>Th¶o</v>
          </cell>
          <cell r="D73" t="str">
            <v>Tongs</v>
          </cell>
          <cell r="E73">
            <v>18000</v>
          </cell>
        </row>
        <row r="74">
          <cell r="A74">
            <v>75</v>
          </cell>
          <cell r="B74" t="str">
            <v xml:space="preserve">Vò ThÞ Thu </v>
          </cell>
          <cell r="C74" t="str">
            <v>Thuû</v>
          </cell>
          <cell r="D74" t="str">
            <v>Tongs</v>
          </cell>
          <cell r="E74">
            <v>18000</v>
          </cell>
        </row>
        <row r="75">
          <cell r="A75">
            <v>76</v>
          </cell>
          <cell r="B75" t="str">
            <v>NguyÔn ThÞ Thu</v>
          </cell>
          <cell r="C75" t="str">
            <v>Thuû A</v>
          </cell>
          <cell r="D75" t="str">
            <v>Tongs</v>
          </cell>
          <cell r="E75">
            <v>18000</v>
          </cell>
        </row>
        <row r="76">
          <cell r="A76">
            <v>77</v>
          </cell>
          <cell r="B76" t="str">
            <v>§Æng ThÞ H¶i</v>
          </cell>
          <cell r="C76" t="str">
            <v>YÕn</v>
          </cell>
          <cell r="D76" t="str">
            <v>Tongs</v>
          </cell>
          <cell r="E76">
            <v>18000</v>
          </cell>
        </row>
        <row r="77">
          <cell r="A77">
            <v>78</v>
          </cell>
          <cell r="B77" t="str">
            <v>NguyÔn ThÞ H¶i</v>
          </cell>
          <cell r="C77" t="str">
            <v>YÕn A</v>
          </cell>
          <cell r="D77" t="str">
            <v>Tongs</v>
          </cell>
          <cell r="E77">
            <v>18000</v>
          </cell>
        </row>
        <row r="78">
          <cell r="A78">
            <v>79</v>
          </cell>
          <cell r="B78" t="str">
            <v xml:space="preserve">§oµn  thÞ          </v>
          </cell>
          <cell r="C78" t="str">
            <v>Thoa</v>
          </cell>
          <cell r="E78">
            <v>18000</v>
          </cell>
        </row>
        <row r="79">
          <cell r="A79">
            <v>80</v>
          </cell>
          <cell r="B79" t="str">
            <v xml:space="preserve">Ng« ThÞ </v>
          </cell>
          <cell r="C79" t="str">
            <v>Th¾m</v>
          </cell>
          <cell r="E79">
            <v>20000</v>
          </cell>
        </row>
        <row r="80">
          <cell r="A80">
            <v>81</v>
          </cell>
          <cell r="B80" t="str">
            <v>NguyÔn ThÞ</v>
          </cell>
          <cell r="C80" t="str">
            <v>Hoµ A</v>
          </cell>
          <cell r="E80">
            <v>20000</v>
          </cell>
        </row>
        <row r="81">
          <cell r="A81">
            <v>82</v>
          </cell>
          <cell r="B81" t="str">
            <v xml:space="preserve">Ph¹m Thu </v>
          </cell>
          <cell r="C81" t="str">
            <v>HuyÒn</v>
          </cell>
          <cell r="E81">
            <v>18000</v>
          </cell>
        </row>
        <row r="82">
          <cell r="A82">
            <v>83</v>
          </cell>
          <cell r="B82" t="str">
            <v xml:space="preserve">Bïi ThÞ Thu </v>
          </cell>
          <cell r="C82" t="str">
            <v>HiÒn</v>
          </cell>
          <cell r="E82">
            <v>18000</v>
          </cell>
        </row>
        <row r="83">
          <cell r="A83">
            <v>84</v>
          </cell>
          <cell r="B83" t="str">
            <v>NguyÔn ThÞ</v>
          </cell>
          <cell r="C83" t="str">
            <v>Nguyªn</v>
          </cell>
          <cell r="E83">
            <v>18000</v>
          </cell>
        </row>
        <row r="84">
          <cell r="A84">
            <v>85</v>
          </cell>
          <cell r="B84" t="str">
            <v xml:space="preserve">NguyÔn ThÞ </v>
          </cell>
          <cell r="C84" t="str">
            <v>S¸u</v>
          </cell>
          <cell r="D84" t="str">
            <v>Felt</v>
          </cell>
          <cell r="E84">
            <v>22000</v>
          </cell>
        </row>
        <row r="85">
          <cell r="A85">
            <v>86</v>
          </cell>
          <cell r="B85" t="str">
            <v xml:space="preserve">NguyÔn Thuú </v>
          </cell>
          <cell r="C85" t="str">
            <v>V©n</v>
          </cell>
          <cell r="E85">
            <v>20000</v>
          </cell>
        </row>
        <row r="86">
          <cell r="A86">
            <v>87</v>
          </cell>
          <cell r="B86" t="str">
            <v>NguyÔn ThÞ Kim</v>
          </cell>
          <cell r="C86" t="str">
            <v>Anh B</v>
          </cell>
          <cell r="E86">
            <v>18000</v>
          </cell>
        </row>
        <row r="87">
          <cell r="A87">
            <v>88</v>
          </cell>
          <cell r="B87" t="str">
            <v>NguyÔn ThÞ Thuý</v>
          </cell>
          <cell r="C87" t="str">
            <v>H»ng</v>
          </cell>
          <cell r="E87">
            <v>18000</v>
          </cell>
        </row>
        <row r="88">
          <cell r="A88">
            <v>89</v>
          </cell>
          <cell r="B88" t="str">
            <v>§inh ThÞ</v>
          </cell>
          <cell r="C88" t="str">
            <v>Ng©n</v>
          </cell>
          <cell r="E88">
            <v>18000</v>
          </cell>
        </row>
        <row r="89">
          <cell r="A89">
            <v>90</v>
          </cell>
          <cell r="B89" t="str">
            <v>Hoµng ThÞ Thu</v>
          </cell>
          <cell r="C89" t="str">
            <v>HiÒn</v>
          </cell>
          <cell r="E89">
            <v>18000</v>
          </cell>
        </row>
        <row r="90">
          <cell r="A90">
            <v>91</v>
          </cell>
          <cell r="B90" t="str">
            <v>Ph¹m ThÞ</v>
          </cell>
          <cell r="C90" t="str">
            <v>Nhung</v>
          </cell>
          <cell r="E90">
            <v>18000</v>
          </cell>
        </row>
        <row r="91">
          <cell r="A91">
            <v>92</v>
          </cell>
          <cell r="B91" t="str">
            <v xml:space="preserve">Hoµng ThÞ </v>
          </cell>
          <cell r="C91" t="str">
            <v>Êt</v>
          </cell>
          <cell r="E91">
            <v>18000</v>
          </cell>
        </row>
        <row r="92">
          <cell r="A92">
            <v>93</v>
          </cell>
          <cell r="B92" t="str">
            <v>NguyÔn ThÞ</v>
          </cell>
          <cell r="C92" t="str">
            <v>DËu</v>
          </cell>
          <cell r="E92">
            <v>18000</v>
          </cell>
        </row>
        <row r="93">
          <cell r="A93">
            <v>94</v>
          </cell>
          <cell r="B93" t="str">
            <v xml:space="preserve">NguyÔn ThÞ </v>
          </cell>
          <cell r="C93" t="str">
            <v>Thuý A</v>
          </cell>
          <cell r="E93">
            <v>18000</v>
          </cell>
        </row>
        <row r="94">
          <cell r="A94">
            <v>95</v>
          </cell>
          <cell r="B94" t="str">
            <v>TrÇn ThÞ</v>
          </cell>
          <cell r="C94" t="str">
            <v>H¶o</v>
          </cell>
          <cell r="E94">
            <v>18000</v>
          </cell>
        </row>
        <row r="95">
          <cell r="A95">
            <v>96</v>
          </cell>
          <cell r="B95" t="str">
            <v xml:space="preserve">§Æng Thu </v>
          </cell>
          <cell r="C95" t="str">
            <v>Cóc</v>
          </cell>
          <cell r="E95">
            <v>18000</v>
          </cell>
        </row>
        <row r="96">
          <cell r="A96">
            <v>97</v>
          </cell>
          <cell r="B96" t="str">
            <v xml:space="preserve">L· ThÞ </v>
          </cell>
          <cell r="C96" t="str">
            <v>Hoa</v>
          </cell>
          <cell r="E96">
            <v>18000</v>
          </cell>
        </row>
        <row r="97">
          <cell r="A97">
            <v>98</v>
          </cell>
          <cell r="B97" t="str">
            <v xml:space="preserve">Bïi ThÞ </v>
          </cell>
          <cell r="C97" t="str">
            <v>Kh¶i</v>
          </cell>
          <cell r="E97">
            <v>18000</v>
          </cell>
        </row>
        <row r="98">
          <cell r="A98">
            <v>99</v>
          </cell>
          <cell r="B98" t="str">
            <v xml:space="preserve">NguyÔn Thu </v>
          </cell>
          <cell r="C98" t="str">
            <v>H­¬ng A</v>
          </cell>
          <cell r="E98">
            <v>20000</v>
          </cell>
          <cell r="F98" t="str">
            <v>Old worker</v>
          </cell>
        </row>
        <row r="99">
          <cell r="A99">
            <v>100</v>
          </cell>
          <cell r="B99" t="str">
            <v>Vò ThÞ Thu</v>
          </cell>
          <cell r="C99" t="str">
            <v>H¹nh</v>
          </cell>
          <cell r="E99">
            <v>22000</v>
          </cell>
          <cell r="F99" t="str">
            <v>Old worker</v>
          </cell>
        </row>
        <row r="100">
          <cell r="A100">
            <v>101</v>
          </cell>
          <cell r="B100" t="str">
            <v>§Æng Thu</v>
          </cell>
          <cell r="C100" t="str">
            <v xml:space="preserve">H­¬ng </v>
          </cell>
          <cell r="E100">
            <v>20000</v>
          </cell>
        </row>
        <row r="101">
          <cell r="A101">
            <v>102</v>
          </cell>
          <cell r="B101" t="str">
            <v>TrÇn ThÞ Thanh</v>
          </cell>
          <cell r="C101" t="str">
            <v>TuyÕt</v>
          </cell>
          <cell r="E101">
            <v>18000</v>
          </cell>
        </row>
        <row r="102">
          <cell r="A102">
            <v>103</v>
          </cell>
          <cell r="B102" t="str">
            <v>T­ëng ThÞ</v>
          </cell>
          <cell r="C102" t="str">
            <v>Nga</v>
          </cell>
          <cell r="E102">
            <v>18000</v>
          </cell>
        </row>
        <row r="103">
          <cell r="A103">
            <v>104</v>
          </cell>
          <cell r="B103" t="str">
            <v>NguyÔn ThÞ Hång</v>
          </cell>
          <cell r="C103" t="str">
            <v>Hoa</v>
          </cell>
          <cell r="E103">
            <v>20000</v>
          </cell>
          <cell r="F103" t="str">
            <v>Old worker</v>
          </cell>
        </row>
        <row r="104">
          <cell r="A104">
            <v>105</v>
          </cell>
          <cell r="B104" t="str">
            <v xml:space="preserve">NguyÔn H¶i </v>
          </cell>
          <cell r="C104" t="str">
            <v>YÕn</v>
          </cell>
          <cell r="E104">
            <v>18000</v>
          </cell>
        </row>
        <row r="105">
          <cell r="A105">
            <v>106</v>
          </cell>
          <cell r="B105" t="str">
            <v>NguyÔn ThÞ</v>
          </cell>
          <cell r="C105" t="str">
            <v>Hoa B</v>
          </cell>
          <cell r="E105">
            <v>20000</v>
          </cell>
          <cell r="F105" t="str">
            <v>Old worker</v>
          </cell>
        </row>
        <row r="106">
          <cell r="A106">
            <v>107</v>
          </cell>
          <cell r="B106" t="str">
            <v>Hoµng ThÞ</v>
          </cell>
          <cell r="C106" t="str">
            <v>Linh</v>
          </cell>
          <cell r="E106">
            <v>18000</v>
          </cell>
        </row>
        <row r="107">
          <cell r="A107">
            <v>108</v>
          </cell>
          <cell r="B107" t="str">
            <v>Hoµng ThÞ Kim</v>
          </cell>
          <cell r="C107" t="str">
            <v>Thanh</v>
          </cell>
          <cell r="E107">
            <v>18000</v>
          </cell>
        </row>
        <row r="108">
          <cell r="A108">
            <v>109</v>
          </cell>
          <cell r="B108" t="str">
            <v>§ç ThÞ</v>
          </cell>
          <cell r="C108" t="str">
            <v>Xuyªn</v>
          </cell>
          <cell r="E108">
            <v>18000</v>
          </cell>
        </row>
        <row r="109">
          <cell r="A109">
            <v>110</v>
          </cell>
          <cell r="B109" t="str">
            <v>Do·n ThÞ Thu</v>
          </cell>
          <cell r="C109" t="str">
            <v>YÕn</v>
          </cell>
          <cell r="E109">
            <v>18000</v>
          </cell>
        </row>
        <row r="110">
          <cell r="A110">
            <v>111</v>
          </cell>
          <cell r="B110" t="str">
            <v>L­u ThÞ</v>
          </cell>
          <cell r="C110" t="str">
            <v>Dung</v>
          </cell>
          <cell r="D110" t="str">
            <v>Electro'</v>
          </cell>
          <cell r="E110">
            <v>20000</v>
          </cell>
          <cell r="F110">
            <v>16</v>
          </cell>
        </row>
        <row r="111">
          <cell r="A111">
            <v>112</v>
          </cell>
          <cell r="B111" t="str">
            <v xml:space="preserve">§oµn ThÞ </v>
          </cell>
          <cell r="C111" t="str">
            <v>Chinh</v>
          </cell>
          <cell r="E111">
            <v>18000</v>
          </cell>
        </row>
        <row r="112">
          <cell r="A112">
            <v>113</v>
          </cell>
          <cell r="B112" t="str">
            <v>NguyÔn ThÞ</v>
          </cell>
          <cell r="C112" t="str">
            <v>Th¶o</v>
          </cell>
          <cell r="E112">
            <v>18000</v>
          </cell>
        </row>
        <row r="113">
          <cell r="A113">
            <v>114</v>
          </cell>
          <cell r="B113" t="str">
            <v xml:space="preserve">Vò Minh </v>
          </cell>
          <cell r="C113" t="str">
            <v>Thu</v>
          </cell>
          <cell r="E113">
            <v>18000</v>
          </cell>
        </row>
        <row r="114">
          <cell r="A114">
            <v>115</v>
          </cell>
          <cell r="B114" t="str">
            <v>T­ëng ThÞ</v>
          </cell>
          <cell r="C114" t="str">
            <v>Thuý</v>
          </cell>
          <cell r="E114">
            <v>18000</v>
          </cell>
        </row>
        <row r="115">
          <cell r="A115">
            <v>116</v>
          </cell>
          <cell r="B115" t="str">
            <v xml:space="preserve">NguyÔn ThÞ </v>
          </cell>
          <cell r="C115" t="str">
            <v>Thuý B</v>
          </cell>
          <cell r="E115">
            <v>18000</v>
          </cell>
        </row>
        <row r="116">
          <cell r="A116">
            <v>117</v>
          </cell>
          <cell r="B116" t="str">
            <v>NguyÔn ThÞ</v>
          </cell>
          <cell r="C116" t="str">
            <v>Lan B</v>
          </cell>
          <cell r="E116">
            <v>18000</v>
          </cell>
        </row>
        <row r="117">
          <cell r="A117">
            <v>118</v>
          </cell>
          <cell r="B117" t="str">
            <v>Bïi ThÞ Kim</v>
          </cell>
          <cell r="C117" t="str">
            <v>Hoa</v>
          </cell>
          <cell r="E117">
            <v>18000</v>
          </cell>
        </row>
        <row r="118">
          <cell r="A118">
            <v>119</v>
          </cell>
          <cell r="B118" t="str">
            <v xml:space="preserve">Ng« ThÞ </v>
          </cell>
          <cell r="C118" t="str">
            <v>Dung</v>
          </cell>
          <cell r="E118">
            <v>18000</v>
          </cell>
        </row>
        <row r="119">
          <cell r="A119">
            <v>120</v>
          </cell>
          <cell r="B119" t="str">
            <v>Lª ThÞ Hoµ</v>
          </cell>
          <cell r="C119" t="str">
            <v>BÝch</v>
          </cell>
          <cell r="E119">
            <v>18000</v>
          </cell>
        </row>
        <row r="120">
          <cell r="A120">
            <v>121</v>
          </cell>
          <cell r="B120" t="str">
            <v>NguyÔn ThÞ</v>
          </cell>
          <cell r="C120" t="str">
            <v>HiÒn A</v>
          </cell>
          <cell r="D120" t="str">
            <v>Electro'</v>
          </cell>
          <cell r="E120">
            <v>20000</v>
          </cell>
          <cell r="F120">
            <v>23</v>
          </cell>
        </row>
        <row r="121">
          <cell r="A121">
            <v>122</v>
          </cell>
          <cell r="B121" t="str">
            <v>NguyÔn ThÞ Thuý</v>
          </cell>
          <cell r="C121" t="str">
            <v>H¶o</v>
          </cell>
          <cell r="E121">
            <v>18000</v>
          </cell>
        </row>
        <row r="122">
          <cell r="A122">
            <v>123</v>
          </cell>
          <cell r="B122" t="str">
            <v>NguyÔn Minh</v>
          </cell>
          <cell r="C122" t="str">
            <v>HiÓn</v>
          </cell>
          <cell r="E122">
            <v>18000</v>
          </cell>
        </row>
        <row r="123">
          <cell r="A123">
            <v>124</v>
          </cell>
          <cell r="B123" t="str">
            <v>NguyÔn ThÞ</v>
          </cell>
          <cell r="C123" t="str">
            <v>Kim</v>
          </cell>
          <cell r="E123">
            <v>20000</v>
          </cell>
          <cell r="F123" t="str">
            <v>Old worker</v>
          </cell>
        </row>
        <row r="124">
          <cell r="A124">
            <v>125</v>
          </cell>
          <cell r="B124" t="str">
            <v>§Æng ThÞ</v>
          </cell>
          <cell r="C124" t="str">
            <v>Khuyªn</v>
          </cell>
          <cell r="E124">
            <v>18000</v>
          </cell>
        </row>
        <row r="125">
          <cell r="A125">
            <v>126</v>
          </cell>
          <cell r="B125" t="str">
            <v xml:space="preserve">NguyÔn ThÞ </v>
          </cell>
          <cell r="C125" t="str">
            <v>Thuû</v>
          </cell>
          <cell r="E125">
            <v>18000</v>
          </cell>
        </row>
        <row r="126">
          <cell r="A126">
            <v>127</v>
          </cell>
          <cell r="B126" t="str">
            <v xml:space="preserve">Lª ThÞ </v>
          </cell>
          <cell r="C126" t="str">
            <v>HuÖ</v>
          </cell>
          <cell r="E126">
            <v>18000</v>
          </cell>
        </row>
        <row r="127">
          <cell r="A127">
            <v>128</v>
          </cell>
          <cell r="B127" t="str">
            <v xml:space="preserve">§µo ThÞ </v>
          </cell>
          <cell r="C127" t="str">
            <v>Quyªn</v>
          </cell>
          <cell r="E127">
            <v>18000</v>
          </cell>
        </row>
        <row r="128">
          <cell r="A128">
            <v>129</v>
          </cell>
          <cell r="B128" t="str">
            <v xml:space="preserve">NguyÔn ThÞ </v>
          </cell>
          <cell r="C128" t="str">
            <v>S©m</v>
          </cell>
          <cell r="D128" t="str">
            <v>Electro'</v>
          </cell>
          <cell r="E128">
            <v>20000</v>
          </cell>
        </row>
        <row r="129">
          <cell r="A129">
            <v>130</v>
          </cell>
          <cell r="B129" t="str">
            <v xml:space="preserve">NguyÔn ThÞ </v>
          </cell>
          <cell r="C129" t="str">
            <v>V©n</v>
          </cell>
          <cell r="E129">
            <v>18000</v>
          </cell>
        </row>
        <row r="130">
          <cell r="A130">
            <v>131</v>
          </cell>
          <cell r="B130" t="str">
            <v xml:space="preserve">Lª ThÞ </v>
          </cell>
          <cell r="C130" t="str">
            <v>Hång</v>
          </cell>
          <cell r="E130">
            <v>18000</v>
          </cell>
          <cell r="F130">
            <v>12</v>
          </cell>
        </row>
        <row r="131">
          <cell r="A131">
            <v>132</v>
          </cell>
          <cell r="B131" t="str">
            <v>§inh ThÞ</v>
          </cell>
          <cell r="C131" t="str">
            <v>Nga</v>
          </cell>
          <cell r="E131">
            <v>18000</v>
          </cell>
        </row>
        <row r="132">
          <cell r="A132">
            <v>133</v>
          </cell>
          <cell r="B132" t="str">
            <v xml:space="preserve">Ph¹m ThÞ </v>
          </cell>
          <cell r="C132" t="str">
            <v>B¾c</v>
          </cell>
          <cell r="E132">
            <v>18000</v>
          </cell>
        </row>
        <row r="133">
          <cell r="A133">
            <v>134</v>
          </cell>
          <cell r="B133" t="str">
            <v>NguyÔn ThÞ Minh</v>
          </cell>
          <cell r="C133" t="str">
            <v>Ph­¬ng</v>
          </cell>
          <cell r="E133">
            <v>18000</v>
          </cell>
          <cell r="F133">
            <v>43</v>
          </cell>
        </row>
        <row r="134">
          <cell r="A134">
            <v>135</v>
          </cell>
          <cell r="B134" t="str">
            <v>NguyÔn ThÞ</v>
          </cell>
          <cell r="C134" t="str">
            <v>TuyÕtB</v>
          </cell>
          <cell r="D134" t="str">
            <v>Electro'</v>
          </cell>
          <cell r="E134">
            <v>20000</v>
          </cell>
        </row>
        <row r="135">
          <cell r="A135">
            <v>136</v>
          </cell>
          <cell r="B135" t="str">
            <v>NguyÔn ThÞ</v>
          </cell>
          <cell r="C135" t="str">
            <v>Nô B</v>
          </cell>
          <cell r="E135">
            <v>18000</v>
          </cell>
        </row>
        <row r="136">
          <cell r="A136">
            <v>137</v>
          </cell>
          <cell r="B136" t="str">
            <v xml:space="preserve">NguyÔn ThÞ </v>
          </cell>
          <cell r="C136" t="str">
            <v>H»ng A</v>
          </cell>
          <cell r="D136" t="str">
            <v>Welding</v>
          </cell>
          <cell r="E136">
            <v>18000</v>
          </cell>
        </row>
        <row r="137">
          <cell r="A137">
            <v>138</v>
          </cell>
          <cell r="B137" t="str">
            <v xml:space="preserve">Bïi Minh </v>
          </cell>
          <cell r="C137" t="str">
            <v>HiÒn</v>
          </cell>
          <cell r="D137" t="str">
            <v>Electro'</v>
          </cell>
          <cell r="E137">
            <v>20000</v>
          </cell>
          <cell r="F137">
            <v>7</v>
          </cell>
        </row>
        <row r="138">
          <cell r="A138">
            <v>139</v>
          </cell>
          <cell r="B138" t="str">
            <v>NguyÔn ThÞ Hång</v>
          </cell>
          <cell r="C138" t="str">
            <v>Khanh</v>
          </cell>
          <cell r="D138" t="str">
            <v>Electro'</v>
          </cell>
          <cell r="E138">
            <v>20000</v>
          </cell>
          <cell r="F138">
            <v>42</v>
          </cell>
        </row>
        <row r="139">
          <cell r="A139">
            <v>140</v>
          </cell>
          <cell r="B139" t="str">
            <v xml:space="preserve">Kh¶ ThÞ </v>
          </cell>
          <cell r="C139" t="str">
            <v>Thuý</v>
          </cell>
          <cell r="D139" t="str">
            <v>Electro'</v>
          </cell>
          <cell r="E139">
            <v>20000</v>
          </cell>
          <cell r="F139">
            <v>9</v>
          </cell>
        </row>
        <row r="140">
          <cell r="A140">
            <v>141</v>
          </cell>
          <cell r="B140" t="str">
            <v xml:space="preserve">Lª ThÞ </v>
          </cell>
          <cell r="C140" t="str">
            <v>NÕp</v>
          </cell>
          <cell r="E140">
            <v>18000</v>
          </cell>
        </row>
        <row r="141">
          <cell r="A141">
            <v>142</v>
          </cell>
          <cell r="B141" t="str">
            <v>NguyÔn ThÞ</v>
          </cell>
          <cell r="C141" t="str">
            <v>TuyÕt A</v>
          </cell>
          <cell r="D141" t="str">
            <v>Electro'</v>
          </cell>
          <cell r="E141">
            <v>20000</v>
          </cell>
        </row>
        <row r="142">
          <cell r="A142">
            <v>143</v>
          </cell>
          <cell r="B142" t="str">
            <v xml:space="preserve">NguyÔn ThÞ </v>
          </cell>
          <cell r="C142" t="str">
            <v>Hµ B</v>
          </cell>
          <cell r="E142">
            <v>18000</v>
          </cell>
        </row>
        <row r="143">
          <cell r="A143">
            <v>144</v>
          </cell>
          <cell r="B143" t="str">
            <v>Lª ThÞ</v>
          </cell>
          <cell r="C143" t="str">
            <v>Mai</v>
          </cell>
          <cell r="E143">
            <v>18000</v>
          </cell>
        </row>
        <row r="144">
          <cell r="A144">
            <v>145</v>
          </cell>
          <cell r="B144" t="str">
            <v>NguyÔn ThÞ Thu</v>
          </cell>
          <cell r="C144" t="str">
            <v>H»ng</v>
          </cell>
          <cell r="E144">
            <v>18000</v>
          </cell>
        </row>
        <row r="145">
          <cell r="A145">
            <v>146</v>
          </cell>
          <cell r="B145" t="str">
            <v>NguyÔn ThÞ Thanh</v>
          </cell>
          <cell r="C145" t="str">
            <v>B×nh</v>
          </cell>
          <cell r="E145">
            <v>18000</v>
          </cell>
        </row>
        <row r="146">
          <cell r="A146">
            <v>147</v>
          </cell>
          <cell r="B146" t="str">
            <v>Lôc ThÞ</v>
          </cell>
          <cell r="C146" t="str">
            <v>Hoa</v>
          </cell>
          <cell r="D146" t="str">
            <v>Electro'</v>
          </cell>
          <cell r="E146">
            <v>20000</v>
          </cell>
          <cell r="F146">
            <v>15</v>
          </cell>
        </row>
        <row r="147">
          <cell r="A147">
            <v>148</v>
          </cell>
          <cell r="B147" t="str">
            <v>Ph¹m Thanh</v>
          </cell>
          <cell r="C147" t="str">
            <v>Hµ</v>
          </cell>
          <cell r="D147" t="str">
            <v>Electro'</v>
          </cell>
          <cell r="E147">
            <v>20000</v>
          </cell>
          <cell r="F147">
            <v>45</v>
          </cell>
        </row>
        <row r="148">
          <cell r="A148">
            <v>149</v>
          </cell>
          <cell r="B148" t="str">
            <v>NguyÔn ThÞ Thu</v>
          </cell>
          <cell r="C148" t="str">
            <v>H­¬ng C</v>
          </cell>
          <cell r="E148">
            <v>18000</v>
          </cell>
        </row>
        <row r="149">
          <cell r="A149">
            <v>150</v>
          </cell>
          <cell r="B149" t="str">
            <v xml:space="preserve">Lª ThÞ KiÒu </v>
          </cell>
          <cell r="C149" t="str">
            <v>Oanh</v>
          </cell>
          <cell r="D149" t="str">
            <v>Electro'</v>
          </cell>
          <cell r="E149">
            <v>20000</v>
          </cell>
          <cell r="F149">
            <v>39</v>
          </cell>
        </row>
        <row r="150">
          <cell r="A150">
            <v>151</v>
          </cell>
          <cell r="B150" t="str">
            <v>L­u ThÞ Thuý</v>
          </cell>
          <cell r="C150" t="str">
            <v>B×nh</v>
          </cell>
          <cell r="D150" t="str">
            <v>Electro'</v>
          </cell>
          <cell r="E150">
            <v>20000</v>
          </cell>
          <cell r="F150">
            <v>17</v>
          </cell>
        </row>
        <row r="151">
          <cell r="A151">
            <v>152</v>
          </cell>
          <cell r="B151" t="str">
            <v xml:space="preserve">Lª ThÞ </v>
          </cell>
          <cell r="C151" t="str">
            <v>Thanh</v>
          </cell>
          <cell r="E151">
            <v>18000</v>
          </cell>
          <cell r="F151">
            <v>14</v>
          </cell>
        </row>
        <row r="152">
          <cell r="A152">
            <v>153</v>
          </cell>
          <cell r="B152" t="str">
            <v>NguyÔn ThÞ</v>
          </cell>
          <cell r="C152" t="str">
            <v>Minh A</v>
          </cell>
          <cell r="D152" t="str">
            <v>Electro'</v>
          </cell>
          <cell r="E152">
            <v>20000</v>
          </cell>
        </row>
        <row r="153">
          <cell r="A153">
            <v>154</v>
          </cell>
          <cell r="B153" t="str">
            <v>Bïi ThÞ Kim</v>
          </cell>
          <cell r="C153" t="str">
            <v>Ph­îng</v>
          </cell>
          <cell r="D153" t="str">
            <v>Electro'</v>
          </cell>
          <cell r="E153">
            <v>20000</v>
          </cell>
          <cell r="F153">
            <v>28</v>
          </cell>
        </row>
        <row r="154">
          <cell r="A154">
            <v>155</v>
          </cell>
          <cell r="B154" t="str">
            <v xml:space="preserve">NguyÔn ThÞ </v>
          </cell>
          <cell r="C154" t="str">
            <v>Liªn C</v>
          </cell>
          <cell r="E154">
            <v>18000</v>
          </cell>
        </row>
        <row r="155">
          <cell r="A155">
            <v>156</v>
          </cell>
          <cell r="B155" t="str">
            <v xml:space="preserve">§Æng ThÞ Thuý </v>
          </cell>
          <cell r="C155" t="str">
            <v>H¹nh</v>
          </cell>
          <cell r="E155">
            <v>18000</v>
          </cell>
        </row>
        <row r="156">
          <cell r="A156">
            <v>157</v>
          </cell>
          <cell r="B156" t="str">
            <v xml:space="preserve">§µo ThÞ </v>
          </cell>
          <cell r="C156" t="str">
            <v>H­¬ng</v>
          </cell>
          <cell r="D156" t="str">
            <v>Welding</v>
          </cell>
          <cell r="E156">
            <v>20000</v>
          </cell>
        </row>
        <row r="157">
          <cell r="A157">
            <v>158</v>
          </cell>
          <cell r="B157" t="str">
            <v>§µo ThÞ Thu</v>
          </cell>
          <cell r="C157" t="str">
            <v>Trang</v>
          </cell>
          <cell r="E157">
            <v>18000</v>
          </cell>
        </row>
        <row r="158">
          <cell r="A158">
            <v>159</v>
          </cell>
          <cell r="B158" t="str">
            <v xml:space="preserve">§µo ThÞ </v>
          </cell>
          <cell r="C158" t="str">
            <v>H­¬ng</v>
          </cell>
          <cell r="E158">
            <v>18000</v>
          </cell>
        </row>
        <row r="159">
          <cell r="A159">
            <v>160</v>
          </cell>
          <cell r="B159" t="str">
            <v xml:space="preserve">NguyÔn ThÞ </v>
          </cell>
          <cell r="C159" t="str">
            <v>Thuý C</v>
          </cell>
          <cell r="E159">
            <v>18000</v>
          </cell>
        </row>
        <row r="160">
          <cell r="A160">
            <v>161</v>
          </cell>
          <cell r="B160" t="str">
            <v>Vò ThÞ Lan</v>
          </cell>
          <cell r="C160" t="str">
            <v>Ph­¬ng</v>
          </cell>
          <cell r="E160">
            <v>18000</v>
          </cell>
        </row>
        <row r="161">
          <cell r="A161">
            <v>162</v>
          </cell>
          <cell r="B161" t="str">
            <v xml:space="preserve">TrÞnh ThÞ </v>
          </cell>
          <cell r="C161" t="str">
            <v>HiÖp</v>
          </cell>
          <cell r="E161">
            <v>18000</v>
          </cell>
        </row>
        <row r="162">
          <cell r="A162">
            <v>163</v>
          </cell>
          <cell r="B162" t="str">
            <v>NguyÔn ThÞ</v>
          </cell>
          <cell r="C162" t="str">
            <v>Thoa A</v>
          </cell>
          <cell r="E162">
            <v>18000</v>
          </cell>
        </row>
        <row r="163">
          <cell r="A163">
            <v>164</v>
          </cell>
          <cell r="B163" t="str">
            <v>NguyÔn ThÞ</v>
          </cell>
          <cell r="C163" t="str">
            <v>H­¬ng A</v>
          </cell>
          <cell r="D163" t="str">
            <v>Electro'</v>
          </cell>
          <cell r="E163">
            <v>20000</v>
          </cell>
          <cell r="F163">
            <v>22</v>
          </cell>
        </row>
        <row r="164">
          <cell r="A164">
            <v>165</v>
          </cell>
          <cell r="B164" t="str">
            <v xml:space="preserve">§oµn ThÞ </v>
          </cell>
          <cell r="C164" t="str">
            <v>Ngoan</v>
          </cell>
          <cell r="D164" t="str">
            <v>Electro'</v>
          </cell>
          <cell r="E164">
            <v>20000</v>
          </cell>
          <cell r="F164">
            <v>6</v>
          </cell>
        </row>
        <row r="165">
          <cell r="A165">
            <v>166</v>
          </cell>
          <cell r="B165" t="str">
            <v>NguyÔn ThÞ</v>
          </cell>
          <cell r="C165" t="str">
            <v>Oanh</v>
          </cell>
          <cell r="E165">
            <v>18000</v>
          </cell>
          <cell r="F165">
            <v>29</v>
          </cell>
        </row>
        <row r="166">
          <cell r="A166">
            <v>167</v>
          </cell>
          <cell r="B166" t="str">
            <v>NguyÔn ThÞ</v>
          </cell>
          <cell r="C166" t="str">
            <v>HiÖu</v>
          </cell>
          <cell r="E166">
            <v>18000</v>
          </cell>
          <cell r="F166">
            <v>32</v>
          </cell>
        </row>
        <row r="167">
          <cell r="A167">
            <v>168</v>
          </cell>
          <cell r="B167" t="str">
            <v xml:space="preserve">NguyÔn ThÞ </v>
          </cell>
          <cell r="C167" t="str">
            <v>YÕn</v>
          </cell>
          <cell r="D167" t="str">
            <v>Electro'</v>
          </cell>
          <cell r="E167">
            <v>20000</v>
          </cell>
          <cell r="F167">
            <v>40</v>
          </cell>
        </row>
        <row r="168">
          <cell r="A168">
            <v>169</v>
          </cell>
          <cell r="B168" t="str">
            <v xml:space="preserve">NguyÔn ThÞ </v>
          </cell>
          <cell r="C168" t="str">
            <v>Nhµn B</v>
          </cell>
          <cell r="D168" t="str">
            <v>Electro'</v>
          </cell>
          <cell r="E168">
            <v>20000</v>
          </cell>
          <cell r="F168">
            <v>37</v>
          </cell>
        </row>
        <row r="169">
          <cell r="A169">
            <v>170</v>
          </cell>
          <cell r="B169" t="str">
            <v>NguyÔn ThÞ</v>
          </cell>
          <cell r="C169" t="str">
            <v>Loan B</v>
          </cell>
          <cell r="D169" t="str">
            <v>Electro'</v>
          </cell>
          <cell r="E169">
            <v>20000</v>
          </cell>
          <cell r="F169">
            <v>26</v>
          </cell>
        </row>
        <row r="170">
          <cell r="A170">
            <v>171</v>
          </cell>
          <cell r="B170" t="str">
            <v>NguyÔn ThÞ</v>
          </cell>
          <cell r="C170" t="str">
            <v>ChØnh</v>
          </cell>
          <cell r="D170" t="str">
            <v>Electro'</v>
          </cell>
          <cell r="E170">
            <v>20000</v>
          </cell>
          <cell r="F170">
            <v>20</v>
          </cell>
        </row>
        <row r="171">
          <cell r="A171">
            <v>172</v>
          </cell>
          <cell r="B171" t="str">
            <v>NguyÔn ThÞ H¶i</v>
          </cell>
          <cell r="C171" t="str">
            <v>YÕn B</v>
          </cell>
          <cell r="D171" t="str">
            <v>Electro'</v>
          </cell>
          <cell r="E171">
            <v>20000</v>
          </cell>
          <cell r="F171">
            <v>41</v>
          </cell>
        </row>
        <row r="172">
          <cell r="A172">
            <v>173</v>
          </cell>
          <cell r="B172" t="str">
            <v>NguyÔn ThÞ</v>
          </cell>
          <cell r="C172" t="str">
            <v>HiÒn B</v>
          </cell>
          <cell r="D172" t="str">
            <v>Electro'</v>
          </cell>
          <cell r="E172">
            <v>20000</v>
          </cell>
          <cell r="F172">
            <v>24</v>
          </cell>
        </row>
        <row r="173">
          <cell r="A173">
            <v>174</v>
          </cell>
          <cell r="B173" t="str">
            <v xml:space="preserve">Vò ThÞ </v>
          </cell>
          <cell r="C173" t="str">
            <v>Th¬m</v>
          </cell>
          <cell r="D173" t="str">
            <v>Electro'</v>
          </cell>
          <cell r="E173">
            <v>20000</v>
          </cell>
          <cell r="F173">
            <v>47</v>
          </cell>
        </row>
        <row r="174">
          <cell r="A174">
            <v>175</v>
          </cell>
          <cell r="B174" t="str">
            <v>NguyÔn ThÞ</v>
          </cell>
          <cell r="C174" t="str">
            <v>TuyÕt B</v>
          </cell>
          <cell r="E174">
            <v>18000</v>
          </cell>
          <cell r="F174">
            <v>31</v>
          </cell>
        </row>
        <row r="175">
          <cell r="A175">
            <v>176</v>
          </cell>
          <cell r="B175" t="str">
            <v>NguyÔn ThÞ</v>
          </cell>
          <cell r="C175" t="str">
            <v>XuyÕn</v>
          </cell>
          <cell r="E175">
            <v>18000</v>
          </cell>
          <cell r="F175">
            <v>33</v>
          </cell>
        </row>
        <row r="176">
          <cell r="A176">
            <v>177</v>
          </cell>
          <cell r="B176" t="str">
            <v xml:space="preserve">§oµn ThÞ </v>
          </cell>
          <cell r="C176" t="str">
            <v>LuyÕn</v>
          </cell>
          <cell r="D176" t="str">
            <v>Electro'</v>
          </cell>
          <cell r="E176">
            <v>20000</v>
          </cell>
          <cell r="F176">
            <v>5</v>
          </cell>
        </row>
        <row r="177">
          <cell r="A177">
            <v>178</v>
          </cell>
          <cell r="B177" t="str">
            <v>Hoµng ThÞ</v>
          </cell>
          <cell r="C177" t="str">
            <v>B»ng</v>
          </cell>
          <cell r="D177" t="str">
            <v>Electro'</v>
          </cell>
          <cell r="E177">
            <v>20000</v>
          </cell>
          <cell r="F177">
            <v>8</v>
          </cell>
        </row>
        <row r="178">
          <cell r="A178">
            <v>179</v>
          </cell>
          <cell r="B178" t="str">
            <v>L­¬ng ThÞ</v>
          </cell>
          <cell r="C178" t="str">
            <v>Lan</v>
          </cell>
          <cell r="D178" t="str">
            <v>Electro'</v>
          </cell>
          <cell r="E178">
            <v>20000</v>
          </cell>
          <cell r="F178">
            <v>10</v>
          </cell>
        </row>
        <row r="179">
          <cell r="A179">
            <v>180</v>
          </cell>
          <cell r="B179" t="str">
            <v>NguyÔn ThÞ</v>
          </cell>
          <cell r="C179" t="str">
            <v>H»ng B</v>
          </cell>
          <cell r="D179" t="str">
            <v>Electro'</v>
          </cell>
          <cell r="E179">
            <v>20000</v>
          </cell>
          <cell r="F179">
            <v>21</v>
          </cell>
        </row>
        <row r="180">
          <cell r="A180">
            <v>181</v>
          </cell>
          <cell r="B180" t="str">
            <v>NguyÔn ThÞ</v>
          </cell>
          <cell r="C180" t="str">
            <v>Hoµn B</v>
          </cell>
          <cell r="E180">
            <v>18000</v>
          </cell>
          <cell r="F180">
            <v>25</v>
          </cell>
        </row>
        <row r="181">
          <cell r="A181">
            <v>182</v>
          </cell>
          <cell r="B181" t="str">
            <v>NguyÔn ThÞ Thanh</v>
          </cell>
          <cell r="C181" t="str">
            <v>Mai</v>
          </cell>
          <cell r="D181" t="str">
            <v>Electro'</v>
          </cell>
          <cell r="E181">
            <v>20000</v>
          </cell>
          <cell r="F181">
            <v>44</v>
          </cell>
        </row>
        <row r="182">
          <cell r="A182">
            <v>183</v>
          </cell>
          <cell r="B182" t="str">
            <v xml:space="preserve">§µo ThÞ Thuú </v>
          </cell>
          <cell r="C182" t="str">
            <v>Dung</v>
          </cell>
          <cell r="D182" t="str">
            <v>Electro'</v>
          </cell>
          <cell r="E182">
            <v>20000</v>
          </cell>
          <cell r="F182">
            <v>2</v>
          </cell>
        </row>
        <row r="183">
          <cell r="A183">
            <v>184</v>
          </cell>
          <cell r="B183" t="str">
            <v>Hoa Hång</v>
          </cell>
          <cell r="C183" t="str">
            <v>Thuû</v>
          </cell>
          <cell r="E183">
            <v>18000</v>
          </cell>
        </row>
        <row r="184">
          <cell r="A184">
            <v>185</v>
          </cell>
          <cell r="B184" t="str">
            <v xml:space="preserve">TrÇn ThÞ </v>
          </cell>
          <cell r="C184" t="str">
            <v>Thuý A</v>
          </cell>
          <cell r="E184">
            <v>18000</v>
          </cell>
        </row>
        <row r="185">
          <cell r="A185">
            <v>186</v>
          </cell>
          <cell r="B185" t="str">
            <v>§ç ThÞ</v>
          </cell>
          <cell r="C185" t="str">
            <v>Dung</v>
          </cell>
          <cell r="D185" t="str">
            <v>Electro'</v>
          </cell>
          <cell r="E185">
            <v>20000</v>
          </cell>
          <cell r="F185">
            <v>4</v>
          </cell>
        </row>
        <row r="186">
          <cell r="A186">
            <v>187</v>
          </cell>
          <cell r="B186" t="str">
            <v>Bïi ThÞ Minh</v>
          </cell>
          <cell r="C186" t="str">
            <v>Sanh</v>
          </cell>
          <cell r="E186">
            <v>18000</v>
          </cell>
        </row>
        <row r="187">
          <cell r="A187">
            <v>188</v>
          </cell>
          <cell r="B187" t="str">
            <v>L­u ThÞ</v>
          </cell>
          <cell r="C187" t="str">
            <v>Th¾m</v>
          </cell>
          <cell r="E187">
            <v>18000</v>
          </cell>
        </row>
        <row r="188">
          <cell r="A188">
            <v>189</v>
          </cell>
          <cell r="B188" t="str">
            <v>NguyÔn ThÞ Thanh</v>
          </cell>
          <cell r="C188" t="str">
            <v>H­êng B</v>
          </cell>
          <cell r="E188">
            <v>18000</v>
          </cell>
        </row>
        <row r="189">
          <cell r="A189">
            <v>190</v>
          </cell>
          <cell r="B189" t="str">
            <v>NguyÔn ThÞ Thu</v>
          </cell>
          <cell r="C189" t="str">
            <v>H­¬ng C</v>
          </cell>
          <cell r="E189">
            <v>18000</v>
          </cell>
        </row>
        <row r="190">
          <cell r="A190">
            <v>191</v>
          </cell>
          <cell r="B190" t="str">
            <v xml:space="preserve">TrÇn ThÞ </v>
          </cell>
          <cell r="C190" t="str">
            <v>Thuý B</v>
          </cell>
          <cell r="E190">
            <v>18000</v>
          </cell>
        </row>
        <row r="191">
          <cell r="A191">
            <v>192</v>
          </cell>
          <cell r="B191" t="str">
            <v>NguyÔn ThÞ Phóc</v>
          </cell>
          <cell r="C191" t="str">
            <v>Thä</v>
          </cell>
          <cell r="E191">
            <v>18000</v>
          </cell>
        </row>
        <row r="192">
          <cell r="A192">
            <v>193</v>
          </cell>
          <cell r="B192" t="str">
            <v>NguyÔn ThÞ Thanh</v>
          </cell>
          <cell r="C192" t="str">
            <v>Thuû</v>
          </cell>
          <cell r="E192">
            <v>18000</v>
          </cell>
        </row>
        <row r="193">
          <cell r="A193">
            <v>194</v>
          </cell>
          <cell r="B193" t="str">
            <v>NguyÔn ThÞ</v>
          </cell>
          <cell r="C193" t="str">
            <v>LiÔu</v>
          </cell>
          <cell r="E193">
            <v>18000</v>
          </cell>
        </row>
        <row r="194">
          <cell r="A194">
            <v>195</v>
          </cell>
          <cell r="B194" t="str">
            <v>NguyÔn ThÞ</v>
          </cell>
          <cell r="C194" t="str">
            <v>Ph­¬ng A</v>
          </cell>
          <cell r="E194">
            <v>18000</v>
          </cell>
        </row>
        <row r="195">
          <cell r="A195">
            <v>196</v>
          </cell>
          <cell r="B195" t="str">
            <v xml:space="preserve">Ph¹m ThÞ </v>
          </cell>
          <cell r="C195" t="str">
            <v>Th¾m</v>
          </cell>
          <cell r="E195">
            <v>18000</v>
          </cell>
        </row>
        <row r="196">
          <cell r="A196">
            <v>197</v>
          </cell>
          <cell r="B196" t="str">
            <v>Khóc ThÞ</v>
          </cell>
          <cell r="C196" t="str">
            <v>Nh©m</v>
          </cell>
          <cell r="E196">
            <v>18000</v>
          </cell>
        </row>
        <row r="197">
          <cell r="A197">
            <v>198</v>
          </cell>
          <cell r="B197" t="str">
            <v xml:space="preserve">§Æng Thu </v>
          </cell>
          <cell r="C197" t="str">
            <v>Thuû</v>
          </cell>
          <cell r="E197">
            <v>20000</v>
          </cell>
        </row>
        <row r="198">
          <cell r="A198">
            <v>199</v>
          </cell>
          <cell r="B198" t="str">
            <v xml:space="preserve">NguyÔn ThÞ </v>
          </cell>
          <cell r="C198" t="str">
            <v>Hoµn</v>
          </cell>
          <cell r="D198" t="str">
            <v>Electro'</v>
          </cell>
          <cell r="E198">
            <v>20000</v>
          </cell>
        </row>
        <row r="199">
          <cell r="A199">
            <v>200</v>
          </cell>
          <cell r="B199" t="str">
            <v>Lª ThÞ Hång</v>
          </cell>
          <cell r="C199" t="str">
            <v>Minh</v>
          </cell>
          <cell r="E199">
            <v>18000</v>
          </cell>
        </row>
        <row r="200">
          <cell r="A200">
            <v>201</v>
          </cell>
          <cell r="B200" t="str">
            <v xml:space="preserve">NguyÔn Ngäc </v>
          </cell>
          <cell r="C200" t="str">
            <v>DiÖp</v>
          </cell>
          <cell r="E200">
            <v>18000</v>
          </cell>
        </row>
        <row r="201">
          <cell r="A201">
            <v>202</v>
          </cell>
          <cell r="B201" t="str">
            <v>Ph¹m ThÞ H¶i</v>
          </cell>
          <cell r="C201" t="str">
            <v>YÕn</v>
          </cell>
          <cell r="E201">
            <v>18000</v>
          </cell>
        </row>
        <row r="202">
          <cell r="A202">
            <v>203</v>
          </cell>
          <cell r="B202" t="str">
            <v>Ph¹m ThÞ</v>
          </cell>
          <cell r="C202" t="str">
            <v>Ng¶i</v>
          </cell>
          <cell r="E202">
            <v>18000</v>
          </cell>
        </row>
        <row r="203">
          <cell r="A203">
            <v>204</v>
          </cell>
          <cell r="B203" t="str">
            <v>B¹ch Hång</v>
          </cell>
          <cell r="C203" t="str">
            <v>Lý</v>
          </cell>
          <cell r="E203">
            <v>18000</v>
          </cell>
        </row>
        <row r="204">
          <cell r="A204">
            <v>205</v>
          </cell>
          <cell r="B204" t="str">
            <v xml:space="preserve">Lª ThÞ </v>
          </cell>
          <cell r="C204" t="str">
            <v>HuyÒn</v>
          </cell>
          <cell r="E204">
            <v>18000</v>
          </cell>
        </row>
        <row r="205">
          <cell r="A205">
            <v>206</v>
          </cell>
          <cell r="B205" t="str">
            <v>NguyÔn ThÞ</v>
          </cell>
          <cell r="C205" t="str">
            <v>Chiªn</v>
          </cell>
          <cell r="E205">
            <v>18000</v>
          </cell>
          <cell r="F205">
            <v>19</v>
          </cell>
        </row>
        <row r="206">
          <cell r="A206">
            <v>207</v>
          </cell>
          <cell r="B206" t="str">
            <v>NguyÔn ThÞ</v>
          </cell>
          <cell r="C206" t="str">
            <v>Lª</v>
          </cell>
          <cell r="E206">
            <v>18000</v>
          </cell>
        </row>
        <row r="207">
          <cell r="A207">
            <v>208</v>
          </cell>
          <cell r="B207" t="str">
            <v>§ç ThÞ</v>
          </cell>
          <cell r="C207" t="str">
            <v>LiÔu</v>
          </cell>
          <cell r="E207">
            <v>18000</v>
          </cell>
        </row>
        <row r="208">
          <cell r="A208">
            <v>209</v>
          </cell>
          <cell r="B208" t="str">
            <v xml:space="preserve">Hoµng Hång </v>
          </cell>
          <cell r="C208" t="str">
            <v>H¹nh</v>
          </cell>
          <cell r="E208">
            <v>18000</v>
          </cell>
        </row>
        <row r="209">
          <cell r="A209">
            <v>210</v>
          </cell>
          <cell r="B209" t="str">
            <v>Lª ThÞ</v>
          </cell>
          <cell r="C209" t="str">
            <v>Liªn</v>
          </cell>
          <cell r="D209" t="str">
            <v>Electro'</v>
          </cell>
          <cell r="E209">
            <v>20000</v>
          </cell>
        </row>
        <row r="210">
          <cell r="A210">
            <v>211</v>
          </cell>
          <cell r="B210" t="str">
            <v>NguyÔn ThÞ</v>
          </cell>
          <cell r="C210" t="str">
            <v>Hµ</v>
          </cell>
          <cell r="E210">
            <v>18000</v>
          </cell>
        </row>
        <row r="211">
          <cell r="A211">
            <v>212</v>
          </cell>
          <cell r="B211" t="str">
            <v xml:space="preserve">§Æng ThÞ </v>
          </cell>
          <cell r="C211" t="str">
            <v>Hµ</v>
          </cell>
          <cell r="E211">
            <v>18000</v>
          </cell>
        </row>
        <row r="212">
          <cell r="A212">
            <v>213</v>
          </cell>
          <cell r="B212" t="str">
            <v xml:space="preserve">NguyÔn Thu </v>
          </cell>
          <cell r="C212" t="str">
            <v>HiÒn</v>
          </cell>
          <cell r="E212">
            <v>18000</v>
          </cell>
        </row>
        <row r="213">
          <cell r="A213">
            <v>214</v>
          </cell>
          <cell r="B213" t="str">
            <v xml:space="preserve">Tr­¬ng ThÞ </v>
          </cell>
          <cell r="C213" t="str">
            <v>ThÞnh</v>
          </cell>
          <cell r="E213">
            <v>18000</v>
          </cell>
        </row>
        <row r="214">
          <cell r="A214">
            <v>215</v>
          </cell>
          <cell r="B214" t="str">
            <v>§ç DiÖu</v>
          </cell>
          <cell r="C214" t="str">
            <v>ThuÇn</v>
          </cell>
          <cell r="E214">
            <v>18000</v>
          </cell>
        </row>
        <row r="215">
          <cell r="A215">
            <v>216</v>
          </cell>
          <cell r="B215" t="str">
            <v>KiÒu thÞ Thu</v>
          </cell>
          <cell r="C215" t="str">
            <v>Hoµ</v>
          </cell>
          <cell r="E215">
            <v>18000</v>
          </cell>
        </row>
        <row r="216">
          <cell r="A216">
            <v>217</v>
          </cell>
          <cell r="B216" t="str">
            <v>NguyÔn ThÞ</v>
          </cell>
          <cell r="C216" t="str">
            <v>H­¬ng B</v>
          </cell>
          <cell r="E216">
            <v>18000</v>
          </cell>
        </row>
        <row r="217">
          <cell r="A217">
            <v>218</v>
          </cell>
          <cell r="B217" t="str">
            <v xml:space="preserve">§Æng ThÞ BÝch </v>
          </cell>
          <cell r="C217" t="str">
            <v>DiÖp</v>
          </cell>
          <cell r="E217">
            <v>18000</v>
          </cell>
        </row>
        <row r="218">
          <cell r="A218">
            <v>219</v>
          </cell>
          <cell r="B218" t="str">
            <v xml:space="preserve">NguyÔn ThÞ </v>
          </cell>
          <cell r="C218" t="str">
            <v>Hoµn C</v>
          </cell>
          <cell r="E218">
            <v>18000</v>
          </cell>
        </row>
        <row r="219">
          <cell r="A219">
            <v>220</v>
          </cell>
          <cell r="B219" t="str">
            <v xml:space="preserve">NguyÔn ThÞ </v>
          </cell>
          <cell r="C219" t="str">
            <v>§Þnh</v>
          </cell>
          <cell r="E219">
            <v>18000</v>
          </cell>
        </row>
        <row r="220">
          <cell r="A220">
            <v>221</v>
          </cell>
          <cell r="B220" t="str">
            <v xml:space="preserve">Phan ThÞ </v>
          </cell>
          <cell r="C220" t="str">
            <v>Lîi</v>
          </cell>
          <cell r="E220">
            <v>18000</v>
          </cell>
        </row>
        <row r="221">
          <cell r="A221">
            <v>222</v>
          </cell>
          <cell r="B221" t="str">
            <v>NguyÔn ThÞ Chung</v>
          </cell>
          <cell r="C221" t="str">
            <v>Ca</v>
          </cell>
          <cell r="E221">
            <v>18000</v>
          </cell>
        </row>
        <row r="222">
          <cell r="A222">
            <v>223</v>
          </cell>
          <cell r="B222" t="str">
            <v>Lª ThÞ Thanh</v>
          </cell>
          <cell r="C222" t="str">
            <v>Ph­¬ng</v>
          </cell>
          <cell r="E222">
            <v>18000</v>
          </cell>
        </row>
        <row r="223">
          <cell r="A223">
            <v>224</v>
          </cell>
          <cell r="B223" t="str">
            <v xml:space="preserve">NguyÔn Hång </v>
          </cell>
          <cell r="C223" t="str">
            <v>HuÖ</v>
          </cell>
          <cell r="E223">
            <v>18000</v>
          </cell>
        </row>
        <row r="224">
          <cell r="A224">
            <v>225</v>
          </cell>
          <cell r="B224" t="str">
            <v>NguyÔn Xu©n</v>
          </cell>
          <cell r="C224" t="str">
            <v>Thu</v>
          </cell>
          <cell r="E224">
            <v>18000</v>
          </cell>
        </row>
        <row r="225">
          <cell r="A225">
            <v>226</v>
          </cell>
          <cell r="B225" t="str">
            <v>NguyÔn ThÞ</v>
          </cell>
          <cell r="C225" t="str">
            <v>Mai B</v>
          </cell>
          <cell r="E225">
            <v>18000</v>
          </cell>
        </row>
        <row r="226">
          <cell r="A226">
            <v>227</v>
          </cell>
          <cell r="B226" t="str">
            <v xml:space="preserve">NguyÔn ThÞ </v>
          </cell>
          <cell r="C226" t="str">
            <v>HuÊn</v>
          </cell>
          <cell r="E226">
            <v>18000</v>
          </cell>
        </row>
        <row r="227">
          <cell r="A227">
            <v>228</v>
          </cell>
          <cell r="B227" t="str">
            <v>L­u ThÞ</v>
          </cell>
          <cell r="C227" t="str">
            <v>Hµo</v>
          </cell>
          <cell r="E227">
            <v>18000</v>
          </cell>
        </row>
        <row r="228">
          <cell r="A228">
            <v>229</v>
          </cell>
          <cell r="B228" t="str">
            <v>Lª Nh­</v>
          </cell>
          <cell r="C228" t="str">
            <v>Quúnh</v>
          </cell>
          <cell r="E228">
            <v>18000</v>
          </cell>
        </row>
        <row r="229">
          <cell r="A229">
            <v>230</v>
          </cell>
          <cell r="B229" t="str">
            <v xml:space="preserve">NguyÔn Minh </v>
          </cell>
          <cell r="C229" t="str">
            <v>KhiÕt</v>
          </cell>
          <cell r="E229">
            <v>18000</v>
          </cell>
        </row>
        <row r="230">
          <cell r="A230">
            <v>231</v>
          </cell>
          <cell r="B230" t="str">
            <v>Ng« ThÞ</v>
          </cell>
          <cell r="C230" t="str">
            <v>Chuyªn</v>
          </cell>
          <cell r="E230">
            <v>18000</v>
          </cell>
        </row>
        <row r="231">
          <cell r="A231">
            <v>232</v>
          </cell>
          <cell r="B231" t="str">
            <v>NguyÔn Thanh</v>
          </cell>
          <cell r="C231" t="str">
            <v>Mþ</v>
          </cell>
          <cell r="E231">
            <v>18000</v>
          </cell>
        </row>
        <row r="232">
          <cell r="A232">
            <v>233</v>
          </cell>
          <cell r="B232" t="str">
            <v xml:space="preserve">NguyÔn ThÞ </v>
          </cell>
          <cell r="C232" t="str">
            <v>H­¬ng D</v>
          </cell>
          <cell r="E232">
            <v>18000</v>
          </cell>
        </row>
        <row r="233">
          <cell r="A233">
            <v>234</v>
          </cell>
          <cell r="B233" t="str">
            <v>Ph¹m ThÞ</v>
          </cell>
          <cell r="C233" t="str">
            <v>Hoa</v>
          </cell>
          <cell r="E233">
            <v>18000</v>
          </cell>
        </row>
        <row r="234">
          <cell r="A234">
            <v>235</v>
          </cell>
          <cell r="B234" t="str">
            <v>NguyÔn ThÞ</v>
          </cell>
          <cell r="C234" t="str">
            <v>Ph­îng A</v>
          </cell>
          <cell r="E234">
            <v>18000</v>
          </cell>
        </row>
        <row r="235">
          <cell r="A235">
            <v>236</v>
          </cell>
          <cell r="B235" t="str">
            <v>§ç ThÞ</v>
          </cell>
          <cell r="C235" t="str">
            <v>S¸ng</v>
          </cell>
          <cell r="E235">
            <v>18000</v>
          </cell>
        </row>
        <row r="236">
          <cell r="A236">
            <v>237</v>
          </cell>
          <cell r="B236" t="str">
            <v>NguyÔn ThÞ Thu</v>
          </cell>
          <cell r="C236" t="str">
            <v>HiÒn</v>
          </cell>
          <cell r="E236">
            <v>18000</v>
          </cell>
        </row>
        <row r="237">
          <cell r="A237">
            <v>238</v>
          </cell>
          <cell r="B237" t="str">
            <v>§Æng ThÞ</v>
          </cell>
          <cell r="C237" t="str">
            <v>Liªn</v>
          </cell>
          <cell r="E237">
            <v>18000</v>
          </cell>
        </row>
        <row r="238">
          <cell r="A238">
            <v>239</v>
          </cell>
          <cell r="B238" t="str">
            <v>NguyÔn ThÞ</v>
          </cell>
          <cell r="C238" t="str">
            <v>ThuyÕt</v>
          </cell>
          <cell r="E238">
            <v>18000</v>
          </cell>
        </row>
        <row r="239">
          <cell r="A239">
            <v>240</v>
          </cell>
          <cell r="B239" t="str">
            <v xml:space="preserve">Ph¹m Ngäc </v>
          </cell>
          <cell r="C239" t="str">
            <v>Th­êng</v>
          </cell>
          <cell r="E239">
            <v>18000</v>
          </cell>
        </row>
        <row r="240">
          <cell r="A240">
            <v>241</v>
          </cell>
          <cell r="B240" t="str">
            <v>Lª ThÞ</v>
          </cell>
          <cell r="C240" t="str">
            <v>Lan</v>
          </cell>
          <cell r="E240">
            <v>18000</v>
          </cell>
        </row>
        <row r="241">
          <cell r="A241">
            <v>242</v>
          </cell>
          <cell r="B241" t="str">
            <v xml:space="preserve">L­¬ng ThÞ </v>
          </cell>
          <cell r="C241" t="str">
            <v>V©n</v>
          </cell>
          <cell r="E241">
            <v>18000</v>
          </cell>
        </row>
        <row r="242">
          <cell r="A242">
            <v>243</v>
          </cell>
          <cell r="B242" t="str">
            <v>NguyÔn ThÞ</v>
          </cell>
          <cell r="C242" t="str">
            <v>Minh A</v>
          </cell>
          <cell r="E242">
            <v>18000</v>
          </cell>
        </row>
        <row r="243">
          <cell r="A243">
            <v>244</v>
          </cell>
          <cell r="B243" t="str">
            <v>NguyÔn ThÞ</v>
          </cell>
          <cell r="C243" t="str">
            <v>Thoa B</v>
          </cell>
          <cell r="D243" t="str">
            <v>Electro'</v>
          </cell>
          <cell r="E243">
            <v>20000</v>
          </cell>
          <cell r="F243">
            <v>30</v>
          </cell>
        </row>
        <row r="244">
          <cell r="A244">
            <v>245</v>
          </cell>
          <cell r="B244" t="str">
            <v>NguyÔn ThÞ Thanh</v>
          </cell>
          <cell r="C244" t="str">
            <v>Nhµn</v>
          </cell>
          <cell r="E244">
            <v>20000</v>
          </cell>
        </row>
        <row r="245">
          <cell r="A245">
            <v>246</v>
          </cell>
          <cell r="B245" t="str">
            <v xml:space="preserve">Chö ThÞ </v>
          </cell>
          <cell r="C245" t="str">
            <v>LuyÕn</v>
          </cell>
          <cell r="E245">
            <v>18000</v>
          </cell>
        </row>
        <row r="246">
          <cell r="A246">
            <v>247</v>
          </cell>
          <cell r="B246" t="str">
            <v>L­u ThÞ</v>
          </cell>
          <cell r="C246" t="str">
            <v>ChØnh</v>
          </cell>
          <cell r="E246">
            <v>18000</v>
          </cell>
        </row>
        <row r="247">
          <cell r="A247">
            <v>248</v>
          </cell>
          <cell r="B247" t="str">
            <v>Hoµng ThÞ Thuý</v>
          </cell>
          <cell r="C247" t="str">
            <v>Nga</v>
          </cell>
          <cell r="E247">
            <v>18000</v>
          </cell>
        </row>
        <row r="248">
          <cell r="A248">
            <v>249</v>
          </cell>
          <cell r="B248" t="str">
            <v>Ph¹m ThÞ Kim</v>
          </cell>
          <cell r="C248" t="str">
            <v>Th¾m</v>
          </cell>
          <cell r="E248">
            <v>18000</v>
          </cell>
        </row>
        <row r="249">
          <cell r="A249">
            <v>250</v>
          </cell>
          <cell r="B249" t="str">
            <v>NguyÔn ThÞ Chung</v>
          </cell>
          <cell r="C249" t="str">
            <v>Thuû</v>
          </cell>
          <cell r="E249">
            <v>20000</v>
          </cell>
        </row>
        <row r="250">
          <cell r="A250">
            <v>251</v>
          </cell>
          <cell r="B250" t="str">
            <v>Hoµng ThÞ Hång</v>
          </cell>
          <cell r="C250" t="str">
            <v>H­ëng</v>
          </cell>
          <cell r="E250">
            <v>18000</v>
          </cell>
        </row>
        <row r="251">
          <cell r="A251">
            <v>252</v>
          </cell>
          <cell r="B251" t="str">
            <v>NguyÔn ThÞ</v>
          </cell>
          <cell r="C251" t="str">
            <v>Ngäc</v>
          </cell>
          <cell r="E251">
            <v>18000</v>
          </cell>
        </row>
        <row r="252">
          <cell r="A252">
            <v>253</v>
          </cell>
          <cell r="B252" t="str">
            <v>NguyÔn ThÞ</v>
          </cell>
          <cell r="C252" t="str">
            <v>Loan A</v>
          </cell>
          <cell r="E252">
            <v>18000</v>
          </cell>
        </row>
        <row r="253">
          <cell r="A253">
            <v>254</v>
          </cell>
          <cell r="B253" t="str">
            <v xml:space="preserve">NguyÔn B×nh </v>
          </cell>
          <cell r="C253" t="str">
            <v>Ph­¬ng</v>
          </cell>
          <cell r="E253">
            <v>18000</v>
          </cell>
        </row>
        <row r="254">
          <cell r="A254">
            <v>255</v>
          </cell>
          <cell r="B254" t="str">
            <v>NguyÔn ThÞ H­¬ng</v>
          </cell>
          <cell r="C254" t="str">
            <v>Sen B</v>
          </cell>
          <cell r="E254">
            <v>18000</v>
          </cell>
        </row>
        <row r="255">
          <cell r="A255">
            <v>256</v>
          </cell>
          <cell r="B255" t="str">
            <v>NguyÔn ThÞ</v>
          </cell>
          <cell r="C255" t="str">
            <v>Nga B</v>
          </cell>
          <cell r="E255">
            <v>18000</v>
          </cell>
        </row>
        <row r="256">
          <cell r="A256">
            <v>257</v>
          </cell>
          <cell r="B256" t="str">
            <v xml:space="preserve">TrÇn ¸nh </v>
          </cell>
          <cell r="C256" t="str">
            <v>NguyÖt</v>
          </cell>
          <cell r="E256">
            <v>18000</v>
          </cell>
        </row>
        <row r="257">
          <cell r="A257">
            <v>258</v>
          </cell>
          <cell r="B257" t="str">
            <v>Hoµng ThÞ</v>
          </cell>
          <cell r="C257" t="str">
            <v>Ch©m</v>
          </cell>
          <cell r="E257">
            <v>18000</v>
          </cell>
        </row>
        <row r="258">
          <cell r="A258">
            <v>259</v>
          </cell>
          <cell r="B258" t="str">
            <v>NguyÔn ThÞ</v>
          </cell>
          <cell r="C258" t="str">
            <v>Minh B</v>
          </cell>
          <cell r="E258">
            <v>18000</v>
          </cell>
        </row>
        <row r="259">
          <cell r="A259">
            <v>260</v>
          </cell>
          <cell r="B259" t="str">
            <v xml:space="preserve">NguyÔn ThÞ </v>
          </cell>
          <cell r="C259" t="str">
            <v>Loan D</v>
          </cell>
          <cell r="E259">
            <v>18000</v>
          </cell>
        </row>
        <row r="260">
          <cell r="A260">
            <v>261</v>
          </cell>
          <cell r="B260" t="str">
            <v>L­u ThÞ</v>
          </cell>
          <cell r="C260" t="str">
            <v>H­êng</v>
          </cell>
          <cell r="E260">
            <v>18000</v>
          </cell>
        </row>
        <row r="261">
          <cell r="A261">
            <v>262</v>
          </cell>
          <cell r="B261" t="str">
            <v>Vò ThÞ</v>
          </cell>
          <cell r="C261" t="str">
            <v>Minh</v>
          </cell>
          <cell r="E261">
            <v>18000</v>
          </cell>
        </row>
        <row r="262">
          <cell r="A262">
            <v>263</v>
          </cell>
          <cell r="B262" t="str">
            <v xml:space="preserve">§Æng ThÞ Mai </v>
          </cell>
          <cell r="C262" t="str">
            <v>Ngµ</v>
          </cell>
          <cell r="E262">
            <v>18000</v>
          </cell>
        </row>
        <row r="263">
          <cell r="A263">
            <v>264</v>
          </cell>
          <cell r="B263" t="str">
            <v xml:space="preserve">NguyÔn ThÞ </v>
          </cell>
          <cell r="C263" t="str">
            <v>Thuû B</v>
          </cell>
          <cell r="E263">
            <v>18000</v>
          </cell>
        </row>
        <row r="264">
          <cell r="A264">
            <v>265</v>
          </cell>
          <cell r="B264" t="str">
            <v xml:space="preserve">NguyÔn ThÞ </v>
          </cell>
          <cell r="C264" t="str">
            <v>Lan D</v>
          </cell>
          <cell r="E264">
            <v>18000</v>
          </cell>
        </row>
        <row r="265">
          <cell r="A265">
            <v>266</v>
          </cell>
          <cell r="B265" t="str">
            <v xml:space="preserve">NguyÔn ThÞ </v>
          </cell>
          <cell r="C265" t="str">
            <v>Th­a</v>
          </cell>
          <cell r="E265">
            <v>18000</v>
          </cell>
        </row>
        <row r="266">
          <cell r="A266">
            <v>267</v>
          </cell>
          <cell r="B266" t="str">
            <v xml:space="preserve">NguyÔn ThÞ </v>
          </cell>
          <cell r="C266" t="str">
            <v>Hoa I</v>
          </cell>
          <cell r="E266">
            <v>18000</v>
          </cell>
        </row>
        <row r="267">
          <cell r="A267">
            <v>268</v>
          </cell>
          <cell r="B267" t="str">
            <v xml:space="preserve">NguyÔn ThÞ </v>
          </cell>
          <cell r="C267" t="str">
            <v>Hµ C</v>
          </cell>
          <cell r="E267">
            <v>18000</v>
          </cell>
        </row>
        <row r="268">
          <cell r="A268">
            <v>269</v>
          </cell>
          <cell r="B268" t="str">
            <v xml:space="preserve">NguyÔn ThÞ </v>
          </cell>
          <cell r="C268" t="str">
            <v>Thuý C</v>
          </cell>
          <cell r="E268">
            <v>18000</v>
          </cell>
        </row>
        <row r="269">
          <cell r="A269">
            <v>270</v>
          </cell>
          <cell r="B269" t="str">
            <v xml:space="preserve">NguyÔn ThÞ </v>
          </cell>
          <cell r="C269" t="str">
            <v>HiÖp</v>
          </cell>
          <cell r="E269">
            <v>18000</v>
          </cell>
        </row>
        <row r="270">
          <cell r="A270">
            <v>271</v>
          </cell>
          <cell r="B270" t="str">
            <v xml:space="preserve">NguyÔn ThÞ </v>
          </cell>
          <cell r="C270" t="str">
            <v>Linh B</v>
          </cell>
          <cell r="E270">
            <v>18000</v>
          </cell>
        </row>
        <row r="271">
          <cell r="A271">
            <v>272</v>
          </cell>
          <cell r="B271" t="str">
            <v xml:space="preserve">NguyÔn ThÞ </v>
          </cell>
          <cell r="C271" t="str">
            <v>Lan E</v>
          </cell>
          <cell r="E271">
            <v>18000</v>
          </cell>
        </row>
        <row r="272">
          <cell r="A272">
            <v>273</v>
          </cell>
          <cell r="B272" t="str">
            <v xml:space="preserve">NguyÔn ThÞ </v>
          </cell>
          <cell r="C272" t="str">
            <v>Thanh</v>
          </cell>
          <cell r="E272">
            <v>18000</v>
          </cell>
        </row>
        <row r="273">
          <cell r="A273">
            <v>274</v>
          </cell>
          <cell r="B273" t="str">
            <v xml:space="preserve">§ç ThÞ </v>
          </cell>
          <cell r="C273" t="str">
            <v>§iÖp</v>
          </cell>
          <cell r="E273">
            <v>18000</v>
          </cell>
        </row>
        <row r="274">
          <cell r="A274">
            <v>275</v>
          </cell>
          <cell r="B274" t="str">
            <v>NguyÔn Thu</v>
          </cell>
          <cell r="C274" t="str">
            <v>H­¬ng B</v>
          </cell>
          <cell r="E274">
            <v>18000</v>
          </cell>
        </row>
        <row r="275">
          <cell r="A275">
            <v>276</v>
          </cell>
          <cell r="B275" t="str">
            <v>§ç Hång</v>
          </cell>
          <cell r="C275" t="str">
            <v>DÞu</v>
          </cell>
          <cell r="D275" t="str">
            <v>Electro'</v>
          </cell>
          <cell r="E275">
            <v>20000</v>
          </cell>
          <cell r="F275">
            <v>3</v>
          </cell>
        </row>
        <row r="276">
          <cell r="A276">
            <v>277</v>
          </cell>
          <cell r="B276" t="str">
            <v xml:space="preserve">NguyÔn ThÞ </v>
          </cell>
          <cell r="C276" t="str">
            <v>Hµ D</v>
          </cell>
          <cell r="E276">
            <v>18000</v>
          </cell>
        </row>
        <row r="277">
          <cell r="A277">
            <v>278</v>
          </cell>
          <cell r="B277" t="str">
            <v>Lª ThÞ</v>
          </cell>
          <cell r="C277" t="str">
            <v>Loan</v>
          </cell>
          <cell r="E277">
            <v>18000</v>
          </cell>
        </row>
        <row r="278">
          <cell r="A278">
            <v>279</v>
          </cell>
          <cell r="B278" t="str">
            <v xml:space="preserve">NguyÔn ThÞ </v>
          </cell>
          <cell r="C278" t="str">
            <v>§iÖp</v>
          </cell>
          <cell r="E278">
            <v>18000</v>
          </cell>
        </row>
        <row r="279">
          <cell r="A279">
            <v>280</v>
          </cell>
          <cell r="B279" t="str">
            <v>L­u ThÞ</v>
          </cell>
          <cell r="C279" t="str">
            <v>Quúnh</v>
          </cell>
          <cell r="E279">
            <v>18000</v>
          </cell>
        </row>
        <row r="280">
          <cell r="A280">
            <v>281</v>
          </cell>
          <cell r="B280" t="str">
            <v>TrÇn ThÞ</v>
          </cell>
          <cell r="C280" t="str">
            <v>Vui</v>
          </cell>
          <cell r="E280">
            <v>18000</v>
          </cell>
        </row>
        <row r="281">
          <cell r="A281">
            <v>282</v>
          </cell>
          <cell r="B281" t="str">
            <v>§ç TuyÕt</v>
          </cell>
          <cell r="C281" t="str">
            <v>Lan</v>
          </cell>
          <cell r="E281">
            <v>18000</v>
          </cell>
        </row>
        <row r="282">
          <cell r="A282">
            <v>283</v>
          </cell>
          <cell r="B282" t="str">
            <v>NguyÔn ThÞ</v>
          </cell>
          <cell r="C282" t="str">
            <v>ThoaC</v>
          </cell>
          <cell r="E282">
            <v>18000</v>
          </cell>
        </row>
        <row r="283">
          <cell r="A283">
            <v>284</v>
          </cell>
          <cell r="B283" t="str">
            <v>NguyÔn Thanh</v>
          </cell>
          <cell r="C283" t="str">
            <v>HiÒn</v>
          </cell>
          <cell r="E283">
            <v>18000</v>
          </cell>
        </row>
        <row r="284">
          <cell r="A284">
            <v>285</v>
          </cell>
          <cell r="B284" t="str">
            <v>NguyÔn ThÞ Ph­¬ng</v>
          </cell>
          <cell r="C284" t="str">
            <v>Liªn</v>
          </cell>
          <cell r="E284">
            <v>18000</v>
          </cell>
        </row>
        <row r="285">
          <cell r="A285">
            <v>286</v>
          </cell>
          <cell r="B285" t="str">
            <v xml:space="preserve">NguyÔn ThÞ </v>
          </cell>
          <cell r="C285" t="str">
            <v>NghÜa</v>
          </cell>
          <cell r="D285" t="str">
            <v>Electro'</v>
          </cell>
          <cell r="E285">
            <v>20000</v>
          </cell>
        </row>
        <row r="286">
          <cell r="A286">
            <v>287</v>
          </cell>
          <cell r="B286" t="str">
            <v>NguyÔn ThÞ Mai</v>
          </cell>
          <cell r="C286" t="str">
            <v>Hoa</v>
          </cell>
          <cell r="E286">
            <v>18000</v>
          </cell>
        </row>
        <row r="287">
          <cell r="A287">
            <v>288</v>
          </cell>
          <cell r="B287" t="str">
            <v>NguyÔn ThÞ</v>
          </cell>
          <cell r="C287" t="str">
            <v>Hoa K</v>
          </cell>
          <cell r="E287">
            <v>18000</v>
          </cell>
        </row>
        <row r="288">
          <cell r="A288">
            <v>289</v>
          </cell>
          <cell r="B288" t="str">
            <v>NguyÔn ThÞ Kim</v>
          </cell>
          <cell r="C288" t="str">
            <v>Chung</v>
          </cell>
          <cell r="E288">
            <v>18000</v>
          </cell>
        </row>
        <row r="289">
          <cell r="A289">
            <v>290</v>
          </cell>
          <cell r="B289" t="str">
            <v>§Æng ThÞ</v>
          </cell>
          <cell r="C289" t="str">
            <v>T×nh</v>
          </cell>
          <cell r="E289">
            <v>18000</v>
          </cell>
        </row>
        <row r="290">
          <cell r="A290">
            <v>291</v>
          </cell>
          <cell r="B290" t="str">
            <v xml:space="preserve">Cung Thu </v>
          </cell>
          <cell r="C290" t="str">
            <v>H»ng</v>
          </cell>
          <cell r="E290">
            <v>18000</v>
          </cell>
        </row>
        <row r="291">
          <cell r="A291">
            <v>292</v>
          </cell>
          <cell r="B291" t="str">
            <v>TrÇn Kim</v>
          </cell>
          <cell r="C291" t="str">
            <v>Oanh</v>
          </cell>
          <cell r="E291">
            <v>18000</v>
          </cell>
        </row>
        <row r="292">
          <cell r="A292">
            <v>293</v>
          </cell>
          <cell r="B292" t="str">
            <v>Chö ThÞ Hång</v>
          </cell>
          <cell r="C292" t="str">
            <v>Nhung</v>
          </cell>
          <cell r="E292">
            <v>18000</v>
          </cell>
        </row>
        <row r="293">
          <cell r="A293">
            <v>294</v>
          </cell>
          <cell r="B293" t="str">
            <v>Chö ThÞ Thanh</v>
          </cell>
          <cell r="C293" t="str">
            <v>Mai</v>
          </cell>
          <cell r="E293">
            <v>18000</v>
          </cell>
        </row>
        <row r="294">
          <cell r="A294">
            <v>295</v>
          </cell>
          <cell r="B294" t="str">
            <v>Phïng BÝch</v>
          </cell>
          <cell r="C294" t="str">
            <v>Liªn</v>
          </cell>
          <cell r="E294">
            <v>18000</v>
          </cell>
        </row>
        <row r="295">
          <cell r="A295">
            <v>296</v>
          </cell>
          <cell r="B295" t="str">
            <v>NguyÔn ThÞ</v>
          </cell>
          <cell r="C295" t="str">
            <v>Ph­îng B</v>
          </cell>
          <cell r="E295">
            <v>18000</v>
          </cell>
        </row>
        <row r="296">
          <cell r="A296">
            <v>297</v>
          </cell>
          <cell r="B296" t="str">
            <v xml:space="preserve">§µo ThÞ </v>
          </cell>
          <cell r="C296" t="str">
            <v>H­êng</v>
          </cell>
          <cell r="E296">
            <v>18000</v>
          </cell>
        </row>
        <row r="297">
          <cell r="A297">
            <v>298</v>
          </cell>
          <cell r="B297" t="str">
            <v>§ç ThÞ</v>
          </cell>
          <cell r="C297" t="str">
            <v>Giang</v>
          </cell>
          <cell r="E297">
            <v>18000</v>
          </cell>
        </row>
        <row r="298">
          <cell r="A298">
            <v>299</v>
          </cell>
          <cell r="B298" t="str">
            <v>§ç ThÞ</v>
          </cell>
          <cell r="C298" t="str">
            <v>H»ng</v>
          </cell>
          <cell r="E298">
            <v>18000</v>
          </cell>
        </row>
        <row r="299">
          <cell r="A299">
            <v>300</v>
          </cell>
          <cell r="B299" t="str">
            <v>Lª ThÞ</v>
          </cell>
          <cell r="C299" t="str">
            <v>Lan</v>
          </cell>
          <cell r="E299">
            <v>18000</v>
          </cell>
        </row>
      </sheetData>
      <sheetData sheetId="1" refreshError="1">
        <row r="1">
          <cell r="A1">
            <v>17</v>
          </cell>
          <cell r="B1" t="str">
            <v xml:space="preserve">Lª H¶i </v>
          </cell>
          <cell r="C1" t="str">
            <v>D­¬ng</v>
          </cell>
          <cell r="E1">
            <v>18000</v>
          </cell>
        </row>
        <row r="2">
          <cell r="A2">
            <v>12</v>
          </cell>
          <cell r="B2" t="str">
            <v xml:space="preserve">Hoµng </v>
          </cell>
          <cell r="C2" t="str">
            <v>Dòng</v>
          </cell>
          <cell r="E2">
            <v>22000</v>
          </cell>
          <cell r="F2" t="str">
            <v>old worker</v>
          </cell>
        </row>
        <row r="3">
          <cell r="A3">
            <v>13</v>
          </cell>
          <cell r="B3" t="str">
            <v xml:space="preserve">Nghiªm Xu©n </v>
          </cell>
          <cell r="C3" t="str">
            <v>Ph­¬ng</v>
          </cell>
          <cell r="E3">
            <v>20000</v>
          </cell>
        </row>
        <row r="4">
          <cell r="A4">
            <v>14</v>
          </cell>
          <cell r="B4" t="str">
            <v xml:space="preserve">Ng« Träng </v>
          </cell>
          <cell r="C4" t="str">
            <v>ChiÕn</v>
          </cell>
          <cell r="E4">
            <v>18000</v>
          </cell>
        </row>
        <row r="5">
          <cell r="A5">
            <v>15</v>
          </cell>
          <cell r="B5" t="str">
            <v xml:space="preserve">Lª §×nh </v>
          </cell>
          <cell r="C5" t="str">
            <v>Th¾ng</v>
          </cell>
          <cell r="E5">
            <v>20000</v>
          </cell>
          <cell r="F5" t="str">
            <v>old worker</v>
          </cell>
        </row>
        <row r="6">
          <cell r="A6">
            <v>16</v>
          </cell>
          <cell r="B6" t="str">
            <v>Tr­¬ng Quèc</v>
          </cell>
          <cell r="C6" t="str">
            <v>TiÕp</v>
          </cell>
          <cell r="D6" t="str">
            <v>Felt</v>
          </cell>
          <cell r="E6">
            <v>20000</v>
          </cell>
        </row>
        <row r="7">
          <cell r="A7">
            <v>18</v>
          </cell>
          <cell r="B7" t="str">
            <v>§µm M¹nh</v>
          </cell>
          <cell r="C7" t="str">
            <v>TiÕn</v>
          </cell>
          <cell r="E7">
            <v>18000</v>
          </cell>
        </row>
        <row r="8">
          <cell r="A8">
            <v>19</v>
          </cell>
          <cell r="B8" t="str">
            <v>T¹ TuÊn</v>
          </cell>
          <cell r="C8" t="str">
            <v>NghÜa</v>
          </cell>
          <cell r="E8">
            <v>18000</v>
          </cell>
        </row>
        <row r="9">
          <cell r="A9">
            <v>20</v>
          </cell>
          <cell r="B9" t="str">
            <v xml:space="preserve">Lª M¹nh </v>
          </cell>
          <cell r="C9" t="str">
            <v>Hïng</v>
          </cell>
          <cell r="D9" t="str">
            <v>Electro'</v>
          </cell>
          <cell r="E9">
            <v>20000</v>
          </cell>
          <cell r="F9" t="str">
            <v>old worker</v>
          </cell>
        </row>
        <row r="10">
          <cell r="A10">
            <v>21</v>
          </cell>
          <cell r="B10" t="str">
            <v xml:space="preserve">V­¬ng §¾c </v>
          </cell>
          <cell r="C10" t="str">
            <v>¸nh</v>
          </cell>
          <cell r="D10" t="str">
            <v>Electro'</v>
          </cell>
          <cell r="E10">
            <v>20000</v>
          </cell>
          <cell r="F10" t="str">
            <v>old worker</v>
          </cell>
        </row>
        <row r="11">
          <cell r="A11">
            <v>22</v>
          </cell>
          <cell r="B11" t="str">
            <v>Bïi Sü</v>
          </cell>
          <cell r="C11" t="str">
            <v>M¹nh</v>
          </cell>
          <cell r="E11">
            <v>20000</v>
          </cell>
        </row>
        <row r="12">
          <cell r="A12">
            <v>23</v>
          </cell>
          <cell r="B12" t="str">
            <v xml:space="preserve">§Æng V¨n </v>
          </cell>
          <cell r="C12" t="str">
            <v>Nguyªn</v>
          </cell>
          <cell r="D12" t="str">
            <v>Felt</v>
          </cell>
          <cell r="E12">
            <v>22000</v>
          </cell>
          <cell r="F12" t="str">
            <v>old worker</v>
          </cell>
        </row>
        <row r="13">
          <cell r="A13">
            <v>24</v>
          </cell>
          <cell r="B13" t="str">
            <v xml:space="preserve">Ph¹m Ngäc </v>
          </cell>
          <cell r="C13" t="str">
            <v>Tu©n</v>
          </cell>
          <cell r="E13">
            <v>18000</v>
          </cell>
        </row>
        <row r="14">
          <cell r="A14">
            <v>25</v>
          </cell>
          <cell r="B14" t="str">
            <v>NguyÔn V¨n</v>
          </cell>
          <cell r="C14" t="str">
            <v>Thµnh</v>
          </cell>
          <cell r="E14">
            <v>18000</v>
          </cell>
        </row>
        <row r="15">
          <cell r="A15">
            <v>26</v>
          </cell>
          <cell r="B15" t="str">
            <v>Tr­¬ng V¨n</v>
          </cell>
          <cell r="C15" t="str">
            <v>T©n</v>
          </cell>
          <cell r="D15" t="str">
            <v>Electro'</v>
          </cell>
          <cell r="E15">
            <v>20000</v>
          </cell>
          <cell r="F15" t="str">
            <v>old worker</v>
          </cell>
        </row>
        <row r="16">
          <cell r="A16">
            <v>27</v>
          </cell>
          <cell r="B16" t="str">
            <v>NguyÔn Minh</v>
          </cell>
          <cell r="C16" t="str">
            <v>Hïng</v>
          </cell>
          <cell r="E16">
            <v>18000</v>
          </cell>
        </row>
        <row r="17">
          <cell r="A17">
            <v>28</v>
          </cell>
          <cell r="B17" t="str">
            <v>Hoµng Minh</v>
          </cell>
          <cell r="C17" t="str">
            <v>TiÕn</v>
          </cell>
          <cell r="E17">
            <v>20000</v>
          </cell>
          <cell r="F17" t="str">
            <v>old worker</v>
          </cell>
        </row>
        <row r="18">
          <cell r="A18">
            <v>29</v>
          </cell>
          <cell r="B18" t="str">
            <v>NguyÔn §×nh</v>
          </cell>
          <cell r="C18" t="str">
            <v>Phóc</v>
          </cell>
          <cell r="D18" t="str">
            <v>Electro'</v>
          </cell>
          <cell r="E18">
            <v>20000</v>
          </cell>
          <cell r="F18" t="str">
            <v>old worker</v>
          </cell>
        </row>
        <row r="19">
          <cell r="A19">
            <v>30</v>
          </cell>
          <cell r="B19" t="str">
            <v xml:space="preserve">Lª §¹i </v>
          </cell>
          <cell r="C19" t="str">
            <v>Huy</v>
          </cell>
          <cell r="D19" t="str">
            <v>Electro'</v>
          </cell>
          <cell r="E19">
            <v>18000</v>
          </cell>
          <cell r="F19" t="str">
            <v>old worker</v>
          </cell>
        </row>
        <row r="20">
          <cell r="A20">
            <v>31</v>
          </cell>
          <cell r="B20" t="str">
            <v>Ph¹m Ngäc</v>
          </cell>
          <cell r="C20" t="str">
            <v>T©m</v>
          </cell>
          <cell r="D20" t="str">
            <v>Electro'</v>
          </cell>
          <cell r="E20">
            <v>20000</v>
          </cell>
          <cell r="F20" t="str">
            <v>old worker</v>
          </cell>
        </row>
        <row r="21">
          <cell r="A21">
            <v>32</v>
          </cell>
          <cell r="B21" t="str">
            <v>NguyÔn V¨n</v>
          </cell>
          <cell r="C21" t="str">
            <v>Kha</v>
          </cell>
          <cell r="D21" t="str">
            <v>Electro'</v>
          </cell>
          <cell r="E21">
            <v>20000</v>
          </cell>
          <cell r="F21" t="str">
            <v>old worker</v>
          </cell>
        </row>
        <row r="22">
          <cell r="A22">
            <v>33</v>
          </cell>
          <cell r="B22" t="str">
            <v xml:space="preserve">Ng« Vi </v>
          </cell>
          <cell r="C22" t="str">
            <v>LuyÕn</v>
          </cell>
          <cell r="E22">
            <v>18000</v>
          </cell>
        </row>
        <row r="23">
          <cell r="A23">
            <v>33</v>
          </cell>
          <cell r="B23" t="str">
            <v xml:space="preserve">NguyÔn Minh </v>
          </cell>
          <cell r="C23" t="str">
            <v>Hång</v>
          </cell>
          <cell r="D23" t="str">
            <v>Felt</v>
          </cell>
          <cell r="E23">
            <v>20000</v>
          </cell>
        </row>
        <row r="24">
          <cell r="A24">
            <v>34</v>
          </cell>
          <cell r="B24" t="str">
            <v xml:space="preserve">Lª §×nh </v>
          </cell>
          <cell r="C24" t="str">
            <v>ChiÕn</v>
          </cell>
          <cell r="D24" t="str">
            <v>Electro'</v>
          </cell>
          <cell r="E24">
            <v>20000</v>
          </cell>
          <cell r="F24" t="str">
            <v>old worker</v>
          </cell>
        </row>
        <row r="25">
          <cell r="A25">
            <v>35</v>
          </cell>
          <cell r="B25" t="str">
            <v>Ph¹m Ngäc</v>
          </cell>
          <cell r="C25" t="str">
            <v>B×nh</v>
          </cell>
          <cell r="E25">
            <v>18000</v>
          </cell>
        </row>
        <row r="26">
          <cell r="A26">
            <v>36</v>
          </cell>
          <cell r="B26" t="str">
            <v>NguyÔn S¬n</v>
          </cell>
          <cell r="C26" t="str">
            <v>HiÕu</v>
          </cell>
          <cell r="E26">
            <v>18000</v>
          </cell>
          <cell r="F26" t="str">
            <v>old worker</v>
          </cell>
        </row>
        <row r="27">
          <cell r="A27">
            <v>37</v>
          </cell>
          <cell r="B27" t="str">
            <v>NguyÔn V¨n</v>
          </cell>
          <cell r="C27" t="str">
            <v>Khëi</v>
          </cell>
          <cell r="D27" t="str">
            <v>Electro'</v>
          </cell>
          <cell r="E27">
            <v>20000</v>
          </cell>
          <cell r="F27" t="str">
            <v>old worker</v>
          </cell>
        </row>
        <row r="28">
          <cell r="A28">
            <v>38</v>
          </cell>
          <cell r="B28" t="str">
            <v>NguyÔn Quèc</v>
          </cell>
          <cell r="C28" t="str">
            <v>ViÖt</v>
          </cell>
          <cell r="E28">
            <v>24000</v>
          </cell>
          <cell r="F28" t="str">
            <v>old worker</v>
          </cell>
        </row>
        <row r="29">
          <cell r="A29">
            <v>39</v>
          </cell>
          <cell r="B29" t="str">
            <v xml:space="preserve">Ph¹m Sü </v>
          </cell>
          <cell r="C29" t="str">
            <v>Th¾ng</v>
          </cell>
          <cell r="E29">
            <v>22000</v>
          </cell>
        </row>
        <row r="30">
          <cell r="A30">
            <v>40</v>
          </cell>
          <cell r="B30" t="str">
            <v xml:space="preserve">NguyÔn V¨n </v>
          </cell>
          <cell r="C30" t="str">
            <v>Huy</v>
          </cell>
          <cell r="D30" t="str">
            <v>Felt</v>
          </cell>
          <cell r="E30">
            <v>22000</v>
          </cell>
          <cell r="F30" t="str">
            <v>old worker</v>
          </cell>
        </row>
        <row r="31">
          <cell r="A31">
            <v>41</v>
          </cell>
          <cell r="B31" t="str">
            <v xml:space="preserve">TrÇn Danh </v>
          </cell>
          <cell r="C31" t="str">
            <v>M¹nh</v>
          </cell>
          <cell r="D31" t="str">
            <v>Felt</v>
          </cell>
          <cell r="E31">
            <v>20000</v>
          </cell>
        </row>
        <row r="32">
          <cell r="A32">
            <v>42</v>
          </cell>
          <cell r="B32" t="str">
            <v>NguyÔn Huy</v>
          </cell>
          <cell r="C32" t="str">
            <v>LÞch</v>
          </cell>
          <cell r="D32" t="str">
            <v>Felt</v>
          </cell>
          <cell r="E32">
            <v>22000</v>
          </cell>
          <cell r="F32" t="str">
            <v>old worker</v>
          </cell>
        </row>
        <row r="33">
          <cell r="A33">
            <v>43</v>
          </cell>
          <cell r="B33" t="str">
            <v xml:space="preserve">Ng« Quèc </v>
          </cell>
          <cell r="C33" t="str">
            <v>TuÊn</v>
          </cell>
          <cell r="D33" t="str">
            <v>Felt</v>
          </cell>
          <cell r="E33">
            <v>25000</v>
          </cell>
          <cell r="F33" t="str">
            <v>old worker</v>
          </cell>
        </row>
        <row r="34">
          <cell r="A34">
            <v>44</v>
          </cell>
          <cell r="B34" t="str">
            <v xml:space="preserve">NguyÔn V¨n </v>
          </cell>
          <cell r="C34" t="str">
            <v>Th¶o</v>
          </cell>
          <cell r="D34" t="str">
            <v>Felt</v>
          </cell>
          <cell r="E34">
            <v>20000</v>
          </cell>
        </row>
        <row r="35">
          <cell r="A35">
            <v>45</v>
          </cell>
          <cell r="B35" t="str">
            <v>§inh Minh</v>
          </cell>
          <cell r="C35" t="str">
            <v>H¶i</v>
          </cell>
          <cell r="E35">
            <v>20000</v>
          </cell>
        </row>
        <row r="36">
          <cell r="A36">
            <v>46</v>
          </cell>
          <cell r="B36" t="str">
            <v xml:space="preserve">NguyÔn ThÕ </v>
          </cell>
          <cell r="C36" t="str">
            <v>Vinh</v>
          </cell>
          <cell r="D36" t="str">
            <v>Felt</v>
          </cell>
          <cell r="E36">
            <v>20000</v>
          </cell>
        </row>
        <row r="37">
          <cell r="A37">
            <v>47</v>
          </cell>
          <cell r="B37" t="str">
            <v>Ph¹m V¨n</v>
          </cell>
          <cell r="C37" t="str">
            <v>B»ng</v>
          </cell>
          <cell r="D37" t="str">
            <v>Felt</v>
          </cell>
          <cell r="E37">
            <v>20000</v>
          </cell>
        </row>
        <row r="38">
          <cell r="A38">
            <v>48</v>
          </cell>
          <cell r="B38" t="str">
            <v>NguyÔn Chung</v>
          </cell>
          <cell r="C38" t="str">
            <v>HiÕu</v>
          </cell>
          <cell r="E38">
            <v>18000</v>
          </cell>
        </row>
        <row r="39">
          <cell r="A39">
            <v>49</v>
          </cell>
          <cell r="B39" t="str">
            <v>NguyÔn Danh</v>
          </cell>
          <cell r="C39" t="str">
            <v>M¹nh</v>
          </cell>
          <cell r="E39">
            <v>18000</v>
          </cell>
        </row>
        <row r="40">
          <cell r="A40">
            <v>50</v>
          </cell>
          <cell r="B40" t="str">
            <v>NguyÔn §×nh</v>
          </cell>
          <cell r="C40" t="str">
            <v>TÊn</v>
          </cell>
          <cell r="E40">
            <v>20000</v>
          </cell>
        </row>
        <row r="41">
          <cell r="A41">
            <v>51</v>
          </cell>
          <cell r="B41" t="str">
            <v>NguyÔn Duy</v>
          </cell>
          <cell r="C41" t="str">
            <v>§Þnh</v>
          </cell>
          <cell r="E41">
            <v>18000</v>
          </cell>
        </row>
        <row r="42">
          <cell r="A42">
            <v>52</v>
          </cell>
          <cell r="B42" t="str">
            <v xml:space="preserve">NguyÔn V¨n </v>
          </cell>
          <cell r="C42" t="str">
            <v>Phóc</v>
          </cell>
          <cell r="E42">
            <v>18000</v>
          </cell>
        </row>
        <row r="43">
          <cell r="A43">
            <v>53</v>
          </cell>
          <cell r="B43" t="str">
            <v>Ph¹m Duy</v>
          </cell>
          <cell r="C43" t="str">
            <v>Kh¸nh</v>
          </cell>
          <cell r="E43">
            <v>18000</v>
          </cell>
        </row>
        <row r="44">
          <cell r="A44">
            <v>54</v>
          </cell>
          <cell r="B44" t="str">
            <v xml:space="preserve">Lª Quang </v>
          </cell>
          <cell r="C44" t="str">
            <v>Duy</v>
          </cell>
          <cell r="D44" t="str">
            <v>Felt</v>
          </cell>
          <cell r="E44">
            <v>20000</v>
          </cell>
        </row>
        <row r="45">
          <cell r="A45">
            <v>55</v>
          </cell>
          <cell r="B45" t="str">
            <v xml:space="preserve">Phïng V¨n </v>
          </cell>
          <cell r="C45" t="str">
            <v>C­êng</v>
          </cell>
          <cell r="E45">
            <v>18000</v>
          </cell>
        </row>
        <row r="46">
          <cell r="A46">
            <v>56</v>
          </cell>
          <cell r="B46" t="str">
            <v>Chu V¨n</v>
          </cell>
          <cell r="C46" t="str">
            <v>§¹i</v>
          </cell>
          <cell r="E46">
            <v>18000</v>
          </cell>
        </row>
        <row r="47">
          <cell r="A47">
            <v>57</v>
          </cell>
          <cell r="B47" t="str">
            <v>TrÇn TuÊn</v>
          </cell>
          <cell r="C47" t="str">
            <v>Anh</v>
          </cell>
          <cell r="E47">
            <v>20000</v>
          </cell>
        </row>
        <row r="48">
          <cell r="A48">
            <v>58</v>
          </cell>
          <cell r="B48" t="str">
            <v xml:space="preserve">Cung V¨n </v>
          </cell>
          <cell r="C48" t="str">
            <v>Hïng</v>
          </cell>
          <cell r="E48">
            <v>18000</v>
          </cell>
        </row>
        <row r="49">
          <cell r="A49">
            <v>59</v>
          </cell>
          <cell r="B49" t="str">
            <v>Hoµng Minh</v>
          </cell>
          <cell r="C49" t="str">
            <v>Kh¸nh</v>
          </cell>
          <cell r="E49">
            <v>18000</v>
          </cell>
        </row>
        <row r="50">
          <cell r="A50">
            <v>60</v>
          </cell>
          <cell r="B50" t="str">
            <v xml:space="preserve">NguyÔn §øc </v>
          </cell>
          <cell r="C50" t="str">
            <v>TiÖp</v>
          </cell>
          <cell r="E50">
            <v>18000</v>
          </cell>
        </row>
        <row r="51">
          <cell r="A51">
            <v>61</v>
          </cell>
          <cell r="B51" t="str">
            <v xml:space="preserve">NguyÔn V¨n </v>
          </cell>
          <cell r="C51" t="str">
            <v>Khoa</v>
          </cell>
          <cell r="D51" t="str">
            <v>Felt</v>
          </cell>
          <cell r="E51">
            <v>20000</v>
          </cell>
        </row>
        <row r="52">
          <cell r="A52">
            <v>62</v>
          </cell>
          <cell r="B52" t="str">
            <v>NguyÔn Minh</v>
          </cell>
          <cell r="C52" t="str">
            <v>Tó</v>
          </cell>
          <cell r="E52">
            <v>18000</v>
          </cell>
        </row>
        <row r="53">
          <cell r="A53">
            <v>63</v>
          </cell>
          <cell r="B53" t="str">
            <v xml:space="preserve">L­u ViÕt </v>
          </cell>
          <cell r="C53" t="str">
            <v>Qu©n</v>
          </cell>
          <cell r="E53">
            <v>18000</v>
          </cell>
        </row>
        <row r="54">
          <cell r="A54">
            <v>64</v>
          </cell>
          <cell r="B54" t="str">
            <v>T¹ V¨n</v>
          </cell>
          <cell r="C54" t="str">
            <v>¸nh</v>
          </cell>
          <cell r="D54" t="str">
            <v>Electro'</v>
          </cell>
          <cell r="E54">
            <v>20000</v>
          </cell>
        </row>
        <row r="55">
          <cell r="A55">
            <v>65</v>
          </cell>
          <cell r="B55" t="str">
            <v xml:space="preserve">NguyÔn V­¬ng </v>
          </cell>
          <cell r="C55" t="str">
            <v>§¹i</v>
          </cell>
          <cell r="E55">
            <v>18000</v>
          </cell>
        </row>
        <row r="56">
          <cell r="A56">
            <v>66</v>
          </cell>
          <cell r="B56" t="str">
            <v>NguyÔn SÜ</v>
          </cell>
          <cell r="C56" t="str">
            <v>Tuyªn</v>
          </cell>
          <cell r="D56" t="str">
            <v>Electro'</v>
          </cell>
          <cell r="E56">
            <v>20000</v>
          </cell>
          <cell r="F56" t="str">
            <v>old worker</v>
          </cell>
        </row>
        <row r="57">
          <cell r="A57">
            <v>67</v>
          </cell>
          <cell r="B57" t="str">
            <v>Hoµng TuÊn</v>
          </cell>
          <cell r="C57" t="str">
            <v>Hïng</v>
          </cell>
          <cell r="D57" t="str">
            <v>Electro'</v>
          </cell>
          <cell r="E57">
            <v>20000</v>
          </cell>
        </row>
        <row r="58">
          <cell r="A58">
            <v>68</v>
          </cell>
          <cell r="B58" t="str">
            <v>TrÇn §×nh</v>
          </cell>
          <cell r="C58" t="str">
            <v>Nguyªn</v>
          </cell>
          <cell r="E58">
            <v>18000</v>
          </cell>
        </row>
        <row r="59">
          <cell r="A59">
            <v>69</v>
          </cell>
          <cell r="B59" t="str">
            <v>TrÇn Huy</v>
          </cell>
          <cell r="C59" t="str">
            <v>Th¶o</v>
          </cell>
          <cell r="D59" t="str">
            <v>Electro'</v>
          </cell>
          <cell r="E59">
            <v>20000</v>
          </cell>
          <cell r="F59" t="str">
            <v>old worker</v>
          </cell>
        </row>
        <row r="60">
          <cell r="A60">
            <v>70</v>
          </cell>
          <cell r="B60" t="str">
            <v xml:space="preserve">Lª §øc </v>
          </cell>
          <cell r="C60" t="str">
            <v>Dòng</v>
          </cell>
          <cell r="E60">
            <v>24000</v>
          </cell>
        </row>
        <row r="61">
          <cell r="A61">
            <v>71</v>
          </cell>
          <cell r="B61" t="str">
            <v>§oµn V¨n</v>
          </cell>
          <cell r="C61" t="str">
            <v>Hïng</v>
          </cell>
          <cell r="E61">
            <v>18000</v>
          </cell>
        </row>
        <row r="62">
          <cell r="A62">
            <v>72</v>
          </cell>
          <cell r="B62" t="str">
            <v xml:space="preserve">NguyÔn V¨n </v>
          </cell>
          <cell r="C62" t="str">
            <v>V­¬ng</v>
          </cell>
          <cell r="D62" t="str">
            <v>Electro'</v>
          </cell>
          <cell r="E62">
            <v>20000</v>
          </cell>
        </row>
        <row r="63">
          <cell r="A63">
            <v>73</v>
          </cell>
          <cell r="B63" t="str">
            <v>§oµn M¹nh</v>
          </cell>
          <cell r="C63" t="str">
            <v>Th­ëng</v>
          </cell>
          <cell r="E63">
            <v>18000</v>
          </cell>
        </row>
        <row r="64">
          <cell r="A64">
            <v>74</v>
          </cell>
          <cell r="B64" t="str">
            <v>Lôc Minh</v>
          </cell>
          <cell r="C64" t="str">
            <v>HËu</v>
          </cell>
          <cell r="E64">
            <v>18000</v>
          </cell>
        </row>
        <row r="65">
          <cell r="A65">
            <v>75</v>
          </cell>
          <cell r="B65" t="str">
            <v>T¹ Minh</v>
          </cell>
          <cell r="C65" t="str">
            <v>C­êng</v>
          </cell>
          <cell r="E65">
            <v>18000</v>
          </cell>
        </row>
        <row r="66">
          <cell r="A66">
            <v>76</v>
          </cell>
          <cell r="B66" t="str">
            <v xml:space="preserve">NguyÔn §×nh </v>
          </cell>
          <cell r="C66" t="str">
            <v>Thuû</v>
          </cell>
          <cell r="E66">
            <v>18000</v>
          </cell>
        </row>
        <row r="67">
          <cell r="A67">
            <v>77</v>
          </cell>
          <cell r="B67" t="str">
            <v xml:space="preserve">NguyÔn Quèc </v>
          </cell>
          <cell r="C67" t="str">
            <v>NhuËn</v>
          </cell>
          <cell r="D67" t="str">
            <v>Electro'</v>
          </cell>
          <cell r="E67">
            <v>18000</v>
          </cell>
        </row>
        <row r="68">
          <cell r="A68">
            <v>78</v>
          </cell>
          <cell r="B68" t="str">
            <v xml:space="preserve">NguyÔn H÷u </v>
          </cell>
          <cell r="C68" t="str">
            <v>Phóc</v>
          </cell>
          <cell r="E68">
            <v>18000</v>
          </cell>
        </row>
        <row r="69">
          <cell r="A69">
            <v>79</v>
          </cell>
          <cell r="B69" t="str">
            <v xml:space="preserve">§ç Ngäc </v>
          </cell>
          <cell r="C69" t="str">
            <v>HuÊn</v>
          </cell>
          <cell r="E69">
            <v>18000</v>
          </cell>
        </row>
        <row r="70">
          <cell r="A70">
            <v>80</v>
          </cell>
          <cell r="B70" t="str">
            <v>Hoµng Nh­</v>
          </cell>
          <cell r="C70" t="str">
            <v>Thùc</v>
          </cell>
          <cell r="E70">
            <v>18000</v>
          </cell>
        </row>
        <row r="71">
          <cell r="A71">
            <v>81</v>
          </cell>
          <cell r="B71" t="str">
            <v>NguyÔn V¨n</v>
          </cell>
          <cell r="C71" t="str">
            <v>Thanh</v>
          </cell>
          <cell r="E71">
            <v>18000</v>
          </cell>
        </row>
        <row r="72">
          <cell r="A72">
            <v>82</v>
          </cell>
          <cell r="B72" t="str">
            <v xml:space="preserve">D­¬ng V¨n </v>
          </cell>
          <cell r="C72" t="str">
            <v>Qu¶ng</v>
          </cell>
          <cell r="D72" t="str">
            <v>Felt</v>
          </cell>
          <cell r="E72">
            <v>20000</v>
          </cell>
        </row>
        <row r="73">
          <cell r="A73">
            <v>83</v>
          </cell>
          <cell r="B73" t="str">
            <v xml:space="preserve">Hoµng §¨ng </v>
          </cell>
          <cell r="C73" t="str">
            <v>Hîp</v>
          </cell>
          <cell r="E73">
            <v>18000</v>
          </cell>
        </row>
        <row r="74">
          <cell r="A74">
            <v>84</v>
          </cell>
          <cell r="B74" t="str">
            <v>T­ëng V¨n</v>
          </cell>
          <cell r="C74" t="str">
            <v>Th¸i</v>
          </cell>
          <cell r="E74">
            <v>18000</v>
          </cell>
        </row>
        <row r="75">
          <cell r="A75">
            <v>85</v>
          </cell>
          <cell r="B75" t="str">
            <v>NguyÔn C«ng</v>
          </cell>
          <cell r="C75" t="str">
            <v>Vinh</v>
          </cell>
          <cell r="E75">
            <v>18000</v>
          </cell>
        </row>
        <row r="76">
          <cell r="A76">
            <v>86</v>
          </cell>
          <cell r="B76" t="str">
            <v>§Æng Hoµi</v>
          </cell>
          <cell r="C76" t="str">
            <v>Nam</v>
          </cell>
          <cell r="E76">
            <v>18000</v>
          </cell>
        </row>
        <row r="77">
          <cell r="A77">
            <v>87</v>
          </cell>
          <cell r="B77" t="str">
            <v xml:space="preserve">Hoµng PhÊn </v>
          </cell>
          <cell r="C77" t="str">
            <v>Tr­êng</v>
          </cell>
          <cell r="E77">
            <v>18000</v>
          </cell>
        </row>
        <row r="78">
          <cell r="A78">
            <v>88</v>
          </cell>
          <cell r="B78" t="str">
            <v xml:space="preserve">NguyÔn Xu©n </v>
          </cell>
          <cell r="C78" t="str">
            <v>Phóc</v>
          </cell>
          <cell r="E78">
            <v>18000</v>
          </cell>
        </row>
        <row r="79">
          <cell r="A79">
            <v>89</v>
          </cell>
          <cell r="B79" t="str">
            <v>Ng« Xu©n</v>
          </cell>
          <cell r="C79" t="str">
            <v>ThiÒu</v>
          </cell>
          <cell r="E79">
            <v>18000</v>
          </cell>
        </row>
        <row r="80">
          <cell r="A80">
            <v>90</v>
          </cell>
          <cell r="B80" t="str">
            <v>NguyÔn V¨n</v>
          </cell>
          <cell r="C80" t="str">
            <v>Chung</v>
          </cell>
          <cell r="E80">
            <v>18000</v>
          </cell>
        </row>
        <row r="81">
          <cell r="A81">
            <v>91</v>
          </cell>
          <cell r="B81" t="str">
            <v xml:space="preserve">NguyÔn V¨n </v>
          </cell>
          <cell r="C81" t="str">
            <v>Quang</v>
          </cell>
          <cell r="D81" t="str">
            <v>Felt</v>
          </cell>
          <cell r="E81">
            <v>20000</v>
          </cell>
        </row>
        <row r="82">
          <cell r="A82">
            <v>92</v>
          </cell>
          <cell r="B82" t="str">
            <v>Hoµng V¨n</v>
          </cell>
          <cell r="C82" t="str">
            <v>H¶i</v>
          </cell>
          <cell r="E82">
            <v>18000</v>
          </cell>
        </row>
        <row r="83">
          <cell r="A83">
            <v>93</v>
          </cell>
          <cell r="B83" t="str">
            <v>§oµn Träng</v>
          </cell>
          <cell r="C83" t="str">
            <v>Chinh</v>
          </cell>
          <cell r="E83">
            <v>18000</v>
          </cell>
        </row>
        <row r="84">
          <cell r="A84">
            <v>94</v>
          </cell>
          <cell r="B84" t="str">
            <v>NguyÔn Quèc</v>
          </cell>
          <cell r="C84" t="str">
            <v>Dòng</v>
          </cell>
          <cell r="E84">
            <v>18000</v>
          </cell>
        </row>
        <row r="85">
          <cell r="A85">
            <v>95</v>
          </cell>
          <cell r="B85" t="str">
            <v>Hoµng V¨n</v>
          </cell>
          <cell r="C85" t="str">
            <v>Nam</v>
          </cell>
          <cell r="D85" t="str">
            <v>Electro'</v>
          </cell>
          <cell r="E85">
            <v>20000</v>
          </cell>
        </row>
        <row r="86">
          <cell r="A86">
            <v>96</v>
          </cell>
          <cell r="B86" t="str">
            <v xml:space="preserve">§ç Träng </v>
          </cell>
          <cell r="C86" t="str">
            <v>§¹t</v>
          </cell>
          <cell r="E86">
            <v>18000</v>
          </cell>
        </row>
        <row r="87">
          <cell r="A87">
            <v>97</v>
          </cell>
          <cell r="B87" t="str">
            <v>L¹i Trung</v>
          </cell>
          <cell r="C87" t="str">
            <v>Thµnh</v>
          </cell>
          <cell r="E87">
            <v>18000</v>
          </cell>
        </row>
        <row r="88">
          <cell r="A88">
            <v>98</v>
          </cell>
          <cell r="B88" t="str">
            <v xml:space="preserve">Vò m¹nh </v>
          </cell>
          <cell r="C88" t="str">
            <v xml:space="preserve">Hïng </v>
          </cell>
          <cell r="E88">
            <v>18000</v>
          </cell>
        </row>
        <row r="89">
          <cell r="A89">
            <v>99</v>
          </cell>
          <cell r="B89" t="str">
            <v>TrÇn Xu©n</v>
          </cell>
          <cell r="C89" t="str">
            <v>Nam</v>
          </cell>
          <cell r="E89">
            <v>18000</v>
          </cell>
        </row>
        <row r="90">
          <cell r="A90">
            <v>100</v>
          </cell>
          <cell r="B90" t="str">
            <v>NguyÔn C«ng</v>
          </cell>
          <cell r="C90" t="str">
            <v>Tïng</v>
          </cell>
          <cell r="D90" t="str">
            <v>Felt</v>
          </cell>
          <cell r="E90">
            <v>20000</v>
          </cell>
        </row>
        <row r="91">
          <cell r="A91">
            <v>101</v>
          </cell>
          <cell r="B91" t="str">
            <v xml:space="preserve">NguyÔn V¨n </v>
          </cell>
          <cell r="C91" t="str">
            <v>Qu¶ng</v>
          </cell>
          <cell r="E91">
            <v>18000</v>
          </cell>
        </row>
        <row r="92">
          <cell r="A92">
            <v>102</v>
          </cell>
          <cell r="B92" t="str">
            <v>NguyÔn Quang</v>
          </cell>
          <cell r="C92" t="str">
            <v>Thùc</v>
          </cell>
          <cell r="D92" t="str">
            <v>Electro'</v>
          </cell>
          <cell r="E92">
            <v>20000</v>
          </cell>
        </row>
        <row r="93">
          <cell r="A93">
            <v>103</v>
          </cell>
          <cell r="B93" t="str">
            <v>Hoµng TuÊn</v>
          </cell>
          <cell r="C93" t="str">
            <v>§¶m</v>
          </cell>
          <cell r="E93">
            <v>18000</v>
          </cell>
        </row>
        <row r="94">
          <cell r="A94">
            <v>104</v>
          </cell>
          <cell r="B94" t="str">
            <v xml:space="preserve">NguyÔn Quèc </v>
          </cell>
          <cell r="C94" t="str">
            <v>Huy</v>
          </cell>
          <cell r="E94">
            <v>18000</v>
          </cell>
        </row>
        <row r="95">
          <cell r="A95">
            <v>105</v>
          </cell>
          <cell r="B95" t="str">
            <v xml:space="preserve">Diªm §×nh </v>
          </cell>
          <cell r="C95" t="str">
            <v>Qu©n</v>
          </cell>
          <cell r="D95" t="str">
            <v>Felt</v>
          </cell>
          <cell r="E95">
            <v>20000</v>
          </cell>
        </row>
        <row r="96">
          <cell r="A96">
            <v>106</v>
          </cell>
          <cell r="B96" t="str">
            <v>Lª V¨n</v>
          </cell>
          <cell r="C96" t="str">
            <v>H­ng</v>
          </cell>
          <cell r="D96" t="str">
            <v>Felt</v>
          </cell>
          <cell r="E96">
            <v>20000</v>
          </cell>
        </row>
        <row r="97">
          <cell r="A97">
            <v>107</v>
          </cell>
          <cell r="B97" t="str">
            <v xml:space="preserve">NguyÔn V¨n  </v>
          </cell>
          <cell r="C97" t="str">
            <v>§¹t</v>
          </cell>
          <cell r="D97" t="str">
            <v>Electro'</v>
          </cell>
          <cell r="E97">
            <v>20000</v>
          </cell>
        </row>
        <row r="98">
          <cell r="A98">
            <v>108</v>
          </cell>
          <cell r="B98" t="str">
            <v xml:space="preserve">L­u ViÕt </v>
          </cell>
          <cell r="C98" t="str">
            <v>X¹</v>
          </cell>
          <cell r="E98">
            <v>18000</v>
          </cell>
        </row>
        <row r="99">
          <cell r="A99">
            <v>109</v>
          </cell>
          <cell r="B99" t="str">
            <v>T­ëng V¨n</v>
          </cell>
          <cell r="C99" t="str">
            <v>Hång</v>
          </cell>
          <cell r="E99">
            <v>18000</v>
          </cell>
        </row>
        <row r="100">
          <cell r="A100">
            <v>110</v>
          </cell>
          <cell r="B100" t="str">
            <v>NguyÔn Häc</v>
          </cell>
          <cell r="C100" t="str">
            <v>Quý</v>
          </cell>
          <cell r="E100">
            <v>20000</v>
          </cell>
        </row>
        <row r="101">
          <cell r="A101">
            <v>111</v>
          </cell>
          <cell r="B101" t="str">
            <v>NguyÔn Danh</v>
          </cell>
          <cell r="C101" t="str">
            <v>Linh</v>
          </cell>
          <cell r="E101">
            <v>18000</v>
          </cell>
        </row>
        <row r="102">
          <cell r="A102">
            <v>112</v>
          </cell>
          <cell r="B102" t="str">
            <v>§inh Thanh</v>
          </cell>
          <cell r="C102" t="str">
            <v>Toµn</v>
          </cell>
          <cell r="E102">
            <v>18000</v>
          </cell>
        </row>
        <row r="103">
          <cell r="A103">
            <v>113</v>
          </cell>
          <cell r="B103" t="str">
            <v xml:space="preserve">NguyÔn Thµnh </v>
          </cell>
          <cell r="C103" t="str">
            <v>Nam</v>
          </cell>
          <cell r="E103">
            <v>20000</v>
          </cell>
        </row>
        <row r="104">
          <cell r="A104">
            <v>114</v>
          </cell>
          <cell r="B104" t="str">
            <v>Qu¸ch Xu©n</v>
          </cell>
          <cell r="C104" t="str">
            <v>Quý</v>
          </cell>
          <cell r="D104" t="str">
            <v>Electro'</v>
          </cell>
          <cell r="E104">
            <v>20000</v>
          </cell>
        </row>
        <row r="105">
          <cell r="A105">
            <v>115</v>
          </cell>
          <cell r="B105" t="str">
            <v xml:space="preserve">Vò Xu©n </v>
          </cell>
          <cell r="C105" t="str">
            <v xml:space="preserve">HiÖp </v>
          </cell>
          <cell r="E105">
            <v>18000</v>
          </cell>
        </row>
        <row r="106">
          <cell r="A106">
            <v>116</v>
          </cell>
          <cell r="B106" t="str">
            <v>Qu¸n Thµnh</v>
          </cell>
          <cell r="C106" t="str">
            <v>Quang</v>
          </cell>
          <cell r="D106" t="str">
            <v>Electro'</v>
          </cell>
          <cell r="E106">
            <v>20000</v>
          </cell>
        </row>
        <row r="107">
          <cell r="A107">
            <v>117</v>
          </cell>
          <cell r="B107" t="str">
            <v>Vò V¨n</v>
          </cell>
          <cell r="C107" t="str">
            <v>HiÓn</v>
          </cell>
          <cell r="D107" t="str">
            <v>Felt</v>
          </cell>
          <cell r="E107">
            <v>20000</v>
          </cell>
        </row>
        <row r="108">
          <cell r="A108">
            <v>118</v>
          </cell>
          <cell r="B108" t="str">
            <v>Vò M¹nh</v>
          </cell>
          <cell r="C108" t="str">
            <v>D­</v>
          </cell>
          <cell r="D108" t="str">
            <v>Felt</v>
          </cell>
          <cell r="E108">
            <v>20000</v>
          </cell>
        </row>
        <row r="109">
          <cell r="A109">
            <v>119</v>
          </cell>
          <cell r="B109" t="str">
            <v>Vò Anh</v>
          </cell>
          <cell r="C109" t="str">
            <v>TuÊn</v>
          </cell>
          <cell r="D109" t="str">
            <v>Felt</v>
          </cell>
          <cell r="E109">
            <v>22000</v>
          </cell>
        </row>
        <row r="110">
          <cell r="A110">
            <v>120</v>
          </cell>
          <cell r="B110" t="str">
            <v>NguyÔn V¨n</v>
          </cell>
          <cell r="C110" t="str">
            <v>S¬n</v>
          </cell>
          <cell r="E110">
            <v>18000</v>
          </cell>
        </row>
        <row r="111">
          <cell r="A111">
            <v>121</v>
          </cell>
          <cell r="B111" t="str">
            <v>NguyÔn TiÕn</v>
          </cell>
          <cell r="C111" t="str">
            <v>Tr×nh</v>
          </cell>
          <cell r="E111">
            <v>18000</v>
          </cell>
        </row>
        <row r="112">
          <cell r="A112">
            <v>122</v>
          </cell>
          <cell r="B112" t="str">
            <v>NguyÔn Duy</v>
          </cell>
          <cell r="C112" t="str">
            <v>BiÒn</v>
          </cell>
          <cell r="E112">
            <v>18000</v>
          </cell>
        </row>
        <row r="113">
          <cell r="A113">
            <v>123</v>
          </cell>
          <cell r="B113" t="str">
            <v>V­¬ng Xu©n</v>
          </cell>
          <cell r="C113" t="str">
            <v>Thµnh</v>
          </cell>
          <cell r="E113">
            <v>18000</v>
          </cell>
        </row>
        <row r="114">
          <cell r="A114">
            <v>124</v>
          </cell>
          <cell r="B114" t="str">
            <v>TrÞnh TiÕn</v>
          </cell>
          <cell r="C114" t="str">
            <v>Hoµ</v>
          </cell>
          <cell r="E114">
            <v>20000</v>
          </cell>
        </row>
        <row r="115">
          <cell r="A115">
            <v>125</v>
          </cell>
          <cell r="B115" t="str">
            <v xml:space="preserve">TrÇn Minh </v>
          </cell>
          <cell r="C115" t="str">
            <v>Th¾ng</v>
          </cell>
          <cell r="E115">
            <v>18000</v>
          </cell>
        </row>
        <row r="116">
          <cell r="A116">
            <v>126</v>
          </cell>
          <cell r="B116" t="str">
            <v>NguyÔn V¨n</v>
          </cell>
          <cell r="C116" t="str">
            <v>C­êng</v>
          </cell>
          <cell r="E116">
            <v>20000</v>
          </cell>
        </row>
        <row r="117">
          <cell r="A117">
            <v>127</v>
          </cell>
          <cell r="B117" t="str">
            <v>NguyÔn Xu©n</v>
          </cell>
          <cell r="C117" t="str">
            <v>T©m</v>
          </cell>
          <cell r="E117">
            <v>20000</v>
          </cell>
        </row>
        <row r="118">
          <cell r="A118">
            <v>128</v>
          </cell>
          <cell r="B118" t="str">
            <v>§µo Huy</v>
          </cell>
          <cell r="C118" t="str">
            <v>Xuyªn</v>
          </cell>
          <cell r="E118">
            <v>20000</v>
          </cell>
        </row>
        <row r="119">
          <cell r="A119">
            <v>129</v>
          </cell>
          <cell r="B119" t="str">
            <v>NguyÔn Quang</v>
          </cell>
          <cell r="C119" t="str">
            <v>§«ng</v>
          </cell>
          <cell r="E119">
            <v>20000</v>
          </cell>
        </row>
        <row r="120">
          <cell r="A120">
            <v>130</v>
          </cell>
          <cell r="B120" t="str">
            <v>Ph¹m V¨n</v>
          </cell>
          <cell r="C120" t="str">
            <v>Nam</v>
          </cell>
          <cell r="E120">
            <v>20000</v>
          </cell>
        </row>
        <row r="121">
          <cell r="A121">
            <v>131</v>
          </cell>
          <cell r="B121" t="str">
            <v xml:space="preserve">NguyÔn H÷u </v>
          </cell>
          <cell r="C121" t="str">
            <v>Häc</v>
          </cell>
          <cell r="E121">
            <v>20000</v>
          </cell>
        </row>
        <row r="122">
          <cell r="A122">
            <v>132</v>
          </cell>
          <cell r="B122" t="str">
            <v>NguyÔn Xu©n</v>
          </cell>
          <cell r="C122" t="str">
            <v>Gi¸p</v>
          </cell>
          <cell r="E122">
            <v>20000</v>
          </cell>
        </row>
        <row r="123">
          <cell r="B123" t="str">
            <v>§µo Minh</v>
          </cell>
          <cell r="C123" t="str">
            <v>Tu©n</v>
          </cell>
          <cell r="E123">
            <v>20000</v>
          </cell>
        </row>
      </sheetData>
      <sheetData sheetId="2"/>
      <sheetData sheetId="3" refreshError="1"/>
      <sheetData sheetId="4" refreshError="1">
        <row r="8">
          <cell r="A8">
            <v>12</v>
          </cell>
          <cell r="B8" t="str">
            <v xml:space="preserve">Hoµng </v>
          </cell>
          <cell r="C8" t="str">
            <v>Dòng</v>
          </cell>
          <cell r="D8">
            <v>24</v>
          </cell>
          <cell r="E8">
            <v>3.38</v>
          </cell>
          <cell r="F8">
            <v>9</v>
          </cell>
        </row>
        <row r="9">
          <cell r="A9">
            <v>13</v>
          </cell>
          <cell r="B9" t="str">
            <v xml:space="preserve">Nghiªm Xu©n </v>
          </cell>
          <cell r="C9" t="str">
            <v>Ph­¬ng</v>
          </cell>
          <cell r="D9">
            <v>22.5</v>
          </cell>
          <cell r="E9">
            <v>1</v>
          </cell>
          <cell r="F9">
            <v>25</v>
          </cell>
        </row>
        <row r="10">
          <cell r="A10">
            <v>14</v>
          </cell>
          <cell r="B10" t="str">
            <v xml:space="preserve">Ng« Träng </v>
          </cell>
          <cell r="C10" t="str">
            <v>ChiÕn</v>
          </cell>
          <cell r="D10">
            <v>9.94</v>
          </cell>
          <cell r="E10">
            <v>0</v>
          </cell>
          <cell r="F10">
            <v>2</v>
          </cell>
        </row>
        <row r="11">
          <cell r="A11">
            <v>15</v>
          </cell>
          <cell r="B11" t="str">
            <v xml:space="preserve">Lª §×nh </v>
          </cell>
          <cell r="C11" t="str">
            <v>Th¾ng</v>
          </cell>
          <cell r="D11">
            <v>15.8</v>
          </cell>
          <cell r="F11">
            <v>3</v>
          </cell>
        </row>
        <row r="12">
          <cell r="A12">
            <v>16</v>
          </cell>
          <cell r="B12" t="str">
            <v>Tr­¬ng Quèc</v>
          </cell>
          <cell r="C12" t="str">
            <v>TiÕp</v>
          </cell>
        </row>
        <row r="13">
          <cell r="A13">
            <v>17</v>
          </cell>
          <cell r="B13" t="str">
            <v xml:space="preserve">Lª H¶i </v>
          </cell>
          <cell r="C13" t="str">
            <v>D­¬ng</v>
          </cell>
        </row>
        <row r="14">
          <cell r="A14">
            <v>18</v>
          </cell>
          <cell r="B14" t="str">
            <v>§µm M¹nh</v>
          </cell>
          <cell r="C14" t="str">
            <v>TiÕn</v>
          </cell>
          <cell r="D14">
            <v>21</v>
          </cell>
          <cell r="E14">
            <v>1</v>
          </cell>
        </row>
        <row r="15">
          <cell r="A15">
            <v>19</v>
          </cell>
          <cell r="B15" t="str">
            <v>T¹ TuÊn</v>
          </cell>
          <cell r="C15" t="str">
            <v>NghÜa</v>
          </cell>
          <cell r="D15">
            <v>2</v>
          </cell>
          <cell r="G15">
            <v>4500</v>
          </cell>
        </row>
        <row r="16">
          <cell r="A16">
            <v>20</v>
          </cell>
          <cell r="B16" t="str">
            <v xml:space="preserve">Lª M¹nh </v>
          </cell>
          <cell r="C16" t="str">
            <v>Hïng</v>
          </cell>
          <cell r="D16">
            <v>3</v>
          </cell>
        </row>
        <row r="17">
          <cell r="A17">
            <v>21</v>
          </cell>
          <cell r="B17" t="str">
            <v xml:space="preserve">V­¬ng §¾c </v>
          </cell>
          <cell r="C17" t="str">
            <v>¸nh</v>
          </cell>
          <cell r="D17">
            <v>24</v>
          </cell>
          <cell r="E17">
            <v>2.88</v>
          </cell>
          <cell r="F17">
            <v>49</v>
          </cell>
          <cell r="G17">
            <v>4500</v>
          </cell>
        </row>
        <row r="18">
          <cell r="A18">
            <v>22</v>
          </cell>
          <cell r="B18" t="str">
            <v>Bïi Sü</v>
          </cell>
          <cell r="C18" t="str">
            <v>M¹nh</v>
          </cell>
          <cell r="D18">
            <v>22.25</v>
          </cell>
          <cell r="E18">
            <v>3.38</v>
          </cell>
          <cell r="F18">
            <v>12.5</v>
          </cell>
        </row>
        <row r="19">
          <cell r="A19">
            <v>23</v>
          </cell>
          <cell r="B19" t="str">
            <v xml:space="preserve">§Æng V¨n </v>
          </cell>
          <cell r="C19" t="str">
            <v>Nguyªn</v>
          </cell>
          <cell r="D19">
            <v>7.8</v>
          </cell>
          <cell r="E19">
            <v>1</v>
          </cell>
        </row>
        <row r="20">
          <cell r="A20">
            <v>24</v>
          </cell>
          <cell r="B20" t="str">
            <v xml:space="preserve">Ph¹m Ngäc </v>
          </cell>
          <cell r="C20" t="str">
            <v>Tu©n</v>
          </cell>
          <cell r="D20">
            <v>9.25</v>
          </cell>
          <cell r="E20">
            <v>0.19</v>
          </cell>
        </row>
        <row r="21">
          <cell r="A21">
            <v>25</v>
          </cell>
          <cell r="B21" t="str">
            <v>NguyÔn V¨n</v>
          </cell>
          <cell r="C21" t="str">
            <v>Thµnh</v>
          </cell>
          <cell r="D21">
            <v>10</v>
          </cell>
          <cell r="F21">
            <v>3</v>
          </cell>
        </row>
        <row r="22">
          <cell r="A22">
            <v>26</v>
          </cell>
          <cell r="B22" t="str">
            <v>Tr­¬ng V¨n</v>
          </cell>
          <cell r="C22" t="str">
            <v>T©n</v>
          </cell>
          <cell r="D22">
            <v>22.38</v>
          </cell>
          <cell r="E22">
            <v>2</v>
          </cell>
          <cell r="F22">
            <v>14</v>
          </cell>
          <cell r="G22">
            <v>4500</v>
          </cell>
        </row>
        <row r="23">
          <cell r="A23">
            <v>27</v>
          </cell>
          <cell r="B23" t="str">
            <v>NguyÔn Minh</v>
          </cell>
          <cell r="C23" t="str">
            <v>Hïng</v>
          </cell>
        </row>
        <row r="24">
          <cell r="A24">
            <v>28</v>
          </cell>
          <cell r="B24" t="str">
            <v>Hoµng Minh</v>
          </cell>
          <cell r="C24" t="str">
            <v>TiÕn</v>
          </cell>
          <cell r="D24">
            <v>7.8</v>
          </cell>
          <cell r="E24">
            <v>0.25</v>
          </cell>
          <cell r="F24">
            <v>3</v>
          </cell>
        </row>
        <row r="25">
          <cell r="A25">
            <v>29</v>
          </cell>
          <cell r="B25" t="str">
            <v>NguyÔn §×nh</v>
          </cell>
          <cell r="C25" t="str">
            <v>Phóc</v>
          </cell>
          <cell r="D25">
            <v>21.13</v>
          </cell>
          <cell r="E25">
            <v>2.38</v>
          </cell>
          <cell r="F25">
            <v>24</v>
          </cell>
          <cell r="G25">
            <v>22500</v>
          </cell>
        </row>
        <row r="26">
          <cell r="A26">
            <v>30</v>
          </cell>
          <cell r="B26" t="str">
            <v xml:space="preserve">Lª §¹i </v>
          </cell>
          <cell r="C26" t="str">
            <v>Huy</v>
          </cell>
          <cell r="D26">
            <v>2.9</v>
          </cell>
        </row>
        <row r="27">
          <cell r="A27">
            <v>31</v>
          </cell>
          <cell r="B27" t="str">
            <v>Ph¹m Ngäc</v>
          </cell>
          <cell r="C27" t="str">
            <v>T©m</v>
          </cell>
          <cell r="D27">
            <v>1</v>
          </cell>
          <cell r="E27">
            <v>1</v>
          </cell>
          <cell r="G27">
            <v>4500</v>
          </cell>
        </row>
        <row r="28">
          <cell r="A28">
            <v>32</v>
          </cell>
          <cell r="B28" t="str">
            <v>NguyÔn V¨n</v>
          </cell>
          <cell r="C28" t="str">
            <v>Kha</v>
          </cell>
          <cell r="D28">
            <v>20</v>
          </cell>
          <cell r="E28">
            <v>2</v>
          </cell>
          <cell r="F28">
            <v>5</v>
          </cell>
          <cell r="G28">
            <v>4500</v>
          </cell>
        </row>
        <row r="29">
          <cell r="A29">
            <v>33</v>
          </cell>
          <cell r="B29" t="str">
            <v xml:space="preserve">Ng« Vi </v>
          </cell>
          <cell r="C29" t="str">
            <v>LuyÕn</v>
          </cell>
        </row>
        <row r="30">
          <cell r="A30">
            <v>34</v>
          </cell>
          <cell r="B30" t="str">
            <v xml:space="preserve">Lª §×nh </v>
          </cell>
          <cell r="C30" t="str">
            <v>ChiÕn</v>
          </cell>
          <cell r="D30">
            <v>21</v>
          </cell>
          <cell r="E30">
            <v>2</v>
          </cell>
          <cell r="F30">
            <v>8</v>
          </cell>
          <cell r="G30">
            <v>9000</v>
          </cell>
        </row>
        <row r="31">
          <cell r="A31">
            <v>35</v>
          </cell>
          <cell r="B31" t="str">
            <v>Ph¹m Ngäc</v>
          </cell>
          <cell r="C31" t="str">
            <v>B×nh</v>
          </cell>
          <cell r="D31">
            <v>9</v>
          </cell>
          <cell r="E31">
            <v>1</v>
          </cell>
          <cell r="F31">
            <v>6</v>
          </cell>
          <cell r="G31">
            <v>4500</v>
          </cell>
        </row>
        <row r="32">
          <cell r="A32">
            <v>36</v>
          </cell>
          <cell r="B32" t="str">
            <v>NguyÔn S¬n</v>
          </cell>
          <cell r="C32" t="str">
            <v>HiÕu</v>
          </cell>
        </row>
        <row r="33">
          <cell r="A33">
            <v>37</v>
          </cell>
          <cell r="B33" t="str">
            <v>NguyÔn V¨n</v>
          </cell>
          <cell r="C33" t="str">
            <v>Khëi</v>
          </cell>
          <cell r="D33">
            <v>20.63</v>
          </cell>
          <cell r="E33">
            <v>2</v>
          </cell>
          <cell r="F33">
            <v>19</v>
          </cell>
          <cell r="G33">
            <v>4500</v>
          </cell>
        </row>
        <row r="34">
          <cell r="A34">
            <v>38</v>
          </cell>
          <cell r="B34" t="str">
            <v>NguyÔn Quèc</v>
          </cell>
          <cell r="C34" t="str">
            <v>ViÖt</v>
          </cell>
          <cell r="D34">
            <v>23</v>
          </cell>
          <cell r="E34">
            <v>3.38</v>
          </cell>
          <cell r="F34">
            <v>24</v>
          </cell>
        </row>
        <row r="35">
          <cell r="A35">
            <v>39</v>
          </cell>
          <cell r="B35" t="str">
            <v xml:space="preserve">Ph¹m Sü </v>
          </cell>
          <cell r="C35" t="str">
            <v>Th¾ng</v>
          </cell>
          <cell r="D35">
            <v>23</v>
          </cell>
          <cell r="E35">
            <v>1</v>
          </cell>
          <cell r="F35">
            <v>18</v>
          </cell>
        </row>
        <row r="36">
          <cell r="A36">
            <v>40</v>
          </cell>
          <cell r="B36" t="str">
            <v xml:space="preserve">NguyÔn V¨n </v>
          </cell>
          <cell r="C36" t="str">
            <v>Huy</v>
          </cell>
          <cell r="D36">
            <v>11.9</v>
          </cell>
          <cell r="E36">
            <v>1</v>
          </cell>
        </row>
        <row r="37">
          <cell r="A37">
            <v>41</v>
          </cell>
          <cell r="B37" t="str">
            <v xml:space="preserve">TrÇn Danh </v>
          </cell>
          <cell r="C37" t="str">
            <v>M¹nh</v>
          </cell>
          <cell r="D37">
            <v>8.8000000000000007</v>
          </cell>
          <cell r="E37">
            <v>1</v>
          </cell>
        </row>
        <row r="38">
          <cell r="A38">
            <v>42</v>
          </cell>
          <cell r="B38" t="str">
            <v>NguyÔn Huy</v>
          </cell>
          <cell r="C38" t="str">
            <v>LÞch</v>
          </cell>
          <cell r="D38">
            <v>17</v>
          </cell>
          <cell r="E38">
            <v>1</v>
          </cell>
        </row>
        <row r="39">
          <cell r="A39">
            <v>43</v>
          </cell>
          <cell r="B39" t="str">
            <v xml:space="preserve">Ng« Quèc </v>
          </cell>
          <cell r="C39" t="str">
            <v>TuÊn</v>
          </cell>
          <cell r="D39">
            <v>23.9</v>
          </cell>
          <cell r="E39">
            <v>1</v>
          </cell>
        </row>
        <row r="40">
          <cell r="A40">
            <v>44</v>
          </cell>
          <cell r="B40" t="str">
            <v xml:space="preserve">NguyÔn V¨n </v>
          </cell>
          <cell r="C40" t="str">
            <v>Th¶o</v>
          </cell>
        </row>
        <row r="41">
          <cell r="A41">
            <v>45</v>
          </cell>
          <cell r="B41" t="str">
            <v>§inh Minh</v>
          </cell>
          <cell r="C41" t="str">
            <v>H¶i</v>
          </cell>
          <cell r="D41">
            <v>15.31</v>
          </cell>
          <cell r="E41">
            <v>1</v>
          </cell>
        </row>
        <row r="42">
          <cell r="A42">
            <v>46</v>
          </cell>
          <cell r="B42" t="str">
            <v xml:space="preserve">NguyÔn ThÕ </v>
          </cell>
          <cell r="C42" t="str">
            <v>Vinh</v>
          </cell>
          <cell r="D42">
            <v>11</v>
          </cell>
          <cell r="E42">
            <v>1</v>
          </cell>
        </row>
        <row r="43">
          <cell r="A43">
            <v>47</v>
          </cell>
          <cell r="B43" t="str">
            <v>Ph¹m V¨n</v>
          </cell>
          <cell r="C43" t="str">
            <v>B»ng</v>
          </cell>
          <cell r="D43">
            <v>12.13</v>
          </cell>
          <cell r="E43">
            <v>1</v>
          </cell>
        </row>
        <row r="44">
          <cell r="A44">
            <v>48</v>
          </cell>
          <cell r="B44" t="str">
            <v>NguyÔn Chung</v>
          </cell>
          <cell r="C44" t="str">
            <v>HiÕu</v>
          </cell>
        </row>
        <row r="45">
          <cell r="A45">
            <v>49</v>
          </cell>
          <cell r="B45" t="str">
            <v>NguyÔn Danh</v>
          </cell>
          <cell r="C45" t="str">
            <v>M¹nh</v>
          </cell>
          <cell r="D45">
            <v>20.25</v>
          </cell>
          <cell r="F45">
            <v>3</v>
          </cell>
        </row>
        <row r="46">
          <cell r="A46">
            <v>50</v>
          </cell>
          <cell r="B46" t="str">
            <v>NguyÔn §×nh</v>
          </cell>
          <cell r="C46" t="str">
            <v>TÊn</v>
          </cell>
          <cell r="D46">
            <v>9.129999999999999</v>
          </cell>
          <cell r="E46">
            <v>1</v>
          </cell>
          <cell r="G46">
            <v>4500</v>
          </cell>
        </row>
        <row r="47">
          <cell r="A47">
            <v>51</v>
          </cell>
          <cell r="B47" t="str">
            <v>NguyÔn Duy</v>
          </cell>
          <cell r="C47" t="str">
            <v>§Þnh</v>
          </cell>
        </row>
        <row r="48">
          <cell r="A48">
            <v>52</v>
          </cell>
          <cell r="B48" t="str">
            <v xml:space="preserve">NguyÔn V¨n </v>
          </cell>
          <cell r="C48" t="str">
            <v>Phóc</v>
          </cell>
        </row>
        <row r="49">
          <cell r="A49">
            <v>53</v>
          </cell>
          <cell r="B49" t="str">
            <v>Ph¹m Duy</v>
          </cell>
          <cell r="C49" t="str">
            <v>Kh¸nh</v>
          </cell>
          <cell r="D49">
            <v>22.63</v>
          </cell>
          <cell r="E49">
            <v>4.38</v>
          </cell>
          <cell r="F49">
            <v>14</v>
          </cell>
        </row>
        <row r="50">
          <cell r="A50">
            <v>54</v>
          </cell>
          <cell r="B50" t="str">
            <v xml:space="preserve">Lª Quang </v>
          </cell>
          <cell r="C50" t="str">
            <v>Duy</v>
          </cell>
        </row>
        <row r="51">
          <cell r="A51">
            <v>55</v>
          </cell>
          <cell r="B51" t="str">
            <v xml:space="preserve">Phïng V¨n </v>
          </cell>
          <cell r="C51" t="str">
            <v>C­êng</v>
          </cell>
          <cell r="D51">
            <v>14.63</v>
          </cell>
          <cell r="E51">
            <v>1</v>
          </cell>
        </row>
        <row r="52">
          <cell r="A52">
            <v>56</v>
          </cell>
          <cell r="B52" t="str">
            <v>Chu V¨n</v>
          </cell>
          <cell r="C52" t="str">
            <v>§¹i</v>
          </cell>
          <cell r="D52">
            <v>15.88</v>
          </cell>
          <cell r="E52">
            <v>1</v>
          </cell>
          <cell r="F52">
            <v>10</v>
          </cell>
          <cell r="G52">
            <v>9000</v>
          </cell>
        </row>
        <row r="53">
          <cell r="A53">
            <v>57</v>
          </cell>
          <cell r="B53" t="str">
            <v>TrÇn TuÊn</v>
          </cell>
          <cell r="C53" t="str">
            <v>Anh</v>
          </cell>
          <cell r="D53">
            <v>22.5</v>
          </cell>
          <cell r="E53">
            <v>1</v>
          </cell>
          <cell r="F53">
            <v>13</v>
          </cell>
        </row>
        <row r="54">
          <cell r="A54">
            <v>58</v>
          </cell>
          <cell r="B54" t="str">
            <v xml:space="preserve">Cung V¨n </v>
          </cell>
          <cell r="C54" t="str">
            <v>Hïng</v>
          </cell>
        </row>
        <row r="55">
          <cell r="A55">
            <v>59</v>
          </cell>
          <cell r="B55" t="str">
            <v>Hoµng Minh</v>
          </cell>
          <cell r="C55" t="str">
            <v>Kh¸nh</v>
          </cell>
          <cell r="D55">
            <v>7.44</v>
          </cell>
        </row>
        <row r="56">
          <cell r="A56">
            <v>60</v>
          </cell>
          <cell r="B56" t="str">
            <v xml:space="preserve">NguyÔn §øc </v>
          </cell>
          <cell r="C56" t="str">
            <v>TiÖp</v>
          </cell>
          <cell r="D56">
            <v>3.5</v>
          </cell>
        </row>
        <row r="57">
          <cell r="A57">
            <v>61</v>
          </cell>
          <cell r="B57" t="str">
            <v xml:space="preserve">NguyÔn V¨n </v>
          </cell>
          <cell r="C57" t="str">
            <v>Khoa</v>
          </cell>
        </row>
        <row r="58">
          <cell r="A58">
            <v>62</v>
          </cell>
          <cell r="B58" t="str">
            <v>NguyÔn Minh</v>
          </cell>
          <cell r="C58" t="str">
            <v>Tó</v>
          </cell>
        </row>
        <row r="59">
          <cell r="A59">
            <v>63</v>
          </cell>
          <cell r="B59" t="str">
            <v xml:space="preserve">L­u ViÕt </v>
          </cell>
          <cell r="C59" t="str">
            <v>Qu©n</v>
          </cell>
        </row>
        <row r="60">
          <cell r="A60">
            <v>64</v>
          </cell>
          <cell r="B60" t="str">
            <v>T¹ V¨n</v>
          </cell>
          <cell r="C60" t="str">
            <v>¸nh</v>
          </cell>
          <cell r="D60">
            <v>20.38</v>
          </cell>
          <cell r="E60">
            <v>2</v>
          </cell>
          <cell r="F60">
            <v>5</v>
          </cell>
          <cell r="G60">
            <v>4500</v>
          </cell>
        </row>
        <row r="61">
          <cell r="A61">
            <v>65</v>
          </cell>
          <cell r="B61" t="str">
            <v xml:space="preserve">NguyÔn V­¬ng </v>
          </cell>
          <cell r="C61" t="str">
            <v>§¹i</v>
          </cell>
          <cell r="D61">
            <v>18.13</v>
          </cell>
          <cell r="E61">
            <v>1.25</v>
          </cell>
          <cell r="F61">
            <v>8</v>
          </cell>
        </row>
        <row r="62">
          <cell r="A62">
            <v>66</v>
          </cell>
          <cell r="B62" t="str">
            <v>NguyÔn SÜ</v>
          </cell>
          <cell r="C62" t="str">
            <v>Tuyªn</v>
          </cell>
          <cell r="D62">
            <v>14.5</v>
          </cell>
          <cell r="E62">
            <v>1</v>
          </cell>
          <cell r="F62">
            <v>17</v>
          </cell>
          <cell r="G62">
            <v>9000</v>
          </cell>
        </row>
        <row r="63">
          <cell r="A63">
            <v>67</v>
          </cell>
          <cell r="B63" t="str">
            <v>Hoµng TuÊn</v>
          </cell>
          <cell r="C63" t="str">
            <v>Hïng</v>
          </cell>
        </row>
        <row r="64">
          <cell r="A64">
            <v>68</v>
          </cell>
          <cell r="B64" t="str">
            <v>TrÇn §×nh</v>
          </cell>
          <cell r="C64" t="str">
            <v>Nguyªn</v>
          </cell>
        </row>
        <row r="65">
          <cell r="A65">
            <v>69</v>
          </cell>
          <cell r="B65" t="str">
            <v>TrÇn Huy</v>
          </cell>
          <cell r="C65" t="str">
            <v>Th¶o</v>
          </cell>
          <cell r="D65">
            <v>3.88</v>
          </cell>
          <cell r="G65">
            <v>4500</v>
          </cell>
        </row>
        <row r="66">
          <cell r="A66">
            <v>70</v>
          </cell>
          <cell r="B66" t="str">
            <v xml:space="preserve">Lª §øc </v>
          </cell>
          <cell r="C66" t="str">
            <v>Dòng</v>
          </cell>
          <cell r="D66">
            <v>23</v>
          </cell>
          <cell r="E66">
            <v>3.38</v>
          </cell>
          <cell r="F66">
            <v>45.5</v>
          </cell>
          <cell r="G66">
            <v>4500</v>
          </cell>
        </row>
        <row r="67">
          <cell r="A67">
            <v>71</v>
          </cell>
          <cell r="B67" t="str">
            <v>§oµn V¨n</v>
          </cell>
          <cell r="C67" t="str">
            <v>Hïng</v>
          </cell>
        </row>
        <row r="68">
          <cell r="A68">
            <v>72</v>
          </cell>
          <cell r="B68" t="str">
            <v xml:space="preserve">NguyÔn V¨n </v>
          </cell>
          <cell r="C68" t="str">
            <v>V­¬ng</v>
          </cell>
        </row>
        <row r="69">
          <cell r="A69">
            <v>73</v>
          </cell>
          <cell r="B69" t="str">
            <v>§oµn M¹nh</v>
          </cell>
          <cell r="C69" t="str">
            <v>Th­ëng</v>
          </cell>
        </row>
        <row r="70">
          <cell r="A70">
            <v>74</v>
          </cell>
          <cell r="B70" t="str">
            <v>Lôc Minh</v>
          </cell>
          <cell r="C70" t="str">
            <v>HËu</v>
          </cell>
        </row>
        <row r="71">
          <cell r="A71">
            <v>75</v>
          </cell>
          <cell r="B71" t="str">
            <v>T¹ Minh</v>
          </cell>
          <cell r="C71" t="str">
            <v>C­êng</v>
          </cell>
          <cell r="D71">
            <v>18.75</v>
          </cell>
          <cell r="E71">
            <v>1</v>
          </cell>
        </row>
        <row r="72">
          <cell r="A72">
            <v>76</v>
          </cell>
          <cell r="B72" t="str">
            <v xml:space="preserve">NguyÔn §×nh </v>
          </cell>
          <cell r="C72" t="str">
            <v>Thuû</v>
          </cell>
          <cell r="D72">
            <v>14.010000000000002</v>
          </cell>
          <cell r="E72">
            <v>1</v>
          </cell>
        </row>
        <row r="73">
          <cell r="A73">
            <v>77</v>
          </cell>
          <cell r="B73" t="str">
            <v xml:space="preserve">NguyÔn Quèc </v>
          </cell>
          <cell r="C73" t="str">
            <v>NhuËn</v>
          </cell>
          <cell r="D73">
            <v>11.88</v>
          </cell>
          <cell r="E73">
            <v>1</v>
          </cell>
          <cell r="F73">
            <v>6</v>
          </cell>
          <cell r="G73">
            <v>13500</v>
          </cell>
        </row>
        <row r="74">
          <cell r="A74">
            <v>78</v>
          </cell>
          <cell r="B74" t="str">
            <v xml:space="preserve">NguyÔn H÷u </v>
          </cell>
          <cell r="C74" t="str">
            <v>Phóc</v>
          </cell>
          <cell r="D74">
            <v>8.8800000000000008</v>
          </cell>
        </row>
        <row r="75">
          <cell r="A75">
            <v>79</v>
          </cell>
          <cell r="B75" t="str">
            <v xml:space="preserve">§ç Ngäc </v>
          </cell>
          <cell r="C75" t="str">
            <v>HuÊn</v>
          </cell>
        </row>
        <row r="76">
          <cell r="A76">
            <v>80</v>
          </cell>
          <cell r="B76" t="str">
            <v>Hoµng Nh­</v>
          </cell>
          <cell r="C76" t="str">
            <v>Thùc</v>
          </cell>
        </row>
        <row r="77">
          <cell r="A77">
            <v>81</v>
          </cell>
          <cell r="B77" t="str">
            <v>NguyÔn V¨n</v>
          </cell>
          <cell r="C77" t="str">
            <v>Thanh</v>
          </cell>
        </row>
        <row r="78">
          <cell r="A78">
            <v>82</v>
          </cell>
          <cell r="B78" t="str">
            <v xml:space="preserve">D­¬ng V¨n </v>
          </cell>
          <cell r="C78" t="str">
            <v>Qu¶ng</v>
          </cell>
          <cell r="D78">
            <v>6.62</v>
          </cell>
          <cell r="F78">
            <v>4.5</v>
          </cell>
        </row>
        <row r="79">
          <cell r="A79">
            <v>83</v>
          </cell>
          <cell r="B79" t="str">
            <v xml:space="preserve">Hoµng §¨ng </v>
          </cell>
          <cell r="C79" t="str">
            <v>Hîp</v>
          </cell>
          <cell r="D79">
            <v>22</v>
          </cell>
          <cell r="E79">
            <v>3.62</v>
          </cell>
          <cell r="F79">
            <v>19.5</v>
          </cell>
          <cell r="G79">
            <v>18000</v>
          </cell>
        </row>
        <row r="80">
          <cell r="A80">
            <v>84</v>
          </cell>
          <cell r="B80" t="str">
            <v>T­ëng V¨n</v>
          </cell>
          <cell r="C80" t="str">
            <v>Th¸i</v>
          </cell>
        </row>
        <row r="81">
          <cell r="A81">
            <v>85</v>
          </cell>
          <cell r="B81" t="str">
            <v>NguyÔn C«ng</v>
          </cell>
          <cell r="C81" t="str">
            <v>Vinh</v>
          </cell>
        </row>
        <row r="82">
          <cell r="A82">
            <v>86</v>
          </cell>
          <cell r="B82" t="str">
            <v>§Æng Hoµi</v>
          </cell>
          <cell r="C82" t="str">
            <v>Nam</v>
          </cell>
        </row>
        <row r="83">
          <cell r="A83">
            <v>87</v>
          </cell>
          <cell r="B83" t="str">
            <v xml:space="preserve">Hoµng PhÊn </v>
          </cell>
          <cell r="C83" t="str">
            <v>Tr­êng</v>
          </cell>
        </row>
        <row r="84">
          <cell r="A84">
            <v>88</v>
          </cell>
          <cell r="B84" t="str">
            <v xml:space="preserve">NguyÔn Xu©n </v>
          </cell>
          <cell r="C84" t="str">
            <v>Phóc</v>
          </cell>
        </row>
        <row r="85">
          <cell r="A85">
            <v>89</v>
          </cell>
          <cell r="B85" t="str">
            <v>Ng« Xu©n</v>
          </cell>
          <cell r="C85" t="str">
            <v>ThiÒu</v>
          </cell>
        </row>
        <row r="86">
          <cell r="A86">
            <v>90</v>
          </cell>
          <cell r="B86" t="str">
            <v>NguyÔn V¨n</v>
          </cell>
          <cell r="C86" t="str">
            <v>Chung</v>
          </cell>
          <cell r="D86">
            <v>21.25</v>
          </cell>
          <cell r="E86">
            <v>2</v>
          </cell>
          <cell r="F86">
            <v>9</v>
          </cell>
        </row>
        <row r="87">
          <cell r="A87">
            <v>91</v>
          </cell>
          <cell r="B87" t="str">
            <v xml:space="preserve">NguyÔn V¨n </v>
          </cell>
          <cell r="C87" t="str">
            <v>Quang</v>
          </cell>
          <cell r="D87">
            <v>11.5</v>
          </cell>
          <cell r="E87">
            <v>1</v>
          </cell>
          <cell r="F87">
            <v>1</v>
          </cell>
        </row>
        <row r="88">
          <cell r="A88">
            <v>92</v>
          </cell>
          <cell r="B88" t="str">
            <v>Hoµng V¨n</v>
          </cell>
          <cell r="C88" t="str">
            <v>H¶i</v>
          </cell>
        </row>
        <row r="89">
          <cell r="A89">
            <v>93</v>
          </cell>
          <cell r="B89" t="str">
            <v>§oµn Träng</v>
          </cell>
          <cell r="C89" t="str">
            <v>Chinh</v>
          </cell>
          <cell r="D89">
            <v>8</v>
          </cell>
          <cell r="E89">
            <v>1</v>
          </cell>
          <cell r="F89">
            <v>4</v>
          </cell>
          <cell r="G89">
            <v>9000</v>
          </cell>
        </row>
        <row r="90">
          <cell r="A90">
            <v>94</v>
          </cell>
          <cell r="B90" t="str">
            <v>NguyÔn Quèc</v>
          </cell>
          <cell r="C90" t="str">
            <v>Dòng</v>
          </cell>
        </row>
        <row r="91">
          <cell r="A91">
            <v>95</v>
          </cell>
          <cell r="B91" t="str">
            <v>Hoµng V¨n</v>
          </cell>
          <cell r="C91" t="str">
            <v>Nam</v>
          </cell>
          <cell r="D91">
            <v>23</v>
          </cell>
          <cell r="E91">
            <v>2.25</v>
          </cell>
          <cell r="F91">
            <v>15</v>
          </cell>
          <cell r="G91">
            <v>13500</v>
          </cell>
        </row>
        <row r="92">
          <cell r="A92">
            <v>96</v>
          </cell>
          <cell r="B92" t="str">
            <v xml:space="preserve">§ç Träng </v>
          </cell>
          <cell r="C92" t="str">
            <v>§¹t</v>
          </cell>
          <cell r="D92">
            <v>25</v>
          </cell>
          <cell r="E92">
            <v>3.62</v>
          </cell>
          <cell r="F92">
            <v>22</v>
          </cell>
        </row>
        <row r="93">
          <cell r="A93">
            <v>97</v>
          </cell>
          <cell r="B93" t="str">
            <v>L¹i Trung</v>
          </cell>
          <cell r="C93" t="str">
            <v>Thµnh</v>
          </cell>
          <cell r="D93">
            <v>8.5</v>
          </cell>
          <cell r="E93">
            <v>0.9</v>
          </cell>
          <cell r="F93">
            <v>9.5</v>
          </cell>
        </row>
        <row r="94">
          <cell r="A94">
            <v>98</v>
          </cell>
          <cell r="B94" t="str">
            <v xml:space="preserve">Vò m¹nh </v>
          </cell>
          <cell r="C94" t="str">
            <v xml:space="preserve">Hïng </v>
          </cell>
        </row>
        <row r="95">
          <cell r="A95">
            <v>99</v>
          </cell>
          <cell r="B95" t="str">
            <v>TrÇn Xu©n</v>
          </cell>
          <cell r="C95" t="str">
            <v>Nam</v>
          </cell>
        </row>
        <row r="96">
          <cell r="A96">
            <v>100</v>
          </cell>
          <cell r="B96" t="str">
            <v>NguyÔn C«ng</v>
          </cell>
          <cell r="C96" t="str">
            <v>Tïng</v>
          </cell>
          <cell r="D96">
            <v>16.75</v>
          </cell>
          <cell r="E96">
            <v>1</v>
          </cell>
          <cell r="F96">
            <v>2</v>
          </cell>
        </row>
        <row r="97">
          <cell r="A97">
            <v>101</v>
          </cell>
          <cell r="B97" t="str">
            <v xml:space="preserve">NguyÔn V¨n </v>
          </cell>
          <cell r="C97" t="str">
            <v>Qu¶ng</v>
          </cell>
          <cell r="D97">
            <v>21</v>
          </cell>
          <cell r="E97">
            <v>1</v>
          </cell>
        </row>
        <row r="98">
          <cell r="A98">
            <v>102</v>
          </cell>
          <cell r="B98" t="str">
            <v>NguyÔn Quang</v>
          </cell>
          <cell r="C98" t="str">
            <v>Thùc</v>
          </cell>
        </row>
        <row r="99">
          <cell r="A99">
            <v>103</v>
          </cell>
          <cell r="B99" t="str">
            <v>Hoµng TuÊn</v>
          </cell>
          <cell r="C99" t="str">
            <v>§¶m</v>
          </cell>
        </row>
        <row r="100">
          <cell r="A100">
            <v>104</v>
          </cell>
          <cell r="B100" t="str">
            <v xml:space="preserve">NguyÔn Quèc </v>
          </cell>
          <cell r="C100" t="str">
            <v>Huy</v>
          </cell>
          <cell r="D100">
            <v>4</v>
          </cell>
          <cell r="E100">
            <v>1</v>
          </cell>
        </row>
        <row r="101">
          <cell r="A101">
            <v>105</v>
          </cell>
          <cell r="B101" t="str">
            <v xml:space="preserve">Diªm §×nh </v>
          </cell>
          <cell r="C101" t="str">
            <v>Qu©n</v>
          </cell>
        </row>
        <row r="102">
          <cell r="A102">
            <v>106</v>
          </cell>
          <cell r="B102" t="str">
            <v>Lª V¨n</v>
          </cell>
          <cell r="C102" t="str">
            <v>H­ng</v>
          </cell>
        </row>
        <row r="103">
          <cell r="A103">
            <v>107</v>
          </cell>
          <cell r="B103" t="str">
            <v xml:space="preserve">NguyÔn V¨n  </v>
          </cell>
          <cell r="C103" t="str">
            <v>§¹t</v>
          </cell>
          <cell r="D103">
            <v>22</v>
          </cell>
          <cell r="E103">
            <v>2</v>
          </cell>
          <cell r="F103">
            <v>15</v>
          </cell>
          <cell r="G103">
            <v>18000</v>
          </cell>
        </row>
        <row r="104">
          <cell r="A104">
            <v>108</v>
          </cell>
          <cell r="B104" t="str">
            <v xml:space="preserve">L­u ViÕt </v>
          </cell>
          <cell r="C104" t="str">
            <v>X¹</v>
          </cell>
          <cell r="D104">
            <v>7.2</v>
          </cell>
          <cell r="E104">
            <v>1</v>
          </cell>
        </row>
        <row r="105">
          <cell r="A105">
            <v>109</v>
          </cell>
          <cell r="B105" t="str">
            <v>T­ëng V¨n</v>
          </cell>
          <cell r="C105" t="str">
            <v>Hång</v>
          </cell>
        </row>
        <row r="106">
          <cell r="A106">
            <v>110</v>
          </cell>
          <cell r="B106" t="str">
            <v>NguyÔn Häc</v>
          </cell>
          <cell r="C106" t="str">
            <v>Quý</v>
          </cell>
          <cell r="D106">
            <v>8.1999999999999993</v>
          </cell>
          <cell r="E106">
            <v>1</v>
          </cell>
        </row>
        <row r="107">
          <cell r="A107">
            <v>111</v>
          </cell>
          <cell r="B107" t="str">
            <v>NguyÔn Danh</v>
          </cell>
          <cell r="C107" t="str">
            <v>Linh</v>
          </cell>
        </row>
        <row r="108">
          <cell r="A108">
            <v>112</v>
          </cell>
          <cell r="B108" t="str">
            <v>§inh Thanh</v>
          </cell>
          <cell r="C108" t="str">
            <v>Toµn</v>
          </cell>
          <cell r="D108">
            <v>21.5</v>
          </cell>
          <cell r="E108">
            <v>0.38</v>
          </cell>
          <cell r="F108">
            <v>14.5</v>
          </cell>
        </row>
        <row r="109">
          <cell r="A109">
            <v>113</v>
          </cell>
          <cell r="B109" t="str">
            <v xml:space="preserve">NguyÔn Thµnh </v>
          </cell>
          <cell r="C109" t="str">
            <v>Nam</v>
          </cell>
        </row>
        <row r="110">
          <cell r="A110">
            <v>114</v>
          </cell>
          <cell r="B110" t="str">
            <v>Qu¸ch Xu©n</v>
          </cell>
          <cell r="C110" t="str">
            <v>Quý</v>
          </cell>
          <cell r="D110">
            <v>22</v>
          </cell>
          <cell r="E110">
            <v>2</v>
          </cell>
          <cell r="F110">
            <v>7</v>
          </cell>
          <cell r="G110">
            <v>13500</v>
          </cell>
        </row>
        <row r="111">
          <cell r="A111">
            <v>115</v>
          </cell>
          <cell r="B111" t="str">
            <v xml:space="preserve">Vò Xu©n </v>
          </cell>
          <cell r="C111" t="str">
            <v xml:space="preserve">HiÖp </v>
          </cell>
          <cell r="D111">
            <v>4</v>
          </cell>
          <cell r="F111">
            <v>13</v>
          </cell>
        </row>
        <row r="112">
          <cell r="A112">
            <v>116</v>
          </cell>
          <cell r="B112" t="str">
            <v>Qu¸n Thµnh</v>
          </cell>
          <cell r="C112" t="str">
            <v>Quang</v>
          </cell>
        </row>
        <row r="113">
          <cell r="A113">
            <v>117</v>
          </cell>
          <cell r="B113" t="str">
            <v>Vò V¨n</v>
          </cell>
          <cell r="C113" t="str">
            <v>HiÓn</v>
          </cell>
        </row>
        <row r="114">
          <cell r="A114">
            <v>118</v>
          </cell>
          <cell r="B114" t="str">
            <v>Vò M¹nh</v>
          </cell>
          <cell r="C114" t="str">
            <v>D­</v>
          </cell>
        </row>
        <row r="115">
          <cell r="A115">
            <v>119</v>
          </cell>
          <cell r="B115" t="str">
            <v>Vò Anh</v>
          </cell>
          <cell r="C115" t="str">
            <v>TuÊn</v>
          </cell>
        </row>
        <row r="116">
          <cell r="A116">
            <v>120</v>
          </cell>
          <cell r="B116" t="str">
            <v>NguyÔn V¨n</v>
          </cell>
          <cell r="C116" t="str">
            <v>S¬n</v>
          </cell>
        </row>
        <row r="117">
          <cell r="A117">
            <v>121</v>
          </cell>
          <cell r="B117" t="str">
            <v>NguyÔn TiÕn</v>
          </cell>
          <cell r="C117" t="str">
            <v>Tr×nh</v>
          </cell>
        </row>
        <row r="118">
          <cell r="A118">
            <v>122</v>
          </cell>
          <cell r="B118" t="str">
            <v>NguyÔn Duy</v>
          </cell>
          <cell r="C118" t="str">
            <v>BiÒn</v>
          </cell>
          <cell r="D118">
            <v>5.13</v>
          </cell>
          <cell r="G118">
            <v>4500</v>
          </cell>
        </row>
        <row r="119">
          <cell r="A119">
            <v>123</v>
          </cell>
          <cell r="B119" t="str">
            <v>V­¬ng Xu©n</v>
          </cell>
          <cell r="C119" t="str">
            <v>Thµnh</v>
          </cell>
        </row>
        <row r="120">
          <cell r="A120">
            <v>124</v>
          </cell>
          <cell r="B120" t="str">
            <v>TrÞnh TiÕn</v>
          </cell>
          <cell r="C120" t="str">
            <v>Hoµ</v>
          </cell>
          <cell r="D120">
            <v>10</v>
          </cell>
          <cell r="E120">
            <v>2.38</v>
          </cell>
          <cell r="F120">
            <v>20</v>
          </cell>
        </row>
        <row r="121">
          <cell r="A121">
            <v>125</v>
          </cell>
          <cell r="B121" t="str">
            <v xml:space="preserve">TrÇn Minh </v>
          </cell>
          <cell r="C121" t="str">
            <v>Th¾ng</v>
          </cell>
          <cell r="D121">
            <v>10.63</v>
          </cell>
          <cell r="F121">
            <v>3</v>
          </cell>
        </row>
        <row r="122">
          <cell r="A122">
            <v>126</v>
          </cell>
          <cell r="B122" t="str">
            <v>NguyÔn V¨n</v>
          </cell>
          <cell r="C122" t="str">
            <v>C­êng</v>
          </cell>
          <cell r="D122">
            <v>9</v>
          </cell>
          <cell r="E122">
            <v>1</v>
          </cell>
        </row>
        <row r="123">
          <cell r="A123">
            <v>127</v>
          </cell>
          <cell r="B123" t="str">
            <v>NguyÔn Xu©n</v>
          </cell>
          <cell r="C123" t="str">
            <v>T©m</v>
          </cell>
          <cell r="D123">
            <v>9</v>
          </cell>
          <cell r="E123">
            <v>1</v>
          </cell>
          <cell r="G123">
            <v>4500</v>
          </cell>
        </row>
        <row r="124">
          <cell r="A124">
            <v>128</v>
          </cell>
          <cell r="B124" t="str">
            <v>§µo Huy</v>
          </cell>
          <cell r="C124" t="str">
            <v>Xuyªn</v>
          </cell>
        </row>
        <row r="125">
          <cell r="A125">
            <v>129</v>
          </cell>
          <cell r="B125" t="str">
            <v>NguyÔn Quang</v>
          </cell>
          <cell r="C125" t="str">
            <v>§«ng</v>
          </cell>
        </row>
        <row r="126">
          <cell r="A126">
            <v>130</v>
          </cell>
          <cell r="B126" t="str">
            <v>Ph¹m V¨n</v>
          </cell>
          <cell r="C126" t="str">
            <v>Nam</v>
          </cell>
        </row>
        <row r="127">
          <cell r="A127">
            <v>131</v>
          </cell>
          <cell r="B127" t="str">
            <v xml:space="preserve">NguyÔn H÷u </v>
          </cell>
          <cell r="C127" t="str">
            <v>Häc</v>
          </cell>
        </row>
        <row r="128">
          <cell r="A128">
            <v>132</v>
          </cell>
          <cell r="B128" t="str">
            <v>NguyÔn Xu©n</v>
          </cell>
          <cell r="C128" t="str">
            <v>Gi¸p</v>
          </cell>
          <cell r="D128">
            <v>10.7</v>
          </cell>
        </row>
        <row r="131">
          <cell r="D131">
            <v>999.7700000000001</v>
          </cell>
          <cell r="E131">
            <v>84</v>
          </cell>
          <cell r="F131">
            <v>505</v>
          </cell>
        </row>
        <row r="132">
          <cell r="F132">
            <v>63.125</v>
          </cell>
        </row>
      </sheetData>
      <sheetData sheetId="5" refreshError="1">
        <row r="1">
          <cell r="A1" t="str">
            <v>OMIC VIET NAM CO., LTD</v>
          </cell>
          <cell r="G1">
            <v>0</v>
          </cell>
        </row>
        <row r="3">
          <cell r="A3" t="str">
            <v>Monthly salary for worker</v>
          </cell>
        </row>
        <row r="4">
          <cell r="A4" t="str">
            <v>Month : 01/2002</v>
          </cell>
        </row>
        <row r="6">
          <cell r="A6" t="str">
            <v>Sè thÎ</v>
          </cell>
          <cell r="B6" t="str">
            <v>Hä vµ tªn</v>
          </cell>
          <cell r="D6" t="str">
            <v>Ngµy th­êng</v>
          </cell>
          <cell r="E6" t="str">
            <v>Chñ nhËt</v>
          </cell>
          <cell r="F6" t="str">
            <v>Lµm Thªm</v>
          </cell>
          <cell r="G6" t="str">
            <v>An ca</v>
          </cell>
          <cell r="H6" t="str">
            <v>Ghi chó</v>
          </cell>
        </row>
        <row r="8">
          <cell r="A8">
            <v>1</v>
          </cell>
          <cell r="B8" t="str">
            <v xml:space="preserve">Lª ThÞ H­¬ng </v>
          </cell>
          <cell r="C8" t="str">
            <v>Giang</v>
          </cell>
          <cell r="D8">
            <v>3.63</v>
          </cell>
          <cell r="E8">
            <v>0</v>
          </cell>
          <cell r="F8">
            <v>12</v>
          </cell>
        </row>
        <row r="9">
          <cell r="A9">
            <v>3</v>
          </cell>
          <cell r="B9" t="str">
            <v>NguyÔn ThÞ</v>
          </cell>
          <cell r="C9" t="str">
            <v>H¶o</v>
          </cell>
        </row>
        <row r="10">
          <cell r="A10">
            <v>4</v>
          </cell>
          <cell r="B10" t="str">
            <v xml:space="preserve">§Æng ThÞ Thanh </v>
          </cell>
          <cell r="C10" t="str">
            <v xml:space="preserve">Nhµn </v>
          </cell>
          <cell r="D10">
            <v>3</v>
          </cell>
          <cell r="G10">
            <v>4500</v>
          </cell>
        </row>
        <row r="11">
          <cell r="A11">
            <v>5</v>
          </cell>
          <cell r="B11" t="str">
            <v xml:space="preserve">NguyÔn BÝnh </v>
          </cell>
          <cell r="C11" t="str">
            <v>Th×n</v>
          </cell>
        </row>
        <row r="12">
          <cell r="A12">
            <v>6</v>
          </cell>
          <cell r="B12" t="str">
            <v>Vò ThÞ Thu</v>
          </cell>
          <cell r="C12" t="str">
            <v>Trµ</v>
          </cell>
          <cell r="D12">
            <v>2.5499999999999998</v>
          </cell>
          <cell r="G12">
            <v>4500</v>
          </cell>
        </row>
        <row r="13">
          <cell r="A13">
            <v>7</v>
          </cell>
          <cell r="B13" t="str">
            <v>Ph¹m Thanh</v>
          </cell>
          <cell r="C13" t="str">
            <v>Thuû</v>
          </cell>
          <cell r="D13">
            <v>5.8</v>
          </cell>
          <cell r="F13">
            <v>5</v>
          </cell>
        </row>
        <row r="14">
          <cell r="A14">
            <v>8</v>
          </cell>
          <cell r="B14" t="str">
            <v xml:space="preserve">§Æng ThÞ </v>
          </cell>
          <cell r="C14" t="str">
            <v>YÕn</v>
          </cell>
          <cell r="D14">
            <v>0.5</v>
          </cell>
        </row>
        <row r="15">
          <cell r="A15">
            <v>9</v>
          </cell>
          <cell r="B15" t="str">
            <v xml:space="preserve">Ph¹m ThÞ </v>
          </cell>
          <cell r="C15" t="str">
            <v>B×nh</v>
          </cell>
          <cell r="D15">
            <v>1.25</v>
          </cell>
        </row>
        <row r="16">
          <cell r="A16">
            <v>10</v>
          </cell>
          <cell r="B16" t="str">
            <v xml:space="preserve">Ng« ThÞ </v>
          </cell>
          <cell r="C16" t="str">
            <v>CÈm</v>
          </cell>
        </row>
        <row r="17">
          <cell r="A17">
            <v>11</v>
          </cell>
          <cell r="B17" t="str">
            <v xml:space="preserve">Hoµng H­¬ng </v>
          </cell>
          <cell r="C17" t="str">
            <v>Giang</v>
          </cell>
        </row>
        <row r="18">
          <cell r="A18">
            <v>12</v>
          </cell>
          <cell r="B18" t="str">
            <v xml:space="preserve">NguyÔn ThÞ </v>
          </cell>
          <cell r="C18" t="str">
            <v>H­¬ng D</v>
          </cell>
          <cell r="D18">
            <v>2.25</v>
          </cell>
        </row>
        <row r="19">
          <cell r="A19">
            <v>13</v>
          </cell>
          <cell r="B19" t="str">
            <v xml:space="preserve">NguyÔn ThÞ </v>
          </cell>
          <cell r="C19" t="str">
            <v>H­¬ng E</v>
          </cell>
        </row>
        <row r="20">
          <cell r="A20">
            <v>14</v>
          </cell>
          <cell r="B20" t="str">
            <v xml:space="preserve">NguyÔn ThÞ </v>
          </cell>
          <cell r="C20" t="str">
            <v>Hµ A</v>
          </cell>
          <cell r="D20">
            <v>5</v>
          </cell>
          <cell r="E20">
            <v>1</v>
          </cell>
          <cell r="G20">
            <v>4500</v>
          </cell>
        </row>
        <row r="21">
          <cell r="A21">
            <v>15</v>
          </cell>
          <cell r="B21" t="str">
            <v xml:space="preserve">NguyÔn ThÞ </v>
          </cell>
          <cell r="C21" t="str">
            <v>H¶i</v>
          </cell>
          <cell r="D21">
            <v>18.8</v>
          </cell>
          <cell r="E21">
            <v>0.25</v>
          </cell>
          <cell r="F21">
            <v>0</v>
          </cell>
        </row>
        <row r="22">
          <cell r="A22">
            <v>16</v>
          </cell>
          <cell r="B22" t="str">
            <v>NguyÔn ThÞ Thanh</v>
          </cell>
          <cell r="C22" t="str">
            <v>H­êng A</v>
          </cell>
        </row>
        <row r="23">
          <cell r="A23">
            <v>17</v>
          </cell>
          <cell r="B23" t="str">
            <v>NguyÔn ThÞ</v>
          </cell>
          <cell r="C23" t="str">
            <v>Hoa E</v>
          </cell>
        </row>
        <row r="24">
          <cell r="A24">
            <v>18</v>
          </cell>
          <cell r="B24" t="str">
            <v>NguyÔn ThÞ</v>
          </cell>
          <cell r="C24" t="str">
            <v>H¶i</v>
          </cell>
        </row>
        <row r="25">
          <cell r="A25">
            <v>19</v>
          </cell>
          <cell r="B25" t="str">
            <v xml:space="preserve">NguyÔn ThÞ </v>
          </cell>
          <cell r="C25" t="str">
            <v>HuÖ</v>
          </cell>
          <cell r="D25">
            <v>1.2</v>
          </cell>
        </row>
        <row r="26">
          <cell r="A26">
            <v>20</v>
          </cell>
          <cell r="B26" t="str">
            <v xml:space="preserve">§µo ThÞ </v>
          </cell>
          <cell r="C26" t="str">
            <v>Lan</v>
          </cell>
          <cell r="D26">
            <v>16.38</v>
          </cell>
          <cell r="G26">
            <v>4500</v>
          </cell>
        </row>
        <row r="27">
          <cell r="A27">
            <v>21</v>
          </cell>
          <cell r="B27" t="str">
            <v>NguyÔn ThÞ</v>
          </cell>
          <cell r="C27" t="str">
            <v>Liªn A</v>
          </cell>
        </row>
        <row r="28">
          <cell r="A28">
            <v>22</v>
          </cell>
          <cell r="B28" t="str">
            <v>NguyÔn ThÞ BÝch</v>
          </cell>
          <cell r="C28" t="str">
            <v>Liªn</v>
          </cell>
          <cell r="D28">
            <v>0.7</v>
          </cell>
        </row>
        <row r="29">
          <cell r="A29">
            <v>23</v>
          </cell>
          <cell r="B29" t="str">
            <v>Phïng ThÞ BÝch</v>
          </cell>
          <cell r="C29" t="str">
            <v>Liªn</v>
          </cell>
        </row>
        <row r="30">
          <cell r="A30">
            <v>24</v>
          </cell>
          <cell r="B30" t="str">
            <v xml:space="preserve">NguyÔn ThÞ </v>
          </cell>
          <cell r="C30" t="str">
            <v>Lý B</v>
          </cell>
          <cell r="D30">
            <v>6</v>
          </cell>
          <cell r="E30">
            <v>1</v>
          </cell>
          <cell r="G30">
            <v>4500</v>
          </cell>
        </row>
        <row r="31">
          <cell r="A31">
            <v>25</v>
          </cell>
          <cell r="B31" t="str">
            <v>NguyÔn ThÞ</v>
          </cell>
          <cell r="C31" t="str">
            <v>Mai A</v>
          </cell>
          <cell r="D31">
            <v>5.38</v>
          </cell>
          <cell r="E31">
            <v>1</v>
          </cell>
          <cell r="G31">
            <v>4500</v>
          </cell>
        </row>
        <row r="32">
          <cell r="A32">
            <v>26</v>
          </cell>
          <cell r="B32" t="str">
            <v>§oµn Thanh</v>
          </cell>
          <cell r="C32" t="str">
            <v>Nga</v>
          </cell>
          <cell r="D32">
            <v>18.25</v>
          </cell>
          <cell r="E32">
            <v>1.25</v>
          </cell>
          <cell r="F32">
            <v>11</v>
          </cell>
        </row>
        <row r="33">
          <cell r="A33">
            <v>27</v>
          </cell>
          <cell r="B33" t="str">
            <v xml:space="preserve">Ng« BÝch </v>
          </cell>
          <cell r="C33" t="str">
            <v>Ngäc</v>
          </cell>
          <cell r="D33">
            <v>6</v>
          </cell>
          <cell r="E33">
            <v>1</v>
          </cell>
          <cell r="G33">
            <v>13500</v>
          </cell>
        </row>
        <row r="34">
          <cell r="A34">
            <v>28</v>
          </cell>
          <cell r="B34" t="str">
            <v xml:space="preserve">NguyÔn ThÞ </v>
          </cell>
          <cell r="C34" t="str">
            <v>NhÝp</v>
          </cell>
          <cell r="D34">
            <v>0.5</v>
          </cell>
        </row>
        <row r="35">
          <cell r="A35">
            <v>29</v>
          </cell>
          <cell r="B35" t="str">
            <v xml:space="preserve">NguyÔn ThÞ </v>
          </cell>
          <cell r="C35" t="str">
            <v>Nô A</v>
          </cell>
        </row>
        <row r="36">
          <cell r="A36">
            <v>30</v>
          </cell>
          <cell r="B36" t="str">
            <v>Hoµng Thu</v>
          </cell>
          <cell r="C36" t="str">
            <v>Ph­¬ng</v>
          </cell>
          <cell r="D36">
            <v>0.19</v>
          </cell>
        </row>
        <row r="37">
          <cell r="A37">
            <v>31</v>
          </cell>
          <cell r="B37" t="str">
            <v>NguyÔn ThÞ H­¬ng</v>
          </cell>
          <cell r="C37" t="str">
            <v>Sen A</v>
          </cell>
          <cell r="D37">
            <v>5</v>
          </cell>
        </row>
        <row r="38">
          <cell r="A38">
            <v>32</v>
          </cell>
          <cell r="B38" t="str">
            <v xml:space="preserve">NguyÔn ThÞ </v>
          </cell>
          <cell r="C38" t="str">
            <v>T©m</v>
          </cell>
          <cell r="D38">
            <v>17.5</v>
          </cell>
          <cell r="E38">
            <v>1</v>
          </cell>
          <cell r="F38">
            <v>9</v>
          </cell>
        </row>
        <row r="39">
          <cell r="A39">
            <v>33</v>
          </cell>
          <cell r="B39" t="str">
            <v>NguyÔn ThÞ Thanh</v>
          </cell>
          <cell r="C39" t="str">
            <v>T©m A</v>
          </cell>
          <cell r="D39">
            <v>23</v>
          </cell>
          <cell r="E39">
            <v>0.5</v>
          </cell>
          <cell r="F39">
            <v>11</v>
          </cell>
        </row>
        <row r="40">
          <cell r="A40">
            <v>34</v>
          </cell>
          <cell r="B40" t="str">
            <v xml:space="preserve">NguyÔn ThÞ </v>
          </cell>
          <cell r="C40" t="str">
            <v>Thu</v>
          </cell>
        </row>
        <row r="41">
          <cell r="A41">
            <v>35</v>
          </cell>
          <cell r="B41" t="str">
            <v>NguyÔn ThÞ</v>
          </cell>
          <cell r="C41" t="str">
            <v>ThuÇn</v>
          </cell>
        </row>
        <row r="42">
          <cell r="A42">
            <v>36</v>
          </cell>
          <cell r="B42" t="str">
            <v>NguyÔn ThÞ</v>
          </cell>
          <cell r="C42" t="str">
            <v>ThuËn</v>
          </cell>
          <cell r="D42">
            <v>2.5099999999999998</v>
          </cell>
        </row>
        <row r="43">
          <cell r="A43">
            <v>37</v>
          </cell>
          <cell r="B43" t="str">
            <v xml:space="preserve">V­¬ng ThÞ </v>
          </cell>
          <cell r="C43" t="str">
            <v>ThuËn</v>
          </cell>
          <cell r="D43">
            <v>15</v>
          </cell>
          <cell r="E43">
            <v>1</v>
          </cell>
        </row>
        <row r="44">
          <cell r="A44">
            <v>38</v>
          </cell>
          <cell r="B44" t="str">
            <v xml:space="preserve">Phïng ThÞ Thu </v>
          </cell>
          <cell r="C44" t="str">
            <v>Thuû</v>
          </cell>
          <cell r="D44">
            <v>1</v>
          </cell>
        </row>
        <row r="45">
          <cell r="A45">
            <v>39</v>
          </cell>
          <cell r="B45" t="str">
            <v>NguyÔn CÈm</v>
          </cell>
          <cell r="C45" t="str">
            <v>Tó</v>
          </cell>
        </row>
        <row r="46">
          <cell r="A46">
            <v>40</v>
          </cell>
          <cell r="B46" t="str">
            <v>Vò ThÞ B¶o</v>
          </cell>
          <cell r="C46" t="str">
            <v>Tr©n</v>
          </cell>
          <cell r="D46">
            <v>1.88</v>
          </cell>
        </row>
        <row r="47">
          <cell r="A47">
            <v>41</v>
          </cell>
          <cell r="B47" t="str">
            <v xml:space="preserve">Hoµng ThÞ </v>
          </cell>
          <cell r="C47" t="str">
            <v>Trµ</v>
          </cell>
        </row>
        <row r="48">
          <cell r="A48">
            <v>42</v>
          </cell>
          <cell r="B48" t="str">
            <v>Lª Thanh</v>
          </cell>
          <cell r="C48" t="str">
            <v>Trang</v>
          </cell>
          <cell r="D48">
            <v>22.25</v>
          </cell>
          <cell r="E48">
            <v>0.5</v>
          </cell>
          <cell r="F48">
            <v>2</v>
          </cell>
          <cell r="G48">
            <v>13500</v>
          </cell>
        </row>
        <row r="49">
          <cell r="A49">
            <v>43</v>
          </cell>
          <cell r="B49" t="str">
            <v xml:space="preserve">L· ThÞ </v>
          </cell>
          <cell r="C49" t="str">
            <v>Vßng</v>
          </cell>
          <cell r="D49">
            <v>0.75</v>
          </cell>
        </row>
        <row r="50">
          <cell r="A50">
            <v>44</v>
          </cell>
          <cell r="B50" t="str">
            <v>NguyÔn ThÞ Kim</v>
          </cell>
          <cell r="C50" t="str">
            <v>Anh A</v>
          </cell>
        </row>
        <row r="51">
          <cell r="A51">
            <v>45</v>
          </cell>
          <cell r="B51" t="str">
            <v>§Æng Thanh</v>
          </cell>
          <cell r="C51" t="str">
            <v>Chóc</v>
          </cell>
        </row>
        <row r="52">
          <cell r="A52">
            <v>46</v>
          </cell>
          <cell r="B52" t="str">
            <v xml:space="preserve">Ph¹m ThÞ </v>
          </cell>
          <cell r="C52" t="str">
            <v>Giang</v>
          </cell>
        </row>
        <row r="53">
          <cell r="A53">
            <v>47</v>
          </cell>
          <cell r="B53" t="str">
            <v xml:space="preserve">§oµn ThÞ </v>
          </cell>
          <cell r="C53" t="str">
            <v>H»ng</v>
          </cell>
          <cell r="D53">
            <v>1</v>
          </cell>
        </row>
        <row r="54">
          <cell r="A54">
            <v>48</v>
          </cell>
          <cell r="B54" t="str">
            <v>§oµn   LÖ</v>
          </cell>
          <cell r="C54" t="str">
            <v>H»ng</v>
          </cell>
          <cell r="D54">
            <v>8</v>
          </cell>
          <cell r="E54">
            <v>0.3</v>
          </cell>
          <cell r="F54">
            <v>25</v>
          </cell>
        </row>
        <row r="55">
          <cell r="A55">
            <v>49</v>
          </cell>
          <cell r="B55" t="str">
            <v>Lª ThÞ Thanh</v>
          </cell>
          <cell r="C55" t="str">
            <v>H¶i</v>
          </cell>
          <cell r="D55">
            <v>1.43</v>
          </cell>
        </row>
        <row r="56">
          <cell r="A56">
            <v>50</v>
          </cell>
          <cell r="B56" t="str">
            <v>NguyÔn ThÞ Thu</v>
          </cell>
          <cell r="C56" t="str">
            <v>H¶i</v>
          </cell>
          <cell r="D56">
            <v>9.1999999999999993</v>
          </cell>
        </row>
        <row r="57">
          <cell r="A57">
            <v>51</v>
          </cell>
          <cell r="B57" t="str">
            <v>NguyÔn ThÞ</v>
          </cell>
          <cell r="C57" t="str">
            <v>Hång</v>
          </cell>
        </row>
        <row r="58">
          <cell r="A58">
            <v>52</v>
          </cell>
          <cell r="B58" t="str">
            <v>NguyÔn ThÞ Thu</v>
          </cell>
          <cell r="C58" t="str">
            <v>H»ng</v>
          </cell>
        </row>
        <row r="59">
          <cell r="A59">
            <v>53</v>
          </cell>
          <cell r="B59" t="str">
            <v xml:space="preserve">Lª ThÞ </v>
          </cell>
          <cell r="C59" t="str">
            <v>Hoµ</v>
          </cell>
        </row>
        <row r="60">
          <cell r="A60">
            <v>54</v>
          </cell>
          <cell r="B60" t="str">
            <v>Do·n ThÞ</v>
          </cell>
          <cell r="C60" t="str">
            <v>Hoµn</v>
          </cell>
        </row>
        <row r="61">
          <cell r="A61">
            <v>55</v>
          </cell>
          <cell r="B61" t="str">
            <v xml:space="preserve">L­u ThÞ </v>
          </cell>
          <cell r="C61" t="str">
            <v>Hoµn</v>
          </cell>
          <cell r="D61">
            <v>1</v>
          </cell>
        </row>
        <row r="62">
          <cell r="A62">
            <v>56</v>
          </cell>
          <cell r="B62" t="str">
            <v>NguyÔn ThÞ</v>
          </cell>
          <cell r="C62" t="str">
            <v>Hoµn A</v>
          </cell>
          <cell r="D62">
            <v>1</v>
          </cell>
          <cell r="G62">
            <v>4500</v>
          </cell>
        </row>
        <row r="63">
          <cell r="A63">
            <v>57</v>
          </cell>
          <cell r="B63" t="str">
            <v xml:space="preserve">NguyÔn ThÞ </v>
          </cell>
          <cell r="C63" t="str">
            <v>Hoa C</v>
          </cell>
        </row>
        <row r="64">
          <cell r="A64">
            <v>58</v>
          </cell>
          <cell r="B64" t="str">
            <v xml:space="preserve">Hoµng ThÞ </v>
          </cell>
          <cell r="C64" t="str">
            <v>HuyÒn</v>
          </cell>
          <cell r="D64">
            <v>1</v>
          </cell>
          <cell r="E64">
            <v>3</v>
          </cell>
        </row>
        <row r="65">
          <cell r="A65">
            <v>59</v>
          </cell>
          <cell r="B65" t="str">
            <v xml:space="preserve">NguyÔn ThÞ </v>
          </cell>
          <cell r="C65" t="str">
            <v>HuyÒn</v>
          </cell>
          <cell r="D65">
            <v>5.38</v>
          </cell>
          <cell r="E65">
            <v>1</v>
          </cell>
          <cell r="G65">
            <v>4500</v>
          </cell>
        </row>
        <row r="66">
          <cell r="A66">
            <v>60</v>
          </cell>
          <cell r="B66" t="str">
            <v>NguyÔn ThÞ Thu</v>
          </cell>
          <cell r="C66" t="str">
            <v>H­¬ng A</v>
          </cell>
        </row>
        <row r="67">
          <cell r="A67">
            <v>61</v>
          </cell>
          <cell r="B67" t="str">
            <v>T­ëng ThÞ Thu</v>
          </cell>
          <cell r="C67" t="str">
            <v>Lan</v>
          </cell>
        </row>
        <row r="68">
          <cell r="A68">
            <v>62</v>
          </cell>
          <cell r="B68" t="str">
            <v>NguyÔn ThÞ</v>
          </cell>
          <cell r="C68" t="str">
            <v>Lan A</v>
          </cell>
        </row>
        <row r="69">
          <cell r="A69">
            <v>63</v>
          </cell>
          <cell r="B69" t="str">
            <v>Ph¹m ThÞ</v>
          </cell>
          <cell r="C69" t="str">
            <v>Len</v>
          </cell>
          <cell r="D69">
            <v>1</v>
          </cell>
        </row>
        <row r="70">
          <cell r="A70">
            <v>64</v>
          </cell>
          <cell r="B70" t="str">
            <v xml:space="preserve">NguyÔn Thi </v>
          </cell>
          <cell r="C70" t="str">
            <v>Linh A</v>
          </cell>
        </row>
        <row r="71">
          <cell r="A71">
            <v>65</v>
          </cell>
          <cell r="B71" t="str">
            <v>NguyÔn ThÞ</v>
          </cell>
          <cell r="C71" t="str">
            <v>Loan A</v>
          </cell>
        </row>
        <row r="72">
          <cell r="A72">
            <v>66</v>
          </cell>
          <cell r="B72" t="str">
            <v xml:space="preserve">NguyÔn ThÞ </v>
          </cell>
          <cell r="C72" t="str">
            <v>Lý A</v>
          </cell>
          <cell r="D72">
            <v>1</v>
          </cell>
        </row>
        <row r="73">
          <cell r="A73">
            <v>67</v>
          </cell>
          <cell r="B73" t="str">
            <v>Ph¹m ThÞ Kim</v>
          </cell>
          <cell r="C73" t="str">
            <v>Ng©n</v>
          </cell>
        </row>
        <row r="74">
          <cell r="A74">
            <v>68</v>
          </cell>
          <cell r="B74" t="str">
            <v xml:space="preserve">NguyÔn ThÞ </v>
          </cell>
          <cell r="C74" t="str">
            <v>Ngµ</v>
          </cell>
          <cell r="D74">
            <v>1</v>
          </cell>
        </row>
        <row r="75">
          <cell r="A75">
            <v>69</v>
          </cell>
          <cell r="B75" t="str">
            <v>NguyÔn ThÞ Thuý</v>
          </cell>
          <cell r="C75" t="str">
            <v>Nga</v>
          </cell>
        </row>
        <row r="76">
          <cell r="A76">
            <v>70</v>
          </cell>
          <cell r="B76" t="str">
            <v xml:space="preserve">NguyÔn ThÞ Hång </v>
          </cell>
          <cell r="C76" t="str">
            <v>Nhung</v>
          </cell>
          <cell r="D76">
            <v>1</v>
          </cell>
        </row>
        <row r="77">
          <cell r="A77">
            <v>71</v>
          </cell>
          <cell r="B77" t="str">
            <v>NguyÔn ThÞ</v>
          </cell>
          <cell r="C77" t="str">
            <v>T©n</v>
          </cell>
          <cell r="D77">
            <v>1</v>
          </cell>
        </row>
        <row r="78">
          <cell r="A78">
            <v>72</v>
          </cell>
          <cell r="B78" t="str">
            <v xml:space="preserve">Ng« ThÞ </v>
          </cell>
          <cell r="C78" t="str">
            <v>T­¬i</v>
          </cell>
        </row>
        <row r="79">
          <cell r="A79">
            <v>73</v>
          </cell>
          <cell r="B79" t="str">
            <v xml:space="preserve">Ph¹m ThÞ </v>
          </cell>
          <cell r="C79" t="str">
            <v>TÊt</v>
          </cell>
        </row>
        <row r="80">
          <cell r="A80">
            <v>74</v>
          </cell>
          <cell r="B80" t="str">
            <v>NguyÔn ThÞ</v>
          </cell>
          <cell r="C80" t="str">
            <v>Th¶o</v>
          </cell>
          <cell r="D80">
            <v>0.75</v>
          </cell>
        </row>
        <row r="81">
          <cell r="A81">
            <v>75</v>
          </cell>
          <cell r="B81" t="str">
            <v xml:space="preserve">Vò ThÞ Thu </v>
          </cell>
          <cell r="C81" t="str">
            <v>Thuû</v>
          </cell>
          <cell r="D81">
            <v>1</v>
          </cell>
        </row>
        <row r="82">
          <cell r="A82">
            <v>76</v>
          </cell>
          <cell r="B82" t="str">
            <v>NguyÔn ThÞ Thu</v>
          </cell>
          <cell r="C82" t="str">
            <v>Thuû A</v>
          </cell>
          <cell r="D82">
            <v>1</v>
          </cell>
        </row>
        <row r="83">
          <cell r="A83">
            <v>77</v>
          </cell>
          <cell r="B83" t="str">
            <v>§Æng ThÞ H¶i</v>
          </cell>
          <cell r="C83" t="str">
            <v>YÕn</v>
          </cell>
          <cell r="D83">
            <v>18.13</v>
          </cell>
          <cell r="E83">
            <v>2</v>
          </cell>
          <cell r="F83">
            <v>8</v>
          </cell>
        </row>
        <row r="84">
          <cell r="A84">
            <v>78</v>
          </cell>
          <cell r="B84" t="str">
            <v>NguyÔn ThÞ H¶i</v>
          </cell>
          <cell r="C84" t="str">
            <v>YÕn A</v>
          </cell>
        </row>
        <row r="85">
          <cell r="A85">
            <v>79</v>
          </cell>
          <cell r="B85" t="str">
            <v xml:space="preserve">§oµn  thÞ          </v>
          </cell>
          <cell r="C85" t="str">
            <v>Thoa</v>
          </cell>
        </row>
        <row r="86">
          <cell r="A86">
            <v>80</v>
          </cell>
          <cell r="B86" t="str">
            <v xml:space="preserve">Ng« ThÞ </v>
          </cell>
          <cell r="C86" t="str">
            <v>Th¾m</v>
          </cell>
          <cell r="D86">
            <v>4.5</v>
          </cell>
          <cell r="F86">
            <v>6</v>
          </cell>
          <cell r="G86">
            <v>4500</v>
          </cell>
        </row>
        <row r="87">
          <cell r="A87">
            <v>81</v>
          </cell>
          <cell r="B87" t="str">
            <v>NguyÔn ThÞ</v>
          </cell>
          <cell r="C87" t="str">
            <v>Hoµ A</v>
          </cell>
        </row>
        <row r="88">
          <cell r="A88">
            <v>82</v>
          </cell>
          <cell r="B88" t="str">
            <v xml:space="preserve">Ph¹m Thu </v>
          </cell>
          <cell r="C88" t="str">
            <v>HuyÒn</v>
          </cell>
          <cell r="D88">
            <v>1</v>
          </cell>
        </row>
        <row r="89">
          <cell r="A89">
            <v>83</v>
          </cell>
          <cell r="B89" t="str">
            <v xml:space="preserve">Bïi ThÞ Thu </v>
          </cell>
          <cell r="C89" t="str">
            <v>HiÒn</v>
          </cell>
        </row>
        <row r="90">
          <cell r="A90">
            <v>84</v>
          </cell>
          <cell r="B90" t="str">
            <v>NguyÔn ThÞ</v>
          </cell>
          <cell r="C90" t="str">
            <v>Nguyªn</v>
          </cell>
          <cell r="D90">
            <v>16</v>
          </cell>
          <cell r="E90">
            <v>1</v>
          </cell>
          <cell r="F90">
            <v>13</v>
          </cell>
        </row>
        <row r="91">
          <cell r="A91">
            <v>85</v>
          </cell>
          <cell r="B91" t="str">
            <v xml:space="preserve">NguyÔn ThÞ </v>
          </cell>
          <cell r="C91" t="str">
            <v>S¸u</v>
          </cell>
          <cell r="D91">
            <v>24</v>
          </cell>
          <cell r="E91">
            <v>2</v>
          </cell>
          <cell r="F91">
            <v>22</v>
          </cell>
        </row>
        <row r="92">
          <cell r="A92">
            <v>86</v>
          </cell>
          <cell r="B92" t="str">
            <v xml:space="preserve">NguyÔn Thuú </v>
          </cell>
          <cell r="C92" t="str">
            <v>V©n</v>
          </cell>
          <cell r="D92">
            <v>23.5</v>
          </cell>
          <cell r="E92">
            <v>0.5</v>
          </cell>
          <cell r="F92">
            <v>13</v>
          </cell>
        </row>
        <row r="93">
          <cell r="A93">
            <v>87</v>
          </cell>
          <cell r="B93" t="str">
            <v>NguyÔn ThÞ Kim</v>
          </cell>
          <cell r="C93" t="str">
            <v>Anh B</v>
          </cell>
          <cell r="D93">
            <v>11.129999999999999</v>
          </cell>
          <cell r="F93">
            <v>2</v>
          </cell>
        </row>
        <row r="94">
          <cell r="A94">
            <v>88</v>
          </cell>
          <cell r="B94" t="str">
            <v>NguyÔn ThÞ Thuý</v>
          </cell>
          <cell r="C94" t="str">
            <v>H»ng</v>
          </cell>
          <cell r="D94">
            <v>18.5</v>
          </cell>
          <cell r="F94">
            <v>18</v>
          </cell>
          <cell r="G94">
            <v>4500</v>
          </cell>
        </row>
        <row r="95">
          <cell r="A95">
            <v>89</v>
          </cell>
          <cell r="B95" t="str">
            <v>§inh ThÞ</v>
          </cell>
          <cell r="C95" t="str">
            <v>Ng©n</v>
          </cell>
          <cell r="D95">
            <v>20.88</v>
          </cell>
          <cell r="E95">
            <v>0.5</v>
          </cell>
          <cell r="F95">
            <v>6</v>
          </cell>
        </row>
        <row r="96">
          <cell r="A96">
            <v>90</v>
          </cell>
          <cell r="B96" t="str">
            <v>Hoµng ThÞ Thu</v>
          </cell>
          <cell r="C96" t="str">
            <v>HiÒn</v>
          </cell>
          <cell r="D96">
            <v>19.88</v>
          </cell>
          <cell r="E96">
            <v>0.5</v>
          </cell>
          <cell r="F96">
            <v>15</v>
          </cell>
          <cell r="G96">
            <v>4500</v>
          </cell>
        </row>
        <row r="97">
          <cell r="A97">
            <v>91</v>
          </cell>
          <cell r="B97" t="str">
            <v>Ph¹m ThÞ</v>
          </cell>
          <cell r="C97" t="str">
            <v>Nhung</v>
          </cell>
          <cell r="D97">
            <v>23</v>
          </cell>
          <cell r="E97">
            <v>0.2</v>
          </cell>
          <cell r="F97">
            <v>6</v>
          </cell>
        </row>
        <row r="98">
          <cell r="A98">
            <v>92</v>
          </cell>
          <cell r="B98" t="str">
            <v xml:space="preserve">Hoµng ThÞ </v>
          </cell>
          <cell r="C98" t="str">
            <v>Êt</v>
          </cell>
        </row>
        <row r="99">
          <cell r="A99">
            <v>93</v>
          </cell>
          <cell r="B99" t="str">
            <v>NguyÔn ThÞ</v>
          </cell>
          <cell r="C99" t="str">
            <v>DËu</v>
          </cell>
          <cell r="D99">
            <v>3</v>
          </cell>
          <cell r="E99">
            <v>1</v>
          </cell>
        </row>
        <row r="100">
          <cell r="A100">
            <v>94</v>
          </cell>
          <cell r="B100" t="str">
            <v xml:space="preserve">NguyÔn ThÞ </v>
          </cell>
          <cell r="C100" t="str">
            <v>Thuý A</v>
          </cell>
          <cell r="D100">
            <v>0.63</v>
          </cell>
        </row>
        <row r="101">
          <cell r="A101">
            <v>95</v>
          </cell>
          <cell r="B101" t="str">
            <v>TrÇn ThÞ</v>
          </cell>
          <cell r="C101" t="str">
            <v>H¶o</v>
          </cell>
          <cell r="D101">
            <v>2.06</v>
          </cell>
        </row>
        <row r="102">
          <cell r="A102">
            <v>96</v>
          </cell>
          <cell r="B102" t="str">
            <v xml:space="preserve">§Æng Thu </v>
          </cell>
          <cell r="C102" t="str">
            <v>Cóc</v>
          </cell>
          <cell r="D102">
            <v>21.63</v>
          </cell>
          <cell r="E102">
            <v>1.25</v>
          </cell>
          <cell r="F102">
            <v>7</v>
          </cell>
          <cell r="G102">
            <v>9000</v>
          </cell>
        </row>
        <row r="103">
          <cell r="A103">
            <v>97</v>
          </cell>
          <cell r="B103" t="str">
            <v xml:space="preserve">L· ThÞ </v>
          </cell>
          <cell r="C103" t="str">
            <v>Hoa</v>
          </cell>
        </row>
        <row r="104">
          <cell r="A104">
            <v>98</v>
          </cell>
          <cell r="B104" t="str">
            <v xml:space="preserve">Bïi ThÞ </v>
          </cell>
          <cell r="C104" t="str">
            <v>Kh¶i</v>
          </cell>
        </row>
        <row r="105">
          <cell r="A105">
            <v>99</v>
          </cell>
          <cell r="B105" t="str">
            <v xml:space="preserve">NguyÔn Thu </v>
          </cell>
          <cell r="C105" t="str">
            <v>H­¬ng A</v>
          </cell>
          <cell r="D105">
            <v>23.5</v>
          </cell>
          <cell r="E105">
            <v>1</v>
          </cell>
          <cell r="F105">
            <v>28</v>
          </cell>
        </row>
        <row r="106">
          <cell r="A106">
            <v>100</v>
          </cell>
          <cell r="B106" t="str">
            <v>Vò ThÞ Thu</v>
          </cell>
          <cell r="C106" t="str">
            <v>H¹nh</v>
          </cell>
          <cell r="D106">
            <v>24</v>
          </cell>
          <cell r="E106">
            <v>1.25</v>
          </cell>
          <cell r="F106">
            <v>19</v>
          </cell>
        </row>
        <row r="107">
          <cell r="A107">
            <v>101</v>
          </cell>
          <cell r="B107" t="str">
            <v>§Æng Thu</v>
          </cell>
          <cell r="C107" t="str">
            <v xml:space="preserve">H­¬ng </v>
          </cell>
        </row>
        <row r="108">
          <cell r="A108">
            <v>102</v>
          </cell>
          <cell r="B108" t="str">
            <v>TrÇn ThÞ Thanh</v>
          </cell>
          <cell r="C108" t="str">
            <v>TuyÕt</v>
          </cell>
          <cell r="D108">
            <v>20</v>
          </cell>
          <cell r="E108">
            <v>2.25</v>
          </cell>
          <cell r="F108">
            <v>6</v>
          </cell>
        </row>
        <row r="109">
          <cell r="A109">
            <v>103</v>
          </cell>
          <cell r="B109" t="str">
            <v>T­ëng ThÞ</v>
          </cell>
          <cell r="C109" t="str">
            <v>Nga</v>
          </cell>
          <cell r="D109">
            <v>23.5</v>
          </cell>
          <cell r="E109">
            <v>2</v>
          </cell>
          <cell r="F109">
            <v>8</v>
          </cell>
        </row>
        <row r="110">
          <cell r="A110">
            <v>104</v>
          </cell>
          <cell r="B110" t="str">
            <v>NguyÔn ThÞ Hång</v>
          </cell>
          <cell r="C110" t="str">
            <v>Hoa</v>
          </cell>
          <cell r="D110">
            <v>2.25</v>
          </cell>
        </row>
        <row r="111">
          <cell r="A111">
            <v>105</v>
          </cell>
          <cell r="B111" t="str">
            <v xml:space="preserve">NguyÔn H¶i </v>
          </cell>
          <cell r="C111" t="str">
            <v>YÕn</v>
          </cell>
        </row>
        <row r="112">
          <cell r="A112">
            <v>106</v>
          </cell>
          <cell r="B112" t="str">
            <v>NguyÔn ThÞ</v>
          </cell>
          <cell r="C112" t="str">
            <v>Hoa B</v>
          </cell>
          <cell r="D112">
            <v>3.7</v>
          </cell>
          <cell r="G112">
            <v>4500</v>
          </cell>
        </row>
        <row r="113">
          <cell r="A113">
            <v>107</v>
          </cell>
          <cell r="B113" t="str">
            <v>Hoµng ThÞ</v>
          </cell>
          <cell r="C113" t="str">
            <v>Linh</v>
          </cell>
          <cell r="D113">
            <v>11</v>
          </cell>
        </row>
        <row r="114">
          <cell r="A114">
            <v>108</v>
          </cell>
          <cell r="B114" t="str">
            <v>Hoµng ThÞ Kim</v>
          </cell>
          <cell r="C114" t="str">
            <v>Thanh</v>
          </cell>
          <cell r="D114">
            <v>6.8</v>
          </cell>
        </row>
        <row r="115">
          <cell r="A115">
            <v>109</v>
          </cell>
          <cell r="B115" t="str">
            <v>§ç ThÞ</v>
          </cell>
          <cell r="C115" t="str">
            <v>Xuyªn</v>
          </cell>
          <cell r="D115">
            <v>21.25</v>
          </cell>
          <cell r="E115">
            <v>1.5</v>
          </cell>
        </row>
        <row r="116">
          <cell r="A116">
            <v>110</v>
          </cell>
          <cell r="B116" t="str">
            <v>Do·n ThÞ Thu</v>
          </cell>
          <cell r="C116" t="str">
            <v>YÕn</v>
          </cell>
        </row>
        <row r="117">
          <cell r="A117">
            <v>111</v>
          </cell>
          <cell r="B117" t="str">
            <v>L­u ThÞ</v>
          </cell>
          <cell r="C117" t="str">
            <v>Dung</v>
          </cell>
          <cell r="D117">
            <v>6</v>
          </cell>
          <cell r="E117">
            <v>1</v>
          </cell>
          <cell r="G117">
            <v>13500</v>
          </cell>
        </row>
        <row r="118">
          <cell r="A118">
            <v>112</v>
          </cell>
          <cell r="B118" t="str">
            <v xml:space="preserve">§oµn ThÞ </v>
          </cell>
          <cell r="C118" t="str">
            <v>Chinh</v>
          </cell>
        </row>
        <row r="119">
          <cell r="A119">
            <v>113</v>
          </cell>
          <cell r="B119" t="str">
            <v>NguyÔn ThÞ</v>
          </cell>
          <cell r="C119" t="str">
            <v>Th¶o</v>
          </cell>
          <cell r="D119">
            <v>6.63</v>
          </cell>
          <cell r="E119">
            <v>1</v>
          </cell>
          <cell r="G119">
            <v>4500</v>
          </cell>
        </row>
        <row r="120">
          <cell r="A120">
            <v>114</v>
          </cell>
          <cell r="B120" t="str">
            <v xml:space="preserve">Vò Minh </v>
          </cell>
          <cell r="C120" t="str">
            <v>Thu</v>
          </cell>
          <cell r="D120">
            <v>0.13</v>
          </cell>
        </row>
        <row r="121">
          <cell r="A121">
            <v>115</v>
          </cell>
          <cell r="B121" t="str">
            <v>T­ëng ThÞ</v>
          </cell>
          <cell r="C121" t="str">
            <v>Thuý</v>
          </cell>
          <cell r="D121">
            <v>9.5</v>
          </cell>
        </row>
        <row r="122">
          <cell r="A122">
            <v>116</v>
          </cell>
          <cell r="B122" t="str">
            <v xml:space="preserve">NguyÔn ThÞ </v>
          </cell>
          <cell r="C122" t="str">
            <v>Thuý B</v>
          </cell>
        </row>
        <row r="123">
          <cell r="A123">
            <v>117</v>
          </cell>
          <cell r="B123" t="str">
            <v>NguyÔn ThÞ</v>
          </cell>
          <cell r="C123" t="str">
            <v>Lan B</v>
          </cell>
          <cell r="D123">
            <v>24.5</v>
          </cell>
          <cell r="E123">
            <v>1</v>
          </cell>
          <cell r="F123">
            <v>26</v>
          </cell>
        </row>
        <row r="124">
          <cell r="A124">
            <v>118</v>
          </cell>
          <cell r="B124" t="str">
            <v>Bïi ThÞ Kim</v>
          </cell>
          <cell r="C124" t="str">
            <v>Hoa</v>
          </cell>
        </row>
        <row r="125">
          <cell r="A125">
            <v>119</v>
          </cell>
          <cell r="B125" t="str">
            <v xml:space="preserve">Ng« ThÞ </v>
          </cell>
          <cell r="C125" t="str">
            <v>Dung</v>
          </cell>
          <cell r="D125">
            <v>9</v>
          </cell>
          <cell r="E125">
            <v>1</v>
          </cell>
          <cell r="F125">
            <v>4</v>
          </cell>
        </row>
        <row r="126">
          <cell r="A126">
            <v>120</v>
          </cell>
          <cell r="B126" t="str">
            <v>Lª ThÞ Hoµ</v>
          </cell>
          <cell r="C126" t="str">
            <v>BÝch</v>
          </cell>
          <cell r="D126">
            <v>2</v>
          </cell>
        </row>
        <row r="127">
          <cell r="A127">
            <v>121</v>
          </cell>
          <cell r="B127" t="str">
            <v>NguyÔn ThÞ</v>
          </cell>
          <cell r="C127" t="str">
            <v>HiÒn A</v>
          </cell>
          <cell r="D127">
            <v>6</v>
          </cell>
          <cell r="E127">
            <v>1</v>
          </cell>
          <cell r="G127">
            <v>4500</v>
          </cell>
        </row>
        <row r="128">
          <cell r="A128">
            <v>122</v>
          </cell>
          <cell r="B128" t="str">
            <v>NguyÔn ThÞ Thuý</v>
          </cell>
          <cell r="C128" t="str">
            <v>H¶o</v>
          </cell>
        </row>
        <row r="129">
          <cell r="A129">
            <v>123</v>
          </cell>
          <cell r="B129" t="str">
            <v>NguyÔn Minh</v>
          </cell>
          <cell r="C129" t="str">
            <v>HiÓn</v>
          </cell>
        </row>
        <row r="130">
          <cell r="A130">
            <v>124</v>
          </cell>
          <cell r="B130" t="str">
            <v>NguyÔn ThÞ</v>
          </cell>
          <cell r="C130" t="str">
            <v>Kim</v>
          </cell>
          <cell r="D130">
            <v>3.25</v>
          </cell>
          <cell r="G130">
            <v>4500</v>
          </cell>
        </row>
        <row r="131">
          <cell r="A131">
            <v>125</v>
          </cell>
          <cell r="B131" t="str">
            <v>§Æng ThÞ</v>
          </cell>
          <cell r="C131" t="str">
            <v>Khuyªn</v>
          </cell>
        </row>
        <row r="132">
          <cell r="A132">
            <v>126</v>
          </cell>
          <cell r="B132" t="str">
            <v xml:space="preserve">NguyÔn ThÞ </v>
          </cell>
          <cell r="C132" t="str">
            <v>Thuû</v>
          </cell>
          <cell r="D132">
            <v>1</v>
          </cell>
        </row>
        <row r="133">
          <cell r="A133">
            <v>127</v>
          </cell>
          <cell r="B133" t="str">
            <v xml:space="preserve">Lª ThÞ </v>
          </cell>
          <cell r="C133" t="str">
            <v>HuÖ</v>
          </cell>
        </row>
        <row r="134">
          <cell r="A134">
            <v>128</v>
          </cell>
          <cell r="B134" t="str">
            <v xml:space="preserve">§µo ThÞ </v>
          </cell>
          <cell r="C134" t="str">
            <v>Quyªn</v>
          </cell>
          <cell r="D134">
            <v>0.88</v>
          </cell>
        </row>
        <row r="135">
          <cell r="A135">
            <v>129</v>
          </cell>
          <cell r="B135" t="str">
            <v xml:space="preserve">NguyÔn ThÞ </v>
          </cell>
          <cell r="C135" t="str">
            <v>S©m</v>
          </cell>
          <cell r="D135">
            <v>3</v>
          </cell>
          <cell r="F135">
            <v>3</v>
          </cell>
        </row>
        <row r="136">
          <cell r="A136">
            <v>130</v>
          </cell>
          <cell r="B136" t="str">
            <v xml:space="preserve">NguyÔn ThÞ </v>
          </cell>
          <cell r="C136" t="str">
            <v>V©n</v>
          </cell>
          <cell r="D136">
            <v>0.75</v>
          </cell>
        </row>
        <row r="137">
          <cell r="A137">
            <v>131</v>
          </cell>
          <cell r="B137" t="str">
            <v xml:space="preserve">Lª ThÞ </v>
          </cell>
          <cell r="C137" t="str">
            <v>Hång</v>
          </cell>
        </row>
        <row r="138">
          <cell r="A138">
            <v>132</v>
          </cell>
          <cell r="B138" t="str">
            <v>§inh ThÞ</v>
          </cell>
          <cell r="C138" t="str">
            <v>Nga</v>
          </cell>
          <cell r="D138">
            <v>2.63</v>
          </cell>
          <cell r="F138">
            <v>8</v>
          </cell>
        </row>
        <row r="139">
          <cell r="A139">
            <v>133</v>
          </cell>
          <cell r="B139" t="str">
            <v xml:space="preserve">Ph¹m ThÞ </v>
          </cell>
          <cell r="C139" t="str">
            <v>B¾c</v>
          </cell>
          <cell r="D139">
            <v>1.25</v>
          </cell>
        </row>
        <row r="140">
          <cell r="A140">
            <v>134</v>
          </cell>
          <cell r="B140" t="str">
            <v>NguyÔn ThÞ Minh</v>
          </cell>
          <cell r="C140" t="str">
            <v>Ph­¬ng</v>
          </cell>
        </row>
        <row r="141">
          <cell r="A141">
            <v>135</v>
          </cell>
          <cell r="B141" t="str">
            <v>NguyÔn ThÞ</v>
          </cell>
          <cell r="C141" t="str">
            <v>TuyÕtB</v>
          </cell>
        </row>
        <row r="142">
          <cell r="A142">
            <v>136</v>
          </cell>
          <cell r="B142" t="str">
            <v>NguyÔn ThÞ</v>
          </cell>
          <cell r="C142" t="str">
            <v>Nô B</v>
          </cell>
          <cell r="D142">
            <v>0.81</v>
          </cell>
        </row>
        <row r="143">
          <cell r="A143">
            <v>137</v>
          </cell>
          <cell r="B143" t="str">
            <v xml:space="preserve">NguyÔn ThÞ </v>
          </cell>
          <cell r="C143" t="str">
            <v>H»ng A</v>
          </cell>
          <cell r="D143">
            <v>1.5</v>
          </cell>
        </row>
        <row r="144">
          <cell r="A144">
            <v>138</v>
          </cell>
          <cell r="B144" t="str">
            <v xml:space="preserve">Bïi Minh </v>
          </cell>
          <cell r="C144" t="str">
            <v>HiÒn</v>
          </cell>
          <cell r="D144">
            <v>16</v>
          </cell>
          <cell r="E144">
            <v>1</v>
          </cell>
          <cell r="G144">
            <v>4500</v>
          </cell>
        </row>
        <row r="145">
          <cell r="A145">
            <v>139</v>
          </cell>
          <cell r="B145" t="str">
            <v>NguyÔn ThÞ Hång</v>
          </cell>
          <cell r="C145" t="str">
            <v>Khanh</v>
          </cell>
          <cell r="D145">
            <v>16.5</v>
          </cell>
          <cell r="E145">
            <v>1</v>
          </cell>
          <cell r="G145">
            <v>4500</v>
          </cell>
        </row>
        <row r="146">
          <cell r="A146">
            <v>140</v>
          </cell>
          <cell r="B146" t="str">
            <v xml:space="preserve">Kh¶ ThÞ </v>
          </cell>
          <cell r="C146" t="str">
            <v>Thuý</v>
          </cell>
          <cell r="D146">
            <v>5</v>
          </cell>
          <cell r="E146">
            <v>1</v>
          </cell>
          <cell r="G146">
            <v>4500</v>
          </cell>
        </row>
        <row r="147">
          <cell r="A147">
            <v>141</v>
          </cell>
          <cell r="B147" t="str">
            <v xml:space="preserve">Lª ThÞ </v>
          </cell>
          <cell r="C147" t="str">
            <v>NÕp</v>
          </cell>
        </row>
        <row r="148">
          <cell r="A148">
            <v>142</v>
          </cell>
          <cell r="B148" t="str">
            <v>NguyÔn ThÞ</v>
          </cell>
          <cell r="C148" t="str">
            <v>TuyÕt A</v>
          </cell>
          <cell r="D148">
            <v>2.5</v>
          </cell>
        </row>
        <row r="149">
          <cell r="A149">
            <v>143</v>
          </cell>
          <cell r="B149" t="str">
            <v xml:space="preserve">NguyÔn ThÞ </v>
          </cell>
          <cell r="C149" t="str">
            <v>Hµ B</v>
          </cell>
          <cell r="D149">
            <v>3.2</v>
          </cell>
          <cell r="G149">
            <v>4500</v>
          </cell>
        </row>
        <row r="150">
          <cell r="A150">
            <v>144</v>
          </cell>
          <cell r="B150" t="str">
            <v>Lª ThÞ</v>
          </cell>
          <cell r="C150" t="str">
            <v>Mai</v>
          </cell>
          <cell r="D150">
            <v>23</v>
          </cell>
          <cell r="E150">
            <v>1.25</v>
          </cell>
          <cell r="F150">
            <v>25</v>
          </cell>
        </row>
        <row r="151">
          <cell r="A151">
            <v>145</v>
          </cell>
          <cell r="B151" t="str">
            <v>NguyÔn ThÞ Thu</v>
          </cell>
          <cell r="C151" t="str">
            <v>H»ng</v>
          </cell>
          <cell r="D151">
            <v>2.56</v>
          </cell>
        </row>
        <row r="152">
          <cell r="A152">
            <v>146</v>
          </cell>
          <cell r="B152" t="str">
            <v>NguyÔn ThÞ Thanh</v>
          </cell>
          <cell r="C152" t="str">
            <v>B×nh</v>
          </cell>
        </row>
        <row r="153">
          <cell r="A153">
            <v>147</v>
          </cell>
          <cell r="B153" t="str">
            <v>Lôc ThÞ</v>
          </cell>
          <cell r="C153" t="str">
            <v>Hoa</v>
          </cell>
          <cell r="D153">
            <v>6.9</v>
          </cell>
          <cell r="E153">
            <v>1</v>
          </cell>
          <cell r="G153">
            <v>13500</v>
          </cell>
        </row>
        <row r="154">
          <cell r="A154">
            <v>148</v>
          </cell>
          <cell r="B154" t="str">
            <v>Ph¹m Thanh</v>
          </cell>
          <cell r="C154" t="str">
            <v>Hµ</v>
          </cell>
          <cell r="D154">
            <v>5</v>
          </cell>
          <cell r="E154">
            <v>1</v>
          </cell>
          <cell r="G154">
            <v>4500</v>
          </cell>
        </row>
        <row r="155">
          <cell r="A155">
            <v>149</v>
          </cell>
          <cell r="B155" t="str">
            <v>NguyÔn ThÞ Thu</v>
          </cell>
          <cell r="C155" t="str">
            <v>H­¬ng C</v>
          </cell>
          <cell r="D155">
            <v>1</v>
          </cell>
        </row>
        <row r="156">
          <cell r="A156">
            <v>150</v>
          </cell>
          <cell r="B156" t="str">
            <v xml:space="preserve">Lª ThÞ KiÒu </v>
          </cell>
          <cell r="C156" t="str">
            <v>Oanh</v>
          </cell>
          <cell r="D156">
            <v>3</v>
          </cell>
          <cell r="G156">
            <v>9000</v>
          </cell>
        </row>
        <row r="157">
          <cell r="A157">
            <v>151</v>
          </cell>
          <cell r="B157" t="str">
            <v>L­u ThÞ Thuý</v>
          </cell>
          <cell r="C157" t="str">
            <v>B×nh</v>
          </cell>
          <cell r="D157">
            <v>4.63</v>
          </cell>
          <cell r="E157">
            <v>1</v>
          </cell>
          <cell r="G157">
            <v>9000</v>
          </cell>
        </row>
        <row r="158">
          <cell r="A158">
            <v>152</v>
          </cell>
          <cell r="B158" t="str">
            <v xml:space="preserve">Lª ThÞ </v>
          </cell>
          <cell r="C158" t="str">
            <v>Thanh</v>
          </cell>
        </row>
        <row r="159">
          <cell r="A159">
            <v>153</v>
          </cell>
          <cell r="B159" t="str">
            <v>NguyÔn ThÞ</v>
          </cell>
          <cell r="C159" t="str">
            <v>Minh A</v>
          </cell>
          <cell r="D159">
            <v>5.25</v>
          </cell>
        </row>
        <row r="160">
          <cell r="A160">
            <v>154</v>
          </cell>
          <cell r="B160" t="str">
            <v>Bïi ThÞ Kim</v>
          </cell>
          <cell r="C160" t="str">
            <v>Ph­îng</v>
          </cell>
          <cell r="D160">
            <v>2.88</v>
          </cell>
        </row>
        <row r="161">
          <cell r="A161">
            <v>155</v>
          </cell>
          <cell r="B161" t="str">
            <v xml:space="preserve">NguyÔn ThÞ </v>
          </cell>
          <cell r="C161" t="str">
            <v>Liªn C</v>
          </cell>
        </row>
        <row r="162">
          <cell r="A162">
            <v>156</v>
          </cell>
          <cell r="B162" t="str">
            <v xml:space="preserve">§Æng ThÞ Thuý </v>
          </cell>
          <cell r="C162" t="str">
            <v>H¹nh</v>
          </cell>
          <cell r="D162">
            <v>0.38</v>
          </cell>
        </row>
        <row r="163">
          <cell r="A163">
            <v>157</v>
          </cell>
          <cell r="B163" t="str">
            <v xml:space="preserve">§µo ThÞ </v>
          </cell>
          <cell r="C163" t="str">
            <v>H­¬ng</v>
          </cell>
        </row>
        <row r="164">
          <cell r="A164">
            <v>158</v>
          </cell>
          <cell r="B164" t="str">
            <v>§µo ThÞ Thu</v>
          </cell>
          <cell r="C164" t="str">
            <v>Trang</v>
          </cell>
        </row>
        <row r="165">
          <cell r="A165">
            <v>159</v>
          </cell>
          <cell r="B165" t="str">
            <v xml:space="preserve">§µo ThÞ </v>
          </cell>
          <cell r="C165" t="str">
            <v>H­¬ng</v>
          </cell>
        </row>
        <row r="166">
          <cell r="A166">
            <v>160</v>
          </cell>
          <cell r="B166" t="str">
            <v xml:space="preserve">NguyÔn ThÞ </v>
          </cell>
          <cell r="C166" t="str">
            <v>Thuý C</v>
          </cell>
          <cell r="D166">
            <v>0.5</v>
          </cell>
        </row>
        <row r="167">
          <cell r="A167">
            <v>161</v>
          </cell>
          <cell r="B167" t="str">
            <v>Vò ThÞ Lan</v>
          </cell>
          <cell r="C167" t="str">
            <v>Ph­¬ng</v>
          </cell>
          <cell r="D167">
            <v>1.25</v>
          </cell>
        </row>
        <row r="168">
          <cell r="A168">
            <v>162</v>
          </cell>
          <cell r="B168" t="str">
            <v xml:space="preserve">TrÞnh ThÞ </v>
          </cell>
          <cell r="C168" t="str">
            <v>HiÖp</v>
          </cell>
          <cell r="D168">
            <v>2.5</v>
          </cell>
          <cell r="F168">
            <v>1.25</v>
          </cell>
        </row>
        <row r="169">
          <cell r="A169">
            <v>163</v>
          </cell>
          <cell r="B169" t="str">
            <v>NguyÔn ThÞ</v>
          </cell>
          <cell r="C169" t="str">
            <v>Thoa A</v>
          </cell>
        </row>
        <row r="170">
          <cell r="A170">
            <v>164</v>
          </cell>
          <cell r="B170" t="str">
            <v>NguyÔn ThÞ</v>
          </cell>
          <cell r="C170" t="str">
            <v>H­¬ng A</v>
          </cell>
          <cell r="D170">
            <v>5.38</v>
          </cell>
          <cell r="E170">
            <v>1</v>
          </cell>
          <cell r="G170">
            <v>4500</v>
          </cell>
        </row>
        <row r="171">
          <cell r="A171">
            <v>165</v>
          </cell>
          <cell r="B171" t="str">
            <v xml:space="preserve">§oµn ThÞ </v>
          </cell>
          <cell r="C171" t="str">
            <v>Ngoan</v>
          </cell>
          <cell r="D171">
            <v>18.38</v>
          </cell>
          <cell r="E171">
            <v>1</v>
          </cell>
          <cell r="G171">
            <v>4500</v>
          </cell>
        </row>
        <row r="172">
          <cell r="A172">
            <v>166</v>
          </cell>
          <cell r="B172" t="str">
            <v>NguyÔn ThÞ</v>
          </cell>
          <cell r="C172" t="str">
            <v>Oanh</v>
          </cell>
          <cell r="D172">
            <v>1</v>
          </cell>
        </row>
        <row r="173">
          <cell r="A173">
            <v>167</v>
          </cell>
          <cell r="B173" t="str">
            <v>NguyÔn ThÞ</v>
          </cell>
          <cell r="C173" t="str">
            <v>HiÖu</v>
          </cell>
        </row>
        <row r="174">
          <cell r="A174">
            <v>168</v>
          </cell>
          <cell r="B174" t="str">
            <v xml:space="preserve">NguyÔn ThÞ </v>
          </cell>
          <cell r="C174" t="str">
            <v>YÕn</v>
          </cell>
          <cell r="D174">
            <v>4.38</v>
          </cell>
          <cell r="E174">
            <v>1</v>
          </cell>
        </row>
        <row r="175">
          <cell r="A175">
            <v>169</v>
          </cell>
          <cell r="B175" t="str">
            <v xml:space="preserve">NguyÔn ThÞ </v>
          </cell>
          <cell r="C175" t="str">
            <v>Nhµn B</v>
          </cell>
          <cell r="D175">
            <v>5.38</v>
          </cell>
          <cell r="E175">
            <v>1</v>
          </cell>
          <cell r="G175">
            <v>4500</v>
          </cell>
        </row>
        <row r="176">
          <cell r="A176">
            <v>170</v>
          </cell>
          <cell r="B176" t="str">
            <v>NguyÔn ThÞ</v>
          </cell>
          <cell r="C176" t="str">
            <v>Loan B</v>
          </cell>
          <cell r="D176">
            <v>4.38</v>
          </cell>
          <cell r="G176">
            <v>4500</v>
          </cell>
        </row>
        <row r="177">
          <cell r="A177">
            <v>171</v>
          </cell>
          <cell r="B177" t="str">
            <v>NguyÔn ThÞ</v>
          </cell>
          <cell r="C177" t="str">
            <v>ChØnh</v>
          </cell>
          <cell r="D177">
            <v>5.63</v>
          </cell>
          <cell r="E177">
            <v>1</v>
          </cell>
          <cell r="G177">
            <v>13500</v>
          </cell>
        </row>
        <row r="178">
          <cell r="A178">
            <v>172</v>
          </cell>
          <cell r="B178" t="str">
            <v>NguyÔn ThÞ H¶i</v>
          </cell>
          <cell r="C178" t="str">
            <v>YÕn B</v>
          </cell>
          <cell r="D178">
            <v>13.1</v>
          </cell>
          <cell r="E178">
            <v>1</v>
          </cell>
          <cell r="G178">
            <v>4500</v>
          </cell>
        </row>
        <row r="179">
          <cell r="A179">
            <v>173</v>
          </cell>
          <cell r="B179" t="str">
            <v>NguyÔn ThÞ</v>
          </cell>
          <cell r="C179" t="str">
            <v>HiÒn B</v>
          </cell>
        </row>
        <row r="180">
          <cell r="A180">
            <v>174</v>
          </cell>
          <cell r="B180" t="str">
            <v xml:space="preserve">Vò ThÞ </v>
          </cell>
          <cell r="C180" t="str">
            <v>Th¬m</v>
          </cell>
          <cell r="D180">
            <v>4</v>
          </cell>
          <cell r="E180">
            <v>1</v>
          </cell>
          <cell r="G180">
            <v>4500</v>
          </cell>
        </row>
        <row r="181">
          <cell r="A181">
            <v>175</v>
          </cell>
          <cell r="B181" t="str">
            <v>NguyÔn ThÞ</v>
          </cell>
          <cell r="C181" t="str">
            <v>TuyÕt B</v>
          </cell>
          <cell r="D181">
            <v>3</v>
          </cell>
        </row>
        <row r="182">
          <cell r="A182">
            <v>176</v>
          </cell>
          <cell r="B182" t="str">
            <v>NguyÔn ThÞ</v>
          </cell>
          <cell r="C182" t="str">
            <v>XuyÕn</v>
          </cell>
        </row>
        <row r="183">
          <cell r="A183">
            <v>177</v>
          </cell>
          <cell r="B183" t="str">
            <v xml:space="preserve">§oµn ThÞ </v>
          </cell>
          <cell r="C183" t="str">
            <v>LuyÕn</v>
          </cell>
          <cell r="D183">
            <v>18.38</v>
          </cell>
          <cell r="E183">
            <v>1.1299999999999999</v>
          </cell>
          <cell r="F183">
            <v>10</v>
          </cell>
        </row>
        <row r="184">
          <cell r="A184">
            <v>178</v>
          </cell>
          <cell r="B184" t="str">
            <v>Hoµng ThÞ</v>
          </cell>
          <cell r="C184" t="str">
            <v>B»ng</v>
          </cell>
          <cell r="D184">
            <v>5</v>
          </cell>
          <cell r="G184">
            <v>13500</v>
          </cell>
        </row>
        <row r="185">
          <cell r="A185">
            <v>179</v>
          </cell>
          <cell r="B185" t="str">
            <v>L­¬ng ThÞ</v>
          </cell>
          <cell r="C185" t="str">
            <v>Lan</v>
          </cell>
          <cell r="D185">
            <v>5</v>
          </cell>
          <cell r="G185">
            <v>13500</v>
          </cell>
        </row>
        <row r="186">
          <cell r="A186">
            <v>180</v>
          </cell>
          <cell r="B186" t="str">
            <v>NguyÔn ThÞ</v>
          </cell>
          <cell r="C186" t="str">
            <v>H»ng B</v>
          </cell>
          <cell r="D186">
            <v>6.63</v>
          </cell>
          <cell r="E186">
            <v>1</v>
          </cell>
          <cell r="G186">
            <v>13500</v>
          </cell>
        </row>
        <row r="187">
          <cell r="A187">
            <v>181</v>
          </cell>
          <cell r="B187" t="str">
            <v>NguyÔn ThÞ</v>
          </cell>
          <cell r="C187" t="str">
            <v>Hoµn B</v>
          </cell>
        </row>
        <row r="188">
          <cell r="A188">
            <v>182</v>
          </cell>
          <cell r="B188" t="str">
            <v>NguyÔn ThÞ Thanh</v>
          </cell>
          <cell r="C188" t="str">
            <v>Mai</v>
          </cell>
          <cell r="D188">
            <v>5</v>
          </cell>
          <cell r="E188">
            <v>1</v>
          </cell>
          <cell r="G188">
            <v>9000</v>
          </cell>
        </row>
        <row r="189">
          <cell r="A189">
            <v>183</v>
          </cell>
          <cell r="B189" t="str">
            <v xml:space="preserve">§µo ThÞ Thuú </v>
          </cell>
          <cell r="C189" t="str">
            <v>Dung</v>
          </cell>
          <cell r="D189">
            <v>14.13</v>
          </cell>
          <cell r="E189">
            <v>1</v>
          </cell>
          <cell r="G189">
            <v>4500</v>
          </cell>
        </row>
        <row r="190">
          <cell r="A190">
            <v>184</v>
          </cell>
          <cell r="B190" t="str">
            <v>Hoa Hång</v>
          </cell>
          <cell r="C190" t="str">
            <v>Thuû</v>
          </cell>
          <cell r="D190">
            <v>1.44</v>
          </cell>
        </row>
        <row r="191">
          <cell r="A191">
            <v>185</v>
          </cell>
          <cell r="B191" t="str">
            <v xml:space="preserve">TrÇn ThÞ </v>
          </cell>
          <cell r="C191" t="str">
            <v>Thuý A</v>
          </cell>
        </row>
        <row r="192">
          <cell r="A192">
            <v>186</v>
          </cell>
          <cell r="B192" t="str">
            <v>§ç ThÞ</v>
          </cell>
          <cell r="C192" t="str">
            <v>Dung</v>
          </cell>
          <cell r="D192">
            <v>5.38</v>
          </cell>
          <cell r="E192">
            <v>1</v>
          </cell>
          <cell r="G192">
            <v>4500</v>
          </cell>
        </row>
        <row r="193">
          <cell r="A193">
            <v>187</v>
          </cell>
          <cell r="B193" t="str">
            <v>Bïi ThÞ Minh</v>
          </cell>
          <cell r="C193" t="str">
            <v>Sanh</v>
          </cell>
          <cell r="D193">
            <v>5.9</v>
          </cell>
          <cell r="E193">
            <v>1</v>
          </cell>
        </row>
        <row r="194">
          <cell r="A194">
            <v>188</v>
          </cell>
          <cell r="B194" t="str">
            <v>L­u ThÞ</v>
          </cell>
          <cell r="C194" t="str">
            <v>Th¾m</v>
          </cell>
          <cell r="D194">
            <v>9</v>
          </cell>
        </row>
        <row r="195">
          <cell r="A195">
            <v>189</v>
          </cell>
          <cell r="B195" t="str">
            <v>NguyÔn ThÞ Thanh</v>
          </cell>
          <cell r="C195" t="str">
            <v>H­êng B</v>
          </cell>
        </row>
        <row r="196">
          <cell r="A196">
            <v>190</v>
          </cell>
          <cell r="B196" t="str">
            <v>NguyÔn ThÞ Thu</v>
          </cell>
          <cell r="C196" t="str">
            <v>H­¬ng C</v>
          </cell>
        </row>
        <row r="197">
          <cell r="A197">
            <v>191</v>
          </cell>
          <cell r="B197" t="str">
            <v xml:space="preserve">TrÇn ThÞ </v>
          </cell>
          <cell r="C197" t="str">
            <v>Thuý B</v>
          </cell>
          <cell r="D197">
            <v>1.06</v>
          </cell>
        </row>
        <row r="198">
          <cell r="A198">
            <v>192</v>
          </cell>
          <cell r="B198" t="str">
            <v>NguyÔn ThÞ Phóc</v>
          </cell>
          <cell r="C198" t="str">
            <v>Thä</v>
          </cell>
        </row>
        <row r="199">
          <cell r="A199">
            <v>193</v>
          </cell>
          <cell r="B199" t="str">
            <v>NguyÔn ThÞ Thanh</v>
          </cell>
          <cell r="C199" t="str">
            <v>Thuû</v>
          </cell>
          <cell r="D199">
            <v>1</v>
          </cell>
        </row>
        <row r="200">
          <cell r="A200">
            <v>194</v>
          </cell>
          <cell r="B200" t="str">
            <v>NguyÔn ThÞ</v>
          </cell>
          <cell r="C200" t="str">
            <v>LiÔu</v>
          </cell>
        </row>
        <row r="201">
          <cell r="A201">
            <v>195</v>
          </cell>
          <cell r="B201" t="str">
            <v>NguyÔn ThÞ</v>
          </cell>
          <cell r="C201" t="str">
            <v>Ph­¬ng A</v>
          </cell>
          <cell r="D201">
            <v>0.31</v>
          </cell>
        </row>
        <row r="202">
          <cell r="A202">
            <v>196</v>
          </cell>
          <cell r="B202" t="str">
            <v xml:space="preserve">Ph¹m ThÞ </v>
          </cell>
          <cell r="C202" t="str">
            <v>Th¾m</v>
          </cell>
        </row>
        <row r="203">
          <cell r="A203">
            <v>197</v>
          </cell>
          <cell r="B203" t="str">
            <v>Khóc ThÞ</v>
          </cell>
          <cell r="C203" t="str">
            <v>Nh©m</v>
          </cell>
          <cell r="D203">
            <v>7.2450000000000001</v>
          </cell>
        </row>
        <row r="204">
          <cell r="A204">
            <v>198</v>
          </cell>
          <cell r="B204" t="str">
            <v xml:space="preserve">§Æng Thu </v>
          </cell>
          <cell r="C204" t="str">
            <v>Thuû</v>
          </cell>
        </row>
        <row r="205">
          <cell r="A205">
            <v>199</v>
          </cell>
          <cell r="B205" t="str">
            <v xml:space="preserve">NguyÔn ThÞ </v>
          </cell>
          <cell r="C205" t="str">
            <v>Hoµn</v>
          </cell>
          <cell r="D205">
            <v>2</v>
          </cell>
          <cell r="G205">
            <v>4500</v>
          </cell>
        </row>
        <row r="206">
          <cell r="A206">
            <v>200</v>
          </cell>
          <cell r="B206" t="str">
            <v>Lª ThÞ Hång</v>
          </cell>
          <cell r="C206" t="str">
            <v>Minh</v>
          </cell>
          <cell r="D206">
            <v>3</v>
          </cell>
        </row>
        <row r="207">
          <cell r="A207">
            <v>201</v>
          </cell>
          <cell r="B207" t="str">
            <v xml:space="preserve">NguyÔn Ngäc </v>
          </cell>
          <cell r="C207" t="str">
            <v>DiÖp</v>
          </cell>
        </row>
        <row r="208">
          <cell r="A208">
            <v>202</v>
          </cell>
          <cell r="B208" t="str">
            <v>Ph¹m ThÞ H¶i</v>
          </cell>
          <cell r="C208" t="str">
            <v>YÕn</v>
          </cell>
        </row>
        <row r="209">
          <cell r="A209">
            <v>203</v>
          </cell>
          <cell r="B209" t="str">
            <v>Ph¹m ThÞ</v>
          </cell>
          <cell r="C209" t="str">
            <v>Ng¶i</v>
          </cell>
          <cell r="D209">
            <v>10</v>
          </cell>
          <cell r="E209">
            <v>1</v>
          </cell>
          <cell r="F209">
            <v>4</v>
          </cell>
        </row>
        <row r="210">
          <cell r="A210">
            <v>204</v>
          </cell>
          <cell r="B210" t="str">
            <v>B¹ch Hång</v>
          </cell>
          <cell r="C210" t="str">
            <v>Lý</v>
          </cell>
          <cell r="D210">
            <v>9.3000000000000007</v>
          </cell>
          <cell r="F210">
            <v>3</v>
          </cell>
        </row>
        <row r="211">
          <cell r="A211">
            <v>205</v>
          </cell>
          <cell r="B211" t="str">
            <v xml:space="preserve">Lª ThÞ </v>
          </cell>
          <cell r="C211" t="str">
            <v>HuyÒn</v>
          </cell>
          <cell r="D211">
            <v>20.059999999999999</v>
          </cell>
          <cell r="E211">
            <v>1</v>
          </cell>
          <cell r="G211">
            <v>4500</v>
          </cell>
        </row>
        <row r="212">
          <cell r="A212">
            <v>206</v>
          </cell>
          <cell r="B212" t="str">
            <v>NguyÔn ThÞ</v>
          </cell>
          <cell r="C212" t="str">
            <v>Chiªn</v>
          </cell>
        </row>
        <row r="213">
          <cell r="A213">
            <v>207</v>
          </cell>
          <cell r="B213" t="str">
            <v>NguyÔn ThÞ</v>
          </cell>
          <cell r="C213" t="str">
            <v>Lª</v>
          </cell>
          <cell r="D213">
            <v>15.5</v>
          </cell>
          <cell r="E213">
            <v>1</v>
          </cell>
          <cell r="F213">
            <v>2</v>
          </cell>
        </row>
        <row r="214">
          <cell r="A214">
            <v>208</v>
          </cell>
          <cell r="B214" t="str">
            <v>§ç ThÞ</v>
          </cell>
          <cell r="C214" t="str">
            <v>LiÔu</v>
          </cell>
          <cell r="D214">
            <v>10.38</v>
          </cell>
          <cell r="E214">
            <v>1</v>
          </cell>
          <cell r="F214">
            <v>2</v>
          </cell>
        </row>
        <row r="215">
          <cell r="A215">
            <v>209</v>
          </cell>
          <cell r="B215" t="str">
            <v xml:space="preserve">Hoµng Hång </v>
          </cell>
          <cell r="C215" t="str">
            <v>H¹nh</v>
          </cell>
          <cell r="D215">
            <v>3.5</v>
          </cell>
          <cell r="E215">
            <v>1.77</v>
          </cell>
          <cell r="F215">
            <v>5</v>
          </cell>
        </row>
        <row r="216">
          <cell r="A216">
            <v>210</v>
          </cell>
          <cell r="B216" t="str">
            <v>Lª ThÞ</v>
          </cell>
          <cell r="C216" t="str">
            <v>Liªn</v>
          </cell>
          <cell r="D216">
            <v>2</v>
          </cell>
          <cell r="G216">
            <v>4500</v>
          </cell>
        </row>
        <row r="217">
          <cell r="A217">
            <v>211</v>
          </cell>
          <cell r="B217" t="str">
            <v>NguyÔn ThÞ</v>
          </cell>
          <cell r="C217" t="str">
            <v>Hµ</v>
          </cell>
        </row>
        <row r="218">
          <cell r="A218">
            <v>212</v>
          </cell>
          <cell r="B218" t="str">
            <v xml:space="preserve">§Æng ThÞ </v>
          </cell>
          <cell r="C218" t="str">
            <v>Hµ</v>
          </cell>
          <cell r="D218">
            <v>1</v>
          </cell>
        </row>
        <row r="219">
          <cell r="A219">
            <v>213</v>
          </cell>
          <cell r="B219" t="str">
            <v xml:space="preserve">NguyÔn Thu </v>
          </cell>
          <cell r="C219" t="str">
            <v>HiÒn</v>
          </cell>
        </row>
        <row r="220">
          <cell r="A220">
            <v>214</v>
          </cell>
          <cell r="B220" t="str">
            <v xml:space="preserve">Tr­¬ng ThÞ </v>
          </cell>
          <cell r="C220" t="str">
            <v>ThÞnh</v>
          </cell>
          <cell r="D220">
            <v>17.25</v>
          </cell>
          <cell r="E220">
            <v>1</v>
          </cell>
        </row>
        <row r="221">
          <cell r="A221">
            <v>215</v>
          </cell>
          <cell r="B221" t="str">
            <v>§ç DiÖu</v>
          </cell>
          <cell r="C221" t="str">
            <v>ThuÇn</v>
          </cell>
        </row>
        <row r="222">
          <cell r="A222">
            <v>216</v>
          </cell>
          <cell r="B222" t="str">
            <v>KiÒu thÞ Thu</v>
          </cell>
          <cell r="C222" t="str">
            <v>Hoµ</v>
          </cell>
        </row>
        <row r="223">
          <cell r="A223">
            <v>217</v>
          </cell>
          <cell r="B223" t="str">
            <v>NguyÔn ThÞ</v>
          </cell>
          <cell r="C223" t="str">
            <v>H­¬ng B</v>
          </cell>
        </row>
        <row r="224">
          <cell r="A224">
            <v>218</v>
          </cell>
          <cell r="B224" t="str">
            <v xml:space="preserve">§Æng ThÞ BÝch </v>
          </cell>
          <cell r="C224" t="str">
            <v>DiÖp</v>
          </cell>
          <cell r="D224">
            <v>20.399999999999999</v>
          </cell>
          <cell r="E224">
            <v>1.25</v>
          </cell>
          <cell r="F224">
            <v>16</v>
          </cell>
        </row>
        <row r="225">
          <cell r="A225">
            <v>219</v>
          </cell>
          <cell r="B225" t="str">
            <v xml:space="preserve">NguyÔn ThÞ </v>
          </cell>
          <cell r="C225" t="str">
            <v>Hoµn C</v>
          </cell>
        </row>
        <row r="226">
          <cell r="A226">
            <v>220</v>
          </cell>
          <cell r="B226" t="str">
            <v xml:space="preserve">NguyÔn ThÞ </v>
          </cell>
          <cell r="C226" t="str">
            <v>§Þnh</v>
          </cell>
          <cell r="D226">
            <v>0.31</v>
          </cell>
        </row>
        <row r="227">
          <cell r="A227">
            <v>221</v>
          </cell>
          <cell r="B227" t="str">
            <v xml:space="preserve">Phan ThÞ </v>
          </cell>
          <cell r="C227" t="str">
            <v>Lîi</v>
          </cell>
        </row>
        <row r="228">
          <cell r="A228">
            <v>222</v>
          </cell>
          <cell r="B228" t="str">
            <v>NguyÔn ThÞ Chung</v>
          </cell>
          <cell r="C228" t="str">
            <v>Ca</v>
          </cell>
          <cell r="D228">
            <v>0.31</v>
          </cell>
        </row>
        <row r="229">
          <cell r="A229">
            <v>223</v>
          </cell>
          <cell r="B229" t="str">
            <v>Lª ThÞ Thanh</v>
          </cell>
          <cell r="C229" t="str">
            <v>Ph­¬ng</v>
          </cell>
          <cell r="D229">
            <v>23.5</v>
          </cell>
          <cell r="F229">
            <v>30</v>
          </cell>
        </row>
        <row r="230">
          <cell r="A230">
            <v>224</v>
          </cell>
          <cell r="B230" t="str">
            <v xml:space="preserve">NguyÔn Hång </v>
          </cell>
          <cell r="C230" t="str">
            <v>HuÖ</v>
          </cell>
        </row>
        <row r="231">
          <cell r="A231">
            <v>225</v>
          </cell>
          <cell r="B231" t="str">
            <v>NguyÔn Xu©n</v>
          </cell>
          <cell r="C231" t="str">
            <v>Thu</v>
          </cell>
          <cell r="D231">
            <v>24</v>
          </cell>
          <cell r="E231">
            <v>1.25</v>
          </cell>
          <cell r="F231">
            <v>40</v>
          </cell>
          <cell r="G231">
            <v>4500</v>
          </cell>
        </row>
        <row r="232">
          <cell r="A232">
            <v>226</v>
          </cell>
          <cell r="B232" t="str">
            <v>NguyÔn ThÞ</v>
          </cell>
          <cell r="C232" t="str">
            <v>Mai B</v>
          </cell>
        </row>
        <row r="233">
          <cell r="A233">
            <v>227</v>
          </cell>
          <cell r="B233" t="str">
            <v xml:space="preserve">NguyÔn ThÞ </v>
          </cell>
          <cell r="C233" t="str">
            <v>HuÊn</v>
          </cell>
          <cell r="D233">
            <v>4</v>
          </cell>
        </row>
        <row r="234">
          <cell r="A234">
            <v>228</v>
          </cell>
          <cell r="B234" t="str">
            <v>L­u ThÞ</v>
          </cell>
          <cell r="C234" t="str">
            <v>Hµo</v>
          </cell>
          <cell r="D234">
            <v>1.69</v>
          </cell>
        </row>
        <row r="235">
          <cell r="A235">
            <v>229</v>
          </cell>
          <cell r="B235" t="str">
            <v>Lª Nh­</v>
          </cell>
          <cell r="C235" t="str">
            <v>Quúnh</v>
          </cell>
        </row>
        <row r="236">
          <cell r="A236">
            <v>230</v>
          </cell>
          <cell r="B236" t="str">
            <v xml:space="preserve">NguyÔn Minh </v>
          </cell>
          <cell r="C236" t="str">
            <v>KhiÕt</v>
          </cell>
        </row>
        <row r="237">
          <cell r="A237">
            <v>231</v>
          </cell>
          <cell r="B237" t="str">
            <v>Ng« ThÞ</v>
          </cell>
          <cell r="C237" t="str">
            <v>Chuyªn</v>
          </cell>
          <cell r="D237">
            <v>23</v>
          </cell>
          <cell r="E237">
            <v>0.5</v>
          </cell>
          <cell r="F237">
            <v>18</v>
          </cell>
        </row>
        <row r="238">
          <cell r="A238">
            <v>232</v>
          </cell>
          <cell r="B238" t="str">
            <v>NguyÔn Thanh</v>
          </cell>
          <cell r="C238" t="str">
            <v>Mþ</v>
          </cell>
          <cell r="D238">
            <v>1.25</v>
          </cell>
        </row>
        <row r="239">
          <cell r="A239">
            <v>233</v>
          </cell>
          <cell r="B239" t="str">
            <v xml:space="preserve">NguyÔn ThÞ </v>
          </cell>
          <cell r="C239" t="str">
            <v>H­¬ng D</v>
          </cell>
          <cell r="D239">
            <v>2.88</v>
          </cell>
        </row>
        <row r="240">
          <cell r="A240">
            <v>234</v>
          </cell>
          <cell r="B240" t="str">
            <v>Ph¹m ThÞ</v>
          </cell>
          <cell r="C240" t="str">
            <v>Hoa</v>
          </cell>
          <cell r="D240">
            <v>0.25</v>
          </cell>
        </row>
        <row r="241">
          <cell r="A241">
            <v>235</v>
          </cell>
          <cell r="B241" t="str">
            <v>NguyÔn ThÞ</v>
          </cell>
          <cell r="C241" t="str">
            <v>Ph­îng A</v>
          </cell>
          <cell r="D241">
            <v>1</v>
          </cell>
        </row>
        <row r="242">
          <cell r="A242">
            <v>236</v>
          </cell>
          <cell r="B242" t="str">
            <v>§ç ThÞ</v>
          </cell>
          <cell r="C242" t="str">
            <v>S¸ng</v>
          </cell>
        </row>
        <row r="243">
          <cell r="A243">
            <v>237</v>
          </cell>
          <cell r="B243" t="str">
            <v>NguyÔn ThÞ Thu</v>
          </cell>
          <cell r="C243" t="str">
            <v>HiÒn</v>
          </cell>
          <cell r="D243">
            <v>1.25</v>
          </cell>
        </row>
        <row r="244">
          <cell r="A244">
            <v>238</v>
          </cell>
          <cell r="B244" t="str">
            <v>§Æng ThÞ</v>
          </cell>
          <cell r="C244" t="str">
            <v>Liªn</v>
          </cell>
          <cell r="D244">
            <v>1.44</v>
          </cell>
        </row>
        <row r="245">
          <cell r="A245">
            <v>239</v>
          </cell>
          <cell r="B245" t="str">
            <v>NguyÔn ThÞ</v>
          </cell>
          <cell r="C245" t="str">
            <v>ThuyÕt</v>
          </cell>
        </row>
        <row r="246">
          <cell r="A246">
            <v>240</v>
          </cell>
          <cell r="B246" t="str">
            <v xml:space="preserve">Ph¹m Ngäc </v>
          </cell>
          <cell r="C246" t="str">
            <v>Th­êng</v>
          </cell>
        </row>
        <row r="247">
          <cell r="A247">
            <v>241</v>
          </cell>
          <cell r="B247" t="str">
            <v>Lª ThÞ</v>
          </cell>
          <cell r="C247" t="str">
            <v>Lan</v>
          </cell>
        </row>
        <row r="248">
          <cell r="A248">
            <v>242</v>
          </cell>
          <cell r="B248" t="str">
            <v xml:space="preserve">L­¬ng ThÞ </v>
          </cell>
          <cell r="C248" t="str">
            <v>V©n</v>
          </cell>
        </row>
        <row r="249">
          <cell r="A249">
            <v>243</v>
          </cell>
          <cell r="B249" t="str">
            <v>NguyÔn ThÞ</v>
          </cell>
          <cell r="C249" t="str">
            <v>Minh A</v>
          </cell>
        </row>
        <row r="250">
          <cell r="A250">
            <v>244</v>
          </cell>
          <cell r="B250" t="str">
            <v>NguyÔn ThÞ</v>
          </cell>
          <cell r="C250" t="str">
            <v>Thoa B</v>
          </cell>
          <cell r="D250">
            <v>5.38</v>
          </cell>
          <cell r="E250">
            <v>1</v>
          </cell>
          <cell r="G250">
            <v>4500</v>
          </cell>
        </row>
        <row r="251">
          <cell r="A251">
            <v>245</v>
          </cell>
          <cell r="B251" t="str">
            <v>NguyÔn ThÞ Thanh</v>
          </cell>
          <cell r="C251" t="str">
            <v>Nhµn</v>
          </cell>
          <cell r="D251">
            <v>8.5</v>
          </cell>
          <cell r="E251">
            <v>0.5</v>
          </cell>
          <cell r="F251">
            <v>5</v>
          </cell>
        </row>
        <row r="252">
          <cell r="A252">
            <v>246</v>
          </cell>
          <cell r="B252" t="str">
            <v xml:space="preserve">Chö ThÞ </v>
          </cell>
          <cell r="C252" t="str">
            <v>LuyÕn</v>
          </cell>
        </row>
        <row r="253">
          <cell r="A253">
            <v>247</v>
          </cell>
          <cell r="B253" t="str">
            <v>L­u ThÞ</v>
          </cell>
          <cell r="C253" t="str">
            <v>ChØnh</v>
          </cell>
          <cell r="D253">
            <v>15.88</v>
          </cell>
          <cell r="E253">
            <v>1</v>
          </cell>
          <cell r="F253">
            <v>4</v>
          </cell>
        </row>
        <row r="254">
          <cell r="A254">
            <v>248</v>
          </cell>
          <cell r="B254" t="str">
            <v>Hoµng ThÞ Thuý</v>
          </cell>
          <cell r="C254" t="str">
            <v>Nga</v>
          </cell>
          <cell r="D254">
            <v>2.8</v>
          </cell>
          <cell r="G254">
            <v>4500</v>
          </cell>
        </row>
        <row r="255">
          <cell r="A255">
            <v>249</v>
          </cell>
          <cell r="B255" t="str">
            <v>Ph¹m ThÞ Kim</v>
          </cell>
          <cell r="C255" t="str">
            <v>Th¾m</v>
          </cell>
        </row>
        <row r="256">
          <cell r="A256">
            <v>250</v>
          </cell>
          <cell r="B256" t="str">
            <v>NguyÔn ThÞ Chung</v>
          </cell>
          <cell r="C256" t="str">
            <v>Thuû</v>
          </cell>
          <cell r="D256">
            <v>1</v>
          </cell>
        </row>
        <row r="257">
          <cell r="A257">
            <v>251</v>
          </cell>
          <cell r="B257" t="str">
            <v>Hoµng ThÞ Hång</v>
          </cell>
          <cell r="C257" t="str">
            <v>H­ëng</v>
          </cell>
          <cell r="D257">
            <v>1</v>
          </cell>
        </row>
        <row r="258">
          <cell r="A258">
            <v>252</v>
          </cell>
          <cell r="B258" t="str">
            <v>NguyÔn ThÞ</v>
          </cell>
          <cell r="C258" t="str">
            <v>Ngäc</v>
          </cell>
          <cell r="D258">
            <v>11.4</v>
          </cell>
          <cell r="E258">
            <v>1.38</v>
          </cell>
        </row>
        <row r="259">
          <cell r="A259">
            <v>253</v>
          </cell>
          <cell r="B259" t="str">
            <v>NguyÔn ThÞ</v>
          </cell>
          <cell r="C259" t="str">
            <v>Loan A</v>
          </cell>
          <cell r="D259">
            <v>2</v>
          </cell>
        </row>
        <row r="260">
          <cell r="A260">
            <v>254</v>
          </cell>
          <cell r="B260" t="str">
            <v xml:space="preserve">NguyÔn B×nh </v>
          </cell>
          <cell r="C260" t="str">
            <v>Ph­¬ng</v>
          </cell>
          <cell r="D260">
            <v>1.25</v>
          </cell>
        </row>
        <row r="261">
          <cell r="A261">
            <v>255</v>
          </cell>
          <cell r="B261" t="str">
            <v>NguyÔn ThÞ H­¬ng</v>
          </cell>
          <cell r="C261" t="str">
            <v>Sen B</v>
          </cell>
        </row>
        <row r="262">
          <cell r="A262">
            <v>256</v>
          </cell>
          <cell r="B262" t="str">
            <v>NguyÔn ThÞ</v>
          </cell>
          <cell r="C262" t="str">
            <v>Nga B</v>
          </cell>
          <cell r="D262">
            <v>1.25</v>
          </cell>
        </row>
        <row r="263">
          <cell r="A263">
            <v>257</v>
          </cell>
          <cell r="B263" t="str">
            <v xml:space="preserve">TrÇn ¸nh </v>
          </cell>
          <cell r="C263" t="str">
            <v>NguyÖt</v>
          </cell>
          <cell r="D263">
            <v>9.07</v>
          </cell>
        </row>
        <row r="264">
          <cell r="A264">
            <v>258</v>
          </cell>
          <cell r="B264" t="str">
            <v>Hoµng ThÞ</v>
          </cell>
          <cell r="C264" t="str">
            <v>Ch©m</v>
          </cell>
        </row>
        <row r="265">
          <cell r="A265">
            <v>259</v>
          </cell>
          <cell r="B265" t="str">
            <v>NguyÔn ThÞ</v>
          </cell>
          <cell r="C265" t="str">
            <v>Minh B</v>
          </cell>
        </row>
        <row r="266">
          <cell r="A266">
            <v>260</v>
          </cell>
          <cell r="B266" t="str">
            <v xml:space="preserve">NguyÔn ThÞ </v>
          </cell>
          <cell r="C266" t="str">
            <v>Loan D</v>
          </cell>
          <cell r="D266">
            <v>2.25</v>
          </cell>
        </row>
        <row r="267">
          <cell r="A267">
            <v>261</v>
          </cell>
          <cell r="B267" t="str">
            <v>L­u ThÞ</v>
          </cell>
          <cell r="C267" t="str">
            <v>H­êng</v>
          </cell>
          <cell r="D267">
            <v>6.07</v>
          </cell>
          <cell r="F267">
            <v>5</v>
          </cell>
        </row>
        <row r="268">
          <cell r="A268">
            <v>262</v>
          </cell>
          <cell r="B268" t="str">
            <v>Vò ThÞ</v>
          </cell>
          <cell r="C268" t="str">
            <v>Minh</v>
          </cell>
        </row>
        <row r="269">
          <cell r="A269">
            <v>263</v>
          </cell>
          <cell r="B269" t="str">
            <v xml:space="preserve">§Æng ThÞ Mai </v>
          </cell>
          <cell r="C269" t="str">
            <v>Ngµ</v>
          </cell>
        </row>
        <row r="270">
          <cell r="A270">
            <v>264</v>
          </cell>
          <cell r="B270" t="str">
            <v xml:space="preserve">NguyÔn ThÞ </v>
          </cell>
          <cell r="C270" t="str">
            <v>Thuû B</v>
          </cell>
        </row>
        <row r="271">
          <cell r="A271">
            <v>265</v>
          </cell>
          <cell r="B271" t="str">
            <v xml:space="preserve">NguyÔn ThÞ </v>
          </cell>
          <cell r="C271" t="str">
            <v>Lan D</v>
          </cell>
          <cell r="D271">
            <v>1.81</v>
          </cell>
        </row>
        <row r="272">
          <cell r="A272">
            <v>266</v>
          </cell>
          <cell r="B272" t="str">
            <v xml:space="preserve">NguyÔn ThÞ </v>
          </cell>
          <cell r="C272" t="str">
            <v>Th­a</v>
          </cell>
        </row>
        <row r="273">
          <cell r="A273">
            <v>267</v>
          </cell>
          <cell r="B273" t="str">
            <v xml:space="preserve">NguyÔn ThÞ </v>
          </cell>
          <cell r="C273" t="str">
            <v>Hoa I</v>
          </cell>
        </row>
        <row r="274">
          <cell r="A274">
            <v>268</v>
          </cell>
          <cell r="B274" t="str">
            <v xml:space="preserve">NguyÔn ThÞ </v>
          </cell>
          <cell r="C274" t="str">
            <v>Hµ C</v>
          </cell>
          <cell r="D274">
            <v>1.25</v>
          </cell>
        </row>
        <row r="275">
          <cell r="A275">
            <v>269</v>
          </cell>
          <cell r="B275" t="str">
            <v xml:space="preserve">NguyÔn ThÞ </v>
          </cell>
          <cell r="C275" t="str">
            <v>Thuý C</v>
          </cell>
          <cell r="D275">
            <v>1</v>
          </cell>
        </row>
        <row r="276">
          <cell r="A276">
            <v>270</v>
          </cell>
          <cell r="B276" t="str">
            <v xml:space="preserve">NguyÔn ThÞ </v>
          </cell>
          <cell r="C276" t="str">
            <v>HiÖp</v>
          </cell>
        </row>
        <row r="277">
          <cell r="A277">
            <v>271</v>
          </cell>
          <cell r="B277" t="str">
            <v xml:space="preserve">NguyÔn ThÞ </v>
          </cell>
          <cell r="C277" t="str">
            <v>Linh B</v>
          </cell>
          <cell r="D277">
            <v>2.7</v>
          </cell>
        </row>
        <row r="278">
          <cell r="A278">
            <v>272</v>
          </cell>
          <cell r="B278" t="str">
            <v xml:space="preserve">NguyÔn ThÞ </v>
          </cell>
          <cell r="C278" t="str">
            <v>Lan E</v>
          </cell>
          <cell r="D278">
            <v>2.7</v>
          </cell>
        </row>
        <row r="279">
          <cell r="A279">
            <v>273</v>
          </cell>
          <cell r="B279" t="str">
            <v xml:space="preserve">NguyÔn ThÞ </v>
          </cell>
          <cell r="C279" t="str">
            <v>Thanh</v>
          </cell>
          <cell r="D279">
            <v>1</v>
          </cell>
        </row>
        <row r="280">
          <cell r="A280">
            <v>274</v>
          </cell>
          <cell r="B280" t="str">
            <v xml:space="preserve">§ç ThÞ </v>
          </cell>
          <cell r="C280" t="str">
            <v>§iÖp</v>
          </cell>
        </row>
        <row r="281">
          <cell r="A281">
            <v>275</v>
          </cell>
          <cell r="B281" t="str">
            <v>NguyÔn Thu</v>
          </cell>
          <cell r="C281" t="str">
            <v>H­¬ng B</v>
          </cell>
          <cell r="D281">
            <v>0.5</v>
          </cell>
        </row>
        <row r="282">
          <cell r="A282">
            <v>276</v>
          </cell>
          <cell r="B282" t="str">
            <v>§ç Hång</v>
          </cell>
          <cell r="C282" t="str">
            <v>DÞu</v>
          </cell>
          <cell r="D282">
            <v>6.63</v>
          </cell>
          <cell r="E282">
            <v>1</v>
          </cell>
          <cell r="G282">
            <v>13500</v>
          </cell>
        </row>
        <row r="283">
          <cell r="A283">
            <v>277</v>
          </cell>
          <cell r="B283" t="str">
            <v xml:space="preserve">NguyÔn ThÞ </v>
          </cell>
          <cell r="C283" t="str">
            <v>Hµ D</v>
          </cell>
          <cell r="D283">
            <v>6.38</v>
          </cell>
        </row>
        <row r="284">
          <cell r="A284">
            <v>278</v>
          </cell>
          <cell r="B284" t="str">
            <v>Lª ThÞ</v>
          </cell>
          <cell r="C284" t="str">
            <v>Loan</v>
          </cell>
          <cell r="D284">
            <v>1.5</v>
          </cell>
        </row>
        <row r="285">
          <cell r="A285">
            <v>279</v>
          </cell>
          <cell r="B285" t="str">
            <v xml:space="preserve">NguyÔn ThÞ </v>
          </cell>
          <cell r="C285" t="str">
            <v>§iÖp</v>
          </cell>
        </row>
        <row r="286">
          <cell r="A286">
            <v>280</v>
          </cell>
          <cell r="B286" t="str">
            <v>L­u ThÞ</v>
          </cell>
          <cell r="C286" t="str">
            <v>Quúnh</v>
          </cell>
        </row>
        <row r="287">
          <cell r="A287">
            <v>281</v>
          </cell>
          <cell r="B287" t="str">
            <v>TrÇn ThÞ</v>
          </cell>
          <cell r="C287" t="str">
            <v>Vui</v>
          </cell>
          <cell r="D287">
            <v>19.25</v>
          </cell>
          <cell r="E287">
            <v>1</v>
          </cell>
        </row>
        <row r="288">
          <cell r="A288">
            <v>282</v>
          </cell>
          <cell r="B288" t="str">
            <v>§ç TuyÕt</v>
          </cell>
          <cell r="C288" t="str">
            <v>Lan</v>
          </cell>
        </row>
        <row r="289">
          <cell r="A289">
            <v>283</v>
          </cell>
          <cell r="B289" t="str">
            <v>NguyÔn ThÞ</v>
          </cell>
          <cell r="C289" t="str">
            <v>ThoaC</v>
          </cell>
        </row>
        <row r="290">
          <cell r="A290">
            <v>284</v>
          </cell>
          <cell r="B290" t="str">
            <v>NguyÔn Thanh</v>
          </cell>
          <cell r="C290" t="str">
            <v>HiÒn</v>
          </cell>
          <cell r="D290">
            <v>1.44</v>
          </cell>
        </row>
        <row r="291">
          <cell r="A291">
            <v>285</v>
          </cell>
          <cell r="B291" t="str">
            <v>NguyÔn ThÞ Ph­¬ng</v>
          </cell>
          <cell r="C291" t="str">
            <v>Liªn</v>
          </cell>
        </row>
        <row r="292">
          <cell r="A292">
            <v>286</v>
          </cell>
          <cell r="B292" t="str">
            <v xml:space="preserve">NguyÔn ThÞ </v>
          </cell>
          <cell r="C292" t="str">
            <v>NghÜa</v>
          </cell>
          <cell r="D292">
            <v>6</v>
          </cell>
          <cell r="E292">
            <v>1</v>
          </cell>
          <cell r="G292">
            <v>4500</v>
          </cell>
        </row>
        <row r="293">
          <cell r="A293">
            <v>287</v>
          </cell>
          <cell r="B293" t="str">
            <v>NguyÔn ThÞ Mai</v>
          </cell>
          <cell r="C293" t="str">
            <v>Hoa</v>
          </cell>
          <cell r="D293">
            <v>2.94</v>
          </cell>
        </row>
        <row r="294">
          <cell r="A294">
            <v>288</v>
          </cell>
          <cell r="B294" t="str">
            <v>NguyÔn ThÞ</v>
          </cell>
          <cell r="C294" t="str">
            <v>Hoa K</v>
          </cell>
          <cell r="D294">
            <v>0.31</v>
          </cell>
        </row>
        <row r="295">
          <cell r="A295">
            <v>289</v>
          </cell>
          <cell r="B295" t="str">
            <v>NguyÔn ThÞ Kim</v>
          </cell>
          <cell r="C295" t="str">
            <v>Chung</v>
          </cell>
        </row>
        <row r="296">
          <cell r="A296">
            <v>290</v>
          </cell>
          <cell r="B296" t="str">
            <v>§Æng ThÞ</v>
          </cell>
          <cell r="C296" t="str">
            <v>T×nh</v>
          </cell>
        </row>
        <row r="297">
          <cell r="A297">
            <v>291</v>
          </cell>
          <cell r="B297" t="str">
            <v xml:space="preserve">Cung Thu </v>
          </cell>
          <cell r="C297" t="str">
            <v>H»ng</v>
          </cell>
        </row>
        <row r="298">
          <cell r="A298">
            <v>292</v>
          </cell>
          <cell r="B298" t="str">
            <v>TrÇn Kim</v>
          </cell>
          <cell r="C298" t="str">
            <v>Oanh</v>
          </cell>
        </row>
        <row r="299">
          <cell r="A299">
            <v>293</v>
          </cell>
          <cell r="B299" t="str">
            <v>Chö ThÞ Hång</v>
          </cell>
          <cell r="C299" t="str">
            <v>Nhung</v>
          </cell>
          <cell r="D299">
            <v>2.25</v>
          </cell>
        </row>
        <row r="300">
          <cell r="A300">
            <v>294</v>
          </cell>
          <cell r="B300" t="str">
            <v>Chö ThÞ Thanh</v>
          </cell>
          <cell r="C300" t="str">
            <v>Mai</v>
          </cell>
        </row>
        <row r="301">
          <cell r="A301">
            <v>295</v>
          </cell>
          <cell r="B301" t="str">
            <v>Phïng BÝch</v>
          </cell>
          <cell r="C301" t="str">
            <v>Liªn</v>
          </cell>
        </row>
        <row r="302">
          <cell r="A302">
            <v>296</v>
          </cell>
          <cell r="B302" t="str">
            <v>NguyÔn ThÞ</v>
          </cell>
          <cell r="C302" t="str">
            <v>Ph­îng B</v>
          </cell>
        </row>
        <row r="303">
          <cell r="A303">
            <v>297</v>
          </cell>
          <cell r="B303" t="str">
            <v xml:space="preserve">§µo ThÞ </v>
          </cell>
          <cell r="C303" t="str">
            <v>H­êng</v>
          </cell>
        </row>
        <row r="304">
          <cell r="A304">
            <v>298</v>
          </cell>
          <cell r="B304" t="str">
            <v>§ç ThÞ</v>
          </cell>
          <cell r="C304" t="str">
            <v>Giang</v>
          </cell>
        </row>
        <row r="305">
          <cell r="A305">
            <v>299</v>
          </cell>
          <cell r="B305" t="str">
            <v>§ç ThÞ</v>
          </cell>
          <cell r="C305" t="str">
            <v>H»ng</v>
          </cell>
        </row>
        <row r="306">
          <cell r="A306">
            <v>300</v>
          </cell>
          <cell r="B306" t="str">
            <v>Lª ThÞ</v>
          </cell>
          <cell r="C306" t="str">
            <v>Lan</v>
          </cell>
        </row>
        <row r="307">
          <cell r="A307">
            <v>301</v>
          </cell>
          <cell r="B307" t="e">
            <v>#N/A</v>
          </cell>
          <cell r="C307" t="e">
            <v>#N/A</v>
          </cell>
        </row>
        <row r="308">
          <cell r="A308">
            <v>302</v>
          </cell>
          <cell r="B308" t="e">
            <v>#N/A</v>
          </cell>
          <cell r="C308" t="e">
            <v>#N/A</v>
          </cell>
          <cell r="D308">
            <v>1221.635</v>
          </cell>
          <cell r="E308">
            <v>71.78</v>
          </cell>
          <cell r="F308">
            <v>463.25</v>
          </cell>
        </row>
        <row r="309">
          <cell r="A309">
            <v>303</v>
          </cell>
          <cell r="B309" t="e">
            <v>#N/A</v>
          </cell>
          <cell r="C309" t="e">
            <v>#N/A</v>
          </cell>
          <cell r="F309">
            <v>57.90625</v>
          </cell>
        </row>
        <row r="310">
          <cell r="A310">
            <v>304</v>
          </cell>
          <cell r="B310" t="e">
            <v>#N/A</v>
          </cell>
          <cell r="C310" t="e">
            <v>#N/A</v>
          </cell>
        </row>
        <row r="311">
          <cell r="A311">
            <v>305</v>
          </cell>
          <cell r="B311" t="e">
            <v>#N/A</v>
          </cell>
          <cell r="C311" t="e">
            <v>#N/A</v>
          </cell>
        </row>
        <row r="312">
          <cell r="A312">
            <v>306</v>
          </cell>
          <cell r="B312" t="e">
            <v>#N/A</v>
          </cell>
          <cell r="C312" t="e">
            <v>#N/A</v>
          </cell>
        </row>
        <row r="313">
          <cell r="A313">
            <v>307</v>
          </cell>
          <cell r="B313" t="e">
            <v>#N/A</v>
          </cell>
          <cell r="C313" t="e">
            <v>#N/A</v>
          </cell>
        </row>
        <row r="314">
          <cell r="A314">
            <v>308</v>
          </cell>
          <cell r="B314" t="e">
            <v>#N/A</v>
          </cell>
          <cell r="C314" t="e">
            <v>#N/A</v>
          </cell>
        </row>
        <row r="315">
          <cell r="A315">
            <v>309</v>
          </cell>
          <cell r="B315" t="e">
            <v>#N/A</v>
          </cell>
          <cell r="C315" t="e">
            <v>#N/A</v>
          </cell>
        </row>
        <row r="316">
          <cell r="A316">
            <v>310</v>
          </cell>
          <cell r="B316" t="e">
            <v>#N/A</v>
          </cell>
          <cell r="C316" t="e">
            <v>#N/A</v>
          </cell>
        </row>
        <row r="317">
          <cell r="A317">
            <v>311</v>
          </cell>
          <cell r="B317" t="e">
            <v>#N/A</v>
          </cell>
          <cell r="C317" t="e">
            <v>#N/A</v>
          </cell>
        </row>
        <row r="318">
          <cell r="A318">
            <v>312</v>
          </cell>
          <cell r="B318" t="e">
            <v>#N/A</v>
          </cell>
          <cell r="C318" t="e">
            <v>#N/A</v>
          </cell>
        </row>
        <row r="319">
          <cell r="A319">
            <v>313</v>
          </cell>
          <cell r="B319" t="e">
            <v>#N/A</v>
          </cell>
          <cell r="C319" t="e">
            <v>#N/A</v>
          </cell>
        </row>
        <row r="320">
          <cell r="A320">
            <v>314</v>
          </cell>
          <cell r="B320" t="e">
            <v>#N/A</v>
          </cell>
          <cell r="C320" t="e">
            <v>#N/A</v>
          </cell>
        </row>
      </sheetData>
      <sheetData sheetId="6" refreshError="1">
        <row r="9">
          <cell r="D9">
            <v>4</v>
          </cell>
          <cell r="F9">
            <v>30.5</v>
          </cell>
          <cell r="I9">
            <v>372100</v>
          </cell>
        </row>
        <row r="10">
          <cell r="D10">
            <v>6</v>
          </cell>
          <cell r="F10">
            <v>2</v>
          </cell>
          <cell r="I10">
            <v>24400</v>
          </cell>
        </row>
        <row r="11">
          <cell r="D11">
            <v>7</v>
          </cell>
          <cell r="F11">
            <v>4</v>
          </cell>
          <cell r="I11">
            <v>48800</v>
          </cell>
        </row>
        <row r="12">
          <cell r="D12">
            <v>13</v>
          </cell>
          <cell r="F12">
            <v>5</v>
          </cell>
          <cell r="I12">
            <v>61000</v>
          </cell>
        </row>
        <row r="13">
          <cell r="D13">
            <v>15</v>
          </cell>
          <cell r="F13">
            <v>3.7</v>
          </cell>
          <cell r="I13">
            <v>45100</v>
          </cell>
        </row>
        <row r="14">
          <cell r="D14">
            <v>19</v>
          </cell>
          <cell r="F14">
            <v>2</v>
          </cell>
          <cell r="I14">
            <v>24400</v>
          </cell>
        </row>
        <row r="15">
          <cell r="D15">
            <v>22</v>
          </cell>
          <cell r="F15">
            <v>2</v>
          </cell>
          <cell r="I15">
            <v>24400</v>
          </cell>
        </row>
        <row r="16">
          <cell r="D16">
            <v>30</v>
          </cell>
          <cell r="F16">
            <v>5</v>
          </cell>
          <cell r="I16">
            <v>61000</v>
          </cell>
        </row>
        <row r="17">
          <cell r="D17">
            <v>35</v>
          </cell>
          <cell r="F17">
            <v>2</v>
          </cell>
          <cell r="I17">
            <v>24400</v>
          </cell>
        </row>
        <row r="18">
          <cell r="D18">
            <v>38</v>
          </cell>
          <cell r="F18">
            <v>4</v>
          </cell>
          <cell r="H18">
            <v>131.6</v>
          </cell>
          <cell r="I18">
            <v>200900</v>
          </cell>
        </row>
        <row r="19">
          <cell r="D19">
            <v>39</v>
          </cell>
          <cell r="F19">
            <v>1</v>
          </cell>
          <cell r="I19">
            <v>12200</v>
          </cell>
        </row>
        <row r="20">
          <cell r="D20">
            <v>40</v>
          </cell>
          <cell r="F20">
            <v>1</v>
          </cell>
          <cell r="I20">
            <v>12200</v>
          </cell>
        </row>
        <row r="21">
          <cell r="D21">
            <v>41</v>
          </cell>
          <cell r="F21">
            <v>4</v>
          </cell>
          <cell r="I21">
            <v>48800</v>
          </cell>
        </row>
        <row r="22">
          <cell r="D22">
            <v>43</v>
          </cell>
          <cell r="F22">
            <v>12</v>
          </cell>
          <cell r="I22">
            <v>146400</v>
          </cell>
        </row>
        <row r="23">
          <cell r="D23">
            <v>49</v>
          </cell>
          <cell r="F23">
            <v>6</v>
          </cell>
          <cell r="H23">
            <v>10</v>
          </cell>
          <cell r="I23">
            <v>84800</v>
          </cell>
        </row>
        <row r="24">
          <cell r="D24">
            <v>50</v>
          </cell>
          <cell r="F24">
            <v>12</v>
          </cell>
          <cell r="I24">
            <v>146400</v>
          </cell>
        </row>
        <row r="25">
          <cell r="D25">
            <v>51</v>
          </cell>
          <cell r="F25">
            <v>15.1</v>
          </cell>
          <cell r="H25">
            <v>10</v>
          </cell>
          <cell r="I25">
            <v>195800</v>
          </cell>
        </row>
        <row r="26">
          <cell r="D26">
            <v>58</v>
          </cell>
          <cell r="F26">
            <v>17</v>
          </cell>
          <cell r="I26">
            <v>207400</v>
          </cell>
        </row>
        <row r="27">
          <cell r="D27">
            <v>65</v>
          </cell>
          <cell r="F27">
            <v>6</v>
          </cell>
          <cell r="I27">
            <v>73200</v>
          </cell>
        </row>
        <row r="28">
          <cell r="D28">
            <v>67</v>
          </cell>
          <cell r="F28">
            <v>10</v>
          </cell>
          <cell r="I28">
            <v>122000</v>
          </cell>
        </row>
        <row r="29">
          <cell r="D29">
            <v>72</v>
          </cell>
          <cell r="F29">
            <v>16</v>
          </cell>
          <cell r="H29">
            <v>4.4000000000000004</v>
          </cell>
          <cell r="I29">
            <v>200300</v>
          </cell>
        </row>
        <row r="30">
          <cell r="D30">
            <v>75</v>
          </cell>
          <cell r="F30">
            <v>12</v>
          </cell>
          <cell r="I30">
            <v>146400</v>
          </cell>
        </row>
        <row r="31">
          <cell r="D31">
            <v>81</v>
          </cell>
          <cell r="F31">
            <v>6</v>
          </cell>
          <cell r="I31">
            <v>73200</v>
          </cell>
        </row>
        <row r="32">
          <cell r="D32">
            <v>82</v>
          </cell>
          <cell r="F32">
            <v>4</v>
          </cell>
          <cell r="I32">
            <v>48800</v>
          </cell>
        </row>
        <row r="33">
          <cell r="D33">
            <v>84</v>
          </cell>
          <cell r="G33">
            <v>19.8</v>
          </cell>
          <cell r="I33">
            <v>234600</v>
          </cell>
        </row>
        <row r="34">
          <cell r="D34">
            <v>87</v>
          </cell>
          <cell r="F34">
            <v>2</v>
          </cell>
          <cell r="I34">
            <v>24400</v>
          </cell>
        </row>
        <row r="35">
          <cell r="D35">
            <v>94</v>
          </cell>
          <cell r="F35">
            <v>10</v>
          </cell>
          <cell r="I35">
            <v>122000</v>
          </cell>
        </row>
        <row r="36">
          <cell r="D36">
            <v>95</v>
          </cell>
          <cell r="F36">
            <v>7</v>
          </cell>
          <cell r="I36">
            <v>85400</v>
          </cell>
        </row>
        <row r="37">
          <cell r="D37">
            <v>106</v>
          </cell>
          <cell r="F37">
            <v>9</v>
          </cell>
          <cell r="I37">
            <v>109800</v>
          </cell>
        </row>
        <row r="38">
          <cell r="D38">
            <v>114</v>
          </cell>
          <cell r="F38">
            <v>3</v>
          </cell>
          <cell r="H38">
            <v>6.2</v>
          </cell>
          <cell r="I38">
            <v>43800</v>
          </cell>
        </row>
        <row r="39">
          <cell r="D39">
            <v>121</v>
          </cell>
          <cell r="F39">
            <v>8</v>
          </cell>
          <cell r="I39">
            <v>97600</v>
          </cell>
        </row>
        <row r="40">
          <cell r="D40">
            <v>128</v>
          </cell>
          <cell r="F40">
            <v>4</v>
          </cell>
          <cell r="I40">
            <v>48800</v>
          </cell>
        </row>
        <row r="41">
          <cell r="D41">
            <v>137</v>
          </cell>
          <cell r="F41">
            <v>2</v>
          </cell>
          <cell r="I41">
            <v>24400</v>
          </cell>
        </row>
        <row r="42">
          <cell r="D42">
            <v>141</v>
          </cell>
          <cell r="F42">
            <v>8</v>
          </cell>
          <cell r="I42">
            <v>97600</v>
          </cell>
        </row>
        <row r="43">
          <cell r="D43">
            <v>143</v>
          </cell>
          <cell r="F43">
            <v>4</v>
          </cell>
          <cell r="I43">
            <v>48800</v>
          </cell>
        </row>
        <row r="44">
          <cell r="D44">
            <v>145</v>
          </cell>
          <cell r="F44">
            <v>11</v>
          </cell>
          <cell r="I44">
            <v>134200</v>
          </cell>
        </row>
        <row r="45">
          <cell r="D45">
            <v>146</v>
          </cell>
          <cell r="F45">
            <v>7</v>
          </cell>
          <cell r="I45">
            <v>85400</v>
          </cell>
        </row>
        <row r="46">
          <cell r="D46">
            <v>158</v>
          </cell>
          <cell r="F46">
            <v>5.95</v>
          </cell>
          <cell r="I46">
            <v>72600</v>
          </cell>
        </row>
        <row r="47">
          <cell r="D47">
            <v>159</v>
          </cell>
          <cell r="F47">
            <v>3</v>
          </cell>
          <cell r="I47">
            <v>36600</v>
          </cell>
        </row>
        <row r="48">
          <cell r="D48">
            <v>171</v>
          </cell>
          <cell r="F48">
            <v>3</v>
          </cell>
          <cell r="I48">
            <v>36600</v>
          </cell>
        </row>
        <row r="49">
          <cell r="D49">
            <v>176</v>
          </cell>
          <cell r="F49">
            <v>2</v>
          </cell>
          <cell r="I49">
            <v>24400</v>
          </cell>
        </row>
        <row r="50">
          <cell r="D50">
            <v>179</v>
          </cell>
          <cell r="F50">
            <v>4</v>
          </cell>
          <cell r="I50">
            <v>48800</v>
          </cell>
        </row>
        <row r="51">
          <cell r="D51">
            <v>184</v>
          </cell>
          <cell r="F51">
            <v>4</v>
          </cell>
          <cell r="I51">
            <v>48800</v>
          </cell>
        </row>
        <row r="52">
          <cell r="D52">
            <v>187</v>
          </cell>
          <cell r="F52">
            <v>2</v>
          </cell>
          <cell r="I52">
            <v>24400</v>
          </cell>
        </row>
        <row r="53">
          <cell r="D53">
            <v>190</v>
          </cell>
          <cell r="F53">
            <v>6</v>
          </cell>
          <cell r="I53">
            <v>73200</v>
          </cell>
        </row>
        <row r="54">
          <cell r="D54">
            <v>192</v>
          </cell>
          <cell r="F54">
            <v>6</v>
          </cell>
          <cell r="I54">
            <v>73200</v>
          </cell>
        </row>
        <row r="55">
          <cell r="D55">
            <v>193</v>
          </cell>
          <cell r="F55">
            <v>16</v>
          </cell>
          <cell r="I55">
            <v>195200</v>
          </cell>
        </row>
        <row r="56">
          <cell r="D56">
            <v>197</v>
          </cell>
          <cell r="F56">
            <v>4</v>
          </cell>
          <cell r="I56">
            <v>48800</v>
          </cell>
        </row>
        <row r="57">
          <cell r="D57">
            <v>205</v>
          </cell>
          <cell r="F57">
            <v>2</v>
          </cell>
          <cell r="I57">
            <v>24400</v>
          </cell>
        </row>
        <row r="58">
          <cell r="D58">
            <v>213</v>
          </cell>
          <cell r="F58">
            <v>10</v>
          </cell>
          <cell r="H58">
            <v>18.899999999999999</v>
          </cell>
          <cell r="I58">
            <v>143800</v>
          </cell>
        </row>
        <row r="59">
          <cell r="D59">
            <v>219</v>
          </cell>
          <cell r="F59">
            <v>2</v>
          </cell>
          <cell r="I59">
            <v>24400</v>
          </cell>
        </row>
        <row r="60">
          <cell r="D60">
            <v>224</v>
          </cell>
          <cell r="F60">
            <v>2</v>
          </cell>
          <cell r="I60">
            <v>24400</v>
          </cell>
        </row>
        <row r="61">
          <cell r="D61">
            <v>228</v>
          </cell>
          <cell r="F61">
            <v>3</v>
          </cell>
          <cell r="I61">
            <v>36600</v>
          </cell>
        </row>
        <row r="62">
          <cell r="D62">
            <v>232</v>
          </cell>
          <cell r="F62">
            <v>12</v>
          </cell>
          <cell r="I62">
            <v>146400</v>
          </cell>
        </row>
        <row r="63">
          <cell r="D63">
            <v>233</v>
          </cell>
          <cell r="F63">
            <v>2</v>
          </cell>
          <cell r="I63">
            <v>24400</v>
          </cell>
        </row>
        <row r="64">
          <cell r="D64">
            <v>237</v>
          </cell>
          <cell r="F64">
            <v>9</v>
          </cell>
          <cell r="I64">
            <v>109800</v>
          </cell>
        </row>
        <row r="65">
          <cell r="D65">
            <v>248</v>
          </cell>
          <cell r="F65">
            <v>3.5</v>
          </cell>
          <cell r="I65">
            <v>42700</v>
          </cell>
        </row>
        <row r="66">
          <cell r="D66">
            <v>251</v>
          </cell>
          <cell r="F66">
            <v>2</v>
          </cell>
          <cell r="I66">
            <v>24400</v>
          </cell>
        </row>
        <row r="67">
          <cell r="D67">
            <v>252</v>
          </cell>
          <cell r="F67">
            <v>14</v>
          </cell>
          <cell r="I67">
            <v>170800</v>
          </cell>
        </row>
        <row r="68">
          <cell r="D68">
            <v>255</v>
          </cell>
          <cell r="F68">
            <v>6</v>
          </cell>
          <cell r="H68">
            <v>12</v>
          </cell>
          <cell r="I68">
            <v>87100</v>
          </cell>
        </row>
        <row r="69">
          <cell r="D69">
            <v>256</v>
          </cell>
          <cell r="F69">
            <v>3</v>
          </cell>
          <cell r="I69">
            <v>36600</v>
          </cell>
        </row>
        <row r="70">
          <cell r="D70">
            <v>259</v>
          </cell>
          <cell r="F70">
            <v>8</v>
          </cell>
          <cell r="I70">
            <v>97600</v>
          </cell>
        </row>
        <row r="71">
          <cell r="D71">
            <v>260</v>
          </cell>
          <cell r="F71">
            <v>3</v>
          </cell>
          <cell r="I71">
            <v>36600</v>
          </cell>
        </row>
        <row r="72">
          <cell r="D72">
            <v>261</v>
          </cell>
          <cell r="F72">
            <v>2</v>
          </cell>
          <cell r="I72">
            <v>24400</v>
          </cell>
        </row>
        <row r="73">
          <cell r="D73">
            <v>262</v>
          </cell>
          <cell r="F73">
            <v>10</v>
          </cell>
          <cell r="I73">
            <v>122000</v>
          </cell>
        </row>
        <row r="74">
          <cell r="D74">
            <v>263</v>
          </cell>
          <cell r="F74">
            <v>2</v>
          </cell>
          <cell r="I74">
            <v>24400</v>
          </cell>
        </row>
        <row r="75">
          <cell r="D75">
            <v>271</v>
          </cell>
          <cell r="F75">
            <v>15</v>
          </cell>
          <cell r="I75">
            <v>183000</v>
          </cell>
        </row>
        <row r="76">
          <cell r="D76">
            <v>272</v>
          </cell>
          <cell r="F76">
            <v>5.6</v>
          </cell>
          <cell r="I76">
            <v>68300</v>
          </cell>
        </row>
        <row r="77">
          <cell r="D77">
            <v>277</v>
          </cell>
          <cell r="F77">
            <v>6</v>
          </cell>
          <cell r="I77">
            <v>73200</v>
          </cell>
        </row>
        <row r="78">
          <cell r="D78">
            <v>281</v>
          </cell>
          <cell r="F78">
            <v>8</v>
          </cell>
          <cell r="I78">
            <v>97600</v>
          </cell>
        </row>
        <row r="79">
          <cell r="D79">
            <v>283</v>
          </cell>
          <cell r="F79">
            <v>16</v>
          </cell>
          <cell r="I79">
            <v>195200</v>
          </cell>
        </row>
        <row r="80">
          <cell r="D80">
            <v>284</v>
          </cell>
          <cell r="F80">
            <v>12</v>
          </cell>
          <cell r="I80">
            <v>146400</v>
          </cell>
        </row>
        <row r="81">
          <cell r="D81">
            <v>285</v>
          </cell>
          <cell r="F81">
            <v>4</v>
          </cell>
          <cell r="I81">
            <v>48800</v>
          </cell>
        </row>
        <row r="82">
          <cell r="D82">
            <v>296</v>
          </cell>
          <cell r="F82">
            <v>5</v>
          </cell>
          <cell r="I82">
            <v>61000</v>
          </cell>
        </row>
        <row r="83">
          <cell r="D83">
            <v>61</v>
          </cell>
          <cell r="H83">
            <v>5.2</v>
          </cell>
          <cell r="I83">
            <v>6000</v>
          </cell>
        </row>
        <row r="84">
          <cell r="D84">
            <v>195</v>
          </cell>
          <cell r="H84">
            <v>31.65</v>
          </cell>
          <cell r="I84">
            <v>36600</v>
          </cell>
        </row>
        <row r="85">
          <cell r="D85">
            <v>214</v>
          </cell>
          <cell r="H85">
            <v>73.5</v>
          </cell>
          <cell r="I85">
            <v>85000</v>
          </cell>
        </row>
        <row r="87">
          <cell r="E87">
            <v>0</v>
          </cell>
          <cell r="F87">
            <v>480.35</v>
          </cell>
          <cell r="G87">
            <v>19.8</v>
          </cell>
          <cell r="H87">
            <v>171.85</v>
          </cell>
          <cell r="I87">
            <v>6445700</v>
          </cell>
        </row>
      </sheetData>
      <sheetData sheetId="7" refreshError="1"/>
      <sheetData sheetId="8" refreshError="1"/>
      <sheetData sheetId="9" refreshError="1">
        <row r="10">
          <cell r="D10">
            <v>48</v>
          </cell>
          <cell r="E10">
            <v>245</v>
          </cell>
          <cell r="K10">
            <v>212900</v>
          </cell>
          <cell r="L10">
            <v>208.8</v>
          </cell>
          <cell r="R10">
            <v>147400</v>
          </cell>
          <cell r="S10">
            <v>360300</v>
          </cell>
        </row>
        <row r="11">
          <cell r="D11">
            <v>63</v>
          </cell>
          <cell r="E11">
            <v>233</v>
          </cell>
          <cell r="K11">
            <v>202500</v>
          </cell>
          <cell r="L11">
            <v>270.2</v>
          </cell>
          <cell r="R11">
            <v>190800</v>
          </cell>
          <cell r="S11">
            <v>393300</v>
          </cell>
        </row>
        <row r="12">
          <cell r="D12">
            <v>79</v>
          </cell>
          <cell r="E12">
            <v>101</v>
          </cell>
          <cell r="K12">
            <v>87800</v>
          </cell>
          <cell r="R12">
            <v>0</v>
          </cell>
          <cell r="S12">
            <v>87800</v>
          </cell>
        </row>
        <row r="13">
          <cell r="D13">
            <v>47</v>
          </cell>
          <cell r="E13">
            <v>232.4</v>
          </cell>
          <cell r="H13">
            <v>51.3</v>
          </cell>
          <cell r="I13">
            <v>14.9</v>
          </cell>
          <cell r="K13">
            <v>271500</v>
          </cell>
          <cell r="L13">
            <v>263.60000000000002</v>
          </cell>
          <cell r="P13">
            <v>113.9</v>
          </cell>
          <cell r="R13">
            <v>309800</v>
          </cell>
          <cell r="S13">
            <v>581300</v>
          </cell>
        </row>
        <row r="14">
          <cell r="D14">
            <v>49</v>
          </cell>
          <cell r="K14">
            <v>0</v>
          </cell>
          <cell r="L14">
            <v>135</v>
          </cell>
          <cell r="R14">
            <v>95300</v>
          </cell>
          <cell r="S14">
            <v>95300</v>
          </cell>
        </row>
        <row r="15">
          <cell r="D15">
            <v>75</v>
          </cell>
          <cell r="F15">
            <v>56</v>
          </cell>
          <cell r="H15">
            <v>26.2</v>
          </cell>
          <cell r="K15">
            <v>59000</v>
          </cell>
          <cell r="R15">
            <v>0</v>
          </cell>
          <cell r="S15">
            <v>59000</v>
          </cell>
        </row>
        <row r="16">
          <cell r="D16">
            <v>115</v>
          </cell>
          <cell r="H16">
            <v>52.1</v>
          </cell>
          <cell r="K16">
            <v>50900</v>
          </cell>
          <cell r="R16">
            <v>0</v>
          </cell>
          <cell r="S16">
            <v>50900</v>
          </cell>
        </row>
        <row r="17">
          <cell r="D17">
            <v>66</v>
          </cell>
          <cell r="G17">
            <v>5.7</v>
          </cell>
          <cell r="H17">
            <v>26.2</v>
          </cell>
          <cell r="K17">
            <v>34000</v>
          </cell>
          <cell r="N17">
            <v>4.8</v>
          </cell>
          <cell r="R17">
            <v>6300</v>
          </cell>
          <cell r="S17">
            <v>40300</v>
          </cell>
        </row>
        <row r="18">
          <cell r="D18">
            <v>76</v>
          </cell>
          <cell r="E18">
            <v>10</v>
          </cell>
          <cell r="H18">
            <v>29.7</v>
          </cell>
          <cell r="K18">
            <v>37700</v>
          </cell>
          <cell r="R18">
            <v>0</v>
          </cell>
          <cell r="S18">
            <v>37700</v>
          </cell>
        </row>
        <row r="19">
          <cell r="D19">
            <v>51</v>
          </cell>
          <cell r="E19">
            <v>235</v>
          </cell>
          <cell r="K19">
            <v>204200</v>
          </cell>
          <cell r="L19">
            <v>460.7</v>
          </cell>
          <cell r="R19">
            <v>325300</v>
          </cell>
          <cell r="S19">
            <v>529500</v>
          </cell>
        </row>
        <row r="20">
          <cell r="D20">
            <v>55</v>
          </cell>
          <cell r="F20">
            <v>175.2</v>
          </cell>
          <cell r="K20">
            <v>104600</v>
          </cell>
          <cell r="R20">
            <v>0</v>
          </cell>
          <cell r="S20">
            <v>104600</v>
          </cell>
        </row>
        <row r="21">
          <cell r="D21">
            <v>81</v>
          </cell>
          <cell r="F21">
            <v>437.7</v>
          </cell>
          <cell r="K21">
            <v>261300</v>
          </cell>
          <cell r="M21">
            <v>620.70000000000005</v>
          </cell>
          <cell r="R21">
            <v>337000</v>
          </cell>
          <cell r="S21">
            <v>598300</v>
          </cell>
        </row>
        <row r="22">
          <cell r="D22">
            <v>251</v>
          </cell>
          <cell r="F22">
            <v>341.6</v>
          </cell>
          <cell r="K22">
            <v>203900</v>
          </cell>
          <cell r="M22">
            <v>640.1</v>
          </cell>
          <cell r="R22">
            <v>347600</v>
          </cell>
          <cell r="S22">
            <v>551500</v>
          </cell>
        </row>
        <row r="23">
          <cell r="D23">
            <v>56</v>
          </cell>
          <cell r="G23">
            <v>143.19999999999999</v>
          </cell>
          <cell r="K23">
            <v>209900</v>
          </cell>
          <cell r="N23">
            <v>252.3</v>
          </cell>
          <cell r="R23">
            <v>328800</v>
          </cell>
          <cell r="S23">
            <v>538700</v>
          </cell>
        </row>
        <row r="24">
          <cell r="D24">
            <v>54</v>
          </cell>
          <cell r="G24">
            <v>180.7</v>
          </cell>
          <cell r="K24">
            <v>264900</v>
          </cell>
          <cell r="N24">
            <v>246.4</v>
          </cell>
          <cell r="R24">
            <v>321100</v>
          </cell>
          <cell r="S24">
            <v>586000</v>
          </cell>
        </row>
        <row r="25">
          <cell r="D25">
            <v>72</v>
          </cell>
          <cell r="F25">
            <v>12.6</v>
          </cell>
          <cell r="G25">
            <v>170.5</v>
          </cell>
          <cell r="K25">
            <v>257500</v>
          </cell>
          <cell r="N25">
            <v>212.6</v>
          </cell>
          <cell r="R25">
            <v>277100</v>
          </cell>
          <cell r="S25">
            <v>534600</v>
          </cell>
        </row>
        <row r="26">
          <cell r="D26">
            <v>82</v>
          </cell>
          <cell r="G26">
            <v>158.69999999999999</v>
          </cell>
          <cell r="K26">
            <v>232700</v>
          </cell>
          <cell r="N26">
            <v>158.30000000000001</v>
          </cell>
          <cell r="R26">
            <v>206300</v>
          </cell>
          <cell r="S26">
            <v>439000</v>
          </cell>
        </row>
        <row r="27">
          <cell r="D27">
            <v>46</v>
          </cell>
          <cell r="G27">
            <v>243.5</v>
          </cell>
          <cell r="K27">
            <v>357000</v>
          </cell>
          <cell r="N27">
            <v>294.5</v>
          </cell>
          <cell r="R27">
            <v>383800</v>
          </cell>
          <cell r="S27">
            <v>740800</v>
          </cell>
        </row>
        <row r="28">
          <cell r="D28">
            <v>67</v>
          </cell>
          <cell r="H28">
            <v>20</v>
          </cell>
          <cell r="K28">
            <v>19500</v>
          </cell>
          <cell r="N28">
            <v>39.799999999999997</v>
          </cell>
          <cell r="O28">
            <v>205.3</v>
          </cell>
          <cell r="R28">
            <v>230300</v>
          </cell>
          <cell r="S28">
            <v>249800</v>
          </cell>
        </row>
        <row r="29">
          <cell r="D29">
            <v>110</v>
          </cell>
          <cell r="H29">
            <v>200.4</v>
          </cell>
          <cell r="K29">
            <v>195800</v>
          </cell>
          <cell r="M29">
            <v>74.8</v>
          </cell>
          <cell r="O29">
            <v>289.60000000000002</v>
          </cell>
          <cell r="R29">
            <v>292300</v>
          </cell>
          <cell r="S29">
            <v>488100</v>
          </cell>
        </row>
        <row r="30">
          <cell r="D30">
            <v>58</v>
          </cell>
          <cell r="H30">
            <v>229.5</v>
          </cell>
          <cell r="K30">
            <v>224200</v>
          </cell>
          <cell r="O30">
            <v>307.7</v>
          </cell>
          <cell r="R30">
            <v>267400</v>
          </cell>
          <cell r="S30">
            <v>491600</v>
          </cell>
        </row>
        <row r="31">
          <cell r="D31">
            <v>73</v>
          </cell>
          <cell r="H31">
            <v>238.9</v>
          </cell>
          <cell r="K31">
            <v>233400</v>
          </cell>
          <cell r="N31">
            <v>19.2</v>
          </cell>
          <cell r="O31">
            <v>309.60000000000002</v>
          </cell>
          <cell r="R31">
            <v>294100</v>
          </cell>
          <cell r="S31">
            <v>527500</v>
          </cell>
        </row>
        <row r="32">
          <cell r="D32">
            <v>249</v>
          </cell>
          <cell r="H32">
            <v>183.7</v>
          </cell>
          <cell r="K32">
            <v>179500</v>
          </cell>
          <cell r="O32">
            <v>230.6</v>
          </cell>
          <cell r="R32">
            <v>200400</v>
          </cell>
          <cell r="S32">
            <v>379900</v>
          </cell>
        </row>
        <row r="33">
          <cell r="D33">
            <v>83</v>
          </cell>
          <cell r="I33">
            <v>224</v>
          </cell>
          <cell r="K33">
            <v>291900</v>
          </cell>
          <cell r="P33">
            <v>226</v>
          </cell>
          <cell r="R33">
            <v>245400</v>
          </cell>
          <cell r="S33">
            <v>537300</v>
          </cell>
        </row>
        <row r="34">
          <cell r="D34">
            <v>71</v>
          </cell>
          <cell r="I34">
            <v>25.1</v>
          </cell>
          <cell r="K34">
            <v>32700</v>
          </cell>
          <cell r="R34">
            <v>0</v>
          </cell>
          <cell r="S34">
            <v>32700</v>
          </cell>
        </row>
        <row r="35">
          <cell r="D35">
            <v>149</v>
          </cell>
          <cell r="F35">
            <v>33.299999999999997</v>
          </cell>
          <cell r="I35">
            <v>281.60000000000002</v>
          </cell>
          <cell r="K35">
            <v>386800</v>
          </cell>
          <cell r="P35">
            <v>270.10000000000002</v>
          </cell>
          <cell r="R35">
            <v>293300</v>
          </cell>
          <cell r="S35">
            <v>680100</v>
          </cell>
        </row>
        <row r="36">
          <cell r="D36">
            <v>60</v>
          </cell>
          <cell r="I36">
            <v>162</v>
          </cell>
          <cell r="K36">
            <v>211100</v>
          </cell>
          <cell r="P36">
            <v>220.1</v>
          </cell>
          <cell r="R36">
            <v>239000</v>
          </cell>
          <cell r="S36">
            <v>450100</v>
          </cell>
        </row>
        <row r="37">
          <cell r="D37">
            <v>74</v>
          </cell>
          <cell r="I37">
            <v>296.10000000000002</v>
          </cell>
          <cell r="K37">
            <v>385800</v>
          </cell>
          <cell r="P37">
            <v>295</v>
          </cell>
          <cell r="R37">
            <v>320400</v>
          </cell>
          <cell r="S37">
            <v>706200</v>
          </cell>
        </row>
        <row r="38">
          <cell r="D38">
            <v>61</v>
          </cell>
          <cell r="G38">
            <v>151.19999999999999</v>
          </cell>
          <cell r="I38">
            <v>51</v>
          </cell>
          <cell r="K38">
            <v>288100</v>
          </cell>
          <cell r="N38">
            <v>107.1</v>
          </cell>
          <cell r="P38">
            <v>213.2</v>
          </cell>
          <cell r="R38">
            <v>371100</v>
          </cell>
          <cell r="S38">
            <v>659200</v>
          </cell>
        </row>
        <row r="39">
          <cell r="D39">
            <v>1</v>
          </cell>
          <cell r="J39">
            <v>1051.5999999999999</v>
          </cell>
          <cell r="K39">
            <v>627800</v>
          </cell>
          <cell r="Q39">
            <v>1334.8</v>
          </cell>
          <cell r="R39">
            <v>654100</v>
          </cell>
          <cell r="S39">
            <v>1281900</v>
          </cell>
        </row>
        <row r="41">
          <cell r="E41">
            <v>1056.4000000000001</v>
          </cell>
          <cell r="F41">
            <v>1056.4000000000001</v>
          </cell>
          <cell r="G41">
            <v>1053.5</v>
          </cell>
          <cell r="H41">
            <v>1058</v>
          </cell>
          <cell r="I41">
            <v>1054.7</v>
          </cell>
          <cell r="J41">
            <v>1051.5999999999999</v>
          </cell>
          <cell r="K41">
            <v>6128900</v>
          </cell>
          <cell r="L41">
            <v>1338.3</v>
          </cell>
          <cell r="M41">
            <v>1335.6000000000001</v>
          </cell>
          <cell r="N41">
            <v>1335</v>
          </cell>
          <cell r="O41">
            <v>1342.8</v>
          </cell>
          <cell r="P41">
            <v>1338.3</v>
          </cell>
          <cell r="Q41">
            <v>1334.8</v>
          </cell>
          <cell r="R41">
            <v>6684400</v>
          </cell>
          <cell r="S41">
            <v>12813300</v>
          </cell>
        </row>
      </sheetData>
      <sheetData sheetId="10" refreshError="1">
        <row r="9">
          <cell r="D9">
            <v>48</v>
          </cell>
          <cell r="E9">
            <v>32.799999999999997</v>
          </cell>
          <cell r="G9">
            <v>124600</v>
          </cell>
        </row>
        <row r="10">
          <cell r="D10">
            <v>49</v>
          </cell>
          <cell r="E10">
            <v>86.9</v>
          </cell>
          <cell r="F10">
            <v>122.8</v>
          </cell>
          <cell r="G10">
            <v>750200</v>
          </cell>
        </row>
        <row r="11">
          <cell r="D11">
            <v>51</v>
          </cell>
          <cell r="E11">
            <v>31</v>
          </cell>
          <cell r="F11">
            <v>110.6</v>
          </cell>
          <cell r="G11">
            <v>496100</v>
          </cell>
        </row>
        <row r="12">
          <cell r="D12">
            <v>55</v>
          </cell>
          <cell r="E12">
            <v>89.5</v>
          </cell>
          <cell r="F12">
            <v>100.7</v>
          </cell>
          <cell r="G12">
            <v>684500</v>
          </cell>
        </row>
        <row r="13">
          <cell r="D13">
            <v>63</v>
          </cell>
          <cell r="E13">
            <v>45.7</v>
          </cell>
          <cell r="F13">
            <v>116.2</v>
          </cell>
          <cell r="G13">
            <v>571100</v>
          </cell>
        </row>
        <row r="14">
          <cell r="D14">
            <v>65</v>
          </cell>
          <cell r="E14">
            <v>102.4</v>
          </cell>
          <cell r="F14">
            <v>79.400000000000006</v>
          </cell>
          <cell r="G14">
            <v>660700</v>
          </cell>
        </row>
        <row r="15">
          <cell r="D15">
            <v>66</v>
          </cell>
          <cell r="E15">
            <v>110.9</v>
          </cell>
          <cell r="F15">
            <v>124</v>
          </cell>
          <cell r="G15">
            <v>845500</v>
          </cell>
        </row>
        <row r="16">
          <cell r="D16">
            <v>68</v>
          </cell>
          <cell r="E16">
            <v>88</v>
          </cell>
          <cell r="F16">
            <v>108.9</v>
          </cell>
          <cell r="G16">
            <v>706800</v>
          </cell>
        </row>
        <row r="17">
          <cell r="D17">
            <v>70</v>
          </cell>
          <cell r="E17">
            <v>99.8</v>
          </cell>
          <cell r="F17">
            <v>116.9</v>
          </cell>
          <cell r="G17">
            <v>779000</v>
          </cell>
        </row>
        <row r="18">
          <cell r="D18">
            <v>71</v>
          </cell>
          <cell r="E18">
            <v>87.5</v>
          </cell>
          <cell r="F18">
            <v>118</v>
          </cell>
          <cell r="G18">
            <v>736100</v>
          </cell>
        </row>
        <row r="19">
          <cell r="D19">
            <v>75</v>
          </cell>
          <cell r="E19">
            <v>110.9</v>
          </cell>
          <cell r="F19">
            <v>124</v>
          </cell>
          <cell r="G19">
            <v>845500</v>
          </cell>
        </row>
        <row r="20">
          <cell r="D20">
            <v>76</v>
          </cell>
          <cell r="E20">
            <v>99.7</v>
          </cell>
          <cell r="F20">
            <v>128.30000000000001</v>
          </cell>
          <cell r="G20">
            <v>817600</v>
          </cell>
        </row>
        <row r="21">
          <cell r="D21">
            <v>115</v>
          </cell>
          <cell r="E21">
            <v>56</v>
          </cell>
          <cell r="F21">
            <v>81.400000000000006</v>
          </cell>
          <cell r="G21">
            <v>491200</v>
          </cell>
        </row>
        <row r="23">
          <cell r="E23">
            <v>1041.0999999999999</v>
          </cell>
          <cell r="F23">
            <v>1331.2</v>
          </cell>
          <cell r="G23">
            <v>8508900</v>
          </cell>
        </row>
      </sheetData>
      <sheetData sheetId="11" refreshError="1">
        <row r="2">
          <cell r="U2">
            <v>248</v>
          </cell>
          <cell r="V2">
            <v>0</v>
          </cell>
          <cell r="W2">
            <v>186300</v>
          </cell>
        </row>
        <row r="3">
          <cell r="U3">
            <v>0</v>
          </cell>
          <cell r="V3">
            <v>0</v>
          </cell>
          <cell r="W3">
            <v>0</v>
          </cell>
        </row>
        <row r="4">
          <cell r="U4">
            <v>0</v>
          </cell>
          <cell r="V4">
            <v>0</v>
          </cell>
          <cell r="W4">
            <v>0</v>
          </cell>
        </row>
        <row r="5">
          <cell r="U5">
            <v>0</v>
          </cell>
          <cell r="V5">
            <v>0</v>
          </cell>
          <cell r="W5">
            <v>0</v>
          </cell>
        </row>
        <row r="6">
          <cell r="U6">
            <v>80</v>
          </cell>
          <cell r="V6">
            <v>0</v>
          </cell>
          <cell r="W6">
            <v>203800</v>
          </cell>
        </row>
        <row r="7">
          <cell r="U7">
            <v>0</v>
          </cell>
          <cell r="V7">
            <v>0</v>
          </cell>
          <cell r="W7">
            <v>0</v>
          </cell>
        </row>
        <row r="8">
          <cell r="U8">
            <v>0</v>
          </cell>
          <cell r="V8">
            <v>0</v>
          </cell>
          <cell r="W8">
            <v>0</v>
          </cell>
        </row>
        <row r="9">
          <cell r="U9">
            <v>0</v>
          </cell>
          <cell r="V9">
            <v>0</v>
          </cell>
          <cell r="W9">
            <v>0</v>
          </cell>
        </row>
        <row r="10">
          <cell r="U10">
            <v>0</v>
          </cell>
          <cell r="V10">
            <v>124</v>
          </cell>
          <cell r="W10">
            <v>162100</v>
          </cell>
        </row>
        <row r="11">
          <cell r="U11">
            <v>0</v>
          </cell>
          <cell r="V11">
            <v>0</v>
          </cell>
          <cell r="W11">
            <v>0</v>
          </cell>
        </row>
        <row r="12">
          <cell r="U12">
            <v>0</v>
          </cell>
          <cell r="V12">
            <v>0</v>
          </cell>
          <cell r="W12">
            <v>0</v>
          </cell>
        </row>
        <row r="13">
          <cell r="U13">
            <v>0</v>
          </cell>
          <cell r="V13">
            <v>0</v>
          </cell>
          <cell r="W13">
            <v>0</v>
          </cell>
        </row>
        <row r="14">
          <cell r="U14">
            <v>0</v>
          </cell>
          <cell r="V14">
            <v>97</v>
          </cell>
          <cell r="W14">
            <v>226300</v>
          </cell>
        </row>
        <row r="15">
          <cell r="U15">
            <v>0</v>
          </cell>
          <cell r="V15">
            <v>0</v>
          </cell>
          <cell r="W15">
            <v>0</v>
          </cell>
        </row>
        <row r="16">
          <cell r="U16">
            <v>156</v>
          </cell>
          <cell r="V16">
            <v>0</v>
          </cell>
          <cell r="W16">
            <v>187700</v>
          </cell>
        </row>
        <row r="17">
          <cell r="U17">
            <v>0</v>
          </cell>
          <cell r="V17">
            <v>0</v>
          </cell>
          <cell r="W17">
            <v>0</v>
          </cell>
        </row>
        <row r="18">
          <cell r="U18">
            <v>143</v>
          </cell>
          <cell r="V18">
            <v>0</v>
          </cell>
          <cell r="W18">
            <v>18100</v>
          </cell>
        </row>
        <row r="19">
          <cell r="U19">
            <v>0</v>
          </cell>
          <cell r="V19">
            <v>0</v>
          </cell>
          <cell r="W19">
            <v>0</v>
          </cell>
        </row>
        <row r="20">
          <cell r="U20">
            <v>0</v>
          </cell>
          <cell r="V20">
            <v>0</v>
          </cell>
          <cell r="W20">
            <v>0</v>
          </cell>
        </row>
        <row r="21">
          <cell r="U21">
            <v>0</v>
          </cell>
          <cell r="V21">
            <v>82</v>
          </cell>
          <cell r="W21">
            <v>116000</v>
          </cell>
        </row>
        <row r="22">
          <cell r="U22">
            <v>0</v>
          </cell>
          <cell r="V22">
            <v>0</v>
          </cell>
          <cell r="W22">
            <v>0</v>
          </cell>
        </row>
        <row r="23">
          <cell r="U23">
            <v>0</v>
          </cell>
          <cell r="V23">
            <v>0</v>
          </cell>
          <cell r="W23">
            <v>0</v>
          </cell>
        </row>
        <row r="24">
          <cell r="U24">
            <v>0</v>
          </cell>
          <cell r="V24">
            <v>77</v>
          </cell>
          <cell r="W24">
            <v>142700</v>
          </cell>
        </row>
        <row r="25">
          <cell r="U25">
            <v>0</v>
          </cell>
          <cell r="V25">
            <v>0</v>
          </cell>
          <cell r="W25">
            <v>0</v>
          </cell>
        </row>
        <row r="26">
          <cell r="U26">
            <v>257</v>
          </cell>
          <cell r="V26">
            <v>0</v>
          </cell>
          <cell r="W26">
            <v>28700</v>
          </cell>
        </row>
        <row r="27">
          <cell r="U27">
            <v>0</v>
          </cell>
          <cell r="V27">
            <v>0</v>
          </cell>
          <cell r="W27">
            <v>0</v>
          </cell>
        </row>
        <row r="28">
          <cell r="U28">
            <v>209</v>
          </cell>
          <cell r="V28">
            <v>0</v>
          </cell>
          <cell r="W28">
            <v>56600</v>
          </cell>
        </row>
        <row r="29">
          <cell r="U29">
            <v>0</v>
          </cell>
          <cell r="V29">
            <v>0</v>
          </cell>
          <cell r="W29">
            <v>0</v>
          </cell>
        </row>
        <row r="30">
          <cell r="U30">
            <v>87</v>
          </cell>
          <cell r="V30">
            <v>0</v>
          </cell>
          <cell r="W30">
            <v>129800</v>
          </cell>
        </row>
        <row r="31">
          <cell r="U31">
            <v>0</v>
          </cell>
          <cell r="V31">
            <v>0</v>
          </cell>
          <cell r="W31">
            <v>0</v>
          </cell>
        </row>
        <row r="32">
          <cell r="U32">
            <v>162</v>
          </cell>
          <cell r="V32">
            <v>0</v>
          </cell>
          <cell r="W32">
            <v>22100</v>
          </cell>
        </row>
        <row r="33">
          <cell r="U33">
            <v>0</v>
          </cell>
          <cell r="V33">
            <v>0</v>
          </cell>
          <cell r="W33">
            <v>0</v>
          </cell>
        </row>
        <row r="34">
          <cell r="U34">
            <v>58</v>
          </cell>
          <cell r="V34">
            <v>0</v>
          </cell>
          <cell r="W34">
            <v>39800</v>
          </cell>
        </row>
        <row r="35">
          <cell r="U35">
            <v>0</v>
          </cell>
          <cell r="V35">
            <v>0</v>
          </cell>
          <cell r="W35">
            <v>0</v>
          </cell>
        </row>
        <row r="36">
          <cell r="U36">
            <v>158</v>
          </cell>
          <cell r="V36">
            <v>0</v>
          </cell>
          <cell r="W36">
            <v>12500</v>
          </cell>
        </row>
        <row r="37">
          <cell r="U37">
            <v>0</v>
          </cell>
          <cell r="V37">
            <v>0</v>
          </cell>
          <cell r="W37">
            <v>0</v>
          </cell>
        </row>
        <row r="38">
          <cell r="U38">
            <v>188</v>
          </cell>
          <cell r="V38">
            <v>0</v>
          </cell>
          <cell r="W38">
            <v>19500</v>
          </cell>
        </row>
        <row r="39">
          <cell r="U39">
            <v>0</v>
          </cell>
          <cell r="V39">
            <v>0</v>
          </cell>
          <cell r="W39">
            <v>0</v>
          </cell>
        </row>
        <row r="40">
          <cell r="U40">
            <v>0</v>
          </cell>
          <cell r="V40">
            <v>50</v>
          </cell>
          <cell r="W40">
            <v>77200</v>
          </cell>
        </row>
        <row r="41">
          <cell r="U41">
            <v>0</v>
          </cell>
          <cell r="V41">
            <v>0</v>
          </cell>
          <cell r="W41">
            <v>0</v>
          </cell>
        </row>
        <row r="42">
          <cell r="U42">
            <v>0</v>
          </cell>
          <cell r="V42">
            <v>0</v>
          </cell>
          <cell r="W42">
            <v>0</v>
          </cell>
        </row>
        <row r="43">
          <cell r="U43">
            <v>0</v>
          </cell>
          <cell r="V43">
            <v>0</v>
          </cell>
          <cell r="W43">
            <v>0</v>
          </cell>
        </row>
        <row r="44">
          <cell r="U44">
            <v>0</v>
          </cell>
          <cell r="V44">
            <v>0</v>
          </cell>
          <cell r="W44">
            <v>0</v>
          </cell>
        </row>
        <row r="45">
          <cell r="U45">
            <v>0</v>
          </cell>
          <cell r="V45">
            <v>0</v>
          </cell>
          <cell r="W45">
            <v>0</v>
          </cell>
        </row>
        <row r="46">
          <cell r="U46">
            <v>0</v>
          </cell>
          <cell r="V46">
            <v>0</v>
          </cell>
          <cell r="W46">
            <v>0</v>
          </cell>
        </row>
        <row r="47">
          <cell r="U47">
            <v>0</v>
          </cell>
          <cell r="V47">
            <v>0</v>
          </cell>
          <cell r="W47">
            <v>0</v>
          </cell>
        </row>
        <row r="48">
          <cell r="U48">
            <v>0</v>
          </cell>
          <cell r="V48">
            <v>0</v>
          </cell>
          <cell r="W48">
            <v>0</v>
          </cell>
        </row>
        <row r="49">
          <cell r="U49">
            <v>0</v>
          </cell>
          <cell r="V49">
            <v>0</v>
          </cell>
          <cell r="W49">
            <v>0</v>
          </cell>
        </row>
        <row r="50">
          <cell r="U50">
            <v>0</v>
          </cell>
          <cell r="V50">
            <v>0</v>
          </cell>
          <cell r="W50">
            <v>0</v>
          </cell>
        </row>
        <row r="51">
          <cell r="U51">
            <v>0</v>
          </cell>
          <cell r="V51">
            <v>0</v>
          </cell>
          <cell r="W51">
            <v>0</v>
          </cell>
        </row>
        <row r="52">
          <cell r="U52">
            <v>0</v>
          </cell>
          <cell r="V52">
            <v>0</v>
          </cell>
          <cell r="W52">
            <v>0</v>
          </cell>
        </row>
        <row r="53">
          <cell r="U53">
            <v>0</v>
          </cell>
          <cell r="V53">
            <v>0</v>
          </cell>
          <cell r="W53">
            <v>0</v>
          </cell>
        </row>
        <row r="54">
          <cell r="U54">
            <v>0</v>
          </cell>
          <cell r="V54">
            <v>0</v>
          </cell>
          <cell r="W54">
            <v>0</v>
          </cell>
        </row>
        <row r="55">
          <cell r="U55">
            <v>0</v>
          </cell>
          <cell r="V55">
            <v>0</v>
          </cell>
          <cell r="W55">
            <v>0</v>
          </cell>
        </row>
        <row r="56">
          <cell r="U56">
            <v>0</v>
          </cell>
          <cell r="V56">
            <v>0</v>
          </cell>
          <cell r="W56">
            <v>0</v>
          </cell>
        </row>
        <row r="57">
          <cell r="U57">
            <v>0</v>
          </cell>
          <cell r="V57">
            <v>0</v>
          </cell>
          <cell r="W57">
            <v>0</v>
          </cell>
        </row>
        <row r="58">
          <cell r="U58">
            <v>0</v>
          </cell>
          <cell r="V58">
            <v>0</v>
          </cell>
        </row>
        <row r="59">
          <cell r="U59">
            <v>0</v>
          </cell>
          <cell r="V59">
            <v>0</v>
          </cell>
        </row>
        <row r="60">
          <cell r="U60">
            <v>0</v>
          </cell>
          <cell r="V60">
            <v>0</v>
          </cell>
        </row>
        <row r="61">
          <cell r="U61">
            <v>0</v>
          </cell>
          <cell r="V61">
            <v>0</v>
          </cell>
        </row>
      </sheetData>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Visual inspection record-07"/>
      <sheetName val="Fitup inspection record-06"/>
      <sheetName val="Chart1"/>
      <sheetName val="WELD MONITORING"/>
      <sheetName val="CHECK LIST"/>
      <sheetName val="MATERIAL B"/>
      <sheetName val="MATERIAL"/>
      <sheetName val="BENDING REPORT"/>
      <sheetName val="INPS RELEASE"/>
      <sheetName val="PAINTING REPORT"/>
      <sheetName val="hydro test"/>
      <sheetName val="XXXXXX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XL4Poppy"/>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II NSTW"/>
      <sheetName val="III ODA"/>
      <sheetName val="IV TPCP"/>
      <sheetName val="Bieu IV TPCP"/>
      <sheetName val="IV a TPCP"/>
      <sheetName val="Bieu mau V (Lam VX)"/>
      <sheetName val="VI KCH"/>
      <sheetName val="VII KCH"/>
      <sheetName val=" ĐP (son TH)"/>
      <sheetName val="NSĐP"/>
      <sheetName val="NSTW bieu II"/>
      <sheetName val="Bieu II"/>
      <sheetName val="tong hop von"/>
      <sheetName val="BANCO (3)"/>
      <sheetName val="PLI CTrinh"/>
    </sheetNames>
    <sheetDataSet>
      <sheetData sheetId="0"/>
      <sheetData sheetId="1"/>
      <sheetData sheetId="2"/>
      <sheetData sheetId="3"/>
      <sheetData sheetId="4"/>
      <sheetData sheetId="5"/>
      <sheetData sheetId="6"/>
      <sheetData sheetId="7"/>
      <sheetData sheetId="8"/>
      <sheetData sheetId="9">
        <row r="14">
          <cell r="C14">
            <v>1</v>
          </cell>
          <cell r="M14">
            <v>1020</v>
          </cell>
          <cell r="U14" t="str">
            <v>Chuyển tiếp</v>
          </cell>
          <cell r="V14" t="str">
            <v>Trả nợ</v>
          </cell>
        </row>
        <row r="15">
          <cell r="M15">
            <v>1790</v>
          </cell>
          <cell r="U15" t="str">
            <v>Chuyển tiếp</v>
          </cell>
          <cell r="V15" t="str">
            <v>Trả nợ</v>
          </cell>
        </row>
        <row r="16">
          <cell r="M16">
            <v>1700</v>
          </cell>
          <cell r="U16" t="str">
            <v>Chuyển tiếp</v>
          </cell>
          <cell r="V16" t="str">
            <v>Trả nợ</v>
          </cell>
        </row>
        <row r="17">
          <cell r="M17">
            <v>4668</v>
          </cell>
          <cell r="U17" t="str">
            <v>Chuyển tiếp</v>
          </cell>
          <cell r="V17" t="str">
            <v>Trả nợ</v>
          </cell>
        </row>
        <row r="18">
          <cell r="M18">
            <v>174</v>
          </cell>
          <cell r="U18" t="str">
            <v>Chuyển tiếp</v>
          </cell>
          <cell r="V18" t="str">
            <v>Trả nợ</v>
          </cell>
        </row>
        <row r="19">
          <cell r="M19">
            <v>370</v>
          </cell>
          <cell r="U19" t="str">
            <v>Chuyển tiếp</v>
          </cell>
          <cell r="V19" t="str">
            <v>Trả nợ</v>
          </cell>
        </row>
        <row r="20">
          <cell r="M20">
            <v>5500</v>
          </cell>
          <cell r="U20" t="str">
            <v>Chuyển tiếp</v>
          </cell>
          <cell r="V20" t="str">
            <v>Trả nợ</v>
          </cell>
          <cell r="AA20">
            <v>1</v>
          </cell>
        </row>
        <row r="21">
          <cell r="M21">
            <v>1837</v>
          </cell>
          <cell r="U21" t="str">
            <v>Chuyển tiếp</v>
          </cell>
          <cell r="V21" t="str">
            <v>Trả nợ</v>
          </cell>
        </row>
        <row r="22">
          <cell r="M22">
            <v>3911</v>
          </cell>
          <cell r="U22" t="str">
            <v>Chuyển tiếp</v>
          </cell>
          <cell r="V22" t="str">
            <v>Trả nợ</v>
          </cell>
        </row>
        <row r="23">
          <cell r="M23">
            <v>2050</v>
          </cell>
          <cell r="U23" t="str">
            <v>Chuyển tiếp</v>
          </cell>
          <cell r="V23" t="str">
            <v>Trả nợ</v>
          </cell>
        </row>
        <row r="24">
          <cell r="M24">
            <v>31700</v>
          </cell>
        </row>
        <row r="25">
          <cell r="M25">
            <v>4000</v>
          </cell>
          <cell r="U25" t="str">
            <v>Chuyển tiếp</v>
          </cell>
          <cell r="V25" t="str">
            <v>Dứt điểm</v>
          </cell>
          <cell r="AA25">
            <v>1</v>
          </cell>
        </row>
        <row r="26">
          <cell r="M26">
            <v>4000</v>
          </cell>
          <cell r="U26" t="str">
            <v>Chuyển tiếp</v>
          </cell>
          <cell r="V26" t="str">
            <v>Dứt điểm</v>
          </cell>
          <cell r="AA26">
            <v>1</v>
          </cell>
        </row>
        <row r="27">
          <cell r="M27">
            <v>15000</v>
          </cell>
          <cell r="U27" t="str">
            <v>Chuyển tiếp</v>
          </cell>
          <cell r="V27" t="str">
            <v>Dứt điểm</v>
          </cell>
          <cell r="AA27">
            <v>-1</v>
          </cell>
        </row>
        <row r="28">
          <cell r="M28">
            <v>8700</v>
          </cell>
          <cell r="U28" t="str">
            <v>Chuyển tiếp</v>
          </cell>
          <cell r="V28" t="str">
            <v>Dứt điểm</v>
          </cell>
          <cell r="AA28">
            <v>1</v>
          </cell>
        </row>
        <row r="29">
          <cell r="M29">
            <v>138000</v>
          </cell>
        </row>
        <row r="30">
          <cell r="M30">
            <v>8000</v>
          </cell>
          <cell r="U30" t="str">
            <v>Chuyển tiếp</v>
          </cell>
          <cell r="V30" t="str">
            <v>Chuyển tiếp</v>
          </cell>
          <cell r="AA30">
            <v>1</v>
          </cell>
        </row>
        <row r="31">
          <cell r="M31">
            <v>3000</v>
          </cell>
          <cell r="U31" t="str">
            <v>Chuyển tiếp</v>
          </cell>
          <cell r="V31" t="str">
            <v>Chuyển tiếp</v>
          </cell>
          <cell r="AA31">
            <v>2</v>
          </cell>
        </row>
        <row r="32">
          <cell r="M32">
            <v>10000</v>
          </cell>
          <cell r="U32" t="str">
            <v>Chuyển tiếp</v>
          </cell>
          <cell r="V32" t="str">
            <v>Chuyển tiếp</v>
          </cell>
          <cell r="AA32">
            <v>2</v>
          </cell>
        </row>
        <row r="33">
          <cell r="M33">
            <v>15000</v>
          </cell>
          <cell r="U33" t="str">
            <v>Chuyển tiếp</v>
          </cell>
          <cell r="V33" t="str">
            <v>Chuyển tiếp</v>
          </cell>
          <cell r="AA33">
            <v>0</v>
          </cell>
        </row>
        <row r="34">
          <cell r="M34">
            <v>13000</v>
          </cell>
          <cell r="U34" t="str">
            <v>Chuyển tiếp</v>
          </cell>
          <cell r="V34" t="str">
            <v>Chuyển tiếp</v>
          </cell>
          <cell r="AA34">
            <v>2</v>
          </cell>
        </row>
        <row r="35">
          <cell r="M35">
            <v>14000</v>
          </cell>
          <cell r="U35" t="str">
            <v>Chuyển tiếp</v>
          </cell>
          <cell r="V35" t="str">
            <v>Chuyển tiếp</v>
          </cell>
          <cell r="AA35">
            <v>1</v>
          </cell>
        </row>
        <row r="36">
          <cell r="M36">
            <v>8000</v>
          </cell>
          <cell r="U36" t="str">
            <v>Chuyển tiếp</v>
          </cell>
          <cell r="V36" t="str">
            <v>Chuyển tiếp</v>
          </cell>
          <cell r="AA36">
            <v>2</v>
          </cell>
        </row>
        <row r="37">
          <cell r="M37">
            <v>14000</v>
          </cell>
          <cell r="U37" t="str">
            <v>Chuyển tiếp</v>
          </cell>
          <cell r="V37" t="str">
            <v>Chuyển tiếp</v>
          </cell>
          <cell r="AA37">
            <v>-2</v>
          </cell>
        </row>
        <row r="38">
          <cell r="M38">
            <v>20000</v>
          </cell>
          <cell r="U38" t="str">
            <v>Chuyển tiếp</v>
          </cell>
          <cell r="V38" t="str">
            <v>Chuyển tiếp</v>
          </cell>
          <cell r="AA38">
            <v>4</v>
          </cell>
        </row>
        <row r="39">
          <cell r="M39">
            <v>18000</v>
          </cell>
          <cell r="U39" t="str">
            <v>Chuyển tiếp</v>
          </cell>
          <cell r="V39" t="str">
            <v>Chuyển tiếp</v>
          </cell>
          <cell r="AA39">
            <v>2</v>
          </cell>
        </row>
        <row r="40">
          <cell r="M40">
            <v>10000</v>
          </cell>
          <cell r="U40" t="str">
            <v>Chuyển tiếp</v>
          </cell>
          <cell r="V40" t="str">
            <v>Chuyển tiếp</v>
          </cell>
          <cell r="AA40">
            <v>-2</v>
          </cell>
        </row>
        <row r="41">
          <cell r="M41">
            <v>5000</v>
          </cell>
          <cell r="U41" t="str">
            <v>Chuyển tiếp</v>
          </cell>
          <cell r="V41" t="str">
            <v>Chuyển tiếp</v>
          </cell>
          <cell r="AA41">
            <v>-2</v>
          </cell>
        </row>
        <row r="42">
          <cell r="M42">
            <v>128520</v>
          </cell>
        </row>
        <row r="43">
          <cell r="M43">
            <v>72025</v>
          </cell>
        </row>
        <row r="44">
          <cell r="M44">
            <v>4000</v>
          </cell>
          <cell r="U44" t="str">
            <v>Chuyển tiếp</v>
          </cell>
          <cell r="V44" t="str">
            <v>Chuyển tiếp</v>
          </cell>
          <cell r="AA44">
            <v>1</v>
          </cell>
        </row>
        <row r="45">
          <cell r="M45">
            <v>3600</v>
          </cell>
          <cell r="U45" t="str">
            <v>Chuyển tiếp</v>
          </cell>
          <cell r="V45" t="str">
            <v>Chuyển tiếp</v>
          </cell>
          <cell r="AA45">
            <v>0</v>
          </cell>
        </row>
        <row r="46">
          <cell r="M46">
            <v>3425</v>
          </cell>
          <cell r="U46" t="str">
            <v>Chuyển tiếp</v>
          </cell>
          <cell r="V46" t="str">
            <v>Chuyển tiếp</v>
          </cell>
          <cell r="AA46">
            <v>0</v>
          </cell>
        </row>
        <row r="47">
          <cell r="M47">
            <v>14000</v>
          </cell>
          <cell r="U47" t="str">
            <v>Chuyển tiếp</v>
          </cell>
          <cell r="V47" t="str">
            <v>Chuyển tiếp</v>
          </cell>
          <cell r="AA47">
            <v>1</v>
          </cell>
        </row>
        <row r="48">
          <cell r="M48">
            <v>9000</v>
          </cell>
          <cell r="U48" t="str">
            <v>Chuyển tiếp</v>
          </cell>
          <cell r="V48" t="str">
            <v>Chuyển tiếp</v>
          </cell>
          <cell r="AA48">
            <v>0</v>
          </cell>
        </row>
        <row r="49">
          <cell r="M49">
            <v>38000</v>
          </cell>
          <cell r="U49" t="str">
            <v>Chuyển tiếp</v>
          </cell>
          <cell r="V49" t="str">
            <v>Chuyển tiếp</v>
          </cell>
          <cell r="AA49">
            <v>2</v>
          </cell>
        </row>
        <row r="50">
          <cell r="M50">
            <v>37495</v>
          </cell>
        </row>
        <row r="51">
          <cell r="M51">
            <v>14150</v>
          </cell>
          <cell r="U51" t="str">
            <v>Chuyển tiếp</v>
          </cell>
          <cell r="V51" t="str">
            <v>Chuyển tiếp</v>
          </cell>
          <cell r="AA51">
            <v>0</v>
          </cell>
        </row>
        <row r="52">
          <cell r="M52">
            <v>2745</v>
          </cell>
          <cell r="U52" t="str">
            <v>Chuyển tiếp</v>
          </cell>
          <cell r="V52" t="str">
            <v>Chuyển tiếp</v>
          </cell>
          <cell r="AA52">
            <v>2</v>
          </cell>
        </row>
        <row r="53">
          <cell r="M53">
            <v>4000</v>
          </cell>
          <cell r="U53" t="str">
            <v>Chuyển tiếp</v>
          </cell>
          <cell r="V53" t="str">
            <v>Chuyển tiếp</v>
          </cell>
          <cell r="AA53">
            <v>1</v>
          </cell>
        </row>
        <row r="54">
          <cell r="M54">
            <v>7600</v>
          </cell>
          <cell r="U54" t="str">
            <v>Chuyển tiếp</v>
          </cell>
          <cell r="V54" t="str">
            <v>Chuyển tiếp</v>
          </cell>
          <cell r="AA54">
            <v>2</v>
          </cell>
        </row>
        <row r="55">
          <cell r="M55">
            <v>3800</v>
          </cell>
        </row>
        <row r="56">
          <cell r="M56">
            <v>3800</v>
          </cell>
        </row>
        <row r="57">
          <cell r="M57">
            <v>9000</v>
          </cell>
          <cell r="U57" t="str">
            <v>Chuyển tiếp</v>
          </cell>
          <cell r="V57" t="str">
            <v>Chuyển tiếp</v>
          </cell>
          <cell r="AA57">
            <v>2</v>
          </cell>
        </row>
        <row r="58">
          <cell r="M58">
            <v>16000</v>
          </cell>
        </row>
        <row r="59">
          <cell r="M59">
            <v>16000</v>
          </cell>
        </row>
        <row r="60">
          <cell r="M60">
            <v>5000</v>
          </cell>
          <cell r="U60" t="str">
            <v>Chuyển tiếp</v>
          </cell>
          <cell r="V60" t="str">
            <v>Chuyển tiếp</v>
          </cell>
        </row>
        <row r="61">
          <cell r="M61">
            <v>11000</v>
          </cell>
          <cell r="U61" t="str">
            <v>Chuyển tiếp</v>
          </cell>
          <cell r="V61" t="str">
            <v>Chuyển tiếp</v>
          </cell>
        </row>
        <row r="62">
          <cell r="M62">
            <v>3000</v>
          </cell>
        </row>
        <row r="63">
          <cell r="M63">
            <v>3000</v>
          </cell>
          <cell r="U63" t="str">
            <v>Chuyển tiếp</v>
          </cell>
          <cell r="V63" t="str">
            <v>Chuyển tiếp</v>
          </cell>
          <cell r="AA63">
            <v>0</v>
          </cell>
        </row>
        <row r="64">
          <cell r="M64">
            <v>1900</v>
          </cell>
          <cell r="U64" t="str">
            <v>Chuyển tiếp</v>
          </cell>
          <cell r="V64" t="str">
            <v>Khác</v>
          </cell>
        </row>
        <row r="65">
          <cell r="M65">
            <v>106488</v>
          </cell>
        </row>
        <row r="66">
          <cell r="M66">
            <v>4100</v>
          </cell>
          <cell r="U66" t="str">
            <v>KC mới</v>
          </cell>
          <cell r="V66" t="str">
            <v>KC mới</v>
          </cell>
        </row>
        <row r="67">
          <cell r="M67">
            <v>4700</v>
          </cell>
          <cell r="U67" t="str">
            <v>KC mới</v>
          </cell>
          <cell r="V67" t="str">
            <v>KC mới</v>
          </cell>
        </row>
        <row r="68">
          <cell r="M68">
            <v>3900</v>
          </cell>
          <cell r="U68" t="str">
            <v>KC mới</v>
          </cell>
          <cell r="V68" t="str">
            <v>KC mới</v>
          </cell>
        </row>
        <row r="69">
          <cell r="M69">
            <v>1700</v>
          </cell>
          <cell r="U69" t="str">
            <v>KC mới</v>
          </cell>
          <cell r="V69" t="str">
            <v>KC mới</v>
          </cell>
        </row>
        <row r="70">
          <cell r="M70">
            <v>2700</v>
          </cell>
          <cell r="U70" t="str">
            <v>KC mới</v>
          </cell>
          <cell r="V70" t="str">
            <v>KC mới</v>
          </cell>
        </row>
        <row r="71">
          <cell r="M71">
            <v>2800</v>
          </cell>
          <cell r="U71" t="str">
            <v>KC mới</v>
          </cell>
          <cell r="V71" t="str">
            <v>KC mới</v>
          </cell>
        </row>
        <row r="72">
          <cell r="M72">
            <v>4300</v>
          </cell>
          <cell r="U72" t="str">
            <v>KC mới</v>
          </cell>
          <cell r="V72" t="str">
            <v>KC mới</v>
          </cell>
        </row>
        <row r="73">
          <cell r="M73">
            <v>3100</v>
          </cell>
          <cell r="U73" t="str">
            <v>KC mới</v>
          </cell>
          <cell r="V73" t="str">
            <v>KC mới</v>
          </cell>
        </row>
        <row r="74">
          <cell r="M74">
            <v>2700</v>
          </cell>
          <cell r="U74" t="str">
            <v>KC mới</v>
          </cell>
          <cell r="V74" t="str">
            <v>KC mới</v>
          </cell>
        </row>
        <row r="75">
          <cell r="M75">
            <v>2800</v>
          </cell>
          <cell r="U75" t="str">
            <v>KC mới</v>
          </cell>
          <cell r="V75" t="str">
            <v>KC mới</v>
          </cell>
        </row>
        <row r="76">
          <cell r="M76">
            <v>2500</v>
          </cell>
          <cell r="U76" t="str">
            <v>KC mới</v>
          </cell>
          <cell r="V76" t="str">
            <v>KC mới</v>
          </cell>
        </row>
        <row r="77">
          <cell r="M77">
            <v>2000</v>
          </cell>
          <cell r="U77" t="str">
            <v>KC mới</v>
          </cell>
          <cell r="V77" t="str">
            <v>KC mới</v>
          </cell>
        </row>
        <row r="78">
          <cell r="M78">
            <v>2500</v>
          </cell>
          <cell r="U78" t="str">
            <v>KC mới</v>
          </cell>
          <cell r="V78" t="str">
            <v>KC mới</v>
          </cell>
        </row>
        <row r="79">
          <cell r="M79">
            <v>12000</v>
          </cell>
          <cell r="U79" t="str">
            <v>KC mới</v>
          </cell>
          <cell r="V79" t="str">
            <v>KC mới</v>
          </cell>
        </row>
        <row r="80">
          <cell r="M80">
            <v>2100</v>
          </cell>
          <cell r="U80" t="str">
            <v>KC mới</v>
          </cell>
          <cell r="V80" t="str">
            <v>KC mới</v>
          </cell>
        </row>
        <row r="81">
          <cell r="M81">
            <v>2000</v>
          </cell>
          <cell r="U81" t="str">
            <v>KC mới</v>
          </cell>
          <cell r="V81" t="str">
            <v>KC mới</v>
          </cell>
        </row>
        <row r="82">
          <cell r="M82">
            <v>2388</v>
          </cell>
          <cell r="U82" t="str">
            <v>KC mới</v>
          </cell>
          <cell r="V82" t="str">
            <v>KC mới</v>
          </cell>
        </row>
        <row r="83">
          <cell r="M83">
            <v>2000</v>
          </cell>
          <cell r="U83" t="str">
            <v>KC mới</v>
          </cell>
          <cell r="V83" t="str">
            <v>KC mới</v>
          </cell>
        </row>
        <row r="84">
          <cell r="M84">
            <v>1500</v>
          </cell>
          <cell r="U84" t="str">
            <v>KC mới</v>
          </cell>
          <cell r="V84" t="str">
            <v>KC mới</v>
          </cell>
        </row>
        <row r="85">
          <cell r="M85">
            <v>2300</v>
          </cell>
          <cell r="U85" t="str">
            <v>KC mới</v>
          </cell>
          <cell r="V85" t="str">
            <v>KC mới</v>
          </cell>
        </row>
        <row r="86">
          <cell r="M86">
            <v>1500</v>
          </cell>
          <cell r="U86" t="str">
            <v>KC mới</v>
          </cell>
          <cell r="V86" t="str">
            <v>KC mới</v>
          </cell>
        </row>
        <row r="87">
          <cell r="M87">
            <v>2100</v>
          </cell>
          <cell r="U87" t="str">
            <v>KC mới</v>
          </cell>
          <cell r="V87" t="str">
            <v>KC mới</v>
          </cell>
        </row>
        <row r="88">
          <cell r="M88">
            <v>2000</v>
          </cell>
          <cell r="U88" t="str">
            <v>KC mới</v>
          </cell>
          <cell r="V88" t="str">
            <v>KC mới</v>
          </cell>
        </row>
        <row r="89">
          <cell r="M89">
            <v>1800</v>
          </cell>
          <cell r="U89" t="str">
            <v>KC mới</v>
          </cell>
          <cell r="V89" t="str">
            <v>KC mới</v>
          </cell>
        </row>
        <row r="90">
          <cell r="M90">
            <v>2800</v>
          </cell>
          <cell r="U90" t="str">
            <v>KC mới</v>
          </cell>
          <cell r="V90" t="str">
            <v>KC mới</v>
          </cell>
        </row>
        <row r="91">
          <cell r="M91">
            <v>2800</v>
          </cell>
          <cell r="U91" t="str">
            <v>KC mới</v>
          </cell>
          <cell r="V91" t="str">
            <v>KC mới</v>
          </cell>
        </row>
        <row r="92">
          <cell r="M92">
            <v>5200</v>
          </cell>
          <cell r="U92" t="str">
            <v>KC mới</v>
          </cell>
          <cell r="V92" t="str">
            <v>KC mới</v>
          </cell>
        </row>
        <row r="93">
          <cell r="M93">
            <v>2800</v>
          </cell>
          <cell r="U93" t="str">
            <v>KC mới</v>
          </cell>
          <cell r="V93" t="str">
            <v>KC mới</v>
          </cell>
        </row>
        <row r="94">
          <cell r="M94">
            <v>10000</v>
          </cell>
          <cell r="U94" t="str">
            <v>KC mới</v>
          </cell>
          <cell r="V94" t="str">
            <v>KC mới</v>
          </cell>
        </row>
        <row r="95">
          <cell r="M95">
            <v>3000</v>
          </cell>
          <cell r="U95" t="str">
            <v>KC mới</v>
          </cell>
          <cell r="V95" t="str">
            <v>KC mới</v>
          </cell>
        </row>
        <row r="96">
          <cell r="M96">
            <v>2800</v>
          </cell>
          <cell r="U96" t="str">
            <v>KC mới</v>
          </cell>
          <cell r="V96" t="str">
            <v>KC mới</v>
          </cell>
        </row>
        <row r="97">
          <cell r="M97">
            <v>2800</v>
          </cell>
          <cell r="U97" t="str">
            <v>KC mới</v>
          </cell>
          <cell r="V97" t="str">
            <v>KC mới</v>
          </cell>
        </row>
        <row r="98">
          <cell r="M98">
            <v>2800</v>
          </cell>
          <cell r="U98" t="str">
            <v>KC mới</v>
          </cell>
          <cell r="V98" t="str">
            <v>KC mới</v>
          </cell>
        </row>
        <row r="99">
          <cell r="M99">
            <v>4172</v>
          </cell>
          <cell r="U99" t="str">
            <v>CBĐT</v>
          </cell>
          <cell r="V99" t="str">
            <v>CBĐT</v>
          </cell>
        </row>
        <row r="100">
          <cell r="M100">
            <v>130000</v>
          </cell>
        </row>
        <row r="101">
          <cell r="M101">
            <v>28395</v>
          </cell>
          <cell r="U101" t="str">
            <v>Chuyển tiếp</v>
          </cell>
          <cell r="V101" t="str">
            <v>Phân cấp huyện</v>
          </cell>
        </row>
        <row r="102">
          <cell r="M102">
            <v>6337</v>
          </cell>
          <cell r="U102" t="str">
            <v>Chuyển tiếp</v>
          </cell>
          <cell r="V102" t="str">
            <v>Phân cấp huyện</v>
          </cell>
        </row>
        <row r="103">
          <cell r="M103">
            <v>5825</v>
          </cell>
          <cell r="U103" t="str">
            <v>Chuyển tiếp</v>
          </cell>
          <cell r="V103" t="str">
            <v>Phân cấp huyện</v>
          </cell>
        </row>
        <row r="104">
          <cell r="M104">
            <v>10072</v>
          </cell>
          <cell r="U104" t="str">
            <v>Chuyển tiếp</v>
          </cell>
          <cell r="V104" t="str">
            <v>Phân cấp huyện</v>
          </cell>
        </row>
        <row r="105">
          <cell r="M105">
            <v>6550</v>
          </cell>
          <cell r="U105" t="str">
            <v>Chuyển tiếp</v>
          </cell>
          <cell r="V105" t="str">
            <v>Phân cấp huyện</v>
          </cell>
        </row>
        <row r="106">
          <cell r="M106">
            <v>12622</v>
          </cell>
          <cell r="U106" t="str">
            <v>Chuyển tiếp</v>
          </cell>
          <cell r="V106" t="str">
            <v>Phân cấp huyện</v>
          </cell>
        </row>
        <row r="107">
          <cell r="M107">
            <v>13294</v>
          </cell>
          <cell r="U107" t="str">
            <v>Chuyển tiếp</v>
          </cell>
          <cell r="V107" t="str">
            <v>Phân cấp huyện</v>
          </cell>
        </row>
        <row r="108">
          <cell r="M108">
            <v>20709</v>
          </cell>
          <cell r="U108" t="str">
            <v>Chuyển tiếp</v>
          </cell>
          <cell r="V108" t="str">
            <v>Phân cấp huyện</v>
          </cell>
        </row>
        <row r="109">
          <cell r="M109">
            <v>10206</v>
          </cell>
          <cell r="U109" t="str">
            <v>Chuyển tiếp</v>
          </cell>
          <cell r="V109" t="str">
            <v>Phân cấp huyện</v>
          </cell>
        </row>
        <row r="110">
          <cell r="M110">
            <v>5272</v>
          </cell>
          <cell r="U110" t="str">
            <v>Chuyển tiếp</v>
          </cell>
          <cell r="V110" t="str">
            <v>Phân cấp huyện</v>
          </cell>
        </row>
        <row r="111">
          <cell r="M111">
            <v>5258</v>
          </cell>
          <cell r="U111" t="str">
            <v>Chuyển tiếp</v>
          </cell>
          <cell r="V111" t="str">
            <v>Phân cấp huyện</v>
          </cell>
        </row>
        <row r="112">
          <cell r="M112">
            <v>5460</v>
          </cell>
          <cell r="U112" t="str">
            <v>Chuyển tiếp</v>
          </cell>
          <cell r="V112" t="str">
            <v>Phân cấp huyện</v>
          </cell>
        </row>
        <row r="113">
          <cell r="M113">
            <v>315000</v>
          </cell>
        </row>
        <row r="114">
          <cell r="M114">
            <v>25962</v>
          </cell>
        </row>
        <row r="115">
          <cell r="M115">
            <v>962</v>
          </cell>
          <cell r="U115" t="str">
            <v>Chuyển tiếp</v>
          </cell>
          <cell r="V115" t="str">
            <v>Trả nợ</v>
          </cell>
          <cell r="AA115">
            <v>0</v>
          </cell>
        </row>
        <row r="116">
          <cell r="M116">
            <v>25000</v>
          </cell>
          <cell r="U116" t="str">
            <v>Chuyển tiếp</v>
          </cell>
          <cell r="V116" t="str">
            <v>Trả nợ</v>
          </cell>
          <cell r="AA116">
            <v>0</v>
          </cell>
        </row>
        <row r="117">
          <cell r="M117">
            <v>21900</v>
          </cell>
        </row>
        <row r="118">
          <cell r="M118">
            <v>2090</v>
          </cell>
          <cell r="U118" t="str">
            <v>Chuyển tiếp</v>
          </cell>
          <cell r="V118" t="str">
            <v>Dứt điểm</v>
          </cell>
          <cell r="AA118">
            <v>-2</v>
          </cell>
        </row>
        <row r="119">
          <cell r="M119">
            <v>5000</v>
          </cell>
          <cell r="U119" t="str">
            <v>Chuyển tiếp</v>
          </cell>
          <cell r="V119" t="str">
            <v>Dứt điểm</v>
          </cell>
          <cell r="AA119">
            <v>0</v>
          </cell>
        </row>
        <row r="120">
          <cell r="M120">
            <v>5000</v>
          </cell>
          <cell r="U120" t="str">
            <v>Chuyển tiếp</v>
          </cell>
          <cell r="V120" t="str">
            <v>Dứt điểm</v>
          </cell>
          <cell r="AA120">
            <v>0</v>
          </cell>
        </row>
        <row r="121">
          <cell r="M121">
            <v>8500</v>
          </cell>
          <cell r="U121" t="str">
            <v>Chuyển tiếp</v>
          </cell>
          <cell r="V121" t="str">
            <v>Dứt điểm</v>
          </cell>
          <cell r="AA121">
            <v>-1</v>
          </cell>
        </row>
        <row r="122">
          <cell r="M122">
            <v>1310</v>
          </cell>
          <cell r="U122" t="str">
            <v>Chuyển tiếp</v>
          </cell>
          <cell r="V122" t="str">
            <v>Dứt điểm</v>
          </cell>
          <cell r="AA122">
            <v>2</v>
          </cell>
        </row>
        <row r="123">
          <cell r="M123">
            <v>153000</v>
          </cell>
        </row>
        <row r="124">
          <cell r="M124">
            <v>15000</v>
          </cell>
          <cell r="U124" t="str">
            <v>Chuyển tiếp</v>
          </cell>
          <cell r="V124" t="str">
            <v>Chuyển tiếp</v>
          </cell>
          <cell r="AA124">
            <v>-1</v>
          </cell>
        </row>
        <row r="125">
          <cell r="M125">
            <v>13000</v>
          </cell>
          <cell r="U125" t="str">
            <v>Chuyển tiếp</v>
          </cell>
          <cell r="V125" t="str">
            <v>Chuyển tiếp</v>
          </cell>
          <cell r="AA125">
            <v>0</v>
          </cell>
        </row>
        <row r="126">
          <cell r="M126">
            <v>2000</v>
          </cell>
          <cell r="U126" t="str">
            <v>Chuyển tiếp</v>
          </cell>
          <cell r="V126" t="str">
            <v>Chuyển tiếp</v>
          </cell>
          <cell r="AA126">
            <v>1</v>
          </cell>
        </row>
        <row r="127">
          <cell r="M127">
            <v>5000</v>
          </cell>
          <cell r="U127" t="str">
            <v>Chuyển tiếp</v>
          </cell>
          <cell r="V127" t="str">
            <v>Chuyển tiếp</v>
          </cell>
          <cell r="AA127">
            <v>0</v>
          </cell>
        </row>
        <row r="128">
          <cell r="M128">
            <v>28000</v>
          </cell>
          <cell r="U128" t="str">
            <v>Chuyển tiếp</v>
          </cell>
          <cell r="V128" t="str">
            <v>Chuyển tiếp</v>
          </cell>
        </row>
        <row r="129">
          <cell r="M129">
            <v>10000</v>
          </cell>
          <cell r="U129" t="str">
            <v>Chuyển tiếp</v>
          </cell>
          <cell r="V129" t="str">
            <v>Chuyển tiếp</v>
          </cell>
          <cell r="AA129" t="str">
            <v>x</v>
          </cell>
        </row>
        <row r="130">
          <cell r="M130">
            <v>22000</v>
          </cell>
          <cell r="U130" t="str">
            <v>Chuyển tiếp</v>
          </cell>
          <cell r="V130" t="str">
            <v>Chuyển tiếp</v>
          </cell>
          <cell r="AA130">
            <v>0</v>
          </cell>
        </row>
        <row r="131">
          <cell r="M131">
            <v>15000</v>
          </cell>
          <cell r="U131" t="str">
            <v>Chuyển tiếp</v>
          </cell>
          <cell r="V131" t="str">
            <v>Chuyển tiếp</v>
          </cell>
          <cell r="AA131">
            <v>0</v>
          </cell>
        </row>
        <row r="132">
          <cell r="M132">
            <v>18000</v>
          </cell>
          <cell r="U132" t="str">
            <v>Chuyển tiếp</v>
          </cell>
          <cell r="V132" t="str">
            <v>Chuyển tiếp</v>
          </cell>
          <cell r="AA132">
            <v>1</v>
          </cell>
        </row>
        <row r="133">
          <cell r="M133">
            <v>12000</v>
          </cell>
          <cell r="U133" t="str">
            <v>Chuyển tiếp</v>
          </cell>
          <cell r="V133" t="str">
            <v>Chuyển tiếp</v>
          </cell>
          <cell r="AA133">
            <v>0</v>
          </cell>
        </row>
        <row r="134">
          <cell r="M134">
            <v>13000</v>
          </cell>
          <cell r="U134" t="str">
            <v>Chuyển tiếp</v>
          </cell>
          <cell r="V134" t="str">
            <v>Chuyển tiếp</v>
          </cell>
          <cell r="AA134">
            <v>1</v>
          </cell>
        </row>
        <row r="135">
          <cell r="M135">
            <v>10000</v>
          </cell>
        </row>
        <row r="136">
          <cell r="M136">
            <v>5000</v>
          </cell>
          <cell r="U136" t="str">
            <v>Chuyển tiếp</v>
          </cell>
          <cell r="V136" t="str">
            <v>Chuyển tiếp</v>
          </cell>
          <cell r="AA136">
            <v>0</v>
          </cell>
        </row>
        <row r="137">
          <cell r="M137">
            <v>5000</v>
          </cell>
          <cell r="U137" t="str">
            <v>Chuyển tiếp</v>
          </cell>
          <cell r="V137" t="str">
            <v>Chuyển tiếp</v>
          </cell>
          <cell r="AA137">
            <v>0</v>
          </cell>
        </row>
        <row r="138">
          <cell r="M138">
            <v>31600</v>
          </cell>
        </row>
        <row r="139">
          <cell r="M139">
            <v>10000</v>
          </cell>
          <cell r="U139" t="str">
            <v>Chuyển tiếp</v>
          </cell>
          <cell r="V139" t="str">
            <v>Chuyển tiếp</v>
          </cell>
          <cell r="AA139" t="str">
            <v>x</v>
          </cell>
        </row>
        <row r="140">
          <cell r="M140">
            <v>2600</v>
          </cell>
          <cell r="U140" t="str">
            <v>Chuyển tiếp</v>
          </cell>
          <cell r="V140" t="str">
            <v>Chuyển tiếp</v>
          </cell>
        </row>
        <row r="141">
          <cell r="M141">
            <v>8000</v>
          </cell>
          <cell r="U141" t="str">
            <v>Chuyển tiếp</v>
          </cell>
          <cell r="V141" t="str">
            <v>Chuyển tiếp</v>
          </cell>
          <cell r="AA141" t="str">
            <v>x</v>
          </cell>
        </row>
        <row r="142">
          <cell r="M142">
            <v>11000</v>
          </cell>
          <cell r="U142" t="str">
            <v>Chuyển tiếp</v>
          </cell>
          <cell r="V142" t="str">
            <v>Chuyển tiếp</v>
          </cell>
        </row>
        <row r="143">
          <cell r="M143">
            <v>20000</v>
          </cell>
          <cell r="U143" t="str">
            <v>Chuyển tiếp</v>
          </cell>
          <cell r="V143" t="str">
            <v>Khác</v>
          </cell>
        </row>
        <row r="144">
          <cell r="M144">
            <v>51120</v>
          </cell>
        </row>
        <row r="145">
          <cell r="M145">
            <v>3000</v>
          </cell>
          <cell r="U145" t="str">
            <v>KC mới</v>
          </cell>
          <cell r="V145" t="str">
            <v>KC mới</v>
          </cell>
        </row>
        <row r="146">
          <cell r="M146">
            <v>5588</v>
          </cell>
          <cell r="U146" t="str">
            <v>KC mới</v>
          </cell>
          <cell r="V146" t="str">
            <v>KC mới</v>
          </cell>
        </row>
        <row r="147">
          <cell r="M147">
            <v>3500</v>
          </cell>
          <cell r="U147" t="str">
            <v>KC mới</v>
          </cell>
          <cell r="V147" t="str">
            <v>KC mới</v>
          </cell>
        </row>
        <row r="148">
          <cell r="M148">
            <v>11000</v>
          </cell>
          <cell r="U148" t="str">
            <v>KC mới</v>
          </cell>
          <cell r="V148" t="str">
            <v>KC mới</v>
          </cell>
        </row>
        <row r="149">
          <cell r="M149">
            <v>3500</v>
          </cell>
          <cell r="U149" t="str">
            <v>KC mới</v>
          </cell>
          <cell r="V149" t="str">
            <v>KC mới</v>
          </cell>
        </row>
        <row r="150">
          <cell r="M150">
            <v>2500</v>
          </cell>
          <cell r="U150" t="str">
            <v>KC mới</v>
          </cell>
          <cell r="V150" t="str">
            <v>KC mới</v>
          </cell>
        </row>
        <row r="151">
          <cell r="M151">
            <v>3500</v>
          </cell>
          <cell r="U151" t="str">
            <v>KC mới</v>
          </cell>
          <cell r="V151" t="str">
            <v>KC mới</v>
          </cell>
        </row>
        <row r="152">
          <cell r="M152">
            <v>984</v>
          </cell>
          <cell r="U152" t="str">
            <v>KC mới</v>
          </cell>
          <cell r="V152" t="str">
            <v>KC mới</v>
          </cell>
        </row>
        <row r="153">
          <cell r="M153">
            <v>4200</v>
          </cell>
          <cell r="U153" t="str">
            <v>KC mới</v>
          </cell>
          <cell r="V153" t="str">
            <v>KC mới</v>
          </cell>
        </row>
        <row r="154">
          <cell r="M154">
            <v>1548</v>
          </cell>
          <cell r="U154" t="str">
            <v>KC mới</v>
          </cell>
          <cell r="V154" t="str">
            <v>KC mới</v>
          </cell>
        </row>
        <row r="155">
          <cell r="M155">
            <v>3500</v>
          </cell>
          <cell r="U155" t="str">
            <v>KC mới</v>
          </cell>
          <cell r="V155" t="str">
            <v>KC mới</v>
          </cell>
        </row>
        <row r="156">
          <cell r="M156">
            <v>1500</v>
          </cell>
          <cell r="U156" t="str">
            <v>KC mới</v>
          </cell>
          <cell r="V156" t="str">
            <v>KC mới</v>
          </cell>
        </row>
        <row r="157">
          <cell r="M157">
            <v>6800</v>
          </cell>
          <cell r="U157" t="str">
            <v>KC mới</v>
          </cell>
          <cell r="V157" t="str">
            <v>KC mới</v>
          </cell>
        </row>
        <row r="158">
          <cell r="M158">
            <v>1418</v>
          </cell>
          <cell r="U158" t="str">
            <v>CBĐT</v>
          </cell>
          <cell r="V158" t="str">
            <v>CBĐT</v>
          </cell>
        </row>
        <row r="159">
          <cell r="M159">
            <v>430000</v>
          </cell>
        </row>
        <row r="160">
          <cell r="M160">
            <v>129759</v>
          </cell>
        </row>
        <row r="161">
          <cell r="M161">
            <v>12000</v>
          </cell>
          <cell r="U161" t="str">
            <v>Chuyển tiếp</v>
          </cell>
          <cell r="V161" t="str">
            <v>Dứt điểm</v>
          </cell>
          <cell r="AA161">
            <v>0</v>
          </cell>
        </row>
        <row r="162">
          <cell r="M162">
            <v>12000</v>
          </cell>
          <cell r="U162" t="str">
            <v>Chuyển tiếp</v>
          </cell>
          <cell r="V162" t="str">
            <v>Dứt điểm</v>
          </cell>
          <cell r="AA162">
            <v>0</v>
          </cell>
        </row>
        <row r="163">
          <cell r="M163">
            <v>2000</v>
          </cell>
          <cell r="U163" t="str">
            <v>Chuyển tiếp</v>
          </cell>
          <cell r="V163" t="str">
            <v>Dứt điểm</v>
          </cell>
          <cell r="AA163">
            <v>0</v>
          </cell>
        </row>
        <row r="164">
          <cell r="M164">
            <v>2300</v>
          </cell>
          <cell r="U164" t="str">
            <v>Chuyển tiếp</v>
          </cell>
          <cell r="V164" t="str">
            <v>Dứt điểm</v>
          </cell>
          <cell r="AA164">
            <v>1</v>
          </cell>
        </row>
        <row r="165">
          <cell r="M165">
            <v>8000</v>
          </cell>
          <cell r="U165" t="str">
            <v>Chuyển tiếp</v>
          </cell>
          <cell r="V165" t="str">
            <v>Dứt điểm</v>
          </cell>
          <cell r="AA165">
            <v>1</v>
          </cell>
        </row>
        <row r="166">
          <cell r="M166">
            <v>3000</v>
          </cell>
          <cell r="U166" t="str">
            <v>Chuyển tiếp</v>
          </cell>
          <cell r="V166" t="str">
            <v>Dứt điểm</v>
          </cell>
          <cell r="AA166">
            <v>1</v>
          </cell>
        </row>
        <row r="167">
          <cell r="M167">
            <v>972</v>
          </cell>
          <cell r="U167" t="str">
            <v>Chuyển tiếp</v>
          </cell>
          <cell r="V167" t="str">
            <v>Dứt điểm</v>
          </cell>
          <cell r="AA167">
            <v>-2</v>
          </cell>
        </row>
        <row r="168">
          <cell r="M168">
            <v>4227</v>
          </cell>
          <cell r="U168" t="str">
            <v>Chuyển tiếp</v>
          </cell>
          <cell r="V168" t="str">
            <v>Dứt điểm</v>
          </cell>
          <cell r="AA168">
            <v>0</v>
          </cell>
        </row>
        <row r="169">
          <cell r="M169">
            <v>6000</v>
          </cell>
          <cell r="U169" t="str">
            <v>Chuyển tiếp</v>
          </cell>
          <cell r="V169" t="str">
            <v>Dứt điểm</v>
          </cell>
          <cell r="AA169">
            <v>0</v>
          </cell>
        </row>
        <row r="170">
          <cell r="M170">
            <v>6500</v>
          </cell>
          <cell r="U170" t="str">
            <v>Chuyển tiếp</v>
          </cell>
          <cell r="V170" t="str">
            <v>Dứt điểm</v>
          </cell>
          <cell r="AA170">
            <v>0</v>
          </cell>
        </row>
        <row r="171">
          <cell r="M171">
            <v>5500</v>
          </cell>
          <cell r="U171" t="str">
            <v>Chuyển tiếp</v>
          </cell>
          <cell r="V171" t="str">
            <v>Dứt điểm</v>
          </cell>
          <cell r="AA171">
            <v>1</v>
          </cell>
        </row>
        <row r="172">
          <cell r="M172">
            <v>5000</v>
          </cell>
          <cell r="U172" t="str">
            <v>Chuyển tiếp</v>
          </cell>
          <cell r="V172" t="str">
            <v>Dứt điểm</v>
          </cell>
          <cell r="AA172">
            <v>2</v>
          </cell>
        </row>
        <row r="173">
          <cell r="M173">
            <v>1700</v>
          </cell>
          <cell r="U173" t="str">
            <v>Chuyển tiếp</v>
          </cell>
          <cell r="V173" t="str">
            <v>Dứt điểm</v>
          </cell>
          <cell r="AA173">
            <v>2</v>
          </cell>
        </row>
        <row r="174">
          <cell r="M174">
            <v>7000</v>
          </cell>
          <cell r="U174" t="str">
            <v>Chuyển tiếp</v>
          </cell>
          <cell r="V174" t="str">
            <v>Dứt điểm</v>
          </cell>
          <cell r="AA174">
            <v>1</v>
          </cell>
        </row>
        <row r="175">
          <cell r="M175">
            <v>3500</v>
          </cell>
          <cell r="U175" t="str">
            <v>Chuyển tiếp</v>
          </cell>
          <cell r="V175" t="str">
            <v>Dứt điểm</v>
          </cell>
          <cell r="AA175">
            <v>0</v>
          </cell>
        </row>
        <row r="176">
          <cell r="M176">
            <v>10500</v>
          </cell>
          <cell r="U176" t="str">
            <v>Chuyển tiếp</v>
          </cell>
          <cell r="V176" t="str">
            <v>Dứt điểm</v>
          </cell>
          <cell r="AA176">
            <v>1</v>
          </cell>
        </row>
        <row r="177">
          <cell r="M177">
            <v>2200</v>
          </cell>
          <cell r="U177" t="str">
            <v>Chuyển tiếp</v>
          </cell>
          <cell r="V177" t="str">
            <v>Dứt điểm</v>
          </cell>
          <cell r="AA177">
            <v>2</v>
          </cell>
        </row>
        <row r="178">
          <cell r="M178">
            <v>2200</v>
          </cell>
          <cell r="U178" t="str">
            <v>Chuyển tiếp</v>
          </cell>
          <cell r="V178" t="str">
            <v>Dứt điểm</v>
          </cell>
          <cell r="AA178">
            <v>2</v>
          </cell>
        </row>
        <row r="179">
          <cell r="M179">
            <v>2000</v>
          </cell>
          <cell r="U179" t="str">
            <v>Chuyển tiếp</v>
          </cell>
          <cell r="V179" t="str">
            <v>Dứt điểm</v>
          </cell>
          <cell r="AA179">
            <v>2</v>
          </cell>
        </row>
        <row r="180">
          <cell r="M180">
            <v>2200</v>
          </cell>
          <cell r="U180" t="str">
            <v>Chuyển tiếp</v>
          </cell>
          <cell r="V180" t="str">
            <v>Dứt điểm</v>
          </cell>
          <cell r="AA180">
            <v>2</v>
          </cell>
        </row>
        <row r="181">
          <cell r="M181">
            <v>2000</v>
          </cell>
          <cell r="U181" t="str">
            <v>Chuyển tiếp</v>
          </cell>
          <cell r="V181" t="str">
            <v>Dứt điểm</v>
          </cell>
          <cell r="AA181">
            <v>2</v>
          </cell>
        </row>
        <row r="182">
          <cell r="M182">
            <v>1700</v>
          </cell>
          <cell r="U182" t="str">
            <v>Chuyển tiếp</v>
          </cell>
          <cell r="V182" t="str">
            <v>Dứt điểm</v>
          </cell>
          <cell r="AA182">
            <v>2</v>
          </cell>
        </row>
        <row r="183">
          <cell r="M183">
            <v>2000</v>
          </cell>
          <cell r="U183" t="str">
            <v>Chuyển tiếp</v>
          </cell>
          <cell r="V183" t="str">
            <v>Dứt điểm</v>
          </cell>
          <cell r="AA183">
            <v>2</v>
          </cell>
        </row>
        <row r="184">
          <cell r="M184">
            <v>2190</v>
          </cell>
          <cell r="U184" t="str">
            <v>Chuyển tiếp</v>
          </cell>
          <cell r="V184" t="str">
            <v>Dứt điểm</v>
          </cell>
          <cell r="AA184">
            <v>2</v>
          </cell>
        </row>
        <row r="185">
          <cell r="M185">
            <v>1900</v>
          </cell>
          <cell r="U185" t="str">
            <v>Chuyển tiếp</v>
          </cell>
          <cell r="V185" t="str">
            <v>Dứt điểm</v>
          </cell>
          <cell r="AA185">
            <v>2</v>
          </cell>
        </row>
        <row r="186">
          <cell r="M186">
            <v>2100</v>
          </cell>
          <cell r="U186" t="str">
            <v>Chuyển tiếp</v>
          </cell>
          <cell r="V186" t="str">
            <v>Dứt điểm</v>
          </cell>
          <cell r="AA186">
            <v>2</v>
          </cell>
        </row>
        <row r="187">
          <cell r="M187">
            <v>2200</v>
          </cell>
          <cell r="U187" t="str">
            <v>Chuyển tiếp</v>
          </cell>
          <cell r="V187" t="str">
            <v>Dứt điểm</v>
          </cell>
          <cell r="AA187">
            <v>2</v>
          </cell>
        </row>
        <row r="188">
          <cell r="M188">
            <v>2170</v>
          </cell>
          <cell r="U188" t="str">
            <v>Chuyển tiếp</v>
          </cell>
          <cell r="V188" t="str">
            <v>Dứt điểm</v>
          </cell>
          <cell r="AA188">
            <v>2</v>
          </cell>
        </row>
        <row r="189">
          <cell r="M189">
            <v>2200</v>
          </cell>
          <cell r="U189" t="str">
            <v>Chuyển tiếp</v>
          </cell>
          <cell r="V189" t="str">
            <v>Dứt điểm</v>
          </cell>
          <cell r="AA189">
            <v>2</v>
          </cell>
        </row>
        <row r="190">
          <cell r="M190">
            <v>2200</v>
          </cell>
          <cell r="U190" t="str">
            <v>Chuyển tiếp</v>
          </cell>
          <cell r="V190" t="str">
            <v>Dứt điểm</v>
          </cell>
          <cell r="AA190">
            <v>2</v>
          </cell>
        </row>
        <row r="191">
          <cell r="M191">
            <v>2200</v>
          </cell>
          <cell r="U191" t="str">
            <v>Chuyển tiếp</v>
          </cell>
          <cell r="V191" t="str">
            <v>Dứt điểm</v>
          </cell>
          <cell r="AA191">
            <v>2</v>
          </cell>
        </row>
        <row r="192">
          <cell r="M192">
            <v>2000</v>
          </cell>
          <cell r="U192" t="str">
            <v>Chuyển tiếp</v>
          </cell>
          <cell r="V192" t="str">
            <v>Dứt điểm</v>
          </cell>
          <cell r="AA192">
            <v>2</v>
          </cell>
        </row>
        <row r="193">
          <cell r="M193">
            <v>1600</v>
          </cell>
          <cell r="U193" t="str">
            <v>Chuyển tiếp</v>
          </cell>
          <cell r="V193" t="str">
            <v>Dứt điểm</v>
          </cell>
          <cell r="AA193">
            <v>2</v>
          </cell>
        </row>
        <row r="194">
          <cell r="M194">
            <v>4500</v>
          </cell>
          <cell r="U194" t="str">
            <v>Chuyển tiếp</v>
          </cell>
          <cell r="V194" t="str">
            <v>Dứt điểm</v>
          </cell>
          <cell r="AA194">
            <v>2</v>
          </cell>
        </row>
        <row r="195">
          <cell r="M195">
            <v>115800</v>
          </cell>
        </row>
        <row r="196">
          <cell r="M196">
            <v>30000</v>
          </cell>
          <cell r="U196" t="str">
            <v>Chuyển tiếp</v>
          </cell>
          <cell r="V196" t="str">
            <v>Chuyển tiếp</v>
          </cell>
          <cell r="AA196">
            <v>0</v>
          </cell>
        </row>
        <row r="197">
          <cell r="M197">
            <v>8000</v>
          </cell>
          <cell r="U197" t="str">
            <v>Chuyển tiếp</v>
          </cell>
          <cell r="V197" t="str">
            <v>Chuyển tiếp</v>
          </cell>
          <cell r="AA197">
            <v>1</v>
          </cell>
        </row>
        <row r="198">
          <cell r="M198">
            <v>3000</v>
          </cell>
          <cell r="U198" t="str">
            <v>Chuyển tiếp</v>
          </cell>
          <cell r="V198" t="str">
            <v>Chuyển tiếp</v>
          </cell>
          <cell r="AA198">
            <v>2</v>
          </cell>
        </row>
        <row r="199">
          <cell r="M199">
            <v>8000</v>
          </cell>
          <cell r="U199" t="str">
            <v>Chuyển tiếp</v>
          </cell>
          <cell r="V199" t="str">
            <v>Chuyển tiếp</v>
          </cell>
          <cell r="AA199">
            <v>-2</v>
          </cell>
        </row>
        <row r="200">
          <cell r="M200">
            <v>10000</v>
          </cell>
          <cell r="U200" t="str">
            <v>Chuyển tiếp</v>
          </cell>
          <cell r="V200" t="str">
            <v>Chuyển tiếp</v>
          </cell>
          <cell r="AA200">
            <v>0</v>
          </cell>
        </row>
        <row r="201">
          <cell r="M201">
            <v>8000</v>
          </cell>
          <cell r="U201" t="str">
            <v>Chuyển tiếp</v>
          </cell>
          <cell r="V201" t="str">
            <v>Chuyển tiếp</v>
          </cell>
          <cell r="AA201">
            <v>-1</v>
          </cell>
        </row>
        <row r="202">
          <cell r="M202">
            <v>4000</v>
          </cell>
          <cell r="U202" t="str">
            <v>Chuyển tiếp</v>
          </cell>
          <cell r="V202" t="str">
            <v>Chuyển tiếp</v>
          </cell>
          <cell r="AA202">
            <v>2</v>
          </cell>
        </row>
        <row r="203">
          <cell r="M203">
            <v>5000</v>
          </cell>
          <cell r="U203" t="str">
            <v>Chuyển tiếp</v>
          </cell>
          <cell r="V203" t="str">
            <v>Chuyển tiếp</v>
          </cell>
          <cell r="AA203">
            <v>2</v>
          </cell>
        </row>
        <row r="204">
          <cell r="M204">
            <v>20000</v>
          </cell>
          <cell r="U204" t="str">
            <v>Chuyển tiếp</v>
          </cell>
          <cell r="V204" t="str">
            <v>Chuyển tiếp</v>
          </cell>
          <cell r="AA204">
            <v>3</v>
          </cell>
        </row>
        <row r="205">
          <cell r="M205">
            <v>6500</v>
          </cell>
          <cell r="U205" t="str">
            <v>Chuyển tiếp</v>
          </cell>
          <cell r="V205" t="str">
            <v>Chuyển tiếp</v>
          </cell>
          <cell r="AA205">
            <v>2</v>
          </cell>
        </row>
        <row r="206">
          <cell r="M206">
            <v>13300</v>
          </cell>
          <cell r="U206" t="str">
            <v>Chuyển tiếp</v>
          </cell>
          <cell r="V206" t="str">
            <v>Chuyển tiếp</v>
          </cell>
          <cell r="AA206">
            <v>3</v>
          </cell>
        </row>
        <row r="207">
          <cell r="M207">
            <v>1089</v>
          </cell>
        </row>
        <row r="208">
          <cell r="M208">
            <v>1089</v>
          </cell>
          <cell r="U208" t="str">
            <v>Chuyển tiếp</v>
          </cell>
          <cell r="V208" t="str">
            <v>Chuyển tiếp</v>
          </cell>
          <cell r="AA208">
            <v>1</v>
          </cell>
        </row>
        <row r="209">
          <cell r="M209">
            <v>7000</v>
          </cell>
        </row>
        <row r="210">
          <cell r="M210">
            <v>2000</v>
          </cell>
          <cell r="U210" t="str">
            <v>Chuyển tiếp</v>
          </cell>
          <cell r="V210" t="str">
            <v>Chuyển tiếp</v>
          </cell>
        </row>
        <row r="211">
          <cell r="M211">
            <v>5000</v>
          </cell>
          <cell r="U211" t="str">
            <v>Chuyển tiếp</v>
          </cell>
          <cell r="V211" t="str">
            <v>Chuyển tiếp</v>
          </cell>
        </row>
        <row r="212">
          <cell r="M212">
            <v>9008</v>
          </cell>
        </row>
        <row r="213">
          <cell r="M213">
            <v>9008</v>
          </cell>
          <cell r="U213" t="str">
            <v>Chuyển tiếp</v>
          </cell>
          <cell r="V213" t="str">
            <v>Chuyển tiếp</v>
          </cell>
          <cell r="AA213">
            <v>-2</v>
          </cell>
        </row>
        <row r="214">
          <cell r="M214">
            <v>15000</v>
          </cell>
          <cell r="U214" t="str">
            <v>Chuyển tiếp</v>
          </cell>
          <cell r="V214" t="str">
            <v>Khác</v>
          </cell>
        </row>
        <row r="215">
          <cell r="M215">
            <v>128500</v>
          </cell>
          <cell r="U215" t="str">
            <v>Chuyển tiếp</v>
          </cell>
          <cell r="V215" t="str">
            <v>Khác</v>
          </cell>
        </row>
        <row r="216">
          <cell r="M216">
            <v>20600</v>
          </cell>
        </row>
        <row r="217">
          <cell r="M217">
            <v>2000</v>
          </cell>
          <cell r="U217" t="str">
            <v>KC mới</v>
          </cell>
          <cell r="V217" t="str">
            <v>KC mới</v>
          </cell>
        </row>
        <row r="218">
          <cell r="M218">
            <v>1500</v>
          </cell>
          <cell r="U218" t="str">
            <v>KC mới</v>
          </cell>
          <cell r="V218" t="str">
            <v>KC mới</v>
          </cell>
        </row>
        <row r="219">
          <cell r="M219">
            <v>10000</v>
          </cell>
          <cell r="U219" t="str">
            <v>KC mới</v>
          </cell>
          <cell r="V219" t="str">
            <v>KC mới</v>
          </cell>
        </row>
        <row r="220">
          <cell r="M220">
            <v>2800</v>
          </cell>
          <cell r="U220" t="str">
            <v>KC mới</v>
          </cell>
          <cell r="V220" t="str">
            <v>KC mới</v>
          </cell>
        </row>
        <row r="221">
          <cell r="M221">
            <v>1300</v>
          </cell>
          <cell r="U221" t="str">
            <v>KC mới</v>
          </cell>
          <cell r="V221" t="str">
            <v>KC mới</v>
          </cell>
        </row>
        <row r="222">
          <cell r="M222">
            <v>3000</v>
          </cell>
          <cell r="U222" t="str">
            <v>KC mới</v>
          </cell>
          <cell r="V222" t="str">
            <v>KC mới</v>
          </cell>
        </row>
        <row r="223">
          <cell r="M223">
            <v>3244</v>
          </cell>
          <cell r="U223" t="str">
            <v>CBĐT</v>
          </cell>
          <cell r="V223" t="str">
            <v>CBĐT</v>
          </cell>
        </row>
        <row r="224">
          <cell r="M224">
            <v>90000</v>
          </cell>
        </row>
        <row r="225">
          <cell r="M225">
            <v>5600</v>
          </cell>
        </row>
        <row r="226">
          <cell r="M226">
            <v>1600</v>
          </cell>
          <cell r="U226" t="str">
            <v>Chuyển tiếp</v>
          </cell>
          <cell r="V226" t="str">
            <v>Dứt điểm</v>
          </cell>
        </row>
        <row r="227">
          <cell r="M227">
            <v>4000</v>
          </cell>
          <cell r="U227" t="str">
            <v>Chuyển tiếp</v>
          </cell>
          <cell r="V227" t="str">
            <v>Dứt điểm</v>
          </cell>
        </row>
        <row r="228">
          <cell r="M228">
            <v>8000</v>
          </cell>
        </row>
        <row r="229">
          <cell r="M229">
            <v>8000</v>
          </cell>
          <cell r="U229" t="str">
            <v>Chuyển tiếp</v>
          </cell>
          <cell r="V229" t="str">
            <v>Chuyển tiếp</v>
          </cell>
          <cell r="AA229">
            <v>0</v>
          </cell>
        </row>
        <row r="230">
          <cell r="M230">
            <v>50000</v>
          </cell>
          <cell r="U230" t="str">
            <v>Chuyển tiếp</v>
          </cell>
          <cell r="V230" t="str">
            <v>khác</v>
          </cell>
        </row>
        <row r="231">
          <cell r="M231">
            <v>26400</v>
          </cell>
        </row>
        <row r="232">
          <cell r="M232">
            <v>3900</v>
          </cell>
          <cell r="U232" t="str">
            <v>KC mới</v>
          </cell>
          <cell r="V232" t="str">
            <v>KC mới</v>
          </cell>
        </row>
        <row r="233">
          <cell r="M233">
            <v>4000</v>
          </cell>
          <cell r="U233" t="str">
            <v>KC mới</v>
          </cell>
          <cell r="V233" t="str">
            <v>KC mới</v>
          </cell>
        </row>
        <row r="234">
          <cell r="M234">
            <v>4000</v>
          </cell>
          <cell r="U234" t="str">
            <v>KC mới</v>
          </cell>
          <cell r="V234" t="str">
            <v>KC mới</v>
          </cell>
        </row>
        <row r="235">
          <cell r="M235">
            <v>3000</v>
          </cell>
          <cell r="U235" t="str">
            <v>KC mới</v>
          </cell>
          <cell r="V235" t="str">
            <v>KC mới</v>
          </cell>
        </row>
        <row r="236">
          <cell r="M236">
            <v>2000</v>
          </cell>
          <cell r="U236" t="str">
            <v>KC mới</v>
          </cell>
          <cell r="V236" t="str">
            <v>KC mới</v>
          </cell>
        </row>
        <row r="237">
          <cell r="M237">
            <v>2000</v>
          </cell>
          <cell r="U237" t="str">
            <v>KC mới</v>
          </cell>
          <cell r="V237" t="str">
            <v>KC mới</v>
          </cell>
        </row>
        <row r="238">
          <cell r="M238">
            <v>2000</v>
          </cell>
          <cell r="U238" t="str">
            <v>KC mới</v>
          </cell>
          <cell r="V238" t="str">
            <v>KC mới</v>
          </cell>
        </row>
        <row r="239">
          <cell r="M239">
            <v>2500</v>
          </cell>
          <cell r="U239" t="str">
            <v>KC mới</v>
          </cell>
          <cell r="V239" t="str">
            <v>KC mới</v>
          </cell>
        </row>
        <row r="240">
          <cell r="M240">
            <v>3000</v>
          </cell>
          <cell r="U240" t="str">
            <v>KC mới</v>
          </cell>
          <cell r="V240" t="str">
            <v>KC mới</v>
          </cell>
        </row>
      </sheetData>
      <sheetData sheetId="10"/>
      <sheetData sheetId="11"/>
      <sheetData sheetId="12"/>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3 (2)"/>
      <sheetName val="Sheet3 (3)"/>
      <sheetName val="XL4Poppy"/>
    </sheetNames>
    <sheetDataSet>
      <sheetData sheetId="0" refreshError="1">
        <row r="6">
          <cell r="B6">
            <v>1</v>
          </cell>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cell r="AE6">
            <v>28</v>
          </cell>
          <cell r="AF6">
            <v>29</v>
          </cell>
          <cell r="AG6">
            <v>30</v>
          </cell>
          <cell r="AH6">
            <v>31</v>
          </cell>
          <cell r="AI6">
            <v>32</v>
          </cell>
          <cell r="AJ6">
            <v>33</v>
          </cell>
          <cell r="AK6">
            <v>34</v>
          </cell>
          <cell r="AL6">
            <v>35</v>
          </cell>
          <cell r="AM6">
            <v>36</v>
          </cell>
          <cell r="AN6">
            <v>37</v>
          </cell>
          <cell r="AO6">
            <v>38</v>
          </cell>
          <cell r="AP6">
            <v>39</v>
          </cell>
          <cell r="AQ6">
            <v>40</v>
          </cell>
        </row>
        <row r="7">
          <cell r="A7" t="str">
            <v>H1</v>
          </cell>
          <cell r="B7">
            <v>2</v>
          </cell>
          <cell r="D7">
            <v>17.7</v>
          </cell>
          <cell r="E7">
            <v>17.7</v>
          </cell>
          <cell r="F7">
            <v>17.7</v>
          </cell>
          <cell r="G7">
            <v>42</v>
          </cell>
          <cell r="H7">
            <v>2.9</v>
          </cell>
          <cell r="I7">
            <v>118</v>
          </cell>
          <cell r="J7">
            <v>25</v>
          </cell>
          <cell r="K7">
            <v>109</v>
          </cell>
          <cell r="M7">
            <v>23</v>
          </cell>
          <cell r="N7">
            <v>23</v>
          </cell>
          <cell r="O7">
            <v>80</v>
          </cell>
          <cell r="Q7">
            <v>9.9</v>
          </cell>
          <cell r="R7">
            <v>742</v>
          </cell>
          <cell r="S7">
            <v>4.5</v>
          </cell>
          <cell r="T7">
            <v>223</v>
          </cell>
          <cell r="V7">
            <v>9</v>
          </cell>
        </row>
        <row r="8">
          <cell r="A8" t="str">
            <v>H2</v>
          </cell>
          <cell r="B8">
            <v>3</v>
          </cell>
          <cell r="D8">
            <v>17.7</v>
          </cell>
          <cell r="E8">
            <v>17.7</v>
          </cell>
          <cell r="F8">
            <v>17.7</v>
          </cell>
          <cell r="G8">
            <v>42</v>
          </cell>
          <cell r="H8">
            <v>2.9</v>
          </cell>
          <cell r="I8">
            <v>118</v>
          </cell>
          <cell r="J8">
            <v>25</v>
          </cell>
          <cell r="K8">
            <v>109</v>
          </cell>
          <cell r="M8">
            <v>22.7</v>
          </cell>
          <cell r="N8">
            <v>22.7</v>
          </cell>
          <cell r="O8">
            <v>80</v>
          </cell>
          <cell r="Q8">
            <v>9.1</v>
          </cell>
          <cell r="R8">
            <v>590</v>
          </cell>
          <cell r="S8">
            <v>4.5</v>
          </cell>
          <cell r="T8" t="str">
            <v>?</v>
          </cell>
          <cell r="U8">
            <v>242</v>
          </cell>
          <cell r="V8">
            <v>12</v>
          </cell>
        </row>
        <row r="9">
          <cell r="A9" t="str">
            <v>H3</v>
          </cell>
          <cell r="B9">
            <v>4</v>
          </cell>
        </row>
        <row r="10">
          <cell r="A10" t="str">
            <v>H4</v>
          </cell>
          <cell r="B10">
            <v>5</v>
          </cell>
          <cell r="D10">
            <v>15.9</v>
          </cell>
          <cell r="E10">
            <v>15.9</v>
          </cell>
          <cell r="F10">
            <v>30</v>
          </cell>
          <cell r="H10">
            <v>48</v>
          </cell>
          <cell r="I10">
            <v>209</v>
          </cell>
          <cell r="K10">
            <v>6.6</v>
          </cell>
          <cell r="L10">
            <v>8.6</v>
          </cell>
          <cell r="M10">
            <v>6.2</v>
          </cell>
          <cell r="O10">
            <v>96</v>
          </cell>
          <cell r="P10">
            <v>46.5</v>
          </cell>
          <cell r="R10">
            <v>4.5999999999999996</v>
          </cell>
          <cell r="S10">
            <v>5.4</v>
          </cell>
        </row>
        <row r="11">
          <cell r="A11" t="str">
            <v>H5</v>
          </cell>
          <cell r="B11">
            <v>6</v>
          </cell>
        </row>
        <row r="12">
          <cell r="A12" t="str">
            <v>H6</v>
          </cell>
          <cell r="B12">
            <v>7</v>
          </cell>
          <cell r="D12">
            <v>4.7</v>
          </cell>
          <cell r="E12">
            <v>11.3</v>
          </cell>
          <cell r="F12">
            <v>13</v>
          </cell>
          <cell r="G12">
            <v>352</v>
          </cell>
          <cell r="H12">
            <v>27.3</v>
          </cell>
          <cell r="I12">
            <v>13.6</v>
          </cell>
          <cell r="J12">
            <v>12.5</v>
          </cell>
          <cell r="K12">
            <v>20.5</v>
          </cell>
          <cell r="M12">
            <v>17.2</v>
          </cell>
          <cell r="N12">
            <v>17.2</v>
          </cell>
          <cell r="O12">
            <v>50</v>
          </cell>
          <cell r="Q12">
            <v>359</v>
          </cell>
          <cell r="R12">
            <v>134</v>
          </cell>
          <cell r="S12">
            <v>68</v>
          </cell>
          <cell r="T12">
            <v>264</v>
          </cell>
        </row>
        <row r="13">
          <cell r="A13" t="str">
            <v>H7</v>
          </cell>
          <cell r="B13">
            <v>8</v>
          </cell>
          <cell r="D13">
            <v>4.7</v>
          </cell>
          <cell r="E13">
            <v>10.9</v>
          </cell>
          <cell r="F13">
            <v>12.7</v>
          </cell>
          <cell r="G13">
            <v>313</v>
          </cell>
          <cell r="H13">
            <v>31.8</v>
          </cell>
          <cell r="I13">
            <v>11.8</v>
          </cell>
          <cell r="J13">
            <v>10.1</v>
          </cell>
          <cell r="K13">
            <v>18</v>
          </cell>
          <cell r="M13">
            <v>15.9</v>
          </cell>
          <cell r="N13">
            <v>15.9</v>
          </cell>
          <cell r="O13">
            <v>46.5</v>
          </cell>
          <cell r="Q13">
            <v>340</v>
          </cell>
          <cell r="R13">
            <v>127</v>
          </cell>
          <cell r="S13">
            <v>61</v>
          </cell>
          <cell r="T13">
            <v>220</v>
          </cell>
        </row>
        <row r="14">
          <cell r="A14" t="str">
            <v>H8</v>
          </cell>
          <cell r="B14">
            <v>9</v>
          </cell>
          <cell r="D14">
            <v>4.7</v>
          </cell>
          <cell r="E14">
            <v>10</v>
          </cell>
          <cell r="F14">
            <v>12</v>
          </cell>
          <cell r="G14">
            <v>206</v>
          </cell>
          <cell r="H14">
            <v>22.7</v>
          </cell>
          <cell r="I14">
            <v>10</v>
          </cell>
          <cell r="J14">
            <v>8.1</v>
          </cell>
          <cell r="K14">
            <v>16.3</v>
          </cell>
          <cell r="M14">
            <v>15</v>
          </cell>
          <cell r="N14">
            <v>15</v>
          </cell>
          <cell r="O14">
            <v>42.5</v>
          </cell>
          <cell r="Q14">
            <v>181</v>
          </cell>
          <cell r="R14">
            <v>120</v>
          </cell>
          <cell r="S14">
            <v>38</v>
          </cell>
          <cell r="T14">
            <v>210</v>
          </cell>
        </row>
        <row r="15">
          <cell r="A15" t="str">
            <v>H9</v>
          </cell>
          <cell r="B15">
            <v>10</v>
          </cell>
          <cell r="D15">
            <v>213</v>
          </cell>
          <cell r="E15">
            <v>24.5</v>
          </cell>
          <cell r="F15">
            <v>58.2</v>
          </cell>
          <cell r="G15">
            <v>7</v>
          </cell>
          <cell r="H15">
            <v>7.2</v>
          </cell>
          <cell r="I15">
            <v>7</v>
          </cell>
          <cell r="J15">
            <v>65</v>
          </cell>
          <cell r="K15">
            <v>7.2</v>
          </cell>
          <cell r="L15">
            <v>14.8</v>
          </cell>
          <cell r="M15">
            <v>18</v>
          </cell>
          <cell r="N15">
            <v>18</v>
          </cell>
          <cell r="O15">
            <v>50</v>
          </cell>
          <cell r="Q15">
            <v>145</v>
          </cell>
          <cell r="R15">
            <v>181</v>
          </cell>
          <cell r="S15">
            <v>11</v>
          </cell>
          <cell r="T15">
            <v>43.8</v>
          </cell>
          <cell r="U15">
            <v>195</v>
          </cell>
          <cell r="W15">
            <v>25</v>
          </cell>
          <cell r="X15">
            <v>6.7</v>
          </cell>
          <cell r="Y15">
            <v>310</v>
          </cell>
          <cell r="Z15">
            <v>36</v>
          </cell>
          <cell r="AA15">
            <v>36</v>
          </cell>
          <cell r="AB15">
            <v>225</v>
          </cell>
        </row>
        <row r="16">
          <cell r="A16" t="str">
            <v>H10</v>
          </cell>
          <cell r="B16">
            <v>11</v>
          </cell>
          <cell r="D16">
            <v>190</v>
          </cell>
          <cell r="E16">
            <v>15</v>
          </cell>
          <cell r="F16">
            <v>51</v>
          </cell>
          <cell r="G16">
            <v>6.8</v>
          </cell>
          <cell r="H16">
            <v>7.1</v>
          </cell>
          <cell r="I16">
            <v>6.8</v>
          </cell>
          <cell r="J16">
            <v>59</v>
          </cell>
          <cell r="K16">
            <v>7.2</v>
          </cell>
          <cell r="L16">
            <v>14.3</v>
          </cell>
          <cell r="M16">
            <v>16.600000000000001</v>
          </cell>
          <cell r="N16">
            <v>16.600000000000001</v>
          </cell>
          <cell r="O16">
            <v>48</v>
          </cell>
          <cell r="Q16">
            <v>138</v>
          </cell>
          <cell r="R16">
            <v>165</v>
          </cell>
          <cell r="S16">
            <v>10</v>
          </cell>
          <cell r="T16">
            <v>23</v>
          </cell>
          <cell r="U16">
            <v>186</v>
          </cell>
          <cell r="V16">
            <v>63.6</v>
          </cell>
          <cell r="W16">
            <v>14.7</v>
          </cell>
          <cell r="X16">
            <v>6.7</v>
          </cell>
          <cell r="Y16">
            <v>300</v>
          </cell>
          <cell r="Z16">
            <v>36</v>
          </cell>
          <cell r="AA16">
            <v>36</v>
          </cell>
          <cell r="AB16">
            <v>190</v>
          </cell>
        </row>
        <row r="17">
          <cell r="A17" t="str">
            <v>H11</v>
          </cell>
          <cell r="B17">
            <v>12</v>
          </cell>
          <cell r="D17">
            <v>99</v>
          </cell>
          <cell r="E17">
            <v>13.6</v>
          </cell>
          <cell r="F17">
            <v>49</v>
          </cell>
          <cell r="G17">
            <v>6.8</v>
          </cell>
          <cell r="H17">
            <v>7.1</v>
          </cell>
          <cell r="I17">
            <v>6.5</v>
          </cell>
          <cell r="J17">
            <v>59</v>
          </cell>
          <cell r="K17">
            <v>6.8</v>
          </cell>
          <cell r="L17">
            <v>13.3</v>
          </cell>
          <cell r="M17">
            <v>13.6</v>
          </cell>
          <cell r="N17">
            <v>13.6</v>
          </cell>
          <cell r="O17">
            <v>45</v>
          </cell>
          <cell r="Q17">
            <v>87.3</v>
          </cell>
          <cell r="R17">
            <v>54.5</v>
          </cell>
          <cell r="S17">
            <v>136</v>
          </cell>
          <cell r="T17">
            <v>9.1</v>
          </cell>
          <cell r="U17">
            <v>53.6</v>
          </cell>
          <cell r="V17">
            <v>120</v>
          </cell>
          <cell r="W17">
            <v>61.6</v>
          </cell>
          <cell r="X17">
            <v>14</v>
          </cell>
          <cell r="Y17">
            <v>6.7</v>
          </cell>
          <cell r="Z17">
            <v>263</v>
          </cell>
          <cell r="AA17">
            <v>36</v>
          </cell>
          <cell r="AB17">
            <v>36</v>
          </cell>
          <cell r="AC17">
            <v>256</v>
          </cell>
          <cell r="AD17">
            <v>19.5</v>
          </cell>
          <cell r="AE17">
            <v>31.8</v>
          </cell>
          <cell r="AF17">
            <v>5</v>
          </cell>
          <cell r="AH17">
            <v>63.3</v>
          </cell>
          <cell r="AI17">
            <v>5.4</v>
          </cell>
          <cell r="AJ17">
            <v>4.5</v>
          </cell>
        </row>
        <row r="18">
          <cell r="A18" t="str">
            <v>H12</v>
          </cell>
          <cell r="B18">
            <v>13</v>
          </cell>
          <cell r="D18">
            <v>8</v>
          </cell>
          <cell r="E18">
            <v>8.9</v>
          </cell>
          <cell r="F18">
            <v>7.8</v>
          </cell>
          <cell r="G18">
            <v>122</v>
          </cell>
          <cell r="H18">
            <v>24.5</v>
          </cell>
          <cell r="I18">
            <v>11</v>
          </cell>
          <cell r="J18">
            <v>11</v>
          </cell>
          <cell r="K18">
            <v>40</v>
          </cell>
          <cell r="L18">
            <v>151</v>
          </cell>
          <cell r="M18">
            <v>11.5</v>
          </cell>
          <cell r="N18">
            <v>12</v>
          </cell>
          <cell r="O18">
            <v>56</v>
          </cell>
          <cell r="P18">
            <v>31.8</v>
          </cell>
          <cell r="Q18">
            <v>180</v>
          </cell>
        </row>
        <row r="19">
          <cell r="A19" t="str">
            <v>H13</v>
          </cell>
          <cell r="B19">
            <v>14</v>
          </cell>
        </row>
        <row r="20">
          <cell r="A20" t="str">
            <v>H14</v>
          </cell>
          <cell r="B20">
            <v>15</v>
          </cell>
          <cell r="D20">
            <v>7.8</v>
          </cell>
          <cell r="E20">
            <v>8.6999999999999993</v>
          </cell>
          <cell r="F20">
            <v>7.8</v>
          </cell>
          <cell r="G20">
            <v>112</v>
          </cell>
          <cell r="H20">
            <v>20</v>
          </cell>
          <cell r="I20">
            <v>9.1</v>
          </cell>
          <cell r="J20">
            <v>9.1</v>
          </cell>
          <cell r="K20">
            <v>38</v>
          </cell>
          <cell r="L20">
            <v>140</v>
          </cell>
          <cell r="M20">
            <v>11.8</v>
          </cell>
          <cell r="N20">
            <v>12.2</v>
          </cell>
          <cell r="O20">
            <v>52</v>
          </cell>
          <cell r="P20">
            <v>30</v>
          </cell>
          <cell r="Q20">
            <v>156</v>
          </cell>
        </row>
        <row r="21">
          <cell r="A21" t="str">
            <v>H15</v>
          </cell>
          <cell r="B21">
            <v>16</v>
          </cell>
        </row>
        <row r="22">
          <cell r="A22" t="str">
            <v>H16</v>
          </cell>
          <cell r="B22">
            <v>17</v>
          </cell>
          <cell r="T22">
            <v>320</v>
          </cell>
          <cell r="AN22">
            <v>320</v>
          </cell>
        </row>
        <row r="23">
          <cell r="A23" t="str">
            <v>H17</v>
          </cell>
          <cell r="B23">
            <v>18</v>
          </cell>
          <cell r="D23">
            <v>16.399999999999999</v>
          </cell>
          <cell r="E23">
            <v>46</v>
          </cell>
          <cell r="G23">
            <v>18.2</v>
          </cell>
          <cell r="H23">
            <v>6.1</v>
          </cell>
          <cell r="I23">
            <v>114</v>
          </cell>
          <cell r="J23">
            <v>21</v>
          </cell>
          <cell r="K23">
            <v>97.8</v>
          </cell>
          <cell r="L23">
            <v>4.5999999999999996</v>
          </cell>
          <cell r="M23">
            <v>5.4</v>
          </cell>
          <cell r="N23">
            <v>50</v>
          </cell>
          <cell r="O23">
            <v>46</v>
          </cell>
        </row>
        <row r="24">
          <cell r="A24" t="str">
            <v>H18</v>
          </cell>
          <cell r="B24">
            <v>19</v>
          </cell>
        </row>
        <row r="25">
          <cell r="A25" t="str">
            <v>H19A</v>
          </cell>
          <cell r="B25">
            <v>20</v>
          </cell>
          <cell r="D25">
            <v>16</v>
          </cell>
          <cell r="E25">
            <v>16</v>
          </cell>
          <cell r="F25">
            <v>16</v>
          </cell>
          <cell r="G25">
            <v>10</v>
          </cell>
          <cell r="H25">
            <v>10</v>
          </cell>
          <cell r="I25">
            <v>10</v>
          </cell>
          <cell r="J25">
            <v>10</v>
          </cell>
          <cell r="K25">
            <v>44</v>
          </cell>
          <cell r="L25">
            <v>90</v>
          </cell>
          <cell r="M25">
            <v>12</v>
          </cell>
          <cell r="N25">
            <v>12</v>
          </cell>
          <cell r="O25">
            <v>38</v>
          </cell>
          <cell r="Q25">
            <v>11.8</v>
          </cell>
          <cell r="R25">
            <v>21</v>
          </cell>
          <cell r="S25">
            <v>12.2</v>
          </cell>
          <cell r="T25">
            <v>36</v>
          </cell>
          <cell r="V25">
            <v>68</v>
          </cell>
          <cell r="W25">
            <v>9.5</v>
          </cell>
          <cell r="X25">
            <v>45</v>
          </cell>
          <cell r="Y25">
            <v>110</v>
          </cell>
          <cell r="Z25">
            <v>78</v>
          </cell>
          <cell r="AA25">
            <v>8.8000000000000007</v>
          </cell>
          <cell r="AB25">
            <v>295</v>
          </cell>
          <cell r="AD25">
            <v>5</v>
          </cell>
          <cell r="AE25">
            <v>5</v>
          </cell>
          <cell r="AF25">
            <v>109</v>
          </cell>
        </row>
        <row r="26">
          <cell r="A26" t="str">
            <v>H19B</v>
          </cell>
          <cell r="B26">
            <v>21</v>
          </cell>
          <cell r="D26">
            <v>16</v>
          </cell>
          <cell r="E26">
            <v>16</v>
          </cell>
          <cell r="F26">
            <v>16</v>
          </cell>
          <cell r="G26">
            <v>10</v>
          </cell>
          <cell r="H26">
            <v>10</v>
          </cell>
          <cell r="I26">
            <v>10</v>
          </cell>
          <cell r="J26">
            <v>10</v>
          </cell>
          <cell r="K26">
            <v>43.6</v>
          </cell>
          <cell r="M26">
            <v>12</v>
          </cell>
          <cell r="N26">
            <v>12</v>
          </cell>
          <cell r="O26">
            <v>36.299999999999997</v>
          </cell>
          <cell r="Q26">
            <v>110</v>
          </cell>
          <cell r="R26">
            <v>12.5</v>
          </cell>
          <cell r="S26">
            <v>78</v>
          </cell>
          <cell r="T26">
            <v>8.8000000000000007</v>
          </cell>
          <cell r="U26">
            <v>295</v>
          </cell>
          <cell r="W26">
            <v>5</v>
          </cell>
          <cell r="X26">
            <v>5</v>
          </cell>
          <cell r="Y26">
            <v>47</v>
          </cell>
          <cell r="Z26">
            <v>20</v>
          </cell>
        </row>
        <row r="27">
          <cell r="A27" t="str">
            <v>H20</v>
          </cell>
          <cell r="B27">
            <v>22</v>
          </cell>
          <cell r="D27">
            <v>8.5</v>
          </cell>
          <cell r="E27">
            <v>9.1</v>
          </cell>
          <cell r="F27">
            <v>4.9000000000000004</v>
          </cell>
          <cell r="G27">
            <v>8.9</v>
          </cell>
          <cell r="H27">
            <v>5.2</v>
          </cell>
          <cell r="J27">
            <v>172</v>
          </cell>
          <cell r="K27">
            <v>295</v>
          </cell>
          <cell r="L27">
            <v>196</v>
          </cell>
          <cell r="M27">
            <v>98</v>
          </cell>
          <cell r="N27">
            <v>51</v>
          </cell>
          <cell r="O27">
            <v>96</v>
          </cell>
        </row>
        <row r="28">
          <cell r="A28" t="str">
            <v>H21</v>
          </cell>
          <cell r="B28">
            <v>23</v>
          </cell>
        </row>
        <row r="29">
          <cell r="A29" t="str">
            <v>H22</v>
          </cell>
          <cell r="B29">
            <v>24</v>
          </cell>
          <cell r="D29">
            <v>20.399999999999999</v>
          </cell>
          <cell r="E29">
            <v>16.399999999999999</v>
          </cell>
          <cell r="F29">
            <v>16.399999999999999</v>
          </cell>
          <cell r="H29">
            <v>12.2</v>
          </cell>
          <cell r="I29">
            <v>6.8</v>
          </cell>
          <cell r="J29">
            <v>7.3</v>
          </cell>
          <cell r="K29">
            <v>4.0999999999999996</v>
          </cell>
          <cell r="L29">
            <v>15</v>
          </cell>
          <cell r="M29">
            <v>15</v>
          </cell>
          <cell r="N29">
            <v>345</v>
          </cell>
          <cell r="O29">
            <v>270</v>
          </cell>
          <cell r="P29">
            <v>20</v>
          </cell>
          <cell r="R29">
            <v>377</v>
          </cell>
          <cell r="S29">
            <v>32.700000000000003</v>
          </cell>
        </row>
        <row r="30">
          <cell r="A30" t="str">
            <v>H23</v>
          </cell>
          <cell r="B30">
            <v>25</v>
          </cell>
          <cell r="D30">
            <v>21.4</v>
          </cell>
          <cell r="E30">
            <v>16.8</v>
          </cell>
          <cell r="F30">
            <v>16.8</v>
          </cell>
          <cell r="H30">
            <v>12.5</v>
          </cell>
          <cell r="I30">
            <v>6.8</v>
          </cell>
          <cell r="J30">
            <v>7.3</v>
          </cell>
          <cell r="K30">
            <v>4.0999999999999996</v>
          </cell>
          <cell r="L30">
            <v>15</v>
          </cell>
          <cell r="M30">
            <v>15</v>
          </cell>
          <cell r="N30">
            <v>409</v>
          </cell>
          <cell r="O30">
            <v>270</v>
          </cell>
          <cell r="P30">
            <v>20.5</v>
          </cell>
          <cell r="Q30">
            <v>9.6999999999999993</v>
          </cell>
          <cell r="R30">
            <v>409</v>
          </cell>
          <cell r="S30">
            <v>34.5</v>
          </cell>
        </row>
        <row r="31">
          <cell r="A31" t="str">
            <v>H24</v>
          </cell>
          <cell r="B31">
            <v>26</v>
          </cell>
          <cell r="D31">
            <v>21.8</v>
          </cell>
          <cell r="E31">
            <v>21.8</v>
          </cell>
          <cell r="F31">
            <v>75</v>
          </cell>
          <cell r="G31">
            <v>12.5</v>
          </cell>
          <cell r="H31">
            <v>20.2</v>
          </cell>
          <cell r="I31">
            <v>33</v>
          </cell>
          <cell r="J31">
            <v>205</v>
          </cell>
          <cell r="K31">
            <v>20</v>
          </cell>
          <cell r="L31">
            <v>329</v>
          </cell>
        </row>
        <row r="32">
          <cell r="A32" t="str">
            <v>H25</v>
          </cell>
          <cell r="B32">
            <v>27</v>
          </cell>
        </row>
        <row r="33">
          <cell r="A33" t="str">
            <v>H26</v>
          </cell>
          <cell r="B33">
            <v>28</v>
          </cell>
        </row>
        <row r="34">
          <cell r="A34" t="str">
            <v>H27</v>
          </cell>
          <cell r="B34">
            <v>29</v>
          </cell>
          <cell r="I34">
            <v>75.5</v>
          </cell>
          <cell r="K34">
            <v>52.5</v>
          </cell>
        </row>
        <row r="35">
          <cell r="A35" t="str">
            <v>H28</v>
          </cell>
          <cell r="B35">
            <v>30</v>
          </cell>
          <cell r="I35">
            <v>77</v>
          </cell>
          <cell r="K35">
            <v>55</v>
          </cell>
        </row>
        <row r="36">
          <cell r="A36" t="str">
            <v>H29</v>
          </cell>
          <cell r="B36">
            <v>31</v>
          </cell>
          <cell r="D36">
            <v>15</v>
          </cell>
          <cell r="E36">
            <v>15</v>
          </cell>
          <cell r="F36">
            <v>44</v>
          </cell>
          <cell r="G36">
            <v>285</v>
          </cell>
          <cell r="J36">
            <v>21</v>
          </cell>
          <cell r="K36">
            <v>15</v>
          </cell>
          <cell r="L36">
            <v>9</v>
          </cell>
          <cell r="M36">
            <v>255</v>
          </cell>
        </row>
        <row r="37">
          <cell r="A37" t="str">
            <v>H30</v>
          </cell>
          <cell r="B37">
            <v>32</v>
          </cell>
          <cell r="D37">
            <v>13</v>
          </cell>
          <cell r="E37">
            <v>13</v>
          </cell>
          <cell r="F37">
            <v>42.5</v>
          </cell>
          <cell r="G37">
            <v>154</v>
          </cell>
          <cell r="J37">
            <v>20.5</v>
          </cell>
          <cell r="K37">
            <v>13</v>
          </cell>
          <cell r="L37">
            <v>8.6999999999999993</v>
          </cell>
          <cell r="M37">
            <v>227</v>
          </cell>
        </row>
        <row r="38">
          <cell r="A38" t="str">
            <v>H31</v>
          </cell>
          <cell r="B38">
            <v>33</v>
          </cell>
          <cell r="D38">
            <v>14</v>
          </cell>
          <cell r="E38">
            <v>14</v>
          </cell>
          <cell r="F38">
            <v>45.5</v>
          </cell>
          <cell r="G38">
            <v>141</v>
          </cell>
          <cell r="J38">
            <v>20.5</v>
          </cell>
          <cell r="K38">
            <v>14</v>
          </cell>
          <cell r="L38">
            <v>8.9</v>
          </cell>
          <cell r="M38">
            <v>141</v>
          </cell>
        </row>
        <row r="39">
          <cell r="A39" t="str">
            <v>H32</v>
          </cell>
          <cell r="B39">
            <v>34</v>
          </cell>
          <cell r="D39">
            <v>13</v>
          </cell>
          <cell r="E39">
            <v>13</v>
          </cell>
          <cell r="F39">
            <v>42.5</v>
          </cell>
          <cell r="G39">
            <v>154</v>
          </cell>
          <cell r="J39">
            <v>20.5</v>
          </cell>
          <cell r="K39">
            <v>13</v>
          </cell>
          <cell r="L39">
            <v>8.6999999999999993</v>
          </cell>
          <cell r="M39">
            <v>227</v>
          </cell>
          <cell r="N39">
            <v>16.3</v>
          </cell>
          <cell r="O39">
            <v>143</v>
          </cell>
        </row>
        <row r="40">
          <cell r="A40" t="str">
            <v>H33</v>
          </cell>
          <cell r="B40">
            <v>35</v>
          </cell>
          <cell r="D40">
            <v>13</v>
          </cell>
          <cell r="E40">
            <v>13</v>
          </cell>
          <cell r="F40">
            <v>42.5</v>
          </cell>
          <cell r="G40">
            <v>154</v>
          </cell>
          <cell r="J40">
            <v>20.5</v>
          </cell>
          <cell r="K40">
            <v>13</v>
          </cell>
          <cell r="L40">
            <v>11</v>
          </cell>
          <cell r="M40">
            <v>416</v>
          </cell>
        </row>
        <row r="41">
          <cell r="A41" t="str">
            <v>H34</v>
          </cell>
          <cell r="B41">
            <v>36</v>
          </cell>
          <cell r="D41">
            <v>14</v>
          </cell>
          <cell r="E41">
            <v>18</v>
          </cell>
          <cell r="F41">
            <v>18</v>
          </cell>
          <cell r="G41">
            <v>18</v>
          </cell>
          <cell r="H41">
            <v>18</v>
          </cell>
          <cell r="I41">
            <v>18</v>
          </cell>
          <cell r="J41">
            <v>18</v>
          </cell>
          <cell r="K41">
            <v>77</v>
          </cell>
          <cell r="M41">
            <v>14</v>
          </cell>
          <cell r="N41">
            <v>14</v>
          </cell>
          <cell r="O41">
            <v>14</v>
          </cell>
          <cell r="P41">
            <v>14</v>
          </cell>
          <cell r="Q41">
            <v>18</v>
          </cell>
          <cell r="R41">
            <v>18</v>
          </cell>
          <cell r="S41">
            <v>18</v>
          </cell>
          <cell r="T41">
            <v>18</v>
          </cell>
          <cell r="U41">
            <v>18</v>
          </cell>
          <cell r="V41">
            <v>77</v>
          </cell>
          <cell r="X41">
            <v>6</v>
          </cell>
          <cell r="Y41">
            <v>17</v>
          </cell>
          <cell r="Z41">
            <v>17</v>
          </cell>
          <cell r="AA41">
            <v>50</v>
          </cell>
          <cell r="AC41">
            <v>3.1</v>
          </cell>
          <cell r="AD41">
            <v>16</v>
          </cell>
          <cell r="AE41">
            <v>16</v>
          </cell>
          <cell r="AF41">
            <v>368</v>
          </cell>
          <cell r="AG41">
            <v>570</v>
          </cell>
          <cell r="AH41">
            <v>66.8</v>
          </cell>
          <cell r="AJ41">
            <v>314</v>
          </cell>
          <cell r="AK41">
            <v>209</v>
          </cell>
          <cell r="AL41">
            <v>147</v>
          </cell>
          <cell r="AM41">
            <v>52.7</v>
          </cell>
        </row>
        <row r="42">
          <cell r="A42" t="str">
            <v>H35</v>
          </cell>
          <cell r="B42">
            <v>37</v>
          </cell>
          <cell r="D42">
            <v>13.6</v>
          </cell>
          <cell r="E42">
            <v>16.8</v>
          </cell>
          <cell r="F42">
            <v>16.8</v>
          </cell>
          <cell r="G42">
            <v>16.8</v>
          </cell>
          <cell r="H42">
            <v>16.8</v>
          </cell>
          <cell r="I42">
            <v>16.8</v>
          </cell>
          <cell r="J42">
            <v>16.8</v>
          </cell>
          <cell r="K42">
            <v>75</v>
          </cell>
          <cell r="M42">
            <v>13.6</v>
          </cell>
          <cell r="N42">
            <v>13.6</v>
          </cell>
          <cell r="O42">
            <v>13.6</v>
          </cell>
          <cell r="P42">
            <v>13.6</v>
          </cell>
          <cell r="Q42">
            <v>16.8</v>
          </cell>
          <cell r="R42">
            <v>16.8</v>
          </cell>
          <cell r="S42">
            <v>16.8</v>
          </cell>
          <cell r="T42">
            <v>16.8</v>
          </cell>
          <cell r="U42">
            <v>16.8</v>
          </cell>
          <cell r="V42">
            <v>75</v>
          </cell>
          <cell r="X42">
            <v>5.9</v>
          </cell>
          <cell r="Y42">
            <v>16.5</v>
          </cell>
          <cell r="Z42">
            <v>16.5</v>
          </cell>
          <cell r="AA42">
            <v>50</v>
          </cell>
          <cell r="AC42">
            <v>3.1</v>
          </cell>
          <cell r="AD42">
            <v>15.5</v>
          </cell>
          <cell r="AE42">
            <v>15.5</v>
          </cell>
          <cell r="AF42">
            <v>318</v>
          </cell>
          <cell r="AG42">
            <v>636</v>
          </cell>
          <cell r="AH42">
            <v>61.4</v>
          </cell>
          <cell r="AI42">
            <v>314</v>
          </cell>
          <cell r="AJ42">
            <v>209</v>
          </cell>
          <cell r="AK42">
            <v>147</v>
          </cell>
          <cell r="AL42">
            <v>51</v>
          </cell>
        </row>
        <row r="43">
          <cell r="A43" t="str">
            <v>H36</v>
          </cell>
          <cell r="B43">
            <v>38</v>
          </cell>
          <cell r="H43">
            <v>51</v>
          </cell>
          <cell r="I43">
            <v>9.1</v>
          </cell>
          <cell r="J43">
            <v>40</v>
          </cell>
          <cell r="K43">
            <v>10</v>
          </cell>
          <cell r="L43">
            <v>20</v>
          </cell>
          <cell r="M43">
            <v>7.3</v>
          </cell>
          <cell r="N43">
            <v>6.5</v>
          </cell>
          <cell r="O43">
            <v>38</v>
          </cell>
          <cell r="P43">
            <v>6.4</v>
          </cell>
        </row>
        <row r="44">
          <cell r="A44" t="str">
            <v>H37</v>
          </cell>
          <cell r="B44">
            <v>39</v>
          </cell>
          <cell r="H44">
            <v>182</v>
          </cell>
          <cell r="I44">
            <v>260</v>
          </cell>
        </row>
        <row r="45">
          <cell r="A45" t="str">
            <v>H38</v>
          </cell>
          <cell r="B45">
            <v>40</v>
          </cell>
          <cell r="D45">
            <v>42</v>
          </cell>
          <cell r="E45">
            <v>67.2</v>
          </cell>
          <cell r="F45">
            <v>17.7</v>
          </cell>
          <cell r="G45">
            <v>17.7</v>
          </cell>
          <cell r="H45">
            <v>17.7</v>
          </cell>
          <cell r="I45">
            <v>42</v>
          </cell>
          <cell r="J45">
            <v>5.6</v>
          </cell>
          <cell r="K45">
            <v>16.899999999999999</v>
          </cell>
          <cell r="L45">
            <v>154</v>
          </cell>
          <cell r="M45">
            <v>19</v>
          </cell>
          <cell r="N45">
            <v>9.1999999999999993</v>
          </cell>
          <cell r="O45">
            <v>16.8</v>
          </cell>
          <cell r="P45">
            <v>24.8</v>
          </cell>
          <cell r="R45">
            <v>5.6</v>
          </cell>
          <cell r="S45">
            <v>195</v>
          </cell>
          <cell r="T45">
            <v>57</v>
          </cell>
          <cell r="U45">
            <v>107</v>
          </cell>
          <cell r="V45">
            <v>20.399999999999999</v>
          </cell>
          <cell r="X45">
            <v>4.8</v>
          </cell>
          <cell r="Y45">
            <v>4.8</v>
          </cell>
          <cell r="Z45">
            <v>8.1</v>
          </cell>
          <cell r="AA45">
            <v>8.1</v>
          </cell>
          <cell r="AB45">
            <v>100</v>
          </cell>
          <cell r="AC45">
            <v>297</v>
          </cell>
          <cell r="AD45">
            <v>60</v>
          </cell>
          <cell r="AE45">
            <v>5.6</v>
          </cell>
          <cell r="AF45">
            <v>55</v>
          </cell>
          <cell r="AG45">
            <v>13</v>
          </cell>
          <cell r="AI45">
            <v>14.5</v>
          </cell>
          <cell r="AJ45">
            <v>50</v>
          </cell>
          <cell r="AK45">
            <v>13.6</v>
          </cell>
          <cell r="AL45">
            <v>9.3000000000000007</v>
          </cell>
          <cell r="AM45">
            <v>13.6</v>
          </cell>
          <cell r="AN45">
            <v>5.8</v>
          </cell>
          <cell r="AO45">
            <v>59</v>
          </cell>
        </row>
        <row r="46">
          <cell r="A46" t="str">
            <v>H39</v>
          </cell>
          <cell r="B46">
            <v>41</v>
          </cell>
          <cell r="D46">
            <v>46</v>
          </cell>
          <cell r="E46">
            <v>67.2</v>
          </cell>
          <cell r="F46">
            <v>17.7</v>
          </cell>
          <cell r="G46">
            <v>17.7</v>
          </cell>
          <cell r="H46">
            <v>17.7</v>
          </cell>
          <cell r="I46">
            <v>42</v>
          </cell>
          <cell r="J46">
            <v>5.6</v>
          </cell>
          <cell r="K46">
            <v>16.899999999999999</v>
          </cell>
          <cell r="L46">
            <v>154</v>
          </cell>
          <cell r="M46">
            <v>19</v>
          </cell>
          <cell r="N46">
            <v>9.1999999999999993</v>
          </cell>
          <cell r="O46">
            <v>16.8</v>
          </cell>
          <cell r="P46">
            <v>24.8</v>
          </cell>
          <cell r="R46">
            <v>5.6</v>
          </cell>
          <cell r="S46">
            <v>195</v>
          </cell>
          <cell r="T46">
            <v>57</v>
          </cell>
          <cell r="U46">
            <v>107</v>
          </cell>
          <cell r="V46">
            <v>20.399999999999999</v>
          </cell>
          <cell r="X46">
            <v>4.8</v>
          </cell>
          <cell r="Y46">
            <v>4.8</v>
          </cell>
          <cell r="Z46">
            <v>8.1</v>
          </cell>
          <cell r="AA46">
            <v>8.1</v>
          </cell>
          <cell r="AB46">
            <v>100</v>
          </cell>
          <cell r="AC46">
            <v>297</v>
          </cell>
          <cell r="AD46">
            <v>60</v>
          </cell>
          <cell r="AE46">
            <v>5.6</v>
          </cell>
          <cell r="AF46">
            <v>55</v>
          </cell>
          <cell r="AG46">
            <v>13</v>
          </cell>
          <cell r="AI46">
            <v>14.5</v>
          </cell>
          <cell r="AJ46">
            <v>50</v>
          </cell>
          <cell r="AK46">
            <v>13.6</v>
          </cell>
          <cell r="AL46">
            <v>9.3000000000000007</v>
          </cell>
          <cell r="AM46">
            <v>13.6</v>
          </cell>
          <cell r="AN46">
            <v>5.8</v>
          </cell>
          <cell r="AO46">
            <v>59</v>
          </cell>
          <cell r="AP46">
            <v>200</v>
          </cell>
        </row>
        <row r="47">
          <cell r="A47" t="str">
            <v>H40</v>
          </cell>
          <cell r="B47">
            <v>42</v>
          </cell>
        </row>
        <row r="48">
          <cell r="A48" t="str">
            <v>H41</v>
          </cell>
          <cell r="B48">
            <v>43</v>
          </cell>
          <cell r="D48">
            <v>8.6999999999999993</v>
          </cell>
          <cell r="E48">
            <v>27.2</v>
          </cell>
          <cell r="F48">
            <v>10.9</v>
          </cell>
          <cell r="G48">
            <v>6.1</v>
          </cell>
          <cell r="H48">
            <v>20</v>
          </cell>
          <cell r="I48">
            <v>12</v>
          </cell>
          <cell r="K48">
            <v>195</v>
          </cell>
          <cell r="M48">
            <v>18</v>
          </cell>
          <cell r="N48">
            <v>8.6999999999999993</v>
          </cell>
          <cell r="O48">
            <v>63.6</v>
          </cell>
          <cell r="Q48">
            <v>5.9</v>
          </cell>
          <cell r="R48">
            <v>9</v>
          </cell>
          <cell r="S48">
            <v>6.5</v>
          </cell>
          <cell r="T48">
            <v>4.5</v>
          </cell>
          <cell r="V48">
            <v>4.8</v>
          </cell>
          <cell r="W48">
            <v>4.8</v>
          </cell>
          <cell r="X48">
            <v>4.8</v>
          </cell>
          <cell r="Y48">
            <v>4.8</v>
          </cell>
          <cell r="Z48">
            <v>4.8</v>
          </cell>
          <cell r="AA48">
            <v>8.1999999999999993</v>
          </cell>
          <cell r="AB48">
            <v>4.8</v>
          </cell>
          <cell r="AC48">
            <v>120</v>
          </cell>
          <cell r="AD48">
            <v>15</v>
          </cell>
          <cell r="AE48">
            <v>50</v>
          </cell>
          <cell r="AF48">
            <v>142</v>
          </cell>
          <cell r="AG48">
            <v>421</v>
          </cell>
          <cell r="AH48">
            <v>24</v>
          </cell>
          <cell r="AI48">
            <v>221</v>
          </cell>
          <cell r="AJ48">
            <v>13</v>
          </cell>
        </row>
        <row r="49">
          <cell r="A49" t="str">
            <v>H42</v>
          </cell>
          <cell r="B49">
            <v>44</v>
          </cell>
          <cell r="D49">
            <v>8.9</v>
          </cell>
          <cell r="E49">
            <v>29</v>
          </cell>
          <cell r="F49">
            <v>11</v>
          </cell>
          <cell r="G49">
            <v>7.1</v>
          </cell>
          <cell r="H49">
            <v>22</v>
          </cell>
          <cell r="I49">
            <v>12.5</v>
          </cell>
          <cell r="K49">
            <v>210</v>
          </cell>
          <cell r="M49">
            <v>20</v>
          </cell>
          <cell r="N49">
            <v>8.9</v>
          </cell>
          <cell r="O49">
            <v>79</v>
          </cell>
          <cell r="Q49">
            <v>5.9</v>
          </cell>
          <cell r="R49">
            <v>9</v>
          </cell>
          <cell r="S49">
            <v>6.5</v>
          </cell>
          <cell r="T49">
            <v>4.5</v>
          </cell>
          <cell r="V49">
            <v>8.1999999999999993</v>
          </cell>
          <cell r="W49">
            <v>4.5</v>
          </cell>
          <cell r="X49">
            <v>135</v>
          </cell>
          <cell r="Y49">
            <v>15</v>
          </cell>
          <cell r="Z49">
            <v>220</v>
          </cell>
          <cell r="AA49">
            <v>480</v>
          </cell>
          <cell r="AB49">
            <v>50</v>
          </cell>
          <cell r="AC49">
            <v>322</v>
          </cell>
          <cell r="AD49">
            <v>13.5</v>
          </cell>
        </row>
        <row r="50">
          <cell r="A50" t="str">
            <v>H43</v>
          </cell>
          <cell r="B50">
            <v>45</v>
          </cell>
          <cell r="D50">
            <v>393</v>
          </cell>
          <cell r="F50">
            <v>19</v>
          </cell>
          <cell r="G50">
            <v>19</v>
          </cell>
          <cell r="H50">
            <v>114</v>
          </cell>
          <cell r="K50">
            <v>44</v>
          </cell>
          <cell r="M50">
            <v>5.9</v>
          </cell>
          <cell r="N50">
            <v>9.1</v>
          </cell>
          <cell r="O50">
            <v>6.5</v>
          </cell>
          <cell r="P50">
            <v>4.5</v>
          </cell>
          <cell r="R50">
            <v>9.1</v>
          </cell>
          <cell r="S50">
            <v>4.5</v>
          </cell>
          <cell r="Y50">
            <v>120</v>
          </cell>
          <cell r="Z50">
            <v>15</v>
          </cell>
          <cell r="AA50">
            <v>45</v>
          </cell>
          <cell r="AB50">
            <v>220</v>
          </cell>
          <cell r="AC50">
            <v>140</v>
          </cell>
        </row>
        <row r="51">
          <cell r="A51" t="str">
            <v>H44</v>
          </cell>
          <cell r="B51">
            <v>46</v>
          </cell>
        </row>
        <row r="52">
          <cell r="A52" t="str">
            <v>H45</v>
          </cell>
          <cell r="B52">
            <v>47</v>
          </cell>
        </row>
        <row r="53">
          <cell r="A53" t="str">
            <v>H46</v>
          </cell>
          <cell r="B53">
            <v>48</v>
          </cell>
        </row>
        <row r="54">
          <cell r="A54" t="str">
            <v>H47</v>
          </cell>
          <cell r="B54">
            <v>49</v>
          </cell>
          <cell r="D54">
            <v>7.7</v>
          </cell>
          <cell r="E54">
            <v>11</v>
          </cell>
          <cell r="F54">
            <v>10</v>
          </cell>
          <cell r="G54">
            <v>11</v>
          </cell>
          <cell r="H54">
            <v>9.1</v>
          </cell>
          <cell r="I54">
            <v>10</v>
          </cell>
          <cell r="J54">
            <v>11</v>
          </cell>
          <cell r="K54">
            <v>9.5</v>
          </cell>
          <cell r="L54">
            <v>9.5</v>
          </cell>
          <cell r="M54">
            <v>9.5</v>
          </cell>
          <cell r="N54">
            <v>45</v>
          </cell>
          <cell r="P54">
            <v>13.6</v>
          </cell>
          <cell r="Q54">
            <v>9.1</v>
          </cell>
          <cell r="R54">
            <v>9.1</v>
          </cell>
          <cell r="S54">
            <v>15.2</v>
          </cell>
          <cell r="T54">
            <v>14.1</v>
          </cell>
          <cell r="U54">
            <v>52.7</v>
          </cell>
          <cell r="V54">
            <v>33.6</v>
          </cell>
        </row>
        <row r="55">
          <cell r="A55" t="str">
            <v>H48</v>
          </cell>
          <cell r="B55">
            <v>50</v>
          </cell>
        </row>
        <row r="56">
          <cell r="A56" t="str">
            <v>H49</v>
          </cell>
          <cell r="B56">
            <v>51</v>
          </cell>
        </row>
        <row r="57">
          <cell r="A57" t="str">
            <v>H50</v>
          </cell>
          <cell r="B57">
            <v>52</v>
          </cell>
        </row>
        <row r="58">
          <cell r="A58" t="str">
            <v>H51</v>
          </cell>
          <cell r="B58">
            <v>53</v>
          </cell>
          <cell r="D58">
            <v>5.9</v>
          </cell>
          <cell r="E58">
            <v>9.1</v>
          </cell>
          <cell r="F58">
            <v>6.5</v>
          </cell>
          <cell r="G58">
            <v>4.5</v>
          </cell>
          <cell r="I58">
            <v>9.1</v>
          </cell>
          <cell r="J58">
            <v>4.5</v>
          </cell>
          <cell r="K58">
            <v>125</v>
          </cell>
          <cell r="L58">
            <v>10.9</v>
          </cell>
          <cell r="M58">
            <v>203</v>
          </cell>
          <cell r="O58">
            <v>18</v>
          </cell>
          <cell r="P58">
            <v>37.4</v>
          </cell>
          <cell r="Q58">
            <v>93</v>
          </cell>
          <cell r="S58">
            <v>36.299999999999997</v>
          </cell>
          <cell r="U58">
            <v>120</v>
          </cell>
          <cell r="V58">
            <v>150</v>
          </cell>
          <cell r="W58">
            <v>85</v>
          </cell>
          <cell r="X58">
            <v>11.4</v>
          </cell>
          <cell r="Y58">
            <v>39</v>
          </cell>
        </row>
        <row r="59">
          <cell r="A59" t="str">
            <v>H52</v>
          </cell>
          <cell r="B59">
            <v>54</v>
          </cell>
          <cell r="D59">
            <v>213</v>
          </cell>
          <cell r="F59">
            <v>17.3</v>
          </cell>
          <cell r="G59">
            <v>17.3</v>
          </cell>
          <cell r="H59">
            <v>100</v>
          </cell>
          <cell r="K59">
            <v>36.299999999999997</v>
          </cell>
          <cell r="M59">
            <v>5.9</v>
          </cell>
          <cell r="N59">
            <v>9</v>
          </cell>
          <cell r="O59">
            <v>6.5</v>
          </cell>
          <cell r="P59">
            <v>4.5</v>
          </cell>
          <cell r="R59">
            <v>9.1</v>
          </cell>
          <cell r="S59">
            <v>4.5</v>
          </cell>
          <cell r="T59">
            <v>4.8</v>
          </cell>
          <cell r="U59">
            <v>4.8</v>
          </cell>
          <cell r="V59">
            <v>4.8</v>
          </cell>
          <cell r="X59">
            <v>4.8</v>
          </cell>
          <cell r="Y59">
            <v>125</v>
          </cell>
          <cell r="Z59">
            <v>15</v>
          </cell>
          <cell r="AA59">
            <v>45</v>
          </cell>
          <cell r="AB59">
            <v>160</v>
          </cell>
          <cell r="AC59">
            <v>85</v>
          </cell>
        </row>
        <row r="60">
          <cell r="A60" t="str">
            <v>H53</v>
          </cell>
          <cell r="B60">
            <v>55</v>
          </cell>
          <cell r="D60">
            <v>21.5</v>
          </cell>
          <cell r="E60">
            <v>21.5</v>
          </cell>
          <cell r="F60">
            <v>67</v>
          </cell>
          <cell r="H60">
            <v>132</v>
          </cell>
          <cell r="I60">
            <v>28.3</v>
          </cell>
          <cell r="J60">
            <v>132</v>
          </cell>
          <cell r="K60">
            <v>21</v>
          </cell>
          <cell r="L60">
            <v>5.0999999999999996</v>
          </cell>
          <cell r="M60">
            <v>72</v>
          </cell>
          <cell r="N60">
            <v>3.9</v>
          </cell>
          <cell r="O60">
            <v>72</v>
          </cell>
          <cell r="Q60">
            <v>16.5</v>
          </cell>
          <cell r="R60">
            <v>95</v>
          </cell>
          <cell r="S60">
            <v>14.5</v>
          </cell>
          <cell r="T60">
            <v>15</v>
          </cell>
          <cell r="U60">
            <v>5.0999999999999996</v>
          </cell>
          <cell r="V60">
            <v>23.6</v>
          </cell>
          <cell r="W60">
            <v>6</v>
          </cell>
          <cell r="X60">
            <v>100</v>
          </cell>
          <cell r="Y60">
            <v>68</v>
          </cell>
          <cell r="AA60">
            <v>20.5</v>
          </cell>
          <cell r="AB60">
            <v>5.2</v>
          </cell>
          <cell r="AC60">
            <v>9</v>
          </cell>
          <cell r="AD60">
            <v>6.5</v>
          </cell>
          <cell r="AE60">
            <v>13.6</v>
          </cell>
          <cell r="AF60">
            <v>13.6</v>
          </cell>
          <cell r="AG60">
            <v>12.7</v>
          </cell>
          <cell r="AH60">
            <v>12.7</v>
          </cell>
          <cell r="AI60">
            <v>61</v>
          </cell>
          <cell r="AJ60">
            <v>60</v>
          </cell>
          <cell r="AK60">
            <v>11.8</v>
          </cell>
          <cell r="AL60">
            <v>13.4</v>
          </cell>
        </row>
        <row r="61">
          <cell r="A61" t="str">
            <v>H54</v>
          </cell>
          <cell r="B61">
            <v>56</v>
          </cell>
          <cell r="D61">
            <v>8.6999999999999993</v>
          </cell>
          <cell r="E61">
            <v>27.2</v>
          </cell>
          <cell r="F61">
            <v>10.9</v>
          </cell>
          <cell r="G61">
            <v>6.7</v>
          </cell>
          <cell r="H61">
            <v>20</v>
          </cell>
          <cell r="I61">
            <v>12</v>
          </cell>
          <cell r="K61">
            <v>195</v>
          </cell>
          <cell r="L61" t="str">
            <v xml:space="preserve"> </v>
          </cell>
          <cell r="M61">
            <v>19.5</v>
          </cell>
          <cell r="N61">
            <v>42</v>
          </cell>
          <cell r="O61">
            <v>8.6999999999999993</v>
          </cell>
          <cell r="P61">
            <v>237</v>
          </cell>
          <cell r="R61">
            <v>5.9</v>
          </cell>
          <cell r="S61">
            <v>9</v>
          </cell>
          <cell r="T61">
            <v>6.5</v>
          </cell>
          <cell r="U61">
            <v>4.5</v>
          </cell>
          <cell r="V61">
            <v>8.1999999999999993</v>
          </cell>
          <cell r="W61">
            <v>4.5</v>
          </cell>
          <cell r="X61">
            <v>9.5</v>
          </cell>
          <cell r="Y61">
            <v>140</v>
          </cell>
          <cell r="Z61">
            <v>50</v>
          </cell>
          <cell r="AA61">
            <v>300</v>
          </cell>
          <cell r="AB61">
            <v>405</v>
          </cell>
          <cell r="AC61">
            <v>445</v>
          </cell>
          <cell r="AD61">
            <v>13</v>
          </cell>
        </row>
        <row r="62">
          <cell r="A62" t="str">
            <v>H55</v>
          </cell>
          <cell r="B62">
            <v>57</v>
          </cell>
          <cell r="D62">
            <v>8.9</v>
          </cell>
          <cell r="E62">
            <v>29</v>
          </cell>
          <cell r="F62">
            <v>11</v>
          </cell>
          <cell r="G62">
            <v>7.1</v>
          </cell>
          <cell r="H62">
            <v>22</v>
          </cell>
          <cell r="I62">
            <v>12.5</v>
          </cell>
          <cell r="K62">
            <v>210</v>
          </cell>
          <cell r="M62">
            <v>20.399999999999999</v>
          </cell>
          <cell r="N62">
            <v>42.7</v>
          </cell>
          <cell r="O62">
            <v>8.9</v>
          </cell>
          <cell r="P62">
            <v>247</v>
          </cell>
          <cell r="R62">
            <v>5.9</v>
          </cell>
          <cell r="S62">
            <v>9</v>
          </cell>
          <cell r="T62">
            <v>6.5</v>
          </cell>
          <cell r="U62">
            <v>4.5</v>
          </cell>
          <cell r="V62">
            <v>8.1999999999999993</v>
          </cell>
          <cell r="W62">
            <v>4.5</v>
          </cell>
          <cell r="X62">
            <v>9.5</v>
          </cell>
          <cell r="Y62">
            <v>145</v>
          </cell>
          <cell r="Z62">
            <v>50</v>
          </cell>
          <cell r="AA62">
            <v>307</v>
          </cell>
          <cell r="AB62">
            <v>480</v>
          </cell>
          <cell r="AC62">
            <v>454</v>
          </cell>
          <cell r="AD62">
            <v>13.5</v>
          </cell>
        </row>
        <row r="63">
          <cell r="A63" t="str">
            <v>H56</v>
          </cell>
          <cell r="B63">
            <v>58</v>
          </cell>
          <cell r="D63">
            <v>8.9</v>
          </cell>
          <cell r="E63">
            <v>29</v>
          </cell>
          <cell r="F63">
            <v>11</v>
          </cell>
          <cell r="G63">
            <v>7.1</v>
          </cell>
          <cell r="H63">
            <v>22</v>
          </cell>
          <cell r="I63">
            <v>12.5</v>
          </cell>
          <cell r="K63">
            <v>210</v>
          </cell>
          <cell r="M63">
            <v>20.9</v>
          </cell>
          <cell r="N63">
            <v>45</v>
          </cell>
          <cell r="O63">
            <v>8.9</v>
          </cell>
          <cell r="P63">
            <v>247</v>
          </cell>
          <cell r="R63">
            <v>5.9</v>
          </cell>
          <cell r="S63">
            <v>9</v>
          </cell>
          <cell r="T63">
            <v>6.5</v>
          </cell>
          <cell r="U63">
            <v>4.5</v>
          </cell>
          <cell r="V63">
            <v>8.1999999999999993</v>
          </cell>
          <cell r="W63">
            <v>4.5</v>
          </cell>
          <cell r="X63">
            <v>9.5</v>
          </cell>
          <cell r="Y63">
            <v>145</v>
          </cell>
          <cell r="Z63">
            <v>50</v>
          </cell>
          <cell r="AA63">
            <v>311</v>
          </cell>
          <cell r="AB63">
            <v>480</v>
          </cell>
          <cell r="AC63">
            <v>504</v>
          </cell>
          <cell r="AD63">
            <v>13.5</v>
          </cell>
        </row>
        <row r="64">
          <cell r="A64" t="str">
            <v>H57</v>
          </cell>
          <cell r="B64">
            <v>59</v>
          </cell>
        </row>
        <row r="65">
          <cell r="A65" t="str">
            <v>H58</v>
          </cell>
          <cell r="B65">
            <v>60</v>
          </cell>
        </row>
        <row r="66">
          <cell r="A66" t="str">
            <v>H59</v>
          </cell>
          <cell r="B66">
            <v>61</v>
          </cell>
        </row>
        <row r="67">
          <cell r="A67" t="str">
            <v>H60</v>
          </cell>
          <cell r="B67">
            <v>62</v>
          </cell>
        </row>
        <row r="68">
          <cell r="A68" t="str">
            <v>H61</v>
          </cell>
          <cell r="B68">
            <v>63</v>
          </cell>
        </row>
        <row r="69">
          <cell r="A69" t="str">
            <v>H62</v>
          </cell>
          <cell r="B69">
            <v>64</v>
          </cell>
        </row>
        <row r="70">
          <cell r="A70" t="str">
            <v>H63</v>
          </cell>
          <cell r="B70">
            <v>65</v>
          </cell>
        </row>
        <row r="71">
          <cell r="A71" t="str">
            <v>H64</v>
          </cell>
          <cell r="B71">
            <v>66</v>
          </cell>
        </row>
        <row r="72">
          <cell r="A72" t="str">
            <v>H65</v>
          </cell>
          <cell r="B72">
            <v>67</v>
          </cell>
          <cell r="D72">
            <v>7</v>
          </cell>
          <cell r="E72">
            <v>6</v>
          </cell>
          <cell r="F72">
            <v>14</v>
          </cell>
          <cell r="G72">
            <v>14</v>
          </cell>
          <cell r="H72">
            <v>14</v>
          </cell>
          <cell r="I72">
            <v>14</v>
          </cell>
          <cell r="J72">
            <v>14</v>
          </cell>
          <cell r="L72">
            <v>186</v>
          </cell>
        </row>
        <row r="73">
          <cell r="A73" t="str">
            <v>H66</v>
          </cell>
          <cell r="B73">
            <v>68</v>
          </cell>
          <cell r="D73">
            <v>4.3</v>
          </cell>
          <cell r="E73">
            <v>4.3</v>
          </cell>
          <cell r="F73">
            <v>13.6</v>
          </cell>
          <cell r="G73">
            <v>6.9</v>
          </cell>
          <cell r="H73">
            <v>17</v>
          </cell>
          <cell r="I73">
            <v>17</v>
          </cell>
          <cell r="J73">
            <v>58</v>
          </cell>
        </row>
        <row r="74">
          <cell r="A74" t="str">
            <v>H67</v>
          </cell>
          <cell r="B74">
            <v>69</v>
          </cell>
          <cell r="I74">
            <v>85.5</v>
          </cell>
        </row>
        <row r="75">
          <cell r="A75" t="str">
            <v>H68</v>
          </cell>
          <cell r="B75">
            <v>70</v>
          </cell>
          <cell r="D75">
            <v>364</v>
          </cell>
          <cell r="E75">
            <v>391</v>
          </cell>
          <cell r="G75">
            <v>19.100000000000001</v>
          </cell>
          <cell r="H75">
            <v>5.2</v>
          </cell>
          <cell r="I75">
            <v>5.2</v>
          </cell>
          <cell r="K75">
            <v>4</v>
          </cell>
          <cell r="L75">
            <v>15</v>
          </cell>
          <cell r="M75">
            <v>15</v>
          </cell>
          <cell r="N75">
            <v>297</v>
          </cell>
          <cell r="P75">
            <v>20</v>
          </cell>
        </row>
        <row r="76">
          <cell r="A76" t="str">
            <v>H69</v>
          </cell>
          <cell r="B76">
            <v>71</v>
          </cell>
        </row>
        <row r="77">
          <cell r="A77" t="str">
            <v>H70</v>
          </cell>
          <cell r="B77">
            <v>72</v>
          </cell>
        </row>
        <row r="78">
          <cell r="A78" t="str">
            <v>H71</v>
          </cell>
          <cell r="B78">
            <v>73</v>
          </cell>
          <cell r="D78">
            <v>7.3</v>
          </cell>
          <cell r="E78">
            <v>17</v>
          </cell>
          <cell r="F78">
            <v>17.3</v>
          </cell>
          <cell r="G78">
            <v>21.6</v>
          </cell>
          <cell r="H78">
            <v>19.2</v>
          </cell>
          <cell r="I78">
            <v>20</v>
          </cell>
          <cell r="J78">
            <v>4.7</v>
          </cell>
          <cell r="K78">
            <v>22.5</v>
          </cell>
          <cell r="L78">
            <v>5.2</v>
          </cell>
          <cell r="M78">
            <v>256</v>
          </cell>
          <cell r="P78">
            <v>38.5</v>
          </cell>
          <cell r="Q78">
            <v>10</v>
          </cell>
          <cell r="R78">
            <v>11.5</v>
          </cell>
          <cell r="S78">
            <v>11.8</v>
          </cell>
          <cell r="T78">
            <v>42</v>
          </cell>
          <cell r="V78">
            <v>57.3</v>
          </cell>
          <cell r="W78">
            <v>128</v>
          </cell>
          <cell r="X78">
            <v>71</v>
          </cell>
          <cell r="Y78">
            <v>134</v>
          </cell>
          <cell r="Z78">
            <v>318</v>
          </cell>
        </row>
        <row r="79">
          <cell r="A79" t="str">
            <v>H72</v>
          </cell>
          <cell r="B79">
            <v>74</v>
          </cell>
        </row>
        <row r="80">
          <cell r="A80" t="str">
            <v>H73</v>
          </cell>
          <cell r="B80">
            <v>75</v>
          </cell>
        </row>
        <row r="81">
          <cell r="A81" t="str">
            <v>H74</v>
          </cell>
          <cell r="B81">
            <v>76</v>
          </cell>
        </row>
        <row r="82">
          <cell r="A82" t="str">
            <v>H75</v>
          </cell>
          <cell r="B82">
            <v>77</v>
          </cell>
        </row>
        <row r="83">
          <cell r="A83" t="str">
            <v>H76</v>
          </cell>
          <cell r="B83">
            <v>78</v>
          </cell>
        </row>
        <row r="84">
          <cell r="A84" t="str">
            <v>H77</v>
          </cell>
          <cell r="B84">
            <v>79</v>
          </cell>
        </row>
        <row r="85">
          <cell r="A85" t="str">
            <v>H78</v>
          </cell>
          <cell r="B85">
            <v>80</v>
          </cell>
        </row>
        <row r="86">
          <cell r="A86" t="str">
            <v>H79</v>
          </cell>
          <cell r="B86">
            <v>81</v>
          </cell>
        </row>
        <row r="87">
          <cell r="A87" t="str">
            <v>H80</v>
          </cell>
          <cell r="B87">
            <v>82</v>
          </cell>
        </row>
        <row r="88">
          <cell r="A88" t="str">
            <v>H81</v>
          </cell>
          <cell r="B88">
            <v>83</v>
          </cell>
          <cell r="D88">
            <v>235</v>
          </cell>
          <cell r="F88">
            <v>19</v>
          </cell>
          <cell r="G88">
            <v>19</v>
          </cell>
          <cell r="H88">
            <v>114</v>
          </cell>
          <cell r="J88">
            <v>3.2</v>
          </cell>
          <cell r="K88">
            <v>79</v>
          </cell>
          <cell r="M88">
            <v>5.9</v>
          </cell>
          <cell r="N88">
            <v>9.1</v>
          </cell>
          <cell r="O88">
            <v>6.5</v>
          </cell>
          <cell r="P88">
            <v>4.5</v>
          </cell>
          <cell r="R88">
            <v>9.1</v>
          </cell>
          <cell r="S88">
            <v>4.5</v>
          </cell>
          <cell r="T88">
            <v>4.8</v>
          </cell>
          <cell r="U88">
            <v>4.8</v>
          </cell>
          <cell r="V88">
            <v>4.8</v>
          </cell>
          <cell r="W88">
            <v>4.8</v>
          </cell>
          <cell r="X88">
            <v>4.8</v>
          </cell>
          <cell r="Y88">
            <v>120</v>
          </cell>
          <cell r="Z88">
            <v>15</v>
          </cell>
          <cell r="AA88">
            <v>45</v>
          </cell>
          <cell r="AB88">
            <v>220</v>
          </cell>
          <cell r="AC88">
            <v>140</v>
          </cell>
        </row>
        <row r="89">
          <cell r="A89" t="str">
            <v>H82</v>
          </cell>
          <cell r="B89">
            <v>84</v>
          </cell>
          <cell r="E89">
            <v>24</v>
          </cell>
          <cell r="H89">
            <v>28</v>
          </cell>
          <cell r="J89">
            <v>13</v>
          </cell>
          <cell r="K89">
            <v>90</v>
          </cell>
        </row>
        <row r="90">
          <cell r="A90" t="str">
            <v>H83</v>
          </cell>
          <cell r="B90">
            <v>85</v>
          </cell>
        </row>
        <row r="91">
          <cell r="A91" t="str">
            <v>H84</v>
          </cell>
          <cell r="B91">
            <v>86</v>
          </cell>
        </row>
        <row r="92">
          <cell r="A92" t="str">
            <v>H85</v>
          </cell>
          <cell r="B92">
            <v>87</v>
          </cell>
        </row>
        <row r="93">
          <cell r="A93" t="str">
            <v>H86</v>
          </cell>
          <cell r="B93">
            <v>88</v>
          </cell>
          <cell r="D93">
            <v>7.7</v>
          </cell>
          <cell r="E93">
            <v>11</v>
          </cell>
          <cell r="F93">
            <v>10</v>
          </cell>
          <cell r="G93">
            <v>11</v>
          </cell>
          <cell r="H93">
            <v>11.8</v>
          </cell>
          <cell r="I93">
            <v>11</v>
          </cell>
          <cell r="J93">
            <v>11</v>
          </cell>
          <cell r="K93">
            <v>11</v>
          </cell>
          <cell r="L93">
            <v>11.8</v>
          </cell>
          <cell r="M93">
            <v>10</v>
          </cell>
          <cell r="N93">
            <v>47</v>
          </cell>
          <cell r="O93">
            <v>39</v>
          </cell>
        </row>
        <row r="94">
          <cell r="A94" t="str">
            <v>H87</v>
          </cell>
          <cell r="B94">
            <v>89</v>
          </cell>
          <cell r="D94">
            <v>14</v>
          </cell>
          <cell r="E94">
            <v>18</v>
          </cell>
          <cell r="F94">
            <v>18</v>
          </cell>
          <cell r="G94">
            <v>18</v>
          </cell>
          <cell r="H94">
            <v>18</v>
          </cell>
          <cell r="I94">
            <v>18</v>
          </cell>
          <cell r="J94">
            <v>18</v>
          </cell>
          <cell r="K94">
            <v>77</v>
          </cell>
          <cell r="M94">
            <v>14</v>
          </cell>
          <cell r="N94">
            <v>14</v>
          </cell>
          <cell r="O94">
            <v>14</v>
          </cell>
          <cell r="P94">
            <v>14</v>
          </cell>
          <cell r="Q94">
            <v>18</v>
          </cell>
          <cell r="R94">
            <v>18</v>
          </cell>
          <cell r="S94">
            <v>18</v>
          </cell>
          <cell r="T94">
            <v>18</v>
          </cell>
          <cell r="U94">
            <v>18</v>
          </cell>
          <cell r="V94">
            <v>77</v>
          </cell>
          <cell r="X94">
            <v>6.1</v>
          </cell>
          <cell r="Y94">
            <v>17</v>
          </cell>
          <cell r="Z94">
            <v>17</v>
          </cell>
          <cell r="AA94">
            <v>50</v>
          </cell>
          <cell r="AC94">
            <v>3.1</v>
          </cell>
          <cell r="AD94">
            <v>16</v>
          </cell>
          <cell r="AE94">
            <v>16</v>
          </cell>
          <cell r="AF94">
            <v>368</v>
          </cell>
          <cell r="AG94">
            <v>570</v>
          </cell>
          <cell r="AH94">
            <v>81.2</v>
          </cell>
          <cell r="AJ94">
            <v>315</v>
          </cell>
          <cell r="AK94">
            <v>209</v>
          </cell>
          <cell r="AL94">
            <v>147</v>
          </cell>
          <cell r="AM94">
            <v>48</v>
          </cell>
          <cell r="AO94">
            <v>6.8</v>
          </cell>
          <cell r="AP94">
            <v>15.5</v>
          </cell>
          <cell r="AQ94">
            <v>15.5</v>
          </cell>
        </row>
        <row r="95">
          <cell r="A95" t="str">
            <v>H88</v>
          </cell>
          <cell r="B95">
            <v>90</v>
          </cell>
          <cell r="D95">
            <v>13.6</v>
          </cell>
          <cell r="E95">
            <v>16.8</v>
          </cell>
          <cell r="F95">
            <v>16.8</v>
          </cell>
          <cell r="G95">
            <v>16.8</v>
          </cell>
          <cell r="H95">
            <v>16.8</v>
          </cell>
          <cell r="I95">
            <v>16.8</v>
          </cell>
          <cell r="J95">
            <v>16.8</v>
          </cell>
          <cell r="K95">
            <v>75</v>
          </cell>
          <cell r="M95">
            <v>13.6</v>
          </cell>
          <cell r="N95">
            <v>13.6</v>
          </cell>
          <cell r="O95">
            <v>13.6</v>
          </cell>
          <cell r="P95">
            <v>13.6</v>
          </cell>
          <cell r="Q95">
            <v>16.8</v>
          </cell>
          <cell r="R95">
            <v>16.8</v>
          </cell>
          <cell r="S95">
            <v>16.8</v>
          </cell>
          <cell r="T95">
            <v>16.8</v>
          </cell>
          <cell r="U95">
            <v>16.8</v>
          </cell>
          <cell r="V95">
            <v>75</v>
          </cell>
          <cell r="X95">
            <v>6.1</v>
          </cell>
          <cell r="Y95">
            <v>16.5</v>
          </cell>
          <cell r="Z95">
            <v>16.5</v>
          </cell>
          <cell r="AA95">
            <v>50</v>
          </cell>
          <cell r="AC95">
            <v>3.1</v>
          </cell>
          <cell r="AD95">
            <v>15.5</v>
          </cell>
          <cell r="AE95">
            <v>15.5</v>
          </cell>
          <cell r="AF95">
            <v>318</v>
          </cell>
          <cell r="AG95">
            <v>443</v>
          </cell>
          <cell r="AH95">
            <v>66.8</v>
          </cell>
          <cell r="AJ95">
            <v>315</v>
          </cell>
          <cell r="AK95">
            <v>209</v>
          </cell>
          <cell r="AL95">
            <v>147</v>
          </cell>
          <cell r="AM95">
            <v>47.3</v>
          </cell>
          <cell r="AO95">
            <v>6.8</v>
          </cell>
          <cell r="AP95">
            <v>15</v>
          </cell>
          <cell r="AQ95">
            <v>15</v>
          </cell>
        </row>
        <row r="96">
          <cell r="A96" t="str">
            <v>H89</v>
          </cell>
          <cell r="B96">
            <v>91</v>
          </cell>
          <cell r="D96">
            <v>9.5</v>
          </cell>
          <cell r="E96">
            <v>8.6999999999999993</v>
          </cell>
          <cell r="F96">
            <v>10.9</v>
          </cell>
          <cell r="G96">
            <v>10</v>
          </cell>
          <cell r="H96">
            <v>10.9</v>
          </cell>
          <cell r="I96">
            <v>10.9</v>
          </cell>
          <cell r="J96">
            <v>10.4</v>
          </cell>
          <cell r="K96">
            <v>10.4</v>
          </cell>
          <cell r="L96">
            <v>10.9</v>
          </cell>
          <cell r="M96">
            <v>10.9</v>
          </cell>
          <cell r="N96">
            <v>10.9</v>
          </cell>
        </row>
        <row r="97">
          <cell r="A97" t="str">
            <v>H90</v>
          </cell>
          <cell r="B97">
            <v>92</v>
          </cell>
          <cell r="D97">
            <v>30</v>
          </cell>
          <cell r="E97">
            <v>30</v>
          </cell>
          <cell r="F97">
            <v>22.7</v>
          </cell>
          <cell r="G97">
            <v>22.7</v>
          </cell>
          <cell r="H97">
            <v>22.7</v>
          </cell>
          <cell r="I97">
            <v>54</v>
          </cell>
          <cell r="J97">
            <v>11.4</v>
          </cell>
          <cell r="K97">
            <v>6.7</v>
          </cell>
          <cell r="L97">
            <v>34</v>
          </cell>
          <cell r="M97">
            <v>21.8</v>
          </cell>
          <cell r="N97">
            <v>5</v>
          </cell>
          <cell r="O97">
            <v>4.0999999999999996</v>
          </cell>
          <cell r="P97">
            <v>25.4</v>
          </cell>
          <cell r="Q97">
            <v>63</v>
          </cell>
          <cell r="R97">
            <v>15</v>
          </cell>
          <cell r="S97">
            <v>5</v>
          </cell>
          <cell r="X97">
            <v>10.9</v>
          </cell>
          <cell r="Y97">
            <v>10.9</v>
          </cell>
          <cell r="Z97">
            <v>86.3</v>
          </cell>
          <cell r="AA97">
            <v>17</v>
          </cell>
          <cell r="AB97">
            <v>12.7</v>
          </cell>
          <cell r="AD97">
            <v>170</v>
          </cell>
          <cell r="AE97">
            <v>60</v>
          </cell>
        </row>
        <row r="98">
          <cell r="A98" t="str">
            <v>H91</v>
          </cell>
          <cell r="B98">
            <v>93</v>
          </cell>
          <cell r="D98">
            <v>17.7</v>
          </cell>
          <cell r="E98">
            <v>17.7</v>
          </cell>
          <cell r="F98">
            <v>17.7</v>
          </cell>
          <cell r="G98">
            <v>10.9</v>
          </cell>
          <cell r="H98">
            <v>10.9</v>
          </cell>
          <cell r="I98">
            <v>10.9</v>
          </cell>
          <cell r="J98">
            <v>10.9</v>
          </cell>
          <cell r="K98">
            <v>45</v>
          </cell>
          <cell r="M98">
            <v>12</v>
          </cell>
          <cell r="N98">
            <v>12</v>
          </cell>
          <cell r="O98">
            <v>38</v>
          </cell>
          <cell r="Q98">
            <v>110</v>
          </cell>
          <cell r="R98">
            <v>12.5</v>
          </cell>
          <cell r="S98">
            <v>78</v>
          </cell>
          <cell r="T98">
            <v>8.8000000000000007</v>
          </cell>
          <cell r="U98">
            <v>16.3</v>
          </cell>
          <cell r="V98">
            <v>16</v>
          </cell>
          <cell r="W98">
            <v>16</v>
          </cell>
          <cell r="X98">
            <v>50</v>
          </cell>
          <cell r="Y98">
            <v>522</v>
          </cell>
          <cell r="Z98">
            <v>13.5</v>
          </cell>
          <cell r="AA98">
            <v>5</v>
          </cell>
          <cell r="AB98">
            <v>4.5</v>
          </cell>
          <cell r="AD98">
            <v>105</v>
          </cell>
        </row>
        <row r="99">
          <cell r="A99" t="str">
            <v>H92</v>
          </cell>
          <cell r="B99">
            <v>94</v>
          </cell>
          <cell r="D99">
            <v>33</v>
          </cell>
          <cell r="E99">
            <v>33</v>
          </cell>
          <cell r="F99">
            <v>22.7</v>
          </cell>
          <cell r="G99">
            <v>22.7</v>
          </cell>
          <cell r="H99">
            <v>22.7</v>
          </cell>
          <cell r="I99">
            <v>54</v>
          </cell>
          <cell r="J99">
            <v>11.4</v>
          </cell>
          <cell r="K99">
            <v>6.7</v>
          </cell>
          <cell r="L99">
            <v>40</v>
          </cell>
          <cell r="M99">
            <v>21</v>
          </cell>
          <cell r="N99">
            <v>5</v>
          </cell>
          <cell r="O99">
            <v>43</v>
          </cell>
          <cell r="P99">
            <v>25.4</v>
          </cell>
          <cell r="Q99">
            <v>63</v>
          </cell>
          <cell r="R99">
            <v>15</v>
          </cell>
          <cell r="S99">
            <v>5.4</v>
          </cell>
          <cell r="T99">
            <v>95</v>
          </cell>
          <cell r="V99">
            <v>78</v>
          </cell>
          <cell r="X99">
            <v>12.1</v>
          </cell>
          <cell r="Y99">
            <v>12.1</v>
          </cell>
          <cell r="Z99">
            <v>254</v>
          </cell>
          <cell r="AA99">
            <v>17.7</v>
          </cell>
          <cell r="AB99">
            <v>15</v>
          </cell>
          <cell r="AD99">
            <v>196</v>
          </cell>
          <cell r="AE99">
            <v>68</v>
          </cell>
        </row>
        <row r="100">
          <cell r="A100" t="str">
            <v>H93</v>
          </cell>
          <cell r="B100">
            <v>95</v>
          </cell>
        </row>
        <row r="101">
          <cell r="A101" t="str">
            <v>H94</v>
          </cell>
          <cell r="B101">
            <v>96</v>
          </cell>
        </row>
        <row r="102">
          <cell r="A102" t="str">
            <v>H95</v>
          </cell>
          <cell r="B102">
            <v>97</v>
          </cell>
        </row>
        <row r="103">
          <cell r="A103" t="str">
            <v>H96</v>
          </cell>
          <cell r="B103">
            <v>98</v>
          </cell>
        </row>
        <row r="104">
          <cell r="A104" t="str">
            <v>H97</v>
          </cell>
          <cell r="B104">
            <v>99</v>
          </cell>
        </row>
        <row r="105">
          <cell r="A105" t="str">
            <v>H98</v>
          </cell>
          <cell r="B105">
            <v>100</v>
          </cell>
        </row>
        <row r="106">
          <cell r="A106" t="str">
            <v>H99</v>
          </cell>
          <cell r="B106">
            <v>101</v>
          </cell>
        </row>
        <row r="107">
          <cell r="A107" t="str">
            <v>H100</v>
          </cell>
          <cell r="B107">
            <v>102</v>
          </cell>
        </row>
        <row r="108">
          <cell r="A108" t="str">
            <v>H101</v>
          </cell>
          <cell r="B108">
            <v>103</v>
          </cell>
        </row>
        <row r="109">
          <cell r="A109" t="str">
            <v>H102</v>
          </cell>
          <cell r="B109">
            <v>104</v>
          </cell>
        </row>
        <row r="110">
          <cell r="A110" t="str">
            <v>H103</v>
          </cell>
          <cell r="B110">
            <v>105</v>
          </cell>
        </row>
        <row r="111">
          <cell r="A111" t="str">
            <v>H104</v>
          </cell>
          <cell r="B111">
            <v>106</v>
          </cell>
        </row>
        <row r="112">
          <cell r="A112" t="str">
            <v>H105</v>
          </cell>
          <cell r="B112">
            <v>107</v>
          </cell>
        </row>
        <row r="113">
          <cell r="A113" t="str">
            <v>H106</v>
          </cell>
          <cell r="B113">
            <v>108</v>
          </cell>
        </row>
        <row r="114">
          <cell r="A114" t="str">
            <v>H107</v>
          </cell>
          <cell r="B114">
            <v>109</v>
          </cell>
          <cell r="D114">
            <v>19.5</v>
          </cell>
          <cell r="E114">
            <v>19.5</v>
          </cell>
          <cell r="F114">
            <v>47</v>
          </cell>
          <cell r="G114">
            <v>5.9</v>
          </cell>
          <cell r="H114">
            <v>9.1</v>
          </cell>
          <cell r="I114">
            <v>6.5</v>
          </cell>
          <cell r="J114">
            <v>4.5</v>
          </cell>
          <cell r="K114">
            <v>3</v>
          </cell>
          <cell r="L114">
            <v>6.5</v>
          </cell>
          <cell r="M114">
            <v>5</v>
          </cell>
          <cell r="N114">
            <v>5</v>
          </cell>
          <cell r="O114">
            <v>5.3</v>
          </cell>
          <cell r="P114">
            <v>4.5</v>
          </cell>
          <cell r="Q114">
            <v>91</v>
          </cell>
          <cell r="R114">
            <v>5.2</v>
          </cell>
          <cell r="S114">
            <v>139</v>
          </cell>
          <cell r="T114">
            <v>135</v>
          </cell>
          <cell r="U114">
            <v>20.399999999999999</v>
          </cell>
          <cell r="W114">
            <v>15</v>
          </cell>
          <cell r="X114">
            <v>18</v>
          </cell>
          <cell r="Y114">
            <v>47</v>
          </cell>
          <cell r="Z114">
            <v>136</v>
          </cell>
          <cell r="AA114">
            <v>121</v>
          </cell>
          <cell r="AB114">
            <v>51.2</v>
          </cell>
        </row>
        <row r="115">
          <cell r="A115" t="str">
            <v>H108</v>
          </cell>
          <cell r="B115">
            <v>110</v>
          </cell>
          <cell r="D115">
            <v>8.6999999999999993</v>
          </cell>
          <cell r="E115">
            <v>27.2</v>
          </cell>
          <cell r="F115">
            <v>10.9</v>
          </cell>
          <cell r="G115">
            <v>6.7</v>
          </cell>
          <cell r="H115">
            <v>20</v>
          </cell>
          <cell r="I115">
            <v>12</v>
          </cell>
          <cell r="K115">
            <v>195</v>
          </cell>
          <cell r="M115">
            <v>18.399999999999999</v>
          </cell>
          <cell r="N115">
            <v>3.6</v>
          </cell>
          <cell r="O115">
            <v>63.6</v>
          </cell>
          <cell r="Q115">
            <v>10</v>
          </cell>
          <cell r="R115">
            <v>13.6</v>
          </cell>
          <cell r="S115">
            <v>5.2</v>
          </cell>
          <cell r="T115">
            <v>3.1</v>
          </cell>
          <cell r="U115">
            <v>40.9</v>
          </cell>
          <cell r="V115">
            <v>23.9</v>
          </cell>
          <cell r="W115">
            <v>62</v>
          </cell>
          <cell r="X115">
            <v>25.6</v>
          </cell>
          <cell r="Y115">
            <v>60</v>
          </cell>
          <cell r="AA115">
            <v>232</v>
          </cell>
          <cell r="AB115">
            <v>470</v>
          </cell>
          <cell r="AC115">
            <v>309</v>
          </cell>
          <cell r="AD115">
            <v>210</v>
          </cell>
          <cell r="AE115">
            <v>50</v>
          </cell>
          <cell r="AF115">
            <v>13</v>
          </cell>
          <cell r="AH115">
            <v>315</v>
          </cell>
        </row>
        <row r="116">
          <cell r="A116" t="str">
            <v>H109</v>
          </cell>
          <cell r="B116">
            <v>111</v>
          </cell>
          <cell r="D116">
            <v>8.6999999999999993</v>
          </cell>
          <cell r="E116">
            <v>27.2</v>
          </cell>
          <cell r="F116">
            <v>10.9</v>
          </cell>
          <cell r="G116">
            <v>6.7</v>
          </cell>
          <cell r="H116">
            <v>20</v>
          </cell>
          <cell r="I116">
            <v>12</v>
          </cell>
          <cell r="K116">
            <v>195</v>
          </cell>
          <cell r="M116">
            <v>18.399999999999999</v>
          </cell>
          <cell r="N116">
            <v>3.6</v>
          </cell>
          <cell r="O116">
            <v>63.6</v>
          </cell>
          <cell r="Q116">
            <v>10</v>
          </cell>
          <cell r="R116">
            <v>13.6</v>
          </cell>
          <cell r="S116">
            <v>5.2</v>
          </cell>
          <cell r="T116">
            <v>3.1</v>
          </cell>
          <cell r="U116">
            <v>40.9</v>
          </cell>
          <cell r="V116">
            <v>23.9</v>
          </cell>
          <cell r="W116">
            <v>62</v>
          </cell>
          <cell r="X116">
            <v>25.6</v>
          </cell>
          <cell r="Y116">
            <v>60</v>
          </cell>
          <cell r="AA116">
            <v>232</v>
          </cell>
          <cell r="AB116">
            <v>470</v>
          </cell>
          <cell r="AC116">
            <v>309</v>
          </cell>
          <cell r="AD116">
            <v>210</v>
          </cell>
          <cell r="AE116">
            <v>50</v>
          </cell>
          <cell r="AF116">
            <v>13</v>
          </cell>
          <cell r="AH116">
            <v>315</v>
          </cell>
        </row>
        <row r="117">
          <cell r="A117" t="str">
            <v>H110</v>
          </cell>
          <cell r="B117">
            <v>112</v>
          </cell>
          <cell r="F117">
            <v>24</v>
          </cell>
          <cell r="H117">
            <v>8.5</v>
          </cell>
          <cell r="I117">
            <v>9.5</v>
          </cell>
          <cell r="J117">
            <v>6.6</v>
          </cell>
          <cell r="K117">
            <v>6.6</v>
          </cell>
          <cell r="L117">
            <v>8.1999999999999993</v>
          </cell>
          <cell r="M117">
            <v>5.3</v>
          </cell>
          <cell r="N117">
            <v>7.4</v>
          </cell>
          <cell r="P117">
            <v>57.5</v>
          </cell>
          <cell r="Q117">
            <v>7.7</v>
          </cell>
          <cell r="R117">
            <v>52</v>
          </cell>
          <cell r="S117">
            <v>24</v>
          </cell>
          <cell r="T117">
            <v>9.5</v>
          </cell>
          <cell r="U117">
            <v>7</v>
          </cell>
          <cell r="V117">
            <v>7.3</v>
          </cell>
        </row>
        <row r="118">
          <cell r="A118" t="str">
            <v>C1</v>
          </cell>
          <cell r="B118">
            <v>113</v>
          </cell>
          <cell r="D118">
            <v>19.5</v>
          </cell>
          <cell r="E118">
            <v>19.5</v>
          </cell>
          <cell r="F118">
            <v>19.5</v>
          </cell>
          <cell r="G118">
            <v>44</v>
          </cell>
          <cell r="H118">
            <v>3.2</v>
          </cell>
          <cell r="I118">
            <v>130</v>
          </cell>
          <cell r="J118">
            <v>27.6</v>
          </cell>
          <cell r="K118">
            <v>120</v>
          </cell>
          <cell r="M118">
            <v>26</v>
          </cell>
          <cell r="N118">
            <v>26</v>
          </cell>
          <cell r="O118">
            <v>85</v>
          </cell>
          <cell r="Q118">
            <v>11</v>
          </cell>
          <cell r="R118">
            <v>816</v>
          </cell>
          <cell r="S118">
            <v>4.9000000000000004</v>
          </cell>
          <cell r="T118">
            <v>245</v>
          </cell>
          <cell r="U118">
            <v>267</v>
          </cell>
          <cell r="V118">
            <v>10</v>
          </cell>
        </row>
        <row r="119">
          <cell r="A119" t="str">
            <v>C2</v>
          </cell>
          <cell r="B119">
            <v>114</v>
          </cell>
          <cell r="D119">
            <v>19.5</v>
          </cell>
          <cell r="E119">
            <v>19.5</v>
          </cell>
          <cell r="F119">
            <v>19.5</v>
          </cell>
          <cell r="G119">
            <v>44</v>
          </cell>
          <cell r="H119">
            <v>3.2</v>
          </cell>
          <cell r="I119">
            <v>130</v>
          </cell>
          <cell r="J119">
            <v>27.6</v>
          </cell>
          <cell r="K119">
            <v>120</v>
          </cell>
          <cell r="M119">
            <v>25</v>
          </cell>
          <cell r="N119">
            <v>25</v>
          </cell>
          <cell r="O119">
            <v>82.5</v>
          </cell>
          <cell r="Q119">
            <v>10</v>
          </cell>
          <cell r="R119">
            <v>649</v>
          </cell>
          <cell r="S119">
            <v>4.9000000000000004</v>
          </cell>
          <cell r="U119">
            <v>267</v>
          </cell>
          <cell r="V119">
            <v>13.2</v>
          </cell>
        </row>
        <row r="120">
          <cell r="A120" t="str">
            <v>C3</v>
          </cell>
          <cell r="B120">
            <v>115</v>
          </cell>
        </row>
        <row r="121">
          <cell r="A121" t="str">
            <v>C4</v>
          </cell>
          <cell r="B121">
            <v>116</v>
          </cell>
          <cell r="D121">
            <v>17.5</v>
          </cell>
          <cell r="E121">
            <v>17.5</v>
          </cell>
          <cell r="F121">
            <v>29.7</v>
          </cell>
          <cell r="H121">
            <v>51.2</v>
          </cell>
          <cell r="I121">
            <v>230</v>
          </cell>
          <cell r="K121">
            <v>7.3</v>
          </cell>
          <cell r="L121">
            <v>9.5</v>
          </cell>
          <cell r="M121">
            <v>6.8</v>
          </cell>
          <cell r="O121">
            <v>96</v>
          </cell>
          <cell r="P121">
            <v>51.2</v>
          </cell>
          <cell r="R121">
            <v>5.0999999999999996</v>
          </cell>
          <cell r="S121">
            <v>6</v>
          </cell>
        </row>
        <row r="122">
          <cell r="A122" t="str">
            <v>C5</v>
          </cell>
          <cell r="B122">
            <v>117</v>
          </cell>
          <cell r="E122">
            <v>6.8</v>
          </cell>
          <cell r="F122">
            <v>24</v>
          </cell>
          <cell r="H122">
            <v>9.6999999999999993</v>
          </cell>
          <cell r="I122">
            <v>7.4</v>
          </cell>
          <cell r="J122">
            <v>7.6</v>
          </cell>
          <cell r="K122">
            <v>7.6</v>
          </cell>
          <cell r="L122">
            <v>9.5</v>
          </cell>
          <cell r="M122">
            <v>6</v>
          </cell>
          <cell r="N122">
            <v>8.5</v>
          </cell>
        </row>
        <row r="123">
          <cell r="A123" t="str">
            <v>C6</v>
          </cell>
          <cell r="B123">
            <v>118</v>
          </cell>
          <cell r="D123">
            <v>5.4</v>
          </cell>
          <cell r="E123">
            <v>12.5</v>
          </cell>
          <cell r="F123">
            <v>14.3</v>
          </cell>
          <cell r="G123">
            <v>387</v>
          </cell>
          <cell r="H123">
            <v>30</v>
          </cell>
          <cell r="I123">
            <v>15</v>
          </cell>
          <cell r="J123">
            <v>13.7</v>
          </cell>
          <cell r="K123">
            <v>22.5</v>
          </cell>
          <cell r="M123">
            <v>19</v>
          </cell>
          <cell r="N123">
            <v>19</v>
          </cell>
          <cell r="O123">
            <v>50</v>
          </cell>
          <cell r="Q123">
            <v>395</v>
          </cell>
          <cell r="R123">
            <v>147</v>
          </cell>
          <cell r="S123">
            <v>75</v>
          </cell>
          <cell r="T123">
            <v>290</v>
          </cell>
        </row>
        <row r="124">
          <cell r="A124" t="str">
            <v>C7</v>
          </cell>
          <cell r="B124">
            <v>119</v>
          </cell>
          <cell r="D124">
            <v>5.3</v>
          </cell>
          <cell r="E124">
            <v>12</v>
          </cell>
          <cell r="F124">
            <v>14</v>
          </cell>
          <cell r="G124">
            <v>345</v>
          </cell>
          <cell r="H124">
            <v>35</v>
          </cell>
          <cell r="I124">
            <v>13</v>
          </cell>
          <cell r="J124">
            <v>12</v>
          </cell>
          <cell r="K124">
            <v>20</v>
          </cell>
          <cell r="M124">
            <v>17.5</v>
          </cell>
          <cell r="N124">
            <v>17.5</v>
          </cell>
          <cell r="O124">
            <v>48.4</v>
          </cell>
          <cell r="Q124">
            <v>374</v>
          </cell>
          <cell r="R124">
            <v>140</v>
          </cell>
          <cell r="S124">
            <v>68</v>
          </cell>
          <cell r="T124">
            <v>242</v>
          </cell>
        </row>
        <row r="125">
          <cell r="A125" t="str">
            <v>C8</v>
          </cell>
          <cell r="B125">
            <v>120</v>
          </cell>
          <cell r="D125">
            <v>5.2</v>
          </cell>
          <cell r="E125">
            <v>11.5</v>
          </cell>
          <cell r="F125">
            <v>13.2</v>
          </cell>
          <cell r="G125">
            <v>227</v>
          </cell>
          <cell r="H125">
            <v>25</v>
          </cell>
          <cell r="I125">
            <v>11</v>
          </cell>
          <cell r="J125">
            <v>9</v>
          </cell>
          <cell r="K125">
            <v>18</v>
          </cell>
          <cell r="M125">
            <v>16.5</v>
          </cell>
          <cell r="N125">
            <v>16.5</v>
          </cell>
          <cell r="O125">
            <v>44</v>
          </cell>
          <cell r="Q125">
            <v>200</v>
          </cell>
          <cell r="R125">
            <v>132</v>
          </cell>
          <cell r="S125">
            <v>42</v>
          </cell>
          <cell r="T125">
            <v>231</v>
          </cell>
        </row>
        <row r="126">
          <cell r="A126" t="str">
            <v>C9</v>
          </cell>
          <cell r="B126">
            <v>121</v>
          </cell>
          <cell r="D126">
            <v>235</v>
          </cell>
          <cell r="E126">
            <v>27</v>
          </cell>
          <cell r="F126">
            <v>64</v>
          </cell>
          <cell r="G126">
            <v>7.7</v>
          </cell>
          <cell r="H126">
            <v>8</v>
          </cell>
          <cell r="I126">
            <v>7.7</v>
          </cell>
          <cell r="J126">
            <v>72</v>
          </cell>
          <cell r="K126">
            <v>8</v>
          </cell>
          <cell r="L126">
            <v>16.5</v>
          </cell>
          <cell r="M126">
            <v>19.8</v>
          </cell>
          <cell r="N126">
            <v>19.8</v>
          </cell>
          <cell r="O126">
            <v>50</v>
          </cell>
          <cell r="Q126">
            <v>160</v>
          </cell>
          <cell r="R126">
            <v>200</v>
          </cell>
          <cell r="S126">
            <v>12</v>
          </cell>
          <cell r="T126">
            <v>50.5</v>
          </cell>
          <cell r="U126">
            <v>215</v>
          </cell>
          <cell r="W126">
            <v>28</v>
          </cell>
          <cell r="X126">
            <v>7.4</v>
          </cell>
          <cell r="Y126">
            <v>310</v>
          </cell>
          <cell r="Z126">
            <v>44</v>
          </cell>
          <cell r="AA126">
            <v>44</v>
          </cell>
          <cell r="AB126">
            <v>247</v>
          </cell>
        </row>
        <row r="127">
          <cell r="A127" t="str">
            <v>C10</v>
          </cell>
          <cell r="B127">
            <v>122</v>
          </cell>
          <cell r="D127">
            <v>210</v>
          </cell>
          <cell r="E127">
            <v>16.600000000000001</v>
          </cell>
          <cell r="F127">
            <v>57.2</v>
          </cell>
          <cell r="G127">
            <v>7.5</v>
          </cell>
          <cell r="H127">
            <v>7.8</v>
          </cell>
          <cell r="I127">
            <v>7.7</v>
          </cell>
          <cell r="J127">
            <v>68</v>
          </cell>
          <cell r="K127">
            <v>8</v>
          </cell>
          <cell r="L127">
            <v>15.8</v>
          </cell>
          <cell r="M127">
            <v>18.2</v>
          </cell>
          <cell r="N127">
            <v>18.2</v>
          </cell>
          <cell r="O127">
            <v>48</v>
          </cell>
          <cell r="Q127">
            <v>152</v>
          </cell>
          <cell r="R127">
            <v>182</v>
          </cell>
          <cell r="S127">
            <v>11</v>
          </cell>
          <cell r="T127">
            <v>25.3</v>
          </cell>
          <cell r="U127">
            <v>205</v>
          </cell>
          <cell r="V127">
            <v>70</v>
          </cell>
          <cell r="W127">
            <v>16.2</v>
          </cell>
          <cell r="X127">
            <v>7.4</v>
          </cell>
          <cell r="Y127">
            <v>300</v>
          </cell>
          <cell r="Z127">
            <v>40</v>
          </cell>
          <cell r="AA127">
            <v>40</v>
          </cell>
          <cell r="AB127">
            <v>210</v>
          </cell>
        </row>
        <row r="128">
          <cell r="A128" t="str">
            <v>C11</v>
          </cell>
          <cell r="B128">
            <v>123</v>
          </cell>
          <cell r="D128">
            <v>109</v>
          </cell>
          <cell r="E128">
            <v>15</v>
          </cell>
          <cell r="F128">
            <v>54.5</v>
          </cell>
          <cell r="G128">
            <v>7.3</v>
          </cell>
          <cell r="H128">
            <v>7.8</v>
          </cell>
          <cell r="I128">
            <v>7.7</v>
          </cell>
          <cell r="J128">
            <v>65</v>
          </cell>
          <cell r="K128">
            <v>7.5</v>
          </cell>
          <cell r="L128">
            <v>14.7</v>
          </cell>
          <cell r="M128">
            <v>15</v>
          </cell>
          <cell r="N128">
            <v>15</v>
          </cell>
          <cell r="O128">
            <v>45</v>
          </cell>
          <cell r="Q128">
            <v>96</v>
          </cell>
          <cell r="R128">
            <v>60</v>
          </cell>
          <cell r="S128">
            <v>150</v>
          </cell>
          <cell r="T128">
            <v>10</v>
          </cell>
          <cell r="U128">
            <v>59</v>
          </cell>
          <cell r="V128">
            <v>132</v>
          </cell>
          <cell r="W128">
            <v>67.8</v>
          </cell>
          <cell r="X128">
            <v>16</v>
          </cell>
          <cell r="Y128">
            <v>7.4</v>
          </cell>
          <cell r="Z128">
            <v>263</v>
          </cell>
          <cell r="AA128">
            <v>40</v>
          </cell>
          <cell r="AB128">
            <v>40</v>
          </cell>
          <cell r="AC128">
            <v>281</v>
          </cell>
          <cell r="AD128">
            <v>21.5</v>
          </cell>
          <cell r="AE128">
            <v>35</v>
          </cell>
          <cell r="AF128">
            <v>5.5</v>
          </cell>
          <cell r="AH128">
            <v>70</v>
          </cell>
          <cell r="AI128">
            <v>6</v>
          </cell>
          <cell r="AJ128">
            <v>5</v>
          </cell>
        </row>
        <row r="129">
          <cell r="A129" t="str">
            <v>C12</v>
          </cell>
          <cell r="B129">
            <v>124</v>
          </cell>
          <cell r="D129">
            <v>9.1999999999999993</v>
          </cell>
          <cell r="E129">
            <v>9.6999999999999993</v>
          </cell>
          <cell r="F129">
            <v>8.5</v>
          </cell>
          <cell r="G129">
            <v>135</v>
          </cell>
          <cell r="H129">
            <v>27</v>
          </cell>
          <cell r="I129">
            <v>12.5</v>
          </cell>
          <cell r="J129">
            <v>12.5</v>
          </cell>
          <cell r="K129">
            <v>40</v>
          </cell>
          <cell r="L129">
            <v>167</v>
          </cell>
          <cell r="M129">
            <v>13</v>
          </cell>
          <cell r="N129">
            <v>13.5</v>
          </cell>
          <cell r="O129">
            <v>62</v>
          </cell>
          <cell r="P129">
            <v>35</v>
          </cell>
          <cell r="Q129">
            <v>198</v>
          </cell>
        </row>
        <row r="130">
          <cell r="A130" t="str">
            <v>C13</v>
          </cell>
          <cell r="B130">
            <v>125</v>
          </cell>
        </row>
        <row r="131">
          <cell r="A131" t="str">
            <v>C14</v>
          </cell>
          <cell r="B131">
            <v>126</v>
          </cell>
          <cell r="D131">
            <v>9</v>
          </cell>
          <cell r="E131">
            <v>9.5</v>
          </cell>
          <cell r="F131">
            <v>8.6</v>
          </cell>
          <cell r="G131">
            <v>125</v>
          </cell>
          <cell r="H131">
            <v>23</v>
          </cell>
          <cell r="I131">
            <v>10</v>
          </cell>
          <cell r="J131">
            <v>10</v>
          </cell>
          <cell r="K131">
            <v>37.5</v>
          </cell>
          <cell r="L131">
            <v>157</v>
          </cell>
          <cell r="M131">
            <v>13</v>
          </cell>
          <cell r="N131">
            <v>13.4</v>
          </cell>
          <cell r="O131">
            <v>57.2</v>
          </cell>
          <cell r="P131">
            <v>33</v>
          </cell>
          <cell r="Q131">
            <v>172</v>
          </cell>
        </row>
        <row r="132">
          <cell r="A132" t="str">
            <v>C15</v>
          </cell>
          <cell r="B132">
            <v>127</v>
          </cell>
        </row>
        <row r="133">
          <cell r="A133" t="str">
            <v>C16</v>
          </cell>
          <cell r="B133">
            <v>128</v>
          </cell>
          <cell r="T133">
            <v>320</v>
          </cell>
          <cell r="AN133">
            <v>320</v>
          </cell>
        </row>
        <row r="134">
          <cell r="A134" t="str">
            <v>C17</v>
          </cell>
          <cell r="B134">
            <v>129</v>
          </cell>
          <cell r="D134">
            <v>18</v>
          </cell>
          <cell r="E134">
            <v>46</v>
          </cell>
          <cell r="G134">
            <v>20</v>
          </cell>
          <cell r="H134">
            <v>6.7</v>
          </cell>
          <cell r="I134">
            <v>125</v>
          </cell>
          <cell r="J134">
            <v>23</v>
          </cell>
          <cell r="K134">
            <v>106</v>
          </cell>
          <cell r="L134">
            <v>5.0999999999999996</v>
          </cell>
          <cell r="M134">
            <v>6</v>
          </cell>
          <cell r="N134">
            <v>55</v>
          </cell>
          <cell r="O134">
            <v>51</v>
          </cell>
        </row>
        <row r="135">
          <cell r="A135" t="str">
            <v>C18</v>
          </cell>
          <cell r="B135">
            <v>130</v>
          </cell>
        </row>
        <row r="136">
          <cell r="A136" t="str">
            <v>C19A</v>
          </cell>
          <cell r="B136">
            <v>131</v>
          </cell>
          <cell r="D136">
            <v>17.600000000000001</v>
          </cell>
          <cell r="E136">
            <v>17.600000000000001</v>
          </cell>
          <cell r="F136">
            <v>17.600000000000001</v>
          </cell>
          <cell r="G136">
            <v>11</v>
          </cell>
          <cell r="H136">
            <v>11</v>
          </cell>
          <cell r="I136">
            <v>11</v>
          </cell>
          <cell r="J136">
            <v>11</v>
          </cell>
          <cell r="K136">
            <v>44</v>
          </cell>
          <cell r="L136">
            <v>99</v>
          </cell>
          <cell r="M136">
            <v>13.2</v>
          </cell>
          <cell r="N136">
            <v>13.2</v>
          </cell>
          <cell r="O136">
            <v>38</v>
          </cell>
          <cell r="Q136">
            <v>13</v>
          </cell>
          <cell r="R136">
            <v>23</v>
          </cell>
          <cell r="S136">
            <v>13.5</v>
          </cell>
          <cell r="T136">
            <v>30</v>
          </cell>
          <cell r="V136">
            <v>74.8</v>
          </cell>
          <cell r="W136">
            <v>10.5</v>
          </cell>
          <cell r="X136">
            <v>50</v>
          </cell>
          <cell r="Y136">
            <v>122</v>
          </cell>
          <cell r="Z136">
            <v>86</v>
          </cell>
          <cell r="AA136">
            <v>9.6999999999999993</v>
          </cell>
          <cell r="AB136">
            <v>451</v>
          </cell>
          <cell r="AD136">
            <v>5.5</v>
          </cell>
          <cell r="AE136">
            <v>5.5</v>
          </cell>
          <cell r="AF136">
            <v>120</v>
          </cell>
        </row>
        <row r="137">
          <cell r="A137" t="str">
            <v>C19B</v>
          </cell>
          <cell r="B137">
            <v>132</v>
          </cell>
          <cell r="D137">
            <v>17.600000000000001</v>
          </cell>
          <cell r="E137">
            <v>17.600000000000001</v>
          </cell>
          <cell r="F137">
            <v>17.600000000000001</v>
          </cell>
          <cell r="G137">
            <v>11</v>
          </cell>
          <cell r="H137">
            <v>11</v>
          </cell>
          <cell r="I137">
            <v>11</v>
          </cell>
          <cell r="J137">
            <v>11</v>
          </cell>
          <cell r="K137">
            <v>44</v>
          </cell>
          <cell r="M137">
            <v>13.2</v>
          </cell>
          <cell r="N137">
            <v>13.2</v>
          </cell>
          <cell r="O137">
            <v>38</v>
          </cell>
          <cell r="Q137">
            <v>122</v>
          </cell>
          <cell r="R137">
            <v>13.7</v>
          </cell>
          <cell r="S137">
            <v>86</v>
          </cell>
          <cell r="T137">
            <v>9.6999999999999993</v>
          </cell>
          <cell r="U137">
            <v>325</v>
          </cell>
          <cell r="W137">
            <v>5.5</v>
          </cell>
          <cell r="X137">
            <v>5.5</v>
          </cell>
          <cell r="Y137">
            <v>5</v>
          </cell>
          <cell r="Z137">
            <v>22</v>
          </cell>
        </row>
        <row r="138">
          <cell r="A138" t="str">
            <v>C20</v>
          </cell>
          <cell r="B138">
            <v>133</v>
          </cell>
          <cell r="D138">
            <v>9.3000000000000007</v>
          </cell>
          <cell r="E138">
            <v>10</v>
          </cell>
          <cell r="F138">
            <v>5.5</v>
          </cell>
          <cell r="G138">
            <v>9.5</v>
          </cell>
          <cell r="H138">
            <v>6</v>
          </cell>
          <cell r="J138">
            <v>190</v>
          </cell>
          <cell r="K138">
            <v>325</v>
          </cell>
          <cell r="L138">
            <v>215</v>
          </cell>
          <cell r="M138">
            <v>108</v>
          </cell>
          <cell r="N138">
            <v>56</v>
          </cell>
          <cell r="O138">
            <v>106</v>
          </cell>
        </row>
        <row r="139">
          <cell r="A139" t="str">
            <v>C21</v>
          </cell>
          <cell r="B139">
            <v>134</v>
          </cell>
        </row>
        <row r="140">
          <cell r="A140" t="str">
            <v>C22</v>
          </cell>
          <cell r="B140">
            <v>135</v>
          </cell>
          <cell r="D140">
            <v>22.5</v>
          </cell>
          <cell r="E140">
            <v>18</v>
          </cell>
          <cell r="F140">
            <v>18</v>
          </cell>
          <cell r="H140">
            <v>13.4</v>
          </cell>
          <cell r="I140">
            <v>7.2</v>
          </cell>
          <cell r="J140">
            <v>8</v>
          </cell>
          <cell r="K140">
            <v>4.5</v>
          </cell>
          <cell r="L140">
            <v>16.5</v>
          </cell>
          <cell r="M140">
            <v>16.5</v>
          </cell>
          <cell r="N140">
            <v>380</v>
          </cell>
          <cell r="O140">
            <v>297</v>
          </cell>
          <cell r="P140">
            <v>22</v>
          </cell>
          <cell r="R140">
            <v>415</v>
          </cell>
          <cell r="S140">
            <v>36</v>
          </cell>
        </row>
        <row r="141">
          <cell r="A141" t="str">
            <v>C23</v>
          </cell>
          <cell r="B141">
            <v>136</v>
          </cell>
          <cell r="D141">
            <v>23.5</v>
          </cell>
          <cell r="E141">
            <v>18.5</v>
          </cell>
          <cell r="F141">
            <v>18.5</v>
          </cell>
          <cell r="H141">
            <v>13.4</v>
          </cell>
          <cell r="I141">
            <v>7.2</v>
          </cell>
          <cell r="J141">
            <v>8</v>
          </cell>
          <cell r="K141">
            <v>4.5</v>
          </cell>
          <cell r="L141">
            <v>16.5</v>
          </cell>
          <cell r="M141">
            <v>16.5</v>
          </cell>
          <cell r="N141">
            <v>450</v>
          </cell>
          <cell r="O141">
            <v>297</v>
          </cell>
          <cell r="P141">
            <v>22.5</v>
          </cell>
          <cell r="Q141">
            <v>10.3</v>
          </cell>
          <cell r="R141">
            <v>450</v>
          </cell>
          <cell r="S141">
            <v>38</v>
          </cell>
        </row>
        <row r="142">
          <cell r="A142" t="str">
            <v>C24</v>
          </cell>
          <cell r="B142">
            <v>137</v>
          </cell>
          <cell r="D142">
            <v>24</v>
          </cell>
          <cell r="E142">
            <v>24</v>
          </cell>
          <cell r="F142">
            <v>75</v>
          </cell>
          <cell r="G142">
            <v>14.1</v>
          </cell>
          <cell r="H142">
            <v>22.2</v>
          </cell>
          <cell r="I142">
            <v>33</v>
          </cell>
          <cell r="J142">
            <v>225</v>
          </cell>
          <cell r="K142">
            <v>22</v>
          </cell>
          <cell r="L142">
            <v>352</v>
          </cell>
        </row>
        <row r="143">
          <cell r="A143" t="str">
            <v>C25</v>
          </cell>
          <cell r="B143">
            <v>138</v>
          </cell>
        </row>
        <row r="144">
          <cell r="A144" t="str">
            <v>C26</v>
          </cell>
          <cell r="B144">
            <v>139</v>
          </cell>
        </row>
        <row r="145">
          <cell r="A145" t="str">
            <v>C27</v>
          </cell>
          <cell r="B145">
            <v>140</v>
          </cell>
          <cell r="I145">
            <v>83</v>
          </cell>
          <cell r="K145">
            <v>58</v>
          </cell>
        </row>
        <row r="146">
          <cell r="A146" t="str">
            <v>C28</v>
          </cell>
          <cell r="B146">
            <v>141</v>
          </cell>
          <cell r="I146">
            <v>85</v>
          </cell>
          <cell r="K146">
            <v>61</v>
          </cell>
        </row>
        <row r="147">
          <cell r="A147" t="str">
            <v>C29</v>
          </cell>
          <cell r="B147">
            <v>142</v>
          </cell>
          <cell r="D147">
            <v>17</v>
          </cell>
          <cell r="E147">
            <v>17</v>
          </cell>
          <cell r="F147">
            <v>45</v>
          </cell>
          <cell r="G147">
            <v>313</v>
          </cell>
          <cell r="J147">
            <v>23.6</v>
          </cell>
          <cell r="K147">
            <v>17</v>
          </cell>
          <cell r="L147">
            <v>9.6</v>
          </cell>
          <cell r="M147">
            <v>280</v>
          </cell>
        </row>
        <row r="148">
          <cell r="A148" t="str">
            <v>C30</v>
          </cell>
          <cell r="B148">
            <v>143</v>
          </cell>
          <cell r="D148">
            <v>17</v>
          </cell>
          <cell r="E148">
            <v>17</v>
          </cell>
          <cell r="F148">
            <v>42.5</v>
          </cell>
          <cell r="G148">
            <v>170</v>
          </cell>
          <cell r="J148">
            <v>23</v>
          </cell>
          <cell r="K148">
            <v>17</v>
          </cell>
          <cell r="L148">
            <v>9.6</v>
          </cell>
          <cell r="M148">
            <v>250</v>
          </cell>
        </row>
        <row r="149">
          <cell r="A149" t="str">
            <v>C31</v>
          </cell>
          <cell r="B149">
            <v>144</v>
          </cell>
          <cell r="D149">
            <v>17</v>
          </cell>
          <cell r="E149">
            <v>17</v>
          </cell>
          <cell r="F149">
            <v>42.5</v>
          </cell>
          <cell r="G149">
            <v>155</v>
          </cell>
          <cell r="J149">
            <v>23</v>
          </cell>
          <cell r="K149">
            <v>17</v>
          </cell>
          <cell r="L149">
            <v>9.8000000000000007</v>
          </cell>
          <cell r="M149">
            <v>155</v>
          </cell>
        </row>
        <row r="150">
          <cell r="A150" t="str">
            <v>C32</v>
          </cell>
          <cell r="B150">
            <v>145</v>
          </cell>
          <cell r="D150">
            <v>17</v>
          </cell>
          <cell r="E150">
            <v>17</v>
          </cell>
          <cell r="F150">
            <v>42.5</v>
          </cell>
          <cell r="G150">
            <v>170</v>
          </cell>
          <cell r="J150">
            <v>23</v>
          </cell>
          <cell r="K150">
            <v>17</v>
          </cell>
          <cell r="L150">
            <v>9.6</v>
          </cell>
          <cell r="M150">
            <v>250</v>
          </cell>
          <cell r="N150">
            <v>17</v>
          </cell>
          <cell r="O150">
            <v>157</v>
          </cell>
        </row>
        <row r="151">
          <cell r="A151" t="str">
            <v>C33</v>
          </cell>
          <cell r="B151">
            <v>146</v>
          </cell>
          <cell r="D151">
            <v>17</v>
          </cell>
          <cell r="E151">
            <v>17</v>
          </cell>
          <cell r="F151">
            <v>42.5</v>
          </cell>
          <cell r="G151">
            <v>170</v>
          </cell>
          <cell r="J151">
            <v>23</v>
          </cell>
          <cell r="K151">
            <v>17</v>
          </cell>
          <cell r="L151">
            <v>12</v>
          </cell>
          <cell r="M151">
            <v>458</v>
          </cell>
        </row>
        <row r="152">
          <cell r="A152" t="str">
            <v>C34</v>
          </cell>
          <cell r="B152">
            <v>147</v>
          </cell>
          <cell r="D152">
            <v>15.5</v>
          </cell>
          <cell r="E152">
            <v>19.5</v>
          </cell>
          <cell r="F152">
            <v>19.5</v>
          </cell>
          <cell r="G152">
            <v>19.5</v>
          </cell>
          <cell r="H152">
            <v>19.5</v>
          </cell>
          <cell r="I152">
            <v>19.5</v>
          </cell>
          <cell r="J152">
            <v>19.5</v>
          </cell>
          <cell r="K152">
            <v>77</v>
          </cell>
          <cell r="M152">
            <v>15.5</v>
          </cell>
          <cell r="N152">
            <v>19.5</v>
          </cell>
          <cell r="O152">
            <v>19.5</v>
          </cell>
          <cell r="P152">
            <v>19.5</v>
          </cell>
          <cell r="Q152">
            <v>19.5</v>
          </cell>
          <cell r="R152">
            <v>19.5</v>
          </cell>
          <cell r="S152">
            <v>19.5</v>
          </cell>
          <cell r="T152">
            <v>19.5</v>
          </cell>
          <cell r="U152">
            <v>19.5</v>
          </cell>
          <cell r="V152">
            <v>77</v>
          </cell>
          <cell r="X152">
            <v>6.6</v>
          </cell>
          <cell r="Y152">
            <v>18.7</v>
          </cell>
          <cell r="Z152">
            <v>18.7</v>
          </cell>
          <cell r="AA152">
            <v>52.8</v>
          </cell>
          <cell r="AC152">
            <v>3.1</v>
          </cell>
          <cell r="AD152">
            <v>17.600000000000001</v>
          </cell>
          <cell r="AE152">
            <v>17.600000000000001</v>
          </cell>
          <cell r="AF152">
            <v>405</v>
          </cell>
          <cell r="AG152">
            <v>627</v>
          </cell>
          <cell r="AH152">
            <v>73.5</v>
          </cell>
          <cell r="AJ152">
            <v>314</v>
          </cell>
          <cell r="AK152">
            <v>209</v>
          </cell>
          <cell r="AL152">
            <v>147</v>
          </cell>
          <cell r="AM152">
            <v>52.7</v>
          </cell>
        </row>
        <row r="153">
          <cell r="A153" t="str">
            <v>C35</v>
          </cell>
          <cell r="B153">
            <v>148</v>
          </cell>
          <cell r="D153">
            <v>13.6</v>
          </cell>
          <cell r="E153">
            <v>16.8</v>
          </cell>
          <cell r="F153">
            <v>16.8</v>
          </cell>
          <cell r="G153">
            <v>16.8</v>
          </cell>
          <cell r="H153">
            <v>16.8</v>
          </cell>
          <cell r="I153">
            <v>16.8</v>
          </cell>
          <cell r="J153">
            <v>16.8</v>
          </cell>
          <cell r="K153">
            <v>75</v>
          </cell>
          <cell r="M153">
            <v>13.6</v>
          </cell>
          <cell r="N153">
            <v>16.8</v>
          </cell>
          <cell r="O153">
            <v>16.8</v>
          </cell>
          <cell r="P153">
            <v>16.8</v>
          </cell>
          <cell r="Q153">
            <v>16.8</v>
          </cell>
          <cell r="R153">
            <v>16.8</v>
          </cell>
          <cell r="S153">
            <v>16.8</v>
          </cell>
          <cell r="T153">
            <v>16.8</v>
          </cell>
          <cell r="U153">
            <v>16.8</v>
          </cell>
          <cell r="V153">
            <v>75</v>
          </cell>
          <cell r="X153">
            <v>6.5</v>
          </cell>
          <cell r="Y153">
            <v>18</v>
          </cell>
          <cell r="Z153">
            <v>18</v>
          </cell>
          <cell r="AA153">
            <v>52.8</v>
          </cell>
          <cell r="AC153">
            <v>3.1</v>
          </cell>
          <cell r="AD153">
            <v>17</v>
          </cell>
          <cell r="AE153">
            <v>17</v>
          </cell>
          <cell r="AF153">
            <v>350</v>
          </cell>
          <cell r="AG153">
            <v>700</v>
          </cell>
          <cell r="AH153">
            <v>67.5</v>
          </cell>
          <cell r="AI153">
            <v>314</v>
          </cell>
          <cell r="AJ153">
            <v>230</v>
          </cell>
          <cell r="AK153">
            <v>162</v>
          </cell>
          <cell r="AL153">
            <v>56</v>
          </cell>
        </row>
        <row r="154">
          <cell r="A154" t="str">
            <v>C36</v>
          </cell>
          <cell r="B154">
            <v>149</v>
          </cell>
          <cell r="H154">
            <v>56</v>
          </cell>
          <cell r="I154">
            <v>10</v>
          </cell>
          <cell r="J154">
            <v>44</v>
          </cell>
          <cell r="K154">
            <v>11</v>
          </cell>
          <cell r="L154">
            <v>22</v>
          </cell>
          <cell r="M154">
            <v>8</v>
          </cell>
          <cell r="N154">
            <v>7.2</v>
          </cell>
          <cell r="O154">
            <v>42</v>
          </cell>
          <cell r="P154">
            <v>7</v>
          </cell>
        </row>
        <row r="155">
          <cell r="A155" t="str">
            <v>C37</v>
          </cell>
          <cell r="B155">
            <v>150</v>
          </cell>
          <cell r="H155">
            <v>200</v>
          </cell>
          <cell r="I155">
            <v>286</v>
          </cell>
        </row>
        <row r="156">
          <cell r="A156" t="str">
            <v>C38</v>
          </cell>
          <cell r="B156">
            <v>151</v>
          </cell>
          <cell r="D156">
            <v>46.2</v>
          </cell>
          <cell r="E156">
            <v>74</v>
          </cell>
          <cell r="F156">
            <v>19.5</v>
          </cell>
          <cell r="G156">
            <v>19.5</v>
          </cell>
          <cell r="H156">
            <v>19.5</v>
          </cell>
          <cell r="I156">
            <v>42</v>
          </cell>
          <cell r="J156">
            <v>6.2</v>
          </cell>
          <cell r="K156">
            <v>18.600000000000001</v>
          </cell>
          <cell r="L156">
            <v>169</v>
          </cell>
          <cell r="M156">
            <v>21</v>
          </cell>
          <cell r="N156">
            <v>10.199999999999999</v>
          </cell>
          <cell r="O156">
            <v>18.5</v>
          </cell>
          <cell r="P156">
            <v>27.3</v>
          </cell>
          <cell r="R156">
            <v>6.2</v>
          </cell>
          <cell r="S156">
            <v>215</v>
          </cell>
          <cell r="T156">
            <v>62.5</v>
          </cell>
          <cell r="U156">
            <v>118</v>
          </cell>
          <cell r="V156">
            <v>22.5</v>
          </cell>
          <cell r="X156">
            <v>5.3</v>
          </cell>
          <cell r="Y156">
            <v>5.3</v>
          </cell>
          <cell r="Z156">
            <v>9</v>
          </cell>
          <cell r="AA156">
            <v>9</v>
          </cell>
          <cell r="AB156">
            <v>110</v>
          </cell>
          <cell r="AC156">
            <v>327</v>
          </cell>
          <cell r="AD156">
            <v>66</v>
          </cell>
          <cell r="AE156">
            <v>6.2</v>
          </cell>
          <cell r="AF156">
            <v>61</v>
          </cell>
          <cell r="AG156">
            <v>14.2</v>
          </cell>
          <cell r="AI156">
            <v>16</v>
          </cell>
          <cell r="AJ156">
            <v>55</v>
          </cell>
          <cell r="AK156">
            <v>15</v>
          </cell>
          <cell r="AL156">
            <v>10.3</v>
          </cell>
          <cell r="AM156">
            <v>15</v>
          </cell>
          <cell r="AN156">
            <v>6.4</v>
          </cell>
          <cell r="AO156">
            <v>65</v>
          </cell>
        </row>
        <row r="157">
          <cell r="A157" t="str">
            <v>C39</v>
          </cell>
          <cell r="B157">
            <v>152</v>
          </cell>
          <cell r="D157">
            <v>46.2</v>
          </cell>
          <cell r="E157">
            <v>74</v>
          </cell>
          <cell r="F157">
            <v>19.5</v>
          </cell>
          <cell r="G157">
            <v>19.5</v>
          </cell>
          <cell r="H157">
            <v>19.5</v>
          </cell>
          <cell r="I157">
            <v>42</v>
          </cell>
          <cell r="J157">
            <v>6.2</v>
          </cell>
          <cell r="K157">
            <v>18.600000000000001</v>
          </cell>
          <cell r="L157">
            <v>169</v>
          </cell>
          <cell r="M157">
            <v>21</v>
          </cell>
          <cell r="N157">
            <v>10.199999999999999</v>
          </cell>
          <cell r="O157">
            <v>18.5</v>
          </cell>
          <cell r="P157">
            <v>27.3</v>
          </cell>
          <cell r="R157">
            <v>6.2</v>
          </cell>
          <cell r="S157">
            <v>215</v>
          </cell>
          <cell r="T157">
            <v>62.5</v>
          </cell>
          <cell r="U157">
            <v>118</v>
          </cell>
          <cell r="V157">
            <v>22.5</v>
          </cell>
          <cell r="X157">
            <v>5.3</v>
          </cell>
          <cell r="Y157">
            <v>5.3</v>
          </cell>
          <cell r="Z157">
            <v>9</v>
          </cell>
          <cell r="AA157">
            <v>9</v>
          </cell>
          <cell r="AB157">
            <v>110</v>
          </cell>
          <cell r="AC157">
            <v>327</v>
          </cell>
          <cell r="AD157">
            <v>66</v>
          </cell>
          <cell r="AE157">
            <v>6.2</v>
          </cell>
          <cell r="AF157">
            <v>61</v>
          </cell>
          <cell r="AG157">
            <v>14.2</v>
          </cell>
          <cell r="AI157">
            <v>16</v>
          </cell>
          <cell r="AJ157">
            <v>55</v>
          </cell>
          <cell r="AK157">
            <v>15</v>
          </cell>
          <cell r="AL157">
            <v>10.3</v>
          </cell>
          <cell r="AM157">
            <v>15</v>
          </cell>
          <cell r="AN157">
            <v>6.4</v>
          </cell>
          <cell r="AO157">
            <v>65</v>
          </cell>
          <cell r="AP157">
            <v>220</v>
          </cell>
        </row>
        <row r="158">
          <cell r="A158" t="str">
            <v>C40</v>
          </cell>
          <cell r="B158">
            <v>153</v>
          </cell>
        </row>
        <row r="159">
          <cell r="A159" t="str">
            <v>C41</v>
          </cell>
          <cell r="B159">
            <v>154</v>
          </cell>
          <cell r="D159">
            <v>9.5</v>
          </cell>
          <cell r="E159">
            <v>30</v>
          </cell>
          <cell r="F159">
            <v>12</v>
          </cell>
          <cell r="G159">
            <v>7.4</v>
          </cell>
          <cell r="H159">
            <v>22</v>
          </cell>
          <cell r="I159">
            <v>13.2</v>
          </cell>
          <cell r="K159">
            <v>215</v>
          </cell>
          <cell r="M159">
            <v>20</v>
          </cell>
          <cell r="N159">
            <v>9.6</v>
          </cell>
          <cell r="O159">
            <v>70</v>
          </cell>
          <cell r="Q159">
            <v>6.5</v>
          </cell>
          <cell r="R159">
            <v>10</v>
          </cell>
          <cell r="S159">
            <v>7.2</v>
          </cell>
          <cell r="T159">
            <v>5</v>
          </cell>
          <cell r="V159">
            <v>5.2</v>
          </cell>
          <cell r="W159">
            <v>5.2</v>
          </cell>
          <cell r="X159">
            <v>5.2</v>
          </cell>
          <cell r="Y159">
            <v>5.2</v>
          </cell>
          <cell r="Z159">
            <v>5.2</v>
          </cell>
          <cell r="AA159">
            <v>8.6</v>
          </cell>
          <cell r="AB159">
            <v>5.3</v>
          </cell>
          <cell r="AC159">
            <v>130</v>
          </cell>
          <cell r="AD159">
            <v>16.5</v>
          </cell>
          <cell r="AE159">
            <v>55</v>
          </cell>
          <cell r="AF159">
            <v>156</v>
          </cell>
          <cell r="AG159">
            <v>464</v>
          </cell>
          <cell r="AH159">
            <v>26.5</v>
          </cell>
          <cell r="AI159">
            <v>243</v>
          </cell>
          <cell r="AJ159">
            <v>17.7</v>
          </cell>
        </row>
        <row r="160">
          <cell r="A160" t="str">
            <v>C42</v>
          </cell>
          <cell r="B160">
            <v>155</v>
          </cell>
          <cell r="D160">
            <v>9.8000000000000007</v>
          </cell>
          <cell r="E160">
            <v>32</v>
          </cell>
          <cell r="F160">
            <v>12.3</v>
          </cell>
          <cell r="G160">
            <v>7.8</v>
          </cell>
          <cell r="H160">
            <v>24.2</v>
          </cell>
          <cell r="I160">
            <v>13.2</v>
          </cell>
          <cell r="K160">
            <v>231</v>
          </cell>
          <cell r="M160">
            <v>23</v>
          </cell>
          <cell r="N160">
            <v>9.8000000000000007</v>
          </cell>
          <cell r="O160">
            <v>87.5</v>
          </cell>
          <cell r="Q160">
            <v>6.5</v>
          </cell>
          <cell r="R160">
            <v>10</v>
          </cell>
          <cell r="S160">
            <v>7.2</v>
          </cell>
          <cell r="T160">
            <v>5</v>
          </cell>
          <cell r="V160">
            <v>8.6</v>
          </cell>
          <cell r="W160">
            <v>5</v>
          </cell>
          <cell r="X160">
            <v>149</v>
          </cell>
          <cell r="Y160">
            <v>16.5</v>
          </cell>
          <cell r="Z160">
            <v>242</v>
          </cell>
          <cell r="AA160">
            <v>528</v>
          </cell>
          <cell r="AB160">
            <v>55</v>
          </cell>
          <cell r="AC160">
            <v>354</v>
          </cell>
          <cell r="AD160">
            <v>18</v>
          </cell>
        </row>
        <row r="161">
          <cell r="A161" t="str">
            <v>C43</v>
          </cell>
          <cell r="B161">
            <v>156</v>
          </cell>
          <cell r="D161">
            <v>433</v>
          </cell>
          <cell r="F161">
            <v>21</v>
          </cell>
          <cell r="G161">
            <v>21</v>
          </cell>
          <cell r="H161">
            <v>114</v>
          </cell>
          <cell r="K161">
            <v>48.4</v>
          </cell>
          <cell r="M161">
            <v>6.5</v>
          </cell>
          <cell r="N161">
            <v>10</v>
          </cell>
          <cell r="O161">
            <v>7.2</v>
          </cell>
          <cell r="P161">
            <v>5</v>
          </cell>
          <cell r="R161">
            <v>10</v>
          </cell>
          <cell r="S161">
            <v>5</v>
          </cell>
          <cell r="Y161">
            <v>130</v>
          </cell>
          <cell r="Z161">
            <v>16.5</v>
          </cell>
          <cell r="AA161">
            <v>50</v>
          </cell>
          <cell r="AB161">
            <v>241</v>
          </cell>
          <cell r="AC161">
            <v>154</v>
          </cell>
        </row>
        <row r="162">
          <cell r="A162" t="str">
            <v>C44</v>
          </cell>
          <cell r="B162">
            <v>157</v>
          </cell>
        </row>
        <row r="163">
          <cell r="A163" t="str">
            <v>C45</v>
          </cell>
          <cell r="B163">
            <v>158</v>
          </cell>
        </row>
        <row r="164">
          <cell r="A164" t="str">
            <v>C46</v>
          </cell>
          <cell r="B164">
            <v>159</v>
          </cell>
        </row>
        <row r="165">
          <cell r="A165" t="str">
            <v>C47</v>
          </cell>
          <cell r="B165">
            <v>160</v>
          </cell>
          <cell r="D165">
            <v>7.7</v>
          </cell>
          <cell r="E165">
            <v>11</v>
          </cell>
          <cell r="F165">
            <v>10</v>
          </cell>
          <cell r="G165">
            <v>11</v>
          </cell>
          <cell r="H165">
            <v>9.1</v>
          </cell>
          <cell r="I165">
            <v>10</v>
          </cell>
          <cell r="J165">
            <v>11</v>
          </cell>
          <cell r="K165">
            <v>9.5</v>
          </cell>
          <cell r="L165">
            <v>9.5</v>
          </cell>
          <cell r="M165">
            <v>9.5</v>
          </cell>
          <cell r="N165">
            <v>45</v>
          </cell>
          <cell r="P165">
            <v>13.6</v>
          </cell>
          <cell r="Q165">
            <v>9.1</v>
          </cell>
          <cell r="R165">
            <v>9.1</v>
          </cell>
          <cell r="S165">
            <v>15.2</v>
          </cell>
          <cell r="T165">
            <v>14.1</v>
          </cell>
          <cell r="U165">
            <v>52.7</v>
          </cell>
          <cell r="V165">
            <v>33.6</v>
          </cell>
        </row>
        <row r="166">
          <cell r="A166" t="str">
            <v>C48</v>
          </cell>
          <cell r="B166">
            <v>161</v>
          </cell>
        </row>
        <row r="167">
          <cell r="A167" t="str">
            <v>C49</v>
          </cell>
          <cell r="B167">
            <v>162</v>
          </cell>
        </row>
        <row r="168">
          <cell r="A168" t="str">
            <v>C50</v>
          </cell>
          <cell r="B168">
            <v>163</v>
          </cell>
        </row>
        <row r="169">
          <cell r="A169" t="str">
            <v>C51</v>
          </cell>
          <cell r="B169">
            <v>164</v>
          </cell>
          <cell r="D169">
            <v>6.5</v>
          </cell>
          <cell r="E169">
            <v>10</v>
          </cell>
          <cell r="F169">
            <v>7.2</v>
          </cell>
          <cell r="G169">
            <v>5</v>
          </cell>
          <cell r="I169">
            <v>10</v>
          </cell>
          <cell r="J169">
            <v>5</v>
          </cell>
          <cell r="K169">
            <v>137</v>
          </cell>
          <cell r="L169">
            <v>12</v>
          </cell>
          <cell r="M169">
            <v>224</v>
          </cell>
          <cell r="O169">
            <v>20</v>
          </cell>
          <cell r="P169">
            <v>42.2</v>
          </cell>
          <cell r="Q169">
            <v>93</v>
          </cell>
          <cell r="S169">
            <v>40</v>
          </cell>
          <cell r="U169">
            <v>130</v>
          </cell>
          <cell r="V169">
            <v>165</v>
          </cell>
          <cell r="W169">
            <v>93.6</v>
          </cell>
          <cell r="X169">
            <v>13</v>
          </cell>
          <cell r="Y169">
            <v>43</v>
          </cell>
        </row>
        <row r="170">
          <cell r="A170" t="str">
            <v>C52</v>
          </cell>
          <cell r="B170">
            <v>165</v>
          </cell>
          <cell r="D170">
            <v>235</v>
          </cell>
          <cell r="F170">
            <v>19</v>
          </cell>
          <cell r="G170">
            <v>19</v>
          </cell>
          <cell r="H170">
            <v>100</v>
          </cell>
          <cell r="J170">
            <v>3.5</v>
          </cell>
          <cell r="K170">
            <v>40</v>
          </cell>
          <cell r="M170">
            <v>6.5</v>
          </cell>
          <cell r="N170">
            <v>10</v>
          </cell>
          <cell r="O170">
            <v>7.2</v>
          </cell>
          <cell r="P170">
            <v>5</v>
          </cell>
          <cell r="R170">
            <v>10</v>
          </cell>
          <cell r="S170">
            <v>5</v>
          </cell>
          <cell r="T170">
            <v>5.2</v>
          </cell>
          <cell r="U170">
            <v>5.2</v>
          </cell>
          <cell r="V170">
            <v>5.2</v>
          </cell>
          <cell r="X170">
            <v>5.2</v>
          </cell>
          <cell r="Y170">
            <v>137</v>
          </cell>
          <cell r="Z170">
            <v>16.5</v>
          </cell>
          <cell r="AA170">
            <v>49.5</v>
          </cell>
          <cell r="AB170">
            <v>176</v>
          </cell>
          <cell r="AC170">
            <v>93.5</v>
          </cell>
        </row>
        <row r="171">
          <cell r="A171" t="str">
            <v>C53</v>
          </cell>
          <cell r="B171">
            <v>166</v>
          </cell>
          <cell r="D171">
            <v>22.4</v>
          </cell>
          <cell r="E171">
            <v>22.4</v>
          </cell>
          <cell r="F171">
            <v>67</v>
          </cell>
          <cell r="H171">
            <v>145</v>
          </cell>
          <cell r="I171">
            <v>31</v>
          </cell>
          <cell r="J171">
            <v>144</v>
          </cell>
          <cell r="K171">
            <v>22.4</v>
          </cell>
          <cell r="L171">
            <v>5.6</v>
          </cell>
          <cell r="M171">
            <v>78</v>
          </cell>
          <cell r="N171">
            <v>4.2</v>
          </cell>
          <cell r="O171">
            <v>78</v>
          </cell>
          <cell r="Q171">
            <v>18.2</v>
          </cell>
          <cell r="R171">
            <v>106</v>
          </cell>
          <cell r="S171">
            <v>16</v>
          </cell>
          <cell r="T171">
            <v>16.5</v>
          </cell>
          <cell r="U171">
            <v>6.1</v>
          </cell>
          <cell r="V171">
            <v>26</v>
          </cell>
          <cell r="W171">
            <v>69</v>
          </cell>
          <cell r="X171">
            <v>110</v>
          </cell>
          <cell r="Y171">
            <v>75</v>
          </cell>
          <cell r="AA171">
            <v>22.5</v>
          </cell>
          <cell r="AB171">
            <v>6.5</v>
          </cell>
          <cell r="AC171">
            <v>10</v>
          </cell>
          <cell r="AD171">
            <v>7.2</v>
          </cell>
          <cell r="AE171">
            <v>15</v>
          </cell>
          <cell r="AF171">
            <v>15</v>
          </cell>
          <cell r="AG171">
            <v>14</v>
          </cell>
          <cell r="AH171">
            <v>14</v>
          </cell>
          <cell r="AI171">
            <v>65</v>
          </cell>
          <cell r="AJ171">
            <v>67</v>
          </cell>
          <cell r="AK171">
            <v>13</v>
          </cell>
          <cell r="AL171">
            <v>14.8</v>
          </cell>
        </row>
        <row r="172">
          <cell r="A172" t="str">
            <v>C54</v>
          </cell>
          <cell r="B172">
            <v>167</v>
          </cell>
          <cell r="D172">
            <v>9.5</v>
          </cell>
          <cell r="E172">
            <v>30</v>
          </cell>
          <cell r="F172">
            <v>12</v>
          </cell>
          <cell r="G172">
            <v>7.4</v>
          </cell>
          <cell r="H172">
            <v>22</v>
          </cell>
          <cell r="I172">
            <v>13.7</v>
          </cell>
          <cell r="K172">
            <v>215</v>
          </cell>
          <cell r="L172" t="str">
            <v xml:space="preserve"> </v>
          </cell>
          <cell r="M172">
            <v>20</v>
          </cell>
          <cell r="N172">
            <v>47</v>
          </cell>
          <cell r="O172">
            <v>9.6</v>
          </cell>
          <cell r="P172">
            <v>260</v>
          </cell>
          <cell r="R172">
            <v>6.5</v>
          </cell>
          <cell r="S172">
            <v>10</v>
          </cell>
          <cell r="T172">
            <v>7.2</v>
          </cell>
          <cell r="U172">
            <v>5</v>
          </cell>
          <cell r="V172">
            <v>8.6</v>
          </cell>
          <cell r="W172">
            <v>5</v>
          </cell>
          <cell r="X172">
            <v>10.5</v>
          </cell>
          <cell r="Y172">
            <v>154</v>
          </cell>
          <cell r="Z172">
            <v>55</v>
          </cell>
          <cell r="AA172">
            <v>330</v>
          </cell>
          <cell r="AB172">
            <v>445</v>
          </cell>
          <cell r="AC172">
            <v>495</v>
          </cell>
          <cell r="AD172">
            <v>17.5</v>
          </cell>
        </row>
        <row r="173">
          <cell r="A173" t="str">
            <v>C55</v>
          </cell>
          <cell r="B173">
            <v>168</v>
          </cell>
          <cell r="D173">
            <v>9.8000000000000007</v>
          </cell>
          <cell r="E173">
            <v>32</v>
          </cell>
          <cell r="F173">
            <v>12.3</v>
          </cell>
          <cell r="G173">
            <v>7.8</v>
          </cell>
          <cell r="H173">
            <v>24.2</v>
          </cell>
          <cell r="I173">
            <v>13.7</v>
          </cell>
          <cell r="K173">
            <v>231</v>
          </cell>
          <cell r="M173">
            <v>23</v>
          </cell>
          <cell r="N173">
            <v>48</v>
          </cell>
          <cell r="O173">
            <v>9.8000000000000007</v>
          </cell>
          <cell r="P173">
            <v>272</v>
          </cell>
          <cell r="Q173">
            <v>6.5</v>
          </cell>
          <cell r="R173">
            <v>6.5</v>
          </cell>
          <cell r="S173">
            <v>10</v>
          </cell>
          <cell r="T173">
            <v>7.2</v>
          </cell>
          <cell r="U173">
            <v>5</v>
          </cell>
          <cell r="V173">
            <v>8.6</v>
          </cell>
          <cell r="W173">
            <v>5</v>
          </cell>
          <cell r="X173">
            <v>10.5</v>
          </cell>
          <cell r="Y173">
            <v>160</v>
          </cell>
          <cell r="Z173">
            <v>55</v>
          </cell>
          <cell r="AA173">
            <v>338</v>
          </cell>
          <cell r="AB173">
            <v>528</v>
          </cell>
          <cell r="AC173">
            <v>500</v>
          </cell>
          <cell r="AD173">
            <v>18</v>
          </cell>
        </row>
        <row r="174">
          <cell r="A174" t="str">
            <v>C56</v>
          </cell>
          <cell r="B174">
            <v>169</v>
          </cell>
          <cell r="D174">
            <v>9.8000000000000007</v>
          </cell>
          <cell r="E174">
            <v>32</v>
          </cell>
          <cell r="F174">
            <v>12.3</v>
          </cell>
          <cell r="G174">
            <v>7.8</v>
          </cell>
          <cell r="H174">
            <v>24.2</v>
          </cell>
          <cell r="I174">
            <v>13.7</v>
          </cell>
          <cell r="K174">
            <v>231</v>
          </cell>
          <cell r="M174">
            <v>23</v>
          </cell>
          <cell r="N174">
            <v>50</v>
          </cell>
          <cell r="O174">
            <v>9.8000000000000007</v>
          </cell>
          <cell r="P174">
            <v>272</v>
          </cell>
          <cell r="R174">
            <v>6.5</v>
          </cell>
          <cell r="S174">
            <v>10</v>
          </cell>
          <cell r="T174">
            <v>7.2</v>
          </cell>
          <cell r="U174">
            <v>5</v>
          </cell>
          <cell r="V174">
            <v>8.6</v>
          </cell>
          <cell r="W174">
            <v>5</v>
          </cell>
          <cell r="X174">
            <v>10.5</v>
          </cell>
          <cell r="Y174">
            <v>160</v>
          </cell>
          <cell r="Z174">
            <v>55</v>
          </cell>
          <cell r="AA174">
            <v>342</v>
          </cell>
          <cell r="AB174">
            <v>528</v>
          </cell>
          <cell r="AC174">
            <v>557</v>
          </cell>
          <cell r="AD174">
            <v>18</v>
          </cell>
        </row>
        <row r="175">
          <cell r="A175" t="str">
            <v>C57</v>
          </cell>
          <cell r="B175">
            <v>170</v>
          </cell>
        </row>
        <row r="176">
          <cell r="A176" t="str">
            <v>C58</v>
          </cell>
          <cell r="B176">
            <v>171</v>
          </cell>
        </row>
        <row r="177">
          <cell r="A177" t="str">
            <v>C59</v>
          </cell>
          <cell r="B177">
            <v>172</v>
          </cell>
        </row>
        <row r="178">
          <cell r="A178" t="str">
            <v>C60</v>
          </cell>
          <cell r="B178">
            <v>173</v>
          </cell>
        </row>
        <row r="179">
          <cell r="A179" t="str">
            <v>C61</v>
          </cell>
          <cell r="B179">
            <v>174</v>
          </cell>
        </row>
        <row r="180">
          <cell r="A180" t="str">
            <v>C62</v>
          </cell>
          <cell r="B180">
            <v>175</v>
          </cell>
        </row>
        <row r="181">
          <cell r="A181" t="str">
            <v>C63</v>
          </cell>
          <cell r="B181">
            <v>176</v>
          </cell>
        </row>
        <row r="182">
          <cell r="A182" t="str">
            <v>C64</v>
          </cell>
          <cell r="B182">
            <v>177</v>
          </cell>
        </row>
        <row r="183">
          <cell r="A183" t="str">
            <v>C65</v>
          </cell>
          <cell r="B183">
            <v>178</v>
          </cell>
          <cell r="D183">
            <v>8</v>
          </cell>
          <cell r="E183">
            <v>7.5</v>
          </cell>
          <cell r="F183">
            <v>15.5</v>
          </cell>
          <cell r="G183">
            <v>16</v>
          </cell>
          <cell r="H183">
            <v>16</v>
          </cell>
          <cell r="I183">
            <v>15.5</v>
          </cell>
          <cell r="J183">
            <v>15.5</v>
          </cell>
          <cell r="L183">
            <v>205</v>
          </cell>
        </row>
        <row r="184">
          <cell r="A184" t="str">
            <v>C66</v>
          </cell>
          <cell r="B184">
            <v>179</v>
          </cell>
          <cell r="D184">
            <v>4.7</v>
          </cell>
          <cell r="E184">
            <v>4.7</v>
          </cell>
          <cell r="F184">
            <v>15</v>
          </cell>
          <cell r="G184">
            <v>7.6</v>
          </cell>
          <cell r="H184">
            <v>19</v>
          </cell>
          <cell r="I184">
            <v>19</v>
          </cell>
          <cell r="J184">
            <v>64</v>
          </cell>
        </row>
        <row r="185">
          <cell r="A185" t="str">
            <v>C67</v>
          </cell>
          <cell r="B185">
            <v>180</v>
          </cell>
        </row>
        <row r="186">
          <cell r="A186" t="str">
            <v>C68</v>
          </cell>
          <cell r="B186">
            <v>181</v>
          </cell>
          <cell r="D186">
            <v>400</v>
          </cell>
          <cell r="E186">
            <v>320</v>
          </cell>
          <cell r="G186">
            <v>21</v>
          </cell>
          <cell r="H186">
            <v>5.8</v>
          </cell>
          <cell r="I186">
            <v>5.8</v>
          </cell>
          <cell r="K186">
            <v>4.5</v>
          </cell>
          <cell r="L186">
            <v>16.5</v>
          </cell>
          <cell r="M186">
            <v>16.5</v>
          </cell>
          <cell r="N186">
            <v>307</v>
          </cell>
          <cell r="P186">
            <v>22</v>
          </cell>
        </row>
        <row r="187">
          <cell r="A187" t="str">
            <v>C69</v>
          </cell>
          <cell r="B187">
            <v>182</v>
          </cell>
        </row>
        <row r="188">
          <cell r="A188" t="str">
            <v>C70</v>
          </cell>
          <cell r="B188">
            <v>183</v>
          </cell>
        </row>
        <row r="189">
          <cell r="A189" t="str">
            <v>C71</v>
          </cell>
          <cell r="B189">
            <v>184</v>
          </cell>
          <cell r="D189">
            <v>8</v>
          </cell>
          <cell r="E189">
            <v>19</v>
          </cell>
          <cell r="F189">
            <v>19</v>
          </cell>
          <cell r="G189">
            <v>24</v>
          </cell>
          <cell r="H189">
            <v>21</v>
          </cell>
          <cell r="I189">
            <v>22</v>
          </cell>
          <cell r="J189">
            <v>5.2</v>
          </cell>
          <cell r="K189">
            <v>25</v>
          </cell>
          <cell r="L189">
            <v>5.5</v>
          </cell>
          <cell r="M189">
            <v>256</v>
          </cell>
          <cell r="P189">
            <v>42.3</v>
          </cell>
          <cell r="Q189">
            <v>11</v>
          </cell>
          <cell r="R189">
            <v>12.8</v>
          </cell>
          <cell r="S189">
            <v>13</v>
          </cell>
          <cell r="T189">
            <v>46</v>
          </cell>
          <cell r="U189">
            <v>63</v>
          </cell>
          <cell r="V189">
            <v>141</v>
          </cell>
          <cell r="W189">
            <v>78</v>
          </cell>
          <cell r="X189">
            <v>78</v>
          </cell>
          <cell r="Y189">
            <v>147</v>
          </cell>
          <cell r="Z189">
            <v>347</v>
          </cell>
        </row>
        <row r="190">
          <cell r="A190" t="str">
            <v>C72</v>
          </cell>
          <cell r="B190">
            <v>185</v>
          </cell>
        </row>
        <row r="191">
          <cell r="A191" t="str">
            <v>C73</v>
          </cell>
          <cell r="B191">
            <v>186</v>
          </cell>
        </row>
        <row r="192">
          <cell r="A192" t="str">
            <v>C74</v>
          </cell>
          <cell r="B192">
            <v>187</v>
          </cell>
        </row>
        <row r="193">
          <cell r="A193" t="str">
            <v>C75</v>
          </cell>
          <cell r="B193">
            <v>188</v>
          </cell>
        </row>
        <row r="194">
          <cell r="A194" t="str">
            <v>C76</v>
          </cell>
          <cell r="B194">
            <v>189</v>
          </cell>
        </row>
        <row r="195">
          <cell r="A195" t="str">
            <v>C77</v>
          </cell>
          <cell r="B195">
            <v>190</v>
          </cell>
        </row>
        <row r="196">
          <cell r="A196" t="str">
            <v>C78</v>
          </cell>
          <cell r="B196">
            <v>191</v>
          </cell>
        </row>
        <row r="197">
          <cell r="A197" t="str">
            <v>C79</v>
          </cell>
          <cell r="B197">
            <v>192</v>
          </cell>
        </row>
        <row r="198">
          <cell r="A198" t="str">
            <v>C80</v>
          </cell>
          <cell r="B198">
            <v>193</v>
          </cell>
        </row>
        <row r="199">
          <cell r="A199" t="str">
            <v>C81</v>
          </cell>
          <cell r="B199">
            <v>194</v>
          </cell>
          <cell r="D199">
            <v>259</v>
          </cell>
          <cell r="F199">
            <v>21</v>
          </cell>
          <cell r="G199">
            <v>21</v>
          </cell>
          <cell r="H199">
            <v>114</v>
          </cell>
          <cell r="J199">
            <v>3.5</v>
          </cell>
          <cell r="K199">
            <v>87</v>
          </cell>
          <cell r="M199">
            <v>6.5</v>
          </cell>
          <cell r="N199">
            <v>10</v>
          </cell>
          <cell r="O199">
            <v>7.2</v>
          </cell>
          <cell r="P199">
            <v>5</v>
          </cell>
          <cell r="R199">
            <v>10</v>
          </cell>
          <cell r="S199">
            <v>5</v>
          </cell>
          <cell r="T199">
            <v>5.2</v>
          </cell>
          <cell r="U199">
            <v>5.2</v>
          </cell>
          <cell r="V199">
            <v>5.2</v>
          </cell>
          <cell r="W199">
            <v>5.2</v>
          </cell>
          <cell r="X199">
            <v>5.2</v>
          </cell>
          <cell r="Y199">
            <v>130</v>
          </cell>
          <cell r="Z199">
            <v>16.5</v>
          </cell>
          <cell r="AA199">
            <v>50</v>
          </cell>
          <cell r="AB199">
            <v>241</v>
          </cell>
          <cell r="AC199">
            <v>154</v>
          </cell>
        </row>
        <row r="200">
          <cell r="A200" t="str">
            <v>C82</v>
          </cell>
          <cell r="B200">
            <v>195</v>
          </cell>
          <cell r="E200">
            <v>24</v>
          </cell>
          <cell r="H200">
            <v>28</v>
          </cell>
          <cell r="J200">
            <v>14.3</v>
          </cell>
          <cell r="K200">
            <v>90</v>
          </cell>
        </row>
        <row r="201">
          <cell r="A201" t="str">
            <v>C83</v>
          </cell>
          <cell r="B201">
            <v>196</v>
          </cell>
        </row>
        <row r="202">
          <cell r="A202" t="str">
            <v>C84</v>
          </cell>
          <cell r="B202">
            <v>197</v>
          </cell>
        </row>
        <row r="203">
          <cell r="A203" t="str">
            <v>C85</v>
          </cell>
          <cell r="B203">
            <v>198</v>
          </cell>
        </row>
        <row r="204">
          <cell r="A204" t="str">
            <v>C86</v>
          </cell>
          <cell r="B204">
            <v>199</v>
          </cell>
          <cell r="D204">
            <v>8.5</v>
          </cell>
          <cell r="E204">
            <v>12</v>
          </cell>
          <cell r="F204">
            <v>11</v>
          </cell>
          <cell r="G204">
            <v>12</v>
          </cell>
          <cell r="H204">
            <v>13</v>
          </cell>
          <cell r="I204">
            <v>12</v>
          </cell>
          <cell r="J204">
            <v>12</v>
          </cell>
          <cell r="K204">
            <v>12</v>
          </cell>
          <cell r="L204">
            <v>13</v>
          </cell>
          <cell r="M204">
            <v>11</v>
          </cell>
          <cell r="N204">
            <v>49.5</v>
          </cell>
          <cell r="O204">
            <v>42.9</v>
          </cell>
        </row>
        <row r="205">
          <cell r="A205" t="str">
            <v>C87</v>
          </cell>
          <cell r="B205">
            <v>200</v>
          </cell>
          <cell r="D205">
            <v>15.5</v>
          </cell>
          <cell r="E205">
            <v>19.5</v>
          </cell>
          <cell r="F205">
            <v>19.5</v>
          </cell>
          <cell r="G205">
            <v>19.5</v>
          </cell>
          <cell r="H205">
            <v>19.5</v>
          </cell>
          <cell r="I205">
            <v>19.5</v>
          </cell>
          <cell r="J205">
            <v>19.5</v>
          </cell>
          <cell r="K205">
            <v>77</v>
          </cell>
          <cell r="M205">
            <v>15.5</v>
          </cell>
          <cell r="N205">
            <v>15.5</v>
          </cell>
          <cell r="O205">
            <v>15.5</v>
          </cell>
          <cell r="P205">
            <v>15.5</v>
          </cell>
          <cell r="Q205">
            <v>19.5</v>
          </cell>
          <cell r="R205">
            <v>19.5</v>
          </cell>
          <cell r="S205">
            <v>19.5</v>
          </cell>
          <cell r="T205">
            <v>19.5</v>
          </cell>
          <cell r="U205">
            <v>19.5</v>
          </cell>
          <cell r="V205">
            <v>77</v>
          </cell>
          <cell r="X205">
            <v>6.6</v>
          </cell>
          <cell r="Y205">
            <v>18.7</v>
          </cell>
          <cell r="Z205">
            <v>18.7</v>
          </cell>
          <cell r="AA205">
            <v>50</v>
          </cell>
          <cell r="AC205">
            <v>3.4</v>
          </cell>
          <cell r="AD205">
            <v>17.600000000000001</v>
          </cell>
          <cell r="AE205">
            <v>17.600000000000001</v>
          </cell>
          <cell r="AF205">
            <v>405</v>
          </cell>
          <cell r="AG205">
            <v>627</v>
          </cell>
          <cell r="AH205">
            <v>92.8</v>
          </cell>
          <cell r="AJ205">
            <v>347</v>
          </cell>
          <cell r="AK205">
            <v>230</v>
          </cell>
          <cell r="AL205">
            <v>162</v>
          </cell>
          <cell r="AM205">
            <v>52</v>
          </cell>
          <cell r="AO205">
            <v>7.5</v>
          </cell>
          <cell r="AP205">
            <v>16.5</v>
          </cell>
          <cell r="AQ205">
            <v>16.5</v>
          </cell>
        </row>
        <row r="206">
          <cell r="A206" t="str">
            <v>C88</v>
          </cell>
          <cell r="B206">
            <v>201</v>
          </cell>
          <cell r="D206">
            <v>15</v>
          </cell>
          <cell r="E206">
            <v>18.5</v>
          </cell>
          <cell r="F206">
            <v>18.5</v>
          </cell>
          <cell r="G206">
            <v>18.5</v>
          </cell>
          <cell r="H206">
            <v>18.5</v>
          </cell>
          <cell r="I206">
            <v>18.5</v>
          </cell>
          <cell r="J206">
            <v>18.5</v>
          </cell>
          <cell r="K206">
            <v>75</v>
          </cell>
          <cell r="M206">
            <v>15</v>
          </cell>
          <cell r="N206">
            <v>15</v>
          </cell>
          <cell r="O206">
            <v>15</v>
          </cell>
          <cell r="P206">
            <v>15</v>
          </cell>
          <cell r="Q206">
            <v>18.5</v>
          </cell>
          <cell r="R206">
            <v>18.5</v>
          </cell>
          <cell r="S206">
            <v>18.5</v>
          </cell>
          <cell r="T206">
            <v>18.5</v>
          </cell>
          <cell r="U206">
            <v>18.5</v>
          </cell>
          <cell r="V206">
            <v>75</v>
          </cell>
          <cell r="X206">
            <v>6.5</v>
          </cell>
          <cell r="Y206">
            <v>18</v>
          </cell>
          <cell r="Z206">
            <v>18</v>
          </cell>
          <cell r="AA206">
            <v>50</v>
          </cell>
          <cell r="AC206">
            <v>3.4</v>
          </cell>
          <cell r="AD206">
            <v>17</v>
          </cell>
          <cell r="AE206">
            <v>17</v>
          </cell>
          <cell r="AF206">
            <v>350</v>
          </cell>
          <cell r="AG206">
            <v>498</v>
          </cell>
          <cell r="AH206">
            <v>73.5</v>
          </cell>
          <cell r="AJ206">
            <v>347</v>
          </cell>
          <cell r="AK206">
            <v>230</v>
          </cell>
          <cell r="AL206">
            <v>162</v>
          </cell>
          <cell r="AM206">
            <v>51</v>
          </cell>
          <cell r="AO206">
            <v>7.5</v>
          </cell>
          <cell r="AP206">
            <v>16</v>
          </cell>
          <cell r="AQ206">
            <v>16</v>
          </cell>
        </row>
        <row r="207">
          <cell r="A207" t="str">
            <v>C89</v>
          </cell>
          <cell r="B207">
            <v>202</v>
          </cell>
          <cell r="D207">
            <v>10.5</v>
          </cell>
          <cell r="E207">
            <v>9.5</v>
          </cell>
          <cell r="F207">
            <v>12</v>
          </cell>
          <cell r="G207">
            <v>11</v>
          </cell>
          <cell r="H207">
            <v>12</v>
          </cell>
          <cell r="I207">
            <v>12</v>
          </cell>
          <cell r="J207">
            <v>11.5</v>
          </cell>
          <cell r="K207">
            <v>11.5</v>
          </cell>
          <cell r="L207">
            <v>12</v>
          </cell>
          <cell r="M207">
            <v>12</v>
          </cell>
          <cell r="N207">
            <v>12</v>
          </cell>
        </row>
        <row r="208">
          <cell r="A208" t="str">
            <v>C90</v>
          </cell>
          <cell r="B208">
            <v>203</v>
          </cell>
          <cell r="D208">
            <v>33</v>
          </cell>
          <cell r="E208">
            <v>33</v>
          </cell>
          <cell r="F208">
            <v>25</v>
          </cell>
          <cell r="G208">
            <v>25</v>
          </cell>
          <cell r="H208">
            <v>25</v>
          </cell>
          <cell r="I208">
            <v>62.5</v>
          </cell>
          <cell r="J208">
            <v>14</v>
          </cell>
          <cell r="K208">
            <v>8</v>
          </cell>
          <cell r="L208">
            <v>39</v>
          </cell>
          <cell r="M208">
            <v>24</v>
          </cell>
          <cell r="N208">
            <v>5.6</v>
          </cell>
          <cell r="O208">
            <v>4.7</v>
          </cell>
          <cell r="P208">
            <v>28</v>
          </cell>
          <cell r="Q208">
            <v>68</v>
          </cell>
          <cell r="R208">
            <v>16.5</v>
          </cell>
          <cell r="S208">
            <v>5.6</v>
          </cell>
          <cell r="T208">
            <v>92.5</v>
          </cell>
          <cell r="V208">
            <v>94</v>
          </cell>
          <cell r="X208">
            <v>12</v>
          </cell>
          <cell r="Y208">
            <v>12</v>
          </cell>
          <cell r="Z208">
            <v>95</v>
          </cell>
          <cell r="AA208">
            <v>18.7</v>
          </cell>
          <cell r="AB208">
            <v>14</v>
          </cell>
          <cell r="AD208">
            <v>187</v>
          </cell>
          <cell r="AE208">
            <v>67</v>
          </cell>
        </row>
        <row r="209">
          <cell r="A209" t="str">
            <v>C91</v>
          </cell>
          <cell r="B209">
            <v>204</v>
          </cell>
          <cell r="D209">
            <v>19.5</v>
          </cell>
          <cell r="E209">
            <v>19.5</v>
          </cell>
          <cell r="F209">
            <v>19.5</v>
          </cell>
          <cell r="G209">
            <v>12</v>
          </cell>
          <cell r="H209">
            <v>12</v>
          </cell>
          <cell r="I209">
            <v>12</v>
          </cell>
          <cell r="J209">
            <v>12</v>
          </cell>
          <cell r="K209">
            <v>45</v>
          </cell>
          <cell r="M209">
            <v>13.2</v>
          </cell>
          <cell r="N209">
            <v>13.2</v>
          </cell>
          <cell r="O209">
            <v>38</v>
          </cell>
          <cell r="Q209">
            <v>122</v>
          </cell>
          <cell r="R209">
            <v>13.7</v>
          </cell>
          <cell r="S209">
            <v>86</v>
          </cell>
          <cell r="T209">
            <v>9.6999999999999993</v>
          </cell>
          <cell r="U209">
            <v>18</v>
          </cell>
          <cell r="V209">
            <v>17.5</v>
          </cell>
          <cell r="W209">
            <v>17.5</v>
          </cell>
          <cell r="X209">
            <v>55</v>
          </cell>
          <cell r="Y209">
            <v>575</v>
          </cell>
          <cell r="Z209">
            <v>14.5</v>
          </cell>
          <cell r="AA209">
            <v>5.5</v>
          </cell>
          <cell r="AB209">
            <v>5</v>
          </cell>
          <cell r="AD209">
            <v>117</v>
          </cell>
        </row>
        <row r="210">
          <cell r="A210" t="str">
            <v>C92</v>
          </cell>
          <cell r="B210">
            <v>205</v>
          </cell>
          <cell r="D210">
            <v>36.299999999999997</v>
          </cell>
          <cell r="E210">
            <v>36.299999999999997</v>
          </cell>
          <cell r="F210">
            <v>25</v>
          </cell>
          <cell r="G210">
            <v>25</v>
          </cell>
          <cell r="H210">
            <v>25</v>
          </cell>
          <cell r="I210">
            <v>62.5</v>
          </cell>
          <cell r="J210">
            <v>14</v>
          </cell>
          <cell r="K210">
            <v>8</v>
          </cell>
          <cell r="L210">
            <v>45</v>
          </cell>
          <cell r="M210">
            <v>24</v>
          </cell>
          <cell r="N210">
            <v>5.6</v>
          </cell>
          <cell r="O210">
            <v>4.7</v>
          </cell>
          <cell r="P210">
            <v>28</v>
          </cell>
          <cell r="Q210">
            <v>68</v>
          </cell>
          <cell r="R210">
            <v>16.5</v>
          </cell>
          <cell r="S210">
            <v>5.9</v>
          </cell>
          <cell r="T210">
            <v>95</v>
          </cell>
          <cell r="V210">
            <v>95</v>
          </cell>
          <cell r="X210">
            <v>15</v>
          </cell>
          <cell r="Y210">
            <v>15</v>
          </cell>
          <cell r="Z210">
            <v>275</v>
          </cell>
          <cell r="AA210">
            <v>19.5</v>
          </cell>
          <cell r="AB210">
            <v>16.5</v>
          </cell>
          <cell r="AD210">
            <v>211</v>
          </cell>
          <cell r="AE210">
            <v>74.8</v>
          </cell>
        </row>
        <row r="211">
          <cell r="A211" t="str">
            <v>C93</v>
          </cell>
          <cell r="B211">
            <v>206</v>
          </cell>
        </row>
        <row r="212">
          <cell r="A212" t="str">
            <v>C94</v>
          </cell>
          <cell r="B212">
            <v>207</v>
          </cell>
        </row>
        <row r="213">
          <cell r="A213" t="str">
            <v>C95</v>
          </cell>
          <cell r="B213">
            <v>208</v>
          </cell>
        </row>
        <row r="214">
          <cell r="A214" t="str">
            <v>C96</v>
          </cell>
          <cell r="B214">
            <v>209</v>
          </cell>
        </row>
        <row r="215">
          <cell r="A215" t="str">
            <v>C97</v>
          </cell>
          <cell r="B215">
            <v>210</v>
          </cell>
        </row>
        <row r="216">
          <cell r="A216" t="str">
            <v>C98</v>
          </cell>
          <cell r="B216">
            <v>211</v>
          </cell>
        </row>
        <row r="217">
          <cell r="A217" t="str">
            <v>C99</v>
          </cell>
          <cell r="B217">
            <v>212</v>
          </cell>
        </row>
        <row r="218">
          <cell r="A218" t="str">
            <v>C100</v>
          </cell>
          <cell r="B218">
            <v>213</v>
          </cell>
        </row>
        <row r="219">
          <cell r="A219" t="str">
            <v>C101</v>
          </cell>
          <cell r="B219">
            <v>214</v>
          </cell>
        </row>
        <row r="220">
          <cell r="A220" t="str">
            <v>C102</v>
          </cell>
          <cell r="B220">
            <v>215</v>
          </cell>
        </row>
        <row r="221">
          <cell r="A221" t="str">
            <v>C103</v>
          </cell>
          <cell r="B221">
            <v>216</v>
          </cell>
        </row>
        <row r="222">
          <cell r="A222" t="str">
            <v>C104</v>
          </cell>
          <cell r="B222">
            <v>217</v>
          </cell>
        </row>
        <row r="223">
          <cell r="A223" t="str">
            <v>C105</v>
          </cell>
          <cell r="B223">
            <v>218</v>
          </cell>
        </row>
        <row r="224">
          <cell r="A224" t="str">
            <v>C106</v>
          </cell>
          <cell r="B224">
            <v>219</v>
          </cell>
        </row>
        <row r="225">
          <cell r="A225" t="str">
            <v>C107</v>
          </cell>
          <cell r="B225">
            <v>220</v>
          </cell>
          <cell r="D225">
            <v>21</v>
          </cell>
          <cell r="E225">
            <v>21</v>
          </cell>
          <cell r="F225">
            <v>47</v>
          </cell>
          <cell r="G225">
            <v>6.5</v>
          </cell>
          <cell r="H225">
            <v>10</v>
          </cell>
          <cell r="I225">
            <v>7.2</v>
          </cell>
          <cell r="J225">
            <v>5</v>
          </cell>
          <cell r="K225">
            <v>3.3</v>
          </cell>
          <cell r="L225">
            <v>7.2</v>
          </cell>
          <cell r="M225">
            <v>5.5</v>
          </cell>
          <cell r="N225">
            <v>5.5</v>
          </cell>
          <cell r="O225">
            <v>5.8</v>
          </cell>
          <cell r="P225">
            <v>5</v>
          </cell>
          <cell r="Q225">
            <v>100</v>
          </cell>
          <cell r="R225">
            <v>5.8</v>
          </cell>
          <cell r="S225">
            <v>154</v>
          </cell>
          <cell r="T225">
            <v>149</v>
          </cell>
          <cell r="U225">
            <v>22.5</v>
          </cell>
          <cell r="W225">
            <v>16.5</v>
          </cell>
          <cell r="X225">
            <v>20</v>
          </cell>
          <cell r="Y225">
            <v>47</v>
          </cell>
          <cell r="Z225">
            <v>148</v>
          </cell>
          <cell r="AA225">
            <v>133</v>
          </cell>
          <cell r="AB225">
            <v>57</v>
          </cell>
        </row>
        <row r="226">
          <cell r="A226" t="str">
            <v>C108</v>
          </cell>
          <cell r="B226">
            <v>221</v>
          </cell>
          <cell r="D226">
            <v>9.5</v>
          </cell>
          <cell r="E226">
            <v>30</v>
          </cell>
          <cell r="F226">
            <v>12</v>
          </cell>
          <cell r="G226">
            <v>7.4</v>
          </cell>
          <cell r="H226">
            <v>22</v>
          </cell>
          <cell r="K226">
            <v>215</v>
          </cell>
          <cell r="M226">
            <v>21.5</v>
          </cell>
          <cell r="N226">
            <v>4.2</v>
          </cell>
          <cell r="O226">
            <v>70</v>
          </cell>
          <cell r="Q226">
            <v>11</v>
          </cell>
          <cell r="R226">
            <v>15</v>
          </cell>
          <cell r="S226">
            <v>6</v>
          </cell>
          <cell r="T226">
            <v>3.6</v>
          </cell>
          <cell r="U226">
            <v>45</v>
          </cell>
          <cell r="V226">
            <v>26.3</v>
          </cell>
          <cell r="W226">
            <v>68</v>
          </cell>
          <cell r="X226">
            <v>29.5</v>
          </cell>
          <cell r="Y226">
            <v>66</v>
          </cell>
          <cell r="AA226">
            <v>256</v>
          </cell>
          <cell r="AB226">
            <v>517</v>
          </cell>
          <cell r="AC226">
            <v>340</v>
          </cell>
          <cell r="AD226">
            <v>238</v>
          </cell>
          <cell r="AE226">
            <v>55</v>
          </cell>
          <cell r="AF226">
            <v>17.7</v>
          </cell>
          <cell r="AH226">
            <v>347</v>
          </cell>
        </row>
        <row r="227">
          <cell r="A227" t="str">
            <v>C109</v>
          </cell>
          <cell r="B227">
            <v>222</v>
          </cell>
          <cell r="D227">
            <v>9.5</v>
          </cell>
          <cell r="E227">
            <v>30</v>
          </cell>
          <cell r="F227">
            <v>12</v>
          </cell>
          <cell r="G227">
            <v>7.4</v>
          </cell>
          <cell r="H227">
            <v>22</v>
          </cell>
          <cell r="K227">
            <v>215</v>
          </cell>
          <cell r="M227">
            <v>21.5</v>
          </cell>
          <cell r="N227">
            <v>4.2</v>
          </cell>
          <cell r="O227">
            <v>70</v>
          </cell>
          <cell r="Q227">
            <v>11</v>
          </cell>
          <cell r="R227">
            <v>15</v>
          </cell>
          <cell r="S227">
            <v>6</v>
          </cell>
          <cell r="T227">
            <v>3.6</v>
          </cell>
          <cell r="U227">
            <v>45</v>
          </cell>
          <cell r="V227">
            <v>26.3</v>
          </cell>
          <cell r="W227">
            <v>68</v>
          </cell>
          <cell r="X227">
            <v>29.5</v>
          </cell>
          <cell r="Y227">
            <v>66</v>
          </cell>
          <cell r="AA227">
            <v>256</v>
          </cell>
          <cell r="AB227">
            <v>517</v>
          </cell>
          <cell r="AC227">
            <v>340</v>
          </cell>
          <cell r="AD227">
            <v>238</v>
          </cell>
          <cell r="AE227">
            <v>55</v>
          </cell>
          <cell r="AF227">
            <v>17.7</v>
          </cell>
          <cell r="AH227">
            <v>347</v>
          </cell>
        </row>
        <row r="228">
          <cell r="A228" t="str">
            <v>C110</v>
          </cell>
          <cell r="B228">
            <v>223</v>
          </cell>
          <cell r="F228">
            <v>24</v>
          </cell>
          <cell r="H228">
            <v>9.6999999999999993</v>
          </cell>
          <cell r="I228">
            <v>7.4</v>
          </cell>
          <cell r="J228">
            <v>7.6</v>
          </cell>
          <cell r="K228">
            <v>7.6</v>
          </cell>
          <cell r="L228">
            <v>9.5</v>
          </cell>
          <cell r="M228">
            <v>6</v>
          </cell>
          <cell r="N228">
            <v>8.5</v>
          </cell>
          <cell r="O228">
            <v>50.4</v>
          </cell>
          <cell r="P228">
            <v>63.3</v>
          </cell>
          <cell r="Q228">
            <v>8.5</v>
          </cell>
          <cell r="R228">
            <v>57</v>
          </cell>
          <cell r="S228">
            <v>26.6</v>
          </cell>
          <cell r="T228">
            <v>10.5</v>
          </cell>
          <cell r="U228">
            <v>7.7</v>
          </cell>
          <cell r="V228">
            <v>8</v>
          </cell>
        </row>
        <row r="229">
          <cell r="A229" t="str">
            <v>HK032</v>
          </cell>
          <cell r="B229">
            <v>224</v>
          </cell>
          <cell r="F229">
            <v>131</v>
          </cell>
          <cell r="I229">
            <v>127</v>
          </cell>
          <cell r="L229">
            <v>136</v>
          </cell>
          <cell r="N229">
            <v>126</v>
          </cell>
        </row>
        <row r="230">
          <cell r="A230" t="str">
            <v>HL006</v>
          </cell>
          <cell r="B230">
            <v>225</v>
          </cell>
          <cell r="D230">
            <v>5.7</v>
          </cell>
          <cell r="E230">
            <v>31</v>
          </cell>
          <cell r="F230">
            <v>11</v>
          </cell>
          <cell r="G230">
            <v>5.5</v>
          </cell>
          <cell r="H230">
            <v>20</v>
          </cell>
          <cell r="I230">
            <v>20</v>
          </cell>
          <cell r="J230">
            <v>2.9</v>
          </cell>
          <cell r="K230">
            <v>195</v>
          </cell>
          <cell r="M230">
            <v>18</v>
          </cell>
          <cell r="N230">
            <v>177</v>
          </cell>
          <cell r="P230">
            <v>4.7</v>
          </cell>
          <cell r="Q230">
            <v>9</v>
          </cell>
          <cell r="R230">
            <v>6.5</v>
          </cell>
          <cell r="S230">
            <v>4.5</v>
          </cell>
          <cell r="T230">
            <v>8.1999999999999993</v>
          </cell>
          <cell r="U230">
            <v>4.8</v>
          </cell>
          <cell r="V230">
            <v>4.8</v>
          </cell>
          <cell r="W230">
            <v>120</v>
          </cell>
          <cell r="X230">
            <v>15</v>
          </cell>
          <cell r="Y230">
            <v>45</v>
          </cell>
          <cell r="Z230">
            <v>142</v>
          </cell>
          <cell r="AA230">
            <v>421</v>
          </cell>
          <cell r="AB230">
            <v>24</v>
          </cell>
          <cell r="AC230">
            <v>221</v>
          </cell>
        </row>
        <row r="231">
          <cell r="A231" t="str">
            <v>HK033</v>
          </cell>
          <cell r="B231">
            <v>226</v>
          </cell>
          <cell r="D231">
            <v>211</v>
          </cell>
          <cell r="E231">
            <v>145</v>
          </cell>
          <cell r="Q231">
            <v>215</v>
          </cell>
          <cell r="R231">
            <v>230</v>
          </cell>
          <cell r="S231">
            <v>36.299999999999997</v>
          </cell>
        </row>
        <row r="232">
          <cell r="A232" t="str">
            <v>HG002L</v>
          </cell>
          <cell r="B232">
            <v>227</v>
          </cell>
          <cell r="D232">
            <v>310</v>
          </cell>
          <cell r="H232">
            <v>259</v>
          </cell>
          <cell r="I232">
            <v>16.5</v>
          </cell>
          <cell r="J232">
            <v>105</v>
          </cell>
        </row>
        <row r="233">
          <cell r="A233" t="str">
            <v>HG002M</v>
          </cell>
          <cell r="B233">
            <v>228</v>
          </cell>
          <cell r="D233">
            <v>450</v>
          </cell>
          <cell r="H233">
            <v>16.5</v>
          </cell>
          <cell r="I233">
            <v>130</v>
          </cell>
        </row>
        <row r="234">
          <cell r="A234" t="str">
            <v>HG002S</v>
          </cell>
          <cell r="B234">
            <v>229</v>
          </cell>
          <cell r="D234">
            <v>305</v>
          </cell>
          <cell r="H234">
            <v>16.5</v>
          </cell>
          <cell r="I234">
            <v>72</v>
          </cell>
        </row>
        <row r="235">
          <cell r="A235" t="str">
            <v>HBASM</v>
          </cell>
          <cell r="B235">
            <v>230</v>
          </cell>
          <cell r="D235">
            <v>372</v>
          </cell>
          <cell r="E235">
            <v>23</v>
          </cell>
          <cell r="F235">
            <v>21.3</v>
          </cell>
          <cell r="G235">
            <v>17.7</v>
          </cell>
          <cell r="H235">
            <v>17.7</v>
          </cell>
          <cell r="J235">
            <v>131</v>
          </cell>
          <cell r="K235">
            <v>100</v>
          </cell>
          <cell r="M235">
            <v>204</v>
          </cell>
          <cell r="N235">
            <v>15.4</v>
          </cell>
          <cell r="O235">
            <v>15.4</v>
          </cell>
          <cell r="P235">
            <v>15.4</v>
          </cell>
          <cell r="R235">
            <v>14.7</v>
          </cell>
        </row>
        <row r="236">
          <cell r="A236" t="str">
            <v>HBASL</v>
          </cell>
          <cell r="B236">
            <v>231</v>
          </cell>
          <cell r="D236">
            <v>772</v>
          </cell>
          <cell r="E236">
            <v>25</v>
          </cell>
          <cell r="F236">
            <v>23.3</v>
          </cell>
          <cell r="G236">
            <v>19</v>
          </cell>
          <cell r="H236">
            <v>19</v>
          </cell>
          <cell r="J236">
            <v>206</v>
          </cell>
          <cell r="K236">
            <v>76</v>
          </cell>
          <cell r="M236">
            <v>72</v>
          </cell>
          <cell r="N236">
            <v>147</v>
          </cell>
          <cell r="O236">
            <v>16.399999999999999</v>
          </cell>
          <cell r="P236">
            <v>16.399999999999999</v>
          </cell>
          <cell r="Q236">
            <v>16.399999999999999</v>
          </cell>
          <cell r="S236">
            <v>16.399999999999999</v>
          </cell>
        </row>
        <row r="237">
          <cell r="A237" t="str">
            <v>HK062</v>
          </cell>
          <cell r="B237">
            <v>232</v>
          </cell>
          <cell r="D237">
            <v>18.600000000000001</v>
          </cell>
          <cell r="E237">
            <v>9</v>
          </cell>
          <cell r="F237">
            <v>7.7</v>
          </cell>
          <cell r="G237">
            <v>6.9</v>
          </cell>
          <cell r="H237">
            <v>16.899999999999999</v>
          </cell>
          <cell r="I237">
            <v>14.7</v>
          </cell>
          <cell r="K237">
            <v>190</v>
          </cell>
          <cell r="L237">
            <v>30</v>
          </cell>
          <cell r="N237">
            <v>295</v>
          </cell>
          <cell r="O237">
            <v>138</v>
          </cell>
          <cell r="P237">
            <v>20.8</v>
          </cell>
          <cell r="R237">
            <v>263</v>
          </cell>
          <cell r="S237">
            <v>382</v>
          </cell>
        </row>
        <row r="238">
          <cell r="A238" t="str">
            <v>HN008</v>
          </cell>
          <cell r="B238">
            <v>233</v>
          </cell>
          <cell r="D238">
            <v>4.7</v>
          </cell>
          <cell r="E238">
            <v>10</v>
          </cell>
          <cell r="F238">
            <v>210</v>
          </cell>
          <cell r="H238">
            <v>10</v>
          </cell>
          <cell r="I238">
            <v>8.1</v>
          </cell>
          <cell r="J238">
            <v>15</v>
          </cell>
          <cell r="K238">
            <v>15</v>
          </cell>
          <cell r="L238">
            <v>200</v>
          </cell>
          <cell r="M238">
            <v>135</v>
          </cell>
          <cell r="P238">
            <v>115</v>
          </cell>
          <cell r="Q238">
            <v>75</v>
          </cell>
          <cell r="S238">
            <v>91</v>
          </cell>
        </row>
        <row r="239">
          <cell r="A239" t="str">
            <v>HG005</v>
          </cell>
          <cell r="B239">
            <v>234</v>
          </cell>
          <cell r="H239">
            <v>165</v>
          </cell>
          <cell r="I239">
            <v>236</v>
          </cell>
        </row>
        <row r="240">
          <cell r="A240" t="str">
            <v>HK057</v>
          </cell>
          <cell r="B240">
            <v>235</v>
          </cell>
          <cell r="F240">
            <v>17.7</v>
          </cell>
          <cell r="I240">
            <v>78</v>
          </cell>
          <cell r="J240">
            <v>285</v>
          </cell>
          <cell r="L240">
            <v>28</v>
          </cell>
        </row>
        <row r="241">
          <cell r="A241" t="str">
            <v>HK058</v>
          </cell>
          <cell r="B241">
            <v>236</v>
          </cell>
          <cell r="G241">
            <v>78</v>
          </cell>
          <cell r="H241">
            <v>285</v>
          </cell>
        </row>
        <row r="242">
          <cell r="A242" t="str">
            <v>HOJWA</v>
          </cell>
          <cell r="B242">
            <v>237</v>
          </cell>
          <cell r="D242">
            <v>24.5</v>
          </cell>
          <cell r="E242">
            <v>24.5</v>
          </cell>
          <cell r="F242">
            <v>53</v>
          </cell>
          <cell r="G242">
            <v>223</v>
          </cell>
          <cell r="H242">
            <v>65</v>
          </cell>
          <cell r="N242">
            <v>9.5</v>
          </cell>
          <cell r="P242" t="str">
            <v>?</v>
          </cell>
          <cell r="Q242">
            <v>33</v>
          </cell>
          <cell r="R242">
            <v>5.8</v>
          </cell>
          <cell r="S242">
            <v>5.6</v>
          </cell>
          <cell r="T242">
            <v>5.3</v>
          </cell>
        </row>
        <row r="243">
          <cell r="A243" t="str">
            <v>HK022</v>
          </cell>
          <cell r="B243">
            <v>238</v>
          </cell>
          <cell r="D243">
            <v>19</v>
          </cell>
          <cell r="E243">
            <v>19</v>
          </cell>
          <cell r="F243">
            <v>19</v>
          </cell>
          <cell r="G243">
            <v>19</v>
          </cell>
          <cell r="H243">
            <v>19</v>
          </cell>
          <cell r="I243">
            <v>19</v>
          </cell>
          <cell r="J243">
            <v>19</v>
          </cell>
          <cell r="K243">
            <v>19</v>
          </cell>
          <cell r="L243">
            <v>19</v>
          </cell>
          <cell r="M243">
            <v>19</v>
          </cell>
          <cell r="N243">
            <v>19</v>
          </cell>
          <cell r="P243">
            <v>18.7</v>
          </cell>
          <cell r="Q243">
            <v>30</v>
          </cell>
          <cell r="S243">
            <v>320</v>
          </cell>
          <cell r="T243">
            <v>19.5</v>
          </cell>
          <cell r="U243">
            <v>35</v>
          </cell>
          <cell r="X243">
            <v>22</v>
          </cell>
          <cell r="Z243">
            <v>55</v>
          </cell>
          <cell r="AA243">
            <v>13</v>
          </cell>
          <cell r="AB243">
            <v>290</v>
          </cell>
        </row>
        <row r="244">
          <cell r="A244" t="str">
            <v>HK060</v>
          </cell>
          <cell r="B244">
            <v>239</v>
          </cell>
          <cell r="D244">
            <v>16</v>
          </cell>
          <cell r="E244">
            <v>26</v>
          </cell>
          <cell r="G244">
            <v>15</v>
          </cell>
          <cell r="H244">
            <v>22</v>
          </cell>
          <cell r="J244">
            <v>55</v>
          </cell>
          <cell r="K244">
            <v>13</v>
          </cell>
          <cell r="L244">
            <v>42</v>
          </cell>
          <cell r="M244">
            <v>16.399999999999999</v>
          </cell>
          <cell r="N244">
            <v>11</v>
          </cell>
          <cell r="P244">
            <v>32</v>
          </cell>
          <cell r="S244">
            <v>34</v>
          </cell>
          <cell r="T244">
            <v>17.7</v>
          </cell>
          <cell r="X244">
            <v>89</v>
          </cell>
          <cell r="Y244">
            <v>80</v>
          </cell>
        </row>
        <row r="245">
          <cell r="A245" t="str">
            <v>HAS 001</v>
          </cell>
          <cell r="B245">
            <v>240</v>
          </cell>
          <cell r="D245">
            <v>22</v>
          </cell>
          <cell r="E245">
            <v>38</v>
          </cell>
          <cell r="F245">
            <v>73</v>
          </cell>
          <cell r="G245">
            <v>70</v>
          </cell>
          <cell r="H245">
            <v>120</v>
          </cell>
          <cell r="I245">
            <v>90</v>
          </cell>
          <cell r="J245">
            <v>13.6</v>
          </cell>
          <cell r="K245">
            <v>16.3</v>
          </cell>
          <cell r="L245">
            <v>15</v>
          </cell>
          <cell r="M245">
            <v>15</v>
          </cell>
          <cell r="N245">
            <v>79</v>
          </cell>
          <cell r="O245">
            <v>60</v>
          </cell>
          <cell r="P245">
            <v>60</v>
          </cell>
          <cell r="R245">
            <v>12.7</v>
          </cell>
          <cell r="S245">
            <v>15.9</v>
          </cell>
          <cell r="U245">
            <v>72.7</v>
          </cell>
          <cell r="V245">
            <v>576</v>
          </cell>
        </row>
        <row r="246">
          <cell r="A246" t="str">
            <v>HAS 002</v>
          </cell>
          <cell r="B246">
            <v>241</v>
          </cell>
          <cell r="D246">
            <v>22</v>
          </cell>
          <cell r="E246">
            <v>32.5</v>
          </cell>
          <cell r="F246">
            <v>24</v>
          </cell>
          <cell r="G246">
            <v>37.5</v>
          </cell>
          <cell r="H246">
            <v>73</v>
          </cell>
          <cell r="I246">
            <v>70</v>
          </cell>
          <cell r="J246">
            <v>120</v>
          </cell>
          <cell r="K246">
            <v>90</v>
          </cell>
          <cell r="L246">
            <v>13.6</v>
          </cell>
          <cell r="M246">
            <v>13.6</v>
          </cell>
          <cell r="N246">
            <v>15</v>
          </cell>
          <cell r="O246">
            <v>15</v>
          </cell>
          <cell r="P246">
            <v>59</v>
          </cell>
          <cell r="S246">
            <v>59</v>
          </cell>
          <cell r="T246">
            <v>15.4</v>
          </cell>
          <cell r="U246">
            <v>17.3</v>
          </cell>
          <cell r="V246">
            <v>16.3</v>
          </cell>
          <cell r="W246">
            <v>108</v>
          </cell>
        </row>
        <row r="247">
          <cell r="A247" t="str">
            <v>HL002</v>
          </cell>
          <cell r="B247">
            <v>242</v>
          </cell>
          <cell r="G247">
            <v>160</v>
          </cell>
          <cell r="H247">
            <v>48</v>
          </cell>
        </row>
        <row r="248">
          <cell r="A248" t="str">
            <v>HL012</v>
          </cell>
          <cell r="B248">
            <v>243</v>
          </cell>
          <cell r="D248">
            <v>17.3</v>
          </cell>
          <cell r="E248">
            <v>17.3</v>
          </cell>
          <cell r="F248">
            <v>42</v>
          </cell>
          <cell r="G248">
            <v>245</v>
          </cell>
          <cell r="I248">
            <v>125</v>
          </cell>
          <cell r="J248">
            <v>104</v>
          </cell>
          <cell r="N248">
            <v>16.3</v>
          </cell>
          <cell r="O248">
            <v>16.3</v>
          </cell>
          <cell r="P248">
            <v>40</v>
          </cell>
          <cell r="S248">
            <v>190</v>
          </cell>
          <cell r="T248">
            <v>181</v>
          </cell>
          <cell r="U248">
            <v>16.3</v>
          </cell>
          <cell r="V248">
            <v>16.3</v>
          </cell>
          <cell r="W248">
            <v>16.3</v>
          </cell>
          <cell r="Y248">
            <v>16.3</v>
          </cell>
          <cell r="Z248">
            <v>41</v>
          </cell>
          <cell r="AC248">
            <v>16.8</v>
          </cell>
          <cell r="AD248">
            <v>16.8</v>
          </cell>
          <cell r="AE248">
            <v>40</v>
          </cell>
          <cell r="AH248">
            <v>5.8</v>
          </cell>
          <cell r="AJ248">
            <v>43.6</v>
          </cell>
        </row>
        <row r="249">
          <cell r="A249" t="str">
            <v>HL029</v>
          </cell>
          <cell r="B249">
            <v>244</v>
          </cell>
          <cell r="K249">
            <v>31</v>
          </cell>
          <cell r="L249">
            <v>18</v>
          </cell>
          <cell r="M249">
            <v>96</v>
          </cell>
          <cell r="O249">
            <v>94</v>
          </cell>
          <cell r="P249">
            <v>179</v>
          </cell>
          <cell r="S249">
            <v>43.5</v>
          </cell>
        </row>
        <row r="250">
          <cell r="A250" t="str">
            <v>HL024</v>
          </cell>
          <cell r="B250">
            <v>245</v>
          </cell>
          <cell r="I250">
            <v>575</v>
          </cell>
          <cell r="K250">
            <v>5.5</v>
          </cell>
          <cell r="L250">
            <v>6.2</v>
          </cell>
          <cell r="M250">
            <v>5.6</v>
          </cell>
          <cell r="N250">
            <v>9</v>
          </cell>
          <cell r="O250">
            <v>6.5</v>
          </cell>
          <cell r="P250">
            <v>4.5</v>
          </cell>
          <cell r="Q250">
            <v>15</v>
          </cell>
        </row>
        <row r="251">
          <cell r="A251" t="str">
            <v>HL020</v>
          </cell>
          <cell r="B251">
            <v>246</v>
          </cell>
          <cell r="D251">
            <v>7.3</v>
          </cell>
          <cell r="E251">
            <v>12.3</v>
          </cell>
          <cell r="F251">
            <v>15.5</v>
          </cell>
          <cell r="G251">
            <v>19</v>
          </cell>
          <cell r="H251">
            <v>17.7</v>
          </cell>
          <cell r="I251">
            <v>19</v>
          </cell>
          <cell r="J251">
            <v>4.5</v>
          </cell>
          <cell r="K251">
            <v>20</v>
          </cell>
          <cell r="L251">
            <v>4.5</v>
          </cell>
          <cell r="M251">
            <v>43</v>
          </cell>
          <cell r="N251">
            <v>4.5</v>
          </cell>
          <cell r="O251">
            <v>43</v>
          </cell>
        </row>
        <row r="252">
          <cell r="A252" t="str">
            <v xml:space="preserve">HPALET </v>
          </cell>
          <cell r="B252">
            <v>247</v>
          </cell>
          <cell r="D252">
            <v>1380</v>
          </cell>
          <cell r="E252">
            <v>1386</v>
          </cell>
          <cell r="F252">
            <v>1530</v>
          </cell>
          <cell r="G252">
            <v>1000</v>
          </cell>
          <cell r="H252">
            <v>2680</v>
          </cell>
          <cell r="I252">
            <v>2030</v>
          </cell>
          <cell r="J252">
            <v>162</v>
          </cell>
          <cell r="K252">
            <v>2790</v>
          </cell>
          <cell r="L252">
            <v>3400</v>
          </cell>
          <cell r="O252">
            <v>2590</v>
          </cell>
        </row>
        <row r="253">
          <cell r="A253" t="str">
            <v>CK032</v>
          </cell>
          <cell r="B253">
            <v>248</v>
          </cell>
          <cell r="F253">
            <v>145</v>
          </cell>
          <cell r="I253">
            <v>140</v>
          </cell>
          <cell r="L253">
            <v>150</v>
          </cell>
          <cell r="N253">
            <v>139</v>
          </cell>
        </row>
        <row r="254">
          <cell r="A254" t="str">
            <v>CL006</v>
          </cell>
          <cell r="B254">
            <v>249</v>
          </cell>
          <cell r="D254">
            <v>6.5</v>
          </cell>
          <cell r="E254">
            <v>35</v>
          </cell>
          <cell r="F254">
            <v>12</v>
          </cell>
          <cell r="G254">
            <v>6</v>
          </cell>
          <cell r="H254">
            <v>22</v>
          </cell>
          <cell r="I254">
            <v>12</v>
          </cell>
          <cell r="K254">
            <v>215</v>
          </cell>
          <cell r="M254">
            <v>20</v>
          </cell>
          <cell r="N254">
            <v>195</v>
          </cell>
          <cell r="P254">
            <v>5.2</v>
          </cell>
          <cell r="Q254">
            <v>10</v>
          </cell>
          <cell r="R254">
            <v>7.2</v>
          </cell>
          <cell r="S254">
            <v>5</v>
          </cell>
          <cell r="U254">
            <v>8.6</v>
          </cell>
          <cell r="V254">
            <v>5.3</v>
          </cell>
          <cell r="W254">
            <v>130</v>
          </cell>
          <cell r="X254">
            <v>16.5</v>
          </cell>
          <cell r="Y254">
            <v>45</v>
          </cell>
          <cell r="Z254">
            <v>142</v>
          </cell>
          <cell r="AA254">
            <v>421</v>
          </cell>
          <cell r="AB254">
            <v>24</v>
          </cell>
          <cell r="AC254">
            <v>221</v>
          </cell>
        </row>
        <row r="255">
          <cell r="A255" t="str">
            <v>CK033</v>
          </cell>
          <cell r="B255">
            <v>250</v>
          </cell>
          <cell r="D255">
            <v>233</v>
          </cell>
          <cell r="E255">
            <v>159</v>
          </cell>
          <cell r="Q255">
            <v>237</v>
          </cell>
          <cell r="R255">
            <v>245</v>
          </cell>
          <cell r="S255">
            <v>40</v>
          </cell>
        </row>
        <row r="256">
          <cell r="A256" t="str">
            <v>CG002L</v>
          </cell>
          <cell r="B256">
            <v>251</v>
          </cell>
          <cell r="D256">
            <v>341</v>
          </cell>
          <cell r="H256">
            <v>285</v>
          </cell>
          <cell r="I256">
            <v>18</v>
          </cell>
          <cell r="J256">
            <v>115</v>
          </cell>
        </row>
        <row r="257">
          <cell r="A257" t="str">
            <v>CG002M</v>
          </cell>
          <cell r="B257">
            <v>252</v>
          </cell>
          <cell r="D257">
            <v>495</v>
          </cell>
          <cell r="H257">
            <v>18</v>
          </cell>
          <cell r="I257">
            <v>143</v>
          </cell>
        </row>
        <row r="258">
          <cell r="A258" t="str">
            <v>CG002S</v>
          </cell>
          <cell r="B258">
            <v>253</v>
          </cell>
          <cell r="D258">
            <v>335</v>
          </cell>
          <cell r="H258">
            <v>18</v>
          </cell>
          <cell r="I258">
            <v>79</v>
          </cell>
        </row>
        <row r="259">
          <cell r="A259" t="str">
            <v>CBASM</v>
          </cell>
          <cell r="B259">
            <v>254</v>
          </cell>
          <cell r="D259">
            <v>410</v>
          </cell>
          <cell r="E259">
            <v>25</v>
          </cell>
          <cell r="F259">
            <v>23</v>
          </cell>
          <cell r="G259">
            <v>19.5</v>
          </cell>
          <cell r="H259">
            <v>19.5</v>
          </cell>
          <cell r="J259">
            <v>145</v>
          </cell>
          <cell r="K259">
            <v>110</v>
          </cell>
          <cell r="M259">
            <v>224</v>
          </cell>
          <cell r="N259">
            <v>17</v>
          </cell>
          <cell r="O259">
            <v>17</v>
          </cell>
          <cell r="P259">
            <v>17</v>
          </cell>
          <cell r="R259">
            <v>16.2</v>
          </cell>
        </row>
        <row r="260">
          <cell r="A260" t="str">
            <v>CBASL</v>
          </cell>
          <cell r="B260">
            <v>255</v>
          </cell>
          <cell r="D260">
            <v>850</v>
          </cell>
          <cell r="E260">
            <v>28</v>
          </cell>
          <cell r="F260">
            <v>26</v>
          </cell>
          <cell r="G260">
            <v>21</v>
          </cell>
          <cell r="H260">
            <v>21</v>
          </cell>
          <cell r="J260">
            <v>227</v>
          </cell>
          <cell r="K260">
            <v>84</v>
          </cell>
          <cell r="M260">
            <v>79</v>
          </cell>
          <cell r="N260">
            <v>162</v>
          </cell>
          <cell r="O260">
            <v>18.2</v>
          </cell>
          <cell r="P260">
            <v>18.2</v>
          </cell>
          <cell r="Q260">
            <v>18.2</v>
          </cell>
          <cell r="S260">
            <v>18.2</v>
          </cell>
        </row>
        <row r="261">
          <cell r="A261" t="str">
            <v>CK062</v>
          </cell>
          <cell r="B261">
            <v>256</v>
          </cell>
          <cell r="D261">
            <v>20.5</v>
          </cell>
          <cell r="E261">
            <v>10</v>
          </cell>
          <cell r="F261">
            <v>8.6999999999999993</v>
          </cell>
          <cell r="G261">
            <v>7.6</v>
          </cell>
          <cell r="H261">
            <v>18.600000000000001</v>
          </cell>
          <cell r="I261">
            <v>16.2</v>
          </cell>
          <cell r="K261">
            <v>210</v>
          </cell>
          <cell r="L261">
            <v>33</v>
          </cell>
          <cell r="N261">
            <v>324</v>
          </cell>
          <cell r="O261">
            <v>152</v>
          </cell>
          <cell r="P261">
            <v>23</v>
          </cell>
          <cell r="R261">
            <v>289</v>
          </cell>
          <cell r="S261">
            <v>382</v>
          </cell>
        </row>
        <row r="262">
          <cell r="A262" t="str">
            <v>CN008</v>
          </cell>
          <cell r="B262">
            <v>257</v>
          </cell>
          <cell r="D262">
            <v>5.3</v>
          </cell>
          <cell r="E262">
            <v>11.5</v>
          </cell>
          <cell r="F262">
            <v>232</v>
          </cell>
          <cell r="H262">
            <v>11</v>
          </cell>
          <cell r="I262">
            <v>9</v>
          </cell>
          <cell r="J262">
            <v>16.5</v>
          </cell>
          <cell r="K262">
            <v>16.5</v>
          </cell>
          <cell r="L262">
            <v>210</v>
          </cell>
          <cell r="M262">
            <v>148</v>
          </cell>
          <cell r="P262">
            <v>127</v>
          </cell>
          <cell r="Q262">
            <v>82.5</v>
          </cell>
          <cell r="S262">
            <v>100</v>
          </cell>
        </row>
        <row r="263">
          <cell r="A263" t="str">
            <v>CG005</v>
          </cell>
          <cell r="B263">
            <v>258</v>
          </cell>
          <cell r="H263">
            <v>182</v>
          </cell>
          <cell r="I263">
            <v>260</v>
          </cell>
        </row>
        <row r="264">
          <cell r="A264" t="str">
            <v>CK057</v>
          </cell>
          <cell r="B264">
            <v>259</v>
          </cell>
          <cell r="F264">
            <v>19</v>
          </cell>
          <cell r="I264">
            <v>85.5</v>
          </cell>
          <cell r="J264">
            <v>313</v>
          </cell>
          <cell r="L264">
            <v>31</v>
          </cell>
        </row>
        <row r="265">
          <cell r="A265" t="str">
            <v>CK058</v>
          </cell>
          <cell r="B265">
            <v>260</v>
          </cell>
          <cell r="G265">
            <v>85.5</v>
          </cell>
          <cell r="H265">
            <v>313</v>
          </cell>
        </row>
        <row r="266">
          <cell r="A266" t="str">
            <v>COJWA</v>
          </cell>
          <cell r="B266">
            <v>261</v>
          </cell>
          <cell r="D266">
            <v>27</v>
          </cell>
          <cell r="E266">
            <v>27</v>
          </cell>
          <cell r="F266">
            <v>56</v>
          </cell>
          <cell r="G266">
            <v>246</v>
          </cell>
          <cell r="H266">
            <v>71.5</v>
          </cell>
          <cell r="N266">
            <v>10.4</v>
          </cell>
          <cell r="P266" t="str">
            <v>?</v>
          </cell>
          <cell r="Q266">
            <v>36.299999999999997</v>
          </cell>
          <cell r="R266">
            <v>6.2</v>
          </cell>
          <cell r="S266">
            <v>6</v>
          </cell>
          <cell r="T266">
            <v>5.8</v>
          </cell>
        </row>
        <row r="267">
          <cell r="A267" t="str">
            <v>CK022</v>
          </cell>
          <cell r="B267">
            <v>262</v>
          </cell>
          <cell r="D267">
            <v>21</v>
          </cell>
          <cell r="E267">
            <v>21</v>
          </cell>
          <cell r="F267">
            <v>21</v>
          </cell>
          <cell r="G267">
            <v>21</v>
          </cell>
          <cell r="H267">
            <v>21</v>
          </cell>
          <cell r="I267">
            <v>21</v>
          </cell>
          <cell r="J267">
            <v>21</v>
          </cell>
          <cell r="K267">
            <v>21</v>
          </cell>
          <cell r="L267">
            <v>21</v>
          </cell>
          <cell r="M267">
            <v>21</v>
          </cell>
          <cell r="N267">
            <v>21</v>
          </cell>
          <cell r="O267">
            <v>50</v>
          </cell>
          <cell r="P267">
            <v>20.5</v>
          </cell>
          <cell r="Q267">
            <v>30</v>
          </cell>
          <cell r="S267">
            <v>352</v>
          </cell>
          <cell r="T267">
            <v>21.5</v>
          </cell>
          <cell r="U267">
            <v>35</v>
          </cell>
          <cell r="W267">
            <v>16.5</v>
          </cell>
          <cell r="X267">
            <v>24</v>
          </cell>
          <cell r="Z267">
            <v>60.5</v>
          </cell>
          <cell r="AA267">
            <v>14.3</v>
          </cell>
          <cell r="AB267">
            <v>319</v>
          </cell>
        </row>
        <row r="268">
          <cell r="A268" t="str">
            <v>CK060</v>
          </cell>
          <cell r="B268">
            <v>263</v>
          </cell>
          <cell r="D268">
            <v>17.5</v>
          </cell>
          <cell r="E268">
            <v>26</v>
          </cell>
          <cell r="G268">
            <v>16.5</v>
          </cell>
          <cell r="H268">
            <v>24</v>
          </cell>
          <cell r="J268">
            <v>60.5</v>
          </cell>
          <cell r="K268">
            <v>14.3</v>
          </cell>
          <cell r="L268">
            <v>43</v>
          </cell>
          <cell r="M268">
            <v>18</v>
          </cell>
          <cell r="N268">
            <v>12</v>
          </cell>
          <cell r="P268">
            <v>32</v>
          </cell>
          <cell r="S268">
            <v>34</v>
          </cell>
          <cell r="T268">
            <v>19.5</v>
          </cell>
          <cell r="W268">
            <v>19.5</v>
          </cell>
          <cell r="X268">
            <v>98</v>
          </cell>
          <cell r="Y268">
            <v>88</v>
          </cell>
          <cell r="AB268">
            <v>65</v>
          </cell>
        </row>
        <row r="269">
          <cell r="A269" t="str">
            <v>CAS 001</v>
          </cell>
          <cell r="B269">
            <v>264</v>
          </cell>
          <cell r="D269">
            <v>24.2</v>
          </cell>
          <cell r="E269">
            <v>36</v>
          </cell>
          <cell r="F269">
            <v>80.5</v>
          </cell>
          <cell r="G269">
            <v>70</v>
          </cell>
          <cell r="H269">
            <v>132</v>
          </cell>
          <cell r="I269">
            <v>99</v>
          </cell>
          <cell r="J269">
            <v>15</v>
          </cell>
          <cell r="K269">
            <v>18</v>
          </cell>
          <cell r="L269">
            <v>16.5</v>
          </cell>
          <cell r="M269">
            <v>16.5</v>
          </cell>
          <cell r="N269">
            <v>87</v>
          </cell>
          <cell r="O269">
            <v>66</v>
          </cell>
          <cell r="P269">
            <v>66</v>
          </cell>
          <cell r="R269">
            <v>14</v>
          </cell>
          <cell r="S269">
            <v>17.5</v>
          </cell>
          <cell r="U269">
            <v>80</v>
          </cell>
          <cell r="V269">
            <v>633</v>
          </cell>
        </row>
        <row r="270">
          <cell r="A270" t="str">
            <v>CAS 002</v>
          </cell>
          <cell r="B270">
            <v>265</v>
          </cell>
          <cell r="D270">
            <v>24.2</v>
          </cell>
          <cell r="E270">
            <v>32.5</v>
          </cell>
          <cell r="F270">
            <v>26.5</v>
          </cell>
          <cell r="G270">
            <v>37.5</v>
          </cell>
          <cell r="H270">
            <v>80.5</v>
          </cell>
          <cell r="I270">
            <v>70</v>
          </cell>
          <cell r="J270">
            <v>132</v>
          </cell>
          <cell r="K270">
            <v>99</v>
          </cell>
          <cell r="L270">
            <v>15</v>
          </cell>
          <cell r="M270">
            <v>18</v>
          </cell>
          <cell r="N270">
            <v>16.5</v>
          </cell>
          <cell r="O270">
            <v>16.5</v>
          </cell>
          <cell r="P270">
            <v>65</v>
          </cell>
          <cell r="S270">
            <v>65</v>
          </cell>
          <cell r="T270">
            <v>17</v>
          </cell>
          <cell r="U270">
            <v>19</v>
          </cell>
          <cell r="V270">
            <v>18</v>
          </cell>
          <cell r="W270">
            <v>118</v>
          </cell>
        </row>
        <row r="271">
          <cell r="A271" t="str">
            <v>CL002</v>
          </cell>
          <cell r="B271">
            <v>266</v>
          </cell>
          <cell r="G271">
            <v>177</v>
          </cell>
          <cell r="H271">
            <v>53</v>
          </cell>
        </row>
        <row r="272">
          <cell r="A272" t="str">
            <v>CL012</v>
          </cell>
          <cell r="B272">
            <v>267</v>
          </cell>
          <cell r="D272">
            <v>19</v>
          </cell>
          <cell r="E272">
            <v>19</v>
          </cell>
          <cell r="F272">
            <v>42</v>
          </cell>
          <cell r="G272">
            <v>269</v>
          </cell>
          <cell r="N272">
            <v>18</v>
          </cell>
          <cell r="O272">
            <v>18</v>
          </cell>
          <cell r="P272">
            <v>40</v>
          </cell>
          <cell r="S272">
            <v>210</v>
          </cell>
          <cell r="T272">
            <v>200</v>
          </cell>
          <cell r="U272">
            <v>18</v>
          </cell>
          <cell r="V272">
            <v>18</v>
          </cell>
          <cell r="W272">
            <v>18</v>
          </cell>
          <cell r="Y272">
            <v>18</v>
          </cell>
          <cell r="Z272">
            <v>45</v>
          </cell>
          <cell r="AC272">
            <v>18.5</v>
          </cell>
          <cell r="AD272">
            <v>18.5</v>
          </cell>
          <cell r="AE272">
            <v>44</v>
          </cell>
          <cell r="AH272">
            <v>6.4</v>
          </cell>
          <cell r="AJ272">
            <v>48</v>
          </cell>
        </row>
        <row r="273">
          <cell r="A273" t="str">
            <v>CL029</v>
          </cell>
          <cell r="B273">
            <v>268</v>
          </cell>
          <cell r="K273">
            <v>34</v>
          </cell>
          <cell r="L273">
            <v>20</v>
          </cell>
          <cell r="M273">
            <v>105</v>
          </cell>
          <cell r="O273">
            <v>96</v>
          </cell>
          <cell r="P273">
            <v>195</v>
          </cell>
          <cell r="S273">
            <v>48</v>
          </cell>
        </row>
        <row r="274">
          <cell r="A274" t="str">
            <v>CL024</v>
          </cell>
          <cell r="B274">
            <v>269</v>
          </cell>
          <cell r="I274">
            <v>575</v>
          </cell>
          <cell r="K274">
            <v>6</v>
          </cell>
          <cell r="L274">
            <v>6.8</v>
          </cell>
          <cell r="M274">
            <v>6.2</v>
          </cell>
          <cell r="N274">
            <v>10</v>
          </cell>
          <cell r="O274">
            <v>7.2</v>
          </cell>
          <cell r="P274">
            <v>5</v>
          </cell>
          <cell r="Q274">
            <v>16.5</v>
          </cell>
        </row>
        <row r="275">
          <cell r="A275" t="str">
            <v>CL020</v>
          </cell>
          <cell r="B275">
            <v>270</v>
          </cell>
          <cell r="D275">
            <v>8</v>
          </cell>
          <cell r="E275">
            <v>135</v>
          </cell>
          <cell r="F275">
            <v>17</v>
          </cell>
          <cell r="G275">
            <v>21</v>
          </cell>
          <cell r="H275">
            <v>19.5</v>
          </cell>
          <cell r="I275">
            <v>21</v>
          </cell>
          <cell r="J275">
            <v>5</v>
          </cell>
          <cell r="K275">
            <v>22</v>
          </cell>
          <cell r="L275">
            <v>5</v>
          </cell>
          <cell r="M275">
            <v>47</v>
          </cell>
          <cell r="N275">
            <v>5</v>
          </cell>
          <cell r="O275">
            <v>47</v>
          </cell>
          <cell r="U275">
            <v>25</v>
          </cell>
          <cell r="V275">
            <v>25</v>
          </cell>
        </row>
        <row r="276">
          <cell r="A276" t="str">
            <v>CPALET</v>
          </cell>
          <cell r="B276">
            <v>271</v>
          </cell>
          <cell r="D276">
            <v>13510</v>
          </cell>
          <cell r="E276">
            <v>2020</v>
          </cell>
          <cell r="F276">
            <v>1680</v>
          </cell>
          <cell r="G276">
            <v>1150</v>
          </cell>
          <cell r="H276">
            <v>2950</v>
          </cell>
          <cell r="I276">
            <v>2230</v>
          </cell>
          <cell r="J276">
            <v>178</v>
          </cell>
          <cell r="K276">
            <v>3070</v>
          </cell>
          <cell r="L276">
            <v>3740</v>
          </cell>
          <cell r="O276">
            <v>2850</v>
          </cell>
        </row>
        <row r="277">
          <cell r="A277" t="str">
            <v>C127</v>
          </cell>
          <cell r="B277">
            <v>272</v>
          </cell>
          <cell r="D277">
            <v>480</v>
          </cell>
          <cell r="E277">
            <v>446</v>
          </cell>
          <cell r="F277">
            <v>446</v>
          </cell>
          <cell r="G277">
            <v>566</v>
          </cell>
          <cell r="H277">
            <v>566</v>
          </cell>
          <cell r="I277">
            <v>644</v>
          </cell>
          <cell r="J277">
            <v>591</v>
          </cell>
          <cell r="K277">
            <v>566</v>
          </cell>
          <cell r="L277">
            <v>605</v>
          </cell>
          <cell r="M277">
            <v>5257</v>
          </cell>
        </row>
        <row r="278">
          <cell r="A278" t="str">
            <v>C128</v>
          </cell>
          <cell r="B278">
            <v>273</v>
          </cell>
          <cell r="D278">
            <v>240</v>
          </cell>
          <cell r="E278">
            <v>592</v>
          </cell>
          <cell r="F278">
            <v>592</v>
          </cell>
          <cell r="G278">
            <v>592</v>
          </cell>
          <cell r="H278">
            <v>592</v>
          </cell>
          <cell r="I278">
            <v>788</v>
          </cell>
          <cell r="J278">
            <v>2590</v>
          </cell>
        </row>
        <row r="279">
          <cell r="A279" t="str">
            <v>H127</v>
          </cell>
          <cell r="B279">
            <v>274</v>
          </cell>
          <cell r="D279">
            <v>420</v>
          </cell>
          <cell r="E279">
            <v>391</v>
          </cell>
          <cell r="F279">
            <v>391</v>
          </cell>
          <cell r="G279">
            <v>495</v>
          </cell>
          <cell r="H279">
            <v>495</v>
          </cell>
          <cell r="I279">
            <v>564</v>
          </cell>
          <cell r="J279">
            <v>518</v>
          </cell>
          <cell r="K279">
            <v>495</v>
          </cell>
          <cell r="L279">
            <v>529</v>
          </cell>
          <cell r="M279">
            <v>4600</v>
          </cell>
        </row>
        <row r="280">
          <cell r="A280" t="str">
            <v>H128</v>
          </cell>
          <cell r="B280">
            <v>275</v>
          </cell>
          <cell r="D280">
            <v>210</v>
          </cell>
          <cell r="E280">
            <v>518</v>
          </cell>
          <cell r="F280">
            <v>518</v>
          </cell>
          <cell r="G280">
            <v>518</v>
          </cell>
          <cell r="H280">
            <v>518</v>
          </cell>
          <cell r="I280">
            <v>690</v>
          </cell>
          <cell r="J280">
            <v>2350</v>
          </cell>
        </row>
        <row r="281">
          <cell r="A281" t="str">
            <v>hRattanl</v>
          </cell>
          <cell r="B281">
            <v>276</v>
          </cell>
          <cell r="D281">
            <v>374</v>
          </cell>
        </row>
        <row r="282">
          <cell r="A282" t="str">
            <v>hRattans</v>
          </cell>
          <cell r="B282">
            <v>277</v>
          </cell>
          <cell r="D282">
            <v>300</v>
          </cell>
        </row>
        <row r="283">
          <cell r="A283" t="str">
            <v>cRattanl</v>
          </cell>
          <cell r="B283">
            <v>278</v>
          </cell>
        </row>
        <row r="284">
          <cell r="A284" t="str">
            <v>cRattans</v>
          </cell>
          <cell r="B284">
            <v>279</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2001"/>
      <sheetName val="December2001"/>
      <sheetName val="January2002"/>
      <sheetName val="February2002"/>
      <sheetName val="March2002"/>
      <sheetName val="June2002"/>
      <sheetName val="June 03"/>
      <sheetName val="00000000"/>
      <sheetName val="DEBTOR2"/>
    </sheetNames>
    <definedNames>
      <definedName name="chay"/>
      <definedName name="vn"/>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ia"/>
      <sheetName val="TH "/>
      <sheetName val="van chuyen"/>
      <sheetName val="bu"/>
      <sheetName val="KL"/>
      <sheetName val="Phan-Tich"/>
      <sheetName val="00000000"/>
      <sheetName val="10000000"/>
      <sheetName val="20000000"/>
      <sheetName val="30000000"/>
      <sheetName val="XL4Test5"/>
      <sheetName val="MTO REV.0"/>
      <sheetName val="C45"/>
      <sheetName val="C47A"/>
      <sheetName val="C47B"/>
      <sheetName val="C46"/>
      <sheetName val="DsachYT"/>
      <sheetName val="00"/>
      <sheetName val="Bhxhoi"/>
      <sheetName val="Tong_GT_ohac_Pbo_vao_GT"/>
      <sheetName val="Gia_thau"/>
      <sheetName val="Chi_tiÆ_x0007_Æ_x0007_Æ_x0007_Æ"/>
      <sheetName val="Don gia"/>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Tuong-#han"/>
      <sheetName val="dtct cong"/>
      <sheetName val=""/>
      <sheetName val="Sheet1"/>
      <sheetName val="TT_10KV"/>
      <sheetName val="dap_x0000__x0000_ƌ_x0000__x0004__x0000__x0000__x0000__x0000__x0000__x0000_㝌ƌ_x0000__x0000__x0000__x0000__x0000__x0000__x0000__x0000_ƌ_x0000__x0000__x0007__x0000_"/>
      <sheetName val="tuong"/>
      <sheetName val="Sheet2"/>
      <sheetName val="tra-vat-lieu"/>
      <sheetName val="IBASE"/>
      <sheetName val="DTCT-tuyen chinh"/>
      <sheetName val="Chart1"/>
      <sheetName val="Chart2"/>
      <sheetName val=" 8"/>
      <sheetName val="XL4Poppy"/>
      <sheetName val="Du_lieu"/>
      <sheetName val="Tra_bang"/>
      <sheetName val="Tra KS"/>
      <sheetName val="dap??ƌ?_x0004_??????㝌ƌ????????ƌ??_x0007_?"/>
      <sheetName val="DG "/>
      <sheetName val="DLDT"/>
      <sheetName val="Giai trinh"/>
      <sheetName val="Sheet4"/>
      <sheetName val="nhiemvu2006"/>
      <sheetName val="RutTM"/>
      <sheetName val="10000000"/>
      <sheetName val="20000000"/>
      <sheetName val="30000000"/>
      <sheetName val="GPXL-duong"/>
      <sheetName val="_x0000_??_x0000__x0004__x0000__x0000__x0000__x0000__x0000__x0000_??_x0000__x0000__x0000__x0000__x0000__x0000__x0000__x0000_??_x0000__x0000__x0007__x0000__x0000__x0000__x0000__x0000_"/>
      <sheetName val="GiaVL"/>
      <sheetName val="g)a vat lieu"/>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_____x0004______________________x0007______"/>
      <sheetName val="dtct_cong"/>
      <sheetName val="dapƌ㝌ƌƌ"/>
      <sheetName val="Gia"/>
      <sheetName val="Thuc thanh"/>
      <sheetName val="DTCT"/>
      <sheetName val="dap_x0000__x0000_??_x0000__x0004__x0000__x0000__x0000__x0000__x0000__x0000_??_x0000__x0000__x0000__x0000__x0000__x0000__x0000__x0000_??_x0000__x0000__x0007__x0000_"/>
      <sheetName val="dap?????_x0004_????????????????????_x0007_?"/>
      <sheetName val="dap______x0004______________________x0007__"/>
      <sheetName val="Gia KS"/>
      <sheetName val="LEGEND"/>
      <sheetName val="DG-TH_x0000_ǲ_x0000__x0000__x0000__x0000__x0000__x0000__x0000__x0000__x0000__x0000_ẜǰ_x0000__x0004__x0000__x0000__x0000__x0000__x0000__x0000_ǰ_x0000__x0000_"/>
      <sheetName val="DG-TH?ǲ??????????ẜǰ?_x0004_??????ǰ??"/>
      <sheetName val="gihaxe may"/>
      <sheetName val="dap__??__x0004_______??________??___x0007__"/>
      <sheetName val="???_x0004_???????_x0007_?"/>
      <sheetName val="Giai trũnh"/>
      <sheetName val="fattu"/>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DTCT-tuyen_chinh"/>
      <sheetName val="Tra_KS"/>
      <sheetName val="_8"/>
      <sheetName val="DG_"/>
      <sheetName val="Giai_trinh"/>
      <sheetName val="??????"/>
      <sheetName val="?????????????????????????????"/>
      <sheetName val="g)a_vat_lieu"/>
      <sheetName val="dap??ƌ???????㝌ƌ????????ƌ???"/>
      <sheetName val="__"/>
      <sheetName val="dap??????"/>
      <sheetName val="DG-TH_ǲ__________ẜǰ__x0004_______ǰ__"/>
      <sheetName val="dtct_cong1"/>
      <sheetName val="dap__ƌ_______㝌ƌ________ƌ___"/>
      <sheetName val="_____________________________"/>
      <sheetName val="Thuc_thanh"/>
      <sheetName val="dap??????????????????????????"/>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x0004_________x0007__"/>
      <sheetName val="MTO REV.2(ARMOR)"/>
      <sheetName val="______"/>
      <sheetName val="dap______"/>
      <sheetName val="Package1"/>
      <sheetName val="KKKKKKKK"/>
      <sheetName val="PutTM"/>
      <sheetName val="dap?ƌ?_x0004_?㝌ƌ?ƌ?_x0007_?"/>
      <sheetName val="???_x0004_??????_x0007_?"/>
      <sheetName val="dap????_x0004_???????_x0007_?"/>
      <sheetName val="dap_ƌ__x0004__㝌ƌ_ƌ__x0007__"/>
      <sheetName val="____x0004________x0007__"/>
      <sheetName val="dap_____x0004_________x0007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Loading"/>
      <sheetName val="Check C"/>
      <sheetName val="SILICATE"/>
      <sheetName val="C4iet-dien"/>
      <sheetName val="DG-TH_x0000_?_x0000__x0000__x0000__x0000__x0000__x0000__x0000__x0000__x0000__x0000_?j_x0000__x0004__x0000__x0000__x0000__x0000__x0000__x0000_?j_x0000__x0000_"/>
      <sheetName val="Sheet_x0011_"/>
      <sheetName val="VANKHUON"/>
      <sheetName val="DG-TH?????????????j?_x0004_???????j??"/>
      <sheetName val="DSCBGV"/>
      <sheetName val="dscbgvcdd"/>
      <sheetName val="DSDKhoc them"/>
      <sheetName val="DSCBGVDH"/>
      <sheetName val="Gia tri vat tu"/>
      <sheetName val="Giai trunh"/>
      <sheetName val="????_x0004_???????????????Ŀ????_x0007_?????"/>
      <sheetName val="ctinh"/>
      <sheetName val="dap__ƌ__x0004_______㝌ƌ________"/>
      <sheetName val="_____x0004_____________________"/>
      <sheetName val="dap______x0004_________________"/>
      <sheetName val="TL"/>
      <sheetName val="DC"/>
      <sheetName val="THOP XL"/>
      <sheetName val="Nhat ky - socai thang 1"/>
      <sheetName val="X_x0000__x0000__x0000__x0000_st5"/>
      <sheetName val="____x005f_x0004_________x005f_x0007__"/>
      <sheetName val="DG-TH_ǲ__________ẜǰ__x005f_x0004_____"/>
      <sheetName val="DG-TH_____________j__x0004________j__"/>
      <sheetName val="_____x0004________________Ŀ_____x0007______"/>
      <sheetName val="gia_.han_cong2"/>
      <sheetName val="NC"/>
      <sheetName val="vua(c)"/>
      <sheetName val="j_x0000__x0000__x001f__x0000__x0000__x0000__x0000__x0000__x0000__x0000__x0000__x0000__x0000__x0000__x0000__x0000__x0000__x0000__x0000__x0000__x0000__x0000__x0000__x0000__x0000__x0000__x0000__x0000_?j"/>
      <sheetName val="j"/>
      <sheetName val="Gia VL"/>
      <sheetName val="X"/>
      <sheetName val="dap___________________________2"/>
      <sheetName val="DG_TH_________________________2"/>
      <sheetName val="係数"/>
      <sheetName val="Master"/>
      <sheetName val="Code"/>
      <sheetName val="ctiet-KVThanhTri-YUR"/>
      <sheetName val="DGchitiet "/>
      <sheetName val="DG_TH_________________________3"/>
      <sheetName val="dap_x005f_x0000__x005f_x0000____x005f_x0000__x0_2"/>
      <sheetName val="dap______x005f_x0004________________2"/>
      <sheetName val="_x005f_x0000____x005f_x0000__x005f_x0004__x005f_x0000_2"/>
      <sheetName val="_____x005f_x0004____________________2"/>
      <sheetName val="dap______x005f_x0004________________3"/>
      <sheetName val="_____x005f_x0004____________________3"/>
      <sheetName val="dap______x005f_x0004________________4"/>
      <sheetName val="dap_x005f_x0000__x005f_x0000____x005f_x0000__x0_3"/>
      <sheetName val="dap______x005f_x0004________________5"/>
      <sheetName val="dap______x005f_x0004________________6"/>
      <sheetName val="dap_x005f_x005f_x005f_x0000__x005f_x005f_x005f_x0000__2"/>
      <sheetName val="dap______x005f_x005f_x005f_x0004__________2"/>
      <sheetName val="_x005f_x005f_x005f_x0000____x005f_x005f_x005f_x0000___2"/>
      <sheetName val="_____x005f_x005f_x005f_x0004______________2"/>
      <sheetName val="dap______x005f_x005f_x005f_x0004__________3"/>
      <sheetName val="dap_x005f_x005f_x005f_x0000__x005f_x005f_x005f_x0000__3"/>
      <sheetName val="dap_x005f_x005f_x005f_x005f_x005f_x005f_x005f_x0000___2"/>
      <sheetName val="dap______x005f_x005f_x005f_x005f_x005f_x005f_x0_2"/>
      <sheetName val="_x005f_x005f_x005f_x005f_x005f_x005f_x005f_x0000____x_2"/>
      <sheetName val="_____x005f_x005f_x005f_x005f_x005f_x005f_x005f_x0004__2"/>
      <sheetName val="dap______x005f_x005f_x005f_x005f_x005f_x005f_x0_3"/>
      <sheetName val="dap_x005f_x005f_x005f_x005f_x005f_x005f_x005f_x0000___3"/>
      <sheetName val="gihaxe_may1"/>
      <sheetName val="Giai_trũnh1"/>
      <sheetName val="gihaxe_may"/>
      <sheetName val="MTO_REV_2(ARMOR)"/>
      <sheetName val="dap_x0000__x0000_ƌ_x0000__x000"/>
      <sheetName val="_x0000____x0000__x0004__x0000__"/>
      <sheetName val="dap_x0000__x0000____x0000__x000"/>
      <sheetName val="dap??ƌ?_x0004_??????㝌ƌ????????"/>
      <sheetName val="_x0000_??_x0000__x0004__x0000__"/>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sheetData sheetId="317" refreshError="1"/>
      <sheetData sheetId="318" refreshError="1"/>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Sheet1"/>
      <sheetName val="Sheet2"/>
      <sheetName val="Sheet3"/>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P-KH"/>
      <sheetName val="Nhapkho"/>
      <sheetName val="Xuatkho"/>
      <sheetName val="PT"/>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AI"/>
      <sheetName val="BANLE"/>
      <sheetName val="t.kho"/>
      <sheetName val="CLB"/>
      <sheetName val="phong"/>
      <sheetName val="hoat"/>
      <sheetName val="tong BH"/>
      <sheetName val="KH LDTL"/>
      <sheetName val="T6"/>
      <sheetName val="Mau"/>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SILICAT_x0003_"/>
      <sheetName val="1-12"/>
      <sheetName val="XL4Test5"/>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 QT"/>
      <sheetName val="KE Q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Silica|e)"/>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vi_du_n"/>
      <sheetName val="vi_du"/>
      <sheetName val="Bieu 2"/>
      <sheetName val="biªu 3"/>
      <sheetName val="bieu1 CTy"/>
      <sheetName val="b2 cty"/>
      <sheetName val="b 3 cty"/>
      <sheetName val="bieu 7"/>
      <sheetName val="bieu 9"/>
      <sheetName val="b14"/>
      <sheetName val="Sheet12"/>
      <sheetName val="MTL$-INTER"/>
      <sheetName val="Summary"/>
      <sheetName val="Design &amp; Applications"/>
      <sheetName val="Building Summary"/>
      <sheetName val="Building"/>
      <sheetName val="External Works"/>
      <sheetName val="Chiet tinh dz22"/>
      <sheetName val="_x0000__x0000__x0000__x0000__x0000__x0000_"/>
      <sheetName val="??-BLDG"/>
      <sheetName val="Piwot(Silicate)"/>
      <sheetName val="Macro1"/>
      <sheetName val="Macro2"/>
      <sheetName val="Macro3"/>
      <sheetName val="ROCK WO_x0003__x0000_"/>
      <sheetName val="INSUL"/>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Pi6ot(Urethan)"/>
      <sheetName val="gvl"/>
      <sheetName val="S¶_x001d_et2"/>
      <sheetName val="TH VL, NC, DDHT Thanhphuoc"/>
      <sheetName val="???????-BLDG"/>
      <sheetName val="Dieu chinh"/>
      <sheetName val="So -03"/>
      <sheetName val="SoLD"/>
      <sheetName val="So-02"/>
      <sheetName val="NEW-PANEL"/>
      <sheetName val="PNT-QUOT-#3"/>
      <sheetName val="COAT&amp;WRAP-QIOT-#3"/>
      <sheetName val="Pivot(RckWool)"/>
      <sheetName val="Sheev6"/>
      <sheetName val="Nhap fon gia VL dia phuong"/>
      <sheetName val="Pivot(_x0007_lass Wool)"/>
      <sheetName val="ctTBA"/>
      <sheetName val="SN C£GNV"/>
      <sheetName val="TH_x0001_NG2"/>
      <sheetName val="Sheed4"/>
      <sheetName val="hoat_x0000_࣭_x0000__x0000__x0000__x0000__x0000__x0000__x0000__x0000__x0009__x0000_᭬࣫_x0000__x0004__x0000__x0000__x0000__x0000__x0000__x0000_ᑜ࣭_x0000__x0000__x0000_"/>
      <sheetName val="DU TRU LUONG 06 TH@NG"/>
      <sheetName val="AN CA DH 10"/>
      <sheetName val="TAM UNG LNC TH 08"/>
      <sheetName val="Leong thoi gian th 10"/>
      <sheetName val="Luong thoa gian th 11"/>
      <sheetName val="at lns th 10"/>
      <sheetName val="tam ung DNS th 11"/>
      <sheetName val="XL4Test4"/>
      <sheetName val="Du_lieu"/>
      <sheetName val="bcôhang"/>
      <sheetName val="báo cáo thang11 m?i"/>
      <sheetName val="thong tin cty"/>
      <sheetName val="TK-in"/>
      <sheetName val="TKTH"/>
      <sheetName val="BR"/>
      <sheetName val="MV"/>
      <sheetName val="mvtt"/>
      <sheetName val="HDKT"/>
      <sheetName val="Linh tinh"/>
      <sheetName val="nk"/>
      <sheetName val="N"/>
      <sheetName val="X"/>
      <sheetName val="RDP013"/>
      <sheetName val="CT Thang Mo"/>
      <sheetName val="CT  PL"/>
      <sheetName val="Chi tiet"/>
      <sheetName val="PACK"/>
      <sheetName val="INV"/>
      <sheetName val="TK-XUAT"/>
      <sheetName val="TK-NHAP"/>
      <sheetName val="DT 1"/>
      <sheetName val="DT 2"/>
      <sheetName val="DT 3"/>
      <sheetName val="DM"/>
      <sheetName val="SP"/>
      <sheetName val="NPL"/>
      <sheetName val="Q2-00"/>
      <sheetName val="Giai trinh"/>
      <sheetName val="MTO REV.2(ARMOR)"/>
      <sheetName val="TH VL_ NC_ DDHT Thanhphuoc"/>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_x0010_ivot(Glass Wool)"/>
      <sheetName val="She%t1"/>
      <sheetName val="XL4Pop`y"/>
      <sheetName val="Chitieu-dam c!c loai"/>
      <sheetName val="@Gdg"/>
      <sheetName val="CocKJ1m"/>
      <sheetName val="_x0000_TCTiet"/>
      <sheetName val="\uong mot ngay cong xay lap"/>
      <sheetName val="Luong mot ngay conw0khao sat"/>
      <sheetName val="thu BHXH&lt;YT"/>
      <sheetName val="DG"/>
      <sheetName val="공통가설"/>
      <sheetName val="Tong hop QL4( - 3"/>
      <sheetName val="TA²_x0000__x0000_NH"/>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LABTOTAL"/>
      <sheetName val="적용률"/>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MTO REV.0"/>
      <sheetName val="_x0010_iwot(Silicate)"/>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Gia vat tu"/>
      <sheetName val="Luo_x0009__x0008__x0010__x0000__x0000__x0006__x0005__x0000__x001c_ Í_x0007_ÉÀ_x0000__x0000__x0006__x0003__x0000__x0000_á_x0000__x0002__x0000_°"/>
      <sheetName val="DGdW"/>
      <sheetName val="To~g hop"/>
      <sheetName val="TXANG7"/>
      <sheetName val="Sxeet4"/>
      <sheetName val="To~g hop Q\47"/>
      <sheetName val="BCDTK"/>
      <sheetName val="soktmay"/>
      <sheetName val="Pivnt(RockWool)"/>
      <sheetName val="@ivot(Form Glass)"/>
      <sheetName val="Pivot(Gl!ss Wool)"/>
      <sheetName val="ROCK WOKL"/>
      <sheetName val="He co"/>
      <sheetName val="Bhitieu-dam cac loai"/>
      <sheetName val="__-BLDG"/>
      <sheetName val="Phan tich don ႀ￸a chi tiet"/>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 cOng"/>
      <sheetName val="CAPTHOAP"/>
      <sheetName val=" t`oat nuoc nc"/>
      <sheetName val="TKP"/>
      <sheetName val="TK"/>
      <sheetName val="BRCT"/>
      <sheetName val="SDHD"/>
      <sheetName val="SDHD QUY"/>
      <sheetName val="GTGT135"/>
      <sheetName val="BRCN135"/>
      <sheetName val="MV135"/>
      <sheetName val="SDHDCN"/>
      <sheetName val="SDHDCN quy"/>
      <sheetName val="NXT.CN03"/>
      <sheetName val="bl"/>
      <sheetName val="20000000"/>
      <sheetName val="PTDGDT"/>
      <sheetName val="TSCD"/>
      <sheetName val="THVT"/>
      <sheetName val="PTDM"/>
      <sheetName val="ࡍ_x0000_慂杮朠慩_x000a_䠀乁⁇䥔久䈠佁_x000b_吀⁈"/>
      <sheetName val="_x0000__x0000_CAI TK 112"/>
      <sheetName val="POWER"/>
      <sheetName val="견적조건"/>
      <sheetName val="BQ_Equip_Pipe"/>
      <sheetName val="BLR-S"/>
      <sheetName val="Est-Hotpp"/>
      <sheetName val="PipWT"/>
      <sheetName val="piping"/>
      <sheetName val="BREAKDOWN(철거설치)"/>
      <sheetName val="COA-17"/>
      <sheetName val="C-18"/>
      <sheetName val="????"/>
      <sheetName val="báo cák thang11 m?i"/>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Luo _x0008__x0010__x0000__x0000__x0006__x0005__x0000__x001c_ Í_x0007_ÉÀ_x0000__x0000__x0006__x0003__x0000__x0000_á_x0000__x0002__x0000_°"/>
      <sheetName val=""/>
      <sheetName val="ROCK WO_x0003_"/>
      <sheetName val="TA²"/>
      <sheetName val="ፌ"/>
      <sheetName val="呅吠ь"/>
      <sheetName val="㔳_x000c_吀⁈畱敹瑴慯ծ"/>
      <sheetName val="䨀湡в"/>
      <sheetName val="湡г"/>
      <sheetName val="д"/>
      <sheetName val="慊ㅮԵ"/>
      <sheetName val="ㅮԷ"/>
      <sheetName val="tong l²"/>
      <sheetName val="Nhap"/>
      <sheetName val="Luong mot ngay Cong xay"/>
      <sheetName val="DU TRU LUONG"/>
      <sheetName val="PP tinh Thue thu"/>
      <sheetName val="QT LUONG NS"/>
      <sheetName val="TAM"/>
      <sheetName val="Luo _x0008__x0010_"/>
      <sheetName val="???_x0005_??"/>
      <sheetName val="??_x0005_???"/>
      <sheetName val="?_x0005_???_x0005_"/>
      <sheetName val="????????"/>
      <sheetName val="??_x0005_???_x0005_"/>
      <sheetName val="?_x0005_?"/>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Bia"/>
      <sheetName val="So lieu"/>
      <sheetName val="_x0000__x0000_DT"/>
      <sheetName val="To*K hop"/>
      <sheetName val="Tro giup"/>
      <sheetName val="báo cáo thang11 mớa"/>
      <sheetName val="[INSUL.XLSɝROCK WOOL"/>
      <sheetName val="KLHT"/>
      <sheetName val="G䁄MN.2"/>
      <sheetName val="VV-NTKL NHA _x000b_HO DOT 2"/>
      <sheetName val="THA_x000e_G 8"/>
      <sheetName val="hoat_࣭________ _᭬࣫__x0004_______ᑜ࣭___"/>
      <sheetName val="hoat_࣭_ ᭬࣫__x0004__ᑜ࣭_ڬ࣫_"/>
      <sheetName val="_____ _____x0004_____________________"/>
      <sheetName val="hoat__________ _____x0004____________"/>
      <sheetName val="hoat___ ____x0004________"/>
      <sheetName val=" thoat nuog nc"/>
      <sheetName val="Du toan chi Tiet coc?nuoc"/>
      <sheetName val="Nhap?don gia VL dia phuong"/>
      <sheetName val="Luong mot ngay Cong xay?lap"/>
      <sheetName val="DU TRU LUONG?06 THANG"/>
      <sheetName val="PP tinh Thue thu?nhap"/>
      <sheetName val="QT LUONG NS?T 07"/>
      <sheetName val="TAM?UNG LUONG NS TH 10"/>
      <sheetName val="_x0009_???_x0004_???????"/>
      <sheetName val="ࡍ"/>
      <sheetName val="truy"/>
      <sheetName val="TH4_x0000_ℨʢ_x0000__x0004__x0000_崬ʢ_x0000_㐬ʢ_x0000_J_x0000__x000e_[INSUL.XLS]TH"/>
      <sheetName val="TA²??NH"/>
      <sheetName val="DG "/>
      <sheetName val="[I"/>
      <sheetName val="POTAL"/>
      <sheetName val=" thoau nuoc nc"/>
      <sheetName val="재료비"/>
      <sheetName val="BQ List"/>
      <sheetName val="PIPE"/>
      <sheetName val="FLANGE"/>
      <sheetName val="VALVE"/>
      <sheetName val="Mech_1030"/>
      <sheetName val="hoat_x0000_࣭_x0000__x0009_᭬࣫_x0000__x0004__x0000_ᑜ࣭_x0000_ڬ࣫_x0000_"/>
      <sheetName val="???? ???"/>
      <sheetName val="?????-1"/>
      <sheetName val="??"/>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sheetData sheetId="283"/>
      <sheetData sheetId="284"/>
      <sheetData sheetId="285"/>
      <sheetData sheetId="286"/>
      <sheetData sheetId="287" refreshError="1"/>
      <sheetData sheetId="288" refreshError="1"/>
      <sheetData sheetId="289" refreshError="1"/>
      <sheetData sheetId="290"/>
      <sheetData sheetId="291"/>
      <sheetData sheetId="292"/>
      <sheetData sheetId="293"/>
      <sheetData sheetId="294" refreshError="1"/>
      <sheetData sheetId="295"/>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sheetData sheetId="310" refreshError="1"/>
      <sheetData sheetId="311" refreshError="1"/>
      <sheetData sheetId="312"/>
      <sheetData sheetId="313"/>
      <sheetData sheetId="314"/>
      <sheetData sheetId="315"/>
      <sheetData sheetId="316" refreshError="1"/>
      <sheetData sheetId="317" refreshError="1"/>
      <sheetData sheetId="318" refreshError="1"/>
      <sheetData sheetId="319"/>
      <sheetData sheetId="320"/>
      <sheetData sheetId="321"/>
      <sheetData sheetId="322"/>
      <sheetData sheetId="323" refreshError="1"/>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refreshError="1"/>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refreshError="1"/>
      <sheetData sheetId="380" refreshError="1"/>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sheetData sheetId="420"/>
      <sheetData sheetId="421"/>
      <sheetData sheetId="422"/>
      <sheetData sheetId="423"/>
      <sheetData sheetId="424"/>
      <sheetData sheetId="425" refreshError="1"/>
      <sheetData sheetId="426" refreshError="1"/>
      <sheetData sheetId="427"/>
      <sheetData sheetId="428"/>
      <sheetData sheetId="429" refreshError="1"/>
      <sheetData sheetId="430"/>
      <sheetData sheetId="431"/>
      <sheetData sheetId="432"/>
      <sheetData sheetId="433" refreshError="1"/>
      <sheetData sheetId="434" refreshError="1"/>
      <sheetData sheetId="435"/>
      <sheetData sheetId="436" refreshError="1"/>
      <sheetData sheetId="437" refreshError="1"/>
      <sheetData sheetId="438" refreshError="1"/>
      <sheetData sheetId="439" refreshError="1"/>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sheetData sheetId="490"/>
      <sheetData sheetId="491"/>
      <sheetData sheetId="492"/>
      <sheetData sheetId="493"/>
      <sheetData sheetId="494" refreshError="1"/>
      <sheetData sheetId="495" refreshError="1"/>
      <sheetData sheetId="496"/>
      <sheetData sheetId="497"/>
      <sheetData sheetId="498"/>
      <sheetData sheetId="499"/>
      <sheetData sheetId="500" refreshError="1"/>
      <sheetData sheetId="501" refreshError="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refreshError="1"/>
      <sheetData sheetId="640"/>
      <sheetData sheetId="641" refreshError="1"/>
      <sheetData sheetId="642" refreshError="1"/>
      <sheetData sheetId="643"/>
      <sheetData sheetId="644"/>
      <sheetData sheetId="645"/>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Sheet1"/>
      <sheetName val="Sheet6"/>
      <sheetName val="Sheet2"/>
      <sheetName val="Sheet7"/>
      <sheetName val="Sheet4"/>
      <sheetName val="Sheet5"/>
      <sheetName val="Sheet3"/>
      <sheetName val="XL4Poppy"/>
      <sheetName val="(1)TK_ThueGTGT_Thang"/>
      <sheetName val=""/>
      <sheetName val="Ten da dat_x0000__x0003_材本柀果栰栌梠桼検楠"/>
      <sheetName val="Ap Don"/>
      <sheetName val="Ap Gia Be"/>
      <sheetName val="Áp Xom Moi"/>
      <sheetName val="Ap Trang Lam"/>
      <sheetName val="Ap Trung Hoa"/>
      <sheetName val="Ap Lao Tao Trung"/>
      <sheetName val="XXXXXXXX"/>
      <sheetName val="DTCT"/>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K懼TC "/>
      <sheetName val="2.KLDT"/>
      <sheetName val="0.BTH.CHNG"/>
      <sheetName val="BTHKP"/>
      <sheetName val="000000"/>
      <sheetName val="3.THVT"/>
      <sheetName val="4.PTVT"/>
      <sheetName val="DANH MUC"/>
      <sheetName val="tkkl"/>
      <sheetName val="5.BANG KHOI LUONG"/>
      <sheetName val="Ten da dat_x0000__x0003_材™本™柀™果™栰™栌™梠™桼™検™楠"/>
      <sheetName val="Dgia vat tu"/>
      <sheetName val="Don gia_III"/>
      <sheetName val="???????????????????????????????"/>
      <sheetName val="Ten da dat_x0000__x0003_??????????"/>
      <sheetName val="Ten da dat_x0000__x0003_???????????????????"/>
      <sheetName val="Ten da dat_x0000__x0003_?™?™?™?™?™?™?™?™?™?"/>
      <sheetName val="K?TC "/>
      <sheetName val="Chiet tinh dz35"/>
      <sheetName val="Ten da dat?_x0003_材本柀果栰栌梠桼検楠"/>
      <sheetName val="Ten da dat?_x0003_材™本™柀™果™栰™栌™梠™桼™検™楠"/>
      <sheetName val="Chiet tinh 0,4KV"/>
      <sheetName val="Ap Tr@_x0004__x0000__x0001__x0000__x0000__x0000_"/>
      <sheetName val="Ap Tr@_x0004_"/>
      <sheetName val="Ten da dat?_x0003_??????????"/>
      <sheetName val="Ten da dat?_x0003_???????????????????"/>
      <sheetName val="Ten da dat?_x0003_?™?™?™?™?™?™?™?™?™?"/>
      <sheetName val="Ap Tr@_x0004_?_x0001_???"/>
      <sheetName val="Ap Tr@_x0004_?_x0001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MTO REV.2(ARMOR)"/>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_x0003________________7___"/>
      <sheetName val="Ten da dat_x0000_f㆘f㇀f㇨f㈐f㈸fゐf㋰f㌘f㍀f㍨"/>
      <sheetName val="D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Chiet tinh dz22"/>
      <sheetName val="Ten da dat_x0000_̃_x0007__x0000_%_x0000__x0000__x0000__x0000__x0000__x0000__x0000_̃̃_xffff__xffff_̃̃̃̃̃"/>
      <sheetName val="PRO.OT1"/>
      <sheetName val="IBASE"/>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Ten da dat_x0000__x0000__x0000__x0000__x0000__x0000__x0000__x0000__x0000__x0000__x0000__x0000__x0000__x0000__x0000__x0000__x0000__x0000_䀀Ł_x0000_"/>
      <sheetName val="Ten da dat_x0000__x0003_材_x0019_本柀果栰栌梠桼検楠"/>
      <sheetName val="Cheet5"/>
      <sheetName val="???/???????????????????????????"/>
      <sheetName val="Bang KT"/>
      <sheetName val="DS T.bi"/>
      <sheetName val="CPK"/>
      <sheetName val="Ten da dat?̃_x0007_?%???????̃̃_xffff__xffff_̃̃̃̃̃"/>
      <sheetName val="gvl"/>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Ten_da_dat材™本™柀™果™栰™栌™梠™桼™検™楠"/>
      <sheetName val="Ten_da_dat材本柀果栰栌梠桼検楠"/>
      <sheetName val="Ap_Don"/>
      <sheetName val="Ap_Gia_Be"/>
      <sheetName val="Áp_Xom_Moi"/>
      <sheetName val="Ap_Trang_Lam"/>
      <sheetName val="Ap_Trung_Hoa"/>
      <sheetName val="Ap_Lao_Tao_Trung"/>
      <sheetName val="f?f?f?f?f?f?f?f?f?f?f?f?f?f?f?f"/>
      <sheetName val="QUY1"/>
      <sheetName val="QUY2"/>
      <sheetName val="QUY3"/>
      <sheetName val="QUY4"/>
      <sheetName val="Nam"/>
      <sheetName val="2011"/>
      <sheetName val="Q.1"/>
      <sheetName val="Q.2"/>
      <sheetName val="th.7ch. nhu"/>
      <sheetName val="Ten da dat__x0003_材本柀果栰栌梠桼䤜楠"/>
      <sheetName val="Ten_da_dat??????????"/>
      <sheetName val="Ten_da_dat???????????????????"/>
      <sheetName val="f_f_f_f_f_f_f_f_f_f_f_f_f_f_f_f"/>
      <sheetName val="Ten_da_dat__________"/>
      <sheetName val="Ten_da_dat___________________"/>
      <sheetName val="Khoi luong"/>
      <sheetName val="gia_VT"/>
      <sheetName val="K懼TC_"/>
      <sheetName val="2_KLDT"/>
      <sheetName val="0_BTH_CHNG"/>
      <sheetName val="3_THVT"/>
      <sheetName val="4_PTVT"/>
      <sheetName val="DANH_MUC"/>
      <sheetName val="5_BANG_KHOI_LUONG"/>
      <sheetName val="MTO_REV_2(ARMOR)"/>
      <sheetName val="Ten da dat________̃̃̃̃Ϩ_㣤e狈秌_x0015__О"/>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Ten da dat_f㆘f㇀f㇨f㈐f㈸fゐf㋰f㌘f㍀f㍨"/>
      <sheetName val="Khai toan XD"/>
      <sheetName val="Ten da dat__x0003_???????????????????"/>
      <sheetName val="Ten da dat__x0003_??????????"/>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TH"/>
      <sheetName val="dtxl"/>
      <sheetName val="BSQ3"/>
      <sheetName val="Sheet1"/>
      <sheetName val="du lieu du toan"/>
      <sheetName val="Sheet2"/>
      <sheetName val="DLNS"/>
      <sheetName val="dongia (2)"/>
      <sheetName val="gtrinh"/>
      <sheetName val="lam-moi"/>
      <sheetName val="chitiet"/>
      <sheetName val="giathanh1"/>
      <sheetName val="Du_lieu"/>
      <sheetName val="DONGIA"/>
      <sheetName val="thao-go"/>
      <sheetName val="#REF"/>
      <sheetName val="TH XL"/>
      <sheetName val="TH VL, NC, DDHT Thanhphuoc"/>
      <sheetName val="TONG HOP VL-NC"/>
      <sheetName val="sat"/>
      <sheetName val="ptvt"/>
      <sheetName val="DU TOAN"/>
      <sheetName val="khung ten TD"/>
      <sheetName val="TK"/>
      <sheetName val="Chi tiet VL-NC-MT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gVL"/>
      <sheetName val="TSO_CHUNG"/>
      <sheetName val="kstk"/>
      <sheetName val="CBKC-110"/>
      <sheetName val="chitimc"/>
      <sheetName val="Gia"/>
      <sheetName val="th dt dz&amp;tba shoa"/>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 val="CPVCBX"/>
      <sheetName val="thkp"/>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PDMoi  (2)"/>
      <sheetName val="CT35"/>
      <sheetName val="Giai trinh"/>
      <sheetName val="VL"/>
      <sheetName val="AC_DATA"/>
      <sheetName val="chenhlech"/>
      <sheetName val="VC"/>
      <sheetName val="BT"/>
      <sheetName val="Lç_khoan_LK1"/>
      <sheetName val="Bia"/>
      <sheetName val="THDT"/>
      <sheetName val="THDG"/>
      <sheetName val="CTBT"/>
      <sheetName val="CPBT"/>
      <sheetName val="TB"/>
      <sheetName val="BANG KE"/>
      <sheetName val="SoLieu"/>
      <sheetName val="gia vt,nc,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HDT"/>
      <sheetName val="DM-Goc"/>
      <sheetName val="Gia-CT"/>
      <sheetName val="PTCP"/>
      <sheetName val="cphoi"/>
      <sheetName val="XL4Poppy"/>
      <sheetName val="tong hop"/>
      <sheetName val="phan tich DG"/>
      <sheetName val="gia vat lieu"/>
      <sheetName val="gia xe may"/>
      <sheetName val="gia nhan cong"/>
      <sheetName val="XL4Test5"/>
      <sheetName val=""/>
      <sheetName val="tra_vat_lieu"/>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Tai khoan"/>
      <sheetName val="MTL$-INTER"/>
      <sheetName val="PNT-QUOT-#3"/>
      <sheetName val="COAT&amp;WRAP-QIOT-#3"/>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Mau NT cho doi"/>
      <sheetName val="THDG- Nha VS"/>
      <sheetName val="THDG- Mong thiet bi"/>
      <sheetName val="THCT"/>
      <sheetName val="THDZ0,4"/>
      <sheetName val="TH DZ3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son-c"/>
      <sheetName val="duc"/>
      <sheetName val="n4"/>
      <sheetName val="bang "/>
      <sheetName val="373.e6"/>
      <sheetName val="678e5"/>
      <sheetName val="372 e6"/>
      <sheetName val="373 e4"/>
      <sheetName val="677e5"/>
      <sheetName val="tong hgp"/>
      <sheetName val="YL4Test5"/>
      <sheetName val="402"/>
      <sheetName val="gvl"/>
      <sheetName val="ESTI."/>
      <sheetName val="DI-ESTI"/>
      <sheetName val="Tong hop phan bo nhien lieu"/>
      <sheetName val="XD Ninh Quang"/>
      <sheetName val="K10"/>
      <sheetName val="PB chi tiet"/>
      <sheetName val="tong hop phan bo nhien lieu "/>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Gia KS"/>
      <sheetName val="DTCT-TB"/>
      <sheetName val="[TKKT_15Alan1-dg.xlsYPTDG"/>
      <sheetName val="cat vaɮѧ"/>
      <sheetName val="\HKP22-46"/>
      <sheetName val="SILICATE"/>
      <sheetName val="THTram"/>
      <sheetName val="ႀ￸B"/>
      <sheetName val="CANDOI"/>
      <sheetName val="GT"/>
      <sheetName val="GITHICH"/>
      <sheetName val="KQ"/>
      <sheetName val="GT KQ"/>
      <sheetName val="NS"/>
      <sheetName val="GT NS"/>
      <sheetName val="CNO"/>
      <sheetName val="CHITIEU"/>
      <sheetName val="cat va??"/>
      <sheetName val="¢çeet9"/>
      <sheetName val="CHITIET"/>
      <sheetName val="[TKKT_15Alan1-dg.xls࡝DTCTNÀNG"/>
      <sheetName val="Bu_vat_lieu"/>
      <sheetName val="_x000d_BTA"/>
      <sheetName val="D_x0014_CTQD"/>
      <sheetName val="_x0004_TCT22-46"/>
      <sheetName val="_x0007_XL"/>
      <sheetName val="_x0013_heet2"/>
      <sheetName val="to.ghoptt"/>
      <sheetName val="??B"/>
      <sheetName val="TNBH_x0000_ͧ_x001f_[TKKT_15Alan1-dg.xls]tls"/>
      <sheetName val="_TKKT_15Alan1-dg.xlsYPTDG"/>
      <sheetName val="cat va__"/>
      <sheetName val="_TKKT_15Alan1-dg.xls࡝DTCTNÀNG"/>
      <sheetName val="_x000a_BTA"/>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HKP22-46"/>
      <sheetName val="GiaVL"/>
      <sheetName val="TK"/>
      <sheetName val="Giaitrinh"/>
      <sheetName val="M02"/>
      <sheetName val="M03"/>
      <sheetName val="M5"/>
      <sheetName val="hd01"/>
      <sheetName val="TH khoan ha_x0000_"/>
      <sheetName val="chiet tifh khoan son "/>
      <sheetName val="[TKKT_15Ala"/>
      <sheetName val="FD"/>
      <sheetName val="GI"/>
      <sheetName val="EE (3)"/>
      <sheetName val="PAVEMENT"/>
      <sheetName val="TRAFFIC"/>
      <sheetName val="Gia"/>
      <sheetName val="CT35"/>
      <sheetName val="chiet tinh Khoan gib cong"/>
      <sheetName val="Du_lieu"/>
      <sheetName val="_BTA"/>
      <sheetName val="TH_DZ35"/>
      <sheetName val="Don gia kꦤoan son "/>
      <sheetName val="__B"/>
      <sheetName val="_TKKT_15Ala"/>
      <sheetName val="[TKKT_15Alan1-dg.xls?DTCTNÀNG"/>
      <sheetName val="¸TCT30+8"/>
      <sheetName val="Lç khoan LK1"/>
      <sheetName val="[TKKT_15Alan1-䡤g.xlsYPTDG"/>
      <sheetName val="_TKKT_15Alan1-dg.xls?DTCTNÀNG"/>
      <sheetName val="TNBH?ͧ_x001f_[TKKT_15Alan1-dg.xls]tls"/>
      <sheetName val="TH khoan ha?"/>
      <sheetName val="DATA"/>
      <sheetName val="VL,NC"/>
      <sheetName val="#REF"/>
      <sheetName val="TKKT_15Alan1-dg"/>
      <sheetName val="ctdg"/>
      <sheetName val="CTTra"/>
      <sheetName val="tra,vat-lieu"/>
      <sheetName val="\ra_ba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373 ²_x0000_"/>
      <sheetName val="ESUI."/>
      <sheetName val="DTCTFÀNG"/>
      <sheetName val="dbgt(tuyan)"/>
      <sheetName val="VAB"/>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ai khgan"/>
      <sheetName val="t#m"/>
      <sheetName val="RA"/>
      <sheetName val="VAO"/>
      <sheetName val="Sheet02"/>
      <sheetName val="²_x0000__x0000_hoan GC+HTP"/>
      <sheetName val="²"/>
      <sheetName val="dtct cong"/>
      <sheetName val="TH khoan`han"/>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dtct cau"/>
      <sheetName val="TNBH_ͧ_x001f__TKKT_15Alan1-dg.xls_tls"/>
      <sheetName val="_ra_bang"/>
      <sheetName val="TH khoan ha_"/>
      <sheetName val="_TKKT_15Alan1-䡤g.xlsYPTDG"/>
      <sheetName val="KKKKKKKK"/>
      <sheetName val="chiet tGh khoan son "/>
      <sheetName val="chiet tinh Khoan gia cofg"/>
      <sheetName val="ၛTKKT_15Alan1-dg.xls_THKPTNANG"/>
      <sheetName val="[TKKT_15Alan1-dg.xls䁝GXL"/>
      <sheetName val="_TKKT_15Alan1-dg.xls䁝GXL"/>
      <sheetName val="DMTK"/>
      <sheetName val="C䁑D"/>
      <sheetName val="tc_Bia_TC_(3-"/>
      <sheetName val="TH_khoan_GC+@TP"/>
      <sheetName val="Dongia_khoan_gia_cong"/>
      <sheetName val="DongiaK_lap_TB"/>
      <sheetName val="ES\I_"/>
      <sheetName val="Mau_NT_cho_doy"/>
      <sheetName val="TNBH_x0000_?_x001f_[TKKT_15Alan1-dg.xls]tls"/>
      <sheetName val="TNBH??_x001f_[TKKT_15Alan1-dg.xls]tls"/>
      <sheetName val="cad vang"/>
      <sheetName val="TJGTXL05"/>
      <sheetName val="373 ²?"/>
      <sheetName val="Don gia k?oan son "/>
      <sheetName val="TVL"/>
      <sheetName val="Bang chiet tinh TBA"/>
      <sheetName val="[TKKT_15Alan1-dg.xl۬_x0000_gia vat li"/>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chi tiet Kho`n GC+HTP"/>
      <sheetName val="BO"/>
      <sheetName val="Thuc thanh"/>
      <sheetName val="caࡴ vaɮѧ"/>
      <sheetName val="px#_x000a_tl"/>
      <sheetName val="BKTH"/>
      <sheetName val="nhap_xuat_ton"/>
      <sheetName val="TONG_HOPVAT_TU_MO "/>
      <sheetName val="TN"/>
      <sheetName val="²??hoan GC+HTP"/>
      <sheetName val="Da tmn"/>
      <sheetName val="_HKP22-4&amp;"/>
      <sheetName val="__________________±____________"/>
      <sheetName val="Da tmn_dung"/>
      <sheetName val="Level Checking Form(cat)"/>
      <sheetName val="ESTI琮"/>
      <sheetName val="Tong hop phan 瑢o n瑨ien lieu"/>
      <sheetName val="TNBH___x001f__TKKT_15Alan1-dg.xls_tls"/>
      <sheetName val="[TKKT_15Alan1-dg_xls?DTCTNÀNG"/>
      <sheetName val="_TKKT_15Alan1-dg_xls?DTCTNÀNG"/>
      <sheetName val="[TKKT_15Alan1-?g.xlsYPTDG"/>
      <sheetName val="_TKKT_15Alan1-?g.xlsYPTDG"/>
      <sheetName val="chiet tinx K lap TB"/>
      <sheetName val="_x0004__x0014_CTQD"/>
      <sheetName val="TNBH_?_x001f__TKKT_15Alan1-dg.xls_tls"/>
      <sheetName val="Page 3"/>
      <sheetName val=" BTA"/>
      <sheetName val="[TKKT_15Alan1-dg.xls][TKKT_15Al"/>
      <sheetName val="D_x005f_x0014_CTQD"/>
      <sheetName val="_x005f_x0004_TCT22-46"/>
      <sheetName val="_x005f_x0007_XL"/>
      <sheetName val="_x005f_x0013_heet2"/>
      <sheetName val="BangkeNX"/>
      <sheetName val="SoTHVT"/>
      <sheetName val="TNBH_x0000_ͧ_x001f_[TKKT_15Alan1-dg.xls]t_2"/>
      <sheetName val="TNBH?ͧ_x001f_[TKKT_15Alan1-dg.xls]t_2"/>
      <sheetName val="TH khoan ha"/>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sheetData sheetId="227"/>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refreshError="1"/>
      <sheetData sheetId="241"/>
      <sheetData sheetId="242"/>
      <sheetData sheetId="243" refreshError="1"/>
      <sheetData sheetId="244" refreshError="1"/>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sheetData sheetId="473" refreshError="1"/>
      <sheetData sheetId="474" refreshError="1"/>
      <sheetData sheetId="475"/>
      <sheetData sheetId="476"/>
      <sheetData sheetId="477" refreshError="1"/>
      <sheetData sheetId="478" refreshError="1"/>
      <sheetData sheetId="479"/>
      <sheetData sheetId="480" refreshError="1"/>
      <sheetData sheetId="481"/>
      <sheetData sheetId="482"/>
      <sheetData sheetId="483" refreshError="1"/>
      <sheetData sheetId="484" refreshError="1"/>
      <sheetData sheetId="485"/>
      <sheetData sheetId="486"/>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efreshError="1"/>
      <sheetData sheetId="551"/>
      <sheetData sheetId="552" refreshError="1"/>
      <sheetData sheetId="553" refreshError="1"/>
      <sheetData sheetId="554"/>
      <sheetData sheetId="555"/>
      <sheetData sheetId="556" refreshError="1"/>
      <sheetData sheetId="557" refreshError="1"/>
      <sheetData sheetId="558" refreshError="1"/>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refreshError="1"/>
      <sheetData sheetId="569" refreshError="1"/>
      <sheetData sheetId="570" refreshError="1"/>
      <sheetData sheetId="571" refreshError="1"/>
      <sheetData sheetId="572" refreshError="1"/>
      <sheetData sheetId="573" refreshError="1"/>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Nguồn"/>
      <sheetName val="DAnh mục"/>
      <sheetName val="CĐT"/>
      <sheetName val="NSĐP"/>
    </sheetNames>
    <sheetDataSet>
      <sheetData sheetId="0" refreshError="1"/>
      <sheetData sheetId="1" refreshError="1"/>
      <sheetData sheetId="2" refreshError="1"/>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1"/>
      <sheetName val="Income Statement 2"/>
      <sheetName val="Tminh"/>
      <sheetName val="Note"/>
      <sheetName val="BC1"/>
      <sheetName val="Equity"/>
      <sheetName val="Fixed assets 2"/>
      <sheetName val="Fixed assets 1"/>
      <sheetName val="TBFS"/>
      <sheetName val="TBnote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HC"/>
      <sheetName val="QLN"/>
      <sheetName val="KTHUAT"/>
      <sheetName val="KT"/>
      <sheetName val="CN"/>
      <sheetName val="DLo"/>
      <sheetName val="BDa"/>
      <sheetName val="CDong"/>
      <sheetName val="KTang"/>
      <sheetName val="PBat"/>
      <sheetName val="TThuy"/>
      <sheetName val="CXa"/>
      <sheetName val="THop"/>
      <sheetName val="Du bao LL xe"/>
      <sheetName val="K.Tra do vong dan hoi"/>
      <sheetName val="Tinh truot"/>
      <sheetName val="Tinh Keo uon"/>
      <sheetName val="Cac bang tra"/>
      <sheetName val="About"/>
      <sheetName val="Du_lieu"/>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M tt van DZ 35 kV"/>
      <sheetName val="ctdz35"/>
      <sheetName val="DGKV1"/>
      <sheetName val="GVTKV1"/>
      <sheetName val="VL-NCf 35 KV"/>
      <sheetName val="MTO REV.0"/>
      <sheetName val="dieuchinh"/>
      <sheetName val="SILICATE"/>
      <sheetName val="Tien lumng MB-2"/>
      <sheetName val="Tien lumng MB-5"/>
      <sheetName val="13.BANG CT"/>
      <sheetName val="14.MMUS GIUA NHIP"/>
      <sheetName val="4.HSPBngang"/>
      <sheetName val="6.Tinh tai"/>
      <sheetName val="2 NSl"/>
      <sheetName val="17.US CHU tho a_b"/>
      <sheetName val="15.MMUS GOI"/>
      <sheetName val="5.BANG I"/>
      <sheetName val="gtrin⁨"/>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chitimc"/>
      <sheetName val="dtxl"/>
      <sheetName val="KH-Q1,Q2,01"/>
      <sheetName val="DG_QUANG NINH"/>
      <sheetName val="Hướng dẫn"/>
      <sheetName val="Ví dụ hàm Vlookup"/>
      <sheetName val="Gvl_QN"/>
      <sheetName val="Gvlks_QN"/>
      <sheetName val="Thep dia"/>
      <sheetName val="THDT DZ 010 kV"/>
      <sheetName val="XL4Poppy"/>
      <sheetName val="LKVL_CK_HT_GD1"/>
      <sheetName val="CHITIET VL_NC"/>
      <sheetName val="VCV_BE_TONG"/>
      <sheetName val="     ien 110 kV"/>
      <sheetName val="NC Day su      ien"/>
      <sheetName val="     ien 35 kV"/>
      <sheetName val="Income Statement"/>
      <sheetName val="Shareholders' Equity"/>
      <sheetName val="PTDG (2)"/>
      <sheetName val="Hu?ng d?n"/>
      <sheetName val="Ví d? hàm Vlookup"/>
      <sheetName val="TTDZ22"/>
      <sheetName val="DE tu van"/>
      <sheetName val="CT -THVLNC"/>
      <sheetName val="M@-2"/>
      <sheetName val="gtrin?"/>
      <sheetName val="MTL$-INTER"/>
      <sheetName val="Hoá Ðon NV"/>
      <sheetName val="cot_xa"/>
      <sheetName val="Mong"/>
      <sheetName val="Hu_ng d_n"/>
      <sheetName val="Ví d_ hàm Vlookup"/>
      <sheetName val="gtrin_"/>
      <sheetName val="NHATKY"/>
      <sheetName val="gvl_x0000__x0000__x0000__x0000__x0000__x0000__x0000__x0000__x0000__x0000__x0000__x0000_쉘ž_x0000__x0004__x0000__x0000__x0000__x0000__x0000__x0000_॔ǥ_x0000__x0000__x0000__x0000_"/>
      <sheetName val="Chiettinh dz0,4"/>
      <sheetName val="ctdg"/>
      <sheetName val="tonghop"/>
      <sheetName val="gvl????????????쉘ž?_x0004_??????॔ǥ????"/>
      <sheetName val="Tien luonc LB-2"/>
      <sheetName val="Tien luong MB%4"/>
      <sheetName val="Tien luong LBK"/>
      <sheetName val="Tien duong MP-12"/>
      <sheetName val="ML18-6"/>
      <sheetName val="Sheut2"/>
      <sheetName val="gaathanh1"/>
      <sheetName val="gvl____________쉘ž__x0004_______॔ǥ____"/>
      <sheetName val="Hý?ng d?n"/>
      <sheetName val="Hoá Ðõn NV"/>
      <sheetName val="TTVanChuyen"/>
      <sheetName val="DG_LANG SON"/>
      <sheetName val="Gvl_LS"/>
      <sheetName val="Gvlks_LS"/>
      <sheetName val="_x0000__x0000__x0000__x0000__x0000__x0000__x0000__x0000__x0000__x0000__x0000__x0000_J[DZ110K~1.XLS]THPD"/>
      <sheetName val="????????????J[DZ110K~1.XLS]THPD"/>
      <sheetName val="gvl____________?__x0004_______?g____"/>
      <sheetName val=""/>
      <sheetName val="Tie~ luong M4T-1"/>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tm"/>
      <sheetName val="ck"/>
      <sheetName val="th"/>
      <sheetName val="dt"/>
      <sheetName val="cl"/>
      <sheetName val="sl"/>
      <sheetName val="dth"/>
      <sheetName val="vt"/>
      <sheetName val="vc1"/>
      <sheetName val="vc2"/>
      <sheetName val="db"/>
      <sheetName val="nl"/>
      <sheetName val="tra2"/>
      <sheetName val="Hý_ng d_n"/>
      <sheetName val="____________J_DZ110K~1.XLS_THPD"/>
      <sheetName val="gvl_______________x0004________g____"/>
      <sheetName val="ÿhaoÿgo"/>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NC Dai su Phu kien"/>
      <sheetName val="gvl?쉘ž?_x0004_?॔ǥ?쌄ž?O?J[DZ110K~1.XLS"/>
      <sheetName val="T_x000f_NG HOP VL-NC TT"/>
      <sheetName val="MP_x000a_12"/>
      <sheetName val="BK-C T"/>
      <sheetName val="Balance Sheet"/>
      <sheetName val="KB"/>
      <sheetName val="DZ 0.4"/>
      <sheetName val="gvl_x0000__x0000__x0000__x0000__x0000__x0000__x0000__x0000__x0000__x0000__x0000__x0000_?_x0000__x0004__x0000__x0000__x0000__x0000__x0000__x0000_?g_x0000__x0000__x0000__x0000_"/>
      <sheetName val="gvl??????????????_x0004_???????g????"/>
      <sheetName val="gvl_x0000_?_x0000__x0004__x0000_?g_x0000_?_x0000_O_x0000_J[DZ110K~1.XLS"/>
      <sheetName val="ru4Test5"/>
      <sheetName val="LJVL-CK-HT-GD1"/>
      <sheetName val="DGVT"/>
      <sheetName val="gvl_x0000__x0000__x0000__x0000__x0000__x0000__x0000__x0000__x0000__x0000__x0000__x0000_??_x0000__x0004__x0000__x0000__x0000__x0000__x0000__x0000_??_x0000__x0000__x0000__x0000_"/>
      <sheetName val="_iathanh1"/>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CHITIE_VL-NC-T_-1p"/>
      <sheetName val="CHITIET_L-NC"/>
      <sheetName val="C"/>
      <sheetName val="KPC-BD_"/>
      <sheetName val="TH_DZ35"/>
      <sheetName val="kinh_phí_XD"/>
      <sheetName val="J[DZ110K~1_XLS]THPD"/>
      <sheetName val="????????????J[DZ110K~1_XLS]THPD"/>
      <sheetName val="gvl____________?_______?g____"/>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T01"/>
      <sheetName val="T02"/>
      <sheetName val="T03"/>
      <sheetName val="T5"/>
      <sheetName val="T6"/>
      <sheetName val="Sheet4"/>
      <sheetName val="KHAU TRU 6%"/>
      <sheetName val="TRUY LUONG 350000"/>
      <sheetName val="00000001"/>
      <sheetName val="BK04"/>
      <sheetName val="MP_12"/>
      <sheetName val="T7"/>
      <sheetName val="T8"/>
      <sheetName val="T9"/>
      <sheetName val="T10"/>
      <sheetName val="T11"/>
      <sheetName val="T12"/>
      <sheetName val="DI-ESTI"/>
      <sheetName val="VL-NCfƒ 35 KV"/>
      <sheetName val="CT_LCGT"/>
      <sheetName val="CT_LCTT"/>
      <sheetName val="TM_ChenhLechCT"/>
      <sheetName val="DM"/>
      <sheetName val="Dieu_chinh"/>
      <sheetName val="Danh_muc"/>
      <sheetName val="Tong_hop"/>
      <sheetName val="Bao_cao"/>
      <sheetName val="Phan_bo"/>
      <sheetName val="Thong_tin"/>
      <sheetName val="Phu kien 1?0 kV"/>
      <sheetName val="T_xffff_T.5"/>
      <sheetName val="tᮧ hỵp"/>
      <sheetName val="Tong hop"/>
      <sheetName val="Gia_GC_Satthep"/>
      <sheetName val="gvl_쉘ž__x0004__॔ǥ_쌄ž_O_J_DZ110K~1.XLS"/>
      <sheetName val="gvl____________쉘ž__x005f_x0004_______"/>
      <sheetName val="gvl_______________x005f_x0004_______"/>
      <sheetName val="Dinh nghia"/>
      <sheetName val="lam-moi_x0000__x0000__x0000__x0000__x0000__x0000__x0000__x0000__x0000__x0000__x0009__x0000_═Х_x0000__x0004__x0000__x0000__x0000__x0000__x0000__x0000_Х"/>
      <sheetName val="gvl???????????????_x0004_????????????"/>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Hư໛ng dẫn"/>
      <sheetName val="LKVLWCK_HT_GD1"/>
      <sheetName val="DE tu fan"/>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Phu kien 1_0 kV"/>
      <sheetName val="[DZ110K~1.XLS}MB-6"/>
      <sheetName val="_DZ110K~1.XLS}MB-6"/>
      <sheetName val="gvl???_x0004_??g???O?J[DZ110K~1.XLS"/>
      <sheetName val="t? h?p"/>
      <sheetName val="lam-moi_x0000__x0000__x0000__x0000__x0000__x0000__x0000__x0000__x0000__x0000__x0009__x0000_-?_x0000__x0004__x0000__x0000__x0000__x0000__x0000__x0000_??"/>
      <sheetName val="Varible"/>
      <sheetName val="lam-moi_x0000__x0000__x0000__x0000__x0000__x0000__x0000__x0000__x0000__x0000_ _x0000_═Х_x0000__x0004__x0000__x0000__x0000__x0000__x0000__x0000_Х"/>
      <sheetName val="Data"/>
      <sheetName val="TL1"/>
      <sheetName val="TL2"/>
      <sheetName val="TL3"/>
      <sheetName val="TL4"/>
      <sheetName val="TL5"/>
      <sheetName val="TL6"/>
      <sheetName val="Du toan2"/>
      <sheetName val="Du toan"/>
      <sheetName val="THKL"/>
      <sheetName val="BCVC"/>
      <sheetName val="LUONGNC"/>
      <sheetName val="BuNL"/>
      <sheetName val="BuNCLM"/>
      <sheetName val="LUONGNCLM"/>
      <sheetName val="TB"/>
      <sheetName val="THDT"/>
      <sheetName val="Info1"/>
      <sheetName val="TM "/>
      <sheetName val="Giá4"/>
      <sheetName val="Info2"/>
      <sheetName val="Info3"/>
      <sheetName val="Info4"/>
      <sheetName val="Info5"/>
      <sheetName val="Info6"/>
      <sheetName val="Info7"/>
      <sheetName val="Ket_Qua_Xoa_Chung_Tu"/>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gvl____________??__x0004_______??____"/>
      <sheetName val="Tien lunng MBK"/>
      <sheetName val="4.16-30"/>
      <sheetName val="Sheet10"/>
      <sheetName val="2.Them Gio"/>
      <sheetName val="6.1-15"/>
      <sheetName val="ITB COST"/>
      <sheetName val="KKKKKKKK"/>
      <sheetName val="ctinh"/>
      <sheetName val="Tbuoc thue)"/>
      <sheetName val="lam-moi??????????_x0009_?═Х?_x0004_??????Х"/>
      <sheetName val="lam-moi?????????? ?═Х?_x0004_??????Х"/>
      <sheetName val="gvl_x005f_x0000_쉘ž_x005f_x0000__x005f_x0004__x000"/>
      <sheetName val="TONG_x005f_x000b_E3p "/>
      <sheetName val="CVT"/>
      <sheetName val="TT_10KV"/>
      <sheetName val="lam-moi_x0000__x0000__x0000__x0000__x0000__x0000__x0000__x0000__x0000__x0000_ _x0000_-?_x0000__x0004__x0000__x0000__x0000__x0000__x0000__x0000_??"/>
      <sheetName val="gvl____x0004___g___O_J_DZ110K~1.XLS"/>
      <sheetName val="t_ h_p"/>
      <sheetName val="tra-vat-lieu"/>
      <sheetName val="gvl________________x0004_____________"/>
      <sheetName val="gvl____________?ž__x0004_______?g____"/>
      <sheetName val="XN54"/>
      <sheetName val="PL"/>
      <sheetName val="13_BANG CT"/>
      <sheetName val="14_MMUS GIUA NHIP"/>
      <sheetName val="6_Tinh tai"/>
      <sheetName val="17_US CHU tho a_b"/>
      <sheetName val="15_MMUS GOI"/>
      <sheetName val="5_BANG I"/>
      <sheetName val="DG-LAP6"/>
      <sheetName val="Load"/>
      <sheetName val="Don gia vung III"/>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0</v>
          </cell>
          <cell r="E115">
            <v>89648</v>
          </cell>
          <cell r="F115">
            <v>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0</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refreshError="1"/>
      <sheetData sheetId="215"/>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sheetData sheetId="535"/>
      <sheetData sheetId="536"/>
      <sheetData sheetId="537"/>
      <sheetData sheetId="538"/>
      <sheetData sheetId="539"/>
      <sheetData sheetId="540" refreshError="1"/>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uoi"/>
      <sheetName val="YT"/>
      <sheetName val="Sheet3"/>
      <sheetName val="Sheet2"/>
      <sheetName val="staff"/>
      <sheetName val="Dept"/>
      <sheetName val="thoi viec"/>
      <sheetName val="XL4Poppy"/>
      <sheetName val="lam the"/>
      <sheetName val="Bao cao"/>
      <sheetName val="Bao cao (2)"/>
      <sheetName val="Sheet4"/>
    </sheetNames>
    <sheetDataSet>
      <sheetData sheetId="0"/>
      <sheetData sheetId="1"/>
      <sheetData sheetId="2"/>
      <sheetData sheetId="3"/>
      <sheetData sheetId="4"/>
      <sheetData sheetId="5"/>
      <sheetData sheetId="6">
        <row r="2">
          <cell r="B2" t="str">
            <v>assy</v>
          </cell>
          <cell r="C2" t="str">
            <v>CL Assy.</v>
          </cell>
        </row>
        <row r="3">
          <cell r="B3" t="str">
            <v>assy</v>
          </cell>
          <cell r="C3" t="str">
            <v>FF Assy.</v>
          </cell>
        </row>
        <row r="4">
          <cell r="B4" t="str">
            <v>assy</v>
          </cell>
          <cell r="C4" t="str">
            <v>FU Assy.</v>
          </cell>
        </row>
        <row r="5">
          <cell r="B5" t="str">
            <v>assy</v>
          </cell>
          <cell r="C5" t="str">
            <v>RC Assy.</v>
          </cell>
        </row>
        <row r="6">
          <cell r="B6" t="str">
            <v>assy</v>
          </cell>
          <cell r="C6" t="str">
            <v>SM Assy.</v>
          </cell>
        </row>
        <row r="7">
          <cell r="B7" t="str">
            <v>assy</v>
          </cell>
          <cell r="C7" t="str">
            <v>BM Assy.</v>
          </cell>
        </row>
        <row r="8">
          <cell r="B8" t="str">
            <v>assy</v>
          </cell>
          <cell r="C8" t="str">
            <v>LS Assy.</v>
          </cell>
        </row>
        <row r="9">
          <cell r="B9" t="str">
            <v>Processing</v>
          </cell>
          <cell r="C9" t="str">
            <v>CL Proc.</v>
          </cell>
        </row>
        <row r="10">
          <cell r="B10" t="str">
            <v>Processing</v>
          </cell>
          <cell r="C10" t="str">
            <v>BC Painting</v>
          </cell>
        </row>
        <row r="11">
          <cell r="B11" t="str">
            <v>Processing</v>
          </cell>
          <cell r="C11" t="str">
            <v>BC Buffing</v>
          </cell>
        </row>
        <row r="12">
          <cell r="B12" t="str">
            <v>Processing</v>
          </cell>
          <cell r="C12" t="str">
            <v>BC Proc.</v>
          </cell>
        </row>
        <row r="13">
          <cell r="B13" t="str">
            <v>Processing</v>
          </cell>
          <cell r="C13" t="str">
            <v>Float Arm</v>
          </cell>
        </row>
        <row r="14">
          <cell r="B14" t="str">
            <v>Processing</v>
          </cell>
          <cell r="C14" t="str">
            <v>Damper Case</v>
          </cell>
        </row>
        <row r="15">
          <cell r="B15" t="str">
            <v>assy</v>
          </cell>
          <cell r="C15" t="str">
            <v>Lamp Cord</v>
          </cell>
        </row>
        <row r="16">
          <cell r="B16" t="str">
            <v>Casting</v>
          </cell>
          <cell r="C16" t="str">
            <v>Casting - Pre-Buffing</v>
          </cell>
        </row>
        <row r="17">
          <cell r="B17" t="str">
            <v>Casting</v>
          </cell>
          <cell r="C17" t="str">
            <v>Casting - Checking</v>
          </cell>
        </row>
        <row r="18">
          <cell r="B18" t="str">
            <v>Casting</v>
          </cell>
          <cell r="C18" t="str">
            <v>Casting - Cutting</v>
          </cell>
        </row>
        <row r="19">
          <cell r="B19" t="str">
            <v>Casting</v>
          </cell>
          <cell r="C19" t="str">
            <v>Casting</v>
          </cell>
        </row>
        <row r="20">
          <cell r="B20" t="str">
            <v>Processing</v>
          </cell>
          <cell r="C20" t="str">
            <v>Plastic Operating</v>
          </cell>
        </row>
        <row r="21">
          <cell r="B21" t="str">
            <v>Maintenance</v>
          </cell>
          <cell r="C21" t="str">
            <v>Maintenance</v>
          </cell>
        </row>
        <row r="22">
          <cell r="B22" t="str">
            <v>QC</v>
          </cell>
          <cell r="C22" t="str">
            <v>QC</v>
          </cell>
        </row>
        <row r="23">
          <cell r="B23" t="str">
            <v>PC</v>
          </cell>
          <cell r="C23" t="str">
            <v>R/M Warehouse</v>
          </cell>
        </row>
        <row r="24">
          <cell r="B24" t="str">
            <v>PC</v>
          </cell>
          <cell r="C24" t="str">
            <v>F/G Warehouse</v>
          </cell>
        </row>
        <row r="25">
          <cell r="B25" t="str">
            <v>Accounting</v>
          </cell>
          <cell r="C25" t="str">
            <v>Accounting</v>
          </cell>
        </row>
        <row r="26">
          <cell r="B26" t="str">
            <v>Admin</v>
          </cell>
          <cell r="C26" t="str">
            <v>Admin</v>
          </cell>
        </row>
        <row r="27">
          <cell r="B27" t="str">
            <v>Admin</v>
          </cell>
          <cell r="C27" t="str">
            <v>Kitchen</v>
          </cell>
        </row>
        <row r="28">
          <cell r="B28" t="str">
            <v>PC</v>
          </cell>
          <cell r="C28" t="str">
            <v>Prod.Plan</v>
          </cell>
        </row>
        <row r="29">
          <cell r="B29" t="str">
            <v>Purchasing</v>
          </cell>
          <cell r="C29" t="str">
            <v>Purchase</v>
          </cell>
        </row>
        <row r="30">
          <cell r="B30" t="str">
            <v>Admin</v>
          </cell>
          <cell r="C30" t="str">
            <v>Security</v>
          </cell>
        </row>
        <row r="31">
          <cell r="B31" t="str">
            <v>Admin</v>
          </cell>
          <cell r="C31" t="str">
            <v>Service</v>
          </cell>
        </row>
        <row r="32">
          <cell r="B32" t="str">
            <v>Admin</v>
          </cell>
          <cell r="C32" t="str">
            <v>Driver</v>
          </cell>
        </row>
      </sheetData>
      <sheetData sheetId="7"/>
      <sheetData sheetId="8"/>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PIPE-03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 VL"/>
      <sheetName val="Bang gia ca may"/>
      <sheetName val="Bang luong CB"/>
      <sheetName val="Bang P.tich CT"/>
      <sheetName val="D.toan chi tiet"/>
      <sheetName val="Bang TH Dtoan"/>
      <sheetName val="XXXXXXXX"/>
      <sheetName val="1"/>
      <sheetName val="MD"/>
      <sheetName val="ND"/>
      <sheetName val="CONG"/>
      <sheetName val="DGCT"/>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Chi tiet - Dv lap"/>
      <sheetName val="TH KHTC"/>
      <sheetName val="000"/>
      <sheetName val="BC_KKTSCD"/>
      <sheetName val="Chitiet"/>
      <sheetName val="Sheet2 (2)"/>
      <sheetName val="Mau_BC_KKTSCD"/>
      <sheetName val="Chart2"/>
      <sheetName val="Tonghop"/>
      <sheetName val="TM"/>
      <sheetName val="Bia"/>
      <sheetName val="BU-gian"/>
      <sheetName val="Bu-Ha"/>
      <sheetName val="PTVT"/>
      <sheetName val="Gia DAN"/>
      <sheetName val="Dan"/>
      <sheetName val="Cuoc"/>
      <sheetName val="Bugia"/>
      <sheetName val="KL57"/>
      <sheetName val="Congty"/>
      <sheetName val="VPPN"/>
      <sheetName val="XN74"/>
      <sheetName val="XN54"/>
      <sheetName val="XN33"/>
      <sheetName val="NK96"/>
      <sheetName val="XL4Test5"/>
      <sheetName val="KH12"/>
      <sheetName val="CN12"/>
      <sheetName val="HD12"/>
      <sheetName val="KH1"/>
      <sheetName val="THCT"/>
      <sheetName val="cap cho cac DT"/>
      <sheetName val="Ung - hoan"/>
      <sheetName val="CP may"/>
      <sheetName val="SS"/>
      <sheetName val="NVL"/>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ong Thu"/>
      <sheetName val="Tong Chi"/>
      <sheetName val="Truong hoc"/>
      <sheetName val="Cty CP"/>
      <sheetName val="G.thau 3B"/>
      <sheetName val="T.Hop Thu-chi"/>
      <sheetName val="DTHH"/>
      <sheetName val="Bang1"/>
      <sheetName val="TAI TRONG"/>
      <sheetName val="NOI LUC"/>
      <sheetName val="TINH DUYET THTT CHINH"/>
      <sheetName val="TDUYET THTT PHU"/>
      <sheetName val="TINH DAO DONG VA DO VONG"/>
      <sheetName val="TINH NEO"/>
      <sheetName val="Phu luc"/>
      <sheetName val="Gia trÞ"/>
      <sheetName val="T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uyet minh"/>
      <sheetName val="CQ-HQ"/>
      <sheetName val="be tong"/>
      <sheetName val="Thep"/>
      <sheetName val="Tong hop thep"/>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Thep "/>
      <sheetName val="Chi tiet Khoi luong"/>
      <sheetName val="TH khoi luong"/>
      <sheetName val="Chiet tinh vat lieu "/>
      <sheetName val="TH KL VL"/>
      <sheetName val="phan tich DG"/>
      <sheetName val="gia vat lieu"/>
      <sheetName val="gia xe may"/>
      <sheetName val="gia nhan c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TCT"/>
      <sheetName val="CDghino"/>
      <sheetName val="TH (T1-6)"/>
      <sheetName val="ThueTB"/>
      <sheetName val="SCD5"/>
      <sheetName val=" NL"/>
      <sheetName val="CPVL-CPM"/>
      <sheetName val="PTVL"/>
      <sheetName val="CD1"/>
      <sheetName val=" NL (2)"/>
      <sheetName val="CDTHCT"/>
      <sheetName val="CDTHCT (3)"/>
      <sheetName val="dutoan1"/>
      <sheetName val="Anhtoan"/>
      <sheetName val="dutoan2"/>
      <sheetName val="vat tu"/>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CHIT"/>
      <sheetName val="THXH"/>
      <sheetName val="BHXH"/>
      <sheetName val="Phu luc HD"/>
      <sheetName val="Gia du thau"/>
      <sheetName val="PTDG"/>
      <sheetName val="Ca xe"/>
      <sheetName val="CT xa"/>
      <sheetName val="TLGC"/>
      <sheetName val="BL"/>
      <sheetName val="tscd"/>
      <sheetName val="KM"/>
      <sheetName val="KHOANMUC"/>
      <sheetName val="CPQL"/>
      <sheetName val="SANLUONG"/>
      <sheetName val="SSCP-SL"/>
      <sheetName val="CPSX"/>
      <sheetName val="KQKD"/>
      <sheetName val="CDSL (2)"/>
      <sheetName val="00000001"/>
      <sheetName val="00000002"/>
      <sheetName val="00000003"/>
      <sheetName val="00000004"/>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T"/>
      <sheetName val="DM-Goc"/>
      <sheetName val="Gia-CT"/>
      <sheetName val="PTCP"/>
      <sheetName val="cphoi"/>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sent to"/>
      <sheetName val="Q1-02"/>
      <sheetName val="Q2-02"/>
      <sheetName val="Q3-02"/>
      <sheetName val="Tien ung"/>
      <sheetName val="phi luong3"/>
      <sheetName val="Quyet toan"/>
      <sheetName val="Thu hoi"/>
      <sheetName val="Lai vay"/>
      <sheetName val="Tien vay"/>
      <sheetName val="Cong no"/>
      <sheetName val="Cop pha"/>
      <sheetName val="20000000"/>
      <sheetName val="T1(T1)04"/>
      <sheetName val="KH-2001"/>
      <sheetName val="KH-2002"/>
      <sheetName val="KH-2003"/>
      <sheetName val="DGTL"/>
      <sheetName val="®¬ngi¸"/>
      <sheetName val="dongle"/>
      <sheetName val="XE DAU"/>
      <sheetName val="XE XANG"/>
      <sheetName val="Thang 12"/>
      <sheetName val="Thang 1"/>
      <sheetName val="moi"/>
      <sheetName val="Thang 12 (2)"/>
      <sheetName val="Thang 01"/>
      <sheetName val="clvl"/>
      <sheetName val="Chenh lech"/>
      <sheetName val="Kinh phí"/>
      <sheetName val="TH mau moi tu T10"/>
      <sheetName val="Tong hop Quy IV"/>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kinh phí XD"/>
      <sheetName val="D.HopKL"/>
      <sheetName val="MTL$-INTER"/>
      <sheetName val="Du_lieu"/>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PNT-QUOT-#3"/>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Cong n"/>
      <sheetName val="TD"/>
      <sheetName val="KHTTSP"/>
      <sheetName val="Chi tieu KT-KT"/>
      <sheetName val="CP"/>
      <sheetName val="dbld"/>
      <sheetName val="THTL"/>
      <sheetName val="CTKT"/>
      <sheetName val="GT"/>
      <sheetName val="BGDO Sdong"/>
      <sheetName val="BBtrang SD"/>
      <sheetName val="Vuong do l2 sd 17"/>
      <sheetName val="Vuong do SD17"/>
      <sheetName val="BG T SD17"/>
      <sheetName val="BGDSD"/>
      <sheetName val="SD 17"/>
      <sheetName val="dn x"/>
      <sheetName val="dn xay"/>
      <sheetName val="DN"/>
      <sheetName val="DN d72"/>
      <sheetName val="ADuong"/>
      <sheetName val="DN72"/>
      <sheetName val="XN ! gach nen"/>
      <sheetName val="Anh Dung 100"/>
      <sheetName val="Anh Duong"/>
      <sheetName val="XN So 1"/>
      <sheetName val="Gach XN 725"/>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K"/>
      <sheetName val="Analysis"/>
      <sheetName val="C-C"/>
      <sheetName val="D-D"/>
      <sheetName val="QG"/>
      <sheetName val="Check C"/>
      <sheetName val="ၔonghop"/>
      <sheetName val="Sheet2 (&quot;)"/>
      <sheetName val="THV CHI 6"/>
      <sheetName val="27+500-700.4(k85)"/>
      <sheetName val="n`nh"/>
      <sheetName val="??-BLDG"/>
      <sheetName val="KHOA 27"/>
      <sheetName val="KHOA 28"/>
      <sheetName val="KHOA 29"/>
      <sheetName val="TGTGT"/>
      <sheetName val="Kenlon"/>
      <sheetName val="Ken chai"/>
      <sheetName val="Tigerlon"/>
      <sheetName val="Tigerchainho"/>
      <sheetName val="Tiger chai lon"/>
      <sheetName val="Sai gon do"/>
      <sheetName val="Tong cong no"/>
      <sheetName val="Chitietcongno quan "/>
      <sheetName val="GHKII"/>
      <sheetName val="TH K II"/>
      <sheetName val="TH K I"/>
      <sheetName val="phieu-dgio"/>
      <sheetName val="Menu qly"/>
      <sheetName val="BQ1"/>
      <sheetName val="VTD-TLANG"/>
      <sheetName val="TNHAT-N.PHUOC"/>
      <sheetName val="KPhong - ap3PTTA"/>
      <sheetName val="Q1"/>
      <sheetName val="Q2"/>
      <sheetName val="6 thang dau nam"/>
      <sheetName val="Q3"/>
      <sheetName val="Q4"/>
      <sheetName val="2007"/>
      <sheetName val="CT Thang Mo"/>
      <sheetName val="CT  PL"/>
      <sheetName val="chiet tinh TBA"/>
      <sheetName val="S`eet7"/>
      <sheetName val="GTCL"/>
      <sheetName val="B"/>
      <sheetName val="C"/>
      <sheetName val="Mucluc"/>
      <sheetName val="TMDT"/>
      <sheetName val="PBVDT"/>
      <sheetName val="LPS"/>
      <sheetName val="VONTB"/>
      <sheetName val="KHTN"/>
      <sheetName val="Chart5"/>
      <sheetName val="LL"/>
      <sheetName val="CDTN"/>
      <sheetName val="HV"/>
      <sheetName val="lUONGTIEN"/>
      <sheetName val="Chart4"/>
      <sheetName val="Chart6"/>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Bang 2B"/>
    </sheetNames>
    <definedNames>
      <definedName name="DataFilter"/>
      <definedName name="DataSort"/>
      <definedName name="GoBack" sheetId="0"/>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refreshError="1"/>
      <sheetData sheetId="832" refreshError="1"/>
      <sheetData sheetId="833" refreshError="1"/>
      <sheetData sheetId="834" refreshError="1"/>
      <sheetData sheetId="835" refreshError="1"/>
      <sheetData sheetId="836"/>
      <sheetData sheetId="837" refreshError="1"/>
      <sheetData sheetId="838" refreshError="1"/>
      <sheetData sheetId="839" refreshError="1"/>
      <sheetData sheetId="840" refreshError="1"/>
      <sheetData sheetId="841"/>
      <sheetData sheetId="842"/>
      <sheetData sheetId="843" refreshError="1"/>
      <sheetData sheetId="844" refreshError="1"/>
      <sheetData sheetId="845" refreshError="1"/>
      <sheetData sheetId="846" refreshError="1"/>
      <sheetData sheetId="847" refreshError="1"/>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refreshError="1"/>
      <sheetData sheetId="1240" refreshError="1"/>
      <sheetData sheetId="1241"/>
      <sheetData sheetId="1242" refreshError="1"/>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refreshError="1"/>
      <sheetData sheetId="1328" refreshError="1"/>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refreshError="1"/>
      <sheetData sheetId="1341"/>
      <sheetData sheetId="1342"/>
      <sheetData sheetId="1343"/>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sheetData sheetId="1499"/>
      <sheetData sheetId="1500"/>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ien Dien"/>
      <sheetName val="BTK-Chi Tiet Tien Dien"/>
      <sheetName val="Dai Hoc Kien Giang"/>
      <sheetName val="BTK-Dai Hoc Kien Giang"/>
    </sheetNames>
    <sheetDataSet>
      <sheetData sheetId="0" refreshError="1"/>
      <sheetData sheetId="1" refreshError="1"/>
      <sheetData sheetId="2" refreshError="1"/>
      <sheetData sheetId="3" refreshError="1">
        <row r="2">
          <cell r="B2" t="str">
            <v>01</v>
          </cell>
          <cell r="C2" t="str">
            <v>02</v>
          </cell>
          <cell r="D2" t="str">
            <v>03</v>
          </cell>
        </row>
        <row r="3">
          <cell r="B3" t="str">
            <v>Tin hoïc</v>
          </cell>
          <cell r="C3" t="str">
            <v>Thuyû lôïi</v>
          </cell>
          <cell r="D3" t="str">
            <v>Xaây döïng</v>
          </cell>
        </row>
        <row r="7">
          <cell r="A7" t="str">
            <v>A</v>
          </cell>
          <cell r="B7" t="str">
            <v>Kinh</v>
          </cell>
          <cell r="C7">
            <v>0</v>
          </cell>
        </row>
        <row r="8">
          <cell r="A8" t="str">
            <v>B</v>
          </cell>
          <cell r="B8" t="str">
            <v>Hoa</v>
          </cell>
          <cell r="C8">
            <v>0.5</v>
          </cell>
        </row>
        <row r="9">
          <cell r="A9" t="str">
            <v>C</v>
          </cell>
          <cell r="B9" t="str">
            <v>Khmer</v>
          </cell>
          <cell r="C9">
            <v>0.75</v>
          </cell>
        </row>
        <row r="13">
          <cell r="B13" t="str">
            <v>RG</v>
          </cell>
          <cell r="C13" t="str">
            <v>Raïch Giaù</v>
          </cell>
        </row>
        <row r="14">
          <cell r="B14" t="str">
            <v>CT</v>
          </cell>
          <cell r="C14" t="str">
            <v>Chaâu Thaønh</v>
          </cell>
        </row>
        <row r="15">
          <cell r="B15" t="str">
            <v>KL</v>
          </cell>
          <cell r="C15" t="str">
            <v>Kieân Löông</v>
          </cell>
        </row>
        <row r="16">
          <cell r="B16" t="str">
            <v>HT</v>
          </cell>
          <cell r="C16" t="str">
            <v>Haø Tieân</v>
          </cell>
        </row>
        <row r="17">
          <cell r="B17" t="str">
            <v>VT</v>
          </cell>
          <cell r="C17" t="str">
            <v>Vónh Thuaän</v>
          </cell>
        </row>
        <row r="18">
          <cell r="B18" t="str">
            <v>PQ</v>
          </cell>
          <cell r="C18" t="str">
            <v>Phuù Quoác</v>
          </cell>
        </row>
        <row r="19">
          <cell r="B19" t="str">
            <v>GQ</v>
          </cell>
          <cell r="C19" t="str">
            <v>Goø Quao</v>
          </cell>
        </row>
        <row r="20">
          <cell r="B20" t="str">
            <v>GR</v>
          </cell>
          <cell r="C20" t="str">
            <v>Gioàng Rieàng</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eneral"/>
      <sheetName val="Main Road"/>
      <sheetName val="gVL"/>
      <sheetName val="Gioi thieu"/>
      <sheetName val="DG 11"/>
      <sheetName val="Tien luong"/>
      <sheetName val="Kinh phi "/>
      <sheetName val="Phan tich"/>
      <sheetName val="VC"/>
      <sheetName val="XL4Poppy"/>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BANGTRA"/>
      <sheetName val="QMCT"/>
      <sheetName val="tra-vat-lieu"/>
      <sheetName val="phùn tich DG"/>
      <sheetName val="Congty"/>
      <sheetName val="VPPN"/>
      <sheetName val="XN74"/>
      <sheetName val="XN54"/>
      <sheetName val="XN33"/>
      <sheetName val="NK96"/>
      <sheetName val="DO AM DT"/>
      <sheetName val="Chart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a_491(PAI "/>
      <sheetName val="QTNugc"/>
      <sheetName val="10000_x0010_00"/>
      <sheetName val="Ðoàn Vay Ti?n"/>
      <sheetName val="N? Ðoàn"/>
      <sheetName val="MTO REV.0"/>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gia vat_x0000_lieu"/>
      <sheetName val="Input"/>
      <sheetName val="dudoan"/>
      <sheetName val="thdt"/>
      <sheetName val="th"/>
      <sheetName val="ptvl0-1"/>
      <sheetName val="0-1"/>
      <sheetName val="ptvl4-5"/>
      <sheetName val="4-5"/>
      <sheetName val="ptvl3-4"/>
      <sheetName val="3-4"/>
      <sheetName val="ptvl2-3"/>
      <sheetName val="2-3"/>
      <sheetName val="vlcong"/>
      <sheetName val="ptvl1-2"/>
      <sheetName val="1-2"/>
      <sheetName val="Qheet1"/>
      <sheetName val="cong"/>
      <sheetName val="Ðoàn Vay Ti_n"/>
      <sheetName val="N_ Ðoàn"/>
      <sheetName val="CN kho doi"/>
      <sheetName val="CTHTchua TTn?ib?"/>
      <sheetName val="CN2004 N?p TCT"/>
      <sheetName val="gia vat"/>
      <sheetName val="CTHTchua TTn_ib_"/>
      <sheetName val="CN2004 N_p TCT"/>
      <sheetName val="Gia vat tu"/>
      <sheetName val="CD2000"/>
      <sheetName val="dtk490_491(PAI "/>
      <sheetName val="Tinh truoc VAT"/>
      <sheetName val="CP khaosat(Congtinh)"/>
      <sheetName val="CP khaosat(tuyettinh)"/>
      <sheetName val="Bia"/>
      <sheetName val="Tai trong"/>
      <sheetName val="Pile-Br-Capacity"/>
      <sheetName val="BanTinh"/>
      <sheetName val="dtk490_x000a_491(PAI_x0009_"/>
      <sheetName val="dtk490_491(PAI_x0009_"/>
      <sheetName val="pc"/>
      <sheetName val="pt"/>
      <sheetName val="111"/>
      <sheetName val="th thu chi"/>
      <sheetName val="tam ung"/>
      <sheetName val="GIAVL"/>
      <sheetName val=""/>
      <sheetName val="T2"/>
      <sheetName val="T3"/>
      <sheetName val="T4"/>
      <sheetName val="T5"/>
      <sheetName val="THop"/>
      <sheetName val="THKD"/>
      <sheetName val="20000000"/>
      <sheetName val="30000000"/>
      <sheetName val="40000000"/>
      <sheetName val="Gia"/>
      <sheetName val="Breakdown bill"/>
      <sheetName val="Breakdown 2"/>
      <sheetName val="Truot_nen"/>
      <sheetName val="TTTram"/>
      <sheetName val="dtxl"/>
      <sheetName val="dtk486"/>
      <sheetName val="MTO REV.2(ARMOR)"/>
      <sheetName val="G2G3_CDR_Dim"/>
      <sheetName val="G2_System_Inputs"/>
      <sheetName val="G2_TDT_Input"/>
      <sheetName val="G2_TDT_Advanced"/>
      <sheetName val="G2G3_GGSN_WC"/>
      <sheetName val="G3_System_Inputs"/>
      <sheetName val="G3_TDT_Input"/>
      <sheetName val="dt{490-491(PAII)"/>
      <sheetName val="Ref"/>
      <sheetName val="ĐoànРVay Tiền"/>
      <sheetName val="KKKKKKKK"/>
      <sheetName val="Temp"/>
      <sheetName val="thso_sanh"/>
      <sheetName val="DG_"/>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dtk490_x000d_491(PAI "/>
      <sheetName val="dtk490_x000d_491(PAI_x0009_"/>
      <sheetName val="gia vat?lieu"/>
      <sheetName val="dtk490࠭491(PAI)"/>
      <sheetName val="CDPS"/>
      <sheetName val="Quantity"/>
      <sheetName val="Countries and Timezone"/>
      <sheetName val="DG 285"/>
      <sheetName val="DG  286"/>
      <sheetName val="DG 85"/>
      <sheetName val="DG 89"/>
      <sheetName val="DG THIET BI"/>
      <sheetName val="DGVCTC 285"/>
      <sheetName val="DS-Thuong 6T dau"/>
      <sheetName val="XL4Poppy_x0000__x0000__x0000__x0000__x0000__x0000__x0000__x0000__x0000__x0000__x0001__x0000_ʀӾ_x0000__x0004__x0000__x0000__x0000__x0000__x0000__x0000_"/>
      <sheetName val="dTk490-490(PAHI)"/>
      <sheetName val="gia vat_lieu"/>
      <sheetName val="갑지"/>
      <sheetName val="BANG TONG HOP (2)"/>
      <sheetName val="DON GIA CAN THO"/>
      <sheetName val="VL,NC"/>
      <sheetName val="토공"/>
      <sheetName val="DG"/>
      <sheetName val="Ca may"/>
      <sheetName val="Btra"/>
      <sheetName val="t.so"/>
      <sheetName val="10000_x005f_x0010_00"/>
      <sheetName val="h,"/>
      <sheetName val="GIADINH+TKCNHAN"/>
      <sheetName val="cn"/>
      <sheetName val="110104"/>
      <sheetName val="160104"/>
      <sheetName val="260104"/>
      <sheetName val="040204"/>
      <sheetName val="130204"/>
      <sheetName val="230204"/>
      <sheetName val="OANH TDTKAH"/>
      <sheetName val="AHUY TKVP"/>
      <sheetName val="AHUYTKDQ"/>
      <sheetName val="sq"/>
      <sheetName val="dtk490_x005f_x000a_491(PAI_x005f_x0009_"/>
      <sheetName val="dtk490_x005f_x000d_491(PAI_x005f_x0009_"/>
      <sheetName val="dtk490_491(PAI_x005f_x0009_"/>
      <sheetName val="gia vat_x005f_x0000_lieu"/>
      <sheetName val="dtk490_x005f_x000d_491(PAI "/>
      <sheetName val="Girder"/>
      <sheetName val="GVL-NC-M"/>
      <sheetName val="TL Dap"/>
      <sheetName val="Tieu nang"/>
      <sheetName val="asphal"/>
      <sheetName val="DTnunc"/>
      <sheetName val="@K3"/>
      <sheetName val="CTHTchýa TTn_ib_"/>
      <sheetName val="dtk490_491(PAI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 sheetId="81" refreshError="1"/>
      <sheetData sheetId="82"/>
      <sheetData sheetId="83"/>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IBASE"/>
      <sheetName val="Package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kê"/>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AASHTO92"/>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ổng hợp VT"/>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TTram"/>
      <sheetName val="Tinh _x0008_m2)"/>
      <sheetName val="________"/>
      <sheetName val="THCT"/>
      <sheetName val="THTram"/>
      <sheetName val="THDZ0,4"/>
      <sheetName val="TH DZ35"/>
      <sheetName val="KKKKKKKK"/>
      <sheetName val="Sum"/>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CHU_Y"/>
      <sheetName val="NHAT_KY_CT_(vat)"/>
      <sheetName val="CTGS_"/>
      <sheetName val="Luong+may"/>
      <sheetName val="Gia VL"/>
      <sheetName val="Ctinh 10kV"/>
      <sheetName val="Cao do thiet ke - Kthuoc"/>
      <sheetName val="SL va do al"/>
      <sheetName val="SO_CAI"/>
      <sheetName val="SO_CAICT"/>
      <sheetName val="NHAT_KY_CT"/>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BU GIA SAT"/>
      <sheetName val="T?ng kê"/>
      <sheetName val="BOQ-1"/>
      <sheetName val="Tổng_hợp_VT1"/>
      <sheetName val="Tổng_kê1"/>
      <sheetName val="CHU_Y1"/>
      <sheetName val="NHAT_KY_CT_(vat)1"/>
      <sheetName val="CTGS_1"/>
      <sheetName val="SO_CAI1"/>
      <sheetName val="SO_CAICT1"/>
      <sheetName val="NHAT_KY_CT1"/>
      <sheetName val="QMCT"/>
      <sheetName val="T?ng h?p VT"/>
      <sheetName val="T_ng kê"/>
      <sheetName val="T_ng h_p VT"/>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sheetData sheetId="631"/>
      <sheetData sheetId="632"/>
      <sheetData sheetId="633" refreshError="1"/>
      <sheetData sheetId="634" refreshError="1"/>
      <sheetData sheetId="635" refreshError="1"/>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UP"/>
      <sheetName val="TT04"/>
    </sheetNames>
    <sheetDataSet>
      <sheetData sheetId="0" refreshError="1"/>
      <sheetData sheetId="1" refreshError="1"/>
      <sheetData sheetId="2">
        <row r="7">
          <cell r="B7" t="str">
            <v>A dao</v>
          </cell>
          <cell r="C7">
            <v>1</v>
          </cell>
          <cell r="E7" t="str">
            <v>Nhaân coâng 2,7/7</v>
          </cell>
          <cell r="F7">
            <v>1</v>
          </cell>
          <cell r="H7" t="str">
            <v>Maùy troän 250 lít</v>
          </cell>
          <cell r="I7">
            <v>1</v>
          </cell>
        </row>
        <row r="8">
          <cell r="B8" t="str">
            <v>Baät saét 20x4x250</v>
          </cell>
          <cell r="C8">
            <v>2</v>
          </cell>
          <cell r="E8" t="str">
            <v>Nhaân coâng 3/7</v>
          </cell>
          <cell r="F8">
            <v>2</v>
          </cell>
          <cell r="H8" t="str">
            <v>Maùy ñaàm baøn 1kw</v>
          </cell>
          <cell r="I8">
            <v>2</v>
          </cell>
        </row>
        <row r="9">
          <cell r="B9" t="str">
            <v>Baät saét d = 10mm</v>
          </cell>
          <cell r="C9">
            <v>3</v>
          </cell>
          <cell r="E9" t="str">
            <v>Nhaân coâng 3,5/7</v>
          </cell>
          <cell r="F9">
            <v>3</v>
          </cell>
          <cell r="H9" t="str">
            <v>Maùy ñaàm duøi 1,5Kw</v>
          </cell>
          <cell r="I9">
            <v>3</v>
          </cell>
        </row>
        <row r="10">
          <cell r="B10" t="str">
            <v>Baät saét d=10mm</v>
          </cell>
          <cell r="C10">
            <v>4</v>
          </cell>
          <cell r="E10" t="str">
            <v>Nhaân coâng 3,7/7</v>
          </cell>
          <cell r="F10">
            <v>4</v>
          </cell>
          <cell r="H10" t="str">
            <v>Maùy caét uoán</v>
          </cell>
          <cell r="I10">
            <v>4</v>
          </cell>
        </row>
        <row r="11">
          <cell r="B11" t="str">
            <v>Boä ñieàu toác quaït(32V400FM/K) Uùc</v>
          </cell>
          <cell r="C11">
            <v>5</v>
          </cell>
          <cell r="E11" t="str">
            <v>Nhaân coâng 4/7</v>
          </cell>
          <cell r="F11">
            <v>5</v>
          </cell>
          <cell r="H11" t="str">
            <v>Maùy haøn 23Kw</v>
          </cell>
          <cell r="I11">
            <v>5</v>
          </cell>
        </row>
        <row r="12">
          <cell r="B12" t="str">
            <v>Boàn inox 3m3 ngang Dapha</v>
          </cell>
          <cell r="C12">
            <v>6</v>
          </cell>
          <cell r="E12" t="str">
            <v>Nhaân coâng 4,5/7</v>
          </cell>
          <cell r="F12">
            <v>6</v>
          </cell>
          <cell r="H12" t="str">
            <v>Maùy vaän thaêng 0,8T</v>
          </cell>
          <cell r="I12">
            <v>6</v>
          </cell>
        </row>
        <row r="13">
          <cell r="B13" t="str">
            <v>Boàn inox 5m3 ngang Dapha</v>
          </cell>
          <cell r="C13">
            <v>7</v>
          </cell>
          <cell r="H13" t="str">
            <v>Maùy troän vöõa 80 lít</v>
          </cell>
          <cell r="I13">
            <v>7</v>
          </cell>
        </row>
        <row r="14">
          <cell r="B14" t="str">
            <v>Boät maøu</v>
          </cell>
          <cell r="C14">
            <v>8</v>
          </cell>
          <cell r="H14" t="str">
            <v>Maùy haøn 15Kw</v>
          </cell>
          <cell r="I14">
            <v>8</v>
          </cell>
        </row>
        <row r="15">
          <cell r="B15" t="str">
            <v>Bu long M20x80</v>
          </cell>
          <cell r="C15">
            <v>9</v>
          </cell>
          <cell r="H15" t="str">
            <v>Maùy khoan 4,5Kw</v>
          </cell>
          <cell r="I15">
            <v>9</v>
          </cell>
        </row>
        <row r="16">
          <cell r="B16" t="str">
            <v>Bulong M20x80</v>
          </cell>
          <cell r="C16">
            <v>10</v>
          </cell>
          <cell r="H16" t="str">
            <v>Maùy haøn 14Kw</v>
          </cell>
          <cell r="I16">
            <v>10</v>
          </cell>
        </row>
        <row r="17">
          <cell r="B17" t="str">
            <v>Caàn caåu 10T</v>
          </cell>
          <cell r="C17">
            <v>11</v>
          </cell>
          <cell r="H17" t="str">
            <v>Khoan caàm tay</v>
          </cell>
          <cell r="I17">
            <v>11</v>
          </cell>
        </row>
        <row r="18">
          <cell r="B18" t="str">
            <v>Caàu dao ñaûo 4 cöïc 250A(5LBC4250) uùc</v>
          </cell>
          <cell r="C18">
            <v>12</v>
          </cell>
        </row>
        <row r="19">
          <cell r="B19" t="str">
            <v>Caàu thu raùc oáng xoái</v>
          </cell>
          <cell r="C19">
            <v>13</v>
          </cell>
        </row>
        <row r="20">
          <cell r="B20" t="str">
            <v>Caây choáng</v>
          </cell>
          <cell r="C20">
            <v>14</v>
          </cell>
        </row>
        <row r="21">
          <cell r="B21" t="str">
            <v>Caùp cv 22</v>
          </cell>
          <cell r="C21">
            <v>15</v>
          </cell>
        </row>
        <row r="22">
          <cell r="B22" t="str">
            <v>Caùp ñoàng traàn C50</v>
          </cell>
          <cell r="C22">
            <v>16</v>
          </cell>
        </row>
        <row r="23">
          <cell r="B23" t="str">
            <v>Caùt</v>
          </cell>
          <cell r="C23">
            <v>17</v>
          </cell>
        </row>
        <row r="24">
          <cell r="B24" t="str">
            <v>Caùt vaøng</v>
          </cell>
          <cell r="C24">
            <v>18</v>
          </cell>
        </row>
        <row r="25">
          <cell r="B25" t="str">
            <v>CB 100A 3P ABE103a LG</v>
          </cell>
          <cell r="C25">
            <v>19</v>
          </cell>
        </row>
        <row r="26">
          <cell r="B26" t="str">
            <v>CB 10A 2P ABE32a LG</v>
          </cell>
          <cell r="C26">
            <v>20</v>
          </cell>
        </row>
        <row r="27">
          <cell r="B27" t="str">
            <v>CB 125A 2P ABE202a LG</v>
          </cell>
          <cell r="C27">
            <v>21</v>
          </cell>
        </row>
        <row r="28">
          <cell r="B28" t="str">
            <v>CB 150A 2P ABE202a LG</v>
          </cell>
          <cell r="C28">
            <v>22</v>
          </cell>
        </row>
        <row r="29">
          <cell r="B29" t="str">
            <v>CB 150A 3P ABS203a LG</v>
          </cell>
          <cell r="C29">
            <v>23</v>
          </cell>
        </row>
        <row r="30">
          <cell r="B30" t="str">
            <v>CB 250A 3P ABS 403a LG</v>
          </cell>
          <cell r="C30">
            <v>24</v>
          </cell>
        </row>
        <row r="31">
          <cell r="B31" t="str">
            <v>CB 30A 3P ABE33a LG</v>
          </cell>
          <cell r="C31">
            <v>25</v>
          </cell>
        </row>
        <row r="32">
          <cell r="B32" t="str">
            <v>CB 40A 2P ABE52a LG</v>
          </cell>
          <cell r="C32">
            <v>26</v>
          </cell>
        </row>
        <row r="33">
          <cell r="B33" t="str">
            <v>CB 50A 3P ABE53a LG</v>
          </cell>
          <cell r="C33">
            <v>27</v>
          </cell>
        </row>
        <row r="34">
          <cell r="B34" t="str">
            <v>CB 60A 3P ABE63a LG</v>
          </cell>
          <cell r="C34">
            <v>28</v>
          </cell>
        </row>
        <row r="35">
          <cell r="B35" t="str">
            <v>CB 75A 3P ABE103a LG</v>
          </cell>
          <cell r="C35">
            <v>29</v>
          </cell>
        </row>
        <row r="36">
          <cell r="B36" t="str">
            <v>Chao chuïp</v>
          </cell>
          <cell r="C36">
            <v>30</v>
          </cell>
        </row>
        <row r="37">
          <cell r="B37" t="str">
            <v>Co PVC Þ34-21</v>
          </cell>
          <cell r="C37">
            <v>31</v>
          </cell>
        </row>
        <row r="38">
          <cell r="B38" t="str">
            <v>Co PVC Þ60</v>
          </cell>
          <cell r="C38">
            <v>32</v>
          </cell>
        </row>
        <row r="39">
          <cell r="B39" t="str">
            <v>Coân PVC Þ34/27/21</v>
          </cell>
          <cell r="C39">
            <v>33</v>
          </cell>
        </row>
        <row r="40">
          <cell r="B40" t="str">
            <v>Coân PVC Þ60/34</v>
          </cell>
          <cell r="C40">
            <v>34</v>
          </cell>
        </row>
        <row r="41">
          <cell r="B41" t="str">
            <v>Coàn röûa</v>
          </cell>
          <cell r="C41">
            <v>35</v>
          </cell>
        </row>
        <row r="42">
          <cell r="B42" t="str">
            <v>Coïc ñoàng Þ16 L = 2,4m Cadivi</v>
          </cell>
          <cell r="C42">
            <v>36</v>
          </cell>
        </row>
        <row r="43">
          <cell r="B43" t="str">
            <v>Con taéc 2 daây aâm ( 30/1/2M-1D) uùc</v>
          </cell>
          <cell r="C43">
            <v>37</v>
          </cell>
        </row>
        <row r="44">
          <cell r="B44" t="str">
            <v>Con taéc 3 daây aâm( 30M) Uùc</v>
          </cell>
          <cell r="C44">
            <v>38</v>
          </cell>
        </row>
        <row r="45">
          <cell r="B45" t="str">
            <v>Cöûa nhöïa NVS</v>
          </cell>
          <cell r="C45">
            <v>39</v>
          </cell>
        </row>
        <row r="46">
          <cell r="B46" t="str">
            <v>Cöûa ñi saét kính</v>
          </cell>
          <cell r="C46">
            <v>40</v>
          </cell>
        </row>
        <row r="47">
          <cell r="B47" t="str">
            <v>Cöûa soå luøa saét kính</v>
          </cell>
          <cell r="C47">
            <v>41</v>
          </cell>
        </row>
        <row r="48">
          <cell r="B48" t="str">
            <v>Daây daãn</v>
          </cell>
          <cell r="C48">
            <v>42</v>
          </cell>
        </row>
        <row r="49">
          <cell r="B49" t="str">
            <v>Daây ñieän ñôn vc 1,5</v>
          </cell>
          <cell r="C49">
            <v>43</v>
          </cell>
        </row>
        <row r="50">
          <cell r="B50" t="str">
            <v>Daây theùp</v>
          </cell>
          <cell r="C50">
            <v>44</v>
          </cell>
        </row>
        <row r="51">
          <cell r="B51" t="str">
            <v>Flinkote</v>
          </cell>
          <cell r="C51">
            <v>45</v>
          </cell>
        </row>
        <row r="52">
          <cell r="B52" t="str">
            <v>Gaïch 20x10</v>
          </cell>
          <cell r="C52">
            <v>46</v>
          </cell>
        </row>
        <row r="53">
          <cell r="B53" t="str">
            <v>Gaïch boäng</v>
          </cell>
          <cell r="C53">
            <v>47</v>
          </cell>
        </row>
        <row r="54">
          <cell r="B54" t="str">
            <v>Gaïch Ceramic 20x15</v>
          </cell>
          <cell r="C54">
            <v>48</v>
          </cell>
        </row>
        <row r="55">
          <cell r="B55" t="str">
            <v>Gaïch Ceramic 30x30</v>
          </cell>
          <cell r="C55">
            <v>49</v>
          </cell>
        </row>
        <row r="56">
          <cell r="B56" t="str">
            <v>Gaïch Ceramic nhaùm 20x20</v>
          </cell>
          <cell r="C56">
            <v>50</v>
          </cell>
        </row>
        <row r="57">
          <cell r="B57" t="str">
            <v>Gaïch men 15x30</v>
          </cell>
          <cell r="C57">
            <v>51</v>
          </cell>
        </row>
        <row r="58">
          <cell r="B58" t="str">
            <v>Gaïch oáng 10x10x20</v>
          </cell>
          <cell r="C58">
            <v>52</v>
          </cell>
        </row>
        <row r="59">
          <cell r="B59" t="str">
            <v>Gaïch oáng 8x8x19</v>
          </cell>
          <cell r="C59">
            <v>53</v>
          </cell>
        </row>
        <row r="60">
          <cell r="B60" t="str">
            <v>Gaïch theû 4x8x19</v>
          </cell>
          <cell r="C60">
            <v>54</v>
          </cell>
        </row>
        <row r="61">
          <cell r="B61" t="str">
            <v>Gaïch xi maêng 20x20</v>
          </cell>
          <cell r="C61">
            <v>55</v>
          </cell>
        </row>
        <row r="62">
          <cell r="B62" t="str">
            <v>Giaù ñôõ maùy</v>
          </cell>
          <cell r="C62">
            <v>56</v>
          </cell>
        </row>
        <row r="63">
          <cell r="B63" t="str">
            <v>Giaùy nhaùm</v>
          </cell>
          <cell r="C63">
            <v>57</v>
          </cell>
        </row>
        <row r="64">
          <cell r="B64" t="str">
            <v>Goã caàu coâng taùc</v>
          </cell>
          <cell r="C64">
            <v>58</v>
          </cell>
        </row>
        <row r="65">
          <cell r="B65" t="str">
            <v>Goã cheøn</v>
          </cell>
          <cell r="C65">
            <v>59</v>
          </cell>
        </row>
        <row r="66">
          <cell r="B66" t="str">
            <v>Goã choáng</v>
          </cell>
          <cell r="C66">
            <v>60</v>
          </cell>
        </row>
        <row r="67">
          <cell r="B67" t="str">
            <v>Goã ñaø neïp</v>
          </cell>
          <cell r="C67">
            <v>61</v>
          </cell>
        </row>
        <row r="68">
          <cell r="B68" t="str">
            <v>Goã vaùn</v>
          </cell>
          <cell r="C68">
            <v>62</v>
          </cell>
        </row>
        <row r="69">
          <cell r="B69" t="str">
            <v>Goã xeû</v>
          </cell>
          <cell r="C69">
            <v>63</v>
          </cell>
        </row>
        <row r="70">
          <cell r="B70" t="str">
            <v>Hoá ñaáu daây 4CB54 cty Nam vieät</v>
          </cell>
          <cell r="C70">
            <v>64</v>
          </cell>
        </row>
        <row r="71">
          <cell r="B71" t="str">
            <v>Hoäp con taéc S/Wbox1</v>
          </cell>
          <cell r="C71">
            <v>65</v>
          </cell>
        </row>
        <row r="72">
          <cell r="B72" t="str">
            <v>Hoäp gaén oå ñieän thoaïi</v>
          </cell>
          <cell r="C72">
            <v>66</v>
          </cell>
        </row>
        <row r="73">
          <cell r="B73" t="str">
            <v>Hoäp noái caùp ñieän thoaïi</v>
          </cell>
          <cell r="C73">
            <v>67</v>
          </cell>
        </row>
        <row r="74">
          <cell r="B74" t="str">
            <v>Hoäp noái caùp tieáp ñaát kho saùch</v>
          </cell>
          <cell r="C74">
            <v>68</v>
          </cell>
        </row>
        <row r="75">
          <cell r="B75" t="str">
            <v>Hoäp soá</v>
          </cell>
          <cell r="C75">
            <v>69</v>
          </cell>
        </row>
        <row r="76">
          <cell r="B76" t="str">
            <v>Hoäp tole</v>
          </cell>
          <cell r="C76">
            <v>70</v>
          </cell>
        </row>
        <row r="77">
          <cell r="B77" t="str">
            <v>Keõm buoäc</v>
          </cell>
          <cell r="C77">
            <v>71</v>
          </cell>
        </row>
        <row r="78">
          <cell r="B78" t="str">
            <v>Khung goã</v>
          </cell>
          <cell r="C78">
            <v>72</v>
          </cell>
        </row>
        <row r="79">
          <cell r="B79" t="str">
            <v>Khung saét kính cheát</v>
          </cell>
          <cell r="C79">
            <v>73</v>
          </cell>
        </row>
        <row r="80">
          <cell r="B80" t="str">
            <v>Kim thu seùt S 4,5 Phaùp</v>
          </cell>
          <cell r="C80">
            <v>74</v>
          </cell>
        </row>
        <row r="81">
          <cell r="B81" t="str">
            <v>Maêng soâng Þ114</v>
          </cell>
          <cell r="C81">
            <v>75</v>
          </cell>
        </row>
        <row r="82">
          <cell r="B82" t="str">
            <v>Maêng soâng Þ21</v>
          </cell>
          <cell r="C82">
            <v>76</v>
          </cell>
        </row>
        <row r="83">
          <cell r="B83" t="str">
            <v>Maêng soâng Þ27</v>
          </cell>
          <cell r="C83">
            <v>77</v>
          </cell>
        </row>
        <row r="84">
          <cell r="B84" t="str">
            <v>Maêng soâng Þ34</v>
          </cell>
          <cell r="C84">
            <v>78</v>
          </cell>
        </row>
        <row r="85">
          <cell r="B85" t="str">
            <v>Maêng soâng Þ60</v>
          </cell>
          <cell r="C85">
            <v>79</v>
          </cell>
        </row>
        <row r="86">
          <cell r="B86" t="str">
            <v>Maêng soâng Þ75</v>
          </cell>
          <cell r="C86">
            <v>80</v>
          </cell>
        </row>
        <row r="87">
          <cell r="B87" t="str">
            <v>Maêng soâng Þ90</v>
          </cell>
          <cell r="C87">
            <v>81</v>
          </cell>
        </row>
        <row r="88">
          <cell r="B88" t="str">
            <v>Matit</v>
          </cell>
          <cell r="C88">
            <v>82</v>
          </cell>
        </row>
        <row r="89">
          <cell r="B89" t="str">
            <v>Moùc saét</v>
          </cell>
          <cell r="C89">
            <v>83</v>
          </cell>
        </row>
        <row r="90">
          <cell r="B90" t="str">
            <v>Moùc saét ñeäm</v>
          </cell>
          <cell r="C90">
            <v>84</v>
          </cell>
        </row>
        <row r="91">
          <cell r="B91" t="str">
            <v>Ñaát ñeøn</v>
          </cell>
          <cell r="C91">
            <v>85</v>
          </cell>
        </row>
        <row r="92">
          <cell r="B92" t="str">
            <v>Ñaù 1x2</v>
          </cell>
          <cell r="C92">
            <v>86</v>
          </cell>
        </row>
        <row r="93">
          <cell r="B93" t="str">
            <v>Ñaù 4x6</v>
          </cell>
          <cell r="C93">
            <v>87</v>
          </cell>
        </row>
        <row r="94">
          <cell r="B94" t="str">
            <v>Neïp goã</v>
          </cell>
          <cell r="C94">
            <v>88</v>
          </cell>
        </row>
        <row r="95">
          <cell r="B95" t="str">
            <v>Ñeøn 1,2*2 maùng taùn quang VN</v>
          </cell>
          <cell r="C95">
            <v>89</v>
          </cell>
        </row>
        <row r="96">
          <cell r="B96" t="str">
            <v>Ñeøn 1,2*3 maùng taùn quang VN</v>
          </cell>
          <cell r="C96">
            <v>90</v>
          </cell>
        </row>
        <row r="97">
          <cell r="B97" t="str">
            <v>Ñeøn aùp töôøng 40W</v>
          </cell>
          <cell r="C97">
            <v>91</v>
          </cell>
        </row>
        <row r="98">
          <cell r="B98" t="str">
            <v>Ñeøn choáng noå boùng troøn 100W VN</v>
          </cell>
          <cell r="C98">
            <v>92</v>
          </cell>
        </row>
        <row r="99">
          <cell r="B99" t="str">
            <v>Ñeøn chuøm</v>
          </cell>
          <cell r="C99">
            <v>93</v>
          </cell>
        </row>
        <row r="100">
          <cell r="B100" t="str">
            <v>Ñeøn chuøm aùp traàn ñeá vuoâng VN</v>
          </cell>
          <cell r="C100">
            <v>94</v>
          </cell>
        </row>
        <row r="101">
          <cell r="B101" t="str">
            <v>Ñeøn kieåu maét eách D100 boùng troøn 40W</v>
          </cell>
          <cell r="C101">
            <v>95</v>
          </cell>
        </row>
        <row r="102">
          <cell r="B102" t="str">
            <v>Ñeøn neon troøn 32W ñeá vuoâng</v>
          </cell>
          <cell r="C102">
            <v>96</v>
          </cell>
        </row>
        <row r="103">
          <cell r="B103" t="str">
            <v>Ñeøn söï coá li oa</v>
          </cell>
          <cell r="C103">
            <v>97</v>
          </cell>
        </row>
        <row r="104">
          <cell r="B104" t="str">
            <v>Ñeøn troøn 60W chuïp baùn tieâu VN</v>
          </cell>
          <cell r="C104">
            <v>98</v>
          </cell>
        </row>
        <row r="105">
          <cell r="B105" t="str">
            <v>Nhöïa daùn</v>
          </cell>
          <cell r="C105">
            <v>99</v>
          </cell>
        </row>
        <row r="106">
          <cell r="B106" t="str">
            <v>Ñinh</v>
          </cell>
          <cell r="C106">
            <v>100</v>
          </cell>
        </row>
        <row r="107">
          <cell r="B107" t="str">
            <v>Ñinh caùc loaïi</v>
          </cell>
          <cell r="C107">
            <v>101</v>
          </cell>
        </row>
        <row r="108">
          <cell r="B108" t="str">
            <v>Ñinh ñæa</v>
          </cell>
          <cell r="C108">
            <v>102</v>
          </cell>
        </row>
        <row r="109">
          <cell r="B109" t="str">
            <v>Ñinh vít</v>
          </cell>
          <cell r="C109">
            <v>103</v>
          </cell>
        </row>
        <row r="110">
          <cell r="B110" t="str">
            <v>nöôùc</v>
          </cell>
          <cell r="C110">
            <v>104</v>
          </cell>
        </row>
        <row r="111">
          <cell r="B111" t="str">
            <v>OÅ caém aâm 3 cöïc(E426UEST2) Uùc</v>
          </cell>
          <cell r="C111">
            <v>105</v>
          </cell>
        </row>
        <row r="112">
          <cell r="B112" t="str">
            <v>OÅ caém ñieän thoaïi 3301AV Uùc</v>
          </cell>
          <cell r="C112">
            <v>106</v>
          </cell>
        </row>
        <row r="113">
          <cell r="B113" t="str">
            <v>OÂ xy</v>
          </cell>
          <cell r="C113">
            <v>107</v>
          </cell>
        </row>
        <row r="114">
          <cell r="B114" t="str">
            <v>OÁng xoaén ruoät gaø Þ16 cty Nam Vieät</v>
          </cell>
          <cell r="C114">
            <v>107</v>
          </cell>
        </row>
        <row r="115">
          <cell r="B115" t="str">
            <v>OÁng luoàn xoaén ruoät gaø 19 cty Nam Vieät</v>
          </cell>
          <cell r="C115">
            <v>108</v>
          </cell>
        </row>
        <row r="116">
          <cell r="B116" t="str">
            <v>OÁng luoàn xoaén ruoät gaø 28 cty Nam Vieät</v>
          </cell>
          <cell r="C116">
            <v>109</v>
          </cell>
        </row>
        <row r="117">
          <cell r="B117" t="str">
            <v>OÁng luoàn xoaén ruoät gaø 34 cty Nam Vieät</v>
          </cell>
          <cell r="C117">
            <v>110</v>
          </cell>
        </row>
        <row r="118">
          <cell r="B118" t="str">
            <v>OÁng thoaùt Nöôùc ML PVC D21</v>
          </cell>
          <cell r="C118">
            <v>110</v>
          </cell>
        </row>
        <row r="119">
          <cell r="B119" t="str">
            <v>OÁng PVC Þ114</v>
          </cell>
          <cell r="C119">
            <v>111</v>
          </cell>
        </row>
        <row r="120">
          <cell r="B120" t="str">
            <v>OÁng PVC Þ168</v>
          </cell>
          <cell r="C120">
            <v>112</v>
          </cell>
        </row>
        <row r="121">
          <cell r="B121" t="str">
            <v>OÁng PVC Þ21</v>
          </cell>
          <cell r="C121">
            <v>113</v>
          </cell>
        </row>
        <row r="122">
          <cell r="B122" t="str">
            <v>OÁng PVC Þ27</v>
          </cell>
          <cell r="C122">
            <v>114</v>
          </cell>
        </row>
        <row r="123">
          <cell r="B123" t="str">
            <v>OÁng PVC Þ34</v>
          </cell>
          <cell r="C123">
            <v>115</v>
          </cell>
        </row>
        <row r="124">
          <cell r="B124" t="str">
            <v>OÁng PVC Þ60</v>
          </cell>
          <cell r="C124">
            <v>116</v>
          </cell>
        </row>
        <row r="125">
          <cell r="B125" t="str">
            <v>OÁng PVC Þ75</v>
          </cell>
          <cell r="C125">
            <v>117</v>
          </cell>
        </row>
        <row r="126">
          <cell r="B126" t="str">
            <v>OÁng PVC Þ90</v>
          </cell>
          <cell r="C126">
            <v>118</v>
          </cell>
        </row>
        <row r="127">
          <cell r="B127" t="str">
            <v>OÁng vaø daây daãn ñieän</v>
          </cell>
          <cell r="C127">
            <v>119</v>
          </cell>
        </row>
        <row r="128">
          <cell r="B128" t="str">
            <v>Pheãu thu nöôùc 200x200 inox</v>
          </cell>
          <cell r="C128">
            <v>120</v>
          </cell>
        </row>
        <row r="129">
          <cell r="B129" t="str">
            <v>Quaït huùt gioù aùp töôøng Þ250VN</v>
          </cell>
          <cell r="C129">
            <v>121</v>
          </cell>
        </row>
        <row r="130">
          <cell r="B130" t="str">
            <v>Quaït ñaûo traàn Sali ÑL</v>
          </cell>
          <cell r="C130">
            <v>122</v>
          </cell>
        </row>
        <row r="131">
          <cell r="B131" t="str">
            <v>Quaït traàn 80W MP</v>
          </cell>
          <cell r="C131">
            <v>123</v>
          </cell>
        </row>
        <row r="132">
          <cell r="B132" t="str">
            <v>Que haøn</v>
          </cell>
          <cell r="C132">
            <v>124</v>
          </cell>
        </row>
        <row r="133">
          <cell r="B133" t="str">
            <v>Saét troøn</v>
          </cell>
          <cell r="C133">
            <v>125</v>
          </cell>
        </row>
        <row r="134">
          <cell r="B134" t="str">
            <v>Sôn</v>
          </cell>
          <cell r="C134">
            <v>126</v>
          </cell>
        </row>
        <row r="135">
          <cell r="B135" t="str">
            <v>Sôn daàu</v>
          </cell>
          <cell r="C135">
            <v>127</v>
          </cell>
        </row>
        <row r="136">
          <cell r="B136" t="str">
            <v>Sôn nöôùc</v>
          </cell>
          <cell r="C136">
            <v>128</v>
          </cell>
        </row>
        <row r="137">
          <cell r="B137" t="str">
            <v>Taám nhöïa</v>
          </cell>
          <cell r="C137">
            <v>129</v>
          </cell>
        </row>
        <row r="138">
          <cell r="B138" t="str">
            <v>Teâ PVC Þ34-21</v>
          </cell>
          <cell r="C138">
            <v>130</v>
          </cell>
        </row>
        <row r="139">
          <cell r="B139" t="str">
            <v>Teâ PVC Þ60</v>
          </cell>
          <cell r="C139">
            <v>131</v>
          </cell>
        </row>
        <row r="140">
          <cell r="B140" t="str">
            <v>Theùp hình</v>
          </cell>
          <cell r="C140">
            <v>132</v>
          </cell>
        </row>
        <row r="141">
          <cell r="B141" t="str">
            <v>Theùp taám</v>
          </cell>
          <cell r="C141">
            <v>133</v>
          </cell>
        </row>
        <row r="142">
          <cell r="B142" t="str">
            <v>Theùp troøn</v>
          </cell>
          <cell r="C142">
            <v>134</v>
          </cell>
        </row>
        <row r="143">
          <cell r="B143" t="str">
            <v>Theùp troøn hoaëc theùp deïp</v>
          </cell>
          <cell r="C143">
            <v>135</v>
          </cell>
        </row>
        <row r="144">
          <cell r="B144" t="str">
            <v>Theùp troøn Þ&lt;=10</v>
          </cell>
          <cell r="C144">
            <v>136</v>
          </cell>
        </row>
        <row r="145">
          <cell r="B145" t="str">
            <v>Theùp troøn Þ&lt;=18</v>
          </cell>
          <cell r="C145">
            <v>137</v>
          </cell>
        </row>
        <row r="146">
          <cell r="B146" t="str">
            <v>Theùp troøn Þ&lt;10</v>
          </cell>
          <cell r="C146">
            <v>138</v>
          </cell>
        </row>
        <row r="147">
          <cell r="B147" t="str">
            <v>Theùp troøn Þ&lt;18</v>
          </cell>
          <cell r="C147">
            <v>139</v>
          </cell>
        </row>
        <row r="148">
          <cell r="B148" t="str">
            <v>Theùp troøn Þ&gt;18</v>
          </cell>
          <cell r="C148">
            <v>140</v>
          </cell>
        </row>
        <row r="149">
          <cell r="B149" t="str">
            <v>Tieåu nam ( wall Urinal VF-0412)</v>
          </cell>
          <cell r="C149">
            <v>141</v>
          </cell>
        </row>
        <row r="150">
          <cell r="B150" t="str">
            <v>Toân muùi</v>
          </cell>
          <cell r="C150">
            <v>142</v>
          </cell>
        </row>
        <row r="151">
          <cell r="B151" t="str">
            <v>Toân uùp noùc</v>
          </cell>
          <cell r="C151">
            <v>143</v>
          </cell>
        </row>
        <row r="152">
          <cell r="B152" t="str">
            <v>Tole muùi</v>
          </cell>
          <cell r="C152">
            <v>144</v>
          </cell>
        </row>
        <row r="153">
          <cell r="B153" t="str">
            <v>Tole uùp noùc</v>
          </cell>
          <cell r="C153">
            <v>145</v>
          </cell>
        </row>
        <row r="154">
          <cell r="B154" t="str">
            <v>Voâi cuïc</v>
          </cell>
          <cell r="C154">
            <v>146</v>
          </cell>
        </row>
        <row r="155">
          <cell r="B155" t="str">
            <v>Xaêng</v>
          </cell>
          <cell r="C155">
            <v>147</v>
          </cell>
        </row>
        <row r="156">
          <cell r="B156" t="str">
            <v>Xí beät American VF3000</v>
          </cell>
          <cell r="C156">
            <v>148</v>
          </cell>
        </row>
        <row r="157">
          <cell r="B157" t="str">
            <v>Xi maêng PC 30</v>
          </cell>
          <cell r="C157">
            <v>149</v>
          </cell>
        </row>
        <row r="158">
          <cell r="B158" t="str">
            <v>Xi maêng PC.30</v>
          </cell>
          <cell r="C158">
            <v>150</v>
          </cell>
        </row>
        <row r="159">
          <cell r="B159" t="str">
            <v>Xi maêng traéng</v>
          </cell>
          <cell r="C159">
            <v>151</v>
          </cell>
        </row>
      </sheetData>
      <sheetData sheetId="3"/>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3 (2)"/>
      <sheetName val="Sheet3 (3)"/>
      <sheetName val="Sheet4"/>
      <sheetName val="Sheet4 (2)"/>
      <sheetName val="Sheet4 (3)"/>
      <sheetName val="XL4Poppy"/>
    </sheetNames>
    <sheetDataSet>
      <sheetData sheetId="0" refreshError="1">
        <row r="4">
          <cell r="A4" t="str">
            <v>M· sè</v>
          </cell>
          <cell r="B4" t="str">
            <v>STT</v>
          </cell>
        </row>
        <row r="5">
          <cell r="B5">
            <v>1</v>
          </cell>
          <cell r="D5">
            <v>1</v>
          </cell>
          <cell r="E5">
            <v>2</v>
          </cell>
          <cell r="F5">
            <v>3</v>
          </cell>
          <cell r="G5">
            <v>4</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row>
        <row r="6">
          <cell r="A6">
            <v>1</v>
          </cell>
          <cell r="B6">
            <v>2</v>
          </cell>
          <cell r="D6">
            <v>19.5</v>
          </cell>
          <cell r="E6">
            <v>19.5</v>
          </cell>
          <cell r="F6">
            <v>19.5</v>
          </cell>
          <cell r="G6">
            <v>44</v>
          </cell>
          <cell r="H6">
            <v>3.2</v>
          </cell>
          <cell r="I6">
            <v>130</v>
          </cell>
          <cell r="J6">
            <v>27.6</v>
          </cell>
          <cell r="K6">
            <v>120</v>
          </cell>
          <cell r="M6">
            <v>26</v>
          </cell>
          <cell r="N6">
            <v>26</v>
          </cell>
          <cell r="O6">
            <v>85</v>
          </cell>
          <cell r="Q6">
            <v>11</v>
          </cell>
          <cell r="R6">
            <v>816</v>
          </cell>
          <cell r="S6">
            <v>4.9000000000000004</v>
          </cell>
        </row>
        <row r="7">
          <cell r="A7">
            <v>2</v>
          </cell>
          <cell r="B7">
            <v>3</v>
          </cell>
          <cell r="D7">
            <v>17.7</v>
          </cell>
          <cell r="E7">
            <v>17.7</v>
          </cell>
          <cell r="F7">
            <v>17.7</v>
          </cell>
          <cell r="G7">
            <v>40</v>
          </cell>
          <cell r="H7">
            <v>2.9</v>
          </cell>
          <cell r="I7">
            <v>118</v>
          </cell>
          <cell r="J7">
            <v>25</v>
          </cell>
          <cell r="K7">
            <v>109</v>
          </cell>
          <cell r="M7">
            <v>22.7</v>
          </cell>
          <cell r="N7">
            <v>22.7</v>
          </cell>
          <cell r="O7">
            <v>75</v>
          </cell>
          <cell r="Q7">
            <v>9.1</v>
          </cell>
          <cell r="R7">
            <v>590</v>
          </cell>
          <cell r="S7">
            <v>4.5</v>
          </cell>
          <cell r="U7">
            <v>242</v>
          </cell>
        </row>
        <row r="8">
          <cell r="A8">
            <v>3</v>
          </cell>
          <cell r="B8">
            <v>4</v>
          </cell>
        </row>
        <row r="9">
          <cell r="A9">
            <v>4</v>
          </cell>
          <cell r="B9">
            <v>5</v>
          </cell>
          <cell r="D9">
            <v>15.9</v>
          </cell>
          <cell r="E9">
            <v>15.9</v>
          </cell>
          <cell r="F9">
            <v>27</v>
          </cell>
          <cell r="H9">
            <v>46.5</v>
          </cell>
          <cell r="I9">
            <v>209</v>
          </cell>
          <cell r="K9">
            <v>6.6</v>
          </cell>
          <cell r="L9">
            <v>8.6</v>
          </cell>
          <cell r="M9">
            <v>6.2</v>
          </cell>
          <cell r="O9">
            <v>94.5</v>
          </cell>
          <cell r="P9">
            <v>46.5</v>
          </cell>
          <cell r="R9">
            <v>4.5999999999999996</v>
          </cell>
          <cell r="S9">
            <v>5.4</v>
          </cell>
        </row>
        <row r="10">
          <cell r="A10">
            <v>5</v>
          </cell>
          <cell r="B10">
            <v>6</v>
          </cell>
          <cell r="E10">
            <v>6</v>
          </cell>
          <cell r="F10">
            <v>19.5</v>
          </cell>
          <cell r="G10">
            <v>17.5</v>
          </cell>
          <cell r="H10">
            <v>8.5</v>
          </cell>
          <cell r="I10">
            <v>6.5</v>
          </cell>
          <cell r="J10">
            <v>6.6</v>
          </cell>
          <cell r="K10">
            <v>6.6</v>
          </cell>
          <cell r="L10">
            <v>8.1999999999999993</v>
          </cell>
          <cell r="M10">
            <v>5.3</v>
          </cell>
          <cell r="N10">
            <v>7.4</v>
          </cell>
        </row>
        <row r="11">
          <cell r="A11">
            <v>6</v>
          </cell>
          <cell r="B11">
            <v>7</v>
          </cell>
          <cell r="D11">
            <v>4.7</v>
          </cell>
          <cell r="E11">
            <v>11.3</v>
          </cell>
          <cell r="F11">
            <v>13</v>
          </cell>
          <cell r="G11">
            <v>352</v>
          </cell>
          <cell r="H11">
            <v>27.3</v>
          </cell>
          <cell r="I11">
            <v>13.6</v>
          </cell>
          <cell r="J11">
            <v>12.5</v>
          </cell>
          <cell r="K11">
            <v>20.5</v>
          </cell>
          <cell r="M11">
            <v>17.2</v>
          </cell>
          <cell r="N11">
            <v>17.2</v>
          </cell>
          <cell r="O11">
            <v>48</v>
          </cell>
          <cell r="Q11">
            <v>359</v>
          </cell>
          <cell r="R11">
            <v>134</v>
          </cell>
          <cell r="S11">
            <v>68</v>
          </cell>
          <cell r="T11">
            <v>264</v>
          </cell>
        </row>
        <row r="12">
          <cell r="A12">
            <v>7</v>
          </cell>
          <cell r="B12">
            <v>8</v>
          </cell>
          <cell r="D12">
            <v>4.7</v>
          </cell>
          <cell r="E12">
            <v>10.9</v>
          </cell>
          <cell r="F12">
            <v>12.7</v>
          </cell>
          <cell r="G12">
            <v>313</v>
          </cell>
          <cell r="H12">
            <v>31.8</v>
          </cell>
          <cell r="I12">
            <v>11.8</v>
          </cell>
          <cell r="J12">
            <v>10.1</v>
          </cell>
          <cell r="K12">
            <v>18</v>
          </cell>
          <cell r="M12">
            <v>15.9</v>
          </cell>
          <cell r="N12">
            <v>15.9</v>
          </cell>
          <cell r="O12">
            <v>44</v>
          </cell>
          <cell r="Q12">
            <v>340</v>
          </cell>
          <cell r="R12">
            <v>127</v>
          </cell>
          <cell r="S12">
            <v>61</v>
          </cell>
          <cell r="T12">
            <v>220</v>
          </cell>
        </row>
        <row r="13">
          <cell r="A13">
            <v>8</v>
          </cell>
          <cell r="B13">
            <v>9</v>
          </cell>
          <cell r="D13">
            <v>4.7</v>
          </cell>
          <cell r="E13">
            <v>10</v>
          </cell>
          <cell r="F13">
            <v>12</v>
          </cell>
          <cell r="G13">
            <v>206</v>
          </cell>
          <cell r="H13">
            <v>22.7</v>
          </cell>
          <cell r="I13">
            <v>10</v>
          </cell>
          <cell r="J13">
            <v>8.1</v>
          </cell>
          <cell r="K13">
            <v>16.3</v>
          </cell>
          <cell r="M13">
            <v>15</v>
          </cell>
          <cell r="N13">
            <v>15</v>
          </cell>
          <cell r="O13">
            <v>40</v>
          </cell>
          <cell r="Q13">
            <v>181</v>
          </cell>
          <cell r="R13">
            <v>120</v>
          </cell>
          <cell r="S13">
            <v>38</v>
          </cell>
          <cell r="T13">
            <v>210</v>
          </cell>
        </row>
        <row r="14">
          <cell r="A14">
            <v>9</v>
          </cell>
          <cell r="B14">
            <v>10</v>
          </cell>
          <cell r="D14">
            <v>213</v>
          </cell>
          <cell r="E14">
            <v>24.5</v>
          </cell>
          <cell r="F14">
            <v>58.2</v>
          </cell>
          <cell r="G14">
            <v>7</v>
          </cell>
          <cell r="H14">
            <v>7.2</v>
          </cell>
          <cell r="I14">
            <v>7</v>
          </cell>
          <cell r="J14">
            <v>65</v>
          </cell>
          <cell r="K14">
            <v>7.2</v>
          </cell>
          <cell r="L14">
            <v>14.8</v>
          </cell>
          <cell r="M14">
            <v>18</v>
          </cell>
          <cell r="N14">
            <v>18</v>
          </cell>
          <cell r="O14">
            <v>48</v>
          </cell>
          <cell r="Q14">
            <v>145</v>
          </cell>
          <cell r="R14">
            <v>181</v>
          </cell>
          <cell r="T14">
            <v>43.8</v>
          </cell>
          <cell r="U14">
            <v>195</v>
          </cell>
          <cell r="W14">
            <v>25</v>
          </cell>
          <cell r="X14">
            <v>6.7</v>
          </cell>
          <cell r="Y14">
            <v>300</v>
          </cell>
          <cell r="Z14">
            <v>36</v>
          </cell>
          <cell r="AA14">
            <v>36</v>
          </cell>
          <cell r="AB14">
            <v>225</v>
          </cell>
        </row>
        <row r="15">
          <cell r="A15">
            <v>10</v>
          </cell>
          <cell r="B15">
            <v>11</v>
          </cell>
          <cell r="D15">
            <v>190</v>
          </cell>
          <cell r="E15">
            <v>15</v>
          </cell>
          <cell r="F15">
            <v>51</v>
          </cell>
          <cell r="G15">
            <v>6.8</v>
          </cell>
          <cell r="H15">
            <v>7.1</v>
          </cell>
          <cell r="I15">
            <v>6.8</v>
          </cell>
          <cell r="J15">
            <v>59</v>
          </cell>
          <cell r="K15">
            <v>7.2</v>
          </cell>
          <cell r="L15">
            <v>14.3</v>
          </cell>
          <cell r="M15">
            <v>16.600000000000001</v>
          </cell>
          <cell r="N15">
            <v>16.600000000000001</v>
          </cell>
          <cell r="O15">
            <v>45</v>
          </cell>
          <cell r="Q15">
            <v>138</v>
          </cell>
          <cell r="R15">
            <v>165</v>
          </cell>
          <cell r="X15">
            <v>6.7</v>
          </cell>
          <cell r="Y15">
            <v>295</v>
          </cell>
          <cell r="Z15">
            <v>36</v>
          </cell>
          <cell r="AA15">
            <v>36</v>
          </cell>
          <cell r="AB15">
            <v>190</v>
          </cell>
        </row>
        <row r="16">
          <cell r="A16">
            <v>11</v>
          </cell>
          <cell r="B16">
            <v>12</v>
          </cell>
          <cell r="D16">
            <v>99</v>
          </cell>
          <cell r="E16">
            <v>13.6</v>
          </cell>
          <cell r="F16">
            <v>49</v>
          </cell>
          <cell r="G16">
            <v>6.8</v>
          </cell>
          <cell r="H16">
            <v>7.1</v>
          </cell>
          <cell r="I16">
            <v>6.5</v>
          </cell>
          <cell r="J16">
            <v>59</v>
          </cell>
          <cell r="K16">
            <v>6.8</v>
          </cell>
          <cell r="L16">
            <v>13.3</v>
          </cell>
          <cell r="M16">
            <v>13.6</v>
          </cell>
          <cell r="N16">
            <v>13.6</v>
          </cell>
          <cell r="O16">
            <v>41</v>
          </cell>
          <cell r="Q16">
            <v>87.3</v>
          </cell>
          <cell r="R16">
            <v>54.5</v>
          </cell>
          <cell r="S16">
            <v>136</v>
          </cell>
          <cell r="U16">
            <v>53.6</v>
          </cell>
          <cell r="V16">
            <v>120</v>
          </cell>
          <cell r="W16">
            <v>61.6</v>
          </cell>
          <cell r="X16">
            <v>14</v>
          </cell>
          <cell r="Y16">
            <v>6.7</v>
          </cell>
          <cell r="Z16">
            <v>259</v>
          </cell>
          <cell r="AA16">
            <v>36</v>
          </cell>
          <cell r="AB16">
            <v>36</v>
          </cell>
          <cell r="AC16">
            <v>256</v>
          </cell>
          <cell r="AD16">
            <v>19.5</v>
          </cell>
          <cell r="AE16">
            <v>31.8</v>
          </cell>
          <cell r="AF16">
            <v>5</v>
          </cell>
          <cell r="AH16">
            <v>63.3</v>
          </cell>
          <cell r="AI16">
            <v>5.4</v>
          </cell>
          <cell r="AJ16">
            <v>4.5</v>
          </cell>
        </row>
        <row r="17">
          <cell r="A17">
            <v>12</v>
          </cell>
          <cell r="B17">
            <v>13</v>
          </cell>
          <cell r="D17">
            <v>8</v>
          </cell>
          <cell r="E17">
            <v>8.9</v>
          </cell>
          <cell r="F17">
            <v>7.8</v>
          </cell>
          <cell r="G17">
            <v>122</v>
          </cell>
          <cell r="H17">
            <v>24.5</v>
          </cell>
          <cell r="I17">
            <v>11</v>
          </cell>
          <cell r="J17">
            <v>11</v>
          </cell>
          <cell r="K17">
            <v>38</v>
          </cell>
          <cell r="L17">
            <v>151</v>
          </cell>
          <cell r="M17">
            <v>11.5</v>
          </cell>
          <cell r="N17">
            <v>12</v>
          </cell>
          <cell r="O17">
            <v>56</v>
          </cell>
          <cell r="P17">
            <v>31.8</v>
          </cell>
          <cell r="Q17">
            <v>180</v>
          </cell>
        </row>
        <row r="18">
          <cell r="A18">
            <v>13</v>
          </cell>
          <cell r="B18">
            <v>14</v>
          </cell>
        </row>
        <row r="19">
          <cell r="A19">
            <v>14</v>
          </cell>
          <cell r="B19">
            <v>15</v>
          </cell>
          <cell r="D19">
            <v>7.8</v>
          </cell>
          <cell r="E19">
            <v>8.6999999999999993</v>
          </cell>
          <cell r="F19">
            <v>7.8</v>
          </cell>
          <cell r="G19">
            <v>112</v>
          </cell>
          <cell r="H19">
            <v>20</v>
          </cell>
          <cell r="I19">
            <v>9.1</v>
          </cell>
          <cell r="J19">
            <v>9.1</v>
          </cell>
          <cell r="K19">
            <v>36</v>
          </cell>
          <cell r="L19">
            <v>140</v>
          </cell>
          <cell r="M19">
            <v>11.8</v>
          </cell>
          <cell r="N19">
            <v>12.2</v>
          </cell>
          <cell r="O19">
            <v>52</v>
          </cell>
          <cell r="P19">
            <v>30</v>
          </cell>
          <cell r="Q19">
            <v>156</v>
          </cell>
        </row>
        <row r="20">
          <cell r="A20">
            <v>15</v>
          </cell>
          <cell r="B20">
            <v>16</v>
          </cell>
        </row>
        <row r="21">
          <cell r="A21">
            <v>16</v>
          </cell>
          <cell r="B21">
            <v>17</v>
          </cell>
          <cell r="T21">
            <v>320</v>
          </cell>
          <cell r="AN21">
            <v>320</v>
          </cell>
        </row>
        <row r="22">
          <cell r="A22">
            <v>17</v>
          </cell>
          <cell r="B22">
            <v>18</v>
          </cell>
          <cell r="D22">
            <v>16.399999999999999</v>
          </cell>
          <cell r="E22">
            <v>44</v>
          </cell>
          <cell r="G22">
            <v>18.2</v>
          </cell>
          <cell r="H22">
            <v>8.1</v>
          </cell>
          <cell r="I22">
            <v>114</v>
          </cell>
          <cell r="J22">
            <v>21</v>
          </cell>
          <cell r="K22">
            <v>97.8</v>
          </cell>
          <cell r="L22">
            <v>4.5999999999999996</v>
          </cell>
          <cell r="M22">
            <v>5.4</v>
          </cell>
          <cell r="N22">
            <v>50</v>
          </cell>
          <cell r="O22">
            <v>46</v>
          </cell>
        </row>
        <row r="23">
          <cell r="A23">
            <v>18</v>
          </cell>
          <cell r="B23">
            <v>19</v>
          </cell>
        </row>
        <row r="24">
          <cell r="A24">
            <v>19</v>
          </cell>
          <cell r="B24">
            <v>20</v>
          </cell>
          <cell r="D24">
            <v>16</v>
          </cell>
          <cell r="E24">
            <v>16</v>
          </cell>
          <cell r="F24">
            <v>16</v>
          </cell>
          <cell r="G24">
            <v>10</v>
          </cell>
          <cell r="H24">
            <v>10</v>
          </cell>
          <cell r="I24">
            <v>10</v>
          </cell>
          <cell r="J24">
            <v>10</v>
          </cell>
          <cell r="K24">
            <v>40</v>
          </cell>
          <cell r="L24">
            <v>90</v>
          </cell>
          <cell r="M24">
            <v>12</v>
          </cell>
          <cell r="N24">
            <v>12</v>
          </cell>
          <cell r="O24">
            <v>36.299999999999997</v>
          </cell>
          <cell r="Q24">
            <v>11.8</v>
          </cell>
          <cell r="R24">
            <v>21</v>
          </cell>
          <cell r="S24">
            <v>12.2</v>
          </cell>
          <cell r="T24">
            <v>12.2</v>
          </cell>
          <cell r="V24">
            <v>68</v>
          </cell>
          <cell r="W24">
            <v>9.5</v>
          </cell>
          <cell r="X24">
            <v>45</v>
          </cell>
          <cell r="Y24">
            <v>110</v>
          </cell>
          <cell r="Z24">
            <v>78</v>
          </cell>
          <cell r="AA24">
            <v>8.8000000000000007</v>
          </cell>
          <cell r="AB24">
            <v>295</v>
          </cell>
          <cell r="AD24">
            <v>5</v>
          </cell>
          <cell r="AE24">
            <v>5</v>
          </cell>
          <cell r="AF24">
            <v>109</v>
          </cell>
        </row>
        <row r="25">
          <cell r="A25">
            <v>19</v>
          </cell>
          <cell r="B25">
            <v>21</v>
          </cell>
          <cell r="D25">
            <v>16</v>
          </cell>
          <cell r="E25">
            <v>16</v>
          </cell>
          <cell r="F25">
            <v>16</v>
          </cell>
          <cell r="G25">
            <v>10</v>
          </cell>
          <cell r="H25">
            <v>10</v>
          </cell>
          <cell r="I25">
            <v>10</v>
          </cell>
          <cell r="J25">
            <v>10</v>
          </cell>
          <cell r="K25">
            <v>43.6</v>
          </cell>
          <cell r="M25">
            <v>12</v>
          </cell>
          <cell r="N25">
            <v>12</v>
          </cell>
          <cell r="O25">
            <v>36.299999999999997</v>
          </cell>
          <cell r="Q25">
            <v>110</v>
          </cell>
          <cell r="R25">
            <v>12.5</v>
          </cell>
          <cell r="S25">
            <v>78</v>
          </cell>
          <cell r="T25">
            <v>8.8000000000000007</v>
          </cell>
          <cell r="U25">
            <v>295</v>
          </cell>
          <cell r="W25">
            <v>5</v>
          </cell>
          <cell r="X25">
            <v>5</v>
          </cell>
          <cell r="Y25">
            <v>47</v>
          </cell>
          <cell r="Z25">
            <v>20</v>
          </cell>
        </row>
        <row r="26">
          <cell r="A26">
            <v>20</v>
          </cell>
          <cell r="B26">
            <v>22</v>
          </cell>
          <cell r="D26">
            <v>8.5</v>
          </cell>
          <cell r="E26">
            <v>4.9000000000000004</v>
          </cell>
          <cell r="F26">
            <v>5.2</v>
          </cell>
          <cell r="G26">
            <v>5.2</v>
          </cell>
          <cell r="I26">
            <v>172</v>
          </cell>
          <cell r="J26">
            <v>295</v>
          </cell>
          <cell r="K26">
            <v>196</v>
          </cell>
          <cell r="L26">
            <v>98</v>
          </cell>
          <cell r="M26">
            <v>51</v>
          </cell>
          <cell r="N26">
            <v>96</v>
          </cell>
        </row>
        <row r="27">
          <cell r="A27">
            <v>21</v>
          </cell>
          <cell r="B27">
            <v>23</v>
          </cell>
        </row>
        <row r="28">
          <cell r="A28">
            <v>22</v>
          </cell>
          <cell r="B28">
            <v>24</v>
          </cell>
          <cell r="D28">
            <v>20.399999999999999</v>
          </cell>
          <cell r="E28">
            <v>16.399999999999999</v>
          </cell>
          <cell r="F28">
            <v>16.399999999999999</v>
          </cell>
          <cell r="H28">
            <v>12.2</v>
          </cell>
          <cell r="I28">
            <v>6.8</v>
          </cell>
          <cell r="J28">
            <v>7.3</v>
          </cell>
          <cell r="K28">
            <v>4.0999999999999996</v>
          </cell>
          <cell r="L28">
            <v>15</v>
          </cell>
          <cell r="M28">
            <v>15</v>
          </cell>
          <cell r="N28">
            <v>345</v>
          </cell>
          <cell r="O28">
            <v>270</v>
          </cell>
          <cell r="P28">
            <v>20</v>
          </cell>
          <cell r="R28">
            <v>377</v>
          </cell>
          <cell r="S28">
            <v>32.700000000000003</v>
          </cell>
        </row>
        <row r="29">
          <cell r="A29">
            <v>23</v>
          </cell>
          <cell r="B29">
            <v>25</v>
          </cell>
          <cell r="D29">
            <v>21.4</v>
          </cell>
          <cell r="E29">
            <v>16.8</v>
          </cell>
          <cell r="F29">
            <v>16.8</v>
          </cell>
          <cell r="H29">
            <v>12.2</v>
          </cell>
          <cell r="I29">
            <v>6.8</v>
          </cell>
          <cell r="J29">
            <v>7.3</v>
          </cell>
          <cell r="K29">
            <v>4.0999999999999996</v>
          </cell>
          <cell r="L29">
            <v>15</v>
          </cell>
          <cell r="M29">
            <v>15</v>
          </cell>
          <cell r="N29">
            <v>409</v>
          </cell>
          <cell r="O29">
            <v>270</v>
          </cell>
          <cell r="P29">
            <v>20.5</v>
          </cell>
          <cell r="R29">
            <v>409</v>
          </cell>
          <cell r="S29">
            <v>34.5</v>
          </cell>
        </row>
        <row r="30">
          <cell r="A30">
            <v>24</v>
          </cell>
          <cell r="B30">
            <v>26</v>
          </cell>
          <cell r="D30">
            <v>21.8</v>
          </cell>
          <cell r="E30">
            <v>21.8</v>
          </cell>
          <cell r="F30">
            <v>70</v>
          </cell>
          <cell r="G30">
            <v>12.5</v>
          </cell>
          <cell r="H30">
            <v>20.2</v>
          </cell>
          <cell r="I30">
            <v>30</v>
          </cell>
          <cell r="J30">
            <v>205</v>
          </cell>
          <cell r="K30">
            <v>20</v>
          </cell>
          <cell r="L30">
            <v>329</v>
          </cell>
        </row>
        <row r="31">
          <cell r="A31">
            <v>25</v>
          </cell>
          <cell r="B31">
            <v>27</v>
          </cell>
        </row>
        <row r="32">
          <cell r="A32">
            <v>26</v>
          </cell>
          <cell r="B32">
            <v>28</v>
          </cell>
        </row>
        <row r="33">
          <cell r="A33">
            <v>27</v>
          </cell>
          <cell r="B33">
            <v>29</v>
          </cell>
          <cell r="I33">
            <v>75.5</v>
          </cell>
          <cell r="K33">
            <v>52.5</v>
          </cell>
        </row>
        <row r="34">
          <cell r="A34">
            <v>28</v>
          </cell>
          <cell r="B34">
            <v>30</v>
          </cell>
          <cell r="I34">
            <v>77</v>
          </cell>
          <cell r="K34">
            <v>55</v>
          </cell>
        </row>
        <row r="35">
          <cell r="A35">
            <v>29</v>
          </cell>
          <cell r="B35">
            <v>31</v>
          </cell>
          <cell r="D35">
            <v>17</v>
          </cell>
          <cell r="E35">
            <v>17</v>
          </cell>
          <cell r="F35">
            <v>43</v>
          </cell>
          <cell r="K35">
            <v>17</v>
          </cell>
          <cell r="L35">
            <v>9</v>
          </cell>
        </row>
        <row r="36">
          <cell r="A36">
            <v>30</v>
          </cell>
          <cell r="B36">
            <v>32</v>
          </cell>
          <cell r="D36">
            <v>16.3</v>
          </cell>
          <cell r="E36">
            <v>16.3</v>
          </cell>
          <cell r="F36">
            <v>41</v>
          </cell>
          <cell r="G36">
            <v>154</v>
          </cell>
          <cell r="K36">
            <v>16.3</v>
          </cell>
          <cell r="L36">
            <v>8.6999999999999993</v>
          </cell>
          <cell r="M36">
            <v>227</v>
          </cell>
        </row>
        <row r="37">
          <cell r="A37">
            <v>31</v>
          </cell>
          <cell r="B37">
            <v>33</v>
          </cell>
          <cell r="D37">
            <v>18</v>
          </cell>
          <cell r="E37">
            <v>18</v>
          </cell>
          <cell r="F37">
            <v>44</v>
          </cell>
          <cell r="K37">
            <v>18</v>
          </cell>
          <cell r="L37">
            <v>8.9</v>
          </cell>
        </row>
        <row r="38">
          <cell r="A38">
            <v>32</v>
          </cell>
          <cell r="B38">
            <v>34</v>
          </cell>
          <cell r="D38">
            <v>16.3</v>
          </cell>
          <cell r="E38">
            <v>16.3</v>
          </cell>
          <cell r="F38">
            <v>41</v>
          </cell>
          <cell r="G38">
            <v>154</v>
          </cell>
          <cell r="K38">
            <v>16.3</v>
          </cell>
          <cell r="L38">
            <v>8.6999999999999993</v>
          </cell>
          <cell r="M38">
            <v>227</v>
          </cell>
          <cell r="N38">
            <v>16.3</v>
          </cell>
        </row>
        <row r="39">
          <cell r="A39">
            <v>33</v>
          </cell>
          <cell r="B39">
            <v>35</v>
          </cell>
          <cell r="D39">
            <v>16.3</v>
          </cell>
          <cell r="E39">
            <v>16.3</v>
          </cell>
          <cell r="F39">
            <v>41</v>
          </cell>
          <cell r="G39">
            <v>154</v>
          </cell>
          <cell r="K39">
            <v>17</v>
          </cell>
          <cell r="L39">
            <v>11</v>
          </cell>
        </row>
        <row r="40">
          <cell r="A40">
            <v>34</v>
          </cell>
          <cell r="B40">
            <v>36</v>
          </cell>
          <cell r="D40">
            <v>14</v>
          </cell>
          <cell r="E40">
            <v>18</v>
          </cell>
          <cell r="F40">
            <v>18</v>
          </cell>
          <cell r="G40">
            <v>18</v>
          </cell>
          <cell r="H40">
            <v>18</v>
          </cell>
          <cell r="I40">
            <v>18</v>
          </cell>
          <cell r="J40">
            <v>18</v>
          </cell>
          <cell r="K40">
            <v>77</v>
          </cell>
          <cell r="M40">
            <v>14</v>
          </cell>
          <cell r="N40">
            <v>14</v>
          </cell>
          <cell r="O40">
            <v>14</v>
          </cell>
          <cell r="P40">
            <v>14</v>
          </cell>
          <cell r="Q40">
            <v>18</v>
          </cell>
          <cell r="R40">
            <v>18</v>
          </cell>
          <cell r="S40">
            <v>18</v>
          </cell>
          <cell r="T40">
            <v>18</v>
          </cell>
          <cell r="U40">
            <v>18</v>
          </cell>
          <cell r="V40">
            <v>77</v>
          </cell>
          <cell r="X40">
            <v>6</v>
          </cell>
          <cell r="Y40">
            <v>17</v>
          </cell>
          <cell r="Z40">
            <v>17</v>
          </cell>
          <cell r="AA40">
            <v>48</v>
          </cell>
          <cell r="AC40">
            <v>2.8</v>
          </cell>
          <cell r="AD40">
            <v>16</v>
          </cell>
          <cell r="AE40">
            <v>16</v>
          </cell>
          <cell r="AF40">
            <v>368</v>
          </cell>
          <cell r="AG40">
            <v>570</v>
          </cell>
          <cell r="AH40">
            <v>66.8</v>
          </cell>
          <cell r="AJ40">
            <v>314</v>
          </cell>
          <cell r="AK40">
            <v>209</v>
          </cell>
          <cell r="AL40">
            <v>147</v>
          </cell>
          <cell r="AM40">
            <v>52.7</v>
          </cell>
        </row>
        <row r="41">
          <cell r="A41">
            <v>35</v>
          </cell>
          <cell r="B41">
            <v>37</v>
          </cell>
          <cell r="D41">
            <v>13.6</v>
          </cell>
          <cell r="E41">
            <v>16.8</v>
          </cell>
          <cell r="F41">
            <v>16.8</v>
          </cell>
          <cell r="G41">
            <v>16.8</v>
          </cell>
          <cell r="H41">
            <v>16.8</v>
          </cell>
          <cell r="I41">
            <v>16.8</v>
          </cell>
          <cell r="J41">
            <v>16.8</v>
          </cell>
          <cell r="K41">
            <v>75</v>
          </cell>
          <cell r="M41">
            <v>13.6</v>
          </cell>
          <cell r="N41">
            <v>13.6</v>
          </cell>
          <cell r="O41">
            <v>13.6</v>
          </cell>
          <cell r="P41">
            <v>13.6</v>
          </cell>
          <cell r="Q41">
            <v>16.8</v>
          </cell>
          <cell r="R41">
            <v>16.8</v>
          </cell>
          <cell r="S41">
            <v>16.8</v>
          </cell>
          <cell r="T41">
            <v>16.8</v>
          </cell>
          <cell r="U41">
            <v>16.8</v>
          </cell>
          <cell r="V41">
            <v>75</v>
          </cell>
          <cell r="X41">
            <v>5.9</v>
          </cell>
          <cell r="Y41">
            <v>16.5</v>
          </cell>
          <cell r="Z41">
            <v>16.5</v>
          </cell>
          <cell r="AA41">
            <v>48</v>
          </cell>
          <cell r="AC41">
            <v>2.9</v>
          </cell>
          <cell r="AD41">
            <v>15.5</v>
          </cell>
          <cell r="AE41">
            <v>15.5</v>
          </cell>
          <cell r="AF41">
            <v>318</v>
          </cell>
          <cell r="AG41">
            <v>636</v>
          </cell>
          <cell r="AH41">
            <v>61.4</v>
          </cell>
          <cell r="AI41">
            <v>314</v>
          </cell>
          <cell r="AJ41">
            <v>209</v>
          </cell>
          <cell r="AK41">
            <v>147</v>
          </cell>
          <cell r="AL41">
            <v>51</v>
          </cell>
        </row>
        <row r="42">
          <cell r="A42">
            <v>36</v>
          </cell>
          <cell r="B42">
            <v>38</v>
          </cell>
          <cell r="H42">
            <v>13</v>
          </cell>
          <cell r="I42">
            <v>13.6</v>
          </cell>
          <cell r="J42">
            <v>51</v>
          </cell>
          <cell r="N42">
            <v>38</v>
          </cell>
        </row>
        <row r="43">
          <cell r="A43">
            <v>37</v>
          </cell>
          <cell r="B43">
            <v>39</v>
          </cell>
          <cell r="H43">
            <v>182</v>
          </cell>
          <cell r="I43">
            <v>260</v>
          </cell>
          <cell r="AR43">
            <v>52.8</v>
          </cell>
          <cell r="AS43">
            <v>195</v>
          </cell>
        </row>
        <row r="44">
          <cell r="A44">
            <v>38</v>
          </cell>
          <cell r="B44">
            <v>40</v>
          </cell>
          <cell r="D44">
            <v>42</v>
          </cell>
          <cell r="E44">
            <v>67.2</v>
          </cell>
          <cell r="F44">
            <v>17.7</v>
          </cell>
          <cell r="G44">
            <v>17.7</v>
          </cell>
          <cell r="H44">
            <v>17.7</v>
          </cell>
          <cell r="I44">
            <v>40</v>
          </cell>
          <cell r="J44">
            <v>5.6</v>
          </cell>
          <cell r="K44">
            <v>16.899999999999999</v>
          </cell>
          <cell r="L44">
            <v>154</v>
          </cell>
          <cell r="M44">
            <v>19</v>
          </cell>
          <cell r="N44">
            <v>9.1999999999999993</v>
          </cell>
          <cell r="O44">
            <v>16.8</v>
          </cell>
          <cell r="P44">
            <v>24.8</v>
          </cell>
          <cell r="R44">
            <v>5.6</v>
          </cell>
          <cell r="S44">
            <v>390</v>
          </cell>
          <cell r="U44">
            <v>107</v>
          </cell>
          <cell r="V44">
            <v>20.399999999999999</v>
          </cell>
          <cell r="X44">
            <v>4.8</v>
          </cell>
          <cell r="Y44">
            <v>4.8</v>
          </cell>
          <cell r="Z44">
            <v>8.1</v>
          </cell>
          <cell r="AA44">
            <v>8.1</v>
          </cell>
          <cell r="AB44">
            <v>100</v>
          </cell>
          <cell r="AC44">
            <v>297</v>
          </cell>
          <cell r="AD44">
            <v>60</v>
          </cell>
          <cell r="AE44">
            <v>5.6</v>
          </cell>
          <cell r="AF44">
            <v>55</v>
          </cell>
          <cell r="AG44">
            <v>13</v>
          </cell>
          <cell r="AI44">
            <v>14.5</v>
          </cell>
          <cell r="AJ44">
            <v>50</v>
          </cell>
          <cell r="AK44">
            <v>13.6</v>
          </cell>
          <cell r="AL44">
            <v>9.3000000000000007</v>
          </cell>
          <cell r="AM44">
            <v>13.6</v>
          </cell>
          <cell r="AN44">
            <v>5.8</v>
          </cell>
          <cell r="AO44">
            <v>59</v>
          </cell>
          <cell r="AR44">
            <v>52.8</v>
          </cell>
          <cell r="AS44">
            <v>195</v>
          </cell>
        </row>
        <row r="45">
          <cell r="A45">
            <v>39</v>
          </cell>
          <cell r="B45">
            <v>41</v>
          </cell>
          <cell r="D45">
            <v>46</v>
          </cell>
          <cell r="E45">
            <v>67.2</v>
          </cell>
          <cell r="F45">
            <v>17.7</v>
          </cell>
          <cell r="G45">
            <v>17.7</v>
          </cell>
          <cell r="H45">
            <v>17.7</v>
          </cell>
          <cell r="I45">
            <v>40</v>
          </cell>
          <cell r="J45">
            <v>5.6</v>
          </cell>
          <cell r="K45">
            <v>16.899999999999999</v>
          </cell>
          <cell r="L45">
            <v>154</v>
          </cell>
          <cell r="M45">
            <v>19</v>
          </cell>
          <cell r="N45">
            <v>9.1999999999999993</v>
          </cell>
          <cell r="O45">
            <v>16.8</v>
          </cell>
          <cell r="P45">
            <v>24.8</v>
          </cell>
          <cell r="R45">
            <v>5.6</v>
          </cell>
          <cell r="S45">
            <v>390</v>
          </cell>
          <cell r="U45">
            <v>107</v>
          </cell>
          <cell r="V45">
            <v>20.399999999999999</v>
          </cell>
          <cell r="X45">
            <v>4.8</v>
          </cell>
          <cell r="Y45">
            <v>4.8</v>
          </cell>
          <cell r="Z45">
            <v>8.1</v>
          </cell>
          <cell r="AA45">
            <v>8.1</v>
          </cell>
          <cell r="AB45">
            <v>100</v>
          </cell>
          <cell r="AC45">
            <v>297</v>
          </cell>
          <cell r="AD45">
            <v>60</v>
          </cell>
          <cell r="AE45">
            <v>5.6</v>
          </cell>
          <cell r="AF45">
            <v>55</v>
          </cell>
          <cell r="AG45">
            <v>13</v>
          </cell>
          <cell r="AI45">
            <v>14.5</v>
          </cell>
          <cell r="AJ45">
            <v>50</v>
          </cell>
          <cell r="AK45">
            <v>13.6</v>
          </cell>
          <cell r="AL45">
            <v>9.3000000000000007</v>
          </cell>
          <cell r="AM45">
            <v>13.6</v>
          </cell>
          <cell r="AN45">
            <v>5.8</v>
          </cell>
          <cell r="AO45">
            <v>59</v>
          </cell>
          <cell r="AP45">
            <v>200</v>
          </cell>
        </row>
        <row r="46">
          <cell r="A46">
            <v>40</v>
          </cell>
          <cell r="B46">
            <v>42</v>
          </cell>
        </row>
        <row r="47">
          <cell r="A47">
            <v>41</v>
          </cell>
          <cell r="B47">
            <v>43</v>
          </cell>
          <cell r="D47">
            <v>8.6999999999999993</v>
          </cell>
          <cell r="E47">
            <v>27.2</v>
          </cell>
          <cell r="F47">
            <v>10.9</v>
          </cell>
          <cell r="G47">
            <v>6.1</v>
          </cell>
          <cell r="H47">
            <v>20</v>
          </cell>
          <cell r="K47">
            <v>195</v>
          </cell>
          <cell r="M47">
            <v>18</v>
          </cell>
          <cell r="N47">
            <v>8.6999999999999993</v>
          </cell>
          <cell r="O47">
            <v>63.6</v>
          </cell>
          <cell r="Q47">
            <v>5.9</v>
          </cell>
          <cell r="R47">
            <v>9</v>
          </cell>
          <cell r="S47">
            <v>6.5</v>
          </cell>
          <cell r="T47">
            <v>4.5</v>
          </cell>
          <cell r="V47">
            <v>4.8</v>
          </cell>
          <cell r="W47">
            <v>4.8</v>
          </cell>
          <cell r="X47">
            <v>4.8</v>
          </cell>
          <cell r="Y47">
            <v>4.8</v>
          </cell>
          <cell r="Z47">
            <v>4.8</v>
          </cell>
          <cell r="AA47">
            <v>8.1999999999999993</v>
          </cell>
          <cell r="AB47">
            <v>4.8</v>
          </cell>
          <cell r="AC47">
            <v>120</v>
          </cell>
          <cell r="AD47">
            <v>15</v>
          </cell>
          <cell r="AE47">
            <v>50</v>
          </cell>
          <cell r="AF47">
            <v>142</v>
          </cell>
          <cell r="AG47">
            <v>421</v>
          </cell>
          <cell r="AH47">
            <v>24</v>
          </cell>
          <cell r="AI47">
            <v>221</v>
          </cell>
          <cell r="AJ47">
            <v>13</v>
          </cell>
        </row>
        <row r="48">
          <cell r="A48">
            <v>42</v>
          </cell>
          <cell r="B48">
            <v>44</v>
          </cell>
          <cell r="D48">
            <v>8.9</v>
          </cell>
          <cell r="E48">
            <v>29</v>
          </cell>
          <cell r="F48">
            <v>11</v>
          </cell>
          <cell r="G48">
            <v>7.1</v>
          </cell>
          <cell r="H48">
            <v>22</v>
          </cell>
          <cell r="K48">
            <v>210</v>
          </cell>
          <cell r="M48">
            <v>20</v>
          </cell>
          <cell r="N48">
            <v>8.9</v>
          </cell>
          <cell r="O48">
            <v>79</v>
          </cell>
          <cell r="Q48">
            <v>5.9</v>
          </cell>
          <cell r="R48">
            <v>9</v>
          </cell>
          <cell r="S48">
            <v>6.5</v>
          </cell>
          <cell r="T48">
            <v>4.5</v>
          </cell>
          <cell r="V48">
            <v>8.1999999999999993</v>
          </cell>
          <cell r="W48">
            <v>4.5</v>
          </cell>
          <cell r="X48">
            <v>135</v>
          </cell>
          <cell r="Y48">
            <v>15</v>
          </cell>
          <cell r="Z48">
            <v>220</v>
          </cell>
          <cell r="AA48">
            <v>480</v>
          </cell>
          <cell r="AB48">
            <v>50</v>
          </cell>
          <cell r="AC48">
            <v>322</v>
          </cell>
          <cell r="AD48">
            <v>13.5</v>
          </cell>
        </row>
        <row r="49">
          <cell r="A49">
            <v>43</v>
          </cell>
          <cell r="B49">
            <v>45</v>
          </cell>
          <cell r="D49">
            <v>393</v>
          </cell>
          <cell r="F49">
            <v>19</v>
          </cell>
          <cell r="G49">
            <v>19</v>
          </cell>
          <cell r="H49">
            <v>109</v>
          </cell>
          <cell r="K49">
            <v>44</v>
          </cell>
          <cell r="M49">
            <v>5.9</v>
          </cell>
          <cell r="N49">
            <v>9.1</v>
          </cell>
          <cell r="O49">
            <v>6.5</v>
          </cell>
          <cell r="P49">
            <v>4.5</v>
          </cell>
          <cell r="R49">
            <v>9.1</v>
          </cell>
          <cell r="S49">
            <v>4.5</v>
          </cell>
          <cell r="Y49">
            <v>120</v>
          </cell>
          <cell r="Z49">
            <v>15</v>
          </cell>
          <cell r="AA49">
            <v>45</v>
          </cell>
          <cell r="AB49">
            <v>220</v>
          </cell>
          <cell r="AC49">
            <v>140</v>
          </cell>
        </row>
        <row r="50">
          <cell r="A50">
            <v>44</v>
          </cell>
          <cell r="B50">
            <v>46</v>
          </cell>
        </row>
        <row r="51">
          <cell r="A51">
            <v>45</v>
          </cell>
          <cell r="B51">
            <v>47</v>
          </cell>
        </row>
        <row r="52">
          <cell r="A52">
            <v>46</v>
          </cell>
          <cell r="B52">
            <v>48</v>
          </cell>
        </row>
        <row r="53">
          <cell r="A53">
            <v>47</v>
          </cell>
          <cell r="B53">
            <v>49</v>
          </cell>
          <cell r="D53">
            <v>7.7</v>
          </cell>
          <cell r="E53">
            <v>11</v>
          </cell>
          <cell r="F53">
            <v>10</v>
          </cell>
          <cell r="G53">
            <v>11</v>
          </cell>
          <cell r="H53">
            <v>9.1</v>
          </cell>
          <cell r="I53">
            <v>10</v>
          </cell>
          <cell r="J53">
            <v>11</v>
          </cell>
          <cell r="K53">
            <v>9.5</v>
          </cell>
          <cell r="L53">
            <v>9.5</v>
          </cell>
          <cell r="M53">
            <v>9.5</v>
          </cell>
          <cell r="N53">
            <v>45</v>
          </cell>
          <cell r="P53">
            <v>13.6</v>
          </cell>
          <cell r="Q53">
            <v>9.1</v>
          </cell>
          <cell r="R53">
            <v>9.1</v>
          </cell>
          <cell r="S53">
            <v>15.2</v>
          </cell>
          <cell r="T53">
            <v>14.1</v>
          </cell>
          <cell r="U53">
            <v>52.7</v>
          </cell>
          <cell r="V53">
            <v>33.6</v>
          </cell>
        </row>
        <row r="54">
          <cell r="A54">
            <v>48</v>
          </cell>
          <cell r="B54">
            <v>50</v>
          </cell>
        </row>
        <row r="55">
          <cell r="A55">
            <v>49</v>
          </cell>
          <cell r="B55">
            <v>51</v>
          </cell>
        </row>
        <row r="56">
          <cell r="A56">
            <v>50</v>
          </cell>
          <cell r="B56">
            <v>52</v>
          </cell>
        </row>
        <row r="57">
          <cell r="A57">
            <v>51</v>
          </cell>
          <cell r="B57">
            <v>53</v>
          </cell>
          <cell r="D57">
            <v>5.9</v>
          </cell>
          <cell r="E57">
            <v>9.1</v>
          </cell>
          <cell r="F57">
            <v>6.5</v>
          </cell>
          <cell r="G57">
            <v>4.5</v>
          </cell>
          <cell r="I57">
            <v>9.1</v>
          </cell>
          <cell r="J57">
            <v>4.5</v>
          </cell>
          <cell r="K57">
            <v>125</v>
          </cell>
          <cell r="L57">
            <v>10.9</v>
          </cell>
          <cell r="M57">
            <v>203</v>
          </cell>
          <cell r="O57">
            <v>18</v>
          </cell>
          <cell r="P57">
            <v>37.4</v>
          </cell>
          <cell r="Q57">
            <v>90</v>
          </cell>
          <cell r="S57">
            <v>36.299999999999997</v>
          </cell>
          <cell r="U57">
            <v>120</v>
          </cell>
          <cell r="V57">
            <v>150</v>
          </cell>
          <cell r="W57">
            <v>85</v>
          </cell>
          <cell r="X57">
            <v>11.4</v>
          </cell>
          <cell r="Y57">
            <v>39</v>
          </cell>
        </row>
        <row r="58">
          <cell r="A58">
            <v>52</v>
          </cell>
          <cell r="B58">
            <v>54</v>
          </cell>
          <cell r="D58">
            <v>213</v>
          </cell>
          <cell r="F58">
            <v>17.3</v>
          </cell>
          <cell r="G58">
            <v>17.3</v>
          </cell>
          <cell r="H58">
            <v>95.5</v>
          </cell>
          <cell r="K58">
            <v>36.299999999999997</v>
          </cell>
          <cell r="M58">
            <v>5.9</v>
          </cell>
          <cell r="N58">
            <v>9</v>
          </cell>
          <cell r="O58">
            <v>6.5</v>
          </cell>
          <cell r="P58">
            <v>4.5</v>
          </cell>
          <cell r="R58">
            <v>9.1</v>
          </cell>
          <cell r="S58">
            <v>4.5</v>
          </cell>
          <cell r="T58">
            <v>4.8</v>
          </cell>
          <cell r="U58">
            <v>4.8</v>
          </cell>
          <cell r="V58">
            <v>4.8</v>
          </cell>
          <cell r="X58">
            <v>4.8</v>
          </cell>
          <cell r="Y58">
            <v>125</v>
          </cell>
          <cell r="Z58">
            <v>15</v>
          </cell>
          <cell r="AA58">
            <v>45</v>
          </cell>
          <cell r="AB58">
            <v>160</v>
          </cell>
          <cell r="AC58">
            <v>85</v>
          </cell>
        </row>
        <row r="59">
          <cell r="A59">
            <v>53</v>
          </cell>
          <cell r="B59">
            <v>55</v>
          </cell>
          <cell r="D59">
            <v>21.5</v>
          </cell>
          <cell r="E59">
            <v>21.5</v>
          </cell>
          <cell r="F59">
            <v>65</v>
          </cell>
          <cell r="H59">
            <v>132</v>
          </cell>
          <cell r="I59">
            <v>53.3</v>
          </cell>
          <cell r="J59">
            <v>132</v>
          </cell>
          <cell r="K59">
            <v>21</v>
          </cell>
          <cell r="L59">
            <v>5.0999999999999996</v>
          </cell>
          <cell r="M59">
            <v>72</v>
          </cell>
          <cell r="N59">
            <v>3.9</v>
          </cell>
          <cell r="O59">
            <v>72</v>
          </cell>
          <cell r="Q59">
            <v>16.5</v>
          </cell>
          <cell r="R59">
            <v>95</v>
          </cell>
          <cell r="S59">
            <v>14.5</v>
          </cell>
          <cell r="T59">
            <v>15</v>
          </cell>
          <cell r="U59">
            <v>5.0999999999999996</v>
          </cell>
          <cell r="V59">
            <v>23.6</v>
          </cell>
          <cell r="W59">
            <v>6</v>
          </cell>
          <cell r="X59">
            <v>100</v>
          </cell>
          <cell r="Y59">
            <v>68</v>
          </cell>
          <cell r="AA59">
            <v>20.5</v>
          </cell>
          <cell r="AB59">
            <v>5.2</v>
          </cell>
          <cell r="AC59">
            <v>9</v>
          </cell>
          <cell r="AD59">
            <v>6.5</v>
          </cell>
          <cell r="AE59">
            <v>13.6</v>
          </cell>
          <cell r="AF59">
            <v>13.6</v>
          </cell>
          <cell r="AG59">
            <v>12.7</v>
          </cell>
          <cell r="AH59">
            <v>12.7</v>
          </cell>
          <cell r="AI59">
            <v>61</v>
          </cell>
          <cell r="AJ59">
            <v>60</v>
          </cell>
          <cell r="AK59">
            <v>11.8</v>
          </cell>
          <cell r="AL59">
            <v>13.4</v>
          </cell>
        </row>
        <row r="60">
          <cell r="A60">
            <v>54</v>
          </cell>
          <cell r="B60">
            <v>56</v>
          </cell>
          <cell r="D60">
            <v>8.6999999999999993</v>
          </cell>
          <cell r="E60">
            <v>27.2</v>
          </cell>
          <cell r="F60">
            <v>10.9</v>
          </cell>
          <cell r="G60">
            <v>6.7</v>
          </cell>
          <cell r="H60">
            <v>20</v>
          </cell>
          <cell r="K60">
            <v>195</v>
          </cell>
          <cell r="L60" t="str">
            <v xml:space="preserve"> </v>
          </cell>
          <cell r="M60">
            <v>19.5</v>
          </cell>
          <cell r="N60">
            <v>42</v>
          </cell>
          <cell r="O60">
            <v>8.6999999999999993</v>
          </cell>
          <cell r="P60">
            <v>237</v>
          </cell>
          <cell r="R60">
            <v>5.9</v>
          </cell>
          <cell r="S60">
            <v>9</v>
          </cell>
          <cell r="T60">
            <v>6.5</v>
          </cell>
          <cell r="U60">
            <v>4.5</v>
          </cell>
          <cell r="V60">
            <v>8.1999999999999993</v>
          </cell>
          <cell r="W60">
            <v>4.5</v>
          </cell>
          <cell r="X60">
            <v>9.5</v>
          </cell>
          <cell r="Y60">
            <v>140</v>
          </cell>
          <cell r="Z60">
            <v>50</v>
          </cell>
          <cell r="AA60">
            <v>300</v>
          </cell>
          <cell r="AB60">
            <v>405</v>
          </cell>
          <cell r="AC60">
            <v>445</v>
          </cell>
          <cell r="AD60">
            <v>13</v>
          </cell>
        </row>
        <row r="61">
          <cell r="A61">
            <v>55</v>
          </cell>
          <cell r="B61">
            <v>57</v>
          </cell>
          <cell r="D61">
            <v>8.9</v>
          </cell>
          <cell r="E61">
            <v>29</v>
          </cell>
          <cell r="F61">
            <v>11</v>
          </cell>
          <cell r="G61">
            <v>7.1</v>
          </cell>
          <cell r="H61">
            <v>22</v>
          </cell>
          <cell r="K61">
            <v>210</v>
          </cell>
          <cell r="M61">
            <v>20.399999999999999</v>
          </cell>
          <cell r="N61">
            <v>42.7</v>
          </cell>
          <cell r="O61">
            <v>8.9</v>
          </cell>
          <cell r="P61">
            <v>247</v>
          </cell>
          <cell r="R61">
            <v>5.9</v>
          </cell>
          <cell r="S61">
            <v>9</v>
          </cell>
          <cell r="T61">
            <v>6.5</v>
          </cell>
          <cell r="U61">
            <v>4.5</v>
          </cell>
          <cell r="V61">
            <v>8.1999999999999993</v>
          </cell>
          <cell r="W61">
            <v>4.5</v>
          </cell>
          <cell r="X61">
            <v>9.5</v>
          </cell>
          <cell r="Y61">
            <v>145</v>
          </cell>
          <cell r="Z61">
            <v>50</v>
          </cell>
          <cell r="AA61">
            <v>307</v>
          </cell>
          <cell r="AB61">
            <v>480</v>
          </cell>
          <cell r="AC61">
            <v>454</v>
          </cell>
          <cell r="AD61">
            <v>13.5</v>
          </cell>
        </row>
        <row r="62">
          <cell r="A62">
            <v>56</v>
          </cell>
          <cell r="B62">
            <v>58</v>
          </cell>
          <cell r="D62">
            <v>8.9</v>
          </cell>
          <cell r="E62">
            <v>29</v>
          </cell>
          <cell r="F62">
            <v>11</v>
          </cell>
          <cell r="G62">
            <v>7.1</v>
          </cell>
          <cell r="H62">
            <v>22</v>
          </cell>
          <cell r="K62">
            <v>210</v>
          </cell>
          <cell r="M62">
            <v>20.9</v>
          </cell>
          <cell r="N62">
            <v>45</v>
          </cell>
          <cell r="O62">
            <v>8.9</v>
          </cell>
          <cell r="P62">
            <v>247</v>
          </cell>
          <cell r="R62">
            <v>5.9</v>
          </cell>
          <cell r="S62">
            <v>9</v>
          </cell>
          <cell r="T62">
            <v>6.5</v>
          </cell>
          <cell r="U62">
            <v>4.5</v>
          </cell>
          <cell r="V62">
            <v>8.1999999999999993</v>
          </cell>
          <cell r="W62">
            <v>4.5</v>
          </cell>
          <cell r="X62">
            <v>9.5</v>
          </cell>
          <cell r="Y62">
            <v>145</v>
          </cell>
          <cell r="Z62">
            <v>50</v>
          </cell>
          <cell r="AA62">
            <v>311</v>
          </cell>
          <cell r="AB62">
            <v>480</v>
          </cell>
          <cell r="AC62">
            <v>504</v>
          </cell>
          <cell r="AD62">
            <v>13.5</v>
          </cell>
        </row>
        <row r="63">
          <cell r="A63">
            <v>57</v>
          </cell>
          <cell r="B63">
            <v>59</v>
          </cell>
        </row>
        <row r="64">
          <cell r="A64">
            <v>58</v>
          </cell>
          <cell r="B64">
            <v>60</v>
          </cell>
        </row>
        <row r="65">
          <cell r="A65">
            <v>59</v>
          </cell>
          <cell r="B65">
            <v>61</v>
          </cell>
        </row>
        <row r="66">
          <cell r="A66">
            <v>60</v>
          </cell>
          <cell r="B66">
            <v>62</v>
          </cell>
        </row>
        <row r="67">
          <cell r="A67">
            <v>61</v>
          </cell>
          <cell r="B67">
            <v>63</v>
          </cell>
        </row>
        <row r="68">
          <cell r="A68">
            <v>62</v>
          </cell>
          <cell r="B68">
            <v>64</v>
          </cell>
        </row>
        <row r="69">
          <cell r="A69">
            <v>63</v>
          </cell>
          <cell r="B69">
            <v>65</v>
          </cell>
        </row>
        <row r="70">
          <cell r="A70">
            <v>64</v>
          </cell>
          <cell r="B70">
            <v>66</v>
          </cell>
        </row>
        <row r="71">
          <cell r="A71">
            <v>65</v>
          </cell>
          <cell r="B71">
            <v>67</v>
          </cell>
          <cell r="D71">
            <v>7</v>
          </cell>
          <cell r="E71">
            <v>6</v>
          </cell>
          <cell r="F71">
            <v>14</v>
          </cell>
          <cell r="G71">
            <v>14</v>
          </cell>
          <cell r="H71">
            <v>14</v>
          </cell>
          <cell r="I71">
            <v>14</v>
          </cell>
          <cell r="J71">
            <v>14</v>
          </cell>
          <cell r="L71">
            <v>186</v>
          </cell>
        </row>
        <row r="72">
          <cell r="A72">
            <v>66</v>
          </cell>
          <cell r="B72">
            <v>68</v>
          </cell>
          <cell r="D72">
            <v>4.3</v>
          </cell>
          <cell r="E72">
            <v>4.3</v>
          </cell>
          <cell r="F72">
            <v>13.6</v>
          </cell>
          <cell r="G72">
            <v>6.9</v>
          </cell>
          <cell r="H72">
            <v>17</v>
          </cell>
          <cell r="I72">
            <v>17</v>
          </cell>
          <cell r="J72">
            <v>58</v>
          </cell>
        </row>
        <row r="73">
          <cell r="A73">
            <v>67</v>
          </cell>
          <cell r="B73">
            <v>69</v>
          </cell>
          <cell r="I73">
            <v>85.5</v>
          </cell>
        </row>
        <row r="74">
          <cell r="A74">
            <v>68</v>
          </cell>
          <cell r="B74">
            <v>70</v>
          </cell>
          <cell r="D74">
            <v>364</v>
          </cell>
          <cell r="E74">
            <v>391</v>
          </cell>
          <cell r="G74">
            <v>19.100000000000001</v>
          </cell>
          <cell r="H74">
            <v>5.2</v>
          </cell>
          <cell r="I74">
            <v>5.2</v>
          </cell>
          <cell r="K74">
            <v>4</v>
          </cell>
          <cell r="L74">
            <v>15</v>
          </cell>
          <cell r="M74">
            <v>15</v>
          </cell>
          <cell r="N74">
            <v>297</v>
          </cell>
          <cell r="P74">
            <v>20</v>
          </cell>
        </row>
        <row r="75">
          <cell r="A75">
            <v>69</v>
          </cell>
          <cell r="B75">
            <v>71</v>
          </cell>
        </row>
        <row r="76">
          <cell r="A76">
            <v>70</v>
          </cell>
          <cell r="B76">
            <v>72</v>
          </cell>
        </row>
        <row r="77">
          <cell r="A77">
            <v>71</v>
          </cell>
          <cell r="B77">
            <v>73</v>
          </cell>
          <cell r="D77">
            <v>7.3</v>
          </cell>
          <cell r="E77">
            <v>17</v>
          </cell>
          <cell r="F77">
            <v>17.3</v>
          </cell>
          <cell r="G77">
            <v>21.6</v>
          </cell>
          <cell r="H77">
            <v>19.2</v>
          </cell>
          <cell r="I77">
            <v>20</v>
          </cell>
          <cell r="J77">
            <v>4.7</v>
          </cell>
          <cell r="K77">
            <v>22.5</v>
          </cell>
          <cell r="L77">
            <v>5.2</v>
          </cell>
          <cell r="M77">
            <v>244</v>
          </cell>
          <cell r="P77">
            <v>38.5</v>
          </cell>
          <cell r="Q77">
            <v>10</v>
          </cell>
          <cell r="R77">
            <v>11.5</v>
          </cell>
          <cell r="S77">
            <v>11.8</v>
          </cell>
          <cell r="T77">
            <v>42</v>
          </cell>
          <cell r="V77">
            <v>57.3</v>
          </cell>
          <cell r="W77">
            <v>128</v>
          </cell>
          <cell r="X77">
            <v>71</v>
          </cell>
          <cell r="Y77">
            <v>55</v>
          </cell>
          <cell r="Z77">
            <v>318</v>
          </cell>
        </row>
        <row r="78">
          <cell r="A78">
            <v>72</v>
          </cell>
          <cell r="B78">
            <v>74</v>
          </cell>
        </row>
        <row r="79">
          <cell r="A79">
            <v>73</v>
          </cell>
          <cell r="B79">
            <v>75</v>
          </cell>
        </row>
        <row r="80">
          <cell r="A80">
            <v>74</v>
          </cell>
          <cell r="B80">
            <v>76</v>
          </cell>
        </row>
        <row r="81">
          <cell r="A81">
            <v>75</v>
          </cell>
          <cell r="B81">
            <v>77</v>
          </cell>
        </row>
        <row r="82">
          <cell r="A82">
            <v>76</v>
          </cell>
          <cell r="B82">
            <v>78</v>
          </cell>
        </row>
        <row r="83">
          <cell r="A83">
            <v>77</v>
          </cell>
          <cell r="B83">
            <v>79</v>
          </cell>
        </row>
        <row r="84">
          <cell r="A84">
            <v>78</v>
          </cell>
          <cell r="B84">
            <v>80</v>
          </cell>
        </row>
        <row r="85">
          <cell r="A85">
            <v>79</v>
          </cell>
          <cell r="B85">
            <v>81</v>
          </cell>
        </row>
        <row r="86">
          <cell r="A86">
            <v>80</v>
          </cell>
          <cell r="B86">
            <v>82</v>
          </cell>
        </row>
        <row r="87">
          <cell r="A87">
            <v>81</v>
          </cell>
          <cell r="B87">
            <v>83</v>
          </cell>
          <cell r="D87">
            <v>235</v>
          </cell>
          <cell r="F87">
            <v>19</v>
          </cell>
          <cell r="G87">
            <v>19</v>
          </cell>
          <cell r="H87">
            <v>109</v>
          </cell>
          <cell r="J87">
            <v>3.2</v>
          </cell>
          <cell r="K87">
            <v>79</v>
          </cell>
          <cell r="M87">
            <v>5.9</v>
          </cell>
          <cell r="N87">
            <v>9.1</v>
          </cell>
          <cell r="O87">
            <v>6.5</v>
          </cell>
          <cell r="P87">
            <v>4.5</v>
          </cell>
          <cell r="R87">
            <v>9.1</v>
          </cell>
          <cell r="S87">
            <v>4.5</v>
          </cell>
          <cell r="T87">
            <v>4.8</v>
          </cell>
          <cell r="U87">
            <v>4.8</v>
          </cell>
          <cell r="V87">
            <v>4.8</v>
          </cell>
          <cell r="W87">
            <v>4.8</v>
          </cell>
          <cell r="X87">
            <v>4.8</v>
          </cell>
          <cell r="Y87">
            <v>120</v>
          </cell>
          <cell r="Z87">
            <v>15</v>
          </cell>
          <cell r="AA87">
            <v>45</v>
          </cell>
          <cell r="AB87">
            <v>220</v>
          </cell>
          <cell r="AC87">
            <v>140</v>
          </cell>
        </row>
        <row r="88">
          <cell r="A88">
            <v>82</v>
          </cell>
          <cell r="B88">
            <v>84</v>
          </cell>
        </row>
        <row r="89">
          <cell r="A89">
            <v>83</v>
          </cell>
          <cell r="B89">
            <v>85</v>
          </cell>
        </row>
        <row r="90">
          <cell r="A90">
            <v>84</v>
          </cell>
          <cell r="B90">
            <v>86</v>
          </cell>
        </row>
        <row r="91">
          <cell r="A91">
            <v>85</v>
          </cell>
          <cell r="B91">
            <v>87</v>
          </cell>
        </row>
        <row r="92">
          <cell r="A92">
            <v>86</v>
          </cell>
          <cell r="B92">
            <v>88</v>
          </cell>
          <cell r="D92">
            <v>7.7</v>
          </cell>
          <cell r="E92">
            <v>11</v>
          </cell>
          <cell r="F92">
            <v>10</v>
          </cell>
          <cell r="G92">
            <v>11</v>
          </cell>
          <cell r="H92">
            <v>11.8</v>
          </cell>
          <cell r="I92">
            <v>11</v>
          </cell>
          <cell r="J92">
            <v>11</v>
          </cell>
          <cell r="K92">
            <v>11</v>
          </cell>
          <cell r="L92">
            <v>11.8</v>
          </cell>
          <cell r="M92">
            <v>10</v>
          </cell>
          <cell r="N92">
            <v>45</v>
          </cell>
          <cell r="O92">
            <v>39</v>
          </cell>
        </row>
        <row r="93">
          <cell r="A93">
            <v>87</v>
          </cell>
          <cell r="B93">
            <v>89</v>
          </cell>
          <cell r="D93">
            <v>14</v>
          </cell>
          <cell r="E93">
            <v>18</v>
          </cell>
          <cell r="F93">
            <v>18</v>
          </cell>
          <cell r="G93">
            <v>18</v>
          </cell>
          <cell r="H93">
            <v>18</v>
          </cell>
          <cell r="I93">
            <v>18</v>
          </cell>
          <cell r="J93">
            <v>18</v>
          </cell>
          <cell r="K93">
            <v>77</v>
          </cell>
          <cell r="M93">
            <v>14</v>
          </cell>
          <cell r="N93">
            <v>14</v>
          </cell>
          <cell r="O93">
            <v>14</v>
          </cell>
          <cell r="P93">
            <v>14</v>
          </cell>
          <cell r="Q93">
            <v>18</v>
          </cell>
          <cell r="R93">
            <v>18</v>
          </cell>
          <cell r="S93">
            <v>18</v>
          </cell>
          <cell r="T93">
            <v>18</v>
          </cell>
          <cell r="U93">
            <v>18</v>
          </cell>
          <cell r="V93">
            <v>77</v>
          </cell>
          <cell r="X93">
            <v>6.1</v>
          </cell>
          <cell r="Y93">
            <v>17</v>
          </cell>
          <cell r="Z93">
            <v>17</v>
          </cell>
          <cell r="AA93">
            <v>48</v>
          </cell>
          <cell r="AC93">
            <v>2.8</v>
          </cell>
          <cell r="AD93">
            <v>16</v>
          </cell>
          <cell r="AE93">
            <v>16</v>
          </cell>
          <cell r="AF93">
            <v>368</v>
          </cell>
          <cell r="AG93">
            <v>570</v>
          </cell>
          <cell r="AH93">
            <v>81.2</v>
          </cell>
          <cell r="AJ93">
            <v>315</v>
          </cell>
          <cell r="AK93">
            <v>209</v>
          </cell>
          <cell r="AL93">
            <v>147</v>
          </cell>
          <cell r="AM93">
            <v>48</v>
          </cell>
          <cell r="AO93">
            <v>6.8</v>
          </cell>
          <cell r="AP93">
            <v>15.5</v>
          </cell>
          <cell r="AQ93">
            <v>15.5</v>
          </cell>
        </row>
        <row r="94">
          <cell r="A94">
            <v>88</v>
          </cell>
          <cell r="B94">
            <v>90</v>
          </cell>
          <cell r="D94">
            <v>13.6</v>
          </cell>
          <cell r="E94">
            <v>16.8</v>
          </cell>
          <cell r="F94">
            <v>16.8</v>
          </cell>
          <cell r="G94">
            <v>16.8</v>
          </cell>
          <cell r="H94">
            <v>16.8</v>
          </cell>
          <cell r="I94">
            <v>16.8</v>
          </cell>
          <cell r="J94">
            <v>16.8</v>
          </cell>
          <cell r="K94">
            <v>75</v>
          </cell>
          <cell r="M94">
            <v>13.6</v>
          </cell>
          <cell r="N94">
            <v>13.6</v>
          </cell>
          <cell r="O94">
            <v>13.6</v>
          </cell>
          <cell r="P94">
            <v>13.6</v>
          </cell>
          <cell r="Q94">
            <v>16.8</v>
          </cell>
          <cell r="R94">
            <v>16.8</v>
          </cell>
          <cell r="S94">
            <v>16.8</v>
          </cell>
          <cell r="T94">
            <v>16.8</v>
          </cell>
          <cell r="U94">
            <v>16.8</v>
          </cell>
          <cell r="V94">
            <v>75</v>
          </cell>
          <cell r="X94">
            <v>6.1</v>
          </cell>
          <cell r="Y94">
            <v>16.5</v>
          </cell>
          <cell r="Z94">
            <v>16.5</v>
          </cell>
          <cell r="AA94">
            <v>48</v>
          </cell>
          <cell r="AC94">
            <v>2.8</v>
          </cell>
          <cell r="AD94">
            <v>15.5</v>
          </cell>
          <cell r="AE94">
            <v>15.5</v>
          </cell>
          <cell r="AF94">
            <v>318</v>
          </cell>
          <cell r="AG94">
            <v>443</v>
          </cell>
          <cell r="AH94">
            <v>66.8</v>
          </cell>
          <cell r="AJ94">
            <v>315</v>
          </cell>
          <cell r="AK94">
            <v>209</v>
          </cell>
          <cell r="AL94">
            <v>147</v>
          </cell>
          <cell r="AM94">
            <v>47.3</v>
          </cell>
          <cell r="AO94">
            <v>6.8</v>
          </cell>
          <cell r="AP94">
            <v>15</v>
          </cell>
          <cell r="AQ94">
            <v>15</v>
          </cell>
        </row>
        <row r="95">
          <cell r="A95">
            <v>89</v>
          </cell>
          <cell r="B95">
            <v>91</v>
          </cell>
          <cell r="D95">
            <v>9.5</v>
          </cell>
          <cell r="E95">
            <v>8.6999999999999993</v>
          </cell>
          <cell r="F95">
            <v>10.9</v>
          </cell>
          <cell r="G95">
            <v>10</v>
          </cell>
          <cell r="H95">
            <v>10.9</v>
          </cell>
          <cell r="I95">
            <v>10.9</v>
          </cell>
          <cell r="J95">
            <v>10.4</v>
          </cell>
          <cell r="K95">
            <v>10.4</v>
          </cell>
          <cell r="L95">
            <v>10.9</v>
          </cell>
          <cell r="M95">
            <v>10.9</v>
          </cell>
          <cell r="N95">
            <v>10.9</v>
          </cell>
        </row>
        <row r="96">
          <cell r="A96">
            <v>90</v>
          </cell>
          <cell r="B96">
            <v>92</v>
          </cell>
          <cell r="D96">
            <v>30</v>
          </cell>
          <cell r="E96">
            <v>30</v>
          </cell>
          <cell r="F96">
            <v>22.7</v>
          </cell>
          <cell r="G96">
            <v>22.7</v>
          </cell>
          <cell r="H96">
            <v>22.7</v>
          </cell>
          <cell r="I96">
            <v>54</v>
          </cell>
          <cell r="J96">
            <v>11.4</v>
          </cell>
          <cell r="K96">
            <v>6.7</v>
          </cell>
          <cell r="L96">
            <v>34</v>
          </cell>
          <cell r="M96">
            <v>21.8</v>
          </cell>
          <cell r="N96">
            <v>5</v>
          </cell>
          <cell r="O96">
            <v>4.0999999999999996</v>
          </cell>
          <cell r="P96">
            <v>25.4</v>
          </cell>
          <cell r="Q96">
            <v>63</v>
          </cell>
          <cell r="R96">
            <v>15</v>
          </cell>
          <cell r="S96">
            <v>5</v>
          </cell>
          <cell r="X96">
            <v>10.9</v>
          </cell>
          <cell r="Y96">
            <v>10.9</v>
          </cell>
          <cell r="Z96">
            <v>86.3</v>
          </cell>
          <cell r="AA96">
            <v>17</v>
          </cell>
          <cell r="AB96">
            <v>12.7</v>
          </cell>
          <cell r="AD96">
            <v>170</v>
          </cell>
          <cell r="AE96">
            <v>60</v>
          </cell>
        </row>
        <row r="97">
          <cell r="A97">
            <v>91</v>
          </cell>
          <cell r="B97">
            <v>93</v>
          </cell>
          <cell r="D97">
            <v>17.7</v>
          </cell>
          <cell r="E97">
            <v>17.7</v>
          </cell>
          <cell r="F97">
            <v>17.7</v>
          </cell>
          <cell r="G97">
            <v>10.9</v>
          </cell>
          <cell r="H97">
            <v>10.9</v>
          </cell>
          <cell r="I97">
            <v>10.9</v>
          </cell>
          <cell r="J97">
            <v>10.9</v>
          </cell>
          <cell r="K97">
            <v>43.6</v>
          </cell>
          <cell r="M97">
            <v>12</v>
          </cell>
          <cell r="N97">
            <v>12</v>
          </cell>
          <cell r="O97">
            <v>36.299999999999997</v>
          </cell>
          <cell r="Q97">
            <v>110</v>
          </cell>
          <cell r="R97">
            <v>12.5</v>
          </cell>
          <cell r="S97">
            <v>78</v>
          </cell>
          <cell r="T97">
            <v>8.8000000000000007</v>
          </cell>
          <cell r="U97">
            <v>16.3</v>
          </cell>
          <cell r="V97">
            <v>16</v>
          </cell>
          <cell r="W97">
            <v>16</v>
          </cell>
          <cell r="X97">
            <v>50</v>
          </cell>
          <cell r="Y97">
            <v>522</v>
          </cell>
          <cell r="Z97">
            <v>13.5</v>
          </cell>
          <cell r="AA97">
            <v>5</v>
          </cell>
          <cell r="AB97">
            <v>4.5</v>
          </cell>
          <cell r="AD97">
            <v>105</v>
          </cell>
        </row>
        <row r="98">
          <cell r="A98">
            <v>92</v>
          </cell>
          <cell r="B98">
            <v>94</v>
          </cell>
          <cell r="D98">
            <v>33</v>
          </cell>
          <cell r="E98">
            <v>33</v>
          </cell>
          <cell r="F98">
            <v>22.7</v>
          </cell>
          <cell r="G98">
            <v>22.7</v>
          </cell>
          <cell r="H98">
            <v>22.7</v>
          </cell>
          <cell r="I98">
            <v>54</v>
          </cell>
          <cell r="J98">
            <v>11.4</v>
          </cell>
          <cell r="K98">
            <v>6.7</v>
          </cell>
          <cell r="L98">
            <v>40</v>
          </cell>
          <cell r="M98">
            <v>21</v>
          </cell>
          <cell r="N98">
            <v>5</v>
          </cell>
          <cell r="O98">
            <v>43</v>
          </cell>
          <cell r="P98">
            <v>25.4</v>
          </cell>
          <cell r="Q98">
            <v>63</v>
          </cell>
          <cell r="R98">
            <v>15</v>
          </cell>
          <cell r="S98">
            <v>5.4</v>
          </cell>
          <cell r="T98">
            <v>94</v>
          </cell>
          <cell r="V98">
            <v>78</v>
          </cell>
          <cell r="X98">
            <v>12.1</v>
          </cell>
          <cell r="Y98">
            <v>12.1</v>
          </cell>
          <cell r="Z98">
            <v>254</v>
          </cell>
          <cell r="AA98">
            <v>17.7</v>
          </cell>
          <cell r="AB98">
            <v>15</v>
          </cell>
          <cell r="AD98">
            <v>196</v>
          </cell>
          <cell r="AE98">
            <v>68</v>
          </cell>
        </row>
        <row r="99">
          <cell r="A99">
            <v>93</v>
          </cell>
          <cell r="B99">
            <v>95</v>
          </cell>
        </row>
        <row r="100">
          <cell r="A100">
            <v>94</v>
          </cell>
          <cell r="B100">
            <v>96</v>
          </cell>
        </row>
        <row r="101">
          <cell r="A101">
            <v>95</v>
          </cell>
          <cell r="B101">
            <v>97</v>
          </cell>
        </row>
        <row r="102">
          <cell r="A102">
            <v>96</v>
          </cell>
          <cell r="B102">
            <v>98</v>
          </cell>
        </row>
        <row r="103">
          <cell r="A103">
            <v>97</v>
          </cell>
          <cell r="B103">
            <v>99</v>
          </cell>
        </row>
        <row r="104">
          <cell r="A104">
            <v>98</v>
          </cell>
          <cell r="B104">
            <v>100</v>
          </cell>
        </row>
        <row r="105">
          <cell r="A105">
            <v>99</v>
          </cell>
          <cell r="B105">
            <v>101</v>
          </cell>
        </row>
        <row r="106">
          <cell r="A106">
            <v>100</v>
          </cell>
          <cell r="B106">
            <v>102</v>
          </cell>
        </row>
        <row r="107">
          <cell r="A107">
            <v>101</v>
          </cell>
          <cell r="B107">
            <v>103</v>
          </cell>
        </row>
        <row r="108">
          <cell r="A108">
            <v>102</v>
          </cell>
          <cell r="B108">
            <v>104</v>
          </cell>
        </row>
        <row r="109">
          <cell r="A109">
            <v>103</v>
          </cell>
          <cell r="B109">
            <v>105</v>
          </cell>
        </row>
        <row r="110">
          <cell r="A110">
            <v>104</v>
          </cell>
          <cell r="B110">
            <v>106</v>
          </cell>
        </row>
        <row r="111">
          <cell r="A111">
            <v>105</v>
          </cell>
          <cell r="B111">
            <v>107</v>
          </cell>
        </row>
        <row r="112">
          <cell r="A112">
            <v>106</v>
          </cell>
          <cell r="B112">
            <v>108</v>
          </cell>
        </row>
        <row r="113">
          <cell r="A113">
            <v>107</v>
          </cell>
          <cell r="B113">
            <v>109</v>
          </cell>
          <cell r="D113">
            <v>19.5</v>
          </cell>
          <cell r="E113">
            <v>19.5</v>
          </cell>
          <cell r="F113">
            <v>45</v>
          </cell>
          <cell r="G113">
            <v>5.9</v>
          </cell>
          <cell r="H113">
            <v>9.1</v>
          </cell>
          <cell r="I113">
            <v>6.5</v>
          </cell>
          <cell r="J113">
            <v>4.5</v>
          </cell>
          <cell r="K113">
            <v>3</v>
          </cell>
          <cell r="L113">
            <v>6.5</v>
          </cell>
          <cell r="M113">
            <v>5</v>
          </cell>
          <cell r="N113">
            <v>5</v>
          </cell>
          <cell r="O113">
            <v>5.3</v>
          </cell>
          <cell r="P113">
            <v>4.5</v>
          </cell>
          <cell r="Q113">
            <v>91</v>
          </cell>
          <cell r="R113">
            <v>5.2</v>
          </cell>
          <cell r="S113">
            <v>139</v>
          </cell>
          <cell r="T113">
            <v>135</v>
          </cell>
          <cell r="U113">
            <v>20.399999999999999</v>
          </cell>
          <cell r="W113">
            <v>15</v>
          </cell>
          <cell r="X113">
            <v>18</v>
          </cell>
          <cell r="Y113">
            <v>45</v>
          </cell>
          <cell r="Z113">
            <v>136</v>
          </cell>
          <cell r="AA113">
            <v>121</v>
          </cell>
          <cell r="AB113">
            <v>51.2</v>
          </cell>
        </row>
        <row r="114">
          <cell r="A114">
            <v>108</v>
          </cell>
          <cell r="B114">
            <v>110</v>
          </cell>
          <cell r="D114">
            <v>8.6999999999999993</v>
          </cell>
          <cell r="E114">
            <v>27.2</v>
          </cell>
          <cell r="F114">
            <v>10.9</v>
          </cell>
          <cell r="G114">
            <v>6.7</v>
          </cell>
          <cell r="H114">
            <v>20</v>
          </cell>
          <cell r="K114">
            <v>195</v>
          </cell>
          <cell r="M114">
            <v>18.399999999999999</v>
          </cell>
          <cell r="N114">
            <v>3.6</v>
          </cell>
          <cell r="O114">
            <v>63.6</v>
          </cell>
          <cell r="Q114">
            <v>10</v>
          </cell>
          <cell r="R114">
            <v>13.6</v>
          </cell>
          <cell r="S114">
            <v>5.2</v>
          </cell>
          <cell r="T114">
            <v>3.1</v>
          </cell>
          <cell r="U114">
            <v>40.9</v>
          </cell>
          <cell r="V114">
            <v>23.9</v>
          </cell>
          <cell r="W114">
            <v>62</v>
          </cell>
          <cell r="X114">
            <v>25.6</v>
          </cell>
          <cell r="Y114">
            <v>60</v>
          </cell>
          <cell r="AA114">
            <v>232</v>
          </cell>
          <cell r="AB114">
            <v>470</v>
          </cell>
          <cell r="AC114">
            <v>309</v>
          </cell>
          <cell r="AD114">
            <v>210</v>
          </cell>
          <cell r="AE114">
            <v>50</v>
          </cell>
          <cell r="AF114">
            <v>13</v>
          </cell>
          <cell r="AH114">
            <v>315</v>
          </cell>
        </row>
        <row r="115">
          <cell r="A115">
            <v>109</v>
          </cell>
          <cell r="B115">
            <v>111</v>
          </cell>
          <cell r="D115">
            <v>8.6999999999999993</v>
          </cell>
          <cell r="E115">
            <v>27.2</v>
          </cell>
          <cell r="F115">
            <v>10.9</v>
          </cell>
          <cell r="G115">
            <v>6.7</v>
          </cell>
          <cell r="H115">
            <v>20</v>
          </cell>
          <cell r="K115">
            <v>195</v>
          </cell>
          <cell r="M115">
            <v>18.399999999999999</v>
          </cell>
          <cell r="N115">
            <v>3.6</v>
          </cell>
          <cell r="O115">
            <v>63.6</v>
          </cell>
          <cell r="Q115">
            <v>10</v>
          </cell>
          <cell r="R115">
            <v>13.6</v>
          </cell>
          <cell r="S115">
            <v>5.2</v>
          </cell>
          <cell r="T115">
            <v>3.1</v>
          </cell>
          <cell r="U115">
            <v>40.9</v>
          </cell>
          <cell r="V115">
            <v>23.9</v>
          </cell>
          <cell r="W115">
            <v>62</v>
          </cell>
          <cell r="X115">
            <v>25.6</v>
          </cell>
          <cell r="Y115">
            <v>60</v>
          </cell>
          <cell r="AA115">
            <v>232</v>
          </cell>
          <cell r="AB115">
            <v>470</v>
          </cell>
          <cell r="AC115">
            <v>309</v>
          </cell>
          <cell r="AD115">
            <v>210</v>
          </cell>
          <cell r="AE115">
            <v>50</v>
          </cell>
          <cell r="AF115">
            <v>13</v>
          </cell>
          <cell r="AH115">
            <v>315</v>
          </cell>
        </row>
        <row r="116">
          <cell r="A116">
            <v>127</v>
          </cell>
          <cell r="B116">
            <v>112</v>
          </cell>
          <cell r="D116">
            <v>420</v>
          </cell>
          <cell r="E116">
            <v>391</v>
          </cell>
          <cell r="F116">
            <v>391</v>
          </cell>
          <cell r="G116">
            <v>495</v>
          </cell>
          <cell r="H116">
            <v>495</v>
          </cell>
          <cell r="I116">
            <v>564</v>
          </cell>
          <cell r="J116">
            <v>518</v>
          </cell>
          <cell r="K116">
            <v>495</v>
          </cell>
          <cell r="L116">
            <v>529</v>
          </cell>
          <cell r="M116">
            <v>4600</v>
          </cell>
        </row>
        <row r="117">
          <cell r="A117">
            <v>128</v>
          </cell>
          <cell r="B117">
            <v>113</v>
          </cell>
          <cell r="D117">
            <v>210</v>
          </cell>
          <cell r="E117">
            <v>518</v>
          </cell>
          <cell r="F117">
            <v>518</v>
          </cell>
          <cell r="G117">
            <v>518</v>
          </cell>
          <cell r="H117">
            <v>518</v>
          </cell>
          <cell r="I117">
            <v>690</v>
          </cell>
          <cell r="J117">
            <v>2350</v>
          </cell>
        </row>
        <row r="118">
          <cell r="A118" t="str">
            <v>K032</v>
          </cell>
          <cell r="B118">
            <v>114</v>
          </cell>
          <cell r="F118">
            <v>131</v>
          </cell>
          <cell r="I118">
            <v>127</v>
          </cell>
          <cell r="L118">
            <v>136</v>
          </cell>
          <cell r="N118">
            <v>126</v>
          </cell>
        </row>
        <row r="119">
          <cell r="A119" t="str">
            <v>L006</v>
          </cell>
          <cell r="B119">
            <v>115</v>
          </cell>
          <cell r="D119">
            <v>5.7</v>
          </cell>
          <cell r="E119">
            <v>31</v>
          </cell>
          <cell r="F119">
            <v>11</v>
          </cell>
          <cell r="G119">
            <v>5.5</v>
          </cell>
          <cell r="H119">
            <v>20</v>
          </cell>
          <cell r="I119">
            <v>20</v>
          </cell>
          <cell r="J119">
            <v>2.9</v>
          </cell>
          <cell r="K119">
            <v>195</v>
          </cell>
          <cell r="M119">
            <v>18</v>
          </cell>
          <cell r="N119">
            <v>177</v>
          </cell>
          <cell r="P119">
            <v>4.7</v>
          </cell>
          <cell r="Q119">
            <v>9</v>
          </cell>
          <cell r="R119">
            <v>6.5</v>
          </cell>
          <cell r="S119">
            <v>4.5</v>
          </cell>
          <cell r="T119">
            <v>8.1999999999999993</v>
          </cell>
          <cell r="U119">
            <v>4.8</v>
          </cell>
          <cell r="V119">
            <v>4.8</v>
          </cell>
          <cell r="W119">
            <v>120</v>
          </cell>
        </row>
        <row r="120">
          <cell r="A120" t="str">
            <v xml:space="preserve">K033 </v>
          </cell>
          <cell r="B120">
            <v>116</v>
          </cell>
          <cell r="D120">
            <v>211</v>
          </cell>
        </row>
        <row r="121">
          <cell r="A121" t="str">
            <v>G 002</v>
          </cell>
          <cell r="B121">
            <v>117</v>
          </cell>
          <cell r="D121">
            <v>310</v>
          </cell>
          <cell r="H121">
            <v>16.5</v>
          </cell>
          <cell r="I121">
            <v>132</v>
          </cell>
        </row>
        <row r="122">
          <cell r="A122" t="str">
            <v>G 002</v>
          </cell>
          <cell r="B122">
            <v>118</v>
          </cell>
          <cell r="D122">
            <v>450</v>
          </cell>
          <cell r="H122">
            <v>16.5</v>
          </cell>
          <cell r="I122">
            <v>130</v>
          </cell>
        </row>
        <row r="123">
          <cell r="A123" t="str">
            <v>G 002</v>
          </cell>
          <cell r="B123">
            <v>119</v>
          </cell>
          <cell r="D123">
            <v>305</v>
          </cell>
          <cell r="H123">
            <v>16.5</v>
          </cell>
          <cell r="I123">
            <v>125</v>
          </cell>
        </row>
        <row r="124">
          <cell r="B124">
            <v>120</v>
          </cell>
          <cell r="D124">
            <v>372</v>
          </cell>
          <cell r="E124">
            <v>23</v>
          </cell>
          <cell r="F124">
            <v>21.3</v>
          </cell>
          <cell r="G124">
            <v>17.7</v>
          </cell>
          <cell r="H124">
            <v>17.7</v>
          </cell>
          <cell r="J124">
            <v>131</v>
          </cell>
          <cell r="K124">
            <v>100</v>
          </cell>
          <cell r="M124">
            <v>204</v>
          </cell>
          <cell r="N124">
            <v>15.4</v>
          </cell>
          <cell r="O124">
            <v>15.4</v>
          </cell>
          <cell r="P124">
            <v>15.4</v>
          </cell>
          <cell r="R124">
            <v>14.7</v>
          </cell>
        </row>
        <row r="125">
          <cell r="B125">
            <v>121</v>
          </cell>
          <cell r="D125">
            <v>772</v>
          </cell>
          <cell r="E125">
            <v>25</v>
          </cell>
          <cell r="F125">
            <v>23.3</v>
          </cell>
          <cell r="G125">
            <v>19</v>
          </cell>
          <cell r="H125">
            <v>19</v>
          </cell>
          <cell r="J125">
            <v>206</v>
          </cell>
          <cell r="K125">
            <v>76</v>
          </cell>
          <cell r="M125">
            <v>72</v>
          </cell>
          <cell r="N125">
            <v>147</v>
          </cell>
          <cell r="O125">
            <v>16.399999999999999</v>
          </cell>
          <cell r="P125">
            <v>16.399999999999999</v>
          </cell>
          <cell r="Q125">
            <v>16.399999999999999</v>
          </cell>
          <cell r="S125">
            <v>16.399999999999999</v>
          </cell>
        </row>
        <row r="126">
          <cell r="A126" t="str">
            <v>K062</v>
          </cell>
          <cell r="B126">
            <v>122</v>
          </cell>
          <cell r="D126">
            <v>18.600000000000001</v>
          </cell>
          <cell r="E126">
            <v>9</v>
          </cell>
          <cell r="F126">
            <v>7.7</v>
          </cell>
          <cell r="G126">
            <v>6.9</v>
          </cell>
          <cell r="H126">
            <v>16.899999999999999</v>
          </cell>
          <cell r="I126">
            <v>14.7</v>
          </cell>
          <cell r="O126">
            <v>138</v>
          </cell>
          <cell r="P126">
            <v>20.8</v>
          </cell>
          <cell r="R126">
            <v>263</v>
          </cell>
        </row>
        <row r="127">
          <cell r="A127" t="str">
            <v>N008</v>
          </cell>
          <cell r="B127">
            <v>123</v>
          </cell>
          <cell r="D127">
            <v>4.7</v>
          </cell>
          <cell r="E127">
            <v>10</v>
          </cell>
          <cell r="F127">
            <v>210</v>
          </cell>
          <cell r="H127">
            <v>10</v>
          </cell>
          <cell r="I127">
            <v>8.1</v>
          </cell>
          <cell r="J127">
            <v>15</v>
          </cell>
          <cell r="K127">
            <v>15</v>
          </cell>
          <cell r="L127">
            <v>200</v>
          </cell>
          <cell r="M127">
            <v>135</v>
          </cell>
          <cell r="P127">
            <v>115</v>
          </cell>
          <cell r="Q127">
            <v>75</v>
          </cell>
          <cell r="S127">
            <v>91</v>
          </cell>
        </row>
        <row r="128">
          <cell r="A128" t="str">
            <v>G005</v>
          </cell>
          <cell r="B128">
            <v>124</v>
          </cell>
          <cell r="I128">
            <v>165</v>
          </cell>
          <cell r="J128">
            <v>236</v>
          </cell>
        </row>
        <row r="129">
          <cell r="A129" t="str">
            <v>L002</v>
          </cell>
          <cell r="B129">
            <v>125</v>
          </cell>
          <cell r="G129">
            <v>160</v>
          </cell>
          <cell r="H129">
            <v>48</v>
          </cell>
        </row>
        <row r="130">
          <cell r="A130" t="str">
            <v>K057</v>
          </cell>
          <cell r="B130">
            <v>126</v>
          </cell>
          <cell r="G130">
            <v>78</v>
          </cell>
        </row>
        <row r="131">
          <cell r="A131" t="str">
            <v>K058</v>
          </cell>
          <cell r="B131">
            <v>127</v>
          </cell>
          <cell r="G131">
            <v>78</v>
          </cell>
        </row>
        <row r="132">
          <cell r="B132">
            <v>128</v>
          </cell>
          <cell r="D132">
            <v>24.5</v>
          </cell>
          <cell r="E132">
            <v>24.5</v>
          </cell>
          <cell r="F132">
            <v>50</v>
          </cell>
          <cell r="G132">
            <v>223</v>
          </cell>
          <cell r="H132">
            <v>65</v>
          </cell>
          <cell r="N132">
            <v>9.5</v>
          </cell>
          <cell r="Q132">
            <v>53</v>
          </cell>
        </row>
        <row r="133">
          <cell r="A133" t="str">
            <v>K022</v>
          </cell>
          <cell r="B133">
            <v>129</v>
          </cell>
          <cell r="T133">
            <v>320</v>
          </cell>
        </row>
        <row r="134">
          <cell r="A134" t="str">
            <v>K060</v>
          </cell>
          <cell r="B134">
            <v>130</v>
          </cell>
          <cell r="D134">
            <v>15.4</v>
          </cell>
          <cell r="E134">
            <v>14</v>
          </cell>
          <cell r="H134">
            <v>60</v>
          </cell>
          <cell r="I134">
            <v>16.3</v>
          </cell>
          <cell r="V134">
            <v>59</v>
          </cell>
        </row>
        <row r="135">
          <cell r="A135" t="str">
            <v>AS 001</v>
          </cell>
          <cell r="B135">
            <v>131</v>
          </cell>
          <cell r="D135">
            <v>22</v>
          </cell>
          <cell r="E135">
            <v>31</v>
          </cell>
          <cell r="F135">
            <v>73</v>
          </cell>
          <cell r="G135">
            <v>76</v>
          </cell>
          <cell r="H135">
            <v>188</v>
          </cell>
          <cell r="I135">
            <v>102</v>
          </cell>
          <cell r="J135">
            <v>13.6</v>
          </cell>
          <cell r="K135">
            <v>16.3</v>
          </cell>
          <cell r="L135">
            <v>15</v>
          </cell>
          <cell r="M135">
            <v>5.9</v>
          </cell>
          <cell r="N135">
            <v>59</v>
          </cell>
          <cell r="O135">
            <v>50</v>
          </cell>
          <cell r="P135">
            <v>15</v>
          </cell>
          <cell r="R135">
            <v>4.5</v>
          </cell>
          <cell r="S135">
            <v>15.9</v>
          </cell>
          <cell r="U135">
            <v>72.7</v>
          </cell>
          <cell r="V135">
            <v>290</v>
          </cell>
        </row>
        <row r="136">
          <cell r="A136" t="str">
            <v>AS 002</v>
          </cell>
          <cell r="B136">
            <v>132</v>
          </cell>
          <cell r="D136">
            <v>22</v>
          </cell>
          <cell r="E136">
            <v>31</v>
          </cell>
          <cell r="F136">
            <v>70</v>
          </cell>
          <cell r="G136">
            <v>73</v>
          </cell>
          <cell r="H136">
            <v>188</v>
          </cell>
          <cell r="I136">
            <v>102</v>
          </cell>
          <cell r="J136">
            <v>13.6</v>
          </cell>
          <cell r="K136">
            <v>16.3</v>
          </cell>
          <cell r="L136">
            <v>15</v>
          </cell>
          <cell r="M136">
            <v>5.9</v>
          </cell>
          <cell r="N136">
            <v>59</v>
          </cell>
          <cell r="O136">
            <v>50</v>
          </cell>
          <cell r="P136">
            <v>15</v>
          </cell>
          <cell r="R136">
            <v>4.5</v>
          </cell>
          <cell r="S136">
            <v>15.2</v>
          </cell>
          <cell r="U136">
            <v>62.7</v>
          </cell>
          <cell r="V136">
            <v>202</v>
          </cell>
        </row>
      </sheetData>
      <sheetData sheetId="1"/>
      <sheetData sheetId="2"/>
      <sheetData sheetId="3"/>
      <sheetData sheetId="4"/>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PNT-QUOT-#3"/>
      <sheetName val="COAT&amp;WRAP-QIOT-#3"/>
      <sheetName val=""/>
      <sheetName val="TT35"/>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YT_02"/>
      <sheetName val="Trich_nop"/>
      <sheetName val="TDZ22"/>
      <sheetName val="[benthuy.xls_x001d_Chu Hung(Gau)"/>
      <sheetName val="Dongiachitiet"/>
      <sheetName val="GiaVT"/>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VTu"/>
      <sheetName val="Gia_GC_Satthep"/>
      <sheetName val="Gia vat tu"/>
      <sheetName val="M?i Lan"/>
      <sheetName val="GVL-NC-M"/>
      <sheetName val="DO AM DT"/>
      <sheetName val="benthuy"/>
      <sheetName val="DI-ESTI"/>
      <sheetName val="ESTI."/>
      <sheetName val="_benthuy.xls_x001d_Chu Hung(Gau)"/>
      <sheetName val="M_i Lan"/>
      <sheetName val="NEW-PANEL"/>
      <sheetName val="T_x005f_x0014_DZ22"/>
      <sheetName val="T_x005f_x005f_x005f_x0014_DZ22"/>
      <sheetName val="T_x005f_x005f_x005f_x005f_x005f_x005f_x005f_x0014_DZ2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1"/>
      <sheetName val="Tai trong"/>
      <sheetName val="ctdz35"/>
      <sheetName val="B.S Bridge"/>
      <sheetName val="th¸mo"/>
      <sheetName val="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sheetData sheetId="19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TH_x0000_GCT"/>
      <sheetName val="Tong h_x000b_p vat tu"/>
      <sheetName val=" _s_s"/>
      <sheetName val="dongia _s_s"/>
      <sheetName val=" __"/>
      <sheetName val="_________ _____x0004_______________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Du th!u"/>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CP)TV-CAU"/>
      <sheetName val="#REF!"/>
      <sheetName val="dongia?????????? ????_x0004_?????????"/>
      <sheetName val="dongia? ??_x0004_???"/>
      <sheetName val="dongia__________ _?s__x0004_______?s_"/>
      <sheetName val="dongia ????"/>
      <sheetName val="dongia_????"/>
      <sheetName val="phan_tich_DG??????"/>
      <sheetName val="dongia 㢠դ_x0000__x0000__x0000_Ꮆက"/>
      <sheetName val="dongia 㢠ś"/>
      <sheetName val="dongia___________x0009___s]_x0004________s_"/>
      <sheetName val="CLVP_TINH"/>
      <sheetName val="dongia 㢠հ_x0000__x0000__x0000_Ꮆ"/>
      <sheetName val="dongia 㢠ś__x0004__㋄ś_"/>
      <sheetName val="dongia_̃̃̃̃̃̃̃̃̃̃̃̃̃̃̃̃̃̃̃̃̃̃̃̃"/>
      <sheetName val="dongia__________ _____x0004__________"/>
      <sheetName val="dongia_ ___x0004____"/>
      <sheetName val="٬ongia_x0000__x0000__x0000__x0000__x0000__x0000__x0000__x0000__x0000__x0000_ _x0000_㢠ś_x0000__x0004__x0000__x0000__x0000__x0000__x0000__x0000_㋄ś_x0000_"/>
      <sheetName val="dongia????????? ?㢠ś?_x0004_??????㋄ś?"/>
      <sheetName val="dongia__________ __s]_x0004________s_"/>
      <sheetName val="_x0009___"/>
      <sheetName val="DT-TN"/>
      <sheetName val="breakdown"/>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CT_doanh_thu_20051"/>
      <sheetName val="Dthu_2006_sua1"/>
      <sheetName val="Doanh_thu_gia_thanh1"/>
      <sheetName val="6_thang_20061"/>
      <sheetName val="Bao_cao_thue_(2)1"/>
      <sheetName val="Tong_hop_CP_T101"/>
      <sheetName val="Bao_cao_thue1"/>
      <sheetName val="dongia_x0000_~~~~~~~~~~~~~~~~~~~~~~~~"/>
      <sheetName val="giamay"/>
      <sheetName val="dongia_㢠ś㋄ś2"/>
      <sheetName val="XF33"/>
      <sheetName val="Nhat ky - socai thang 1"/>
      <sheetName val="dongia_x0000__x0009_㢠_x0005__x0000__x0000__x0000_뛴"/>
      <sheetName val="Nhat ky - socai thang _x0005_"/>
      <sheetName val="dongia_x0000__x0000__x0000__x0000__x0000__x0000__x0000__x0000__x0000__x0000__x0009__x0000_㢠ś_x0000__x0004__x0000__x0000__x0000__x0000__x0005__x0000__x0000__x0000_뛴"/>
      <sheetName val="phan_tich_DG__________________2"/>
      <sheetName val="______________________________2"/>
      <sheetName val="dongia________________________2"/>
      <sheetName val="phan_tich_DG__________________3"/>
      <sheetName val="______________________________3"/>
      <sheetName val="pha__tich_DG__________________2"/>
      <sheetName val="dongia________________________3"/>
      <sheetName val="dongia________________________4"/>
      <sheetName val="dongia_x0000__x0000__x0000__x0000__x0000__x0000__x0000__x0000__x0000__x0000__x0009__x0000_?s_x0000__x0004__x0000__x0000__x0000__x0000__x0000__x0000_?s_x0000_"/>
      <sheetName val="dongia_x0000__x0009_㢠ś_x0000__x0004__x0000_㋄ś_x0000_"/>
      <sheetName val="dongia_x0000__x0009_㢠ś_x0004__x0000_㋄ś"/>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dongia_x0000__x0000__x0000__x0000__x0000__x0000__x0000__x0000__x0000__x0000_ _x0000_㢠ś_x0000__x0004__x0000__x0000__x0000__x0000__x0000__x0000_㋄ś_x0000_"/>
      <sheetName val="_x0000__x0000__x0000__x0000__x0000__x0000__x0000__x0000__x0000_ _x0000_?s_x0000__x0004__x0000__x0000__x0000__x0000__x0000__x0000_?s_x0000__x0000__x0000__x0000__x0000__x0000__x0000__x0000_"/>
      <sheetName val="_x0000__x0000__x0000__x0000__x0000__x0000__x0000__x0000__x0000_ _x0000_??_x0000__x0004__x0000__x0000__x0000__x0000__x0000__x0000_??_x0000__x0000__x0000__x0000__x0000__x0000__x0000__x0000_"/>
      <sheetName val="dongia_x0000__x0002__x0000_ ?s_x0000__x0004__x0000_?s_x0000_"/>
      <sheetName val="٬ongia"/>
      <sheetName val="TH-Dien"/>
      <sheetName val="PEDESB"/>
      <sheetName val="dongia 㢠ś_x0000__x0004__x0000_Դ_x0000__x0000_"/>
      <sheetName val="dongia_x0000__x0000__x0000__x0000__x0000__x0000__x0000__x0000__x0000_ա_x0000__x0000__x0000_Ȁ_x0000_팀됓飞᎖Ȁ_x0000__x0000__x0000__x0000__x0000_"/>
      <sheetName val="QLDB"/>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sheetData sheetId="509"/>
      <sheetData sheetId="510" refreshError="1"/>
      <sheetData sheetId="511" refreshError="1"/>
      <sheetData sheetId="512" refreshError="1"/>
      <sheetData sheetId="513" refreshError="1"/>
      <sheetData sheetId="514" refreshError="1"/>
      <sheetData sheetId="515"/>
      <sheetData sheetId="516"/>
      <sheetData sheetId="517"/>
      <sheetData sheetId="518"/>
      <sheetData sheetId="519"/>
      <sheetData sheetId="520" refreshError="1"/>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Chart1"/>
      <sheetName val="Sheet2"/>
      <sheetName val="Sheet3"/>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TV Di dong"/>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SHS"/>
      <sheetName val="6A"/>
      <sheetName val="6B"/>
      <sheetName val="6c"/>
      <sheetName val="7A"/>
      <sheetName val="7B"/>
      <sheetName val="7C"/>
      <sheetName val="8A"/>
      <sheetName val="8B"/>
      <sheetName val="8C"/>
      <sheetName val="9A"/>
      <sheetName val="9B"/>
      <sheetName val="THTK"/>
      <sheetName val="THC"/>
      <sheetName val="ds"/>
      <sheetName val="Gia_NC"/>
      <sheetName val="vat tu"/>
      <sheetName val="QMCT"/>
      <sheetName val="Phan Tien Xuan Son&quot;La"/>
      <sheetName val="Bó-DZ0,4"/>
      <sheetName val="GVL"/>
      <sheetName val="GVT"/>
      <sheetName val="ctTBA"/>
      <sheetName val="정부노임단가"/>
      <sheetName val="chitiet"/>
      <sheetName val="subload"/>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mong + than"/>
      <sheetName val="h thien tt"/>
      <sheetName val="hoµn thien x trat"/>
      <sheetName val="~         "/>
      <sheetName val="Sheat1"/>
      <sheetName val="TTVanChuyen"/>
      <sheetName val="TH-Dien"/>
      <sheetName val="NEW-PANEL"/>
      <sheetName val="Gia"/>
      <sheetName val="??????"/>
      <sheetName val="tienluong"/>
      <sheetName val="Gia_GC_Satthep"/>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Gi¸ tñ bç"/>
      <sheetName val="1002__0"/>
      <sheetName val="TT0 "/>
      <sheetName val="Bó,DZ0,4"/>
      <sheetName val="Phan Tien Xean Son&quot;La"/>
      <sheetName val="Ch"/>
      <sheetName val="Phan Tien2"/>
      <sheetName val="PNT-QUOT-#3"/>
      <sheetName val="COAT&amp;WRAP-QIOT-#3"/>
      <sheetName val="dtxl"/>
      <sheetName val="BKBANRA"/>
      <sheetName val="BKMUAVAO"/>
      <sheetName val="DLBCKT"/>
      <sheetName val="#REF"/>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CTV_Di_dong"/>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DTDZ35"/>
      <sheetName val="T_x0014_DZ04"/>
      <sheetName val="DH-QT"/>
      <sheetName val="Co gioi% Nam Mu"/>
      <sheetName val="_x0001_nca BV"/>
      <sheetName val="_x0002_ao ve Son La"/>
      <sheetName val="Ky Thua4 Nam Mu"/>
      <sheetName val="CD_x0016_"/>
      <sheetName val="CD1!"/>
      <sheetName val="C@12"/>
      <sheetName val="_x0000__x0000__x0000__x0000__x0000__x0000__x0000__x0000_"/>
      <sheetName val="7 THAI NGUYEN"/>
      <sheetName val="Phan Tien2??n Son&quot;La"/>
      <sheetName val="Phan Tien2__n Son&quot;La"/>
      <sheetName val="Hµ Néi"/>
      <sheetName val="_x0014_T04"/>
      <sheetName val="VCVlieu"/>
      <sheetName val="dg-VTu"/>
      <sheetName val="GO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
      <sheetName val="ToDien_Nam_"/>
      <sheetName val="KKKKKKKK"/>
      <sheetName val="SV_supporting info"/>
      <sheetName val="SV-supporting info"/>
      <sheetName val="DTCT-tuyen chinh"/>
      <sheetName val="tu"/>
      <sheetName val="________"/>
      <sheetName val="727"/>
      <sheetName val="dongia"/>
      <sheetName val="THVT"/>
      <sheetName val="PTDM"/>
      <sheetName val="KB"/>
      <sheetName val="DZ 0.4"/>
      <sheetName val="BC NHANH 01"/>
      <sheetName val="GVL-NC-M"/>
      <sheetName val="BT_,TBA"/>
      <sheetName val="_x0018_C"/>
      <sheetName val="DTCT-TPhuoc"/>
      <sheetName val="BT-_DZ3_"/>
      <sheetName val="BT_-_cto_x000b__x0000__x0000_Gia_MBA_(2)_x0009__x0000__x0000_Gi¸_tñ"/>
      <sheetName val="BT_-_cto_x000b_"/>
      <sheetName val="HE SO"/>
      <sheetName val="VL"/>
      <sheetName val="Input"/>
      <sheetName val="BT_-_cto_x000b__x0000__x0000_Gia_MBA_(2) _x0000__x0000_Gi¸_tñ"/>
      <sheetName val="1002_x0000__x0000_€0"/>
      <sheetName val="CNٺ"/>
      <sheetName val="cl"/>
      <sheetName val="lam-moi"/>
      <sheetName val="CHITIET VL-NC-TT -1p"/>
      <sheetName val="gtrinh"/>
      <sheetName val="CHITIET VL-NC"/>
      <sheetName val="Hoanh bo"/>
      <sheetName val="T_x005f_x0014_DZ04"/>
      <sheetName val="_x005f_x0001_nca BV"/>
      <sheetName val="_x005f_x0002_ao ve Son La"/>
      <sheetName val="CD_x005f_x0016_"/>
      <sheetName val="BT_-_cto_x000b_??Gia_MBA_(2)_x0009_??Gi¸_tñ"/>
      <sheetName val="GiaVT_XDCB_x0007__x0000__x0000_Gia_MBA_x000d__x0000__x0000_Cac_HS_h"/>
      <sheetName val="Phan dau"/>
      <sheetName val="L-Mechanical"/>
      <sheetName val="VT"/>
      <sheetName val="MTC"/>
      <sheetName val="TP"/>
      <sheetName val="electrical"/>
      <sheetName val="Analisa Upah &amp; Bahan Plum"/>
      <sheetName val="6MONTHS"/>
      <sheetName val="BT_-_cto_x000b_??Gia_MBA_(2) ??Gi¸_tñ"/>
      <sheetName val="Gi? t? b?"/>
      <sheetName val="B?-DZ0,4"/>
      <sheetName val="ho?n thien x trat"/>
      <sheetName val="Gi?_t?_b?"/>
      <sheetName val="bao-gia"/>
      <sheetName val="BT_-_cto_x000b___Gia_MBA_(2)_x0009___Gi¸_tñ"/>
      <sheetName val="DONGIA_HADINH"/>
      <sheetName val="Gi_ t_ b_"/>
      <sheetName val="B_-DZ0,4"/>
      <sheetName val="ho_n thien x trat"/>
      <sheetName val="Gi__t__b_"/>
      <sheetName val="PTDG"/>
      <sheetName val="BT_-_cto_x000b___Gia_MBA_(2) __Gi¸_tñ"/>
      <sheetName val="Kh KT"/>
      <sheetName val="Gia vat tu"/>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1002_x005f_x0000__x005f_x0000_0"/>
      <sheetName val="Phan Tien2_x005f_x0000__x005f_x0000_n Son&quot;"/>
      <sheetName val="Chênh lệch máy thi công 1"/>
      <sheetName val="Chênh lệch nhân công"/>
      <sheetName val="Chênh lệch vật liệu"/>
      <sheetName val="TC"/>
      <sheetName val="Chi tiết khối lượng"/>
      <sheetName val="Chi tiết cốt thép"/>
      <sheetName val="Mẫu chi tiết thép"/>
      <sheetName val="Tiêu chuẩn cốt thép"/>
      <sheetName val="Note"/>
      <sheetName val="_x005f_x0000__x005f_x0000__x005f_x0000__x005f_x0000__x0"/>
      <sheetName val="_x005f_x0018_C"/>
      <sheetName val="_x005f_x0014_T04"/>
      <sheetName val="BT_-_cto_x005f_x000b__x005f_x0000__x005f_x0000_Gi"/>
      <sheetName val="BT_-_cto_x005f_x000b_"/>
      <sheetName val="Phan Tien2_x0000__x0000_n Son&quot;"/>
      <sheetName val="_x0000__x0000__x0000__x0000__x0"/>
      <sheetName val="BT_-_cto_x000b__x0000__x0000_Gi"/>
      <sheetName val="Cac H_x0013_ hay SD"/>
      <sheetName val="Ph!n Tien Xuan Son La"/>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sheetData sheetId="286" refreshError="1"/>
      <sheetData sheetId="287" refreshError="1"/>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A"/>
      <sheetName val="2010"/>
      <sheetName val="2011"/>
      <sheetName val="2012"/>
      <sheetName val="Tóm tắt"/>
      <sheetName val="Bieu 9 Chitiet no XDCB NSTW"/>
      <sheetName val="Bieu 10 Chi tiet no XDCB TPCP"/>
      <sheetName val="2013"/>
      <sheetName val="2014"/>
      <sheetName val="2015"/>
      <sheetName val="TH VON 11-15"/>
      <sheetName val="TH11-14"/>
      <sheetName val="Bieu 8 TH No XDCB"/>
      <sheetName val="Bieu 5 HTMT"/>
      <sheetName val="Bieu 5a"/>
      <sheetName val="Bieu 5c"/>
      <sheetName val="Biểu 5d"/>
      <sheetName val="Bieu 20 TPCQDP"/>
      <sheetName val="ung 2015"/>
      <sheetName val="LOCDA"/>
      <sheetName val="Xo so"/>
      <sheetName val="SL 2015"/>
      <sheetName val="BM 22 - DA chua bo tri von"/>
      <sheetName val="BM 21 - vốn huyện"/>
      <sheetName val="bieu 6"/>
      <sheetName val="phuc vu bieu 6"/>
      <sheetName val="thong ke"/>
      <sheetName val="thong ke nguon"/>
      <sheetName val="NSĐP"/>
      <sheetName val="thong ke loi"/>
      <sheetName val="BANCO (2)"/>
      <sheetName val="MT DPi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N7" t="str">
            <v>Nhu cầu vốn trung hạn 2016-2020 ( sau khi rà soát)</v>
          </cell>
          <cell r="O7" t="str">
            <v>Nhu cầu kế hoạch 2016</v>
          </cell>
          <cell r="P7" t="str">
            <v>Tình trạng</v>
          </cell>
          <cell r="V7" t="str">
            <v>Tình trạng trung hạn</v>
          </cell>
        </row>
        <row r="9">
          <cell r="N9">
            <v>12</v>
          </cell>
          <cell r="O9">
            <v>12</v>
          </cell>
          <cell r="P9">
            <v>13</v>
          </cell>
          <cell r="V9">
            <v>13</v>
          </cell>
        </row>
        <row r="10">
          <cell r="N10">
            <v>5906083</v>
          </cell>
          <cell r="O10">
            <v>1755778.5</v>
          </cell>
        </row>
        <row r="11">
          <cell r="N11">
            <v>2406083</v>
          </cell>
          <cell r="O11">
            <v>1035103</v>
          </cell>
        </row>
        <row r="12">
          <cell r="N12">
            <v>52938</v>
          </cell>
          <cell r="O12">
            <v>52656</v>
          </cell>
          <cell r="P12">
            <v>0</v>
          </cell>
          <cell r="V12">
            <v>0</v>
          </cell>
        </row>
        <row r="13">
          <cell r="N13">
            <v>1020</v>
          </cell>
          <cell r="O13">
            <v>1020</v>
          </cell>
          <cell r="P13" t="str">
            <v>Trả nợ</v>
          </cell>
          <cell r="V13" t="str">
            <v>Trả nợ</v>
          </cell>
        </row>
        <row r="14">
          <cell r="N14">
            <v>1791</v>
          </cell>
          <cell r="O14">
            <v>1791</v>
          </cell>
          <cell r="P14" t="str">
            <v>Trả nợ</v>
          </cell>
          <cell r="V14" t="str">
            <v>Trả nợ</v>
          </cell>
        </row>
        <row r="15">
          <cell r="N15">
            <v>1754</v>
          </cell>
          <cell r="O15">
            <v>1754</v>
          </cell>
          <cell r="P15" t="str">
            <v>Trả nợ</v>
          </cell>
          <cell r="V15" t="str">
            <v>Trả nợ</v>
          </cell>
        </row>
        <row r="16">
          <cell r="N16">
            <v>2555</v>
          </cell>
          <cell r="O16">
            <v>2555</v>
          </cell>
          <cell r="P16" t="str">
            <v>Trả nợ</v>
          </cell>
          <cell r="V16" t="str">
            <v>Trả nợ</v>
          </cell>
        </row>
        <row r="17">
          <cell r="N17">
            <v>25270</v>
          </cell>
          <cell r="O17">
            <v>25270</v>
          </cell>
          <cell r="P17" t="str">
            <v>Trả nợ</v>
          </cell>
          <cell r="V17" t="str">
            <v>Trả nợ</v>
          </cell>
        </row>
        <row r="18">
          <cell r="N18">
            <v>545</v>
          </cell>
          <cell r="O18">
            <v>545</v>
          </cell>
          <cell r="P18" t="str">
            <v>Trả nợ</v>
          </cell>
          <cell r="V18" t="str">
            <v>Trả nợ</v>
          </cell>
        </row>
        <row r="19">
          <cell r="N19">
            <v>4668</v>
          </cell>
          <cell r="O19">
            <v>4668</v>
          </cell>
          <cell r="P19" t="str">
            <v>Trả nợ</v>
          </cell>
          <cell r="V19" t="str">
            <v>Trả nợ</v>
          </cell>
        </row>
        <row r="20">
          <cell r="N20">
            <v>2596</v>
          </cell>
          <cell r="O20">
            <v>2596</v>
          </cell>
          <cell r="P20" t="str">
            <v>Trả nợ</v>
          </cell>
          <cell r="V20" t="str">
            <v>Trả nợ</v>
          </cell>
        </row>
        <row r="21">
          <cell r="N21">
            <v>1447</v>
          </cell>
          <cell r="O21">
            <v>1447</v>
          </cell>
          <cell r="P21" t="str">
            <v>Trả nợ</v>
          </cell>
          <cell r="V21" t="str">
            <v>Trả nợ</v>
          </cell>
        </row>
        <row r="22">
          <cell r="N22">
            <v>345</v>
          </cell>
          <cell r="O22">
            <v>345</v>
          </cell>
          <cell r="P22" t="str">
            <v>Trả nợ</v>
          </cell>
          <cell r="V22" t="str">
            <v>Trả nợ</v>
          </cell>
        </row>
        <row r="23">
          <cell r="N23">
            <v>0</v>
          </cell>
          <cell r="O23">
            <v>0</v>
          </cell>
          <cell r="P23" t="str">
            <v>Trả nợ</v>
          </cell>
          <cell r="V23" t="str">
            <v>Trả nợ</v>
          </cell>
        </row>
        <row r="24">
          <cell r="N24">
            <v>68</v>
          </cell>
          <cell r="O24">
            <v>68</v>
          </cell>
          <cell r="P24" t="str">
            <v>Trả nợ</v>
          </cell>
          <cell r="V24" t="str">
            <v>Trả nợ</v>
          </cell>
        </row>
        <row r="25">
          <cell r="N25">
            <v>133</v>
          </cell>
          <cell r="O25">
            <v>133</v>
          </cell>
          <cell r="P25" t="str">
            <v>Trả nợ</v>
          </cell>
          <cell r="V25" t="str">
            <v>Trả nợ</v>
          </cell>
        </row>
        <row r="26">
          <cell r="N26">
            <v>174</v>
          </cell>
          <cell r="O26">
            <v>174</v>
          </cell>
          <cell r="P26" t="str">
            <v>Trả nợ</v>
          </cell>
          <cell r="V26" t="str">
            <v>Trả nợ</v>
          </cell>
        </row>
        <row r="27">
          <cell r="N27">
            <v>2550</v>
          </cell>
          <cell r="O27">
            <v>2550</v>
          </cell>
          <cell r="P27" t="str">
            <v>Trả nợ</v>
          </cell>
          <cell r="V27" t="str">
            <v>Trả nợ</v>
          </cell>
        </row>
        <row r="28">
          <cell r="N28">
            <v>5490</v>
          </cell>
          <cell r="O28">
            <v>5490</v>
          </cell>
          <cell r="P28" t="str">
            <v>Trả nợ</v>
          </cell>
          <cell r="V28" t="str">
            <v>Trả nợ</v>
          </cell>
        </row>
        <row r="29">
          <cell r="N29">
            <v>984</v>
          </cell>
          <cell r="O29">
            <v>900</v>
          </cell>
          <cell r="P29" t="str">
            <v>Trả nợ</v>
          </cell>
          <cell r="V29" t="str">
            <v>Trả nợ</v>
          </cell>
        </row>
        <row r="30">
          <cell r="N30">
            <v>1548</v>
          </cell>
          <cell r="O30">
            <v>1350</v>
          </cell>
          <cell r="P30" t="str">
            <v>Trả nợ</v>
          </cell>
          <cell r="V30" t="str">
            <v>Trả nợ</v>
          </cell>
        </row>
        <row r="31">
          <cell r="N31">
            <v>218107</v>
          </cell>
          <cell r="O31">
            <v>218047</v>
          </cell>
        </row>
        <row r="32">
          <cell r="N32">
            <v>645</v>
          </cell>
          <cell r="O32">
            <v>645</v>
          </cell>
          <cell r="P32" t="str">
            <v>dứt điểm</v>
          </cell>
          <cell r="V32" t="str">
            <v>Chuyển tiếp</v>
          </cell>
        </row>
        <row r="33">
          <cell r="N33">
            <v>4000</v>
          </cell>
          <cell r="O33">
            <v>4000</v>
          </cell>
          <cell r="P33" t="str">
            <v>dứt điểm</v>
          </cell>
          <cell r="V33" t="str">
            <v>Chuyển tiếp</v>
          </cell>
        </row>
        <row r="34">
          <cell r="N34">
            <v>4000</v>
          </cell>
          <cell r="O34">
            <v>4000</v>
          </cell>
          <cell r="P34" t="str">
            <v>dứt điểm</v>
          </cell>
          <cell r="V34" t="str">
            <v>Chuyển tiếp</v>
          </cell>
        </row>
        <row r="35">
          <cell r="N35">
            <v>9300</v>
          </cell>
          <cell r="O35">
            <v>9300</v>
          </cell>
          <cell r="P35" t="str">
            <v>dứt điểm</v>
          </cell>
          <cell r="V35" t="str">
            <v>Chuyển tiếp</v>
          </cell>
        </row>
        <row r="36">
          <cell r="N36">
            <v>16900</v>
          </cell>
          <cell r="O36">
            <v>16900</v>
          </cell>
          <cell r="P36" t="str">
            <v>dứt điểm</v>
          </cell>
          <cell r="V36" t="str">
            <v>Chuyển tiếp</v>
          </cell>
        </row>
        <row r="37">
          <cell r="N37">
            <v>6200</v>
          </cell>
          <cell r="O37">
            <v>6200</v>
          </cell>
          <cell r="P37" t="str">
            <v>dứt điểm</v>
          </cell>
          <cell r="V37" t="str">
            <v>Chuyển tiếp</v>
          </cell>
        </row>
        <row r="38">
          <cell r="N38">
            <v>3600</v>
          </cell>
          <cell r="O38">
            <v>3600</v>
          </cell>
          <cell r="P38" t="str">
            <v>dứt điểm</v>
          </cell>
          <cell r="V38" t="str">
            <v>Chuyển tiếp</v>
          </cell>
        </row>
        <row r="39">
          <cell r="N39">
            <v>8760</v>
          </cell>
          <cell r="O39">
            <v>8760</v>
          </cell>
          <cell r="P39" t="str">
            <v>dứt điểm</v>
          </cell>
          <cell r="V39" t="str">
            <v>Chuyển tiếp</v>
          </cell>
        </row>
        <row r="40">
          <cell r="N40">
            <v>2091</v>
          </cell>
          <cell r="O40">
            <v>2091</v>
          </cell>
          <cell r="P40" t="str">
            <v>dứt điểm</v>
          </cell>
          <cell r="V40" t="str">
            <v>Chuyển tiếp</v>
          </cell>
        </row>
        <row r="41">
          <cell r="N41">
            <v>0</v>
          </cell>
          <cell r="O41">
            <v>0</v>
          </cell>
          <cell r="P41" t="str">
            <v>dứt điểm</v>
          </cell>
          <cell r="V41" t="str">
            <v>Chuyển tiếp</v>
          </cell>
        </row>
        <row r="42">
          <cell r="N42">
            <v>14490</v>
          </cell>
          <cell r="O42">
            <v>14490</v>
          </cell>
          <cell r="P42" t="str">
            <v>dứt điểm</v>
          </cell>
          <cell r="V42" t="str">
            <v>Chuyển tiếp</v>
          </cell>
        </row>
        <row r="43">
          <cell r="N43">
            <v>15212</v>
          </cell>
          <cell r="O43">
            <v>15212</v>
          </cell>
          <cell r="P43" t="str">
            <v>dứt điểm</v>
          </cell>
          <cell r="V43" t="str">
            <v>Chuyển tiếp</v>
          </cell>
        </row>
        <row r="44">
          <cell r="N44">
            <v>8589</v>
          </cell>
          <cell r="O44">
            <v>8589</v>
          </cell>
          <cell r="P44" t="str">
            <v>dứt điểm</v>
          </cell>
          <cell r="V44" t="str">
            <v>Chuyển tiếp</v>
          </cell>
        </row>
        <row r="45">
          <cell r="N45">
            <v>7453</v>
          </cell>
          <cell r="O45">
            <v>7453</v>
          </cell>
          <cell r="P45" t="str">
            <v>dứt điểm</v>
          </cell>
          <cell r="V45" t="str">
            <v>Chuyển tiếp</v>
          </cell>
        </row>
        <row r="46">
          <cell r="N46">
            <v>19827</v>
          </cell>
          <cell r="O46">
            <v>19827</v>
          </cell>
          <cell r="P46" t="str">
            <v>dứt điểm</v>
          </cell>
          <cell r="V46" t="str">
            <v>Chuyển tiếp</v>
          </cell>
        </row>
        <row r="47">
          <cell r="N47">
            <v>3770</v>
          </cell>
          <cell r="O47">
            <v>3770</v>
          </cell>
          <cell r="P47" t="str">
            <v>dứt điểm</v>
          </cell>
          <cell r="V47" t="str">
            <v>Chuyển tiếp</v>
          </cell>
        </row>
        <row r="48">
          <cell r="N48">
            <v>15230</v>
          </cell>
          <cell r="O48">
            <v>15230</v>
          </cell>
          <cell r="P48" t="str">
            <v>dứt điểm</v>
          </cell>
          <cell r="V48" t="str">
            <v>Chuyển tiếp</v>
          </cell>
        </row>
        <row r="49">
          <cell r="N49">
            <v>5000</v>
          </cell>
          <cell r="O49">
            <v>5000</v>
          </cell>
          <cell r="P49" t="str">
            <v>dứt điểm</v>
          </cell>
          <cell r="V49" t="str">
            <v>Chuyển tiếp</v>
          </cell>
        </row>
        <row r="50">
          <cell r="N50">
            <v>3648</v>
          </cell>
          <cell r="O50">
            <v>3600</v>
          </cell>
          <cell r="P50" t="str">
            <v>dứt điểm</v>
          </cell>
          <cell r="V50" t="str">
            <v>Chuyển tiếp</v>
          </cell>
        </row>
        <row r="51">
          <cell r="N51">
            <v>6000</v>
          </cell>
          <cell r="O51">
            <v>6000</v>
          </cell>
          <cell r="P51" t="str">
            <v>dứt điểm</v>
          </cell>
          <cell r="V51" t="str">
            <v>Chuyển tiếp</v>
          </cell>
        </row>
        <row r="52">
          <cell r="N52">
            <v>10312</v>
          </cell>
          <cell r="O52">
            <v>10300</v>
          </cell>
          <cell r="P52" t="str">
            <v>dứt điểm</v>
          </cell>
          <cell r="V52" t="str">
            <v>Chuyển tiếp</v>
          </cell>
        </row>
        <row r="53">
          <cell r="N53">
            <v>22207</v>
          </cell>
          <cell r="O53">
            <v>22207</v>
          </cell>
          <cell r="P53" t="str">
            <v>dứt điểm</v>
          </cell>
          <cell r="V53" t="str">
            <v>Chuyển tiếp</v>
          </cell>
        </row>
        <row r="54">
          <cell r="N54">
            <v>19873</v>
          </cell>
          <cell r="O54">
            <v>19873</v>
          </cell>
          <cell r="P54" t="str">
            <v>dứt điểm</v>
          </cell>
          <cell r="V54" t="str">
            <v>Chuyển tiếp</v>
          </cell>
        </row>
        <row r="55">
          <cell r="N55">
            <v>11000</v>
          </cell>
          <cell r="O55">
            <v>11000</v>
          </cell>
          <cell r="P55" t="str">
            <v>dứt điểm</v>
          </cell>
          <cell r="V55" t="str">
            <v>Chuyển tiếp</v>
          </cell>
        </row>
        <row r="56">
          <cell r="N56">
            <v>116060</v>
          </cell>
          <cell r="O56">
            <v>77373</v>
          </cell>
          <cell r="P56" t="str">
            <v>chuyển tiếp</v>
          </cell>
          <cell r="V56" t="str">
            <v>Chuyển tiếp</v>
          </cell>
        </row>
        <row r="57">
          <cell r="N57">
            <v>521286</v>
          </cell>
          <cell r="O57">
            <v>234827</v>
          </cell>
        </row>
        <row r="58">
          <cell r="N58">
            <v>13188</v>
          </cell>
          <cell r="O58">
            <v>6500</v>
          </cell>
          <cell r="P58" t="str">
            <v>chuyển tiếp</v>
          </cell>
          <cell r="V58" t="str">
            <v>Chuyển tiếp</v>
          </cell>
        </row>
        <row r="59">
          <cell r="N59">
            <v>15000</v>
          </cell>
          <cell r="O59">
            <v>3000</v>
          </cell>
          <cell r="P59" t="str">
            <v>chuyển tiếp</v>
          </cell>
          <cell r="V59" t="str">
            <v>Chuyển tiếp</v>
          </cell>
        </row>
        <row r="60">
          <cell r="N60">
            <v>27236</v>
          </cell>
          <cell r="O60">
            <v>15000</v>
          </cell>
          <cell r="P60" t="str">
            <v>chuyển tiếp</v>
          </cell>
          <cell r="V60" t="str">
            <v>Chuyển tiếp</v>
          </cell>
        </row>
        <row r="61">
          <cell r="N61">
            <v>89529</v>
          </cell>
          <cell r="O61">
            <v>30000</v>
          </cell>
          <cell r="P61" t="str">
            <v>chuyển tiếp</v>
          </cell>
          <cell r="V61" t="str">
            <v>Chuyển tiếp</v>
          </cell>
        </row>
        <row r="62">
          <cell r="N62">
            <v>41796</v>
          </cell>
          <cell r="O62">
            <v>20000</v>
          </cell>
          <cell r="P62" t="str">
            <v>chuyển tiếp</v>
          </cell>
          <cell r="V62" t="str">
            <v>Chuyển tiếp</v>
          </cell>
        </row>
        <row r="63">
          <cell r="N63">
            <v>24024</v>
          </cell>
          <cell r="O63">
            <v>10000</v>
          </cell>
          <cell r="P63" t="str">
            <v>chuyển tiếp</v>
          </cell>
          <cell r="V63" t="str">
            <v>Chuyển tiếp</v>
          </cell>
        </row>
        <row r="64">
          <cell r="N64">
            <v>21532</v>
          </cell>
          <cell r="O64">
            <v>10000</v>
          </cell>
          <cell r="P64" t="str">
            <v>chuyển tiếp</v>
          </cell>
          <cell r="V64" t="str">
            <v>Chuyển tiếp</v>
          </cell>
        </row>
        <row r="65">
          <cell r="N65">
            <v>5500</v>
          </cell>
          <cell r="O65">
            <v>2750</v>
          </cell>
          <cell r="P65" t="str">
            <v>chuyển tiếp</v>
          </cell>
          <cell r="V65" t="str">
            <v>Chuyển tiếp</v>
          </cell>
        </row>
        <row r="66">
          <cell r="N66">
            <v>60882</v>
          </cell>
          <cell r="O66">
            <v>30000</v>
          </cell>
          <cell r="P66" t="str">
            <v>chuyển tiếp</v>
          </cell>
          <cell r="V66" t="str">
            <v>Chuyển tiếp</v>
          </cell>
        </row>
        <row r="67">
          <cell r="N67">
            <v>1310</v>
          </cell>
          <cell r="O67">
            <v>655</v>
          </cell>
          <cell r="P67" t="str">
            <v>chuyển tiếp</v>
          </cell>
          <cell r="V67" t="str">
            <v>Chuyển tiếp</v>
          </cell>
        </row>
        <row r="68">
          <cell r="N68">
            <v>141814</v>
          </cell>
          <cell r="O68">
            <v>35000</v>
          </cell>
          <cell r="P68" t="str">
            <v>chuyển tiếp</v>
          </cell>
          <cell r="V68" t="str">
            <v>Chuyển tiếp</v>
          </cell>
        </row>
        <row r="69">
          <cell r="N69">
            <v>50000</v>
          </cell>
          <cell r="O69">
            <v>10000</v>
          </cell>
          <cell r="P69" t="str">
            <v>chuyển tiếp</v>
          </cell>
          <cell r="V69" t="str">
            <v>Chuyển tiếp</v>
          </cell>
        </row>
        <row r="70">
          <cell r="N70">
            <v>29475</v>
          </cell>
          <cell r="O70">
            <v>14000</v>
          </cell>
          <cell r="P70" t="str">
            <v>chuyển tiếp</v>
          </cell>
          <cell r="V70" t="str">
            <v>Chuyển tiếp</v>
          </cell>
        </row>
        <row r="71">
          <cell r="O71">
            <v>34876</v>
          </cell>
          <cell r="P71" t="str">
            <v>chuyển tiếp</v>
          </cell>
          <cell r="V71" t="str">
            <v>Chuyển tiếp</v>
          </cell>
        </row>
        <row r="72">
          <cell r="O72">
            <v>13046</v>
          </cell>
          <cell r="P72" t="str">
            <v>chuyển tiếp</v>
          </cell>
          <cell r="V72" t="str">
            <v>Chuyển tiếp</v>
          </cell>
        </row>
        <row r="73">
          <cell r="N73">
            <v>1042028</v>
          </cell>
          <cell r="O73">
            <v>452200</v>
          </cell>
        </row>
        <row r="74">
          <cell r="N74">
            <v>689256</v>
          </cell>
          <cell r="O74">
            <v>260276</v>
          </cell>
        </row>
        <row r="75">
          <cell r="N75">
            <v>188733</v>
          </cell>
          <cell r="O75">
            <v>60000</v>
          </cell>
          <cell r="P75" t="str">
            <v>Đối ứng</v>
          </cell>
          <cell r="V75" t="str">
            <v>Đối ứng</v>
          </cell>
        </row>
        <row r="76">
          <cell r="N76">
            <v>244604</v>
          </cell>
          <cell r="O76">
            <v>61150</v>
          </cell>
          <cell r="P76" t="str">
            <v>Đối ứng</v>
          </cell>
          <cell r="V76" t="str">
            <v>Đối ứng</v>
          </cell>
        </row>
        <row r="77">
          <cell r="N77">
            <v>74672</v>
          </cell>
          <cell r="O77">
            <v>37000</v>
          </cell>
          <cell r="P77" t="str">
            <v>Đối ứng</v>
          </cell>
          <cell r="V77" t="str">
            <v>Đối ứng</v>
          </cell>
        </row>
        <row r="78">
          <cell r="N78">
            <v>26481</v>
          </cell>
          <cell r="O78">
            <v>26480</v>
          </cell>
          <cell r="P78" t="str">
            <v>Đối ứng</v>
          </cell>
          <cell r="V78" t="str">
            <v>Đối ứng</v>
          </cell>
        </row>
        <row r="79">
          <cell r="N79">
            <v>5679</v>
          </cell>
          <cell r="O79">
            <v>5670</v>
          </cell>
          <cell r="P79" t="str">
            <v>Đối ứng</v>
          </cell>
          <cell r="V79" t="str">
            <v>Đối ứng</v>
          </cell>
        </row>
        <row r="80">
          <cell r="N80">
            <v>80824</v>
          </cell>
          <cell r="O80">
            <v>30000</v>
          </cell>
          <cell r="P80" t="str">
            <v>Đối ứng</v>
          </cell>
          <cell r="V80" t="str">
            <v>Đối ứng</v>
          </cell>
        </row>
        <row r="81">
          <cell r="N81">
            <v>10984</v>
          </cell>
          <cell r="O81">
            <v>10984</v>
          </cell>
          <cell r="P81" t="str">
            <v>Đối ứng</v>
          </cell>
          <cell r="V81" t="str">
            <v>Đối ứng</v>
          </cell>
        </row>
        <row r="82">
          <cell r="N82">
            <v>48287</v>
          </cell>
          <cell r="O82">
            <v>20000</v>
          </cell>
          <cell r="P82" t="str">
            <v>Đối ứng</v>
          </cell>
          <cell r="V82" t="str">
            <v>Đối ứng</v>
          </cell>
        </row>
        <row r="83">
          <cell r="N83">
            <v>8992</v>
          </cell>
          <cell r="O83">
            <v>8992</v>
          </cell>
          <cell r="P83" t="str">
            <v>Đối ứng</v>
          </cell>
          <cell r="V83" t="str">
            <v>Đối ứng</v>
          </cell>
        </row>
        <row r="84">
          <cell r="N84">
            <v>311536</v>
          </cell>
          <cell r="O84">
            <v>152524</v>
          </cell>
        </row>
        <row r="85">
          <cell r="N85">
            <v>54186</v>
          </cell>
          <cell r="O85">
            <v>10000</v>
          </cell>
          <cell r="P85" t="str">
            <v>Đối ứng</v>
          </cell>
          <cell r="V85" t="str">
            <v>Đối ứng</v>
          </cell>
        </row>
        <row r="86">
          <cell r="N86">
            <v>14957</v>
          </cell>
          <cell r="O86">
            <v>14957</v>
          </cell>
          <cell r="P86" t="str">
            <v>Đối ứng</v>
          </cell>
          <cell r="V86" t="str">
            <v>Đối ứng</v>
          </cell>
        </row>
        <row r="87">
          <cell r="N87">
            <v>234826</v>
          </cell>
          <cell r="O87">
            <v>120000</v>
          </cell>
          <cell r="P87" t="str">
            <v>Đối ứng</v>
          </cell>
          <cell r="V87" t="str">
            <v>Đối ứng</v>
          </cell>
        </row>
        <row r="88">
          <cell r="N88">
            <v>2745</v>
          </cell>
          <cell r="O88">
            <v>2745</v>
          </cell>
          <cell r="P88" t="str">
            <v>Đối ứng</v>
          </cell>
          <cell r="V88" t="str">
            <v>Đối ứng</v>
          </cell>
        </row>
        <row r="89">
          <cell r="N89">
            <v>4822</v>
          </cell>
          <cell r="O89">
            <v>4822</v>
          </cell>
          <cell r="P89" t="str">
            <v>Đối ứng</v>
          </cell>
          <cell r="V89" t="str">
            <v>Đối ứng</v>
          </cell>
        </row>
        <row r="90">
          <cell r="N90">
            <v>41236</v>
          </cell>
          <cell r="O90">
            <v>39400</v>
          </cell>
        </row>
        <row r="91">
          <cell r="N91">
            <v>6056</v>
          </cell>
          <cell r="O91">
            <v>4400</v>
          </cell>
          <cell r="P91" t="str">
            <v>Đối ứng</v>
          </cell>
          <cell r="V91" t="str">
            <v>Đối ứng</v>
          </cell>
        </row>
        <row r="92">
          <cell r="N92">
            <v>2800</v>
          </cell>
          <cell r="O92">
            <v>2800</v>
          </cell>
          <cell r="P92" t="str">
            <v>Đối ứng</v>
          </cell>
          <cell r="V92" t="str">
            <v>Đối ứng</v>
          </cell>
        </row>
        <row r="93">
          <cell r="N93">
            <v>16594</v>
          </cell>
          <cell r="O93">
            <v>16500</v>
          </cell>
          <cell r="P93" t="str">
            <v>Đối ứng</v>
          </cell>
          <cell r="V93" t="str">
            <v>Đối ứng</v>
          </cell>
        </row>
        <row r="94">
          <cell r="N94">
            <v>15786</v>
          </cell>
          <cell r="O94">
            <v>15700</v>
          </cell>
          <cell r="P94" t="str">
            <v>Đối ứng</v>
          </cell>
          <cell r="V94" t="str">
            <v>Đối ứng</v>
          </cell>
        </row>
        <row r="95">
          <cell r="N95">
            <v>112161</v>
          </cell>
        </row>
        <row r="96">
          <cell r="N96">
            <v>0</v>
          </cell>
        </row>
        <row r="97">
          <cell r="N97">
            <v>343503</v>
          </cell>
        </row>
        <row r="98">
          <cell r="N98">
            <v>1500000</v>
          </cell>
          <cell r="O98">
            <v>378465</v>
          </cell>
        </row>
        <row r="99">
          <cell r="N99">
            <v>1531</v>
          </cell>
          <cell r="O99">
            <v>1531</v>
          </cell>
        </row>
        <row r="100">
          <cell r="N100">
            <v>525</v>
          </cell>
          <cell r="O100">
            <v>525</v>
          </cell>
          <cell r="P100" t="str">
            <v>Trả nợ</v>
          </cell>
          <cell r="V100" t="str">
            <v>Trả nợ</v>
          </cell>
        </row>
        <row r="101">
          <cell r="N101">
            <v>962</v>
          </cell>
          <cell r="O101">
            <v>962</v>
          </cell>
          <cell r="P101" t="str">
            <v>Trả nợ</v>
          </cell>
          <cell r="V101" t="str">
            <v>Trả nợ</v>
          </cell>
        </row>
        <row r="102">
          <cell r="N102">
            <v>44</v>
          </cell>
          <cell r="O102">
            <v>44</v>
          </cell>
          <cell r="P102" t="str">
            <v>Trả nợ</v>
          </cell>
          <cell r="V102" t="str">
            <v>Trả nợ</v>
          </cell>
        </row>
        <row r="103">
          <cell r="N103">
            <v>250000</v>
          </cell>
          <cell r="O103">
            <v>55000</v>
          </cell>
        </row>
        <row r="104">
          <cell r="N104">
            <v>150000</v>
          </cell>
          <cell r="O104">
            <v>30000</v>
          </cell>
          <cell r="P104" t="str">
            <v>chuyển tiếp</v>
          </cell>
          <cell r="V104" t="str">
            <v>Chuyển tiếp</v>
          </cell>
        </row>
        <row r="105">
          <cell r="N105">
            <v>100000</v>
          </cell>
          <cell r="O105">
            <v>25000</v>
          </cell>
          <cell r="P105" t="str">
            <v>chuyển tiếp</v>
          </cell>
          <cell r="V105" t="str">
            <v>Chuyển tiếp</v>
          </cell>
        </row>
        <row r="106">
          <cell r="N106">
            <v>246469</v>
          </cell>
          <cell r="O106">
            <v>119434</v>
          </cell>
        </row>
        <row r="107">
          <cell r="N107">
            <v>153692</v>
          </cell>
          <cell r="O107">
            <v>78843</v>
          </cell>
        </row>
        <row r="108">
          <cell r="N108">
            <v>11421</v>
          </cell>
          <cell r="O108">
            <v>11421</v>
          </cell>
          <cell r="P108" t="str">
            <v>Đối ứng</v>
          </cell>
          <cell r="V108" t="str">
            <v>Đối ứng</v>
          </cell>
        </row>
        <row r="109">
          <cell r="N109">
            <v>97932</v>
          </cell>
          <cell r="O109">
            <v>40000</v>
          </cell>
          <cell r="P109" t="str">
            <v>Đối ứng</v>
          </cell>
          <cell r="V109" t="str">
            <v>Đối ứng</v>
          </cell>
        </row>
        <row r="110">
          <cell r="N110">
            <v>3427</v>
          </cell>
          <cell r="O110">
            <v>3427</v>
          </cell>
          <cell r="P110" t="str">
            <v>Đối ứng</v>
          </cell>
          <cell r="V110" t="str">
            <v>Đối ứng</v>
          </cell>
        </row>
        <row r="111">
          <cell r="N111">
            <v>3425</v>
          </cell>
          <cell r="O111">
            <v>3425</v>
          </cell>
          <cell r="P111" t="str">
            <v>Đối ứng</v>
          </cell>
          <cell r="V111" t="str">
            <v>Đối ứng</v>
          </cell>
        </row>
        <row r="112">
          <cell r="N112">
            <v>26917</v>
          </cell>
          <cell r="O112">
            <v>10000</v>
          </cell>
          <cell r="P112" t="str">
            <v>Đối ứng</v>
          </cell>
          <cell r="V112" t="str">
            <v>Đối ứng</v>
          </cell>
        </row>
        <row r="113">
          <cell r="N113">
            <v>5070</v>
          </cell>
          <cell r="O113">
            <v>5070</v>
          </cell>
          <cell r="P113" t="str">
            <v>Đối ứng</v>
          </cell>
          <cell r="V113" t="str">
            <v>Đối ứng</v>
          </cell>
        </row>
        <row r="114">
          <cell r="N114">
            <v>5500</v>
          </cell>
          <cell r="O114">
            <v>5500</v>
          </cell>
          <cell r="P114" t="str">
            <v>Đối ứng</v>
          </cell>
          <cell r="V114" t="str">
            <v>Đối ứng</v>
          </cell>
        </row>
        <row r="116">
          <cell r="N116">
            <v>3000</v>
          </cell>
          <cell r="O116">
            <v>3000</v>
          </cell>
        </row>
        <row r="117">
          <cell r="N117">
            <v>3000</v>
          </cell>
          <cell r="O117">
            <v>3000</v>
          </cell>
          <cell r="P117" t="str">
            <v>Đối ứng</v>
          </cell>
          <cell r="V117" t="str">
            <v>Đối ứng</v>
          </cell>
        </row>
        <row r="118">
          <cell r="N118">
            <v>88914</v>
          </cell>
          <cell r="O118">
            <v>36728</v>
          </cell>
        </row>
        <row r="119">
          <cell r="N119">
            <v>21284</v>
          </cell>
          <cell r="O119">
            <v>20128</v>
          </cell>
          <cell r="P119" t="str">
            <v>Đối ứng</v>
          </cell>
          <cell r="V119" t="str">
            <v>Đối ứng</v>
          </cell>
        </row>
        <row r="120">
          <cell r="N120">
            <v>25630</v>
          </cell>
          <cell r="O120">
            <v>6600</v>
          </cell>
          <cell r="P120" t="str">
            <v>Đối ứng</v>
          </cell>
          <cell r="V120" t="str">
            <v>Đối ứng</v>
          </cell>
        </row>
        <row r="121">
          <cell r="N121">
            <v>42000</v>
          </cell>
          <cell r="O121">
            <v>10000</v>
          </cell>
          <cell r="P121" t="str">
            <v>Đối ứng</v>
          </cell>
          <cell r="V121" t="str">
            <v>Đối ứng</v>
          </cell>
        </row>
        <row r="122">
          <cell r="N122">
            <v>863</v>
          </cell>
          <cell r="O122">
            <v>863</v>
          </cell>
        </row>
        <row r="123">
          <cell r="N123">
            <v>863</v>
          </cell>
          <cell r="O123">
            <v>863</v>
          </cell>
          <cell r="P123" t="str">
            <v>Đối ứng</v>
          </cell>
          <cell r="V123" t="str">
            <v>Đối ứng</v>
          </cell>
        </row>
        <row r="124">
          <cell r="N124">
            <v>450000</v>
          </cell>
          <cell r="O124">
            <v>90000</v>
          </cell>
        </row>
        <row r="125">
          <cell r="N125">
            <v>450000</v>
          </cell>
          <cell r="O125">
            <v>90000</v>
          </cell>
        </row>
        <row r="126">
          <cell r="N126">
            <v>0</v>
          </cell>
        </row>
        <row r="127">
          <cell r="N127">
            <v>552000</v>
          </cell>
          <cell r="O127">
            <v>112500</v>
          </cell>
        </row>
        <row r="128">
          <cell r="N128">
            <v>0</v>
          </cell>
        </row>
        <row r="129">
          <cell r="N129">
            <v>0</v>
          </cell>
        </row>
        <row r="130">
          <cell r="N130">
            <v>2000000</v>
          </cell>
          <cell r="O130">
            <v>342210.5</v>
          </cell>
        </row>
        <row r="131">
          <cell r="N131">
            <v>136390</v>
          </cell>
          <cell r="O131">
            <v>108200</v>
          </cell>
        </row>
        <row r="132">
          <cell r="N132">
            <v>12619</v>
          </cell>
          <cell r="O132">
            <v>12600</v>
          </cell>
          <cell r="P132" t="str">
            <v>chuyển tiếp</v>
          </cell>
          <cell r="V132" t="str">
            <v>Chuyển tiếp</v>
          </cell>
        </row>
        <row r="133">
          <cell r="N133">
            <v>12876</v>
          </cell>
          <cell r="O133">
            <v>12800</v>
          </cell>
          <cell r="P133" t="str">
            <v>chuyển tiếp</v>
          </cell>
          <cell r="V133" t="str">
            <v>Chuyển tiếp</v>
          </cell>
        </row>
        <row r="134">
          <cell r="N134">
            <v>20000</v>
          </cell>
          <cell r="O134">
            <v>10000</v>
          </cell>
          <cell r="P134" t="str">
            <v>chuyển tiếp</v>
          </cell>
          <cell r="V134" t="str">
            <v>Chuyển tiếp</v>
          </cell>
        </row>
        <row r="135">
          <cell r="N135">
            <v>0</v>
          </cell>
          <cell r="O135">
            <v>0</v>
          </cell>
          <cell r="P135" t="str">
            <v>dứt điểm</v>
          </cell>
          <cell r="V135" t="str">
            <v>Chuyển tiếp</v>
          </cell>
        </row>
        <row r="136">
          <cell r="N136">
            <v>0</v>
          </cell>
          <cell r="O136">
            <v>0</v>
          </cell>
          <cell r="P136" t="str">
            <v>dứt điểm</v>
          </cell>
          <cell r="V136" t="str">
            <v>Chuyển tiếp</v>
          </cell>
        </row>
        <row r="137">
          <cell r="N137">
            <v>2000</v>
          </cell>
          <cell r="O137">
            <v>2000</v>
          </cell>
          <cell r="P137" t="str">
            <v>dứt điểm</v>
          </cell>
          <cell r="V137" t="str">
            <v>Chuyển tiếp</v>
          </cell>
        </row>
        <row r="138">
          <cell r="N138">
            <v>2500</v>
          </cell>
          <cell r="O138">
            <v>2500</v>
          </cell>
          <cell r="P138" t="str">
            <v>dứt điểm</v>
          </cell>
          <cell r="V138" t="str">
            <v>Chuyển tiếp</v>
          </cell>
        </row>
        <row r="139">
          <cell r="N139">
            <v>8175</v>
          </cell>
          <cell r="O139">
            <v>8100</v>
          </cell>
          <cell r="P139" t="str">
            <v>chuyển tiếp</v>
          </cell>
          <cell r="V139" t="str">
            <v>Chuyển tiếp</v>
          </cell>
        </row>
        <row r="140">
          <cell r="N140">
            <v>3166</v>
          </cell>
          <cell r="O140">
            <v>3100</v>
          </cell>
          <cell r="P140" t="str">
            <v>chuyển tiếp</v>
          </cell>
          <cell r="V140" t="str">
            <v>Chuyển tiếp</v>
          </cell>
        </row>
        <row r="141">
          <cell r="N141">
            <v>12265</v>
          </cell>
          <cell r="O141">
            <v>12200</v>
          </cell>
          <cell r="P141" t="str">
            <v>chuyển tiếp</v>
          </cell>
          <cell r="V141" t="str">
            <v>Chuyển tiếp</v>
          </cell>
        </row>
        <row r="142">
          <cell r="N142">
            <v>32534</v>
          </cell>
          <cell r="O142">
            <v>15000</v>
          </cell>
          <cell r="P142" t="str">
            <v>chuyển tiếp</v>
          </cell>
          <cell r="V142" t="str">
            <v>Chuyển tiếp</v>
          </cell>
        </row>
        <row r="143">
          <cell r="N143">
            <v>972</v>
          </cell>
          <cell r="O143">
            <v>900</v>
          </cell>
          <cell r="P143" t="str">
            <v>chuyển tiếp</v>
          </cell>
          <cell r="V143" t="str">
            <v>Chuyển tiếp</v>
          </cell>
        </row>
        <row r="144">
          <cell r="N144">
            <v>4227</v>
          </cell>
          <cell r="O144">
            <v>4200</v>
          </cell>
          <cell r="P144" t="str">
            <v>chuyển tiếp</v>
          </cell>
          <cell r="V144" t="str">
            <v>Chuyển tiếp</v>
          </cell>
        </row>
        <row r="145">
          <cell r="N145">
            <v>6636</v>
          </cell>
          <cell r="O145">
            <v>6600</v>
          </cell>
          <cell r="P145" t="str">
            <v>chuyển tiếp</v>
          </cell>
          <cell r="V145" t="str">
            <v>Chuyển tiếp</v>
          </cell>
        </row>
        <row r="146">
          <cell r="N146">
            <v>7337</v>
          </cell>
          <cell r="O146">
            <v>7300</v>
          </cell>
          <cell r="P146" t="str">
            <v>chuyển tiếp</v>
          </cell>
          <cell r="V146" t="str">
            <v>Chuyển tiếp</v>
          </cell>
        </row>
        <row r="147">
          <cell r="N147">
            <v>0</v>
          </cell>
          <cell r="O147">
            <v>0</v>
          </cell>
          <cell r="P147" t="str">
            <v>dứt điểm</v>
          </cell>
          <cell r="V147" t="str">
            <v>Chuyển tiếp</v>
          </cell>
        </row>
        <row r="148">
          <cell r="N148">
            <v>9168</v>
          </cell>
          <cell r="O148">
            <v>9000</v>
          </cell>
          <cell r="P148" t="str">
            <v>chuyển tiếp</v>
          </cell>
          <cell r="V148" t="str">
            <v>Chuyển tiếp</v>
          </cell>
        </row>
        <row r="149">
          <cell r="N149">
            <v>0</v>
          </cell>
          <cell r="O149">
            <v>0</v>
          </cell>
          <cell r="P149" t="str">
            <v>dứt điểm</v>
          </cell>
          <cell r="V149" t="str">
            <v>Chuyển tiếp</v>
          </cell>
        </row>
        <row r="150">
          <cell r="N150">
            <v>1915</v>
          </cell>
          <cell r="O150">
            <v>1900</v>
          </cell>
          <cell r="P150" t="str">
            <v>chuyển tiếp</v>
          </cell>
          <cell r="V150" t="str">
            <v>Chuyển tiếp</v>
          </cell>
        </row>
        <row r="151">
          <cell r="N151">
            <v>362760</v>
          </cell>
          <cell r="O151">
            <v>142410.5</v>
          </cell>
        </row>
        <row r="152">
          <cell r="N152">
            <v>5755</v>
          </cell>
          <cell r="O152">
            <v>5700</v>
          </cell>
          <cell r="P152" t="str">
            <v>chuyển tiếp</v>
          </cell>
          <cell r="V152" t="str">
            <v>Chuyển tiếp</v>
          </cell>
        </row>
        <row r="153">
          <cell r="N153">
            <v>100000</v>
          </cell>
          <cell r="O153">
            <v>5800</v>
          </cell>
          <cell r="P153" t="str">
            <v>chuyển tiếp</v>
          </cell>
          <cell r="V153" t="str">
            <v>Chuyển tiếp</v>
          </cell>
        </row>
        <row r="154">
          <cell r="N154">
            <v>8900</v>
          </cell>
          <cell r="O154">
            <v>40000</v>
          </cell>
          <cell r="P154" t="str">
            <v>chuyển tiếp</v>
          </cell>
          <cell r="V154" t="str">
            <v>Chuyển tiếp</v>
          </cell>
        </row>
        <row r="155">
          <cell r="N155">
            <v>5821</v>
          </cell>
          <cell r="O155">
            <v>2910.5</v>
          </cell>
          <cell r="P155" t="str">
            <v>chuyển tiếp</v>
          </cell>
          <cell r="V155" t="str">
            <v>Chuyển tiếp</v>
          </cell>
        </row>
        <row r="156">
          <cell r="N156">
            <v>8249</v>
          </cell>
          <cell r="O156">
            <v>4000</v>
          </cell>
          <cell r="P156" t="str">
            <v>chuyển tiếp</v>
          </cell>
          <cell r="V156" t="str">
            <v>Chuyển tiếp</v>
          </cell>
        </row>
        <row r="157">
          <cell r="N157">
            <v>4500</v>
          </cell>
          <cell r="O157">
            <v>2300</v>
          </cell>
          <cell r="P157" t="str">
            <v>chuyển tiếp</v>
          </cell>
          <cell r="V157" t="str">
            <v>Chuyển tiếp</v>
          </cell>
        </row>
        <row r="158">
          <cell r="N158">
            <v>8780</v>
          </cell>
          <cell r="O158">
            <v>4400</v>
          </cell>
          <cell r="P158" t="str">
            <v>chuyển tiếp</v>
          </cell>
          <cell r="V158" t="str">
            <v>Chuyển tiếp</v>
          </cell>
        </row>
        <row r="159">
          <cell r="N159">
            <v>1700</v>
          </cell>
          <cell r="O159">
            <v>1700</v>
          </cell>
          <cell r="P159" t="str">
            <v>dứt điểm</v>
          </cell>
          <cell r="V159" t="str">
            <v>Chuyển tiếp</v>
          </cell>
        </row>
        <row r="160">
          <cell r="N160">
            <v>138223</v>
          </cell>
          <cell r="O160">
            <v>40000</v>
          </cell>
          <cell r="P160" t="str">
            <v>chuyển tiếp</v>
          </cell>
          <cell r="V160" t="str">
            <v>Chuyển tiếp</v>
          </cell>
        </row>
        <row r="161">
          <cell r="N161">
            <v>5468</v>
          </cell>
          <cell r="O161">
            <v>3000</v>
          </cell>
          <cell r="P161" t="str">
            <v>chuyển tiếp</v>
          </cell>
          <cell r="V161" t="str">
            <v>Chuyển tiếp</v>
          </cell>
        </row>
        <row r="162">
          <cell r="N162">
            <v>41252</v>
          </cell>
          <cell r="O162">
            <v>15000</v>
          </cell>
          <cell r="P162" t="str">
            <v>chuyển tiếp</v>
          </cell>
          <cell r="V162" t="str">
            <v>Chuyển tiếp</v>
          </cell>
        </row>
        <row r="163">
          <cell r="N163">
            <v>2200</v>
          </cell>
          <cell r="O163">
            <v>1100</v>
          </cell>
          <cell r="P163" t="str">
            <v>chuyển tiếp</v>
          </cell>
          <cell r="V163" t="str">
            <v>Chuyển tiếp</v>
          </cell>
        </row>
        <row r="164">
          <cell r="N164">
            <v>2200</v>
          </cell>
          <cell r="O164">
            <v>1100</v>
          </cell>
          <cell r="P164" t="str">
            <v>chuyển tiếp</v>
          </cell>
          <cell r="V164" t="str">
            <v>Chuyển tiếp</v>
          </cell>
        </row>
        <row r="165">
          <cell r="N165">
            <v>2024</v>
          </cell>
          <cell r="O165">
            <v>1100</v>
          </cell>
          <cell r="P165" t="str">
            <v>chuyển tiếp</v>
          </cell>
          <cell r="V165" t="str">
            <v>Chuyển tiếp</v>
          </cell>
        </row>
        <row r="166">
          <cell r="N166">
            <v>2200</v>
          </cell>
          <cell r="O166">
            <v>1100</v>
          </cell>
          <cell r="P166" t="str">
            <v>chuyển tiếp</v>
          </cell>
          <cell r="V166" t="str">
            <v>Chuyển tiếp</v>
          </cell>
        </row>
        <row r="167">
          <cell r="N167">
            <v>2200</v>
          </cell>
          <cell r="O167">
            <v>1100</v>
          </cell>
          <cell r="P167" t="str">
            <v>chuyển tiếp</v>
          </cell>
          <cell r="V167" t="str">
            <v>Chuyển tiếp</v>
          </cell>
        </row>
        <row r="168">
          <cell r="N168">
            <v>1809</v>
          </cell>
          <cell r="O168">
            <v>1100</v>
          </cell>
          <cell r="P168" t="str">
            <v>chuyển tiếp</v>
          </cell>
          <cell r="V168" t="str">
            <v>Chuyển tiếp</v>
          </cell>
        </row>
        <row r="169">
          <cell r="N169">
            <v>2200</v>
          </cell>
          <cell r="O169">
            <v>1100</v>
          </cell>
          <cell r="P169" t="str">
            <v>chuyển tiếp</v>
          </cell>
          <cell r="V169" t="str">
            <v>Chuyển tiếp</v>
          </cell>
        </row>
        <row r="170">
          <cell r="N170">
            <v>2192</v>
          </cell>
          <cell r="O170">
            <v>1100</v>
          </cell>
          <cell r="P170" t="str">
            <v>chuyển tiếp</v>
          </cell>
          <cell r="V170" t="str">
            <v>Chuyển tiếp</v>
          </cell>
        </row>
        <row r="171">
          <cell r="N171">
            <v>1914</v>
          </cell>
          <cell r="O171">
            <v>1100</v>
          </cell>
          <cell r="P171" t="str">
            <v>chuyển tiếp</v>
          </cell>
          <cell r="V171" t="str">
            <v>Chuyển tiếp</v>
          </cell>
        </row>
        <row r="172">
          <cell r="N172">
            <v>2166</v>
          </cell>
          <cell r="O172">
            <v>1100</v>
          </cell>
          <cell r="P172" t="str">
            <v>chuyển tiếp</v>
          </cell>
          <cell r="V172" t="str">
            <v>Chuyển tiếp</v>
          </cell>
        </row>
        <row r="173">
          <cell r="N173">
            <v>2200</v>
          </cell>
          <cell r="O173">
            <v>1100</v>
          </cell>
          <cell r="P173" t="str">
            <v>chuyển tiếp</v>
          </cell>
          <cell r="V173" t="str">
            <v>Chuyển tiếp</v>
          </cell>
        </row>
        <row r="174">
          <cell r="N174">
            <v>2175</v>
          </cell>
          <cell r="O174">
            <v>1100</v>
          </cell>
          <cell r="P174" t="str">
            <v>chuyển tiếp</v>
          </cell>
          <cell r="V174" t="str">
            <v>Chuyển tiếp</v>
          </cell>
        </row>
        <row r="175">
          <cell r="N175">
            <v>2200</v>
          </cell>
          <cell r="O175">
            <v>1100</v>
          </cell>
          <cell r="P175" t="str">
            <v>chuyển tiếp</v>
          </cell>
          <cell r="V175" t="str">
            <v>Chuyển tiếp</v>
          </cell>
        </row>
        <row r="176">
          <cell r="N176">
            <v>2200</v>
          </cell>
          <cell r="O176">
            <v>1100</v>
          </cell>
          <cell r="P176" t="str">
            <v>chuyển tiếp</v>
          </cell>
          <cell r="V176" t="str">
            <v>Chuyển tiếp</v>
          </cell>
        </row>
        <row r="177">
          <cell r="N177">
            <v>2200</v>
          </cell>
          <cell r="O177">
            <v>1100</v>
          </cell>
          <cell r="P177" t="str">
            <v>chuyển tiếp</v>
          </cell>
          <cell r="V177" t="str">
            <v>Chuyển tiếp</v>
          </cell>
        </row>
        <row r="178">
          <cell r="N178">
            <v>2032</v>
          </cell>
          <cell r="O178">
            <v>1100</v>
          </cell>
          <cell r="P178" t="str">
            <v>chuyển tiếp</v>
          </cell>
          <cell r="V178" t="str">
            <v>Chuyển tiếp</v>
          </cell>
        </row>
        <row r="179">
          <cell r="N179">
            <v>383585</v>
          </cell>
          <cell r="O179">
            <v>91600</v>
          </cell>
        </row>
        <row r="180">
          <cell r="N180">
            <v>325000</v>
          </cell>
          <cell r="O180">
            <v>65000</v>
          </cell>
          <cell r="P180" t="str">
            <v>Đối ứng</v>
          </cell>
          <cell r="V180" t="str">
            <v>Đối ứng</v>
          </cell>
        </row>
        <row r="181">
          <cell r="N181">
            <v>299</v>
          </cell>
          <cell r="O181">
            <v>200</v>
          </cell>
          <cell r="P181" t="str">
            <v>Đối ứng</v>
          </cell>
          <cell r="V181" t="str">
            <v>Đối ứng</v>
          </cell>
        </row>
        <row r="182">
          <cell r="N182">
            <v>15903</v>
          </cell>
          <cell r="O182">
            <v>6400</v>
          </cell>
          <cell r="P182" t="str">
            <v>Đối ứng</v>
          </cell>
          <cell r="V182" t="str">
            <v>Đối ứng</v>
          </cell>
        </row>
        <row r="183">
          <cell r="N183">
            <v>27383</v>
          </cell>
          <cell r="O183">
            <v>10000</v>
          </cell>
          <cell r="P183" t="str">
            <v>Đối ứng</v>
          </cell>
          <cell r="V183" t="str">
            <v>Đối ứng</v>
          </cell>
        </row>
        <row r="184">
          <cell r="N184">
            <v>15000</v>
          </cell>
          <cell r="O184">
            <v>10000</v>
          </cell>
          <cell r="P184" t="str">
            <v>Đối ứng</v>
          </cell>
          <cell r="V184" t="str">
            <v>Đối ứng</v>
          </cell>
        </row>
      </sheetData>
      <sheetData sheetId="29"/>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LY"/>
      <sheetName val="Sheet1 (2)"/>
      <sheetName val="Sheet1"/>
      <sheetName val="NU"/>
      <sheetName val="ngaycong"/>
      <sheetName val="SUACAP"/>
      <sheetName val="K-XICH"/>
      <sheetName val="K-XICH (2)"/>
      <sheetName val="K-CAP (2)"/>
      <sheetName val="K-CAP"/>
      <sheetName val="KHOAN (2)"/>
      <sheetName val="KHOAN (3)"/>
      <sheetName val="NU (2)"/>
      <sheetName val="NU (3)"/>
      <sheetName val="NU (4)"/>
      <sheetName val="00000000"/>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giathanh1"/>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2006"/>
      <sheetName val="so sanh SL,CP"/>
      <sheetName val="luy ke thu von"/>
      <sheetName val="So SL"/>
      <sheetName val="So TVon"/>
      <sheetName val="bao cao GD hang quÝ"/>
      <sheetName val="tinhDT"/>
      <sheetName val="XL4Poppy"/>
      <sheetName val="Thang 01"/>
      <sheetName val="Thang 02"/>
      <sheetName val="Thang 03"/>
      <sheetName val="Thang 04"/>
      <sheetName val="Thang 05"/>
      <sheetName val="Thang 06"/>
      <sheetName val="Du_lieu"/>
      <sheetName val="K LUONG duong dby"/>
      <sheetName val="VL-NC TZ0,4"/>
      <sheetName val="ctdg"/>
      <sheetName val="ptvt"/>
      <sheetName val="sat"/>
      <sheetName val="ChiTietDZ"/>
      <sheetName val="VuaBT"/>
      <sheetName val="Gia VL"/>
      <sheetName val="TONGHOP"/>
      <sheetName val="BQ"/>
      <sheetName val="DM 56"/>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ienLuong"/>
      <sheetName val="chitimc"/>
      <sheetName val="KHUTEN"/>
      <sheetName val="dg-VTu"/>
      <sheetName val="BETON"/>
      <sheetName val="LKVL-CK-HT-GD1"/>
      <sheetName val="TONGKE-HT"/>
      <sheetName val="ThongSo"/>
      <sheetName val="gia vt,nc,may"/>
      <sheetName val="DG-Don vi"/>
      <sheetName val="Kind of Service"/>
      <sheetName val="2004 Labor"/>
      <sheetName val="Service Coming"/>
      <sheetName val="vankhuon"/>
      <sheetName val="Dongia"/>
      <sheetName val="PhaDoMong"/>
      <sheetName val="QHDH-PAII"/>
      <sheetName val="Trung the 1 pha "/>
      <sheetName val="Trung the 3 pha"/>
      <sheetName val="Ha the"/>
      <sheetName val="CT THAO D၏"/>
      <sheetName val="0000000ူ"/>
      <sheetName val="Khung t"/>
      <sheetName val="[KHUTEN.XLSၝdienthoai"/>
      <sheetName val="t聩endien"/>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_KHUTEN.XLSၝdienthoai"/>
      <sheetName val="coctuatrenda"/>
      <sheetName val="ptvt-dg"/>
      <sheetName val="DGKS"/>
      <sheetName val="CTdongia"/>
      <sheetName val="Don gia"/>
      <sheetName val="gvl"/>
      <sheetName val="Sheet_x0016_"/>
      <sheetName val="Sheet1&quot;"/>
      <sheetName val="Sheet1_x0014_"/>
      <sheetName val="KH-Q1,Q2,01"/>
      <sheetName val="LKVL_CK_HT_GD1"/>
      <sheetName val="TONGKE_HT"/>
      <sheetName val="KH moi"/>
      <sheetName val="kecot"/>
      <sheetName val="Bang tra"/>
      <sheetName val="MHSCT"/>
      <sheetName val="khung ten HC Hoa_x0000_Khanh"/>
      <sheetName val="KKKKKKKK"/>
      <sheetName val="khung ten HC HOAY NHON"/>
      <sheetName val="00а00000"/>
      <sheetName val="Go_x000d_ne"/>
      <sheetName val="Go_x000a_ne"/>
      <sheetName val="HSLUONGTHO"/>
      <sheetName val="khung ten HC Hoa"/>
      <sheetName val="khung ten HC Hoa?Khanh"/>
      <sheetName val="REGION"/>
      <sheetName val="OFFGRID"/>
      <sheetName val="lam-moi"/>
      <sheetName val="thao-go"/>
      <sheetName val="CHITIET"/>
      <sheetName val="Sheet_x005f_x0016_"/>
      <sheetName val="Sheet1_x005f_x0014_"/>
      <sheetName val="phuluc1"/>
      <sheetName val="TONG HOP VL_NC"/>
      <sheetName val="Inpanel"/>
      <sheetName val="Interior Trim"/>
      <sheetName val="input"/>
      <sheetName val="thop"/>
      <sheetName val="CAPDAT"/>
      <sheetName val="COT LAM MOI"/>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Sum"/>
      <sheetName val="harmony_done"/>
      <sheetName val="VL"/>
      <sheetName val="TH"/>
      <sheetName val="PL 3-LƯƠNG"/>
      <sheetName val="IBASE"/>
      <sheetName val="ESTI."/>
      <sheetName val="DI-ESTI"/>
      <sheetName val="149-2"/>
      <sheetName val="149_2"/>
      <sheetName val="TCN86"/>
      <sheetName val="DT chi tiet"/>
      <sheetName val="Go_ne"/>
      <sheetName val="CT THAO D?"/>
      <sheetName val="0000000?"/>
      <sheetName val="[KHUTEN.XLS?dienthoai"/>
      <sheetName val="t?endien"/>
      <sheetName val="_KHUTEN.XLS?dienthoai"/>
      <sheetName val="DKTSHIPPED 2002"/>
      <sheetName val="Go ne"/>
      <sheetName val="BTH"/>
      <sheetName val="DO AM DT"/>
      <sheetName val="kesoTTtheoHdon"/>
      <sheetName val="Phan_tich_vt"/>
      <sheetName val="so_sanh_SL,CP"/>
      <sheetName val="luy_ke_thu_von"/>
      <sheetName val="So_SL"/>
      <sheetName val="So_TVon"/>
      <sheetName val="bao_cao_GD_hang_quÝ"/>
      <sheetName val="CT THAO D_"/>
      <sheetName val="0000000_"/>
      <sheetName val="_KHUTEN.XLS_dienthoai"/>
      <sheetName val="t_endien"/>
      <sheetName val="CDPS"/>
      <sheetName val="Gia VL den HT"/>
      <sheetName val="du lieu du toan"/>
      <sheetName val="khung ten HC Hoa_Khanh"/>
      <sheetName val="Q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sheetData sheetId="154"/>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sheetData sheetId="256" refreshError="1"/>
      <sheetData sheetId="257" refreshError="1"/>
      <sheetData sheetId="258" refreshError="1"/>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
      <sheetName val="MANAM"/>
      <sheetName val="Jan WO"/>
      <sheetName val="Jan MAN"/>
      <sheetName val="O-timeMa"/>
      <sheetName val="O-timeWo"/>
      <sheetName val="KHOAN X"/>
      <sheetName val="GOSHI N"/>
      <sheetName val="GOSHI W"/>
      <sheetName val="GOSHI N (2)"/>
      <sheetName val="KHOAN C"/>
      <sheetName val="SUA C"/>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16">
          <cell r="N16">
            <v>759</v>
          </cell>
        </row>
      </sheetData>
      <sheetData sheetId="3"/>
      <sheetData sheetId="4"/>
      <sheetData sheetId="5"/>
      <sheetData sheetId="6"/>
      <sheetData sheetId="7"/>
      <sheetData sheetId="8"/>
      <sheetData sheetId="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MANV"/>
      <sheetName val="Sheet3"/>
      <sheetName val="Sheet3 (3)"/>
      <sheetName val="00000000"/>
      <sheetName val="XL4Poppy"/>
    </sheetNames>
    <sheetDataSet>
      <sheetData sheetId="0"/>
      <sheetData sheetId="1" refreshError="1">
        <row r="2">
          <cell r="A2">
            <v>12</v>
          </cell>
          <cell r="B2" t="str">
            <v xml:space="preserve">Hoµng </v>
          </cell>
          <cell r="C2" t="str">
            <v>Dòng</v>
          </cell>
          <cell r="E2">
            <v>22000</v>
          </cell>
          <cell r="F2" t="str">
            <v>old worker</v>
          </cell>
        </row>
        <row r="3">
          <cell r="A3">
            <v>13</v>
          </cell>
          <cell r="B3" t="str">
            <v xml:space="preserve">Nghiªm Xu©n </v>
          </cell>
          <cell r="C3" t="str">
            <v>Ph­¬ng</v>
          </cell>
          <cell r="E3">
            <v>20000</v>
          </cell>
        </row>
        <row r="4">
          <cell r="A4">
            <v>14</v>
          </cell>
          <cell r="B4" t="str">
            <v xml:space="preserve">Ng« Träng </v>
          </cell>
          <cell r="C4" t="str">
            <v>ChiÕn</v>
          </cell>
          <cell r="E4">
            <v>18000</v>
          </cell>
        </row>
        <row r="5">
          <cell r="A5">
            <v>15</v>
          </cell>
          <cell r="B5" t="str">
            <v xml:space="preserve">Lª §×nh </v>
          </cell>
          <cell r="C5" t="str">
            <v>Th¾ng</v>
          </cell>
          <cell r="E5">
            <v>20000</v>
          </cell>
          <cell r="F5" t="str">
            <v>old worker</v>
          </cell>
        </row>
        <row r="6">
          <cell r="A6">
            <v>16</v>
          </cell>
          <cell r="B6" t="str">
            <v xml:space="preserve">Ng V¨n </v>
          </cell>
          <cell r="C6" t="str">
            <v>H­ng</v>
          </cell>
          <cell r="E6">
            <v>18000</v>
          </cell>
        </row>
        <row r="7">
          <cell r="A7">
            <v>17</v>
          </cell>
          <cell r="B7" t="str">
            <v xml:space="preserve">KiÒu V¨n </v>
          </cell>
          <cell r="C7" t="str">
            <v>Phóc</v>
          </cell>
          <cell r="E7">
            <v>18000</v>
          </cell>
        </row>
        <row r="8">
          <cell r="A8">
            <v>18</v>
          </cell>
          <cell r="B8" t="str">
            <v>§µm M¹nh</v>
          </cell>
          <cell r="C8" t="str">
            <v>TiÕn</v>
          </cell>
          <cell r="E8">
            <v>18000</v>
          </cell>
        </row>
        <row r="9">
          <cell r="A9">
            <v>19</v>
          </cell>
          <cell r="B9" t="str">
            <v>Ph¹m Huy</v>
          </cell>
          <cell r="C9" t="str">
            <v xml:space="preserve">C«ng </v>
          </cell>
          <cell r="E9">
            <v>18000</v>
          </cell>
        </row>
        <row r="10">
          <cell r="A10">
            <v>20</v>
          </cell>
          <cell r="B10" t="str">
            <v>NguyÔn V¨n</v>
          </cell>
          <cell r="C10" t="str">
            <v>TuÊn</v>
          </cell>
          <cell r="E10">
            <v>18000</v>
          </cell>
        </row>
        <row r="11">
          <cell r="A11">
            <v>21</v>
          </cell>
          <cell r="B11" t="str">
            <v xml:space="preserve">V­¬ng §¾c </v>
          </cell>
          <cell r="C11" t="str">
            <v>¸nh</v>
          </cell>
          <cell r="D11" t="str">
            <v>Electro'</v>
          </cell>
          <cell r="E11">
            <v>20000</v>
          </cell>
          <cell r="F11" t="str">
            <v>old worker</v>
          </cell>
        </row>
        <row r="12">
          <cell r="A12">
            <v>22</v>
          </cell>
          <cell r="B12" t="str">
            <v>Bïi Sü</v>
          </cell>
          <cell r="C12" t="str">
            <v>M¹nh</v>
          </cell>
          <cell r="E12">
            <v>20000</v>
          </cell>
        </row>
        <row r="13">
          <cell r="A13">
            <v>23</v>
          </cell>
          <cell r="B13" t="str">
            <v xml:space="preserve">§Æng V¨n </v>
          </cell>
          <cell r="C13" t="str">
            <v>Nguyªn</v>
          </cell>
          <cell r="D13" t="str">
            <v>Felt</v>
          </cell>
          <cell r="E13">
            <v>22000</v>
          </cell>
          <cell r="F13" t="str">
            <v>old worker</v>
          </cell>
        </row>
        <row r="14">
          <cell r="A14">
            <v>24</v>
          </cell>
          <cell r="B14" t="str">
            <v xml:space="preserve">Ph¹m Ngäc </v>
          </cell>
          <cell r="C14" t="str">
            <v>Tu©n</v>
          </cell>
          <cell r="E14">
            <v>18000</v>
          </cell>
        </row>
        <row r="15">
          <cell r="A15">
            <v>25</v>
          </cell>
          <cell r="B15" t="str">
            <v>NguyÔn V¨n</v>
          </cell>
          <cell r="C15" t="str">
            <v>Thµnh</v>
          </cell>
          <cell r="E15">
            <v>18000</v>
          </cell>
        </row>
        <row r="16">
          <cell r="A16">
            <v>26</v>
          </cell>
          <cell r="B16" t="str">
            <v>Tr­¬ng V¨n</v>
          </cell>
          <cell r="C16" t="str">
            <v>T©n</v>
          </cell>
          <cell r="D16" t="str">
            <v>Electro'</v>
          </cell>
          <cell r="E16">
            <v>20000</v>
          </cell>
          <cell r="F16" t="str">
            <v>old worker</v>
          </cell>
        </row>
        <row r="17">
          <cell r="A17">
            <v>27</v>
          </cell>
          <cell r="B17" t="str">
            <v>§Æng ViÕt</v>
          </cell>
          <cell r="C17" t="str">
            <v>Hïng</v>
          </cell>
          <cell r="E17">
            <v>18000</v>
          </cell>
        </row>
        <row r="18">
          <cell r="A18">
            <v>28</v>
          </cell>
          <cell r="B18" t="str">
            <v>Hoµng Minh</v>
          </cell>
          <cell r="C18" t="str">
            <v>TiÕn</v>
          </cell>
          <cell r="E18">
            <v>20000</v>
          </cell>
          <cell r="F18" t="str">
            <v>old worker</v>
          </cell>
        </row>
        <row r="19">
          <cell r="A19">
            <v>29</v>
          </cell>
          <cell r="B19" t="str">
            <v>NguyÔn §×nh</v>
          </cell>
          <cell r="C19" t="str">
            <v>Phóc</v>
          </cell>
          <cell r="D19" t="str">
            <v>Electro'</v>
          </cell>
          <cell r="E19">
            <v>20000</v>
          </cell>
          <cell r="F19" t="str">
            <v>old worker</v>
          </cell>
        </row>
        <row r="20">
          <cell r="A20">
            <v>30</v>
          </cell>
          <cell r="B20" t="str">
            <v xml:space="preserve">Lª §¹i </v>
          </cell>
          <cell r="C20" t="str">
            <v>Huy</v>
          </cell>
          <cell r="E20">
            <v>18000</v>
          </cell>
        </row>
        <row r="21">
          <cell r="A21">
            <v>31</v>
          </cell>
          <cell r="B21" t="str">
            <v>Ph¹m Ngäc</v>
          </cell>
          <cell r="C21" t="str">
            <v>T©m</v>
          </cell>
          <cell r="E21">
            <v>18000</v>
          </cell>
        </row>
        <row r="22">
          <cell r="A22">
            <v>32</v>
          </cell>
          <cell r="B22" t="str">
            <v>NguyÔn V¨n</v>
          </cell>
          <cell r="C22" t="str">
            <v>Kha</v>
          </cell>
          <cell r="E22">
            <v>18000</v>
          </cell>
        </row>
        <row r="23">
          <cell r="A23">
            <v>33</v>
          </cell>
          <cell r="B23" t="str">
            <v>NguyÔn Kh¾c</v>
          </cell>
          <cell r="C23" t="str">
            <v>Hïng</v>
          </cell>
          <cell r="E23">
            <v>18000</v>
          </cell>
        </row>
        <row r="24">
          <cell r="A24">
            <v>33</v>
          </cell>
          <cell r="B24" t="str">
            <v>NguyÔn Kh¾c</v>
          </cell>
          <cell r="C24" t="str">
            <v>Hïng</v>
          </cell>
          <cell r="E24">
            <v>18000</v>
          </cell>
        </row>
        <row r="25">
          <cell r="A25">
            <v>34</v>
          </cell>
          <cell r="B25" t="str">
            <v xml:space="preserve">Lª §×nh </v>
          </cell>
          <cell r="C25" t="str">
            <v>ChiÕn</v>
          </cell>
          <cell r="D25" t="str">
            <v>Electro'</v>
          </cell>
          <cell r="E25">
            <v>20000</v>
          </cell>
          <cell r="F25" t="str">
            <v>old worker</v>
          </cell>
        </row>
        <row r="26">
          <cell r="A26">
            <v>35</v>
          </cell>
          <cell r="B26" t="str">
            <v xml:space="preserve">NguyÔn §øc </v>
          </cell>
          <cell r="C26" t="str">
            <v>H¹nh</v>
          </cell>
          <cell r="E26">
            <v>18000</v>
          </cell>
        </row>
        <row r="27">
          <cell r="A27">
            <v>36</v>
          </cell>
          <cell r="B27" t="str">
            <v xml:space="preserve">NguyÔn §×nh </v>
          </cell>
          <cell r="C27" t="str">
            <v>Th¾ng</v>
          </cell>
          <cell r="E27">
            <v>18000</v>
          </cell>
          <cell r="F27" t="str">
            <v>old worker</v>
          </cell>
        </row>
        <row r="28">
          <cell r="A28">
            <v>37</v>
          </cell>
          <cell r="B28" t="str">
            <v>NguyÔn V¨n</v>
          </cell>
          <cell r="C28" t="str">
            <v>Khëi</v>
          </cell>
          <cell r="D28" t="str">
            <v>Electro'</v>
          </cell>
          <cell r="E28">
            <v>20000</v>
          </cell>
          <cell r="F28" t="str">
            <v>old worker</v>
          </cell>
        </row>
        <row r="29">
          <cell r="A29">
            <v>38</v>
          </cell>
          <cell r="B29" t="str">
            <v>NguyÔn Quèc</v>
          </cell>
          <cell r="C29" t="str">
            <v>ViÖt</v>
          </cell>
          <cell r="E29">
            <v>24000</v>
          </cell>
          <cell r="F29" t="str">
            <v>old worker</v>
          </cell>
        </row>
        <row r="30">
          <cell r="A30">
            <v>39</v>
          </cell>
          <cell r="B30" t="str">
            <v xml:space="preserve">Ph¹m Sü </v>
          </cell>
          <cell r="C30" t="str">
            <v>Th¾ng</v>
          </cell>
          <cell r="E30">
            <v>22000</v>
          </cell>
        </row>
        <row r="31">
          <cell r="A31">
            <v>40</v>
          </cell>
          <cell r="B31" t="str">
            <v xml:space="preserve">Ph¹m Quèc </v>
          </cell>
          <cell r="C31" t="str">
            <v>Kh¸nh</v>
          </cell>
          <cell r="D31" t="str">
            <v>Felt</v>
          </cell>
          <cell r="E31">
            <v>20000</v>
          </cell>
        </row>
        <row r="32">
          <cell r="A32">
            <v>41</v>
          </cell>
          <cell r="B32" t="str">
            <v xml:space="preserve">TrÇn Danh </v>
          </cell>
          <cell r="C32" t="str">
            <v>M¹nh</v>
          </cell>
          <cell r="D32" t="str">
            <v>Felt</v>
          </cell>
          <cell r="E32">
            <v>20000</v>
          </cell>
        </row>
        <row r="33">
          <cell r="A33">
            <v>42</v>
          </cell>
          <cell r="B33" t="str">
            <v>NguyÔn Huy</v>
          </cell>
          <cell r="C33" t="str">
            <v>LÞch</v>
          </cell>
          <cell r="D33" t="str">
            <v>Felt</v>
          </cell>
          <cell r="E33">
            <v>22000</v>
          </cell>
          <cell r="F33" t="str">
            <v>old worker</v>
          </cell>
        </row>
        <row r="34">
          <cell r="A34">
            <v>43</v>
          </cell>
          <cell r="B34" t="str">
            <v xml:space="preserve">Ng« Quèc </v>
          </cell>
          <cell r="C34" t="str">
            <v>TuÊn</v>
          </cell>
          <cell r="D34" t="str">
            <v>Felt</v>
          </cell>
          <cell r="E34">
            <v>25000</v>
          </cell>
          <cell r="F34" t="str">
            <v>old worker</v>
          </cell>
        </row>
        <row r="35">
          <cell r="A35">
            <v>44</v>
          </cell>
          <cell r="B35" t="str">
            <v>NguyÔn Danh</v>
          </cell>
          <cell r="C35" t="str">
            <v>Long</v>
          </cell>
          <cell r="E35">
            <v>18000</v>
          </cell>
        </row>
        <row r="36">
          <cell r="A36">
            <v>45</v>
          </cell>
          <cell r="B36" t="str">
            <v>Lª ngäc</v>
          </cell>
          <cell r="C36" t="str">
            <v xml:space="preserve">Anh </v>
          </cell>
          <cell r="E36">
            <v>18000</v>
          </cell>
        </row>
        <row r="37">
          <cell r="A37">
            <v>46</v>
          </cell>
          <cell r="B37" t="str">
            <v xml:space="preserve">NguyÔn ThÕ </v>
          </cell>
          <cell r="C37" t="str">
            <v>Vinh</v>
          </cell>
          <cell r="E37">
            <v>18000</v>
          </cell>
        </row>
        <row r="38">
          <cell r="A38">
            <v>47</v>
          </cell>
          <cell r="B38" t="str">
            <v>Ph¹m V¨n</v>
          </cell>
          <cell r="C38" t="str">
            <v>B»ng</v>
          </cell>
          <cell r="D38" t="str">
            <v>Felt</v>
          </cell>
          <cell r="E38">
            <v>20000</v>
          </cell>
        </row>
        <row r="39">
          <cell r="A39">
            <v>48</v>
          </cell>
          <cell r="B39" t="str">
            <v>§oµn B¸</v>
          </cell>
          <cell r="C39" t="str">
            <v>Dòng</v>
          </cell>
          <cell r="E39">
            <v>18000</v>
          </cell>
        </row>
        <row r="40">
          <cell r="A40">
            <v>49</v>
          </cell>
          <cell r="B40" t="str">
            <v>NguyÔn Danh</v>
          </cell>
          <cell r="C40" t="str">
            <v>M¹nh</v>
          </cell>
          <cell r="E40">
            <v>18000</v>
          </cell>
        </row>
        <row r="41">
          <cell r="A41">
            <v>50</v>
          </cell>
          <cell r="B41" t="str">
            <v>NguyÔn §×nh</v>
          </cell>
          <cell r="C41" t="str">
            <v>TÊn</v>
          </cell>
          <cell r="E41">
            <v>20000</v>
          </cell>
        </row>
        <row r="42">
          <cell r="A42">
            <v>51</v>
          </cell>
          <cell r="B42" t="str">
            <v xml:space="preserve">L­u ViÕt </v>
          </cell>
          <cell r="C42" t="str">
            <v>Tr­êng</v>
          </cell>
          <cell r="E42">
            <v>18000</v>
          </cell>
        </row>
        <row r="43">
          <cell r="A43">
            <v>52</v>
          </cell>
          <cell r="B43" t="str">
            <v xml:space="preserve">NguyÔn V¨n </v>
          </cell>
          <cell r="C43" t="str">
            <v>Phóc</v>
          </cell>
          <cell r="E43">
            <v>18000</v>
          </cell>
        </row>
        <row r="44">
          <cell r="A44">
            <v>53</v>
          </cell>
          <cell r="B44" t="str">
            <v>Ph¹m Duy</v>
          </cell>
          <cell r="C44" t="str">
            <v>Kh¸nh</v>
          </cell>
          <cell r="E44">
            <v>18000</v>
          </cell>
        </row>
        <row r="45">
          <cell r="A45">
            <v>54</v>
          </cell>
          <cell r="B45" t="str">
            <v xml:space="preserve">Lª Quang </v>
          </cell>
          <cell r="C45" t="str">
            <v>Duy</v>
          </cell>
          <cell r="E45">
            <v>18000</v>
          </cell>
        </row>
        <row r="46">
          <cell r="A46">
            <v>55</v>
          </cell>
          <cell r="B46" t="str">
            <v xml:space="preserve">Phïng V¨n </v>
          </cell>
          <cell r="C46" t="str">
            <v>C­êng</v>
          </cell>
          <cell r="E46">
            <v>18000</v>
          </cell>
        </row>
        <row r="47">
          <cell r="A47">
            <v>56</v>
          </cell>
          <cell r="B47" t="str">
            <v>Chu V¨n</v>
          </cell>
          <cell r="C47" t="str">
            <v>§¹i</v>
          </cell>
          <cell r="E47">
            <v>18000</v>
          </cell>
        </row>
        <row r="48">
          <cell r="A48">
            <v>57</v>
          </cell>
          <cell r="B48" t="str">
            <v>TrÇn TuÊn</v>
          </cell>
          <cell r="C48" t="str">
            <v>Anh</v>
          </cell>
          <cell r="E48">
            <v>20000</v>
          </cell>
        </row>
        <row r="49">
          <cell r="A49">
            <v>58</v>
          </cell>
          <cell r="B49" t="str">
            <v xml:space="preserve">L­u ViÕt </v>
          </cell>
          <cell r="C49" t="str">
            <v>Phong</v>
          </cell>
          <cell r="E49">
            <v>18000</v>
          </cell>
        </row>
        <row r="50">
          <cell r="A50">
            <v>59</v>
          </cell>
          <cell r="B50" t="str">
            <v>Hoµng Minh</v>
          </cell>
          <cell r="C50" t="str">
            <v>Kh¸nh</v>
          </cell>
          <cell r="E50">
            <v>18000</v>
          </cell>
        </row>
        <row r="51">
          <cell r="A51">
            <v>60</v>
          </cell>
          <cell r="B51" t="str">
            <v xml:space="preserve">NguyÔn §øc </v>
          </cell>
          <cell r="C51" t="str">
            <v>TiÖp</v>
          </cell>
          <cell r="E51">
            <v>18000</v>
          </cell>
        </row>
        <row r="52">
          <cell r="A52">
            <v>61</v>
          </cell>
          <cell r="B52" t="str">
            <v>NguyÔn TuÊn</v>
          </cell>
          <cell r="C52" t="str">
            <v>Anh</v>
          </cell>
          <cell r="E52">
            <v>18000</v>
          </cell>
        </row>
        <row r="53">
          <cell r="A53">
            <v>62</v>
          </cell>
          <cell r="B53" t="str">
            <v>TrÇn V¨n</v>
          </cell>
          <cell r="C53" t="str">
            <v>Minh</v>
          </cell>
          <cell r="E53">
            <v>18000</v>
          </cell>
        </row>
        <row r="54">
          <cell r="A54">
            <v>63</v>
          </cell>
          <cell r="B54" t="str">
            <v>NguyÔn M¹nh</v>
          </cell>
          <cell r="C54" t="str">
            <v>Huy</v>
          </cell>
          <cell r="E54">
            <v>18000</v>
          </cell>
        </row>
        <row r="55">
          <cell r="A55">
            <v>64</v>
          </cell>
          <cell r="B55" t="str">
            <v>T¹ V¨n</v>
          </cell>
          <cell r="C55" t="str">
            <v>¸nh</v>
          </cell>
          <cell r="D55" t="str">
            <v>Electro'</v>
          </cell>
          <cell r="E55">
            <v>20000</v>
          </cell>
        </row>
        <row r="56">
          <cell r="A56">
            <v>65</v>
          </cell>
          <cell r="B56" t="str">
            <v xml:space="preserve">NguyÔn V­¬ng </v>
          </cell>
          <cell r="C56" t="str">
            <v>§¹i</v>
          </cell>
          <cell r="E56">
            <v>18000</v>
          </cell>
        </row>
        <row r="57">
          <cell r="A57">
            <v>66</v>
          </cell>
          <cell r="B57" t="str">
            <v>NguyÔn SÜ</v>
          </cell>
          <cell r="C57" t="str">
            <v>Tuyªn</v>
          </cell>
          <cell r="D57" t="str">
            <v>Electro'</v>
          </cell>
          <cell r="E57">
            <v>20000</v>
          </cell>
          <cell r="F57" t="str">
            <v>old worker</v>
          </cell>
        </row>
        <row r="58">
          <cell r="A58">
            <v>67</v>
          </cell>
          <cell r="B58" t="str">
            <v>NguyÔn H÷u</v>
          </cell>
          <cell r="C58" t="str">
            <v>H¶i</v>
          </cell>
          <cell r="D58" t="str">
            <v>Felt</v>
          </cell>
          <cell r="E58">
            <v>20000</v>
          </cell>
        </row>
        <row r="59">
          <cell r="A59">
            <v>68</v>
          </cell>
          <cell r="B59" t="str">
            <v>TrÇn §×nh</v>
          </cell>
          <cell r="C59" t="str">
            <v>Nguyªn</v>
          </cell>
          <cell r="E59">
            <v>18000</v>
          </cell>
        </row>
        <row r="60">
          <cell r="A60">
            <v>69</v>
          </cell>
          <cell r="B60" t="str">
            <v>TrÇn Huy</v>
          </cell>
          <cell r="C60" t="str">
            <v>Th¶o</v>
          </cell>
          <cell r="D60" t="str">
            <v>Electro'</v>
          </cell>
          <cell r="E60">
            <v>20000</v>
          </cell>
          <cell r="F60" t="str">
            <v>old worker</v>
          </cell>
        </row>
        <row r="61">
          <cell r="A61">
            <v>70</v>
          </cell>
          <cell r="B61" t="str">
            <v xml:space="preserve">Lª §øc </v>
          </cell>
          <cell r="C61" t="str">
            <v>Dòng</v>
          </cell>
          <cell r="E61">
            <v>24000</v>
          </cell>
        </row>
        <row r="62">
          <cell r="A62">
            <v>71</v>
          </cell>
          <cell r="B62" t="str">
            <v>Ng Xu©n</v>
          </cell>
          <cell r="C62" t="str">
            <v>Léc</v>
          </cell>
          <cell r="E62">
            <v>18000</v>
          </cell>
        </row>
        <row r="63">
          <cell r="A63">
            <v>72</v>
          </cell>
          <cell r="B63" t="str">
            <v xml:space="preserve">NguyÔn §øc </v>
          </cell>
          <cell r="C63" t="str">
            <v>Th¬</v>
          </cell>
          <cell r="E63">
            <v>18000</v>
          </cell>
        </row>
        <row r="64">
          <cell r="A64">
            <v>73</v>
          </cell>
          <cell r="B64" t="str">
            <v>NguyÔn Anh</v>
          </cell>
          <cell r="C64" t="str">
            <v>Dòng</v>
          </cell>
          <cell r="E64">
            <v>18000</v>
          </cell>
        </row>
        <row r="65">
          <cell r="A65">
            <v>74</v>
          </cell>
          <cell r="B65" t="str">
            <v>Lª Minh</v>
          </cell>
          <cell r="C65" t="str">
            <v>Hoµn</v>
          </cell>
          <cell r="E65">
            <v>18000</v>
          </cell>
        </row>
        <row r="66">
          <cell r="A66">
            <v>75</v>
          </cell>
          <cell r="B66" t="str">
            <v xml:space="preserve">§Æng V¨n </v>
          </cell>
          <cell r="C66" t="str">
            <v>Tïng</v>
          </cell>
          <cell r="E66">
            <v>18000</v>
          </cell>
        </row>
        <row r="67">
          <cell r="A67">
            <v>76</v>
          </cell>
          <cell r="B67" t="str">
            <v xml:space="preserve">NguyÔn §×nh </v>
          </cell>
          <cell r="C67" t="str">
            <v>Thuû</v>
          </cell>
          <cell r="E67">
            <v>18000</v>
          </cell>
        </row>
        <row r="68">
          <cell r="A68">
            <v>77</v>
          </cell>
          <cell r="B68" t="str">
            <v xml:space="preserve">NguyÔn Quèc </v>
          </cell>
          <cell r="C68" t="str">
            <v>NhuËn</v>
          </cell>
          <cell r="E68">
            <v>18000</v>
          </cell>
        </row>
        <row r="69">
          <cell r="A69">
            <v>78</v>
          </cell>
          <cell r="B69" t="str">
            <v xml:space="preserve">Lª Phóc </v>
          </cell>
          <cell r="C69" t="str">
            <v>Thµnh</v>
          </cell>
          <cell r="E69">
            <v>18000</v>
          </cell>
        </row>
        <row r="70">
          <cell r="A70">
            <v>79</v>
          </cell>
          <cell r="B70" t="str">
            <v>Ph¹m V¨n</v>
          </cell>
          <cell r="C70" t="str">
            <v>T×nh</v>
          </cell>
          <cell r="D70" t="str">
            <v>Felt</v>
          </cell>
          <cell r="E70">
            <v>20000</v>
          </cell>
        </row>
        <row r="71">
          <cell r="A71">
            <v>80</v>
          </cell>
          <cell r="B71" t="str">
            <v xml:space="preserve">NguyÔn H÷u </v>
          </cell>
          <cell r="C71" t="str">
            <v>S¸ng</v>
          </cell>
          <cell r="E71">
            <v>18000</v>
          </cell>
        </row>
        <row r="72">
          <cell r="A72">
            <v>81</v>
          </cell>
          <cell r="B72" t="str">
            <v>NguyÔn Huy</v>
          </cell>
          <cell r="C72" t="str">
            <v>Minh</v>
          </cell>
          <cell r="D72" t="str">
            <v>Felt</v>
          </cell>
          <cell r="E72">
            <v>20000</v>
          </cell>
        </row>
        <row r="73">
          <cell r="A73">
            <v>82</v>
          </cell>
          <cell r="B73" t="str">
            <v xml:space="preserve">NguyÔn §øc </v>
          </cell>
          <cell r="C73" t="str">
            <v>Nam B</v>
          </cell>
          <cell r="E73">
            <v>18000</v>
          </cell>
        </row>
        <row r="74">
          <cell r="A74">
            <v>83</v>
          </cell>
          <cell r="B74" t="str">
            <v xml:space="preserve">Hoµng §¨ng </v>
          </cell>
          <cell r="C74" t="str">
            <v>Hîp</v>
          </cell>
          <cell r="E74">
            <v>18000</v>
          </cell>
        </row>
        <row r="75">
          <cell r="A75">
            <v>84</v>
          </cell>
          <cell r="B75" t="str">
            <v>Vò V¨n</v>
          </cell>
          <cell r="C75" t="str">
            <v>S¬n</v>
          </cell>
          <cell r="E75">
            <v>18000</v>
          </cell>
        </row>
        <row r="76">
          <cell r="A76">
            <v>85</v>
          </cell>
          <cell r="B76" t="str">
            <v>NguyÔn C«ng</v>
          </cell>
          <cell r="C76" t="str">
            <v>Vinh</v>
          </cell>
          <cell r="E76">
            <v>18000</v>
          </cell>
        </row>
        <row r="77">
          <cell r="A77">
            <v>86</v>
          </cell>
          <cell r="B77" t="str">
            <v>NguyÔn Ph­¬ng</v>
          </cell>
          <cell r="C77" t="str">
            <v>Hoµng</v>
          </cell>
          <cell r="E77">
            <v>18000</v>
          </cell>
        </row>
        <row r="78">
          <cell r="A78">
            <v>87</v>
          </cell>
          <cell r="B78" t="str">
            <v xml:space="preserve">L­u ViÕt </v>
          </cell>
          <cell r="C78" t="str">
            <v>H¶i</v>
          </cell>
          <cell r="E78">
            <v>18000</v>
          </cell>
        </row>
        <row r="79">
          <cell r="A79">
            <v>88</v>
          </cell>
          <cell r="B79" t="str">
            <v xml:space="preserve">NguyÔn Xu©n </v>
          </cell>
          <cell r="C79" t="str">
            <v>Phóc</v>
          </cell>
          <cell r="D79" t="str">
            <v>Felt</v>
          </cell>
          <cell r="E79">
            <v>20000</v>
          </cell>
        </row>
        <row r="80">
          <cell r="A80">
            <v>89</v>
          </cell>
          <cell r="B80" t="str">
            <v>Ph¹m Th¾ng</v>
          </cell>
          <cell r="C80" t="str">
            <v>Lîi</v>
          </cell>
          <cell r="E80">
            <v>18000</v>
          </cell>
        </row>
        <row r="81">
          <cell r="A81">
            <v>90</v>
          </cell>
          <cell r="B81" t="str">
            <v>NguyÔn V¨n</v>
          </cell>
          <cell r="C81" t="str">
            <v>Chung</v>
          </cell>
          <cell r="E81">
            <v>18000</v>
          </cell>
        </row>
        <row r="82">
          <cell r="A82">
            <v>91</v>
          </cell>
          <cell r="B82" t="str">
            <v xml:space="preserve">NguyÔn V¨n </v>
          </cell>
          <cell r="C82" t="str">
            <v>Quang</v>
          </cell>
          <cell r="D82" t="str">
            <v>Felt</v>
          </cell>
          <cell r="E82">
            <v>20000</v>
          </cell>
        </row>
        <row r="83">
          <cell r="A83">
            <v>92</v>
          </cell>
          <cell r="B83" t="str">
            <v>NguyÔn M¹nh</v>
          </cell>
          <cell r="C83" t="str">
            <v>HiÓn</v>
          </cell>
          <cell r="D83" t="str">
            <v>Felt</v>
          </cell>
          <cell r="E83">
            <v>20000</v>
          </cell>
        </row>
        <row r="84">
          <cell r="A84">
            <v>93</v>
          </cell>
          <cell r="B84" t="str">
            <v>§oµn Träng</v>
          </cell>
          <cell r="C84" t="str">
            <v>Chinh</v>
          </cell>
          <cell r="D84" t="str">
            <v>Felt</v>
          </cell>
          <cell r="E84">
            <v>20000</v>
          </cell>
        </row>
        <row r="85">
          <cell r="A85">
            <v>94</v>
          </cell>
          <cell r="B85" t="str">
            <v>NguyÔn Quèc</v>
          </cell>
          <cell r="C85" t="str">
            <v>Dòng</v>
          </cell>
          <cell r="E85">
            <v>18000</v>
          </cell>
        </row>
        <row r="86">
          <cell r="A86">
            <v>95</v>
          </cell>
          <cell r="B86" t="str">
            <v>Hoµng V¨n</v>
          </cell>
          <cell r="C86" t="str">
            <v>Nam</v>
          </cell>
          <cell r="E86">
            <v>18000</v>
          </cell>
        </row>
        <row r="87">
          <cell r="A87">
            <v>96</v>
          </cell>
          <cell r="B87" t="str">
            <v xml:space="preserve">§ç Träng </v>
          </cell>
          <cell r="C87" t="str">
            <v>§¹t</v>
          </cell>
          <cell r="E87">
            <v>18000</v>
          </cell>
        </row>
        <row r="88">
          <cell r="A88">
            <v>97</v>
          </cell>
          <cell r="B88" t="str">
            <v>L¹i Trung</v>
          </cell>
          <cell r="C88" t="str">
            <v>Thµnh</v>
          </cell>
          <cell r="E88">
            <v>18000</v>
          </cell>
        </row>
        <row r="89">
          <cell r="A89">
            <v>98</v>
          </cell>
          <cell r="B89" t="str">
            <v>TrÇn V¨n</v>
          </cell>
          <cell r="C89" t="str">
            <v>Duy</v>
          </cell>
          <cell r="E89">
            <v>18000</v>
          </cell>
        </row>
        <row r="90">
          <cell r="A90">
            <v>99</v>
          </cell>
          <cell r="B90" t="str">
            <v>TrÇn Xu©n</v>
          </cell>
          <cell r="C90" t="str">
            <v>Nam</v>
          </cell>
          <cell r="E90">
            <v>18000</v>
          </cell>
        </row>
        <row r="91">
          <cell r="A91">
            <v>100</v>
          </cell>
          <cell r="B91" t="str">
            <v>TrÇn Anh</v>
          </cell>
          <cell r="C91" t="str">
            <v>§øc</v>
          </cell>
          <cell r="E91">
            <v>18000</v>
          </cell>
        </row>
        <row r="92">
          <cell r="A92">
            <v>101</v>
          </cell>
          <cell r="B92" t="str">
            <v xml:space="preserve">NguyÔn V¨n </v>
          </cell>
          <cell r="C92" t="str">
            <v>Qu¶ng</v>
          </cell>
          <cell r="E92">
            <v>18000</v>
          </cell>
        </row>
        <row r="93">
          <cell r="A93">
            <v>102</v>
          </cell>
          <cell r="B93" t="str">
            <v>Lª Träng</v>
          </cell>
          <cell r="C93" t="str">
            <v>T©m</v>
          </cell>
          <cell r="D93" t="str">
            <v>Electro'</v>
          </cell>
          <cell r="E93">
            <v>20000</v>
          </cell>
        </row>
        <row r="94">
          <cell r="A94">
            <v>103</v>
          </cell>
          <cell r="B94" t="str">
            <v>Hoµng TuÊn</v>
          </cell>
          <cell r="C94" t="str">
            <v>§¶m</v>
          </cell>
          <cell r="E94">
            <v>18000</v>
          </cell>
        </row>
        <row r="95">
          <cell r="A95">
            <v>104</v>
          </cell>
          <cell r="B95" t="str">
            <v>Ph¹m §×nh</v>
          </cell>
          <cell r="C95" t="str">
            <v>B×nh</v>
          </cell>
          <cell r="E95">
            <v>18000</v>
          </cell>
        </row>
        <row r="96">
          <cell r="A96">
            <v>105</v>
          </cell>
          <cell r="B96" t="str">
            <v>NguyÔn Trung</v>
          </cell>
          <cell r="C96" t="str">
            <v>Kiªn</v>
          </cell>
          <cell r="E96">
            <v>20000</v>
          </cell>
        </row>
        <row r="97">
          <cell r="A97">
            <v>106</v>
          </cell>
          <cell r="B97" t="str">
            <v>Lª V¨n</v>
          </cell>
          <cell r="C97" t="str">
            <v>H­ng</v>
          </cell>
          <cell r="E97">
            <v>20000</v>
          </cell>
        </row>
        <row r="98">
          <cell r="A98">
            <v>107</v>
          </cell>
          <cell r="B98" t="str">
            <v xml:space="preserve">NguyÔn V¨n  </v>
          </cell>
          <cell r="C98" t="str">
            <v>§¹t</v>
          </cell>
          <cell r="D98" t="str">
            <v>Electro'</v>
          </cell>
          <cell r="E98">
            <v>20000</v>
          </cell>
        </row>
        <row r="99">
          <cell r="A99">
            <v>108</v>
          </cell>
          <cell r="B99" t="str">
            <v xml:space="preserve">L­u ViÕt </v>
          </cell>
          <cell r="C99" t="str">
            <v>X¹</v>
          </cell>
          <cell r="E99">
            <v>18000</v>
          </cell>
        </row>
        <row r="100">
          <cell r="A100">
            <v>109</v>
          </cell>
          <cell r="B100" t="str">
            <v>NguyÔn Trung</v>
          </cell>
          <cell r="C100" t="str">
            <v>HiÕu</v>
          </cell>
          <cell r="E100">
            <v>18000</v>
          </cell>
        </row>
        <row r="101">
          <cell r="A101">
            <v>110</v>
          </cell>
          <cell r="B101" t="str">
            <v>NguyÔn Häc</v>
          </cell>
          <cell r="C101" t="str">
            <v>Quý</v>
          </cell>
          <cell r="D101" t="str">
            <v>Felt</v>
          </cell>
          <cell r="E101">
            <v>20000</v>
          </cell>
        </row>
        <row r="102">
          <cell r="A102">
            <v>111</v>
          </cell>
          <cell r="B102" t="str">
            <v>NguyÔn Danh</v>
          </cell>
          <cell r="C102" t="str">
            <v>Linh</v>
          </cell>
          <cell r="E102">
            <v>18000</v>
          </cell>
        </row>
        <row r="103">
          <cell r="A103">
            <v>112</v>
          </cell>
          <cell r="B103" t="str">
            <v>§inh Thanh</v>
          </cell>
          <cell r="C103" t="str">
            <v>Toµn</v>
          </cell>
          <cell r="E103">
            <v>18000</v>
          </cell>
        </row>
        <row r="104">
          <cell r="A104">
            <v>113</v>
          </cell>
          <cell r="B104" t="str">
            <v xml:space="preserve">NguyÔn Thµnh </v>
          </cell>
          <cell r="C104" t="str">
            <v>Nam</v>
          </cell>
          <cell r="E104">
            <v>20000</v>
          </cell>
        </row>
        <row r="105">
          <cell r="A105">
            <v>114</v>
          </cell>
          <cell r="B105" t="str">
            <v>Qu¸ch Xu©n</v>
          </cell>
          <cell r="C105" t="str">
            <v>Quý</v>
          </cell>
          <cell r="D105" t="str">
            <v>Electro'</v>
          </cell>
          <cell r="E105">
            <v>20000</v>
          </cell>
        </row>
        <row r="106">
          <cell r="A106">
            <v>115</v>
          </cell>
          <cell r="B106" t="str">
            <v xml:space="preserve">Vò Xu©n </v>
          </cell>
          <cell r="C106" t="str">
            <v xml:space="preserve">HiÖp </v>
          </cell>
          <cell r="E106">
            <v>18000</v>
          </cell>
        </row>
        <row r="107">
          <cell r="A107">
            <v>116</v>
          </cell>
          <cell r="B107" t="str">
            <v>Qu¸n Thµnh</v>
          </cell>
          <cell r="C107" t="str">
            <v>Quang</v>
          </cell>
          <cell r="E107">
            <v>18000</v>
          </cell>
        </row>
        <row r="108">
          <cell r="A108">
            <v>117</v>
          </cell>
          <cell r="B108" t="str">
            <v>Vò V¨n</v>
          </cell>
          <cell r="C108" t="str">
            <v>Trung</v>
          </cell>
          <cell r="E108">
            <v>18000</v>
          </cell>
        </row>
        <row r="109">
          <cell r="A109">
            <v>118</v>
          </cell>
          <cell r="B109" t="str">
            <v>Vò M¹nh</v>
          </cell>
          <cell r="C109" t="str">
            <v>D­</v>
          </cell>
          <cell r="E109">
            <v>18000</v>
          </cell>
        </row>
        <row r="110">
          <cell r="A110">
            <v>119</v>
          </cell>
          <cell r="B110" t="str">
            <v>Vò Anh</v>
          </cell>
          <cell r="C110" t="str">
            <v>TuÊn</v>
          </cell>
          <cell r="D110" t="str">
            <v>Felt</v>
          </cell>
          <cell r="E110">
            <v>22000</v>
          </cell>
        </row>
        <row r="111">
          <cell r="A111">
            <v>120</v>
          </cell>
          <cell r="B111" t="str">
            <v>NguyÔn V¨n</v>
          </cell>
          <cell r="C111" t="str">
            <v>S¬n</v>
          </cell>
          <cell r="E111">
            <v>18000</v>
          </cell>
        </row>
        <row r="112">
          <cell r="A112">
            <v>121</v>
          </cell>
          <cell r="B112" t="str">
            <v>NguyÔn TiÕn</v>
          </cell>
          <cell r="C112" t="str">
            <v>Tr×nh</v>
          </cell>
          <cell r="E112">
            <v>18000</v>
          </cell>
        </row>
        <row r="113">
          <cell r="A113">
            <v>122</v>
          </cell>
          <cell r="B113" t="str">
            <v>NguyÔn Duy</v>
          </cell>
          <cell r="C113" t="str">
            <v>BiÒn</v>
          </cell>
          <cell r="E113">
            <v>18000</v>
          </cell>
        </row>
        <row r="114">
          <cell r="A114">
            <v>123</v>
          </cell>
          <cell r="B114" t="str">
            <v>V­¬ng Xu©n</v>
          </cell>
          <cell r="C114" t="str">
            <v>Thµnh</v>
          </cell>
          <cell r="E114">
            <v>18000</v>
          </cell>
        </row>
        <row r="115">
          <cell r="A115">
            <v>124</v>
          </cell>
          <cell r="B115" t="str">
            <v>TrÞnh TiÕn</v>
          </cell>
          <cell r="C115" t="str">
            <v>Hoµ</v>
          </cell>
          <cell r="E115">
            <v>20000</v>
          </cell>
        </row>
        <row r="116">
          <cell r="A116">
            <v>125</v>
          </cell>
          <cell r="B116" t="str">
            <v xml:space="preserve">TrÇn Minh </v>
          </cell>
          <cell r="C116" t="str">
            <v>Th¾ng</v>
          </cell>
          <cell r="E116">
            <v>18000</v>
          </cell>
        </row>
        <row r="117">
          <cell r="A117">
            <v>126</v>
          </cell>
          <cell r="B117" t="str">
            <v>NguyÔn V¨n</v>
          </cell>
          <cell r="C117" t="str">
            <v>C­êng</v>
          </cell>
          <cell r="E117">
            <v>18000</v>
          </cell>
        </row>
        <row r="118">
          <cell r="A118">
            <v>127</v>
          </cell>
          <cell r="B118" t="str">
            <v>NguyÔn Xu©n</v>
          </cell>
          <cell r="C118" t="str">
            <v>T©m</v>
          </cell>
          <cell r="E118">
            <v>18000</v>
          </cell>
        </row>
        <row r="119">
          <cell r="A119">
            <v>128</v>
          </cell>
          <cell r="B119" t="str">
            <v>§µo Huy</v>
          </cell>
          <cell r="C119" t="str">
            <v>Xuyªn</v>
          </cell>
          <cell r="E119">
            <v>18000</v>
          </cell>
        </row>
        <row r="120">
          <cell r="A120">
            <v>129</v>
          </cell>
          <cell r="B120" t="str">
            <v>NguyÔn Quang</v>
          </cell>
          <cell r="C120" t="str">
            <v>§«ng</v>
          </cell>
          <cell r="E120">
            <v>18000</v>
          </cell>
        </row>
        <row r="121">
          <cell r="A121">
            <v>130</v>
          </cell>
          <cell r="B121" t="str">
            <v>Ph¹m V¨n</v>
          </cell>
          <cell r="C121" t="str">
            <v>Nam</v>
          </cell>
          <cell r="E121">
            <v>18000</v>
          </cell>
        </row>
        <row r="122">
          <cell r="A122">
            <v>131</v>
          </cell>
          <cell r="B122" t="str">
            <v xml:space="preserve">NguyÔn H÷u </v>
          </cell>
          <cell r="C122" t="str">
            <v>Häc</v>
          </cell>
          <cell r="E122">
            <v>18000</v>
          </cell>
        </row>
        <row r="123">
          <cell r="A123">
            <v>132</v>
          </cell>
          <cell r="B123" t="str">
            <v>NguyÔn Xu©n</v>
          </cell>
          <cell r="C123" t="str">
            <v>Gi¸p</v>
          </cell>
          <cell r="D123" t="str">
            <v>Felt</v>
          </cell>
          <cell r="E123">
            <v>20000</v>
          </cell>
        </row>
        <row r="124">
          <cell r="A124">
            <v>133</v>
          </cell>
        </row>
        <row r="126">
          <cell r="A126">
            <v>200</v>
          </cell>
          <cell r="B126" t="str">
            <v xml:space="preserve">NguyÔn H÷u </v>
          </cell>
          <cell r="C126" t="str">
            <v>Kh¸nh</v>
          </cell>
          <cell r="D126" t="str">
            <v>Electro'</v>
          </cell>
          <cell r="E126">
            <v>20000</v>
          </cell>
        </row>
        <row r="127">
          <cell r="A127">
            <v>201</v>
          </cell>
          <cell r="B127" t="str">
            <v>NguyÔn Minh</v>
          </cell>
          <cell r="C127" t="str">
            <v>§øc</v>
          </cell>
          <cell r="D127" t="str">
            <v>Felt</v>
          </cell>
          <cell r="E127">
            <v>20000</v>
          </cell>
        </row>
        <row r="128">
          <cell r="A128">
            <v>202</v>
          </cell>
          <cell r="B128" t="str">
            <v xml:space="preserve">NguyÔn V¨n </v>
          </cell>
          <cell r="C128" t="str">
            <v>Huy</v>
          </cell>
          <cell r="D128" t="str">
            <v>Electro'</v>
          </cell>
          <cell r="E128">
            <v>20000</v>
          </cell>
        </row>
        <row r="129">
          <cell r="A129">
            <v>203</v>
          </cell>
          <cell r="B129" t="str">
            <v xml:space="preserve">NguyÔn V¨n </v>
          </cell>
          <cell r="C129" t="str">
            <v>HuÖ</v>
          </cell>
          <cell r="D129" t="str">
            <v>Felt</v>
          </cell>
          <cell r="E129">
            <v>20000</v>
          </cell>
        </row>
        <row r="130">
          <cell r="A130">
            <v>204</v>
          </cell>
          <cell r="B130" t="str">
            <v xml:space="preserve">NguyÔn V¨n </v>
          </cell>
          <cell r="C130" t="str">
            <v>T×nh</v>
          </cell>
          <cell r="D130" t="str">
            <v>Electro'</v>
          </cell>
          <cell r="E130">
            <v>20000</v>
          </cell>
        </row>
        <row r="131">
          <cell r="A131">
            <v>205</v>
          </cell>
          <cell r="B131" t="str">
            <v>Bïi V¨n</v>
          </cell>
          <cell r="C131" t="str">
            <v>TuÊn</v>
          </cell>
          <cell r="E131">
            <v>18000</v>
          </cell>
        </row>
        <row r="132">
          <cell r="A132">
            <v>206</v>
          </cell>
          <cell r="B132" t="str">
            <v xml:space="preserve">Ph¹m Hång </v>
          </cell>
          <cell r="C132" t="str">
            <v>Quang</v>
          </cell>
          <cell r="E132">
            <v>18000</v>
          </cell>
        </row>
        <row r="133">
          <cell r="A133">
            <v>207</v>
          </cell>
          <cell r="B133" t="str">
            <v xml:space="preserve">NguyÔn V¨n </v>
          </cell>
          <cell r="C133" t="str">
            <v>Tr­êng</v>
          </cell>
          <cell r="E133">
            <v>18000</v>
          </cell>
        </row>
        <row r="134">
          <cell r="A134">
            <v>208</v>
          </cell>
          <cell r="B134" t="str">
            <v>Lª TuÊn</v>
          </cell>
          <cell r="C134" t="str">
            <v>Anh</v>
          </cell>
          <cell r="D134" t="str">
            <v>Felt</v>
          </cell>
          <cell r="E134">
            <v>20000</v>
          </cell>
        </row>
        <row r="135">
          <cell r="A135">
            <v>209</v>
          </cell>
          <cell r="B135" t="str">
            <v xml:space="preserve">NguyÔn V¨n </v>
          </cell>
          <cell r="C135" t="str">
            <v>B¾c</v>
          </cell>
          <cell r="D135" t="str">
            <v>Felt</v>
          </cell>
          <cell r="E135">
            <v>20000</v>
          </cell>
        </row>
        <row r="136">
          <cell r="A136">
            <v>210</v>
          </cell>
          <cell r="B136" t="str">
            <v>NguyÔn ViÖt</v>
          </cell>
          <cell r="C136" t="str">
            <v>§«ng</v>
          </cell>
          <cell r="D136" t="str">
            <v>Electro'</v>
          </cell>
          <cell r="E136">
            <v>20000</v>
          </cell>
        </row>
        <row r="137">
          <cell r="A137">
            <v>211</v>
          </cell>
          <cell r="B137" t="str">
            <v>Vò §µo</v>
          </cell>
          <cell r="C137" t="str">
            <v>Trang</v>
          </cell>
          <cell r="E137">
            <v>18000</v>
          </cell>
        </row>
        <row r="138">
          <cell r="A138">
            <v>212</v>
          </cell>
          <cell r="B138" t="str">
            <v xml:space="preserve">Vò Huy </v>
          </cell>
          <cell r="C138" t="str">
            <v>Thanh</v>
          </cell>
          <cell r="E138">
            <v>18000</v>
          </cell>
        </row>
        <row r="139">
          <cell r="A139">
            <v>213</v>
          </cell>
          <cell r="B139" t="str">
            <v>V­¬ng Chung</v>
          </cell>
          <cell r="C139" t="str">
            <v>Kiªn</v>
          </cell>
          <cell r="E139">
            <v>18000</v>
          </cell>
        </row>
        <row r="140">
          <cell r="A140">
            <v>214</v>
          </cell>
          <cell r="B140" t="str">
            <v>NguyÔn §øc</v>
          </cell>
          <cell r="C140" t="str">
            <v>Khoa</v>
          </cell>
          <cell r="E140">
            <v>18000</v>
          </cell>
        </row>
        <row r="141">
          <cell r="A141">
            <v>215</v>
          </cell>
          <cell r="B141" t="str">
            <v xml:space="preserve">L­¬ng Nguyªn </v>
          </cell>
          <cell r="C141" t="str">
            <v>Träng</v>
          </cell>
          <cell r="E141">
            <v>18000</v>
          </cell>
        </row>
        <row r="142">
          <cell r="A142">
            <v>216</v>
          </cell>
          <cell r="B142" t="str">
            <v xml:space="preserve">Vò Ph­¬ng </v>
          </cell>
          <cell r="C142" t="str">
            <v>Kiªn</v>
          </cell>
          <cell r="E142">
            <v>18000</v>
          </cell>
        </row>
        <row r="143">
          <cell r="A143">
            <v>217</v>
          </cell>
          <cell r="B143" t="str">
            <v>Hoµng V¨n</v>
          </cell>
          <cell r="C143" t="str">
            <v>TuÊn</v>
          </cell>
          <cell r="E143">
            <v>18000</v>
          </cell>
        </row>
        <row r="144">
          <cell r="A144">
            <v>218</v>
          </cell>
          <cell r="B144" t="str">
            <v>Lª C«ng</v>
          </cell>
          <cell r="C144" t="str">
            <v>NghiÖp</v>
          </cell>
          <cell r="E144">
            <v>18000</v>
          </cell>
        </row>
        <row r="145">
          <cell r="A145">
            <v>219</v>
          </cell>
          <cell r="B145" t="str">
            <v>TrÇn §×nh</v>
          </cell>
          <cell r="C145" t="str">
            <v>Dòng</v>
          </cell>
          <cell r="E145">
            <v>18000</v>
          </cell>
        </row>
        <row r="146">
          <cell r="A146">
            <v>220</v>
          </cell>
          <cell r="B146" t="str">
            <v xml:space="preserve">NguyÔn V¨n </v>
          </cell>
          <cell r="C146" t="str">
            <v>¸nh</v>
          </cell>
          <cell r="E146">
            <v>18000</v>
          </cell>
        </row>
        <row r="147">
          <cell r="A147">
            <v>221</v>
          </cell>
          <cell r="B147" t="str">
            <v xml:space="preserve">§µo §×nh </v>
          </cell>
          <cell r="C147" t="str">
            <v>V¨n</v>
          </cell>
          <cell r="E147">
            <v>18000</v>
          </cell>
        </row>
        <row r="148">
          <cell r="A148">
            <v>222</v>
          </cell>
          <cell r="B148" t="str">
            <v>Ph¹m M¹nh</v>
          </cell>
          <cell r="C148" t="str">
            <v>T­ëng</v>
          </cell>
          <cell r="E148">
            <v>18000</v>
          </cell>
        </row>
        <row r="149">
          <cell r="A149">
            <v>223</v>
          </cell>
          <cell r="B149" t="str">
            <v xml:space="preserve">T« Quang </v>
          </cell>
          <cell r="C149" t="str">
            <v>Toµn</v>
          </cell>
          <cell r="E149">
            <v>18000</v>
          </cell>
        </row>
        <row r="150">
          <cell r="A150">
            <v>224</v>
          </cell>
          <cell r="B150" t="str">
            <v>Vò Quang</v>
          </cell>
          <cell r="C150" t="str">
            <v>TiÕn</v>
          </cell>
          <cell r="E150">
            <v>18000</v>
          </cell>
        </row>
        <row r="151">
          <cell r="A151">
            <v>225</v>
          </cell>
          <cell r="B151" t="str">
            <v xml:space="preserve">Vò V¨n </v>
          </cell>
          <cell r="C151" t="str">
            <v>Dòng</v>
          </cell>
          <cell r="E151">
            <v>18000</v>
          </cell>
        </row>
        <row r="152">
          <cell r="A152">
            <v>226</v>
          </cell>
          <cell r="B152" t="str">
            <v>Doanh §øc</v>
          </cell>
          <cell r="C152" t="str">
            <v>Nam</v>
          </cell>
          <cell r="E152">
            <v>18000</v>
          </cell>
        </row>
        <row r="153">
          <cell r="A153">
            <v>227</v>
          </cell>
          <cell r="B153" t="str">
            <v>Vò Xu©n</v>
          </cell>
          <cell r="C153" t="str">
            <v>§¹o</v>
          </cell>
          <cell r="E153">
            <v>18000</v>
          </cell>
        </row>
        <row r="154">
          <cell r="A154">
            <v>228</v>
          </cell>
          <cell r="B154" t="str">
            <v>Lª Duy</v>
          </cell>
          <cell r="C154" t="str">
            <v>Quy</v>
          </cell>
          <cell r="E154">
            <v>18000</v>
          </cell>
        </row>
        <row r="155">
          <cell r="A155">
            <v>229</v>
          </cell>
          <cell r="B155" t="str">
            <v>§ç M¹nh</v>
          </cell>
          <cell r="C155" t="str">
            <v>TuÊn</v>
          </cell>
          <cell r="E155">
            <v>18000</v>
          </cell>
        </row>
        <row r="156">
          <cell r="A156">
            <v>230</v>
          </cell>
          <cell r="B156" t="str">
            <v xml:space="preserve">Vò TiÕn </v>
          </cell>
          <cell r="C156" t="str">
            <v>V­¬ng</v>
          </cell>
          <cell r="E156">
            <v>18000</v>
          </cell>
        </row>
        <row r="157">
          <cell r="A157">
            <v>231</v>
          </cell>
          <cell r="B157" t="str">
            <v>Vò Quang</v>
          </cell>
          <cell r="C157" t="str">
            <v>H¶i</v>
          </cell>
          <cell r="E157">
            <v>18000</v>
          </cell>
        </row>
        <row r="158">
          <cell r="A158">
            <v>232</v>
          </cell>
          <cell r="B158" t="str">
            <v xml:space="preserve">Vò V¨n </v>
          </cell>
          <cell r="C158" t="str">
            <v>T¹o</v>
          </cell>
          <cell r="E158">
            <v>18000</v>
          </cell>
        </row>
        <row r="159">
          <cell r="A159">
            <v>233</v>
          </cell>
          <cell r="B159" t="str">
            <v>Vò §øc</v>
          </cell>
          <cell r="C159" t="str">
            <v>T­êng</v>
          </cell>
          <cell r="E159">
            <v>18000</v>
          </cell>
        </row>
        <row r="160">
          <cell r="A160">
            <v>234</v>
          </cell>
          <cell r="B160" t="str">
            <v>§ång Xu©n</v>
          </cell>
          <cell r="C160" t="str">
            <v>Lu©n</v>
          </cell>
          <cell r="E160">
            <v>18000</v>
          </cell>
        </row>
        <row r="161">
          <cell r="A161">
            <v>235</v>
          </cell>
          <cell r="B161" t="str">
            <v>D­¬ng C«ng</v>
          </cell>
          <cell r="C161" t="str">
            <v>§øc</v>
          </cell>
          <cell r="D161" t="str">
            <v>Felt</v>
          </cell>
          <cell r="E161">
            <v>20000</v>
          </cell>
        </row>
        <row r="162">
          <cell r="A162">
            <v>236</v>
          </cell>
          <cell r="B162" t="str">
            <v>NguyÔn ViÖt</v>
          </cell>
          <cell r="C162" t="str">
            <v>B¾c</v>
          </cell>
          <cell r="E162">
            <v>18000</v>
          </cell>
        </row>
        <row r="163">
          <cell r="A163">
            <v>237</v>
          </cell>
          <cell r="E163">
            <v>18000</v>
          </cell>
        </row>
        <row r="164">
          <cell r="A164">
            <v>238</v>
          </cell>
          <cell r="B164" t="str">
            <v>Vò §×nh</v>
          </cell>
          <cell r="C164" t="str">
            <v>B×nh</v>
          </cell>
          <cell r="E164">
            <v>18000</v>
          </cell>
        </row>
        <row r="165">
          <cell r="A165">
            <v>239</v>
          </cell>
          <cell r="B165" t="str">
            <v>Vò Hång</v>
          </cell>
          <cell r="C165" t="str">
            <v>Thanh</v>
          </cell>
          <cell r="E165">
            <v>18000</v>
          </cell>
        </row>
        <row r="166">
          <cell r="A166">
            <v>240</v>
          </cell>
          <cell r="B166" t="str">
            <v xml:space="preserve">Vò §×nh </v>
          </cell>
          <cell r="C166" t="str">
            <v>Khang</v>
          </cell>
          <cell r="E166">
            <v>18000</v>
          </cell>
        </row>
        <row r="167">
          <cell r="A167">
            <v>241</v>
          </cell>
          <cell r="B167" t="str">
            <v>Vò Thµnh</v>
          </cell>
          <cell r="C167" t="str">
            <v>Nam</v>
          </cell>
          <cell r="E167">
            <v>18000</v>
          </cell>
        </row>
        <row r="168">
          <cell r="A168">
            <v>242</v>
          </cell>
          <cell r="B168" t="str">
            <v>Ph¹m V¨n</v>
          </cell>
          <cell r="C168" t="str">
            <v>Dù</v>
          </cell>
          <cell r="E168">
            <v>18000</v>
          </cell>
        </row>
        <row r="169">
          <cell r="A169">
            <v>243</v>
          </cell>
          <cell r="B169" t="str">
            <v xml:space="preserve">NguyÔn H÷u </v>
          </cell>
          <cell r="C169" t="str">
            <v>TÝnh</v>
          </cell>
          <cell r="E169">
            <v>18000</v>
          </cell>
        </row>
        <row r="170">
          <cell r="A170">
            <v>244</v>
          </cell>
          <cell r="B170" t="str">
            <v>Lª §øc</v>
          </cell>
          <cell r="C170" t="str">
            <v>TiÖp</v>
          </cell>
          <cell r="E170">
            <v>18000</v>
          </cell>
        </row>
        <row r="171">
          <cell r="A171">
            <v>245</v>
          </cell>
          <cell r="B171" t="str">
            <v>§Æng Hïng</v>
          </cell>
          <cell r="C171" t="str">
            <v>C­êng</v>
          </cell>
          <cell r="E171">
            <v>18000</v>
          </cell>
        </row>
        <row r="172">
          <cell r="A172">
            <v>246</v>
          </cell>
          <cell r="B172" t="str">
            <v>Hµ V¨n</v>
          </cell>
          <cell r="C172" t="str">
            <v>L©m</v>
          </cell>
          <cell r="D172" t="str">
            <v>Electro'</v>
          </cell>
          <cell r="E172">
            <v>20000</v>
          </cell>
        </row>
        <row r="173">
          <cell r="A173">
            <v>247</v>
          </cell>
          <cell r="B173" t="str">
            <v xml:space="preserve">Vò V¨n </v>
          </cell>
          <cell r="C173" t="str">
            <v>LuyÖn</v>
          </cell>
          <cell r="E173">
            <v>18000</v>
          </cell>
        </row>
        <row r="174">
          <cell r="A174">
            <v>248</v>
          </cell>
          <cell r="B174" t="str">
            <v>Nh÷ Huy</v>
          </cell>
          <cell r="C174" t="str">
            <v>Tr­êng</v>
          </cell>
          <cell r="D174" t="str">
            <v>Electro'</v>
          </cell>
          <cell r="E174">
            <v>20000</v>
          </cell>
        </row>
        <row r="175">
          <cell r="A175">
            <v>249</v>
          </cell>
          <cell r="B175" t="str">
            <v>Vò §×nh</v>
          </cell>
          <cell r="C175" t="str">
            <v>Tr­êng</v>
          </cell>
          <cell r="E175">
            <v>18000</v>
          </cell>
        </row>
        <row r="176">
          <cell r="A176">
            <v>250</v>
          </cell>
        </row>
        <row r="177">
          <cell r="A177">
            <v>251</v>
          </cell>
        </row>
        <row r="178">
          <cell r="A178">
            <v>252</v>
          </cell>
        </row>
        <row r="179">
          <cell r="A179">
            <v>253</v>
          </cell>
        </row>
        <row r="180">
          <cell r="A180">
            <v>254</v>
          </cell>
        </row>
        <row r="181">
          <cell r="A181">
            <v>255</v>
          </cell>
        </row>
        <row r="182">
          <cell r="A182">
            <v>256</v>
          </cell>
        </row>
      </sheetData>
      <sheetData sheetId="2"/>
      <sheetData sheetId="3"/>
      <sheetData sheetId="4"/>
      <sheetData sheetId="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
      <sheetName val="T-cong"/>
      <sheetName val="NAM"/>
      <sheetName val="NU"/>
      <sheetName val="K-XICH"/>
      <sheetName val="SUACAP"/>
      <sheetName val="K-CAP"/>
      <sheetName val="TONGHOP"/>
      <sheetName val="00000000"/>
      <sheetName val="XXXXXXXX"/>
      <sheetName val="10000000"/>
      <sheetName val="XL4Poppy"/>
    </sheetNames>
    <sheetDataSet>
      <sheetData sheetId="0" refreshError="1">
        <row r="2">
          <cell r="A2">
            <v>12</v>
          </cell>
          <cell r="B2" t="str">
            <v>TrÇn Xu©n</v>
          </cell>
          <cell r="C2" t="str">
            <v>B¶o</v>
          </cell>
          <cell r="E2">
            <v>18000</v>
          </cell>
          <cell r="F2" t="str">
            <v>old worker</v>
          </cell>
        </row>
        <row r="3">
          <cell r="A3">
            <v>13</v>
          </cell>
          <cell r="B3" t="str">
            <v xml:space="preserve">Nghiªm Xu©n </v>
          </cell>
          <cell r="C3" t="str">
            <v>Ph­¬ng</v>
          </cell>
          <cell r="E3">
            <v>20000</v>
          </cell>
        </row>
        <row r="4">
          <cell r="A4">
            <v>14</v>
          </cell>
          <cell r="B4" t="str">
            <v xml:space="preserve">Ng« Träng </v>
          </cell>
          <cell r="C4" t="str">
            <v>ChiÕn</v>
          </cell>
          <cell r="E4">
            <v>18000</v>
          </cell>
        </row>
        <row r="5">
          <cell r="A5">
            <v>15</v>
          </cell>
          <cell r="B5" t="str">
            <v xml:space="preserve">Lª §×nh </v>
          </cell>
          <cell r="C5" t="str">
            <v>Th¾ng</v>
          </cell>
          <cell r="E5">
            <v>20000</v>
          </cell>
          <cell r="F5" t="str">
            <v>old worker</v>
          </cell>
        </row>
        <row r="6">
          <cell r="A6">
            <v>16</v>
          </cell>
          <cell r="B6" t="str">
            <v xml:space="preserve">Ng V¨n </v>
          </cell>
          <cell r="C6" t="str">
            <v>H­ng</v>
          </cell>
          <cell r="E6">
            <v>18000</v>
          </cell>
        </row>
        <row r="7">
          <cell r="A7">
            <v>17</v>
          </cell>
          <cell r="B7" t="str">
            <v xml:space="preserve">KiÒu V¨n </v>
          </cell>
          <cell r="C7" t="str">
            <v>Phóc</v>
          </cell>
          <cell r="E7">
            <v>18000</v>
          </cell>
        </row>
        <row r="8">
          <cell r="A8">
            <v>18</v>
          </cell>
          <cell r="B8" t="str">
            <v>NguyÔn Quang</v>
          </cell>
          <cell r="C8" t="str">
            <v>Thùc</v>
          </cell>
          <cell r="E8">
            <v>18000</v>
          </cell>
        </row>
        <row r="9">
          <cell r="A9">
            <v>19</v>
          </cell>
          <cell r="B9" t="str">
            <v>Ph¹m Huy</v>
          </cell>
          <cell r="C9" t="str">
            <v xml:space="preserve">C«ng </v>
          </cell>
          <cell r="E9">
            <v>18000</v>
          </cell>
        </row>
        <row r="10">
          <cell r="A10">
            <v>20</v>
          </cell>
          <cell r="B10" t="str">
            <v>§oµn §×nh</v>
          </cell>
          <cell r="C10" t="str">
            <v>B¶ng</v>
          </cell>
          <cell r="D10" t="str">
            <v>Felt</v>
          </cell>
          <cell r="E10">
            <v>20000</v>
          </cell>
        </row>
        <row r="11">
          <cell r="A11">
            <v>21</v>
          </cell>
          <cell r="B11" t="str">
            <v xml:space="preserve">V­¬ng §¾c </v>
          </cell>
          <cell r="C11" t="str">
            <v>¸nh</v>
          </cell>
          <cell r="D11" t="str">
            <v>Electro'</v>
          </cell>
          <cell r="E11">
            <v>22000</v>
          </cell>
          <cell r="F11" t="str">
            <v>old worker</v>
          </cell>
        </row>
        <row r="12">
          <cell r="A12">
            <v>22</v>
          </cell>
          <cell r="B12" t="str">
            <v>Bïi Sü</v>
          </cell>
          <cell r="C12" t="str">
            <v>M¹nh</v>
          </cell>
          <cell r="E12">
            <v>20000</v>
          </cell>
        </row>
        <row r="13">
          <cell r="A13">
            <v>23</v>
          </cell>
          <cell r="B13" t="str">
            <v xml:space="preserve">§Æng V¨n </v>
          </cell>
          <cell r="C13" t="str">
            <v>Nguyªn</v>
          </cell>
          <cell r="D13" t="str">
            <v>Felt</v>
          </cell>
          <cell r="E13">
            <v>22000</v>
          </cell>
          <cell r="F13" t="str">
            <v>old worker</v>
          </cell>
        </row>
        <row r="14">
          <cell r="A14">
            <v>24</v>
          </cell>
          <cell r="B14" t="str">
            <v xml:space="preserve">Ph¹m Ngäc </v>
          </cell>
          <cell r="C14" t="str">
            <v>Tu©n</v>
          </cell>
          <cell r="E14">
            <v>18000</v>
          </cell>
        </row>
        <row r="15">
          <cell r="A15">
            <v>25</v>
          </cell>
          <cell r="B15" t="str">
            <v>NguyÔn V¨n</v>
          </cell>
          <cell r="C15" t="str">
            <v>Thµnh</v>
          </cell>
          <cell r="E15">
            <v>18000</v>
          </cell>
        </row>
        <row r="16">
          <cell r="A16">
            <v>26</v>
          </cell>
          <cell r="B16" t="str">
            <v>Tr­¬ng V¨n</v>
          </cell>
          <cell r="C16" t="str">
            <v>T©n</v>
          </cell>
          <cell r="E16">
            <v>18000</v>
          </cell>
          <cell r="F16" t="str">
            <v>old worker</v>
          </cell>
        </row>
        <row r="17">
          <cell r="A17">
            <v>27</v>
          </cell>
          <cell r="B17" t="str">
            <v>§Æng ViÕt</v>
          </cell>
          <cell r="C17" t="str">
            <v>Hïng</v>
          </cell>
          <cell r="E17">
            <v>18000</v>
          </cell>
        </row>
        <row r="18">
          <cell r="A18">
            <v>28</v>
          </cell>
          <cell r="B18" t="str">
            <v>Hoµng Minh</v>
          </cell>
          <cell r="C18" t="str">
            <v>TiÕn</v>
          </cell>
          <cell r="E18">
            <v>20000</v>
          </cell>
          <cell r="F18" t="str">
            <v>old worker</v>
          </cell>
        </row>
        <row r="19">
          <cell r="A19">
            <v>29</v>
          </cell>
          <cell r="B19" t="str">
            <v>NguyÔn §×nh</v>
          </cell>
          <cell r="C19" t="str">
            <v>Phóc</v>
          </cell>
          <cell r="D19" t="str">
            <v>Electro'</v>
          </cell>
          <cell r="E19">
            <v>22000</v>
          </cell>
          <cell r="F19" t="str">
            <v>old worker</v>
          </cell>
        </row>
        <row r="20">
          <cell r="A20">
            <v>30</v>
          </cell>
          <cell r="B20" t="str">
            <v xml:space="preserve">Lª §¹i </v>
          </cell>
          <cell r="C20" t="str">
            <v>Huy</v>
          </cell>
          <cell r="E20">
            <v>18000</v>
          </cell>
        </row>
        <row r="21">
          <cell r="A21">
            <v>31</v>
          </cell>
          <cell r="B21" t="str">
            <v>Ph¹m Ngäc</v>
          </cell>
          <cell r="C21" t="str">
            <v>T©m</v>
          </cell>
          <cell r="E21">
            <v>18000</v>
          </cell>
        </row>
        <row r="22">
          <cell r="A22">
            <v>32</v>
          </cell>
          <cell r="B22" t="str">
            <v>NguyÔn V¨n</v>
          </cell>
          <cell r="C22" t="str">
            <v>Kha</v>
          </cell>
          <cell r="E22">
            <v>18000</v>
          </cell>
        </row>
        <row r="23">
          <cell r="A23">
            <v>33</v>
          </cell>
          <cell r="B23" t="str">
            <v>D­¬ng V¨n</v>
          </cell>
          <cell r="C23" t="str">
            <v>Néi</v>
          </cell>
          <cell r="E23">
            <v>20000</v>
          </cell>
        </row>
        <row r="25">
          <cell r="A25">
            <v>34</v>
          </cell>
          <cell r="B25" t="str">
            <v xml:space="preserve">Lª §×nh </v>
          </cell>
          <cell r="C25" t="str">
            <v>ChiÕn</v>
          </cell>
          <cell r="D25" t="str">
            <v>Electro'</v>
          </cell>
          <cell r="E25">
            <v>20000</v>
          </cell>
          <cell r="F25" t="str">
            <v>old worker</v>
          </cell>
        </row>
        <row r="26">
          <cell r="A26">
            <v>35</v>
          </cell>
          <cell r="B26" t="str">
            <v xml:space="preserve">NguyÔn §øc </v>
          </cell>
          <cell r="C26" t="str">
            <v>H¸ch</v>
          </cell>
          <cell r="E26">
            <v>18000</v>
          </cell>
        </row>
        <row r="27">
          <cell r="A27">
            <v>36</v>
          </cell>
          <cell r="B27" t="str">
            <v xml:space="preserve">NguyÔn §×nh </v>
          </cell>
          <cell r="C27" t="str">
            <v>Th¾ng</v>
          </cell>
          <cell r="E27">
            <v>18000</v>
          </cell>
          <cell r="F27" t="str">
            <v>old worker</v>
          </cell>
        </row>
        <row r="28">
          <cell r="A28">
            <v>37</v>
          </cell>
          <cell r="B28" t="str">
            <v>NguyÔn V¨n</v>
          </cell>
          <cell r="C28" t="str">
            <v>Khëi</v>
          </cell>
          <cell r="D28" t="str">
            <v>Electro'</v>
          </cell>
          <cell r="E28">
            <v>20000</v>
          </cell>
          <cell r="F28" t="str">
            <v>old worker</v>
          </cell>
        </row>
        <row r="29">
          <cell r="A29">
            <v>38</v>
          </cell>
          <cell r="B29" t="str">
            <v>NguyÔn Quèc</v>
          </cell>
          <cell r="C29" t="str">
            <v>ViÖt</v>
          </cell>
          <cell r="E29">
            <v>24000</v>
          </cell>
          <cell r="F29" t="str">
            <v>old worker</v>
          </cell>
        </row>
        <row r="30">
          <cell r="A30">
            <v>39</v>
          </cell>
          <cell r="B30" t="str">
            <v xml:space="preserve">Ph¹m Sü </v>
          </cell>
          <cell r="C30" t="str">
            <v>Th¾ng</v>
          </cell>
          <cell r="E30">
            <v>22000</v>
          </cell>
        </row>
        <row r="31">
          <cell r="A31">
            <v>40</v>
          </cell>
          <cell r="B31" t="str">
            <v xml:space="preserve">Ph¹m Quèc </v>
          </cell>
          <cell r="C31" t="str">
            <v>Kh¸nh</v>
          </cell>
          <cell r="D31" t="str">
            <v>Felt</v>
          </cell>
          <cell r="E31">
            <v>20000</v>
          </cell>
        </row>
        <row r="32">
          <cell r="A32">
            <v>41</v>
          </cell>
          <cell r="B32" t="str">
            <v xml:space="preserve">TrÇn Danh </v>
          </cell>
          <cell r="C32" t="str">
            <v>M¹nh</v>
          </cell>
          <cell r="D32" t="str">
            <v>Felt</v>
          </cell>
          <cell r="E32">
            <v>20000</v>
          </cell>
        </row>
        <row r="33">
          <cell r="A33">
            <v>42</v>
          </cell>
          <cell r="B33" t="str">
            <v>NguyÔn Huy</v>
          </cell>
          <cell r="C33" t="str">
            <v>LÞch</v>
          </cell>
          <cell r="D33" t="str">
            <v>Felt</v>
          </cell>
          <cell r="E33">
            <v>22000</v>
          </cell>
          <cell r="F33" t="str">
            <v>old worker</v>
          </cell>
        </row>
        <row r="34">
          <cell r="A34">
            <v>43</v>
          </cell>
          <cell r="B34" t="str">
            <v xml:space="preserve">Ng« Quèc </v>
          </cell>
          <cell r="C34" t="str">
            <v>TuÊn</v>
          </cell>
          <cell r="D34" t="str">
            <v>Felt</v>
          </cell>
          <cell r="E34">
            <v>25000</v>
          </cell>
          <cell r="F34" t="str">
            <v>old worker</v>
          </cell>
        </row>
        <row r="35">
          <cell r="A35">
            <v>44</v>
          </cell>
          <cell r="B35" t="str">
            <v xml:space="preserve">Vò TuÊn </v>
          </cell>
          <cell r="C35" t="str">
            <v>S¬n</v>
          </cell>
          <cell r="E35">
            <v>18000</v>
          </cell>
        </row>
        <row r="36">
          <cell r="A36">
            <v>45</v>
          </cell>
          <cell r="B36" t="str">
            <v>Lª ngäc</v>
          </cell>
          <cell r="C36" t="str">
            <v xml:space="preserve">Anh </v>
          </cell>
          <cell r="E36">
            <v>18000</v>
          </cell>
        </row>
        <row r="37">
          <cell r="A37">
            <v>46</v>
          </cell>
          <cell r="B37" t="str">
            <v xml:space="preserve">NguyÔn ThÕ </v>
          </cell>
          <cell r="C37" t="str">
            <v>Vinh</v>
          </cell>
          <cell r="E37">
            <v>18000</v>
          </cell>
        </row>
        <row r="38">
          <cell r="A38">
            <v>47</v>
          </cell>
          <cell r="B38" t="str">
            <v>Ph¹m V¨n</v>
          </cell>
          <cell r="C38" t="str">
            <v>B»ng</v>
          </cell>
          <cell r="D38" t="str">
            <v>Felt</v>
          </cell>
          <cell r="E38">
            <v>20000</v>
          </cell>
        </row>
        <row r="39">
          <cell r="A39">
            <v>48</v>
          </cell>
          <cell r="B39" t="str">
            <v>§oµn B¸</v>
          </cell>
          <cell r="C39" t="str">
            <v>Dòng</v>
          </cell>
          <cell r="E39">
            <v>18000</v>
          </cell>
        </row>
        <row r="40">
          <cell r="A40">
            <v>49</v>
          </cell>
          <cell r="B40" t="str">
            <v>NguyÔn Danh</v>
          </cell>
          <cell r="C40" t="str">
            <v>M¹nh</v>
          </cell>
          <cell r="E40">
            <v>18000</v>
          </cell>
        </row>
        <row r="41">
          <cell r="A41">
            <v>50</v>
          </cell>
          <cell r="B41" t="str">
            <v>NguyÔn §×nh</v>
          </cell>
          <cell r="C41" t="str">
            <v>TÊn</v>
          </cell>
          <cell r="E41">
            <v>20000</v>
          </cell>
        </row>
        <row r="42">
          <cell r="A42">
            <v>51</v>
          </cell>
          <cell r="B42" t="str">
            <v xml:space="preserve">L­u ViÕt </v>
          </cell>
          <cell r="C42" t="str">
            <v>Tr­êng</v>
          </cell>
          <cell r="E42">
            <v>18000</v>
          </cell>
        </row>
        <row r="43">
          <cell r="A43">
            <v>52</v>
          </cell>
          <cell r="B43" t="str">
            <v xml:space="preserve">NguyÔn V¨n </v>
          </cell>
          <cell r="C43" t="str">
            <v>Phóc</v>
          </cell>
          <cell r="E43">
            <v>18000</v>
          </cell>
        </row>
        <row r="44">
          <cell r="A44">
            <v>53</v>
          </cell>
          <cell r="B44" t="str">
            <v>Ph¹m Duy</v>
          </cell>
          <cell r="C44" t="str">
            <v>Kh¸nh</v>
          </cell>
          <cell r="E44">
            <v>18000</v>
          </cell>
        </row>
        <row r="45">
          <cell r="A45">
            <v>54</v>
          </cell>
          <cell r="B45" t="str">
            <v xml:space="preserve">Lª Quang </v>
          </cell>
          <cell r="C45" t="str">
            <v>Duy</v>
          </cell>
          <cell r="E45">
            <v>18000</v>
          </cell>
        </row>
        <row r="46">
          <cell r="A46">
            <v>55</v>
          </cell>
          <cell r="B46" t="str">
            <v xml:space="preserve">Phïng V¨n </v>
          </cell>
          <cell r="C46" t="str">
            <v>C­êng</v>
          </cell>
          <cell r="E46">
            <v>18000</v>
          </cell>
        </row>
        <row r="47">
          <cell r="A47">
            <v>56</v>
          </cell>
          <cell r="B47" t="str">
            <v>Chu V¨n</v>
          </cell>
          <cell r="C47" t="str">
            <v>§¹i</v>
          </cell>
          <cell r="E47">
            <v>18000</v>
          </cell>
        </row>
        <row r="48">
          <cell r="A48">
            <v>57</v>
          </cell>
          <cell r="B48" t="str">
            <v>TrÇn TuÊn</v>
          </cell>
          <cell r="C48" t="str">
            <v>Anh</v>
          </cell>
          <cell r="E48">
            <v>20000</v>
          </cell>
        </row>
        <row r="49">
          <cell r="A49">
            <v>58</v>
          </cell>
          <cell r="B49" t="str">
            <v xml:space="preserve">L­u Trung </v>
          </cell>
          <cell r="C49" t="str">
            <v>Dòng</v>
          </cell>
          <cell r="E49">
            <v>18000</v>
          </cell>
        </row>
        <row r="50">
          <cell r="A50">
            <v>59</v>
          </cell>
          <cell r="B50" t="str">
            <v>Hoµng Minh</v>
          </cell>
          <cell r="C50" t="str">
            <v>Kh¸nh</v>
          </cell>
          <cell r="E50">
            <v>18000</v>
          </cell>
        </row>
        <row r="51">
          <cell r="A51">
            <v>60</v>
          </cell>
          <cell r="B51" t="str">
            <v xml:space="preserve">NguyÔn §øc </v>
          </cell>
          <cell r="C51" t="str">
            <v>TiÖp</v>
          </cell>
          <cell r="E51">
            <v>18000</v>
          </cell>
        </row>
        <row r="52">
          <cell r="A52">
            <v>61</v>
          </cell>
          <cell r="B52" t="str">
            <v>NguyÔn TuÊn</v>
          </cell>
          <cell r="C52" t="str">
            <v>Anh</v>
          </cell>
          <cell r="E52">
            <v>18000</v>
          </cell>
        </row>
        <row r="53">
          <cell r="A53">
            <v>62</v>
          </cell>
          <cell r="B53" t="str">
            <v>TrÇn V¨n</v>
          </cell>
          <cell r="C53" t="str">
            <v>Minh</v>
          </cell>
          <cell r="E53">
            <v>18000</v>
          </cell>
        </row>
        <row r="54">
          <cell r="A54">
            <v>63</v>
          </cell>
          <cell r="B54" t="str">
            <v>NguyÔn M¹nh</v>
          </cell>
          <cell r="C54" t="str">
            <v>Huy</v>
          </cell>
          <cell r="E54">
            <v>18000</v>
          </cell>
        </row>
        <row r="55">
          <cell r="A55">
            <v>64</v>
          </cell>
          <cell r="B55" t="str">
            <v>T¹ V¨n</v>
          </cell>
          <cell r="C55" t="str">
            <v>¸nh</v>
          </cell>
          <cell r="D55" t="str">
            <v>Electro'</v>
          </cell>
          <cell r="E55">
            <v>20000</v>
          </cell>
        </row>
        <row r="56">
          <cell r="A56">
            <v>65</v>
          </cell>
          <cell r="B56" t="str">
            <v xml:space="preserve">NguyÔn V­¬ng </v>
          </cell>
          <cell r="C56" t="str">
            <v>§¹i</v>
          </cell>
          <cell r="E56">
            <v>18000</v>
          </cell>
        </row>
        <row r="57">
          <cell r="A57">
            <v>66</v>
          </cell>
          <cell r="B57" t="str">
            <v>NguyÔn SÜ</v>
          </cell>
          <cell r="C57" t="str">
            <v>Tuyªn</v>
          </cell>
          <cell r="E57">
            <v>18000</v>
          </cell>
          <cell r="F57" t="str">
            <v>old worker</v>
          </cell>
        </row>
        <row r="58">
          <cell r="A58">
            <v>67</v>
          </cell>
          <cell r="B58" t="str">
            <v>NguyÔn H÷u</v>
          </cell>
          <cell r="C58" t="str">
            <v>H¶i</v>
          </cell>
          <cell r="D58" t="str">
            <v>Felt</v>
          </cell>
          <cell r="E58">
            <v>20000</v>
          </cell>
        </row>
        <row r="59">
          <cell r="A59">
            <v>68</v>
          </cell>
          <cell r="B59" t="str">
            <v>TrÇn §×nh</v>
          </cell>
          <cell r="C59" t="str">
            <v>Nguyªn</v>
          </cell>
          <cell r="E59">
            <v>18000</v>
          </cell>
        </row>
        <row r="60">
          <cell r="A60">
            <v>69</v>
          </cell>
          <cell r="B60" t="str">
            <v>TrÇn Huy</v>
          </cell>
          <cell r="C60" t="str">
            <v>Th¶o</v>
          </cell>
          <cell r="F60" t="str">
            <v>old worker</v>
          </cell>
        </row>
        <row r="61">
          <cell r="A61">
            <v>70</v>
          </cell>
          <cell r="B61" t="str">
            <v xml:space="preserve">Lª §øc </v>
          </cell>
          <cell r="C61" t="str">
            <v>Dòng</v>
          </cell>
          <cell r="E61">
            <v>24000</v>
          </cell>
        </row>
        <row r="62">
          <cell r="A62">
            <v>71</v>
          </cell>
          <cell r="B62" t="str">
            <v>§µo V¨n</v>
          </cell>
          <cell r="C62" t="str">
            <v>Th¶nh</v>
          </cell>
          <cell r="E62">
            <v>18000</v>
          </cell>
        </row>
        <row r="63">
          <cell r="A63">
            <v>72</v>
          </cell>
          <cell r="B63" t="str">
            <v xml:space="preserve">NguyÔn ThÕ </v>
          </cell>
          <cell r="C63" t="str">
            <v>NghÞ</v>
          </cell>
          <cell r="D63" t="str">
            <v>Felt</v>
          </cell>
          <cell r="E63">
            <v>20000</v>
          </cell>
        </row>
        <row r="64">
          <cell r="A64">
            <v>73</v>
          </cell>
          <cell r="B64" t="str">
            <v xml:space="preserve">Bïi V¨n </v>
          </cell>
          <cell r="C64" t="str">
            <v>Qu©n</v>
          </cell>
          <cell r="D64" t="str">
            <v>Electro'</v>
          </cell>
          <cell r="E64">
            <v>20000</v>
          </cell>
        </row>
        <row r="65">
          <cell r="A65">
            <v>74</v>
          </cell>
          <cell r="B65" t="str">
            <v>Ph¹m Hång</v>
          </cell>
          <cell r="C65" t="str">
            <v>Thi</v>
          </cell>
          <cell r="E65">
            <v>18000</v>
          </cell>
        </row>
        <row r="66">
          <cell r="A66">
            <v>75</v>
          </cell>
          <cell r="B66" t="str">
            <v>Ph¹m V¨n</v>
          </cell>
          <cell r="C66" t="str">
            <v>Th«n</v>
          </cell>
          <cell r="E66">
            <v>18000</v>
          </cell>
        </row>
        <row r="67">
          <cell r="A67">
            <v>76</v>
          </cell>
          <cell r="B67" t="str">
            <v>NguyÔn ViÖt</v>
          </cell>
          <cell r="C67" t="str">
            <v>TÜnh</v>
          </cell>
          <cell r="E67">
            <v>18000</v>
          </cell>
        </row>
        <row r="68">
          <cell r="A68">
            <v>77</v>
          </cell>
          <cell r="B68" t="str">
            <v>§µo V¨n</v>
          </cell>
          <cell r="C68" t="str">
            <v>Hïng</v>
          </cell>
          <cell r="E68">
            <v>18000</v>
          </cell>
        </row>
        <row r="69">
          <cell r="A69">
            <v>78</v>
          </cell>
          <cell r="B69" t="str">
            <v xml:space="preserve">Vò Nh­ </v>
          </cell>
          <cell r="C69" t="str">
            <v>§Þnh</v>
          </cell>
          <cell r="D69" t="str">
            <v>Felt</v>
          </cell>
          <cell r="E69">
            <v>20000</v>
          </cell>
        </row>
        <row r="70">
          <cell r="A70">
            <v>79</v>
          </cell>
          <cell r="B70" t="str">
            <v>Ph¹m V¨n</v>
          </cell>
          <cell r="C70" t="str">
            <v>HiÕu</v>
          </cell>
          <cell r="E70">
            <v>18000</v>
          </cell>
        </row>
        <row r="71">
          <cell r="A71">
            <v>80</v>
          </cell>
          <cell r="B71" t="str">
            <v xml:space="preserve">Vò §øc </v>
          </cell>
          <cell r="C71" t="str">
            <v>M¹nh</v>
          </cell>
          <cell r="D71" t="str">
            <v>Felt</v>
          </cell>
          <cell r="E71">
            <v>20000</v>
          </cell>
        </row>
        <row r="72">
          <cell r="A72">
            <v>81</v>
          </cell>
          <cell r="B72" t="str">
            <v xml:space="preserve">Ph¹m V¨n </v>
          </cell>
          <cell r="C72" t="str">
            <v>Th«ng</v>
          </cell>
          <cell r="E72">
            <v>18000</v>
          </cell>
        </row>
        <row r="73">
          <cell r="A73">
            <v>82</v>
          </cell>
          <cell r="B73" t="str">
            <v>Hoµng V¨n</v>
          </cell>
          <cell r="C73" t="str">
            <v>Dòng</v>
          </cell>
          <cell r="E73">
            <v>18000</v>
          </cell>
        </row>
        <row r="74">
          <cell r="A74">
            <v>83</v>
          </cell>
          <cell r="B74" t="str">
            <v xml:space="preserve">Hoµng §¨ng </v>
          </cell>
          <cell r="C74" t="str">
            <v>Hîp</v>
          </cell>
          <cell r="E74">
            <v>18000</v>
          </cell>
        </row>
        <row r="75">
          <cell r="A75">
            <v>84</v>
          </cell>
          <cell r="B75" t="str">
            <v>Vò Huy</v>
          </cell>
          <cell r="C75" t="str">
            <v>Thinh</v>
          </cell>
          <cell r="E75">
            <v>18000</v>
          </cell>
        </row>
        <row r="76">
          <cell r="A76">
            <v>85</v>
          </cell>
          <cell r="B76" t="str">
            <v>NguyÔn C«ng</v>
          </cell>
          <cell r="C76" t="str">
            <v>Vinh</v>
          </cell>
          <cell r="E76">
            <v>18000</v>
          </cell>
        </row>
        <row r="77">
          <cell r="A77">
            <v>86</v>
          </cell>
          <cell r="B77" t="str">
            <v>NguyÔn Ph­¬ng</v>
          </cell>
          <cell r="C77" t="str">
            <v>Hoµng</v>
          </cell>
          <cell r="E77">
            <v>18000</v>
          </cell>
        </row>
        <row r="78">
          <cell r="A78">
            <v>87</v>
          </cell>
          <cell r="B78" t="str">
            <v xml:space="preserve">L­u ViÕt </v>
          </cell>
          <cell r="C78" t="str">
            <v>H¶i</v>
          </cell>
          <cell r="E78">
            <v>18000</v>
          </cell>
        </row>
        <row r="79">
          <cell r="A79">
            <v>88</v>
          </cell>
          <cell r="B79" t="str">
            <v xml:space="preserve">NguyÔn Xu©n </v>
          </cell>
          <cell r="C79" t="str">
            <v>Phóc</v>
          </cell>
          <cell r="D79" t="str">
            <v>Felt</v>
          </cell>
          <cell r="E79">
            <v>20000</v>
          </cell>
        </row>
        <row r="80">
          <cell r="A80">
            <v>89</v>
          </cell>
          <cell r="B80" t="str">
            <v>Ph¹m Th¾ng</v>
          </cell>
          <cell r="C80" t="str">
            <v>Lîi</v>
          </cell>
          <cell r="E80">
            <v>18000</v>
          </cell>
        </row>
        <row r="81">
          <cell r="A81">
            <v>90</v>
          </cell>
          <cell r="B81" t="str">
            <v>NguyÔn V¨n</v>
          </cell>
          <cell r="C81" t="str">
            <v>Chung</v>
          </cell>
          <cell r="E81">
            <v>18000</v>
          </cell>
        </row>
        <row r="82">
          <cell r="A82">
            <v>91</v>
          </cell>
          <cell r="B82" t="str">
            <v xml:space="preserve">NguyÔn V¨n </v>
          </cell>
          <cell r="C82" t="str">
            <v>Quang</v>
          </cell>
          <cell r="D82" t="str">
            <v>Felt</v>
          </cell>
          <cell r="E82">
            <v>20000</v>
          </cell>
        </row>
        <row r="83">
          <cell r="A83">
            <v>92</v>
          </cell>
          <cell r="B83" t="str">
            <v>NguyÔn M¹nh</v>
          </cell>
          <cell r="C83" t="str">
            <v>HiÓn</v>
          </cell>
          <cell r="D83" t="str">
            <v>Felt</v>
          </cell>
          <cell r="E83">
            <v>20000</v>
          </cell>
        </row>
        <row r="84">
          <cell r="A84">
            <v>93</v>
          </cell>
          <cell r="B84" t="str">
            <v>§oµn Träng</v>
          </cell>
          <cell r="C84" t="str">
            <v>Chinh</v>
          </cell>
          <cell r="D84" t="str">
            <v>Felt</v>
          </cell>
          <cell r="E84">
            <v>20000</v>
          </cell>
        </row>
        <row r="85">
          <cell r="A85">
            <v>94</v>
          </cell>
          <cell r="B85" t="str">
            <v>NguyÔn Quèc</v>
          </cell>
          <cell r="C85" t="str">
            <v>Dòng</v>
          </cell>
          <cell r="E85">
            <v>18000</v>
          </cell>
        </row>
        <row r="86">
          <cell r="A86">
            <v>95</v>
          </cell>
          <cell r="B86" t="str">
            <v>Hoµng V¨n</v>
          </cell>
          <cell r="C86" t="str">
            <v>Nam</v>
          </cell>
          <cell r="E86">
            <v>18000</v>
          </cell>
        </row>
        <row r="87">
          <cell r="A87">
            <v>96</v>
          </cell>
          <cell r="B87" t="str">
            <v xml:space="preserve">§ç Träng </v>
          </cell>
          <cell r="C87" t="str">
            <v>§¹t</v>
          </cell>
          <cell r="E87">
            <v>18000</v>
          </cell>
        </row>
        <row r="88">
          <cell r="A88">
            <v>97</v>
          </cell>
          <cell r="B88" t="str">
            <v>L¹i Trung</v>
          </cell>
          <cell r="C88" t="str">
            <v>Thµnh</v>
          </cell>
          <cell r="E88">
            <v>18000</v>
          </cell>
        </row>
        <row r="89">
          <cell r="A89">
            <v>98</v>
          </cell>
          <cell r="B89" t="str">
            <v>TrÇn V¨n</v>
          </cell>
          <cell r="C89" t="str">
            <v>Duy</v>
          </cell>
          <cell r="E89">
            <v>18000</v>
          </cell>
        </row>
        <row r="90">
          <cell r="A90">
            <v>99</v>
          </cell>
          <cell r="B90" t="str">
            <v>TrÇn Xu©n</v>
          </cell>
          <cell r="C90" t="str">
            <v>Nam</v>
          </cell>
          <cell r="E90">
            <v>18000</v>
          </cell>
        </row>
        <row r="91">
          <cell r="A91">
            <v>100</v>
          </cell>
          <cell r="B91" t="str">
            <v>TrÇn Anh</v>
          </cell>
          <cell r="C91" t="str">
            <v>§øc</v>
          </cell>
          <cell r="E91">
            <v>18000</v>
          </cell>
        </row>
        <row r="92">
          <cell r="A92">
            <v>101</v>
          </cell>
          <cell r="B92" t="str">
            <v xml:space="preserve">NguyÔn V¨n </v>
          </cell>
          <cell r="C92" t="str">
            <v>Qu¶ng</v>
          </cell>
          <cell r="E92">
            <v>18000</v>
          </cell>
        </row>
        <row r="93">
          <cell r="A93">
            <v>102</v>
          </cell>
          <cell r="B93" t="str">
            <v>Lª Träng</v>
          </cell>
          <cell r="C93" t="str">
            <v>T©m</v>
          </cell>
          <cell r="D93" t="str">
            <v>Electro'</v>
          </cell>
          <cell r="E93">
            <v>20000</v>
          </cell>
        </row>
        <row r="94">
          <cell r="A94">
            <v>103</v>
          </cell>
          <cell r="B94" t="str">
            <v>Hoµng TuÊn</v>
          </cell>
          <cell r="C94" t="str">
            <v>§¶m</v>
          </cell>
          <cell r="E94">
            <v>18000</v>
          </cell>
        </row>
        <row r="95">
          <cell r="A95">
            <v>104</v>
          </cell>
          <cell r="B95" t="str">
            <v>Ph¹m §×nh</v>
          </cell>
          <cell r="C95" t="str">
            <v>Binh</v>
          </cell>
          <cell r="E95">
            <v>18000</v>
          </cell>
        </row>
        <row r="96">
          <cell r="A96">
            <v>105</v>
          </cell>
          <cell r="B96" t="str">
            <v>NguyÔn Trung</v>
          </cell>
          <cell r="C96" t="str">
            <v>Kiªn</v>
          </cell>
          <cell r="E96">
            <v>20000</v>
          </cell>
        </row>
        <row r="97">
          <cell r="A97">
            <v>106</v>
          </cell>
          <cell r="B97" t="str">
            <v>Lª V¨n</v>
          </cell>
          <cell r="C97" t="str">
            <v>H­ng</v>
          </cell>
          <cell r="E97">
            <v>20000</v>
          </cell>
        </row>
        <row r="98">
          <cell r="A98">
            <v>107</v>
          </cell>
          <cell r="B98" t="str">
            <v xml:space="preserve">NguyÔn V¨n  </v>
          </cell>
          <cell r="C98" t="str">
            <v>§¹t</v>
          </cell>
          <cell r="D98" t="str">
            <v>Electro'</v>
          </cell>
          <cell r="E98">
            <v>20000</v>
          </cell>
        </row>
        <row r="99">
          <cell r="A99">
            <v>108</v>
          </cell>
          <cell r="B99" t="str">
            <v xml:space="preserve">L­u ViÕt </v>
          </cell>
          <cell r="C99" t="str">
            <v>X¹</v>
          </cell>
          <cell r="E99">
            <v>18000</v>
          </cell>
        </row>
        <row r="100">
          <cell r="A100">
            <v>109</v>
          </cell>
          <cell r="B100" t="str">
            <v>NguyÔn Trung</v>
          </cell>
          <cell r="C100" t="str">
            <v>HiÕu</v>
          </cell>
          <cell r="E100">
            <v>18000</v>
          </cell>
        </row>
        <row r="101">
          <cell r="A101">
            <v>110</v>
          </cell>
          <cell r="B101" t="str">
            <v>NguyÔn Häc</v>
          </cell>
          <cell r="C101" t="str">
            <v>Quý</v>
          </cell>
          <cell r="D101" t="str">
            <v>Felt</v>
          </cell>
          <cell r="E101">
            <v>20000</v>
          </cell>
        </row>
        <row r="102">
          <cell r="A102">
            <v>111</v>
          </cell>
          <cell r="B102" t="str">
            <v>NguyÔn Danh</v>
          </cell>
          <cell r="C102" t="str">
            <v>Linh</v>
          </cell>
          <cell r="E102">
            <v>18000</v>
          </cell>
        </row>
        <row r="103">
          <cell r="A103">
            <v>112</v>
          </cell>
          <cell r="B103" t="str">
            <v>§inh Thanh</v>
          </cell>
          <cell r="C103" t="str">
            <v>Toµn</v>
          </cell>
          <cell r="E103">
            <v>18000</v>
          </cell>
        </row>
        <row r="104">
          <cell r="A104">
            <v>113</v>
          </cell>
          <cell r="B104" t="str">
            <v xml:space="preserve">NguyÔn Thµnh </v>
          </cell>
          <cell r="C104" t="str">
            <v>Nam</v>
          </cell>
          <cell r="E104">
            <v>20000</v>
          </cell>
        </row>
        <row r="105">
          <cell r="A105">
            <v>114</v>
          </cell>
          <cell r="B105" t="str">
            <v>Qu¸ch Xu©n</v>
          </cell>
          <cell r="C105" t="str">
            <v>Quý</v>
          </cell>
        </row>
        <row r="106">
          <cell r="A106">
            <v>115</v>
          </cell>
          <cell r="B106" t="str">
            <v xml:space="preserve">Vò Xu©n </v>
          </cell>
          <cell r="C106" t="str">
            <v xml:space="preserve">HiÖp </v>
          </cell>
          <cell r="E106">
            <v>18000</v>
          </cell>
        </row>
        <row r="107">
          <cell r="A107">
            <v>116</v>
          </cell>
          <cell r="B107" t="str">
            <v>Qu¸n Thµnh</v>
          </cell>
          <cell r="C107" t="str">
            <v>Quang</v>
          </cell>
          <cell r="E107">
            <v>18000</v>
          </cell>
        </row>
        <row r="108">
          <cell r="A108">
            <v>117</v>
          </cell>
          <cell r="B108" t="str">
            <v>Vò V¨n</v>
          </cell>
          <cell r="C108" t="str">
            <v>Trung</v>
          </cell>
          <cell r="E108">
            <v>18000</v>
          </cell>
        </row>
        <row r="109">
          <cell r="A109">
            <v>118</v>
          </cell>
          <cell r="B109" t="str">
            <v>Vò M¹nh</v>
          </cell>
          <cell r="C109" t="str">
            <v>D­</v>
          </cell>
          <cell r="E109">
            <v>18000</v>
          </cell>
        </row>
        <row r="110">
          <cell r="A110">
            <v>119</v>
          </cell>
          <cell r="B110" t="str">
            <v>Vò Anh</v>
          </cell>
          <cell r="C110" t="str">
            <v>TuÊn</v>
          </cell>
          <cell r="D110" t="str">
            <v>Felt</v>
          </cell>
          <cell r="E110">
            <v>22000</v>
          </cell>
        </row>
        <row r="111">
          <cell r="A111">
            <v>120</v>
          </cell>
          <cell r="B111" t="str">
            <v>NguyÔn V¨n</v>
          </cell>
          <cell r="C111" t="str">
            <v>S¬n</v>
          </cell>
          <cell r="E111">
            <v>18000</v>
          </cell>
        </row>
        <row r="112">
          <cell r="A112">
            <v>121</v>
          </cell>
          <cell r="B112" t="str">
            <v>NguyÔn TiÕn</v>
          </cell>
          <cell r="C112" t="str">
            <v>Tr×nh</v>
          </cell>
          <cell r="E112">
            <v>18000</v>
          </cell>
        </row>
        <row r="113">
          <cell r="A113">
            <v>122</v>
          </cell>
          <cell r="B113" t="str">
            <v>NguyÔn Duy</v>
          </cell>
          <cell r="C113" t="str">
            <v>BiÒn</v>
          </cell>
          <cell r="E113">
            <v>18000</v>
          </cell>
        </row>
        <row r="114">
          <cell r="A114">
            <v>123</v>
          </cell>
          <cell r="B114" t="str">
            <v>V­¬ng Xu©n</v>
          </cell>
          <cell r="C114" t="str">
            <v>Thµnh</v>
          </cell>
          <cell r="E114">
            <v>18000</v>
          </cell>
        </row>
        <row r="115">
          <cell r="A115">
            <v>124</v>
          </cell>
          <cell r="B115" t="str">
            <v>TrÞnh TiÕn</v>
          </cell>
          <cell r="C115" t="str">
            <v>Hoµ</v>
          </cell>
          <cell r="E115">
            <v>20000</v>
          </cell>
        </row>
        <row r="116">
          <cell r="A116">
            <v>125</v>
          </cell>
          <cell r="B116" t="str">
            <v xml:space="preserve">TrÇn Minh </v>
          </cell>
          <cell r="C116" t="str">
            <v>Th¾ng</v>
          </cell>
          <cell r="E116">
            <v>18000</v>
          </cell>
        </row>
        <row r="117">
          <cell r="A117">
            <v>126</v>
          </cell>
          <cell r="B117" t="str">
            <v>NguyÔn V¨n</v>
          </cell>
          <cell r="C117" t="str">
            <v>C­êng</v>
          </cell>
          <cell r="E117">
            <v>18000</v>
          </cell>
        </row>
        <row r="118">
          <cell r="A118">
            <v>127</v>
          </cell>
          <cell r="B118" t="str">
            <v>NguyÔn Xu©n</v>
          </cell>
          <cell r="C118" t="str">
            <v>T©m</v>
          </cell>
          <cell r="E118">
            <v>18000</v>
          </cell>
        </row>
        <row r="119">
          <cell r="A119">
            <v>128</v>
          </cell>
          <cell r="B119" t="str">
            <v>§µo Huy</v>
          </cell>
          <cell r="C119" t="str">
            <v>Xuyªn</v>
          </cell>
          <cell r="E119">
            <v>18000</v>
          </cell>
        </row>
        <row r="120">
          <cell r="A120">
            <v>129</v>
          </cell>
          <cell r="B120" t="str">
            <v>NguyÔn Quang</v>
          </cell>
          <cell r="C120" t="str">
            <v>§«ng</v>
          </cell>
          <cell r="E120">
            <v>18000</v>
          </cell>
        </row>
        <row r="121">
          <cell r="A121">
            <v>130</v>
          </cell>
          <cell r="B121" t="str">
            <v>Ph¹m V¨n</v>
          </cell>
          <cell r="C121" t="str">
            <v>Nam</v>
          </cell>
          <cell r="E121">
            <v>18000</v>
          </cell>
        </row>
        <row r="122">
          <cell r="A122">
            <v>131</v>
          </cell>
          <cell r="B122" t="str">
            <v xml:space="preserve">NguyÔn H÷u </v>
          </cell>
          <cell r="C122" t="str">
            <v>Häc</v>
          </cell>
          <cell r="E122">
            <v>18000</v>
          </cell>
        </row>
        <row r="123">
          <cell r="A123">
            <v>132</v>
          </cell>
          <cell r="B123" t="str">
            <v>NguyÔn Xu©n</v>
          </cell>
          <cell r="C123" t="str">
            <v>Gi¸p</v>
          </cell>
          <cell r="D123" t="str">
            <v>Felt</v>
          </cell>
          <cell r="E123">
            <v>20000</v>
          </cell>
        </row>
        <row r="124">
          <cell r="A124">
            <v>133</v>
          </cell>
        </row>
        <row r="126">
          <cell r="A126">
            <v>200</v>
          </cell>
          <cell r="B126" t="str">
            <v xml:space="preserve">NguyÔn H÷u </v>
          </cell>
          <cell r="C126" t="str">
            <v>Kh¸nh</v>
          </cell>
          <cell r="D126" t="str">
            <v>Electro'</v>
          </cell>
          <cell r="E126">
            <v>22000</v>
          </cell>
        </row>
        <row r="127">
          <cell r="A127">
            <v>201</v>
          </cell>
          <cell r="B127" t="str">
            <v>NguyÔn Minh</v>
          </cell>
          <cell r="C127" t="str">
            <v>§øc</v>
          </cell>
          <cell r="D127" t="str">
            <v>Felt</v>
          </cell>
          <cell r="E127">
            <v>22000</v>
          </cell>
        </row>
        <row r="128">
          <cell r="A128">
            <v>202</v>
          </cell>
          <cell r="B128" t="str">
            <v xml:space="preserve">NguyÔn V¨n </v>
          </cell>
          <cell r="C128" t="str">
            <v>Huy</v>
          </cell>
          <cell r="D128" t="str">
            <v>Electro'</v>
          </cell>
          <cell r="E128">
            <v>22000</v>
          </cell>
        </row>
        <row r="129">
          <cell r="A129">
            <v>203</v>
          </cell>
          <cell r="B129" t="str">
            <v xml:space="preserve">NguyÔn V¨n </v>
          </cell>
          <cell r="C129" t="str">
            <v>HuÖ</v>
          </cell>
          <cell r="D129" t="str">
            <v>Felt</v>
          </cell>
          <cell r="E129">
            <v>20000</v>
          </cell>
        </row>
        <row r="130">
          <cell r="A130">
            <v>204</v>
          </cell>
          <cell r="B130" t="str">
            <v xml:space="preserve">NguyÔn V¨n </v>
          </cell>
          <cell r="C130" t="str">
            <v>T×nh</v>
          </cell>
          <cell r="E130">
            <v>22000</v>
          </cell>
        </row>
        <row r="131">
          <cell r="A131">
            <v>205</v>
          </cell>
          <cell r="B131" t="str">
            <v>Bïi V¨n</v>
          </cell>
          <cell r="C131" t="str">
            <v>TuÊn</v>
          </cell>
          <cell r="E131">
            <v>22000</v>
          </cell>
        </row>
        <row r="132">
          <cell r="A132">
            <v>206</v>
          </cell>
          <cell r="B132" t="str">
            <v xml:space="preserve">Ph¹m Hång </v>
          </cell>
          <cell r="C132" t="str">
            <v>Quang</v>
          </cell>
          <cell r="E132">
            <v>18000</v>
          </cell>
        </row>
        <row r="133">
          <cell r="A133">
            <v>207</v>
          </cell>
          <cell r="B133" t="str">
            <v xml:space="preserve">NguyÔn V¨n </v>
          </cell>
          <cell r="C133" t="str">
            <v>Tr­êng</v>
          </cell>
          <cell r="E133">
            <v>22000</v>
          </cell>
        </row>
        <row r="134">
          <cell r="A134">
            <v>208</v>
          </cell>
          <cell r="B134" t="str">
            <v>Lª TuÊn</v>
          </cell>
          <cell r="C134" t="str">
            <v>Anh</v>
          </cell>
          <cell r="D134" t="str">
            <v>Felt</v>
          </cell>
          <cell r="E134">
            <v>22000</v>
          </cell>
        </row>
        <row r="135">
          <cell r="A135">
            <v>209</v>
          </cell>
          <cell r="B135" t="str">
            <v xml:space="preserve">NguyÔn V¨n </v>
          </cell>
          <cell r="C135" t="str">
            <v>B¾c</v>
          </cell>
          <cell r="D135" t="str">
            <v>Felt</v>
          </cell>
          <cell r="E135">
            <v>22000</v>
          </cell>
        </row>
        <row r="136">
          <cell r="A136">
            <v>210</v>
          </cell>
          <cell r="B136" t="str">
            <v>NguyÔn ViÖt</v>
          </cell>
          <cell r="C136" t="str">
            <v>§«ng</v>
          </cell>
          <cell r="D136" t="str">
            <v>Electro'</v>
          </cell>
          <cell r="E136">
            <v>20000</v>
          </cell>
        </row>
        <row r="137">
          <cell r="A137">
            <v>211</v>
          </cell>
          <cell r="B137" t="str">
            <v>Vò §µo</v>
          </cell>
          <cell r="C137" t="str">
            <v>Trang</v>
          </cell>
          <cell r="E137">
            <v>22000</v>
          </cell>
        </row>
        <row r="138">
          <cell r="A138">
            <v>212</v>
          </cell>
          <cell r="B138" t="str">
            <v xml:space="preserve">Vò Huy </v>
          </cell>
          <cell r="C138" t="str">
            <v>Thanh</v>
          </cell>
          <cell r="E138">
            <v>25000</v>
          </cell>
        </row>
        <row r="139">
          <cell r="A139">
            <v>213</v>
          </cell>
          <cell r="B139" t="str">
            <v>Ng Xu©n</v>
          </cell>
          <cell r="C139" t="str">
            <v xml:space="preserve">Huy </v>
          </cell>
          <cell r="E139">
            <v>18000</v>
          </cell>
        </row>
        <row r="140">
          <cell r="A140">
            <v>214</v>
          </cell>
          <cell r="B140" t="str">
            <v>NguyÔn §øc</v>
          </cell>
          <cell r="C140" t="str">
            <v>Khoa</v>
          </cell>
          <cell r="E140">
            <v>22000</v>
          </cell>
        </row>
        <row r="141">
          <cell r="A141">
            <v>215</v>
          </cell>
          <cell r="B141" t="str">
            <v xml:space="preserve">L­¬ng Nguyªn </v>
          </cell>
          <cell r="C141" t="str">
            <v>Träng</v>
          </cell>
          <cell r="E141">
            <v>22000</v>
          </cell>
        </row>
        <row r="142">
          <cell r="A142">
            <v>216</v>
          </cell>
          <cell r="B142" t="str">
            <v xml:space="preserve">Vò Ph­¬ng </v>
          </cell>
          <cell r="C142" t="str">
            <v>Kiªn</v>
          </cell>
          <cell r="E142">
            <v>22000</v>
          </cell>
        </row>
        <row r="143">
          <cell r="A143">
            <v>217</v>
          </cell>
          <cell r="B143" t="str">
            <v>Hoµng V¨n</v>
          </cell>
          <cell r="C143" t="str">
            <v>TuÊn</v>
          </cell>
          <cell r="E143">
            <v>22000</v>
          </cell>
        </row>
        <row r="144">
          <cell r="A144">
            <v>218</v>
          </cell>
          <cell r="B144" t="str">
            <v>Lª C«ng</v>
          </cell>
          <cell r="C144" t="str">
            <v>NghiÖp</v>
          </cell>
          <cell r="E144">
            <v>22000</v>
          </cell>
        </row>
        <row r="145">
          <cell r="A145">
            <v>219</v>
          </cell>
          <cell r="B145" t="str">
            <v>TrÇn §×nh</v>
          </cell>
          <cell r="C145" t="str">
            <v>Dòng</v>
          </cell>
          <cell r="E145">
            <v>22000</v>
          </cell>
        </row>
        <row r="146">
          <cell r="A146">
            <v>220</v>
          </cell>
          <cell r="B146" t="str">
            <v xml:space="preserve">NguyÔn V¨n </v>
          </cell>
          <cell r="C146" t="str">
            <v>¸nh</v>
          </cell>
          <cell r="E146">
            <v>22000</v>
          </cell>
        </row>
        <row r="147">
          <cell r="A147">
            <v>221</v>
          </cell>
          <cell r="B147" t="str">
            <v xml:space="preserve">§µo §×nh </v>
          </cell>
          <cell r="C147" t="str">
            <v>V¨n</v>
          </cell>
          <cell r="E147">
            <v>22000</v>
          </cell>
        </row>
        <row r="148">
          <cell r="A148">
            <v>222</v>
          </cell>
          <cell r="B148" t="str">
            <v>Ph¹m M¹nh</v>
          </cell>
          <cell r="C148" t="str">
            <v>T­ëng</v>
          </cell>
          <cell r="E148">
            <v>22000</v>
          </cell>
        </row>
        <row r="149">
          <cell r="A149">
            <v>223</v>
          </cell>
          <cell r="B149" t="str">
            <v xml:space="preserve">T« Quang </v>
          </cell>
          <cell r="C149" t="str">
            <v>Toµn</v>
          </cell>
          <cell r="E149">
            <v>22000</v>
          </cell>
        </row>
        <row r="150">
          <cell r="A150">
            <v>224</v>
          </cell>
          <cell r="B150" t="str">
            <v>Vò Quang</v>
          </cell>
          <cell r="C150" t="str">
            <v>TiÕn</v>
          </cell>
          <cell r="E150">
            <v>22000</v>
          </cell>
        </row>
        <row r="151">
          <cell r="A151">
            <v>225</v>
          </cell>
          <cell r="B151" t="str">
            <v xml:space="preserve">NguyÔn V¨n </v>
          </cell>
          <cell r="C151" t="str">
            <v>Minh</v>
          </cell>
          <cell r="E151">
            <v>18000</v>
          </cell>
        </row>
        <row r="152">
          <cell r="A152">
            <v>226</v>
          </cell>
          <cell r="B152" t="str">
            <v>Doanh §øc</v>
          </cell>
          <cell r="C152" t="str">
            <v>Nam</v>
          </cell>
          <cell r="E152">
            <v>18000</v>
          </cell>
        </row>
        <row r="153">
          <cell r="A153">
            <v>227</v>
          </cell>
          <cell r="B153" t="str">
            <v>Vò Xu©n</v>
          </cell>
          <cell r="C153" t="str">
            <v>§¹o</v>
          </cell>
          <cell r="E153">
            <v>22000</v>
          </cell>
        </row>
        <row r="154">
          <cell r="A154">
            <v>228</v>
          </cell>
          <cell r="B154" t="str">
            <v>Lª Duy</v>
          </cell>
          <cell r="C154" t="str">
            <v>Quý</v>
          </cell>
          <cell r="E154">
            <v>22000</v>
          </cell>
        </row>
        <row r="155">
          <cell r="A155">
            <v>229</v>
          </cell>
          <cell r="B155" t="str">
            <v>§ç M¹nh</v>
          </cell>
          <cell r="C155" t="str">
            <v>TuÊn</v>
          </cell>
          <cell r="E155">
            <v>22000</v>
          </cell>
        </row>
        <row r="156">
          <cell r="A156">
            <v>230</v>
          </cell>
          <cell r="B156" t="str">
            <v xml:space="preserve">Vò TiÕn </v>
          </cell>
          <cell r="C156" t="str">
            <v>V­¬ng</v>
          </cell>
          <cell r="E156">
            <v>22000</v>
          </cell>
        </row>
        <row r="157">
          <cell r="A157">
            <v>231</v>
          </cell>
          <cell r="B157" t="str">
            <v>Vò Quang</v>
          </cell>
          <cell r="C157" t="str">
            <v>H¶i</v>
          </cell>
          <cell r="E157">
            <v>22000</v>
          </cell>
        </row>
        <row r="158">
          <cell r="A158">
            <v>232</v>
          </cell>
          <cell r="B158" t="str">
            <v xml:space="preserve">Vò V¨n </v>
          </cell>
          <cell r="C158" t="str">
            <v>T¹o</v>
          </cell>
          <cell r="E158">
            <v>22000</v>
          </cell>
        </row>
        <row r="159">
          <cell r="A159">
            <v>233</v>
          </cell>
          <cell r="B159" t="str">
            <v>Vò §øc</v>
          </cell>
          <cell r="C159" t="str">
            <v>T­êng</v>
          </cell>
          <cell r="E159">
            <v>22000</v>
          </cell>
        </row>
        <row r="160">
          <cell r="A160">
            <v>234</v>
          </cell>
          <cell r="B160" t="str">
            <v>§ång Xu©n</v>
          </cell>
          <cell r="C160" t="str">
            <v>Lu©n</v>
          </cell>
          <cell r="E160">
            <v>22000</v>
          </cell>
        </row>
        <row r="161">
          <cell r="A161">
            <v>235</v>
          </cell>
          <cell r="B161" t="str">
            <v>D­¬ng C«ng</v>
          </cell>
          <cell r="C161" t="str">
            <v>§øc</v>
          </cell>
          <cell r="D161" t="str">
            <v>Felt</v>
          </cell>
          <cell r="E161">
            <v>22000</v>
          </cell>
        </row>
        <row r="162">
          <cell r="A162">
            <v>236</v>
          </cell>
          <cell r="B162" t="str">
            <v>Vò §×nh</v>
          </cell>
          <cell r="C162" t="str">
            <v>Quang</v>
          </cell>
          <cell r="E162">
            <v>18000</v>
          </cell>
        </row>
        <row r="163">
          <cell r="A163">
            <v>237</v>
          </cell>
          <cell r="B163" t="str">
            <v xml:space="preserve">NguyÔn V¨n </v>
          </cell>
          <cell r="C163" t="str">
            <v>HuÊn</v>
          </cell>
          <cell r="E163">
            <v>18000</v>
          </cell>
        </row>
        <row r="164">
          <cell r="A164">
            <v>238</v>
          </cell>
          <cell r="B164" t="str">
            <v>Vò §×nh</v>
          </cell>
          <cell r="C164" t="str">
            <v>B×nh</v>
          </cell>
          <cell r="E164">
            <v>22000</v>
          </cell>
        </row>
        <row r="165">
          <cell r="A165">
            <v>239</v>
          </cell>
          <cell r="B165" t="str">
            <v>Vò Hång</v>
          </cell>
          <cell r="C165" t="str">
            <v>Thanh</v>
          </cell>
          <cell r="E165">
            <v>22000</v>
          </cell>
        </row>
        <row r="166">
          <cell r="A166">
            <v>240</v>
          </cell>
          <cell r="B166" t="str">
            <v xml:space="preserve">Vò §×nh </v>
          </cell>
          <cell r="C166" t="str">
            <v>Khang</v>
          </cell>
          <cell r="E166">
            <v>22000</v>
          </cell>
        </row>
        <row r="167">
          <cell r="A167">
            <v>241</v>
          </cell>
          <cell r="B167" t="str">
            <v>Vò Thµnh</v>
          </cell>
          <cell r="C167" t="str">
            <v>Nam</v>
          </cell>
          <cell r="E167">
            <v>22000</v>
          </cell>
        </row>
        <row r="168">
          <cell r="A168">
            <v>242</v>
          </cell>
          <cell r="B168" t="str">
            <v>Ph¹m V¨n</v>
          </cell>
          <cell r="C168" t="str">
            <v>Dù</v>
          </cell>
          <cell r="E168">
            <v>22000</v>
          </cell>
        </row>
        <row r="169">
          <cell r="A169">
            <v>243</v>
          </cell>
          <cell r="B169" t="str">
            <v xml:space="preserve">NguyÔn H÷u </v>
          </cell>
          <cell r="C169" t="str">
            <v>TÝnh</v>
          </cell>
          <cell r="E169">
            <v>22000</v>
          </cell>
        </row>
        <row r="170">
          <cell r="A170">
            <v>244</v>
          </cell>
          <cell r="B170" t="str">
            <v>Lª §øc</v>
          </cell>
          <cell r="C170" t="str">
            <v>TiÖp</v>
          </cell>
          <cell r="E170">
            <v>22000</v>
          </cell>
        </row>
        <row r="171">
          <cell r="A171">
            <v>245</v>
          </cell>
          <cell r="B171" t="str">
            <v>§Æng Hïng</v>
          </cell>
          <cell r="C171" t="str">
            <v>C­êng</v>
          </cell>
          <cell r="E171">
            <v>22000</v>
          </cell>
        </row>
        <row r="172">
          <cell r="A172">
            <v>246</v>
          </cell>
          <cell r="B172" t="str">
            <v>Hµ V¨n</v>
          </cell>
          <cell r="C172" t="str">
            <v>L©m</v>
          </cell>
          <cell r="D172" t="str">
            <v>Electro'</v>
          </cell>
          <cell r="E172">
            <v>22000</v>
          </cell>
        </row>
        <row r="173">
          <cell r="A173">
            <v>247</v>
          </cell>
          <cell r="B173" t="str">
            <v xml:space="preserve">Vò V¨n </v>
          </cell>
          <cell r="C173" t="str">
            <v>LuyÖn</v>
          </cell>
          <cell r="E173">
            <v>22000</v>
          </cell>
        </row>
        <row r="174">
          <cell r="A174">
            <v>248</v>
          </cell>
          <cell r="B174" t="str">
            <v>Nh÷ Huy</v>
          </cell>
          <cell r="C174" t="str">
            <v>Tr­êng</v>
          </cell>
          <cell r="D174" t="str">
            <v>Electro'</v>
          </cell>
          <cell r="E174">
            <v>20000</v>
          </cell>
        </row>
        <row r="175">
          <cell r="A175">
            <v>249</v>
          </cell>
          <cell r="B175" t="str">
            <v>Vò §×nh</v>
          </cell>
          <cell r="C175" t="str">
            <v>Tr­êng</v>
          </cell>
          <cell r="E175">
            <v>22000</v>
          </cell>
        </row>
        <row r="176">
          <cell r="A176">
            <v>250</v>
          </cell>
          <cell r="B176" t="str">
            <v xml:space="preserve">NguyÔn V¨n </v>
          </cell>
          <cell r="C176" t="str">
            <v>ViÖn</v>
          </cell>
          <cell r="E176">
            <v>18000</v>
          </cell>
        </row>
        <row r="177">
          <cell r="A177">
            <v>251</v>
          </cell>
          <cell r="B177" t="str">
            <v>Hoµng B¸</v>
          </cell>
          <cell r="C177" t="str">
            <v>TiÖn</v>
          </cell>
          <cell r="E177">
            <v>18000</v>
          </cell>
        </row>
        <row r="178">
          <cell r="A178">
            <v>252</v>
          </cell>
        </row>
        <row r="179">
          <cell r="A179">
            <v>253</v>
          </cell>
        </row>
        <row r="180">
          <cell r="A180">
            <v>254</v>
          </cell>
        </row>
        <row r="181">
          <cell r="A181">
            <v>255</v>
          </cell>
        </row>
        <row r="182">
          <cell r="A182">
            <v>256</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V"/>
      <sheetName val="Sheet3"/>
      <sheetName val="Sheet3 (2)"/>
      <sheetName val="Sheet3 (3)"/>
      <sheetName val="Sheet3 (5)"/>
      <sheetName val="Sheet3 (6)"/>
      <sheetName val="Sheet3 (4)"/>
      <sheetName val="00000000"/>
    </sheetNames>
    <sheetDataSet>
      <sheetData sheetId="0" refreshError="1"/>
      <sheetData sheetId="1" refreshError="1">
        <row r="2">
          <cell r="A2">
            <v>12</v>
          </cell>
          <cell r="B2" t="str">
            <v xml:space="preserve">Hoµng </v>
          </cell>
          <cell r="C2" t="str">
            <v>Dòng</v>
          </cell>
          <cell r="E2">
            <v>22000</v>
          </cell>
          <cell r="F2" t="str">
            <v>old worker</v>
          </cell>
        </row>
        <row r="3">
          <cell r="A3">
            <v>13</v>
          </cell>
          <cell r="B3" t="str">
            <v xml:space="preserve">Nghiªm Xu©n </v>
          </cell>
          <cell r="C3" t="str">
            <v>Ph­¬ng</v>
          </cell>
          <cell r="E3">
            <v>20000</v>
          </cell>
        </row>
        <row r="4">
          <cell r="A4">
            <v>14</v>
          </cell>
          <cell r="B4" t="str">
            <v xml:space="preserve">Ng« Träng </v>
          </cell>
          <cell r="C4" t="str">
            <v>ChiÕn</v>
          </cell>
          <cell r="E4">
            <v>18000</v>
          </cell>
        </row>
        <row r="5">
          <cell r="A5">
            <v>15</v>
          </cell>
          <cell r="B5" t="str">
            <v xml:space="preserve">Lª §×nh </v>
          </cell>
          <cell r="C5" t="str">
            <v>Th¾ng</v>
          </cell>
          <cell r="E5">
            <v>20000</v>
          </cell>
          <cell r="F5" t="str">
            <v>old worker</v>
          </cell>
        </row>
        <row r="6">
          <cell r="A6">
            <v>16</v>
          </cell>
          <cell r="B6" t="str">
            <v xml:space="preserve">Ng V¨n </v>
          </cell>
          <cell r="C6" t="str">
            <v>H­ng</v>
          </cell>
          <cell r="E6">
            <v>18000</v>
          </cell>
        </row>
        <row r="7">
          <cell r="A7">
            <v>17</v>
          </cell>
          <cell r="B7" t="str">
            <v xml:space="preserve">KiÒu V¨n </v>
          </cell>
          <cell r="C7" t="str">
            <v>Phóc</v>
          </cell>
          <cell r="E7">
            <v>18000</v>
          </cell>
        </row>
        <row r="8">
          <cell r="A8">
            <v>18</v>
          </cell>
          <cell r="B8" t="str">
            <v>§µm M¹nh</v>
          </cell>
          <cell r="C8" t="str">
            <v>TiÕn</v>
          </cell>
          <cell r="E8">
            <v>18000</v>
          </cell>
        </row>
        <row r="9">
          <cell r="A9">
            <v>19</v>
          </cell>
          <cell r="B9" t="str">
            <v>Ph¹m Huy</v>
          </cell>
          <cell r="C9" t="str">
            <v xml:space="preserve">C«ng </v>
          </cell>
          <cell r="E9">
            <v>18000</v>
          </cell>
        </row>
        <row r="10">
          <cell r="A10">
            <v>20</v>
          </cell>
          <cell r="B10" t="str">
            <v>NguyÔn V¨n</v>
          </cell>
          <cell r="C10" t="str">
            <v>TuÊn</v>
          </cell>
          <cell r="D10" t="str">
            <v>Electro'</v>
          </cell>
          <cell r="E10">
            <v>18000</v>
          </cell>
          <cell r="F10" t="str">
            <v>old worker</v>
          </cell>
        </row>
        <row r="11">
          <cell r="A11">
            <v>21</v>
          </cell>
          <cell r="B11" t="str">
            <v xml:space="preserve">V­¬ng §¾c </v>
          </cell>
          <cell r="C11" t="str">
            <v>¸nh</v>
          </cell>
          <cell r="D11" t="str">
            <v>Electro'</v>
          </cell>
          <cell r="E11">
            <v>20000</v>
          </cell>
          <cell r="F11" t="str">
            <v>old worker</v>
          </cell>
        </row>
        <row r="12">
          <cell r="A12">
            <v>22</v>
          </cell>
          <cell r="B12" t="str">
            <v>Bïi Sü</v>
          </cell>
          <cell r="C12" t="str">
            <v>M¹nh</v>
          </cell>
          <cell r="E12">
            <v>20000</v>
          </cell>
        </row>
        <row r="13">
          <cell r="A13">
            <v>23</v>
          </cell>
          <cell r="B13" t="str">
            <v xml:space="preserve">§Æng V¨n </v>
          </cell>
          <cell r="C13" t="str">
            <v>Nguyªn</v>
          </cell>
          <cell r="D13" t="str">
            <v>Felt</v>
          </cell>
          <cell r="E13">
            <v>22000</v>
          </cell>
          <cell r="F13" t="str">
            <v>old worker</v>
          </cell>
        </row>
        <row r="14">
          <cell r="A14">
            <v>24</v>
          </cell>
          <cell r="B14" t="str">
            <v xml:space="preserve">Ph¹m Ngäc </v>
          </cell>
          <cell r="C14" t="str">
            <v>Tu©n</v>
          </cell>
          <cell r="E14">
            <v>18000</v>
          </cell>
        </row>
        <row r="15">
          <cell r="A15">
            <v>25</v>
          </cell>
          <cell r="B15" t="str">
            <v>NguyÔn V¨n</v>
          </cell>
          <cell r="C15" t="str">
            <v>Thµnh</v>
          </cell>
          <cell r="E15">
            <v>18000</v>
          </cell>
        </row>
        <row r="16">
          <cell r="A16">
            <v>26</v>
          </cell>
          <cell r="B16" t="str">
            <v>Tr­¬ng V¨n</v>
          </cell>
          <cell r="C16" t="str">
            <v>T©n</v>
          </cell>
          <cell r="D16" t="str">
            <v>Electro'</v>
          </cell>
          <cell r="E16">
            <v>20000</v>
          </cell>
          <cell r="F16" t="str">
            <v>old worker</v>
          </cell>
        </row>
        <row r="17">
          <cell r="A17">
            <v>27</v>
          </cell>
          <cell r="B17" t="str">
            <v>§Æng ViÕt</v>
          </cell>
          <cell r="C17" t="str">
            <v>Hïng</v>
          </cell>
          <cell r="D17" t="str">
            <v>Felt</v>
          </cell>
          <cell r="E17">
            <v>20000</v>
          </cell>
        </row>
        <row r="18">
          <cell r="A18">
            <v>28</v>
          </cell>
          <cell r="B18" t="str">
            <v>Hoµng Minh</v>
          </cell>
          <cell r="C18" t="str">
            <v>TiÕn</v>
          </cell>
          <cell r="E18">
            <v>20000</v>
          </cell>
          <cell r="F18" t="str">
            <v>old worker</v>
          </cell>
        </row>
        <row r="19">
          <cell r="A19">
            <v>29</v>
          </cell>
          <cell r="B19" t="str">
            <v>NguyÔn §×nh</v>
          </cell>
          <cell r="C19" t="str">
            <v>Phóc</v>
          </cell>
          <cell r="D19" t="str">
            <v>Electro'</v>
          </cell>
          <cell r="E19">
            <v>20000</v>
          </cell>
          <cell r="F19" t="str">
            <v>old worker</v>
          </cell>
        </row>
        <row r="20">
          <cell r="A20">
            <v>30</v>
          </cell>
          <cell r="B20" t="str">
            <v xml:space="preserve">Lª §¹i </v>
          </cell>
          <cell r="C20" t="str">
            <v>Huy</v>
          </cell>
          <cell r="D20" t="str">
            <v>Electro'</v>
          </cell>
          <cell r="E20">
            <v>18000</v>
          </cell>
          <cell r="F20" t="str">
            <v>old worker</v>
          </cell>
        </row>
        <row r="21">
          <cell r="A21">
            <v>31</v>
          </cell>
          <cell r="B21" t="str">
            <v>Ph¹m Ngäc</v>
          </cell>
          <cell r="C21" t="str">
            <v>T©m</v>
          </cell>
          <cell r="D21" t="str">
            <v>Electro'</v>
          </cell>
          <cell r="E21">
            <v>20000</v>
          </cell>
          <cell r="F21" t="str">
            <v>old worker</v>
          </cell>
        </row>
        <row r="22">
          <cell r="A22">
            <v>32</v>
          </cell>
          <cell r="B22" t="str">
            <v>NguyÔn V¨n</v>
          </cell>
          <cell r="C22" t="str">
            <v>Kha</v>
          </cell>
          <cell r="D22" t="str">
            <v>Electro'</v>
          </cell>
          <cell r="E22">
            <v>20000</v>
          </cell>
          <cell r="F22" t="str">
            <v>old worker</v>
          </cell>
        </row>
        <row r="23">
          <cell r="A23">
            <v>33</v>
          </cell>
          <cell r="B23" t="str">
            <v>NguyÔn Kh¾c</v>
          </cell>
          <cell r="C23" t="str">
            <v>Hïng</v>
          </cell>
          <cell r="E23">
            <v>18000</v>
          </cell>
        </row>
        <row r="24">
          <cell r="A24">
            <v>33</v>
          </cell>
          <cell r="B24" t="str">
            <v>NguyÔn Kh¾c</v>
          </cell>
          <cell r="C24" t="str">
            <v>Hïng</v>
          </cell>
          <cell r="D24" t="str">
            <v>Felt</v>
          </cell>
          <cell r="E24">
            <v>18000</v>
          </cell>
        </row>
        <row r="25">
          <cell r="A25">
            <v>34</v>
          </cell>
          <cell r="B25" t="str">
            <v xml:space="preserve">Lª §×nh </v>
          </cell>
          <cell r="C25" t="str">
            <v>ChiÕn</v>
          </cell>
          <cell r="D25" t="str">
            <v>Electro'</v>
          </cell>
          <cell r="E25">
            <v>20000</v>
          </cell>
          <cell r="F25" t="str">
            <v>old worker</v>
          </cell>
        </row>
        <row r="26">
          <cell r="A26">
            <v>35</v>
          </cell>
          <cell r="B26" t="str">
            <v>Ph¹m Ngäc</v>
          </cell>
          <cell r="C26" t="str">
            <v>B×nh</v>
          </cell>
          <cell r="D26" t="str">
            <v>Felt</v>
          </cell>
          <cell r="E26">
            <v>20000</v>
          </cell>
        </row>
        <row r="27">
          <cell r="A27">
            <v>36</v>
          </cell>
          <cell r="B27" t="str">
            <v xml:space="preserve">NguyÔn §×nh </v>
          </cell>
          <cell r="C27" t="str">
            <v>Th¾ng</v>
          </cell>
          <cell r="E27">
            <v>18000</v>
          </cell>
          <cell r="F27" t="str">
            <v>old worker</v>
          </cell>
        </row>
        <row r="28">
          <cell r="A28">
            <v>37</v>
          </cell>
          <cell r="B28" t="str">
            <v>NguyÔn V¨n</v>
          </cell>
          <cell r="C28" t="str">
            <v>Khëi</v>
          </cell>
          <cell r="D28" t="str">
            <v>Electro'</v>
          </cell>
          <cell r="E28">
            <v>20000</v>
          </cell>
          <cell r="F28" t="str">
            <v>old worker</v>
          </cell>
        </row>
        <row r="29">
          <cell r="A29">
            <v>38</v>
          </cell>
          <cell r="B29" t="str">
            <v>NguyÔn Quèc</v>
          </cell>
          <cell r="C29" t="str">
            <v>ViÖt</v>
          </cell>
          <cell r="E29">
            <v>24000</v>
          </cell>
          <cell r="F29" t="str">
            <v>old worker</v>
          </cell>
        </row>
        <row r="30">
          <cell r="A30">
            <v>39</v>
          </cell>
          <cell r="B30" t="str">
            <v xml:space="preserve">Ph¹m Sü </v>
          </cell>
          <cell r="C30" t="str">
            <v>Th¾ng</v>
          </cell>
          <cell r="E30">
            <v>22000</v>
          </cell>
        </row>
        <row r="31">
          <cell r="A31">
            <v>40</v>
          </cell>
          <cell r="B31" t="str">
            <v xml:space="preserve">Ph¹m Quèc </v>
          </cell>
          <cell r="C31" t="str">
            <v>Kh¸nh</v>
          </cell>
          <cell r="E31">
            <v>18000</v>
          </cell>
        </row>
        <row r="32">
          <cell r="A32">
            <v>41</v>
          </cell>
          <cell r="B32" t="str">
            <v xml:space="preserve">TrÇn Danh </v>
          </cell>
          <cell r="C32" t="str">
            <v>M¹nh</v>
          </cell>
          <cell r="D32" t="str">
            <v>Felt</v>
          </cell>
          <cell r="E32">
            <v>20000</v>
          </cell>
        </row>
        <row r="33">
          <cell r="A33">
            <v>42</v>
          </cell>
          <cell r="B33" t="str">
            <v>NguyÔn Huy</v>
          </cell>
          <cell r="C33" t="str">
            <v>LÞch</v>
          </cell>
          <cell r="D33" t="str">
            <v>Felt</v>
          </cell>
          <cell r="E33">
            <v>22000</v>
          </cell>
          <cell r="F33" t="str">
            <v>old worker</v>
          </cell>
        </row>
        <row r="34">
          <cell r="A34">
            <v>43</v>
          </cell>
          <cell r="B34" t="str">
            <v xml:space="preserve">Ng« Quèc </v>
          </cell>
          <cell r="C34" t="str">
            <v>TuÊn</v>
          </cell>
          <cell r="D34" t="str">
            <v>Felt</v>
          </cell>
          <cell r="E34">
            <v>25000</v>
          </cell>
          <cell r="F34" t="str">
            <v>old worker</v>
          </cell>
        </row>
        <row r="35">
          <cell r="A35">
            <v>44</v>
          </cell>
          <cell r="B35" t="str">
            <v>NguyÔn Danh</v>
          </cell>
          <cell r="C35" t="str">
            <v>Long</v>
          </cell>
          <cell r="E35">
            <v>18000</v>
          </cell>
        </row>
        <row r="36">
          <cell r="A36">
            <v>45</v>
          </cell>
          <cell r="B36" t="str">
            <v>Lª ngäc</v>
          </cell>
          <cell r="C36" t="str">
            <v xml:space="preserve">Anh </v>
          </cell>
          <cell r="E36">
            <v>18000</v>
          </cell>
        </row>
        <row r="37">
          <cell r="A37">
            <v>46</v>
          </cell>
          <cell r="B37" t="str">
            <v xml:space="preserve">NguyÔn ThÕ </v>
          </cell>
          <cell r="C37" t="str">
            <v>Vinh</v>
          </cell>
          <cell r="D37" t="str">
            <v>Felt</v>
          </cell>
          <cell r="E37">
            <v>20000</v>
          </cell>
        </row>
        <row r="38">
          <cell r="A38">
            <v>47</v>
          </cell>
          <cell r="B38" t="str">
            <v>Ph¹m V¨n</v>
          </cell>
          <cell r="C38" t="str">
            <v>B»ng</v>
          </cell>
          <cell r="D38" t="str">
            <v>Felt</v>
          </cell>
          <cell r="E38">
            <v>20000</v>
          </cell>
        </row>
        <row r="39">
          <cell r="A39">
            <v>48</v>
          </cell>
          <cell r="B39" t="str">
            <v>§oµn B¸</v>
          </cell>
          <cell r="C39" t="str">
            <v>Dòng</v>
          </cell>
          <cell r="E39">
            <v>18000</v>
          </cell>
        </row>
        <row r="40">
          <cell r="A40">
            <v>49</v>
          </cell>
          <cell r="B40" t="str">
            <v>NguyÔn Danh</v>
          </cell>
          <cell r="C40" t="str">
            <v>M¹nh</v>
          </cell>
          <cell r="E40">
            <v>18000</v>
          </cell>
        </row>
        <row r="41">
          <cell r="A41">
            <v>50</v>
          </cell>
          <cell r="B41" t="str">
            <v>NguyÔn §×nh</v>
          </cell>
          <cell r="C41" t="str">
            <v>TÊn</v>
          </cell>
          <cell r="E41">
            <v>20000</v>
          </cell>
        </row>
        <row r="42">
          <cell r="A42">
            <v>51</v>
          </cell>
          <cell r="B42" t="str">
            <v xml:space="preserve">L­u ViÕt </v>
          </cell>
          <cell r="C42" t="str">
            <v>Tr­êng</v>
          </cell>
          <cell r="E42">
            <v>18000</v>
          </cell>
        </row>
        <row r="43">
          <cell r="A43">
            <v>52</v>
          </cell>
          <cell r="B43" t="str">
            <v xml:space="preserve">NguyÔn V¨n </v>
          </cell>
          <cell r="C43" t="str">
            <v>Phóc</v>
          </cell>
          <cell r="E43">
            <v>18000</v>
          </cell>
        </row>
        <row r="44">
          <cell r="A44">
            <v>53</v>
          </cell>
          <cell r="B44" t="str">
            <v>Ph¹m Duy</v>
          </cell>
          <cell r="C44" t="str">
            <v>Kh¸nh</v>
          </cell>
          <cell r="E44">
            <v>18000</v>
          </cell>
        </row>
        <row r="45">
          <cell r="A45">
            <v>54</v>
          </cell>
          <cell r="B45" t="str">
            <v xml:space="preserve">Lª Quang </v>
          </cell>
          <cell r="C45" t="str">
            <v>Duy</v>
          </cell>
          <cell r="E45">
            <v>18000</v>
          </cell>
        </row>
        <row r="46">
          <cell r="A46">
            <v>55</v>
          </cell>
          <cell r="B46" t="str">
            <v xml:space="preserve">Phïng V¨n </v>
          </cell>
          <cell r="C46" t="str">
            <v>C­êng</v>
          </cell>
          <cell r="E46">
            <v>18000</v>
          </cell>
        </row>
        <row r="47">
          <cell r="A47">
            <v>56</v>
          </cell>
          <cell r="B47" t="str">
            <v>Chu V¨n</v>
          </cell>
          <cell r="C47" t="str">
            <v>§¹i</v>
          </cell>
          <cell r="E47">
            <v>18000</v>
          </cell>
        </row>
        <row r="48">
          <cell r="A48">
            <v>57</v>
          </cell>
          <cell r="B48" t="str">
            <v>TrÇn TuÊn</v>
          </cell>
          <cell r="C48" t="str">
            <v>Anh</v>
          </cell>
          <cell r="E48">
            <v>20000</v>
          </cell>
        </row>
        <row r="49">
          <cell r="A49">
            <v>58</v>
          </cell>
          <cell r="B49" t="str">
            <v xml:space="preserve">L­u ViÕt </v>
          </cell>
          <cell r="C49" t="str">
            <v>Phong</v>
          </cell>
          <cell r="E49">
            <v>18000</v>
          </cell>
        </row>
        <row r="50">
          <cell r="A50">
            <v>59</v>
          </cell>
          <cell r="B50" t="str">
            <v>Hoµng Minh</v>
          </cell>
          <cell r="C50" t="str">
            <v>Kh¸nh</v>
          </cell>
          <cell r="E50">
            <v>18000</v>
          </cell>
        </row>
        <row r="51">
          <cell r="A51">
            <v>60</v>
          </cell>
          <cell r="B51" t="str">
            <v xml:space="preserve">NguyÔn §øc </v>
          </cell>
          <cell r="C51" t="str">
            <v>TiÖp</v>
          </cell>
          <cell r="E51">
            <v>18000</v>
          </cell>
        </row>
        <row r="52">
          <cell r="A52">
            <v>61</v>
          </cell>
          <cell r="B52" t="str">
            <v>NguyÔn TuÊn</v>
          </cell>
          <cell r="C52" t="str">
            <v>Anh</v>
          </cell>
          <cell r="E52">
            <v>18000</v>
          </cell>
        </row>
        <row r="53">
          <cell r="A53">
            <v>62</v>
          </cell>
          <cell r="B53" t="str">
            <v>NguyÔn Minh</v>
          </cell>
          <cell r="C53" t="str">
            <v>Tó</v>
          </cell>
          <cell r="E53">
            <v>18000</v>
          </cell>
        </row>
        <row r="54">
          <cell r="A54">
            <v>63</v>
          </cell>
          <cell r="B54" t="str">
            <v>NguyÔn M¹nh</v>
          </cell>
          <cell r="C54" t="str">
            <v>Huy</v>
          </cell>
          <cell r="E54">
            <v>18000</v>
          </cell>
        </row>
        <row r="55">
          <cell r="A55">
            <v>64</v>
          </cell>
          <cell r="B55" t="str">
            <v>T¹ V¨n</v>
          </cell>
          <cell r="C55" t="str">
            <v>¸nh</v>
          </cell>
          <cell r="D55" t="str">
            <v>Electro'</v>
          </cell>
          <cell r="E55">
            <v>20000</v>
          </cell>
        </row>
        <row r="56">
          <cell r="A56">
            <v>65</v>
          </cell>
          <cell r="B56" t="str">
            <v xml:space="preserve">NguyÔn V­¬ng </v>
          </cell>
          <cell r="C56" t="str">
            <v>§¹i</v>
          </cell>
          <cell r="E56">
            <v>18000</v>
          </cell>
        </row>
        <row r="57">
          <cell r="A57">
            <v>66</v>
          </cell>
          <cell r="B57" t="str">
            <v>NguyÔn SÜ</v>
          </cell>
          <cell r="C57" t="str">
            <v>Tuyªn</v>
          </cell>
          <cell r="D57" t="str">
            <v>Electro'</v>
          </cell>
          <cell r="E57">
            <v>20000</v>
          </cell>
          <cell r="F57" t="str">
            <v>old worker</v>
          </cell>
        </row>
        <row r="58">
          <cell r="A58">
            <v>67</v>
          </cell>
          <cell r="B58" t="str">
            <v>NguyÔn H÷u</v>
          </cell>
          <cell r="C58" t="str">
            <v>H¶i</v>
          </cell>
          <cell r="D58" t="str">
            <v>Felt</v>
          </cell>
          <cell r="E58">
            <v>20000</v>
          </cell>
        </row>
        <row r="59">
          <cell r="A59">
            <v>68</v>
          </cell>
          <cell r="B59" t="str">
            <v>TrÇn §×nh</v>
          </cell>
          <cell r="C59" t="str">
            <v>Nguyªn</v>
          </cell>
          <cell r="E59">
            <v>18000</v>
          </cell>
        </row>
        <row r="60">
          <cell r="A60">
            <v>69</v>
          </cell>
          <cell r="B60" t="str">
            <v>TrÇn Huy</v>
          </cell>
          <cell r="C60" t="str">
            <v>Th¶o</v>
          </cell>
          <cell r="D60" t="str">
            <v>Electro'</v>
          </cell>
          <cell r="E60">
            <v>20000</v>
          </cell>
          <cell r="F60" t="str">
            <v>old worker</v>
          </cell>
        </row>
        <row r="61">
          <cell r="A61">
            <v>70</v>
          </cell>
          <cell r="B61" t="str">
            <v xml:space="preserve">Lª §øc </v>
          </cell>
          <cell r="C61" t="str">
            <v>Dòng</v>
          </cell>
          <cell r="E61">
            <v>24000</v>
          </cell>
        </row>
        <row r="62">
          <cell r="A62">
            <v>71</v>
          </cell>
          <cell r="B62" t="str">
            <v>Ng Xu©n</v>
          </cell>
          <cell r="C62" t="str">
            <v>Léc</v>
          </cell>
          <cell r="E62">
            <v>18000</v>
          </cell>
        </row>
        <row r="63">
          <cell r="A63">
            <v>72</v>
          </cell>
          <cell r="B63" t="str">
            <v xml:space="preserve">NguyÔn §øc </v>
          </cell>
          <cell r="C63" t="str">
            <v>Th¬</v>
          </cell>
          <cell r="E63">
            <v>18000</v>
          </cell>
        </row>
        <row r="64">
          <cell r="A64">
            <v>73</v>
          </cell>
          <cell r="B64" t="str">
            <v>NguyÔn §¾c</v>
          </cell>
          <cell r="C64" t="str">
            <v>Minh</v>
          </cell>
          <cell r="E64">
            <v>18000</v>
          </cell>
        </row>
        <row r="65">
          <cell r="A65">
            <v>74</v>
          </cell>
          <cell r="B65" t="str">
            <v>Lª Minh</v>
          </cell>
          <cell r="C65" t="str">
            <v>Hoµn</v>
          </cell>
          <cell r="E65">
            <v>18000</v>
          </cell>
        </row>
        <row r="66">
          <cell r="A66">
            <v>75</v>
          </cell>
          <cell r="B66" t="str">
            <v xml:space="preserve">§Æng V¨n </v>
          </cell>
          <cell r="C66" t="str">
            <v>Tïng</v>
          </cell>
          <cell r="E66">
            <v>18000</v>
          </cell>
        </row>
        <row r="67">
          <cell r="A67">
            <v>76</v>
          </cell>
          <cell r="B67" t="str">
            <v xml:space="preserve">NguyÔn §×nh </v>
          </cell>
          <cell r="C67" t="str">
            <v>Thuû</v>
          </cell>
          <cell r="E67">
            <v>18000</v>
          </cell>
        </row>
        <row r="68">
          <cell r="A68">
            <v>77</v>
          </cell>
          <cell r="B68" t="str">
            <v xml:space="preserve">NguyÔn Quèc </v>
          </cell>
          <cell r="C68" t="str">
            <v>NhuËn</v>
          </cell>
          <cell r="E68">
            <v>18000</v>
          </cell>
        </row>
        <row r="69">
          <cell r="A69">
            <v>78</v>
          </cell>
          <cell r="B69" t="str">
            <v xml:space="preserve">Lª Phóc </v>
          </cell>
          <cell r="C69" t="str">
            <v>Thµnh</v>
          </cell>
          <cell r="E69">
            <v>18000</v>
          </cell>
        </row>
        <row r="70">
          <cell r="A70">
            <v>79</v>
          </cell>
          <cell r="B70" t="str">
            <v>Ph¹m V¨n</v>
          </cell>
          <cell r="C70" t="str">
            <v>T×nh</v>
          </cell>
          <cell r="D70" t="str">
            <v>Felt</v>
          </cell>
          <cell r="E70">
            <v>20000</v>
          </cell>
        </row>
        <row r="71">
          <cell r="A71">
            <v>80</v>
          </cell>
          <cell r="B71" t="str">
            <v xml:space="preserve">NguyÔn H÷u </v>
          </cell>
          <cell r="C71" t="str">
            <v>S¸ng</v>
          </cell>
          <cell r="E71">
            <v>18000</v>
          </cell>
        </row>
        <row r="72">
          <cell r="A72">
            <v>81</v>
          </cell>
          <cell r="B72" t="str">
            <v>NguyÔn Huy</v>
          </cell>
          <cell r="C72" t="str">
            <v>Minh</v>
          </cell>
          <cell r="D72" t="str">
            <v>Felt</v>
          </cell>
          <cell r="E72">
            <v>20000</v>
          </cell>
        </row>
        <row r="73">
          <cell r="A73">
            <v>82</v>
          </cell>
          <cell r="B73" t="str">
            <v xml:space="preserve">NguyÔn §øc </v>
          </cell>
          <cell r="C73" t="str">
            <v>Nam B</v>
          </cell>
          <cell r="E73">
            <v>18000</v>
          </cell>
        </row>
        <row r="74">
          <cell r="A74">
            <v>83</v>
          </cell>
          <cell r="B74" t="str">
            <v xml:space="preserve">Hoµng §¨ng </v>
          </cell>
          <cell r="C74" t="str">
            <v>Hîp</v>
          </cell>
          <cell r="E74">
            <v>18000</v>
          </cell>
        </row>
        <row r="75">
          <cell r="A75">
            <v>84</v>
          </cell>
          <cell r="B75" t="str">
            <v>Vò V¨n</v>
          </cell>
          <cell r="C75" t="str">
            <v>S¬n</v>
          </cell>
          <cell r="E75">
            <v>18000</v>
          </cell>
        </row>
        <row r="76">
          <cell r="A76">
            <v>85</v>
          </cell>
          <cell r="B76" t="str">
            <v>NguyÔn C«ng</v>
          </cell>
          <cell r="C76" t="str">
            <v>Vinh</v>
          </cell>
          <cell r="E76">
            <v>18000</v>
          </cell>
        </row>
        <row r="77">
          <cell r="A77">
            <v>86</v>
          </cell>
          <cell r="B77" t="str">
            <v>NguyÔn Ph­¬ng</v>
          </cell>
          <cell r="C77" t="str">
            <v>Hoµng</v>
          </cell>
          <cell r="E77">
            <v>18000</v>
          </cell>
        </row>
        <row r="78">
          <cell r="A78">
            <v>87</v>
          </cell>
          <cell r="B78" t="str">
            <v xml:space="preserve">L­u ViÕt </v>
          </cell>
          <cell r="C78" t="str">
            <v>H¶i</v>
          </cell>
          <cell r="E78">
            <v>18000</v>
          </cell>
        </row>
        <row r="79">
          <cell r="A79">
            <v>88</v>
          </cell>
          <cell r="B79" t="str">
            <v xml:space="preserve">NguyÔn Xu©n </v>
          </cell>
          <cell r="C79" t="str">
            <v>Phóc</v>
          </cell>
          <cell r="E79">
            <v>18000</v>
          </cell>
        </row>
        <row r="80">
          <cell r="A80">
            <v>89</v>
          </cell>
          <cell r="B80" t="str">
            <v>Ph¹m Th»ng</v>
          </cell>
          <cell r="C80" t="str">
            <v>Lîi</v>
          </cell>
          <cell r="E80">
            <v>18000</v>
          </cell>
        </row>
        <row r="81">
          <cell r="A81">
            <v>90</v>
          </cell>
          <cell r="B81" t="str">
            <v>NguyÔn V¨n</v>
          </cell>
          <cell r="C81" t="str">
            <v>Chung</v>
          </cell>
          <cell r="E81">
            <v>18000</v>
          </cell>
        </row>
        <row r="82">
          <cell r="A82">
            <v>91</v>
          </cell>
          <cell r="B82" t="str">
            <v xml:space="preserve">NguyÔn V¨n </v>
          </cell>
          <cell r="C82" t="str">
            <v>Quang</v>
          </cell>
          <cell r="D82" t="str">
            <v>Felt</v>
          </cell>
          <cell r="E82">
            <v>20000</v>
          </cell>
        </row>
        <row r="83">
          <cell r="A83">
            <v>92</v>
          </cell>
          <cell r="B83" t="str">
            <v>NguyÔn M¹nh</v>
          </cell>
          <cell r="C83" t="str">
            <v>HiÓn</v>
          </cell>
          <cell r="D83" t="str">
            <v>Felt</v>
          </cell>
          <cell r="E83">
            <v>20000</v>
          </cell>
        </row>
        <row r="84">
          <cell r="A84">
            <v>93</v>
          </cell>
          <cell r="B84" t="str">
            <v>§oµn Träng</v>
          </cell>
          <cell r="C84" t="str">
            <v>Chinh</v>
          </cell>
          <cell r="D84" t="str">
            <v>Felt</v>
          </cell>
          <cell r="E84">
            <v>20000</v>
          </cell>
        </row>
        <row r="85">
          <cell r="A85">
            <v>94</v>
          </cell>
          <cell r="B85" t="str">
            <v>NguyÔn Quèc</v>
          </cell>
          <cell r="C85" t="str">
            <v>Dòng</v>
          </cell>
          <cell r="E85">
            <v>18000</v>
          </cell>
        </row>
        <row r="86">
          <cell r="A86">
            <v>95</v>
          </cell>
          <cell r="B86" t="str">
            <v>Hoµng V¨n</v>
          </cell>
          <cell r="C86" t="str">
            <v>Nam</v>
          </cell>
          <cell r="D86" t="str">
            <v>Electro'</v>
          </cell>
          <cell r="E86">
            <v>20000</v>
          </cell>
        </row>
        <row r="87">
          <cell r="A87">
            <v>96</v>
          </cell>
          <cell r="B87" t="str">
            <v xml:space="preserve">§ç Träng </v>
          </cell>
          <cell r="C87" t="str">
            <v>§¹t</v>
          </cell>
          <cell r="E87">
            <v>18000</v>
          </cell>
        </row>
        <row r="88">
          <cell r="A88">
            <v>97</v>
          </cell>
          <cell r="B88" t="str">
            <v>L¹i Trung</v>
          </cell>
          <cell r="C88" t="str">
            <v>Thµnh</v>
          </cell>
          <cell r="E88">
            <v>18000</v>
          </cell>
        </row>
        <row r="89">
          <cell r="A89">
            <v>98</v>
          </cell>
          <cell r="B89" t="str">
            <v>TrÇn V¨n</v>
          </cell>
          <cell r="C89" t="str">
            <v>Duy</v>
          </cell>
          <cell r="D89" t="str">
            <v>Felt</v>
          </cell>
          <cell r="E89">
            <v>20000</v>
          </cell>
        </row>
        <row r="90">
          <cell r="A90">
            <v>99</v>
          </cell>
          <cell r="B90" t="str">
            <v>TrÇn Xu©n</v>
          </cell>
          <cell r="C90" t="str">
            <v>Nam</v>
          </cell>
          <cell r="E90">
            <v>18000</v>
          </cell>
        </row>
        <row r="91">
          <cell r="A91">
            <v>100</v>
          </cell>
          <cell r="B91" t="str">
            <v>TrÇn Anh</v>
          </cell>
          <cell r="C91" t="str">
            <v>§øc</v>
          </cell>
          <cell r="D91" t="str">
            <v>Felt</v>
          </cell>
          <cell r="E91">
            <v>18000</v>
          </cell>
        </row>
        <row r="92">
          <cell r="A92">
            <v>101</v>
          </cell>
          <cell r="B92" t="str">
            <v xml:space="preserve">NguyÔn V¨n </v>
          </cell>
          <cell r="C92" t="str">
            <v>Qu¶ng</v>
          </cell>
          <cell r="E92">
            <v>18000</v>
          </cell>
        </row>
        <row r="93">
          <cell r="A93">
            <v>102</v>
          </cell>
          <cell r="B93" t="str">
            <v>Lª Träng</v>
          </cell>
          <cell r="C93" t="str">
            <v>T©m</v>
          </cell>
          <cell r="D93" t="str">
            <v>Electro'</v>
          </cell>
          <cell r="E93">
            <v>18000</v>
          </cell>
        </row>
        <row r="94">
          <cell r="A94">
            <v>103</v>
          </cell>
          <cell r="B94" t="str">
            <v>Hoµng TuÊn</v>
          </cell>
          <cell r="C94" t="str">
            <v>§¶m</v>
          </cell>
          <cell r="E94">
            <v>18000</v>
          </cell>
        </row>
        <row r="95">
          <cell r="A95">
            <v>104</v>
          </cell>
          <cell r="B95" t="str">
            <v>Ph¹m §×nh</v>
          </cell>
          <cell r="C95" t="str">
            <v>B×nh</v>
          </cell>
          <cell r="E95">
            <v>18000</v>
          </cell>
        </row>
        <row r="96">
          <cell r="A96">
            <v>105</v>
          </cell>
          <cell r="B96" t="str">
            <v>NguyÔn Trung</v>
          </cell>
          <cell r="C96" t="str">
            <v>Kiªn</v>
          </cell>
          <cell r="E96">
            <v>20000</v>
          </cell>
        </row>
        <row r="97">
          <cell r="A97">
            <v>106</v>
          </cell>
          <cell r="B97" t="str">
            <v>Lª V¨n</v>
          </cell>
          <cell r="C97" t="str">
            <v>H­ng</v>
          </cell>
          <cell r="E97">
            <v>20000</v>
          </cell>
        </row>
        <row r="98">
          <cell r="A98">
            <v>107</v>
          </cell>
          <cell r="B98" t="str">
            <v xml:space="preserve">NguyÔn V¨n  </v>
          </cell>
          <cell r="C98" t="str">
            <v>§¹t</v>
          </cell>
          <cell r="D98" t="str">
            <v>Electro'</v>
          </cell>
          <cell r="E98">
            <v>20000</v>
          </cell>
        </row>
        <row r="99">
          <cell r="A99">
            <v>108</v>
          </cell>
          <cell r="B99" t="str">
            <v xml:space="preserve">L­u ViÕt </v>
          </cell>
          <cell r="C99" t="str">
            <v>X¹</v>
          </cell>
          <cell r="E99">
            <v>18000</v>
          </cell>
        </row>
        <row r="100">
          <cell r="A100">
            <v>109</v>
          </cell>
          <cell r="B100" t="str">
            <v>T­ëng V¨n</v>
          </cell>
          <cell r="C100" t="str">
            <v>Hång</v>
          </cell>
          <cell r="E100">
            <v>18000</v>
          </cell>
        </row>
        <row r="101">
          <cell r="A101">
            <v>110</v>
          </cell>
          <cell r="B101" t="str">
            <v>NguyÔn Häc</v>
          </cell>
          <cell r="C101" t="str">
            <v>Quý</v>
          </cell>
          <cell r="D101" t="str">
            <v>Felt</v>
          </cell>
          <cell r="E101">
            <v>20000</v>
          </cell>
        </row>
        <row r="102">
          <cell r="A102">
            <v>111</v>
          </cell>
          <cell r="B102" t="str">
            <v>NguyÔn Danh</v>
          </cell>
          <cell r="C102" t="str">
            <v>Linh</v>
          </cell>
          <cell r="E102">
            <v>18000</v>
          </cell>
        </row>
        <row r="103">
          <cell r="A103">
            <v>112</v>
          </cell>
          <cell r="B103" t="str">
            <v>§inh Thanh</v>
          </cell>
          <cell r="C103" t="str">
            <v>Toµn</v>
          </cell>
          <cell r="E103">
            <v>18000</v>
          </cell>
        </row>
        <row r="104">
          <cell r="A104">
            <v>113</v>
          </cell>
          <cell r="B104" t="str">
            <v xml:space="preserve">NguyÔn Thµnh </v>
          </cell>
          <cell r="C104" t="str">
            <v>Nam</v>
          </cell>
          <cell r="E104">
            <v>20000</v>
          </cell>
        </row>
        <row r="105">
          <cell r="A105">
            <v>114</v>
          </cell>
          <cell r="B105" t="str">
            <v>Qu¸ch Xu©n</v>
          </cell>
          <cell r="C105" t="str">
            <v>Quý</v>
          </cell>
          <cell r="D105" t="str">
            <v>Electro'</v>
          </cell>
          <cell r="E105">
            <v>20000</v>
          </cell>
        </row>
        <row r="106">
          <cell r="A106">
            <v>115</v>
          </cell>
          <cell r="B106" t="str">
            <v xml:space="preserve">Vò Xu©n </v>
          </cell>
          <cell r="C106" t="str">
            <v xml:space="preserve">HiÖp </v>
          </cell>
          <cell r="E106">
            <v>18000</v>
          </cell>
        </row>
        <row r="107">
          <cell r="A107">
            <v>116</v>
          </cell>
          <cell r="B107" t="str">
            <v>Qu¸n Thµnh</v>
          </cell>
          <cell r="C107" t="str">
            <v>Quang</v>
          </cell>
          <cell r="D107" t="str">
            <v>Electro'</v>
          </cell>
          <cell r="E107">
            <v>20000</v>
          </cell>
        </row>
        <row r="108">
          <cell r="A108">
            <v>117</v>
          </cell>
          <cell r="B108" t="str">
            <v>Vò V¨n</v>
          </cell>
          <cell r="C108" t="str">
            <v>Trung</v>
          </cell>
          <cell r="E108">
            <v>18000</v>
          </cell>
        </row>
        <row r="109">
          <cell r="A109">
            <v>118</v>
          </cell>
          <cell r="B109" t="str">
            <v>Vò M¹nh</v>
          </cell>
          <cell r="C109" t="str">
            <v>D­</v>
          </cell>
          <cell r="E109">
            <v>18000</v>
          </cell>
        </row>
        <row r="110">
          <cell r="A110">
            <v>119</v>
          </cell>
          <cell r="B110" t="str">
            <v>Vò Anh</v>
          </cell>
          <cell r="C110" t="str">
            <v>TuÊn</v>
          </cell>
          <cell r="D110" t="str">
            <v>Felt</v>
          </cell>
          <cell r="E110">
            <v>22000</v>
          </cell>
        </row>
        <row r="111">
          <cell r="A111">
            <v>120</v>
          </cell>
          <cell r="B111" t="str">
            <v>NguyÔn V¨n</v>
          </cell>
          <cell r="C111" t="str">
            <v>S¬n</v>
          </cell>
          <cell r="E111">
            <v>18000</v>
          </cell>
        </row>
        <row r="112">
          <cell r="A112">
            <v>121</v>
          </cell>
          <cell r="B112" t="str">
            <v>NguyÔn TiÕn</v>
          </cell>
          <cell r="C112" t="str">
            <v>Tr×nh</v>
          </cell>
          <cell r="E112">
            <v>18000</v>
          </cell>
        </row>
        <row r="113">
          <cell r="A113">
            <v>122</v>
          </cell>
          <cell r="B113" t="str">
            <v>NguyÔn Duy</v>
          </cell>
          <cell r="C113" t="str">
            <v>BiÒn</v>
          </cell>
          <cell r="E113">
            <v>18000</v>
          </cell>
        </row>
        <row r="114">
          <cell r="A114">
            <v>123</v>
          </cell>
          <cell r="B114" t="str">
            <v>V­¬ng Xu©n</v>
          </cell>
          <cell r="C114" t="str">
            <v>Thµnh</v>
          </cell>
          <cell r="E114">
            <v>18000</v>
          </cell>
        </row>
        <row r="115">
          <cell r="A115">
            <v>124</v>
          </cell>
          <cell r="B115" t="str">
            <v>TrÞnh TiÕn</v>
          </cell>
          <cell r="C115" t="str">
            <v>Hoµ</v>
          </cell>
          <cell r="E115">
            <v>20000</v>
          </cell>
        </row>
        <row r="116">
          <cell r="A116">
            <v>125</v>
          </cell>
          <cell r="B116" t="str">
            <v xml:space="preserve">TrÇn Minh </v>
          </cell>
          <cell r="C116" t="str">
            <v>Th¾ng</v>
          </cell>
          <cell r="E116">
            <v>18000</v>
          </cell>
        </row>
        <row r="117">
          <cell r="A117">
            <v>126</v>
          </cell>
          <cell r="B117" t="str">
            <v>NguyÔn V¨n</v>
          </cell>
          <cell r="C117" t="str">
            <v>C­êng</v>
          </cell>
          <cell r="D117" t="str">
            <v>Felt</v>
          </cell>
          <cell r="E117">
            <v>20000</v>
          </cell>
        </row>
        <row r="118">
          <cell r="A118">
            <v>127</v>
          </cell>
          <cell r="B118" t="str">
            <v>NguyÔn Xu©n</v>
          </cell>
          <cell r="C118" t="str">
            <v>T©m</v>
          </cell>
          <cell r="D118" t="str">
            <v>Felt</v>
          </cell>
          <cell r="E118">
            <v>20000</v>
          </cell>
        </row>
        <row r="119">
          <cell r="A119">
            <v>128</v>
          </cell>
          <cell r="B119" t="str">
            <v>§µo Huy</v>
          </cell>
          <cell r="C119" t="str">
            <v>Xuyªn</v>
          </cell>
          <cell r="E119">
            <v>20000</v>
          </cell>
        </row>
        <row r="120">
          <cell r="A120">
            <v>129</v>
          </cell>
          <cell r="B120" t="str">
            <v>NguyÔn Quang</v>
          </cell>
          <cell r="C120" t="str">
            <v>§«ng</v>
          </cell>
          <cell r="E120">
            <v>20000</v>
          </cell>
        </row>
        <row r="121">
          <cell r="A121">
            <v>130</v>
          </cell>
          <cell r="B121" t="str">
            <v>Ph¹m V¨n</v>
          </cell>
          <cell r="C121" t="str">
            <v>Nam</v>
          </cell>
          <cell r="E121">
            <v>20000</v>
          </cell>
        </row>
        <row r="122">
          <cell r="A122">
            <v>131</v>
          </cell>
          <cell r="B122" t="str">
            <v xml:space="preserve">NguyÔn H÷u </v>
          </cell>
          <cell r="C122" t="str">
            <v>Häc</v>
          </cell>
          <cell r="E122">
            <v>20000</v>
          </cell>
        </row>
        <row r="123">
          <cell r="A123">
            <v>132</v>
          </cell>
          <cell r="B123" t="str">
            <v>NguyÔn Xu©n</v>
          </cell>
          <cell r="C123" t="str">
            <v>Gi¸p</v>
          </cell>
          <cell r="D123" t="str">
            <v>Felt</v>
          </cell>
          <cell r="E123">
            <v>20000</v>
          </cell>
        </row>
        <row r="124">
          <cell r="A124">
            <v>133</v>
          </cell>
        </row>
        <row r="126">
          <cell r="A126">
            <v>200</v>
          </cell>
          <cell r="B126" t="str">
            <v xml:space="preserve">NguyÔn H÷u </v>
          </cell>
          <cell r="C126" t="str">
            <v>Kh¸nh</v>
          </cell>
          <cell r="E126">
            <v>18000</v>
          </cell>
        </row>
        <row r="127">
          <cell r="A127">
            <v>201</v>
          </cell>
          <cell r="B127" t="str">
            <v>NguyÔn Minh</v>
          </cell>
          <cell r="C127" t="str">
            <v>§øc</v>
          </cell>
          <cell r="E127">
            <v>20000</v>
          </cell>
        </row>
        <row r="128">
          <cell r="A128">
            <v>202</v>
          </cell>
          <cell r="B128" t="str">
            <v xml:space="preserve">NguyÔn V¨n </v>
          </cell>
          <cell r="C128" t="str">
            <v>Huy</v>
          </cell>
          <cell r="E128">
            <v>18000</v>
          </cell>
        </row>
        <row r="129">
          <cell r="A129">
            <v>203</v>
          </cell>
          <cell r="B129" t="str">
            <v xml:space="preserve">NguyÔn V¨n </v>
          </cell>
          <cell r="C129" t="str">
            <v>HuÖ</v>
          </cell>
          <cell r="E129">
            <v>20000</v>
          </cell>
        </row>
        <row r="130">
          <cell r="A130">
            <v>204</v>
          </cell>
          <cell r="B130" t="str">
            <v xml:space="preserve">NguyÔn V¨n </v>
          </cell>
          <cell r="C130" t="str">
            <v>T×nh</v>
          </cell>
          <cell r="E130">
            <v>18000</v>
          </cell>
        </row>
        <row r="131">
          <cell r="A131">
            <v>205</v>
          </cell>
          <cell r="B131" t="str">
            <v>Bïi V¨n</v>
          </cell>
          <cell r="C131" t="str">
            <v>TuÊn</v>
          </cell>
          <cell r="E131">
            <v>18000</v>
          </cell>
        </row>
        <row r="132">
          <cell r="A132">
            <v>206</v>
          </cell>
          <cell r="B132" t="str">
            <v xml:space="preserve">Ph¹m Hång </v>
          </cell>
          <cell r="C132" t="str">
            <v>Quang</v>
          </cell>
          <cell r="E132">
            <v>18000</v>
          </cell>
        </row>
        <row r="133">
          <cell r="A133">
            <v>207</v>
          </cell>
          <cell r="B133" t="str">
            <v xml:space="preserve">NguyÔn V¨n </v>
          </cell>
          <cell r="C133" t="str">
            <v>Tr­êng</v>
          </cell>
          <cell r="E133">
            <v>18000</v>
          </cell>
        </row>
        <row r="134">
          <cell r="A134">
            <v>208</v>
          </cell>
          <cell r="B134" t="str">
            <v>Lª TuÊn</v>
          </cell>
          <cell r="C134" t="str">
            <v>Anh</v>
          </cell>
          <cell r="E134">
            <v>20000</v>
          </cell>
        </row>
        <row r="135">
          <cell r="A135">
            <v>209</v>
          </cell>
          <cell r="B135" t="str">
            <v xml:space="preserve">NguyÔn V¨n </v>
          </cell>
          <cell r="C135" t="str">
            <v>B¾c</v>
          </cell>
          <cell r="E135">
            <v>20000</v>
          </cell>
        </row>
        <row r="136">
          <cell r="A136">
            <v>210</v>
          </cell>
          <cell r="B136" t="str">
            <v>NguyÔn ViÖt</v>
          </cell>
          <cell r="C136" t="str">
            <v>§«ng</v>
          </cell>
          <cell r="E136">
            <v>18000</v>
          </cell>
        </row>
        <row r="137">
          <cell r="A137">
            <v>211</v>
          </cell>
          <cell r="B137" t="str">
            <v>Vò §µo</v>
          </cell>
          <cell r="C137" t="str">
            <v>Trang</v>
          </cell>
          <cell r="E137">
            <v>18000</v>
          </cell>
        </row>
        <row r="138">
          <cell r="A138">
            <v>212</v>
          </cell>
          <cell r="B138" t="str">
            <v xml:space="preserve">Vò Huy </v>
          </cell>
          <cell r="C138" t="str">
            <v>Thanh</v>
          </cell>
          <cell r="E138">
            <v>18000</v>
          </cell>
        </row>
        <row r="139">
          <cell r="A139">
            <v>213</v>
          </cell>
          <cell r="B139" t="str">
            <v>V­¬ng Chung</v>
          </cell>
          <cell r="C139" t="str">
            <v>Kiªn</v>
          </cell>
          <cell r="E139">
            <v>18000</v>
          </cell>
        </row>
        <row r="140">
          <cell r="A140">
            <v>214</v>
          </cell>
          <cell r="B140" t="str">
            <v>NguyÔn §øc</v>
          </cell>
          <cell r="C140" t="str">
            <v>Khoa</v>
          </cell>
          <cell r="E140">
            <v>18000</v>
          </cell>
        </row>
        <row r="141">
          <cell r="A141">
            <v>215</v>
          </cell>
          <cell r="B141" t="str">
            <v xml:space="preserve">L­¬ng Nguyªn </v>
          </cell>
          <cell r="C141" t="str">
            <v>Träng</v>
          </cell>
          <cell r="E141">
            <v>18000</v>
          </cell>
        </row>
        <row r="142">
          <cell r="A142">
            <v>216</v>
          </cell>
          <cell r="B142" t="str">
            <v xml:space="preserve">Vò Ph­¬ng </v>
          </cell>
          <cell r="C142" t="str">
            <v>Kiªn</v>
          </cell>
          <cell r="E142">
            <v>18000</v>
          </cell>
        </row>
        <row r="143">
          <cell r="A143">
            <v>217</v>
          </cell>
          <cell r="B143" t="str">
            <v>Hoµng V¨n</v>
          </cell>
          <cell r="C143" t="str">
            <v>TuÊn</v>
          </cell>
          <cell r="E143">
            <v>18000</v>
          </cell>
        </row>
        <row r="144">
          <cell r="A144">
            <v>218</v>
          </cell>
          <cell r="B144" t="str">
            <v>Lª C«ng</v>
          </cell>
          <cell r="C144" t="str">
            <v>NghiÖp</v>
          </cell>
          <cell r="E144">
            <v>18000</v>
          </cell>
        </row>
        <row r="145">
          <cell r="A145">
            <v>219</v>
          </cell>
          <cell r="B145" t="str">
            <v>TrÇn §×nh</v>
          </cell>
          <cell r="C145" t="str">
            <v>Dòng</v>
          </cell>
          <cell r="E145">
            <v>18000</v>
          </cell>
        </row>
        <row r="146">
          <cell r="A146">
            <v>220</v>
          </cell>
          <cell r="B146" t="str">
            <v xml:space="preserve">NguyÔn V¨n </v>
          </cell>
          <cell r="C146" t="str">
            <v>¸nh</v>
          </cell>
          <cell r="E146">
            <v>18000</v>
          </cell>
        </row>
        <row r="147">
          <cell r="A147">
            <v>221</v>
          </cell>
          <cell r="B147" t="str">
            <v xml:space="preserve">§µo §×nh </v>
          </cell>
          <cell r="C147" t="str">
            <v>V¨n</v>
          </cell>
          <cell r="E147">
            <v>18000</v>
          </cell>
        </row>
        <row r="148">
          <cell r="A148">
            <v>222</v>
          </cell>
          <cell r="B148" t="str">
            <v>Ph¹m M¹nh</v>
          </cell>
          <cell r="C148" t="str">
            <v>T­ëng</v>
          </cell>
          <cell r="E148">
            <v>18000</v>
          </cell>
        </row>
        <row r="149">
          <cell r="A149">
            <v>223</v>
          </cell>
          <cell r="B149" t="str">
            <v xml:space="preserve">T« Quang </v>
          </cell>
          <cell r="C149" t="str">
            <v>Toµn</v>
          </cell>
          <cell r="E149">
            <v>18000</v>
          </cell>
        </row>
        <row r="150">
          <cell r="A150">
            <v>224</v>
          </cell>
          <cell r="B150" t="str">
            <v>Vò Quang</v>
          </cell>
          <cell r="C150" t="str">
            <v>TiÕn</v>
          </cell>
          <cell r="E150">
            <v>18000</v>
          </cell>
        </row>
        <row r="151">
          <cell r="A151">
            <v>225</v>
          </cell>
          <cell r="B151" t="str">
            <v xml:space="preserve">Vò V¨n </v>
          </cell>
          <cell r="C151" t="str">
            <v>Dòng</v>
          </cell>
          <cell r="E151">
            <v>18000</v>
          </cell>
        </row>
        <row r="152">
          <cell r="A152">
            <v>226</v>
          </cell>
          <cell r="B152" t="str">
            <v>Doanh §øc</v>
          </cell>
          <cell r="C152" t="str">
            <v>Nam</v>
          </cell>
          <cell r="E152">
            <v>18000</v>
          </cell>
        </row>
        <row r="153">
          <cell r="A153">
            <v>227</v>
          </cell>
          <cell r="B153" t="str">
            <v>Vò Xu©n</v>
          </cell>
          <cell r="C153" t="str">
            <v>§¹o</v>
          </cell>
          <cell r="E153">
            <v>18000</v>
          </cell>
        </row>
        <row r="154">
          <cell r="A154">
            <v>228</v>
          </cell>
          <cell r="B154" t="str">
            <v>Lª Duy</v>
          </cell>
          <cell r="C154" t="str">
            <v>Quy</v>
          </cell>
          <cell r="E154">
            <v>18000</v>
          </cell>
        </row>
        <row r="155">
          <cell r="A155">
            <v>229</v>
          </cell>
          <cell r="B155" t="str">
            <v>§ç M¹nh</v>
          </cell>
          <cell r="C155" t="str">
            <v>TuÊn</v>
          </cell>
          <cell r="E155">
            <v>18000</v>
          </cell>
        </row>
        <row r="156">
          <cell r="A156">
            <v>230</v>
          </cell>
          <cell r="B156" t="str">
            <v xml:space="preserve">Vò TiÕn </v>
          </cell>
          <cell r="C156" t="str">
            <v>V­¬ng</v>
          </cell>
          <cell r="E156">
            <v>18000</v>
          </cell>
        </row>
        <row r="157">
          <cell r="A157">
            <v>231</v>
          </cell>
          <cell r="B157" t="str">
            <v>Vò Quang</v>
          </cell>
          <cell r="C157" t="str">
            <v>H¶i</v>
          </cell>
          <cell r="E157">
            <v>18000</v>
          </cell>
        </row>
        <row r="158">
          <cell r="A158">
            <v>232</v>
          </cell>
          <cell r="B158" t="str">
            <v xml:space="preserve">Vò V¨n </v>
          </cell>
          <cell r="C158" t="str">
            <v>T¹o</v>
          </cell>
          <cell r="E158">
            <v>18000</v>
          </cell>
        </row>
        <row r="159">
          <cell r="A159">
            <v>233</v>
          </cell>
          <cell r="B159" t="str">
            <v>Vò §øc</v>
          </cell>
          <cell r="C159" t="str">
            <v>T­êng</v>
          </cell>
          <cell r="E159">
            <v>18000</v>
          </cell>
        </row>
        <row r="160">
          <cell r="A160">
            <v>234</v>
          </cell>
          <cell r="B160" t="str">
            <v>§ång Xu©n</v>
          </cell>
          <cell r="C160" t="str">
            <v>Lu©n</v>
          </cell>
          <cell r="E160">
            <v>18000</v>
          </cell>
        </row>
        <row r="161">
          <cell r="A161">
            <v>235</v>
          </cell>
          <cell r="B161" t="str">
            <v>D­¬ng C«ng</v>
          </cell>
          <cell r="C161" t="str">
            <v>§øc</v>
          </cell>
          <cell r="E161">
            <v>20000</v>
          </cell>
        </row>
        <row r="162">
          <cell r="A162">
            <v>236</v>
          </cell>
          <cell r="B162" t="str">
            <v>NguyÔn ViÖt</v>
          </cell>
          <cell r="C162" t="str">
            <v>B¾c</v>
          </cell>
          <cell r="E162">
            <v>18000</v>
          </cell>
        </row>
        <row r="163">
          <cell r="A163">
            <v>237</v>
          </cell>
          <cell r="E163">
            <v>18000</v>
          </cell>
        </row>
        <row r="164">
          <cell r="A164">
            <v>238</v>
          </cell>
          <cell r="B164" t="str">
            <v>Vò §×nh</v>
          </cell>
          <cell r="C164" t="str">
            <v>B×nh</v>
          </cell>
          <cell r="E164">
            <v>18000</v>
          </cell>
        </row>
        <row r="165">
          <cell r="A165">
            <v>239</v>
          </cell>
          <cell r="B165" t="str">
            <v>Vò Hång</v>
          </cell>
          <cell r="C165" t="str">
            <v>Thanh</v>
          </cell>
          <cell r="E165">
            <v>18000</v>
          </cell>
        </row>
        <row r="166">
          <cell r="A166">
            <v>240</v>
          </cell>
          <cell r="B166" t="str">
            <v xml:space="preserve">Vò §×nh </v>
          </cell>
          <cell r="C166" t="str">
            <v>Khang</v>
          </cell>
          <cell r="E166">
            <v>18000</v>
          </cell>
        </row>
        <row r="167">
          <cell r="A167">
            <v>241</v>
          </cell>
          <cell r="B167" t="str">
            <v>Vò Thµnh</v>
          </cell>
          <cell r="C167" t="str">
            <v>Nam</v>
          </cell>
          <cell r="E167">
            <v>18000</v>
          </cell>
        </row>
        <row r="168">
          <cell r="A168">
            <v>242</v>
          </cell>
          <cell r="B168" t="str">
            <v>Ph¹m V¨n</v>
          </cell>
          <cell r="C168" t="str">
            <v>Dù</v>
          </cell>
          <cell r="E168">
            <v>18000</v>
          </cell>
        </row>
        <row r="169">
          <cell r="A169">
            <v>243</v>
          </cell>
          <cell r="B169" t="str">
            <v xml:space="preserve">NguyÔn H÷u </v>
          </cell>
          <cell r="C169" t="str">
            <v>TÝnh</v>
          </cell>
          <cell r="E169">
            <v>18000</v>
          </cell>
        </row>
        <row r="170">
          <cell r="A170">
            <v>244</v>
          </cell>
          <cell r="B170" t="str">
            <v>Lª §øc</v>
          </cell>
          <cell r="C170" t="str">
            <v>TiÖp</v>
          </cell>
          <cell r="E170">
            <v>18000</v>
          </cell>
        </row>
        <row r="171">
          <cell r="A171">
            <v>245</v>
          </cell>
          <cell r="B171" t="str">
            <v>§Æng Hïng</v>
          </cell>
          <cell r="C171" t="str">
            <v>C­êng</v>
          </cell>
          <cell r="E171">
            <v>18000</v>
          </cell>
        </row>
        <row r="172">
          <cell r="A172">
            <v>246</v>
          </cell>
          <cell r="B172" t="str">
            <v>Hµ V¨n</v>
          </cell>
          <cell r="C172" t="str">
            <v>L©m</v>
          </cell>
          <cell r="E172">
            <v>18000</v>
          </cell>
        </row>
        <row r="173">
          <cell r="A173">
            <v>247</v>
          </cell>
          <cell r="B173" t="str">
            <v xml:space="preserve">Vò V¨n </v>
          </cell>
          <cell r="C173" t="str">
            <v>LuyÖn</v>
          </cell>
          <cell r="E173">
            <v>18000</v>
          </cell>
        </row>
        <row r="174">
          <cell r="A174">
            <v>248</v>
          </cell>
          <cell r="B174" t="str">
            <v>Nh÷ Huy</v>
          </cell>
          <cell r="C174" t="str">
            <v>Tr­êng</v>
          </cell>
          <cell r="E174">
            <v>18000</v>
          </cell>
        </row>
        <row r="175">
          <cell r="A175">
            <v>249</v>
          </cell>
          <cell r="B175" t="str">
            <v>Vò §×nh</v>
          </cell>
          <cell r="C175" t="str">
            <v>Tr­êng</v>
          </cell>
          <cell r="E175">
            <v>18000</v>
          </cell>
        </row>
        <row r="176">
          <cell r="A176">
            <v>250</v>
          </cell>
        </row>
        <row r="177">
          <cell r="A177">
            <v>251</v>
          </cell>
        </row>
        <row r="178">
          <cell r="A178">
            <v>252</v>
          </cell>
        </row>
        <row r="179">
          <cell r="A179">
            <v>253</v>
          </cell>
        </row>
        <row r="180">
          <cell r="A180">
            <v>254</v>
          </cell>
        </row>
        <row r="181">
          <cell r="A181">
            <v>255</v>
          </cell>
        </row>
        <row r="182">
          <cell r="A182">
            <v>256</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HCHINH"/>
      <sheetName val="MANV"/>
      <sheetName val="Sheet3"/>
      <sheetName val="Sheet3 (2)"/>
      <sheetName val="Sheet3 (3)"/>
      <sheetName val="KHOAN"/>
      <sheetName val="KHOAN (2)"/>
      <sheetName val="KHOAN (3)"/>
      <sheetName val="KHOAN N"/>
      <sheetName val="KHOAN N (2)"/>
      <sheetName val="KHOAN N (3)"/>
      <sheetName val="XL4Poppy"/>
    </sheetNames>
    <sheetDataSet>
      <sheetData sheetId="0"/>
      <sheetData sheetId="1" refreshError="1">
        <row r="1">
          <cell r="A1">
            <v>17</v>
          </cell>
          <cell r="B1" t="str">
            <v xml:space="preserve">Lª H¶i </v>
          </cell>
          <cell r="C1" t="str">
            <v>D­¬ng</v>
          </cell>
          <cell r="E1">
            <v>18000</v>
          </cell>
        </row>
        <row r="2">
          <cell r="A2">
            <v>12</v>
          </cell>
          <cell r="B2" t="str">
            <v xml:space="preserve">Hoµng </v>
          </cell>
          <cell r="C2" t="str">
            <v>Dòng</v>
          </cell>
          <cell r="E2">
            <v>22000</v>
          </cell>
          <cell r="F2" t="str">
            <v>old worker</v>
          </cell>
        </row>
        <row r="3">
          <cell r="A3">
            <v>13</v>
          </cell>
          <cell r="B3" t="str">
            <v xml:space="preserve">Nghiªm Xu©n </v>
          </cell>
          <cell r="C3" t="str">
            <v>Ph­¬ng</v>
          </cell>
          <cell r="E3">
            <v>20000</v>
          </cell>
        </row>
        <row r="4">
          <cell r="A4">
            <v>14</v>
          </cell>
          <cell r="B4" t="str">
            <v xml:space="preserve">Ng« Träng </v>
          </cell>
          <cell r="C4" t="str">
            <v>ChiÕn</v>
          </cell>
          <cell r="E4">
            <v>18000</v>
          </cell>
        </row>
        <row r="5">
          <cell r="A5">
            <v>15</v>
          </cell>
          <cell r="B5" t="str">
            <v xml:space="preserve">Lª §×nh </v>
          </cell>
          <cell r="C5" t="str">
            <v>Th¾ng</v>
          </cell>
          <cell r="E5">
            <v>20000</v>
          </cell>
          <cell r="F5" t="str">
            <v>old worker</v>
          </cell>
        </row>
        <row r="6">
          <cell r="A6">
            <v>16</v>
          </cell>
          <cell r="B6" t="str">
            <v>Tr­¬ng Quèc</v>
          </cell>
          <cell r="C6" t="str">
            <v>TiÕp</v>
          </cell>
          <cell r="D6" t="str">
            <v>Felt</v>
          </cell>
          <cell r="E6">
            <v>20000</v>
          </cell>
        </row>
        <row r="7">
          <cell r="A7">
            <v>18</v>
          </cell>
          <cell r="B7" t="str">
            <v>§µm M¹nh</v>
          </cell>
          <cell r="C7" t="str">
            <v>TiÕn</v>
          </cell>
          <cell r="E7">
            <v>18000</v>
          </cell>
        </row>
        <row r="8">
          <cell r="A8">
            <v>19</v>
          </cell>
          <cell r="B8" t="str">
            <v>T¹ TuÊn</v>
          </cell>
          <cell r="C8" t="str">
            <v>NghÜa</v>
          </cell>
          <cell r="E8">
            <v>18000</v>
          </cell>
        </row>
        <row r="9">
          <cell r="A9">
            <v>20</v>
          </cell>
          <cell r="B9" t="str">
            <v xml:space="preserve">Lª M¹nh </v>
          </cell>
          <cell r="C9" t="str">
            <v>Hïng</v>
          </cell>
          <cell r="D9" t="str">
            <v>Electro'</v>
          </cell>
          <cell r="E9">
            <v>20000</v>
          </cell>
          <cell r="F9" t="str">
            <v>old worker</v>
          </cell>
        </row>
        <row r="10">
          <cell r="A10">
            <v>21</v>
          </cell>
          <cell r="B10" t="str">
            <v xml:space="preserve">V­¬ng §¾c </v>
          </cell>
          <cell r="C10" t="str">
            <v>¸nh</v>
          </cell>
          <cell r="D10" t="str">
            <v>Electro'</v>
          </cell>
          <cell r="E10">
            <v>20000</v>
          </cell>
          <cell r="F10" t="str">
            <v>old worker</v>
          </cell>
        </row>
        <row r="11">
          <cell r="A11">
            <v>22</v>
          </cell>
          <cell r="B11" t="str">
            <v>Bïi Sü</v>
          </cell>
          <cell r="C11" t="str">
            <v>M¹nh</v>
          </cell>
          <cell r="E11">
            <v>20000</v>
          </cell>
        </row>
        <row r="12">
          <cell r="A12">
            <v>23</v>
          </cell>
          <cell r="B12" t="str">
            <v xml:space="preserve">§Æng V¨n </v>
          </cell>
          <cell r="C12" t="str">
            <v>Nguyªn</v>
          </cell>
          <cell r="D12" t="str">
            <v>Felt</v>
          </cell>
          <cell r="E12">
            <v>22000</v>
          </cell>
          <cell r="F12" t="str">
            <v>old worker</v>
          </cell>
        </row>
        <row r="13">
          <cell r="A13">
            <v>24</v>
          </cell>
          <cell r="B13" t="str">
            <v xml:space="preserve">Ph¹m Ngäc </v>
          </cell>
          <cell r="C13" t="str">
            <v>Tu©n</v>
          </cell>
          <cell r="E13">
            <v>18000</v>
          </cell>
        </row>
        <row r="14">
          <cell r="A14">
            <v>25</v>
          </cell>
          <cell r="B14" t="str">
            <v>NguyÔn V¨n</v>
          </cell>
          <cell r="C14" t="str">
            <v>Thµnh</v>
          </cell>
          <cell r="E14">
            <v>18000</v>
          </cell>
        </row>
        <row r="15">
          <cell r="A15">
            <v>26</v>
          </cell>
          <cell r="B15" t="str">
            <v>Tr­¬ng V¨n</v>
          </cell>
          <cell r="C15" t="str">
            <v>T©n</v>
          </cell>
          <cell r="D15" t="str">
            <v>Electro'</v>
          </cell>
          <cell r="E15">
            <v>20000</v>
          </cell>
          <cell r="F15" t="str">
            <v>old worker</v>
          </cell>
        </row>
        <row r="16">
          <cell r="A16">
            <v>27</v>
          </cell>
          <cell r="B16" t="str">
            <v>NguyÔn Minh</v>
          </cell>
          <cell r="C16" t="str">
            <v>Hïng</v>
          </cell>
          <cell r="E16">
            <v>18000</v>
          </cell>
        </row>
        <row r="17">
          <cell r="A17">
            <v>28</v>
          </cell>
          <cell r="B17" t="str">
            <v>Hoµng Minh</v>
          </cell>
          <cell r="C17" t="str">
            <v>TiÕn</v>
          </cell>
          <cell r="E17">
            <v>20000</v>
          </cell>
          <cell r="F17" t="str">
            <v>old worker</v>
          </cell>
        </row>
        <row r="18">
          <cell r="A18">
            <v>29</v>
          </cell>
          <cell r="B18" t="str">
            <v>NguyÔn §×nh</v>
          </cell>
          <cell r="C18" t="str">
            <v>Phóc</v>
          </cell>
          <cell r="D18" t="str">
            <v>Electro'</v>
          </cell>
          <cell r="E18">
            <v>20000</v>
          </cell>
          <cell r="F18" t="str">
            <v>old worker</v>
          </cell>
        </row>
        <row r="19">
          <cell r="A19">
            <v>30</v>
          </cell>
          <cell r="B19" t="str">
            <v xml:space="preserve">Lª §¹i </v>
          </cell>
          <cell r="C19" t="str">
            <v>Huy</v>
          </cell>
          <cell r="D19" t="str">
            <v>Electro'</v>
          </cell>
          <cell r="E19">
            <v>18000</v>
          </cell>
          <cell r="F19" t="str">
            <v>old worker</v>
          </cell>
        </row>
        <row r="20">
          <cell r="A20">
            <v>31</v>
          </cell>
          <cell r="B20" t="str">
            <v>Ph¹m Ngäc</v>
          </cell>
          <cell r="C20" t="str">
            <v>T©m</v>
          </cell>
          <cell r="D20" t="str">
            <v>Electro'</v>
          </cell>
          <cell r="E20">
            <v>20000</v>
          </cell>
          <cell r="F20" t="str">
            <v>old worker</v>
          </cell>
        </row>
        <row r="21">
          <cell r="A21">
            <v>32</v>
          </cell>
          <cell r="B21" t="str">
            <v>NguyÔn V¨n</v>
          </cell>
          <cell r="C21" t="str">
            <v>Kha</v>
          </cell>
          <cell r="D21" t="str">
            <v>Electro'</v>
          </cell>
          <cell r="E21">
            <v>20000</v>
          </cell>
          <cell r="F21" t="str">
            <v>old worker</v>
          </cell>
        </row>
        <row r="22">
          <cell r="A22">
            <v>33</v>
          </cell>
          <cell r="B22" t="str">
            <v xml:space="preserve">Ng« Vi </v>
          </cell>
          <cell r="C22" t="str">
            <v>LuyÕn</v>
          </cell>
          <cell r="E22">
            <v>18000</v>
          </cell>
        </row>
        <row r="23">
          <cell r="A23">
            <v>33</v>
          </cell>
          <cell r="B23" t="str">
            <v xml:space="preserve">NguyÔn Minh </v>
          </cell>
          <cell r="C23" t="str">
            <v>Hång</v>
          </cell>
          <cell r="D23" t="str">
            <v>Felt</v>
          </cell>
          <cell r="E23">
            <v>20000</v>
          </cell>
        </row>
        <row r="24">
          <cell r="A24">
            <v>34</v>
          </cell>
          <cell r="B24" t="str">
            <v xml:space="preserve">Lª §×nh </v>
          </cell>
          <cell r="C24" t="str">
            <v>ChiÕn</v>
          </cell>
          <cell r="D24" t="str">
            <v>Electro'</v>
          </cell>
          <cell r="E24">
            <v>20000</v>
          </cell>
          <cell r="F24" t="str">
            <v>old worker</v>
          </cell>
        </row>
        <row r="25">
          <cell r="A25">
            <v>35</v>
          </cell>
          <cell r="B25" t="str">
            <v>Ph¹m Ngäc</v>
          </cell>
          <cell r="C25" t="str">
            <v>B×nh</v>
          </cell>
          <cell r="E25">
            <v>18000</v>
          </cell>
        </row>
        <row r="26">
          <cell r="A26">
            <v>36</v>
          </cell>
          <cell r="B26" t="str">
            <v>NguyÔn S¬n</v>
          </cell>
          <cell r="C26" t="str">
            <v>HiÕu</v>
          </cell>
          <cell r="E26">
            <v>18000</v>
          </cell>
          <cell r="F26" t="str">
            <v>old worker</v>
          </cell>
        </row>
        <row r="27">
          <cell r="A27">
            <v>37</v>
          </cell>
          <cell r="B27" t="str">
            <v>NguyÔn V¨n</v>
          </cell>
          <cell r="C27" t="str">
            <v>Khëi</v>
          </cell>
          <cell r="D27" t="str">
            <v>Electro'</v>
          </cell>
          <cell r="E27">
            <v>20000</v>
          </cell>
          <cell r="F27" t="str">
            <v>old worker</v>
          </cell>
        </row>
        <row r="28">
          <cell r="A28">
            <v>38</v>
          </cell>
          <cell r="B28" t="str">
            <v>NguyÔn Quèc</v>
          </cell>
          <cell r="C28" t="str">
            <v>ViÖt</v>
          </cell>
          <cell r="E28">
            <v>24000</v>
          </cell>
          <cell r="F28" t="str">
            <v>old worker</v>
          </cell>
        </row>
        <row r="29">
          <cell r="A29">
            <v>39</v>
          </cell>
          <cell r="B29" t="str">
            <v xml:space="preserve">Ph¹m Sü </v>
          </cell>
          <cell r="C29" t="str">
            <v>Th¾ng</v>
          </cell>
          <cell r="E29">
            <v>22000</v>
          </cell>
        </row>
        <row r="30">
          <cell r="A30">
            <v>40</v>
          </cell>
          <cell r="B30" t="str">
            <v xml:space="preserve">NguyÔn V¨n </v>
          </cell>
          <cell r="C30" t="str">
            <v>Huy</v>
          </cell>
          <cell r="D30" t="str">
            <v>Felt</v>
          </cell>
          <cell r="E30">
            <v>22000</v>
          </cell>
          <cell r="F30" t="str">
            <v>old worker</v>
          </cell>
        </row>
        <row r="31">
          <cell r="A31">
            <v>41</v>
          </cell>
          <cell r="B31" t="str">
            <v xml:space="preserve">TrÇn Danh </v>
          </cell>
          <cell r="C31" t="str">
            <v>M¹nh</v>
          </cell>
          <cell r="D31" t="str">
            <v>Felt</v>
          </cell>
          <cell r="E31">
            <v>20000</v>
          </cell>
        </row>
        <row r="32">
          <cell r="A32">
            <v>42</v>
          </cell>
          <cell r="B32" t="str">
            <v>NguyÔn Huy</v>
          </cell>
          <cell r="C32" t="str">
            <v>LÞch</v>
          </cell>
          <cell r="D32" t="str">
            <v>Felt</v>
          </cell>
          <cell r="E32">
            <v>22000</v>
          </cell>
          <cell r="F32" t="str">
            <v>old worker</v>
          </cell>
        </row>
        <row r="33">
          <cell r="A33">
            <v>43</v>
          </cell>
          <cell r="B33" t="str">
            <v xml:space="preserve">Ng« Quèc </v>
          </cell>
          <cell r="C33" t="str">
            <v>TuÊn</v>
          </cell>
          <cell r="D33" t="str">
            <v>Felt</v>
          </cell>
          <cell r="E33">
            <v>25000</v>
          </cell>
          <cell r="F33" t="str">
            <v>old worker</v>
          </cell>
        </row>
        <row r="34">
          <cell r="A34">
            <v>44</v>
          </cell>
          <cell r="B34" t="str">
            <v xml:space="preserve">NguyÔn V¨n </v>
          </cell>
          <cell r="C34" t="str">
            <v>Th¶o</v>
          </cell>
          <cell r="D34" t="str">
            <v>Felt</v>
          </cell>
          <cell r="E34">
            <v>20000</v>
          </cell>
        </row>
        <row r="35">
          <cell r="A35">
            <v>45</v>
          </cell>
          <cell r="B35" t="str">
            <v>§inh Minh</v>
          </cell>
          <cell r="C35" t="str">
            <v>H¶i</v>
          </cell>
          <cell r="E35">
            <v>20000</v>
          </cell>
        </row>
        <row r="36">
          <cell r="A36">
            <v>46</v>
          </cell>
          <cell r="B36" t="str">
            <v xml:space="preserve">NguyÔn ThÕ </v>
          </cell>
          <cell r="C36" t="str">
            <v>Vinh</v>
          </cell>
          <cell r="D36" t="str">
            <v>Felt</v>
          </cell>
          <cell r="E36">
            <v>20000</v>
          </cell>
        </row>
        <row r="37">
          <cell r="A37">
            <v>47</v>
          </cell>
          <cell r="B37" t="str">
            <v>Ph¹m V¨n</v>
          </cell>
          <cell r="C37" t="str">
            <v>B»ng</v>
          </cell>
          <cell r="D37" t="str">
            <v>Felt</v>
          </cell>
          <cell r="E37">
            <v>20000</v>
          </cell>
        </row>
        <row r="38">
          <cell r="A38">
            <v>48</v>
          </cell>
          <cell r="B38" t="str">
            <v>NguyÔn Chung</v>
          </cell>
          <cell r="C38" t="str">
            <v>HiÕu</v>
          </cell>
          <cell r="E38">
            <v>18000</v>
          </cell>
        </row>
        <row r="39">
          <cell r="A39">
            <v>49</v>
          </cell>
          <cell r="B39" t="str">
            <v>NguyÔn Danh</v>
          </cell>
          <cell r="C39" t="str">
            <v>M¹nh</v>
          </cell>
          <cell r="E39">
            <v>18000</v>
          </cell>
        </row>
        <row r="40">
          <cell r="A40">
            <v>50</v>
          </cell>
          <cell r="B40" t="str">
            <v>NguyÔn §×nh</v>
          </cell>
          <cell r="C40" t="str">
            <v>TÊn</v>
          </cell>
          <cell r="E40">
            <v>20000</v>
          </cell>
        </row>
        <row r="41">
          <cell r="A41">
            <v>51</v>
          </cell>
          <cell r="B41" t="str">
            <v>NguyÔn Duy</v>
          </cell>
          <cell r="C41" t="str">
            <v>§Þnh</v>
          </cell>
          <cell r="E41">
            <v>18000</v>
          </cell>
        </row>
        <row r="42">
          <cell r="A42">
            <v>52</v>
          </cell>
          <cell r="B42" t="str">
            <v xml:space="preserve">NguyÔn V¨n </v>
          </cell>
          <cell r="C42" t="str">
            <v>Phóc</v>
          </cell>
          <cell r="E42">
            <v>18000</v>
          </cell>
        </row>
        <row r="43">
          <cell r="A43">
            <v>53</v>
          </cell>
          <cell r="B43" t="str">
            <v>Ph¹m Duy</v>
          </cell>
          <cell r="C43" t="str">
            <v>Kh¸nh</v>
          </cell>
          <cell r="E43">
            <v>18000</v>
          </cell>
        </row>
        <row r="44">
          <cell r="A44">
            <v>54</v>
          </cell>
          <cell r="B44" t="str">
            <v xml:space="preserve">Lª Quang </v>
          </cell>
          <cell r="C44" t="str">
            <v>Duy</v>
          </cell>
          <cell r="D44" t="str">
            <v>Felt</v>
          </cell>
          <cell r="E44">
            <v>20000</v>
          </cell>
        </row>
        <row r="45">
          <cell r="A45">
            <v>55</v>
          </cell>
          <cell r="B45" t="str">
            <v xml:space="preserve">Phïng V¨n </v>
          </cell>
          <cell r="C45" t="str">
            <v>C­êng</v>
          </cell>
          <cell r="E45">
            <v>18000</v>
          </cell>
        </row>
        <row r="46">
          <cell r="A46">
            <v>56</v>
          </cell>
          <cell r="B46" t="str">
            <v>Chu V¨n</v>
          </cell>
          <cell r="C46" t="str">
            <v>§¹i</v>
          </cell>
          <cell r="E46">
            <v>18000</v>
          </cell>
        </row>
        <row r="47">
          <cell r="A47">
            <v>57</v>
          </cell>
          <cell r="B47" t="str">
            <v>TrÇn TuÊn</v>
          </cell>
          <cell r="C47" t="str">
            <v>Anh</v>
          </cell>
          <cell r="E47">
            <v>20000</v>
          </cell>
        </row>
        <row r="48">
          <cell r="A48">
            <v>58</v>
          </cell>
          <cell r="B48" t="str">
            <v xml:space="preserve">Cung V¨n </v>
          </cell>
          <cell r="C48" t="str">
            <v>Hïng</v>
          </cell>
          <cell r="E48">
            <v>18000</v>
          </cell>
        </row>
        <row r="49">
          <cell r="A49">
            <v>59</v>
          </cell>
          <cell r="B49" t="str">
            <v>Hoµng Minh</v>
          </cell>
          <cell r="C49" t="str">
            <v>Kh¸nh</v>
          </cell>
          <cell r="E49">
            <v>18000</v>
          </cell>
        </row>
        <row r="50">
          <cell r="A50">
            <v>60</v>
          </cell>
          <cell r="B50" t="str">
            <v xml:space="preserve">NguyÔn §øc </v>
          </cell>
          <cell r="C50" t="str">
            <v>TiÖp</v>
          </cell>
          <cell r="E50">
            <v>18000</v>
          </cell>
        </row>
        <row r="51">
          <cell r="A51">
            <v>61</v>
          </cell>
          <cell r="B51" t="str">
            <v xml:space="preserve">NguyÔn V¨n </v>
          </cell>
          <cell r="C51" t="str">
            <v>Khoa</v>
          </cell>
          <cell r="D51" t="str">
            <v>Felt</v>
          </cell>
          <cell r="E51">
            <v>20000</v>
          </cell>
        </row>
        <row r="52">
          <cell r="A52">
            <v>62</v>
          </cell>
          <cell r="B52" t="str">
            <v>NguyÔn Minh</v>
          </cell>
          <cell r="C52" t="str">
            <v>Tó</v>
          </cell>
          <cell r="E52">
            <v>18000</v>
          </cell>
        </row>
        <row r="53">
          <cell r="A53">
            <v>63</v>
          </cell>
          <cell r="B53" t="str">
            <v xml:space="preserve">L­u ViÕt </v>
          </cell>
          <cell r="C53" t="str">
            <v>Qu©n</v>
          </cell>
          <cell r="E53">
            <v>18000</v>
          </cell>
        </row>
        <row r="54">
          <cell r="A54">
            <v>64</v>
          </cell>
          <cell r="B54" t="str">
            <v>T¹ V¨n</v>
          </cell>
          <cell r="C54" t="str">
            <v>¸nh</v>
          </cell>
          <cell r="D54" t="str">
            <v>Electro'</v>
          </cell>
          <cell r="E54">
            <v>20000</v>
          </cell>
        </row>
        <row r="55">
          <cell r="A55">
            <v>65</v>
          </cell>
          <cell r="B55" t="str">
            <v xml:space="preserve">NguyÔn V­¬ng </v>
          </cell>
          <cell r="C55" t="str">
            <v>§¹i</v>
          </cell>
          <cell r="E55">
            <v>18000</v>
          </cell>
        </row>
        <row r="56">
          <cell r="A56">
            <v>66</v>
          </cell>
          <cell r="B56" t="str">
            <v>NguyÔn SÜ</v>
          </cell>
          <cell r="C56" t="str">
            <v>Tuyªn</v>
          </cell>
          <cell r="D56" t="str">
            <v>Electro'</v>
          </cell>
          <cell r="E56">
            <v>20000</v>
          </cell>
          <cell r="F56" t="str">
            <v>old worker</v>
          </cell>
        </row>
        <row r="57">
          <cell r="A57">
            <v>67</v>
          </cell>
          <cell r="B57" t="str">
            <v>Hoµng TuÊn</v>
          </cell>
          <cell r="C57" t="str">
            <v>Hïng</v>
          </cell>
          <cell r="D57" t="str">
            <v>Electro'</v>
          </cell>
          <cell r="E57">
            <v>20000</v>
          </cell>
        </row>
        <row r="58">
          <cell r="A58">
            <v>68</v>
          </cell>
          <cell r="B58" t="str">
            <v>TrÇn §×nh</v>
          </cell>
          <cell r="C58" t="str">
            <v>Nguyªn</v>
          </cell>
          <cell r="E58">
            <v>18000</v>
          </cell>
        </row>
        <row r="59">
          <cell r="A59">
            <v>69</v>
          </cell>
          <cell r="B59" t="str">
            <v>TrÇn Huy</v>
          </cell>
          <cell r="C59" t="str">
            <v>Th¶o</v>
          </cell>
          <cell r="D59" t="str">
            <v>Electro'</v>
          </cell>
          <cell r="E59">
            <v>20000</v>
          </cell>
          <cell r="F59" t="str">
            <v>old worker</v>
          </cell>
        </row>
        <row r="60">
          <cell r="A60">
            <v>70</v>
          </cell>
          <cell r="B60" t="str">
            <v xml:space="preserve">Lª §øc </v>
          </cell>
          <cell r="C60" t="str">
            <v>Dòng</v>
          </cell>
          <cell r="E60">
            <v>24000</v>
          </cell>
        </row>
        <row r="61">
          <cell r="A61">
            <v>71</v>
          </cell>
          <cell r="B61" t="str">
            <v>§oµn V¨n</v>
          </cell>
          <cell r="C61" t="str">
            <v>Hïng</v>
          </cell>
          <cell r="E61">
            <v>18000</v>
          </cell>
        </row>
        <row r="62">
          <cell r="A62">
            <v>72</v>
          </cell>
          <cell r="B62" t="str">
            <v xml:space="preserve">NguyÔn V¨n </v>
          </cell>
          <cell r="C62" t="str">
            <v>V­¬ng</v>
          </cell>
          <cell r="D62" t="str">
            <v>Electro'</v>
          </cell>
          <cell r="E62">
            <v>20000</v>
          </cell>
        </row>
        <row r="63">
          <cell r="A63">
            <v>73</v>
          </cell>
          <cell r="B63" t="str">
            <v>§oµn M¹nh</v>
          </cell>
          <cell r="C63" t="str">
            <v>Th­ëng</v>
          </cell>
          <cell r="E63">
            <v>18000</v>
          </cell>
        </row>
        <row r="64">
          <cell r="A64">
            <v>74</v>
          </cell>
          <cell r="B64" t="str">
            <v>Lôc Minh</v>
          </cell>
          <cell r="C64" t="str">
            <v>HËu</v>
          </cell>
          <cell r="E64">
            <v>18000</v>
          </cell>
        </row>
        <row r="65">
          <cell r="A65">
            <v>75</v>
          </cell>
          <cell r="B65" t="str">
            <v>T¹ Minh</v>
          </cell>
          <cell r="C65" t="str">
            <v>C­êng</v>
          </cell>
          <cell r="E65">
            <v>18000</v>
          </cell>
        </row>
        <row r="66">
          <cell r="A66">
            <v>76</v>
          </cell>
          <cell r="B66" t="str">
            <v xml:space="preserve">NguyÔn §×nh </v>
          </cell>
          <cell r="C66" t="str">
            <v>Thuû</v>
          </cell>
          <cell r="E66">
            <v>18000</v>
          </cell>
        </row>
        <row r="67">
          <cell r="A67">
            <v>77</v>
          </cell>
          <cell r="B67" t="str">
            <v xml:space="preserve">NguyÔn Quèc </v>
          </cell>
          <cell r="C67" t="str">
            <v>NhuËn</v>
          </cell>
          <cell r="D67" t="str">
            <v>Electro'</v>
          </cell>
          <cell r="E67">
            <v>18000</v>
          </cell>
        </row>
        <row r="68">
          <cell r="A68">
            <v>78</v>
          </cell>
          <cell r="B68" t="str">
            <v xml:space="preserve">NguyÔn H÷u </v>
          </cell>
          <cell r="C68" t="str">
            <v>Phóc</v>
          </cell>
          <cell r="E68">
            <v>18000</v>
          </cell>
        </row>
        <row r="69">
          <cell r="A69">
            <v>79</v>
          </cell>
          <cell r="B69" t="str">
            <v xml:space="preserve">§ç Ngäc </v>
          </cell>
          <cell r="C69" t="str">
            <v>HuÊn</v>
          </cell>
          <cell r="E69">
            <v>18000</v>
          </cell>
        </row>
        <row r="70">
          <cell r="A70">
            <v>80</v>
          </cell>
          <cell r="B70" t="str">
            <v>Hoµng Nh­</v>
          </cell>
          <cell r="C70" t="str">
            <v>Thùc</v>
          </cell>
          <cell r="E70">
            <v>18000</v>
          </cell>
        </row>
        <row r="71">
          <cell r="A71">
            <v>81</v>
          </cell>
          <cell r="B71" t="str">
            <v>NguyÔn V¨n</v>
          </cell>
          <cell r="C71" t="str">
            <v>Thanh</v>
          </cell>
          <cell r="E71">
            <v>18000</v>
          </cell>
        </row>
        <row r="72">
          <cell r="A72">
            <v>82</v>
          </cell>
          <cell r="B72" t="str">
            <v xml:space="preserve">D­¬ng V¨n </v>
          </cell>
          <cell r="C72" t="str">
            <v>Qu¶ng</v>
          </cell>
          <cell r="D72" t="str">
            <v>Felt</v>
          </cell>
          <cell r="E72">
            <v>20000</v>
          </cell>
        </row>
        <row r="73">
          <cell r="A73">
            <v>83</v>
          </cell>
          <cell r="B73" t="str">
            <v xml:space="preserve">Hoµng §¨ng </v>
          </cell>
          <cell r="C73" t="str">
            <v>Hîp</v>
          </cell>
          <cell r="E73">
            <v>18000</v>
          </cell>
        </row>
        <row r="74">
          <cell r="A74">
            <v>84</v>
          </cell>
          <cell r="B74" t="str">
            <v>T­ëng V¨n</v>
          </cell>
          <cell r="C74" t="str">
            <v>Th¸i</v>
          </cell>
          <cell r="E74">
            <v>18000</v>
          </cell>
        </row>
        <row r="75">
          <cell r="A75">
            <v>85</v>
          </cell>
          <cell r="B75" t="str">
            <v>NguyÔn C«ng</v>
          </cell>
          <cell r="C75" t="str">
            <v>Vinh</v>
          </cell>
          <cell r="E75">
            <v>18000</v>
          </cell>
        </row>
        <row r="76">
          <cell r="A76">
            <v>86</v>
          </cell>
          <cell r="B76" t="str">
            <v>§Æng Hoµi</v>
          </cell>
          <cell r="C76" t="str">
            <v>Nam</v>
          </cell>
          <cell r="E76">
            <v>18000</v>
          </cell>
        </row>
        <row r="77">
          <cell r="A77">
            <v>87</v>
          </cell>
          <cell r="B77" t="str">
            <v xml:space="preserve">Hoµng PhÊn </v>
          </cell>
          <cell r="C77" t="str">
            <v>Tr­êng</v>
          </cell>
          <cell r="E77">
            <v>18000</v>
          </cell>
        </row>
        <row r="78">
          <cell r="A78">
            <v>88</v>
          </cell>
          <cell r="B78" t="str">
            <v xml:space="preserve">NguyÔn Xu©n </v>
          </cell>
          <cell r="C78" t="str">
            <v>Phóc</v>
          </cell>
          <cell r="E78">
            <v>18000</v>
          </cell>
        </row>
        <row r="79">
          <cell r="A79">
            <v>89</v>
          </cell>
          <cell r="B79" t="str">
            <v>Ng« Xu©n</v>
          </cell>
          <cell r="C79" t="str">
            <v>ThiÒu</v>
          </cell>
          <cell r="E79">
            <v>18000</v>
          </cell>
        </row>
        <row r="80">
          <cell r="A80">
            <v>90</v>
          </cell>
          <cell r="B80" t="str">
            <v>NguyÔn V¨n</v>
          </cell>
          <cell r="C80" t="str">
            <v>Chung</v>
          </cell>
          <cell r="E80">
            <v>18000</v>
          </cell>
        </row>
        <row r="81">
          <cell r="A81">
            <v>91</v>
          </cell>
          <cell r="B81" t="str">
            <v xml:space="preserve">NguyÔn V¨n </v>
          </cell>
          <cell r="C81" t="str">
            <v>Quang</v>
          </cell>
          <cell r="D81" t="str">
            <v>Felt</v>
          </cell>
          <cell r="E81">
            <v>20000</v>
          </cell>
        </row>
        <row r="82">
          <cell r="A82">
            <v>92</v>
          </cell>
          <cell r="B82" t="str">
            <v>Hoµng V¨n</v>
          </cell>
          <cell r="C82" t="str">
            <v>H¶i</v>
          </cell>
          <cell r="E82">
            <v>18000</v>
          </cell>
        </row>
        <row r="83">
          <cell r="A83">
            <v>93</v>
          </cell>
          <cell r="B83" t="str">
            <v>§oµn Träng</v>
          </cell>
          <cell r="C83" t="str">
            <v>Chinh</v>
          </cell>
          <cell r="E83">
            <v>18000</v>
          </cell>
        </row>
        <row r="84">
          <cell r="A84">
            <v>94</v>
          </cell>
          <cell r="B84" t="str">
            <v>NguyÔn Quèc</v>
          </cell>
          <cell r="C84" t="str">
            <v>Dòng</v>
          </cell>
          <cell r="E84">
            <v>18000</v>
          </cell>
        </row>
        <row r="85">
          <cell r="A85">
            <v>95</v>
          </cell>
          <cell r="B85" t="str">
            <v>Hoµng V¨n</v>
          </cell>
          <cell r="C85" t="str">
            <v>Nam</v>
          </cell>
          <cell r="D85" t="str">
            <v>Electro'</v>
          </cell>
          <cell r="E85">
            <v>20000</v>
          </cell>
        </row>
        <row r="86">
          <cell r="A86">
            <v>96</v>
          </cell>
          <cell r="B86" t="str">
            <v xml:space="preserve">§ç Träng </v>
          </cell>
          <cell r="C86" t="str">
            <v>§¹t</v>
          </cell>
          <cell r="E86">
            <v>18000</v>
          </cell>
        </row>
        <row r="87">
          <cell r="A87">
            <v>97</v>
          </cell>
          <cell r="B87" t="str">
            <v>L¹i Trung</v>
          </cell>
          <cell r="C87" t="str">
            <v>Thµnh</v>
          </cell>
          <cell r="E87">
            <v>18000</v>
          </cell>
        </row>
        <row r="88">
          <cell r="A88">
            <v>98</v>
          </cell>
          <cell r="B88" t="str">
            <v xml:space="preserve">Vò m¹nh </v>
          </cell>
          <cell r="C88" t="str">
            <v xml:space="preserve">Hïng </v>
          </cell>
          <cell r="E88">
            <v>18000</v>
          </cell>
        </row>
        <row r="89">
          <cell r="A89">
            <v>99</v>
          </cell>
          <cell r="B89" t="str">
            <v>TrÇn Xu©n</v>
          </cell>
          <cell r="C89" t="str">
            <v>Nam</v>
          </cell>
          <cell r="E89">
            <v>18000</v>
          </cell>
        </row>
        <row r="90">
          <cell r="A90">
            <v>100</v>
          </cell>
          <cell r="B90" t="str">
            <v>NguyÔn C«ng</v>
          </cell>
          <cell r="C90" t="str">
            <v>Tïng</v>
          </cell>
          <cell r="D90" t="str">
            <v>Felt</v>
          </cell>
          <cell r="E90">
            <v>20000</v>
          </cell>
        </row>
        <row r="91">
          <cell r="A91">
            <v>101</v>
          </cell>
          <cell r="B91" t="str">
            <v xml:space="preserve">NguyÔn V¨n </v>
          </cell>
          <cell r="C91" t="str">
            <v>Qu¶ng</v>
          </cell>
          <cell r="E91">
            <v>18000</v>
          </cell>
        </row>
        <row r="92">
          <cell r="A92">
            <v>102</v>
          </cell>
          <cell r="B92" t="str">
            <v>NguyÔn Quang</v>
          </cell>
          <cell r="C92" t="str">
            <v>Thùc</v>
          </cell>
          <cell r="D92" t="str">
            <v>Electro'</v>
          </cell>
          <cell r="E92">
            <v>20000</v>
          </cell>
        </row>
        <row r="93">
          <cell r="A93">
            <v>103</v>
          </cell>
          <cell r="B93" t="str">
            <v>Hoµng TuÊn</v>
          </cell>
          <cell r="C93" t="str">
            <v>§¶m</v>
          </cell>
          <cell r="E93">
            <v>18000</v>
          </cell>
        </row>
        <row r="94">
          <cell r="A94">
            <v>104</v>
          </cell>
          <cell r="B94" t="str">
            <v xml:space="preserve">NguyÔn Quèc </v>
          </cell>
          <cell r="C94" t="str">
            <v>Huy</v>
          </cell>
          <cell r="E94">
            <v>18000</v>
          </cell>
        </row>
        <row r="95">
          <cell r="A95">
            <v>105</v>
          </cell>
          <cell r="B95" t="str">
            <v xml:space="preserve">Diªm §×nh </v>
          </cell>
          <cell r="C95" t="str">
            <v>Qu©n</v>
          </cell>
          <cell r="D95" t="str">
            <v>Felt</v>
          </cell>
          <cell r="E95">
            <v>20000</v>
          </cell>
        </row>
        <row r="96">
          <cell r="A96">
            <v>106</v>
          </cell>
          <cell r="B96" t="str">
            <v>Lª V¨n</v>
          </cell>
          <cell r="C96" t="str">
            <v>H­ng</v>
          </cell>
          <cell r="D96" t="str">
            <v>Felt</v>
          </cell>
          <cell r="E96">
            <v>20000</v>
          </cell>
        </row>
        <row r="97">
          <cell r="A97">
            <v>107</v>
          </cell>
          <cell r="B97" t="str">
            <v xml:space="preserve">NguyÔn V¨n  </v>
          </cell>
          <cell r="C97" t="str">
            <v>§¹t</v>
          </cell>
          <cell r="D97" t="str">
            <v>Electro'</v>
          </cell>
          <cell r="E97">
            <v>20000</v>
          </cell>
        </row>
        <row r="98">
          <cell r="A98">
            <v>108</v>
          </cell>
          <cell r="B98" t="str">
            <v xml:space="preserve">L­u ViÕt </v>
          </cell>
          <cell r="C98" t="str">
            <v>X¹</v>
          </cell>
          <cell r="E98">
            <v>18000</v>
          </cell>
        </row>
        <row r="99">
          <cell r="A99">
            <v>109</v>
          </cell>
          <cell r="B99" t="str">
            <v>T­ëng V¨n</v>
          </cell>
          <cell r="C99" t="str">
            <v>Hång</v>
          </cell>
          <cell r="E99">
            <v>18000</v>
          </cell>
        </row>
        <row r="100">
          <cell r="A100">
            <v>110</v>
          </cell>
          <cell r="B100" t="str">
            <v>NguyÔn Häc</v>
          </cell>
          <cell r="C100" t="str">
            <v>Quý</v>
          </cell>
          <cell r="E100">
            <v>20000</v>
          </cell>
        </row>
        <row r="101">
          <cell r="A101">
            <v>111</v>
          </cell>
          <cell r="B101" t="str">
            <v>NguyÔn Danh</v>
          </cell>
          <cell r="C101" t="str">
            <v>Linh</v>
          </cell>
          <cell r="E101">
            <v>18000</v>
          </cell>
        </row>
        <row r="102">
          <cell r="A102">
            <v>112</v>
          </cell>
          <cell r="B102" t="str">
            <v>§inh Thanh</v>
          </cell>
          <cell r="C102" t="str">
            <v>Toµn</v>
          </cell>
          <cell r="E102">
            <v>18000</v>
          </cell>
        </row>
        <row r="103">
          <cell r="A103">
            <v>113</v>
          </cell>
          <cell r="B103" t="str">
            <v xml:space="preserve">NguyÔn Thµnh </v>
          </cell>
          <cell r="C103" t="str">
            <v>Nam</v>
          </cell>
          <cell r="E103">
            <v>20000</v>
          </cell>
        </row>
        <row r="104">
          <cell r="A104">
            <v>114</v>
          </cell>
          <cell r="B104" t="str">
            <v>Qu¸ch Xu©n</v>
          </cell>
          <cell r="C104" t="str">
            <v>Quý</v>
          </cell>
          <cell r="D104" t="str">
            <v>Electro'</v>
          </cell>
          <cell r="E104">
            <v>20000</v>
          </cell>
        </row>
        <row r="105">
          <cell r="A105">
            <v>115</v>
          </cell>
          <cell r="B105" t="str">
            <v xml:space="preserve">Vò Xu©n </v>
          </cell>
          <cell r="C105" t="str">
            <v xml:space="preserve">HiÖp </v>
          </cell>
          <cell r="E105">
            <v>18000</v>
          </cell>
        </row>
        <row r="106">
          <cell r="A106">
            <v>116</v>
          </cell>
          <cell r="B106" t="str">
            <v>Qu¸n Thµnh</v>
          </cell>
          <cell r="C106" t="str">
            <v>Quang</v>
          </cell>
          <cell r="D106" t="str">
            <v>Electro'</v>
          </cell>
          <cell r="E106">
            <v>20000</v>
          </cell>
        </row>
        <row r="107">
          <cell r="A107">
            <v>117</v>
          </cell>
          <cell r="B107" t="str">
            <v>Vò V¨n</v>
          </cell>
          <cell r="C107" t="str">
            <v>HiÓn</v>
          </cell>
          <cell r="D107" t="str">
            <v>Felt</v>
          </cell>
          <cell r="E107">
            <v>20000</v>
          </cell>
        </row>
        <row r="108">
          <cell r="A108">
            <v>118</v>
          </cell>
          <cell r="B108" t="str">
            <v>Vò M¹nh</v>
          </cell>
          <cell r="C108" t="str">
            <v>D­</v>
          </cell>
          <cell r="D108" t="str">
            <v>Felt</v>
          </cell>
          <cell r="E108">
            <v>20000</v>
          </cell>
        </row>
        <row r="109">
          <cell r="A109">
            <v>119</v>
          </cell>
          <cell r="B109" t="str">
            <v>Vò Anh</v>
          </cell>
          <cell r="C109" t="str">
            <v>TuÊn</v>
          </cell>
          <cell r="D109" t="str">
            <v>Felt</v>
          </cell>
          <cell r="E109">
            <v>22000</v>
          </cell>
        </row>
        <row r="110">
          <cell r="A110">
            <v>120</v>
          </cell>
          <cell r="B110" t="str">
            <v>NguyÔn V¨n</v>
          </cell>
          <cell r="C110" t="str">
            <v>S¬n</v>
          </cell>
          <cell r="E110">
            <v>18000</v>
          </cell>
        </row>
        <row r="111">
          <cell r="A111">
            <v>121</v>
          </cell>
          <cell r="B111" t="str">
            <v>NguyÔn TiÕn</v>
          </cell>
          <cell r="C111" t="str">
            <v>Tr×nh</v>
          </cell>
          <cell r="E111">
            <v>18000</v>
          </cell>
        </row>
        <row r="112">
          <cell r="A112">
            <v>122</v>
          </cell>
          <cell r="B112" t="str">
            <v>NguyÔn Duy</v>
          </cell>
          <cell r="C112" t="str">
            <v>BiÒn</v>
          </cell>
          <cell r="E112">
            <v>18000</v>
          </cell>
        </row>
        <row r="113">
          <cell r="A113">
            <v>123</v>
          </cell>
          <cell r="B113" t="str">
            <v>V­¬ng Xu©n</v>
          </cell>
          <cell r="C113" t="str">
            <v>Thµnh</v>
          </cell>
          <cell r="E113">
            <v>18000</v>
          </cell>
        </row>
        <row r="114">
          <cell r="A114">
            <v>124</v>
          </cell>
          <cell r="B114" t="str">
            <v>TrÞnh TiÕn</v>
          </cell>
          <cell r="C114" t="str">
            <v>Hoµ</v>
          </cell>
          <cell r="E114">
            <v>20000</v>
          </cell>
        </row>
        <row r="115">
          <cell r="A115">
            <v>125</v>
          </cell>
          <cell r="B115" t="str">
            <v xml:space="preserve">TrÇn Minh </v>
          </cell>
          <cell r="C115" t="str">
            <v>Th¾ng</v>
          </cell>
          <cell r="E115">
            <v>18000</v>
          </cell>
        </row>
        <row r="116">
          <cell r="A116">
            <v>126</v>
          </cell>
          <cell r="B116" t="str">
            <v>NguyÔn V¨n</v>
          </cell>
          <cell r="C116" t="str">
            <v>C­êng</v>
          </cell>
          <cell r="E116">
            <v>20000</v>
          </cell>
        </row>
        <row r="117">
          <cell r="A117">
            <v>127</v>
          </cell>
          <cell r="B117" t="str">
            <v>NguyÔn Xu©n</v>
          </cell>
          <cell r="C117" t="str">
            <v>T©m</v>
          </cell>
          <cell r="E117">
            <v>20000</v>
          </cell>
        </row>
        <row r="118">
          <cell r="A118">
            <v>128</v>
          </cell>
          <cell r="B118" t="str">
            <v>§µo Huy</v>
          </cell>
          <cell r="C118" t="str">
            <v>Xuyªn</v>
          </cell>
          <cell r="E118">
            <v>20000</v>
          </cell>
        </row>
        <row r="119">
          <cell r="A119">
            <v>129</v>
          </cell>
          <cell r="B119" t="str">
            <v>NguyÔn Quang</v>
          </cell>
          <cell r="C119" t="str">
            <v>§«ng</v>
          </cell>
          <cell r="E119">
            <v>20000</v>
          </cell>
        </row>
        <row r="120">
          <cell r="A120">
            <v>130</v>
          </cell>
          <cell r="B120" t="str">
            <v>Ph¹m V¨n</v>
          </cell>
          <cell r="C120" t="str">
            <v>Nam</v>
          </cell>
          <cell r="E120">
            <v>20000</v>
          </cell>
        </row>
        <row r="121">
          <cell r="A121">
            <v>131</v>
          </cell>
          <cell r="B121" t="str">
            <v xml:space="preserve">NguyÔn H÷u </v>
          </cell>
          <cell r="C121" t="str">
            <v>Häc</v>
          </cell>
          <cell r="E121">
            <v>20000</v>
          </cell>
        </row>
        <row r="122">
          <cell r="A122">
            <v>132</v>
          </cell>
          <cell r="B122" t="str">
            <v>NguyÔn Xu©n</v>
          </cell>
          <cell r="C122" t="str">
            <v>Gi¸p</v>
          </cell>
          <cell r="E122">
            <v>20000</v>
          </cell>
        </row>
        <row r="123">
          <cell r="B123" t="str">
            <v>§µo Minh</v>
          </cell>
          <cell r="C123" t="str">
            <v>Tu©n</v>
          </cell>
          <cell r="E123">
            <v>20000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KHOAN CA"/>
      <sheetName val="MANV"/>
      <sheetName val="KHOAN"/>
      <sheetName val="KHOAN (2)"/>
      <sheetName val="KHOAN (3)"/>
      <sheetName val="XL4Poppy"/>
    </sheetNames>
    <sheetDataSet>
      <sheetData sheetId="0"/>
      <sheetData sheetId="1" refreshError="1">
        <row r="1">
          <cell r="H1">
            <v>1</v>
          </cell>
          <cell r="I1" t="str">
            <v xml:space="preserve">Lª ThÞ H­¬ng </v>
          </cell>
          <cell r="J1" t="str">
            <v>Giang</v>
          </cell>
          <cell r="K1" t="str">
            <v>Welding</v>
          </cell>
          <cell r="L1">
            <v>20000</v>
          </cell>
        </row>
        <row r="2">
          <cell r="H2">
            <v>3</v>
          </cell>
          <cell r="I2" t="str">
            <v>NguyÔn ThÞ</v>
          </cell>
          <cell r="J2" t="str">
            <v>H¶o</v>
          </cell>
          <cell r="K2" t="str">
            <v>Welding</v>
          </cell>
          <cell r="L2">
            <v>20000</v>
          </cell>
        </row>
        <row r="3">
          <cell r="H3">
            <v>4</v>
          </cell>
          <cell r="I3" t="str">
            <v xml:space="preserve">§Æng ThÞ Thanh </v>
          </cell>
          <cell r="J3" t="str">
            <v xml:space="preserve">Nhµn </v>
          </cell>
          <cell r="K3" t="str">
            <v>Welding</v>
          </cell>
          <cell r="L3">
            <v>20000</v>
          </cell>
          <cell r="M3" t="str">
            <v>Old worker</v>
          </cell>
        </row>
        <row r="4">
          <cell r="H4">
            <v>5</v>
          </cell>
          <cell r="I4" t="str">
            <v xml:space="preserve">NguyÔn BÝnh </v>
          </cell>
          <cell r="J4" t="str">
            <v>Th×n</v>
          </cell>
          <cell r="K4" t="str">
            <v>Welding</v>
          </cell>
          <cell r="L4">
            <v>20000</v>
          </cell>
          <cell r="M4" t="str">
            <v>Old worker</v>
          </cell>
        </row>
        <row r="5">
          <cell r="H5">
            <v>6</v>
          </cell>
          <cell r="I5" t="str">
            <v>Vò ThÞ Thu</v>
          </cell>
          <cell r="J5" t="str">
            <v>Trµ</v>
          </cell>
          <cell r="K5" t="str">
            <v>Welding</v>
          </cell>
          <cell r="L5">
            <v>20000</v>
          </cell>
          <cell r="M5" t="str">
            <v>Old worker</v>
          </cell>
        </row>
        <row r="6">
          <cell r="H6">
            <v>7</v>
          </cell>
          <cell r="I6" t="str">
            <v>Ph¹m Thanh</v>
          </cell>
          <cell r="J6" t="str">
            <v>Thuû</v>
          </cell>
          <cell r="K6" t="str">
            <v>Welding</v>
          </cell>
          <cell r="L6">
            <v>18000</v>
          </cell>
        </row>
        <row r="7">
          <cell r="H7">
            <v>8</v>
          </cell>
          <cell r="I7" t="str">
            <v>Bïi ThÞ</v>
          </cell>
          <cell r="J7" t="str">
            <v>Sen</v>
          </cell>
          <cell r="K7" t="str">
            <v>Welding</v>
          </cell>
          <cell r="L7">
            <v>20000</v>
          </cell>
        </row>
        <row r="8">
          <cell r="H8">
            <v>9</v>
          </cell>
          <cell r="I8" t="str">
            <v xml:space="preserve">Ph¹m ThÞ </v>
          </cell>
          <cell r="J8" t="str">
            <v>B×nh</v>
          </cell>
          <cell r="K8" t="str">
            <v>Welding</v>
          </cell>
          <cell r="L8">
            <v>18000</v>
          </cell>
        </row>
        <row r="9">
          <cell r="H9">
            <v>10</v>
          </cell>
          <cell r="I9" t="str">
            <v xml:space="preserve">Ng« ThÞ </v>
          </cell>
          <cell r="J9" t="str">
            <v>CÈm</v>
          </cell>
          <cell r="K9" t="str">
            <v>Welding</v>
          </cell>
          <cell r="L9">
            <v>18000</v>
          </cell>
        </row>
        <row r="10">
          <cell r="H10">
            <v>11</v>
          </cell>
          <cell r="I10" t="str">
            <v xml:space="preserve">Hoµng H­¬ng </v>
          </cell>
          <cell r="J10" t="str">
            <v>Giang</v>
          </cell>
          <cell r="K10" t="str">
            <v>Welding</v>
          </cell>
          <cell r="L10">
            <v>18000</v>
          </cell>
        </row>
        <row r="11">
          <cell r="H11">
            <v>12</v>
          </cell>
          <cell r="I11" t="str">
            <v xml:space="preserve">NguyÔn ThÞ </v>
          </cell>
          <cell r="J11" t="str">
            <v>H­¬ng D</v>
          </cell>
          <cell r="K11" t="str">
            <v>Welding</v>
          </cell>
          <cell r="L11">
            <v>18000</v>
          </cell>
        </row>
        <row r="12">
          <cell r="H12">
            <v>13</v>
          </cell>
          <cell r="I12" t="str">
            <v xml:space="preserve">NguyÔn ThÞ </v>
          </cell>
          <cell r="J12" t="str">
            <v>H­¬ng E</v>
          </cell>
          <cell r="K12" t="str">
            <v>Welding</v>
          </cell>
          <cell r="L12">
            <v>18000</v>
          </cell>
        </row>
        <row r="13">
          <cell r="H13">
            <v>14</v>
          </cell>
          <cell r="I13" t="str">
            <v xml:space="preserve">NguyÔn ThÞ </v>
          </cell>
          <cell r="J13" t="str">
            <v>Hµ A</v>
          </cell>
          <cell r="K13" t="str">
            <v>Electro'</v>
          </cell>
          <cell r="L13">
            <v>20000</v>
          </cell>
          <cell r="M13">
            <v>34</v>
          </cell>
        </row>
        <row r="14">
          <cell r="H14">
            <v>15</v>
          </cell>
          <cell r="I14" t="str">
            <v xml:space="preserve">NguyÔn ThÞ </v>
          </cell>
          <cell r="J14" t="str">
            <v>H¶i</v>
          </cell>
          <cell r="K14" t="str">
            <v>Welding</v>
          </cell>
          <cell r="L14">
            <v>18000</v>
          </cell>
        </row>
        <row r="15">
          <cell r="H15">
            <v>16</v>
          </cell>
          <cell r="I15" t="str">
            <v>NguyÔn ThÞ Thanh</v>
          </cell>
          <cell r="J15" t="str">
            <v>H­êng A</v>
          </cell>
          <cell r="K15" t="str">
            <v>Welding</v>
          </cell>
          <cell r="L15">
            <v>18000</v>
          </cell>
        </row>
        <row r="16">
          <cell r="H16">
            <v>17</v>
          </cell>
          <cell r="I16" t="str">
            <v>NguyÔn ThÞ</v>
          </cell>
          <cell r="J16" t="str">
            <v>Hoa E</v>
          </cell>
          <cell r="K16" t="str">
            <v>Welding</v>
          </cell>
          <cell r="L16">
            <v>18000</v>
          </cell>
        </row>
        <row r="17">
          <cell r="H17">
            <v>18</v>
          </cell>
          <cell r="I17" t="str">
            <v>NguyÔn ThÞ</v>
          </cell>
          <cell r="J17" t="str">
            <v>H¶i</v>
          </cell>
          <cell r="K17" t="str">
            <v>Welding</v>
          </cell>
          <cell r="L17">
            <v>18000</v>
          </cell>
        </row>
        <row r="18">
          <cell r="H18">
            <v>19</v>
          </cell>
          <cell r="I18" t="str">
            <v xml:space="preserve">NguyÔn ThÞ </v>
          </cell>
          <cell r="J18" t="str">
            <v>HuÖ</v>
          </cell>
          <cell r="K18" t="str">
            <v>Welding</v>
          </cell>
          <cell r="L18">
            <v>18000</v>
          </cell>
        </row>
        <row r="19">
          <cell r="H19">
            <v>20</v>
          </cell>
          <cell r="I19" t="str">
            <v xml:space="preserve">§µo ThÞ </v>
          </cell>
          <cell r="J19" t="str">
            <v>Lan</v>
          </cell>
          <cell r="K19" t="str">
            <v>Electro'</v>
          </cell>
          <cell r="L19">
            <v>20000</v>
          </cell>
          <cell r="M19">
            <v>1</v>
          </cell>
        </row>
        <row r="20">
          <cell r="H20">
            <v>21</v>
          </cell>
          <cell r="I20" t="str">
            <v>NguyÔn ThÞ</v>
          </cell>
          <cell r="J20" t="str">
            <v>Liªn A</v>
          </cell>
          <cell r="K20" t="str">
            <v>Welding</v>
          </cell>
          <cell r="L20">
            <v>18000</v>
          </cell>
        </row>
        <row r="21">
          <cell r="H21">
            <v>22</v>
          </cell>
          <cell r="I21" t="str">
            <v>NguyÔn ThÞ BÝch</v>
          </cell>
          <cell r="J21" t="str">
            <v>Liªn</v>
          </cell>
          <cell r="K21" t="str">
            <v>Welding</v>
          </cell>
          <cell r="L21">
            <v>18000</v>
          </cell>
        </row>
        <row r="22">
          <cell r="H22">
            <v>23</v>
          </cell>
          <cell r="I22" t="str">
            <v>Phïng ThÞ BÝch</v>
          </cell>
          <cell r="J22" t="str">
            <v>Liªn</v>
          </cell>
          <cell r="K22" t="str">
            <v>Welding</v>
          </cell>
          <cell r="L22">
            <v>18000</v>
          </cell>
        </row>
        <row r="23">
          <cell r="H23">
            <v>24</v>
          </cell>
          <cell r="I23" t="str">
            <v xml:space="preserve">NguyÔn ThÞ </v>
          </cell>
          <cell r="J23" t="str">
            <v>Lý B</v>
          </cell>
          <cell r="K23" t="str">
            <v>Electro'</v>
          </cell>
          <cell r="L23">
            <v>20000</v>
          </cell>
          <cell r="M23">
            <v>36</v>
          </cell>
        </row>
        <row r="24">
          <cell r="H24">
            <v>25</v>
          </cell>
          <cell r="I24" t="str">
            <v>NguyÔn ThÞ</v>
          </cell>
          <cell r="J24" t="str">
            <v>Mai A</v>
          </cell>
          <cell r="K24" t="str">
            <v>Electro'</v>
          </cell>
          <cell r="L24">
            <v>20000</v>
          </cell>
          <cell r="M24">
            <v>27</v>
          </cell>
        </row>
        <row r="25">
          <cell r="H25">
            <v>26</v>
          </cell>
          <cell r="I25" t="str">
            <v>§oµn Thanh</v>
          </cell>
          <cell r="J25" t="str">
            <v>Nga</v>
          </cell>
          <cell r="K25" t="str">
            <v>Welding</v>
          </cell>
          <cell r="L25">
            <v>18000</v>
          </cell>
        </row>
        <row r="26">
          <cell r="H26">
            <v>27</v>
          </cell>
          <cell r="I26" t="str">
            <v xml:space="preserve">Ng« BÝch </v>
          </cell>
          <cell r="J26" t="str">
            <v>Ngäc</v>
          </cell>
          <cell r="K26" t="str">
            <v>Electro'</v>
          </cell>
          <cell r="L26">
            <v>20000</v>
          </cell>
          <cell r="M26">
            <v>18</v>
          </cell>
        </row>
        <row r="27">
          <cell r="H27">
            <v>28</v>
          </cell>
          <cell r="I27" t="str">
            <v xml:space="preserve">NguyÔn ThÞ </v>
          </cell>
          <cell r="J27" t="str">
            <v>NhÝp</v>
          </cell>
          <cell r="K27" t="str">
            <v>Welding</v>
          </cell>
          <cell r="L27">
            <v>18000</v>
          </cell>
        </row>
        <row r="28">
          <cell r="H28">
            <v>29</v>
          </cell>
          <cell r="I28" t="str">
            <v xml:space="preserve">NguyÔn ThÞ </v>
          </cell>
          <cell r="J28" t="str">
            <v>Nô A</v>
          </cell>
          <cell r="K28" t="str">
            <v>Welding</v>
          </cell>
          <cell r="L28">
            <v>18000</v>
          </cell>
        </row>
        <row r="29">
          <cell r="H29">
            <v>30</v>
          </cell>
          <cell r="I29" t="str">
            <v>Hoµng Thu</v>
          </cell>
          <cell r="J29" t="str">
            <v>Ph­¬ng</v>
          </cell>
          <cell r="K29" t="str">
            <v>Welding</v>
          </cell>
          <cell r="L29">
            <v>18000</v>
          </cell>
        </row>
        <row r="30">
          <cell r="H30">
            <v>31</v>
          </cell>
          <cell r="I30" t="str">
            <v>NguyÔn ThÞ H­¬ng</v>
          </cell>
          <cell r="J30" t="str">
            <v>Sen A</v>
          </cell>
          <cell r="K30" t="str">
            <v>Welding</v>
          </cell>
          <cell r="L30">
            <v>18000</v>
          </cell>
        </row>
        <row r="31">
          <cell r="H31">
            <v>32</v>
          </cell>
          <cell r="I31" t="str">
            <v xml:space="preserve">NguyÔn ThÞ </v>
          </cell>
          <cell r="J31" t="str">
            <v>T©m</v>
          </cell>
          <cell r="K31" t="str">
            <v>Welding</v>
          </cell>
          <cell r="L31">
            <v>18000</v>
          </cell>
        </row>
        <row r="32">
          <cell r="H32">
            <v>33</v>
          </cell>
          <cell r="I32" t="str">
            <v>NguyÔn ThÞ Thanh</v>
          </cell>
          <cell r="J32" t="str">
            <v>T©m A</v>
          </cell>
          <cell r="K32" t="str">
            <v>Welding</v>
          </cell>
          <cell r="L32">
            <v>18000</v>
          </cell>
        </row>
        <row r="33">
          <cell r="H33">
            <v>34</v>
          </cell>
          <cell r="I33" t="str">
            <v xml:space="preserve">NguyÔn ThÞ </v>
          </cell>
          <cell r="J33" t="str">
            <v>Thu</v>
          </cell>
          <cell r="L33">
            <v>18000</v>
          </cell>
          <cell r="M33">
            <v>38</v>
          </cell>
        </row>
        <row r="34">
          <cell r="H34">
            <v>35</v>
          </cell>
          <cell r="I34" t="str">
            <v>NguyÔn ThÞ</v>
          </cell>
          <cell r="J34" t="str">
            <v>ThuÇn</v>
          </cell>
          <cell r="K34" t="str">
            <v>Welding</v>
          </cell>
          <cell r="L34">
            <v>18000</v>
          </cell>
        </row>
        <row r="35">
          <cell r="H35">
            <v>36</v>
          </cell>
          <cell r="I35" t="str">
            <v>NguyÔn ThÞ</v>
          </cell>
          <cell r="J35" t="str">
            <v>ThuËn</v>
          </cell>
          <cell r="K35" t="str">
            <v>Welding</v>
          </cell>
          <cell r="L35">
            <v>18000</v>
          </cell>
        </row>
        <row r="36">
          <cell r="H36">
            <v>37</v>
          </cell>
          <cell r="I36" t="str">
            <v xml:space="preserve">V­¬ng ThÞ </v>
          </cell>
          <cell r="J36" t="str">
            <v>ThuËn</v>
          </cell>
          <cell r="K36" t="str">
            <v>Electro'</v>
          </cell>
          <cell r="L36">
            <v>20000</v>
          </cell>
          <cell r="M36">
            <v>46</v>
          </cell>
        </row>
        <row r="37">
          <cell r="H37">
            <v>38</v>
          </cell>
          <cell r="I37" t="str">
            <v xml:space="preserve">Phïng ThÞ Thu </v>
          </cell>
          <cell r="J37" t="str">
            <v>Thuû</v>
          </cell>
          <cell r="K37" t="str">
            <v>Welding</v>
          </cell>
          <cell r="L37">
            <v>18000</v>
          </cell>
        </row>
        <row r="38">
          <cell r="H38">
            <v>39</v>
          </cell>
          <cell r="I38" t="str">
            <v>NguyÔn CÈm</v>
          </cell>
          <cell r="J38" t="str">
            <v>Tó</v>
          </cell>
          <cell r="K38" t="str">
            <v>Welding</v>
          </cell>
          <cell r="L38">
            <v>18000</v>
          </cell>
        </row>
        <row r="39">
          <cell r="H39">
            <v>40</v>
          </cell>
          <cell r="I39" t="str">
            <v>Vò ThÞ B¶o</v>
          </cell>
          <cell r="J39" t="str">
            <v>Tr©n</v>
          </cell>
          <cell r="K39" t="str">
            <v>Welding</v>
          </cell>
          <cell r="L39">
            <v>18000</v>
          </cell>
        </row>
        <row r="40">
          <cell r="H40">
            <v>41</v>
          </cell>
          <cell r="I40" t="str">
            <v xml:space="preserve">Hoµng ThÞ </v>
          </cell>
          <cell r="J40" t="str">
            <v>Trµ</v>
          </cell>
          <cell r="K40" t="str">
            <v>Welding</v>
          </cell>
          <cell r="L40">
            <v>18000</v>
          </cell>
        </row>
        <row r="41">
          <cell r="H41">
            <v>42</v>
          </cell>
          <cell r="I41" t="str">
            <v>Lª Thanh</v>
          </cell>
          <cell r="J41" t="str">
            <v>Trang</v>
          </cell>
          <cell r="L41">
            <v>18000</v>
          </cell>
          <cell r="M41">
            <v>11</v>
          </cell>
        </row>
        <row r="42">
          <cell r="H42">
            <v>43</v>
          </cell>
          <cell r="I42" t="str">
            <v xml:space="preserve">L· ThÞ </v>
          </cell>
          <cell r="J42" t="str">
            <v>Vßng</v>
          </cell>
          <cell r="K42" t="str">
            <v>Welding</v>
          </cell>
          <cell r="L42">
            <v>18000</v>
          </cell>
        </row>
        <row r="43">
          <cell r="H43">
            <v>44</v>
          </cell>
          <cell r="I43" t="str">
            <v>NguyÔn ThÞ Kim</v>
          </cell>
          <cell r="J43" t="str">
            <v>Anh A</v>
          </cell>
          <cell r="K43" t="str">
            <v>Tongs</v>
          </cell>
          <cell r="L43">
            <v>18000</v>
          </cell>
        </row>
        <row r="44">
          <cell r="H44">
            <v>45</v>
          </cell>
          <cell r="I44" t="str">
            <v>§Æng Thanh</v>
          </cell>
          <cell r="J44" t="str">
            <v>Chóc</v>
          </cell>
          <cell r="K44" t="str">
            <v>Tongs</v>
          </cell>
          <cell r="L44">
            <v>20000</v>
          </cell>
        </row>
        <row r="45">
          <cell r="H45">
            <v>46</v>
          </cell>
          <cell r="I45" t="str">
            <v xml:space="preserve">Ph¹m ThÞ </v>
          </cell>
          <cell r="J45" t="str">
            <v>Giang</v>
          </cell>
          <cell r="K45" t="str">
            <v>Tongs</v>
          </cell>
          <cell r="L45">
            <v>18000</v>
          </cell>
        </row>
        <row r="46">
          <cell r="H46">
            <v>47</v>
          </cell>
          <cell r="I46" t="str">
            <v xml:space="preserve">§oµn ThÞ </v>
          </cell>
          <cell r="J46" t="str">
            <v>H»ng</v>
          </cell>
          <cell r="K46" t="str">
            <v>Tongs</v>
          </cell>
          <cell r="L46">
            <v>18000</v>
          </cell>
        </row>
        <row r="47">
          <cell r="H47">
            <v>48</v>
          </cell>
          <cell r="I47" t="str">
            <v>§oµn   LÖ</v>
          </cell>
          <cell r="J47" t="str">
            <v>H»ng</v>
          </cell>
          <cell r="K47" t="str">
            <v>Tongs</v>
          </cell>
          <cell r="L47">
            <v>18000</v>
          </cell>
        </row>
        <row r="48">
          <cell r="H48">
            <v>49</v>
          </cell>
          <cell r="I48" t="str">
            <v>Lª ThÞ Thanh</v>
          </cell>
          <cell r="J48" t="str">
            <v>H¶i</v>
          </cell>
          <cell r="K48" t="str">
            <v>Tongs</v>
          </cell>
          <cell r="L48">
            <v>18000</v>
          </cell>
        </row>
        <row r="49">
          <cell r="H49">
            <v>50</v>
          </cell>
          <cell r="I49" t="str">
            <v>NguyÔn ThÞ Thu</v>
          </cell>
          <cell r="J49" t="str">
            <v>H¶i</v>
          </cell>
          <cell r="K49" t="str">
            <v>Tongs</v>
          </cell>
          <cell r="L49">
            <v>18000</v>
          </cell>
        </row>
        <row r="50">
          <cell r="H50">
            <v>51</v>
          </cell>
          <cell r="I50" t="str">
            <v>NguyÔn ThÞ</v>
          </cell>
          <cell r="J50" t="str">
            <v>Hång</v>
          </cell>
          <cell r="K50" t="str">
            <v>Tongs</v>
          </cell>
          <cell r="L50">
            <v>18000</v>
          </cell>
        </row>
        <row r="51">
          <cell r="H51">
            <v>52</v>
          </cell>
          <cell r="I51" t="str">
            <v>NguyÔn ThÞ Thu</v>
          </cell>
          <cell r="J51" t="str">
            <v>H»ng</v>
          </cell>
          <cell r="L51">
            <v>18000</v>
          </cell>
        </row>
        <row r="52">
          <cell r="H52">
            <v>53</v>
          </cell>
          <cell r="I52" t="str">
            <v xml:space="preserve">Lª ThÞ </v>
          </cell>
          <cell r="J52" t="str">
            <v>Hoµ</v>
          </cell>
          <cell r="L52">
            <v>18000</v>
          </cell>
          <cell r="M52">
            <v>13</v>
          </cell>
        </row>
        <row r="53">
          <cell r="H53">
            <v>54</v>
          </cell>
          <cell r="I53" t="str">
            <v>Do·n ThÞ</v>
          </cell>
          <cell r="J53" t="str">
            <v>Hoµn</v>
          </cell>
          <cell r="K53" t="str">
            <v>Tongs</v>
          </cell>
          <cell r="L53">
            <v>18000</v>
          </cell>
        </row>
        <row r="54">
          <cell r="H54">
            <v>55</v>
          </cell>
          <cell r="I54" t="str">
            <v xml:space="preserve">L­u ThÞ </v>
          </cell>
          <cell r="J54" t="str">
            <v>Hoµn</v>
          </cell>
          <cell r="K54" t="str">
            <v>Tongs</v>
          </cell>
          <cell r="L54">
            <v>18000</v>
          </cell>
        </row>
        <row r="55">
          <cell r="H55">
            <v>56</v>
          </cell>
          <cell r="I55" t="str">
            <v>NguyÔn ThÞ</v>
          </cell>
          <cell r="J55" t="str">
            <v>Hoµn A</v>
          </cell>
          <cell r="K55" t="str">
            <v>Tongs</v>
          </cell>
          <cell r="L55">
            <v>18000</v>
          </cell>
        </row>
        <row r="56">
          <cell r="H56">
            <v>57</v>
          </cell>
          <cell r="I56" t="str">
            <v xml:space="preserve">NguyÔn ThÞ </v>
          </cell>
          <cell r="J56" t="str">
            <v>Hoa C</v>
          </cell>
          <cell r="K56" t="str">
            <v>Tongs</v>
          </cell>
          <cell r="L56">
            <v>18000</v>
          </cell>
        </row>
        <row r="57">
          <cell r="H57">
            <v>58</v>
          </cell>
          <cell r="I57" t="str">
            <v xml:space="preserve">Hoµng ThÞ </v>
          </cell>
          <cell r="J57" t="str">
            <v>HuyÒn</v>
          </cell>
          <cell r="K57" t="str">
            <v>Tongs</v>
          </cell>
          <cell r="L57">
            <v>18000</v>
          </cell>
        </row>
        <row r="58">
          <cell r="H58">
            <v>59</v>
          </cell>
          <cell r="I58" t="str">
            <v xml:space="preserve">NguyÔn ThÞ </v>
          </cell>
          <cell r="J58" t="str">
            <v>HuyÒn</v>
          </cell>
          <cell r="K58" t="str">
            <v>Electro'</v>
          </cell>
          <cell r="L58">
            <v>20000</v>
          </cell>
          <cell r="M58">
            <v>35</v>
          </cell>
        </row>
        <row r="59">
          <cell r="H59">
            <v>60</v>
          </cell>
          <cell r="I59" t="str">
            <v>NguyÔn ThÞ Thu</v>
          </cell>
          <cell r="J59" t="str">
            <v>H­¬ng A</v>
          </cell>
          <cell r="L59">
            <v>18000</v>
          </cell>
        </row>
        <row r="60">
          <cell r="H60">
            <v>61</v>
          </cell>
          <cell r="I60" t="str">
            <v>T­ëng ThÞ Thu</v>
          </cell>
          <cell r="J60" t="str">
            <v>Lan</v>
          </cell>
          <cell r="K60" t="str">
            <v>Tongs</v>
          </cell>
          <cell r="L60">
            <v>18000</v>
          </cell>
        </row>
        <row r="61">
          <cell r="H61">
            <v>62</v>
          </cell>
          <cell r="I61" t="str">
            <v>NguyÔn ThÞ</v>
          </cell>
          <cell r="J61" t="str">
            <v>Lan A</v>
          </cell>
          <cell r="K61" t="str">
            <v>Tongs</v>
          </cell>
          <cell r="L61">
            <v>18000</v>
          </cell>
        </row>
        <row r="62">
          <cell r="H62">
            <v>63</v>
          </cell>
          <cell r="I62" t="str">
            <v>Ph¹m ThÞ</v>
          </cell>
          <cell r="J62" t="str">
            <v>Len</v>
          </cell>
          <cell r="K62" t="str">
            <v>Tongs</v>
          </cell>
          <cell r="L62">
            <v>18000</v>
          </cell>
        </row>
        <row r="63">
          <cell r="H63">
            <v>64</v>
          </cell>
          <cell r="I63" t="str">
            <v xml:space="preserve">NguyÔn Thi </v>
          </cell>
          <cell r="J63" t="str">
            <v>Linh A</v>
          </cell>
          <cell r="K63" t="str">
            <v>Tongs</v>
          </cell>
          <cell r="L63">
            <v>18000</v>
          </cell>
        </row>
        <row r="64">
          <cell r="H64">
            <v>65</v>
          </cell>
          <cell r="I64" t="str">
            <v>NguyÔn ThÞ</v>
          </cell>
          <cell r="J64" t="str">
            <v>Loan A</v>
          </cell>
          <cell r="K64" t="str">
            <v>Tongs</v>
          </cell>
          <cell r="L64">
            <v>18000</v>
          </cell>
        </row>
        <row r="65">
          <cell r="H65">
            <v>66</v>
          </cell>
          <cell r="I65" t="str">
            <v xml:space="preserve">NguyÔn ThÞ </v>
          </cell>
          <cell r="J65" t="str">
            <v>Lý A</v>
          </cell>
          <cell r="K65" t="str">
            <v>Tongs</v>
          </cell>
          <cell r="L65">
            <v>18000</v>
          </cell>
        </row>
        <row r="66">
          <cell r="H66">
            <v>67</v>
          </cell>
          <cell r="I66" t="str">
            <v>Ph¹m ThÞ Kim</v>
          </cell>
          <cell r="J66" t="str">
            <v>Ng©n</v>
          </cell>
          <cell r="K66" t="str">
            <v>Tongs</v>
          </cell>
          <cell r="L66">
            <v>18000</v>
          </cell>
        </row>
        <row r="67">
          <cell r="H67">
            <v>68</v>
          </cell>
          <cell r="I67" t="str">
            <v xml:space="preserve">NguyÔn ThÞ </v>
          </cell>
          <cell r="J67" t="str">
            <v>Ngµ</v>
          </cell>
          <cell r="K67" t="str">
            <v>Tongs</v>
          </cell>
          <cell r="L67">
            <v>18000</v>
          </cell>
        </row>
        <row r="68">
          <cell r="H68">
            <v>69</v>
          </cell>
          <cell r="I68" t="str">
            <v>NguyÔn ThÞ Thuý</v>
          </cell>
          <cell r="J68" t="str">
            <v>Nga</v>
          </cell>
          <cell r="K68" t="str">
            <v>Tongs</v>
          </cell>
          <cell r="L68">
            <v>18000</v>
          </cell>
        </row>
        <row r="69">
          <cell r="H69">
            <v>70</v>
          </cell>
          <cell r="I69" t="str">
            <v xml:space="preserve">NguyÔn ThÞ Hång </v>
          </cell>
          <cell r="J69" t="str">
            <v>Nhung</v>
          </cell>
          <cell r="K69" t="str">
            <v>Tongs</v>
          </cell>
          <cell r="L69">
            <v>18000</v>
          </cell>
        </row>
        <row r="70">
          <cell r="H70">
            <v>71</v>
          </cell>
          <cell r="I70" t="str">
            <v>NguyÔn ThÞ</v>
          </cell>
          <cell r="J70" t="str">
            <v>T©n</v>
          </cell>
          <cell r="K70" t="str">
            <v>Tongs</v>
          </cell>
          <cell r="L70">
            <v>18000</v>
          </cell>
        </row>
        <row r="71">
          <cell r="H71">
            <v>72</v>
          </cell>
          <cell r="I71" t="str">
            <v xml:space="preserve">Ng« ThÞ </v>
          </cell>
          <cell r="J71" t="str">
            <v>T­¬i</v>
          </cell>
          <cell r="K71" t="str">
            <v>Tongs</v>
          </cell>
          <cell r="L71">
            <v>18000</v>
          </cell>
        </row>
        <row r="72">
          <cell r="H72">
            <v>73</v>
          </cell>
          <cell r="I72" t="str">
            <v xml:space="preserve">Ph¹m ThÞ </v>
          </cell>
          <cell r="J72" t="str">
            <v>TÊt</v>
          </cell>
          <cell r="K72" t="str">
            <v>Tongs</v>
          </cell>
          <cell r="L72">
            <v>18000</v>
          </cell>
        </row>
        <row r="73">
          <cell r="H73">
            <v>74</v>
          </cell>
          <cell r="I73" t="str">
            <v>NguyÔn ThÞ</v>
          </cell>
          <cell r="J73" t="str">
            <v>Th¶o</v>
          </cell>
          <cell r="K73" t="str">
            <v>Tongs</v>
          </cell>
          <cell r="L73">
            <v>18000</v>
          </cell>
        </row>
        <row r="74">
          <cell r="H74">
            <v>75</v>
          </cell>
          <cell r="I74" t="str">
            <v xml:space="preserve">Vò ThÞ Thu </v>
          </cell>
          <cell r="J74" t="str">
            <v>Thuû</v>
          </cell>
          <cell r="K74" t="str">
            <v>Tongs</v>
          </cell>
          <cell r="L74">
            <v>18000</v>
          </cell>
        </row>
        <row r="75">
          <cell r="H75">
            <v>76</v>
          </cell>
          <cell r="I75" t="str">
            <v>NguyÔn ThÞ Thu</v>
          </cell>
          <cell r="J75" t="str">
            <v>Thuû A</v>
          </cell>
          <cell r="K75" t="str">
            <v>Tongs</v>
          </cell>
          <cell r="L75">
            <v>18000</v>
          </cell>
        </row>
        <row r="76">
          <cell r="H76">
            <v>77</v>
          </cell>
          <cell r="I76" t="str">
            <v>§Æng ThÞ H¶i</v>
          </cell>
          <cell r="J76" t="str">
            <v>YÕn</v>
          </cell>
          <cell r="K76" t="str">
            <v>Tongs</v>
          </cell>
          <cell r="L76">
            <v>18000</v>
          </cell>
        </row>
        <row r="77">
          <cell r="H77">
            <v>78</v>
          </cell>
          <cell r="I77" t="str">
            <v>NguyÔn ThÞ H¶i</v>
          </cell>
          <cell r="J77" t="str">
            <v>YÕn A</v>
          </cell>
          <cell r="K77" t="str">
            <v>Tongs</v>
          </cell>
          <cell r="L77">
            <v>18000</v>
          </cell>
        </row>
        <row r="78">
          <cell r="H78">
            <v>79</v>
          </cell>
          <cell r="I78" t="str">
            <v>Ng ThÞ yÕn</v>
          </cell>
          <cell r="J78" t="str">
            <v>Nhi</v>
          </cell>
          <cell r="L78">
            <v>18000</v>
          </cell>
        </row>
        <row r="79">
          <cell r="H79">
            <v>80</v>
          </cell>
          <cell r="I79" t="str">
            <v xml:space="preserve">Ng« ThÞ </v>
          </cell>
          <cell r="J79" t="str">
            <v>Th¾m</v>
          </cell>
          <cell r="L79">
            <v>20000</v>
          </cell>
        </row>
        <row r="80">
          <cell r="H80">
            <v>81</v>
          </cell>
          <cell r="I80" t="str">
            <v>NguyÔn ThÞ</v>
          </cell>
          <cell r="J80" t="str">
            <v>Hoµ A</v>
          </cell>
          <cell r="L80">
            <v>20000</v>
          </cell>
        </row>
        <row r="81">
          <cell r="H81">
            <v>82</v>
          </cell>
          <cell r="I81" t="str">
            <v xml:space="preserve">Ph¹m Thu </v>
          </cell>
          <cell r="J81" t="str">
            <v>HuyÒn</v>
          </cell>
          <cell r="L81">
            <v>18000</v>
          </cell>
        </row>
        <row r="82">
          <cell r="H82">
            <v>83</v>
          </cell>
          <cell r="I82" t="str">
            <v xml:space="preserve">Bïi ThÞ Thu </v>
          </cell>
          <cell r="J82" t="str">
            <v>HiÒn</v>
          </cell>
          <cell r="L82">
            <v>18000</v>
          </cell>
        </row>
        <row r="83">
          <cell r="H83">
            <v>84</v>
          </cell>
          <cell r="I83" t="str">
            <v>NguyÔn ThÞ</v>
          </cell>
          <cell r="J83" t="str">
            <v>Nguyªn</v>
          </cell>
          <cell r="L83">
            <v>18000</v>
          </cell>
        </row>
        <row r="84">
          <cell r="H84">
            <v>85</v>
          </cell>
          <cell r="I84" t="str">
            <v xml:space="preserve">NguyÔn ThÞ </v>
          </cell>
          <cell r="J84" t="str">
            <v>S¸u</v>
          </cell>
          <cell r="K84" t="str">
            <v>Felt</v>
          </cell>
          <cell r="L84">
            <v>22000</v>
          </cell>
        </row>
        <row r="85">
          <cell r="H85">
            <v>86</v>
          </cell>
          <cell r="I85" t="str">
            <v xml:space="preserve">NguyÔn Thuú </v>
          </cell>
          <cell r="J85" t="str">
            <v>V©n</v>
          </cell>
          <cell r="L85">
            <v>20000</v>
          </cell>
        </row>
        <row r="86">
          <cell r="H86">
            <v>87</v>
          </cell>
          <cell r="I86" t="str">
            <v>NguyÔn ThÞ Kim</v>
          </cell>
          <cell r="J86" t="str">
            <v>Anh B</v>
          </cell>
          <cell r="L86">
            <v>18000</v>
          </cell>
        </row>
        <row r="87">
          <cell r="H87">
            <v>88</v>
          </cell>
          <cell r="I87" t="str">
            <v>NguyÔn ThÞ Thuý</v>
          </cell>
          <cell r="J87" t="str">
            <v>H»ng</v>
          </cell>
          <cell r="L87">
            <v>18000</v>
          </cell>
        </row>
        <row r="88">
          <cell r="H88">
            <v>89</v>
          </cell>
          <cell r="I88" t="str">
            <v>§inh ThÞ</v>
          </cell>
          <cell r="J88" t="str">
            <v>Ng©n</v>
          </cell>
          <cell r="L88">
            <v>18000</v>
          </cell>
        </row>
        <row r="89">
          <cell r="H89">
            <v>90</v>
          </cell>
          <cell r="I89" t="str">
            <v>Hoµng ThÞ Thu</v>
          </cell>
          <cell r="J89" t="str">
            <v>HiÒn</v>
          </cell>
          <cell r="L89">
            <v>18000</v>
          </cell>
        </row>
        <row r="90">
          <cell r="H90">
            <v>91</v>
          </cell>
          <cell r="I90" t="str">
            <v>Ph¹m ThÞ</v>
          </cell>
          <cell r="J90" t="str">
            <v>Nhung</v>
          </cell>
          <cell r="L90">
            <v>18000</v>
          </cell>
        </row>
        <row r="91">
          <cell r="H91">
            <v>92</v>
          </cell>
          <cell r="I91" t="str">
            <v xml:space="preserve">Hoµng ThÞ </v>
          </cell>
          <cell r="J91" t="str">
            <v>Êt</v>
          </cell>
          <cell r="L91">
            <v>18000</v>
          </cell>
        </row>
        <row r="92">
          <cell r="H92">
            <v>93</v>
          </cell>
          <cell r="I92" t="str">
            <v>NguyÔn ThÞ</v>
          </cell>
          <cell r="J92" t="str">
            <v>DËu</v>
          </cell>
          <cell r="L92">
            <v>18000</v>
          </cell>
        </row>
        <row r="93">
          <cell r="H93">
            <v>94</v>
          </cell>
          <cell r="I93" t="str">
            <v xml:space="preserve">NguyÔn ThÞ </v>
          </cell>
          <cell r="J93" t="str">
            <v>Thuý A</v>
          </cell>
          <cell r="L93">
            <v>18000</v>
          </cell>
        </row>
        <row r="94">
          <cell r="H94">
            <v>95</v>
          </cell>
          <cell r="I94" t="str">
            <v>TrÇn ThÞ</v>
          </cell>
          <cell r="J94" t="str">
            <v>H¶o</v>
          </cell>
          <cell r="L94">
            <v>18000</v>
          </cell>
        </row>
        <row r="95">
          <cell r="H95">
            <v>96</v>
          </cell>
          <cell r="I95" t="str">
            <v xml:space="preserve">§Æng Thu </v>
          </cell>
          <cell r="J95" t="str">
            <v>Cóc</v>
          </cell>
          <cell r="L95">
            <v>18000</v>
          </cell>
        </row>
        <row r="96">
          <cell r="H96">
            <v>97</v>
          </cell>
          <cell r="I96" t="str">
            <v xml:space="preserve">L· ThÞ </v>
          </cell>
          <cell r="J96" t="str">
            <v>Hoa</v>
          </cell>
          <cell r="L96">
            <v>18000</v>
          </cell>
        </row>
        <row r="97">
          <cell r="H97">
            <v>98</v>
          </cell>
          <cell r="I97" t="str">
            <v>Ng ThÞ</v>
          </cell>
          <cell r="J97" t="str">
            <v>Thuû</v>
          </cell>
          <cell r="L97">
            <v>18000</v>
          </cell>
        </row>
        <row r="98">
          <cell r="H98">
            <v>99</v>
          </cell>
          <cell r="I98" t="str">
            <v xml:space="preserve">NguyÔn Thu </v>
          </cell>
          <cell r="J98" t="str">
            <v>H­¬ng A</v>
          </cell>
          <cell r="L98">
            <v>20000</v>
          </cell>
          <cell r="M98" t="str">
            <v>Old worker</v>
          </cell>
        </row>
        <row r="99">
          <cell r="H99">
            <v>100</v>
          </cell>
          <cell r="I99" t="str">
            <v>Vò ThÞ Thu</v>
          </cell>
          <cell r="J99" t="str">
            <v>H¹nh</v>
          </cell>
          <cell r="L99">
            <v>22000</v>
          </cell>
          <cell r="M99" t="str">
            <v>Old worker</v>
          </cell>
        </row>
        <row r="100">
          <cell r="H100">
            <v>101</v>
          </cell>
          <cell r="I100" t="str">
            <v>§Æng Thu</v>
          </cell>
          <cell r="J100" t="str">
            <v xml:space="preserve">H­¬ng </v>
          </cell>
          <cell r="L100">
            <v>20000</v>
          </cell>
        </row>
        <row r="101">
          <cell r="H101">
            <v>102</v>
          </cell>
          <cell r="I101" t="str">
            <v>TrÇn ThÞ Thanh</v>
          </cell>
          <cell r="J101" t="str">
            <v>TuyÕt</v>
          </cell>
          <cell r="L101">
            <v>18000</v>
          </cell>
        </row>
        <row r="102">
          <cell r="H102">
            <v>103</v>
          </cell>
          <cell r="I102" t="str">
            <v>T­ëng ThÞ</v>
          </cell>
          <cell r="J102" t="str">
            <v>Nga</v>
          </cell>
          <cell r="L102">
            <v>18000</v>
          </cell>
        </row>
        <row r="103">
          <cell r="H103">
            <v>104</v>
          </cell>
          <cell r="I103" t="str">
            <v>NguyÔn ThÞ Hång</v>
          </cell>
          <cell r="J103" t="str">
            <v>Hoa</v>
          </cell>
          <cell r="L103">
            <v>20000</v>
          </cell>
          <cell r="M103" t="str">
            <v>Old worker</v>
          </cell>
        </row>
        <row r="104">
          <cell r="H104">
            <v>105</v>
          </cell>
          <cell r="I104" t="str">
            <v xml:space="preserve">NguyÔn H¶i </v>
          </cell>
          <cell r="J104" t="str">
            <v>YÕn</v>
          </cell>
          <cell r="L104">
            <v>18000</v>
          </cell>
        </row>
        <row r="105">
          <cell r="H105">
            <v>106</v>
          </cell>
          <cell r="I105" t="str">
            <v>NguyÔn ThÞ</v>
          </cell>
          <cell r="J105" t="str">
            <v>Hoa B</v>
          </cell>
          <cell r="L105">
            <v>20000</v>
          </cell>
          <cell r="M105" t="str">
            <v>Old worker</v>
          </cell>
        </row>
        <row r="106">
          <cell r="H106">
            <v>107</v>
          </cell>
          <cell r="I106" t="str">
            <v>Hoµng ThÞ</v>
          </cell>
          <cell r="J106" t="str">
            <v>Linh</v>
          </cell>
          <cell r="L106">
            <v>18000</v>
          </cell>
        </row>
        <row r="107">
          <cell r="H107">
            <v>108</v>
          </cell>
          <cell r="I107" t="str">
            <v>Hoµng ThÞ Kim</v>
          </cell>
          <cell r="J107" t="str">
            <v>Thanh</v>
          </cell>
          <cell r="L107">
            <v>18000</v>
          </cell>
        </row>
        <row r="108">
          <cell r="H108">
            <v>109</v>
          </cell>
          <cell r="I108" t="str">
            <v>§ç ThÞ</v>
          </cell>
          <cell r="J108" t="str">
            <v>Xuyªn</v>
          </cell>
          <cell r="L108">
            <v>18000</v>
          </cell>
        </row>
        <row r="109">
          <cell r="H109">
            <v>110</v>
          </cell>
          <cell r="I109" t="str">
            <v>Do·n ThÞ Thu</v>
          </cell>
          <cell r="J109" t="str">
            <v>YÕn</v>
          </cell>
          <cell r="L109">
            <v>18000</v>
          </cell>
        </row>
        <row r="110">
          <cell r="H110">
            <v>111</v>
          </cell>
          <cell r="I110" t="str">
            <v>L­u ThÞ</v>
          </cell>
          <cell r="J110" t="str">
            <v>Dung</v>
          </cell>
          <cell r="K110" t="str">
            <v>Electro'</v>
          </cell>
          <cell r="L110">
            <v>20000</v>
          </cell>
          <cell r="M110">
            <v>16</v>
          </cell>
        </row>
        <row r="111">
          <cell r="H111">
            <v>112</v>
          </cell>
          <cell r="I111" t="str">
            <v xml:space="preserve">§oµn ThÞ </v>
          </cell>
          <cell r="J111" t="str">
            <v>Chinh</v>
          </cell>
          <cell r="L111">
            <v>18000</v>
          </cell>
        </row>
        <row r="112">
          <cell r="H112">
            <v>113</v>
          </cell>
          <cell r="I112" t="str">
            <v>NguyÔn ThÞ</v>
          </cell>
          <cell r="J112" t="str">
            <v>Th¶o</v>
          </cell>
          <cell r="L112">
            <v>18000</v>
          </cell>
        </row>
        <row r="113">
          <cell r="H113">
            <v>114</v>
          </cell>
          <cell r="I113" t="str">
            <v xml:space="preserve">Vò Minh </v>
          </cell>
          <cell r="J113" t="str">
            <v>Thu</v>
          </cell>
          <cell r="L113">
            <v>18000</v>
          </cell>
        </row>
        <row r="114">
          <cell r="H114">
            <v>115</v>
          </cell>
          <cell r="I114" t="str">
            <v>T­ëng ThÞ</v>
          </cell>
          <cell r="J114" t="str">
            <v>Thuý</v>
          </cell>
          <cell r="L114">
            <v>18000</v>
          </cell>
        </row>
        <row r="115">
          <cell r="H115">
            <v>116</v>
          </cell>
          <cell r="I115" t="str">
            <v xml:space="preserve">NguyÔn ThÞ </v>
          </cell>
          <cell r="J115" t="str">
            <v>Thuý B</v>
          </cell>
          <cell r="L115">
            <v>18000</v>
          </cell>
        </row>
        <row r="116">
          <cell r="H116">
            <v>117</v>
          </cell>
          <cell r="I116" t="str">
            <v>NguyÔn ThÞ</v>
          </cell>
          <cell r="J116" t="str">
            <v>Lan B</v>
          </cell>
          <cell r="L116">
            <v>18000</v>
          </cell>
        </row>
        <row r="117">
          <cell r="H117">
            <v>118</v>
          </cell>
          <cell r="I117" t="str">
            <v>Bïi ThÞ Kim</v>
          </cell>
          <cell r="J117" t="str">
            <v>Hoa</v>
          </cell>
          <cell r="L117">
            <v>18000</v>
          </cell>
        </row>
        <row r="118">
          <cell r="H118">
            <v>119</v>
          </cell>
          <cell r="I118" t="str">
            <v xml:space="preserve">Ng« ThÞ </v>
          </cell>
          <cell r="J118" t="str">
            <v>Dung</v>
          </cell>
          <cell r="L118">
            <v>18000</v>
          </cell>
        </row>
        <row r="119">
          <cell r="H119">
            <v>120</v>
          </cell>
          <cell r="I119" t="str">
            <v>Lª ThÞ Hoµ</v>
          </cell>
          <cell r="J119" t="str">
            <v>BÝch</v>
          </cell>
          <cell r="L119">
            <v>18000</v>
          </cell>
        </row>
        <row r="120">
          <cell r="H120">
            <v>121</v>
          </cell>
          <cell r="I120" t="str">
            <v>NguyÔn ThÞ</v>
          </cell>
          <cell r="J120" t="str">
            <v>HiÒn A</v>
          </cell>
          <cell r="K120" t="str">
            <v>Electro'</v>
          </cell>
          <cell r="L120">
            <v>20000</v>
          </cell>
          <cell r="M120">
            <v>23</v>
          </cell>
        </row>
        <row r="121">
          <cell r="H121">
            <v>122</v>
          </cell>
          <cell r="I121" t="str">
            <v>NguyÔn ThÞ Thuý</v>
          </cell>
          <cell r="J121" t="str">
            <v>H¶o</v>
          </cell>
          <cell r="L121">
            <v>18000</v>
          </cell>
        </row>
        <row r="122">
          <cell r="H122">
            <v>123</v>
          </cell>
          <cell r="I122" t="str">
            <v>NguyÔn Minh</v>
          </cell>
          <cell r="J122" t="str">
            <v>HiÓn</v>
          </cell>
          <cell r="L122">
            <v>18000</v>
          </cell>
        </row>
        <row r="123">
          <cell r="H123">
            <v>124</v>
          </cell>
          <cell r="I123" t="str">
            <v>NguyÔn ThÞ</v>
          </cell>
          <cell r="J123" t="str">
            <v>Kim</v>
          </cell>
          <cell r="L123">
            <v>20000</v>
          </cell>
          <cell r="M123" t="str">
            <v>Old worker</v>
          </cell>
        </row>
        <row r="124">
          <cell r="H124">
            <v>125</v>
          </cell>
          <cell r="I124" t="str">
            <v>Ng ThÞ</v>
          </cell>
          <cell r="J124" t="str">
            <v>H¶i B</v>
          </cell>
          <cell r="L124">
            <v>18000</v>
          </cell>
        </row>
        <row r="125">
          <cell r="H125">
            <v>126</v>
          </cell>
          <cell r="I125" t="str">
            <v xml:space="preserve">NguyÔn ThÞ </v>
          </cell>
          <cell r="J125" t="str">
            <v>Thuû</v>
          </cell>
          <cell r="L125">
            <v>18000</v>
          </cell>
        </row>
        <row r="126">
          <cell r="H126">
            <v>127</v>
          </cell>
          <cell r="I126" t="str">
            <v xml:space="preserve">Lª ThÞ </v>
          </cell>
          <cell r="J126" t="str">
            <v>HuÖ</v>
          </cell>
          <cell r="L126">
            <v>18000</v>
          </cell>
        </row>
        <row r="127">
          <cell r="H127">
            <v>128</v>
          </cell>
          <cell r="I127" t="str">
            <v xml:space="preserve">§µo ThÞ </v>
          </cell>
          <cell r="J127" t="str">
            <v>Quyªn</v>
          </cell>
          <cell r="L127">
            <v>18000</v>
          </cell>
        </row>
        <row r="128">
          <cell r="H128">
            <v>129</v>
          </cell>
          <cell r="I128" t="str">
            <v xml:space="preserve">NguyÔn ThÞ </v>
          </cell>
          <cell r="J128" t="str">
            <v>S©m</v>
          </cell>
          <cell r="K128" t="str">
            <v>Electro'</v>
          </cell>
          <cell r="L128">
            <v>20000</v>
          </cell>
        </row>
        <row r="129">
          <cell r="H129">
            <v>130</v>
          </cell>
          <cell r="I129" t="str">
            <v xml:space="preserve">NguyÔn ThÞ </v>
          </cell>
          <cell r="J129" t="str">
            <v>V©n</v>
          </cell>
          <cell r="L129">
            <v>18000</v>
          </cell>
        </row>
        <row r="130">
          <cell r="H130">
            <v>131</v>
          </cell>
          <cell r="I130" t="str">
            <v xml:space="preserve">Lª ThÞ </v>
          </cell>
          <cell r="J130" t="str">
            <v>Hång</v>
          </cell>
          <cell r="L130">
            <v>18000</v>
          </cell>
          <cell r="M130">
            <v>12</v>
          </cell>
        </row>
        <row r="131">
          <cell r="H131">
            <v>132</v>
          </cell>
          <cell r="I131" t="str">
            <v>§inh ThÞ</v>
          </cell>
          <cell r="J131" t="str">
            <v>Nga</v>
          </cell>
          <cell r="L131">
            <v>18000</v>
          </cell>
        </row>
        <row r="132">
          <cell r="H132">
            <v>133</v>
          </cell>
          <cell r="I132" t="str">
            <v xml:space="preserve">Ph¹m ThÞ </v>
          </cell>
          <cell r="J132" t="str">
            <v>B¾c</v>
          </cell>
          <cell r="L132">
            <v>18000</v>
          </cell>
        </row>
        <row r="133">
          <cell r="H133">
            <v>134</v>
          </cell>
          <cell r="I133" t="str">
            <v>NguyÔn ThÞ Minh</v>
          </cell>
          <cell r="J133" t="str">
            <v>Ph­¬ng</v>
          </cell>
          <cell r="L133">
            <v>18000</v>
          </cell>
          <cell r="M133">
            <v>43</v>
          </cell>
        </row>
        <row r="134">
          <cell r="H134">
            <v>135</v>
          </cell>
          <cell r="I134" t="str">
            <v>NguyÔn ThÞ</v>
          </cell>
          <cell r="J134" t="str">
            <v>TuyÕtB</v>
          </cell>
          <cell r="K134" t="str">
            <v>Electro'</v>
          </cell>
          <cell r="L134">
            <v>20000</v>
          </cell>
        </row>
        <row r="135">
          <cell r="H135">
            <v>136</v>
          </cell>
          <cell r="I135" t="str">
            <v>NguyÔn ThÞ</v>
          </cell>
          <cell r="J135" t="str">
            <v>Nô B</v>
          </cell>
          <cell r="L135">
            <v>18000</v>
          </cell>
        </row>
        <row r="136">
          <cell r="H136">
            <v>137</v>
          </cell>
          <cell r="I136" t="str">
            <v xml:space="preserve">NguyÔn ThÞ </v>
          </cell>
          <cell r="J136" t="str">
            <v>H»ng A</v>
          </cell>
          <cell r="K136" t="str">
            <v>Welding</v>
          </cell>
          <cell r="L136">
            <v>18000</v>
          </cell>
        </row>
        <row r="137">
          <cell r="H137">
            <v>138</v>
          </cell>
          <cell r="I137" t="str">
            <v xml:space="preserve">Bïi Minh </v>
          </cell>
          <cell r="J137" t="str">
            <v>HiÒn</v>
          </cell>
          <cell r="K137" t="str">
            <v>Electro'</v>
          </cell>
          <cell r="L137">
            <v>20000</v>
          </cell>
          <cell r="M137">
            <v>7</v>
          </cell>
        </row>
        <row r="138">
          <cell r="H138">
            <v>139</v>
          </cell>
          <cell r="I138" t="str">
            <v>NguyÔn ThÞ Hång</v>
          </cell>
          <cell r="J138" t="str">
            <v>Khanh</v>
          </cell>
          <cell r="K138" t="str">
            <v>Electro'</v>
          </cell>
          <cell r="L138">
            <v>20000</v>
          </cell>
          <cell r="M138">
            <v>42</v>
          </cell>
        </row>
        <row r="139">
          <cell r="H139">
            <v>140</v>
          </cell>
          <cell r="I139" t="str">
            <v xml:space="preserve">Kh¶ ThÞ </v>
          </cell>
          <cell r="J139" t="str">
            <v>Thuý</v>
          </cell>
          <cell r="K139" t="str">
            <v>Electro'</v>
          </cell>
          <cell r="L139">
            <v>20000</v>
          </cell>
          <cell r="M139">
            <v>9</v>
          </cell>
        </row>
        <row r="140">
          <cell r="H140">
            <v>141</v>
          </cell>
          <cell r="I140" t="str">
            <v xml:space="preserve">Lª ThÞ </v>
          </cell>
          <cell r="J140" t="str">
            <v>NÕp</v>
          </cell>
          <cell r="L140">
            <v>18000</v>
          </cell>
        </row>
        <row r="141">
          <cell r="H141">
            <v>142</v>
          </cell>
          <cell r="I141" t="str">
            <v>NguyÔn ThÞ</v>
          </cell>
          <cell r="J141" t="str">
            <v>TuyÕt A</v>
          </cell>
          <cell r="K141" t="str">
            <v>Electro'</v>
          </cell>
          <cell r="L141">
            <v>20000</v>
          </cell>
        </row>
        <row r="142">
          <cell r="H142">
            <v>143</v>
          </cell>
          <cell r="I142" t="str">
            <v xml:space="preserve">NguyÔn ThÞ </v>
          </cell>
          <cell r="J142" t="str">
            <v>Hµ B</v>
          </cell>
          <cell r="L142">
            <v>18000</v>
          </cell>
        </row>
        <row r="143">
          <cell r="H143">
            <v>144</v>
          </cell>
          <cell r="I143" t="str">
            <v>Lª ThÞ</v>
          </cell>
          <cell r="J143" t="str">
            <v>Mai</v>
          </cell>
          <cell r="L143">
            <v>18000</v>
          </cell>
        </row>
        <row r="144">
          <cell r="H144">
            <v>145</v>
          </cell>
          <cell r="I144" t="str">
            <v>NguyÔn ThÞ Thu</v>
          </cell>
          <cell r="J144" t="str">
            <v>H»ng</v>
          </cell>
          <cell r="L144">
            <v>18000</v>
          </cell>
        </row>
        <row r="145">
          <cell r="H145">
            <v>146</v>
          </cell>
          <cell r="I145" t="str">
            <v>NguyÔn ThÞ Thanh</v>
          </cell>
          <cell r="J145" t="str">
            <v>B×nh</v>
          </cell>
          <cell r="L145">
            <v>18000</v>
          </cell>
        </row>
        <row r="146">
          <cell r="H146">
            <v>147</v>
          </cell>
          <cell r="I146" t="str">
            <v>Lôc ThÞ</v>
          </cell>
          <cell r="J146" t="str">
            <v>Hoa</v>
          </cell>
          <cell r="K146" t="str">
            <v>Electro'</v>
          </cell>
          <cell r="L146">
            <v>20000</v>
          </cell>
          <cell r="M146">
            <v>15</v>
          </cell>
        </row>
        <row r="147">
          <cell r="H147">
            <v>148</v>
          </cell>
          <cell r="I147" t="str">
            <v>Ph¹m Thanh</v>
          </cell>
          <cell r="J147" t="str">
            <v>Hµ</v>
          </cell>
          <cell r="K147" t="str">
            <v>Electro'</v>
          </cell>
          <cell r="L147">
            <v>20000</v>
          </cell>
          <cell r="M147">
            <v>45</v>
          </cell>
        </row>
        <row r="148">
          <cell r="H148">
            <v>149</v>
          </cell>
          <cell r="I148" t="str">
            <v>NguyÔn ThÞ Thu</v>
          </cell>
          <cell r="J148" t="str">
            <v>H­¬ng C</v>
          </cell>
          <cell r="L148">
            <v>18000</v>
          </cell>
        </row>
        <row r="149">
          <cell r="H149">
            <v>150</v>
          </cell>
          <cell r="I149" t="str">
            <v xml:space="preserve">Lª ThÞ KiÒu </v>
          </cell>
          <cell r="J149" t="str">
            <v>Oanh</v>
          </cell>
          <cell r="K149" t="str">
            <v>Electro'</v>
          </cell>
          <cell r="L149">
            <v>20000</v>
          </cell>
          <cell r="M149">
            <v>39</v>
          </cell>
        </row>
        <row r="150">
          <cell r="H150">
            <v>151</v>
          </cell>
          <cell r="I150" t="str">
            <v>L­u ThÞ Thuý</v>
          </cell>
          <cell r="J150" t="str">
            <v>B×nh</v>
          </cell>
          <cell r="K150" t="str">
            <v>Electro'</v>
          </cell>
          <cell r="L150">
            <v>20000</v>
          </cell>
          <cell r="M150">
            <v>17</v>
          </cell>
        </row>
        <row r="151">
          <cell r="H151">
            <v>152</v>
          </cell>
          <cell r="I151" t="str">
            <v xml:space="preserve">Lª ThÞ </v>
          </cell>
          <cell r="J151" t="str">
            <v>Thanh</v>
          </cell>
          <cell r="L151">
            <v>18000</v>
          </cell>
          <cell r="M151">
            <v>14</v>
          </cell>
        </row>
        <row r="152">
          <cell r="H152">
            <v>153</v>
          </cell>
          <cell r="I152" t="str">
            <v>NguyÔn ThÞ</v>
          </cell>
          <cell r="J152" t="str">
            <v>Minh A</v>
          </cell>
          <cell r="K152" t="str">
            <v>Electro'</v>
          </cell>
          <cell r="L152">
            <v>20000</v>
          </cell>
        </row>
        <row r="153">
          <cell r="H153">
            <v>154</v>
          </cell>
          <cell r="I153" t="str">
            <v>Bïi ThÞ Kim</v>
          </cell>
          <cell r="J153" t="str">
            <v>Ph­îng</v>
          </cell>
          <cell r="K153" t="str">
            <v>Electro'</v>
          </cell>
          <cell r="L153">
            <v>20000</v>
          </cell>
          <cell r="M153">
            <v>28</v>
          </cell>
        </row>
        <row r="154">
          <cell r="H154">
            <v>155</v>
          </cell>
          <cell r="I154" t="str">
            <v xml:space="preserve">NguyÔn ThÞ </v>
          </cell>
          <cell r="J154" t="str">
            <v>Liªn C</v>
          </cell>
          <cell r="L154">
            <v>18000</v>
          </cell>
        </row>
        <row r="155">
          <cell r="H155">
            <v>156</v>
          </cell>
          <cell r="I155" t="str">
            <v xml:space="preserve">§Æng ThÞ Thuý </v>
          </cell>
          <cell r="J155" t="str">
            <v>H¹nh</v>
          </cell>
          <cell r="L155">
            <v>18000</v>
          </cell>
        </row>
        <row r="156">
          <cell r="H156">
            <v>157</v>
          </cell>
          <cell r="I156" t="str">
            <v xml:space="preserve">§µo ThÞ </v>
          </cell>
          <cell r="J156" t="str">
            <v>H­¬ng</v>
          </cell>
          <cell r="K156" t="str">
            <v>Welding</v>
          </cell>
          <cell r="L156">
            <v>20000</v>
          </cell>
        </row>
        <row r="157">
          <cell r="H157">
            <v>158</v>
          </cell>
          <cell r="I157" t="str">
            <v>§µo ThÞ Thu</v>
          </cell>
          <cell r="J157" t="str">
            <v>Trang</v>
          </cell>
          <cell r="L157">
            <v>18000</v>
          </cell>
        </row>
        <row r="158">
          <cell r="H158">
            <v>159</v>
          </cell>
          <cell r="I158" t="str">
            <v xml:space="preserve">§µo ThÞ </v>
          </cell>
          <cell r="J158" t="str">
            <v>H­¬ng</v>
          </cell>
          <cell r="L158">
            <v>18000</v>
          </cell>
        </row>
        <row r="159">
          <cell r="H159">
            <v>160</v>
          </cell>
          <cell r="I159" t="str">
            <v xml:space="preserve">NguyÔn ThÞ </v>
          </cell>
          <cell r="J159" t="str">
            <v>Thuý C</v>
          </cell>
          <cell r="L159">
            <v>18000</v>
          </cell>
        </row>
        <row r="160">
          <cell r="H160">
            <v>161</v>
          </cell>
          <cell r="I160" t="str">
            <v>Vò ThÞ Lan</v>
          </cell>
          <cell r="J160" t="str">
            <v>Ph­¬ng</v>
          </cell>
          <cell r="L160">
            <v>18000</v>
          </cell>
        </row>
        <row r="161">
          <cell r="H161">
            <v>162</v>
          </cell>
          <cell r="I161" t="str">
            <v xml:space="preserve">TrÞnh ThÞ </v>
          </cell>
          <cell r="J161" t="str">
            <v>HiÖp</v>
          </cell>
          <cell r="L161">
            <v>18000</v>
          </cell>
        </row>
        <row r="162">
          <cell r="H162">
            <v>163</v>
          </cell>
          <cell r="I162" t="str">
            <v>NguyÔn ThÞ</v>
          </cell>
          <cell r="J162" t="str">
            <v>Thoa A</v>
          </cell>
          <cell r="L162">
            <v>18000</v>
          </cell>
        </row>
        <row r="163">
          <cell r="H163">
            <v>164</v>
          </cell>
          <cell r="I163" t="str">
            <v>NguyÔn ThÞ</v>
          </cell>
          <cell r="J163" t="str">
            <v>H­¬ng A</v>
          </cell>
          <cell r="K163" t="str">
            <v>Electro'</v>
          </cell>
          <cell r="L163">
            <v>20000</v>
          </cell>
          <cell r="M163">
            <v>22</v>
          </cell>
        </row>
        <row r="164">
          <cell r="H164">
            <v>165</v>
          </cell>
          <cell r="I164" t="str">
            <v xml:space="preserve">§oµn ThÞ </v>
          </cell>
          <cell r="J164" t="str">
            <v>Ngoan</v>
          </cell>
          <cell r="K164" t="str">
            <v>Electro'</v>
          </cell>
          <cell r="L164">
            <v>20000</v>
          </cell>
          <cell r="M164">
            <v>6</v>
          </cell>
        </row>
        <row r="165">
          <cell r="H165">
            <v>166</v>
          </cell>
          <cell r="I165" t="str">
            <v>NguyÔn ThÞ</v>
          </cell>
          <cell r="J165" t="str">
            <v>Oanh</v>
          </cell>
          <cell r="L165">
            <v>18000</v>
          </cell>
          <cell r="M165">
            <v>29</v>
          </cell>
        </row>
        <row r="166">
          <cell r="H166">
            <v>167</v>
          </cell>
          <cell r="I166" t="str">
            <v>NguyÔn ThÞ</v>
          </cell>
          <cell r="J166" t="str">
            <v>HiÖu</v>
          </cell>
          <cell r="L166">
            <v>18000</v>
          </cell>
          <cell r="M166">
            <v>32</v>
          </cell>
        </row>
        <row r="167">
          <cell r="H167">
            <v>168</v>
          </cell>
          <cell r="I167" t="str">
            <v xml:space="preserve">NguyÔn ThÞ </v>
          </cell>
          <cell r="J167" t="str">
            <v>YÕn</v>
          </cell>
          <cell r="K167" t="str">
            <v>Electro'</v>
          </cell>
          <cell r="L167">
            <v>20000</v>
          </cell>
          <cell r="M167">
            <v>40</v>
          </cell>
        </row>
        <row r="168">
          <cell r="H168">
            <v>169</v>
          </cell>
          <cell r="I168" t="str">
            <v xml:space="preserve">NguyÔn ThÞ </v>
          </cell>
          <cell r="J168" t="str">
            <v>Nhµn B</v>
          </cell>
          <cell r="K168" t="str">
            <v>Electro'</v>
          </cell>
          <cell r="L168">
            <v>20000</v>
          </cell>
          <cell r="M168">
            <v>37</v>
          </cell>
        </row>
        <row r="169">
          <cell r="H169">
            <v>170</v>
          </cell>
          <cell r="I169" t="str">
            <v>NguyÔn ThÞ</v>
          </cell>
          <cell r="J169" t="str">
            <v>Loan B</v>
          </cell>
          <cell r="K169" t="str">
            <v>Electro'</v>
          </cell>
          <cell r="L169">
            <v>20000</v>
          </cell>
          <cell r="M169">
            <v>26</v>
          </cell>
        </row>
        <row r="170">
          <cell r="H170">
            <v>171</v>
          </cell>
          <cell r="I170" t="str">
            <v>NguyÔn ThÞ</v>
          </cell>
          <cell r="J170" t="str">
            <v>ChØnh</v>
          </cell>
          <cell r="K170" t="str">
            <v>Electro'</v>
          </cell>
          <cell r="L170">
            <v>20000</v>
          </cell>
          <cell r="M170">
            <v>20</v>
          </cell>
        </row>
        <row r="171">
          <cell r="H171">
            <v>172</v>
          </cell>
          <cell r="I171" t="str">
            <v>NguyÔn ThÞ H¶i</v>
          </cell>
          <cell r="J171" t="str">
            <v>YÕn B</v>
          </cell>
          <cell r="K171" t="str">
            <v>Electro'</v>
          </cell>
          <cell r="L171">
            <v>20000</v>
          </cell>
          <cell r="M171">
            <v>41</v>
          </cell>
        </row>
        <row r="172">
          <cell r="H172">
            <v>173</v>
          </cell>
          <cell r="I172" t="str">
            <v>NguyÔn ThÞ</v>
          </cell>
          <cell r="J172" t="str">
            <v>HiÒn B</v>
          </cell>
          <cell r="K172" t="str">
            <v>Electro'</v>
          </cell>
          <cell r="L172">
            <v>20000</v>
          </cell>
          <cell r="M172">
            <v>24</v>
          </cell>
        </row>
        <row r="173">
          <cell r="H173">
            <v>174</v>
          </cell>
          <cell r="I173" t="str">
            <v xml:space="preserve">Vò ThÞ </v>
          </cell>
          <cell r="J173" t="str">
            <v>Th¬m</v>
          </cell>
          <cell r="K173" t="str">
            <v>Electro'</v>
          </cell>
          <cell r="L173">
            <v>20000</v>
          </cell>
          <cell r="M173">
            <v>47</v>
          </cell>
        </row>
        <row r="174">
          <cell r="H174">
            <v>175</v>
          </cell>
          <cell r="I174" t="str">
            <v>NguyÔn ThÞ</v>
          </cell>
          <cell r="J174" t="str">
            <v>TuyÕt B</v>
          </cell>
          <cell r="L174">
            <v>18000</v>
          </cell>
          <cell r="M174">
            <v>31</v>
          </cell>
        </row>
        <row r="175">
          <cell r="H175">
            <v>176</v>
          </cell>
          <cell r="I175" t="str">
            <v>NguyÔn ThÞ</v>
          </cell>
          <cell r="J175" t="str">
            <v>XuyÕn</v>
          </cell>
          <cell r="L175">
            <v>18000</v>
          </cell>
          <cell r="M175">
            <v>33</v>
          </cell>
        </row>
        <row r="176">
          <cell r="H176">
            <v>177</v>
          </cell>
          <cell r="I176" t="str">
            <v xml:space="preserve">§oµn ThÞ </v>
          </cell>
          <cell r="J176" t="str">
            <v>LuyÕn</v>
          </cell>
          <cell r="K176" t="str">
            <v>Electro'</v>
          </cell>
          <cell r="L176">
            <v>20000</v>
          </cell>
          <cell r="M176">
            <v>5</v>
          </cell>
        </row>
        <row r="177">
          <cell r="H177">
            <v>178</v>
          </cell>
          <cell r="I177" t="str">
            <v>Hoµng ThÞ</v>
          </cell>
          <cell r="J177" t="str">
            <v>B»ng</v>
          </cell>
          <cell r="K177" t="str">
            <v>Electro'</v>
          </cell>
          <cell r="L177">
            <v>20000</v>
          </cell>
          <cell r="M177">
            <v>8</v>
          </cell>
        </row>
        <row r="178">
          <cell r="H178">
            <v>179</v>
          </cell>
          <cell r="I178" t="str">
            <v>L­¬ng ThÞ</v>
          </cell>
          <cell r="J178" t="str">
            <v>Lan</v>
          </cell>
          <cell r="K178" t="str">
            <v>Electro'</v>
          </cell>
          <cell r="L178">
            <v>20000</v>
          </cell>
          <cell r="M178">
            <v>10</v>
          </cell>
        </row>
        <row r="179">
          <cell r="H179">
            <v>180</v>
          </cell>
          <cell r="I179" t="str">
            <v>NguyÔn ThÞ</v>
          </cell>
          <cell r="J179" t="str">
            <v>H»ng B</v>
          </cell>
          <cell r="K179" t="str">
            <v>Electro'</v>
          </cell>
          <cell r="L179">
            <v>20000</v>
          </cell>
          <cell r="M179">
            <v>21</v>
          </cell>
        </row>
        <row r="180">
          <cell r="H180">
            <v>181</v>
          </cell>
          <cell r="I180" t="str">
            <v>NguyÔn ThÞ</v>
          </cell>
          <cell r="J180" t="str">
            <v>Hoµn B</v>
          </cell>
          <cell r="L180">
            <v>18000</v>
          </cell>
          <cell r="M180">
            <v>25</v>
          </cell>
        </row>
        <row r="181">
          <cell r="H181">
            <v>182</v>
          </cell>
          <cell r="I181" t="str">
            <v>NguyÔn ThÞ Thanh</v>
          </cell>
          <cell r="J181" t="str">
            <v>Mai</v>
          </cell>
          <cell r="K181" t="str">
            <v>Electro'</v>
          </cell>
          <cell r="L181">
            <v>20000</v>
          </cell>
          <cell r="M181">
            <v>44</v>
          </cell>
        </row>
        <row r="182">
          <cell r="H182">
            <v>183</v>
          </cell>
          <cell r="I182" t="str">
            <v xml:space="preserve">§µo ThÞ Thuú </v>
          </cell>
          <cell r="J182" t="str">
            <v>Dung</v>
          </cell>
          <cell r="K182" t="str">
            <v>Electro'</v>
          </cell>
          <cell r="L182">
            <v>20000</v>
          </cell>
          <cell r="M182">
            <v>2</v>
          </cell>
        </row>
        <row r="183">
          <cell r="H183">
            <v>184</v>
          </cell>
          <cell r="I183" t="str">
            <v>Hoa Hång</v>
          </cell>
          <cell r="J183" t="str">
            <v>Thuû</v>
          </cell>
          <cell r="L183">
            <v>18000</v>
          </cell>
        </row>
        <row r="184">
          <cell r="H184">
            <v>185</v>
          </cell>
          <cell r="I184" t="str">
            <v xml:space="preserve">TrÇn ThÞ </v>
          </cell>
          <cell r="J184" t="str">
            <v>Thuý A</v>
          </cell>
          <cell r="L184">
            <v>18000</v>
          </cell>
        </row>
        <row r="185">
          <cell r="H185">
            <v>186</v>
          </cell>
          <cell r="I185" t="str">
            <v>§ç ThÞ</v>
          </cell>
          <cell r="J185" t="str">
            <v>Dung</v>
          </cell>
          <cell r="K185" t="str">
            <v>Electro'</v>
          </cell>
          <cell r="L185">
            <v>20000</v>
          </cell>
          <cell r="M185">
            <v>4</v>
          </cell>
        </row>
        <row r="186">
          <cell r="H186">
            <v>187</v>
          </cell>
          <cell r="I186" t="str">
            <v>Bïi ThÞ Minh</v>
          </cell>
          <cell r="J186" t="str">
            <v>Sanh</v>
          </cell>
          <cell r="L186">
            <v>18000</v>
          </cell>
        </row>
        <row r="187">
          <cell r="H187">
            <v>188</v>
          </cell>
          <cell r="I187" t="str">
            <v>L­u ThÞ</v>
          </cell>
          <cell r="J187" t="str">
            <v>Th¾m</v>
          </cell>
          <cell r="L187">
            <v>18000</v>
          </cell>
        </row>
        <row r="188">
          <cell r="H188">
            <v>189</v>
          </cell>
          <cell r="I188" t="str">
            <v>NguyÔn ThÞ Thanh</v>
          </cell>
          <cell r="J188" t="str">
            <v>H­êng B</v>
          </cell>
          <cell r="L188">
            <v>18000</v>
          </cell>
        </row>
        <row r="189">
          <cell r="H189">
            <v>190</v>
          </cell>
          <cell r="I189" t="str">
            <v>NguyÔn ThÞ Thu</v>
          </cell>
          <cell r="J189" t="str">
            <v>H­¬ng C</v>
          </cell>
          <cell r="L189">
            <v>18000</v>
          </cell>
        </row>
        <row r="190">
          <cell r="H190">
            <v>191</v>
          </cell>
          <cell r="I190" t="str">
            <v xml:space="preserve">TrÇn ThÞ </v>
          </cell>
          <cell r="J190" t="str">
            <v>Thuý B</v>
          </cell>
          <cell r="L190">
            <v>18000</v>
          </cell>
        </row>
        <row r="191">
          <cell r="H191">
            <v>192</v>
          </cell>
          <cell r="I191" t="str">
            <v>NguyÔn ThÞ Phóc</v>
          </cell>
          <cell r="J191" t="str">
            <v>Thä</v>
          </cell>
          <cell r="L191">
            <v>18000</v>
          </cell>
        </row>
        <row r="192">
          <cell r="H192">
            <v>193</v>
          </cell>
          <cell r="I192" t="str">
            <v>NguyÔn ThÞ Thanh</v>
          </cell>
          <cell r="J192" t="str">
            <v>Thuû</v>
          </cell>
          <cell r="L192">
            <v>18000</v>
          </cell>
        </row>
        <row r="193">
          <cell r="H193">
            <v>194</v>
          </cell>
          <cell r="I193" t="str">
            <v>NguyÔn ThÞ</v>
          </cell>
          <cell r="J193" t="str">
            <v>LiÔu</v>
          </cell>
          <cell r="L193">
            <v>18000</v>
          </cell>
        </row>
        <row r="194">
          <cell r="H194">
            <v>195</v>
          </cell>
          <cell r="I194" t="str">
            <v>NguyÔn ThÞ</v>
          </cell>
          <cell r="J194" t="str">
            <v>Ph­¬ng A</v>
          </cell>
          <cell r="L194">
            <v>18000</v>
          </cell>
        </row>
        <row r="195">
          <cell r="H195">
            <v>196</v>
          </cell>
          <cell r="I195" t="str">
            <v xml:space="preserve">Ph¹m ThÞ </v>
          </cell>
          <cell r="J195" t="str">
            <v>Th¾m</v>
          </cell>
          <cell r="L195">
            <v>18000</v>
          </cell>
        </row>
        <row r="196">
          <cell r="H196">
            <v>197</v>
          </cell>
          <cell r="I196" t="str">
            <v>Khóc ThÞ</v>
          </cell>
          <cell r="J196" t="str">
            <v>Nh©m</v>
          </cell>
          <cell r="L196">
            <v>18000</v>
          </cell>
        </row>
        <row r="197">
          <cell r="H197">
            <v>198</v>
          </cell>
          <cell r="I197" t="str">
            <v xml:space="preserve">§Æng Thu </v>
          </cell>
          <cell r="J197" t="str">
            <v>Thuû</v>
          </cell>
          <cell r="L197">
            <v>20000</v>
          </cell>
        </row>
        <row r="198">
          <cell r="H198">
            <v>199</v>
          </cell>
          <cell r="I198" t="str">
            <v xml:space="preserve">NguyÔn ThÞ </v>
          </cell>
          <cell r="J198" t="str">
            <v>Hoµn</v>
          </cell>
          <cell r="K198" t="str">
            <v>Electro'</v>
          </cell>
          <cell r="L198">
            <v>20000</v>
          </cell>
        </row>
        <row r="199">
          <cell r="H199">
            <v>200</v>
          </cell>
          <cell r="I199" t="str">
            <v>Lª ThÞ Hång</v>
          </cell>
          <cell r="J199" t="str">
            <v>Minh</v>
          </cell>
          <cell r="L199">
            <v>18000</v>
          </cell>
        </row>
        <row r="200">
          <cell r="H200">
            <v>201</v>
          </cell>
          <cell r="I200" t="str">
            <v xml:space="preserve">NguyÔn Ngäc </v>
          </cell>
          <cell r="J200" t="str">
            <v>DiÖp</v>
          </cell>
          <cell r="L200">
            <v>18000</v>
          </cell>
        </row>
        <row r="201">
          <cell r="H201">
            <v>202</v>
          </cell>
          <cell r="I201" t="str">
            <v>Ph¹m ThÞ H¶i</v>
          </cell>
          <cell r="J201" t="str">
            <v>YÕn</v>
          </cell>
          <cell r="L201">
            <v>18000</v>
          </cell>
        </row>
        <row r="202">
          <cell r="H202">
            <v>203</v>
          </cell>
          <cell r="I202" t="str">
            <v>Ph¹m ThÞ</v>
          </cell>
          <cell r="J202" t="str">
            <v>Ng¶i</v>
          </cell>
          <cell r="L202">
            <v>18000</v>
          </cell>
        </row>
        <row r="203">
          <cell r="H203">
            <v>204</v>
          </cell>
          <cell r="I203" t="str">
            <v>B¹ch Hång</v>
          </cell>
          <cell r="J203" t="str">
            <v>Lý</v>
          </cell>
          <cell r="L203">
            <v>18000</v>
          </cell>
        </row>
        <row r="204">
          <cell r="H204">
            <v>205</v>
          </cell>
          <cell r="I204" t="str">
            <v xml:space="preserve">Lª ThÞ </v>
          </cell>
          <cell r="J204" t="str">
            <v>HuyÒn</v>
          </cell>
          <cell r="L204">
            <v>18000</v>
          </cell>
        </row>
        <row r="205">
          <cell r="H205">
            <v>206</v>
          </cell>
          <cell r="I205" t="str">
            <v>NguyÔn ThÞ</v>
          </cell>
          <cell r="J205" t="str">
            <v>Chiªn</v>
          </cell>
          <cell r="L205">
            <v>18000</v>
          </cell>
          <cell r="M205">
            <v>19</v>
          </cell>
        </row>
        <row r="206">
          <cell r="H206">
            <v>207</v>
          </cell>
          <cell r="I206" t="str">
            <v>NguyÔn ThÞ</v>
          </cell>
          <cell r="J206" t="str">
            <v>Lª</v>
          </cell>
          <cell r="L206">
            <v>18000</v>
          </cell>
        </row>
        <row r="207">
          <cell r="H207">
            <v>208</v>
          </cell>
          <cell r="I207" t="str">
            <v>§ç ThÞ</v>
          </cell>
          <cell r="J207" t="str">
            <v>LiÔu</v>
          </cell>
          <cell r="L207">
            <v>18000</v>
          </cell>
        </row>
        <row r="208">
          <cell r="H208">
            <v>209</v>
          </cell>
          <cell r="I208" t="str">
            <v xml:space="preserve">Hoµng Hång </v>
          </cell>
          <cell r="J208" t="str">
            <v>H¹nh</v>
          </cell>
          <cell r="L208">
            <v>18000</v>
          </cell>
        </row>
        <row r="209">
          <cell r="H209">
            <v>210</v>
          </cell>
          <cell r="I209" t="str">
            <v>Lª ThÞ</v>
          </cell>
          <cell r="J209" t="str">
            <v>Liªn</v>
          </cell>
          <cell r="K209" t="str">
            <v>Electro'</v>
          </cell>
          <cell r="L209">
            <v>20000</v>
          </cell>
        </row>
        <row r="210">
          <cell r="H210">
            <v>211</v>
          </cell>
          <cell r="I210" t="str">
            <v>NguyÔn ThÞ</v>
          </cell>
          <cell r="J210" t="str">
            <v>Hµ</v>
          </cell>
          <cell r="L210">
            <v>18000</v>
          </cell>
        </row>
        <row r="211">
          <cell r="H211">
            <v>212</v>
          </cell>
          <cell r="I211" t="str">
            <v xml:space="preserve">§Æng ThÞ </v>
          </cell>
          <cell r="J211" t="str">
            <v>Hµ</v>
          </cell>
          <cell r="L211">
            <v>18000</v>
          </cell>
        </row>
        <row r="212">
          <cell r="H212">
            <v>213</v>
          </cell>
          <cell r="I212" t="str">
            <v xml:space="preserve">NguyÔn Thu </v>
          </cell>
          <cell r="J212" t="str">
            <v>HiÒn</v>
          </cell>
          <cell r="L212">
            <v>18000</v>
          </cell>
        </row>
        <row r="213">
          <cell r="H213">
            <v>214</v>
          </cell>
          <cell r="I213" t="str">
            <v xml:space="preserve">Tr­¬ng ThÞ </v>
          </cell>
          <cell r="J213" t="str">
            <v>ThÞnh</v>
          </cell>
          <cell r="L213">
            <v>18000</v>
          </cell>
        </row>
        <row r="214">
          <cell r="H214">
            <v>215</v>
          </cell>
          <cell r="I214" t="str">
            <v>§ç DiÖu</v>
          </cell>
          <cell r="J214" t="str">
            <v>ThuÇn</v>
          </cell>
          <cell r="L214">
            <v>18000</v>
          </cell>
        </row>
        <row r="215">
          <cell r="H215">
            <v>216</v>
          </cell>
          <cell r="I215" t="str">
            <v>Ph¹m ThÞ Thanh</v>
          </cell>
          <cell r="J215" t="str">
            <v>Nhµn</v>
          </cell>
          <cell r="L215">
            <v>18000</v>
          </cell>
        </row>
        <row r="216">
          <cell r="H216">
            <v>217</v>
          </cell>
          <cell r="I216" t="str">
            <v>NguyÔn ThÞ</v>
          </cell>
          <cell r="J216" t="str">
            <v>H­¬ng B</v>
          </cell>
          <cell r="L216">
            <v>18000</v>
          </cell>
        </row>
        <row r="217">
          <cell r="H217">
            <v>218</v>
          </cell>
          <cell r="I217" t="str">
            <v xml:space="preserve">§Æng ThÞ BÝch </v>
          </cell>
          <cell r="J217" t="str">
            <v>DiÖp</v>
          </cell>
          <cell r="L217">
            <v>18000</v>
          </cell>
        </row>
        <row r="218">
          <cell r="H218">
            <v>219</v>
          </cell>
          <cell r="I218" t="str">
            <v xml:space="preserve">NguyÔn ThÞ </v>
          </cell>
          <cell r="J218" t="str">
            <v>Hoµn C</v>
          </cell>
          <cell r="L218">
            <v>18000</v>
          </cell>
        </row>
        <row r="219">
          <cell r="H219">
            <v>220</v>
          </cell>
          <cell r="I219" t="str">
            <v xml:space="preserve">NguyÔn ThÞ </v>
          </cell>
          <cell r="J219" t="str">
            <v>§Þnh</v>
          </cell>
          <cell r="L219">
            <v>18000</v>
          </cell>
        </row>
        <row r="220">
          <cell r="H220">
            <v>221</v>
          </cell>
          <cell r="I220" t="str">
            <v xml:space="preserve">Phan ThÞ </v>
          </cell>
          <cell r="J220" t="str">
            <v>Lîi</v>
          </cell>
          <cell r="L220">
            <v>18000</v>
          </cell>
        </row>
        <row r="221">
          <cell r="H221">
            <v>222</v>
          </cell>
          <cell r="I221" t="str">
            <v>NguyÔn ThÞ Chung</v>
          </cell>
          <cell r="J221" t="str">
            <v>Ca</v>
          </cell>
          <cell r="L221">
            <v>18000</v>
          </cell>
        </row>
        <row r="222">
          <cell r="H222">
            <v>223</v>
          </cell>
          <cell r="I222" t="str">
            <v>Lª ThÞ Thanh</v>
          </cell>
          <cell r="J222" t="str">
            <v>Ph­¬ng</v>
          </cell>
          <cell r="L222">
            <v>18000</v>
          </cell>
        </row>
        <row r="223">
          <cell r="H223">
            <v>224</v>
          </cell>
          <cell r="I223" t="str">
            <v xml:space="preserve">NguyÔn Hång </v>
          </cell>
          <cell r="J223" t="str">
            <v>HuÖ</v>
          </cell>
          <cell r="L223">
            <v>18000</v>
          </cell>
        </row>
        <row r="224">
          <cell r="H224">
            <v>225</v>
          </cell>
          <cell r="I224" t="str">
            <v>NguyÔn Xu©n</v>
          </cell>
          <cell r="J224" t="str">
            <v>Thu</v>
          </cell>
          <cell r="L224">
            <v>18000</v>
          </cell>
        </row>
        <row r="225">
          <cell r="H225">
            <v>226</v>
          </cell>
          <cell r="I225" t="str">
            <v>NguyÔn ThÞ</v>
          </cell>
          <cell r="J225" t="str">
            <v>Mai B</v>
          </cell>
          <cell r="L225">
            <v>18000</v>
          </cell>
        </row>
        <row r="226">
          <cell r="H226">
            <v>227</v>
          </cell>
          <cell r="I226" t="str">
            <v xml:space="preserve">NguyÔn ThÞ </v>
          </cell>
          <cell r="J226" t="str">
            <v>HuÊn</v>
          </cell>
          <cell r="L226">
            <v>18000</v>
          </cell>
        </row>
        <row r="227">
          <cell r="H227">
            <v>228</v>
          </cell>
          <cell r="I227" t="str">
            <v>L­u ThÞ</v>
          </cell>
          <cell r="J227" t="str">
            <v>Hµo</v>
          </cell>
          <cell r="L227">
            <v>18000</v>
          </cell>
        </row>
        <row r="228">
          <cell r="H228">
            <v>229</v>
          </cell>
          <cell r="I228" t="str">
            <v>Lª Nh­</v>
          </cell>
          <cell r="J228" t="str">
            <v>Quúnh</v>
          </cell>
          <cell r="L228">
            <v>18000</v>
          </cell>
        </row>
        <row r="229">
          <cell r="H229">
            <v>230</v>
          </cell>
          <cell r="I229" t="str">
            <v xml:space="preserve">NguyÔn Minh </v>
          </cell>
          <cell r="J229" t="str">
            <v>KhiÕt</v>
          </cell>
          <cell r="L229">
            <v>18000</v>
          </cell>
        </row>
        <row r="230">
          <cell r="H230">
            <v>231</v>
          </cell>
          <cell r="I230" t="str">
            <v>Ng« ThÞ</v>
          </cell>
          <cell r="J230" t="str">
            <v>Chuyªn</v>
          </cell>
          <cell r="L230">
            <v>18000</v>
          </cell>
        </row>
        <row r="231">
          <cell r="H231">
            <v>232</v>
          </cell>
          <cell r="I231" t="str">
            <v>NguyÔn Thanh</v>
          </cell>
          <cell r="J231" t="str">
            <v>Mþ</v>
          </cell>
          <cell r="L231">
            <v>18000</v>
          </cell>
        </row>
        <row r="232">
          <cell r="H232">
            <v>233</v>
          </cell>
          <cell r="I232" t="str">
            <v xml:space="preserve">NguyÔn ThÞ </v>
          </cell>
          <cell r="J232" t="str">
            <v>H­¬ng D</v>
          </cell>
          <cell r="L232">
            <v>18000</v>
          </cell>
        </row>
        <row r="233">
          <cell r="H233">
            <v>234</v>
          </cell>
          <cell r="I233" t="str">
            <v>Ph¹m ThÞ</v>
          </cell>
          <cell r="J233" t="str">
            <v>Hoa</v>
          </cell>
          <cell r="L233">
            <v>18000</v>
          </cell>
        </row>
        <row r="234">
          <cell r="H234">
            <v>235</v>
          </cell>
          <cell r="I234" t="str">
            <v>NguyÔn ThÞ</v>
          </cell>
          <cell r="J234" t="str">
            <v>Ph­îng A</v>
          </cell>
          <cell r="L234">
            <v>18000</v>
          </cell>
        </row>
        <row r="235">
          <cell r="H235">
            <v>236</v>
          </cell>
          <cell r="I235" t="str">
            <v>§ç ThÞ</v>
          </cell>
          <cell r="J235" t="str">
            <v>S¸ng</v>
          </cell>
          <cell r="L235">
            <v>18000</v>
          </cell>
        </row>
        <row r="236">
          <cell r="H236">
            <v>237</v>
          </cell>
          <cell r="I236" t="str">
            <v>NguyÔn ThÞ Thu</v>
          </cell>
          <cell r="J236" t="str">
            <v>HiÒn</v>
          </cell>
          <cell r="L236">
            <v>18000</v>
          </cell>
        </row>
        <row r="237">
          <cell r="H237">
            <v>238</v>
          </cell>
          <cell r="I237" t="str">
            <v>§Æng ThÞ</v>
          </cell>
          <cell r="J237" t="str">
            <v>Liªn</v>
          </cell>
          <cell r="L237">
            <v>18000</v>
          </cell>
        </row>
        <row r="238">
          <cell r="H238">
            <v>239</v>
          </cell>
          <cell r="I238" t="str">
            <v>NguyÔn ThÞ</v>
          </cell>
          <cell r="J238" t="str">
            <v>ThuyÕt</v>
          </cell>
          <cell r="L238">
            <v>18000</v>
          </cell>
        </row>
        <row r="239">
          <cell r="H239">
            <v>240</v>
          </cell>
          <cell r="I239" t="str">
            <v xml:space="preserve">Ph¹m Ngäc </v>
          </cell>
          <cell r="J239" t="str">
            <v>Th­êng</v>
          </cell>
          <cell r="L239">
            <v>18000</v>
          </cell>
        </row>
        <row r="240">
          <cell r="H240">
            <v>241</v>
          </cell>
          <cell r="I240" t="str">
            <v>Lª ThÞ</v>
          </cell>
          <cell r="J240" t="str">
            <v>Lan</v>
          </cell>
          <cell r="L240">
            <v>18000</v>
          </cell>
        </row>
        <row r="241">
          <cell r="H241">
            <v>242</v>
          </cell>
          <cell r="I241" t="str">
            <v xml:space="preserve">L­¬ng ThÞ </v>
          </cell>
          <cell r="J241" t="str">
            <v>V©n</v>
          </cell>
          <cell r="L241">
            <v>18000</v>
          </cell>
        </row>
        <row r="242">
          <cell r="H242">
            <v>243</v>
          </cell>
          <cell r="I242" t="str">
            <v>NguyÔn ThÞ</v>
          </cell>
          <cell r="J242" t="str">
            <v>Minh A</v>
          </cell>
          <cell r="L242">
            <v>18000</v>
          </cell>
        </row>
        <row r="243">
          <cell r="H243">
            <v>244</v>
          </cell>
          <cell r="I243" t="str">
            <v>NguyÔn ThÞ</v>
          </cell>
          <cell r="J243" t="str">
            <v>Thoa B</v>
          </cell>
          <cell r="K243" t="str">
            <v>Electro'</v>
          </cell>
          <cell r="L243">
            <v>20000</v>
          </cell>
          <cell r="M243">
            <v>30</v>
          </cell>
        </row>
        <row r="244">
          <cell r="H244">
            <v>245</v>
          </cell>
          <cell r="I244" t="str">
            <v>NguyÔn ThÞ Thanh</v>
          </cell>
          <cell r="J244" t="str">
            <v>Nhµn</v>
          </cell>
          <cell r="L244">
            <v>20000</v>
          </cell>
        </row>
        <row r="245">
          <cell r="H245">
            <v>246</v>
          </cell>
          <cell r="I245" t="str">
            <v xml:space="preserve">Chö ThÞ </v>
          </cell>
          <cell r="J245" t="str">
            <v>LuyÕn</v>
          </cell>
          <cell r="L245">
            <v>18000</v>
          </cell>
        </row>
        <row r="246">
          <cell r="H246">
            <v>247</v>
          </cell>
          <cell r="I246" t="str">
            <v>L­u ThÞ</v>
          </cell>
          <cell r="J246" t="str">
            <v>ChØnh</v>
          </cell>
          <cell r="L246">
            <v>18000</v>
          </cell>
        </row>
        <row r="247">
          <cell r="H247">
            <v>248</v>
          </cell>
          <cell r="I247" t="str">
            <v>Hoµng ThÞ Thuý</v>
          </cell>
          <cell r="J247" t="str">
            <v>Nga</v>
          </cell>
          <cell r="L247">
            <v>18000</v>
          </cell>
        </row>
        <row r="248">
          <cell r="H248">
            <v>249</v>
          </cell>
          <cell r="I248" t="str">
            <v>Ph¹m ThÞ Kim</v>
          </cell>
          <cell r="J248" t="str">
            <v>Th¾m</v>
          </cell>
          <cell r="L248">
            <v>18000</v>
          </cell>
        </row>
        <row r="249">
          <cell r="H249">
            <v>250</v>
          </cell>
          <cell r="I249" t="str">
            <v>NguyÔn ThÞ Chung</v>
          </cell>
          <cell r="J249" t="str">
            <v>Thuû</v>
          </cell>
          <cell r="L249">
            <v>20000</v>
          </cell>
        </row>
        <row r="250">
          <cell r="H250">
            <v>251</v>
          </cell>
          <cell r="I250" t="str">
            <v>Hoµng ThÞ Hång</v>
          </cell>
          <cell r="J250" t="str">
            <v>H­ëng</v>
          </cell>
          <cell r="L250">
            <v>18000</v>
          </cell>
        </row>
        <row r="251">
          <cell r="H251">
            <v>252</v>
          </cell>
          <cell r="I251" t="str">
            <v>NguyÔn ThÞ</v>
          </cell>
          <cell r="J251" t="str">
            <v>Ngäc</v>
          </cell>
          <cell r="L251">
            <v>18000</v>
          </cell>
        </row>
        <row r="252">
          <cell r="H252">
            <v>253</v>
          </cell>
          <cell r="I252" t="str">
            <v>NguyÔn ThÞ</v>
          </cell>
          <cell r="J252" t="str">
            <v>Loan A</v>
          </cell>
          <cell r="L252">
            <v>18000</v>
          </cell>
        </row>
        <row r="253">
          <cell r="H253">
            <v>254</v>
          </cell>
          <cell r="I253" t="str">
            <v xml:space="preserve">NguyÔn B×nh </v>
          </cell>
          <cell r="J253" t="str">
            <v>Ph­¬ng</v>
          </cell>
          <cell r="L253">
            <v>18000</v>
          </cell>
        </row>
        <row r="254">
          <cell r="H254">
            <v>255</v>
          </cell>
          <cell r="I254" t="str">
            <v>NguyÔn ThÞ H­¬ng</v>
          </cell>
          <cell r="J254" t="str">
            <v>Sen B</v>
          </cell>
          <cell r="L254">
            <v>18000</v>
          </cell>
        </row>
        <row r="255">
          <cell r="H255">
            <v>256</v>
          </cell>
          <cell r="I255" t="str">
            <v>NguyÔn ThÞ</v>
          </cell>
          <cell r="J255" t="str">
            <v>Nga B</v>
          </cell>
          <cell r="L255">
            <v>18000</v>
          </cell>
        </row>
        <row r="256">
          <cell r="H256">
            <v>257</v>
          </cell>
          <cell r="I256" t="str">
            <v xml:space="preserve">TrÇn ¸nh </v>
          </cell>
          <cell r="J256" t="str">
            <v>NguyÖt</v>
          </cell>
          <cell r="L256">
            <v>18000</v>
          </cell>
        </row>
        <row r="257">
          <cell r="H257">
            <v>258</v>
          </cell>
          <cell r="I257" t="str">
            <v>Hoµng ThÞ</v>
          </cell>
          <cell r="J257" t="str">
            <v>Ch©m</v>
          </cell>
          <cell r="L257">
            <v>18000</v>
          </cell>
        </row>
        <row r="258">
          <cell r="H258">
            <v>259</v>
          </cell>
          <cell r="I258" t="str">
            <v>NguyÔn ThÞ</v>
          </cell>
          <cell r="J258" t="str">
            <v>Minh B</v>
          </cell>
          <cell r="L258">
            <v>18000</v>
          </cell>
        </row>
        <row r="259">
          <cell r="H259">
            <v>260</v>
          </cell>
          <cell r="I259" t="str">
            <v xml:space="preserve">NguyÔn ThÞ </v>
          </cell>
          <cell r="J259" t="str">
            <v>Loan D</v>
          </cell>
          <cell r="L259">
            <v>18000</v>
          </cell>
        </row>
        <row r="260">
          <cell r="H260">
            <v>261</v>
          </cell>
          <cell r="I260" t="str">
            <v>L­u ThÞ</v>
          </cell>
          <cell r="J260" t="str">
            <v>H­êng</v>
          </cell>
          <cell r="L260">
            <v>18000</v>
          </cell>
        </row>
        <row r="261">
          <cell r="H261">
            <v>262</v>
          </cell>
          <cell r="I261" t="str">
            <v>Vò ThÞ</v>
          </cell>
          <cell r="J261" t="str">
            <v>Minh</v>
          </cell>
          <cell r="L261">
            <v>18000</v>
          </cell>
        </row>
        <row r="262">
          <cell r="H262">
            <v>263</v>
          </cell>
          <cell r="I262" t="str">
            <v xml:space="preserve">§Æng ThÞ Mai </v>
          </cell>
          <cell r="J262" t="str">
            <v>Ngµ</v>
          </cell>
          <cell r="L262">
            <v>18000</v>
          </cell>
        </row>
        <row r="263">
          <cell r="H263">
            <v>264</v>
          </cell>
          <cell r="I263" t="str">
            <v xml:space="preserve">NguyÔn ThÞ </v>
          </cell>
          <cell r="J263" t="str">
            <v>Thuû B</v>
          </cell>
          <cell r="L263">
            <v>18000</v>
          </cell>
        </row>
        <row r="264">
          <cell r="H264">
            <v>265</v>
          </cell>
          <cell r="I264" t="str">
            <v xml:space="preserve">NguyÔn ThÞ </v>
          </cell>
          <cell r="J264" t="str">
            <v>Lan D</v>
          </cell>
          <cell r="L264">
            <v>18000</v>
          </cell>
        </row>
        <row r="265">
          <cell r="H265">
            <v>266</v>
          </cell>
          <cell r="I265" t="str">
            <v xml:space="preserve">NguyÔn ThÞ </v>
          </cell>
          <cell r="J265" t="str">
            <v>Th­a</v>
          </cell>
          <cell r="L265">
            <v>18000</v>
          </cell>
        </row>
        <row r="266">
          <cell r="H266">
            <v>267</v>
          </cell>
          <cell r="I266" t="str">
            <v xml:space="preserve">NguyÔn ThÞ </v>
          </cell>
          <cell r="J266" t="str">
            <v>Hoa I</v>
          </cell>
          <cell r="L266">
            <v>18000</v>
          </cell>
        </row>
        <row r="267">
          <cell r="H267">
            <v>268</v>
          </cell>
          <cell r="I267" t="str">
            <v xml:space="preserve">NguyÔn ThÞ </v>
          </cell>
          <cell r="J267" t="str">
            <v>Hµ C</v>
          </cell>
          <cell r="L267">
            <v>18000</v>
          </cell>
        </row>
        <row r="268">
          <cell r="H268">
            <v>269</v>
          </cell>
          <cell r="I268" t="str">
            <v xml:space="preserve">NguyÔn ThÞ </v>
          </cell>
          <cell r="J268" t="str">
            <v>Thuý C</v>
          </cell>
          <cell r="L268">
            <v>18000</v>
          </cell>
        </row>
        <row r="269">
          <cell r="H269">
            <v>270</v>
          </cell>
          <cell r="I269" t="str">
            <v xml:space="preserve">NguyÔn ThÞ </v>
          </cell>
          <cell r="J269" t="str">
            <v>HiÖp</v>
          </cell>
          <cell r="L269">
            <v>18000</v>
          </cell>
        </row>
        <row r="270">
          <cell r="H270">
            <v>271</v>
          </cell>
          <cell r="I270" t="str">
            <v xml:space="preserve">NguyÔn ThÞ </v>
          </cell>
          <cell r="J270" t="str">
            <v>Linh B</v>
          </cell>
          <cell r="L270">
            <v>18000</v>
          </cell>
        </row>
        <row r="271">
          <cell r="H271">
            <v>272</v>
          </cell>
          <cell r="I271" t="str">
            <v xml:space="preserve">NguyÔn ThÞ </v>
          </cell>
          <cell r="J271" t="str">
            <v>Lan E</v>
          </cell>
          <cell r="L271">
            <v>18000</v>
          </cell>
        </row>
        <row r="272">
          <cell r="H272">
            <v>273</v>
          </cell>
          <cell r="I272" t="str">
            <v xml:space="preserve">NguyÔn ThÞ </v>
          </cell>
          <cell r="J272" t="str">
            <v>Thanh</v>
          </cell>
          <cell r="L272">
            <v>18000</v>
          </cell>
        </row>
        <row r="273">
          <cell r="H273">
            <v>274</v>
          </cell>
          <cell r="I273" t="str">
            <v xml:space="preserve">§ç ThÞ </v>
          </cell>
          <cell r="J273" t="str">
            <v>§iÖp</v>
          </cell>
          <cell r="L273">
            <v>18000</v>
          </cell>
        </row>
        <row r="274">
          <cell r="H274">
            <v>275</v>
          </cell>
          <cell r="I274" t="str">
            <v>NguyÔn Thu</v>
          </cell>
          <cell r="J274" t="str">
            <v>H­¬ng B</v>
          </cell>
          <cell r="L274">
            <v>18000</v>
          </cell>
        </row>
        <row r="275">
          <cell r="H275">
            <v>276</v>
          </cell>
          <cell r="I275" t="str">
            <v>§ç Hång</v>
          </cell>
          <cell r="J275" t="str">
            <v>DÞu</v>
          </cell>
          <cell r="K275" t="str">
            <v>Electro'</v>
          </cell>
          <cell r="L275">
            <v>20000</v>
          </cell>
          <cell r="M275">
            <v>3</v>
          </cell>
        </row>
        <row r="276">
          <cell r="H276">
            <v>277</v>
          </cell>
          <cell r="I276" t="str">
            <v xml:space="preserve">NguyÔn ThÞ </v>
          </cell>
          <cell r="J276" t="str">
            <v>Hµ D</v>
          </cell>
          <cell r="L276">
            <v>18000</v>
          </cell>
        </row>
        <row r="277">
          <cell r="H277">
            <v>278</v>
          </cell>
          <cell r="I277" t="str">
            <v>Lª ThÞ</v>
          </cell>
          <cell r="J277" t="str">
            <v>Loan</v>
          </cell>
          <cell r="L277">
            <v>18000</v>
          </cell>
        </row>
        <row r="278">
          <cell r="H278">
            <v>279</v>
          </cell>
          <cell r="I278" t="str">
            <v xml:space="preserve">NguyÔn ThÞ </v>
          </cell>
          <cell r="J278" t="str">
            <v>§iÖp</v>
          </cell>
          <cell r="L278">
            <v>18000</v>
          </cell>
        </row>
        <row r="279">
          <cell r="H279">
            <v>280</v>
          </cell>
          <cell r="I279" t="str">
            <v>L­u ThÞ</v>
          </cell>
          <cell r="J279" t="str">
            <v>Quúnh</v>
          </cell>
          <cell r="L279">
            <v>18000</v>
          </cell>
        </row>
        <row r="280">
          <cell r="H280">
            <v>281</v>
          </cell>
          <cell r="I280" t="str">
            <v>TrÇn ThÞ</v>
          </cell>
          <cell r="J280" t="str">
            <v>Vui</v>
          </cell>
          <cell r="L280">
            <v>18000</v>
          </cell>
        </row>
        <row r="281">
          <cell r="H281">
            <v>282</v>
          </cell>
          <cell r="I281" t="str">
            <v>§ç TuyÕt</v>
          </cell>
          <cell r="J281" t="str">
            <v>Lan</v>
          </cell>
          <cell r="L281">
            <v>18000</v>
          </cell>
        </row>
        <row r="282">
          <cell r="H282">
            <v>283</v>
          </cell>
          <cell r="I282" t="str">
            <v>NguyÔn ThÞ</v>
          </cell>
          <cell r="J282" t="str">
            <v>ThoaC</v>
          </cell>
          <cell r="L282">
            <v>18000</v>
          </cell>
        </row>
        <row r="283">
          <cell r="H283">
            <v>284</v>
          </cell>
          <cell r="I283" t="str">
            <v>NguyÔn Thanh</v>
          </cell>
          <cell r="J283" t="str">
            <v>HiÒn</v>
          </cell>
          <cell r="L283">
            <v>18000</v>
          </cell>
        </row>
        <row r="284">
          <cell r="H284">
            <v>285</v>
          </cell>
          <cell r="I284" t="str">
            <v>NguyÔn ThÞ Ph­¬ng</v>
          </cell>
          <cell r="J284" t="str">
            <v>Liªn</v>
          </cell>
          <cell r="L284">
            <v>18000</v>
          </cell>
        </row>
        <row r="285">
          <cell r="H285">
            <v>286</v>
          </cell>
          <cell r="I285" t="str">
            <v xml:space="preserve">NguyÔn ThÞ </v>
          </cell>
          <cell r="J285" t="str">
            <v>NghÜa</v>
          </cell>
          <cell r="K285" t="str">
            <v>Electro'</v>
          </cell>
          <cell r="L285">
            <v>20000</v>
          </cell>
        </row>
        <row r="286">
          <cell r="H286">
            <v>287</v>
          </cell>
          <cell r="I286" t="str">
            <v>NguyÔn ThÞ Mai</v>
          </cell>
          <cell r="J286" t="str">
            <v>Hoa</v>
          </cell>
          <cell r="L286">
            <v>18000</v>
          </cell>
        </row>
        <row r="287">
          <cell r="H287">
            <v>288</v>
          </cell>
          <cell r="I287" t="str">
            <v>NguyÔn ThÞ</v>
          </cell>
          <cell r="J287" t="str">
            <v>Hoa K</v>
          </cell>
          <cell r="L287">
            <v>18000</v>
          </cell>
        </row>
        <row r="288">
          <cell r="H288">
            <v>289</v>
          </cell>
          <cell r="I288" t="str">
            <v>NguyÔn ThÞ Kim</v>
          </cell>
          <cell r="J288" t="str">
            <v>Chung</v>
          </cell>
          <cell r="L288">
            <v>18000</v>
          </cell>
        </row>
        <row r="289">
          <cell r="H289">
            <v>290</v>
          </cell>
          <cell r="I289" t="str">
            <v>§Æng ThÞ</v>
          </cell>
          <cell r="J289" t="str">
            <v>T×nh</v>
          </cell>
          <cell r="L289">
            <v>18000</v>
          </cell>
        </row>
        <row r="290">
          <cell r="H290">
            <v>291</v>
          </cell>
          <cell r="I290" t="str">
            <v xml:space="preserve">Cung Thu </v>
          </cell>
          <cell r="J290" t="str">
            <v>H»ng</v>
          </cell>
          <cell r="L290">
            <v>18000</v>
          </cell>
        </row>
        <row r="291">
          <cell r="H291">
            <v>292</v>
          </cell>
          <cell r="I291" t="str">
            <v>TrÇn Kim</v>
          </cell>
          <cell r="J291" t="str">
            <v>Oanh</v>
          </cell>
          <cell r="L291">
            <v>18000</v>
          </cell>
        </row>
        <row r="292">
          <cell r="H292">
            <v>293</v>
          </cell>
          <cell r="I292" t="str">
            <v>Chö ThÞ Hång</v>
          </cell>
          <cell r="J292" t="str">
            <v>Nhung</v>
          </cell>
          <cell r="L292">
            <v>18000</v>
          </cell>
        </row>
        <row r="293">
          <cell r="H293">
            <v>294</v>
          </cell>
          <cell r="I293" t="str">
            <v>Chö ThÞ Thanh</v>
          </cell>
          <cell r="J293" t="str">
            <v>Mai</v>
          </cell>
          <cell r="L293">
            <v>18000</v>
          </cell>
        </row>
        <row r="294">
          <cell r="H294">
            <v>295</v>
          </cell>
          <cell r="I294" t="str">
            <v>Phïng BÝch</v>
          </cell>
          <cell r="J294" t="str">
            <v>Liªn</v>
          </cell>
          <cell r="L294">
            <v>18000</v>
          </cell>
        </row>
        <row r="295">
          <cell r="H295">
            <v>296</v>
          </cell>
          <cell r="I295" t="str">
            <v>NguyÔn ThÞ</v>
          </cell>
          <cell r="J295" t="str">
            <v>Ph­îng B</v>
          </cell>
          <cell r="L295">
            <v>18000</v>
          </cell>
        </row>
        <row r="296">
          <cell r="H296">
            <v>297</v>
          </cell>
          <cell r="I296" t="str">
            <v xml:space="preserve">§µo ThÞ </v>
          </cell>
          <cell r="J296" t="str">
            <v>H­êng</v>
          </cell>
          <cell r="L296">
            <v>18000</v>
          </cell>
        </row>
        <row r="297">
          <cell r="H297">
            <v>298</v>
          </cell>
          <cell r="I297" t="str">
            <v>§ç ThÞ</v>
          </cell>
          <cell r="J297" t="str">
            <v>Giang</v>
          </cell>
          <cell r="L297">
            <v>18000</v>
          </cell>
        </row>
        <row r="298">
          <cell r="H298">
            <v>299</v>
          </cell>
          <cell r="I298" t="str">
            <v>§ç ThÞ</v>
          </cell>
          <cell r="J298" t="str">
            <v>H»ng</v>
          </cell>
          <cell r="L298">
            <v>18000</v>
          </cell>
        </row>
        <row r="299">
          <cell r="H299">
            <v>300</v>
          </cell>
          <cell r="I299" t="str">
            <v>Lª ThÞ</v>
          </cell>
          <cell r="J299" t="str">
            <v>Lan</v>
          </cell>
          <cell r="L299">
            <v>18000</v>
          </cell>
        </row>
      </sheetData>
      <sheetData sheetId="2"/>
      <sheetData sheetId="3"/>
      <sheetData sheetId="4"/>
      <sheetData sheetId="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CHUAN"/>
      <sheetName val="BANG DE EDIT"/>
      <sheetName val="TOTAL"/>
      <sheetName val="Sheet4"/>
      <sheetName val="Sheet5"/>
      <sheetName val="Sheet6"/>
    </sheetNames>
    <sheetDataSet>
      <sheetData sheetId="0"/>
      <sheetData sheetId="1">
        <row r="46">
          <cell r="H46">
            <v>4638.1171384916206</v>
          </cell>
          <cell r="I46">
            <v>2859.9482100000005</v>
          </cell>
          <cell r="J46">
            <v>1838.1762000000001</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ON2000"/>
    </sheetNames>
    <definedNames>
      <definedName name="_xlbgnm.bal1"/>
      <definedName name="_xlbgnm.bal10"/>
      <definedName name="_xlbgnm.bal11"/>
      <definedName name="_xlbgnm.bal2"/>
      <definedName name="_xlbgnm.bal3"/>
      <definedName name="_xlbgnm.bal4"/>
      <definedName name="_xlbgnm.bal5"/>
      <definedName name="_xlbgnm.bal6"/>
      <definedName name="_xlbgnm.bal7"/>
      <definedName name="_xlbgnm.bal8"/>
      <definedName name="_xlbgnm.bal9"/>
      <definedName name="hue"/>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hhoc"/>
      <sheetName val="ondinh"/>
      <sheetName val="ungsuat"/>
      <sheetName val="cdthepcan"/>
      <sheetName val="bangktra"/>
    </sheetNames>
    <sheetDataSet>
      <sheetData sheetId="0">
        <row r="14">
          <cell r="D14">
            <v>27.858999033714294</v>
          </cell>
        </row>
      </sheetData>
      <sheetData sheetId="1"/>
      <sheetData sheetId="2"/>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XL4Poppy"/>
      <sheetName val="Chart1"/>
      <sheetName val="Phantich"/>
      <sheetName val="Toan_DA"/>
      <sheetName val="2004"/>
      <sheetName val="2005"/>
      <sheetName val="XL4Test5"/>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Sheet1"/>
      <sheetName val="00000000"/>
      <sheetName val="10000000"/>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
      <sheetName val="q2"/>
      <sheetName val="q3"/>
      <sheetName val="Sheet11"/>
      <sheetName val="Sheet12"/>
      <sheetName val="Sheet13"/>
      <sheetName val="Sheet14"/>
      <sheetName val="Sheet15"/>
      <sheetName val="Sheet16"/>
      <sheetName val="Sheet2"/>
      <sheetName val="Sheet3"/>
      <sheetName val="Sheet4"/>
      <sheetName val="Sheet5"/>
      <sheetName val="KE PHI"/>
      <sheetName val="KE THUE"/>
      <sheetName val="KE CHI PHI"/>
      <sheetName val="TINH GIA THANH"/>
      <sheetName val="TONG HOP KHAU HAO"/>
      <sheetName val="TONG HOP CHI PHI"/>
      <sheetName val="DA SAN XUAT TRONG THANG"/>
      <sheetName val="THANH TOAN TIEN UNG"/>
      <sheetName val="KHAU HAO DAY CHUYEN DA"/>
      <sheetName val="TH"/>
      <sheetName val="bang chuan"/>
      <sheetName val="bien &lt;200 m2"/>
      <sheetName val="&lt;200"/>
      <sheetName val="bang chuan (2)"/>
      <sheetName val="thue (chinh thuc)"/>
      <sheetName val="thue"/>
      <sheetName val="thue (2)"/>
      <sheetName val="bang doi chieu"/>
      <sheetName val="20000000"/>
      <sheetName val="30000000"/>
      <sheetName val="40000000"/>
      <sheetName val="50000000"/>
      <sheetName val="6000000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Q1-02"/>
      <sheetName val="Q2-02"/>
      <sheetName val="Q3-02"/>
      <sheetName val="Thu NH T4-03"/>
      <sheetName val="thuBHYT"/>
      <sheetName val="THU NH T5-03"/>
      <sheetName val="THU NH T6-03"/>
      <sheetName val="THU NH T7-03"/>
      <sheetName val="THU NH T8-03"/>
      <sheetName val="THU NH T9-03"/>
      <sheetName val="THU TM T9-03"/>
      <sheetName val="THU NH T10 - 03"/>
      <sheetName val="Sheet10"/>
      <sheetName val="Outlets"/>
      <sheetName val="PGs"/>
      <sheetName val="dq"/>
      <sheetName val="THTRAO"/>
      <sheetName val="THNHA "/>
      <sheetName val="T-HOP"/>
      <sheetName val="BiaNgoai"/>
      <sheetName val="BiaTrong"/>
      <sheetName val="NTRE"/>
      <sheetName val="MGIAO"/>
      <sheetName val="Tieuhoc"/>
      <sheetName val="THCoso"/>
      <sheetName val="THPT"/>
      <sheetName val="GVien"/>
      <sheetName val="KHNH T3-T10"/>
      <sheetName val="KHNH T4-T10"/>
      <sheetName val="XXXXXXXX"/>
      <sheetName val="Cover"/>
      <sheetName val="explain"/>
      <sheetName val="Tong hop"/>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TH1"/>
      <sheetName val="TH2"/>
      <sheetName val="TH3"/>
      <sheetName val="TH4"/>
      <sheetName val="TH5"/>
      <sheetName val="ChiaT1"/>
      <sheetName val="ChiaT2"/>
      <sheetName val="ChiaT3"/>
      <sheetName val="ChiaT4"/>
      <sheetName val="ChiaT5"/>
      <sheetName val="MauTH"/>
      <sheetName val="bang thong ke"/>
      <sheetName val="BIA"/>
      <sheetName val="TDT"/>
      <sheetName val="THT"/>
      <sheetName val="TH#"/>
      <sheetName val="T.LBD"/>
      <sheetName val="CL BD"/>
      <sheetName val="CVBD"/>
      <sheetName val="T.L Dien"/>
      <sheetName val="T.LSan"/>
      <sheetName val="CLSan"/>
      <sheetName val="CVSan"/>
      <sheetName val="T.LWC"/>
      <sheetName val="CLWC"/>
      <sheetName val="CVWC"/>
      <sheetName val="Luong T2-06"/>
      <sheetName val="Thang3-06"/>
      <sheetName val="luong T1-06"/>
      <sheetName val="mau (2)"/>
      <sheetName val="T4-06"/>
      <sheetName val="T6-06"/>
      <sheetName val="T5-06"/>
      <sheetName val="Luong T hop T2+T1-2006"/>
      <sheetName val="luong T12"/>
      <sheetName val="Vinh"/>
      <sheetName val="Hanh"/>
      <sheetName val="Chinh"/>
      <sheetName val="Triet"/>
      <sheetName val="Khac"/>
      <sheetName val="Hien"/>
      <sheetName val="Tong"/>
      <sheetName val="Thuchi "/>
      <sheetName val="Summary (USD)"/>
      <sheetName val="Summary (VND)"/>
      <sheetName val="A"/>
      <sheetName val="B"/>
      <sheetName val="C"/>
      <sheetName val="D"/>
      <sheetName val="E"/>
      <sheetName val="F1"/>
      <sheetName val="F2"/>
      <sheetName val="G"/>
      <sheetName val="H"/>
      <sheetName val="3rd party"/>
      <sheetName val="interco "/>
      <sheetName val="MSVT"/>
      <sheetName val="NEW-PANEL"/>
      <sheetName val="GioiThieu"/>
      <sheetName val="DanhMuc_SoDu"/>
      <sheetName val="Phat_Sinh"/>
      <sheetName val="SoTSCD"/>
      <sheetName val="So_KHQuiII"/>
      <sheetName val="PNT-QUOT-#3"/>
      <sheetName val="COAT&amp;WRAP-QIOT-#3"/>
      <sheetName val="BK-C T"/>
      <sheetName val="??_x0000__x0000__x0000__x0000__x0000__x0000__x0000__x0000_??_x0000__x0000__x0013__x0000__x0000__x0000__x0000__x0000__x0000__x0000__x0000__x0000__x0000__x0000__x000e_[IBA"/>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XXXXXXX0"/>
      <sheetName val="BD"/>
      <sheetName val="17_x0000_㏘ĳ_x0000__x0004__x0000_⣬ĳ_x0000_㏸ĳ_x0000__x0015__x0000__x000e_[IBASE2.XLS]21"/>
      <sheetName val="Sheet2 (2)"/>
      <sheetName val="17_x0000_̃̃̃̃̃̃̃̃̃̃̃̃̃̃̃̃̃̃̃̃̃̃̃̃̃̃̃̃"/>
      <sheetName val="NEW_PANEL"/>
      <sheetName val="17???????????㏘ĳ?_x0004_??????⣬ĳ??????"/>
      <sheetName val="??"/>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L51" t="str">
            <v>96</v>
          </cell>
          <cell r="AM51">
            <v>1</v>
          </cell>
          <cell r="AN51">
            <v>11.69</v>
          </cell>
          <cell r="AO51">
            <v>12.2</v>
          </cell>
          <cell r="AP51">
            <v>32.700000000000003</v>
          </cell>
          <cell r="AQ51">
            <v>42.78</v>
          </cell>
          <cell r="AR51">
            <v>57.38</v>
          </cell>
          <cell r="AS51">
            <v>45.87</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P103">
            <v>25.8</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sheetData sheetId="302"/>
      <sheetData sheetId="303"/>
      <sheetData sheetId="304"/>
      <sheetData sheetId="305"/>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sheetData sheetId="330"/>
      <sheetData sheetId="3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ESTI."/>
      <sheetName val="DI-ESTI"/>
      <sheetName val="SPL4-TOTAL"/>
      <sheetName val="Input"/>
      <sheetName val="clecÿÿt"/>
      <sheetName val="ÿÿngia"/>
      <sheetName val="ptdg "/>
      <sheetName val="ptke"/>
      <sheetName val="ctdg"/>
      <sheetName val="DCV"/>
      <sheetName val="ptdg"/>
      <sheetName val="IBASE"/>
      <sheetName val="(24)-Truc 9"/>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DON GIA"/>
      <sheetName val="QTCNVHHK"/>
      <sheetName val="CHITIET VL-NC-TT1p"/>
      <sheetName val="TONGKE3p"/>
      <sheetName val="CHITIET VL-NC"/>
      <sheetName val="DATA"/>
      <sheetName val="ptv_x0000_"/>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ptv?"/>
      <sheetName val="CHITIET VL-NCHT1 (2)"/>
      <sheetName val="Du_lie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Da ta"/>
      <sheetName val="1"/>
      <sheetName val="2"/>
      <sheetName val="3"/>
      <sheetName val="4"/>
      <sheetName val="5"/>
      <sheetName val="6"/>
      <sheetName val="7"/>
      <sheetName val="8"/>
      <sheetName val="Tke"/>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CT-35"/>
      <sheetName val="CT-0.4KV"/>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DON_GIA"/>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khluong"/>
      <sheetName val="gvl"/>
      <sheetName val="ptdgD"/>
      <sheetName val="ptdgC"/>
      <sheetName val=" XE 43K"/>
      <sheetName val="CHITIET_VL-NC-TT1p1"/>
      <sheetName val="SO_LIEU"/>
      <sheetName val="CHITIET_VL-NC"/>
      <sheetName val="CHITIET_VL-NCHT1_(2)"/>
      <sheetName val="_XE_43K"/>
      <sheetName val="dtxl"/>
      <sheetName val="BK-C T"/>
      <sheetName val="DI_ESTI"/>
      <sheetName val="PP1PXDM"/>
      <sheetName val="PP3PXDM"/>
      <sheetName val="Sheet1"/>
      <sheetName val="Sheet2"/>
      <sheetName val="Sheet3"/>
      <sheetName val="XL4Poppy"/>
      <sheetName val="Thuc thanh"/>
      <sheetName val="Xlc5nguyhiem"/>
      <sheetName val="CosoXL"/>
      <sheetName val="KhuTG"/>
      <sheetName val="10000000"/>
      <sheetName val="ptv_"/>
      <sheetName val="Giai trinh"/>
      <sheetName val="PTCT-1"/>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KKKKKKKK"/>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NEW-PANEL"/>
      <sheetName val="PTDG ks"/>
      <sheetName val="Tổng kê"/>
      <sheetName val="bt lt 32-79"/>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ptv"/>
      <sheetName val="TONG HOP VL-NC TT"/>
      <sheetName val="CHITIET VL-NC-TT -1p"/>
      <sheetName val="TDTKP1"/>
      <sheetName val="KPVC-BD "/>
      <sheetName val="PL1"/>
      <sheetName val="PL2"/>
      <sheetName val="PL3"/>
      <sheetName val="PL4"/>
      <sheetName val="chitiet"/>
      <sheetName val="ptv_x005f_x0000_"/>
      <sheetName val="BT-DSPK"/>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Parem"/>
      <sheetName val="Ts"/>
      <sheetName val="PTDG cau"/>
      <sheetName val="Tai trong"/>
      <sheetName val="Price"/>
      <sheetName val="Tong du toan"/>
      <sheetName val="QHDH-PAII"/>
      <sheetName val="pp1p"/>
      <sheetName val="pp3p_NC"/>
      <sheetName val="pp3p "/>
      <sheetName val="DS nop quý KV"/>
      <sheetName val="DONVI"/>
      <sheetName val="1_x0000_ƛ_x0000__x0000__x0000__x0000__x0000__x0000__x0000__x0000__x0001__x0000_娈ƛ_x0000__x0004__x0000__x0000__x0000__x0000__x0000__x0000_Ⲽƛ_x0000__x0000__x0000__x0000__x0000__x0000_"/>
      <sheetName val="KHDTCC"/>
      <sheetName val="TTDZ22"/>
      <sheetName val="VL10KV"/>
      <sheetName val="TBA 250"/>
      <sheetName val="VL 0,4KV"/>
      <sheetName val="VLCong to"/>
      <sheetName val="THUE_GTGT"/>
      <sheetName val="1?ƛ????????_x0001_?娈ƛ?_x0004_??????Ⲽƛ??????"/>
      <sheetName val="TH_dz_22"/>
      <sheetName val="vt_22"/>
      <sheetName val="Thuc_thanh2"/>
      <sheetName val="CT_cong?to2"/>
      <sheetName val="CT_cong2"/>
      <sheetName val="BANG_KE2"/>
      <sheetName val="DS-nop_T10_032"/>
      <sheetName val="DS-nop_T12_032"/>
      <sheetName val="DS_nop_quý_IV2"/>
      <sheetName val="DS_nop_quý_IV_042"/>
      <sheetName val="DSnop_quý_III_042"/>
      <sheetName val="DSnop_quý_II_042"/>
      <sheetName val="DSnop_quý_I_042"/>
      <sheetName val="DS-nop_T11_032"/>
      <sheetName val="TH_dz_221"/>
      <sheetName val="vt_221"/>
      <sheetName val="Thuc_thanh3"/>
      <sheetName val="CT_cong?to3"/>
      <sheetName val="CT_cong3"/>
      <sheetName val="BANG_KE3"/>
      <sheetName val="DS-nop_T10_033"/>
      <sheetName val="DS-nop_T12_033"/>
      <sheetName val="DS_nop_quý_IV3"/>
      <sheetName val="DS_nop_quý_IV_043"/>
      <sheetName val="DSnop_quý_III_043"/>
      <sheetName val="DSnop_quý_II_043"/>
      <sheetName val="DSnop_quý_I_043"/>
      <sheetName val="DS-nop_T11_033"/>
      <sheetName val="TH_dz_222"/>
      <sheetName val="vt_222"/>
      <sheetName val="1ƛ娈ƛⲼƛ"/>
      <sheetName val="BK_MB"/>
      <sheetName val="So_Cai"/>
      <sheetName val="Thuc_thanh4"/>
      <sheetName val="CT_cong?to4"/>
      <sheetName val="CT_cong4"/>
      <sheetName val="CT_cong_to9"/>
      <sheetName val="BANG_KE4"/>
      <sheetName val="DS-nop_T10_034"/>
      <sheetName val="DS-nop_T12_034"/>
      <sheetName val="DS_nop_quý_IV4"/>
      <sheetName val="DS_nop_quý_IV_044"/>
      <sheetName val="DSnop_quý_III_044"/>
      <sheetName val="DSnop_quý_II_044"/>
      <sheetName val="DSnop_quý_I_044"/>
      <sheetName val="DS-nop_T11_034"/>
      <sheetName val="TH_dz_223"/>
      <sheetName val="vt_223"/>
      <sheetName val="BK_MB1"/>
      <sheetName val="So_Cai1"/>
      <sheetName val="1_ƛ_________x0001__娈ƛ__x0004_______Ⲽƛ______"/>
      <sheetName val="NCong-Day-Su"/>
      <sheetName val="diachi"/>
      <sheetName val="Ky Hieu"/>
      <sheetName val="Bang chinh"/>
      <sheetName val="PL9_KL_DDTT"/>
      <sheetName val="PL10_KL_TBA"/>
      <sheetName val="PL11_KL_Ha The"/>
      <sheetName val="Bang chinh (2)"/>
      <sheetName val="PL12_VDT-DD"/>
      <sheetName val="PL 6-DMTBA"/>
      <sheetName val="PL13_VDT_TBA"/>
      <sheetName val="Bang V"/>
      <sheetName val="V-6"/>
      <sheetName val="Phan ky"/>
      <sheetName val="Quy Dat+Tong Von"/>
      <sheetName val="XXXXXXXX"/>
      <sheetName val="TNHCHINH"/>
      <sheetName val="VL DAU_x0000_THAU"/>
      <sheetName val="VL DAU?THAU"/>
      <sheetName val="VL DAU"/>
      <sheetName val="PT ranh"/>
      <sheetName val="book1"/>
      <sheetName val="BTH-SN"/>
      <sheetName val="Ge"/>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at"/>
      <sheetName val="ptvt"/>
      <sheetName val="Thuc thanh"/>
      <sheetName val="Giai trinh"/>
      <sheetName val="CTNTTH"/>
      <sheetName val="ptdgD"/>
      <sheetName val="XL4Poppy"/>
      <sheetName val="LAM NHA"/>
      <sheetName val="Bang chiet tinh TBA"/>
      <sheetName val="LoaiDay"/>
      <sheetName val="Tongke"/>
      <sheetName val="1111"/>
      <sheetName val="DG "/>
      <sheetName val="tra-vat-lieu"/>
      <sheetName val="CT35"/>
      <sheetName val="rebar"/>
      <sheetName val="dtxl"/>
      <sheetName val="chitiet"/>
      <sheetName val="IBASE"/>
      <sheetName val="MTO REV.2(ARMOR)"/>
      <sheetName val="KH-Q1,Q2,01"/>
      <sheetName val="ESTI."/>
      <sheetName val="DI-ESTI"/>
      <sheetName val="gVL"/>
      <sheetName val="DATA"/>
      <sheetName val="OFFGRID"/>
      <sheetName val="Don gia"/>
      <sheetName val="Tien Luong"/>
      <sheetName val="䁔HEP HINH"/>
      <sheetName val="CHITIET VL-NC-TT1p"/>
      <sheetName val="TONGKE3p"/>
      <sheetName val="giathanh1"/>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bq18"/>
      <sheetName val="DGchitiet "/>
      <sheetName val="khung ten TD"/>
      <sheetName val="De Bai"/>
      <sheetName val="ma-pt"/>
      <sheetName val="CHITIET VL-NC"/>
      <sheetName val="Chi tiet"/>
      <sheetName val="KL thanh toan-Xuan Dao"/>
      <sheetName val="Tra_bang"/>
      <sheetName val="Q4"/>
      <sheetName val="_x0000__x0000__x0000__x0000__x0000__x0000__x0000__x0000_"/>
      <sheetName val="KKKKKKKK"/>
      <sheetName val="Pretensioned"/>
      <sheetName val="ctdz35"/>
      <sheetName val="MTL$-INTER"/>
      <sheetName val="?HEP HINH"/>
      <sheetName val="Sheet2"/>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DZ 0.4"/>
      <sheetName val="Tai trong"/>
      <sheetName val="ptdg-duong"/>
      <sheetName val="NEW-PANEL"/>
      <sheetName val="Du_lieu"/>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Gia vat tu"/>
      <sheetName val="5.2 So luong tin hieu"/>
      <sheetName val="6.2. KSCN"/>
      <sheetName val="6.3. PTCN"/>
      <sheetName val="6.7. TKHAM"/>
      <sheetName val="6.8. LTHAM"/>
      <sheetName val="Chiet tinh DG PM"/>
      <sheetName val="Box-Girder"/>
      <sheetName val="CHITIET VL-NC-TT-3p"/>
      <sheetName val="VCV-BE-TONG"/>
      <sheetName val="Tonghop"/>
      <sheetName val="TinhToan"/>
      <sheetName val="Quantity"/>
      <sheetName val=""/>
      <sheetName val="th¸mo"/>
      <sheetName val="Ct- DZ35kV"/>
      <sheetName val="TinhtaiKCN"/>
      <sheetName val="????????"/>
      <sheetName val="Sou"/>
      <sheetName val="Media plan"/>
      <sheetName val="CHITIET VL-NC-TT -1p"/>
      <sheetName val="Giai_trinh"/>
      <sheetName val="_HEP HINH"/>
      <sheetName val="58-2015-QĐ-UBND "/>
      <sheetName val="DLNS"/>
      <sheetName val="Lke"/>
      <sheetName val="I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THctihiphiV"/>
      <sheetName val="CNV nu"/>
      <sheetName val="CN nu 1"/>
      <sheetName val="CN nu 2"/>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TTram"/>
      <sheetName val="[Thai Hoa 2.xls?ctTBA"/>
      <sheetName val="ESTI."/>
      <sheetName val="DI-ESTI"/>
      <sheetName val="ESTI_"/>
      <sheetName val="DI_ESTI"/>
      <sheetName val="ma-pt"/>
      <sheetName val="ctTÊA"/>
      <sheetName val="THcthet"/>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ma_pt"/>
      <sheetName val="TTDR22"/>
      <sheetName val="chitiet"/>
      <sheetName val="CHIET TINH TBA "/>
      <sheetName val="CHIET TINH DZ 0,4 KV "/>
      <sheetName val="CHIET TINH DZ 35 KV"/>
      <sheetName val="CHIET TINH CCT "/>
      <sheetName val="DEF"/>
      <sheetName val="[Thai Hoa 2.xlsã¢ctTBA"/>
      <sheetName val="[Thai Hoa 2.xlsÂctTBA"/>
      <sheetName val="_Thai_Hoa_2_xls聝ctTBA"/>
      <sheetName val=""/>
      <sheetName val="Recon"/>
      <sheetName val="ChitietQui4_01"/>
      <sheetName val="NuocGN"/>
      <sheetName val="NNgung"/>
      <sheetName val="Bia-thau"/>
      <sheetName val="KKKKKKKK"/>
      <sheetName val="nifests\x86_microsoft.windows.c"/>
      <sheetName val="CNV nw"/>
      <sheetName val="Sode t8 (2)"/>
      <sheetName val="_Thai Hoa 2.xlsã¢ctTBA"/>
      <sheetName val="_Thai Hoa 2.xlsÂctTBA"/>
      <sheetName val="[Thai Hoa 2.xlsÂƒctTBA"/>
      <sheetName val="TONGKE1P"/>
      <sheetName val="CNV_nu"/>
      <sheetName val="CN_nu_1"/>
      <sheetName val="CN_nu_2"/>
      <sheetName val="Quý_2"/>
      <sheetName val="cham_diem"/>
      <sheetName val="Sodu_(2)"/>
      <sheetName val="Sodu_t8"/>
      <sheetName val="THluong_(2)"/>
      <sheetName val="THluong_(3)"/>
      <sheetName val="Sodu_t8_(2)"/>
      <sheetName val="Sodu_t9(3)"/>
      <sheetName val="Sodu_t11"/>
      <sheetName val="Ctinh_10kV"/>
      <sheetName val="[Thai_Hoa_2_xls?ctTBA"/>
      <sheetName val="ESTI_1"/>
      <sheetName val="Sodu_t(_(2)"/>
      <sheetName val="mong_+_than"/>
      <sheetName val="h_thien_tt"/>
      <sheetName val="hoµn_thien_x_trat"/>
      <sheetName val="~_________"/>
      <sheetName val="Tai_khoan"/>
      <sheetName val="_Thai_Hoa_2_xls_ctTBA"/>
      <sheetName val="CD??"/>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_Thai Hoa 2.xlsÂƒctTBA"/>
      <sheetName val="bom_dau"/>
      <sheetName val="CD__"/>
      <sheetName val="S.lan"/>
      <sheetName val="Q~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G "/>
      <sheetName val="Thai Hoa 2"/>
      <sheetName val="_Thai_Hoa_2_xls?ctTBA"/>
      <sheetName val="T?"/>
      <sheetName val="MTL$-INTER"/>
      <sheetName val="nifests_x86_microsoft.windows.c"/>
      <sheetName val="[Thai Hoa 2.xls]nifests\x86_mic"/>
      <sheetName val="[Thai Hoa 2.xls][Thai Hoa 2.xls"/>
      <sheetName val="BANGMA"/>
      <sheetName val="T_"/>
      <sheetName val="????????"/>
      <sheetName val="Tj"/>
      <sheetName val="_x0018_L4Poppy"/>
      <sheetName val="MTO REV.2(ARMOR)"/>
      <sheetName val="_Thai Hoa 2.xls__Thai Hoa 2.xls"/>
      <sheetName val="________"/>
      <sheetName val="_Thai Hoa 2.xls_nifests_x86_mic"/>
      <sheetName val="Tra_bang"/>
      <sheetName val="ken__6595b64144ccf1df__type___2"/>
      <sheetName val="[Thai Hoa 2.xls]nifests_x86_m_2"/>
      <sheetName val="[Thai Hoa 2.xls]_Thai_Hoa_2_x_2"/>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sheetData sheetId="166" refreshError="1"/>
      <sheetData sheetId="167"/>
      <sheetData sheetId="168"/>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C47-456"/>
      <sheetName val="C46"/>
      <sheetName val="C47-PII"/>
      <sheetName val="31-08"/>
      <sheetName val="01-09"/>
      <sheetName val="02-09"/>
      <sheetName val="03-09"/>
      <sheetName val="04-09"/>
      <sheetName val="05-9"/>
      <sheetName val="06-09"/>
      <sheetName val="07-09"/>
      <sheetName val="08-09"/>
      <sheetName val="DTCT"/>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dtct cong"/>
      <sheetName val="SG"/>
      <sheetName val="ctTBA"/>
      <sheetName val="DOAM0654CAS"/>
      <sheetName val="hold5"/>
      <sheetName val="hold6"/>
      <sheetName val="Tra_bang"/>
      <sheetName val="MONTHLY MA (VND)"/>
      <sheetName val="XL4Popr{"/>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Bang don gia ks-c3_x0000__x0000__x0000__x0000__x0000__x0000__x0000__x0000__x0000__x0000__x0000__x0000__x0000_"/>
      <sheetName val="SPS"/>
      <sheetName val="KSTK-BVTC (2_x0009_"/>
      <sheetName val="daq"/>
      <sheetName val="MTL$-INTER"/>
      <sheetName val="KSTK-BVTC (2 "/>
      <sheetName val="tra_vat_lieu"/>
      <sheetName val="deÿÿu"/>
      <sheetName val="TVL"/>
      <sheetName val="IBASE"/>
      <sheetName val="Bang don gia ks-c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SO_CHUNG"/>
      <sheetName val="Ctinh 10kV"/>
      <sheetName val="dt-thop-聫86-Bn=21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sheetData sheetId="90"/>
      <sheetData sheetId="91" refreshError="1"/>
      <sheetData sheetId="92" refreshError="1"/>
      <sheetData sheetId="93"/>
      <sheetData sheetId="94"/>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Gui chu Lam Anh"/>
      <sheetName val="NSĐP"/>
    </sheetNames>
    <definedNames>
      <definedName name="So_Xau" refersTo="#REF!"/>
    </definedNames>
    <sheetDataSet>
      <sheetData sheetId="0"/>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KP"/>
      <sheetName val="THVT"/>
      <sheetName val="THVT (HD2-HD11 )"/>
      <sheetName val="EXIM(BC)"/>
      <sheetName val="THVT (2-11 BC)"/>
      <sheetName val="HD 06-08(BC)"/>
      <sheetName val="NC-MTC-CPC"/>
      <sheetName val="PL-EX"/>
      <sheetName val="THVT (02)"/>
      <sheetName val="TH vat tu(03)"/>
      <sheetName val="VAT TU(03-2)"/>
      <sheetName val="THVT (04)"/>
      <sheetName val="THVT(05)"/>
      <sheetName val="THVT(09)"/>
      <sheetName val="THKP (10)"/>
      <sheetName val="THVT(11)"/>
      <sheetName val="THVT(12)"/>
      <sheetName val="Sheet3"/>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KH_Q1_Q2_01"/>
      <sheetName val="Sheet1"/>
      <sheetName val="Sheet2"/>
      <sheetName val="Sheet3"/>
      <sheetName val="XL4Test5"/>
      <sheetName val="TH "/>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XL4Poppy"/>
      <sheetName val="TH VL, NC, DDHÿÿThanÿÿhuoc"/>
      <sheetName val="DG_NinhBinh"/>
      <sheetName val="GVL_NB"/>
      <sheetName val="Hướng dẫn"/>
      <sheetName val="Ví dụ hàm Vlookup"/>
      <sheetName val="TONG_x000b_E3p "/>
      <sheetName val="T_x000e_HCHINH"/>
      <sheetName val="ch)tiet"/>
      <sheetName val="LKVL-CK_x000d_HT-GD1"/>
      <sheetName val="bal"/>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PNT-QUOT-#3"/>
      <sheetName val="COAT&amp;WRAP-QIOT-#3"/>
      <sheetName val="bang tien luong"/>
      <sheetName val="COST"/>
      <sheetName val="LKVL-CK_x000a_HT-GD1"/>
      <sheetName val="12 th 2008"/>
      <sheetName val="Other Note-2008"/>
      <sheetName val="2003"/>
      <sheetName val="2004"/>
      <sheetName val="2005"/>
      <sheetName val="2002-4thQuarter"/>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TONG_HOP_VL_NC"/>
      <sheetName val="CHITIET_VL_NC_TT__1p"/>
      <sheetName val="TONG_HOP_VL_NC_TT"/>
      <sheetName val="KPVC_BD_"/>
      <sheetName val="CHITIET_VL_NC_TT_3p"/>
      <sheetName val="CHITIET_VL_NC"/>
      <sheetName val="THPDMoi___2_"/>
      <sheetName val="t_h_HA_THE"/>
      <sheetName val="TH_VL__NC__DDHT_Thanhphuoc"/>
      <sheetName val="dongia__2_"/>
      <sheetName val="TPDMoi__(2)"/>
      <sheetName val="DONGI"/>
      <sheetName val="vanchuyen_T"/>
      <sheetName val="CHITIET_VL_NCTT__1p"/>
      <sheetName val="CHIIET_VL_C_TT_3p"/>
      <sheetName val="dongia_2_"/>
      <sheetName val="TH_VL,_NC,_DDHÿÿThanÿÿhuoc"/>
      <sheetName val="TONGE3p_"/>
      <sheetName val="THCHINH"/>
      <sheetName val="bang_tien_luong"/>
      <sheetName val="단면 (2)"/>
      <sheetName val="KH-Q1,Q_x0012_,01"/>
      <sheetName val="[Tam.xls][Tam.xls][Tam.xls]lam_"/>
      <sheetName val="lam_m_i"/>
      <sheetName val="LKVL-CK_HT-GD1"/>
      <sheetName val="THTDT"/>
      <sheetName val="Gia VL (QII-2006)"/>
      <sheetName val="D.chau"/>
      <sheetName val="TONG HOP VL-NC_x0000_TT"/>
      <sheetName val="ctdg"/>
      <sheetName val="TONG HOP VL-NC?TT"/>
      <sheetName val="test"/>
      <sheetName val="DG-VL"/>
      <sheetName val="DG_CM"/>
      <sheetName val="SL Vat lieu"/>
      <sheetName val="[Tam.xls]lam_m/i"/>
      <sheetName val="CT -THVLNC"/>
      <sheetName val="[Tam.xls][Tam.xls]lam_m/i"/>
      <sheetName val="_Tam.xls__Tam.xls__Tam.xls_lam_"/>
      <sheetName val="_Tam.xls_lam_m_i"/>
      <sheetName val="T.Tinh"/>
      <sheetName val="T_x005f_x0008_PDMoi  (2)"/>
      <sheetName val="DONGI_x005f_x0001_"/>
      <sheetName val="vanchuyen T_x005f_x0003_"/>
      <sheetName val="CHITIET VL_NC_x005f_x001f_TT _1p"/>
      <sheetName val="CHI_x005f_x0014_IET VL__x005f_x000e_C_TT_3p"/>
      <sheetName val="dongia _x005f_x001f_2_"/>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T_x005f_x005f_x005f_x005f_x005f_x005f_x005f_x0008_PDMoi"/>
      <sheetName val="DONGI_x005f_x005f_x005f_x005f_x005f_x005f_x005f_x0001_"/>
      <sheetName val="vanchuyen T_x005f_x005f_x005f_x005f_x005f_x005f_x"/>
      <sheetName val="CHITIET VL_NC_x005f_x005f_x005f_x005f_x005f"/>
      <sheetName val="CHI_x005f_x005f_x005f_x005f_x005f_x005f_x005f_x0014_IET"/>
      <sheetName val="dongia _x005f_x005f_x005f_x005f_x005f_x005f_x001f"/>
      <sheetName val="TH_"/>
      <sheetName val="Don_gia_chi_tiet"/>
      <sheetName val="Gia_tri_vat_tu"/>
      <sheetName val="Luong_NC"/>
      <sheetName val="NS_BTN"/>
      <sheetName val="Tong_hop_vat_tu"/>
      <sheetName val="Chenh_lech_vat_tu"/>
      <sheetName val="Gia_CM"/>
      <sheetName val="Dau_Vao"/>
      <sheetName val="PT_VT"/>
      <sheetName val="DG_BS"/>
      <sheetName val="Bu_NLieu"/>
      <sheetName val="CL_Vat_lieu"/>
      <sheetName val="DT_CT"/>
      <sheetName val="CP_XD_Duong"/>
      <sheetName val="Bia_ngan"/>
      <sheetName val="Bia_du_toan"/>
      <sheetName val="Tro_giup"/>
      <sheetName val="CňITIET VL-NC-TT-3p"/>
      <sheetName val="_Tam.xls__Tam.xls_lam_m_i"/>
      <sheetName val="TONG HOP VL-NC_TT"/>
      <sheetName val="TONG HO©êb_x0000__x0000__x0014_"/>
      <sheetName val="TONG HO©êb"/>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TH_VL,_NC,_DDHÿÿThanÿÿhuoc1"/>
      <sheetName val="Hướng_dẫn"/>
      <sheetName val="Ví_dụ_hàm_Vlookup"/>
      <sheetName val="단면_(2)"/>
      <sheetName val="KH-Q1,Q,01"/>
      <sheetName val="bang_tien_luong1"/>
      <sheetName val="12_th_2008"/>
      <sheetName val="Other_Note-2008"/>
      <sheetName val="SL_Vat_lieu"/>
      <sheetName val="CT_-THVLNC"/>
      <sheetName val="[Tam_xls]lam_m/i"/>
      <sheetName val="TONG HO©êb??_x0014_"/>
      <sheetName val=":_x001c__x0006__x001d__x0000__x0000__x0000_®"/>
      <sheetName val="__x001c__x0006__x001d_"/>
      <sheetName val="[Tam.xls]:_x001c__x0006__x001d__x0000__x0000__x0000_®"/>
      <sheetName val="_Tam.xls___x001c__x0006__x001d_"/>
      <sheetName val="TONG HO©êb___x0014_"/>
      <sheetName val="MTO REV.2(ARMOR)"/>
      <sheetName val="SILICATE"/>
      <sheetName val="4.16-30"/>
      <sheetName val="Sheet10"/>
      <sheetName val="2.Them Gio"/>
      <sheetName val="6.1-15"/>
      <sheetName val="CANDOI"/>
      <sheetName val="Nhap VT oto"/>
      <sheetName val="22-08"/>
      <sheetName val="rhuluc1"/>
      <sheetName val="CHITIET`VL-NC-TT-3p"/>
      <sheetName val="VCV-@E-TONG"/>
      <sheetName val="THPDMok  *2)"/>
      <sheetName val="THPDMok  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hung_Thi_HIen_18(2 "/>
      <sheetName val="H/ang_Van_Chuong_22(2)1"/>
      <sheetName val="Le_Tat_Ve_M_M_(1ÿÿ1"/>
      <sheetName val="Le_ThÿÿNhan_M_M_(12)1"/>
      <sheetName val="THONG_KE1"/>
      <sheetName val="Phung_Thi_HIen_18(2_2"/>
      <sheetName val="3-_x0019_"/>
      <sheetName val="_x0012_2-8"/>
      <sheetName val="_x0011_4-8"/>
      <sheetName val="1_x0013_-8"/>
      <sheetName val="0_x0013_-8"/>
      <sheetName val="[SOKT-Q3CT.xls}KQHDKD"/>
      <sheetName val="_SOKT-Q3CT.xls}KQHDKD"/>
      <sheetName val="Le2__ Hoa 25(2)"/>
      <sheetName val="Le _x0014_hi Nhan M.M (12)"/>
      <sheetName val="Nguyen_Duy_Lien_ႀ￸(2)1"/>
      <sheetName val="Nguyen_Duy_Lien_??(2)1"/>
      <sheetName val="DG_chi_tiet1"/>
      <sheetName val="????????"/>
      <sheetName val="TT04"/>
      <sheetName val="phu"/>
      <sheetName val="Le _x0002__x0002__x0000__x0000_NîZ_x0000_&quot;_x0000__x0002__x0000_"/>
      <sheetName val="_x0003__x0000__x0000_138_x0002__x000d_"/>
      <sheetName val="Bang khoi luong"/>
      <sheetName val="DM Chi phi"/>
      <sheetName val="_"/>
      <sheetName val="Le Huu Thuy 2_x005f_x0019_(2)"/>
      <sheetName val="Phung Thi HIen 18(2_x005f_x0009_"/>
      <sheetName val="Le Tri An 2_x005f_x0011_(2)"/>
      <sheetName val="Le Thi Ly 23(2_x005f_x0009_"/>
      <sheetName val="Thuc thanh"/>
      <sheetName val="tuong"/>
      <sheetName val="Le_Thi_Ly_23(2 "/>
      <sheetName val="Dinh_nghia"/>
      <sheetName val="so_chi_tiet"/>
      <sheetName val="tygia"/>
      <sheetName val="PNT-QUOT-#3"/>
      <sheetName val="COAT&amp;WRAP-QIOT-#3"/>
      <sheetName val="GFA 1"/>
      <sheetName val="???6???????????????_x0013_[SOKT-Q3CT."/>
      <sheetName val="17-9?Ǝ鞜_x000c_饼Ǝ⳪_x000c_"/>
      <sheetName val="Chi_Tiet"/>
      <sheetName val="NHAAN"/>
      <sheetName val="Doan Van ?hin 13(1)"/>
      <sheetName val="NR2?565_PQ_DQ"/>
      <sheetName val="28-8_x0000__x0000__x0000__x0000__x0000__x0000__x0000__x0000__x0000__x0000__x0000__x0000_??_x0000__x0004__x0000__x0000__x0000__x0000__x0000__x0000_??_x0000__x0000__x0000_"/>
      <sheetName val="17-9_x0000_??_x000c_???_x000c_"/>
      <sheetName val="28-8???????????????_x0004_???????????"/>
      <sheetName val="17-9???_x000c_???_x000c_"/>
      <sheetName val="10_x0010_00000"/>
      <sheetName val="CTU"/>
      <sheetName val="Brief"/>
      <sheetName val="_x0003__x0000__x0000_138_x0002__x000a_"/>
      <sheetName val="Hat5mm&lt;3%"/>
      <sheetName val="[SOKT-Q3CT.xls]C/ngty"/>
      <sheetName val="28_8__________________________2"/>
      <sheetName val="28_8__________________________3"/>
      <sheetName val="Hoang Van Chuong 2(2)"/>
      <sheetName val="Dinh Van HAi M.M (_x0013_)"/>
      <sheetName val="Pham Thi_x0000_Thin  M.M (6)"/>
      <sheetName val="le Thi Thuc _x0000_M.M (8)"/>
      <sheetName val="Dinh Van Ranh_x0000_14(1)"/>
      <sheetName val="Le Huu Hanh_x0000_16(2)"/>
      <sheetName val="Phung Thi Hien_x0000_18(2)"/>
      <sheetName val="Le Tri An 21(2_x0009_"/>
      <sheetName val="Le Tat Ve M.M (1??"/>
      <sheetName val="Le Th??Nhan M.M (12)"/>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refreshError="1"/>
      <sheetData sheetId="522"/>
      <sheetData sheetId="523"/>
      <sheetData sheetId="524"/>
      <sheetData sheetId="525"/>
      <sheetData sheetId="526" refreshError="1"/>
      <sheetData sheetId="527" refreshError="1"/>
      <sheetData sheetId="528"/>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sheetData sheetId="541"/>
      <sheetData sheetId="542"/>
      <sheetData sheetId="543"/>
      <sheetData sheetId="544" refreshError="1"/>
      <sheetData sheetId="545" refreshError="1"/>
      <sheetData sheetId="546" refreshError="1"/>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refreshError="1"/>
      <sheetData sheetId="584" refreshError="1"/>
      <sheetData sheetId="585" refreshError="1"/>
      <sheetData sheetId="586" refreshError="1"/>
      <sheetData sheetId="587"/>
      <sheetData sheetId="588"/>
      <sheetData sheetId="589" refreshError="1"/>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KH_Q1_Q2_01"/>
      <sheetName val="KLXL"/>
      <sheetName val="P. tich"/>
      <sheetName val="THCT"/>
      <sheetName val="THDZ0,4"/>
      <sheetName val="TH DZ35"/>
      <sheetName val="THTram"/>
      <sheetName val=""/>
      <sheetName val="BD"/>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CT-TBA"/>
      <sheetName val="gvl"/>
      <sheetName val="Sheet1"/>
      <sheetName val="ct luong "/>
      <sheetName val="Nhap 6T"/>
      <sheetName val="baocaochinh(qui1.05) (DC)"/>
      <sheetName val="Ctuluongq.1.05"/>
      <sheetName val="BANG PHAN BO qui1.05(DC)"/>
      <sheetName val="BANG PHAN BO quiII.05"/>
      <sheetName val="bao cac cinh Qui II-2005"/>
      <sheetName val="ESTI."/>
      <sheetName val="DI-ESTI"/>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Du Toa"/>
      <sheetName val="M"/>
      <sheetName val="B"/>
      <sheetName val="ESTI."/>
      <sheetName val="DI-ESTI"/>
      <sheetName val="KBSD"/>
      <sheetName val="TTDZ22"/>
      <sheetName val="TONGKE1P"/>
      <sheetName val="IBASE"/>
      <sheetName val="CD 2001"/>
      <sheetName val="DMTK"/>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 val="_x005f_x0003_to"/>
      <sheetName val="dnngia (2)"/>
      <sheetName val="nhan 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KH-Q1,Q2,01"/>
      <sheetName val="4"/>
      <sheetName val="Bang chiet tinh TBA"/>
      <sheetName val="TH DT CAC TB"/>
      <sheetName val="BD 2005"/>
      <sheetName val="AC2005"/>
      <sheetName val="Sheet4"/>
      <sheetName val="Sheet5"/>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KluongKm2,4"/>
      <sheetName val="B.cao"/>
      <sheetName val="T.tiet"/>
      <sheetName val="T.N"/>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TH"/>
      <sheetName val="ETH"/>
      <sheetName val="1"/>
      <sheetName val="2"/>
      <sheetName val="3"/>
      <sheetName val="4"/>
      <sheetName val="5"/>
      <sheetName val="6"/>
      <sheetName val="7"/>
      <sheetName val="DT1"/>
      <sheetName val="DT2"/>
      <sheetName val="To trinh"/>
      <sheetName val="bang2"/>
      <sheetName val="coHoan"/>
      <sheetName val="Congty"/>
      <sheetName val="VPPN"/>
      <sheetName val="XN74"/>
      <sheetName val="XN54"/>
      <sheetName val="XN33"/>
      <sheetName val="NK96"/>
      <sheetName val="Nam 2001"/>
      <sheetName val="Tang TSCD 98-02"/>
      <sheetName val="BIEN DONG"/>
      <sheetName val="TSCD 2001"/>
      <sheetName val="Quy 1-2002"/>
      <sheetName val="Quy 2-2002"/>
      <sheetName val="Quy 3-2002"/>
      <sheetName val="Quy 4-02"/>
      <sheetName val="XXXXXXXX"/>
      <sheetName val="solieu"/>
      <sheetName val="PLV"/>
      <sheetName val="Dongia"/>
      <sheetName val="DTCTtaluy"/>
      <sheetName val="KLDGTT&lt;120%"/>
      <sheetName val="PL2"/>
      <sheetName val="DTnen"/>
      <sheetName val="PL"/>
      <sheetName val="THKL nghiemthu"/>
      <sheetName val="DTCTtaluy (2)"/>
      <sheetName val="KLDGTT&lt;120% (2)"/>
      <sheetName val="TH (2)"/>
      <sheetName val="XXXXXXX0"/>
      <sheetName val="10000000"/>
      <sheetName val="XXXXXXX1"/>
      <sheetName val="20000000"/>
      <sheetName val="30000000"/>
      <sheetName val="XN79"/>
      <sheetName val="CTMT"/>
      <sheetName val="boHoan"/>
      <sheetName val="C.     Lang"/>
      <sheetName val="QL1A-QL1Q moi"/>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gV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TK331D"/>
      <sheetName val="334 d"/>
      <sheetName val="Tai khoan"/>
      <sheetName val="MTO REV.0"/>
      <sheetName val="HK1"/>
      <sheetName val="HK2"/>
      <sheetName val="CANAM"/>
      <sheetName val="C.   ( Lang"/>
      <sheetName val="P_x000c_V"/>
      <sheetName val="DG "/>
      <sheetName val="Tojg KLBS"/>
      <sheetName val="TTDZ22"/>
      <sheetName val="Maumo)"/>
      <sheetName val="ɂIEN DONG"/>
      <sheetName val="DG CA?"/>
      <sheetName val="NCong-Day-Su"/>
      <sheetName val="Tonchop"/>
      <sheetName val="XL@Test5"/>
      <sheetName val="giathanh1"/>
      <sheetName val="KH-Q1,Q2,01"/>
      <sheetName val="¶"/>
      <sheetName val="KK bo sung"/>
      <sheetName val="Quy_x0000_2-2002"/>
      <sheetName val="NC"/>
      <sheetName val="dmuc"/>
      <sheetName val="Bu gi`"/>
      <sheetName val="BGThau_x0008__x0000__x0000_0000000_x0001__x0006__x0000__x0000_Sheet1_x0008__x0000__x0000_To"/>
      <sheetName val="S`eet12"/>
      <sheetName val="XHXPXXX1"/>
      <sheetName val="0000000!"/>
      <sheetName val="To tri.h"/>
      <sheetName val="cnHoan"/>
      <sheetName val="V_x0010_PN"/>
      <sheetName val="?IEN DONG"/>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Ünh m÷c"/>
      <sheetName val="S29_x0007__x0000__x0000_S"/>
      <sheetName val="NHAN_x0000_CONG"/>
      <sheetName val="PPVT"/>
      <sheetName val="tuong"/>
      <sheetName val="Quy"/>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TDT"/>
      <sheetName val="XNGBQI-01 (02)"/>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XL4Te3t5"/>
      <sheetName val="Tang TRCD 98-02"/>
      <sheetName val="TSCD 2000"/>
      <sheetName val="NEW-PANEL"/>
      <sheetName val="DO AM DT"/>
      <sheetName val="XNGBQII-_x0010_4 (3)"/>
      <sheetName val="CT_x0000_doanh thu 2005"/>
      <sheetName val="ctTBA"/>
      <sheetName val="Bang TK goc"/>
      <sheetName val="DGchitiet "/>
      <sheetName val="DTCTtallu"/>
      <sheetName val="CHIET TINH TBA"/>
      <sheetName val="GVL-NC-M"/>
      <sheetName val="çha tri SX"/>
      <sheetName val="So Conç!îfhiep"/>
      <sheetName val="XLÿÿest5"/>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a2_x0000__x0000_01"/>
      <sheetName val="DI-ESTI"/>
      <sheetName val="4_x0004__x0000__x0000_XN54_x0004__x0000__x0000_XN33_x0004__x0000__x0000_NK96_x0006__x0000__x0000_Sheet4"/>
      <sheetName val="M+MC"/>
      <sheetName val="tra-vat-lieu"/>
      <sheetName val="Km227Э227_838s,"/>
      <sheetName val="ptdg"/>
      <sheetName val="Q3-01-duyet"/>
      <sheetName val="MTO REV.2(ARMOR)"/>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INV"/>
      <sheetName val="XXXXXXX2"/>
      <sheetName val="XXXXXXX3"/>
      <sheetName val="XXXXXXX4"/>
      <sheetName val="Sheetr"/>
      <sheetName val="Km225_838-228_100"/>
      <sheetName val="Quy $-02"/>
      <sheetName val="CĮ     Lang"/>
      <sheetName val="DG CA_"/>
      <sheetName val="BGThau_x0008_"/>
      <sheetName val="NHAN CWNG"/>
      <sheetName val="_IEN DONG"/>
      <sheetName val="DT1________"/>
      <sheetName val="Quy_2-2002"/>
      <sheetName val="DT1_"/>
      <sheetName val="S29_x0007___S"/>
      <sheetName val="S29_x0007__S"/>
      <sheetName val="_x0000__x0000_쫀䃝Z"/>
      <sheetName val="_x0000__x0000__x0000__x0000_¢é@Z_x0000__x000d__x0000__x0004_"/>
      <sheetName val="data"/>
      <sheetName val="phi"/>
      <sheetName val="NHAN"/>
      <sheetName val="Hạng mục 2"/>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
      <sheetName val="CT"/>
      <sheetName val="Na2"/>
      <sheetName val="tienluong"/>
      <sheetName val="Km23"/>
      <sheetName val="_x0000__x0000__x0000__x0000_¢é@Z_x0000__x000a__x0000__x0004_"/>
      <sheetName val="BGThau_x0008__x0000_0000000_x0001__x0006__x0000_Sheet1_x0008__x0000_To dr"/>
      <sheetName val="XNGBQIV-02_x0000__x0000_)"/>
      <sheetName val="CI     Lang"/>
      <sheetName val="4_x0004_"/>
      <sheetName val="DO_AM_DT"/>
      <sheetName val="ɂIEN_DONG"/>
      <sheetName val="DG_CA?"/>
      <sheetName val="coctuatrenda"/>
      <sheetName val="Vong KLBS"/>
      <sheetName val="Pier"/>
      <sheetName val="Pile"/>
      <sheetName val="KTQT-AF_x0003_"/>
      <sheetName val="KLDGT_x0014_&lt;120%"/>
      <sheetName val="Congt9"/>
      <sheetName val="Km227?227_838s,"/>
      <sheetName val="_x0000__x0000_??Z"/>
      <sheetName val="name"/>
      <sheetName val="c`i tiet KHM"/>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Du Toan"/>
      <sheetName val="Exterior Walls Finishes"/>
      <sheetName val="GIAVLIEU"/>
      <sheetName val="Khoi luong"/>
      <sheetName val="DG _x0000__x0000__x0000__x0000__x0000__x0000__x0000__x0000__x0000_ _x0000_᲌Ա_x0000__x0004__x0000__x0000__x0000__x0000__x0000__x0000_窰԰_x0000__x0000__x0000__x0000__x0000_"/>
      <sheetName val="XNGBQIV-02"/>
      <sheetName val="00000003"/>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H?ng m?c 2"/>
      <sheetName val="_x0000__x0000__x0000__x0000_€¢é@Z_x0000__x000d__x0000__x0004_"/>
      <sheetName val="Thep-MatCat"/>
      <sheetName val="Kiem-Toan"/>
      <sheetName val="NhapSL"/>
      <sheetName val="_x0000__x0000__x0000__x0000_€¢é@Z_x0000__x000a__x0000__x0004_"/>
      <sheetName val="Hedging"/>
      <sheetName val="mtk_b"/>
      <sheetName val="Vanh dai II_x0000__x0000__x0000_^ÀÏ"/>
      <sheetName val="CPQL"/>
      <sheetName val="THCPQL"/>
      <sheetName val="_x0000__x0000__x0017_[Q3-01-duyet.xls]Maumo)_x0000_?_x0000__x0000__x0000_"/>
      <sheetName val="Tgng hop CP T10"/>
      <sheetName val="TT_10KV"/>
      <sheetName val="Shѥet10"/>
      <sheetName val="NHAN?CONG"/>
      <sheetName val="BGThau_x0008_??0000000_x0001__x0006_??Sheet1_x0008_??To"/>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KKKKKKKK"/>
      <sheetName val="MTO REV.0_x0000__x0000__x0000__x0000__x0000__x0000__x0000__x0000__x0000_ _x0000_쫀Ӛ_x0000__x0004__x0000__x0000__x0000__x0000__x0000__x0000__xdd0c_"/>
      <sheetName val="��nh m�c"/>
      <sheetName val="Na2_x0000__x0000_�01"/>
      <sheetName val="MTO REV.0_x0000__x0000__x0000__x0000__x0000__x0000__x0000__x0000__x0000__x0009__x0000_쫀Ӛ_x0000__x0004__x0000__x0000__x0000__x0000__x0000__x0000__xdd0c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Q3-01-duyet.xlsUboHoan"/>
      <sheetName val="ThongSo"/>
      <sheetName val="B-B"/>
      <sheetName val="Analysis"/>
      <sheetName val="C-C"/>
      <sheetName val="D-D"/>
      <sheetName val="Tonghmp"/>
      <sheetName val="KLDGTT&lt;120'"/>
      <sheetName val="ESTI."/>
      <sheetName val="??쫀䃝Z"/>
      <sheetName val="????¢é@Z?_x000d_?_x0004_"/>
      <sheetName val="diachi"/>
      <sheetName val="S�eet9"/>
      <sheetName val="�ha tri SX"/>
      <sheetName val="So Con�!�fhiep"/>
      <sheetName val="XL��est5"/>
      <sheetName val="_x0000__x0000__x0000__x0000_���@Z_x0000__x000d__x0000__x0004_"/>
      <sheetName val="Tai_khկ_x0000_缀"/>
      <sheetName val="೼_xffff_uc thanh"/>
      <sheetName val="XN²_x0000__x0000_-05 (02)"/>
      <sheetName val="XN²"/>
      <sheetName val="BGThau0000000Sheet1To_dr"/>
      <sheetName val="XNGBQI-01_(02)"/>
      <sheetName val="CI_____Lang"/>
      <sheetName val="Du_kien_DT_9_thang_de_fop"/>
      <sheetName val="Km033s,"/>
      <sheetName val="Km2_x0000__x0000_,"/>
      <sheetName val="ɂIEJ DONG"/>
      <sheetName val="TH (2+"/>
      <sheetName val="100000p0"/>
      <sheetName val="30000:00"/>
      <sheetName val="T.tidt"/>
      <sheetName val="coJoan"/>
      <sheetName val="XN&lt;4"/>
      <sheetName val="CL_x0007_G"/>
      <sheetName val="Tongh$p"/>
      <sheetName val="Tang TSCD 90-02"/>
      <sheetName val="Qy 1-2002"/>
      <sheetName val="Quy 3-2x02"/>
      <sheetName val="C/     Lang"/>
      <sheetName val="DG BAU"/>
      <sheetName val="TLP BAU"/>
      <sheetName val="KK uhan uon   (2)"/>
      <sheetName val="So Cong oghiep"/>
      <sheetName val="KKKKKKKK (2)"/>
      <sheetName val="KKKKKKKK_(2)"/>
      <sheetName val="Na2??€01"/>
      <sheetName val="_x0000__x0000__x0000__x0000_���@Z_x0000__x000a__x0000__x0004_"/>
      <sheetName val="KH_Q1_Q2_01"/>
      <sheetName val="BGThau___0000000____Sheet1____2"/>
      <sheetName val="DG____________________________2"/>
      <sheetName val="______________________________2"/>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_x0000_ongia (2)"/>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sheetData sheetId="200"/>
      <sheetData sheetId="201"/>
      <sheetData sheetId="202"/>
      <sheetData sheetId="203"/>
      <sheetData sheetId="204" refreshError="1"/>
      <sheetData sheetId="205"/>
      <sheetData sheetId="206" refreshError="1"/>
      <sheetData sheetId="207"/>
      <sheetData sheetId="208"/>
      <sheetData sheetId="209" refreshError="1"/>
      <sheetData sheetId="210" refreshError="1"/>
      <sheetData sheetId="21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sheetData sheetId="221" refreshError="1"/>
      <sheetData sheetId="222"/>
      <sheetData sheetId="223"/>
      <sheetData sheetId="224"/>
      <sheetData sheetId="225"/>
      <sheetData sheetId="226"/>
      <sheetData sheetId="227"/>
      <sheetData sheetId="228" refreshError="1"/>
      <sheetData sheetId="229"/>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sheetData sheetId="251"/>
      <sheetData sheetId="252" refreshError="1"/>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refreshError="1"/>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refreshError="1"/>
      <sheetData sheetId="303" refreshError="1"/>
      <sheetData sheetId="304"/>
      <sheetData sheetId="305"/>
      <sheetData sheetId="306" refreshError="1"/>
      <sheetData sheetId="307" refreshError="1"/>
      <sheetData sheetId="308" refreshError="1"/>
      <sheetData sheetId="309"/>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refreshError="1"/>
      <sheetData sheetId="336" refreshError="1"/>
      <sheetData sheetId="337"/>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sheetData sheetId="485"/>
      <sheetData sheetId="486"/>
      <sheetData sheetId="487" refreshError="1"/>
      <sheetData sheetId="488" refreshError="1"/>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refreshError="1"/>
      <sheetData sheetId="663" refreshError="1"/>
      <sheetData sheetId="664" refreshError="1"/>
      <sheetData sheetId="665" refreshError="1"/>
      <sheetData sheetId="666" refreshError="1"/>
      <sheetData sheetId="667"/>
      <sheetData sheetId="668" refreshError="1"/>
      <sheetData sheetId="669" refreshError="1"/>
      <sheetData sheetId="670"/>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refreshError="1"/>
      <sheetData sheetId="763" refreshError="1"/>
      <sheetData sheetId="764" refreshError="1"/>
      <sheetData sheetId="765" refreshError="1"/>
      <sheetData sheetId="766"/>
      <sheetData sheetId="767" refreshError="1"/>
      <sheetData sheetId="768" refreshError="1"/>
      <sheetData sheetId="769" refreshError="1"/>
      <sheetData sheetId="770"/>
      <sheetData sheetId="771" refreshError="1"/>
      <sheetData sheetId="772" refreshError="1"/>
      <sheetData sheetId="773"/>
      <sheetData sheetId="774" refreshError="1"/>
      <sheetData sheetId="77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heet1"/>
      <sheetName val="Sheet2"/>
      <sheetName val="Sheet3"/>
      <sheetName val="XL4Poppy"/>
      <sheetName val="Xlc5nguyhiem"/>
      <sheetName val="CosoXL"/>
      <sheetName val="KhuTG"/>
      <sheetName val="10000000"/>
      <sheetName val="XL4Test5"/>
      <sheetName val="Thuc thanh"/>
      <sheetName val="CT cong_x0000_to"/>
      <sheetName val="CT cong?to"/>
      <sheetName val="DS-nop"/>
      <sheetName val="BC-ThuChi"/>
      <sheetName val="DS-nop T10.03"/>
      <sheetName val="DS-nop T12.03"/>
      <sheetName val="DS nop quý IV"/>
      <sheetName val="DS nop quý IV.04"/>
      <sheetName val="DSnop quý III.04"/>
      <sheetName val="DSnop quý II.04"/>
      <sheetName val="DSnop quý I.04"/>
      <sheetName val="DS-nop T11.03"/>
      <sheetName val="THDT"/>
      <sheetName val="THDG"/>
      <sheetName val="CTDG"/>
      <sheetName val="CTBT"/>
      <sheetName val="CPBT"/>
      <sheetName val="TB"/>
      <sheetName val="VC"/>
      <sheetName val="BANG KE"/>
      <sheetName val="thang12"/>
      <sheetName val="thang11"/>
      <sheetName val="thang10"/>
      <sheetName val="thang9"/>
      <sheetName val="thang8"/>
      <sheetName val="thang7"/>
      <sheetName val="thang6"/>
      <sheetName val="thang5"/>
      <sheetName val="thang4"/>
      <sheetName val="thang3"/>
      <sheetName val="thang2"/>
      <sheetName val="thang1"/>
      <sheetName val="data"/>
      <sheetName val="phi"/>
      <sheetName val="DL2"/>
      <sheetName val="ESTI."/>
      <sheetName val="DI-ESTI"/>
      <sheetName val="giathanh1"/>
      <sheetName val="CT cong"/>
      <sheetName val="CT cong_to"/>
      <sheetName val="Ban"/>
      <sheetName val="GS"/>
      <sheetName val="CD"/>
      <sheetName val="331"/>
      <sheetName val="CP"/>
      <sheetName val="Mua"/>
      <sheetName val="TK"/>
      <sheetName val="XNT"/>
      <sheetName val="BH"/>
      <sheetName val="BK MB"/>
      <sheetName val="So Cai"/>
      <sheetName val="Quy"/>
      <sheetName val="Luong"/>
      <sheetName val="KH-Q1,Q2,01"/>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BY CATEGORY"/>
      <sheetName val="001N99"/>
      <sheetName val="Sheet4"/>
      <sheetName val="TT_0,4KV"/>
      <sheetName val="TONGKE1P"/>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Database"/>
      <sheetName val="#pkhac"/>
      <sheetName val="TH dz 22"/>
      <sheetName val="VCDD_22"/>
      <sheetName val="vt 22"/>
      <sheetName val="Tieu chuan thep"/>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
      <sheetName val="So_Cai"/>
      <sheetName val="CT_cong_to3"/>
      <sheetName val="CT_cong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name"/>
      <sheetName val="4"/>
      <sheetName val="KK bo sung"/>
      <sheetName val="KH_Q1_Q2_01"/>
      <sheetName val="BY_CATEGORY"/>
      <sheetName val="Tieu_chuan_thep"/>
      <sheetName val="dtxl"/>
      <sheetName val="khung ten TD"/>
      <sheetName val="QTCNVHHK"/>
      <sheetName val="pp1p"/>
      <sheetName val="pp3p_NC"/>
      <sheetName val="pp3p "/>
      <sheetName val="1_x0000_ƛ_x0000__x0000__x0000__x0000__x0000__x0000__x0000__x0000__x0001__x0000_娈ƛ_x0000__x0004__x0000__x0000__x0000__x0000__x0000__x0000_Ⲽƛ_x0000__x0000__x0000__x0000__x0000__x0000_"/>
      <sheetName val="khluong"/>
      <sheetName val="CHITIET VL-NC"/>
      <sheetName val="DON GIA"/>
      <sheetName val="1"/>
      <sheetName val="Khoi 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CT35"/>
      <sheetName val="DONVI"/>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TTDZ22"/>
      <sheetName val="_"/>
      <sheetName val="cuoc vc"/>
      <sheetName val="KHDTCC"/>
      <sheetName val="THUE_GTGT"/>
      <sheetName val="CHIET TINH TBA"/>
      <sheetName val="DK-KH"/>
      <sheetName val="1?ƛ????????_x0001_?娈ƛ?_x0004_??????Ⲽƛ??????"/>
      <sheetName val="TH_dz_22"/>
      <sheetName val="vt_22"/>
      <sheetName val="TH_dz_221"/>
      <sheetName val="vt_221"/>
      <sheetName val="TH_dz_222"/>
      <sheetName val="vt_222"/>
      <sheetName val="1ƛ娈ƛⲼƛ"/>
      <sheetName val="TH_dz_223"/>
      <sheetName val="vt_223"/>
      <sheetName val="[?TCNVHHK?XLS?Cos?XL"/>
      <sheetName val="CT cong_x005f_x0000_to"/>
      <sheetName val="CT cong_x005f_x005f_x005f_x0000_to"/>
      <sheetName val="1_ƛ_________x0001__娈ƛ__x0004_______Ⲽƛ______"/>
      <sheetName val="DS nop quý KV"/>
      <sheetName val="MAKH"/>
      <sheetName val="Force"/>
      <sheetName val="CombinationC"/>
      <sheetName val="TSCD"/>
      <sheetName val="Out"/>
      <sheetName val="HESO"/>
      <sheetName val="PHU_LUC"/>
      <sheetName val="TONGHOPCHIPHIXAYLAP"/>
      <sheetName val="CHITIET"/>
      <sheetName val="__TCNVHHK_XLS_Cos_XL"/>
      <sheetName val="ptv_x0000_"/>
      <sheetName val="ptdg_"/>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24)-Truc_9"/>
      <sheetName val="CHITIET_VL-NC-TT1p"/>
      <sheetName val="khung_ten_TD"/>
      <sheetName val="ptv?"/>
      <sheetName val="CHITIET VL-NCHT1 (2)"/>
      <sheetName val="Da ta"/>
      <sheetName val="2"/>
      <sheetName val="3"/>
      <sheetName val="5"/>
      <sheetName val="6"/>
      <sheetName val="7"/>
      <sheetName val="8"/>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v_"/>
      <sheetName val="PTCT-1"/>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PP1PXDM"/>
      <sheetName val="PP3PXDM"/>
      <sheetName val="Parts"/>
      <sheetName val="Safety"/>
      <sheetName val="Sales"/>
      <sheetName val="NCong-Day-Su"/>
      <sheetName val="diachi"/>
      <sheetName val="gvl"/>
      <sheetName val="Giai trinh"/>
      <sheetName val="ptdgD"/>
      <sheetName val="BK-C T"/>
      <sheetName val="KKKKKKKK"/>
      <sheetName val="DI_ESTI"/>
      <sheetName val="Du_lieu"/>
      <sheetName val="bt lt 32-79"/>
      <sheetName val="Da_ta"/>
      <sheetName val="DON_GIA1"/>
      <sheetName val="CHITIET_VL-NC1"/>
      <sheetName val="ptdg_2"/>
      <sheetName val="(24)-Truc_92"/>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2"/>
      <sheetName val="CHITIET_VL-NC-TT1p2"/>
      <sheetName val="Da_ta1"/>
      <sheetName val="DON_GIA2"/>
      <sheetName val="CHITIET_VL-NC2"/>
      <sheetName val="ptdg_3"/>
      <sheetName val="(24)-Truc_93"/>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3"/>
      <sheetName val="CHITIET_VL-NC-TT1p3"/>
      <sheetName val="Da_ta2"/>
      <sheetName val="DON_GIA3"/>
      <sheetName val="CHITIET_VL-NC3"/>
      <sheetName val="ptdg_4"/>
      <sheetName val="(24)-Truc_94"/>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4"/>
      <sheetName val="CHITIET_VL-NC-TT1p4"/>
      <sheetName val="Da_ta3"/>
      <sheetName val="CT-35"/>
      <sheetName val="CT-0.4KV"/>
      <sheetName val="ptdgC"/>
      <sheetName val="NEW-PANEL"/>
      <sheetName val="chitimc"/>
      <sheetName val="thunhap2"/>
      <sheetName val="15nam"/>
      <sheetName val="["/>
      <sheetName val="NKChungTu"/>
      <sheetName val="THCPX_x0004_"/>
      <sheetName val="Don-gia"/>
      <sheetName val="Bia TQT"/>
      <sheetName val="DT-chi tiet"/>
      <sheetName val="2014-2015"/>
      <sheetName val="Xuat152"/>
      <sheetName val="Tong hop VT-may"/>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2001"/>
      <sheetName val="December2001"/>
      <sheetName val="January2002"/>
      <sheetName val="February2002"/>
      <sheetName val="March2002"/>
      <sheetName val="June2002"/>
      <sheetName val="June 03"/>
      <sheetName val="00000000"/>
      <sheetName val="Mon2000"/>
    </sheetNames>
    <definedNames>
      <definedName name="tiet3"/>
      <definedName name="tiet4"/>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2001"/>
      <sheetName val="December2001"/>
      <sheetName val="January2002"/>
      <sheetName val="February2002"/>
      <sheetName val="March2002"/>
      <sheetName val="June2002"/>
      <sheetName val="June 03"/>
      <sheetName val="00000000"/>
      <sheetName val="CB7-98"/>
    </sheetNames>
    <definedNames>
      <definedName name="tim"/>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THKP"/>
      <sheetName val="Tongke"/>
      <sheetName val="Sheet5_x0000__x0008__x0006__x0008__x0003_ဠ_x0000_蜰Ư༢_x0000_螸Ư༢_x0000_蠼Ư༢_x0000_裀Ư༢_x0000_襄Ư"/>
      <sheetName val="TTTram"/>
      <sheetName val="Tai khoan"/>
      <sheetName val="GVT"/>
      <sheetName val="ctTBA"/>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Phuc vu"/>
      <sheetName val="May Phat"/>
      <sheetName val="1813"/>
      <sheetName val="DO AM DT"/>
      <sheetName val="BANG DU TGAN DRC"/>
      <sheetName val="VC B_x000f_"/>
      <sheetName val="PHAN DICH VAT TU"/>
      <sheetName val="DIEL GIAI KL"/>
      <sheetName val="KLDK THUC HIEN"/>
      <sheetName val="Shaet30"/>
      <sheetName val="Sheet#2"/>
      <sheetName val="Qheet36"/>
      <sheetName val="Dot31"/>
      <sheetName val="Dot32"/>
      <sheetName val="Dot33"/>
      <sheetName val="Dot34"/>
      <sheetName val="Dot35"/>
      <sheetName val="Dot26"/>
      <sheetName val="Dot27"/>
      <sheetName val="Dot28"/>
      <sheetName val="Dot29"/>
      <sheetName val="Dot30"/>
      <sheetName val="Sheet2"/>
      <sheetName val="VL,NC"/>
      <sheetName val="giathanh1"/>
      <sheetName val="MTO REV.2(ARMOR)"/>
      <sheetName val="BO"/>
      <sheetName val="Thuc thanh"/>
      <sheetName val="QTDG"/>
      <sheetName val="DTCT-TB"/>
      <sheetName val="Sheet5"/>
      <sheetName val="Sheet5_x0000__x0008__x0006__x0008__x0003_ဠ_x0000_蜰Ư༢_x0000_螸Ư༢_x0000_蠼Ư༢_x0000_⋀_x000f_쀀꾈∁_x000f_"/>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TONG HOP K©N© 2ÈI"/>
      <sheetName val="TONG KE DZ 0.4 KV"/>
      <sheetName val="Bia TQT"/>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0__x0008__x0006__x0008__x0003_ဠ 蜰Ư༢_x0000_螸Ư༢_x0000_蠼Ư༢_x0000_裀Ư༢_x0000_襄Ư"/>
      <sheetName val="TT04"/>
      <sheetName val="gia xe _x0000_ay"/>
      <sheetName val="Sheet5?_x0008__x0006__x0008__x0003_ဠ 蜰Ư༢?螸Ư༢?蠼Ư༢?裀Ư༢?襄Ư"/>
      <sheetName val="Luong T1- 03"/>
      <sheetName val="Luong T2- 03"/>
      <sheetName val="Luong T3- 03"/>
      <sheetName val="dtct cau"/>
      <sheetName val="???U???U???U???U???U???U??"/>
      <sheetName val="? ?U?_x0000_?U?_x0000_?U?_x0000_?U?_x0000_?U?_x0000_?U?_x0000__x0000__x0000__x0000__x0000__x0000_"/>
      <sheetName val="gia xe ?ay"/>
      <sheetName val="? ?U???U???U???U???U???U???????"/>
      <sheetName val="Sheet5_x0000__x0008__x0006__x0008__x0003_? ?U?_x0000_?U?_x0000_?U?_x0000_?U?_x0000_?U"/>
      <sheetName val="Sheet5?_x0008__x0006__x0008__x0003_? ?U???U???U???U???U"/>
      <sheetName val="? ?U???U???U???U???U???U??"/>
      <sheetName val="TL rieng"/>
      <sheetName val="ay (28-10-2005)_x0000__x0000_#2_Du toan nga"/>
      <sheetName val="TONGSBU"/>
      <sheetName val="PHAN TICH VAT T_x0015_ NGANG"/>
      <sheetName val="PHAN TACH VAT TU THEO NHOM"/>
      <sheetName val="TONG HOP NHAN CNNG"/>
      <sheetName val="DIEF GIAI CPSX"/>
      <sheetName val="BANG GIA DU UOAN THUY LOI"/>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Chi tiet1"/>
      <sheetName val="Thuc thanh_x0000_ס_x0000__x0000__x0000__x0000__x0000__x0000__x0000__x0000__x0009__x0000_忀ס_x0000__x0004__x0000__x0000__x0000__x0000__x0000_"/>
      <sheetName val="CHIET TINH DGN GIA"/>
      <sheetName val="Gia KS"/>
      <sheetName val="dg"/>
      <sheetName val="?_x0000_?Ý?_x0000_?Ý?_x0000_?Ý?_x0000_?Ý?_x0000_?Ý?_x0000_?Ý?_x0000__x0000__x0000__x0000__x0000__x0000_"/>
      <sheetName val="Sheet5_x0000__x0008__x0006__x0008__x0003_?_x0000_?Ý?_x0000_?Ý?_x0000_?Ý?_x0000_?Ý?_x0000_?Ý"/>
      <sheetName val="'ia nhan cong"/>
      <sheetName val="_"/>
      <sheetName val="TONG KE"/>
      <sheetName val="Electrical Breakdown"/>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gia xe "/>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Tiepdia"/>
      <sheetName val="PTVT (MAU)"/>
      <sheetName val="VL_NC"/>
      <sheetName val="BC11cau-QL15A-3"/>
      <sheetName val="dtct cong"/>
      <sheetName val=" lam_x0000__x000e_2_Goi 1 (TT04)_x0000_ 2_goi 1 d"/>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DK-TT"/>
      <sheetName val="KLLK THUC @IEN"/>
      <sheetName val="ay (28-10-2005)??#2_Du toan nga"/>
      <sheetName val=" lam?_x000e_2_Goi 1 (TT04)? 2_goi 1 d"/>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Tong_ke"/>
      <sheetName val=""/>
      <sheetName val="Sheet5_x0000__x0008__x0006__x0008__x0003_ဠ_x0000_蜰Ư༢_x0000_螸Ư༢_x0000_蠼Ư༢_x0000_⋀_x000f_쀀궈∁_x000f_"/>
      <sheetName val="Sheet5?_x0008__x0006__x0008__x0003_ဠ?蜰Ư༢?螸Ư༢?蠼Ư༢?⋀_x000f_쀀궈∁_x000f_"/>
      <sheetName val="_ia nhan cong"/>
      <sheetName val="Sheet5__x0008__x0006__x0008__x0003_ဠ_蜰Ư༢_螸Ư༢_蠼Ư༢_⋀_x000f_쀀궈∁_x000f_"/>
      <sheetName val="Luong ¼1- 03"/>
      <sheetName val="TPSX"/>
      <sheetName val="Sales2002"/>
      <sheetName val="Thuc thanh_x0000_ס_x0000_ 忀ס_x0000__x0004__x0000_鵀ס_x0000_怈ס_x0000_d_x0000_![BC"/>
      <sheetName val="Thuc thanh?ס????????_x0009_?忀ס?_x0004_?????"/>
      <sheetName val="ay (28-10-2005)"/>
      <sheetName val=" Luong nghiun "/>
      <sheetName val="chitiet"/>
      <sheetName val="DO_AM_DT"/>
      <sheetName val="TH VAL TU"/>
      <sheetName val="BANG BU VAN CxUYEN"/>
      <sheetName val="CHI PHI CÁ!MAY"/>
      <sheetName val=" lam"/>
      <sheetName val="___Ý___Ý___Ý___Ý___Ý___Ý_______"/>
      <sheetName val="Sheet5__x0008__x0006__x0008__x0003____Ý___Ý___Ý___Ý___Ý"/>
      <sheetName val="_x0000__x0000__x0000__x0000__x0000__x0000__x0000__x0000__x0000__x0000__x0000_![BC11cau-QL15A-3.xl"/>
      <sheetName val="Shɥet5_x0000__x0008__x0006__x0008__x0003_ဠ 蜰Ư༢_x0000_螸Ư༢_x0000_蠼Ư༢_x0000_裀Ư༢_x0000_襄Ư"/>
      <sheetName val="01 Bid Price summary"/>
      <sheetName val="PONG HOP KINH PHI"/>
      <sheetName val="PHAN TICH KHOI HUONG"/>
      <sheetName val="DON CIA TONG HOP"/>
      <sheetName val="BOQ-1"/>
      <sheetName val="VC BG"/>
      <sheetName val="DZ 22KV"/>
      <sheetName val="Sheet5?_x0008__x0006__x0008__x0003_???U???U???U???U??7U"/>
      <sheetName val="MTL$-INTER"/>
      <sheetName val="LEGEND"/>
      <sheetName val="Dept"/>
      <sheetName val="uniBase"/>
      <sheetName val="vniBase"/>
      <sheetName val="abcBase"/>
      <sheetName val="Shee«"/>
      <sheetName val="She«3"/>
      <sheetName val="Thuc thanh_x0000_ס_x0000__x0000__x0000__x0000__x0000__x0000__x0000__x0000_ _x0000_忀ס_x0000__x0004__x0000__x0000__x0000__x0000__x0000_"/>
      <sheetName val="Thuc thanh?ס???????? ?忀ס?_x0004_?????"/>
      <sheetName val="? ?U?"/>
      <sheetName val="? ?Ý?"/>
      <sheetName val="Shɥet5"/>
      <sheetName val="Names"/>
      <sheetName val="Sheet5__x0008__x0006__x0008__x0003_?_?U?_?U?_?U?_?U?_?U"/>
      <sheetName val="Sheet5__x0008__x0006__x0008__x0003_?_?U?_?U?_?U?_?_x000f_???_x000f_"/>
      <sheetName val="Sheet5__x0008__x0006__x0008__x0003_? ?U?_?U?_?U?_?U?_?U"/>
      <sheetName val="Sheet5??Ý??Ý??Ý??Ý??Ý??Ý?"/>
      <sheetName val="Sheet5??Ý??Ý??Ý??Ý??Ý"/>
      <sheetName val="tra-vat-lieu"/>
      <sheetName val="_ _Ý_"/>
      <sheetName val="Sheet5__x0008__x0006__x0008__x0003____Ý___Ý___Ý____x000f_____x000f_"/>
      <sheetName val="_ _Ý___Ý___Ý___Ý___Ý___Ý______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U??U??U??U??U??U?"/>
      <sheetName val="Sheet5??U??U??U??U??U"/>
      <sheetName val="DI-ESTI"/>
      <sheetName val="Sheet5?_x0008__x0006__x0008__x0003_ဠ?蜰Ư༢?螸Ư༢?蠼Ư༢?裀Ư༢?褄Ư"/>
      <sheetName val="[BC11cau-Q"/>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ay (28-10-2005)_x0000_#2_Du toan ngay"/>
      <sheetName val="Sheet5_x0000__x0008__x0006__x0008__x0003_? ?Ý?_x0000_?Ý?_x0000_?Ý?_x0000_?Ý?_x0000_?Ý"/>
      <sheetName val="Sheet5?_x0008__x0006__x0008__x0003_? ?Ý???Ý???Ý???Ý???Ý"/>
      <sheetName val="Tra"/>
      <sheetName val="?_x0000_îm??_x0000_ùn??_x0000_ÛÇ??_x0000_Á¸??_x0000_???_x0000__x0000__x0000__x0000__x0000__x0000_"/>
      <sheetName val="ay (28-10-2005)__#2_Du toan nga"/>
      <sheetName val="NKC"/>
      <sheetName val="???????????![BC11cau-QL15A-3.xl"/>
      <sheetName val="Thuc thanh?ס? 忀ס?_x0004_?鵀ס?怈ס?d?![BC"/>
      <sheetName val="Thuc thanh?ס?_x0009_忀ס?_x0004_?鵀ס?怈ס?d?![BC"/>
      <sheetName val="ay (28-10-2005)?#2_Du toan ngay"/>
      <sheetName val="TONG XOP NHAN CONG"/>
      <sheetName val="C47(T11)"/>
      <sheetName val="Don gia-cau"/>
      <sheetName val="VC"/>
      <sheetName val="PEDESB"/>
      <sheetName val="___________!_BC11cau-QL15A-3.xl"/>
      <sheetName val="5_x0000__x0008__x0006__x0008__x0003_?_x0000_ãó??_x0000_îm??_x0000_ùn??_x0000_ÛÇ??_x0000_Á¸?"/>
      <sheetName val="et5_x0000__x0008__x0006__x0008__x0003_?_x0000_ãó??_x0000_îm??_x0000_ùn??_x0000_?_x000f_???_x000f_"/>
      <sheetName val="dt䡫hovt"/>
      <sheetName val="Sheet5__x0008__x0006__x0008__x0003____U___U___U___U__7U"/>
      <sheetName val="Thuc thanh_x0000_ס_x0000_ 忀ס_x0000__x0004_"/>
      <sheetName val="Thuc thanh_ס________ _忀ס__x0004______"/>
      <sheetName val="???Ý???Ý???Ý???Ý???Ý???Ý??"/>
      <sheetName val="Thuc thanh_ס_ 忀ס__x0004__鵀ס_怈ס_d_!_BC"/>
      <sheetName val="???_x000f__x0000__x0001__x0000__x0000__x0000__x0000__x0000__x0000__x0000_??U???U???U??"/>
      <sheetName val="MTL$-INTE_x0005_"/>
      <sheetName val="Sheet5ဠ蜰Ư༢螸Ư༢蠼Ư༢⋀쀀꾈∁"/>
      <sheetName val="Sheet5??U??U??U?????"/>
      <sheetName val="MTO_REV_2(ARMOR)"/>
      <sheetName val=" lam__x000e_2_Goi 1 (TT04)_ 2_goi 1 d"/>
      <sheetName val="Thuc thanh_x0000_?_x0000__x0000__x0000__x0000__x0000__x0000__x0000__x0000__x0009__x0000_??_x0000__x0004__x0000__x0000__x0000__x0000__x0000_"/>
      <sheetName val="KH-Q1,Q2,01"/>
      <sheetName val="Sheet09"/>
      <sheetName val="Shɥet5?_x0008__x0006__x0008__x0003_ဠ 蜰Ư༢?螸Ư༢?蠼Ư༢?裀Ư༢?襄Ư"/>
      <sheetName val="Ktmo"/>
      <sheetName val="CHITIET VL-NC-TT-3p"/>
      <sheetName val="VCV-BE-TONG"/>
      <sheetName val="TONG_HOP_K©N©_2ÈI"/>
      <sheetName val="TONG_KE_DZ_0_4_KV"/>
      <sheetName val="Bia_TQT"/>
      <sheetName val="BANG_DU_TGAN_DRC"/>
      <sheetName val="VC_B"/>
      <sheetName val="PHAN_DICH_VAT_TU"/>
      <sheetName val="DIEL_GIAI_KL"/>
      <sheetName val="KLDK_THUC_HIEN"/>
      <sheetName val="Tai_khoan"/>
      <sheetName val="Sheet5?ဠ?蜰Ư༢?螸Ư༢?蠼Ư༢?裀Ư༢?襄Ư"/>
      <sheetName val="Sheet5?ဠ?蜰Ư༢?螸Ư༢?蠼Ư༢?⋀쀀꾈∁"/>
      <sheetName val="Sheet5????U???U???U???U???U"/>
      <sheetName val="Sheet5????U???U???U??????"/>
      <sheetName val="gia_xe_ay"/>
      <sheetName val="Sheet5ဠ_蜰Ư༢螸Ư༢蠼Ư༢裀Ư༢襄Ư༢览Ư༢"/>
      <sheetName val="Luong_T1-_03"/>
      <sheetName val="Luong_T2-_03"/>
      <sheetName val="Luong_T3-_03"/>
      <sheetName val="gia_xe_?ay"/>
      <sheetName val="TL_rieng"/>
      <sheetName val="Electrical_Breakdown"/>
      <sheetName val="Gia_KS"/>
      <sheetName val="dtct_cau"/>
      <sheetName val="Chi_tiet1"/>
      <sheetName val="Sheet5ဠ_蜰Ư༢螸Ư༢蠼Ư༢裀Ư༢襄Ư"/>
      <sheetName val="Sheet5?ဠ_蜰Ư༢?螸Ư༢?蠼Ư༢?裀Ư༢?襄Ư"/>
      <sheetName val="Sh¡9_x0006__x001a_"/>
      <sheetName val="MTO REV.2(ARMOR)_x0000__x0000__x0000__x0000__x0000__x0000__x0000__x0000__x0000__x0000__x0009__x0000_ߤξ_x0000_"/>
      <sheetName val="Sheet5__Ý__Ý__Ý__Ý__Ý__Ý_"/>
      <sheetName val="Sheet5__Ý__Ý__Ý__Ý__Ý"/>
      <sheetName val="Thuc thanh_x0000_?_x0000__x0000__x0000__x0000__x0000__x0000__x0000__x0000_ _x0000_??_x0000__x0004__x0000__x0000__x0000__x0000__x0000_"/>
      <sheetName val="MTO REV.2(ARMOR)_x0000__x0000__x0000__x0000__x0000__x0000__x0000__x0000__x0000__x0000_ _x0000_ߤξ_x0000_"/>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ay__28_10_2005____2_Du_toan_n_3"/>
      <sheetName val="Thuc_thanh____________________3"/>
      <sheetName val="Sh_et5________________________2"/>
      <sheetName val="?_x0000_?U?_x0000_?U?_x0000_?U?_x0000_?U?_x0000_?U?_x0000_?U?_x0000_"/>
      <sheetName val="gia xe ay"/>
      <sheetName val="? ?U?_x0000_?U?_x0000_?U?_x0000_?U?_x0000_?U?_x0000_?U?_x0000_"/>
      <sheetName val="TH_VAT_TU_x0000_̴ࠁ_x0000__x0004__x0000__x0000__x0000__x0000__x0000__x0000_씸߽_x0000__x0000__x0000__x0000__x0000__x0000__x0000__x0000_ࢸ"/>
      <sheetName val="_BC11cau-Q"/>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refreshError="1"/>
      <sheetData sheetId="147"/>
      <sheetData sheetId="148" refreshError="1"/>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sheetData sheetId="164"/>
      <sheetData sheetId="165" refreshError="1"/>
      <sheetData sheetId="166" refreshError="1"/>
      <sheetData sheetId="167"/>
      <sheetData sheetId="168" refreshError="1"/>
      <sheetData sheetId="169" refreshError="1"/>
      <sheetData sheetId="170" refreshError="1"/>
      <sheetData sheetId="171"/>
      <sheetData sheetId="172"/>
      <sheetData sheetId="173"/>
      <sheetData sheetId="174"/>
      <sheetData sheetId="175"/>
      <sheetData sheetId="176"/>
      <sheetData sheetId="177"/>
      <sheetData sheetId="178" refreshError="1"/>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refreshError="1"/>
      <sheetData sheetId="306"/>
      <sheetData sheetId="307" refreshError="1"/>
      <sheetData sheetId="308"/>
      <sheetData sheetId="309" refreshError="1"/>
      <sheetData sheetId="310" refreshError="1"/>
      <sheetData sheetId="311" refreshError="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refreshError="1"/>
      <sheetData sheetId="429" refreshError="1"/>
      <sheetData sheetId="430"/>
      <sheetData sheetId="431" refreshError="1"/>
      <sheetData sheetId="432" refreshError="1"/>
      <sheetData sheetId="433" refreshError="1"/>
      <sheetData sheetId="434"/>
      <sheetData sheetId="435" refreshError="1"/>
      <sheetData sheetId="436" refreshError="1"/>
      <sheetData sheetId="43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 vat_x0000_lieu"/>
      <sheetName val="tonghoptt (2)"/>
      <sheetName val="tonghoptt"/>
      <sheetName val="ximang"/>
      <sheetName val="da 1x2"/>
      <sheetName val="cat vang"/>
      <sheetName val="phugia555"/>
      <sheetName val="phugia561"/>
      <sheetName val="dung"/>
      <sheetName val="Dulieu"/>
      <sheetName val="Tai khoan"/>
      <sheetName val="gia 3_x0000_t lieu"/>
      <sheetName val="giathanh1"/>
      <sheetName val="VL,NC"/>
      <sheetName val="Tra KS"/>
      <sheetName val="2_x0000__x0000_(tuyen)"/>
      <sheetName val="ptdg-duong"/>
      <sheetName val="gia vat"/>
      <sheetName val="gia 3"/>
      <sheetName val="2"/>
      <sheetName val="gia vat?lieu"/>
      <sheetName val="TSO_CHUNG"/>
      <sheetName val="ctTBA"/>
      <sheetName val="BTH phi"/>
      <sheetName val="BLT phi"/>
      <sheetName val="phi,le phi"/>
      <sheetName val="Bien Lai TON"/>
      <sheetName val="BCQT "/>
      <sheetName val="Giay di duong"/>
      <sheetName val="BC QT cua tung ap"/>
      <sheetName val="GIAO CHI TIEU THU QUY 07"/>
      <sheetName val="BANG TONG HOP GIAY NOP TIEN"/>
      <sheetName val="CHITIET VL-NC-TT-3p"/>
      <sheetName val="VCV-BE-TONG"/>
      <sheetName val="dgngia"/>
      <sheetName val="DTCT-TB"/>
      <sheetName val="dtct cau"/>
      <sheetName val="Tra_bang_QD11-109"/>
      <sheetName val="_x000c__x0000__x0001__x0000__x0000__x0000__x0001_ý"/>
      <sheetName val="NOMENCLATURE"/>
      <sheetName val="gVL"/>
      <sheetName val="gia 3?t lieu"/>
      <sheetName val="Tonghp"/>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fia vat lieu"/>
      <sheetName val="Shdet3"/>
      <sheetName val="Cn.gty"/>
      <sheetName val="dbgt(tuien("/>
      <sheetName val="DgiajqatDHC4,"/>
      <sheetName val="Loading"/>
      <sheetName val="Check C"/>
      <sheetName val="PTVT (MAU)"/>
      <sheetName val="Thuc thanh"/>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CCP"/>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DI-ESTI"/>
      <sheetName val="DO AM DT"/>
      <sheetName val="BO"/>
      <sheetName val="DgiaksatDHC"/>
      <sheetName val="2??(tuyen)"/>
      <sheetName val="_x000c_?_x0001_???_x0001_ý"/>
      <sheetName val="CdȮNhap"/>
      <sheetName val="T.Tran( AnLoc"/>
      <sheetName val="gia 8e may"/>
      <sheetName val="SOKTMAY"/>
      <sheetName val="gia vat_lieu"/>
      <sheetName val="KH-Q1,Q2,01"/>
      <sheetName val="TK22kV"/>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_x000c_"/>
      <sheetName val="gia 3_t lieu"/>
      <sheetName val="So tong hop "/>
      <sheetName val="Gia KS"/>
      <sheetName val="PHAN DS 22 KV"/>
      <sheetName val="chi tiet C"/>
      <sheetName val="Electrical Breakdown"/>
      <sheetName val="TL rieng"/>
      <sheetName val="uniBase"/>
      <sheetName val="vniBase"/>
      <sheetName val="abcBase"/>
      <sheetName val="ESTI."/>
      <sheetName val="2_x0000__x0000_€(tuyen)"/>
      <sheetName val="CTGS"/>
      <sheetName val="db't(tuyeni (2)"/>
      <sheetName val="LEGEND"/>
      <sheetName val="Ke toaٺ_x0001_thuc hien cong trinh"/>
      <sheetName val="2??€(tuyen)"/>
      <sheetName val="IBASE"/>
      <sheetName val="2__(tuyen)"/>
      <sheetName val="_BCNCKT13_S3.xlsYphugia561"/>
      <sheetName val="_x000c___x0001_____x0001_ý"/>
      <sheetName val="MF.01%"/>
      <sheetName val="Temp"/>
      <sheetName val="_x000c___x0001___x0001_ý"/>
      <sheetName val="TH thiet bi"/>
      <sheetName val="gia_vatlieu"/>
      <sheetName val="T.Tranh LkcNinh"/>
      <sheetName val="dbgt(tuyel)"/>
      <sheetName val="KRTK (06)"/>
      <sheetName val="2_x0000__x0000_�(tuyen)"/>
      <sheetName val="[BCNCKT13_S3.xl۽_x0000_Ctgs.3"/>
      <sheetName val="Sheet6"/>
      <sheetName val="kl cong"/>
      <sheetName val="thkp"/>
      <sheetName val="clvl"/>
      <sheetName val="ptvl"/>
      <sheetName val="ke"/>
      <sheetName val="MTL$-INTER"/>
      <sheetName val="_x0000__x0000__x0000__x0000__x0000__x0000__x0000__x0000_"/>
      <sheetName val="2__€(tuyen)"/>
      <sheetName val="_BCNCKT13_S3.xl۽"/>
      <sheetName val="Tiepdia"/>
      <sheetName val="TTDZ22"/>
      <sheetName val="Lists"/>
      <sheetName val="|ong hop"/>
      <sheetName val="C47-BH-ူ9"/>
      <sheetName val="C47-BH-_x0011_1"/>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Tongke"/>
      <sheetName val="KSTK(1778 Dcuone)"/>
      <sheetName val="5.BANG I"/>
      <sheetName val="FD"/>
      <sheetName val="GI"/>
      <sheetName val="EE (3)"/>
      <sheetName val="PAVEMENT"/>
      <sheetName val="TRAFFIC"/>
      <sheetName val="Cd?Nhap"/>
      <sheetName val="[BCNCKT13_S3.xls_VPPN"/>
      <sheetName val="KST[(17_x0017_8 Dcuong)"/>
      <sheetName val="[BCNCKT13_S3.xl۽?Ctgs.3"/>
      <sheetName val="????????"/>
      <sheetName val="4"/>
      <sheetName val="Nhat ky - socai thang 2"/>
      <sheetName val="Sheet7"/>
      <sheetName val="nhat ky so cai thang 1"/>
      <sheetName val="Nhat ky so cai thang3"/>
      <sheetName val="Sheet5"/>
      <sheetName val="ND"/>
      <sheetName val="DPCT"/>
      <sheetName val="TONG KE DZ 0.4 KV"/>
      <sheetName val="PTVT _MAU_"/>
      <sheetName val="_BCNCKT13_S3.xls_VPPN"/>
      <sheetName val="NHAP DS"/>
      <sheetName val="PTDGAntoanGT"/>
      <sheetName val="Cau - Cong"/>
      <sheetName val="vt"/>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_"/>
      <sheetName val="2??�(tuyen)"/>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TLP CAU"/>
      <sheetName val="Don gia-cau"/>
      <sheetName val="Khoi luong"/>
      <sheetName val="NEW-PANEL"/>
      <sheetName val="KST_(17_x0017_8 Dcuong)"/>
      <sheetName val="NC"/>
      <sheetName val="NHATKYC"/>
      <sheetName val="2__�(tuyen)"/>
      <sheetName val="To~ghop"/>
      <sheetName val="p2_x0000__x0000_l"/>
      <sheetName val="DTCT-TPhuoc"/>
      <sheetName val="________"/>
      <sheetName val="db't(tuyen) ,2)"/>
      <sheetName val="_BCNCKT13_S3.xl?"/>
      <sheetName val="C47-BH-?9"/>
      <sheetName val="2_x0000__x0000_?(tuyen)"/>
      <sheetName val="Ke toa?_x0001_thuc hien cong trinh"/>
      <sheetName val="C47-BH-16"/>
      <sheetName val="chitimc"/>
      <sheetName val="QL60-TRAVINH(X)"/>
      <sheetName val="GiaVL"/>
      <sheetName val="_BCNCKT13_S3.xl__Ctgs.3"/>
      <sheetName val="dtct cong"/>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_______"/>
      <sheetName val="ptvt"/>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BANG_TONG_HOP_GIAY_NOP_TIEN"/>
      <sheetName val="????ý"/>
      <sheetName val="??ý"/>
      <sheetName val="Thuc_thanh"/>
      <sheetName val="gia_vat_lieu2"/>
      <sheetName val="gia_3_t_lieu"/>
      <sheetName val="DO_AM_DT"/>
      <sheetName val="T_Tran(_AnLoc"/>
      <sheetName val="gia_8e_may"/>
      <sheetName val="So_tong_hop_"/>
      <sheetName val="CANDOI"/>
      <sheetName val="_x000c__x0000__x0001__x0000__x0"/>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Chart1"/>
      <sheetName val="Quy hau"/>
      <sheetName val="Uan-ao"/>
      <sheetName val="Xuanhoi"/>
      <sheetName val="Dong thanh"/>
      <sheetName val="C47-BH-_9"/>
      <sheetName val="Ke toa__x0001_thuc hien cong tr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sheetData sheetId="343"/>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refreshError="1"/>
      <sheetData sheetId="59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VCTT"/>
      <sheetName val="Sheet1"/>
      <sheetName val="Sheet2"/>
      <sheetName val="Sheet3"/>
      <sheetName val="Sheet6"/>
      <sheetName val="Sheet7"/>
      <sheetName val="Sheet4"/>
      <sheetName val="Sheet5"/>
      <sheetName val="XL4Poppy"/>
      <sheetName val="(1)TK_ThueGTGT_Thang"/>
      <sheetName val="00000000"/>
      <sheetName val="CT Thang Mo"/>
      <sheetName val="CT  PL"/>
      <sheetName val="Chiet tinh dz35"/>
      <sheetName val="DT DZ 22+TBA "/>
      <sheetName val="Chi tiet"/>
      <sheetName val="NKCTỪ"/>
      <sheetName val="SỔ CÁI"/>
      <sheetName val="BCÂNĐỐI"/>
      <sheetName val="CĐKTOÁN"/>
      <sheetName val="KQHĐKD"/>
      <sheetName val="TỒN QUỸ"/>
      <sheetName val="_x0002_i  _x0004_z22"/>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31-08"/>
      <sheetName val="01-09"/>
      <sheetName val="02-09"/>
      <sheetName val="03-09"/>
      <sheetName val="04-09"/>
      <sheetName val="05-9"/>
      <sheetName val="06-09"/>
      <sheetName val="07-09"/>
      <sheetName val="08-09"/>
      <sheetName val="XL4Test5"/>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 co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gVL"/>
      <sheetName val="NhucauKP"/>
      <sheetName val="Sheet3 (2)"/>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Tong hop"/>
      <sheetName val="Phuc vu"/>
      <sheetName val="May Phat"/>
      <sheetName val="1813"/>
      <sheetName val="px2,tb-t,"/>
      <sheetName val="dtctODuong-01"/>
      <sheetName val="dtct cau"/>
      <sheetName val="nc%cm"/>
      <sheetName val="DTCT"/>
      <sheetName val="GiaVL"/>
      <sheetName val="Sheet! (2)"/>
      <sheetName val="dtct_Duong,tc"/>
      <sheetName val="CtiedQII"/>
      <sheetName val="DHop08"/>
      <sheetName val="Ctiet 9"/>
      <sheetName val="Ctiet!1"/>
      <sheetName val="00 00000"/>
      <sheetName val="Bia"/>
      <sheetName val="THKP D"/>
      <sheetName val="THKP"/>
      <sheetName val="Bu gia1"/>
      <sheetName val="Bu gia in"/>
      <sheetName val="Bu gia"/>
      <sheetName val="CL CL"/>
      <sheetName val="CL"/>
      <sheetName val="DT"/>
      <sheetName val="CVC-_x0010_1"/>
      <sheetName val="dt#tke-01"/>
      <sheetName val="ptdg-00 (2)"/>
      <sheetName val="02- 9"/>
      <sheetName val="Cheet3"/>
      <sheetName val="THop0_x0015_"/>
      <sheetName val="Bke0_x0015_"/>
      <sheetName val="_x0004_en 31,7"/>
      <sheetName val="THop0("/>
      <sheetName val="BC9Tfa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nc_cm"/>
      <sheetName val="tra bang"/>
      <sheetName val="Sheet4"/>
      <sheetName val="nhiemvu2006"/>
      <sheetName val="RutTM"/>
      <sheetName val="10000000"/>
      <sheetName val="20000000"/>
      <sheetName val="30000000"/>
      <sheetName val="tra-vat-lieu (duyet)"/>
      <sheetName val="[ duong257-272."/>
      <sheetName val="d4ct_Duong-01"/>
      <sheetName val="TVL"/>
      <sheetName val="Tra KS"/>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TH_GTXL࠭TC"/>
      <sheetName val="_ duong257-272."/>
      <sheetName val="dtgt_Duong-tk"/>
      <sheetName val="THop51"/>
      <sheetName val="Ctie塅䕃⹌"/>
      <sheetName val="Ctiet02_x0000__x0018_[ duong257-272.xls]Bke"/>
      <sheetName val="p4ke"/>
      <sheetName val="Thuc thanh"/>
      <sheetName val="THop1"/>
      <sheetName val="THop1_x0000_"/>
      <sheetName val="BeTong"/>
      <sheetName val="dieuchinh"/>
      <sheetName val="DO AM DT"/>
      <sheetName val="THop1"/>
      <sheetName val="Sheet13_x0000__x0000__x0000__x0000__x0000__x0000__x0000__x0000__x0000__x0000__x0000_㸰Ɂ_x0000__x0004__x0000__x0000__x0000__x0000__x0000__x0000_숌Ɂ_x0000_"/>
      <sheetName val="Ctiet02?_x0018_[ duong257-272.xls]Bke"/>
      <sheetName val="_x0000__x0000__x0000__x0000__x0000__x0000__x0000__x0000_"/>
      <sheetName val="VL,NC"/>
      <sheetName val="NXT-10T  4)"/>
      <sheetName val="Sheet13???????????㸰Ɂ?_x0004_??????숌Ɂ?"/>
      <sheetName val="Phuong an 1"/>
      <sheetName val="TH_GTXL?TC"/>
      <sheetName val="TH_GTXL_TC"/>
      <sheetName val="THop1?"/>
      <sheetName val="PHop04"/>
      <sheetName val="_x0000__x0000_u_x0000__x0000__x0000__x0000__x0000__x0000__x0000__x0000__x0000__x0000__x0000__x0000__x0000__x0000__x0000__x001a_[ duong257-2"/>
      <sheetName val="cdps"/>
      <sheetName val="Ctiet02__x0018__ duong257-272.xls_Bke"/>
      <sheetName val="Sheet13___________㸰Ɂ__x0004_______숌Ɂ_"/>
      <sheetName val="THop1_"/>
      <sheetName val="Don gia-cau"/>
      <sheetName val="Ctie???"/>
      <sheetName val="-272.xls]Bke01_x0000__x0000__x0000__x0018_[ duong257-27"/>
      <sheetName val="-272.xls]Bke01???_x0018_[ duong257-27"/>
      <sheetName val="Ctie___"/>
      <sheetName val="-272.xls_Bke01"/>
      <sheetName val="_x000d_¹½.,6³"/>
      <sheetName val="DNP၄-QL"/>
      <sheetName val="Tai khoan"/>
      <sheetName val="????????"/>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_x000a_¹½.,6³"/>
      <sheetName val="THTram"/>
      <sheetName val="KKKKKKKK"/>
      <sheetName val="XL$Poppy"/>
      <sheetName val="CHITIET VL-NC"/>
      <sheetName val="bang-tra"/>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Ctiet02[_duong257-272_xls]Bke"/>
      <sheetName val="Ctiet02?[_duong257-272_xls]Bke"/>
      <sheetName val="Sheet13㸰Ɂ숌Ɂ㹨Ɂu[_duong257-2"/>
      <sheetName val="Sheet13㸰Ɂ숌Ɂ"/>
      <sheetName val="??u???????????????_x001a_[ duong257-2"/>
      <sheetName val="Sheet13_x0000__x0000__x0000__x0000__x0000__x0000__x0000__x0000__x0000__x0000__x0000_??_x0000__x0004__x0000__x0000__x0000__x0000__x0000__x0000_??_x0000_"/>
      <sheetName val="Sheet13??????????????_x0004_?????????"/>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________"/>
      <sheetName val="Ctiet02__duong257-272_xls_Bke"/>
      <sheetName val="Sheet13㸰Ɂ숌Ɂ㹨Ɂu__duong257-2"/>
      <sheetName val="ptd2_x0000__x0000_ (2)"/>
      <sheetName val="Bke 90"/>
      <sheetName val="-272.xls_Bke01____x0018__ duong257-27"/>
      <sheetName val="__u________________x001a__ duong257-2"/>
      <sheetName val="Sheet13_______________x0004__________"/>
      <sheetName val="Sheet13___________㸰Ɂ_______숌Ɂ_"/>
      <sheetName val="CVC-_x005f_x0010_1"/>
      <sheetName val="THop0_x005f_x0015_"/>
      <sheetName val="Bke0_x005f_x0015_"/>
      <sheetName val="_x005f_x0004_en 31,7"/>
      <sheetName val="Cp``pQII"/>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TL rieng"/>
      <sheetName val="CtietQIIA"/>
      <sheetName val="Sheet3_(2)4"/>
      <sheetName val="Sheet!_(2)4"/>
      <sheetName val="CORE_PLATE4"/>
      <sheetName val="TR_4"/>
      <sheetName val="THop1€"/>
      <sheetName val="KH NVL"/>
      <sheetName val="CVC-_x005f_x005f_x005f_x0010_1"/>
      <sheetName val="ptd2"/>
      <sheetName val="DNP?-QL"/>
      <sheetName val="Sheet13___________??__x0004_______??_"/>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_¹½.,6³"/>
      <sheetName val="Shee42"/>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MTL$-INTER"/>
      <sheetName val="DNP_-QL"/>
      <sheetName val="u[_duong257-2"/>
      <sheetName val="th-ke-೼_xfffe_"/>
      <sheetName val="Tai_khoan"/>
      <sheetName val="Don_gia-cau"/>
      <sheetName val="Sheet8_x0000_͘_x0000__x0000__x0000__x0000__x0000__x0000__x0000__x0000__x0009__x0000_ᬤ͝_x0000__x0004__x0000__x0000__x0000__x0000__x0000__x0000_ᙄ͘_x0000_"/>
      <sheetName val="Sheet8_x0000_͘_x0000__x0000__x0000__x0000__x0000__x0000__x0000__x0000_ _x0000_ᬤ͝_x0000__x0004__x0000__x0000__x0000__x0000__x0000__x0000_ᙄ͘_x0000_"/>
      <sheetName val="Ctiet02_x0000__x0018_[ duong257-272.xls]B_2"/>
      <sheetName val="Sheet13_______________________2"/>
      <sheetName val="Ctiet02?_x0018_[ duong257-272.xls]B_2"/>
      <sheetName val="Sheet13_______________________3"/>
      <sheetName val="Ctiet02_x005f_x0000__x005f_x0018___duong2_2"/>
      <sheetName val="Ctiet02__x005f_x0018___duong257_272_2"/>
      <sheetName val="Sheet13_x005f_x0000__x005f_x0000__x005f_x0000___2"/>
      <sheetName val=""/>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refreshError="1"/>
      <sheetData sheetId="141"/>
      <sheetData sheetId="142" refreshError="1"/>
      <sheetData sheetId="143" refreshError="1"/>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sheetData sheetId="196"/>
      <sheetData sheetId="197"/>
      <sheetData sheetId="198"/>
      <sheetData sheetId="199"/>
      <sheetData sheetId="200"/>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refreshError="1"/>
      <sheetData sheetId="333"/>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refreshError="1"/>
      <sheetData sheetId="582" refreshError="1"/>
      <sheetData sheetId="583"/>
      <sheetData sheetId="584"/>
      <sheetData sheetId="585" refreshError="1"/>
      <sheetData sheetId="586"/>
      <sheetData sheetId="587" refreshError="1"/>
      <sheetData sheetId="588" refreshError="1"/>
      <sheetData sheetId="589" refreshError="1"/>
      <sheetData sheetId="590"/>
      <sheetData sheetId="59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bravo41"/>
      <sheetName val="Tong"/>
      <sheetName val="Chi tiet"/>
      <sheetName val="Sheet2"/>
      <sheetName val="Sheet3"/>
      <sheetName val="00000000"/>
      <sheetName val="dtct cong_x0000_ȁ"/>
      <sheetName val="gvl"/>
      <sheetName val="tra-vat-lieu"/>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THTram"/>
      <sheetName val="DOAM0654CAS"/>
      <sheetName val="hold5"/>
      <sheetName val="hold6"/>
      <sheetName val="Tai khoan"/>
      <sheetName val="dtct cong_x0000_?"/>
      <sheetName val="KSTK-tkkd"/>
      <sheetName val="Tra_bang"/>
      <sheetName val="BK N111"/>
      <sheetName val="BKN111(06)"/>
      <sheetName val="XL4Poppy"/>
      <sheetName val="TVL"/>
      <sheetName val="Pÿÿÿÿcau"/>
      <sheetName val="dtct cong?ȁ"/>
      <sheetName val="dtct cong??"/>
      <sheetName val="t"/>
      <sheetName val="tra_vat_lieu"/>
      <sheetName val="dtct ccu"/>
      <sheetName val="4"/>
      <sheetName val="NEW-PANEL"/>
      <sheetName val="_x0000_"/>
      <sheetName val="SILICATE"/>
      <sheetName val="dtct_x0000_cong"/>
      <sheetName val="tungphal"/>
      <sheetName val="dtct cong_ȁ"/>
      <sheetName val="dtct cong__"/>
      <sheetName val="B_tra"/>
      <sheetName val="TH_cong"/>
      <sheetName val="dtct_cong"/>
      <sheetName val="ptdg_cong"/>
      <sheetName val="PTDG_cau"/>
      <sheetName val="dtct_cau"/>
      <sheetName val="Chi_tiet"/>
      <sheetName val="dtct_congȁ"/>
      <sheetName val="Tai_khoan"/>
      <sheetName val="?"/>
      <sheetName val="dtct?cong"/>
      <sheetName val="BKN111(06("/>
      <sheetName val="VC-Dу-DH"/>
      <sheetName val="THCT"/>
      <sheetName val="THDZ0,4"/>
      <sheetName val="TH DZ35"/>
      <sheetName val="ptdg"/>
      <sheetName val=""/>
      <sheetName val="dtct cong_?"/>
      <sheetName val="dtct_cong?"/>
      <sheetName val="TH VL, NC, DDHT Thanhphuoc"/>
      <sheetName val="cong32-38"/>
      <sheetName val="_"/>
      <sheetName val="dtct_cong_"/>
      <sheetName val="Shedt18"/>
      <sheetName val="trabšng"/>
      <sheetName val="²_x0000__x0000_t13"/>
      <sheetName val="²"/>
      <sheetName val="Don gia-cau"/>
      <sheetName val="TH_cong1"/>
      <sheetName val="dtct_cong1"/>
      <sheetName val="ptdg_cong1"/>
      <sheetName val="PTDG_cau1"/>
      <sheetName val="dtct_cau1"/>
      <sheetName val="Chi_tiet1"/>
      <sheetName val="BK_N111"/>
      <sheetName val="Tai_khoan1"/>
      <sheetName val="dtct_cong?ȁ"/>
      <sheetName val="dtct_cong??"/>
      <sheetName val="dtct_ccu"/>
      <sheetName val="VC-D?-DH"/>
      <sheetName val="VC-D_-DH"/>
      <sheetName val="BANGTRA"/>
      <sheetName val="dtct_cong_ȁ"/>
      <sheetName val="dtct_cong__"/>
      <sheetName val="KKKKKKKK"/>
      <sheetName val="????????"/>
      <sheetName val="trabafg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bang tra"/>
      <sheetName val="²??t13"/>
      <sheetName val="dtct cong_x005f_x0000_ȁ"/>
      <sheetName val="dtct cong_x005f_x0000__"/>
      <sheetName val="dtct_x005f_x0000_cong"/>
      <sheetName val="_x005f_x0000_"/>
      <sheetName val="dtct cong_x005f_x0000_?"/>
      <sheetName val="trabng"/>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²__t13"/>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dongia _2_"/>
      <sheetName val="Gia KS"/>
      <sheetName val="Cheet9"/>
      <sheetName val="Don_gia-cau1"/>
      <sheetName val="dtct cong_x0000__"/>
      <sheetName val="dtct cong?_"/>
      <sheetName val="Ts"/>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MTL$-INTER"/>
      <sheetName val="tra-vat-lieu (duyet)"/>
      <sheetName val="TH_DZ354"/>
      <sheetName val="dtct_cong_?4"/>
      <sheetName val="TH_DZ355"/>
      <sheetName val="dtct_cong_?5"/>
      <sheetName val="TH_DZ356"/>
      <sheetName val="dtct_cong_?6"/>
      <sheetName val="TH_DZ357"/>
      <sheetName val="dtct_cong_?7"/>
      <sheetName val="²_x0000__x0000_€t13"/>
      <sheetName val="²??€t13"/>
      <sheetName val="dtct_cong_x005f_x005f_x005f_x005f_x005f_x005f_x_2"/>
      <sheetName val="dtct_cong_x005f_x005f_x005f_x005f_x005f_x005f_x_3"/>
      <sheetName val="dtct_x005f_x005f_x005f_x005f_x005f_x005f_x005f_x0000__2"/>
      <sheetName val="dtct cong_x005f_x005f_x00"/>
      <sheetName val="dtct_x005f_x005f_x005f_x0000_co"/>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tct_cong_x005f_x005f_x005f_x005f_x005f_x005f_x_4"/>
      <sheetName val="dtct_cong_x005f_x005f_x005f_x005f_x005f_x005f_x_5"/>
      <sheetName val="dtct_x005f_x005f_x005f_x005f_x005f_x005f_x005f_x0000__3"/>
      <sheetName val="tra-vat-l_x0000__x0000__x0000_"/>
      <sheetName val="_x0000_퀀夀Ѐ_x0000_턀夀Ѐ_x0000_툀夀Ѐ_x0000_팀夀Ѐ_x0000_퐀夀Ѐ_x0000_픀夀Ѐ_x0000_혀夀Ѐ_x0000_휀夀"/>
      <sheetName val="dtct_cong_x005f_x005f_x00"/>
      <sheetName val="ctTBA"/>
      <sheetName val="対応項目"/>
      <sheetName val="²_x005f_x0000__x005f_x0000_t13"/>
      <sheetName val="_x005f_x0000__x005f_x0000__x005f_x0000__x005f_x0000__x0"/>
      <sheetName val="설계내역서"/>
      <sheetName val="LEGEND"/>
      <sheetName val="dtct_x005f_x0000_co"/>
      <sheetName val="_x0000__x0000__x0000__x0000__x0"/>
      <sheetName val="A6"/>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refreshError="1"/>
      <sheetData sheetId="53"/>
      <sheetData sheetId="54" refreshError="1"/>
      <sheetData sheetId="55"/>
      <sheetData sheetId="56"/>
      <sheetData sheetId="57"/>
      <sheetData sheetId="58" refreshError="1"/>
      <sheetData sheetId="59"/>
      <sheetData sheetId="60"/>
      <sheetData sheetId="61"/>
      <sheetData sheetId="62"/>
      <sheetData sheetId="63" refreshError="1"/>
      <sheetData sheetId="64"/>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TGTGT"/>
      <sheetName val="DAURA"/>
      <sheetName val="DAUVAO"/>
      <sheetName val="NXT"/>
      <sheetName val="HOPDONG"/>
      <sheetName val="SDHD"/>
      <sheetName val="BIA I"/>
      <sheetName val="BIA II"/>
      <sheetName val="THC"/>
      <sheetName val="CTGT"/>
      <sheetName val="DDAYTT"/>
      <sheetName val="TGLLHT"/>
      <sheetName val="TGLL TT"/>
      <sheetName val="DDHT"/>
      <sheetName val="00000000"/>
      <sheetName val="TDTKP"/>
      <sheetName val="DK_KH"/>
      <sheetName val="DUONG"/>
      <sheetName val="KHANH"/>
      <sheetName val="PHONG"/>
      <sheetName val="XXXXXXXX"/>
      <sheetName val="July 05 VA 12 mths"/>
      <sheetName val="giathanh1"/>
      <sheetName val="@HGDT huu Lung - LS"/>
      <sheetName val="THDT Yen Sjn"/>
      <sheetName val="D.lg Huu Lieb"/>
      <sheetName val="Chiet tinh dz22"/>
      <sheetName val="Unit price"/>
      <sheetName val="CT Thang Mo"/>
      <sheetName val="CT  PL"/>
      <sheetName val="chitimc"/>
      <sheetName val="THPDMoi  (2)"/>
      <sheetName val="dongia (2)"/>
      <sheetName val="gtrinh"/>
      <sheetName val="phuluc1"/>
      <sheetName val="TONG HOP VL-NC"/>
      <sheetName val="lam-moi"/>
      <sheetName val="chitiet"/>
      <sheetName val="TONGKE3p "/>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1"/>
      <sheetName val="KPVC-BD "/>
      <sheetName val="VCV-BE-TONG"/>
      <sheetName val="ESTI."/>
      <sheetName val="DI-ESTI"/>
      <sheetName val="mau1"/>
      <sheetName val="inth2"/>
      <sheetName val="mau3"/>
      <sheetName val="mau4"/>
      <sheetName val="MAU TH5"/>
      <sheetName val="mau6"/>
      <sheetName val="mau7"/>
      <sheetName val="mau8"/>
      <sheetName val="mauTH9"/>
      <sheetName val="mauTH 10"/>
      <sheetName val="HIEU QUA DAO TAO PC"/>
      <sheetName val="XL4Test5"/>
      <sheetName val="NKCTỪ"/>
      <sheetName val="SỔ CÁI"/>
      <sheetName val="BCÂNĐỐI"/>
      <sheetName val="CĐKTOÁN"/>
      <sheetName val="KQHĐKD"/>
      <sheetName val="TỒN QUỸ"/>
      <sheetName val="tra-vat-lieu"/>
      <sheetName val="CU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o"/>
      <sheetName val="chiettinh"/>
      <sheetName val="Tra_bang"/>
      <sheetName val="_x0000_"/>
      <sheetName val="Section"/>
      <sheetName val="MTL$-INTER"/>
      <sheetName val="Tai khoan"/>
      <sheetName val="Thuc thanh"/>
      <sheetName val="DDCT2"/>
      <sheetName val="KcTK2"/>
      <sheetName val="km1 9"/>
      <sheetName val="km1!5"/>
      <sheetName val="XL4Test%"/>
      <sheetName val="BC"/>
      <sheetName val="THX7"/>
      <sheetName val="T33"/>
      <sheetName val="BC thi dua 2"/>
      <sheetName val="HOC BONG 2"/>
      <sheetName val="HOC BONG"/>
      <sheetName val="BC thi dua"/>
      <sheetName val="?"/>
      <sheetName val="gvl"/>
      <sheetName val="Tongke"/>
      <sheetName val="GVL-NC-M"/>
      <sheetName val="WTB02"/>
      <sheetName val="WTB"/>
      <sheetName val="TB 2001"/>
      <sheetName val="Chi tiet"/>
      <sheetName val="DGduong"/>
      <sheetName val="BANGTRA"/>
      <sheetName val="Gia vat tu"/>
      <sheetName val="DBET"/>
      <sheetName val="KP-XL"/>
      <sheetName val="Dung"/>
      <sheetName val="_"/>
      <sheetName val=""/>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THCT"/>
      <sheetName val="NXT T.bi"/>
      <sheetName val="BC NXT phone"/>
      <sheetName val="KHAI THUE"/>
      <sheetName val="BC TH SD HOA DON"/>
      <sheetName val="Mua vào HD TT"/>
      <sheetName val="Mua vao 5%"/>
      <sheetName val="BK MUA VAO 10%"/>
      <sheetName val="BK BAN RA"/>
      <sheetName val="Thuc thanh"/>
      <sheetName val=" quy I-2005"/>
      <sheetName val="Quy 2- 2005 "/>
      <sheetName val="Quy III- 2005 "/>
      <sheetName val="Quy 4- 2005"/>
      <sheetName val="Trabang-ၔPhuoc"/>
      <sheetName val="TSO_CHUNG"/>
      <sheetName val="JS duong"/>
      <sheetName val="TT04"/>
      <sheetName val="dtct cong"/>
      <sheetName val="SUMMARY"/>
      <sheetName val="Names"/>
      <sheetName val="gvl"/>
      <sheetName val="Tai khoan"/>
      <sheetName val="Bao gêa"/>
      <sheetName val="35KV gia mo"/>
      <sheetName val="0,4KV -TBA1"/>
      <sheetName val="0,4KV - TBA2"/>
      <sheetName val="TBA"/>
      <sheetName val="Sheet8"/>
      <sheetName val="VL"/>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Trabang-?Phuoc"/>
      <sheetName val="tra-vat-lieu"/>
      <sheetName val="She%t13"/>
      <sheetName val=""/>
      <sheetName val="DG"/>
      <sheetName val="hat_VN"/>
      <sheetName val="_x0013_heet13"/>
      <sheetName val="Shaet12"/>
      <sheetName val="3.1.1"/>
      <sheetName val="3.1.4"/>
      <sheetName val="2.5.1"/>
      <sheetName val="4.1.1"/>
      <sheetName val="4.3.2"/>
      <sheetName val="2.3.3"/>
      <sheetName val="5.3.1"/>
      <sheetName val="2.4.3"/>
      <sheetName val="TH-XL"/>
      <sheetName val="KL THUC TE"/>
      <sheetName val="DATA"/>
      <sheetName val="DGduong"/>
      <sheetName val="TKKT-Giapba"/>
      <sheetName val="3;ËV gia mo"/>
      <sheetName val="Gia thanh"/>
      <sheetName val="PT_VT"/>
      <sheetName val="dongia"/>
      <sheetName val="BILL No.22"/>
      <sheetName val="KHAI DHUE"/>
      <sheetName val="CPK"/>
      <sheetName val="atgt"/>
      <sheetName val="VP@N"/>
      <sheetName val="S(eet12"/>
      <sheetName val="S(eet3"/>
      <sheetName val="Trabang-_Phuoc"/>
      <sheetName val="[TKKT-Giapba.塅䕃⹌塅ECVL"/>
      <sheetName val="TH_XL"/>
      <sheetName val="Gia vat tu"/>
      <sheetName val="Section"/>
      <sheetName val="CHITIET VL-NC"/>
      <sheetName val="dongiachitiet"/>
      <sheetName val="_x0000__x0002__x0000__x0009__x0000_憨ܿ놀ܼ_x0000__x0000_뉀ܼ_x0002__x0000__x0000__x0000_Ԁܿ돀ܼ_x0000__x0000_뒀ܼ_x0002__x0000__x0000__x0000__x0000__x0000_"/>
      <sheetName val="_TKKT-Giapba.塅䕃⹌塅ECVL"/>
      <sheetName val="4"/>
      <sheetName val="Chi tiet"/>
      <sheetName val="XXX_x0018_XXXX"/>
      <sheetName val="Sh%et15"/>
      <sheetName val="_x0018_XXXXXX1"/>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JS_duong"/>
      <sheetName val="Bao_gêa"/>
      <sheetName val="dtct_cong"/>
      <sheetName val="_quy_I-2005"/>
      <sheetName val="Quy_2-_2005_"/>
      <sheetName val="Quy_III-_2005_"/>
      <sheetName val="Quy_4-_2005"/>
      <sheetName val="Tai_khoan"/>
      <sheetName val="BILL_No_22"/>
      <sheetName val="35KV_gia_mo"/>
      <sheetName val="0,4KV_-TBA1"/>
      <sheetName val="0,4KV_-_TBA2"/>
      <sheetName val="Gia_thanh"/>
      <sheetName val="3_1_1"/>
      <sheetName val="3_1_4"/>
      <sheetName val="2_5_1"/>
      <sheetName val="4_1_1"/>
      <sheetName val="4_3_2"/>
      <sheetName val="2_3_3"/>
      <sheetName val="5_3_1"/>
      <sheetName val="2_4_3"/>
      <sheetName val="heet13"/>
      <sheetName val="KL_THUC_TE"/>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PTVT (MAU)"/>
      <sheetName val="chitiet"/>
      <sheetName val="Tra_bang"/>
      <sheetName val="TDTKP1"/>
      <sheetName val="CHITIET VL-NC-TT -1p"/>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TS"/>
      <sheetName val="[TKKT-Giapba.????ECVL"/>
      <sheetName val="Mua v�o HD TT"/>
      <sheetName val="Bao g�a"/>
      <sheetName val="塅䕃⹌塅"/>
      <sheetName val="DTCT-tuyen chinh"/>
      <sheetName val="BUGIA_VT"/>
      <sheetName val="0Ù\_x0004_(_x0000__x0000__x0000_¦X'_x0000_"/>
      <sheetName val="7 THAI NGUYEN"/>
      <sheetName val="Duoi_phu_phm"/>
      <sheetName val="TH-XLap"/>
      <sheetName val="Tong_DT"/>
      <sheetName val="TTHBCMT"/>
      <sheetName val="SQ111"/>
      <sheetName val="_TKKT-Giapba_塅䕃⹌塅ECVL"/>
      <sheetName val="_TKKT-Giapba_塅䕃⹌塅ECVL1"/>
      <sheetName val="_TKKT-Giapba_塅䕃⹌塅ECVL2"/>
      <sheetName val="_x005f_x0013_heet13"/>
      <sheetName val="[TKKT-Giapba.xls]0Ù\_x0004_(_x0000__x0000__x0000_¦X'_x0000_"/>
      <sheetName val="[TKKT-Giapba.xls][TKKT-Giapba.x"/>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VANKHUON"/>
      <sheetName val="_x0000__x0002__x0000_ _x0000_憨ܿ놀ܼ_x0000__x0000_뉀ܼ_x0002__x0000__x0000__x0000_Ԁܿ돀ܼ_x0000__x0000_뒀ܼ_x0002__x0000__x0000__x0000__x0000__x0000_"/>
      <sheetName val="0Ù__x0004_("/>
      <sheetName val="_TKKT-Giapba.____ECVL"/>
      <sheetName val="__x0002___x0009__憨ܿ놀ܼ__뉀ܼ_x0002____Ԁܿ돀ܼ__뒀ܼ_x0002______"/>
      <sheetName val="TONGKE3p"/>
      <sheetName val="?_x0002_?_x0009_?憨ܿ놀ܼ??뉀ܼ_x0002_???Ԁܿ돀ܼ??뒀ܼ_x0002_?????"/>
      <sheetName val="Mua v?o HD TT"/>
      <sheetName val="Bao g?a"/>
      <sheetName val="_TKKT-Giapba.????ECVL"/>
      <sheetName val="_x0000__x0002__x0000__x0009__x0000_????_x0000__x0000_??_x0002__x0000__x0000__x0000_????_x0000__x0000_??_x0002__x0000__x0000__x0000__x0000__x0000_"/>
      <sheetName val="__x0002__ _憨ܿ놀ܼ__뉀ܼ_x0002____Ԁܿ돀ܼ__뒀ܼ_x0002______"/>
      <sheetName val="?_x0002_? ?憨ܿ놀ܼ??뉀ܼ_x0002_???Ԁܿ돀ܼ??뒀ܼ_x0002_?????"/>
      <sheetName val="_x0000__x0002__x0000_ _x0000_????_x0000__x0000_??_x0002__x0000__x0000__x0000_????_x0000__x0000_??_x0002__x0000__x0000__x0000__x0000__x0000_"/>
      <sheetName val="______________________________2"/>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2">
          <cell r="A42">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0">
          <cell r="A160">
            <v>2</v>
          </cell>
        </row>
        <row r="161">
          <cell r="A161">
            <v>105</v>
          </cell>
        </row>
        <row r="162">
          <cell r="A162">
            <v>3</v>
          </cell>
        </row>
        <row r="163">
          <cell r="A163">
            <v>129</v>
          </cell>
        </row>
        <row r="164">
          <cell r="A164">
            <v>84</v>
          </cell>
        </row>
        <row r="165">
          <cell r="A165">
            <v>108</v>
          </cell>
        </row>
        <row r="166">
          <cell r="A166">
            <v>86</v>
          </cell>
        </row>
        <row r="167">
          <cell r="A167">
            <v>109</v>
          </cell>
        </row>
        <row r="168">
          <cell r="A168">
            <v>109</v>
          </cell>
        </row>
        <row r="169">
          <cell r="A169">
            <v>91</v>
          </cell>
        </row>
        <row r="170">
          <cell r="A170">
            <v>92</v>
          </cell>
        </row>
        <row r="171">
          <cell r="A171">
            <v>107</v>
          </cell>
        </row>
        <row r="172">
          <cell r="A172">
            <v>3</v>
          </cell>
        </row>
        <row r="173">
          <cell r="A173">
            <v>99</v>
          </cell>
        </row>
        <row r="174">
          <cell r="A174">
            <v>99</v>
          </cell>
        </row>
        <row r="175">
          <cell r="A175">
            <v>103</v>
          </cell>
        </row>
        <row r="176">
          <cell r="A176">
            <v>53</v>
          </cell>
        </row>
        <row r="177">
          <cell r="A177">
            <v>91</v>
          </cell>
        </row>
        <row r="178">
          <cell r="A178">
            <v>92</v>
          </cell>
        </row>
        <row r="179">
          <cell r="A179">
            <v>5</v>
          </cell>
        </row>
        <row r="180">
          <cell r="A180">
            <v>4</v>
          </cell>
        </row>
        <row r="181">
          <cell r="A181">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4">
          <cell r="A224">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refreshError="1"/>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Bieu 01_NSTW"/>
      <sheetName val="Bieu 02_NSĐP"/>
      <sheetName val="Biểu 4 MTQG"/>
      <sheetName val="2a_Huyen NTM"/>
      <sheetName val="Bieu 03_Du an Quyet toan"/>
      <sheetName val="Bieu 04_ODA"/>
      <sheetName val="Bieu5a ODA (NSDP)"/>
      <sheetName val="Bieu số 5b ODA-NSTW"/>
      <sheetName val="Biểu 6 Khởi công mới"/>
      <sheetName val="Bieu 05_SDD, XSKT"/>
      <sheetName val="Bieu 06_CTMTQG"/>
      <sheetName val="Biểu số 4 CTMTQG"/>
      <sheetName val="Thu SĐat"/>
      <sheetName val="ND 57"/>
    </sheetNames>
    <sheetDataSet>
      <sheetData sheetId="0"/>
      <sheetData sheetId="1">
        <row r="4">
          <cell r="A4" t="str">
            <v xml:space="preserve">(Kèm theo Văn bản số       /SKHĐT-THQH ngày        tháng 10 năm 2023 của Sở Kế hoạch và Đầu tư)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BN1004"/>
  <sheetViews>
    <sheetView topLeftCell="A4" zoomScale="70" zoomScaleNormal="70" workbookViewId="0">
      <pane xSplit="5" ySplit="6" topLeftCell="AU10" activePane="bottomRight" state="frozen"/>
      <selection activeCell="A4" sqref="A4"/>
      <selection pane="topRight" activeCell="F4" sqref="F4"/>
      <selection pane="bottomLeft" activeCell="A10" sqref="A10"/>
      <selection pane="bottomRight" activeCell="AW991" sqref="AW991"/>
    </sheetView>
  </sheetViews>
  <sheetFormatPr defaultColWidth="11.42578125" defaultRowHeight="15.75"/>
  <cols>
    <col min="1" max="1" width="5.42578125" style="22" customWidth="1"/>
    <col min="2" max="2" width="40.28515625" style="22" customWidth="1"/>
    <col min="3" max="3" width="10.42578125" style="63" customWidth="1"/>
    <col min="4" max="4" width="15" style="63" customWidth="1"/>
    <col min="5" max="5" width="8.28515625" style="23" customWidth="1"/>
    <col min="6" max="6" width="11.7109375" style="115" customWidth="1"/>
    <col min="7" max="7" width="12.85546875" style="115" customWidth="1"/>
    <col min="8" max="8" width="13" style="115" customWidth="1"/>
    <col min="9" max="9" width="10.7109375" style="115" customWidth="1"/>
    <col min="10" max="10" width="9.140625" style="115" customWidth="1"/>
    <col min="11" max="11" width="12.85546875" style="115" hidden="1" customWidth="1"/>
    <col min="12" max="12" width="13.7109375" style="115" hidden="1" customWidth="1"/>
    <col min="13" max="13" width="11.85546875" style="1038" hidden="1" customWidth="1"/>
    <col min="14" max="14" width="10.5703125" style="115" hidden="1" customWidth="1"/>
    <col min="15" max="15" width="14.85546875" style="115" customWidth="1"/>
    <col min="16" max="16" width="15.140625" style="115" customWidth="1"/>
    <col min="17" max="17" width="8.42578125" style="115" customWidth="1"/>
    <col min="18" max="18" width="7.5703125" style="115" customWidth="1"/>
    <col min="19" max="19" width="13.5703125" style="115" customWidth="1"/>
    <col min="20" max="20" width="14.140625" style="115" customWidth="1"/>
    <col min="21" max="21" width="9.5703125" style="115" customWidth="1"/>
    <col min="22" max="22" width="7.5703125" style="115" customWidth="1"/>
    <col min="23" max="23" width="12.85546875" style="115" customWidth="1"/>
    <col min="24" max="24" width="12.28515625" style="115" customWidth="1"/>
    <col min="25" max="25" width="8.28515625" style="115" customWidth="1"/>
    <col min="26" max="26" width="7.5703125" style="115" customWidth="1"/>
    <col min="27" max="27" width="14.140625" style="115" customWidth="1"/>
    <col min="28" max="28" width="13.5703125" style="115" customWidth="1"/>
    <col min="29" max="29" width="7.85546875" style="115" customWidth="1"/>
    <col min="30" max="30" width="7.5703125" style="115" customWidth="1"/>
    <col min="31" max="31" width="11.85546875" style="115" customWidth="1"/>
    <col min="32" max="32" width="10.85546875" style="115" customWidth="1"/>
    <col min="33" max="34" width="7.5703125" style="115" customWidth="1"/>
    <col min="35" max="35" width="12.28515625" style="115" customWidth="1"/>
    <col min="36" max="36" width="11.140625" style="115" customWidth="1"/>
    <col min="37" max="37" width="9.7109375" style="115" customWidth="1"/>
    <col min="38" max="38" width="9.140625" style="115" customWidth="1"/>
    <col min="39" max="39" width="12.7109375" style="115" customWidth="1"/>
    <col min="40" max="40" width="13.140625" style="115" customWidth="1"/>
    <col min="41" max="41" width="10.28515625" style="115" customWidth="1"/>
    <col min="42" max="42" width="8.5703125" style="115" customWidth="1"/>
    <col min="43" max="43" width="12.7109375" style="115" customWidth="1"/>
    <col min="44" max="44" width="13.7109375" style="115" customWidth="1"/>
    <col min="45" max="45" width="9.5703125" style="115" customWidth="1"/>
    <col min="46" max="46" width="10.85546875" style="115" customWidth="1"/>
    <col min="47" max="47" width="9.140625" style="115" customWidth="1"/>
    <col min="48" max="49" width="12.7109375" style="115" customWidth="1"/>
    <col min="50" max="50" width="9.140625" style="115" customWidth="1"/>
    <col min="51" max="51" width="11.85546875" style="115" customWidth="1"/>
    <col min="52" max="53" width="9.140625" style="115" customWidth="1"/>
    <col min="54" max="55" width="14" style="115" customWidth="1"/>
    <col min="56" max="56" width="14.28515625" style="115" customWidth="1"/>
    <col min="57" max="57" width="14.7109375" style="958" customWidth="1"/>
    <col min="58" max="58" width="8.85546875" style="203" customWidth="1"/>
    <col min="59" max="60" width="9.140625" style="203" customWidth="1"/>
    <col min="61" max="61" width="9" style="22" customWidth="1"/>
    <col min="62" max="278" width="11.42578125" style="22"/>
    <col min="279" max="279" width="4" style="22" customWidth="1"/>
    <col min="280" max="280" width="43.7109375" style="22" customWidth="1"/>
    <col min="281" max="281" width="10.42578125" style="22" customWidth="1"/>
    <col min="282" max="282" width="8.42578125" style="22" customWidth="1"/>
    <col min="283" max="283" width="8.28515625" style="22" customWidth="1"/>
    <col min="284" max="284" width="10.140625" style="22" customWidth="1"/>
    <col min="285" max="285" width="9.5703125" style="22" customWidth="1"/>
    <col min="286" max="286" width="9.28515625" style="22" customWidth="1"/>
    <col min="287" max="288" width="7.5703125" style="22" customWidth="1"/>
    <col min="289" max="289" width="8.140625" style="22" customWidth="1"/>
    <col min="290" max="290" width="8.7109375" style="22" customWidth="1"/>
    <col min="291" max="291" width="9.140625" style="22" customWidth="1"/>
    <col min="292" max="292" width="8.85546875" style="22" customWidth="1"/>
    <col min="293" max="293" width="6" style="22" customWidth="1"/>
    <col min="294" max="294" width="7.5703125" style="22" customWidth="1"/>
    <col min="295" max="295" width="8" style="22" customWidth="1"/>
    <col min="296" max="296" width="8.140625" style="22" customWidth="1"/>
    <col min="297" max="297" width="7" style="22" customWidth="1"/>
    <col min="298" max="298" width="7.5703125" style="22" customWidth="1"/>
    <col min="299" max="299" width="7.42578125" style="22" customWidth="1"/>
    <col min="300" max="300" width="7.28515625" style="22" customWidth="1"/>
    <col min="301" max="301" width="7" style="22" customWidth="1"/>
    <col min="302" max="302" width="7.5703125" style="22" customWidth="1"/>
    <col min="303" max="303" width="8.28515625" style="22" customWidth="1"/>
    <col min="304" max="304" width="7.5703125" style="22" customWidth="1"/>
    <col min="305" max="305" width="11.140625" style="22" customWidth="1"/>
    <col min="306" max="306" width="6.42578125" style="22" customWidth="1"/>
    <col min="307" max="307" width="7.5703125" style="22" customWidth="1"/>
    <col min="308" max="308" width="9" style="22" customWidth="1"/>
    <col min="309" max="309" width="8.42578125" style="22" bestFit="1" customWidth="1"/>
    <col min="310" max="310" width="9.140625" style="22" bestFit="1" customWidth="1"/>
    <col min="311" max="311" width="10.85546875" style="22" customWidth="1"/>
    <col min="312" max="312" width="6.7109375" style="22" customWidth="1"/>
    <col min="313" max="534" width="11.42578125" style="22"/>
    <col min="535" max="535" width="4" style="22" customWidth="1"/>
    <col min="536" max="536" width="43.7109375" style="22" customWidth="1"/>
    <col min="537" max="537" width="10.42578125" style="22" customWidth="1"/>
    <col min="538" max="538" width="8.42578125" style="22" customWidth="1"/>
    <col min="539" max="539" width="8.28515625" style="22" customWidth="1"/>
    <col min="540" max="540" width="10.140625" style="22" customWidth="1"/>
    <col min="541" max="541" width="9.5703125" style="22" customWidth="1"/>
    <col min="542" max="542" width="9.28515625" style="22" customWidth="1"/>
    <col min="543" max="544" width="7.5703125" style="22" customWidth="1"/>
    <col min="545" max="545" width="8.140625" style="22" customWidth="1"/>
    <col min="546" max="546" width="8.7109375" style="22" customWidth="1"/>
    <col min="547" max="547" width="9.140625" style="22" customWidth="1"/>
    <col min="548" max="548" width="8.85546875" style="22" customWidth="1"/>
    <col min="549" max="549" width="6" style="22" customWidth="1"/>
    <col min="550" max="550" width="7.5703125" style="22" customWidth="1"/>
    <col min="551" max="551" width="8" style="22" customWidth="1"/>
    <col min="552" max="552" width="8.140625" style="22" customWidth="1"/>
    <col min="553" max="553" width="7" style="22" customWidth="1"/>
    <col min="554" max="554" width="7.5703125" style="22" customWidth="1"/>
    <col min="555" max="555" width="7.42578125" style="22" customWidth="1"/>
    <col min="556" max="556" width="7.28515625" style="22" customWidth="1"/>
    <col min="557" max="557" width="7" style="22" customWidth="1"/>
    <col min="558" max="558" width="7.5703125" style="22" customWidth="1"/>
    <col min="559" max="559" width="8.28515625" style="22" customWidth="1"/>
    <col min="560" max="560" width="7.5703125" style="22" customWidth="1"/>
    <col min="561" max="561" width="11.140625" style="22" customWidth="1"/>
    <col min="562" max="562" width="6.42578125" style="22" customWidth="1"/>
    <col min="563" max="563" width="7.5703125" style="22" customWidth="1"/>
    <col min="564" max="564" width="9" style="22" customWidth="1"/>
    <col min="565" max="565" width="8.42578125" style="22" bestFit="1" customWidth="1"/>
    <col min="566" max="566" width="9.140625" style="22" bestFit="1" customWidth="1"/>
    <col min="567" max="567" width="10.85546875" style="22" customWidth="1"/>
    <col min="568" max="568" width="6.7109375" style="22" customWidth="1"/>
    <col min="569" max="790" width="11.42578125" style="22"/>
    <col min="791" max="791" width="4" style="22" customWidth="1"/>
    <col min="792" max="792" width="43.7109375" style="22" customWidth="1"/>
    <col min="793" max="793" width="10.42578125" style="22" customWidth="1"/>
    <col min="794" max="794" width="8.42578125" style="22" customWidth="1"/>
    <col min="795" max="795" width="8.28515625" style="22" customWidth="1"/>
    <col min="796" max="796" width="10.140625" style="22" customWidth="1"/>
    <col min="797" max="797" width="9.5703125" style="22" customWidth="1"/>
    <col min="798" max="798" width="9.28515625" style="22" customWidth="1"/>
    <col min="799" max="800" width="7.5703125" style="22" customWidth="1"/>
    <col min="801" max="801" width="8.140625" style="22" customWidth="1"/>
    <col min="802" max="802" width="8.7109375" style="22" customWidth="1"/>
    <col min="803" max="803" width="9.140625" style="22" customWidth="1"/>
    <col min="804" max="804" width="8.85546875" style="22" customWidth="1"/>
    <col min="805" max="805" width="6" style="22" customWidth="1"/>
    <col min="806" max="806" width="7.5703125" style="22" customWidth="1"/>
    <col min="807" max="807" width="8" style="22" customWidth="1"/>
    <col min="808" max="808" width="8.140625" style="22" customWidth="1"/>
    <col min="809" max="809" width="7" style="22" customWidth="1"/>
    <col min="810" max="810" width="7.5703125" style="22" customWidth="1"/>
    <col min="811" max="811" width="7.42578125" style="22" customWidth="1"/>
    <col min="812" max="812" width="7.28515625" style="22" customWidth="1"/>
    <col min="813" max="813" width="7" style="22" customWidth="1"/>
    <col min="814" max="814" width="7.5703125" style="22" customWidth="1"/>
    <col min="815" max="815" width="8.28515625" style="22" customWidth="1"/>
    <col min="816" max="816" width="7.5703125" style="22" customWidth="1"/>
    <col min="817" max="817" width="11.140625" style="22" customWidth="1"/>
    <col min="818" max="818" width="6.42578125" style="22" customWidth="1"/>
    <col min="819" max="819" width="7.5703125" style="22" customWidth="1"/>
    <col min="820" max="820" width="9" style="22" customWidth="1"/>
    <col min="821" max="821" width="8.42578125" style="22" bestFit="1" customWidth="1"/>
    <col min="822" max="822" width="9.140625" style="22" bestFit="1" customWidth="1"/>
    <col min="823" max="823" width="10.85546875" style="22" customWidth="1"/>
    <col min="824" max="824" width="6.7109375" style="22" customWidth="1"/>
    <col min="825" max="1046" width="11.42578125" style="22"/>
    <col min="1047" max="1047" width="4" style="22" customWidth="1"/>
    <col min="1048" max="1048" width="43.7109375" style="22" customWidth="1"/>
    <col min="1049" max="1049" width="10.42578125" style="22" customWidth="1"/>
    <col min="1050" max="1050" width="8.42578125" style="22" customWidth="1"/>
    <col min="1051" max="1051" width="8.28515625" style="22" customWidth="1"/>
    <col min="1052" max="1052" width="10.140625" style="22" customWidth="1"/>
    <col min="1053" max="1053" width="9.5703125" style="22" customWidth="1"/>
    <col min="1054" max="1054" width="9.28515625" style="22" customWidth="1"/>
    <col min="1055" max="1056" width="7.5703125" style="22" customWidth="1"/>
    <col min="1057" max="1057" width="8.140625" style="22" customWidth="1"/>
    <col min="1058" max="1058" width="8.7109375" style="22" customWidth="1"/>
    <col min="1059" max="1059" width="9.140625" style="22" customWidth="1"/>
    <col min="1060" max="1060" width="8.85546875" style="22" customWidth="1"/>
    <col min="1061" max="1061" width="6" style="22" customWidth="1"/>
    <col min="1062" max="1062" width="7.5703125" style="22" customWidth="1"/>
    <col min="1063" max="1063" width="8" style="22" customWidth="1"/>
    <col min="1064" max="1064" width="8.140625" style="22" customWidth="1"/>
    <col min="1065" max="1065" width="7" style="22" customWidth="1"/>
    <col min="1066" max="1066" width="7.5703125" style="22" customWidth="1"/>
    <col min="1067" max="1067" width="7.42578125" style="22" customWidth="1"/>
    <col min="1068" max="1068" width="7.28515625" style="22" customWidth="1"/>
    <col min="1069" max="1069" width="7" style="22" customWidth="1"/>
    <col min="1070" max="1070" width="7.5703125" style="22" customWidth="1"/>
    <col min="1071" max="1071" width="8.28515625" style="22" customWidth="1"/>
    <col min="1072" max="1072" width="7.5703125" style="22" customWidth="1"/>
    <col min="1073" max="1073" width="11.140625" style="22" customWidth="1"/>
    <col min="1074" max="1074" width="6.42578125" style="22" customWidth="1"/>
    <col min="1075" max="1075" width="7.5703125" style="22" customWidth="1"/>
    <col min="1076" max="1076" width="9" style="22" customWidth="1"/>
    <col min="1077" max="1077" width="8.42578125" style="22" bestFit="1" customWidth="1"/>
    <col min="1078" max="1078" width="9.140625" style="22" bestFit="1" customWidth="1"/>
    <col min="1079" max="1079" width="10.85546875" style="22" customWidth="1"/>
    <col min="1080" max="1080" width="6.7109375" style="22" customWidth="1"/>
    <col min="1081" max="1302" width="11.42578125" style="22"/>
    <col min="1303" max="1303" width="4" style="22" customWidth="1"/>
    <col min="1304" max="1304" width="43.7109375" style="22" customWidth="1"/>
    <col min="1305" max="1305" width="10.42578125" style="22" customWidth="1"/>
    <col min="1306" max="1306" width="8.42578125" style="22" customWidth="1"/>
    <col min="1307" max="1307" width="8.28515625" style="22" customWidth="1"/>
    <col min="1308" max="1308" width="10.140625" style="22" customWidth="1"/>
    <col min="1309" max="1309" width="9.5703125" style="22" customWidth="1"/>
    <col min="1310" max="1310" width="9.28515625" style="22" customWidth="1"/>
    <col min="1311" max="1312" width="7.5703125" style="22" customWidth="1"/>
    <col min="1313" max="1313" width="8.140625" style="22" customWidth="1"/>
    <col min="1314" max="1314" width="8.7109375" style="22" customWidth="1"/>
    <col min="1315" max="1315" width="9.140625" style="22" customWidth="1"/>
    <col min="1316" max="1316" width="8.85546875" style="22" customWidth="1"/>
    <col min="1317" max="1317" width="6" style="22" customWidth="1"/>
    <col min="1318" max="1318" width="7.5703125" style="22" customWidth="1"/>
    <col min="1319" max="1319" width="8" style="22" customWidth="1"/>
    <col min="1320" max="1320" width="8.140625" style="22" customWidth="1"/>
    <col min="1321" max="1321" width="7" style="22" customWidth="1"/>
    <col min="1322" max="1322" width="7.5703125" style="22" customWidth="1"/>
    <col min="1323" max="1323" width="7.42578125" style="22" customWidth="1"/>
    <col min="1324" max="1324" width="7.28515625" style="22" customWidth="1"/>
    <col min="1325" max="1325" width="7" style="22" customWidth="1"/>
    <col min="1326" max="1326" width="7.5703125" style="22" customWidth="1"/>
    <col min="1327" max="1327" width="8.28515625" style="22" customWidth="1"/>
    <col min="1328" max="1328" width="7.5703125" style="22" customWidth="1"/>
    <col min="1329" max="1329" width="11.140625" style="22" customWidth="1"/>
    <col min="1330" max="1330" width="6.42578125" style="22" customWidth="1"/>
    <col min="1331" max="1331" width="7.5703125" style="22" customWidth="1"/>
    <col min="1332" max="1332" width="9" style="22" customWidth="1"/>
    <col min="1333" max="1333" width="8.42578125" style="22" bestFit="1" customWidth="1"/>
    <col min="1334" max="1334" width="9.140625" style="22" bestFit="1" customWidth="1"/>
    <col min="1335" max="1335" width="10.85546875" style="22" customWidth="1"/>
    <col min="1336" max="1336" width="6.7109375" style="22" customWidth="1"/>
    <col min="1337" max="1558" width="11.42578125" style="22"/>
    <col min="1559" max="1559" width="4" style="22" customWidth="1"/>
    <col min="1560" max="1560" width="43.7109375" style="22" customWidth="1"/>
    <col min="1561" max="1561" width="10.42578125" style="22" customWidth="1"/>
    <col min="1562" max="1562" width="8.42578125" style="22" customWidth="1"/>
    <col min="1563" max="1563" width="8.28515625" style="22" customWidth="1"/>
    <col min="1564" max="1564" width="10.140625" style="22" customWidth="1"/>
    <col min="1565" max="1565" width="9.5703125" style="22" customWidth="1"/>
    <col min="1566" max="1566" width="9.28515625" style="22" customWidth="1"/>
    <col min="1567" max="1568" width="7.5703125" style="22" customWidth="1"/>
    <col min="1569" max="1569" width="8.140625" style="22" customWidth="1"/>
    <col min="1570" max="1570" width="8.7109375" style="22" customWidth="1"/>
    <col min="1571" max="1571" width="9.140625" style="22" customWidth="1"/>
    <col min="1572" max="1572" width="8.85546875" style="22" customWidth="1"/>
    <col min="1573" max="1573" width="6" style="22" customWidth="1"/>
    <col min="1574" max="1574" width="7.5703125" style="22" customWidth="1"/>
    <col min="1575" max="1575" width="8" style="22" customWidth="1"/>
    <col min="1576" max="1576" width="8.140625" style="22" customWidth="1"/>
    <col min="1577" max="1577" width="7" style="22" customWidth="1"/>
    <col min="1578" max="1578" width="7.5703125" style="22" customWidth="1"/>
    <col min="1579" max="1579" width="7.42578125" style="22" customWidth="1"/>
    <col min="1580" max="1580" width="7.28515625" style="22" customWidth="1"/>
    <col min="1581" max="1581" width="7" style="22" customWidth="1"/>
    <col min="1582" max="1582" width="7.5703125" style="22" customWidth="1"/>
    <col min="1583" max="1583" width="8.28515625" style="22" customWidth="1"/>
    <col min="1584" max="1584" width="7.5703125" style="22" customWidth="1"/>
    <col min="1585" max="1585" width="11.140625" style="22" customWidth="1"/>
    <col min="1586" max="1586" width="6.42578125" style="22" customWidth="1"/>
    <col min="1587" max="1587" width="7.5703125" style="22" customWidth="1"/>
    <col min="1588" max="1588" width="9" style="22" customWidth="1"/>
    <col min="1589" max="1589" width="8.42578125" style="22" bestFit="1" customWidth="1"/>
    <col min="1590" max="1590" width="9.140625" style="22" bestFit="1" customWidth="1"/>
    <col min="1591" max="1591" width="10.85546875" style="22" customWidth="1"/>
    <col min="1592" max="1592" width="6.7109375" style="22" customWidth="1"/>
    <col min="1593" max="1814" width="11.42578125" style="22"/>
    <col min="1815" max="1815" width="4" style="22" customWidth="1"/>
    <col min="1816" max="1816" width="43.7109375" style="22" customWidth="1"/>
    <col min="1817" max="1817" width="10.42578125" style="22" customWidth="1"/>
    <col min="1818" max="1818" width="8.42578125" style="22" customWidth="1"/>
    <col min="1819" max="1819" width="8.28515625" style="22" customWidth="1"/>
    <col min="1820" max="1820" width="10.140625" style="22" customWidth="1"/>
    <col min="1821" max="1821" width="9.5703125" style="22" customWidth="1"/>
    <col min="1822" max="1822" width="9.28515625" style="22" customWidth="1"/>
    <col min="1823" max="1824" width="7.5703125" style="22" customWidth="1"/>
    <col min="1825" max="1825" width="8.140625" style="22" customWidth="1"/>
    <col min="1826" max="1826" width="8.7109375" style="22" customWidth="1"/>
    <col min="1827" max="1827" width="9.140625" style="22" customWidth="1"/>
    <col min="1828" max="1828" width="8.85546875" style="22" customWidth="1"/>
    <col min="1829" max="1829" width="6" style="22" customWidth="1"/>
    <col min="1830" max="1830" width="7.5703125" style="22" customWidth="1"/>
    <col min="1831" max="1831" width="8" style="22" customWidth="1"/>
    <col min="1832" max="1832" width="8.140625" style="22" customWidth="1"/>
    <col min="1833" max="1833" width="7" style="22" customWidth="1"/>
    <col min="1834" max="1834" width="7.5703125" style="22" customWidth="1"/>
    <col min="1835" max="1835" width="7.42578125" style="22" customWidth="1"/>
    <col min="1836" max="1836" width="7.28515625" style="22" customWidth="1"/>
    <col min="1837" max="1837" width="7" style="22" customWidth="1"/>
    <col min="1838" max="1838" width="7.5703125" style="22" customWidth="1"/>
    <col min="1839" max="1839" width="8.28515625" style="22" customWidth="1"/>
    <col min="1840" max="1840" width="7.5703125" style="22" customWidth="1"/>
    <col min="1841" max="1841" width="11.140625" style="22" customWidth="1"/>
    <col min="1842" max="1842" width="6.42578125" style="22" customWidth="1"/>
    <col min="1843" max="1843" width="7.5703125" style="22" customWidth="1"/>
    <col min="1844" max="1844" width="9" style="22" customWidth="1"/>
    <col min="1845" max="1845" width="8.42578125" style="22" bestFit="1" customWidth="1"/>
    <col min="1846" max="1846" width="9.140625" style="22" bestFit="1" customWidth="1"/>
    <col min="1847" max="1847" width="10.85546875" style="22" customWidth="1"/>
    <col min="1848" max="1848" width="6.7109375" style="22" customWidth="1"/>
    <col min="1849" max="2070" width="11.42578125" style="22"/>
    <col min="2071" max="2071" width="4" style="22" customWidth="1"/>
    <col min="2072" max="2072" width="43.7109375" style="22" customWidth="1"/>
    <col min="2073" max="2073" width="10.42578125" style="22" customWidth="1"/>
    <col min="2074" max="2074" width="8.42578125" style="22" customWidth="1"/>
    <col min="2075" max="2075" width="8.28515625" style="22" customWidth="1"/>
    <col min="2076" max="2076" width="10.140625" style="22" customWidth="1"/>
    <col min="2077" max="2077" width="9.5703125" style="22" customWidth="1"/>
    <col min="2078" max="2078" width="9.28515625" style="22" customWidth="1"/>
    <col min="2079" max="2080" width="7.5703125" style="22" customWidth="1"/>
    <col min="2081" max="2081" width="8.140625" style="22" customWidth="1"/>
    <col min="2082" max="2082" width="8.7109375" style="22" customWidth="1"/>
    <col min="2083" max="2083" width="9.140625" style="22" customWidth="1"/>
    <col min="2084" max="2084" width="8.85546875" style="22" customWidth="1"/>
    <col min="2085" max="2085" width="6" style="22" customWidth="1"/>
    <col min="2086" max="2086" width="7.5703125" style="22" customWidth="1"/>
    <col min="2087" max="2087" width="8" style="22" customWidth="1"/>
    <col min="2088" max="2088" width="8.140625" style="22" customWidth="1"/>
    <col min="2089" max="2089" width="7" style="22" customWidth="1"/>
    <col min="2090" max="2090" width="7.5703125" style="22" customWidth="1"/>
    <col min="2091" max="2091" width="7.42578125" style="22" customWidth="1"/>
    <col min="2092" max="2092" width="7.28515625" style="22" customWidth="1"/>
    <col min="2093" max="2093" width="7" style="22" customWidth="1"/>
    <col min="2094" max="2094" width="7.5703125" style="22" customWidth="1"/>
    <col min="2095" max="2095" width="8.28515625" style="22" customWidth="1"/>
    <col min="2096" max="2096" width="7.5703125" style="22" customWidth="1"/>
    <col min="2097" max="2097" width="11.140625" style="22" customWidth="1"/>
    <col min="2098" max="2098" width="6.42578125" style="22" customWidth="1"/>
    <col min="2099" max="2099" width="7.5703125" style="22" customWidth="1"/>
    <col min="2100" max="2100" width="9" style="22" customWidth="1"/>
    <col min="2101" max="2101" width="8.42578125" style="22" bestFit="1" customWidth="1"/>
    <col min="2102" max="2102" width="9.140625" style="22" bestFit="1" customWidth="1"/>
    <col min="2103" max="2103" width="10.85546875" style="22" customWidth="1"/>
    <col min="2104" max="2104" width="6.7109375" style="22" customWidth="1"/>
    <col min="2105" max="2326" width="11.42578125" style="22"/>
    <col min="2327" max="2327" width="4" style="22" customWidth="1"/>
    <col min="2328" max="2328" width="43.7109375" style="22" customWidth="1"/>
    <col min="2329" max="2329" width="10.42578125" style="22" customWidth="1"/>
    <col min="2330" max="2330" width="8.42578125" style="22" customWidth="1"/>
    <col min="2331" max="2331" width="8.28515625" style="22" customWidth="1"/>
    <col min="2332" max="2332" width="10.140625" style="22" customWidth="1"/>
    <col min="2333" max="2333" width="9.5703125" style="22" customWidth="1"/>
    <col min="2334" max="2334" width="9.28515625" style="22" customWidth="1"/>
    <col min="2335" max="2336" width="7.5703125" style="22" customWidth="1"/>
    <col min="2337" max="2337" width="8.140625" style="22" customWidth="1"/>
    <col min="2338" max="2338" width="8.7109375" style="22" customWidth="1"/>
    <col min="2339" max="2339" width="9.140625" style="22" customWidth="1"/>
    <col min="2340" max="2340" width="8.85546875" style="22" customWidth="1"/>
    <col min="2341" max="2341" width="6" style="22" customWidth="1"/>
    <col min="2342" max="2342" width="7.5703125" style="22" customWidth="1"/>
    <col min="2343" max="2343" width="8" style="22" customWidth="1"/>
    <col min="2344" max="2344" width="8.140625" style="22" customWidth="1"/>
    <col min="2345" max="2345" width="7" style="22" customWidth="1"/>
    <col min="2346" max="2346" width="7.5703125" style="22" customWidth="1"/>
    <col min="2347" max="2347" width="7.42578125" style="22" customWidth="1"/>
    <col min="2348" max="2348" width="7.28515625" style="22" customWidth="1"/>
    <col min="2349" max="2349" width="7" style="22" customWidth="1"/>
    <col min="2350" max="2350" width="7.5703125" style="22" customWidth="1"/>
    <col min="2351" max="2351" width="8.28515625" style="22" customWidth="1"/>
    <col min="2352" max="2352" width="7.5703125" style="22" customWidth="1"/>
    <col min="2353" max="2353" width="11.140625" style="22" customWidth="1"/>
    <col min="2354" max="2354" width="6.42578125" style="22" customWidth="1"/>
    <col min="2355" max="2355" width="7.5703125" style="22" customWidth="1"/>
    <col min="2356" max="2356" width="9" style="22" customWidth="1"/>
    <col min="2357" max="2357" width="8.42578125" style="22" bestFit="1" customWidth="1"/>
    <col min="2358" max="2358" width="9.140625" style="22" bestFit="1" customWidth="1"/>
    <col min="2359" max="2359" width="10.85546875" style="22" customWidth="1"/>
    <col min="2360" max="2360" width="6.7109375" style="22" customWidth="1"/>
    <col min="2361" max="2582" width="11.42578125" style="22"/>
    <col min="2583" max="2583" width="4" style="22" customWidth="1"/>
    <col min="2584" max="2584" width="43.7109375" style="22" customWidth="1"/>
    <col min="2585" max="2585" width="10.42578125" style="22" customWidth="1"/>
    <col min="2586" max="2586" width="8.42578125" style="22" customWidth="1"/>
    <col min="2587" max="2587" width="8.28515625" style="22" customWidth="1"/>
    <col min="2588" max="2588" width="10.140625" style="22" customWidth="1"/>
    <col min="2589" max="2589" width="9.5703125" style="22" customWidth="1"/>
    <col min="2590" max="2590" width="9.28515625" style="22" customWidth="1"/>
    <col min="2591" max="2592" width="7.5703125" style="22" customWidth="1"/>
    <col min="2593" max="2593" width="8.140625" style="22" customWidth="1"/>
    <col min="2594" max="2594" width="8.7109375" style="22" customWidth="1"/>
    <col min="2595" max="2595" width="9.140625" style="22" customWidth="1"/>
    <col min="2596" max="2596" width="8.85546875" style="22" customWidth="1"/>
    <col min="2597" max="2597" width="6" style="22" customWidth="1"/>
    <col min="2598" max="2598" width="7.5703125" style="22" customWidth="1"/>
    <col min="2599" max="2599" width="8" style="22" customWidth="1"/>
    <col min="2600" max="2600" width="8.140625" style="22" customWidth="1"/>
    <col min="2601" max="2601" width="7" style="22" customWidth="1"/>
    <col min="2602" max="2602" width="7.5703125" style="22" customWidth="1"/>
    <col min="2603" max="2603" width="7.42578125" style="22" customWidth="1"/>
    <col min="2604" max="2604" width="7.28515625" style="22" customWidth="1"/>
    <col min="2605" max="2605" width="7" style="22" customWidth="1"/>
    <col min="2606" max="2606" width="7.5703125" style="22" customWidth="1"/>
    <col min="2607" max="2607" width="8.28515625" style="22" customWidth="1"/>
    <col min="2608" max="2608" width="7.5703125" style="22" customWidth="1"/>
    <col min="2609" max="2609" width="11.140625" style="22" customWidth="1"/>
    <col min="2610" max="2610" width="6.42578125" style="22" customWidth="1"/>
    <col min="2611" max="2611" width="7.5703125" style="22" customWidth="1"/>
    <col min="2612" max="2612" width="9" style="22" customWidth="1"/>
    <col min="2613" max="2613" width="8.42578125" style="22" bestFit="1" customWidth="1"/>
    <col min="2614" max="2614" width="9.140625" style="22" bestFit="1" customWidth="1"/>
    <col min="2615" max="2615" width="10.85546875" style="22" customWidth="1"/>
    <col min="2616" max="2616" width="6.7109375" style="22" customWidth="1"/>
    <col min="2617" max="2838" width="11.42578125" style="22"/>
    <col min="2839" max="2839" width="4" style="22" customWidth="1"/>
    <col min="2840" max="2840" width="43.7109375" style="22" customWidth="1"/>
    <col min="2841" max="2841" width="10.42578125" style="22" customWidth="1"/>
    <col min="2842" max="2842" width="8.42578125" style="22" customWidth="1"/>
    <col min="2843" max="2843" width="8.28515625" style="22" customWidth="1"/>
    <col min="2844" max="2844" width="10.140625" style="22" customWidth="1"/>
    <col min="2845" max="2845" width="9.5703125" style="22" customWidth="1"/>
    <col min="2846" max="2846" width="9.28515625" style="22" customWidth="1"/>
    <col min="2847" max="2848" width="7.5703125" style="22" customWidth="1"/>
    <col min="2849" max="2849" width="8.140625" style="22" customWidth="1"/>
    <col min="2850" max="2850" width="8.7109375" style="22" customWidth="1"/>
    <col min="2851" max="2851" width="9.140625" style="22" customWidth="1"/>
    <col min="2852" max="2852" width="8.85546875" style="22" customWidth="1"/>
    <col min="2853" max="2853" width="6" style="22" customWidth="1"/>
    <col min="2854" max="2854" width="7.5703125" style="22" customWidth="1"/>
    <col min="2855" max="2855" width="8" style="22" customWidth="1"/>
    <col min="2856" max="2856" width="8.140625" style="22" customWidth="1"/>
    <col min="2857" max="2857" width="7" style="22" customWidth="1"/>
    <col min="2858" max="2858" width="7.5703125" style="22" customWidth="1"/>
    <col min="2859" max="2859" width="7.42578125" style="22" customWidth="1"/>
    <col min="2860" max="2860" width="7.28515625" style="22" customWidth="1"/>
    <col min="2861" max="2861" width="7" style="22" customWidth="1"/>
    <col min="2862" max="2862" width="7.5703125" style="22" customWidth="1"/>
    <col min="2863" max="2863" width="8.28515625" style="22" customWidth="1"/>
    <col min="2864" max="2864" width="7.5703125" style="22" customWidth="1"/>
    <col min="2865" max="2865" width="11.140625" style="22" customWidth="1"/>
    <col min="2866" max="2866" width="6.42578125" style="22" customWidth="1"/>
    <col min="2867" max="2867" width="7.5703125" style="22" customWidth="1"/>
    <col min="2868" max="2868" width="9" style="22" customWidth="1"/>
    <col min="2869" max="2869" width="8.42578125" style="22" bestFit="1" customWidth="1"/>
    <col min="2870" max="2870" width="9.140625" style="22" bestFit="1" customWidth="1"/>
    <col min="2871" max="2871" width="10.85546875" style="22" customWidth="1"/>
    <col min="2872" max="2872" width="6.7109375" style="22" customWidth="1"/>
    <col min="2873" max="3094" width="11.42578125" style="22"/>
    <col min="3095" max="3095" width="4" style="22" customWidth="1"/>
    <col min="3096" max="3096" width="43.7109375" style="22" customWidth="1"/>
    <col min="3097" max="3097" width="10.42578125" style="22" customWidth="1"/>
    <col min="3098" max="3098" width="8.42578125" style="22" customWidth="1"/>
    <col min="3099" max="3099" width="8.28515625" style="22" customWidth="1"/>
    <col min="3100" max="3100" width="10.140625" style="22" customWidth="1"/>
    <col min="3101" max="3101" width="9.5703125" style="22" customWidth="1"/>
    <col min="3102" max="3102" width="9.28515625" style="22" customWidth="1"/>
    <col min="3103" max="3104" width="7.5703125" style="22" customWidth="1"/>
    <col min="3105" max="3105" width="8.140625" style="22" customWidth="1"/>
    <col min="3106" max="3106" width="8.7109375" style="22" customWidth="1"/>
    <col min="3107" max="3107" width="9.140625" style="22" customWidth="1"/>
    <col min="3108" max="3108" width="8.85546875" style="22" customWidth="1"/>
    <col min="3109" max="3109" width="6" style="22" customWidth="1"/>
    <col min="3110" max="3110" width="7.5703125" style="22" customWidth="1"/>
    <col min="3111" max="3111" width="8" style="22" customWidth="1"/>
    <col min="3112" max="3112" width="8.140625" style="22" customWidth="1"/>
    <col min="3113" max="3113" width="7" style="22" customWidth="1"/>
    <col min="3114" max="3114" width="7.5703125" style="22" customWidth="1"/>
    <col min="3115" max="3115" width="7.42578125" style="22" customWidth="1"/>
    <col min="3116" max="3116" width="7.28515625" style="22" customWidth="1"/>
    <col min="3117" max="3117" width="7" style="22" customWidth="1"/>
    <col min="3118" max="3118" width="7.5703125" style="22" customWidth="1"/>
    <col min="3119" max="3119" width="8.28515625" style="22" customWidth="1"/>
    <col min="3120" max="3120" width="7.5703125" style="22" customWidth="1"/>
    <col min="3121" max="3121" width="11.140625" style="22" customWidth="1"/>
    <col min="3122" max="3122" width="6.42578125" style="22" customWidth="1"/>
    <col min="3123" max="3123" width="7.5703125" style="22" customWidth="1"/>
    <col min="3124" max="3124" width="9" style="22" customWidth="1"/>
    <col min="3125" max="3125" width="8.42578125" style="22" bestFit="1" customWidth="1"/>
    <col min="3126" max="3126" width="9.140625" style="22" bestFit="1" customWidth="1"/>
    <col min="3127" max="3127" width="10.85546875" style="22" customWidth="1"/>
    <col min="3128" max="3128" width="6.7109375" style="22" customWidth="1"/>
    <col min="3129" max="3350" width="11.42578125" style="22"/>
    <col min="3351" max="3351" width="4" style="22" customWidth="1"/>
    <col min="3352" max="3352" width="43.7109375" style="22" customWidth="1"/>
    <col min="3353" max="3353" width="10.42578125" style="22" customWidth="1"/>
    <col min="3354" max="3354" width="8.42578125" style="22" customWidth="1"/>
    <col min="3355" max="3355" width="8.28515625" style="22" customWidth="1"/>
    <col min="3356" max="3356" width="10.140625" style="22" customWidth="1"/>
    <col min="3357" max="3357" width="9.5703125" style="22" customWidth="1"/>
    <col min="3358" max="3358" width="9.28515625" style="22" customWidth="1"/>
    <col min="3359" max="3360" width="7.5703125" style="22" customWidth="1"/>
    <col min="3361" max="3361" width="8.140625" style="22" customWidth="1"/>
    <col min="3362" max="3362" width="8.7109375" style="22" customWidth="1"/>
    <col min="3363" max="3363" width="9.140625" style="22" customWidth="1"/>
    <col min="3364" max="3364" width="8.85546875" style="22" customWidth="1"/>
    <col min="3365" max="3365" width="6" style="22" customWidth="1"/>
    <col min="3366" max="3366" width="7.5703125" style="22" customWidth="1"/>
    <col min="3367" max="3367" width="8" style="22" customWidth="1"/>
    <col min="3368" max="3368" width="8.140625" style="22" customWidth="1"/>
    <col min="3369" max="3369" width="7" style="22" customWidth="1"/>
    <col min="3370" max="3370" width="7.5703125" style="22" customWidth="1"/>
    <col min="3371" max="3371" width="7.42578125" style="22" customWidth="1"/>
    <col min="3372" max="3372" width="7.28515625" style="22" customWidth="1"/>
    <col min="3373" max="3373" width="7" style="22" customWidth="1"/>
    <col min="3374" max="3374" width="7.5703125" style="22" customWidth="1"/>
    <col min="3375" max="3375" width="8.28515625" style="22" customWidth="1"/>
    <col min="3376" max="3376" width="7.5703125" style="22" customWidth="1"/>
    <col min="3377" max="3377" width="11.140625" style="22" customWidth="1"/>
    <col min="3378" max="3378" width="6.42578125" style="22" customWidth="1"/>
    <col min="3379" max="3379" width="7.5703125" style="22" customWidth="1"/>
    <col min="3380" max="3380" width="9" style="22" customWidth="1"/>
    <col min="3381" max="3381" width="8.42578125" style="22" bestFit="1" customWidth="1"/>
    <col min="3382" max="3382" width="9.140625" style="22" bestFit="1" customWidth="1"/>
    <col min="3383" max="3383" width="10.85546875" style="22" customWidth="1"/>
    <col min="3384" max="3384" width="6.7109375" style="22" customWidth="1"/>
    <col min="3385" max="3606" width="11.42578125" style="22"/>
    <col min="3607" max="3607" width="4" style="22" customWidth="1"/>
    <col min="3608" max="3608" width="43.7109375" style="22" customWidth="1"/>
    <col min="3609" max="3609" width="10.42578125" style="22" customWidth="1"/>
    <col min="3610" max="3610" width="8.42578125" style="22" customWidth="1"/>
    <col min="3611" max="3611" width="8.28515625" style="22" customWidth="1"/>
    <col min="3612" max="3612" width="10.140625" style="22" customWidth="1"/>
    <col min="3613" max="3613" width="9.5703125" style="22" customWidth="1"/>
    <col min="3614" max="3614" width="9.28515625" style="22" customWidth="1"/>
    <col min="3615" max="3616" width="7.5703125" style="22" customWidth="1"/>
    <col min="3617" max="3617" width="8.140625" style="22" customWidth="1"/>
    <col min="3618" max="3618" width="8.7109375" style="22" customWidth="1"/>
    <col min="3619" max="3619" width="9.140625" style="22" customWidth="1"/>
    <col min="3620" max="3620" width="8.85546875" style="22" customWidth="1"/>
    <col min="3621" max="3621" width="6" style="22" customWidth="1"/>
    <col min="3622" max="3622" width="7.5703125" style="22" customWidth="1"/>
    <col min="3623" max="3623" width="8" style="22" customWidth="1"/>
    <col min="3624" max="3624" width="8.140625" style="22" customWidth="1"/>
    <col min="3625" max="3625" width="7" style="22" customWidth="1"/>
    <col min="3626" max="3626" width="7.5703125" style="22" customWidth="1"/>
    <col min="3627" max="3627" width="7.42578125" style="22" customWidth="1"/>
    <col min="3628" max="3628" width="7.28515625" style="22" customWidth="1"/>
    <col min="3629" max="3629" width="7" style="22" customWidth="1"/>
    <col min="3630" max="3630" width="7.5703125" style="22" customWidth="1"/>
    <col min="3631" max="3631" width="8.28515625" style="22" customWidth="1"/>
    <col min="3632" max="3632" width="7.5703125" style="22" customWidth="1"/>
    <col min="3633" max="3633" width="11.140625" style="22" customWidth="1"/>
    <col min="3634" max="3634" width="6.42578125" style="22" customWidth="1"/>
    <col min="3635" max="3635" width="7.5703125" style="22" customWidth="1"/>
    <col min="3636" max="3636" width="9" style="22" customWidth="1"/>
    <col min="3637" max="3637" width="8.42578125" style="22" bestFit="1" customWidth="1"/>
    <col min="3638" max="3638" width="9.140625" style="22" bestFit="1" customWidth="1"/>
    <col min="3639" max="3639" width="10.85546875" style="22" customWidth="1"/>
    <col min="3640" max="3640" width="6.7109375" style="22" customWidth="1"/>
    <col min="3641" max="3862" width="11.42578125" style="22"/>
    <col min="3863" max="3863" width="4" style="22" customWidth="1"/>
    <col min="3864" max="3864" width="43.7109375" style="22" customWidth="1"/>
    <col min="3865" max="3865" width="10.42578125" style="22" customWidth="1"/>
    <col min="3866" max="3866" width="8.42578125" style="22" customWidth="1"/>
    <col min="3867" max="3867" width="8.28515625" style="22" customWidth="1"/>
    <col min="3868" max="3868" width="10.140625" style="22" customWidth="1"/>
    <col min="3869" max="3869" width="9.5703125" style="22" customWidth="1"/>
    <col min="3870" max="3870" width="9.28515625" style="22" customWidth="1"/>
    <col min="3871" max="3872" width="7.5703125" style="22" customWidth="1"/>
    <col min="3873" max="3873" width="8.140625" style="22" customWidth="1"/>
    <col min="3874" max="3874" width="8.7109375" style="22" customWidth="1"/>
    <col min="3875" max="3875" width="9.140625" style="22" customWidth="1"/>
    <col min="3876" max="3876" width="8.85546875" style="22" customWidth="1"/>
    <col min="3877" max="3877" width="6" style="22" customWidth="1"/>
    <col min="3878" max="3878" width="7.5703125" style="22" customWidth="1"/>
    <col min="3879" max="3879" width="8" style="22" customWidth="1"/>
    <col min="3880" max="3880" width="8.140625" style="22" customWidth="1"/>
    <col min="3881" max="3881" width="7" style="22" customWidth="1"/>
    <col min="3882" max="3882" width="7.5703125" style="22" customWidth="1"/>
    <col min="3883" max="3883" width="7.42578125" style="22" customWidth="1"/>
    <col min="3884" max="3884" width="7.28515625" style="22" customWidth="1"/>
    <col min="3885" max="3885" width="7" style="22" customWidth="1"/>
    <col min="3886" max="3886" width="7.5703125" style="22" customWidth="1"/>
    <col min="3887" max="3887" width="8.28515625" style="22" customWidth="1"/>
    <col min="3888" max="3888" width="7.5703125" style="22" customWidth="1"/>
    <col min="3889" max="3889" width="11.140625" style="22" customWidth="1"/>
    <col min="3890" max="3890" width="6.42578125" style="22" customWidth="1"/>
    <col min="3891" max="3891" width="7.5703125" style="22" customWidth="1"/>
    <col min="3892" max="3892" width="9" style="22" customWidth="1"/>
    <col min="3893" max="3893" width="8.42578125" style="22" bestFit="1" customWidth="1"/>
    <col min="3894" max="3894" width="9.140625" style="22" bestFit="1" customWidth="1"/>
    <col min="3895" max="3895" width="10.85546875" style="22" customWidth="1"/>
    <col min="3896" max="3896" width="6.7109375" style="22" customWidth="1"/>
    <col min="3897" max="4118" width="11.42578125" style="22"/>
    <col min="4119" max="4119" width="4" style="22" customWidth="1"/>
    <col min="4120" max="4120" width="43.7109375" style="22" customWidth="1"/>
    <col min="4121" max="4121" width="10.42578125" style="22" customWidth="1"/>
    <col min="4122" max="4122" width="8.42578125" style="22" customWidth="1"/>
    <col min="4123" max="4123" width="8.28515625" style="22" customWidth="1"/>
    <col min="4124" max="4124" width="10.140625" style="22" customWidth="1"/>
    <col min="4125" max="4125" width="9.5703125" style="22" customWidth="1"/>
    <col min="4126" max="4126" width="9.28515625" style="22" customWidth="1"/>
    <col min="4127" max="4128" width="7.5703125" style="22" customWidth="1"/>
    <col min="4129" max="4129" width="8.140625" style="22" customWidth="1"/>
    <col min="4130" max="4130" width="8.7109375" style="22" customWidth="1"/>
    <col min="4131" max="4131" width="9.140625" style="22" customWidth="1"/>
    <col min="4132" max="4132" width="8.85546875" style="22" customWidth="1"/>
    <col min="4133" max="4133" width="6" style="22" customWidth="1"/>
    <col min="4134" max="4134" width="7.5703125" style="22" customWidth="1"/>
    <col min="4135" max="4135" width="8" style="22" customWidth="1"/>
    <col min="4136" max="4136" width="8.140625" style="22" customWidth="1"/>
    <col min="4137" max="4137" width="7" style="22" customWidth="1"/>
    <col min="4138" max="4138" width="7.5703125" style="22" customWidth="1"/>
    <col min="4139" max="4139" width="7.42578125" style="22" customWidth="1"/>
    <col min="4140" max="4140" width="7.28515625" style="22" customWidth="1"/>
    <col min="4141" max="4141" width="7" style="22" customWidth="1"/>
    <col min="4142" max="4142" width="7.5703125" style="22" customWidth="1"/>
    <col min="4143" max="4143" width="8.28515625" style="22" customWidth="1"/>
    <col min="4144" max="4144" width="7.5703125" style="22" customWidth="1"/>
    <col min="4145" max="4145" width="11.140625" style="22" customWidth="1"/>
    <col min="4146" max="4146" width="6.42578125" style="22" customWidth="1"/>
    <col min="4147" max="4147" width="7.5703125" style="22" customWidth="1"/>
    <col min="4148" max="4148" width="9" style="22" customWidth="1"/>
    <col min="4149" max="4149" width="8.42578125" style="22" bestFit="1" customWidth="1"/>
    <col min="4150" max="4150" width="9.140625" style="22" bestFit="1" customWidth="1"/>
    <col min="4151" max="4151" width="10.85546875" style="22" customWidth="1"/>
    <col min="4152" max="4152" width="6.7109375" style="22" customWidth="1"/>
    <col min="4153" max="4374" width="11.42578125" style="22"/>
    <col min="4375" max="4375" width="4" style="22" customWidth="1"/>
    <col min="4376" max="4376" width="43.7109375" style="22" customWidth="1"/>
    <col min="4377" max="4377" width="10.42578125" style="22" customWidth="1"/>
    <col min="4378" max="4378" width="8.42578125" style="22" customWidth="1"/>
    <col min="4379" max="4379" width="8.28515625" style="22" customWidth="1"/>
    <col min="4380" max="4380" width="10.140625" style="22" customWidth="1"/>
    <col min="4381" max="4381" width="9.5703125" style="22" customWidth="1"/>
    <col min="4382" max="4382" width="9.28515625" style="22" customWidth="1"/>
    <col min="4383" max="4384" width="7.5703125" style="22" customWidth="1"/>
    <col min="4385" max="4385" width="8.140625" style="22" customWidth="1"/>
    <col min="4386" max="4386" width="8.7109375" style="22" customWidth="1"/>
    <col min="4387" max="4387" width="9.140625" style="22" customWidth="1"/>
    <col min="4388" max="4388" width="8.85546875" style="22" customWidth="1"/>
    <col min="4389" max="4389" width="6" style="22" customWidth="1"/>
    <col min="4390" max="4390" width="7.5703125" style="22" customWidth="1"/>
    <col min="4391" max="4391" width="8" style="22" customWidth="1"/>
    <col min="4392" max="4392" width="8.140625" style="22" customWidth="1"/>
    <col min="4393" max="4393" width="7" style="22" customWidth="1"/>
    <col min="4394" max="4394" width="7.5703125" style="22" customWidth="1"/>
    <col min="4395" max="4395" width="7.42578125" style="22" customWidth="1"/>
    <col min="4396" max="4396" width="7.28515625" style="22" customWidth="1"/>
    <col min="4397" max="4397" width="7" style="22" customWidth="1"/>
    <col min="4398" max="4398" width="7.5703125" style="22" customWidth="1"/>
    <col min="4399" max="4399" width="8.28515625" style="22" customWidth="1"/>
    <col min="4400" max="4400" width="7.5703125" style="22" customWidth="1"/>
    <col min="4401" max="4401" width="11.140625" style="22" customWidth="1"/>
    <col min="4402" max="4402" width="6.42578125" style="22" customWidth="1"/>
    <col min="4403" max="4403" width="7.5703125" style="22" customWidth="1"/>
    <col min="4404" max="4404" width="9" style="22" customWidth="1"/>
    <col min="4405" max="4405" width="8.42578125" style="22" bestFit="1" customWidth="1"/>
    <col min="4406" max="4406" width="9.140625" style="22" bestFit="1" customWidth="1"/>
    <col min="4407" max="4407" width="10.85546875" style="22" customWidth="1"/>
    <col min="4408" max="4408" width="6.7109375" style="22" customWidth="1"/>
    <col min="4409" max="4630" width="11.42578125" style="22"/>
    <col min="4631" max="4631" width="4" style="22" customWidth="1"/>
    <col min="4632" max="4632" width="43.7109375" style="22" customWidth="1"/>
    <col min="4633" max="4633" width="10.42578125" style="22" customWidth="1"/>
    <col min="4634" max="4634" width="8.42578125" style="22" customWidth="1"/>
    <col min="4635" max="4635" width="8.28515625" style="22" customWidth="1"/>
    <col min="4636" max="4636" width="10.140625" style="22" customWidth="1"/>
    <col min="4637" max="4637" width="9.5703125" style="22" customWidth="1"/>
    <col min="4638" max="4638" width="9.28515625" style="22" customWidth="1"/>
    <col min="4639" max="4640" width="7.5703125" style="22" customWidth="1"/>
    <col min="4641" max="4641" width="8.140625" style="22" customWidth="1"/>
    <col min="4642" max="4642" width="8.7109375" style="22" customWidth="1"/>
    <col min="4643" max="4643" width="9.140625" style="22" customWidth="1"/>
    <col min="4644" max="4644" width="8.85546875" style="22" customWidth="1"/>
    <col min="4645" max="4645" width="6" style="22" customWidth="1"/>
    <col min="4646" max="4646" width="7.5703125" style="22" customWidth="1"/>
    <col min="4647" max="4647" width="8" style="22" customWidth="1"/>
    <col min="4648" max="4648" width="8.140625" style="22" customWidth="1"/>
    <col min="4649" max="4649" width="7" style="22" customWidth="1"/>
    <col min="4650" max="4650" width="7.5703125" style="22" customWidth="1"/>
    <col min="4651" max="4651" width="7.42578125" style="22" customWidth="1"/>
    <col min="4652" max="4652" width="7.28515625" style="22" customWidth="1"/>
    <col min="4653" max="4653" width="7" style="22" customWidth="1"/>
    <col min="4654" max="4654" width="7.5703125" style="22" customWidth="1"/>
    <col min="4655" max="4655" width="8.28515625" style="22" customWidth="1"/>
    <col min="4656" max="4656" width="7.5703125" style="22" customWidth="1"/>
    <col min="4657" max="4657" width="11.140625" style="22" customWidth="1"/>
    <col min="4658" max="4658" width="6.42578125" style="22" customWidth="1"/>
    <col min="4659" max="4659" width="7.5703125" style="22" customWidth="1"/>
    <col min="4660" max="4660" width="9" style="22" customWidth="1"/>
    <col min="4661" max="4661" width="8.42578125" style="22" bestFit="1" customWidth="1"/>
    <col min="4662" max="4662" width="9.140625" style="22" bestFit="1" customWidth="1"/>
    <col min="4663" max="4663" width="10.85546875" style="22" customWidth="1"/>
    <col min="4664" max="4664" width="6.7109375" style="22" customWidth="1"/>
    <col min="4665" max="4886" width="11.42578125" style="22"/>
    <col min="4887" max="4887" width="4" style="22" customWidth="1"/>
    <col min="4888" max="4888" width="43.7109375" style="22" customWidth="1"/>
    <col min="4889" max="4889" width="10.42578125" style="22" customWidth="1"/>
    <col min="4890" max="4890" width="8.42578125" style="22" customWidth="1"/>
    <col min="4891" max="4891" width="8.28515625" style="22" customWidth="1"/>
    <col min="4892" max="4892" width="10.140625" style="22" customWidth="1"/>
    <col min="4893" max="4893" width="9.5703125" style="22" customWidth="1"/>
    <col min="4894" max="4894" width="9.28515625" style="22" customWidth="1"/>
    <col min="4895" max="4896" width="7.5703125" style="22" customWidth="1"/>
    <col min="4897" max="4897" width="8.140625" style="22" customWidth="1"/>
    <col min="4898" max="4898" width="8.7109375" style="22" customWidth="1"/>
    <col min="4899" max="4899" width="9.140625" style="22" customWidth="1"/>
    <col min="4900" max="4900" width="8.85546875" style="22" customWidth="1"/>
    <col min="4901" max="4901" width="6" style="22" customWidth="1"/>
    <col min="4902" max="4902" width="7.5703125" style="22" customWidth="1"/>
    <col min="4903" max="4903" width="8" style="22" customWidth="1"/>
    <col min="4904" max="4904" width="8.140625" style="22" customWidth="1"/>
    <col min="4905" max="4905" width="7" style="22" customWidth="1"/>
    <col min="4906" max="4906" width="7.5703125" style="22" customWidth="1"/>
    <col min="4907" max="4907" width="7.42578125" style="22" customWidth="1"/>
    <col min="4908" max="4908" width="7.28515625" style="22" customWidth="1"/>
    <col min="4909" max="4909" width="7" style="22" customWidth="1"/>
    <col min="4910" max="4910" width="7.5703125" style="22" customWidth="1"/>
    <col min="4911" max="4911" width="8.28515625" style="22" customWidth="1"/>
    <col min="4912" max="4912" width="7.5703125" style="22" customWidth="1"/>
    <col min="4913" max="4913" width="11.140625" style="22" customWidth="1"/>
    <col min="4914" max="4914" width="6.42578125" style="22" customWidth="1"/>
    <col min="4915" max="4915" width="7.5703125" style="22" customWidth="1"/>
    <col min="4916" max="4916" width="9" style="22" customWidth="1"/>
    <col min="4917" max="4917" width="8.42578125" style="22" bestFit="1" customWidth="1"/>
    <col min="4918" max="4918" width="9.140625" style="22" bestFit="1" customWidth="1"/>
    <col min="4919" max="4919" width="10.85546875" style="22" customWidth="1"/>
    <col min="4920" max="4920" width="6.7109375" style="22" customWidth="1"/>
    <col min="4921" max="5142" width="11.42578125" style="22"/>
    <col min="5143" max="5143" width="4" style="22" customWidth="1"/>
    <col min="5144" max="5144" width="43.7109375" style="22" customWidth="1"/>
    <col min="5145" max="5145" width="10.42578125" style="22" customWidth="1"/>
    <col min="5146" max="5146" width="8.42578125" style="22" customWidth="1"/>
    <col min="5147" max="5147" width="8.28515625" style="22" customWidth="1"/>
    <col min="5148" max="5148" width="10.140625" style="22" customWidth="1"/>
    <col min="5149" max="5149" width="9.5703125" style="22" customWidth="1"/>
    <col min="5150" max="5150" width="9.28515625" style="22" customWidth="1"/>
    <col min="5151" max="5152" width="7.5703125" style="22" customWidth="1"/>
    <col min="5153" max="5153" width="8.140625" style="22" customWidth="1"/>
    <col min="5154" max="5154" width="8.7109375" style="22" customWidth="1"/>
    <col min="5155" max="5155" width="9.140625" style="22" customWidth="1"/>
    <col min="5156" max="5156" width="8.85546875" style="22" customWidth="1"/>
    <col min="5157" max="5157" width="6" style="22" customWidth="1"/>
    <col min="5158" max="5158" width="7.5703125" style="22" customWidth="1"/>
    <col min="5159" max="5159" width="8" style="22" customWidth="1"/>
    <col min="5160" max="5160" width="8.140625" style="22" customWidth="1"/>
    <col min="5161" max="5161" width="7" style="22" customWidth="1"/>
    <col min="5162" max="5162" width="7.5703125" style="22" customWidth="1"/>
    <col min="5163" max="5163" width="7.42578125" style="22" customWidth="1"/>
    <col min="5164" max="5164" width="7.28515625" style="22" customWidth="1"/>
    <col min="5165" max="5165" width="7" style="22" customWidth="1"/>
    <col min="5166" max="5166" width="7.5703125" style="22" customWidth="1"/>
    <col min="5167" max="5167" width="8.28515625" style="22" customWidth="1"/>
    <col min="5168" max="5168" width="7.5703125" style="22" customWidth="1"/>
    <col min="5169" max="5169" width="11.140625" style="22" customWidth="1"/>
    <col min="5170" max="5170" width="6.42578125" style="22" customWidth="1"/>
    <col min="5171" max="5171" width="7.5703125" style="22" customWidth="1"/>
    <col min="5172" max="5172" width="9" style="22" customWidth="1"/>
    <col min="5173" max="5173" width="8.42578125" style="22" bestFit="1" customWidth="1"/>
    <col min="5174" max="5174" width="9.140625" style="22" bestFit="1" customWidth="1"/>
    <col min="5175" max="5175" width="10.85546875" style="22" customWidth="1"/>
    <col min="5176" max="5176" width="6.7109375" style="22" customWidth="1"/>
    <col min="5177" max="5398" width="11.42578125" style="22"/>
    <col min="5399" max="5399" width="4" style="22" customWidth="1"/>
    <col min="5400" max="5400" width="43.7109375" style="22" customWidth="1"/>
    <col min="5401" max="5401" width="10.42578125" style="22" customWidth="1"/>
    <col min="5402" max="5402" width="8.42578125" style="22" customWidth="1"/>
    <col min="5403" max="5403" width="8.28515625" style="22" customWidth="1"/>
    <col min="5404" max="5404" width="10.140625" style="22" customWidth="1"/>
    <col min="5405" max="5405" width="9.5703125" style="22" customWidth="1"/>
    <col min="5406" max="5406" width="9.28515625" style="22" customWidth="1"/>
    <col min="5407" max="5408" width="7.5703125" style="22" customWidth="1"/>
    <col min="5409" max="5409" width="8.140625" style="22" customWidth="1"/>
    <col min="5410" max="5410" width="8.7109375" style="22" customWidth="1"/>
    <col min="5411" max="5411" width="9.140625" style="22" customWidth="1"/>
    <col min="5412" max="5412" width="8.85546875" style="22" customWidth="1"/>
    <col min="5413" max="5413" width="6" style="22" customWidth="1"/>
    <col min="5414" max="5414" width="7.5703125" style="22" customWidth="1"/>
    <col min="5415" max="5415" width="8" style="22" customWidth="1"/>
    <col min="5416" max="5416" width="8.140625" style="22" customWidth="1"/>
    <col min="5417" max="5417" width="7" style="22" customWidth="1"/>
    <col min="5418" max="5418" width="7.5703125" style="22" customWidth="1"/>
    <col min="5419" max="5419" width="7.42578125" style="22" customWidth="1"/>
    <col min="5420" max="5420" width="7.28515625" style="22" customWidth="1"/>
    <col min="5421" max="5421" width="7" style="22" customWidth="1"/>
    <col min="5422" max="5422" width="7.5703125" style="22" customWidth="1"/>
    <col min="5423" max="5423" width="8.28515625" style="22" customWidth="1"/>
    <col min="5424" max="5424" width="7.5703125" style="22" customWidth="1"/>
    <col min="5425" max="5425" width="11.140625" style="22" customWidth="1"/>
    <col min="5426" max="5426" width="6.42578125" style="22" customWidth="1"/>
    <col min="5427" max="5427" width="7.5703125" style="22" customWidth="1"/>
    <col min="5428" max="5428" width="9" style="22" customWidth="1"/>
    <col min="5429" max="5429" width="8.42578125" style="22" bestFit="1" customWidth="1"/>
    <col min="5430" max="5430" width="9.140625" style="22" bestFit="1" customWidth="1"/>
    <col min="5431" max="5431" width="10.85546875" style="22" customWidth="1"/>
    <col min="5432" max="5432" width="6.7109375" style="22" customWidth="1"/>
    <col min="5433" max="5654" width="11.42578125" style="22"/>
    <col min="5655" max="5655" width="4" style="22" customWidth="1"/>
    <col min="5656" max="5656" width="43.7109375" style="22" customWidth="1"/>
    <col min="5657" max="5657" width="10.42578125" style="22" customWidth="1"/>
    <col min="5658" max="5658" width="8.42578125" style="22" customWidth="1"/>
    <col min="5659" max="5659" width="8.28515625" style="22" customWidth="1"/>
    <col min="5660" max="5660" width="10.140625" style="22" customWidth="1"/>
    <col min="5661" max="5661" width="9.5703125" style="22" customWidth="1"/>
    <col min="5662" max="5662" width="9.28515625" style="22" customWidth="1"/>
    <col min="5663" max="5664" width="7.5703125" style="22" customWidth="1"/>
    <col min="5665" max="5665" width="8.140625" style="22" customWidth="1"/>
    <col min="5666" max="5666" width="8.7109375" style="22" customWidth="1"/>
    <col min="5667" max="5667" width="9.140625" style="22" customWidth="1"/>
    <col min="5668" max="5668" width="8.85546875" style="22" customWidth="1"/>
    <col min="5669" max="5669" width="6" style="22" customWidth="1"/>
    <col min="5670" max="5670" width="7.5703125" style="22" customWidth="1"/>
    <col min="5671" max="5671" width="8" style="22" customWidth="1"/>
    <col min="5672" max="5672" width="8.140625" style="22" customWidth="1"/>
    <col min="5673" max="5673" width="7" style="22" customWidth="1"/>
    <col min="5674" max="5674" width="7.5703125" style="22" customWidth="1"/>
    <col min="5675" max="5675" width="7.42578125" style="22" customWidth="1"/>
    <col min="5676" max="5676" width="7.28515625" style="22" customWidth="1"/>
    <col min="5677" max="5677" width="7" style="22" customWidth="1"/>
    <col min="5678" max="5678" width="7.5703125" style="22" customWidth="1"/>
    <col min="5679" max="5679" width="8.28515625" style="22" customWidth="1"/>
    <col min="5680" max="5680" width="7.5703125" style="22" customWidth="1"/>
    <col min="5681" max="5681" width="11.140625" style="22" customWidth="1"/>
    <col min="5682" max="5682" width="6.42578125" style="22" customWidth="1"/>
    <col min="5683" max="5683" width="7.5703125" style="22" customWidth="1"/>
    <col min="5684" max="5684" width="9" style="22" customWidth="1"/>
    <col min="5685" max="5685" width="8.42578125" style="22" bestFit="1" customWidth="1"/>
    <col min="5686" max="5686" width="9.140625" style="22" bestFit="1" customWidth="1"/>
    <col min="5687" max="5687" width="10.85546875" style="22" customWidth="1"/>
    <col min="5688" max="5688" width="6.7109375" style="22" customWidth="1"/>
    <col min="5689" max="5910" width="11.42578125" style="22"/>
    <col min="5911" max="5911" width="4" style="22" customWidth="1"/>
    <col min="5912" max="5912" width="43.7109375" style="22" customWidth="1"/>
    <col min="5913" max="5913" width="10.42578125" style="22" customWidth="1"/>
    <col min="5914" max="5914" width="8.42578125" style="22" customWidth="1"/>
    <col min="5915" max="5915" width="8.28515625" style="22" customWidth="1"/>
    <col min="5916" max="5916" width="10.140625" style="22" customWidth="1"/>
    <col min="5917" max="5917" width="9.5703125" style="22" customWidth="1"/>
    <col min="5918" max="5918" width="9.28515625" style="22" customWidth="1"/>
    <col min="5919" max="5920" width="7.5703125" style="22" customWidth="1"/>
    <col min="5921" max="5921" width="8.140625" style="22" customWidth="1"/>
    <col min="5922" max="5922" width="8.7109375" style="22" customWidth="1"/>
    <col min="5923" max="5923" width="9.140625" style="22" customWidth="1"/>
    <col min="5924" max="5924" width="8.85546875" style="22" customWidth="1"/>
    <col min="5925" max="5925" width="6" style="22" customWidth="1"/>
    <col min="5926" max="5926" width="7.5703125" style="22" customWidth="1"/>
    <col min="5927" max="5927" width="8" style="22" customWidth="1"/>
    <col min="5928" max="5928" width="8.140625" style="22" customWidth="1"/>
    <col min="5929" max="5929" width="7" style="22" customWidth="1"/>
    <col min="5930" max="5930" width="7.5703125" style="22" customWidth="1"/>
    <col min="5931" max="5931" width="7.42578125" style="22" customWidth="1"/>
    <col min="5932" max="5932" width="7.28515625" style="22" customWidth="1"/>
    <col min="5933" max="5933" width="7" style="22" customWidth="1"/>
    <col min="5934" max="5934" width="7.5703125" style="22" customWidth="1"/>
    <col min="5935" max="5935" width="8.28515625" style="22" customWidth="1"/>
    <col min="5936" max="5936" width="7.5703125" style="22" customWidth="1"/>
    <col min="5937" max="5937" width="11.140625" style="22" customWidth="1"/>
    <col min="5938" max="5938" width="6.42578125" style="22" customWidth="1"/>
    <col min="5939" max="5939" width="7.5703125" style="22" customWidth="1"/>
    <col min="5940" max="5940" width="9" style="22" customWidth="1"/>
    <col min="5941" max="5941" width="8.42578125" style="22" bestFit="1" customWidth="1"/>
    <col min="5942" max="5942" width="9.140625" style="22" bestFit="1" customWidth="1"/>
    <col min="5943" max="5943" width="10.85546875" style="22" customWidth="1"/>
    <col min="5944" max="5944" width="6.7109375" style="22" customWidth="1"/>
    <col min="5945" max="6166" width="11.42578125" style="22"/>
    <col min="6167" max="6167" width="4" style="22" customWidth="1"/>
    <col min="6168" max="6168" width="43.7109375" style="22" customWidth="1"/>
    <col min="6169" max="6169" width="10.42578125" style="22" customWidth="1"/>
    <col min="6170" max="6170" width="8.42578125" style="22" customWidth="1"/>
    <col min="6171" max="6171" width="8.28515625" style="22" customWidth="1"/>
    <col min="6172" max="6172" width="10.140625" style="22" customWidth="1"/>
    <col min="6173" max="6173" width="9.5703125" style="22" customWidth="1"/>
    <col min="6174" max="6174" width="9.28515625" style="22" customWidth="1"/>
    <col min="6175" max="6176" width="7.5703125" style="22" customWidth="1"/>
    <col min="6177" max="6177" width="8.140625" style="22" customWidth="1"/>
    <col min="6178" max="6178" width="8.7109375" style="22" customWidth="1"/>
    <col min="6179" max="6179" width="9.140625" style="22" customWidth="1"/>
    <col min="6180" max="6180" width="8.85546875" style="22" customWidth="1"/>
    <col min="6181" max="6181" width="6" style="22" customWidth="1"/>
    <col min="6182" max="6182" width="7.5703125" style="22" customWidth="1"/>
    <col min="6183" max="6183" width="8" style="22" customWidth="1"/>
    <col min="6184" max="6184" width="8.140625" style="22" customWidth="1"/>
    <col min="6185" max="6185" width="7" style="22" customWidth="1"/>
    <col min="6186" max="6186" width="7.5703125" style="22" customWidth="1"/>
    <col min="6187" max="6187" width="7.42578125" style="22" customWidth="1"/>
    <col min="6188" max="6188" width="7.28515625" style="22" customWidth="1"/>
    <col min="6189" max="6189" width="7" style="22" customWidth="1"/>
    <col min="6190" max="6190" width="7.5703125" style="22" customWidth="1"/>
    <col min="6191" max="6191" width="8.28515625" style="22" customWidth="1"/>
    <col min="6192" max="6192" width="7.5703125" style="22" customWidth="1"/>
    <col min="6193" max="6193" width="11.140625" style="22" customWidth="1"/>
    <col min="6194" max="6194" width="6.42578125" style="22" customWidth="1"/>
    <col min="6195" max="6195" width="7.5703125" style="22" customWidth="1"/>
    <col min="6196" max="6196" width="9" style="22" customWidth="1"/>
    <col min="6197" max="6197" width="8.42578125" style="22" bestFit="1" customWidth="1"/>
    <col min="6198" max="6198" width="9.140625" style="22" bestFit="1" customWidth="1"/>
    <col min="6199" max="6199" width="10.85546875" style="22" customWidth="1"/>
    <col min="6200" max="6200" width="6.7109375" style="22" customWidth="1"/>
    <col min="6201" max="6422" width="11.42578125" style="22"/>
    <col min="6423" max="6423" width="4" style="22" customWidth="1"/>
    <col min="6424" max="6424" width="43.7109375" style="22" customWidth="1"/>
    <col min="6425" max="6425" width="10.42578125" style="22" customWidth="1"/>
    <col min="6426" max="6426" width="8.42578125" style="22" customWidth="1"/>
    <col min="6427" max="6427" width="8.28515625" style="22" customWidth="1"/>
    <col min="6428" max="6428" width="10.140625" style="22" customWidth="1"/>
    <col min="6429" max="6429" width="9.5703125" style="22" customWidth="1"/>
    <col min="6430" max="6430" width="9.28515625" style="22" customWidth="1"/>
    <col min="6431" max="6432" width="7.5703125" style="22" customWidth="1"/>
    <col min="6433" max="6433" width="8.140625" style="22" customWidth="1"/>
    <col min="6434" max="6434" width="8.7109375" style="22" customWidth="1"/>
    <col min="6435" max="6435" width="9.140625" style="22" customWidth="1"/>
    <col min="6436" max="6436" width="8.85546875" style="22" customWidth="1"/>
    <col min="6437" max="6437" width="6" style="22" customWidth="1"/>
    <col min="6438" max="6438" width="7.5703125" style="22" customWidth="1"/>
    <col min="6439" max="6439" width="8" style="22" customWidth="1"/>
    <col min="6440" max="6440" width="8.140625" style="22" customWidth="1"/>
    <col min="6441" max="6441" width="7" style="22" customWidth="1"/>
    <col min="6442" max="6442" width="7.5703125" style="22" customWidth="1"/>
    <col min="6443" max="6443" width="7.42578125" style="22" customWidth="1"/>
    <col min="6444" max="6444" width="7.28515625" style="22" customWidth="1"/>
    <col min="6445" max="6445" width="7" style="22" customWidth="1"/>
    <col min="6446" max="6446" width="7.5703125" style="22" customWidth="1"/>
    <col min="6447" max="6447" width="8.28515625" style="22" customWidth="1"/>
    <col min="6448" max="6448" width="7.5703125" style="22" customWidth="1"/>
    <col min="6449" max="6449" width="11.140625" style="22" customWidth="1"/>
    <col min="6450" max="6450" width="6.42578125" style="22" customWidth="1"/>
    <col min="6451" max="6451" width="7.5703125" style="22" customWidth="1"/>
    <col min="6452" max="6452" width="9" style="22" customWidth="1"/>
    <col min="6453" max="6453" width="8.42578125" style="22" bestFit="1" customWidth="1"/>
    <col min="6454" max="6454" width="9.140625" style="22" bestFit="1" customWidth="1"/>
    <col min="6455" max="6455" width="10.85546875" style="22" customWidth="1"/>
    <col min="6456" max="6456" width="6.7109375" style="22" customWidth="1"/>
    <col min="6457" max="6678" width="11.42578125" style="22"/>
    <col min="6679" max="6679" width="4" style="22" customWidth="1"/>
    <col min="6680" max="6680" width="43.7109375" style="22" customWidth="1"/>
    <col min="6681" max="6681" width="10.42578125" style="22" customWidth="1"/>
    <col min="6682" max="6682" width="8.42578125" style="22" customWidth="1"/>
    <col min="6683" max="6683" width="8.28515625" style="22" customWidth="1"/>
    <col min="6684" max="6684" width="10.140625" style="22" customWidth="1"/>
    <col min="6685" max="6685" width="9.5703125" style="22" customWidth="1"/>
    <col min="6686" max="6686" width="9.28515625" style="22" customWidth="1"/>
    <col min="6687" max="6688" width="7.5703125" style="22" customWidth="1"/>
    <col min="6689" max="6689" width="8.140625" style="22" customWidth="1"/>
    <col min="6690" max="6690" width="8.7109375" style="22" customWidth="1"/>
    <col min="6691" max="6691" width="9.140625" style="22" customWidth="1"/>
    <col min="6692" max="6692" width="8.85546875" style="22" customWidth="1"/>
    <col min="6693" max="6693" width="6" style="22" customWidth="1"/>
    <col min="6694" max="6694" width="7.5703125" style="22" customWidth="1"/>
    <col min="6695" max="6695" width="8" style="22" customWidth="1"/>
    <col min="6696" max="6696" width="8.140625" style="22" customWidth="1"/>
    <col min="6697" max="6697" width="7" style="22" customWidth="1"/>
    <col min="6698" max="6698" width="7.5703125" style="22" customWidth="1"/>
    <col min="6699" max="6699" width="7.42578125" style="22" customWidth="1"/>
    <col min="6700" max="6700" width="7.28515625" style="22" customWidth="1"/>
    <col min="6701" max="6701" width="7" style="22" customWidth="1"/>
    <col min="6702" max="6702" width="7.5703125" style="22" customWidth="1"/>
    <col min="6703" max="6703" width="8.28515625" style="22" customWidth="1"/>
    <col min="6704" max="6704" width="7.5703125" style="22" customWidth="1"/>
    <col min="6705" max="6705" width="11.140625" style="22" customWidth="1"/>
    <col min="6706" max="6706" width="6.42578125" style="22" customWidth="1"/>
    <col min="6707" max="6707" width="7.5703125" style="22" customWidth="1"/>
    <col min="6708" max="6708" width="9" style="22" customWidth="1"/>
    <col min="6709" max="6709" width="8.42578125" style="22" bestFit="1" customWidth="1"/>
    <col min="6710" max="6710" width="9.140625" style="22" bestFit="1" customWidth="1"/>
    <col min="6711" max="6711" width="10.85546875" style="22" customWidth="1"/>
    <col min="6712" max="6712" width="6.7109375" style="22" customWidth="1"/>
    <col min="6713" max="6934" width="11.42578125" style="22"/>
    <col min="6935" max="6935" width="4" style="22" customWidth="1"/>
    <col min="6936" max="6936" width="43.7109375" style="22" customWidth="1"/>
    <col min="6937" max="6937" width="10.42578125" style="22" customWidth="1"/>
    <col min="6938" max="6938" width="8.42578125" style="22" customWidth="1"/>
    <col min="6939" max="6939" width="8.28515625" style="22" customWidth="1"/>
    <col min="6940" max="6940" width="10.140625" style="22" customWidth="1"/>
    <col min="6941" max="6941" width="9.5703125" style="22" customWidth="1"/>
    <col min="6942" max="6942" width="9.28515625" style="22" customWidth="1"/>
    <col min="6943" max="6944" width="7.5703125" style="22" customWidth="1"/>
    <col min="6945" max="6945" width="8.140625" style="22" customWidth="1"/>
    <col min="6946" max="6946" width="8.7109375" style="22" customWidth="1"/>
    <col min="6947" max="6947" width="9.140625" style="22" customWidth="1"/>
    <col min="6948" max="6948" width="8.85546875" style="22" customWidth="1"/>
    <col min="6949" max="6949" width="6" style="22" customWidth="1"/>
    <col min="6950" max="6950" width="7.5703125" style="22" customWidth="1"/>
    <col min="6951" max="6951" width="8" style="22" customWidth="1"/>
    <col min="6952" max="6952" width="8.140625" style="22" customWidth="1"/>
    <col min="6953" max="6953" width="7" style="22" customWidth="1"/>
    <col min="6954" max="6954" width="7.5703125" style="22" customWidth="1"/>
    <col min="6955" max="6955" width="7.42578125" style="22" customWidth="1"/>
    <col min="6956" max="6956" width="7.28515625" style="22" customWidth="1"/>
    <col min="6957" max="6957" width="7" style="22" customWidth="1"/>
    <col min="6958" max="6958" width="7.5703125" style="22" customWidth="1"/>
    <col min="6959" max="6959" width="8.28515625" style="22" customWidth="1"/>
    <col min="6960" max="6960" width="7.5703125" style="22" customWidth="1"/>
    <col min="6961" max="6961" width="11.140625" style="22" customWidth="1"/>
    <col min="6962" max="6962" width="6.42578125" style="22" customWidth="1"/>
    <col min="6963" max="6963" width="7.5703125" style="22" customWidth="1"/>
    <col min="6964" max="6964" width="9" style="22" customWidth="1"/>
    <col min="6965" max="6965" width="8.42578125" style="22" bestFit="1" customWidth="1"/>
    <col min="6966" max="6966" width="9.140625" style="22" bestFit="1" customWidth="1"/>
    <col min="6967" max="6967" width="10.85546875" style="22" customWidth="1"/>
    <col min="6968" max="6968" width="6.7109375" style="22" customWidth="1"/>
    <col min="6969" max="7190" width="11.42578125" style="22"/>
    <col min="7191" max="7191" width="4" style="22" customWidth="1"/>
    <col min="7192" max="7192" width="43.7109375" style="22" customWidth="1"/>
    <col min="7193" max="7193" width="10.42578125" style="22" customWidth="1"/>
    <col min="7194" max="7194" width="8.42578125" style="22" customWidth="1"/>
    <col min="7195" max="7195" width="8.28515625" style="22" customWidth="1"/>
    <col min="7196" max="7196" width="10.140625" style="22" customWidth="1"/>
    <col min="7197" max="7197" width="9.5703125" style="22" customWidth="1"/>
    <col min="7198" max="7198" width="9.28515625" style="22" customWidth="1"/>
    <col min="7199" max="7200" width="7.5703125" style="22" customWidth="1"/>
    <col min="7201" max="7201" width="8.140625" style="22" customWidth="1"/>
    <col min="7202" max="7202" width="8.7109375" style="22" customWidth="1"/>
    <col min="7203" max="7203" width="9.140625" style="22" customWidth="1"/>
    <col min="7204" max="7204" width="8.85546875" style="22" customWidth="1"/>
    <col min="7205" max="7205" width="6" style="22" customWidth="1"/>
    <col min="7206" max="7206" width="7.5703125" style="22" customWidth="1"/>
    <col min="7207" max="7207" width="8" style="22" customWidth="1"/>
    <col min="7208" max="7208" width="8.140625" style="22" customWidth="1"/>
    <col min="7209" max="7209" width="7" style="22" customWidth="1"/>
    <col min="7210" max="7210" width="7.5703125" style="22" customWidth="1"/>
    <col min="7211" max="7211" width="7.42578125" style="22" customWidth="1"/>
    <col min="7212" max="7212" width="7.28515625" style="22" customWidth="1"/>
    <col min="7213" max="7213" width="7" style="22" customWidth="1"/>
    <col min="7214" max="7214" width="7.5703125" style="22" customWidth="1"/>
    <col min="7215" max="7215" width="8.28515625" style="22" customWidth="1"/>
    <col min="7216" max="7216" width="7.5703125" style="22" customWidth="1"/>
    <col min="7217" max="7217" width="11.140625" style="22" customWidth="1"/>
    <col min="7218" max="7218" width="6.42578125" style="22" customWidth="1"/>
    <col min="7219" max="7219" width="7.5703125" style="22" customWidth="1"/>
    <col min="7220" max="7220" width="9" style="22" customWidth="1"/>
    <col min="7221" max="7221" width="8.42578125" style="22" bestFit="1" customWidth="1"/>
    <col min="7222" max="7222" width="9.140625" style="22" bestFit="1" customWidth="1"/>
    <col min="7223" max="7223" width="10.85546875" style="22" customWidth="1"/>
    <col min="7224" max="7224" width="6.7109375" style="22" customWidth="1"/>
    <col min="7225" max="7446" width="11.42578125" style="22"/>
    <col min="7447" max="7447" width="4" style="22" customWidth="1"/>
    <col min="7448" max="7448" width="43.7109375" style="22" customWidth="1"/>
    <col min="7449" max="7449" width="10.42578125" style="22" customWidth="1"/>
    <col min="7450" max="7450" width="8.42578125" style="22" customWidth="1"/>
    <col min="7451" max="7451" width="8.28515625" style="22" customWidth="1"/>
    <col min="7452" max="7452" width="10.140625" style="22" customWidth="1"/>
    <col min="7453" max="7453" width="9.5703125" style="22" customWidth="1"/>
    <col min="7454" max="7454" width="9.28515625" style="22" customWidth="1"/>
    <col min="7455" max="7456" width="7.5703125" style="22" customWidth="1"/>
    <col min="7457" max="7457" width="8.140625" style="22" customWidth="1"/>
    <col min="7458" max="7458" width="8.7109375" style="22" customWidth="1"/>
    <col min="7459" max="7459" width="9.140625" style="22" customWidth="1"/>
    <col min="7460" max="7460" width="8.85546875" style="22" customWidth="1"/>
    <col min="7461" max="7461" width="6" style="22" customWidth="1"/>
    <col min="7462" max="7462" width="7.5703125" style="22" customWidth="1"/>
    <col min="7463" max="7463" width="8" style="22" customWidth="1"/>
    <col min="7464" max="7464" width="8.140625" style="22" customWidth="1"/>
    <col min="7465" max="7465" width="7" style="22" customWidth="1"/>
    <col min="7466" max="7466" width="7.5703125" style="22" customWidth="1"/>
    <col min="7467" max="7467" width="7.42578125" style="22" customWidth="1"/>
    <col min="7468" max="7468" width="7.28515625" style="22" customWidth="1"/>
    <col min="7469" max="7469" width="7" style="22" customWidth="1"/>
    <col min="7470" max="7470" width="7.5703125" style="22" customWidth="1"/>
    <col min="7471" max="7471" width="8.28515625" style="22" customWidth="1"/>
    <col min="7472" max="7472" width="7.5703125" style="22" customWidth="1"/>
    <col min="7473" max="7473" width="11.140625" style="22" customWidth="1"/>
    <col min="7474" max="7474" width="6.42578125" style="22" customWidth="1"/>
    <col min="7475" max="7475" width="7.5703125" style="22" customWidth="1"/>
    <col min="7476" max="7476" width="9" style="22" customWidth="1"/>
    <col min="7477" max="7477" width="8.42578125" style="22" bestFit="1" customWidth="1"/>
    <col min="7478" max="7478" width="9.140625" style="22" bestFit="1" customWidth="1"/>
    <col min="7479" max="7479" width="10.85546875" style="22" customWidth="1"/>
    <col min="7480" max="7480" width="6.7109375" style="22" customWidth="1"/>
    <col min="7481" max="7702" width="11.42578125" style="22"/>
    <col min="7703" max="7703" width="4" style="22" customWidth="1"/>
    <col min="7704" max="7704" width="43.7109375" style="22" customWidth="1"/>
    <col min="7705" max="7705" width="10.42578125" style="22" customWidth="1"/>
    <col min="7706" max="7706" width="8.42578125" style="22" customWidth="1"/>
    <col min="7707" max="7707" width="8.28515625" style="22" customWidth="1"/>
    <col min="7708" max="7708" width="10.140625" style="22" customWidth="1"/>
    <col min="7709" max="7709" width="9.5703125" style="22" customWidth="1"/>
    <col min="7710" max="7710" width="9.28515625" style="22" customWidth="1"/>
    <col min="7711" max="7712" width="7.5703125" style="22" customWidth="1"/>
    <col min="7713" max="7713" width="8.140625" style="22" customWidth="1"/>
    <col min="7714" max="7714" width="8.7109375" style="22" customWidth="1"/>
    <col min="7715" max="7715" width="9.140625" style="22" customWidth="1"/>
    <col min="7716" max="7716" width="8.85546875" style="22" customWidth="1"/>
    <col min="7717" max="7717" width="6" style="22" customWidth="1"/>
    <col min="7718" max="7718" width="7.5703125" style="22" customWidth="1"/>
    <col min="7719" max="7719" width="8" style="22" customWidth="1"/>
    <col min="7720" max="7720" width="8.140625" style="22" customWidth="1"/>
    <col min="7721" max="7721" width="7" style="22" customWidth="1"/>
    <col min="7722" max="7722" width="7.5703125" style="22" customWidth="1"/>
    <col min="7723" max="7723" width="7.42578125" style="22" customWidth="1"/>
    <col min="7724" max="7724" width="7.28515625" style="22" customWidth="1"/>
    <col min="7725" max="7725" width="7" style="22" customWidth="1"/>
    <col min="7726" max="7726" width="7.5703125" style="22" customWidth="1"/>
    <col min="7727" max="7727" width="8.28515625" style="22" customWidth="1"/>
    <col min="7728" max="7728" width="7.5703125" style="22" customWidth="1"/>
    <col min="7729" max="7729" width="11.140625" style="22" customWidth="1"/>
    <col min="7730" max="7730" width="6.42578125" style="22" customWidth="1"/>
    <col min="7731" max="7731" width="7.5703125" style="22" customWidth="1"/>
    <col min="7732" max="7732" width="9" style="22" customWidth="1"/>
    <col min="7733" max="7733" width="8.42578125" style="22" bestFit="1" customWidth="1"/>
    <col min="7734" max="7734" width="9.140625" style="22" bestFit="1" customWidth="1"/>
    <col min="7735" max="7735" width="10.85546875" style="22" customWidth="1"/>
    <col min="7736" max="7736" width="6.7109375" style="22" customWidth="1"/>
    <col min="7737" max="7958" width="11.42578125" style="22"/>
    <col min="7959" max="7959" width="4" style="22" customWidth="1"/>
    <col min="7960" max="7960" width="43.7109375" style="22" customWidth="1"/>
    <col min="7961" max="7961" width="10.42578125" style="22" customWidth="1"/>
    <col min="7962" max="7962" width="8.42578125" style="22" customWidth="1"/>
    <col min="7963" max="7963" width="8.28515625" style="22" customWidth="1"/>
    <col min="7964" max="7964" width="10.140625" style="22" customWidth="1"/>
    <col min="7965" max="7965" width="9.5703125" style="22" customWidth="1"/>
    <col min="7966" max="7966" width="9.28515625" style="22" customWidth="1"/>
    <col min="7967" max="7968" width="7.5703125" style="22" customWidth="1"/>
    <col min="7969" max="7969" width="8.140625" style="22" customWidth="1"/>
    <col min="7970" max="7970" width="8.7109375" style="22" customWidth="1"/>
    <col min="7971" max="7971" width="9.140625" style="22" customWidth="1"/>
    <col min="7972" max="7972" width="8.85546875" style="22" customWidth="1"/>
    <col min="7973" max="7973" width="6" style="22" customWidth="1"/>
    <col min="7974" max="7974" width="7.5703125" style="22" customWidth="1"/>
    <col min="7975" max="7975" width="8" style="22" customWidth="1"/>
    <col min="7976" max="7976" width="8.140625" style="22" customWidth="1"/>
    <col min="7977" max="7977" width="7" style="22" customWidth="1"/>
    <col min="7978" max="7978" width="7.5703125" style="22" customWidth="1"/>
    <col min="7979" max="7979" width="7.42578125" style="22" customWidth="1"/>
    <col min="7980" max="7980" width="7.28515625" style="22" customWidth="1"/>
    <col min="7981" max="7981" width="7" style="22" customWidth="1"/>
    <col min="7982" max="7982" width="7.5703125" style="22" customWidth="1"/>
    <col min="7983" max="7983" width="8.28515625" style="22" customWidth="1"/>
    <col min="7984" max="7984" width="7.5703125" style="22" customWidth="1"/>
    <col min="7985" max="7985" width="11.140625" style="22" customWidth="1"/>
    <col min="7986" max="7986" width="6.42578125" style="22" customWidth="1"/>
    <col min="7987" max="7987" width="7.5703125" style="22" customWidth="1"/>
    <col min="7988" max="7988" width="9" style="22" customWidth="1"/>
    <col min="7989" max="7989" width="8.42578125" style="22" bestFit="1" customWidth="1"/>
    <col min="7990" max="7990" width="9.140625" style="22" bestFit="1" customWidth="1"/>
    <col min="7991" max="7991" width="10.85546875" style="22" customWidth="1"/>
    <col min="7992" max="7992" width="6.7109375" style="22" customWidth="1"/>
    <col min="7993" max="8214" width="11.42578125" style="22"/>
    <col min="8215" max="8215" width="4" style="22" customWidth="1"/>
    <col min="8216" max="8216" width="43.7109375" style="22" customWidth="1"/>
    <col min="8217" max="8217" width="10.42578125" style="22" customWidth="1"/>
    <col min="8218" max="8218" width="8.42578125" style="22" customWidth="1"/>
    <col min="8219" max="8219" width="8.28515625" style="22" customWidth="1"/>
    <col min="8220" max="8220" width="10.140625" style="22" customWidth="1"/>
    <col min="8221" max="8221" width="9.5703125" style="22" customWidth="1"/>
    <col min="8222" max="8222" width="9.28515625" style="22" customWidth="1"/>
    <col min="8223" max="8224" width="7.5703125" style="22" customWidth="1"/>
    <col min="8225" max="8225" width="8.140625" style="22" customWidth="1"/>
    <col min="8226" max="8226" width="8.7109375" style="22" customWidth="1"/>
    <col min="8227" max="8227" width="9.140625" style="22" customWidth="1"/>
    <col min="8228" max="8228" width="8.85546875" style="22" customWidth="1"/>
    <col min="8229" max="8229" width="6" style="22" customWidth="1"/>
    <col min="8230" max="8230" width="7.5703125" style="22" customWidth="1"/>
    <col min="8231" max="8231" width="8" style="22" customWidth="1"/>
    <col min="8232" max="8232" width="8.140625" style="22" customWidth="1"/>
    <col min="8233" max="8233" width="7" style="22" customWidth="1"/>
    <col min="8234" max="8234" width="7.5703125" style="22" customWidth="1"/>
    <col min="8235" max="8235" width="7.42578125" style="22" customWidth="1"/>
    <col min="8236" max="8236" width="7.28515625" style="22" customWidth="1"/>
    <col min="8237" max="8237" width="7" style="22" customWidth="1"/>
    <col min="8238" max="8238" width="7.5703125" style="22" customWidth="1"/>
    <col min="8239" max="8239" width="8.28515625" style="22" customWidth="1"/>
    <col min="8240" max="8240" width="7.5703125" style="22" customWidth="1"/>
    <col min="8241" max="8241" width="11.140625" style="22" customWidth="1"/>
    <col min="8242" max="8242" width="6.42578125" style="22" customWidth="1"/>
    <col min="8243" max="8243" width="7.5703125" style="22" customWidth="1"/>
    <col min="8244" max="8244" width="9" style="22" customWidth="1"/>
    <col min="8245" max="8245" width="8.42578125" style="22" bestFit="1" customWidth="1"/>
    <col min="8246" max="8246" width="9.140625" style="22" bestFit="1" customWidth="1"/>
    <col min="8247" max="8247" width="10.85546875" style="22" customWidth="1"/>
    <col min="8248" max="8248" width="6.7109375" style="22" customWidth="1"/>
    <col min="8249" max="8470" width="11.42578125" style="22"/>
    <col min="8471" max="8471" width="4" style="22" customWidth="1"/>
    <col min="8472" max="8472" width="43.7109375" style="22" customWidth="1"/>
    <col min="8473" max="8473" width="10.42578125" style="22" customWidth="1"/>
    <col min="8474" max="8474" width="8.42578125" style="22" customWidth="1"/>
    <col min="8475" max="8475" width="8.28515625" style="22" customWidth="1"/>
    <col min="8476" max="8476" width="10.140625" style="22" customWidth="1"/>
    <col min="8477" max="8477" width="9.5703125" style="22" customWidth="1"/>
    <col min="8478" max="8478" width="9.28515625" style="22" customWidth="1"/>
    <col min="8479" max="8480" width="7.5703125" style="22" customWidth="1"/>
    <col min="8481" max="8481" width="8.140625" style="22" customWidth="1"/>
    <col min="8482" max="8482" width="8.7109375" style="22" customWidth="1"/>
    <col min="8483" max="8483" width="9.140625" style="22" customWidth="1"/>
    <col min="8484" max="8484" width="8.85546875" style="22" customWidth="1"/>
    <col min="8485" max="8485" width="6" style="22" customWidth="1"/>
    <col min="8486" max="8486" width="7.5703125" style="22" customWidth="1"/>
    <col min="8487" max="8487" width="8" style="22" customWidth="1"/>
    <col min="8488" max="8488" width="8.140625" style="22" customWidth="1"/>
    <col min="8489" max="8489" width="7" style="22" customWidth="1"/>
    <col min="8490" max="8490" width="7.5703125" style="22" customWidth="1"/>
    <col min="8491" max="8491" width="7.42578125" style="22" customWidth="1"/>
    <col min="8492" max="8492" width="7.28515625" style="22" customWidth="1"/>
    <col min="8493" max="8493" width="7" style="22" customWidth="1"/>
    <col min="8494" max="8494" width="7.5703125" style="22" customWidth="1"/>
    <col min="8495" max="8495" width="8.28515625" style="22" customWidth="1"/>
    <col min="8496" max="8496" width="7.5703125" style="22" customWidth="1"/>
    <col min="8497" max="8497" width="11.140625" style="22" customWidth="1"/>
    <col min="8498" max="8498" width="6.42578125" style="22" customWidth="1"/>
    <col min="8499" max="8499" width="7.5703125" style="22" customWidth="1"/>
    <col min="8500" max="8500" width="9" style="22" customWidth="1"/>
    <col min="8501" max="8501" width="8.42578125" style="22" bestFit="1" customWidth="1"/>
    <col min="8502" max="8502" width="9.140625" style="22" bestFit="1" customWidth="1"/>
    <col min="8503" max="8503" width="10.85546875" style="22" customWidth="1"/>
    <col min="8504" max="8504" width="6.7109375" style="22" customWidth="1"/>
    <col min="8505" max="8726" width="11.42578125" style="22"/>
    <col min="8727" max="8727" width="4" style="22" customWidth="1"/>
    <col min="8728" max="8728" width="43.7109375" style="22" customWidth="1"/>
    <col min="8729" max="8729" width="10.42578125" style="22" customWidth="1"/>
    <col min="8730" max="8730" width="8.42578125" style="22" customWidth="1"/>
    <col min="8731" max="8731" width="8.28515625" style="22" customWidth="1"/>
    <col min="8732" max="8732" width="10.140625" style="22" customWidth="1"/>
    <col min="8733" max="8733" width="9.5703125" style="22" customWidth="1"/>
    <col min="8734" max="8734" width="9.28515625" style="22" customWidth="1"/>
    <col min="8735" max="8736" width="7.5703125" style="22" customWidth="1"/>
    <col min="8737" max="8737" width="8.140625" style="22" customWidth="1"/>
    <col min="8738" max="8738" width="8.7109375" style="22" customWidth="1"/>
    <col min="8739" max="8739" width="9.140625" style="22" customWidth="1"/>
    <col min="8740" max="8740" width="8.85546875" style="22" customWidth="1"/>
    <col min="8741" max="8741" width="6" style="22" customWidth="1"/>
    <col min="8742" max="8742" width="7.5703125" style="22" customWidth="1"/>
    <col min="8743" max="8743" width="8" style="22" customWidth="1"/>
    <col min="8744" max="8744" width="8.140625" style="22" customWidth="1"/>
    <col min="8745" max="8745" width="7" style="22" customWidth="1"/>
    <col min="8746" max="8746" width="7.5703125" style="22" customWidth="1"/>
    <col min="8747" max="8747" width="7.42578125" style="22" customWidth="1"/>
    <col min="8748" max="8748" width="7.28515625" style="22" customWidth="1"/>
    <col min="8749" max="8749" width="7" style="22" customWidth="1"/>
    <col min="8750" max="8750" width="7.5703125" style="22" customWidth="1"/>
    <col min="8751" max="8751" width="8.28515625" style="22" customWidth="1"/>
    <col min="8752" max="8752" width="7.5703125" style="22" customWidth="1"/>
    <col min="8753" max="8753" width="11.140625" style="22" customWidth="1"/>
    <col min="8754" max="8754" width="6.42578125" style="22" customWidth="1"/>
    <col min="8755" max="8755" width="7.5703125" style="22" customWidth="1"/>
    <col min="8756" max="8756" width="9" style="22" customWidth="1"/>
    <col min="8757" max="8757" width="8.42578125" style="22" bestFit="1" customWidth="1"/>
    <col min="8758" max="8758" width="9.140625" style="22" bestFit="1" customWidth="1"/>
    <col min="8759" max="8759" width="10.85546875" style="22" customWidth="1"/>
    <col min="8760" max="8760" width="6.7109375" style="22" customWidth="1"/>
    <col min="8761" max="8982" width="11.42578125" style="22"/>
    <col min="8983" max="8983" width="4" style="22" customWidth="1"/>
    <col min="8984" max="8984" width="43.7109375" style="22" customWidth="1"/>
    <col min="8985" max="8985" width="10.42578125" style="22" customWidth="1"/>
    <col min="8986" max="8986" width="8.42578125" style="22" customWidth="1"/>
    <col min="8987" max="8987" width="8.28515625" style="22" customWidth="1"/>
    <col min="8988" max="8988" width="10.140625" style="22" customWidth="1"/>
    <col min="8989" max="8989" width="9.5703125" style="22" customWidth="1"/>
    <col min="8990" max="8990" width="9.28515625" style="22" customWidth="1"/>
    <col min="8991" max="8992" width="7.5703125" style="22" customWidth="1"/>
    <col min="8993" max="8993" width="8.140625" style="22" customWidth="1"/>
    <col min="8994" max="8994" width="8.7109375" style="22" customWidth="1"/>
    <col min="8995" max="8995" width="9.140625" style="22" customWidth="1"/>
    <col min="8996" max="8996" width="8.85546875" style="22" customWidth="1"/>
    <col min="8997" max="8997" width="6" style="22" customWidth="1"/>
    <col min="8998" max="8998" width="7.5703125" style="22" customWidth="1"/>
    <col min="8999" max="8999" width="8" style="22" customWidth="1"/>
    <col min="9000" max="9000" width="8.140625" style="22" customWidth="1"/>
    <col min="9001" max="9001" width="7" style="22" customWidth="1"/>
    <col min="9002" max="9002" width="7.5703125" style="22" customWidth="1"/>
    <col min="9003" max="9003" width="7.42578125" style="22" customWidth="1"/>
    <col min="9004" max="9004" width="7.28515625" style="22" customWidth="1"/>
    <col min="9005" max="9005" width="7" style="22" customWidth="1"/>
    <col min="9006" max="9006" width="7.5703125" style="22" customWidth="1"/>
    <col min="9007" max="9007" width="8.28515625" style="22" customWidth="1"/>
    <col min="9008" max="9008" width="7.5703125" style="22" customWidth="1"/>
    <col min="9009" max="9009" width="11.140625" style="22" customWidth="1"/>
    <col min="9010" max="9010" width="6.42578125" style="22" customWidth="1"/>
    <col min="9011" max="9011" width="7.5703125" style="22" customWidth="1"/>
    <col min="9012" max="9012" width="9" style="22" customWidth="1"/>
    <col min="9013" max="9013" width="8.42578125" style="22" bestFit="1" customWidth="1"/>
    <col min="9014" max="9014" width="9.140625" style="22" bestFit="1" customWidth="1"/>
    <col min="9015" max="9015" width="10.85546875" style="22" customWidth="1"/>
    <col min="9016" max="9016" width="6.7109375" style="22" customWidth="1"/>
    <col min="9017" max="9238" width="11.42578125" style="22"/>
    <col min="9239" max="9239" width="4" style="22" customWidth="1"/>
    <col min="9240" max="9240" width="43.7109375" style="22" customWidth="1"/>
    <col min="9241" max="9241" width="10.42578125" style="22" customWidth="1"/>
    <col min="9242" max="9242" width="8.42578125" style="22" customWidth="1"/>
    <col min="9243" max="9243" width="8.28515625" style="22" customWidth="1"/>
    <col min="9244" max="9244" width="10.140625" style="22" customWidth="1"/>
    <col min="9245" max="9245" width="9.5703125" style="22" customWidth="1"/>
    <col min="9246" max="9246" width="9.28515625" style="22" customWidth="1"/>
    <col min="9247" max="9248" width="7.5703125" style="22" customWidth="1"/>
    <col min="9249" max="9249" width="8.140625" style="22" customWidth="1"/>
    <col min="9250" max="9250" width="8.7109375" style="22" customWidth="1"/>
    <col min="9251" max="9251" width="9.140625" style="22" customWidth="1"/>
    <col min="9252" max="9252" width="8.85546875" style="22" customWidth="1"/>
    <col min="9253" max="9253" width="6" style="22" customWidth="1"/>
    <col min="9254" max="9254" width="7.5703125" style="22" customWidth="1"/>
    <col min="9255" max="9255" width="8" style="22" customWidth="1"/>
    <col min="9256" max="9256" width="8.140625" style="22" customWidth="1"/>
    <col min="9257" max="9257" width="7" style="22" customWidth="1"/>
    <col min="9258" max="9258" width="7.5703125" style="22" customWidth="1"/>
    <col min="9259" max="9259" width="7.42578125" style="22" customWidth="1"/>
    <col min="9260" max="9260" width="7.28515625" style="22" customWidth="1"/>
    <col min="9261" max="9261" width="7" style="22" customWidth="1"/>
    <col min="9262" max="9262" width="7.5703125" style="22" customWidth="1"/>
    <col min="9263" max="9263" width="8.28515625" style="22" customWidth="1"/>
    <col min="9264" max="9264" width="7.5703125" style="22" customWidth="1"/>
    <col min="9265" max="9265" width="11.140625" style="22" customWidth="1"/>
    <col min="9266" max="9266" width="6.42578125" style="22" customWidth="1"/>
    <col min="9267" max="9267" width="7.5703125" style="22" customWidth="1"/>
    <col min="9268" max="9268" width="9" style="22" customWidth="1"/>
    <col min="9269" max="9269" width="8.42578125" style="22" bestFit="1" customWidth="1"/>
    <col min="9270" max="9270" width="9.140625" style="22" bestFit="1" customWidth="1"/>
    <col min="9271" max="9271" width="10.85546875" style="22" customWidth="1"/>
    <col min="9272" max="9272" width="6.7109375" style="22" customWidth="1"/>
    <col min="9273" max="9494" width="11.42578125" style="22"/>
    <col min="9495" max="9495" width="4" style="22" customWidth="1"/>
    <col min="9496" max="9496" width="43.7109375" style="22" customWidth="1"/>
    <col min="9497" max="9497" width="10.42578125" style="22" customWidth="1"/>
    <col min="9498" max="9498" width="8.42578125" style="22" customWidth="1"/>
    <col min="9499" max="9499" width="8.28515625" style="22" customWidth="1"/>
    <col min="9500" max="9500" width="10.140625" style="22" customWidth="1"/>
    <col min="9501" max="9501" width="9.5703125" style="22" customWidth="1"/>
    <col min="9502" max="9502" width="9.28515625" style="22" customWidth="1"/>
    <col min="9503" max="9504" width="7.5703125" style="22" customWidth="1"/>
    <col min="9505" max="9505" width="8.140625" style="22" customWidth="1"/>
    <col min="9506" max="9506" width="8.7109375" style="22" customWidth="1"/>
    <col min="9507" max="9507" width="9.140625" style="22" customWidth="1"/>
    <col min="9508" max="9508" width="8.85546875" style="22" customWidth="1"/>
    <col min="9509" max="9509" width="6" style="22" customWidth="1"/>
    <col min="9510" max="9510" width="7.5703125" style="22" customWidth="1"/>
    <col min="9511" max="9511" width="8" style="22" customWidth="1"/>
    <col min="9512" max="9512" width="8.140625" style="22" customWidth="1"/>
    <col min="9513" max="9513" width="7" style="22" customWidth="1"/>
    <col min="9514" max="9514" width="7.5703125" style="22" customWidth="1"/>
    <col min="9515" max="9515" width="7.42578125" style="22" customWidth="1"/>
    <col min="9516" max="9516" width="7.28515625" style="22" customWidth="1"/>
    <col min="9517" max="9517" width="7" style="22" customWidth="1"/>
    <col min="9518" max="9518" width="7.5703125" style="22" customWidth="1"/>
    <col min="9519" max="9519" width="8.28515625" style="22" customWidth="1"/>
    <col min="9520" max="9520" width="7.5703125" style="22" customWidth="1"/>
    <col min="9521" max="9521" width="11.140625" style="22" customWidth="1"/>
    <col min="9522" max="9522" width="6.42578125" style="22" customWidth="1"/>
    <col min="9523" max="9523" width="7.5703125" style="22" customWidth="1"/>
    <col min="9524" max="9524" width="9" style="22" customWidth="1"/>
    <col min="9525" max="9525" width="8.42578125" style="22" bestFit="1" customWidth="1"/>
    <col min="9526" max="9526" width="9.140625" style="22" bestFit="1" customWidth="1"/>
    <col min="9527" max="9527" width="10.85546875" style="22" customWidth="1"/>
    <col min="9528" max="9528" width="6.7109375" style="22" customWidth="1"/>
    <col min="9529" max="9750" width="11.42578125" style="22"/>
    <col min="9751" max="9751" width="4" style="22" customWidth="1"/>
    <col min="9752" max="9752" width="43.7109375" style="22" customWidth="1"/>
    <col min="9753" max="9753" width="10.42578125" style="22" customWidth="1"/>
    <col min="9754" max="9754" width="8.42578125" style="22" customWidth="1"/>
    <col min="9755" max="9755" width="8.28515625" style="22" customWidth="1"/>
    <col min="9756" max="9756" width="10.140625" style="22" customWidth="1"/>
    <col min="9757" max="9757" width="9.5703125" style="22" customWidth="1"/>
    <col min="9758" max="9758" width="9.28515625" style="22" customWidth="1"/>
    <col min="9759" max="9760" width="7.5703125" style="22" customWidth="1"/>
    <col min="9761" max="9761" width="8.140625" style="22" customWidth="1"/>
    <col min="9762" max="9762" width="8.7109375" style="22" customWidth="1"/>
    <col min="9763" max="9763" width="9.140625" style="22" customWidth="1"/>
    <col min="9764" max="9764" width="8.85546875" style="22" customWidth="1"/>
    <col min="9765" max="9765" width="6" style="22" customWidth="1"/>
    <col min="9766" max="9766" width="7.5703125" style="22" customWidth="1"/>
    <col min="9767" max="9767" width="8" style="22" customWidth="1"/>
    <col min="9768" max="9768" width="8.140625" style="22" customWidth="1"/>
    <col min="9769" max="9769" width="7" style="22" customWidth="1"/>
    <col min="9770" max="9770" width="7.5703125" style="22" customWidth="1"/>
    <col min="9771" max="9771" width="7.42578125" style="22" customWidth="1"/>
    <col min="9772" max="9772" width="7.28515625" style="22" customWidth="1"/>
    <col min="9773" max="9773" width="7" style="22" customWidth="1"/>
    <col min="9774" max="9774" width="7.5703125" style="22" customWidth="1"/>
    <col min="9775" max="9775" width="8.28515625" style="22" customWidth="1"/>
    <col min="9776" max="9776" width="7.5703125" style="22" customWidth="1"/>
    <col min="9777" max="9777" width="11.140625" style="22" customWidth="1"/>
    <col min="9778" max="9778" width="6.42578125" style="22" customWidth="1"/>
    <col min="9779" max="9779" width="7.5703125" style="22" customWidth="1"/>
    <col min="9780" max="9780" width="9" style="22" customWidth="1"/>
    <col min="9781" max="9781" width="8.42578125" style="22" bestFit="1" customWidth="1"/>
    <col min="9782" max="9782" width="9.140625" style="22" bestFit="1" customWidth="1"/>
    <col min="9783" max="9783" width="10.85546875" style="22" customWidth="1"/>
    <col min="9784" max="9784" width="6.7109375" style="22" customWidth="1"/>
    <col min="9785" max="10006" width="11.42578125" style="22"/>
    <col min="10007" max="10007" width="4" style="22" customWidth="1"/>
    <col min="10008" max="10008" width="43.7109375" style="22" customWidth="1"/>
    <col min="10009" max="10009" width="10.42578125" style="22" customWidth="1"/>
    <col min="10010" max="10010" width="8.42578125" style="22" customWidth="1"/>
    <col min="10011" max="10011" width="8.28515625" style="22" customWidth="1"/>
    <col min="10012" max="10012" width="10.140625" style="22" customWidth="1"/>
    <col min="10013" max="10013" width="9.5703125" style="22" customWidth="1"/>
    <col min="10014" max="10014" width="9.28515625" style="22" customWidth="1"/>
    <col min="10015" max="10016" width="7.5703125" style="22" customWidth="1"/>
    <col min="10017" max="10017" width="8.140625" style="22" customWidth="1"/>
    <col min="10018" max="10018" width="8.7109375" style="22" customWidth="1"/>
    <col min="10019" max="10019" width="9.140625" style="22" customWidth="1"/>
    <col min="10020" max="10020" width="8.85546875" style="22" customWidth="1"/>
    <col min="10021" max="10021" width="6" style="22" customWidth="1"/>
    <col min="10022" max="10022" width="7.5703125" style="22" customWidth="1"/>
    <col min="10023" max="10023" width="8" style="22" customWidth="1"/>
    <col min="10024" max="10024" width="8.140625" style="22" customWidth="1"/>
    <col min="10025" max="10025" width="7" style="22" customWidth="1"/>
    <col min="10026" max="10026" width="7.5703125" style="22" customWidth="1"/>
    <col min="10027" max="10027" width="7.42578125" style="22" customWidth="1"/>
    <col min="10028" max="10028" width="7.28515625" style="22" customWidth="1"/>
    <col min="10029" max="10029" width="7" style="22" customWidth="1"/>
    <col min="10030" max="10030" width="7.5703125" style="22" customWidth="1"/>
    <col min="10031" max="10031" width="8.28515625" style="22" customWidth="1"/>
    <col min="10032" max="10032" width="7.5703125" style="22" customWidth="1"/>
    <col min="10033" max="10033" width="11.140625" style="22" customWidth="1"/>
    <col min="10034" max="10034" width="6.42578125" style="22" customWidth="1"/>
    <col min="10035" max="10035" width="7.5703125" style="22" customWidth="1"/>
    <col min="10036" max="10036" width="9" style="22" customWidth="1"/>
    <col min="10037" max="10037" width="8.42578125" style="22" bestFit="1" customWidth="1"/>
    <col min="10038" max="10038" width="9.140625" style="22" bestFit="1" customWidth="1"/>
    <col min="10039" max="10039" width="10.85546875" style="22" customWidth="1"/>
    <col min="10040" max="10040" width="6.7109375" style="22" customWidth="1"/>
    <col min="10041" max="10262" width="11.42578125" style="22"/>
    <col min="10263" max="10263" width="4" style="22" customWidth="1"/>
    <col min="10264" max="10264" width="43.7109375" style="22" customWidth="1"/>
    <col min="10265" max="10265" width="10.42578125" style="22" customWidth="1"/>
    <col min="10266" max="10266" width="8.42578125" style="22" customWidth="1"/>
    <col min="10267" max="10267" width="8.28515625" style="22" customWidth="1"/>
    <col min="10268" max="10268" width="10.140625" style="22" customWidth="1"/>
    <col min="10269" max="10269" width="9.5703125" style="22" customWidth="1"/>
    <col min="10270" max="10270" width="9.28515625" style="22" customWidth="1"/>
    <col min="10271" max="10272" width="7.5703125" style="22" customWidth="1"/>
    <col min="10273" max="10273" width="8.140625" style="22" customWidth="1"/>
    <col min="10274" max="10274" width="8.7109375" style="22" customWidth="1"/>
    <col min="10275" max="10275" width="9.140625" style="22" customWidth="1"/>
    <col min="10276" max="10276" width="8.85546875" style="22" customWidth="1"/>
    <col min="10277" max="10277" width="6" style="22" customWidth="1"/>
    <col min="10278" max="10278" width="7.5703125" style="22" customWidth="1"/>
    <col min="10279" max="10279" width="8" style="22" customWidth="1"/>
    <col min="10280" max="10280" width="8.140625" style="22" customWidth="1"/>
    <col min="10281" max="10281" width="7" style="22" customWidth="1"/>
    <col min="10282" max="10282" width="7.5703125" style="22" customWidth="1"/>
    <col min="10283" max="10283" width="7.42578125" style="22" customWidth="1"/>
    <col min="10284" max="10284" width="7.28515625" style="22" customWidth="1"/>
    <col min="10285" max="10285" width="7" style="22" customWidth="1"/>
    <col min="10286" max="10286" width="7.5703125" style="22" customWidth="1"/>
    <col min="10287" max="10287" width="8.28515625" style="22" customWidth="1"/>
    <col min="10288" max="10288" width="7.5703125" style="22" customWidth="1"/>
    <col min="10289" max="10289" width="11.140625" style="22" customWidth="1"/>
    <col min="10290" max="10290" width="6.42578125" style="22" customWidth="1"/>
    <col min="10291" max="10291" width="7.5703125" style="22" customWidth="1"/>
    <col min="10292" max="10292" width="9" style="22" customWidth="1"/>
    <col min="10293" max="10293" width="8.42578125" style="22" bestFit="1" customWidth="1"/>
    <col min="10294" max="10294" width="9.140625" style="22" bestFit="1" customWidth="1"/>
    <col min="10295" max="10295" width="10.85546875" style="22" customWidth="1"/>
    <col min="10296" max="10296" width="6.7109375" style="22" customWidth="1"/>
    <col min="10297" max="10518" width="11.42578125" style="22"/>
    <col min="10519" max="10519" width="4" style="22" customWidth="1"/>
    <col min="10520" max="10520" width="43.7109375" style="22" customWidth="1"/>
    <col min="10521" max="10521" width="10.42578125" style="22" customWidth="1"/>
    <col min="10522" max="10522" width="8.42578125" style="22" customWidth="1"/>
    <col min="10523" max="10523" width="8.28515625" style="22" customWidth="1"/>
    <col min="10524" max="10524" width="10.140625" style="22" customWidth="1"/>
    <col min="10525" max="10525" width="9.5703125" style="22" customWidth="1"/>
    <col min="10526" max="10526" width="9.28515625" style="22" customWidth="1"/>
    <col min="10527" max="10528" width="7.5703125" style="22" customWidth="1"/>
    <col min="10529" max="10529" width="8.140625" style="22" customWidth="1"/>
    <col min="10530" max="10530" width="8.7109375" style="22" customWidth="1"/>
    <col min="10531" max="10531" width="9.140625" style="22" customWidth="1"/>
    <col min="10532" max="10532" width="8.85546875" style="22" customWidth="1"/>
    <col min="10533" max="10533" width="6" style="22" customWidth="1"/>
    <col min="10534" max="10534" width="7.5703125" style="22" customWidth="1"/>
    <col min="10535" max="10535" width="8" style="22" customWidth="1"/>
    <col min="10536" max="10536" width="8.140625" style="22" customWidth="1"/>
    <col min="10537" max="10537" width="7" style="22" customWidth="1"/>
    <col min="10538" max="10538" width="7.5703125" style="22" customWidth="1"/>
    <col min="10539" max="10539" width="7.42578125" style="22" customWidth="1"/>
    <col min="10540" max="10540" width="7.28515625" style="22" customWidth="1"/>
    <col min="10541" max="10541" width="7" style="22" customWidth="1"/>
    <col min="10542" max="10542" width="7.5703125" style="22" customWidth="1"/>
    <col min="10543" max="10543" width="8.28515625" style="22" customWidth="1"/>
    <col min="10544" max="10544" width="7.5703125" style="22" customWidth="1"/>
    <col min="10545" max="10545" width="11.140625" style="22" customWidth="1"/>
    <col min="10546" max="10546" width="6.42578125" style="22" customWidth="1"/>
    <col min="10547" max="10547" width="7.5703125" style="22" customWidth="1"/>
    <col min="10548" max="10548" width="9" style="22" customWidth="1"/>
    <col min="10549" max="10549" width="8.42578125" style="22" bestFit="1" customWidth="1"/>
    <col min="10550" max="10550" width="9.140625" style="22" bestFit="1" customWidth="1"/>
    <col min="10551" max="10551" width="10.85546875" style="22" customWidth="1"/>
    <col min="10552" max="10552" width="6.7109375" style="22" customWidth="1"/>
    <col min="10553" max="10774" width="11.42578125" style="22"/>
    <col min="10775" max="10775" width="4" style="22" customWidth="1"/>
    <col min="10776" max="10776" width="43.7109375" style="22" customWidth="1"/>
    <col min="10777" max="10777" width="10.42578125" style="22" customWidth="1"/>
    <col min="10778" max="10778" width="8.42578125" style="22" customWidth="1"/>
    <col min="10779" max="10779" width="8.28515625" style="22" customWidth="1"/>
    <col min="10780" max="10780" width="10.140625" style="22" customWidth="1"/>
    <col min="10781" max="10781" width="9.5703125" style="22" customWidth="1"/>
    <col min="10782" max="10782" width="9.28515625" style="22" customWidth="1"/>
    <col min="10783" max="10784" width="7.5703125" style="22" customWidth="1"/>
    <col min="10785" max="10785" width="8.140625" style="22" customWidth="1"/>
    <col min="10786" max="10786" width="8.7109375" style="22" customWidth="1"/>
    <col min="10787" max="10787" width="9.140625" style="22" customWidth="1"/>
    <col min="10788" max="10788" width="8.85546875" style="22" customWidth="1"/>
    <col min="10789" max="10789" width="6" style="22" customWidth="1"/>
    <col min="10790" max="10790" width="7.5703125" style="22" customWidth="1"/>
    <col min="10791" max="10791" width="8" style="22" customWidth="1"/>
    <col min="10792" max="10792" width="8.140625" style="22" customWidth="1"/>
    <col min="10793" max="10793" width="7" style="22" customWidth="1"/>
    <col min="10794" max="10794" width="7.5703125" style="22" customWidth="1"/>
    <col min="10795" max="10795" width="7.42578125" style="22" customWidth="1"/>
    <col min="10796" max="10796" width="7.28515625" style="22" customWidth="1"/>
    <col min="10797" max="10797" width="7" style="22" customWidth="1"/>
    <col min="10798" max="10798" width="7.5703125" style="22" customWidth="1"/>
    <col min="10799" max="10799" width="8.28515625" style="22" customWidth="1"/>
    <col min="10800" max="10800" width="7.5703125" style="22" customWidth="1"/>
    <col min="10801" max="10801" width="11.140625" style="22" customWidth="1"/>
    <col min="10802" max="10802" width="6.42578125" style="22" customWidth="1"/>
    <col min="10803" max="10803" width="7.5703125" style="22" customWidth="1"/>
    <col min="10804" max="10804" width="9" style="22" customWidth="1"/>
    <col min="10805" max="10805" width="8.42578125" style="22" bestFit="1" customWidth="1"/>
    <col min="10806" max="10806" width="9.140625" style="22" bestFit="1" customWidth="1"/>
    <col min="10807" max="10807" width="10.85546875" style="22" customWidth="1"/>
    <col min="10808" max="10808" width="6.7109375" style="22" customWidth="1"/>
    <col min="10809" max="11030" width="11.42578125" style="22"/>
    <col min="11031" max="11031" width="4" style="22" customWidth="1"/>
    <col min="11032" max="11032" width="43.7109375" style="22" customWidth="1"/>
    <col min="11033" max="11033" width="10.42578125" style="22" customWidth="1"/>
    <col min="11034" max="11034" width="8.42578125" style="22" customWidth="1"/>
    <col min="11035" max="11035" width="8.28515625" style="22" customWidth="1"/>
    <col min="11036" max="11036" width="10.140625" style="22" customWidth="1"/>
    <col min="11037" max="11037" width="9.5703125" style="22" customWidth="1"/>
    <col min="11038" max="11038" width="9.28515625" style="22" customWidth="1"/>
    <col min="11039" max="11040" width="7.5703125" style="22" customWidth="1"/>
    <col min="11041" max="11041" width="8.140625" style="22" customWidth="1"/>
    <col min="11042" max="11042" width="8.7109375" style="22" customWidth="1"/>
    <col min="11043" max="11043" width="9.140625" style="22" customWidth="1"/>
    <col min="11044" max="11044" width="8.85546875" style="22" customWidth="1"/>
    <col min="11045" max="11045" width="6" style="22" customWidth="1"/>
    <col min="11046" max="11046" width="7.5703125" style="22" customWidth="1"/>
    <col min="11047" max="11047" width="8" style="22" customWidth="1"/>
    <col min="11048" max="11048" width="8.140625" style="22" customWidth="1"/>
    <col min="11049" max="11049" width="7" style="22" customWidth="1"/>
    <col min="11050" max="11050" width="7.5703125" style="22" customWidth="1"/>
    <col min="11051" max="11051" width="7.42578125" style="22" customWidth="1"/>
    <col min="11052" max="11052" width="7.28515625" style="22" customWidth="1"/>
    <col min="11053" max="11053" width="7" style="22" customWidth="1"/>
    <col min="11054" max="11054" width="7.5703125" style="22" customWidth="1"/>
    <col min="11055" max="11055" width="8.28515625" style="22" customWidth="1"/>
    <col min="11056" max="11056" width="7.5703125" style="22" customWidth="1"/>
    <col min="11057" max="11057" width="11.140625" style="22" customWidth="1"/>
    <col min="11058" max="11058" width="6.42578125" style="22" customWidth="1"/>
    <col min="11059" max="11059" width="7.5703125" style="22" customWidth="1"/>
    <col min="11060" max="11060" width="9" style="22" customWidth="1"/>
    <col min="11061" max="11061" width="8.42578125" style="22" bestFit="1" customWidth="1"/>
    <col min="11062" max="11062" width="9.140625" style="22" bestFit="1" customWidth="1"/>
    <col min="11063" max="11063" width="10.85546875" style="22" customWidth="1"/>
    <col min="11064" max="11064" width="6.7109375" style="22" customWidth="1"/>
    <col min="11065" max="11286" width="11.42578125" style="22"/>
    <col min="11287" max="11287" width="4" style="22" customWidth="1"/>
    <col min="11288" max="11288" width="43.7109375" style="22" customWidth="1"/>
    <col min="11289" max="11289" width="10.42578125" style="22" customWidth="1"/>
    <col min="11290" max="11290" width="8.42578125" style="22" customWidth="1"/>
    <col min="11291" max="11291" width="8.28515625" style="22" customWidth="1"/>
    <col min="11292" max="11292" width="10.140625" style="22" customWidth="1"/>
    <col min="11293" max="11293" width="9.5703125" style="22" customWidth="1"/>
    <col min="11294" max="11294" width="9.28515625" style="22" customWidth="1"/>
    <col min="11295" max="11296" width="7.5703125" style="22" customWidth="1"/>
    <col min="11297" max="11297" width="8.140625" style="22" customWidth="1"/>
    <col min="11298" max="11298" width="8.7109375" style="22" customWidth="1"/>
    <col min="11299" max="11299" width="9.140625" style="22" customWidth="1"/>
    <col min="11300" max="11300" width="8.85546875" style="22" customWidth="1"/>
    <col min="11301" max="11301" width="6" style="22" customWidth="1"/>
    <col min="11302" max="11302" width="7.5703125" style="22" customWidth="1"/>
    <col min="11303" max="11303" width="8" style="22" customWidth="1"/>
    <col min="11304" max="11304" width="8.140625" style="22" customWidth="1"/>
    <col min="11305" max="11305" width="7" style="22" customWidth="1"/>
    <col min="11306" max="11306" width="7.5703125" style="22" customWidth="1"/>
    <col min="11307" max="11307" width="7.42578125" style="22" customWidth="1"/>
    <col min="11308" max="11308" width="7.28515625" style="22" customWidth="1"/>
    <col min="11309" max="11309" width="7" style="22" customWidth="1"/>
    <col min="11310" max="11310" width="7.5703125" style="22" customWidth="1"/>
    <col min="11311" max="11311" width="8.28515625" style="22" customWidth="1"/>
    <col min="11312" max="11312" width="7.5703125" style="22" customWidth="1"/>
    <col min="11313" max="11313" width="11.140625" style="22" customWidth="1"/>
    <col min="11314" max="11314" width="6.42578125" style="22" customWidth="1"/>
    <col min="11315" max="11315" width="7.5703125" style="22" customWidth="1"/>
    <col min="11316" max="11316" width="9" style="22" customWidth="1"/>
    <col min="11317" max="11317" width="8.42578125" style="22" bestFit="1" customWidth="1"/>
    <col min="11318" max="11318" width="9.140625" style="22" bestFit="1" customWidth="1"/>
    <col min="11319" max="11319" width="10.85546875" style="22" customWidth="1"/>
    <col min="11320" max="11320" width="6.7109375" style="22" customWidth="1"/>
    <col min="11321" max="11542" width="11.42578125" style="22"/>
    <col min="11543" max="11543" width="4" style="22" customWidth="1"/>
    <col min="11544" max="11544" width="43.7109375" style="22" customWidth="1"/>
    <col min="11545" max="11545" width="10.42578125" style="22" customWidth="1"/>
    <col min="11546" max="11546" width="8.42578125" style="22" customWidth="1"/>
    <col min="11547" max="11547" width="8.28515625" style="22" customWidth="1"/>
    <col min="11548" max="11548" width="10.140625" style="22" customWidth="1"/>
    <col min="11549" max="11549" width="9.5703125" style="22" customWidth="1"/>
    <col min="11550" max="11550" width="9.28515625" style="22" customWidth="1"/>
    <col min="11551" max="11552" width="7.5703125" style="22" customWidth="1"/>
    <col min="11553" max="11553" width="8.140625" style="22" customWidth="1"/>
    <col min="11554" max="11554" width="8.7109375" style="22" customWidth="1"/>
    <col min="11555" max="11555" width="9.140625" style="22" customWidth="1"/>
    <col min="11556" max="11556" width="8.85546875" style="22" customWidth="1"/>
    <col min="11557" max="11557" width="6" style="22" customWidth="1"/>
    <col min="11558" max="11558" width="7.5703125" style="22" customWidth="1"/>
    <col min="11559" max="11559" width="8" style="22" customWidth="1"/>
    <col min="11560" max="11560" width="8.140625" style="22" customWidth="1"/>
    <col min="11561" max="11561" width="7" style="22" customWidth="1"/>
    <col min="11562" max="11562" width="7.5703125" style="22" customWidth="1"/>
    <col min="11563" max="11563" width="7.42578125" style="22" customWidth="1"/>
    <col min="11564" max="11564" width="7.28515625" style="22" customWidth="1"/>
    <col min="11565" max="11565" width="7" style="22" customWidth="1"/>
    <col min="11566" max="11566" width="7.5703125" style="22" customWidth="1"/>
    <col min="11567" max="11567" width="8.28515625" style="22" customWidth="1"/>
    <col min="11568" max="11568" width="7.5703125" style="22" customWidth="1"/>
    <col min="11569" max="11569" width="11.140625" style="22" customWidth="1"/>
    <col min="11570" max="11570" width="6.42578125" style="22" customWidth="1"/>
    <col min="11571" max="11571" width="7.5703125" style="22" customWidth="1"/>
    <col min="11572" max="11572" width="9" style="22" customWidth="1"/>
    <col min="11573" max="11573" width="8.42578125" style="22" bestFit="1" customWidth="1"/>
    <col min="11574" max="11574" width="9.140625" style="22" bestFit="1" customWidth="1"/>
    <col min="11575" max="11575" width="10.85546875" style="22" customWidth="1"/>
    <col min="11576" max="11576" width="6.7109375" style="22" customWidth="1"/>
    <col min="11577" max="11798" width="11.42578125" style="22"/>
    <col min="11799" max="11799" width="4" style="22" customWidth="1"/>
    <col min="11800" max="11800" width="43.7109375" style="22" customWidth="1"/>
    <col min="11801" max="11801" width="10.42578125" style="22" customWidth="1"/>
    <col min="11802" max="11802" width="8.42578125" style="22" customWidth="1"/>
    <col min="11803" max="11803" width="8.28515625" style="22" customWidth="1"/>
    <col min="11804" max="11804" width="10.140625" style="22" customWidth="1"/>
    <col min="11805" max="11805" width="9.5703125" style="22" customWidth="1"/>
    <col min="11806" max="11806" width="9.28515625" style="22" customWidth="1"/>
    <col min="11807" max="11808" width="7.5703125" style="22" customWidth="1"/>
    <col min="11809" max="11809" width="8.140625" style="22" customWidth="1"/>
    <col min="11810" max="11810" width="8.7109375" style="22" customWidth="1"/>
    <col min="11811" max="11811" width="9.140625" style="22" customWidth="1"/>
    <col min="11812" max="11812" width="8.85546875" style="22" customWidth="1"/>
    <col min="11813" max="11813" width="6" style="22" customWidth="1"/>
    <col min="11814" max="11814" width="7.5703125" style="22" customWidth="1"/>
    <col min="11815" max="11815" width="8" style="22" customWidth="1"/>
    <col min="11816" max="11816" width="8.140625" style="22" customWidth="1"/>
    <col min="11817" max="11817" width="7" style="22" customWidth="1"/>
    <col min="11818" max="11818" width="7.5703125" style="22" customWidth="1"/>
    <col min="11819" max="11819" width="7.42578125" style="22" customWidth="1"/>
    <col min="11820" max="11820" width="7.28515625" style="22" customWidth="1"/>
    <col min="11821" max="11821" width="7" style="22" customWidth="1"/>
    <col min="11822" max="11822" width="7.5703125" style="22" customWidth="1"/>
    <col min="11823" max="11823" width="8.28515625" style="22" customWidth="1"/>
    <col min="11824" max="11824" width="7.5703125" style="22" customWidth="1"/>
    <col min="11825" max="11825" width="11.140625" style="22" customWidth="1"/>
    <col min="11826" max="11826" width="6.42578125" style="22" customWidth="1"/>
    <col min="11827" max="11827" width="7.5703125" style="22" customWidth="1"/>
    <col min="11828" max="11828" width="9" style="22" customWidth="1"/>
    <col min="11829" max="11829" width="8.42578125" style="22" bestFit="1" customWidth="1"/>
    <col min="11830" max="11830" width="9.140625" style="22" bestFit="1" customWidth="1"/>
    <col min="11831" max="11831" width="10.85546875" style="22" customWidth="1"/>
    <col min="11832" max="11832" width="6.7109375" style="22" customWidth="1"/>
    <col min="11833" max="12054" width="11.42578125" style="22"/>
    <col min="12055" max="12055" width="4" style="22" customWidth="1"/>
    <col min="12056" max="12056" width="43.7109375" style="22" customWidth="1"/>
    <col min="12057" max="12057" width="10.42578125" style="22" customWidth="1"/>
    <col min="12058" max="12058" width="8.42578125" style="22" customWidth="1"/>
    <col min="12059" max="12059" width="8.28515625" style="22" customWidth="1"/>
    <col min="12060" max="12060" width="10.140625" style="22" customWidth="1"/>
    <col min="12061" max="12061" width="9.5703125" style="22" customWidth="1"/>
    <col min="12062" max="12062" width="9.28515625" style="22" customWidth="1"/>
    <col min="12063" max="12064" width="7.5703125" style="22" customWidth="1"/>
    <col min="12065" max="12065" width="8.140625" style="22" customWidth="1"/>
    <col min="12066" max="12066" width="8.7109375" style="22" customWidth="1"/>
    <col min="12067" max="12067" width="9.140625" style="22" customWidth="1"/>
    <col min="12068" max="12068" width="8.85546875" style="22" customWidth="1"/>
    <col min="12069" max="12069" width="6" style="22" customWidth="1"/>
    <col min="12070" max="12070" width="7.5703125" style="22" customWidth="1"/>
    <col min="12071" max="12071" width="8" style="22" customWidth="1"/>
    <col min="12072" max="12072" width="8.140625" style="22" customWidth="1"/>
    <col min="12073" max="12073" width="7" style="22" customWidth="1"/>
    <col min="12074" max="12074" width="7.5703125" style="22" customWidth="1"/>
    <col min="12075" max="12075" width="7.42578125" style="22" customWidth="1"/>
    <col min="12076" max="12076" width="7.28515625" style="22" customWidth="1"/>
    <col min="12077" max="12077" width="7" style="22" customWidth="1"/>
    <col min="12078" max="12078" width="7.5703125" style="22" customWidth="1"/>
    <col min="12079" max="12079" width="8.28515625" style="22" customWidth="1"/>
    <col min="12080" max="12080" width="7.5703125" style="22" customWidth="1"/>
    <col min="12081" max="12081" width="11.140625" style="22" customWidth="1"/>
    <col min="12082" max="12082" width="6.42578125" style="22" customWidth="1"/>
    <col min="12083" max="12083" width="7.5703125" style="22" customWidth="1"/>
    <col min="12084" max="12084" width="9" style="22" customWidth="1"/>
    <col min="12085" max="12085" width="8.42578125" style="22" bestFit="1" customWidth="1"/>
    <col min="12086" max="12086" width="9.140625" style="22" bestFit="1" customWidth="1"/>
    <col min="12087" max="12087" width="10.85546875" style="22" customWidth="1"/>
    <col min="12088" max="12088" width="6.7109375" style="22" customWidth="1"/>
    <col min="12089" max="12310" width="11.42578125" style="22"/>
    <col min="12311" max="12311" width="4" style="22" customWidth="1"/>
    <col min="12312" max="12312" width="43.7109375" style="22" customWidth="1"/>
    <col min="12313" max="12313" width="10.42578125" style="22" customWidth="1"/>
    <col min="12314" max="12314" width="8.42578125" style="22" customWidth="1"/>
    <col min="12315" max="12315" width="8.28515625" style="22" customWidth="1"/>
    <col min="12316" max="12316" width="10.140625" style="22" customWidth="1"/>
    <col min="12317" max="12317" width="9.5703125" style="22" customWidth="1"/>
    <col min="12318" max="12318" width="9.28515625" style="22" customWidth="1"/>
    <col min="12319" max="12320" width="7.5703125" style="22" customWidth="1"/>
    <col min="12321" max="12321" width="8.140625" style="22" customWidth="1"/>
    <col min="12322" max="12322" width="8.7109375" style="22" customWidth="1"/>
    <col min="12323" max="12323" width="9.140625" style="22" customWidth="1"/>
    <col min="12324" max="12324" width="8.85546875" style="22" customWidth="1"/>
    <col min="12325" max="12325" width="6" style="22" customWidth="1"/>
    <col min="12326" max="12326" width="7.5703125" style="22" customWidth="1"/>
    <col min="12327" max="12327" width="8" style="22" customWidth="1"/>
    <col min="12328" max="12328" width="8.140625" style="22" customWidth="1"/>
    <col min="12329" max="12329" width="7" style="22" customWidth="1"/>
    <col min="12330" max="12330" width="7.5703125" style="22" customWidth="1"/>
    <col min="12331" max="12331" width="7.42578125" style="22" customWidth="1"/>
    <col min="12332" max="12332" width="7.28515625" style="22" customWidth="1"/>
    <col min="12333" max="12333" width="7" style="22" customWidth="1"/>
    <col min="12334" max="12334" width="7.5703125" style="22" customWidth="1"/>
    <col min="12335" max="12335" width="8.28515625" style="22" customWidth="1"/>
    <col min="12336" max="12336" width="7.5703125" style="22" customWidth="1"/>
    <col min="12337" max="12337" width="11.140625" style="22" customWidth="1"/>
    <col min="12338" max="12338" width="6.42578125" style="22" customWidth="1"/>
    <col min="12339" max="12339" width="7.5703125" style="22" customWidth="1"/>
    <col min="12340" max="12340" width="9" style="22" customWidth="1"/>
    <col min="12341" max="12341" width="8.42578125" style="22" bestFit="1" customWidth="1"/>
    <col min="12342" max="12342" width="9.140625" style="22" bestFit="1" customWidth="1"/>
    <col min="12343" max="12343" width="10.85546875" style="22" customWidth="1"/>
    <col min="12344" max="12344" width="6.7109375" style="22" customWidth="1"/>
    <col min="12345" max="12566" width="11.42578125" style="22"/>
    <col min="12567" max="12567" width="4" style="22" customWidth="1"/>
    <col min="12568" max="12568" width="43.7109375" style="22" customWidth="1"/>
    <col min="12569" max="12569" width="10.42578125" style="22" customWidth="1"/>
    <col min="12570" max="12570" width="8.42578125" style="22" customWidth="1"/>
    <col min="12571" max="12571" width="8.28515625" style="22" customWidth="1"/>
    <col min="12572" max="12572" width="10.140625" style="22" customWidth="1"/>
    <col min="12573" max="12573" width="9.5703125" style="22" customWidth="1"/>
    <col min="12574" max="12574" width="9.28515625" style="22" customWidth="1"/>
    <col min="12575" max="12576" width="7.5703125" style="22" customWidth="1"/>
    <col min="12577" max="12577" width="8.140625" style="22" customWidth="1"/>
    <col min="12578" max="12578" width="8.7109375" style="22" customWidth="1"/>
    <col min="12579" max="12579" width="9.140625" style="22" customWidth="1"/>
    <col min="12580" max="12580" width="8.85546875" style="22" customWidth="1"/>
    <col min="12581" max="12581" width="6" style="22" customWidth="1"/>
    <col min="12582" max="12582" width="7.5703125" style="22" customWidth="1"/>
    <col min="12583" max="12583" width="8" style="22" customWidth="1"/>
    <col min="12584" max="12584" width="8.140625" style="22" customWidth="1"/>
    <col min="12585" max="12585" width="7" style="22" customWidth="1"/>
    <col min="12586" max="12586" width="7.5703125" style="22" customWidth="1"/>
    <col min="12587" max="12587" width="7.42578125" style="22" customWidth="1"/>
    <col min="12588" max="12588" width="7.28515625" style="22" customWidth="1"/>
    <col min="12589" max="12589" width="7" style="22" customWidth="1"/>
    <col min="12590" max="12590" width="7.5703125" style="22" customWidth="1"/>
    <col min="12591" max="12591" width="8.28515625" style="22" customWidth="1"/>
    <col min="12592" max="12592" width="7.5703125" style="22" customWidth="1"/>
    <col min="12593" max="12593" width="11.140625" style="22" customWidth="1"/>
    <col min="12594" max="12594" width="6.42578125" style="22" customWidth="1"/>
    <col min="12595" max="12595" width="7.5703125" style="22" customWidth="1"/>
    <col min="12596" max="12596" width="9" style="22" customWidth="1"/>
    <col min="12597" max="12597" width="8.42578125" style="22" bestFit="1" customWidth="1"/>
    <col min="12598" max="12598" width="9.140625" style="22" bestFit="1" customWidth="1"/>
    <col min="12599" max="12599" width="10.85546875" style="22" customWidth="1"/>
    <col min="12600" max="12600" width="6.7109375" style="22" customWidth="1"/>
    <col min="12601" max="12822" width="11.42578125" style="22"/>
    <col min="12823" max="12823" width="4" style="22" customWidth="1"/>
    <col min="12824" max="12824" width="43.7109375" style="22" customWidth="1"/>
    <col min="12825" max="12825" width="10.42578125" style="22" customWidth="1"/>
    <col min="12826" max="12826" width="8.42578125" style="22" customWidth="1"/>
    <col min="12827" max="12827" width="8.28515625" style="22" customWidth="1"/>
    <col min="12828" max="12828" width="10.140625" style="22" customWidth="1"/>
    <col min="12829" max="12829" width="9.5703125" style="22" customWidth="1"/>
    <col min="12830" max="12830" width="9.28515625" style="22" customWidth="1"/>
    <col min="12831" max="12832" width="7.5703125" style="22" customWidth="1"/>
    <col min="12833" max="12833" width="8.140625" style="22" customWidth="1"/>
    <col min="12834" max="12834" width="8.7109375" style="22" customWidth="1"/>
    <col min="12835" max="12835" width="9.140625" style="22" customWidth="1"/>
    <col min="12836" max="12836" width="8.85546875" style="22" customWidth="1"/>
    <col min="12837" max="12837" width="6" style="22" customWidth="1"/>
    <col min="12838" max="12838" width="7.5703125" style="22" customWidth="1"/>
    <col min="12839" max="12839" width="8" style="22" customWidth="1"/>
    <col min="12840" max="12840" width="8.140625" style="22" customWidth="1"/>
    <col min="12841" max="12841" width="7" style="22" customWidth="1"/>
    <col min="12842" max="12842" width="7.5703125" style="22" customWidth="1"/>
    <col min="12843" max="12843" width="7.42578125" style="22" customWidth="1"/>
    <col min="12844" max="12844" width="7.28515625" style="22" customWidth="1"/>
    <col min="12845" max="12845" width="7" style="22" customWidth="1"/>
    <col min="12846" max="12846" width="7.5703125" style="22" customWidth="1"/>
    <col min="12847" max="12847" width="8.28515625" style="22" customWidth="1"/>
    <col min="12848" max="12848" width="7.5703125" style="22" customWidth="1"/>
    <col min="12849" max="12849" width="11.140625" style="22" customWidth="1"/>
    <col min="12850" max="12850" width="6.42578125" style="22" customWidth="1"/>
    <col min="12851" max="12851" width="7.5703125" style="22" customWidth="1"/>
    <col min="12852" max="12852" width="9" style="22" customWidth="1"/>
    <col min="12853" max="12853" width="8.42578125" style="22" bestFit="1" customWidth="1"/>
    <col min="12854" max="12854" width="9.140625" style="22" bestFit="1" customWidth="1"/>
    <col min="12855" max="12855" width="10.85546875" style="22" customWidth="1"/>
    <col min="12856" max="12856" width="6.7109375" style="22" customWidth="1"/>
    <col min="12857" max="13078" width="11.42578125" style="22"/>
    <col min="13079" max="13079" width="4" style="22" customWidth="1"/>
    <col min="13080" max="13080" width="43.7109375" style="22" customWidth="1"/>
    <col min="13081" max="13081" width="10.42578125" style="22" customWidth="1"/>
    <col min="13082" max="13082" width="8.42578125" style="22" customWidth="1"/>
    <col min="13083" max="13083" width="8.28515625" style="22" customWidth="1"/>
    <col min="13084" max="13084" width="10.140625" style="22" customWidth="1"/>
    <col min="13085" max="13085" width="9.5703125" style="22" customWidth="1"/>
    <col min="13086" max="13086" width="9.28515625" style="22" customWidth="1"/>
    <col min="13087" max="13088" width="7.5703125" style="22" customWidth="1"/>
    <col min="13089" max="13089" width="8.140625" style="22" customWidth="1"/>
    <col min="13090" max="13090" width="8.7109375" style="22" customWidth="1"/>
    <col min="13091" max="13091" width="9.140625" style="22" customWidth="1"/>
    <col min="13092" max="13092" width="8.85546875" style="22" customWidth="1"/>
    <col min="13093" max="13093" width="6" style="22" customWidth="1"/>
    <col min="13094" max="13094" width="7.5703125" style="22" customWidth="1"/>
    <col min="13095" max="13095" width="8" style="22" customWidth="1"/>
    <col min="13096" max="13096" width="8.140625" style="22" customWidth="1"/>
    <col min="13097" max="13097" width="7" style="22" customWidth="1"/>
    <col min="13098" max="13098" width="7.5703125" style="22" customWidth="1"/>
    <col min="13099" max="13099" width="7.42578125" style="22" customWidth="1"/>
    <col min="13100" max="13100" width="7.28515625" style="22" customWidth="1"/>
    <col min="13101" max="13101" width="7" style="22" customWidth="1"/>
    <col min="13102" max="13102" width="7.5703125" style="22" customWidth="1"/>
    <col min="13103" max="13103" width="8.28515625" style="22" customWidth="1"/>
    <col min="13104" max="13104" width="7.5703125" style="22" customWidth="1"/>
    <col min="13105" max="13105" width="11.140625" style="22" customWidth="1"/>
    <col min="13106" max="13106" width="6.42578125" style="22" customWidth="1"/>
    <col min="13107" max="13107" width="7.5703125" style="22" customWidth="1"/>
    <col min="13108" max="13108" width="9" style="22" customWidth="1"/>
    <col min="13109" max="13109" width="8.42578125" style="22" bestFit="1" customWidth="1"/>
    <col min="13110" max="13110" width="9.140625" style="22" bestFit="1" customWidth="1"/>
    <col min="13111" max="13111" width="10.85546875" style="22" customWidth="1"/>
    <col min="13112" max="13112" width="6.7109375" style="22" customWidth="1"/>
    <col min="13113" max="13334" width="11.42578125" style="22"/>
    <col min="13335" max="13335" width="4" style="22" customWidth="1"/>
    <col min="13336" max="13336" width="43.7109375" style="22" customWidth="1"/>
    <col min="13337" max="13337" width="10.42578125" style="22" customWidth="1"/>
    <col min="13338" max="13338" width="8.42578125" style="22" customWidth="1"/>
    <col min="13339" max="13339" width="8.28515625" style="22" customWidth="1"/>
    <col min="13340" max="13340" width="10.140625" style="22" customWidth="1"/>
    <col min="13341" max="13341" width="9.5703125" style="22" customWidth="1"/>
    <col min="13342" max="13342" width="9.28515625" style="22" customWidth="1"/>
    <col min="13343" max="13344" width="7.5703125" style="22" customWidth="1"/>
    <col min="13345" max="13345" width="8.140625" style="22" customWidth="1"/>
    <col min="13346" max="13346" width="8.7109375" style="22" customWidth="1"/>
    <col min="13347" max="13347" width="9.140625" style="22" customWidth="1"/>
    <col min="13348" max="13348" width="8.85546875" style="22" customWidth="1"/>
    <col min="13349" max="13349" width="6" style="22" customWidth="1"/>
    <col min="13350" max="13350" width="7.5703125" style="22" customWidth="1"/>
    <col min="13351" max="13351" width="8" style="22" customWidth="1"/>
    <col min="13352" max="13352" width="8.140625" style="22" customWidth="1"/>
    <col min="13353" max="13353" width="7" style="22" customWidth="1"/>
    <col min="13354" max="13354" width="7.5703125" style="22" customWidth="1"/>
    <col min="13355" max="13355" width="7.42578125" style="22" customWidth="1"/>
    <col min="13356" max="13356" width="7.28515625" style="22" customWidth="1"/>
    <col min="13357" max="13357" width="7" style="22" customWidth="1"/>
    <col min="13358" max="13358" width="7.5703125" style="22" customWidth="1"/>
    <col min="13359" max="13359" width="8.28515625" style="22" customWidth="1"/>
    <col min="13360" max="13360" width="7.5703125" style="22" customWidth="1"/>
    <col min="13361" max="13361" width="11.140625" style="22" customWidth="1"/>
    <col min="13362" max="13362" width="6.42578125" style="22" customWidth="1"/>
    <col min="13363" max="13363" width="7.5703125" style="22" customWidth="1"/>
    <col min="13364" max="13364" width="9" style="22" customWidth="1"/>
    <col min="13365" max="13365" width="8.42578125" style="22" bestFit="1" customWidth="1"/>
    <col min="13366" max="13366" width="9.140625" style="22" bestFit="1" customWidth="1"/>
    <col min="13367" max="13367" width="10.85546875" style="22" customWidth="1"/>
    <col min="13368" max="13368" width="6.7109375" style="22" customWidth="1"/>
    <col min="13369" max="13590" width="11.42578125" style="22"/>
    <col min="13591" max="13591" width="4" style="22" customWidth="1"/>
    <col min="13592" max="13592" width="43.7109375" style="22" customWidth="1"/>
    <col min="13593" max="13593" width="10.42578125" style="22" customWidth="1"/>
    <col min="13594" max="13594" width="8.42578125" style="22" customWidth="1"/>
    <col min="13595" max="13595" width="8.28515625" style="22" customWidth="1"/>
    <col min="13596" max="13596" width="10.140625" style="22" customWidth="1"/>
    <col min="13597" max="13597" width="9.5703125" style="22" customWidth="1"/>
    <col min="13598" max="13598" width="9.28515625" style="22" customWidth="1"/>
    <col min="13599" max="13600" width="7.5703125" style="22" customWidth="1"/>
    <col min="13601" max="13601" width="8.140625" style="22" customWidth="1"/>
    <col min="13602" max="13602" width="8.7109375" style="22" customWidth="1"/>
    <col min="13603" max="13603" width="9.140625" style="22" customWidth="1"/>
    <col min="13604" max="13604" width="8.85546875" style="22" customWidth="1"/>
    <col min="13605" max="13605" width="6" style="22" customWidth="1"/>
    <col min="13606" max="13606" width="7.5703125" style="22" customWidth="1"/>
    <col min="13607" max="13607" width="8" style="22" customWidth="1"/>
    <col min="13608" max="13608" width="8.140625" style="22" customWidth="1"/>
    <col min="13609" max="13609" width="7" style="22" customWidth="1"/>
    <col min="13610" max="13610" width="7.5703125" style="22" customWidth="1"/>
    <col min="13611" max="13611" width="7.42578125" style="22" customWidth="1"/>
    <col min="13612" max="13612" width="7.28515625" style="22" customWidth="1"/>
    <col min="13613" max="13613" width="7" style="22" customWidth="1"/>
    <col min="13614" max="13614" width="7.5703125" style="22" customWidth="1"/>
    <col min="13615" max="13615" width="8.28515625" style="22" customWidth="1"/>
    <col min="13616" max="13616" width="7.5703125" style="22" customWidth="1"/>
    <col min="13617" max="13617" width="11.140625" style="22" customWidth="1"/>
    <col min="13618" max="13618" width="6.42578125" style="22" customWidth="1"/>
    <col min="13619" max="13619" width="7.5703125" style="22" customWidth="1"/>
    <col min="13620" max="13620" width="9" style="22" customWidth="1"/>
    <col min="13621" max="13621" width="8.42578125" style="22" bestFit="1" customWidth="1"/>
    <col min="13622" max="13622" width="9.140625" style="22" bestFit="1" customWidth="1"/>
    <col min="13623" max="13623" width="10.85546875" style="22" customWidth="1"/>
    <col min="13624" max="13624" width="6.7109375" style="22" customWidth="1"/>
    <col min="13625" max="13846" width="11.42578125" style="22"/>
    <col min="13847" max="13847" width="4" style="22" customWidth="1"/>
    <col min="13848" max="13848" width="43.7109375" style="22" customWidth="1"/>
    <col min="13849" max="13849" width="10.42578125" style="22" customWidth="1"/>
    <col min="13850" max="13850" width="8.42578125" style="22" customWidth="1"/>
    <col min="13851" max="13851" width="8.28515625" style="22" customWidth="1"/>
    <col min="13852" max="13852" width="10.140625" style="22" customWidth="1"/>
    <col min="13853" max="13853" width="9.5703125" style="22" customWidth="1"/>
    <col min="13854" max="13854" width="9.28515625" style="22" customWidth="1"/>
    <col min="13855" max="13856" width="7.5703125" style="22" customWidth="1"/>
    <col min="13857" max="13857" width="8.140625" style="22" customWidth="1"/>
    <col min="13858" max="13858" width="8.7109375" style="22" customWidth="1"/>
    <col min="13859" max="13859" width="9.140625" style="22" customWidth="1"/>
    <col min="13860" max="13860" width="8.85546875" style="22" customWidth="1"/>
    <col min="13861" max="13861" width="6" style="22" customWidth="1"/>
    <col min="13862" max="13862" width="7.5703125" style="22" customWidth="1"/>
    <col min="13863" max="13863" width="8" style="22" customWidth="1"/>
    <col min="13864" max="13864" width="8.140625" style="22" customWidth="1"/>
    <col min="13865" max="13865" width="7" style="22" customWidth="1"/>
    <col min="13866" max="13866" width="7.5703125" style="22" customWidth="1"/>
    <col min="13867" max="13867" width="7.42578125" style="22" customWidth="1"/>
    <col min="13868" max="13868" width="7.28515625" style="22" customWidth="1"/>
    <col min="13869" max="13869" width="7" style="22" customWidth="1"/>
    <col min="13870" max="13870" width="7.5703125" style="22" customWidth="1"/>
    <col min="13871" max="13871" width="8.28515625" style="22" customWidth="1"/>
    <col min="13872" max="13872" width="7.5703125" style="22" customWidth="1"/>
    <col min="13873" max="13873" width="11.140625" style="22" customWidth="1"/>
    <col min="13874" max="13874" width="6.42578125" style="22" customWidth="1"/>
    <col min="13875" max="13875" width="7.5703125" style="22" customWidth="1"/>
    <col min="13876" max="13876" width="9" style="22" customWidth="1"/>
    <col min="13877" max="13877" width="8.42578125" style="22" bestFit="1" customWidth="1"/>
    <col min="13878" max="13878" width="9.140625" style="22" bestFit="1" customWidth="1"/>
    <col min="13879" max="13879" width="10.85546875" style="22" customWidth="1"/>
    <col min="13880" max="13880" width="6.7109375" style="22" customWidth="1"/>
    <col min="13881" max="14102" width="11.42578125" style="22"/>
    <col min="14103" max="14103" width="4" style="22" customWidth="1"/>
    <col min="14104" max="14104" width="43.7109375" style="22" customWidth="1"/>
    <col min="14105" max="14105" width="10.42578125" style="22" customWidth="1"/>
    <col min="14106" max="14106" width="8.42578125" style="22" customWidth="1"/>
    <col min="14107" max="14107" width="8.28515625" style="22" customWidth="1"/>
    <col min="14108" max="14108" width="10.140625" style="22" customWidth="1"/>
    <col min="14109" max="14109" width="9.5703125" style="22" customWidth="1"/>
    <col min="14110" max="14110" width="9.28515625" style="22" customWidth="1"/>
    <col min="14111" max="14112" width="7.5703125" style="22" customWidth="1"/>
    <col min="14113" max="14113" width="8.140625" style="22" customWidth="1"/>
    <col min="14114" max="14114" width="8.7109375" style="22" customWidth="1"/>
    <col min="14115" max="14115" width="9.140625" style="22" customWidth="1"/>
    <col min="14116" max="14116" width="8.85546875" style="22" customWidth="1"/>
    <col min="14117" max="14117" width="6" style="22" customWidth="1"/>
    <col min="14118" max="14118" width="7.5703125" style="22" customWidth="1"/>
    <col min="14119" max="14119" width="8" style="22" customWidth="1"/>
    <col min="14120" max="14120" width="8.140625" style="22" customWidth="1"/>
    <col min="14121" max="14121" width="7" style="22" customWidth="1"/>
    <col min="14122" max="14122" width="7.5703125" style="22" customWidth="1"/>
    <col min="14123" max="14123" width="7.42578125" style="22" customWidth="1"/>
    <col min="14124" max="14124" width="7.28515625" style="22" customWidth="1"/>
    <col min="14125" max="14125" width="7" style="22" customWidth="1"/>
    <col min="14126" max="14126" width="7.5703125" style="22" customWidth="1"/>
    <col min="14127" max="14127" width="8.28515625" style="22" customWidth="1"/>
    <col min="14128" max="14128" width="7.5703125" style="22" customWidth="1"/>
    <col min="14129" max="14129" width="11.140625" style="22" customWidth="1"/>
    <col min="14130" max="14130" width="6.42578125" style="22" customWidth="1"/>
    <col min="14131" max="14131" width="7.5703125" style="22" customWidth="1"/>
    <col min="14132" max="14132" width="9" style="22" customWidth="1"/>
    <col min="14133" max="14133" width="8.42578125" style="22" bestFit="1" customWidth="1"/>
    <col min="14134" max="14134" width="9.140625" style="22" bestFit="1" customWidth="1"/>
    <col min="14135" max="14135" width="10.85546875" style="22" customWidth="1"/>
    <col min="14136" max="14136" width="6.7109375" style="22" customWidth="1"/>
    <col min="14137" max="14358" width="11.42578125" style="22"/>
    <col min="14359" max="14359" width="4" style="22" customWidth="1"/>
    <col min="14360" max="14360" width="43.7109375" style="22" customWidth="1"/>
    <col min="14361" max="14361" width="10.42578125" style="22" customWidth="1"/>
    <col min="14362" max="14362" width="8.42578125" style="22" customWidth="1"/>
    <col min="14363" max="14363" width="8.28515625" style="22" customWidth="1"/>
    <col min="14364" max="14364" width="10.140625" style="22" customWidth="1"/>
    <col min="14365" max="14365" width="9.5703125" style="22" customWidth="1"/>
    <col min="14366" max="14366" width="9.28515625" style="22" customWidth="1"/>
    <col min="14367" max="14368" width="7.5703125" style="22" customWidth="1"/>
    <col min="14369" max="14369" width="8.140625" style="22" customWidth="1"/>
    <col min="14370" max="14370" width="8.7109375" style="22" customWidth="1"/>
    <col min="14371" max="14371" width="9.140625" style="22" customWidth="1"/>
    <col min="14372" max="14372" width="8.85546875" style="22" customWidth="1"/>
    <col min="14373" max="14373" width="6" style="22" customWidth="1"/>
    <col min="14374" max="14374" width="7.5703125" style="22" customWidth="1"/>
    <col min="14375" max="14375" width="8" style="22" customWidth="1"/>
    <col min="14376" max="14376" width="8.140625" style="22" customWidth="1"/>
    <col min="14377" max="14377" width="7" style="22" customWidth="1"/>
    <col min="14378" max="14378" width="7.5703125" style="22" customWidth="1"/>
    <col min="14379" max="14379" width="7.42578125" style="22" customWidth="1"/>
    <col min="14380" max="14380" width="7.28515625" style="22" customWidth="1"/>
    <col min="14381" max="14381" width="7" style="22" customWidth="1"/>
    <col min="14382" max="14382" width="7.5703125" style="22" customWidth="1"/>
    <col min="14383" max="14383" width="8.28515625" style="22" customWidth="1"/>
    <col min="14384" max="14384" width="7.5703125" style="22" customWidth="1"/>
    <col min="14385" max="14385" width="11.140625" style="22" customWidth="1"/>
    <col min="14386" max="14386" width="6.42578125" style="22" customWidth="1"/>
    <col min="14387" max="14387" width="7.5703125" style="22" customWidth="1"/>
    <col min="14388" max="14388" width="9" style="22" customWidth="1"/>
    <col min="14389" max="14389" width="8.42578125" style="22" bestFit="1" customWidth="1"/>
    <col min="14390" max="14390" width="9.140625" style="22" bestFit="1" customWidth="1"/>
    <col min="14391" max="14391" width="10.85546875" style="22" customWidth="1"/>
    <col min="14392" max="14392" width="6.7109375" style="22" customWidth="1"/>
    <col min="14393" max="14614" width="11.42578125" style="22"/>
    <col min="14615" max="14615" width="4" style="22" customWidth="1"/>
    <col min="14616" max="14616" width="43.7109375" style="22" customWidth="1"/>
    <col min="14617" max="14617" width="10.42578125" style="22" customWidth="1"/>
    <col min="14618" max="14618" width="8.42578125" style="22" customWidth="1"/>
    <col min="14619" max="14619" width="8.28515625" style="22" customWidth="1"/>
    <col min="14620" max="14620" width="10.140625" style="22" customWidth="1"/>
    <col min="14621" max="14621" width="9.5703125" style="22" customWidth="1"/>
    <col min="14622" max="14622" width="9.28515625" style="22" customWidth="1"/>
    <col min="14623" max="14624" width="7.5703125" style="22" customWidth="1"/>
    <col min="14625" max="14625" width="8.140625" style="22" customWidth="1"/>
    <col min="14626" max="14626" width="8.7109375" style="22" customWidth="1"/>
    <col min="14627" max="14627" width="9.140625" style="22" customWidth="1"/>
    <col min="14628" max="14628" width="8.85546875" style="22" customWidth="1"/>
    <col min="14629" max="14629" width="6" style="22" customWidth="1"/>
    <col min="14630" max="14630" width="7.5703125" style="22" customWidth="1"/>
    <col min="14631" max="14631" width="8" style="22" customWidth="1"/>
    <col min="14632" max="14632" width="8.140625" style="22" customWidth="1"/>
    <col min="14633" max="14633" width="7" style="22" customWidth="1"/>
    <col min="14634" max="14634" width="7.5703125" style="22" customWidth="1"/>
    <col min="14635" max="14635" width="7.42578125" style="22" customWidth="1"/>
    <col min="14636" max="14636" width="7.28515625" style="22" customWidth="1"/>
    <col min="14637" max="14637" width="7" style="22" customWidth="1"/>
    <col min="14638" max="14638" width="7.5703125" style="22" customWidth="1"/>
    <col min="14639" max="14639" width="8.28515625" style="22" customWidth="1"/>
    <col min="14640" max="14640" width="7.5703125" style="22" customWidth="1"/>
    <col min="14641" max="14641" width="11.140625" style="22" customWidth="1"/>
    <col min="14642" max="14642" width="6.42578125" style="22" customWidth="1"/>
    <col min="14643" max="14643" width="7.5703125" style="22" customWidth="1"/>
    <col min="14644" max="14644" width="9" style="22" customWidth="1"/>
    <col min="14645" max="14645" width="8.42578125" style="22" bestFit="1" customWidth="1"/>
    <col min="14646" max="14646" width="9.140625" style="22" bestFit="1" customWidth="1"/>
    <col min="14647" max="14647" width="10.85546875" style="22" customWidth="1"/>
    <col min="14648" max="14648" width="6.7109375" style="22" customWidth="1"/>
    <col min="14649" max="14870" width="11.42578125" style="22"/>
    <col min="14871" max="14871" width="4" style="22" customWidth="1"/>
    <col min="14872" max="14872" width="43.7109375" style="22" customWidth="1"/>
    <col min="14873" max="14873" width="10.42578125" style="22" customWidth="1"/>
    <col min="14874" max="14874" width="8.42578125" style="22" customWidth="1"/>
    <col min="14875" max="14875" width="8.28515625" style="22" customWidth="1"/>
    <col min="14876" max="14876" width="10.140625" style="22" customWidth="1"/>
    <col min="14877" max="14877" width="9.5703125" style="22" customWidth="1"/>
    <col min="14878" max="14878" width="9.28515625" style="22" customWidth="1"/>
    <col min="14879" max="14880" width="7.5703125" style="22" customWidth="1"/>
    <col min="14881" max="14881" width="8.140625" style="22" customWidth="1"/>
    <col min="14882" max="14882" width="8.7109375" style="22" customWidth="1"/>
    <col min="14883" max="14883" width="9.140625" style="22" customWidth="1"/>
    <col min="14884" max="14884" width="8.85546875" style="22" customWidth="1"/>
    <col min="14885" max="14885" width="6" style="22" customWidth="1"/>
    <col min="14886" max="14886" width="7.5703125" style="22" customWidth="1"/>
    <col min="14887" max="14887" width="8" style="22" customWidth="1"/>
    <col min="14888" max="14888" width="8.140625" style="22" customWidth="1"/>
    <col min="14889" max="14889" width="7" style="22" customWidth="1"/>
    <col min="14890" max="14890" width="7.5703125" style="22" customWidth="1"/>
    <col min="14891" max="14891" width="7.42578125" style="22" customWidth="1"/>
    <col min="14892" max="14892" width="7.28515625" style="22" customWidth="1"/>
    <col min="14893" max="14893" width="7" style="22" customWidth="1"/>
    <col min="14894" max="14894" width="7.5703125" style="22" customWidth="1"/>
    <col min="14895" max="14895" width="8.28515625" style="22" customWidth="1"/>
    <col min="14896" max="14896" width="7.5703125" style="22" customWidth="1"/>
    <col min="14897" max="14897" width="11.140625" style="22" customWidth="1"/>
    <col min="14898" max="14898" width="6.42578125" style="22" customWidth="1"/>
    <col min="14899" max="14899" width="7.5703125" style="22" customWidth="1"/>
    <col min="14900" max="14900" width="9" style="22" customWidth="1"/>
    <col min="14901" max="14901" width="8.42578125" style="22" bestFit="1" customWidth="1"/>
    <col min="14902" max="14902" width="9.140625" style="22" bestFit="1" customWidth="1"/>
    <col min="14903" max="14903" width="10.85546875" style="22" customWidth="1"/>
    <col min="14904" max="14904" width="6.7109375" style="22" customWidth="1"/>
    <col min="14905" max="15126" width="11.42578125" style="22"/>
    <col min="15127" max="15127" width="4" style="22" customWidth="1"/>
    <col min="15128" max="15128" width="43.7109375" style="22" customWidth="1"/>
    <col min="15129" max="15129" width="10.42578125" style="22" customWidth="1"/>
    <col min="15130" max="15130" width="8.42578125" style="22" customWidth="1"/>
    <col min="15131" max="15131" width="8.28515625" style="22" customWidth="1"/>
    <col min="15132" max="15132" width="10.140625" style="22" customWidth="1"/>
    <col min="15133" max="15133" width="9.5703125" style="22" customWidth="1"/>
    <col min="15134" max="15134" width="9.28515625" style="22" customWidth="1"/>
    <col min="15135" max="15136" width="7.5703125" style="22" customWidth="1"/>
    <col min="15137" max="15137" width="8.140625" style="22" customWidth="1"/>
    <col min="15138" max="15138" width="8.7109375" style="22" customWidth="1"/>
    <col min="15139" max="15139" width="9.140625" style="22" customWidth="1"/>
    <col min="15140" max="15140" width="8.85546875" style="22" customWidth="1"/>
    <col min="15141" max="15141" width="6" style="22" customWidth="1"/>
    <col min="15142" max="15142" width="7.5703125" style="22" customWidth="1"/>
    <col min="15143" max="15143" width="8" style="22" customWidth="1"/>
    <col min="15144" max="15144" width="8.140625" style="22" customWidth="1"/>
    <col min="15145" max="15145" width="7" style="22" customWidth="1"/>
    <col min="15146" max="15146" width="7.5703125" style="22" customWidth="1"/>
    <col min="15147" max="15147" width="7.42578125" style="22" customWidth="1"/>
    <col min="15148" max="15148" width="7.28515625" style="22" customWidth="1"/>
    <col min="15149" max="15149" width="7" style="22" customWidth="1"/>
    <col min="15150" max="15150" width="7.5703125" style="22" customWidth="1"/>
    <col min="15151" max="15151" width="8.28515625" style="22" customWidth="1"/>
    <col min="15152" max="15152" width="7.5703125" style="22" customWidth="1"/>
    <col min="15153" max="15153" width="11.140625" style="22" customWidth="1"/>
    <col min="15154" max="15154" width="6.42578125" style="22" customWidth="1"/>
    <col min="15155" max="15155" width="7.5703125" style="22" customWidth="1"/>
    <col min="15156" max="15156" width="9" style="22" customWidth="1"/>
    <col min="15157" max="15157" width="8.42578125" style="22" bestFit="1" customWidth="1"/>
    <col min="15158" max="15158" width="9.140625" style="22" bestFit="1" customWidth="1"/>
    <col min="15159" max="15159" width="10.85546875" style="22" customWidth="1"/>
    <col min="15160" max="15160" width="6.7109375" style="22" customWidth="1"/>
    <col min="15161" max="15382" width="11.42578125" style="22"/>
    <col min="15383" max="15383" width="4" style="22" customWidth="1"/>
    <col min="15384" max="15384" width="43.7109375" style="22" customWidth="1"/>
    <col min="15385" max="15385" width="10.42578125" style="22" customWidth="1"/>
    <col min="15386" max="15386" width="8.42578125" style="22" customWidth="1"/>
    <col min="15387" max="15387" width="8.28515625" style="22" customWidth="1"/>
    <col min="15388" max="15388" width="10.140625" style="22" customWidth="1"/>
    <col min="15389" max="15389" width="9.5703125" style="22" customWidth="1"/>
    <col min="15390" max="15390" width="9.28515625" style="22" customWidth="1"/>
    <col min="15391" max="15392" width="7.5703125" style="22" customWidth="1"/>
    <col min="15393" max="15393" width="8.140625" style="22" customWidth="1"/>
    <col min="15394" max="15394" width="8.7109375" style="22" customWidth="1"/>
    <col min="15395" max="15395" width="9.140625" style="22" customWidth="1"/>
    <col min="15396" max="15396" width="8.85546875" style="22" customWidth="1"/>
    <col min="15397" max="15397" width="6" style="22" customWidth="1"/>
    <col min="15398" max="15398" width="7.5703125" style="22" customWidth="1"/>
    <col min="15399" max="15399" width="8" style="22" customWidth="1"/>
    <col min="15400" max="15400" width="8.140625" style="22" customWidth="1"/>
    <col min="15401" max="15401" width="7" style="22" customWidth="1"/>
    <col min="15402" max="15402" width="7.5703125" style="22" customWidth="1"/>
    <col min="15403" max="15403" width="7.42578125" style="22" customWidth="1"/>
    <col min="15404" max="15404" width="7.28515625" style="22" customWidth="1"/>
    <col min="15405" max="15405" width="7" style="22" customWidth="1"/>
    <col min="15406" max="15406" width="7.5703125" style="22" customWidth="1"/>
    <col min="15407" max="15407" width="8.28515625" style="22" customWidth="1"/>
    <col min="15408" max="15408" width="7.5703125" style="22" customWidth="1"/>
    <col min="15409" max="15409" width="11.140625" style="22" customWidth="1"/>
    <col min="15410" max="15410" width="6.42578125" style="22" customWidth="1"/>
    <col min="15411" max="15411" width="7.5703125" style="22" customWidth="1"/>
    <col min="15412" max="15412" width="9" style="22" customWidth="1"/>
    <col min="15413" max="15413" width="8.42578125" style="22" bestFit="1" customWidth="1"/>
    <col min="15414" max="15414" width="9.140625" style="22" bestFit="1" customWidth="1"/>
    <col min="15415" max="15415" width="10.85546875" style="22" customWidth="1"/>
    <col min="15416" max="15416" width="6.7109375" style="22" customWidth="1"/>
    <col min="15417" max="15638" width="11.42578125" style="22"/>
    <col min="15639" max="15639" width="4" style="22" customWidth="1"/>
    <col min="15640" max="15640" width="43.7109375" style="22" customWidth="1"/>
    <col min="15641" max="15641" width="10.42578125" style="22" customWidth="1"/>
    <col min="15642" max="15642" width="8.42578125" style="22" customWidth="1"/>
    <col min="15643" max="15643" width="8.28515625" style="22" customWidth="1"/>
    <col min="15644" max="15644" width="10.140625" style="22" customWidth="1"/>
    <col min="15645" max="15645" width="9.5703125" style="22" customWidth="1"/>
    <col min="15646" max="15646" width="9.28515625" style="22" customWidth="1"/>
    <col min="15647" max="15648" width="7.5703125" style="22" customWidth="1"/>
    <col min="15649" max="15649" width="8.140625" style="22" customWidth="1"/>
    <col min="15650" max="15650" width="8.7109375" style="22" customWidth="1"/>
    <col min="15651" max="15651" width="9.140625" style="22" customWidth="1"/>
    <col min="15652" max="15652" width="8.85546875" style="22" customWidth="1"/>
    <col min="15653" max="15653" width="6" style="22" customWidth="1"/>
    <col min="15654" max="15654" width="7.5703125" style="22" customWidth="1"/>
    <col min="15655" max="15655" width="8" style="22" customWidth="1"/>
    <col min="15656" max="15656" width="8.140625" style="22" customWidth="1"/>
    <col min="15657" max="15657" width="7" style="22" customWidth="1"/>
    <col min="15658" max="15658" width="7.5703125" style="22" customWidth="1"/>
    <col min="15659" max="15659" width="7.42578125" style="22" customWidth="1"/>
    <col min="15660" max="15660" width="7.28515625" style="22" customWidth="1"/>
    <col min="15661" max="15661" width="7" style="22" customWidth="1"/>
    <col min="15662" max="15662" width="7.5703125" style="22" customWidth="1"/>
    <col min="15663" max="15663" width="8.28515625" style="22" customWidth="1"/>
    <col min="15664" max="15664" width="7.5703125" style="22" customWidth="1"/>
    <col min="15665" max="15665" width="11.140625" style="22" customWidth="1"/>
    <col min="15666" max="15666" width="6.42578125" style="22" customWidth="1"/>
    <col min="15667" max="15667" width="7.5703125" style="22" customWidth="1"/>
    <col min="15668" max="15668" width="9" style="22" customWidth="1"/>
    <col min="15669" max="15669" width="8.42578125" style="22" bestFit="1" customWidth="1"/>
    <col min="15670" max="15670" width="9.140625" style="22" bestFit="1" customWidth="1"/>
    <col min="15671" max="15671" width="10.85546875" style="22" customWidth="1"/>
    <col min="15672" max="15672" width="6.7109375" style="22" customWidth="1"/>
    <col min="15673" max="15894" width="11.42578125" style="22"/>
    <col min="15895" max="15895" width="4" style="22" customWidth="1"/>
    <col min="15896" max="15896" width="43.7109375" style="22" customWidth="1"/>
    <col min="15897" max="15897" width="10.42578125" style="22" customWidth="1"/>
    <col min="15898" max="15898" width="8.42578125" style="22" customWidth="1"/>
    <col min="15899" max="15899" width="8.28515625" style="22" customWidth="1"/>
    <col min="15900" max="15900" width="10.140625" style="22" customWidth="1"/>
    <col min="15901" max="15901" width="9.5703125" style="22" customWidth="1"/>
    <col min="15902" max="15902" width="9.28515625" style="22" customWidth="1"/>
    <col min="15903" max="15904" width="7.5703125" style="22" customWidth="1"/>
    <col min="15905" max="15905" width="8.140625" style="22" customWidth="1"/>
    <col min="15906" max="15906" width="8.7109375" style="22" customWidth="1"/>
    <col min="15907" max="15907" width="9.140625" style="22" customWidth="1"/>
    <col min="15908" max="15908" width="8.85546875" style="22" customWidth="1"/>
    <col min="15909" max="15909" width="6" style="22" customWidth="1"/>
    <col min="15910" max="15910" width="7.5703125" style="22" customWidth="1"/>
    <col min="15911" max="15911" width="8" style="22" customWidth="1"/>
    <col min="15912" max="15912" width="8.140625" style="22" customWidth="1"/>
    <col min="15913" max="15913" width="7" style="22" customWidth="1"/>
    <col min="15914" max="15914" width="7.5703125" style="22" customWidth="1"/>
    <col min="15915" max="15915" width="7.42578125" style="22" customWidth="1"/>
    <col min="15916" max="15916" width="7.28515625" style="22" customWidth="1"/>
    <col min="15917" max="15917" width="7" style="22" customWidth="1"/>
    <col min="15918" max="15918" width="7.5703125" style="22" customWidth="1"/>
    <col min="15919" max="15919" width="8.28515625" style="22" customWidth="1"/>
    <col min="15920" max="15920" width="7.5703125" style="22" customWidth="1"/>
    <col min="15921" max="15921" width="11.140625" style="22" customWidth="1"/>
    <col min="15922" max="15922" width="6.42578125" style="22" customWidth="1"/>
    <col min="15923" max="15923" width="7.5703125" style="22" customWidth="1"/>
    <col min="15924" max="15924" width="9" style="22" customWidth="1"/>
    <col min="15925" max="15925" width="8.42578125" style="22" bestFit="1" customWidth="1"/>
    <col min="15926" max="15926" width="9.140625" style="22" bestFit="1" customWidth="1"/>
    <col min="15927" max="15927" width="10.85546875" style="22" customWidth="1"/>
    <col min="15928" max="15928" width="6.7109375" style="22" customWidth="1"/>
    <col min="15929" max="16150" width="11.42578125" style="22"/>
    <col min="16151" max="16151" width="4" style="22" customWidth="1"/>
    <col min="16152" max="16152" width="43.7109375" style="22" customWidth="1"/>
    <col min="16153" max="16153" width="10.42578125" style="22" customWidth="1"/>
    <col min="16154" max="16154" width="8.42578125" style="22" customWidth="1"/>
    <col min="16155" max="16155" width="8.28515625" style="22" customWidth="1"/>
    <col min="16156" max="16156" width="10.140625" style="22" customWidth="1"/>
    <col min="16157" max="16157" width="9.5703125" style="22" customWidth="1"/>
    <col min="16158" max="16158" width="9.28515625" style="22" customWidth="1"/>
    <col min="16159" max="16160" width="7.5703125" style="22" customWidth="1"/>
    <col min="16161" max="16161" width="8.140625" style="22" customWidth="1"/>
    <col min="16162" max="16162" width="8.7109375" style="22" customWidth="1"/>
    <col min="16163" max="16163" width="9.140625" style="22" customWidth="1"/>
    <col min="16164" max="16164" width="8.85546875" style="22" customWidth="1"/>
    <col min="16165" max="16165" width="6" style="22" customWidth="1"/>
    <col min="16166" max="16166" width="7.5703125" style="22" customWidth="1"/>
    <col min="16167" max="16167" width="8" style="22" customWidth="1"/>
    <col min="16168" max="16168" width="8.140625" style="22" customWidth="1"/>
    <col min="16169" max="16169" width="7" style="22" customWidth="1"/>
    <col min="16170" max="16170" width="7.5703125" style="22" customWidth="1"/>
    <col min="16171" max="16171" width="7.42578125" style="22" customWidth="1"/>
    <col min="16172" max="16172" width="7.28515625" style="22" customWidth="1"/>
    <col min="16173" max="16173" width="7" style="22" customWidth="1"/>
    <col min="16174" max="16174" width="7.5703125" style="22" customWidth="1"/>
    <col min="16175" max="16175" width="8.28515625" style="22" customWidth="1"/>
    <col min="16176" max="16176" width="7.5703125" style="22" customWidth="1"/>
    <col min="16177" max="16177" width="11.140625" style="22" customWidth="1"/>
    <col min="16178" max="16178" width="6.42578125" style="22" customWidth="1"/>
    <col min="16179" max="16179" width="7.5703125" style="22" customWidth="1"/>
    <col min="16180" max="16180" width="9" style="22" customWidth="1"/>
    <col min="16181" max="16181" width="8.42578125" style="22" bestFit="1" customWidth="1"/>
    <col min="16182" max="16182" width="9.140625" style="22" bestFit="1" customWidth="1"/>
    <col min="16183" max="16183" width="10.85546875" style="22" customWidth="1"/>
    <col min="16184" max="16184" width="6.7109375" style="22" customWidth="1"/>
    <col min="16185" max="16384" width="11.42578125" style="22"/>
  </cols>
  <sheetData>
    <row r="1" spans="1:61" s="1" customFormat="1" ht="21" customHeight="1">
      <c r="A1" s="3869" t="s">
        <v>0</v>
      </c>
      <c r="B1" s="3869"/>
      <c r="C1" s="3869"/>
      <c r="D1" s="3869"/>
      <c r="E1" s="3869"/>
      <c r="F1" s="3869"/>
      <c r="G1" s="3869"/>
      <c r="H1" s="3869"/>
      <c r="I1" s="3869"/>
      <c r="J1" s="3869"/>
      <c r="K1" s="3869"/>
      <c r="L1" s="3869"/>
      <c r="M1" s="3869"/>
      <c r="N1" s="3869"/>
      <c r="O1" s="3869"/>
      <c r="P1" s="3869"/>
      <c r="Q1" s="3869"/>
      <c r="R1" s="3869"/>
      <c r="S1" s="3869"/>
      <c r="T1" s="3869"/>
      <c r="U1" s="3869"/>
      <c r="V1" s="3869"/>
      <c r="W1" s="3869"/>
      <c r="X1" s="3869"/>
      <c r="Y1" s="3869"/>
      <c r="Z1" s="3869"/>
      <c r="AA1" s="3869"/>
      <c r="AB1" s="3869"/>
      <c r="AC1" s="3869"/>
      <c r="AD1" s="3869"/>
      <c r="AE1" s="3869"/>
      <c r="AF1" s="3869"/>
      <c r="AG1" s="3869"/>
      <c r="AH1" s="3869"/>
      <c r="AI1" s="3869"/>
      <c r="AJ1" s="3869"/>
      <c r="AK1" s="3869"/>
      <c r="AL1" s="3869"/>
      <c r="AM1" s="3869"/>
      <c r="AN1" s="3869"/>
      <c r="AO1" s="3869"/>
      <c r="AP1" s="3869"/>
      <c r="AQ1" s="3869"/>
      <c r="AR1" s="3869"/>
      <c r="AS1" s="3869"/>
      <c r="AT1" s="3869"/>
      <c r="AU1" s="3869"/>
      <c r="AV1" s="3869"/>
      <c r="AW1" s="3869"/>
      <c r="AX1" s="3869"/>
      <c r="AY1" s="3869"/>
      <c r="AZ1" s="3869"/>
      <c r="BA1" s="3869"/>
      <c r="BB1" s="3869"/>
      <c r="BC1" s="3869"/>
      <c r="BD1" s="3869"/>
      <c r="BE1" s="3869"/>
      <c r="BF1" s="3869"/>
      <c r="BG1" s="3869"/>
      <c r="BH1" s="3869"/>
      <c r="BI1" s="3869"/>
    </row>
    <row r="2" spans="1:61" s="3" customFormat="1" ht="21.75" customHeight="1">
      <c r="A2" s="3870" t="s">
        <v>1</v>
      </c>
      <c r="B2" s="3870"/>
      <c r="C2" s="3870"/>
      <c r="D2" s="3870"/>
      <c r="E2" s="3870"/>
      <c r="F2" s="3870"/>
      <c r="G2" s="3870"/>
      <c r="H2" s="3870"/>
      <c r="I2" s="3870"/>
      <c r="J2" s="3870"/>
      <c r="K2" s="3870"/>
      <c r="L2" s="3870"/>
      <c r="M2" s="3870"/>
      <c r="N2" s="3870"/>
      <c r="O2" s="3870"/>
      <c r="P2" s="3870"/>
      <c r="Q2" s="3870"/>
      <c r="R2" s="3870"/>
      <c r="S2" s="3870"/>
      <c r="T2" s="3870"/>
      <c r="U2" s="3870"/>
      <c r="V2" s="3870"/>
      <c r="W2" s="3870"/>
      <c r="X2" s="3870"/>
      <c r="Y2" s="3870"/>
      <c r="Z2" s="3870"/>
      <c r="AA2" s="3870"/>
      <c r="AB2" s="3870"/>
      <c r="AC2" s="3870"/>
      <c r="AD2" s="3870"/>
      <c r="AE2" s="3870"/>
      <c r="AF2" s="3870"/>
      <c r="AG2" s="3870"/>
      <c r="AH2" s="3870"/>
      <c r="AI2" s="3870"/>
      <c r="AJ2" s="3870"/>
      <c r="AK2" s="3870"/>
      <c r="AL2" s="3870"/>
      <c r="AM2" s="3870"/>
      <c r="AN2" s="3870"/>
      <c r="AO2" s="3870"/>
      <c r="AP2" s="3870"/>
      <c r="AQ2" s="3870"/>
      <c r="AR2" s="3870"/>
      <c r="AS2" s="3870"/>
      <c r="AT2" s="3870"/>
      <c r="AU2" s="3870"/>
      <c r="AV2" s="3870"/>
      <c r="AW2" s="3870"/>
      <c r="AX2" s="3870"/>
      <c r="AY2" s="3870"/>
      <c r="AZ2" s="3870"/>
      <c r="BA2" s="3870"/>
      <c r="BB2" s="3870"/>
      <c r="BC2" s="3870"/>
      <c r="BD2" s="3870"/>
      <c r="BE2" s="3870"/>
      <c r="BF2" s="3870"/>
      <c r="BG2" s="3870"/>
      <c r="BH2" s="3870"/>
      <c r="BI2" s="3870"/>
    </row>
    <row r="3" spans="1:61" s="3" customFormat="1" ht="21.75" customHeight="1">
      <c r="A3" s="3871" t="str">
        <f>+'[95]Bieu 01_NSTW'!A4:AB4</f>
        <v xml:space="preserve">(Kèm theo Văn bản số       /SKHĐT-THQH ngày        tháng 10 năm 2023 của Sở Kế hoạch và Đầu tư) </v>
      </c>
      <c r="B3" s="3871"/>
      <c r="C3" s="3871"/>
      <c r="D3" s="3871"/>
      <c r="E3" s="3871"/>
      <c r="F3" s="3871"/>
      <c r="G3" s="3871"/>
      <c r="H3" s="3871"/>
      <c r="I3" s="3871"/>
      <c r="J3" s="3871"/>
      <c r="K3" s="3871"/>
      <c r="L3" s="3871"/>
      <c r="M3" s="3871"/>
      <c r="N3" s="3871"/>
      <c r="O3" s="3871"/>
      <c r="P3" s="3871"/>
      <c r="Q3" s="3871"/>
      <c r="R3" s="3871"/>
      <c r="S3" s="3871"/>
      <c r="T3" s="3871"/>
      <c r="U3" s="3871"/>
      <c r="V3" s="3871"/>
      <c r="W3" s="3871"/>
      <c r="X3" s="3871"/>
      <c r="Y3" s="3871"/>
      <c r="Z3" s="3871"/>
      <c r="AA3" s="3871"/>
      <c r="AB3" s="3871"/>
      <c r="AC3" s="3871"/>
      <c r="AD3" s="3871"/>
      <c r="AE3" s="3871"/>
      <c r="AF3" s="3871"/>
      <c r="AG3" s="3871"/>
      <c r="AH3" s="3871"/>
      <c r="AI3" s="3871"/>
      <c r="AJ3" s="3871"/>
      <c r="AK3" s="3871"/>
      <c r="AL3" s="3871"/>
      <c r="AM3" s="3871"/>
      <c r="AN3" s="3871"/>
      <c r="AO3" s="3871"/>
      <c r="AP3" s="3871"/>
      <c r="AQ3" s="3871"/>
      <c r="AR3" s="3871"/>
      <c r="AS3" s="3871"/>
      <c r="AT3" s="3871"/>
      <c r="AU3" s="3871"/>
      <c r="AV3" s="3871"/>
      <c r="AW3" s="3871"/>
      <c r="AX3" s="3871"/>
      <c r="AY3" s="3871"/>
      <c r="AZ3" s="3871"/>
      <c r="BA3" s="3871"/>
      <c r="BB3" s="3871"/>
      <c r="BC3" s="3871"/>
      <c r="BD3" s="3871"/>
      <c r="BE3" s="3871"/>
      <c r="BF3" s="3871"/>
      <c r="BG3" s="3871"/>
      <c r="BH3" s="3871"/>
      <c r="BI3" s="3871"/>
    </row>
    <row r="4" spans="1:61" s="3" customFormat="1" ht="29.25" customHeight="1">
      <c r="A4" s="3872" t="s">
        <v>2</v>
      </c>
      <c r="B4" s="3872"/>
      <c r="C4" s="3872"/>
      <c r="D4" s="3872"/>
      <c r="E4" s="3872"/>
      <c r="F4" s="3872"/>
      <c r="G4" s="3872"/>
      <c r="H4" s="3872"/>
      <c r="I4" s="3872"/>
      <c r="J4" s="3872"/>
      <c r="K4" s="3872"/>
      <c r="L4" s="3872"/>
      <c r="M4" s="3872"/>
      <c r="N4" s="3872"/>
      <c r="O4" s="3872"/>
      <c r="P4" s="3872"/>
      <c r="Q4" s="3872"/>
      <c r="R4" s="3872"/>
      <c r="S4" s="3872"/>
      <c r="T4" s="3872"/>
      <c r="U4" s="3872"/>
      <c r="V4" s="3872"/>
      <c r="W4" s="3872"/>
      <c r="X4" s="3872"/>
      <c r="Y4" s="3872"/>
      <c r="Z4" s="3872"/>
      <c r="AA4" s="3872"/>
      <c r="AB4" s="3872"/>
      <c r="AC4" s="3872"/>
      <c r="AD4" s="3872"/>
      <c r="AE4" s="3872"/>
      <c r="AF4" s="3872"/>
      <c r="AG4" s="3872"/>
      <c r="AH4" s="3872"/>
      <c r="AI4" s="3872"/>
      <c r="AJ4" s="3872"/>
      <c r="AK4" s="3872"/>
      <c r="AL4" s="3872"/>
      <c r="AM4" s="3872"/>
      <c r="AN4" s="3872"/>
      <c r="AO4" s="3872"/>
      <c r="AP4" s="3872"/>
      <c r="AQ4" s="3872"/>
      <c r="AR4" s="3872"/>
      <c r="AS4" s="3872"/>
      <c r="AT4" s="3872"/>
      <c r="AU4" s="3872"/>
      <c r="AV4" s="3872"/>
      <c r="AW4" s="3872"/>
      <c r="AX4" s="3872"/>
      <c r="AY4" s="3872"/>
      <c r="AZ4" s="3872"/>
      <c r="BA4" s="3872"/>
      <c r="BB4" s="3872"/>
      <c r="BC4" s="3872"/>
      <c r="BD4" s="3872"/>
      <c r="BE4" s="3872"/>
      <c r="BF4" s="3872"/>
      <c r="BG4" s="3872"/>
      <c r="BH4" s="3872"/>
      <c r="BI4" s="3872"/>
    </row>
    <row r="5" spans="1:61" s="7" customFormat="1" ht="21.75" customHeight="1">
      <c r="A5" s="5"/>
      <c r="B5" s="5"/>
      <c r="C5" s="81"/>
      <c r="D5" s="81"/>
      <c r="E5" s="891"/>
      <c r="F5" s="88"/>
      <c r="G5" s="88"/>
      <c r="H5" s="88"/>
      <c r="I5" s="88"/>
      <c r="J5" s="88"/>
      <c r="K5" s="88"/>
      <c r="L5" s="88"/>
      <c r="M5" s="964"/>
      <c r="N5" s="88"/>
      <c r="O5" s="88"/>
      <c r="P5" s="88"/>
      <c r="Q5" s="88"/>
      <c r="R5" s="88"/>
      <c r="S5" s="88"/>
      <c r="T5" s="88"/>
      <c r="U5" s="88"/>
      <c r="V5" s="88"/>
      <c r="W5" s="88"/>
      <c r="X5" s="88"/>
      <c r="Y5" s="3873" t="s">
        <v>3</v>
      </c>
      <c r="Z5" s="3873"/>
      <c r="AA5" s="3873"/>
      <c r="AB5" s="3873"/>
      <c r="AC5" s="3873"/>
      <c r="AD5" s="3873"/>
      <c r="AE5" s="3873"/>
      <c r="AF5" s="3873"/>
      <c r="AG5" s="3873"/>
      <c r="AH5" s="3873"/>
      <c r="AI5" s="3873"/>
      <c r="AJ5" s="3873"/>
      <c r="AK5" s="3873"/>
      <c r="AL5" s="3873"/>
      <c r="AM5" s="3873"/>
      <c r="AN5" s="3873"/>
      <c r="AO5" s="3873"/>
      <c r="AP5" s="3873"/>
      <c r="AQ5" s="3873"/>
      <c r="AR5" s="3873"/>
      <c r="AS5" s="3873"/>
      <c r="AT5" s="3873"/>
      <c r="AU5" s="3873"/>
      <c r="AV5" s="3873"/>
      <c r="AW5" s="3873"/>
      <c r="AX5" s="3873"/>
      <c r="AY5" s="3873"/>
      <c r="AZ5" s="3873"/>
      <c r="BA5" s="3873"/>
      <c r="BB5" s="3873"/>
      <c r="BC5" s="3873"/>
      <c r="BD5" s="3873"/>
      <c r="BE5" s="3873"/>
      <c r="BF5" s="3873"/>
      <c r="BG5" s="3873"/>
      <c r="BH5" s="3873"/>
      <c r="BI5" s="3873"/>
    </row>
    <row r="6" spans="1:61" s="9" customFormat="1" ht="67.5" customHeight="1">
      <c r="A6" s="3875" t="s">
        <v>4</v>
      </c>
      <c r="B6" s="3875" t="s">
        <v>5</v>
      </c>
      <c r="C6" s="3874" t="s">
        <v>6</v>
      </c>
      <c r="D6" s="3874" t="s">
        <v>7</v>
      </c>
      <c r="E6" s="3874" t="s">
        <v>8</v>
      </c>
      <c r="F6" s="3855" t="s">
        <v>9</v>
      </c>
      <c r="G6" s="3855"/>
      <c r="H6" s="3855"/>
      <c r="I6" s="3855"/>
      <c r="J6" s="3855"/>
      <c r="K6" s="3848" t="s">
        <v>10</v>
      </c>
      <c r="L6" s="3850"/>
      <c r="M6" s="3848" t="s">
        <v>11</v>
      </c>
      <c r="N6" s="3850"/>
      <c r="O6" s="3865" t="s">
        <v>2432</v>
      </c>
      <c r="P6" s="3865"/>
      <c r="Q6" s="3865"/>
      <c r="R6" s="3865"/>
      <c r="S6" s="3865" t="s">
        <v>13</v>
      </c>
      <c r="T6" s="3865"/>
      <c r="U6" s="3865"/>
      <c r="V6" s="3865"/>
      <c r="W6" s="3865" t="s">
        <v>14</v>
      </c>
      <c r="X6" s="3865"/>
      <c r="Y6" s="3865"/>
      <c r="Z6" s="3865"/>
      <c r="AA6" s="3865" t="s">
        <v>15</v>
      </c>
      <c r="AB6" s="3865"/>
      <c r="AC6" s="3865"/>
      <c r="AD6" s="3865"/>
      <c r="AE6" s="3866" t="s">
        <v>16</v>
      </c>
      <c r="AF6" s="3867"/>
      <c r="AG6" s="3867"/>
      <c r="AH6" s="3868"/>
      <c r="AI6" s="3866" t="s">
        <v>17</v>
      </c>
      <c r="AJ6" s="3867"/>
      <c r="AK6" s="3867"/>
      <c r="AL6" s="3868"/>
      <c r="AM6" s="3865" t="s">
        <v>18</v>
      </c>
      <c r="AN6" s="3865"/>
      <c r="AO6" s="3865"/>
      <c r="AP6" s="3865"/>
      <c r="AQ6" s="3866" t="s">
        <v>19</v>
      </c>
      <c r="AR6" s="3867"/>
      <c r="AS6" s="3867"/>
      <c r="AT6" s="3867"/>
      <c r="AU6" s="3868"/>
      <c r="AV6" s="3866" t="s">
        <v>103</v>
      </c>
      <c r="AW6" s="3867"/>
      <c r="AX6" s="3867"/>
      <c r="AY6" s="3867"/>
      <c r="AZ6" s="3868"/>
      <c r="BA6" s="3839" t="s">
        <v>2321</v>
      </c>
      <c r="BB6" s="3839" t="s">
        <v>2334</v>
      </c>
      <c r="BC6" s="3839" t="s">
        <v>2335</v>
      </c>
      <c r="BD6" s="3839" t="s">
        <v>2333</v>
      </c>
      <c r="BE6" s="3859" t="s">
        <v>2321</v>
      </c>
      <c r="BF6" s="3862" t="s">
        <v>2320</v>
      </c>
      <c r="BG6" s="3862" t="s">
        <v>2325</v>
      </c>
      <c r="BH6" s="3862" t="s">
        <v>2326</v>
      </c>
      <c r="BI6" s="3874" t="s">
        <v>20</v>
      </c>
    </row>
    <row r="7" spans="1:61" s="11" customFormat="1" ht="30" customHeight="1">
      <c r="A7" s="3875"/>
      <c r="B7" s="3875"/>
      <c r="C7" s="3874"/>
      <c r="D7" s="3874"/>
      <c r="E7" s="3874"/>
      <c r="F7" s="3855" t="s">
        <v>22</v>
      </c>
      <c r="G7" s="3855" t="s">
        <v>23</v>
      </c>
      <c r="H7" s="3855"/>
      <c r="I7" s="3855"/>
      <c r="J7" s="3855"/>
      <c r="K7" s="3845" t="s">
        <v>24</v>
      </c>
      <c r="L7" s="3845" t="s">
        <v>25</v>
      </c>
      <c r="M7" s="3856" t="s">
        <v>26</v>
      </c>
      <c r="N7" s="3845" t="s">
        <v>27</v>
      </c>
      <c r="O7" s="3851" t="s">
        <v>24</v>
      </c>
      <c r="P7" s="3848" t="s">
        <v>28</v>
      </c>
      <c r="Q7" s="3849"/>
      <c r="R7" s="3850"/>
      <c r="S7" s="3851" t="s">
        <v>24</v>
      </c>
      <c r="T7" s="3848" t="s">
        <v>28</v>
      </c>
      <c r="U7" s="3849"/>
      <c r="V7" s="3850"/>
      <c r="W7" s="3851" t="s">
        <v>24</v>
      </c>
      <c r="X7" s="3848" t="s">
        <v>28</v>
      </c>
      <c r="Y7" s="3849"/>
      <c r="Z7" s="3850"/>
      <c r="AA7" s="3851" t="s">
        <v>24</v>
      </c>
      <c r="AB7" s="3848" t="s">
        <v>28</v>
      </c>
      <c r="AC7" s="3849"/>
      <c r="AD7" s="3850"/>
      <c r="AE7" s="3851" t="s">
        <v>24</v>
      </c>
      <c r="AF7" s="3848" t="s">
        <v>28</v>
      </c>
      <c r="AG7" s="3849"/>
      <c r="AH7" s="3850"/>
      <c r="AI7" s="3851" t="s">
        <v>24</v>
      </c>
      <c r="AJ7" s="3848" t="s">
        <v>28</v>
      </c>
      <c r="AK7" s="3849"/>
      <c r="AL7" s="3850"/>
      <c r="AM7" s="3851" t="s">
        <v>24</v>
      </c>
      <c r="AN7" s="3848" t="s">
        <v>28</v>
      </c>
      <c r="AO7" s="3849"/>
      <c r="AP7" s="3850"/>
      <c r="AQ7" s="3851" t="s">
        <v>24</v>
      </c>
      <c r="AR7" s="3848" t="s">
        <v>28</v>
      </c>
      <c r="AS7" s="3849"/>
      <c r="AT7" s="3849"/>
      <c r="AU7" s="3850"/>
      <c r="AV7" s="3851" t="s">
        <v>24</v>
      </c>
      <c r="AW7" s="3848" t="s">
        <v>28</v>
      </c>
      <c r="AX7" s="3849"/>
      <c r="AY7" s="3849"/>
      <c r="AZ7" s="3850"/>
      <c r="BA7" s="3840"/>
      <c r="BB7" s="3840"/>
      <c r="BC7" s="3840"/>
      <c r="BD7" s="3840"/>
      <c r="BE7" s="3860"/>
      <c r="BF7" s="3863"/>
      <c r="BG7" s="3863"/>
      <c r="BH7" s="3863"/>
      <c r="BI7" s="3874"/>
    </row>
    <row r="8" spans="1:61" s="11" customFormat="1" ht="21" customHeight="1">
      <c r="A8" s="3875"/>
      <c r="B8" s="3875"/>
      <c r="C8" s="3874"/>
      <c r="D8" s="3874"/>
      <c r="E8" s="3874"/>
      <c r="F8" s="3855"/>
      <c r="G8" s="3854" t="s">
        <v>24</v>
      </c>
      <c r="H8" s="3855" t="s">
        <v>32</v>
      </c>
      <c r="I8" s="3855"/>
      <c r="J8" s="3855" t="s">
        <v>33</v>
      </c>
      <c r="K8" s="3843"/>
      <c r="L8" s="3843"/>
      <c r="M8" s="3857"/>
      <c r="N8" s="3843"/>
      <c r="O8" s="3852"/>
      <c r="P8" s="3843" t="s">
        <v>34</v>
      </c>
      <c r="Q8" s="3843" t="s">
        <v>35</v>
      </c>
      <c r="R8" s="3845" t="s">
        <v>33</v>
      </c>
      <c r="S8" s="3852"/>
      <c r="T8" s="3843" t="s">
        <v>34</v>
      </c>
      <c r="U8" s="3843" t="s">
        <v>35</v>
      </c>
      <c r="V8" s="3845" t="s">
        <v>33</v>
      </c>
      <c r="W8" s="3852"/>
      <c r="X8" s="3843" t="s">
        <v>34</v>
      </c>
      <c r="Y8" s="3843" t="s">
        <v>35</v>
      </c>
      <c r="Z8" s="3845" t="s">
        <v>33</v>
      </c>
      <c r="AA8" s="3852"/>
      <c r="AB8" s="3843" t="s">
        <v>34</v>
      </c>
      <c r="AC8" s="3843" t="s">
        <v>35</v>
      </c>
      <c r="AD8" s="3845" t="s">
        <v>33</v>
      </c>
      <c r="AE8" s="3852"/>
      <c r="AF8" s="3843" t="s">
        <v>34</v>
      </c>
      <c r="AG8" s="3843" t="s">
        <v>35</v>
      </c>
      <c r="AH8" s="3845" t="s">
        <v>33</v>
      </c>
      <c r="AI8" s="3852"/>
      <c r="AJ8" s="3843" t="s">
        <v>34</v>
      </c>
      <c r="AK8" s="3843" t="s">
        <v>35</v>
      </c>
      <c r="AL8" s="3845" t="s">
        <v>33</v>
      </c>
      <c r="AM8" s="3852"/>
      <c r="AN8" s="3843" t="s">
        <v>34</v>
      </c>
      <c r="AO8" s="3843" t="s">
        <v>35</v>
      </c>
      <c r="AP8" s="3845" t="s">
        <v>33</v>
      </c>
      <c r="AQ8" s="3852"/>
      <c r="AR8" s="3843" t="s">
        <v>34</v>
      </c>
      <c r="AS8" s="3843" t="s">
        <v>36</v>
      </c>
      <c r="AT8" s="3843" t="s">
        <v>37</v>
      </c>
      <c r="AU8" s="3845" t="s">
        <v>33</v>
      </c>
      <c r="AV8" s="3852"/>
      <c r="AW8" s="3843" t="s">
        <v>34</v>
      </c>
      <c r="AX8" s="3843" t="s">
        <v>36</v>
      </c>
      <c r="AY8" s="3843" t="s">
        <v>37</v>
      </c>
      <c r="AZ8" s="3845" t="s">
        <v>33</v>
      </c>
      <c r="BA8" s="3840"/>
      <c r="BB8" s="3840"/>
      <c r="BC8" s="3840"/>
      <c r="BD8" s="3840"/>
      <c r="BE8" s="3860"/>
      <c r="BF8" s="3863"/>
      <c r="BG8" s="3863"/>
      <c r="BH8" s="3863"/>
      <c r="BI8" s="3874"/>
    </row>
    <row r="9" spans="1:61" s="11" customFormat="1" ht="86.25" customHeight="1">
      <c r="A9" s="3875"/>
      <c r="B9" s="3875"/>
      <c r="C9" s="3874"/>
      <c r="D9" s="3874"/>
      <c r="E9" s="3874"/>
      <c r="F9" s="3855"/>
      <c r="G9" s="3854"/>
      <c r="H9" s="89" t="s">
        <v>34</v>
      </c>
      <c r="I9" s="89" t="s">
        <v>35</v>
      </c>
      <c r="J9" s="3855"/>
      <c r="K9" s="3844"/>
      <c r="L9" s="3844"/>
      <c r="M9" s="3858"/>
      <c r="N9" s="3844"/>
      <c r="O9" s="3853"/>
      <c r="P9" s="3844"/>
      <c r="Q9" s="3844"/>
      <c r="R9" s="3844"/>
      <c r="S9" s="3853"/>
      <c r="T9" s="3844"/>
      <c r="U9" s="3844"/>
      <c r="V9" s="3844"/>
      <c r="W9" s="3853"/>
      <c r="X9" s="3844"/>
      <c r="Y9" s="3844"/>
      <c r="Z9" s="3844"/>
      <c r="AA9" s="3853"/>
      <c r="AB9" s="3844"/>
      <c r="AC9" s="3844"/>
      <c r="AD9" s="3844"/>
      <c r="AE9" s="3853"/>
      <c r="AF9" s="3844"/>
      <c r="AG9" s="3844"/>
      <c r="AH9" s="3844"/>
      <c r="AI9" s="3853"/>
      <c r="AJ9" s="3844"/>
      <c r="AK9" s="3844"/>
      <c r="AL9" s="3844"/>
      <c r="AM9" s="3853"/>
      <c r="AN9" s="3844"/>
      <c r="AO9" s="3844"/>
      <c r="AP9" s="3844"/>
      <c r="AQ9" s="3853"/>
      <c r="AR9" s="3844"/>
      <c r="AS9" s="3844"/>
      <c r="AT9" s="3844"/>
      <c r="AU9" s="3844"/>
      <c r="AV9" s="3853"/>
      <c r="AW9" s="3844"/>
      <c r="AX9" s="3844"/>
      <c r="AY9" s="3844"/>
      <c r="AZ9" s="3844"/>
      <c r="BA9" s="3841"/>
      <c r="BB9" s="3841"/>
      <c r="BC9" s="3841"/>
      <c r="BD9" s="3841"/>
      <c r="BE9" s="3861"/>
      <c r="BF9" s="3864"/>
      <c r="BG9" s="3864"/>
      <c r="BH9" s="3864"/>
      <c r="BI9" s="3874"/>
    </row>
    <row r="10" spans="1:61" s="19" customFormat="1" ht="21" customHeight="1">
      <c r="A10" s="76">
        <v>1</v>
      </c>
      <c r="B10" s="76">
        <v>2</v>
      </c>
      <c r="C10" s="14">
        <v>3</v>
      </c>
      <c r="D10" s="14">
        <v>4</v>
      </c>
      <c r="E10" s="14">
        <v>5</v>
      </c>
      <c r="F10" s="90">
        <v>6</v>
      </c>
      <c r="G10" s="90">
        <v>7</v>
      </c>
      <c r="H10" s="90">
        <v>8</v>
      </c>
      <c r="I10" s="90">
        <v>9</v>
      </c>
      <c r="J10" s="90">
        <v>10</v>
      </c>
      <c r="K10" s="90">
        <v>11</v>
      </c>
      <c r="L10" s="90">
        <v>12</v>
      </c>
      <c r="M10" s="965">
        <v>13</v>
      </c>
      <c r="N10" s="90">
        <v>14</v>
      </c>
      <c r="O10" s="90">
        <v>15</v>
      </c>
      <c r="P10" s="90">
        <v>16</v>
      </c>
      <c r="Q10" s="90">
        <v>17</v>
      </c>
      <c r="R10" s="90">
        <v>18</v>
      </c>
      <c r="S10" s="90">
        <v>19</v>
      </c>
      <c r="T10" s="90">
        <v>20</v>
      </c>
      <c r="U10" s="90">
        <v>21</v>
      </c>
      <c r="V10" s="90">
        <v>22</v>
      </c>
      <c r="W10" s="90">
        <v>23</v>
      </c>
      <c r="X10" s="90">
        <v>24</v>
      </c>
      <c r="Y10" s="90">
        <v>25</v>
      </c>
      <c r="Z10" s="90">
        <v>26</v>
      </c>
      <c r="AA10" s="90">
        <v>27</v>
      </c>
      <c r="AB10" s="90">
        <v>28</v>
      </c>
      <c r="AC10" s="90">
        <v>29</v>
      </c>
      <c r="AD10" s="90">
        <v>30</v>
      </c>
      <c r="AE10" s="90">
        <v>31</v>
      </c>
      <c r="AF10" s="90">
        <v>32</v>
      </c>
      <c r="AG10" s="90">
        <v>33</v>
      </c>
      <c r="AH10" s="90">
        <v>34</v>
      </c>
      <c r="AI10" s="90">
        <v>35</v>
      </c>
      <c r="AJ10" s="90">
        <v>36</v>
      </c>
      <c r="AK10" s="90">
        <v>37</v>
      </c>
      <c r="AL10" s="90">
        <v>38</v>
      </c>
      <c r="AM10" s="90">
        <v>39</v>
      </c>
      <c r="AN10" s="90">
        <v>40</v>
      </c>
      <c r="AO10" s="90">
        <v>41</v>
      </c>
      <c r="AP10" s="90">
        <v>42</v>
      </c>
      <c r="AQ10" s="90">
        <v>43</v>
      </c>
      <c r="AR10" s="90">
        <v>44</v>
      </c>
      <c r="AS10" s="90">
        <v>45</v>
      </c>
      <c r="AT10" s="90">
        <v>46</v>
      </c>
      <c r="AU10" s="90">
        <v>47</v>
      </c>
      <c r="AV10" s="90">
        <v>48</v>
      </c>
      <c r="AW10" s="90">
        <v>49</v>
      </c>
      <c r="AX10" s="90">
        <v>50</v>
      </c>
      <c r="AY10" s="90">
        <v>51</v>
      </c>
      <c r="AZ10" s="90">
        <v>52</v>
      </c>
      <c r="BA10" s="90"/>
      <c r="BB10" s="90"/>
      <c r="BC10" s="90"/>
      <c r="BD10" s="90"/>
      <c r="BE10" s="894"/>
      <c r="BF10" s="195"/>
      <c r="BG10" s="195"/>
      <c r="BH10" s="195"/>
      <c r="BI10" s="14">
        <v>53</v>
      </c>
    </row>
    <row r="11" spans="1:61" s="24" customFormat="1" ht="18.75" hidden="1">
      <c r="A11" s="135"/>
      <c r="B11" s="136" t="s">
        <v>38</v>
      </c>
      <c r="C11" s="137"/>
      <c r="D11" s="137"/>
      <c r="E11" s="137"/>
      <c r="F11" s="138"/>
      <c r="G11" s="139">
        <f>G12+G320+G458</f>
        <v>3571426.3248040001</v>
      </c>
      <c r="H11" s="139">
        <f t="shared" ref="H11:AZ11" si="0">H12+H320+H458</f>
        <v>3306330.184475</v>
      </c>
      <c r="I11" s="139">
        <f t="shared" si="0"/>
        <v>182015.71849999999</v>
      </c>
      <c r="J11" s="139">
        <f t="shared" si="0"/>
        <v>8529.9218290000008</v>
      </c>
      <c r="K11" s="139">
        <f t="shared" si="0"/>
        <v>3424070.5153040001</v>
      </c>
      <c r="L11" s="139">
        <f t="shared" si="0"/>
        <v>3342444.661475</v>
      </c>
      <c r="M11" s="966">
        <f t="shared" si="0"/>
        <v>806456.62188400002</v>
      </c>
      <c r="N11" s="139">
        <f t="shared" si="0"/>
        <v>360770.942369</v>
      </c>
      <c r="O11" s="139">
        <f t="shared" si="0"/>
        <v>103250.79282800001</v>
      </c>
      <c r="P11" s="139">
        <f t="shared" si="0"/>
        <v>103250.79282800001</v>
      </c>
      <c r="Q11" s="139">
        <f t="shared" si="0"/>
        <v>0</v>
      </c>
      <c r="R11" s="139">
        <f t="shared" si="0"/>
        <v>0</v>
      </c>
      <c r="S11" s="139">
        <f>S12+S320+S458</f>
        <v>892089.022</v>
      </c>
      <c r="T11" s="139">
        <f t="shared" si="0"/>
        <v>881799</v>
      </c>
      <c r="U11" s="139">
        <f t="shared" si="0"/>
        <v>9925</v>
      </c>
      <c r="V11" s="139">
        <f t="shared" si="0"/>
        <v>365.02200000000005</v>
      </c>
      <c r="W11" s="139">
        <f t="shared" si="0"/>
        <v>64423.533305000004</v>
      </c>
      <c r="X11" s="139">
        <f t="shared" si="0"/>
        <v>64423.533305000004</v>
      </c>
      <c r="Y11" s="139">
        <f t="shared" si="0"/>
        <v>0</v>
      </c>
      <c r="Z11" s="139">
        <f t="shared" si="0"/>
        <v>0</v>
      </c>
      <c r="AA11" s="139">
        <f t="shared" si="0"/>
        <v>434109.70723599999</v>
      </c>
      <c r="AB11" s="139">
        <f t="shared" si="0"/>
        <v>430709.35023600003</v>
      </c>
      <c r="AC11" s="139">
        <f t="shared" si="0"/>
        <v>3350.357</v>
      </c>
      <c r="AD11" s="139">
        <f t="shared" si="0"/>
        <v>50</v>
      </c>
      <c r="AE11" s="139">
        <f t="shared" si="0"/>
        <v>97098.007328000007</v>
      </c>
      <c r="AF11" s="139">
        <f t="shared" si="0"/>
        <v>97098.007328000007</v>
      </c>
      <c r="AG11" s="139">
        <f t="shared" si="0"/>
        <v>0</v>
      </c>
      <c r="AH11" s="139">
        <f t="shared" si="0"/>
        <v>0</v>
      </c>
      <c r="AI11" s="139">
        <f t="shared" si="0"/>
        <v>890003.022</v>
      </c>
      <c r="AJ11" s="139">
        <f t="shared" si="0"/>
        <v>880160</v>
      </c>
      <c r="AK11" s="139">
        <f t="shared" si="0"/>
        <v>9925</v>
      </c>
      <c r="AL11" s="139">
        <f t="shared" si="0"/>
        <v>365.02200000000005</v>
      </c>
      <c r="AM11" s="139">
        <f t="shared" si="0"/>
        <v>1717996.6617700001</v>
      </c>
      <c r="AN11" s="139">
        <f t="shared" si="0"/>
        <v>1702030.0119409999</v>
      </c>
      <c r="AO11" s="139">
        <f t="shared" si="0"/>
        <v>14663</v>
      </c>
      <c r="AP11" s="139">
        <f t="shared" si="0"/>
        <v>1303.6498290000002</v>
      </c>
      <c r="AQ11" s="139">
        <f t="shared" si="0"/>
        <v>1738346.1528999999</v>
      </c>
      <c r="AR11" s="139">
        <f t="shared" si="0"/>
        <v>1613985.1528999999</v>
      </c>
      <c r="AS11" s="139">
        <f t="shared" si="0"/>
        <v>50801</v>
      </c>
      <c r="AT11" s="139">
        <f t="shared" si="0"/>
        <v>73560</v>
      </c>
      <c r="AU11" s="139">
        <f t="shared" si="0"/>
        <v>928</v>
      </c>
      <c r="AV11" s="139">
        <f t="shared" si="0"/>
        <v>1491139.3448999999</v>
      </c>
      <c r="AW11" s="139">
        <f t="shared" si="0"/>
        <v>1364951.3448999999</v>
      </c>
      <c r="AX11" s="139">
        <f t="shared" si="0"/>
        <v>50801</v>
      </c>
      <c r="AY11" s="139">
        <f t="shared" si="0"/>
        <v>75387</v>
      </c>
      <c r="AZ11" s="139">
        <f t="shared" si="0"/>
        <v>928</v>
      </c>
      <c r="BA11" s="139">
        <f t="shared" ref="BA11" si="1">BA12+BA320+BA458</f>
        <v>0</v>
      </c>
      <c r="BB11" s="139">
        <f t="shared" ref="BB11" si="2">BB12+BB320+BB458</f>
        <v>0</v>
      </c>
      <c r="BC11" s="139">
        <f t="shared" ref="BC11" si="3">BC12+BC320+BC458</f>
        <v>0</v>
      </c>
      <c r="BD11" s="139">
        <f t="shared" ref="BD11" si="4">BD12+BD320+BD458</f>
        <v>573002.99490000005</v>
      </c>
      <c r="BE11" s="895"/>
      <c r="BF11" s="204"/>
      <c r="BG11" s="204"/>
      <c r="BH11" s="204"/>
      <c r="BI11" s="137"/>
    </row>
    <row r="12" spans="1:61" s="28" customFormat="1" ht="31.5" hidden="1">
      <c r="A12" s="69" t="s">
        <v>40</v>
      </c>
      <c r="B12" s="140" t="s">
        <v>70</v>
      </c>
      <c r="C12" s="71"/>
      <c r="D12" s="71"/>
      <c r="E12" s="71"/>
      <c r="F12" s="141"/>
      <c r="G12" s="142">
        <f>G13+G22+G72+G112+G150+G223+G281+G298</f>
        <v>398835.60030399996</v>
      </c>
      <c r="H12" s="142">
        <f t="shared" ref="H12:AZ12" si="5">H13+H22+H72+H112+H150+H223+H281+H298</f>
        <v>311081.66147499997</v>
      </c>
      <c r="I12" s="142">
        <f t="shared" si="5"/>
        <v>71272.923999999999</v>
      </c>
      <c r="J12" s="142">
        <f t="shared" si="5"/>
        <v>6713.5148290000006</v>
      </c>
      <c r="K12" s="142">
        <f t="shared" si="5"/>
        <v>323638.417304</v>
      </c>
      <c r="L12" s="142">
        <f t="shared" si="5"/>
        <v>316698.66147499997</v>
      </c>
      <c r="M12" s="967">
        <f t="shared" si="5"/>
        <v>109899.61711199999</v>
      </c>
      <c r="N12" s="142">
        <f t="shared" si="5"/>
        <v>26651.183966000004</v>
      </c>
      <c r="O12" s="142">
        <f t="shared" si="5"/>
        <v>30241.938028000004</v>
      </c>
      <c r="P12" s="142">
        <f t="shared" si="5"/>
        <v>30241.938028000004</v>
      </c>
      <c r="Q12" s="142">
        <f t="shared" si="5"/>
        <v>0</v>
      </c>
      <c r="R12" s="142">
        <f t="shared" si="5"/>
        <v>0</v>
      </c>
      <c r="S12" s="142">
        <f t="shared" si="5"/>
        <v>69000.021999999997</v>
      </c>
      <c r="T12" s="142">
        <f t="shared" si="5"/>
        <v>66550</v>
      </c>
      <c r="U12" s="142">
        <f t="shared" si="5"/>
        <v>2200</v>
      </c>
      <c r="V12" s="142">
        <f t="shared" si="5"/>
        <v>250.02200000000002</v>
      </c>
      <c r="W12" s="142">
        <f t="shared" si="5"/>
        <v>11646.222005</v>
      </c>
      <c r="X12" s="142">
        <f t="shared" si="5"/>
        <v>11646.222005</v>
      </c>
      <c r="Y12" s="142">
        <f t="shared" si="5"/>
        <v>0</v>
      </c>
      <c r="Z12" s="142">
        <f t="shared" si="5"/>
        <v>0</v>
      </c>
      <c r="AA12" s="142">
        <f t="shared" si="5"/>
        <v>32045.201679999998</v>
      </c>
      <c r="AB12" s="142">
        <f t="shared" si="5"/>
        <v>32045.201679999998</v>
      </c>
      <c r="AC12" s="142">
        <f t="shared" si="5"/>
        <v>0</v>
      </c>
      <c r="AD12" s="142">
        <f t="shared" si="5"/>
        <v>0</v>
      </c>
      <c r="AE12" s="142">
        <f t="shared" si="5"/>
        <v>30241.938028000004</v>
      </c>
      <c r="AF12" s="142">
        <f t="shared" si="5"/>
        <v>30241.938028000004</v>
      </c>
      <c r="AG12" s="142">
        <f t="shared" si="5"/>
        <v>0</v>
      </c>
      <c r="AH12" s="142">
        <f t="shared" si="5"/>
        <v>0</v>
      </c>
      <c r="AI12" s="142">
        <f t="shared" si="5"/>
        <v>69000.021999999997</v>
      </c>
      <c r="AJ12" s="142">
        <f t="shared" si="5"/>
        <v>66550</v>
      </c>
      <c r="AK12" s="142">
        <f t="shared" si="5"/>
        <v>2200</v>
      </c>
      <c r="AL12" s="142">
        <f t="shared" si="5"/>
        <v>250.02200000000002</v>
      </c>
      <c r="AM12" s="142">
        <f t="shared" si="5"/>
        <v>179446.76866999999</v>
      </c>
      <c r="AN12" s="142">
        <f t="shared" si="5"/>
        <v>176087.01284099999</v>
      </c>
      <c r="AO12" s="142">
        <f t="shared" si="5"/>
        <v>2200</v>
      </c>
      <c r="AP12" s="142">
        <f t="shared" si="5"/>
        <v>1159.7558290000002</v>
      </c>
      <c r="AQ12" s="142">
        <f t="shared" si="5"/>
        <v>183115</v>
      </c>
      <c r="AR12" s="142">
        <f t="shared" si="5"/>
        <v>132709</v>
      </c>
      <c r="AS12" s="142">
        <f t="shared" si="5"/>
        <v>0</v>
      </c>
      <c r="AT12" s="142">
        <f t="shared" si="5"/>
        <v>50406</v>
      </c>
      <c r="AU12" s="142">
        <f t="shared" si="5"/>
        <v>928</v>
      </c>
      <c r="AV12" s="142">
        <f t="shared" si="5"/>
        <v>165929.5</v>
      </c>
      <c r="AW12" s="142">
        <f t="shared" si="5"/>
        <v>119965.5</v>
      </c>
      <c r="AX12" s="142">
        <f t="shared" si="5"/>
        <v>0</v>
      </c>
      <c r="AY12" s="142">
        <f t="shared" si="5"/>
        <v>45964</v>
      </c>
      <c r="AZ12" s="142">
        <f t="shared" si="5"/>
        <v>928</v>
      </c>
      <c r="BA12" s="142">
        <f t="shared" ref="BA12" si="6">BA13+BA22+BA72+BA112+BA150+BA223+BA281+BA298</f>
        <v>0</v>
      </c>
      <c r="BB12" s="142">
        <f t="shared" ref="BB12" si="7">BB13+BB22+BB72+BB112+BB150+BB223+BB281+BB298</f>
        <v>0</v>
      </c>
      <c r="BC12" s="142">
        <f t="shared" ref="BC12" si="8">BC13+BC22+BC72+BC112+BC150+BC223+BC281+BC298</f>
        <v>0</v>
      </c>
      <c r="BD12" s="142">
        <f t="shared" ref="BD12" si="9">BD13+BD22+BD72+BD112+BD150+BD223+BD281+BD298</f>
        <v>5897</v>
      </c>
      <c r="BE12" s="896"/>
      <c r="BF12" s="198"/>
      <c r="BG12" s="198"/>
      <c r="BH12" s="198"/>
      <c r="BI12" s="72"/>
    </row>
    <row r="13" spans="1:61" s="28" customFormat="1" ht="18.75" hidden="1">
      <c r="A13" s="69" t="s">
        <v>46</v>
      </c>
      <c r="B13" s="70" t="s">
        <v>47</v>
      </c>
      <c r="C13" s="71"/>
      <c r="D13" s="71"/>
      <c r="E13" s="71"/>
      <c r="F13" s="141"/>
      <c r="G13" s="142">
        <f>SUM(G14:G21)</f>
        <v>11966</v>
      </c>
      <c r="H13" s="142">
        <f t="shared" ref="H13:AZ13" si="10">SUM(H14:H21)</f>
        <v>1800</v>
      </c>
      <c r="I13" s="142">
        <f t="shared" si="10"/>
        <v>0</v>
      </c>
      <c r="J13" s="142">
        <f t="shared" si="10"/>
        <v>366</v>
      </c>
      <c r="K13" s="142">
        <f t="shared" si="10"/>
        <v>11600</v>
      </c>
      <c r="L13" s="142">
        <f t="shared" si="10"/>
        <v>11600</v>
      </c>
      <c r="M13" s="967">
        <f t="shared" si="10"/>
        <v>4398.2380000000003</v>
      </c>
      <c r="N13" s="142">
        <f t="shared" si="10"/>
        <v>2569</v>
      </c>
      <c r="O13" s="142">
        <f t="shared" si="10"/>
        <v>454.762</v>
      </c>
      <c r="P13" s="142">
        <f t="shared" si="10"/>
        <v>454.762</v>
      </c>
      <c r="Q13" s="142">
        <f t="shared" si="10"/>
        <v>0</v>
      </c>
      <c r="R13" s="142">
        <f t="shared" si="10"/>
        <v>0</v>
      </c>
      <c r="S13" s="142">
        <f t="shared" si="10"/>
        <v>3244</v>
      </c>
      <c r="T13" s="142">
        <f t="shared" si="10"/>
        <v>3244</v>
      </c>
      <c r="U13" s="142">
        <f t="shared" si="10"/>
        <v>0</v>
      </c>
      <c r="V13" s="142">
        <f t="shared" si="10"/>
        <v>0</v>
      </c>
      <c r="W13" s="142">
        <f t="shared" si="10"/>
        <v>0</v>
      </c>
      <c r="X13" s="142">
        <f t="shared" si="10"/>
        <v>0</v>
      </c>
      <c r="Y13" s="142">
        <f t="shared" si="10"/>
        <v>0</v>
      </c>
      <c r="Z13" s="142">
        <f t="shared" si="10"/>
        <v>0</v>
      </c>
      <c r="AA13" s="142">
        <f t="shared" si="10"/>
        <v>2569</v>
      </c>
      <c r="AB13" s="142">
        <f t="shared" si="10"/>
        <v>2569</v>
      </c>
      <c r="AC13" s="142">
        <f t="shared" si="10"/>
        <v>0</v>
      </c>
      <c r="AD13" s="142">
        <f t="shared" si="10"/>
        <v>0</v>
      </c>
      <c r="AE13" s="142">
        <f t="shared" si="10"/>
        <v>454.762</v>
      </c>
      <c r="AF13" s="142">
        <f t="shared" si="10"/>
        <v>454.762</v>
      </c>
      <c r="AG13" s="142">
        <f t="shared" si="10"/>
        <v>0</v>
      </c>
      <c r="AH13" s="142">
        <f t="shared" si="10"/>
        <v>0</v>
      </c>
      <c r="AI13" s="142">
        <f t="shared" si="10"/>
        <v>3244</v>
      </c>
      <c r="AJ13" s="142">
        <f t="shared" si="10"/>
        <v>3244</v>
      </c>
      <c r="AK13" s="142">
        <f t="shared" si="10"/>
        <v>0</v>
      </c>
      <c r="AL13" s="142">
        <f t="shared" si="10"/>
        <v>0</v>
      </c>
      <c r="AM13" s="142">
        <f t="shared" si="10"/>
        <v>5728</v>
      </c>
      <c r="AN13" s="142">
        <f t="shared" si="10"/>
        <v>5728</v>
      </c>
      <c r="AO13" s="142">
        <f t="shared" si="10"/>
        <v>0</v>
      </c>
      <c r="AP13" s="142">
        <f t="shared" si="10"/>
        <v>0</v>
      </c>
      <c r="AQ13" s="142">
        <f t="shared" si="10"/>
        <v>5655</v>
      </c>
      <c r="AR13" s="142">
        <f t="shared" si="10"/>
        <v>5655</v>
      </c>
      <c r="AS13" s="142">
        <f t="shared" si="10"/>
        <v>0</v>
      </c>
      <c r="AT13" s="142">
        <f t="shared" si="10"/>
        <v>0</v>
      </c>
      <c r="AU13" s="142">
        <f t="shared" si="10"/>
        <v>166</v>
      </c>
      <c r="AV13" s="142">
        <f t="shared" si="10"/>
        <v>4475</v>
      </c>
      <c r="AW13" s="142">
        <f t="shared" si="10"/>
        <v>4475</v>
      </c>
      <c r="AX13" s="142">
        <f t="shared" si="10"/>
        <v>0</v>
      </c>
      <c r="AY13" s="142">
        <f t="shared" si="10"/>
        <v>0</v>
      </c>
      <c r="AZ13" s="142">
        <f t="shared" si="10"/>
        <v>166</v>
      </c>
      <c r="BA13" s="142">
        <f t="shared" ref="BA13" si="11">SUM(BA14:BA21)</f>
        <v>0</v>
      </c>
      <c r="BB13" s="142">
        <f t="shared" ref="BB13" si="12">SUM(BB14:BB21)</f>
        <v>0</v>
      </c>
      <c r="BC13" s="142">
        <f t="shared" ref="BC13" si="13">SUM(BC14:BC21)</f>
        <v>0</v>
      </c>
      <c r="BD13" s="142">
        <f t="shared" ref="BD13" si="14">SUM(BD14:BD21)</f>
        <v>803</v>
      </c>
      <c r="BE13" s="896"/>
      <c r="BF13" s="198"/>
      <c r="BG13" s="198"/>
      <c r="BH13" s="198"/>
      <c r="BI13" s="72"/>
    </row>
    <row r="14" spans="1:61" s="213" customFormat="1" ht="51" hidden="1" customHeight="1">
      <c r="A14" s="205">
        <v>1</v>
      </c>
      <c r="B14" s="206" t="s">
        <v>429</v>
      </c>
      <c r="C14" s="207"/>
      <c r="D14" s="207"/>
      <c r="E14" s="207" t="s">
        <v>197</v>
      </c>
      <c r="F14" s="208"/>
      <c r="G14" s="209">
        <v>1890</v>
      </c>
      <c r="H14" s="209">
        <v>1800</v>
      </c>
      <c r="I14" s="209"/>
      <c r="J14" s="209">
        <v>90</v>
      </c>
      <c r="K14" s="209">
        <v>1800</v>
      </c>
      <c r="L14" s="209">
        <v>1800</v>
      </c>
      <c r="M14" s="968">
        <v>1025.2380000000001</v>
      </c>
      <c r="N14" s="210"/>
      <c r="O14" s="210">
        <f>+P14</f>
        <v>454.762</v>
      </c>
      <c r="P14" s="210">
        <v>454.762</v>
      </c>
      <c r="Q14" s="210"/>
      <c r="R14" s="210"/>
      <c r="S14" s="209">
        <f>SUM(T14:V14)</f>
        <v>40</v>
      </c>
      <c r="T14" s="209">
        <v>40</v>
      </c>
      <c r="U14" s="210"/>
      <c r="V14" s="210"/>
      <c r="W14" s="209">
        <f>SUM(X14:Z14)</f>
        <v>0</v>
      </c>
      <c r="X14" s="210"/>
      <c r="Y14" s="210"/>
      <c r="Z14" s="210"/>
      <c r="AA14" s="210">
        <f t="shared" ref="AA14:AA77" si="15">SUM(AB14:AD14)</f>
        <v>0</v>
      </c>
      <c r="AB14" s="210"/>
      <c r="AC14" s="210"/>
      <c r="AD14" s="210"/>
      <c r="AE14" s="210">
        <f t="shared" ref="AE14:AE77" si="16">SUM(AF14:AH14)</f>
        <v>454.762</v>
      </c>
      <c r="AF14" s="210">
        <v>454.762</v>
      </c>
      <c r="AG14" s="210"/>
      <c r="AH14" s="210"/>
      <c r="AI14" s="210">
        <f t="shared" ref="AI14:AI77" si="17">SUM(AJ14:AL14)</f>
        <v>40</v>
      </c>
      <c r="AJ14" s="209">
        <v>40</v>
      </c>
      <c r="AK14" s="210"/>
      <c r="AL14" s="210"/>
      <c r="AM14" s="210">
        <f>SUM(AN14:AP14)</f>
        <v>1720</v>
      </c>
      <c r="AN14" s="209">
        <f>1680+T14</f>
        <v>1720</v>
      </c>
      <c r="AO14" s="210"/>
      <c r="AP14" s="210"/>
      <c r="AQ14" s="209">
        <f t="shared" ref="AQ14:AQ77" si="18">SUM(AR14:AT14)</f>
        <v>79</v>
      </c>
      <c r="AR14" s="210">
        <v>79</v>
      </c>
      <c r="AS14" s="210"/>
      <c r="AT14" s="210"/>
      <c r="AU14" s="210"/>
      <c r="AV14" s="209">
        <f t="shared" ref="AV14:AV77" si="19">SUM(AW14:AY14)</f>
        <v>79</v>
      </c>
      <c r="AW14" s="210">
        <v>79</v>
      </c>
      <c r="AX14" s="210"/>
      <c r="AY14" s="210"/>
      <c r="AZ14" s="210"/>
      <c r="BA14" s="210"/>
      <c r="BB14" s="210"/>
      <c r="BC14" s="210"/>
      <c r="BD14" s="210">
        <f>AW14</f>
        <v>79</v>
      </c>
      <c r="BE14" s="897">
        <f>AM14-S14</f>
        <v>1680</v>
      </c>
      <c r="BF14" s="211">
        <v>2022</v>
      </c>
      <c r="BG14" s="211" t="s">
        <v>910</v>
      </c>
      <c r="BH14" s="211" t="s">
        <v>2327</v>
      </c>
      <c r="BI14" s="212"/>
    </row>
    <row r="15" spans="1:61" s="216" customFormat="1" ht="31.5" hidden="1">
      <c r="A15" s="205">
        <v>2</v>
      </c>
      <c r="B15" s="206" t="s">
        <v>430</v>
      </c>
      <c r="C15" s="207" t="s">
        <v>431</v>
      </c>
      <c r="D15" s="207" t="s">
        <v>432</v>
      </c>
      <c r="E15" s="207" t="s">
        <v>197</v>
      </c>
      <c r="F15" s="208" t="s">
        <v>433</v>
      </c>
      <c r="G15" s="209">
        <v>2310</v>
      </c>
      <c r="H15" s="214"/>
      <c r="I15" s="214"/>
      <c r="J15" s="210">
        <v>110</v>
      </c>
      <c r="K15" s="215">
        <v>2200</v>
      </c>
      <c r="L15" s="215">
        <v>2200</v>
      </c>
      <c r="M15" s="968">
        <f>804+N15</f>
        <v>1615</v>
      </c>
      <c r="N15" s="210">
        <v>811</v>
      </c>
      <c r="O15" s="210"/>
      <c r="P15" s="210"/>
      <c r="Q15" s="210"/>
      <c r="R15" s="210"/>
      <c r="S15" s="214">
        <f t="shared" ref="S15:S78" si="20">SUM(T15:V15)</f>
        <v>811</v>
      </c>
      <c r="T15" s="214">
        <v>811</v>
      </c>
      <c r="U15" s="210"/>
      <c r="V15" s="210"/>
      <c r="W15" s="210">
        <f t="shared" ref="W15:W78" si="21">SUM(X15:Z15)</f>
        <v>0</v>
      </c>
      <c r="X15" s="210"/>
      <c r="Y15" s="210"/>
      <c r="Z15" s="210"/>
      <c r="AA15" s="210">
        <f t="shared" si="15"/>
        <v>811</v>
      </c>
      <c r="AB15" s="210">
        <v>811</v>
      </c>
      <c r="AC15" s="210"/>
      <c r="AD15" s="210"/>
      <c r="AE15" s="210">
        <f t="shared" si="16"/>
        <v>0</v>
      </c>
      <c r="AF15" s="210"/>
      <c r="AG15" s="210"/>
      <c r="AH15" s="210"/>
      <c r="AI15" s="210">
        <f t="shared" si="17"/>
        <v>811</v>
      </c>
      <c r="AJ15" s="214">
        <v>811</v>
      </c>
      <c r="AK15" s="210"/>
      <c r="AL15" s="210"/>
      <c r="AM15" s="210">
        <f t="shared" ref="AM15:AM77" si="22">SUM(AN15:AP15)</f>
        <v>1615</v>
      </c>
      <c r="AN15" s="214">
        <v>1615</v>
      </c>
      <c r="AO15" s="210"/>
      <c r="AP15" s="210"/>
      <c r="AQ15" s="215">
        <f t="shared" si="18"/>
        <v>497</v>
      </c>
      <c r="AR15" s="215">
        <v>497</v>
      </c>
      <c r="AS15" s="210"/>
      <c r="AT15" s="210"/>
      <c r="AU15" s="210"/>
      <c r="AV15" s="214">
        <f t="shared" si="19"/>
        <v>497</v>
      </c>
      <c r="AW15" s="214">
        <v>497</v>
      </c>
      <c r="AX15" s="210"/>
      <c r="AY15" s="210"/>
      <c r="AZ15" s="210"/>
      <c r="BA15" s="210"/>
      <c r="BB15" s="210"/>
      <c r="BC15" s="210"/>
      <c r="BD15" s="210">
        <f t="shared" ref="BD15:BD16" si="23">AW15</f>
        <v>497</v>
      </c>
      <c r="BE15" s="897">
        <f>AM15-S15</f>
        <v>804</v>
      </c>
      <c r="BF15" s="211">
        <v>2022</v>
      </c>
      <c r="BG15" s="211" t="s">
        <v>910</v>
      </c>
      <c r="BH15" s="211" t="s">
        <v>2327</v>
      </c>
      <c r="BI15" s="212"/>
    </row>
    <row r="16" spans="1:61" s="216" customFormat="1" ht="38.25" hidden="1" customHeight="1">
      <c r="A16" s="205">
        <v>3</v>
      </c>
      <c r="B16" s="206" t="s">
        <v>434</v>
      </c>
      <c r="C16" s="207" t="s">
        <v>415</v>
      </c>
      <c r="D16" s="207" t="s">
        <v>435</v>
      </c>
      <c r="E16" s="207" t="s">
        <v>329</v>
      </c>
      <c r="F16" s="208"/>
      <c r="G16" s="209">
        <v>2748</v>
      </c>
      <c r="H16" s="214"/>
      <c r="I16" s="214"/>
      <c r="J16" s="210"/>
      <c r="K16" s="215">
        <v>2748</v>
      </c>
      <c r="L16" s="215">
        <v>2748</v>
      </c>
      <c r="M16" s="968">
        <f>N16</f>
        <v>1758</v>
      </c>
      <c r="N16" s="210">
        <v>1758</v>
      </c>
      <c r="O16" s="210"/>
      <c r="P16" s="210"/>
      <c r="Q16" s="210"/>
      <c r="R16" s="210"/>
      <c r="S16" s="214">
        <f t="shared" si="20"/>
        <v>2393</v>
      </c>
      <c r="T16" s="214">
        <v>2393</v>
      </c>
      <c r="U16" s="210"/>
      <c r="V16" s="210"/>
      <c r="W16" s="210">
        <f t="shared" si="21"/>
        <v>0</v>
      </c>
      <c r="X16" s="210"/>
      <c r="Y16" s="210"/>
      <c r="Z16" s="210"/>
      <c r="AA16" s="210">
        <f t="shared" si="15"/>
        <v>1758</v>
      </c>
      <c r="AB16" s="210">
        <v>1758</v>
      </c>
      <c r="AC16" s="210"/>
      <c r="AD16" s="210"/>
      <c r="AE16" s="210">
        <f t="shared" si="16"/>
        <v>0</v>
      </c>
      <c r="AF16" s="210"/>
      <c r="AG16" s="210"/>
      <c r="AH16" s="210"/>
      <c r="AI16" s="210">
        <f t="shared" si="17"/>
        <v>2393</v>
      </c>
      <c r="AJ16" s="214">
        <v>2393</v>
      </c>
      <c r="AK16" s="210"/>
      <c r="AL16" s="210"/>
      <c r="AM16" s="210">
        <f t="shared" si="22"/>
        <v>2393</v>
      </c>
      <c r="AN16" s="214">
        <v>2393</v>
      </c>
      <c r="AO16" s="210"/>
      <c r="AP16" s="210"/>
      <c r="AQ16" s="215">
        <f t="shared" si="18"/>
        <v>227</v>
      </c>
      <c r="AR16" s="215">
        <v>227</v>
      </c>
      <c r="AS16" s="210"/>
      <c r="AT16" s="210"/>
      <c r="AU16" s="210"/>
      <c r="AV16" s="214">
        <f t="shared" si="19"/>
        <v>227</v>
      </c>
      <c r="AW16" s="214">
        <v>227</v>
      </c>
      <c r="AX16" s="210"/>
      <c r="AY16" s="210"/>
      <c r="AZ16" s="210"/>
      <c r="BA16" s="210"/>
      <c r="BB16" s="210"/>
      <c r="BC16" s="210"/>
      <c r="BD16" s="210">
        <f t="shared" si="23"/>
        <v>227</v>
      </c>
      <c r="BE16" s="897">
        <f t="shared" ref="BE16:BE75" si="24">AM16-S16</f>
        <v>0</v>
      </c>
      <c r="BF16" s="211">
        <v>2022</v>
      </c>
      <c r="BG16" s="211" t="s">
        <v>2322</v>
      </c>
      <c r="BH16" s="211" t="s">
        <v>2327</v>
      </c>
      <c r="BI16" s="212"/>
    </row>
    <row r="17" spans="1:61" s="729" customFormat="1" ht="25.5" hidden="1">
      <c r="A17" s="719">
        <v>4</v>
      </c>
      <c r="B17" s="720" t="s">
        <v>436</v>
      </c>
      <c r="C17" s="721"/>
      <c r="D17" s="721"/>
      <c r="E17" s="721" t="s">
        <v>259</v>
      </c>
      <c r="F17" s="722"/>
      <c r="G17" s="723">
        <v>861</v>
      </c>
      <c r="H17" s="724"/>
      <c r="I17" s="724"/>
      <c r="J17" s="725">
        <v>41</v>
      </c>
      <c r="K17" s="726">
        <v>820</v>
      </c>
      <c r="L17" s="726">
        <v>820</v>
      </c>
      <c r="M17" s="969"/>
      <c r="N17" s="725"/>
      <c r="O17" s="725"/>
      <c r="P17" s="725"/>
      <c r="Q17" s="725"/>
      <c r="R17" s="725"/>
      <c r="S17" s="724">
        <f t="shared" si="20"/>
        <v>0</v>
      </c>
      <c r="T17" s="724"/>
      <c r="U17" s="725"/>
      <c r="V17" s="725"/>
      <c r="W17" s="725">
        <f t="shared" si="21"/>
        <v>0</v>
      </c>
      <c r="X17" s="725"/>
      <c r="Y17" s="725"/>
      <c r="Z17" s="725"/>
      <c r="AA17" s="725">
        <f t="shared" si="15"/>
        <v>0</v>
      </c>
      <c r="AB17" s="725"/>
      <c r="AC17" s="725"/>
      <c r="AD17" s="725"/>
      <c r="AE17" s="725">
        <f t="shared" si="16"/>
        <v>0</v>
      </c>
      <c r="AF17" s="725"/>
      <c r="AG17" s="725"/>
      <c r="AH17" s="725"/>
      <c r="AI17" s="725">
        <f t="shared" si="17"/>
        <v>0</v>
      </c>
      <c r="AJ17" s="724"/>
      <c r="AK17" s="725"/>
      <c r="AL17" s="725"/>
      <c r="AM17" s="725">
        <f t="shared" si="22"/>
        <v>0</v>
      </c>
      <c r="AN17" s="724"/>
      <c r="AO17" s="725"/>
      <c r="AP17" s="725"/>
      <c r="AQ17" s="726">
        <f t="shared" si="18"/>
        <v>820</v>
      </c>
      <c r="AR17" s="726">
        <v>820</v>
      </c>
      <c r="AS17" s="725"/>
      <c r="AT17" s="725"/>
      <c r="AU17" s="725">
        <v>41</v>
      </c>
      <c r="AV17" s="724">
        <f t="shared" si="19"/>
        <v>820</v>
      </c>
      <c r="AW17" s="724">
        <v>820</v>
      </c>
      <c r="AX17" s="725"/>
      <c r="AY17" s="725"/>
      <c r="AZ17" s="725">
        <v>41</v>
      </c>
      <c r="BA17" s="725"/>
      <c r="BB17" s="725"/>
      <c r="BC17" s="725"/>
      <c r="BD17" s="725"/>
      <c r="BE17" s="898">
        <f t="shared" si="24"/>
        <v>0</v>
      </c>
      <c r="BF17" s="727">
        <v>2024</v>
      </c>
      <c r="BG17" s="727" t="s">
        <v>2323</v>
      </c>
      <c r="BH17" s="727" t="s">
        <v>2327</v>
      </c>
      <c r="BI17" s="728"/>
    </row>
    <row r="18" spans="1:61" s="729" customFormat="1" ht="52.5" hidden="1" customHeight="1">
      <c r="A18" s="719">
        <v>5</v>
      </c>
      <c r="B18" s="720" t="s">
        <v>437</v>
      </c>
      <c r="C18" s="721" t="s">
        <v>431</v>
      </c>
      <c r="D18" s="721"/>
      <c r="E18" s="721">
        <v>2024</v>
      </c>
      <c r="F18" s="722"/>
      <c r="G18" s="723">
        <v>252</v>
      </c>
      <c r="H18" s="724"/>
      <c r="I18" s="724"/>
      <c r="J18" s="725"/>
      <c r="K18" s="726">
        <v>252</v>
      </c>
      <c r="L18" s="726">
        <v>252</v>
      </c>
      <c r="M18" s="969"/>
      <c r="N18" s="725"/>
      <c r="O18" s="725"/>
      <c r="P18" s="725"/>
      <c r="Q18" s="725"/>
      <c r="R18" s="725"/>
      <c r="S18" s="724">
        <f t="shared" si="20"/>
        <v>0</v>
      </c>
      <c r="T18" s="724"/>
      <c r="U18" s="725"/>
      <c r="V18" s="725"/>
      <c r="W18" s="725">
        <f t="shared" si="21"/>
        <v>0</v>
      </c>
      <c r="X18" s="725"/>
      <c r="Y18" s="725"/>
      <c r="Z18" s="725"/>
      <c r="AA18" s="725">
        <f t="shared" si="15"/>
        <v>0</v>
      </c>
      <c r="AB18" s="725"/>
      <c r="AC18" s="725"/>
      <c r="AD18" s="725"/>
      <c r="AE18" s="725">
        <f t="shared" si="16"/>
        <v>0</v>
      </c>
      <c r="AF18" s="725"/>
      <c r="AG18" s="725"/>
      <c r="AH18" s="725"/>
      <c r="AI18" s="725">
        <f t="shared" si="17"/>
        <v>0</v>
      </c>
      <c r="AJ18" s="724"/>
      <c r="AK18" s="725"/>
      <c r="AL18" s="725"/>
      <c r="AM18" s="725">
        <f t="shared" si="22"/>
        <v>0</v>
      </c>
      <c r="AN18" s="724">
        <v>0</v>
      </c>
      <c r="AO18" s="725"/>
      <c r="AP18" s="725"/>
      <c r="AQ18" s="726">
        <f t="shared" si="18"/>
        <v>252</v>
      </c>
      <c r="AR18" s="726">
        <v>252</v>
      </c>
      <c r="AS18" s="725"/>
      <c r="AT18" s="725"/>
      <c r="AU18" s="725"/>
      <c r="AV18" s="724">
        <f t="shared" si="19"/>
        <v>252</v>
      </c>
      <c r="AW18" s="724">
        <v>252</v>
      </c>
      <c r="AX18" s="725"/>
      <c r="AY18" s="725"/>
      <c r="AZ18" s="725"/>
      <c r="BA18" s="725"/>
      <c r="BB18" s="725"/>
      <c r="BC18" s="725"/>
      <c r="BD18" s="725"/>
      <c r="BE18" s="898">
        <f t="shared" si="24"/>
        <v>0</v>
      </c>
      <c r="BF18" s="727">
        <v>2024</v>
      </c>
      <c r="BG18" s="727" t="s">
        <v>2323</v>
      </c>
      <c r="BH18" s="727" t="s">
        <v>2327</v>
      </c>
      <c r="BI18" s="728"/>
    </row>
    <row r="19" spans="1:61" s="729" customFormat="1" ht="33" hidden="1" customHeight="1">
      <c r="A19" s="719">
        <v>6</v>
      </c>
      <c r="B19" s="720" t="s">
        <v>438</v>
      </c>
      <c r="C19" s="721" t="s">
        <v>415</v>
      </c>
      <c r="D19" s="721"/>
      <c r="E19" s="721" t="s">
        <v>259</v>
      </c>
      <c r="F19" s="722"/>
      <c r="G19" s="723">
        <v>630</v>
      </c>
      <c r="H19" s="724"/>
      <c r="I19" s="724"/>
      <c r="J19" s="725">
        <v>30</v>
      </c>
      <c r="K19" s="726">
        <v>600</v>
      </c>
      <c r="L19" s="726">
        <v>600</v>
      </c>
      <c r="M19" s="969"/>
      <c r="N19" s="725"/>
      <c r="O19" s="725"/>
      <c r="P19" s="725"/>
      <c r="Q19" s="725"/>
      <c r="R19" s="725"/>
      <c r="S19" s="724">
        <f t="shared" si="20"/>
        <v>0</v>
      </c>
      <c r="T19" s="724"/>
      <c r="U19" s="725"/>
      <c r="V19" s="725"/>
      <c r="W19" s="725">
        <f t="shared" si="21"/>
        <v>0</v>
      </c>
      <c r="X19" s="725"/>
      <c r="Y19" s="725"/>
      <c r="Z19" s="725"/>
      <c r="AA19" s="725">
        <f t="shared" si="15"/>
        <v>0</v>
      </c>
      <c r="AB19" s="725"/>
      <c r="AC19" s="725"/>
      <c r="AD19" s="725"/>
      <c r="AE19" s="725">
        <f t="shared" si="16"/>
        <v>0</v>
      </c>
      <c r="AF19" s="725"/>
      <c r="AG19" s="725"/>
      <c r="AH19" s="725"/>
      <c r="AI19" s="725">
        <f t="shared" si="17"/>
        <v>0</v>
      </c>
      <c r="AJ19" s="724"/>
      <c r="AK19" s="725"/>
      <c r="AL19" s="725"/>
      <c r="AM19" s="725">
        <f t="shared" si="22"/>
        <v>0</v>
      </c>
      <c r="AN19" s="724"/>
      <c r="AO19" s="725"/>
      <c r="AP19" s="725"/>
      <c r="AQ19" s="726">
        <f t="shared" si="18"/>
        <v>600</v>
      </c>
      <c r="AR19" s="726">
        <v>600</v>
      </c>
      <c r="AS19" s="725"/>
      <c r="AT19" s="725"/>
      <c r="AU19" s="725">
        <v>30</v>
      </c>
      <c r="AV19" s="724">
        <f t="shared" si="19"/>
        <v>600</v>
      </c>
      <c r="AW19" s="724">
        <v>600</v>
      </c>
      <c r="AX19" s="725"/>
      <c r="AY19" s="725"/>
      <c r="AZ19" s="725">
        <v>30</v>
      </c>
      <c r="BA19" s="725"/>
      <c r="BB19" s="725"/>
      <c r="BC19" s="725"/>
      <c r="BD19" s="725"/>
      <c r="BE19" s="898">
        <f t="shared" si="24"/>
        <v>0</v>
      </c>
      <c r="BF19" s="727">
        <v>2024</v>
      </c>
      <c r="BG19" s="727" t="s">
        <v>2323</v>
      </c>
      <c r="BH19" s="727" t="s">
        <v>2327</v>
      </c>
      <c r="BI19" s="728"/>
    </row>
    <row r="20" spans="1:61" s="729" customFormat="1" ht="33" hidden="1" customHeight="1">
      <c r="A20" s="719">
        <v>7</v>
      </c>
      <c r="B20" s="720" t="s">
        <v>439</v>
      </c>
      <c r="C20" s="721"/>
      <c r="D20" s="721"/>
      <c r="E20" s="721" t="s">
        <v>259</v>
      </c>
      <c r="F20" s="722"/>
      <c r="G20" s="730">
        <v>1995</v>
      </c>
      <c r="H20" s="724"/>
      <c r="I20" s="724"/>
      <c r="J20" s="725">
        <v>95</v>
      </c>
      <c r="K20" s="726">
        <v>1900</v>
      </c>
      <c r="L20" s="726">
        <v>1900</v>
      </c>
      <c r="M20" s="969"/>
      <c r="N20" s="725"/>
      <c r="O20" s="725"/>
      <c r="P20" s="725"/>
      <c r="Q20" s="725"/>
      <c r="R20" s="725"/>
      <c r="S20" s="724">
        <f t="shared" si="20"/>
        <v>0</v>
      </c>
      <c r="T20" s="724"/>
      <c r="U20" s="725"/>
      <c r="V20" s="725"/>
      <c r="W20" s="725">
        <f t="shared" si="21"/>
        <v>0</v>
      </c>
      <c r="X20" s="725"/>
      <c r="Y20" s="725"/>
      <c r="Z20" s="725"/>
      <c r="AA20" s="725">
        <f t="shared" si="15"/>
        <v>0</v>
      </c>
      <c r="AB20" s="725"/>
      <c r="AC20" s="725"/>
      <c r="AD20" s="725"/>
      <c r="AE20" s="725">
        <f t="shared" si="16"/>
        <v>0</v>
      </c>
      <c r="AF20" s="725"/>
      <c r="AG20" s="725"/>
      <c r="AH20" s="725"/>
      <c r="AI20" s="725">
        <f t="shared" si="17"/>
        <v>0</v>
      </c>
      <c r="AJ20" s="724"/>
      <c r="AK20" s="725"/>
      <c r="AL20" s="725"/>
      <c r="AM20" s="725">
        <f t="shared" si="22"/>
        <v>0</v>
      </c>
      <c r="AN20" s="724">
        <v>0</v>
      </c>
      <c r="AO20" s="725"/>
      <c r="AP20" s="725"/>
      <c r="AQ20" s="726">
        <f t="shared" si="18"/>
        <v>1900</v>
      </c>
      <c r="AR20" s="726">
        <v>1900</v>
      </c>
      <c r="AS20" s="725"/>
      <c r="AT20" s="725"/>
      <c r="AU20" s="725">
        <v>95</v>
      </c>
      <c r="AV20" s="724">
        <f t="shared" si="19"/>
        <v>1200</v>
      </c>
      <c r="AW20" s="724">
        <v>1200</v>
      </c>
      <c r="AX20" s="725"/>
      <c r="AY20" s="725"/>
      <c r="AZ20" s="725">
        <v>95</v>
      </c>
      <c r="BA20" s="725"/>
      <c r="BB20" s="725"/>
      <c r="BC20" s="725"/>
      <c r="BD20" s="725"/>
      <c r="BE20" s="898">
        <f t="shared" si="24"/>
        <v>0</v>
      </c>
      <c r="BF20" s="727">
        <v>2024</v>
      </c>
      <c r="BG20" s="727" t="s">
        <v>2323</v>
      </c>
      <c r="BH20" s="727" t="s">
        <v>2327</v>
      </c>
      <c r="BI20" s="728"/>
    </row>
    <row r="21" spans="1:61" s="729" customFormat="1" ht="25.5" hidden="1">
      <c r="A21" s="719">
        <v>8</v>
      </c>
      <c r="B21" s="720" t="s">
        <v>440</v>
      </c>
      <c r="C21" s="721" t="s">
        <v>415</v>
      </c>
      <c r="D21" s="721"/>
      <c r="E21" s="721" t="s">
        <v>259</v>
      </c>
      <c r="F21" s="722"/>
      <c r="G21" s="730">
        <v>1280</v>
      </c>
      <c r="H21" s="724"/>
      <c r="I21" s="724"/>
      <c r="J21" s="725"/>
      <c r="K21" s="726">
        <v>1280</v>
      </c>
      <c r="L21" s="726">
        <v>1280</v>
      </c>
      <c r="M21" s="969"/>
      <c r="N21" s="725"/>
      <c r="O21" s="725"/>
      <c r="P21" s="725"/>
      <c r="Q21" s="725"/>
      <c r="R21" s="725"/>
      <c r="S21" s="724">
        <f t="shared" si="20"/>
        <v>0</v>
      </c>
      <c r="T21" s="724"/>
      <c r="U21" s="725"/>
      <c r="V21" s="725"/>
      <c r="W21" s="725">
        <f t="shared" si="21"/>
        <v>0</v>
      </c>
      <c r="X21" s="725"/>
      <c r="Y21" s="725"/>
      <c r="Z21" s="725"/>
      <c r="AA21" s="725">
        <f t="shared" si="15"/>
        <v>0</v>
      </c>
      <c r="AB21" s="725"/>
      <c r="AC21" s="725"/>
      <c r="AD21" s="725"/>
      <c r="AE21" s="725">
        <f t="shared" si="16"/>
        <v>0</v>
      </c>
      <c r="AF21" s="725"/>
      <c r="AG21" s="725"/>
      <c r="AH21" s="725"/>
      <c r="AI21" s="725">
        <f t="shared" si="17"/>
        <v>0</v>
      </c>
      <c r="AJ21" s="724"/>
      <c r="AK21" s="725"/>
      <c r="AL21" s="725"/>
      <c r="AM21" s="725">
        <f t="shared" si="22"/>
        <v>0</v>
      </c>
      <c r="AN21" s="724">
        <v>0</v>
      </c>
      <c r="AO21" s="725"/>
      <c r="AP21" s="725"/>
      <c r="AQ21" s="726">
        <f t="shared" si="18"/>
        <v>1280</v>
      </c>
      <c r="AR21" s="726">
        <v>1280</v>
      </c>
      <c r="AS21" s="725"/>
      <c r="AT21" s="725"/>
      <c r="AU21" s="725"/>
      <c r="AV21" s="724">
        <f t="shared" si="19"/>
        <v>800</v>
      </c>
      <c r="AW21" s="724">
        <v>800</v>
      </c>
      <c r="AX21" s="725"/>
      <c r="AY21" s="725"/>
      <c r="AZ21" s="725"/>
      <c r="BA21" s="725"/>
      <c r="BB21" s="725"/>
      <c r="BC21" s="725"/>
      <c r="BD21" s="725"/>
      <c r="BE21" s="898">
        <f t="shared" si="24"/>
        <v>0</v>
      </c>
      <c r="BF21" s="727">
        <v>2024</v>
      </c>
      <c r="BG21" s="727" t="s">
        <v>2323</v>
      </c>
      <c r="BH21" s="727" t="s">
        <v>2327</v>
      </c>
      <c r="BI21" s="728"/>
    </row>
    <row r="22" spans="1:61" s="28" customFormat="1" ht="18.75" hidden="1">
      <c r="A22" s="69" t="s">
        <v>48</v>
      </c>
      <c r="B22" s="70" t="s">
        <v>49</v>
      </c>
      <c r="C22" s="71"/>
      <c r="D22" s="71"/>
      <c r="E22" s="71"/>
      <c r="F22" s="141"/>
      <c r="G22" s="142">
        <f>SUM(G23:G71)</f>
        <v>124280</v>
      </c>
      <c r="H22" s="142">
        <f t="shared" ref="H22:BD22" si="25">SUM(H23:H71)</f>
        <v>83682</v>
      </c>
      <c r="I22" s="142">
        <f t="shared" si="25"/>
        <v>40320</v>
      </c>
      <c r="J22" s="142">
        <f t="shared" si="25"/>
        <v>278</v>
      </c>
      <c r="K22" s="142">
        <f t="shared" si="25"/>
        <v>83682</v>
      </c>
      <c r="L22" s="142">
        <f t="shared" si="25"/>
        <v>83682</v>
      </c>
      <c r="M22" s="967">
        <f t="shared" si="25"/>
        <v>16906.652411000003</v>
      </c>
      <c r="N22" s="142">
        <f t="shared" si="25"/>
        <v>2484.7857770000001</v>
      </c>
      <c r="O22" s="142">
        <f t="shared" si="25"/>
        <v>2472.133366</v>
      </c>
      <c r="P22" s="142">
        <f t="shared" si="25"/>
        <v>2472.133366</v>
      </c>
      <c r="Q22" s="142">
        <f t="shared" si="25"/>
        <v>0</v>
      </c>
      <c r="R22" s="142">
        <f t="shared" si="25"/>
        <v>0</v>
      </c>
      <c r="S22" s="142">
        <f t="shared" si="25"/>
        <v>21921</v>
      </c>
      <c r="T22" s="142">
        <f t="shared" si="25"/>
        <v>21921</v>
      </c>
      <c r="U22" s="142">
        <f t="shared" si="25"/>
        <v>0</v>
      </c>
      <c r="V22" s="142">
        <f t="shared" si="25"/>
        <v>0</v>
      </c>
      <c r="W22" s="142">
        <f t="shared" si="25"/>
        <v>559.93477700000005</v>
      </c>
      <c r="X22" s="142">
        <f t="shared" si="25"/>
        <v>559.93477700000005</v>
      </c>
      <c r="Y22" s="142">
        <f t="shared" si="25"/>
        <v>0</v>
      </c>
      <c r="Z22" s="142">
        <f t="shared" si="25"/>
        <v>0</v>
      </c>
      <c r="AA22" s="142">
        <f t="shared" si="25"/>
        <v>5097.9409999999998</v>
      </c>
      <c r="AB22" s="142">
        <f t="shared" si="25"/>
        <v>5097.9409999999998</v>
      </c>
      <c r="AC22" s="142">
        <f t="shared" si="25"/>
        <v>0</v>
      </c>
      <c r="AD22" s="142">
        <f t="shared" si="25"/>
        <v>0</v>
      </c>
      <c r="AE22" s="142">
        <f t="shared" si="25"/>
        <v>2472.133366</v>
      </c>
      <c r="AF22" s="142">
        <f t="shared" si="25"/>
        <v>2472.133366</v>
      </c>
      <c r="AG22" s="142">
        <f t="shared" si="25"/>
        <v>0</v>
      </c>
      <c r="AH22" s="142">
        <f t="shared" si="25"/>
        <v>0</v>
      </c>
      <c r="AI22" s="142">
        <f t="shared" si="25"/>
        <v>21921</v>
      </c>
      <c r="AJ22" s="142">
        <f t="shared" si="25"/>
        <v>21921</v>
      </c>
      <c r="AK22" s="142">
        <f t="shared" si="25"/>
        <v>0</v>
      </c>
      <c r="AL22" s="142">
        <f t="shared" si="25"/>
        <v>0</v>
      </c>
      <c r="AM22" s="142">
        <f t="shared" si="25"/>
        <v>30143.396366000001</v>
      </c>
      <c r="AN22" s="142">
        <f t="shared" si="25"/>
        <v>30143.396366000001</v>
      </c>
      <c r="AO22" s="142">
        <f t="shared" si="25"/>
        <v>0</v>
      </c>
      <c r="AP22" s="142">
        <f t="shared" si="25"/>
        <v>0</v>
      </c>
      <c r="AQ22" s="142">
        <f t="shared" si="25"/>
        <v>85087</v>
      </c>
      <c r="AR22" s="142">
        <f t="shared" si="25"/>
        <v>44767</v>
      </c>
      <c r="AS22" s="142">
        <f t="shared" si="25"/>
        <v>0</v>
      </c>
      <c r="AT22" s="142">
        <f t="shared" si="25"/>
        <v>40320</v>
      </c>
      <c r="AU22" s="142">
        <f t="shared" si="25"/>
        <v>149</v>
      </c>
      <c r="AV22" s="142">
        <f t="shared" si="25"/>
        <v>85087</v>
      </c>
      <c r="AW22" s="142">
        <f t="shared" si="25"/>
        <v>44767</v>
      </c>
      <c r="AX22" s="142">
        <f t="shared" si="25"/>
        <v>0</v>
      </c>
      <c r="AY22" s="142">
        <f t="shared" si="25"/>
        <v>40320</v>
      </c>
      <c r="AZ22" s="142">
        <f t="shared" si="25"/>
        <v>149</v>
      </c>
      <c r="BA22" s="142">
        <f t="shared" si="25"/>
        <v>0</v>
      </c>
      <c r="BB22" s="142">
        <f t="shared" si="25"/>
        <v>0</v>
      </c>
      <c r="BC22" s="142">
        <f t="shared" si="25"/>
        <v>0</v>
      </c>
      <c r="BD22" s="142">
        <f t="shared" si="25"/>
        <v>0</v>
      </c>
      <c r="BE22" s="896">
        <f>AM22-S22</f>
        <v>8222.3963660000009</v>
      </c>
      <c r="BF22" s="198"/>
      <c r="BG22" s="198"/>
      <c r="BH22" s="198"/>
      <c r="BI22" s="72"/>
    </row>
    <row r="23" spans="1:61" s="223" customFormat="1" ht="30" hidden="1">
      <c r="A23" s="217" t="s">
        <v>46</v>
      </c>
      <c r="B23" s="218" t="s">
        <v>2060</v>
      </c>
      <c r="C23" s="219" t="s">
        <v>2061</v>
      </c>
      <c r="D23" s="219" t="s">
        <v>420</v>
      </c>
      <c r="E23" s="219">
        <v>2022</v>
      </c>
      <c r="F23" s="220" t="s">
        <v>2062</v>
      </c>
      <c r="G23" s="210">
        <f>+H23+I23+J23</f>
        <v>190</v>
      </c>
      <c r="H23" s="221">
        <v>190</v>
      </c>
      <c r="I23" s="210"/>
      <c r="J23" s="210"/>
      <c r="K23" s="210">
        <f>+L23</f>
        <v>190</v>
      </c>
      <c r="L23" s="221">
        <v>190</v>
      </c>
      <c r="M23" s="968">
        <v>177.68</v>
      </c>
      <c r="N23" s="210"/>
      <c r="O23" s="210">
        <f>+P23+Q23+R23</f>
        <v>12.32</v>
      </c>
      <c r="P23" s="210">
        <v>12.32</v>
      </c>
      <c r="Q23" s="210"/>
      <c r="R23" s="210"/>
      <c r="S23" s="210">
        <f t="shared" si="20"/>
        <v>0</v>
      </c>
      <c r="T23" s="210"/>
      <c r="U23" s="210"/>
      <c r="V23" s="210"/>
      <c r="W23" s="210">
        <f t="shared" si="21"/>
        <v>0</v>
      </c>
      <c r="X23" s="210"/>
      <c r="Y23" s="210"/>
      <c r="Z23" s="210"/>
      <c r="AA23" s="210">
        <f t="shared" si="15"/>
        <v>0</v>
      </c>
      <c r="AB23" s="210"/>
      <c r="AC23" s="210"/>
      <c r="AD23" s="210"/>
      <c r="AE23" s="210">
        <f t="shared" si="16"/>
        <v>12.32</v>
      </c>
      <c r="AF23" s="210">
        <v>12.32</v>
      </c>
      <c r="AG23" s="210"/>
      <c r="AH23" s="210"/>
      <c r="AI23" s="210">
        <f t="shared" si="17"/>
        <v>0</v>
      </c>
      <c r="AJ23" s="210"/>
      <c r="AK23" s="210"/>
      <c r="AL23" s="210"/>
      <c r="AM23" s="210">
        <f t="shared" si="22"/>
        <v>12.32</v>
      </c>
      <c r="AN23" s="210">
        <f>+P23+T23</f>
        <v>12.32</v>
      </c>
      <c r="AO23" s="210"/>
      <c r="AP23" s="210"/>
      <c r="AQ23" s="210">
        <f t="shared" si="18"/>
        <v>0</v>
      </c>
      <c r="AR23" s="210"/>
      <c r="AS23" s="210"/>
      <c r="AT23" s="210"/>
      <c r="AU23" s="210"/>
      <c r="AV23" s="210">
        <f t="shared" si="19"/>
        <v>0</v>
      </c>
      <c r="AW23" s="210"/>
      <c r="AX23" s="210"/>
      <c r="AY23" s="210"/>
      <c r="AZ23" s="210"/>
      <c r="BA23" s="210"/>
      <c r="BB23" s="210"/>
      <c r="BC23" s="210"/>
      <c r="BD23" s="210">
        <f t="shared" ref="BD23:BD34" si="26">AW23</f>
        <v>0</v>
      </c>
      <c r="BE23" s="897">
        <f>AM23-S23</f>
        <v>12.32</v>
      </c>
      <c r="BF23" s="211">
        <v>2022</v>
      </c>
      <c r="BG23" s="211" t="s">
        <v>910</v>
      </c>
      <c r="BH23" s="211"/>
      <c r="BI23" s="222"/>
    </row>
    <row r="24" spans="1:61" s="224" customFormat="1" ht="31.5" hidden="1">
      <c r="A24" s="217" t="s">
        <v>48</v>
      </c>
      <c r="B24" s="218" t="s">
        <v>2063</v>
      </c>
      <c r="C24" s="219" t="s">
        <v>2064</v>
      </c>
      <c r="D24" s="219" t="s">
        <v>420</v>
      </c>
      <c r="E24" s="219">
        <v>2022</v>
      </c>
      <c r="F24" s="220" t="s">
        <v>2065</v>
      </c>
      <c r="G24" s="210">
        <f t="shared" ref="G24:G71" si="27">+H24+I24+J24</f>
        <v>804</v>
      </c>
      <c r="H24" s="221">
        <v>804</v>
      </c>
      <c r="I24" s="210"/>
      <c r="J24" s="210"/>
      <c r="K24" s="210">
        <f t="shared" ref="K24:K67" si="28">+L24</f>
        <v>804</v>
      </c>
      <c r="L24" s="221">
        <v>804</v>
      </c>
      <c r="M24" s="968">
        <f>754.662+N24</f>
        <v>801.904</v>
      </c>
      <c r="N24" s="210">
        <v>47.241999999999997</v>
      </c>
      <c r="O24" s="210">
        <f t="shared" ref="O24:O34" si="29">+P24+Q24+R24</f>
        <v>49.338000000000001</v>
      </c>
      <c r="P24" s="210">
        <v>49.338000000000001</v>
      </c>
      <c r="Q24" s="210"/>
      <c r="R24" s="210"/>
      <c r="S24" s="210">
        <f t="shared" si="20"/>
        <v>0</v>
      </c>
      <c r="T24" s="210"/>
      <c r="U24" s="210"/>
      <c r="V24" s="210"/>
      <c r="W24" s="210">
        <f t="shared" si="21"/>
        <v>47.241999999999997</v>
      </c>
      <c r="X24" s="210">
        <v>47.241999999999997</v>
      </c>
      <c r="Y24" s="210"/>
      <c r="Z24" s="210"/>
      <c r="AA24" s="210">
        <f t="shared" si="15"/>
        <v>0</v>
      </c>
      <c r="AB24" s="210"/>
      <c r="AC24" s="210"/>
      <c r="AD24" s="210"/>
      <c r="AE24" s="210">
        <f t="shared" si="16"/>
        <v>49.338000000000001</v>
      </c>
      <c r="AF24" s="210">
        <v>49.338000000000001</v>
      </c>
      <c r="AG24" s="210"/>
      <c r="AH24" s="210"/>
      <c r="AI24" s="210">
        <f t="shared" si="17"/>
        <v>0</v>
      </c>
      <c r="AJ24" s="210"/>
      <c r="AK24" s="210"/>
      <c r="AL24" s="210"/>
      <c r="AM24" s="210">
        <f t="shared" si="22"/>
        <v>49.338000000000001</v>
      </c>
      <c r="AN24" s="210">
        <f t="shared" ref="AN24:AN51" si="30">+P24+T24</f>
        <v>49.338000000000001</v>
      </c>
      <c r="AO24" s="210"/>
      <c r="AP24" s="210"/>
      <c r="AQ24" s="210">
        <f t="shared" si="18"/>
        <v>0</v>
      </c>
      <c r="AR24" s="210"/>
      <c r="AS24" s="210"/>
      <c r="AT24" s="210"/>
      <c r="AU24" s="210"/>
      <c r="AV24" s="210">
        <f t="shared" si="19"/>
        <v>0</v>
      </c>
      <c r="AW24" s="210"/>
      <c r="AX24" s="210"/>
      <c r="AY24" s="210"/>
      <c r="AZ24" s="210"/>
      <c r="BA24" s="210"/>
      <c r="BB24" s="210"/>
      <c r="BC24" s="210"/>
      <c r="BD24" s="210">
        <f t="shared" si="26"/>
        <v>0</v>
      </c>
      <c r="BE24" s="897">
        <f>AM24-S24</f>
        <v>49.338000000000001</v>
      </c>
      <c r="BF24" s="211">
        <v>2022</v>
      </c>
      <c r="BG24" s="211" t="s">
        <v>910</v>
      </c>
      <c r="BH24" s="211"/>
      <c r="BI24" s="222"/>
    </row>
    <row r="25" spans="1:61" s="224" customFormat="1" ht="31.5" hidden="1">
      <c r="A25" s="217" t="s">
        <v>50</v>
      </c>
      <c r="B25" s="225" t="s">
        <v>2066</v>
      </c>
      <c r="C25" s="219" t="s">
        <v>2067</v>
      </c>
      <c r="D25" s="219" t="s">
        <v>420</v>
      </c>
      <c r="E25" s="219">
        <v>2022</v>
      </c>
      <c r="F25" s="220" t="s">
        <v>2068</v>
      </c>
      <c r="G25" s="210">
        <f t="shared" si="27"/>
        <v>804</v>
      </c>
      <c r="H25" s="221">
        <v>804</v>
      </c>
      <c r="I25" s="210"/>
      <c r="J25" s="210"/>
      <c r="K25" s="210">
        <f t="shared" si="28"/>
        <v>804</v>
      </c>
      <c r="L25" s="221">
        <v>804</v>
      </c>
      <c r="M25" s="968">
        <f>781.6+N25</f>
        <v>804</v>
      </c>
      <c r="N25" s="210">
        <v>22.4</v>
      </c>
      <c r="O25" s="210">
        <f t="shared" si="29"/>
        <v>22.4</v>
      </c>
      <c r="P25" s="210">
        <v>22.4</v>
      </c>
      <c r="Q25" s="210"/>
      <c r="R25" s="210"/>
      <c r="S25" s="210">
        <f t="shared" si="20"/>
        <v>0</v>
      </c>
      <c r="T25" s="210"/>
      <c r="U25" s="210"/>
      <c r="V25" s="210"/>
      <c r="W25" s="210">
        <f t="shared" si="21"/>
        <v>22.4</v>
      </c>
      <c r="X25" s="210">
        <v>22.4</v>
      </c>
      <c r="Y25" s="210"/>
      <c r="Z25" s="210"/>
      <c r="AA25" s="210">
        <f t="shared" si="15"/>
        <v>0</v>
      </c>
      <c r="AB25" s="210"/>
      <c r="AC25" s="210"/>
      <c r="AD25" s="210"/>
      <c r="AE25" s="210">
        <f t="shared" si="16"/>
        <v>22.4</v>
      </c>
      <c r="AF25" s="210">
        <v>22.4</v>
      </c>
      <c r="AG25" s="210"/>
      <c r="AH25" s="210"/>
      <c r="AI25" s="210">
        <f t="shared" si="17"/>
        <v>0</v>
      </c>
      <c r="AJ25" s="210"/>
      <c r="AK25" s="210"/>
      <c r="AL25" s="210"/>
      <c r="AM25" s="210">
        <f t="shared" si="22"/>
        <v>22.4</v>
      </c>
      <c r="AN25" s="210">
        <f t="shared" si="30"/>
        <v>22.4</v>
      </c>
      <c r="AO25" s="210"/>
      <c r="AP25" s="210"/>
      <c r="AQ25" s="210">
        <f t="shared" si="18"/>
        <v>0</v>
      </c>
      <c r="AR25" s="210"/>
      <c r="AS25" s="210"/>
      <c r="AT25" s="210"/>
      <c r="AU25" s="210"/>
      <c r="AV25" s="210">
        <f t="shared" si="19"/>
        <v>0</v>
      </c>
      <c r="AW25" s="210"/>
      <c r="AX25" s="210"/>
      <c r="AY25" s="210"/>
      <c r="AZ25" s="210"/>
      <c r="BA25" s="210"/>
      <c r="BB25" s="210"/>
      <c r="BC25" s="210"/>
      <c r="BD25" s="210">
        <f t="shared" si="26"/>
        <v>0</v>
      </c>
      <c r="BE25" s="897">
        <f t="shared" si="24"/>
        <v>22.4</v>
      </c>
      <c r="BF25" s="211">
        <v>2022</v>
      </c>
      <c r="BG25" s="211" t="s">
        <v>910</v>
      </c>
      <c r="BH25" s="211"/>
      <c r="BI25" s="222"/>
    </row>
    <row r="26" spans="1:61" s="224" customFormat="1" ht="30" hidden="1">
      <c r="A26" s="217" t="s">
        <v>52</v>
      </c>
      <c r="B26" s="218" t="s">
        <v>2069</v>
      </c>
      <c r="C26" s="219" t="s">
        <v>2070</v>
      </c>
      <c r="D26" s="219" t="s">
        <v>420</v>
      </c>
      <c r="E26" s="219">
        <v>2022</v>
      </c>
      <c r="F26" s="220" t="s">
        <v>2071</v>
      </c>
      <c r="G26" s="210">
        <f t="shared" si="27"/>
        <v>804</v>
      </c>
      <c r="H26" s="221">
        <v>804</v>
      </c>
      <c r="I26" s="210"/>
      <c r="J26" s="210"/>
      <c r="K26" s="210">
        <f t="shared" si="28"/>
        <v>804</v>
      </c>
      <c r="L26" s="221">
        <v>804</v>
      </c>
      <c r="M26" s="968">
        <f>758.253+N26</f>
        <v>804</v>
      </c>
      <c r="N26" s="210">
        <v>45.747</v>
      </c>
      <c r="O26" s="210">
        <f t="shared" si="29"/>
        <v>45.747</v>
      </c>
      <c r="P26" s="210">
        <v>45.747</v>
      </c>
      <c r="Q26" s="210"/>
      <c r="R26" s="210"/>
      <c r="S26" s="210">
        <f t="shared" si="20"/>
        <v>0</v>
      </c>
      <c r="T26" s="210"/>
      <c r="U26" s="210"/>
      <c r="V26" s="210"/>
      <c r="W26" s="210">
        <f t="shared" si="21"/>
        <v>45.747</v>
      </c>
      <c r="X26" s="210">
        <v>45.747</v>
      </c>
      <c r="Y26" s="210"/>
      <c r="Z26" s="210"/>
      <c r="AA26" s="210">
        <f t="shared" si="15"/>
        <v>0</v>
      </c>
      <c r="AB26" s="210"/>
      <c r="AC26" s="210"/>
      <c r="AD26" s="210"/>
      <c r="AE26" s="210">
        <f t="shared" si="16"/>
        <v>45.747</v>
      </c>
      <c r="AF26" s="210">
        <v>45.747</v>
      </c>
      <c r="AG26" s="210"/>
      <c r="AH26" s="210"/>
      <c r="AI26" s="210">
        <f t="shared" si="17"/>
        <v>0</v>
      </c>
      <c r="AJ26" s="210"/>
      <c r="AK26" s="210"/>
      <c r="AL26" s="210"/>
      <c r="AM26" s="210">
        <f t="shared" si="22"/>
        <v>45.747</v>
      </c>
      <c r="AN26" s="210">
        <f t="shared" si="30"/>
        <v>45.747</v>
      </c>
      <c r="AO26" s="210"/>
      <c r="AP26" s="210"/>
      <c r="AQ26" s="210">
        <f t="shared" si="18"/>
        <v>0</v>
      </c>
      <c r="AR26" s="210"/>
      <c r="AS26" s="210"/>
      <c r="AT26" s="210"/>
      <c r="AU26" s="210"/>
      <c r="AV26" s="210">
        <f t="shared" si="19"/>
        <v>0</v>
      </c>
      <c r="AW26" s="210"/>
      <c r="AX26" s="210"/>
      <c r="AY26" s="210"/>
      <c r="AZ26" s="210"/>
      <c r="BA26" s="210"/>
      <c r="BB26" s="210"/>
      <c r="BC26" s="210"/>
      <c r="BD26" s="210">
        <f t="shared" si="26"/>
        <v>0</v>
      </c>
      <c r="BE26" s="897">
        <f t="shared" si="24"/>
        <v>45.747</v>
      </c>
      <c r="BF26" s="211">
        <v>2022</v>
      </c>
      <c r="BG26" s="211" t="s">
        <v>910</v>
      </c>
      <c r="BH26" s="211"/>
      <c r="BI26" s="222"/>
    </row>
    <row r="27" spans="1:61" s="224" customFormat="1" ht="31.5" hidden="1">
      <c r="A27" s="217" t="s">
        <v>54</v>
      </c>
      <c r="B27" s="218" t="s">
        <v>2072</v>
      </c>
      <c r="C27" s="219" t="s">
        <v>2073</v>
      </c>
      <c r="D27" s="219" t="s">
        <v>420</v>
      </c>
      <c r="E27" s="219">
        <v>2022</v>
      </c>
      <c r="F27" s="220" t="s">
        <v>2074</v>
      </c>
      <c r="G27" s="210">
        <f t="shared" si="27"/>
        <v>804</v>
      </c>
      <c r="H27" s="221">
        <v>804</v>
      </c>
      <c r="I27" s="210"/>
      <c r="J27" s="210"/>
      <c r="K27" s="210">
        <f t="shared" si="28"/>
        <v>804</v>
      </c>
      <c r="L27" s="221">
        <v>804</v>
      </c>
      <c r="M27" s="968">
        <f>443.973+N27</f>
        <v>467.83699999999999</v>
      </c>
      <c r="N27" s="210">
        <v>23.864000000000001</v>
      </c>
      <c r="O27" s="210">
        <f>+P27+Q27+R27</f>
        <v>260.02700000000004</v>
      </c>
      <c r="P27" s="210">
        <v>260.02700000000004</v>
      </c>
      <c r="Q27" s="210"/>
      <c r="R27" s="210"/>
      <c r="S27" s="210">
        <f t="shared" si="20"/>
        <v>0</v>
      </c>
      <c r="T27" s="210"/>
      <c r="U27" s="210"/>
      <c r="V27" s="210"/>
      <c r="W27" s="210">
        <f t="shared" si="21"/>
        <v>23.864000000000001</v>
      </c>
      <c r="X27" s="210">
        <v>23.864000000000001</v>
      </c>
      <c r="Y27" s="210"/>
      <c r="Z27" s="210"/>
      <c r="AA27" s="210">
        <f t="shared" si="15"/>
        <v>0</v>
      </c>
      <c r="AB27" s="210"/>
      <c r="AC27" s="210"/>
      <c r="AD27" s="210"/>
      <c r="AE27" s="210">
        <f t="shared" si="16"/>
        <v>260.02700000000004</v>
      </c>
      <c r="AF27" s="210">
        <v>260.02700000000004</v>
      </c>
      <c r="AG27" s="210"/>
      <c r="AH27" s="210"/>
      <c r="AI27" s="210">
        <f t="shared" si="17"/>
        <v>0</v>
      </c>
      <c r="AJ27" s="210"/>
      <c r="AK27" s="210"/>
      <c r="AL27" s="210"/>
      <c r="AM27" s="210">
        <f t="shared" si="22"/>
        <v>260.02700000000004</v>
      </c>
      <c r="AN27" s="210">
        <f t="shared" si="30"/>
        <v>260.02700000000004</v>
      </c>
      <c r="AO27" s="210"/>
      <c r="AP27" s="210"/>
      <c r="AQ27" s="210">
        <f t="shared" si="18"/>
        <v>0</v>
      </c>
      <c r="AR27" s="210"/>
      <c r="AS27" s="210"/>
      <c r="AT27" s="210"/>
      <c r="AU27" s="210"/>
      <c r="AV27" s="210">
        <f t="shared" si="19"/>
        <v>0</v>
      </c>
      <c r="AW27" s="210"/>
      <c r="AX27" s="210"/>
      <c r="AY27" s="210"/>
      <c r="AZ27" s="210"/>
      <c r="BA27" s="210"/>
      <c r="BB27" s="210"/>
      <c r="BC27" s="210"/>
      <c r="BD27" s="210">
        <f t="shared" si="26"/>
        <v>0</v>
      </c>
      <c r="BE27" s="897">
        <f t="shared" si="24"/>
        <v>260.02700000000004</v>
      </c>
      <c r="BF27" s="211">
        <v>2022</v>
      </c>
      <c r="BG27" s="211" t="s">
        <v>910</v>
      </c>
      <c r="BH27" s="211"/>
      <c r="BI27" s="222"/>
    </row>
    <row r="28" spans="1:61" s="224" customFormat="1" ht="30" hidden="1">
      <c r="A28" s="217" t="s">
        <v>56</v>
      </c>
      <c r="B28" s="218" t="s">
        <v>2075</v>
      </c>
      <c r="C28" s="219" t="s">
        <v>2076</v>
      </c>
      <c r="D28" s="219" t="s">
        <v>420</v>
      </c>
      <c r="E28" s="219">
        <v>2022</v>
      </c>
      <c r="F28" s="220" t="s">
        <v>2077</v>
      </c>
      <c r="G28" s="210">
        <f t="shared" si="27"/>
        <v>1136</v>
      </c>
      <c r="H28" s="221">
        <v>1136</v>
      </c>
      <c r="I28" s="210"/>
      <c r="J28" s="210"/>
      <c r="K28" s="210">
        <f t="shared" si="28"/>
        <v>1136</v>
      </c>
      <c r="L28" s="221">
        <v>1136</v>
      </c>
      <c r="M28" s="968">
        <f>1022.045+N28</f>
        <v>1136</v>
      </c>
      <c r="N28" s="210">
        <v>113.955</v>
      </c>
      <c r="O28" s="210">
        <f t="shared" si="29"/>
        <v>113.955</v>
      </c>
      <c r="P28" s="210">
        <v>113.955</v>
      </c>
      <c r="Q28" s="210"/>
      <c r="R28" s="210"/>
      <c r="S28" s="210">
        <f t="shared" si="20"/>
        <v>0</v>
      </c>
      <c r="T28" s="210"/>
      <c r="U28" s="210"/>
      <c r="V28" s="210"/>
      <c r="W28" s="210">
        <f t="shared" si="21"/>
        <v>113.955</v>
      </c>
      <c r="X28" s="210">
        <v>113.955</v>
      </c>
      <c r="Y28" s="210"/>
      <c r="Z28" s="210"/>
      <c r="AA28" s="210">
        <f t="shared" si="15"/>
        <v>0</v>
      </c>
      <c r="AB28" s="210"/>
      <c r="AC28" s="210"/>
      <c r="AD28" s="210"/>
      <c r="AE28" s="210">
        <f t="shared" si="16"/>
        <v>113.955</v>
      </c>
      <c r="AF28" s="210">
        <v>113.955</v>
      </c>
      <c r="AG28" s="210"/>
      <c r="AH28" s="210"/>
      <c r="AI28" s="210">
        <f t="shared" si="17"/>
        <v>0</v>
      </c>
      <c r="AJ28" s="210"/>
      <c r="AK28" s="210"/>
      <c r="AL28" s="210"/>
      <c r="AM28" s="210">
        <f t="shared" si="22"/>
        <v>113.955</v>
      </c>
      <c r="AN28" s="210">
        <f t="shared" si="30"/>
        <v>113.955</v>
      </c>
      <c r="AO28" s="210"/>
      <c r="AP28" s="210"/>
      <c r="AQ28" s="210">
        <f t="shared" si="18"/>
        <v>0</v>
      </c>
      <c r="AR28" s="210"/>
      <c r="AS28" s="210"/>
      <c r="AT28" s="210"/>
      <c r="AU28" s="210"/>
      <c r="AV28" s="210">
        <f t="shared" si="19"/>
        <v>0</v>
      </c>
      <c r="AW28" s="210"/>
      <c r="AX28" s="210"/>
      <c r="AY28" s="210"/>
      <c r="AZ28" s="210"/>
      <c r="BA28" s="210"/>
      <c r="BB28" s="210"/>
      <c r="BC28" s="210"/>
      <c r="BD28" s="210">
        <f t="shared" si="26"/>
        <v>0</v>
      </c>
      <c r="BE28" s="897">
        <f t="shared" si="24"/>
        <v>113.955</v>
      </c>
      <c r="BF28" s="211">
        <v>2022</v>
      </c>
      <c r="BG28" s="211" t="s">
        <v>910</v>
      </c>
      <c r="BH28" s="211"/>
      <c r="BI28" s="222"/>
    </row>
    <row r="29" spans="1:61" s="224" customFormat="1" ht="31.5" hidden="1">
      <c r="A29" s="217" t="s">
        <v>58</v>
      </c>
      <c r="B29" s="218" t="s">
        <v>2078</v>
      </c>
      <c r="C29" s="219" t="s">
        <v>2076</v>
      </c>
      <c r="D29" s="219" t="s">
        <v>420</v>
      </c>
      <c r="E29" s="219">
        <v>2022</v>
      </c>
      <c r="F29" s="220" t="s">
        <v>2079</v>
      </c>
      <c r="G29" s="210">
        <f t="shared" si="27"/>
        <v>600</v>
      </c>
      <c r="H29" s="221">
        <v>600</v>
      </c>
      <c r="I29" s="210"/>
      <c r="J29" s="210"/>
      <c r="K29" s="210">
        <f t="shared" si="28"/>
        <v>600</v>
      </c>
      <c r="L29" s="221">
        <v>600</v>
      </c>
      <c r="M29" s="968">
        <f>582.639+N29</f>
        <v>587.03899999999999</v>
      </c>
      <c r="N29" s="210">
        <v>4.4000000000000004</v>
      </c>
      <c r="O29" s="210">
        <f t="shared" si="29"/>
        <v>17.361000000000001</v>
      </c>
      <c r="P29" s="210">
        <v>17.361000000000001</v>
      </c>
      <c r="Q29" s="210"/>
      <c r="R29" s="210"/>
      <c r="S29" s="210">
        <f t="shared" si="20"/>
        <v>0</v>
      </c>
      <c r="T29" s="210"/>
      <c r="U29" s="210"/>
      <c r="V29" s="210"/>
      <c r="W29" s="210">
        <f t="shared" si="21"/>
        <v>4.4000000000000004</v>
      </c>
      <c r="X29" s="210">
        <v>4.4000000000000004</v>
      </c>
      <c r="Y29" s="210"/>
      <c r="Z29" s="210"/>
      <c r="AA29" s="210">
        <f t="shared" si="15"/>
        <v>0</v>
      </c>
      <c r="AB29" s="210"/>
      <c r="AC29" s="210"/>
      <c r="AD29" s="210"/>
      <c r="AE29" s="210">
        <f t="shared" si="16"/>
        <v>17.361000000000001</v>
      </c>
      <c r="AF29" s="210">
        <v>17.361000000000001</v>
      </c>
      <c r="AG29" s="210"/>
      <c r="AH29" s="210"/>
      <c r="AI29" s="210">
        <f t="shared" si="17"/>
        <v>0</v>
      </c>
      <c r="AJ29" s="210"/>
      <c r="AK29" s="210"/>
      <c r="AL29" s="210"/>
      <c r="AM29" s="210">
        <f t="shared" si="22"/>
        <v>17.361000000000001</v>
      </c>
      <c r="AN29" s="210">
        <f t="shared" si="30"/>
        <v>17.361000000000001</v>
      </c>
      <c r="AO29" s="210"/>
      <c r="AP29" s="210"/>
      <c r="AQ29" s="210">
        <f t="shared" si="18"/>
        <v>0</v>
      </c>
      <c r="AR29" s="210"/>
      <c r="AS29" s="210"/>
      <c r="AT29" s="210"/>
      <c r="AU29" s="210"/>
      <c r="AV29" s="210">
        <f t="shared" si="19"/>
        <v>0</v>
      </c>
      <c r="AW29" s="210"/>
      <c r="AX29" s="210"/>
      <c r="AY29" s="210"/>
      <c r="AZ29" s="210"/>
      <c r="BA29" s="210"/>
      <c r="BB29" s="210"/>
      <c r="BC29" s="210"/>
      <c r="BD29" s="210">
        <f t="shared" si="26"/>
        <v>0</v>
      </c>
      <c r="BE29" s="897">
        <f t="shared" si="24"/>
        <v>17.361000000000001</v>
      </c>
      <c r="BF29" s="211">
        <v>2022</v>
      </c>
      <c r="BG29" s="211" t="s">
        <v>910</v>
      </c>
      <c r="BH29" s="211"/>
      <c r="BI29" s="222"/>
    </row>
    <row r="30" spans="1:61" s="224" customFormat="1" ht="31.5" hidden="1">
      <c r="A30" s="217" t="s">
        <v>60</v>
      </c>
      <c r="B30" s="218" t="s">
        <v>2080</v>
      </c>
      <c r="C30" s="219" t="s">
        <v>2081</v>
      </c>
      <c r="D30" s="219" t="s">
        <v>420</v>
      </c>
      <c r="E30" s="219">
        <v>2022</v>
      </c>
      <c r="F30" s="220" t="s">
        <v>2082</v>
      </c>
      <c r="G30" s="210">
        <f t="shared" si="27"/>
        <v>1000</v>
      </c>
      <c r="H30" s="221">
        <v>1000</v>
      </c>
      <c r="I30" s="210"/>
      <c r="J30" s="210"/>
      <c r="K30" s="210">
        <f t="shared" si="28"/>
        <v>1000</v>
      </c>
      <c r="L30" s="221">
        <v>1000</v>
      </c>
      <c r="M30" s="968">
        <f>949.198+N30</f>
        <v>1000</v>
      </c>
      <c r="N30" s="210">
        <v>50.802</v>
      </c>
      <c r="O30" s="210">
        <f t="shared" si="29"/>
        <v>50.802</v>
      </c>
      <c r="P30" s="210">
        <v>50.802</v>
      </c>
      <c r="Q30" s="210"/>
      <c r="R30" s="210"/>
      <c r="S30" s="210">
        <f t="shared" si="20"/>
        <v>0</v>
      </c>
      <c r="T30" s="210"/>
      <c r="U30" s="210"/>
      <c r="V30" s="210"/>
      <c r="W30" s="210">
        <f t="shared" si="21"/>
        <v>50.802</v>
      </c>
      <c r="X30" s="210">
        <v>50.802</v>
      </c>
      <c r="Y30" s="210"/>
      <c r="Z30" s="210"/>
      <c r="AA30" s="210">
        <f t="shared" si="15"/>
        <v>0</v>
      </c>
      <c r="AB30" s="210"/>
      <c r="AC30" s="210"/>
      <c r="AD30" s="210"/>
      <c r="AE30" s="210">
        <f t="shared" si="16"/>
        <v>50.802</v>
      </c>
      <c r="AF30" s="210">
        <v>50.802</v>
      </c>
      <c r="AG30" s="210"/>
      <c r="AH30" s="210"/>
      <c r="AI30" s="210">
        <f t="shared" si="17"/>
        <v>0</v>
      </c>
      <c r="AJ30" s="210"/>
      <c r="AK30" s="210"/>
      <c r="AL30" s="210"/>
      <c r="AM30" s="210">
        <f t="shared" si="22"/>
        <v>50.802</v>
      </c>
      <c r="AN30" s="210">
        <f t="shared" si="30"/>
        <v>50.802</v>
      </c>
      <c r="AO30" s="210"/>
      <c r="AP30" s="210"/>
      <c r="AQ30" s="210">
        <f t="shared" si="18"/>
        <v>0</v>
      </c>
      <c r="AR30" s="210"/>
      <c r="AS30" s="210"/>
      <c r="AT30" s="210"/>
      <c r="AU30" s="210"/>
      <c r="AV30" s="210">
        <f t="shared" si="19"/>
        <v>0</v>
      </c>
      <c r="AW30" s="210"/>
      <c r="AX30" s="210"/>
      <c r="AY30" s="210"/>
      <c r="AZ30" s="210"/>
      <c r="BA30" s="210"/>
      <c r="BB30" s="210"/>
      <c r="BC30" s="210"/>
      <c r="BD30" s="210">
        <f t="shared" si="26"/>
        <v>0</v>
      </c>
      <c r="BE30" s="897">
        <f t="shared" si="24"/>
        <v>50.802</v>
      </c>
      <c r="BF30" s="211">
        <v>2022</v>
      </c>
      <c r="BG30" s="211" t="s">
        <v>910</v>
      </c>
      <c r="BH30" s="211"/>
      <c r="BI30" s="222"/>
    </row>
    <row r="31" spans="1:61" s="224" customFormat="1" ht="31.5" hidden="1">
      <c r="A31" s="217" t="s">
        <v>164</v>
      </c>
      <c r="B31" s="218" t="s">
        <v>2083</v>
      </c>
      <c r="C31" s="219" t="s">
        <v>2084</v>
      </c>
      <c r="D31" s="219" t="s">
        <v>420</v>
      </c>
      <c r="E31" s="219">
        <v>2022</v>
      </c>
      <c r="F31" s="220" t="s">
        <v>2085</v>
      </c>
      <c r="G31" s="210">
        <f t="shared" si="27"/>
        <v>536</v>
      </c>
      <c r="H31" s="221">
        <v>536</v>
      </c>
      <c r="I31" s="210"/>
      <c r="J31" s="210"/>
      <c r="K31" s="210">
        <f t="shared" si="28"/>
        <v>536</v>
      </c>
      <c r="L31" s="221">
        <v>536</v>
      </c>
      <c r="M31" s="968">
        <f>514.129612+N31</f>
        <v>529.72961199999997</v>
      </c>
      <c r="N31" s="210">
        <v>15.6</v>
      </c>
      <c r="O31" s="210">
        <f t="shared" si="29"/>
        <v>21.870387999999998</v>
      </c>
      <c r="P31" s="210">
        <v>21.870387999999998</v>
      </c>
      <c r="Q31" s="210"/>
      <c r="R31" s="210"/>
      <c r="S31" s="210">
        <f t="shared" si="20"/>
        <v>0</v>
      </c>
      <c r="T31" s="210"/>
      <c r="U31" s="210"/>
      <c r="V31" s="210"/>
      <c r="W31" s="210">
        <f t="shared" si="21"/>
        <v>15.6</v>
      </c>
      <c r="X31" s="210">
        <v>15.6</v>
      </c>
      <c r="Y31" s="210"/>
      <c r="Z31" s="210"/>
      <c r="AA31" s="210">
        <f t="shared" si="15"/>
        <v>0</v>
      </c>
      <c r="AB31" s="210"/>
      <c r="AC31" s="210"/>
      <c r="AD31" s="210"/>
      <c r="AE31" s="210">
        <f t="shared" si="16"/>
        <v>21.870387999999998</v>
      </c>
      <c r="AF31" s="210">
        <v>21.870387999999998</v>
      </c>
      <c r="AG31" s="210"/>
      <c r="AH31" s="210"/>
      <c r="AI31" s="210">
        <f t="shared" si="17"/>
        <v>0</v>
      </c>
      <c r="AJ31" s="210"/>
      <c r="AK31" s="210"/>
      <c r="AL31" s="210"/>
      <c r="AM31" s="210">
        <f t="shared" si="22"/>
        <v>21.870387999999998</v>
      </c>
      <c r="AN31" s="210">
        <f t="shared" si="30"/>
        <v>21.870387999999998</v>
      </c>
      <c r="AO31" s="210"/>
      <c r="AP31" s="210"/>
      <c r="AQ31" s="210">
        <f t="shared" si="18"/>
        <v>0</v>
      </c>
      <c r="AR31" s="210"/>
      <c r="AS31" s="210"/>
      <c r="AT31" s="210"/>
      <c r="AU31" s="210"/>
      <c r="AV31" s="210">
        <f t="shared" si="19"/>
        <v>0</v>
      </c>
      <c r="AW31" s="210"/>
      <c r="AX31" s="210"/>
      <c r="AY31" s="210"/>
      <c r="AZ31" s="210"/>
      <c r="BA31" s="210"/>
      <c r="BB31" s="210"/>
      <c r="BC31" s="210"/>
      <c r="BD31" s="210">
        <f t="shared" si="26"/>
        <v>0</v>
      </c>
      <c r="BE31" s="897">
        <f t="shared" si="24"/>
        <v>21.870387999999998</v>
      </c>
      <c r="BF31" s="211">
        <v>2022</v>
      </c>
      <c r="BG31" s="211" t="s">
        <v>910</v>
      </c>
      <c r="BH31" s="211"/>
      <c r="BI31" s="222"/>
    </row>
    <row r="32" spans="1:61" s="224" customFormat="1" ht="31.5" hidden="1">
      <c r="A32" s="217" t="s">
        <v>169</v>
      </c>
      <c r="B32" s="218" t="s">
        <v>2086</v>
      </c>
      <c r="C32" s="219" t="s">
        <v>2084</v>
      </c>
      <c r="D32" s="219" t="s">
        <v>420</v>
      </c>
      <c r="E32" s="219">
        <v>2022</v>
      </c>
      <c r="F32" s="220" t="s">
        <v>2087</v>
      </c>
      <c r="G32" s="210">
        <f t="shared" si="27"/>
        <v>1200</v>
      </c>
      <c r="H32" s="221">
        <v>1200</v>
      </c>
      <c r="I32" s="210"/>
      <c r="J32" s="210"/>
      <c r="K32" s="210">
        <f t="shared" si="28"/>
        <v>1200</v>
      </c>
      <c r="L32" s="221">
        <v>1200</v>
      </c>
      <c r="M32" s="968">
        <f>979.604223+N32</f>
        <v>1187.8710000000001</v>
      </c>
      <c r="N32" s="210">
        <v>208.26677699999999</v>
      </c>
      <c r="O32" s="210">
        <f t="shared" si="29"/>
        <v>220.39577700000001</v>
      </c>
      <c r="P32" s="210">
        <v>220.39577700000001</v>
      </c>
      <c r="Q32" s="210"/>
      <c r="R32" s="210"/>
      <c r="S32" s="210">
        <f t="shared" si="20"/>
        <v>0</v>
      </c>
      <c r="T32" s="210"/>
      <c r="U32" s="210"/>
      <c r="V32" s="210"/>
      <c r="W32" s="210">
        <f t="shared" si="21"/>
        <v>208.26677699999999</v>
      </c>
      <c r="X32" s="210">
        <v>208.26677699999999</v>
      </c>
      <c r="Y32" s="210"/>
      <c r="Z32" s="210"/>
      <c r="AA32" s="210">
        <f t="shared" si="15"/>
        <v>0</v>
      </c>
      <c r="AB32" s="210"/>
      <c r="AC32" s="210"/>
      <c r="AD32" s="210"/>
      <c r="AE32" s="210">
        <f t="shared" si="16"/>
        <v>220.39577700000001</v>
      </c>
      <c r="AF32" s="210">
        <v>220.39577700000001</v>
      </c>
      <c r="AG32" s="210"/>
      <c r="AH32" s="210"/>
      <c r="AI32" s="210">
        <f t="shared" si="17"/>
        <v>0</v>
      </c>
      <c r="AJ32" s="210"/>
      <c r="AK32" s="210"/>
      <c r="AL32" s="210"/>
      <c r="AM32" s="210">
        <f t="shared" si="22"/>
        <v>220.39577700000001</v>
      </c>
      <c r="AN32" s="210">
        <f t="shared" si="30"/>
        <v>220.39577700000001</v>
      </c>
      <c r="AO32" s="210"/>
      <c r="AP32" s="210"/>
      <c r="AQ32" s="210">
        <f t="shared" si="18"/>
        <v>0</v>
      </c>
      <c r="AR32" s="210"/>
      <c r="AS32" s="210"/>
      <c r="AT32" s="210"/>
      <c r="AU32" s="210"/>
      <c r="AV32" s="210">
        <f t="shared" si="19"/>
        <v>0</v>
      </c>
      <c r="AW32" s="210"/>
      <c r="AX32" s="210"/>
      <c r="AY32" s="210"/>
      <c r="AZ32" s="210"/>
      <c r="BA32" s="210"/>
      <c r="BB32" s="210"/>
      <c r="BC32" s="210"/>
      <c r="BD32" s="210">
        <f t="shared" si="26"/>
        <v>0</v>
      </c>
      <c r="BE32" s="897">
        <f t="shared" si="24"/>
        <v>220.39577700000001</v>
      </c>
      <c r="BF32" s="211">
        <v>2022</v>
      </c>
      <c r="BG32" s="211" t="s">
        <v>910</v>
      </c>
      <c r="BH32" s="211"/>
      <c r="BI32" s="222"/>
    </row>
    <row r="33" spans="1:61" s="224" customFormat="1" ht="31.5" hidden="1">
      <c r="A33" s="217" t="s">
        <v>174</v>
      </c>
      <c r="B33" s="218" t="s">
        <v>2088</v>
      </c>
      <c r="C33" s="219" t="s">
        <v>2089</v>
      </c>
      <c r="D33" s="219" t="s">
        <v>420</v>
      </c>
      <c r="E33" s="219">
        <v>2022</v>
      </c>
      <c r="F33" s="220" t="s">
        <v>2090</v>
      </c>
      <c r="G33" s="210">
        <f t="shared" si="27"/>
        <v>1736</v>
      </c>
      <c r="H33" s="221">
        <v>1736</v>
      </c>
      <c r="I33" s="210"/>
      <c r="J33" s="210"/>
      <c r="K33" s="210">
        <f t="shared" si="28"/>
        <v>1736</v>
      </c>
      <c r="L33" s="221">
        <v>1736</v>
      </c>
      <c r="M33" s="968">
        <v>1707.8197990000001</v>
      </c>
      <c r="N33" s="210">
        <v>0</v>
      </c>
      <c r="O33" s="210">
        <f t="shared" si="29"/>
        <v>28.180201</v>
      </c>
      <c r="P33" s="210">
        <v>28.180201</v>
      </c>
      <c r="Q33" s="210"/>
      <c r="R33" s="210"/>
      <c r="S33" s="210">
        <f t="shared" si="20"/>
        <v>0</v>
      </c>
      <c r="T33" s="210"/>
      <c r="U33" s="210"/>
      <c r="V33" s="210"/>
      <c r="W33" s="210">
        <f t="shared" si="21"/>
        <v>0</v>
      </c>
      <c r="X33" s="210">
        <v>0</v>
      </c>
      <c r="Y33" s="210"/>
      <c r="Z33" s="210"/>
      <c r="AA33" s="210">
        <f t="shared" si="15"/>
        <v>0</v>
      </c>
      <c r="AB33" s="210"/>
      <c r="AC33" s="210"/>
      <c r="AD33" s="210"/>
      <c r="AE33" s="210">
        <f t="shared" si="16"/>
        <v>28.180201</v>
      </c>
      <c r="AF33" s="210">
        <v>28.180201</v>
      </c>
      <c r="AG33" s="210"/>
      <c r="AH33" s="210"/>
      <c r="AI33" s="210">
        <f t="shared" si="17"/>
        <v>0</v>
      </c>
      <c r="AJ33" s="210"/>
      <c r="AK33" s="210"/>
      <c r="AL33" s="210"/>
      <c r="AM33" s="210">
        <f t="shared" si="22"/>
        <v>28.180201</v>
      </c>
      <c r="AN33" s="210">
        <f t="shared" si="30"/>
        <v>28.180201</v>
      </c>
      <c r="AO33" s="210"/>
      <c r="AP33" s="210"/>
      <c r="AQ33" s="210">
        <f t="shared" si="18"/>
        <v>0</v>
      </c>
      <c r="AR33" s="210"/>
      <c r="AS33" s="210"/>
      <c r="AT33" s="210"/>
      <c r="AU33" s="210"/>
      <c r="AV33" s="210">
        <f t="shared" si="19"/>
        <v>0</v>
      </c>
      <c r="AW33" s="210"/>
      <c r="AX33" s="210"/>
      <c r="AY33" s="210"/>
      <c r="AZ33" s="210"/>
      <c r="BA33" s="210"/>
      <c r="BB33" s="210"/>
      <c r="BC33" s="210"/>
      <c r="BD33" s="210">
        <f t="shared" si="26"/>
        <v>0</v>
      </c>
      <c r="BE33" s="897">
        <f t="shared" si="24"/>
        <v>28.180201</v>
      </c>
      <c r="BF33" s="211">
        <v>2022</v>
      </c>
      <c r="BG33" s="211" t="s">
        <v>910</v>
      </c>
      <c r="BH33" s="211"/>
      <c r="BI33" s="222"/>
    </row>
    <row r="34" spans="1:61" s="224" customFormat="1" ht="31.5" hidden="1">
      <c r="A34" s="217" t="s">
        <v>179</v>
      </c>
      <c r="B34" s="226" t="s">
        <v>2091</v>
      </c>
      <c r="C34" s="219" t="s">
        <v>2092</v>
      </c>
      <c r="D34" s="219" t="s">
        <v>420</v>
      </c>
      <c r="E34" s="219">
        <v>2022</v>
      </c>
      <c r="F34" s="220" t="s">
        <v>2093</v>
      </c>
      <c r="G34" s="210">
        <f t="shared" si="27"/>
        <v>11070</v>
      </c>
      <c r="H34" s="210">
        <v>7380</v>
      </c>
      <c r="I34" s="210">
        <v>3690</v>
      </c>
      <c r="J34" s="210">
        <v>0</v>
      </c>
      <c r="K34" s="210">
        <f t="shared" si="28"/>
        <v>7380</v>
      </c>
      <c r="L34" s="221">
        <v>7380</v>
      </c>
      <c r="M34" s="968">
        <f>5750.263+N34</f>
        <v>5777.9210000000003</v>
      </c>
      <c r="N34" s="210">
        <v>27.658000000000001</v>
      </c>
      <c r="O34" s="210">
        <f t="shared" si="29"/>
        <v>1629.7370000000001</v>
      </c>
      <c r="P34" s="210">
        <v>1629.7370000000001</v>
      </c>
      <c r="Q34" s="210"/>
      <c r="R34" s="210"/>
      <c r="S34" s="210">
        <f t="shared" si="20"/>
        <v>0</v>
      </c>
      <c r="T34" s="210"/>
      <c r="U34" s="210"/>
      <c r="V34" s="210"/>
      <c r="W34" s="210">
        <f t="shared" si="21"/>
        <v>27.658000000000001</v>
      </c>
      <c r="X34" s="210">
        <v>27.658000000000001</v>
      </c>
      <c r="Y34" s="210"/>
      <c r="Z34" s="210"/>
      <c r="AA34" s="210">
        <f t="shared" si="15"/>
        <v>0</v>
      </c>
      <c r="AB34" s="210"/>
      <c r="AC34" s="210"/>
      <c r="AD34" s="210"/>
      <c r="AE34" s="210">
        <f t="shared" si="16"/>
        <v>1629.7370000000001</v>
      </c>
      <c r="AF34" s="210">
        <v>1629.7370000000001</v>
      </c>
      <c r="AG34" s="210"/>
      <c r="AH34" s="210"/>
      <c r="AI34" s="210">
        <f t="shared" si="17"/>
        <v>0</v>
      </c>
      <c r="AJ34" s="210"/>
      <c r="AK34" s="210"/>
      <c r="AL34" s="210"/>
      <c r="AM34" s="210">
        <f t="shared" si="22"/>
        <v>7380</v>
      </c>
      <c r="AN34" s="210">
        <v>7380</v>
      </c>
      <c r="AO34" s="210"/>
      <c r="AP34" s="210"/>
      <c r="AQ34" s="210">
        <f t="shared" si="18"/>
        <v>3690</v>
      </c>
      <c r="AR34" s="210"/>
      <c r="AS34" s="210"/>
      <c r="AT34" s="210">
        <v>3690</v>
      </c>
      <c r="AU34" s="210"/>
      <c r="AV34" s="210">
        <f t="shared" si="19"/>
        <v>3690</v>
      </c>
      <c r="AW34" s="210"/>
      <c r="AX34" s="210"/>
      <c r="AY34" s="210">
        <v>3690</v>
      </c>
      <c r="AZ34" s="210"/>
      <c r="BA34" s="210"/>
      <c r="BB34" s="210"/>
      <c r="BC34" s="210"/>
      <c r="BD34" s="210">
        <f t="shared" si="26"/>
        <v>0</v>
      </c>
      <c r="BE34" s="897">
        <f t="shared" si="24"/>
        <v>7380</v>
      </c>
      <c r="BF34" s="211">
        <v>2022</v>
      </c>
      <c r="BG34" s="211" t="s">
        <v>2322</v>
      </c>
      <c r="BH34" s="211" t="s">
        <v>2327</v>
      </c>
      <c r="BI34" s="227"/>
    </row>
    <row r="35" spans="1:61" s="501" customFormat="1" ht="25.5" hidden="1">
      <c r="A35" s="491" t="s">
        <v>183</v>
      </c>
      <c r="B35" s="492" t="s">
        <v>2094</v>
      </c>
      <c r="C35" s="493" t="s">
        <v>2061</v>
      </c>
      <c r="D35" s="494"/>
      <c r="E35" s="495" t="s">
        <v>245</v>
      </c>
      <c r="F35" s="496" t="s">
        <v>2095</v>
      </c>
      <c r="G35" s="497">
        <f t="shared" si="27"/>
        <v>430</v>
      </c>
      <c r="H35" s="497">
        <v>415</v>
      </c>
      <c r="I35" s="497"/>
      <c r="J35" s="497">
        <v>15</v>
      </c>
      <c r="K35" s="497">
        <f t="shared" si="28"/>
        <v>415</v>
      </c>
      <c r="L35" s="497">
        <v>415</v>
      </c>
      <c r="M35" s="970"/>
      <c r="N35" s="498"/>
      <c r="O35" s="497"/>
      <c r="P35" s="497"/>
      <c r="Q35" s="497"/>
      <c r="R35" s="497"/>
      <c r="S35" s="497">
        <f t="shared" si="20"/>
        <v>415</v>
      </c>
      <c r="T35" s="497">
        <v>415</v>
      </c>
      <c r="U35" s="497"/>
      <c r="V35" s="497"/>
      <c r="W35" s="497">
        <f t="shared" si="21"/>
        <v>0</v>
      </c>
      <c r="X35" s="497"/>
      <c r="Y35" s="497"/>
      <c r="Z35" s="497"/>
      <c r="AA35" s="497">
        <f t="shared" si="15"/>
        <v>0</v>
      </c>
      <c r="AB35" s="497">
        <v>0</v>
      </c>
      <c r="AC35" s="497"/>
      <c r="AD35" s="497"/>
      <c r="AE35" s="497">
        <f t="shared" si="16"/>
        <v>0</v>
      </c>
      <c r="AF35" s="497"/>
      <c r="AG35" s="497"/>
      <c r="AH35" s="497"/>
      <c r="AI35" s="497">
        <f t="shared" si="17"/>
        <v>415</v>
      </c>
      <c r="AJ35" s="497">
        <v>415</v>
      </c>
      <c r="AK35" s="497"/>
      <c r="AL35" s="497"/>
      <c r="AM35" s="497">
        <f t="shared" si="22"/>
        <v>415</v>
      </c>
      <c r="AN35" s="497">
        <f t="shared" si="30"/>
        <v>415</v>
      </c>
      <c r="AO35" s="497"/>
      <c r="AP35" s="497"/>
      <c r="AQ35" s="497">
        <f t="shared" si="18"/>
        <v>0</v>
      </c>
      <c r="AR35" s="497">
        <f>+L35-P35-AN35</f>
        <v>0</v>
      </c>
      <c r="AS35" s="497"/>
      <c r="AT35" s="497"/>
      <c r="AU35" s="497"/>
      <c r="AV35" s="497">
        <f t="shared" si="19"/>
        <v>0</v>
      </c>
      <c r="AW35" s="497">
        <f>+AR35</f>
        <v>0</v>
      </c>
      <c r="AX35" s="497"/>
      <c r="AY35" s="497"/>
      <c r="AZ35" s="497"/>
      <c r="BA35" s="497"/>
      <c r="BB35" s="497"/>
      <c r="BC35" s="497"/>
      <c r="BD35" s="497"/>
      <c r="BE35" s="899">
        <f t="shared" si="24"/>
        <v>0</v>
      </c>
      <c r="BF35" s="499">
        <v>2023</v>
      </c>
      <c r="BG35" s="499" t="s">
        <v>910</v>
      </c>
      <c r="BH35" s="499"/>
      <c r="BI35" s="500"/>
    </row>
    <row r="36" spans="1:61" s="501" customFormat="1" ht="31.5" hidden="1">
      <c r="A36" s="491" t="s">
        <v>188</v>
      </c>
      <c r="B36" s="492" t="s">
        <v>2096</v>
      </c>
      <c r="C36" s="493" t="s">
        <v>2061</v>
      </c>
      <c r="D36" s="494"/>
      <c r="E36" s="495" t="s">
        <v>245</v>
      </c>
      <c r="F36" s="496" t="s">
        <v>2097</v>
      </c>
      <c r="G36" s="497">
        <f t="shared" si="27"/>
        <v>450</v>
      </c>
      <c r="H36" s="497">
        <v>436</v>
      </c>
      <c r="I36" s="497"/>
      <c r="J36" s="497">
        <v>14</v>
      </c>
      <c r="K36" s="497">
        <f t="shared" si="28"/>
        <v>436</v>
      </c>
      <c r="L36" s="497">
        <v>436</v>
      </c>
      <c r="M36" s="970"/>
      <c r="N36" s="498"/>
      <c r="O36" s="497"/>
      <c r="P36" s="497"/>
      <c r="Q36" s="497"/>
      <c r="R36" s="497"/>
      <c r="S36" s="497">
        <f t="shared" si="20"/>
        <v>436</v>
      </c>
      <c r="T36" s="497">
        <v>436</v>
      </c>
      <c r="U36" s="497"/>
      <c r="V36" s="497"/>
      <c r="W36" s="497">
        <f t="shared" si="21"/>
        <v>0</v>
      </c>
      <c r="X36" s="497"/>
      <c r="Y36" s="497"/>
      <c r="Z36" s="497"/>
      <c r="AA36" s="497">
        <f t="shared" si="15"/>
        <v>0</v>
      </c>
      <c r="AB36" s="497">
        <v>0</v>
      </c>
      <c r="AC36" s="497"/>
      <c r="AD36" s="497"/>
      <c r="AE36" s="497">
        <f t="shared" si="16"/>
        <v>0</v>
      </c>
      <c r="AF36" s="497"/>
      <c r="AG36" s="497"/>
      <c r="AH36" s="497"/>
      <c r="AI36" s="497">
        <f t="shared" si="17"/>
        <v>436</v>
      </c>
      <c r="AJ36" s="497">
        <v>436</v>
      </c>
      <c r="AK36" s="497"/>
      <c r="AL36" s="497"/>
      <c r="AM36" s="497">
        <f t="shared" si="22"/>
        <v>436</v>
      </c>
      <c r="AN36" s="497">
        <f t="shared" si="30"/>
        <v>436</v>
      </c>
      <c r="AO36" s="497"/>
      <c r="AP36" s="497"/>
      <c r="AQ36" s="497">
        <f t="shared" si="18"/>
        <v>0</v>
      </c>
      <c r="AR36" s="497">
        <f t="shared" ref="AR36:AR50" si="31">+L36-P36-AN36</f>
        <v>0</v>
      </c>
      <c r="AS36" s="497"/>
      <c r="AT36" s="497"/>
      <c r="AU36" s="497"/>
      <c r="AV36" s="497">
        <f t="shared" si="19"/>
        <v>0</v>
      </c>
      <c r="AW36" s="497">
        <f t="shared" ref="AW36:AW51" si="32">+AR36</f>
        <v>0</v>
      </c>
      <c r="AX36" s="497"/>
      <c r="AY36" s="497"/>
      <c r="AZ36" s="497"/>
      <c r="BA36" s="497"/>
      <c r="BB36" s="497"/>
      <c r="BC36" s="497"/>
      <c r="BD36" s="497"/>
      <c r="BE36" s="899">
        <f t="shared" si="24"/>
        <v>0</v>
      </c>
      <c r="BF36" s="499">
        <v>2023</v>
      </c>
      <c r="BG36" s="499" t="s">
        <v>910</v>
      </c>
      <c r="BH36" s="499"/>
      <c r="BI36" s="500"/>
    </row>
    <row r="37" spans="1:61" s="501" customFormat="1" ht="25.5" hidden="1">
      <c r="A37" s="491" t="s">
        <v>493</v>
      </c>
      <c r="B37" s="492" t="s">
        <v>2098</v>
      </c>
      <c r="C37" s="493" t="s">
        <v>2061</v>
      </c>
      <c r="D37" s="494"/>
      <c r="E37" s="495" t="s">
        <v>245</v>
      </c>
      <c r="F37" s="496" t="s">
        <v>2099</v>
      </c>
      <c r="G37" s="497">
        <f t="shared" si="27"/>
        <v>250</v>
      </c>
      <c r="H37" s="497">
        <v>240</v>
      </c>
      <c r="I37" s="497"/>
      <c r="J37" s="497">
        <v>10</v>
      </c>
      <c r="K37" s="497">
        <f t="shared" si="28"/>
        <v>240</v>
      </c>
      <c r="L37" s="497">
        <v>240</v>
      </c>
      <c r="M37" s="970"/>
      <c r="N37" s="498"/>
      <c r="O37" s="497"/>
      <c r="P37" s="497"/>
      <c r="Q37" s="497"/>
      <c r="R37" s="497"/>
      <c r="S37" s="497">
        <f t="shared" si="20"/>
        <v>240</v>
      </c>
      <c r="T37" s="497">
        <v>240</v>
      </c>
      <c r="U37" s="497"/>
      <c r="V37" s="497"/>
      <c r="W37" s="497">
        <f t="shared" si="21"/>
        <v>0</v>
      </c>
      <c r="X37" s="497"/>
      <c r="Y37" s="497"/>
      <c r="Z37" s="497"/>
      <c r="AA37" s="497">
        <f t="shared" si="15"/>
        <v>0</v>
      </c>
      <c r="AB37" s="497">
        <v>0</v>
      </c>
      <c r="AC37" s="497"/>
      <c r="AD37" s="497"/>
      <c r="AE37" s="497">
        <f t="shared" si="16"/>
        <v>0</v>
      </c>
      <c r="AF37" s="497"/>
      <c r="AG37" s="497"/>
      <c r="AH37" s="497"/>
      <c r="AI37" s="497">
        <f t="shared" si="17"/>
        <v>240</v>
      </c>
      <c r="AJ37" s="497">
        <v>240</v>
      </c>
      <c r="AK37" s="497"/>
      <c r="AL37" s="497"/>
      <c r="AM37" s="497">
        <f t="shared" si="22"/>
        <v>240</v>
      </c>
      <c r="AN37" s="497">
        <f t="shared" si="30"/>
        <v>240</v>
      </c>
      <c r="AO37" s="497"/>
      <c r="AP37" s="497"/>
      <c r="AQ37" s="497">
        <f t="shared" si="18"/>
        <v>0</v>
      </c>
      <c r="AR37" s="497">
        <f t="shared" si="31"/>
        <v>0</v>
      </c>
      <c r="AS37" s="497"/>
      <c r="AT37" s="497"/>
      <c r="AU37" s="497"/>
      <c r="AV37" s="497">
        <f t="shared" si="19"/>
        <v>0</v>
      </c>
      <c r="AW37" s="497">
        <f t="shared" si="32"/>
        <v>0</v>
      </c>
      <c r="AX37" s="497"/>
      <c r="AY37" s="497"/>
      <c r="AZ37" s="497"/>
      <c r="BA37" s="497"/>
      <c r="BB37" s="497"/>
      <c r="BC37" s="497"/>
      <c r="BD37" s="497"/>
      <c r="BE37" s="899">
        <f t="shared" si="24"/>
        <v>0</v>
      </c>
      <c r="BF37" s="499">
        <v>2023</v>
      </c>
      <c r="BG37" s="499" t="s">
        <v>910</v>
      </c>
      <c r="BH37" s="499"/>
      <c r="BI37" s="500"/>
    </row>
    <row r="38" spans="1:61" s="501" customFormat="1" ht="25.5" hidden="1">
      <c r="A38" s="491" t="s">
        <v>497</v>
      </c>
      <c r="B38" s="492" t="s">
        <v>2100</v>
      </c>
      <c r="C38" s="493" t="s">
        <v>2101</v>
      </c>
      <c r="D38" s="494"/>
      <c r="E38" s="495" t="s">
        <v>245</v>
      </c>
      <c r="F38" s="496" t="s">
        <v>2102</v>
      </c>
      <c r="G38" s="497">
        <f t="shared" si="27"/>
        <v>200</v>
      </c>
      <c r="H38" s="497">
        <v>200</v>
      </c>
      <c r="I38" s="497"/>
      <c r="J38" s="497">
        <v>0</v>
      </c>
      <c r="K38" s="497">
        <f t="shared" si="28"/>
        <v>200</v>
      </c>
      <c r="L38" s="497">
        <v>200</v>
      </c>
      <c r="M38" s="970">
        <v>194.26300000000001</v>
      </c>
      <c r="N38" s="498">
        <v>194.26300000000001</v>
      </c>
      <c r="O38" s="497"/>
      <c r="P38" s="497"/>
      <c r="Q38" s="497"/>
      <c r="R38" s="497"/>
      <c r="S38" s="497">
        <f t="shared" si="20"/>
        <v>200</v>
      </c>
      <c r="T38" s="497">
        <v>200</v>
      </c>
      <c r="U38" s="497"/>
      <c r="V38" s="497"/>
      <c r="W38" s="497">
        <f t="shared" si="21"/>
        <v>0</v>
      </c>
      <c r="X38" s="497"/>
      <c r="Y38" s="497"/>
      <c r="Z38" s="497"/>
      <c r="AA38" s="497">
        <f t="shared" si="15"/>
        <v>194.26300000000001</v>
      </c>
      <c r="AB38" s="497">
        <v>194.26300000000001</v>
      </c>
      <c r="AC38" s="497"/>
      <c r="AD38" s="497"/>
      <c r="AE38" s="497">
        <f t="shared" si="16"/>
        <v>0</v>
      </c>
      <c r="AF38" s="497"/>
      <c r="AG38" s="497"/>
      <c r="AH38" s="497"/>
      <c r="AI38" s="497">
        <f t="shared" si="17"/>
        <v>200</v>
      </c>
      <c r="AJ38" s="497">
        <v>200</v>
      </c>
      <c r="AK38" s="497"/>
      <c r="AL38" s="497"/>
      <c r="AM38" s="497">
        <f t="shared" si="22"/>
        <v>200</v>
      </c>
      <c r="AN38" s="497">
        <f t="shared" si="30"/>
        <v>200</v>
      </c>
      <c r="AO38" s="497"/>
      <c r="AP38" s="497"/>
      <c r="AQ38" s="497">
        <f t="shared" si="18"/>
        <v>0</v>
      </c>
      <c r="AR38" s="497">
        <f t="shared" si="31"/>
        <v>0</v>
      </c>
      <c r="AS38" s="497"/>
      <c r="AT38" s="497"/>
      <c r="AU38" s="497"/>
      <c r="AV38" s="497">
        <f t="shared" si="19"/>
        <v>0</v>
      </c>
      <c r="AW38" s="497">
        <f t="shared" si="32"/>
        <v>0</v>
      </c>
      <c r="AX38" s="497"/>
      <c r="AY38" s="497"/>
      <c r="AZ38" s="497"/>
      <c r="BA38" s="497"/>
      <c r="BB38" s="497"/>
      <c r="BC38" s="497"/>
      <c r="BD38" s="497"/>
      <c r="BE38" s="899">
        <f t="shared" si="24"/>
        <v>0</v>
      </c>
      <c r="BF38" s="499">
        <v>2023</v>
      </c>
      <c r="BG38" s="499" t="s">
        <v>910</v>
      </c>
      <c r="BH38" s="499"/>
      <c r="BI38" s="500"/>
    </row>
    <row r="39" spans="1:61" s="501" customFormat="1" ht="31.5" hidden="1">
      <c r="A39" s="491" t="s">
        <v>502</v>
      </c>
      <c r="B39" s="492" t="s">
        <v>2103</v>
      </c>
      <c r="C39" s="493" t="s">
        <v>2101</v>
      </c>
      <c r="D39" s="494"/>
      <c r="E39" s="495" t="s">
        <v>245</v>
      </c>
      <c r="F39" s="496" t="s">
        <v>2104</v>
      </c>
      <c r="G39" s="497">
        <f t="shared" si="27"/>
        <v>460</v>
      </c>
      <c r="H39" s="497">
        <v>460</v>
      </c>
      <c r="I39" s="497"/>
      <c r="J39" s="497">
        <v>0</v>
      </c>
      <c r="K39" s="497">
        <f t="shared" si="28"/>
        <v>460</v>
      </c>
      <c r="L39" s="497">
        <v>460</v>
      </c>
      <c r="M39" s="970">
        <v>447.464</v>
      </c>
      <c r="N39" s="498">
        <v>447.464</v>
      </c>
      <c r="O39" s="497"/>
      <c r="P39" s="497"/>
      <c r="Q39" s="497"/>
      <c r="R39" s="497"/>
      <c r="S39" s="497">
        <f t="shared" si="20"/>
        <v>460</v>
      </c>
      <c r="T39" s="497">
        <v>460</v>
      </c>
      <c r="U39" s="497"/>
      <c r="V39" s="497"/>
      <c r="W39" s="497">
        <f t="shared" si="21"/>
        <v>0</v>
      </c>
      <c r="X39" s="497"/>
      <c r="Y39" s="497"/>
      <c r="Z39" s="497"/>
      <c r="AA39" s="497">
        <f t="shared" si="15"/>
        <v>447.464</v>
      </c>
      <c r="AB39" s="497">
        <v>447.464</v>
      </c>
      <c r="AC39" s="497"/>
      <c r="AD39" s="497"/>
      <c r="AE39" s="497">
        <f t="shared" si="16"/>
        <v>0</v>
      </c>
      <c r="AF39" s="497"/>
      <c r="AG39" s="497"/>
      <c r="AH39" s="497"/>
      <c r="AI39" s="497">
        <f t="shared" si="17"/>
        <v>460</v>
      </c>
      <c r="AJ39" s="497">
        <v>460</v>
      </c>
      <c r="AK39" s="497"/>
      <c r="AL39" s="497"/>
      <c r="AM39" s="497">
        <f t="shared" si="22"/>
        <v>460</v>
      </c>
      <c r="AN39" s="497">
        <f t="shared" si="30"/>
        <v>460</v>
      </c>
      <c r="AO39" s="497"/>
      <c r="AP39" s="497"/>
      <c r="AQ39" s="497">
        <f t="shared" si="18"/>
        <v>0</v>
      </c>
      <c r="AR39" s="497">
        <f t="shared" si="31"/>
        <v>0</v>
      </c>
      <c r="AS39" s="497"/>
      <c r="AT39" s="497"/>
      <c r="AU39" s="497"/>
      <c r="AV39" s="497">
        <f t="shared" si="19"/>
        <v>0</v>
      </c>
      <c r="AW39" s="497">
        <f t="shared" si="32"/>
        <v>0</v>
      </c>
      <c r="AX39" s="497"/>
      <c r="AY39" s="497"/>
      <c r="AZ39" s="497"/>
      <c r="BA39" s="497"/>
      <c r="BB39" s="497"/>
      <c r="BC39" s="497"/>
      <c r="BD39" s="497"/>
      <c r="BE39" s="899">
        <f t="shared" si="24"/>
        <v>0</v>
      </c>
      <c r="BF39" s="499">
        <v>2023</v>
      </c>
      <c r="BG39" s="499" t="s">
        <v>910</v>
      </c>
      <c r="BH39" s="499"/>
      <c r="BI39" s="500"/>
    </row>
    <row r="40" spans="1:61" s="501" customFormat="1" ht="31.5" hidden="1">
      <c r="A40" s="491" t="s">
        <v>687</v>
      </c>
      <c r="B40" s="492" t="s">
        <v>2105</v>
      </c>
      <c r="C40" s="493" t="s">
        <v>2101</v>
      </c>
      <c r="D40" s="494"/>
      <c r="E40" s="495" t="s">
        <v>245</v>
      </c>
      <c r="F40" s="496" t="s">
        <v>2106</v>
      </c>
      <c r="G40" s="497">
        <f t="shared" si="27"/>
        <v>65</v>
      </c>
      <c r="H40" s="497">
        <v>60</v>
      </c>
      <c r="I40" s="497"/>
      <c r="J40" s="497">
        <v>5</v>
      </c>
      <c r="K40" s="497">
        <f t="shared" si="28"/>
        <v>60</v>
      </c>
      <c r="L40" s="497">
        <v>60</v>
      </c>
      <c r="M40" s="970">
        <v>56.456000000000003</v>
      </c>
      <c r="N40" s="498">
        <v>56.456000000000003</v>
      </c>
      <c r="O40" s="497"/>
      <c r="P40" s="497"/>
      <c r="Q40" s="497"/>
      <c r="R40" s="497"/>
      <c r="S40" s="497">
        <f t="shared" si="20"/>
        <v>60</v>
      </c>
      <c r="T40" s="497">
        <v>60</v>
      </c>
      <c r="U40" s="497"/>
      <c r="V40" s="497"/>
      <c r="W40" s="497">
        <f t="shared" si="21"/>
        <v>0</v>
      </c>
      <c r="X40" s="497"/>
      <c r="Y40" s="497"/>
      <c r="Z40" s="497"/>
      <c r="AA40" s="497">
        <f t="shared" si="15"/>
        <v>56.456000000000003</v>
      </c>
      <c r="AB40" s="497">
        <v>56.456000000000003</v>
      </c>
      <c r="AC40" s="497"/>
      <c r="AD40" s="497"/>
      <c r="AE40" s="497">
        <f t="shared" si="16"/>
        <v>0</v>
      </c>
      <c r="AF40" s="497"/>
      <c r="AG40" s="497"/>
      <c r="AH40" s="497"/>
      <c r="AI40" s="497">
        <f t="shared" si="17"/>
        <v>60</v>
      </c>
      <c r="AJ40" s="497">
        <v>60</v>
      </c>
      <c r="AK40" s="497"/>
      <c r="AL40" s="497"/>
      <c r="AM40" s="497">
        <f t="shared" si="22"/>
        <v>60</v>
      </c>
      <c r="AN40" s="497">
        <f t="shared" si="30"/>
        <v>60</v>
      </c>
      <c r="AO40" s="497"/>
      <c r="AP40" s="497"/>
      <c r="AQ40" s="497">
        <f t="shared" si="18"/>
        <v>0</v>
      </c>
      <c r="AR40" s="497">
        <f t="shared" si="31"/>
        <v>0</v>
      </c>
      <c r="AS40" s="497"/>
      <c r="AT40" s="497"/>
      <c r="AU40" s="497"/>
      <c r="AV40" s="497">
        <f t="shared" si="19"/>
        <v>0</v>
      </c>
      <c r="AW40" s="497">
        <f t="shared" si="32"/>
        <v>0</v>
      </c>
      <c r="AX40" s="497"/>
      <c r="AY40" s="497"/>
      <c r="AZ40" s="497"/>
      <c r="BA40" s="497"/>
      <c r="BB40" s="497"/>
      <c r="BC40" s="497"/>
      <c r="BD40" s="497"/>
      <c r="BE40" s="899">
        <f t="shared" si="24"/>
        <v>0</v>
      </c>
      <c r="BF40" s="499">
        <v>2023</v>
      </c>
      <c r="BG40" s="499" t="s">
        <v>910</v>
      </c>
      <c r="BH40" s="499"/>
      <c r="BI40" s="500"/>
    </row>
    <row r="41" spans="1:61" s="501" customFormat="1" ht="30" hidden="1">
      <c r="A41" s="491" t="s">
        <v>2107</v>
      </c>
      <c r="B41" s="492" t="s">
        <v>2108</v>
      </c>
      <c r="C41" s="493" t="s">
        <v>2064</v>
      </c>
      <c r="D41" s="494"/>
      <c r="E41" s="495" t="s">
        <v>245</v>
      </c>
      <c r="F41" s="496" t="s">
        <v>2109</v>
      </c>
      <c r="G41" s="497">
        <f t="shared" si="27"/>
        <v>1116</v>
      </c>
      <c r="H41" s="497">
        <v>1116</v>
      </c>
      <c r="I41" s="497"/>
      <c r="J41" s="497">
        <v>0</v>
      </c>
      <c r="K41" s="497">
        <f t="shared" si="28"/>
        <v>1116</v>
      </c>
      <c r="L41" s="497">
        <v>1116</v>
      </c>
      <c r="M41" s="971">
        <v>123.563</v>
      </c>
      <c r="N41" s="502">
        <v>123.563</v>
      </c>
      <c r="O41" s="497"/>
      <c r="P41" s="497"/>
      <c r="Q41" s="497"/>
      <c r="R41" s="497"/>
      <c r="S41" s="497">
        <f t="shared" si="20"/>
        <v>1116</v>
      </c>
      <c r="T41" s="497">
        <v>1116</v>
      </c>
      <c r="U41" s="497"/>
      <c r="V41" s="497"/>
      <c r="W41" s="497">
        <f t="shared" si="21"/>
        <v>0</v>
      </c>
      <c r="X41" s="497"/>
      <c r="Y41" s="497"/>
      <c r="Z41" s="497"/>
      <c r="AA41" s="497">
        <f t="shared" si="15"/>
        <v>393.56299999999999</v>
      </c>
      <c r="AB41" s="497">
        <v>393.56299999999999</v>
      </c>
      <c r="AC41" s="497"/>
      <c r="AD41" s="497"/>
      <c r="AE41" s="497">
        <f t="shared" si="16"/>
        <v>0</v>
      </c>
      <c r="AF41" s="497"/>
      <c r="AG41" s="497"/>
      <c r="AH41" s="497"/>
      <c r="AI41" s="497">
        <f t="shared" si="17"/>
        <v>1116</v>
      </c>
      <c r="AJ41" s="497">
        <v>1116</v>
      </c>
      <c r="AK41" s="497"/>
      <c r="AL41" s="497"/>
      <c r="AM41" s="497">
        <f t="shared" si="22"/>
        <v>1116</v>
      </c>
      <c r="AN41" s="497">
        <f t="shared" si="30"/>
        <v>1116</v>
      </c>
      <c r="AO41" s="497"/>
      <c r="AP41" s="497"/>
      <c r="AQ41" s="497">
        <f t="shared" si="18"/>
        <v>0</v>
      </c>
      <c r="AR41" s="497">
        <f t="shared" si="31"/>
        <v>0</v>
      </c>
      <c r="AS41" s="497"/>
      <c r="AT41" s="497"/>
      <c r="AU41" s="497"/>
      <c r="AV41" s="497">
        <f t="shared" si="19"/>
        <v>0</v>
      </c>
      <c r="AW41" s="497">
        <f t="shared" si="32"/>
        <v>0</v>
      </c>
      <c r="AX41" s="497"/>
      <c r="AY41" s="497"/>
      <c r="AZ41" s="497"/>
      <c r="BA41" s="497"/>
      <c r="BB41" s="497"/>
      <c r="BC41" s="497"/>
      <c r="BD41" s="497"/>
      <c r="BE41" s="899">
        <f t="shared" si="24"/>
        <v>0</v>
      </c>
      <c r="BF41" s="499">
        <v>2023</v>
      </c>
      <c r="BG41" s="499" t="s">
        <v>910</v>
      </c>
      <c r="BH41" s="499"/>
      <c r="BI41" s="500"/>
    </row>
    <row r="42" spans="1:61" s="501" customFormat="1" ht="18.75" hidden="1">
      <c r="A42" s="491" t="s">
        <v>2110</v>
      </c>
      <c r="B42" s="492" t="s">
        <v>2111</v>
      </c>
      <c r="C42" s="493" t="s">
        <v>2064</v>
      </c>
      <c r="D42" s="494"/>
      <c r="E42" s="495" t="s">
        <v>245</v>
      </c>
      <c r="F42" s="496" t="s">
        <v>2112</v>
      </c>
      <c r="G42" s="497">
        <f t="shared" si="27"/>
        <v>620</v>
      </c>
      <c r="H42" s="497">
        <v>600</v>
      </c>
      <c r="I42" s="497"/>
      <c r="J42" s="497">
        <v>20</v>
      </c>
      <c r="K42" s="497">
        <f t="shared" si="28"/>
        <v>600</v>
      </c>
      <c r="L42" s="497">
        <v>600</v>
      </c>
      <c r="M42" s="970"/>
      <c r="N42" s="498"/>
      <c r="O42" s="497"/>
      <c r="P42" s="497"/>
      <c r="Q42" s="497"/>
      <c r="R42" s="497"/>
      <c r="S42" s="497">
        <f t="shared" si="20"/>
        <v>594</v>
      </c>
      <c r="T42" s="497">
        <v>594</v>
      </c>
      <c r="U42" s="497"/>
      <c r="V42" s="497"/>
      <c r="W42" s="497">
        <f t="shared" si="21"/>
        <v>0</v>
      </c>
      <c r="X42" s="497"/>
      <c r="Y42" s="497"/>
      <c r="Z42" s="497"/>
      <c r="AA42" s="497">
        <f t="shared" si="15"/>
        <v>0</v>
      </c>
      <c r="AB42" s="497">
        <v>0</v>
      </c>
      <c r="AC42" s="497"/>
      <c r="AD42" s="497"/>
      <c r="AE42" s="497">
        <f t="shared" si="16"/>
        <v>0</v>
      </c>
      <c r="AF42" s="497"/>
      <c r="AG42" s="497"/>
      <c r="AH42" s="497"/>
      <c r="AI42" s="497">
        <f t="shared" si="17"/>
        <v>594</v>
      </c>
      <c r="AJ42" s="497">
        <v>594</v>
      </c>
      <c r="AK42" s="497"/>
      <c r="AL42" s="497"/>
      <c r="AM42" s="497">
        <f t="shared" si="22"/>
        <v>594</v>
      </c>
      <c r="AN42" s="497">
        <f t="shared" si="30"/>
        <v>594</v>
      </c>
      <c r="AO42" s="497"/>
      <c r="AP42" s="497"/>
      <c r="AQ42" s="497">
        <f t="shared" si="18"/>
        <v>6</v>
      </c>
      <c r="AR42" s="497">
        <f t="shared" si="31"/>
        <v>6</v>
      </c>
      <c r="AS42" s="497"/>
      <c r="AT42" s="497"/>
      <c r="AU42" s="497"/>
      <c r="AV42" s="497">
        <f t="shared" si="19"/>
        <v>6</v>
      </c>
      <c r="AW42" s="497">
        <f t="shared" si="32"/>
        <v>6</v>
      </c>
      <c r="AX42" s="497"/>
      <c r="AY42" s="497"/>
      <c r="AZ42" s="497"/>
      <c r="BA42" s="497"/>
      <c r="BB42" s="497"/>
      <c r="BC42" s="497"/>
      <c r="BD42" s="497"/>
      <c r="BE42" s="899">
        <f t="shared" si="24"/>
        <v>0</v>
      </c>
      <c r="BF42" s="499">
        <v>2023</v>
      </c>
      <c r="BG42" s="499" t="s">
        <v>910</v>
      </c>
      <c r="BH42" s="499"/>
      <c r="BI42" s="500"/>
    </row>
    <row r="43" spans="1:61" s="501" customFormat="1" ht="31.5" hidden="1">
      <c r="A43" s="491" t="s">
        <v>2113</v>
      </c>
      <c r="B43" s="492" t="s">
        <v>2114</v>
      </c>
      <c r="C43" s="493" t="s">
        <v>2067</v>
      </c>
      <c r="D43" s="494"/>
      <c r="E43" s="495" t="s">
        <v>245</v>
      </c>
      <c r="F43" s="496" t="s">
        <v>2115</v>
      </c>
      <c r="G43" s="497">
        <f t="shared" si="27"/>
        <v>1520</v>
      </c>
      <c r="H43" s="497">
        <v>1520</v>
      </c>
      <c r="I43" s="497"/>
      <c r="J43" s="497">
        <v>0</v>
      </c>
      <c r="K43" s="497">
        <f t="shared" si="28"/>
        <v>1520</v>
      </c>
      <c r="L43" s="497">
        <v>1520</v>
      </c>
      <c r="M43" s="971">
        <v>170.66</v>
      </c>
      <c r="N43" s="502">
        <v>170.66</v>
      </c>
      <c r="O43" s="497"/>
      <c r="P43" s="497"/>
      <c r="Q43" s="497"/>
      <c r="R43" s="497"/>
      <c r="S43" s="497">
        <f t="shared" si="20"/>
        <v>1520</v>
      </c>
      <c r="T43" s="497">
        <v>1520</v>
      </c>
      <c r="U43" s="497"/>
      <c r="V43" s="497"/>
      <c r="W43" s="497">
        <f t="shared" si="21"/>
        <v>0</v>
      </c>
      <c r="X43" s="497"/>
      <c r="Y43" s="497"/>
      <c r="Z43" s="497"/>
      <c r="AA43" s="497">
        <f t="shared" si="15"/>
        <v>571.05499999999995</v>
      </c>
      <c r="AB43" s="497">
        <v>571.05499999999995</v>
      </c>
      <c r="AC43" s="497"/>
      <c r="AD43" s="497"/>
      <c r="AE43" s="497">
        <f t="shared" si="16"/>
        <v>0</v>
      </c>
      <c r="AF43" s="497"/>
      <c r="AG43" s="497"/>
      <c r="AH43" s="497"/>
      <c r="AI43" s="497">
        <f t="shared" si="17"/>
        <v>1520</v>
      </c>
      <c r="AJ43" s="497">
        <v>1520</v>
      </c>
      <c r="AK43" s="497"/>
      <c r="AL43" s="497"/>
      <c r="AM43" s="497">
        <f t="shared" si="22"/>
        <v>1520</v>
      </c>
      <c r="AN43" s="497">
        <f t="shared" si="30"/>
        <v>1520</v>
      </c>
      <c r="AO43" s="497"/>
      <c r="AP43" s="497"/>
      <c r="AQ43" s="497">
        <f t="shared" si="18"/>
        <v>0</v>
      </c>
      <c r="AR43" s="497">
        <f t="shared" si="31"/>
        <v>0</v>
      </c>
      <c r="AS43" s="497"/>
      <c r="AT43" s="497"/>
      <c r="AU43" s="497"/>
      <c r="AV43" s="497">
        <f t="shared" si="19"/>
        <v>0</v>
      </c>
      <c r="AW43" s="497">
        <f t="shared" si="32"/>
        <v>0</v>
      </c>
      <c r="AX43" s="497"/>
      <c r="AY43" s="497"/>
      <c r="AZ43" s="497"/>
      <c r="BA43" s="497"/>
      <c r="BB43" s="497"/>
      <c r="BC43" s="497"/>
      <c r="BD43" s="497"/>
      <c r="BE43" s="899">
        <f t="shared" si="24"/>
        <v>0</v>
      </c>
      <c r="BF43" s="499">
        <v>2023</v>
      </c>
      <c r="BG43" s="499" t="s">
        <v>910</v>
      </c>
      <c r="BH43" s="499"/>
      <c r="BI43" s="500"/>
    </row>
    <row r="44" spans="1:61" s="501" customFormat="1" ht="30" hidden="1">
      <c r="A44" s="491" t="s">
        <v>2116</v>
      </c>
      <c r="B44" s="492" t="s">
        <v>2117</v>
      </c>
      <c r="C44" s="493" t="s">
        <v>2118</v>
      </c>
      <c r="D44" s="494"/>
      <c r="E44" s="495" t="s">
        <v>245</v>
      </c>
      <c r="F44" s="496" t="s">
        <v>2119</v>
      </c>
      <c r="G44" s="497">
        <f t="shared" si="27"/>
        <v>1560</v>
      </c>
      <c r="H44" s="497">
        <v>1560</v>
      </c>
      <c r="I44" s="497"/>
      <c r="J44" s="497">
        <v>0</v>
      </c>
      <c r="K44" s="497">
        <f t="shared" si="28"/>
        <v>1560</v>
      </c>
      <c r="L44" s="497">
        <v>1560</v>
      </c>
      <c r="M44" s="971">
        <v>106.6</v>
      </c>
      <c r="N44" s="502">
        <v>106.6</v>
      </c>
      <c r="O44" s="497"/>
      <c r="P44" s="497"/>
      <c r="Q44" s="497"/>
      <c r="R44" s="497"/>
      <c r="S44" s="497">
        <f t="shared" si="20"/>
        <v>1560</v>
      </c>
      <c r="T44" s="497">
        <v>1560</v>
      </c>
      <c r="U44" s="497"/>
      <c r="V44" s="497"/>
      <c r="W44" s="497">
        <f t="shared" si="21"/>
        <v>0</v>
      </c>
      <c r="X44" s="497"/>
      <c r="Y44" s="497"/>
      <c r="Z44" s="497"/>
      <c r="AA44" s="497">
        <f t="shared" si="15"/>
        <v>544.45000000000005</v>
      </c>
      <c r="AB44" s="497">
        <v>544.45000000000005</v>
      </c>
      <c r="AC44" s="497"/>
      <c r="AD44" s="497"/>
      <c r="AE44" s="497">
        <f t="shared" si="16"/>
        <v>0</v>
      </c>
      <c r="AF44" s="497"/>
      <c r="AG44" s="497"/>
      <c r="AH44" s="497"/>
      <c r="AI44" s="497">
        <f t="shared" si="17"/>
        <v>1560</v>
      </c>
      <c r="AJ44" s="497">
        <v>1560</v>
      </c>
      <c r="AK44" s="497"/>
      <c r="AL44" s="497"/>
      <c r="AM44" s="497">
        <f t="shared" si="22"/>
        <v>1560</v>
      </c>
      <c r="AN44" s="497">
        <f t="shared" si="30"/>
        <v>1560</v>
      </c>
      <c r="AO44" s="497"/>
      <c r="AP44" s="497"/>
      <c r="AQ44" s="497">
        <f t="shared" si="18"/>
        <v>0</v>
      </c>
      <c r="AR44" s="497">
        <f t="shared" si="31"/>
        <v>0</v>
      </c>
      <c r="AS44" s="497"/>
      <c r="AT44" s="497"/>
      <c r="AU44" s="497"/>
      <c r="AV44" s="497">
        <f t="shared" si="19"/>
        <v>0</v>
      </c>
      <c r="AW44" s="497">
        <f t="shared" si="32"/>
        <v>0</v>
      </c>
      <c r="AX44" s="497"/>
      <c r="AY44" s="497"/>
      <c r="AZ44" s="497"/>
      <c r="BA44" s="497"/>
      <c r="BB44" s="497"/>
      <c r="BC44" s="497"/>
      <c r="BD44" s="497"/>
      <c r="BE44" s="899">
        <f t="shared" si="24"/>
        <v>0</v>
      </c>
      <c r="BF44" s="499">
        <v>2023</v>
      </c>
      <c r="BG44" s="499" t="s">
        <v>910</v>
      </c>
      <c r="BH44" s="499"/>
      <c r="BI44" s="500"/>
    </row>
    <row r="45" spans="1:61" s="501" customFormat="1" ht="31.5" hidden="1">
      <c r="A45" s="491" t="s">
        <v>2120</v>
      </c>
      <c r="B45" s="492" t="s">
        <v>2121</v>
      </c>
      <c r="C45" s="493" t="s">
        <v>2073</v>
      </c>
      <c r="D45" s="494"/>
      <c r="E45" s="495" t="s">
        <v>245</v>
      </c>
      <c r="F45" s="496" t="s">
        <v>2122</v>
      </c>
      <c r="G45" s="497">
        <f t="shared" si="27"/>
        <v>720</v>
      </c>
      <c r="H45" s="497">
        <v>700</v>
      </c>
      <c r="I45" s="497"/>
      <c r="J45" s="497">
        <v>20</v>
      </c>
      <c r="K45" s="497">
        <f t="shared" si="28"/>
        <v>700</v>
      </c>
      <c r="L45" s="497">
        <v>700</v>
      </c>
      <c r="M45" s="970"/>
      <c r="N45" s="498"/>
      <c r="O45" s="497"/>
      <c r="P45" s="497"/>
      <c r="Q45" s="497"/>
      <c r="R45" s="497"/>
      <c r="S45" s="497">
        <f t="shared" si="20"/>
        <v>700</v>
      </c>
      <c r="T45" s="497">
        <v>700</v>
      </c>
      <c r="U45" s="497"/>
      <c r="V45" s="497"/>
      <c r="W45" s="497">
        <f t="shared" si="21"/>
        <v>0</v>
      </c>
      <c r="X45" s="497"/>
      <c r="Y45" s="497"/>
      <c r="Z45" s="497"/>
      <c r="AA45" s="497">
        <f t="shared" si="15"/>
        <v>0</v>
      </c>
      <c r="AB45" s="497">
        <v>0</v>
      </c>
      <c r="AC45" s="497"/>
      <c r="AD45" s="497"/>
      <c r="AE45" s="497">
        <f t="shared" si="16"/>
        <v>0</v>
      </c>
      <c r="AF45" s="497"/>
      <c r="AG45" s="497"/>
      <c r="AH45" s="497"/>
      <c r="AI45" s="497">
        <f t="shared" si="17"/>
        <v>700</v>
      </c>
      <c r="AJ45" s="497">
        <v>700</v>
      </c>
      <c r="AK45" s="497"/>
      <c r="AL45" s="497"/>
      <c r="AM45" s="497">
        <f t="shared" si="22"/>
        <v>700</v>
      </c>
      <c r="AN45" s="497">
        <f t="shared" si="30"/>
        <v>700</v>
      </c>
      <c r="AO45" s="497"/>
      <c r="AP45" s="497"/>
      <c r="AQ45" s="497">
        <f t="shared" si="18"/>
        <v>0</v>
      </c>
      <c r="AR45" s="497">
        <f t="shared" si="31"/>
        <v>0</v>
      </c>
      <c r="AS45" s="497"/>
      <c r="AT45" s="497"/>
      <c r="AU45" s="497"/>
      <c r="AV45" s="497">
        <f t="shared" si="19"/>
        <v>0</v>
      </c>
      <c r="AW45" s="497">
        <f t="shared" si="32"/>
        <v>0</v>
      </c>
      <c r="AX45" s="497"/>
      <c r="AY45" s="497"/>
      <c r="AZ45" s="497"/>
      <c r="BA45" s="497"/>
      <c r="BB45" s="497"/>
      <c r="BC45" s="497"/>
      <c r="BD45" s="497"/>
      <c r="BE45" s="899">
        <f t="shared" si="24"/>
        <v>0</v>
      </c>
      <c r="BF45" s="499">
        <v>2023</v>
      </c>
      <c r="BG45" s="499" t="s">
        <v>910</v>
      </c>
      <c r="BH45" s="499"/>
      <c r="BI45" s="500"/>
    </row>
    <row r="46" spans="1:61" s="503" customFormat="1" ht="25.5" hidden="1">
      <c r="A46" s="491" t="s">
        <v>2123</v>
      </c>
      <c r="B46" s="492" t="s">
        <v>2124</v>
      </c>
      <c r="C46" s="493" t="s">
        <v>2073</v>
      </c>
      <c r="D46" s="494"/>
      <c r="E46" s="495" t="s">
        <v>245</v>
      </c>
      <c r="F46" s="496" t="s">
        <v>2125</v>
      </c>
      <c r="G46" s="497">
        <f t="shared" si="27"/>
        <v>670</v>
      </c>
      <c r="H46" s="497">
        <v>650</v>
      </c>
      <c r="I46" s="497"/>
      <c r="J46" s="497">
        <v>20</v>
      </c>
      <c r="K46" s="497">
        <f t="shared" si="28"/>
        <v>650</v>
      </c>
      <c r="L46" s="497">
        <v>650</v>
      </c>
      <c r="M46" s="970"/>
      <c r="N46" s="498"/>
      <c r="O46" s="497"/>
      <c r="P46" s="497"/>
      <c r="Q46" s="497"/>
      <c r="R46" s="497"/>
      <c r="S46" s="497">
        <f t="shared" si="20"/>
        <v>650</v>
      </c>
      <c r="T46" s="497">
        <v>650</v>
      </c>
      <c r="U46" s="497"/>
      <c r="V46" s="497"/>
      <c r="W46" s="497">
        <f t="shared" si="21"/>
        <v>0</v>
      </c>
      <c r="X46" s="497"/>
      <c r="Y46" s="497"/>
      <c r="Z46" s="497"/>
      <c r="AA46" s="497">
        <f t="shared" si="15"/>
        <v>0</v>
      </c>
      <c r="AB46" s="497">
        <v>0</v>
      </c>
      <c r="AC46" s="497"/>
      <c r="AD46" s="497"/>
      <c r="AE46" s="497">
        <f t="shared" si="16"/>
        <v>0</v>
      </c>
      <c r="AF46" s="497"/>
      <c r="AG46" s="497"/>
      <c r="AH46" s="497"/>
      <c r="AI46" s="497">
        <f t="shared" si="17"/>
        <v>650</v>
      </c>
      <c r="AJ46" s="497">
        <v>650</v>
      </c>
      <c r="AK46" s="497"/>
      <c r="AL46" s="497"/>
      <c r="AM46" s="497">
        <f t="shared" si="22"/>
        <v>650</v>
      </c>
      <c r="AN46" s="497">
        <f t="shared" si="30"/>
        <v>650</v>
      </c>
      <c r="AO46" s="497"/>
      <c r="AP46" s="497"/>
      <c r="AQ46" s="497">
        <f t="shared" si="18"/>
        <v>0</v>
      </c>
      <c r="AR46" s="497">
        <f t="shared" si="31"/>
        <v>0</v>
      </c>
      <c r="AS46" s="497"/>
      <c r="AT46" s="497"/>
      <c r="AU46" s="497"/>
      <c r="AV46" s="497">
        <f t="shared" si="19"/>
        <v>0</v>
      </c>
      <c r="AW46" s="497">
        <f t="shared" si="32"/>
        <v>0</v>
      </c>
      <c r="AX46" s="497"/>
      <c r="AY46" s="497"/>
      <c r="AZ46" s="497"/>
      <c r="BA46" s="497"/>
      <c r="BB46" s="497"/>
      <c r="BC46" s="497"/>
      <c r="BD46" s="497"/>
      <c r="BE46" s="899">
        <f t="shared" si="24"/>
        <v>0</v>
      </c>
      <c r="BF46" s="499">
        <v>2023</v>
      </c>
      <c r="BG46" s="499" t="s">
        <v>910</v>
      </c>
      <c r="BH46" s="499"/>
      <c r="BI46" s="500"/>
    </row>
    <row r="47" spans="1:61" s="501" customFormat="1" ht="30" hidden="1">
      <c r="A47" s="491" t="s">
        <v>2126</v>
      </c>
      <c r="B47" s="492" t="s">
        <v>2127</v>
      </c>
      <c r="C47" s="493" t="s">
        <v>2073</v>
      </c>
      <c r="D47" s="494"/>
      <c r="E47" s="495" t="s">
        <v>245</v>
      </c>
      <c r="F47" s="496" t="s">
        <v>2128</v>
      </c>
      <c r="G47" s="497">
        <f t="shared" si="27"/>
        <v>866</v>
      </c>
      <c r="H47" s="497">
        <v>866</v>
      </c>
      <c r="I47" s="497"/>
      <c r="J47" s="497">
        <v>0</v>
      </c>
      <c r="K47" s="497">
        <f t="shared" si="28"/>
        <v>866</v>
      </c>
      <c r="L47" s="497">
        <v>866</v>
      </c>
      <c r="M47" s="971">
        <v>68.599999999999994</v>
      </c>
      <c r="N47" s="502">
        <v>68.599999999999994</v>
      </c>
      <c r="O47" s="497"/>
      <c r="P47" s="497"/>
      <c r="Q47" s="497"/>
      <c r="R47" s="497"/>
      <c r="S47" s="497">
        <f t="shared" si="20"/>
        <v>866</v>
      </c>
      <c r="T47" s="497">
        <v>866</v>
      </c>
      <c r="U47" s="497"/>
      <c r="V47" s="497"/>
      <c r="W47" s="497">
        <f t="shared" si="21"/>
        <v>0</v>
      </c>
      <c r="X47" s="497"/>
      <c r="Y47" s="497"/>
      <c r="Z47" s="497"/>
      <c r="AA47" s="497">
        <f t="shared" si="15"/>
        <v>309.44499999999999</v>
      </c>
      <c r="AB47" s="497">
        <v>309.44499999999999</v>
      </c>
      <c r="AC47" s="497"/>
      <c r="AD47" s="497"/>
      <c r="AE47" s="497">
        <f t="shared" si="16"/>
        <v>0</v>
      </c>
      <c r="AF47" s="497"/>
      <c r="AG47" s="497"/>
      <c r="AH47" s="497"/>
      <c r="AI47" s="497">
        <f t="shared" si="17"/>
        <v>866</v>
      </c>
      <c r="AJ47" s="497">
        <v>866</v>
      </c>
      <c r="AK47" s="497"/>
      <c r="AL47" s="497"/>
      <c r="AM47" s="497">
        <f t="shared" si="22"/>
        <v>866</v>
      </c>
      <c r="AN47" s="497">
        <f t="shared" si="30"/>
        <v>866</v>
      </c>
      <c r="AO47" s="497"/>
      <c r="AP47" s="497"/>
      <c r="AQ47" s="497">
        <f t="shared" si="18"/>
        <v>0</v>
      </c>
      <c r="AR47" s="497">
        <f t="shared" si="31"/>
        <v>0</v>
      </c>
      <c r="AS47" s="497"/>
      <c r="AT47" s="497"/>
      <c r="AU47" s="497"/>
      <c r="AV47" s="497">
        <f t="shared" si="19"/>
        <v>0</v>
      </c>
      <c r="AW47" s="497">
        <f t="shared" si="32"/>
        <v>0</v>
      </c>
      <c r="AX47" s="497"/>
      <c r="AY47" s="497"/>
      <c r="AZ47" s="497"/>
      <c r="BA47" s="497"/>
      <c r="BB47" s="497"/>
      <c r="BC47" s="497"/>
      <c r="BD47" s="497"/>
      <c r="BE47" s="899">
        <f t="shared" si="24"/>
        <v>0</v>
      </c>
      <c r="BF47" s="499">
        <v>2023</v>
      </c>
      <c r="BG47" s="499" t="s">
        <v>910</v>
      </c>
      <c r="BH47" s="499"/>
      <c r="BI47" s="500"/>
    </row>
    <row r="48" spans="1:61" s="501" customFormat="1" ht="31.5" hidden="1">
      <c r="A48" s="491" t="s">
        <v>2129</v>
      </c>
      <c r="B48" s="492" t="s">
        <v>2130</v>
      </c>
      <c r="C48" s="493" t="s">
        <v>2131</v>
      </c>
      <c r="D48" s="494"/>
      <c r="E48" s="495" t="s">
        <v>245</v>
      </c>
      <c r="F48" s="496" t="s">
        <v>2132</v>
      </c>
      <c r="G48" s="497">
        <f t="shared" si="27"/>
        <v>315</v>
      </c>
      <c r="H48" s="497">
        <v>300</v>
      </c>
      <c r="I48" s="497"/>
      <c r="J48" s="497">
        <v>15</v>
      </c>
      <c r="K48" s="497">
        <f t="shared" si="28"/>
        <v>300</v>
      </c>
      <c r="L48" s="497">
        <v>300</v>
      </c>
      <c r="M48" s="970"/>
      <c r="N48" s="498"/>
      <c r="O48" s="497"/>
      <c r="P48" s="497"/>
      <c r="Q48" s="497"/>
      <c r="R48" s="497"/>
      <c r="S48" s="497">
        <f t="shared" si="20"/>
        <v>300</v>
      </c>
      <c r="T48" s="497">
        <v>300</v>
      </c>
      <c r="U48" s="497"/>
      <c r="V48" s="497"/>
      <c r="W48" s="497">
        <f t="shared" si="21"/>
        <v>0</v>
      </c>
      <c r="X48" s="497"/>
      <c r="Y48" s="497"/>
      <c r="Z48" s="497"/>
      <c r="AA48" s="497">
        <f t="shared" si="15"/>
        <v>0</v>
      </c>
      <c r="AB48" s="497">
        <v>0</v>
      </c>
      <c r="AC48" s="497"/>
      <c r="AD48" s="497"/>
      <c r="AE48" s="497">
        <f t="shared" si="16"/>
        <v>0</v>
      </c>
      <c r="AF48" s="497"/>
      <c r="AG48" s="497"/>
      <c r="AH48" s="497"/>
      <c r="AI48" s="497">
        <f t="shared" si="17"/>
        <v>300</v>
      </c>
      <c r="AJ48" s="497">
        <v>300</v>
      </c>
      <c r="AK48" s="497"/>
      <c r="AL48" s="497"/>
      <c r="AM48" s="497">
        <f t="shared" si="22"/>
        <v>300</v>
      </c>
      <c r="AN48" s="497">
        <f t="shared" si="30"/>
        <v>300</v>
      </c>
      <c r="AO48" s="497"/>
      <c r="AP48" s="497"/>
      <c r="AQ48" s="497">
        <f t="shared" si="18"/>
        <v>0</v>
      </c>
      <c r="AR48" s="497">
        <f t="shared" si="31"/>
        <v>0</v>
      </c>
      <c r="AS48" s="497"/>
      <c r="AT48" s="497"/>
      <c r="AU48" s="497"/>
      <c r="AV48" s="497">
        <f t="shared" si="19"/>
        <v>0</v>
      </c>
      <c r="AW48" s="497">
        <f t="shared" si="32"/>
        <v>0</v>
      </c>
      <c r="AX48" s="497"/>
      <c r="AY48" s="497"/>
      <c r="AZ48" s="497"/>
      <c r="BA48" s="497"/>
      <c r="BB48" s="497"/>
      <c r="BC48" s="497"/>
      <c r="BD48" s="497"/>
      <c r="BE48" s="899">
        <f t="shared" si="24"/>
        <v>0</v>
      </c>
      <c r="BF48" s="499">
        <v>2023</v>
      </c>
      <c r="BG48" s="499" t="s">
        <v>910</v>
      </c>
      <c r="BH48" s="499"/>
      <c r="BI48" s="500"/>
    </row>
    <row r="49" spans="1:61" s="501" customFormat="1" ht="30" hidden="1">
      <c r="A49" s="491" t="s">
        <v>2133</v>
      </c>
      <c r="B49" s="492" t="s">
        <v>2134</v>
      </c>
      <c r="C49" s="493" t="s">
        <v>2131</v>
      </c>
      <c r="D49" s="494"/>
      <c r="E49" s="495" t="s">
        <v>245</v>
      </c>
      <c r="F49" s="496" t="s">
        <v>2135</v>
      </c>
      <c r="G49" s="497">
        <f t="shared" si="27"/>
        <v>260</v>
      </c>
      <c r="H49" s="497">
        <v>250</v>
      </c>
      <c r="I49" s="497"/>
      <c r="J49" s="497">
        <v>10</v>
      </c>
      <c r="K49" s="497">
        <f t="shared" si="28"/>
        <v>250</v>
      </c>
      <c r="L49" s="497">
        <v>250</v>
      </c>
      <c r="M49" s="970"/>
      <c r="N49" s="498"/>
      <c r="O49" s="497"/>
      <c r="P49" s="497"/>
      <c r="Q49" s="497"/>
      <c r="R49" s="497"/>
      <c r="S49" s="497">
        <f t="shared" si="20"/>
        <v>250</v>
      </c>
      <c r="T49" s="497">
        <v>250</v>
      </c>
      <c r="U49" s="497"/>
      <c r="V49" s="497"/>
      <c r="W49" s="497">
        <f t="shared" si="21"/>
        <v>0</v>
      </c>
      <c r="X49" s="497"/>
      <c r="Y49" s="497"/>
      <c r="Z49" s="497"/>
      <c r="AA49" s="497">
        <f t="shared" si="15"/>
        <v>0</v>
      </c>
      <c r="AB49" s="497">
        <v>0</v>
      </c>
      <c r="AC49" s="497"/>
      <c r="AD49" s="497"/>
      <c r="AE49" s="497">
        <f t="shared" si="16"/>
        <v>0</v>
      </c>
      <c r="AF49" s="497"/>
      <c r="AG49" s="497"/>
      <c r="AH49" s="497"/>
      <c r="AI49" s="497">
        <f t="shared" si="17"/>
        <v>250</v>
      </c>
      <c r="AJ49" s="497">
        <v>250</v>
      </c>
      <c r="AK49" s="497"/>
      <c r="AL49" s="497"/>
      <c r="AM49" s="497">
        <f t="shared" si="22"/>
        <v>250</v>
      </c>
      <c r="AN49" s="497">
        <f t="shared" si="30"/>
        <v>250</v>
      </c>
      <c r="AO49" s="497"/>
      <c r="AP49" s="497"/>
      <c r="AQ49" s="497">
        <f t="shared" si="18"/>
        <v>0</v>
      </c>
      <c r="AR49" s="497">
        <f t="shared" si="31"/>
        <v>0</v>
      </c>
      <c r="AS49" s="497"/>
      <c r="AT49" s="497"/>
      <c r="AU49" s="497"/>
      <c r="AV49" s="497">
        <f t="shared" si="19"/>
        <v>0</v>
      </c>
      <c r="AW49" s="497">
        <f t="shared" si="32"/>
        <v>0</v>
      </c>
      <c r="AX49" s="497"/>
      <c r="AY49" s="497"/>
      <c r="AZ49" s="497"/>
      <c r="BA49" s="497"/>
      <c r="BB49" s="497"/>
      <c r="BC49" s="497"/>
      <c r="BD49" s="497"/>
      <c r="BE49" s="899">
        <f t="shared" si="24"/>
        <v>0</v>
      </c>
      <c r="BF49" s="499">
        <v>2023</v>
      </c>
      <c r="BG49" s="499" t="s">
        <v>910</v>
      </c>
      <c r="BH49" s="499"/>
      <c r="BI49" s="500"/>
    </row>
    <row r="50" spans="1:61" s="504" customFormat="1" ht="47.25" hidden="1">
      <c r="A50" s="491" t="s">
        <v>2136</v>
      </c>
      <c r="B50" s="492" t="s">
        <v>2137</v>
      </c>
      <c r="C50" s="493" t="s">
        <v>2061</v>
      </c>
      <c r="D50" s="494"/>
      <c r="E50" s="495" t="s">
        <v>206</v>
      </c>
      <c r="F50" s="496" t="s">
        <v>2138</v>
      </c>
      <c r="G50" s="497">
        <f t="shared" si="27"/>
        <v>9610</v>
      </c>
      <c r="H50" s="497">
        <v>4000</v>
      </c>
      <c r="I50" s="497">
        <v>5610</v>
      </c>
      <c r="J50" s="497"/>
      <c r="K50" s="497">
        <f t="shared" si="28"/>
        <v>4000</v>
      </c>
      <c r="L50" s="497">
        <v>4000</v>
      </c>
      <c r="M50" s="971">
        <v>303.20600000000002</v>
      </c>
      <c r="N50" s="502">
        <v>303.20600000000002</v>
      </c>
      <c r="O50" s="497"/>
      <c r="P50" s="497"/>
      <c r="Q50" s="497"/>
      <c r="R50" s="497"/>
      <c r="S50" s="497">
        <f t="shared" si="20"/>
        <v>4000</v>
      </c>
      <c r="T50" s="497">
        <v>4000</v>
      </c>
      <c r="U50" s="497"/>
      <c r="V50" s="497"/>
      <c r="W50" s="497">
        <f t="shared" si="21"/>
        <v>0</v>
      </c>
      <c r="X50" s="497"/>
      <c r="Y50" s="497"/>
      <c r="Z50" s="497"/>
      <c r="AA50" s="497">
        <f t="shared" si="15"/>
        <v>2007.2059999999999</v>
      </c>
      <c r="AB50" s="497">
        <v>2007.2059999999999</v>
      </c>
      <c r="AC50" s="497"/>
      <c r="AD50" s="497"/>
      <c r="AE50" s="497">
        <f t="shared" si="16"/>
        <v>0</v>
      </c>
      <c r="AF50" s="497"/>
      <c r="AG50" s="497"/>
      <c r="AH50" s="497"/>
      <c r="AI50" s="497">
        <f t="shared" si="17"/>
        <v>4000</v>
      </c>
      <c r="AJ50" s="497">
        <v>4000</v>
      </c>
      <c r="AK50" s="497"/>
      <c r="AL50" s="497"/>
      <c r="AM50" s="497">
        <f t="shared" si="22"/>
        <v>4000</v>
      </c>
      <c r="AN50" s="497">
        <f t="shared" si="30"/>
        <v>4000</v>
      </c>
      <c r="AO50" s="497"/>
      <c r="AP50" s="497"/>
      <c r="AQ50" s="497">
        <f t="shared" si="18"/>
        <v>5610</v>
      </c>
      <c r="AR50" s="497">
        <f t="shared" si="31"/>
        <v>0</v>
      </c>
      <c r="AS50" s="497"/>
      <c r="AT50" s="497">
        <v>5610</v>
      </c>
      <c r="AU50" s="497"/>
      <c r="AV50" s="497">
        <f t="shared" si="19"/>
        <v>5610</v>
      </c>
      <c r="AW50" s="497">
        <f t="shared" si="32"/>
        <v>0</v>
      </c>
      <c r="AX50" s="497"/>
      <c r="AY50" s="497">
        <v>5610</v>
      </c>
      <c r="AZ50" s="497"/>
      <c r="BA50" s="497"/>
      <c r="BB50" s="497"/>
      <c r="BC50" s="497"/>
      <c r="BD50" s="497"/>
      <c r="BE50" s="899">
        <f t="shared" si="24"/>
        <v>0</v>
      </c>
      <c r="BF50" s="499">
        <v>2023</v>
      </c>
      <c r="BG50" s="499" t="s">
        <v>2322</v>
      </c>
      <c r="BH50" s="499" t="s">
        <v>2327</v>
      </c>
      <c r="BI50" s="500"/>
    </row>
    <row r="51" spans="1:61" s="501" customFormat="1" ht="32.25" hidden="1" customHeight="1">
      <c r="A51" s="491" t="s">
        <v>2139</v>
      </c>
      <c r="B51" s="492" t="s">
        <v>2140</v>
      </c>
      <c r="C51" s="493" t="s">
        <v>49</v>
      </c>
      <c r="D51" s="494"/>
      <c r="E51" s="495" t="s">
        <v>206</v>
      </c>
      <c r="F51" s="496" t="s">
        <v>2141</v>
      </c>
      <c r="G51" s="497">
        <f t="shared" si="27"/>
        <v>17889</v>
      </c>
      <c r="H51" s="497">
        <f>5058+8554</f>
        <v>13612</v>
      </c>
      <c r="I51" s="497">
        <v>4277</v>
      </c>
      <c r="J51" s="497"/>
      <c r="K51" s="497">
        <f t="shared" si="28"/>
        <v>13612</v>
      </c>
      <c r="L51" s="497">
        <f>5058+8554</f>
        <v>13612</v>
      </c>
      <c r="M51" s="971">
        <v>454.03899999999999</v>
      </c>
      <c r="N51" s="502">
        <v>454.03899999999999</v>
      </c>
      <c r="O51" s="497"/>
      <c r="P51" s="497"/>
      <c r="Q51" s="497"/>
      <c r="R51" s="497"/>
      <c r="S51" s="497">
        <f t="shared" si="20"/>
        <v>8554</v>
      </c>
      <c r="T51" s="497">
        <v>8554</v>
      </c>
      <c r="U51" s="497"/>
      <c r="V51" s="497"/>
      <c r="W51" s="497">
        <f t="shared" si="21"/>
        <v>0</v>
      </c>
      <c r="X51" s="497"/>
      <c r="Y51" s="497"/>
      <c r="Z51" s="497"/>
      <c r="AA51" s="497">
        <f t="shared" si="15"/>
        <v>574.03899999999999</v>
      </c>
      <c r="AB51" s="497">
        <v>574.03899999999999</v>
      </c>
      <c r="AC51" s="497"/>
      <c r="AD51" s="497"/>
      <c r="AE51" s="497">
        <f t="shared" si="16"/>
        <v>0</v>
      </c>
      <c r="AF51" s="497"/>
      <c r="AG51" s="497"/>
      <c r="AH51" s="497"/>
      <c r="AI51" s="497">
        <f t="shared" si="17"/>
        <v>8554</v>
      </c>
      <c r="AJ51" s="497">
        <v>8554</v>
      </c>
      <c r="AK51" s="497"/>
      <c r="AL51" s="497"/>
      <c r="AM51" s="497">
        <f t="shared" si="22"/>
        <v>8554</v>
      </c>
      <c r="AN51" s="497">
        <f t="shared" si="30"/>
        <v>8554</v>
      </c>
      <c r="AO51" s="497"/>
      <c r="AP51" s="497"/>
      <c r="AQ51" s="497">
        <f t="shared" si="18"/>
        <v>9335</v>
      </c>
      <c r="AR51" s="497">
        <f>+L51-P51-AN51</f>
        <v>5058</v>
      </c>
      <c r="AS51" s="497"/>
      <c r="AT51" s="497">
        <v>4277</v>
      </c>
      <c r="AU51" s="497"/>
      <c r="AV51" s="497">
        <f t="shared" si="19"/>
        <v>9335</v>
      </c>
      <c r="AW51" s="497">
        <f t="shared" si="32"/>
        <v>5058</v>
      </c>
      <c r="AX51" s="497"/>
      <c r="AY51" s="497">
        <v>4277</v>
      </c>
      <c r="AZ51" s="497"/>
      <c r="BA51" s="497"/>
      <c r="BB51" s="497"/>
      <c r="BC51" s="497"/>
      <c r="BD51" s="497"/>
      <c r="BE51" s="899">
        <f t="shared" si="24"/>
        <v>0</v>
      </c>
      <c r="BF51" s="499">
        <v>2023</v>
      </c>
      <c r="BG51" s="499" t="s">
        <v>2322</v>
      </c>
      <c r="BH51" s="499" t="s">
        <v>2327</v>
      </c>
      <c r="BI51" s="500"/>
    </row>
    <row r="52" spans="1:61" s="739" customFormat="1" ht="32.25" hidden="1" customHeight="1">
      <c r="A52" s="731" t="s">
        <v>2142</v>
      </c>
      <c r="B52" s="732" t="s">
        <v>2143</v>
      </c>
      <c r="C52" s="733" t="s">
        <v>2101</v>
      </c>
      <c r="D52" s="734"/>
      <c r="E52" s="735">
        <v>2024</v>
      </c>
      <c r="F52" s="736"/>
      <c r="G52" s="725">
        <f t="shared" si="27"/>
        <v>260</v>
      </c>
      <c r="H52" s="737">
        <v>252</v>
      </c>
      <c r="I52" s="725"/>
      <c r="J52" s="725">
        <v>8</v>
      </c>
      <c r="K52" s="725">
        <f t="shared" si="28"/>
        <v>252</v>
      </c>
      <c r="L52" s="737">
        <v>252</v>
      </c>
      <c r="M52" s="969"/>
      <c r="N52" s="725"/>
      <c r="O52" s="725"/>
      <c r="P52" s="725"/>
      <c r="Q52" s="725"/>
      <c r="R52" s="725"/>
      <c r="S52" s="725">
        <f t="shared" si="20"/>
        <v>0</v>
      </c>
      <c r="T52" s="725"/>
      <c r="U52" s="725"/>
      <c r="V52" s="725"/>
      <c r="W52" s="725">
        <f t="shared" si="21"/>
        <v>0</v>
      </c>
      <c r="X52" s="725"/>
      <c r="Y52" s="725"/>
      <c r="Z52" s="725"/>
      <c r="AA52" s="725">
        <f t="shared" si="15"/>
        <v>0</v>
      </c>
      <c r="AB52" s="725"/>
      <c r="AC52" s="725"/>
      <c r="AD52" s="725"/>
      <c r="AE52" s="725">
        <f t="shared" si="16"/>
        <v>0</v>
      </c>
      <c r="AF52" s="725"/>
      <c r="AG52" s="725"/>
      <c r="AH52" s="725"/>
      <c r="AI52" s="725">
        <f t="shared" si="17"/>
        <v>0</v>
      </c>
      <c r="AJ52" s="725"/>
      <c r="AK52" s="725"/>
      <c r="AL52" s="725"/>
      <c r="AM52" s="725">
        <f t="shared" si="22"/>
        <v>0</v>
      </c>
      <c r="AN52" s="725"/>
      <c r="AO52" s="725"/>
      <c r="AP52" s="725"/>
      <c r="AQ52" s="725">
        <f t="shared" si="18"/>
        <v>252</v>
      </c>
      <c r="AR52" s="737">
        <v>252</v>
      </c>
      <c r="AS52" s="725"/>
      <c r="AT52" s="725"/>
      <c r="AU52" s="725">
        <v>8</v>
      </c>
      <c r="AV52" s="725">
        <f t="shared" si="19"/>
        <v>252</v>
      </c>
      <c r="AW52" s="737">
        <v>252</v>
      </c>
      <c r="AX52" s="725"/>
      <c r="AY52" s="725"/>
      <c r="AZ52" s="725">
        <v>8</v>
      </c>
      <c r="BA52" s="725"/>
      <c r="BB52" s="725"/>
      <c r="BC52" s="725"/>
      <c r="BD52" s="725"/>
      <c r="BE52" s="898">
        <f t="shared" si="24"/>
        <v>0</v>
      </c>
      <c r="BF52" s="727">
        <v>2024</v>
      </c>
      <c r="BG52" s="727" t="s">
        <v>2323</v>
      </c>
      <c r="BH52" s="727" t="s">
        <v>2327</v>
      </c>
      <c r="BI52" s="738"/>
    </row>
    <row r="53" spans="1:61" s="739" customFormat="1" ht="25.5" hidden="1">
      <c r="A53" s="731" t="s">
        <v>2144</v>
      </c>
      <c r="B53" s="732" t="s">
        <v>2145</v>
      </c>
      <c r="C53" s="733" t="s">
        <v>2070</v>
      </c>
      <c r="D53" s="734"/>
      <c r="E53" s="735">
        <v>2024</v>
      </c>
      <c r="F53" s="736"/>
      <c r="G53" s="725">
        <f t="shared" si="27"/>
        <v>260</v>
      </c>
      <c r="H53" s="737">
        <v>252</v>
      </c>
      <c r="I53" s="725"/>
      <c r="J53" s="725">
        <v>8</v>
      </c>
      <c r="K53" s="725">
        <f t="shared" si="28"/>
        <v>252</v>
      </c>
      <c r="L53" s="737">
        <v>252</v>
      </c>
      <c r="M53" s="969"/>
      <c r="N53" s="725"/>
      <c r="O53" s="725"/>
      <c r="P53" s="725"/>
      <c r="Q53" s="725"/>
      <c r="R53" s="725"/>
      <c r="S53" s="725">
        <f t="shared" si="20"/>
        <v>0</v>
      </c>
      <c r="T53" s="725"/>
      <c r="U53" s="725"/>
      <c r="V53" s="725"/>
      <c r="W53" s="725">
        <f t="shared" si="21"/>
        <v>0</v>
      </c>
      <c r="X53" s="725"/>
      <c r="Y53" s="725"/>
      <c r="Z53" s="725"/>
      <c r="AA53" s="725">
        <f t="shared" si="15"/>
        <v>0</v>
      </c>
      <c r="AB53" s="725"/>
      <c r="AC53" s="725"/>
      <c r="AD53" s="725"/>
      <c r="AE53" s="725">
        <f t="shared" si="16"/>
        <v>0</v>
      </c>
      <c r="AF53" s="725"/>
      <c r="AG53" s="725"/>
      <c r="AH53" s="725"/>
      <c r="AI53" s="725">
        <f t="shared" si="17"/>
        <v>0</v>
      </c>
      <c r="AJ53" s="725"/>
      <c r="AK53" s="725"/>
      <c r="AL53" s="725"/>
      <c r="AM53" s="725">
        <f t="shared" si="22"/>
        <v>0</v>
      </c>
      <c r="AN53" s="725"/>
      <c r="AO53" s="725"/>
      <c r="AP53" s="725"/>
      <c r="AQ53" s="725">
        <f t="shared" si="18"/>
        <v>252</v>
      </c>
      <c r="AR53" s="737">
        <v>252</v>
      </c>
      <c r="AS53" s="725"/>
      <c r="AT53" s="725"/>
      <c r="AU53" s="725">
        <v>8</v>
      </c>
      <c r="AV53" s="725">
        <f t="shared" si="19"/>
        <v>252</v>
      </c>
      <c r="AW53" s="737">
        <v>252</v>
      </c>
      <c r="AX53" s="725"/>
      <c r="AY53" s="725"/>
      <c r="AZ53" s="725">
        <v>8</v>
      </c>
      <c r="BA53" s="725"/>
      <c r="BB53" s="725"/>
      <c r="BC53" s="725"/>
      <c r="BD53" s="725"/>
      <c r="BE53" s="898">
        <f t="shared" si="24"/>
        <v>0</v>
      </c>
      <c r="BF53" s="727">
        <v>2024</v>
      </c>
      <c r="BG53" s="727" t="s">
        <v>2323</v>
      </c>
      <c r="BH53" s="727" t="s">
        <v>2327</v>
      </c>
      <c r="BI53" s="738"/>
    </row>
    <row r="54" spans="1:61" s="740" customFormat="1" ht="31.5" hidden="1">
      <c r="A54" s="731" t="s">
        <v>2146</v>
      </c>
      <c r="B54" s="732" t="s">
        <v>2147</v>
      </c>
      <c r="C54" s="733" t="s">
        <v>2061</v>
      </c>
      <c r="D54" s="734"/>
      <c r="E54" s="735">
        <v>2024</v>
      </c>
      <c r="F54" s="736"/>
      <c r="G54" s="725">
        <f t="shared" si="27"/>
        <v>260</v>
      </c>
      <c r="H54" s="737">
        <v>252</v>
      </c>
      <c r="I54" s="725"/>
      <c r="J54" s="725">
        <v>8</v>
      </c>
      <c r="K54" s="725">
        <f t="shared" si="28"/>
        <v>252</v>
      </c>
      <c r="L54" s="737">
        <v>252</v>
      </c>
      <c r="M54" s="969"/>
      <c r="N54" s="725"/>
      <c r="O54" s="725"/>
      <c r="P54" s="725"/>
      <c r="Q54" s="725"/>
      <c r="R54" s="725"/>
      <c r="S54" s="725">
        <f t="shared" si="20"/>
        <v>0</v>
      </c>
      <c r="T54" s="725"/>
      <c r="U54" s="725"/>
      <c r="V54" s="725"/>
      <c r="W54" s="725">
        <f t="shared" si="21"/>
        <v>0</v>
      </c>
      <c r="X54" s="725"/>
      <c r="Y54" s="725"/>
      <c r="Z54" s="725"/>
      <c r="AA54" s="725">
        <f t="shared" si="15"/>
        <v>0</v>
      </c>
      <c r="AB54" s="725"/>
      <c r="AC54" s="725"/>
      <c r="AD54" s="725"/>
      <c r="AE54" s="725">
        <f t="shared" si="16"/>
        <v>0</v>
      </c>
      <c r="AF54" s="725"/>
      <c r="AG54" s="725"/>
      <c r="AH54" s="725"/>
      <c r="AI54" s="725">
        <f t="shared" si="17"/>
        <v>0</v>
      </c>
      <c r="AJ54" s="725"/>
      <c r="AK54" s="725"/>
      <c r="AL54" s="725"/>
      <c r="AM54" s="725">
        <f t="shared" si="22"/>
        <v>0</v>
      </c>
      <c r="AN54" s="725"/>
      <c r="AO54" s="725"/>
      <c r="AP54" s="725"/>
      <c r="AQ54" s="725">
        <f t="shared" si="18"/>
        <v>252</v>
      </c>
      <c r="AR54" s="737">
        <v>252</v>
      </c>
      <c r="AS54" s="725"/>
      <c r="AT54" s="725"/>
      <c r="AU54" s="725">
        <v>8</v>
      </c>
      <c r="AV54" s="725">
        <f t="shared" si="19"/>
        <v>252</v>
      </c>
      <c r="AW54" s="737">
        <v>252</v>
      </c>
      <c r="AX54" s="725"/>
      <c r="AY54" s="725"/>
      <c r="AZ54" s="725">
        <v>8</v>
      </c>
      <c r="BA54" s="725"/>
      <c r="BB54" s="725"/>
      <c r="BC54" s="725"/>
      <c r="BD54" s="725"/>
      <c r="BE54" s="898">
        <f t="shared" si="24"/>
        <v>0</v>
      </c>
      <c r="BF54" s="727">
        <v>2024</v>
      </c>
      <c r="BG54" s="727" t="s">
        <v>2323</v>
      </c>
      <c r="BH54" s="727" t="s">
        <v>2327</v>
      </c>
      <c r="BI54" s="738"/>
    </row>
    <row r="55" spans="1:61" s="739" customFormat="1" ht="47.25" hidden="1">
      <c r="A55" s="731" t="s">
        <v>2148</v>
      </c>
      <c r="B55" s="732" t="s">
        <v>2149</v>
      </c>
      <c r="C55" s="733" t="s">
        <v>2073</v>
      </c>
      <c r="D55" s="734"/>
      <c r="E55" s="735">
        <v>2024</v>
      </c>
      <c r="F55" s="736"/>
      <c r="G55" s="725">
        <f t="shared" si="27"/>
        <v>260</v>
      </c>
      <c r="H55" s="737">
        <v>252</v>
      </c>
      <c r="I55" s="725"/>
      <c r="J55" s="725">
        <v>8</v>
      </c>
      <c r="K55" s="725">
        <f t="shared" si="28"/>
        <v>252</v>
      </c>
      <c r="L55" s="737">
        <v>252</v>
      </c>
      <c r="M55" s="969"/>
      <c r="N55" s="725"/>
      <c r="O55" s="725"/>
      <c r="P55" s="725"/>
      <c r="Q55" s="725"/>
      <c r="R55" s="725"/>
      <c r="S55" s="725">
        <f t="shared" si="20"/>
        <v>0</v>
      </c>
      <c r="T55" s="725"/>
      <c r="U55" s="725"/>
      <c r="V55" s="725"/>
      <c r="W55" s="725">
        <f t="shared" si="21"/>
        <v>0</v>
      </c>
      <c r="X55" s="725"/>
      <c r="Y55" s="725"/>
      <c r="Z55" s="725"/>
      <c r="AA55" s="725">
        <f t="shared" si="15"/>
        <v>0</v>
      </c>
      <c r="AB55" s="725"/>
      <c r="AC55" s="725"/>
      <c r="AD55" s="725"/>
      <c r="AE55" s="725">
        <f t="shared" si="16"/>
        <v>0</v>
      </c>
      <c r="AF55" s="725"/>
      <c r="AG55" s="725"/>
      <c r="AH55" s="725"/>
      <c r="AI55" s="725">
        <f t="shared" si="17"/>
        <v>0</v>
      </c>
      <c r="AJ55" s="725"/>
      <c r="AK55" s="725"/>
      <c r="AL55" s="725"/>
      <c r="AM55" s="725">
        <f t="shared" si="22"/>
        <v>0</v>
      </c>
      <c r="AN55" s="725"/>
      <c r="AO55" s="725"/>
      <c r="AP55" s="725"/>
      <c r="AQ55" s="725">
        <f t="shared" si="18"/>
        <v>252</v>
      </c>
      <c r="AR55" s="737">
        <v>252</v>
      </c>
      <c r="AS55" s="725"/>
      <c r="AT55" s="725"/>
      <c r="AU55" s="725">
        <v>8</v>
      </c>
      <c r="AV55" s="725">
        <f t="shared" si="19"/>
        <v>252</v>
      </c>
      <c r="AW55" s="737">
        <v>252</v>
      </c>
      <c r="AX55" s="725"/>
      <c r="AY55" s="725"/>
      <c r="AZ55" s="725">
        <v>8</v>
      </c>
      <c r="BA55" s="725"/>
      <c r="BB55" s="725"/>
      <c r="BC55" s="725"/>
      <c r="BD55" s="725"/>
      <c r="BE55" s="898">
        <f t="shared" si="24"/>
        <v>0</v>
      </c>
      <c r="BF55" s="727">
        <v>2024</v>
      </c>
      <c r="BG55" s="727" t="s">
        <v>2323</v>
      </c>
      <c r="BH55" s="727" t="s">
        <v>2327</v>
      </c>
      <c r="BI55" s="738"/>
    </row>
    <row r="56" spans="1:61" s="739" customFormat="1" ht="31.5" hidden="1">
      <c r="A56" s="731" t="s">
        <v>2150</v>
      </c>
      <c r="B56" s="732" t="s">
        <v>2151</v>
      </c>
      <c r="C56" s="733" t="s">
        <v>2131</v>
      </c>
      <c r="D56" s="734"/>
      <c r="E56" s="735">
        <v>2024</v>
      </c>
      <c r="F56" s="736"/>
      <c r="G56" s="725">
        <f t="shared" si="27"/>
        <v>260</v>
      </c>
      <c r="H56" s="737">
        <v>252</v>
      </c>
      <c r="I56" s="725"/>
      <c r="J56" s="725">
        <v>8</v>
      </c>
      <c r="K56" s="725">
        <f t="shared" si="28"/>
        <v>252</v>
      </c>
      <c r="L56" s="737">
        <v>252</v>
      </c>
      <c r="M56" s="969"/>
      <c r="N56" s="725"/>
      <c r="O56" s="725"/>
      <c r="P56" s="725"/>
      <c r="Q56" s="725"/>
      <c r="R56" s="725"/>
      <c r="S56" s="725">
        <f t="shared" si="20"/>
        <v>0</v>
      </c>
      <c r="T56" s="725"/>
      <c r="U56" s="725"/>
      <c r="V56" s="725"/>
      <c r="W56" s="725">
        <f t="shared" si="21"/>
        <v>0</v>
      </c>
      <c r="X56" s="725"/>
      <c r="Y56" s="725"/>
      <c r="Z56" s="725"/>
      <c r="AA56" s="725">
        <f t="shared" si="15"/>
        <v>0</v>
      </c>
      <c r="AB56" s="725"/>
      <c r="AC56" s="725"/>
      <c r="AD56" s="725"/>
      <c r="AE56" s="725">
        <f t="shared" si="16"/>
        <v>0</v>
      </c>
      <c r="AF56" s="725"/>
      <c r="AG56" s="725"/>
      <c r="AH56" s="725"/>
      <c r="AI56" s="725">
        <f t="shared" si="17"/>
        <v>0</v>
      </c>
      <c r="AJ56" s="725"/>
      <c r="AK56" s="725"/>
      <c r="AL56" s="725"/>
      <c r="AM56" s="725">
        <f t="shared" si="22"/>
        <v>0</v>
      </c>
      <c r="AN56" s="725"/>
      <c r="AO56" s="725"/>
      <c r="AP56" s="725"/>
      <c r="AQ56" s="725">
        <f t="shared" si="18"/>
        <v>252</v>
      </c>
      <c r="AR56" s="737">
        <v>252</v>
      </c>
      <c r="AS56" s="725"/>
      <c r="AT56" s="725"/>
      <c r="AU56" s="725">
        <v>8</v>
      </c>
      <c r="AV56" s="725">
        <f t="shared" si="19"/>
        <v>252</v>
      </c>
      <c r="AW56" s="737">
        <v>252</v>
      </c>
      <c r="AX56" s="725"/>
      <c r="AY56" s="725"/>
      <c r="AZ56" s="725">
        <v>8</v>
      </c>
      <c r="BA56" s="725"/>
      <c r="BB56" s="725"/>
      <c r="BC56" s="725"/>
      <c r="BD56" s="725"/>
      <c r="BE56" s="898">
        <f t="shared" si="24"/>
        <v>0</v>
      </c>
      <c r="BF56" s="727">
        <v>2024</v>
      </c>
      <c r="BG56" s="727" t="s">
        <v>2323</v>
      </c>
      <c r="BH56" s="727" t="s">
        <v>2327</v>
      </c>
      <c r="BI56" s="738"/>
    </row>
    <row r="57" spans="1:61" s="739" customFormat="1" ht="18.75" hidden="1">
      <c r="A57" s="731" t="s">
        <v>2152</v>
      </c>
      <c r="B57" s="732" t="s">
        <v>2153</v>
      </c>
      <c r="C57" s="733" t="s">
        <v>2064</v>
      </c>
      <c r="D57" s="734"/>
      <c r="E57" s="735">
        <v>2024</v>
      </c>
      <c r="F57" s="736"/>
      <c r="G57" s="725">
        <f t="shared" si="27"/>
        <v>260</v>
      </c>
      <c r="H57" s="737">
        <v>252</v>
      </c>
      <c r="I57" s="725"/>
      <c r="J57" s="725">
        <v>8</v>
      </c>
      <c r="K57" s="725">
        <f t="shared" si="28"/>
        <v>252</v>
      </c>
      <c r="L57" s="737">
        <v>252</v>
      </c>
      <c r="M57" s="969"/>
      <c r="N57" s="725"/>
      <c r="O57" s="725"/>
      <c r="P57" s="725"/>
      <c r="Q57" s="725"/>
      <c r="R57" s="725"/>
      <c r="S57" s="725">
        <f t="shared" si="20"/>
        <v>0</v>
      </c>
      <c r="T57" s="725"/>
      <c r="U57" s="725"/>
      <c r="V57" s="725"/>
      <c r="W57" s="725">
        <f t="shared" si="21"/>
        <v>0</v>
      </c>
      <c r="X57" s="725"/>
      <c r="Y57" s="725"/>
      <c r="Z57" s="725"/>
      <c r="AA57" s="725">
        <f t="shared" si="15"/>
        <v>0</v>
      </c>
      <c r="AB57" s="725"/>
      <c r="AC57" s="725"/>
      <c r="AD57" s="725"/>
      <c r="AE57" s="725">
        <f t="shared" si="16"/>
        <v>0</v>
      </c>
      <c r="AF57" s="725"/>
      <c r="AG57" s="725"/>
      <c r="AH57" s="725"/>
      <c r="AI57" s="725">
        <f t="shared" si="17"/>
        <v>0</v>
      </c>
      <c r="AJ57" s="725"/>
      <c r="AK57" s="725"/>
      <c r="AL57" s="725"/>
      <c r="AM57" s="725">
        <f t="shared" si="22"/>
        <v>0</v>
      </c>
      <c r="AN57" s="725"/>
      <c r="AO57" s="725"/>
      <c r="AP57" s="725"/>
      <c r="AQ57" s="725">
        <f t="shared" si="18"/>
        <v>252</v>
      </c>
      <c r="AR57" s="737">
        <v>252</v>
      </c>
      <c r="AS57" s="725"/>
      <c r="AT57" s="725"/>
      <c r="AU57" s="725">
        <v>8</v>
      </c>
      <c r="AV57" s="725">
        <f t="shared" si="19"/>
        <v>252</v>
      </c>
      <c r="AW57" s="737">
        <v>252</v>
      </c>
      <c r="AX57" s="725"/>
      <c r="AY57" s="725"/>
      <c r="AZ57" s="725">
        <v>8</v>
      </c>
      <c r="BA57" s="725"/>
      <c r="BB57" s="725"/>
      <c r="BC57" s="725"/>
      <c r="BD57" s="725"/>
      <c r="BE57" s="898">
        <f t="shared" si="24"/>
        <v>0</v>
      </c>
      <c r="BF57" s="727">
        <v>2024</v>
      </c>
      <c r="BG57" s="727" t="s">
        <v>2323</v>
      </c>
      <c r="BH57" s="727" t="s">
        <v>2327</v>
      </c>
      <c r="BI57" s="738"/>
    </row>
    <row r="58" spans="1:61" s="741" customFormat="1" ht="31.5" hidden="1">
      <c r="A58" s="731" t="s">
        <v>2154</v>
      </c>
      <c r="B58" s="732" t="s">
        <v>2155</v>
      </c>
      <c r="C58" s="733" t="s">
        <v>2067</v>
      </c>
      <c r="D58" s="734"/>
      <c r="E58" s="735">
        <v>2024</v>
      </c>
      <c r="F58" s="736"/>
      <c r="G58" s="725">
        <f t="shared" si="27"/>
        <v>260</v>
      </c>
      <c r="H58" s="737">
        <v>252</v>
      </c>
      <c r="I58" s="725"/>
      <c r="J58" s="725">
        <v>8</v>
      </c>
      <c r="K58" s="725">
        <f t="shared" si="28"/>
        <v>252</v>
      </c>
      <c r="L58" s="737">
        <v>252</v>
      </c>
      <c r="M58" s="969"/>
      <c r="N58" s="725"/>
      <c r="O58" s="725"/>
      <c r="P58" s="725"/>
      <c r="Q58" s="725"/>
      <c r="R58" s="725"/>
      <c r="S58" s="725">
        <f t="shared" si="20"/>
        <v>0</v>
      </c>
      <c r="T58" s="725"/>
      <c r="U58" s="725"/>
      <c r="V58" s="725"/>
      <c r="W58" s="725">
        <f t="shared" si="21"/>
        <v>0</v>
      </c>
      <c r="X58" s="725"/>
      <c r="Y58" s="725"/>
      <c r="Z58" s="725"/>
      <c r="AA58" s="725">
        <f t="shared" si="15"/>
        <v>0</v>
      </c>
      <c r="AB58" s="725"/>
      <c r="AC58" s="725"/>
      <c r="AD58" s="725"/>
      <c r="AE58" s="725">
        <f t="shared" si="16"/>
        <v>0</v>
      </c>
      <c r="AF58" s="725"/>
      <c r="AG58" s="725"/>
      <c r="AH58" s="725"/>
      <c r="AI58" s="725">
        <f t="shared" si="17"/>
        <v>0</v>
      </c>
      <c r="AJ58" s="725"/>
      <c r="AK58" s="725"/>
      <c r="AL58" s="725"/>
      <c r="AM58" s="725">
        <f t="shared" si="22"/>
        <v>0</v>
      </c>
      <c r="AN58" s="725"/>
      <c r="AO58" s="725"/>
      <c r="AP58" s="725"/>
      <c r="AQ58" s="725">
        <f t="shared" si="18"/>
        <v>252</v>
      </c>
      <c r="AR58" s="737">
        <v>252</v>
      </c>
      <c r="AS58" s="725"/>
      <c r="AT58" s="725"/>
      <c r="AU58" s="725">
        <v>8</v>
      </c>
      <c r="AV58" s="725">
        <f t="shared" si="19"/>
        <v>252</v>
      </c>
      <c r="AW58" s="737">
        <v>252</v>
      </c>
      <c r="AX58" s="725"/>
      <c r="AY58" s="725"/>
      <c r="AZ58" s="725">
        <v>8</v>
      </c>
      <c r="BA58" s="725"/>
      <c r="BB58" s="725"/>
      <c r="BC58" s="725"/>
      <c r="BD58" s="725"/>
      <c r="BE58" s="898">
        <f t="shared" si="24"/>
        <v>0</v>
      </c>
      <c r="BF58" s="727">
        <v>2024</v>
      </c>
      <c r="BG58" s="727" t="s">
        <v>2323</v>
      </c>
      <c r="BH58" s="727" t="s">
        <v>2327</v>
      </c>
      <c r="BI58" s="738"/>
    </row>
    <row r="59" spans="1:61" s="739" customFormat="1" ht="31.5" hidden="1">
      <c r="A59" s="731" t="s">
        <v>2156</v>
      </c>
      <c r="B59" s="732" t="s">
        <v>2157</v>
      </c>
      <c r="C59" s="733" t="s">
        <v>2061</v>
      </c>
      <c r="D59" s="734"/>
      <c r="E59" s="735">
        <v>2024</v>
      </c>
      <c r="F59" s="736"/>
      <c r="G59" s="725">
        <f t="shared" si="27"/>
        <v>280</v>
      </c>
      <c r="H59" s="725">
        <v>270</v>
      </c>
      <c r="I59" s="725"/>
      <c r="J59" s="725">
        <v>10</v>
      </c>
      <c r="K59" s="725">
        <f t="shared" si="28"/>
        <v>270</v>
      </c>
      <c r="L59" s="725">
        <v>270</v>
      </c>
      <c r="M59" s="969"/>
      <c r="N59" s="725"/>
      <c r="O59" s="725"/>
      <c r="P59" s="725"/>
      <c r="Q59" s="725"/>
      <c r="R59" s="725"/>
      <c r="S59" s="725">
        <f t="shared" si="20"/>
        <v>0</v>
      </c>
      <c r="T59" s="725"/>
      <c r="U59" s="725"/>
      <c r="V59" s="725"/>
      <c r="W59" s="725">
        <f t="shared" si="21"/>
        <v>0</v>
      </c>
      <c r="X59" s="725"/>
      <c r="Y59" s="725"/>
      <c r="Z59" s="725"/>
      <c r="AA59" s="725">
        <f t="shared" si="15"/>
        <v>0</v>
      </c>
      <c r="AB59" s="725"/>
      <c r="AC59" s="725"/>
      <c r="AD59" s="725"/>
      <c r="AE59" s="725">
        <f t="shared" si="16"/>
        <v>0</v>
      </c>
      <c r="AF59" s="725"/>
      <c r="AG59" s="725"/>
      <c r="AH59" s="725"/>
      <c r="AI59" s="725">
        <f t="shared" si="17"/>
        <v>0</v>
      </c>
      <c r="AJ59" s="725"/>
      <c r="AK59" s="725"/>
      <c r="AL59" s="725"/>
      <c r="AM59" s="725">
        <f t="shared" si="22"/>
        <v>0</v>
      </c>
      <c r="AN59" s="725"/>
      <c r="AO59" s="725"/>
      <c r="AP59" s="725"/>
      <c r="AQ59" s="725">
        <f t="shared" si="18"/>
        <v>270</v>
      </c>
      <c r="AR59" s="725">
        <v>270</v>
      </c>
      <c r="AS59" s="725"/>
      <c r="AT59" s="725"/>
      <c r="AU59" s="725">
        <v>10</v>
      </c>
      <c r="AV59" s="725">
        <f t="shared" si="19"/>
        <v>270</v>
      </c>
      <c r="AW59" s="725">
        <v>270</v>
      </c>
      <c r="AX59" s="725"/>
      <c r="AY59" s="725"/>
      <c r="AZ59" s="725">
        <v>10</v>
      </c>
      <c r="BA59" s="725"/>
      <c r="BB59" s="725"/>
      <c r="BC59" s="725"/>
      <c r="BD59" s="725"/>
      <c r="BE59" s="898">
        <f t="shared" si="24"/>
        <v>0</v>
      </c>
      <c r="BF59" s="727">
        <v>2024</v>
      </c>
      <c r="BG59" s="727" t="s">
        <v>2323</v>
      </c>
      <c r="BH59" s="727" t="s">
        <v>2327</v>
      </c>
      <c r="BI59" s="738"/>
    </row>
    <row r="60" spans="1:61" s="739" customFormat="1" ht="25.5" hidden="1">
      <c r="A60" s="731" t="s">
        <v>2158</v>
      </c>
      <c r="B60" s="732" t="s">
        <v>2159</v>
      </c>
      <c r="C60" s="733" t="s">
        <v>2101</v>
      </c>
      <c r="D60" s="734"/>
      <c r="E60" s="735" t="s">
        <v>259</v>
      </c>
      <c r="F60" s="736"/>
      <c r="G60" s="725">
        <f t="shared" si="27"/>
        <v>1496</v>
      </c>
      <c r="H60" s="725">
        <v>1496</v>
      </c>
      <c r="I60" s="725"/>
      <c r="J60" s="725">
        <v>0</v>
      </c>
      <c r="K60" s="725">
        <f t="shared" si="28"/>
        <v>1496</v>
      </c>
      <c r="L60" s="725">
        <v>1496</v>
      </c>
      <c r="M60" s="969"/>
      <c r="N60" s="725"/>
      <c r="O60" s="725"/>
      <c r="P60" s="725"/>
      <c r="Q60" s="725"/>
      <c r="R60" s="725"/>
      <c r="S60" s="725">
        <f t="shared" si="20"/>
        <v>0</v>
      </c>
      <c r="T60" s="725"/>
      <c r="U60" s="725"/>
      <c r="V60" s="725"/>
      <c r="W60" s="725">
        <f t="shared" si="21"/>
        <v>0</v>
      </c>
      <c r="X60" s="725"/>
      <c r="Y60" s="725"/>
      <c r="Z60" s="725"/>
      <c r="AA60" s="725">
        <f t="shared" si="15"/>
        <v>0</v>
      </c>
      <c r="AB60" s="725"/>
      <c r="AC60" s="725"/>
      <c r="AD60" s="725"/>
      <c r="AE60" s="725">
        <f t="shared" si="16"/>
        <v>0</v>
      </c>
      <c r="AF60" s="725"/>
      <c r="AG60" s="725"/>
      <c r="AH60" s="725"/>
      <c r="AI60" s="725">
        <f t="shared" si="17"/>
        <v>0</v>
      </c>
      <c r="AJ60" s="725"/>
      <c r="AK60" s="725"/>
      <c r="AL60" s="725"/>
      <c r="AM60" s="725">
        <f t="shared" si="22"/>
        <v>0</v>
      </c>
      <c r="AN60" s="725"/>
      <c r="AO60" s="725"/>
      <c r="AP60" s="725"/>
      <c r="AQ60" s="725">
        <f t="shared" si="18"/>
        <v>1496</v>
      </c>
      <c r="AR60" s="725">
        <v>1496</v>
      </c>
      <c r="AS60" s="725"/>
      <c r="AT60" s="725"/>
      <c r="AU60" s="725">
        <v>0</v>
      </c>
      <c r="AV60" s="725">
        <f t="shared" si="19"/>
        <v>1496</v>
      </c>
      <c r="AW60" s="725">
        <v>1496</v>
      </c>
      <c r="AX60" s="725"/>
      <c r="AY60" s="725"/>
      <c r="AZ60" s="725">
        <v>0</v>
      </c>
      <c r="BA60" s="725"/>
      <c r="BB60" s="725"/>
      <c r="BC60" s="725"/>
      <c r="BD60" s="725"/>
      <c r="BE60" s="898">
        <f t="shared" si="24"/>
        <v>0</v>
      </c>
      <c r="BF60" s="727">
        <v>2024</v>
      </c>
      <c r="BG60" s="727" t="s">
        <v>2323</v>
      </c>
      <c r="BH60" s="727" t="s">
        <v>2327</v>
      </c>
      <c r="BI60" s="738"/>
    </row>
    <row r="61" spans="1:61" s="739" customFormat="1" ht="31.5" hidden="1">
      <c r="A61" s="731" t="s">
        <v>2160</v>
      </c>
      <c r="B61" s="732" t="s">
        <v>2161</v>
      </c>
      <c r="C61" s="733" t="s">
        <v>2061</v>
      </c>
      <c r="D61" s="734"/>
      <c r="E61" s="735">
        <v>2024</v>
      </c>
      <c r="F61" s="736"/>
      <c r="G61" s="725">
        <f t="shared" si="27"/>
        <v>320</v>
      </c>
      <c r="H61" s="725">
        <v>305</v>
      </c>
      <c r="I61" s="725"/>
      <c r="J61" s="725">
        <v>15</v>
      </c>
      <c r="K61" s="725">
        <f t="shared" si="28"/>
        <v>305</v>
      </c>
      <c r="L61" s="725">
        <v>305</v>
      </c>
      <c r="M61" s="969"/>
      <c r="N61" s="725"/>
      <c r="O61" s="725"/>
      <c r="P61" s="725"/>
      <c r="Q61" s="725"/>
      <c r="R61" s="725"/>
      <c r="S61" s="725">
        <f t="shared" si="20"/>
        <v>0</v>
      </c>
      <c r="T61" s="725"/>
      <c r="U61" s="725"/>
      <c r="V61" s="725"/>
      <c r="W61" s="725">
        <f t="shared" si="21"/>
        <v>0</v>
      </c>
      <c r="X61" s="725"/>
      <c r="Y61" s="725"/>
      <c r="Z61" s="725"/>
      <c r="AA61" s="725">
        <f t="shared" si="15"/>
        <v>0</v>
      </c>
      <c r="AB61" s="725"/>
      <c r="AC61" s="725"/>
      <c r="AD61" s="725"/>
      <c r="AE61" s="725">
        <f t="shared" si="16"/>
        <v>0</v>
      </c>
      <c r="AF61" s="725"/>
      <c r="AG61" s="725"/>
      <c r="AH61" s="725"/>
      <c r="AI61" s="725">
        <f t="shared" si="17"/>
        <v>0</v>
      </c>
      <c r="AJ61" s="725"/>
      <c r="AK61" s="725"/>
      <c r="AL61" s="725"/>
      <c r="AM61" s="725">
        <f t="shared" si="22"/>
        <v>0</v>
      </c>
      <c r="AN61" s="725"/>
      <c r="AO61" s="725"/>
      <c r="AP61" s="725"/>
      <c r="AQ61" s="725">
        <f t="shared" si="18"/>
        <v>305</v>
      </c>
      <c r="AR61" s="725">
        <v>305</v>
      </c>
      <c r="AS61" s="725"/>
      <c r="AT61" s="725"/>
      <c r="AU61" s="725">
        <v>15</v>
      </c>
      <c r="AV61" s="725">
        <f t="shared" si="19"/>
        <v>305</v>
      </c>
      <c r="AW61" s="725">
        <v>305</v>
      </c>
      <c r="AX61" s="725"/>
      <c r="AY61" s="725"/>
      <c r="AZ61" s="725">
        <v>15</v>
      </c>
      <c r="BA61" s="725"/>
      <c r="BB61" s="725"/>
      <c r="BC61" s="725"/>
      <c r="BD61" s="725"/>
      <c r="BE61" s="898">
        <f t="shared" si="24"/>
        <v>0</v>
      </c>
      <c r="BF61" s="727">
        <v>2024</v>
      </c>
      <c r="BG61" s="727" t="s">
        <v>2323</v>
      </c>
      <c r="BH61" s="727" t="s">
        <v>2327</v>
      </c>
      <c r="BI61" s="738"/>
    </row>
    <row r="62" spans="1:61" s="61" customFormat="1" ht="31.5" hidden="1">
      <c r="A62" s="731" t="s">
        <v>2162</v>
      </c>
      <c r="B62" s="732" t="s">
        <v>2163</v>
      </c>
      <c r="C62" s="733" t="s">
        <v>2061</v>
      </c>
      <c r="D62" s="742"/>
      <c r="E62" s="735">
        <v>2024</v>
      </c>
      <c r="F62" s="743"/>
      <c r="G62" s="725">
        <f t="shared" si="27"/>
        <v>550</v>
      </c>
      <c r="H62" s="725">
        <v>550</v>
      </c>
      <c r="I62" s="725"/>
      <c r="J62" s="725">
        <v>0</v>
      </c>
      <c r="K62" s="725">
        <f t="shared" si="28"/>
        <v>550</v>
      </c>
      <c r="L62" s="725">
        <v>550</v>
      </c>
      <c r="M62" s="969"/>
      <c r="N62" s="725"/>
      <c r="O62" s="725"/>
      <c r="P62" s="725"/>
      <c r="Q62" s="725"/>
      <c r="R62" s="725"/>
      <c r="S62" s="725">
        <f t="shared" si="20"/>
        <v>0</v>
      </c>
      <c r="T62" s="725"/>
      <c r="U62" s="725"/>
      <c r="V62" s="725"/>
      <c r="W62" s="725">
        <f t="shared" si="21"/>
        <v>0</v>
      </c>
      <c r="X62" s="725"/>
      <c r="Y62" s="725"/>
      <c r="Z62" s="725"/>
      <c r="AA62" s="725">
        <f t="shared" si="15"/>
        <v>0</v>
      </c>
      <c r="AB62" s="725"/>
      <c r="AC62" s="725"/>
      <c r="AD62" s="725"/>
      <c r="AE62" s="725">
        <f t="shared" si="16"/>
        <v>0</v>
      </c>
      <c r="AF62" s="725"/>
      <c r="AG62" s="725"/>
      <c r="AH62" s="725"/>
      <c r="AI62" s="725">
        <f t="shared" si="17"/>
        <v>0</v>
      </c>
      <c r="AJ62" s="725"/>
      <c r="AK62" s="725"/>
      <c r="AL62" s="725"/>
      <c r="AM62" s="725">
        <f t="shared" si="22"/>
        <v>0</v>
      </c>
      <c r="AN62" s="725"/>
      <c r="AO62" s="725"/>
      <c r="AP62" s="725"/>
      <c r="AQ62" s="725">
        <f t="shared" si="18"/>
        <v>550</v>
      </c>
      <c r="AR62" s="725">
        <v>550</v>
      </c>
      <c r="AS62" s="725"/>
      <c r="AT62" s="725"/>
      <c r="AU62" s="725">
        <v>0</v>
      </c>
      <c r="AV62" s="725">
        <f t="shared" si="19"/>
        <v>550</v>
      </c>
      <c r="AW62" s="725">
        <v>550</v>
      </c>
      <c r="AX62" s="725"/>
      <c r="AY62" s="725"/>
      <c r="AZ62" s="725">
        <v>0</v>
      </c>
      <c r="BA62" s="725"/>
      <c r="BB62" s="725"/>
      <c r="BC62" s="725"/>
      <c r="BD62" s="725"/>
      <c r="BE62" s="898">
        <f t="shared" si="24"/>
        <v>0</v>
      </c>
      <c r="BF62" s="727">
        <v>2024</v>
      </c>
      <c r="BG62" s="727" t="s">
        <v>2323</v>
      </c>
      <c r="BH62" s="727" t="s">
        <v>2327</v>
      </c>
      <c r="BI62" s="744"/>
    </row>
    <row r="63" spans="1:61" s="61" customFormat="1" ht="25.5" hidden="1">
      <c r="A63" s="731" t="s">
        <v>2164</v>
      </c>
      <c r="B63" s="732" t="s">
        <v>2165</v>
      </c>
      <c r="C63" s="733" t="s">
        <v>2064</v>
      </c>
      <c r="D63" s="734"/>
      <c r="E63" s="735" t="s">
        <v>259</v>
      </c>
      <c r="F63" s="736"/>
      <c r="G63" s="725">
        <f t="shared" si="27"/>
        <v>520</v>
      </c>
      <c r="H63" s="725">
        <v>500</v>
      </c>
      <c r="I63" s="725"/>
      <c r="J63" s="725">
        <v>20</v>
      </c>
      <c r="K63" s="725">
        <f t="shared" si="28"/>
        <v>500</v>
      </c>
      <c r="L63" s="725">
        <v>500</v>
      </c>
      <c r="M63" s="969"/>
      <c r="N63" s="725"/>
      <c r="O63" s="725"/>
      <c r="P63" s="725"/>
      <c r="Q63" s="725"/>
      <c r="R63" s="725"/>
      <c r="S63" s="725">
        <f t="shared" si="20"/>
        <v>0</v>
      </c>
      <c r="T63" s="725"/>
      <c r="U63" s="725"/>
      <c r="V63" s="725"/>
      <c r="W63" s="725">
        <f t="shared" si="21"/>
        <v>0</v>
      </c>
      <c r="X63" s="725"/>
      <c r="Y63" s="725"/>
      <c r="Z63" s="725"/>
      <c r="AA63" s="725">
        <f t="shared" si="15"/>
        <v>0</v>
      </c>
      <c r="AB63" s="725"/>
      <c r="AC63" s="725"/>
      <c r="AD63" s="725"/>
      <c r="AE63" s="725">
        <f t="shared" si="16"/>
        <v>0</v>
      </c>
      <c r="AF63" s="725"/>
      <c r="AG63" s="725"/>
      <c r="AH63" s="725"/>
      <c r="AI63" s="725">
        <f t="shared" si="17"/>
        <v>0</v>
      </c>
      <c r="AJ63" s="725"/>
      <c r="AK63" s="725"/>
      <c r="AL63" s="725"/>
      <c r="AM63" s="725">
        <f t="shared" si="22"/>
        <v>0</v>
      </c>
      <c r="AN63" s="725"/>
      <c r="AO63" s="725"/>
      <c r="AP63" s="725"/>
      <c r="AQ63" s="725">
        <f t="shared" si="18"/>
        <v>500</v>
      </c>
      <c r="AR63" s="725">
        <v>500</v>
      </c>
      <c r="AS63" s="725"/>
      <c r="AT63" s="725"/>
      <c r="AU63" s="725">
        <v>20</v>
      </c>
      <c r="AV63" s="725">
        <f t="shared" si="19"/>
        <v>500</v>
      </c>
      <c r="AW63" s="725">
        <v>500</v>
      </c>
      <c r="AX63" s="725"/>
      <c r="AY63" s="725"/>
      <c r="AZ63" s="725">
        <v>20</v>
      </c>
      <c r="BA63" s="725"/>
      <c r="BB63" s="725"/>
      <c r="BC63" s="725"/>
      <c r="BD63" s="725"/>
      <c r="BE63" s="898">
        <f t="shared" si="24"/>
        <v>0</v>
      </c>
      <c r="BF63" s="727">
        <v>2024</v>
      </c>
      <c r="BG63" s="727" t="s">
        <v>2323</v>
      </c>
      <c r="BH63" s="727" t="s">
        <v>2327</v>
      </c>
      <c r="BI63" s="738"/>
    </row>
    <row r="64" spans="1:61" s="61" customFormat="1" ht="25.5" hidden="1">
      <c r="A64" s="731" t="s">
        <v>2166</v>
      </c>
      <c r="B64" s="732" t="s">
        <v>2167</v>
      </c>
      <c r="C64" s="733" t="s">
        <v>2067</v>
      </c>
      <c r="D64" s="734"/>
      <c r="E64" s="735" t="s">
        <v>259</v>
      </c>
      <c r="F64" s="736"/>
      <c r="G64" s="725">
        <f t="shared" si="27"/>
        <v>720</v>
      </c>
      <c r="H64" s="725">
        <v>696</v>
      </c>
      <c r="I64" s="725"/>
      <c r="J64" s="725">
        <v>24</v>
      </c>
      <c r="K64" s="725">
        <f t="shared" si="28"/>
        <v>696</v>
      </c>
      <c r="L64" s="725">
        <v>696</v>
      </c>
      <c r="M64" s="969"/>
      <c r="N64" s="725"/>
      <c r="O64" s="725"/>
      <c r="P64" s="725"/>
      <c r="Q64" s="725"/>
      <c r="R64" s="725"/>
      <c r="S64" s="725">
        <f t="shared" si="20"/>
        <v>0</v>
      </c>
      <c r="T64" s="725"/>
      <c r="U64" s="725"/>
      <c r="V64" s="725"/>
      <c r="W64" s="725">
        <f t="shared" si="21"/>
        <v>0</v>
      </c>
      <c r="X64" s="725"/>
      <c r="Y64" s="725"/>
      <c r="Z64" s="725"/>
      <c r="AA64" s="725">
        <f t="shared" si="15"/>
        <v>0</v>
      </c>
      <c r="AB64" s="725"/>
      <c r="AC64" s="725"/>
      <c r="AD64" s="725"/>
      <c r="AE64" s="725">
        <f t="shared" si="16"/>
        <v>0</v>
      </c>
      <c r="AF64" s="725"/>
      <c r="AG64" s="725"/>
      <c r="AH64" s="725"/>
      <c r="AI64" s="725">
        <f t="shared" si="17"/>
        <v>0</v>
      </c>
      <c r="AJ64" s="725"/>
      <c r="AK64" s="725"/>
      <c r="AL64" s="725"/>
      <c r="AM64" s="725">
        <f t="shared" si="22"/>
        <v>0</v>
      </c>
      <c r="AN64" s="725"/>
      <c r="AO64" s="725"/>
      <c r="AP64" s="725"/>
      <c r="AQ64" s="725">
        <f t="shared" si="18"/>
        <v>696</v>
      </c>
      <c r="AR64" s="725">
        <v>696</v>
      </c>
      <c r="AS64" s="725"/>
      <c r="AT64" s="725"/>
      <c r="AU64" s="725">
        <v>24</v>
      </c>
      <c r="AV64" s="725">
        <f t="shared" si="19"/>
        <v>696</v>
      </c>
      <c r="AW64" s="725">
        <v>696</v>
      </c>
      <c r="AX64" s="725"/>
      <c r="AY64" s="725"/>
      <c r="AZ64" s="725">
        <v>24</v>
      </c>
      <c r="BA64" s="725"/>
      <c r="BB64" s="725"/>
      <c r="BC64" s="725"/>
      <c r="BD64" s="725"/>
      <c r="BE64" s="898">
        <f t="shared" si="24"/>
        <v>0</v>
      </c>
      <c r="BF64" s="727">
        <v>2024</v>
      </c>
      <c r="BG64" s="727" t="s">
        <v>2323</v>
      </c>
      <c r="BH64" s="727" t="s">
        <v>2327</v>
      </c>
      <c r="BI64" s="738"/>
    </row>
    <row r="65" spans="1:61" s="61" customFormat="1" ht="31.5" hidden="1">
      <c r="A65" s="731" t="s">
        <v>2168</v>
      </c>
      <c r="B65" s="732" t="s">
        <v>2169</v>
      </c>
      <c r="C65" s="733" t="s">
        <v>2070</v>
      </c>
      <c r="D65" s="734"/>
      <c r="E65" s="735" t="s">
        <v>259</v>
      </c>
      <c r="F65" s="736"/>
      <c r="G65" s="725">
        <f t="shared" si="27"/>
        <v>680</v>
      </c>
      <c r="H65" s="725">
        <v>656</v>
      </c>
      <c r="I65" s="725"/>
      <c r="J65" s="725">
        <v>24</v>
      </c>
      <c r="K65" s="725">
        <f t="shared" si="28"/>
        <v>656</v>
      </c>
      <c r="L65" s="725">
        <v>656</v>
      </c>
      <c r="M65" s="969"/>
      <c r="N65" s="725"/>
      <c r="O65" s="725"/>
      <c r="P65" s="725"/>
      <c r="Q65" s="725"/>
      <c r="R65" s="725"/>
      <c r="S65" s="725">
        <f t="shared" si="20"/>
        <v>0</v>
      </c>
      <c r="T65" s="725"/>
      <c r="U65" s="725"/>
      <c r="V65" s="725"/>
      <c r="W65" s="725">
        <f t="shared" si="21"/>
        <v>0</v>
      </c>
      <c r="X65" s="725"/>
      <c r="Y65" s="725"/>
      <c r="Z65" s="725"/>
      <c r="AA65" s="725">
        <f t="shared" si="15"/>
        <v>0</v>
      </c>
      <c r="AB65" s="725"/>
      <c r="AC65" s="725"/>
      <c r="AD65" s="725"/>
      <c r="AE65" s="725">
        <f t="shared" si="16"/>
        <v>0</v>
      </c>
      <c r="AF65" s="725"/>
      <c r="AG65" s="725"/>
      <c r="AH65" s="725"/>
      <c r="AI65" s="725">
        <f t="shared" si="17"/>
        <v>0</v>
      </c>
      <c r="AJ65" s="725"/>
      <c r="AK65" s="725"/>
      <c r="AL65" s="725"/>
      <c r="AM65" s="725">
        <f t="shared" si="22"/>
        <v>0</v>
      </c>
      <c r="AN65" s="725"/>
      <c r="AO65" s="725"/>
      <c r="AP65" s="725"/>
      <c r="AQ65" s="725">
        <f t="shared" si="18"/>
        <v>656</v>
      </c>
      <c r="AR65" s="725">
        <v>656</v>
      </c>
      <c r="AS65" s="725"/>
      <c r="AT65" s="725"/>
      <c r="AU65" s="725">
        <v>24</v>
      </c>
      <c r="AV65" s="725">
        <f t="shared" si="19"/>
        <v>656</v>
      </c>
      <c r="AW65" s="725">
        <v>656</v>
      </c>
      <c r="AX65" s="725"/>
      <c r="AY65" s="725"/>
      <c r="AZ65" s="725">
        <v>24</v>
      </c>
      <c r="BA65" s="725"/>
      <c r="BB65" s="725"/>
      <c r="BC65" s="725"/>
      <c r="BD65" s="725"/>
      <c r="BE65" s="898">
        <f t="shared" si="24"/>
        <v>0</v>
      </c>
      <c r="BF65" s="727">
        <v>2024</v>
      </c>
      <c r="BG65" s="727" t="s">
        <v>2323</v>
      </c>
      <c r="BH65" s="727" t="s">
        <v>2327</v>
      </c>
      <c r="BI65" s="738"/>
    </row>
    <row r="66" spans="1:61" s="739" customFormat="1" ht="31.5" hidden="1">
      <c r="A66" s="731" t="s">
        <v>2170</v>
      </c>
      <c r="B66" s="732" t="s">
        <v>2171</v>
      </c>
      <c r="C66" s="733" t="s">
        <v>2131</v>
      </c>
      <c r="D66" s="742"/>
      <c r="E66" s="735" t="s">
        <v>259</v>
      </c>
      <c r="F66" s="743"/>
      <c r="G66" s="725">
        <f t="shared" si="27"/>
        <v>1666</v>
      </c>
      <c r="H66" s="725">
        <v>1666</v>
      </c>
      <c r="I66" s="725"/>
      <c r="J66" s="725">
        <v>0</v>
      </c>
      <c r="K66" s="725">
        <f t="shared" si="28"/>
        <v>1666</v>
      </c>
      <c r="L66" s="725">
        <v>1666</v>
      </c>
      <c r="M66" s="969"/>
      <c r="N66" s="725"/>
      <c r="O66" s="725"/>
      <c r="P66" s="725"/>
      <c r="Q66" s="725"/>
      <c r="R66" s="725"/>
      <c r="S66" s="725">
        <f t="shared" si="20"/>
        <v>0</v>
      </c>
      <c r="T66" s="725"/>
      <c r="U66" s="725"/>
      <c r="V66" s="725"/>
      <c r="W66" s="725">
        <f t="shared" si="21"/>
        <v>0</v>
      </c>
      <c r="X66" s="725"/>
      <c r="Y66" s="725"/>
      <c r="Z66" s="725"/>
      <c r="AA66" s="725">
        <f t="shared" si="15"/>
        <v>0</v>
      </c>
      <c r="AB66" s="725"/>
      <c r="AC66" s="725"/>
      <c r="AD66" s="725"/>
      <c r="AE66" s="725">
        <f t="shared" si="16"/>
        <v>0</v>
      </c>
      <c r="AF66" s="725"/>
      <c r="AG66" s="725"/>
      <c r="AH66" s="725"/>
      <c r="AI66" s="725">
        <f t="shared" si="17"/>
        <v>0</v>
      </c>
      <c r="AJ66" s="725"/>
      <c r="AK66" s="725"/>
      <c r="AL66" s="725"/>
      <c r="AM66" s="725">
        <f t="shared" si="22"/>
        <v>0</v>
      </c>
      <c r="AN66" s="725"/>
      <c r="AO66" s="725"/>
      <c r="AP66" s="725"/>
      <c r="AQ66" s="725">
        <f t="shared" si="18"/>
        <v>1666</v>
      </c>
      <c r="AR66" s="725">
        <v>1666</v>
      </c>
      <c r="AS66" s="725"/>
      <c r="AT66" s="725"/>
      <c r="AU66" s="725">
        <v>0</v>
      </c>
      <c r="AV66" s="725">
        <f t="shared" si="19"/>
        <v>1666</v>
      </c>
      <c r="AW66" s="725">
        <v>1666</v>
      </c>
      <c r="AX66" s="725"/>
      <c r="AY66" s="725"/>
      <c r="AZ66" s="725">
        <v>0</v>
      </c>
      <c r="BA66" s="725"/>
      <c r="BB66" s="725"/>
      <c r="BC66" s="725"/>
      <c r="BD66" s="725"/>
      <c r="BE66" s="898">
        <f t="shared" si="24"/>
        <v>0</v>
      </c>
      <c r="BF66" s="727">
        <v>2024</v>
      </c>
      <c r="BG66" s="727" t="s">
        <v>2323</v>
      </c>
      <c r="BH66" s="727" t="s">
        <v>2327</v>
      </c>
      <c r="BI66" s="744"/>
    </row>
    <row r="67" spans="1:61" s="739" customFormat="1" ht="31.5" hidden="1">
      <c r="A67" s="731" t="s">
        <v>2172</v>
      </c>
      <c r="B67" s="732" t="s">
        <v>2173</v>
      </c>
      <c r="C67" s="733" t="s">
        <v>2092</v>
      </c>
      <c r="D67" s="734"/>
      <c r="E67" s="735" t="s">
        <v>259</v>
      </c>
      <c r="F67" s="736"/>
      <c r="G67" s="725">
        <f t="shared" si="27"/>
        <v>40000</v>
      </c>
      <c r="H67" s="725">
        <f>12000+3157</f>
        <v>15157</v>
      </c>
      <c r="I67" s="725">
        <v>24843</v>
      </c>
      <c r="J67" s="725">
        <v>0</v>
      </c>
      <c r="K67" s="725">
        <f t="shared" si="28"/>
        <v>15157</v>
      </c>
      <c r="L67" s="725">
        <f>12000+3157</f>
        <v>15157</v>
      </c>
      <c r="M67" s="969"/>
      <c r="N67" s="725"/>
      <c r="O67" s="725"/>
      <c r="P67" s="725"/>
      <c r="Q67" s="725"/>
      <c r="R67" s="725"/>
      <c r="S67" s="725">
        <f t="shared" si="20"/>
        <v>0</v>
      </c>
      <c r="T67" s="725"/>
      <c r="U67" s="725"/>
      <c r="V67" s="725"/>
      <c r="W67" s="725">
        <f t="shared" si="21"/>
        <v>0</v>
      </c>
      <c r="X67" s="725"/>
      <c r="Y67" s="725"/>
      <c r="Z67" s="725"/>
      <c r="AA67" s="725">
        <f t="shared" si="15"/>
        <v>0</v>
      </c>
      <c r="AB67" s="725"/>
      <c r="AC67" s="725"/>
      <c r="AD67" s="725"/>
      <c r="AE67" s="725">
        <f t="shared" si="16"/>
        <v>0</v>
      </c>
      <c r="AF67" s="725"/>
      <c r="AG67" s="725"/>
      <c r="AH67" s="725"/>
      <c r="AI67" s="725">
        <f t="shared" si="17"/>
        <v>0</v>
      </c>
      <c r="AJ67" s="725"/>
      <c r="AK67" s="725"/>
      <c r="AL67" s="725"/>
      <c r="AM67" s="725">
        <f t="shared" si="22"/>
        <v>0</v>
      </c>
      <c r="AN67" s="725"/>
      <c r="AO67" s="725"/>
      <c r="AP67" s="725"/>
      <c r="AQ67" s="725">
        <f t="shared" si="18"/>
        <v>40000</v>
      </c>
      <c r="AR67" s="725">
        <f>12000+3157</f>
        <v>15157</v>
      </c>
      <c r="AS67" s="725"/>
      <c r="AT67" s="725">
        <v>24843</v>
      </c>
      <c r="AU67" s="725">
        <v>0</v>
      </c>
      <c r="AV67" s="725">
        <f t="shared" si="19"/>
        <v>40000</v>
      </c>
      <c r="AW67" s="725">
        <f>12000+3157</f>
        <v>15157</v>
      </c>
      <c r="AX67" s="725"/>
      <c r="AY67" s="725">
        <v>24843</v>
      </c>
      <c r="AZ67" s="725">
        <v>0</v>
      </c>
      <c r="BA67" s="725"/>
      <c r="BB67" s="725"/>
      <c r="BC67" s="725"/>
      <c r="BD67" s="725"/>
      <c r="BE67" s="898">
        <f t="shared" si="24"/>
        <v>0</v>
      </c>
      <c r="BF67" s="727">
        <v>2024</v>
      </c>
      <c r="BG67" s="727" t="s">
        <v>2323</v>
      </c>
      <c r="BH67" s="727" t="s">
        <v>2327</v>
      </c>
      <c r="BI67" s="738"/>
    </row>
    <row r="68" spans="1:61" s="739" customFormat="1" ht="127.5" hidden="1">
      <c r="A68" s="731" t="s">
        <v>2174</v>
      </c>
      <c r="B68" s="732" t="s">
        <v>2175</v>
      </c>
      <c r="C68" s="733" t="s">
        <v>2176</v>
      </c>
      <c r="D68" s="734"/>
      <c r="E68" s="735" t="s">
        <v>259</v>
      </c>
      <c r="F68" s="736"/>
      <c r="G68" s="725">
        <f t="shared" si="27"/>
        <v>3500</v>
      </c>
      <c r="H68" s="725">
        <v>3500</v>
      </c>
      <c r="I68" s="725"/>
      <c r="J68" s="725"/>
      <c r="K68" s="725">
        <f>+L68</f>
        <v>3500</v>
      </c>
      <c r="L68" s="725">
        <v>3500</v>
      </c>
      <c r="M68" s="969"/>
      <c r="N68" s="725"/>
      <c r="O68" s="725"/>
      <c r="P68" s="725"/>
      <c r="Q68" s="725"/>
      <c r="R68" s="725"/>
      <c r="S68" s="725">
        <f t="shared" si="20"/>
        <v>0</v>
      </c>
      <c r="T68" s="725"/>
      <c r="U68" s="725"/>
      <c r="V68" s="725"/>
      <c r="W68" s="725">
        <f t="shared" si="21"/>
        <v>0</v>
      </c>
      <c r="X68" s="725"/>
      <c r="Y68" s="725"/>
      <c r="Z68" s="725"/>
      <c r="AA68" s="725">
        <f t="shared" si="15"/>
        <v>0</v>
      </c>
      <c r="AB68" s="725"/>
      <c r="AC68" s="725"/>
      <c r="AD68" s="725"/>
      <c r="AE68" s="725">
        <f t="shared" si="16"/>
        <v>0</v>
      </c>
      <c r="AF68" s="725"/>
      <c r="AG68" s="725"/>
      <c r="AH68" s="725"/>
      <c r="AI68" s="725">
        <f t="shared" si="17"/>
        <v>0</v>
      </c>
      <c r="AJ68" s="725"/>
      <c r="AK68" s="725"/>
      <c r="AL68" s="725"/>
      <c r="AM68" s="725">
        <f t="shared" si="22"/>
        <v>0</v>
      </c>
      <c r="AN68" s="725"/>
      <c r="AO68" s="725"/>
      <c r="AP68" s="725"/>
      <c r="AQ68" s="725">
        <f t="shared" si="18"/>
        <v>3500</v>
      </c>
      <c r="AR68" s="725">
        <v>3500</v>
      </c>
      <c r="AS68" s="725"/>
      <c r="AT68" s="725"/>
      <c r="AU68" s="725"/>
      <c r="AV68" s="725">
        <f t="shared" si="19"/>
        <v>3500</v>
      </c>
      <c r="AW68" s="725">
        <v>3500</v>
      </c>
      <c r="AX68" s="725"/>
      <c r="AY68" s="725"/>
      <c r="AZ68" s="725"/>
      <c r="BA68" s="725"/>
      <c r="BB68" s="725"/>
      <c r="BC68" s="725"/>
      <c r="BD68" s="725"/>
      <c r="BE68" s="898">
        <f t="shared" si="24"/>
        <v>0</v>
      </c>
      <c r="BF68" s="727">
        <v>2024</v>
      </c>
      <c r="BG68" s="727" t="s">
        <v>2323</v>
      </c>
      <c r="BH68" s="727" t="s">
        <v>2327</v>
      </c>
      <c r="BI68" s="738"/>
    </row>
    <row r="69" spans="1:61" s="61" customFormat="1" ht="25.5" hidden="1">
      <c r="A69" s="731" t="s">
        <v>2177</v>
      </c>
      <c r="B69" s="732" t="s">
        <v>2178</v>
      </c>
      <c r="C69" s="733" t="s">
        <v>2092</v>
      </c>
      <c r="D69" s="734"/>
      <c r="E69" s="735" t="s">
        <v>259</v>
      </c>
      <c r="F69" s="736"/>
      <c r="G69" s="725">
        <f t="shared" si="27"/>
        <v>9343</v>
      </c>
      <c r="H69" s="725">
        <v>9343</v>
      </c>
      <c r="I69" s="725"/>
      <c r="J69" s="725"/>
      <c r="K69" s="725">
        <f>+L69</f>
        <v>9343</v>
      </c>
      <c r="L69" s="725">
        <v>9343</v>
      </c>
      <c r="M69" s="969"/>
      <c r="N69" s="725"/>
      <c r="O69" s="725"/>
      <c r="P69" s="725"/>
      <c r="Q69" s="725"/>
      <c r="R69" s="725"/>
      <c r="S69" s="725">
        <f t="shared" si="20"/>
        <v>0</v>
      </c>
      <c r="T69" s="725"/>
      <c r="U69" s="725"/>
      <c r="V69" s="725"/>
      <c r="W69" s="725">
        <f t="shared" si="21"/>
        <v>0</v>
      </c>
      <c r="X69" s="725"/>
      <c r="Y69" s="725"/>
      <c r="Z69" s="725"/>
      <c r="AA69" s="725">
        <f t="shared" si="15"/>
        <v>0</v>
      </c>
      <c r="AB69" s="725"/>
      <c r="AC69" s="725"/>
      <c r="AD69" s="725"/>
      <c r="AE69" s="725">
        <f t="shared" si="16"/>
        <v>0</v>
      </c>
      <c r="AF69" s="725"/>
      <c r="AG69" s="725"/>
      <c r="AH69" s="725"/>
      <c r="AI69" s="725">
        <f t="shared" si="17"/>
        <v>0</v>
      </c>
      <c r="AJ69" s="725"/>
      <c r="AK69" s="725"/>
      <c r="AL69" s="725"/>
      <c r="AM69" s="725">
        <f t="shared" si="22"/>
        <v>0</v>
      </c>
      <c r="AN69" s="725"/>
      <c r="AO69" s="725"/>
      <c r="AP69" s="725"/>
      <c r="AQ69" s="725">
        <f t="shared" si="18"/>
        <v>9343</v>
      </c>
      <c r="AR69" s="725">
        <v>9343</v>
      </c>
      <c r="AS69" s="725"/>
      <c r="AT69" s="725"/>
      <c r="AU69" s="725"/>
      <c r="AV69" s="725">
        <f t="shared" si="19"/>
        <v>9343</v>
      </c>
      <c r="AW69" s="725">
        <v>9343</v>
      </c>
      <c r="AX69" s="725"/>
      <c r="AY69" s="725"/>
      <c r="AZ69" s="725"/>
      <c r="BA69" s="725"/>
      <c r="BB69" s="725"/>
      <c r="BC69" s="725"/>
      <c r="BD69" s="725"/>
      <c r="BE69" s="898">
        <f t="shared" si="24"/>
        <v>0</v>
      </c>
      <c r="BF69" s="727">
        <v>2024</v>
      </c>
      <c r="BG69" s="727" t="s">
        <v>2323</v>
      </c>
      <c r="BH69" s="727" t="s">
        <v>2327</v>
      </c>
      <c r="BI69" s="738"/>
    </row>
    <row r="70" spans="1:61" s="739" customFormat="1" ht="47.25" hidden="1">
      <c r="A70" s="731" t="s">
        <v>2179</v>
      </c>
      <c r="B70" s="732" t="s">
        <v>2180</v>
      </c>
      <c r="C70" s="733" t="s">
        <v>2092</v>
      </c>
      <c r="D70" s="742"/>
      <c r="E70" s="735" t="s">
        <v>259</v>
      </c>
      <c r="F70" s="743"/>
      <c r="G70" s="725">
        <f t="shared" si="27"/>
        <v>2400</v>
      </c>
      <c r="H70" s="725">
        <v>1600</v>
      </c>
      <c r="I70" s="725">
        <v>800</v>
      </c>
      <c r="J70" s="725"/>
      <c r="K70" s="725">
        <f>+L70</f>
        <v>1600</v>
      </c>
      <c r="L70" s="725">
        <v>1600</v>
      </c>
      <c r="M70" s="969"/>
      <c r="N70" s="725"/>
      <c r="O70" s="725"/>
      <c r="P70" s="725"/>
      <c r="Q70" s="725"/>
      <c r="R70" s="725"/>
      <c r="S70" s="725">
        <f t="shared" si="20"/>
        <v>0</v>
      </c>
      <c r="T70" s="725"/>
      <c r="U70" s="725"/>
      <c r="V70" s="725"/>
      <c r="W70" s="725">
        <f t="shared" si="21"/>
        <v>0</v>
      </c>
      <c r="X70" s="725"/>
      <c r="Y70" s="725"/>
      <c r="Z70" s="725"/>
      <c r="AA70" s="725">
        <f t="shared" si="15"/>
        <v>0</v>
      </c>
      <c r="AB70" s="725"/>
      <c r="AC70" s="725"/>
      <c r="AD70" s="725"/>
      <c r="AE70" s="725">
        <f t="shared" si="16"/>
        <v>0</v>
      </c>
      <c r="AF70" s="725"/>
      <c r="AG70" s="725"/>
      <c r="AH70" s="725"/>
      <c r="AI70" s="725">
        <f t="shared" si="17"/>
        <v>0</v>
      </c>
      <c r="AJ70" s="725"/>
      <c r="AK70" s="725"/>
      <c r="AL70" s="725"/>
      <c r="AM70" s="725">
        <f t="shared" si="22"/>
        <v>0</v>
      </c>
      <c r="AN70" s="725"/>
      <c r="AO70" s="725"/>
      <c r="AP70" s="725"/>
      <c r="AQ70" s="725">
        <f t="shared" si="18"/>
        <v>2400</v>
      </c>
      <c r="AR70" s="725">
        <v>1600</v>
      </c>
      <c r="AS70" s="725"/>
      <c r="AT70" s="725">
        <v>800</v>
      </c>
      <c r="AU70" s="725"/>
      <c r="AV70" s="725">
        <f t="shared" si="19"/>
        <v>2400</v>
      </c>
      <c r="AW70" s="725">
        <v>1600</v>
      </c>
      <c r="AX70" s="725"/>
      <c r="AY70" s="725">
        <v>800</v>
      </c>
      <c r="AZ70" s="725"/>
      <c r="BA70" s="725"/>
      <c r="BB70" s="725"/>
      <c r="BC70" s="725"/>
      <c r="BD70" s="725"/>
      <c r="BE70" s="898">
        <f t="shared" si="24"/>
        <v>0</v>
      </c>
      <c r="BF70" s="727">
        <v>2024</v>
      </c>
      <c r="BG70" s="727" t="s">
        <v>2323</v>
      </c>
      <c r="BH70" s="727" t="s">
        <v>2327</v>
      </c>
      <c r="BI70" s="744"/>
    </row>
    <row r="71" spans="1:61" s="739" customFormat="1" ht="25.5" hidden="1">
      <c r="A71" s="731" t="s">
        <v>2181</v>
      </c>
      <c r="B71" s="732" t="s">
        <v>2182</v>
      </c>
      <c r="C71" s="733" t="s">
        <v>2092</v>
      </c>
      <c r="D71" s="734"/>
      <c r="E71" s="735" t="s">
        <v>259</v>
      </c>
      <c r="F71" s="736"/>
      <c r="G71" s="725">
        <f t="shared" si="27"/>
        <v>3300</v>
      </c>
      <c r="H71" s="725">
        <v>2200</v>
      </c>
      <c r="I71" s="725">
        <v>1100</v>
      </c>
      <c r="J71" s="725"/>
      <c r="K71" s="725">
        <f>+L71</f>
        <v>2200</v>
      </c>
      <c r="L71" s="725">
        <v>2200</v>
      </c>
      <c r="M71" s="969"/>
      <c r="N71" s="725"/>
      <c r="O71" s="725"/>
      <c r="P71" s="725"/>
      <c r="Q71" s="725"/>
      <c r="R71" s="725"/>
      <c r="S71" s="725">
        <f t="shared" si="20"/>
        <v>0</v>
      </c>
      <c r="T71" s="725"/>
      <c r="U71" s="725"/>
      <c r="V71" s="725"/>
      <c r="W71" s="725">
        <f t="shared" si="21"/>
        <v>0</v>
      </c>
      <c r="X71" s="725"/>
      <c r="Y71" s="725"/>
      <c r="Z71" s="725"/>
      <c r="AA71" s="725">
        <f t="shared" si="15"/>
        <v>0</v>
      </c>
      <c r="AB71" s="725"/>
      <c r="AC71" s="725"/>
      <c r="AD71" s="725"/>
      <c r="AE71" s="725">
        <f t="shared" si="16"/>
        <v>0</v>
      </c>
      <c r="AF71" s="725"/>
      <c r="AG71" s="725"/>
      <c r="AH71" s="725"/>
      <c r="AI71" s="725">
        <f t="shared" si="17"/>
        <v>0</v>
      </c>
      <c r="AJ71" s="725"/>
      <c r="AK71" s="725"/>
      <c r="AL71" s="725"/>
      <c r="AM71" s="725">
        <f t="shared" si="22"/>
        <v>0</v>
      </c>
      <c r="AN71" s="725"/>
      <c r="AO71" s="725"/>
      <c r="AP71" s="725"/>
      <c r="AQ71" s="725">
        <f t="shared" si="18"/>
        <v>3300</v>
      </c>
      <c r="AR71" s="725">
        <v>2200</v>
      </c>
      <c r="AS71" s="725"/>
      <c r="AT71" s="725">
        <v>1100</v>
      </c>
      <c r="AU71" s="725"/>
      <c r="AV71" s="725">
        <f t="shared" si="19"/>
        <v>3300</v>
      </c>
      <c r="AW71" s="725">
        <v>2200</v>
      </c>
      <c r="AX71" s="725"/>
      <c r="AY71" s="725">
        <v>1100</v>
      </c>
      <c r="AZ71" s="725"/>
      <c r="BA71" s="725"/>
      <c r="BB71" s="725"/>
      <c r="BC71" s="725"/>
      <c r="BD71" s="725"/>
      <c r="BE71" s="898">
        <f t="shared" si="24"/>
        <v>0</v>
      </c>
      <c r="BF71" s="727">
        <v>2024</v>
      </c>
      <c r="BG71" s="727" t="s">
        <v>2323</v>
      </c>
      <c r="BH71" s="727" t="s">
        <v>2327</v>
      </c>
      <c r="BI71" s="738"/>
    </row>
    <row r="72" spans="1:61" s="28" customFormat="1" ht="18.75" hidden="1">
      <c r="A72" s="69" t="s">
        <v>50</v>
      </c>
      <c r="B72" s="70" t="s">
        <v>51</v>
      </c>
      <c r="C72" s="71"/>
      <c r="D72" s="71"/>
      <c r="E72" s="71"/>
      <c r="F72" s="141"/>
      <c r="G72" s="142">
        <f>SUM(G73:G111)</f>
        <v>32621.296999999999</v>
      </c>
      <c r="H72" s="142">
        <f t="shared" ref="H72:BE72" si="33">SUM(H73:H111)</f>
        <v>29448</v>
      </c>
      <c r="I72" s="142">
        <f t="shared" si="33"/>
        <v>2822</v>
      </c>
      <c r="J72" s="142">
        <f t="shared" si="33"/>
        <v>351.29699999999997</v>
      </c>
      <c r="K72" s="142">
        <f t="shared" si="33"/>
        <v>29448</v>
      </c>
      <c r="L72" s="142">
        <f t="shared" si="33"/>
        <v>29448</v>
      </c>
      <c r="M72" s="967">
        <f t="shared" si="33"/>
        <v>4524.8074999999999</v>
      </c>
      <c r="N72" s="142">
        <f t="shared" si="33"/>
        <v>0</v>
      </c>
      <c r="O72" s="142">
        <f t="shared" si="33"/>
        <v>2711.1925000000006</v>
      </c>
      <c r="P72" s="142">
        <f t="shared" si="33"/>
        <v>2711.1925000000006</v>
      </c>
      <c r="Q72" s="142">
        <f t="shared" si="33"/>
        <v>0</v>
      </c>
      <c r="R72" s="142">
        <f t="shared" si="33"/>
        <v>0</v>
      </c>
      <c r="S72" s="142">
        <f t="shared" si="33"/>
        <v>7299</v>
      </c>
      <c r="T72" s="142">
        <f t="shared" si="33"/>
        <v>7299</v>
      </c>
      <c r="U72" s="142">
        <f t="shared" si="33"/>
        <v>0</v>
      </c>
      <c r="V72" s="142">
        <f t="shared" si="33"/>
        <v>0</v>
      </c>
      <c r="W72" s="142">
        <f t="shared" si="33"/>
        <v>504</v>
      </c>
      <c r="X72" s="142">
        <f t="shared" si="33"/>
        <v>504</v>
      </c>
      <c r="Y72" s="142">
        <f t="shared" si="33"/>
        <v>0</v>
      </c>
      <c r="Z72" s="142">
        <f t="shared" si="33"/>
        <v>0</v>
      </c>
      <c r="AA72" s="142">
        <f t="shared" si="33"/>
        <v>1342.2391000000002</v>
      </c>
      <c r="AB72" s="142">
        <f t="shared" si="33"/>
        <v>1342.2391000000002</v>
      </c>
      <c r="AC72" s="142">
        <f t="shared" si="33"/>
        <v>0</v>
      </c>
      <c r="AD72" s="142">
        <f t="shared" si="33"/>
        <v>0</v>
      </c>
      <c r="AE72" s="142">
        <f t="shared" si="33"/>
        <v>2711.1925000000006</v>
      </c>
      <c r="AF72" s="142">
        <f t="shared" si="33"/>
        <v>2711.1925000000006</v>
      </c>
      <c r="AG72" s="142">
        <f t="shared" si="33"/>
        <v>0</v>
      </c>
      <c r="AH72" s="142">
        <f t="shared" si="33"/>
        <v>0</v>
      </c>
      <c r="AI72" s="142">
        <f t="shared" si="33"/>
        <v>7299</v>
      </c>
      <c r="AJ72" s="142">
        <f t="shared" si="33"/>
        <v>7299</v>
      </c>
      <c r="AK72" s="142">
        <f t="shared" si="33"/>
        <v>0</v>
      </c>
      <c r="AL72" s="142">
        <f t="shared" si="33"/>
        <v>0</v>
      </c>
      <c r="AM72" s="142">
        <f t="shared" si="33"/>
        <v>14535</v>
      </c>
      <c r="AN72" s="142">
        <f t="shared" si="33"/>
        <v>14535</v>
      </c>
      <c r="AO72" s="142">
        <f t="shared" si="33"/>
        <v>0</v>
      </c>
      <c r="AP72" s="142">
        <f t="shared" si="33"/>
        <v>0</v>
      </c>
      <c r="AQ72" s="142">
        <f t="shared" si="33"/>
        <v>14913</v>
      </c>
      <c r="AR72" s="142">
        <f t="shared" si="33"/>
        <v>14913</v>
      </c>
      <c r="AS72" s="142">
        <f t="shared" si="33"/>
        <v>0</v>
      </c>
      <c r="AT72" s="142">
        <f t="shared" si="33"/>
        <v>0</v>
      </c>
      <c r="AU72" s="142">
        <f t="shared" si="33"/>
        <v>0</v>
      </c>
      <c r="AV72" s="142">
        <f t="shared" si="33"/>
        <v>7685</v>
      </c>
      <c r="AW72" s="142">
        <f t="shared" si="33"/>
        <v>7685</v>
      </c>
      <c r="AX72" s="142">
        <f t="shared" si="33"/>
        <v>0</v>
      </c>
      <c r="AY72" s="142">
        <f t="shared" si="33"/>
        <v>0</v>
      </c>
      <c r="AZ72" s="142">
        <f t="shared" si="33"/>
        <v>0</v>
      </c>
      <c r="BA72" s="142">
        <f t="shared" si="33"/>
        <v>0</v>
      </c>
      <c r="BB72" s="142">
        <f t="shared" si="33"/>
        <v>0</v>
      </c>
      <c r="BC72" s="142">
        <f t="shared" si="33"/>
        <v>0</v>
      </c>
      <c r="BD72" s="142">
        <f t="shared" si="33"/>
        <v>0</v>
      </c>
      <c r="BE72" s="142">
        <f t="shared" si="33"/>
        <v>7236</v>
      </c>
      <c r="BF72" s="198"/>
      <c r="BG72" s="198"/>
      <c r="BH72" s="198"/>
      <c r="BI72" s="72"/>
    </row>
    <row r="73" spans="1:61" s="236" customFormat="1" ht="31.5" hidden="1">
      <c r="A73" s="228"/>
      <c r="B73" s="229" t="s">
        <v>1924</v>
      </c>
      <c r="C73" s="230" t="s">
        <v>1925</v>
      </c>
      <c r="D73" s="231">
        <f>2.71803+0.11622</f>
        <v>2.8342500000000004</v>
      </c>
      <c r="E73" s="230" t="s">
        <v>444</v>
      </c>
      <c r="F73" s="232" t="s">
        <v>1926</v>
      </c>
      <c r="G73" s="233">
        <f>SUM(H73:J73)</f>
        <v>2607.5</v>
      </c>
      <c r="H73" s="233">
        <v>2520</v>
      </c>
      <c r="I73" s="233"/>
      <c r="J73" s="233">
        <v>87.5</v>
      </c>
      <c r="K73" s="210">
        <v>2520</v>
      </c>
      <c r="L73" s="210">
        <v>2520</v>
      </c>
      <c r="M73" s="968">
        <v>196</v>
      </c>
      <c r="N73" s="210"/>
      <c r="O73" s="233">
        <v>0</v>
      </c>
      <c r="P73" s="233">
        <v>0</v>
      </c>
      <c r="Q73" s="210"/>
      <c r="R73" s="210"/>
      <c r="S73" s="210">
        <f t="shared" si="20"/>
        <v>2324</v>
      </c>
      <c r="T73" s="233">
        <v>2324</v>
      </c>
      <c r="U73" s="210"/>
      <c r="V73" s="210"/>
      <c r="W73" s="234">
        <f t="shared" si="21"/>
        <v>0</v>
      </c>
      <c r="X73" s="233"/>
      <c r="Y73" s="210"/>
      <c r="Z73" s="210"/>
      <c r="AA73" s="234">
        <f t="shared" si="15"/>
        <v>0</v>
      </c>
      <c r="AB73" s="210"/>
      <c r="AC73" s="210"/>
      <c r="AD73" s="210"/>
      <c r="AE73" s="234">
        <f t="shared" si="16"/>
        <v>0</v>
      </c>
      <c r="AF73" s="235">
        <f t="shared" ref="AF73:AF84" si="34">P73</f>
        <v>0</v>
      </c>
      <c r="AG73" s="210"/>
      <c r="AH73" s="210"/>
      <c r="AI73" s="234">
        <f t="shared" si="17"/>
        <v>2324</v>
      </c>
      <c r="AJ73" s="210">
        <f t="shared" ref="AJ73:AJ84" si="35">T73</f>
        <v>2324</v>
      </c>
      <c r="AK73" s="210"/>
      <c r="AL73" s="210"/>
      <c r="AM73" s="234">
        <f t="shared" si="22"/>
        <v>2520</v>
      </c>
      <c r="AN73" s="210">
        <v>2520</v>
      </c>
      <c r="AO73" s="210"/>
      <c r="AP73" s="210"/>
      <c r="AQ73" s="210">
        <f t="shared" si="18"/>
        <v>0</v>
      </c>
      <c r="AR73" s="210">
        <v>0</v>
      </c>
      <c r="AS73" s="210">
        <v>0</v>
      </c>
      <c r="AT73" s="210">
        <v>0</v>
      </c>
      <c r="AU73" s="210">
        <v>0</v>
      </c>
      <c r="AV73" s="210">
        <f t="shared" si="19"/>
        <v>0</v>
      </c>
      <c r="AW73" s="210">
        <v>0</v>
      </c>
      <c r="AX73" s="210">
        <v>0</v>
      </c>
      <c r="AY73" s="210">
        <v>0</v>
      </c>
      <c r="AZ73" s="210">
        <v>0</v>
      </c>
      <c r="BA73" s="210"/>
      <c r="BB73" s="210"/>
      <c r="BC73" s="210"/>
      <c r="BD73" s="210">
        <f t="shared" ref="BD73:BD79" si="36">AW73</f>
        <v>0</v>
      </c>
      <c r="BE73" s="897">
        <f t="shared" si="24"/>
        <v>196</v>
      </c>
      <c r="BF73" s="211">
        <v>2022</v>
      </c>
      <c r="BG73" s="211" t="s">
        <v>910</v>
      </c>
      <c r="BH73" s="211"/>
      <c r="BI73" s="212"/>
    </row>
    <row r="74" spans="1:61" s="236" customFormat="1" ht="47.25" hidden="1">
      <c r="A74" s="228"/>
      <c r="B74" s="229" t="s">
        <v>1927</v>
      </c>
      <c r="C74" s="230" t="s">
        <v>1928</v>
      </c>
      <c r="D74" s="231">
        <v>2.0150000000000001</v>
      </c>
      <c r="E74" s="230" t="s">
        <v>444</v>
      </c>
      <c r="F74" s="232" t="s">
        <v>1929</v>
      </c>
      <c r="G74" s="233">
        <f t="shared" ref="G74:G75" si="37">SUM(H74:J74)</f>
        <v>2085.6869999999999</v>
      </c>
      <c r="H74" s="233">
        <v>2000</v>
      </c>
      <c r="I74" s="233"/>
      <c r="J74" s="233">
        <v>85.686999999999998</v>
      </c>
      <c r="K74" s="210">
        <v>2000</v>
      </c>
      <c r="L74" s="210">
        <v>2000</v>
      </c>
      <c r="M74" s="968">
        <v>33.381</v>
      </c>
      <c r="N74" s="210"/>
      <c r="O74" s="233">
        <v>1966.6189999999999</v>
      </c>
      <c r="P74" s="233">
        <v>1966.6189999999999</v>
      </c>
      <c r="Q74" s="210"/>
      <c r="R74" s="210"/>
      <c r="S74" s="210">
        <f t="shared" si="20"/>
        <v>0</v>
      </c>
      <c r="T74" s="233">
        <v>0</v>
      </c>
      <c r="U74" s="210"/>
      <c r="V74" s="210"/>
      <c r="W74" s="234">
        <f t="shared" si="21"/>
        <v>0</v>
      </c>
      <c r="X74" s="233"/>
      <c r="Y74" s="210"/>
      <c r="Z74" s="210"/>
      <c r="AA74" s="234">
        <f t="shared" si="15"/>
        <v>0</v>
      </c>
      <c r="AB74" s="210"/>
      <c r="AC74" s="210"/>
      <c r="AD74" s="210"/>
      <c r="AE74" s="234">
        <f t="shared" si="16"/>
        <v>1966.6189999999999</v>
      </c>
      <c r="AF74" s="235">
        <f t="shared" si="34"/>
        <v>1966.6189999999999</v>
      </c>
      <c r="AG74" s="210"/>
      <c r="AH74" s="210"/>
      <c r="AI74" s="234">
        <f t="shared" si="17"/>
        <v>0</v>
      </c>
      <c r="AJ74" s="234">
        <f t="shared" si="35"/>
        <v>0</v>
      </c>
      <c r="AK74" s="210"/>
      <c r="AL74" s="210"/>
      <c r="AM74" s="234">
        <f t="shared" si="22"/>
        <v>2000</v>
      </c>
      <c r="AN74" s="210">
        <v>2000</v>
      </c>
      <c r="AO74" s="210"/>
      <c r="AP74" s="210"/>
      <c r="AQ74" s="210">
        <f t="shared" si="18"/>
        <v>0</v>
      </c>
      <c r="AR74" s="210">
        <v>0</v>
      </c>
      <c r="AS74" s="210">
        <v>0</v>
      </c>
      <c r="AT74" s="210">
        <v>0</v>
      </c>
      <c r="AU74" s="210">
        <v>0</v>
      </c>
      <c r="AV74" s="210">
        <f t="shared" si="19"/>
        <v>0</v>
      </c>
      <c r="AW74" s="210">
        <v>0</v>
      </c>
      <c r="AX74" s="210">
        <v>0</v>
      </c>
      <c r="AY74" s="210">
        <v>0</v>
      </c>
      <c r="AZ74" s="210">
        <v>0</v>
      </c>
      <c r="BA74" s="210"/>
      <c r="BB74" s="210"/>
      <c r="BC74" s="210"/>
      <c r="BD74" s="210">
        <f t="shared" si="36"/>
        <v>0</v>
      </c>
      <c r="BE74" s="897">
        <f t="shared" si="24"/>
        <v>2000</v>
      </c>
      <c r="BF74" s="211">
        <v>2022</v>
      </c>
      <c r="BG74" s="211" t="s">
        <v>910</v>
      </c>
      <c r="BH74" s="211"/>
      <c r="BI74" s="212"/>
    </row>
    <row r="75" spans="1:61" s="236" customFormat="1" ht="31.5" hidden="1">
      <c r="A75" s="228"/>
      <c r="B75" s="229" t="s">
        <v>1930</v>
      </c>
      <c r="C75" s="230" t="s">
        <v>1928</v>
      </c>
      <c r="D75" s="231">
        <v>1.23</v>
      </c>
      <c r="E75" s="230" t="s">
        <v>444</v>
      </c>
      <c r="F75" s="232" t="s">
        <v>1931</v>
      </c>
      <c r="G75" s="233">
        <f t="shared" si="37"/>
        <v>1167.1210000000001</v>
      </c>
      <c r="H75" s="233">
        <v>1020</v>
      </c>
      <c r="I75" s="233"/>
      <c r="J75" s="233">
        <v>147.12100000000001</v>
      </c>
      <c r="K75" s="210">
        <v>1020</v>
      </c>
      <c r="L75" s="210">
        <v>1020</v>
      </c>
      <c r="M75" s="968">
        <v>976.75</v>
      </c>
      <c r="N75" s="210"/>
      <c r="O75" s="233">
        <v>43.25</v>
      </c>
      <c r="P75" s="233">
        <v>43.25</v>
      </c>
      <c r="Q75" s="210"/>
      <c r="R75" s="210"/>
      <c r="S75" s="210">
        <f t="shared" si="20"/>
        <v>0</v>
      </c>
      <c r="T75" s="233">
        <v>0</v>
      </c>
      <c r="U75" s="210"/>
      <c r="V75" s="210"/>
      <c r="W75" s="234">
        <f t="shared" si="21"/>
        <v>0</v>
      </c>
      <c r="X75" s="233"/>
      <c r="Y75" s="210"/>
      <c r="Z75" s="210"/>
      <c r="AA75" s="234">
        <f t="shared" si="15"/>
        <v>0</v>
      </c>
      <c r="AB75" s="210"/>
      <c r="AC75" s="210"/>
      <c r="AD75" s="210"/>
      <c r="AE75" s="234">
        <f t="shared" si="16"/>
        <v>43.25</v>
      </c>
      <c r="AF75" s="235">
        <f t="shared" si="34"/>
        <v>43.25</v>
      </c>
      <c r="AG75" s="210"/>
      <c r="AH75" s="210"/>
      <c r="AI75" s="234">
        <f t="shared" si="17"/>
        <v>0</v>
      </c>
      <c r="AJ75" s="234">
        <f t="shared" si="35"/>
        <v>0</v>
      </c>
      <c r="AK75" s="210"/>
      <c r="AL75" s="210"/>
      <c r="AM75" s="234">
        <f t="shared" si="22"/>
        <v>1020</v>
      </c>
      <c r="AN75" s="210">
        <v>1020</v>
      </c>
      <c r="AO75" s="210"/>
      <c r="AP75" s="210"/>
      <c r="AQ75" s="210">
        <f t="shared" si="18"/>
        <v>0</v>
      </c>
      <c r="AR75" s="210">
        <v>0</v>
      </c>
      <c r="AS75" s="210">
        <v>0</v>
      </c>
      <c r="AT75" s="210">
        <v>0</v>
      </c>
      <c r="AU75" s="210">
        <v>0</v>
      </c>
      <c r="AV75" s="210">
        <f t="shared" si="19"/>
        <v>0</v>
      </c>
      <c r="AW75" s="210">
        <v>0</v>
      </c>
      <c r="AX75" s="210">
        <v>0</v>
      </c>
      <c r="AY75" s="210">
        <v>0</v>
      </c>
      <c r="AZ75" s="210">
        <v>0</v>
      </c>
      <c r="BA75" s="210"/>
      <c r="BB75" s="210"/>
      <c r="BC75" s="210"/>
      <c r="BD75" s="210">
        <f t="shared" si="36"/>
        <v>0</v>
      </c>
      <c r="BE75" s="897">
        <f t="shared" si="24"/>
        <v>1020</v>
      </c>
      <c r="BF75" s="211">
        <v>2022</v>
      </c>
      <c r="BG75" s="211" t="s">
        <v>910</v>
      </c>
      <c r="BH75" s="211"/>
      <c r="BI75" s="212"/>
    </row>
    <row r="76" spans="1:61" s="236" customFormat="1" hidden="1">
      <c r="A76" s="228"/>
      <c r="B76" s="229" t="s">
        <v>1932</v>
      </c>
      <c r="C76" s="230" t="s">
        <v>1933</v>
      </c>
      <c r="D76" s="231">
        <v>2</v>
      </c>
      <c r="E76" s="230" t="s">
        <v>444</v>
      </c>
      <c r="F76" s="232" t="s">
        <v>1934</v>
      </c>
      <c r="G76" s="233">
        <f>SUM(H76:J76)</f>
        <v>1630.989</v>
      </c>
      <c r="H76" s="233">
        <v>1600</v>
      </c>
      <c r="I76" s="233"/>
      <c r="J76" s="233">
        <v>30.989000000000001</v>
      </c>
      <c r="K76" s="210">
        <v>1600</v>
      </c>
      <c r="L76" s="210">
        <v>1600</v>
      </c>
      <c r="M76" s="968">
        <v>1068.752</v>
      </c>
      <c r="N76" s="210"/>
      <c r="O76" s="233">
        <v>531.24800000000005</v>
      </c>
      <c r="P76" s="233">
        <v>531.24800000000005</v>
      </c>
      <c r="Q76" s="210"/>
      <c r="R76" s="210"/>
      <c r="S76" s="210">
        <f t="shared" si="20"/>
        <v>0</v>
      </c>
      <c r="T76" s="233">
        <v>0</v>
      </c>
      <c r="U76" s="210"/>
      <c r="V76" s="210"/>
      <c r="W76" s="210">
        <f t="shared" si="21"/>
        <v>504</v>
      </c>
      <c r="X76" s="210">
        <v>504</v>
      </c>
      <c r="Y76" s="210"/>
      <c r="Z76" s="210"/>
      <c r="AA76" s="234">
        <f t="shared" si="15"/>
        <v>0</v>
      </c>
      <c r="AB76" s="237"/>
      <c r="AC76" s="210"/>
      <c r="AD76" s="210"/>
      <c r="AE76" s="234">
        <f t="shared" si="16"/>
        <v>531.24800000000005</v>
      </c>
      <c r="AF76" s="235">
        <f>P76</f>
        <v>531.24800000000005</v>
      </c>
      <c r="AG76" s="210"/>
      <c r="AH76" s="210"/>
      <c r="AI76" s="234">
        <f t="shared" si="17"/>
        <v>0</v>
      </c>
      <c r="AJ76" s="234">
        <f>T76</f>
        <v>0</v>
      </c>
      <c r="AK76" s="210"/>
      <c r="AL76" s="210"/>
      <c r="AM76" s="234">
        <f t="shared" si="22"/>
        <v>1600</v>
      </c>
      <c r="AN76" s="210">
        <v>1600</v>
      </c>
      <c r="AO76" s="210"/>
      <c r="AP76" s="210"/>
      <c r="AQ76" s="210">
        <f t="shared" si="18"/>
        <v>0</v>
      </c>
      <c r="AR76" s="210">
        <v>0</v>
      </c>
      <c r="AS76" s="210">
        <v>0</v>
      </c>
      <c r="AT76" s="210">
        <v>0</v>
      </c>
      <c r="AU76" s="210">
        <v>0</v>
      </c>
      <c r="AV76" s="210">
        <f t="shared" si="19"/>
        <v>0</v>
      </c>
      <c r="AW76" s="210">
        <v>0</v>
      </c>
      <c r="AX76" s="210">
        <v>0</v>
      </c>
      <c r="AY76" s="210">
        <v>0</v>
      </c>
      <c r="AZ76" s="210">
        <v>0</v>
      </c>
      <c r="BA76" s="210"/>
      <c r="BB76" s="210"/>
      <c r="BC76" s="210"/>
      <c r="BD76" s="210">
        <f t="shared" si="36"/>
        <v>0</v>
      </c>
      <c r="BE76" s="897">
        <f t="shared" ref="BE76:BE128" si="38">AM76-S76</f>
        <v>1600</v>
      </c>
      <c r="BF76" s="211">
        <v>2022</v>
      </c>
      <c r="BG76" s="211" t="s">
        <v>910</v>
      </c>
      <c r="BH76" s="211"/>
      <c r="BI76" s="212"/>
    </row>
    <row r="77" spans="1:61" s="238" customFormat="1" ht="31.5" hidden="1">
      <c r="A77" s="228"/>
      <c r="B77" s="229" t="s">
        <v>1970</v>
      </c>
      <c r="C77" s="230" t="s">
        <v>1966</v>
      </c>
      <c r="D77" s="230">
        <f>327+1.8+52+93</f>
        <v>473.8</v>
      </c>
      <c r="E77" s="230" t="s">
        <v>444</v>
      </c>
      <c r="F77" s="232" t="s">
        <v>1971</v>
      </c>
      <c r="G77" s="233">
        <f>SUM(H77:J77)</f>
        <v>600</v>
      </c>
      <c r="H77" s="233">
        <v>600</v>
      </c>
      <c r="I77" s="233"/>
      <c r="J77" s="233"/>
      <c r="K77" s="210">
        <v>600</v>
      </c>
      <c r="L77" s="210">
        <v>600</v>
      </c>
      <c r="M77" s="968">
        <v>585.64200000000005</v>
      </c>
      <c r="N77" s="210"/>
      <c r="O77" s="233">
        <v>14.357999999999947</v>
      </c>
      <c r="P77" s="233">
        <v>14.357999999999947</v>
      </c>
      <c r="Q77" s="210"/>
      <c r="R77" s="210"/>
      <c r="S77" s="210">
        <f t="shared" si="20"/>
        <v>0</v>
      </c>
      <c r="T77" s="233">
        <v>0</v>
      </c>
      <c r="U77" s="210"/>
      <c r="V77" s="210"/>
      <c r="W77" s="234">
        <f t="shared" si="21"/>
        <v>0</v>
      </c>
      <c r="X77" s="233"/>
      <c r="Y77" s="210"/>
      <c r="Z77" s="210"/>
      <c r="AA77" s="234">
        <f t="shared" si="15"/>
        <v>0</v>
      </c>
      <c r="AB77" s="210"/>
      <c r="AC77" s="210"/>
      <c r="AD77" s="210"/>
      <c r="AE77" s="234">
        <f t="shared" si="16"/>
        <v>14.357999999999947</v>
      </c>
      <c r="AF77" s="235">
        <f>P77</f>
        <v>14.357999999999947</v>
      </c>
      <c r="AG77" s="210"/>
      <c r="AH77" s="210"/>
      <c r="AI77" s="234">
        <f t="shared" si="17"/>
        <v>0</v>
      </c>
      <c r="AJ77" s="234">
        <f>T77</f>
        <v>0</v>
      </c>
      <c r="AK77" s="210"/>
      <c r="AL77" s="210"/>
      <c r="AM77" s="234">
        <f t="shared" si="22"/>
        <v>600</v>
      </c>
      <c r="AN77" s="210">
        <v>600</v>
      </c>
      <c r="AO77" s="210"/>
      <c r="AP77" s="210"/>
      <c r="AQ77" s="210">
        <f t="shared" si="18"/>
        <v>0</v>
      </c>
      <c r="AR77" s="210">
        <v>0</v>
      </c>
      <c r="AS77" s="210">
        <v>0</v>
      </c>
      <c r="AT77" s="210">
        <v>0</v>
      </c>
      <c r="AU77" s="210">
        <v>0</v>
      </c>
      <c r="AV77" s="210">
        <f t="shared" si="19"/>
        <v>0</v>
      </c>
      <c r="AW77" s="210">
        <v>0</v>
      </c>
      <c r="AX77" s="210">
        <v>0</v>
      </c>
      <c r="AY77" s="210">
        <v>0</v>
      </c>
      <c r="AZ77" s="210">
        <v>0</v>
      </c>
      <c r="BA77" s="210"/>
      <c r="BB77" s="210"/>
      <c r="BC77" s="210"/>
      <c r="BD77" s="210">
        <f t="shared" si="36"/>
        <v>0</v>
      </c>
      <c r="BE77" s="897">
        <f>AM77-S77</f>
        <v>600</v>
      </c>
      <c r="BF77" s="211">
        <v>2022</v>
      </c>
      <c r="BG77" s="211" t="s">
        <v>910</v>
      </c>
      <c r="BH77" s="211"/>
      <c r="BI77" s="212"/>
    </row>
    <row r="78" spans="1:61" s="238" customFormat="1" hidden="1">
      <c r="A78" s="228"/>
      <c r="B78" s="229" t="s">
        <v>1972</v>
      </c>
      <c r="C78" s="230" t="s">
        <v>1945</v>
      </c>
      <c r="D78" s="231">
        <v>1.2</v>
      </c>
      <c r="E78" s="230" t="s">
        <v>444</v>
      </c>
      <c r="F78" s="232" t="s">
        <v>1973</v>
      </c>
      <c r="G78" s="233">
        <f>SUM(H78:J78)</f>
        <v>1500</v>
      </c>
      <c r="H78" s="233">
        <v>1500</v>
      </c>
      <c r="I78" s="233"/>
      <c r="J78" s="233"/>
      <c r="K78" s="210">
        <v>1500</v>
      </c>
      <c r="L78" s="210">
        <v>1500</v>
      </c>
      <c r="M78" s="968">
        <v>1357.2165</v>
      </c>
      <c r="N78" s="210"/>
      <c r="O78" s="233">
        <v>142.7835</v>
      </c>
      <c r="P78" s="233">
        <v>142.7835</v>
      </c>
      <c r="Q78" s="210"/>
      <c r="R78" s="210"/>
      <c r="S78" s="210">
        <f t="shared" si="20"/>
        <v>0</v>
      </c>
      <c r="T78" s="233">
        <v>0</v>
      </c>
      <c r="U78" s="210"/>
      <c r="V78" s="210"/>
      <c r="W78" s="234">
        <f t="shared" si="21"/>
        <v>0</v>
      </c>
      <c r="X78" s="233"/>
      <c r="Y78" s="210"/>
      <c r="Z78" s="210"/>
      <c r="AA78" s="234">
        <f t="shared" ref="AA78:AA141" si="39">SUM(AB78:AD78)</f>
        <v>0</v>
      </c>
      <c r="AB78" s="210"/>
      <c r="AC78" s="210"/>
      <c r="AD78" s="210"/>
      <c r="AE78" s="234">
        <f t="shared" ref="AE78:AE141" si="40">SUM(AF78:AH78)</f>
        <v>142.7835</v>
      </c>
      <c r="AF78" s="235">
        <f>P78</f>
        <v>142.7835</v>
      </c>
      <c r="AG78" s="210"/>
      <c r="AH78" s="210"/>
      <c r="AI78" s="234">
        <f t="shared" ref="AI78:AI141" si="41">SUM(AJ78:AL78)</f>
        <v>0</v>
      </c>
      <c r="AJ78" s="234">
        <f>T78</f>
        <v>0</v>
      </c>
      <c r="AK78" s="210"/>
      <c r="AL78" s="210"/>
      <c r="AM78" s="234">
        <f t="shared" ref="AM78:AM141" si="42">SUM(AN78:AP78)</f>
        <v>1500</v>
      </c>
      <c r="AN78" s="210">
        <v>1500</v>
      </c>
      <c r="AO78" s="210"/>
      <c r="AP78" s="210"/>
      <c r="AQ78" s="210">
        <f t="shared" ref="AQ78:AQ141" si="43">SUM(AR78:AT78)</f>
        <v>0</v>
      </c>
      <c r="AR78" s="210">
        <v>0</v>
      </c>
      <c r="AS78" s="210">
        <v>0</v>
      </c>
      <c r="AT78" s="210">
        <v>0</v>
      </c>
      <c r="AU78" s="210">
        <v>0</v>
      </c>
      <c r="AV78" s="210">
        <f t="shared" ref="AV78:AV141" si="44">SUM(AW78:AY78)</f>
        <v>0</v>
      </c>
      <c r="AW78" s="210">
        <v>0</v>
      </c>
      <c r="AX78" s="210">
        <v>0</v>
      </c>
      <c r="AY78" s="210">
        <v>0</v>
      </c>
      <c r="AZ78" s="210">
        <v>0</v>
      </c>
      <c r="BA78" s="210"/>
      <c r="BB78" s="210"/>
      <c r="BC78" s="210"/>
      <c r="BD78" s="210">
        <f t="shared" si="36"/>
        <v>0</v>
      </c>
      <c r="BE78" s="897">
        <f>AM78-S78</f>
        <v>1500</v>
      </c>
      <c r="BF78" s="211">
        <v>2022</v>
      </c>
      <c r="BG78" s="211" t="s">
        <v>910</v>
      </c>
      <c r="BH78" s="211"/>
      <c r="BI78" s="212"/>
    </row>
    <row r="79" spans="1:61" s="238" customFormat="1" hidden="1">
      <c r="A79" s="228"/>
      <c r="B79" s="229" t="s">
        <v>1974</v>
      </c>
      <c r="C79" s="230" t="s">
        <v>1939</v>
      </c>
      <c r="D79" s="230">
        <v>493</v>
      </c>
      <c r="E79" s="230" t="s">
        <v>444</v>
      </c>
      <c r="F79" s="232" t="s">
        <v>1975</v>
      </c>
      <c r="G79" s="233">
        <f>SUM(H79:J79)</f>
        <v>320</v>
      </c>
      <c r="H79" s="233">
        <v>320</v>
      </c>
      <c r="I79" s="233"/>
      <c r="J79" s="233"/>
      <c r="K79" s="210">
        <v>320</v>
      </c>
      <c r="L79" s="210">
        <v>320</v>
      </c>
      <c r="M79" s="968">
        <v>307.06599999999997</v>
      </c>
      <c r="N79" s="210"/>
      <c r="O79" s="233">
        <v>12.934000000000026</v>
      </c>
      <c r="P79" s="233">
        <v>12.934000000000026</v>
      </c>
      <c r="Q79" s="210"/>
      <c r="R79" s="210"/>
      <c r="S79" s="210">
        <f t="shared" ref="S79:S142" si="45">SUM(T79:V79)</f>
        <v>0</v>
      </c>
      <c r="T79" s="233">
        <v>0</v>
      </c>
      <c r="U79" s="210"/>
      <c r="V79" s="210"/>
      <c r="W79" s="234">
        <f t="shared" ref="W79:W142" si="46">SUM(X79:Z79)</f>
        <v>0</v>
      </c>
      <c r="X79" s="233"/>
      <c r="Y79" s="210"/>
      <c r="Z79" s="210"/>
      <c r="AA79" s="234">
        <f t="shared" si="39"/>
        <v>0</v>
      </c>
      <c r="AB79" s="210"/>
      <c r="AC79" s="210"/>
      <c r="AD79" s="210"/>
      <c r="AE79" s="234">
        <f t="shared" si="40"/>
        <v>12.934000000000026</v>
      </c>
      <c r="AF79" s="235">
        <f>P79</f>
        <v>12.934000000000026</v>
      </c>
      <c r="AG79" s="210"/>
      <c r="AH79" s="210"/>
      <c r="AI79" s="234">
        <f t="shared" si="41"/>
        <v>0</v>
      </c>
      <c r="AJ79" s="234">
        <f>T79</f>
        <v>0</v>
      </c>
      <c r="AK79" s="210"/>
      <c r="AL79" s="210"/>
      <c r="AM79" s="234">
        <f t="shared" si="42"/>
        <v>320</v>
      </c>
      <c r="AN79" s="210">
        <v>320</v>
      </c>
      <c r="AO79" s="210"/>
      <c r="AP79" s="210"/>
      <c r="AQ79" s="210">
        <f t="shared" si="43"/>
        <v>0</v>
      </c>
      <c r="AR79" s="210">
        <v>0</v>
      </c>
      <c r="AS79" s="210">
        <v>0</v>
      </c>
      <c r="AT79" s="210">
        <v>0</v>
      </c>
      <c r="AU79" s="210">
        <v>0</v>
      </c>
      <c r="AV79" s="210">
        <f t="shared" si="44"/>
        <v>0</v>
      </c>
      <c r="AW79" s="210">
        <v>0</v>
      </c>
      <c r="AX79" s="210">
        <v>0</v>
      </c>
      <c r="AY79" s="210">
        <v>0</v>
      </c>
      <c r="AZ79" s="210">
        <v>0</v>
      </c>
      <c r="BA79" s="210"/>
      <c r="BB79" s="210"/>
      <c r="BC79" s="210"/>
      <c r="BD79" s="210">
        <f t="shared" si="36"/>
        <v>0</v>
      </c>
      <c r="BE79" s="897">
        <f>AM79-S79</f>
        <v>320</v>
      </c>
      <c r="BF79" s="211">
        <v>2022</v>
      </c>
      <c r="BG79" s="211" t="s">
        <v>910</v>
      </c>
      <c r="BH79" s="211"/>
      <c r="BI79" s="212"/>
    </row>
    <row r="80" spans="1:61" s="512" customFormat="1" ht="31.5" hidden="1">
      <c r="A80" s="505"/>
      <c r="B80" s="506" t="s">
        <v>1935</v>
      </c>
      <c r="C80" s="507" t="s">
        <v>1936</v>
      </c>
      <c r="D80" s="507">
        <v>1</v>
      </c>
      <c r="E80" s="507" t="s">
        <v>1664</v>
      </c>
      <c r="F80" s="508" t="s">
        <v>1937</v>
      </c>
      <c r="G80" s="509">
        <f t="shared" ref="G80:G83" si="47">SUM(H80:J80)</f>
        <v>500</v>
      </c>
      <c r="H80" s="509">
        <v>500</v>
      </c>
      <c r="I80" s="509"/>
      <c r="J80" s="509"/>
      <c r="K80" s="497">
        <v>500</v>
      </c>
      <c r="L80" s="497">
        <v>500</v>
      </c>
      <c r="M80" s="972"/>
      <c r="N80" s="497"/>
      <c r="O80" s="509"/>
      <c r="P80" s="509"/>
      <c r="Q80" s="497"/>
      <c r="R80" s="497"/>
      <c r="S80" s="497">
        <f t="shared" si="45"/>
        <v>500</v>
      </c>
      <c r="T80" s="509">
        <v>500</v>
      </c>
      <c r="U80" s="497"/>
      <c r="V80" s="497"/>
      <c r="W80" s="497">
        <f t="shared" si="46"/>
        <v>0</v>
      </c>
      <c r="X80" s="497"/>
      <c r="Y80" s="497"/>
      <c r="Z80" s="497"/>
      <c r="AA80" s="497">
        <f t="shared" si="39"/>
        <v>0</v>
      </c>
      <c r="AB80" s="509"/>
      <c r="AC80" s="497"/>
      <c r="AD80" s="497"/>
      <c r="AE80" s="497">
        <f t="shared" si="40"/>
        <v>0</v>
      </c>
      <c r="AF80" s="510">
        <f t="shared" si="34"/>
        <v>0</v>
      </c>
      <c r="AG80" s="497"/>
      <c r="AH80" s="497"/>
      <c r="AI80" s="497">
        <f t="shared" si="41"/>
        <v>500</v>
      </c>
      <c r="AJ80" s="497">
        <f t="shared" si="35"/>
        <v>500</v>
      </c>
      <c r="AK80" s="497"/>
      <c r="AL80" s="497"/>
      <c r="AM80" s="497">
        <f t="shared" si="42"/>
        <v>500</v>
      </c>
      <c r="AN80" s="497">
        <v>500</v>
      </c>
      <c r="AO80" s="497"/>
      <c r="AP80" s="497"/>
      <c r="AQ80" s="497">
        <f t="shared" si="43"/>
        <v>0</v>
      </c>
      <c r="AR80" s="497">
        <v>0</v>
      </c>
      <c r="AS80" s="497">
        <v>0</v>
      </c>
      <c r="AT80" s="497">
        <v>0</v>
      </c>
      <c r="AU80" s="497">
        <v>0</v>
      </c>
      <c r="AV80" s="497">
        <f t="shared" si="44"/>
        <v>0</v>
      </c>
      <c r="AW80" s="497">
        <v>0</v>
      </c>
      <c r="AX80" s="497">
        <v>0</v>
      </c>
      <c r="AY80" s="497">
        <v>0</v>
      </c>
      <c r="AZ80" s="497">
        <v>0</v>
      </c>
      <c r="BA80" s="497"/>
      <c r="BB80" s="497"/>
      <c r="BC80" s="497"/>
      <c r="BD80" s="497"/>
      <c r="BE80" s="899">
        <f t="shared" si="38"/>
        <v>0</v>
      </c>
      <c r="BF80" s="499">
        <v>2023</v>
      </c>
      <c r="BG80" s="499" t="s">
        <v>910</v>
      </c>
      <c r="BH80" s="499"/>
      <c r="BI80" s="511"/>
    </row>
    <row r="81" spans="1:61" s="512" customFormat="1" ht="31.5" hidden="1">
      <c r="A81" s="505"/>
      <c r="B81" s="506" t="s">
        <v>1938</v>
      </c>
      <c r="C81" s="507" t="s">
        <v>1939</v>
      </c>
      <c r="D81" s="507">
        <v>1</v>
      </c>
      <c r="E81" s="507" t="s">
        <v>1664</v>
      </c>
      <c r="F81" s="508" t="s">
        <v>1940</v>
      </c>
      <c r="G81" s="509">
        <f t="shared" si="47"/>
        <v>500</v>
      </c>
      <c r="H81" s="509">
        <v>500</v>
      </c>
      <c r="I81" s="509"/>
      <c r="J81" s="509"/>
      <c r="K81" s="497">
        <v>500</v>
      </c>
      <c r="L81" s="497">
        <v>500</v>
      </c>
      <c r="M81" s="972"/>
      <c r="N81" s="497"/>
      <c r="O81" s="509"/>
      <c r="P81" s="509"/>
      <c r="Q81" s="497"/>
      <c r="R81" s="497"/>
      <c r="S81" s="497">
        <f t="shared" si="45"/>
        <v>500</v>
      </c>
      <c r="T81" s="509">
        <v>500</v>
      </c>
      <c r="U81" s="497"/>
      <c r="V81" s="497"/>
      <c r="W81" s="497">
        <f t="shared" si="46"/>
        <v>0</v>
      </c>
      <c r="X81" s="497"/>
      <c r="Y81" s="497"/>
      <c r="Z81" s="497"/>
      <c r="AA81" s="497">
        <f t="shared" si="39"/>
        <v>132.65899999999999</v>
      </c>
      <c r="AB81" s="509">
        <v>132.65899999999999</v>
      </c>
      <c r="AC81" s="497"/>
      <c r="AD81" s="497"/>
      <c r="AE81" s="497">
        <f t="shared" si="40"/>
        <v>0</v>
      </c>
      <c r="AF81" s="510">
        <f t="shared" si="34"/>
        <v>0</v>
      </c>
      <c r="AG81" s="497"/>
      <c r="AH81" s="497"/>
      <c r="AI81" s="497">
        <f t="shared" si="41"/>
        <v>500</v>
      </c>
      <c r="AJ81" s="497">
        <f t="shared" si="35"/>
        <v>500</v>
      </c>
      <c r="AK81" s="497"/>
      <c r="AL81" s="497"/>
      <c r="AM81" s="497">
        <f t="shared" si="42"/>
        <v>500</v>
      </c>
      <c r="AN81" s="497">
        <v>500</v>
      </c>
      <c r="AO81" s="497"/>
      <c r="AP81" s="497"/>
      <c r="AQ81" s="497">
        <f t="shared" si="43"/>
        <v>0</v>
      </c>
      <c r="AR81" s="497">
        <v>0</v>
      </c>
      <c r="AS81" s="497">
        <v>0</v>
      </c>
      <c r="AT81" s="497">
        <v>0</v>
      </c>
      <c r="AU81" s="497">
        <v>0</v>
      </c>
      <c r="AV81" s="497">
        <f t="shared" si="44"/>
        <v>0</v>
      </c>
      <c r="AW81" s="497">
        <v>0</v>
      </c>
      <c r="AX81" s="497">
        <v>0</v>
      </c>
      <c r="AY81" s="497">
        <v>0</v>
      </c>
      <c r="AZ81" s="497">
        <v>0</v>
      </c>
      <c r="BA81" s="497"/>
      <c r="BB81" s="497"/>
      <c r="BC81" s="497"/>
      <c r="BD81" s="497"/>
      <c r="BE81" s="899">
        <f t="shared" si="38"/>
        <v>0</v>
      </c>
      <c r="BF81" s="499">
        <v>2023</v>
      </c>
      <c r="BG81" s="499" t="s">
        <v>910</v>
      </c>
      <c r="BH81" s="499"/>
      <c r="BI81" s="511"/>
    </row>
    <row r="82" spans="1:61" s="512" customFormat="1" hidden="1">
      <c r="A82" s="505"/>
      <c r="B82" s="506" t="s">
        <v>1941</v>
      </c>
      <c r="C82" s="507" t="s">
        <v>1942</v>
      </c>
      <c r="D82" s="507"/>
      <c r="E82" s="507" t="s">
        <v>1664</v>
      </c>
      <c r="F82" s="508" t="s">
        <v>1943</v>
      </c>
      <c r="G82" s="509">
        <f t="shared" si="47"/>
        <v>420</v>
      </c>
      <c r="H82" s="509">
        <v>420</v>
      </c>
      <c r="I82" s="509"/>
      <c r="J82" s="509"/>
      <c r="K82" s="497">
        <v>420</v>
      </c>
      <c r="L82" s="497">
        <v>420</v>
      </c>
      <c r="M82" s="972"/>
      <c r="N82" s="497"/>
      <c r="O82" s="509"/>
      <c r="P82" s="509"/>
      <c r="Q82" s="497"/>
      <c r="R82" s="497"/>
      <c r="S82" s="497">
        <f t="shared" si="45"/>
        <v>420</v>
      </c>
      <c r="T82" s="509">
        <v>420</v>
      </c>
      <c r="U82" s="497"/>
      <c r="V82" s="497"/>
      <c r="W82" s="497">
        <f t="shared" si="46"/>
        <v>0</v>
      </c>
      <c r="X82" s="497"/>
      <c r="Y82" s="497"/>
      <c r="Z82" s="497"/>
      <c r="AA82" s="497">
        <f t="shared" si="39"/>
        <v>0</v>
      </c>
      <c r="AB82" s="509"/>
      <c r="AC82" s="497"/>
      <c r="AD82" s="497"/>
      <c r="AE82" s="497">
        <f t="shared" si="40"/>
        <v>0</v>
      </c>
      <c r="AF82" s="510">
        <f t="shared" si="34"/>
        <v>0</v>
      </c>
      <c r="AG82" s="497"/>
      <c r="AH82" s="497"/>
      <c r="AI82" s="497">
        <f t="shared" si="41"/>
        <v>420</v>
      </c>
      <c r="AJ82" s="497">
        <f t="shared" si="35"/>
        <v>420</v>
      </c>
      <c r="AK82" s="497"/>
      <c r="AL82" s="497"/>
      <c r="AM82" s="497">
        <f t="shared" si="42"/>
        <v>420</v>
      </c>
      <c r="AN82" s="497">
        <v>420</v>
      </c>
      <c r="AO82" s="497"/>
      <c r="AP82" s="497"/>
      <c r="AQ82" s="497">
        <f t="shared" si="43"/>
        <v>0</v>
      </c>
      <c r="AR82" s="497">
        <v>0</v>
      </c>
      <c r="AS82" s="497">
        <v>0</v>
      </c>
      <c r="AT82" s="497">
        <v>0</v>
      </c>
      <c r="AU82" s="497">
        <v>0</v>
      </c>
      <c r="AV82" s="497">
        <f t="shared" si="44"/>
        <v>0</v>
      </c>
      <c r="AW82" s="497">
        <v>0</v>
      </c>
      <c r="AX82" s="497">
        <v>0</v>
      </c>
      <c r="AY82" s="497">
        <v>0</v>
      </c>
      <c r="AZ82" s="497">
        <v>0</v>
      </c>
      <c r="BA82" s="497"/>
      <c r="BB82" s="497"/>
      <c r="BC82" s="497"/>
      <c r="BD82" s="497"/>
      <c r="BE82" s="899">
        <f t="shared" si="38"/>
        <v>0</v>
      </c>
      <c r="BF82" s="499">
        <v>2023</v>
      </c>
      <c r="BG82" s="499" t="s">
        <v>910</v>
      </c>
      <c r="BH82" s="499"/>
      <c r="BI82" s="511"/>
    </row>
    <row r="83" spans="1:61" s="512" customFormat="1" ht="28.5" customHeight="1">
      <c r="A83" s="505"/>
      <c r="B83" s="506" t="s">
        <v>1944</v>
      </c>
      <c r="C83" s="507" t="s">
        <v>1945</v>
      </c>
      <c r="D83" s="507"/>
      <c r="E83" s="507" t="s">
        <v>598</v>
      </c>
      <c r="F83" s="508" t="s">
        <v>1946</v>
      </c>
      <c r="G83" s="509">
        <f t="shared" si="47"/>
        <v>1520</v>
      </c>
      <c r="H83" s="509">
        <v>1520</v>
      </c>
      <c r="I83" s="509"/>
      <c r="J83" s="509"/>
      <c r="K83" s="497">
        <v>1520</v>
      </c>
      <c r="L83" s="497">
        <v>1520</v>
      </c>
      <c r="M83" s="972"/>
      <c r="N83" s="497"/>
      <c r="O83" s="509"/>
      <c r="P83" s="509"/>
      <c r="Q83" s="497"/>
      <c r="R83" s="497"/>
      <c r="S83" s="497">
        <f t="shared" si="45"/>
        <v>900</v>
      </c>
      <c r="T83" s="509">
        <v>900</v>
      </c>
      <c r="U83" s="497"/>
      <c r="V83" s="497"/>
      <c r="W83" s="497">
        <f t="shared" si="46"/>
        <v>0</v>
      </c>
      <c r="X83" s="497"/>
      <c r="Y83" s="497"/>
      <c r="Z83" s="497"/>
      <c r="AA83" s="497">
        <f t="shared" si="39"/>
        <v>0</v>
      </c>
      <c r="AB83" s="509"/>
      <c r="AC83" s="497"/>
      <c r="AD83" s="497"/>
      <c r="AE83" s="497">
        <f t="shared" si="40"/>
        <v>0</v>
      </c>
      <c r="AF83" s="510">
        <f t="shared" si="34"/>
        <v>0</v>
      </c>
      <c r="AG83" s="497"/>
      <c r="AH83" s="497"/>
      <c r="AI83" s="497">
        <f t="shared" si="41"/>
        <v>900</v>
      </c>
      <c r="AJ83" s="497">
        <f t="shared" si="35"/>
        <v>900</v>
      </c>
      <c r="AK83" s="497"/>
      <c r="AL83" s="497"/>
      <c r="AM83" s="497">
        <f t="shared" si="42"/>
        <v>900</v>
      </c>
      <c r="AN83" s="497">
        <v>900</v>
      </c>
      <c r="AO83" s="497"/>
      <c r="AP83" s="497"/>
      <c r="AQ83" s="497">
        <f t="shared" si="43"/>
        <v>620</v>
      </c>
      <c r="AR83" s="497">
        <v>620</v>
      </c>
      <c r="AS83" s="497">
        <v>0</v>
      </c>
      <c r="AT83" s="497">
        <v>0</v>
      </c>
      <c r="AU83" s="497">
        <v>0</v>
      </c>
      <c r="AV83" s="497">
        <f t="shared" si="44"/>
        <v>620</v>
      </c>
      <c r="AW83" s="497">
        <v>620</v>
      </c>
      <c r="AX83" s="497">
        <v>0</v>
      </c>
      <c r="AY83" s="497">
        <v>0</v>
      </c>
      <c r="AZ83" s="497">
        <v>0</v>
      </c>
      <c r="BA83" s="497"/>
      <c r="BB83" s="497"/>
      <c r="BC83" s="497"/>
      <c r="BD83" s="497"/>
      <c r="BE83" s="899">
        <f t="shared" si="38"/>
        <v>0</v>
      </c>
      <c r="BF83" s="499">
        <v>2023</v>
      </c>
      <c r="BG83" s="499" t="s">
        <v>2324</v>
      </c>
      <c r="BH83" s="499" t="s">
        <v>2327</v>
      </c>
      <c r="BI83" s="511"/>
    </row>
    <row r="84" spans="1:61" s="512" customFormat="1" ht="31.5">
      <c r="A84" s="505"/>
      <c r="B84" s="506" t="s">
        <v>1947</v>
      </c>
      <c r="C84" s="507" t="s">
        <v>1948</v>
      </c>
      <c r="D84" s="507">
        <v>1</v>
      </c>
      <c r="E84" s="507" t="s">
        <v>598</v>
      </c>
      <c r="F84" s="508" t="s">
        <v>1949</v>
      </c>
      <c r="G84" s="509">
        <f>SUM(H84:J84)</f>
        <v>200</v>
      </c>
      <c r="H84" s="509">
        <v>200</v>
      </c>
      <c r="I84" s="509"/>
      <c r="J84" s="509"/>
      <c r="K84" s="497">
        <v>200</v>
      </c>
      <c r="L84" s="497">
        <v>200</v>
      </c>
      <c r="M84" s="973"/>
      <c r="N84" s="513"/>
      <c r="O84" s="509"/>
      <c r="P84" s="509"/>
      <c r="Q84" s="513"/>
      <c r="R84" s="513"/>
      <c r="S84" s="497">
        <f t="shared" si="45"/>
        <v>200</v>
      </c>
      <c r="T84" s="509">
        <v>200</v>
      </c>
      <c r="U84" s="513"/>
      <c r="V84" s="513"/>
      <c r="W84" s="513">
        <f t="shared" si="46"/>
        <v>0</v>
      </c>
      <c r="X84" s="513"/>
      <c r="Y84" s="513"/>
      <c r="Z84" s="513"/>
      <c r="AA84" s="497">
        <f t="shared" si="39"/>
        <v>0</v>
      </c>
      <c r="AB84" s="509"/>
      <c r="AC84" s="513"/>
      <c r="AD84" s="513"/>
      <c r="AE84" s="497">
        <f t="shared" si="40"/>
        <v>0</v>
      </c>
      <c r="AF84" s="510">
        <f t="shared" si="34"/>
        <v>0</v>
      </c>
      <c r="AG84" s="513"/>
      <c r="AH84" s="513"/>
      <c r="AI84" s="497">
        <f t="shared" si="41"/>
        <v>200</v>
      </c>
      <c r="AJ84" s="497">
        <f t="shared" si="35"/>
        <v>200</v>
      </c>
      <c r="AK84" s="513"/>
      <c r="AL84" s="513"/>
      <c r="AM84" s="497">
        <f t="shared" si="42"/>
        <v>200</v>
      </c>
      <c r="AN84" s="497">
        <v>200</v>
      </c>
      <c r="AO84" s="513"/>
      <c r="AP84" s="513"/>
      <c r="AQ84" s="497">
        <f t="shared" si="43"/>
        <v>0</v>
      </c>
      <c r="AR84" s="497">
        <v>0</v>
      </c>
      <c r="AS84" s="497">
        <v>0</v>
      </c>
      <c r="AT84" s="497">
        <v>0</v>
      </c>
      <c r="AU84" s="497">
        <v>0</v>
      </c>
      <c r="AV84" s="497">
        <f t="shared" si="44"/>
        <v>0</v>
      </c>
      <c r="AW84" s="497">
        <v>0</v>
      </c>
      <c r="AX84" s="497">
        <v>0</v>
      </c>
      <c r="AY84" s="497">
        <v>0</v>
      </c>
      <c r="AZ84" s="497">
        <v>0</v>
      </c>
      <c r="BA84" s="497"/>
      <c r="BB84" s="497"/>
      <c r="BC84" s="497"/>
      <c r="BD84" s="497"/>
      <c r="BE84" s="899">
        <f t="shared" si="38"/>
        <v>0</v>
      </c>
      <c r="BF84" s="499">
        <v>2023</v>
      </c>
      <c r="BG84" s="499" t="s">
        <v>2324</v>
      </c>
      <c r="BH84" s="499"/>
      <c r="BI84" s="514"/>
    </row>
    <row r="85" spans="1:61" s="512" customFormat="1" ht="31.5" hidden="1">
      <c r="A85" s="505"/>
      <c r="B85" s="506" t="s">
        <v>1976</v>
      </c>
      <c r="C85" s="507" t="s">
        <v>1936</v>
      </c>
      <c r="D85" s="507">
        <v>64</v>
      </c>
      <c r="E85" s="507" t="s">
        <v>1664</v>
      </c>
      <c r="F85" s="508" t="s">
        <v>1977</v>
      </c>
      <c r="G85" s="509">
        <f>SUM(H85:J85)</f>
        <v>800</v>
      </c>
      <c r="H85" s="509">
        <v>500</v>
      </c>
      <c r="I85" s="509">
        <v>300</v>
      </c>
      <c r="J85" s="509"/>
      <c r="K85" s="497">
        <v>500</v>
      </c>
      <c r="L85" s="497">
        <v>500</v>
      </c>
      <c r="M85" s="972"/>
      <c r="N85" s="497"/>
      <c r="O85" s="509"/>
      <c r="P85" s="509"/>
      <c r="Q85" s="497"/>
      <c r="R85" s="497"/>
      <c r="S85" s="497">
        <f t="shared" si="45"/>
        <v>500</v>
      </c>
      <c r="T85" s="509">
        <v>500</v>
      </c>
      <c r="U85" s="497"/>
      <c r="V85" s="497"/>
      <c r="W85" s="497">
        <f t="shared" si="46"/>
        <v>0</v>
      </c>
      <c r="X85" s="497"/>
      <c r="Y85" s="497"/>
      <c r="Z85" s="497"/>
      <c r="AA85" s="497">
        <f t="shared" si="39"/>
        <v>0</v>
      </c>
      <c r="AB85" s="509"/>
      <c r="AC85" s="497"/>
      <c r="AD85" s="497"/>
      <c r="AE85" s="497">
        <f t="shared" si="40"/>
        <v>0</v>
      </c>
      <c r="AF85" s="510">
        <f>P85</f>
        <v>0</v>
      </c>
      <c r="AG85" s="497"/>
      <c r="AH85" s="497"/>
      <c r="AI85" s="497">
        <f t="shared" si="41"/>
        <v>500</v>
      </c>
      <c r="AJ85" s="497">
        <f>T85</f>
        <v>500</v>
      </c>
      <c r="AK85" s="497"/>
      <c r="AL85" s="497"/>
      <c r="AM85" s="497">
        <f t="shared" si="42"/>
        <v>500</v>
      </c>
      <c r="AN85" s="497">
        <v>500</v>
      </c>
      <c r="AO85" s="497"/>
      <c r="AP85" s="497"/>
      <c r="AQ85" s="497">
        <f t="shared" si="43"/>
        <v>0</v>
      </c>
      <c r="AR85" s="497">
        <v>0</v>
      </c>
      <c r="AS85" s="497">
        <v>0</v>
      </c>
      <c r="AT85" s="497">
        <v>0</v>
      </c>
      <c r="AU85" s="497">
        <v>0</v>
      </c>
      <c r="AV85" s="497">
        <f t="shared" si="44"/>
        <v>0</v>
      </c>
      <c r="AW85" s="497">
        <v>0</v>
      </c>
      <c r="AX85" s="497">
        <v>0</v>
      </c>
      <c r="AY85" s="497">
        <v>0</v>
      </c>
      <c r="AZ85" s="497">
        <v>0</v>
      </c>
      <c r="BA85" s="497"/>
      <c r="BB85" s="497"/>
      <c r="BC85" s="497"/>
      <c r="BD85" s="497"/>
      <c r="BE85" s="899">
        <f>AM85-S85</f>
        <v>0</v>
      </c>
      <c r="BF85" s="499">
        <v>2023</v>
      </c>
      <c r="BG85" s="499" t="s">
        <v>910</v>
      </c>
      <c r="BH85" s="499"/>
      <c r="BI85" s="511"/>
    </row>
    <row r="86" spans="1:61" s="512" customFormat="1" ht="25.5" hidden="1">
      <c r="A86" s="505"/>
      <c r="B86" s="506" t="s">
        <v>1978</v>
      </c>
      <c r="C86" s="507" t="s">
        <v>1966</v>
      </c>
      <c r="D86" s="507">
        <f>69.96+552.51</f>
        <v>622.47</v>
      </c>
      <c r="E86" s="507" t="s">
        <v>1664</v>
      </c>
      <c r="F86" s="508" t="s">
        <v>1979</v>
      </c>
      <c r="G86" s="509">
        <f>SUM(H86:J86)</f>
        <v>780</v>
      </c>
      <c r="H86" s="509">
        <v>500</v>
      </c>
      <c r="I86" s="509">
        <v>280</v>
      </c>
      <c r="J86" s="509"/>
      <c r="K86" s="497">
        <v>500</v>
      </c>
      <c r="L86" s="497">
        <v>500</v>
      </c>
      <c r="M86" s="972"/>
      <c r="N86" s="497"/>
      <c r="O86" s="509"/>
      <c r="P86" s="509"/>
      <c r="Q86" s="497"/>
      <c r="R86" s="497"/>
      <c r="S86" s="497">
        <f t="shared" si="45"/>
        <v>500</v>
      </c>
      <c r="T86" s="509">
        <v>500</v>
      </c>
      <c r="U86" s="497"/>
      <c r="V86" s="497"/>
      <c r="W86" s="497">
        <f t="shared" si="46"/>
        <v>0</v>
      </c>
      <c r="X86" s="497"/>
      <c r="Y86" s="497"/>
      <c r="Z86" s="497"/>
      <c r="AA86" s="497">
        <f t="shared" si="39"/>
        <v>200.256</v>
      </c>
      <c r="AB86" s="509">
        <v>200.256</v>
      </c>
      <c r="AC86" s="497"/>
      <c r="AD86" s="497"/>
      <c r="AE86" s="497">
        <f t="shared" si="40"/>
        <v>0</v>
      </c>
      <c r="AF86" s="510">
        <f>P86</f>
        <v>0</v>
      </c>
      <c r="AG86" s="497"/>
      <c r="AH86" s="497"/>
      <c r="AI86" s="497">
        <f t="shared" si="41"/>
        <v>500</v>
      </c>
      <c r="AJ86" s="497">
        <f>T86</f>
        <v>500</v>
      </c>
      <c r="AK86" s="497"/>
      <c r="AL86" s="497"/>
      <c r="AM86" s="497">
        <f t="shared" si="42"/>
        <v>500</v>
      </c>
      <c r="AN86" s="497">
        <v>500</v>
      </c>
      <c r="AO86" s="497"/>
      <c r="AP86" s="497"/>
      <c r="AQ86" s="497">
        <f t="shared" si="43"/>
        <v>0</v>
      </c>
      <c r="AR86" s="497">
        <v>0</v>
      </c>
      <c r="AS86" s="497">
        <v>0</v>
      </c>
      <c r="AT86" s="497">
        <v>0</v>
      </c>
      <c r="AU86" s="497">
        <v>0</v>
      </c>
      <c r="AV86" s="497">
        <f t="shared" si="44"/>
        <v>0</v>
      </c>
      <c r="AW86" s="497">
        <v>0</v>
      </c>
      <c r="AX86" s="497">
        <v>0</v>
      </c>
      <c r="AY86" s="497">
        <v>0</v>
      </c>
      <c r="AZ86" s="497">
        <v>0</v>
      </c>
      <c r="BA86" s="497"/>
      <c r="BB86" s="497"/>
      <c r="BC86" s="497"/>
      <c r="BD86" s="497"/>
      <c r="BE86" s="899">
        <f>AM86-S86</f>
        <v>0</v>
      </c>
      <c r="BF86" s="499">
        <v>2023</v>
      </c>
      <c r="BG86" s="499" t="s">
        <v>910</v>
      </c>
      <c r="BH86" s="499"/>
      <c r="BI86" s="511"/>
    </row>
    <row r="87" spans="1:61" s="512" customFormat="1" ht="25.5" hidden="1">
      <c r="A87" s="505"/>
      <c r="B87" s="506" t="s">
        <v>1980</v>
      </c>
      <c r="C87" s="507" t="s">
        <v>1966</v>
      </c>
      <c r="D87" s="507">
        <f>55+5+204.84</f>
        <v>264.84000000000003</v>
      </c>
      <c r="E87" s="507" t="s">
        <v>1664</v>
      </c>
      <c r="F87" s="508" t="s">
        <v>1981</v>
      </c>
      <c r="G87" s="509">
        <f>SUM(H87:J87)</f>
        <v>520</v>
      </c>
      <c r="H87" s="509">
        <v>400</v>
      </c>
      <c r="I87" s="509">
        <v>120</v>
      </c>
      <c r="J87" s="509"/>
      <c r="K87" s="497">
        <v>400</v>
      </c>
      <c r="L87" s="497">
        <v>400</v>
      </c>
      <c r="M87" s="972"/>
      <c r="N87" s="497"/>
      <c r="O87" s="509"/>
      <c r="P87" s="509"/>
      <c r="Q87" s="497"/>
      <c r="R87" s="497"/>
      <c r="S87" s="497">
        <f t="shared" si="45"/>
        <v>400</v>
      </c>
      <c r="T87" s="509">
        <v>400</v>
      </c>
      <c r="U87" s="497"/>
      <c r="V87" s="497"/>
      <c r="W87" s="497">
        <f t="shared" si="46"/>
        <v>0</v>
      </c>
      <c r="X87" s="497"/>
      <c r="Y87" s="497"/>
      <c r="Z87" s="497"/>
      <c r="AA87" s="497">
        <f t="shared" si="39"/>
        <v>134.10900000000001</v>
      </c>
      <c r="AB87" s="509">
        <v>134.10900000000001</v>
      </c>
      <c r="AC87" s="497"/>
      <c r="AD87" s="497"/>
      <c r="AE87" s="497">
        <f t="shared" si="40"/>
        <v>0</v>
      </c>
      <c r="AF87" s="510">
        <f>P87</f>
        <v>0</v>
      </c>
      <c r="AG87" s="497"/>
      <c r="AH87" s="497"/>
      <c r="AI87" s="497">
        <f t="shared" si="41"/>
        <v>400</v>
      </c>
      <c r="AJ87" s="497">
        <f>T87</f>
        <v>400</v>
      </c>
      <c r="AK87" s="497"/>
      <c r="AL87" s="497"/>
      <c r="AM87" s="497">
        <f t="shared" si="42"/>
        <v>400</v>
      </c>
      <c r="AN87" s="497">
        <v>400</v>
      </c>
      <c r="AO87" s="497"/>
      <c r="AP87" s="497"/>
      <c r="AQ87" s="497">
        <f t="shared" si="43"/>
        <v>0</v>
      </c>
      <c r="AR87" s="497">
        <v>0</v>
      </c>
      <c r="AS87" s="497">
        <v>0</v>
      </c>
      <c r="AT87" s="497">
        <v>0</v>
      </c>
      <c r="AU87" s="497">
        <v>0</v>
      </c>
      <c r="AV87" s="497">
        <f t="shared" si="44"/>
        <v>0</v>
      </c>
      <c r="AW87" s="497">
        <v>0</v>
      </c>
      <c r="AX87" s="497">
        <v>0</v>
      </c>
      <c r="AY87" s="497">
        <v>0</v>
      </c>
      <c r="AZ87" s="497">
        <v>0</v>
      </c>
      <c r="BA87" s="497"/>
      <c r="BB87" s="497"/>
      <c r="BC87" s="497"/>
      <c r="BD87" s="497"/>
      <c r="BE87" s="899">
        <f>AM87-S87</f>
        <v>0</v>
      </c>
      <c r="BF87" s="499">
        <v>2023</v>
      </c>
      <c r="BG87" s="499" t="s">
        <v>910</v>
      </c>
      <c r="BH87" s="499"/>
      <c r="BI87" s="511"/>
    </row>
    <row r="88" spans="1:61" s="512" customFormat="1" ht="31.5">
      <c r="A88" s="505"/>
      <c r="B88" s="506" t="s">
        <v>1982</v>
      </c>
      <c r="C88" s="507" t="s">
        <v>1948</v>
      </c>
      <c r="D88" s="515">
        <v>3.8471199999999999</v>
      </c>
      <c r="E88" s="507" t="s">
        <v>598</v>
      </c>
      <c r="F88" s="508" t="s">
        <v>1983</v>
      </c>
      <c r="G88" s="509">
        <f>SUM(H88:J88)</f>
        <v>2820</v>
      </c>
      <c r="H88" s="509">
        <v>2820</v>
      </c>
      <c r="I88" s="509"/>
      <c r="J88" s="509"/>
      <c r="K88" s="497">
        <v>2820</v>
      </c>
      <c r="L88" s="497">
        <v>2820</v>
      </c>
      <c r="M88" s="972"/>
      <c r="N88" s="497"/>
      <c r="O88" s="509"/>
      <c r="P88" s="509"/>
      <c r="Q88" s="497"/>
      <c r="R88" s="497"/>
      <c r="S88" s="497">
        <f t="shared" si="45"/>
        <v>1055</v>
      </c>
      <c r="T88" s="509">
        <v>1055</v>
      </c>
      <c r="U88" s="497"/>
      <c r="V88" s="497"/>
      <c r="W88" s="497">
        <f t="shared" si="46"/>
        <v>0</v>
      </c>
      <c r="X88" s="497"/>
      <c r="Y88" s="497"/>
      <c r="Z88" s="497"/>
      <c r="AA88" s="497">
        <f t="shared" si="39"/>
        <v>875.21510000000012</v>
      </c>
      <c r="AB88" s="509">
        <f>563.7831+9.287-7.087+309.232</f>
        <v>875.21510000000012</v>
      </c>
      <c r="AC88" s="497"/>
      <c r="AD88" s="497"/>
      <c r="AE88" s="497">
        <f t="shared" si="40"/>
        <v>0</v>
      </c>
      <c r="AF88" s="510">
        <f>P88</f>
        <v>0</v>
      </c>
      <c r="AG88" s="497"/>
      <c r="AH88" s="497"/>
      <c r="AI88" s="497">
        <f t="shared" si="41"/>
        <v>1055</v>
      </c>
      <c r="AJ88" s="497">
        <f>T88</f>
        <v>1055</v>
      </c>
      <c r="AK88" s="497"/>
      <c r="AL88" s="497"/>
      <c r="AM88" s="497">
        <f t="shared" si="42"/>
        <v>1055</v>
      </c>
      <c r="AN88" s="497">
        <v>1055</v>
      </c>
      <c r="AO88" s="497"/>
      <c r="AP88" s="497"/>
      <c r="AQ88" s="497">
        <f t="shared" si="43"/>
        <v>1765</v>
      </c>
      <c r="AR88" s="497">
        <v>1765</v>
      </c>
      <c r="AS88" s="497">
        <v>0</v>
      </c>
      <c r="AT88" s="497">
        <v>0</v>
      </c>
      <c r="AU88" s="497">
        <v>0</v>
      </c>
      <c r="AV88" s="497">
        <f t="shared" si="44"/>
        <v>1765</v>
      </c>
      <c r="AW88" s="497">
        <v>1765</v>
      </c>
      <c r="AX88" s="497">
        <v>0</v>
      </c>
      <c r="AY88" s="497">
        <v>0</v>
      </c>
      <c r="AZ88" s="497">
        <v>0</v>
      </c>
      <c r="BA88" s="497"/>
      <c r="BB88" s="497"/>
      <c r="BC88" s="497"/>
      <c r="BD88" s="497"/>
      <c r="BE88" s="899">
        <f>AM88-S88</f>
        <v>0</v>
      </c>
      <c r="BF88" s="499">
        <v>2023</v>
      </c>
      <c r="BG88" s="499" t="s">
        <v>2324</v>
      </c>
      <c r="BH88" s="499" t="s">
        <v>2327</v>
      </c>
      <c r="BI88" s="511"/>
    </row>
    <row r="89" spans="1:61" s="58" customFormat="1" ht="47.25" hidden="1">
      <c r="A89" s="745"/>
      <c r="B89" s="746" t="s">
        <v>1950</v>
      </c>
      <c r="C89" s="747" t="s">
        <v>1925</v>
      </c>
      <c r="D89" s="747">
        <v>1</v>
      </c>
      <c r="E89" s="747" t="s">
        <v>259</v>
      </c>
      <c r="F89" s="748"/>
      <c r="G89" s="725">
        <v>500</v>
      </c>
      <c r="H89" s="725">
        <v>500</v>
      </c>
      <c r="I89" s="725"/>
      <c r="J89" s="725"/>
      <c r="K89" s="725">
        <v>500</v>
      </c>
      <c r="L89" s="725">
        <v>500</v>
      </c>
      <c r="M89" s="969"/>
      <c r="N89" s="725"/>
      <c r="O89" s="725"/>
      <c r="P89" s="725"/>
      <c r="Q89" s="725"/>
      <c r="R89" s="725"/>
      <c r="S89" s="725">
        <f t="shared" si="45"/>
        <v>0</v>
      </c>
      <c r="T89" s="725"/>
      <c r="U89" s="725"/>
      <c r="V89" s="725"/>
      <c r="W89" s="725">
        <f t="shared" si="46"/>
        <v>0</v>
      </c>
      <c r="X89" s="725"/>
      <c r="Y89" s="725"/>
      <c r="Z89" s="725"/>
      <c r="AA89" s="725">
        <f t="shared" si="39"/>
        <v>0</v>
      </c>
      <c r="AB89" s="725"/>
      <c r="AC89" s="725"/>
      <c r="AD89" s="725"/>
      <c r="AE89" s="725">
        <f t="shared" si="40"/>
        <v>0</v>
      </c>
      <c r="AF89" s="725"/>
      <c r="AG89" s="725"/>
      <c r="AH89" s="725"/>
      <c r="AI89" s="725">
        <f t="shared" si="41"/>
        <v>0</v>
      </c>
      <c r="AJ89" s="725"/>
      <c r="AK89" s="725"/>
      <c r="AL89" s="725"/>
      <c r="AM89" s="725">
        <f t="shared" si="42"/>
        <v>0</v>
      </c>
      <c r="AN89" s="725"/>
      <c r="AO89" s="725"/>
      <c r="AP89" s="725"/>
      <c r="AQ89" s="725">
        <f t="shared" si="43"/>
        <v>500</v>
      </c>
      <c r="AR89" s="725">
        <v>500</v>
      </c>
      <c r="AS89" s="725"/>
      <c r="AT89" s="725"/>
      <c r="AU89" s="725"/>
      <c r="AV89" s="725">
        <f t="shared" si="44"/>
        <v>500</v>
      </c>
      <c r="AW89" s="725">
        <v>500</v>
      </c>
      <c r="AX89" s="725"/>
      <c r="AY89" s="725"/>
      <c r="AZ89" s="725"/>
      <c r="BA89" s="725"/>
      <c r="BB89" s="725"/>
      <c r="BC89" s="725"/>
      <c r="BD89" s="725"/>
      <c r="BE89" s="898">
        <f t="shared" si="38"/>
        <v>0</v>
      </c>
      <c r="BF89" s="727">
        <v>2024</v>
      </c>
      <c r="BG89" s="727" t="s">
        <v>2323</v>
      </c>
      <c r="BH89" s="727" t="s">
        <v>2327</v>
      </c>
      <c r="BI89" s="728"/>
    </row>
    <row r="90" spans="1:61" s="58" customFormat="1" ht="25.5" hidden="1">
      <c r="A90" s="745"/>
      <c r="B90" s="746" t="s">
        <v>1951</v>
      </c>
      <c r="C90" s="747" t="s">
        <v>1952</v>
      </c>
      <c r="D90" s="749">
        <v>0.6</v>
      </c>
      <c r="E90" s="747" t="s">
        <v>259</v>
      </c>
      <c r="F90" s="748"/>
      <c r="G90" s="725">
        <v>500</v>
      </c>
      <c r="H90" s="725">
        <v>500</v>
      </c>
      <c r="I90" s="725"/>
      <c r="J90" s="725"/>
      <c r="K90" s="725">
        <v>500</v>
      </c>
      <c r="L90" s="725">
        <v>500</v>
      </c>
      <c r="M90" s="969"/>
      <c r="N90" s="725"/>
      <c r="O90" s="725"/>
      <c r="P90" s="725"/>
      <c r="Q90" s="725"/>
      <c r="R90" s="725"/>
      <c r="S90" s="725">
        <f t="shared" si="45"/>
        <v>0</v>
      </c>
      <c r="T90" s="725"/>
      <c r="U90" s="725"/>
      <c r="V90" s="725"/>
      <c r="W90" s="725">
        <f t="shared" si="46"/>
        <v>0</v>
      </c>
      <c r="X90" s="725"/>
      <c r="Y90" s="725"/>
      <c r="Z90" s="725"/>
      <c r="AA90" s="725">
        <f t="shared" si="39"/>
        <v>0</v>
      </c>
      <c r="AB90" s="725"/>
      <c r="AC90" s="725"/>
      <c r="AD90" s="725"/>
      <c r="AE90" s="725">
        <f t="shared" si="40"/>
        <v>0</v>
      </c>
      <c r="AF90" s="725"/>
      <c r="AG90" s="725"/>
      <c r="AH90" s="725"/>
      <c r="AI90" s="725">
        <f t="shared" si="41"/>
        <v>0</v>
      </c>
      <c r="AJ90" s="725"/>
      <c r="AK90" s="725"/>
      <c r="AL90" s="725"/>
      <c r="AM90" s="725">
        <f t="shared" si="42"/>
        <v>0</v>
      </c>
      <c r="AN90" s="725"/>
      <c r="AO90" s="725"/>
      <c r="AP90" s="725"/>
      <c r="AQ90" s="725">
        <f t="shared" si="43"/>
        <v>500</v>
      </c>
      <c r="AR90" s="725">
        <v>500</v>
      </c>
      <c r="AS90" s="725"/>
      <c r="AT90" s="725"/>
      <c r="AU90" s="725"/>
      <c r="AV90" s="725">
        <f t="shared" si="44"/>
        <v>500</v>
      </c>
      <c r="AW90" s="725">
        <v>500</v>
      </c>
      <c r="AX90" s="725"/>
      <c r="AY90" s="725"/>
      <c r="AZ90" s="725"/>
      <c r="BA90" s="725"/>
      <c r="BB90" s="725"/>
      <c r="BC90" s="725"/>
      <c r="BD90" s="725"/>
      <c r="BE90" s="898">
        <f t="shared" si="38"/>
        <v>0</v>
      </c>
      <c r="BF90" s="727">
        <v>2024</v>
      </c>
      <c r="BG90" s="727" t="s">
        <v>2323</v>
      </c>
      <c r="BH90" s="727" t="s">
        <v>2327</v>
      </c>
      <c r="BI90" s="728"/>
    </row>
    <row r="91" spans="1:61" s="61" customFormat="1" ht="25.5" hidden="1">
      <c r="A91" s="745"/>
      <c r="B91" s="746" t="s">
        <v>1953</v>
      </c>
      <c r="C91" s="747" t="s">
        <v>1952</v>
      </c>
      <c r="D91" s="749">
        <v>0.9</v>
      </c>
      <c r="E91" s="747" t="s">
        <v>259</v>
      </c>
      <c r="F91" s="748"/>
      <c r="G91" s="725">
        <v>700</v>
      </c>
      <c r="H91" s="725">
        <v>700</v>
      </c>
      <c r="I91" s="725"/>
      <c r="J91" s="750"/>
      <c r="K91" s="725">
        <v>700</v>
      </c>
      <c r="L91" s="725">
        <v>700</v>
      </c>
      <c r="M91" s="974"/>
      <c r="N91" s="750"/>
      <c r="O91" s="750"/>
      <c r="P91" s="750"/>
      <c r="Q91" s="750"/>
      <c r="R91" s="750"/>
      <c r="S91" s="750">
        <f t="shared" si="45"/>
        <v>0</v>
      </c>
      <c r="T91" s="750"/>
      <c r="U91" s="750"/>
      <c r="V91" s="750"/>
      <c r="W91" s="750">
        <f t="shared" si="46"/>
        <v>0</v>
      </c>
      <c r="X91" s="750"/>
      <c r="Y91" s="750"/>
      <c r="Z91" s="750"/>
      <c r="AA91" s="750">
        <f t="shared" si="39"/>
        <v>0</v>
      </c>
      <c r="AB91" s="750"/>
      <c r="AC91" s="750"/>
      <c r="AD91" s="750"/>
      <c r="AE91" s="750">
        <f t="shared" si="40"/>
        <v>0</v>
      </c>
      <c r="AF91" s="750"/>
      <c r="AG91" s="750"/>
      <c r="AH91" s="750"/>
      <c r="AI91" s="750">
        <f t="shared" si="41"/>
        <v>0</v>
      </c>
      <c r="AJ91" s="750"/>
      <c r="AK91" s="750"/>
      <c r="AL91" s="750"/>
      <c r="AM91" s="750">
        <f t="shared" si="42"/>
        <v>0</v>
      </c>
      <c r="AN91" s="750"/>
      <c r="AO91" s="750"/>
      <c r="AP91" s="750"/>
      <c r="AQ91" s="725">
        <f t="shared" si="43"/>
        <v>700</v>
      </c>
      <c r="AR91" s="725">
        <v>700</v>
      </c>
      <c r="AS91" s="750"/>
      <c r="AT91" s="750"/>
      <c r="AU91" s="750"/>
      <c r="AV91" s="725">
        <f t="shared" si="44"/>
        <v>0</v>
      </c>
      <c r="AW91" s="725"/>
      <c r="AX91" s="750"/>
      <c r="AY91" s="750"/>
      <c r="AZ91" s="750"/>
      <c r="BA91" s="750"/>
      <c r="BB91" s="750"/>
      <c r="BC91" s="750"/>
      <c r="BD91" s="750"/>
      <c r="BE91" s="900">
        <f t="shared" si="38"/>
        <v>0</v>
      </c>
      <c r="BF91" s="727">
        <v>2024</v>
      </c>
      <c r="BG91" s="727" t="s">
        <v>2323</v>
      </c>
      <c r="BH91" s="727"/>
      <c r="BI91" s="751"/>
    </row>
    <row r="92" spans="1:61" s="58" customFormat="1" ht="31.5" hidden="1">
      <c r="A92" s="745"/>
      <c r="B92" s="746" t="s">
        <v>1954</v>
      </c>
      <c r="C92" s="747" t="s">
        <v>1952</v>
      </c>
      <c r="D92" s="749">
        <v>0.3</v>
      </c>
      <c r="E92" s="747" t="s">
        <v>259</v>
      </c>
      <c r="F92" s="748"/>
      <c r="G92" s="725">
        <v>320</v>
      </c>
      <c r="H92" s="725">
        <v>320</v>
      </c>
      <c r="I92" s="725"/>
      <c r="J92" s="725"/>
      <c r="K92" s="725">
        <v>320</v>
      </c>
      <c r="L92" s="725">
        <v>320</v>
      </c>
      <c r="M92" s="969"/>
      <c r="N92" s="725"/>
      <c r="O92" s="725"/>
      <c r="P92" s="725"/>
      <c r="Q92" s="725"/>
      <c r="R92" s="725"/>
      <c r="S92" s="725">
        <f t="shared" si="45"/>
        <v>0</v>
      </c>
      <c r="T92" s="725"/>
      <c r="U92" s="725"/>
      <c r="V92" s="725"/>
      <c r="W92" s="725">
        <f t="shared" si="46"/>
        <v>0</v>
      </c>
      <c r="X92" s="725"/>
      <c r="Y92" s="725"/>
      <c r="Z92" s="725"/>
      <c r="AA92" s="725">
        <f t="shared" si="39"/>
        <v>0</v>
      </c>
      <c r="AB92" s="725"/>
      <c r="AC92" s="725"/>
      <c r="AD92" s="725"/>
      <c r="AE92" s="725">
        <f t="shared" si="40"/>
        <v>0</v>
      </c>
      <c r="AF92" s="725"/>
      <c r="AG92" s="725"/>
      <c r="AH92" s="725"/>
      <c r="AI92" s="725">
        <f t="shared" si="41"/>
        <v>0</v>
      </c>
      <c r="AJ92" s="725"/>
      <c r="AK92" s="725"/>
      <c r="AL92" s="725"/>
      <c r="AM92" s="725">
        <f t="shared" si="42"/>
        <v>0</v>
      </c>
      <c r="AN92" s="725"/>
      <c r="AO92" s="725"/>
      <c r="AP92" s="725"/>
      <c r="AQ92" s="725">
        <f t="shared" si="43"/>
        <v>320</v>
      </c>
      <c r="AR92" s="725">
        <v>320</v>
      </c>
      <c r="AS92" s="725"/>
      <c r="AT92" s="725"/>
      <c r="AU92" s="725"/>
      <c r="AV92" s="725">
        <f t="shared" si="44"/>
        <v>0</v>
      </c>
      <c r="AW92" s="725"/>
      <c r="AX92" s="725"/>
      <c r="AY92" s="725"/>
      <c r="AZ92" s="725"/>
      <c r="BA92" s="725"/>
      <c r="BB92" s="725"/>
      <c r="BC92" s="725"/>
      <c r="BD92" s="725"/>
      <c r="BE92" s="898">
        <f t="shared" si="38"/>
        <v>0</v>
      </c>
      <c r="BF92" s="727">
        <v>2024</v>
      </c>
      <c r="BG92" s="727" t="s">
        <v>2323</v>
      </c>
      <c r="BH92" s="727"/>
      <c r="BI92" s="728"/>
    </row>
    <row r="93" spans="1:61" s="58" customFormat="1" ht="25.5" hidden="1">
      <c r="A93" s="745"/>
      <c r="B93" s="746" t="s">
        <v>1955</v>
      </c>
      <c r="C93" s="747" t="s">
        <v>1933</v>
      </c>
      <c r="D93" s="749">
        <v>0.3</v>
      </c>
      <c r="E93" s="747" t="s">
        <v>259</v>
      </c>
      <c r="F93" s="748"/>
      <c r="G93" s="725">
        <v>420</v>
      </c>
      <c r="H93" s="725">
        <v>420</v>
      </c>
      <c r="I93" s="725"/>
      <c r="J93" s="725"/>
      <c r="K93" s="725">
        <v>420</v>
      </c>
      <c r="L93" s="725">
        <v>420</v>
      </c>
      <c r="M93" s="969"/>
      <c r="N93" s="725"/>
      <c r="O93" s="725"/>
      <c r="P93" s="725"/>
      <c r="Q93" s="725"/>
      <c r="R93" s="725"/>
      <c r="S93" s="725">
        <f t="shared" si="45"/>
        <v>0</v>
      </c>
      <c r="T93" s="725"/>
      <c r="U93" s="725"/>
      <c r="V93" s="725"/>
      <c r="W93" s="725">
        <f t="shared" si="46"/>
        <v>0</v>
      </c>
      <c r="X93" s="725"/>
      <c r="Y93" s="725"/>
      <c r="Z93" s="725"/>
      <c r="AA93" s="725">
        <f t="shared" si="39"/>
        <v>0</v>
      </c>
      <c r="AB93" s="725"/>
      <c r="AC93" s="725"/>
      <c r="AD93" s="725"/>
      <c r="AE93" s="725">
        <f t="shared" si="40"/>
        <v>0</v>
      </c>
      <c r="AF93" s="725"/>
      <c r="AG93" s="725"/>
      <c r="AH93" s="725"/>
      <c r="AI93" s="725">
        <f t="shared" si="41"/>
        <v>0</v>
      </c>
      <c r="AJ93" s="725"/>
      <c r="AK93" s="725"/>
      <c r="AL93" s="725"/>
      <c r="AM93" s="725">
        <f t="shared" si="42"/>
        <v>0</v>
      </c>
      <c r="AN93" s="725"/>
      <c r="AO93" s="725"/>
      <c r="AP93" s="725"/>
      <c r="AQ93" s="725">
        <f t="shared" si="43"/>
        <v>420</v>
      </c>
      <c r="AR93" s="725">
        <v>420</v>
      </c>
      <c r="AS93" s="725"/>
      <c r="AT93" s="725"/>
      <c r="AU93" s="725"/>
      <c r="AV93" s="725">
        <f t="shared" si="44"/>
        <v>0</v>
      </c>
      <c r="AW93" s="725"/>
      <c r="AX93" s="725"/>
      <c r="AY93" s="725"/>
      <c r="AZ93" s="725"/>
      <c r="BA93" s="725"/>
      <c r="BB93" s="725"/>
      <c r="BC93" s="725"/>
      <c r="BD93" s="725"/>
      <c r="BE93" s="898">
        <f t="shared" si="38"/>
        <v>0</v>
      </c>
      <c r="BF93" s="727">
        <v>2024</v>
      </c>
      <c r="BG93" s="727" t="s">
        <v>2323</v>
      </c>
      <c r="BH93" s="727"/>
      <c r="BI93" s="728"/>
    </row>
    <row r="94" spans="1:61" s="58" customFormat="1" ht="25.5" hidden="1">
      <c r="A94" s="745"/>
      <c r="B94" s="746" t="s">
        <v>1956</v>
      </c>
      <c r="C94" s="747" t="s">
        <v>1939</v>
      </c>
      <c r="D94" s="749">
        <v>0.7</v>
      </c>
      <c r="E94" s="747" t="s">
        <v>259</v>
      </c>
      <c r="F94" s="748"/>
      <c r="G94" s="725">
        <v>700</v>
      </c>
      <c r="H94" s="725">
        <v>700</v>
      </c>
      <c r="I94" s="725"/>
      <c r="J94" s="725"/>
      <c r="K94" s="725">
        <v>700</v>
      </c>
      <c r="L94" s="725">
        <v>700</v>
      </c>
      <c r="M94" s="969"/>
      <c r="N94" s="725"/>
      <c r="O94" s="725"/>
      <c r="P94" s="725"/>
      <c r="Q94" s="725"/>
      <c r="R94" s="725"/>
      <c r="S94" s="725">
        <f t="shared" si="45"/>
        <v>0</v>
      </c>
      <c r="T94" s="725"/>
      <c r="U94" s="725"/>
      <c r="V94" s="725"/>
      <c r="W94" s="725">
        <f t="shared" si="46"/>
        <v>0</v>
      </c>
      <c r="X94" s="725"/>
      <c r="Y94" s="725"/>
      <c r="Z94" s="725"/>
      <c r="AA94" s="725">
        <f t="shared" si="39"/>
        <v>0</v>
      </c>
      <c r="AB94" s="725"/>
      <c r="AC94" s="725"/>
      <c r="AD94" s="725"/>
      <c r="AE94" s="725">
        <f t="shared" si="40"/>
        <v>0</v>
      </c>
      <c r="AF94" s="725"/>
      <c r="AG94" s="725"/>
      <c r="AH94" s="725"/>
      <c r="AI94" s="725">
        <f t="shared" si="41"/>
        <v>0</v>
      </c>
      <c r="AJ94" s="725"/>
      <c r="AK94" s="725"/>
      <c r="AL94" s="725"/>
      <c r="AM94" s="725">
        <f t="shared" si="42"/>
        <v>0</v>
      </c>
      <c r="AN94" s="725"/>
      <c r="AO94" s="725"/>
      <c r="AP94" s="725"/>
      <c r="AQ94" s="725">
        <f t="shared" si="43"/>
        <v>700</v>
      </c>
      <c r="AR94" s="725">
        <v>700</v>
      </c>
      <c r="AS94" s="725"/>
      <c r="AT94" s="725"/>
      <c r="AU94" s="725"/>
      <c r="AV94" s="725">
        <f t="shared" si="44"/>
        <v>700</v>
      </c>
      <c r="AW94" s="725">
        <v>700</v>
      </c>
      <c r="AX94" s="725"/>
      <c r="AY94" s="725"/>
      <c r="AZ94" s="725"/>
      <c r="BA94" s="725"/>
      <c r="BB94" s="725"/>
      <c r="BC94" s="725"/>
      <c r="BD94" s="725"/>
      <c r="BE94" s="898">
        <f t="shared" si="38"/>
        <v>0</v>
      </c>
      <c r="BF94" s="727">
        <v>2024</v>
      </c>
      <c r="BG94" s="727" t="s">
        <v>2323</v>
      </c>
      <c r="BH94" s="727" t="s">
        <v>2327</v>
      </c>
      <c r="BI94" s="728"/>
    </row>
    <row r="95" spans="1:61" s="58" customFormat="1" ht="25.5" hidden="1">
      <c r="A95" s="745"/>
      <c r="B95" s="746" t="s">
        <v>1957</v>
      </c>
      <c r="C95" s="747" t="s">
        <v>1939</v>
      </c>
      <c r="D95" s="749">
        <v>0.5</v>
      </c>
      <c r="E95" s="747" t="s">
        <v>259</v>
      </c>
      <c r="F95" s="748"/>
      <c r="G95" s="725">
        <v>500</v>
      </c>
      <c r="H95" s="725">
        <v>500</v>
      </c>
      <c r="I95" s="725"/>
      <c r="J95" s="725"/>
      <c r="K95" s="725">
        <v>500</v>
      </c>
      <c r="L95" s="725">
        <v>500</v>
      </c>
      <c r="M95" s="969"/>
      <c r="N95" s="725"/>
      <c r="O95" s="725"/>
      <c r="P95" s="725"/>
      <c r="Q95" s="725"/>
      <c r="R95" s="725"/>
      <c r="S95" s="725">
        <f t="shared" si="45"/>
        <v>0</v>
      </c>
      <c r="T95" s="725"/>
      <c r="U95" s="725"/>
      <c r="V95" s="725"/>
      <c r="W95" s="725">
        <f t="shared" si="46"/>
        <v>0</v>
      </c>
      <c r="X95" s="725"/>
      <c r="Y95" s="725"/>
      <c r="Z95" s="725"/>
      <c r="AA95" s="725">
        <f t="shared" si="39"/>
        <v>0</v>
      </c>
      <c r="AB95" s="725"/>
      <c r="AC95" s="725"/>
      <c r="AD95" s="725"/>
      <c r="AE95" s="725">
        <f t="shared" si="40"/>
        <v>0</v>
      </c>
      <c r="AF95" s="725"/>
      <c r="AG95" s="725"/>
      <c r="AH95" s="725"/>
      <c r="AI95" s="725">
        <f t="shared" si="41"/>
        <v>0</v>
      </c>
      <c r="AJ95" s="725"/>
      <c r="AK95" s="725"/>
      <c r="AL95" s="725"/>
      <c r="AM95" s="725">
        <f t="shared" si="42"/>
        <v>0</v>
      </c>
      <c r="AN95" s="725"/>
      <c r="AO95" s="725"/>
      <c r="AP95" s="725"/>
      <c r="AQ95" s="725">
        <f t="shared" si="43"/>
        <v>500</v>
      </c>
      <c r="AR95" s="725">
        <v>500</v>
      </c>
      <c r="AS95" s="725"/>
      <c r="AT95" s="725"/>
      <c r="AU95" s="725"/>
      <c r="AV95" s="725">
        <f t="shared" si="44"/>
        <v>0</v>
      </c>
      <c r="AW95" s="725"/>
      <c r="AX95" s="725"/>
      <c r="AY95" s="725"/>
      <c r="AZ95" s="725"/>
      <c r="BA95" s="725"/>
      <c r="BB95" s="725"/>
      <c r="BC95" s="725"/>
      <c r="BD95" s="725"/>
      <c r="BE95" s="898">
        <f t="shared" si="38"/>
        <v>0</v>
      </c>
      <c r="BF95" s="727">
        <v>2024</v>
      </c>
      <c r="BG95" s="727" t="s">
        <v>2323</v>
      </c>
      <c r="BH95" s="727"/>
      <c r="BI95" s="728"/>
    </row>
    <row r="96" spans="1:61" s="58" customFormat="1" ht="25.5" hidden="1">
      <c r="A96" s="745"/>
      <c r="B96" s="746" t="s">
        <v>1958</v>
      </c>
      <c r="C96" s="747" t="s">
        <v>1939</v>
      </c>
      <c r="D96" s="749">
        <v>0.5</v>
      </c>
      <c r="E96" s="747" t="s">
        <v>259</v>
      </c>
      <c r="F96" s="748"/>
      <c r="G96" s="725">
        <v>500</v>
      </c>
      <c r="H96" s="725">
        <v>500</v>
      </c>
      <c r="I96" s="725"/>
      <c r="J96" s="725"/>
      <c r="K96" s="725">
        <v>500</v>
      </c>
      <c r="L96" s="725">
        <v>500</v>
      </c>
      <c r="M96" s="969"/>
      <c r="N96" s="725"/>
      <c r="O96" s="725"/>
      <c r="P96" s="725"/>
      <c r="Q96" s="725"/>
      <c r="R96" s="725"/>
      <c r="S96" s="725">
        <f t="shared" si="45"/>
        <v>0</v>
      </c>
      <c r="T96" s="725"/>
      <c r="U96" s="725"/>
      <c r="V96" s="725"/>
      <c r="W96" s="725">
        <f t="shared" si="46"/>
        <v>0</v>
      </c>
      <c r="X96" s="725"/>
      <c r="Y96" s="725"/>
      <c r="Z96" s="725"/>
      <c r="AA96" s="725">
        <f t="shared" si="39"/>
        <v>0</v>
      </c>
      <c r="AB96" s="725"/>
      <c r="AC96" s="725"/>
      <c r="AD96" s="725"/>
      <c r="AE96" s="725">
        <f t="shared" si="40"/>
        <v>0</v>
      </c>
      <c r="AF96" s="725"/>
      <c r="AG96" s="725"/>
      <c r="AH96" s="725"/>
      <c r="AI96" s="725">
        <f t="shared" si="41"/>
        <v>0</v>
      </c>
      <c r="AJ96" s="725"/>
      <c r="AK96" s="725"/>
      <c r="AL96" s="725"/>
      <c r="AM96" s="725">
        <f t="shared" si="42"/>
        <v>0</v>
      </c>
      <c r="AN96" s="725"/>
      <c r="AO96" s="725"/>
      <c r="AP96" s="725"/>
      <c r="AQ96" s="725">
        <f t="shared" si="43"/>
        <v>500</v>
      </c>
      <c r="AR96" s="725">
        <v>500</v>
      </c>
      <c r="AS96" s="725"/>
      <c r="AT96" s="725"/>
      <c r="AU96" s="725"/>
      <c r="AV96" s="725">
        <f t="shared" si="44"/>
        <v>0</v>
      </c>
      <c r="AW96" s="725"/>
      <c r="AX96" s="725"/>
      <c r="AY96" s="725"/>
      <c r="AZ96" s="725"/>
      <c r="BA96" s="725"/>
      <c r="BB96" s="725"/>
      <c r="BC96" s="725"/>
      <c r="BD96" s="725"/>
      <c r="BE96" s="898">
        <f t="shared" si="38"/>
        <v>0</v>
      </c>
      <c r="BF96" s="727">
        <v>2024</v>
      </c>
      <c r="BG96" s="727" t="s">
        <v>2323</v>
      </c>
      <c r="BH96" s="727"/>
      <c r="BI96" s="728"/>
    </row>
    <row r="97" spans="1:61" s="741" customFormat="1" ht="31.5" hidden="1">
      <c r="A97" s="745"/>
      <c r="B97" s="746" t="s">
        <v>1959</v>
      </c>
      <c r="C97" s="747" t="s">
        <v>1942</v>
      </c>
      <c r="D97" s="749">
        <v>2.8</v>
      </c>
      <c r="E97" s="747" t="s">
        <v>259</v>
      </c>
      <c r="F97" s="748"/>
      <c r="G97" s="725">
        <v>1500</v>
      </c>
      <c r="H97" s="725">
        <v>1500</v>
      </c>
      <c r="I97" s="725"/>
      <c r="J97" s="752"/>
      <c r="K97" s="725">
        <v>1500</v>
      </c>
      <c r="L97" s="725">
        <v>1500</v>
      </c>
      <c r="M97" s="975"/>
      <c r="N97" s="752"/>
      <c r="O97" s="752"/>
      <c r="P97" s="752"/>
      <c r="Q97" s="752"/>
      <c r="R97" s="752"/>
      <c r="S97" s="752">
        <f t="shared" si="45"/>
        <v>0</v>
      </c>
      <c r="T97" s="752"/>
      <c r="U97" s="752"/>
      <c r="V97" s="752"/>
      <c r="W97" s="752">
        <f t="shared" si="46"/>
        <v>0</v>
      </c>
      <c r="X97" s="752"/>
      <c r="Y97" s="752"/>
      <c r="Z97" s="752"/>
      <c r="AA97" s="752">
        <f t="shared" si="39"/>
        <v>0</v>
      </c>
      <c r="AB97" s="752"/>
      <c r="AC97" s="752"/>
      <c r="AD97" s="752"/>
      <c r="AE97" s="752">
        <f t="shared" si="40"/>
        <v>0</v>
      </c>
      <c r="AF97" s="752"/>
      <c r="AG97" s="752"/>
      <c r="AH97" s="752"/>
      <c r="AI97" s="752">
        <f t="shared" si="41"/>
        <v>0</v>
      </c>
      <c r="AJ97" s="752"/>
      <c r="AK97" s="752"/>
      <c r="AL97" s="752"/>
      <c r="AM97" s="752">
        <f t="shared" si="42"/>
        <v>0</v>
      </c>
      <c r="AN97" s="752"/>
      <c r="AO97" s="752"/>
      <c r="AP97" s="752"/>
      <c r="AQ97" s="725">
        <f t="shared" si="43"/>
        <v>1500</v>
      </c>
      <c r="AR97" s="725">
        <v>1500</v>
      </c>
      <c r="AS97" s="752"/>
      <c r="AT97" s="752"/>
      <c r="AU97" s="752"/>
      <c r="AV97" s="725">
        <f t="shared" si="44"/>
        <v>1500</v>
      </c>
      <c r="AW97" s="725">
        <v>1500</v>
      </c>
      <c r="AX97" s="752"/>
      <c r="AY97" s="752"/>
      <c r="AZ97" s="752"/>
      <c r="BA97" s="752"/>
      <c r="BB97" s="752"/>
      <c r="BC97" s="752"/>
      <c r="BD97" s="752"/>
      <c r="BE97" s="901">
        <f t="shared" si="38"/>
        <v>0</v>
      </c>
      <c r="BF97" s="727">
        <v>2024</v>
      </c>
      <c r="BG97" s="727" t="s">
        <v>2323</v>
      </c>
      <c r="BH97" s="727" t="s">
        <v>2327</v>
      </c>
      <c r="BI97" s="753"/>
    </row>
    <row r="98" spans="1:61" s="58" customFormat="1" ht="31.5" hidden="1">
      <c r="A98" s="745"/>
      <c r="B98" s="746" t="s">
        <v>1960</v>
      </c>
      <c r="C98" s="747" t="s">
        <v>1942</v>
      </c>
      <c r="D98" s="749">
        <v>0.7</v>
      </c>
      <c r="E98" s="747" t="s">
        <v>259</v>
      </c>
      <c r="F98" s="748"/>
      <c r="G98" s="725">
        <v>600</v>
      </c>
      <c r="H98" s="725">
        <v>600</v>
      </c>
      <c r="I98" s="725"/>
      <c r="J98" s="725"/>
      <c r="K98" s="725">
        <v>600</v>
      </c>
      <c r="L98" s="725">
        <v>600</v>
      </c>
      <c r="M98" s="969"/>
      <c r="N98" s="725"/>
      <c r="O98" s="725"/>
      <c r="P98" s="725"/>
      <c r="Q98" s="725"/>
      <c r="R98" s="725"/>
      <c r="S98" s="725">
        <f t="shared" si="45"/>
        <v>0</v>
      </c>
      <c r="T98" s="725"/>
      <c r="U98" s="725"/>
      <c r="V98" s="725"/>
      <c r="W98" s="725">
        <f t="shared" si="46"/>
        <v>0</v>
      </c>
      <c r="X98" s="725"/>
      <c r="Y98" s="725"/>
      <c r="Z98" s="725"/>
      <c r="AA98" s="725">
        <f t="shared" si="39"/>
        <v>0</v>
      </c>
      <c r="AB98" s="725"/>
      <c r="AC98" s="725"/>
      <c r="AD98" s="725"/>
      <c r="AE98" s="725">
        <f t="shared" si="40"/>
        <v>0</v>
      </c>
      <c r="AF98" s="725"/>
      <c r="AG98" s="725"/>
      <c r="AH98" s="725"/>
      <c r="AI98" s="725">
        <f t="shared" si="41"/>
        <v>0</v>
      </c>
      <c r="AJ98" s="725"/>
      <c r="AK98" s="725"/>
      <c r="AL98" s="725"/>
      <c r="AM98" s="725">
        <f t="shared" si="42"/>
        <v>0</v>
      </c>
      <c r="AN98" s="725"/>
      <c r="AO98" s="725"/>
      <c r="AP98" s="725"/>
      <c r="AQ98" s="725">
        <f t="shared" si="43"/>
        <v>600</v>
      </c>
      <c r="AR98" s="725">
        <v>600</v>
      </c>
      <c r="AS98" s="725"/>
      <c r="AT98" s="725"/>
      <c r="AU98" s="725"/>
      <c r="AV98" s="725">
        <f t="shared" si="44"/>
        <v>600</v>
      </c>
      <c r="AW98" s="725">
        <v>600</v>
      </c>
      <c r="AX98" s="725"/>
      <c r="AY98" s="725"/>
      <c r="AZ98" s="725"/>
      <c r="BA98" s="725"/>
      <c r="BB98" s="725"/>
      <c r="BC98" s="725"/>
      <c r="BD98" s="725"/>
      <c r="BE98" s="898">
        <f t="shared" si="38"/>
        <v>0</v>
      </c>
      <c r="BF98" s="727">
        <v>2024</v>
      </c>
      <c r="BG98" s="727" t="s">
        <v>2323</v>
      </c>
      <c r="BH98" s="727" t="s">
        <v>2327</v>
      </c>
      <c r="BI98" s="728"/>
    </row>
    <row r="99" spans="1:61" s="58" customFormat="1" ht="31.5" hidden="1">
      <c r="A99" s="745"/>
      <c r="B99" s="746" t="s">
        <v>1961</v>
      </c>
      <c r="C99" s="747" t="s">
        <v>1948</v>
      </c>
      <c r="D99" s="749">
        <v>0.9</v>
      </c>
      <c r="E99" s="747" t="s">
        <v>259</v>
      </c>
      <c r="F99" s="748"/>
      <c r="G99" s="725">
        <v>500</v>
      </c>
      <c r="H99" s="725">
        <v>252</v>
      </c>
      <c r="I99" s="725">
        <v>248</v>
      </c>
      <c r="J99" s="725"/>
      <c r="K99" s="725">
        <v>252</v>
      </c>
      <c r="L99" s="725">
        <v>252</v>
      </c>
      <c r="M99" s="969"/>
      <c r="N99" s="725"/>
      <c r="O99" s="725"/>
      <c r="P99" s="725"/>
      <c r="Q99" s="725"/>
      <c r="R99" s="725"/>
      <c r="S99" s="725">
        <f t="shared" si="45"/>
        <v>0</v>
      </c>
      <c r="T99" s="725"/>
      <c r="U99" s="725"/>
      <c r="V99" s="725"/>
      <c r="W99" s="725">
        <f t="shared" si="46"/>
        <v>0</v>
      </c>
      <c r="X99" s="725"/>
      <c r="Y99" s="725"/>
      <c r="Z99" s="725"/>
      <c r="AA99" s="725">
        <f t="shared" si="39"/>
        <v>0</v>
      </c>
      <c r="AB99" s="725"/>
      <c r="AC99" s="725"/>
      <c r="AD99" s="725"/>
      <c r="AE99" s="725">
        <f t="shared" si="40"/>
        <v>0</v>
      </c>
      <c r="AF99" s="725"/>
      <c r="AG99" s="725"/>
      <c r="AH99" s="725"/>
      <c r="AI99" s="725">
        <f t="shared" si="41"/>
        <v>0</v>
      </c>
      <c r="AJ99" s="725"/>
      <c r="AK99" s="725"/>
      <c r="AL99" s="725"/>
      <c r="AM99" s="725">
        <f t="shared" si="42"/>
        <v>0</v>
      </c>
      <c r="AN99" s="725"/>
      <c r="AO99" s="725"/>
      <c r="AP99" s="725"/>
      <c r="AQ99" s="725">
        <f t="shared" si="43"/>
        <v>252</v>
      </c>
      <c r="AR99" s="725">
        <v>252</v>
      </c>
      <c r="AS99" s="725"/>
      <c r="AT99" s="725"/>
      <c r="AU99" s="725"/>
      <c r="AV99" s="725">
        <f t="shared" si="44"/>
        <v>0</v>
      </c>
      <c r="AW99" s="725"/>
      <c r="AX99" s="725"/>
      <c r="AY99" s="725"/>
      <c r="AZ99" s="725"/>
      <c r="BA99" s="725"/>
      <c r="BB99" s="725"/>
      <c r="BC99" s="725"/>
      <c r="BD99" s="725"/>
      <c r="BE99" s="898">
        <f t="shared" si="38"/>
        <v>0</v>
      </c>
      <c r="BF99" s="727">
        <v>2024</v>
      </c>
      <c r="BG99" s="727" t="s">
        <v>2323</v>
      </c>
      <c r="BH99" s="727"/>
      <c r="BI99" s="728"/>
    </row>
    <row r="100" spans="1:61" s="741" customFormat="1" ht="31.5" hidden="1">
      <c r="A100" s="745"/>
      <c r="B100" s="746" t="s">
        <v>1962</v>
      </c>
      <c r="C100" s="747" t="s">
        <v>1939</v>
      </c>
      <c r="D100" s="749">
        <v>1</v>
      </c>
      <c r="E100" s="747" t="s">
        <v>259</v>
      </c>
      <c r="F100" s="748"/>
      <c r="G100" s="725">
        <v>500</v>
      </c>
      <c r="H100" s="725">
        <v>252</v>
      </c>
      <c r="I100" s="725">
        <v>248</v>
      </c>
      <c r="J100" s="725"/>
      <c r="K100" s="725">
        <v>252</v>
      </c>
      <c r="L100" s="725">
        <v>252</v>
      </c>
      <c r="M100" s="975"/>
      <c r="N100" s="752"/>
      <c r="O100" s="752"/>
      <c r="P100" s="752"/>
      <c r="Q100" s="752"/>
      <c r="R100" s="752"/>
      <c r="S100" s="752">
        <f t="shared" si="45"/>
        <v>0</v>
      </c>
      <c r="T100" s="752"/>
      <c r="U100" s="752"/>
      <c r="V100" s="752"/>
      <c r="W100" s="752">
        <f t="shared" si="46"/>
        <v>0</v>
      </c>
      <c r="X100" s="752"/>
      <c r="Y100" s="752"/>
      <c r="Z100" s="752"/>
      <c r="AA100" s="752">
        <f t="shared" si="39"/>
        <v>0</v>
      </c>
      <c r="AB100" s="752"/>
      <c r="AC100" s="752"/>
      <c r="AD100" s="752"/>
      <c r="AE100" s="752">
        <f t="shared" si="40"/>
        <v>0</v>
      </c>
      <c r="AF100" s="752"/>
      <c r="AG100" s="752"/>
      <c r="AH100" s="752"/>
      <c r="AI100" s="752">
        <f t="shared" si="41"/>
        <v>0</v>
      </c>
      <c r="AJ100" s="752"/>
      <c r="AK100" s="752"/>
      <c r="AL100" s="752"/>
      <c r="AM100" s="752">
        <f t="shared" si="42"/>
        <v>0</v>
      </c>
      <c r="AN100" s="752"/>
      <c r="AO100" s="752"/>
      <c r="AP100" s="752"/>
      <c r="AQ100" s="725">
        <f t="shared" si="43"/>
        <v>252</v>
      </c>
      <c r="AR100" s="725">
        <v>252</v>
      </c>
      <c r="AS100" s="752"/>
      <c r="AT100" s="752"/>
      <c r="AU100" s="752"/>
      <c r="AV100" s="725">
        <f t="shared" si="44"/>
        <v>0</v>
      </c>
      <c r="AW100" s="725"/>
      <c r="AX100" s="752"/>
      <c r="AY100" s="752"/>
      <c r="AZ100" s="752"/>
      <c r="BA100" s="752"/>
      <c r="BB100" s="752"/>
      <c r="BC100" s="752"/>
      <c r="BD100" s="752"/>
      <c r="BE100" s="901">
        <f t="shared" si="38"/>
        <v>0</v>
      </c>
      <c r="BF100" s="727">
        <v>2024</v>
      </c>
      <c r="BG100" s="727" t="s">
        <v>2323</v>
      </c>
      <c r="BH100" s="727"/>
      <c r="BI100" s="753"/>
    </row>
    <row r="101" spans="1:61" s="58" customFormat="1" ht="25.5" hidden="1">
      <c r="A101" s="745"/>
      <c r="B101" s="746" t="s">
        <v>1963</v>
      </c>
      <c r="C101" s="747" t="s">
        <v>1942</v>
      </c>
      <c r="D101" s="749">
        <v>0.9</v>
      </c>
      <c r="E101" s="747" t="s">
        <v>259</v>
      </c>
      <c r="F101" s="748"/>
      <c r="G101" s="725">
        <v>500</v>
      </c>
      <c r="H101" s="725">
        <v>252</v>
      </c>
      <c r="I101" s="725">
        <v>248</v>
      </c>
      <c r="J101" s="725"/>
      <c r="K101" s="725">
        <v>252</v>
      </c>
      <c r="L101" s="725">
        <v>252</v>
      </c>
      <c r="M101" s="969"/>
      <c r="N101" s="725"/>
      <c r="O101" s="725"/>
      <c r="P101" s="725"/>
      <c r="Q101" s="725"/>
      <c r="R101" s="725"/>
      <c r="S101" s="725">
        <f t="shared" si="45"/>
        <v>0</v>
      </c>
      <c r="T101" s="725"/>
      <c r="U101" s="725"/>
      <c r="V101" s="725"/>
      <c r="W101" s="725">
        <f t="shared" si="46"/>
        <v>0</v>
      </c>
      <c r="X101" s="725"/>
      <c r="Y101" s="725"/>
      <c r="Z101" s="725"/>
      <c r="AA101" s="725">
        <f t="shared" si="39"/>
        <v>0</v>
      </c>
      <c r="AB101" s="725"/>
      <c r="AC101" s="725"/>
      <c r="AD101" s="725"/>
      <c r="AE101" s="725">
        <f t="shared" si="40"/>
        <v>0</v>
      </c>
      <c r="AF101" s="725"/>
      <c r="AG101" s="725"/>
      <c r="AH101" s="725"/>
      <c r="AI101" s="725">
        <f t="shared" si="41"/>
        <v>0</v>
      </c>
      <c r="AJ101" s="725"/>
      <c r="AK101" s="725"/>
      <c r="AL101" s="725"/>
      <c r="AM101" s="725">
        <f t="shared" si="42"/>
        <v>0</v>
      </c>
      <c r="AN101" s="725"/>
      <c r="AO101" s="725"/>
      <c r="AP101" s="725"/>
      <c r="AQ101" s="725">
        <f t="shared" si="43"/>
        <v>252</v>
      </c>
      <c r="AR101" s="725">
        <v>252</v>
      </c>
      <c r="AS101" s="725"/>
      <c r="AT101" s="725"/>
      <c r="AU101" s="725"/>
      <c r="AV101" s="725">
        <f t="shared" si="44"/>
        <v>0</v>
      </c>
      <c r="AW101" s="725"/>
      <c r="AX101" s="725"/>
      <c r="AY101" s="725"/>
      <c r="AZ101" s="725"/>
      <c r="BA101" s="725"/>
      <c r="BB101" s="725"/>
      <c r="BC101" s="725"/>
      <c r="BD101" s="725"/>
      <c r="BE101" s="898">
        <f t="shared" si="38"/>
        <v>0</v>
      </c>
      <c r="BF101" s="727">
        <v>2024</v>
      </c>
      <c r="BG101" s="727" t="s">
        <v>2323</v>
      </c>
      <c r="BH101" s="727"/>
      <c r="BI101" s="728"/>
    </row>
    <row r="102" spans="1:61" s="58" customFormat="1" ht="31.5" hidden="1">
      <c r="A102" s="745"/>
      <c r="B102" s="746" t="s">
        <v>1964</v>
      </c>
      <c r="C102" s="747" t="s">
        <v>1945</v>
      </c>
      <c r="D102" s="749">
        <v>0.9</v>
      </c>
      <c r="E102" s="747" t="s">
        <v>259</v>
      </c>
      <c r="F102" s="748"/>
      <c r="G102" s="725">
        <v>500</v>
      </c>
      <c r="H102" s="725">
        <v>252</v>
      </c>
      <c r="I102" s="725">
        <v>248</v>
      </c>
      <c r="J102" s="725"/>
      <c r="K102" s="725">
        <v>252</v>
      </c>
      <c r="L102" s="725">
        <v>252</v>
      </c>
      <c r="M102" s="969"/>
      <c r="N102" s="725"/>
      <c r="O102" s="725"/>
      <c r="P102" s="725"/>
      <c r="Q102" s="725"/>
      <c r="R102" s="725"/>
      <c r="S102" s="725">
        <f t="shared" si="45"/>
        <v>0</v>
      </c>
      <c r="T102" s="725"/>
      <c r="U102" s="725"/>
      <c r="V102" s="725"/>
      <c r="W102" s="725">
        <f t="shared" si="46"/>
        <v>0</v>
      </c>
      <c r="X102" s="725"/>
      <c r="Y102" s="725"/>
      <c r="Z102" s="725"/>
      <c r="AA102" s="725">
        <f t="shared" si="39"/>
        <v>0</v>
      </c>
      <c r="AB102" s="725"/>
      <c r="AC102" s="725"/>
      <c r="AD102" s="725"/>
      <c r="AE102" s="725">
        <f t="shared" si="40"/>
        <v>0</v>
      </c>
      <c r="AF102" s="725"/>
      <c r="AG102" s="725"/>
      <c r="AH102" s="725"/>
      <c r="AI102" s="725">
        <f t="shared" si="41"/>
        <v>0</v>
      </c>
      <c r="AJ102" s="725"/>
      <c r="AK102" s="725"/>
      <c r="AL102" s="725"/>
      <c r="AM102" s="725">
        <f t="shared" si="42"/>
        <v>0</v>
      </c>
      <c r="AN102" s="725"/>
      <c r="AO102" s="725"/>
      <c r="AP102" s="725"/>
      <c r="AQ102" s="725">
        <f t="shared" si="43"/>
        <v>252</v>
      </c>
      <c r="AR102" s="725">
        <v>252</v>
      </c>
      <c r="AS102" s="725"/>
      <c r="AT102" s="725"/>
      <c r="AU102" s="725"/>
      <c r="AV102" s="725">
        <f t="shared" si="44"/>
        <v>0</v>
      </c>
      <c r="AW102" s="725"/>
      <c r="AX102" s="725"/>
      <c r="AY102" s="725"/>
      <c r="AZ102" s="725"/>
      <c r="BA102" s="725"/>
      <c r="BB102" s="725"/>
      <c r="BC102" s="725"/>
      <c r="BD102" s="725"/>
      <c r="BE102" s="898">
        <f t="shared" si="38"/>
        <v>0</v>
      </c>
      <c r="BF102" s="727">
        <v>2024</v>
      </c>
      <c r="BG102" s="727" t="s">
        <v>2323</v>
      </c>
      <c r="BH102" s="727"/>
      <c r="BI102" s="728"/>
    </row>
    <row r="103" spans="1:61" s="61" customFormat="1" ht="47.25" hidden="1">
      <c r="A103" s="745"/>
      <c r="B103" s="746" t="s">
        <v>1965</v>
      </c>
      <c r="C103" s="747" t="s">
        <v>1966</v>
      </c>
      <c r="D103" s="747">
        <v>1</v>
      </c>
      <c r="E103" s="747" t="s">
        <v>259</v>
      </c>
      <c r="F103" s="748"/>
      <c r="G103" s="725">
        <v>500</v>
      </c>
      <c r="H103" s="725">
        <v>252</v>
      </c>
      <c r="I103" s="725">
        <v>248</v>
      </c>
      <c r="J103" s="750"/>
      <c r="K103" s="725">
        <v>252</v>
      </c>
      <c r="L103" s="725">
        <v>252</v>
      </c>
      <c r="M103" s="969"/>
      <c r="N103" s="725"/>
      <c r="O103" s="725"/>
      <c r="P103" s="725"/>
      <c r="Q103" s="725"/>
      <c r="R103" s="725"/>
      <c r="S103" s="725">
        <f t="shared" si="45"/>
        <v>0</v>
      </c>
      <c r="T103" s="725"/>
      <c r="U103" s="725"/>
      <c r="V103" s="725"/>
      <c r="W103" s="725">
        <f t="shared" si="46"/>
        <v>0</v>
      </c>
      <c r="X103" s="725"/>
      <c r="Y103" s="725"/>
      <c r="Z103" s="725"/>
      <c r="AA103" s="725">
        <f t="shared" si="39"/>
        <v>0</v>
      </c>
      <c r="AB103" s="725"/>
      <c r="AC103" s="725"/>
      <c r="AD103" s="725"/>
      <c r="AE103" s="725">
        <f t="shared" si="40"/>
        <v>0</v>
      </c>
      <c r="AF103" s="725"/>
      <c r="AG103" s="725"/>
      <c r="AH103" s="725"/>
      <c r="AI103" s="725">
        <f t="shared" si="41"/>
        <v>0</v>
      </c>
      <c r="AJ103" s="725"/>
      <c r="AK103" s="725"/>
      <c r="AL103" s="725"/>
      <c r="AM103" s="725">
        <f t="shared" si="42"/>
        <v>0</v>
      </c>
      <c r="AN103" s="725"/>
      <c r="AO103" s="725"/>
      <c r="AP103" s="725"/>
      <c r="AQ103" s="725">
        <f t="shared" si="43"/>
        <v>252</v>
      </c>
      <c r="AR103" s="725">
        <v>252</v>
      </c>
      <c r="AS103" s="725"/>
      <c r="AT103" s="725"/>
      <c r="AU103" s="725"/>
      <c r="AV103" s="725">
        <f t="shared" si="44"/>
        <v>0</v>
      </c>
      <c r="AW103" s="725"/>
      <c r="AX103" s="725"/>
      <c r="AY103" s="725"/>
      <c r="AZ103" s="725"/>
      <c r="BA103" s="725"/>
      <c r="BB103" s="725"/>
      <c r="BC103" s="725"/>
      <c r="BD103" s="725"/>
      <c r="BE103" s="898">
        <f t="shared" si="38"/>
        <v>0</v>
      </c>
      <c r="BF103" s="727">
        <v>2024</v>
      </c>
      <c r="BG103" s="727" t="s">
        <v>2323</v>
      </c>
      <c r="BH103" s="727"/>
      <c r="BI103" s="751"/>
    </row>
    <row r="104" spans="1:61" s="61" customFormat="1" ht="25.5" hidden="1">
      <c r="A104" s="745"/>
      <c r="B104" s="746" t="s">
        <v>1967</v>
      </c>
      <c r="C104" s="747" t="s">
        <v>1933</v>
      </c>
      <c r="D104" s="747">
        <v>670</v>
      </c>
      <c r="E104" s="747" t="s">
        <v>259</v>
      </c>
      <c r="F104" s="748"/>
      <c r="G104" s="725">
        <v>450</v>
      </c>
      <c r="H104" s="725">
        <v>252</v>
      </c>
      <c r="I104" s="725">
        <v>198</v>
      </c>
      <c r="J104" s="750"/>
      <c r="K104" s="725">
        <v>252</v>
      </c>
      <c r="L104" s="725">
        <v>252</v>
      </c>
      <c r="M104" s="969"/>
      <c r="N104" s="725"/>
      <c r="O104" s="725"/>
      <c r="P104" s="725"/>
      <c r="Q104" s="725"/>
      <c r="R104" s="725"/>
      <c r="S104" s="725">
        <f t="shared" si="45"/>
        <v>0</v>
      </c>
      <c r="T104" s="725"/>
      <c r="U104" s="725"/>
      <c r="V104" s="725"/>
      <c r="W104" s="725">
        <f t="shared" si="46"/>
        <v>0</v>
      </c>
      <c r="X104" s="725"/>
      <c r="Y104" s="725"/>
      <c r="Z104" s="725"/>
      <c r="AA104" s="725">
        <f t="shared" si="39"/>
        <v>0</v>
      </c>
      <c r="AB104" s="725"/>
      <c r="AC104" s="725"/>
      <c r="AD104" s="725"/>
      <c r="AE104" s="725">
        <f t="shared" si="40"/>
        <v>0</v>
      </c>
      <c r="AF104" s="725"/>
      <c r="AG104" s="725"/>
      <c r="AH104" s="725"/>
      <c r="AI104" s="725">
        <f t="shared" si="41"/>
        <v>0</v>
      </c>
      <c r="AJ104" s="725"/>
      <c r="AK104" s="725"/>
      <c r="AL104" s="725"/>
      <c r="AM104" s="725">
        <f t="shared" si="42"/>
        <v>0</v>
      </c>
      <c r="AN104" s="725"/>
      <c r="AO104" s="725"/>
      <c r="AP104" s="725"/>
      <c r="AQ104" s="725">
        <f t="shared" si="43"/>
        <v>252</v>
      </c>
      <c r="AR104" s="725">
        <v>252</v>
      </c>
      <c r="AS104" s="725"/>
      <c r="AT104" s="725"/>
      <c r="AU104" s="725"/>
      <c r="AV104" s="725">
        <f t="shared" si="44"/>
        <v>0</v>
      </c>
      <c r="AW104" s="725"/>
      <c r="AX104" s="725"/>
      <c r="AY104" s="725"/>
      <c r="AZ104" s="725"/>
      <c r="BA104" s="725"/>
      <c r="BB104" s="725"/>
      <c r="BC104" s="725"/>
      <c r="BD104" s="725"/>
      <c r="BE104" s="898">
        <f t="shared" si="38"/>
        <v>0</v>
      </c>
      <c r="BF104" s="727">
        <v>2024</v>
      </c>
      <c r="BG104" s="727" t="s">
        <v>2323</v>
      </c>
      <c r="BH104" s="727"/>
      <c r="BI104" s="751"/>
    </row>
    <row r="105" spans="1:61" s="61" customFormat="1" ht="31.5" hidden="1">
      <c r="A105" s="745"/>
      <c r="B105" s="746" t="s">
        <v>1968</v>
      </c>
      <c r="C105" s="747" t="s">
        <v>1928</v>
      </c>
      <c r="D105" s="747">
        <v>200</v>
      </c>
      <c r="E105" s="747" t="s">
        <v>259</v>
      </c>
      <c r="F105" s="748"/>
      <c r="G105" s="725">
        <v>490</v>
      </c>
      <c r="H105" s="725">
        <v>252</v>
      </c>
      <c r="I105" s="725">
        <v>238</v>
      </c>
      <c r="J105" s="750"/>
      <c r="K105" s="725">
        <v>252</v>
      </c>
      <c r="L105" s="725">
        <v>252</v>
      </c>
      <c r="M105" s="969"/>
      <c r="N105" s="725"/>
      <c r="O105" s="725"/>
      <c r="P105" s="725"/>
      <c r="Q105" s="725"/>
      <c r="R105" s="725"/>
      <c r="S105" s="725">
        <f t="shared" si="45"/>
        <v>0</v>
      </c>
      <c r="T105" s="725"/>
      <c r="U105" s="725"/>
      <c r="V105" s="725"/>
      <c r="W105" s="725">
        <f t="shared" si="46"/>
        <v>0</v>
      </c>
      <c r="X105" s="725"/>
      <c r="Y105" s="725"/>
      <c r="Z105" s="725"/>
      <c r="AA105" s="725">
        <f t="shared" si="39"/>
        <v>0</v>
      </c>
      <c r="AB105" s="725"/>
      <c r="AC105" s="725"/>
      <c r="AD105" s="725"/>
      <c r="AE105" s="725">
        <f t="shared" si="40"/>
        <v>0</v>
      </c>
      <c r="AF105" s="725"/>
      <c r="AG105" s="725"/>
      <c r="AH105" s="725"/>
      <c r="AI105" s="725">
        <f t="shared" si="41"/>
        <v>0</v>
      </c>
      <c r="AJ105" s="725"/>
      <c r="AK105" s="725"/>
      <c r="AL105" s="725"/>
      <c r="AM105" s="725">
        <f t="shared" si="42"/>
        <v>0</v>
      </c>
      <c r="AN105" s="725"/>
      <c r="AO105" s="725"/>
      <c r="AP105" s="725"/>
      <c r="AQ105" s="725">
        <f t="shared" si="43"/>
        <v>252</v>
      </c>
      <c r="AR105" s="725">
        <v>252</v>
      </c>
      <c r="AS105" s="725"/>
      <c r="AT105" s="725"/>
      <c r="AU105" s="725"/>
      <c r="AV105" s="725">
        <f t="shared" si="44"/>
        <v>0</v>
      </c>
      <c r="AW105" s="725"/>
      <c r="AX105" s="725"/>
      <c r="AY105" s="725"/>
      <c r="AZ105" s="725"/>
      <c r="BA105" s="725"/>
      <c r="BB105" s="725"/>
      <c r="BC105" s="725"/>
      <c r="BD105" s="725"/>
      <c r="BE105" s="898">
        <f t="shared" si="38"/>
        <v>0</v>
      </c>
      <c r="BF105" s="727">
        <v>2024</v>
      </c>
      <c r="BG105" s="727" t="s">
        <v>2323</v>
      </c>
      <c r="BH105" s="727"/>
      <c r="BI105" s="751"/>
    </row>
    <row r="106" spans="1:61" s="61" customFormat="1" ht="31.5" hidden="1">
      <c r="A106" s="745"/>
      <c r="B106" s="746" t="s">
        <v>1969</v>
      </c>
      <c r="C106" s="747" t="s">
        <v>1936</v>
      </c>
      <c r="D106" s="747">
        <v>400</v>
      </c>
      <c r="E106" s="747" t="s">
        <v>259</v>
      </c>
      <c r="F106" s="748"/>
      <c r="G106" s="725">
        <v>450</v>
      </c>
      <c r="H106" s="725">
        <v>252</v>
      </c>
      <c r="I106" s="725">
        <v>198</v>
      </c>
      <c r="J106" s="750"/>
      <c r="K106" s="725">
        <v>252</v>
      </c>
      <c r="L106" s="725">
        <v>252</v>
      </c>
      <c r="M106" s="969"/>
      <c r="N106" s="725"/>
      <c r="O106" s="725"/>
      <c r="P106" s="725"/>
      <c r="Q106" s="725"/>
      <c r="R106" s="725"/>
      <c r="S106" s="725">
        <f t="shared" si="45"/>
        <v>0</v>
      </c>
      <c r="T106" s="725"/>
      <c r="U106" s="725"/>
      <c r="V106" s="725"/>
      <c r="W106" s="725">
        <f t="shared" si="46"/>
        <v>0</v>
      </c>
      <c r="X106" s="725"/>
      <c r="Y106" s="725"/>
      <c r="Z106" s="725"/>
      <c r="AA106" s="725">
        <f t="shared" si="39"/>
        <v>0</v>
      </c>
      <c r="AB106" s="725"/>
      <c r="AC106" s="725"/>
      <c r="AD106" s="725"/>
      <c r="AE106" s="725">
        <f t="shared" si="40"/>
        <v>0</v>
      </c>
      <c r="AF106" s="725"/>
      <c r="AG106" s="725"/>
      <c r="AH106" s="725"/>
      <c r="AI106" s="725">
        <f t="shared" si="41"/>
        <v>0</v>
      </c>
      <c r="AJ106" s="725"/>
      <c r="AK106" s="725"/>
      <c r="AL106" s="725"/>
      <c r="AM106" s="725">
        <f t="shared" si="42"/>
        <v>0</v>
      </c>
      <c r="AN106" s="725"/>
      <c r="AO106" s="725"/>
      <c r="AP106" s="725"/>
      <c r="AQ106" s="725">
        <f t="shared" si="43"/>
        <v>252</v>
      </c>
      <c r="AR106" s="725">
        <v>252</v>
      </c>
      <c r="AS106" s="725"/>
      <c r="AT106" s="725"/>
      <c r="AU106" s="725"/>
      <c r="AV106" s="725">
        <f t="shared" si="44"/>
        <v>0</v>
      </c>
      <c r="AW106" s="725"/>
      <c r="AX106" s="725"/>
      <c r="AY106" s="725"/>
      <c r="AZ106" s="725"/>
      <c r="BA106" s="725"/>
      <c r="BB106" s="725"/>
      <c r="BC106" s="725"/>
      <c r="BD106" s="725"/>
      <c r="BE106" s="898">
        <f t="shared" si="38"/>
        <v>0</v>
      </c>
      <c r="BF106" s="727">
        <v>2024</v>
      </c>
      <c r="BG106" s="727" t="s">
        <v>2323</v>
      </c>
      <c r="BH106" s="727"/>
      <c r="BI106" s="751"/>
    </row>
    <row r="107" spans="1:61" s="58" customFormat="1" ht="31.5" hidden="1">
      <c r="A107" s="745"/>
      <c r="B107" s="746" t="s">
        <v>1984</v>
      </c>
      <c r="C107" s="747" t="s">
        <v>1936</v>
      </c>
      <c r="D107" s="749">
        <v>3</v>
      </c>
      <c r="E107" s="747" t="s">
        <v>510</v>
      </c>
      <c r="F107" s="748"/>
      <c r="G107" s="725">
        <v>2020</v>
      </c>
      <c r="H107" s="725">
        <v>2020</v>
      </c>
      <c r="I107" s="725"/>
      <c r="J107" s="725"/>
      <c r="K107" s="725">
        <v>2020</v>
      </c>
      <c r="L107" s="725">
        <v>2020</v>
      </c>
      <c r="M107" s="969"/>
      <c r="N107" s="725"/>
      <c r="O107" s="725"/>
      <c r="P107" s="725"/>
      <c r="Q107" s="725"/>
      <c r="R107" s="725"/>
      <c r="S107" s="725">
        <f t="shared" si="45"/>
        <v>0</v>
      </c>
      <c r="T107" s="725"/>
      <c r="U107" s="725"/>
      <c r="V107" s="725"/>
      <c r="W107" s="725">
        <f t="shared" si="46"/>
        <v>0</v>
      </c>
      <c r="X107" s="725"/>
      <c r="Y107" s="725"/>
      <c r="Z107" s="725"/>
      <c r="AA107" s="725">
        <f t="shared" si="39"/>
        <v>0</v>
      </c>
      <c r="AB107" s="725"/>
      <c r="AC107" s="725"/>
      <c r="AD107" s="725"/>
      <c r="AE107" s="725">
        <f t="shared" si="40"/>
        <v>0</v>
      </c>
      <c r="AF107" s="725"/>
      <c r="AG107" s="725"/>
      <c r="AH107" s="725"/>
      <c r="AI107" s="725">
        <f t="shared" si="41"/>
        <v>0</v>
      </c>
      <c r="AJ107" s="725"/>
      <c r="AK107" s="725"/>
      <c r="AL107" s="725"/>
      <c r="AM107" s="725">
        <f t="shared" si="42"/>
        <v>0</v>
      </c>
      <c r="AN107" s="725"/>
      <c r="AO107" s="725"/>
      <c r="AP107" s="725"/>
      <c r="AQ107" s="725">
        <f t="shared" si="43"/>
        <v>2020</v>
      </c>
      <c r="AR107" s="725">
        <v>2020</v>
      </c>
      <c r="AS107" s="725"/>
      <c r="AT107" s="725"/>
      <c r="AU107" s="725"/>
      <c r="AV107" s="725">
        <f t="shared" si="44"/>
        <v>0</v>
      </c>
      <c r="AW107" s="725"/>
      <c r="AX107" s="725"/>
      <c r="AY107" s="725"/>
      <c r="AZ107" s="725"/>
      <c r="BA107" s="725"/>
      <c r="BB107" s="725"/>
      <c r="BC107" s="725"/>
      <c r="BD107" s="725"/>
      <c r="BE107" s="898">
        <f t="shared" si="38"/>
        <v>0</v>
      </c>
      <c r="BF107" s="727">
        <v>2024</v>
      </c>
      <c r="BG107" s="727" t="s">
        <v>2323</v>
      </c>
      <c r="BH107" s="727"/>
      <c r="BI107" s="728"/>
    </row>
    <row r="108" spans="1:61" s="58" customFormat="1" ht="31.5" hidden="1">
      <c r="A108" s="745"/>
      <c r="B108" s="746" t="s">
        <v>1985</v>
      </c>
      <c r="C108" s="747" t="s">
        <v>1933</v>
      </c>
      <c r="D108" s="749">
        <v>0.8</v>
      </c>
      <c r="E108" s="747" t="s">
        <v>510</v>
      </c>
      <c r="F108" s="748"/>
      <c r="G108" s="725">
        <v>1000</v>
      </c>
      <c r="H108" s="725">
        <v>1000</v>
      </c>
      <c r="I108" s="725"/>
      <c r="J108" s="725"/>
      <c r="K108" s="725">
        <v>1000</v>
      </c>
      <c r="L108" s="725">
        <v>1000</v>
      </c>
      <c r="M108" s="969"/>
      <c r="N108" s="725"/>
      <c r="O108" s="725"/>
      <c r="P108" s="725"/>
      <c r="Q108" s="725"/>
      <c r="R108" s="725"/>
      <c r="S108" s="725">
        <f t="shared" si="45"/>
        <v>0</v>
      </c>
      <c r="T108" s="725"/>
      <c r="U108" s="725"/>
      <c r="V108" s="725"/>
      <c r="W108" s="725">
        <f t="shared" si="46"/>
        <v>0</v>
      </c>
      <c r="X108" s="725"/>
      <c r="Y108" s="725"/>
      <c r="Z108" s="725"/>
      <c r="AA108" s="725">
        <f t="shared" si="39"/>
        <v>0</v>
      </c>
      <c r="AB108" s="725"/>
      <c r="AC108" s="725"/>
      <c r="AD108" s="725"/>
      <c r="AE108" s="725">
        <f t="shared" si="40"/>
        <v>0</v>
      </c>
      <c r="AF108" s="725"/>
      <c r="AG108" s="725"/>
      <c r="AH108" s="725"/>
      <c r="AI108" s="725">
        <f t="shared" si="41"/>
        <v>0</v>
      </c>
      <c r="AJ108" s="725"/>
      <c r="AK108" s="725"/>
      <c r="AL108" s="725"/>
      <c r="AM108" s="725">
        <f t="shared" si="42"/>
        <v>0</v>
      </c>
      <c r="AN108" s="725"/>
      <c r="AO108" s="725"/>
      <c r="AP108" s="725"/>
      <c r="AQ108" s="725">
        <f t="shared" si="43"/>
        <v>1000</v>
      </c>
      <c r="AR108" s="725">
        <v>1000</v>
      </c>
      <c r="AS108" s="725"/>
      <c r="AT108" s="725"/>
      <c r="AU108" s="725"/>
      <c r="AV108" s="725">
        <f t="shared" si="44"/>
        <v>1000</v>
      </c>
      <c r="AW108" s="725">
        <v>1000</v>
      </c>
      <c r="AX108" s="725"/>
      <c r="AY108" s="725"/>
      <c r="AZ108" s="725"/>
      <c r="BA108" s="725"/>
      <c r="BB108" s="725"/>
      <c r="BC108" s="725"/>
      <c r="BD108" s="725"/>
      <c r="BE108" s="898">
        <f t="shared" si="38"/>
        <v>0</v>
      </c>
      <c r="BF108" s="727">
        <v>2024</v>
      </c>
      <c r="BG108" s="727" t="s">
        <v>2323</v>
      </c>
      <c r="BH108" s="727" t="s">
        <v>2327</v>
      </c>
      <c r="BI108" s="728"/>
    </row>
    <row r="109" spans="1:61" s="741" customFormat="1" ht="31.5" hidden="1">
      <c r="A109" s="745"/>
      <c r="B109" s="746" t="s">
        <v>1986</v>
      </c>
      <c r="C109" s="747" t="s">
        <v>1939</v>
      </c>
      <c r="D109" s="749"/>
      <c r="E109" s="747" t="s">
        <v>510</v>
      </c>
      <c r="F109" s="748"/>
      <c r="G109" s="725">
        <v>500</v>
      </c>
      <c r="H109" s="725">
        <v>500</v>
      </c>
      <c r="I109" s="725"/>
      <c r="J109" s="752"/>
      <c r="K109" s="725">
        <v>500</v>
      </c>
      <c r="L109" s="725">
        <v>500</v>
      </c>
      <c r="M109" s="975"/>
      <c r="N109" s="752"/>
      <c r="O109" s="752"/>
      <c r="P109" s="752"/>
      <c r="Q109" s="752"/>
      <c r="R109" s="752"/>
      <c r="S109" s="752">
        <f t="shared" si="45"/>
        <v>0</v>
      </c>
      <c r="T109" s="752"/>
      <c r="U109" s="752"/>
      <c r="V109" s="752"/>
      <c r="W109" s="752">
        <f t="shared" si="46"/>
        <v>0</v>
      </c>
      <c r="X109" s="752"/>
      <c r="Y109" s="752"/>
      <c r="Z109" s="752"/>
      <c r="AA109" s="752">
        <f t="shared" si="39"/>
        <v>0</v>
      </c>
      <c r="AB109" s="752"/>
      <c r="AC109" s="752"/>
      <c r="AD109" s="752"/>
      <c r="AE109" s="752">
        <f t="shared" si="40"/>
        <v>0</v>
      </c>
      <c r="AF109" s="752"/>
      <c r="AG109" s="752"/>
      <c r="AH109" s="752"/>
      <c r="AI109" s="752">
        <f t="shared" si="41"/>
        <v>0</v>
      </c>
      <c r="AJ109" s="752"/>
      <c r="AK109" s="752"/>
      <c r="AL109" s="752"/>
      <c r="AM109" s="752">
        <f t="shared" si="42"/>
        <v>0</v>
      </c>
      <c r="AN109" s="752"/>
      <c r="AO109" s="752"/>
      <c r="AP109" s="752"/>
      <c r="AQ109" s="725">
        <f t="shared" si="43"/>
        <v>500</v>
      </c>
      <c r="AR109" s="725">
        <v>500</v>
      </c>
      <c r="AS109" s="752"/>
      <c r="AT109" s="752"/>
      <c r="AU109" s="752"/>
      <c r="AV109" s="725">
        <f t="shared" si="44"/>
        <v>500</v>
      </c>
      <c r="AW109" s="725">
        <v>500</v>
      </c>
      <c r="AX109" s="752"/>
      <c r="AY109" s="752"/>
      <c r="AZ109" s="752"/>
      <c r="BA109" s="752"/>
      <c r="BB109" s="752"/>
      <c r="BC109" s="752"/>
      <c r="BD109" s="752"/>
      <c r="BE109" s="901">
        <f t="shared" si="38"/>
        <v>0</v>
      </c>
      <c r="BF109" s="727">
        <v>2024</v>
      </c>
      <c r="BG109" s="727" t="s">
        <v>2323</v>
      </c>
      <c r="BH109" s="727" t="s">
        <v>2327</v>
      </c>
      <c r="BI109" s="753"/>
    </row>
    <row r="110" spans="1:61" s="58" customFormat="1" ht="31.5" hidden="1">
      <c r="A110" s="745"/>
      <c r="B110" s="746" t="s">
        <v>1987</v>
      </c>
      <c r="C110" s="747" t="s">
        <v>1942</v>
      </c>
      <c r="D110" s="749"/>
      <c r="E110" s="747" t="s">
        <v>510</v>
      </c>
      <c r="F110" s="748"/>
      <c r="G110" s="725">
        <v>500</v>
      </c>
      <c r="H110" s="725">
        <v>500</v>
      </c>
      <c r="I110" s="725"/>
      <c r="J110" s="725"/>
      <c r="K110" s="725">
        <v>500</v>
      </c>
      <c r="L110" s="725">
        <v>500</v>
      </c>
      <c r="M110" s="969"/>
      <c r="N110" s="725"/>
      <c r="O110" s="725"/>
      <c r="P110" s="725"/>
      <c r="Q110" s="725"/>
      <c r="R110" s="725"/>
      <c r="S110" s="725">
        <f t="shared" si="45"/>
        <v>0</v>
      </c>
      <c r="T110" s="725"/>
      <c r="U110" s="725"/>
      <c r="V110" s="725"/>
      <c r="W110" s="725">
        <f t="shared" si="46"/>
        <v>0</v>
      </c>
      <c r="X110" s="725"/>
      <c r="Y110" s="725"/>
      <c r="Z110" s="725"/>
      <c r="AA110" s="725">
        <f t="shared" si="39"/>
        <v>0</v>
      </c>
      <c r="AB110" s="725"/>
      <c r="AC110" s="725"/>
      <c r="AD110" s="725"/>
      <c r="AE110" s="725">
        <f t="shared" si="40"/>
        <v>0</v>
      </c>
      <c r="AF110" s="725"/>
      <c r="AG110" s="725"/>
      <c r="AH110" s="725"/>
      <c r="AI110" s="725">
        <f t="shared" si="41"/>
        <v>0</v>
      </c>
      <c r="AJ110" s="725"/>
      <c r="AK110" s="725"/>
      <c r="AL110" s="725"/>
      <c r="AM110" s="725">
        <f t="shared" si="42"/>
        <v>0</v>
      </c>
      <c r="AN110" s="725"/>
      <c r="AO110" s="725"/>
      <c r="AP110" s="725"/>
      <c r="AQ110" s="725">
        <f t="shared" si="43"/>
        <v>500</v>
      </c>
      <c r="AR110" s="725">
        <v>500</v>
      </c>
      <c r="AS110" s="725"/>
      <c r="AT110" s="725"/>
      <c r="AU110" s="725"/>
      <c r="AV110" s="725">
        <f t="shared" si="44"/>
        <v>0</v>
      </c>
      <c r="AW110" s="725"/>
      <c r="AX110" s="725"/>
      <c r="AY110" s="725"/>
      <c r="AZ110" s="725"/>
      <c r="BA110" s="725"/>
      <c r="BB110" s="725"/>
      <c r="BC110" s="725"/>
      <c r="BD110" s="725"/>
      <c r="BE110" s="898">
        <f t="shared" si="38"/>
        <v>0</v>
      </c>
      <c r="BF110" s="727">
        <v>2024</v>
      </c>
      <c r="BG110" s="727" t="s">
        <v>2323</v>
      </c>
      <c r="BH110" s="727"/>
      <c r="BI110" s="728"/>
    </row>
    <row r="111" spans="1:61" s="58" customFormat="1" ht="31.5" hidden="1">
      <c r="A111" s="745"/>
      <c r="B111" s="746" t="s">
        <v>1988</v>
      </c>
      <c r="C111" s="747" t="s">
        <v>1925</v>
      </c>
      <c r="D111" s="749">
        <v>1.2</v>
      </c>
      <c r="E111" s="747" t="s">
        <v>510</v>
      </c>
      <c r="F111" s="748"/>
      <c r="G111" s="725">
        <v>500</v>
      </c>
      <c r="H111" s="725">
        <v>252</v>
      </c>
      <c r="I111" s="725">
        <v>248</v>
      </c>
      <c r="J111" s="725"/>
      <c r="K111" s="725">
        <v>252</v>
      </c>
      <c r="L111" s="725">
        <v>252</v>
      </c>
      <c r="M111" s="969"/>
      <c r="N111" s="725"/>
      <c r="O111" s="725"/>
      <c r="P111" s="725"/>
      <c r="Q111" s="725"/>
      <c r="R111" s="725"/>
      <c r="S111" s="725">
        <f t="shared" si="45"/>
        <v>0</v>
      </c>
      <c r="T111" s="725"/>
      <c r="U111" s="725"/>
      <c r="V111" s="725"/>
      <c r="W111" s="725">
        <f t="shared" si="46"/>
        <v>0</v>
      </c>
      <c r="X111" s="725"/>
      <c r="Y111" s="725"/>
      <c r="Z111" s="725"/>
      <c r="AA111" s="725">
        <f t="shared" si="39"/>
        <v>0</v>
      </c>
      <c r="AB111" s="725"/>
      <c r="AC111" s="725"/>
      <c r="AD111" s="725"/>
      <c r="AE111" s="725">
        <f t="shared" si="40"/>
        <v>0</v>
      </c>
      <c r="AF111" s="725"/>
      <c r="AG111" s="725"/>
      <c r="AH111" s="725"/>
      <c r="AI111" s="725">
        <f t="shared" si="41"/>
        <v>0</v>
      </c>
      <c r="AJ111" s="725"/>
      <c r="AK111" s="725"/>
      <c r="AL111" s="725"/>
      <c r="AM111" s="725">
        <f t="shared" si="42"/>
        <v>0</v>
      </c>
      <c r="AN111" s="725"/>
      <c r="AO111" s="725"/>
      <c r="AP111" s="725"/>
      <c r="AQ111" s="725">
        <f t="shared" si="43"/>
        <v>252</v>
      </c>
      <c r="AR111" s="725">
        <v>252</v>
      </c>
      <c r="AS111" s="725"/>
      <c r="AT111" s="725"/>
      <c r="AU111" s="725"/>
      <c r="AV111" s="725">
        <f t="shared" si="44"/>
        <v>0</v>
      </c>
      <c r="AW111" s="725"/>
      <c r="AX111" s="725"/>
      <c r="AY111" s="725"/>
      <c r="AZ111" s="725"/>
      <c r="BA111" s="725"/>
      <c r="BB111" s="725"/>
      <c r="BC111" s="725"/>
      <c r="BD111" s="725"/>
      <c r="BE111" s="898">
        <f t="shared" si="38"/>
        <v>0</v>
      </c>
      <c r="BF111" s="727">
        <v>2024</v>
      </c>
      <c r="BG111" s="727" t="s">
        <v>2323</v>
      </c>
      <c r="BH111" s="727"/>
      <c r="BI111" s="728"/>
    </row>
    <row r="112" spans="1:61" s="28" customFormat="1" ht="18.75" hidden="1">
      <c r="A112" s="69" t="s">
        <v>52</v>
      </c>
      <c r="B112" s="70" t="s">
        <v>53</v>
      </c>
      <c r="C112" s="71"/>
      <c r="D112" s="71"/>
      <c r="E112" s="71"/>
      <c r="F112" s="141"/>
      <c r="G112" s="142">
        <f>SUM(G113:G149)</f>
        <v>93760.2</v>
      </c>
      <c r="H112" s="142">
        <f t="shared" ref="H112:BE112" si="48">SUM(H113:H149)</f>
        <v>71012</v>
      </c>
      <c r="I112" s="142">
        <f t="shared" si="48"/>
        <v>22748.2</v>
      </c>
      <c r="J112" s="142">
        <f t="shared" si="48"/>
        <v>0</v>
      </c>
      <c r="K112" s="142">
        <f t="shared" si="48"/>
        <v>71012</v>
      </c>
      <c r="L112" s="142">
        <f t="shared" si="48"/>
        <v>71012</v>
      </c>
      <c r="M112" s="967">
        <f t="shared" si="48"/>
        <v>9844.6281890000009</v>
      </c>
      <c r="N112" s="142">
        <f t="shared" si="48"/>
        <v>8641.5831890000009</v>
      </c>
      <c r="O112" s="142">
        <f t="shared" si="48"/>
        <v>566.58799999999997</v>
      </c>
      <c r="P112" s="142">
        <f t="shared" si="48"/>
        <v>566.58799999999997</v>
      </c>
      <c r="Q112" s="142">
        <f t="shared" si="48"/>
        <v>0</v>
      </c>
      <c r="R112" s="142">
        <f t="shared" si="48"/>
        <v>0</v>
      </c>
      <c r="S112" s="142">
        <f t="shared" si="48"/>
        <v>22732</v>
      </c>
      <c r="T112" s="142">
        <f t="shared" si="48"/>
        <v>22732</v>
      </c>
      <c r="U112" s="142">
        <f t="shared" si="48"/>
        <v>0</v>
      </c>
      <c r="V112" s="142">
        <f t="shared" si="48"/>
        <v>0</v>
      </c>
      <c r="W112" s="142">
        <f t="shared" si="48"/>
        <v>495.74900000000002</v>
      </c>
      <c r="X112" s="142">
        <f t="shared" si="48"/>
        <v>495.74900000000002</v>
      </c>
      <c r="Y112" s="142">
        <f t="shared" si="48"/>
        <v>0</v>
      </c>
      <c r="Z112" s="142">
        <f t="shared" si="48"/>
        <v>0</v>
      </c>
      <c r="AA112" s="142">
        <f t="shared" si="48"/>
        <v>18551.020952999999</v>
      </c>
      <c r="AB112" s="142">
        <f t="shared" si="48"/>
        <v>18551.020952999999</v>
      </c>
      <c r="AC112" s="142">
        <f t="shared" si="48"/>
        <v>0</v>
      </c>
      <c r="AD112" s="142">
        <f t="shared" si="48"/>
        <v>0</v>
      </c>
      <c r="AE112" s="142">
        <f t="shared" si="48"/>
        <v>566.58799999999997</v>
      </c>
      <c r="AF112" s="142">
        <f t="shared" si="48"/>
        <v>566.58799999999997</v>
      </c>
      <c r="AG112" s="142">
        <f t="shared" si="48"/>
        <v>0</v>
      </c>
      <c r="AH112" s="142">
        <f t="shared" si="48"/>
        <v>0</v>
      </c>
      <c r="AI112" s="142">
        <f t="shared" si="48"/>
        <v>22732</v>
      </c>
      <c r="AJ112" s="142">
        <f t="shared" si="48"/>
        <v>22732</v>
      </c>
      <c r="AK112" s="142">
        <f t="shared" si="48"/>
        <v>0</v>
      </c>
      <c r="AL112" s="142">
        <f t="shared" si="48"/>
        <v>0</v>
      </c>
      <c r="AM112" s="142">
        <f t="shared" si="48"/>
        <v>23494.955000000002</v>
      </c>
      <c r="AN112" s="142">
        <f t="shared" si="48"/>
        <v>23494.955000000002</v>
      </c>
      <c r="AO112" s="142">
        <f t="shared" si="48"/>
        <v>0</v>
      </c>
      <c r="AP112" s="142">
        <f t="shared" si="48"/>
        <v>0</v>
      </c>
      <c r="AQ112" s="142">
        <f t="shared" si="48"/>
        <v>55866</v>
      </c>
      <c r="AR112" s="142">
        <f t="shared" si="48"/>
        <v>46424</v>
      </c>
      <c r="AS112" s="142">
        <f t="shared" si="48"/>
        <v>0</v>
      </c>
      <c r="AT112" s="142">
        <f t="shared" si="48"/>
        <v>9442</v>
      </c>
      <c r="AU112" s="142">
        <f t="shared" si="48"/>
        <v>0</v>
      </c>
      <c r="AV112" s="142">
        <f t="shared" si="48"/>
        <v>49660</v>
      </c>
      <c r="AW112" s="142">
        <f t="shared" si="48"/>
        <v>44660</v>
      </c>
      <c r="AX112" s="142">
        <f t="shared" si="48"/>
        <v>0</v>
      </c>
      <c r="AY112" s="142">
        <f t="shared" si="48"/>
        <v>5000</v>
      </c>
      <c r="AZ112" s="142">
        <f t="shared" si="48"/>
        <v>0</v>
      </c>
      <c r="BA112" s="142">
        <f t="shared" si="48"/>
        <v>0</v>
      </c>
      <c r="BB112" s="142">
        <f t="shared" si="48"/>
        <v>0</v>
      </c>
      <c r="BC112" s="142">
        <f t="shared" si="48"/>
        <v>0</v>
      </c>
      <c r="BD112" s="142">
        <f t="shared" si="48"/>
        <v>0</v>
      </c>
      <c r="BE112" s="142">
        <f t="shared" si="48"/>
        <v>762.95500000000004</v>
      </c>
      <c r="BF112" s="198"/>
      <c r="BG112" s="198"/>
      <c r="BH112" s="198"/>
      <c r="BI112" s="72"/>
    </row>
    <row r="113" spans="1:61" s="243" customFormat="1" ht="66.75" hidden="1" customHeight="1">
      <c r="A113" s="239">
        <v>1</v>
      </c>
      <c r="B113" s="218" t="s">
        <v>194</v>
      </c>
      <c r="C113" s="240" t="s">
        <v>195</v>
      </c>
      <c r="D113" s="240" t="s">
        <v>196</v>
      </c>
      <c r="E113" s="241" t="s">
        <v>197</v>
      </c>
      <c r="F113" s="220" t="s">
        <v>198</v>
      </c>
      <c r="G113" s="242">
        <v>550</v>
      </c>
      <c r="H113" s="242">
        <v>550</v>
      </c>
      <c r="I113" s="210"/>
      <c r="J113" s="210"/>
      <c r="K113" s="242">
        <v>550</v>
      </c>
      <c r="L113" s="242">
        <v>550</v>
      </c>
      <c r="M113" s="976">
        <v>110</v>
      </c>
      <c r="N113" s="210"/>
      <c r="O113" s="210">
        <v>353.63299999999998</v>
      </c>
      <c r="P113" s="210">
        <v>353.63299999999998</v>
      </c>
      <c r="Q113" s="210"/>
      <c r="R113" s="210"/>
      <c r="S113" s="210">
        <f t="shared" si="45"/>
        <v>0</v>
      </c>
      <c r="T113" s="210"/>
      <c r="U113" s="210"/>
      <c r="V113" s="210"/>
      <c r="W113" s="210">
        <f t="shared" si="46"/>
        <v>344.93799999999999</v>
      </c>
      <c r="X113" s="210">
        <v>344.93799999999999</v>
      </c>
      <c r="Y113" s="210"/>
      <c r="Z113" s="210"/>
      <c r="AA113" s="210">
        <f t="shared" si="39"/>
        <v>0</v>
      </c>
      <c r="AB113" s="210"/>
      <c r="AC113" s="210"/>
      <c r="AD113" s="210"/>
      <c r="AE113" s="210">
        <f t="shared" si="40"/>
        <v>353.63299999999998</v>
      </c>
      <c r="AF113" s="210">
        <f>P113</f>
        <v>353.63299999999998</v>
      </c>
      <c r="AG113" s="210"/>
      <c r="AH113" s="210"/>
      <c r="AI113" s="210">
        <f t="shared" si="41"/>
        <v>0</v>
      </c>
      <c r="AJ113" s="210"/>
      <c r="AK113" s="210"/>
      <c r="AL113" s="210"/>
      <c r="AM113" s="210">
        <f t="shared" si="42"/>
        <v>550</v>
      </c>
      <c r="AN113" s="210">
        <v>550</v>
      </c>
      <c r="AO113" s="210"/>
      <c r="AP113" s="210"/>
      <c r="AQ113" s="210">
        <f t="shared" si="43"/>
        <v>0</v>
      </c>
      <c r="AR113" s="210"/>
      <c r="AS113" s="210"/>
      <c r="AT113" s="210"/>
      <c r="AU113" s="210"/>
      <c r="AV113" s="210">
        <f t="shared" si="44"/>
        <v>0</v>
      </c>
      <c r="AW113" s="210"/>
      <c r="AX113" s="210"/>
      <c r="AY113" s="210"/>
      <c r="AZ113" s="210"/>
      <c r="BA113" s="210"/>
      <c r="BB113" s="210"/>
      <c r="BC113" s="210"/>
      <c r="BD113" s="210">
        <f t="shared" ref="BD113:BD114" si="49">AW113</f>
        <v>0</v>
      </c>
      <c r="BE113" s="897">
        <f t="shared" si="38"/>
        <v>550</v>
      </c>
      <c r="BF113" s="211">
        <v>2022</v>
      </c>
      <c r="BG113" s="211" t="s">
        <v>910</v>
      </c>
      <c r="BH113" s="211"/>
      <c r="BI113" s="212"/>
    </row>
    <row r="114" spans="1:61" s="243" customFormat="1" ht="63.75" hidden="1">
      <c r="A114" s="239">
        <v>2</v>
      </c>
      <c r="B114" s="218" t="s">
        <v>199</v>
      </c>
      <c r="C114" s="240" t="s">
        <v>200</v>
      </c>
      <c r="D114" s="244" t="s">
        <v>201</v>
      </c>
      <c r="E114" s="241" t="s">
        <v>197</v>
      </c>
      <c r="F114" s="220" t="s">
        <v>202</v>
      </c>
      <c r="G114" s="242">
        <v>1306</v>
      </c>
      <c r="H114" s="242">
        <v>1306</v>
      </c>
      <c r="I114" s="210"/>
      <c r="J114" s="210"/>
      <c r="K114" s="242">
        <v>1306</v>
      </c>
      <c r="L114" s="242">
        <v>1306</v>
      </c>
      <c r="M114" s="976">
        <v>1093.0450000000001</v>
      </c>
      <c r="N114" s="210"/>
      <c r="O114" s="245">
        <v>212.95500000000001</v>
      </c>
      <c r="P114" s="245">
        <v>212.95500000000001</v>
      </c>
      <c r="Q114" s="210"/>
      <c r="R114" s="210"/>
      <c r="S114" s="210">
        <f t="shared" si="45"/>
        <v>0</v>
      </c>
      <c r="T114" s="210"/>
      <c r="U114" s="210"/>
      <c r="V114" s="210"/>
      <c r="W114" s="210">
        <f t="shared" si="46"/>
        <v>150.81100000000001</v>
      </c>
      <c r="X114" s="210">
        <v>150.81100000000001</v>
      </c>
      <c r="Y114" s="210"/>
      <c r="Z114" s="210"/>
      <c r="AA114" s="210">
        <f t="shared" si="39"/>
        <v>0</v>
      </c>
      <c r="AB114" s="210"/>
      <c r="AC114" s="210"/>
      <c r="AD114" s="210"/>
      <c r="AE114" s="210">
        <f t="shared" si="40"/>
        <v>212.95500000000001</v>
      </c>
      <c r="AF114" s="245">
        <v>212.95500000000001</v>
      </c>
      <c r="AG114" s="210"/>
      <c r="AH114" s="210"/>
      <c r="AI114" s="210">
        <f t="shared" si="41"/>
        <v>0</v>
      </c>
      <c r="AJ114" s="210"/>
      <c r="AK114" s="210"/>
      <c r="AL114" s="210"/>
      <c r="AM114" s="210">
        <f t="shared" si="42"/>
        <v>212.95500000000001</v>
      </c>
      <c r="AN114" s="242">
        <f>+AF114+AL114</f>
        <v>212.95500000000001</v>
      </c>
      <c r="AO114" s="210"/>
      <c r="AP114" s="210"/>
      <c r="AQ114" s="210">
        <f t="shared" si="43"/>
        <v>0</v>
      </c>
      <c r="AR114" s="210"/>
      <c r="AS114" s="210"/>
      <c r="AT114" s="210"/>
      <c r="AU114" s="210"/>
      <c r="AV114" s="210">
        <f t="shared" si="44"/>
        <v>0</v>
      </c>
      <c r="AW114" s="210"/>
      <c r="AX114" s="210"/>
      <c r="AY114" s="210"/>
      <c r="AZ114" s="210"/>
      <c r="BA114" s="210"/>
      <c r="BB114" s="210"/>
      <c r="BC114" s="210"/>
      <c r="BD114" s="210">
        <f t="shared" si="49"/>
        <v>0</v>
      </c>
      <c r="BE114" s="897">
        <f t="shared" si="38"/>
        <v>212.95500000000001</v>
      </c>
      <c r="BF114" s="211">
        <v>2022</v>
      </c>
      <c r="BG114" s="211" t="s">
        <v>910</v>
      </c>
      <c r="BH114" s="211"/>
      <c r="BI114" s="212"/>
    </row>
    <row r="115" spans="1:61" s="520" customFormat="1" ht="63.75">
      <c r="A115" s="239">
        <v>3</v>
      </c>
      <c r="B115" s="517" t="s">
        <v>203</v>
      </c>
      <c r="C115" s="493" t="s">
        <v>204</v>
      </c>
      <c r="D115" s="493" t="s">
        <v>205</v>
      </c>
      <c r="E115" s="493" t="s">
        <v>206</v>
      </c>
      <c r="F115" s="496" t="s">
        <v>207</v>
      </c>
      <c r="G115" s="518">
        <f>H115+I115</f>
        <v>6500</v>
      </c>
      <c r="H115" s="519">
        <v>5000</v>
      </c>
      <c r="I115" s="519">
        <f>H115*0.3</f>
        <v>1500</v>
      </c>
      <c r="J115" s="518"/>
      <c r="K115" s="518">
        <v>5000</v>
      </c>
      <c r="L115" s="519">
        <v>5000</v>
      </c>
      <c r="M115" s="977">
        <f>N115</f>
        <v>2402.67</v>
      </c>
      <c r="N115" s="518">
        <v>2402.67</v>
      </c>
      <c r="O115" s="497"/>
      <c r="P115" s="497"/>
      <c r="Q115" s="497"/>
      <c r="R115" s="497"/>
      <c r="S115" s="497">
        <f t="shared" si="45"/>
        <v>3000</v>
      </c>
      <c r="T115" s="518">
        <v>3000</v>
      </c>
      <c r="U115" s="497"/>
      <c r="V115" s="497"/>
      <c r="W115" s="497">
        <f t="shared" si="46"/>
        <v>0</v>
      </c>
      <c r="X115" s="497"/>
      <c r="Y115" s="497"/>
      <c r="Z115" s="497"/>
      <c r="AA115" s="497">
        <f t="shared" si="39"/>
        <v>3000</v>
      </c>
      <c r="AB115" s="497">
        <v>3000</v>
      </c>
      <c r="AC115" s="497"/>
      <c r="AD115" s="497"/>
      <c r="AE115" s="497">
        <f t="shared" si="40"/>
        <v>0</v>
      </c>
      <c r="AF115" s="497"/>
      <c r="AG115" s="497"/>
      <c r="AH115" s="497"/>
      <c r="AI115" s="497">
        <f t="shared" si="41"/>
        <v>3000</v>
      </c>
      <c r="AJ115" s="497">
        <f>T115</f>
        <v>3000</v>
      </c>
      <c r="AK115" s="497"/>
      <c r="AL115" s="497"/>
      <c r="AM115" s="497">
        <f t="shared" si="42"/>
        <v>3000</v>
      </c>
      <c r="AN115" s="518">
        <v>3000</v>
      </c>
      <c r="AO115" s="497"/>
      <c r="AP115" s="497"/>
      <c r="AQ115" s="497">
        <f t="shared" si="43"/>
        <v>2000</v>
      </c>
      <c r="AR115" s="497">
        <f>L115-AN115</f>
        <v>2000</v>
      </c>
      <c r="AS115" s="497"/>
      <c r="AT115" s="497"/>
      <c r="AU115" s="497"/>
      <c r="AV115" s="497">
        <f t="shared" si="44"/>
        <v>2000</v>
      </c>
      <c r="AW115" s="497">
        <f>AR115</f>
        <v>2000</v>
      </c>
      <c r="AX115" s="497"/>
      <c r="AY115" s="497"/>
      <c r="AZ115" s="497"/>
      <c r="BA115" s="497"/>
      <c r="BB115" s="497"/>
      <c r="BC115" s="497"/>
      <c r="BD115" s="497"/>
      <c r="BE115" s="899">
        <f t="shared" si="38"/>
        <v>0</v>
      </c>
      <c r="BF115" s="499">
        <v>2023</v>
      </c>
      <c r="BG115" s="499" t="s">
        <v>2324</v>
      </c>
      <c r="BH115" s="499" t="s">
        <v>2327</v>
      </c>
      <c r="BI115" s="511"/>
    </row>
    <row r="116" spans="1:61" s="520" customFormat="1" ht="76.5">
      <c r="A116" s="239">
        <v>4</v>
      </c>
      <c r="B116" s="517" t="s">
        <v>208</v>
      </c>
      <c r="C116" s="493" t="s">
        <v>53</v>
      </c>
      <c r="D116" s="493" t="s">
        <v>209</v>
      </c>
      <c r="E116" s="493" t="s">
        <v>206</v>
      </c>
      <c r="F116" s="496" t="s">
        <v>210</v>
      </c>
      <c r="G116" s="518">
        <f t="shared" ref="G116:G118" si="50">H116+I116</f>
        <v>13000</v>
      </c>
      <c r="H116" s="519">
        <v>10000</v>
      </c>
      <c r="I116" s="519">
        <f>H116*0.3</f>
        <v>3000</v>
      </c>
      <c r="J116" s="518"/>
      <c r="K116" s="518">
        <v>10000</v>
      </c>
      <c r="L116" s="519">
        <v>10000</v>
      </c>
      <c r="M116" s="977">
        <f t="shared" ref="M116:M119" si="51">N116</f>
        <v>1395.1679999999999</v>
      </c>
      <c r="N116" s="518">
        <v>1395.1679999999999</v>
      </c>
      <c r="O116" s="497"/>
      <c r="P116" s="497"/>
      <c r="Q116" s="497"/>
      <c r="R116" s="497"/>
      <c r="S116" s="497">
        <f t="shared" si="45"/>
        <v>4000</v>
      </c>
      <c r="T116" s="518">
        <v>4000</v>
      </c>
      <c r="U116" s="497"/>
      <c r="V116" s="497"/>
      <c r="W116" s="497">
        <f t="shared" si="46"/>
        <v>0</v>
      </c>
      <c r="X116" s="497"/>
      <c r="Y116" s="497"/>
      <c r="Z116" s="497"/>
      <c r="AA116" s="497">
        <f t="shared" si="39"/>
        <v>2410.1679999999997</v>
      </c>
      <c r="AB116" s="497">
        <v>2410.1679999999997</v>
      </c>
      <c r="AC116" s="497"/>
      <c r="AD116" s="497"/>
      <c r="AE116" s="497">
        <f t="shared" si="40"/>
        <v>0</v>
      </c>
      <c r="AF116" s="497"/>
      <c r="AG116" s="497"/>
      <c r="AH116" s="497"/>
      <c r="AI116" s="497">
        <f t="shared" si="41"/>
        <v>4000</v>
      </c>
      <c r="AJ116" s="497">
        <f t="shared" ref="AJ116:AJ128" si="52">T116</f>
        <v>4000</v>
      </c>
      <c r="AK116" s="497"/>
      <c r="AL116" s="497"/>
      <c r="AM116" s="497">
        <f t="shared" si="42"/>
        <v>4000</v>
      </c>
      <c r="AN116" s="518">
        <v>4000</v>
      </c>
      <c r="AO116" s="497"/>
      <c r="AP116" s="497"/>
      <c r="AQ116" s="497">
        <f t="shared" si="43"/>
        <v>6000</v>
      </c>
      <c r="AR116" s="497">
        <f t="shared" ref="AR116:AR128" si="53">L116-AN116</f>
        <v>6000</v>
      </c>
      <c r="AS116" s="497"/>
      <c r="AT116" s="497"/>
      <c r="AU116" s="497"/>
      <c r="AV116" s="497">
        <f t="shared" si="44"/>
        <v>6000</v>
      </c>
      <c r="AW116" s="497">
        <f t="shared" ref="AW116:AW119" si="54">AR116</f>
        <v>6000</v>
      </c>
      <c r="AX116" s="497"/>
      <c r="AY116" s="497"/>
      <c r="AZ116" s="497"/>
      <c r="BA116" s="497"/>
      <c r="BB116" s="497"/>
      <c r="BC116" s="497"/>
      <c r="BD116" s="497"/>
      <c r="BE116" s="899">
        <f t="shared" si="38"/>
        <v>0</v>
      </c>
      <c r="BF116" s="499">
        <v>2023</v>
      </c>
      <c r="BG116" s="499" t="s">
        <v>2324</v>
      </c>
      <c r="BH116" s="499" t="s">
        <v>2327</v>
      </c>
      <c r="BI116" s="511"/>
    </row>
    <row r="117" spans="1:61" s="520" customFormat="1" ht="76.5">
      <c r="A117" s="239">
        <v>5</v>
      </c>
      <c r="B117" s="517" t="s">
        <v>211</v>
      </c>
      <c r="C117" s="493" t="s">
        <v>212</v>
      </c>
      <c r="D117" s="493" t="s">
        <v>213</v>
      </c>
      <c r="E117" s="493" t="s">
        <v>206</v>
      </c>
      <c r="F117" s="496" t="s">
        <v>214</v>
      </c>
      <c r="G117" s="518">
        <f t="shared" si="50"/>
        <v>18200</v>
      </c>
      <c r="H117" s="519">
        <v>14000</v>
      </c>
      <c r="I117" s="519">
        <f>H117*0.3</f>
        <v>4200</v>
      </c>
      <c r="J117" s="518"/>
      <c r="K117" s="518">
        <v>14000</v>
      </c>
      <c r="L117" s="519">
        <v>14000</v>
      </c>
      <c r="M117" s="977">
        <f t="shared" si="51"/>
        <v>1082.2350000000001</v>
      </c>
      <c r="N117" s="518">
        <v>1082.2350000000001</v>
      </c>
      <c r="O117" s="497"/>
      <c r="P117" s="497"/>
      <c r="Q117" s="497"/>
      <c r="R117" s="497"/>
      <c r="S117" s="497">
        <f t="shared" si="45"/>
        <v>5000</v>
      </c>
      <c r="T117" s="518">
        <v>5000</v>
      </c>
      <c r="U117" s="497"/>
      <c r="V117" s="497"/>
      <c r="W117" s="497">
        <f t="shared" si="46"/>
        <v>0</v>
      </c>
      <c r="X117" s="497"/>
      <c r="Y117" s="497"/>
      <c r="Z117" s="497"/>
      <c r="AA117" s="497">
        <f t="shared" si="39"/>
        <v>5000</v>
      </c>
      <c r="AB117" s="497">
        <v>5000</v>
      </c>
      <c r="AC117" s="497"/>
      <c r="AD117" s="497"/>
      <c r="AE117" s="497">
        <f t="shared" si="40"/>
        <v>0</v>
      </c>
      <c r="AF117" s="497"/>
      <c r="AG117" s="497"/>
      <c r="AH117" s="497"/>
      <c r="AI117" s="497">
        <f t="shared" si="41"/>
        <v>5000</v>
      </c>
      <c r="AJ117" s="497">
        <f t="shared" si="52"/>
        <v>5000</v>
      </c>
      <c r="AK117" s="497"/>
      <c r="AL117" s="497"/>
      <c r="AM117" s="497">
        <f t="shared" si="42"/>
        <v>5000</v>
      </c>
      <c r="AN117" s="518">
        <v>5000</v>
      </c>
      <c r="AO117" s="497"/>
      <c r="AP117" s="497"/>
      <c r="AQ117" s="497">
        <f t="shared" si="43"/>
        <v>9000</v>
      </c>
      <c r="AR117" s="497">
        <f t="shared" si="53"/>
        <v>9000</v>
      </c>
      <c r="AS117" s="497"/>
      <c r="AT117" s="497"/>
      <c r="AU117" s="497"/>
      <c r="AV117" s="497">
        <f t="shared" si="44"/>
        <v>9000</v>
      </c>
      <c r="AW117" s="497">
        <f t="shared" si="54"/>
        <v>9000</v>
      </c>
      <c r="AX117" s="497"/>
      <c r="AY117" s="497"/>
      <c r="AZ117" s="497"/>
      <c r="BA117" s="497"/>
      <c r="BB117" s="497"/>
      <c r="BC117" s="497"/>
      <c r="BD117" s="497"/>
      <c r="BE117" s="899">
        <f t="shared" si="38"/>
        <v>0</v>
      </c>
      <c r="BF117" s="499">
        <v>2023</v>
      </c>
      <c r="BG117" s="499" t="s">
        <v>2324</v>
      </c>
      <c r="BH117" s="499" t="s">
        <v>2327</v>
      </c>
      <c r="BI117" s="511"/>
    </row>
    <row r="118" spans="1:61" s="520" customFormat="1" ht="38.25">
      <c r="A118" s="516">
        <v>4</v>
      </c>
      <c r="B118" s="517" t="s">
        <v>215</v>
      </c>
      <c r="C118" s="493" t="s">
        <v>216</v>
      </c>
      <c r="D118" s="493" t="s">
        <v>217</v>
      </c>
      <c r="E118" s="493" t="s">
        <v>206</v>
      </c>
      <c r="F118" s="496" t="s">
        <v>218</v>
      </c>
      <c r="G118" s="518">
        <f t="shared" si="50"/>
        <v>9560.2000000000007</v>
      </c>
      <c r="H118" s="519">
        <v>7354</v>
      </c>
      <c r="I118" s="519">
        <f>H118*0.3</f>
        <v>2206.1999999999998</v>
      </c>
      <c r="J118" s="518"/>
      <c r="K118" s="518">
        <v>7354</v>
      </c>
      <c r="L118" s="519">
        <v>7354</v>
      </c>
      <c r="M118" s="977">
        <f t="shared" si="51"/>
        <v>556.57799999999997</v>
      </c>
      <c r="N118" s="518">
        <v>556.57799999999997</v>
      </c>
      <c r="O118" s="497"/>
      <c r="P118" s="497"/>
      <c r="Q118" s="497"/>
      <c r="R118" s="497"/>
      <c r="S118" s="497">
        <f t="shared" si="45"/>
        <v>2500</v>
      </c>
      <c r="T118" s="518">
        <v>2500</v>
      </c>
      <c r="U118" s="497"/>
      <c r="V118" s="497"/>
      <c r="W118" s="497">
        <f t="shared" si="46"/>
        <v>0</v>
      </c>
      <c r="X118" s="497"/>
      <c r="Y118" s="497"/>
      <c r="Z118" s="497"/>
      <c r="AA118" s="497">
        <f t="shared" si="39"/>
        <v>2500</v>
      </c>
      <c r="AB118" s="497">
        <v>2500</v>
      </c>
      <c r="AC118" s="497"/>
      <c r="AD118" s="497"/>
      <c r="AE118" s="497">
        <f t="shared" si="40"/>
        <v>0</v>
      </c>
      <c r="AF118" s="497"/>
      <c r="AG118" s="497"/>
      <c r="AH118" s="497"/>
      <c r="AI118" s="497">
        <f t="shared" si="41"/>
        <v>2500</v>
      </c>
      <c r="AJ118" s="497">
        <f t="shared" si="52"/>
        <v>2500</v>
      </c>
      <c r="AK118" s="497"/>
      <c r="AL118" s="497"/>
      <c r="AM118" s="497">
        <f t="shared" si="42"/>
        <v>2500</v>
      </c>
      <c r="AN118" s="518">
        <v>2500</v>
      </c>
      <c r="AO118" s="497"/>
      <c r="AP118" s="497"/>
      <c r="AQ118" s="497">
        <f t="shared" si="43"/>
        <v>4854</v>
      </c>
      <c r="AR118" s="497">
        <f t="shared" si="53"/>
        <v>4854</v>
      </c>
      <c r="AS118" s="497"/>
      <c r="AT118" s="497"/>
      <c r="AU118" s="497"/>
      <c r="AV118" s="497">
        <f t="shared" si="44"/>
        <v>4854</v>
      </c>
      <c r="AW118" s="497">
        <f t="shared" si="54"/>
        <v>4854</v>
      </c>
      <c r="AX118" s="497"/>
      <c r="AY118" s="497"/>
      <c r="AZ118" s="497"/>
      <c r="BA118" s="497"/>
      <c r="BB118" s="497"/>
      <c r="BC118" s="497"/>
      <c r="BD118" s="497"/>
      <c r="BE118" s="899">
        <f t="shared" si="38"/>
        <v>0</v>
      </c>
      <c r="BF118" s="499">
        <v>2023</v>
      </c>
      <c r="BG118" s="499" t="s">
        <v>2324</v>
      </c>
      <c r="BH118" s="499" t="s">
        <v>2327</v>
      </c>
      <c r="BI118" s="511"/>
    </row>
    <row r="119" spans="1:61" s="520" customFormat="1" ht="63.75">
      <c r="A119" s="516">
        <v>5</v>
      </c>
      <c r="B119" s="517" t="s">
        <v>219</v>
      </c>
      <c r="C119" s="493" t="s">
        <v>220</v>
      </c>
      <c r="D119" s="493" t="s">
        <v>221</v>
      </c>
      <c r="E119" s="493" t="s">
        <v>206</v>
      </c>
      <c r="F119" s="496" t="s">
        <v>222</v>
      </c>
      <c r="G119" s="518">
        <f>H119+I119</f>
        <v>10400</v>
      </c>
      <c r="H119" s="519">
        <v>8000</v>
      </c>
      <c r="I119" s="519">
        <f>H119*0.3</f>
        <v>2400</v>
      </c>
      <c r="J119" s="518"/>
      <c r="K119" s="518">
        <v>8000</v>
      </c>
      <c r="L119" s="519">
        <v>8000</v>
      </c>
      <c r="M119" s="977">
        <f t="shared" si="51"/>
        <v>544.13599999999997</v>
      </c>
      <c r="N119" s="518">
        <v>544.13599999999997</v>
      </c>
      <c r="O119" s="497"/>
      <c r="P119" s="497"/>
      <c r="Q119" s="497"/>
      <c r="R119" s="497"/>
      <c r="S119" s="497">
        <f t="shared" si="45"/>
        <v>1744</v>
      </c>
      <c r="T119" s="518">
        <v>1744</v>
      </c>
      <c r="U119" s="497"/>
      <c r="V119" s="497"/>
      <c r="W119" s="497">
        <f t="shared" si="46"/>
        <v>0</v>
      </c>
      <c r="X119" s="497"/>
      <c r="Y119" s="497"/>
      <c r="Z119" s="497"/>
      <c r="AA119" s="497">
        <f t="shared" si="39"/>
        <v>1524.136</v>
      </c>
      <c r="AB119" s="497">
        <v>1524.136</v>
      </c>
      <c r="AC119" s="497"/>
      <c r="AD119" s="497"/>
      <c r="AE119" s="497">
        <f t="shared" si="40"/>
        <v>0</v>
      </c>
      <c r="AF119" s="497"/>
      <c r="AG119" s="497"/>
      <c r="AH119" s="497"/>
      <c r="AI119" s="497">
        <f t="shared" si="41"/>
        <v>1744</v>
      </c>
      <c r="AJ119" s="497">
        <f t="shared" si="52"/>
        <v>1744</v>
      </c>
      <c r="AK119" s="497"/>
      <c r="AL119" s="497"/>
      <c r="AM119" s="497">
        <f t="shared" si="42"/>
        <v>1744</v>
      </c>
      <c r="AN119" s="518">
        <v>1744</v>
      </c>
      <c r="AO119" s="497"/>
      <c r="AP119" s="497"/>
      <c r="AQ119" s="497">
        <f t="shared" si="43"/>
        <v>6256</v>
      </c>
      <c r="AR119" s="497">
        <f t="shared" si="53"/>
        <v>6256</v>
      </c>
      <c r="AS119" s="497"/>
      <c r="AT119" s="497"/>
      <c r="AU119" s="497"/>
      <c r="AV119" s="497">
        <f t="shared" si="44"/>
        <v>6256</v>
      </c>
      <c r="AW119" s="497">
        <f t="shared" si="54"/>
        <v>6256</v>
      </c>
      <c r="AX119" s="497"/>
      <c r="AY119" s="497"/>
      <c r="AZ119" s="497"/>
      <c r="BA119" s="497"/>
      <c r="BB119" s="497"/>
      <c r="BC119" s="497"/>
      <c r="BD119" s="497"/>
      <c r="BE119" s="899">
        <f t="shared" si="38"/>
        <v>0</v>
      </c>
      <c r="BF119" s="499">
        <v>2023</v>
      </c>
      <c r="BG119" s="499" t="s">
        <v>2324</v>
      </c>
      <c r="BH119" s="499" t="s">
        <v>2327</v>
      </c>
      <c r="BI119" s="511"/>
    </row>
    <row r="120" spans="1:61" s="520" customFormat="1" ht="76.5">
      <c r="A120" s="516">
        <v>1</v>
      </c>
      <c r="B120" s="517" t="s">
        <v>223</v>
      </c>
      <c r="C120" s="493" t="s">
        <v>224</v>
      </c>
      <c r="D120" s="493" t="s">
        <v>225</v>
      </c>
      <c r="E120" s="495" t="s">
        <v>206</v>
      </c>
      <c r="F120" s="496" t="s">
        <v>226</v>
      </c>
      <c r="G120" s="518">
        <v>2216</v>
      </c>
      <c r="H120" s="518">
        <v>2216</v>
      </c>
      <c r="I120" s="518"/>
      <c r="J120" s="518"/>
      <c r="K120" s="518">
        <v>2216</v>
      </c>
      <c r="L120" s="518">
        <v>2216</v>
      </c>
      <c r="M120" s="977">
        <f>N120</f>
        <v>204.166</v>
      </c>
      <c r="N120" s="518">
        <v>204.166</v>
      </c>
      <c r="O120" s="497"/>
      <c r="P120" s="497"/>
      <c r="Q120" s="497"/>
      <c r="R120" s="497"/>
      <c r="S120" s="497">
        <f t="shared" si="45"/>
        <v>811</v>
      </c>
      <c r="T120" s="518">
        <v>811</v>
      </c>
      <c r="U120" s="497"/>
      <c r="V120" s="497"/>
      <c r="W120" s="497">
        <f t="shared" si="46"/>
        <v>0</v>
      </c>
      <c r="X120" s="497"/>
      <c r="Y120" s="497"/>
      <c r="Z120" s="497"/>
      <c r="AA120" s="497">
        <f t="shared" si="39"/>
        <v>811</v>
      </c>
      <c r="AB120" s="497">
        <v>811</v>
      </c>
      <c r="AC120" s="497"/>
      <c r="AD120" s="497"/>
      <c r="AE120" s="497">
        <f t="shared" si="40"/>
        <v>0</v>
      </c>
      <c r="AF120" s="497"/>
      <c r="AG120" s="497"/>
      <c r="AH120" s="497"/>
      <c r="AI120" s="497">
        <f t="shared" si="41"/>
        <v>811</v>
      </c>
      <c r="AJ120" s="497">
        <f t="shared" si="52"/>
        <v>811</v>
      </c>
      <c r="AK120" s="497"/>
      <c r="AL120" s="497"/>
      <c r="AM120" s="497">
        <f t="shared" si="42"/>
        <v>811</v>
      </c>
      <c r="AN120" s="518">
        <v>811</v>
      </c>
      <c r="AO120" s="497"/>
      <c r="AP120" s="497"/>
      <c r="AQ120" s="497">
        <f t="shared" si="43"/>
        <v>1405</v>
      </c>
      <c r="AR120" s="497">
        <f t="shared" si="53"/>
        <v>1405</v>
      </c>
      <c r="AS120" s="497"/>
      <c r="AT120" s="497"/>
      <c r="AU120" s="497"/>
      <c r="AV120" s="497">
        <f t="shared" si="44"/>
        <v>1405</v>
      </c>
      <c r="AW120" s="497">
        <f>AR120</f>
        <v>1405</v>
      </c>
      <c r="AX120" s="497"/>
      <c r="AY120" s="497"/>
      <c r="AZ120" s="497"/>
      <c r="BA120" s="497"/>
      <c r="BB120" s="497"/>
      <c r="BC120" s="497"/>
      <c r="BD120" s="497"/>
      <c r="BE120" s="899">
        <f t="shared" si="38"/>
        <v>0</v>
      </c>
      <c r="BF120" s="499">
        <v>2023</v>
      </c>
      <c r="BG120" s="499" t="s">
        <v>2324</v>
      </c>
      <c r="BH120" s="499" t="s">
        <v>2327</v>
      </c>
      <c r="BI120" s="511"/>
    </row>
    <row r="121" spans="1:61" s="520" customFormat="1" ht="38.25">
      <c r="A121" s="516">
        <v>2</v>
      </c>
      <c r="B121" s="517" t="s">
        <v>227</v>
      </c>
      <c r="C121" s="493" t="s">
        <v>228</v>
      </c>
      <c r="D121" s="493" t="s">
        <v>229</v>
      </c>
      <c r="E121" s="495" t="s">
        <v>206</v>
      </c>
      <c r="F121" s="496" t="s">
        <v>230</v>
      </c>
      <c r="G121" s="518">
        <v>1000</v>
      </c>
      <c r="H121" s="518">
        <v>1000</v>
      </c>
      <c r="I121" s="518"/>
      <c r="J121" s="518"/>
      <c r="K121" s="518">
        <v>1000</v>
      </c>
      <c r="L121" s="518">
        <v>1000</v>
      </c>
      <c r="M121" s="977">
        <f t="shared" ref="M121:M122" si="55">N121</f>
        <v>60.798000000000002</v>
      </c>
      <c r="N121" s="518">
        <v>60.798000000000002</v>
      </c>
      <c r="O121" s="497"/>
      <c r="P121" s="497"/>
      <c r="Q121" s="497"/>
      <c r="R121" s="497"/>
      <c r="S121" s="497">
        <f t="shared" si="45"/>
        <v>811</v>
      </c>
      <c r="T121" s="518">
        <v>811</v>
      </c>
      <c r="U121" s="497"/>
      <c r="V121" s="497"/>
      <c r="W121" s="497">
        <f t="shared" si="46"/>
        <v>0</v>
      </c>
      <c r="X121" s="497"/>
      <c r="Y121" s="497"/>
      <c r="Z121" s="497"/>
      <c r="AA121" s="497">
        <f t="shared" si="39"/>
        <v>340.798</v>
      </c>
      <c r="AB121" s="497">
        <v>340.798</v>
      </c>
      <c r="AC121" s="497"/>
      <c r="AD121" s="497"/>
      <c r="AE121" s="497">
        <f t="shared" si="40"/>
        <v>0</v>
      </c>
      <c r="AF121" s="497"/>
      <c r="AG121" s="497"/>
      <c r="AH121" s="497"/>
      <c r="AI121" s="497">
        <f t="shared" si="41"/>
        <v>811</v>
      </c>
      <c r="AJ121" s="497">
        <f t="shared" si="52"/>
        <v>811</v>
      </c>
      <c r="AK121" s="497"/>
      <c r="AL121" s="497"/>
      <c r="AM121" s="497">
        <f t="shared" si="42"/>
        <v>811</v>
      </c>
      <c r="AN121" s="518">
        <v>811</v>
      </c>
      <c r="AO121" s="497"/>
      <c r="AP121" s="497"/>
      <c r="AQ121" s="497">
        <f t="shared" si="43"/>
        <v>189</v>
      </c>
      <c r="AR121" s="497">
        <f t="shared" si="53"/>
        <v>189</v>
      </c>
      <c r="AS121" s="497"/>
      <c r="AT121" s="497"/>
      <c r="AU121" s="497"/>
      <c r="AV121" s="497">
        <f t="shared" si="44"/>
        <v>189</v>
      </c>
      <c r="AW121" s="497">
        <f t="shared" ref="AW121:AW122" si="56">AR121</f>
        <v>189</v>
      </c>
      <c r="AX121" s="497"/>
      <c r="AY121" s="497"/>
      <c r="AZ121" s="497"/>
      <c r="BA121" s="497"/>
      <c r="BB121" s="497"/>
      <c r="BC121" s="497"/>
      <c r="BD121" s="497"/>
      <c r="BE121" s="899">
        <f t="shared" si="38"/>
        <v>0</v>
      </c>
      <c r="BF121" s="499">
        <v>2023</v>
      </c>
      <c r="BG121" s="499" t="s">
        <v>2324</v>
      </c>
      <c r="BH121" s="499" t="s">
        <v>2327</v>
      </c>
      <c r="BI121" s="511"/>
    </row>
    <row r="122" spans="1:61" s="520" customFormat="1" ht="63.75">
      <c r="A122" s="516">
        <v>3</v>
      </c>
      <c r="B122" s="517" t="s">
        <v>231</v>
      </c>
      <c r="C122" s="493" t="s">
        <v>232</v>
      </c>
      <c r="D122" s="521" t="s">
        <v>233</v>
      </c>
      <c r="E122" s="495" t="s">
        <v>206</v>
      </c>
      <c r="F122" s="496" t="s">
        <v>234</v>
      </c>
      <c r="G122" s="518">
        <v>2216</v>
      </c>
      <c r="H122" s="518">
        <v>2216</v>
      </c>
      <c r="I122" s="518"/>
      <c r="J122" s="522"/>
      <c r="K122" s="518">
        <v>2216</v>
      </c>
      <c r="L122" s="518">
        <v>2216</v>
      </c>
      <c r="M122" s="977">
        <f t="shared" si="55"/>
        <v>191.38499999999999</v>
      </c>
      <c r="N122" s="518">
        <v>191.38499999999999</v>
      </c>
      <c r="O122" s="497"/>
      <c r="P122" s="497"/>
      <c r="Q122" s="497"/>
      <c r="R122" s="497"/>
      <c r="S122" s="497">
        <f t="shared" si="45"/>
        <v>811</v>
      </c>
      <c r="T122" s="518">
        <v>811</v>
      </c>
      <c r="U122" s="497"/>
      <c r="V122" s="497"/>
      <c r="W122" s="497">
        <f t="shared" si="46"/>
        <v>0</v>
      </c>
      <c r="X122" s="497"/>
      <c r="Y122" s="497"/>
      <c r="Z122" s="497"/>
      <c r="AA122" s="497">
        <f t="shared" si="39"/>
        <v>749.38499999999999</v>
      </c>
      <c r="AB122" s="497">
        <v>749.38499999999999</v>
      </c>
      <c r="AC122" s="497"/>
      <c r="AD122" s="497"/>
      <c r="AE122" s="497">
        <f t="shared" si="40"/>
        <v>0</v>
      </c>
      <c r="AF122" s="497"/>
      <c r="AG122" s="497"/>
      <c r="AH122" s="497"/>
      <c r="AI122" s="497">
        <f t="shared" si="41"/>
        <v>811</v>
      </c>
      <c r="AJ122" s="497">
        <f t="shared" si="52"/>
        <v>811</v>
      </c>
      <c r="AK122" s="497"/>
      <c r="AL122" s="497"/>
      <c r="AM122" s="497">
        <f t="shared" si="42"/>
        <v>811</v>
      </c>
      <c r="AN122" s="518">
        <v>811</v>
      </c>
      <c r="AO122" s="497"/>
      <c r="AP122" s="497"/>
      <c r="AQ122" s="497">
        <f t="shared" si="43"/>
        <v>1405</v>
      </c>
      <c r="AR122" s="497">
        <f t="shared" si="53"/>
        <v>1405</v>
      </c>
      <c r="AS122" s="497"/>
      <c r="AT122" s="497"/>
      <c r="AU122" s="497"/>
      <c r="AV122" s="497">
        <f t="shared" si="44"/>
        <v>1405</v>
      </c>
      <c r="AW122" s="497">
        <f t="shared" si="56"/>
        <v>1405</v>
      </c>
      <c r="AX122" s="497"/>
      <c r="AY122" s="497"/>
      <c r="AZ122" s="497"/>
      <c r="BA122" s="497"/>
      <c r="BB122" s="497"/>
      <c r="BC122" s="497"/>
      <c r="BD122" s="497"/>
      <c r="BE122" s="899">
        <f t="shared" si="38"/>
        <v>0</v>
      </c>
      <c r="BF122" s="499">
        <v>2023</v>
      </c>
      <c r="BG122" s="499" t="s">
        <v>2324</v>
      </c>
      <c r="BH122" s="499" t="s">
        <v>2327</v>
      </c>
      <c r="BI122" s="511"/>
    </row>
    <row r="123" spans="1:61" s="520" customFormat="1" ht="31.5">
      <c r="A123" s="516">
        <v>4</v>
      </c>
      <c r="B123" s="517" t="s">
        <v>235</v>
      </c>
      <c r="C123" s="493" t="s">
        <v>204</v>
      </c>
      <c r="D123" s="521" t="s">
        <v>236</v>
      </c>
      <c r="E123" s="495" t="s">
        <v>237</v>
      </c>
      <c r="F123" s="496" t="s">
        <v>238</v>
      </c>
      <c r="G123" s="518">
        <v>1500</v>
      </c>
      <c r="H123" s="518">
        <v>1500</v>
      </c>
      <c r="I123" s="518"/>
      <c r="J123" s="522"/>
      <c r="K123" s="518">
        <f>+L123</f>
        <v>1500</v>
      </c>
      <c r="L123" s="518">
        <f>+H123</f>
        <v>1500</v>
      </c>
      <c r="M123" s="977">
        <f>+N123</f>
        <v>811</v>
      </c>
      <c r="N123" s="518">
        <f>+T123</f>
        <v>811</v>
      </c>
      <c r="O123" s="497"/>
      <c r="P123" s="497"/>
      <c r="Q123" s="497"/>
      <c r="R123" s="497"/>
      <c r="S123" s="497">
        <f t="shared" si="45"/>
        <v>811</v>
      </c>
      <c r="T123" s="518">
        <v>811</v>
      </c>
      <c r="U123" s="497"/>
      <c r="V123" s="497"/>
      <c r="W123" s="497">
        <f t="shared" si="46"/>
        <v>0</v>
      </c>
      <c r="X123" s="497"/>
      <c r="Y123" s="497"/>
      <c r="Z123" s="497"/>
      <c r="AA123" s="497">
        <f t="shared" si="39"/>
        <v>811</v>
      </c>
      <c r="AB123" s="497">
        <v>811</v>
      </c>
      <c r="AC123" s="497"/>
      <c r="AD123" s="497"/>
      <c r="AE123" s="497">
        <f t="shared" si="40"/>
        <v>0</v>
      </c>
      <c r="AF123" s="497"/>
      <c r="AG123" s="497"/>
      <c r="AH123" s="497"/>
      <c r="AI123" s="497">
        <f t="shared" si="41"/>
        <v>811</v>
      </c>
      <c r="AJ123" s="497">
        <f t="shared" si="52"/>
        <v>811</v>
      </c>
      <c r="AK123" s="497"/>
      <c r="AL123" s="497"/>
      <c r="AM123" s="497">
        <f t="shared" si="42"/>
        <v>811</v>
      </c>
      <c r="AN123" s="518">
        <f>+T123</f>
        <v>811</v>
      </c>
      <c r="AO123" s="497"/>
      <c r="AP123" s="497"/>
      <c r="AQ123" s="497">
        <f t="shared" si="43"/>
        <v>689</v>
      </c>
      <c r="AR123" s="497">
        <f t="shared" si="53"/>
        <v>689</v>
      </c>
      <c r="AS123" s="497"/>
      <c r="AT123" s="497"/>
      <c r="AU123" s="497"/>
      <c r="AV123" s="497">
        <f t="shared" si="44"/>
        <v>689</v>
      </c>
      <c r="AW123" s="497">
        <f>+AR123</f>
        <v>689</v>
      </c>
      <c r="AX123" s="497"/>
      <c r="AY123" s="497"/>
      <c r="AZ123" s="497"/>
      <c r="BA123" s="497"/>
      <c r="BB123" s="497"/>
      <c r="BC123" s="497"/>
      <c r="BD123" s="497"/>
      <c r="BE123" s="899">
        <f t="shared" si="38"/>
        <v>0</v>
      </c>
      <c r="BF123" s="499">
        <v>2023</v>
      </c>
      <c r="BG123" s="499" t="s">
        <v>2324</v>
      </c>
      <c r="BH123" s="499" t="s">
        <v>2327</v>
      </c>
      <c r="BI123" s="511"/>
    </row>
    <row r="124" spans="1:61" s="520" customFormat="1" ht="140.25">
      <c r="A124" s="516">
        <v>5</v>
      </c>
      <c r="B124" s="517" t="s">
        <v>239</v>
      </c>
      <c r="C124" s="493" t="s">
        <v>240</v>
      </c>
      <c r="D124" s="521" t="s">
        <v>241</v>
      </c>
      <c r="E124" s="495" t="s">
        <v>237</v>
      </c>
      <c r="F124" s="496" t="s">
        <v>242</v>
      </c>
      <c r="G124" s="518">
        <v>816</v>
      </c>
      <c r="H124" s="518">
        <v>816</v>
      </c>
      <c r="I124" s="518"/>
      <c r="J124" s="522"/>
      <c r="K124" s="518">
        <f t="shared" ref="K124:K128" si="57">+L124</f>
        <v>816</v>
      </c>
      <c r="L124" s="518">
        <f t="shared" ref="L124:L128" si="58">+H124</f>
        <v>816</v>
      </c>
      <c r="M124" s="977"/>
      <c r="N124" s="518"/>
      <c r="O124" s="497"/>
      <c r="P124" s="497"/>
      <c r="Q124" s="497"/>
      <c r="R124" s="497"/>
      <c r="S124" s="497">
        <f t="shared" si="45"/>
        <v>811</v>
      </c>
      <c r="T124" s="518">
        <v>811</v>
      </c>
      <c r="U124" s="497"/>
      <c r="V124" s="497"/>
      <c r="W124" s="497">
        <f t="shared" si="46"/>
        <v>0</v>
      </c>
      <c r="X124" s="497"/>
      <c r="Y124" s="497"/>
      <c r="Z124" s="497"/>
      <c r="AA124" s="497">
        <f t="shared" si="39"/>
        <v>0</v>
      </c>
      <c r="AB124" s="497"/>
      <c r="AC124" s="497"/>
      <c r="AD124" s="497"/>
      <c r="AE124" s="497">
        <f t="shared" si="40"/>
        <v>0</v>
      </c>
      <c r="AF124" s="497"/>
      <c r="AG124" s="497"/>
      <c r="AH124" s="497"/>
      <c r="AI124" s="497">
        <f t="shared" si="41"/>
        <v>811</v>
      </c>
      <c r="AJ124" s="497">
        <f t="shared" si="52"/>
        <v>811</v>
      </c>
      <c r="AK124" s="497"/>
      <c r="AL124" s="497"/>
      <c r="AM124" s="497">
        <f t="shared" si="42"/>
        <v>811</v>
      </c>
      <c r="AN124" s="518">
        <f t="shared" ref="AN124:AN128" si="59">+T124</f>
        <v>811</v>
      </c>
      <c r="AO124" s="497"/>
      <c r="AP124" s="497"/>
      <c r="AQ124" s="497">
        <f t="shared" si="43"/>
        <v>5</v>
      </c>
      <c r="AR124" s="497">
        <f t="shared" si="53"/>
        <v>5</v>
      </c>
      <c r="AS124" s="497"/>
      <c r="AT124" s="497"/>
      <c r="AU124" s="497"/>
      <c r="AV124" s="497">
        <f t="shared" si="44"/>
        <v>5</v>
      </c>
      <c r="AW124" s="497">
        <f t="shared" ref="AW124:AW128" si="60">+AR124</f>
        <v>5</v>
      </c>
      <c r="AX124" s="497"/>
      <c r="AY124" s="497"/>
      <c r="AZ124" s="497"/>
      <c r="BA124" s="497"/>
      <c r="BB124" s="497"/>
      <c r="BC124" s="497"/>
      <c r="BD124" s="497"/>
      <c r="BE124" s="899">
        <f t="shared" si="38"/>
        <v>0</v>
      </c>
      <c r="BF124" s="499">
        <v>2023</v>
      </c>
      <c r="BG124" s="499" t="s">
        <v>2324</v>
      </c>
      <c r="BH124" s="499" t="s">
        <v>2327</v>
      </c>
      <c r="BI124" s="511"/>
    </row>
    <row r="125" spans="1:61" s="520" customFormat="1" ht="38.25">
      <c r="A125" s="516">
        <v>6</v>
      </c>
      <c r="B125" s="517" t="s">
        <v>243</v>
      </c>
      <c r="C125" s="493" t="s">
        <v>244</v>
      </c>
      <c r="D125" s="521" t="s">
        <v>196</v>
      </c>
      <c r="E125" s="495" t="s">
        <v>245</v>
      </c>
      <c r="F125" s="496" t="s">
        <v>246</v>
      </c>
      <c r="G125" s="518">
        <v>600</v>
      </c>
      <c r="H125" s="518">
        <v>600</v>
      </c>
      <c r="I125" s="518"/>
      <c r="J125" s="522"/>
      <c r="K125" s="518">
        <f t="shared" si="57"/>
        <v>600</v>
      </c>
      <c r="L125" s="518">
        <f t="shared" si="58"/>
        <v>600</v>
      </c>
      <c r="M125" s="977">
        <f>+N125</f>
        <v>586.91323599999998</v>
      </c>
      <c r="N125" s="518">
        <f>565.706418+21.206818</f>
        <v>586.91323599999998</v>
      </c>
      <c r="O125" s="497"/>
      <c r="P125" s="497"/>
      <c r="Q125" s="497"/>
      <c r="R125" s="497"/>
      <c r="S125" s="497">
        <f t="shared" si="45"/>
        <v>600</v>
      </c>
      <c r="T125" s="518">
        <v>600</v>
      </c>
      <c r="U125" s="497"/>
      <c r="V125" s="497"/>
      <c r="W125" s="497">
        <f t="shared" si="46"/>
        <v>0</v>
      </c>
      <c r="X125" s="497"/>
      <c r="Y125" s="497"/>
      <c r="Z125" s="497"/>
      <c r="AA125" s="497">
        <f t="shared" si="39"/>
        <v>598</v>
      </c>
      <c r="AB125" s="497">
        <v>598</v>
      </c>
      <c r="AC125" s="497"/>
      <c r="AD125" s="497"/>
      <c r="AE125" s="497">
        <f t="shared" si="40"/>
        <v>0</v>
      </c>
      <c r="AF125" s="497"/>
      <c r="AG125" s="497"/>
      <c r="AH125" s="497"/>
      <c r="AI125" s="497">
        <f t="shared" si="41"/>
        <v>600</v>
      </c>
      <c r="AJ125" s="497">
        <f t="shared" si="52"/>
        <v>600</v>
      </c>
      <c r="AK125" s="497"/>
      <c r="AL125" s="497"/>
      <c r="AM125" s="497">
        <f t="shared" si="42"/>
        <v>600</v>
      </c>
      <c r="AN125" s="518">
        <f t="shared" si="59"/>
        <v>600</v>
      </c>
      <c r="AO125" s="497"/>
      <c r="AP125" s="497"/>
      <c r="AQ125" s="497">
        <f t="shared" si="43"/>
        <v>0</v>
      </c>
      <c r="AR125" s="497">
        <f t="shared" si="53"/>
        <v>0</v>
      </c>
      <c r="AS125" s="497"/>
      <c r="AT125" s="497"/>
      <c r="AU125" s="497"/>
      <c r="AV125" s="497">
        <f t="shared" si="44"/>
        <v>0</v>
      </c>
      <c r="AW125" s="497">
        <f t="shared" si="60"/>
        <v>0</v>
      </c>
      <c r="AX125" s="497"/>
      <c r="AY125" s="497"/>
      <c r="AZ125" s="497"/>
      <c r="BA125" s="497"/>
      <c r="BB125" s="497"/>
      <c r="BC125" s="497"/>
      <c r="BD125" s="497"/>
      <c r="BE125" s="899">
        <f t="shared" si="38"/>
        <v>0</v>
      </c>
      <c r="BF125" s="499">
        <v>2023</v>
      </c>
      <c r="BG125" s="499" t="s">
        <v>2324</v>
      </c>
      <c r="BH125" s="499"/>
      <c r="BI125" s="511"/>
    </row>
    <row r="126" spans="1:61" s="520" customFormat="1" ht="38.25">
      <c r="A126" s="516">
        <v>7</v>
      </c>
      <c r="B126" s="517" t="s">
        <v>247</v>
      </c>
      <c r="C126" s="493" t="s">
        <v>244</v>
      </c>
      <c r="D126" s="521" t="s">
        <v>248</v>
      </c>
      <c r="E126" s="495" t="s">
        <v>237</v>
      </c>
      <c r="F126" s="496" t="s">
        <v>249</v>
      </c>
      <c r="G126" s="518">
        <v>500</v>
      </c>
      <c r="H126" s="518">
        <v>500</v>
      </c>
      <c r="I126" s="518"/>
      <c r="J126" s="522"/>
      <c r="K126" s="518">
        <f t="shared" si="57"/>
        <v>500</v>
      </c>
      <c r="L126" s="518">
        <f t="shared" si="58"/>
        <v>500</v>
      </c>
      <c r="M126" s="977"/>
      <c r="N126" s="518"/>
      <c r="O126" s="497"/>
      <c r="P126" s="497"/>
      <c r="Q126" s="497"/>
      <c r="R126" s="497"/>
      <c r="S126" s="497">
        <f t="shared" si="45"/>
        <v>211</v>
      </c>
      <c r="T126" s="518">
        <v>211</v>
      </c>
      <c r="U126" s="497"/>
      <c r="V126" s="497"/>
      <c r="W126" s="497">
        <f t="shared" si="46"/>
        <v>0</v>
      </c>
      <c r="X126" s="497"/>
      <c r="Y126" s="497"/>
      <c r="Z126" s="497"/>
      <c r="AA126" s="497">
        <f t="shared" si="39"/>
        <v>0</v>
      </c>
      <c r="AB126" s="497"/>
      <c r="AC126" s="497"/>
      <c r="AD126" s="497"/>
      <c r="AE126" s="497">
        <f t="shared" si="40"/>
        <v>0</v>
      </c>
      <c r="AF126" s="497"/>
      <c r="AG126" s="497"/>
      <c r="AH126" s="497"/>
      <c r="AI126" s="497">
        <f t="shared" si="41"/>
        <v>211</v>
      </c>
      <c r="AJ126" s="497">
        <f t="shared" si="52"/>
        <v>211</v>
      </c>
      <c r="AK126" s="497"/>
      <c r="AL126" s="497"/>
      <c r="AM126" s="497">
        <f t="shared" si="42"/>
        <v>211</v>
      </c>
      <c r="AN126" s="518">
        <f t="shared" si="59"/>
        <v>211</v>
      </c>
      <c r="AO126" s="497"/>
      <c r="AP126" s="497"/>
      <c r="AQ126" s="497">
        <f t="shared" si="43"/>
        <v>289</v>
      </c>
      <c r="AR126" s="497">
        <f t="shared" si="53"/>
        <v>289</v>
      </c>
      <c r="AS126" s="497"/>
      <c r="AT126" s="497"/>
      <c r="AU126" s="497"/>
      <c r="AV126" s="497">
        <f t="shared" si="44"/>
        <v>289</v>
      </c>
      <c r="AW126" s="497">
        <f t="shared" si="60"/>
        <v>289</v>
      </c>
      <c r="AX126" s="497"/>
      <c r="AY126" s="497"/>
      <c r="AZ126" s="497"/>
      <c r="BA126" s="497"/>
      <c r="BB126" s="497"/>
      <c r="BC126" s="497"/>
      <c r="BD126" s="497"/>
      <c r="BE126" s="899">
        <f t="shared" si="38"/>
        <v>0</v>
      </c>
      <c r="BF126" s="499">
        <v>2023</v>
      </c>
      <c r="BG126" s="499" t="s">
        <v>2324</v>
      </c>
      <c r="BH126" s="499" t="s">
        <v>2327</v>
      </c>
      <c r="BI126" s="511"/>
    </row>
    <row r="127" spans="1:61" s="520" customFormat="1" ht="63.75">
      <c r="A127" s="516">
        <v>8</v>
      </c>
      <c r="B127" s="517" t="s">
        <v>250</v>
      </c>
      <c r="C127" s="493" t="s">
        <v>251</v>
      </c>
      <c r="D127" s="521" t="s">
        <v>252</v>
      </c>
      <c r="E127" s="495" t="s">
        <v>237</v>
      </c>
      <c r="F127" s="496" t="s">
        <v>253</v>
      </c>
      <c r="G127" s="518">
        <v>1246</v>
      </c>
      <c r="H127" s="518">
        <v>1246</v>
      </c>
      <c r="I127" s="518"/>
      <c r="J127" s="522"/>
      <c r="K127" s="518">
        <f t="shared" si="57"/>
        <v>1246</v>
      </c>
      <c r="L127" s="518">
        <f t="shared" si="58"/>
        <v>1246</v>
      </c>
      <c r="M127" s="977">
        <f>+N127</f>
        <v>806.533953</v>
      </c>
      <c r="N127" s="518">
        <f>+AA127</f>
        <v>806.533953</v>
      </c>
      <c r="O127" s="497"/>
      <c r="P127" s="497"/>
      <c r="Q127" s="497"/>
      <c r="R127" s="497"/>
      <c r="S127" s="497">
        <f t="shared" si="45"/>
        <v>811</v>
      </c>
      <c r="T127" s="518">
        <v>811</v>
      </c>
      <c r="U127" s="497"/>
      <c r="V127" s="497"/>
      <c r="W127" s="497">
        <f t="shared" si="46"/>
        <v>0</v>
      </c>
      <c r="X127" s="497"/>
      <c r="Y127" s="497"/>
      <c r="Z127" s="497"/>
      <c r="AA127" s="497">
        <f t="shared" si="39"/>
        <v>806.533953</v>
      </c>
      <c r="AB127" s="497">
        <v>806.533953</v>
      </c>
      <c r="AC127" s="497"/>
      <c r="AD127" s="497"/>
      <c r="AE127" s="497">
        <f t="shared" si="40"/>
        <v>0</v>
      </c>
      <c r="AF127" s="497"/>
      <c r="AG127" s="497"/>
      <c r="AH127" s="497"/>
      <c r="AI127" s="497">
        <f t="shared" si="41"/>
        <v>811</v>
      </c>
      <c r="AJ127" s="497">
        <f t="shared" si="52"/>
        <v>811</v>
      </c>
      <c r="AK127" s="497"/>
      <c r="AL127" s="497"/>
      <c r="AM127" s="497">
        <f t="shared" si="42"/>
        <v>811</v>
      </c>
      <c r="AN127" s="518">
        <f t="shared" si="59"/>
        <v>811</v>
      </c>
      <c r="AO127" s="497"/>
      <c r="AP127" s="497"/>
      <c r="AQ127" s="497">
        <f t="shared" si="43"/>
        <v>435</v>
      </c>
      <c r="AR127" s="497">
        <f t="shared" si="53"/>
        <v>435</v>
      </c>
      <c r="AS127" s="497"/>
      <c r="AT127" s="497"/>
      <c r="AU127" s="497"/>
      <c r="AV127" s="497">
        <f t="shared" si="44"/>
        <v>435</v>
      </c>
      <c r="AW127" s="497">
        <f t="shared" si="60"/>
        <v>435</v>
      </c>
      <c r="AX127" s="497"/>
      <c r="AY127" s="497"/>
      <c r="AZ127" s="497"/>
      <c r="BA127" s="497"/>
      <c r="BB127" s="497"/>
      <c r="BC127" s="497"/>
      <c r="BD127" s="497"/>
      <c r="BE127" s="899">
        <f t="shared" si="38"/>
        <v>0</v>
      </c>
      <c r="BF127" s="499">
        <v>2023</v>
      </c>
      <c r="BG127" s="499" t="s">
        <v>2324</v>
      </c>
      <c r="BH127" s="499" t="s">
        <v>2327</v>
      </c>
      <c r="BI127" s="511"/>
    </row>
    <row r="128" spans="1:61" s="520" customFormat="1" ht="38.25">
      <c r="A128" s="516">
        <v>9</v>
      </c>
      <c r="B128" s="517" t="s">
        <v>254</v>
      </c>
      <c r="C128" s="493" t="s">
        <v>220</v>
      </c>
      <c r="D128" s="521" t="s">
        <v>255</v>
      </c>
      <c r="E128" s="495" t="s">
        <v>237</v>
      </c>
      <c r="F128" s="496" t="s">
        <v>256</v>
      </c>
      <c r="G128" s="518">
        <v>1216</v>
      </c>
      <c r="H128" s="518">
        <v>1216</v>
      </c>
      <c r="I128" s="518"/>
      <c r="J128" s="522"/>
      <c r="K128" s="518">
        <f t="shared" si="57"/>
        <v>1216</v>
      </c>
      <c r="L128" s="518">
        <f t="shared" si="58"/>
        <v>1216</v>
      </c>
      <c r="M128" s="977"/>
      <c r="N128" s="518"/>
      <c r="O128" s="497"/>
      <c r="P128" s="497"/>
      <c r="Q128" s="497"/>
      <c r="R128" s="497"/>
      <c r="S128" s="497">
        <f t="shared" si="45"/>
        <v>811</v>
      </c>
      <c r="T128" s="518">
        <v>811</v>
      </c>
      <c r="U128" s="497"/>
      <c r="V128" s="497"/>
      <c r="W128" s="497">
        <f t="shared" si="46"/>
        <v>0</v>
      </c>
      <c r="X128" s="497"/>
      <c r="Y128" s="497"/>
      <c r="Z128" s="497"/>
      <c r="AA128" s="497">
        <f t="shared" si="39"/>
        <v>0</v>
      </c>
      <c r="AB128" s="497"/>
      <c r="AC128" s="497"/>
      <c r="AD128" s="497"/>
      <c r="AE128" s="497">
        <f t="shared" si="40"/>
        <v>0</v>
      </c>
      <c r="AF128" s="497"/>
      <c r="AG128" s="497"/>
      <c r="AH128" s="497"/>
      <c r="AI128" s="497">
        <f t="shared" si="41"/>
        <v>811</v>
      </c>
      <c r="AJ128" s="497">
        <f t="shared" si="52"/>
        <v>811</v>
      </c>
      <c r="AK128" s="497"/>
      <c r="AL128" s="497"/>
      <c r="AM128" s="497">
        <f t="shared" si="42"/>
        <v>811</v>
      </c>
      <c r="AN128" s="518">
        <f t="shared" si="59"/>
        <v>811</v>
      </c>
      <c r="AO128" s="497"/>
      <c r="AP128" s="497"/>
      <c r="AQ128" s="497">
        <f t="shared" si="43"/>
        <v>405</v>
      </c>
      <c r="AR128" s="497">
        <f t="shared" si="53"/>
        <v>405</v>
      </c>
      <c r="AS128" s="497"/>
      <c r="AT128" s="497"/>
      <c r="AU128" s="497"/>
      <c r="AV128" s="497">
        <f t="shared" si="44"/>
        <v>405</v>
      </c>
      <c r="AW128" s="497">
        <f t="shared" si="60"/>
        <v>405</v>
      </c>
      <c r="AX128" s="497"/>
      <c r="AY128" s="497"/>
      <c r="AZ128" s="497"/>
      <c r="BA128" s="497"/>
      <c r="BB128" s="497"/>
      <c r="BC128" s="497"/>
      <c r="BD128" s="497"/>
      <c r="BE128" s="899">
        <f t="shared" si="38"/>
        <v>0</v>
      </c>
      <c r="BF128" s="499">
        <v>2023</v>
      </c>
      <c r="BG128" s="499" t="s">
        <v>2324</v>
      </c>
      <c r="BH128" s="499" t="s">
        <v>2327</v>
      </c>
      <c r="BI128" s="511"/>
    </row>
    <row r="129" spans="1:61" s="758" customFormat="1" ht="76.5" hidden="1">
      <c r="A129" s="754"/>
      <c r="B129" s="755" t="s">
        <v>257</v>
      </c>
      <c r="C129" s="734" t="s">
        <v>240</v>
      </c>
      <c r="D129" s="756" t="s">
        <v>258</v>
      </c>
      <c r="E129" s="734" t="s">
        <v>259</v>
      </c>
      <c r="F129" s="736"/>
      <c r="G129" s="757">
        <f>+H129+I129+J129</f>
        <v>700</v>
      </c>
      <c r="H129" s="725">
        <v>700</v>
      </c>
      <c r="I129" s="725"/>
      <c r="J129" s="725"/>
      <c r="K129" s="725">
        <f>+L129</f>
        <v>700</v>
      </c>
      <c r="L129" s="725">
        <f>+H129</f>
        <v>700</v>
      </c>
      <c r="M129" s="969"/>
      <c r="N129" s="725"/>
      <c r="O129" s="725"/>
      <c r="P129" s="725"/>
      <c r="Q129" s="725"/>
      <c r="R129" s="725"/>
      <c r="S129" s="725">
        <f t="shared" si="45"/>
        <v>0</v>
      </c>
      <c r="T129" s="725"/>
      <c r="U129" s="725"/>
      <c r="V129" s="725"/>
      <c r="W129" s="725">
        <f t="shared" si="46"/>
        <v>0</v>
      </c>
      <c r="X129" s="725"/>
      <c r="Y129" s="725"/>
      <c r="Z129" s="725"/>
      <c r="AA129" s="725">
        <f t="shared" si="39"/>
        <v>0</v>
      </c>
      <c r="AB129" s="725"/>
      <c r="AC129" s="725"/>
      <c r="AD129" s="725"/>
      <c r="AE129" s="725">
        <f t="shared" si="40"/>
        <v>0</v>
      </c>
      <c r="AF129" s="725"/>
      <c r="AG129" s="725"/>
      <c r="AH129" s="725"/>
      <c r="AI129" s="725">
        <f t="shared" si="41"/>
        <v>0</v>
      </c>
      <c r="AJ129" s="725"/>
      <c r="AK129" s="725"/>
      <c r="AL129" s="725"/>
      <c r="AM129" s="725">
        <f t="shared" si="42"/>
        <v>0</v>
      </c>
      <c r="AN129" s="725"/>
      <c r="AO129" s="725"/>
      <c r="AP129" s="725"/>
      <c r="AQ129" s="725">
        <f t="shared" si="43"/>
        <v>700</v>
      </c>
      <c r="AR129" s="725">
        <f>+L129-S129</f>
        <v>700</v>
      </c>
      <c r="AS129" s="725"/>
      <c r="AT129" s="725"/>
      <c r="AU129" s="725"/>
      <c r="AV129" s="725">
        <f t="shared" si="44"/>
        <v>700</v>
      </c>
      <c r="AW129" s="725">
        <f>+AR129</f>
        <v>700</v>
      </c>
      <c r="AX129" s="725"/>
      <c r="AY129" s="725"/>
      <c r="AZ129" s="725"/>
      <c r="BA129" s="725"/>
      <c r="BB129" s="725"/>
      <c r="BC129" s="725"/>
      <c r="BD129" s="725"/>
      <c r="BE129" s="898">
        <f t="shared" ref="BE129:BE189" si="61">AM129-S129</f>
        <v>0</v>
      </c>
      <c r="BF129" s="727">
        <v>2024</v>
      </c>
      <c r="BG129" s="727" t="s">
        <v>2323</v>
      </c>
      <c r="BH129" s="727" t="s">
        <v>2327</v>
      </c>
      <c r="BI129" s="728"/>
    </row>
    <row r="130" spans="1:61" s="758" customFormat="1" ht="76.5" hidden="1">
      <c r="A130" s="754"/>
      <c r="B130" s="755" t="s">
        <v>260</v>
      </c>
      <c r="C130" s="734" t="s">
        <v>240</v>
      </c>
      <c r="D130" s="756" t="s">
        <v>258</v>
      </c>
      <c r="E130" s="734" t="s">
        <v>259</v>
      </c>
      <c r="F130" s="736"/>
      <c r="G130" s="757">
        <f t="shared" ref="G130:G148" si="62">+H130+I130+J130</f>
        <v>700</v>
      </c>
      <c r="H130" s="725">
        <v>700</v>
      </c>
      <c r="I130" s="725"/>
      <c r="J130" s="725"/>
      <c r="K130" s="725">
        <f t="shared" ref="K130:K148" si="63">+L130</f>
        <v>700</v>
      </c>
      <c r="L130" s="725">
        <f t="shared" ref="L130:L148" si="64">+H130</f>
        <v>700</v>
      </c>
      <c r="M130" s="969"/>
      <c r="N130" s="725"/>
      <c r="O130" s="725"/>
      <c r="P130" s="725"/>
      <c r="Q130" s="725"/>
      <c r="R130" s="725"/>
      <c r="S130" s="725">
        <f t="shared" si="45"/>
        <v>0</v>
      </c>
      <c r="T130" s="725"/>
      <c r="U130" s="725"/>
      <c r="V130" s="725"/>
      <c r="W130" s="725">
        <f t="shared" si="46"/>
        <v>0</v>
      </c>
      <c r="X130" s="725"/>
      <c r="Y130" s="725"/>
      <c r="Z130" s="725"/>
      <c r="AA130" s="725">
        <f t="shared" si="39"/>
        <v>0</v>
      </c>
      <c r="AB130" s="725"/>
      <c r="AC130" s="725"/>
      <c r="AD130" s="725"/>
      <c r="AE130" s="725">
        <f t="shared" si="40"/>
        <v>0</v>
      </c>
      <c r="AF130" s="725"/>
      <c r="AG130" s="725"/>
      <c r="AH130" s="725"/>
      <c r="AI130" s="725">
        <f t="shared" si="41"/>
        <v>0</v>
      </c>
      <c r="AJ130" s="725"/>
      <c r="AK130" s="725"/>
      <c r="AL130" s="725"/>
      <c r="AM130" s="725">
        <f t="shared" si="42"/>
        <v>0</v>
      </c>
      <c r="AN130" s="725"/>
      <c r="AO130" s="725"/>
      <c r="AP130" s="725"/>
      <c r="AQ130" s="725">
        <f t="shared" si="43"/>
        <v>700</v>
      </c>
      <c r="AR130" s="725">
        <f t="shared" ref="AR130:AR149" si="65">+L130-S130</f>
        <v>700</v>
      </c>
      <c r="AS130" s="725"/>
      <c r="AT130" s="725"/>
      <c r="AU130" s="725"/>
      <c r="AV130" s="725">
        <f t="shared" si="44"/>
        <v>700</v>
      </c>
      <c r="AW130" s="725">
        <f t="shared" ref="AW130:AW141" si="66">+AR130</f>
        <v>700</v>
      </c>
      <c r="AX130" s="725"/>
      <c r="AY130" s="725"/>
      <c r="AZ130" s="725"/>
      <c r="BA130" s="725"/>
      <c r="BB130" s="725"/>
      <c r="BC130" s="725"/>
      <c r="BD130" s="725"/>
      <c r="BE130" s="898">
        <f t="shared" si="61"/>
        <v>0</v>
      </c>
      <c r="BF130" s="727">
        <v>2024</v>
      </c>
      <c r="BG130" s="727" t="s">
        <v>2323</v>
      </c>
      <c r="BH130" s="727" t="s">
        <v>2327</v>
      </c>
      <c r="BI130" s="728"/>
    </row>
    <row r="131" spans="1:61" s="758" customFormat="1" ht="38.25" hidden="1">
      <c r="A131" s="754"/>
      <c r="B131" s="755" t="s">
        <v>261</v>
      </c>
      <c r="C131" s="734" t="s">
        <v>220</v>
      </c>
      <c r="D131" s="756" t="s">
        <v>262</v>
      </c>
      <c r="E131" s="734" t="s">
        <v>259</v>
      </c>
      <c r="F131" s="736"/>
      <c r="G131" s="757">
        <f t="shared" si="62"/>
        <v>1000</v>
      </c>
      <c r="H131" s="725">
        <v>1000</v>
      </c>
      <c r="I131" s="725"/>
      <c r="J131" s="725"/>
      <c r="K131" s="725">
        <f t="shared" si="63"/>
        <v>1000</v>
      </c>
      <c r="L131" s="725">
        <f t="shared" si="64"/>
        <v>1000</v>
      </c>
      <c r="M131" s="969"/>
      <c r="N131" s="725"/>
      <c r="O131" s="725"/>
      <c r="P131" s="725"/>
      <c r="Q131" s="725"/>
      <c r="R131" s="725"/>
      <c r="S131" s="725">
        <f t="shared" si="45"/>
        <v>0</v>
      </c>
      <c r="T131" s="725"/>
      <c r="U131" s="725"/>
      <c r="V131" s="725"/>
      <c r="W131" s="725">
        <f t="shared" si="46"/>
        <v>0</v>
      </c>
      <c r="X131" s="725"/>
      <c r="Y131" s="725"/>
      <c r="Z131" s="725"/>
      <c r="AA131" s="725">
        <f t="shared" si="39"/>
        <v>0</v>
      </c>
      <c r="AB131" s="725"/>
      <c r="AC131" s="725"/>
      <c r="AD131" s="725"/>
      <c r="AE131" s="725">
        <f t="shared" si="40"/>
        <v>0</v>
      </c>
      <c r="AF131" s="725"/>
      <c r="AG131" s="725"/>
      <c r="AH131" s="725"/>
      <c r="AI131" s="725">
        <f t="shared" si="41"/>
        <v>0</v>
      </c>
      <c r="AJ131" s="725"/>
      <c r="AK131" s="725"/>
      <c r="AL131" s="725"/>
      <c r="AM131" s="725">
        <f t="shared" si="42"/>
        <v>0</v>
      </c>
      <c r="AN131" s="725"/>
      <c r="AO131" s="725"/>
      <c r="AP131" s="725"/>
      <c r="AQ131" s="725">
        <f t="shared" si="43"/>
        <v>1000</v>
      </c>
      <c r="AR131" s="725">
        <f t="shared" si="65"/>
        <v>1000</v>
      </c>
      <c r="AS131" s="725"/>
      <c r="AT131" s="725"/>
      <c r="AU131" s="725"/>
      <c r="AV131" s="725">
        <f t="shared" si="44"/>
        <v>1000</v>
      </c>
      <c r="AW131" s="725">
        <f t="shared" si="66"/>
        <v>1000</v>
      </c>
      <c r="AX131" s="725"/>
      <c r="AY131" s="725"/>
      <c r="AZ131" s="725"/>
      <c r="BA131" s="725"/>
      <c r="BB131" s="725"/>
      <c r="BC131" s="725"/>
      <c r="BD131" s="725"/>
      <c r="BE131" s="898">
        <f t="shared" si="61"/>
        <v>0</v>
      </c>
      <c r="BF131" s="727">
        <v>2024</v>
      </c>
      <c r="BG131" s="727" t="s">
        <v>2323</v>
      </c>
      <c r="BH131" s="727" t="s">
        <v>2327</v>
      </c>
      <c r="BI131" s="728"/>
    </row>
    <row r="132" spans="1:61" s="758" customFormat="1" ht="63.75" hidden="1">
      <c r="A132" s="754"/>
      <c r="B132" s="755" t="s">
        <v>263</v>
      </c>
      <c r="C132" s="734" t="s">
        <v>264</v>
      </c>
      <c r="D132" s="756" t="s">
        <v>265</v>
      </c>
      <c r="E132" s="734" t="s">
        <v>259</v>
      </c>
      <c r="F132" s="736"/>
      <c r="G132" s="757">
        <f t="shared" si="62"/>
        <v>800</v>
      </c>
      <c r="H132" s="725">
        <v>800</v>
      </c>
      <c r="I132" s="725"/>
      <c r="J132" s="725"/>
      <c r="K132" s="725">
        <f t="shared" si="63"/>
        <v>800</v>
      </c>
      <c r="L132" s="725">
        <f t="shared" si="64"/>
        <v>800</v>
      </c>
      <c r="M132" s="969"/>
      <c r="N132" s="725"/>
      <c r="O132" s="725"/>
      <c r="P132" s="725"/>
      <c r="Q132" s="725"/>
      <c r="R132" s="725"/>
      <c r="S132" s="725">
        <f t="shared" si="45"/>
        <v>0</v>
      </c>
      <c r="T132" s="725"/>
      <c r="U132" s="725"/>
      <c r="V132" s="725"/>
      <c r="W132" s="725">
        <f t="shared" si="46"/>
        <v>0</v>
      </c>
      <c r="X132" s="725"/>
      <c r="Y132" s="725"/>
      <c r="Z132" s="725"/>
      <c r="AA132" s="725">
        <f t="shared" si="39"/>
        <v>0</v>
      </c>
      <c r="AB132" s="725"/>
      <c r="AC132" s="725"/>
      <c r="AD132" s="725"/>
      <c r="AE132" s="725">
        <f t="shared" si="40"/>
        <v>0</v>
      </c>
      <c r="AF132" s="725"/>
      <c r="AG132" s="725"/>
      <c r="AH132" s="725"/>
      <c r="AI132" s="725">
        <f t="shared" si="41"/>
        <v>0</v>
      </c>
      <c r="AJ132" s="725"/>
      <c r="AK132" s="725"/>
      <c r="AL132" s="725"/>
      <c r="AM132" s="725">
        <f t="shared" si="42"/>
        <v>0</v>
      </c>
      <c r="AN132" s="725"/>
      <c r="AO132" s="725"/>
      <c r="AP132" s="725"/>
      <c r="AQ132" s="725">
        <f t="shared" si="43"/>
        <v>800</v>
      </c>
      <c r="AR132" s="725">
        <f t="shared" si="65"/>
        <v>800</v>
      </c>
      <c r="AS132" s="725"/>
      <c r="AT132" s="725"/>
      <c r="AU132" s="725"/>
      <c r="AV132" s="725">
        <f t="shared" si="44"/>
        <v>800</v>
      </c>
      <c r="AW132" s="725">
        <f t="shared" si="66"/>
        <v>800</v>
      </c>
      <c r="AX132" s="725"/>
      <c r="AY132" s="725"/>
      <c r="AZ132" s="725"/>
      <c r="BA132" s="725"/>
      <c r="BB132" s="725"/>
      <c r="BC132" s="725"/>
      <c r="BD132" s="725"/>
      <c r="BE132" s="898">
        <f t="shared" si="61"/>
        <v>0</v>
      </c>
      <c r="BF132" s="727">
        <v>2024</v>
      </c>
      <c r="BG132" s="727" t="s">
        <v>2323</v>
      </c>
      <c r="BH132" s="727" t="s">
        <v>2327</v>
      </c>
      <c r="BI132" s="728"/>
    </row>
    <row r="133" spans="1:61" s="758" customFormat="1" ht="127.5" hidden="1">
      <c r="A133" s="754"/>
      <c r="B133" s="755" t="s">
        <v>266</v>
      </c>
      <c r="C133" s="734" t="s">
        <v>267</v>
      </c>
      <c r="D133" s="756" t="s">
        <v>268</v>
      </c>
      <c r="E133" s="734" t="s">
        <v>259</v>
      </c>
      <c r="F133" s="736"/>
      <c r="G133" s="757">
        <f t="shared" si="62"/>
        <v>416</v>
      </c>
      <c r="H133" s="725">
        <v>416</v>
      </c>
      <c r="I133" s="725"/>
      <c r="J133" s="725"/>
      <c r="K133" s="725">
        <f t="shared" si="63"/>
        <v>416</v>
      </c>
      <c r="L133" s="725">
        <f t="shared" si="64"/>
        <v>416</v>
      </c>
      <c r="M133" s="969"/>
      <c r="N133" s="725"/>
      <c r="O133" s="725"/>
      <c r="P133" s="725"/>
      <c r="Q133" s="725"/>
      <c r="R133" s="725"/>
      <c r="S133" s="725">
        <f t="shared" si="45"/>
        <v>0</v>
      </c>
      <c r="T133" s="725"/>
      <c r="U133" s="725"/>
      <c r="V133" s="725"/>
      <c r="W133" s="725">
        <f t="shared" si="46"/>
        <v>0</v>
      </c>
      <c r="X133" s="725"/>
      <c r="Y133" s="725"/>
      <c r="Z133" s="725"/>
      <c r="AA133" s="725">
        <f t="shared" si="39"/>
        <v>0</v>
      </c>
      <c r="AB133" s="725"/>
      <c r="AC133" s="725"/>
      <c r="AD133" s="725"/>
      <c r="AE133" s="725">
        <f t="shared" si="40"/>
        <v>0</v>
      </c>
      <c r="AF133" s="725"/>
      <c r="AG133" s="725"/>
      <c r="AH133" s="725"/>
      <c r="AI133" s="725">
        <f t="shared" si="41"/>
        <v>0</v>
      </c>
      <c r="AJ133" s="725"/>
      <c r="AK133" s="725"/>
      <c r="AL133" s="725"/>
      <c r="AM133" s="725">
        <f t="shared" si="42"/>
        <v>0</v>
      </c>
      <c r="AN133" s="725"/>
      <c r="AO133" s="725"/>
      <c r="AP133" s="725"/>
      <c r="AQ133" s="725">
        <f t="shared" si="43"/>
        <v>416</v>
      </c>
      <c r="AR133" s="725">
        <f t="shared" si="65"/>
        <v>416</v>
      </c>
      <c r="AS133" s="725"/>
      <c r="AT133" s="725"/>
      <c r="AU133" s="725"/>
      <c r="AV133" s="725">
        <f t="shared" si="44"/>
        <v>416</v>
      </c>
      <c r="AW133" s="725">
        <f t="shared" si="66"/>
        <v>416</v>
      </c>
      <c r="AX133" s="725"/>
      <c r="AY133" s="725"/>
      <c r="AZ133" s="725"/>
      <c r="BA133" s="725"/>
      <c r="BB133" s="725"/>
      <c r="BC133" s="725"/>
      <c r="BD133" s="725"/>
      <c r="BE133" s="898">
        <f t="shared" si="61"/>
        <v>0</v>
      </c>
      <c r="BF133" s="727">
        <v>2024</v>
      </c>
      <c r="BG133" s="727" t="s">
        <v>2323</v>
      </c>
      <c r="BH133" s="727" t="s">
        <v>2327</v>
      </c>
      <c r="BI133" s="728"/>
    </row>
    <row r="134" spans="1:61" s="758" customFormat="1" ht="38.25" hidden="1">
      <c r="A134" s="754"/>
      <c r="B134" s="755" t="s">
        <v>269</v>
      </c>
      <c r="C134" s="734" t="s">
        <v>204</v>
      </c>
      <c r="D134" s="756" t="s">
        <v>270</v>
      </c>
      <c r="E134" s="734" t="s">
        <v>259</v>
      </c>
      <c r="F134" s="736"/>
      <c r="G134" s="757">
        <f t="shared" si="62"/>
        <v>290</v>
      </c>
      <c r="H134" s="725">
        <v>290</v>
      </c>
      <c r="I134" s="725"/>
      <c r="J134" s="725"/>
      <c r="K134" s="725">
        <f t="shared" si="63"/>
        <v>290</v>
      </c>
      <c r="L134" s="725">
        <f t="shared" si="64"/>
        <v>290</v>
      </c>
      <c r="M134" s="969"/>
      <c r="N134" s="725"/>
      <c r="O134" s="725"/>
      <c r="P134" s="725"/>
      <c r="Q134" s="725"/>
      <c r="R134" s="725"/>
      <c r="S134" s="725">
        <f t="shared" si="45"/>
        <v>0</v>
      </c>
      <c r="T134" s="725"/>
      <c r="U134" s="725"/>
      <c r="V134" s="725"/>
      <c r="W134" s="725">
        <f t="shared" si="46"/>
        <v>0</v>
      </c>
      <c r="X134" s="725"/>
      <c r="Y134" s="725"/>
      <c r="Z134" s="725"/>
      <c r="AA134" s="725">
        <f t="shared" si="39"/>
        <v>0</v>
      </c>
      <c r="AB134" s="725"/>
      <c r="AC134" s="725"/>
      <c r="AD134" s="725"/>
      <c r="AE134" s="725">
        <f t="shared" si="40"/>
        <v>0</v>
      </c>
      <c r="AF134" s="725"/>
      <c r="AG134" s="725"/>
      <c r="AH134" s="725"/>
      <c r="AI134" s="725">
        <f t="shared" si="41"/>
        <v>0</v>
      </c>
      <c r="AJ134" s="725"/>
      <c r="AK134" s="725"/>
      <c r="AL134" s="725"/>
      <c r="AM134" s="725">
        <f t="shared" si="42"/>
        <v>0</v>
      </c>
      <c r="AN134" s="725"/>
      <c r="AO134" s="725"/>
      <c r="AP134" s="725"/>
      <c r="AQ134" s="725">
        <f t="shared" si="43"/>
        <v>290</v>
      </c>
      <c r="AR134" s="725">
        <f t="shared" si="65"/>
        <v>290</v>
      </c>
      <c r="AS134" s="725"/>
      <c r="AT134" s="725"/>
      <c r="AU134" s="725"/>
      <c r="AV134" s="725">
        <f t="shared" si="44"/>
        <v>290</v>
      </c>
      <c r="AW134" s="725">
        <f t="shared" si="66"/>
        <v>290</v>
      </c>
      <c r="AX134" s="725"/>
      <c r="AY134" s="725"/>
      <c r="AZ134" s="725"/>
      <c r="BA134" s="725"/>
      <c r="BB134" s="725"/>
      <c r="BC134" s="725"/>
      <c r="BD134" s="725"/>
      <c r="BE134" s="898">
        <f t="shared" si="61"/>
        <v>0</v>
      </c>
      <c r="BF134" s="727">
        <v>2024</v>
      </c>
      <c r="BG134" s="727" t="s">
        <v>2323</v>
      </c>
      <c r="BH134" s="727" t="s">
        <v>2327</v>
      </c>
      <c r="BI134" s="728"/>
    </row>
    <row r="135" spans="1:61" s="758" customFormat="1" ht="63.75" hidden="1">
      <c r="A135" s="754"/>
      <c r="B135" s="755" t="s">
        <v>271</v>
      </c>
      <c r="C135" s="734" t="s">
        <v>204</v>
      </c>
      <c r="D135" s="756" t="s">
        <v>272</v>
      </c>
      <c r="E135" s="734" t="s">
        <v>259</v>
      </c>
      <c r="F135" s="736"/>
      <c r="G135" s="757">
        <f t="shared" si="62"/>
        <v>76</v>
      </c>
      <c r="H135" s="725">
        <v>76</v>
      </c>
      <c r="I135" s="725"/>
      <c r="J135" s="725"/>
      <c r="K135" s="725">
        <f t="shared" si="63"/>
        <v>76</v>
      </c>
      <c r="L135" s="725">
        <f t="shared" si="64"/>
        <v>76</v>
      </c>
      <c r="M135" s="969"/>
      <c r="N135" s="725"/>
      <c r="O135" s="725"/>
      <c r="P135" s="725"/>
      <c r="Q135" s="725"/>
      <c r="R135" s="725"/>
      <c r="S135" s="725">
        <f t="shared" si="45"/>
        <v>0</v>
      </c>
      <c r="T135" s="725"/>
      <c r="U135" s="725"/>
      <c r="V135" s="725"/>
      <c r="W135" s="725">
        <f t="shared" si="46"/>
        <v>0</v>
      </c>
      <c r="X135" s="725"/>
      <c r="Y135" s="725"/>
      <c r="Z135" s="725"/>
      <c r="AA135" s="725">
        <f t="shared" si="39"/>
        <v>0</v>
      </c>
      <c r="AB135" s="725"/>
      <c r="AC135" s="725"/>
      <c r="AD135" s="725"/>
      <c r="AE135" s="725">
        <f t="shared" si="40"/>
        <v>0</v>
      </c>
      <c r="AF135" s="725"/>
      <c r="AG135" s="725"/>
      <c r="AH135" s="725"/>
      <c r="AI135" s="725">
        <f t="shared" si="41"/>
        <v>0</v>
      </c>
      <c r="AJ135" s="725"/>
      <c r="AK135" s="725"/>
      <c r="AL135" s="725"/>
      <c r="AM135" s="725">
        <f t="shared" si="42"/>
        <v>0</v>
      </c>
      <c r="AN135" s="725"/>
      <c r="AO135" s="725"/>
      <c r="AP135" s="725"/>
      <c r="AQ135" s="725">
        <f t="shared" si="43"/>
        <v>76</v>
      </c>
      <c r="AR135" s="725">
        <f t="shared" si="65"/>
        <v>76</v>
      </c>
      <c r="AS135" s="725"/>
      <c r="AT135" s="725"/>
      <c r="AU135" s="725"/>
      <c r="AV135" s="725">
        <f t="shared" si="44"/>
        <v>76</v>
      </c>
      <c r="AW135" s="725">
        <f t="shared" si="66"/>
        <v>76</v>
      </c>
      <c r="AX135" s="725"/>
      <c r="AY135" s="725"/>
      <c r="AZ135" s="725"/>
      <c r="BA135" s="725"/>
      <c r="BB135" s="725"/>
      <c r="BC135" s="725"/>
      <c r="BD135" s="725"/>
      <c r="BE135" s="898">
        <f t="shared" si="61"/>
        <v>0</v>
      </c>
      <c r="BF135" s="727">
        <v>2024</v>
      </c>
      <c r="BG135" s="727" t="s">
        <v>2323</v>
      </c>
      <c r="BH135" s="727" t="s">
        <v>2327</v>
      </c>
      <c r="BI135" s="728"/>
    </row>
    <row r="136" spans="1:61" s="758" customFormat="1" ht="31.5" hidden="1">
      <c r="A136" s="754"/>
      <c r="B136" s="755" t="s">
        <v>273</v>
      </c>
      <c r="C136" s="734" t="s">
        <v>204</v>
      </c>
      <c r="D136" s="734" t="s">
        <v>274</v>
      </c>
      <c r="E136" s="734" t="s">
        <v>259</v>
      </c>
      <c r="F136" s="736"/>
      <c r="G136" s="757">
        <f t="shared" si="62"/>
        <v>350</v>
      </c>
      <c r="H136" s="725">
        <v>350</v>
      </c>
      <c r="I136" s="725"/>
      <c r="J136" s="725"/>
      <c r="K136" s="725">
        <f t="shared" si="63"/>
        <v>350</v>
      </c>
      <c r="L136" s="725">
        <f t="shared" si="64"/>
        <v>350</v>
      </c>
      <c r="M136" s="969"/>
      <c r="N136" s="725"/>
      <c r="O136" s="725"/>
      <c r="P136" s="725"/>
      <c r="Q136" s="725"/>
      <c r="R136" s="725"/>
      <c r="S136" s="725">
        <f t="shared" si="45"/>
        <v>0</v>
      </c>
      <c r="T136" s="725"/>
      <c r="U136" s="725"/>
      <c r="V136" s="725"/>
      <c r="W136" s="725">
        <f t="shared" si="46"/>
        <v>0</v>
      </c>
      <c r="X136" s="725"/>
      <c r="Y136" s="725"/>
      <c r="Z136" s="725"/>
      <c r="AA136" s="725">
        <f t="shared" si="39"/>
        <v>0</v>
      </c>
      <c r="AB136" s="725"/>
      <c r="AC136" s="725"/>
      <c r="AD136" s="725"/>
      <c r="AE136" s="725">
        <f t="shared" si="40"/>
        <v>0</v>
      </c>
      <c r="AF136" s="725"/>
      <c r="AG136" s="725"/>
      <c r="AH136" s="725"/>
      <c r="AI136" s="725">
        <f t="shared" si="41"/>
        <v>0</v>
      </c>
      <c r="AJ136" s="725"/>
      <c r="AK136" s="725"/>
      <c r="AL136" s="725"/>
      <c r="AM136" s="725">
        <f t="shared" si="42"/>
        <v>0</v>
      </c>
      <c r="AN136" s="725"/>
      <c r="AO136" s="725"/>
      <c r="AP136" s="725"/>
      <c r="AQ136" s="725">
        <f t="shared" si="43"/>
        <v>350</v>
      </c>
      <c r="AR136" s="725">
        <f t="shared" si="65"/>
        <v>350</v>
      </c>
      <c r="AS136" s="725"/>
      <c r="AT136" s="725"/>
      <c r="AU136" s="725"/>
      <c r="AV136" s="725">
        <f t="shared" si="44"/>
        <v>350</v>
      </c>
      <c r="AW136" s="725">
        <f t="shared" si="66"/>
        <v>350</v>
      </c>
      <c r="AX136" s="725"/>
      <c r="AY136" s="725"/>
      <c r="AZ136" s="725"/>
      <c r="BA136" s="725"/>
      <c r="BB136" s="725"/>
      <c r="BC136" s="725"/>
      <c r="BD136" s="725"/>
      <c r="BE136" s="898">
        <f t="shared" si="61"/>
        <v>0</v>
      </c>
      <c r="BF136" s="727">
        <v>2024</v>
      </c>
      <c r="BG136" s="727" t="s">
        <v>2323</v>
      </c>
      <c r="BH136" s="727" t="s">
        <v>2327</v>
      </c>
      <c r="BI136" s="728"/>
    </row>
    <row r="137" spans="1:61" s="758" customFormat="1" ht="63.75" hidden="1">
      <c r="A137" s="754"/>
      <c r="B137" s="755" t="s">
        <v>275</v>
      </c>
      <c r="C137" s="734" t="s">
        <v>251</v>
      </c>
      <c r="D137" s="734" t="s">
        <v>276</v>
      </c>
      <c r="E137" s="734" t="s">
        <v>259</v>
      </c>
      <c r="F137" s="736"/>
      <c r="G137" s="757">
        <f t="shared" si="62"/>
        <v>370</v>
      </c>
      <c r="H137" s="725">
        <v>370</v>
      </c>
      <c r="I137" s="725"/>
      <c r="J137" s="725"/>
      <c r="K137" s="725">
        <f t="shared" si="63"/>
        <v>370</v>
      </c>
      <c r="L137" s="725">
        <f t="shared" si="64"/>
        <v>370</v>
      </c>
      <c r="M137" s="969"/>
      <c r="N137" s="725"/>
      <c r="O137" s="725"/>
      <c r="P137" s="725"/>
      <c r="Q137" s="725"/>
      <c r="R137" s="725"/>
      <c r="S137" s="725">
        <f t="shared" si="45"/>
        <v>0</v>
      </c>
      <c r="T137" s="725"/>
      <c r="U137" s="725"/>
      <c r="V137" s="725"/>
      <c r="W137" s="725">
        <f t="shared" si="46"/>
        <v>0</v>
      </c>
      <c r="X137" s="725"/>
      <c r="Y137" s="725"/>
      <c r="Z137" s="725"/>
      <c r="AA137" s="725">
        <f t="shared" si="39"/>
        <v>0</v>
      </c>
      <c r="AB137" s="725"/>
      <c r="AC137" s="725"/>
      <c r="AD137" s="725"/>
      <c r="AE137" s="725">
        <f t="shared" si="40"/>
        <v>0</v>
      </c>
      <c r="AF137" s="725"/>
      <c r="AG137" s="725"/>
      <c r="AH137" s="725"/>
      <c r="AI137" s="725">
        <f t="shared" si="41"/>
        <v>0</v>
      </c>
      <c r="AJ137" s="725"/>
      <c r="AK137" s="725"/>
      <c r="AL137" s="725"/>
      <c r="AM137" s="725">
        <f t="shared" si="42"/>
        <v>0</v>
      </c>
      <c r="AN137" s="725"/>
      <c r="AO137" s="725"/>
      <c r="AP137" s="725"/>
      <c r="AQ137" s="725">
        <f t="shared" si="43"/>
        <v>370</v>
      </c>
      <c r="AR137" s="725">
        <f t="shared" si="65"/>
        <v>370</v>
      </c>
      <c r="AS137" s="725"/>
      <c r="AT137" s="725"/>
      <c r="AU137" s="725"/>
      <c r="AV137" s="725">
        <f t="shared" si="44"/>
        <v>370</v>
      </c>
      <c r="AW137" s="725">
        <f t="shared" si="66"/>
        <v>370</v>
      </c>
      <c r="AX137" s="725"/>
      <c r="AY137" s="725"/>
      <c r="AZ137" s="725"/>
      <c r="BA137" s="725"/>
      <c r="BB137" s="725"/>
      <c r="BC137" s="725"/>
      <c r="BD137" s="725"/>
      <c r="BE137" s="898">
        <f t="shared" si="61"/>
        <v>0</v>
      </c>
      <c r="BF137" s="727">
        <v>2024</v>
      </c>
      <c r="BG137" s="727" t="s">
        <v>2323</v>
      </c>
      <c r="BH137" s="727" t="s">
        <v>2327</v>
      </c>
      <c r="BI137" s="728"/>
    </row>
    <row r="138" spans="1:61" s="758" customFormat="1" ht="63.75" hidden="1">
      <c r="A138" s="754"/>
      <c r="B138" s="755" t="s">
        <v>277</v>
      </c>
      <c r="C138" s="734" t="s">
        <v>251</v>
      </c>
      <c r="D138" s="734" t="s">
        <v>278</v>
      </c>
      <c r="E138" s="734" t="s">
        <v>259</v>
      </c>
      <c r="F138" s="736"/>
      <c r="G138" s="757">
        <f t="shared" si="62"/>
        <v>600</v>
      </c>
      <c r="H138" s="725">
        <v>600</v>
      </c>
      <c r="I138" s="725"/>
      <c r="J138" s="725"/>
      <c r="K138" s="725">
        <f t="shared" si="63"/>
        <v>600</v>
      </c>
      <c r="L138" s="725">
        <f t="shared" si="64"/>
        <v>600</v>
      </c>
      <c r="M138" s="969"/>
      <c r="N138" s="725"/>
      <c r="O138" s="725"/>
      <c r="P138" s="725"/>
      <c r="Q138" s="725"/>
      <c r="R138" s="725"/>
      <c r="S138" s="725">
        <f t="shared" si="45"/>
        <v>0</v>
      </c>
      <c r="T138" s="725"/>
      <c r="U138" s="725"/>
      <c r="V138" s="725"/>
      <c r="W138" s="725">
        <f t="shared" si="46"/>
        <v>0</v>
      </c>
      <c r="X138" s="725"/>
      <c r="Y138" s="725"/>
      <c r="Z138" s="725"/>
      <c r="AA138" s="725">
        <f t="shared" si="39"/>
        <v>0</v>
      </c>
      <c r="AB138" s="725"/>
      <c r="AC138" s="725"/>
      <c r="AD138" s="725"/>
      <c r="AE138" s="725">
        <f t="shared" si="40"/>
        <v>0</v>
      </c>
      <c r="AF138" s="725"/>
      <c r="AG138" s="725"/>
      <c r="AH138" s="725"/>
      <c r="AI138" s="725">
        <f t="shared" si="41"/>
        <v>0</v>
      </c>
      <c r="AJ138" s="725"/>
      <c r="AK138" s="725"/>
      <c r="AL138" s="725"/>
      <c r="AM138" s="725">
        <f t="shared" si="42"/>
        <v>0</v>
      </c>
      <c r="AN138" s="725"/>
      <c r="AO138" s="725"/>
      <c r="AP138" s="725"/>
      <c r="AQ138" s="725">
        <f t="shared" si="43"/>
        <v>600</v>
      </c>
      <c r="AR138" s="725">
        <f t="shared" si="65"/>
        <v>600</v>
      </c>
      <c r="AS138" s="725"/>
      <c r="AT138" s="725"/>
      <c r="AU138" s="725"/>
      <c r="AV138" s="725">
        <f t="shared" si="44"/>
        <v>600</v>
      </c>
      <c r="AW138" s="725">
        <f t="shared" si="66"/>
        <v>600</v>
      </c>
      <c r="AX138" s="725"/>
      <c r="AY138" s="725"/>
      <c r="AZ138" s="725"/>
      <c r="BA138" s="725"/>
      <c r="BB138" s="725"/>
      <c r="BC138" s="725"/>
      <c r="BD138" s="725"/>
      <c r="BE138" s="898">
        <f t="shared" si="61"/>
        <v>0</v>
      </c>
      <c r="BF138" s="727">
        <v>2024</v>
      </c>
      <c r="BG138" s="727" t="s">
        <v>2323</v>
      </c>
      <c r="BH138" s="727" t="s">
        <v>2327</v>
      </c>
      <c r="BI138" s="728"/>
    </row>
    <row r="139" spans="1:61" s="758" customFormat="1" ht="38.25" hidden="1">
      <c r="A139" s="754"/>
      <c r="B139" s="755" t="s">
        <v>279</v>
      </c>
      <c r="C139" s="734" t="s">
        <v>244</v>
      </c>
      <c r="D139" s="734" t="s">
        <v>280</v>
      </c>
      <c r="E139" s="734" t="s">
        <v>259</v>
      </c>
      <c r="F139" s="736"/>
      <c r="G139" s="757">
        <f t="shared" si="62"/>
        <v>716</v>
      </c>
      <c r="H139" s="725">
        <v>716</v>
      </c>
      <c r="I139" s="725"/>
      <c r="J139" s="725"/>
      <c r="K139" s="725">
        <f t="shared" si="63"/>
        <v>716</v>
      </c>
      <c r="L139" s="725">
        <f t="shared" si="64"/>
        <v>716</v>
      </c>
      <c r="M139" s="969"/>
      <c r="N139" s="725"/>
      <c r="O139" s="725"/>
      <c r="P139" s="725"/>
      <c r="Q139" s="725"/>
      <c r="R139" s="725"/>
      <c r="S139" s="725">
        <f t="shared" si="45"/>
        <v>0</v>
      </c>
      <c r="T139" s="725"/>
      <c r="U139" s="725"/>
      <c r="V139" s="725"/>
      <c r="W139" s="725">
        <f t="shared" si="46"/>
        <v>0</v>
      </c>
      <c r="X139" s="725"/>
      <c r="Y139" s="725"/>
      <c r="Z139" s="725"/>
      <c r="AA139" s="725">
        <f t="shared" si="39"/>
        <v>0</v>
      </c>
      <c r="AB139" s="725"/>
      <c r="AC139" s="725"/>
      <c r="AD139" s="725"/>
      <c r="AE139" s="725">
        <f t="shared" si="40"/>
        <v>0</v>
      </c>
      <c r="AF139" s="725"/>
      <c r="AG139" s="725"/>
      <c r="AH139" s="725"/>
      <c r="AI139" s="725">
        <f t="shared" si="41"/>
        <v>0</v>
      </c>
      <c r="AJ139" s="725"/>
      <c r="AK139" s="725"/>
      <c r="AL139" s="725"/>
      <c r="AM139" s="725">
        <f t="shared" si="42"/>
        <v>0</v>
      </c>
      <c r="AN139" s="725"/>
      <c r="AO139" s="725"/>
      <c r="AP139" s="725"/>
      <c r="AQ139" s="725">
        <f t="shared" si="43"/>
        <v>716</v>
      </c>
      <c r="AR139" s="725">
        <f t="shared" si="65"/>
        <v>716</v>
      </c>
      <c r="AS139" s="725"/>
      <c r="AT139" s="725"/>
      <c r="AU139" s="725"/>
      <c r="AV139" s="725">
        <f t="shared" si="44"/>
        <v>716</v>
      </c>
      <c r="AW139" s="725">
        <f t="shared" si="66"/>
        <v>716</v>
      </c>
      <c r="AX139" s="725"/>
      <c r="AY139" s="725"/>
      <c r="AZ139" s="725"/>
      <c r="BA139" s="725"/>
      <c r="BB139" s="725"/>
      <c r="BC139" s="725"/>
      <c r="BD139" s="725"/>
      <c r="BE139" s="898">
        <f t="shared" si="61"/>
        <v>0</v>
      </c>
      <c r="BF139" s="727">
        <v>2024</v>
      </c>
      <c r="BG139" s="727" t="s">
        <v>2323</v>
      </c>
      <c r="BH139" s="727" t="s">
        <v>2327</v>
      </c>
      <c r="BI139" s="728"/>
    </row>
    <row r="140" spans="1:61" s="758" customFormat="1" ht="25.5" hidden="1">
      <c r="A140" s="754"/>
      <c r="B140" s="755" t="s">
        <v>281</v>
      </c>
      <c r="C140" s="734" t="s">
        <v>244</v>
      </c>
      <c r="D140" s="734" t="s">
        <v>282</v>
      </c>
      <c r="E140" s="734" t="s">
        <v>259</v>
      </c>
      <c r="F140" s="736"/>
      <c r="G140" s="757">
        <f t="shared" si="62"/>
        <v>400</v>
      </c>
      <c r="H140" s="725">
        <v>400</v>
      </c>
      <c r="I140" s="725"/>
      <c r="J140" s="725"/>
      <c r="K140" s="725">
        <f t="shared" si="63"/>
        <v>400</v>
      </c>
      <c r="L140" s="725">
        <f t="shared" si="64"/>
        <v>400</v>
      </c>
      <c r="M140" s="969"/>
      <c r="N140" s="725"/>
      <c r="O140" s="725"/>
      <c r="P140" s="725"/>
      <c r="Q140" s="725"/>
      <c r="R140" s="725"/>
      <c r="S140" s="725">
        <f t="shared" si="45"/>
        <v>0</v>
      </c>
      <c r="T140" s="725"/>
      <c r="U140" s="725"/>
      <c r="V140" s="725"/>
      <c r="W140" s="725">
        <f t="shared" si="46"/>
        <v>0</v>
      </c>
      <c r="X140" s="725"/>
      <c r="Y140" s="725"/>
      <c r="Z140" s="725"/>
      <c r="AA140" s="725">
        <f t="shared" si="39"/>
        <v>0</v>
      </c>
      <c r="AB140" s="725"/>
      <c r="AC140" s="725"/>
      <c r="AD140" s="725"/>
      <c r="AE140" s="725">
        <f t="shared" si="40"/>
        <v>0</v>
      </c>
      <c r="AF140" s="725"/>
      <c r="AG140" s="725"/>
      <c r="AH140" s="725"/>
      <c r="AI140" s="725">
        <f t="shared" si="41"/>
        <v>0</v>
      </c>
      <c r="AJ140" s="725"/>
      <c r="AK140" s="725"/>
      <c r="AL140" s="725"/>
      <c r="AM140" s="725">
        <f t="shared" si="42"/>
        <v>0</v>
      </c>
      <c r="AN140" s="725"/>
      <c r="AO140" s="725"/>
      <c r="AP140" s="725"/>
      <c r="AQ140" s="725">
        <f t="shared" si="43"/>
        <v>400</v>
      </c>
      <c r="AR140" s="725">
        <f t="shared" si="65"/>
        <v>400</v>
      </c>
      <c r="AS140" s="725"/>
      <c r="AT140" s="725"/>
      <c r="AU140" s="725"/>
      <c r="AV140" s="725">
        <f t="shared" si="44"/>
        <v>400</v>
      </c>
      <c r="AW140" s="725">
        <f t="shared" si="66"/>
        <v>400</v>
      </c>
      <c r="AX140" s="725"/>
      <c r="AY140" s="725"/>
      <c r="AZ140" s="725"/>
      <c r="BA140" s="725"/>
      <c r="BB140" s="725"/>
      <c r="BC140" s="725"/>
      <c r="BD140" s="725"/>
      <c r="BE140" s="898">
        <f t="shared" si="61"/>
        <v>0</v>
      </c>
      <c r="BF140" s="727">
        <v>2024</v>
      </c>
      <c r="BG140" s="727" t="s">
        <v>2323</v>
      </c>
      <c r="BH140" s="727" t="s">
        <v>2327</v>
      </c>
      <c r="BI140" s="728"/>
    </row>
    <row r="141" spans="1:61" s="758" customFormat="1" ht="63.75" hidden="1">
      <c r="A141" s="754"/>
      <c r="B141" s="755" t="s">
        <v>283</v>
      </c>
      <c r="C141" s="734" t="s">
        <v>244</v>
      </c>
      <c r="D141" s="734" t="s">
        <v>284</v>
      </c>
      <c r="E141" s="734" t="s">
        <v>259</v>
      </c>
      <c r="F141" s="736"/>
      <c r="G141" s="757">
        <f t="shared" si="62"/>
        <v>252</v>
      </c>
      <c r="H141" s="725">
        <v>252</v>
      </c>
      <c r="I141" s="725"/>
      <c r="J141" s="725"/>
      <c r="K141" s="725">
        <f t="shared" si="63"/>
        <v>252</v>
      </c>
      <c r="L141" s="725">
        <f t="shared" si="64"/>
        <v>252</v>
      </c>
      <c r="M141" s="969"/>
      <c r="N141" s="725"/>
      <c r="O141" s="725"/>
      <c r="P141" s="725"/>
      <c r="Q141" s="725"/>
      <c r="R141" s="725"/>
      <c r="S141" s="725">
        <f t="shared" si="45"/>
        <v>0</v>
      </c>
      <c r="T141" s="725"/>
      <c r="U141" s="725"/>
      <c r="V141" s="725"/>
      <c r="W141" s="725">
        <f t="shared" si="46"/>
        <v>0</v>
      </c>
      <c r="X141" s="725"/>
      <c r="Y141" s="725"/>
      <c r="Z141" s="725"/>
      <c r="AA141" s="725">
        <f t="shared" si="39"/>
        <v>0</v>
      </c>
      <c r="AB141" s="725"/>
      <c r="AC141" s="725"/>
      <c r="AD141" s="725"/>
      <c r="AE141" s="725">
        <f t="shared" si="40"/>
        <v>0</v>
      </c>
      <c r="AF141" s="725"/>
      <c r="AG141" s="725"/>
      <c r="AH141" s="725"/>
      <c r="AI141" s="725">
        <f t="shared" si="41"/>
        <v>0</v>
      </c>
      <c r="AJ141" s="725"/>
      <c r="AK141" s="725"/>
      <c r="AL141" s="725"/>
      <c r="AM141" s="725">
        <f t="shared" si="42"/>
        <v>0</v>
      </c>
      <c r="AN141" s="725"/>
      <c r="AO141" s="725"/>
      <c r="AP141" s="725"/>
      <c r="AQ141" s="725">
        <f t="shared" si="43"/>
        <v>252</v>
      </c>
      <c r="AR141" s="725">
        <f t="shared" si="65"/>
        <v>252</v>
      </c>
      <c r="AS141" s="725"/>
      <c r="AT141" s="725"/>
      <c r="AU141" s="725"/>
      <c r="AV141" s="725">
        <f t="shared" si="44"/>
        <v>252</v>
      </c>
      <c r="AW141" s="725">
        <f t="shared" si="66"/>
        <v>252</v>
      </c>
      <c r="AX141" s="725"/>
      <c r="AY141" s="725"/>
      <c r="AZ141" s="725"/>
      <c r="BA141" s="725"/>
      <c r="BB141" s="725"/>
      <c r="BC141" s="725"/>
      <c r="BD141" s="725"/>
      <c r="BE141" s="898">
        <f t="shared" si="61"/>
        <v>0</v>
      </c>
      <c r="BF141" s="727">
        <v>2024</v>
      </c>
      <c r="BG141" s="727" t="s">
        <v>2323</v>
      </c>
      <c r="BH141" s="727" t="s">
        <v>2327</v>
      </c>
      <c r="BI141" s="728"/>
    </row>
    <row r="142" spans="1:61" s="758" customFormat="1" ht="63.75" hidden="1">
      <c r="A142" s="754"/>
      <c r="B142" s="755" t="s">
        <v>285</v>
      </c>
      <c r="C142" s="734" t="s">
        <v>286</v>
      </c>
      <c r="D142" s="734" t="s">
        <v>287</v>
      </c>
      <c r="E142" s="734" t="s">
        <v>259</v>
      </c>
      <c r="F142" s="736"/>
      <c r="G142" s="757">
        <f t="shared" si="62"/>
        <v>252</v>
      </c>
      <c r="H142" s="725">
        <v>252</v>
      </c>
      <c r="I142" s="725"/>
      <c r="J142" s="725"/>
      <c r="K142" s="725">
        <f t="shared" si="63"/>
        <v>252</v>
      </c>
      <c r="L142" s="725">
        <f t="shared" si="64"/>
        <v>252</v>
      </c>
      <c r="M142" s="969"/>
      <c r="N142" s="725"/>
      <c r="O142" s="725"/>
      <c r="P142" s="725"/>
      <c r="Q142" s="725"/>
      <c r="R142" s="725"/>
      <c r="S142" s="725">
        <f t="shared" si="45"/>
        <v>0</v>
      </c>
      <c r="T142" s="725"/>
      <c r="U142" s="725"/>
      <c r="V142" s="725"/>
      <c r="W142" s="725">
        <f t="shared" si="46"/>
        <v>0</v>
      </c>
      <c r="X142" s="725"/>
      <c r="Y142" s="725"/>
      <c r="Z142" s="725"/>
      <c r="AA142" s="725">
        <f t="shared" ref="AA142:AA205" si="67">SUM(AB142:AD142)</f>
        <v>0</v>
      </c>
      <c r="AB142" s="725"/>
      <c r="AC142" s="725"/>
      <c r="AD142" s="725"/>
      <c r="AE142" s="725">
        <f t="shared" ref="AE142:AE205" si="68">SUM(AF142:AH142)</f>
        <v>0</v>
      </c>
      <c r="AF142" s="725"/>
      <c r="AG142" s="725"/>
      <c r="AH142" s="725"/>
      <c r="AI142" s="725">
        <f t="shared" ref="AI142:AI205" si="69">SUM(AJ142:AL142)</f>
        <v>0</v>
      </c>
      <c r="AJ142" s="725"/>
      <c r="AK142" s="725"/>
      <c r="AL142" s="725"/>
      <c r="AM142" s="725">
        <f t="shared" ref="AM142:AM205" si="70">SUM(AN142:AP142)</f>
        <v>0</v>
      </c>
      <c r="AN142" s="725"/>
      <c r="AO142" s="725"/>
      <c r="AP142" s="725"/>
      <c r="AQ142" s="725">
        <f t="shared" ref="AQ142:AQ205" si="71">SUM(AR142:AT142)</f>
        <v>252</v>
      </c>
      <c r="AR142" s="725">
        <f t="shared" si="65"/>
        <v>252</v>
      </c>
      <c r="AS142" s="725"/>
      <c r="AT142" s="725"/>
      <c r="AU142" s="725"/>
      <c r="AV142" s="725">
        <f t="shared" ref="AV142:AV205" si="72">SUM(AW142:AY142)</f>
        <v>0</v>
      </c>
      <c r="AW142" s="725"/>
      <c r="AX142" s="725"/>
      <c r="AY142" s="725"/>
      <c r="AZ142" s="725"/>
      <c r="BA142" s="725"/>
      <c r="BB142" s="725"/>
      <c r="BC142" s="725"/>
      <c r="BD142" s="725"/>
      <c r="BE142" s="898">
        <f t="shared" si="61"/>
        <v>0</v>
      </c>
      <c r="BF142" s="727">
        <v>2024</v>
      </c>
      <c r="BG142" s="727" t="s">
        <v>2323</v>
      </c>
      <c r="BH142" s="727" t="s">
        <v>2327</v>
      </c>
      <c r="BI142" s="728"/>
    </row>
    <row r="143" spans="1:61" s="758" customFormat="1" ht="165.75" hidden="1">
      <c r="A143" s="754"/>
      <c r="B143" s="755" t="s">
        <v>288</v>
      </c>
      <c r="C143" s="734" t="s">
        <v>251</v>
      </c>
      <c r="D143" s="734" t="s">
        <v>289</v>
      </c>
      <c r="E143" s="734" t="s">
        <v>259</v>
      </c>
      <c r="F143" s="736"/>
      <c r="G143" s="757">
        <f t="shared" si="62"/>
        <v>252</v>
      </c>
      <c r="H143" s="725">
        <v>252</v>
      </c>
      <c r="I143" s="725"/>
      <c r="J143" s="725"/>
      <c r="K143" s="725">
        <f t="shared" si="63"/>
        <v>252</v>
      </c>
      <c r="L143" s="725">
        <f t="shared" si="64"/>
        <v>252</v>
      </c>
      <c r="M143" s="969"/>
      <c r="N143" s="725"/>
      <c r="O143" s="725"/>
      <c r="P143" s="725"/>
      <c r="Q143" s="725"/>
      <c r="R143" s="725"/>
      <c r="S143" s="725">
        <f t="shared" ref="S143:S206" si="73">SUM(T143:V143)</f>
        <v>0</v>
      </c>
      <c r="T143" s="725"/>
      <c r="U143" s="725"/>
      <c r="V143" s="725"/>
      <c r="W143" s="725">
        <f t="shared" ref="W143:W206" si="74">SUM(X143:Z143)</f>
        <v>0</v>
      </c>
      <c r="X143" s="725"/>
      <c r="Y143" s="725"/>
      <c r="Z143" s="725"/>
      <c r="AA143" s="725">
        <f t="shared" si="67"/>
        <v>0</v>
      </c>
      <c r="AB143" s="725"/>
      <c r="AC143" s="725"/>
      <c r="AD143" s="725"/>
      <c r="AE143" s="725">
        <f t="shared" si="68"/>
        <v>0</v>
      </c>
      <c r="AF143" s="725"/>
      <c r="AG143" s="725"/>
      <c r="AH143" s="725"/>
      <c r="AI143" s="725">
        <f t="shared" si="69"/>
        <v>0</v>
      </c>
      <c r="AJ143" s="725"/>
      <c r="AK143" s="725"/>
      <c r="AL143" s="725"/>
      <c r="AM143" s="725">
        <f t="shared" si="70"/>
        <v>0</v>
      </c>
      <c r="AN143" s="725"/>
      <c r="AO143" s="725"/>
      <c r="AP143" s="725"/>
      <c r="AQ143" s="725">
        <f t="shared" si="71"/>
        <v>252</v>
      </c>
      <c r="AR143" s="725">
        <f t="shared" si="65"/>
        <v>252</v>
      </c>
      <c r="AS143" s="725"/>
      <c r="AT143" s="725"/>
      <c r="AU143" s="725"/>
      <c r="AV143" s="725">
        <f t="shared" si="72"/>
        <v>0</v>
      </c>
      <c r="AW143" s="725"/>
      <c r="AX143" s="725"/>
      <c r="AY143" s="725"/>
      <c r="AZ143" s="725"/>
      <c r="BA143" s="725"/>
      <c r="BB143" s="725"/>
      <c r="BC143" s="725"/>
      <c r="BD143" s="725"/>
      <c r="BE143" s="898">
        <f t="shared" si="61"/>
        <v>0</v>
      </c>
      <c r="BF143" s="727">
        <v>2024</v>
      </c>
      <c r="BG143" s="727" t="s">
        <v>2323</v>
      </c>
      <c r="BH143" s="727" t="s">
        <v>2327</v>
      </c>
      <c r="BI143" s="728"/>
    </row>
    <row r="144" spans="1:61" s="758" customFormat="1" ht="76.5" hidden="1">
      <c r="A144" s="754"/>
      <c r="B144" s="755" t="s">
        <v>290</v>
      </c>
      <c r="C144" s="734" t="s">
        <v>264</v>
      </c>
      <c r="D144" s="734" t="s">
        <v>291</v>
      </c>
      <c r="E144" s="734" t="s">
        <v>259</v>
      </c>
      <c r="F144" s="736"/>
      <c r="G144" s="757">
        <f t="shared" si="62"/>
        <v>252</v>
      </c>
      <c r="H144" s="725">
        <v>252</v>
      </c>
      <c r="I144" s="725"/>
      <c r="J144" s="725"/>
      <c r="K144" s="725">
        <f t="shared" si="63"/>
        <v>252</v>
      </c>
      <c r="L144" s="725">
        <f t="shared" si="64"/>
        <v>252</v>
      </c>
      <c r="M144" s="969"/>
      <c r="N144" s="725"/>
      <c r="O144" s="725"/>
      <c r="P144" s="725"/>
      <c r="Q144" s="725"/>
      <c r="R144" s="725"/>
      <c r="S144" s="725">
        <f t="shared" si="73"/>
        <v>0</v>
      </c>
      <c r="T144" s="725"/>
      <c r="U144" s="725"/>
      <c r="V144" s="725"/>
      <c r="W144" s="725">
        <f t="shared" si="74"/>
        <v>0</v>
      </c>
      <c r="X144" s="725"/>
      <c r="Y144" s="725"/>
      <c r="Z144" s="725"/>
      <c r="AA144" s="725">
        <f t="shared" si="67"/>
        <v>0</v>
      </c>
      <c r="AB144" s="725"/>
      <c r="AC144" s="725"/>
      <c r="AD144" s="725"/>
      <c r="AE144" s="725">
        <f t="shared" si="68"/>
        <v>0</v>
      </c>
      <c r="AF144" s="725"/>
      <c r="AG144" s="725"/>
      <c r="AH144" s="725"/>
      <c r="AI144" s="725">
        <f t="shared" si="69"/>
        <v>0</v>
      </c>
      <c r="AJ144" s="725"/>
      <c r="AK144" s="725"/>
      <c r="AL144" s="725"/>
      <c r="AM144" s="725">
        <f t="shared" si="70"/>
        <v>0</v>
      </c>
      <c r="AN144" s="725"/>
      <c r="AO144" s="725"/>
      <c r="AP144" s="725"/>
      <c r="AQ144" s="725">
        <f t="shared" si="71"/>
        <v>252</v>
      </c>
      <c r="AR144" s="725">
        <f t="shared" si="65"/>
        <v>252</v>
      </c>
      <c r="AS144" s="725"/>
      <c r="AT144" s="725"/>
      <c r="AU144" s="725"/>
      <c r="AV144" s="725">
        <f t="shared" si="72"/>
        <v>0</v>
      </c>
      <c r="AW144" s="725"/>
      <c r="AX144" s="725"/>
      <c r="AY144" s="725"/>
      <c r="AZ144" s="725"/>
      <c r="BA144" s="725"/>
      <c r="BB144" s="725"/>
      <c r="BC144" s="725"/>
      <c r="BD144" s="725"/>
      <c r="BE144" s="898">
        <f t="shared" si="61"/>
        <v>0</v>
      </c>
      <c r="BF144" s="727">
        <v>2024</v>
      </c>
      <c r="BG144" s="727" t="s">
        <v>2323</v>
      </c>
      <c r="BH144" s="727" t="s">
        <v>2327</v>
      </c>
      <c r="BI144" s="728"/>
    </row>
    <row r="145" spans="1:61" s="758" customFormat="1" ht="63.75" hidden="1">
      <c r="A145" s="754"/>
      <c r="B145" s="755" t="s">
        <v>292</v>
      </c>
      <c r="C145" s="734" t="s">
        <v>293</v>
      </c>
      <c r="D145" s="734" t="s">
        <v>294</v>
      </c>
      <c r="E145" s="734" t="s">
        <v>259</v>
      </c>
      <c r="F145" s="736"/>
      <c r="G145" s="757">
        <f t="shared" si="62"/>
        <v>252</v>
      </c>
      <c r="H145" s="725">
        <v>252</v>
      </c>
      <c r="I145" s="725"/>
      <c r="J145" s="725"/>
      <c r="K145" s="725">
        <f t="shared" si="63"/>
        <v>252</v>
      </c>
      <c r="L145" s="725">
        <f t="shared" si="64"/>
        <v>252</v>
      </c>
      <c r="M145" s="969"/>
      <c r="N145" s="725"/>
      <c r="O145" s="725"/>
      <c r="P145" s="725"/>
      <c r="Q145" s="725"/>
      <c r="R145" s="725"/>
      <c r="S145" s="725">
        <f t="shared" si="73"/>
        <v>0</v>
      </c>
      <c r="T145" s="725"/>
      <c r="U145" s="725"/>
      <c r="V145" s="725"/>
      <c r="W145" s="725">
        <f t="shared" si="74"/>
        <v>0</v>
      </c>
      <c r="X145" s="725"/>
      <c r="Y145" s="725"/>
      <c r="Z145" s="725"/>
      <c r="AA145" s="725">
        <f t="shared" si="67"/>
        <v>0</v>
      </c>
      <c r="AB145" s="725"/>
      <c r="AC145" s="725"/>
      <c r="AD145" s="725"/>
      <c r="AE145" s="725">
        <f t="shared" si="68"/>
        <v>0</v>
      </c>
      <c r="AF145" s="725"/>
      <c r="AG145" s="725"/>
      <c r="AH145" s="725"/>
      <c r="AI145" s="725">
        <f t="shared" si="69"/>
        <v>0</v>
      </c>
      <c r="AJ145" s="725"/>
      <c r="AK145" s="725"/>
      <c r="AL145" s="725"/>
      <c r="AM145" s="725">
        <f t="shared" si="70"/>
        <v>0</v>
      </c>
      <c r="AN145" s="725"/>
      <c r="AO145" s="725"/>
      <c r="AP145" s="725"/>
      <c r="AQ145" s="725">
        <f t="shared" si="71"/>
        <v>252</v>
      </c>
      <c r="AR145" s="725">
        <f t="shared" si="65"/>
        <v>252</v>
      </c>
      <c r="AS145" s="725"/>
      <c r="AT145" s="725"/>
      <c r="AU145" s="725"/>
      <c r="AV145" s="725">
        <f t="shared" si="72"/>
        <v>0</v>
      </c>
      <c r="AW145" s="725"/>
      <c r="AX145" s="725"/>
      <c r="AY145" s="725"/>
      <c r="AZ145" s="725"/>
      <c r="BA145" s="725"/>
      <c r="BB145" s="725"/>
      <c r="BC145" s="725"/>
      <c r="BD145" s="725"/>
      <c r="BE145" s="898">
        <f t="shared" si="61"/>
        <v>0</v>
      </c>
      <c r="BF145" s="727">
        <v>2024</v>
      </c>
      <c r="BG145" s="727" t="s">
        <v>2323</v>
      </c>
      <c r="BH145" s="727" t="s">
        <v>2327</v>
      </c>
      <c r="BI145" s="728"/>
    </row>
    <row r="146" spans="1:61" s="758" customFormat="1" ht="51" hidden="1">
      <c r="A146" s="754"/>
      <c r="B146" s="755" t="s">
        <v>295</v>
      </c>
      <c r="C146" s="734" t="s">
        <v>296</v>
      </c>
      <c r="D146" s="734" t="s">
        <v>297</v>
      </c>
      <c r="E146" s="734" t="s">
        <v>259</v>
      </c>
      <c r="F146" s="736"/>
      <c r="G146" s="757">
        <f t="shared" si="62"/>
        <v>252</v>
      </c>
      <c r="H146" s="725">
        <v>252</v>
      </c>
      <c r="I146" s="725"/>
      <c r="J146" s="725"/>
      <c r="K146" s="725">
        <f t="shared" si="63"/>
        <v>252</v>
      </c>
      <c r="L146" s="725">
        <f t="shared" si="64"/>
        <v>252</v>
      </c>
      <c r="M146" s="969"/>
      <c r="N146" s="725"/>
      <c r="O146" s="725"/>
      <c r="P146" s="725"/>
      <c r="Q146" s="725"/>
      <c r="R146" s="725"/>
      <c r="S146" s="725">
        <f t="shared" si="73"/>
        <v>0</v>
      </c>
      <c r="T146" s="725"/>
      <c r="U146" s="725"/>
      <c r="V146" s="725"/>
      <c r="W146" s="725">
        <f t="shared" si="74"/>
        <v>0</v>
      </c>
      <c r="X146" s="725"/>
      <c r="Y146" s="725"/>
      <c r="Z146" s="725"/>
      <c r="AA146" s="725">
        <f t="shared" si="67"/>
        <v>0</v>
      </c>
      <c r="AB146" s="725"/>
      <c r="AC146" s="725"/>
      <c r="AD146" s="725"/>
      <c r="AE146" s="725">
        <f t="shared" si="68"/>
        <v>0</v>
      </c>
      <c r="AF146" s="725"/>
      <c r="AG146" s="725"/>
      <c r="AH146" s="725"/>
      <c r="AI146" s="725">
        <f t="shared" si="69"/>
        <v>0</v>
      </c>
      <c r="AJ146" s="725"/>
      <c r="AK146" s="725"/>
      <c r="AL146" s="725"/>
      <c r="AM146" s="725">
        <f t="shared" si="70"/>
        <v>0</v>
      </c>
      <c r="AN146" s="725"/>
      <c r="AO146" s="725"/>
      <c r="AP146" s="725"/>
      <c r="AQ146" s="725">
        <f t="shared" si="71"/>
        <v>252</v>
      </c>
      <c r="AR146" s="725">
        <f t="shared" si="65"/>
        <v>252</v>
      </c>
      <c r="AS146" s="725"/>
      <c r="AT146" s="725"/>
      <c r="AU146" s="725"/>
      <c r="AV146" s="725">
        <f t="shared" si="72"/>
        <v>0</v>
      </c>
      <c r="AW146" s="725"/>
      <c r="AX146" s="725"/>
      <c r="AY146" s="725"/>
      <c r="AZ146" s="725"/>
      <c r="BA146" s="725"/>
      <c r="BB146" s="725"/>
      <c r="BC146" s="725"/>
      <c r="BD146" s="725"/>
      <c r="BE146" s="898">
        <f t="shared" si="61"/>
        <v>0</v>
      </c>
      <c r="BF146" s="727">
        <v>2024</v>
      </c>
      <c r="BG146" s="727" t="s">
        <v>2323</v>
      </c>
      <c r="BH146" s="727" t="s">
        <v>2327</v>
      </c>
      <c r="BI146" s="728"/>
    </row>
    <row r="147" spans="1:61" s="758" customFormat="1" ht="38.25" hidden="1">
      <c r="A147" s="754"/>
      <c r="B147" s="755" t="s">
        <v>298</v>
      </c>
      <c r="C147" s="734" t="s">
        <v>240</v>
      </c>
      <c r="D147" s="734" t="s">
        <v>299</v>
      </c>
      <c r="E147" s="734" t="s">
        <v>259</v>
      </c>
      <c r="F147" s="736"/>
      <c r="G147" s="757">
        <f t="shared" si="62"/>
        <v>252</v>
      </c>
      <c r="H147" s="725">
        <v>252</v>
      </c>
      <c r="I147" s="725"/>
      <c r="J147" s="725"/>
      <c r="K147" s="725">
        <f t="shared" si="63"/>
        <v>252</v>
      </c>
      <c r="L147" s="725">
        <f t="shared" si="64"/>
        <v>252</v>
      </c>
      <c r="M147" s="969"/>
      <c r="N147" s="725"/>
      <c r="O147" s="725"/>
      <c r="P147" s="725"/>
      <c r="Q147" s="725"/>
      <c r="R147" s="725"/>
      <c r="S147" s="725">
        <f t="shared" si="73"/>
        <v>0</v>
      </c>
      <c r="T147" s="725"/>
      <c r="U147" s="725"/>
      <c r="V147" s="725"/>
      <c r="W147" s="725">
        <f t="shared" si="74"/>
        <v>0</v>
      </c>
      <c r="X147" s="725"/>
      <c r="Y147" s="725"/>
      <c r="Z147" s="725"/>
      <c r="AA147" s="725">
        <f t="shared" si="67"/>
        <v>0</v>
      </c>
      <c r="AB147" s="725"/>
      <c r="AC147" s="725"/>
      <c r="AD147" s="725"/>
      <c r="AE147" s="725">
        <f t="shared" si="68"/>
        <v>0</v>
      </c>
      <c r="AF147" s="725"/>
      <c r="AG147" s="725"/>
      <c r="AH147" s="725"/>
      <c r="AI147" s="725">
        <f t="shared" si="69"/>
        <v>0</v>
      </c>
      <c r="AJ147" s="725"/>
      <c r="AK147" s="725"/>
      <c r="AL147" s="725"/>
      <c r="AM147" s="725">
        <f t="shared" si="70"/>
        <v>0</v>
      </c>
      <c r="AN147" s="725"/>
      <c r="AO147" s="725"/>
      <c r="AP147" s="725"/>
      <c r="AQ147" s="725">
        <f t="shared" si="71"/>
        <v>252</v>
      </c>
      <c r="AR147" s="725">
        <f t="shared" si="65"/>
        <v>252</v>
      </c>
      <c r="AS147" s="725"/>
      <c r="AT147" s="725"/>
      <c r="AU147" s="725"/>
      <c r="AV147" s="725">
        <f t="shared" si="72"/>
        <v>0</v>
      </c>
      <c r="AW147" s="725"/>
      <c r="AX147" s="725"/>
      <c r="AY147" s="725"/>
      <c r="AZ147" s="725"/>
      <c r="BA147" s="725"/>
      <c r="BB147" s="725"/>
      <c r="BC147" s="725"/>
      <c r="BD147" s="725"/>
      <c r="BE147" s="898">
        <f t="shared" si="61"/>
        <v>0</v>
      </c>
      <c r="BF147" s="727">
        <v>2024</v>
      </c>
      <c r="BG147" s="727" t="s">
        <v>2323</v>
      </c>
      <c r="BH147" s="727" t="s">
        <v>2327</v>
      </c>
      <c r="BI147" s="728"/>
    </row>
    <row r="148" spans="1:61" s="758" customFormat="1" ht="63.75" hidden="1">
      <c r="A148" s="754"/>
      <c r="B148" s="755" t="s">
        <v>300</v>
      </c>
      <c r="C148" s="734" t="s">
        <v>220</v>
      </c>
      <c r="D148" s="734" t="s">
        <v>301</v>
      </c>
      <c r="E148" s="734" t="s">
        <v>259</v>
      </c>
      <c r="F148" s="736"/>
      <c r="G148" s="757">
        <f t="shared" si="62"/>
        <v>252</v>
      </c>
      <c r="H148" s="725">
        <v>252</v>
      </c>
      <c r="I148" s="725"/>
      <c r="J148" s="725"/>
      <c r="K148" s="725">
        <f t="shared" si="63"/>
        <v>252</v>
      </c>
      <c r="L148" s="725">
        <f t="shared" si="64"/>
        <v>252</v>
      </c>
      <c r="M148" s="969"/>
      <c r="N148" s="725"/>
      <c r="O148" s="725"/>
      <c r="P148" s="725"/>
      <c r="Q148" s="725"/>
      <c r="R148" s="725"/>
      <c r="S148" s="725">
        <f t="shared" si="73"/>
        <v>0</v>
      </c>
      <c r="T148" s="725"/>
      <c r="U148" s="725"/>
      <c r="V148" s="725"/>
      <c r="W148" s="725">
        <f t="shared" si="74"/>
        <v>0</v>
      </c>
      <c r="X148" s="725"/>
      <c r="Y148" s="725"/>
      <c r="Z148" s="725"/>
      <c r="AA148" s="725">
        <f t="shared" si="67"/>
        <v>0</v>
      </c>
      <c r="AB148" s="725"/>
      <c r="AC148" s="725"/>
      <c r="AD148" s="725"/>
      <c r="AE148" s="725">
        <f t="shared" si="68"/>
        <v>0</v>
      </c>
      <c r="AF148" s="725"/>
      <c r="AG148" s="725"/>
      <c r="AH148" s="725"/>
      <c r="AI148" s="725">
        <f t="shared" si="69"/>
        <v>0</v>
      </c>
      <c r="AJ148" s="725"/>
      <c r="AK148" s="725"/>
      <c r="AL148" s="725"/>
      <c r="AM148" s="725">
        <f t="shared" si="70"/>
        <v>0</v>
      </c>
      <c r="AN148" s="725"/>
      <c r="AO148" s="725"/>
      <c r="AP148" s="725"/>
      <c r="AQ148" s="725">
        <f t="shared" si="71"/>
        <v>252</v>
      </c>
      <c r="AR148" s="725">
        <f t="shared" si="65"/>
        <v>252</v>
      </c>
      <c r="AS148" s="725"/>
      <c r="AT148" s="725"/>
      <c r="AU148" s="725"/>
      <c r="AV148" s="725">
        <f t="shared" si="72"/>
        <v>0</v>
      </c>
      <c r="AW148" s="725"/>
      <c r="AX148" s="725"/>
      <c r="AY148" s="725"/>
      <c r="AZ148" s="725"/>
      <c r="BA148" s="725"/>
      <c r="BB148" s="725"/>
      <c r="BC148" s="725"/>
      <c r="BD148" s="725"/>
      <c r="BE148" s="898">
        <f t="shared" si="61"/>
        <v>0</v>
      </c>
      <c r="BF148" s="727">
        <v>2024</v>
      </c>
      <c r="BG148" s="727" t="s">
        <v>2323</v>
      </c>
      <c r="BH148" s="727" t="s">
        <v>2327</v>
      </c>
      <c r="BI148" s="728"/>
    </row>
    <row r="149" spans="1:61" s="758" customFormat="1" ht="76.5" hidden="1">
      <c r="A149" s="754"/>
      <c r="B149" s="759" t="s">
        <v>302</v>
      </c>
      <c r="C149" s="734" t="s">
        <v>303</v>
      </c>
      <c r="D149" s="734" t="s">
        <v>302</v>
      </c>
      <c r="E149" s="734" t="s">
        <v>259</v>
      </c>
      <c r="F149" s="736"/>
      <c r="G149" s="757">
        <f>+H149+I149+J149</f>
        <v>14500</v>
      </c>
      <c r="H149" s="725">
        <v>5058</v>
      </c>
      <c r="I149" s="725">
        <v>9442</v>
      </c>
      <c r="J149" s="725"/>
      <c r="K149" s="725">
        <f>+L149</f>
        <v>5058</v>
      </c>
      <c r="L149" s="725">
        <f>+H149</f>
        <v>5058</v>
      </c>
      <c r="M149" s="969"/>
      <c r="N149" s="725"/>
      <c r="O149" s="725"/>
      <c r="P149" s="725"/>
      <c r="Q149" s="725"/>
      <c r="R149" s="725"/>
      <c r="S149" s="725">
        <f t="shared" si="73"/>
        <v>0</v>
      </c>
      <c r="T149" s="725"/>
      <c r="U149" s="725"/>
      <c r="V149" s="725"/>
      <c r="W149" s="725">
        <f t="shared" si="74"/>
        <v>0</v>
      </c>
      <c r="X149" s="725"/>
      <c r="Y149" s="725"/>
      <c r="Z149" s="725"/>
      <c r="AA149" s="725">
        <f t="shared" si="67"/>
        <v>0</v>
      </c>
      <c r="AB149" s="725"/>
      <c r="AC149" s="725"/>
      <c r="AD149" s="725"/>
      <c r="AE149" s="725">
        <f t="shared" si="68"/>
        <v>0</v>
      </c>
      <c r="AF149" s="725"/>
      <c r="AG149" s="725"/>
      <c r="AH149" s="725"/>
      <c r="AI149" s="725">
        <f t="shared" si="69"/>
        <v>0</v>
      </c>
      <c r="AJ149" s="725"/>
      <c r="AK149" s="725"/>
      <c r="AL149" s="725"/>
      <c r="AM149" s="725">
        <f t="shared" si="70"/>
        <v>0</v>
      </c>
      <c r="AN149" s="725"/>
      <c r="AO149" s="725"/>
      <c r="AP149" s="725"/>
      <c r="AQ149" s="725">
        <f t="shared" si="71"/>
        <v>14500</v>
      </c>
      <c r="AR149" s="725">
        <f t="shared" si="65"/>
        <v>5058</v>
      </c>
      <c r="AS149" s="725"/>
      <c r="AT149" s="725">
        <v>9442</v>
      </c>
      <c r="AU149" s="725"/>
      <c r="AV149" s="725">
        <f t="shared" si="72"/>
        <v>10058</v>
      </c>
      <c r="AW149" s="725">
        <f>+AR149</f>
        <v>5058</v>
      </c>
      <c r="AX149" s="725"/>
      <c r="AY149" s="725">
        <v>5000</v>
      </c>
      <c r="AZ149" s="725"/>
      <c r="BA149" s="725"/>
      <c r="BB149" s="725"/>
      <c r="BC149" s="725"/>
      <c r="BD149" s="725"/>
      <c r="BE149" s="898">
        <f t="shared" si="61"/>
        <v>0</v>
      </c>
      <c r="BF149" s="727">
        <v>2024</v>
      </c>
      <c r="BG149" s="727" t="s">
        <v>2323</v>
      </c>
      <c r="BH149" s="727" t="s">
        <v>2327</v>
      </c>
      <c r="BI149" s="728"/>
    </row>
    <row r="150" spans="1:61" s="28" customFormat="1" ht="18.75" hidden="1">
      <c r="A150" s="69" t="s">
        <v>54</v>
      </c>
      <c r="B150" s="70" t="s">
        <v>55</v>
      </c>
      <c r="C150" s="71"/>
      <c r="D150" s="71"/>
      <c r="E150" s="71"/>
      <c r="F150" s="141"/>
      <c r="G150" s="142">
        <f>SUM(G151:G222)</f>
        <v>35691.417303999995</v>
      </c>
      <c r="H150" s="142">
        <f t="shared" ref="H150:BE150" si="75">SUM(H151:H222)</f>
        <v>33918.661475000001</v>
      </c>
      <c r="I150" s="142">
        <f t="shared" si="75"/>
        <v>0</v>
      </c>
      <c r="J150" s="142">
        <f t="shared" si="75"/>
        <v>1772.7558290000002</v>
      </c>
      <c r="K150" s="142">
        <f t="shared" si="75"/>
        <v>35691.417303999995</v>
      </c>
      <c r="L150" s="142">
        <f t="shared" si="75"/>
        <v>33918.661475000001</v>
      </c>
      <c r="M150" s="967">
        <f t="shared" si="75"/>
        <v>18739.974531999997</v>
      </c>
      <c r="N150" s="142">
        <f t="shared" si="75"/>
        <v>0</v>
      </c>
      <c r="O150" s="142">
        <f t="shared" si="75"/>
        <v>5938.7012749999994</v>
      </c>
      <c r="P150" s="142">
        <f t="shared" si="75"/>
        <v>5938.7012749999994</v>
      </c>
      <c r="Q150" s="142">
        <f t="shared" si="75"/>
        <v>0</v>
      </c>
      <c r="R150" s="142">
        <f t="shared" si="75"/>
        <v>0</v>
      </c>
      <c r="S150" s="142">
        <f t="shared" si="75"/>
        <v>3494.0219999999999</v>
      </c>
      <c r="T150" s="142">
        <f t="shared" si="75"/>
        <v>3244</v>
      </c>
      <c r="U150" s="142">
        <f t="shared" si="75"/>
        <v>0</v>
      </c>
      <c r="V150" s="142">
        <f t="shared" si="75"/>
        <v>250.02200000000002</v>
      </c>
      <c r="W150" s="142">
        <f t="shared" si="75"/>
        <v>3854.2502279999994</v>
      </c>
      <c r="X150" s="142">
        <f t="shared" si="75"/>
        <v>3854.2502279999994</v>
      </c>
      <c r="Y150" s="142">
        <f t="shared" si="75"/>
        <v>0</v>
      </c>
      <c r="Z150" s="142">
        <f t="shared" si="75"/>
        <v>0</v>
      </c>
      <c r="AA150" s="142">
        <f t="shared" si="75"/>
        <v>1290.3429999999998</v>
      </c>
      <c r="AB150" s="142">
        <f t="shared" si="75"/>
        <v>1290.3429999999998</v>
      </c>
      <c r="AC150" s="142">
        <f t="shared" si="75"/>
        <v>0</v>
      </c>
      <c r="AD150" s="142">
        <f t="shared" si="75"/>
        <v>0</v>
      </c>
      <c r="AE150" s="142">
        <f t="shared" si="75"/>
        <v>5938.7012749999994</v>
      </c>
      <c r="AF150" s="142">
        <f t="shared" si="75"/>
        <v>5938.7012749999994</v>
      </c>
      <c r="AG150" s="142">
        <f t="shared" si="75"/>
        <v>0</v>
      </c>
      <c r="AH150" s="142">
        <f t="shared" si="75"/>
        <v>0</v>
      </c>
      <c r="AI150" s="142">
        <f t="shared" si="75"/>
        <v>3494.0219999999999</v>
      </c>
      <c r="AJ150" s="142">
        <f t="shared" si="75"/>
        <v>3244</v>
      </c>
      <c r="AK150" s="142">
        <f t="shared" si="75"/>
        <v>0</v>
      </c>
      <c r="AL150" s="142">
        <f t="shared" si="75"/>
        <v>250.02200000000002</v>
      </c>
      <c r="AM150" s="142">
        <f t="shared" si="75"/>
        <v>27064.417303999995</v>
      </c>
      <c r="AN150" s="142">
        <f t="shared" si="75"/>
        <v>25904.661474999997</v>
      </c>
      <c r="AO150" s="142">
        <f t="shared" si="75"/>
        <v>0</v>
      </c>
      <c r="AP150" s="142">
        <f t="shared" si="75"/>
        <v>1159.7558290000002</v>
      </c>
      <c r="AQ150" s="142">
        <f t="shared" si="75"/>
        <v>6628</v>
      </c>
      <c r="AR150" s="142">
        <f t="shared" si="75"/>
        <v>6628</v>
      </c>
      <c r="AS150" s="142">
        <f t="shared" si="75"/>
        <v>0</v>
      </c>
      <c r="AT150" s="142">
        <f t="shared" si="75"/>
        <v>0</v>
      </c>
      <c r="AU150" s="142">
        <f t="shared" si="75"/>
        <v>613</v>
      </c>
      <c r="AV150" s="142">
        <f t="shared" si="75"/>
        <v>6628</v>
      </c>
      <c r="AW150" s="142">
        <f t="shared" si="75"/>
        <v>6628</v>
      </c>
      <c r="AX150" s="142">
        <f t="shared" si="75"/>
        <v>0</v>
      </c>
      <c r="AY150" s="142">
        <f t="shared" si="75"/>
        <v>0</v>
      </c>
      <c r="AZ150" s="142">
        <f t="shared" si="75"/>
        <v>613</v>
      </c>
      <c r="BA150" s="142">
        <f t="shared" si="75"/>
        <v>0</v>
      </c>
      <c r="BB150" s="142">
        <f t="shared" si="75"/>
        <v>0</v>
      </c>
      <c r="BC150" s="142">
        <f t="shared" si="75"/>
        <v>0</v>
      </c>
      <c r="BD150" s="142">
        <f t="shared" si="75"/>
        <v>0</v>
      </c>
      <c r="BE150" s="142">
        <f t="shared" si="75"/>
        <v>23570.395304000001</v>
      </c>
      <c r="BF150" s="198"/>
      <c r="BG150" s="198"/>
      <c r="BH150" s="198"/>
      <c r="BI150" s="72"/>
    </row>
    <row r="151" spans="1:61" s="254" customFormat="1" ht="31.5" hidden="1">
      <c r="A151" s="246" t="s">
        <v>413</v>
      </c>
      <c r="B151" s="247" t="s">
        <v>1349</v>
      </c>
      <c r="C151" s="248" t="s">
        <v>1294</v>
      </c>
      <c r="D151" s="249"/>
      <c r="E151" s="219" t="s">
        <v>1332</v>
      </c>
      <c r="F151" s="250"/>
      <c r="G151" s="251">
        <v>1386</v>
      </c>
      <c r="H151" s="251">
        <v>1386</v>
      </c>
      <c r="I151" s="252"/>
      <c r="J151" s="252"/>
      <c r="K151" s="251">
        <v>1386</v>
      </c>
      <c r="L151" s="251">
        <v>1386</v>
      </c>
      <c r="M151" s="978"/>
      <c r="N151" s="252"/>
      <c r="O151" s="252"/>
      <c r="P151" s="252"/>
      <c r="Q151" s="252"/>
      <c r="R151" s="252"/>
      <c r="S151" s="252">
        <f t="shared" si="73"/>
        <v>0</v>
      </c>
      <c r="T151" s="252"/>
      <c r="U151" s="252"/>
      <c r="V151" s="252"/>
      <c r="W151" s="252">
        <f t="shared" si="74"/>
        <v>0</v>
      </c>
      <c r="X151" s="252"/>
      <c r="Y151" s="252"/>
      <c r="Z151" s="252"/>
      <c r="AA151" s="252">
        <f t="shared" si="67"/>
        <v>0</v>
      </c>
      <c r="AB151" s="252"/>
      <c r="AC151" s="252"/>
      <c r="AD151" s="252"/>
      <c r="AE151" s="252">
        <f t="shared" si="68"/>
        <v>0</v>
      </c>
      <c r="AF151" s="252"/>
      <c r="AG151" s="252"/>
      <c r="AH151" s="252"/>
      <c r="AI151" s="252">
        <f t="shared" si="69"/>
        <v>0</v>
      </c>
      <c r="AJ151" s="252"/>
      <c r="AK151" s="252"/>
      <c r="AL151" s="252"/>
      <c r="AM151" s="252">
        <f t="shared" si="70"/>
        <v>0</v>
      </c>
      <c r="AN151" s="252"/>
      <c r="AO151" s="252"/>
      <c r="AP151" s="252"/>
      <c r="AQ151" s="252">
        <f t="shared" si="71"/>
        <v>0</v>
      </c>
      <c r="AR151" s="252"/>
      <c r="AS151" s="252"/>
      <c r="AT151" s="252"/>
      <c r="AU151" s="252"/>
      <c r="AV151" s="252">
        <f t="shared" si="72"/>
        <v>0</v>
      </c>
      <c r="AW151" s="252"/>
      <c r="AX151" s="252"/>
      <c r="AY151" s="252"/>
      <c r="AZ151" s="252"/>
      <c r="BA151" s="252"/>
      <c r="BB151" s="252"/>
      <c r="BC151" s="252"/>
      <c r="BD151" s="252"/>
      <c r="BE151" s="902">
        <f t="shared" si="61"/>
        <v>0</v>
      </c>
      <c r="BF151" s="211">
        <v>2023</v>
      </c>
      <c r="BG151" s="211" t="s">
        <v>910</v>
      </c>
      <c r="BH151" s="211"/>
      <c r="BI151" s="253"/>
    </row>
    <row r="152" spans="1:61" s="254" customFormat="1" ht="31.5" hidden="1">
      <c r="A152" s="255" t="s">
        <v>413</v>
      </c>
      <c r="B152" s="229" t="s">
        <v>1350</v>
      </c>
      <c r="C152" s="219" t="s">
        <v>1134</v>
      </c>
      <c r="D152" s="256"/>
      <c r="E152" s="219" t="s">
        <v>305</v>
      </c>
      <c r="F152" s="257" t="s">
        <v>1351</v>
      </c>
      <c r="G152" s="258">
        <v>410</v>
      </c>
      <c r="H152" s="258">
        <v>400</v>
      </c>
      <c r="I152" s="258">
        <v>0</v>
      </c>
      <c r="J152" s="258">
        <v>10</v>
      </c>
      <c r="K152" s="258">
        <v>410</v>
      </c>
      <c r="L152" s="258">
        <v>400</v>
      </c>
      <c r="M152" s="979">
        <v>391.75115099999999</v>
      </c>
      <c r="N152" s="258">
        <v>0</v>
      </c>
      <c r="O152" s="258">
        <v>18.248849</v>
      </c>
      <c r="P152" s="258">
        <v>18.248849</v>
      </c>
      <c r="Q152" s="258">
        <v>0</v>
      </c>
      <c r="R152" s="258">
        <v>0</v>
      </c>
      <c r="S152" s="258">
        <f t="shared" si="73"/>
        <v>0</v>
      </c>
      <c r="T152" s="258">
        <v>0</v>
      </c>
      <c r="U152" s="258">
        <v>0</v>
      </c>
      <c r="V152" s="259"/>
      <c r="W152" s="258">
        <f t="shared" si="74"/>
        <v>0</v>
      </c>
      <c r="X152" s="258">
        <v>0</v>
      </c>
      <c r="Y152" s="258">
        <v>0</v>
      </c>
      <c r="Z152" s="258">
        <v>0</v>
      </c>
      <c r="AA152" s="258">
        <f t="shared" si="67"/>
        <v>0</v>
      </c>
      <c r="AB152" s="258">
        <v>0</v>
      </c>
      <c r="AC152" s="258">
        <v>0</v>
      </c>
      <c r="AD152" s="258">
        <v>0</v>
      </c>
      <c r="AE152" s="258">
        <f t="shared" si="68"/>
        <v>18.248849</v>
      </c>
      <c r="AF152" s="258">
        <v>18.248849</v>
      </c>
      <c r="AG152" s="258">
        <v>0</v>
      </c>
      <c r="AH152" s="258">
        <v>0</v>
      </c>
      <c r="AI152" s="258">
        <f t="shared" si="69"/>
        <v>0</v>
      </c>
      <c r="AJ152" s="258">
        <v>0</v>
      </c>
      <c r="AK152" s="258">
        <v>0</v>
      </c>
      <c r="AL152" s="258">
        <v>0</v>
      </c>
      <c r="AM152" s="258">
        <f t="shared" si="70"/>
        <v>410</v>
      </c>
      <c r="AN152" s="258">
        <v>400</v>
      </c>
      <c r="AO152" s="258">
        <v>0</v>
      </c>
      <c r="AP152" s="258">
        <v>10</v>
      </c>
      <c r="AQ152" s="258">
        <f t="shared" si="71"/>
        <v>0</v>
      </c>
      <c r="AR152" s="258">
        <v>0</v>
      </c>
      <c r="AS152" s="258">
        <v>0</v>
      </c>
      <c r="AT152" s="258">
        <v>0</v>
      </c>
      <c r="AU152" s="258">
        <v>0</v>
      </c>
      <c r="AV152" s="258">
        <f t="shared" si="72"/>
        <v>0</v>
      </c>
      <c r="AW152" s="258">
        <v>0</v>
      </c>
      <c r="AX152" s="258">
        <v>0</v>
      </c>
      <c r="AY152" s="258">
        <v>0</v>
      </c>
      <c r="AZ152" s="258">
        <v>0</v>
      </c>
      <c r="BA152" s="258"/>
      <c r="BB152" s="258"/>
      <c r="BC152" s="258"/>
      <c r="BD152" s="210">
        <f t="shared" ref="BD152:BD202" si="76">AW152</f>
        <v>0</v>
      </c>
      <c r="BE152" s="903">
        <f t="shared" si="61"/>
        <v>410</v>
      </c>
      <c r="BF152" s="211">
        <v>2022</v>
      </c>
      <c r="BG152" s="211" t="s">
        <v>910</v>
      </c>
      <c r="BH152" s="211"/>
      <c r="BI152" s="248"/>
    </row>
    <row r="153" spans="1:61" s="254" customFormat="1" ht="31.5" hidden="1">
      <c r="A153" s="255" t="s">
        <v>413</v>
      </c>
      <c r="B153" s="229" t="s">
        <v>1352</v>
      </c>
      <c r="C153" s="219" t="s">
        <v>1134</v>
      </c>
      <c r="D153" s="256"/>
      <c r="E153" s="219" t="s">
        <v>305</v>
      </c>
      <c r="F153" s="257" t="s">
        <v>1353</v>
      </c>
      <c r="G153" s="258">
        <v>171.11799999999999</v>
      </c>
      <c r="H153" s="258">
        <v>150</v>
      </c>
      <c r="I153" s="258">
        <v>0</v>
      </c>
      <c r="J153" s="258">
        <v>21.117999999999995</v>
      </c>
      <c r="K153" s="258">
        <v>171.11799999999999</v>
      </c>
      <c r="L153" s="258">
        <v>150</v>
      </c>
      <c r="M153" s="979">
        <v>167.192396</v>
      </c>
      <c r="N153" s="258">
        <v>0</v>
      </c>
      <c r="O153" s="258">
        <v>3.9256039999999999</v>
      </c>
      <c r="P153" s="258">
        <v>3.9256039999999999</v>
      </c>
      <c r="Q153" s="258">
        <v>0</v>
      </c>
      <c r="R153" s="258">
        <v>0</v>
      </c>
      <c r="S153" s="258">
        <f t="shared" si="73"/>
        <v>0</v>
      </c>
      <c r="T153" s="258">
        <v>0</v>
      </c>
      <c r="U153" s="258">
        <v>0</v>
      </c>
      <c r="V153" s="258">
        <v>0</v>
      </c>
      <c r="W153" s="258">
        <f t="shared" si="74"/>
        <v>0</v>
      </c>
      <c r="X153" s="258">
        <v>0</v>
      </c>
      <c r="Y153" s="258">
        <v>0</v>
      </c>
      <c r="Z153" s="258">
        <v>0</v>
      </c>
      <c r="AA153" s="258">
        <f t="shared" si="67"/>
        <v>0</v>
      </c>
      <c r="AB153" s="258">
        <v>0</v>
      </c>
      <c r="AC153" s="258">
        <v>0</v>
      </c>
      <c r="AD153" s="258">
        <v>0</v>
      </c>
      <c r="AE153" s="258">
        <f t="shared" si="68"/>
        <v>3.9256039999999999</v>
      </c>
      <c r="AF153" s="258">
        <v>3.9256039999999999</v>
      </c>
      <c r="AG153" s="258">
        <v>0</v>
      </c>
      <c r="AH153" s="258">
        <v>0</v>
      </c>
      <c r="AI153" s="258">
        <f t="shared" si="69"/>
        <v>0</v>
      </c>
      <c r="AJ153" s="258">
        <v>0</v>
      </c>
      <c r="AK153" s="258">
        <v>0</v>
      </c>
      <c r="AL153" s="258">
        <v>0</v>
      </c>
      <c r="AM153" s="258">
        <f t="shared" si="70"/>
        <v>171.11799999999999</v>
      </c>
      <c r="AN153" s="258">
        <v>150</v>
      </c>
      <c r="AO153" s="258">
        <v>0</v>
      </c>
      <c r="AP153" s="258">
        <v>21.117999999999995</v>
      </c>
      <c r="AQ153" s="258">
        <f t="shared" si="71"/>
        <v>0</v>
      </c>
      <c r="AR153" s="258">
        <v>0</v>
      </c>
      <c r="AS153" s="258">
        <v>0</v>
      </c>
      <c r="AT153" s="258">
        <v>0</v>
      </c>
      <c r="AU153" s="258">
        <v>0</v>
      </c>
      <c r="AV153" s="258">
        <f t="shared" si="72"/>
        <v>0</v>
      </c>
      <c r="AW153" s="258">
        <v>0</v>
      </c>
      <c r="AX153" s="258">
        <v>0</v>
      </c>
      <c r="AY153" s="258">
        <v>0</v>
      </c>
      <c r="AZ153" s="258">
        <v>0</v>
      </c>
      <c r="BA153" s="258"/>
      <c r="BB153" s="258"/>
      <c r="BC153" s="258"/>
      <c r="BD153" s="210">
        <f t="shared" si="76"/>
        <v>0</v>
      </c>
      <c r="BE153" s="903">
        <f t="shared" si="61"/>
        <v>171.11799999999999</v>
      </c>
      <c r="BF153" s="211">
        <v>2022</v>
      </c>
      <c r="BG153" s="211" t="s">
        <v>910</v>
      </c>
      <c r="BH153" s="211"/>
      <c r="BI153" s="248"/>
    </row>
    <row r="154" spans="1:61" s="254" customFormat="1" ht="31.5" hidden="1">
      <c r="A154" s="255" t="s">
        <v>413</v>
      </c>
      <c r="B154" s="229" t="s">
        <v>1354</v>
      </c>
      <c r="C154" s="219" t="s">
        <v>1134</v>
      </c>
      <c r="D154" s="256"/>
      <c r="E154" s="219" t="s">
        <v>305</v>
      </c>
      <c r="F154" s="257" t="s">
        <v>1355</v>
      </c>
      <c r="G154" s="258">
        <v>272.392</v>
      </c>
      <c r="H154" s="258">
        <v>254</v>
      </c>
      <c r="I154" s="258">
        <v>0</v>
      </c>
      <c r="J154" s="258">
        <v>18.391999999999996</v>
      </c>
      <c r="K154" s="258">
        <v>272.392</v>
      </c>
      <c r="L154" s="258">
        <v>254</v>
      </c>
      <c r="M154" s="979">
        <v>266.08917799999995</v>
      </c>
      <c r="N154" s="258">
        <v>0</v>
      </c>
      <c r="O154" s="258">
        <v>6.3028219999999999</v>
      </c>
      <c r="P154" s="258">
        <v>6.3028219999999999</v>
      </c>
      <c r="Q154" s="258">
        <v>0</v>
      </c>
      <c r="R154" s="258">
        <v>0</v>
      </c>
      <c r="S154" s="258">
        <f t="shared" si="73"/>
        <v>0</v>
      </c>
      <c r="T154" s="258">
        <v>0</v>
      </c>
      <c r="U154" s="258">
        <v>0</v>
      </c>
      <c r="V154" s="258">
        <v>0</v>
      </c>
      <c r="W154" s="258">
        <f t="shared" si="74"/>
        <v>0</v>
      </c>
      <c r="X154" s="258">
        <v>0</v>
      </c>
      <c r="Y154" s="258">
        <v>0</v>
      </c>
      <c r="Z154" s="258">
        <v>0</v>
      </c>
      <c r="AA154" s="258">
        <f t="shared" si="67"/>
        <v>0</v>
      </c>
      <c r="AB154" s="258">
        <v>0</v>
      </c>
      <c r="AC154" s="258">
        <v>0</v>
      </c>
      <c r="AD154" s="258">
        <v>0</v>
      </c>
      <c r="AE154" s="258">
        <f t="shared" si="68"/>
        <v>6.3028219999999999</v>
      </c>
      <c r="AF154" s="258">
        <v>6.3028219999999999</v>
      </c>
      <c r="AG154" s="258">
        <v>0</v>
      </c>
      <c r="AH154" s="258">
        <v>0</v>
      </c>
      <c r="AI154" s="258">
        <f t="shared" si="69"/>
        <v>0</v>
      </c>
      <c r="AJ154" s="258">
        <v>0</v>
      </c>
      <c r="AK154" s="258">
        <v>0</v>
      </c>
      <c r="AL154" s="258">
        <v>0</v>
      </c>
      <c r="AM154" s="258">
        <f t="shared" si="70"/>
        <v>272.392</v>
      </c>
      <c r="AN154" s="258">
        <v>254</v>
      </c>
      <c r="AO154" s="258">
        <v>0</v>
      </c>
      <c r="AP154" s="258">
        <v>18.391999999999996</v>
      </c>
      <c r="AQ154" s="258">
        <f t="shared" si="71"/>
        <v>0</v>
      </c>
      <c r="AR154" s="258">
        <v>0</v>
      </c>
      <c r="AS154" s="258">
        <v>0</v>
      </c>
      <c r="AT154" s="258">
        <v>0</v>
      </c>
      <c r="AU154" s="258">
        <v>0</v>
      </c>
      <c r="AV154" s="258">
        <f t="shared" si="72"/>
        <v>0</v>
      </c>
      <c r="AW154" s="258">
        <v>0</v>
      </c>
      <c r="AX154" s="258">
        <v>0</v>
      </c>
      <c r="AY154" s="258">
        <v>0</v>
      </c>
      <c r="AZ154" s="258">
        <v>0</v>
      </c>
      <c r="BA154" s="258"/>
      <c r="BB154" s="258"/>
      <c r="BC154" s="258"/>
      <c r="BD154" s="210">
        <f t="shared" si="76"/>
        <v>0</v>
      </c>
      <c r="BE154" s="903">
        <f t="shared" si="61"/>
        <v>272.392</v>
      </c>
      <c r="BF154" s="211">
        <v>2022</v>
      </c>
      <c r="BG154" s="211" t="s">
        <v>910</v>
      </c>
      <c r="BH154" s="211"/>
      <c r="BI154" s="248"/>
    </row>
    <row r="155" spans="1:61" s="254" customFormat="1" ht="31.5" hidden="1">
      <c r="A155" s="255" t="s">
        <v>413</v>
      </c>
      <c r="B155" s="229" t="s">
        <v>1356</v>
      </c>
      <c r="C155" s="219" t="s">
        <v>1144</v>
      </c>
      <c r="D155" s="256"/>
      <c r="E155" s="219" t="s">
        <v>305</v>
      </c>
      <c r="F155" s="257" t="s">
        <v>1357</v>
      </c>
      <c r="G155" s="258">
        <v>818.55899999999997</v>
      </c>
      <c r="H155" s="258">
        <v>804</v>
      </c>
      <c r="I155" s="258">
        <v>0</v>
      </c>
      <c r="J155" s="258">
        <v>14.558999999999969</v>
      </c>
      <c r="K155" s="258">
        <v>818.55899999999997</v>
      </c>
      <c r="L155" s="258">
        <v>804</v>
      </c>
      <c r="M155" s="979">
        <v>770.98699999999997</v>
      </c>
      <c r="N155" s="258">
        <v>0</v>
      </c>
      <c r="O155" s="258">
        <v>47.572000000000003</v>
      </c>
      <c r="P155" s="258">
        <v>47.572000000000003</v>
      </c>
      <c r="Q155" s="258">
        <v>0</v>
      </c>
      <c r="R155" s="258">
        <v>0</v>
      </c>
      <c r="S155" s="258">
        <f t="shared" si="73"/>
        <v>0</v>
      </c>
      <c r="T155" s="258">
        <v>0</v>
      </c>
      <c r="U155" s="258">
        <v>0</v>
      </c>
      <c r="V155" s="258">
        <v>0</v>
      </c>
      <c r="W155" s="258">
        <f t="shared" si="74"/>
        <v>0</v>
      </c>
      <c r="X155" s="258">
        <v>0</v>
      </c>
      <c r="Y155" s="258">
        <v>0</v>
      </c>
      <c r="Z155" s="258">
        <v>0</v>
      </c>
      <c r="AA155" s="258">
        <f t="shared" si="67"/>
        <v>0</v>
      </c>
      <c r="AB155" s="258">
        <v>0</v>
      </c>
      <c r="AC155" s="258">
        <v>0</v>
      </c>
      <c r="AD155" s="258">
        <v>0</v>
      </c>
      <c r="AE155" s="258">
        <f t="shared" si="68"/>
        <v>47.572000000000003</v>
      </c>
      <c r="AF155" s="258">
        <v>47.572000000000003</v>
      </c>
      <c r="AG155" s="258">
        <v>0</v>
      </c>
      <c r="AH155" s="258">
        <v>0</v>
      </c>
      <c r="AI155" s="258">
        <f t="shared" si="69"/>
        <v>0</v>
      </c>
      <c r="AJ155" s="258">
        <v>0</v>
      </c>
      <c r="AK155" s="258">
        <v>0</v>
      </c>
      <c r="AL155" s="258">
        <v>0</v>
      </c>
      <c r="AM155" s="258">
        <f t="shared" si="70"/>
        <v>818.55899999999997</v>
      </c>
      <c r="AN155" s="258">
        <v>804</v>
      </c>
      <c r="AO155" s="258">
        <v>0</v>
      </c>
      <c r="AP155" s="258">
        <v>14.558999999999969</v>
      </c>
      <c r="AQ155" s="258">
        <f t="shared" si="71"/>
        <v>0</v>
      </c>
      <c r="AR155" s="258">
        <v>0</v>
      </c>
      <c r="AS155" s="258">
        <v>0</v>
      </c>
      <c r="AT155" s="258">
        <v>0</v>
      </c>
      <c r="AU155" s="258">
        <v>0</v>
      </c>
      <c r="AV155" s="258">
        <f t="shared" si="72"/>
        <v>0</v>
      </c>
      <c r="AW155" s="258">
        <v>0</v>
      </c>
      <c r="AX155" s="258">
        <v>0</v>
      </c>
      <c r="AY155" s="258">
        <v>0</v>
      </c>
      <c r="AZ155" s="258">
        <v>0</v>
      </c>
      <c r="BA155" s="258"/>
      <c r="BB155" s="258"/>
      <c r="BC155" s="258"/>
      <c r="BD155" s="210">
        <f t="shared" si="76"/>
        <v>0</v>
      </c>
      <c r="BE155" s="903">
        <f t="shared" si="61"/>
        <v>818.55899999999997</v>
      </c>
      <c r="BF155" s="211">
        <v>2022</v>
      </c>
      <c r="BG155" s="211" t="s">
        <v>910</v>
      </c>
      <c r="BH155" s="211"/>
      <c r="BI155" s="248"/>
    </row>
    <row r="156" spans="1:61" s="254" customFormat="1" ht="31.5" hidden="1">
      <c r="A156" s="255" t="s">
        <v>413</v>
      </c>
      <c r="B156" s="229" t="s">
        <v>1358</v>
      </c>
      <c r="C156" s="219" t="s">
        <v>1108</v>
      </c>
      <c r="D156" s="256"/>
      <c r="E156" s="219" t="s">
        <v>305</v>
      </c>
      <c r="F156" s="257" t="s">
        <v>1359</v>
      </c>
      <c r="G156" s="258">
        <v>809.52200000000005</v>
      </c>
      <c r="H156" s="258">
        <v>804</v>
      </c>
      <c r="I156" s="258">
        <v>0</v>
      </c>
      <c r="J156" s="258">
        <v>5.5220000000000482</v>
      </c>
      <c r="K156" s="258">
        <v>809.52200000000005</v>
      </c>
      <c r="L156" s="258">
        <v>804</v>
      </c>
      <c r="M156" s="979">
        <v>761.52200000000005</v>
      </c>
      <c r="N156" s="258">
        <v>0</v>
      </c>
      <c r="O156" s="258">
        <v>48</v>
      </c>
      <c r="P156" s="258">
        <v>48</v>
      </c>
      <c r="Q156" s="258">
        <v>0</v>
      </c>
      <c r="R156" s="258">
        <v>0</v>
      </c>
      <c r="S156" s="258">
        <f t="shared" si="73"/>
        <v>0</v>
      </c>
      <c r="T156" s="258">
        <v>0</v>
      </c>
      <c r="U156" s="258">
        <v>0</v>
      </c>
      <c r="V156" s="258">
        <v>0</v>
      </c>
      <c r="W156" s="258">
        <f t="shared" si="74"/>
        <v>0</v>
      </c>
      <c r="X156" s="258">
        <v>0</v>
      </c>
      <c r="Y156" s="258">
        <v>0</v>
      </c>
      <c r="Z156" s="258">
        <v>0</v>
      </c>
      <c r="AA156" s="258">
        <f t="shared" si="67"/>
        <v>0</v>
      </c>
      <c r="AB156" s="258">
        <v>0</v>
      </c>
      <c r="AC156" s="258">
        <v>0</v>
      </c>
      <c r="AD156" s="258">
        <v>0</v>
      </c>
      <c r="AE156" s="258">
        <f t="shared" si="68"/>
        <v>48</v>
      </c>
      <c r="AF156" s="258">
        <v>48</v>
      </c>
      <c r="AG156" s="258">
        <v>0</v>
      </c>
      <c r="AH156" s="258">
        <v>0</v>
      </c>
      <c r="AI156" s="258">
        <f t="shared" si="69"/>
        <v>0</v>
      </c>
      <c r="AJ156" s="258">
        <v>0</v>
      </c>
      <c r="AK156" s="258">
        <v>0</v>
      </c>
      <c r="AL156" s="258">
        <v>0</v>
      </c>
      <c r="AM156" s="258">
        <f t="shared" si="70"/>
        <v>809.52200000000005</v>
      </c>
      <c r="AN156" s="258">
        <v>804</v>
      </c>
      <c r="AO156" s="258">
        <v>0</v>
      </c>
      <c r="AP156" s="258">
        <v>5.5220000000000482</v>
      </c>
      <c r="AQ156" s="258">
        <f t="shared" si="71"/>
        <v>0</v>
      </c>
      <c r="AR156" s="258">
        <v>0</v>
      </c>
      <c r="AS156" s="258">
        <v>0</v>
      </c>
      <c r="AT156" s="258">
        <v>0</v>
      </c>
      <c r="AU156" s="258">
        <v>0</v>
      </c>
      <c r="AV156" s="258">
        <f t="shared" si="72"/>
        <v>0</v>
      </c>
      <c r="AW156" s="258">
        <v>0</v>
      </c>
      <c r="AX156" s="258">
        <v>0</v>
      </c>
      <c r="AY156" s="258">
        <v>0</v>
      </c>
      <c r="AZ156" s="258">
        <v>0</v>
      </c>
      <c r="BA156" s="258"/>
      <c r="BB156" s="258"/>
      <c r="BC156" s="258"/>
      <c r="BD156" s="210">
        <f t="shared" si="76"/>
        <v>0</v>
      </c>
      <c r="BE156" s="903">
        <f t="shared" si="61"/>
        <v>809.52200000000005</v>
      </c>
      <c r="BF156" s="211">
        <v>2022</v>
      </c>
      <c r="BG156" s="211" t="s">
        <v>910</v>
      </c>
      <c r="BH156" s="211"/>
      <c r="BI156" s="248"/>
    </row>
    <row r="157" spans="1:61" s="254" customFormat="1" ht="31.5" hidden="1">
      <c r="A157" s="255" t="s">
        <v>413</v>
      </c>
      <c r="B157" s="229" t="s">
        <v>1360</v>
      </c>
      <c r="C157" s="219" t="s">
        <v>1119</v>
      </c>
      <c r="D157" s="256"/>
      <c r="E157" s="219" t="s">
        <v>305</v>
      </c>
      <c r="F157" s="257" t="s">
        <v>1361</v>
      </c>
      <c r="G157" s="258">
        <v>1515.5</v>
      </c>
      <c r="H157" s="258">
        <v>1504</v>
      </c>
      <c r="I157" s="258">
        <v>0</v>
      </c>
      <c r="J157" s="258">
        <v>11.5</v>
      </c>
      <c r="K157" s="258">
        <v>1515.5</v>
      </c>
      <c r="L157" s="258">
        <v>1504</v>
      </c>
      <c r="M157" s="979">
        <v>1435.484978</v>
      </c>
      <c r="N157" s="258">
        <v>0</v>
      </c>
      <c r="O157" s="258">
        <v>89.944000000000003</v>
      </c>
      <c r="P157" s="258">
        <v>89.944000000000003</v>
      </c>
      <c r="Q157" s="258">
        <v>0</v>
      </c>
      <c r="R157" s="258">
        <v>0</v>
      </c>
      <c r="S157" s="258">
        <f t="shared" si="73"/>
        <v>700</v>
      </c>
      <c r="T157" s="258">
        <v>700</v>
      </c>
      <c r="U157" s="258">
        <v>0</v>
      </c>
      <c r="V157" s="258">
        <v>0</v>
      </c>
      <c r="W157" s="258">
        <f t="shared" si="74"/>
        <v>9.928977999999999</v>
      </c>
      <c r="X157" s="258">
        <v>9.928977999999999</v>
      </c>
      <c r="Y157" s="258">
        <v>0</v>
      </c>
      <c r="Z157" s="258">
        <v>0</v>
      </c>
      <c r="AA157" s="258">
        <f t="shared" si="67"/>
        <v>700</v>
      </c>
      <c r="AB157" s="258">
        <v>700</v>
      </c>
      <c r="AC157" s="258"/>
      <c r="AD157" s="258">
        <v>0</v>
      </c>
      <c r="AE157" s="258">
        <f t="shared" si="68"/>
        <v>89.944000000000003</v>
      </c>
      <c r="AF157" s="258">
        <v>89.944000000000003</v>
      </c>
      <c r="AG157" s="258">
        <v>0</v>
      </c>
      <c r="AH157" s="258">
        <v>0</v>
      </c>
      <c r="AI157" s="258">
        <f t="shared" si="69"/>
        <v>700</v>
      </c>
      <c r="AJ157" s="258">
        <v>700</v>
      </c>
      <c r="AK157" s="258">
        <v>0</v>
      </c>
      <c r="AL157" s="258">
        <v>0</v>
      </c>
      <c r="AM157" s="258">
        <f t="shared" si="70"/>
        <v>1515.5</v>
      </c>
      <c r="AN157" s="258">
        <v>1504</v>
      </c>
      <c r="AO157" s="258">
        <v>0</v>
      </c>
      <c r="AP157" s="258">
        <v>11.5</v>
      </c>
      <c r="AQ157" s="258">
        <f t="shared" si="71"/>
        <v>0</v>
      </c>
      <c r="AR157" s="258">
        <v>0</v>
      </c>
      <c r="AS157" s="258">
        <v>0</v>
      </c>
      <c r="AT157" s="258">
        <v>0</v>
      </c>
      <c r="AU157" s="258">
        <v>0</v>
      </c>
      <c r="AV157" s="258">
        <f t="shared" si="72"/>
        <v>0</v>
      </c>
      <c r="AW157" s="258">
        <v>0</v>
      </c>
      <c r="AX157" s="258">
        <v>0</v>
      </c>
      <c r="AY157" s="258">
        <v>0</v>
      </c>
      <c r="AZ157" s="258">
        <v>0</v>
      </c>
      <c r="BA157" s="258"/>
      <c r="BB157" s="258"/>
      <c r="BC157" s="258"/>
      <c r="BD157" s="210">
        <f t="shared" si="76"/>
        <v>0</v>
      </c>
      <c r="BE157" s="903">
        <f t="shared" si="61"/>
        <v>815.5</v>
      </c>
      <c r="BF157" s="211">
        <v>2022</v>
      </c>
      <c r="BG157" s="211" t="s">
        <v>910</v>
      </c>
      <c r="BH157" s="211"/>
      <c r="BI157" s="248"/>
    </row>
    <row r="158" spans="1:61" s="254" customFormat="1" ht="30" hidden="1">
      <c r="A158" s="255" t="s">
        <v>413</v>
      </c>
      <c r="B158" s="229" t="s">
        <v>1362</v>
      </c>
      <c r="C158" s="219" t="s">
        <v>1220</v>
      </c>
      <c r="D158" s="256"/>
      <c r="E158" s="219" t="s">
        <v>305</v>
      </c>
      <c r="F158" s="257" t="s">
        <v>1363</v>
      </c>
      <c r="G158" s="258">
        <v>264.726</v>
      </c>
      <c r="H158" s="258">
        <v>250</v>
      </c>
      <c r="I158" s="258">
        <v>0</v>
      </c>
      <c r="J158" s="258">
        <v>14.725999999999999</v>
      </c>
      <c r="K158" s="258">
        <v>264.726</v>
      </c>
      <c r="L158" s="258">
        <v>250</v>
      </c>
      <c r="M158" s="979">
        <v>249.726</v>
      </c>
      <c r="N158" s="258">
        <v>0</v>
      </c>
      <c r="O158" s="258">
        <v>15</v>
      </c>
      <c r="P158" s="258">
        <v>15</v>
      </c>
      <c r="Q158" s="258">
        <v>0</v>
      </c>
      <c r="R158" s="258">
        <v>0</v>
      </c>
      <c r="S158" s="258">
        <f t="shared" si="73"/>
        <v>0</v>
      </c>
      <c r="T158" s="258">
        <v>0</v>
      </c>
      <c r="U158" s="258">
        <v>0</v>
      </c>
      <c r="V158" s="258">
        <v>0</v>
      </c>
      <c r="W158" s="258">
        <f t="shared" si="74"/>
        <v>0</v>
      </c>
      <c r="X158" s="258">
        <v>0</v>
      </c>
      <c r="Y158" s="258">
        <v>0</v>
      </c>
      <c r="Z158" s="258">
        <v>0</v>
      </c>
      <c r="AA158" s="258">
        <f t="shared" si="67"/>
        <v>0</v>
      </c>
      <c r="AB158" s="258">
        <v>0</v>
      </c>
      <c r="AC158" s="258">
        <v>0</v>
      </c>
      <c r="AD158" s="258">
        <v>0</v>
      </c>
      <c r="AE158" s="258">
        <f t="shared" si="68"/>
        <v>15</v>
      </c>
      <c r="AF158" s="258">
        <v>15</v>
      </c>
      <c r="AG158" s="258">
        <v>0</v>
      </c>
      <c r="AH158" s="258">
        <v>0</v>
      </c>
      <c r="AI158" s="258">
        <f t="shared" si="69"/>
        <v>0</v>
      </c>
      <c r="AJ158" s="258">
        <v>0</v>
      </c>
      <c r="AK158" s="258">
        <v>0</v>
      </c>
      <c r="AL158" s="258">
        <v>0</v>
      </c>
      <c r="AM158" s="258">
        <f t="shared" si="70"/>
        <v>264.726</v>
      </c>
      <c r="AN158" s="258">
        <v>250</v>
      </c>
      <c r="AO158" s="258">
        <v>0</v>
      </c>
      <c r="AP158" s="258">
        <v>14.725999999999999</v>
      </c>
      <c r="AQ158" s="258">
        <f t="shared" si="71"/>
        <v>0</v>
      </c>
      <c r="AR158" s="258">
        <v>0</v>
      </c>
      <c r="AS158" s="258">
        <v>0</v>
      </c>
      <c r="AT158" s="258">
        <v>0</v>
      </c>
      <c r="AU158" s="258">
        <v>0</v>
      </c>
      <c r="AV158" s="258">
        <f t="shared" si="72"/>
        <v>0</v>
      </c>
      <c r="AW158" s="258">
        <v>0</v>
      </c>
      <c r="AX158" s="258">
        <v>0</v>
      </c>
      <c r="AY158" s="258">
        <v>0</v>
      </c>
      <c r="AZ158" s="258">
        <v>0</v>
      </c>
      <c r="BA158" s="258"/>
      <c r="BB158" s="258"/>
      <c r="BC158" s="258"/>
      <c r="BD158" s="210">
        <f t="shared" si="76"/>
        <v>0</v>
      </c>
      <c r="BE158" s="903">
        <f t="shared" si="61"/>
        <v>264.726</v>
      </c>
      <c r="BF158" s="211">
        <v>2022</v>
      </c>
      <c r="BG158" s="211" t="s">
        <v>910</v>
      </c>
      <c r="BH158" s="211"/>
      <c r="BI158" s="248"/>
    </row>
    <row r="159" spans="1:61" s="254" customFormat="1" ht="30" hidden="1">
      <c r="A159" s="255" t="s">
        <v>413</v>
      </c>
      <c r="B159" s="229" t="s">
        <v>1364</v>
      </c>
      <c r="C159" s="219" t="s">
        <v>1220</v>
      </c>
      <c r="D159" s="256"/>
      <c r="E159" s="219" t="s">
        <v>305</v>
      </c>
      <c r="F159" s="257" t="s">
        <v>1365</v>
      </c>
      <c r="G159" s="258">
        <v>264.65600000000001</v>
      </c>
      <c r="H159" s="258">
        <v>250</v>
      </c>
      <c r="I159" s="258">
        <v>0</v>
      </c>
      <c r="J159" s="258">
        <v>14.656000000000006</v>
      </c>
      <c r="K159" s="258">
        <v>264.65600000000001</v>
      </c>
      <c r="L159" s="258">
        <v>250</v>
      </c>
      <c r="M159" s="979">
        <v>249.55599999999998</v>
      </c>
      <c r="N159" s="258">
        <v>0</v>
      </c>
      <c r="O159" s="258">
        <v>15.099999999999994</v>
      </c>
      <c r="P159" s="258">
        <v>15.099999999999994</v>
      </c>
      <c r="Q159" s="258">
        <v>0</v>
      </c>
      <c r="R159" s="258">
        <v>0</v>
      </c>
      <c r="S159" s="258">
        <f t="shared" si="73"/>
        <v>0</v>
      </c>
      <c r="T159" s="258">
        <v>0</v>
      </c>
      <c r="U159" s="258">
        <v>0</v>
      </c>
      <c r="V159" s="258">
        <v>0</v>
      </c>
      <c r="W159" s="258">
        <f t="shared" si="74"/>
        <v>0</v>
      </c>
      <c r="X159" s="258">
        <v>0</v>
      </c>
      <c r="Y159" s="258">
        <v>0</v>
      </c>
      <c r="Z159" s="258">
        <v>0</v>
      </c>
      <c r="AA159" s="258">
        <f t="shared" si="67"/>
        <v>0</v>
      </c>
      <c r="AB159" s="258">
        <v>0</v>
      </c>
      <c r="AC159" s="258">
        <v>0</v>
      </c>
      <c r="AD159" s="258">
        <v>0</v>
      </c>
      <c r="AE159" s="258">
        <f t="shared" si="68"/>
        <v>15.099999999999994</v>
      </c>
      <c r="AF159" s="258">
        <v>15.099999999999994</v>
      </c>
      <c r="AG159" s="258">
        <v>0</v>
      </c>
      <c r="AH159" s="258">
        <v>0</v>
      </c>
      <c r="AI159" s="258">
        <f t="shared" si="69"/>
        <v>0</v>
      </c>
      <c r="AJ159" s="258">
        <v>0</v>
      </c>
      <c r="AK159" s="258">
        <v>0</v>
      </c>
      <c r="AL159" s="258">
        <v>0</v>
      </c>
      <c r="AM159" s="258">
        <f t="shared" si="70"/>
        <v>264.65600000000001</v>
      </c>
      <c r="AN159" s="258">
        <v>250</v>
      </c>
      <c r="AO159" s="258">
        <v>0</v>
      </c>
      <c r="AP159" s="258">
        <v>14.656000000000006</v>
      </c>
      <c r="AQ159" s="258">
        <f t="shared" si="71"/>
        <v>0</v>
      </c>
      <c r="AR159" s="258">
        <v>0</v>
      </c>
      <c r="AS159" s="258">
        <v>0</v>
      </c>
      <c r="AT159" s="258">
        <v>0</v>
      </c>
      <c r="AU159" s="258">
        <v>0</v>
      </c>
      <c r="AV159" s="258">
        <f t="shared" si="72"/>
        <v>0</v>
      </c>
      <c r="AW159" s="258">
        <v>0</v>
      </c>
      <c r="AX159" s="258">
        <v>0</v>
      </c>
      <c r="AY159" s="258">
        <v>0</v>
      </c>
      <c r="AZ159" s="258">
        <v>0</v>
      </c>
      <c r="BA159" s="258"/>
      <c r="BB159" s="258"/>
      <c r="BC159" s="258"/>
      <c r="BD159" s="210">
        <f t="shared" si="76"/>
        <v>0</v>
      </c>
      <c r="BE159" s="903">
        <f t="shared" si="61"/>
        <v>264.65600000000001</v>
      </c>
      <c r="BF159" s="211">
        <v>2022</v>
      </c>
      <c r="BG159" s="211" t="s">
        <v>910</v>
      </c>
      <c r="BH159" s="211"/>
      <c r="BI159" s="248"/>
    </row>
    <row r="160" spans="1:61" s="254" customFormat="1" ht="30" hidden="1">
      <c r="A160" s="255" t="s">
        <v>413</v>
      </c>
      <c r="B160" s="229" t="s">
        <v>1366</v>
      </c>
      <c r="C160" s="219" t="s">
        <v>1220</v>
      </c>
      <c r="D160" s="256"/>
      <c r="E160" s="219" t="s">
        <v>305</v>
      </c>
      <c r="F160" s="257" t="s">
        <v>1367</v>
      </c>
      <c r="G160" s="258">
        <v>258.02499999999998</v>
      </c>
      <c r="H160" s="258">
        <v>250</v>
      </c>
      <c r="I160" s="258">
        <v>0</v>
      </c>
      <c r="J160" s="258">
        <v>8.0249999999999773</v>
      </c>
      <c r="K160" s="258">
        <v>258.02499999999998</v>
      </c>
      <c r="L160" s="258">
        <v>250</v>
      </c>
      <c r="M160" s="979">
        <v>243.02500000000001</v>
      </c>
      <c r="N160" s="258">
        <v>0</v>
      </c>
      <c r="O160" s="258">
        <v>15</v>
      </c>
      <c r="P160" s="258">
        <v>15</v>
      </c>
      <c r="Q160" s="258">
        <v>0</v>
      </c>
      <c r="R160" s="258">
        <v>0</v>
      </c>
      <c r="S160" s="258">
        <f t="shared" si="73"/>
        <v>0</v>
      </c>
      <c r="T160" s="258">
        <v>0</v>
      </c>
      <c r="U160" s="258">
        <v>0</v>
      </c>
      <c r="V160" s="258">
        <v>0</v>
      </c>
      <c r="W160" s="258">
        <f t="shared" si="74"/>
        <v>0</v>
      </c>
      <c r="X160" s="258">
        <v>0</v>
      </c>
      <c r="Y160" s="258">
        <v>0</v>
      </c>
      <c r="Z160" s="258">
        <v>0</v>
      </c>
      <c r="AA160" s="258">
        <f t="shared" si="67"/>
        <v>0</v>
      </c>
      <c r="AB160" s="258">
        <v>0</v>
      </c>
      <c r="AC160" s="258">
        <v>0</v>
      </c>
      <c r="AD160" s="258">
        <v>0</v>
      </c>
      <c r="AE160" s="258">
        <f t="shared" si="68"/>
        <v>15</v>
      </c>
      <c r="AF160" s="258">
        <v>15</v>
      </c>
      <c r="AG160" s="258">
        <v>0</v>
      </c>
      <c r="AH160" s="258">
        <v>0</v>
      </c>
      <c r="AI160" s="258">
        <f t="shared" si="69"/>
        <v>0</v>
      </c>
      <c r="AJ160" s="258">
        <v>0</v>
      </c>
      <c r="AK160" s="258">
        <v>0</v>
      </c>
      <c r="AL160" s="258">
        <v>0</v>
      </c>
      <c r="AM160" s="258">
        <f t="shared" si="70"/>
        <v>258.02499999999998</v>
      </c>
      <c r="AN160" s="258">
        <v>250</v>
      </c>
      <c r="AO160" s="258">
        <v>0</v>
      </c>
      <c r="AP160" s="258">
        <v>8.0249999999999773</v>
      </c>
      <c r="AQ160" s="258">
        <f t="shared" si="71"/>
        <v>0</v>
      </c>
      <c r="AR160" s="258">
        <v>0</v>
      </c>
      <c r="AS160" s="258">
        <v>0</v>
      </c>
      <c r="AT160" s="258">
        <v>0</v>
      </c>
      <c r="AU160" s="258">
        <v>0</v>
      </c>
      <c r="AV160" s="258">
        <f t="shared" si="72"/>
        <v>0</v>
      </c>
      <c r="AW160" s="258">
        <v>0</v>
      </c>
      <c r="AX160" s="258">
        <v>0</v>
      </c>
      <c r="AY160" s="258">
        <v>0</v>
      </c>
      <c r="AZ160" s="258">
        <v>0</v>
      </c>
      <c r="BA160" s="258"/>
      <c r="BB160" s="258"/>
      <c r="BC160" s="258"/>
      <c r="BD160" s="210">
        <f t="shared" si="76"/>
        <v>0</v>
      </c>
      <c r="BE160" s="903">
        <f t="shared" si="61"/>
        <v>258.02499999999998</v>
      </c>
      <c r="BF160" s="211">
        <v>2022</v>
      </c>
      <c r="BG160" s="211" t="s">
        <v>910</v>
      </c>
      <c r="BH160" s="211"/>
      <c r="BI160" s="248"/>
    </row>
    <row r="161" spans="1:61" s="254" customFormat="1" ht="30" hidden="1">
      <c r="A161" s="255" t="s">
        <v>413</v>
      </c>
      <c r="B161" s="229" t="s">
        <v>1368</v>
      </c>
      <c r="C161" s="219" t="s">
        <v>1220</v>
      </c>
      <c r="D161" s="256"/>
      <c r="E161" s="219" t="s">
        <v>305</v>
      </c>
      <c r="F161" s="257" t="s">
        <v>1369</v>
      </c>
      <c r="G161" s="258">
        <v>265.52</v>
      </c>
      <c r="H161" s="258">
        <v>250</v>
      </c>
      <c r="I161" s="258">
        <v>0</v>
      </c>
      <c r="J161" s="258">
        <v>15.519999999999982</v>
      </c>
      <c r="K161" s="258">
        <v>265.52</v>
      </c>
      <c r="L161" s="258">
        <v>250</v>
      </c>
      <c r="M161" s="979">
        <v>250.72</v>
      </c>
      <c r="N161" s="258">
        <v>0</v>
      </c>
      <c r="O161" s="258">
        <v>14.800000000000011</v>
      </c>
      <c r="P161" s="258">
        <v>14.800000000000011</v>
      </c>
      <c r="Q161" s="258">
        <v>0</v>
      </c>
      <c r="R161" s="258">
        <v>0</v>
      </c>
      <c r="S161" s="258">
        <f t="shared" si="73"/>
        <v>0</v>
      </c>
      <c r="T161" s="258">
        <v>0</v>
      </c>
      <c r="U161" s="258">
        <v>0</v>
      </c>
      <c r="V161" s="258">
        <v>0</v>
      </c>
      <c r="W161" s="258">
        <f t="shared" si="74"/>
        <v>0</v>
      </c>
      <c r="X161" s="258">
        <v>0</v>
      </c>
      <c r="Y161" s="258">
        <v>0</v>
      </c>
      <c r="Z161" s="258">
        <v>0</v>
      </c>
      <c r="AA161" s="258">
        <f t="shared" si="67"/>
        <v>0</v>
      </c>
      <c r="AB161" s="258">
        <v>0</v>
      </c>
      <c r="AC161" s="258">
        <v>0</v>
      </c>
      <c r="AD161" s="258">
        <v>0</v>
      </c>
      <c r="AE161" s="258">
        <f t="shared" si="68"/>
        <v>14.800000000000011</v>
      </c>
      <c r="AF161" s="258">
        <v>14.800000000000011</v>
      </c>
      <c r="AG161" s="258">
        <v>0</v>
      </c>
      <c r="AH161" s="258">
        <v>0</v>
      </c>
      <c r="AI161" s="258">
        <f t="shared" si="69"/>
        <v>0</v>
      </c>
      <c r="AJ161" s="258">
        <v>0</v>
      </c>
      <c r="AK161" s="258">
        <v>0</v>
      </c>
      <c r="AL161" s="258">
        <v>0</v>
      </c>
      <c r="AM161" s="258">
        <f t="shared" si="70"/>
        <v>265.52</v>
      </c>
      <c r="AN161" s="258">
        <v>250</v>
      </c>
      <c r="AO161" s="258">
        <v>0</v>
      </c>
      <c r="AP161" s="258">
        <v>15.519999999999982</v>
      </c>
      <c r="AQ161" s="258">
        <f t="shared" si="71"/>
        <v>0</v>
      </c>
      <c r="AR161" s="258">
        <v>0</v>
      </c>
      <c r="AS161" s="258">
        <v>0</v>
      </c>
      <c r="AT161" s="258">
        <v>0</v>
      </c>
      <c r="AU161" s="258">
        <v>0</v>
      </c>
      <c r="AV161" s="258">
        <f t="shared" si="72"/>
        <v>0</v>
      </c>
      <c r="AW161" s="258">
        <v>0</v>
      </c>
      <c r="AX161" s="258">
        <v>0</v>
      </c>
      <c r="AY161" s="258">
        <v>0</v>
      </c>
      <c r="AZ161" s="258">
        <v>0</v>
      </c>
      <c r="BA161" s="258"/>
      <c r="BB161" s="258"/>
      <c r="BC161" s="258"/>
      <c r="BD161" s="210">
        <f t="shared" si="76"/>
        <v>0</v>
      </c>
      <c r="BE161" s="903">
        <f t="shared" si="61"/>
        <v>265.52</v>
      </c>
      <c r="BF161" s="211">
        <v>2022</v>
      </c>
      <c r="BG161" s="211" t="s">
        <v>910</v>
      </c>
      <c r="BH161" s="211"/>
      <c r="BI161" s="248"/>
    </row>
    <row r="162" spans="1:61" s="254" customFormat="1" ht="30" hidden="1">
      <c r="A162" s="255" t="s">
        <v>413</v>
      </c>
      <c r="B162" s="229" t="s">
        <v>1370</v>
      </c>
      <c r="C162" s="219" t="s">
        <v>1220</v>
      </c>
      <c r="D162" s="256"/>
      <c r="E162" s="219" t="s">
        <v>305</v>
      </c>
      <c r="F162" s="257" t="s">
        <v>1371</v>
      </c>
      <c r="G162" s="258">
        <v>257.68700000000001</v>
      </c>
      <c r="H162" s="258">
        <v>250</v>
      </c>
      <c r="I162" s="258">
        <v>0</v>
      </c>
      <c r="J162" s="258">
        <v>7.6870000000000118</v>
      </c>
      <c r="K162" s="258">
        <v>257.68700000000001</v>
      </c>
      <c r="L162" s="258">
        <v>250</v>
      </c>
      <c r="M162" s="979">
        <v>0</v>
      </c>
      <c r="N162" s="258">
        <v>0</v>
      </c>
      <c r="O162" s="258">
        <v>250</v>
      </c>
      <c r="P162" s="258">
        <v>250</v>
      </c>
      <c r="Q162" s="258">
        <v>0</v>
      </c>
      <c r="R162" s="258">
        <v>0</v>
      </c>
      <c r="S162" s="258">
        <f t="shared" si="73"/>
        <v>0</v>
      </c>
      <c r="T162" s="258">
        <v>0</v>
      </c>
      <c r="U162" s="258">
        <v>0</v>
      </c>
      <c r="V162" s="258">
        <v>0</v>
      </c>
      <c r="W162" s="258">
        <f t="shared" si="74"/>
        <v>0</v>
      </c>
      <c r="X162" s="258">
        <v>0</v>
      </c>
      <c r="Y162" s="258">
        <v>0</v>
      </c>
      <c r="Z162" s="258">
        <v>0</v>
      </c>
      <c r="AA162" s="258">
        <f t="shared" si="67"/>
        <v>0</v>
      </c>
      <c r="AB162" s="258">
        <v>0</v>
      </c>
      <c r="AC162" s="258">
        <v>0</v>
      </c>
      <c r="AD162" s="258">
        <v>0</v>
      </c>
      <c r="AE162" s="258">
        <f t="shared" si="68"/>
        <v>250</v>
      </c>
      <c r="AF162" s="258">
        <v>250</v>
      </c>
      <c r="AG162" s="258">
        <v>0</v>
      </c>
      <c r="AH162" s="258">
        <v>0</v>
      </c>
      <c r="AI162" s="258">
        <f t="shared" si="69"/>
        <v>0</v>
      </c>
      <c r="AJ162" s="258">
        <v>0</v>
      </c>
      <c r="AK162" s="258">
        <v>0</v>
      </c>
      <c r="AL162" s="258">
        <v>0</v>
      </c>
      <c r="AM162" s="258">
        <f t="shared" si="70"/>
        <v>257.68700000000001</v>
      </c>
      <c r="AN162" s="258">
        <v>250</v>
      </c>
      <c r="AO162" s="258">
        <v>0</v>
      </c>
      <c r="AP162" s="258">
        <v>7.6870000000000118</v>
      </c>
      <c r="AQ162" s="258">
        <f t="shared" si="71"/>
        <v>0</v>
      </c>
      <c r="AR162" s="258">
        <v>0</v>
      </c>
      <c r="AS162" s="258">
        <v>0</v>
      </c>
      <c r="AT162" s="258">
        <v>0</v>
      </c>
      <c r="AU162" s="258">
        <v>0</v>
      </c>
      <c r="AV162" s="258">
        <f t="shared" si="72"/>
        <v>0</v>
      </c>
      <c r="AW162" s="258">
        <v>0</v>
      </c>
      <c r="AX162" s="258">
        <v>0</v>
      </c>
      <c r="AY162" s="258">
        <v>0</v>
      </c>
      <c r="AZ162" s="258">
        <v>0</v>
      </c>
      <c r="BA162" s="258"/>
      <c r="BB162" s="258"/>
      <c r="BC162" s="258"/>
      <c r="BD162" s="210">
        <f t="shared" si="76"/>
        <v>0</v>
      </c>
      <c r="BE162" s="903">
        <f t="shared" si="61"/>
        <v>257.68700000000001</v>
      </c>
      <c r="BF162" s="211">
        <v>2022</v>
      </c>
      <c r="BG162" s="211" t="s">
        <v>910</v>
      </c>
      <c r="BH162" s="211"/>
      <c r="BI162" s="248"/>
    </row>
    <row r="163" spans="1:61" s="254" customFormat="1" ht="30" hidden="1">
      <c r="A163" s="255" t="s">
        <v>413</v>
      </c>
      <c r="B163" s="229" t="s">
        <v>1372</v>
      </c>
      <c r="C163" s="219" t="s">
        <v>1220</v>
      </c>
      <c r="D163" s="256"/>
      <c r="E163" s="219" t="s">
        <v>305</v>
      </c>
      <c r="F163" s="257" t="s">
        <v>1373</v>
      </c>
      <c r="G163" s="258">
        <v>107.111</v>
      </c>
      <c r="H163" s="258">
        <v>100</v>
      </c>
      <c r="I163" s="258">
        <v>0</v>
      </c>
      <c r="J163" s="258">
        <v>7.1110000000000042</v>
      </c>
      <c r="K163" s="258">
        <v>107.111</v>
      </c>
      <c r="L163" s="258">
        <v>100</v>
      </c>
      <c r="M163" s="979">
        <v>101.22199999999999</v>
      </c>
      <c r="N163" s="258">
        <v>0</v>
      </c>
      <c r="O163" s="258">
        <v>5.8889999999999958</v>
      </c>
      <c r="P163" s="258">
        <v>5.8889999999999958</v>
      </c>
      <c r="Q163" s="258">
        <v>0</v>
      </c>
      <c r="R163" s="258">
        <v>0</v>
      </c>
      <c r="S163" s="258">
        <f t="shared" si="73"/>
        <v>0</v>
      </c>
      <c r="T163" s="258">
        <v>0</v>
      </c>
      <c r="U163" s="258">
        <v>0</v>
      </c>
      <c r="V163" s="258">
        <v>0</v>
      </c>
      <c r="W163" s="258">
        <f t="shared" si="74"/>
        <v>0</v>
      </c>
      <c r="X163" s="258">
        <v>0</v>
      </c>
      <c r="Y163" s="258">
        <v>0</v>
      </c>
      <c r="Z163" s="258">
        <v>0</v>
      </c>
      <c r="AA163" s="258">
        <f t="shared" si="67"/>
        <v>0</v>
      </c>
      <c r="AB163" s="258">
        <v>0</v>
      </c>
      <c r="AC163" s="258">
        <v>0</v>
      </c>
      <c r="AD163" s="258">
        <v>0</v>
      </c>
      <c r="AE163" s="258">
        <f t="shared" si="68"/>
        <v>5.8889999999999958</v>
      </c>
      <c r="AF163" s="258">
        <v>5.8889999999999958</v>
      </c>
      <c r="AG163" s="258">
        <v>0</v>
      </c>
      <c r="AH163" s="258">
        <v>0</v>
      </c>
      <c r="AI163" s="258">
        <f t="shared" si="69"/>
        <v>0</v>
      </c>
      <c r="AJ163" s="258">
        <v>0</v>
      </c>
      <c r="AK163" s="258">
        <v>0</v>
      </c>
      <c r="AL163" s="258">
        <v>0</v>
      </c>
      <c r="AM163" s="258">
        <f t="shared" si="70"/>
        <v>107.111</v>
      </c>
      <c r="AN163" s="258">
        <v>100</v>
      </c>
      <c r="AO163" s="258">
        <v>0</v>
      </c>
      <c r="AP163" s="258">
        <v>7.1110000000000042</v>
      </c>
      <c r="AQ163" s="258">
        <f t="shared" si="71"/>
        <v>0</v>
      </c>
      <c r="AR163" s="258">
        <v>0</v>
      </c>
      <c r="AS163" s="258">
        <v>0</v>
      </c>
      <c r="AT163" s="258">
        <v>0</v>
      </c>
      <c r="AU163" s="258">
        <v>0</v>
      </c>
      <c r="AV163" s="258">
        <f t="shared" si="72"/>
        <v>0</v>
      </c>
      <c r="AW163" s="258">
        <v>0</v>
      </c>
      <c r="AX163" s="258">
        <v>0</v>
      </c>
      <c r="AY163" s="258">
        <v>0</v>
      </c>
      <c r="AZ163" s="258">
        <v>0</v>
      </c>
      <c r="BA163" s="258"/>
      <c r="BB163" s="258"/>
      <c r="BC163" s="258"/>
      <c r="BD163" s="210">
        <f t="shared" si="76"/>
        <v>0</v>
      </c>
      <c r="BE163" s="903">
        <f t="shared" si="61"/>
        <v>107.111</v>
      </c>
      <c r="BF163" s="211">
        <v>2022</v>
      </c>
      <c r="BG163" s="211" t="s">
        <v>910</v>
      </c>
      <c r="BH163" s="211"/>
      <c r="BI163" s="248"/>
    </row>
    <row r="164" spans="1:61" s="254" customFormat="1" ht="31.5" hidden="1">
      <c r="A164" s="255" t="s">
        <v>413</v>
      </c>
      <c r="B164" s="229" t="s">
        <v>1374</v>
      </c>
      <c r="C164" s="219" t="s">
        <v>1220</v>
      </c>
      <c r="D164" s="256"/>
      <c r="E164" s="219" t="s">
        <v>305</v>
      </c>
      <c r="F164" s="257" t="s">
        <v>1375</v>
      </c>
      <c r="G164" s="258">
        <v>105.33199999999999</v>
      </c>
      <c r="H164" s="258">
        <v>100</v>
      </c>
      <c r="I164" s="258">
        <v>0</v>
      </c>
      <c r="J164" s="258">
        <v>5.3319999999999936</v>
      </c>
      <c r="K164" s="258">
        <v>105.33199999999999</v>
      </c>
      <c r="L164" s="258">
        <v>100</v>
      </c>
      <c r="M164" s="979">
        <v>99.231999999999985</v>
      </c>
      <c r="N164" s="258">
        <v>0</v>
      </c>
      <c r="O164" s="258">
        <v>6.1</v>
      </c>
      <c r="P164" s="258">
        <v>6.1</v>
      </c>
      <c r="Q164" s="258">
        <v>0</v>
      </c>
      <c r="R164" s="258">
        <v>0</v>
      </c>
      <c r="S164" s="258">
        <f t="shared" si="73"/>
        <v>0</v>
      </c>
      <c r="T164" s="258">
        <v>0</v>
      </c>
      <c r="U164" s="258">
        <v>0</v>
      </c>
      <c r="V164" s="258">
        <v>0</v>
      </c>
      <c r="W164" s="258">
        <f t="shared" si="74"/>
        <v>0</v>
      </c>
      <c r="X164" s="258">
        <v>0</v>
      </c>
      <c r="Y164" s="258">
        <v>0</v>
      </c>
      <c r="Z164" s="258">
        <v>0</v>
      </c>
      <c r="AA164" s="258">
        <f t="shared" si="67"/>
        <v>0</v>
      </c>
      <c r="AB164" s="258">
        <v>0</v>
      </c>
      <c r="AC164" s="258">
        <v>0</v>
      </c>
      <c r="AD164" s="258">
        <v>0</v>
      </c>
      <c r="AE164" s="258">
        <f t="shared" si="68"/>
        <v>6.1</v>
      </c>
      <c r="AF164" s="258">
        <v>6.1</v>
      </c>
      <c r="AG164" s="258">
        <v>0</v>
      </c>
      <c r="AH164" s="258">
        <v>0</v>
      </c>
      <c r="AI164" s="258">
        <f t="shared" si="69"/>
        <v>0</v>
      </c>
      <c r="AJ164" s="258">
        <v>0</v>
      </c>
      <c r="AK164" s="258">
        <v>0</v>
      </c>
      <c r="AL164" s="258">
        <v>0</v>
      </c>
      <c r="AM164" s="258">
        <f t="shared" si="70"/>
        <v>105.33199999999999</v>
      </c>
      <c r="AN164" s="258">
        <v>100</v>
      </c>
      <c r="AO164" s="258">
        <v>0</v>
      </c>
      <c r="AP164" s="258">
        <v>5.3319999999999936</v>
      </c>
      <c r="AQ164" s="258">
        <f t="shared" si="71"/>
        <v>0</v>
      </c>
      <c r="AR164" s="258">
        <v>0</v>
      </c>
      <c r="AS164" s="258">
        <v>0</v>
      </c>
      <c r="AT164" s="258">
        <v>0</v>
      </c>
      <c r="AU164" s="258">
        <v>0</v>
      </c>
      <c r="AV164" s="258">
        <f t="shared" si="72"/>
        <v>0</v>
      </c>
      <c r="AW164" s="258">
        <v>0</v>
      </c>
      <c r="AX164" s="258">
        <v>0</v>
      </c>
      <c r="AY164" s="258">
        <v>0</v>
      </c>
      <c r="AZ164" s="258">
        <v>0</v>
      </c>
      <c r="BA164" s="258"/>
      <c r="BB164" s="258"/>
      <c r="BC164" s="258"/>
      <c r="BD164" s="210">
        <f t="shared" si="76"/>
        <v>0</v>
      </c>
      <c r="BE164" s="903">
        <f t="shared" si="61"/>
        <v>105.33199999999999</v>
      </c>
      <c r="BF164" s="211">
        <v>2022</v>
      </c>
      <c r="BG164" s="211" t="s">
        <v>910</v>
      </c>
      <c r="BH164" s="211"/>
      <c r="BI164" s="248"/>
    </row>
    <row r="165" spans="1:61" s="254" customFormat="1" ht="31.5" hidden="1">
      <c r="A165" s="255" t="s">
        <v>413</v>
      </c>
      <c r="B165" s="229" t="s">
        <v>1376</v>
      </c>
      <c r="C165" s="219" t="s">
        <v>1220</v>
      </c>
      <c r="D165" s="256"/>
      <c r="E165" s="219" t="s">
        <v>305</v>
      </c>
      <c r="F165" s="257" t="s">
        <v>1377</v>
      </c>
      <c r="G165" s="258">
        <v>294.68599999999998</v>
      </c>
      <c r="H165" s="258">
        <v>286</v>
      </c>
      <c r="I165" s="258">
        <v>0</v>
      </c>
      <c r="J165" s="258">
        <v>8.6859999999999786</v>
      </c>
      <c r="K165" s="258">
        <v>294.68599999999998</v>
      </c>
      <c r="L165" s="258">
        <v>286</v>
      </c>
      <c r="M165" s="979">
        <v>277.68599999999998</v>
      </c>
      <c r="N165" s="258">
        <v>0</v>
      </c>
      <c r="O165" s="258">
        <v>17</v>
      </c>
      <c r="P165" s="258">
        <v>17</v>
      </c>
      <c r="Q165" s="258">
        <v>0</v>
      </c>
      <c r="R165" s="258">
        <v>0</v>
      </c>
      <c r="S165" s="258">
        <f t="shared" si="73"/>
        <v>0</v>
      </c>
      <c r="T165" s="258">
        <v>0</v>
      </c>
      <c r="U165" s="258">
        <v>0</v>
      </c>
      <c r="V165" s="258">
        <v>0</v>
      </c>
      <c r="W165" s="258">
        <f t="shared" si="74"/>
        <v>0</v>
      </c>
      <c r="X165" s="258">
        <v>0</v>
      </c>
      <c r="Y165" s="258">
        <v>0</v>
      </c>
      <c r="Z165" s="258">
        <v>0</v>
      </c>
      <c r="AA165" s="258">
        <f t="shared" si="67"/>
        <v>0</v>
      </c>
      <c r="AB165" s="258">
        <v>0</v>
      </c>
      <c r="AC165" s="258">
        <v>0</v>
      </c>
      <c r="AD165" s="258">
        <v>0</v>
      </c>
      <c r="AE165" s="258">
        <f t="shared" si="68"/>
        <v>17</v>
      </c>
      <c r="AF165" s="258">
        <v>17</v>
      </c>
      <c r="AG165" s="258">
        <v>0</v>
      </c>
      <c r="AH165" s="258">
        <v>0</v>
      </c>
      <c r="AI165" s="258">
        <f t="shared" si="69"/>
        <v>0</v>
      </c>
      <c r="AJ165" s="258">
        <v>0</v>
      </c>
      <c r="AK165" s="258">
        <v>0</v>
      </c>
      <c r="AL165" s="258">
        <v>0</v>
      </c>
      <c r="AM165" s="258">
        <f t="shared" si="70"/>
        <v>294.68599999999998</v>
      </c>
      <c r="AN165" s="258">
        <v>286</v>
      </c>
      <c r="AO165" s="258">
        <v>0</v>
      </c>
      <c r="AP165" s="258">
        <v>8.6859999999999786</v>
      </c>
      <c r="AQ165" s="258">
        <f t="shared" si="71"/>
        <v>0</v>
      </c>
      <c r="AR165" s="258">
        <v>0</v>
      </c>
      <c r="AS165" s="258">
        <v>0</v>
      </c>
      <c r="AT165" s="258">
        <v>0</v>
      </c>
      <c r="AU165" s="258">
        <v>0</v>
      </c>
      <c r="AV165" s="258">
        <f t="shared" si="72"/>
        <v>0</v>
      </c>
      <c r="AW165" s="258">
        <v>0</v>
      </c>
      <c r="AX165" s="258">
        <v>0</v>
      </c>
      <c r="AY165" s="258">
        <v>0</v>
      </c>
      <c r="AZ165" s="258">
        <v>0</v>
      </c>
      <c r="BA165" s="258"/>
      <c r="BB165" s="258"/>
      <c r="BC165" s="258"/>
      <c r="BD165" s="210">
        <f t="shared" si="76"/>
        <v>0</v>
      </c>
      <c r="BE165" s="903">
        <f t="shared" si="61"/>
        <v>294.68599999999998</v>
      </c>
      <c r="BF165" s="211">
        <v>2022</v>
      </c>
      <c r="BG165" s="211" t="s">
        <v>910</v>
      </c>
      <c r="BH165" s="211"/>
      <c r="BI165" s="248"/>
    </row>
    <row r="166" spans="1:61" s="254" customFormat="1" ht="31.5" hidden="1">
      <c r="A166" s="255" t="s">
        <v>413</v>
      </c>
      <c r="B166" s="229" t="s">
        <v>1378</v>
      </c>
      <c r="C166" s="219" t="s">
        <v>1182</v>
      </c>
      <c r="D166" s="256"/>
      <c r="E166" s="219" t="s">
        <v>305</v>
      </c>
      <c r="F166" s="257" t="s">
        <v>1379</v>
      </c>
      <c r="G166" s="258">
        <v>189.029</v>
      </c>
      <c r="H166" s="258">
        <v>150</v>
      </c>
      <c r="I166" s="258">
        <v>0</v>
      </c>
      <c r="J166" s="258">
        <v>39.028999999999996</v>
      </c>
      <c r="K166" s="258">
        <v>189.029</v>
      </c>
      <c r="L166" s="258">
        <v>150</v>
      </c>
      <c r="M166" s="979">
        <v>180.96799999999999</v>
      </c>
      <c r="N166" s="258">
        <v>0</v>
      </c>
      <c r="O166" s="258">
        <v>8.0609999999999999</v>
      </c>
      <c r="P166" s="258">
        <v>8.0609999999999999</v>
      </c>
      <c r="Q166" s="258">
        <v>0</v>
      </c>
      <c r="R166" s="258">
        <v>0</v>
      </c>
      <c r="S166" s="258">
        <f t="shared" si="73"/>
        <v>0</v>
      </c>
      <c r="T166" s="258">
        <v>0</v>
      </c>
      <c r="U166" s="258">
        <v>0</v>
      </c>
      <c r="V166" s="258">
        <v>0</v>
      </c>
      <c r="W166" s="258">
        <f t="shared" si="74"/>
        <v>0</v>
      </c>
      <c r="X166" s="258">
        <v>0</v>
      </c>
      <c r="Y166" s="258">
        <v>0</v>
      </c>
      <c r="Z166" s="258">
        <v>0</v>
      </c>
      <c r="AA166" s="258">
        <f t="shared" si="67"/>
        <v>0</v>
      </c>
      <c r="AB166" s="258">
        <v>0</v>
      </c>
      <c r="AC166" s="258">
        <v>0</v>
      </c>
      <c r="AD166" s="258">
        <v>0</v>
      </c>
      <c r="AE166" s="258">
        <f t="shared" si="68"/>
        <v>8.0609999999999999</v>
      </c>
      <c r="AF166" s="258">
        <v>8.0609999999999999</v>
      </c>
      <c r="AG166" s="258">
        <v>0</v>
      </c>
      <c r="AH166" s="258">
        <v>0</v>
      </c>
      <c r="AI166" s="258">
        <f t="shared" si="69"/>
        <v>0</v>
      </c>
      <c r="AJ166" s="258">
        <v>0</v>
      </c>
      <c r="AK166" s="258">
        <v>0</v>
      </c>
      <c r="AL166" s="258">
        <v>0</v>
      </c>
      <c r="AM166" s="258">
        <f t="shared" si="70"/>
        <v>189.029</v>
      </c>
      <c r="AN166" s="258">
        <v>150</v>
      </c>
      <c r="AO166" s="258">
        <v>0</v>
      </c>
      <c r="AP166" s="258">
        <v>39.028999999999996</v>
      </c>
      <c r="AQ166" s="258">
        <f t="shared" si="71"/>
        <v>0</v>
      </c>
      <c r="AR166" s="258">
        <v>0</v>
      </c>
      <c r="AS166" s="258">
        <v>0</v>
      </c>
      <c r="AT166" s="258">
        <v>0</v>
      </c>
      <c r="AU166" s="258">
        <v>0</v>
      </c>
      <c r="AV166" s="258">
        <f t="shared" si="72"/>
        <v>0</v>
      </c>
      <c r="AW166" s="258">
        <v>0</v>
      </c>
      <c r="AX166" s="258">
        <v>0</v>
      </c>
      <c r="AY166" s="258">
        <v>0</v>
      </c>
      <c r="AZ166" s="258">
        <v>0</v>
      </c>
      <c r="BA166" s="258"/>
      <c r="BB166" s="258"/>
      <c r="BC166" s="258"/>
      <c r="BD166" s="210">
        <f t="shared" si="76"/>
        <v>0</v>
      </c>
      <c r="BE166" s="903">
        <f t="shared" si="61"/>
        <v>189.029</v>
      </c>
      <c r="BF166" s="211">
        <v>2022</v>
      </c>
      <c r="BG166" s="211" t="s">
        <v>910</v>
      </c>
      <c r="BH166" s="211"/>
      <c r="BI166" s="248"/>
    </row>
    <row r="167" spans="1:61" s="254" customFormat="1" ht="31.5" hidden="1">
      <c r="A167" s="255" t="s">
        <v>413</v>
      </c>
      <c r="B167" s="229" t="s">
        <v>1380</v>
      </c>
      <c r="C167" s="219" t="s">
        <v>1182</v>
      </c>
      <c r="D167" s="256"/>
      <c r="E167" s="219" t="s">
        <v>305</v>
      </c>
      <c r="F167" s="257" t="s">
        <v>1381</v>
      </c>
      <c r="G167" s="258">
        <v>108.556</v>
      </c>
      <c r="H167" s="258">
        <v>108.556</v>
      </c>
      <c r="I167" s="258">
        <v>0</v>
      </c>
      <c r="J167" s="258">
        <v>0</v>
      </c>
      <c r="K167" s="258">
        <v>108.556</v>
      </c>
      <c r="L167" s="258">
        <v>108.556</v>
      </c>
      <c r="M167" s="979">
        <v>96.47</v>
      </c>
      <c r="N167" s="258">
        <v>0</v>
      </c>
      <c r="O167" s="258">
        <v>77.826999999999998</v>
      </c>
      <c r="P167" s="258">
        <v>77.826999999999998</v>
      </c>
      <c r="Q167" s="258">
        <v>0</v>
      </c>
      <c r="R167" s="258">
        <v>0</v>
      </c>
      <c r="S167" s="258">
        <f t="shared" si="73"/>
        <v>0</v>
      </c>
      <c r="T167" s="258">
        <v>0</v>
      </c>
      <c r="U167" s="258">
        <v>0</v>
      </c>
      <c r="V167" s="258">
        <v>0</v>
      </c>
      <c r="W167" s="258">
        <f t="shared" si="74"/>
        <v>65.296999999999997</v>
      </c>
      <c r="X167" s="258">
        <v>65.296999999999997</v>
      </c>
      <c r="Y167" s="258">
        <v>0</v>
      </c>
      <c r="Z167" s="258">
        <v>0</v>
      </c>
      <c r="AA167" s="258">
        <f t="shared" si="67"/>
        <v>0</v>
      </c>
      <c r="AB167" s="258">
        <v>0</v>
      </c>
      <c r="AC167" s="258">
        <v>0</v>
      </c>
      <c r="AD167" s="258">
        <v>0</v>
      </c>
      <c r="AE167" s="258">
        <f t="shared" si="68"/>
        <v>77.826999999999998</v>
      </c>
      <c r="AF167" s="258">
        <v>77.826999999999998</v>
      </c>
      <c r="AG167" s="258">
        <v>0</v>
      </c>
      <c r="AH167" s="258">
        <v>0</v>
      </c>
      <c r="AI167" s="258">
        <f t="shared" si="69"/>
        <v>0</v>
      </c>
      <c r="AJ167" s="258">
        <v>0</v>
      </c>
      <c r="AK167" s="258">
        <v>0</v>
      </c>
      <c r="AL167" s="258">
        <v>0</v>
      </c>
      <c r="AM167" s="258">
        <f t="shared" si="70"/>
        <v>108.556</v>
      </c>
      <c r="AN167" s="258">
        <v>108.556</v>
      </c>
      <c r="AO167" s="258">
        <v>0</v>
      </c>
      <c r="AP167" s="258">
        <v>0</v>
      </c>
      <c r="AQ167" s="258">
        <f t="shared" si="71"/>
        <v>0</v>
      </c>
      <c r="AR167" s="258">
        <v>0</v>
      </c>
      <c r="AS167" s="258">
        <v>0</v>
      </c>
      <c r="AT167" s="258">
        <v>0</v>
      </c>
      <c r="AU167" s="258">
        <v>0</v>
      </c>
      <c r="AV167" s="258">
        <f t="shared" si="72"/>
        <v>0</v>
      </c>
      <c r="AW167" s="258">
        <v>0</v>
      </c>
      <c r="AX167" s="258">
        <v>0</v>
      </c>
      <c r="AY167" s="258">
        <v>0</v>
      </c>
      <c r="AZ167" s="258">
        <v>0</v>
      </c>
      <c r="BA167" s="258"/>
      <c r="BB167" s="258"/>
      <c r="BC167" s="258"/>
      <c r="BD167" s="210">
        <f t="shared" si="76"/>
        <v>0</v>
      </c>
      <c r="BE167" s="903">
        <f t="shared" si="61"/>
        <v>108.556</v>
      </c>
      <c r="BF167" s="211">
        <v>2022</v>
      </c>
      <c r="BG167" s="211" t="s">
        <v>910</v>
      </c>
      <c r="BH167" s="211"/>
      <c r="BI167" s="248"/>
    </row>
    <row r="168" spans="1:61" s="254" customFormat="1" ht="31.5" hidden="1">
      <c r="A168" s="255" t="s">
        <v>413</v>
      </c>
      <c r="B168" s="229" t="s">
        <v>1382</v>
      </c>
      <c r="C168" s="219" t="s">
        <v>1182</v>
      </c>
      <c r="D168" s="256"/>
      <c r="E168" s="219" t="s">
        <v>305</v>
      </c>
      <c r="F168" s="257" t="s">
        <v>1383</v>
      </c>
      <c r="G168" s="258">
        <v>169.44800000000001</v>
      </c>
      <c r="H168" s="258">
        <v>150</v>
      </c>
      <c r="I168" s="258">
        <v>0</v>
      </c>
      <c r="J168" s="258">
        <v>19.448000000000008</v>
      </c>
      <c r="K168" s="258">
        <v>169.44800000000001</v>
      </c>
      <c r="L168" s="258">
        <v>150</v>
      </c>
      <c r="M168" s="979">
        <v>162.45699999999999</v>
      </c>
      <c r="N168" s="258">
        <v>0</v>
      </c>
      <c r="O168" s="258">
        <v>107.1</v>
      </c>
      <c r="P168" s="258">
        <v>107.1</v>
      </c>
      <c r="Q168" s="258">
        <v>0</v>
      </c>
      <c r="R168" s="258">
        <v>0</v>
      </c>
      <c r="S168" s="258">
        <f t="shared" si="73"/>
        <v>0</v>
      </c>
      <c r="T168" s="258">
        <v>0</v>
      </c>
      <c r="U168" s="258">
        <v>0</v>
      </c>
      <c r="V168" s="258">
        <v>0</v>
      </c>
      <c r="W168" s="258">
        <f t="shared" si="74"/>
        <v>100.10899999999999</v>
      </c>
      <c r="X168" s="258">
        <v>100.10899999999999</v>
      </c>
      <c r="Y168" s="258">
        <v>0</v>
      </c>
      <c r="Z168" s="258">
        <v>0</v>
      </c>
      <c r="AA168" s="258">
        <f t="shared" si="67"/>
        <v>0</v>
      </c>
      <c r="AB168" s="258">
        <v>0</v>
      </c>
      <c r="AC168" s="258">
        <v>0</v>
      </c>
      <c r="AD168" s="258">
        <v>0</v>
      </c>
      <c r="AE168" s="258">
        <f t="shared" si="68"/>
        <v>107.1</v>
      </c>
      <c r="AF168" s="258">
        <v>107.1</v>
      </c>
      <c r="AG168" s="258">
        <v>0</v>
      </c>
      <c r="AH168" s="258">
        <v>0</v>
      </c>
      <c r="AI168" s="258">
        <f t="shared" si="69"/>
        <v>0</v>
      </c>
      <c r="AJ168" s="258">
        <v>0</v>
      </c>
      <c r="AK168" s="258">
        <v>0</v>
      </c>
      <c r="AL168" s="258">
        <v>0</v>
      </c>
      <c r="AM168" s="258">
        <f t="shared" si="70"/>
        <v>169.44800000000001</v>
      </c>
      <c r="AN168" s="258">
        <v>150</v>
      </c>
      <c r="AO168" s="258">
        <v>0</v>
      </c>
      <c r="AP168" s="258">
        <v>19.448000000000008</v>
      </c>
      <c r="AQ168" s="258">
        <f t="shared" si="71"/>
        <v>0</v>
      </c>
      <c r="AR168" s="258">
        <v>0</v>
      </c>
      <c r="AS168" s="258">
        <v>0</v>
      </c>
      <c r="AT168" s="258">
        <v>0</v>
      </c>
      <c r="AU168" s="258">
        <v>0</v>
      </c>
      <c r="AV168" s="258">
        <f t="shared" si="72"/>
        <v>0</v>
      </c>
      <c r="AW168" s="258">
        <v>0</v>
      </c>
      <c r="AX168" s="258">
        <v>0</v>
      </c>
      <c r="AY168" s="258">
        <v>0</v>
      </c>
      <c r="AZ168" s="258">
        <v>0</v>
      </c>
      <c r="BA168" s="258"/>
      <c r="BB168" s="258"/>
      <c r="BC168" s="258"/>
      <c r="BD168" s="210">
        <f t="shared" si="76"/>
        <v>0</v>
      </c>
      <c r="BE168" s="903">
        <f t="shared" si="61"/>
        <v>169.44800000000001</v>
      </c>
      <c r="BF168" s="211">
        <v>2022</v>
      </c>
      <c r="BG168" s="211" t="s">
        <v>910</v>
      </c>
      <c r="BH168" s="211"/>
      <c r="BI168" s="248"/>
    </row>
    <row r="169" spans="1:61" s="254" customFormat="1" ht="31.5" hidden="1">
      <c r="A169" s="255" t="s">
        <v>413</v>
      </c>
      <c r="B169" s="229" t="s">
        <v>1384</v>
      </c>
      <c r="C169" s="219" t="s">
        <v>1182</v>
      </c>
      <c r="D169" s="256"/>
      <c r="E169" s="219" t="s">
        <v>305</v>
      </c>
      <c r="F169" s="257" t="s">
        <v>1385</v>
      </c>
      <c r="G169" s="258">
        <v>380.33</v>
      </c>
      <c r="H169" s="258">
        <v>380.33</v>
      </c>
      <c r="I169" s="258">
        <v>0</v>
      </c>
      <c r="J169" s="258">
        <v>0</v>
      </c>
      <c r="K169" s="258">
        <v>380.33</v>
      </c>
      <c r="L169" s="258">
        <v>380.33</v>
      </c>
      <c r="M169" s="979">
        <v>356.33499999999998</v>
      </c>
      <c r="N169" s="258">
        <v>0</v>
      </c>
      <c r="O169" s="258">
        <v>23.664999999999999</v>
      </c>
      <c r="P169" s="258">
        <v>23.664999999999999</v>
      </c>
      <c r="Q169" s="258">
        <v>0</v>
      </c>
      <c r="R169" s="258">
        <v>0</v>
      </c>
      <c r="S169" s="258">
        <f t="shared" si="73"/>
        <v>0</v>
      </c>
      <c r="T169" s="258">
        <v>0</v>
      </c>
      <c r="U169" s="258">
        <v>0</v>
      </c>
      <c r="V169" s="258">
        <v>0</v>
      </c>
      <c r="W169" s="258">
        <f t="shared" si="74"/>
        <v>0</v>
      </c>
      <c r="X169" s="258">
        <v>0</v>
      </c>
      <c r="Y169" s="258">
        <v>0</v>
      </c>
      <c r="Z169" s="258">
        <v>0</v>
      </c>
      <c r="AA169" s="258">
        <f t="shared" si="67"/>
        <v>0</v>
      </c>
      <c r="AB169" s="258">
        <v>0</v>
      </c>
      <c r="AC169" s="258">
        <v>0</v>
      </c>
      <c r="AD169" s="258">
        <v>0</v>
      </c>
      <c r="AE169" s="258">
        <f t="shared" si="68"/>
        <v>23.664999999999999</v>
      </c>
      <c r="AF169" s="258">
        <v>23.664999999999999</v>
      </c>
      <c r="AG169" s="258">
        <v>0</v>
      </c>
      <c r="AH169" s="258">
        <v>0</v>
      </c>
      <c r="AI169" s="258">
        <f t="shared" si="69"/>
        <v>0</v>
      </c>
      <c r="AJ169" s="258">
        <v>0</v>
      </c>
      <c r="AK169" s="258">
        <v>0</v>
      </c>
      <c r="AL169" s="258">
        <v>0</v>
      </c>
      <c r="AM169" s="258">
        <f t="shared" si="70"/>
        <v>380.33</v>
      </c>
      <c r="AN169" s="258">
        <v>380.33</v>
      </c>
      <c r="AO169" s="258">
        <v>0</v>
      </c>
      <c r="AP169" s="258">
        <v>0</v>
      </c>
      <c r="AQ169" s="258">
        <f t="shared" si="71"/>
        <v>0</v>
      </c>
      <c r="AR169" s="258">
        <v>0</v>
      </c>
      <c r="AS169" s="258">
        <v>0</v>
      </c>
      <c r="AT169" s="258">
        <v>0</v>
      </c>
      <c r="AU169" s="258">
        <v>0</v>
      </c>
      <c r="AV169" s="258">
        <f t="shared" si="72"/>
        <v>0</v>
      </c>
      <c r="AW169" s="258">
        <v>0</v>
      </c>
      <c r="AX169" s="258">
        <v>0</v>
      </c>
      <c r="AY169" s="258">
        <v>0</v>
      </c>
      <c r="AZ169" s="258">
        <v>0</v>
      </c>
      <c r="BA169" s="258"/>
      <c r="BB169" s="258"/>
      <c r="BC169" s="258"/>
      <c r="BD169" s="210">
        <f t="shared" si="76"/>
        <v>0</v>
      </c>
      <c r="BE169" s="903">
        <f t="shared" si="61"/>
        <v>380.33</v>
      </c>
      <c r="BF169" s="211">
        <v>2022</v>
      </c>
      <c r="BG169" s="211" t="s">
        <v>910</v>
      </c>
      <c r="BH169" s="211"/>
      <c r="BI169" s="248"/>
    </row>
    <row r="170" spans="1:61" s="254" customFormat="1" ht="30" hidden="1">
      <c r="A170" s="255" t="s">
        <v>413</v>
      </c>
      <c r="B170" s="229" t="s">
        <v>1386</v>
      </c>
      <c r="C170" s="219" t="s">
        <v>1335</v>
      </c>
      <c r="D170" s="256"/>
      <c r="E170" s="219" t="s">
        <v>305</v>
      </c>
      <c r="F170" s="257" t="s">
        <v>1387</v>
      </c>
      <c r="G170" s="258">
        <v>425</v>
      </c>
      <c r="H170" s="258">
        <v>400</v>
      </c>
      <c r="I170" s="258">
        <v>0</v>
      </c>
      <c r="J170" s="258">
        <v>25</v>
      </c>
      <c r="K170" s="258">
        <v>425</v>
      </c>
      <c r="L170" s="258">
        <v>400</v>
      </c>
      <c r="M170" s="979">
        <v>396.7</v>
      </c>
      <c r="N170" s="258">
        <v>0</v>
      </c>
      <c r="O170" s="258">
        <v>28.300000000000011</v>
      </c>
      <c r="P170" s="258">
        <v>28.300000000000011</v>
      </c>
      <c r="Q170" s="258">
        <v>0</v>
      </c>
      <c r="R170" s="258">
        <v>0</v>
      </c>
      <c r="S170" s="258">
        <f t="shared" si="73"/>
        <v>0</v>
      </c>
      <c r="T170" s="258">
        <v>0</v>
      </c>
      <c r="U170" s="258">
        <v>0</v>
      </c>
      <c r="V170" s="258">
        <v>0</v>
      </c>
      <c r="W170" s="258">
        <f t="shared" si="74"/>
        <v>0</v>
      </c>
      <c r="X170" s="258">
        <v>0</v>
      </c>
      <c r="Y170" s="258">
        <v>0</v>
      </c>
      <c r="Z170" s="258">
        <v>0</v>
      </c>
      <c r="AA170" s="258">
        <f t="shared" si="67"/>
        <v>0</v>
      </c>
      <c r="AB170" s="258">
        <v>0</v>
      </c>
      <c r="AC170" s="258">
        <v>0</v>
      </c>
      <c r="AD170" s="258">
        <v>0</v>
      </c>
      <c r="AE170" s="258">
        <f t="shared" si="68"/>
        <v>28.300000000000011</v>
      </c>
      <c r="AF170" s="258">
        <v>28.300000000000011</v>
      </c>
      <c r="AG170" s="258">
        <v>0</v>
      </c>
      <c r="AH170" s="258">
        <v>0</v>
      </c>
      <c r="AI170" s="258">
        <f t="shared" si="69"/>
        <v>0</v>
      </c>
      <c r="AJ170" s="258">
        <v>0</v>
      </c>
      <c r="AK170" s="258">
        <v>0</v>
      </c>
      <c r="AL170" s="258">
        <v>0</v>
      </c>
      <c r="AM170" s="258">
        <f t="shared" si="70"/>
        <v>425</v>
      </c>
      <c r="AN170" s="258">
        <v>400</v>
      </c>
      <c r="AO170" s="258">
        <v>0</v>
      </c>
      <c r="AP170" s="258">
        <v>25</v>
      </c>
      <c r="AQ170" s="258">
        <f t="shared" si="71"/>
        <v>0</v>
      </c>
      <c r="AR170" s="258">
        <v>0</v>
      </c>
      <c r="AS170" s="258">
        <v>0</v>
      </c>
      <c r="AT170" s="258">
        <v>0</v>
      </c>
      <c r="AU170" s="258">
        <v>0</v>
      </c>
      <c r="AV170" s="258">
        <f t="shared" si="72"/>
        <v>0</v>
      </c>
      <c r="AW170" s="258">
        <v>0</v>
      </c>
      <c r="AX170" s="258">
        <v>0</v>
      </c>
      <c r="AY170" s="258">
        <v>0</v>
      </c>
      <c r="AZ170" s="258">
        <v>0</v>
      </c>
      <c r="BA170" s="258"/>
      <c r="BB170" s="258"/>
      <c r="BC170" s="258"/>
      <c r="BD170" s="210">
        <f t="shared" si="76"/>
        <v>0</v>
      </c>
      <c r="BE170" s="903">
        <f t="shared" si="61"/>
        <v>425</v>
      </c>
      <c r="BF170" s="211">
        <v>2022</v>
      </c>
      <c r="BG170" s="211" t="s">
        <v>910</v>
      </c>
      <c r="BH170" s="211"/>
      <c r="BI170" s="248"/>
    </row>
    <row r="171" spans="1:61" s="254" customFormat="1" ht="31.5" hidden="1">
      <c r="A171" s="255" t="s">
        <v>413</v>
      </c>
      <c r="B171" s="229" t="s">
        <v>1388</v>
      </c>
      <c r="C171" s="219" t="s">
        <v>1335</v>
      </c>
      <c r="D171" s="256"/>
      <c r="E171" s="219" t="s">
        <v>305</v>
      </c>
      <c r="F171" s="257" t="s">
        <v>1389</v>
      </c>
      <c r="G171" s="258">
        <v>1342.6890000000001</v>
      </c>
      <c r="H171" s="258">
        <v>1336</v>
      </c>
      <c r="I171" s="258">
        <v>0</v>
      </c>
      <c r="J171" s="258">
        <v>6.6890000000000782</v>
      </c>
      <c r="K171" s="258">
        <v>1342.6890000000001</v>
      </c>
      <c r="L171" s="258">
        <v>1336</v>
      </c>
      <c r="M171" s="979">
        <v>1262.489</v>
      </c>
      <c r="N171" s="258">
        <v>0</v>
      </c>
      <c r="O171" s="258">
        <v>80.200000000000045</v>
      </c>
      <c r="P171" s="258">
        <v>80.200000000000045</v>
      </c>
      <c r="Q171" s="258">
        <v>0</v>
      </c>
      <c r="R171" s="258">
        <v>0</v>
      </c>
      <c r="S171" s="258">
        <f t="shared" si="73"/>
        <v>0</v>
      </c>
      <c r="T171" s="258">
        <v>0</v>
      </c>
      <c r="U171" s="258">
        <v>0</v>
      </c>
      <c r="V171" s="258">
        <v>0</v>
      </c>
      <c r="W171" s="258">
        <f t="shared" si="74"/>
        <v>0</v>
      </c>
      <c r="X171" s="258">
        <v>0</v>
      </c>
      <c r="Y171" s="258">
        <v>0</v>
      </c>
      <c r="Z171" s="258">
        <v>0</v>
      </c>
      <c r="AA171" s="258">
        <f t="shared" si="67"/>
        <v>0</v>
      </c>
      <c r="AB171" s="258">
        <v>0</v>
      </c>
      <c r="AC171" s="258">
        <v>0</v>
      </c>
      <c r="AD171" s="258">
        <v>0</v>
      </c>
      <c r="AE171" s="258">
        <f t="shared" si="68"/>
        <v>80.200000000000045</v>
      </c>
      <c r="AF171" s="258">
        <v>80.200000000000045</v>
      </c>
      <c r="AG171" s="258">
        <v>0</v>
      </c>
      <c r="AH171" s="258">
        <v>0</v>
      </c>
      <c r="AI171" s="258">
        <f t="shared" si="69"/>
        <v>0</v>
      </c>
      <c r="AJ171" s="258">
        <v>0</v>
      </c>
      <c r="AK171" s="258">
        <v>0</v>
      </c>
      <c r="AL171" s="258">
        <v>0</v>
      </c>
      <c r="AM171" s="258">
        <f t="shared" si="70"/>
        <v>1342.6890000000001</v>
      </c>
      <c r="AN171" s="258">
        <v>1336</v>
      </c>
      <c r="AO171" s="258">
        <v>0</v>
      </c>
      <c r="AP171" s="258">
        <v>6.6890000000000782</v>
      </c>
      <c r="AQ171" s="258">
        <f t="shared" si="71"/>
        <v>0</v>
      </c>
      <c r="AR171" s="258">
        <v>0</v>
      </c>
      <c r="AS171" s="258">
        <v>0</v>
      </c>
      <c r="AT171" s="258">
        <v>0</v>
      </c>
      <c r="AU171" s="258">
        <v>0</v>
      </c>
      <c r="AV171" s="258">
        <f t="shared" si="72"/>
        <v>0</v>
      </c>
      <c r="AW171" s="258">
        <v>0</v>
      </c>
      <c r="AX171" s="258">
        <v>0</v>
      </c>
      <c r="AY171" s="258">
        <v>0</v>
      </c>
      <c r="AZ171" s="258">
        <v>0</v>
      </c>
      <c r="BA171" s="258"/>
      <c r="BB171" s="258"/>
      <c r="BC171" s="258"/>
      <c r="BD171" s="210">
        <f t="shared" si="76"/>
        <v>0</v>
      </c>
      <c r="BE171" s="903">
        <f t="shared" si="61"/>
        <v>1342.6890000000001</v>
      </c>
      <c r="BF171" s="211">
        <v>2022</v>
      </c>
      <c r="BG171" s="211" t="s">
        <v>910</v>
      </c>
      <c r="BH171" s="211"/>
      <c r="BI171" s="248"/>
    </row>
    <row r="172" spans="1:61" s="254" customFormat="1" ht="31.5" hidden="1">
      <c r="A172" s="255" t="s">
        <v>413</v>
      </c>
      <c r="B172" s="229" t="s">
        <v>1390</v>
      </c>
      <c r="C172" s="219" t="s">
        <v>1391</v>
      </c>
      <c r="D172" s="256"/>
      <c r="E172" s="219" t="s">
        <v>305</v>
      </c>
      <c r="F172" s="257" t="s">
        <v>1392</v>
      </c>
      <c r="G172" s="258">
        <v>1366.8537650000001</v>
      </c>
      <c r="H172" s="258">
        <v>1336</v>
      </c>
      <c r="I172" s="258">
        <v>0</v>
      </c>
      <c r="J172" s="258">
        <v>30.853765000000067</v>
      </c>
      <c r="K172" s="258">
        <v>1366.8537650000001</v>
      </c>
      <c r="L172" s="258">
        <v>1336</v>
      </c>
      <c r="M172" s="979">
        <v>1284.8537650000001</v>
      </c>
      <c r="N172" s="258">
        <v>0</v>
      </c>
      <c r="O172" s="258">
        <v>82</v>
      </c>
      <c r="P172" s="258">
        <v>82</v>
      </c>
      <c r="Q172" s="258">
        <v>0</v>
      </c>
      <c r="R172" s="258">
        <v>0</v>
      </c>
      <c r="S172" s="258">
        <f t="shared" si="73"/>
        <v>0</v>
      </c>
      <c r="T172" s="258">
        <v>0</v>
      </c>
      <c r="U172" s="258">
        <v>0</v>
      </c>
      <c r="V172" s="258">
        <v>0</v>
      </c>
      <c r="W172" s="258">
        <f t="shared" si="74"/>
        <v>0</v>
      </c>
      <c r="X172" s="258">
        <v>0</v>
      </c>
      <c r="Y172" s="258">
        <v>0</v>
      </c>
      <c r="Z172" s="258">
        <v>0</v>
      </c>
      <c r="AA172" s="258">
        <f t="shared" si="67"/>
        <v>0</v>
      </c>
      <c r="AB172" s="258">
        <v>0</v>
      </c>
      <c r="AC172" s="258">
        <v>0</v>
      </c>
      <c r="AD172" s="258">
        <v>0</v>
      </c>
      <c r="AE172" s="258">
        <f t="shared" si="68"/>
        <v>82</v>
      </c>
      <c r="AF172" s="258">
        <v>82</v>
      </c>
      <c r="AG172" s="258">
        <v>0</v>
      </c>
      <c r="AH172" s="258">
        <v>0</v>
      </c>
      <c r="AI172" s="258">
        <f t="shared" si="69"/>
        <v>0</v>
      </c>
      <c r="AJ172" s="258">
        <v>0</v>
      </c>
      <c r="AK172" s="258">
        <v>0</v>
      </c>
      <c r="AL172" s="258">
        <v>0</v>
      </c>
      <c r="AM172" s="258">
        <f t="shared" si="70"/>
        <v>1366.8537650000001</v>
      </c>
      <c r="AN172" s="258">
        <v>1336</v>
      </c>
      <c r="AO172" s="258">
        <v>0</v>
      </c>
      <c r="AP172" s="258">
        <v>30.853765000000067</v>
      </c>
      <c r="AQ172" s="258">
        <f t="shared" si="71"/>
        <v>0</v>
      </c>
      <c r="AR172" s="258">
        <v>0</v>
      </c>
      <c r="AS172" s="258">
        <v>0</v>
      </c>
      <c r="AT172" s="258">
        <v>0</v>
      </c>
      <c r="AU172" s="258">
        <v>0</v>
      </c>
      <c r="AV172" s="258">
        <f t="shared" si="72"/>
        <v>0</v>
      </c>
      <c r="AW172" s="258">
        <v>0</v>
      </c>
      <c r="AX172" s="258">
        <v>0</v>
      </c>
      <c r="AY172" s="258">
        <v>0</v>
      </c>
      <c r="AZ172" s="258">
        <v>0</v>
      </c>
      <c r="BA172" s="258"/>
      <c r="BB172" s="258"/>
      <c r="BC172" s="258"/>
      <c r="BD172" s="210">
        <f t="shared" si="76"/>
        <v>0</v>
      </c>
      <c r="BE172" s="903">
        <f t="shared" si="61"/>
        <v>1366.8537650000001</v>
      </c>
      <c r="BF172" s="211">
        <v>2022</v>
      </c>
      <c r="BG172" s="211" t="s">
        <v>910</v>
      </c>
      <c r="BH172" s="211"/>
      <c r="BI172" s="248"/>
    </row>
    <row r="173" spans="1:61" s="254" customFormat="1" ht="31.5" hidden="1">
      <c r="A173" s="255" t="s">
        <v>413</v>
      </c>
      <c r="B173" s="229" t="s">
        <v>1393</v>
      </c>
      <c r="C173" s="219" t="s">
        <v>1391</v>
      </c>
      <c r="D173" s="256"/>
      <c r="E173" s="219" t="s">
        <v>305</v>
      </c>
      <c r="F173" s="257" t="s">
        <v>1394</v>
      </c>
      <c r="G173" s="258">
        <v>100</v>
      </c>
      <c r="H173" s="258">
        <v>100</v>
      </c>
      <c r="I173" s="258">
        <v>0</v>
      </c>
      <c r="J173" s="258">
        <v>0</v>
      </c>
      <c r="K173" s="258">
        <v>100</v>
      </c>
      <c r="L173" s="258">
        <v>100</v>
      </c>
      <c r="M173" s="979">
        <v>99.841999999999999</v>
      </c>
      <c r="N173" s="258">
        <v>0</v>
      </c>
      <c r="O173" s="258">
        <v>0</v>
      </c>
      <c r="P173" s="260">
        <v>0</v>
      </c>
      <c r="Q173" s="258">
        <v>0</v>
      </c>
      <c r="R173" s="258">
        <v>0</v>
      </c>
      <c r="S173" s="258">
        <f t="shared" si="73"/>
        <v>0</v>
      </c>
      <c r="T173" s="258">
        <v>0</v>
      </c>
      <c r="U173" s="258">
        <v>0</v>
      </c>
      <c r="V173" s="258">
        <v>0</v>
      </c>
      <c r="W173" s="258">
        <f t="shared" si="74"/>
        <v>0</v>
      </c>
      <c r="X173" s="258">
        <v>0</v>
      </c>
      <c r="Y173" s="258">
        <v>0</v>
      </c>
      <c r="Z173" s="258">
        <v>0</v>
      </c>
      <c r="AA173" s="258">
        <f t="shared" si="67"/>
        <v>0</v>
      </c>
      <c r="AB173" s="258">
        <v>0</v>
      </c>
      <c r="AC173" s="258">
        <v>0</v>
      </c>
      <c r="AD173" s="258">
        <v>0</v>
      </c>
      <c r="AE173" s="258">
        <f t="shared" si="68"/>
        <v>0</v>
      </c>
      <c r="AF173" s="258">
        <v>0</v>
      </c>
      <c r="AG173" s="258">
        <v>0</v>
      </c>
      <c r="AH173" s="258">
        <v>0</v>
      </c>
      <c r="AI173" s="258">
        <f t="shared" si="69"/>
        <v>0</v>
      </c>
      <c r="AJ173" s="258">
        <v>0</v>
      </c>
      <c r="AK173" s="258">
        <v>0</v>
      </c>
      <c r="AL173" s="258">
        <v>0</v>
      </c>
      <c r="AM173" s="258">
        <f t="shared" si="70"/>
        <v>100</v>
      </c>
      <c r="AN173" s="258">
        <v>100</v>
      </c>
      <c r="AO173" s="258">
        <v>0</v>
      </c>
      <c r="AP173" s="258">
        <v>0</v>
      </c>
      <c r="AQ173" s="258">
        <f t="shared" si="71"/>
        <v>0</v>
      </c>
      <c r="AR173" s="258">
        <v>0</v>
      </c>
      <c r="AS173" s="258">
        <v>0</v>
      </c>
      <c r="AT173" s="258">
        <v>0</v>
      </c>
      <c r="AU173" s="258">
        <v>0</v>
      </c>
      <c r="AV173" s="258">
        <f t="shared" si="72"/>
        <v>0</v>
      </c>
      <c r="AW173" s="258">
        <v>0</v>
      </c>
      <c r="AX173" s="258">
        <v>0</v>
      </c>
      <c r="AY173" s="258">
        <v>0</v>
      </c>
      <c r="AZ173" s="258">
        <v>0</v>
      </c>
      <c r="BA173" s="258"/>
      <c r="BB173" s="258"/>
      <c r="BC173" s="258"/>
      <c r="BD173" s="210">
        <f t="shared" si="76"/>
        <v>0</v>
      </c>
      <c r="BE173" s="903">
        <f t="shared" si="61"/>
        <v>100</v>
      </c>
      <c r="BF173" s="211">
        <v>2022</v>
      </c>
      <c r="BG173" s="211" t="s">
        <v>910</v>
      </c>
      <c r="BH173" s="211"/>
      <c r="BI173" s="248"/>
    </row>
    <row r="174" spans="1:61" s="254" customFormat="1" ht="31.5" hidden="1">
      <c r="A174" s="255" t="s">
        <v>413</v>
      </c>
      <c r="B174" s="229" t="s">
        <v>1395</v>
      </c>
      <c r="C174" s="219" t="s">
        <v>1391</v>
      </c>
      <c r="D174" s="256"/>
      <c r="E174" s="219" t="s">
        <v>305</v>
      </c>
      <c r="F174" s="257" t="s">
        <v>1396</v>
      </c>
      <c r="G174" s="258">
        <v>100</v>
      </c>
      <c r="H174" s="258">
        <v>100</v>
      </c>
      <c r="I174" s="258">
        <v>0</v>
      </c>
      <c r="J174" s="258">
        <v>0</v>
      </c>
      <c r="K174" s="258">
        <v>100</v>
      </c>
      <c r="L174" s="258">
        <v>100</v>
      </c>
      <c r="M174" s="979">
        <v>99.833999999999989</v>
      </c>
      <c r="N174" s="258">
        <v>0</v>
      </c>
      <c r="O174" s="258">
        <v>0</v>
      </c>
      <c r="P174" s="260">
        <v>0</v>
      </c>
      <c r="Q174" s="258">
        <v>0</v>
      </c>
      <c r="R174" s="258">
        <v>0</v>
      </c>
      <c r="S174" s="258">
        <f t="shared" si="73"/>
        <v>0</v>
      </c>
      <c r="T174" s="258">
        <v>0</v>
      </c>
      <c r="U174" s="258">
        <v>0</v>
      </c>
      <c r="V174" s="258">
        <v>0</v>
      </c>
      <c r="W174" s="258">
        <f t="shared" si="74"/>
        <v>0</v>
      </c>
      <c r="X174" s="258">
        <v>0</v>
      </c>
      <c r="Y174" s="258">
        <v>0</v>
      </c>
      <c r="Z174" s="258">
        <v>0</v>
      </c>
      <c r="AA174" s="258">
        <f t="shared" si="67"/>
        <v>0</v>
      </c>
      <c r="AB174" s="258">
        <v>0</v>
      </c>
      <c r="AC174" s="258">
        <v>0</v>
      </c>
      <c r="AD174" s="258">
        <v>0</v>
      </c>
      <c r="AE174" s="258">
        <f t="shared" si="68"/>
        <v>0</v>
      </c>
      <c r="AF174" s="258">
        <v>0</v>
      </c>
      <c r="AG174" s="258">
        <v>0</v>
      </c>
      <c r="AH174" s="258">
        <v>0</v>
      </c>
      <c r="AI174" s="258">
        <f t="shared" si="69"/>
        <v>0</v>
      </c>
      <c r="AJ174" s="258">
        <v>0</v>
      </c>
      <c r="AK174" s="258">
        <v>0</v>
      </c>
      <c r="AL174" s="258">
        <v>0</v>
      </c>
      <c r="AM174" s="258">
        <f t="shared" si="70"/>
        <v>100</v>
      </c>
      <c r="AN174" s="258">
        <v>100</v>
      </c>
      <c r="AO174" s="258">
        <v>0</v>
      </c>
      <c r="AP174" s="258">
        <v>0</v>
      </c>
      <c r="AQ174" s="258">
        <f t="shared" si="71"/>
        <v>0</v>
      </c>
      <c r="AR174" s="258">
        <v>0</v>
      </c>
      <c r="AS174" s="258">
        <v>0</v>
      </c>
      <c r="AT174" s="258">
        <v>0</v>
      </c>
      <c r="AU174" s="258">
        <v>0</v>
      </c>
      <c r="AV174" s="258">
        <f t="shared" si="72"/>
        <v>0</v>
      </c>
      <c r="AW174" s="258">
        <v>0</v>
      </c>
      <c r="AX174" s="258">
        <v>0</v>
      </c>
      <c r="AY174" s="258">
        <v>0</v>
      </c>
      <c r="AZ174" s="258">
        <v>0</v>
      </c>
      <c r="BA174" s="258"/>
      <c r="BB174" s="258"/>
      <c r="BC174" s="258"/>
      <c r="BD174" s="210">
        <f t="shared" si="76"/>
        <v>0</v>
      </c>
      <c r="BE174" s="903">
        <f t="shared" si="61"/>
        <v>100</v>
      </c>
      <c r="BF174" s="211">
        <v>2022</v>
      </c>
      <c r="BG174" s="211" t="s">
        <v>910</v>
      </c>
      <c r="BH174" s="211"/>
      <c r="BI174" s="248"/>
    </row>
    <row r="175" spans="1:61" s="254" customFormat="1" ht="30" hidden="1">
      <c r="A175" s="255" t="s">
        <v>413</v>
      </c>
      <c r="B175" s="229" t="s">
        <v>1397</v>
      </c>
      <c r="C175" s="219" t="s">
        <v>1391</v>
      </c>
      <c r="D175" s="256"/>
      <c r="E175" s="219" t="s">
        <v>305</v>
      </c>
      <c r="F175" s="257" t="s">
        <v>1398</v>
      </c>
      <c r="G175" s="258">
        <v>250</v>
      </c>
      <c r="H175" s="258">
        <v>200</v>
      </c>
      <c r="I175" s="258">
        <v>0</v>
      </c>
      <c r="J175" s="258">
        <v>50</v>
      </c>
      <c r="K175" s="258">
        <v>250</v>
      </c>
      <c r="L175" s="258">
        <v>200</v>
      </c>
      <c r="M175" s="979">
        <v>250</v>
      </c>
      <c r="N175" s="258">
        <v>0</v>
      </c>
      <c r="O175" s="258">
        <v>0</v>
      </c>
      <c r="P175" s="260">
        <v>0</v>
      </c>
      <c r="Q175" s="258">
        <v>0</v>
      </c>
      <c r="R175" s="258">
        <v>0</v>
      </c>
      <c r="S175" s="258">
        <f t="shared" si="73"/>
        <v>0</v>
      </c>
      <c r="T175" s="258">
        <v>0</v>
      </c>
      <c r="U175" s="258">
        <v>0</v>
      </c>
      <c r="V175" s="258">
        <v>0</v>
      </c>
      <c r="W175" s="258">
        <f t="shared" si="74"/>
        <v>0</v>
      </c>
      <c r="X175" s="258">
        <v>0</v>
      </c>
      <c r="Y175" s="258">
        <v>0</v>
      </c>
      <c r="Z175" s="258">
        <v>0</v>
      </c>
      <c r="AA175" s="258">
        <f t="shared" si="67"/>
        <v>0</v>
      </c>
      <c r="AB175" s="258">
        <v>0</v>
      </c>
      <c r="AC175" s="258">
        <v>0</v>
      </c>
      <c r="AD175" s="258">
        <v>0</v>
      </c>
      <c r="AE175" s="258">
        <f t="shared" si="68"/>
        <v>0</v>
      </c>
      <c r="AF175" s="258">
        <v>0</v>
      </c>
      <c r="AG175" s="258">
        <v>0</v>
      </c>
      <c r="AH175" s="258">
        <v>0</v>
      </c>
      <c r="AI175" s="258">
        <f t="shared" si="69"/>
        <v>0</v>
      </c>
      <c r="AJ175" s="258">
        <v>0</v>
      </c>
      <c r="AK175" s="258">
        <v>0</v>
      </c>
      <c r="AL175" s="258">
        <v>0</v>
      </c>
      <c r="AM175" s="258">
        <f t="shared" si="70"/>
        <v>250</v>
      </c>
      <c r="AN175" s="258">
        <v>200</v>
      </c>
      <c r="AO175" s="258">
        <v>0</v>
      </c>
      <c r="AP175" s="258">
        <v>50</v>
      </c>
      <c r="AQ175" s="258">
        <f t="shared" si="71"/>
        <v>0</v>
      </c>
      <c r="AR175" s="258">
        <v>0</v>
      </c>
      <c r="AS175" s="258">
        <v>0</v>
      </c>
      <c r="AT175" s="258">
        <v>0</v>
      </c>
      <c r="AU175" s="258">
        <v>0</v>
      </c>
      <c r="AV175" s="258">
        <f t="shared" si="72"/>
        <v>0</v>
      </c>
      <c r="AW175" s="258">
        <v>0</v>
      </c>
      <c r="AX175" s="258">
        <v>0</v>
      </c>
      <c r="AY175" s="258">
        <v>0</v>
      </c>
      <c r="AZ175" s="258">
        <v>0</v>
      </c>
      <c r="BA175" s="258"/>
      <c r="BB175" s="258"/>
      <c r="BC175" s="258"/>
      <c r="BD175" s="210">
        <f t="shared" si="76"/>
        <v>0</v>
      </c>
      <c r="BE175" s="903">
        <f t="shared" si="61"/>
        <v>250</v>
      </c>
      <c r="BF175" s="211">
        <v>2022</v>
      </c>
      <c r="BG175" s="211" t="s">
        <v>910</v>
      </c>
      <c r="BH175" s="211"/>
      <c r="BI175" s="248"/>
    </row>
    <row r="176" spans="1:61" s="254" customFormat="1" ht="30" hidden="1">
      <c r="A176" s="255" t="s">
        <v>413</v>
      </c>
      <c r="B176" s="229" t="s">
        <v>1399</v>
      </c>
      <c r="C176" s="219" t="s">
        <v>1264</v>
      </c>
      <c r="D176" s="256"/>
      <c r="E176" s="219" t="s">
        <v>305</v>
      </c>
      <c r="F176" s="257" t="s">
        <v>1400</v>
      </c>
      <c r="G176" s="258">
        <v>300</v>
      </c>
      <c r="H176" s="258">
        <v>300</v>
      </c>
      <c r="I176" s="258">
        <v>0</v>
      </c>
      <c r="J176" s="258">
        <v>0</v>
      </c>
      <c r="K176" s="258">
        <v>300</v>
      </c>
      <c r="L176" s="258">
        <v>300</v>
      </c>
      <c r="M176" s="979">
        <v>287.03199999999998</v>
      </c>
      <c r="N176" s="258">
        <v>0</v>
      </c>
      <c r="O176" s="258">
        <v>12.968</v>
      </c>
      <c r="P176" s="258">
        <v>12.968</v>
      </c>
      <c r="Q176" s="258">
        <v>0</v>
      </c>
      <c r="R176" s="258">
        <v>0</v>
      </c>
      <c r="S176" s="258">
        <f t="shared" si="73"/>
        <v>0</v>
      </c>
      <c r="T176" s="258">
        <v>0</v>
      </c>
      <c r="U176" s="258">
        <v>0</v>
      </c>
      <c r="V176" s="258">
        <v>0</v>
      </c>
      <c r="W176" s="258">
        <f t="shared" si="74"/>
        <v>0</v>
      </c>
      <c r="X176" s="258">
        <v>0</v>
      </c>
      <c r="Y176" s="258">
        <v>0</v>
      </c>
      <c r="Z176" s="258">
        <v>0</v>
      </c>
      <c r="AA176" s="258">
        <f t="shared" si="67"/>
        <v>0</v>
      </c>
      <c r="AB176" s="258">
        <v>0</v>
      </c>
      <c r="AC176" s="258">
        <v>0</v>
      </c>
      <c r="AD176" s="258">
        <v>0</v>
      </c>
      <c r="AE176" s="258">
        <f t="shared" si="68"/>
        <v>12.968</v>
      </c>
      <c r="AF176" s="258">
        <v>12.968</v>
      </c>
      <c r="AG176" s="258">
        <v>0</v>
      </c>
      <c r="AH176" s="258">
        <v>0</v>
      </c>
      <c r="AI176" s="258">
        <f t="shared" si="69"/>
        <v>0</v>
      </c>
      <c r="AJ176" s="258">
        <v>0</v>
      </c>
      <c r="AK176" s="258">
        <v>0</v>
      </c>
      <c r="AL176" s="258">
        <v>0</v>
      </c>
      <c r="AM176" s="258">
        <f t="shared" si="70"/>
        <v>300</v>
      </c>
      <c r="AN176" s="258">
        <v>300</v>
      </c>
      <c r="AO176" s="258">
        <v>0</v>
      </c>
      <c r="AP176" s="258">
        <v>0</v>
      </c>
      <c r="AQ176" s="258">
        <f t="shared" si="71"/>
        <v>0</v>
      </c>
      <c r="AR176" s="258">
        <v>0</v>
      </c>
      <c r="AS176" s="258">
        <v>0</v>
      </c>
      <c r="AT176" s="258">
        <v>0</v>
      </c>
      <c r="AU176" s="258">
        <v>0</v>
      </c>
      <c r="AV176" s="258">
        <f t="shared" si="72"/>
        <v>0</v>
      </c>
      <c r="AW176" s="258">
        <v>0</v>
      </c>
      <c r="AX176" s="258">
        <v>0</v>
      </c>
      <c r="AY176" s="258">
        <v>0</v>
      </c>
      <c r="AZ176" s="258">
        <v>0</v>
      </c>
      <c r="BA176" s="258"/>
      <c r="BB176" s="258"/>
      <c r="BC176" s="258"/>
      <c r="BD176" s="210">
        <f t="shared" si="76"/>
        <v>0</v>
      </c>
      <c r="BE176" s="903">
        <f t="shared" si="61"/>
        <v>300</v>
      </c>
      <c r="BF176" s="211">
        <v>2022</v>
      </c>
      <c r="BG176" s="211" t="s">
        <v>910</v>
      </c>
      <c r="BH176" s="211"/>
      <c r="BI176" s="248"/>
    </row>
    <row r="177" spans="1:61" s="254" customFormat="1" ht="30" hidden="1">
      <c r="A177" s="255" t="s">
        <v>413</v>
      </c>
      <c r="B177" s="229" t="s">
        <v>1401</v>
      </c>
      <c r="C177" s="219" t="s">
        <v>1264</v>
      </c>
      <c r="D177" s="256"/>
      <c r="E177" s="219" t="s">
        <v>305</v>
      </c>
      <c r="F177" s="257" t="s">
        <v>1402</v>
      </c>
      <c r="G177" s="258">
        <v>300.22699999999998</v>
      </c>
      <c r="H177" s="258">
        <v>300</v>
      </c>
      <c r="I177" s="258">
        <v>0</v>
      </c>
      <c r="J177" s="258">
        <v>0.22699999999997544</v>
      </c>
      <c r="K177" s="258">
        <v>300.22699999999998</v>
      </c>
      <c r="L177" s="258">
        <v>300</v>
      </c>
      <c r="M177" s="979">
        <v>287.89299999999997</v>
      </c>
      <c r="N177" s="258">
        <v>0</v>
      </c>
      <c r="O177" s="258">
        <v>12.334000000000003</v>
      </c>
      <c r="P177" s="258">
        <v>12.334000000000003</v>
      </c>
      <c r="Q177" s="258">
        <v>0</v>
      </c>
      <c r="R177" s="258">
        <v>0</v>
      </c>
      <c r="S177" s="258">
        <f t="shared" si="73"/>
        <v>0</v>
      </c>
      <c r="T177" s="258">
        <v>0</v>
      </c>
      <c r="U177" s="258">
        <v>0</v>
      </c>
      <c r="V177" s="258">
        <v>0</v>
      </c>
      <c r="W177" s="258">
        <f t="shared" si="74"/>
        <v>0</v>
      </c>
      <c r="X177" s="258">
        <v>0</v>
      </c>
      <c r="Y177" s="258">
        <v>0</v>
      </c>
      <c r="Z177" s="258">
        <v>0</v>
      </c>
      <c r="AA177" s="258">
        <f t="shared" si="67"/>
        <v>0</v>
      </c>
      <c r="AB177" s="258">
        <v>0</v>
      </c>
      <c r="AC177" s="258">
        <v>0</v>
      </c>
      <c r="AD177" s="258">
        <v>0</v>
      </c>
      <c r="AE177" s="258">
        <f t="shared" si="68"/>
        <v>12.334000000000003</v>
      </c>
      <c r="AF177" s="258">
        <v>12.334000000000003</v>
      </c>
      <c r="AG177" s="258">
        <v>0</v>
      </c>
      <c r="AH177" s="258">
        <v>0</v>
      </c>
      <c r="AI177" s="258">
        <f t="shared" si="69"/>
        <v>0</v>
      </c>
      <c r="AJ177" s="258">
        <v>0</v>
      </c>
      <c r="AK177" s="258">
        <v>0</v>
      </c>
      <c r="AL177" s="258">
        <v>0</v>
      </c>
      <c r="AM177" s="258">
        <f t="shared" si="70"/>
        <v>300.22699999999998</v>
      </c>
      <c r="AN177" s="258">
        <v>300</v>
      </c>
      <c r="AO177" s="258">
        <v>0</v>
      </c>
      <c r="AP177" s="258">
        <v>0.22699999999997544</v>
      </c>
      <c r="AQ177" s="258">
        <f t="shared" si="71"/>
        <v>0</v>
      </c>
      <c r="AR177" s="258">
        <v>0</v>
      </c>
      <c r="AS177" s="258">
        <v>0</v>
      </c>
      <c r="AT177" s="258">
        <v>0</v>
      </c>
      <c r="AU177" s="258">
        <v>0</v>
      </c>
      <c r="AV177" s="258">
        <f t="shared" si="72"/>
        <v>0</v>
      </c>
      <c r="AW177" s="258">
        <v>0</v>
      </c>
      <c r="AX177" s="258">
        <v>0</v>
      </c>
      <c r="AY177" s="258">
        <v>0</v>
      </c>
      <c r="AZ177" s="258">
        <v>0</v>
      </c>
      <c r="BA177" s="258"/>
      <c r="BB177" s="258"/>
      <c r="BC177" s="258"/>
      <c r="BD177" s="210">
        <f t="shared" si="76"/>
        <v>0</v>
      </c>
      <c r="BE177" s="903">
        <f t="shared" si="61"/>
        <v>300.22699999999998</v>
      </c>
      <c r="BF177" s="211">
        <v>2022</v>
      </c>
      <c r="BG177" s="211" t="s">
        <v>910</v>
      </c>
      <c r="BH177" s="211"/>
      <c r="BI177" s="248"/>
    </row>
    <row r="178" spans="1:61" s="254" customFormat="1" ht="31.5" hidden="1">
      <c r="A178" s="255" t="s">
        <v>413</v>
      </c>
      <c r="B178" s="229" t="s">
        <v>1403</v>
      </c>
      <c r="C178" s="219" t="s">
        <v>1264</v>
      </c>
      <c r="D178" s="256"/>
      <c r="E178" s="219" t="s">
        <v>305</v>
      </c>
      <c r="F178" s="257" t="s">
        <v>1404</v>
      </c>
      <c r="G178" s="258">
        <v>350</v>
      </c>
      <c r="H178" s="258">
        <v>350</v>
      </c>
      <c r="I178" s="258">
        <v>0</v>
      </c>
      <c r="J178" s="258">
        <v>0</v>
      </c>
      <c r="K178" s="258">
        <v>350</v>
      </c>
      <c r="L178" s="258">
        <v>350</v>
      </c>
      <c r="M178" s="979">
        <v>334.33099999999996</v>
      </c>
      <c r="N178" s="258">
        <v>0</v>
      </c>
      <c r="O178" s="258">
        <v>15.66900000000004</v>
      </c>
      <c r="P178" s="258">
        <v>15.66900000000004</v>
      </c>
      <c r="Q178" s="258">
        <v>0</v>
      </c>
      <c r="R178" s="258">
        <v>0</v>
      </c>
      <c r="S178" s="258">
        <f t="shared" si="73"/>
        <v>0</v>
      </c>
      <c r="T178" s="258">
        <v>0</v>
      </c>
      <c r="U178" s="258">
        <v>0</v>
      </c>
      <c r="V178" s="258">
        <v>0</v>
      </c>
      <c r="W178" s="258">
        <f t="shared" si="74"/>
        <v>0</v>
      </c>
      <c r="X178" s="258">
        <v>0</v>
      </c>
      <c r="Y178" s="258">
        <v>0</v>
      </c>
      <c r="Z178" s="258">
        <v>0</v>
      </c>
      <c r="AA178" s="258">
        <f t="shared" si="67"/>
        <v>0</v>
      </c>
      <c r="AB178" s="258">
        <v>0</v>
      </c>
      <c r="AC178" s="258">
        <v>0</v>
      </c>
      <c r="AD178" s="258">
        <v>0</v>
      </c>
      <c r="AE178" s="258">
        <f t="shared" si="68"/>
        <v>15.66900000000004</v>
      </c>
      <c r="AF178" s="258">
        <v>15.66900000000004</v>
      </c>
      <c r="AG178" s="258">
        <v>0</v>
      </c>
      <c r="AH178" s="258">
        <v>0</v>
      </c>
      <c r="AI178" s="258">
        <f t="shared" si="69"/>
        <v>0</v>
      </c>
      <c r="AJ178" s="258">
        <v>0</v>
      </c>
      <c r="AK178" s="258">
        <v>0</v>
      </c>
      <c r="AL178" s="258">
        <v>0</v>
      </c>
      <c r="AM178" s="258">
        <f t="shared" si="70"/>
        <v>350</v>
      </c>
      <c r="AN178" s="258">
        <v>350</v>
      </c>
      <c r="AO178" s="258">
        <v>0</v>
      </c>
      <c r="AP178" s="258">
        <v>0</v>
      </c>
      <c r="AQ178" s="258">
        <f t="shared" si="71"/>
        <v>0</v>
      </c>
      <c r="AR178" s="258">
        <v>0</v>
      </c>
      <c r="AS178" s="258">
        <v>0</v>
      </c>
      <c r="AT178" s="258">
        <v>0</v>
      </c>
      <c r="AU178" s="258">
        <v>0</v>
      </c>
      <c r="AV178" s="258">
        <f t="shared" si="72"/>
        <v>0</v>
      </c>
      <c r="AW178" s="258">
        <v>0</v>
      </c>
      <c r="AX178" s="258">
        <v>0</v>
      </c>
      <c r="AY178" s="258">
        <v>0</v>
      </c>
      <c r="AZ178" s="258">
        <v>0</v>
      </c>
      <c r="BA178" s="258"/>
      <c r="BB178" s="258"/>
      <c r="BC178" s="258"/>
      <c r="BD178" s="210">
        <f t="shared" si="76"/>
        <v>0</v>
      </c>
      <c r="BE178" s="903">
        <f t="shared" si="61"/>
        <v>350</v>
      </c>
      <c r="BF178" s="211">
        <v>2022</v>
      </c>
      <c r="BG178" s="211" t="s">
        <v>910</v>
      </c>
      <c r="BH178" s="211"/>
      <c r="BI178" s="248"/>
    </row>
    <row r="179" spans="1:61" s="254" customFormat="1" ht="31.5" hidden="1">
      <c r="A179" s="255" t="s">
        <v>413</v>
      </c>
      <c r="B179" s="229" t="s">
        <v>1405</v>
      </c>
      <c r="C179" s="219" t="s">
        <v>1267</v>
      </c>
      <c r="D179" s="256"/>
      <c r="E179" s="219" t="s">
        <v>305</v>
      </c>
      <c r="F179" s="257" t="s">
        <v>1406</v>
      </c>
      <c r="G179" s="258">
        <v>536</v>
      </c>
      <c r="H179" s="258">
        <v>536</v>
      </c>
      <c r="I179" s="258">
        <v>0</v>
      </c>
      <c r="J179" s="258">
        <v>0</v>
      </c>
      <c r="K179" s="258">
        <v>536</v>
      </c>
      <c r="L179" s="258">
        <v>536</v>
      </c>
      <c r="M179" s="979">
        <v>504.78899999999999</v>
      </c>
      <c r="N179" s="258">
        <v>0</v>
      </c>
      <c r="O179" s="258">
        <v>31.211000000000013</v>
      </c>
      <c r="P179" s="258">
        <v>31.211000000000013</v>
      </c>
      <c r="Q179" s="258">
        <v>0</v>
      </c>
      <c r="R179" s="258">
        <v>0</v>
      </c>
      <c r="S179" s="258">
        <f t="shared" si="73"/>
        <v>0</v>
      </c>
      <c r="T179" s="258">
        <v>0</v>
      </c>
      <c r="U179" s="258">
        <v>0</v>
      </c>
      <c r="V179" s="258">
        <v>0</v>
      </c>
      <c r="W179" s="258">
        <f t="shared" si="74"/>
        <v>0</v>
      </c>
      <c r="X179" s="258">
        <v>0</v>
      </c>
      <c r="Y179" s="258">
        <v>0</v>
      </c>
      <c r="Z179" s="258">
        <v>0</v>
      </c>
      <c r="AA179" s="258">
        <f t="shared" si="67"/>
        <v>0</v>
      </c>
      <c r="AB179" s="258">
        <v>0</v>
      </c>
      <c r="AC179" s="258">
        <v>0</v>
      </c>
      <c r="AD179" s="258">
        <v>0</v>
      </c>
      <c r="AE179" s="258">
        <f t="shared" si="68"/>
        <v>31.211000000000013</v>
      </c>
      <c r="AF179" s="258">
        <v>31.211000000000013</v>
      </c>
      <c r="AG179" s="258">
        <v>0</v>
      </c>
      <c r="AH179" s="258">
        <v>0</v>
      </c>
      <c r="AI179" s="258">
        <f t="shared" si="69"/>
        <v>0</v>
      </c>
      <c r="AJ179" s="258">
        <v>0</v>
      </c>
      <c r="AK179" s="258">
        <v>0</v>
      </c>
      <c r="AL179" s="258">
        <v>0</v>
      </c>
      <c r="AM179" s="258">
        <f t="shared" si="70"/>
        <v>536</v>
      </c>
      <c r="AN179" s="258">
        <v>536</v>
      </c>
      <c r="AO179" s="258">
        <v>0</v>
      </c>
      <c r="AP179" s="258">
        <v>0</v>
      </c>
      <c r="AQ179" s="258">
        <f t="shared" si="71"/>
        <v>0</v>
      </c>
      <c r="AR179" s="258">
        <v>0</v>
      </c>
      <c r="AS179" s="258">
        <v>0</v>
      </c>
      <c r="AT179" s="258">
        <v>0</v>
      </c>
      <c r="AU179" s="258">
        <v>0</v>
      </c>
      <c r="AV179" s="258">
        <f t="shared" si="72"/>
        <v>0</v>
      </c>
      <c r="AW179" s="258">
        <v>0</v>
      </c>
      <c r="AX179" s="258">
        <v>0</v>
      </c>
      <c r="AY179" s="258">
        <v>0</v>
      </c>
      <c r="AZ179" s="258">
        <v>0</v>
      </c>
      <c r="BA179" s="258"/>
      <c r="BB179" s="258"/>
      <c r="BC179" s="258"/>
      <c r="BD179" s="210">
        <f t="shared" si="76"/>
        <v>0</v>
      </c>
      <c r="BE179" s="903">
        <f t="shared" si="61"/>
        <v>536</v>
      </c>
      <c r="BF179" s="211">
        <v>2022</v>
      </c>
      <c r="BG179" s="211" t="s">
        <v>910</v>
      </c>
      <c r="BH179" s="211"/>
      <c r="BI179" s="248"/>
    </row>
    <row r="180" spans="1:61" s="254" customFormat="1" ht="30" hidden="1">
      <c r="A180" s="255" t="s">
        <v>413</v>
      </c>
      <c r="B180" s="229" t="s">
        <v>1407</v>
      </c>
      <c r="C180" s="219" t="s">
        <v>1267</v>
      </c>
      <c r="D180" s="256"/>
      <c r="E180" s="219" t="s">
        <v>305</v>
      </c>
      <c r="F180" s="257" t="s">
        <v>1353</v>
      </c>
      <c r="G180" s="258">
        <v>200</v>
      </c>
      <c r="H180" s="258">
        <v>200</v>
      </c>
      <c r="I180" s="258">
        <v>0</v>
      </c>
      <c r="J180" s="258">
        <v>0</v>
      </c>
      <c r="K180" s="258">
        <v>200</v>
      </c>
      <c r="L180" s="258">
        <v>200</v>
      </c>
      <c r="M180" s="979">
        <v>186.18099999999998</v>
      </c>
      <c r="N180" s="258">
        <v>0</v>
      </c>
      <c r="O180" s="258">
        <v>13.818999999999988</v>
      </c>
      <c r="P180" s="258">
        <v>13.818999999999988</v>
      </c>
      <c r="Q180" s="258">
        <v>0</v>
      </c>
      <c r="R180" s="258">
        <v>0</v>
      </c>
      <c r="S180" s="258">
        <f t="shared" si="73"/>
        <v>0</v>
      </c>
      <c r="T180" s="258">
        <v>0</v>
      </c>
      <c r="U180" s="258">
        <v>0</v>
      </c>
      <c r="V180" s="258">
        <v>0</v>
      </c>
      <c r="W180" s="258">
        <f t="shared" si="74"/>
        <v>0</v>
      </c>
      <c r="X180" s="258">
        <v>0</v>
      </c>
      <c r="Y180" s="258">
        <v>0</v>
      </c>
      <c r="Z180" s="258">
        <v>0</v>
      </c>
      <c r="AA180" s="258">
        <f t="shared" si="67"/>
        <v>0</v>
      </c>
      <c r="AB180" s="258">
        <v>0</v>
      </c>
      <c r="AC180" s="258">
        <v>0</v>
      </c>
      <c r="AD180" s="258">
        <v>0</v>
      </c>
      <c r="AE180" s="258">
        <f t="shared" si="68"/>
        <v>13.818999999999988</v>
      </c>
      <c r="AF180" s="258">
        <v>13.818999999999988</v>
      </c>
      <c r="AG180" s="258">
        <v>0</v>
      </c>
      <c r="AH180" s="258">
        <v>0</v>
      </c>
      <c r="AI180" s="258">
        <f t="shared" si="69"/>
        <v>0</v>
      </c>
      <c r="AJ180" s="258">
        <v>0</v>
      </c>
      <c r="AK180" s="258">
        <v>0</v>
      </c>
      <c r="AL180" s="258">
        <v>0</v>
      </c>
      <c r="AM180" s="258">
        <f t="shared" si="70"/>
        <v>200</v>
      </c>
      <c r="AN180" s="258">
        <v>200</v>
      </c>
      <c r="AO180" s="258">
        <v>0</v>
      </c>
      <c r="AP180" s="258">
        <v>0</v>
      </c>
      <c r="AQ180" s="258">
        <f t="shared" si="71"/>
        <v>0</v>
      </c>
      <c r="AR180" s="258">
        <v>0</v>
      </c>
      <c r="AS180" s="258">
        <v>0</v>
      </c>
      <c r="AT180" s="258">
        <v>0</v>
      </c>
      <c r="AU180" s="258">
        <v>0</v>
      </c>
      <c r="AV180" s="258">
        <f t="shared" si="72"/>
        <v>0</v>
      </c>
      <c r="AW180" s="258">
        <v>0</v>
      </c>
      <c r="AX180" s="258">
        <v>0</v>
      </c>
      <c r="AY180" s="258">
        <v>0</v>
      </c>
      <c r="AZ180" s="258">
        <v>0</v>
      </c>
      <c r="BA180" s="258"/>
      <c r="BB180" s="258"/>
      <c r="BC180" s="258"/>
      <c r="BD180" s="210">
        <f t="shared" si="76"/>
        <v>0</v>
      </c>
      <c r="BE180" s="903">
        <f t="shared" si="61"/>
        <v>200</v>
      </c>
      <c r="BF180" s="211">
        <v>2022</v>
      </c>
      <c r="BG180" s="211" t="s">
        <v>910</v>
      </c>
      <c r="BH180" s="211"/>
      <c r="BI180" s="248"/>
    </row>
    <row r="181" spans="1:61" s="254" customFormat="1" ht="30" hidden="1">
      <c r="A181" s="255" t="s">
        <v>413</v>
      </c>
      <c r="B181" s="229" t="s">
        <v>1408</v>
      </c>
      <c r="C181" s="219" t="s">
        <v>1267</v>
      </c>
      <c r="D181" s="256"/>
      <c r="E181" s="219" t="s">
        <v>305</v>
      </c>
      <c r="F181" s="257" t="s">
        <v>1409</v>
      </c>
      <c r="G181" s="258">
        <v>204.887</v>
      </c>
      <c r="H181" s="258">
        <v>200</v>
      </c>
      <c r="I181" s="258">
        <v>0</v>
      </c>
      <c r="J181" s="258">
        <v>4.8870000000000005</v>
      </c>
      <c r="K181" s="258">
        <v>204.887</v>
      </c>
      <c r="L181" s="258">
        <v>200</v>
      </c>
      <c r="M181" s="979">
        <v>192.68899999999999</v>
      </c>
      <c r="N181" s="258">
        <v>0</v>
      </c>
      <c r="O181" s="258">
        <v>12.198000000000008</v>
      </c>
      <c r="P181" s="258">
        <v>12.198000000000008</v>
      </c>
      <c r="Q181" s="258">
        <v>0</v>
      </c>
      <c r="R181" s="258">
        <v>0</v>
      </c>
      <c r="S181" s="258">
        <f t="shared" si="73"/>
        <v>0</v>
      </c>
      <c r="T181" s="258">
        <v>0</v>
      </c>
      <c r="U181" s="258">
        <v>0</v>
      </c>
      <c r="V181" s="258">
        <v>0</v>
      </c>
      <c r="W181" s="258">
        <f t="shared" si="74"/>
        <v>0</v>
      </c>
      <c r="X181" s="258">
        <v>0</v>
      </c>
      <c r="Y181" s="258">
        <v>0</v>
      </c>
      <c r="Z181" s="258">
        <v>0</v>
      </c>
      <c r="AA181" s="258">
        <f t="shared" si="67"/>
        <v>0</v>
      </c>
      <c r="AB181" s="258">
        <v>0</v>
      </c>
      <c r="AC181" s="258">
        <v>0</v>
      </c>
      <c r="AD181" s="258">
        <v>0</v>
      </c>
      <c r="AE181" s="258">
        <f t="shared" si="68"/>
        <v>12.198000000000008</v>
      </c>
      <c r="AF181" s="258">
        <v>12.198000000000008</v>
      </c>
      <c r="AG181" s="258">
        <v>0</v>
      </c>
      <c r="AH181" s="258">
        <v>0</v>
      </c>
      <c r="AI181" s="258">
        <f t="shared" si="69"/>
        <v>0</v>
      </c>
      <c r="AJ181" s="258">
        <v>0</v>
      </c>
      <c r="AK181" s="258">
        <v>0</v>
      </c>
      <c r="AL181" s="258">
        <v>0</v>
      </c>
      <c r="AM181" s="258">
        <f t="shared" si="70"/>
        <v>204.887</v>
      </c>
      <c r="AN181" s="258">
        <v>200</v>
      </c>
      <c r="AO181" s="258">
        <v>0</v>
      </c>
      <c r="AP181" s="258">
        <v>4.8870000000000005</v>
      </c>
      <c r="AQ181" s="258">
        <f t="shared" si="71"/>
        <v>0</v>
      </c>
      <c r="AR181" s="258">
        <v>0</v>
      </c>
      <c r="AS181" s="258">
        <v>0</v>
      </c>
      <c r="AT181" s="258">
        <v>0</v>
      </c>
      <c r="AU181" s="258">
        <v>0</v>
      </c>
      <c r="AV181" s="258">
        <f t="shared" si="72"/>
        <v>0</v>
      </c>
      <c r="AW181" s="258">
        <v>0</v>
      </c>
      <c r="AX181" s="258">
        <v>0</v>
      </c>
      <c r="AY181" s="258">
        <v>0</v>
      </c>
      <c r="AZ181" s="258">
        <v>0</v>
      </c>
      <c r="BA181" s="258"/>
      <c r="BB181" s="258"/>
      <c r="BC181" s="258"/>
      <c r="BD181" s="210">
        <f t="shared" si="76"/>
        <v>0</v>
      </c>
      <c r="BE181" s="903">
        <f t="shared" si="61"/>
        <v>204.887</v>
      </c>
      <c r="BF181" s="211">
        <v>2022</v>
      </c>
      <c r="BG181" s="211" t="s">
        <v>910</v>
      </c>
      <c r="BH181" s="211"/>
      <c r="BI181" s="248"/>
    </row>
    <row r="182" spans="1:61" s="254" customFormat="1" ht="30" hidden="1">
      <c r="A182" s="255" t="s">
        <v>413</v>
      </c>
      <c r="B182" s="229" t="s">
        <v>1410</v>
      </c>
      <c r="C182" s="219" t="s">
        <v>1267</v>
      </c>
      <c r="D182" s="256"/>
      <c r="E182" s="219" t="s">
        <v>305</v>
      </c>
      <c r="F182" s="257" t="s">
        <v>1411</v>
      </c>
      <c r="G182" s="258">
        <v>206.786</v>
      </c>
      <c r="H182" s="258">
        <v>200</v>
      </c>
      <c r="I182" s="258">
        <v>0</v>
      </c>
      <c r="J182" s="258">
        <v>6.7860000000000014</v>
      </c>
      <c r="K182" s="258">
        <v>206.786</v>
      </c>
      <c r="L182" s="258">
        <v>200</v>
      </c>
      <c r="M182" s="979">
        <v>194.47899999999998</v>
      </c>
      <c r="N182" s="258">
        <v>0</v>
      </c>
      <c r="O182" s="258">
        <v>12.306999999999988</v>
      </c>
      <c r="P182" s="258">
        <v>12.306999999999988</v>
      </c>
      <c r="Q182" s="258">
        <v>0</v>
      </c>
      <c r="R182" s="258">
        <v>0</v>
      </c>
      <c r="S182" s="258">
        <f t="shared" si="73"/>
        <v>0</v>
      </c>
      <c r="T182" s="258">
        <v>0</v>
      </c>
      <c r="U182" s="258">
        <v>0</v>
      </c>
      <c r="V182" s="258">
        <v>0</v>
      </c>
      <c r="W182" s="258">
        <f t="shared" si="74"/>
        <v>0</v>
      </c>
      <c r="X182" s="258">
        <v>0</v>
      </c>
      <c r="Y182" s="258">
        <v>0</v>
      </c>
      <c r="Z182" s="258">
        <v>0</v>
      </c>
      <c r="AA182" s="258">
        <f t="shared" si="67"/>
        <v>0</v>
      </c>
      <c r="AB182" s="258">
        <v>0</v>
      </c>
      <c r="AC182" s="258">
        <v>0</v>
      </c>
      <c r="AD182" s="258">
        <v>0</v>
      </c>
      <c r="AE182" s="258">
        <f t="shared" si="68"/>
        <v>12.306999999999988</v>
      </c>
      <c r="AF182" s="258">
        <v>12.306999999999988</v>
      </c>
      <c r="AG182" s="258">
        <v>0</v>
      </c>
      <c r="AH182" s="258">
        <v>0</v>
      </c>
      <c r="AI182" s="258">
        <f t="shared" si="69"/>
        <v>0</v>
      </c>
      <c r="AJ182" s="258">
        <v>0</v>
      </c>
      <c r="AK182" s="258">
        <v>0</v>
      </c>
      <c r="AL182" s="258">
        <v>0</v>
      </c>
      <c r="AM182" s="258">
        <f t="shared" si="70"/>
        <v>206.786</v>
      </c>
      <c r="AN182" s="258">
        <v>200</v>
      </c>
      <c r="AO182" s="258">
        <v>0</v>
      </c>
      <c r="AP182" s="258">
        <v>6.7860000000000014</v>
      </c>
      <c r="AQ182" s="258">
        <f t="shared" si="71"/>
        <v>0</v>
      </c>
      <c r="AR182" s="258">
        <v>0</v>
      </c>
      <c r="AS182" s="258">
        <v>0</v>
      </c>
      <c r="AT182" s="258">
        <v>0</v>
      </c>
      <c r="AU182" s="258">
        <v>0</v>
      </c>
      <c r="AV182" s="258">
        <f t="shared" si="72"/>
        <v>0</v>
      </c>
      <c r="AW182" s="258">
        <v>0</v>
      </c>
      <c r="AX182" s="258">
        <v>0</v>
      </c>
      <c r="AY182" s="258">
        <v>0</v>
      </c>
      <c r="AZ182" s="258">
        <v>0</v>
      </c>
      <c r="BA182" s="258"/>
      <c r="BB182" s="258"/>
      <c r="BC182" s="258"/>
      <c r="BD182" s="210">
        <f t="shared" si="76"/>
        <v>0</v>
      </c>
      <c r="BE182" s="903">
        <f t="shared" si="61"/>
        <v>206.786</v>
      </c>
      <c r="BF182" s="211">
        <v>2022</v>
      </c>
      <c r="BG182" s="211" t="s">
        <v>910</v>
      </c>
      <c r="BH182" s="211"/>
      <c r="BI182" s="248"/>
    </row>
    <row r="183" spans="1:61" s="254" customFormat="1" ht="30" hidden="1">
      <c r="A183" s="255" t="s">
        <v>413</v>
      </c>
      <c r="B183" s="229" t="s">
        <v>1412</v>
      </c>
      <c r="C183" s="219" t="s">
        <v>1267</v>
      </c>
      <c r="D183" s="256"/>
      <c r="E183" s="219" t="s">
        <v>305</v>
      </c>
      <c r="F183" s="257" t="s">
        <v>1413</v>
      </c>
      <c r="G183" s="258">
        <v>207.73</v>
      </c>
      <c r="H183" s="258">
        <v>200</v>
      </c>
      <c r="I183" s="258">
        <v>0</v>
      </c>
      <c r="J183" s="258">
        <v>7.7299999999999898</v>
      </c>
      <c r="K183" s="258">
        <v>207.73</v>
      </c>
      <c r="L183" s="258">
        <v>200</v>
      </c>
      <c r="M183" s="979">
        <v>195.36799999999999</v>
      </c>
      <c r="N183" s="258">
        <v>0</v>
      </c>
      <c r="O183" s="258">
        <v>12.362</v>
      </c>
      <c r="P183" s="258">
        <v>12.362</v>
      </c>
      <c r="Q183" s="258">
        <v>0</v>
      </c>
      <c r="R183" s="258">
        <v>0</v>
      </c>
      <c r="S183" s="258">
        <f t="shared" si="73"/>
        <v>0</v>
      </c>
      <c r="T183" s="258">
        <v>0</v>
      </c>
      <c r="U183" s="258">
        <v>0</v>
      </c>
      <c r="V183" s="258">
        <v>0</v>
      </c>
      <c r="W183" s="258">
        <f t="shared" si="74"/>
        <v>0</v>
      </c>
      <c r="X183" s="258">
        <v>0</v>
      </c>
      <c r="Y183" s="258">
        <v>0</v>
      </c>
      <c r="Z183" s="258">
        <v>0</v>
      </c>
      <c r="AA183" s="258">
        <f t="shared" si="67"/>
        <v>0</v>
      </c>
      <c r="AB183" s="258">
        <v>0</v>
      </c>
      <c r="AC183" s="258">
        <v>0</v>
      </c>
      <c r="AD183" s="258">
        <v>0</v>
      </c>
      <c r="AE183" s="258">
        <f t="shared" si="68"/>
        <v>12.362</v>
      </c>
      <c r="AF183" s="258">
        <v>12.362</v>
      </c>
      <c r="AG183" s="258">
        <v>0</v>
      </c>
      <c r="AH183" s="258">
        <v>0</v>
      </c>
      <c r="AI183" s="258">
        <f t="shared" si="69"/>
        <v>0</v>
      </c>
      <c r="AJ183" s="258">
        <v>0</v>
      </c>
      <c r="AK183" s="258">
        <v>0</v>
      </c>
      <c r="AL183" s="258">
        <v>0</v>
      </c>
      <c r="AM183" s="258">
        <f t="shared" si="70"/>
        <v>207.73</v>
      </c>
      <c r="AN183" s="258">
        <v>200</v>
      </c>
      <c r="AO183" s="258">
        <v>0</v>
      </c>
      <c r="AP183" s="258">
        <v>7.7299999999999898</v>
      </c>
      <c r="AQ183" s="258">
        <f t="shared" si="71"/>
        <v>0</v>
      </c>
      <c r="AR183" s="258">
        <v>0</v>
      </c>
      <c r="AS183" s="258">
        <v>0</v>
      </c>
      <c r="AT183" s="258">
        <v>0</v>
      </c>
      <c r="AU183" s="258">
        <v>0</v>
      </c>
      <c r="AV183" s="258">
        <f t="shared" si="72"/>
        <v>0</v>
      </c>
      <c r="AW183" s="258">
        <v>0</v>
      </c>
      <c r="AX183" s="258">
        <v>0</v>
      </c>
      <c r="AY183" s="258">
        <v>0</v>
      </c>
      <c r="AZ183" s="258">
        <v>0</v>
      </c>
      <c r="BA183" s="258"/>
      <c r="BB183" s="258"/>
      <c r="BC183" s="258"/>
      <c r="BD183" s="210">
        <f t="shared" si="76"/>
        <v>0</v>
      </c>
      <c r="BE183" s="903">
        <f t="shared" si="61"/>
        <v>207.73</v>
      </c>
      <c r="BF183" s="211">
        <v>2022</v>
      </c>
      <c r="BG183" s="211" t="s">
        <v>910</v>
      </c>
      <c r="BH183" s="211"/>
      <c r="BI183" s="248"/>
    </row>
    <row r="184" spans="1:61" s="254" customFormat="1" ht="30" hidden="1">
      <c r="A184" s="255" t="s">
        <v>413</v>
      </c>
      <c r="B184" s="229" t="s">
        <v>1414</v>
      </c>
      <c r="C184" s="219" t="s">
        <v>1267</v>
      </c>
      <c r="D184" s="256"/>
      <c r="E184" s="219" t="s">
        <v>305</v>
      </c>
      <c r="F184" s="257" t="s">
        <v>1415</v>
      </c>
      <c r="G184" s="258">
        <v>206.30600000000001</v>
      </c>
      <c r="H184" s="258">
        <v>200</v>
      </c>
      <c r="I184" s="258">
        <v>0</v>
      </c>
      <c r="J184" s="258">
        <v>6.3060000000000116</v>
      </c>
      <c r="K184" s="258">
        <v>206.30600000000001</v>
      </c>
      <c r="L184" s="258">
        <v>200</v>
      </c>
      <c r="M184" s="979">
        <v>194.02799999999999</v>
      </c>
      <c r="N184" s="258">
        <v>0</v>
      </c>
      <c r="O184" s="258">
        <v>12.278</v>
      </c>
      <c r="P184" s="258">
        <v>12.278</v>
      </c>
      <c r="Q184" s="258">
        <v>0</v>
      </c>
      <c r="R184" s="258">
        <v>0</v>
      </c>
      <c r="S184" s="258">
        <f t="shared" si="73"/>
        <v>0</v>
      </c>
      <c r="T184" s="258">
        <v>0</v>
      </c>
      <c r="U184" s="258">
        <v>0</v>
      </c>
      <c r="V184" s="258">
        <v>0</v>
      </c>
      <c r="W184" s="258">
        <f t="shared" si="74"/>
        <v>0</v>
      </c>
      <c r="X184" s="258">
        <v>0</v>
      </c>
      <c r="Y184" s="258">
        <v>0</v>
      </c>
      <c r="Z184" s="258">
        <v>0</v>
      </c>
      <c r="AA184" s="258">
        <f t="shared" si="67"/>
        <v>0</v>
      </c>
      <c r="AB184" s="258">
        <v>0</v>
      </c>
      <c r="AC184" s="258">
        <v>0</v>
      </c>
      <c r="AD184" s="258">
        <v>0</v>
      </c>
      <c r="AE184" s="258">
        <f t="shared" si="68"/>
        <v>12.278</v>
      </c>
      <c r="AF184" s="258">
        <v>12.278</v>
      </c>
      <c r="AG184" s="258">
        <v>0</v>
      </c>
      <c r="AH184" s="258">
        <v>0</v>
      </c>
      <c r="AI184" s="258">
        <f t="shared" si="69"/>
        <v>0</v>
      </c>
      <c r="AJ184" s="258">
        <v>0</v>
      </c>
      <c r="AK184" s="258">
        <v>0</v>
      </c>
      <c r="AL184" s="258">
        <v>0</v>
      </c>
      <c r="AM184" s="258">
        <f t="shared" si="70"/>
        <v>206.30600000000001</v>
      </c>
      <c r="AN184" s="258">
        <v>200</v>
      </c>
      <c r="AO184" s="258">
        <v>0</v>
      </c>
      <c r="AP184" s="258">
        <v>6.3060000000000116</v>
      </c>
      <c r="AQ184" s="258">
        <f t="shared" si="71"/>
        <v>0</v>
      </c>
      <c r="AR184" s="258">
        <v>0</v>
      </c>
      <c r="AS184" s="258">
        <v>0</v>
      </c>
      <c r="AT184" s="258">
        <v>0</v>
      </c>
      <c r="AU184" s="258">
        <v>0</v>
      </c>
      <c r="AV184" s="258">
        <f t="shared" si="72"/>
        <v>0</v>
      </c>
      <c r="AW184" s="258">
        <v>0</v>
      </c>
      <c r="AX184" s="258">
        <v>0</v>
      </c>
      <c r="AY184" s="258">
        <v>0</v>
      </c>
      <c r="AZ184" s="258">
        <v>0</v>
      </c>
      <c r="BA184" s="258"/>
      <c r="BB184" s="258"/>
      <c r="BC184" s="258"/>
      <c r="BD184" s="210">
        <f t="shared" si="76"/>
        <v>0</v>
      </c>
      <c r="BE184" s="903">
        <f t="shared" si="61"/>
        <v>206.30600000000001</v>
      </c>
      <c r="BF184" s="211">
        <v>2022</v>
      </c>
      <c r="BG184" s="211" t="s">
        <v>910</v>
      </c>
      <c r="BH184" s="211"/>
      <c r="BI184" s="248"/>
    </row>
    <row r="185" spans="1:61" s="254" customFormat="1" ht="30" hidden="1">
      <c r="A185" s="255" t="s">
        <v>413</v>
      </c>
      <c r="B185" s="229" t="s">
        <v>1416</v>
      </c>
      <c r="C185" s="219" t="s">
        <v>1267</v>
      </c>
      <c r="D185" s="256"/>
      <c r="E185" s="219" t="s">
        <v>305</v>
      </c>
      <c r="F185" s="257" t="s">
        <v>1417</v>
      </c>
      <c r="G185" s="258">
        <v>208.69300000000001</v>
      </c>
      <c r="H185" s="258">
        <v>200</v>
      </c>
      <c r="I185" s="258">
        <v>0</v>
      </c>
      <c r="J185" s="258">
        <v>8.6930000000000121</v>
      </c>
      <c r="K185" s="258">
        <v>208.69300000000001</v>
      </c>
      <c r="L185" s="258">
        <v>200</v>
      </c>
      <c r="M185" s="979">
        <v>194.27500000000001</v>
      </c>
      <c r="N185" s="258">
        <v>0</v>
      </c>
      <c r="O185" s="258">
        <v>12.418000000000006</v>
      </c>
      <c r="P185" s="258">
        <v>12.418000000000006</v>
      </c>
      <c r="Q185" s="258">
        <v>0</v>
      </c>
      <c r="R185" s="258">
        <v>0</v>
      </c>
      <c r="S185" s="258">
        <f t="shared" si="73"/>
        <v>0</v>
      </c>
      <c r="T185" s="258">
        <v>0</v>
      </c>
      <c r="U185" s="258">
        <v>0</v>
      </c>
      <c r="V185" s="258">
        <v>0</v>
      </c>
      <c r="W185" s="258">
        <f t="shared" si="74"/>
        <v>0</v>
      </c>
      <c r="X185" s="258">
        <v>0</v>
      </c>
      <c r="Y185" s="258">
        <v>0</v>
      </c>
      <c r="Z185" s="258">
        <v>0</v>
      </c>
      <c r="AA185" s="258">
        <f t="shared" si="67"/>
        <v>0</v>
      </c>
      <c r="AB185" s="258">
        <v>0</v>
      </c>
      <c r="AC185" s="258">
        <v>0</v>
      </c>
      <c r="AD185" s="258">
        <v>0</v>
      </c>
      <c r="AE185" s="258">
        <f t="shared" si="68"/>
        <v>12.418000000000006</v>
      </c>
      <c r="AF185" s="258">
        <v>12.418000000000006</v>
      </c>
      <c r="AG185" s="258">
        <v>0</v>
      </c>
      <c r="AH185" s="258">
        <v>0</v>
      </c>
      <c r="AI185" s="258">
        <f t="shared" si="69"/>
        <v>0</v>
      </c>
      <c r="AJ185" s="258">
        <v>0</v>
      </c>
      <c r="AK185" s="258">
        <v>0</v>
      </c>
      <c r="AL185" s="258">
        <v>0</v>
      </c>
      <c r="AM185" s="258">
        <f t="shared" si="70"/>
        <v>208.69300000000001</v>
      </c>
      <c r="AN185" s="258">
        <v>200</v>
      </c>
      <c r="AO185" s="258">
        <v>0</v>
      </c>
      <c r="AP185" s="258">
        <v>8.6930000000000121</v>
      </c>
      <c r="AQ185" s="258">
        <f t="shared" si="71"/>
        <v>0</v>
      </c>
      <c r="AR185" s="258">
        <v>0</v>
      </c>
      <c r="AS185" s="258">
        <v>0</v>
      </c>
      <c r="AT185" s="258">
        <v>0</v>
      </c>
      <c r="AU185" s="258">
        <v>0</v>
      </c>
      <c r="AV185" s="258">
        <f t="shared" si="72"/>
        <v>0</v>
      </c>
      <c r="AW185" s="258">
        <v>0</v>
      </c>
      <c r="AX185" s="258">
        <v>0</v>
      </c>
      <c r="AY185" s="258">
        <v>0</v>
      </c>
      <c r="AZ185" s="258">
        <v>0</v>
      </c>
      <c r="BA185" s="258"/>
      <c r="BB185" s="258"/>
      <c r="BC185" s="258"/>
      <c r="BD185" s="210">
        <f t="shared" si="76"/>
        <v>0</v>
      </c>
      <c r="BE185" s="903">
        <f t="shared" si="61"/>
        <v>208.69300000000001</v>
      </c>
      <c r="BF185" s="211">
        <v>2022</v>
      </c>
      <c r="BG185" s="211" t="s">
        <v>910</v>
      </c>
      <c r="BH185" s="211"/>
      <c r="BI185" s="248"/>
    </row>
    <row r="186" spans="1:61" s="254" customFormat="1" ht="31.5" hidden="1">
      <c r="A186" s="255" t="s">
        <v>413</v>
      </c>
      <c r="B186" s="229" t="s">
        <v>1418</v>
      </c>
      <c r="C186" s="219" t="s">
        <v>1419</v>
      </c>
      <c r="D186" s="256"/>
      <c r="E186" s="219" t="s">
        <v>305</v>
      </c>
      <c r="F186" s="257" t="s">
        <v>1420</v>
      </c>
      <c r="G186" s="258">
        <v>520</v>
      </c>
      <c r="H186" s="258">
        <v>470</v>
      </c>
      <c r="I186" s="258">
        <v>0</v>
      </c>
      <c r="J186" s="258">
        <v>50</v>
      </c>
      <c r="K186" s="258">
        <v>520</v>
      </c>
      <c r="L186" s="258">
        <v>470</v>
      </c>
      <c r="M186" s="979">
        <v>0</v>
      </c>
      <c r="N186" s="258">
        <v>0</v>
      </c>
      <c r="O186" s="258">
        <v>470</v>
      </c>
      <c r="P186" s="258">
        <v>470</v>
      </c>
      <c r="Q186" s="258">
        <v>0</v>
      </c>
      <c r="R186" s="258">
        <v>0</v>
      </c>
      <c r="S186" s="258">
        <f t="shared" si="73"/>
        <v>0</v>
      </c>
      <c r="T186" s="258">
        <v>0</v>
      </c>
      <c r="U186" s="258">
        <v>0</v>
      </c>
      <c r="V186" s="258">
        <v>0</v>
      </c>
      <c r="W186" s="258">
        <f t="shared" si="74"/>
        <v>426.59999999999997</v>
      </c>
      <c r="X186" s="258">
        <v>426.59999999999997</v>
      </c>
      <c r="Y186" s="258">
        <v>0</v>
      </c>
      <c r="Z186" s="258">
        <v>0</v>
      </c>
      <c r="AA186" s="258">
        <f t="shared" si="67"/>
        <v>0</v>
      </c>
      <c r="AB186" s="258">
        <v>0</v>
      </c>
      <c r="AC186" s="258">
        <v>0</v>
      </c>
      <c r="AD186" s="258">
        <v>0</v>
      </c>
      <c r="AE186" s="258">
        <f t="shared" si="68"/>
        <v>470</v>
      </c>
      <c r="AF186" s="258">
        <v>470</v>
      </c>
      <c r="AG186" s="258">
        <v>0</v>
      </c>
      <c r="AH186" s="258">
        <v>0</v>
      </c>
      <c r="AI186" s="258">
        <f t="shared" si="69"/>
        <v>0</v>
      </c>
      <c r="AJ186" s="258">
        <v>0</v>
      </c>
      <c r="AK186" s="258">
        <v>0</v>
      </c>
      <c r="AL186" s="258">
        <v>0</v>
      </c>
      <c r="AM186" s="258">
        <f t="shared" si="70"/>
        <v>520</v>
      </c>
      <c r="AN186" s="258">
        <v>470</v>
      </c>
      <c r="AO186" s="258">
        <v>0</v>
      </c>
      <c r="AP186" s="258">
        <v>50</v>
      </c>
      <c r="AQ186" s="258">
        <f t="shared" si="71"/>
        <v>0</v>
      </c>
      <c r="AR186" s="258">
        <v>0</v>
      </c>
      <c r="AS186" s="258">
        <v>0</v>
      </c>
      <c r="AT186" s="258">
        <v>0</v>
      </c>
      <c r="AU186" s="258">
        <v>0</v>
      </c>
      <c r="AV186" s="258">
        <f t="shared" si="72"/>
        <v>0</v>
      </c>
      <c r="AW186" s="258">
        <v>0</v>
      </c>
      <c r="AX186" s="258">
        <v>0</v>
      </c>
      <c r="AY186" s="258">
        <v>0</v>
      </c>
      <c r="AZ186" s="258">
        <v>0</v>
      </c>
      <c r="BA186" s="258"/>
      <c r="BB186" s="258"/>
      <c r="BC186" s="258"/>
      <c r="BD186" s="210">
        <f t="shared" si="76"/>
        <v>0</v>
      </c>
      <c r="BE186" s="903">
        <f t="shared" si="61"/>
        <v>520</v>
      </c>
      <c r="BF186" s="211">
        <v>2022</v>
      </c>
      <c r="BG186" s="211" t="s">
        <v>910</v>
      </c>
      <c r="BH186" s="211"/>
      <c r="BI186" s="248"/>
    </row>
    <row r="187" spans="1:61" s="254" customFormat="1" ht="31.5" hidden="1">
      <c r="A187" s="255" t="s">
        <v>413</v>
      </c>
      <c r="B187" s="229" t="s">
        <v>1421</v>
      </c>
      <c r="C187" s="219" t="s">
        <v>1419</v>
      </c>
      <c r="D187" s="256"/>
      <c r="E187" s="219" t="s">
        <v>305</v>
      </c>
      <c r="F187" s="257" t="s">
        <v>1422</v>
      </c>
      <c r="G187" s="258">
        <v>580</v>
      </c>
      <c r="H187" s="258">
        <v>530</v>
      </c>
      <c r="I187" s="258">
        <v>0</v>
      </c>
      <c r="J187" s="258">
        <v>50</v>
      </c>
      <c r="K187" s="258">
        <v>580</v>
      </c>
      <c r="L187" s="258">
        <v>530</v>
      </c>
      <c r="M187" s="979">
        <v>0</v>
      </c>
      <c r="N187" s="258">
        <v>0</v>
      </c>
      <c r="O187" s="258">
        <v>530</v>
      </c>
      <c r="P187" s="258">
        <v>530</v>
      </c>
      <c r="Q187" s="258">
        <v>0</v>
      </c>
      <c r="R187" s="258">
        <v>0</v>
      </c>
      <c r="S187" s="258">
        <f t="shared" si="73"/>
        <v>0</v>
      </c>
      <c r="T187" s="258">
        <v>0</v>
      </c>
      <c r="U187" s="258">
        <v>0</v>
      </c>
      <c r="V187" s="258">
        <v>0</v>
      </c>
      <c r="W187" s="258">
        <f t="shared" si="74"/>
        <v>492.4</v>
      </c>
      <c r="X187" s="258">
        <v>492.4</v>
      </c>
      <c r="Y187" s="258">
        <v>0</v>
      </c>
      <c r="Z187" s="258">
        <v>0</v>
      </c>
      <c r="AA187" s="258">
        <f t="shared" si="67"/>
        <v>0</v>
      </c>
      <c r="AB187" s="258">
        <v>0</v>
      </c>
      <c r="AC187" s="258">
        <v>0</v>
      </c>
      <c r="AD187" s="258">
        <v>0</v>
      </c>
      <c r="AE187" s="258">
        <f t="shared" si="68"/>
        <v>530</v>
      </c>
      <c r="AF187" s="258">
        <v>530</v>
      </c>
      <c r="AG187" s="258">
        <v>0</v>
      </c>
      <c r="AH187" s="258">
        <v>0</v>
      </c>
      <c r="AI187" s="258">
        <f t="shared" si="69"/>
        <v>0</v>
      </c>
      <c r="AJ187" s="258">
        <v>0</v>
      </c>
      <c r="AK187" s="258">
        <v>0</v>
      </c>
      <c r="AL187" s="258">
        <v>0</v>
      </c>
      <c r="AM187" s="258">
        <f t="shared" si="70"/>
        <v>580</v>
      </c>
      <c r="AN187" s="258">
        <v>530</v>
      </c>
      <c r="AO187" s="258">
        <v>0</v>
      </c>
      <c r="AP187" s="258">
        <v>50</v>
      </c>
      <c r="AQ187" s="258">
        <f t="shared" si="71"/>
        <v>0</v>
      </c>
      <c r="AR187" s="258">
        <v>0</v>
      </c>
      <c r="AS187" s="258">
        <v>0</v>
      </c>
      <c r="AT187" s="258">
        <v>0</v>
      </c>
      <c r="AU187" s="258">
        <v>0</v>
      </c>
      <c r="AV187" s="258">
        <f t="shared" si="72"/>
        <v>0</v>
      </c>
      <c r="AW187" s="258">
        <v>0</v>
      </c>
      <c r="AX187" s="258">
        <v>0</v>
      </c>
      <c r="AY187" s="258">
        <v>0</v>
      </c>
      <c r="AZ187" s="258">
        <v>0</v>
      </c>
      <c r="BA187" s="258"/>
      <c r="BB187" s="258"/>
      <c r="BC187" s="258"/>
      <c r="BD187" s="210">
        <f t="shared" si="76"/>
        <v>0</v>
      </c>
      <c r="BE187" s="903">
        <f t="shared" si="61"/>
        <v>580</v>
      </c>
      <c r="BF187" s="211">
        <v>2022</v>
      </c>
      <c r="BG187" s="211" t="s">
        <v>910</v>
      </c>
      <c r="BH187" s="211"/>
      <c r="BI187" s="248"/>
    </row>
    <row r="188" spans="1:61" s="254" customFormat="1" ht="31.5" hidden="1">
      <c r="A188" s="255" t="s">
        <v>413</v>
      </c>
      <c r="B188" s="229" t="s">
        <v>1423</v>
      </c>
      <c r="C188" s="219" t="s">
        <v>1419</v>
      </c>
      <c r="D188" s="256"/>
      <c r="E188" s="219" t="s">
        <v>305</v>
      </c>
      <c r="F188" s="257" t="s">
        <v>1424</v>
      </c>
      <c r="G188" s="258">
        <v>786</v>
      </c>
      <c r="H188" s="258">
        <v>736</v>
      </c>
      <c r="I188" s="258">
        <v>0</v>
      </c>
      <c r="J188" s="258">
        <v>50</v>
      </c>
      <c r="K188" s="258">
        <v>786</v>
      </c>
      <c r="L188" s="258">
        <v>736</v>
      </c>
      <c r="M188" s="979">
        <v>0</v>
      </c>
      <c r="N188" s="258">
        <v>0</v>
      </c>
      <c r="O188" s="258">
        <v>736</v>
      </c>
      <c r="P188" s="258">
        <v>736</v>
      </c>
      <c r="Q188" s="258">
        <v>0</v>
      </c>
      <c r="R188" s="258">
        <v>0</v>
      </c>
      <c r="S188" s="258">
        <f t="shared" si="73"/>
        <v>0</v>
      </c>
      <c r="T188" s="258">
        <v>0</v>
      </c>
      <c r="U188" s="258">
        <v>0</v>
      </c>
      <c r="V188" s="258">
        <v>0</v>
      </c>
      <c r="W188" s="258">
        <f t="shared" si="74"/>
        <v>684.69999999999993</v>
      </c>
      <c r="X188" s="258">
        <v>684.69999999999993</v>
      </c>
      <c r="Y188" s="258">
        <v>0</v>
      </c>
      <c r="Z188" s="258">
        <v>0</v>
      </c>
      <c r="AA188" s="258">
        <f t="shared" si="67"/>
        <v>0</v>
      </c>
      <c r="AB188" s="258">
        <v>0</v>
      </c>
      <c r="AC188" s="258">
        <v>0</v>
      </c>
      <c r="AD188" s="258">
        <v>0</v>
      </c>
      <c r="AE188" s="258">
        <f t="shared" si="68"/>
        <v>736</v>
      </c>
      <c r="AF188" s="258">
        <v>736</v>
      </c>
      <c r="AG188" s="258">
        <v>0</v>
      </c>
      <c r="AH188" s="258">
        <v>0</v>
      </c>
      <c r="AI188" s="258">
        <f t="shared" si="69"/>
        <v>0</v>
      </c>
      <c r="AJ188" s="258">
        <v>0</v>
      </c>
      <c r="AK188" s="258">
        <v>0</v>
      </c>
      <c r="AL188" s="258">
        <v>0</v>
      </c>
      <c r="AM188" s="258">
        <f t="shared" si="70"/>
        <v>786</v>
      </c>
      <c r="AN188" s="258">
        <v>736</v>
      </c>
      <c r="AO188" s="258">
        <v>0</v>
      </c>
      <c r="AP188" s="258">
        <v>50</v>
      </c>
      <c r="AQ188" s="258">
        <f t="shared" si="71"/>
        <v>0</v>
      </c>
      <c r="AR188" s="258">
        <v>0</v>
      </c>
      <c r="AS188" s="258">
        <v>0</v>
      </c>
      <c r="AT188" s="258">
        <v>0</v>
      </c>
      <c r="AU188" s="258">
        <v>0</v>
      </c>
      <c r="AV188" s="258">
        <f t="shared" si="72"/>
        <v>0</v>
      </c>
      <c r="AW188" s="258">
        <v>0</v>
      </c>
      <c r="AX188" s="258">
        <v>0</v>
      </c>
      <c r="AY188" s="258">
        <v>0</v>
      </c>
      <c r="AZ188" s="258">
        <v>0</v>
      </c>
      <c r="BA188" s="258"/>
      <c r="BB188" s="258"/>
      <c r="BC188" s="258"/>
      <c r="BD188" s="210">
        <f t="shared" si="76"/>
        <v>0</v>
      </c>
      <c r="BE188" s="903">
        <f t="shared" si="61"/>
        <v>786</v>
      </c>
      <c r="BF188" s="211">
        <v>2022</v>
      </c>
      <c r="BG188" s="211" t="s">
        <v>910</v>
      </c>
      <c r="BH188" s="211"/>
      <c r="BI188" s="248"/>
    </row>
    <row r="189" spans="1:61" s="254" customFormat="1" ht="30" hidden="1">
      <c r="A189" s="255" t="s">
        <v>413</v>
      </c>
      <c r="B189" s="229" t="s">
        <v>1425</v>
      </c>
      <c r="C189" s="219" t="s">
        <v>1257</v>
      </c>
      <c r="D189" s="256"/>
      <c r="E189" s="219" t="s">
        <v>305</v>
      </c>
      <c r="F189" s="257" t="s">
        <v>1426</v>
      </c>
      <c r="G189" s="258">
        <v>300</v>
      </c>
      <c r="H189" s="258">
        <v>250</v>
      </c>
      <c r="I189" s="258">
        <v>0</v>
      </c>
      <c r="J189" s="258">
        <v>50</v>
      </c>
      <c r="K189" s="258">
        <v>300</v>
      </c>
      <c r="L189" s="258">
        <v>250</v>
      </c>
      <c r="M189" s="979">
        <v>284.91800000000001</v>
      </c>
      <c r="N189" s="258">
        <v>0</v>
      </c>
      <c r="O189" s="258">
        <v>15.081999999999994</v>
      </c>
      <c r="P189" s="258">
        <v>15.081999999999994</v>
      </c>
      <c r="Q189" s="258">
        <v>0</v>
      </c>
      <c r="R189" s="258">
        <v>0</v>
      </c>
      <c r="S189" s="258">
        <f t="shared" si="73"/>
        <v>0</v>
      </c>
      <c r="T189" s="258">
        <v>0</v>
      </c>
      <c r="U189" s="258">
        <v>0</v>
      </c>
      <c r="V189" s="258">
        <v>0</v>
      </c>
      <c r="W189" s="258">
        <f t="shared" si="74"/>
        <v>0</v>
      </c>
      <c r="X189" s="258">
        <v>0</v>
      </c>
      <c r="Y189" s="258">
        <v>0</v>
      </c>
      <c r="Z189" s="258">
        <v>0</v>
      </c>
      <c r="AA189" s="258">
        <f t="shared" si="67"/>
        <v>0</v>
      </c>
      <c r="AB189" s="258">
        <v>0</v>
      </c>
      <c r="AC189" s="258">
        <v>0</v>
      </c>
      <c r="AD189" s="258">
        <v>0</v>
      </c>
      <c r="AE189" s="258">
        <f t="shared" si="68"/>
        <v>15.081999999999994</v>
      </c>
      <c r="AF189" s="258">
        <v>15.081999999999994</v>
      </c>
      <c r="AG189" s="258">
        <v>0</v>
      </c>
      <c r="AH189" s="258">
        <v>0</v>
      </c>
      <c r="AI189" s="258">
        <f t="shared" si="69"/>
        <v>0</v>
      </c>
      <c r="AJ189" s="258">
        <v>0</v>
      </c>
      <c r="AK189" s="258">
        <v>0</v>
      </c>
      <c r="AL189" s="258">
        <v>0</v>
      </c>
      <c r="AM189" s="258">
        <f t="shared" si="70"/>
        <v>300</v>
      </c>
      <c r="AN189" s="258">
        <v>250</v>
      </c>
      <c r="AO189" s="258">
        <v>0</v>
      </c>
      <c r="AP189" s="258">
        <v>50</v>
      </c>
      <c r="AQ189" s="258">
        <f t="shared" si="71"/>
        <v>0</v>
      </c>
      <c r="AR189" s="258">
        <v>0</v>
      </c>
      <c r="AS189" s="258">
        <v>0</v>
      </c>
      <c r="AT189" s="258">
        <v>0</v>
      </c>
      <c r="AU189" s="258">
        <v>0</v>
      </c>
      <c r="AV189" s="258">
        <f t="shared" si="72"/>
        <v>0</v>
      </c>
      <c r="AW189" s="258">
        <v>0</v>
      </c>
      <c r="AX189" s="258">
        <v>0</v>
      </c>
      <c r="AY189" s="258">
        <v>0</v>
      </c>
      <c r="AZ189" s="258">
        <v>0</v>
      </c>
      <c r="BA189" s="258"/>
      <c r="BB189" s="258"/>
      <c r="BC189" s="258"/>
      <c r="BD189" s="210">
        <f t="shared" si="76"/>
        <v>0</v>
      </c>
      <c r="BE189" s="903">
        <f t="shared" si="61"/>
        <v>300</v>
      </c>
      <c r="BF189" s="211">
        <v>2022</v>
      </c>
      <c r="BG189" s="211" t="s">
        <v>910</v>
      </c>
      <c r="BH189" s="211"/>
      <c r="BI189" s="248"/>
    </row>
    <row r="190" spans="1:61" s="254" customFormat="1" ht="30" hidden="1">
      <c r="A190" s="255" t="s">
        <v>413</v>
      </c>
      <c r="B190" s="229" t="s">
        <v>1427</v>
      </c>
      <c r="C190" s="219" t="s">
        <v>1257</v>
      </c>
      <c r="D190" s="256"/>
      <c r="E190" s="219" t="s">
        <v>305</v>
      </c>
      <c r="F190" s="257" t="s">
        <v>1428</v>
      </c>
      <c r="G190" s="258">
        <v>300</v>
      </c>
      <c r="H190" s="258">
        <v>250</v>
      </c>
      <c r="I190" s="258">
        <v>0</v>
      </c>
      <c r="J190" s="258">
        <v>50</v>
      </c>
      <c r="K190" s="258">
        <v>300</v>
      </c>
      <c r="L190" s="258">
        <v>250</v>
      </c>
      <c r="M190" s="979">
        <v>284.90099999999995</v>
      </c>
      <c r="N190" s="258">
        <v>0</v>
      </c>
      <c r="O190" s="258">
        <v>15.09899999999999</v>
      </c>
      <c r="P190" s="258">
        <v>15.09899999999999</v>
      </c>
      <c r="Q190" s="258">
        <v>0</v>
      </c>
      <c r="R190" s="258">
        <v>0</v>
      </c>
      <c r="S190" s="258">
        <f t="shared" si="73"/>
        <v>0</v>
      </c>
      <c r="T190" s="258">
        <v>0</v>
      </c>
      <c r="U190" s="258">
        <v>0</v>
      </c>
      <c r="V190" s="258">
        <v>0</v>
      </c>
      <c r="W190" s="258">
        <f t="shared" si="74"/>
        <v>0</v>
      </c>
      <c r="X190" s="258">
        <v>0</v>
      </c>
      <c r="Y190" s="258">
        <v>0</v>
      </c>
      <c r="Z190" s="258">
        <v>0</v>
      </c>
      <c r="AA190" s="258">
        <f t="shared" si="67"/>
        <v>0</v>
      </c>
      <c r="AB190" s="258">
        <v>0</v>
      </c>
      <c r="AC190" s="258">
        <v>0</v>
      </c>
      <c r="AD190" s="258">
        <v>0</v>
      </c>
      <c r="AE190" s="258">
        <f t="shared" si="68"/>
        <v>15.09899999999999</v>
      </c>
      <c r="AF190" s="258">
        <v>15.09899999999999</v>
      </c>
      <c r="AG190" s="258">
        <v>0</v>
      </c>
      <c r="AH190" s="258">
        <v>0</v>
      </c>
      <c r="AI190" s="258">
        <f t="shared" si="69"/>
        <v>0</v>
      </c>
      <c r="AJ190" s="258">
        <v>0</v>
      </c>
      <c r="AK190" s="258">
        <v>0</v>
      </c>
      <c r="AL190" s="258">
        <v>0</v>
      </c>
      <c r="AM190" s="258">
        <f t="shared" si="70"/>
        <v>300</v>
      </c>
      <c r="AN190" s="258">
        <v>250</v>
      </c>
      <c r="AO190" s="258">
        <v>0</v>
      </c>
      <c r="AP190" s="258">
        <v>50</v>
      </c>
      <c r="AQ190" s="258">
        <f t="shared" si="71"/>
        <v>0</v>
      </c>
      <c r="AR190" s="258">
        <v>0</v>
      </c>
      <c r="AS190" s="258">
        <v>0</v>
      </c>
      <c r="AT190" s="258">
        <v>0</v>
      </c>
      <c r="AU190" s="258">
        <v>0</v>
      </c>
      <c r="AV190" s="258">
        <f t="shared" si="72"/>
        <v>0</v>
      </c>
      <c r="AW190" s="258">
        <v>0</v>
      </c>
      <c r="AX190" s="258">
        <v>0</v>
      </c>
      <c r="AY190" s="258">
        <v>0</v>
      </c>
      <c r="AZ190" s="258">
        <v>0</v>
      </c>
      <c r="BA190" s="258"/>
      <c r="BB190" s="258"/>
      <c r="BC190" s="258"/>
      <c r="BD190" s="210">
        <f t="shared" si="76"/>
        <v>0</v>
      </c>
      <c r="BE190" s="903">
        <f t="shared" ref="BE190:BE250" si="77">AM190-S190</f>
        <v>300</v>
      </c>
      <c r="BF190" s="211">
        <v>2022</v>
      </c>
      <c r="BG190" s="211" t="s">
        <v>910</v>
      </c>
      <c r="BH190" s="211"/>
      <c r="BI190" s="248"/>
    </row>
    <row r="191" spans="1:61" s="254" customFormat="1" ht="30" hidden="1">
      <c r="A191" s="255" t="s">
        <v>413</v>
      </c>
      <c r="B191" s="229" t="s">
        <v>1429</v>
      </c>
      <c r="C191" s="219" t="s">
        <v>1257</v>
      </c>
      <c r="D191" s="256"/>
      <c r="E191" s="219" t="s">
        <v>305</v>
      </c>
      <c r="F191" s="257" t="s">
        <v>1430</v>
      </c>
      <c r="G191" s="258">
        <v>300</v>
      </c>
      <c r="H191" s="258">
        <v>250</v>
      </c>
      <c r="I191" s="258">
        <v>0</v>
      </c>
      <c r="J191" s="258">
        <v>50</v>
      </c>
      <c r="K191" s="258">
        <v>300</v>
      </c>
      <c r="L191" s="258">
        <v>250</v>
      </c>
      <c r="M191" s="979">
        <v>284.95299999999997</v>
      </c>
      <c r="N191" s="258">
        <v>0</v>
      </c>
      <c r="O191" s="258">
        <v>15.046999999999997</v>
      </c>
      <c r="P191" s="258">
        <v>15.046999999999997</v>
      </c>
      <c r="Q191" s="258">
        <v>0</v>
      </c>
      <c r="R191" s="258">
        <v>0</v>
      </c>
      <c r="S191" s="258">
        <f t="shared" si="73"/>
        <v>0</v>
      </c>
      <c r="T191" s="258">
        <v>0</v>
      </c>
      <c r="U191" s="258">
        <v>0</v>
      </c>
      <c r="V191" s="258">
        <v>0</v>
      </c>
      <c r="W191" s="258">
        <f t="shared" si="74"/>
        <v>0</v>
      </c>
      <c r="X191" s="258">
        <v>0</v>
      </c>
      <c r="Y191" s="258">
        <v>0</v>
      </c>
      <c r="Z191" s="258">
        <v>0</v>
      </c>
      <c r="AA191" s="258">
        <f t="shared" si="67"/>
        <v>0</v>
      </c>
      <c r="AB191" s="258">
        <v>0</v>
      </c>
      <c r="AC191" s="258">
        <v>0</v>
      </c>
      <c r="AD191" s="258">
        <v>0</v>
      </c>
      <c r="AE191" s="258">
        <f t="shared" si="68"/>
        <v>15.046999999999997</v>
      </c>
      <c r="AF191" s="258">
        <v>15.046999999999997</v>
      </c>
      <c r="AG191" s="258">
        <v>0</v>
      </c>
      <c r="AH191" s="258">
        <v>0</v>
      </c>
      <c r="AI191" s="258">
        <f t="shared" si="69"/>
        <v>0</v>
      </c>
      <c r="AJ191" s="258">
        <v>0</v>
      </c>
      <c r="AK191" s="258">
        <v>0</v>
      </c>
      <c r="AL191" s="258">
        <v>0</v>
      </c>
      <c r="AM191" s="258">
        <f t="shared" si="70"/>
        <v>300</v>
      </c>
      <c r="AN191" s="258">
        <v>250</v>
      </c>
      <c r="AO191" s="258">
        <v>0</v>
      </c>
      <c r="AP191" s="258">
        <v>50</v>
      </c>
      <c r="AQ191" s="258">
        <f t="shared" si="71"/>
        <v>0</v>
      </c>
      <c r="AR191" s="258">
        <v>0</v>
      </c>
      <c r="AS191" s="258">
        <v>0</v>
      </c>
      <c r="AT191" s="258">
        <v>0</v>
      </c>
      <c r="AU191" s="258">
        <v>0</v>
      </c>
      <c r="AV191" s="258">
        <f t="shared" si="72"/>
        <v>0</v>
      </c>
      <c r="AW191" s="258">
        <v>0</v>
      </c>
      <c r="AX191" s="258">
        <v>0</v>
      </c>
      <c r="AY191" s="258">
        <v>0</v>
      </c>
      <c r="AZ191" s="258">
        <v>0</v>
      </c>
      <c r="BA191" s="258"/>
      <c r="BB191" s="258"/>
      <c r="BC191" s="258"/>
      <c r="BD191" s="210">
        <f t="shared" si="76"/>
        <v>0</v>
      </c>
      <c r="BE191" s="903">
        <f t="shared" si="77"/>
        <v>300</v>
      </c>
      <c r="BF191" s="211">
        <v>2022</v>
      </c>
      <c r="BG191" s="211" t="s">
        <v>910</v>
      </c>
      <c r="BH191" s="211"/>
      <c r="BI191" s="248"/>
    </row>
    <row r="192" spans="1:61" s="254" customFormat="1" ht="31.5" hidden="1">
      <c r="A192" s="255" t="s">
        <v>413</v>
      </c>
      <c r="B192" s="229" t="s">
        <v>1431</v>
      </c>
      <c r="C192" s="219" t="s">
        <v>1257</v>
      </c>
      <c r="D192" s="256"/>
      <c r="E192" s="219" t="s">
        <v>305</v>
      </c>
      <c r="F192" s="257" t="s">
        <v>1432</v>
      </c>
      <c r="G192" s="258">
        <v>350</v>
      </c>
      <c r="H192" s="258">
        <v>300</v>
      </c>
      <c r="I192" s="258">
        <v>0</v>
      </c>
      <c r="J192" s="258">
        <v>50</v>
      </c>
      <c r="K192" s="258">
        <v>350</v>
      </c>
      <c r="L192" s="258">
        <v>300</v>
      </c>
      <c r="M192" s="979">
        <v>333.3</v>
      </c>
      <c r="N192" s="258">
        <v>0</v>
      </c>
      <c r="O192" s="258">
        <v>16.699999999999989</v>
      </c>
      <c r="P192" s="258">
        <v>16.699999999999989</v>
      </c>
      <c r="Q192" s="258">
        <v>0</v>
      </c>
      <c r="R192" s="258">
        <v>0</v>
      </c>
      <c r="S192" s="258">
        <f t="shared" si="73"/>
        <v>0</v>
      </c>
      <c r="T192" s="258">
        <v>0</v>
      </c>
      <c r="U192" s="258">
        <v>0</v>
      </c>
      <c r="V192" s="258">
        <v>0</v>
      </c>
      <c r="W192" s="258">
        <f t="shared" si="74"/>
        <v>0</v>
      </c>
      <c r="X192" s="258">
        <v>0</v>
      </c>
      <c r="Y192" s="258">
        <v>0</v>
      </c>
      <c r="Z192" s="258">
        <v>0</v>
      </c>
      <c r="AA192" s="258">
        <f t="shared" si="67"/>
        <v>0</v>
      </c>
      <c r="AB192" s="258">
        <v>0</v>
      </c>
      <c r="AC192" s="258">
        <v>0</v>
      </c>
      <c r="AD192" s="258">
        <v>0</v>
      </c>
      <c r="AE192" s="258">
        <f t="shared" si="68"/>
        <v>16.699999999999989</v>
      </c>
      <c r="AF192" s="258">
        <v>16.699999999999989</v>
      </c>
      <c r="AG192" s="258">
        <v>0</v>
      </c>
      <c r="AH192" s="258">
        <v>0</v>
      </c>
      <c r="AI192" s="258">
        <f t="shared" si="69"/>
        <v>0</v>
      </c>
      <c r="AJ192" s="258">
        <v>0</v>
      </c>
      <c r="AK192" s="258">
        <v>0</v>
      </c>
      <c r="AL192" s="258">
        <v>0</v>
      </c>
      <c r="AM192" s="258">
        <f t="shared" si="70"/>
        <v>350</v>
      </c>
      <c r="AN192" s="258">
        <v>300</v>
      </c>
      <c r="AO192" s="258">
        <v>0</v>
      </c>
      <c r="AP192" s="258">
        <v>50</v>
      </c>
      <c r="AQ192" s="258">
        <f t="shared" si="71"/>
        <v>0</v>
      </c>
      <c r="AR192" s="258">
        <v>0</v>
      </c>
      <c r="AS192" s="258">
        <v>0</v>
      </c>
      <c r="AT192" s="258">
        <v>0</v>
      </c>
      <c r="AU192" s="258">
        <v>0</v>
      </c>
      <c r="AV192" s="258">
        <f t="shared" si="72"/>
        <v>0</v>
      </c>
      <c r="AW192" s="258">
        <v>0</v>
      </c>
      <c r="AX192" s="258">
        <v>0</v>
      </c>
      <c r="AY192" s="258">
        <v>0</v>
      </c>
      <c r="AZ192" s="258">
        <v>0</v>
      </c>
      <c r="BA192" s="258"/>
      <c r="BB192" s="258"/>
      <c r="BC192" s="258"/>
      <c r="BD192" s="210">
        <f t="shared" si="76"/>
        <v>0</v>
      </c>
      <c r="BE192" s="903">
        <f t="shared" si="77"/>
        <v>350</v>
      </c>
      <c r="BF192" s="211">
        <v>2022</v>
      </c>
      <c r="BG192" s="211" t="s">
        <v>910</v>
      </c>
      <c r="BH192" s="211"/>
      <c r="BI192" s="248"/>
    </row>
    <row r="193" spans="1:61" s="254" customFormat="1" ht="30" hidden="1">
      <c r="A193" s="255" t="s">
        <v>413</v>
      </c>
      <c r="B193" s="229" t="s">
        <v>1433</v>
      </c>
      <c r="C193" s="219" t="s">
        <v>1257</v>
      </c>
      <c r="D193" s="256"/>
      <c r="E193" s="219" t="s">
        <v>305</v>
      </c>
      <c r="F193" s="257" t="s">
        <v>1434</v>
      </c>
      <c r="G193" s="258">
        <v>300</v>
      </c>
      <c r="H193" s="258">
        <v>250</v>
      </c>
      <c r="I193" s="258">
        <v>0</v>
      </c>
      <c r="J193" s="258">
        <v>50</v>
      </c>
      <c r="K193" s="258">
        <v>300</v>
      </c>
      <c r="L193" s="258">
        <v>250</v>
      </c>
      <c r="M193" s="979">
        <v>284.86500000000001</v>
      </c>
      <c r="N193" s="258">
        <v>0</v>
      </c>
      <c r="O193" s="258">
        <v>15.134999999999991</v>
      </c>
      <c r="P193" s="258">
        <v>15.134999999999991</v>
      </c>
      <c r="Q193" s="258">
        <v>0</v>
      </c>
      <c r="R193" s="258">
        <v>0</v>
      </c>
      <c r="S193" s="258">
        <f t="shared" si="73"/>
        <v>0</v>
      </c>
      <c r="T193" s="258">
        <v>0</v>
      </c>
      <c r="U193" s="258">
        <v>0</v>
      </c>
      <c r="V193" s="258">
        <v>0</v>
      </c>
      <c r="W193" s="258">
        <f t="shared" si="74"/>
        <v>0</v>
      </c>
      <c r="X193" s="258">
        <v>0</v>
      </c>
      <c r="Y193" s="258">
        <v>0</v>
      </c>
      <c r="Z193" s="258">
        <v>0</v>
      </c>
      <c r="AA193" s="258">
        <f t="shared" si="67"/>
        <v>0</v>
      </c>
      <c r="AB193" s="258">
        <v>0</v>
      </c>
      <c r="AC193" s="258">
        <v>0</v>
      </c>
      <c r="AD193" s="258">
        <v>0</v>
      </c>
      <c r="AE193" s="258">
        <f t="shared" si="68"/>
        <v>15.134999999999991</v>
      </c>
      <c r="AF193" s="258">
        <v>15.134999999999991</v>
      </c>
      <c r="AG193" s="258">
        <v>0</v>
      </c>
      <c r="AH193" s="258">
        <v>0</v>
      </c>
      <c r="AI193" s="258">
        <f t="shared" si="69"/>
        <v>0</v>
      </c>
      <c r="AJ193" s="258">
        <v>0</v>
      </c>
      <c r="AK193" s="258">
        <v>0</v>
      </c>
      <c r="AL193" s="258">
        <v>0</v>
      </c>
      <c r="AM193" s="258">
        <f t="shared" si="70"/>
        <v>300</v>
      </c>
      <c r="AN193" s="258">
        <v>250</v>
      </c>
      <c r="AO193" s="258">
        <v>0</v>
      </c>
      <c r="AP193" s="258">
        <v>50</v>
      </c>
      <c r="AQ193" s="258">
        <f t="shared" si="71"/>
        <v>0</v>
      </c>
      <c r="AR193" s="258">
        <v>0</v>
      </c>
      <c r="AS193" s="258">
        <v>0</v>
      </c>
      <c r="AT193" s="258">
        <v>0</v>
      </c>
      <c r="AU193" s="258">
        <v>0</v>
      </c>
      <c r="AV193" s="258">
        <f t="shared" si="72"/>
        <v>0</v>
      </c>
      <c r="AW193" s="258">
        <v>0</v>
      </c>
      <c r="AX193" s="258">
        <v>0</v>
      </c>
      <c r="AY193" s="258">
        <v>0</v>
      </c>
      <c r="AZ193" s="258">
        <v>0</v>
      </c>
      <c r="BA193" s="258"/>
      <c r="BB193" s="258"/>
      <c r="BC193" s="258"/>
      <c r="BD193" s="210">
        <f t="shared" si="76"/>
        <v>0</v>
      </c>
      <c r="BE193" s="903">
        <f t="shared" si="77"/>
        <v>300</v>
      </c>
      <c r="BF193" s="211">
        <v>2022</v>
      </c>
      <c r="BG193" s="211" t="s">
        <v>910</v>
      </c>
      <c r="BH193" s="211"/>
      <c r="BI193" s="248"/>
    </row>
    <row r="194" spans="1:61" s="254" customFormat="1" ht="31.5" hidden="1">
      <c r="A194" s="255" t="s">
        <v>413</v>
      </c>
      <c r="B194" s="229" t="s">
        <v>1435</v>
      </c>
      <c r="C194" s="219" t="s">
        <v>1257</v>
      </c>
      <c r="D194" s="256"/>
      <c r="E194" s="219" t="s">
        <v>305</v>
      </c>
      <c r="F194" s="257" t="s">
        <v>1436</v>
      </c>
      <c r="G194" s="258">
        <v>486</v>
      </c>
      <c r="H194" s="258">
        <v>436</v>
      </c>
      <c r="I194" s="258">
        <v>0</v>
      </c>
      <c r="J194" s="258">
        <v>50</v>
      </c>
      <c r="K194" s="258">
        <v>486</v>
      </c>
      <c r="L194" s="258">
        <v>436</v>
      </c>
      <c r="M194" s="979">
        <v>462</v>
      </c>
      <c r="N194" s="258">
        <v>0</v>
      </c>
      <c r="O194" s="258">
        <v>24</v>
      </c>
      <c r="P194" s="258">
        <v>24</v>
      </c>
      <c r="Q194" s="258">
        <v>0</v>
      </c>
      <c r="R194" s="258">
        <v>0</v>
      </c>
      <c r="S194" s="258">
        <f t="shared" si="73"/>
        <v>0</v>
      </c>
      <c r="T194" s="258">
        <v>0</v>
      </c>
      <c r="U194" s="258">
        <v>0</v>
      </c>
      <c r="V194" s="258">
        <v>0</v>
      </c>
      <c r="W194" s="258">
        <f t="shared" si="74"/>
        <v>0</v>
      </c>
      <c r="X194" s="258">
        <v>0</v>
      </c>
      <c r="Y194" s="258">
        <v>0</v>
      </c>
      <c r="Z194" s="258">
        <v>0</v>
      </c>
      <c r="AA194" s="258">
        <f t="shared" si="67"/>
        <v>0</v>
      </c>
      <c r="AB194" s="258">
        <v>0</v>
      </c>
      <c r="AC194" s="258">
        <v>0</v>
      </c>
      <c r="AD194" s="258">
        <v>0</v>
      </c>
      <c r="AE194" s="258">
        <f t="shared" si="68"/>
        <v>24</v>
      </c>
      <c r="AF194" s="258">
        <v>24</v>
      </c>
      <c r="AG194" s="258">
        <v>0</v>
      </c>
      <c r="AH194" s="258">
        <v>0</v>
      </c>
      <c r="AI194" s="258">
        <f t="shared" si="69"/>
        <v>0</v>
      </c>
      <c r="AJ194" s="258">
        <v>0</v>
      </c>
      <c r="AK194" s="258">
        <v>0</v>
      </c>
      <c r="AL194" s="258">
        <v>0</v>
      </c>
      <c r="AM194" s="258">
        <f t="shared" si="70"/>
        <v>486</v>
      </c>
      <c r="AN194" s="258">
        <v>436</v>
      </c>
      <c r="AO194" s="258">
        <v>0</v>
      </c>
      <c r="AP194" s="258">
        <v>50</v>
      </c>
      <c r="AQ194" s="258">
        <f t="shared" si="71"/>
        <v>0</v>
      </c>
      <c r="AR194" s="258">
        <v>0</v>
      </c>
      <c r="AS194" s="258">
        <v>0</v>
      </c>
      <c r="AT194" s="258">
        <v>0</v>
      </c>
      <c r="AU194" s="258">
        <v>0</v>
      </c>
      <c r="AV194" s="258">
        <f t="shared" si="72"/>
        <v>0</v>
      </c>
      <c r="AW194" s="258">
        <v>0</v>
      </c>
      <c r="AX194" s="258">
        <v>0</v>
      </c>
      <c r="AY194" s="258">
        <v>0</v>
      </c>
      <c r="AZ194" s="258">
        <v>0</v>
      </c>
      <c r="BA194" s="258"/>
      <c r="BB194" s="258"/>
      <c r="BC194" s="258"/>
      <c r="BD194" s="210">
        <f t="shared" si="76"/>
        <v>0</v>
      </c>
      <c r="BE194" s="903">
        <f t="shared" si="77"/>
        <v>486</v>
      </c>
      <c r="BF194" s="211">
        <v>2022</v>
      </c>
      <c r="BG194" s="211" t="s">
        <v>910</v>
      </c>
      <c r="BH194" s="211"/>
      <c r="BI194" s="248"/>
    </row>
    <row r="195" spans="1:61" s="254" customFormat="1" ht="30" hidden="1">
      <c r="A195" s="255" t="s">
        <v>413</v>
      </c>
      <c r="B195" s="229" t="s">
        <v>1437</v>
      </c>
      <c r="C195" s="219" t="s">
        <v>1224</v>
      </c>
      <c r="D195" s="256"/>
      <c r="E195" s="219" t="s">
        <v>305</v>
      </c>
      <c r="F195" s="257" t="s">
        <v>1438</v>
      </c>
      <c r="G195" s="258">
        <v>128.637934</v>
      </c>
      <c r="H195" s="258">
        <v>100</v>
      </c>
      <c r="I195" s="258">
        <v>0</v>
      </c>
      <c r="J195" s="258">
        <v>28.637934000000001</v>
      </c>
      <c r="K195" s="258">
        <v>128.637934</v>
      </c>
      <c r="L195" s="258">
        <v>100</v>
      </c>
      <c r="M195" s="979">
        <v>115.237934</v>
      </c>
      <c r="N195" s="258">
        <v>0</v>
      </c>
      <c r="O195" s="258">
        <v>13.400000000000006</v>
      </c>
      <c r="P195" s="258">
        <v>13.400000000000006</v>
      </c>
      <c r="Q195" s="258">
        <v>0</v>
      </c>
      <c r="R195" s="258">
        <v>0</v>
      </c>
      <c r="S195" s="258">
        <f t="shared" si="73"/>
        <v>0</v>
      </c>
      <c r="T195" s="258">
        <v>0</v>
      </c>
      <c r="U195" s="258">
        <v>0</v>
      </c>
      <c r="V195" s="258">
        <v>0</v>
      </c>
      <c r="W195" s="258">
        <f t="shared" si="74"/>
        <v>0</v>
      </c>
      <c r="X195" s="258">
        <v>0</v>
      </c>
      <c r="Y195" s="258">
        <v>0</v>
      </c>
      <c r="Z195" s="258">
        <v>0</v>
      </c>
      <c r="AA195" s="258">
        <f t="shared" si="67"/>
        <v>0</v>
      </c>
      <c r="AB195" s="258">
        <v>0</v>
      </c>
      <c r="AC195" s="258">
        <v>0</v>
      </c>
      <c r="AD195" s="258">
        <v>0</v>
      </c>
      <c r="AE195" s="258">
        <f t="shared" si="68"/>
        <v>13.400000000000006</v>
      </c>
      <c r="AF195" s="258">
        <v>13.400000000000006</v>
      </c>
      <c r="AG195" s="258">
        <v>0</v>
      </c>
      <c r="AH195" s="258">
        <v>0</v>
      </c>
      <c r="AI195" s="258">
        <f t="shared" si="69"/>
        <v>0</v>
      </c>
      <c r="AJ195" s="258">
        <v>0</v>
      </c>
      <c r="AK195" s="258">
        <v>0</v>
      </c>
      <c r="AL195" s="258">
        <v>0</v>
      </c>
      <c r="AM195" s="258">
        <f t="shared" si="70"/>
        <v>128.637934</v>
      </c>
      <c r="AN195" s="258">
        <v>100</v>
      </c>
      <c r="AO195" s="258">
        <v>0</v>
      </c>
      <c r="AP195" s="258">
        <v>28.637934000000001</v>
      </c>
      <c r="AQ195" s="258">
        <f t="shared" si="71"/>
        <v>0</v>
      </c>
      <c r="AR195" s="258">
        <v>0</v>
      </c>
      <c r="AS195" s="258">
        <v>0</v>
      </c>
      <c r="AT195" s="258">
        <v>0</v>
      </c>
      <c r="AU195" s="258">
        <v>0</v>
      </c>
      <c r="AV195" s="258">
        <f t="shared" si="72"/>
        <v>0</v>
      </c>
      <c r="AW195" s="258">
        <v>0</v>
      </c>
      <c r="AX195" s="258">
        <v>0</v>
      </c>
      <c r="AY195" s="258">
        <v>0</v>
      </c>
      <c r="AZ195" s="258">
        <v>0</v>
      </c>
      <c r="BA195" s="258"/>
      <c r="BB195" s="258"/>
      <c r="BC195" s="258"/>
      <c r="BD195" s="210">
        <f t="shared" si="76"/>
        <v>0</v>
      </c>
      <c r="BE195" s="903">
        <f t="shared" si="77"/>
        <v>128.637934</v>
      </c>
      <c r="BF195" s="211">
        <v>2022</v>
      </c>
      <c r="BG195" s="211" t="s">
        <v>910</v>
      </c>
      <c r="BH195" s="211"/>
      <c r="BI195" s="248"/>
    </row>
    <row r="196" spans="1:61" s="254" customFormat="1" ht="31.5" hidden="1">
      <c r="A196" s="255" t="s">
        <v>413</v>
      </c>
      <c r="B196" s="229" t="s">
        <v>1439</v>
      </c>
      <c r="C196" s="219" t="s">
        <v>1224</v>
      </c>
      <c r="D196" s="256"/>
      <c r="E196" s="219" t="s">
        <v>305</v>
      </c>
      <c r="F196" s="257" t="s">
        <v>1440</v>
      </c>
      <c r="G196" s="258">
        <v>686</v>
      </c>
      <c r="H196" s="258">
        <v>636</v>
      </c>
      <c r="I196" s="258">
        <v>0</v>
      </c>
      <c r="J196" s="258">
        <v>50</v>
      </c>
      <c r="K196" s="258">
        <v>686</v>
      </c>
      <c r="L196" s="258">
        <v>636</v>
      </c>
      <c r="M196" s="979">
        <v>613.29999999999995</v>
      </c>
      <c r="N196" s="258">
        <v>0</v>
      </c>
      <c r="O196" s="258">
        <v>72.700000000000045</v>
      </c>
      <c r="P196" s="258">
        <v>72.700000000000045</v>
      </c>
      <c r="Q196" s="258">
        <v>0</v>
      </c>
      <c r="R196" s="258">
        <v>0</v>
      </c>
      <c r="S196" s="258">
        <f t="shared" si="73"/>
        <v>0</v>
      </c>
      <c r="T196" s="258">
        <v>0</v>
      </c>
      <c r="U196" s="258">
        <v>0</v>
      </c>
      <c r="V196" s="258">
        <v>0</v>
      </c>
      <c r="W196" s="258">
        <f t="shared" si="74"/>
        <v>0</v>
      </c>
      <c r="X196" s="258">
        <v>0</v>
      </c>
      <c r="Y196" s="258">
        <v>0</v>
      </c>
      <c r="Z196" s="258">
        <v>0</v>
      </c>
      <c r="AA196" s="258">
        <f t="shared" si="67"/>
        <v>0</v>
      </c>
      <c r="AB196" s="258">
        <v>0</v>
      </c>
      <c r="AC196" s="258">
        <v>0</v>
      </c>
      <c r="AD196" s="258">
        <v>0</v>
      </c>
      <c r="AE196" s="258">
        <f t="shared" si="68"/>
        <v>72.700000000000045</v>
      </c>
      <c r="AF196" s="258">
        <v>72.700000000000045</v>
      </c>
      <c r="AG196" s="258">
        <v>0</v>
      </c>
      <c r="AH196" s="258">
        <v>0</v>
      </c>
      <c r="AI196" s="258">
        <f t="shared" si="69"/>
        <v>0</v>
      </c>
      <c r="AJ196" s="258">
        <v>0</v>
      </c>
      <c r="AK196" s="258">
        <v>0</v>
      </c>
      <c r="AL196" s="258">
        <v>0</v>
      </c>
      <c r="AM196" s="258">
        <f t="shared" si="70"/>
        <v>686</v>
      </c>
      <c r="AN196" s="258">
        <v>636</v>
      </c>
      <c r="AO196" s="258">
        <v>0</v>
      </c>
      <c r="AP196" s="258">
        <v>50</v>
      </c>
      <c r="AQ196" s="258">
        <f t="shared" si="71"/>
        <v>0</v>
      </c>
      <c r="AR196" s="258">
        <v>0</v>
      </c>
      <c r="AS196" s="258">
        <v>0</v>
      </c>
      <c r="AT196" s="258">
        <v>0</v>
      </c>
      <c r="AU196" s="258">
        <v>0</v>
      </c>
      <c r="AV196" s="258">
        <f t="shared" si="72"/>
        <v>0</v>
      </c>
      <c r="AW196" s="258">
        <v>0</v>
      </c>
      <c r="AX196" s="258">
        <v>0</v>
      </c>
      <c r="AY196" s="258">
        <v>0</v>
      </c>
      <c r="AZ196" s="258">
        <v>0</v>
      </c>
      <c r="BA196" s="258"/>
      <c r="BB196" s="258"/>
      <c r="BC196" s="258"/>
      <c r="BD196" s="210">
        <f t="shared" si="76"/>
        <v>0</v>
      </c>
      <c r="BE196" s="903">
        <f t="shared" si="77"/>
        <v>686</v>
      </c>
      <c r="BF196" s="211">
        <v>2022</v>
      </c>
      <c r="BG196" s="211" t="s">
        <v>910</v>
      </c>
      <c r="BH196" s="211"/>
      <c r="BI196" s="248"/>
    </row>
    <row r="197" spans="1:61" s="254" customFormat="1" ht="31.5" hidden="1">
      <c r="A197" s="255" t="s">
        <v>413</v>
      </c>
      <c r="B197" s="229" t="s">
        <v>1441</v>
      </c>
      <c r="C197" s="219" t="s">
        <v>1224</v>
      </c>
      <c r="D197" s="256"/>
      <c r="E197" s="219" t="s">
        <v>305</v>
      </c>
      <c r="F197" s="257" t="s">
        <v>1442</v>
      </c>
      <c r="G197" s="258">
        <v>1000</v>
      </c>
      <c r="H197" s="258">
        <v>1000</v>
      </c>
      <c r="I197" s="258">
        <v>0</v>
      </c>
      <c r="J197" s="258">
        <v>0</v>
      </c>
      <c r="K197" s="258">
        <v>1000</v>
      </c>
      <c r="L197" s="258">
        <v>1000</v>
      </c>
      <c r="M197" s="979">
        <v>905.87599999999998</v>
      </c>
      <c r="N197" s="258">
        <v>0</v>
      </c>
      <c r="O197" s="258">
        <v>94.124000000000024</v>
      </c>
      <c r="P197" s="258">
        <v>94.124000000000024</v>
      </c>
      <c r="Q197" s="258">
        <v>0</v>
      </c>
      <c r="R197" s="258">
        <v>0</v>
      </c>
      <c r="S197" s="258">
        <f t="shared" si="73"/>
        <v>0</v>
      </c>
      <c r="T197" s="258">
        <v>0</v>
      </c>
      <c r="U197" s="258">
        <v>0</v>
      </c>
      <c r="V197" s="258">
        <v>0</v>
      </c>
      <c r="W197" s="258">
        <f t="shared" si="74"/>
        <v>0</v>
      </c>
      <c r="X197" s="258">
        <v>0</v>
      </c>
      <c r="Y197" s="258">
        <v>0</v>
      </c>
      <c r="Z197" s="258">
        <v>0</v>
      </c>
      <c r="AA197" s="258">
        <f t="shared" si="67"/>
        <v>0</v>
      </c>
      <c r="AB197" s="258">
        <v>0</v>
      </c>
      <c r="AC197" s="258">
        <v>0</v>
      </c>
      <c r="AD197" s="258">
        <v>0</v>
      </c>
      <c r="AE197" s="258">
        <f t="shared" si="68"/>
        <v>94.124000000000024</v>
      </c>
      <c r="AF197" s="258">
        <v>94.124000000000024</v>
      </c>
      <c r="AG197" s="258">
        <v>0</v>
      </c>
      <c r="AH197" s="258">
        <v>0</v>
      </c>
      <c r="AI197" s="258">
        <f t="shared" si="69"/>
        <v>0</v>
      </c>
      <c r="AJ197" s="258">
        <v>0</v>
      </c>
      <c r="AK197" s="258">
        <v>0</v>
      </c>
      <c r="AL197" s="258">
        <v>0</v>
      </c>
      <c r="AM197" s="258">
        <f t="shared" si="70"/>
        <v>1000</v>
      </c>
      <c r="AN197" s="258">
        <v>1000</v>
      </c>
      <c r="AO197" s="258">
        <v>0</v>
      </c>
      <c r="AP197" s="258">
        <v>0</v>
      </c>
      <c r="AQ197" s="258">
        <f t="shared" si="71"/>
        <v>0</v>
      </c>
      <c r="AR197" s="258">
        <v>0</v>
      </c>
      <c r="AS197" s="258">
        <v>0</v>
      </c>
      <c r="AT197" s="258">
        <v>0</v>
      </c>
      <c r="AU197" s="258">
        <v>0</v>
      </c>
      <c r="AV197" s="258">
        <f t="shared" si="72"/>
        <v>0</v>
      </c>
      <c r="AW197" s="258">
        <v>0</v>
      </c>
      <c r="AX197" s="258">
        <v>0</v>
      </c>
      <c r="AY197" s="258">
        <v>0</v>
      </c>
      <c r="AZ197" s="258">
        <v>0</v>
      </c>
      <c r="BA197" s="258"/>
      <c r="BB197" s="258"/>
      <c r="BC197" s="258"/>
      <c r="BD197" s="210">
        <f t="shared" si="76"/>
        <v>0</v>
      </c>
      <c r="BE197" s="903">
        <f t="shared" si="77"/>
        <v>1000</v>
      </c>
      <c r="BF197" s="211">
        <v>2022</v>
      </c>
      <c r="BG197" s="211" t="s">
        <v>910</v>
      </c>
      <c r="BH197" s="211"/>
      <c r="BI197" s="248"/>
    </row>
    <row r="198" spans="1:61" s="254" customFormat="1" ht="30" hidden="1">
      <c r="A198" s="255" t="s">
        <v>413</v>
      </c>
      <c r="B198" s="229" t="s">
        <v>1443</v>
      </c>
      <c r="C198" s="219" t="s">
        <v>1227</v>
      </c>
      <c r="D198" s="256"/>
      <c r="E198" s="219" t="s">
        <v>305</v>
      </c>
      <c r="F198" s="257" t="s">
        <v>1444</v>
      </c>
      <c r="G198" s="258">
        <v>361.24760500000002</v>
      </c>
      <c r="H198" s="258">
        <v>348.63447500000001</v>
      </c>
      <c r="I198" s="258">
        <v>0</v>
      </c>
      <c r="J198" s="258">
        <v>12.613130000000012</v>
      </c>
      <c r="K198" s="258">
        <v>361.24760500000002</v>
      </c>
      <c r="L198" s="258">
        <v>348.63447500000001</v>
      </c>
      <c r="M198" s="979">
        <v>356.11313000000001</v>
      </c>
      <c r="N198" s="258">
        <v>0</v>
      </c>
      <c r="O198" s="258">
        <v>5.5</v>
      </c>
      <c r="P198" s="258">
        <v>5.5</v>
      </c>
      <c r="Q198" s="258">
        <v>0</v>
      </c>
      <c r="R198" s="258">
        <v>0</v>
      </c>
      <c r="S198" s="258">
        <f t="shared" si="73"/>
        <v>0</v>
      </c>
      <c r="T198" s="258">
        <v>0</v>
      </c>
      <c r="U198" s="258">
        <v>0</v>
      </c>
      <c r="V198" s="258">
        <v>0</v>
      </c>
      <c r="W198" s="258">
        <f t="shared" si="74"/>
        <v>0</v>
      </c>
      <c r="X198" s="258">
        <v>0</v>
      </c>
      <c r="Y198" s="258">
        <v>0</v>
      </c>
      <c r="Z198" s="258">
        <v>0</v>
      </c>
      <c r="AA198" s="258">
        <f t="shared" si="67"/>
        <v>0</v>
      </c>
      <c r="AB198" s="258">
        <v>0</v>
      </c>
      <c r="AC198" s="258">
        <v>0</v>
      </c>
      <c r="AD198" s="258">
        <v>0</v>
      </c>
      <c r="AE198" s="258">
        <f t="shared" si="68"/>
        <v>5.5</v>
      </c>
      <c r="AF198" s="258">
        <v>5.5</v>
      </c>
      <c r="AG198" s="258">
        <v>0</v>
      </c>
      <c r="AH198" s="258">
        <v>0</v>
      </c>
      <c r="AI198" s="258">
        <f t="shared" si="69"/>
        <v>0</v>
      </c>
      <c r="AJ198" s="258">
        <v>0</v>
      </c>
      <c r="AK198" s="258">
        <v>0</v>
      </c>
      <c r="AL198" s="258">
        <v>0</v>
      </c>
      <c r="AM198" s="258">
        <f t="shared" si="70"/>
        <v>361.24760500000002</v>
      </c>
      <c r="AN198" s="258">
        <v>348.63447500000001</v>
      </c>
      <c r="AO198" s="258">
        <v>0</v>
      </c>
      <c r="AP198" s="258">
        <v>12.613130000000012</v>
      </c>
      <c r="AQ198" s="258">
        <f t="shared" si="71"/>
        <v>0</v>
      </c>
      <c r="AR198" s="258">
        <v>0</v>
      </c>
      <c r="AS198" s="258">
        <v>0</v>
      </c>
      <c r="AT198" s="258">
        <v>0</v>
      </c>
      <c r="AU198" s="258">
        <v>0</v>
      </c>
      <c r="AV198" s="258">
        <f t="shared" si="72"/>
        <v>0</v>
      </c>
      <c r="AW198" s="258">
        <v>0</v>
      </c>
      <c r="AX198" s="258">
        <v>0</v>
      </c>
      <c r="AY198" s="258">
        <v>0</v>
      </c>
      <c r="AZ198" s="258">
        <v>0</v>
      </c>
      <c r="BA198" s="258"/>
      <c r="BB198" s="258"/>
      <c r="BC198" s="258"/>
      <c r="BD198" s="210">
        <f t="shared" si="76"/>
        <v>0</v>
      </c>
      <c r="BE198" s="903">
        <f t="shared" si="77"/>
        <v>361.24760500000002</v>
      </c>
      <c r="BF198" s="211">
        <v>2022</v>
      </c>
      <c r="BG198" s="211" t="s">
        <v>910</v>
      </c>
      <c r="BH198" s="211"/>
      <c r="BI198" s="248"/>
    </row>
    <row r="199" spans="1:61" s="254" customFormat="1" ht="31.5" hidden="1">
      <c r="A199" s="255" t="s">
        <v>413</v>
      </c>
      <c r="B199" s="229" t="s">
        <v>1445</v>
      </c>
      <c r="C199" s="219" t="s">
        <v>1182</v>
      </c>
      <c r="D199" s="256"/>
      <c r="E199" s="219" t="s">
        <v>305</v>
      </c>
      <c r="F199" s="257" t="s">
        <v>1446</v>
      </c>
      <c r="G199" s="258">
        <v>947.14099999999996</v>
      </c>
      <c r="H199" s="258">
        <v>947.14099999999996</v>
      </c>
      <c r="I199" s="258">
        <v>0</v>
      </c>
      <c r="J199" s="258">
        <v>0</v>
      </c>
      <c r="K199" s="258">
        <v>947.14099999999996</v>
      </c>
      <c r="L199" s="258">
        <v>947.14099999999996</v>
      </c>
      <c r="M199" s="979">
        <v>348.51400000000001</v>
      </c>
      <c r="N199" s="258">
        <v>0</v>
      </c>
      <c r="O199" s="258">
        <v>598.48599999999999</v>
      </c>
      <c r="P199" s="258">
        <v>598.48599999999999</v>
      </c>
      <c r="Q199" s="258">
        <v>0</v>
      </c>
      <c r="R199" s="258">
        <v>0</v>
      </c>
      <c r="S199" s="258">
        <f t="shared" si="73"/>
        <v>0</v>
      </c>
      <c r="T199" s="258">
        <v>0</v>
      </c>
      <c r="U199" s="258">
        <v>0</v>
      </c>
      <c r="V199" s="258">
        <v>0</v>
      </c>
      <c r="W199" s="258">
        <f t="shared" si="74"/>
        <v>427.01124999999996</v>
      </c>
      <c r="X199" s="258">
        <v>427.01124999999996</v>
      </c>
      <c r="Y199" s="258">
        <v>0</v>
      </c>
      <c r="Z199" s="258">
        <v>0</v>
      </c>
      <c r="AA199" s="258">
        <f t="shared" si="67"/>
        <v>0</v>
      </c>
      <c r="AB199" s="258">
        <v>0</v>
      </c>
      <c r="AC199" s="258">
        <v>0</v>
      </c>
      <c r="AD199" s="258">
        <v>0</v>
      </c>
      <c r="AE199" s="258">
        <f t="shared" si="68"/>
        <v>598.48599999999999</v>
      </c>
      <c r="AF199" s="258">
        <v>598.48599999999999</v>
      </c>
      <c r="AG199" s="258">
        <v>0</v>
      </c>
      <c r="AH199" s="258">
        <v>0</v>
      </c>
      <c r="AI199" s="258">
        <f t="shared" si="69"/>
        <v>0</v>
      </c>
      <c r="AJ199" s="258">
        <v>0</v>
      </c>
      <c r="AK199" s="258">
        <v>0</v>
      </c>
      <c r="AL199" s="258">
        <v>0</v>
      </c>
      <c r="AM199" s="258">
        <f t="shared" si="70"/>
        <v>947.14099999999996</v>
      </c>
      <c r="AN199" s="258">
        <v>947.14099999999996</v>
      </c>
      <c r="AO199" s="258">
        <v>0</v>
      </c>
      <c r="AP199" s="258">
        <v>0</v>
      </c>
      <c r="AQ199" s="258">
        <f t="shared" si="71"/>
        <v>0</v>
      </c>
      <c r="AR199" s="258">
        <v>0</v>
      </c>
      <c r="AS199" s="258">
        <v>0</v>
      </c>
      <c r="AT199" s="258">
        <v>0</v>
      </c>
      <c r="AU199" s="258">
        <v>0</v>
      </c>
      <c r="AV199" s="258">
        <f t="shared" si="72"/>
        <v>0</v>
      </c>
      <c r="AW199" s="258">
        <v>0</v>
      </c>
      <c r="AX199" s="258">
        <v>0</v>
      </c>
      <c r="AY199" s="258">
        <v>0</v>
      </c>
      <c r="AZ199" s="258">
        <v>0</v>
      </c>
      <c r="BA199" s="258"/>
      <c r="BB199" s="258"/>
      <c r="BC199" s="258"/>
      <c r="BD199" s="210">
        <f t="shared" si="76"/>
        <v>0</v>
      </c>
      <c r="BE199" s="903">
        <f t="shared" si="77"/>
        <v>947.14099999999996</v>
      </c>
      <c r="BF199" s="211">
        <v>2022</v>
      </c>
      <c r="BG199" s="211" t="s">
        <v>910</v>
      </c>
      <c r="BH199" s="211"/>
      <c r="BI199" s="248"/>
    </row>
    <row r="200" spans="1:61" s="254" customFormat="1" ht="31.5" hidden="1">
      <c r="A200" s="255" t="s">
        <v>413</v>
      </c>
      <c r="B200" s="261" t="s">
        <v>1447</v>
      </c>
      <c r="C200" s="219" t="s">
        <v>1448</v>
      </c>
      <c r="D200" s="256"/>
      <c r="E200" s="219" t="s">
        <v>305</v>
      </c>
      <c r="F200" s="257" t="s">
        <v>1449</v>
      </c>
      <c r="G200" s="258">
        <v>1736</v>
      </c>
      <c r="H200" s="258">
        <v>1736</v>
      </c>
      <c r="I200" s="258">
        <v>0</v>
      </c>
      <c r="J200" s="258">
        <v>0</v>
      </c>
      <c r="K200" s="258">
        <v>1736</v>
      </c>
      <c r="L200" s="258">
        <v>1736</v>
      </c>
      <c r="M200" s="979">
        <v>470.44199999999995</v>
      </c>
      <c r="N200" s="258">
        <v>0</v>
      </c>
      <c r="O200" s="258">
        <v>1265.558</v>
      </c>
      <c r="P200" s="258">
        <v>1265.558</v>
      </c>
      <c r="Q200" s="258">
        <v>0</v>
      </c>
      <c r="R200" s="258">
        <v>0</v>
      </c>
      <c r="S200" s="258">
        <f t="shared" si="73"/>
        <v>0</v>
      </c>
      <c r="T200" s="258">
        <v>0</v>
      </c>
      <c r="U200" s="258">
        <v>0</v>
      </c>
      <c r="V200" s="258">
        <v>0</v>
      </c>
      <c r="W200" s="258">
        <f t="shared" si="74"/>
        <v>1150.569</v>
      </c>
      <c r="X200" s="258">
        <v>1150.569</v>
      </c>
      <c r="Y200" s="258">
        <v>0</v>
      </c>
      <c r="Z200" s="258">
        <v>0</v>
      </c>
      <c r="AA200" s="258">
        <f t="shared" si="67"/>
        <v>0</v>
      </c>
      <c r="AB200" s="258">
        <v>0</v>
      </c>
      <c r="AC200" s="258">
        <v>0</v>
      </c>
      <c r="AD200" s="258">
        <v>0</v>
      </c>
      <c r="AE200" s="258">
        <f t="shared" si="68"/>
        <v>1265.558</v>
      </c>
      <c r="AF200" s="258">
        <v>1265.558</v>
      </c>
      <c r="AG200" s="258">
        <v>0</v>
      </c>
      <c r="AH200" s="258">
        <v>0</v>
      </c>
      <c r="AI200" s="258">
        <f t="shared" si="69"/>
        <v>0</v>
      </c>
      <c r="AJ200" s="258">
        <v>0</v>
      </c>
      <c r="AK200" s="258">
        <v>0</v>
      </c>
      <c r="AL200" s="258">
        <v>0</v>
      </c>
      <c r="AM200" s="258">
        <f t="shared" si="70"/>
        <v>1736</v>
      </c>
      <c r="AN200" s="258">
        <v>1736</v>
      </c>
      <c r="AO200" s="258">
        <v>0</v>
      </c>
      <c r="AP200" s="258">
        <v>0</v>
      </c>
      <c r="AQ200" s="258">
        <f t="shared" si="71"/>
        <v>0</v>
      </c>
      <c r="AR200" s="258">
        <v>0</v>
      </c>
      <c r="AS200" s="258">
        <v>0</v>
      </c>
      <c r="AT200" s="258">
        <v>0</v>
      </c>
      <c r="AU200" s="258">
        <v>0</v>
      </c>
      <c r="AV200" s="258">
        <f t="shared" si="72"/>
        <v>0</v>
      </c>
      <c r="AW200" s="258">
        <v>0</v>
      </c>
      <c r="AX200" s="258">
        <v>0</v>
      </c>
      <c r="AY200" s="258">
        <v>0</v>
      </c>
      <c r="AZ200" s="258">
        <v>0</v>
      </c>
      <c r="BA200" s="258"/>
      <c r="BB200" s="258"/>
      <c r="BC200" s="258"/>
      <c r="BD200" s="210">
        <f t="shared" si="76"/>
        <v>0</v>
      </c>
      <c r="BE200" s="903">
        <f t="shared" si="77"/>
        <v>1736</v>
      </c>
      <c r="BF200" s="211">
        <v>2022</v>
      </c>
      <c r="BG200" s="211" t="s">
        <v>910</v>
      </c>
      <c r="BH200" s="211"/>
      <c r="BI200" s="248"/>
    </row>
    <row r="201" spans="1:61" s="254" customFormat="1" ht="31.5" hidden="1">
      <c r="A201" s="255" t="s">
        <v>413</v>
      </c>
      <c r="B201" s="261" t="s">
        <v>1450</v>
      </c>
      <c r="C201" s="219" t="s">
        <v>1451</v>
      </c>
      <c r="D201" s="256"/>
      <c r="E201" s="219" t="s">
        <v>305</v>
      </c>
      <c r="F201" s="257" t="s">
        <v>1452</v>
      </c>
      <c r="G201" s="258">
        <v>1736</v>
      </c>
      <c r="H201" s="258">
        <v>1736</v>
      </c>
      <c r="I201" s="258">
        <v>0</v>
      </c>
      <c r="J201" s="258">
        <v>0</v>
      </c>
      <c r="K201" s="258">
        <v>1736</v>
      </c>
      <c r="L201" s="258">
        <v>1736</v>
      </c>
      <c r="M201" s="979">
        <v>1327.729</v>
      </c>
      <c r="N201" s="258">
        <v>0</v>
      </c>
      <c r="O201" s="258">
        <v>408.27099999999996</v>
      </c>
      <c r="P201" s="258">
        <v>408.27099999999996</v>
      </c>
      <c r="Q201" s="258">
        <v>0</v>
      </c>
      <c r="R201" s="258">
        <v>0</v>
      </c>
      <c r="S201" s="258">
        <f t="shared" si="73"/>
        <v>0</v>
      </c>
      <c r="T201" s="258">
        <v>0</v>
      </c>
      <c r="U201" s="258">
        <v>0</v>
      </c>
      <c r="V201" s="258">
        <v>0</v>
      </c>
      <c r="W201" s="258">
        <f t="shared" si="74"/>
        <v>105.017</v>
      </c>
      <c r="X201" s="258">
        <v>105.017</v>
      </c>
      <c r="Y201" s="258">
        <v>0</v>
      </c>
      <c r="Z201" s="258">
        <v>0</v>
      </c>
      <c r="AA201" s="258">
        <f t="shared" si="67"/>
        <v>0</v>
      </c>
      <c r="AB201" s="258">
        <v>0</v>
      </c>
      <c r="AC201" s="258">
        <v>0</v>
      </c>
      <c r="AD201" s="258">
        <v>0</v>
      </c>
      <c r="AE201" s="258">
        <f t="shared" si="68"/>
        <v>408.27099999999996</v>
      </c>
      <c r="AF201" s="258">
        <v>408.27099999999996</v>
      </c>
      <c r="AG201" s="258">
        <v>0</v>
      </c>
      <c r="AH201" s="258">
        <v>0</v>
      </c>
      <c r="AI201" s="258">
        <f t="shared" si="69"/>
        <v>0</v>
      </c>
      <c r="AJ201" s="258">
        <v>0</v>
      </c>
      <c r="AK201" s="258">
        <v>0</v>
      </c>
      <c r="AL201" s="258">
        <v>0</v>
      </c>
      <c r="AM201" s="258">
        <f t="shared" si="70"/>
        <v>1736</v>
      </c>
      <c r="AN201" s="258">
        <v>1736</v>
      </c>
      <c r="AO201" s="258">
        <v>0</v>
      </c>
      <c r="AP201" s="258">
        <v>0</v>
      </c>
      <c r="AQ201" s="258">
        <f t="shared" si="71"/>
        <v>0</v>
      </c>
      <c r="AR201" s="258">
        <v>0</v>
      </c>
      <c r="AS201" s="258">
        <v>0</v>
      </c>
      <c r="AT201" s="258">
        <v>0</v>
      </c>
      <c r="AU201" s="258">
        <v>0</v>
      </c>
      <c r="AV201" s="258">
        <f t="shared" si="72"/>
        <v>0</v>
      </c>
      <c r="AW201" s="258">
        <v>0</v>
      </c>
      <c r="AX201" s="258">
        <v>0</v>
      </c>
      <c r="AY201" s="258">
        <v>0</v>
      </c>
      <c r="AZ201" s="258">
        <v>0</v>
      </c>
      <c r="BA201" s="258"/>
      <c r="BB201" s="258"/>
      <c r="BC201" s="258"/>
      <c r="BD201" s="210">
        <f t="shared" si="76"/>
        <v>0</v>
      </c>
      <c r="BE201" s="903">
        <f t="shared" si="77"/>
        <v>1736</v>
      </c>
      <c r="BF201" s="211">
        <v>2022</v>
      </c>
      <c r="BG201" s="211" t="s">
        <v>910</v>
      </c>
      <c r="BH201" s="211"/>
      <c r="BI201" s="248"/>
    </row>
    <row r="202" spans="1:61" s="254" customFormat="1" ht="31.5" hidden="1">
      <c r="A202" s="255" t="s">
        <v>413</v>
      </c>
      <c r="B202" s="261" t="s">
        <v>1453</v>
      </c>
      <c r="C202" s="219" t="s">
        <v>1264</v>
      </c>
      <c r="D202" s="256"/>
      <c r="E202" s="219" t="s">
        <v>305</v>
      </c>
      <c r="F202" s="257" t="s">
        <v>1454</v>
      </c>
      <c r="G202" s="258">
        <v>786</v>
      </c>
      <c r="H202" s="258">
        <v>786</v>
      </c>
      <c r="I202" s="258">
        <v>0</v>
      </c>
      <c r="J202" s="258">
        <v>0</v>
      </c>
      <c r="K202" s="258">
        <v>786</v>
      </c>
      <c r="L202" s="258">
        <v>786</v>
      </c>
      <c r="M202" s="979">
        <v>642.61799999999994</v>
      </c>
      <c r="N202" s="258">
        <v>0</v>
      </c>
      <c r="O202" s="258">
        <v>536</v>
      </c>
      <c r="P202" s="258">
        <v>536</v>
      </c>
      <c r="Q202" s="258">
        <v>0</v>
      </c>
      <c r="R202" s="258">
        <v>0</v>
      </c>
      <c r="S202" s="258">
        <f t="shared" si="73"/>
        <v>0</v>
      </c>
      <c r="T202" s="258">
        <v>0</v>
      </c>
      <c r="U202" s="258">
        <v>0</v>
      </c>
      <c r="V202" s="258">
        <v>0</v>
      </c>
      <c r="W202" s="258">
        <f t="shared" si="74"/>
        <v>392.61799999999999</v>
      </c>
      <c r="X202" s="258">
        <v>392.61799999999999</v>
      </c>
      <c r="Y202" s="258">
        <v>0</v>
      </c>
      <c r="Z202" s="258">
        <v>0</v>
      </c>
      <c r="AA202" s="258">
        <f t="shared" si="67"/>
        <v>0</v>
      </c>
      <c r="AB202" s="258">
        <v>0</v>
      </c>
      <c r="AC202" s="258">
        <v>0</v>
      </c>
      <c r="AD202" s="258">
        <v>0</v>
      </c>
      <c r="AE202" s="258">
        <f t="shared" si="68"/>
        <v>536</v>
      </c>
      <c r="AF202" s="258">
        <v>536</v>
      </c>
      <c r="AG202" s="258">
        <v>0</v>
      </c>
      <c r="AH202" s="258">
        <v>0</v>
      </c>
      <c r="AI202" s="258">
        <f t="shared" si="69"/>
        <v>0</v>
      </c>
      <c r="AJ202" s="258">
        <v>0</v>
      </c>
      <c r="AK202" s="258">
        <v>0</v>
      </c>
      <c r="AL202" s="258">
        <v>0</v>
      </c>
      <c r="AM202" s="258">
        <f t="shared" si="70"/>
        <v>786</v>
      </c>
      <c r="AN202" s="258">
        <v>786</v>
      </c>
      <c r="AO202" s="258">
        <v>0</v>
      </c>
      <c r="AP202" s="258">
        <v>0</v>
      </c>
      <c r="AQ202" s="258">
        <f t="shared" si="71"/>
        <v>0</v>
      </c>
      <c r="AR202" s="258">
        <v>0</v>
      </c>
      <c r="AS202" s="258">
        <v>0</v>
      </c>
      <c r="AT202" s="258">
        <v>0</v>
      </c>
      <c r="AU202" s="258">
        <v>0</v>
      </c>
      <c r="AV202" s="258">
        <f t="shared" si="72"/>
        <v>0</v>
      </c>
      <c r="AW202" s="258">
        <v>0</v>
      </c>
      <c r="AX202" s="258">
        <v>0</v>
      </c>
      <c r="AY202" s="258">
        <v>0</v>
      </c>
      <c r="AZ202" s="258">
        <v>0</v>
      </c>
      <c r="BA202" s="258"/>
      <c r="BB202" s="258"/>
      <c r="BC202" s="258"/>
      <c r="BD202" s="210">
        <f t="shared" si="76"/>
        <v>0</v>
      </c>
      <c r="BE202" s="903">
        <f t="shared" si="77"/>
        <v>786</v>
      </c>
      <c r="BF202" s="211">
        <v>2022</v>
      </c>
      <c r="BG202" s="211" t="s">
        <v>910</v>
      </c>
      <c r="BH202" s="211"/>
      <c r="BI202" s="248"/>
    </row>
    <row r="203" spans="1:61" s="529" customFormat="1" ht="31.5">
      <c r="A203" s="523" t="s">
        <v>413</v>
      </c>
      <c r="B203" s="506" t="s">
        <v>1455</v>
      </c>
      <c r="C203" s="494" t="s">
        <v>1144</v>
      </c>
      <c r="D203" s="524"/>
      <c r="E203" s="494" t="s">
        <v>206</v>
      </c>
      <c r="F203" s="525" t="s">
        <v>1456</v>
      </c>
      <c r="G203" s="526">
        <v>651</v>
      </c>
      <c r="H203" s="526">
        <v>620</v>
      </c>
      <c r="I203" s="526">
        <v>0</v>
      </c>
      <c r="J203" s="526">
        <v>31</v>
      </c>
      <c r="K203" s="526">
        <v>651</v>
      </c>
      <c r="L203" s="526">
        <v>620</v>
      </c>
      <c r="M203" s="980">
        <v>0</v>
      </c>
      <c r="N203" s="526">
        <v>0</v>
      </c>
      <c r="O203" s="526">
        <v>0</v>
      </c>
      <c r="P203" s="526">
        <v>0</v>
      </c>
      <c r="Q203" s="526">
        <v>0</v>
      </c>
      <c r="R203" s="526">
        <v>0</v>
      </c>
      <c r="S203" s="526">
        <f t="shared" si="73"/>
        <v>622</v>
      </c>
      <c r="T203" s="526">
        <v>591</v>
      </c>
      <c r="U203" s="526">
        <v>0</v>
      </c>
      <c r="V203" s="526">
        <v>31</v>
      </c>
      <c r="W203" s="526">
        <f t="shared" si="74"/>
        <v>0</v>
      </c>
      <c r="X203" s="526">
        <v>0</v>
      </c>
      <c r="Y203" s="526">
        <v>0</v>
      </c>
      <c r="Z203" s="526">
        <v>0</v>
      </c>
      <c r="AA203" s="526">
        <f t="shared" si="67"/>
        <v>590.34299999999996</v>
      </c>
      <c r="AB203" s="526">
        <v>590.34299999999996</v>
      </c>
      <c r="AC203" s="526">
        <v>0</v>
      </c>
      <c r="AD203" s="526">
        <v>0</v>
      </c>
      <c r="AE203" s="526">
        <f t="shared" si="68"/>
        <v>0</v>
      </c>
      <c r="AF203" s="526">
        <v>0</v>
      </c>
      <c r="AG203" s="526">
        <v>0</v>
      </c>
      <c r="AH203" s="526">
        <v>0</v>
      </c>
      <c r="AI203" s="526">
        <f t="shared" si="69"/>
        <v>622</v>
      </c>
      <c r="AJ203" s="526">
        <v>591</v>
      </c>
      <c r="AK203" s="526">
        <v>0</v>
      </c>
      <c r="AL203" s="526">
        <v>31</v>
      </c>
      <c r="AM203" s="526">
        <f t="shared" si="70"/>
        <v>622</v>
      </c>
      <c r="AN203" s="526">
        <v>591</v>
      </c>
      <c r="AO203" s="526">
        <v>0</v>
      </c>
      <c r="AP203" s="526">
        <v>31</v>
      </c>
      <c r="AQ203" s="526">
        <f t="shared" si="71"/>
        <v>29</v>
      </c>
      <c r="AR203" s="526">
        <v>29</v>
      </c>
      <c r="AS203" s="526">
        <v>0</v>
      </c>
      <c r="AT203" s="526">
        <v>0</v>
      </c>
      <c r="AU203" s="526">
        <v>0</v>
      </c>
      <c r="AV203" s="526">
        <f t="shared" si="72"/>
        <v>29</v>
      </c>
      <c r="AW203" s="526">
        <v>29</v>
      </c>
      <c r="AX203" s="526">
        <v>0</v>
      </c>
      <c r="AY203" s="526">
        <v>0</v>
      </c>
      <c r="AZ203" s="526">
        <v>0</v>
      </c>
      <c r="BA203" s="526"/>
      <c r="BB203" s="526"/>
      <c r="BC203" s="526"/>
      <c r="BD203" s="526"/>
      <c r="BE203" s="904">
        <f t="shared" si="77"/>
        <v>0</v>
      </c>
      <c r="BF203" s="527">
        <v>2023</v>
      </c>
      <c r="BG203" s="527" t="s">
        <v>2324</v>
      </c>
      <c r="BH203" s="527" t="s">
        <v>2327</v>
      </c>
      <c r="BI203" s="528"/>
    </row>
    <row r="204" spans="1:61" s="529" customFormat="1" ht="31.5">
      <c r="A204" s="523" t="s">
        <v>413</v>
      </c>
      <c r="B204" s="506" t="s">
        <v>1457</v>
      </c>
      <c r="C204" s="494" t="s">
        <v>1119</v>
      </c>
      <c r="D204" s="524"/>
      <c r="E204" s="494" t="s">
        <v>206</v>
      </c>
      <c r="F204" s="525" t="s">
        <v>1458</v>
      </c>
      <c r="G204" s="526">
        <v>1535</v>
      </c>
      <c r="H204" s="526">
        <v>1516</v>
      </c>
      <c r="I204" s="526">
        <v>0</v>
      </c>
      <c r="J204" s="526">
        <v>19</v>
      </c>
      <c r="K204" s="526">
        <v>1535</v>
      </c>
      <c r="L204" s="526">
        <v>1516</v>
      </c>
      <c r="M204" s="980">
        <v>0</v>
      </c>
      <c r="N204" s="526">
        <v>0</v>
      </c>
      <c r="O204" s="526">
        <v>0</v>
      </c>
      <c r="P204" s="526">
        <v>0</v>
      </c>
      <c r="Q204" s="526">
        <v>0</v>
      </c>
      <c r="R204" s="526">
        <v>0</v>
      </c>
      <c r="S204" s="526">
        <f t="shared" si="73"/>
        <v>130</v>
      </c>
      <c r="T204" s="526">
        <v>111</v>
      </c>
      <c r="U204" s="526">
        <v>0</v>
      </c>
      <c r="V204" s="526">
        <v>19</v>
      </c>
      <c r="W204" s="526">
        <f t="shared" si="74"/>
        <v>0</v>
      </c>
      <c r="X204" s="526">
        <v>0</v>
      </c>
      <c r="Y204" s="526">
        <v>0</v>
      </c>
      <c r="Z204" s="526">
        <v>0</v>
      </c>
      <c r="AA204" s="526">
        <f t="shared" si="67"/>
        <v>0</v>
      </c>
      <c r="AB204" s="526">
        <v>0</v>
      </c>
      <c r="AC204" s="526">
        <v>0</v>
      </c>
      <c r="AD204" s="526">
        <v>0</v>
      </c>
      <c r="AE204" s="526">
        <f t="shared" si="68"/>
        <v>0</v>
      </c>
      <c r="AF204" s="526">
        <v>0</v>
      </c>
      <c r="AG204" s="526">
        <v>0</v>
      </c>
      <c r="AH204" s="526">
        <v>0</v>
      </c>
      <c r="AI204" s="526">
        <f t="shared" si="69"/>
        <v>130</v>
      </c>
      <c r="AJ204" s="526">
        <v>111</v>
      </c>
      <c r="AK204" s="526">
        <v>0</v>
      </c>
      <c r="AL204" s="526">
        <v>19</v>
      </c>
      <c r="AM204" s="526">
        <f t="shared" si="70"/>
        <v>130</v>
      </c>
      <c r="AN204" s="526">
        <v>111</v>
      </c>
      <c r="AO204" s="526">
        <v>0</v>
      </c>
      <c r="AP204" s="526">
        <v>19</v>
      </c>
      <c r="AQ204" s="526">
        <f t="shared" si="71"/>
        <v>1405</v>
      </c>
      <c r="AR204" s="526">
        <v>1405</v>
      </c>
      <c r="AS204" s="526">
        <v>0</v>
      </c>
      <c r="AT204" s="526">
        <v>0</v>
      </c>
      <c r="AU204" s="526">
        <v>0</v>
      </c>
      <c r="AV204" s="526">
        <f t="shared" si="72"/>
        <v>1405</v>
      </c>
      <c r="AW204" s="526">
        <v>1405</v>
      </c>
      <c r="AX204" s="526">
        <v>0</v>
      </c>
      <c r="AY204" s="526">
        <v>0</v>
      </c>
      <c r="AZ204" s="526">
        <v>0</v>
      </c>
      <c r="BA204" s="526"/>
      <c r="BB204" s="526"/>
      <c r="BC204" s="526"/>
      <c r="BD204" s="526"/>
      <c r="BE204" s="904">
        <f t="shared" si="77"/>
        <v>0</v>
      </c>
      <c r="BF204" s="527">
        <v>2023</v>
      </c>
      <c r="BG204" s="527" t="s">
        <v>2324</v>
      </c>
      <c r="BH204" s="527" t="s">
        <v>2327</v>
      </c>
      <c r="BI204" s="528"/>
    </row>
    <row r="205" spans="1:61" s="529" customFormat="1" ht="47.25" hidden="1">
      <c r="A205" s="523" t="s">
        <v>413</v>
      </c>
      <c r="B205" s="506" t="s">
        <v>1459</v>
      </c>
      <c r="C205" s="494" t="s">
        <v>1134</v>
      </c>
      <c r="D205" s="524"/>
      <c r="E205" s="494" t="s">
        <v>206</v>
      </c>
      <c r="F205" s="525" t="s">
        <v>1460</v>
      </c>
      <c r="G205" s="526">
        <v>173.17000000000002</v>
      </c>
      <c r="H205" s="526">
        <v>150</v>
      </c>
      <c r="I205" s="526">
        <v>0</v>
      </c>
      <c r="J205" s="526">
        <v>23.170000000000016</v>
      </c>
      <c r="K205" s="526">
        <v>173.17000000000002</v>
      </c>
      <c r="L205" s="526">
        <v>150</v>
      </c>
      <c r="M205" s="980">
        <v>0</v>
      </c>
      <c r="N205" s="526">
        <v>0</v>
      </c>
      <c r="O205" s="526">
        <v>0</v>
      </c>
      <c r="P205" s="526">
        <v>0</v>
      </c>
      <c r="Q205" s="526">
        <v>0</v>
      </c>
      <c r="R205" s="526">
        <v>0</v>
      </c>
      <c r="S205" s="526">
        <f t="shared" si="73"/>
        <v>173.17000000000002</v>
      </c>
      <c r="T205" s="526">
        <v>150</v>
      </c>
      <c r="U205" s="526">
        <v>0</v>
      </c>
      <c r="V205" s="526">
        <v>23.170000000000016</v>
      </c>
      <c r="W205" s="526">
        <f t="shared" si="74"/>
        <v>0</v>
      </c>
      <c r="X205" s="526">
        <v>0</v>
      </c>
      <c r="Y205" s="526">
        <v>0</v>
      </c>
      <c r="Z205" s="526">
        <v>0</v>
      </c>
      <c r="AA205" s="526">
        <f t="shared" si="67"/>
        <v>0</v>
      </c>
      <c r="AB205" s="526">
        <v>0</v>
      </c>
      <c r="AC205" s="526">
        <v>0</v>
      </c>
      <c r="AD205" s="526">
        <v>0</v>
      </c>
      <c r="AE205" s="526">
        <f t="shared" si="68"/>
        <v>0</v>
      </c>
      <c r="AF205" s="526">
        <v>0</v>
      </c>
      <c r="AG205" s="526">
        <v>0</v>
      </c>
      <c r="AH205" s="526">
        <v>0</v>
      </c>
      <c r="AI205" s="526">
        <f t="shared" si="69"/>
        <v>173.17000000000002</v>
      </c>
      <c r="AJ205" s="526">
        <v>150</v>
      </c>
      <c r="AK205" s="526">
        <v>0</v>
      </c>
      <c r="AL205" s="526">
        <v>23.170000000000016</v>
      </c>
      <c r="AM205" s="526">
        <f t="shared" si="70"/>
        <v>173.17000000000002</v>
      </c>
      <c r="AN205" s="526">
        <v>150</v>
      </c>
      <c r="AO205" s="526">
        <v>0</v>
      </c>
      <c r="AP205" s="526">
        <v>23.170000000000016</v>
      </c>
      <c r="AQ205" s="526">
        <f t="shared" si="71"/>
        <v>0</v>
      </c>
      <c r="AR205" s="526">
        <v>0</v>
      </c>
      <c r="AS205" s="526">
        <v>0</v>
      </c>
      <c r="AT205" s="526">
        <v>0</v>
      </c>
      <c r="AU205" s="526">
        <v>0</v>
      </c>
      <c r="AV205" s="526">
        <f t="shared" si="72"/>
        <v>0</v>
      </c>
      <c r="AW205" s="526">
        <v>0</v>
      </c>
      <c r="AX205" s="526">
        <v>0</v>
      </c>
      <c r="AY205" s="526">
        <v>0</v>
      </c>
      <c r="AZ205" s="526">
        <v>0</v>
      </c>
      <c r="BA205" s="526"/>
      <c r="BB205" s="526"/>
      <c r="BC205" s="526"/>
      <c r="BD205" s="526"/>
      <c r="BE205" s="904">
        <f t="shared" si="77"/>
        <v>0</v>
      </c>
      <c r="BF205" s="527">
        <v>2023</v>
      </c>
      <c r="BG205" s="527" t="s">
        <v>910</v>
      </c>
      <c r="BH205" s="527"/>
      <c r="BI205" s="528"/>
    </row>
    <row r="206" spans="1:61" s="529" customFormat="1" ht="47.25" hidden="1">
      <c r="A206" s="523" t="s">
        <v>413</v>
      </c>
      <c r="B206" s="506" t="s">
        <v>1461</v>
      </c>
      <c r="C206" s="494" t="s">
        <v>1134</v>
      </c>
      <c r="D206" s="524"/>
      <c r="E206" s="494" t="s">
        <v>206</v>
      </c>
      <c r="F206" s="525" t="s">
        <v>1462</v>
      </c>
      <c r="G206" s="526">
        <v>630.21600000000001</v>
      </c>
      <c r="H206" s="526">
        <v>556</v>
      </c>
      <c r="I206" s="526">
        <v>0</v>
      </c>
      <c r="J206" s="526">
        <v>74.216000000000008</v>
      </c>
      <c r="K206" s="526">
        <v>630.21600000000001</v>
      </c>
      <c r="L206" s="526">
        <v>556</v>
      </c>
      <c r="M206" s="980">
        <v>0</v>
      </c>
      <c r="N206" s="526">
        <v>0</v>
      </c>
      <c r="O206" s="526">
        <v>0</v>
      </c>
      <c r="P206" s="526">
        <v>0</v>
      </c>
      <c r="Q206" s="526">
        <v>0</v>
      </c>
      <c r="R206" s="526">
        <v>0</v>
      </c>
      <c r="S206" s="526">
        <f t="shared" si="73"/>
        <v>630.21600000000001</v>
      </c>
      <c r="T206" s="526">
        <v>556</v>
      </c>
      <c r="U206" s="526">
        <v>0</v>
      </c>
      <c r="V206" s="526">
        <v>74.216000000000008</v>
      </c>
      <c r="W206" s="526">
        <f t="shared" si="74"/>
        <v>0</v>
      </c>
      <c r="X206" s="526">
        <v>0</v>
      </c>
      <c r="Y206" s="526">
        <v>0</v>
      </c>
      <c r="Z206" s="526">
        <v>0</v>
      </c>
      <c r="AA206" s="526">
        <f t="shared" ref="AA206:AA268" si="78">SUM(AB206:AD206)</f>
        <v>0</v>
      </c>
      <c r="AB206" s="526">
        <v>0</v>
      </c>
      <c r="AC206" s="526">
        <v>0</v>
      </c>
      <c r="AD206" s="526">
        <v>0</v>
      </c>
      <c r="AE206" s="526">
        <f t="shared" ref="AE206:AE268" si="79">SUM(AF206:AH206)</f>
        <v>0</v>
      </c>
      <c r="AF206" s="526">
        <v>0</v>
      </c>
      <c r="AG206" s="526">
        <v>0</v>
      </c>
      <c r="AH206" s="526">
        <v>0</v>
      </c>
      <c r="AI206" s="526">
        <f t="shared" ref="AI206:AI268" si="80">SUM(AJ206:AL206)</f>
        <v>630.21600000000001</v>
      </c>
      <c r="AJ206" s="526">
        <v>556</v>
      </c>
      <c r="AK206" s="526">
        <v>0</v>
      </c>
      <c r="AL206" s="526">
        <v>74.216000000000008</v>
      </c>
      <c r="AM206" s="526">
        <f t="shared" ref="AM206:AM268" si="81">SUM(AN206:AP206)</f>
        <v>630.21600000000001</v>
      </c>
      <c r="AN206" s="526">
        <v>556</v>
      </c>
      <c r="AO206" s="526">
        <v>0</v>
      </c>
      <c r="AP206" s="526">
        <v>74.216000000000008</v>
      </c>
      <c r="AQ206" s="526">
        <f t="shared" ref="AQ206:AQ268" si="82">SUM(AR206:AT206)</f>
        <v>0</v>
      </c>
      <c r="AR206" s="526">
        <v>0</v>
      </c>
      <c r="AS206" s="526">
        <v>0</v>
      </c>
      <c r="AT206" s="526">
        <v>0</v>
      </c>
      <c r="AU206" s="526">
        <v>0</v>
      </c>
      <c r="AV206" s="526">
        <f t="shared" ref="AV206:AV268" si="83">SUM(AW206:AY206)</f>
        <v>0</v>
      </c>
      <c r="AW206" s="526">
        <v>0</v>
      </c>
      <c r="AX206" s="526">
        <v>0</v>
      </c>
      <c r="AY206" s="526">
        <v>0</v>
      </c>
      <c r="AZ206" s="526">
        <v>0</v>
      </c>
      <c r="BA206" s="526"/>
      <c r="BB206" s="526"/>
      <c r="BC206" s="526"/>
      <c r="BD206" s="526"/>
      <c r="BE206" s="904">
        <f t="shared" si="77"/>
        <v>0</v>
      </c>
      <c r="BF206" s="527">
        <v>2023</v>
      </c>
      <c r="BG206" s="527" t="s">
        <v>910</v>
      </c>
      <c r="BH206" s="527"/>
      <c r="BI206" s="528"/>
    </row>
    <row r="207" spans="1:61" s="529" customFormat="1" ht="31.5" hidden="1">
      <c r="A207" s="523" t="s">
        <v>413</v>
      </c>
      <c r="B207" s="506" t="s">
        <v>1463</v>
      </c>
      <c r="C207" s="494" t="s">
        <v>1108</v>
      </c>
      <c r="D207" s="524"/>
      <c r="E207" s="494" t="s">
        <v>1464</v>
      </c>
      <c r="F207" s="525" t="s">
        <v>1465</v>
      </c>
      <c r="G207" s="526">
        <v>152.636</v>
      </c>
      <c r="H207" s="526">
        <v>150</v>
      </c>
      <c r="I207" s="526">
        <v>0</v>
      </c>
      <c r="J207" s="526">
        <v>2.6360000000000001</v>
      </c>
      <c r="K207" s="526">
        <v>152.636</v>
      </c>
      <c r="L207" s="526">
        <v>150</v>
      </c>
      <c r="M207" s="980">
        <v>0</v>
      </c>
      <c r="N207" s="526">
        <v>0</v>
      </c>
      <c r="O207" s="526">
        <v>0</v>
      </c>
      <c r="P207" s="526">
        <v>0</v>
      </c>
      <c r="Q207" s="526">
        <v>0</v>
      </c>
      <c r="R207" s="526">
        <v>0</v>
      </c>
      <c r="S207" s="526">
        <f t="shared" ref="S207:S269" si="84">SUM(T207:V207)</f>
        <v>152.636</v>
      </c>
      <c r="T207" s="526">
        <v>150</v>
      </c>
      <c r="U207" s="526">
        <v>0</v>
      </c>
      <c r="V207" s="526">
        <v>2.6360000000000001</v>
      </c>
      <c r="W207" s="526">
        <f t="shared" ref="W207:W269" si="85">SUM(X207:Z207)</f>
        <v>0</v>
      </c>
      <c r="X207" s="526">
        <v>0</v>
      </c>
      <c r="Y207" s="526">
        <v>0</v>
      </c>
      <c r="Z207" s="526">
        <v>0</v>
      </c>
      <c r="AA207" s="526">
        <f t="shared" si="78"/>
        <v>0</v>
      </c>
      <c r="AB207" s="526">
        <v>0</v>
      </c>
      <c r="AC207" s="526">
        <v>0</v>
      </c>
      <c r="AD207" s="526">
        <v>0</v>
      </c>
      <c r="AE207" s="526">
        <f t="shared" si="79"/>
        <v>0</v>
      </c>
      <c r="AF207" s="526">
        <v>0</v>
      </c>
      <c r="AG207" s="526">
        <v>0</v>
      </c>
      <c r="AH207" s="526">
        <v>0</v>
      </c>
      <c r="AI207" s="526">
        <f t="shared" si="80"/>
        <v>152.636</v>
      </c>
      <c r="AJ207" s="526">
        <v>150</v>
      </c>
      <c r="AK207" s="526">
        <v>0</v>
      </c>
      <c r="AL207" s="526">
        <v>2.6360000000000001</v>
      </c>
      <c r="AM207" s="526">
        <f t="shared" si="81"/>
        <v>152.636</v>
      </c>
      <c r="AN207" s="526">
        <v>150</v>
      </c>
      <c r="AO207" s="526">
        <v>0</v>
      </c>
      <c r="AP207" s="526">
        <v>2.6360000000000001</v>
      </c>
      <c r="AQ207" s="526">
        <f t="shared" si="82"/>
        <v>0</v>
      </c>
      <c r="AR207" s="526">
        <v>0</v>
      </c>
      <c r="AS207" s="526">
        <v>0</v>
      </c>
      <c r="AT207" s="526">
        <v>0</v>
      </c>
      <c r="AU207" s="526">
        <v>0</v>
      </c>
      <c r="AV207" s="526">
        <f t="shared" si="83"/>
        <v>0</v>
      </c>
      <c r="AW207" s="526">
        <v>0</v>
      </c>
      <c r="AX207" s="526">
        <v>0</v>
      </c>
      <c r="AY207" s="526">
        <v>0</v>
      </c>
      <c r="AZ207" s="526">
        <v>0</v>
      </c>
      <c r="BA207" s="526"/>
      <c r="BB207" s="526"/>
      <c r="BC207" s="526"/>
      <c r="BD207" s="526"/>
      <c r="BE207" s="904">
        <f t="shared" si="77"/>
        <v>0</v>
      </c>
      <c r="BF207" s="527">
        <v>2023</v>
      </c>
      <c r="BG207" s="527" t="s">
        <v>910</v>
      </c>
      <c r="BH207" s="527"/>
      <c r="BI207" s="528"/>
    </row>
    <row r="208" spans="1:61" s="529" customFormat="1" ht="31.5">
      <c r="A208" s="523" t="s">
        <v>413</v>
      </c>
      <c r="B208" s="506" t="s">
        <v>1466</v>
      </c>
      <c r="C208" s="494" t="s">
        <v>1134</v>
      </c>
      <c r="D208" s="524"/>
      <c r="E208" s="494" t="s">
        <v>237</v>
      </c>
      <c r="F208" s="525" t="s">
        <v>1467</v>
      </c>
      <c r="G208" s="526">
        <v>230</v>
      </c>
      <c r="H208" s="526">
        <v>180</v>
      </c>
      <c r="I208" s="526">
        <v>0</v>
      </c>
      <c r="J208" s="526">
        <v>50</v>
      </c>
      <c r="K208" s="526">
        <v>230</v>
      </c>
      <c r="L208" s="526">
        <v>180</v>
      </c>
      <c r="M208" s="980">
        <v>0</v>
      </c>
      <c r="N208" s="526">
        <v>0</v>
      </c>
      <c r="O208" s="526">
        <v>0</v>
      </c>
      <c r="P208" s="526">
        <v>0</v>
      </c>
      <c r="Q208" s="526">
        <v>0</v>
      </c>
      <c r="R208" s="526">
        <v>0</v>
      </c>
      <c r="S208" s="526">
        <f t="shared" si="84"/>
        <v>155</v>
      </c>
      <c r="T208" s="526">
        <v>105</v>
      </c>
      <c r="U208" s="526">
        <v>0</v>
      </c>
      <c r="V208" s="526">
        <v>50</v>
      </c>
      <c r="W208" s="526">
        <f t="shared" si="85"/>
        <v>0</v>
      </c>
      <c r="X208" s="526">
        <v>0</v>
      </c>
      <c r="Y208" s="526">
        <v>0</v>
      </c>
      <c r="Z208" s="526">
        <v>0</v>
      </c>
      <c r="AA208" s="526">
        <f t="shared" si="78"/>
        <v>0</v>
      </c>
      <c r="AB208" s="526">
        <v>0</v>
      </c>
      <c r="AC208" s="526">
        <v>0</v>
      </c>
      <c r="AD208" s="526">
        <v>0</v>
      </c>
      <c r="AE208" s="526">
        <f t="shared" si="79"/>
        <v>0</v>
      </c>
      <c r="AF208" s="526">
        <v>0</v>
      </c>
      <c r="AG208" s="526">
        <v>0</v>
      </c>
      <c r="AH208" s="526">
        <v>0</v>
      </c>
      <c r="AI208" s="526">
        <f t="shared" si="80"/>
        <v>155</v>
      </c>
      <c r="AJ208" s="526">
        <v>105</v>
      </c>
      <c r="AK208" s="526">
        <v>0</v>
      </c>
      <c r="AL208" s="526">
        <v>50</v>
      </c>
      <c r="AM208" s="526">
        <f t="shared" si="81"/>
        <v>155</v>
      </c>
      <c r="AN208" s="526">
        <v>105</v>
      </c>
      <c r="AO208" s="526">
        <v>0</v>
      </c>
      <c r="AP208" s="526">
        <v>50</v>
      </c>
      <c r="AQ208" s="526">
        <f t="shared" si="82"/>
        <v>75</v>
      </c>
      <c r="AR208" s="526">
        <v>75</v>
      </c>
      <c r="AS208" s="526">
        <v>0</v>
      </c>
      <c r="AT208" s="526">
        <v>0</v>
      </c>
      <c r="AU208" s="526">
        <v>0</v>
      </c>
      <c r="AV208" s="526">
        <f t="shared" si="83"/>
        <v>75</v>
      </c>
      <c r="AW208" s="526">
        <v>75</v>
      </c>
      <c r="AX208" s="526">
        <v>0</v>
      </c>
      <c r="AY208" s="526">
        <v>0</v>
      </c>
      <c r="AZ208" s="526">
        <v>0</v>
      </c>
      <c r="BA208" s="526"/>
      <c r="BB208" s="526"/>
      <c r="BC208" s="526"/>
      <c r="BD208" s="526"/>
      <c r="BE208" s="904">
        <f t="shared" si="77"/>
        <v>0</v>
      </c>
      <c r="BF208" s="527">
        <v>2023</v>
      </c>
      <c r="BG208" s="527" t="s">
        <v>2324</v>
      </c>
      <c r="BH208" s="527" t="s">
        <v>2327</v>
      </c>
      <c r="BI208" s="528"/>
    </row>
    <row r="209" spans="1:61" s="529" customFormat="1" ht="31.5" hidden="1">
      <c r="A209" s="523" t="s">
        <v>413</v>
      </c>
      <c r="B209" s="506" t="s">
        <v>1468</v>
      </c>
      <c r="C209" s="494" t="s">
        <v>1144</v>
      </c>
      <c r="D209" s="524"/>
      <c r="E209" s="494" t="s">
        <v>1464</v>
      </c>
      <c r="F209" s="525" t="s">
        <v>1469</v>
      </c>
      <c r="G209" s="526">
        <v>270</v>
      </c>
      <c r="H209" s="526">
        <v>220</v>
      </c>
      <c r="I209" s="526">
        <v>0</v>
      </c>
      <c r="J209" s="526">
        <v>50</v>
      </c>
      <c r="K209" s="526">
        <v>270</v>
      </c>
      <c r="L209" s="526">
        <v>220</v>
      </c>
      <c r="M209" s="980">
        <v>0</v>
      </c>
      <c r="N209" s="526">
        <v>0</v>
      </c>
      <c r="O209" s="526">
        <v>0</v>
      </c>
      <c r="P209" s="526">
        <v>0</v>
      </c>
      <c r="Q209" s="526">
        <v>0</v>
      </c>
      <c r="R209" s="526">
        <v>0</v>
      </c>
      <c r="S209" s="526">
        <f t="shared" si="84"/>
        <v>270</v>
      </c>
      <c r="T209" s="526">
        <v>220</v>
      </c>
      <c r="U209" s="526">
        <v>0</v>
      </c>
      <c r="V209" s="526">
        <v>50</v>
      </c>
      <c r="W209" s="526">
        <f t="shared" si="85"/>
        <v>0</v>
      </c>
      <c r="X209" s="526">
        <v>0</v>
      </c>
      <c r="Y209" s="526">
        <v>0</v>
      </c>
      <c r="Z209" s="526">
        <v>0</v>
      </c>
      <c r="AA209" s="526">
        <f t="shared" si="78"/>
        <v>0</v>
      </c>
      <c r="AB209" s="526">
        <v>0</v>
      </c>
      <c r="AC209" s="526">
        <v>0</v>
      </c>
      <c r="AD209" s="526">
        <v>0</v>
      </c>
      <c r="AE209" s="526">
        <f t="shared" si="79"/>
        <v>0</v>
      </c>
      <c r="AF209" s="526">
        <v>0</v>
      </c>
      <c r="AG209" s="526">
        <v>0</v>
      </c>
      <c r="AH209" s="526">
        <v>0</v>
      </c>
      <c r="AI209" s="526">
        <f t="shared" si="80"/>
        <v>270</v>
      </c>
      <c r="AJ209" s="526">
        <v>220</v>
      </c>
      <c r="AK209" s="526">
        <v>0</v>
      </c>
      <c r="AL209" s="526">
        <v>50</v>
      </c>
      <c r="AM209" s="526">
        <f t="shared" si="81"/>
        <v>270</v>
      </c>
      <c r="AN209" s="526">
        <v>220</v>
      </c>
      <c r="AO209" s="526">
        <v>0</v>
      </c>
      <c r="AP209" s="526">
        <v>50</v>
      </c>
      <c r="AQ209" s="526">
        <f t="shared" si="82"/>
        <v>0</v>
      </c>
      <c r="AR209" s="526">
        <v>0</v>
      </c>
      <c r="AS209" s="526">
        <v>0</v>
      </c>
      <c r="AT209" s="526">
        <v>0</v>
      </c>
      <c r="AU209" s="526">
        <v>0</v>
      </c>
      <c r="AV209" s="526">
        <f t="shared" si="83"/>
        <v>0</v>
      </c>
      <c r="AW209" s="526">
        <v>0</v>
      </c>
      <c r="AX209" s="526">
        <v>0</v>
      </c>
      <c r="AY209" s="526">
        <v>0</v>
      </c>
      <c r="AZ209" s="526">
        <v>0</v>
      </c>
      <c r="BA209" s="526"/>
      <c r="BB209" s="526"/>
      <c r="BC209" s="526"/>
      <c r="BD209" s="526"/>
      <c r="BE209" s="904">
        <f t="shared" si="77"/>
        <v>0</v>
      </c>
      <c r="BF209" s="527">
        <v>2023</v>
      </c>
      <c r="BG209" s="527" t="s">
        <v>910</v>
      </c>
      <c r="BH209" s="527"/>
      <c r="BI209" s="528"/>
    </row>
    <row r="210" spans="1:61" s="529" customFormat="1" ht="31.5">
      <c r="A210" s="523" t="s">
        <v>413</v>
      </c>
      <c r="B210" s="506" t="s">
        <v>1470</v>
      </c>
      <c r="C210" s="494" t="s">
        <v>1108</v>
      </c>
      <c r="D210" s="524"/>
      <c r="E210" s="494" t="s">
        <v>206</v>
      </c>
      <c r="F210" s="525" t="s">
        <v>1471</v>
      </c>
      <c r="G210" s="526">
        <v>2066</v>
      </c>
      <c r="H210" s="526">
        <v>2066</v>
      </c>
      <c r="I210" s="526">
        <v>0</v>
      </c>
      <c r="J210" s="526">
        <v>0</v>
      </c>
      <c r="K210" s="526">
        <v>2066</v>
      </c>
      <c r="L210" s="526">
        <v>2066</v>
      </c>
      <c r="M210" s="980">
        <v>0</v>
      </c>
      <c r="N210" s="526">
        <v>0</v>
      </c>
      <c r="O210" s="526">
        <v>0</v>
      </c>
      <c r="P210" s="526">
        <v>0</v>
      </c>
      <c r="Q210" s="526">
        <v>0</v>
      </c>
      <c r="R210" s="526">
        <v>0</v>
      </c>
      <c r="S210" s="526">
        <f t="shared" si="84"/>
        <v>661</v>
      </c>
      <c r="T210" s="526">
        <v>661</v>
      </c>
      <c r="U210" s="526">
        <v>0</v>
      </c>
      <c r="V210" s="526">
        <v>0</v>
      </c>
      <c r="W210" s="526">
        <f t="shared" si="85"/>
        <v>0</v>
      </c>
      <c r="X210" s="526">
        <v>0</v>
      </c>
      <c r="Y210" s="526">
        <v>0</v>
      </c>
      <c r="Z210" s="526">
        <v>0</v>
      </c>
      <c r="AA210" s="526">
        <f t="shared" si="78"/>
        <v>0</v>
      </c>
      <c r="AB210" s="526">
        <v>0</v>
      </c>
      <c r="AC210" s="526">
        <v>0</v>
      </c>
      <c r="AD210" s="526">
        <v>0</v>
      </c>
      <c r="AE210" s="526">
        <f t="shared" si="79"/>
        <v>0</v>
      </c>
      <c r="AF210" s="526">
        <v>0</v>
      </c>
      <c r="AG210" s="526">
        <v>0</v>
      </c>
      <c r="AH210" s="526">
        <v>0</v>
      </c>
      <c r="AI210" s="526">
        <f t="shared" si="80"/>
        <v>661</v>
      </c>
      <c r="AJ210" s="526">
        <v>661</v>
      </c>
      <c r="AK210" s="526">
        <v>0</v>
      </c>
      <c r="AL210" s="526">
        <v>0</v>
      </c>
      <c r="AM210" s="526">
        <f t="shared" si="81"/>
        <v>661</v>
      </c>
      <c r="AN210" s="526">
        <v>661</v>
      </c>
      <c r="AO210" s="526">
        <v>0</v>
      </c>
      <c r="AP210" s="526">
        <v>0</v>
      </c>
      <c r="AQ210" s="526">
        <f t="shared" si="82"/>
        <v>1405</v>
      </c>
      <c r="AR210" s="526">
        <v>1405</v>
      </c>
      <c r="AS210" s="526">
        <v>0</v>
      </c>
      <c r="AT210" s="526">
        <v>0</v>
      </c>
      <c r="AU210" s="526">
        <v>0</v>
      </c>
      <c r="AV210" s="526">
        <f t="shared" si="83"/>
        <v>1405</v>
      </c>
      <c r="AW210" s="526">
        <v>1405</v>
      </c>
      <c r="AX210" s="526">
        <v>0</v>
      </c>
      <c r="AY210" s="526">
        <v>0</v>
      </c>
      <c r="AZ210" s="526">
        <v>0</v>
      </c>
      <c r="BA210" s="526"/>
      <c r="BB210" s="526"/>
      <c r="BC210" s="526"/>
      <c r="BD210" s="526"/>
      <c r="BE210" s="904">
        <f t="shared" si="77"/>
        <v>0</v>
      </c>
      <c r="BF210" s="527">
        <v>2023</v>
      </c>
      <c r="BG210" s="527" t="s">
        <v>2324</v>
      </c>
      <c r="BH210" s="527" t="s">
        <v>2327</v>
      </c>
      <c r="BI210" s="528"/>
    </row>
    <row r="211" spans="1:61" s="766" customFormat="1" ht="114.75" hidden="1">
      <c r="A211" s="760" t="s">
        <v>413</v>
      </c>
      <c r="B211" s="746" t="s">
        <v>1472</v>
      </c>
      <c r="C211" s="734" t="s">
        <v>1134</v>
      </c>
      <c r="D211" s="761" t="s">
        <v>1473</v>
      </c>
      <c r="E211" s="734" t="s">
        <v>206</v>
      </c>
      <c r="F211" s="736"/>
      <c r="G211" s="762">
        <v>452</v>
      </c>
      <c r="H211" s="762">
        <v>252</v>
      </c>
      <c r="I211" s="763">
        <v>0</v>
      </c>
      <c r="J211" s="762">
        <v>200</v>
      </c>
      <c r="K211" s="762">
        <v>452</v>
      </c>
      <c r="L211" s="762">
        <v>252</v>
      </c>
      <c r="M211" s="981">
        <v>0</v>
      </c>
      <c r="N211" s="763">
        <v>0</v>
      </c>
      <c r="O211" s="763">
        <v>0</v>
      </c>
      <c r="P211" s="763">
        <v>0</v>
      </c>
      <c r="Q211" s="763">
        <v>0</v>
      </c>
      <c r="R211" s="763">
        <v>0</v>
      </c>
      <c r="S211" s="763">
        <f t="shared" si="84"/>
        <v>0</v>
      </c>
      <c r="T211" s="763">
        <v>0</v>
      </c>
      <c r="U211" s="763">
        <v>0</v>
      </c>
      <c r="V211" s="763">
        <v>0</v>
      </c>
      <c r="W211" s="763">
        <f t="shared" si="85"/>
        <v>0</v>
      </c>
      <c r="X211" s="763">
        <v>0</v>
      </c>
      <c r="Y211" s="763">
        <v>0</v>
      </c>
      <c r="Z211" s="763">
        <v>0</v>
      </c>
      <c r="AA211" s="763">
        <f t="shared" si="78"/>
        <v>0</v>
      </c>
      <c r="AB211" s="763">
        <v>0</v>
      </c>
      <c r="AC211" s="763">
        <v>0</v>
      </c>
      <c r="AD211" s="763">
        <v>0</v>
      </c>
      <c r="AE211" s="763">
        <f t="shared" si="79"/>
        <v>0</v>
      </c>
      <c r="AF211" s="763">
        <v>0</v>
      </c>
      <c r="AG211" s="763">
        <v>0</v>
      </c>
      <c r="AH211" s="763">
        <v>0</v>
      </c>
      <c r="AI211" s="763">
        <f t="shared" si="80"/>
        <v>0</v>
      </c>
      <c r="AJ211" s="763">
        <v>0</v>
      </c>
      <c r="AK211" s="763">
        <v>0</v>
      </c>
      <c r="AL211" s="763">
        <v>0</v>
      </c>
      <c r="AM211" s="763">
        <f t="shared" si="81"/>
        <v>0</v>
      </c>
      <c r="AN211" s="763">
        <v>0</v>
      </c>
      <c r="AO211" s="763">
        <v>0</v>
      </c>
      <c r="AP211" s="763">
        <v>0</v>
      </c>
      <c r="AQ211" s="762">
        <f t="shared" si="82"/>
        <v>252</v>
      </c>
      <c r="AR211" s="762">
        <v>252</v>
      </c>
      <c r="AS211" s="762">
        <v>0</v>
      </c>
      <c r="AT211" s="762">
        <v>0</v>
      </c>
      <c r="AU211" s="762">
        <v>200</v>
      </c>
      <c r="AV211" s="762">
        <f t="shared" si="83"/>
        <v>252</v>
      </c>
      <c r="AW211" s="762">
        <v>252</v>
      </c>
      <c r="AX211" s="194">
        <v>0</v>
      </c>
      <c r="AY211" s="194">
        <v>0</v>
      </c>
      <c r="AZ211" s="762">
        <v>200</v>
      </c>
      <c r="BA211" s="762"/>
      <c r="BB211" s="762"/>
      <c r="BC211" s="762"/>
      <c r="BD211" s="762"/>
      <c r="BE211" s="905">
        <f t="shared" si="77"/>
        <v>0</v>
      </c>
      <c r="BF211" s="764">
        <v>2024</v>
      </c>
      <c r="BG211" s="764" t="s">
        <v>2323</v>
      </c>
      <c r="BH211" s="764" t="s">
        <v>2327</v>
      </c>
      <c r="BI211" s="765"/>
    </row>
    <row r="212" spans="1:61" s="766" customFormat="1" ht="89.25" hidden="1">
      <c r="A212" s="760" t="s">
        <v>413</v>
      </c>
      <c r="B212" s="746" t="s">
        <v>1474</v>
      </c>
      <c r="C212" s="734" t="s">
        <v>1475</v>
      </c>
      <c r="D212" s="761" t="s">
        <v>1476</v>
      </c>
      <c r="E212" s="734" t="s">
        <v>206</v>
      </c>
      <c r="F212" s="736"/>
      <c r="G212" s="762">
        <v>260</v>
      </c>
      <c r="H212" s="762">
        <v>252</v>
      </c>
      <c r="I212" s="763">
        <v>0</v>
      </c>
      <c r="J212" s="762">
        <v>8</v>
      </c>
      <c r="K212" s="762">
        <v>260</v>
      </c>
      <c r="L212" s="762">
        <v>252</v>
      </c>
      <c r="M212" s="981">
        <v>0</v>
      </c>
      <c r="N212" s="763">
        <v>0</v>
      </c>
      <c r="O212" s="763">
        <v>0</v>
      </c>
      <c r="P212" s="763">
        <v>0</v>
      </c>
      <c r="Q212" s="763">
        <v>0</v>
      </c>
      <c r="R212" s="763">
        <v>0</v>
      </c>
      <c r="S212" s="763">
        <f t="shared" si="84"/>
        <v>0</v>
      </c>
      <c r="T212" s="763">
        <v>0</v>
      </c>
      <c r="U212" s="763">
        <v>0</v>
      </c>
      <c r="V212" s="763">
        <v>0</v>
      </c>
      <c r="W212" s="763">
        <f t="shared" si="85"/>
        <v>0</v>
      </c>
      <c r="X212" s="763">
        <v>0</v>
      </c>
      <c r="Y212" s="763">
        <v>0</v>
      </c>
      <c r="Z212" s="763">
        <v>0</v>
      </c>
      <c r="AA212" s="763">
        <f t="shared" si="78"/>
        <v>0</v>
      </c>
      <c r="AB212" s="763">
        <v>0</v>
      </c>
      <c r="AC212" s="763">
        <v>0</v>
      </c>
      <c r="AD212" s="763">
        <v>0</v>
      </c>
      <c r="AE212" s="763">
        <f t="shared" si="79"/>
        <v>0</v>
      </c>
      <c r="AF212" s="763">
        <v>0</v>
      </c>
      <c r="AG212" s="763">
        <v>0</v>
      </c>
      <c r="AH212" s="763">
        <v>0</v>
      </c>
      <c r="AI212" s="763">
        <f t="shared" si="80"/>
        <v>0</v>
      </c>
      <c r="AJ212" s="763">
        <v>0</v>
      </c>
      <c r="AK212" s="763">
        <v>0</v>
      </c>
      <c r="AL212" s="763">
        <v>0</v>
      </c>
      <c r="AM212" s="763">
        <f t="shared" si="81"/>
        <v>0</v>
      </c>
      <c r="AN212" s="763">
        <v>0</v>
      </c>
      <c r="AO212" s="763">
        <v>0</v>
      </c>
      <c r="AP212" s="763">
        <v>0</v>
      </c>
      <c r="AQ212" s="762">
        <f t="shared" si="82"/>
        <v>252</v>
      </c>
      <c r="AR212" s="762">
        <v>252</v>
      </c>
      <c r="AS212" s="762">
        <v>0</v>
      </c>
      <c r="AT212" s="762">
        <v>0</v>
      </c>
      <c r="AU212" s="762">
        <v>8</v>
      </c>
      <c r="AV212" s="762">
        <f t="shared" si="83"/>
        <v>252</v>
      </c>
      <c r="AW212" s="762">
        <v>252</v>
      </c>
      <c r="AX212" s="194">
        <v>0</v>
      </c>
      <c r="AY212" s="194">
        <v>0</v>
      </c>
      <c r="AZ212" s="762">
        <v>8</v>
      </c>
      <c r="BA212" s="762"/>
      <c r="BB212" s="762"/>
      <c r="BC212" s="762"/>
      <c r="BD212" s="762"/>
      <c r="BE212" s="905">
        <f t="shared" si="77"/>
        <v>0</v>
      </c>
      <c r="BF212" s="764">
        <v>2024</v>
      </c>
      <c r="BG212" s="764" t="s">
        <v>2323</v>
      </c>
      <c r="BH212" s="764" t="s">
        <v>2327</v>
      </c>
      <c r="BI212" s="765"/>
    </row>
    <row r="213" spans="1:61" s="766" customFormat="1" ht="31.5" hidden="1">
      <c r="A213" s="760" t="s">
        <v>413</v>
      </c>
      <c r="B213" s="746" t="s">
        <v>1477</v>
      </c>
      <c r="C213" s="734" t="s">
        <v>1108</v>
      </c>
      <c r="D213" s="761" t="s">
        <v>1478</v>
      </c>
      <c r="E213" s="734" t="s">
        <v>206</v>
      </c>
      <c r="F213" s="736"/>
      <c r="G213" s="762">
        <v>110</v>
      </c>
      <c r="H213" s="762">
        <v>100</v>
      </c>
      <c r="I213" s="763">
        <v>0</v>
      </c>
      <c r="J213" s="762">
        <v>10</v>
      </c>
      <c r="K213" s="762">
        <v>110</v>
      </c>
      <c r="L213" s="762">
        <v>100</v>
      </c>
      <c r="M213" s="981">
        <v>0</v>
      </c>
      <c r="N213" s="763">
        <v>0</v>
      </c>
      <c r="O213" s="763">
        <v>0</v>
      </c>
      <c r="P213" s="763">
        <v>0</v>
      </c>
      <c r="Q213" s="763">
        <v>0</v>
      </c>
      <c r="R213" s="763">
        <v>0</v>
      </c>
      <c r="S213" s="763">
        <f t="shared" si="84"/>
        <v>0</v>
      </c>
      <c r="T213" s="763">
        <v>0</v>
      </c>
      <c r="U213" s="763">
        <v>0</v>
      </c>
      <c r="V213" s="763">
        <v>0</v>
      </c>
      <c r="W213" s="763">
        <f t="shared" si="85"/>
        <v>0</v>
      </c>
      <c r="X213" s="763">
        <v>0</v>
      </c>
      <c r="Y213" s="763">
        <v>0</v>
      </c>
      <c r="Z213" s="763">
        <v>0</v>
      </c>
      <c r="AA213" s="763">
        <f t="shared" si="78"/>
        <v>0</v>
      </c>
      <c r="AB213" s="763">
        <v>0</v>
      </c>
      <c r="AC213" s="763">
        <v>0</v>
      </c>
      <c r="AD213" s="763">
        <v>0</v>
      </c>
      <c r="AE213" s="763">
        <f t="shared" si="79"/>
        <v>0</v>
      </c>
      <c r="AF213" s="763">
        <v>0</v>
      </c>
      <c r="AG213" s="763">
        <v>0</v>
      </c>
      <c r="AH213" s="763">
        <v>0</v>
      </c>
      <c r="AI213" s="763">
        <f t="shared" si="80"/>
        <v>0</v>
      </c>
      <c r="AJ213" s="763">
        <v>0</v>
      </c>
      <c r="AK213" s="763">
        <v>0</v>
      </c>
      <c r="AL213" s="763">
        <v>0</v>
      </c>
      <c r="AM213" s="763">
        <f t="shared" si="81"/>
        <v>0</v>
      </c>
      <c r="AN213" s="763">
        <v>0</v>
      </c>
      <c r="AO213" s="763">
        <v>0</v>
      </c>
      <c r="AP213" s="763">
        <v>0</v>
      </c>
      <c r="AQ213" s="762">
        <f t="shared" si="82"/>
        <v>100</v>
      </c>
      <c r="AR213" s="762">
        <v>100</v>
      </c>
      <c r="AS213" s="762">
        <v>0</v>
      </c>
      <c r="AT213" s="762">
        <v>0</v>
      </c>
      <c r="AU213" s="762">
        <v>10</v>
      </c>
      <c r="AV213" s="762">
        <f t="shared" si="83"/>
        <v>100</v>
      </c>
      <c r="AW213" s="762">
        <v>100</v>
      </c>
      <c r="AX213" s="194">
        <v>0</v>
      </c>
      <c r="AY213" s="194">
        <v>0</v>
      </c>
      <c r="AZ213" s="762">
        <v>10</v>
      </c>
      <c r="BA213" s="762"/>
      <c r="BB213" s="762"/>
      <c r="BC213" s="762"/>
      <c r="BD213" s="762"/>
      <c r="BE213" s="905">
        <f t="shared" si="77"/>
        <v>0</v>
      </c>
      <c r="BF213" s="764">
        <v>2024</v>
      </c>
      <c r="BG213" s="764" t="s">
        <v>2323</v>
      </c>
      <c r="BH213" s="764" t="s">
        <v>2327</v>
      </c>
      <c r="BI213" s="765"/>
    </row>
    <row r="214" spans="1:61" s="766" customFormat="1" ht="76.5" hidden="1">
      <c r="A214" s="760" t="s">
        <v>413</v>
      </c>
      <c r="B214" s="746" t="s">
        <v>1479</v>
      </c>
      <c r="C214" s="734" t="s">
        <v>1108</v>
      </c>
      <c r="D214" s="761" t="s">
        <v>1480</v>
      </c>
      <c r="E214" s="734" t="s">
        <v>206</v>
      </c>
      <c r="F214" s="736"/>
      <c r="G214" s="762">
        <v>167</v>
      </c>
      <c r="H214" s="762">
        <v>152</v>
      </c>
      <c r="I214" s="763">
        <v>0</v>
      </c>
      <c r="J214" s="762">
        <v>15</v>
      </c>
      <c r="K214" s="762">
        <v>167</v>
      </c>
      <c r="L214" s="762">
        <v>152</v>
      </c>
      <c r="M214" s="981">
        <v>0</v>
      </c>
      <c r="N214" s="763">
        <v>0</v>
      </c>
      <c r="O214" s="763">
        <v>0</v>
      </c>
      <c r="P214" s="763">
        <v>0</v>
      </c>
      <c r="Q214" s="763">
        <v>0</v>
      </c>
      <c r="R214" s="763">
        <v>0</v>
      </c>
      <c r="S214" s="763">
        <f t="shared" si="84"/>
        <v>0</v>
      </c>
      <c r="T214" s="763">
        <v>0</v>
      </c>
      <c r="U214" s="763">
        <v>0</v>
      </c>
      <c r="V214" s="763">
        <v>0</v>
      </c>
      <c r="W214" s="763">
        <f t="shared" si="85"/>
        <v>0</v>
      </c>
      <c r="X214" s="763">
        <v>0</v>
      </c>
      <c r="Y214" s="763">
        <v>0</v>
      </c>
      <c r="Z214" s="763">
        <v>0</v>
      </c>
      <c r="AA214" s="763">
        <f t="shared" si="78"/>
        <v>0</v>
      </c>
      <c r="AB214" s="763">
        <v>0</v>
      </c>
      <c r="AC214" s="763">
        <v>0</v>
      </c>
      <c r="AD214" s="763">
        <v>0</v>
      </c>
      <c r="AE214" s="763">
        <f t="shared" si="79"/>
        <v>0</v>
      </c>
      <c r="AF214" s="763">
        <v>0</v>
      </c>
      <c r="AG214" s="763">
        <v>0</v>
      </c>
      <c r="AH214" s="763">
        <v>0</v>
      </c>
      <c r="AI214" s="763">
        <f t="shared" si="80"/>
        <v>0</v>
      </c>
      <c r="AJ214" s="763">
        <v>0</v>
      </c>
      <c r="AK214" s="763">
        <v>0</v>
      </c>
      <c r="AL214" s="763">
        <v>0</v>
      </c>
      <c r="AM214" s="763">
        <f t="shared" si="81"/>
        <v>0</v>
      </c>
      <c r="AN214" s="763">
        <v>0</v>
      </c>
      <c r="AO214" s="763">
        <v>0</v>
      </c>
      <c r="AP214" s="763">
        <v>0</v>
      </c>
      <c r="AQ214" s="762">
        <f t="shared" si="82"/>
        <v>152</v>
      </c>
      <c r="AR214" s="762">
        <v>152</v>
      </c>
      <c r="AS214" s="762">
        <v>0</v>
      </c>
      <c r="AT214" s="762">
        <v>0</v>
      </c>
      <c r="AU214" s="762">
        <v>15</v>
      </c>
      <c r="AV214" s="762">
        <f t="shared" si="83"/>
        <v>152</v>
      </c>
      <c r="AW214" s="762">
        <v>152</v>
      </c>
      <c r="AX214" s="194">
        <v>0</v>
      </c>
      <c r="AY214" s="194">
        <v>0</v>
      </c>
      <c r="AZ214" s="762">
        <v>15</v>
      </c>
      <c r="BA214" s="762"/>
      <c r="BB214" s="762"/>
      <c r="BC214" s="762"/>
      <c r="BD214" s="762"/>
      <c r="BE214" s="905">
        <f t="shared" si="77"/>
        <v>0</v>
      </c>
      <c r="BF214" s="764">
        <v>2024</v>
      </c>
      <c r="BG214" s="764" t="s">
        <v>2323</v>
      </c>
      <c r="BH214" s="764" t="s">
        <v>2327</v>
      </c>
      <c r="BI214" s="765"/>
    </row>
    <row r="215" spans="1:61" s="766" customFormat="1" ht="89.25" hidden="1">
      <c r="A215" s="760" t="s">
        <v>413</v>
      </c>
      <c r="B215" s="746" t="s">
        <v>1481</v>
      </c>
      <c r="C215" s="734" t="s">
        <v>1144</v>
      </c>
      <c r="D215" s="761" t="s">
        <v>1482</v>
      </c>
      <c r="E215" s="734" t="s">
        <v>206</v>
      </c>
      <c r="F215" s="736"/>
      <c r="G215" s="762">
        <v>327</v>
      </c>
      <c r="H215" s="762">
        <v>252</v>
      </c>
      <c r="I215" s="763">
        <v>0</v>
      </c>
      <c r="J215" s="762">
        <v>75</v>
      </c>
      <c r="K215" s="762">
        <v>327</v>
      </c>
      <c r="L215" s="762">
        <v>252</v>
      </c>
      <c r="M215" s="981">
        <v>0</v>
      </c>
      <c r="N215" s="763">
        <v>0</v>
      </c>
      <c r="O215" s="763">
        <v>0</v>
      </c>
      <c r="P215" s="763">
        <v>0</v>
      </c>
      <c r="Q215" s="763">
        <v>0</v>
      </c>
      <c r="R215" s="763">
        <v>0</v>
      </c>
      <c r="S215" s="763">
        <f t="shared" si="84"/>
        <v>0</v>
      </c>
      <c r="T215" s="763">
        <v>0</v>
      </c>
      <c r="U215" s="763">
        <v>0</v>
      </c>
      <c r="V215" s="763">
        <v>0</v>
      </c>
      <c r="W215" s="763">
        <f t="shared" si="85"/>
        <v>0</v>
      </c>
      <c r="X215" s="763">
        <v>0</v>
      </c>
      <c r="Y215" s="763">
        <v>0</v>
      </c>
      <c r="Z215" s="763">
        <v>0</v>
      </c>
      <c r="AA215" s="763">
        <f t="shared" si="78"/>
        <v>0</v>
      </c>
      <c r="AB215" s="763">
        <v>0</v>
      </c>
      <c r="AC215" s="763">
        <v>0</v>
      </c>
      <c r="AD215" s="763">
        <v>0</v>
      </c>
      <c r="AE215" s="763">
        <f t="shared" si="79"/>
        <v>0</v>
      </c>
      <c r="AF215" s="763">
        <v>0</v>
      </c>
      <c r="AG215" s="763">
        <v>0</v>
      </c>
      <c r="AH215" s="763">
        <v>0</v>
      </c>
      <c r="AI215" s="763">
        <f t="shared" si="80"/>
        <v>0</v>
      </c>
      <c r="AJ215" s="763">
        <v>0</v>
      </c>
      <c r="AK215" s="763">
        <v>0</v>
      </c>
      <c r="AL215" s="763">
        <v>0</v>
      </c>
      <c r="AM215" s="763">
        <f t="shared" si="81"/>
        <v>0</v>
      </c>
      <c r="AN215" s="763">
        <v>0</v>
      </c>
      <c r="AO215" s="763">
        <v>0</v>
      </c>
      <c r="AP215" s="763">
        <v>0</v>
      </c>
      <c r="AQ215" s="762">
        <f t="shared" si="82"/>
        <v>252</v>
      </c>
      <c r="AR215" s="762">
        <v>252</v>
      </c>
      <c r="AS215" s="762">
        <v>0</v>
      </c>
      <c r="AT215" s="762">
        <v>0</v>
      </c>
      <c r="AU215" s="762">
        <v>75</v>
      </c>
      <c r="AV215" s="762">
        <f t="shared" si="83"/>
        <v>252</v>
      </c>
      <c r="AW215" s="762">
        <v>252</v>
      </c>
      <c r="AX215" s="194">
        <v>0</v>
      </c>
      <c r="AY215" s="194">
        <v>0</v>
      </c>
      <c r="AZ215" s="762">
        <v>75</v>
      </c>
      <c r="BA215" s="762"/>
      <c r="BB215" s="762"/>
      <c r="BC215" s="762"/>
      <c r="BD215" s="762"/>
      <c r="BE215" s="905">
        <f t="shared" si="77"/>
        <v>0</v>
      </c>
      <c r="BF215" s="764">
        <v>2024</v>
      </c>
      <c r="BG215" s="764" t="s">
        <v>2323</v>
      </c>
      <c r="BH215" s="764" t="s">
        <v>2327</v>
      </c>
      <c r="BI215" s="765"/>
    </row>
    <row r="216" spans="1:61" s="766" customFormat="1" ht="38.25" hidden="1">
      <c r="A216" s="760" t="s">
        <v>413</v>
      </c>
      <c r="B216" s="746" t="s">
        <v>1483</v>
      </c>
      <c r="C216" s="734" t="s">
        <v>1484</v>
      </c>
      <c r="D216" s="761" t="s">
        <v>1485</v>
      </c>
      <c r="E216" s="734" t="s">
        <v>206</v>
      </c>
      <c r="F216" s="736"/>
      <c r="G216" s="762">
        <v>230</v>
      </c>
      <c r="H216" s="762">
        <v>180</v>
      </c>
      <c r="I216" s="763">
        <v>0</v>
      </c>
      <c r="J216" s="762">
        <v>50</v>
      </c>
      <c r="K216" s="762">
        <v>230</v>
      </c>
      <c r="L216" s="762">
        <v>180</v>
      </c>
      <c r="M216" s="981">
        <v>0</v>
      </c>
      <c r="N216" s="763">
        <v>0</v>
      </c>
      <c r="O216" s="763">
        <v>0</v>
      </c>
      <c r="P216" s="763">
        <v>0</v>
      </c>
      <c r="Q216" s="763">
        <v>0</v>
      </c>
      <c r="R216" s="763">
        <v>0</v>
      </c>
      <c r="S216" s="763">
        <f t="shared" si="84"/>
        <v>0</v>
      </c>
      <c r="T216" s="763">
        <v>0</v>
      </c>
      <c r="U216" s="763">
        <v>0</v>
      </c>
      <c r="V216" s="763">
        <v>0</v>
      </c>
      <c r="W216" s="763">
        <f t="shared" si="85"/>
        <v>0</v>
      </c>
      <c r="X216" s="763">
        <v>0</v>
      </c>
      <c r="Y216" s="763">
        <v>0</v>
      </c>
      <c r="Z216" s="763">
        <v>0</v>
      </c>
      <c r="AA216" s="763">
        <f t="shared" si="78"/>
        <v>0</v>
      </c>
      <c r="AB216" s="763">
        <v>0</v>
      </c>
      <c r="AC216" s="763">
        <v>0</v>
      </c>
      <c r="AD216" s="763">
        <v>0</v>
      </c>
      <c r="AE216" s="763">
        <f t="shared" si="79"/>
        <v>0</v>
      </c>
      <c r="AF216" s="763">
        <v>0</v>
      </c>
      <c r="AG216" s="763">
        <v>0</v>
      </c>
      <c r="AH216" s="763">
        <v>0</v>
      </c>
      <c r="AI216" s="763">
        <f t="shared" si="80"/>
        <v>0</v>
      </c>
      <c r="AJ216" s="763">
        <v>0</v>
      </c>
      <c r="AK216" s="763">
        <v>0</v>
      </c>
      <c r="AL216" s="763">
        <v>0</v>
      </c>
      <c r="AM216" s="763">
        <f t="shared" si="81"/>
        <v>0</v>
      </c>
      <c r="AN216" s="763">
        <v>0</v>
      </c>
      <c r="AO216" s="763">
        <v>0</v>
      </c>
      <c r="AP216" s="763">
        <v>0</v>
      </c>
      <c r="AQ216" s="762">
        <f t="shared" si="82"/>
        <v>180</v>
      </c>
      <c r="AR216" s="762">
        <v>180</v>
      </c>
      <c r="AS216" s="762">
        <v>0</v>
      </c>
      <c r="AT216" s="762">
        <v>0</v>
      </c>
      <c r="AU216" s="762">
        <v>50</v>
      </c>
      <c r="AV216" s="762">
        <f t="shared" si="83"/>
        <v>180</v>
      </c>
      <c r="AW216" s="762">
        <v>180</v>
      </c>
      <c r="AX216" s="194">
        <v>0</v>
      </c>
      <c r="AY216" s="194">
        <v>0</v>
      </c>
      <c r="AZ216" s="762">
        <v>50</v>
      </c>
      <c r="BA216" s="762"/>
      <c r="BB216" s="762"/>
      <c r="BC216" s="762"/>
      <c r="BD216" s="762"/>
      <c r="BE216" s="905">
        <f t="shared" si="77"/>
        <v>0</v>
      </c>
      <c r="BF216" s="764">
        <v>2024</v>
      </c>
      <c r="BG216" s="764" t="s">
        <v>2323</v>
      </c>
      <c r="BH216" s="764" t="s">
        <v>2327</v>
      </c>
      <c r="BI216" s="765"/>
    </row>
    <row r="217" spans="1:61" s="766" customFormat="1" ht="112.5" hidden="1">
      <c r="A217" s="760" t="s">
        <v>413</v>
      </c>
      <c r="B217" s="746" t="s">
        <v>1486</v>
      </c>
      <c r="C217" s="734" t="s">
        <v>1487</v>
      </c>
      <c r="D217" s="761" t="s">
        <v>1488</v>
      </c>
      <c r="E217" s="734" t="s">
        <v>206</v>
      </c>
      <c r="F217" s="736"/>
      <c r="G217" s="762">
        <v>700</v>
      </c>
      <c r="H217" s="762">
        <v>650</v>
      </c>
      <c r="I217" s="763">
        <v>0</v>
      </c>
      <c r="J217" s="762">
        <v>50</v>
      </c>
      <c r="K217" s="762">
        <v>700</v>
      </c>
      <c r="L217" s="762">
        <v>650</v>
      </c>
      <c r="M217" s="981">
        <v>0</v>
      </c>
      <c r="N217" s="763">
        <v>0</v>
      </c>
      <c r="O217" s="763">
        <v>0</v>
      </c>
      <c r="P217" s="763">
        <v>0</v>
      </c>
      <c r="Q217" s="763">
        <v>0</v>
      </c>
      <c r="R217" s="763">
        <v>0</v>
      </c>
      <c r="S217" s="763">
        <f t="shared" si="84"/>
        <v>0</v>
      </c>
      <c r="T217" s="763">
        <v>0</v>
      </c>
      <c r="U217" s="763">
        <v>0</v>
      </c>
      <c r="V217" s="763">
        <v>0</v>
      </c>
      <c r="W217" s="763">
        <f t="shared" si="85"/>
        <v>0</v>
      </c>
      <c r="X217" s="763">
        <v>0</v>
      </c>
      <c r="Y217" s="763">
        <v>0</v>
      </c>
      <c r="Z217" s="763">
        <v>0</v>
      </c>
      <c r="AA217" s="763">
        <f t="shared" si="78"/>
        <v>0</v>
      </c>
      <c r="AB217" s="763">
        <v>0</v>
      </c>
      <c r="AC217" s="763">
        <v>0</v>
      </c>
      <c r="AD217" s="763">
        <v>0</v>
      </c>
      <c r="AE217" s="763">
        <f t="shared" si="79"/>
        <v>0</v>
      </c>
      <c r="AF217" s="763">
        <v>0</v>
      </c>
      <c r="AG217" s="763">
        <v>0</v>
      </c>
      <c r="AH217" s="763">
        <v>0</v>
      </c>
      <c r="AI217" s="763">
        <f t="shared" si="80"/>
        <v>0</v>
      </c>
      <c r="AJ217" s="763">
        <v>0</v>
      </c>
      <c r="AK217" s="763">
        <v>0</v>
      </c>
      <c r="AL217" s="763">
        <v>0</v>
      </c>
      <c r="AM217" s="763">
        <f t="shared" si="81"/>
        <v>0</v>
      </c>
      <c r="AN217" s="763">
        <v>0</v>
      </c>
      <c r="AO217" s="763">
        <v>0</v>
      </c>
      <c r="AP217" s="763">
        <v>0</v>
      </c>
      <c r="AQ217" s="762">
        <f t="shared" si="82"/>
        <v>650</v>
      </c>
      <c r="AR217" s="762">
        <v>650</v>
      </c>
      <c r="AS217" s="762">
        <v>0</v>
      </c>
      <c r="AT217" s="762">
        <v>0</v>
      </c>
      <c r="AU217" s="762">
        <v>50</v>
      </c>
      <c r="AV217" s="762">
        <f t="shared" si="83"/>
        <v>650</v>
      </c>
      <c r="AW217" s="762">
        <v>650</v>
      </c>
      <c r="AX217" s="194">
        <v>0</v>
      </c>
      <c r="AY217" s="194">
        <v>0</v>
      </c>
      <c r="AZ217" s="762">
        <v>50</v>
      </c>
      <c r="BA217" s="762"/>
      <c r="BB217" s="762"/>
      <c r="BC217" s="762"/>
      <c r="BD217" s="762"/>
      <c r="BE217" s="905">
        <f t="shared" si="77"/>
        <v>0</v>
      </c>
      <c r="BF217" s="764">
        <v>2024</v>
      </c>
      <c r="BG217" s="764" t="s">
        <v>2323</v>
      </c>
      <c r="BH217" s="764" t="s">
        <v>2327</v>
      </c>
      <c r="BI217" s="767" t="s">
        <v>1489</v>
      </c>
    </row>
    <row r="218" spans="1:61" s="766" customFormat="1" ht="38.25" hidden="1">
      <c r="A218" s="760" t="s">
        <v>413</v>
      </c>
      <c r="B218" s="746" t="s">
        <v>1490</v>
      </c>
      <c r="C218" s="734" t="s">
        <v>1484</v>
      </c>
      <c r="D218" s="761" t="s">
        <v>1491</v>
      </c>
      <c r="E218" s="734" t="s">
        <v>206</v>
      </c>
      <c r="F218" s="736"/>
      <c r="G218" s="762">
        <v>350</v>
      </c>
      <c r="H218" s="762">
        <v>250</v>
      </c>
      <c r="I218" s="763">
        <v>0</v>
      </c>
      <c r="J218" s="762">
        <v>100</v>
      </c>
      <c r="K218" s="762">
        <v>350</v>
      </c>
      <c r="L218" s="762">
        <v>250</v>
      </c>
      <c r="M218" s="981">
        <v>0</v>
      </c>
      <c r="N218" s="763">
        <v>0</v>
      </c>
      <c r="O218" s="763">
        <v>0</v>
      </c>
      <c r="P218" s="763">
        <v>0</v>
      </c>
      <c r="Q218" s="763">
        <v>0</v>
      </c>
      <c r="R218" s="763">
        <v>0</v>
      </c>
      <c r="S218" s="763">
        <f t="shared" si="84"/>
        <v>0</v>
      </c>
      <c r="T218" s="763">
        <v>0</v>
      </c>
      <c r="U218" s="763">
        <v>0</v>
      </c>
      <c r="V218" s="763">
        <v>0</v>
      </c>
      <c r="W218" s="763">
        <f t="shared" si="85"/>
        <v>0</v>
      </c>
      <c r="X218" s="763">
        <v>0</v>
      </c>
      <c r="Y218" s="763">
        <v>0</v>
      </c>
      <c r="Z218" s="763">
        <v>0</v>
      </c>
      <c r="AA218" s="763">
        <f t="shared" si="78"/>
        <v>0</v>
      </c>
      <c r="AB218" s="763">
        <v>0</v>
      </c>
      <c r="AC218" s="763">
        <v>0</v>
      </c>
      <c r="AD218" s="763">
        <v>0</v>
      </c>
      <c r="AE218" s="763">
        <f t="shared" si="79"/>
        <v>0</v>
      </c>
      <c r="AF218" s="763">
        <v>0</v>
      </c>
      <c r="AG218" s="763">
        <v>0</v>
      </c>
      <c r="AH218" s="763">
        <v>0</v>
      </c>
      <c r="AI218" s="763">
        <f t="shared" si="80"/>
        <v>0</v>
      </c>
      <c r="AJ218" s="763">
        <v>0</v>
      </c>
      <c r="AK218" s="763">
        <v>0</v>
      </c>
      <c r="AL218" s="763">
        <v>0</v>
      </c>
      <c r="AM218" s="763">
        <f t="shared" si="81"/>
        <v>0</v>
      </c>
      <c r="AN218" s="763">
        <v>0</v>
      </c>
      <c r="AO218" s="763">
        <v>0</v>
      </c>
      <c r="AP218" s="763">
        <v>0</v>
      </c>
      <c r="AQ218" s="762">
        <f t="shared" si="82"/>
        <v>250</v>
      </c>
      <c r="AR218" s="762">
        <v>250</v>
      </c>
      <c r="AS218" s="762">
        <v>0</v>
      </c>
      <c r="AT218" s="762">
        <v>0</v>
      </c>
      <c r="AU218" s="762">
        <v>100</v>
      </c>
      <c r="AV218" s="762">
        <f t="shared" si="83"/>
        <v>250</v>
      </c>
      <c r="AW218" s="762">
        <v>250</v>
      </c>
      <c r="AX218" s="194">
        <v>0</v>
      </c>
      <c r="AY218" s="194">
        <v>0</v>
      </c>
      <c r="AZ218" s="762">
        <v>100</v>
      </c>
      <c r="BA218" s="762"/>
      <c r="BB218" s="762"/>
      <c r="BC218" s="762"/>
      <c r="BD218" s="762"/>
      <c r="BE218" s="905">
        <f t="shared" si="77"/>
        <v>0</v>
      </c>
      <c r="BF218" s="764">
        <v>2024</v>
      </c>
      <c r="BG218" s="764" t="s">
        <v>2323</v>
      </c>
      <c r="BH218" s="764" t="s">
        <v>2327</v>
      </c>
      <c r="BI218" s="765"/>
    </row>
    <row r="219" spans="1:61" s="766" customFormat="1" ht="38.25" hidden="1">
      <c r="A219" s="760" t="s">
        <v>413</v>
      </c>
      <c r="B219" s="746" t="s">
        <v>1492</v>
      </c>
      <c r="C219" s="734" t="s">
        <v>1493</v>
      </c>
      <c r="D219" s="761" t="s">
        <v>1494</v>
      </c>
      <c r="E219" s="734" t="s">
        <v>206</v>
      </c>
      <c r="F219" s="736"/>
      <c r="G219" s="762">
        <v>300</v>
      </c>
      <c r="H219" s="762">
        <v>250</v>
      </c>
      <c r="I219" s="763">
        <v>0</v>
      </c>
      <c r="J219" s="762">
        <v>50</v>
      </c>
      <c r="K219" s="762">
        <v>300</v>
      </c>
      <c r="L219" s="762">
        <v>250</v>
      </c>
      <c r="M219" s="981">
        <v>0</v>
      </c>
      <c r="N219" s="763">
        <v>0</v>
      </c>
      <c r="O219" s="763">
        <v>0</v>
      </c>
      <c r="P219" s="763">
        <v>0</v>
      </c>
      <c r="Q219" s="763">
        <v>0</v>
      </c>
      <c r="R219" s="763">
        <v>0</v>
      </c>
      <c r="S219" s="763">
        <f t="shared" si="84"/>
        <v>0</v>
      </c>
      <c r="T219" s="763">
        <v>0</v>
      </c>
      <c r="U219" s="763">
        <v>0</v>
      </c>
      <c r="V219" s="763">
        <v>0</v>
      </c>
      <c r="W219" s="763">
        <f t="shared" si="85"/>
        <v>0</v>
      </c>
      <c r="X219" s="763">
        <v>0</v>
      </c>
      <c r="Y219" s="763">
        <v>0</v>
      </c>
      <c r="Z219" s="763">
        <v>0</v>
      </c>
      <c r="AA219" s="763">
        <f t="shared" si="78"/>
        <v>0</v>
      </c>
      <c r="AB219" s="763">
        <v>0</v>
      </c>
      <c r="AC219" s="763">
        <v>0</v>
      </c>
      <c r="AD219" s="763">
        <v>0</v>
      </c>
      <c r="AE219" s="763">
        <f t="shared" si="79"/>
        <v>0</v>
      </c>
      <c r="AF219" s="763">
        <v>0</v>
      </c>
      <c r="AG219" s="763">
        <v>0</v>
      </c>
      <c r="AH219" s="763">
        <v>0</v>
      </c>
      <c r="AI219" s="763">
        <f t="shared" si="80"/>
        <v>0</v>
      </c>
      <c r="AJ219" s="763">
        <v>0</v>
      </c>
      <c r="AK219" s="763">
        <v>0</v>
      </c>
      <c r="AL219" s="763">
        <v>0</v>
      </c>
      <c r="AM219" s="763">
        <f t="shared" si="81"/>
        <v>0</v>
      </c>
      <c r="AN219" s="763">
        <v>0</v>
      </c>
      <c r="AO219" s="763">
        <v>0</v>
      </c>
      <c r="AP219" s="763">
        <v>0</v>
      </c>
      <c r="AQ219" s="762">
        <f t="shared" si="82"/>
        <v>250</v>
      </c>
      <c r="AR219" s="762">
        <v>250</v>
      </c>
      <c r="AS219" s="762">
        <v>0</v>
      </c>
      <c r="AT219" s="762">
        <v>0</v>
      </c>
      <c r="AU219" s="762">
        <v>50</v>
      </c>
      <c r="AV219" s="762">
        <f t="shared" si="83"/>
        <v>250</v>
      </c>
      <c r="AW219" s="762">
        <v>250</v>
      </c>
      <c r="AX219" s="194">
        <v>0</v>
      </c>
      <c r="AY219" s="194">
        <v>0</v>
      </c>
      <c r="AZ219" s="762">
        <v>50</v>
      </c>
      <c r="BA219" s="762"/>
      <c r="BB219" s="762"/>
      <c r="BC219" s="762"/>
      <c r="BD219" s="762"/>
      <c r="BE219" s="905">
        <f t="shared" si="77"/>
        <v>0</v>
      </c>
      <c r="BF219" s="764">
        <v>2024</v>
      </c>
      <c r="BG219" s="764" t="s">
        <v>2323</v>
      </c>
      <c r="BH219" s="764" t="s">
        <v>2327</v>
      </c>
      <c r="BI219" s="765"/>
    </row>
    <row r="220" spans="1:61" s="766" customFormat="1" ht="63.75" hidden="1">
      <c r="A220" s="760" t="s">
        <v>413</v>
      </c>
      <c r="B220" s="746" t="s">
        <v>1495</v>
      </c>
      <c r="C220" s="734" t="s">
        <v>1496</v>
      </c>
      <c r="D220" s="761" t="s">
        <v>1497</v>
      </c>
      <c r="E220" s="734" t="s">
        <v>206</v>
      </c>
      <c r="F220" s="736"/>
      <c r="G220" s="762">
        <v>550</v>
      </c>
      <c r="H220" s="762">
        <v>530</v>
      </c>
      <c r="I220" s="763">
        <v>0</v>
      </c>
      <c r="J220" s="762">
        <v>20</v>
      </c>
      <c r="K220" s="762">
        <v>550</v>
      </c>
      <c r="L220" s="762">
        <v>530</v>
      </c>
      <c r="M220" s="981">
        <v>0</v>
      </c>
      <c r="N220" s="763">
        <v>0</v>
      </c>
      <c r="O220" s="763">
        <v>0</v>
      </c>
      <c r="P220" s="763">
        <v>0</v>
      </c>
      <c r="Q220" s="763">
        <v>0</v>
      </c>
      <c r="R220" s="763">
        <v>0</v>
      </c>
      <c r="S220" s="763">
        <f t="shared" si="84"/>
        <v>0</v>
      </c>
      <c r="T220" s="763">
        <v>0</v>
      </c>
      <c r="U220" s="763">
        <v>0</v>
      </c>
      <c r="V220" s="763">
        <v>0</v>
      </c>
      <c r="W220" s="763">
        <f t="shared" si="85"/>
        <v>0</v>
      </c>
      <c r="X220" s="763">
        <v>0</v>
      </c>
      <c r="Y220" s="763">
        <v>0</v>
      </c>
      <c r="Z220" s="763">
        <v>0</v>
      </c>
      <c r="AA220" s="763">
        <f t="shared" si="78"/>
        <v>0</v>
      </c>
      <c r="AB220" s="763">
        <v>0</v>
      </c>
      <c r="AC220" s="763">
        <v>0</v>
      </c>
      <c r="AD220" s="763">
        <v>0</v>
      </c>
      <c r="AE220" s="763">
        <f t="shared" si="79"/>
        <v>0</v>
      </c>
      <c r="AF220" s="763">
        <v>0</v>
      </c>
      <c r="AG220" s="763">
        <v>0</v>
      </c>
      <c r="AH220" s="763">
        <v>0</v>
      </c>
      <c r="AI220" s="763">
        <f t="shared" si="80"/>
        <v>0</v>
      </c>
      <c r="AJ220" s="763">
        <v>0</v>
      </c>
      <c r="AK220" s="763">
        <v>0</v>
      </c>
      <c r="AL220" s="763">
        <v>0</v>
      </c>
      <c r="AM220" s="763">
        <f t="shared" si="81"/>
        <v>0</v>
      </c>
      <c r="AN220" s="763">
        <v>0</v>
      </c>
      <c r="AO220" s="763">
        <v>0</v>
      </c>
      <c r="AP220" s="763">
        <v>0</v>
      </c>
      <c r="AQ220" s="762">
        <f t="shared" si="82"/>
        <v>530</v>
      </c>
      <c r="AR220" s="762">
        <v>530</v>
      </c>
      <c r="AS220" s="762">
        <v>0</v>
      </c>
      <c r="AT220" s="762">
        <v>0</v>
      </c>
      <c r="AU220" s="762">
        <v>20</v>
      </c>
      <c r="AV220" s="762">
        <f t="shared" si="83"/>
        <v>530</v>
      </c>
      <c r="AW220" s="762">
        <v>530</v>
      </c>
      <c r="AX220" s="194">
        <v>0</v>
      </c>
      <c r="AY220" s="194">
        <v>0</v>
      </c>
      <c r="AZ220" s="762">
        <v>20</v>
      </c>
      <c r="BA220" s="762"/>
      <c r="BB220" s="762"/>
      <c r="BC220" s="762"/>
      <c r="BD220" s="762"/>
      <c r="BE220" s="905">
        <f t="shared" si="77"/>
        <v>0</v>
      </c>
      <c r="BF220" s="764">
        <v>2024</v>
      </c>
      <c r="BG220" s="764" t="s">
        <v>2323</v>
      </c>
      <c r="BH220" s="764" t="s">
        <v>2327</v>
      </c>
      <c r="BI220" s="765"/>
    </row>
    <row r="221" spans="1:61" s="766" customFormat="1" ht="51" hidden="1">
      <c r="A221" s="760" t="s">
        <v>413</v>
      </c>
      <c r="B221" s="746" t="s">
        <v>1498</v>
      </c>
      <c r="C221" s="734" t="s">
        <v>1496</v>
      </c>
      <c r="D221" s="761" t="s">
        <v>1499</v>
      </c>
      <c r="E221" s="734" t="s">
        <v>206</v>
      </c>
      <c r="F221" s="736"/>
      <c r="G221" s="762">
        <v>335</v>
      </c>
      <c r="H221" s="762">
        <v>320</v>
      </c>
      <c r="I221" s="763">
        <v>0</v>
      </c>
      <c r="J221" s="762">
        <v>15</v>
      </c>
      <c r="K221" s="762">
        <v>335</v>
      </c>
      <c r="L221" s="762">
        <v>320</v>
      </c>
      <c r="M221" s="981">
        <v>0</v>
      </c>
      <c r="N221" s="763">
        <v>0</v>
      </c>
      <c r="O221" s="763">
        <v>0</v>
      </c>
      <c r="P221" s="763">
        <v>0</v>
      </c>
      <c r="Q221" s="763">
        <v>0</v>
      </c>
      <c r="R221" s="763">
        <v>0</v>
      </c>
      <c r="S221" s="763">
        <f t="shared" si="84"/>
        <v>0</v>
      </c>
      <c r="T221" s="763">
        <v>0</v>
      </c>
      <c r="U221" s="763">
        <v>0</v>
      </c>
      <c r="V221" s="763">
        <v>0</v>
      </c>
      <c r="W221" s="763">
        <f t="shared" si="85"/>
        <v>0</v>
      </c>
      <c r="X221" s="763">
        <v>0</v>
      </c>
      <c r="Y221" s="763">
        <v>0</v>
      </c>
      <c r="Z221" s="763">
        <v>0</v>
      </c>
      <c r="AA221" s="763">
        <f t="shared" si="78"/>
        <v>0</v>
      </c>
      <c r="AB221" s="763">
        <v>0</v>
      </c>
      <c r="AC221" s="763">
        <v>0</v>
      </c>
      <c r="AD221" s="763">
        <v>0</v>
      </c>
      <c r="AE221" s="763">
        <f t="shared" si="79"/>
        <v>0</v>
      </c>
      <c r="AF221" s="763">
        <v>0</v>
      </c>
      <c r="AG221" s="763">
        <v>0</v>
      </c>
      <c r="AH221" s="763">
        <v>0</v>
      </c>
      <c r="AI221" s="763">
        <f t="shared" si="80"/>
        <v>0</v>
      </c>
      <c r="AJ221" s="763">
        <v>0</v>
      </c>
      <c r="AK221" s="763">
        <v>0</v>
      </c>
      <c r="AL221" s="763">
        <v>0</v>
      </c>
      <c r="AM221" s="763">
        <f t="shared" si="81"/>
        <v>0</v>
      </c>
      <c r="AN221" s="763">
        <v>0</v>
      </c>
      <c r="AO221" s="763">
        <v>0</v>
      </c>
      <c r="AP221" s="763">
        <v>0</v>
      </c>
      <c r="AQ221" s="762">
        <f t="shared" si="82"/>
        <v>320</v>
      </c>
      <c r="AR221" s="762">
        <v>320</v>
      </c>
      <c r="AS221" s="762">
        <v>0</v>
      </c>
      <c r="AT221" s="762">
        <v>0</v>
      </c>
      <c r="AU221" s="762">
        <v>15</v>
      </c>
      <c r="AV221" s="762">
        <f t="shared" si="83"/>
        <v>320</v>
      </c>
      <c r="AW221" s="762">
        <v>320</v>
      </c>
      <c r="AX221" s="194">
        <v>0</v>
      </c>
      <c r="AY221" s="194">
        <v>0</v>
      </c>
      <c r="AZ221" s="762">
        <v>15</v>
      </c>
      <c r="BA221" s="762"/>
      <c r="BB221" s="762"/>
      <c r="BC221" s="762"/>
      <c r="BD221" s="762"/>
      <c r="BE221" s="905">
        <f t="shared" si="77"/>
        <v>0</v>
      </c>
      <c r="BF221" s="764">
        <v>2024</v>
      </c>
      <c r="BG221" s="764" t="s">
        <v>2323</v>
      </c>
      <c r="BH221" s="764" t="s">
        <v>2327</v>
      </c>
      <c r="BI221" s="765"/>
    </row>
    <row r="222" spans="1:61" s="766" customFormat="1" ht="31.5" hidden="1">
      <c r="A222" s="760" t="s">
        <v>413</v>
      </c>
      <c r="B222" s="746" t="s">
        <v>1500</v>
      </c>
      <c r="C222" s="734" t="s">
        <v>1501</v>
      </c>
      <c r="D222" s="761" t="s">
        <v>1502</v>
      </c>
      <c r="E222" s="734" t="s">
        <v>206</v>
      </c>
      <c r="F222" s="736"/>
      <c r="G222" s="762">
        <v>546</v>
      </c>
      <c r="H222" s="762">
        <v>526</v>
      </c>
      <c r="I222" s="763">
        <v>0</v>
      </c>
      <c r="J222" s="762">
        <v>20</v>
      </c>
      <c r="K222" s="762">
        <v>546</v>
      </c>
      <c r="L222" s="762">
        <v>526</v>
      </c>
      <c r="M222" s="981">
        <v>0</v>
      </c>
      <c r="N222" s="763">
        <v>0</v>
      </c>
      <c r="O222" s="763">
        <v>0</v>
      </c>
      <c r="P222" s="763">
        <v>0</v>
      </c>
      <c r="Q222" s="763">
        <v>0</v>
      </c>
      <c r="R222" s="763">
        <v>0</v>
      </c>
      <c r="S222" s="763">
        <f t="shared" si="84"/>
        <v>0</v>
      </c>
      <c r="T222" s="763">
        <v>0</v>
      </c>
      <c r="U222" s="763">
        <v>0</v>
      </c>
      <c r="V222" s="763">
        <v>0</v>
      </c>
      <c r="W222" s="763">
        <f t="shared" si="85"/>
        <v>0</v>
      </c>
      <c r="X222" s="763">
        <v>0</v>
      </c>
      <c r="Y222" s="763">
        <v>0</v>
      </c>
      <c r="Z222" s="763">
        <v>0</v>
      </c>
      <c r="AA222" s="763">
        <f t="shared" si="78"/>
        <v>0</v>
      </c>
      <c r="AB222" s="763">
        <v>0</v>
      </c>
      <c r="AC222" s="763">
        <v>0</v>
      </c>
      <c r="AD222" s="763">
        <v>0</v>
      </c>
      <c r="AE222" s="763">
        <f t="shared" si="79"/>
        <v>0</v>
      </c>
      <c r="AF222" s="763">
        <v>0</v>
      </c>
      <c r="AG222" s="763">
        <v>0</v>
      </c>
      <c r="AH222" s="763">
        <v>0</v>
      </c>
      <c r="AI222" s="763">
        <f t="shared" si="80"/>
        <v>0</v>
      </c>
      <c r="AJ222" s="763">
        <v>0</v>
      </c>
      <c r="AK222" s="763">
        <v>0</v>
      </c>
      <c r="AL222" s="763">
        <v>0</v>
      </c>
      <c r="AM222" s="763">
        <f t="shared" si="81"/>
        <v>0</v>
      </c>
      <c r="AN222" s="763">
        <v>0</v>
      </c>
      <c r="AO222" s="763">
        <v>0</v>
      </c>
      <c r="AP222" s="763">
        <v>0</v>
      </c>
      <c r="AQ222" s="762">
        <f t="shared" si="82"/>
        <v>526</v>
      </c>
      <c r="AR222" s="762">
        <v>526</v>
      </c>
      <c r="AS222" s="762">
        <v>0</v>
      </c>
      <c r="AT222" s="762">
        <v>0</v>
      </c>
      <c r="AU222" s="762">
        <v>20</v>
      </c>
      <c r="AV222" s="762">
        <f t="shared" si="83"/>
        <v>526</v>
      </c>
      <c r="AW222" s="762">
        <v>526</v>
      </c>
      <c r="AX222" s="194">
        <v>0</v>
      </c>
      <c r="AY222" s="194">
        <v>0</v>
      </c>
      <c r="AZ222" s="762">
        <v>20</v>
      </c>
      <c r="BA222" s="762"/>
      <c r="BB222" s="762"/>
      <c r="BC222" s="762"/>
      <c r="BD222" s="762"/>
      <c r="BE222" s="905">
        <f t="shared" si="77"/>
        <v>0</v>
      </c>
      <c r="BF222" s="764">
        <v>2024</v>
      </c>
      <c r="BG222" s="764" t="s">
        <v>2323</v>
      </c>
      <c r="BH222" s="764" t="s">
        <v>2327</v>
      </c>
      <c r="BI222" s="765"/>
    </row>
    <row r="223" spans="1:61" s="28" customFormat="1" ht="18.75" hidden="1">
      <c r="A223" s="69" t="s">
        <v>56</v>
      </c>
      <c r="B223" s="70" t="s">
        <v>57</v>
      </c>
      <c r="C223" s="71"/>
      <c r="D223" s="71"/>
      <c r="E223" s="71"/>
      <c r="F223" s="141"/>
      <c r="G223" s="142">
        <f>SUM(G224:G280)</f>
        <v>43835</v>
      </c>
      <c r="H223" s="142">
        <f t="shared" ref="H223:BE223" si="86">SUM(H224:H280)</f>
        <v>40218</v>
      </c>
      <c r="I223" s="142">
        <f t="shared" si="86"/>
        <v>0</v>
      </c>
      <c r="J223" s="142">
        <f t="shared" si="86"/>
        <v>3649</v>
      </c>
      <c r="K223" s="142">
        <f t="shared" si="86"/>
        <v>40186</v>
      </c>
      <c r="L223" s="142">
        <f t="shared" si="86"/>
        <v>40186</v>
      </c>
      <c r="M223" s="967">
        <f t="shared" si="86"/>
        <v>31070.296479999997</v>
      </c>
      <c r="N223" s="142">
        <f t="shared" si="86"/>
        <v>6519.8150000000005</v>
      </c>
      <c r="O223" s="142">
        <f t="shared" si="86"/>
        <v>7586.0750869999993</v>
      </c>
      <c r="P223" s="142">
        <f t="shared" si="86"/>
        <v>7586.0750869999993</v>
      </c>
      <c r="Q223" s="142">
        <f t="shared" si="86"/>
        <v>0</v>
      </c>
      <c r="R223" s="142">
        <f t="shared" si="86"/>
        <v>0</v>
      </c>
      <c r="S223" s="142">
        <f t="shared" si="86"/>
        <v>3244</v>
      </c>
      <c r="T223" s="142">
        <f t="shared" si="86"/>
        <v>3244</v>
      </c>
      <c r="U223" s="142">
        <f t="shared" si="86"/>
        <v>0</v>
      </c>
      <c r="V223" s="142">
        <f t="shared" si="86"/>
        <v>0</v>
      </c>
      <c r="W223" s="142">
        <f t="shared" si="86"/>
        <v>6232.2880000000005</v>
      </c>
      <c r="X223" s="142">
        <f t="shared" si="86"/>
        <v>6232.2880000000005</v>
      </c>
      <c r="Y223" s="142">
        <f t="shared" si="86"/>
        <v>0</v>
      </c>
      <c r="Z223" s="142">
        <f t="shared" si="86"/>
        <v>0</v>
      </c>
      <c r="AA223" s="142">
        <f t="shared" si="86"/>
        <v>1446.784627</v>
      </c>
      <c r="AB223" s="142">
        <f t="shared" si="86"/>
        <v>1446.784627</v>
      </c>
      <c r="AC223" s="142">
        <f t="shared" si="86"/>
        <v>0</v>
      </c>
      <c r="AD223" s="142">
        <f t="shared" si="86"/>
        <v>0</v>
      </c>
      <c r="AE223" s="142">
        <f t="shared" si="86"/>
        <v>7586.0750869999993</v>
      </c>
      <c r="AF223" s="142">
        <f t="shared" si="86"/>
        <v>7586.0750869999993</v>
      </c>
      <c r="AG223" s="142">
        <f t="shared" si="86"/>
        <v>0</v>
      </c>
      <c r="AH223" s="142">
        <f t="shared" si="86"/>
        <v>0</v>
      </c>
      <c r="AI223" s="142">
        <f t="shared" si="86"/>
        <v>3244</v>
      </c>
      <c r="AJ223" s="142">
        <f t="shared" si="86"/>
        <v>3244</v>
      </c>
      <c r="AK223" s="142">
        <f t="shared" si="86"/>
        <v>0</v>
      </c>
      <c r="AL223" s="142">
        <f t="shared" si="86"/>
        <v>0</v>
      </c>
      <c r="AM223" s="142">
        <f t="shared" si="86"/>
        <v>35972</v>
      </c>
      <c r="AN223" s="142">
        <f t="shared" si="86"/>
        <v>35972</v>
      </c>
      <c r="AO223" s="142">
        <f t="shared" si="86"/>
        <v>0</v>
      </c>
      <c r="AP223" s="142">
        <f t="shared" si="86"/>
        <v>0</v>
      </c>
      <c r="AQ223" s="142">
        <f t="shared" si="86"/>
        <v>4458</v>
      </c>
      <c r="AR223" s="142">
        <f t="shared" si="86"/>
        <v>4458</v>
      </c>
      <c r="AS223" s="142">
        <f t="shared" si="86"/>
        <v>0</v>
      </c>
      <c r="AT223" s="142">
        <f t="shared" si="86"/>
        <v>0</v>
      </c>
      <c r="AU223" s="142">
        <f t="shared" si="86"/>
        <v>0</v>
      </c>
      <c r="AV223" s="142">
        <f t="shared" si="86"/>
        <v>3929</v>
      </c>
      <c r="AW223" s="142">
        <f t="shared" si="86"/>
        <v>3929</v>
      </c>
      <c r="AX223" s="142">
        <f t="shared" si="86"/>
        <v>0</v>
      </c>
      <c r="AY223" s="142">
        <f t="shared" si="86"/>
        <v>0</v>
      </c>
      <c r="AZ223" s="142">
        <f t="shared" si="86"/>
        <v>0</v>
      </c>
      <c r="BA223" s="142">
        <f t="shared" si="86"/>
        <v>0</v>
      </c>
      <c r="BB223" s="142">
        <f t="shared" si="86"/>
        <v>0</v>
      </c>
      <c r="BC223" s="142">
        <f t="shared" si="86"/>
        <v>0</v>
      </c>
      <c r="BD223" s="142">
        <f t="shared" si="86"/>
        <v>212</v>
      </c>
      <c r="BE223" s="142">
        <f t="shared" si="86"/>
        <v>32728</v>
      </c>
      <c r="BF223" s="198"/>
      <c r="BG223" s="198"/>
      <c r="BH223" s="198"/>
      <c r="BI223" s="72"/>
    </row>
    <row r="224" spans="1:61" s="270" customFormat="1" ht="31.5" hidden="1">
      <c r="A224" s="262">
        <v>1</v>
      </c>
      <c r="B224" s="263" t="s">
        <v>1503</v>
      </c>
      <c r="C224" s="240" t="s">
        <v>1504</v>
      </c>
      <c r="D224" s="240" t="s">
        <v>1505</v>
      </c>
      <c r="E224" s="264" t="s">
        <v>1506</v>
      </c>
      <c r="F224" s="265" t="s">
        <v>1507</v>
      </c>
      <c r="G224" s="266">
        <v>505</v>
      </c>
      <c r="H224" s="266">
        <v>431</v>
      </c>
      <c r="I224" s="267"/>
      <c r="J224" s="266">
        <v>74</v>
      </c>
      <c r="K224" s="268">
        <v>431</v>
      </c>
      <c r="L224" s="268">
        <v>431</v>
      </c>
      <c r="M224" s="968">
        <v>396.34899999999999</v>
      </c>
      <c r="N224" s="267"/>
      <c r="O224" s="210"/>
      <c r="P224" s="210"/>
      <c r="Q224" s="267"/>
      <c r="R224" s="267"/>
      <c r="S224" s="266">
        <f t="shared" si="84"/>
        <v>0</v>
      </c>
      <c r="T224" s="266"/>
      <c r="U224" s="267"/>
      <c r="V224" s="267"/>
      <c r="W224" s="267">
        <f t="shared" si="85"/>
        <v>0</v>
      </c>
      <c r="X224" s="267"/>
      <c r="Y224" s="267"/>
      <c r="Z224" s="267"/>
      <c r="AA224" s="267">
        <f t="shared" si="78"/>
        <v>0</v>
      </c>
      <c r="AB224" s="267"/>
      <c r="AC224" s="267"/>
      <c r="AD224" s="210"/>
      <c r="AE224" s="267">
        <f t="shared" si="79"/>
        <v>0</v>
      </c>
      <c r="AF224" s="210"/>
      <c r="AG224" s="267"/>
      <c r="AH224" s="267"/>
      <c r="AI224" s="267">
        <f t="shared" si="80"/>
        <v>0</v>
      </c>
      <c r="AJ224" s="266"/>
      <c r="AK224" s="267"/>
      <c r="AL224" s="267"/>
      <c r="AM224" s="267">
        <f t="shared" si="81"/>
        <v>431</v>
      </c>
      <c r="AN224" s="268">
        <v>431</v>
      </c>
      <c r="AO224" s="267"/>
      <c r="AP224" s="267"/>
      <c r="AQ224" s="266">
        <f t="shared" si="82"/>
        <v>0</v>
      </c>
      <c r="AR224" s="266"/>
      <c r="AS224" s="267"/>
      <c r="AT224" s="267"/>
      <c r="AU224" s="267"/>
      <c r="AV224" s="267">
        <f t="shared" si="83"/>
        <v>0</v>
      </c>
      <c r="AW224" s="267"/>
      <c r="AX224" s="267"/>
      <c r="AY224" s="267"/>
      <c r="AZ224" s="267"/>
      <c r="BA224" s="267"/>
      <c r="BB224" s="267"/>
      <c r="BC224" s="267"/>
      <c r="BD224" s="210">
        <f t="shared" ref="BD224:BD272" si="87">AW224</f>
        <v>0</v>
      </c>
      <c r="BE224" s="906">
        <f t="shared" si="77"/>
        <v>431</v>
      </c>
      <c r="BF224" s="211">
        <v>2022</v>
      </c>
      <c r="BG224" s="211" t="s">
        <v>910</v>
      </c>
      <c r="BH224" s="211"/>
      <c r="BI224" s="269"/>
    </row>
    <row r="225" spans="1:61" s="270" customFormat="1" ht="38.25" hidden="1">
      <c r="A225" s="262">
        <v>2</v>
      </c>
      <c r="B225" s="271" t="s">
        <v>1508</v>
      </c>
      <c r="C225" s="240" t="s">
        <v>1504</v>
      </c>
      <c r="D225" s="240" t="s">
        <v>1509</v>
      </c>
      <c r="E225" s="264" t="s">
        <v>1506</v>
      </c>
      <c r="F225" s="265" t="s">
        <v>1510</v>
      </c>
      <c r="G225" s="266">
        <v>1000</v>
      </c>
      <c r="H225" s="266">
        <v>1000</v>
      </c>
      <c r="I225" s="267"/>
      <c r="J225" s="266">
        <v>0</v>
      </c>
      <c r="K225" s="268">
        <v>1000</v>
      </c>
      <c r="L225" s="268">
        <v>1000</v>
      </c>
      <c r="M225" s="968">
        <v>999.98299999999995</v>
      </c>
      <c r="N225" s="272">
        <v>14.205</v>
      </c>
      <c r="O225" s="210">
        <v>14.205</v>
      </c>
      <c r="P225" s="210">
        <v>14.205</v>
      </c>
      <c r="Q225" s="267"/>
      <c r="R225" s="267"/>
      <c r="S225" s="266">
        <f t="shared" si="84"/>
        <v>0</v>
      </c>
      <c r="T225" s="266"/>
      <c r="U225" s="267"/>
      <c r="V225" s="267"/>
      <c r="W225" s="272">
        <f t="shared" si="85"/>
        <v>14.205</v>
      </c>
      <c r="X225" s="272">
        <v>14.205</v>
      </c>
      <c r="Y225" s="267"/>
      <c r="Z225" s="267"/>
      <c r="AA225" s="267">
        <f t="shared" si="78"/>
        <v>0</v>
      </c>
      <c r="AB225" s="267"/>
      <c r="AC225" s="267"/>
      <c r="AD225" s="210"/>
      <c r="AE225" s="267">
        <f t="shared" si="79"/>
        <v>14.205</v>
      </c>
      <c r="AF225" s="210">
        <v>14.205</v>
      </c>
      <c r="AG225" s="267"/>
      <c r="AH225" s="267"/>
      <c r="AI225" s="267">
        <f t="shared" si="80"/>
        <v>0</v>
      </c>
      <c r="AJ225" s="266"/>
      <c r="AK225" s="267"/>
      <c r="AL225" s="267"/>
      <c r="AM225" s="267">
        <f t="shared" si="81"/>
        <v>1000</v>
      </c>
      <c r="AN225" s="268">
        <v>1000</v>
      </c>
      <c r="AO225" s="267"/>
      <c r="AP225" s="267"/>
      <c r="AQ225" s="266">
        <f t="shared" si="82"/>
        <v>0</v>
      </c>
      <c r="AR225" s="266"/>
      <c r="AS225" s="267"/>
      <c r="AT225" s="267"/>
      <c r="AU225" s="267"/>
      <c r="AV225" s="267">
        <f t="shared" si="83"/>
        <v>0</v>
      </c>
      <c r="AW225" s="267"/>
      <c r="AX225" s="267"/>
      <c r="AY225" s="267"/>
      <c r="AZ225" s="267"/>
      <c r="BA225" s="267"/>
      <c r="BB225" s="267"/>
      <c r="BC225" s="267"/>
      <c r="BD225" s="210">
        <f t="shared" si="87"/>
        <v>0</v>
      </c>
      <c r="BE225" s="906">
        <f t="shared" si="77"/>
        <v>1000</v>
      </c>
      <c r="BF225" s="211">
        <v>2022</v>
      </c>
      <c r="BG225" s="211" t="s">
        <v>910</v>
      </c>
      <c r="BH225" s="211"/>
      <c r="BI225" s="269"/>
    </row>
    <row r="226" spans="1:61" s="270" customFormat="1" ht="31.5" hidden="1">
      <c r="A226" s="262">
        <v>3</v>
      </c>
      <c r="B226" s="273" t="s">
        <v>1511</v>
      </c>
      <c r="C226" s="240" t="s">
        <v>1512</v>
      </c>
      <c r="D226" s="240" t="s">
        <v>1513</v>
      </c>
      <c r="E226" s="264" t="s">
        <v>1506</v>
      </c>
      <c r="F226" s="265" t="s">
        <v>1514</v>
      </c>
      <c r="G226" s="266">
        <v>508</v>
      </c>
      <c r="H226" s="266">
        <v>488</v>
      </c>
      <c r="I226" s="267"/>
      <c r="J226" s="266">
        <v>20</v>
      </c>
      <c r="K226" s="268">
        <v>488</v>
      </c>
      <c r="L226" s="268">
        <v>488</v>
      </c>
      <c r="M226" s="968">
        <v>466.47800000000001</v>
      </c>
      <c r="N226" s="267"/>
      <c r="O226" s="210">
        <v>21.521999999999998</v>
      </c>
      <c r="P226" s="210">
        <v>21.521999999999998</v>
      </c>
      <c r="Q226" s="267"/>
      <c r="R226" s="267"/>
      <c r="S226" s="266">
        <f t="shared" si="84"/>
        <v>0</v>
      </c>
      <c r="T226" s="266"/>
      <c r="U226" s="267"/>
      <c r="V226" s="267"/>
      <c r="W226" s="267">
        <f t="shared" si="85"/>
        <v>0</v>
      </c>
      <c r="X226" s="267"/>
      <c r="Y226" s="267"/>
      <c r="Z226" s="267"/>
      <c r="AA226" s="267">
        <f t="shared" si="78"/>
        <v>0</v>
      </c>
      <c r="AB226" s="267"/>
      <c r="AC226" s="267"/>
      <c r="AD226" s="210"/>
      <c r="AE226" s="267">
        <f t="shared" si="79"/>
        <v>21.521999999999998</v>
      </c>
      <c r="AF226" s="210">
        <v>21.521999999999998</v>
      </c>
      <c r="AG226" s="267"/>
      <c r="AH226" s="267"/>
      <c r="AI226" s="267">
        <f t="shared" si="80"/>
        <v>0</v>
      </c>
      <c r="AJ226" s="266"/>
      <c r="AK226" s="267"/>
      <c r="AL226" s="267"/>
      <c r="AM226" s="267">
        <f t="shared" si="81"/>
        <v>488</v>
      </c>
      <c r="AN226" s="268">
        <v>488</v>
      </c>
      <c r="AO226" s="267"/>
      <c r="AP226" s="267"/>
      <c r="AQ226" s="266">
        <f t="shared" si="82"/>
        <v>0</v>
      </c>
      <c r="AR226" s="266"/>
      <c r="AS226" s="267"/>
      <c r="AT226" s="267"/>
      <c r="AU226" s="267"/>
      <c r="AV226" s="267">
        <f t="shared" si="83"/>
        <v>0</v>
      </c>
      <c r="AW226" s="267"/>
      <c r="AX226" s="267"/>
      <c r="AY226" s="267"/>
      <c r="AZ226" s="267"/>
      <c r="BA226" s="267"/>
      <c r="BB226" s="267"/>
      <c r="BC226" s="267"/>
      <c r="BD226" s="210">
        <f t="shared" si="87"/>
        <v>0</v>
      </c>
      <c r="BE226" s="906">
        <f t="shared" si="77"/>
        <v>488</v>
      </c>
      <c r="BF226" s="211">
        <v>2022</v>
      </c>
      <c r="BG226" s="211" t="s">
        <v>910</v>
      </c>
      <c r="BH226" s="211"/>
      <c r="BI226" s="269"/>
    </row>
    <row r="227" spans="1:61" s="270" customFormat="1" ht="31.5" hidden="1">
      <c r="A227" s="262">
        <v>4</v>
      </c>
      <c r="B227" s="273" t="s">
        <v>1515</v>
      </c>
      <c r="C227" s="240" t="s">
        <v>1512</v>
      </c>
      <c r="D227" s="240" t="s">
        <v>1516</v>
      </c>
      <c r="E227" s="264" t="s">
        <v>1506</v>
      </c>
      <c r="F227" s="265" t="s">
        <v>1517</v>
      </c>
      <c r="G227" s="266">
        <v>954</v>
      </c>
      <c r="H227" s="266">
        <v>954</v>
      </c>
      <c r="I227" s="267"/>
      <c r="J227" s="266">
        <v>0</v>
      </c>
      <c r="K227" s="268">
        <v>954</v>
      </c>
      <c r="L227" s="268">
        <v>954</v>
      </c>
      <c r="M227" s="968">
        <v>947.24900000000002</v>
      </c>
      <c r="N227" s="267"/>
      <c r="O227" s="210">
        <v>6.7510000000000003</v>
      </c>
      <c r="P227" s="210">
        <v>6.7510000000000003</v>
      </c>
      <c r="Q227" s="267"/>
      <c r="R227" s="267"/>
      <c r="S227" s="266">
        <f t="shared" si="84"/>
        <v>0</v>
      </c>
      <c r="T227" s="266"/>
      <c r="U227" s="267"/>
      <c r="V227" s="267"/>
      <c r="W227" s="267">
        <f t="shared" si="85"/>
        <v>0</v>
      </c>
      <c r="X227" s="267"/>
      <c r="Y227" s="267"/>
      <c r="Z227" s="267"/>
      <c r="AA227" s="267">
        <f t="shared" si="78"/>
        <v>0</v>
      </c>
      <c r="AB227" s="267"/>
      <c r="AC227" s="267"/>
      <c r="AD227" s="210"/>
      <c r="AE227" s="267">
        <f t="shared" si="79"/>
        <v>6.7510000000000003</v>
      </c>
      <c r="AF227" s="210">
        <v>6.7510000000000003</v>
      </c>
      <c r="AG227" s="267"/>
      <c r="AH227" s="267"/>
      <c r="AI227" s="267">
        <f t="shared" si="80"/>
        <v>0</v>
      </c>
      <c r="AJ227" s="266"/>
      <c r="AK227" s="267"/>
      <c r="AL227" s="267"/>
      <c r="AM227" s="267">
        <f t="shared" si="81"/>
        <v>954</v>
      </c>
      <c r="AN227" s="268">
        <v>954</v>
      </c>
      <c r="AO227" s="267"/>
      <c r="AP227" s="267"/>
      <c r="AQ227" s="266">
        <f t="shared" si="82"/>
        <v>0</v>
      </c>
      <c r="AR227" s="266"/>
      <c r="AS227" s="267"/>
      <c r="AT227" s="267"/>
      <c r="AU227" s="267"/>
      <c r="AV227" s="267">
        <f t="shared" si="83"/>
        <v>0</v>
      </c>
      <c r="AW227" s="267"/>
      <c r="AX227" s="267"/>
      <c r="AY227" s="267"/>
      <c r="AZ227" s="267"/>
      <c r="BA227" s="267"/>
      <c r="BB227" s="267"/>
      <c r="BC227" s="267"/>
      <c r="BD227" s="210">
        <f t="shared" si="87"/>
        <v>0</v>
      </c>
      <c r="BE227" s="906">
        <f t="shared" si="77"/>
        <v>954</v>
      </c>
      <c r="BF227" s="211">
        <v>2022</v>
      </c>
      <c r="BG227" s="211" t="s">
        <v>910</v>
      </c>
      <c r="BH227" s="211"/>
      <c r="BI227" s="269"/>
    </row>
    <row r="228" spans="1:61" s="270" customFormat="1" ht="31.5" hidden="1">
      <c r="A228" s="262">
        <v>5</v>
      </c>
      <c r="B228" s="263" t="s">
        <v>1518</v>
      </c>
      <c r="C228" s="240" t="s">
        <v>1504</v>
      </c>
      <c r="D228" s="240" t="s">
        <v>1001</v>
      </c>
      <c r="E228" s="264" t="s">
        <v>1506</v>
      </c>
      <c r="F228" s="265" t="s">
        <v>1519</v>
      </c>
      <c r="G228" s="266">
        <v>527</v>
      </c>
      <c r="H228" s="266">
        <v>527</v>
      </c>
      <c r="I228" s="267"/>
      <c r="J228" s="266">
        <v>0</v>
      </c>
      <c r="K228" s="268">
        <v>527</v>
      </c>
      <c r="L228" s="268">
        <v>527</v>
      </c>
      <c r="M228" s="968">
        <v>516.78499999999997</v>
      </c>
      <c r="N228" s="267"/>
      <c r="O228" s="210"/>
      <c r="P228" s="210"/>
      <c r="Q228" s="267"/>
      <c r="R228" s="267"/>
      <c r="S228" s="266">
        <f t="shared" si="84"/>
        <v>0</v>
      </c>
      <c r="T228" s="266"/>
      <c r="U228" s="267"/>
      <c r="V228" s="267"/>
      <c r="W228" s="267">
        <f t="shared" si="85"/>
        <v>0</v>
      </c>
      <c r="X228" s="267"/>
      <c r="Y228" s="267"/>
      <c r="Z228" s="267"/>
      <c r="AA228" s="267">
        <f t="shared" si="78"/>
        <v>0</v>
      </c>
      <c r="AB228" s="267"/>
      <c r="AC228" s="267"/>
      <c r="AD228" s="210"/>
      <c r="AE228" s="267">
        <f t="shared" si="79"/>
        <v>0</v>
      </c>
      <c r="AF228" s="210"/>
      <c r="AG228" s="267"/>
      <c r="AH228" s="267"/>
      <c r="AI228" s="267">
        <f t="shared" si="80"/>
        <v>0</v>
      </c>
      <c r="AJ228" s="266"/>
      <c r="AK228" s="267"/>
      <c r="AL228" s="267"/>
      <c r="AM228" s="267">
        <f t="shared" si="81"/>
        <v>527</v>
      </c>
      <c r="AN228" s="268">
        <v>527</v>
      </c>
      <c r="AO228" s="267"/>
      <c r="AP228" s="267"/>
      <c r="AQ228" s="266">
        <f t="shared" si="82"/>
        <v>0</v>
      </c>
      <c r="AR228" s="266"/>
      <c r="AS228" s="267"/>
      <c r="AT228" s="267"/>
      <c r="AU228" s="267"/>
      <c r="AV228" s="267">
        <f t="shared" si="83"/>
        <v>0</v>
      </c>
      <c r="AW228" s="267"/>
      <c r="AX228" s="267"/>
      <c r="AY228" s="267"/>
      <c r="AZ228" s="267"/>
      <c r="BA228" s="267"/>
      <c r="BB228" s="267"/>
      <c r="BC228" s="267"/>
      <c r="BD228" s="210">
        <f t="shared" si="87"/>
        <v>0</v>
      </c>
      <c r="BE228" s="906">
        <f t="shared" si="77"/>
        <v>527</v>
      </c>
      <c r="BF228" s="211">
        <v>2022</v>
      </c>
      <c r="BG228" s="211" t="s">
        <v>910</v>
      </c>
      <c r="BH228" s="211"/>
      <c r="BI228" s="269"/>
    </row>
    <row r="229" spans="1:61" s="270" customFormat="1" ht="31.5" hidden="1">
      <c r="A229" s="262">
        <v>6</v>
      </c>
      <c r="B229" s="274" t="s">
        <v>1520</v>
      </c>
      <c r="C229" s="240" t="s">
        <v>1521</v>
      </c>
      <c r="D229" s="240" t="s">
        <v>1522</v>
      </c>
      <c r="E229" s="264" t="s">
        <v>1506</v>
      </c>
      <c r="F229" s="265" t="s">
        <v>1523</v>
      </c>
      <c r="G229" s="266">
        <v>784</v>
      </c>
      <c r="H229" s="266">
        <v>784</v>
      </c>
      <c r="I229" s="267"/>
      <c r="J229" s="266">
        <v>0</v>
      </c>
      <c r="K229" s="268">
        <v>784</v>
      </c>
      <c r="L229" s="268">
        <v>784</v>
      </c>
      <c r="M229" s="968">
        <v>777.39800000000002</v>
      </c>
      <c r="N229" s="267"/>
      <c r="O229" s="210"/>
      <c r="P229" s="210"/>
      <c r="Q229" s="267"/>
      <c r="R229" s="267"/>
      <c r="S229" s="266">
        <f t="shared" si="84"/>
        <v>0</v>
      </c>
      <c r="T229" s="266"/>
      <c r="U229" s="267"/>
      <c r="V229" s="267"/>
      <c r="W229" s="267">
        <f t="shared" si="85"/>
        <v>0</v>
      </c>
      <c r="X229" s="267"/>
      <c r="Y229" s="267"/>
      <c r="Z229" s="267"/>
      <c r="AA229" s="267">
        <f t="shared" si="78"/>
        <v>0</v>
      </c>
      <c r="AB229" s="267"/>
      <c r="AC229" s="267"/>
      <c r="AD229" s="210"/>
      <c r="AE229" s="267">
        <f t="shared" si="79"/>
        <v>0</v>
      </c>
      <c r="AF229" s="210"/>
      <c r="AG229" s="267"/>
      <c r="AH229" s="267"/>
      <c r="AI229" s="267">
        <f t="shared" si="80"/>
        <v>0</v>
      </c>
      <c r="AJ229" s="266"/>
      <c r="AK229" s="267"/>
      <c r="AL229" s="267"/>
      <c r="AM229" s="267">
        <f t="shared" si="81"/>
        <v>784</v>
      </c>
      <c r="AN229" s="268">
        <v>784</v>
      </c>
      <c r="AO229" s="267"/>
      <c r="AP229" s="267"/>
      <c r="AQ229" s="266">
        <f t="shared" si="82"/>
        <v>0</v>
      </c>
      <c r="AR229" s="266"/>
      <c r="AS229" s="267"/>
      <c r="AT229" s="267"/>
      <c r="AU229" s="267"/>
      <c r="AV229" s="267">
        <f t="shared" si="83"/>
        <v>0</v>
      </c>
      <c r="AW229" s="267"/>
      <c r="AX229" s="267"/>
      <c r="AY229" s="267"/>
      <c r="AZ229" s="267"/>
      <c r="BA229" s="267"/>
      <c r="BB229" s="267"/>
      <c r="BC229" s="267"/>
      <c r="BD229" s="210">
        <f t="shared" si="87"/>
        <v>0</v>
      </c>
      <c r="BE229" s="906">
        <f t="shared" si="77"/>
        <v>784</v>
      </c>
      <c r="BF229" s="211">
        <v>2022</v>
      </c>
      <c r="BG229" s="211" t="s">
        <v>910</v>
      </c>
      <c r="BH229" s="211"/>
      <c r="BI229" s="269"/>
    </row>
    <row r="230" spans="1:61" s="270" customFormat="1" ht="31.5" hidden="1">
      <c r="A230" s="262">
        <v>7</v>
      </c>
      <c r="B230" s="273" t="s">
        <v>1524</v>
      </c>
      <c r="C230" s="240" t="s">
        <v>1512</v>
      </c>
      <c r="D230" s="240" t="s">
        <v>1525</v>
      </c>
      <c r="E230" s="264" t="s">
        <v>1506</v>
      </c>
      <c r="F230" s="265" t="s">
        <v>1526</v>
      </c>
      <c r="G230" s="266">
        <v>674</v>
      </c>
      <c r="H230" s="266">
        <v>639</v>
      </c>
      <c r="I230" s="267"/>
      <c r="J230" s="266">
        <v>35</v>
      </c>
      <c r="K230" s="268">
        <v>639</v>
      </c>
      <c r="L230" s="268">
        <v>639</v>
      </c>
      <c r="M230" s="968">
        <v>611.18499999999995</v>
      </c>
      <c r="N230" s="272">
        <v>599.49</v>
      </c>
      <c r="O230" s="210">
        <v>627.30499999999995</v>
      </c>
      <c r="P230" s="210">
        <v>627.30499999999995</v>
      </c>
      <c r="Q230" s="267"/>
      <c r="R230" s="267"/>
      <c r="S230" s="266">
        <f t="shared" si="84"/>
        <v>0</v>
      </c>
      <c r="T230" s="266"/>
      <c r="U230" s="267"/>
      <c r="V230" s="267"/>
      <c r="W230" s="272">
        <f t="shared" si="85"/>
        <v>599.49</v>
      </c>
      <c r="X230" s="272">
        <v>599.49</v>
      </c>
      <c r="Y230" s="267"/>
      <c r="Z230" s="267"/>
      <c r="AA230" s="267">
        <f t="shared" si="78"/>
        <v>0</v>
      </c>
      <c r="AB230" s="267"/>
      <c r="AC230" s="267"/>
      <c r="AD230" s="210"/>
      <c r="AE230" s="267">
        <f t="shared" si="79"/>
        <v>627.30499999999995</v>
      </c>
      <c r="AF230" s="210">
        <v>627.30499999999995</v>
      </c>
      <c r="AG230" s="267"/>
      <c r="AH230" s="267"/>
      <c r="AI230" s="267">
        <f t="shared" si="80"/>
        <v>0</v>
      </c>
      <c r="AJ230" s="266"/>
      <c r="AK230" s="267"/>
      <c r="AL230" s="267"/>
      <c r="AM230" s="267">
        <f t="shared" si="81"/>
        <v>639</v>
      </c>
      <c r="AN230" s="268">
        <v>639</v>
      </c>
      <c r="AO230" s="267"/>
      <c r="AP230" s="267"/>
      <c r="AQ230" s="266">
        <f t="shared" si="82"/>
        <v>0</v>
      </c>
      <c r="AR230" s="266"/>
      <c r="AS230" s="267"/>
      <c r="AT230" s="267"/>
      <c r="AU230" s="267"/>
      <c r="AV230" s="267">
        <f t="shared" si="83"/>
        <v>0</v>
      </c>
      <c r="AW230" s="267"/>
      <c r="AX230" s="267"/>
      <c r="AY230" s="267"/>
      <c r="AZ230" s="267"/>
      <c r="BA230" s="267"/>
      <c r="BB230" s="267"/>
      <c r="BC230" s="267"/>
      <c r="BD230" s="210">
        <f t="shared" si="87"/>
        <v>0</v>
      </c>
      <c r="BE230" s="906">
        <f t="shared" si="77"/>
        <v>639</v>
      </c>
      <c r="BF230" s="211">
        <v>2022</v>
      </c>
      <c r="BG230" s="211" t="s">
        <v>910</v>
      </c>
      <c r="BH230" s="211"/>
      <c r="BI230" s="269"/>
    </row>
    <row r="231" spans="1:61" s="270" customFormat="1" ht="51" hidden="1">
      <c r="A231" s="262">
        <v>8</v>
      </c>
      <c r="B231" s="273" t="s">
        <v>1527</v>
      </c>
      <c r="C231" s="240" t="s">
        <v>1528</v>
      </c>
      <c r="D231" s="240" t="s">
        <v>1529</v>
      </c>
      <c r="E231" s="264" t="s">
        <v>1506</v>
      </c>
      <c r="F231" s="265" t="s">
        <v>1530</v>
      </c>
      <c r="G231" s="266">
        <v>1064</v>
      </c>
      <c r="H231" s="266">
        <v>915</v>
      </c>
      <c r="I231" s="267"/>
      <c r="J231" s="266">
        <v>149</v>
      </c>
      <c r="K231" s="268">
        <v>915</v>
      </c>
      <c r="L231" s="268">
        <v>915</v>
      </c>
      <c r="M231" s="968">
        <v>868.27499999999998</v>
      </c>
      <c r="N231" s="272">
        <v>848.92499999999995</v>
      </c>
      <c r="O231" s="210">
        <v>895.65</v>
      </c>
      <c r="P231" s="210">
        <v>895.65</v>
      </c>
      <c r="Q231" s="267"/>
      <c r="R231" s="267"/>
      <c r="S231" s="266">
        <f t="shared" si="84"/>
        <v>0</v>
      </c>
      <c r="T231" s="266"/>
      <c r="U231" s="267"/>
      <c r="V231" s="267"/>
      <c r="W231" s="272">
        <f t="shared" si="85"/>
        <v>848.92499999999995</v>
      </c>
      <c r="X231" s="272">
        <v>848.92499999999995</v>
      </c>
      <c r="Y231" s="267"/>
      <c r="Z231" s="267"/>
      <c r="AA231" s="267">
        <f t="shared" si="78"/>
        <v>0</v>
      </c>
      <c r="AB231" s="267"/>
      <c r="AC231" s="267"/>
      <c r="AD231" s="210"/>
      <c r="AE231" s="267">
        <f t="shared" si="79"/>
        <v>895.65</v>
      </c>
      <c r="AF231" s="210">
        <v>895.65</v>
      </c>
      <c r="AG231" s="267"/>
      <c r="AH231" s="267"/>
      <c r="AI231" s="267">
        <f t="shared" si="80"/>
        <v>0</v>
      </c>
      <c r="AJ231" s="266"/>
      <c r="AK231" s="267"/>
      <c r="AL231" s="267"/>
      <c r="AM231" s="267">
        <f t="shared" si="81"/>
        <v>915</v>
      </c>
      <c r="AN231" s="268">
        <v>915</v>
      </c>
      <c r="AO231" s="267"/>
      <c r="AP231" s="267"/>
      <c r="AQ231" s="266">
        <f t="shared" si="82"/>
        <v>0</v>
      </c>
      <c r="AR231" s="266"/>
      <c r="AS231" s="267"/>
      <c r="AT231" s="267"/>
      <c r="AU231" s="267"/>
      <c r="AV231" s="267">
        <f t="shared" si="83"/>
        <v>0</v>
      </c>
      <c r="AW231" s="267"/>
      <c r="AX231" s="267"/>
      <c r="AY231" s="267"/>
      <c r="AZ231" s="267"/>
      <c r="BA231" s="267"/>
      <c r="BB231" s="267"/>
      <c r="BC231" s="267"/>
      <c r="BD231" s="210">
        <f t="shared" si="87"/>
        <v>0</v>
      </c>
      <c r="BE231" s="906">
        <f t="shared" si="77"/>
        <v>915</v>
      </c>
      <c r="BF231" s="211">
        <v>2022</v>
      </c>
      <c r="BG231" s="211" t="s">
        <v>910</v>
      </c>
      <c r="BH231" s="211"/>
      <c r="BI231" s="269"/>
    </row>
    <row r="232" spans="1:61" s="270" customFormat="1" ht="31.5" hidden="1">
      <c r="A232" s="262">
        <v>9</v>
      </c>
      <c r="B232" s="273" t="s">
        <v>1531</v>
      </c>
      <c r="C232" s="240" t="s">
        <v>1528</v>
      </c>
      <c r="D232" s="240" t="s">
        <v>1532</v>
      </c>
      <c r="E232" s="264" t="s">
        <v>1506</v>
      </c>
      <c r="F232" s="265" t="s">
        <v>1533</v>
      </c>
      <c r="G232" s="266">
        <v>395</v>
      </c>
      <c r="H232" s="266">
        <v>375</v>
      </c>
      <c r="I232" s="267"/>
      <c r="J232" s="266">
        <v>20</v>
      </c>
      <c r="K232" s="268">
        <v>375</v>
      </c>
      <c r="L232" s="268">
        <v>375</v>
      </c>
      <c r="M232" s="968">
        <v>358.73899999999998</v>
      </c>
      <c r="N232" s="267"/>
      <c r="O232" s="210">
        <v>16.260999999999999</v>
      </c>
      <c r="P232" s="210">
        <v>16.260999999999999</v>
      </c>
      <c r="Q232" s="267"/>
      <c r="R232" s="267"/>
      <c r="S232" s="266">
        <f t="shared" si="84"/>
        <v>0</v>
      </c>
      <c r="T232" s="266"/>
      <c r="U232" s="267"/>
      <c r="V232" s="267"/>
      <c r="W232" s="267">
        <f t="shared" si="85"/>
        <v>0</v>
      </c>
      <c r="X232" s="267"/>
      <c r="Y232" s="267"/>
      <c r="Z232" s="267"/>
      <c r="AA232" s="267">
        <f t="shared" si="78"/>
        <v>0</v>
      </c>
      <c r="AB232" s="267"/>
      <c r="AC232" s="267"/>
      <c r="AD232" s="210"/>
      <c r="AE232" s="267">
        <f t="shared" si="79"/>
        <v>16.260999999999999</v>
      </c>
      <c r="AF232" s="210">
        <v>16.260999999999999</v>
      </c>
      <c r="AG232" s="267"/>
      <c r="AH232" s="267"/>
      <c r="AI232" s="267">
        <f t="shared" si="80"/>
        <v>0</v>
      </c>
      <c r="AJ232" s="266"/>
      <c r="AK232" s="267"/>
      <c r="AL232" s="267"/>
      <c r="AM232" s="267">
        <f t="shared" si="81"/>
        <v>375</v>
      </c>
      <c r="AN232" s="268">
        <v>375</v>
      </c>
      <c r="AO232" s="267"/>
      <c r="AP232" s="267"/>
      <c r="AQ232" s="266">
        <f t="shared" si="82"/>
        <v>0</v>
      </c>
      <c r="AR232" s="266"/>
      <c r="AS232" s="267"/>
      <c r="AT232" s="267"/>
      <c r="AU232" s="267"/>
      <c r="AV232" s="267">
        <f t="shared" si="83"/>
        <v>0</v>
      </c>
      <c r="AW232" s="267"/>
      <c r="AX232" s="267"/>
      <c r="AY232" s="267"/>
      <c r="AZ232" s="267"/>
      <c r="BA232" s="267"/>
      <c r="BB232" s="267"/>
      <c r="BC232" s="267"/>
      <c r="BD232" s="210">
        <f t="shared" si="87"/>
        <v>0</v>
      </c>
      <c r="BE232" s="906">
        <f t="shared" si="77"/>
        <v>375</v>
      </c>
      <c r="BF232" s="211">
        <v>2022</v>
      </c>
      <c r="BG232" s="211" t="s">
        <v>910</v>
      </c>
      <c r="BH232" s="211"/>
      <c r="BI232" s="269"/>
    </row>
    <row r="233" spans="1:61" s="270" customFormat="1" ht="31.5" hidden="1">
      <c r="A233" s="262">
        <v>10</v>
      </c>
      <c r="B233" s="273" t="s">
        <v>1534</v>
      </c>
      <c r="C233" s="240" t="s">
        <v>1528</v>
      </c>
      <c r="D233" s="240" t="s">
        <v>1535</v>
      </c>
      <c r="E233" s="264" t="s">
        <v>1506</v>
      </c>
      <c r="F233" s="265" t="s">
        <v>1536</v>
      </c>
      <c r="G233" s="266">
        <v>622</v>
      </c>
      <c r="H233" s="266">
        <v>602</v>
      </c>
      <c r="I233" s="267"/>
      <c r="J233" s="266">
        <v>20</v>
      </c>
      <c r="K233" s="268">
        <v>602</v>
      </c>
      <c r="L233" s="268">
        <v>602</v>
      </c>
      <c r="M233" s="968">
        <v>576.07500000000005</v>
      </c>
      <c r="N233" s="272">
        <v>564.58600000000001</v>
      </c>
      <c r="O233" s="210">
        <v>590.51099999999997</v>
      </c>
      <c r="P233" s="210">
        <v>590.51099999999997</v>
      </c>
      <c r="Q233" s="267"/>
      <c r="R233" s="267"/>
      <c r="S233" s="266">
        <f t="shared" si="84"/>
        <v>0</v>
      </c>
      <c r="T233" s="266"/>
      <c r="U233" s="267"/>
      <c r="V233" s="267"/>
      <c r="W233" s="272">
        <f t="shared" si="85"/>
        <v>564.58600000000001</v>
      </c>
      <c r="X233" s="272">
        <v>564.58600000000001</v>
      </c>
      <c r="Y233" s="267"/>
      <c r="Z233" s="267"/>
      <c r="AA233" s="267">
        <f t="shared" si="78"/>
        <v>0</v>
      </c>
      <c r="AB233" s="267"/>
      <c r="AC233" s="267"/>
      <c r="AD233" s="210"/>
      <c r="AE233" s="267">
        <f t="shared" si="79"/>
        <v>590.51099999999997</v>
      </c>
      <c r="AF233" s="210">
        <v>590.51099999999997</v>
      </c>
      <c r="AG233" s="267"/>
      <c r="AH233" s="267"/>
      <c r="AI233" s="267">
        <f t="shared" si="80"/>
        <v>0</v>
      </c>
      <c r="AJ233" s="266"/>
      <c r="AK233" s="267"/>
      <c r="AL233" s="267"/>
      <c r="AM233" s="267">
        <f t="shared" si="81"/>
        <v>602</v>
      </c>
      <c r="AN233" s="268">
        <v>602</v>
      </c>
      <c r="AO233" s="267"/>
      <c r="AP233" s="267"/>
      <c r="AQ233" s="266">
        <f t="shared" si="82"/>
        <v>0</v>
      </c>
      <c r="AR233" s="266"/>
      <c r="AS233" s="267"/>
      <c r="AT233" s="267"/>
      <c r="AU233" s="267"/>
      <c r="AV233" s="267">
        <f t="shared" si="83"/>
        <v>0</v>
      </c>
      <c r="AW233" s="267"/>
      <c r="AX233" s="267"/>
      <c r="AY233" s="267"/>
      <c r="AZ233" s="267"/>
      <c r="BA233" s="267"/>
      <c r="BB233" s="267"/>
      <c r="BC233" s="267"/>
      <c r="BD233" s="210">
        <f t="shared" si="87"/>
        <v>0</v>
      </c>
      <c r="BE233" s="906">
        <f t="shared" si="77"/>
        <v>602</v>
      </c>
      <c r="BF233" s="211">
        <v>2022</v>
      </c>
      <c r="BG233" s="211" t="s">
        <v>910</v>
      </c>
      <c r="BH233" s="211"/>
      <c r="BI233" s="269"/>
    </row>
    <row r="234" spans="1:61" s="270" customFormat="1" ht="31.5" hidden="1">
      <c r="A234" s="262">
        <v>11</v>
      </c>
      <c r="B234" s="274" t="s">
        <v>1537</v>
      </c>
      <c r="C234" s="240" t="s">
        <v>1538</v>
      </c>
      <c r="D234" s="240" t="s">
        <v>1539</v>
      </c>
      <c r="E234" s="264" t="s">
        <v>1506</v>
      </c>
      <c r="F234" s="265" t="s">
        <v>1540</v>
      </c>
      <c r="G234" s="266">
        <v>625</v>
      </c>
      <c r="H234" s="266">
        <v>600</v>
      </c>
      <c r="I234" s="267"/>
      <c r="J234" s="266">
        <v>25</v>
      </c>
      <c r="K234" s="268">
        <v>600</v>
      </c>
      <c r="L234" s="268">
        <v>600</v>
      </c>
      <c r="M234" s="968">
        <v>573.60599999999999</v>
      </c>
      <c r="N234" s="272">
        <v>76.397000000000006</v>
      </c>
      <c r="O234" s="210">
        <v>102.791</v>
      </c>
      <c r="P234" s="210">
        <v>102.791</v>
      </c>
      <c r="Q234" s="267"/>
      <c r="R234" s="267"/>
      <c r="S234" s="266">
        <f t="shared" si="84"/>
        <v>0</v>
      </c>
      <c r="T234" s="266"/>
      <c r="U234" s="267"/>
      <c r="V234" s="267"/>
      <c r="W234" s="272">
        <f t="shared" si="85"/>
        <v>76.397000000000006</v>
      </c>
      <c r="X234" s="272">
        <v>76.397000000000006</v>
      </c>
      <c r="Y234" s="267"/>
      <c r="Z234" s="267"/>
      <c r="AA234" s="267">
        <f t="shared" si="78"/>
        <v>0</v>
      </c>
      <c r="AB234" s="267"/>
      <c r="AC234" s="267"/>
      <c r="AD234" s="210"/>
      <c r="AE234" s="267">
        <f t="shared" si="79"/>
        <v>102.791</v>
      </c>
      <c r="AF234" s="210">
        <v>102.791</v>
      </c>
      <c r="AG234" s="267"/>
      <c r="AH234" s="267"/>
      <c r="AI234" s="267">
        <f t="shared" si="80"/>
        <v>0</v>
      </c>
      <c r="AJ234" s="266"/>
      <c r="AK234" s="267"/>
      <c r="AL234" s="267"/>
      <c r="AM234" s="267">
        <f t="shared" si="81"/>
        <v>600</v>
      </c>
      <c r="AN234" s="268">
        <v>600</v>
      </c>
      <c r="AO234" s="267"/>
      <c r="AP234" s="267"/>
      <c r="AQ234" s="266">
        <f t="shared" si="82"/>
        <v>0</v>
      </c>
      <c r="AR234" s="266"/>
      <c r="AS234" s="267"/>
      <c r="AT234" s="267"/>
      <c r="AU234" s="267"/>
      <c r="AV234" s="267">
        <f t="shared" si="83"/>
        <v>0</v>
      </c>
      <c r="AW234" s="267"/>
      <c r="AX234" s="267"/>
      <c r="AY234" s="267"/>
      <c r="AZ234" s="267"/>
      <c r="BA234" s="267"/>
      <c r="BB234" s="267"/>
      <c r="BC234" s="267"/>
      <c r="BD234" s="210">
        <f t="shared" si="87"/>
        <v>0</v>
      </c>
      <c r="BE234" s="906">
        <f t="shared" si="77"/>
        <v>600</v>
      </c>
      <c r="BF234" s="211">
        <v>2022</v>
      </c>
      <c r="BG234" s="211" t="s">
        <v>910</v>
      </c>
      <c r="BH234" s="211"/>
      <c r="BI234" s="269"/>
    </row>
    <row r="235" spans="1:61" s="270" customFormat="1" ht="31.5" hidden="1">
      <c r="A235" s="262">
        <v>12</v>
      </c>
      <c r="B235" s="274" t="s">
        <v>1541</v>
      </c>
      <c r="C235" s="240" t="s">
        <v>1538</v>
      </c>
      <c r="D235" s="240" t="s">
        <v>1535</v>
      </c>
      <c r="E235" s="264" t="s">
        <v>1506</v>
      </c>
      <c r="F235" s="265" t="s">
        <v>1542</v>
      </c>
      <c r="G235" s="266">
        <v>619</v>
      </c>
      <c r="H235" s="266">
        <v>594</v>
      </c>
      <c r="I235" s="267"/>
      <c r="J235" s="266">
        <v>25</v>
      </c>
      <c r="K235" s="268">
        <v>594</v>
      </c>
      <c r="L235" s="268">
        <v>594</v>
      </c>
      <c r="M235" s="968">
        <v>568.00699999999995</v>
      </c>
      <c r="N235" s="272">
        <v>74.594999999999999</v>
      </c>
      <c r="O235" s="210">
        <v>100.58799999999999</v>
      </c>
      <c r="P235" s="210">
        <v>100.58799999999999</v>
      </c>
      <c r="Q235" s="267"/>
      <c r="R235" s="267"/>
      <c r="S235" s="266">
        <f t="shared" si="84"/>
        <v>0</v>
      </c>
      <c r="T235" s="266"/>
      <c r="U235" s="267"/>
      <c r="V235" s="267"/>
      <c r="W235" s="272">
        <f t="shared" si="85"/>
        <v>74.594999999999999</v>
      </c>
      <c r="X235" s="272">
        <v>74.594999999999999</v>
      </c>
      <c r="Y235" s="267"/>
      <c r="Z235" s="267"/>
      <c r="AA235" s="267">
        <f t="shared" si="78"/>
        <v>0</v>
      </c>
      <c r="AB235" s="267"/>
      <c r="AC235" s="267"/>
      <c r="AD235" s="210"/>
      <c r="AE235" s="267">
        <f t="shared" si="79"/>
        <v>100.58799999999999</v>
      </c>
      <c r="AF235" s="210">
        <v>100.58799999999999</v>
      </c>
      <c r="AG235" s="267"/>
      <c r="AH235" s="267"/>
      <c r="AI235" s="267">
        <f t="shared" si="80"/>
        <v>0</v>
      </c>
      <c r="AJ235" s="266"/>
      <c r="AK235" s="267"/>
      <c r="AL235" s="267"/>
      <c r="AM235" s="267">
        <f t="shared" si="81"/>
        <v>594</v>
      </c>
      <c r="AN235" s="268">
        <v>594</v>
      </c>
      <c r="AO235" s="267"/>
      <c r="AP235" s="267"/>
      <c r="AQ235" s="266">
        <f t="shared" si="82"/>
        <v>0</v>
      </c>
      <c r="AR235" s="266"/>
      <c r="AS235" s="267"/>
      <c r="AT235" s="267"/>
      <c r="AU235" s="267"/>
      <c r="AV235" s="267">
        <f t="shared" si="83"/>
        <v>0</v>
      </c>
      <c r="AW235" s="267"/>
      <c r="AX235" s="267"/>
      <c r="AY235" s="267"/>
      <c r="AZ235" s="267"/>
      <c r="BA235" s="267"/>
      <c r="BB235" s="267"/>
      <c r="BC235" s="267"/>
      <c r="BD235" s="210">
        <f t="shared" si="87"/>
        <v>0</v>
      </c>
      <c r="BE235" s="906">
        <f t="shared" si="77"/>
        <v>594</v>
      </c>
      <c r="BF235" s="211">
        <v>2022</v>
      </c>
      <c r="BG235" s="211" t="s">
        <v>910</v>
      </c>
      <c r="BH235" s="211"/>
      <c r="BI235" s="269"/>
    </row>
    <row r="236" spans="1:61" s="270" customFormat="1" ht="31.5" hidden="1">
      <c r="A236" s="262">
        <v>13</v>
      </c>
      <c r="B236" s="274" t="s">
        <v>1543</v>
      </c>
      <c r="C236" s="240" t="s">
        <v>1538</v>
      </c>
      <c r="D236" s="240" t="s">
        <v>1544</v>
      </c>
      <c r="E236" s="264" t="s">
        <v>1506</v>
      </c>
      <c r="F236" s="265" t="s">
        <v>1545</v>
      </c>
      <c r="G236" s="266">
        <v>850</v>
      </c>
      <c r="H236" s="266">
        <v>850</v>
      </c>
      <c r="I236" s="267"/>
      <c r="J236" s="266">
        <v>0</v>
      </c>
      <c r="K236" s="268">
        <v>850</v>
      </c>
      <c r="L236" s="268">
        <v>850</v>
      </c>
      <c r="M236" s="968">
        <v>815.48699999999997</v>
      </c>
      <c r="N236" s="267"/>
      <c r="O236" s="210">
        <v>34.512999999999998</v>
      </c>
      <c r="P236" s="210">
        <v>34.512999999999998</v>
      </c>
      <c r="Q236" s="267"/>
      <c r="R236" s="267"/>
      <c r="S236" s="266">
        <f t="shared" si="84"/>
        <v>0</v>
      </c>
      <c r="T236" s="266"/>
      <c r="U236" s="267"/>
      <c r="V236" s="267"/>
      <c r="W236" s="267">
        <f t="shared" si="85"/>
        <v>0</v>
      </c>
      <c r="X236" s="267"/>
      <c r="Y236" s="267"/>
      <c r="Z236" s="267"/>
      <c r="AA236" s="267">
        <f t="shared" si="78"/>
        <v>0</v>
      </c>
      <c r="AB236" s="267"/>
      <c r="AC236" s="267"/>
      <c r="AD236" s="210"/>
      <c r="AE236" s="267">
        <f t="shared" si="79"/>
        <v>34.512999999999998</v>
      </c>
      <c r="AF236" s="210">
        <v>34.512999999999998</v>
      </c>
      <c r="AG236" s="267"/>
      <c r="AH236" s="267"/>
      <c r="AI236" s="267">
        <f t="shared" si="80"/>
        <v>0</v>
      </c>
      <c r="AJ236" s="266"/>
      <c r="AK236" s="267"/>
      <c r="AL236" s="267"/>
      <c r="AM236" s="267">
        <f t="shared" si="81"/>
        <v>850</v>
      </c>
      <c r="AN236" s="268">
        <v>850</v>
      </c>
      <c r="AO236" s="267"/>
      <c r="AP236" s="267"/>
      <c r="AQ236" s="266">
        <f t="shared" si="82"/>
        <v>0</v>
      </c>
      <c r="AR236" s="266"/>
      <c r="AS236" s="267"/>
      <c r="AT236" s="267"/>
      <c r="AU236" s="267"/>
      <c r="AV236" s="267">
        <f t="shared" si="83"/>
        <v>0</v>
      </c>
      <c r="AW236" s="267"/>
      <c r="AX236" s="267"/>
      <c r="AY236" s="267"/>
      <c r="AZ236" s="267"/>
      <c r="BA236" s="267"/>
      <c r="BB236" s="267"/>
      <c r="BC236" s="267"/>
      <c r="BD236" s="210">
        <f t="shared" si="87"/>
        <v>0</v>
      </c>
      <c r="BE236" s="906">
        <f t="shared" si="77"/>
        <v>850</v>
      </c>
      <c r="BF236" s="211">
        <v>2022</v>
      </c>
      <c r="BG236" s="211" t="s">
        <v>910</v>
      </c>
      <c r="BH236" s="211"/>
      <c r="BI236" s="269"/>
    </row>
    <row r="237" spans="1:61" s="270" customFormat="1" ht="31.5" hidden="1">
      <c r="A237" s="262">
        <v>14</v>
      </c>
      <c r="B237" s="274" t="s">
        <v>1546</v>
      </c>
      <c r="C237" s="240" t="s">
        <v>1547</v>
      </c>
      <c r="D237" s="240" t="s">
        <v>1548</v>
      </c>
      <c r="E237" s="264" t="s">
        <v>1506</v>
      </c>
      <c r="F237" s="265" t="s">
        <v>1549</v>
      </c>
      <c r="G237" s="266">
        <v>975</v>
      </c>
      <c r="H237" s="266">
        <v>791</v>
      </c>
      <c r="I237" s="267"/>
      <c r="J237" s="266">
        <v>184</v>
      </c>
      <c r="K237" s="268">
        <v>791</v>
      </c>
      <c r="L237" s="268">
        <v>791</v>
      </c>
      <c r="M237" s="968">
        <v>721.24099999999999</v>
      </c>
      <c r="N237" s="272">
        <v>3.5609999999999999</v>
      </c>
      <c r="O237" s="210">
        <v>73.319999999999993</v>
      </c>
      <c r="P237" s="210">
        <v>73.319999999999993</v>
      </c>
      <c r="Q237" s="267"/>
      <c r="R237" s="267"/>
      <c r="S237" s="266">
        <f t="shared" si="84"/>
        <v>0</v>
      </c>
      <c r="T237" s="266"/>
      <c r="U237" s="267"/>
      <c r="V237" s="267"/>
      <c r="W237" s="272">
        <f t="shared" si="85"/>
        <v>3.5609999999999999</v>
      </c>
      <c r="X237" s="272">
        <v>3.5609999999999999</v>
      </c>
      <c r="Y237" s="267"/>
      <c r="Z237" s="267"/>
      <c r="AA237" s="267">
        <f t="shared" si="78"/>
        <v>0</v>
      </c>
      <c r="AB237" s="267"/>
      <c r="AC237" s="267"/>
      <c r="AD237" s="210"/>
      <c r="AE237" s="267">
        <f t="shared" si="79"/>
        <v>73.319999999999993</v>
      </c>
      <c r="AF237" s="210">
        <v>73.319999999999993</v>
      </c>
      <c r="AG237" s="267"/>
      <c r="AH237" s="267"/>
      <c r="AI237" s="267">
        <f t="shared" si="80"/>
        <v>0</v>
      </c>
      <c r="AJ237" s="266"/>
      <c r="AK237" s="267"/>
      <c r="AL237" s="267"/>
      <c r="AM237" s="267">
        <f t="shared" si="81"/>
        <v>791</v>
      </c>
      <c r="AN237" s="268">
        <v>791</v>
      </c>
      <c r="AO237" s="267"/>
      <c r="AP237" s="267"/>
      <c r="AQ237" s="266">
        <f t="shared" si="82"/>
        <v>0</v>
      </c>
      <c r="AR237" s="266"/>
      <c r="AS237" s="267"/>
      <c r="AT237" s="267"/>
      <c r="AU237" s="267"/>
      <c r="AV237" s="267">
        <f t="shared" si="83"/>
        <v>0</v>
      </c>
      <c r="AW237" s="267"/>
      <c r="AX237" s="267"/>
      <c r="AY237" s="267"/>
      <c r="AZ237" s="267"/>
      <c r="BA237" s="267"/>
      <c r="BB237" s="267"/>
      <c r="BC237" s="267"/>
      <c r="BD237" s="210">
        <f t="shared" si="87"/>
        <v>0</v>
      </c>
      <c r="BE237" s="906">
        <f t="shared" si="77"/>
        <v>791</v>
      </c>
      <c r="BF237" s="211">
        <v>2022</v>
      </c>
      <c r="BG237" s="211" t="s">
        <v>910</v>
      </c>
      <c r="BH237" s="211"/>
      <c r="BI237" s="269"/>
    </row>
    <row r="238" spans="1:61" s="270" customFormat="1" ht="31.5" hidden="1">
      <c r="A238" s="262">
        <v>15</v>
      </c>
      <c r="B238" s="275" t="s">
        <v>1550</v>
      </c>
      <c r="C238" s="240" t="s">
        <v>1551</v>
      </c>
      <c r="D238" s="240" t="s">
        <v>1552</v>
      </c>
      <c r="E238" s="264" t="s">
        <v>1506</v>
      </c>
      <c r="F238" s="265" t="s">
        <v>1553</v>
      </c>
      <c r="G238" s="266">
        <v>682</v>
      </c>
      <c r="H238" s="266">
        <v>538</v>
      </c>
      <c r="I238" s="267"/>
      <c r="J238" s="266">
        <v>144</v>
      </c>
      <c r="K238" s="268">
        <v>538</v>
      </c>
      <c r="L238" s="268">
        <v>538</v>
      </c>
      <c r="M238" s="968">
        <v>481.863</v>
      </c>
      <c r="N238" s="272">
        <v>328.56299999999999</v>
      </c>
      <c r="O238" s="210">
        <v>384.7</v>
      </c>
      <c r="P238" s="210">
        <v>384.7</v>
      </c>
      <c r="Q238" s="267"/>
      <c r="R238" s="267"/>
      <c r="S238" s="266">
        <f t="shared" si="84"/>
        <v>0</v>
      </c>
      <c r="T238" s="266"/>
      <c r="U238" s="267"/>
      <c r="V238" s="267"/>
      <c r="W238" s="272">
        <f t="shared" si="85"/>
        <v>328.56299999999999</v>
      </c>
      <c r="X238" s="272">
        <v>328.56299999999999</v>
      </c>
      <c r="Y238" s="267"/>
      <c r="Z238" s="267"/>
      <c r="AA238" s="267">
        <f t="shared" si="78"/>
        <v>0</v>
      </c>
      <c r="AB238" s="267"/>
      <c r="AC238" s="267"/>
      <c r="AD238" s="210"/>
      <c r="AE238" s="267">
        <f t="shared" si="79"/>
        <v>384.7</v>
      </c>
      <c r="AF238" s="210">
        <v>384.7</v>
      </c>
      <c r="AG238" s="267"/>
      <c r="AH238" s="267"/>
      <c r="AI238" s="267">
        <f t="shared" si="80"/>
        <v>0</v>
      </c>
      <c r="AJ238" s="266"/>
      <c r="AK238" s="267"/>
      <c r="AL238" s="267"/>
      <c r="AM238" s="267">
        <f t="shared" si="81"/>
        <v>538</v>
      </c>
      <c r="AN238" s="268">
        <v>538</v>
      </c>
      <c r="AO238" s="267"/>
      <c r="AP238" s="267"/>
      <c r="AQ238" s="266">
        <f t="shared" si="82"/>
        <v>0</v>
      </c>
      <c r="AR238" s="266"/>
      <c r="AS238" s="267"/>
      <c r="AT238" s="267"/>
      <c r="AU238" s="267"/>
      <c r="AV238" s="267">
        <f t="shared" si="83"/>
        <v>0</v>
      </c>
      <c r="AW238" s="267"/>
      <c r="AX238" s="267"/>
      <c r="AY238" s="267"/>
      <c r="AZ238" s="267"/>
      <c r="BA238" s="267"/>
      <c r="BB238" s="267"/>
      <c r="BC238" s="267"/>
      <c r="BD238" s="210">
        <f t="shared" si="87"/>
        <v>0</v>
      </c>
      <c r="BE238" s="906">
        <f t="shared" si="77"/>
        <v>538</v>
      </c>
      <c r="BF238" s="211">
        <v>2022</v>
      </c>
      <c r="BG238" s="211" t="s">
        <v>910</v>
      </c>
      <c r="BH238" s="211"/>
      <c r="BI238" s="269"/>
    </row>
    <row r="239" spans="1:61" s="270" customFormat="1" ht="31.5" hidden="1">
      <c r="A239" s="262">
        <v>16</v>
      </c>
      <c r="B239" s="275" t="s">
        <v>1554</v>
      </c>
      <c r="C239" s="240" t="s">
        <v>1551</v>
      </c>
      <c r="D239" s="240" t="s">
        <v>1555</v>
      </c>
      <c r="E239" s="264" t="s">
        <v>1506</v>
      </c>
      <c r="F239" s="265" t="s">
        <v>1556</v>
      </c>
      <c r="G239" s="266">
        <v>1350</v>
      </c>
      <c r="H239" s="266">
        <v>1096</v>
      </c>
      <c r="I239" s="267"/>
      <c r="J239" s="266">
        <v>254</v>
      </c>
      <c r="K239" s="268">
        <v>1096</v>
      </c>
      <c r="L239" s="268">
        <v>1096</v>
      </c>
      <c r="M239" s="968">
        <v>984.77800000000002</v>
      </c>
      <c r="N239" s="272">
        <v>672.27800000000002</v>
      </c>
      <c r="O239" s="210">
        <v>783.5</v>
      </c>
      <c r="P239" s="210">
        <v>783.5</v>
      </c>
      <c r="Q239" s="267"/>
      <c r="R239" s="267"/>
      <c r="S239" s="266">
        <f t="shared" si="84"/>
        <v>0</v>
      </c>
      <c r="T239" s="266"/>
      <c r="U239" s="267"/>
      <c r="V239" s="267"/>
      <c r="W239" s="272">
        <f t="shared" si="85"/>
        <v>672.27800000000002</v>
      </c>
      <c r="X239" s="272">
        <v>672.27800000000002</v>
      </c>
      <c r="Y239" s="267"/>
      <c r="Z239" s="267"/>
      <c r="AA239" s="267">
        <f t="shared" si="78"/>
        <v>0</v>
      </c>
      <c r="AB239" s="267"/>
      <c r="AC239" s="267"/>
      <c r="AD239" s="210"/>
      <c r="AE239" s="267">
        <f t="shared" si="79"/>
        <v>783.5</v>
      </c>
      <c r="AF239" s="210">
        <v>783.5</v>
      </c>
      <c r="AG239" s="267"/>
      <c r="AH239" s="267"/>
      <c r="AI239" s="267">
        <f t="shared" si="80"/>
        <v>0</v>
      </c>
      <c r="AJ239" s="266"/>
      <c r="AK239" s="267"/>
      <c r="AL239" s="267"/>
      <c r="AM239" s="267">
        <f t="shared" si="81"/>
        <v>1096</v>
      </c>
      <c r="AN239" s="268">
        <v>1096</v>
      </c>
      <c r="AO239" s="267"/>
      <c r="AP239" s="267"/>
      <c r="AQ239" s="266">
        <f t="shared" si="82"/>
        <v>0</v>
      </c>
      <c r="AR239" s="266"/>
      <c r="AS239" s="267"/>
      <c r="AT239" s="267"/>
      <c r="AU239" s="267"/>
      <c r="AV239" s="267">
        <f t="shared" si="83"/>
        <v>0</v>
      </c>
      <c r="AW239" s="267"/>
      <c r="AX239" s="267"/>
      <c r="AY239" s="267"/>
      <c r="AZ239" s="267"/>
      <c r="BA239" s="267"/>
      <c r="BB239" s="267"/>
      <c r="BC239" s="267"/>
      <c r="BD239" s="210">
        <f t="shared" si="87"/>
        <v>0</v>
      </c>
      <c r="BE239" s="906">
        <f t="shared" si="77"/>
        <v>1096</v>
      </c>
      <c r="BF239" s="211">
        <v>2022</v>
      </c>
      <c r="BG239" s="211" t="s">
        <v>910</v>
      </c>
      <c r="BH239" s="211"/>
      <c r="BI239" s="269"/>
    </row>
    <row r="240" spans="1:61" s="270" customFormat="1" ht="31.5" hidden="1">
      <c r="A240" s="262">
        <v>17</v>
      </c>
      <c r="B240" s="275" t="s">
        <v>1557</v>
      </c>
      <c r="C240" s="240" t="s">
        <v>1558</v>
      </c>
      <c r="D240" s="240" t="s">
        <v>1559</v>
      </c>
      <c r="E240" s="264" t="s">
        <v>1506</v>
      </c>
      <c r="F240" s="265" t="s">
        <v>1560</v>
      </c>
      <c r="G240" s="266">
        <v>910</v>
      </c>
      <c r="H240" s="266">
        <v>712</v>
      </c>
      <c r="I240" s="267"/>
      <c r="J240" s="266">
        <v>198</v>
      </c>
      <c r="K240" s="268">
        <v>712</v>
      </c>
      <c r="L240" s="268">
        <v>712</v>
      </c>
      <c r="M240" s="968">
        <v>684.50800000000004</v>
      </c>
      <c r="N240" s="267"/>
      <c r="O240" s="210">
        <v>27.492000000000001</v>
      </c>
      <c r="P240" s="210">
        <v>27.492000000000001</v>
      </c>
      <c r="Q240" s="267"/>
      <c r="R240" s="267"/>
      <c r="S240" s="266">
        <f t="shared" si="84"/>
        <v>0</v>
      </c>
      <c r="T240" s="266"/>
      <c r="U240" s="267"/>
      <c r="V240" s="267"/>
      <c r="W240" s="267">
        <f t="shared" si="85"/>
        <v>0</v>
      </c>
      <c r="X240" s="267"/>
      <c r="Y240" s="267"/>
      <c r="Z240" s="267"/>
      <c r="AA240" s="267">
        <f t="shared" si="78"/>
        <v>0</v>
      </c>
      <c r="AB240" s="267"/>
      <c r="AC240" s="267"/>
      <c r="AD240" s="210"/>
      <c r="AE240" s="267">
        <f t="shared" si="79"/>
        <v>27.492000000000001</v>
      </c>
      <c r="AF240" s="210">
        <v>27.492000000000001</v>
      </c>
      <c r="AG240" s="267"/>
      <c r="AH240" s="267"/>
      <c r="AI240" s="267">
        <f t="shared" si="80"/>
        <v>0</v>
      </c>
      <c r="AJ240" s="266"/>
      <c r="AK240" s="267"/>
      <c r="AL240" s="267"/>
      <c r="AM240" s="267">
        <f t="shared" si="81"/>
        <v>712</v>
      </c>
      <c r="AN240" s="268">
        <v>712</v>
      </c>
      <c r="AO240" s="267"/>
      <c r="AP240" s="267"/>
      <c r="AQ240" s="266">
        <f t="shared" si="82"/>
        <v>0</v>
      </c>
      <c r="AR240" s="266"/>
      <c r="AS240" s="267"/>
      <c r="AT240" s="267"/>
      <c r="AU240" s="267"/>
      <c r="AV240" s="267">
        <f t="shared" si="83"/>
        <v>0</v>
      </c>
      <c r="AW240" s="267"/>
      <c r="AX240" s="267"/>
      <c r="AY240" s="267"/>
      <c r="AZ240" s="267"/>
      <c r="BA240" s="267"/>
      <c r="BB240" s="267"/>
      <c r="BC240" s="267"/>
      <c r="BD240" s="210">
        <f t="shared" si="87"/>
        <v>0</v>
      </c>
      <c r="BE240" s="906">
        <f t="shared" si="77"/>
        <v>712</v>
      </c>
      <c r="BF240" s="211">
        <v>2022</v>
      </c>
      <c r="BG240" s="211" t="s">
        <v>910</v>
      </c>
      <c r="BH240" s="211"/>
      <c r="BI240" s="269"/>
    </row>
    <row r="241" spans="1:61" s="270" customFormat="1" ht="38.25" hidden="1">
      <c r="A241" s="262">
        <v>18</v>
      </c>
      <c r="B241" s="275" t="s">
        <v>1561</v>
      </c>
      <c r="C241" s="240" t="s">
        <v>1558</v>
      </c>
      <c r="D241" s="240" t="s">
        <v>1562</v>
      </c>
      <c r="E241" s="264" t="s">
        <v>1506</v>
      </c>
      <c r="F241" s="265" t="s">
        <v>1563</v>
      </c>
      <c r="G241" s="266">
        <v>1307</v>
      </c>
      <c r="H241" s="266">
        <v>1024</v>
      </c>
      <c r="I241" s="267"/>
      <c r="J241" s="266">
        <v>283</v>
      </c>
      <c r="K241" s="268">
        <v>1024</v>
      </c>
      <c r="L241" s="268">
        <v>1024</v>
      </c>
      <c r="M241" s="968">
        <v>984.46</v>
      </c>
      <c r="N241" s="267"/>
      <c r="O241" s="210">
        <v>39.54</v>
      </c>
      <c r="P241" s="210">
        <v>39.54</v>
      </c>
      <c r="Q241" s="267"/>
      <c r="R241" s="267"/>
      <c r="S241" s="266">
        <f t="shared" si="84"/>
        <v>0</v>
      </c>
      <c r="T241" s="266"/>
      <c r="U241" s="267"/>
      <c r="V241" s="267"/>
      <c r="W241" s="267">
        <f t="shared" si="85"/>
        <v>0</v>
      </c>
      <c r="X241" s="267"/>
      <c r="Y241" s="267"/>
      <c r="Z241" s="267"/>
      <c r="AA241" s="267">
        <f t="shared" si="78"/>
        <v>0</v>
      </c>
      <c r="AB241" s="267"/>
      <c r="AC241" s="267"/>
      <c r="AD241" s="210"/>
      <c r="AE241" s="267">
        <f t="shared" si="79"/>
        <v>39.54</v>
      </c>
      <c r="AF241" s="210">
        <v>39.54</v>
      </c>
      <c r="AG241" s="267"/>
      <c r="AH241" s="267"/>
      <c r="AI241" s="267">
        <f t="shared" si="80"/>
        <v>0</v>
      </c>
      <c r="AJ241" s="266"/>
      <c r="AK241" s="267"/>
      <c r="AL241" s="267"/>
      <c r="AM241" s="267">
        <f t="shared" si="81"/>
        <v>1024</v>
      </c>
      <c r="AN241" s="268">
        <v>1024</v>
      </c>
      <c r="AO241" s="267"/>
      <c r="AP241" s="267"/>
      <c r="AQ241" s="266">
        <f t="shared" si="82"/>
        <v>0</v>
      </c>
      <c r="AR241" s="266"/>
      <c r="AS241" s="267"/>
      <c r="AT241" s="267"/>
      <c r="AU241" s="267"/>
      <c r="AV241" s="267">
        <f t="shared" si="83"/>
        <v>0</v>
      </c>
      <c r="AW241" s="267"/>
      <c r="AX241" s="267"/>
      <c r="AY241" s="267"/>
      <c r="AZ241" s="267"/>
      <c r="BA241" s="267"/>
      <c r="BB241" s="267"/>
      <c r="BC241" s="267"/>
      <c r="BD241" s="210">
        <f t="shared" si="87"/>
        <v>0</v>
      </c>
      <c r="BE241" s="906">
        <f t="shared" si="77"/>
        <v>1024</v>
      </c>
      <c r="BF241" s="211">
        <v>2022</v>
      </c>
      <c r="BG241" s="211" t="s">
        <v>910</v>
      </c>
      <c r="BH241" s="211"/>
      <c r="BI241" s="269"/>
    </row>
    <row r="242" spans="1:61" s="270" customFormat="1" ht="51" hidden="1">
      <c r="A242" s="262">
        <v>19</v>
      </c>
      <c r="B242" s="271" t="s">
        <v>1564</v>
      </c>
      <c r="C242" s="240" t="s">
        <v>1565</v>
      </c>
      <c r="D242" s="240" t="s">
        <v>1566</v>
      </c>
      <c r="E242" s="264" t="s">
        <v>1506</v>
      </c>
      <c r="F242" s="265" t="s">
        <v>1567</v>
      </c>
      <c r="G242" s="266">
        <v>916</v>
      </c>
      <c r="H242" s="266">
        <v>697</v>
      </c>
      <c r="I242" s="267"/>
      <c r="J242" s="266">
        <v>219</v>
      </c>
      <c r="K242" s="268">
        <v>697</v>
      </c>
      <c r="L242" s="268">
        <v>697</v>
      </c>
      <c r="M242" s="968">
        <v>462.548</v>
      </c>
      <c r="N242" s="267"/>
      <c r="O242" s="210">
        <v>234.452</v>
      </c>
      <c r="P242" s="210">
        <v>234.452</v>
      </c>
      <c r="Q242" s="267"/>
      <c r="R242" s="267"/>
      <c r="S242" s="266">
        <f t="shared" si="84"/>
        <v>0</v>
      </c>
      <c r="T242" s="266"/>
      <c r="U242" s="267"/>
      <c r="V242" s="267"/>
      <c r="W242" s="267">
        <f t="shared" si="85"/>
        <v>0</v>
      </c>
      <c r="X242" s="267"/>
      <c r="Y242" s="267"/>
      <c r="Z242" s="267"/>
      <c r="AA242" s="267">
        <f t="shared" si="78"/>
        <v>0</v>
      </c>
      <c r="AB242" s="267"/>
      <c r="AC242" s="267"/>
      <c r="AD242" s="210"/>
      <c r="AE242" s="267">
        <f t="shared" si="79"/>
        <v>234.452</v>
      </c>
      <c r="AF242" s="210">
        <v>234.452</v>
      </c>
      <c r="AG242" s="267"/>
      <c r="AH242" s="267"/>
      <c r="AI242" s="267">
        <f t="shared" si="80"/>
        <v>0</v>
      </c>
      <c r="AJ242" s="266"/>
      <c r="AK242" s="267"/>
      <c r="AL242" s="267"/>
      <c r="AM242" s="267">
        <f t="shared" si="81"/>
        <v>697</v>
      </c>
      <c r="AN242" s="268">
        <v>697</v>
      </c>
      <c r="AO242" s="267"/>
      <c r="AP242" s="267"/>
      <c r="AQ242" s="266">
        <f t="shared" si="82"/>
        <v>0</v>
      </c>
      <c r="AR242" s="266"/>
      <c r="AS242" s="267"/>
      <c r="AT242" s="267"/>
      <c r="AU242" s="267"/>
      <c r="AV242" s="267">
        <f t="shared" si="83"/>
        <v>0</v>
      </c>
      <c r="AW242" s="267"/>
      <c r="AX242" s="267"/>
      <c r="AY242" s="267"/>
      <c r="AZ242" s="267"/>
      <c r="BA242" s="267"/>
      <c r="BB242" s="267"/>
      <c r="BC242" s="267"/>
      <c r="BD242" s="210">
        <f t="shared" si="87"/>
        <v>0</v>
      </c>
      <c r="BE242" s="906">
        <f t="shared" si="77"/>
        <v>697</v>
      </c>
      <c r="BF242" s="211">
        <v>2022</v>
      </c>
      <c r="BG242" s="211" t="s">
        <v>910</v>
      </c>
      <c r="BH242" s="211"/>
      <c r="BI242" s="269"/>
    </row>
    <row r="243" spans="1:61" s="270" customFormat="1" ht="38.25" hidden="1">
      <c r="A243" s="262">
        <v>20</v>
      </c>
      <c r="B243" s="275" t="s">
        <v>1568</v>
      </c>
      <c r="C243" s="240" t="s">
        <v>1569</v>
      </c>
      <c r="D243" s="240" t="s">
        <v>1570</v>
      </c>
      <c r="E243" s="264" t="s">
        <v>1506</v>
      </c>
      <c r="F243" s="265" t="s">
        <v>1571</v>
      </c>
      <c r="G243" s="266">
        <v>1140</v>
      </c>
      <c r="H243" s="266">
        <v>1140</v>
      </c>
      <c r="I243" s="267"/>
      <c r="J243" s="266">
        <v>0</v>
      </c>
      <c r="K243" s="268">
        <v>1140</v>
      </c>
      <c r="L243" s="268">
        <v>1140</v>
      </c>
      <c r="M243" s="968">
        <v>1139.864</v>
      </c>
      <c r="N243" s="267"/>
      <c r="O243" s="210"/>
      <c r="P243" s="210"/>
      <c r="Q243" s="267"/>
      <c r="R243" s="267"/>
      <c r="S243" s="266">
        <f t="shared" si="84"/>
        <v>0</v>
      </c>
      <c r="T243" s="266"/>
      <c r="U243" s="267"/>
      <c r="V243" s="267"/>
      <c r="W243" s="267">
        <f t="shared" si="85"/>
        <v>0</v>
      </c>
      <c r="X243" s="267"/>
      <c r="Y243" s="267"/>
      <c r="Z243" s="267"/>
      <c r="AA243" s="267">
        <f t="shared" si="78"/>
        <v>0</v>
      </c>
      <c r="AB243" s="267"/>
      <c r="AC243" s="267"/>
      <c r="AD243" s="210"/>
      <c r="AE243" s="267">
        <f t="shared" si="79"/>
        <v>0</v>
      </c>
      <c r="AF243" s="210"/>
      <c r="AG243" s="267"/>
      <c r="AH243" s="267"/>
      <c r="AI243" s="267">
        <f t="shared" si="80"/>
        <v>0</v>
      </c>
      <c r="AJ243" s="266"/>
      <c r="AK243" s="267"/>
      <c r="AL243" s="267"/>
      <c r="AM243" s="267">
        <f t="shared" si="81"/>
        <v>1140</v>
      </c>
      <c r="AN243" s="268">
        <v>1140</v>
      </c>
      <c r="AO243" s="267"/>
      <c r="AP243" s="267"/>
      <c r="AQ243" s="266">
        <f t="shared" si="82"/>
        <v>0</v>
      </c>
      <c r="AR243" s="266"/>
      <c r="AS243" s="267"/>
      <c r="AT243" s="267"/>
      <c r="AU243" s="267"/>
      <c r="AV243" s="267">
        <f t="shared" si="83"/>
        <v>0</v>
      </c>
      <c r="AW243" s="267"/>
      <c r="AX243" s="267"/>
      <c r="AY243" s="267"/>
      <c r="AZ243" s="267"/>
      <c r="BA243" s="267"/>
      <c r="BB243" s="267"/>
      <c r="BC243" s="267"/>
      <c r="BD243" s="210">
        <f t="shared" si="87"/>
        <v>0</v>
      </c>
      <c r="BE243" s="906">
        <f t="shared" si="77"/>
        <v>1140</v>
      </c>
      <c r="BF243" s="211">
        <v>2022</v>
      </c>
      <c r="BG243" s="211" t="s">
        <v>910</v>
      </c>
      <c r="BH243" s="211"/>
      <c r="BI243" s="269"/>
    </row>
    <row r="244" spans="1:61" s="270" customFormat="1" ht="31.5" hidden="1">
      <c r="A244" s="262">
        <v>21</v>
      </c>
      <c r="B244" s="271" t="s">
        <v>1572</v>
      </c>
      <c r="C244" s="240" t="s">
        <v>1547</v>
      </c>
      <c r="D244" s="240" t="s">
        <v>1573</v>
      </c>
      <c r="E244" s="264" t="s">
        <v>1506</v>
      </c>
      <c r="F244" s="265" t="s">
        <v>1574</v>
      </c>
      <c r="G244" s="266">
        <v>563</v>
      </c>
      <c r="H244" s="266">
        <v>533</v>
      </c>
      <c r="I244" s="267"/>
      <c r="J244" s="266">
        <v>30</v>
      </c>
      <c r="K244" s="268">
        <v>533</v>
      </c>
      <c r="L244" s="268">
        <v>533</v>
      </c>
      <c r="M244" s="968">
        <v>501.85899999999998</v>
      </c>
      <c r="N244" s="272">
        <v>3.8919999999999999</v>
      </c>
      <c r="O244" s="210">
        <v>35.033000000000001</v>
      </c>
      <c r="P244" s="210">
        <v>35.033000000000001</v>
      </c>
      <c r="Q244" s="267"/>
      <c r="R244" s="267"/>
      <c r="S244" s="266">
        <f t="shared" si="84"/>
        <v>0</v>
      </c>
      <c r="T244" s="266"/>
      <c r="U244" s="267"/>
      <c r="V244" s="267"/>
      <c r="W244" s="272">
        <f t="shared" si="85"/>
        <v>3.8919999999999999</v>
      </c>
      <c r="X244" s="272">
        <v>3.8919999999999999</v>
      </c>
      <c r="Y244" s="267"/>
      <c r="Z244" s="267"/>
      <c r="AA244" s="267">
        <f t="shared" si="78"/>
        <v>0</v>
      </c>
      <c r="AB244" s="267"/>
      <c r="AC244" s="267"/>
      <c r="AD244" s="210"/>
      <c r="AE244" s="267">
        <f t="shared" si="79"/>
        <v>35.033000000000001</v>
      </c>
      <c r="AF244" s="210">
        <v>35.033000000000001</v>
      </c>
      <c r="AG244" s="267"/>
      <c r="AH244" s="267"/>
      <c r="AI244" s="267">
        <f t="shared" si="80"/>
        <v>0</v>
      </c>
      <c r="AJ244" s="266"/>
      <c r="AK244" s="267"/>
      <c r="AL244" s="267"/>
      <c r="AM244" s="267">
        <f t="shared" si="81"/>
        <v>533</v>
      </c>
      <c r="AN244" s="268">
        <v>533</v>
      </c>
      <c r="AO244" s="267"/>
      <c r="AP244" s="267"/>
      <c r="AQ244" s="266">
        <f t="shared" si="82"/>
        <v>0</v>
      </c>
      <c r="AR244" s="266"/>
      <c r="AS244" s="267"/>
      <c r="AT244" s="267"/>
      <c r="AU244" s="267"/>
      <c r="AV244" s="267">
        <f t="shared" si="83"/>
        <v>0</v>
      </c>
      <c r="AW244" s="267"/>
      <c r="AX244" s="267"/>
      <c r="AY244" s="267"/>
      <c r="AZ244" s="267"/>
      <c r="BA244" s="267"/>
      <c r="BB244" s="267"/>
      <c r="BC244" s="267"/>
      <c r="BD244" s="210">
        <f t="shared" si="87"/>
        <v>0</v>
      </c>
      <c r="BE244" s="906">
        <f t="shared" si="77"/>
        <v>533</v>
      </c>
      <c r="BF244" s="211">
        <v>2022</v>
      </c>
      <c r="BG244" s="211" t="s">
        <v>910</v>
      </c>
      <c r="BH244" s="211"/>
      <c r="BI244" s="269"/>
    </row>
    <row r="245" spans="1:61" s="270" customFormat="1" ht="31.5" hidden="1">
      <c r="A245" s="262">
        <v>22</v>
      </c>
      <c r="B245" s="271" t="s">
        <v>1575</v>
      </c>
      <c r="C245" s="240" t="s">
        <v>1547</v>
      </c>
      <c r="D245" s="240" t="s">
        <v>1576</v>
      </c>
      <c r="E245" s="264" t="s">
        <v>1506</v>
      </c>
      <c r="F245" s="265" t="s">
        <v>1577</v>
      </c>
      <c r="G245" s="266">
        <v>406</v>
      </c>
      <c r="H245" s="266">
        <v>386</v>
      </c>
      <c r="I245" s="267"/>
      <c r="J245" s="266">
        <v>20</v>
      </c>
      <c r="K245" s="268">
        <v>386</v>
      </c>
      <c r="L245" s="268">
        <v>386</v>
      </c>
      <c r="M245" s="968">
        <v>383.35599999999999</v>
      </c>
      <c r="N245" s="272">
        <v>3.2690000000000001</v>
      </c>
      <c r="O245" s="210">
        <v>5.9130000000000003</v>
      </c>
      <c r="P245" s="210">
        <v>5.9130000000000003</v>
      </c>
      <c r="Q245" s="267"/>
      <c r="R245" s="267"/>
      <c r="S245" s="266">
        <f t="shared" si="84"/>
        <v>0</v>
      </c>
      <c r="T245" s="266"/>
      <c r="U245" s="267"/>
      <c r="V245" s="267"/>
      <c r="W245" s="272">
        <f t="shared" si="85"/>
        <v>3.2690000000000001</v>
      </c>
      <c r="X245" s="272">
        <v>3.2690000000000001</v>
      </c>
      <c r="Y245" s="267"/>
      <c r="Z245" s="267"/>
      <c r="AA245" s="267">
        <f t="shared" si="78"/>
        <v>0</v>
      </c>
      <c r="AB245" s="267"/>
      <c r="AC245" s="267"/>
      <c r="AD245" s="210"/>
      <c r="AE245" s="267">
        <f t="shared" si="79"/>
        <v>5.9130000000000003</v>
      </c>
      <c r="AF245" s="210">
        <v>5.9130000000000003</v>
      </c>
      <c r="AG245" s="267"/>
      <c r="AH245" s="267"/>
      <c r="AI245" s="267">
        <f t="shared" si="80"/>
        <v>0</v>
      </c>
      <c r="AJ245" s="266"/>
      <c r="AK245" s="267"/>
      <c r="AL245" s="267"/>
      <c r="AM245" s="267">
        <f t="shared" si="81"/>
        <v>386</v>
      </c>
      <c r="AN245" s="268">
        <v>386</v>
      </c>
      <c r="AO245" s="267"/>
      <c r="AP245" s="267"/>
      <c r="AQ245" s="266">
        <f t="shared" si="82"/>
        <v>0</v>
      </c>
      <c r="AR245" s="266"/>
      <c r="AS245" s="267"/>
      <c r="AT245" s="267"/>
      <c r="AU245" s="267"/>
      <c r="AV245" s="267">
        <f t="shared" si="83"/>
        <v>0</v>
      </c>
      <c r="AW245" s="267"/>
      <c r="AX245" s="267"/>
      <c r="AY245" s="267"/>
      <c r="AZ245" s="267"/>
      <c r="BA245" s="267"/>
      <c r="BB245" s="267"/>
      <c r="BC245" s="267"/>
      <c r="BD245" s="210">
        <f t="shared" si="87"/>
        <v>0</v>
      </c>
      <c r="BE245" s="906">
        <f t="shared" si="77"/>
        <v>386</v>
      </c>
      <c r="BF245" s="211">
        <v>2022</v>
      </c>
      <c r="BG245" s="211" t="s">
        <v>910</v>
      </c>
      <c r="BH245" s="211"/>
      <c r="BI245" s="269"/>
    </row>
    <row r="246" spans="1:61" s="270" customFormat="1" ht="31.5" hidden="1">
      <c r="A246" s="262">
        <v>23</v>
      </c>
      <c r="B246" s="271" t="s">
        <v>1578</v>
      </c>
      <c r="C246" s="240" t="s">
        <v>1565</v>
      </c>
      <c r="D246" s="240" t="s">
        <v>1579</v>
      </c>
      <c r="E246" s="264" t="s">
        <v>1506</v>
      </c>
      <c r="F246" s="265" t="s">
        <v>1580</v>
      </c>
      <c r="G246" s="266">
        <v>1023</v>
      </c>
      <c r="H246" s="266">
        <v>1013</v>
      </c>
      <c r="I246" s="267"/>
      <c r="J246" s="266">
        <v>10</v>
      </c>
      <c r="K246" s="268">
        <v>1013</v>
      </c>
      <c r="L246" s="268">
        <v>1013</v>
      </c>
      <c r="M246" s="968">
        <v>976.60599999999999</v>
      </c>
      <c r="N246" s="267"/>
      <c r="O246" s="210">
        <v>36.393999999999998</v>
      </c>
      <c r="P246" s="210">
        <v>36.393999999999998</v>
      </c>
      <c r="Q246" s="267"/>
      <c r="R246" s="267"/>
      <c r="S246" s="266">
        <f t="shared" si="84"/>
        <v>0</v>
      </c>
      <c r="T246" s="266"/>
      <c r="U246" s="267"/>
      <c r="V246" s="267"/>
      <c r="W246" s="267">
        <f t="shared" si="85"/>
        <v>0</v>
      </c>
      <c r="X246" s="267"/>
      <c r="Y246" s="267"/>
      <c r="Z246" s="267"/>
      <c r="AA246" s="267">
        <f t="shared" si="78"/>
        <v>0</v>
      </c>
      <c r="AB246" s="267"/>
      <c r="AC246" s="267"/>
      <c r="AD246" s="210"/>
      <c r="AE246" s="267">
        <f t="shared" si="79"/>
        <v>36.393999999999998</v>
      </c>
      <c r="AF246" s="210">
        <v>36.393999999999998</v>
      </c>
      <c r="AG246" s="267"/>
      <c r="AH246" s="267"/>
      <c r="AI246" s="267">
        <f t="shared" si="80"/>
        <v>0</v>
      </c>
      <c r="AJ246" s="266"/>
      <c r="AK246" s="267"/>
      <c r="AL246" s="267"/>
      <c r="AM246" s="267">
        <f t="shared" si="81"/>
        <v>1013</v>
      </c>
      <c r="AN246" s="268">
        <v>1013</v>
      </c>
      <c r="AO246" s="267"/>
      <c r="AP246" s="267"/>
      <c r="AQ246" s="266">
        <f t="shared" si="82"/>
        <v>0</v>
      </c>
      <c r="AR246" s="266"/>
      <c r="AS246" s="267"/>
      <c r="AT246" s="267"/>
      <c r="AU246" s="267"/>
      <c r="AV246" s="267">
        <f t="shared" si="83"/>
        <v>0</v>
      </c>
      <c r="AW246" s="267"/>
      <c r="AX246" s="267"/>
      <c r="AY246" s="267"/>
      <c r="AZ246" s="267"/>
      <c r="BA246" s="267"/>
      <c r="BB246" s="267"/>
      <c r="BC246" s="267"/>
      <c r="BD246" s="210">
        <f t="shared" si="87"/>
        <v>0</v>
      </c>
      <c r="BE246" s="906">
        <f t="shared" si="77"/>
        <v>1013</v>
      </c>
      <c r="BF246" s="211">
        <v>2022</v>
      </c>
      <c r="BG246" s="211" t="s">
        <v>910</v>
      </c>
      <c r="BH246" s="211"/>
      <c r="BI246" s="269"/>
    </row>
    <row r="247" spans="1:61" s="270" customFormat="1" ht="31.5" hidden="1">
      <c r="A247" s="262">
        <v>24</v>
      </c>
      <c r="B247" s="275" t="s">
        <v>1581</v>
      </c>
      <c r="C247" s="240" t="s">
        <v>1569</v>
      </c>
      <c r="D247" s="240" t="s">
        <v>1525</v>
      </c>
      <c r="E247" s="264" t="s">
        <v>1506</v>
      </c>
      <c r="F247" s="265" t="s">
        <v>1582</v>
      </c>
      <c r="G247" s="266">
        <v>799</v>
      </c>
      <c r="H247" s="266">
        <v>784</v>
      </c>
      <c r="I247" s="267"/>
      <c r="J247" s="266">
        <v>15</v>
      </c>
      <c r="K247" s="268">
        <v>784</v>
      </c>
      <c r="L247" s="268">
        <v>784</v>
      </c>
      <c r="M247" s="968">
        <v>754.41099999999994</v>
      </c>
      <c r="N247" s="267"/>
      <c r="O247" s="210"/>
      <c r="P247" s="210"/>
      <c r="Q247" s="267"/>
      <c r="R247" s="267"/>
      <c r="S247" s="266">
        <f t="shared" si="84"/>
        <v>0</v>
      </c>
      <c r="T247" s="266"/>
      <c r="U247" s="267"/>
      <c r="V247" s="267"/>
      <c r="W247" s="267">
        <f t="shared" si="85"/>
        <v>0</v>
      </c>
      <c r="X247" s="267"/>
      <c r="Y247" s="267"/>
      <c r="Z247" s="267"/>
      <c r="AA247" s="267">
        <f t="shared" si="78"/>
        <v>0</v>
      </c>
      <c r="AB247" s="267"/>
      <c r="AC247" s="267"/>
      <c r="AD247" s="210"/>
      <c r="AE247" s="267">
        <f t="shared" si="79"/>
        <v>0</v>
      </c>
      <c r="AF247" s="210"/>
      <c r="AG247" s="267"/>
      <c r="AH247" s="267"/>
      <c r="AI247" s="267">
        <f t="shared" si="80"/>
        <v>0</v>
      </c>
      <c r="AJ247" s="266"/>
      <c r="AK247" s="267"/>
      <c r="AL247" s="267"/>
      <c r="AM247" s="267">
        <f t="shared" si="81"/>
        <v>784</v>
      </c>
      <c r="AN247" s="268">
        <v>784</v>
      </c>
      <c r="AO247" s="267"/>
      <c r="AP247" s="267"/>
      <c r="AQ247" s="266">
        <f t="shared" si="82"/>
        <v>0</v>
      </c>
      <c r="AR247" s="266"/>
      <c r="AS247" s="267"/>
      <c r="AT247" s="267"/>
      <c r="AU247" s="267"/>
      <c r="AV247" s="267">
        <f t="shared" si="83"/>
        <v>0</v>
      </c>
      <c r="AW247" s="267"/>
      <c r="AX247" s="267"/>
      <c r="AY247" s="267"/>
      <c r="AZ247" s="267"/>
      <c r="BA247" s="267"/>
      <c r="BB247" s="267"/>
      <c r="BC247" s="267"/>
      <c r="BD247" s="210">
        <f t="shared" si="87"/>
        <v>0</v>
      </c>
      <c r="BE247" s="906">
        <f t="shared" si="77"/>
        <v>784</v>
      </c>
      <c r="BF247" s="211">
        <v>2022</v>
      </c>
      <c r="BG247" s="211" t="s">
        <v>910</v>
      </c>
      <c r="BH247" s="211"/>
      <c r="BI247" s="269"/>
    </row>
    <row r="248" spans="1:61" s="270" customFormat="1" ht="63.75" hidden="1">
      <c r="A248" s="262">
        <v>25</v>
      </c>
      <c r="B248" s="273" t="s">
        <v>1583</v>
      </c>
      <c r="C248" s="240" t="s">
        <v>1584</v>
      </c>
      <c r="D248" s="240" t="s">
        <v>1585</v>
      </c>
      <c r="E248" s="264" t="s">
        <v>1506</v>
      </c>
      <c r="F248" s="265" t="s">
        <v>1586</v>
      </c>
      <c r="G248" s="266">
        <v>987</v>
      </c>
      <c r="H248" s="266">
        <v>694</v>
      </c>
      <c r="I248" s="267"/>
      <c r="J248" s="266">
        <v>293</v>
      </c>
      <c r="K248" s="268">
        <v>694</v>
      </c>
      <c r="L248" s="268">
        <v>694</v>
      </c>
      <c r="M248" s="968">
        <v>644.98800000000006</v>
      </c>
      <c r="N248" s="272">
        <v>500.50400000000002</v>
      </c>
      <c r="O248" s="210">
        <v>500.50400000000002</v>
      </c>
      <c r="P248" s="210">
        <v>500.50400000000002</v>
      </c>
      <c r="Q248" s="267"/>
      <c r="R248" s="267"/>
      <c r="S248" s="266">
        <f t="shared" si="84"/>
        <v>0</v>
      </c>
      <c r="T248" s="266"/>
      <c r="U248" s="267"/>
      <c r="V248" s="267"/>
      <c r="W248" s="272">
        <f t="shared" si="85"/>
        <v>500.50400000000002</v>
      </c>
      <c r="X248" s="272">
        <v>500.50400000000002</v>
      </c>
      <c r="Y248" s="267"/>
      <c r="Z248" s="267"/>
      <c r="AA248" s="267">
        <f t="shared" si="78"/>
        <v>0</v>
      </c>
      <c r="AB248" s="267"/>
      <c r="AC248" s="267"/>
      <c r="AD248" s="210"/>
      <c r="AE248" s="267">
        <f t="shared" si="79"/>
        <v>500.50400000000002</v>
      </c>
      <c r="AF248" s="210">
        <v>500.50400000000002</v>
      </c>
      <c r="AG248" s="267"/>
      <c r="AH248" s="267"/>
      <c r="AI248" s="267">
        <f t="shared" si="80"/>
        <v>0</v>
      </c>
      <c r="AJ248" s="266"/>
      <c r="AK248" s="267"/>
      <c r="AL248" s="267"/>
      <c r="AM248" s="267">
        <f t="shared" si="81"/>
        <v>694</v>
      </c>
      <c r="AN248" s="268">
        <v>694</v>
      </c>
      <c r="AO248" s="267"/>
      <c r="AP248" s="267"/>
      <c r="AQ248" s="266">
        <f t="shared" si="82"/>
        <v>0</v>
      </c>
      <c r="AR248" s="266"/>
      <c r="AS248" s="267"/>
      <c r="AT248" s="267"/>
      <c r="AU248" s="267"/>
      <c r="AV248" s="267">
        <f t="shared" si="83"/>
        <v>0</v>
      </c>
      <c r="AW248" s="267"/>
      <c r="AX248" s="267"/>
      <c r="AY248" s="267"/>
      <c r="AZ248" s="267"/>
      <c r="BA248" s="267"/>
      <c r="BB248" s="267"/>
      <c r="BC248" s="267"/>
      <c r="BD248" s="210">
        <f t="shared" si="87"/>
        <v>0</v>
      </c>
      <c r="BE248" s="906">
        <f t="shared" si="77"/>
        <v>694</v>
      </c>
      <c r="BF248" s="211">
        <v>2022</v>
      </c>
      <c r="BG248" s="211" t="s">
        <v>910</v>
      </c>
      <c r="BH248" s="211"/>
      <c r="BI248" s="269"/>
    </row>
    <row r="249" spans="1:61" s="270" customFormat="1" ht="31.5" hidden="1">
      <c r="A249" s="262">
        <v>26</v>
      </c>
      <c r="B249" s="273" t="s">
        <v>1587</v>
      </c>
      <c r="C249" s="240" t="s">
        <v>1588</v>
      </c>
      <c r="D249" s="240" t="s">
        <v>1589</v>
      </c>
      <c r="E249" s="264" t="s">
        <v>1506</v>
      </c>
      <c r="F249" s="265" t="s">
        <v>1590</v>
      </c>
      <c r="G249" s="266">
        <v>0</v>
      </c>
      <c r="H249" s="266"/>
      <c r="I249" s="267"/>
      <c r="J249" s="266"/>
      <c r="K249" s="268">
        <v>0</v>
      </c>
      <c r="L249" s="268">
        <v>0</v>
      </c>
      <c r="M249" s="968"/>
      <c r="N249" s="267"/>
      <c r="O249" s="210"/>
      <c r="P249" s="210"/>
      <c r="Q249" s="267"/>
      <c r="R249" s="267"/>
      <c r="S249" s="266">
        <f t="shared" si="84"/>
        <v>0</v>
      </c>
      <c r="T249" s="266"/>
      <c r="U249" s="267"/>
      <c r="V249" s="267"/>
      <c r="W249" s="267">
        <f t="shared" si="85"/>
        <v>0</v>
      </c>
      <c r="X249" s="267"/>
      <c r="Y249" s="267"/>
      <c r="Z249" s="267"/>
      <c r="AA249" s="267">
        <f t="shared" si="78"/>
        <v>0</v>
      </c>
      <c r="AB249" s="267"/>
      <c r="AC249" s="267"/>
      <c r="AD249" s="210"/>
      <c r="AE249" s="267">
        <f t="shared" si="79"/>
        <v>0</v>
      </c>
      <c r="AF249" s="210"/>
      <c r="AG249" s="267"/>
      <c r="AH249" s="267"/>
      <c r="AI249" s="267">
        <f t="shared" si="80"/>
        <v>0</v>
      </c>
      <c r="AJ249" s="266"/>
      <c r="AK249" s="267"/>
      <c r="AL249" s="267"/>
      <c r="AM249" s="267">
        <f t="shared" si="81"/>
        <v>0</v>
      </c>
      <c r="AN249" s="268">
        <v>0</v>
      </c>
      <c r="AO249" s="267"/>
      <c r="AP249" s="267"/>
      <c r="AQ249" s="266">
        <f t="shared" si="82"/>
        <v>0</v>
      </c>
      <c r="AR249" s="266"/>
      <c r="AS249" s="267"/>
      <c r="AT249" s="267"/>
      <c r="AU249" s="267"/>
      <c r="AV249" s="267">
        <f t="shared" si="83"/>
        <v>0</v>
      </c>
      <c r="AW249" s="267"/>
      <c r="AX249" s="267"/>
      <c r="AY249" s="267"/>
      <c r="AZ249" s="267"/>
      <c r="BA249" s="267"/>
      <c r="BB249" s="267"/>
      <c r="BC249" s="267"/>
      <c r="BD249" s="210">
        <f t="shared" si="87"/>
        <v>0</v>
      </c>
      <c r="BE249" s="906">
        <f t="shared" si="77"/>
        <v>0</v>
      </c>
      <c r="BF249" s="211">
        <v>2022</v>
      </c>
      <c r="BG249" s="211" t="s">
        <v>910</v>
      </c>
      <c r="BH249" s="211"/>
      <c r="BI249" s="269"/>
    </row>
    <row r="250" spans="1:61" s="270" customFormat="1" ht="102" hidden="1">
      <c r="A250" s="262">
        <v>27</v>
      </c>
      <c r="B250" s="273" t="s">
        <v>1591</v>
      </c>
      <c r="C250" s="240" t="s">
        <v>1592</v>
      </c>
      <c r="D250" s="240" t="s">
        <v>1593</v>
      </c>
      <c r="E250" s="264" t="s">
        <v>1506</v>
      </c>
      <c r="F250" s="265" t="s">
        <v>1594</v>
      </c>
      <c r="G250" s="266">
        <v>880</v>
      </c>
      <c r="H250" s="266">
        <v>880</v>
      </c>
      <c r="I250" s="267"/>
      <c r="J250" s="266"/>
      <c r="K250" s="268">
        <v>880</v>
      </c>
      <c r="L250" s="268">
        <v>880</v>
      </c>
      <c r="M250" s="968">
        <f>804.835-AB250</f>
        <v>378.00000000000006</v>
      </c>
      <c r="N250" s="267"/>
      <c r="O250" s="210"/>
      <c r="P250" s="210"/>
      <c r="Q250" s="267"/>
      <c r="R250" s="267"/>
      <c r="S250" s="266">
        <f t="shared" si="84"/>
        <v>502</v>
      </c>
      <c r="T250" s="266">
        <v>502</v>
      </c>
      <c r="U250" s="267"/>
      <c r="V250" s="267"/>
      <c r="W250" s="267">
        <f t="shared" si="85"/>
        <v>0</v>
      </c>
      <c r="X250" s="267"/>
      <c r="Y250" s="267"/>
      <c r="Z250" s="267"/>
      <c r="AA250" s="272">
        <f t="shared" si="78"/>
        <v>426.83499999999998</v>
      </c>
      <c r="AB250" s="272">
        <v>426.83499999999998</v>
      </c>
      <c r="AC250" s="267"/>
      <c r="AD250" s="210"/>
      <c r="AE250" s="272">
        <f t="shared" si="79"/>
        <v>0</v>
      </c>
      <c r="AF250" s="210"/>
      <c r="AG250" s="267"/>
      <c r="AH250" s="267"/>
      <c r="AI250" s="272">
        <f t="shared" si="80"/>
        <v>502</v>
      </c>
      <c r="AJ250" s="266">
        <v>502</v>
      </c>
      <c r="AK250" s="267"/>
      <c r="AL250" s="267"/>
      <c r="AM250" s="272">
        <f t="shared" si="81"/>
        <v>880</v>
      </c>
      <c r="AN250" s="268">
        <v>880</v>
      </c>
      <c r="AO250" s="267"/>
      <c r="AP250" s="267"/>
      <c r="AQ250" s="266">
        <f t="shared" si="82"/>
        <v>0</v>
      </c>
      <c r="AR250" s="266"/>
      <c r="AS250" s="267"/>
      <c r="AT250" s="267"/>
      <c r="AU250" s="267"/>
      <c r="AV250" s="267">
        <f t="shared" si="83"/>
        <v>0</v>
      </c>
      <c r="AW250" s="267"/>
      <c r="AX250" s="267"/>
      <c r="AY250" s="267"/>
      <c r="AZ250" s="267"/>
      <c r="BA250" s="267"/>
      <c r="BB250" s="267"/>
      <c r="BC250" s="267"/>
      <c r="BD250" s="210">
        <f t="shared" si="87"/>
        <v>0</v>
      </c>
      <c r="BE250" s="906">
        <f t="shared" si="77"/>
        <v>378</v>
      </c>
      <c r="BF250" s="211">
        <v>2022</v>
      </c>
      <c r="BG250" s="211" t="s">
        <v>910</v>
      </c>
      <c r="BH250" s="211"/>
      <c r="BI250" s="269"/>
    </row>
    <row r="251" spans="1:61" s="270" customFormat="1" ht="51">
      <c r="A251" s="262">
        <v>28</v>
      </c>
      <c r="B251" s="276" t="s">
        <v>1595</v>
      </c>
      <c r="C251" s="240" t="s">
        <v>1596</v>
      </c>
      <c r="D251" s="240" t="s">
        <v>1597</v>
      </c>
      <c r="E251" s="264" t="s">
        <v>1506</v>
      </c>
      <c r="F251" s="265" t="s">
        <v>1598</v>
      </c>
      <c r="G251" s="266">
        <v>854</v>
      </c>
      <c r="H251" s="266">
        <v>804</v>
      </c>
      <c r="I251" s="267"/>
      <c r="J251" s="266">
        <v>50</v>
      </c>
      <c r="K251" s="268">
        <v>804</v>
      </c>
      <c r="L251" s="268">
        <v>804</v>
      </c>
      <c r="M251" s="968">
        <f>775.331637-AB251</f>
        <v>350.00000999999997</v>
      </c>
      <c r="N251" s="272">
        <v>350</v>
      </c>
      <c r="O251" s="210">
        <v>350</v>
      </c>
      <c r="P251" s="210">
        <v>350</v>
      </c>
      <c r="Q251" s="267"/>
      <c r="R251" s="267"/>
      <c r="S251" s="266">
        <f t="shared" si="84"/>
        <v>454</v>
      </c>
      <c r="T251" s="266">
        <v>454</v>
      </c>
      <c r="U251" s="267"/>
      <c r="V251" s="267"/>
      <c r="W251" s="272">
        <f t="shared" si="85"/>
        <v>350</v>
      </c>
      <c r="X251" s="272">
        <v>350</v>
      </c>
      <c r="Y251" s="267"/>
      <c r="Z251" s="267"/>
      <c r="AA251" s="272">
        <f t="shared" si="78"/>
        <v>425.33162700000003</v>
      </c>
      <c r="AB251" s="272">
        <v>425.33162700000003</v>
      </c>
      <c r="AC251" s="267"/>
      <c r="AD251" s="210"/>
      <c r="AE251" s="272">
        <f t="shared" si="79"/>
        <v>350</v>
      </c>
      <c r="AF251" s="210">
        <v>350</v>
      </c>
      <c r="AG251" s="267"/>
      <c r="AH251" s="267"/>
      <c r="AI251" s="272">
        <f t="shared" si="80"/>
        <v>454</v>
      </c>
      <c r="AJ251" s="266">
        <v>454</v>
      </c>
      <c r="AK251" s="267"/>
      <c r="AL251" s="267"/>
      <c r="AM251" s="272">
        <f t="shared" si="81"/>
        <v>804</v>
      </c>
      <c r="AN251" s="268">
        <v>804</v>
      </c>
      <c r="AO251" s="267"/>
      <c r="AP251" s="267"/>
      <c r="AQ251" s="277">
        <f t="shared" si="82"/>
        <v>50</v>
      </c>
      <c r="AR251" s="277">
        <v>50</v>
      </c>
      <c r="AS251" s="267"/>
      <c r="AT251" s="267"/>
      <c r="AU251" s="267"/>
      <c r="AV251" s="277">
        <f t="shared" si="83"/>
        <v>50</v>
      </c>
      <c r="AW251" s="277">
        <v>50</v>
      </c>
      <c r="AX251" s="267"/>
      <c r="AY251" s="267"/>
      <c r="AZ251" s="267"/>
      <c r="BA251" s="267"/>
      <c r="BB251" s="267"/>
      <c r="BC251" s="267"/>
      <c r="BD251" s="210">
        <f t="shared" si="87"/>
        <v>50</v>
      </c>
      <c r="BE251" s="906">
        <f t="shared" ref="BE251:BE312" si="88">AM251-S251</f>
        <v>350</v>
      </c>
      <c r="BF251" s="211">
        <v>2022</v>
      </c>
      <c r="BG251" s="211" t="s">
        <v>2324</v>
      </c>
      <c r="BH251" s="211" t="s">
        <v>2327</v>
      </c>
      <c r="BI251" s="269"/>
    </row>
    <row r="252" spans="1:61" s="270" customFormat="1" ht="51" hidden="1">
      <c r="A252" s="262">
        <v>29</v>
      </c>
      <c r="B252" s="273" t="s">
        <v>1599</v>
      </c>
      <c r="C252" s="240" t="s">
        <v>1600</v>
      </c>
      <c r="D252" s="240" t="s">
        <v>1601</v>
      </c>
      <c r="E252" s="264" t="s">
        <v>1506</v>
      </c>
      <c r="F252" s="265" t="s">
        <v>1602</v>
      </c>
      <c r="G252" s="266">
        <v>682</v>
      </c>
      <c r="H252" s="266">
        <v>672</v>
      </c>
      <c r="I252" s="267"/>
      <c r="J252" s="266">
        <v>10</v>
      </c>
      <c r="K252" s="268">
        <v>672</v>
      </c>
      <c r="L252" s="268">
        <v>672</v>
      </c>
      <c r="M252" s="968">
        <v>671.83088499999997</v>
      </c>
      <c r="N252" s="267"/>
      <c r="O252" s="210"/>
      <c r="P252" s="210"/>
      <c r="Q252" s="267"/>
      <c r="R252" s="267"/>
      <c r="S252" s="266">
        <f t="shared" si="84"/>
        <v>0</v>
      </c>
      <c r="T252" s="266"/>
      <c r="U252" s="267"/>
      <c r="V252" s="267"/>
      <c r="W252" s="267">
        <f t="shared" si="85"/>
        <v>0</v>
      </c>
      <c r="X252" s="267"/>
      <c r="Y252" s="267"/>
      <c r="Z252" s="267"/>
      <c r="AA252" s="267">
        <f t="shared" si="78"/>
        <v>0</v>
      </c>
      <c r="AB252" s="267"/>
      <c r="AC252" s="267"/>
      <c r="AD252" s="210"/>
      <c r="AE252" s="267">
        <f t="shared" si="79"/>
        <v>0</v>
      </c>
      <c r="AF252" s="210"/>
      <c r="AG252" s="267"/>
      <c r="AH252" s="267"/>
      <c r="AI252" s="267">
        <f t="shared" si="80"/>
        <v>0</v>
      </c>
      <c r="AJ252" s="266"/>
      <c r="AK252" s="267"/>
      <c r="AL252" s="267"/>
      <c r="AM252" s="267">
        <f t="shared" si="81"/>
        <v>672</v>
      </c>
      <c r="AN252" s="268">
        <v>672</v>
      </c>
      <c r="AO252" s="267"/>
      <c r="AP252" s="267"/>
      <c r="AQ252" s="266">
        <f t="shared" si="82"/>
        <v>0</v>
      </c>
      <c r="AR252" s="266"/>
      <c r="AS252" s="267"/>
      <c r="AT252" s="267"/>
      <c r="AU252" s="267"/>
      <c r="AV252" s="267">
        <f t="shared" si="83"/>
        <v>0</v>
      </c>
      <c r="AW252" s="267"/>
      <c r="AX252" s="267"/>
      <c r="AY252" s="267"/>
      <c r="AZ252" s="267"/>
      <c r="BA252" s="267"/>
      <c r="BB252" s="267"/>
      <c r="BC252" s="267"/>
      <c r="BD252" s="210">
        <f t="shared" si="87"/>
        <v>0</v>
      </c>
      <c r="BE252" s="906">
        <f t="shared" si="88"/>
        <v>672</v>
      </c>
      <c r="BF252" s="211">
        <v>2022</v>
      </c>
      <c r="BG252" s="211" t="s">
        <v>910</v>
      </c>
      <c r="BH252" s="211"/>
      <c r="BI252" s="269"/>
    </row>
    <row r="253" spans="1:61" s="270" customFormat="1" ht="102" hidden="1">
      <c r="A253" s="262">
        <v>30</v>
      </c>
      <c r="B253" s="273" t="s">
        <v>1603</v>
      </c>
      <c r="C253" s="240" t="s">
        <v>1604</v>
      </c>
      <c r="D253" s="240" t="s">
        <v>1605</v>
      </c>
      <c r="E253" s="264" t="s">
        <v>1506</v>
      </c>
      <c r="F253" s="265" t="s">
        <v>1606</v>
      </c>
      <c r="G253" s="266">
        <v>1060</v>
      </c>
      <c r="H253" s="266">
        <v>1060</v>
      </c>
      <c r="I253" s="267"/>
      <c r="J253" s="266"/>
      <c r="K253" s="268">
        <v>1060</v>
      </c>
      <c r="L253" s="268">
        <v>1060</v>
      </c>
      <c r="M253" s="968">
        <v>1047.1199999999999</v>
      </c>
      <c r="N253" s="272">
        <v>4.2809999999999997</v>
      </c>
      <c r="O253" s="210">
        <v>17.161000000000001</v>
      </c>
      <c r="P253" s="210">
        <v>17.161000000000001</v>
      </c>
      <c r="Q253" s="267"/>
      <c r="R253" s="267"/>
      <c r="S253" s="266">
        <f t="shared" si="84"/>
        <v>0</v>
      </c>
      <c r="T253" s="266"/>
      <c r="U253" s="267"/>
      <c r="V253" s="267"/>
      <c r="W253" s="272">
        <f t="shared" si="85"/>
        <v>4.2809999999999997</v>
      </c>
      <c r="X253" s="272">
        <v>4.2809999999999997</v>
      </c>
      <c r="Y253" s="267"/>
      <c r="Z253" s="267"/>
      <c r="AA253" s="267">
        <f t="shared" si="78"/>
        <v>0</v>
      </c>
      <c r="AB253" s="267"/>
      <c r="AC253" s="267"/>
      <c r="AD253" s="210"/>
      <c r="AE253" s="267">
        <f t="shared" si="79"/>
        <v>17.161000000000001</v>
      </c>
      <c r="AF253" s="210">
        <v>17.161000000000001</v>
      </c>
      <c r="AG253" s="267"/>
      <c r="AH253" s="267"/>
      <c r="AI253" s="267">
        <f t="shared" si="80"/>
        <v>0</v>
      </c>
      <c r="AJ253" s="266"/>
      <c r="AK253" s="267"/>
      <c r="AL253" s="267"/>
      <c r="AM253" s="267">
        <f t="shared" si="81"/>
        <v>1060</v>
      </c>
      <c r="AN253" s="268">
        <v>1060</v>
      </c>
      <c r="AO253" s="267"/>
      <c r="AP253" s="267"/>
      <c r="AQ253" s="266">
        <f t="shared" si="82"/>
        <v>0</v>
      </c>
      <c r="AR253" s="266"/>
      <c r="AS253" s="267"/>
      <c r="AT253" s="267"/>
      <c r="AU253" s="267"/>
      <c r="AV253" s="267">
        <f t="shared" si="83"/>
        <v>0</v>
      </c>
      <c r="AW253" s="267"/>
      <c r="AX253" s="267"/>
      <c r="AY253" s="267"/>
      <c r="AZ253" s="267"/>
      <c r="BA253" s="267"/>
      <c r="BB253" s="267"/>
      <c r="BC253" s="267"/>
      <c r="BD253" s="210">
        <f t="shared" si="87"/>
        <v>0</v>
      </c>
      <c r="BE253" s="906">
        <f t="shared" si="88"/>
        <v>1060</v>
      </c>
      <c r="BF253" s="211">
        <v>2022</v>
      </c>
      <c r="BG253" s="211" t="s">
        <v>910</v>
      </c>
      <c r="BH253" s="211"/>
      <c r="BI253" s="269"/>
    </row>
    <row r="254" spans="1:61" s="270" customFormat="1" ht="31.5" hidden="1">
      <c r="A254" s="262">
        <v>31</v>
      </c>
      <c r="B254" s="273" t="s">
        <v>1607</v>
      </c>
      <c r="C254" s="240" t="s">
        <v>1584</v>
      </c>
      <c r="D254" s="240" t="s">
        <v>1525</v>
      </c>
      <c r="E254" s="264" t="s">
        <v>1506</v>
      </c>
      <c r="F254" s="265" t="s">
        <v>1608</v>
      </c>
      <c r="G254" s="266">
        <v>629</v>
      </c>
      <c r="H254" s="266">
        <v>559</v>
      </c>
      <c r="I254" s="267"/>
      <c r="J254" s="266">
        <v>70</v>
      </c>
      <c r="K254" s="268">
        <v>559</v>
      </c>
      <c r="L254" s="268">
        <v>559</v>
      </c>
      <c r="M254" s="968">
        <v>548.88499999999999</v>
      </c>
      <c r="N254" s="267"/>
      <c r="O254" s="210"/>
      <c r="P254" s="210"/>
      <c r="Q254" s="267"/>
      <c r="R254" s="267"/>
      <c r="S254" s="266">
        <f t="shared" si="84"/>
        <v>0</v>
      </c>
      <c r="T254" s="266"/>
      <c r="U254" s="267"/>
      <c r="V254" s="267"/>
      <c r="W254" s="267">
        <f t="shared" si="85"/>
        <v>0</v>
      </c>
      <c r="X254" s="267"/>
      <c r="Y254" s="267"/>
      <c r="Z254" s="267"/>
      <c r="AA254" s="267">
        <f t="shared" si="78"/>
        <v>0</v>
      </c>
      <c r="AB254" s="267"/>
      <c r="AC254" s="267"/>
      <c r="AD254" s="210"/>
      <c r="AE254" s="267">
        <f t="shared" si="79"/>
        <v>0</v>
      </c>
      <c r="AF254" s="210"/>
      <c r="AG254" s="267"/>
      <c r="AH254" s="267"/>
      <c r="AI254" s="267">
        <f t="shared" si="80"/>
        <v>0</v>
      </c>
      <c r="AJ254" s="266"/>
      <c r="AK254" s="267"/>
      <c r="AL254" s="267"/>
      <c r="AM254" s="267">
        <f t="shared" si="81"/>
        <v>559</v>
      </c>
      <c r="AN254" s="268">
        <v>559</v>
      </c>
      <c r="AO254" s="267"/>
      <c r="AP254" s="267"/>
      <c r="AQ254" s="266">
        <f t="shared" si="82"/>
        <v>0</v>
      </c>
      <c r="AR254" s="266"/>
      <c r="AS254" s="267"/>
      <c r="AT254" s="267"/>
      <c r="AU254" s="267"/>
      <c r="AV254" s="267">
        <f t="shared" si="83"/>
        <v>0</v>
      </c>
      <c r="AW254" s="267"/>
      <c r="AX254" s="267"/>
      <c r="AY254" s="267"/>
      <c r="AZ254" s="267"/>
      <c r="BA254" s="267"/>
      <c r="BB254" s="267"/>
      <c r="BC254" s="267"/>
      <c r="BD254" s="210">
        <f t="shared" si="87"/>
        <v>0</v>
      </c>
      <c r="BE254" s="906">
        <f t="shared" si="88"/>
        <v>559</v>
      </c>
      <c r="BF254" s="211">
        <v>2022</v>
      </c>
      <c r="BG254" s="211" t="s">
        <v>910</v>
      </c>
      <c r="BH254" s="211"/>
      <c r="BI254" s="269"/>
    </row>
    <row r="255" spans="1:61" s="270" customFormat="1" ht="31.5" hidden="1">
      <c r="A255" s="262">
        <v>32</v>
      </c>
      <c r="B255" s="273" t="s">
        <v>1609</v>
      </c>
      <c r="C255" s="240" t="s">
        <v>1600</v>
      </c>
      <c r="D255" s="240" t="s">
        <v>1525</v>
      </c>
      <c r="E255" s="264" t="s">
        <v>1506</v>
      </c>
      <c r="F255" s="265" t="s">
        <v>1610</v>
      </c>
      <c r="G255" s="266">
        <v>611</v>
      </c>
      <c r="H255" s="266">
        <v>581</v>
      </c>
      <c r="I255" s="267"/>
      <c r="J255" s="266">
        <v>30</v>
      </c>
      <c r="K255" s="268">
        <v>581</v>
      </c>
      <c r="L255" s="268">
        <v>581</v>
      </c>
      <c r="M255" s="968">
        <v>580.21060299999999</v>
      </c>
      <c r="N255" s="267"/>
      <c r="O255" s="210"/>
      <c r="P255" s="210"/>
      <c r="Q255" s="267"/>
      <c r="R255" s="267"/>
      <c r="S255" s="266">
        <f t="shared" si="84"/>
        <v>0</v>
      </c>
      <c r="T255" s="266"/>
      <c r="U255" s="267"/>
      <c r="V255" s="267"/>
      <c r="W255" s="267">
        <f t="shared" si="85"/>
        <v>0</v>
      </c>
      <c r="X255" s="267"/>
      <c r="Y255" s="267"/>
      <c r="Z255" s="267"/>
      <c r="AA255" s="267">
        <f t="shared" si="78"/>
        <v>0</v>
      </c>
      <c r="AB255" s="267"/>
      <c r="AC255" s="267"/>
      <c r="AD255" s="210"/>
      <c r="AE255" s="267">
        <f t="shared" si="79"/>
        <v>0</v>
      </c>
      <c r="AF255" s="210"/>
      <c r="AG255" s="267"/>
      <c r="AH255" s="267"/>
      <c r="AI255" s="267">
        <f t="shared" si="80"/>
        <v>0</v>
      </c>
      <c r="AJ255" s="266"/>
      <c r="AK255" s="267"/>
      <c r="AL255" s="267"/>
      <c r="AM255" s="267">
        <f t="shared" si="81"/>
        <v>581</v>
      </c>
      <c r="AN255" s="268">
        <v>581</v>
      </c>
      <c r="AO255" s="267"/>
      <c r="AP255" s="267"/>
      <c r="AQ255" s="266">
        <f t="shared" si="82"/>
        <v>0</v>
      </c>
      <c r="AR255" s="266"/>
      <c r="AS255" s="267"/>
      <c r="AT255" s="267"/>
      <c r="AU255" s="267"/>
      <c r="AV255" s="267">
        <f t="shared" si="83"/>
        <v>0</v>
      </c>
      <c r="AW255" s="267"/>
      <c r="AX255" s="267"/>
      <c r="AY255" s="267"/>
      <c r="AZ255" s="267"/>
      <c r="BA255" s="267"/>
      <c r="BB255" s="267"/>
      <c r="BC255" s="267"/>
      <c r="BD255" s="210">
        <f t="shared" si="87"/>
        <v>0</v>
      </c>
      <c r="BE255" s="906">
        <f t="shared" si="88"/>
        <v>581</v>
      </c>
      <c r="BF255" s="211">
        <v>2022</v>
      </c>
      <c r="BG255" s="211" t="s">
        <v>910</v>
      </c>
      <c r="BH255" s="211"/>
      <c r="BI255" s="269"/>
    </row>
    <row r="256" spans="1:61" s="270" customFormat="1" ht="31.5" hidden="1">
      <c r="A256" s="262">
        <v>33</v>
      </c>
      <c r="B256" s="273" t="s">
        <v>1611</v>
      </c>
      <c r="C256" s="240" t="s">
        <v>1600</v>
      </c>
      <c r="D256" s="240" t="s">
        <v>1525</v>
      </c>
      <c r="E256" s="264" t="s">
        <v>1506</v>
      </c>
      <c r="F256" s="265" t="s">
        <v>1612</v>
      </c>
      <c r="G256" s="266">
        <v>611</v>
      </c>
      <c r="H256" s="266">
        <v>601</v>
      </c>
      <c r="I256" s="267"/>
      <c r="J256" s="266">
        <v>10</v>
      </c>
      <c r="K256" s="268">
        <v>601</v>
      </c>
      <c r="L256" s="268">
        <v>601</v>
      </c>
      <c r="M256" s="968">
        <v>600.82661199999995</v>
      </c>
      <c r="N256" s="267"/>
      <c r="O256" s="210"/>
      <c r="P256" s="210"/>
      <c r="Q256" s="267"/>
      <c r="R256" s="267"/>
      <c r="S256" s="266">
        <f t="shared" si="84"/>
        <v>0</v>
      </c>
      <c r="T256" s="266"/>
      <c r="U256" s="267"/>
      <c r="V256" s="267"/>
      <c r="W256" s="267">
        <f t="shared" si="85"/>
        <v>0</v>
      </c>
      <c r="X256" s="267"/>
      <c r="Y256" s="267"/>
      <c r="Z256" s="267"/>
      <c r="AA256" s="267">
        <f t="shared" si="78"/>
        <v>0</v>
      </c>
      <c r="AB256" s="267"/>
      <c r="AC256" s="267"/>
      <c r="AD256" s="210"/>
      <c r="AE256" s="267">
        <f t="shared" si="79"/>
        <v>0</v>
      </c>
      <c r="AF256" s="210"/>
      <c r="AG256" s="267"/>
      <c r="AH256" s="267"/>
      <c r="AI256" s="267">
        <f t="shared" si="80"/>
        <v>0</v>
      </c>
      <c r="AJ256" s="266"/>
      <c r="AK256" s="267"/>
      <c r="AL256" s="267"/>
      <c r="AM256" s="267">
        <f t="shared" si="81"/>
        <v>601</v>
      </c>
      <c r="AN256" s="268">
        <v>601</v>
      </c>
      <c r="AO256" s="267"/>
      <c r="AP256" s="267"/>
      <c r="AQ256" s="266">
        <f t="shared" si="82"/>
        <v>0</v>
      </c>
      <c r="AR256" s="266"/>
      <c r="AS256" s="267"/>
      <c r="AT256" s="267"/>
      <c r="AU256" s="267"/>
      <c r="AV256" s="267">
        <f t="shared" si="83"/>
        <v>0</v>
      </c>
      <c r="AW256" s="267"/>
      <c r="AX256" s="267"/>
      <c r="AY256" s="267"/>
      <c r="AZ256" s="267"/>
      <c r="BA256" s="267"/>
      <c r="BB256" s="267"/>
      <c r="BC256" s="267"/>
      <c r="BD256" s="210">
        <f t="shared" si="87"/>
        <v>0</v>
      </c>
      <c r="BE256" s="906">
        <f t="shared" si="88"/>
        <v>601</v>
      </c>
      <c r="BF256" s="211">
        <v>2022</v>
      </c>
      <c r="BG256" s="211" t="s">
        <v>910</v>
      </c>
      <c r="BH256" s="211"/>
      <c r="BI256" s="269"/>
    </row>
    <row r="257" spans="1:61" s="270" customFormat="1" ht="31.5" hidden="1">
      <c r="A257" s="262">
        <v>34</v>
      </c>
      <c r="B257" s="271" t="s">
        <v>1613</v>
      </c>
      <c r="C257" s="240" t="s">
        <v>1614</v>
      </c>
      <c r="D257" s="240" t="s">
        <v>1525</v>
      </c>
      <c r="E257" s="264" t="s">
        <v>1506</v>
      </c>
      <c r="F257" s="265" t="s">
        <v>1615</v>
      </c>
      <c r="G257" s="266">
        <v>689</v>
      </c>
      <c r="H257" s="266">
        <v>569</v>
      </c>
      <c r="I257" s="267"/>
      <c r="J257" s="266">
        <v>120</v>
      </c>
      <c r="K257" s="268">
        <v>569</v>
      </c>
      <c r="L257" s="268">
        <v>569</v>
      </c>
      <c r="M257" s="968">
        <v>561.85799999999995</v>
      </c>
      <c r="N257" s="272">
        <v>116.721</v>
      </c>
      <c r="O257" s="210">
        <v>124.432</v>
      </c>
      <c r="P257" s="210">
        <v>124.432</v>
      </c>
      <c r="Q257" s="267"/>
      <c r="R257" s="267"/>
      <c r="S257" s="266">
        <f t="shared" si="84"/>
        <v>0</v>
      </c>
      <c r="T257" s="266"/>
      <c r="U257" s="267"/>
      <c r="V257" s="267"/>
      <c r="W257" s="272">
        <f t="shared" si="85"/>
        <v>116.721</v>
      </c>
      <c r="X257" s="272">
        <v>116.721</v>
      </c>
      <c r="Y257" s="267"/>
      <c r="Z257" s="267"/>
      <c r="AA257" s="267">
        <f t="shared" si="78"/>
        <v>0</v>
      </c>
      <c r="AB257" s="267"/>
      <c r="AC257" s="267"/>
      <c r="AD257" s="210"/>
      <c r="AE257" s="267">
        <f t="shared" si="79"/>
        <v>124.432</v>
      </c>
      <c r="AF257" s="210">
        <v>124.432</v>
      </c>
      <c r="AG257" s="267"/>
      <c r="AH257" s="267"/>
      <c r="AI257" s="267">
        <f t="shared" si="80"/>
        <v>0</v>
      </c>
      <c r="AJ257" s="266"/>
      <c r="AK257" s="267"/>
      <c r="AL257" s="267"/>
      <c r="AM257" s="267">
        <f t="shared" si="81"/>
        <v>569</v>
      </c>
      <c r="AN257" s="268">
        <v>569</v>
      </c>
      <c r="AO257" s="267"/>
      <c r="AP257" s="267"/>
      <c r="AQ257" s="266">
        <f t="shared" si="82"/>
        <v>0</v>
      </c>
      <c r="AR257" s="266"/>
      <c r="AS257" s="267"/>
      <c r="AT257" s="267"/>
      <c r="AU257" s="267"/>
      <c r="AV257" s="267">
        <f t="shared" si="83"/>
        <v>0</v>
      </c>
      <c r="AW257" s="267"/>
      <c r="AX257" s="267"/>
      <c r="AY257" s="267"/>
      <c r="AZ257" s="267"/>
      <c r="BA257" s="267"/>
      <c r="BB257" s="267"/>
      <c r="BC257" s="267"/>
      <c r="BD257" s="210">
        <f t="shared" si="87"/>
        <v>0</v>
      </c>
      <c r="BE257" s="906">
        <f t="shared" si="88"/>
        <v>569</v>
      </c>
      <c r="BF257" s="211">
        <v>2022</v>
      </c>
      <c r="BG257" s="211" t="s">
        <v>910</v>
      </c>
      <c r="BH257" s="211"/>
      <c r="BI257" s="269"/>
    </row>
    <row r="258" spans="1:61" s="270" customFormat="1" ht="31.5" hidden="1">
      <c r="A258" s="262">
        <v>35</v>
      </c>
      <c r="B258" s="278" t="s">
        <v>1616</v>
      </c>
      <c r="C258" s="240" t="s">
        <v>1614</v>
      </c>
      <c r="D258" s="240" t="s">
        <v>1525</v>
      </c>
      <c r="E258" s="264" t="s">
        <v>1506</v>
      </c>
      <c r="F258" s="265" t="s">
        <v>1617</v>
      </c>
      <c r="G258" s="266">
        <v>658</v>
      </c>
      <c r="H258" s="266">
        <v>568</v>
      </c>
      <c r="I258" s="267"/>
      <c r="J258" s="266">
        <v>90</v>
      </c>
      <c r="K258" s="268">
        <v>568</v>
      </c>
      <c r="L258" s="268">
        <v>568</v>
      </c>
      <c r="M258" s="968">
        <v>563.75300000000004</v>
      </c>
      <c r="N258" s="272">
        <v>173.63499999999999</v>
      </c>
      <c r="O258" s="210">
        <v>178.45</v>
      </c>
      <c r="P258" s="210">
        <v>178.45</v>
      </c>
      <c r="Q258" s="267"/>
      <c r="R258" s="267"/>
      <c r="S258" s="266">
        <f t="shared" si="84"/>
        <v>0</v>
      </c>
      <c r="T258" s="266"/>
      <c r="U258" s="267"/>
      <c r="V258" s="267"/>
      <c r="W258" s="272">
        <f t="shared" si="85"/>
        <v>173.63499999999999</v>
      </c>
      <c r="X258" s="272">
        <v>173.63499999999999</v>
      </c>
      <c r="Y258" s="267"/>
      <c r="Z258" s="267"/>
      <c r="AA258" s="267">
        <f t="shared" si="78"/>
        <v>0</v>
      </c>
      <c r="AB258" s="267"/>
      <c r="AC258" s="267"/>
      <c r="AD258" s="210"/>
      <c r="AE258" s="267">
        <f t="shared" si="79"/>
        <v>178.45</v>
      </c>
      <c r="AF258" s="210">
        <v>178.45</v>
      </c>
      <c r="AG258" s="267"/>
      <c r="AH258" s="267"/>
      <c r="AI258" s="267">
        <f t="shared" si="80"/>
        <v>0</v>
      </c>
      <c r="AJ258" s="266"/>
      <c r="AK258" s="267"/>
      <c r="AL258" s="267"/>
      <c r="AM258" s="267">
        <f t="shared" si="81"/>
        <v>568</v>
      </c>
      <c r="AN258" s="268">
        <v>568</v>
      </c>
      <c r="AO258" s="267"/>
      <c r="AP258" s="267"/>
      <c r="AQ258" s="266">
        <f t="shared" si="82"/>
        <v>0</v>
      </c>
      <c r="AR258" s="266"/>
      <c r="AS258" s="267"/>
      <c r="AT258" s="267"/>
      <c r="AU258" s="267"/>
      <c r="AV258" s="267">
        <f t="shared" si="83"/>
        <v>0</v>
      </c>
      <c r="AW258" s="267"/>
      <c r="AX258" s="267"/>
      <c r="AY258" s="267"/>
      <c r="AZ258" s="267"/>
      <c r="BA258" s="267"/>
      <c r="BB258" s="267"/>
      <c r="BC258" s="267"/>
      <c r="BD258" s="210">
        <f t="shared" si="87"/>
        <v>0</v>
      </c>
      <c r="BE258" s="906">
        <f t="shared" si="88"/>
        <v>568</v>
      </c>
      <c r="BF258" s="211">
        <v>2022</v>
      </c>
      <c r="BG258" s="211" t="s">
        <v>910</v>
      </c>
      <c r="BH258" s="211"/>
      <c r="BI258" s="269"/>
    </row>
    <row r="259" spans="1:61" s="270" customFormat="1" ht="31.5">
      <c r="A259" s="262">
        <v>36</v>
      </c>
      <c r="B259" s="218" t="s">
        <v>1618</v>
      </c>
      <c r="C259" s="240" t="s">
        <v>1619</v>
      </c>
      <c r="D259" s="240" t="s">
        <v>1620</v>
      </c>
      <c r="E259" s="264" t="s">
        <v>1506</v>
      </c>
      <c r="F259" s="265" t="s">
        <v>1621</v>
      </c>
      <c r="G259" s="266">
        <v>823</v>
      </c>
      <c r="H259" s="266">
        <v>661</v>
      </c>
      <c r="I259" s="267"/>
      <c r="J259" s="266">
        <v>162</v>
      </c>
      <c r="K259" s="268">
        <v>661</v>
      </c>
      <c r="L259" s="268">
        <v>661</v>
      </c>
      <c r="M259" s="968">
        <f>597.387-AB259</f>
        <v>299.99999999999994</v>
      </c>
      <c r="N259" s="267"/>
      <c r="O259" s="210"/>
      <c r="P259" s="210"/>
      <c r="Q259" s="267"/>
      <c r="R259" s="267"/>
      <c r="S259" s="266">
        <f t="shared" si="84"/>
        <v>361</v>
      </c>
      <c r="T259" s="266">
        <v>361</v>
      </c>
      <c r="U259" s="267"/>
      <c r="V259" s="267"/>
      <c r="W259" s="267">
        <f t="shared" si="85"/>
        <v>0</v>
      </c>
      <c r="X259" s="267"/>
      <c r="Y259" s="267"/>
      <c r="Z259" s="267"/>
      <c r="AA259" s="210">
        <f t="shared" si="78"/>
        <v>297.387</v>
      </c>
      <c r="AB259" s="210">
        <v>297.387</v>
      </c>
      <c r="AC259" s="267"/>
      <c r="AD259" s="210"/>
      <c r="AE259" s="210">
        <f t="shared" si="79"/>
        <v>0</v>
      </c>
      <c r="AF259" s="210"/>
      <c r="AG259" s="267"/>
      <c r="AH259" s="267"/>
      <c r="AI259" s="210">
        <f t="shared" si="80"/>
        <v>361</v>
      </c>
      <c r="AJ259" s="266">
        <v>361</v>
      </c>
      <c r="AK259" s="267"/>
      <c r="AL259" s="267"/>
      <c r="AM259" s="210">
        <f t="shared" si="81"/>
        <v>661</v>
      </c>
      <c r="AN259" s="268">
        <v>661</v>
      </c>
      <c r="AO259" s="267"/>
      <c r="AP259" s="267"/>
      <c r="AQ259" s="277">
        <f t="shared" si="82"/>
        <v>162</v>
      </c>
      <c r="AR259" s="277">
        <v>162</v>
      </c>
      <c r="AS259" s="267"/>
      <c r="AT259" s="267"/>
      <c r="AU259" s="267"/>
      <c r="AV259" s="277">
        <f t="shared" si="83"/>
        <v>162</v>
      </c>
      <c r="AW259" s="277">
        <v>162</v>
      </c>
      <c r="AX259" s="267"/>
      <c r="AY259" s="267"/>
      <c r="AZ259" s="267"/>
      <c r="BA259" s="267"/>
      <c r="BB259" s="267"/>
      <c r="BC259" s="267"/>
      <c r="BD259" s="210">
        <f t="shared" si="87"/>
        <v>162</v>
      </c>
      <c r="BE259" s="906">
        <f t="shared" si="88"/>
        <v>300</v>
      </c>
      <c r="BF259" s="211">
        <v>2022</v>
      </c>
      <c r="BG259" s="211" t="s">
        <v>2324</v>
      </c>
      <c r="BH259" s="211" t="s">
        <v>2327</v>
      </c>
      <c r="BI259" s="269"/>
    </row>
    <row r="260" spans="1:61" s="270" customFormat="1" ht="31.5" hidden="1">
      <c r="A260" s="262">
        <v>37</v>
      </c>
      <c r="B260" s="279" t="s">
        <v>1622</v>
      </c>
      <c r="C260" s="240" t="s">
        <v>1623</v>
      </c>
      <c r="D260" s="240" t="s">
        <v>1301</v>
      </c>
      <c r="E260" s="264" t="s">
        <v>1506</v>
      </c>
      <c r="F260" s="280" t="s">
        <v>1624</v>
      </c>
      <c r="G260" s="266">
        <v>1520</v>
      </c>
      <c r="H260" s="266">
        <v>1500</v>
      </c>
      <c r="I260" s="267"/>
      <c r="J260" s="266">
        <v>20</v>
      </c>
      <c r="K260" s="268">
        <v>1500</v>
      </c>
      <c r="L260" s="268">
        <v>1500</v>
      </c>
      <c r="M260" s="968">
        <v>1347.307</v>
      </c>
      <c r="N260" s="272">
        <v>1319.7909999999999</v>
      </c>
      <c r="O260" s="210">
        <v>1472.4839999999999</v>
      </c>
      <c r="P260" s="210">
        <v>1472.4839999999999</v>
      </c>
      <c r="Q260" s="267"/>
      <c r="R260" s="267"/>
      <c r="S260" s="266">
        <f t="shared" si="84"/>
        <v>0</v>
      </c>
      <c r="T260" s="266"/>
      <c r="U260" s="267"/>
      <c r="V260" s="267"/>
      <c r="W260" s="272">
        <f t="shared" si="85"/>
        <v>1319.7909999999999</v>
      </c>
      <c r="X260" s="272">
        <v>1319.7909999999999</v>
      </c>
      <c r="Y260" s="267"/>
      <c r="Z260" s="267"/>
      <c r="AA260" s="267">
        <f t="shared" si="78"/>
        <v>0</v>
      </c>
      <c r="AB260" s="267"/>
      <c r="AC260" s="267"/>
      <c r="AD260" s="210"/>
      <c r="AE260" s="267">
        <f t="shared" si="79"/>
        <v>1472.4839999999999</v>
      </c>
      <c r="AF260" s="210">
        <v>1472.4839999999999</v>
      </c>
      <c r="AG260" s="267"/>
      <c r="AH260" s="267"/>
      <c r="AI260" s="267">
        <f t="shared" si="80"/>
        <v>0</v>
      </c>
      <c r="AJ260" s="266"/>
      <c r="AK260" s="267"/>
      <c r="AL260" s="267"/>
      <c r="AM260" s="267">
        <f t="shared" si="81"/>
        <v>1500</v>
      </c>
      <c r="AN260" s="268">
        <v>1500</v>
      </c>
      <c r="AO260" s="267"/>
      <c r="AP260" s="267"/>
      <c r="AQ260" s="266">
        <f t="shared" si="82"/>
        <v>0</v>
      </c>
      <c r="AR260" s="266"/>
      <c r="AS260" s="267"/>
      <c r="AT260" s="267"/>
      <c r="AU260" s="267"/>
      <c r="AV260" s="267">
        <f t="shared" si="83"/>
        <v>0</v>
      </c>
      <c r="AW260" s="267"/>
      <c r="AX260" s="267"/>
      <c r="AY260" s="267"/>
      <c r="AZ260" s="267"/>
      <c r="BA260" s="267"/>
      <c r="BB260" s="267"/>
      <c r="BC260" s="267"/>
      <c r="BD260" s="210">
        <f t="shared" si="87"/>
        <v>0</v>
      </c>
      <c r="BE260" s="906">
        <f t="shared" si="88"/>
        <v>1500</v>
      </c>
      <c r="BF260" s="211">
        <v>2022</v>
      </c>
      <c r="BG260" s="211" t="s">
        <v>910</v>
      </c>
      <c r="BH260" s="211"/>
      <c r="BI260" s="269"/>
    </row>
    <row r="261" spans="1:61" s="270" customFormat="1" ht="31.5" hidden="1">
      <c r="A261" s="262">
        <v>38</v>
      </c>
      <c r="B261" s="279" t="s">
        <v>1625</v>
      </c>
      <c r="C261" s="240" t="s">
        <v>1623</v>
      </c>
      <c r="D261" s="240" t="s">
        <v>1626</v>
      </c>
      <c r="E261" s="264" t="s">
        <v>1506</v>
      </c>
      <c r="F261" s="280" t="s">
        <v>1627</v>
      </c>
      <c r="G261" s="266">
        <v>215</v>
      </c>
      <c r="H261" s="266">
        <v>195</v>
      </c>
      <c r="I261" s="267"/>
      <c r="J261" s="266">
        <v>20</v>
      </c>
      <c r="K261" s="268">
        <v>195</v>
      </c>
      <c r="L261" s="268">
        <v>195</v>
      </c>
      <c r="M261" s="968">
        <v>58.149000000000001</v>
      </c>
      <c r="N261" s="272">
        <v>54.609000000000002</v>
      </c>
      <c r="O261" s="210">
        <v>136.851</v>
      </c>
      <c r="P261" s="210">
        <v>136.851</v>
      </c>
      <c r="Q261" s="267"/>
      <c r="R261" s="267"/>
      <c r="S261" s="266">
        <f t="shared" si="84"/>
        <v>0</v>
      </c>
      <c r="T261" s="266"/>
      <c r="U261" s="267"/>
      <c r="V261" s="267"/>
      <c r="W261" s="272">
        <f t="shared" si="85"/>
        <v>54.609000000000002</v>
      </c>
      <c r="X261" s="272">
        <v>54.609000000000002</v>
      </c>
      <c r="Y261" s="267"/>
      <c r="Z261" s="267"/>
      <c r="AA261" s="267">
        <f t="shared" si="78"/>
        <v>0</v>
      </c>
      <c r="AB261" s="267"/>
      <c r="AC261" s="267"/>
      <c r="AD261" s="210"/>
      <c r="AE261" s="267">
        <f t="shared" si="79"/>
        <v>136.851</v>
      </c>
      <c r="AF261" s="210">
        <v>136.851</v>
      </c>
      <c r="AG261" s="267"/>
      <c r="AH261" s="267"/>
      <c r="AI261" s="267">
        <f t="shared" si="80"/>
        <v>0</v>
      </c>
      <c r="AJ261" s="266"/>
      <c r="AK261" s="267"/>
      <c r="AL261" s="267"/>
      <c r="AM261" s="267">
        <f t="shared" si="81"/>
        <v>195</v>
      </c>
      <c r="AN261" s="268">
        <v>195</v>
      </c>
      <c r="AO261" s="267"/>
      <c r="AP261" s="267"/>
      <c r="AQ261" s="266">
        <f t="shared" si="82"/>
        <v>0</v>
      </c>
      <c r="AR261" s="266"/>
      <c r="AS261" s="267"/>
      <c r="AT261" s="267"/>
      <c r="AU261" s="267"/>
      <c r="AV261" s="267">
        <f t="shared" si="83"/>
        <v>0</v>
      </c>
      <c r="AW261" s="267"/>
      <c r="AX261" s="267"/>
      <c r="AY261" s="267"/>
      <c r="AZ261" s="267"/>
      <c r="BA261" s="267"/>
      <c r="BB261" s="267"/>
      <c r="BC261" s="267"/>
      <c r="BD261" s="210">
        <f t="shared" si="87"/>
        <v>0</v>
      </c>
      <c r="BE261" s="906">
        <f t="shared" si="88"/>
        <v>195</v>
      </c>
      <c r="BF261" s="211">
        <v>2022</v>
      </c>
      <c r="BG261" s="211" t="s">
        <v>910</v>
      </c>
      <c r="BH261" s="211"/>
      <c r="BI261" s="269"/>
    </row>
    <row r="262" spans="1:61" s="270" customFormat="1" ht="63.75" hidden="1">
      <c r="A262" s="262">
        <v>39</v>
      </c>
      <c r="B262" s="279" t="s">
        <v>1628</v>
      </c>
      <c r="C262" s="240" t="s">
        <v>1629</v>
      </c>
      <c r="D262" s="240" t="s">
        <v>1630</v>
      </c>
      <c r="E262" s="264" t="s">
        <v>1506</v>
      </c>
      <c r="F262" s="280" t="s">
        <v>1631</v>
      </c>
      <c r="G262" s="266">
        <v>354</v>
      </c>
      <c r="H262" s="266">
        <v>354</v>
      </c>
      <c r="I262" s="267"/>
      <c r="J262" s="266">
        <v>0</v>
      </c>
      <c r="K262" s="268">
        <v>354</v>
      </c>
      <c r="L262" s="268">
        <v>354</v>
      </c>
      <c r="M262" s="968">
        <v>326.49</v>
      </c>
      <c r="N262" s="267"/>
      <c r="O262" s="210"/>
      <c r="P262" s="210"/>
      <c r="Q262" s="267"/>
      <c r="R262" s="267"/>
      <c r="S262" s="266">
        <f t="shared" si="84"/>
        <v>0</v>
      </c>
      <c r="T262" s="266"/>
      <c r="U262" s="267"/>
      <c r="V262" s="267"/>
      <c r="W262" s="267">
        <f t="shared" si="85"/>
        <v>0</v>
      </c>
      <c r="X262" s="267"/>
      <c r="Y262" s="267"/>
      <c r="Z262" s="267"/>
      <c r="AA262" s="267">
        <f t="shared" si="78"/>
        <v>0</v>
      </c>
      <c r="AB262" s="267"/>
      <c r="AC262" s="267"/>
      <c r="AD262" s="210"/>
      <c r="AE262" s="267">
        <f t="shared" si="79"/>
        <v>0</v>
      </c>
      <c r="AF262" s="210"/>
      <c r="AG262" s="267"/>
      <c r="AH262" s="267"/>
      <c r="AI262" s="267">
        <f t="shared" si="80"/>
        <v>0</v>
      </c>
      <c r="AJ262" s="266"/>
      <c r="AK262" s="267"/>
      <c r="AL262" s="267"/>
      <c r="AM262" s="267">
        <f t="shared" si="81"/>
        <v>354</v>
      </c>
      <c r="AN262" s="268">
        <v>354</v>
      </c>
      <c r="AO262" s="267"/>
      <c r="AP262" s="267"/>
      <c r="AQ262" s="266">
        <f t="shared" si="82"/>
        <v>0</v>
      </c>
      <c r="AR262" s="266"/>
      <c r="AS262" s="267"/>
      <c r="AT262" s="267"/>
      <c r="AU262" s="267"/>
      <c r="AV262" s="267">
        <f t="shared" si="83"/>
        <v>0</v>
      </c>
      <c r="AW262" s="267"/>
      <c r="AX262" s="267"/>
      <c r="AY262" s="267"/>
      <c r="AZ262" s="267"/>
      <c r="BA262" s="267"/>
      <c r="BB262" s="267"/>
      <c r="BC262" s="267"/>
      <c r="BD262" s="210">
        <f t="shared" si="87"/>
        <v>0</v>
      </c>
      <c r="BE262" s="906">
        <f t="shared" si="88"/>
        <v>354</v>
      </c>
      <c r="BF262" s="211">
        <v>2022</v>
      </c>
      <c r="BG262" s="211" t="s">
        <v>910</v>
      </c>
      <c r="BH262" s="211"/>
      <c r="BI262" s="269"/>
    </row>
    <row r="263" spans="1:61" s="270" customFormat="1" ht="47.25" hidden="1">
      <c r="A263" s="262">
        <v>40</v>
      </c>
      <c r="B263" s="279" t="s">
        <v>1632</v>
      </c>
      <c r="C263" s="240" t="s">
        <v>1629</v>
      </c>
      <c r="D263" s="240" t="s">
        <v>1626</v>
      </c>
      <c r="E263" s="264" t="s">
        <v>1506</v>
      </c>
      <c r="F263" s="280" t="s">
        <v>1633</v>
      </c>
      <c r="G263" s="266">
        <v>342</v>
      </c>
      <c r="H263" s="266">
        <v>322</v>
      </c>
      <c r="I263" s="267"/>
      <c r="J263" s="266">
        <v>20</v>
      </c>
      <c r="K263" s="268">
        <v>322</v>
      </c>
      <c r="L263" s="268">
        <v>322</v>
      </c>
      <c r="M263" s="968">
        <v>318.298</v>
      </c>
      <c r="N263" s="267"/>
      <c r="O263" s="210"/>
      <c r="P263" s="210"/>
      <c r="Q263" s="267"/>
      <c r="R263" s="267"/>
      <c r="S263" s="266">
        <f t="shared" si="84"/>
        <v>0</v>
      </c>
      <c r="T263" s="266"/>
      <c r="U263" s="267"/>
      <c r="V263" s="267"/>
      <c r="W263" s="267">
        <f t="shared" si="85"/>
        <v>0</v>
      </c>
      <c r="X263" s="267"/>
      <c r="Y263" s="267"/>
      <c r="Z263" s="267"/>
      <c r="AA263" s="267">
        <f t="shared" si="78"/>
        <v>0</v>
      </c>
      <c r="AB263" s="267"/>
      <c r="AC263" s="267"/>
      <c r="AD263" s="210"/>
      <c r="AE263" s="267">
        <f t="shared" si="79"/>
        <v>0</v>
      </c>
      <c r="AF263" s="210"/>
      <c r="AG263" s="267"/>
      <c r="AH263" s="267"/>
      <c r="AI263" s="267">
        <f t="shared" si="80"/>
        <v>0</v>
      </c>
      <c r="AJ263" s="266"/>
      <c r="AK263" s="267"/>
      <c r="AL263" s="267"/>
      <c r="AM263" s="267">
        <f t="shared" si="81"/>
        <v>322</v>
      </c>
      <c r="AN263" s="268">
        <v>322</v>
      </c>
      <c r="AO263" s="267"/>
      <c r="AP263" s="267"/>
      <c r="AQ263" s="266">
        <f t="shared" si="82"/>
        <v>0</v>
      </c>
      <c r="AR263" s="266"/>
      <c r="AS263" s="267"/>
      <c r="AT263" s="267"/>
      <c r="AU263" s="267"/>
      <c r="AV263" s="267">
        <f t="shared" si="83"/>
        <v>0</v>
      </c>
      <c r="AW263" s="267"/>
      <c r="AX263" s="267"/>
      <c r="AY263" s="267"/>
      <c r="AZ263" s="267"/>
      <c r="BA263" s="267"/>
      <c r="BB263" s="267"/>
      <c r="BC263" s="267"/>
      <c r="BD263" s="210">
        <f t="shared" si="87"/>
        <v>0</v>
      </c>
      <c r="BE263" s="906">
        <f t="shared" si="88"/>
        <v>322</v>
      </c>
      <c r="BF263" s="211">
        <v>2022</v>
      </c>
      <c r="BG263" s="211" t="s">
        <v>910</v>
      </c>
      <c r="BH263" s="211"/>
      <c r="BI263" s="269"/>
    </row>
    <row r="264" spans="1:61" s="270" customFormat="1" ht="31.5" hidden="1">
      <c r="A264" s="262">
        <v>41</v>
      </c>
      <c r="B264" s="279" t="s">
        <v>1634</v>
      </c>
      <c r="C264" s="240" t="s">
        <v>1629</v>
      </c>
      <c r="D264" s="240" t="s">
        <v>1635</v>
      </c>
      <c r="E264" s="264" t="s">
        <v>1506</v>
      </c>
      <c r="F264" s="265" t="s">
        <v>1636</v>
      </c>
      <c r="G264" s="266">
        <v>920</v>
      </c>
      <c r="H264" s="266">
        <v>731</v>
      </c>
      <c r="I264" s="267"/>
      <c r="J264" s="266">
        <v>221</v>
      </c>
      <c r="K264" s="268">
        <v>699</v>
      </c>
      <c r="L264" s="268">
        <v>699</v>
      </c>
      <c r="M264" s="968">
        <v>695.58699999999999</v>
      </c>
      <c r="N264" s="272">
        <v>484.43200000000002</v>
      </c>
      <c r="O264" s="210">
        <v>484.43200000000002</v>
      </c>
      <c r="P264" s="210">
        <v>484.43200000000002</v>
      </c>
      <c r="Q264" s="267"/>
      <c r="R264" s="267"/>
      <c r="S264" s="266">
        <f t="shared" si="84"/>
        <v>32</v>
      </c>
      <c r="T264" s="266">
        <v>32</v>
      </c>
      <c r="U264" s="267"/>
      <c r="V264" s="267"/>
      <c r="W264" s="272">
        <f t="shared" si="85"/>
        <v>484.43200000000002</v>
      </c>
      <c r="X264" s="272">
        <v>484.43200000000002</v>
      </c>
      <c r="Y264" s="267"/>
      <c r="Z264" s="267"/>
      <c r="AA264" s="210">
        <f t="shared" si="78"/>
        <v>9.7040000000000006</v>
      </c>
      <c r="AB264" s="210">
        <v>9.7040000000000006</v>
      </c>
      <c r="AC264" s="267"/>
      <c r="AD264" s="210"/>
      <c r="AE264" s="210">
        <f t="shared" si="79"/>
        <v>484.43200000000002</v>
      </c>
      <c r="AF264" s="210">
        <v>484.43200000000002</v>
      </c>
      <c r="AG264" s="267"/>
      <c r="AH264" s="267"/>
      <c r="AI264" s="210">
        <f t="shared" si="80"/>
        <v>32</v>
      </c>
      <c r="AJ264" s="266">
        <v>32</v>
      </c>
      <c r="AK264" s="267"/>
      <c r="AL264" s="267"/>
      <c r="AM264" s="210">
        <f t="shared" si="81"/>
        <v>731</v>
      </c>
      <c r="AN264" s="268">
        <f>699+32</f>
        <v>731</v>
      </c>
      <c r="AO264" s="267"/>
      <c r="AP264" s="267"/>
      <c r="AQ264" s="277">
        <f t="shared" si="82"/>
        <v>0</v>
      </c>
      <c r="AR264" s="277">
        <v>0</v>
      </c>
      <c r="AS264" s="267"/>
      <c r="AT264" s="267"/>
      <c r="AU264" s="267"/>
      <c r="AV264" s="277">
        <f t="shared" si="83"/>
        <v>0</v>
      </c>
      <c r="AW264" s="277"/>
      <c r="AX264" s="267"/>
      <c r="AY264" s="267"/>
      <c r="AZ264" s="267"/>
      <c r="BA264" s="267"/>
      <c r="BB264" s="267"/>
      <c r="BC264" s="267"/>
      <c r="BD264" s="210">
        <f t="shared" si="87"/>
        <v>0</v>
      </c>
      <c r="BE264" s="906">
        <f t="shared" si="88"/>
        <v>699</v>
      </c>
      <c r="BF264" s="211">
        <v>2022</v>
      </c>
      <c r="BG264" s="211" t="s">
        <v>910</v>
      </c>
      <c r="BH264" s="211"/>
      <c r="BI264" s="269"/>
    </row>
    <row r="265" spans="1:61" s="270" customFormat="1" ht="38.25" hidden="1">
      <c r="A265" s="262">
        <v>42</v>
      </c>
      <c r="B265" s="279" t="s">
        <v>1637</v>
      </c>
      <c r="C265" s="240" t="s">
        <v>1638</v>
      </c>
      <c r="D265" s="240" t="s">
        <v>1639</v>
      </c>
      <c r="E265" s="264" t="s">
        <v>1506</v>
      </c>
      <c r="F265" s="265" t="s">
        <v>1640</v>
      </c>
      <c r="G265" s="266">
        <v>623</v>
      </c>
      <c r="H265" s="266">
        <v>603</v>
      </c>
      <c r="I265" s="267"/>
      <c r="J265" s="266">
        <v>20</v>
      </c>
      <c r="K265" s="268">
        <v>603</v>
      </c>
      <c r="L265" s="268">
        <v>603</v>
      </c>
      <c r="M265" s="968">
        <v>592.69210399999997</v>
      </c>
      <c r="N265" s="272">
        <v>19.274999999999999</v>
      </c>
      <c r="O265" s="210">
        <v>29.582896000000002</v>
      </c>
      <c r="P265" s="210">
        <v>29.582896000000002</v>
      </c>
      <c r="Q265" s="267"/>
      <c r="R265" s="267"/>
      <c r="S265" s="266">
        <f t="shared" si="84"/>
        <v>0</v>
      </c>
      <c r="T265" s="266"/>
      <c r="U265" s="267"/>
      <c r="V265" s="267"/>
      <c r="W265" s="272">
        <f t="shared" si="85"/>
        <v>19.274999999999999</v>
      </c>
      <c r="X265" s="272">
        <v>19.274999999999999</v>
      </c>
      <c r="Y265" s="267"/>
      <c r="Z265" s="267"/>
      <c r="AA265" s="267">
        <f t="shared" si="78"/>
        <v>0</v>
      </c>
      <c r="AB265" s="267"/>
      <c r="AC265" s="267"/>
      <c r="AD265" s="210"/>
      <c r="AE265" s="267">
        <f t="shared" si="79"/>
        <v>29.582896000000002</v>
      </c>
      <c r="AF265" s="210">
        <v>29.582896000000002</v>
      </c>
      <c r="AG265" s="267"/>
      <c r="AH265" s="267"/>
      <c r="AI265" s="267">
        <f t="shared" si="80"/>
        <v>0</v>
      </c>
      <c r="AJ265" s="266"/>
      <c r="AK265" s="267"/>
      <c r="AL265" s="267"/>
      <c r="AM265" s="267">
        <f t="shared" si="81"/>
        <v>603</v>
      </c>
      <c r="AN265" s="268">
        <v>603</v>
      </c>
      <c r="AO265" s="267"/>
      <c r="AP265" s="267"/>
      <c r="AQ265" s="266">
        <f t="shared" si="82"/>
        <v>0</v>
      </c>
      <c r="AR265" s="266"/>
      <c r="AS265" s="267"/>
      <c r="AT265" s="267"/>
      <c r="AU265" s="267"/>
      <c r="AV265" s="267">
        <f t="shared" si="83"/>
        <v>0</v>
      </c>
      <c r="AW265" s="267"/>
      <c r="AX265" s="267"/>
      <c r="AY265" s="267"/>
      <c r="AZ265" s="267"/>
      <c r="BA265" s="267"/>
      <c r="BB265" s="267"/>
      <c r="BC265" s="267"/>
      <c r="BD265" s="210">
        <f t="shared" si="87"/>
        <v>0</v>
      </c>
      <c r="BE265" s="906">
        <f t="shared" si="88"/>
        <v>603</v>
      </c>
      <c r="BF265" s="211">
        <v>2022</v>
      </c>
      <c r="BG265" s="211" t="s">
        <v>910</v>
      </c>
      <c r="BH265" s="211"/>
      <c r="BI265" s="269"/>
    </row>
    <row r="266" spans="1:61" s="283" customFormat="1" ht="38.25" hidden="1">
      <c r="A266" s="262">
        <v>43</v>
      </c>
      <c r="B266" s="279" t="s">
        <v>1641</v>
      </c>
      <c r="C266" s="240" t="s">
        <v>1638</v>
      </c>
      <c r="D266" s="240" t="s">
        <v>1639</v>
      </c>
      <c r="E266" s="264" t="s">
        <v>1506</v>
      </c>
      <c r="F266" s="265" t="s">
        <v>1642</v>
      </c>
      <c r="G266" s="266">
        <v>612</v>
      </c>
      <c r="H266" s="266">
        <v>592</v>
      </c>
      <c r="I266" s="267"/>
      <c r="J266" s="266">
        <v>20</v>
      </c>
      <c r="K266" s="268">
        <v>592</v>
      </c>
      <c r="L266" s="268">
        <v>592</v>
      </c>
      <c r="M266" s="968">
        <v>582.99165900000003</v>
      </c>
      <c r="N266" s="272">
        <v>19.279</v>
      </c>
      <c r="O266" s="210">
        <v>28.287341000000001</v>
      </c>
      <c r="P266" s="210">
        <v>28.287341000000001</v>
      </c>
      <c r="Q266" s="267"/>
      <c r="R266" s="267"/>
      <c r="S266" s="266">
        <f t="shared" si="84"/>
        <v>0</v>
      </c>
      <c r="T266" s="266"/>
      <c r="U266" s="267"/>
      <c r="V266" s="267"/>
      <c r="W266" s="272">
        <f t="shared" si="85"/>
        <v>19.279</v>
      </c>
      <c r="X266" s="272">
        <v>19.279</v>
      </c>
      <c r="Y266" s="267"/>
      <c r="Z266" s="267"/>
      <c r="AA266" s="267">
        <f t="shared" si="78"/>
        <v>0</v>
      </c>
      <c r="AB266" s="267"/>
      <c r="AC266" s="267"/>
      <c r="AD266" s="281"/>
      <c r="AE266" s="267">
        <f t="shared" si="79"/>
        <v>28.287341000000001</v>
      </c>
      <c r="AF266" s="210">
        <v>28.287341000000001</v>
      </c>
      <c r="AG266" s="267"/>
      <c r="AH266" s="267"/>
      <c r="AI266" s="267">
        <f t="shared" si="80"/>
        <v>0</v>
      </c>
      <c r="AJ266" s="266"/>
      <c r="AK266" s="267"/>
      <c r="AL266" s="267"/>
      <c r="AM266" s="267">
        <f t="shared" si="81"/>
        <v>592</v>
      </c>
      <c r="AN266" s="268">
        <v>592</v>
      </c>
      <c r="AO266" s="267"/>
      <c r="AP266" s="267"/>
      <c r="AQ266" s="266">
        <f t="shared" si="82"/>
        <v>0</v>
      </c>
      <c r="AR266" s="266"/>
      <c r="AS266" s="267"/>
      <c r="AT266" s="267"/>
      <c r="AU266" s="267"/>
      <c r="AV266" s="267">
        <f t="shared" si="83"/>
        <v>0</v>
      </c>
      <c r="AW266" s="267"/>
      <c r="AX266" s="267"/>
      <c r="AY266" s="267"/>
      <c r="AZ266" s="267"/>
      <c r="BA266" s="267"/>
      <c r="BB266" s="267"/>
      <c r="BC266" s="267"/>
      <c r="BD266" s="210">
        <f t="shared" si="87"/>
        <v>0</v>
      </c>
      <c r="BE266" s="906">
        <f t="shared" si="88"/>
        <v>592</v>
      </c>
      <c r="BF266" s="211">
        <v>2022</v>
      </c>
      <c r="BG266" s="211" t="s">
        <v>910</v>
      </c>
      <c r="BH266" s="211"/>
      <c r="BI266" s="282"/>
    </row>
    <row r="267" spans="1:61" s="270" customFormat="1" ht="31.5" hidden="1">
      <c r="A267" s="262">
        <v>44</v>
      </c>
      <c r="B267" s="279" t="s">
        <v>1643</v>
      </c>
      <c r="C267" s="240" t="s">
        <v>1638</v>
      </c>
      <c r="D267" s="240" t="s">
        <v>1644</v>
      </c>
      <c r="E267" s="264" t="s">
        <v>1506</v>
      </c>
      <c r="F267" s="265" t="s">
        <v>1645</v>
      </c>
      <c r="G267" s="266">
        <v>430</v>
      </c>
      <c r="H267" s="266">
        <v>323</v>
      </c>
      <c r="I267" s="267"/>
      <c r="J267" s="266">
        <v>107</v>
      </c>
      <c r="K267" s="268">
        <v>323</v>
      </c>
      <c r="L267" s="268">
        <v>323</v>
      </c>
      <c r="M267" s="968">
        <v>304.928</v>
      </c>
      <c r="N267" s="267"/>
      <c r="O267" s="210">
        <v>18.071999999999999</v>
      </c>
      <c r="P267" s="210">
        <v>18.071999999999999</v>
      </c>
      <c r="Q267" s="267"/>
      <c r="R267" s="267"/>
      <c r="S267" s="266">
        <f t="shared" si="84"/>
        <v>0</v>
      </c>
      <c r="T267" s="266"/>
      <c r="U267" s="267"/>
      <c r="V267" s="267"/>
      <c r="W267" s="267">
        <f t="shared" si="85"/>
        <v>0</v>
      </c>
      <c r="X267" s="267"/>
      <c r="Y267" s="267"/>
      <c r="Z267" s="267"/>
      <c r="AA267" s="267">
        <f t="shared" si="78"/>
        <v>0</v>
      </c>
      <c r="AB267" s="267"/>
      <c r="AC267" s="267"/>
      <c r="AD267" s="210"/>
      <c r="AE267" s="267">
        <f t="shared" si="79"/>
        <v>18.071999999999999</v>
      </c>
      <c r="AF267" s="210">
        <v>18.071999999999999</v>
      </c>
      <c r="AG267" s="267"/>
      <c r="AH267" s="267"/>
      <c r="AI267" s="267">
        <f t="shared" si="80"/>
        <v>0</v>
      </c>
      <c r="AJ267" s="266"/>
      <c r="AK267" s="267"/>
      <c r="AL267" s="267"/>
      <c r="AM267" s="267">
        <f t="shared" si="81"/>
        <v>323</v>
      </c>
      <c r="AN267" s="268">
        <v>323</v>
      </c>
      <c r="AO267" s="267"/>
      <c r="AP267" s="267"/>
      <c r="AQ267" s="266">
        <f t="shared" si="82"/>
        <v>0</v>
      </c>
      <c r="AR267" s="266"/>
      <c r="AS267" s="267"/>
      <c r="AT267" s="267"/>
      <c r="AU267" s="267"/>
      <c r="AV267" s="267">
        <f t="shared" si="83"/>
        <v>0</v>
      </c>
      <c r="AW267" s="267"/>
      <c r="AX267" s="267"/>
      <c r="AY267" s="267"/>
      <c r="AZ267" s="267"/>
      <c r="BA267" s="267"/>
      <c r="BB267" s="267"/>
      <c r="BC267" s="267"/>
      <c r="BD267" s="210">
        <f t="shared" si="87"/>
        <v>0</v>
      </c>
      <c r="BE267" s="906">
        <f t="shared" si="88"/>
        <v>323</v>
      </c>
      <c r="BF267" s="211">
        <v>2022</v>
      </c>
      <c r="BG267" s="211" t="s">
        <v>910</v>
      </c>
      <c r="BH267" s="211"/>
      <c r="BI267" s="269"/>
    </row>
    <row r="268" spans="1:61" s="270" customFormat="1" ht="31.5" hidden="1">
      <c r="A268" s="262">
        <v>45</v>
      </c>
      <c r="B268" s="279" t="s">
        <v>1646</v>
      </c>
      <c r="C268" s="240" t="s">
        <v>1638</v>
      </c>
      <c r="D268" s="240" t="s">
        <v>1647</v>
      </c>
      <c r="E268" s="264" t="s">
        <v>1506</v>
      </c>
      <c r="F268" s="265" t="s">
        <v>1648</v>
      </c>
      <c r="G268" s="266">
        <v>750</v>
      </c>
      <c r="H268" s="266">
        <v>565</v>
      </c>
      <c r="I268" s="267"/>
      <c r="J268" s="266">
        <v>185</v>
      </c>
      <c r="K268" s="268">
        <v>565</v>
      </c>
      <c r="L268" s="268">
        <v>565</v>
      </c>
      <c r="M268" s="968">
        <v>523.05045700000005</v>
      </c>
      <c r="N268" s="267"/>
      <c r="O268" s="210"/>
      <c r="P268" s="210"/>
      <c r="Q268" s="267"/>
      <c r="R268" s="267"/>
      <c r="S268" s="266">
        <f t="shared" si="84"/>
        <v>0</v>
      </c>
      <c r="T268" s="266"/>
      <c r="U268" s="267"/>
      <c r="V268" s="267"/>
      <c r="W268" s="267">
        <f t="shared" si="85"/>
        <v>0</v>
      </c>
      <c r="X268" s="267"/>
      <c r="Y268" s="267"/>
      <c r="Z268" s="267"/>
      <c r="AA268" s="267">
        <f t="shared" si="78"/>
        <v>0</v>
      </c>
      <c r="AB268" s="267"/>
      <c r="AC268" s="267"/>
      <c r="AD268" s="210"/>
      <c r="AE268" s="267">
        <f t="shared" si="79"/>
        <v>0</v>
      </c>
      <c r="AF268" s="210"/>
      <c r="AG268" s="267"/>
      <c r="AH268" s="267"/>
      <c r="AI268" s="267">
        <f t="shared" si="80"/>
        <v>0</v>
      </c>
      <c r="AJ268" s="266"/>
      <c r="AK268" s="267"/>
      <c r="AL268" s="267"/>
      <c r="AM268" s="267">
        <f t="shared" si="81"/>
        <v>565</v>
      </c>
      <c r="AN268" s="268">
        <v>565</v>
      </c>
      <c r="AO268" s="267"/>
      <c r="AP268" s="267"/>
      <c r="AQ268" s="266">
        <f t="shared" si="82"/>
        <v>0</v>
      </c>
      <c r="AR268" s="266"/>
      <c r="AS268" s="267"/>
      <c r="AT268" s="267"/>
      <c r="AU268" s="267"/>
      <c r="AV268" s="267">
        <f t="shared" si="83"/>
        <v>0</v>
      </c>
      <c r="AW268" s="267"/>
      <c r="AX268" s="267"/>
      <c r="AY268" s="267"/>
      <c r="AZ268" s="267"/>
      <c r="BA268" s="267"/>
      <c r="BB268" s="267"/>
      <c r="BC268" s="267"/>
      <c r="BD268" s="210">
        <f t="shared" si="87"/>
        <v>0</v>
      </c>
      <c r="BE268" s="906">
        <f t="shared" si="88"/>
        <v>565</v>
      </c>
      <c r="BF268" s="211">
        <v>2022</v>
      </c>
      <c r="BG268" s="211" t="s">
        <v>910</v>
      </c>
      <c r="BH268" s="211"/>
      <c r="BI268" s="269"/>
    </row>
    <row r="269" spans="1:61" s="270" customFormat="1" ht="31.5" hidden="1">
      <c r="A269" s="262">
        <v>46</v>
      </c>
      <c r="B269" s="279" t="s">
        <v>1649</v>
      </c>
      <c r="C269" s="240" t="s">
        <v>1650</v>
      </c>
      <c r="D269" s="240" t="s">
        <v>1301</v>
      </c>
      <c r="E269" s="264" t="s">
        <v>1506</v>
      </c>
      <c r="F269" s="265" t="s">
        <v>1651</v>
      </c>
      <c r="G269" s="266">
        <v>2400</v>
      </c>
      <c r="H269" s="266">
        <v>2400</v>
      </c>
      <c r="I269" s="267"/>
      <c r="J269" s="266"/>
      <c r="K269" s="268">
        <v>2400</v>
      </c>
      <c r="L269" s="268">
        <v>2400</v>
      </c>
      <c r="M269" s="968">
        <v>2255.28015</v>
      </c>
      <c r="N269" s="267"/>
      <c r="O269" s="210">
        <v>111.47685</v>
      </c>
      <c r="P269" s="210">
        <v>111.47685</v>
      </c>
      <c r="Q269" s="267"/>
      <c r="R269" s="267"/>
      <c r="S269" s="266">
        <f t="shared" si="84"/>
        <v>0</v>
      </c>
      <c r="T269" s="266"/>
      <c r="U269" s="267"/>
      <c r="V269" s="267"/>
      <c r="W269" s="267">
        <f t="shared" si="85"/>
        <v>0</v>
      </c>
      <c r="X269" s="267"/>
      <c r="Y269" s="267"/>
      <c r="Z269" s="267"/>
      <c r="AA269" s="267">
        <f t="shared" ref="AA269:AA326" si="89">SUM(AB269:AD269)</f>
        <v>0</v>
      </c>
      <c r="AB269" s="267"/>
      <c r="AC269" s="267"/>
      <c r="AD269" s="210"/>
      <c r="AE269" s="267">
        <f t="shared" ref="AE269:AE326" si="90">SUM(AF269:AH269)</f>
        <v>111.47685</v>
      </c>
      <c r="AF269" s="210">
        <v>111.47685</v>
      </c>
      <c r="AG269" s="267"/>
      <c r="AH269" s="267"/>
      <c r="AI269" s="267">
        <f t="shared" ref="AI269:AI326" si="91">SUM(AJ269:AL269)</f>
        <v>0</v>
      </c>
      <c r="AJ269" s="266"/>
      <c r="AK269" s="267"/>
      <c r="AL269" s="267"/>
      <c r="AM269" s="267">
        <f t="shared" ref="AM269:AM326" si="92">SUM(AN269:AP269)</f>
        <v>2400</v>
      </c>
      <c r="AN269" s="268">
        <v>2400</v>
      </c>
      <c r="AO269" s="267"/>
      <c r="AP269" s="267"/>
      <c r="AQ269" s="266">
        <f t="shared" ref="AQ269:AQ326" si="93">SUM(AR269:AT269)</f>
        <v>0</v>
      </c>
      <c r="AR269" s="266"/>
      <c r="AS269" s="267"/>
      <c r="AT269" s="267"/>
      <c r="AU269" s="267"/>
      <c r="AV269" s="267">
        <f t="shared" ref="AV269:AV326" si="94">SUM(AW269:AY269)</f>
        <v>0</v>
      </c>
      <c r="AW269" s="267"/>
      <c r="AX269" s="267"/>
      <c r="AY269" s="267"/>
      <c r="AZ269" s="267"/>
      <c r="BA269" s="267"/>
      <c r="BB269" s="267"/>
      <c r="BC269" s="267"/>
      <c r="BD269" s="210">
        <f t="shared" si="87"/>
        <v>0</v>
      </c>
      <c r="BE269" s="906">
        <f t="shared" si="88"/>
        <v>2400</v>
      </c>
      <c r="BF269" s="211">
        <v>2022</v>
      </c>
      <c r="BG269" s="211" t="s">
        <v>910</v>
      </c>
      <c r="BH269" s="211"/>
      <c r="BI269" s="269"/>
    </row>
    <row r="270" spans="1:61" s="285" customFormat="1" ht="31.5" hidden="1">
      <c r="A270" s="262">
        <v>47</v>
      </c>
      <c r="B270" s="279" t="s">
        <v>1652</v>
      </c>
      <c r="C270" s="240" t="s">
        <v>1653</v>
      </c>
      <c r="D270" s="240" t="s">
        <v>1654</v>
      </c>
      <c r="E270" s="264" t="s">
        <v>1506</v>
      </c>
      <c r="F270" s="265" t="s">
        <v>1655</v>
      </c>
      <c r="G270" s="266">
        <v>295</v>
      </c>
      <c r="H270" s="266">
        <v>220</v>
      </c>
      <c r="I270" s="267"/>
      <c r="J270" s="266">
        <v>75</v>
      </c>
      <c r="K270" s="268">
        <v>220</v>
      </c>
      <c r="L270" s="268">
        <v>220</v>
      </c>
      <c r="M270" s="968">
        <v>201.977</v>
      </c>
      <c r="N270" s="267"/>
      <c r="O270" s="210">
        <v>18.023</v>
      </c>
      <c r="P270" s="210">
        <v>18.023</v>
      </c>
      <c r="Q270" s="267"/>
      <c r="R270" s="267"/>
      <c r="S270" s="266">
        <f t="shared" ref="S270:S327" si="95">SUM(T270:V270)</f>
        <v>0</v>
      </c>
      <c r="T270" s="266"/>
      <c r="U270" s="267"/>
      <c r="V270" s="267"/>
      <c r="W270" s="267">
        <f t="shared" ref="W270:W327" si="96">SUM(X270:Z270)</f>
        <v>0</v>
      </c>
      <c r="X270" s="267"/>
      <c r="Y270" s="267"/>
      <c r="Z270" s="267"/>
      <c r="AA270" s="267">
        <f t="shared" si="89"/>
        <v>0</v>
      </c>
      <c r="AB270" s="267"/>
      <c r="AC270" s="267"/>
      <c r="AD270" s="267"/>
      <c r="AE270" s="267">
        <f t="shared" si="90"/>
        <v>18.023</v>
      </c>
      <c r="AF270" s="210">
        <v>18.023</v>
      </c>
      <c r="AG270" s="267"/>
      <c r="AH270" s="267"/>
      <c r="AI270" s="267">
        <f t="shared" si="91"/>
        <v>0</v>
      </c>
      <c r="AJ270" s="266"/>
      <c r="AK270" s="267"/>
      <c r="AL270" s="267"/>
      <c r="AM270" s="267">
        <f t="shared" si="92"/>
        <v>220</v>
      </c>
      <c r="AN270" s="268">
        <v>220</v>
      </c>
      <c r="AO270" s="267"/>
      <c r="AP270" s="267"/>
      <c r="AQ270" s="266">
        <f t="shared" si="93"/>
        <v>0</v>
      </c>
      <c r="AR270" s="266"/>
      <c r="AS270" s="267"/>
      <c r="AT270" s="267"/>
      <c r="AU270" s="267"/>
      <c r="AV270" s="267">
        <f t="shared" si="94"/>
        <v>0</v>
      </c>
      <c r="AW270" s="267"/>
      <c r="AX270" s="267"/>
      <c r="AY270" s="267"/>
      <c r="AZ270" s="267"/>
      <c r="BA270" s="267"/>
      <c r="BB270" s="267"/>
      <c r="BC270" s="267"/>
      <c r="BD270" s="210">
        <f t="shared" si="87"/>
        <v>0</v>
      </c>
      <c r="BE270" s="906">
        <f t="shared" si="88"/>
        <v>220</v>
      </c>
      <c r="BF270" s="211">
        <v>2022</v>
      </c>
      <c r="BG270" s="211" t="s">
        <v>910</v>
      </c>
      <c r="BH270" s="211"/>
      <c r="BI270" s="284"/>
    </row>
    <row r="271" spans="1:61" s="270" customFormat="1" ht="31.5" hidden="1">
      <c r="A271" s="262">
        <v>48</v>
      </c>
      <c r="B271" s="279" t="s">
        <v>1656</v>
      </c>
      <c r="C271" s="240" t="s">
        <v>1653</v>
      </c>
      <c r="D271" s="240" t="s">
        <v>1657</v>
      </c>
      <c r="E271" s="264" t="s">
        <v>1506</v>
      </c>
      <c r="F271" s="265" t="s">
        <v>1658</v>
      </c>
      <c r="G271" s="266">
        <v>231</v>
      </c>
      <c r="H271" s="266">
        <v>175</v>
      </c>
      <c r="I271" s="267"/>
      <c r="J271" s="266">
        <v>56</v>
      </c>
      <c r="K271" s="268">
        <v>175</v>
      </c>
      <c r="L271" s="268">
        <v>175</v>
      </c>
      <c r="M271" s="968">
        <v>161.358</v>
      </c>
      <c r="N271" s="267"/>
      <c r="O271" s="210">
        <v>13.641999999999999</v>
      </c>
      <c r="P271" s="210">
        <v>13.641999999999999</v>
      </c>
      <c r="Q271" s="267"/>
      <c r="R271" s="267"/>
      <c r="S271" s="266">
        <f t="shared" si="95"/>
        <v>0</v>
      </c>
      <c r="T271" s="266"/>
      <c r="U271" s="267"/>
      <c r="V271" s="267"/>
      <c r="W271" s="267">
        <f t="shared" si="96"/>
        <v>0</v>
      </c>
      <c r="X271" s="267"/>
      <c r="Y271" s="267"/>
      <c r="Z271" s="267"/>
      <c r="AA271" s="267">
        <f t="shared" si="89"/>
        <v>0</v>
      </c>
      <c r="AB271" s="267"/>
      <c r="AC271" s="267"/>
      <c r="AD271" s="210"/>
      <c r="AE271" s="267">
        <f t="shared" si="90"/>
        <v>13.641999999999999</v>
      </c>
      <c r="AF271" s="210">
        <v>13.641999999999999</v>
      </c>
      <c r="AG271" s="267"/>
      <c r="AH271" s="267"/>
      <c r="AI271" s="267">
        <f t="shared" si="91"/>
        <v>0</v>
      </c>
      <c r="AJ271" s="266"/>
      <c r="AK271" s="267"/>
      <c r="AL271" s="267"/>
      <c r="AM271" s="267">
        <f t="shared" si="92"/>
        <v>175</v>
      </c>
      <c r="AN271" s="268">
        <v>175</v>
      </c>
      <c r="AO271" s="267"/>
      <c r="AP271" s="267"/>
      <c r="AQ271" s="266">
        <f t="shared" si="93"/>
        <v>0</v>
      </c>
      <c r="AR271" s="266"/>
      <c r="AS271" s="267"/>
      <c r="AT271" s="267"/>
      <c r="AU271" s="267"/>
      <c r="AV271" s="267">
        <f t="shared" si="94"/>
        <v>0</v>
      </c>
      <c r="AW271" s="267"/>
      <c r="AX271" s="267"/>
      <c r="AY271" s="267"/>
      <c r="AZ271" s="267"/>
      <c r="BA271" s="267"/>
      <c r="BB271" s="267"/>
      <c r="BC271" s="267"/>
      <c r="BD271" s="210">
        <f t="shared" si="87"/>
        <v>0</v>
      </c>
      <c r="BE271" s="906">
        <f t="shared" si="88"/>
        <v>175</v>
      </c>
      <c r="BF271" s="211">
        <v>2022</v>
      </c>
      <c r="BG271" s="211" t="s">
        <v>910</v>
      </c>
      <c r="BH271" s="211"/>
      <c r="BI271" s="269"/>
    </row>
    <row r="272" spans="1:61" s="270" customFormat="1" ht="47.25" hidden="1">
      <c r="A272" s="262">
        <v>49</v>
      </c>
      <c r="B272" s="286" t="s">
        <v>1659</v>
      </c>
      <c r="C272" s="240" t="s">
        <v>1653</v>
      </c>
      <c r="D272" s="240" t="s">
        <v>1660</v>
      </c>
      <c r="E272" s="264" t="s">
        <v>1506</v>
      </c>
      <c r="F272" s="265" t="s">
        <v>1661</v>
      </c>
      <c r="G272" s="266">
        <v>1300</v>
      </c>
      <c r="H272" s="266">
        <v>975</v>
      </c>
      <c r="I272" s="267"/>
      <c r="J272" s="266">
        <v>325</v>
      </c>
      <c r="K272" s="268">
        <v>975</v>
      </c>
      <c r="L272" s="268">
        <v>975</v>
      </c>
      <c r="M272" s="968">
        <v>903.60599999999999</v>
      </c>
      <c r="N272" s="267"/>
      <c r="O272" s="210">
        <v>72.236000000000004</v>
      </c>
      <c r="P272" s="210">
        <v>72.236000000000004</v>
      </c>
      <c r="Q272" s="267"/>
      <c r="R272" s="267"/>
      <c r="S272" s="266">
        <f t="shared" si="95"/>
        <v>0</v>
      </c>
      <c r="T272" s="266"/>
      <c r="U272" s="267"/>
      <c r="V272" s="267"/>
      <c r="W272" s="267">
        <f t="shared" si="96"/>
        <v>0</v>
      </c>
      <c r="X272" s="267"/>
      <c r="Y272" s="267"/>
      <c r="Z272" s="267"/>
      <c r="AA272" s="267">
        <f t="shared" si="89"/>
        <v>0</v>
      </c>
      <c r="AB272" s="267"/>
      <c r="AC272" s="267"/>
      <c r="AD272" s="210"/>
      <c r="AE272" s="267">
        <f t="shared" si="90"/>
        <v>72.236000000000004</v>
      </c>
      <c r="AF272" s="210">
        <v>72.236000000000004</v>
      </c>
      <c r="AG272" s="267"/>
      <c r="AH272" s="267"/>
      <c r="AI272" s="267">
        <f t="shared" si="91"/>
        <v>0</v>
      </c>
      <c r="AJ272" s="266"/>
      <c r="AK272" s="267"/>
      <c r="AL272" s="267"/>
      <c r="AM272" s="267">
        <f t="shared" si="92"/>
        <v>975</v>
      </c>
      <c r="AN272" s="268">
        <v>975</v>
      </c>
      <c r="AO272" s="267"/>
      <c r="AP272" s="267"/>
      <c r="AQ272" s="266">
        <f t="shared" si="93"/>
        <v>0</v>
      </c>
      <c r="AR272" s="266"/>
      <c r="AS272" s="267"/>
      <c r="AT272" s="267"/>
      <c r="AU272" s="267"/>
      <c r="AV272" s="267">
        <f t="shared" si="94"/>
        <v>0</v>
      </c>
      <c r="AW272" s="267"/>
      <c r="AX272" s="267"/>
      <c r="AY272" s="267"/>
      <c r="AZ272" s="267"/>
      <c r="BA272" s="267"/>
      <c r="BB272" s="267"/>
      <c r="BC272" s="267"/>
      <c r="BD272" s="210">
        <f t="shared" si="87"/>
        <v>0</v>
      </c>
      <c r="BE272" s="906">
        <f t="shared" si="88"/>
        <v>975</v>
      </c>
      <c r="BF272" s="211">
        <v>2022</v>
      </c>
      <c r="BG272" s="211" t="s">
        <v>910</v>
      </c>
      <c r="BH272" s="211"/>
      <c r="BI272" s="269"/>
    </row>
    <row r="273" spans="1:66" s="539" customFormat="1" ht="31.5">
      <c r="A273" s="530">
        <v>1</v>
      </c>
      <c r="B273" s="531" t="s">
        <v>1662</v>
      </c>
      <c r="C273" s="493" t="s">
        <v>1521</v>
      </c>
      <c r="D273" s="493" t="s">
        <v>1663</v>
      </c>
      <c r="E273" s="532" t="s">
        <v>1664</v>
      </c>
      <c r="F273" s="533" t="s">
        <v>1665</v>
      </c>
      <c r="G273" s="534">
        <v>896</v>
      </c>
      <c r="H273" s="534">
        <f t="shared" ref="H273:H278" si="97">+G273</f>
        <v>896</v>
      </c>
      <c r="I273" s="535"/>
      <c r="J273" s="534"/>
      <c r="K273" s="536">
        <v>896</v>
      </c>
      <c r="L273" s="536">
        <v>896</v>
      </c>
      <c r="M273" s="982"/>
      <c r="N273" s="535"/>
      <c r="O273" s="535"/>
      <c r="P273" s="535"/>
      <c r="Q273" s="535"/>
      <c r="R273" s="535"/>
      <c r="S273" s="534">
        <f t="shared" si="95"/>
        <v>306</v>
      </c>
      <c r="T273" s="534">
        <v>306</v>
      </c>
      <c r="U273" s="535"/>
      <c r="V273" s="535"/>
      <c r="W273" s="535">
        <f t="shared" si="96"/>
        <v>0</v>
      </c>
      <c r="X273" s="535"/>
      <c r="Y273" s="535"/>
      <c r="Z273" s="535"/>
      <c r="AA273" s="535">
        <f t="shared" si="89"/>
        <v>0</v>
      </c>
      <c r="AB273" s="535"/>
      <c r="AC273" s="535"/>
      <c r="AD273" s="535"/>
      <c r="AE273" s="535">
        <f t="shared" si="90"/>
        <v>0</v>
      </c>
      <c r="AF273" s="535"/>
      <c r="AG273" s="535"/>
      <c r="AH273" s="535"/>
      <c r="AI273" s="535">
        <f t="shared" si="91"/>
        <v>306</v>
      </c>
      <c r="AJ273" s="534">
        <v>306</v>
      </c>
      <c r="AK273" s="535"/>
      <c r="AL273" s="535"/>
      <c r="AM273" s="535">
        <f t="shared" si="92"/>
        <v>306</v>
      </c>
      <c r="AN273" s="534">
        <v>306</v>
      </c>
      <c r="AO273" s="535"/>
      <c r="AP273" s="535"/>
      <c r="AQ273" s="534">
        <f t="shared" si="93"/>
        <v>590</v>
      </c>
      <c r="AR273" s="534">
        <f>+L273-AM273</f>
        <v>590</v>
      </c>
      <c r="AS273" s="535"/>
      <c r="AT273" s="535"/>
      <c r="AU273" s="535"/>
      <c r="AV273" s="537">
        <f t="shared" si="94"/>
        <v>590</v>
      </c>
      <c r="AW273" s="537">
        <v>590</v>
      </c>
      <c r="AX273" s="535"/>
      <c r="AY273" s="535"/>
      <c r="AZ273" s="535"/>
      <c r="BA273" s="535"/>
      <c r="BB273" s="535"/>
      <c r="BC273" s="535"/>
      <c r="BD273" s="535"/>
      <c r="BE273" s="907">
        <f t="shared" si="88"/>
        <v>0</v>
      </c>
      <c r="BF273" s="499">
        <v>2023</v>
      </c>
      <c r="BG273" s="499" t="s">
        <v>2324</v>
      </c>
      <c r="BH273" s="499" t="s">
        <v>2327</v>
      </c>
      <c r="BI273" s="538"/>
    </row>
    <row r="274" spans="1:66" s="541" customFormat="1" ht="38.25">
      <c r="A274" s="530">
        <v>2</v>
      </c>
      <c r="B274" s="531" t="s">
        <v>1666</v>
      </c>
      <c r="C274" s="493" t="s">
        <v>1596</v>
      </c>
      <c r="D274" s="493" t="s">
        <v>1667</v>
      </c>
      <c r="E274" s="532" t="s">
        <v>1664</v>
      </c>
      <c r="F274" s="533" t="s">
        <v>1668</v>
      </c>
      <c r="G274" s="534">
        <v>686</v>
      </c>
      <c r="H274" s="534">
        <f t="shared" si="97"/>
        <v>686</v>
      </c>
      <c r="I274" s="535"/>
      <c r="J274" s="534"/>
      <c r="K274" s="536">
        <v>686</v>
      </c>
      <c r="L274" s="536">
        <v>686</v>
      </c>
      <c r="M274" s="982"/>
      <c r="N274" s="535"/>
      <c r="O274" s="535"/>
      <c r="P274" s="535"/>
      <c r="Q274" s="535"/>
      <c r="R274" s="535"/>
      <c r="S274" s="534">
        <f t="shared" si="95"/>
        <v>266</v>
      </c>
      <c r="T274" s="534">
        <v>266</v>
      </c>
      <c r="U274" s="535"/>
      <c r="V274" s="535"/>
      <c r="W274" s="535">
        <f t="shared" si="96"/>
        <v>0</v>
      </c>
      <c r="X274" s="535"/>
      <c r="Y274" s="535"/>
      <c r="Z274" s="535"/>
      <c r="AA274" s="535">
        <f t="shared" si="89"/>
        <v>0</v>
      </c>
      <c r="AB274" s="535"/>
      <c r="AC274" s="535"/>
      <c r="AD274" s="497"/>
      <c r="AE274" s="535">
        <f t="shared" si="90"/>
        <v>0</v>
      </c>
      <c r="AF274" s="535"/>
      <c r="AG274" s="535"/>
      <c r="AH274" s="535"/>
      <c r="AI274" s="535">
        <f t="shared" si="91"/>
        <v>266</v>
      </c>
      <c r="AJ274" s="534">
        <v>266</v>
      </c>
      <c r="AK274" s="535"/>
      <c r="AL274" s="535"/>
      <c r="AM274" s="535">
        <f t="shared" si="92"/>
        <v>266</v>
      </c>
      <c r="AN274" s="534">
        <v>266</v>
      </c>
      <c r="AO274" s="535"/>
      <c r="AP274" s="535"/>
      <c r="AQ274" s="534">
        <f t="shared" si="93"/>
        <v>420</v>
      </c>
      <c r="AR274" s="534">
        <f t="shared" ref="AR274:AR278" si="98">+L274-AM274</f>
        <v>420</v>
      </c>
      <c r="AS274" s="535"/>
      <c r="AT274" s="535"/>
      <c r="AU274" s="535"/>
      <c r="AV274" s="537">
        <f t="shared" si="94"/>
        <v>420</v>
      </c>
      <c r="AW274" s="537">
        <v>420</v>
      </c>
      <c r="AX274" s="535"/>
      <c r="AY274" s="535"/>
      <c r="AZ274" s="535"/>
      <c r="BA274" s="535"/>
      <c r="BB274" s="535"/>
      <c r="BC274" s="535"/>
      <c r="BD274" s="535"/>
      <c r="BE274" s="907">
        <f t="shared" si="88"/>
        <v>0</v>
      </c>
      <c r="BF274" s="499">
        <v>2023</v>
      </c>
      <c r="BG274" s="499" t="s">
        <v>2324</v>
      </c>
      <c r="BH274" s="499" t="s">
        <v>2327</v>
      </c>
      <c r="BI274" s="540"/>
    </row>
    <row r="275" spans="1:66" s="541" customFormat="1" ht="51">
      <c r="A275" s="530">
        <v>3</v>
      </c>
      <c r="B275" s="531" t="s">
        <v>1669</v>
      </c>
      <c r="C275" s="493" t="s">
        <v>1596</v>
      </c>
      <c r="D275" s="493" t="s">
        <v>1670</v>
      </c>
      <c r="E275" s="532" t="s">
        <v>1664</v>
      </c>
      <c r="F275" s="533" t="s">
        <v>1671</v>
      </c>
      <c r="G275" s="534">
        <v>855</v>
      </c>
      <c r="H275" s="534">
        <f t="shared" si="97"/>
        <v>855</v>
      </c>
      <c r="I275" s="535"/>
      <c r="J275" s="534"/>
      <c r="K275" s="536">
        <v>855</v>
      </c>
      <c r="L275" s="536">
        <v>855</v>
      </c>
      <c r="M275" s="982"/>
      <c r="N275" s="535"/>
      <c r="O275" s="535"/>
      <c r="P275" s="535"/>
      <c r="Q275" s="535"/>
      <c r="R275" s="535"/>
      <c r="S275" s="534">
        <f t="shared" si="95"/>
        <v>321</v>
      </c>
      <c r="T275" s="534">
        <v>321</v>
      </c>
      <c r="U275" s="535"/>
      <c r="V275" s="535"/>
      <c r="W275" s="535">
        <f t="shared" si="96"/>
        <v>0</v>
      </c>
      <c r="X275" s="535"/>
      <c r="Y275" s="535"/>
      <c r="Z275" s="535"/>
      <c r="AA275" s="535">
        <f t="shared" si="89"/>
        <v>0</v>
      </c>
      <c r="AB275" s="535"/>
      <c r="AC275" s="535"/>
      <c r="AD275" s="497"/>
      <c r="AE275" s="535">
        <f t="shared" si="90"/>
        <v>0</v>
      </c>
      <c r="AF275" s="535"/>
      <c r="AG275" s="535"/>
      <c r="AH275" s="535"/>
      <c r="AI275" s="535">
        <f t="shared" si="91"/>
        <v>321</v>
      </c>
      <c r="AJ275" s="534">
        <v>321</v>
      </c>
      <c r="AK275" s="535"/>
      <c r="AL275" s="535"/>
      <c r="AM275" s="535">
        <f t="shared" si="92"/>
        <v>321</v>
      </c>
      <c r="AN275" s="534">
        <v>321</v>
      </c>
      <c r="AO275" s="535"/>
      <c r="AP275" s="535"/>
      <c r="AQ275" s="534">
        <f t="shared" si="93"/>
        <v>534</v>
      </c>
      <c r="AR275" s="534">
        <f t="shared" si="98"/>
        <v>534</v>
      </c>
      <c r="AS275" s="535"/>
      <c r="AT275" s="535"/>
      <c r="AU275" s="535"/>
      <c r="AV275" s="537">
        <f t="shared" si="94"/>
        <v>534</v>
      </c>
      <c r="AW275" s="537">
        <v>534</v>
      </c>
      <c r="AX275" s="535"/>
      <c r="AY275" s="535"/>
      <c r="AZ275" s="535"/>
      <c r="BA275" s="535"/>
      <c r="BB275" s="535"/>
      <c r="BC275" s="535"/>
      <c r="BD275" s="535"/>
      <c r="BE275" s="907">
        <f t="shared" si="88"/>
        <v>0</v>
      </c>
      <c r="BF275" s="499">
        <v>2023</v>
      </c>
      <c r="BG275" s="499" t="s">
        <v>2324</v>
      </c>
      <c r="BH275" s="499" t="s">
        <v>2327</v>
      </c>
      <c r="BI275" s="540"/>
    </row>
    <row r="276" spans="1:66" s="541" customFormat="1" ht="51">
      <c r="A276" s="530">
        <v>4</v>
      </c>
      <c r="B276" s="531" t="s">
        <v>1672</v>
      </c>
      <c r="C276" s="493" t="s">
        <v>1592</v>
      </c>
      <c r="D276" s="493" t="s">
        <v>1673</v>
      </c>
      <c r="E276" s="532" t="s">
        <v>1664</v>
      </c>
      <c r="F276" s="533" t="s">
        <v>1674</v>
      </c>
      <c r="G276" s="534">
        <v>1176</v>
      </c>
      <c r="H276" s="534">
        <f t="shared" si="97"/>
        <v>1176</v>
      </c>
      <c r="I276" s="535"/>
      <c r="J276" s="534"/>
      <c r="K276" s="536">
        <v>1176</v>
      </c>
      <c r="L276" s="536">
        <v>1176</v>
      </c>
      <c r="M276" s="982"/>
      <c r="N276" s="535"/>
      <c r="O276" s="535"/>
      <c r="P276" s="535"/>
      <c r="Q276" s="535"/>
      <c r="R276" s="535"/>
      <c r="S276" s="534">
        <f t="shared" si="95"/>
        <v>475</v>
      </c>
      <c r="T276" s="534">
        <v>475</v>
      </c>
      <c r="U276" s="535"/>
      <c r="V276" s="535"/>
      <c r="W276" s="535">
        <f t="shared" si="96"/>
        <v>0</v>
      </c>
      <c r="X276" s="535"/>
      <c r="Y276" s="535"/>
      <c r="Z276" s="535"/>
      <c r="AA276" s="535">
        <f t="shared" si="89"/>
        <v>0</v>
      </c>
      <c r="AB276" s="535"/>
      <c r="AC276" s="535"/>
      <c r="AD276" s="497"/>
      <c r="AE276" s="535">
        <f t="shared" si="90"/>
        <v>0</v>
      </c>
      <c r="AF276" s="535"/>
      <c r="AG276" s="535"/>
      <c r="AH276" s="535"/>
      <c r="AI276" s="535">
        <f t="shared" si="91"/>
        <v>475</v>
      </c>
      <c r="AJ276" s="534">
        <v>475</v>
      </c>
      <c r="AK276" s="535"/>
      <c r="AL276" s="535"/>
      <c r="AM276" s="535">
        <f t="shared" si="92"/>
        <v>475</v>
      </c>
      <c r="AN276" s="534">
        <v>475</v>
      </c>
      <c r="AO276" s="535"/>
      <c r="AP276" s="535"/>
      <c r="AQ276" s="534">
        <f t="shared" si="93"/>
        <v>701</v>
      </c>
      <c r="AR276" s="534">
        <f t="shared" si="98"/>
        <v>701</v>
      </c>
      <c r="AS276" s="535"/>
      <c r="AT276" s="535"/>
      <c r="AU276" s="535"/>
      <c r="AV276" s="537">
        <f t="shared" si="94"/>
        <v>701</v>
      </c>
      <c r="AW276" s="537">
        <v>701</v>
      </c>
      <c r="AX276" s="535"/>
      <c r="AY276" s="535"/>
      <c r="AZ276" s="535"/>
      <c r="BA276" s="535"/>
      <c r="BB276" s="535"/>
      <c r="BC276" s="535"/>
      <c r="BD276" s="535"/>
      <c r="BE276" s="907">
        <f t="shared" si="88"/>
        <v>0</v>
      </c>
      <c r="BF276" s="499">
        <v>2023</v>
      </c>
      <c r="BG276" s="499" t="s">
        <v>2324</v>
      </c>
      <c r="BH276" s="499" t="s">
        <v>2327</v>
      </c>
      <c r="BI276" s="540"/>
    </row>
    <row r="277" spans="1:66" s="539" customFormat="1" ht="25.5">
      <c r="A277" s="530">
        <v>5</v>
      </c>
      <c r="B277" s="531" t="s">
        <v>1675</v>
      </c>
      <c r="C277" s="493" t="s">
        <v>1588</v>
      </c>
      <c r="D277" s="493" t="s">
        <v>1676</v>
      </c>
      <c r="E277" s="532" t="s">
        <v>1664</v>
      </c>
      <c r="F277" s="533" t="s">
        <v>1677</v>
      </c>
      <c r="G277" s="534">
        <v>542</v>
      </c>
      <c r="H277" s="534">
        <f t="shared" si="97"/>
        <v>542</v>
      </c>
      <c r="I277" s="535"/>
      <c r="J277" s="534"/>
      <c r="K277" s="536">
        <v>542</v>
      </c>
      <c r="L277" s="536">
        <v>542</v>
      </c>
      <c r="M277" s="982"/>
      <c r="N277" s="542">
        <v>141.86500000000001</v>
      </c>
      <c r="O277" s="535"/>
      <c r="P277" s="535"/>
      <c r="Q277" s="535"/>
      <c r="R277" s="535"/>
      <c r="S277" s="534">
        <f t="shared" si="95"/>
        <v>260</v>
      </c>
      <c r="T277" s="534">
        <v>260</v>
      </c>
      <c r="U277" s="535"/>
      <c r="V277" s="535"/>
      <c r="W277" s="535">
        <f t="shared" si="96"/>
        <v>0</v>
      </c>
      <c r="X277" s="535"/>
      <c r="Y277" s="535"/>
      <c r="Z277" s="535"/>
      <c r="AA277" s="542">
        <f t="shared" si="89"/>
        <v>141.86500000000001</v>
      </c>
      <c r="AB277" s="542">
        <v>141.86500000000001</v>
      </c>
      <c r="AC277" s="535"/>
      <c r="AD277" s="535"/>
      <c r="AE277" s="542">
        <f t="shared" si="90"/>
        <v>0</v>
      </c>
      <c r="AF277" s="535"/>
      <c r="AG277" s="535"/>
      <c r="AH277" s="535"/>
      <c r="AI277" s="542">
        <f t="shared" si="91"/>
        <v>260</v>
      </c>
      <c r="AJ277" s="534">
        <v>260</v>
      </c>
      <c r="AK277" s="535"/>
      <c r="AL277" s="535"/>
      <c r="AM277" s="542">
        <f t="shared" si="92"/>
        <v>260</v>
      </c>
      <c r="AN277" s="534">
        <v>260</v>
      </c>
      <c r="AO277" s="535"/>
      <c r="AP277" s="535"/>
      <c r="AQ277" s="534">
        <f t="shared" si="93"/>
        <v>282</v>
      </c>
      <c r="AR277" s="534">
        <f t="shared" si="98"/>
        <v>282</v>
      </c>
      <c r="AS277" s="535"/>
      <c r="AT277" s="535"/>
      <c r="AU277" s="535"/>
      <c r="AV277" s="537">
        <f t="shared" si="94"/>
        <v>282</v>
      </c>
      <c r="AW277" s="537">
        <v>282</v>
      </c>
      <c r="AX277" s="535"/>
      <c r="AY277" s="535"/>
      <c r="AZ277" s="535"/>
      <c r="BA277" s="535"/>
      <c r="BB277" s="535"/>
      <c r="BC277" s="535"/>
      <c r="BD277" s="535"/>
      <c r="BE277" s="907">
        <f t="shared" si="88"/>
        <v>0</v>
      </c>
      <c r="BF277" s="499">
        <v>2023</v>
      </c>
      <c r="BG277" s="499" t="s">
        <v>2324</v>
      </c>
      <c r="BH277" s="499" t="s">
        <v>2327</v>
      </c>
      <c r="BI277" s="538"/>
    </row>
    <row r="278" spans="1:66" s="541" customFormat="1" ht="25.5">
      <c r="A278" s="530">
        <v>6</v>
      </c>
      <c r="B278" s="531" t="s">
        <v>1678</v>
      </c>
      <c r="C278" s="493" t="s">
        <v>1588</v>
      </c>
      <c r="D278" s="493" t="s">
        <v>1676</v>
      </c>
      <c r="E278" s="532" t="s">
        <v>1664</v>
      </c>
      <c r="F278" s="533" t="s">
        <v>1679</v>
      </c>
      <c r="G278" s="534">
        <v>556</v>
      </c>
      <c r="H278" s="534">
        <f t="shared" si="97"/>
        <v>556</v>
      </c>
      <c r="I278" s="497"/>
      <c r="J278" s="534"/>
      <c r="K278" s="536">
        <v>556</v>
      </c>
      <c r="L278" s="536">
        <v>556</v>
      </c>
      <c r="M278" s="972"/>
      <c r="N278" s="542">
        <v>145.66200000000001</v>
      </c>
      <c r="O278" s="497"/>
      <c r="P278" s="497"/>
      <c r="Q278" s="497"/>
      <c r="R278" s="497"/>
      <c r="S278" s="534">
        <f t="shared" si="95"/>
        <v>267</v>
      </c>
      <c r="T278" s="534">
        <v>267</v>
      </c>
      <c r="U278" s="497"/>
      <c r="V278" s="497"/>
      <c r="W278" s="497">
        <f t="shared" si="96"/>
        <v>0</v>
      </c>
      <c r="X278" s="497"/>
      <c r="Y278" s="497"/>
      <c r="Z278" s="497"/>
      <c r="AA278" s="542">
        <f t="shared" si="89"/>
        <v>145.66200000000001</v>
      </c>
      <c r="AB278" s="542">
        <v>145.66200000000001</v>
      </c>
      <c r="AC278" s="497"/>
      <c r="AD278" s="497"/>
      <c r="AE278" s="542">
        <f t="shared" si="90"/>
        <v>0</v>
      </c>
      <c r="AF278" s="497"/>
      <c r="AG278" s="497"/>
      <c r="AH278" s="497"/>
      <c r="AI278" s="542">
        <f t="shared" si="91"/>
        <v>267</v>
      </c>
      <c r="AJ278" s="534">
        <v>267</v>
      </c>
      <c r="AK278" s="497"/>
      <c r="AL278" s="497"/>
      <c r="AM278" s="542">
        <f t="shared" si="92"/>
        <v>267</v>
      </c>
      <c r="AN278" s="534">
        <v>267</v>
      </c>
      <c r="AO278" s="497"/>
      <c r="AP278" s="497"/>
      <c r="AQ278" s="534">
        <f t="shared" si="93"/>
        <v>289</v>
      </c>
      <c r="AR278" s="534">
        <f t="shared" si="98"/>
        <v>289</v>
      </c>
      <c r="AS278" s="497"/>
      <c r="AT278" s="497"/>
      <c r="AU278" s="497"/>
      <c r="AV278" s="537">
        <f t="shared" si="94"/>
        <v>289</v>
      </c>
      <c r="AW278" s="537">
        <v>289</v>
      </c>
      <c r="AX278" s="497"/>
      <c r="AY278" s="497"/>
      <c r="AZ278" s="497"/>
      <c r="BA278" s="497"/>
      <c r="BB278" s="497"/>
      <c r="BC278" s="497"/>
      <c r="BD278" s="497"/>
      <c r="BE278" s="899">
        <f t="shared" si="88"/>
        <v>0</v>
      </c>
      <c r="BF278" s="499">
        <v>2023</v>
      </c>
      <c r="BG278" s="499" t="s">
        <v>2324</v>
      </c>
      <c r="BH278" s="499" t="s">
        <v>2327</v>
      </c>
      <c r="BI278" s="540"/>
    </row>
    <row r="279" spans="1:66" s="776" customFormat="1" ht="25.5" hidden="1">
      <c r="A279" s="768">
        <v>1</v>
      </c>
      <c r="B279" s="769" t="s">
        <v>1680</v>
      </c>
      <c r="C279" s="733" t="s">
        <v>1521</v>
      </c>
      <c r="D279" s="747" t="s">
        <v>1676</v>
      </c>
      <c r="E279" s="747" t="s">
        <v>521</v>
      </c>
      <c r="F279" s="770"/>
      <c r="G279" s="771">
        <v>650</v>
      </c>
      <c r="H279" s="771">
        <v>650</v>
      </c>
      <c r="I279" s="750"/>
      <c r="J279" s="772"/>
      <c r="K279" s="771">
        <v>650</v>
      </c>
      <c r="L279" s="771">
        <v>650</v>
      </c>
      <c r="M279" s="974"/>
      <c r="N279" s="773"/>
      <c r="O279" s="750"/>
      <c r="P279" s="750"/>
      <c r="Q279" s="750"/>
      <c r="R279" s="750"/>
      <c r="S279" s="772">
        <f t="shared" si="95"/>
        <v>0</v>
      </c>
      <c r="T279" s="772"/>
      <c r="U279" s="750"/>
      <c r="V279" s="750"/>
      <c r="W279" s="750">
        <f t="shared" si="96"/>
        <v>0</v>
      </c>
      <c r="X279" s="750"/>
      <c r="Y279" s="750"/>
      <c r="Z279" s="750"/>
      <c r="AA279" s="773">
        <f t="shared" si="89"/>
        <v>0</v>
      </c>
      <c r="AB279" s="773"/>
      <c r="AC279" s="750"/>
      <c r="AD279" s="750"/>
      <c r="AE279" s="773">
        <f t="shared" si="90"/>
        <v>0</v>
      </c>
      <c r="AF279" s="750"/>
      <c r="AG279" s="750"/>
      <c r="AH279" s="750"/>
      <c r="AI279" s="773">
        <f t="shared" si="91"/>
        <v>0</v>
      </c>
      <c r="AJ279" s="772"/>
      <c r="AK279" s="750"/>
      <c r="AL279" s="750"/>
      <c r="AM279" s="773">
        <f t="shared" si="92"/>
        <v>0</v>
      </c>
      <c r="AN279" s="750"/>
      <c r="AO279" s="750"/>
      <c r="AP279" s="750"/>
      <c r="AQ279" s="771">
        <f t="shared" si="93"/>
        <v>650</v>
      </c>
      <c r="AR279" s="771">
        <v>650</v>
      </c>
      <c r="AS279" s="750"/>
      <c r="AT279" s="750"/>
      <c r="AU279" s="750"/>
      <c r="AV279" s="774">
        <f t="shared" si="94"/>
        <v>413</v>
      </c>
      <c r="AW279" s="774">
        <f>324+89</f>
        <v>413</v>
      </c>
      <c r="AX279" s="750"/>
      <c r="AY279" s="750"/>
      <c r="AZ279" s="750"/>
      <c r="BA279" s="750"/>
      <c r="BB279" s="750"/>
      <c r="BC279" s="750"/>
      <c r="BD279" s="750"/>
      <c r="BE279" s="900">
        <f t="shared" si="88"/>
        <v>0</v>
      </c>
      <c r="BF279" s="727">
        <v>2024</v>
      </c>
      <c r="BG279" s="727" t="s">
        <v>2323</v>
      </c>
      <c r="BH279" s="727" t="s">
        <v>2327</v>
      </c>
      <c r="BI279" s="775"/>
    </row>
    <row r="280" spans="1:66" s="776" customFormat="1" ht="25.5" hidden="1">
      <c r="A280" s="768">
        <v>1</v>
      </c>
      <c r="B280" s="732" t="s">
        <v>1681</v>
      </c>
      <c r="C280" s="733" t="s">
        <v>1682</v>
      </c>
      <c r="D280" s="733" t="s">
        <v>1683</v>
      </c>
      <c r="E280" s="747" t="s">
        <v>521</v>
      </c>
      <c r="F280" s="770"/>
      <c r="G280" s="777">
        <v>800</v>
      </c>
      <c r="H280" s="777">
        <v>780</v>
      </c>
      <c r="I280" s="750"/>
      <c r="J280" s="778">
        <f>+G280-H280</f>
        <v>20</v>
      </c>
      <c r="K280" s="777">
        <v>780</v>
      </c>
      <c r="L280" s="777">
        <v>780</v>
      </c>
      <c r="M280" s="974"/>
      <c r="N280" s="773"/>
      <c r="O280" s="750"/>
      <c r="P280" s="750"/>
      <c r="Q280" s="750"/>
      <c r="R280" s="750"/>
      <c r="S280" s="772">
        <f t="shared" si="95"/>
        <v>0</v>
      </c>
      <c r="T280" s="772"/>
      <c r="U280" s="750"/>
      <c r="V280" s="750"/>
      <c r="W280" s="750">
        <f t="shared" si="96"/>
        <v>0</v>
      </c>
      <c r="X280" s="750"/>
      <c r="Y280" s="750"/>
      <c r="Z280" s="750"/>
      <c r="AA280" s="773">
        <f t="shared" si="89"/>
        <v>0</v>
      </c>
      <c r="AB280" s="773"/>
      <c r="AC280" s="750"/>
      <c r="AD280" s="750"/>
      <c r="AE280" s="773">
        <f t="shared" si="90"/>
        <v>0</v>
      </c>
      <c r="AF280" s="750"/>
      <c r="AG280" s="750"/>
      <c r="AH280" s="750"/>
      <c r="AI280" s="773">
        <f t="shared" si="91"/>
        <v>0</v>
      </c>
      <c r="AJ280" s="772"/>
      <c r="AK280" s="750"/>
      <c r="AL280" s="750"/>
      <c r="AM280" s="773">
        <f t="shared" si="92"/>
        <v>0</v>
      </c>
      <c r="AN280" s="750"/>
      <c r="AO280" s="750"/>
      <c r="AP280" s="750"/>
      <c r="AQ280" s="777">
        <f t="shared" si="93"/>
        <v>780</v>
      </c>
      <c r="AR280" s="777">
        <v>780</v>
      </c>
      <c r="AS280" s="750"/>
      <c r="AT280" s="750"/>
      <c r="AU280" s="750"/>
      <c r="AV280" s="774">
        <f t="shared" si="94"/>
        <v>488</v>
      </c>
      <c r="AW280" s="774">
        <v>488</v>
      </c>
      <c r="AX280" s="750"/>
      <c r="AY280" s="750"/>
      <c r="AZ280" s="750"/>
      <c r="BA280" s="750"/>
      <c r="BB280" s="750"/>
      <c r="BC280" s="750"/>
      <c r="BD280" s="750"/>
      <c r="BE280" s="900">
        <f t="shared" si="88"/>
        <v>0</v>
      </c>
      <c r="BF280" s="727">
        <v>2024</v>
      </c>
      <c r="BG280" s="727" t="s">
        <v>2323</v>
      </c>
      <c r="BH280" s="727" t="s">
        <v>2327</v>
      </c>
      <c r="BI280" s="775"/>
    </row>
    <row r="281" spans="1:66" s="28" customFormat="1" ht="18.75" hidden="1">
      <c r="A281" s="69" t="s">
        <v>58</v>
      </c>
      <c r="B281" s="70" t="s">
        <v>59</v>
      </c>
      <c r="C281" s="71"/>
      <c r="D281" s="71"/>
      <c r="E281" s="71"/>
      <c r="F281" s="141"/>
      <c r="G281" s="142">
        <f>SUM(G282:G297)</f>
        <v>24468.5</v>
      </c>
      <c r="H281" s="142">
        <f t="shared" ref="H281:BE281" si="99">SUM(H282:H297)</f>
        <v>23763</v>
      </c>
      <c r="I281" s="142">
        <f t="shared" si="99"/>
        <v>644</v>
      </c>
      <c r="J281" s="142">
        <f t="shared" si="99"/>
        <v>62</v>
      </c>
      <c r="K281" s="142">
        <f t="shared" si="99"/>
        <v>21106</v>
      </c>
      <c r="L281" s="142">
        <f t="shared" si="99"/>
        <v>20462</v>
      </c>
      <c r="M281" s="967">
        <f t="shared" si="99"/>
        <v>11289</v>
      </c>
      <c r="N281" s="142">
        <f t="shared" si="99"/>
        <v>2618</v>
      </c>
      <c r="O281" s="142">
        <f t="shared" si="99"/>
        <v>3941.5147999999999</v>
      </c>
      <c r="P281" s="142">
        <f t="shared" si="99"/>
        <v>3941.5147999999999</v>
      </c>
      <c r="Q281" s="142">
        <f t="shared" si="99"/>
        <v>0</v>
      </c>
      <c r="R281" s="142">
        <f t="shared" si="99"/>
        <v>0</v>
      </c>
      <c r="S281" s="142">
        <f t="shared" si="99"/>
        <v>2433</v>
      </c>
      <c r="T281" s="142">
        <f t="shared" si="99"/>
        <v>2433</v>
      </c>
      <c r="U281" s="142">
        <f t="shared" si="99"/>
        <v>0</v>
      </c>
      <c r="V281" s="142">
        <f t="shared" si="99"/>
        <v>0</v>
      </c>
      <c r="W281" s="142">
        <f t="shared" si="99"/>
        <v>0</v>
      </c>
      <c r="X281" s="142">
        <f t="shared" si="99"/>
        <v>0</v>
      </c>
      <c r="Y281" s="142">
        <f t="shared" si="99"/>
        <v>0</v>
      </c>
      <c r="Z281" s="142">
        <f t="shared" si="99"/>
        <v>0</v>
      </c>
      <c r="AA281" s="142">
        <f t="shared" si="99"/>
        <v>669.2</v>
      </c>
      <c r="AB281" s="142">
        <f t="shared" si="99"/>
        <v>669.2</v>
      </c>
      <c r="AC281" s="142">
        <f t="shared" si="99"/>
        <v>0</v>
      </c>
      <c r="AD281" s="142">
        <f t="shared" si="99"/>
        <v>0</v>
      </c>
      <c r="AE281" s="142">
        <f t="shared" si="99"/>
        <v>3941.5147999999999</v>
      </c>
      <c r="AF281" s="142">
        <f t="shared" si="99"/>
        <v>3941.5147999999999</v>
      </c>
      <c r="AG281" s="142">
        <f t="shared" si="99"/>
        <v>0</v>
      </c>
      <c r="AH281" s="142">
        <f t="shared" si="99"/>
        <v>0</v>
      </c>
      <c r="AI281" s="142">
        <f t="shared" si="99"/>
        <v>2433</v>
      </c>
      <c r="AJ281" s="142">
        <f t="shared" si="99"/>
        <v>2433</v>
      </c>
      <c r="AK281" s="142">
        <f t="shared" si="99"/>
        <v>0</v>
      </c>
      <c r="AL281" s="142">
        <f t="shared" si="99"/>
        <v>0</v>
      </c>
      <c r="AM281" s="142">
        <f t="shared" si="99"/>
        <v>18104</v>
      </c>
      <c r="AN281" s="142">
        <f t="shared" si="99"/>
        <v>18104</v>
      </c>
      <c r="AO281" s="142">
        <f t="shared" si="99"/>
        <v>0</v>
      </c>
      <c r="AP281" s="142">
        <f t="shared" si="99"/>
        <v>0</v>
      </c>
      <c r="AQ281" s="142">
        <f t="shared" si="99"/>
        <v>6323</v>
      </c>
      <c r="AR281" s="142">
        <f t="shared" si="99"/>
        <v>5679</v>
      </c>
      <c r="AS281" s="142">
        <f t="shared" si="99"/>
        <v>0</v>
      </c>
      <c r="AT281" s="142">
        <f t="shared" si="99"/>
        <v>644</v>
      </c>
      <c r="AU281" s="142">
        <f t="shared" si="99"/>
        <v>0</v>
      </c>
      <c r="AV281" s="142">
        <f t="shared" si="99"/>
        <v>4089</v>
      </c>
      <c r="AW281" s="142">
        <f t="shared" si="99"/>
        <v>3445</v>
      </c>
      <c r="AX281" s="142">
        <f t="shared" si="99"/>
        <v>0</v>
      </c>
      <c r="AY281" s="142">
        <f t="shared" si="99"/>
        <v>644</v>
      </c>
      <c r="AZ281" s="142">
        <f t="shared" si="99"/>
        <v>0</v>
      </c>
      <c r="BA281" s="142">
        <f t="shared" si="99"/>
        <v>0</v>
      </c>
      <c r="BB281" s="142">
        <f t="shared" si="99"/>
        <v>0</v>
      </c>
      <c r="BC281" s="142">
        <f t="shared" si="99"/>
        <v>0</v>
      </c>
      <c r="BD281" s="142">
        <f t="shared" si="99"/>
        <v>3445</v>
      </c>
      <c r="BE281" s="142">
        <f t="shared" si="99"/>
        <v>15671</v>
      </c>
      <c r="BF281" s="198"/>
      <c r="BG281" s="198"/>
      <c r="BH281" s="198"/>
      <c r="BI281" s="72"/>
    </row>
    <row r="282" spans="1:66" s="224" customFormat="1" ht="47.25" hidden="1">
      <c r="A282" s="287"/>
      <c r="B282" s="288" t="s">
        <v>819</v>
      </c>
      <c r="C282" s="289" t="s">
        <v>820</v>
      </c>
      <c r="D282" s="289" t="s">
        <v>821</v>
      </c>
      <c r="E282" s="290">
        <v>2020</v>
      </c>
      <c r="F282" s="291" t="s">
        <v>822</v>
      </c>
      <c r="G282" s="292">
        <v>1300</v>
      </c>
      <c r="H282" s="293">
        <v>1300</v>
      </c>
      <c r="I282" s="293"/>
      <c r="J282" s="293"/>
      <c r="K282" s="294">
        <v>161</v>
      </c>
      <c r="L282" s="294">
        <v>161</v>
      </c>
      <c r="M282" s="983">
        <v>1268</v>
      </c>
      <c r="N282" s="295"/>
      <c r="O282" s="296">
        <v>161</v>
      </c>
      <c r="P282" s="296">
        <v>161</v>
      </c>
      <c r="Q282" s="295"/>
      <c r="R282" s="295"/>
      <c r="S282" s="295">
        <f t="shared" si="95"/>
        <v>0</v>
      </c>
      <c r="T282" s="295"/>
      <c r="U282" s="295"/>
      <c r="V282" s="295"/>
      <c r="W282" s="295">
        <f t="shared" si="96"/>
        <v>0</v>
      </c>
      <c r="X282" s="295"/>
      <c r="Y282" s="295"/>
      <c r="Z282" s="295"/>
      <c r="AA282" s="295">
        <f t="shared" si="89"/>
        <v>0</v>
      </c>
      <c r="AB282" s="295"/>
      <c r="AC282" s="295"/>
      <c r="AD282" s="295"/>
      <c r="AE282" s="295">
        <f t="shared" si="90"/>
        <v>161</v>
      </c>
      <c r="AF282" s="295">
        <v>161</v>
      </c>
      <c r="AG282" s="295"/>
      <c r="AH282" s="295"/>
      <c r="AI282" s="295">
        <f t="shared" si="91"/>
        <v>0</v>
      </c>
      <c r="AJ282" s="295"/>
      <c r="AK282" s="295"/>
      <c r="AL282" s="295"/>
      <c r="AM282" s="295">
        <f t="shared" si="92"/>
        <v>1268</v>
      </c>
      <c r="AN282" s="295">
        <v>1268</v>
      </c>
      <c r="AO282" s="295"/>
      <c r="AP282" s="295"/>
      <c r="AQ282" s="295">
        <f t="shared" si="93"/>
        <v>0</v>
      </c>
      <c r="AR282" s="295"/>
      <c r="AS282" s="295"/>
      <c r="AT282" s="295">
        <v>0</v>
      </c>
      <c r="AU282" s="295"/>
      <c r="AV282" s="295">
        <f t="shared" si="94"/>
        <v>0</v>
      </c>
      <c r="AW282" s="295"/>
      <c r="AX282" s="295"/>
      <c r="AY282" s="295"/>
      <c r="AZ282" s="295"/>
      <c r="BA282" s="297"/>
      <c r="BB282" s="297"/>
      <c r="BC282" s="297"/>
      <c r="BD282" s="210">
        <f t="shared" ref="BD282:BD297" si="100">AW282</f>
        <v>0</v>
      </c>
      <c r="BE282" s="908">
        <f t="shared" si="88"/>
        <v>1268</v>
      </c>
      <c r="BF282" s="298">
        <v>2022</v>
      </c>
      <c r="BG282" s="298" t="s">
        <v>910</v>
      </c>
      <c r="BH282" s="298"/>
      <c r="BI282" s="299"/>
      <c r="BJ282" s="300"/>
      <c r="BK282" s="300"/>
      <c r="BL282" s="300"/>
      <c r="BM282" s="300"/>
      <c r="BN282" s="300"/>
    </row>
    <row r="283" spans="1:66" s="224" customFormat="1" ht="38.25">
      <c r="A283" s="287"/>
      <c r="B283" s="288" t="s">
        <v>823</v>
      </c>
      <c r="C283" s="301" t="s">
        <v>824</v>
      </c>
      <c r="D283" s="301" t="s">
        <v>825</v>
      </c>
      <c r="E283" s="302" t="s">
        <v>444</v>
      </c>
      <c r="F283" s="303" t="s">
        <v>826</v>
      </c>
      <c r="G283" s="292">
        <v>3029.5</v>
      </c>
      <c r="H283" s="293">
        <v>3020</v>
      </c>
      <c r="I283" s="293"/>
      <c r="J283" s="293">
        <v>10</v>
      </c>
      <c r="K283" s="294">
        <v>3020</v>
      </c>
      <c r="L283" s="294">
        <v>3020</v>
      </c>
      <c r="M283" s="983">
        <v>1416</v>
      </c>
      <c r="N283" s="295">
        <v>669</v>
      </c>
      <c r="O283" s="296">
        <v>57</v>
      </c>
      <c r="P283" s="296">
        <v>57</v>
      </c>
      <c r="Q283" s="295"/>
      <c r="R283" s="295"/>
      <c r="S283" s="295">
        <f t="shared" si="95"/>
        <v>811</v>
      </c>
      <c r="T283" s="295">
        <v>811</v>
      </c>
      <c r="U283" s="295"/>
      <c r="V283" s="295"/>
      <c r="W283" s="295">
        <f t="shared" si="96"/>
        <v>0</v>
      </c>
      <c r="X283" s="295"/>
      <c r="Y283" s="295"/>
      <c r="Z283" s="295"/>
      <c r="AA283" s="295">
        <f t="shared" si="89"/>
        <v>669.2</v>
      </c>
      <c r="AB283" s="295">
        <v>669.2</v>
      </c>
      <c r="AC283" s="295"/>
      <c r="AD283" s="295"/>
      <c r="AE283" s="295">
        <f t="shared" si="90"/>
        <v>57</v>
      </c>
      <c r="AF283" s="295">
        <v>57</v>
      </c>
      <c r="AG283" s="295"/>
      <c r="AH283" s="295"/>
      <c r="AI283" s="295">
        <f t="shared" si="91"/>
        <v>811</v>
      </c>
      <c r="AJ283" s="295">
        <v>811</v>
      </c>
      <c r="AK283" s="295"/>
      <c r="AL283" s="295"/>
      <c r="AM283" s="295">
        <f t="shared" si="92"/>
        <v>1615</v>
      </c>
      <c r="AN283" s="295">
        <v>1615</v>
      </c>
      <c r="AO283" s="295"/>
      <c r="AP283" s="295"/>
      <c r="AQ283" s="295">
        <f t="shared" si="93"/>
        <v>1405</v>
      </c>
      <c r="AR283" s="295">
        <v>1405</v>
      </c>
      <c r="AS283" s="295"/>
      <c r="AT283" s="295">
        <v>0</v>
      </c>
      <c r="AU283" s="295"/>
      <c r="AV283" s="295">
        <f t="shared" si="94"/>
        <v>1405</v>
      </c>
      <c r="AW283" s="295">
        <v>1405</v>
      </c>
      <c r="AX283" s="295"/>
      <c r="AY283" s="295"/>
      <c r="AZ283" s="295"/>
      <c r="BA283" s="297"/>
      <c r="BB283" s="297"/>
      <c r="BC283" s="297"/>
      <c r="BD283" s="210">
        <f t="shared" si="100"/>
        <v>1405</v>
      </c>
      <c r="BE283" s="908">
        <f t="shared" si="88"/>
        <v>804</v>
      </c>
      <c r="BF283" s="298">
        <v>2022</v>
      </c>
      <c r="BG283" s="298" t="s">
        <v>2324</v>
      </c>
      <c r="BH283" s="298" t="s">
        <v>2327</v>
      </c>
      <c r="BI283" s="299"/>
      <c r="BJ283" s="300"/>
      <c r="BK283" s="300"/>
      <c r="BL283" s="300"/>
      <c r="BM283" s="300"/>
      <c r="BN283" s="300"/>
    </row>
    <row r="284" spans="1:66" s="224" customFormat="1" ht="18.75" hidden="1">
      <c r="A284" s="287"/>
      <c r="B284" s="288" t="s">
        <v>827</v>
      </c>
      <c r="C284" s="301" t="s">
        <v>828</v>
      </c>
      <c r="D284" s="301" t="s">
        <v>829</v>
      </c>
      <c r="E284" s="302" t="s">
        <v>444</v>
      </c>
      <c r="F284" s="303" t="s">
        <v>830</v>
      </c>
      <c r="G284" s="292">
        <v>750</v>
      </c>
      <c r="H284" s="293">
        <v>750</v>
      </c>
      <c r="I284" s="293"/>
      <c r="J284" s="293"/>
      <c r="K284" s="294">
        <v>750</v>
      </c>
      <c r="L284" s="294">
        <v>750</v>
      </c>
      <c r="M284" s="983">
        <v>720</v>
      </c>
      <c r="N284" s="295"/>
      <c r="O284" s="296">
        <v>30.3188</v>
      </c>
      <c r="P284" s="296">
        <v>30.3188</v>
      </c>
      <c r="Q284" s="295"/>
      <c r="R284" s="295"/>
      <c r="S284" s="295">
        <f t="shared" si="95"/>
        <v>0</v>
      </c>
      <c r="T284" s="295"/>
      <c r="U284" s="295"/>
      <c r="V284" s="295"/>
      <c r="W284" s="295">
        <f t="shared" si="96"/>
        <v>0</v>
      </c>
      <c r="X284" s="295"/>
      <c r="Y284" s="295"/>
      <c r="Z284" s="295"/>
      <c r="AA284" s="295">
        <f t="shared" si="89"/>
        <v>0</v>
      </c>
      <c r="AB284" s="295"/>
      <c r="AC284" s="295"/>
      <c r="AD284" s="295"/>
      <c r="AE284" s="295">
        <f t="shared" si="90"/>
        <v>30.3188</v>
      </c>
      <c r="AF284" s="296">
        <v>30.3188</v>
      </c>
      <c r="AG284" s="295"/>
      <c r="AH284" s="295"/>
      <c r="AI284" s="295">
        <f t="shared" si="91"/>
        <v>0</v>
      </c>
      <c r="AJ284" s="295">
        <v>0</v>
      </c>
      <c r="AK284" s="295"/>
      <c r="AL284" s="295"/>
      <c r="AM284" s="295">
        <f t="shared" si="92"/>
        <v>750</v>
      </c>
      <c r="AN284" s="295">
        <v>750</v>
      </c>
      <c r="AO284" s="295"/>
      <c r="AP284" s="295"/>
      <c r="AQ284" s="295">
        <f t="shared" si="93"/>
        <v>0</v>
      </c>
      <c r="AR284" s="295">
        <v>0</v>
      </c>
      <c r="AS284" s="295"/>
      <c r="AT284" s="295">
        <v>0</v>
      </c>
      <c r="AU284" s="295"/>
      <c r="AV284" s="295">
        <f t="shared" si="94"/>
        <v>0</v>
      </c>
      <c r="AW284" s="295"/>
      <c r="AX284" s="295"/>
      <c r="AY284" s="295"/>
      <c r="AZ284" s="295"/>
      <c r="BA284" s="297"/>
      <c r="BB284" s="297"/>
      <c r="BC284" s="297"/>
      <c r="BD284" s="210">
        <f t="shared" si="100"/>
        <v>0</v>
      </c>
      <c r="BE284" s="908">
        <f t="shared" si="88"/>
        <v>750</v>
      </c>
      <c r="BF284" s="298">
        <v>2022</v>
      </c>
      <c r="BG284" s="298" t="s">
        <v>910</v>
      </c>
      <c r="BH284" s="298"/>
      <c r="BI284" s="299"/>
      <c r="BJ284" s="300"/>
      <c r="BK284" s="300"/>
      <c r="BL284" s="300"/>
      <c r="BM284" s="300"/>
      <c r="BN284" s="300"/>
    </row>
    <row r="285" spans="1:66" s="307" customFormat="1" ht="31.5" hidden="1">
      <c r="A285" s="287"/>
      <c r="B285" s="304" t="s">
        <v>831</v>
      </c>
      <c r="C285" s="301" t="s">
        <v>832</v>
      </c>
      <c r="D285" s="301" t="s">
        <v>833</v>
      </c>
      <c r="E285" s="302" t="s">
        <v>834</v>
      </c>
      <c r="F285" s="303" t="s">
        <v>835</v>
      </c>
      <c r="G285" s="292">
        <v>736</v>
      </c>
      <c r="H285" s="293">
        <v>736</v>
      </c>
      <c r="I285" s="293"/>
      <c r="J285" s="293"/>
      <c r="K285" s="294">
        <v>736</v>
      </c>
      <c r="L285" s="294">
        <v>736</v>
      </c>
      <c r="M285" s="983">
        <v>678</v>
      </c>
      <c r="N285" s="295"/>
      <c r="O285" s="296">
        <v>57.55</v>
      </c>
      <c r="P285" s="296">
        <v>57.55</v>
      </c>
      <c r="Q285" s="295"/>
      <c r="R285" s="295"/>
      <c r="S285" s="295">
        <f t="shared" si="95"/>
        <v>0</v>
      </c>
      <c r="T285" s="295"/>
      <c r="U285" s="295"/>
      <c r="V285" s="295"/>
      <c r="W285" s="295">
        <f t="shared" si="96"/>
        <v>0</v>
      </c>
      <c r="X285" s="295"/>
      <c r="Y285" s="295"/>
      <c r="Z285" s="295"/>
      <c r="AA285" s="295">
        <f t="shared" si="89"/>
        <v>0</v>
      </c>
      <c r="AB285" s="295"/>
      <c r="AC285" s="295"/>
      <c r="AD285" s="295"/>
      <c r="AE285" s="295">
        <f t="shared" si="90"/>
        <v>57.55</v>
      </c>
      <c r="AF285" s="305">
        <v>57.55</v>
      </c>
      <c r="AG285" s="295"/>
      <c r="AH285" s="295"/>
      <c r="AI285" s="295">
        <f t="shared" si="91"/>
        <v>0</v>
      </c>
      <c r="AJ285" s="295">
        <v>0</v>
      </c>
      <c r="AK285" s="295"/>
      <c r="AL285" s="295"/>
      <c r="AM285" s="295">
        <f t="shared" si="92"/>
        <v>736</v>
      </c>
      <c r="AN285" s="295">
        <v>736</v>
      </c>
      <c r="AO285" s="295"/>
      <c r="AP285" s="295"/>
      <c r="AQ285" s="295">
        <f t="shared" si="93"/>
        <v>0</v>
      </c>
      <c r="AR285" s="295">
        <v>0</v>
      </c>
      <c r="AS285" s="295"/>
      <c r="AT285" s="295">
        <v>0</v>
      </c>
      <c r="AU285" s="295"/>
      <c r="AV285" s="295">
        <f t="shared" si="94"/>
        <v>0</v>
      </c>
      <c r="AW285" s="295"/>
      <c r="AX285" s="295"/>
      <c r="AY285" s="295"/>
      <c r="AZ285" s="295"/>
      <c r="BA285" s="297"/>
      <c r="BB285" s="297"/>
      <c r="BC285" s="297"/>
      <c r="BD285" s="210">
        <f t="shared" si="100"/>
        <v>0</v>
      </c>
      <c r="BE285" s="908">
        <f t="shared" si="88"/>
        <v>736</v>
      </c>
      <c r="BF285" s="298">
        <v>2022</v>
      </c>
      <c r="BG285" s="298" t="s">
        <v>910</v>
      </c>
      <c r="BH285" s="298"/>
      <c r="BI285" s="299"/>
      <c r="BJ285" s="306"/>
      <c r="BK285" s="306"/>
      <c r="BL285" s="306"/>
      <c r="BM285" s="306"/>
      <c r="BN285" s="306"/>
    </row>
    <row r="286" spans="1:66" s="224" customFormat="1" ht="31.5" hidden="1">
      <c r="A286" s="287"/>
      <c r="B286" s="304" t="s">
        <v>836</v>
      </c>
      <c r="C286" s="301" t="s">
        <v>832</v>
      </c>
      <c r="D286" s="301" t="s">
        <v>837</v>
      </c>
      <c r="E286" s="302" t="s">
        <v>834</v>
      </c>
      <c r="F286" s="303" t="s">
        <v>838</v>
      </c>
      <c r="G286" s="292">
        <v>1000</v>
      </c>
      <c r="H286" s="293">
        <v>1000</v>
      </c>
      <c r="I286" s="293"/>
      <c r="J286" s="293"/>
      <c r="K286" s="294">
        <v>1000</v>
      </c>
      <c r="L286" s="294">
        <v>1000</v>
      </c>
      <c r="M286" s="983">
        <v>949</v>
      </c>
      <c r="N286" s="295"/>
      <c r="O286" s="296">
        <v>50.978999999999999</v>
      </c>
      <c r="P286" s="296">
        <v>50.978999999999999</v>
      </c>
      <c r="Q286" s="295"/>
      <c r="R286" s="295"/>
      <c r="S286" s="295">
        <f t="shared" si="95"/>
        <v>0</v>
      </c>
      <c r="T286" s="295"/>
      <c r="U286" s="295"/>
      <c r="V286" s="295"/>
      <c r="W286" s="295">
        <f t="shared" si="96"/>
        <v>0</v>
      </c>
      <c r="X286" s="295"/>
      <c r="Y286" s="295"/>
      <c r="Z286" s="295"/>
      <c r="AA286" s="295">
        <f t="shared" si="89"/>
        <v>0</v>
      </c>
      <c r="AB286" s="295"/>
      <c r="AC286" s="295"/>
      <c r="AD286" s="295"/>
      <c r="AE286" s="295">
        <f t="shared" si="90"/>
        <v>50.978999999999999</v>
      </c>
      <c r="AF286" s="305">
        <v>50.978999999999999</v>
      </c>
      <c r="AG286" s="295"/>
      <c r="AH286" s="295"/>
      <c r="AI286" s="295">
        <f t="shared" si="91"/>
        <v>0</v>
      </c>
      <c r="AJ286" s="295">
        <v>0</v>
      </c>
      <c r="AK286" s="295"/>
      <c r="AL286" s="295"/>
      <c r="AM286" s="295">
        <f t="shared" si="92"/>
        <v>1000</v>
      </c>
      <c r="AN286" s="295">
        <v>1000</v>
      </c>
      <c r="AO286" s="295"/>
      <c r="AP286" s="295"/>
      <c r="AQ286" s="295">
        <f t="shared" si="93"/>
        <v>0</v>
      </c>
      <c r="AR286" s="295">
        <v>0</v>
      </c>
      <c r="AS286" s="295"/>
      <c r="AT286" s="295">
        <v>0</v>
      </c>
      <c r="AU286" s="295"/>
      <c r="AV286" s="295">
        <f t="shared" si="94"/>
        <v>0</v>
      </c>
      <c r="AW286" s="295"/>
      <c r="AX286" s="295"/>
      <c r="AY286" s="295"/>
      <c r="AZ286" s="295"/>
      <c r="BA286" s="297"/>
      <c r="BB286" s="297"/>
      <c r="BC286" s="297"/>
      <c r="BD286" s="210">
        <f t="shared" si="100"/>
        <v>0</v>
      </c>
      <c r="BE286" s="908">
        <f t="shared" si="88"/>
        <v>1000</v>
      </c>
      <c r="BF286" s="298">
        <v>2022</v>
      </c>
      <c r="BG286" s="298" t="s">
        <v>910</v>
      </c>
      <c r="BH286" s="298"/>
      <c r="BI286" s="299"/>
      <c r="BJ286" s="300"/>
      <c r="BK286" s="300"/>
      <c r="BL286" s="300"/>
      <c r="BM286" s="300"/>
      <c r="BN286" s="300"/>
    </row>
    <row r="287" spans="1:66" s="224" customFormat="1" ht="51">
      <c r="A287" s="287"/>
      <c r="B287" s="288" t="s">
        <v>839</v>
      </c>
      <c r="C287" s="301" t="s">
        <v>840</v>
      </c>
      <c r="D287" s="301" t="s">
        <v>841</v>
      </c>
      <c r="E287" s="302" t="s">
        <v>444</v>
      </c>
      <c r="F287" s="303" t="s">
        <v>842</v>
      </c>
      <c r="G287" s="292">
        <v>3970</v>
      </c>
      <c r="H287" s="293">
        <v>3970</v>
      </c>
      <c r="I287" s="293"/>
      <c r="J287" s="293"/>
      <c r="K287" s="294">
        <v>1736</v>
      </c>
      <c r="L287" s="294">
        <v>1736</v>
      </c>
      <c r="M287" s="983">
        <v>1736</v>
      </c>
      <c r="N287" s="295"/>
      <c r="O287" s="296">
        <v>0</v>
      </c>
      <c r="P287" s="296"/>
      <c r="Q287" s="295"/>
      <c r="R287" s="295"/>
      <c r="S287" s="295">
        <f t="shared" si="95"/>
        <v>0</v>
      </c>
      <c r="T287" s="295"/>
      <c r="U287" s="295"/>
      <c r="V287" s="295"/>
      <c r="W287" s="295">
        <f t="shared" si="96"/>
        <v>0</v>
      </c>
      <c r="X287" s="295"/>
      <c r="Y287" s="295"/>
      <c r="Z287" s="295"/>
      <c r="AA287" s="295">
        <f t="shared" si="89"/>
        <v>0</v>
      </c>
      <c r="AB287" s="295"/>
      <c r="AC287" s="295"/>
      <c r="AD287" s="295"/>
      <c r="AE287" s="295">
        <f t="shared" si="90"/>
        <v>0</v>
      </c>
      <c r="AF287" s="305">
        <v>0</v>
      </c>
      <c r="AG287" s="295"/>
      <c r="AH287" s="295"/>
      <c r="AI287" s="295">
        <f t="shared" si="91"/>
        <v>0</v>
      </c>
      <c r="AJ287" s="295">
        <v>0</v>
      </c>
      <c r="AK287" s="295"/>
      <c r="AL287" s="295"/>
      <c r="AM287" s="295">
        <f t="shared" si="92"/>
        <v>1736</v>
      </c>
      <c r="AN287" s="295">
        <v>1736</v>
      </c>
      <c r="AO287" s="295"/>
      <c r="AP287" s="295"/>
      <c r="AQ287" s="295">
        <f t="shared" si="93"/>
        <v>2234</v>
      </c>
      <c r="AR287" s="295">
        <v>2234</v>
      </c>
      <c r="AS287" s="295"/>
      <c r="AT287" s="295">
        <v>0</v>
      </c>
      <c r="AU287" s="295"/>
      <c r="AV287" s="295">
        <f t="shared" si="94"/>
        <v>0</v>
      </c>
      <c r="AW287" s="295"/>
      <c r="AX287" s="295"/>
      <c r="AY287" s="295"/>
      <c r="AZ287" s="295"/>
      <c r="BA287" s="297"/>
      <c r="BB287" s="297"/>
      <c r="BC287" s="297"/>
      <c r="BD287" s="210">
        <f t="shared" si="100"/>
        <v>0</v>
      </c>
      <c r="BE287" s="908">
        <f t="shared" si="88"/>
        <v>1736</v>
      </c>
      <c r="BF287" s="298">
        <v>2022</v>
      </c>
      <c r="BG287" s="298" t="s">
        <v>2324</v>
      </c>
      <c r="BH287" s="298"/>
      <c r="BI287" s="299" t="s">
        <v>843</v>
      </c>
      <c r="BJ287" s="300"/>
      <c r="BK287" s="300"/>
      <c r="BL287" s="300"/>
      <c r="BM287" s="300"/>
      <c r="BN287" s="300"/>
    </row>
    <row r="288" spans="1:66" s="224" customFormat="1" ht="31.5" hidden="1">
      <c r="A288" s="308"/>
      <c r="B288" s="304" t="s">
        <v>844</v>
      </c>
      <c r="C288" s="301" t="s">
        <v>845</v>
      </c>
      <c r="D288" s="301" t="s">
        <v>846</v>
      </c>
      <c r="E288" s="302" t="s">
        <v>444</v>
      </c>
      <c r="F288" s="303" t="s">
        <v>847</v>
      </c>
      <c r="G288" s="292">
        <v>1736</v>
      </c>
      <c r="H288" s="293">
        <v>1736</v>
      </c>
      <c r="I288" s="293"/>
      <c r="J288" s="293"/>
      <c r="K288" s="294">
        <v>1736</v>
      </c>
      <c r="L288" s="294">
        <v>1736</v>
      </c>
      <c r="M288" s="983">
        <v>1949</v>
      </c>
      <c r="N288" s="295">
        <v>1949</v>
      </c>
      <c r="O288" s="294">
        <v>1736</v>
      </c>
      <c r="P288" s="294">
        <v>1736</v>
      </c>
      <c r="Q288" s="295"/>
      <c r="R288" s="295"/>
      <c r="S288" s="295">
        <f t="shared" si="95"/>
        <v>0</v>
      </c>
      <c r="T288" s="295"/>
      <c r="U288" s="295"/>
      <c r="V288" s="295"/>
      <c r="W288" s="295">
        <f t="shared" si="96"/>
        <v>0</v>
      </c>
      <c r="X288" s="295"/>
      <c r="Y288" s="295"/>
      <c r="Z288" s="295"/>
      <c r="AA288" s="295">
        <f t="shared" si="89"/>
        <v>0</v>
      </c>
      <c r="AB288" s="295"/>
      <c r="AC288" s="295"/>
      <c r="AD288" s="295"/>
      <c r="AE288" s="295">
        <f t="shared" si="90"/>
        <v>1736</v>
      </c>
      <c r="AF288" s="295">
        <v>1736</v>
      </c>
      <c r="AG288" s="295"/>
      <c r="AH288" s="295"/>
      <c r="AI288" s="295">
        <f t="shared" si="91"/>
        <v>0</v>
      </c>
      <c r="AJ288" s="295">
        <v>0</v>
      </c>
      <c r="AK288" s="295"/>
      <c r="AL288" s="295"/>
      <c r="AM288" s="295">
        <f t="shared" si="92"/>
        <v>1736</v>
      </c>
      <c r="AN288" s="295">
        <v>1736</v>
      </c>
      <c r="AO288" s="295"/>
      <c r="AP288" s="295"/>
      <c r="AQ288" s="295">
        <f t="shared" si="93"/>
        <v>0</v>
      </c>
      <c r="AR288" s="295">
        <v>0</v>
      </c>
      <c r="AS288" s="295"/>
      <c r="AT288" s="295">
        <v>0</v>
      </c>
      <c r="AU288" s="295"/>
      <c r="AV288" s="295">
        <f t="shared" si="94"/>
        <v>0</v>
      </c>
      <c r="AW288" s="295"/>
      <c r="AX288" s="295"/>
      <c r="AY288" s="295"/>
      <c r="AZ288" s="295"/>
      <c r="BA288" s="297"/>
      <c r="BB288" s="297"/>
      <c r="BC288" s="297"/>
      <c r="BD288" s="210">
        <f t="shared" si="100"/>
        <v>0</v>
      </c>
      <c r="BE288" s="908">
        <f t="shared" si="88"/>
        <v>1736</v>
      </c>
      <c r="BF288" s="298">
        <v>2022</v>
      </c>
      <c r="BG288" s="298" t="s">
        <v>910</v>
      </c>
      <c r="BH288" s="298"/>
      <c r="BI288" s="299"/>
      <c r="BJ288" s="300"/>
      <c r="BK288" s="300"/>
      <c r="BL288" s="300"/>
      <c r="BM288" s="300"/>
      <c r="BN288" s="300"/>
    </row>
    <row r="289" spans="1:66" s="310" customFormat="1" ht="51" hidden="1">
      <c r="A289" s="287"/>
      <c r="B289" s="304" t="s">
        <v>848</v>
      </c>
      <c r="C289" s="301" t="s">
        <v>849</v>
      </c>
      <c r="D289" s="301" t="s">
        <v>850</v>
      </c>
      <c r="E289" s="302" t="s">
        <v>444</v>
      </c>
      <c r="F289" s="303" t="s">
        <v>851</v>
      </c>
      <c r="G289" s="292">
        <v>1736</v>
      </c>
      <c r="H289" s="293">
        <v>1684</v>
      </c>
      <c r="I289" s="293"/>
      <c r="J289" s="293">
        <v>52</v>
      </c>
      <c r="K289" s="294">
        <v>1736</v>
      </c>
      <c r="L289" s="294">
        <v>1736</v>
      </c>
      <c r="M289" s="983">
        <v>956</v>
      </c>
      <c r="N289" s="295"/>
      <c r="O289" s="296">
        <v>155.18</v>
      </c>
      <c r="P289" s="296">
        <v>155.18</v>
      </c>
      <c r="Q289" s="295"/>
      <c r="R289" s="295"/>
      <c r="S289" s="295">
        <f t="shared" si="95"/>
        <v>0</v>
      </c>
      <c r="T289" s="295"/>
      <c r="U289" s="295"/>
      <c r="V289" s="295"/>
      <c r="W289" s="295">
        <f t="shared" si="96"/>
        <v>0</v>
      </c>
      <c r="X289" s="295"/>
      <c r="Y289" s="295"/>
      <c r="Z289" s="295"/>
      <c r="AA289" s="295">
        <f t="shared" si="89"/>
        <v>0</v>
      </c>
      <c r="AB289" s="295"/>
      <c r="AC289" s="295"/>
      <c r="AD289" s="295"/>
      <c r="AE289" s="295">
        <f t="shared" si="90"/>
        <v>155.18</v>
      </c>
      <c r="AF289" s="305">
        <v>155.18</v>
      </c>
      <c r="AG289" s="295"/>
      <c r="AH289" s="295"/>
      <c r="AI289" s="295">
        <f t="shared" si="91"/>
        <v>0</v>
      </c>
      <c r="AJ289" s="295">
        <v>0</v>
      </c>
      <c r="AK289" s="295"/>
      <c r="AL289" s="295"/>
      <c r="AM289" s="295">
        <f t="shared" si="92"/>
        <v>1736</v>
      </c>
      <c r="AN289" s="295">
        <v>1736</v>
      </c>
      <c r="AO289" s="295"/>
      <c r="AP289" s="295"/>
      <c r="AQ289" s="295">
        <f t="shared" si="93"/>
        <v>0</v>
      </c>
      <c r="AR289" s="295"/>
      <c r="AS289" s="295"/>
      <c r="AT289" s="295">
        <v>0</v>
      </c>
      <c r="AU289" s="295"/>
      <c r="AV289" s="295">
        <f t="shared" si="94"/>
        <v>0</v>
      </c>
      <c r="AW289" s="295"/>
      <c r="AX289" s="295"/>
      <c r="AY289" s="295"/>
      <c r="AZ289" s="295"/>
      <c r="BA289" s="297"/>
      <c r="BB289" s="297"/>
      <c r="BC289" s="297"/>
      <c r="BD289" s="210">
        <f t="shared" si="100"/>
        <v>0</v>
      </c>
      <c r="BE289" s="908">
        <f t="shared" si="88"/>
        <v>1736</v>
      </c>
      <c r="BF289" s="298">
        <v>2022</v>
      </c>
      <c r="BG289" s="298" t="s">
        <v>910</v>
      </c>
      <c r="BH289" s="298"/>
      <c r="BI289" s="299"/>
      <c r="BJ289" s="309"/>
      <c r="BK289" s="309"/>
      <c r="BL289" s="309"/>
      <c r="BM289" s="309"/>
      <c r="BN289" s="309"/>
    </row>
    <row r="290" spans="1:66" s="310" customFormat="1" ht="31.5" hidden="1">
      <c r="A290" s="287"/>
      <c r="B290" s="304" t="s">
        <v>852</v>
      </c>
      <c r="C290" s="301" t="s">
        <v>853</v>
      </c>
      <c r="D290" s="301" t="s">
        <v>854</v>
      </c>
      <c r="E290" s="302" t="s">
        <v>834</v>
      </c>
      <c r="F290" s="303" t="s">
        <v>855</v>
      </c>
      <c r="G290" s="292">
        <v>1030</v>
      </c>
      <c r="H290" s="293">
        <v>1030</v>
      </c>
      <c r="I290" s="293"/>
      <c r="J290" s="293"/>
      <c r="K290" s="294">
        <v>1030</v>
      </c>
      <c r="L290" s="294">
        <v>1030</v>
      </c>
      <c r="M290" s="983">
        <v>965</v>
      </c>
      <c r="N290" s="295"/>
      <c r="O290" s="296">
        <v>64.626000000000005</v>
      </c>
      <c r="P290" s="296">
        <v>64.626000000000005</v>
      </c>
      <c r="Q290" s="295"/>
      <c r="R290" s="295"/>
      <c r="S290" s="295">
        <f t="shared" si="95"/>
        <v>0</v>
      </c>
      <c r="T290" s="295"/>
      <c r="U290" s="295"/>
      <c r="V290" s="295"/>
      <c r="W290" s="295">
        <f t="shared" si="96"/>
        <v>0</v>
      </c>
      <c r="X290" s="295"/>
      <c r="Y290" s="295"/>
      <c r="Z290" s="295"/>
      <c r="AA290" s="295">
        <f t="shared" si="89"/>
        <v>0</v>
      </c>
      <c r="AB290" s="295"/>
      <c r="AC290" s="295"/>
      <c r="AD290" s="295"/>
      <c r="AE290" s="295">
        <f t="shared" si="90"/>
        <v>64.626000000000005</v>
      </c>
      <c r="AF290" s="305">
        <v>64.626000000000005</v>
      </c>
      <c r="AG290" s="295"/>
      <c r="AH290" s="295"/>
      <c r="AI290" s="295">
        <f t="shared" si="91"/>
        <v>0</v>
      </c>
      <c r="AJ290" s="295">
        <v>0</v>
      </c>
      <c r="AK290" s="295"/>
      <c r="AL290" s="295"/>
      <c r="AM290" s="295">
        <f t="shared" si="92"/>
        <v>1030</v>
      </c>
      <c r="AN290" s="295">
        <v>1030</v>
      </c>
      <c r="AO290" s="295"/>
      <c r="AP290" s="295"/>
      <c r="AQ290" s="295">
        <f t="shared" si="93"/>
        <v>0</v>
      </c>
      <c r="AR290" s="295">
        <v>0</v>
      </c>
      <c r="AS290" s="295"/>
      <c r="AT290" s="295">
        <v>0</v>
      </c>
      <c r="AU290" s="295"/>
      <c r="AV290" s="295">
        <f t="shared" si="94"/>
        <v>0</v>
      </c>
      <c r="AW290" s="295"/>
      <c r="AX290" s="295"/>
      <c r="AY290" s="295"/>
      <c r="AZ290" s="295"/>
      <c r="BA290" s="297"/>
      <c r="BB290" s="297"/>
      <c r="BC290" s="297"/>
      <c r="BD290" s="210">
        <f t="shared" si="100"/>
        <v>0</v>
      </c>
      <c r="BE290" s="908">
        <f t="shared" si="88"/>
        <v>1030</v>
      </c>
      <c r="BF290" s="298">
        <v>2022</v>
      </c>
      <c r="BG290" s="298" t="s">
        <v>910</v>
      </c>
      <c r="BH290" s="298"/>
      <c r="BI290" s="299"/>
      <c r="BJ290" s="309"/>
      <c r="BK290" s="309"/>
      <c r="BL290" s="309"/>
      <c r="BM290" s="309"/>
      <c r="BN290" s="309"/>
    </row>
    <row r="291" spans="1:66" s="310" customFormat="1" hidden="1">
      <c r="A291" s="287"/>
      <c r="B291" s="304" t="s">
        <v>856</v>
      </c>
      <c r="C291" s="301" t="s">
        <v>853</v>
      </c>
      <c r="D291" s="301" t="s">
        <v>857</v>
      </c>
      <c r="E291" s="302" t="s">
        <v>834</v>
      </c>
      <c r="F291" s="303" t="s">
        <v>858</v>
      </c>
      <c r="G291" s="292">
        <v>706</v>
      </c>
      <c r="H291" s="293">
        <v>706</v>
      </c>
      <c r="I291" s="293"/>
      <c r="J291" s="293"/>
      <c r="K291" s="294">
        <v>706</v>
      </c>
      <c r="L291" s="294">
        <v>706</v>
      </c>
      <c r="M291" s="983">
        <v>652</v>
      </c>
      <c r="N291" s="295"/>
      <c r="O291" s="296">
        <v>53.860999999999997</v>
      </c>
      <c r="P291" s="296">
        <v>53.860999999999997</v>
      </c>
      <c r="Q291" s="295"/>
      <c r="R291" s="295"/>
      <c r="S291" s="295">
        <f t="shared" si="95"/>
        <v>0</v>
      </c>
      <c r="T291" s="295"/>
      <c r="U291" s="295"/>
      <c r="V291" s="295"/>
      <c r="W291" s="295">
        <f t="shared" si="96"/>
        <v>0</v>
      </c>
      <c r="X291" s="295"/>
      <c r="Y291" s="295"/>
      <c r="Z291" s="295"/>
      <c r="AA291" s="295">
        <f t="shared" si="89"/>
        <v>0</v>
      </c>
      <c r="AB291" s="295"/>
      <c r="AC291" s="295"/>
      <c r="AD291" s="295"/>
      <c r="AE291" s="295">
        <f t="shared" si="90"/>
        <v>53.860999999999997</v>
      </c>
      <c r="AF291" s="305">
        <v>53.860999999999997</v>
      </c>
      <c r="AG291" s="295"/>
      <c r="AH291" s="295"/>
      <c r="AI291" s="295">
        <f t="shared" si="91"/>
        <v>0</v>
      </c>
      <c r="AJ291" s="295">
        <v>0</v>
      </c>
      <c r="AK291" s="295"/>
      <c r="AL291" s="295"/>
      <c r="AM291" s="295">
        <f t="shared" si="92"/>
        <v>706</v>
      </c>
      <c r="AN291" s="295">
        <v>706</v>
      </c>
      <c r="AO291" s="295"/>
      <c r="AP291" s="295"/>
      <c r="AQ291" s="295">
        <f t="shared" si="93"/>
        <v>0</v>
      </c>
      <c r="AR291" s="295">
        <v>0</v>
      </c>
      <c r="AS291" s="295"/>
      <c r="AT291" s="295">
        <v>0</v>
      </c>
      <c r="AU291" s="295"/>
      <c r="AV291" s="295">
        <f t="shared" si="94"/>
        <v>0</v>
      </c>
      <c r="AW291" s="295"/>
      <c r="AX291" s="295"/>
      <c r="AY291" s="295"/>
      <c r="AZ291" s="295"/>
      <c r="BA291" s="297"/>
      <c r="BB291" s="297"/>
      <c r="BC291" s="297"/>
      <c r="BD291" s="210">
        <f t="shared" si="100"/>
        <v>0</v>
      </c>
      <c r="BE291" s="908">
        <f t="shared" si="88"/>
        <v>706</v>
      </c>
      <c r="BF291" s="298">
        <v>2022</v>
      </c>
      <c r="BG291" s="298" t="s">
        <v>910</v>
      </c>
      <c r="BH291" s="298"/>
      <c r="BI291" s="299"/>
      <c r="BJ291" s="309"/>
      <c r="BK291" s="309"/>
      <c r="BL291" s="309"/>
      <c r="BM291" s="309"/>
      <c r="BN291" s="309"/>
    </row>
    <row r="292" spans="1:66" s="310" customFormat="1">
      <c r="A292" s="308"/>
      <c r="B292" s="304" t="s">
        <v>859</v>
      </c>
      <c r="C292" s="301" t="s">
        <v>860</v>
      </c>
      <c r="D292" s="301"/>
      <c r="E292" s="302" t="s">
        <v>245</v>
      </c>
      <c r="F292" s="303" t="s">
        <v>861</v>
      </c>
      <c r="G292" s="292">
        <v>750</v>
      </c>
      <c r="H292" s="293">
        <v>750</v>
      </c>
      <c r="I292" s="293"/>
      <c r="J292" s="293"/>
      <c r="K292" s="294">
        <v>750</v>
      </c>
      <c r="L292" s="294">
        <v>750</v>
      </c>
      <c r="M292" s="983"/>
      <c r="N292" s="295"/>
      <c r="O292" s="296">
        <v>0</v>
      </c>
      <c r="P292" s="296"/>
      <c r="Q292" s="295"/>
      <c r="R292" s="295"/>
      <c r="S292" s="295">
        <f t="shared" si="95"/>
        <v>115</v>
      </c>
      <c r="T292" s="295">
        <v>115</v>
      </c>
      <c r="U292" s="295"/>
      <c r="V292" s="295"/>
      <c r="W292" s="295">
        <f t="shared" si="96"/>
        <v>0</v>
      </c>
      <c r="X292" s="295"/>
      <c r="Y292" s="295"/>
      <c r="Z292" s="295"/>
      <c r="AA292" s="295">
        <f t="shared" si="89"/>
        <v>0</v>
      </c>
      <c r="AB292" s="295"/>
      <c r="AC292" s="295"/>
      <c r="AD292" s="295"/>
      <c r="AE292" s="295">
        <f t="shared" si="90"/>
        <v>0</v>
      </c>
      <c r="AF292" s="305">
        <v>0</v>
      </c>
      <c r="AG292" s="295"/>
      <c r="AH292" s="295"/>
      <c r="AI292" s="295">
        <f t="shared" si="91"/>
        <v>115</v>
      </c>
      <c r="AJ292" s="295">
        <v>115</v>
      </c>
      <c r="AK292" s="295"/>
      <c r="AL292" s="295"/>
      <c r="AM292" s="295">
        <f t="shared" si="92"/>
        <v>115</v>
      </c>
      <c r="AN292" s="295">
        <v>115</v>
      </c>
      <c r="AO292" s="295"/>
      <c r="AP292" s="295"/>
      <c r="AQ292" s="295">
        <f t="shared" si="93"/>
        <v>635</v>
      </c>
      <c r="AR292" s="295">
        <v>635</v>
      </c>
      <c r="AS292" s="295"/>
      <c r="AT292" s="295">
        <v>0</v>
      </c>
      <c r="AU292" s="295"/>
      <c r="AV292" s="295">
        <f t="shared" si="94"/>
        <v>635</v>
      </c>
      <c r="AW292" s="295">
        <v>635</v>
      </c>
      <c r="AX292" s="295"/>
      <c r="AY292" s="295"/>
      <c r="AZ292" s="295"/>
      <c r="BA292" s="297"/>
      <c r="BB292" s="297"/>
      <c r="BC292" s="297"/>
      <c r="BD292" s="210">
        <f t="shared" si="100"/>
        <v>635</v>
      </c>
      <c r="BE292" s="908">
        <f t="shared" si="88"/>
        <v>0</v>
      </c>
      <c r="BF292" s="298">
        <v>2022</v>
      </c>
      <c r="BG292" s="298" t="s">
        <v>2324</v>
      </c>
      <c r="BH292" s="298" t="s">
        <v>2327</v>
      </c>
      <c r="BI292" s="299"/>
      <c r="BJ292" s="309"/>
      <c r="BK292" s="309"/>
      <c r="BL292" s="309"/>
      <c r="BM292" s="309"/>
      <c r="BN292" s="309"/>
    </row>
    <row r="293" spans="1:66" s="224" customFormat="1" ht="30">
      <c r="A293" s="287"/>
      <c r="B293" s="304" t="s">
        <v>862</v>
      </c>
      <c r="C293" s="301" t="s">
        <v>860</v>
      </c>
      <c r="D293" s="301" t="s">
        <v>863</v>
      </c>
      <c r="E293" s="302" t="s">
        <v>444</v>
      </c>
      <c r="F293" s="303" t="s">
        <v>864</v>
      </c>
      <c r="G293" s="292">
        <v>1500</v>
      </c>
      <c r="H293" s="293">
        <v>1500</v>
      </c>
      <c r="I293" s="293"/>
      <c r="J293" s="293"/>
      <c r="K293" s="294">
        <v>1520</v>
      </c>
      <c r="L293" s="294">
        <v>1520</v>
      </c>
      <c r="M293" s="983"/>
      <c r="N293" s="295"/>
      <c r="O293" s="296">
        <v>0</v>
      </c>
      <c r="P293" s="296"/>
      <c r="Q293" s="295"/>
      <c r="R293" s="295"/>
      <c r="S293" s="295">
        <f t="shared" si="95"/>
        <v>664</v>
      </c>
      <c r="T293" s="295">
        <v>664</v>
      </c>
      <c r="U293" s="295"/>
      <c r="V293" s="295"/>
      <c r="W293" s="295">
        <f t="shared" si="96"/>
        <v>0</v>
      </c>
      <c r="X293" s="295"/>
      <c r="Y293" s="295"/>
      <c r="Z293" s="295"/>
      <c r="AA293" s="295">
        <f t="shared" si="89"/>
        <v>0</v>
      </c>
      <c r="AB293" s="295"/>
      <c r="AC293" s="295"/>
      <c r="AD293" s="295"/>
      <c r="AE293" s="295">
        <f t="shared" si="90"/>
        <v>0</v>
      </c>
      <c r="AF293" s="305">
        <v>0</v>
      </c>
      <c r="AG293" s="295"/>
      <c r="AH293" s="295"/>
      <c r="AI293" s="295">
        <f t="shared" si="91"/>
        <v>664</v>
      </c>
      <c r="AJ293" s="295">
        <v>664</v>
      </c>
      <c r="AK293" s="295"/>
      <c r="AL293" s="295"/>
      <c r="AM293" s="295">
        <f t="shared" si="92"/>
        <v>1468</v>
      </c>
      <c r="AN293" s="295">
        <v>1468</v>
      </c>
      <c r="AO293" s="295"/>
      <c r="AP293" s="295"/>
      <c r="AQ293" s="295">
        <f t="shared" si="93"/>
        <v>32</v>
      </c>
      <c r="AR293" s="295">
        <v>32</v>
      </c>
      <c r="AS293" s="295"/>
      <c r="AT293" s="295">
        <v>0</v>
      </c>
      <c r="AU293" s="295"/>
      <c r="AV293" s="295">
        <f t="shared" si="94"/>
        <v>32</v>
      </c>
      <c r="AW293" s="295">
        <v>32</v>
      </c>
      <c r="AX293" s="295"/>
      <c r="AY293" s="295"/>
      <c r="AZ293" s="295"/>
      <c r="BA293" s="297"/>
      <c r="BB293" s="297"/>
      <c r="BC293" s="297"/>
      <c r="BD293" s="210">
        <f t="shared" si="100"/>
        <v>32</v>
      </c>
      <c r="BE293" s="908">
        <f t="shared" si="88"/>
        <v>804</v>
      </c>
      <c r="BF293" s="298">
        <v>2022</v>
      </c>
      <c r="BG293" s="298" t="s">
        <v>2324</v>
      </c>
      <c r="BH293" s="298" t="s">
        <v>2327</v>
      </c>
      <c r="BI293" s="299"/>
      <c r="BJ293" s="300"/>
      <c r="BK293" s="300"/>
      <c r="BL293" s="300"/>
      <c r="BM293" s="300"/>
      <c r="BN293" s="300"/>
    </row>
    <row r="294" spans="1:66" s="224" customFormat="1" ht="30">
      <c r="A294" s="287"/>
      <c r="B294" s="304" t="s">
        <v>865</v>
      </c>
      <c r="C294" s="301" t="s">
        <v>866</v>
      </c>
      <c r="D294" s="301" t="s">
        <v>867</v>
      </c>
      <c r="E294" s="302" t="s">
        <v>444</v>
      </c>
      <c r="F294" s="303" t="s">
        <v>868</v>
      </c>
      <c r="G294" s="292">
        <v>1500</v>
      </c>
      <c r="H294" s="293">
        <v>1500</v>
      </c>
      <c r="I294" s="293"/>
      <c r="J294" s="293"/>
      <c r="K294" s="294">
        <v>1500</v>
      </c>
      <c r="L294" s="294">
        <v>1500</v>
      </c>
      <c r="M294" s="983"/>
      <c r="N294" s="295"/>
      <c r="O294" s="296">
        <v>0</v>
      </c>
      <c r="P294" s="296"/>
      <c r="Q294" s="295"/>
      <c r="R294" s="295"/>
      <c r="S294" s="295">
        <f t="shared" si="95"/>
        <v>613</v>
      </c>
      <c r="T294" s="295">
        <v>613</v>
      </c>
      <c r="U294" s="295"/>
      <c r="V294" s="295"/>
      <c r="W294" s="295">
        <f t="shared" si="96"/>
        <v>0</v>
      </c>
      <c r="X294" s="295"/>
      <c r="Y294" s="295"/>
      <c r="Z294" s="295"/>
      <c r="AA294" s="295">
        <f t="shared" si="89"/>
        <v>0</v>
      </c>
      <c r="AB294" s="295"/>
      <c r="AC294" s="295"/>
      <c r="AD294" s="295"/>
      <c r="AE294" s="295">
        <f t="shared" si="90"/>
        <v>0</v>
      </c>
      <c r="AF294" s="305">
        <v>0</v>
      </c>
      <c r="AG294" s="295"/>
      <c r="AH294" s="295"/>
      <c r="AI294" s="295">
        <f t="shared" si="91"/>
        <v>613</v>
      </c>
      <c r="AJ294" s="295">
        <v>613</v>
      </c>
      <c r="AK294" s="295"/>
      <c r="AL294" s="295"/>
      <c r="AM294" s="295">
        <f t="shared" si="92"/>
        <v>1417</v>
      </c>
      <c r="AN294" s="295">
        <v>1417</v>
      </c>
      <c r="AO294" s="295"/>
      <c r="AP294" s="295"/>
      <c r="AQ294" s="295">
        <f t="shared" si="93"/>
        <v>83</v>
      </c>
      <c r="AR294" s="295">
        <v>83</v>
      </c>
      <c r="AS294" s="295"/>
      <c r="AT294" s="295">
        <v>0</v>
      </c>
      <c r="AU294" s="295"/>
      <c r="AV294" s="295">
        <f t="shared" si="94"/>
        <v>83</v>
      </c>
      <c r="AW294" s="295">
        <v>83</v>
      </c>
      <c r="AX294" s="295"/>
      <c r="AY294" s="295"/>
      <c r="AZ294" s="295"/>
      <c r="BA294" s="297"/>
      <c r="BB294" s="297"/>
      <c r="BC294" s="297"/>
      <c r="BD294" s="210">
        <f t="shared" si="100"/>
        <v>83</v>
      </c>
      <c r="BE294" s="908">
        <f t="shared" si="88"/>
        <v>804</v>
      </c>
      <c r="BF294" s="298">
        <v>2022</v>
      </c>
      <c r="BG294" s="298" t="s">
        <v>2324</v>
      </c>
      <c r="BH294" s="298" t="s">
        <v>2327</v>
      </c>
      <c r="BI294" s="299"/>
      <c r="BJ294" s="300"/>
      <c r="BK294" s="300"/>
      <c r="BL294" s="300"/>
      <c r="BM294" s="300"/>
      <c r="BN294" s="300"/>
    </row>
    <row r="295" spans="1:66" s="224" customFormat="1" ht="25.5">
      <c r="A295" s="308"/>
      <c r="B295" s="288" t="s">
        <v>869</v>
      </c>
      <c r="C295" s="301" t="s">
        <v>828</v>
      </c>
      <c r="D295" s="301" t="s">
        <v>870</v>
      </c>
      <c r="E295" s="302" t="s">
        <v>444</v>
      </c>
      <c r="F295" s="303" t="s">
        <v>871</v>
      </c>
      <c r="G295" s="292">
        <v>1630</v>
      </c>
      <c r="H295" s="293">
        <v>986</v>
      </c>
      <c r="I295" s="293">
        <v>644</v>
      </c>
      <c r="J295" s="293"/>
      <c r="K295" s="294">
        <v>1630</v>
      </c>
      <c r="L295" s="294">
        <v>986</v>
      </c>
      <c r="M295" s="983"/>
      <c r="N295" s="295"/>
      <c r="O295" s="296">
        <v>0</v>
      </c>
      <c r="P295" s="296"/>
      <c r="Q295" s="295"/>
      <c r="R295" s="295"/>
      <c r="S295" s="295">
        <f t="shared" si="95"/>
        <v>0</v>
      </c>
      <c r="T295" s="295"/>
      <c r="U295" s="295"/>
      <c r="V295" s="295"/>
      <c r="W295" s="295">
        <f t="shared" si="96"/>
        <v>0</v>
      </c>
      <c r="X295" s="295"/>
      <c r="Y295" s="295"/>
      <c r="Z295" s="295"/>
      <c r="AA295" s="295">
        <f t="shared" si="89"/>
        <v>0</v>
      </c>
      <c r="AB295" s="295"/>
      <c r="AC295" s="295"/>
      <c r="AD295" s="295"/>
      <c r="AE295" s="295">
        <f t="shared" si="90"/>
        <v>0</v>
      </c>
      <c r="AF295" s="305">
        <v>0</v>
      </c>
      <c r="AG295" s="295"/>
      <c r="AH295" s="295"/>
      <c r="AI295" s="295">
        <f t="shared" si="91"/>
        <v>0</v>
      </c>
      <c r="AJ295" s="295">
        <v>0</v>
      </c>
      <c r="AK295" s="295"/>
      <c r="AL295" s="295"/>
      <c r="AM295" s="295">
        <f t="shared" si="92"/>
        <v>986</v>
      </c>
      <c r="AN295" s="295">
        <v>986</v>
      </c>
      <c r="AO295" s="295"/>
      <c r="AP295" s="295"/>
      <c r="AQ295" s="295">
        <f t="shared" si="93"/>
        <v>644</v>
      </c>
      <c r="AR295" s="295">
        <v>0</v>
      </c>
      <c r="AS295" s="295"/>
      <c r="AT295" s="295">
        <v>644</v>
      </c>
      <c r="AU295" s="295"/>
      <c r="AV295" s="295">
        <f t="shared" si="94"/>
        <v>644</v>
      </c>
      <c r="AW295" s="295"/>
      <c r="AX295" s="295"/>
      <c r="AY295" s="295">
        <v>644</v>
      </c>
      <c r="AZ295" s="295"/>
      <c r="BA295" s="297"/>
      <c r="BB295" s="297"/>
      <c r="BC295" s="297"/>
      <c r="BD295" s="210">
        <f t="shared" si="100"/>
        <v>0</v>
      </c>
      <c r="BE295" s="908">
        <f t="shared" si="88"/>
        <v>986</v>
      </c>
      <c r="BF295" s="298">
        <v>2022</v>
      </c>
      <c r="BG295" s="298" t="s">
        <v>2324</v>
      </c>
      <c r="BH295" s="298"/>
      <c r="BI295" s="299"/>
      <c r="BJ295" s="300"/>
      <c r="BK295" s="300"/>
      <c r="BL295" s="300"/>
      <c r="BM295" s="300"/>
      <c r="BN295" s="300"/>
    </row>
    <row r="296" spans="1:66" s="310" customFormat="1" ht="31.5" hidden="1">
      <c r="A296" s="287"/>
      <c r="B296" s="288" t="s">
        <v>872</v>
      </c>
      <c r="C296" s="301" t="s">
        <v>820</v>
      </c>
      <c r="D296" s="301" t="s">
        <v>873</v>
      </c>
      <c r="E296" s="302" t="s">
        <v>444</v>
      </c>
      <c r="F296" s="303" t="s">
        <v>874</v>
      </c>
      <c r="G296" s="292">
        <v>1575</v>
      </c>
      <c r="H296" s="293">
        <v>1575</v>
      </c>
      <c r="I296" s="293"/>
      <c r="J296" s="293"/>
      <c r="K296" s="294">
        <v>1575</v>
      </c>
      <c r="L296" s="294">
        <v>1575</v>
      </c>
      <c r="M296" s="983"/>
      <c r="N296" s="295"/>
      <c r="O296" s="296">
        <v>1575</v>
      </c>
      <c r="P296" s="296">
        <v>1575</v>
      </c>
      <c r="Q296" s="295"/>
      <c r="R296" s="295"/>
      <c r="S296" s="295">
        <f t="shared" si="95"/>
        <v>0</v>
      </c>
      <c r="T296" s="295"/>
      <c r="U296" s="295"/>
      <c r="V296" s="295"/>
      <c r="W296" s="295">
        <f t="shared" si="96"/>
        <v>0</v>
      </c>
      <c r="X296" s="295"/>
      <c r="Y296" s="295"/>
      <c r="Z296" s="295"/>
      <c r="AA296" s="295">
        <f t="shared" si="89"/>
        <v>0</v>
      </c>
      <c r="AB296" s="295"/>
      <c r="AC296" s="295"/>
      <c r="AD296" s="295"/>
      <c r="AE296" s="295">
        <f t="shared" si="90"/>
        <v>1575</v>
      </c>
      <c r="AF296" s="305">
        <v>1575</v>
      </c>
      <c r="AG296" s="295"/>
      <c r="AH296" s="295"/>
      <c r="AI296" s="295">
        <f t="shared" si="91"/>
        <v>0</v>
      </c>
      <c r="AJ296" s="295">
        <v>0</v>
      </c>
      <c r="AK296" s="295"/>
      <c r="AL296" s="295"/>
      <c r="AM296" s="295">
        <f t="shared" si="92"/>
        <v>1575</v>
      </c>
      <c r="AN296" s="295">
        <v>1575</v>
      </c>
      <c r="AO296" s="295"/>
      <c r="AP296" s="295"/>
      <c r="AQ296" s="295">
        <f t="shared" si="93"/>
        <v>0</v>
      </c>
      <c r="AR296" s="295">
        <v>0</v>
      </c>
      <c r="AS296" s="295"/>
      <c r="AT296" s="295">
        <v>0</v>
      </c>
      <c r="AU296" s="295"/>
      <c r="AV296" s="295">
        <f t="shared" si="94"/>
        <v>0</v>
      </c>
      <c r="AW296" s="295"/>
      <c r="AX296" s="295"/>
      <c r="AY296" s="295"/>
      <c r="AZ296" s="295"/>
      <c r="BA296" s="297"/>
      <c r="BB296" s="297"/>
      <c r="BC296" s="297"/>
      <c r="BD296" s="210">
        <f t="shared" si="100"/>
        <v>0</v>
      </c>
      <c r="BE296" s="908">
        <f t="shared" si="88"/>
        <v>1575</v>
      </c>
      <c r="BF296" s="298">
        <v>2022</v>
      </c>
      <c r="BG296" s="298" t="s">
        <v>910</v>
      </c>
      <c r="BH296" s="298"/>
      <c r="BI296" s="299"/>
      <c r="BJ296" s="309"/>
      <c r="BK296" s="309"/>
      <c r="BL296" s="309"/>
      <c r="BM296" s="309"/>
      <c r="BN296" s="309"/>
    </row>
    <row r="297" spans="1:66" s="224" customFormat="1" ht="31.5">
      <c r="A297" s="287"/>
      <c r="B297" s="304" t="s">
        <v>875</v>
      </c>
      <c r="C297" s="301" t="s">
        <v>866</v>
      </c>
      <c r="D297" s="301"/>
      <c r="E297" s="302" t="s">
        <v>245</v>
      </c>
      <c r="F297" s="303" t="s">
        <v>876</v>
      </c>
      <c r="G297" s="292">
        <v>1520</v>
      </c>
      <c r="H297" s="293">
        <v>1520</v>
      </c>
      <c r="I297" s="293"/>
      <c r="J297" s="293"/>
      <c r="K297" s="294">
        <v>1520</v>
      </c>
      <c r="L297" s="294">
        <v>1520</v>
      </c>
      <c r="M297" s="983"/>
      <c r="N297" s="295"/>
      <c r="O297" s="296">
        <v>0</v>
      </c>
      <c r="P297" s="296"/>
      <c r="Q297" s="295"/>
      <c r="R297" s="295"/>
      <c r="S297" s="295">
        <f t="shared" si="95"/>
        <v>230</v>
      </c>
      <c r="T297" s="295">
        <v>230</v>
      </c>
      <c r="U297" s="295"/>
      <c r="V297" s="295"/>
      <c r="W297" s="295">
        <f t="shared" si="96"/>
        <v>0</v>
      </c>
      <c r="X297" s="295"/>
      <c r="Y297" s="295"/>
      <c r="Z297" s="295"/>
      <c r="AA297" s="295">
        <f t="shared" si="89"/>
        <v>0</v>
      </c>
      <c r="AB297" s="295"/>
      <c r="AC297" s="295"/>
      <c r="AD297" s="295"/>
      <c r="AE297" s="295">
        <f t="shared" si="90"/>
        <v>0</v>
      </c>
      <c r="AF297" s="305">
        <v>0</v>
      </c>
      <c r="AG297" s="295"/>
      <c r="AH297" s="295"/>
      <c r="AI297" s="295">
        <f t="shared" si="91"/>
        <v>230</v>
      </c>
      <c r="AJ297" s="295">
        <v>230</v>
      </c>
      <c r="AK297" s="295"/>
      <c r="AL297" s="295"/>
      <c r="AM297" s="295">
        <f t="shared" si="92"/>
        <v>230</v>
      </c>
      <c r="AN297" s="295">
        <v>230</v>
      </c>
      <c r="AO297" s="295"/>
      <c r="AP297" s="295"/>
      <c r="AQ297" s="295">
        <f t="shared" si="93"/>
        <v>1290</v>
      </c>
      <c r="AR297" s="295">
        <v>1290</v>
      </c>
      <c r="AS297" s="295"/>
      <c r="AT297" s="295">
        <v>0</v>
      </c>
      <c r="AU297" s="295"/>
      <c r="AV297" s="295">
        <f t="shared" si="94"/>
        <v>1290</v>
      </c>
      <c r="AW297" s="295">
        <v>1290</v>
      </c>
      <c r="AX297" s="295"/>
      <c r="AY297" s="295"/>
      <c r="AZ297" s="295"/>
      <c r="BA297" s="297"/>
      <c r="BB297" s="297"/>
      <c r="BC297" s="297"/>
      <c r="BD297" s="210">
        <f t="shared" si="100"/>
        <v>1290</v>
      </c>
      <c r="BE297" s="908">
        <f t="shared" si="88"/>
        <v>0</v>
      </c>
      <c r="BF297" s="298">
        <v>2022</v>
      </c>
      <c r="BG297" s="298" t="s">
        <v>2324</v>
      </c>
      <c r="BH297" s="298" t="s">
        <v>2327</v>
      </c>
      <c r="BI297" s="299"/>
      <c r="BJ297" s="300"/>
      <c r="BK297" s="300"/>
      <c r="BL297" s="300"/>
      <c r="BM297" s="300"/>
      <c r="BN297" s="300"/>
    </row>
    <row r="298" spans="1:66" s="28" customFormat="1" ht="18.75" hidden="1">
      <c r="A298" s="25" t="s">
        <v>60</v>
      </c>
      <c r="B298" s="47" t="s">
        <v>61</v>
      </c>
      <c r="C298" s="26"/>
      <c r="D298" s="26"/>
      <c r="E298" s="26"/>
      <c r="F298" s="91"/>
      <c r="G298" s="92">
        <f>SUM(G299:G319)</f>
        <v>32213.186000000002</v>
      </c>
      <c r="H298" s="92">
        <f t="shared" ref="H298:BE298" si="101">SUM(H299:H319)</f>
        <v>27240</v>
      </c>
      <c r="I298" s="92">
        <f t="shared" si="101"/>
        <v>4738.7240000000002</v>
      </c>
      <c r="J298" s="92">
        <f t="shared" si="101"/>
        <v>234.46200000000002</v>
      </c>
      <c r="K298" s="92">
        <f t="shared" si="101"/>
        <v>30913</v>
      </c>
      <c r="L298" s="92">
        <f t="shared" si="101"/>
        <v>26390</v>
      </c>
      <c r="M298" s="984">
        <f t="shared" si="101"/>
        <v>13126.02</v>
      </c>
      <c r="N298" s="92">
        <f t="shared" si="101"/>
        <v>3818</v>
      </c>
      <c r="O298" s="92">
        <f t="shared" si="101"/>
        <v>6570.9709999999995</v>
      </c>
      <c r="P298" s="92">
        <f t="shared" si="101"/>
        <v>6570.9709999999995</v>
      </c>
      <c r="Q298" s="92">
        <f t="shared" si="101"/>
        <v>0</v>
      </c>
      <c r="R298" s="92">
        <f t="shared" si="101"/>
        <v>0</v>
      </c>
      <c r="S298" s="92">
        <f t="shared" si="101"/>
        <v>4633</v>
      </c>
      <c r="T298" s="92">
        <f t="shared" si="101"/>
        <v>2433</v>
      </c>
      <c r="U298" s="92">
        <f t="shared" si="101"/>
        <v>2200</v>
      </c>
      <c r="V298" s="92">
        <f t="shared" si="101"/>
        <v>0</v>
      </c>
      <c r="W298" s="92">
        <f t="shared" si="101"/>
        <v>0</v>
      </c>
      <c r="X298" s="92">
        <f t="shared" si="101"/>
        <v>0</v>
      </c>
      <c r="Y298" s="92">
        <f t="shared" si="101"/>
        <v>0</v>
      </c>
      <c r="Z298" s="92">
        <f t="shared" si="101"/>
        <v>0</v>
      </c>
      <c r="AA298" s="92">
        <f t="shared" si="101"/>
        <v>1078.673</v>
      </c>
      <c r="AB298" s="92">
        <f t="shared" si="101"/>
        <v>1078.673</v>
      </c>
      <c r="AC298" s="92">
        <f t="shared" si="101"/>
        <v>0</v>
      </c>
      <c r="AD298" s="92">
        <f t="shared" si="101"/>
        <v>0</v>
      </c>
      <c r="AE298" s="92">
        <f t="shared" si="101"/>
        <v>6570.9709999999995</v>
      </c>
      <c r="AF298" s="92">
        <f t="shared" si="101"/>
        <v>6570.9709999999995</v>
      </c>
      <c r="AG298" s="92">
        <f t="shared" si="101"/>
        <v>0</v>
      </c>
      <c r="AH298" s="92">
        <f t="shared" si="101"/>
        <v>0</v>
      </c>
      <c r="AI298" s="92">
        <f t="shared" si="101"/>
        <v>4633</v>
      </c>
      <c r="AJ298" s="92">
        <f t="shared" si="101"/>
        <v>2433</v>
      </c>
      <c r="AK298" s="92">
        <f t="shared" si="101"/>
        <v>2200</v>
      </c>
      <c r="AL298" s="92">
        <f t="shared" si="101"/>
        <v>0</v>
      </c>
      <c r="AM298" s="92">
        <f t="shared" si="101"/>
        <v>24405</v>
      </c>
      <c r="AN298" s="92">
        <f t="shared" si="101"/>
        <v>22205</v>
      </c>
      <c r="AO298" s="92">
        <f t="shared" si="101"/>
        <v>2200</v>
      </c>
      <c r="AP298" s="92">
        <f t="shared" si="101"/>
        <v>0</v>
      </c>
      <c r="AQ298" s="92">
        <f t="shared" si="101"/>
        <v>4185</v>
      </c>
      <c r="AR298" s="92">
        <f t="shared" si="101"/>
        <v>4185</v>
      </c>
      <c r="AS298" s="92">
        <f t="shared" si="101"/>
        <v>0</v>
      </c>
      <c r="AT298" s="92">
        <f t="shared" si="101"/>
        <v>0</v>
      </c>
      <c r="AU298" s="92">
        <f t="shared" si="101"/>
        <v>0</v>
      </c>
      <c r="AV298" s="92">
        <f t="shared" si="101"/>
        <v>4376.5</v>
      </c>
      <c r="AW298" s="92">
        <f t="shared" si="101"/>
        <v>4376.5</v>
      </c>
      <c r="AX298" s="92">
        <f t="shared" si="101"/>
        <v>0</v>
      </c>
      <c r="AY298" s="92">
        <f t="shared" si="101"/>
        <v>0</v>
      </c>
      <c r="AZ298" s="92">
        <f t="shared" si="101"/>
        <v>0</v>
      </c>
      <c r="BA298" s="92">
        <f t="shared" si="101"/>
        <v>0</v>
      </c>
      <c r="BB298" s="92">
        <f t="shared" si="101"/>
        <v>0</v>
      </c>
      <c r="BC298" s="92">
        <f t="shared" si="101"/>
        <v>0</v>
      </c>
      <c r="BD298" s="92">
        <f t="shared" si="101"/>
        <v>1437</v>
      </c>
      <c r="BE298" s="92">
        <f t="shared" si="101"/>
        <v>19772</v>
      </c>
      <c r="BF298" s="198"/>
      <c r="BG298" s="198"/>
      <c r="BH298" s="198"/>
      <c r="BI298" s="27"/>
    </row>
    <row r="299" spans="1:66" s="321" customFormat="1" ht="62.25" customHeight="1">
      <c r="A299" s="311" t="s">
        <v>46</v>
      </c>
      <c r="B299" s="312" t="s">
        <v>441</v>
      </c>
      <c r="C299" s="313" t="s">
        <v>442</v>
      </c>
      <c r="D299" s="313" t="s">
        <v>443</v>
      </c>
      <c r="E299" s="313" t="s">
        <v>444</v>
      </c>
      <c r="F299" s="314" t="s">
        <v>445</v>
      </c>
      <c r="G299" s="315">
        <f t="shared" ref="G299:G307" si="102">H299+I299+J299</f>
        <v>1000</v>
      </c>
      <c r="H299" s="316">
        <v>950</v>
      </c>
      <c r="I299" s="316">
        <v>50</v>
      </c>
      <c r="J299" s="316"/>
      <c r="K299" s="317">
        <v>1000</v>
      </c>
      <c r="L299" s="317">
        <v>950</v>
      </c>
      <c r="M299" s="985">
        <v>1000</v>
      </c>
      <c r="N299" s="317"/>
      <c r="O299" s="315">
        <f t="shared" ref="O299:O318" si="103">P299+Q299+R299</f>
        <v>0</v>
      </c>
      <c r="P299" s="317"/>
      <c r="Q299" s="317"/>
      <c r="R299" s="317"/>
      <c r="S299" s="315">
        <f t="shared" si="95"/>
        <v>0</v>
      </c>
      <c r="T299" s="317"/>
      <c r="U299" s="317"/>
      <c r="V299" s="317"/>
      <c r="W299" s="315">
        <f t="shared" si="96"/>
        <v>0</v>
      </c>
      <c r="X299" s="317"/>
      <c r="Y299" s="317"/>
      <c r="Z299" s="317"/>
      <c r="AA299" s="315">
        <f t="shared" si="89"/>
        <v>0</v>
      </c>
      <c r="AB299" s="318"/>
      <c r="AC299" s="318"/>
      <c r="AD299" s="317"/>
      <c r="AE299" s="315">
        <f t="shared" si="90"/>
        <v>0</v>
      </c>
      <c r="AF299" s="318">
        <f>P299</f>
        <v>0</v>
      </c>
      <c r="AG299" s="317"/>
      <c r="AH299" s="317"/>
      <c r="AI299" s="315">
        <f t="shared" si="91"/>
        <v>0</v>
      </c>
      <c r="AJ299" s="318">
        <f>T299</f>
        <v>0</v>
      </c>
      <c r="AK299" s="318">
        <f>U299</f>
        <v>0</v>
      </c>
      <c r="AL299" s="317"/>
      <c r="AM299" s="315">
        <f t="shared" si="92"/>
        <v>800</v>
      </c>
      <c r="AN299" s="317">
        <v>800</v>
      </c>
      <c r="AO299" s="317"/>
      <c r="AP299" s="317"/>
      <c r="AQ299" s="315">
        <f t="shared" si="93"/>
        <v>150</v>
      </c>
      <c r="AR299" s="317">
        <f>L299-AN299</f>
        <v>150</v>
      </c>
      <c r="AS299" s="317"/>
      <c r="AT299" s="317"/>
      <c r="AU299" s="317"/>
      <c r="AV299" s="315">
        <f t="shared" si="94"/>
        <v>150</v>
      </c>
      <c r="AW299" s="317">
        <f t="shared" ref="AW299:AW315" si="104">AR299</f>
        <v>150</v>
      </c>
      <c r="AX299" s="317"/>
      <c r="AY299" s="317"/>
      <c r="AZ299" s="317"/>
      <c r="BA299" s="235"/>
      <c r="BB299" s="235"/>
      <c r="BC299" s="235"/>
      <c r="BD299" s="210">
        <f t="shared" ref="BD299:BD315" si="105">AW299</f>
        <v>150</v>
      </c>
      <c r="BE299" s="909">
        <f t="shared" si="88"/>
        <v>800</v>
      </c>
      <c r="BF299" s="319">
        <v>2022</v>
      </c>
      <c r="BG299" s="319" t="s">
        <v>2324</v>
      </c>
      <c r="BH299" s="319" t="s">
        <v>2327</v>
      </c>
      <c r="BI299" s="320"/>
    </row>
    <row r="300" spans="1:66" s="321" customFormat="1" ht="45" hidden="1" customHeight="1">
      <c r="A300" s="311" t="s">
        <v>48</v>
      </c>
      <c r="B300" s="312" t="s">
        <v>446</v>
      </c>
      <c r="C300" s="313" t="s">
        <v>447</v>
      </c>
      <c r="D300" s="313" t="s">
        <v>448</v>
      </c>
      <c r="E300" s="313" t="s">
        <v>444</v>
      </c>
      <c r="F300" s="314" t="s">
        <v>449</v>
      </c>
      <c r="G300" s="315">
        <f t="shared" si="102"/>
        <v>2999.8220000000001</v>
      </c>
      <c r="H300" s="316">
        <v>736</v>
      </c>
      <c r="I300" s="316">
        <v>2211.134</v>
      </c>
      <c r="J300" s="316">
        <v>52.688000000000002</v>
      </c>
      <c r="K300" s="317">
        <v>2950</v>
      </c>
      <c r="L300" s="317">
        <v>736</v>
      </c>
      <c r="M300" s="985">
        <v>2450</v>
      </c>
      <c r="N300" s="317">
        <v>1100</v>
      </c>
      <c r="O300" s="315">
        <f t="shared" si="103"/>
        <v>0</v>
      </c>
      <c r="P300" s="317"/>
      <c r="Q300" s="317"/>
      <c r="R300" s="317"/>
      <c r="S300" s="315">
        <f t="shared" si="95"/>
        <v>1400</v>
      </c>
      <c r="T300" s="317"/>
      <c r="U300" s="317">
        <v>1400</v>
      </c>
      <c r="V300" s="317"/>
      <c r="W300" s="315">
        <f t="shared" si="96"/>
        <v>0</v>
      </c>
      <c r="X300" s="317"/>
      <c r="Y300" s="317"/>
      <c r="Z300" s="317"/>
      <c r="AA300" s="315">
        <f t="shared" si="89"/>
        <v>0</v>
      </c>
      <c r="AB300" s="318"/>
      <c r="AC300" s="318"/>
      <c r="AD300" s="317"/>
      <c r="AE300" s="315">
        <f t="shared" si="90"/>
        <v>0</v>
      </c>
      <c r="AF300" s="318">
        <f t="shared" ref="AF300:AF318" si="106">P300</f>
        <v>0</v>
      </c>
      <c r="AG300" s="317"/>
      <c r="AH300" s="317"/>
      <c r="AI300" s="315">
        <f t="shared" si="91"/>
        <v>1400</v>
      </c>
      <c r="AJ300" s="318">
        <f t="shared" ref="AJ300:AK315" si="107">T300</f>
        <v>0</v>
      </c>
      <c r="AK300" s="318">
        <f t="shared" si="107"/>
        <v>1400</v>
      </c>
      <c r="AL300" s="317"/>
      <c r="AM300" s="315">
        <f t="shared" si="92"/>
        <v>2136</v>
      </c>
      <c r="AN300" s="317">
        <v>736</v>
      </c>
      <c r="AO300" s="317">
        <v>1400</v>
      </c>
      <c r="AP300" s="317"/>
      <c r="AQ300" s="315">
        <f t="shared" si="93"/>
        <v>0</v>
      </c>
      <c r="AR300" s="317">
        <f t="shared" ref="AR300:AR318" si="108">L300-AN300</f>
        <v>0</v>
      </c>
      <c r="AS300" s="317"/>
      <c r="AT300" s="317"/>
      <c r="AU300" s="317"/>
      <c r="AV300" s="315">
        <f t="shared" si="94"/>
        <v>0</v>
      </c>
      <c r="AW300" s="317">
        <f t="shared" si="104"/>
        <v>0</v>
      </c>
      <c r="AX300" s="317"/>
      <c r="AY300" s="317"/>
      <c r="AZ300" s="317"/>
      <c r="BA300" s="235"/>
      <c r="BB300" s="235"/>
      <c r="BC300" s="235"/>
      <c r="BD300" s="210">
        <f t="shared" si="105"/>
        <v>0</v>
      </c>
      <c r="BE300" s="909">
        <f t="shared" si="88"/>
        <v>736</v>
      </c>
      <c r="BF300" s="319">
        <v>2022</v>
      </c>
      <c r="BG300" s="319" t="s">
        <v>910</v>
      </c>
      <c r="BH300" s="319"/>
      <c r="BI300" s="322" t="s">
        <v>450</v>
      </c>
    </row>
    <row r="301" spans="1:66" s="321" customFormat="1" ht="60">
      <c r="A301" s="311" t="s">
        <v>50</v>
      </c>
      <c r="B301" s="312" t="s">
        <v>451</v>
      </c>
      <c r="C301" s="313" t="s">
        <v>452</v>
      </c>
      <c r="D301" s="313" t="s">
        <v>453</v>
      </c>
      <c r="E301" s="313" t="s">
        <v>444</v>
      </c>
      <c r="F301" s="314" t="s">
        <v>454</v>
      </c>
      <c r="G301" s="315">
        <f t="shared" si="102"/>
        <v>950</v>
      </c>
      <c r="H301" s="317">
        <v>900</v>
      </c>
      <c r="I301" s="316">
        <v>50</v>
      </c>
      <c r="J301" s="323"/>
      <c r="K301" s="317">
        <v>950</v>
      </c>
      <c r="L301" s="317">
        <v>900</v>
      </c>
      <c r="M301" s="985">
        <v>855</v>
      </c>
      <c r="N301" s="317"/>
      <c r="O301" s="315">
        <f t="shared" si="103"/>
        <v>96.797000000000025</v>
      </c>
      <c r="P301" s="317">
        <v>96.797000000000025</v>
      </c>
      <c r="Q301" s="317"/>
      <c r="R301" s="317"/>
      <c r="S301" s="315">
        <f t="shared" si="95"/>
        <v>0</v>
      </c>
      <c r="T301" s="317"/>
      <c r="U301" s="317"/>
      <c r="V301" s="317"/>
      <c r="W301" s="315">
        <f t="shared" si="96"/>
        <v>0</v>
      </c>
      <c r="X301" s="317"/>
      <c r="Y301" s="317"/>
      <c r="Z301" s="317"/>
      <c r="AA301" s="315">
        <f t="shared" si="89"/>
        <v>0</v>
      </c>
      <c r="AB301" s="318"/>
      <c r="AC301" s="318"/>
      <c r="AD301" s="317"/>
      <c r="AE301" s="315">
        <f t="shared" si="90"/>
        <v>96.797000000000025</v>
      </c>
      <c r="AF301" s="318">
        <f t="shared" si="106"/>
        <v>96.797000000000025</v>
      </c>
      <c r="AG301" s="317"/>
      <c r="AH301" s="317"/>
      <c r="AI301" s="315">
        <f t="shared" si="91"/>
        <v>0</v>
      </c>
      <c r="AJ301" s="318">
        <f t="shared" si="107"/>
        <v>0</v>
      </c>
      <c r="AK301" s="318">
        <f t="shared" si="107"/>
        <v>0</v>
      </c>
      <c r="AL301" s="317"/>
      <c r="AM301" s="315">
        <f t="shared" si="92"/>
        <v>850</v>
      </c>
      <c r="AN301" s="317">
        <v>850</v>
      </c>
      <c r="AO301" s="317"/>
      <c r="AP301" s="317"/>
      <c r="AQ301" s="315">
        <f t="shared" si="93"/>
        <v>50</v>
      </c>
      <c r="AR301" s="317">
        <f t="shared" si="108"/>
        <v>50</v>
      </c>
      <c r="AS301" s="317"/>
      <c r="AT301" s="317"/>
      <c r="AU301" s="317"/>
      <c r="AV301" s="315">
        <f t="shared" si="94"/>
        <v>50</v>
      </c>
      <c r="AW301" s="317">
        <f t="shared" si="104"/>
        <v>50</v>
      </c>
      <c r="AX301" s="317"/>
      <c r="AY301" s="317"/>
      <c r="AZ301" s="317"/>
      <c r="BA301" s="235"/>
      <c r="BB301" s="235"/>
      <c r="BC301" s="235"/>
      <c r="BD301" s="210">
        <f t="shared" si="105"/>
        <v>50</v>
      </c>
      <c r="BE301" s="909">
        <f t="shared" si="88"/>
        <v>850</v>
      </c>
      <c r="BF301" s="319">
        <v>2022</v>
      </c>
      <c r="BG301" s="319" t="s">
        <v>2324</v>
      </c>
      <c r="BH301" s="319" t="s">
        <v>2327</v>
      </c>
      <c r="BI301" s="320"/>
    </row>
    <row r="302" spans="1:66" s="321" customFormat="1" ht="38.25">
      <c r="A302" s="311" t="s">
        <v>52</v>
      </c>
      <c r="B302" s="312" t="s">
        <v>455</v>
      </c>
      <c r="C302" s="313" t="s">
        <v>456</v>
      </c>
      <c r="D302" s="313" t="s">
        <v>457</v>
      </c>
      <c r="E302" s="313" t="s">
        <v>444</v>
      </c>
      <c r="F302" s="314" t="s">
        <v>458</v>
      </c>
      <c r="G302" s="315">
        <f t="shared" si="102"/>
        <v>1800</v>
      </c>
      <c r="H302" s="317">
        <v>1736</v>
      </c>
      <c r="I302" s="316">
        <v>64</v>
      </c>
      <c r="J302" s="316"/>
      <c r="K302" s="317">
        <v>1800</v>
      </c>
      <c r="L302" s="317">
        <v>1736</v>
      </c>
      <c r="M302" s="985">
        <v>126</v>
      </c>
      <c r="N302" s="317"/>
      <c r="O302" s="315">
        <f t="shared" si="103"/>
        <v>142.03400000000011</v>
      </c>
      <c r="P302" s="317">
        <v>142.03400000000011</v>
      </c>
      <c r="Q302" s="317"/>
      <c r="R302" s="317"/>
      <c r="S302" s="315">
        <f t="shared" si="95"/>
        <v>0</v>
      </c>
      <c r="T302" s="317"/>
      <c r="U302" s="317"/>
      <c r="V302" s="317"/>
      <c r="W302" s="315">
        <f t="shared" si="96"/>
        <v>0</v>
      </c>
      <c r="X302" s="317"/>
      <c r="Y302" s="317"/>
      <c r="Z302" s="317"/>
      <c r="AA302" s="315">
        <f t="shared" si="89"/>
        <v>0</v>
      </c>
      <c r="AB302" s="318"/>
      <c r="AC302" s="318"/>
      <c r="AD302" s="317"/>
      <c r="AE302" s="315">
        <f t="shared" si="90"/>
        <v>142.03400000000011</v>
      </c>
      <c r="AF302" s="318">
        <f t="shared" si="106"/>
        <v>142.03400000000011</v>
      </c>
      <c r="AG302" s="317"/>
      <c r="AH302" s="317"/>
      <c r="AI302" s="315">
        <f t="shared" si="91"/>
        <v>0</v>
      </c>
      <c r="AJ302" s="318">
        <f t="shared" si="107"/>
        <v>0</v>
      </c>
      <c r="AK302" s="318">
        <f t="shared" si="107"/>
        <v>0</v>
      </c>
      <c r="AL302" s="317"/>
      <c r="AM302" s="315">
        <f t="shared" si="92"/>
        <v>1650</v>
      </c>
      <c r="AN302" s="317">
        <v>1650</v>
      </c>
      <c r="AO302" s="317"/>
      <c r="AP302" s="317"/>
      <c r="AQ302" s="315">
        <f t="shared" si="93"/>
        <v>86</v>
      </c>
      <c r="AR302" s="317">
        <f t="shared" si="108"/>
        <v>86</v>
      </c>
      <c r="AS302" s="317"/>
      <c r="AT302" s="317"/>
      <c r="AU302" s="317"/>
      <c r="AV302" s="315">
        <f t="shared" si="94"/>
        <v>86</v>
      </c>
      <c r="AW302" s="317">
        <f t="shared" si="104"/>
        <v>86</v>
      </c>
      <c r="AX302" s="317"/>
      <c r="AY302" s="317"/>
      <c r="AZ302" s="317"/>
      <c r="BA302" s="235"/>
      <c r="BB302" s="235"/>
      <c r="BC302" s="235"/>
      <c r="BD302" s="210">
        <f t="shared" si="105"/>
        <v>86</v>
      </c>
      <c r="BE302" s="909">
        <f t="shared" si="88"/>
        <v>1650</v>
      </c>
      <c r="BF302" s="319">
        <v>2022</v>
      </c>
      <c r="BG302" s="319" t="s">
        <v>2324</v>
      </c>
      <c r="BH302" s="319" t="s">
        <v>2327</v>
      </c>
      <c r="BI302" s="320"/>
    </row>
    <row r="303" spans="1:66" s="321" customFormat="1" ht="38.25">
      <c r="A303" s="311" t="s">
        <v>54</v>
      </c>
      <c r="B303" s="312" t="s">
        <v>459</v>
      </c>
      <c r="C303" s="313" t="s">
        <v>460</v>
      </c>
      <c r="D303" s="313" t="s">
        <v>457</v>
      </c>
      <c r="E303" s="313" t="s">
        <v>444</v>
      </c>
      <c r="F303" s="314" t="s">
        <v>461</v>
      </c>
      <c r="G303" s="315">
        <f t="shared" si="102"/>
        <v>1786</v>
      </c>
      <c r="H303" s="317">
        <v>1736</v>
      </c>
      <c r="I303" s="316">
        <v>50</v>
      </c>
      <c r="J303" s="316"/>
      <c r="K303" s="317">
        <v>1786</v>
      </c>
      <c r="L303" s="317">
        <v>1736</v>
      </c>
      <c r="M303" s="985">
        <v>125.02000000000001</v>
      </c>
      <c r="N303" s="317"/>
      <c r="O303" s="315">
        <f t="shared" si="103"/>
        <v>1431.4059999999999</v>
      </c>
      <c r="P303" s="317">
        <v>1431.4059999999999</v>
      </c>
      <c r="Q303" s="317"/>
      <c r="R303" s="317"/>
      <c r="S303" s="315">
        <f t="shared" si="95"/>
        <v>0</v>
      </c>
      <c r="T303" s="317"/>
      <c r="U303" s="317"/>
      <c r="V303" s="317"/>
      <c r="W303" s="315">
        <f t="shared" si="96"/>
        <v>0</v>
      </c>
      <c r="X303" s="317"/>
      <c r="Y303" s="317"/>
      <c r="Z303" s="317"/>
      <c r="AA303" s="315">
        <f t="shared" si="89"/>
        <v>0</v>
      </c>
      <c r="AB303" s="318"/>
      <c r="AC303" s="318"/>
      <c r="AD303" s="317"/>
      <c r="AE303" s="315">
        <f t="shared" si="90"/>
        <v>1431.4059999999999</v>
      </c>
      <c r="AF303" s="318">
        <f t="shared" si="106"/>
        <v>1431.4059999999999</v>
      </c>
      <c r="AG303" s="317"/>
      <c r="AH303" s="317"/>
      <c r="AI303" s="315">
        <f t="shared" si="91"/>
        <v>0</v>
      </c>
      <c r="AJ303" s="318">
        <f t="shared" si="107"/>
        <v>0</v>
      </c>
      <c r="AK303" s="318">
        <f t="shared" si="107"/>
        <v>0</v>
      </c>
      <c r="AL303" s="317"/>
      <c r="AM303" s="315">
        <f t="shared" si="92"/>
        <v>1600</v>
      </c>
      <c r="AN303" s="317">
        <v>1600</v>
      </c>
      <c r="AO303" s="317"/>
      <c r="AP303" s="317"/>
      <c r="AQ303" s="315">
        <f t="shared" si="93"/>
        <v>136</v>
      </c>
      <c r="AR303" s="317">
        <f t="shared" si="108"/>
        <v>136</v>
      </c>
      <c r="AS303" s="317"/>
      <c r="AT303" s="317"/>
      <c r="AU303" s="317"/>
      <c r="AV303" s="315">
        <f t="shared" si="94"/>
        <v>136</v>
      </c>
      <c r="AW303" s="317">
        <f t="shared" si="104"/>
        <v>136</v>
      </c>
      <c r="AX303" s="317"/>
      <c r="AY303" s="317"/>
      <c r="AZ303" s="317"/>
      <c r="BA303" s="235"/>
      <c r="BB303" s="235"/>
      <c r="BC303" s="235"/>
      <c r="BD303" s="210">
        <f t="shared" si="105"/>
        <v>136</v>
      </c>
      <c r="BE303" s="909">
        <f t="shared" si="88"/>
        <v>1600</v>
      </c>
      <c r="BF303" s="319">
        <v>2022</v>
      </c>
      <c r="BG303" s="319" t="s">
        <v>2324</v>
      </c>
      <c r="BH303" s="319" t="s">
        <v>2327</v>
      </c>
      <c r="BI303" s="320"/>
    </row>
    <row r="304" spans="1:66" s="321" customFormat="1" ht="31.5">
      <c r="A304" s="311" t="s">
        <v>56</v>
      </c>
      <c r="B304" s="312" t="s">
        <v>462</v>
      </c>
      <c r="C304" s="313" t="s">
        <v>463</v>
      </c>
      <c r="D304" s="313" t="s">
        <v>464</v>
      </c>
      <c r="E304" s="313" t="s">
        <v>444</v>
      </c>
      <c r="F304" s="314" t="s">
        <v>465</v>
      </c>
      <c r="G304" s="315">
        <f t="shared" si="102"/>
        <v>636.36400000000003</v>
      </c>
      <c r="H304" s="316">
        <v>536</v>
      </c>
      <c r="I304" s="316"/>
      <c r="J304" s="316">
        <v>100.364</v>
      </c>
      <c r="K304" s="317">
        <v>536</v>
      </c>
      <c r="L304" s="317">
        <v>536</v>
      </c>
      <c r="M304" s="985">
        <v>255</v>
      </c>
      <c r="N304" s="317"/>
      <c r="O304" s="315">
        <f t="shared" si="103"/>
        <v>0</v>
      </c>
      <c r="P304" s="317"/>
      <c r="Q304" s="317"/>
      <c r="R304" s="317"/>
      <c r="S304" s="315">
        <f t="shared" si="95"/>
        <v>0</v>
      </c>
      <c r="T304" s="317"/>
      <c r="U304" s="317"/>
      <c r="V304" s="317"/>
      <c r="W304" s="315">
        <f t="shared" si="96"/>
        <v>0</v>
      </c>
      <c r="X304" s="317"/>
      <c r="Y304" s="317"/>
      <c r="Z304" s="317"/>
      <c r="AA304" s="315">
        <f t="shared" si="89"/>
        <v>0</v>
      </c>
      <c r="AB304" s="318"/>
      <c r="AC304" s="318"/>
      <c r="AD304" s="317"/>
      <c r="AE304" s="315">
        <f t="shared" si="90"/>
        <v>0</v>
      </c>
      <c r="AF304" s="318">
        <f t="shared" si="106"/>
        <v>0</v>
      </c>
      <c r="AG304" s="317"/>
      <c r="AH304" s="317"/>
      <c r="AI304" s="315">
        <f t="shared" si="91"/>
        <v>0</v>
      </c>
      <c r="AJ304" s="318">
        <f t="shared" si="107"/>
        <v>0</v>
      </c>
      <c r="AK304" s="318">
        <f t="shared" si="107"/>
        <v>0</v>
      </c>
      <c r="AL304" s="317"/>
      <c r="AM304" s="315">
        <f t="shared" si="92"/>
        <v>496</v>
      </c>
      <c r="AN304" s="317">
        <v>496</v>
      </c>
      <c r="AO304" s="317"/>
      <c r="AP304" s="317"/>
      <c r="AQ304" s="315">
        <f t="shared" si="93"/>
        <v>40</v>
      </c>
      <c r="AR304" s="317">
        <f t="shared" si="108"/>
        <v>40</v>
      </c>
      <c r="AS304" s="317"/>
      <c r="AT304" s="317"/>
      <c r="AU304" s="317"/>
      <c r="AV304" s="315">
        <f t="shared" si="94"/>
        <v>40</v>
      </c>
      <c r="AW304" s="317">
        <f t="shared" si="104"/>
        <v>40</v>
      </c>
      <c r="AX304" s="317"/>
      <c r="AY304" s="317"/>
      <c r="AZ304" s="317"/>
      <c r="BA304" s="235"/>
      <c r="BB304" s="235"/>
      <c r="BC304" s="235"/>
      <c r="BD304" s="210">
        <f t="shared" si="105"/>
        <v>40</v>
      </c>
      <c r="BE304" s="909">
        <f t="shared" si="88"/>
        <v>496</v>
      </c>
      <c r="BF304" s="319">
        <v>2022</v>
      </c>
      <c r="BG304" s="319" t="s">
        <v>2324</v>
      </c>
      <c r="BH304" s="319" t="s">
        <v>2327</v>
      </c>
      <c r="BI304" s="320"/>
    </row>
    <row r="305" spans="1:61" s="321" customFormat="1" ht="47.25">
      <c r="A305" s="311" t="s">
        <v>58</v>
      </c>
      <c r="B305" s="312" t="s">
        <v>466</v>
      </c>
      <c r="C305" s="313" t="s">
        <v>467</v>
      </c>
      <c r="D305" s="313" t="s">
        <v>457</v>
      </c>
      <c r="E305" s="313" t="s">
        <v>444</v>
      </c>
      <c r="F305" s="314" t="s">
        <v>468</v>
      </c>
      <c r="G305" s="315">
        <f t="shared" si="102"/>
        <v>1800</v>
      </c>
      <c r="H305" s="317">
        <v>1736</v>
      </c>
      <c r="I305" s="316">
        <v>64</v>
      </c>
      <c r="J305" s="316"/>
      <c r="K305" s="317">
        <v>1736</v>
      </c>
      <c r="L305" s="317">
        <v>1736</v>
      </c>
      <c r="M305" s="985">
        <v>126.00000000000001</v>
      </c>
      <c r="N305" s="317"/>
      <c r="O305" s="315">
        <f t="shared" si="103"/>
        <v>297.25099999999998</v>
      </c>
      <c r="P305" s="317">
        <v>297.25099999999998</v>
      </c>
      <c r="Q305" s="317"/>
      <c r="R305" s="317"/>
      <c r="S305" s="315">
        <f t="shared" si="95"/>
        <v>0</v>
      </c>
      <c r="T305" s="317"/>
      <c r="U305" s="317"/>
      <c r="V305" s="317"/>
      <c r="W305" s="315">
        <f t="shared" si="96"/>
        <v>0</v>
      </c>
      <c r="X305" s="317"/>
      <c r="Y305" s="317"/>
      <c r="Z305" s="317"/>
      <c r="AA305" s="315">
        <f t="shared" si="89"/>
        <v>0</v>
      </c>
      <c r="AB305" s="318"/>
      <c r="AC305" s="318"/>
      <c r="AD305" s="317"/>
      <c r="AE305" s="315">
        <f t="shared" si="90"/>
        <v>297.25099999999998</v>
      </c>
      <c r="AF305" s="318">
        <f t="shared" si="106"/>
        <v>297.25099999999998</v>
      </c>
      <c r="AG305" s="317"/>
      <c r="AH305" s="317"/>
      <c r="AI305" s="315">
        <f t="shared" si="91"/>
        <v>0</v>
      </c>
      <c r="AJ305" s="318">
        <f t="shared" si="107"/>
        <v>0</v>
      </c>
      <c r="AK305" s="318">
        <f t="shared" si="107"/>
        <v>0</v>
      </c>
      <c r="AL305" s="317"/>
      <c r="AM305" s="315">
        <f t="shared" si="92"/>
        <v>1650</v>
      </c>
      <c r="AN305" s="317">
        <v>1650</v>
      </c>
      <c r="AO305" s="317"/>
      <c r="AP305" s="317"/>
      <c r="AQ305" s="315">
        <f t="shared" si="93"/>
        <v>86</v>
      </c>
      <c r="AR305" s="317">
        <f t="shared" si="108"/>
        <v>86</v>
      </c>
      <c r="AS305" s="317"/>
      <c r="AT305" s="317"/>
      <c r="AU305" s="317"/>
      <c r="AV305" s="315">
        <f t="shared" si="94"/>
        <v>86</v>
      </c>
      <c r="AW305" s="317">
        <f t="shared" si="104"/>
        <v>86</v>
      </c>
      <c r="AX305" s="317"/>
      <c r="AY305" s="317"/>
      <c r="AZ305" s="317"/>
      <c r="BA305" s="235"/>
      <c r="BB305" s="235"/>
      <c r="BC305" s="235"/>
      <c r="BD305" s="210">
        <f t="shared" si="105"/>
        <v>86</v>
      </c>
      <c r="BE305" s="909">
        <f t="shared" si="88"/>
        <v>1650</v>
      </c>
      <c r="BF305" s="319">
        <v>2022</v>
      </c>
      <c r="BG305" s="319" t="s">
        <v>2324</v>
      </c>
      <c r="BH305" s="319" t="s">
        <v>2327</v>
      </c>
      <c r="BI305" s="320"/>
    </row>
    <row r="306" spans="1:61" s="321" customFormat="1" ht="38.25">
      <c r="A306" s="311" t="s">
        <v>60</v>
      </c>
      <c r="B306" s="312" t="s">
        <v>469</v>
      </c>
      <c r="C306" s="313" t="s">
        <v>470</v>
      </c>
      <c r="D306" s="313" t="s">
        <v>457</v>
      </c>
      <c r="E306" s="313" t="s">
        <v>444</v>
      </c>
      <c r="F306" s="314" t="s">
        <v>471</v>
      </c>
      <c r="G306" s="315">
        <f t="shared" si="102"/>
        <v>934</v>
      </c>
      <c r="H306" s="317">
        <v>876</v>
      </c>
      <c r="I306" s="316">
        <v>11.26</v>
      </c>
      <c r="J306" s="316">
        <v>46.74</v>
      </c>
      <c r="K306" s="317">
        <v>876</v>
      </c>
      <c r="L306" s="317">
        <v>876</v>
      </c>
      <c r="M306" s="985">
        <v>280</v>
      </c>
      <c r="N306" s="317"/>
      <c r="O306" s="315">
        <f t="shared" si="103"/>
        <v>820</v>
      </c>
      <c r="P306" s="317">
        <v>820</v>
      </c>
      <c r="Q306" s="317"/>
      <c r="R306" s="317"/>
      <c r="S306" s="315">
        <f t="shared" si="95"/>
        <v>0</v>
      </c>
      <c r="T306" s="317"/>
      <c r="U306" s="317"/>
      <c r="V306" s="317"/>
      <c r="W306" s="315">
        <f t="shared" si="96"/>
        <v>0</v>
      </c>
      <c r="X306" s="317"/>
      <c r="Y306" s="317"/>
      <c r="Z306" s="317"/>
      <c r="AA306" s="315">
        <f t="shared" si="89"/>
        <v>0</v>
      </c>
      <c r="AB306" s="318"/>
      <c r="AC306" s="318"/>
      <c r="AD306" s="317"/>
      <c r="AE306" s="315">
        <f t="shared" si="90"/>
        <v>820</v>
      </c>
      <c r="AF306" s="318">
        <f t="shared" si="106"/>
        <v>820</v>
      </c>
      <c r="AG306" s="317"/>
      <c r="AH306" s="317"/>
      <c r="AI306" s="315">
        <f t="shared" si="91"/>
        <v>0</v>
      </c>
      <c r="AJ306" s="318">
        <f t="shared" si="107"/>
        <v>0</v>
      </c>
      <c r="AK306" s="318">
        <f t="shared" si="107"/>
        <v>0</v>
      </c>
      <c r="AL306" s="317"/>
      <c r="AM306" s="315">
        <f t="shared" si="92"/>
        <v>820</v>
      </c>
      <c r="AN306" s="317">
        <v>820</v>
      </c>
      <c r="AO306" s="317"/>
      <c r="AP306" s="317"/>
      <c r="AQ306" s="315">
        <f t="shared" si="93"/>
        <v>56</v>
      </c>
      <c r="AR306" s="317">
        <f t="shared" si="108"/>
        <v>56</v>
      </c>
      <c r="AS306" s="317"/>
      <c r="AT306" s="317"/>
      <c r="AU306" s="317"/>
      <c r="AV306" s="315">
        <f t="shared" si="94"/>
        <v>56</v>
      </c>
      <c r="AW306" s="317">
        <f t="shared" si="104"/>
        <v>56</v>
      </c>
      <c r="AX306" s="317"/>
      <c r="AY306" s="317"/>
      <c r="AZ306" s="317"/>
      <c r="BA306" s="235"/>
      <c r="BB306" s="235"/>
      <c r="BC306" s="235"/>
      <c r="BD306" s="210">
        <f t="shared" si="105"/>
        <v>56</v>
      </c>
      <c r="BE306" s="909">
        <f t="shared" si="88"/>
        <v>820</v>
      </c>
      <c r="BF306" s="319">
        <v>2022</v>
      </c>
      <c r="BG306" s="319" t="s">
        <v>2324</v>
      </c>
      <c r="BH306" s="319" t="s">
        <v>2327</v>
      </c>
      <c r="BI306" s="320"/>
    </row>
    <row r="307" spans="1:61" s="321" customFormat="1" ht="31.5">
      <c r="A307" s="311" t="s">
        <v>164</v>
      </c>
      <c r="B307" s="312" t="s">
        <v>472</v>
      </c>
      <c r="C307" s="313" t="s">
        <v>473</v>
      </c>
      <c r="D307" s="313" t="s">
        <v>474</v>
      </c>
      <c r="E307" s="313" t="s">
        <v>444</v>
      </c>
      <c r="F307" s="314" t="s">
        <v>475</v>
      </c>
      <c r="G307" s="315">
        <f t="shared" si="102"/>
        <v>1844</v>
      </c>
      <c r="H307" s="317">
        <v>1736</v>
      </c>
      <c r="I307" s="316">
        <v>108</v>
      </c>
      <c r="J307" s="316"/>
      <c r="K307" s="317">
        <v>1736</v>
      </c>
      <c r="L307" s="317">
        <v>1736</v>
      </c>
      <c r="M307" s="985">
        <v>553</v>
      </c>
      <c r="N307" s="317"/>
      <c r="O307" s="315">
        <f t="shared" si="103"/>
        <v>1600</v>
      </c>
      <c r="P307" s="317">
        <v>1600</v>
      </c>
      <c r="Q307" s="317"/>
      <c r="R307" s="317"/>
      <c r="S307" s="315">
        <f t="shared" si="95"/>
        <v>0</v>
      </c>
      <c r="T307" s="317"/>
      <c r="U307" s="317"/>
      <c r="V307" s="317"/>
      <c r="W307" s="315">
        <f t="shared" si="96"/>
        <v>0</v>
      </c>
      <c r="X307" s="317"/>
      <c r="Y307" s="317"/>
      <c r="Z307" s="317"/>
      <c r="AA307" s="315">
        <f t="shared" si="89"/>
        <v>0</v>
      </c>
      <c r="AB307" s="318"/>
      <c r="AC307" s="318"/>
      <c r="AD307" s="317"/>
      <c r="AE307" s="315">
        <f t="shared" si="90"/>
        <v>1600</v>
      </c>
      <c r="AF307" s="318">
        <f t="shared" si="106"/>
        <v>1600</v>
      </c>
      <c r="AG307" s="317"/>
      <c r="AH307" s="317"/>
      <c r="AI307" s="315">
        <f t="shared" si="91"/>
        <v>0</v>
      </c>
      <c r="AJ307" s="318">
        <f t="shared" si="107"/>
        <v>0</v>
      </c>
      <c r="AK307" s="318">
        <f t="shared" si="107"/>
        <v>0</v>
      </c>
      <c r="AL307" s="317"/>
      <c r="AM307" s="315">
        <f t="shared" si="92"/>
        <v>1600</v>
      </c>
      <c r="AN307" s="317">
        <v>1600</v>
      </c>
      <c r="AO307" s="317"/>
      <c r="AP307" s="317"/>
      <c r="AQ307" s="315">
        <f t="shared" si="93"/>
        <v>136</v>
      </c>
      <c r="AR307" s="317">
        <f t="shared" si="108"/>
        <v>136</v>
      </c>
      <c r="AS307" s="317"/>
      <c r="AT307" s="317"/>
      <c r="AU307" s="317"/>
      <c r="AV307" s="315">
        <f t="shared" si="94"/>
        <v>136</v>
      </c>
      <c r="AW307" s="317">
        <f t="shared" si="104"/>
        <v>136</v>
      </c>
      <c r="AX307" s="317"/>
      <c r="AY307" s="317"/>
      <c r="AZ307" s="317"/>
      <c r="BA307" s="235"/>
      <c r="BB307" s="235"/>
      <c r="BC307" s="235"/>
      <c r="BD307" s="210">
        <f t="shared" si="105"/>
        <v>136</v>
      </c>
      <c r="BE307" s="909">
        <f t="shared" si="88"/>
        <v>1600</v>
      </c>
      <c r="BF307" s="319">
        <v>2022</v>
      </c>
      <c r="BG307" s="319" t="s">
        <v>2324</v>
      </c>
      <c r="BH307" s="319" t="s">
        <v>2327</v>
      </c>
      <c r="BI307" s="320"/>
    </row>
    <row r="308" spans="1:61" s="321" customFormat="1" ht="31.5">
      <c r="A308" s="311" t="s">
        <v>169</v>
      </c>
      <c r="B308" s="312" t="s">
        <v>476</v>
      </c>
      <c r="C308" s="313" t="s">
        <v>452</v>
      </c>
      <c r="D308" s="313" t="s">
        <v>477</v>
      </c>
      <c r="E308" s="313" t="s">
        <v>444</v>
      </c>
      <c r="F308" s="314" t="s">
        <v>478</v>
      </c>
      <c r="G308" s="315">
        <f>H308+I308+J308</f>
        <v>926</v>
      </c>
      <c r="H308" s="317">
        <v>836</v>
      </c>
      <c r="I308" s="316">
        <v>90</v>
      </c>
      <c r="J308" s="316"/>
      <c r="K308" s="317">
        <v>926</v>
      </c>
      <c r="L308" s="317">
        <v>836</v>
      </c>
      <c r="M308" s="985">
        <v>648</v>
      </c>
      <c r="N308" s="317"/>
      <c r="O308" s="315">
        <f t="shared" si="103"/>
        <v>0</v>
      </c>
      <c r="P308" s="317"/>
      <c r="Q308" s="317"/>
      <c r="R308" s="317"/>
      <c r="S308" s="315">
        <f t="shared" si="95"/>
        <v>0</v>
      </c>
      <c r="T308" s="317"/>
      <c r="U308" s="317"/>
      <c r="V308" s="317"/>
      <c r="W308" s="315">
        <f t="shared" si="96"/>
        <v>0</v>
      </c>
      <c r="X308" s="317"/>
      <c r="Y308" s="317"/>
      <c r="Z308" s="317"/>
      <c r="AA308" s="315">
        <f t="shared" si="89"/>
        <v>0</v>
      </c>
      <c r="AB308" s="318"/>
      <c r="AC308" s="318"/>
      <c r="AD308" s="317"/>
      <c r="AE308" s="315">
        <f t="shared" si="90"/>
        <v>0</v>
      </c>
      <c r="AF308" s="318">
        <f t="shared" si="106"/>
        <v>0</v>
      </c>
      <c r="AG308" s="317"/>
      <c r="AH308" s="317"/>
      <c r="AI308" s="315">
        <f t="shared" si="91"/>
        <v>0</v>
      </c>
      <c r="AJ308" s="318">
        <f t="shared" si="107"/>
        <v>0</v>
      </c>
      <c r="AK308" s="318">
        <f t="shared" si="107"/>
        <v>0</v>
      </c>
      <c r="AL308" s="317"/>
      <c r="AM308" s="315">
        <f t="shared" si="92"/>
        <v>800</v>
      </c>
      <c r="AN308" s="317">
        <v>800</v>
      </c>
      <c r="AO308" s="317"/>
      <c r="AP308" s="317"/>
      <c r="AQ308" s="315">
        <f t="shared" si="93"/>
        <v>36</v>
      </c>
      <c r="AR308" s="317">
        <f t="shared" si="108"/>
        <v>36</v>
      </c>
      <c r="AS308" s="317"/>
      <c r="AT308" s="317"/>
      <c r="AU308" s="317"/>
      <c r="AV308" s="315">
        <f t="shared" si="94"/>
        <v>36</v>
      </c>
      <c r="AW308" s="317">
        <f t="shared" si="104"/>
        <v>36</v>
      </c>
      <c r="AX308" s="317"/>
      <c r="AY308" s="317"/>
      <c r="AZ308" s="317"/>
      <c r="BA308" s="235"/>
      <c r="BB308" s="235"/>
      <c r="BC308" s="235"/>
      <c r="BD308" s="210">
        <f t="shared" si="105"/>
        <v>36</v>
      </c>
      <c r="BE308" s="909">
        <f t="shared" si="88"/>
        <v>800</v>
      </c>
      <c r="BF308" s="319">
        <v>2022</v>
      </c>
      <c r="BG308" s="319" t="s">
        <v>2324</v>
      </c>
      <c r="BH308" s="319" t="s">
        <v>2327</v>
      </c>
      <c r="BI308" s="320"/>
    </row>
    <row r="309" spans="1:61" s="321" customFormat="1" ht="31.5" hidden="1">
      <c r="A309" s="311" t="s">
        <v>174</v>
      </c>
      <c r="B309" s="312" t="s">
        <v>479</v>
      </c>
      <c r="C309" s="313" t="s">
        <v>447</v>
      </c>
      <c r="D309" s="313" t="s">
        <v>480</v>
      </c>
      <c r="E309" s="313" t="s">
        <v>444</v>
      </c>
      <c r="F309" s="314" t="s">
        <v>481</v>
      </c>
      <c r="G309" s="315">
        <f t="shared" ref="G309:G315" si="109">H309+I309+J309</f>
        <v>2500</v>
      </c>
      <c r="H309" s="317">
        <v>1000</v>
      </c>
      <c r="I309" s="316">
        <v>1500</v>
      </c>
      <c r="J309" s="323"/>
      <c r="K309" s="317">
        <v>2500</v>
      </c>
      <c r="L309" s="317">
        <v>1000</v>
      </c>
      <c r="M309" s="985">
        <v>1700</v>
      </c>
      <c r="N309" s="317">
        <v>1100</v>
      </c>
      <c r="O309" s="315">
        <f t="shared" si="103"/>
        <v>0</v>
      </c>
      <c r="P309" s="317"/>
      <c r="Q309" s="317"/>
      <c r="R309" s="317"/>
      <c r="S309" s="315">
        <f t="shared" si="95"/>
        <v>800</v>
      </c>
      <c r="T309" s="317"/>
      <c r="U309" s="317">
        <v>800</v>
      </c>
      <c r="V309" s="317"/>
      <c r="W309" s="315">
        <f t="shared" si="96"/>
        <v>0</v>
      </c>
      <c r="X309" s="317"/>
      <c r="Y309" s="317"/>
      <c r="Z309" s="317"/>
      <c r="AA309" s="315">
        <f t="shared" si="89"/>
        <v>0</v>
      </c>
      <c r="AB309" s="318"/>
      <c r="AC309" s="318"/>
      <c r="AD309" s="317"/>
      <c r="AE309" s="315">
        <f t="shared" si="90"/>
        <v>0</v>
      </c>
      <c r="AF309" s="318">
        <f t="shared" si="106"/>
        <v>0</v>
      </c>
      <c r="AG309" s="317"/>
      <c r="AH309" s="317"/>
      <c r="AI309" s="315">
        <f t="shared" si="91"/>
        <v>800</v>
      </c>
      <c r="AJ309" s="318">
        <f t="shared" si="107"/>
        <v>0</v>
      </c>
      <c r="AK309" s="318">
        <f t="shared" si="107"/>
        <v>800</v>
      </c>
      <c r="AL309" s="317"/>
      <c r="AM309" s="315">
        <f t="shared" si="92"/>
        <v>1800</v>
      </c>
      <c r="AN309" s="317">
        <v>1000</v>
      </c>
      <c r="AO309" s="317">
        <v>800</v>
      </c>
      <c r="AP309" s="317"/>
      <c r="AQ309" s="315">
        <f t="shared" si="93"/>
        <v>0</v>
      </c>
      <c r="AR309" s="317">
        <f t="shared" si="108"/>
        <v>0</v>
      </c>
      <c r="AS309" s="317"/>
      <c r="AT309" s="317"/>
      <c r="AU309" s="317"/>
      <c r="AV309" s="315">
        <f t="shared" si="94"/>
        <v>0</v>
      </c>
      <c r="AW309" s="317">
        <f t="shared" si="104"/>
        <v>0</v>
      </c>
      <c r="AX309" s="317"/>
      <c r="AY309" s="317"/>
      <c r="AZ309" s="317"/>
      <c r="BA309" s="235"/>
      <c r="BB309" s="235"/>
      <c r="BC309" s="235"/>
      <c r="BD309" s="210">
        <f t="shared" si="105"/>
        <v>0</v>
      </c>
      <c r="BE309" s="909">
        <f t="shared" si="88"/>
        <v>1000</v>
      </c>
      <c r="BF309" s="319">
        <v>2022</v>
      </c>
      <c r="BG309" s="319" t="s">
        <v>910</v>
      </c>
      <c r="BH309" s="319"/>
      <c r="BI309" s="322" t="s">
        <v>450</v>
      </c>
    </row>
    <row r="310" spans="1:61" s="321" customFormat="1" ht="31.5">
      <c r="A310" s="311" t="s">
        <v>179</v>
      </c>
      <c r="B310" s="312" t="s">
        <v>482</v>
      </c>
      <c r="C310" s="313" t="s">
        <v>483</v>
      </c>
      <c r="D310" s="313" t="s">
        <v>484</v>
      </c>
      <c r="E310" s="313" t="s">
        <v>444</v>
      </c>
      <c r="F310" s="314" t="s">
        <v>485</v>
      </c>
      <c r="G310" s="315">
        <f t="shared" si="109"/>
        <v>2800</v>
      </c>
      <c r="H310" s="317">
        <v>2746</v>
      </c>
      <c r="I310" s="316">
        <v>54</v>
      </c>
      <c r="J310" s="316"/>
      <c r="K310" s="317">
        <v>2800</v>
      </c>
      <c r="L310" s="317">
        <v>2746</v>
      </c>
      <c r="M310" s="985">
        <v>1270</v>
      </c>
      <c r="N310" s="317">
        <v>430</v>
      </c>
      <c r="O310" s="315">
        <f t="shared" si="103"/>
        <v>0</v>
      </c>
      <c r="P310" s="317"/>
      <c r="Q310" s="317"/>
      <c r="R310" s="317"/>
      <c r="S310" s="315">
        <f t="shared" si="95"/>
        <v>511</v>
      </c>
      <c r="T310" s="317">
        <v>511</v>
      </c>
      <c r="U310" s="317"/>
      <c r="V310" s="317"/>
      <c r="W310" s="315">
        <f t="shared" si="96"/>
        <v>0</v>
      </c>
      <c r="X310" s="317"/>
      <c r="Y310" s="317"/>
      <c r="Z310" s="317"/>
      <c r="AA310" s="315">
        <f t="shared" si="89"/>
        <v>0</v>
      </c>
      <c r="AB310" s="318"/>
      <c r="AC310" s="318"/>
      <c r="AD310" s="317"/>
      <c r="AE310" s="315">
        <f t="shared" si="90"/>
        <v>0</v>
      </c>
      <c r="AF310" s="318">
        <f t="shared" si="106"/>
        <v>0</v>
      </c>
      <c r="AG310" s="317"/>
      <c r="AH310" s="317"/>
      <c r="AI310" s="315">
        <f t="shared" si="91"/>
        <v>511</v>
      </c>
      <c r="AJ310" s="318">
        <f t="shared" si="107"/>
        <v>511</v>
      </c>
      <c r="AK310" s="318">
        <f t="shared" si="107"/>
        <v>0</v>
      </c>
      <c r="AL310" s="317"/>
      <c r="AM310" s="315">
        <f t="shared" si="92"/>
        <v>2611</v>
      </c>
      <c r="AN310" s="317">
        <v>2611</v>
      </c>
      <c r="AO310" s="317"/>
      <c r="AP310" s="317"/>
      <c r="AQ310" s="315">
        <f t="shared" si="93"/>
        <v>135</v>
      </c>
      <c r="AR310" s="317">
        <f t="shared" si="108"/>
        <v>135</v>
      </c>
      <c r="AS310" s="317"/>
      <c r="AT310" s="317"/>
      <c r="AU310" s="317"/>
      <c r="AV310" s="315">
        <f t="shared" si="94"/>
        <v>135</v>
      </c>
      <c r="AW310" s="317">
        <f t="shared" si="104"/>
        <v>135</v>
      </c>
      <c r="AX310" s="317"/>
      <c r="AY310" s="317"/>
      <c r="AZ310" s="317"/>
      <c r="BA310" s="235"/>
      <c r="BB310" s="235"/>
      <c r="BC310" s="235"/>
      <c r="BD310" s="210">
        <f t="shared" si="105"/>
        <v>135</v>
      </c>
      <c r="BE310" s="909">
        <f t="shared" si="88"/>
        <v>2100</v>
      </c>
      <c r="BF310" s="319">
        <v>2022</v>
      </c>
      <c r="BG310" s="319" t="s">
        <v>2324</v>
      </c>
      <c r="BH310" s="319" t="s">
        <v>2327</v>
      </c>
      <c r="BI310" s="320"/>
    </row>
    <row r="311" spans="1:61" s="321" customFormat="1" ht="31.5">
      <c r="A311" s="311" t="s">
        <v>183</v>
      </c>
      <c r="B311" s="312" t="s">
        <v>486</v>
      </c>
      <c r="C311" s="313" t="s">
        <v>487</v>
      </c>
      <c r="D311" s="313" t="s">
        <v>488</v>
      </c>
      <c r="E311" s="313" t="s">
        <v>444</v>
      </c>
      <c r="F311" s="314" t="s">
        <v>489</v>
      </c>
      <c r="G311" s="315">
        <f t="shared" si="109"/>
        <v>765</v>
      </c>
      <c r="H311" s="317">
        <v>755</v>
      </c>
      <c r="I311" s="316">
        <v>10</v>
      </c>
      <c r="J311" s="316"/>
      <c r="K311" s="317">
        <v>765</v>
      </c>
      <c r="L311" s="317">
        <v>755</v>
      </c>
      <c r="M311" s="985">
        <v>230</v>
      </c>
      <c r="N311" s="317"/>
      <c r="O311" s="315">
        <f t="shared" si="103"/>
        <v>0</v>
      </c>
      <c r="P311" s="317"/>
      <c r="Q311" s="317"/>
      <c r="R311" s="317"/>
      <c r="S311" s="315">
        <f t="shared" si="95"/>
        <v>0</v>
      </c>
      <c r="T311" s="317"/>
      <c r="U311" s="317"/>
      <c r="V311" s="317"/>
      <c r="W311" s="315">
        <f t="shared" si="96"/>
        <v>0</v>
      </c>
      <c r="X311" s="317"/>
      <c r="Y311" s="317"/>
      <c r="Z311" s="317"/>
      <c r="AA311" s="315">
        <f t="shared" si="89"/>
        <v>0</v>
      </c>
      <c r="AB311" s="318"/>
      <c r="AC311" s="318"/>
      <c r="AD311" s="317"/>
      <c r="AE311" s="315">
        <f t="shared" si="90"/>
        <v>0</v>
      </c>
      <c r="AF311" s="318">
        <f t="shared" si="106"/>
        <v>0</v>
      </c>
      <c r="AG311" s="317"/>
      <c r="AH311" s="317"/>
      <c r="AI311" s="315">
        <f t="shared" si="91"/>
        <v>0</v>
      </c>
      <c r="AJ311" s="318">
        <f t="shared" si="107"/>
        <v>0</v>
      </c>
      <c r="AK311" s="318">
        <f t="shared" si="107"/>
        <v>0</v>
      </c>
      <c r="AL311" s="317"/>
      <c r="AM311" s="315">
        <f t="shared" si="92"/>
        <v>600</v>
      </c>
      <c r="AN311" s="317">
        <v>600</v>
      </c>
      <c r="AO311" s="317"/>
      <c r="AP311" s="317"/>
      <c r="AQ311" s="315">
        <f t="shared" si="93"/>
        <v>155</v>
      </c>
      <c r="AR311" s="317">
        <f t="shared" si="108"/>
        <v>155</v>
      </c>
      <c r="AS311" s="317"/>
      <c r="AT311" s="317"/>
      <c r="AU311" s="317"/>
      <c r="AV311" s="315">
        <f t="shared" si="94"/>
        <v>155</v>
      </c>
      <c r="AW311" s="317">
        <f t="shared" si="104"/>
        <v>155</v>
      </c>
      <c r="AX311" s="317"/>
      <c r="AY311" s="317"/>
      <c r="AZ311" s="317"/>
      <c r="BA311" s="235"/>
      <c r="BB311" s="235"/>
      <c r="BC311" s="235"/>
      <c r="BD311" s="210">
        <f t="shared" si="105"/>
        <v>155</v>
      </c>
      <c r="BE311" s="909">
        <f t="shared" si="88"/>
        <v>600</v>
      </c>
      <c r="BF311" s="319">
        <v>2022</v>
      </c>
      <c r="BG311" s="319" t="s">
        <v>2324</v>
      </c>
      <c r="BH311" s="319" t="s">
        <v>2327</v>
      </c>
      <c r="BI311" s="320"/>
    </row>
    <row r="312" spans="1:61" s="321" customFormat="1" ht="31.5">
      <c r="A312" s="311" t="s">
        <v>188</v>
      </c>
      <c r="B312" s="312" t="s">
        <v>490</v>
      </c>
      <c r="C312" s="313" t="s">
        <v>463</v>
      </c>
      <c r="D312" s="313" t="s">
        <v>491</v>
      </c>
      <c r="E312" s="313" t="s">
        <v>444</v>
      </c>
      <c r="F312" s="314" t="s">
        <v>492</v>
      </c>
      <c r="G312" s="315">
        <f t="shared" si="109"/>
        <v>1300</v>
      </c>
      <c r="H312" s="316">
        <v>1200</v>
      </c>
      <c r="I312" s="316">
        <v>100</v>
      </c>
      <c r="J312" s="316"/>
      <c r="K312" s="317">
        <v>1300</v>
      </c>
      <c r="L312" s="317">
        <v>1200</v>
      </c>
      <c r="M312" s="985">
        <v>390</v>
      </c>
      <c r="N312" s="317"/>
      <c r="O312" s="315">
        <f t="shared" si="103"/>
        <v>624.53</v>
      </c>
      <c r="P312" s="317">
        <v>624.53</v>
      </c>
      <c r="Q312" s="317"/>
      <c r="R312" s="317"/>
      <c r="S312" s="315">
        <f t="shared" si="95"/>
        <v>0</v>
      </c>
      <c r="T312" s="317"/>
      <c r="U312" s="317"/>
      <c r="V312" s="317"/>
      <c r="W312" s="315">
        <f t="shared" si="96"/>
        <v>0</v>
      </c>
      <c r="X312" s="317"/>
      <c r="Y312" s="317"/>
      <c r="Z312" s="317"/>
      <c r="AA312" s="315">
        <f t="shared" si="89"/>
        <v>0</v>
      </c>
      <c r="AB312" s="318"/>
      <c r="AC312" s="318"/>
      <c r="AD312" s="317"/>
      <c r="AE312" s="315">
        <f t="shared" si="90"/>
        <v>624.53</v>
      </c>
      <c r="AF312" s="318">
        <f t="shared" si="106"/>
        <v>624.53</v>
      </c>
      <c r="AG312" s="317"/>
      <c r="AH312" s="317"/>
      <c r="AI312" s="315">
        <f t="shared" si="91"/>
        <v>0</v>
      </c>
      <c r="AJ312" s="318">
        <f t="shared" si="107"/>
        <v>0</v>
      </c>
      <c r="AK312" s="318">
        <f t="shared" si="107"/>
        <v>0</v>
      </c>
      <c r="AL312" s="317"/>
      <c r="AM312" s="315">
        <f t="shared" si="92"/>
        <v>1150</v>
      </c>
      <c r="AN312" s="317">
        <v>1150</v>
      </c>
      <c r="AO312" s="317"/>
      <c r="AP312" s="317"/>
      <c r="AQ312" s="315">
        <f t="shared" si="93"/>
        <v>50</v>
      </c>
      <c r="AR312" s="317">
        <f t="shared" si="108"/>
        <v>50</v>
      </c>
      <c r="AS312" s="317"/>
      <c r="AT312" s="317"/>
      <c r="AU312" s="317"/>
      <c r="AV312" s="315">
        <f t="shared" si="94"/>
        <v>50</v>
      </c>
      <c r="AW312" s="317">
        <f t="shared" si="104"/>
        <v>50</v>
      </c>
      <c r="AX312" s="317"/>
      <c r="AY312" s="317"/>
      <c r="AZ312" s="317"/>
      <c r="BA312" s="235"/>
      <c r="BB312" s="235"/>
      <c r="BC312" s="235"/>
      <c r="BD312" s="210">
        <f t="shared" si="105"/>
        <v>50</v>
      </c>
      <c r="BE312" s="909">
        <f t="shared" si="88"/>
        <v>1150</v>
      </c>
      <c r="BF312" s="319">
        <v>2022</v>
      </c>
      <c r="BG312" s="319" t="s">
        <v>2324</v>
      </c>
      <c r="BH312" s="319" t="s">
        <v>2327</v>
      </c>
      <c r="BI312" s="320"/>
    </row>
    <row r="313" spans="1:61" s="321" customFormat="1" ht="31.5">
      <c r="A313" s="311" t="s">
        <v>493</v>
      </c>
      <c r="B313" s="324" t="s">
        <v>494</v>
      </c>
      <c r="C313" s="325" t="s">
        <v>470</v>
      </c>
      <c r="D313" s="325" t="s">
        <v>495</v>
      </c>
      <c r="E313" s="325" t="s">
        <v>444</v>
      </c>
      <c r="F313" s="293" t="s">
        <v>496</v>
      </c>
      <c r="G313" s="315">
        <f t="shared" si="109"/>
        <v>982</v>
      </c>
      <c r="H313" s="317">
        <v>860</v>
      </c>
      <c r="I313" s="316">
        <v>122</v>
      </c>
      <c r="J313" s="316"/>
      <c r="K313" s="317">
        <v>982</v>
      </c>
      <c r="L313" s="317">
        <v>860</v>
      </c>
      <c r="M313" s="985">
        <v>295</v>
      </c>
      <c r="N313" s="317"/>
      <c r="O313" s="315">
        <f t="shared" si="103"/>
        <v>170.20100000000002</v>
      </c>
      <c r="P313" s="317">
        <v>170.20100000000002</v>
      </c>
      <c r="Q313" s="317"/>
      <c r="R313" s="317"/>
      <c r="S313" s="315">
        <f t="shared" si="95"/>
        <v>0</v>
      </c>
      <c r="T313" s="317"/>
      <c r="U313" s="317"/>
      <c r="V313" s="317"/>
      <c r="W313" s="315">
        <f t="shared" si="96"/>
        <v>0</v>
      </c>
      <c r="X313" s="317"/>
      <c r="Y313" s="317"/>
      <c r="Z313" s="317"/>
      <c r="AA313" s="315">
        <f t="shared" si="89"/>
        <v>0</v>
      </c>
      <c r="AB313" s="318"/>
      <c r="AC313" s="318"/>
      <c r="AD313" s="317"/>
      <c r="AE313" s="315">
        <f t="shared" si="90"/>
        <v>170.20100000000002</v>
      </c>
      <c r="AF313" s="318">
        <f t="shared" si="106"/>
        <v>170.20100000000002</v>
      </c>
      <c r="AG313" s="317"/>
      <c r="AH313" s="317"/>
      <c r="AI313" s="315">
        <f t="shared" si="91"/>
        <v>0</v>
      </c>
      <c r="AJ313" s="318">
        <f t="shared" si="107"/>
        <v>0</v>
      </c>
      <c r="AK313" s="318">
        <f t="shared" si="107"/>
        <v>0</v>
      </c>
      <c r="AL313" s="317"/>
      <c r="AM313" s="315">
        <f t="shared" si="92"/>
        <v>820</v>
      </c>
      <c r="AN313" s="317">
        <v>820</v>
      </c>
      <c r="AO313" s="317"/>
      <c r="AP313" s="317"/>
      <c r="AQ313" s="315">
        <f t="shared" si="93"/>
        <v>40</v>
      </c>
      <c r="AR313" s="317">
        <f t="shared" si="108"/>
        <v>40</v>
      </c>
      <c r="AS313" s="317"/>
      <c r="AT313" s="317"/>
      <c r="AU313" s="317"/>
      <c r="AV313" s="315">
        <f t="shared" si="94"/>
        <v>40</v>
      </c>
      <c r="AW313" s="317">
        <f t="shared" si="104"/>
        <v>40</v>
      </c>
      <c r="AX313" s="317"/>
      <c r="AY313" s="317"/>
      <c r="AZ313" s="317"/>
      <c r="BA313" s="235"/>
      <c r="BB313" s="235"/>
      <c r="BC313" s="235"/>
      <c r="BD313" s="210">
        <f t="shared" si="105"/>
        <v>40</v>
      </c>
      <c r="BE313" s="909">
        <f t="shared" ref="BE313:BE360" si="110">AM313-S313</f>
        <v>820</v>
      </c>
      <c r="BF313" s="319">
        <v>2022</v>
      </c>
      <c r="BG313" s="319" t="s">
        <v>2324</v>
      </c>
      <c r="BH313" s="319" t="s">
        <v>2327</v>
      </c>
      <c r="BI313" s="320"/>
    </row>
    <row r="314" spans="1:61" s="321" customFormat="1" ht="47.25">
      <c r="A314" s="311" t="s">
        <v>497</v>
      </c>
      <c r="B314" s="324" t="s">
        <v>498</v>
      </c>
      <c r="C314" s="325" t="s">
        <v>499</v>
      </c>
      <c r="D314" s="325" t="s">
        <v>500</v>
      </c>
      <c r="E314" s="325" t="s">
        <v>444</v>
      </c>
      <c r="F314" s="293" t="s">
        <v>501</v>
      </c>
      <c r="G314" s="315">
        <f t="shared" si="109"/>
        <v>1650</v>
      </c>
      <c r="H314" s="317">
        <v>1645</v>
      </c>
      <c r="I314" s="316">
        <v>5</v>
      </c>
      <c r="J314" s="316"/>
      <c r="K314" s="317">
        <v>1650</v>
      </c>
      <c r="L314" s="317">
        <v>1645</v>
      </c>
      <c r="M314" s="985">
        <v>495</v>
      </c>
      <c r="N314" s="317"/>
      <c r="O314" s="315">
        <f t="shared" si="103"/>
        <v>352.43100000000004</v>
      </c>
      <c r="P314" s="317">
        <v>352.43100000000004</v>
      </c>
      <c r="Q314" s="317"/>
      <c r="R314" s="317"/>
      <c r="S314" s="315">
        <f t="shared" si="95"/>
        <v>0</v>
      </c>
      <c r="T314" s="317"/>
      <c r="U314" s="317"/>
      <c r="V314" s="317"/>
      <c r="W314" s="315">
        <f t="shared" si="96"/>
        <v>0</v>
      </c>
      <c r="X314" s="317"/>
      <c r="Y314" s="317"/>
      <c r="Z314" s="317"/>
      <c r="AA314" s="315">
        <f t="shared" si="89"/>
        <v>0</v>
      </c>
      <c r="AB314" s="318"/>
      <c r="AC314" s="318"/>
      <c r="AD314" s="317"/>
      <c r="AE314" s="315">
        <f t="shared" si="90"/>
        <v>352.43100000000004</v>
      </c>
      <c r="AF314" s="318">
        <f t="shared" si="106"/>
        <v>352.43100000000004</v>
      </c>
      <c r="AG314" s="317"/>
      <c r="AH314" s="317"/>
      <c r="AI314" s="315">
        <f t="shared" si="91"/>
        <v>0</v>
      </c>
      <c r="AJ314" s="318">
        <f t="shared" si="107"/>
        <v>0</v>
      </c>
      <c r="AK314" s="318">
        <f t="shared" si="107"/>
        <v>0</v>
      </c>
      <c r="AL314" s="317"/>
      <c r="AM314" s="315">
        <f t="shared" si="92"/>
        <v>1500</v>
      </c>
      <c r="AN314" s="317">
        <v>1500</v>
      </c>
      <c r="AO314" s="317"/>
      <c r="AP314" s="317"/>
      <c r="AQ314" s="315">
        <f t="shared" si="93"/>
        <v>145</v>
      </c>
      <c r="AR314" s="317">
        <f t="shared" si="108"/>
        <v>145</v>
      </c>
      <c r="AS314" s="317"/>
      <c r="AT314" s="317"/>
      <c r="AU314" s="317"/>
      <c r="AV314" s="315">
        <f t="shared" si="94"/>
        <v>145</v>
      </c>
      <c r="AW314" s="317">
        <f t="shared" si="104"/>
        <v>145</v>
      </c>
      <c r="AX314" s="317"/>
      <c r="AY314" s="317"/>
      <c r="AZ314" s="317"/>
      <c r="BA314" s="235"/>
      <c r="BB314" s="235"/>
      <c r="BC314" s="235"/>
      <c r="BD314" s="210">
        <f t="shared" si="105"/>
        <v>145</v>
      </c>
      <c r="BE314" s="909">
        <f t="shared" si="110"/>
        <v>1500</v>
      </c>
      <c r="BF314" s="319">
        <v>2022</v>
      </c>
      <c r="BG314" s="319" t="s">
        <v>2324</v>
      </c>
      <c r="BH314" s="319" t="s">
        <v>2327</v>
      </c>
      <c r="BI314" s="320"/>
    </row>
    <row r="315" spans="1:61" s="321" customFormat="1" ht="47.25">
      <c r="A315" s="311" t="s">
        <v>502</v>
      </c>
      <c r="B315" s="312" t="s">
        <v>503</v>
      </c>
      <c r="C315" s="313" t="s">
        <v>504</v>
      </c>
      <c r="D315" s="313" t="s">
        <v>505</v>
      </c>
      <c r="E315" s="313" t="s">
        <v>444</v>
      </c>
      <c r="F315" s="314" t="s">
        <v>506</v>
      </c>
      <c r="G315" s="315">
        <f t="shared" si="109"/>
        <v>1900</v>
      </c>
      <c r="H315" s="317">
        <v>1736</v>
      </c>
      <c r="I315" s="316">
        <v>164</v>
      </c>
      <c r="J315" s="316"/>
      <c r="K315" s="317">
        <v>1900</v>
      </c>
      <c r="L315" s="317">
        <v>1736</v>
      </c>
      <c r="M315" s="985">
        <v>1140</v>
      </c>
      <c r="N315" s="317"/>
      <c r="O315" s="315">
        <f t="shared" si="103"/>
        <v>1036.3209999999999</v>
      </c>
      <c r="P315" s="317">
        <v>1036.3209999999999</v>
      </c>
      <c r="Q315" s="317"/>
      <c r="R315" s="317"/>
      <c r="S315" s="315">
        <f t="shared" si="95"/>
        <v>0</v>
      </c>
      <c r="T315" s="317"/>
      <c r="U315" s="317"/>
      <c r="V315" s="317"/>
      <c r="W315" s="315">
        <f t="shared" si="96"/>
        <v>0</v>
      </c>
      <c r="X315" s="317"/>
      <c r="Y315" s="317"/>
      <c r="Z315" s="317"/>
      <c r="AA315" s="315">
        <f t="shared" si="89"/>
        <v>0</v>
      </c>
      <c r="AB315" s="318"/>
      <c r="AC315" s="318"/>
      <c r="AD315" s="317"/>
      <c r="AE315" s="315">
        <f t="shared" si="90"/>
        <v>1036.3209999999999</v>
      </c>
      <c r="AF315" s="318">
        <f t="shared" si="106"/>
        <v>1036.3209999999999</v>
      </c>
      <c r="AG315" s="317"/>
      <c r="AH315" s="317"/>
      <c r="AI315" s="315">
        <f t="shared" si="91"/>
        <v>0</v>
      </c>
      <c r="AJ315" s="318">
        <f t="shared" si="107"/>
        <v>0</v>
      </c>
      <c r="AK315" s="318">
        <f t="shared" si="107"/>
        <v>0</v>
      </c>
      <c r="AL315" s="317"/>
      <c r="AM315" s="315">
        <f t="shared" si="92"/>
        <v>1600</v>
      </c>
      <c r="AN315" s="317">
        <v>1600</v>
      </c>
      <c r="AO315" s="317"/>
      <c r="AP315" s="317"/>
      <c r="AQ315" s="315">
        <f t="shared" si="93"/>
        <v>136</v>
      </c>
      <c r="AR315" s="317">
        <f t="shared" si="108"/>
        <v>136</v>
      </c>
      <c r="AS315" s="317"/>
      <c r="AT315" s="317"/>
      <c r="AU315" s="317"/>
      <c r="AV315" s="315">
        <f t="shared" si="94"/>
        <v>136</v>
      </c>
      <c r="AW315" s="317">
        <f t="shared" si="104"/>
        <v>136</v>
      </c>
      <c r="AX315" s="317"/>
      <c r="AY315" s="317"/>
      <c r="AZ315" s="317"/>
      <c r="BA315" s="235"/>
      <c r="BB315" s="235"/>
      <c r="BC315" s="235"/>
      <c r="BD315" s="210">
        <f t="shared" si="105"/>
        <v>136</v>
      </c>
      <c r="BE315" s="909">
        <f t="shared" si="110"/>
        <v>1600</v>
      </c>
      <c r="BF315" s="319">
        <v>2022</v>
      </c>
      <c r="BG315" s="319" t="s">
        <v>2324</v>
      </c>
      <c r="BH315" s="319" t="s">
        <v>2327</v>
      </c>
      <c r="BI315" s="320"/>
    </row>
    <row r="316" spans="1:61" s="552" customFormat="1" ht="31.5" hidden="1">
      <c r="A316" s="543" t="s">
        <v>46</v>
      </c>
      <c r="B316" s="544" t="s">
        <v>507</v>
      </c>
      <c r="C316" s="545" t="s">
        <v>508</v>
      </c>
      <c r="D316" s="545" t="s">
        <v>509</v>
      </c>
      <c r="E316" s="545" t="s">
        <v>510</v>
      </c>
      <c r="F316" s="546" t="s">
        <v>511</v>
      </c>
      <c r="G316" s="547">
        <f>H316+I316+J316</f>
        <v>1620</v>
      </c>
      <c r="H316" s="548">
        <v>1570</v>
      </c>
      <c r="I316" s="549">
        <v>30</v>
      </c>
      <c r="J316" s="549">
        <v>20</v>
      </c>
      <c r="K316" s="548">
        <v>1600</v>
      </c>
      <c r="L316" s="548">
        <v>1570</v>
      </c>
      <c r="M316" s="986">
        <v>105</v>
      </c>
      <c r="N316" s="548">
        <v>105</v>
      </c>
      <c r="O316" s="547">
        <f t="shared" si="103"/>
        <v>0</v>
      </c>
      <c r="P316" s="548"/>
      <c r="Q316" s="548"/>
      <c r="R316" s="548"/>
      <c r="S316" s="547">
        <f t="shared" si="95"/>
        <v>811</v>
      </c>
      <c r="T316" s="548">
        <v>811</v>
      </c>
      <c r="U316" s="548"/>
      <c r="V316" s="548"/>
      <c r="W316" s="547">
        <f t="shared" si="96"/>
        <v>0</v>
      </c>
      <c r="X316" s="548"/>
      <c r="Y316" s="548"/>
      <c r="Z316" s="548"/>
      <c r="AA316" s="547">
        <f t="shared" si="89"/>
        <v>0</v>
      </c>
      <c r="AB316" s="550"/>
      <c r="AC316" s="550"/>
      <c r="AD316" s="548"/>
      <c r="AE316" s="547">
        <f t="shared" si="90"/>
        <v>0</v>
      </c>
      <c r="AF316" s="550">
        <f t="shared" si="106"/>
        <v>0</v>
      </c>
      <c r="AG316" s="548"/>
      <c r="AH316" s="548"/>
      <c r="AI316" s="547">
        <f t="shared" si="91"/>
        <v>811</v>
      </c>
      <c r="AJ316" s="550">
        <f t="shared" ref="AJ316:AK318" si="111">T316</f>
        <v>811</v>
      </c>
      <c r="AK316" s="550">
        <f t="shared" si="111"/>
        <v>0</v>
      </c>
      <c r="AL316" s="548"/>
      <c r="AM316" s="547">
        <f t="shared" si="92"/>
        <v>811</v>
      </c>
      <c r="AN316" s="548">
        <v>811</v>
      </c>
      <c r="AO316" s="548"/>
      <c r="AP316" s="548"/>
      <c r="AQ316" s="547">
        <f t="shared" si="93"/>
        <v>759</v>
      </c>
      <c r="AR316" s="548">
        <f t="shared" si="108"/>
        <v>759</v>
      </c>
      <c r="AS316" s="548"/>
      <c r="AT316" s="548"/>
      <c r="AU316" s="548"/>
      <c r="AV316" s="547">
        <f t="shared" si="94"/>
        <v>680.5</v>
      </c>
      <c r="AW316" s="548">
        <f>L316*95%-AM316</f>
        <v>680.5</v>
      </c>
      <c r="AX316" s="548"/>
      <c r="AY316" s="548"/>
      <c r="AZ316" s="548"/>
      <c r="BA316" s="510"/>
      <c r="BB316" s="510"/>
      <c r="BC316" s="510"/>
      <c r="BD316" s="510"/>
      <c r="BE316" s="910">
        <f t="shared" si="110"/>
        <v>0</v>
      </c>
      <c r="BF316" s="527">
        <v>2023</v>
      </c>
      <c r="BG316" s="527" t="s">
        <v>2322</v>
      </c>
      <c r="BH316" s="527" t="s">
        <v>2327</v>
      </c>
      <c r="BI316" s="551"/>
    </row>
    <row r="317" spans="1:61" s="552" customFormat="1" ht="31.5" hidden="1">
      <c r="A317" s="543" t="s">
        <v>48</v>
      </c>
      <c r="B317" s="544" t="s">
        <v>512</v>
      </c>
      <c r="C317" s="545" t="s">
        <v>513</v>
      </c>
      <c r="D317" s="545" t="s">
        <v>514</v>
      </c>
      <c r="E317" s="545" t="s">
        <v>510</v>
      </c>
      <c r="F317" s="546" t="s">
        <v>515</v>
      </c>
      <c r="G317" s="548">
        <f>H317+I317+J317</f>
        <v>670</v>
      </c>
      <c r="H317" s="548">
        <v>620</v>
      </c>
      <c r="I317" s="548">
        <v>35.33</v>
      </c>
      <c r="J317" s="548">
        <v>14.67</v>
      </c>
      <c r="K317" s="548">
        <v>620</v>
      </c>
      <c r="L317" s="548">
        <v>620</v>
      </c>
      <c r="M317" s="986">
        <v>165</v>
      </c>
      <c r="N317" s="548">
        <v>165</v>
      </c>
      <c r="O317" s="547">
        <f t="shared" si="103"/>
        <v>0</v>
      </c>
      <c r="P317" s="548"/>
      <c r="Q317" s="548"/>
      <c r="R317" s="548"/>
      <c r="S317" s="547">
        <f t="shared" si="95"/>
        <v>300</v>
      </c>
      <c r="T317" s="548">
        <v>300</v>
      </c>
      <c r="U317" s="548"/>
      <c r="V317" s="548"/>
      <c r="W317" s="547">
        <f t="shared" si="96"/>
        <v>0</v>
      </c>
      <c r="X317" s="548"/>
      <c r="Y317" s="548"/>
      <c r="Z317" s="548"/>
      <c r="AA317" s="547">
        <f t="shared" si="89"/>
        <v>299.33999999999997</v>
      </c>
      <c r="AB317" s="550">
        <v>299.33999999999997</v>
      </c>
      <c r="AC317" s="550"/>
      <c r="AD317" s="548"/>
      <c r="AE317" s="547">
        <f t="shared" si="90"/>
        <v>0</v>
      </c>
      <c r="AF317" s="550">
        <f t="shared" si="106"/>
        <v>0</v>
      </c>
      <c r="AG317" s="548"/>
      <c r="AH317" s="548"/>
      <c r="AI317" s="547">
        <f t="shared" si="91"/>
        <v>300</v>
      </c>
      <c r="AJ317" s="550">
        <f t="shared" si="111"/>
        <v>300</v>
      </c>
      <c r="AK317" s="550">
        <f t="shared" si="111"/>
        <v>0</v>
      </c>
      <c r="AL317" s="548"/>
      <c r="AM317" s="547">
        <f t="shared" si="92"/>
        <v>300</v>
      </c>
      <c r="AN317" s="548">
        <v>300</v>
      </c>
      <c r="AO317" s="548"/>
      <c r="AP317" s="548"/>
      <c r="AQ317" s="547">
        <f t="shared" si="93"/>
        <v>320</v>
      </c>
      <c r="AR317" s="548">
        <f t="shared" si="108"/>
        <v>320</v>
      </c>
      <c r="AS317" s="548"/>
      <c r="AT317" s="548"/>
      <c r="AU317" s="548"/>
      <c r="AV317" s="547">
        <f t="shared" si="94"/>
        <v>289</v>
      </c>
      <c r="AW317" s="548">
        <f>L317*95%-AM317</f>
        <v>289</v>
      </c>
      <c r="AX317" s="548"/>
      <c r="AY317" s="548"/>
      <c r="AZ317" s="548"/>
      <c r="BA317" s="510"/>
      <c r="BB317" s="510"/>
      <c r="BC317" s="510"/>
      <c r="BD317" s="510"/>
      <c r="BE317" s="910">
        <f t="shared" si="110"/>
        <v>0</v>
      </c>
      <c r="BF317" s="527">
        <v>2023</v>
      </c>
      <c r="BG317" s="527" t="s">
        <v>2322</v>
      </c>
      <c r="BH317" s="527" t="s">
        <v>2327</v>
      </c>
      <c r="BI317" s="551"/>
    </row>
    <row r="318" spans="1:61" s="552" customFormat="1" ht="31.5" hidden="1">
      <c r="A318" s="543" t="s">
        <v>50</v>
      </c>
      <c r="B318" s="544" t="s">
        <v>516</v>
      </c>
      <c r="C318" s="545" t="s">
        <v>517</v>
      </c>
      <c r="D318" s="545" t="s">
        <v>518</v>
      </c>
      <c r="E318" s="545" t="s">
        <v>510</v>
      </c>
      <c r="F318" s="546" t="s">
        <v>519</v>
      </c>
      <c r="G318" s="548">
        <f>H318+I318+J318</f>
        <v>2500</v>
      </c>
      <c r="H318" s="548">
        <v>2480</v>
      </c>
      <c r="I318" s="548">
        <v>20</v>
      </c>
      <c r="J318" s="548"/>
      <c r="K318" s="548">
        <v>2500</v>
      </c>
      <c r="L318" s="548">
        <v>2480</v>
      </c>
      <c r="M318" s="986">
        <v>918</v>
      </c>
      <c r="N318" s="548">
        <v>918</v>
      </c>
      <c r="O318" s="547">
        <f t="shared" si="103"/>
        <v>0</v>
      </c>
      <c r="P318" s="548"/>
      <c r="Q318" s="548"/>
      <c r="R318" s="548"/>
      <c r="S318" s="547">
        <f t="shared" si="95"/>
        <v>811</v>
      </c>
      <c r="T318" s="548">
        <v>811</v>
      </c>
      <c r="U318" s="548"/>
      <c r="V318" s="548"/>
      <c r="W318" s="547">
        <f t="shared" si="96"/>
        <v>0</v>
      </c>
      <c r="X318" s="548"/>
      <c r="Y318" s="548"/>
      <c r="Z318" s="548"/>
      <c r="AA318" s="547">
        <f t="shared" si="89"/>
        <v>779.33299999999997</v>
      </c>
      <c r="AB318" s="550">
        <v>779.33299999999997</v>
      </c>
      <c r="AC318" s="550"/>
      <c r="AD318" s="548"/>
      <c r="AE318" s="547">
        <f t="shared" si="90"/>
        <v>0</v>
      </c>
      <c r="AF318" s="550">
        <f t="shared" si="106"/>
        <v>0</v>
      </c>
      <c r="AG318" s="548"/>
      <c r="AH318" s="548"/>
      <c r="AI318" s="547">
        <f t="shared" si="91"/>
        <v>811</v>
      </c>
      <c r="AJ318" s="550">
        <f t="shared" si="111"/>
        <v>811</v>
      </c>
      <c r="AK318" s="550">
        <f t="shared" si="111"/>
        <v>0</v>
      </c>
      <c r="AL318" s="548"/>
      <c r="AM318" s="547">
        <f t="shared" si="92"/>
        <v>811</v>
      </c>
      <c r="AN318" s="548">
        <v>811</v>
      </c>
      <c r="AO318" s="548"/>
      <c r="AP318" s="548"/>
      <c r="AQ318" s="547">
        <f t="shared" si="93"/>
        <v>1669</v>
      </c>
      <c r="AR318" s="548">
        <f t="shared" si="108"/>
        <v>1669</v>
      </c>
      <c r="AS318" s="548"/>
      <c r="AT318" s="548"/>
      <c r="AU318" s="548"/>
      <c r="AV318" s="547">
        <f t="shared" si="94"/>
        <v>1545</v>
      </c>
      <c r="AW318" s="548">
        <f>L318*95%-AM318</f>
        <v>1545</v>
      </c>
      <c r="AX318" s="548"/>
      <c r="AY318" s="548"/>
      <c r="AZ318" s="548"/>
      <c r="BA318" s="510"/>
      <c r="BB318" s="510"/>
      <c r="BC318" s="510"/>
      <c r="BD318" s="510"/>
      <c r="BE318" s="910">
        <f t="shared" si="110"/>
        <v>0</v>
      </c>
      <c r="BF318" s="527">
        <v>2023</v>
      </c>
      <c r="BG318" s="527" t="s">
        <v>2322</v>
      </c>
      <c r="BH318" s="527" t="s">
        <v>2327</v>
      </c>
      <c r="BI318" s="551"/>
    </row>
    <row r="319" spans="1:61" s="58" customFormat="1" ht="31.5" hidden="1">
      <c r="A319" s="123">
        <v>1</v>
      </c>
      <c r="B319" s="77" t="s">
        <v>520</v>
      </c>
      <c r="C319" s="82" t="s">
        <v>442</v>
      </c>
      <c r="D319" s="82" t="s">
        <v>518</v>
      </c>
      <c r="E319" s="83" t="s">
        <v>521</v>
      </c>
      <c r="F319" s="124"/>
      <c r="G319" s="96">
        <f>H319+I319+J319</f>
        <v>850</v>
      </c>
      <c r="H319" s="96">
        <v>850</v>
      </c>
      <c r="I319" s="96"/>
      <c r="J319" s="96"/>
      <c r="K319" s="96"/>
      <c r="L319" s="96"/>
      <c r="M319" s="987"/>
      <c r="N319" s="96"/>
      <c r="O319" s="125"/>
      <c r="P319" s="96"/>
      <c r="Q319" s="96"/>
      <c r="R319" s="96"/>
      <c r="S319" s="125">
        <f t="shared" si="95"/>
        <v>0</v>
      </c>
      <c r="T319" s="96"/>
      <c r="U319" s="96"/>
      <c r="V319" s="96"/>
      <c r="W319" s="125">
        <f t="shared" si="96"/>
        <v>0</v>
      </c>
      <c r="X319" s="96"/>
      <c r="Y319" s="96"/>
      <c r="Z319" s="96"/>
      <c r="AA319" s="125">
        <f t="shared" si="89"/>
        <v>0</v>
      </c>
      <c r="AB319" s="97"/>
      <c r="AC319" s="97"/>
      <c r="AD319" s="96"/>
      <c r="AE319" s="125">
        <f t="shared" si="90"/>
        <v>0</v>
      </c>
      <c r="AF319" s="97"/>
      <c r="AG319" s="96"/>
      <c r="AH319" s="96"/>
      <c r="AI319" s="125">
        <f t="shared" si="91"/>
        <v>0</v>
      </c>
      <c r="AJ319" s="97"/>
      <c r="AK319" s="97"/>
      <c r="AL319" s="96"/>
      <c r="AM319" s="125">
        <f t="shared" si="92"/>
        <v>0</v>
      </c>
      <c r="AN319" s="96"/>
      <c r="AO319" s="96"/>
      <c r="AP319" s="96"/>
      <c r="AQ319" s="125">
        <f t="shared" si="93"/>
        <v>0</v>
      </c>
      <c r="AR319" s="96"/>
      <c r="AS319" s="96"/>
      <c r="AT319" s="96"/>
      <c r="AU319" s="96"/>
      <c r="AV319" s="125">
        <f t="shared" si="94"/>
        <v>425</v>
      </c>
      <c r="AW319" s="96">
        <v>425</v>
      </c>
      <c r="AX319" s="96"/>
      <c r="AY319" s="96"/>
      <c r="AZ319" s="96"/>
      <c r="BA319" s="192"/>
      <c r="BB319" s="192"/>
      <c r="BC319" s="192"/>
      <c r="BD319" s="192"/>
      <c r="BE319" s="911">
        <f t="shared" si="110"/>
        <v>0</v>
      </c>
      <c r="BF319" s="197">
        <v>2024</v>
      </c>
      <c r="BG319" s="197" t="s">
        <v>2323</v>
      </c>
      <c r="BH319" s="197" t="s">
        <v>2327</v>
      </c>
      <c r="BI319" s="55"/>
    </row>
    <row r="320" spans="1:61" s="28" customFormat="1" ht="31.5" hidden="1">
      <c r="A320" s="25" t="s">
        <v>62</v>
      </c>
      <c r="B320" s="29" t="s">
        <v>71</v>
      </c>
      <c r="C320" s="26"/>
      <c r="D320" s="26"/>
      <c r="E320" s="26"/>
      <c r="F320" s="91"/>
      <c r="G320" s="92">
        <f>G321+G451</f>
        <v>1014125.48</v>
      </c>
      <c r="H320" s="92">
        <f t="shared" ref="H320:BE320" si="112">H321+H451</f>
        <v>968882.04799999995</v>
      </c>
      <c r="I320" s="92">
        <f t="shared" si="112"/>
        <v>44948</v>
      </c>
      <c r="J320" s="92">
        <f t="shared" si="112"/>
        <v>295.43200000000002</v>
      </c>
      <c r="K320" s="92">
        <f t="shared" si="112"/>
        <v>1002760</v>
      </c>
      <c r="L320" s="92">
        <f t="shared" si="112"/>
        <v>967236</v>
      </c>
      <c r="M320" s="984">
        <f t="shared" si="112"/>
        <v>294000.38417200005</v>
      </c>
      <c r="N320" s="92">
        <f t="shared" si="112"/>
        <v>116886.23400299999</v>
      </c>
      <c r="O320" s="92">
        <f t="shared" si="112"/>
        <v>38668.566500000001</v>
      </c>
      <c r="P320" s="92">
        <f t="shared" si="112"/>
        <v>38668.566500000001</v>
      </c>
      <c r="Q320" s="92">
        <f t="shared" si="112"/>
        <v>0</v>
      </c>
      <c r="R320" s="92">
        <f t="shared" si="112"/>
        <v>0</v>
      </c>
      <c r="S320" s="92">
        <f t="shared" si="112"/>
        <v>269441</v>
      </c>
      <c r="T320" s="92">
        <f t="shared" si="112"/>
        <v>268441</v>
      </c>
      <c r="U320" s="92">
        <f t="shared" si="112"/>
        <v>1000</v>
      </c>
      <c r="V320" s="92">
        <f t="shared" si="112"/>
        <v>0</v>
      </c>
      <c r="W320" s="92">
        <f t="shared" si="112"/>
        <v>34813.0861</v>
      </c>
      <c r="X320" s="92">
        <f t="shared" si="112"/>
        <v>34813.0861</v>
      </c>
      <c r="Y320" s="92">
        <f t="shared" si="112"/>
        <v>0</v>
      </c>
      <c r="Z320" s="92">
        <f t="shared" si="112"/>
        <v>0</v>
      </c>
      <c r="AA320" s="92">
        <f t="shared" si="112"/>
        <v>103705.37177099999</v>
      </c>
      <c r="AB320" s="92">
        <f t="shared" si="112"/>
        <v>103705.37177099999</v>
      </c>
      <c r="AC320" s="92">
        <f t="shared" si="112"/>
        <v>0</v>
      </c>
      <c r="AD320" s="92">
        <f t="shared" si="112"/>
        <v>0</v>
      </c>
      <c r="AE320" s="92">
        <f t="shared" si="112"/>
        <v>38668.566500000001</v>
      </c>
      <c r="AF320" s="92">
        <f t="shared" si="112"/>
        <v>38668.566500000001</v>
      </c>
      <c r="AG320" s="92">
        <f t="shared" si="112"/>
        <v>0</v>
      </c>
      <c r="AH320" s="92">
        <f t="shared" si="112"/>
        <v>0</v>
      </c>
      <c r="AI320" s="92">
        <f t="shared" si="112"/>
        <v>268994</v>
      </c>
      <c r="AJ320" s="92">
        <f t="shared" si="112"/>
        <v>268441</v>
      </c>
      <c r="AK320" s="92">
        <f t="shared" si="112"/>
        <v>1000</v>
      </c>
      <c r="AL320" s="92">
        <f t="shared" si="112"/>
        <v>0</v>
      </c>
      <c r="AM320" s="92">
        <f t="shared" si="112"/>
        <v>574552</v>
      </c>
      <c r="AN320" s="92">
        <f t="shared" si="112"/>
        <v>573552</v>
      </c>
      <c r="AO320" s="92">
        <f t="shared" si="112"/>
        <v>1000</v>
      </c>
      <c r="AP320" s="92">
        <f t="shared" si="112"/>
        <v>0</v>
      </c>
      <c r="AQ320" s="92">
        <f t="shared" si="112"/>
        <v>419359.342</v>
      </c>
      <c r="AR320" s="92">
        <f t="shared" si="112"/>
        <v>385260.342</v>
      </c>
      <c r="AS320" s="92">
        <f t="shared" si="112"/>
        <v>25000</v>
      </c>
      <c r="AT320" s="92">
        <f t="shared" si="112"/>
        <v>9099</v>
      </c>
      <c r="AU320" s="92">
        <f t="shared" si="112"/>
        <v>0</v>
      </c>
      <c r="AV320" s="92">
        <f t="shared" si="112"/>
        <v>358855.04499999998</v>
      </c>
      <c r="AW320" s="92">
        <f t="shared" si="112"/>
        <v>319926.04499999998</v>
      </c>
      <c r="AX320" s="92">
        <f t="shared" si="112"/>
        <v>25000</v>
      </c>
      <c r="AY320" s="92">
        <f t="shared" si="112"/>
        <v>13929</v>
      </c>
      <c r="AZ320" s="92">
        <f t="shared" si="112"/>
        <v>0</v>
      </c>
      <c r="BA320" s="92">
        <f t="shared" si="112"/>
        <v>0</v>
      </c>
      <c r="BB320" s="92">
        <f t="shared" si="112"/>
        <v>0</v>
      </c>
      <c r="BC320" s="92">
        <f t="shared" si="112"/>
        <v>0</v>
      </c>
      <c r="BD320" s="92">
        <f t="shared" si="112"/>
        <v>211694.995</v>
      </c>
      <c r="BE320" s="92">
        <f t="shared" si="112"/>
        <v>304290</v>
      </c>
      <c r="BF320" s="959"/>
      <c r="BG320" s="959"/>
      <c r="BH320" s="959"/>
      <c r="BI320" s="27"/>
    </row>
    <row r="321" spans="1:61" s="28" customFormat="1" ht="31.5" hidden="1">
      <c r="A321" s="25" t="s">
        <v>41</v>
      </c>
      <c r="B321" s="30" t="s">
        <v>72</v>
      </c>
      <c r="C321" s="26"/>
      <c r="D321" s="26"/>
      <c r="E321" s="26"/>
      <c r="F321" s="91"/>
      <c r="G321" s="92">
        <f>G322+G446</f>
        <v>927141.48</v>
      </c>
      <c r="H321" s="92">
        <f t="shared" ref="H321:BE321" si="113">H322+H446</f>
        <v>881898.04799999995</v>
      </c>
      <c r="I321" s="92">
        <f t="shared" si="113"/>
        <v>44948</v>
      </c>
      <c r="J321" s="92">
        <f t="shared" si="113"/>
        <v>295.43200000000002</v>
      </c>
      <c r="K321" s="92">
        <f t="shared" si="113"/>
        <v>915776</v>
      </c>
      <c r="L321" s="92">
        <f t="shared" si="113"/>
        <v>880252</v>
      </c>
      <c r="M321" s="984">
        <f t="shared" si="113"/>
        <v>293179.38417200005</v>
      </c>
      <c r="N321" s="92">
        <f t="shared" si="113"/>
        <v>116065.23400299999</v>
      </c>
      <c r="O321" s="92">
        <f t="shared" si="113"/>
        <v>16257.2665</v>
      </c>
      <c r="P321" s="92">
        <f t="shared" si="113"/>
        <v>16257.2665</v>
      </c>
      <c r="Q321" s="92">
        <f t="shared" si="113"/>
        <v>0</v>
      </c>
      <c r="R321" s="92">
        <f t="shared" si="113"/>
        <v>0</v>
      </c>
      <c r="S321" s="92">
        <f t="shared" si="113"/>
        <v>248469</v>
      </c>
      <c r="T321" s="92">
        <f t="shared" si="113"/>
        <v>247469</v>
      </c>
      <c r="U321" s="92">
        <f t="shared" si="113"/>
        <v>1000</v>
      </c>
      <c r="V321" s="92">
        <f t="shared" si="113"/>
        <v>0</v>
      </c>
      <c r="W321" s="92">
        <f t="shared" si="113"/>
        <v>12401.786099999999</v>
      </c>
      <c r="X321" s="92">
        <f t="shared" si="113"/>
        <v>12401.786099999999</v>
      </c>
      <c r="Y321" s="92">
        <f t="shared" si="113"/>
        <v>0</v>
      </c>
      <c r="Z321" s="92">
        <f t="shared" si="113"/>
        <v>0</v>
      </c>
      <c r="AA321" s="92">
        <f t="shared" si="113"/>
        <v>83961.307770999992</v>
      </c>
      <c r="AB321" s="92">
        <f t="shared" si="113"/>
        <v>83961.307770999992</v>
      </c>
      <c r="AC321" s="92">
        <f t="shared" si="113"/>
        <v>0</v>
      </c>
      <c r="AD321" s="92">
        <f t="shared" si="113"/>
        <v>0</v>
      </c>
      <c r="AE321" s="92">
        <f t="shared" si="113"/>
        <v>16257.2665</v>
      </c>
      <c r="AF321" s="92">
        <f t="shared" si="113"/>
        <v>16257.2665</v>
      </c>
      <c r="AG321" s="92">
        <f t="shared" si="113"/>
        <v>0</v>
      </c>
      <c r="AH321" s="92">
        <f t="shared" si="113"/>
        <v>0</v>
      </c>
      <c r="AI321" s="92">
        <f t="shared" si="113"/>
        <v>248469</v>
      </c>
      <c r="AJ321" s="92">
        <f t="shared" si="113"/>
        <v>247469</v>
      </c>
      <c r="AK321" s="92">
        <f t="shared" si="113"/>
        <v>1000</v>
      </c>
      <c r="AL321" s="92">
        <f t="shared" si="113"/>
        <v>0</v>
      </c>
      <c r="AM321" s="92">
        <f t="shared" si="113"/>
        <v>529507</v>
      </c>
      <c r="AN321" s="92">
        <f t="shared" si="113"/>
        <v>528507</v>
      </c>
      <c r="AO321" s="92">
        <f t="shared" si="113"/>
        <v>1000</v>
      </c>
      <c r="AP321" s="92">
        <f t="shared" si="113"/>
        <v>0</v>
      </c>
      <c r="AQ321" s="92">
        <f t="shared" si="113"/>
        <v>377420.342</v>
      </c>
      <c r="AR321" s="92">
        <f t="shared" si="113"/>
        <v>343321.342</v>
      </c>
      <c r="AS321" s="92">
        <f t="shared" si="113"/>
        <v>25000</v>
      </c>
      <c r="AT321" s="92">
        <f t="shared" si="113"/>
        <v>9099</v>
      </c>
      <c r="AU321" s="92">
        <f t="shared" si="113"/>
        <v>0</v>
      </c>
      <c r="AV321" s="92">
        <f t="shared" si="113"/>
        <v>322687.04499999998</v>
      </c>
      <c r="AW321" s="92">
        <f t="shared" si="113"/>
        <v>283758.04499999998</v>
      </c>
      <c r="AX321" s="92">
        <f t="shared" si="113"/>
        <v>25000</v>
      </c>
      <c r="AY321" s="92">
        <f t="shared" si="113"/>
        <v>13929</v>
      </c>
      <c r="AZ321" s="92">
        <f t="shared" si="113"/>
        <v>0</v>
      </c>
      <c r="BA321" s="92">
        <f t="shared" si="113"/>
        <v>0</v>
      </c>
      <c r="BB321" s="92">
        <f t="shared" si="113"/>
        <v>0</v>
      </c>
      <c r="BC321" s="92">
        <f t="shared" si="113"/>
        <v>0</v>
      </c>
      <c r="BD321" s="92">
        <f t="shared" si="113"/>
        <v>175526.995</v>
      </c>
      <c r="BE321" s="92">
        <f t="shared" si="113"/>
        <v>281038</v>
      </c>
      <c r="BF321" s="959"/>
      <c r="BG321" s="959"/>
      <c r="BH321" s="959"/>
      <c r="BI321" s="27"/>
    </row>
    <row r="322" spans="1:61" s="28" customFormat="1" ht="31.5" hidden="1">
      <c r="A322" s="31" t="s">
        <v>73</v>
      </c>
      <c r="B322" s="32" t="s">
        <v>63</v>
      </c>
      <c r="C322" s="26"/>
      <c r="D322" s="26"/>
      <c r="E322" s="26"/>
      <c r="F322" s="91"/>
      <c r="G322" s="92">
        <f>G323+G349+G391+G420</f>
        <v>801141.48</v>
      </c>
      <c r="H322" s="92">
        <f t="shared" ref="H322:BE322" si="114">H323+H349+H391+H420</f>
        <v>780898.04799999995</v>
      </c>
      <c r="I322" s="92">
        <f t="shared" si="114"/>
        <v>19948</v>
      </c>
      <c r="J322" s="92">
        <f t="shared" si="114"/>
        <v>295.43200000000002</v>
      </c>
      <c r="K322" s="92">
        <f t="shared" si="114"/>
        <v>789776</v>
      </c>
      <c r="L322" s="92">
        <f t="shared" si="114"/>
        <v>779252</v>
      </c>
      <c r="M322" s="984">
        <f t="shared" si="114"/>
        <v>291681.82117200003</v>
      </c>
      <c r="N322" s="92">
        <f t="shared" si="114"/>
        <v>114567.671003</v>
      </c>
      <c r="O322" s="92">
        <f t="shared" si="114"/>
        <v>16257.2665</v>
      </c>
      <c r="P322" s="92">
        <f t="shared" si="114"/>
        <v>16257.2665</v>
      </c>
      <c r="Q322" s="92">
        <f t="shared" si="114"/>
        <v>0</v>
      </c>
      <c r="R322" s="92">
        <f t="shared" si="114"/>
        <v>0</v>
      </c>
      <c r="S322" s="92">
        <f t="shared" si="114"/>
        <v>177769</v>
      </c>
      <c r="T322" s="92">
        <f t="shared" si="114"/>
        <v>176769</v>
      </c>
      <c r="U322" s="92">
        <f t="shared" si="114"/>
        <v>1000</v>
      </c>
      <c r="V322" s="92">
        <f t="shared" si="114"/>
        <v>0</v>
      </c>
      <c r="W322" s="92">
        <f t="shared" si="114"/>
        <v>12401.786099999999</v>
      </c>
      <c r="X322" s="92">
        <f t="shared" si="114"/>
        <v>12401.786099999999</v>
      </c>
      <c r="Y322" s="92">
        <f t="shared" si="114"/>
        <v>0</v>
      </c>
      <c r="Z322" s="92">
        <f t="shared" si="114"/>
        <v>0</v>
      </c>
      <c r="AA322" s="92">
        <f t="shared" si="114"/>
        <v>82463.744770999998</v>
      </c>
      <c r="AB322" s="92">
        <f t="shared" si="114"/>
        <v>82463.744770999998</v>
      </c>
      <c r="AC322" s="92">
        <f t="shared" si="114"/>
        <v>0</v>
      </c>
      <c r="AD322" s="92">
        <f t="shared" si="114"/>
        <v>0</v>
      </c>
      <c r="AE322" s="92">
        <f t="shared" si="114"/>
        <v>16257.2665</v>
      </c>
      <c r="AF322" s="92">
        <f t="shared" si="114"/>
        <v>16257.2665</v>
      </c>
      <c r="AG322" s="92">
        <f t="shared" si="114"/>
        <v>0</v>
      </c>
      <c r="AH322" s="92">
        <f t="shared" si="114"/>
        <v>0</v>
      </c>
      <c r="AI322" s="92">
        <f t="shared" si="114"/>
        <v>177769</v>
      </c>
      <c r="AJ322" s="92">
        <f t="shared" si="114"/>
        <v>176769</v>
      </c>
      <c r="AK322" s="92">
        <f t="shared" si="114"/>
        <v>1000</v>
      </c>
      <c r="AL322" s="92">
        <f t="shared" si="114"/>
        <v>0</v>
      </c>
      <c r="AM322" s="92">
        <f t="shared" si="114"/>
        <v>458807</v>
      </c>
      <c r="AN322" s="92">
        <f t="shared" si="114"/>
        <v>457807</v>
      </c>
      <c r="AO322" s="92">
        <f t="shared" si="114"/>
        <v>1000</v>
      </c>
      <c r="AP322" s="92">
        <f t="shared" si="114"/>
        <v>0</v>
      </c>
      <c r="AQ322" s="92">
        <f t="shared" si="114"/>
        <v>322120.342</v>
      </c>
      <c r="AR322" s="92">
        <f t="shared" si="114"/>
        <v>313021.342</v>
      </c>
      <c r="AS322" s="92">
        <f t="shared" si="114"/>
        <v>0</v>
      </c>
      <c r="AT322" s="92">
        <f t="shared" si="114"/>
        <v>9099</v>
      </c>
      <c r="AU322" s="92">
        <f t="shared" si="114"/>
        <v>0</v>
      </c>
      <c r="AV322" s="92">
        <f t="shared" si="114"/>
        <v>267387.04499999998</v>
      </c>
      <c r="AW322" s="92">
        <f t="shared" si="114"/>
        <v>253458.04499999998</v>
      </c>
      <c r="AX322" s="92">
        <f t="shared" si="114"/>
        <v>0</v>
      </c>
      <c r="AY322" s="92">
        <f t="shared" si="114"/>
        <v>13929</v>
      </c>
      <c r="AZ322" s="92">
        <f t="shared" si="114"/>
        <v>0</v>
      </c>
      <c r="BA322" s="92">
        <f t="shared" si="114"/>
        <v>0</v>
      </c>
      <c r="BB322" s="92">
        <f t="shared" si="114"/>
        <v>0</v>
      </c>
      <c r="BC322" s="92">
        <f t="shared" si="114"/>
        <v>0</v>
      </c>
      <c r="BD322" s="92">
        <f t="shared" si="114"/>
        <v>175526.995</v>
      </c>
      <c r="BE322" s="92">
        <f t="shared" si="114"/>
        <v>281038</v>
      </c>
      <c r="BF322" s="959"/>
      <c r="BG322" s="959"/>
      <c r="BH322" s="959"/>
      <c r="BI322" s="27"/>
    </row>
    <row r="323" spans="1:61" s="28" customFormat="1" ht="18.75" hidden="1">
      <c r="A323" s="25" t="s">
        <v>46</v>
      </c>
      <c r="B323" s="47" t="s">
        <v>55</v>
      </c>
      <c r="C323" s="26"/>
      <c r="D323" s="26"/>
      <c r="E323" s="26"/>
      <c r="F323" s="91"/>
      <c r="G323" s="92">
        <f>SUM(G324:G348)</f>
        <v>212067</v>
      </c>
      <c r="H323" s="92">
        <f t="shared" ref="H323:BE323" si="115">SUM(H324:H348)</f>
        <v>206067</v>
      </c>
      <c r="I323" s="92">
        <f t="shared" si="115"/>
        <v>6000</v>
      </c>
      <c r="J323" s="92">
        <f t="shared" si="115"/>
        <v>0</v>
      </c>
      <c r="K323" s="92">
        <f t="shared" si="115"/>
        <v>212067</v>
      </c>
      <c r="L323" s="92">
        <f t="shared" si="115"/>
        <v>206067</v>
      </c>
      <c r="M323" s="984">
        <f t="shared" si="115"/>
        <v>57643.22940299999</v>
      </c>
      <c r="N323" s="92">
        <f t="shared" si="115"/>
        <v>21931.371403000001</v>
      </c>
      <c r="O323" s="92">
        <f t="shared" si="115"/>
        <v>5257.3912</v>
      </c>
      <c r="P323" s="92">
        <f t="shared" si="115"/>
        <v>5257.3912</v>
      </c>
      <c r="Q323" s="92">
        <f t="shared" si="115"/>
        <v>0</v>
      </c>
      <c r="R323" s="92">
        <f t="shared" si="115"/>
        <v>0</v>
      </c>
      <c r="S323" s="92">
        <f t="shared" si="115"/>
        <v>46500</v>
      </c>
      <c r="T323" s="92">
        <f t="shared" si="115"/>
        <v>45500</v>
      </c>
      <c r="U323" s="92">
        <f t="shared" si="115"/>
        <v>1000</v>
      </c>
      <c r="V323" s="92">
        <f t="shared" si="115"/>
        <v>0</v>
      </c>
      <c r="W323" s="92">
        <f t="shared" si="115"/>
        <v>3417.3308999999999</v>
      </c>
      <c r="X323" s="92">
        <f t="shared" si="115"/>
        <v>3417.3308999999999</v>
      </c>
      <c r="Y323" s="92">
        <f t="shared" si="115"/>
        <v>0</v>
      </c>
      <c r="Z323" s="92">
        <f t="shared" si="115"/>
        <v>0</v>
      </c>
      <c r="AA323" s="92">
        <f t="shared" si="115"/>
        <v>12449.323771000001</v>
      </c>
      <c r="AB323" s="92">
        <f t="shared" si="115"/>
        <v>12449.323771000001</v>
      </c>
      <c r="AC323" s="92">
        <f t="shared" si="115"/>
        <v>0</v>
      </c>
      <c r="AD323" s="92">
        <f t="shared" si="115"/>
        <v>0</v>
      </c>
      <c r="AE323" s="92">
        <f t="shared" si="115"/>
        <v>5257.3912</v>
      </c>
      <c r="AF323" s="92">
        <f t="shared" si="115"/>
        <v>5257.3912</v>
      </c>
      <c r="AG323" s="92">
        <f t="shared" si="115"/>
        <v>0</v>
      </c>
      <c r="AH323" s="92">
        <f t="shared" si="115"/>
        <v>0</v>
      </c>
      <c r="AI323" s="92">
        <f t="shared" si="115"/>
        <v>46500</v>
      </c>
      <c r="AJ323" s="92">
        <f t="shared" si="115"/>
        <v>45500</v>
      </c>
      <c r="AK323" s="92">
        <f t="shared" si="115"/>
        <v>1000</v>
      </c>
      <c r="AL323" s="92">
        <f t="shared" si="115"/>
        <v>0</v>
      </c>
      <c r="AM323" s="92">
        <f t="shared" si="115"/>
        <v>118070</v>
      </c>
      <c r="AN323" s="92">
        <f t="shared" si="115"/>
        <v>117070</v>
      </c>
      <c r="AO323" s="92">
        <f t="shared" si="115"/>
        <v>1000</v>
      </c>
      <c r="AP323" s="92">
        <f t="shared" si="115"/>
        <v>0</v>
      </c>
      <c r="AQ323" s="92">
        <f t="shared" si="115"/>
        <v>93997</v>
      </c>
      <c r="AR323" s="92">
        <f t="shared" si="115"/>
        <v>88997</v>
      </c>
      <c r="AS323" s="92">
        <f t="shared" si="115"/>
        <v>0</v>
      </c>
      <c r="AT323" s="92">
        <f t="shared" si="115"/>
        <v>5000</v>
      </c>
      <c r="AU323" s="92">
        <f t="shared" si="115"/>
        <v>0</v>
      </c>
      <c r="AV323" s="92">
        <f t="shared" si="115"/>
        <v>93997</v>
      </c>
      <c r="AW323" s="92">
        <f t="shared" si="115"/>
        <v>88997</v>
      </c>
      <c r="AX323" s="92">
        <f t="shared" si="115"/>
        <v>0</v>
      </c>
      <c r="AY323" s="92">
        <f t="shared" si="115"/>
        <v>5000</v>
      </c>
      <c r="AZ323" s="92">
        <f t="shared" si="115"/>
        <v>0</v>
      </c>
      <c r="BA323" s="92">
        <f t="shared" si="115"/>
        <v>0</v>
      </c>
      <c r="BB323" s="92">
        <f t="shared" si="115"/>
        <v>0</v>
      </c>
      <c r="BC323" s="92">
        <f t="shared" si="115"/>
        <v>0</v>
      </c>
      <c r="BD323" s="92">
        <f t="shared" si="115"/>
        <v>57303</v>
      </c>
      <c r="BE323" s="92">
        <f t="shared" si="115"/>
        <v>71570</v>
      </c>
      <c r="BF323" s="959"/>
      <c r="BG323" s="959"/>
      <c r="BH323" s="959"/>
      <c r="BI323" s="27"/>
    </row>
    <row r="324" spans="1:61" s="333" customFormat="1" ht="31.5">
      <c r="A324" s="326"/>
      <c r="B324" s="327" t="s">
        <v>1103</v>
      </c>
      <c r="C324" s="328" t="s">
        <v>1104</v>
      </c>
      <c r="D324" s="329" t="s">
        <v>1105</v>
      </c>
      <c r="E324" s="329" t="s">
        <v>305</v>
      </c>
      <c r="F324" s="265" t="s">
        <v>1106</v>
      </c>
      <c r="G324" s="318">
        <v>8100</v>
      </c>
      <c r="H324" s="318">
        <v>8100</v>
      </c>
      <c r="I324" s="318"/>
      <c r="J324" s="318"/>
      <c r="K324" s="318">
        <v>8100</v>
      </c>
      <c r="L324" s="318">
        <v>8100</v>
      </c>
      <c r="M324" s="988">
        <v>1942.3416320000001</v>
      </c>
      <c r="N324" s="318">
        <v>658.81563200000005</v>
      </c>
      <c r="O324" s="330">
        <v>967.44529999999997</v>
      </c>
      <c r="P324" s="330">
        <v>967.44529999999997</v>
      </c>
      <c r="Q324" s="318"/>
      <c r="R324" s="318"/>
      <c r="S324" s="318">
        <f t="shared" si="95"/>
        <v>2050</v>
      </c>
      <c r="T324" s="318">
        <v>2050</v>
      </c>
      <c r="U324" s="318"/>
      <c r="V324" s="318"/>
      <c r="W324" s="330">
        <f t="shared" si="96"/>
        <v>0</v>
      </c>
      <c r="X324" s="330"/>
      <c r="Y324" s="318"/>
      <c r="Z324" s="318"/>
      <c r="AA324" s="294">
        <f t="shared" si="89"/>
        <v>0</v>
      </c>
      <c r="AB324" s="294"/>
      <c r="AC324" s="318"/>
      <c r="AD324" s="318"/>
      <c r="AE324" s="294">
        <f t="shared" si="90"/>
        <v>967.44529999999997</v>
      </c>
      <c r="AF324" s="330">
        <v>967.44529999999997</v>
      </c>
      <c r="AG324" s="318"/>
      <c r="AH324" s="318"/>
      <c r="AI324" s="294">
        <f t="shared" si="91"/>
        <v>2050</v>
      </c>
      <c r="AJ324" s="318">
        <v>2050</v>
      </c>
      <c r="AK324" s="318"/>
      <c r="AL324" s="318"/>
      <c r="AM324" s="294">
        <f t="shared" si="92"/>
        <v>6100</v>
      </c>
      <c r="AN324" s="318">
        <v>6100</v>
      </c>
      <c r="AO324" s="318">
        <v>0</v>
      </c>
      <c r="AP324" s="318"/>
      <c r="AQ324" s="318">
        <f t="shared" si="93"/>
        <v>2000</v>
      </c>
      <c r="AR324" s="318">
        <v>2000</v>
      </c>
      <c r="AS324" s="318"/>
      <c r="AT324" s="318"/>
      <c r="AU324" s="318"/>
      <c r="AV324" s="318">
        <f t="shared" si="94"/>
        <v>2000</v>
      </c>
      <c r="AW324" s="318">
        <v>2000</v>
      </c>
      <c r="AX324" s="318"/>
      <c r="AY324" s="318"/>
      <c r="AZ324" s="318"/>
      <c r="BA324" s="331"/>
      <c r="BB324" s="331"/>
      <c r="BC324" s="331"/>
      <c r="BD324" s="210">
        <f>AW324</f>
        <v>2000</v>
      </c>
      <c r="BE324" s="912">
        <f>AM324-S324</f>
        <v>4050</v>
      </c>
      <c r="BF324" s="319">
        <v>2022</v>
      </c>
      <c r="BG324" s="319" t="s">
        <v>2324</v>
      </c>
      <c r="BH324" s="319" t="s">
        <v>2327</v>
      </c>
      <c r="BI324" s="332"/>
    </row>
    <row r="325" spans="1:61" s="333" customFormat="1" ht="31.5">
      <c r="A325" s="326"/>
      <c r="B325" s="334" t="s">
        <v>1107</v>
      </c>
      <c r="C325" s="328" t="s">
        <v>1108</v>
      </c>
      <c r="D325" s="328" t="s">
        <v>1109</v>
      </c>
      <c r="E325" s="329" t="s">
        <v>305</v>
      </c>
      <c r="F325" s="265" t="s">
        <v>1110</v>
      </c>
      <c r="G325" s="318">
        <v>18000</v>
      </c>
      <c r="H325" s="318">
        <v>15000</v>
      </c>
      <c r="I325" s="318">
        <v>3000</v>
      </c>
      <c r="J325" s="318"/>
      <c r="K325" s="318">
        <v>18000</v>
      </c>
      <c r="L325" s="318">
        <v>15000</v>
      </c>
      <c r="M325" s="988">
        <v>2908.8710000000001</v>
      </c>
      <c r="N325" s="318">
        <v>1579.423</v>
      </c>
      <c r="O325" s="330">
        <v>784.05089999999996</v>
      </c>
      <c r="P325" s="330">
        <v>784.05089999999996</v>
      </c>
      <c r="Q325" s="318"/>
      <c r="R325" s="318"/>
      <c r="S325" s="318">
        <f t="shared" si="95"/>
        <v>5400</v>
      </c>
      <c r="T325" s="318">
        <v>4400</v>
      </c>
      <c r="U325" s="318">
        <v>1000</v>
      </c>
      <c r="V325" s="318"/>
      <c r="W325" s="330">
        <f t="shared" si="96"/>
        <v>784.05089999999996</v>
      </c>
      <c r="X325" s="330">
        <v>784.05089999999996</v>
      </c>
      <c r="Y325" s="318"/>
      <c r="Z325" s="318"/>
      <c r="AA325" s="330">
        <f t="shared" si="89"/>
        <v>0</v>
      </c>
      <c r="AB325" s="330"/>
      <c r="AC325" s="318"/>
      <c r="AD325" s="318"/>
      <c r="AE325" s="330">
        <f t="shared" si="90"/>
        <v>784.05089999999996</v>
      </c>
      <c r="AF325" s="330">
        <v>784.05089999999996</v>
      </c>
      <c r="AG325" s="318"/>
      <c r="AH325" s="318"/>
      <c r="AI325" s="330">
        <f t="shared" si="91"/>
        <v>5400</v>
      </c>
      <c r="AJ325" s="318">
        <v>4400</v>
      </c>
      <c r="AK325" s="318">
        <v>1000</v>
      </c>
      <c r="AL325" s="318"/>
      <c r="AM325" s="330">
        <f t="shared" si="92"/>
        <v>12000.000000000002</v>
      </c>
      <c r="AN325" s="318">
        <v>11000.000000000002</v>
      </c>
      <c r="AO325" s="318">
        <v>1000</v>
      </c>
      <c r="AP325" s="318"/>
      <c r="AQ325" s="318">
        <f t="shared" si="93"/>
        <v>5999.9999999999982</v>
      </c>
      <c r="AR325" s="318">
        <v>3999.9999999999982</v>
      </c>
      <c r="AS325" s="318"/>
      <c r="AT325" s="318">
        <v>2000</v>
      </c>
      <c r="AU325" s="318"/>
      <c r="AV325" s="318">
        <f t="shared" si="94"/>
        <v>5999.9999999999982</v>
      </c>
      <c r="AW325" s="318">
        <v>3999.9999999999982</v>
      </c>
      <c r="AX325" s="318"/>
      <c r="AY325" s="318">
        <v>2000</v>
      </c>
      <c r="AZ325" s="318"/>
      <c r="BA325" s="331"/>
      <c r="BB325" s="331"/>
      <c r="BC325" s="331"/>
      <c r="BD325" s="210">
        <f t="shared" ref="BD325:BD343" si="116">AW325</f>
        <v>3999.9999999999982</v>
      </c>
      <c r="BE325" s="912">
        <f t="shared" si="110"/>
        <v>6600.0000000000018</v>
      </c>
      <c r="BF325" s="319">
        <v>2022</v>
      </c>
      <c r="BG325" s="319" t="s">
        <v>2324</v>
      </c>
      <c r="BH325" s="319" t="s">
        <v>2327</v>
      </c>
      <c r="BI325" s="332"/>
    </row>
    <row r="326" spans="1:61" s="333" customFormat="1" ht="31.5">
      <c r="A326" s="326"/>
      <c r="B326" s="334" t="s">
        <v>1111</v>
      </c>
      <c r="C326" s="328" t="s">
        <v>1108</v>
      </c>
      <c r="D326" s="328" t="s">
        <v>1112</v>
      </c>
      <c r="E326" s="329" t="s">
        <v>305</v>
      </c>
      <c r="F326" s="265" t="s">
        <v>1113</v>
      </c>
      <c r="G326" s="318">
        <v>13100</v>
      </c>
      <c r="H326" s="318">
        <v>13100</v>
      </c>
      <c r="I326" s="318"/>
      <c r="J326" s="318"/>
      <c r="K326" s="318">
        <v>13100</v>
      </c>
      <c r="L326" s="318">
        <v>13100</v>
      </c>
      <c r="M326" s="988">
        <v>3478.998</v>
      </c>
      <c r="N326" s="318">
        <v>884.68499999999995</v>
      </c>
      <c r="O326" s="330">
        <v>577.68700000000001</v>
      </c>
      <c r="P326" s="330">
        <v>577.68700000000001</v>
      </c>
      <c r="Q326" s="318"/>
      <c r="R326" s="318"/>
      <c r="S326" s="318">
        <f t="shared" si="95"/>
        <v>3550</v>
      </c>
      <c r="T326" s="318">
        <v>3550</v>
      </c>
      <c r="U326" s="318"/>
      <c r="V326" s="318"/>
      <c r="W326" s="330">
        <f t="shared" si="96"/>
        <v>577.68700000000001</v>
      </c>
      <c r="X326" s="330">
        <v>577.68700000000001</v>
      </c>
      <c r="Y326" s="318"/>
      <c r="Z326" s="318"/>
      <c r="AA326" s="330">
        <f t="shared" si="89"/>
        <v>0</v>
      </c>
      <c r="AB326" s="330"/>
      <c r="AC326" s="318"/>
      <c r="AD326" s="318"/>
      <c r="AE326" s="330">
        <f t="shared" si="90"/>
        <v>577.68700000000001</v>
      </c>
      <c r="AF326" s="330">
        <v>577.68700000000001</v>
      </c>
      <c r="AG326" s="318"/>
      <c r="AH326" s="318"/>
      <c r="AI326" s="330">
        <f t="shared" si="91"/>
        <v>3550</v>
      </c>
      <c r="AJ326" s="318">
        <v>3550</v>
      </c>
      <c r="AK326" s="318"/>
      <c r="AL326" s="318"/>
      <c r="AM326" s="330">
        <f t="shared" si="92"/>
        <v>10100</v>
      </c>
      <c r="AN326" s="318">
        <v>10100</v>
      </c>
      <c r="AO326" s="318">
        <v>0</v>
      </c>
      <c r="AP326" s="318"/>
      <c r="AQ326" s="318">
        <f t="shared" si="93"/>
        <v>3000</v>
      </c>
      <c r="AR326" s="318">
        <v>3000</v>
      </c>
      <c r="AS326" s="318"/>
      <c r="AT326" s="318"/>
      <c r="AU326" s="318"/>
      <c r="AV326" s="318">
        <f t="shared" si="94"/>
        <v>3000</v>
      </c>
      <c r="AW326" s="318">
        <v>3000</v>
      </c>
      <c r="AX326" s="318"/>
      <c r="AY326" s="318"/>
      <c r="AZ326" s="318"/>
      <c r="BA326" s="331"/>
      <c r="BB326" s="331"/>
      <c r="BC326" s="331"/>
      <c r="BD326" s="210">
        <f t="shared" si="116"/>
        <v>3000</v>
      </c>
      <c r="BE326" s="912">
        <f t="shared" si="110"/>
        <v>6550</v>
      </c>
      <c r="BF326" s="319">
        <v>2022</v>
      </c>
      <c r="BG326" s="319" t="s">
        <v>2324</v>
      </c>
      <c r="BH326" s="319" t="s">
        <v>2327</v>
      </c>
      <c r="BI326" s="332"/>
    </row>
    <row r="327" spans="1:61" s="333" customFormat="1" ht="31.5">
      <c r="A327" s="326"/>
      <c r="B327" s="334" t="s">
        <v>1114</v>
      </c>
      <c r="C327" s="328" t="s">
        <v>1115</v>
      </c>
      <c r="D327" s="328" t="s">
        <v>1116</v>
      </c>
      <c r="E327" s="329" t="s">
        <v>305</v>
      </c>
      <c r="F327" s="265" t="s">
        <v>1117</v>
      </c>
      <c r="G327" s="318">
        <v>12000</v>
      </c>
      <c r="H327" s="318">
        <v>12000</v>
      </c>
      <c r="I327" s="318"/>
      <c r="J327" s="318"/>
      <c r="K327" s="318">
        <v>12000</v>
      </c>
      <c r="L327" s="318">
        <v>12000</v>
      </c>
      <c r="M327" s="988">
        <v>7911.6037710000001</v>
      </c>
      <c r="N327" s="318">
        <v>3589.5327710000001</v>
      </c>
      <c r="O327" s="330"/>
      <c r="P327" s="330"/>
      <c r="Q327" s="318"/>
      <c r="R327" s="318"/>
      <c r="S327" s="318">
        <f t="shared" si="95"/>
        <v>3000</v>
      </c>
      <c r="T327" s="318">
        <v>3000</v>
      </c>
      <c r="U327" s="318"/>
      <c r="V327" s="318"/>
      <c r="W327" s="330">
        <f t="shared" si="96"/>
        <v>0</v>
      </c>
      <c r="X327" s="330"/>
      <c r="Y327" s="318"/>
      <c r="Z327" s="318"/>
      <c r="AA327" s="330">
        <f t="shared" ref="AA327:AA378" si="117">SUM(AB327:AD327)</f>
        <v>1911.6037710000001</v>
      </c>
      <c r="AB327" s="330">
        <v>1911.6037710000001</v>
      </c>
      <c r="AC327" s="318"/>
      <c r="AD327" s="318"/>
      <c r="AE327" s="330">
        <f t="shared" ref="AE327:AE378" si="118">SUM(AF327:AH327)</f>
        <v>0</v>
      </c>
      <c r="AF327" s="330"/>
      <c r="AG327" s="318"/>
      <c r="AH327" s="318"/>
      <c r="AI327" s="330">
        <f t="shared" ref="AI327:AI378" si="119">SUM(AJ327:AL327)</f>
        <v>3000</v>
      </c>
      <c r="AJ327" s="318">
        <v>3000</v>
      </c>
      <c r="AK327" s="318"/>
      <c r="AL327" s="318"/>
      <c r="AM327" s="330">
        <f t="shared" ref="AM327:AM378" si="120">SUM(AN327:AP327)</f>
        <v>9000</v>
      </c>
      <c r="AN327" s="318">
        <v>9000</v>
      </c>
      <c r="AO327" s="318">
        <v>0</v>
      </c>
      <c r="AP327" s="318"/>
      <c r="AQ327" s="318">
        <f t="shared" ref="AQ327:AQ378" si="121">SUM(AR327:AT327)</f>
        <v>3000</v>
      </c>
      <c r="AR327" s="318">
        <v>3000</v>
      </c>
      <c r="AS327" s="318"/>
      <c r="AT327" s="318"/>
      <c r="AU327" s="318"/>
      <c r="AV327" s="318">
        <f t="shared" ref="AV327:AV378" si="122">SUM(AW327:AY327)</f>
        <v>3000</v>
      </c>
      <c r="AW327" s="318">
        <v>3000</v>
      </c>
      <c r="AX327" s="318"/>
      <c r="AY327" s="318"/>
      <c r="AZ327" s="318"/>
      <c r="BA327" s="331"/>
      <c r="BB327" s="331"/>
      <c r="BC327" s="331"/>
      <c r="BD327" s="210">
        <f t="shared" si="116"/>
        <v>3000</v>
      </c>
      <c r="BE327" s="912">
        <f t="shared" si="110"/>
        <v>6000</v>
      </c>
      <c r="BF327" s="319">
        <v>2022</v>
      </c>
      <c r="BG327" s="319" t="s">
        <v>2324</v>
      </c>
      <c r="BH327" s="319" t="s">
        <v>2327</v>
      </c>
      <c r="BI327" s="332"/>
    </row>
    <row r="328" spans="1:61" s="333" customFormat="1" ht="51">
      <c r="A328" s="326"/>
      <c r="B328" s="327" t="s">
        <v>1118</v>
      </c>
      <c r="C328" s="328" t="s">
        <v>1119</v>
      </c>
      <c r="D328" s="328" t="s">
        <v>1120</v>
      </c>
      <c r="E328" s="329" t="s">
        <v>305</v>
      </c>
      <c r="F328" s="265" t="s">
        <v>1121</v>
      </c>
      <c r="G328" s="318">
        <v>8900</v>
      </c>
      <c r="H328" s="318">
        <v>8900</v>
      </c>
      <c r="I328" s="318"/>
      <c r="J328" s="318"/>
      <c r="K328" s="318">
        <v>8900</v>
      </c>
      <c r="L328" s="318">
        <v>8900</v>
      </c>
      <c r="M328" s="988">
        <v>4607.5529999999999</v>
      </c>
      <c r="N328" s="318">
        <v>2134.8290000000002</v>
      </c>
      <c r="O328" s="330"/>
      <c r="P328" s="330"/>
      <c r="Q328" s="318"/>
      <c r="R328" s="318"/>
      <c r="S328" s="318">
        <f t="shared" ref="S328:S378" si="123">SUM(T328:V328)</f>
        <v>2250</v>
      </c>
      <c r="T328" s="318">
        <v>2250</v>
      </c>
      <c r="U328" s="318"/>
      <c r="V328" s="318"/>
      <c r="W328" s="330">
        <f t="shared" ref="W328:W378" si="124">SUM(X328:Z328)</f>
        <v>0</v>
      </c>
      <c r="X328" s="330"/>
      <c r="Y328" s="318"/>
      <c r="Z328" s="318"/>
      <c r="AA328" s="294">
        <f t="shared" si="117"/>
        <v>700</v>
      </c>
      <c r="AB328" s="294">
        <v>700</v>
      </c>
      <c r="AC328" s="318"/>
      <c r="AD328" s="318"/>
      <c r="AE328" s="294">
        <f t="shared" si="118"/>
        <v>0</v>
      </c>
      <c r="AF328" s="330"/>
      <c r="AG328" s="318"/>
      <c r="AH328" s="318"/>
      <c r="AI328" s="294">
        <f t="shared" si="119"/>
        <v>2250</v>
      </c>
      <c r="AJ328" s="318">
        <v>2250</v>
      </c>
      <c r="AK328" s="318"/>
      <c r="AL328" s="318"/>
      <c r="AM328" s="294">
        <f t="shared" si="120"/>
        <v>6700</v>
      </c>
      <c r="AN328" s="318">
        <v>6700</v>
      </c>
      <c r="AO328" s="318">
        <v>0</v>
      </c>
      <c r="AP328" s="318"/>
      <c r="AQ328" s="318">
        <f t="shared" si="121"/>
        <v>2200</v>
      </c>
      <c r="AR328" s="318">
        <v>2200</v>
      </c>
      <c r="AS328" s="318"/>
      <c r="AT328" s="318"/>
      <c r="AU328" s="318"/>
      <c r="AV328" s="318">
        <f t="shared" si="122"/>
        <v>2200</v>
      </c>
      <c r="AW328" s="318">
        <v>2200</v>
      </c>
      <c r="AX328" s="318"/>
      <c r="AY328" s="318"/>
      <c r="AZ328" s="318"/>
      <c r="BA328" s="331"/>
      <c r="BB328" s="331"/>
      <c r="BC328" s="331"/>
      <c r="BD328" s="210">
        <f t="shared" si="116"/>
        <v>2200</v>
      </c>
      <c r="BE328" s="912">
        <f t="shared" si="110"/>
        <v>4450</v>
      </c>
      <c r="BF328" s="319">
        <v>2022</v>
      </c>
      <c r="BG328" s="319" t="s">
        <v>2324</v>
      </c>
      <c r="BH328" s="319" t="s">
        <v>2327</v>
      </c>
      <c r="BI328" s="332"/>
    </row>
    <row r="329" spans="1:61" s="333" customFormat="1" ht="63">
      <c r="A329" s="326"/>
      <c r="B329" s="335" t="s">
        <v>1122</v>
      </c>
      <c r="C329" s="328" t="s">
        <v>1123</v>
      </c>
      <c r="D329" s="328" t="s">
        <v>1124</v>
      </c>
      <c r="E329" s="329" t="s">
        <v>305</v>
      </c>
      <c r="F329" s="265" t="s">
        <v>1125</v>
      </c>
      <c r="G329" s="318">
        <v>27353</v>
      </c>
      <c r="H329" s="318">
        <v>27353</v>
      </c>
      <c r="I329" s="318"/>
      <c r="J329" s="318"/>
      <c r="K329" s="318">
        <v>27353</v>
      </c>
      <c r="L329" s="318">
        <v>27353</v>
      </c>
      <c r="M329" s="988">
        <v>2051.4189999999999</v>
      </c>
      <c r="N329" s="318">
        <v>149.13799999999998</v>
      </c>
      <c r="O329" s="330"/>
      <c r="P329" s="330"/>
      <c r="Q329" s="318"/>
      <c r="R329" s="318"/>
      <c r="S329" s="318">
        <f t="shared" si="123"/>
        <v>5920</v>
      </c>
      <c r="T329" s="318">
        <v>5920</v>
      </c>
      <c r="U329" s="318"/>
      <c r="V329" s="318"/>
      <c r="W329" s="330">
        <f t="shared" si="124"/>
        <v>0</v>
      </c>
      <c r="X329" s="330"/>
      <c r="Y329" s="318"/>
      <c r="Z329" s="318"/>
      <c r="AA329" s="294">
        <f t="shared" si="117"/>
        <v>695.76939999999991</v>
      </c>
      <c r="AB329" s="294">
        <v>695.76939999999991</v>
      </c>
      <c r="AC329" s="318"/>
      <c r="AD329" s="318"/>
      <c r="AE329" s="294">
        <f t="shared" si="118"/>
        <v>0</v>
      </c>
      <c r="AF329" s="330"/>
      <c r="AG329" s="318"/>
      <c r="AH329" s="318"/>
      <c r="AI329" s="294">
        <f t="shared" si="119"/>
        <v>5920</v>
      </c>
      <c r="AJ329" s="318">
        <v>5920</v>
      </c>
      <c r="AK329" s="318"/>
      <c r="AL329" s="318"/>
      <c r="AM329" s="294">
        <f t="shared" si="120"/>
        <v>12920</v>
      </c>
      <c r="AN329" s="318">
        <v>12920</v>
      </c>
      <c r="AO329" s="318">
        <v>0</v>
      </c>
      <c r="AP329" s="318"/>
      <c r="AQ329" s="318">
        <f t="shared" si="121"/>
        <v>14433</v>
      </c>
      <c r="AR329" s="318">
        <v>14433</v>
      </c>
      <c r="AS329" s="318"/>
      <c r="AT329" s="318"/>
      <c r="AU329" s="318"/>
      <c r="AV329" s="318">
        <f t="shared" si="122"/>
        <v>14433</v>
      </c>
      <c r="AW329" s="318">
        <v>14433</v>
      </c>
      <c r="AX329" s="318"/>
      <c r="AY329" s="318"/>
      <c r="AZ329" s="318"/>
      <c r="BA329" s="331"/>
      <c r="BB329" s="331"/>
      <c r="BC329" s="331"/>
      <c r="BD329" s="210">
        <f t="shared" si="116"/>
        <v>14433</v>
      </c>
      <c r="BE329" s="912">
        <f t="shared" si="110"/>
        <v>7000</v>
      </c>
      <c r="BF329" s="319">
        <v>2022</v>
      </c>
      <c r="BG329" s="319" t="s">
        <v>2324</v>
      </c>
      <c r="BH329" s="319" t="s">
        <v>2327</v>
      </c>
      <c r="BI329" s="332"/>
    </row>
    <row r="330" spans="1:61" s="333" customFormat="1" ht="51">
      <c r="A330" s="326"/>
      <c r="B330" s="335" t="s">
        <v>1126</v>
      </c>
      <c r="C330" s="328" t="s">
        <v>1127</v>
      </c>
      <c r="D330" s="328" t="s">
        <v>1128</v>
      </c>
      <c r="E330" s="329" t="s">
        <v>305</v>
      </c>
      <c r="F330" s="265" t="s">
        <v>1129</v>
      </c>
      <c r="G330" s="318">
        <v>39500</v>
      </c>
      <c r="H330" s="318">
        <v>39500</v>
      </c>
      <c r="I330" s="318"/>
      <c r="J330" s="318"/>
      <c r="K330" s="318">
        <v>39500</v>
      </c>
      <c r="L330" s="318">
        <v>39500</v>
      </c>
      <c r="M330" s="988">
        <v>2486.8139999999999</v>
      </c>
      <c r="N330" s="318">
        <v>120.17399999999999</v>
      </c>
      <c r="O330" s="330"/>
      <c r="P330" s="330"/>
      <c r="Q330" s="318"/>
      <c r="R330" s="318"/>
      <c r="S330" s="318">
        <f t="shared" si="123"/>
        <v>9000</v>
      </c>
      <c r="T330" s="318">
        <v>9000</v>
      </c>
      <c r="U330" s="318"/>
      <c r="V330" s="318"/>
      <c r="W330" s="330">
        <f t="shared" si="124"/>
        <v>0</v>
      </c>
      <c r="X330" s="330"/>
      <c r="Y330" s="318"/>
      <c r="Z330" s="318"/>
      <c r="AA330" s="294">
        <f t="shared" si="117"/>
        <v>156.274</v>
      </c>
      <c r="AB330" s="294">
        <v>156.274</v>
      </c>
      <c r="AC330" s="318"/>
      <c r="AD330" s="318"/>
      <c r="AE330" s="294">
        <f t="shared" si="118"/>
        <v>0</v>
      </c>
      <c r="AF330" s="330"/>
      <c r="AG330" s="318"/>
      <c r="AH330" s="318"/>
      <c r="AI330" s="294">
        <f t="shared" si="119"/>
        <v>9000</v>
      </c>
      <c r="AJ330" s="318">
        <v>9000</v>
      </c>
      <c r="AK330" s="318"/>
      <c r="AL330" s="318"/>
      <c r="AM330" s="294">
        <f t="shared" si="120"/>
        <v>18830</v>
      </c>
      <c r="AN330" s="318">
        <v>18830</v>
      </c>
      <c r="AO330" s="318">
        <v>0</v>
      </c>
      <c r="AP330" s="318"/>
      <c r="AQ330" s="318">
        <f t="shared" si="121"/>
        <v>20670</v>
      </c>
      <c r="AR330" s="318">
        <v>20670</v>
      </c>
      <c r="AS330" s="318"/>
      <c r="AT330" s="318"/>
      <c r="AU330" s="318"/>
      <c r="AV330" s="318">
        <f t="shared" si="122"/>
        <v>20670</v>
      </c>
      <c r="AW330" s="318">
        <v>20670</v>
      </c>
      <c r="AX330" s="318"/>
      <c r="AY330" s="318"/>
      <c r="AZ330" s="318"/>
      <c r="BA330" s="331"/>
      <c r="BB330" s="331"/>
      <c r="BC330" s="331"/>
      <c r="BD330" s="210">
        <f t="shared" si="116"/>
        <v>20670</v>
      </c>
      <c r="BE330" s="912">
        <f t="shared" si="110"/>
        <v>9830</v>
      </c>
      <c r="BF330" s="319">
        <v>2022</v>
      </c>
      <c r="BG330" s="319" t="s">
        <v>2324</v>
      </c>
      <c r="BH330" s="319" t="s">
        <v>2327</v>
      </c>
      <c r="BI330" s="332"/>
    </row>
    <row r="331" spans="1:61" s="333" customFormat="1" ht="89.25" hidden="1">
      <c r="A331" s="326"/>
      <c r="B331" s="327" t="s">
        <v>1137</v>
      </c>
      <c r="C331" s="328" t="s">
        <v>1104</v>
      </c>
      <c r="D331" s="336" t="s">
        <v>1138</v>
      </c>
      <c r="E331" s="329" t="s">
        <v>305</v>
      </c>
      <c r="F331" s="265" t="s">
        <v>1139</v>
      </c>
      <c r="G331" s="318">
        <v>2150</v>
      </c>
      <c r="H331" s="318">
        <v>2150</v>
      </c>
      <c r="I331" s="318"/>
      <c r="J331" s="318"/>
      <c r="K331" s="318">
        <v>2150</v>
      </c>
      <c r="L331" s="318">
        <v>2150</v>
      </c>
      <c r="M331" s="988">
        <v>2021.251</v>
      </c>
      <c r="N331" s="318">
        <v>767.7</v>
      </c>
      <c r="O331" s="330">
        <v>347.71899999999999</v>
      </c>
      <c r="P331" s="330">
        <v>347.71899999999999</v>
      </c>
      <c r="Q331" s="318"/>
      <c r="R331" s="318"/>
      <c r="S331" s="318">
        <f t="shared" ref="S331:S346" si="125">SUM(T331:V331)</f>
        <v>150</v>
      </c>
      <c r="T331" s="318">
        <v>150</v>
      </c>
      <c r="U331" s="318"/>
      <c r="V331" s="318"/>
      <c r="W331" s="330">
        <f t="shared" ref="W331:W346" si="126">SUM(X331:Z331)</f>
        <v>347.71899999999999</v>
      </c>
      <c r="X331" s="330">
        <v>347.71899999999999</v>
      </c>
      <c r="Y331" s="318"/>
      <c r="Z331" s="318"/>
      <c r="AA331" s="294">
        <f t="shared" ref="AA331:AA346" si="127">SUM(AB331:AD331)</f>
        <v>21.251000000000001</v>
      </c>
      <c r="AB331" s="294">
        <v>21.251000000000001</v>
      </c>
      <c r="AC331" s="318"/>
      <c r="AD331" s="318"/>
      <c r="AE331" s="294">
        <f t="shared" ref="AE331:AE346" si="128">SUM(AF331:AH331)</f>
        <v>347.71899999999999</v>
      </c>
      <c r="AF331" s="330">
        <v>347.71899999999999</v>
      </c>
      <c r="AG331" s="318"/>
      <c r="AH331" s="318"/>
      <c r="AI331" s="294">
        <f t="shared" ref="AI331:AI346" si="129">SUM(AJ331:AL331)</f>
        <v>150</v>
      </c>
      <c r="AJ331" s="318">
        <v>150</v>
      </c>
      <c r="AK331" s="318"/>
      <c r="AL331" s="318"/>
      <c r="AM331" s="294">
        <f t="shared" ref="AM331:AM346" si="130">SUM(AN331:AP331)</f>
        <v>2150</v>
      </c>
      <c r="AN331" s="318">
        <v>2150</v>
      </c>
      <c r="AO331" s="318">
        <v>0</v>
      </c>
      <c r="AP331" s="318"/>
      <c r="AQ331" s="318">
        <f t="shared" ref="AQ331:AQ346" si="131">SUM(AR331:AT331)</f>
        <v>0</v>
      </c>
      <c r="AR331" s="318">
        <v>0</v>
      </c>
      <c r="AS331" s="318"/>
      <c r="AT331" s="318"/>
      <c r="AU331" s="318"/>
      <c r="AV331" s="318">
        <f t="shared" ref="AV331:AV346" si="132">SUM(AW331:AY331)</f>
        <v>0</v>
      </c>
      <c r="AW331" s="318">
        <v>0</v>
      </c>
      <c r="AX331" s="318"/>
      <c r="AY331" s="318"/>
      <c r="AZ331" s="318"/>
      <c r="BA331" s="331"/>
      <c r="BB331" s="331"/>
      <c r="BC331" s="331"/>
      <c r="BD331" s="210">
        <f t="shared" si="116"/>
        <v>0</v>
      </c>
      <c r="BE331" s="912">
        <f t="shared" ref="BE331:BE346" si="133">AM331-S331</f>
        <v>2000</v>
      </c>
      <c r="BF331" s="319">
        <v>2022</v>
      </c>
      <c r="BG331" s="319" t="s">
        <v>910</v>
      </c>
      <c r="BH331" s="319"/>
      <c r="BI331" s="332"/>
    </row>
    <row r="332" spans="1:61" s="333" customFormat="1" ht="38.25" hidden="1">
      <c r="A332" s="326"/>
      <c r="B332" s="327" t="s">
        <v>1140</v>
      </c>
      <c r="C332" s="328" t="s">
        <v>1115</v>
      </c>
      <c r="D332" s="328" t="s">
        <v>1141</v>
      </c>
      <c r="E332" s="329" t="s">
        <v>305</v>
      </c>
      <c r="F332" s="265" t="s">
        <v>1142</v>
      </c>
      <c r="G332" s="318">
        <v>3000</v>
      </c>
      <c r="H332" s="318">
        <v>3000</v>
      </c>
      <c r="I332" s="318"/>
      <c r="J332" s="318"/>
      <c r="K332" s="318">
        <v>3000</v>
      </c>
      <c r="L332" s="318">
        <v>3000</v>
      </c>
      <c r="M332" s="988">
        <v>2742.962</v>
      </c>
      <c r="N332" s="318">
        <v>152.024</v>
      </c>
      <c r="O332" s="330"/>
      <c r="P332" s="330"/>
      <c r="Q332" s="318"/>
      <c r="R332" s="318"/>
      <c r="S332" s="318">
        <f t="shared" si="125"/>
        <v>1700</v>
      </c>
      <c r="T332" s="318">
        <v>1700</v>
      </c>
      <c r="U332" s="318"/>
      <c r="V332" s="318"/>
      <c r="W332" s="330">
        <f t="shared" si="126"/>
        <v>0</v>
      </c>
      <c r="X332" s="330"/>
      <c r="Y332" s="318"/>
      <c r="Z332" s="318"/>
      <c r="AA332" s="294">
        <f t="shared" si="127"/>
        <v>1442.9620000000002</v>
      </c>
      <c r="AB332" s="294">
        <v>1442.9620000000002</v>
      </c>
      <c r="AC332" s="318"/>
      <c r="AD332" s="318"/>
      <c r="AE332" s="294">
        <f t="shared" si="128"/>
        <v>0</v>
      </c>
      <c r="AF332" s="330"/>
      <c r="AG332" s="318"/>
      <c r="AH332" s="318"/>
      <c r="AI332" s="294">
        <f t="shared" si="129"/>
        <v>1700</v>
      </c>
      <c r="AJ332" s="318">
        <v>1700</v>
      </c>
      <c r="AK332" s="318"/>
      <c r="AL332" s="318"/>
      <c r="AM332" s="294">
        <f t="shared" si="130"/>
        <v>3000</v>
      </c>
      <c r="AN332" s="318">
        <v>3000</v>
      </c>
      <c r="AO332" s="318">
        <v>0</v>
      </c>
      <c r="AP332" s="318"/>
      <c r="AQ332" s="318">
        <f t="shared" si="131"/>
        <v>0</v>
      </c>
      <c r="AR332" s="318">
        <v>0</v>
      </c>
      <c r="AS332" s="318"/>
      <c r="AT332" s="318"/>
      <c r="AU332" s="318"/>
      <c r="AV332" s="318">
        <f t="shared" si="132"/>
        <v>0</v>
      </c>
      <c r="AW332" s="318">
        <v>0</v>
      </c>
      <c r="AX332" s="318"/>
      <c r="AY332" s="318"/>
      <c r="AZ332" s="318"/>
      <c r="BA332" s="331"/>
      <c r="BB332" s="331"/>
      <c r="BC332" s="331"/>
      <c r="BD332" s="210">
        <f t="shared" si="116"/>
        <v>0</v>
      </c>
      <c r="BE332" s="912">
        <f t="shared" si="133"/>
        <v>1300</v>
      </c>
      <c r="BF332" s="319">
        <v>2022</v>
      </c>
      <c r="BG332" s="319" t="s">
        <v>910</v>
      </c>
      <c r="BH332" s="319"/>
      <c r="BI332" s="332"/>
    </row>
    <row r="333" spans="1:61" s="333" customFormat="1" ht="89.25" hidden="1">
      <c r="A333" s="326"/>
      <c r="B333" s="327" t="s">
        <v>1143</v>
      </c>
      <c r="C333" s="328" t="s">
        <v>1144</v>
      </c>
      <c r="D333" s="336" t="s">
        <v>1145</v>
      </c>
      <c r="E333" s="329" t="s">
        <v>305</v>
      </c>
      <c r="F333" s="265" t="s">
        <v>1146</v>
      </c>
      <c r="G333" s="318">
        <v>1250</v>
      </c>
      <c r="H333" s="318">
        <v>1250</v>
      </c>
      <c r="I333" s="318"/>
      <c r="J333" s="318"/>
      <c r="K333" s="318">
        <v>1250</v>
      </c>
      <c r="L333" s="318">
        <v>1250</v>
      </c>
      <c r="M333" s="988">
        <v>1131.758</v>
      </c>
      <c r="N333" s="318">
        <v>265.613</v>
      </c>
      <c r="O333" s="330"/>
      <c r="P333" s="330"/>
      <c r="Q333" s="318"/>
      <c r="R333" s="318"/>
      <c r="S333" s="318">
        <f t="shared" si="125"/>
        <v>400</v>
      </c>
      <c r="T333" s="318">
        <v>400</v>
      </c>
      <c r="U333" s="318"/>
      <c r="V333" s="318"/>
      <c r="W333" s="330">
        <f t="shared" si="126"/>
        <v>0</v>
      </c>
      <c r="X333" s="330"/>
      <c r="Y333" s="318"/>
      <c r="Z333" s="318"/>
      <c r="AA333" s="294">
        <f t="shared" si="127"/>
        <v>281.75800000000004</v>
      </c>
      <c r="AB333" s="294">
        <v>281.75800000000004</v>
      </c>
      <c r="AC333" s="318"/>
      <c r="AD333" s="318"/>
      <c r="AE333" s="294">
        <f t="shared" si="128"/>
        <v>0</v>
      </c>
      <c r="AF333" s="330"/>
      <c r="AG333" s="318"/>
      <c r="AH333" s="318"/>
      <c r="AI333" s="294">
        <f t="shared" si="129"/>
        <v>400</v>
      </c>
      <c r="AJ333" s="318">
        <v>400</v>
      </c>
      <c r="AK333" s="318"/>
      <c r="AL333" s="318"/>
      <c r="AM333" s="294">
        <f t="shared" si="130"/>
        <v>1250</v>
      </c>
      <c r="AN333" s="318">
        <v>1250</v>
      </c>
      <c r="AO333" s="318">
        <v>0</v>
      </c>
      <c r="AP333" s="318"/>
      <c r="AQ333" s="318">
        <f t="shared" si="131"/>
        <v>0</v>
      </c>
      <c r="AR333" s="318">
        <v>0</v>
      </c>
      <c r="AS333" s="318"/>
      <c r="AT333" s="318"/>
      <c r="AU333" s="318"/>
      <c r="AV333" s="318">
        <f t="shared" si="132"/>
        <v>0</v>
      </c>
      <c r="AW333" s="318">
        <v>0</v>
      </c>
      <c r="AX333" s="318"/>
      <c r="AY333" s="318"/>
      <c r="AZ333" s="318"/>
      <c r="BA333" s="331"/>
      <c r="BB333" s="331"/>
      <c r="BC333" s="331"/>
      <c r="BD333" s="210">
        <f t="shared" si="116"/>
        <v>0</v>
      </c>
      <c r="BE333" s="912">
        <f t="shared" si="133"/>
        <v>850</v>
      </c>
      <c r="BF333" s="319">
        <v>2022</v>
      </c>
      <c r="BG333" s="319" t="s">
        <v>910</v>
      </c>
      <c r="BH333" s="319"/>
      <c r="BI333" s="332"/>
    </row>
    <row r="334" spans="1:61" s="333" customFormat="1" ht="114.75" hidden="1">
      <c r="A334" s="326"/>
      <c r="B334" s="327" t="s">
        <v>1147</v>
      </c>
      <c r="C334" s="328" t="s">
        <v>1144</v>
      </c>
      <c r="D334" s="337" t="s">
        <v>1148</v>
      </c>
      <c r="E334" s="329" t="s">
        <v>305</v>
      </c>
      <c r="F334" s="265" t="s">
        <v>1149</v>
      </c>
      <c r="G334" s="318">
        <v>1200</v>
      </c>
      <c r="H334" s="318">
        <v>1200</v>
      </c>
      <c r="I334" s="318"/>
      <c r="J334" s="318"/>
      <c r="K334" s="318">
        <v>1200</v>
      </c>
      <c r="L334" s="318">
        <v>1200</v>
      </c>
      <c r="M334" s="988">
        <v>1077.1010000000001</v>
      </c>
      <c r="N334" s="318">
        <v>266.34000000000003</v>
      </c>
      <c r="O334" s="330"/>
      <c r="P334" s="330"/>
      <c r="Q334" s="318"/>
      <c r="R334" s="318"/>
      <c r="S334" s="318">
        <f t="shared" si="125"/>
        <v>400</v>
      </c>
      <c r="T334" s="318">
        <v>400</v>
      </c>
      <c r="U334" s="318"/>
      <c r="V334" s="318"/>
      <c r="W334" s="330">
        <f t="shared" si="126"/>
        <v>0</v>
      </c>
      <c r="X334" s="330"/>
      <c r="Y334" s="318"/>
      <c r="Z334" s="318"/>
      <c r="AA334" s="294">
        <f t="shared" si="127"/>
        <v>277.101</v>
      </c>
      <c r="AB334" s="294">
        <v>277.101</v>
      </c>
      <c r="AC334" s="318"/>
      <c r="AD334" s="318"/>
      <c r="AE334" s="294">
        <f t="shared" si="128"/>
        <v>0</v>
      </c>
      <c r="AF334" s="330"/>
      <c r="AG334" s="318"/>
      <c r="AH334" s="318"/>
      <c r="AI334" s="294">
        <f t="shared" si="129"/>
        <v>400</v>
      </c>
      <c r="AJ334" s="318">
        <v>400</v>
      </c>
      <c r="AK334" s="318"/>
      <c r="AL334" s="318"/>
      <c r="AM334" s="294">
        <f t="shared" si="130"/>
        <v>1200</v>
      </c>
      <c r="AN334" s="318">
        <v>1200</v>
      </c>
      <c r="AO334" s="318">
        <v>0</v>
      </c>
      <c r="AP334" s="318"/>
      <c r="AQ334" s="318">
        <f t="shared" si="131"/>
        <v>0</v>
      </c>
      <c r="AR334" s="318">
        <v>0</v>
      </c>
      <c r="AS334" s="318"/>
      <c r="AT334" s="318"/>
      <c r="AU334" s="318"/>
      <c r="AV334" s="318">
        <f t="shared" si="132"/>
        <v>0</v>
      </c>
      <c r="AW334" s="318">
        <v>0</v>
      </c>
      <c r="AX334" s="318"/>
      <c r="AY334" s="318"/>
      <c r="AZ334" s="318"/>
      <c r="BA334" s="331"/>
      <c r="BB334" s="331"/>
      <c r="BC334" s="331"/>
      <c r="BD334" s="210">
        <f t="shared" si="116"/>
        <v>0</v>
      </c>
      <c r="BE334" s="912">
        <f t="shared" si="133"/>
        <v>800</v>
      </c>
      <c r="BF334" s="319">
        <v>2022</v>
      </c>
      <c r="BG334" s="319" t="s">
        <v>910</v>
      </c>
      <c r="BH334" s="319"/>
      <c r="BI334" s="332"/>
    </row>
    <row r="335" spans="1:61" s="333" customFormat="1" ht="89.25" hidden="1">
      <c r="A335" s="326"/>
      <c r="B335" s="327" t="s">
        <v>1150</v>
      </c>
      <c r="C335" s="328" t="s">
        <v>1144</v>
      </c>
      <c r="D335" s="336" t="s">
        <v>1151</v>
      </c>
      <c r="E335" s="329" t="s">
        <v>305</v>
      </c>
      <c r="F335" s="265" t="s">
        <v>1152</v>
      </c>
      <c r="G335" s="318">
        <v>1640</v>
      </c>
      <c r="H335" s="318">
        <v>1640</v>
      </c>
      <c r="I335" s="318"/>
      <c r="J335" s="318"/>
      <c r="K335" s="318">
        <v>1640</v>
      </c>
      <c r="L335" s="318">
        <v>1640</v>
      </c>
      <c r="M335" s="988">
        <v>1527.2769999999998</v>
      </c>
      <c r="N335" s="318">
        <v>295.06</v>
      </c>
      <c r="O335" s="330"/>
      <c r="P335" s="330"/>
      <c r="Q335" s="318"/>
      <c r="R335" s="318"/>
      <c r="S335" s="318">
        <f t="shared" si="125"/>
        <v>740</v>
      </c>
      <c r="T335" s="318">
        <v>740</v>
      </c>
      <c r="U335" s="318"/>
      <c r="V335" s="318"/>
      <c r="W335" s="330">
        <f t="shared" si="126"/>
        <v>0</v>
      </c>
      <c r="X335" s="330"/>
      <c r="Y335" s="318"/>
      <c r="Z335" s="318"/>
      <c r="AA335" s="330">
        <f t="shared" si="127"/>
        <v>627.27700000000004</v>
      </c>
      <c r="AB335" s="330">
        <v>627.27700000000004</v>
      </c>
      <c r="AC335" s="318"/>
      <c r="AD335" s="318"/>
      <c r="AE335" s="330">
        <f t="shared" si="128"/>
        <v>0</v>
      </c>
      <c r="AF335" s="330"/>
      <c r="AG335" s="318"/>
      <c r="AH335" s="318"/>
      <c r="AI335" s="330">
        <f t="shared" si="129"/>
        <v>740</v>
      </c>
      <c r="AJ335" s="318">
        <v>740</v>
      </c>
      <c r="AK335" s="318"/>
      <c r="AL335" s="318"/>
      <c r="AM335" s="330">
        <f t="shared" si="130"/>
        <v>1640</v>
      </c>
      <c r="AN335" s="318">
        <v>1640</v>
      </c>
      <c r="AO335" s="318">
        <v>0</v>
      </c>
      <c r="AP335" s="318"/>
      <c r="AQ335" s="318">
        <f t="shared" si="131"/>
        <v>0</v>
      </c>
      <c r="AR335" s="318">
        <v>0</v>
      </c>
      <c r="AS335" s="318"/>
      <c r="AT335" s="318"/>
      <c r="AU335" s="318"/>
      <c r="AV335" s="318">
        <f t="shared" si="132"/>
        <v>0</v>
      </c>
      <c r="AW335" s="318">
        <v>0</v>
      </c>
      <c r="AX335" s="318"/>
      <c r="AY335" s="318"/>
      <c r="AZ335" s="318"/>
      <c r="BA335" s="331"/>
      <c r="BB335" s="331"/>
      <c r="BC335" s="331"/>
      <c r="BD335" s="210">
        <f t="shared" si="116"/>
        <v>0</v>
      </c>
      <c r="BE335" s="912">
        <f t="shared" si="133"/>
        <v>900</v>
      </c>
      <c r="BF335" s="319">
        <v>2022</v>
      </c>
      <c r="BG335" s="319" t="s">
        <v>910</v>
      </c>
      <c r="BH335" s="319"/>
      <c r="BI335" s="332"/>
    </row>
    <row r="336" spans="1:61" s="333" customFormat="1" ht="89.25" hidden="1">
      <c r="A336" s="326"/>
      <c r="B336" s="327" t="s">
        <v>1153</v>
      </c>
      <c r="C336" s="328" t="s">
        <v>1104</v>
      </c>
      <c r="D336" s="336" t="s">
        <v>1154</v>
      </c>
      <c r="E336" s="329" t="s">
        <v>305</v>
      </c>
      <c r="F336" s="265" t="s">
        <v>1155</v>
      </c>
      <c r="G336" s="318">
        <v>870</v>
      </c>
      <c r="H336" s="318">
        <v>870</v>
      </c>
      <c r="I336" s="318"/>
      <c r="J336" s="318"/>
      <c r="K336" s="318">
        <v>870</v>
      </c>
      <c r="L336" s="318">
        <v>870</v>
      </c>
      <c r="M336" s="988">
        <v>858.68500000000006</v>
      </c>
      <c r="N336" s="318"/>
      <c r="O336" s="330"/>
      <c r="P336" s="330"/>
      <c r="Q336" s="318"/>
      <c r="R336" s="318"/>
      <c r="S336" s="318">
        <f t="shared" si="125"/>
        <v>20</v>
      </c>
      <c r="T336" s="318">
        <v>20</v>
      </c>
      <c r="U336" s="318"/>
      <c r="V336" s="318"/>
      <c r="W336" s="330">
        <f t="shared" si="126"/>
        <v>0</v>
      </c>
      <c r="X336" s="330"/>
      <c r="Y336" s="318"/>
      <c r="Z336" s="318"/>
      <c r="AA336" s="330">
        <f t="shared" si="127"/>
        <v>0</v>
      </c>
      <c r="AB336" s="330"/>
      <c r="AC336" s="318"/>
      <c r="AD336" s="318"/>
      <c r="AE336" s="330">
        <f t="shared" si="128"/>
        <v>0</v>
      </c>
      <c r="AF336" s="330"/>
      <c r="AG336" s="318"/>
      <c r="AH336" s="318"/>
      <c r="AI336" s="330">
        <f t="shared" si="129"/>
        <v>20</v>
      </c>
      <c r="AJ336" s="318">
        <v>20</v>
      </c>
      <c r="AK336" s="318"/>
      <c r="AL336" s="318"/>
      <c r="AM336" s="330">
        <f t="shared" si="130"/>
        <v>870</v>
      </c>
      <c r="AN336" s="318">
        <v>870</v>
      </c>
      <c r="AO336" s="318">
        <v>0</v>
      </c>
      <c r="AP336" s="318"/>
      <c r="AQ336" s="318">
        <f t="shared" si="131"/>
        <v>0</v>
      </c>
      <c r="AR336" s="318">
        <v>0</v>
      </c>
      <c r="AS336" s="318"/>
      <c r="AT336" s="318"/>
      <c r="AU336" s="318"/>
      <c r="AV336" s="318">
        <f t="shared" si="132"/>
        <v>0</v>
      </c>
      <c r="AW336" s="318">
        <v>0</v>
      </c>
      <c r="AX336" s="318"/>
      <c r="AY336" s="318"/>
      <c r="AZ336" s="318"/>
      <c r="BA336" s="331"/>
      <c r="BB336" s="331"/>
      <c r="BC336" s="331"/>
      <c r="BD336" s="210">
        <f t="shared" si="116"/>
        <v>0</v>
      </c>
      <c r="BE336" s="912">
        <f t="shared" si="133"/>
        <v>850</v>
      </c>
      <c r="BF336" s="319">
        <v>2022</v>
      </c>
      <c r="BG336" s="319" t="s">
        <v>910</v>
      </c>
      <c r="BH336" s="319"/>
      <c r="BI336" s="332"/>
    </row>
    <row r="337" spans="1:61" s="333" customFormat="1" ht="102" hidden="1">
      <c r="A337" s="326"/>
      <c r="B337" s="327" t="s">
        <v>1156</v>
      </c>
      <c r="C337" s="337" t="s">
        <v>1157</v>
      </c>
      <c r="D337" s="328" t="s">
        <v>1158</v>
      </c>
      <c r="E337" s="329" t="s">
        <v>305</v>
      </c>
      <c r="F337" s="265" t="s">
        <v>1159</v>
      </c>
      <c r="G337" s="318">
        <v>4450</v>
      </c>
      <c r="H337" s="318">
        <v>4450</v>
      </c>
      <c r="I337" s="318"/>
      <c r="J337" s="318"/>
      <c r="K337" s="318">
        <v>4450</v>
      </c>
      <c r="L337" s="318">
        <v>4450</v>
      </c>
      <c r="M337" s="988">
        <v>3269.299</v>
      </c>
      <c r="N337" s="318">
        <v>1078.3</v>
      </c>
      <c r="O337" s="330">
        <v>1187.9110000000001</v>
      </c>
      <c r="P337" s="330">
        <v>1187.9110000000001</v>
      </c>
      <c r="Q337" s="318"/>
      <c r="R337" s="318"/>
      <c r="S337" s="318">
        <f t="shared" si="125"/>
        <v>550</v>
      </c>
      <c r="T337" s="318">
        <v>550</v>
      </c>
      <c r="U337" s="318"/>
      <c r="V337" s="318"/>
      <c r="W337" s="294">
        <f t="shared" si="126"/>
        <v>1026.067</v>
      </c>
      <c r="X337" s="294">
        <v>1026.067</v>
      </c>
      <c r="Y337" s="318"/>
      <c r="Z337" s="318"/>
      <c r="AA337" s="294">
        <f t="shared" si="127"/>
        <v>0</v>
      </c>
      <c r="AB337" s="294"/>
      <c r="AC337" s="318"/>
      <c r="AD337" s="318"/>
      <c r="AE337" s="294">
        <f t="shared" si="128"/>
        <v>1187.9110000000001</v>
      </c>
      <c r="AF337" s="330">
        <v>1187.9110000000001</v>
      </c>
      <c r="AG337" s="318"/>
      <c r="AH337" s="318"/>
      <c r="AI337" s="294">
        <f t="shared" si="129"/>
        <v>550</v>
      </c>
      <c r="AJ337" s="318">
        <v>550</v>
      </c>
      <c r="AK337" s="318"/>
      <c r="AL337" s="318"/>
      <c r="AM337" s="294">
        <f t="shared" si="130"/>
        <v>4450</v>
      </c>
      <c r="AN337" s="318">
        <v>4450</v>
      </c>
      <c r="AO337" s="318">
        <v>0</v>
      </c>
      <c r="AP337" s="318"/>
      <c r="AQ337" s="318">
        <f t="shared" si="131"/>
        <v>0</v>
      </c>
      <c r="AR337" s="318">
        <v>0</v>
      </c>
      <c r="AS337" s="318"/>
      <c r="AT337" s="318"/>
      <c r="AU337" s="318"/>
      <c r="AV337" s="318">
        <f t="shared" si="132"/>
        <v>0</v>
      </c>
      <c r="AW337" s="318">
        <v>0</v>
      </c>
      <c r="AX337" s="318"/>
      <c r="AY337" s="318"/>
      <c r="AZ337" s="318"/>
      <c r="BA337" s="331"/>
      <c r="BB337" s="331"/>
      <c r="BC337" s="331"/>
      <c r="BD337" s="210">
        <f t="shared" si="116"/>
        <v>0</v>
      </c>
      <c r="BE337" s="912">
        <f t="shared" si="133"/>
        <v>3900</v>
      </c>
      <c r="BF337" s="319">
        <v>2022</v>
      </c>
      <c r="BG337" s="319" t="s">
        <v>910</v>
      </c>
      <c r="BH337" s="319"/>
      <c r="BI337" s="332"/>
    </row>
    <row r="338" spans="1:61" s="333" customFormat="1" ht="140.25" hidden="1">
      <c r="A338" s="326"/>
      <c r="B338" s="327" t="s">
        <v>1160</v>
      </c>
      <c r="C338" s="337" t="s">
        <v>1157</v>
      </c>
      <c r="D338" s="328" t="s">
        <v>1161</v>
      </c>
      <c r="E338" s="329" t="s">
        <v>305</v>
      </c>
      <c r="F338" s="265" t="s">
        <v>1162</v>
      </c>
      <c r="G338" s="318">
        <v>2350</v>
      </c>
      <c r="H338" s="318">
        <v>2350</v>
      </c>
      <c r="I338" s="318"/>
      <c r="J338" s="318"/>
      <c r="K338" s="318">
        <v>2350</v>
      </c>
      <c r="L338" s="318">
        <v>2350</v>
      </c>
      <c r="M338" s="988">
        <v>1783.374</v>
      </c>
      <c r="N338" s="318">
        <v>517.88499999999999</v>
      </c>
      <c r="O338" s="330">
        <v>316.62599999999998</v>
      </c>
      <c r="P338" s="330">
        <v>316.62599999999998</v>
      </c>
      <c r="Q338" s="318"/>
      <c r="R338" s="318"/>
      <c r="S338" s="318">
        <f t="shared" si="125"/>
        <v>250</v>
      </c>
      <c r="T338" s="318">
        <v>250</v>
      </c>
      <c r="U338" s="318"/>
      <c r="V338" s="318"/>
      <c r="W338" s="330">
        <f t="shared" si="126"/>
        <v>0</v>
      </c>
      <c r="X338" s="330"/>
      <c r="Y338" s="318"/>
      <c r="Z338" s="318"/>
      <c r="AA338" s="330">
        <f t="shared" si="127"/>
        <v>0</v>
      </c>
      <c r="AB338" s="330"/>
      <c r="AC338" s="318"/>
      <c r="AD338" s="318"/>
      <c r="AE338" s="330">
        <f t="shared" si="128"/>
        <v>316.62599999999998</v>
      </c>
      <c r="AF338" s="330">
        <v>316.62599999999998</v>
      </c>
      <c r="AG338" s="318"/>
      <c r="AH338" s="318"/>
      <c r="AI338" s="330">
        <f t="shared" si="129"/>
        <v>250</v>
      </c>
      <c r="AJ338" s="318">
        <v>250</v>
      </c>
      <c r="AK338" s="318"/>
      <c r="AL338" s="318"/>
      <c r="AM338" s="330">
        <f t="shared" si="130"/>
        <v>2350</v>
      </c>
      <c r="AN338" s="318">
        <v>2350</v>
      </c>
      <c r="AO338" s="318">
        <v>0</v>
      </c>
      <c r="AP338" s="318"/>
      <c r="AQ338" s="318">
        <f t="shared" si="131"/>
        <v>0</v>
      </c>
      <c r="AR338" s="318">
        <v>0</v>
      </c>
      <c r="AS338" s="318"/>
      <c r="AT338" s="318"/>
      <c r="AU338" s="318"/>
      <c r="AV338" s="318">
        <f t="shared" si="132"/>
        <v>0</v>
      </c>
      <c r="AW338" s="318">
        <v>0</v>
      </c>
      <c r="AX338" s="318"/>
      <c r="AY338" s="318"/>
      <c r="AZ338" s="318"/>
      <c r="BA338" s="331"/>
      <c r="BB338" s="331"/>
      <c r="BC338" s="331"/>
      <c r="BD338" s="210">
        <f t="shared" si="116"/>
        <v>0</v>
      </c>
      <c r="BE338" s="912">
        <f t="shared" si="133"/>
        <v>2100</v>
      </c>
      <c r="BF338" s="319">
        <v>2022</v>
      </c>
      <c r="BG338" s="319" t="s">
        <v>910</v>
      </c>
      <c r="BH338" s="319"/>
      <c r="BI338" s="332"/>
    </row>
    <row r="339" spans="1:61" s="333" customFormat="1" ht="63.75" hidden="1">
      <c r="A339" s="326"/>
      <c r="B339" s="327" t="s">
        <v>1166</v>
      </c>
      <c r="C339" s="337" t="s">
        <v>1134</v>
      </c>
      <c r="D339" s="328" t="s">
        <v>1167</v>
      </c>
      <c r="E339" s="329" t="s">
        <v>305</v>
      </c>
      <c r="F339" s="265" t="s">
        <v>1168</v>
      </c>
      <c r="G339" s="318">
        <v>3000</v>
      </c>
      <c r="H339" s="318">
        <v>3000</v>
      </c>
      <c r="I339" s="318"/>
      <c r="J339" s="318"/>
      <c r="K339" s="318">
        <v>3000</v>
      </c>
      <c r="L339" s="318">
        <v>3000</v>
      </c>
      <c r="M339" s="988">
        <v>133.73500000000001</v>
      </c>
      <c r="N339" s="318">
        <v>9.6870000000000012</v>
      </c>
      <c r="O339" s="330">
        <v>1075.952</v>
      </c>
      <c r="P339" s="330">
        <v>1075.952</v>
      </c>
      <c r="Q339" s="318"/>
      <c r="R339" s="318"/>
      <c r="S339" s="318">
        <f t="shared" si="125"/>
        <v>1800</v>
      </c>
      <c r="T339" s="318">
        <v>1800</v>
      </c>
      <c r="U339" s="318"/>
      <c r="V339" s="318"/>
      <c r="W339" s="330">
        <f t="shared" si="126"/>
        <v>681.80700000000002</v>
      </c>
      <c r="X339" s="330">
        <v>681.80700000000002</v>
      </c>
      <c r="Y339" s="318"/>
      <c r="Z339" s="318"/>
      <c r="AA339" s="330">
        <f t="shared" si="127"/>
        <v>0</v>
      </c>
      <c r="AB339" s="330"/>
      <c r="AC339" s="318"/>
      <c r="AD339" s="318"/>
      <c r="AE339" s="330">
        <f t="shared" si="128"/>
        <v>1075.952</v>
      </c>
      <c r="AF339" s="330">
        <v>1075.952</v>
      </c>
      <c r="AG339" s="318"/>
      <c r="AH339" s="318"/>
      <c r="AI339" s="330">
        <f t="shared" si="129"/>
        <v>1800</v>
      </c>
      <c r="AJ339" s="318">
        <v>1800</v>
      </c>
      <c r="AK339" s="318"/>
      <c r="AL339" s="318"/>
      <c r="AM339" s="330">
        <f t="shared" si="130"/>
        <v>3000</v>
      </c>
      <c r="AN339" s="318">
        <v>3000</v>
      </c>
      <c r="AO339" s="318">
        <v>0</v>
      </c>
      <c r="AP339" s="318"/>
      <c r="AQ339" s="318">
        <f t="shared" si="131"/>
        <v>0</v>
      </c>
      <c r="AR339" s="318">
        <v>0</v>
      </c>
      <c r="AS339" s="318"/>
      <c r="AT339" s="318"/>
      <c r="AU339" s="318"/>
      <c r="AV339" s="318">
        <f t="shared" si="132"/>
        <v>0</v>
      </c>
      <c r="AW339" s="318">
        <v>0</v>
      </c>
      <c r="AX339" s="318"/>
      <c r="AY339" s="318"/>
      <c r="AZ339" s="318"/>
      <c r="BA339" s="331"/>
      <c r="BB339" s="331"/>
      <c r="BC339" s="331"/>
      <c r="BD339" s="210">
        <f t="shared" si="116"/>
        <v>0</v>
      </c>
      <c r="BE339" s="912">
        <f t="shared" si="133"/>
        <v>1200</v>
      </c>
      <c r="BF339" s="319">
        <v>2022</v>
      </c>
      <c r="BG339" s="319" t="s">
        <v>910</v>
      </c>
      <c r="BH339" s="319"/>
      <c r="BI339" s="332"/>
    </row>
    <row r="340" spans="1:61" s="333" customFormat="1" ht="63.75">
      <c r="A340" s="326"/>
      <c r="B340" s="327" t="s">
        <v>1169</v>
      </c>
      <c r="C340" s="337" t="s">
        <v>1144</v>
      </c>
      <c r="D340" s="328" t="s">
        <v>1170</v>
      </c>
      <c r="E340" s="329" t="s">
        <v>305</v>
      </c>
      <c r="F340" s="265" t="s">
        <v>1171</v>
      </c>
      <c r="G340" s="318">
        <v>6400</v>
      </c>
      <c r="H340" s="318">
        <v>6400</v>
      </c>
      <c r="I340" s="318"/>
      <c r="J340" s="318"/>
      <c r="K340" s="318">
        <v>6400</v>
      </c>
      <c r="L340" s="318">
        <v>6400</v>
      </c>
      <c r="M340" s="988">
        <v>2325.75</v>
      </c>
      <c r="N340" s="318">
        <v>692.42</v>
      </c>
      <c r="O340" s="330"/>
      <c r="P340" s="330"/>
      <c r="Q340" s="318"/>
      <c r="R340" s="318"/>
      <c r="S340" s="318">
        <f t="shared" si="125"/>
        <v>1200</v>
      </c>
      <c r="T340" s="318">
        <v>1200</v>
      </c>
      <c r="U340" s="318"/>
      <c r="V340" s="318"/>
      <c r="W340" s="330">
        <f t="shared" si="126"/>
        <v>0</v>
      </c>
      <c r="X340" s="330"/>
      <c r="Y340" s="318"/>
      <c r="Z340" s="318"/>
      <c r="AA340" s="330">
        <f t="shared" si="127"/>
        <v>299.59660000000002</v>
      </c>
      <c r="AB340" s="330">
        <v>299.59660000000002</v>
      </c>
      <c r="AC340" s="318"/>
      <c r="AD340" s="318"/>
      <c r="AE340" s="330">
        <f t="shared" si="128"/>
        <v>0</v>
      </c>
      <c r="AF340" s="330"/>
      <c r="AG340" s="318"/>
      <c r="AH340" s="318"/>
      <c r="AI340" s="330">
        <f t="shared" si="129"/>
        <v>1200</v>
      </c>
      <c r="AJ340" s="318">
        <v>1200</v>
      </c>
      <c r="AK340" s="318"/>
      <c r="AL340" s="318"/>
      <c r="AM340" s="330">
        <f t="shared" si="130"/>
        <v>4400</v>
      </c>
      <c r="AN340" s="318">
        <v>4400</v>
      </c>
      <c r="AO340" s="318">
        <v>0</v>
      </c>
      <c r="AP340" s="318"/>
      <c r="AQ340" s="318">
        <f t="shared" si="131"/>
        <v>2000</v>
      </c>
      <c r="AR340" s="318">
        <v>2000</v>
      </c>
      <c r="AS340" s="318"/>
      <c r="AT340" s="318"/>
      <c r="AU340" s="318"/>
      <c r="AV340" s="318">
        <f t="shared" si="132"/>
        <v>2000</v>
      </c>
      <c r="AW340" s="318">
        <v>2000</v>
      </c>
      <c r="AX340" s="318"/>
      <c r="AY340" s="318"/>
      <c r="AZ340" s="318"/>
      <c r="BA340" s="331"/>
      <c r="BB340" s="331"/>
      <c r="BC340" s="331"/>
      <c r="BD340" s="210">
        <f t="shared" si="116"/>
        <v>2000</v>
      </c>
      <c r="BE340" s="912">
        <f t="shared" si="133"/>
        <v>3200</v>
      </c>
      <c r="BF340" s="319">
        <v>2022</v>
      </c>
      <c r="BG340" s="319" t="s">
        <v>2324</v>
      </c>
      <c r="BH340" s="319" t="s">
        <v>2327</v>
      </c>
      <c r="BI340" s="332"/>
    </row>
    <row r="341" spans="1:61" s="333" customFormat="1" ht="76.5">
      <c r="A341" s="326"/>
      <c r="B341" s="334" t="s">
        <v>1172</v>
      </c>
      <c r="C341" s="328" t="s">
        <v>1144</v>
      </c>
      <c r="D341" s="328" t="s">
        <v>1173</v>
      </c>
      <c r="E341" s="329" t="s">
        <v>305</v>
      </c>
      <c r="F341" s="265" t="s">
        <v>1174</v>
      </c>
      <c r="G341" s="318">
        <v>7650</v>
      </c>
      <c r="H341" s="318">
        <v>7650</v>
      </c>
      <c r="I341" s="318"/>
      <c r="J341" s="318"/>
      <c r="K341" s="318">
        <v>7650</v>
      </c>
      <c r="L341" s="318">
        <v>7650</v>
      </c>
      <c r="M341" s="988">
        <v>5454.0280000000002</v>
      </c>
      <c r="N341" s="318">
        <v>3499.0569999999998</v>
      </c>
      <c r="O341" s="330"/>
      <c r="P341" s="330"/>
      <c r="Q341" s="318"/>
      <c r="R341" s="318"/>
      <c r="S341" s="318">
        <f t="shared" si="125"/>
        <v>2050</v>
      </c>
      <c r="T341" s="318">
        <v>2050</v>
      </c>
      <c r="U341" s="318"/>
      <c r="V341" s="318"/>
      <c r="W341" s="330">
        <f t="shared" si="126"/>
        <v>0</v>
      </c>
      <c r="X341" s="330"/>
      <c r="Y341" s="318"/>
      <c r="Z341" s="318"/>
      <c r="AA341" s="330">
        <f t="shared" si="127"/>
        <v>1827.183</v>
      </c>
      <c r="AB341" s="330">
        <v>1827.183</v>
      </c>
      <c r="AC341" s="318"/>
      <c r="AD341" s="318"/>
      <c r="AE341" s="330">
        <f t="shared" si="128"/>
        <v>0</v>
      </c>
      <c r="AF341" s="330"/>
      <c r="AG341" s="318"/>
      <c r="AH341" s="318"/>
      <c r="AI341" s="330">
        <f t="shared" si="129"/>
        <v>2050</v>
      </c>
      <c r="AJ341" s="318">
        <v>2050</v>
      </c>
      <c r="AK341" s="318"/>
      <c r="AL341" s="318"/>
      <c r="AM341" s="330">
        <f t="shared" si="130"/>
        <v>5650</v>
      </c>
      <c r="AN341" s="318">
        <v>5650</v>
      </c>
      <c r="AO341" s="318">
        <v>0</v>
      </c>
      <c r="AP341" s="318"/>
      <c r="AQ341" s="318">
        <f t="shared" si="131"/>
        <v>2000</v>
      </c>
      <c r="AR341" s="318">
        <v>2000</v>
      </c>
      <c r="AS341" s="318"/>
      <c r="AT341" s="318"/>
      <c r="AU341" s="318"/>
      <c r="AV341" s="318">
        <f t="shared" si="132"/>
        <v>2000</v>
      </c>
      <c r="AW341" s="318">
        <v>2000</v>
      </c>
      <c r="AX341" s="318"/>
      <c r="AY341" s="318"/>
      <c r="AZ341" s="318"/>
      <c r="BA341" s="331"/>
      <c r="BB341" s="331"/>
      <c r="BC341" s="331"/>
      <c r="BD341" s="210">
        <f t="shared" si="116"/>
        <v>2000</v>
      </c>
      <c r="BE341" s="912">
        <f t="shared" si="133"/>
        <v>3600</v>
      </c>
      <c r="BF341" s="319">
        <v>2022</v>
      </c>
      <c r="BG341" s="319" t="s">
        <v>2324</v>
      </c>
      <c r="BH341" s="319" t="s">
        <v>2327</v>
      </c>
      <c r="BI341" s="332"/>
    </row>
    <row r="342" spans="1:61" s="333" customFormat="1" ht="38.25">
      <c r="A342" s="326"/>
      <c r="B342" s="327" t="s">
        <v>1175</v>
      </c>
      <c r="C342" s="337" t="s">
        <v>1108</v>
      </c>
      <c r="D342" s="328" t="s">
        <v>1176</v>
      </c>
      <c r="E342" s="329" t="s">
        <v>305</v>
      </c>
      <c r="F342" s="265" t="s">
        <v>1177</v>
      </c>
      <c r="G342" s="318">
        <v>4960</v>
      </c>
      <c r="H342" s="318">
        <v>4960</v>
      </c>
      <c r="I342" s="318"/>
      <c r="J342" s="318"/>
      <c r="K342" s="318">
        <v>4960</v>
      </c>
      <c r="L342" s="318">
        <v>4960</v>
      </c>
      <c r="M342" s="988">
        <v>4358.7080000000005</v>
      </c>
      <c r="N342" s="318">
        <v>2123.703</v>
      </c>
      <c r="O342" s="330"/>
      <c r="P342" s="330"/>
      <c r="Q342" s="318"/>
      <c r="R342" s="318"/>
      <c r="S342" s="318">
        <f t="shared" si="125"/>
        <v>1260</v>
      </c>
      <c r="T342" s="318">
        <v>1260</v>
      </c>
      <c r="U342" s="318"/>
      <c r="V342" s="318"/>
      <c r="W342" s="330">
        <f t="shared" si="126"/>
        <v>0</v>
      </c>
      <c r="X342" s="330"/>
      <c r="Y342" s="318"/>
      <c r="Z342" s="318"/>
      <c r="AA342" s="294">
        <f t="shared" si="127"/>
        <v>1260</v>
      </c>
      <c r="AB342" s="294">
        <v>1260</v>
      </c>
      <c r="AC342" s="318"/>
      <c r="AD342" s="318"/>
      <c r="AE342" s="294">
        <f t="shared" si="128"/>
        <v>0</v>
      </c>
      <c r="AF342" s="330"/>
      <c r="AG342" s="318"/>
      <c r="AH342" s="318"/>
      <c r="AI342" s="294">
        <f t="shared" si="129"/>
        <v>1260</v>
      </c>
      <c r="AJ342" s="318">
        <v>1260</v>
      </c>
      <c r="AK342" s="318"/>
      <c r="AL342" s="318"/>
      <c r="AM342" s="294">
        <f t="shared" si="130"/>
        <v>3960</v>
      </c>
      <c r="AN342" s="318">
        <v>3960</v>
      </c>
      <c r="AO342" s="318">
        <v>0</v>
      </c>
      <c r="AP342" s="318"/>
      <c r="AQ342" s="318">
        <f t="shared" si="131"/>
        <v>1000</v>
      </c>
      <c r="AR342" s="318">
        <v>1000</v>
      </c>
      <c r="AS342" s="318"/>
      <c r="AT342" s="318"/>
      <c r="AU342" s="318"/>
      <c r="AV342" s="318">
        <f t="shared" si="132"/>
        <v>1000</v>
      </c>
      <c r="AW342" s="318">
        <v>1000</v>
      </c>
      <c r="AX342" s="318"/>
      <c r="AY342" s="318"/>
      <c r="AZ342" s="318"/>
      <c r="BA342" s="331"/>
      <c r="BB342" s="331"/>
      <c r="BC342" s="331"/>
      <c r="BD342" s="210">
        <f t="shared" si="116"/>
        <v>1000</v>
      </c>
      <c r="BE342" s="912">
        <f t="shared" si="133"/>
        <v>2700</v>
      </c>
      <c r="BF342" s="319">
        <v>2022</v>
      </c>
      <c r="BG342" s="319" t="s">
        <v>2324</v>
      </c>
      <c r="BH342" s="319" t="s">
        <v>2327</v>
      </c>
      <c r="BI342" s="332"/>
    </row>
    <row r="343" spans="1:61" s="333" customFormat="1" ht="51">
      <c r="A343" s="326"/>
      <c r="B343" s="334" t="s">
        <v>1178</v>
      </c>
      <c r="C343" s="328" t="s">
        <v>1134</v>
      </c>
      <c r="D343" s="328" t="s">
        <v>1179</v>
      </c>
      <c r="E343" s="329" t="s">
        <v>305</v>
      </c>
      <c r="F343" s="265" t="s">
        <v>1180</v>
      </c>
      <c r="G343" s="318">
        <v>8000</v>
      </c>
      <c r="H343" s="318">
        <v>8000</v>
      </c>
      <c r="I343" s="318"/>
      <c r="J343" s="318"/>
      <c r="K343" s="318">
        <v>8000</v>
      </c>
      <c r="L343" s="318">
        <v>8000</v>
      </c>
      <c r="M343" s="988">
        <v>5426.3230000000003</v>
      </c>
      <c r="N343" s="318">
        <v>3001.607</v>
      </c>
      <c r="O343" s="330"/>
      <c r="P343" s="330"/>
      <c r="Q343" s="318"/>
      <c r="R343" s="318"/>
      <c r="S343" s="318">
        <f t="shared" si="125"/>
        <v>1310</v>
      </c>
      <c r="T343" s="318">
        <v>1310</v>
      </c>
      <c r="U343" s="318"/>
      <c r="V343" s="318"/>
      <c r="W343" s="330">
        <f t="shared" si="126"/>
        <v>0</v>
      </c>
      <c r="X343" s="330"/>
      <c r="Y343" s="318"/>
      <c r="Z343" s="318"/>
      <c r="AA343" s="330">
        <f t="shared" si="127"/>
        <v>1310</v>
      </c>
      <c r="AB343" s="330">
        <v>1310</v>
      </c>
      <c r="AC343" s="318"/>
      <c r="AD343" s="318"/>
      <c r="AE343" s="330">
        <f t="shared" si="128"/>
        <v>0</v>
      </c>
      <c r="AF343" s="330"/>
      <c r="AG343" s="318"/>
      <c r="AH343" s="318"/>
      <c r="AI343" s="330">
        <f t="shared" si="129"/>
        <v>1310</v>
      </c>
      <c r="AJ343" s="318">
        <v>1310</v>
      </c>
      <c r="AK343" s="318"/>
      <c r="AL343" s="318"/>
      <c r="AM343" s="330">
        <f t="shared" si="130"/>
        <v>5000</v>
      </c>
      <c r="AN343" s="318">
        <v>5000</v>
      </c>
      <c r="AO343" s="318">
        <v>0</v>
      </c>
      <c r="AP343" s="318"/>
      <c r="AQ343" s="318">
        <f t="shared" si="131"/>
        <v>3000</v>
      </c>
      <c r="AR343" s="318">
        <v>3000</v>
      </c>
      <c r="AS343" s="318"/>
      <c r="AT343" s="318"/>
      <c r="AU343" s="318"/>
      <c r="AV343" s="318">
        <f t="shared" si="132"/>
        <v>3000</v>
      </c>
      <c r="AW343" s="318">
        <v>3000</v>
      </c>
      <c r="AX343" s="318"/>
      <c r="AY343" s="318"/>
      <c r="AZ343" s="318"/>
      <c r="BA343" s="331"/>
      <c r="BB343" s="331"/>
      <c r="BC343" s="331"/>
      <c r="BD343" s="210">
        <f t="shared" si="116"/>
        <v>3000</v>
      </c>
      <c r="BE343" s="912">
        <f t="shared" si="133"/>
        <v>3690</v>
      </c>
      <c r="BF343" s="319">
        <v>2022</v>
      </c>
      <c r="BG343" s="319" t="s">
        <v>2324</v>
      </c>
      <c r="BH343" s="319" t="s">
        <v>2327</v>
      </c>
      <c r="BI343" s="332"/>
    </row>
    <row r="344" spans="1:61" s="562" customFormat="1" ht="31.5" hidden="1">
      <c r="A344" s="553"/>
      <c r="B344" s="554" t="s">
        <v>1163</v>
      </c>
      <c r="C344" s="555" t="s">
        <v>1144</v>
      </c>
      <c r="D344" s="556" t="s">
        <v>1164</v>
      </c>
      <c r="E344" s="557" t="s">
        <v>206</v>
      </c>
      <c r="F344" s="558" t="s">
        <v>1165</v>
      </c>
      <c r="G344" s="550">
        <v>2000</v>
      </c>
      <c r="H344" s="550">
        <v>2000</v>
      </c>
      <c r="I344" s="550"/>
      <c r="J344" s="550"/>
      <c r="K344" s="550">
        <v>2000</v>
      </c>
      <c r="L344" s="550">
        <v>2000</v>
      </c>
      <c r="M344" s="989">
        <v>145.37799999999999</v>
      </c>
      <c r="N344" s="550">
        <v>145.37799999999999</v>
      </c>
      <c r="O344" s="559"/>
      <c r="P344" s="559"/>
      <c r="Q344" s="550"/>
      <c r="R344" s="550"/>
      <c r="S344" s="550">
        <f t="shared" si="125"/>
        <v>2000</v>
      </c>
      <c r="T344" s="550">
        <v>2000</v>
      </c>
      <c r="U344" s="550"/>
      <c r="V344" s="550"/>
      <c r="W344" s="559">
        <f t="shared" si="126"/>
        <v>0</v>
      </c>
      <c r="X344" s="559"/>
      <c r="Y344" s="550"/>
      <c r="Z344" s="550"/>
      <c r="AA344" s="550">
        <f t="shared" si="127"/>
        <v>638.548</v>
      </c>
      <c r="AB344" s="550">
        <v>638.548</v>
      </c>
      <c r="AC344" s="550"/>
      <c r="AD344" s="550"/>
      <c r="AE344" s="550">
        <f t="shared" si="128"/>
        <v>0</v>
      </c>
      <c r="AF344" s="559"/>
      <c r="AG344" s="550"/>
      <c r="AH344" s="550"/>
      <c r="AI344" s="550">
        <f t="shared" si="129"/>
        <v>2000</v>
      </c>
      <c r="AJ344" s="550">
        <v>2000</v>
      </c>
      <c r="AK344" s="550"/>
      <c r="AL344" s="550"/>
      <c r="AM344" s="550">
        <f t="shared" si="130"/>
        <v>2000</v>
      </c>
      <c r="AN344" s="550">
        <v>2000</v>
      </c>
      <c r="AO344" s="550">
        <v>0</v>
      </c>
      <c r="AP344" s="550"/>
      <c r="AQ344" s="550">
        <f t="shared" si="131"/>
        <v>0</v>
      </c>
      <c r="AR344" s="550">
        <v>0</v>
      </c>
      <c r="AS344" s="550"/>
      <c r="AT344" s="550"/>
      <c r="AU344" s="550"/>
      <c r="AV344" s="550">
        <f t="shared" si="132"/>
        <v>0</v>
      </c>
      <c r="AW344" s="550">
        <v>0</v>
      </c>
      <c r="AX344" s="550"/>
      <c r="AY344" s="550"/>
      <c r="AZ344" s="550"/>
      <c r="BA344" s="560"/>
      <c r="BB344" s="560"/>
      <c r="BC344" s="560"/>
      <c r="BD344" s="560"/>
      <c r="BE344" s="913">
        <f t="shared" si="133"/>
        <v>0</v>
      </c>
      <c r="BF344" s="527">
        <v>2023</v>
      </c>
      <c r="BG344" s="527" t="s">
        <v>910</v>
      </c>
      <c r="BH344" s="527"/>
      <c r="BI344" s="561"/>
    </row>
    <row r="345" spans="1:61" s="562" customFormat="1" ht="38.25">
      <c r="A345" s="553"/>
      <c r="B345" s="554" t="s">
        <v>1181</v>
      </c>
      <c r="C345" s="555" t="s">
        <v>1182</v>
      </c>
      <c r="D345" s="556" t="s">
        <v>1183</v>
      </c>
      <c r="E345" s="557" t="s">
        <v>206</v>
      </c>
      <c r="F345" s="558" t="s">
        <v>1184</v>
      </c>
      <c r="G345" s="550">
        <v>11000</v>
      </c>
      <c r="H345" s="550">
        <v>8000</v>
      </c>
      <c r="I345" s="550">
        <v>3000</v>
      </c>
      <c r="J345" s="550"/>
      <c r="K345" s="550">
        <v>11000</v>
      </c>
      <c r="L345" s="550">
        <v>8000</v>
      </c>
      <c r="M345" s="989">
        <v>0</v>
      </c>
      <c r="N345" s="550"/>
      <c r="O345" s="559"/>
      <c r="P345" s="559"/>
      <c r="Q345" s="550"/>
      <c r="R345" s="550"/>
      <c r="S345" s="550">
        <f t="shared" si="125"/>
        <v>1000</v>
      </c>
      <c r="T345" s="550">
        <v>1000</v>
      </c>
      <c r="U345" s="550"/>
      <c r="V345" s="550"/>
      <c r="W345" s="559">
        <f t="shared" si="126"/>
        <v>0</v>
      </c>
      <c r="X345" s="559"/>
      <c r="Y345" s="550"/>
      <c r="Z345" s="550"/>
      <c r="AA345" s="550">
        <f t="shared" si="127"/>
        <v>1000</v>
      </c>
      <c r="AB345" s="550">
        <v>1000</v>
      </c>
      <c r="AC345" s="550"/>
      <c r="AD345" s="550"/>
      <c r="AE345" s="550">
        <f t="shared" si="128"/>
        <v>0</v>
      </c>
      <c r="AF345" s="559"/>
      <c r="AG345" s="550"/>
      <c r="AH345" s="550"/>
      <c r="AI345" s="550">
        <f t="shared" si="129"/>
        <v>1000</v>
      </c>
      <c r="AJ345" s="550">
        <v>1000</v>
      </c>
      <c r="AK345" s="550"/>
      <c r="AL345" s="550"/>
      <c r="AM345" s="550">
        <f t="shared" si="130"/>
        <v>1000</v>
      </c>
      <c r="AN345" s="550">
        <v>1000</v>
      </c>
      <c r="AO345" s="550">
        <v>0</v>
      </c>
      <c r="AP345" s="550"/>
      <c r="AQ345" s="550">
        <f t="shared" si="131"/>
        <v>10000</v>
      </c>
      <c r="AR345" s="550">
        <v>7000</v>
      </c>
      <c r="AS345" s="550"/>
      <c r="AT345" s="550">
        <v>3000</v>
      </c>
      <c r="AU345" s="550"/>
      <c r="AV345" s="550">
        <f t="shared" si="132"/>
        <v>10000</v>
      </c>
      <c r="AW345" s="550">
        <v>7000</v>
      </c>
      <c r="AX345" s="550"/>
      <c r="AY345" s="550">
        <v>3000</v>
      </c>
      <c r="AZ345" s="550"/>
      <c r="BA345" s="560"/>
      <c r="BB345" s="560"/>
      <c r="BC345" s="560"/>
      <c r="BD345" s="560"/>
      <c r="BE345" s="913">
        <f t="shared" si="133"/>
        <v>0</v>
      </c>
      <c r="BF345" s="527">
        <v>2023</v>
      </c>
      <c r="BG345" s="527" t="s">
        <v>2324</v>
      </c>
      <c r="BH345" s="527" t="s">
        <v>2327</v>
      </c>
      <c r="BI345" s="561"/>
    </row>
    <row r="346" spans="1:61" s="562" customFormat="1" ht="51">
      <c r="A346" s="553"/>
      <c r="B346" s="554" t="s">
        <v>1185</v>
      </c>
      <c r="C346" s="555" t="s">
        <v>1119</v>
      </c>
      <c r="D346" s="555" t="s">
        <v>1186</v>
      </c>
      <c r="E346" s="557" t="s">
        <v>206</v>
      </c>
      <c r="F346" s="558" t="s">
        <v>1187</v>
      </c>
      <c r="G346" s="550">
        <v>6000</v>
      </c>
      <c r="H346" s="550">
        <v>6000</v>
      </c>
      <c r="I346" s="550"/>
      <c r="J346" s="550"/>
      <c r="K346" s="550">
        <v>6000</v>
      </c>
      <c r="L346" s="550">
        <v>6000</v>
      </c>
      <c r="M346" s="989">
        <v>0</v>
      </c>
      <c r="N346" s="550"/>
      <c r="O346" s="559"/>
      <c r="P346" s="559"/>
      <c r="Q346" s="550"/>
      <c r="R346" s="550"/>
      <c r="S346" s="550">
        <f t="shared" si="125"/>
        <v>500</v>
      </c>
      <c r="T346" s="550">
        <v>500</v>
      </c>
      <c r="U346" s="550"/>
      <c r="V346" s="550"/>
      <c r="W346" s="559">
        <f t="shared" si="126"/>
        <v>0</v>
      </c>
      <c r="X346" s="559"/>
      <c r="Y346" s="550"/>
      <c r="Z346" s="550"/>
      <c r="AA346" s="550">
        <f t="shared" si="127"/>
        <v>0</v>
      </c>
      <c r="AB346" s="550"/>
      <c r="AC346" s="550"/>
      <c r="AD346" s="550"/>
      <c r="AE346" s="550">
        <f t="shared" si="128"/>
        <v>0</v>
      </c>
      <c r="AF346" s="559"/>
      <c r="AG346" s="550"/>
      <c r="AH346" s="550"/>
      <c r="AI346" s="550">
        <f t="shared" si="129"/>
        <v>500</v>
      </c>
      <c r="AJ346" s="550">
        <v>500</v>
      </c>
      <c r="AK346" s="550"/>
      <c r="AL346" s="550"/>
      <c r="AM346" s="550">
        <f t="shared" si="130"/>
        <v>500</v>
      </c>
      <c r="AN346" s="550">
        <v>500</v>
      </c>
      <c r="AO346" s="550">
        <v>0</v>
      </c>
      <c r="AP346" s="550"/>
      <c r="AQ346" s="550">
        <f t="shared" si="131"/>
        <v>5500</v>
      </c>
      <c r="AR346" s="550">
        <v>5500</v>
      </c>
      <c r="AS346" s="550"/>
      <c r="AT346" s="550"/>
      <c r="AU346" s="550"/>
      <c r="AV346" s="550">
        <f t="shared" si="132"/>
        <v>5500</v>
      </c>
      <c r="AW346" s="550">
        <v>5500</v>
      </c>
      <c r="AX346" s="550"/>
      <c r="AY346" s="550"/>
      <c r="AZ346" s="550"/>
      <c r="BA346" s="560"/>
      <c r="BB346" s="560"/>
      <c r="BC346" s="560"/>
      <c r="BD346" s="560"/>
      <c r="BE346" s="913">
        <f t="shared" si="133"/>
        <v>0</v>
      </c>
      <c r="BF346" s="527">
        <v>2023</v>
      </c>
      <c r="BG346" s="527" t="s">
        <v>2324</v>
      </c>
      <c r="BH346" s="527" t="s">
        <v>2327</v>
      </c>
      <c r="BI346" s="561"/>
    </row>
    <row r="347" spans="1:61" s="786" customFormat="1" ht="51" hidden="1">
      <c r="A347" s="779"/>
      <c r="B347" s="131" t="s">
        <v>1130</v>
      </c>
      <c r="C347" s="85" t="s">
        <v>1131</v>
      </c>
      <c r="D347" s="85" t="s">
        <v>1132</v>
      </c>
      <c r="E347" s="85" t="s">
        <v>259</v>
      </c>
      <c r="F347" s="780"/>
      <c r="G347" s="781">
        <v>13000</v>
      </c>
      <c r="H347" s="781">
        <v>13000</v>
      </c>
      <c r="I347" s="97"/>
      <c r="J347" s="97"/>
      <c r="K347" s="781">
        <v>13000</v>
      </c>
      <c r="L347" s="781">
        <v>13000</v>
      </c>
      <c r="M347" s="990"/>
      <c r="N347" s="97"/>
      <c r="O347" s="782"/>
      <c r="P347" s="782"/>
      <c r="Q347" s="97"/>
      <c r="R347" s="97"/>
      <c r="S347" s="97">
        <f t="shared" si="123"/>
        <v>0</v>
      </c>
      <c r="T347" s="97"/>
      <c r="U347" s="97"/>
      <c r="V347" s="97"/>
      <c r="W347" s="782">
        <f t="shared" si="124"/>
        <v>0</v>
      </c>
      <c r="X347" s="782"/>
      <c r="Y347" s="97"/>
      <c r="Z347" s="97"/>
      <c r="AA347" s="783">
        <f t="shared" si="117"/>
        <v>0</v>
      </c>
      <c r="AB347" s="783"/>
      <c r="AC347" s="97"/>
      <c r="AD347" s="97"/>
      <c r="AE347" s="783">
        <f t="shared" si="118"/>
        <v>0</v>
      </c>
      <c r="AF347" s="782"/>
      <c r="AG347" s="97"/>
      <c r="AH347" s="97"/>
      <c r="AI347" s="783">
        <f t="shared" si="119"/>
        <v>0</v>
      </c>
      <c r="AJ347" s="97"/>
      <c r="AK347" s="97"/>
      <c r="AL347" s="97"/>
      <c r="AM347" s="783">
        <f t="shared" si="120"/>
        <v>0</v>
      </c>
      <c r="AN347" s="97"/>
      <c r="AO347" s="97"/>
      <c r="AP347" s="97"/>
      <c r="AQ347" s="781">
        <f t="shared" si="121"/>
        <v>13000</v>
      </c>
      <c r="AR347" s="781">
        <v>13000</v>
      </c>
      <c r="AS347" s="97"/>
      <c r="AT347" s="97"/>
      <c r="AU347" s="97"/>
      <c r="AV347" s="781">
        <f t="shared" si="122"/>
        <v>13000</v>
      </c>
      <c r="AW347" s="781">
        <v>13000</v>
      </c>
      <c r="AX347" s="97"/>
      <c r="AY347" s="97"/>
      <c r="AZ347" s="97"/>
      <c r="BA347" s="784"/>
      <c r="BB347" s="784"/>
      <c r="BC347" s="784"/>
      <c r="BD347" s="784"/>
      <c r="BE347" s="914">
        <f t="shared" si="110"/>
        <v>0</v>
      </c>
      <c r="BF347" s="197">
        <v>2024</v>
      </c>
      <c r="BG347" s="197" t="s">
        <v>2323</v>
      </c>
      <c r="BH347" s="197" t="s">
        <v>2327</v>
      </c>
      <c r="BI347" s="785"/>
    </row>
    <row r="348" spans="1:61" s="786" customFormat="1" ht="31.5" hidden="1">
      <c r="A348" s="779"/>
      <c r="B348" s="131" t="s">
        <v>1133</v>
      </c>
      <c r="C348" s="85" t="s">
        <v>1134</v>
      </c>
      <c r="D348" s="85" t="s">
        <v>1135</v>
      </c>
      <c r="E348" s="85" t="s">
        <v>259</v>
      </c>
      <c r="F348" s="780"/>
      <c r="G348" s="781">
        <v>6194</v>
      </c>
      <c r="H348" s="781">
        <v>6194</v>
      </c>
      <c r="I348" s="97"/>
      <c r="J348" s="97"/>
      <c r="K348" s="781">
        <v>6194</v>
      </c>
      <c r="L348" s="781">
        <v>6194</v>
      </c>
      <c r="M348" s="990"/>
      <c r="N348" s="97"/>
      <c r="O348" s="782"/>
      <c r="P348" s="782"/>
      <c r="Q348" s="97"/>
      <c r="R348" s="97"/>
      <c r="S348" s="97">
        <f t="shared" si="123"/>
        <v>0</v>
      </c>
      <c r="T348" s="97"/>
      <c r="U348" s="97"/>
      <c r="V348" s="97"/>
      <c r="W348" s="782">
        <f t="shared" si="124"/>
        <v>0</v>
      </c>
      <c r="X348" s="782"/>
      <c r="Y348" s="97"/>
      <c r="Z348" s="97"/>
      <c r="AA348" s="783">
        <f t="shared" si="117"/>
        <v>0</v>
      </c>
      <c r="AB348" s="783"/>
      <c r="AC348" s="97"/>
      <c r="AD348" s="97"/>
      <c r="AE348" s="783">
        <f t="shared" si="118"/>
        <v>0</v>
      </c>
      <c r="AF348" s="782"/>
      <c r="AG348" s="97"/>
      <c r="AH348" s="97"/>
      <c r="AI348" s="783">
        <f t="shared" si="119"/>
        <v>0</v>
      </c>
      <c r="AJ348" s="97"/>
      <c r="AK348" s="97"/>
      <c r="AL348" s="97"/>
      <c r="AM348" s="783">
        <f t="shared" si="120"/>
        <v>0</v>
      </c>
      <c r="AN348" s="97"/>
      <c r="AO348" s="97"/>
      <c r="AP348" s="97"/>
      <c r="AQ348" s="781">
        <f t="shared" si="121"/>
        <v>6194</v>
      </c>
      <c r="AR348" s="781">
        <v>6194</v>
      </c>
      <c r="AS348" s="97"/>
      <c r="AT348" s="97"/>
      <c r="AU348" s="97"/>
      <c r="AV348" s="781">
        <f t="shared" si="122"/>
        <v>6194</v>
      </c>
      <c r="AW348" s="781">
        <v>6194</v>
      </c>
      <c r="AX348" s="97"/>
      <c r="AY348" s="97"/>
      <c r="AZ348" s="97"/>
      <c r="BA348" s="784"/>
      <c r="BB348" s="784"/>
      <c r="BC348" s="784"/>
      <c r="BD348" s="784"/>
      <c r="BE348" s="914">
        <f t="shared" si="110"/>
        <v>0</v>
      </c>
      <c r="BF348" s="197">
        <v>2024</v>
      </c>
      <c r="BG348" s="197" t="s">
        <v>2323</v>
      </c>
      <c r="BH348" s="197" t="s">
        <v>2327</v>
      </c>
      <c r="BI348" s="785"/>
    </row>
    <row r="349" spans="1:61" s="28" customFormat="1" ht="18.75" hidden="1">
      <c r="A349" s="25" t="s">
        <v>48</v>
      </c>
      <c r="B349" s="47" t="s">
        <v>57</v>
      </c>
      <c r="C349" s="26"/>
      <c r="D349" s="26"/>
      <c r="E349" s="26"/>
      <c r="F349" s="91"/>
      <c r="G349" s="92">
        <f>SUM(G350:G390)</f>
        <v>191090</v>
      </c>
      <c r="H349" s="92">
        <f t="shared" ref="H349:BE349" si="134">SUM(H350:H390)</f>
        <v>189708</v>
      </c>
      <c r="I349" s="92">
        <f t="shared" si="134"/>
        <v>1382</v>
      </c>
      <c r="J349" s="92">
        <f t="shared" si="134"/>
        <v>0</v>
      </c>
      <c r="K349" s="92">
        <f t="shared" si="134"/>
        <v>191090</v>
      </c>
      <c r="L349" s="92">
        <f t="shared" si="134"/>
        <v>191090</v>
      </c>
      <c r="M349" s="984">
        <f t="shared" si="134"/>
        <v>123348.59176900001</v>
      </c>
      <c r="N349" s="92">
        <f t="shared" si="134"/>
        <v>26243.299600000002</v>
      </c>
      <c r="O349" s="92">
        <f t="shared" si="134"/>
        <v>2399.355</v>
      </c>
      <c r="P349" s="92">
        <f t="shared" si="134"/>
        <v>2399.355</v>
      </c>
      <c r="Q349" s="92">
        <f t="shared" si="134"/>
        <v>0</v>
      </c>
      <c r="R349" s="92">
        <f t="shared" si="134"/>
        <v>0</v>
      </c>
      <c r="S349" s="92">
        <f t="shared" si="134"/>
        <v>46545</v>
      </c>
      <c r="T349" s="92">
        <f t="shared" si="134"/>
        <v>46545</v>
      </c>
      <c r="U349" s="92">
        <f t="shared" si="134"/>
        <v>0</v>
      </c>
      <c r="V349" s="92">
        <f t="shared" si="134"/>
        <v>0</v>
      </c>
      <c r="W349" s="92">
        <f t="shared" si="134"/>
        <v>1989.7599999999998</v>
      </c>
      <c r="X349" s="92">
        <f t="shared" si="134"/>
        <v>1989.7599999999998</v>
      </c>
      <c r="Y349" s="92">
        <f t="shared" si="134"/>
        <v>0</v>
      </c>
      <c r="Z349" s="92">
        <f t="shared" si="134"/>
        <v>0</v>
      </c>
      <c r="AA349" s="92">
        <f t="shared" si="134"/>
        <v>16311.491999999998</v>
      </c>
      <c r="AB349" s="92">
        <f t="shared" si="134"/>
        <v>16311.491999999998</v>
      </c>
      <c r="AC349" s="92">
        <f t="shared" si="134"/>
        <v>0</v>
      </c>
      <c r="AD349" s="92">
        <f t="shared" si="134"/>
        <v>0</v>
      </c>
      <c r="AE349" s="92">
        <f t="shared" si="134"/>
        <v>2399.355</v>
      </c>
      <c r="AF349" s="92">
        <f t="shared" si="134"/>
        <v>2399.355</v>
      </c>
      <c r="AG349" s="92">
        <f t="shared" si="134"/>
        <v>0</v>
      </c>
      <c r="AH349" s="92">
        <f t="shared" si="134"/>
        <v>0</v>
      </c>
      <c r="AI349" s="92">
        <f t="shared" si="134"/>
        <v>46545</v>
      </c>
      <c r="AJ349" s="92">
        <f t="shared" si="134"/>
        <v>46545</v>
      </c>
      <c r="AK349" s="92">
        <f t="shared" si="134"/>
        <v>0</v>
      </c>
      <c r="AL349" s="92">
        <f t="shared" si="134"/>
        <v>0</v>
      </c>
      <c r="AM349" s="92">
        <f t="shared" si="134"/>
        <v>119761</v>
      </c>
      <c r="AN349" s="92">
        <f t="shared" si="134"/>
        <v>119761</v>
      </c>
      <c r="AO349" s="92">
        <f t="shared" si="134"/>
        <v>0</v>
      </c>
      <c r="AP349" s="92">
        <f t="shared" si="134"/>
        <v>0</v>
      </c>
      <c r="AQ349" s="92">
        <f t="shared" si="134"/>
        <v>71326.342000000004</v>
      </c>
      <c r="AR349" s="92">
        <f t="shared" si="134"/>
        <v>69944.342000000004</v>
      </c>
      <c r="AS349" s="92">
        <f t="shared" si="134"/>
        <v>0</v>
      </c>
      <c r="AT349" s="92">
        <f t="shared" si="134"/>
        <v>1382</v>
      </c>
      <c r="AU349" s="92">
        <f t="shared" si="134"/>
        <v>0</v>
      </c>
      <c r="AV349" s="92">
        <f t="shared" si="134"/>
        <v>47699.342000000004</v>
      </c>
      <c r="AW349" s="92">
        <f t="shared" si="134"/>
        <v>47699.342000000004</v>
      </c>
      <c r="AX349" s="92">
        <f t="shared" si="134"/>
        <v>0</v>
      </c>
      <c r="AY349" s="92">
        <f t="shared" si="134"/>
        <v>0</v>
      </c>
      <c r="AZ349" s="92">
        <f t="shared" si="134"/>
        <v>0</v>
      </c>
      <c r="BA349" s="92">
        <f t="shared" si="134"/>
        <v>0</v>
      </c>
      <c r="BB349" s="92">
        <f t="shared" si="134"/>
        <v>0</v>
      </c>
      <c r="BC349" s="92">
        <f t="shared" si="134"/>
        <v>0</v>
      </c>
      <c r="BD349" s="92">
        <f t="shared" si="134"/>
        <v>7858.3420000000006</v>
      </c>
      <c r="BE349" s="92">
        <f t="shared" si="134"/>
        <v>73216</v>
      </c>
      <c r="BF349" s="198"/>
      <c r="BG349" s="198"/>
      <c r="BH349" s="198"/>
      <c r="BI349" s="27"/>
    </row>
    <row r="350" spans="1:61" s="283" customFormat="1" ht="51" hidden="1">
      <c r="A350" s="338">
        <v>1</v>
      </c>
      <c r="B350" s="339" t="s">
        <v>1684</v>
      </c>
      <c r="C350" s="340" t="s">
        <v>1558</v>
      </c>
      <c r="D350" s="340" t="s">
        <v>1685</v>
      </c>
      <c r="E350" s="340" t="s">
        <v>524</v>
      </c>
      <c r="F350" s="341" t="s">
        <v>1686</v>
      </c>
      <c r="G350" s="342">
        <v>1700</v>
      </c>
      <c r="H350" s="342">
        <v>1700</v>
      </c>
      <c r="I350" s="343"/>
      <c r="J350" s="343"/>
      <c r="K350" s="342">
        <v>1700</v>
      </c>
      <c r="L350" s="342">
        <v>1700</v>
      </c>
      <c r="M350" s="991">
        <v>1363.038</v>
      </c>
      <c r="N350" s="342">
        <v>191.57</v>
      </c>
      <c r="O350" s="344">
        <f>P350+Q350+R350</f>
        <v>0</v>
      </c>
      <c r="P350" s="344">
        <v>0</v>
      </c>
      <c r="Q350" s="344"/>
      <c r="R350" s="344"/>
      <c r="S350" s="345">
        <f t="shared" si="123"/>
        <v>478</v>
      </c>
      <c r="T350" s="344">
        <v>478</v>
      </c>
      <c r="U350" s="344"/>
      <c r="V350" s="344"/>
      <c r="W350" s="344">
        <f t="shared" si="124"/>
        <v>0</v>
      </c>
      <c r="X350" s="346">
        <v>0</v>
      </c>
      <c r="Y350" s="344"/>
      <c r="Z350" s="344"/>
      <c r="AA350" s="344">
        <f t="shared" si="117"/>
        <v>235.024</v>
      </c>
      <c r="AB350" s="344">
        <v>235.024</v>
      </c>
      <c r="AC350" s="344"/>
      <c r="AD350" s="344"/>
      <c r="AE350" s="344">
        <f t="shared" si="118"/>
        <v>0</v>
      </c>
      <c r="AF350" s="344">
        <f>P350</f>
        <v>0</v>
      </c>
      <c r="AG350" s="344"/>
      <c r="AH350" s="344"/>
      <c r="AI350" s="344">
        <f t="shared" si="119"/>
        <v>478</v>
      </c>
      <c r="AJ350" s="344">
        <f>T350</f>
        <v>478</v>
      </c>
      <c r="AK350" s="344"/>
      <c r="AL350" s="344"/>
      <c r="AM350" s="344">
        <f t="shared" si="120"/>
        <v>1699.2360000000001</v>
      </c>
      <c r="AN350" s="344">
        <v>1699.2360000000001</v>
      </c>
      <c r="AO350" s="344"/>
      <c r="AP350" s="344"/>
      <c r="AQ350" s="347">
        <f t="shared" si="121"/>
        <v>0</v>
      </c>
      <c r="AR350" s="347"/>
      <c r="AS350" s="344"/>
      <c r="AT350" s="344"/>
      <c r="AU350" s="344"/>
      <c r="AV350" s="344">
        <f t="shared" si="122"/>
        <v>0</v>
      </c>
      <c r="AW350" s="344"/>
      <c r="AX350" s="348"/>
      <c r="AY350" s="344"/>
      <c r="AZ350" s="344"/>
      <c r="BA350" s="349"/>
      <c r="BB350" s="349"/>
      <c r="BC350" s="349"/>
      <c r="BD350" s="210">
        <f t="shared" ref="BD350:BD378" si="135">AW350</f>
        <v>0</v>
      </c>
      <c r="BE350" s="915">
        <f t="shared" si="110"/>
        <v>1221.2360000000001</v>
      </c>
      <c r="BF350" s="350">
        <v>2022</v>
      </c>
      <c r="BG350" s="350" t="s">
        <v>910</v>
      </c>
      <c r="BH350" s="350"/>
      <c r="BI350" s="351"/>
    </row>
    <row r="351" spans="1:61" s="270" customFormat="1" ht="45">
      <c r="A351" s="338">
        <v>2</v>
      </c>
      <c r="B351" s="339" t="s">
        <v>1687</v>
      </c>
      <c r="C351" s="340" t="s">
        <v>1623</v>
      </c>
      <c r="D351" s="340" t="s">
        <v>1688</v>
      </c>
      <c r="E351" s="340" t="s">
        <v>524</v>
      </c>
      <c r="F351" s="341" t="s">
        <v>1689</v>
      </c>
      <c r="G351" s="342">
        <v>2100</v>
      </c>
      <c r="H351" s="342">
        <v>2100</v>
      </c>
      <c r="I351" s="344"/>
      <c r="J351" s="344"/>
      <c r="K351" s="342">
        <v>2100</v>
      </c>
      <c r="L351" s="342">
        <v>2100</v>
      </c>
      <c r="M351" s="991">
        <v>1750.5840000000001</v>
      </c>
      <c r="N351" s="342">
        <v>821.60299999999995</v>
      </c>
      <c r="O351" s="344">
        <f t="shared" ref="O351:O385" si="136">P351+Q351+R351</f>
        <v>1E-3</v>
      </c>
      <c r="P351" s="344">
        <v>1E-3</v>
      </c>
      <c r="Q351" s="344"/>
      <c r="R351" s="344"/>
      <c r="S351" s="345">
        <f t="shared" si="123"/>
        <v>500</v>
      </c>
      <c r="T351" s="344">
        <v>500</v>
      </c>
      <c r="U351" s="344"/>
      <c r="V351" s="344"/>
      <c r="W351" s="344">
        <f t="shared" si="124"/>
        <v>1E-3</v>
      </c>
      <c r="X351" s="346">
        <v>1E-3</v>
      </c>
      <c r="Y351" s="344"/>
      <c r="Z351" s="344"/>
      <c r="AA351" s="344">
        <f t="shared" si="117"/>
        <v>500</v>
      </c>
      <c r="AB351" s="344">
        <v>500</v>
      </c>
      <c r="AC351" s="344"/>
      <c r="AD351" s="344"/>
      <c r="AE351" s="344">
        <f t="shared" si="118"/>
        <v>1E-3</v>
      </c>
      <c r="AF351" s="344">
        <f t="shared" ref="AF351:AF385" si="137">P351</f>
        <v>1E-3</v>
      </c>
      <c r="AG351" s="344"/>
      <c r="AH351" s="344"/>
      <c r="AI351" s="344">
        <f t="shared" si="119"/>
        <v>500</v>
      </c>
      <c r="AJ351" s="344">
        <f t="shared" ref="AJ351:AJ385" si="138">T351</f>
        <v>500</v>
      </c>
      <c r="AK351" s="344"/>
      <c r="AL351" s="344"/>
      <c r="AM351" s="344">
        <f t="shared" si="120"/>
        <v>1867.18</v>
      </c>
      <c r="AN351" s="344">
        <v>1867.18</v>
      </c>
      <c r="AO351" s="344"/>
      <c r="AP351" s="344"/>
      <c r="AQ351" s="347">
        <f t="shared" si="121"/>
        <v>232.81999999999994</v>
      </c>
      <c r="AR351" s="347">
        <f t="shared" ref="AR351:AR385" si="139">H351-AN351</f>
        <v>232.81999999999994</v>
      </c>
      <c r="AS351" s="344"/>
      <c r="AT351" s="344"/>
      <c r="AU351" s="344"/>
      <c r="AV351" s="344">
        <f t="shared" si="122"/>
        <v>232.81999999999994</v>
      </c>
      <c r="AW351" s="344">
        <v>232.81999999999994</v>
      </c>
      <c r="AX351" s="352"/>
      <c r="AY351" s="344"/>
      <c r="AZ351" s="344"/>
      <c r="BA351" s="349"/>
      <c r="BB351" s="349"/>
      <c r="BC351" s="349"/>
      <c r="BD351" s="210">
        <f t="shared" si="135"/>
        <v>232.81999999999994</v>
      </c>
      <c r="BE351" s="915">
        <f t="shared" si="110"/>
        <v>1367.18</v>
      </c>
      <c r="BF351" s="350">
        <v>2022</v>
      </c>
      <c r="BG351" s="350" t="s">
        <v>2324</v>
      </c>
      <c r="BH351" s="350" t="s">
        <v>2327</v>
      </c>
      <c r="BI351" s="351"/>
    </row>
    <row r="352" spans="1:61" s="270" customFormat="1" ht="63.75">
      <c r="A352" s="338">
        <v>3</v>
      </c>
      <c r="B352" s="339" t="s">
        <v>1690</v>
      </c>
      <c r="C352" s="340" t="s">
        <v>1512</v>
      </c>
      <c r="D352" s="340" t="s">
        <v>1691</v>
      </c>
      <c r="E352" s="340" t="s">
        <v>524</v>
      </c>
      <c r="F352" s="341" t="s">
        <v>1692</v>
      </c>
      <c r="G352" s="342">
        <v>4639</v>
      </c>
      <c r="H352" s="342">
        <v>4639</v>
      </c>
      <c r="I352" s="344"/>
      <c r="J352" s="344"/>
      <c r="K352" s="342">
        <v>4639</v>
      </c>
      <c r="L352" s="342">
        <v>4639</v>
      </c>
      <c r="M352" s="991">
        <v>4154.3710000000001</v>
      </c>
      <c r="N352" s="342">
        <v>1391.336</v>
      </c>
      <c r="O352" s="344">
        <f t="shared" si="136"/>
        <v>0</v>
      </c>
      <c r="P352" s="344">
        <v>0</v>
      </c>
      <c r="Q352" s="344"/>
      <c r="R352" s="344"/>
      <c r="S352" s="345">
        <f t="shared" si="123"/>
        <v>927</v>
      </c>
      <c r="T352" s="344">
        <v>927</v>
      </c>
      <c r="U352" s="344"/>
      <c r="V352" s="344"/>
      <c r="W352" s="344">
        <f t="shared" si="124"/>
        <v>0</v>
      </c>
      <c r="X352" s="346">
        <v>0</v>
      </c>
      <c r="Y352" s="344"/>
      <c r="Z352" s="344"/>
      <c r="AA352" s="344">
        <f t="shared" si="117"/>
        <v>927</v>
      </c>
      <c r="AB352" s="344">
        <v>927</v>
      </c>
      <c r="AC352" s="344"/>
      <c r="AD352" s="344"/>
      <c r="AE352" s="344">
        <f t="shared" si="118"/>
        <v>0</v>
      </c>
      <c r="AF352" s="344">
        <f t="shared" si="137"/>
        <v>0</v>
      </c>
      <c r="AG352" s="344"/>
      <c r="AH352" s="344"/>
      <c r="AI352" s="344">
        <f t="shared" si="119"/>
        <v>927</v>
      </c>
      <c r="AJ352" s="344">
        <f t="shared" si="138"/>
        <v>927</v>
      </c>
      <c r="AK352" s="344"/>
      <c r="AL352" s="344"/>
      <c r="AM352" s="344">
        <f t="shared" si="120"/>
        <v>4423.7659999999996</v>
      </c>
      <c r="AN352" s="344">
        <v>4423.7659999999996</v>
      </c>
      <c r="AO352" s="344"/>
      <c r="AP352" s="344"/>
      <c r="AQ352" s="347">
        <f t="shared" si="121"/>
        <v>215.23400000000038</v>
      </c>
      <c r="AR352" s="347">
        <f t="shared" si="139"/>
        <v>215.23400000000038</v>
      </c>
      <c r="AS352" s="344"/>
      <c r="AT352" s="344"/>
      <c r="AU352" s="344"/>
      <c r="AV352" s="344">
        <f t="shared" si="122"/>
        <v>215.23400000000038</v>
      </c>
      <c r="AW352" s="344">
        <v>215.23400000000038</v>
      </c>
      <c r="AX352" s="352"/>
      <c r="AY352" s="344"/>
      <c r="AZ352" s="344"/>
      <c r="BA352" s="349"/>
      <c r="BB352" s="349"/>
      <c r="BC352" s="349"/>
      <c r="BD352" s="210">
        <f t="shared" si="135"/>
        <v>215.23400000000038</v>
      </c>
      <c r="BE352" s="915">
        <f t="shared" si="110"/>
        <v>3496.7659999999996</v>
      </c>
      <c r="BF352" s="350">
        <v>2022</v>
      </c>
      <c r="BG352" s="350" t="s">
        <v>2324</v>
      </c>
      <c r="BH352" s="350" t="s">
        <v>2327</v>
      </c>
      <c r="BI352" s="351"/>
    </row>
    <row r="353" spans="1:61" s="270" customFormat="1" ht="45" hidden="1">
      <c r="A353" s="338">
        <v>4</v>
      </c>
      <c r="B353" s="339" t="s">
        <v>1693</v>
      </c>
      <c r="C353" s="340" t="s">
        <v>1650</v>
      </c>
      <c r="D353" s="340" t="s">
        <v>1694</v>
      </c>
      <c r="E353" s="340" t="s">
        <v>524</v>
      </c>
      <c r="F353" s="341" t="s">
        <v>1695</v>
      </c>
      <c r="G353" s="342">
        <v>650</v>
      </c>
      <c r="H353" s="342">
        <v>650</v>
      </c>
      <c r="I353" s="344"/>
      <c r="J353" s="344"/>
      <c r="K353" s="342">
        <v>650</v>
      </c>
      <c r="L353" s="342">
        <v>650</v>
      </c>
      <c r="M353" s="991">
        <v>541.53300000000002</v>
      </c>
      <c r="N353" s="342">
        <v>0</v>
      </c>
      <c r="O353" s="344">
        <f t="shared" si="136"/>
        <v>0</v>
      </c>
      <c r="P353" s="344">
        <v>0</v>
      </c>
      <c r="Q353" s="344"/>
      <c r="R353" s="344"/>
      <c r="S353" s="345">
        <f t="shared" si="123"/>
        <v>92</v>
      </c>
      <c r="T353" s="344">
        <v>92</v>
      </c>
      <c r="U353" s="344"/>
      <c r="V353" s="344"/>
      <c r="W353" s="344">
        <f t="shared" si="124"/>
        <v>0</v>
      </c>
      <c r="X353" s="346">
        <v>0</v>
      </c>
      <c r="Y353" s="344"/>
      <c r="Z353" s="344"/>
      <c r="AA353" s="344">
        <f t="shared" si="117"/>
        <v>21.373999999999999</v>
      </c>
      <c r="AB353" s="344">
        <v>21.373999999999999</v>
      </c>
      <c r="AC353" s="344"/>
      <c r="AD353" s="344"/>
      <c r="AE353" s="344">
        <f t="shared" si="118"/>
        <v>0</v>
      </c>
      <c r="AF353" s="344">
        <f t="shared" si="137"/>
        <v>0</v>
      </c>
      <c r="AG353" s="344"/>
      <c r="AH353" s="344"/>
      <c r="AI353" s="344">
        <f t="shared" si="119"/>
        <v>92</v>
      </c>
      <c r="AJ353" s="344">
        <f t="shared" si="138"/>
        <v>92</v>
      </c>
      <c r="AK353" s="344"/>
      <c r="AL353" s="344"/>
      <c r="AM353" s="344">
        <f t="shared" si="120"/>
        <v>649.61199999999997</v>
      </c>
      <c r="AN353" s="344">
        <v>649.61199999999997</v>
      </c>
      <c r="AO353" s="344"/>
      <c r="AP353" s="344"/>
      <c r="AQ353" s="347">
        <f t="shared" si="121"/>
        <v>0</v>
      </c>
      <c r="AR353" s="347"/>
      <c r="AS353" s="344"/>
      <c r="AT353" s="344"/>
      <c r="AU353" s="344"/>
      <c r="AV353" s="344">
        <f t="shared" si="122"/>
        <v>0</v>
      </c>
      <c r="AW353" s="344"/>
      <c r="AX353" s="352"/>
      <c r="AY353" s="344"/>
      <c r="AZ353" s="344"/>
      <c r="BA353" s="349"/>
      <c r="BB353" s="349"/>
      <c r="BC353" s="349"/>
      <c r="BD353" s="210">
        <f t="shared" si="135"/>
        <v>0</v>
      </c>
      <c r="BE353" s="915">
        <f t="shared" si="110"/>
        <v>557.61199999999997</v>
      </c>
      <c r="BF353" s="350">
        <v>2022</v>
      </c>
      <c r="BG353" s="350" t="s">
        <v>910</v>
      </c>
      <c r="BH353" s="350"/>
      <c r="BI353" s="351"/>
    </row>
    <row r="354" spans="1:61" s="283" customFormat="1" ht="51">
      <c r="A354" s="338">
        <v>5</v>
      </c>
      <c r="B354" s="339" t="s">
        <v>1696</v>
      </c>
      <c r="C354" s="340" t="s">
        <v>1528</v>
      </c>
      <c r="D354" s="340" t="s">
        <v>1685</v>
      </c>
      <c r="E354" s="340" t="s">
        <v>524</v>
      </c>
      <c r="F354" s="341" t="s">
        <v>1697</v>
      </c>
      <c r="G354" s="342">
        <v>2062</v>
      </c>
      <c r="H354" s="342">
        <v>2062</v>
      </c>
      <c r="I354" s="343"/>
      <c r="J354" s="343"/>
      <c r="K354" s="342">
        <v>2062</v>
      </c>
      <c r="L354" s="342">
        <v>2062</v>
      </c>
      <c r="M354" s="991">
        <v>1819.5630000000001</v>
      </c>
      <c r="N354" s="342">
        <v>224.369</v>
      </c>
      <c r="O354" s="344">
        <f t="shared" si="136"/>
        <v>0</v>
      </c>
      <c r="P354" s="344">
        <v>0</v>
      </c>
      <c r="Q354" s="344"/>
      <c r="R354" s="344"/>
      <c r="S354" s="345">
        <f t="shared" si="123"/>
        <v>330</v>
      </c>
      <c r="T354" s="344">
        <v>330</v>
      </c>
      <c r="U354" s="344"/>
      <c r="V354" s="344"/>
      <c r="W354" s="344">
        <f t="shared" si="124"/>
        <v>0</v>
      </c>
      <c r="X354" s="346">
        <v>0</v>
      </c>
      <c r="Y354" s="344"/>
      <c r="Z354" s="344"/>
      <c r="AA354" s="344">
        <f t="shared" si="117"/>
        <v>293.084</v>
      </c>
      <c r="AB354" s="344">
        <v>293.084</v>
      </c>
      <c r="AC354" s="344"/>
      <c r="AD354" s="344"/>
      <c r="AE354" s="344">
        <f t="shared" si="118"/>
        <v>0</v>
      </c>
      <c r="AF354" s="344">
        <f t="shared" si="137"/>
        <v>0</v>
      </c>
      <c r="AG354" s="344"/>
      <c r="AH354" s="344"/>
      <c r="AI354" s="344">
        <f t="shared" si="119"/>
        <v>330</v>
      </c>
      <c r="AJ354" s="344">
        <f t="shared" si="138"/>
        <v>330</v>
      </c>
      <c r="AK354" s="344"/>
      <c r="AL354" s="344"/>
      <c r="AM354" s="344">
        <f t="shared" si="120"/>
        <v>1985.1369999999999</v>
      </c>
      <c r="AN354" s="344">
        <v>1985.1369999999999</v>
      </c>
      <c r="AO354" s="344"/>
      <c r="AP354" s="344"/>
      <c r="AQ354" s="347">
        <f t="shared" si="121"/>
        <v>76.863000000000056</v>
      </c>
      <c r="AR354" s="347">
        <f t="shared" si="139"/>
        <v>76.863000000000056</v>
      </c>
      <c r="AS354" s="344"/>
      <c r="AT354" s="344"/>
      <c r="AU354" s="344"/>
      <c r="AV354" s="344">
        <f t="shared" si="122"/>
        <v>76.863000000000056</v>
      </c>
      <c r="AW354" s="344">
        <v>76.863000000000056</v>
      </c>
      <c r="AX354" s="348"/>
      <c r="AY354" s="344"/>
      <c r="AZ354" s="344"/>
      <c r="BA354" s="349"/>
      <c r="BB354" s="349"/>
      <c r="BC354" s="349"/>
      <c r="BD354" s="210">
        <f t="shared" si="135"/>
        <v>76.863000000000056</v>
      </c>
      <c r="BE354" s="915">
        <f t="shared" si="110"/>
        <v>1655.1369999999999</v>
      </c>
      <c r="BF354" s="350">
        <v>2022</v>
      </c>
      <c r="BG354" s="350" t="s">
        <v>2324</v>
      </c>
      <c r="BH354" s="350" t="s">
        <v>2327</v>
      </c>
      <c r="BI354" s="351"/>
    </row>
    <row r="355" spans="1:61" s="270" customFormat="1" ht="45" hidden="1">
      <c r="A355" s="338">
        <v>6</v>
      </c>
      <c r="B355" s="339" t="s">
        <v>1698</v>
      </c>
      <c r="C355" s="340" t="s">
        <v>1638</v>
      </c>
      <c r="D355" s="340" t="s">
        <v>1699</v>
      </c>
      <c r="E355" s="340" t="s">
        <v>524</v>
      </c>
      <c r="F355" s="341" t="s">
        <v>1700</v>
      </c>
      <c r="G355" s="342">
        <v>2062</v>
      </c>
      <c r="H355" s="342">
        <v>2062</v>
      </c>
      <c r="I355" s="344"/>
      <c r="J355" s="344"/>
      <c r="K355" s="342">
        <v>2062</v>
      </c>
      <c r="L355" s="342">
        <v>2062</v>
      </c>
      <c r="M355" s="991">
        <v>1740.4380000000001</v>
      </c>
      <c r="N355" s="342">
        <v>18.699000000000002</v>
      </c>
      <c r="O355" s="344">
        <f t="shared" si="136"/>
        <v>3.9119999999999999</v>
      </c>
      <c r="P355" s="344">
        <v>3.9119999999999999</v>
      </c>
      <c r="Q355" s="344"/>
      <c r="R355" s="344"/>
      <c r="S355" s="345">
        <f t="shared" si="123"/>
        <v>273</v>
      </c>
      <c r="T355" s="344">
        <v>273</v>
      </c>
      <c r="U355" s="344"/>
      <c r="V355" s="344"/>
      <c r="W355" s="344">
        <f t="shared" si="124"/>
        <v>3.9119999999999999</v>
      </c>
      <c r="X355" s="346">
        <v>3.9119999999999999</v>
      </c>
      <c r="Y355" s="344"/>
      <c r="Z355" s="344"/>
      <c r="AA355" s="344">
        <f t="shared" si="117"/>
        <v>68.990000000000009</v>
      </c>
      <c r="AB355" s="344">
        <v>68.990000000000009</v>
      </c>
      <c r="AC355" s="344"/>
      <c r="AD355" s="344"/>
      <c r="AE355" s="344">
        <f t="shared" si="118"/>
        <v>3.9119999999999999</v>
      </c>
      <c r="AF355" s="344">
        <f t="shared" si="137"/>
        <v>3.9119999999999999</v>
      </c>
      <c r="AG355" s="344"/>
      <c r="AH355" s="344"/>
      <c r="AI355" s="344">
        <f t="shared" si="119"/>
        <v>273</v>
      </c>
      <c r="AJ355" s="344">
        <f t="shared" si="138"/>
        <v>273</v>
      </c>
      <c r="AK355" s="344"/>
      <c r="AL355" s="344"/>
      <c r="AM355" s="344">
        <f t="shared" si="120"/>
        <v>2061.703</v>
      </c>
      <c r="AN355" s="344">
        <v>2061.703</v>
      </c>
      <c r="AO355" s="344"/>
      <c r="AP355" s="344"/>
      <c r="AQ355" s="347">
        <f t="shared" si="121"/>
        <v>0</v>
      </c>
      <c r="AR355" s="347"/>
      <c r="AS355" s="344"/>
      <c r="AT355" s="344"/>
      <c r="AU355" s="344"/>
      <c r="AV355" s="344">
        <f t="shared" si="122"/>
        <v>0</v>
      </c>
      <c r="AW355" s="344"/>
      <c r="AX355" s="352"/>
      <c r="AY355" s="344"/>
      <c r="AZ355" s="344"/>
      <c r="BA355" s="349"/>
      <c r="BB355" s="349"/>
      <c r="BC355" s="349"/>
      <c r="BD355" s="210">
        <f t="shared" si="135"/>
        <v>0</v>
      </c>
      <c r="BE355" s="915">
        <f t="shared" si="110"/>
        <v>1788.703</v>
      </c>
      <c r="BF355" s="350">
        <v>2022</v>
      </c>
      <c r="BG355" s="350" t="s">
        <v>910</v>
      </c>
      <c r="BH355" s="350"/>
      <c r="BI355" s="351"/>
    </row>
    <row r="356" spans="1:61" s="270" customFormat="1" ht="45" hidden="1">
      <c r="A356" s="338">
        <v>7</v>
      </c>
      <c r="B356" s="339" t="s">
        <v>1701</v>
      </c>
      <c r="C356" s="340" t="s">
        <v>1512</v>
      </c>
      <c r="D356" s="340" t="s">
        <v>1702</v>
      </c>
      <c r="E356" s="340" t="s">
        <v>524</v>
      </c>
      <c r="F356" s="341" t="s">
        <v>1703</v>
      </c>
      <c r="G356" s="342">
        <v>700</v>
      </c>
      <c r="H356" s="342">
        <v>700</v>
      </c>
      <c r="I356" s="344"/>
      <c r="J356" s="344"/>
      <c r="K356" s="342">
        <v>700</v>
      </c>
      <c r="L356" s="342">
        <v>700</v>
      </c>
      <c r="M356" s="991">
        <v>603.20799999999997</v>
      </c>
      <c r="N356" s="342">
        <v>85.887</v>
      </c>
      <c r="O356" s="344">
        <f t="shared" si="136"/>
        <v>0</v>
      </c>
      <c r="P356" s="344">
        <v>0</v>
      </c>
      <c r="Q356" s="344"/>
      <c r="R356" s="344"/>
      <c r="S356" s="345">
        <f t="shared" si="123"/>
        <v>164</v>
      </c>
      <c r="T356" s="344">
        <v>164</v>
      </c>
      <c r="U356" s="344"/>
      <c r="V356" s="344"/>
      <c r="W356" s="344">
        <f t="shared" si="124"/>
        <v>0</v>
      </c>
      <c r="X356" s="346">
        <v>0</v>
      </c>
      <c r="Y356" s="344"/>
      <c r="Z356" s="344"/>
      <c r="AA356" s="344">
        <f t="shared" si="117"/>
        <v>103.861</v>
      </c>
      <c r="AB356" s="344">
        <v>103.861</v>
      </c>
      <c r="AC356" s="344"/>
      <c r="AD356" s="344"/>
      <c r="AE356" s="344">
        <f t="shared" si="118"/>
        <v>0</v>
      </c>
      <c r="AF356" s="344">
        <f t="shared" si="137"/>
        <v>0</v>
      </c>
      <c r="AG356" s="344"/>
      <c r="AH356" s="344"/>
      <c r="AI356" s="344">
        <f t="shared" si="119"/>
        <v>164</v>
      </c>
      <c r="AJ356" s="344">
        <f t="shared" si="138"/>
        <v>164</v>
      </c>
      <c r="AK356" s="344"/>
      <c r="AL356" s="344"/>
      <c r="AM356" s="344">
        <f t="shared" si="120"/>
        <v>699.65</v>
      </c>
      <c r="AN356" s="344">
        <v>699.65</v>
      </c>
      <c r="AO356" s="344"/>
      <c r="AP356" s="344"/>
      <c r="AQ356" s="347">
        <f t="shared" si="121"/>
        <v>0</v>
      </c>
      <c r="AR356" s="347"/>
      <c r="AS356" s="344"/>
      <c r="AT356" s="344"/>
      <c r="AU356" s="344"/>
      <c r="AV356" s="344">
        <f t="shared" si="122"/>
        <v>0</v>
      </c>
      <c r="AW356" s="344"/>
      <c r="AX356" s="352"/>
      <c r="AY356" s="344"/>
      <c r="AZ356" s="344"/>
      <c r="BA356" s="349"/>
      <c r="BB356" s="349"/>
      <c r="BC356" s="349"/>
      <c r="BD356" s="210">
        <f t="shared" si="135"/>
        <v>0</v>
      </c>
      <c r="BE356" s="915">
        <f t="shared" si="110"/>
        <v>535.65</v>
      </c>
      <c r="BF356" s="350">
        <v>2022</v>
      </c>
      <c r="BG356" s="350" t="s">
        <v>910</v>
      </c>
      <c r="BH356" s="350"/>
      <c r="BI356" s="351"/>
    </row>
    <row r="357" spans="1:61" s="270" customFormat="1" ht="63.75">
      <c r="A357" s="338">
        <v>8</v>
      </c>
      <c r="B357" s="339" t="s">
        <v>1704</v>
      </c>
      <c r="C357" s="340" t="s">
        <v>1547</v>
      </c>
      <c r="D357" s="340" t="s">
        <v>1705</v>
      </c>
      <c r="E357" s="340" t="s">
        <v>524</v>
      </c>
      <c r="F357" s="341" t="s">
        <v>1706</v>
      </c>
      <c r="G357" s="342">
        <v>3608</v>
      </c>
      <c r="H357" s="342">
        <v>3608</v>
      </c>
      <c r="I357" s="344"/>
      <c r="J357" s="344"/>
      <c r="K357" s="342">
        <v>3608</v>
      </c>
      <c r="L357" s="342">
        <v>3608</v>
      </c>
      <c r="M357" s="991">
        <v>3290.2215999999999</v>
      </c>
      <c r="N357" s="342">
        <v>890.00260000000003</v>
      </c>
      <c r="O357" s="344">
        <f t="shared" si="136"/>
        <v>23.497</v>
      </c>
      <c r="P357" s="344">
        <v>23.497</v>
      </c>
      <c r="Q357" s="344"/>
      <c r="R357" s="344"/>
      <c r="S357" s="345">
        <f t="shared" si="123"/>
        <v>668</v>
      </c>
      <c r="T357" s="344">
        <v>668</v>
      </c>
      <c r="U357" s="344"/>
      <c r="V357" s="344"/>
      <c r="W357" s="344">
        <f t="shared" si="124"/>
        <v>23.497</v>
      </c>
      <c r="X357" s="346">
        <v>23.497</v>
      </c>
      <c r="Y357" s="344"/>
      <c r="Z357" s="344"/>
      <c r="AA357" s="344">
        <f t="shared" si="117"/>
        <v>668</v>
      </c>
      <c r="AB357" s="344">
        <v>668</v>
      </c>
      <c r="AC357" s="344"/>
      <c r="AD357" s="344"/>
      <c r="AE357" s="344">
        <f t="shared" si="118"/>
        <v>23.497</v>
      </c>
      <c r="AF357" s="344">
        <f t="shared" si="137"/>
        <v>23.497</v>
      </c>
      <c r="AG357" s="344"/>
      <c r="AH357" s="344"/>
      <c r="AI357" s="344">
        <f t="shared" si="119"/>
        <v>668</v>
      </c>
      <c r="AJ357" s="344">
        <f t="shared" si="138"/>
        <v>668</v>
      </c>
      <c r="AK357" s="344"/>
      <c r="AL357" s="344"/>
      <c r="AM357" s="344">
        <f t="shared" si="120"/>
        <v>3452.6489999999999</v>
      </c>
      <c r="AN357" s="344">
        <v>3452.6489999999999</v>
      </c>
      <c r="AO357" s="344"/>
      <c r="AP357" s="344"/>
      <c r="AQ357" s="347">
        <f t="shared" si="121"/>
        <v>155.35100000000011</v>
      </c>
      <c r="AR357" s="347">
        <f t="shared" si="139"/>
        <v>155.35100000000011</v>
      </c>
      <c r="AS357" s="344"/>
      <c r="AT357" s="344"/>
      <c r="AU357" s="344"/>
      <c r="AV357" s="344">
        <f t="shared" si="122"/>
        <v>155.35100000000011</v>
      </c>
      <c r="AW357" s="344">
        <v>155.35100000000011</v>
      </c>
      <c r="AX357" s="352"/>
      <c r="AY357" s="344"/>
      <c r="AZ357" s="344"/>
      <c r="BA357" s="349"/>
      <c r="BB357" s="349"/>
      <c r="BC357" s="349"/>
      <c r="BD357" s="210">
        <f t="shared" si="135"/>
        <v>155.35100000000011</v>
      </c>
      <c r="BE357" s="915">
        <f t="shared" si="110"/>
        <v>2784.6489999999999</v>
      </c>
      <c r="BF357" s="350">
        <v>2022</v>
      </c>
      <c r="BG357" s="350" t="s">
        <v>2324</v>
      </c>
      <c r="BH357" s="350" t="s">
        <v>2327</v>
      </c>
      <c r="BI357" s="351"/>
    </row>
    <row r="358" spans="1:61" s="283" customFormat="1" ht="45" hidden="1">
      <c r="A358" s="338">
        <v>9</v>
      </c>
      <c r="B358" s="339" t="s">
        <v>1707</v>
      </c>
      <c r="C358" s="340" t="s">
        <v>1584</v>
      </c>
      <c r="D358" s="340" t="s">
        <v>1708</v>
      </c>
      <c r="E358" s="340" t="s">
        <v>524</v>
      </c>
      <c r="F358" s="341" t="s">
        <v>1709</v>
      </c>
      <c r="G358" s="342">
        <v>1450</v>
      </c>
      <c r="H358" s="342">
        <v>1450</v>
      </c>
      <c r="I358" s="343"/>
      <c r="J358" s="343"/>
      <c r="K358" s="342">
        <v>1450</v>
      </c>
      <c r="L358" s="342">
        <v>1450</v>
      </c>
      <c r="M358" s="991">
        <v>1142.7529999999999</v>
      </c>
      <c r="N358" s="342">
        <v>53.115000000000002</v>
      </c>
      <c r="O358" s="344">
        <f t="shared" si="136"/>
        <v>0</v>
      </c>
      <c r="P358" s="344">
        <v>0</v>
      </c>
      <c r="Q358" s="344"/>
      <c r="R358" s="344"/>
      <c r="S358" s="345">
        <f t="shared" si="123"/>
        <v>318</v>
      </c>
      <c r="T358" s="344">
        <v>318</v>
      </c>
      <c r="U358" s="344"/>
      <c r="V358" s="344"/>
      <c r="W358" s="344">
        <f t="shared" si="124"/>
        <v>0</v>
      </c>
      <c r="X358" s="346">
        <v>0</v>
      </c>
      <c r="Y358" s="344"/>
      <c r="Z358" s="344"/>
      <c r="AA358" s="344">
        <f t="shared" si="117"/>
        <v>92.116</v>
      </c>
      <c r="AB358" s="344">
        <v>92.116</v>
      </c>
      <c r="AC358" s="344"/>
      <c r="AD358" s="344"/>
      <c r="AE358" s="344">
        <f t="shared" si="118"/>
        <v>0</v>
      </c>
      <c r="AF358" s="344">
        <f t="shared" si="137"/>
        <v>0</v>
      </c>
      <c r="AG358" s="344"/>
      <c r="AH358" s="344"/>
      <c r="AI358" s="344">
        <f t="shared" si="119"/>
        <v>318</v>
      </c>
      <c r="AJ358" s="344">
        <f t="shared" si="138"/>
        <v>318</v>
      </c>
      <c r="AK358" s="344"/>
      <c r="AL358" s="344"/>
      <c r="AM358" s="344">
        <f t="shared" si="120"/>
        <v>1449.904</v>
      </c>
      <c r="AN358" s="344">
        <v>1449.904</v>
      </c>
      <c r="AO358" s="344"/>
      <c r="AP358" s="344"/>
      <c r="AQ358" s="347">
        <f t="shared" si="121"/>
        <v>0</v>
      </c>
      <c r="AR358" s="347"/>
      <c r="AS358" s="344"/>
      <c r="AT358" s="344"/>
      <c r="AU358" s="344"/>
      <c r="AV358" s="344">
        <f t="shared" si="122"/>
        <v>0</v>
      </c>
      <c r="AW358" s="344"/>
      <c r="AX358" s="348"/>
      <c r="AY358" s="344"/>
      <c r="AZ358" s="344"/>
      <c r="BA358" s="349"/>
      <c r="BB358" s="349"/>
      <c r="BC358" s="349"/>
      <c r="BD358" s="210">
        <f t="shared" si="135"/>
        <v>0</v>
      </c>
      <c r="BE358" s="915">
        <f t="shared" si="110"/>
        <v>1131.904</v>
      </c>
      <c r="BF358" s="350">
        <v>2022</v>
      </c>
      <c r="BG358" s="350" t="s">
        <v>910</v>
      </c>
      <c r="BH358" s="350"/>
      <c r="BI358" s="351"/>
    </row>
    <row r="359" spans="1:61" s="270" customFormat="1" ht="45">
      <c r="A359" s="338">
        <v>10</v>
      </c>
      <c r="B359" s="339" t="s">
        <v>1710</v>
      </c>
      <c r="C359" s="340" t="s">
        <v>1547</v>
      </c>
      <c r="D359" s="340" t="s">
        <v>1711</v>
      </c>
      <c r="E359" s="340" t="s">
        <v>524</v>
      </c>
      <c r="F359" s="341" t="s">
        <v>1712</v>
      </c>
      <c r="G359" s="342">
        <v>2062</v>
      </c>
      <c r="H359" s="342">
        <v>2062</v>
      </c>
      <c r="I359" s="344"/>
      <c r="J359" s="344"/>
      <c r="K359" s="342">
        <v>2062</v>
      </c>
      <c r="L359" s="342">
        <v>2062</v>
      </c>
      <c r="M359" s="991">
        <v>1550.106</v>
      </c>
      <c r="N359" s="342">
        <v>717.2</v>
      </c>
      <c r="O359" s="344">
        <f t="shared" si="136"/>
        <v>0.9</v>
      </c>
      <c r="P359" s="344">
        <v>0.9</v>
      </c>
      <c r="Q359" s="344"/>
      <c r="R359" s="344"/>
      <c r="S359" s="345">
        <f t="shared" si="123"/>
        <v>600</v>
      </c>
      <c r="T359" s="344">
        <v>600</v>
      </c>
      <c r="U359" s="344"/>
      <c r="V359" s="344"/>
      <c r="W359" s="344">
        <f t="shared" si="124"/>
        <v>0.9</v>
      </c>
      <c r="X359" s="346">
        <v>0.9</v>
      </c>
      <c r="Y359" s="344"/>
      <c r="Z359" s="344"/>
      <c r="AA359" s="344">
        <f t="shared" si="117"/>
        <v>331.2</v>
      </c>
      <c r="AB359" s="344">
        <v>331.2</v>
      </c>
      <c r="AC359" s="344"/>
      <c r="AD359" s="344"/>
      <c r="AE359" s="344">
        <f t="shared" si="118"/>
        <v>0.9</v>
      </c>
      <c r="AF359" s="344">
        <f t="shared" si="137"/>
        <v>0.9</v>
      </c>
      <c r="AG359" s="344"/>
      <c r="AH359" s="344"/>
      <c r="AI359" s="344">
        <f t="shared" si="119"/>
        <v>600</v>
      </c>
      <c r="AJ359" s="344">
        <f t="shared" si="138"/>
        <v>600</v>
      </c>
      <c r="AK359" s="344"/>
      <c r="AL359" s="344"/>
      <c r="AM359" s="344">
        <f t="shared" si="120"/>
        <v>1873</v>
      </c>
      <c r="AN359" s="344">
        <v>1873</v>
      </c>
      <c r="AO359" s="344"/>
      <c r="AP359" s="344"/>
      <c r="AQ359" s="347">
        <f t="shared" si="121"/>
        <v>189</v>
      </c>
      <c r="AR359" s="347">
        <f t="shared" si="139"/>
        <v>189</v>
      </c>
      <c r="AS359" s="344"/>
      <c r="AT359" s="344"/>
      <c r="AU359" s="344"/>
      <c r="AV359" s="344">
        <f t="shared" si="122"/>
        <v>189</v>
      </c>
      <c r="AW359" s="344">
        <v>189</v>
      </c>
      <c r="AX359" s="352"/>
      <c r="AY359" s="344"/>
      <c r="AZ359" s="344"/>
      <c r="BA359" s="349"/>
      <c r="BB359" s="349"/>
      <c r="BC359" s="349"/>
      <c r="BD359" s="210">
        <f t="shared" si="135"/>
        <v>189</v>
      </c>
      <c r="BE359" s="915">
        <f t="shared" si="110"/>
        <v>1273</v>
      </c>
      <c r="BF359" s="350">
        <v>2022</v>
      </c>
      <c r="BG359" s="350" t="s">
        <v>2324</v>
      </c>
      <c r="BH359" s="350" t="s">
        <v>2327</v>
      </c>
      <c r="BI359" s="351"/>
    </row>
    <row r="360" spans="1:61" s="270" customFormat="1" ht="47.25">
      <c r="A360" s="338">
        <v>11</v>
      </c>
      <c r="B360" s="339" t="s">
        <v>1713</v>
      </c>
      <c r="C360" s="340" t="s">
        <v>1584</v>
      </c>
      <c r="D360" s="340" t="s">
        <v>1714</v>
      </c>
      <c r="E360" s="340" t="s">
        <v>524</v>
      </c>
      <c r="F360" s="341" t="s">
        <v>1715</v>
      </c>
      <c r="G360" s="342">
        <v>5800</v>
      </c>
      <c r="H360" s="342">
        <v>5800</v>
      </c>
      <c r="I360" s="344"/>
      <c r="J360" s="344"/>
      <c r="K360" s="342">
        <v>5800</v>
      </c>
      <c r="L360" s="342">
        <v>5800</v>
      </c>
      <c r="M360" s="991">
        <v>5302.924</v>
      </c>
      <c r="N360" s="342">
        <v>2808.3719999999998</v>
      </c>
      <c r="O360" s="344">
        <f t="shared" si="136"/>
        <v>7.6020000000000003</v>
      </c>
      <c r="P360" s="344">
        <v>7.6020000000000003</v>
      </c>
      <c r="Q360" s="344"/>
      <c r="R360" s="344"/>
      <c r="S360" s="345">
        <f t="shared" si="123"/>
        <v>1570</v>
      </c>
      <c r="T360" s="344">
        <v>1570</v>
      </c>
      <c r="U360" s="344"/>
      <c r="V360" s="344"/>
      <c r="W360" s="344">
        <f t="shared" si="124"/>
        <v>7.6020000000000003</v>
      </c>
      <c r="X360" s="346">
        <v>7.6020000000000003</v>
      </c>
      <c r="Y360" s="344"/>
      <c r="Z360" s="344"/>
      <c r="AA360" s="344">
        <f t="shared" si="117"/>
        <v>1451.3720000000001</v>
      </c>
      <c r="AB360" s="344">
        <v>1451.3720000000001</v>
      </c>
      <c r="AC360" s="344"/>
      <c r="AD360" s="344"/>
      <c r="AE360" s="344">
        <f t="shared" si="118"/>
        <v>7.6020000000000003</v>
      </c>
      <c r="AF360" s="344">
        <f t="shared" si="137"/>
        <v>7.6020000000000003</v>
      </c>
      <c r="AG360" s="344"/>
      <c r="AH360" s="344"/>
      <c r="AI360" s="344">
        <f t="shared" si="119"/>
        <v>1570</v>
      </c>
      <c r="AJ360" s="344">
        <f t="shared" si="138"/>
        <v>1570</v>
      </c>
      <c r="AK360" s="344"/>
      <c r="AL360" s="344"/>
      <c r="AM360" s="344">
        <f t="shared" si="120"/>
        <v>5429.1540000000005</v>
      </c>
      <c r="AN360" s="344">
        <v>5429.1540000000005</v>
      </c>
      <c r="AO360" s="344"/>
      <c r="AP360" s="344"/>
      <c r="AQ360" s="347">
        <f t="shared" si="121"/>
        <v>370.84599999999955</v>
      </c>
      <c r="AR360" s="347">
        <f t="shared" si="139"/>
        <v>370.84599999999955</v>
      </c>
      <c r="AS360" s="344"/>
      <c r="AT360" s="344"/>
      <c r="AU360" s="344"/>
      <c r="AV360" s="344">
        <f t="shared" si="122"/>
        <v>370.84599999999955</v>
      </c>
      <c r="AW360" s="344">
        <v>370.84599999999955</v>
      </c>
      <c r="AX360" s="352"/>
      <c r="AY360" s="344"/>
      <c r="AZ360" s="344"/>
      <c r="BA360" s="349"/>
      <c r="BB360" s="349"/>
      <c r="BC360" s="349"/>
      <c r="BD360" s="210">
        <f t="shared" si="135"/>
        <v>370.84599999999955</v>
      </c>
      <c r="BE360" s="915">
        <f t="shared" si="110"/>
        <v>3859.1540000000005</v>
      </c>
      <c r="BF360" s="350">
        <v>2022</v>
      </c>
      <c r="BG360" s="350" t="s">
        <v>2324</v>
      </c>
      <c r="BH360" s="350" t="s">
        <v>2327</v>
      </c>
      <c r="BI360" s="351"/>
    </row>
    <row r="361" spans="1:61" s="270" customFormat="1" ht="45">
      <c r="A361" s="338">
        <v>12</v>
      </c>
      <c r="B361" s="339" t="s">
        <v>1716</v>
      </c>
      <c r="C361" s="340" t="s">
        <v>1512</v>
      </c>
      <c r="D361" s="340" t="s">
        <v>1717</v>
      </c>
      <c r="E361" s="340" t="s">
        <v>524</v>
      </c>
      <c r="F361" s="341" t="s">
        <v>1718</v>
      </c>
      <c r="G361" s="342">
        <v>5100</v>
      </c>
      <c r="H361" s="342">
        <v>5100</v>
      </c>
      <c r="I361" s="344"/>
      <c r="J361" s="344"/>
      <c r="K361" s="342">
        <v>5100</v>
      </c>
      <c r="L361" s="342">
        <v>5100</v>
      </c>
      <c r="M361" s="991">
        <v>3788.7829999999999</v>
      </c>
      <c r="N361" s="342">
        <v>1726.9059999999999</v>
      </c>
      <c r="O361" s="344">
        <f t="shared" si="136"/>
        <v>56.145000000000003</v>
      </c>
      <c r="P361" s="344">
        <v>56.145000000000003</v>
      </c>
      <c r="Q361" s="344"/>
      <c r="R361" s="344"/>
      <c r="S361" s="345">
        <f t="shared" si="123"/>
        <v>1500</v>
      </c>
      <c r="T361" s="344">
        <v>1500</v>
      </c>
      <c r="U361" s="344"/>
      <c r="V361" s="344"/>
      <c r="W361" s="344">
        <f t="shared" si="124"/>
        <v>56.145000000000003</v>
      </c>
      <c r="X361" s="346">
        <v>56.145000000000003</v>
      </c>
      <c r="Y361" s="344"/>
      <c r="Z361" s="344"/>
      <c r="AA361" s="344">
        <f t="shared" si="117"/>
        <v>766.90599999999995</v>
      </c>
      <c r="AB361" s="344">
        <v>766.90599999999995</v>
      </c>
      <c r="AC361" s="344"/>
      <c r="AD361" s="344"/>
      <c r="AE361" s="344">
        <f t="shared" si="118"/>
        <v>56.145000000000003</v>
      </c>
      <c r="AF361" s="344">
        <f t="shared" si="137"/>
        <v>56.145000000000003</v>
      </c>
      <c r="AG361" s="344"/>
      <c r="AH361" s="344"/>
      <c r="AI361" s="344">
        <f t="shared" si="119"/>
        <v>1500</v>
      </c>
      <c r="AJ361" s="344">
        <f t="shared" si="138"/>
        <v>1500</v>
      </c>
      <c r="AK361" s="344"/>
      <c r="AL361" s="344"/>
      <c r="AM361" s="344">
        <f t="shared" si="120"/>
        <v>4745</v>
      </c>
      <c r="AN361" s="344">
        <v>4745</v>
      </c>
      <c r="AO361" s="344"/>
      <c r="AP361" s="344"/>
      <c r="AQ361" s="347">
        <f t="shared" si="121"/>
        <v>355</v>
      </c>
      <c r="AR361" s="347">
        <f t="shared" si="139"/>
        <v>355</v>
      </c>
      <c r="AS361" s="344"/>
      <c r="AT361" s="344"/>
      <c r="AU361" s="344"/>
      <c r="AV361" s="344">
        <f t="shared" si="122"/>
        <v>355</v>
      </c>
      <c r="AW361" s="344">
        <v>355</v>
      </c>
      <c r="AX361" s="352"/>
      <c r="AY361" s="344"/>
      <c r="AZ361" s="344"/>
      <c r="BA361" s="349"/>
      <c r="BB361" s="349"/>
      <c r="BC361" s="349"/>
      <c r="BD361" s="210">
        <f t="shared" si="135"/>
        <v>355</v>
      </c>
      <c r="BE361" s="915">
        <f t="shared" ref="BE361:BE419" si="140">AM361-S361</f>
        <v>3245</v>
      </c>
      <c r="BF361" s="350">
        <v>2022</v>
      </c>
      <c r="BG361" s="350" t="s">
        <v>2324</v>
      </c>
      <c r="BH361" s="350" t="s">
        <v>2327</v>
      </c>
      <c r="BI361" s="351"/>
    </row>
    <row r="362" spans="1:61" s="283" customFormat="1" ht="45">
      <c r="A362" s="338">
        <v>13</v>
      </c>
      <c r="B362" s="339" t="s">
        <v>1719</v>
      </c>
      <c r="C362" s="340" t="s">
        <v>1584</v>
      </c>
      <c r="D362" s="340" t="s">
        <v>1720</v>
      </c>
      <c r="E362" s="340" t="s">
        <v>524</v>
      </c>
      <c r="F362" s="341" t="s">
        <v>1721</v>
      </c>
      <c r="G362" s="342">
        <v>3250</v>
      </c>
      <c r="H362" s="342">
        <v>3250</v>
      </c>
      <c r="I362" s="343"/>
      <c r="J362" s="343"/>
      <c r="K362" s="342">
        <v>3250</v>
      </c>
      <c r="L362" s="342">
        <v>3250</v>
      </c>
      <c r="M362" s="991">
        <v>2857.63</v>
      </c>
      <c r="N362" s="342">
        <v>1027.33</v>
      </c>
      <c r="O362" s="344">
        <f t="shared" si="136"/>
        <v>0</v>
      </c>
      <c r="P362" s="344">
        <v>0</v>
      </c>
      <c r="Q362" s="344"/>
      <c r="R362" s="344"/>
      <c r="S362" s="345">
        <f t="shared" si="123"/>
        <v>780</v>
      </c>
      <c r="T362" s="344">
        <v>780</v>
      </c>
      <c r="U362" s="344"/>
      <c r="V362" s="344"/>
      <c r="W362" s="344">
        <f t="shared" si="124"/>
        <v>0</v>
      </c>
      <c r="X362" s="346">
        <v>0</v>
      </c>
      <c r="Y362" s="344"/>
      <c r="Z362" s="344"/>
      <c r="AA362" s="344">
        <f t="shared" si="117"/>
        <v>661.08900000000006</v>
      </c>
      <c r="AB362" s="344">
        <v>661.08900000000006</v>
      </c>
      <c r="AC362" s="344"/>
      <c r="AD362" s="344"/>
      <c r="AE362" s="344">
        <f t="shared" si="118"/>
        <v>0</v>
      </c>
      <c r="AF362" s="344">
        <f t="shared" si="137"/>
        <v>0</v>
      </c>
      <c r="AG362" s="344"/>
      <c r="AH362" s="344"/>
      <c r="AI362" s="344">
        <f t="shared" si="119"/>
        <v>780</v>
      </c>
      <c r="AJ362" s="344">
        <f t="shared" si="138"/>
        <v>780</v>
      </c>
      <c r="AK362" s="344"/>
      <c r="AL362" s="344"/>
      <c r="AM362" s="344">
        <f t="shared" si="120"/>
        <v>3069.1120000000001</v>
      </c>
      <c r="AN362" s="344">
        <v>3069.1120000000001</v>
      </c>
      <c r="AO362" s="344"/>
      <c r="AP362" s="344"/>
      <c r="AQ362" s="347">
        <f t="shared" si="121"/>
        <v>180.88799999999992</v>
      </c>
      <c r="AR362" s="347">
        <f t="shared" si="139"/>
        <v>180.88799999999992</v>
      </c>
      <c r="AS362" s="344"/>
      <c r="AT362" s="344"/>
      <c r="AU362" s="344"/>
      <c r="AV362" s="344">
        <f t="shared" si="122"/>
        <v>180.88799999999992</v>
      </c>
      <c r="AW362" s="344">
        <v>180.88799999999992</v>
      </c>
      <c r="AX362" s="348"/>
      <c r="AY362" s="344"/>
      <c r="AZ362" s="344"/>
      <c r="BA362" s="349"/>
      <c r="BB362" s="349"/>
      <c r="BC362" s="349"/>
      <c r="BD362" s="210">
        <f t="shared" si="135"/>
        <v>180.88799999999992</v>
      </c>
      <c r="BE362" s="915">
        <f t="shared" si="140"/>
        <v>2289.1120000000001</v>
      </c>
      <c r="BF362" s="350">
        <v>2022</v>
      </c>
      <c r="BG362" s="350" t="s">
        <v>2324</v>
      </c>
      <c r="BH362" s="350" t="s">
        <v>2327</v>
      </c>
      <c r="BI362" s="351"/>
    </row>
    <row r="363" spans="1:61" s="270" customFormat="1" ht="45">
      <c r="A363" s="338">
        <v>14</v>
      </c>
      <c r="B363" s="339" t="s">
        <v>1722</v>
      </c>
      <c r="C363" s="340" t="s">
        <v>1584</v>
      </c>
      <c r="D363" s="340" t="s">
        <v>1723</v>
      </c>
      <c r="E363" s="340" t="s">
        <v>524</v>
      </c>
      <c r="F363" s="341" t="s">
        <v>1724</v>
      </c>
      <c r="G363" s="342">
        <v>1700</v>
      </c>
      <c r="H363" s="342">
        <v>1700</v>
      </c>
      <c r="I363" s="344"/>
      <c r="J363" s="344"/>
      <c r="K363" s="342">
        <v>1700</v>
      </c>
      <c r="L363" s="342">
        <v>1700</v>
      </c>
      <c r="M363" s="991">
        <v>1246.6500000000001</v>
      </c>
      <c r="N363" s="342">
        <v>0</v>
      </c>
      <c r="O363" s="344">
        <f t="shared" si="136"/>
        <v>52.05</v>
      </c>
      <c r="P363" s="344">
        <v>52.05</v>
      </c>
      <c r="Q363" s="344"/>
      <c r="R363" s="344"/>
      <c r="S363" s="345">
        <f t="shared" si="123"/>
        <v>289</v>
      </c>
      <c r="T363" s="344">
        <v>289</v>
      </c>
      <c r="U363" s="344"/>
      <c r="V363" s="344"/>
      <c r="W363" s="344">
        <f t="shared" si="124"/>
        <v>49.146999999999998</v>
      </c>
      <c r="X363" s="346">
        <v>49.146999999999998</v>
      </c>
      <c r="Y363" s="344"/>
      <c r="Z363" s="344"/>
      <c r="AA363" s="344">
        <f t="shared" si="117"/>
        <v>0</v>
      </c>
      <c r="AB363" s="344">
        <v>0</v>
      </c>
      <c r="AC363" s="344"/>
      <c r="AD363" s="344"/>
      <c r="AE363" s="344">
        <f t="shared" si="118"/>
        <v>52.05</v>
      </c>
      <c r="AF363" s="344">
        <f t="shared" si="137"/>
        <v>52.05</v>
      </c>
      <c r="AG363" s="344"/>
      <c r="AH363" s="344"/>
      <c r="AI363" s="344">
        <f t="shared" si="119"/>
        <v>289</v>
      </c>
      <c r="AJ363" s="344">
        <f t="shared" si="138"/>
        <v>289</v>
      </c>
      <c r="AK363" s="344"/>
      <c r="AL363" s="344"/>
      <c r="AM363" s="344">
        <f t="shared" si="120"/>
        <v>1633.1130000000001</v>
      </c>
      <c r="AN363" s="344">
        <v>1633.1130000000001</v>
      </c>
      <c r="AO363" s="344"/>
      <c r="AP363" s="344"/>
      <c r="AQ363" s="347">
        <f t="shared" si="121"/>
        <v>66.886999999999944</v>
      </c>
      <c r="AR363" s="347">
        <f t="shared" si="139"/>
        <v>66.886999999999944</v>
      </c>
      <c r="AS363" s="344"/>
      <c r="AT363" s="344"/>
      <c r="AU363" s="344"/>
      <c r="AV363" s="344">
        <f t="shared" si="122"/>
        <v>66.886999999999944</v>
      </c>
      <c r="AW363" s="344">
        <v>66.886999999999944</v>
      </c>
      <c r="AX363" s="352"/>
      <c r="AY363" s="344"/>
      <c r="AZ363" s="344"/>
      <c r="BA363" s="349"/>
      <c r="BB363" s="349"/>
      <c r="BC363" s="349"/>
      <c r="BD363" s="210">
        <f t="shared" si="135"/>
        <v>66.886999999999944</v>
      </c>
      <c r="BE363" s="915">
        <f t="shared" si="140"/>
        <v>1344.1130000000001</v>
      </c>
      <c r="BF363" s="350">
        <v>2022</v>
      </c>
      <c r="BG363" s="350" t="s">
        <v>2324</v>
      </c>
      <c r="BH363" s="350" t="s">
        <v>2327</v>
      </c>
      <c r="BI363" s="351"/>
    </row>
    <row r="364" spans="1:61" s="270" customFormat="1" ht="45">
      <c r="A364" s="338">
        <v>15</v>
      </c>
      <c r="B364" s="339" t="s">
        <v>1725</v>
      </c>
      <c r="C364" s="340" t="s">
        <v>1638</v>
      </c>
      <c r="D364" s="340" t="s">
        <v>1726</v>
      </c>
      <c r="E364" s="340" t="s">
        <v>524</v>
      </c>
      <c r="F364" s="341" t="s">
        <v>1727</v>
      </c>
      <c r="G364" s="342">
        <v>4000</v>
      </c>
      <c r="H364" s="342">
        <v>4000</v>
      </c>
      <c r="I364" s="344"/>
      <c r="J364" s="344"/>
      <c r="K364" s="342">
        <v>4000</v>
      </c>
      <c r="L364" s="342">
        <v>4000</v>
      </c>
      <c r="M364" s="991">
        <v>2348.819</v>
      </c>
      <c r="N364" s="342">
        <v>1753.3420000000001</v>
      </c>
      <c r="O364" s="344">
        <f t="shared" si="136"/>
        <v>0</v>
      </c>
      <c r="P364" s="344">
        <v>0</v>
      </c>
      <c r="Q364" s="344"/>
      <c r="R364" s="344"/>
      <c r="S364" s="345">
        <f t="shared" si="123"/>
        <v>2150</v>
      </c>
      <c r="T364" s="344">
        <v>2150</v>
      </c>
      <c r="U364" s="344"/>
      <c r="V364" s="344"/>
      <c r="W364" s="344">
        <f t="shared" si="124"/>
        <v>0</v>
      </c>
      <c r="X364" s="346">
        <v>0</v>
      </c>
      <c r="Y364" s="344"/>
      <c r="Z364" s="344"/>
      <c r="AA364" s="344">
        <f t="shared" si="117"/>
        <v>1244.29</v>
      </c>
      <c r="AB364" s="344">
        <v>1244.29</v>
      </c>
      <c r="AC364" s="344"/>
      <c r="AD364" s="344"/>
      <c r="AE364" s="344">
        <f t="shared" si="118"/>
        <v>0</v>
      </c>
      <c r="AF364" s="344">
        <f t="shared" si="137"/>
        <v>0</v>
      </c>
      <c r="AG364" s="344"/>
      <c r="AH364" s="344"/>
      <c r="AI364" s="344">
        <f t="shared" si="119"/>
        <v>2150</v>
      </c>
      <c r="AJ364" s="344">
        <f t="shared" si="138"/>
        <v>2150</v>
      </c>
      <c r="AK364" s="344"/>
      <c r="AL364" s="344"/>
      <c r="AM364" s="344">
        <f t="shared" si="120"/>
        <v>3493.3049999999998</v>
      </c>
      <c r="AN364" s="344">
        <v>3493.3049999999998</v>
      </c>
      <c r="AO364" s="344"/>
      <c r="AP364" s="344"/>
      <c r="AQ364" s="347">
        <f t="shared" si="121"/>
        <v>506.69500000000016</v>
      </c>
      <c r="AR364" s="347">
        <f t="shared" si="139"/>
        <v>506.69500000000016</v>
      </c>
      <c r="AS364" s="344"/>
      <c r="AT364" s="344"/>
      <c r="AU364" s="344"/>
      <c r="AV364" s="344">
        <f t="shared" si="122"/>
        <v>506.69500000000016</v>
      </c>
      <c r="AW364" s="344">
        <v>506.69500000000016</v>
      </c>
      <c r="AX364" s="352"/>
      <c r="AY364" s="344"/>
      <c r="AZ364" s="344"/>
      <c r="BA364" s="349"/>
      <c r="BB364" s="349"/>
      <c r="BC364" s="349"/>
      <c r="BD364" s="210">
        <f t="shared" si="135"/>
        <v>506.69500000000016</v>
      </c>
      <c r="BE364" s="915">
        <f t="shared" si="140"/>
        <v>1343.3049999999998</v>
      </c>
      <c r="BF364" s="350">
        <v>2022</v>
      </c>
      <c r="BG364" s="350" t="s">
        <v>2324</v>
      </c>
      <c r="BH364" s="350" t="s">
        <v>2327</v>
      </c>
      <c r="BI364" s="351"/>
    </row>
    <row r="365" spans="1:61" s="270" customFormat="1" ht="47.25">
      <c r="A365" s="338">
        <v>16</v>
      </c>
      <c r="B365" s="339" t="s">
        <v>1728</v>
      </c>
      <c r="C365" s="340" t="s">
        <v>1653</v>
      </c>
      <c r="D365" s="340" t="s">
        <v>1729</v>
      </c>
      <c r="E365" s="340" t="s">
        <v>524</v>
      </c>
      <c r="F365" s="341" t="s">
        <v>1730</v>
      </c>
      <c r="G365" s="342">
        <v>3800</v>
      </c>
      <c r="H365" s="342">
        <v>3800</v>
      </c>
      <c r="I365" s="344"/>
      <c r="J365" s="344"/>
      <c r="K365" s="342">
        <v>3800</v>
      </c>
      <c r="L365" s="342">
        <v>3800</v>
      </c>
      <c r="M365" s="991">
        <v>1470.1975689999999</v>
      </c>
      <c r="N365" s="342">
        <v>596.93600000000004</v>
      </c>
      <c r="O365" s="344">
        <f t="shared" si="136"/>
        <v>0</v>
      </c>
      <c r="P365" s="344">
        <v>0</v>
      </c>
      <c r="Q365" s="344"/>
      <c r="R365" s="344"/>
      <c r="S365" s="345">
        <f t="shared" si="123"/>
        <v>1900</v>
      </c>
      <c r="T365" s="344">
        <v>1900</v>
      </c>
      <c r="U365" s="344"/>
      <c r="V365" s="344"/>
      <c r="W365" s="344">
        <f t="shared" si="124"/>
        <v>0</v>
      </c>
      <c r="X365" s="346">
        <v>0</v>
      </c>
      <c r="Y365" s="344"/>
      <c r="Z365" s="344"/>
      <c r="AA365" s="344">
        <f t="shared" si="117"/>
        <v>496.93599999999998</v>
      </c>
      <c r="AB365" s="344">
        <v>496.93599999999998</v>
      </c>
      <c r="AC365" s="344"/>
      <c r="AD365" s="344"/>
      <c r="AE365" s="344">
        <f t="shared" si="118"/>
        <v>0</v>
      </c>
      <c r="AF365" s="344">
        <f t="shared" si="137"/>
        <v>0</v>
      </c>
      <c r="AG365" s="344"/>
      <c r="AH365" s="344"/>
      <c r="AI365" s="344">
        <f t="shared" si="119"/>
        <v>1900</v>
      </c>
      <c r="AJ365" s="344">
        <f t="shared" si="138"/>
        <v>1900</v>
      </c>
      <c r="AK365" s="344"/>
      <c r="AL365" s="344"/>
      <c r="AM365" s="344">
        <f t="shared" si="120"/>
        <v>3356.4679999999998</v>
      </c>
      <c r="AN365" s="344">
        <v>3356.4679999999998</v>
      </c>
      <c r="AO365" s="344"/>
      <c r="AP365" s="344"/>
      <c r="AQ365" s="347">
        <f t="shared" si="121"/>
        <v>443.53200000000015</v>
      </c>
      <c r="AR365" s="347">
        <f t="shared" si="139"/>
        <v>443.53200000000015</v>
      </c>
      <c r="AS365" s="344"/>
      <c r="AT365" s="344"/>
      <c r="AU365" s="344"/>
      <c r="AV365" s="344">
        <f t="shared" si="122"/>
        <v>443.53200000000015</v>
      </c>
      <c r="AW365" s="344">
        <v>443.53200000000015</v>
      </c>
      <c r="AX365" s="352"/>
      <c r="AY365" s="344"/>
      <c r="AZ365" s="344"/>
      <c r="BA365" s="349"/>
      <c r="BB365" s="349"/>
      <c r="BC365" s="349"/>
      <c r="BD365" s="210">
        <f t="shared" si="135"/>
        <v>443.53200000000015</v>
      </c>
      <c r="BE365" s="915">
        <f t="shared" si="140"/>
        <v>1456.4679999999998</v>
      </c>
      <c r="BF365" s="350">
        <v>2022</v>
      </c>
      <c r="BG365" s="350" t="s">
        <v>2324</v>
      </c>
      <c r="BH365" s="350" t="s">
        <v>2327</v>
      </c>
      <c r="BI365" s="351"/>
    </row>
    <row r="366" spans="1:61" s="283" customFormat="1" ht="45">
      <c r="A366" s="338">
        <v>17</v>
      </c>
      <c r="B366" s="339" t="s">
        <v>1731</v>
      </c>
      <c r="C366" s="340" t="s">
        <v>1732</v>
      </c>
      <c r="D366" s="340" t="s">
        <v>1733</v>
      </c>
      <c r="E366" s="340" t="s">
        <v>524</v>
      </c>
      <c r="F366" s="341" t="s">
        <v>1734</v>
      </c>
      <c r="G366" s="342">
        <v>8500</v>
      </c>
      <c r="H366" s="342">
        <v>8500</v>
      </c>
      <c r="I366" s="343"/>
      <c r="J366" s="343"/>
      <c r="K366" s="342">
        <v>8500</v>
      </c>
      <c r="L366" s="342">
        <v>8500</v>
      </c>
      <c r="M366" s="991">
        <v>2684.1280000000002</v>
      </c>
      <c r="N366" s="342">
        <v>1693.893</v>
      </c>
      <c r="O366" s="344">
        <f t="shared" si="136"/>
        <v>0</v>
      </c>
      <c r="P366" s="344">
        <v>0</v>
      </c>
      <c r="Q366" s="344"/>
      <c r="R366" s="344"/>
      <c r="S366" s="345">
        <f t="shared" si="123"/>
        <v>4500</v>
      </c>
      <c r="T366" s="344">
        <v>4500</v>
      </c>
      <c r="U366" s="344"/>
      <c r="V366" s="344"/>
      <c r="W366" s="344">
        <f t="shared" si="124"/>
        <v>0</v>
      </c>
      <c r="X366" s="346">
        <v>0</v>
      </c>
      <c r="Y366" s="344"/>
      <c r="Z366" s="344"/>
      <c r="AA366" s="344">
        <f t="shared" si="117"/>
        <v>1379.8240000000001</v>
      </c>
      <c r="AB366" s="344">
        <v>1379.8240000000001</v>
      </c>
      <c r="AC366" s="344"/>
      <c r="AD366" s="344"/>
      <c r="AE366" s="344">
        <f t="shared" si="118"/>
        <v>0</v>
      </c>
      <c r="AF366" s="344">
        <f t="shared" si="137"/>
        <v>0</v>
      </c>
      <c r="AG366" s="344"/>
      <c r="AH366" s="344"/>
      <c r="AI366" s="344">
        <f t="shared" si="119"/>
        <v>4500</v>
      </c>
      <c r="AJ366" s="344">
        <f t="shared" si="138"/>
        <v>4500</v>
      </c>
      <c r="AK366" s="344"/>
      <c r="AL366" s="344"/>
      <c r="AM366" s="344">
        <f t="shared" si="120"/>
        <v>7460</v>
      </c>
      <c r="AN366" s="344">
        <v>7460</v>
      </c>
      <c r="AO366" s="344"/>
      <c r="AP366" s="344"/>
      <c r="AQ366" s="347">
        <f t="shared" si="121"/>
        <v>1040</v>
      </c>
      <c r="AR366" s="347">
        <f t="shared" si="139"/>
        <v>1040</v>
      </c>
      <c r="AS366" s="344"/>
      <c r="AT366" s="344"/>
      <c r="AU366" s="344"/>
      <c r="AV366" s="344">
        <f t="shared" si="122"/>
        <v>1040</v>
      </c>
      <c r="AW366" s="344">
        <v>1040</v>
      </c>
      <c r="AX366" s="348"/>
      <c r="AY366" s="344"/>
      <c r="AZ366" s="344"/>
      <c r="BA366" s="349"/>
      <c r="BB366" s="349"/>
      <c r="BC366" s="349"/>
      <c r="BD366" s="210">
        <f t="shared" si="135"/>
        <v>1040</v>
      </c>
      <c r="BE366" s="915">
        <f t="shared" si="140"/>
        <v>2960</v>
      </c>
      <c r="BF366" s="350">
        <v>2022</v>
      </c>
      <c r="BG366" s="350" t="s">
        <v>2324</v>
      </c>
      <c r="BH366" s="350" t="s">
        <v>2327</v>
      </c>
      <c r="BI366" s="351"/>
    </row>
    <row r="367" spans="1:61" s="283" customFormat="1" ht="45">
      <c r="A367" s="338">
        <v>18</v>
      </c>
      <c r="B367" s="339" t="s">
        <v>1735</v>
      </c>
      <c r="C367" s="340" t="s">
        <v>1551</v>
      </c>
      <c r="D367" s="340" t="s">
        <v>1736</v>
      </c>
      <c r="E367" s="340" t="s">
        <v>524</v>
      </c>
      <c r="F367" s="341" t="s">
        <v>1737</v>
      </c>
      <c r="G367" s="342">
        <v>3608</v>
      </c>
      <c r="H367" s="342">
        <v>3608</v>
      </c>
      <c r="I367" s="343"/>
      <c r="J367" s="343"/>
      <c r="K367" s="342">
        <v>3608</v>
      </c>
      <c r="L367" s="342">
        <v>3608</v>
      </c>
      <c r="M367" s="991">
        <v>1242.846</v>
      </c>
      <c r="N367" s="342">
        <v>0</v>
      </c>
      <c r="O367" s="344">
        <f t="shared" si="136"/>
        <v>0</v>
      </c>
      <c r="P367" s="344">
        <v>0</v>
      </c>
      <c r="Q367" s="344"/>
      <c r="R367" s="344"/>
      <c r="S367" s="345">
        <f t="shared" si="123"/>
        <v>1440</v>
      </c>
      <c r="T367" s="344">
        <v>1440</v>
      </c>
      <c r="U367" s="344"/>
      <c r="V367" s="344"/>
      <c r="W367" s="344">
        <f t="shared" si="124"/>
        <v>0</v>
      </c>
      <c r="X367" s="346">
        <v>0</v>
      </c>
      <c r="Y367" s="344"/>
      <c r="Z367" s="344"/>
      <c r="AA367" s="344">
        <f t="shared" si="117"/>
        <v>32</v>
      </c>
      <c r="AB367" s="344">
        <v>32</v>
      </c>
      <c r="AC367" s="344"/>
      <c r="AD367" s="344"/>
      <c r="AE367" s="344">
        <f t="shared" si="118"/>
        <v>0</v>
      </c>
      <c r="AF367" s="344">
        <f t="shared" si="137"/>
        <v>0</v>
      </c>
      <c r="AG367" s="344"/>
      <c r="AH367" s="344"/>
      <c r="AI367" s="344">
        <f t="shared" si="119"/>
        <v>1440</v>
      </c>
      <c r="AJ367" s="344">
        <f t="shared" si="138"/>
        <v>1440</v>
      </c>
      <c r="AK367" s="344"/>
      <c r="AL367" s="344"/>
      <c r="AM367" s="344">
        <f t="shared" si="120"/>
        <v>3276.6170000000002</v>
      </c>
      <c r="AN367" s="344">
        <v>3276.6170000000002</v>
      </c>
      <c r="AO367" s="344"/>
      <c r="AP367" s="344"/>
      <c r="AQ367" s="347">
        <f t="shared" si="121"/>
        <v>331.38299999999981</v>
      </c>
      <c r="AR367" s="347">
        <f t="shared" si="139"/>
        <v>331.38299999999981</v>
      </c>
      <c r="AS367" s="344"/>
      <c r="AT367" s="344"/>
      <c r="AU367" s="344"/>
      <c r="AV367" s="344">
        <f t="shared" si="122"/>
        <v>331.38299999999981</v>
      </c>
      <c r="AW367" s="344">
        <v>331.38299999999981</v>
      </c>
      <c r="AX367" s="348"/>
      <c r="AY367" s="344"/>
      <c r="AZ367" s="344"/>
      <c r="BA367" s="349"/>
      <c r="BB367" s="349"/>
      <c r="BC367" s="349"/>
      <c r="BD367" s="210">
        <f t="shared" si="135"/>
        <v>331.38299999999981</v>
      </c>
      <c r="BE367" s="915">
        <f t="shared" si="140"/>
        <v>1836.6170000000002</v>
      </c>
      <c r="BF367" s="350">
        <v>2022</v>
      </c>
      <c r="BG367" s="350" t="s">
        <v>2324</v>
      </c>
      <c r="BH367" s="350" t="s">
        <v>2327</v>
      </c>
      <c r="BI367" s="351"/>
    </row>
    <row r="368" spans="1:61" s="270" customFormat="1" ht="45">
      <c r="A368" s="338">
        <v>19</v>
      </c>
      <c r="B368" s="339" t="s">
        <v>1738</v>
      </c>
      <c r="C368" s="340" t="s">
        <v>1551</v>
      </c>
      <c r="D368" s="340" t="s">
        <v>1739</v>
      </c>
      <c r="E368" s="340" t="s">
        <v>524</v>
      </c>
      <c r="F368" s="341" t="s">
        <v>1740</v>
      </c>
      <c r="G368" s="342">
        <v>6500</v>
      </c>
      <c r="H368" s="342">
        <v>6500</v>
      </c>
      <c r="I368" s="344"/>
      <c r="J368" s="344"/>
      <c r="K368" s="342">
        <v>6500</v>
      </c>
      <c r="L368" s="342">
        <v>6500</v>
      </c>
      <c r="M368" s="991">
        <v>291.68599999999998</v>
      </c>
      <c r="N368" s="342">
        <v>0</v>
      </c>
      <c r="O368" s="344">
        <f t="shared" si="136"/>
        <v>0</v>
      </c>
      <c r="P368" s="344">
        <v>0</v>
      </c>
      <c r="Q368" s="344"/>
      <c r="R368" s="344"/>
      <c r="S368" s="345">
        <f t="shared" si="123"/>
        <v>4150</v>
      </c>
      <c r="T368" s="344">
        <v>4150</v>
      </c>
      <c r="U368" s="344"/>
      <c r="V368" s="344"/>
      <c r="W368" s="344">
        <f t="shared" si="124"/>
        <v>0</v>
      </c>
      <c r="X368" s="346">
        <v>0</v>
      </c>
      <c r="Y368" s="344"/>
      <c r="Z368" s="344"/>
      <c r="AA368" s="344">
        <f t="shared" si="117"/>
        <v>64</v>
      </c>
      <c r="AB368" s="344">
        <v>64</v>
      </c>
      <c r="AC368" s="344"/>
      <c r="AD368" s="344"/>
      <c r="AE368" s="344">
        <f t="shared" si="118"/>
        <v>0</v>
      </c>
      <c r="AF368" s="344">
        <f t="shared" si="137"/>
        <v>0</v>
      </c>
      <c r="AG368" s="344"/>
      <c r="AH368" s="344"/>
      <c r="AI368" s="344">
        <f t="shared" si="119"/>
        <v>4150</v>
      </c>
      <c r="AJ368" s="344">
        <f t="shared" si="138"/>
        <v>4150</v>
      </c>
      <c r="AK368" s="344"/>
      <c r="AL368" s="344"/>
      <c r="AM368" s="344">
        <f t="shared" si="120"/>
        <v>5545.4250000000002</v>
      </c>
      <c r="AN368" s="344">
        <v>5545.4250000000002</v>
      </c>
      <c r="AO368" s="344"/>
      <c r="AP368" s="344"/>
      <c r="AQ368" s="347">
        <f t="shared" si="121"/>
        <v>954.57499999999982</v>
      </c>
      <c r="AR368" s="347">
        <f t="shared" si="139"/>
        <v>954.57499999999982</v>
      </c>
      <c r="AS368" s="344"/>
      <c r="AT368" s="344"/>
      <c r="AU368" s="344"/>
      <c r="AV368" s="344">
        <f t="shared" si="122"/>
        <v>954.57499999999982</v>
      </c>
      <c r="AW368" s="344">
        <v>954.57499999999982</v>
      </c>
      <c r="AX368" s="352"/>
      <c r="AY368" s="344"/>
      <c r="AZ368" s="344"/>
      <c r="BA368" s="349"/>
      <c r="BB368" s="349"/>
      <c r="BC368" s="349"/>
      <c r="BD368" s="210">
        <f t="shared" si="135"/>
        <v>954.57499999999982</v>
      </c>
      <c r="BE368" s="915">
        <f t="shared" si="140"/>
        <v>1395.4250000000002</v>
      </c>
      <c r="BF368" s="350">
        <v>2022</v>
      </c>
      <c r="BG368" s="350" t="s">
        <v>2324</v>
      </c>
      <c r="BH368" s="350" t="s">
        <v>2327</v>
      </c>
      <c r="BI368" s="351"/>
    </row>
    <row r="369" spans="1:62" s="270" customFormat="1" ht="45">
      <c r="A369" s="338">
        <v>20</v>
      </c>
      <c r="B369" s="339" t="s">
        <v>1741</v>
      </c>
      <c r="C369" s="340" t="s">
        <v>1596</v>
      </c>
      <c r="D369" s="340" t="s">
        <v>1742</v>
      </c>
      <c r="E369" s="340" t="s">
        <v>524</v>
      </c>
      <c r="F369" s="341" t="s">
        <v>1743</v>
      </c>
      <c r="G369" s="342">
        <v>17500</v>
      </c>
      <c r="H369" s="342">
        <v>17500</v>
      </c>
      <c r="I369" s="344"/>
      <c r="J369" s="344"/>
      <c r="K369" s="342">
        <v>17500</v>
      </c>
      <c r="L369" s="342">
        <v>17500</v>
      </c>
      <c r="M369" s="991">
        <v>14806.936</v>
      </c>
      <c r="N369" s="342">
        <v>1031.6089999999999</v>
      </c>
      <c r="O369" s="344">
        <f t="shared" si="136"/>
        <v>0</v>
      </c>
      <c r="P369" s="344">
        <v>0</v>
      </c>
      <c r="Q369" s="344"/>
      <c r="R369" s="344"/>
      <c r="S369" s="345">
        <f t="shared" si="123"/>
        <v>2600</v>
      </c>
      <c r="T369" s="344">
        <v>2600</v>
      </c>
      <c r="U369" s="344"/>
      <c r="V369" s="344"/>
      <c r="W369" s="344">
        <f t="shared" si="124"/>
        <v>0</v>
      </c>
      <c r="X369" s="346">
        <v>0</v>
      </c>
      <c r="Y369" s="344"/>
      <c r="Z369" s="344"/>
      <c r="AA369" s="344">
        <f t="shared" si="117"/>
        <v>1031.6089999999999</v>
      </c>
      <c r="AB369" s="344">
        <v>1031.6089999999999</v>
      </c>
      <c r="AC369" s="344"/>
      <c r="AD369" s="344"/>
      <c r="AE369" s="344">
        <f t="shared" si="118"/>
        <v>0</v>
      </c>
      <c r="AF369" s="344">
        <f t="shared" si="137"/>
        <v>0</v>
      </c>
      <c r="AG369" s="344"/>
      <c r="AH369" s="344"/>
      <c r="AI369" s="344">
        <f t="shared" si="119"/>
        <v>2600</v>
      </c>
      <c r="AJ369" s="344">
        <f t="shared" si="138"/>
        <v>2600</v>
      </c>
      <c r="AK369" s="344"/>
      <c r="AL369" s="344"/>
      <c r="AM369" s="344">
        <f t="shared" si="120"/>
        <v>16817.39</v>
      </c>
      <c r="AN369" s="344">
        <v>16817.39</v>
      </c>
      <c r="AO369" s="344"/>
      <c r="AP369" s="344"/>
      <c r="AQ369" s="347">
        <f t="shared" si="121"/>
        <v>682.61000000000058</v>
      </c>
      <c r="AR369" s="347">
        <f t="shared" si="139"/>
        <v>682.61000000000058</v>
      </c>
      <c r="AS369" s="344"/>
      <c r="AT369" s="344"/>
      <c r="AU369" s="344"/>
      <c r="AV369" s="344">
        <f t="shared" si="122"/>
        <v>682.61000000000058</v>
      </c>
      <c r="AW369" s="344">
        <v>682.61000000000058</v>
      </c>
      <c r="AX369" s="352"/>
      <c r="AY369" s="344"/>
      <c r="AZ369" s="344"/>
      <c r="BA369" s="349"/>
      <c r="BB369" s="349"/>
      <c r="BC369" s="349"/>
      <c r="BD369" s="210">
        <f t="shared" si="135"/>
        <v>682.61000000000058</v>
      </c>
      <c r="BE369" s="915">
        <f t="shared" si="140"/>
        <v>14217.39</v>
      </c>
      <c r="BF369" s="350">
        <v>2022</v>
      </c>
      <c r="BG369" s="350" t="s">
        <v>2324</v>
      </c>
      <c r="BH369" s="350" t="s">
        <v>2327</v>
      </c>
      <c r="BI369" s="351"/>
    </row>
    <row r="370" spans="1:62" s="270" customFormat="1" ht="51">
      <c r="A370" s="338">
        <v>21</v>
      </c>
      <c r="B370" s="339" t="s">
        <v>1744</v>
      </c>
      <c r="C370" s="340" t="s">
        <v>1600</v>
      </c>
      <c r="D370" s="340" t="s">
        <v>1745</v>
      </c>
      <c r="E370" s="340" t="s">
        <v>524</v>
      </c>
      <c r="F370" s="341" t="s">
        <v>1746</v>
      </c>
      <c r="G370" s="342">
        <v>4700</v>
      </c>
      <c r="H370" s="342">
        <v>4700</v>
      </c>
      <c r="I370" s="344"/>
      <c r="J370" s="344"/>
      <c r="K370" s="342">
        <v>4700</v>
      </c>
      <c r="L370" s="342">
        <v>4700</v>
      </c>
      <c r="M370" s="991">
        <v>3808.3420000000001</v>
      </c>
      <c r="N370" s="342">
        <v>278.39600000000002</v>
      </c>
      <c r="O370" s="344">
        <f t="shared" si="136"/>
        <v>0</v>
      </c>
      <c r="P370" s="344">
        <v>0</v>
      </c>
      <c r="Q370" s="344"/>
      <c r="R370" s="344"/>
      <c r="S370" s="345">
        <f t="shared" si="123"/>
        <v>890</v>
      </c>
      <c r="T370" s="344">
        <v>890</v>
      </c>
      <c r="U370" s="344"/>
      <c r="V370" s="344"/>
      <c r="W370" s="344">
        <f t="shared" si="124"/>
        <v>0</v>
      </c>
      <c r="X370" s="346">
        <v>0</v>
      </c>
      <c r="Y370" s="344"/>
      <c r="Z370" s="344"/>
      <c r="AA370" s="344">
        <f t="shared" si="117"/>
        <v>330.49099999999999</v>
      </c>
      <c r="AB370" s="344">
        <v>330.49099999999999</v>
      </c>
      <c r="AC370" s="344"/>
      <c r="AD370" s="344"/>
      <c r="AE370" s="344">
        <f t="shared" si="118"/>
        <v>0</v>
      </c>
      <c r="AF370" s="344">
        <f t="shared" si="137"/>
        <v>0</v>
      </c>
      <c r="AG370" s="344"/>
      <c r="AH370" s="344"/>
      <c r="AI370" s="344">
        <f t="shared" si="119"/>
        <v>890</v>
      </c>
      <c r="AJ370" s="344">
        <f t="shared" si="138"/>
        <v>890</v>
      </c>
      <c r="AK370" s="344"/>
      <c r="AL370" s="344"/>
      <c r="AM370" s="344">
        <f t="shared" si="120"/>
        <v>4493.7929999999997</v>
      </c>
      <c r="AN370" s="344">
        <v>4493.7929999999997</v>
      </c>
      <c r="AO370" s="344"/>
      <c r="AP370" s="344"/>
      <c r="AQ370" s="347">
        <f t="shared" si="121"/>
        <v>206.20700000000033</v>
      </c>
      <c r="AR370" s="347">
        <f t="shared" si="139"/>
        <v>206.20700000000033</v>
      </c>
      <c r="AS370" s="344"/>
      <c r="AT370" s="344"/>
      <c r="AU370" s="344"/>
      <c r="AV370" s="344">
        <f t="shared" si="122"/>
        <v>206.20700000000033</v>
      </c>
      <c r="AW370" s="344">
        <v>206.20700000000033</v>
      </c>
      <c r="AX370" s="352"/>
      <c r="AY370" s="344"/>
      <c r="AZ370" s="344"/>
      <c r="BA370" s="349"/>
      <c r="BB370" s="349"/>
      <c r="BC370" s="349"/>
      <c r="BD370" s="210">
        <f t="shared" si="135"/>
        <v>206.20700000000033</v>
      </c>
      <c r="BE370" s="915">
        <f t="shared" si="140"/>
        <v>3603.7929999999997</v>
      </c>
      <c r="BF370" s="350">
        <v>2022</v>
      </c>
      <c r="BG370" s="350" t="s">
        <v>2324</v>
      </c>
      <c r="BH370" s="350" t="s">
        <v>2327</v>
      </c>
      <c r="BI370" s="351"/>
    </row>
    <row r="371" spans="1:62" s="283" customFormat="1" ht="45">
      <c r="A371" s="338">
        <v>22</v>
      </c>
      <c r="B371" s="339" t="s">
        <v>1747</v>
      </c>
      <c r="C371" s="340" t="s">
        <v>1650</v>
      </c>
      <c r="D371" s="340" t="s">
        <v>1748</v>
      </c>
      <c r="E371" s="340" t="s">
        <v>524</v>
      </c>
      <c r="F371" s="341" t="s">
        <v>1749</v>
      </c>
      <c r="G371" s="342">
        <v>7500</v>
      </c>
      <c r="H371" s="342">
        <v>7500</v>
      </c>
      <c r="I371" s="343"/>
      <c r="J371" s="343"/>
      <c r="K371" s="342">
        <v>7500</v>
      </c>
      <c r="L371" s="342">
        <v>7500</v>
      </c>
      <c r="M371" s="991">
        <v>5631.1809999999996</v>
      </c>
      <c r="N371" s="342">
        <v>0</v>
      </c>
      <c r="O371" s="344">
        <f t="shared" si="136"/>
        <v>356.16399999999999</v>
      </c>
      <c r="P371" s="344">
        <v>356.16399999999999</v>
      </c>
      <c r="Q371" s="344"/>
      <c r="R371" s="344"/>
      <c r="S371" s="345">
        <f t="shared" si="123"/>
        <v>1100</v>
      </c>
      <c r="T371" s="344">
        <v>1100</v>
      </c>
      <c r="U371" s="344"/>
      <c r="V371" s="344"/>
      <c r="W371" s="344">
        <f t="shared" si="124"/>
        <v>0</v>
      </c>
      <c r="X371" s="346">
        <v>0</v>
      </c>
      <c r="Y371" s="344"/>
      <c r="Z371" s="344"/>
      <c r="AA371" s="344">
        <f t="shared" si="117"/>
        <v>0</v>
      </c>
      <c r="AB371" s="344">
        <v>0</v>
      </c>
      <c r="AC371" s="344"/>
      <c r="AD371" s="344"/>
      <c r="AE371" s="344">
        <f t="shared" si="118"/>
        <v>356.16399999999999</v>
      </c>
      <c r="AF371" s="344">
        <f t="shared" si="137"/>
        <v>356.16399999999999</v>
      </c>
      <c r="AG371" s="344"/>
      <c r="AH371" s="344"/>
      <c r="AI371" s="344">
        <f t="shared" si="119"/>
        <v>1100</v>
      </c>
      <c r="AJ371" s="344">
        <f t="shared" si="138"/>
        <v>1100</v>
      </c>
      <c r="AK371" s="344"/>
      <c r="AL371" s="344"/>
      <c r="AM371" s="344">
        <f t="shared" si="120"/>
        <v>7203.7</v>
      </c>
      <c r="AN371" s="344">
        <v>7203.7</v>
      </c>
      <c r="AO371" s="344"/>
      <c r="AP371" s="344"/>
      <c r="AQ371" s="347">
        <f t="shared" si="121"/>
        <v>296.30000000000018</v>
      </c>
      <c r="AR371" s="347">
        <f t="shared" si="139"/>
        <v>296.30000000000018</v>
      </c>
      <c r="AS371" s="344"/>
      <c r="AT371" s="344"/>
      <c r="AU371" s="344"/>
      <c r="AV371" s="344">
        <f t="shared" si="122"/>
        <v>296.30000000000018</v>
      </c>
      <c r="AW371" s="344">
        <v>296.30000000000018</v>
      </c>
      <c r="AX371" s="348"/>
      <c r="AY371" s="344"/>
      <c r="AZ371" s="344"/>
      <c r="BA371" s="349"/>
      <c r="BB371" s="349"/>
      <c r="BC371" s="349"/>
      <c r="BD371" s="210">
        <f t="shared" si="135"/>
        <v>296.30000000000018</v>
      </c>
      <c r="BE371" s="915">
        <f t="shared" si="140"/>
        <v>6103.7</v>
      </c>
      <c r="BF371" s="350">
        <v>2022</v>
      </c>
      <c r="BG371" s="350" t="s">
        <v>2324</v>
      </c>
      <c r="BH371" s="350" t="s">
        <v>2327</v>
      </c>
      <c r="BI371" s="351"/>
    </row>
    <row r="372" spans="1:62" s="283" customFormat="1" ht="45">
      <c r="A372" s="338">
        <v>23</v>
      </c>
      <c r="B372" s="339" t="s">
        <v>1750</v>
      </c>
      <c r="C372" s="340" t="s">
        <v>1538</v>
      </c>
      <c r="D372" s="340" t="s">
        <v>1751</v>
      </c>
      <c r="E372" s="340" t="s">
        <v>524</v>
      </c>
      <c r="F372" s="341" t="s">
        <v>1752</v>
      </c>
      <c r="G372" s="342">
        <v>940</v>
      </c>
      <c r="H372" s="342">
        <v>940</v>
      </c>
      <c r="I372" s="343"/>
      <c r="J372" s="343"/>
      <c r="K372" s="342">
        <v>940</v>
      </c>
      <c r="L372" s="342">
        <v>940</v>
      </c>
      <c r="M372" s="991">
        <v>472.17160000000001</v>
      </c>
      <c r="N372" s="342">
        <v>419.94099999999997</v>
      </c>
      <c r="O372" s="344">
        <f t="shared" si="136"/>
        <v>0</v>
      </c>
      <c r="P372" s="344">
        <v>0</v>
      </c>
      <c r="Q372" s="344"/>
      <c r="R372" s="344"/>
      <c r="S372" s="345">
        <f t="shared" si="123"/>
        <v>500</v>
      </c>
      <c r="T372" s="344">
        <v>500</v>
      </c>
      <c r="U372" s="344"/>
      <c r="V372" s="344"/>
      <c r="W372" s="344">
        <f t="shared" si="124"/>
        <v>0</v>
      </c>
      <c r="X372" s="346">
        <v>0</v>
      </c>
      <c r="Y372" s="344"/>
      <c r="Z372" s="344"/>
      <c r="AA372" s="344">
        <f t="shared" si="117"/>
        <v>335</v>
      </c>
      <c r="AB372" s="344">
        <v>335</v>
      </c>
      <c r="AC372" s="344"/>
      <c r="AD372" s="344"/>
      <c r="AE372" s="344">
        <f t="shared" si="118"/>
        <v>0</v>
      </c>
      <c r="AF372" s="344">
        <f t="shared" si="137"/>
        <v>0</v>
      </c>
      <c r="AG372" s="344"/>
      <c r="AH372" s="344"/>
      <c r="AI372" s="344">
        <f t="shared" si="119"/>
        <v>500</v>
      </c>
      <c r="AJ372" s="344">
        <f t="shared" si="138"/>
        <v>500</v>
      </c>
      <c r="AK372" s="344"/>
      <c r="AL372" s="344"/>
      <c r="AM372" s="344">
        <f t="shared" si="120"/>
        <v>824.64700000000005</v>
      </c>
      <c r="AN372" s="344">
        <v>824.64700000000005</v>
      </c>
      <c r="AO372" s="344"/>
      <c r="AP372" s="344"/>
      <c r="AQ372" s="347">
        <f t="shared" si="121"/>
        <v>115.35299999999995</v>
      </c>
      <c r="AR372" s="347">
        <f t="shared" si="139"/>
        <v>115.35299999999995</v>
      </c>
      <c r="AS372" s="344"/>
      <c r="AT372" s="344"/>
      <c r="AU372" s="344"/>
      <c r="AV372" s="344">
        <f t="shared" si="122"/>
        <v>115.35299999999995</v>
      </c>
      <c r="AW372" s="344">
        <v>115.35299999999995</v>
      </c>
      <c r="AX372" s="348"/>
      <c r="AY372" s="344"/>
      <c r="AZ372" s="344"/>
      <c r="BA372" s="349"/>
      <c r="BB372" s="349"/>
      <c r="BC372" s="349"/>
      <c r="BD372" s="210">
        <f t="shared" si="135"/>
        <v>115.35299999999995</v>
      </c>
      <c r="BE372" s="915">
        <f t="shared" si="140"/>
        <v>324.64700000000005</v>
      </c>
      <c r="BF372" s="350">
        <v>2022</v>
      </c>
      <c r="BG372" s="350" t="s">
        <v>2324</v>
      </c>
      <c r="BH372" s="350" t="s">
        <v>2327</v>
      </c>
      <c r="BI372" s="351"/>
    </row>
    <row r="373" spans="1:62" s="283" customFormat="1" ht="47.25" hidden="1">
      <c r="A373" s="338">
        <v>24</v>
      </c>
      <c r="B373" s="339" t="s">
        <v>1753</v>
      </c>
      <c r="C373" s="340" t="s">
        <v>1538</v>
      </c>
      <c r="D373" s="340" t="s">
        <v>1754</v>
      </c>
      <c r="E373" s="340" t="s">
        <v>524</v>
      </c>
      <c r="F373" s="341" t="s">
        <v>1755</v>
      </c>
      <c r="G373" s="342">
        <v>995</v>
      </c>
      <c r="H373" s="342">
        <v>995</v>
      </c>
      <c r="I373" s="343"/>
      <c r="J373" s="343"/>
      <c r="K373" s="342">
        <v>995</v>
      </c>
      <c r="L373" s="342">
        <v>995</v>
      </c>
      <c r="M373" s="991">
        <v>943.89499999999998</v>
      </c>
      <c r="N373" s="342">
        <v>312.42399999999998</v>
      </c>
      <c r="O373" s="344">
        <f t="shared" si="136"/>
        <v>78.956000000000003</v>
      </c>
      <c r="P373" s="344">
        <v>78.956000000000003</v>
      </c>
      <c r="Q373" s="344"/>
      <c r="R373" s="344"/>
      <c r="S373" s="345">
        <f t="shared" si="123"/>
        <v>119</v>
      </c>
      <c r="T373" s="344">
        <v>119</v>
      </c>
      <c r="U373" s="344"/>
      <c r="V373" s="344"/>
      <c r="W373" s="344">
        <f t="shared" si="124"/>
        <v>78.956000000000003</v>
      </c>
      <c r="X373" s="346">
        <v>78.956000000000003</v>
      </c>
      <c r="Y373" s="344"/>
      <c r="Z373" s="344"/>
      <c r="AA373" s="344">
        <f t="shared" si="117"/>
        <v>68.658000000000001</v>
      </c>
      <c r="AB373" s="344">
        <v>68.658000000000001</v>
      </c>
      <c r="AC373" s="344"/>
      <c r="AD373" s="344"/>
      <c r="AE373" s="344">
        <f t="shared" si="118"/>
        <v>78.956000000000003</v>
      </c>
      <c r="AF373" s="344">
        <f t="shared" si="137"/>
        <v>78.956000000000003</v>
      </c>
      <c r="AG373" s="344"/>
      <c r="AH373" s="344"/>
      <c r="AI373" s="344">
        <f t="shared" si="119"/>
        <v>119</v>
      </c>
      <c r="AJ373" s="344">
        <f t="shared" si="138"/>
        <v>119</v>
      </c>
      <c r="AK373" s="344"/>
      <c r="AL373" s="344"/>
      <c r="AM373" s="344">
        <f t="shared" si="120"/>
        <v>994.23699999999997</v>
      </c>
      <c r="AN373" s="344">
        <v>994.23699999999997</v>
      </c>
      <c r="AO373" s="344"/>
      <c r="AP373" s="344"/>
      <c r="AQ373" s="347">
        <f t="shared" si="121"/>
        <v>0</v>
      </c>
      <c r="AR373" s="347"/>
      <c r="AS373" s="344"/>
      <c r="AT373" s="344"/>
      <c r="AU373" s="344"/>
      <c r="AV373" s="344">
        <f t="shared" si="122"/>
        <v>0</v>
      </c>
      <c r="AW373" s="344"/>
      <c r="AX373" s="348"/>
      <c r="AY373" s="344"/>
      <c r="AZ373" s="344"/>
      <c r="BA373" s="349"/>
      <c r="BB373" s="349"/>
      <c r="BC373" s="349"/>
      <c r="BD373" s="210">
        <f t="shared" si="135"/>
        <v>0</v>
      </c>
      <c r="BE373" s="915">
        <f t="shared" si="140"/>
        <v>875.23699999999997</v>
      </c>
      <c r="BF373" s="350">
        <v>2022</v>
      </c>
      <c r="BG373" s="350" t="s">
        <v>910</v>
      </c>
      <c r="BH373" s="350"/>
      <c r="BI373" s="351"/>
    </row>
    <row r="374" spans="1:62" s="270" customFormat="1" ht="47.25">
      <c r="A374" s="338">
        <v>25</v>
      </c>
      <c r="B374" s="339" t="s">
        <v>1756</v>
      </c>
      <c r="C374" s="340" t="s">
        <v>1538</v>
      </c>
      <c r="D374" s="340" t="s">
        <v>1757</v>
      </c>
      <c r="E374" s="340" t="s">
        <v>524</v>
      </c>
      <c r="F374" s="341" t="s">
        <v>1758</v>
      </c>
      <c r="G374" s="342">
        <v>980</v>
      </c>
      <c r="H374" s="342">
        <v>980</v>
      </c>
      <c r="I374" s="344"/>
      <c r="J374" s="344"/>
      <c r="K374" s="342">
        <v>980</v>
      </c>
      <c r="L374" s="342">
        <v>980</v>
      </c>
      <c r="M374" s="991">
        <v>561.35799999999995</v>
      </c>
      <c r="N374" s="342">
        <v>263.56599999999997</v>
      </c>
      <c r="O374" s="344">
        <f t="shared" si="136"/>
        <v>90.896000000000001</v>
      </c>
      <c r="P374" s="344">
        <v>90.896000000000001</v>
      </c>
      <c r="Q374" s="344"/>
      <c r="R374" s="344"/>
      <c r="S374" s="345">
        <f t="shared" si="123"/>
        <v>289</v>
      </c>
      <c r="T374" s="344">
        <v>289</v>
      </c>
      <c r="U374" s="344"/>
      <c r="V374" s="344"/>
      <c r="W374" s="344">
        <f t="shared" si="124"/>
        <v>90.896000000000001</v>
      </c>
      <c r="X374" s="346">
        <v>90.896000000000001</v>
      </c>
      <c r="Y374" s="344"/>
      <c r="Z374" s="344"/>
      <c r="AA374" s="344">
        <f t="shared" si="117"/>
        <v>119.956</v>
      </c>
      <c r="AB374" s="344">
        <v>119.956</v>
      </c>
      <c r="AC374" s="344"/>
      <c r="AD374" s="344"/>
      <c r="AE374" s="344">
        <f t="shared" si="118"/>
        <v>90.896000000000001</v>
      </c>
      <c r="AF374" s="344">
        <f t="shared" si="137"/>
        <v>90.896000000000001</v>
      </c>
      <c r="AG374" s="344"/>
      <c r="AH374" s="344"/>
      <c r="AI374" s="344">
        <f t="shared" si="119"/>
        <v>289</v>
      </c>
      <c r="AJ374" s="344">
        <f t="shared" si="138"/>
        <v>289</v>
      </c>
      <c r="AK374" s="344"/>
      <c r="AL374" s="344"/>
      <c r="AM374" s="344">
        <f t="shared" si="120"/>
        <v>913</v>
      </c>
      <c r="AN374" s="344">
        <v>913</v>
      </c>
      <c r="AO374" s="344"/>
      <c r="AP374" s="344"/>
      <c r="AQ374" s="347">
        <f t="shared" si="121"/>
        <v>67</v>
      </c>
      <c r="AR374" s="347">
        <f t="shared" si="139"/>
        <v>67</v>
      </c>
      <c r="AS374" s="344"/>
      <c r="AT374" s="344"/>
      <c r="AU374" s="344"/>
      <c r="AV374" s="344">
        <f t="shared" si="122"/>
        <v>67</v>
      </c>
      <c r="AW374" s="344">
        <v>67</v>
      </c>
      <c r="AX374" s="352"/>
      <c r="AY374" s="344"/>
      <c r="AZ374" s="344"/>
      <c r="BA374" s="349"/>
      <c r="BB374" s="349"/>
      <c r="BC374" s="349"/>
      <c r="BD374" s="210">
        <f t="shared" si="135"/>
        <v>67</v>
      </c>
      <c r="BE374" s="915">
        <f t="shared" si="140"/>
        <v>624</v>
      </c>
      <c r="BF374" s="350">
        <v>2022</v>
      </c>
      <c r="BG374" s="350" t="s">
        <v>2324</v>
      </c>
      <c r="BH374" s="350" t="s">
        <v>2327</v>
      </c>
      <c r="BI374" s="351"/>
    </row>
    <row r="375" spans="1:62" s="270" customFormat="1" ht="47.25">
      <c r="A375" s="338">
        <v>26</v>
      </c>
      <c r="B375" s="339" t="s">
        <v>1759</v>
      </c>
      <c r="C375" s="340" t="s">
        <v>1504</v>
      </c>
      <c r="D375" s="340" t="s">
        <v>1760</v>
      </c>
      <c r="E375" s="340" t="s">
        <v>524</v>
      </c>
      <c r="F375" s="341" t="s">
        <v>1761</v>
      </c>
      <c r="G375" s="342">
        <v>5871</v>
      </c>
      <c r="H375" s="342">
        <v>5871</v>
      </c>
      <c r="I375" s="344"/>
      <c r="J375" s="344"/>
      <c r="K375" s="342">
        <v>5871</v>
      </c>
      <c r="L375" s="342">
        <v>5871</v>
      </c>
      <c r="M375" s="991">
        <v>5029.0730000000003</v>
      </c>
      <c r="N375" s="342">
        <v>2823.7559999999999</v>
      </c>
      <c r="O375" s="344">
        <f t="shared" si="136"/>
        <v>0</v>
      </c>
      <c r="P375" s="344">
        <v>0</v>
      </c>
      <c r="Q375" s="344"/>
      <c r="R375" s="344"/>
      <c r="S375" s="345">
        <f t="shared" si="123"/>
        <v>1980</v>
      </c>
      <c r="T375" s="344">
        <v>1980</v>
      </c>
      <c r="U375" s="344"/>
      <c r="V375" s="344"/>
      <c r="W375" s="344">
        <f t="shared" si="124"/>
        <v>0</v>
      </c>
      <c r="X375" s="346">
        <v>0</v>
      </c>
      <c r="Y375" s="344"/>
      <c r="Z375" s="344"/>
      <c r="AA375" s="344">
        <f t="shared" si="117"/>
        <v>1846.153</v>
      </c>
      <c r="AB375" s="344">
        <v>1846.153</v>
      </c>
      <c r="AC375" s="344"/>
      <c r="AD375" s="344"/>
      <c r="AE375" s="344">
        <f t="shared" si="118"/>
        <v>0</v>
      </c>
      <c r="AF375" s="344">
        <f t="shared" si="137"/>
        <v>0</v>
      </c>
      <c r="AG375" s="344"/>
      <c r="AH375" s="344"/>
      <c r="AI375" s="344">
        <f t="shared" si="119"/>
        <v>1980</v>
      </c>
      <c r="AJ375" s="344">
        <f t="shared" si="138"/>
        <v>1980</v>
      </c>
      <c r="AK375" s="344"/>
      <c r="AL375" s="344"/>
      <c r="AM375" s="344">
        <f t="shared" si="120"/>
        <v>5412.2020000000002</v>
      </c>
      <c r="AN375" s="344">
        <v>5412.2020000000002</v>
      </c>
      <c r="AO375" s="344"/>
      <c r="AP375" s="344"/>
      <c r="AQ375" s="347">
        <f t="shared" si="121"/>
        <v>458.79799999999977</v>
      </c>
      <c r="AR375" s="347">
        <f t="shared" si="139"/>
        <v>458.79799999999977</v>
      </c>
      <c r="AS375" s="344"/>
      <c r="AT375" s="344"/>
      <c r="AU375" s="344"/>
      <c r="AV375" s="344">
        <f t="shared" si="122"/>
        <v>458.79799999999977</v>
      </c>
      <c r="AW375" s="344">
        <v>458.79799999999977</v>
      </c>
      <c r="AX375" s="352"/>
      <c r="AY375" s="344"/>
      <c r="AZ375" s="344"/>
      <c r="BA375" s="349"/>
      <c r="BB375" s="349"/>
      <c r="BC375" s="349"/>
      <c r="BD375" s="210">
        <f t="shared" si="135"/>
        <v>458.79799999999977</v>
      </c>
      <c r="BE375" s="915">
        <f t="shared" si="140"/>
        <v>3432.2020000000002</v>
      </c>
      <c r="BF375" s="350">
        <v>2022</v>
      </c>
      <c r="BG375" s="350" t="s">
        <v>2324</v>
      </c>
      <c r="BH375" s="350" t="s">
        <v>2327</v>
      </c>
      <c r="BI375" s="351"/>
    </row>
    <row r="376" spans="1:62" s="270" customFormat="1" ht="45">
      <c r="A376" s="338">
        <v>27</v>
      </c>
      <c r="B376" s="339" t="s">
        <v>1762</v>
      </c>
      <c r="C376" s="340" t="s">
        <v>1558</v>
      </c>
      <c r="D376" s="340" t="s">
        <v>1763</v>
      </c>
      <c r="E376" s="340" t="s">
        <v>524</v>
      </c>
      <c r="F376" s="341" t="s">
        <v>1764</v>
      </c>
      <c r="G376" s="342">
        <v>4950</v>
      </c>
      <c r="H376" s="342">
        <v>4950</v>
      </c>
      <c r="I376" s="344"/>
      <c r="J376" s="344"/>
      <c r="K376" s="342">
        <v>4950</v>
      </c>
      <c r="L376" s="342">
        <v>4950</v>
      </c>
      <c r="M376" s="991">
        <v>4125.4549999999999</v>
      </c>
      <c r="N376" s="342">
        <v>2636.8240000000001</v>
      </c>
      <c r="O376" s="344">
        <f t="shared" si="136"/>
        <v>704.21299999999997</v>
      </c>
      <c r="P376" s="344">
        <v>704.21299999999997</v>
      </c>
      <c r="Q376" s="344"/>
      <c r="R376" s="344"/>
      <c r="S376" s="345">
        <f t="shared" si="123"/>
        <v>1462</v>
      </c>
      <c r="T376" s="344">
        <v>1462</v>
      </c>
      <c r="U376" s="344"/>
      <c r="V376" s="344"/>
      <c r="W376" s="344">
        <f t="shared" si="124"/>
        <v>704.21299999999997</v>
      </c>
      <c r="X376" s="346">
        <v>704.21299999999997</v>
      </c>
      <c r="Y376" s="344"/>
      <c r="Z376" s="344"/>
      <c r="AA376" s="344">
        <f t="shared" si="117"/>
        <v>1140.1950000000002</v>
      </c>
      <c r="AB376" s="344">
        <v>1140.1950000000002</v>
      </c>
      <c r="AC376" s="344"/>
      <c r="AD376" s="344"/>
      <c r="AE376" s="344">
        <f t="shared" si="118"/>
        <v>704.21299999999997</v>
      </c>
      <c r="AF376" s="344">
        <f t="shared" si="137"/>
        <v>704.21299999999997</v>
      </c>
      <c r="AG376" s="344"/>
      <c r="AH376" s="344"/>
      <c r="AI376" s="344">
        <f t="shared" si="119"/>
        <v>1462</v>
      </c>
      <c r="AJ376" s="344">
        <f t="shared" si="138"/>
        <v>1462</v>
      </c>
      <c r="AK376" s="344"/>
      <c r="AL376" s="344"/>
      <c r="AM376" s="344">
        <f t="shared" si="120"/>
        <v>4612</v>
      </c>
      <c r="AN376" s="344">
        <v>4612</v>
      </c>
      <c r="AO376" s="344"/>
      <c r="AP376" s="344"/>
      <c r="AQ376" s="347">
        <f t="shared" si="121"/>
        <v>338</v>
      </c>
      <c r="AR376" s="347">
        <f t="shared" si="139"/>
        <v>338</v>
      </c>
      <c r="AS376" s="344"/>
      <c r="AT376" s="344"/>
      <c r="AU376" s="344"/>
      <c r="AV376" s="344">
        <f t="shared" si="122"/>
        <v>338</v>
      </c>
      <c r="AW376" s="344">
        <v>338</v>
      </c>
      <c r="AX376" s="352"/>
      <c r="AY376" s="344"/>
      <c r="AZ376" s="344"/>
      <c r="BA376" s="349"/>
      <c r="BB376" s="349"/>
      <c r="BC376" s="349"/>
      <c r="BD376" s="210">
        <f t="shared" si="135"/>
        <v>338</v>
      </c>
      <c r="BE376" s="915">
        <f t="shared" si="140"/>
        <v>3150</v>
      </c>
      <c r="BF376" s="350">
        <v>2022</v>
      </c>
      <c r="BG376" s="350" t="s">
        <v>2324</v>
      </c>
      <c r="BH376" s="350" t="s">
        <v>2327</v>
      </c>
      <c r="BI376" s="351"/>
    </row>
    <row r="377" spans="1:62" s="285" customFormat="1" ht="45">
      <c r="A377" s="338">
        <v>28</v>
      </c>
      <c r="B377" s="339" t="s">
        <v>1765</v>
      </c>
      <c r="C377" s="340" t="s">
        <v>1504</v>
      </c>
      <c r="D377" s="340" t="s">
        <v>1766</v>
      </c>
      <c r="E377" s="340" t="s">
        <v>524</v>
      </c>
      <c r="F377" s="341" t="s">
        <v>1767</v>
      </c>
      <c r="G377" s="342">
        <v>4274</v>
      </c>
      <c r="H377" s="342">
        <v>4274</v>
      </c>
      <c r="I377" s="353"/>
      <c r="J377" s="353"/>
      <c r="K377" s="342">
        <v>4274</v>
      </c>
      <c r="L377" s="342">
        <v>4274</v>
      </c>
      <c r="M377" s="991">
        <v>3871.4569999999999</v>
      </c>
      <c r="N377" s="342">
        <v>2558.9209999999998</v>
      </c>
      <c r="O377" s="344">
        <f t="shared" si="136"/>
        <v>611.26400000000001</v>
      </c>
      <c r="P377" s="344">
        <v>611.26400000000001</v>
      </c>
      <c r="Q377" s="353"/>
      <c r="R377" s="353"/>
      <c r="S377" s="345">
        <f t="shared" si="123"/>
        <v>1262</v>
      </c>
      <c r="T377" s="344">
        <v>1262</v>
      </c>
      <c r="U377" s="353"/>
      <c r="V377" s="353"/>
      <c r="W377" s="344">
        <f t="shared" si="124"/>
        <v>611.26400000000001</v>
      </c>
      <c r="X377" s="346">
        <v>611.26400000000001</v>
      </c>
      <c r="Y377" s="353"/>
      <c r="Z377" s="353"/>
      <c r="AA377" s="344">
        <f t="shared" si="117"/>
        <v>1262</v>
      </c>
      <c r="AB377" s="344">
        <v>1262</v>
      </c>
      <c r="AC377" s="353"/>
      <c r="AD377" s="353"/>
      <c r="AE377" s="344">
        <f t="shared" si="118"/>
        <v>611.26400000000001</v>
      </c>
      <c r="AF377" s="344">
        <f t="shared" si="137"/>
        <v>611.26400000000001</v>
      </c>
      <c r="AG377" s="353"/>
      <c r="AH377" s="353"/>
      <c r="AI377" s="344">
        <f t="shared" si="119"/>
        <v>1262</v>
      </c>
      <c r="AJ377" s="344">
        <f t="shared" si="138"/>
        <v>1262</v>
      </c>
      <c r="AK377" s="353"/>
      <c r="AL377" s="353"/>
      <c r="AM377" s="344">
        <f t="shared" si="120"/>
        <v>3982</v>
      </c>
      <c r="AN377" s="344">
        <v>3982</v>
      </c>
      <c r="AO377" s="353"/>
      <c r="AP377" s="353"/>
      <c r="AQ377" s="347">
        <f t="shared" si="121"/>
        <v>292</v>
      </c>
      <c r="AR377" s="347">
        <f t="shared" si="139"/>
        <v>292</v>
      </c>
      <c r="AS377" s="353"/>
      <c r="AT377" s="353"/>
      <c r="AU377" s="353"/>
      <c r="AV377" s="344">
        <f t="shared" si="122"/>
        <v>292</v>
      </c>
      <c r="AW377" s="344">
        <v>292</v>
      </c>
      <c r="AX377" s="354"/>
      <c r="AY377" s="353"/>
      <c r="AZ377" s="353"/>
      <c r="BA377" s="355"/>
      <c r="BB377" s="355"/>
      <c r="BC377" s="355"/>
      <c r="BD377" s="210">
        <f t="shared" si="135"/>
        <v>292</v>
      </c>
      <c r="BE377" s="916">
        <f t="shared" si="140"/>
        <v>2720</v>
      </c>
      <c r="BF377" s="350">
        <v>2022</v>
      </c>
      <c r="BG377" s="350" t="s">
        <v>2324</v>
      </c>
      <c r="BH377" s="350" t="s">
        <v>2327</v>
      </c>
      <c r="BI377" s="351"/>
    </row>
    <row r="378" spans="1:62" s="283" customFormat="1" ht="47.25">
      <c r="A378" s="338">
        <v>29</v>
      </c>
      <c r="B378" s="339" t="s">
        <v>1768</v>
      </c>
      <c r="C378" s="340" t="s">
        <v>1538</v>
      </c>
      <c r="D378" s="340" t="s">
        <v>1766</v>
      </c>
      <c r="E378" s="340" t="s">
        <v>524</v>
      </c>
      <c r="F378" s="341" t="s">
        <v>1769</v>
      </c>
      <c r="G378" s="342">
        <v>4124</v>
      </c>
      <c r="H378" s="342">
        <v>4124</v>
      </c>
      <c r="I378" s="343"/>
      <c r="J378" s="343"/>
      <c r="K378" s="342">
        <v>4124</v>
      </c>
      <c r="L378" s="342">
        <v>4124</v>
      </c>
      <c r="M378" s="991">
        <v>3209.2440000000001</v>
      </c>
      <c r="N378" s="342">
        <v>1917.3019999999999</v>
      </c>
      <c r="O378" s="344">
        <f t="shared" si="136"/>
        <v>413.755</v>
      </c>
      <c r="P378" s="344">
        <v>413.755</v>
      </c>
      <c r="Q378" s="343"/>
      <c r="R378" s="343"/>
      <c r="S378" s="345">
        <f t="shared" si="123"/>
        <v>1217</v>
      </c>
      <c r="T378" s="344">
        <v>1217</v>
      </c>
      <c r="U378" s="343"/>
      <c r="V378" s="343"/>
      <c r="W378" s="344">
        <f t="shared" si="124"/>
        <v>363.22699999999998</v>
      </c>
      <c r="X378" s="346">
        <v>363.22699999999998</v>
      </c>
      <c r="Y378" s="343"/>
      <c r="Z378" s="343"/>
      <c r="AA378" s="344">
        <f t="shared" si="117"/>
        <v>840.36400000000003</v>
      </c>
      <c r="AB378" s="344">
        <v>840.36400000000003</v>
      </c>
      <c r="AC378" s="343"/>
      <c r="AD378" s="343"/>
      <c r="AE378" s="344">
        <f t="shared" si="118"/>
        <v>413.755</v>
      </c>
      <c r="AF378" s="344">
        <f t="shared" si="137"/>
        <v>413.755</v>
      </c>
      <c r="AG378" s="343"/>
      <c r="AH378" s="343"/>
      <c r="AI378" s="344">
        <f t="shared" si="119"/>
        <v>1217</v>
      </c>
      <c r="AJ378" s="344">
        <f t="shared" si="138"/>
        <v>1217</v>
      </c>
      <c r="AK378" s="343"/>
      <c r="AL378" s="343"/>
      <c r="AM378" s="344">
        <f t="shared" si="120"/>
        <v>3841</v>
      </c>
      <c r="AN378" s="344">
        <v>3841</v>
      </c>
      <c r="AO378" s="343"/>
      <c r="AP378" s="343"/>
      <c r="AQ378" s="347">
        <f t="shared" si="121"/>
        <v>283</v>
      </c>
      <c r="AR378" s="347">
        <f t="shared" si="139"/>
        <v>283</v>
      </c>
      <c r="AS378" s="343"/>
      <c r="AT378" s="343"/>
      <c r="AU378" s="343"/>
      <c r="AV378" s="344">
        <f t="shared" si="122"/>
        <v>283</v>
      </c>
      <c r="AW378" s="344">
        <v>283</v>
      </c>
      <c r="AX378" s="348"/>
      <c r="AY378" s="343"/>
      <c r="AZ378" s="343"/>
      <c r="BA378" s="356"/>
      <c r="BB378" s="356"/>
      <c r="BC378" s="356"/>
      <c r="BD378" s="210">
        <f t="shared" si="135"/>
        <v>283</v>
      </c>
      <c r="BE378" s="917">
        <f t="shared" si="140"/>
        <v>2624</v>
      </c>
      <c r="BF378" s="350">
        <v>2022</v>
      </c>
      <c r="BG378" s="350" t="s">
        <v>2324</v>
      </c>
      <c r="BH378" s="350" t="s">
        <v>2327</v>
      </c>
      <c r="BI378" s="351"/>
    </row>
    <row r="379" spans="1:62" s="541" customFormat="1" ht="31.5">
      <c r="A379" s="563">
        <v>1</v>
      </c>
      <c r="B379" s="564" t="s">
        <v>1770</v>
      </c>
      <c r="C379" s="565" t="s">
        <v>1596</v>
      </c>
      <c r="D379" s="565" t="s">
        <v>1771</v>
      </c>
      <c r="E379" s="565" t="s">
        <v>510</v>
      </c>
      <c r="F379" s="566" t="s">
        <v>1772</v>
      </c>
      <c r="G379" s="567">
        <v>4000</v>
      </c>
      <c r="H379" s="567">
        <v>4000</v>
      </c>
      <c r="I379" s="568"/>
      <c r="J379" s="568"/>
      <c r="K379" s="567">
        <v>4000</v>
      </c>
      <c r="L379" s="567">
        <v>4000</v>
      </c>
      <c r="M379" s="992"/>
      <c r="N379" s="567">
        <v>0</v>
      </c>
      <c r="O379" s="568">
        <f t="shared" si="136"/>
        <v>0</v>
      </c>
      <c r="P379" s="568">
        <v>0</v>
      </c>
      <c r="Q379" s="568"/>
      <c r="R379" s="568"/>
      <c r="S379" s="569">
        <f t="shared" ref="S379:S437" si="141">SUM(T379:V379)</f>
        <v>1797</v>
      </c>
      <c r="T379" s="568">
        <v>1797</v>
      </c>
      <c r="U379" s="568"/>
      <c r="V379" s="568"/>
      <c r="W379" s="568">
        <f t="shared" ref="W379:W437" si="142">SUM(X379:Z379)</f>
        <v>0</v>
      </c>
      <c r="X379" s="570"/>
      <c r="Y379" s="568"/>
      <c r="Z379" s="568"/>
      <c r="AA379" s="568">
        <f t="shared" ref="AA379:AA436" si="143">SUM(AB379:AD379)</f>
        <v>0</v>
      </c>
      <c r="AB379" s="568"/>
      <c r="AC379" s="568"/>
      <c r="AD379" s="568"/>
      <c r="AE379" s="568">
        <f t="shared" ref="AE379:AE436" si="144">SUM(AF379:AH379)</f>
        <v>0</v>
      </c>
      <c r="AF379" s="568">
        <f t="shared" si="137"/>
        <v>0</v>
      </c>
      <c r="AG379" s="568"/>
      <c r="AH379" s="568"/>
      <c r="AI379" s="568">
        <f t="shared" ref="AI379:AI436" si="145">SUM(AJ379:AL379)</f>
        <v>1797</v>
      </c>
      <c r="AJ379" s="568">
        <f t="shared" si="138"/>
        <v>1797</v>
      </c>
      <c r="AK379" s="568"/>
      <c r="AL379" s="568"/>
      <c r="AM379" s="568">
        <f t="shared" ref="AM379:AM436" si="146">SUM(AN379:AP379)</f>
        <v>1797</v>
      </c>
      <c r="AN379" s="568">
        <v>1797</v>
      </c>
      <c r="AO379" s="568"/>
      <c r="AP379" s="568"/>
      <c r="AQ379" s="571">
        <f t="shared" ref="AQ379:AQ436" si="147">SUM(AR379:AT379)</f>
        <v>2203</v>
      </c>
      <c r="AR379" s="571">
        <f t="shared" si="139"/>
        <v>2203</v>
      </c>
      <c r="AS379" s="568"/>
      <c r="AT379" s="568"/>
      <c r="AU379" s="568"/>
      <c r="AV379" s="568">
        <f t="shared" ref="AV379:AV436" si="148">SUM(AW379:AY379)</f>
        <v>2203</v>
      </c>
      <c r="AW379" s="568">
        <v>2203</v>
      </c>
      <c r="AX379" s="572"/>
      <c r="AY379" s="568"/>
      <c r="AZ379" s="568"/>
      <c r="BA379" s="573"/>
      <c r="BB379" s="573"/>
      <c r="BC379" s="573"/>
      <c r="BD379" s="573"/>
      <c r="BE379" s="918">
        <f t="shared" si="140"/>
        <v>0</v>
      </c>
      <c r="BF379" s="574">
        <v>2023</v>
      </c>
      <c r="BG379" s="574" t="s">
        <v>2324</v>
      </c>
      <c r="BH379" s="574" t="s">
        <v>2327</v>
      </c>
      <c r="BI379" s="575"/>
    </row>
    <row r="380" spans="1:62" s="541" customFormat="1" ht="30">
      <c r="A380" s="563">
        <v>2</v>
      </c>
      <c r="B380" s="564" t="s">
        <v>1773</v>
      </c>
      <c r="C380" s="565" t="s">
        <v>1600</v>
      </c>
      <c r="D380" s="565" t="s">
        <v>1774</v>
      </c>
      <c r="E380" s="565" t="s">
        <v>510</v>
      </c>
      <c r="F380" s="566" t="s">
        <v>1775</v>
      </c>
      <c r="G380" s="567">
        <v>2577</v>
      </c>
      <c r="H380" s="567">
        <v>2577</v>
      </c>
      <c r="I380" s="568"/>
      <c r="J380" s="568"/>
      <c r="K380" s="567">
        <v>2577</v>
      </c>
      <c r="L380" s="567">
        <v>2577</v>
      </c>
      <c r="M380" s="992"/>
      <c r="N380" s="567">
        <v>0</v>
      </c>
      <c r="O380" s="568">
        <f t="shared" si="136"/>
        <v>0</v>
      </c>
      <c r="P380" s="568">
        <v>0</v>
      </c>
      <c r="Q380" s="568"/>
      <c r="R380" s="568"/>
      <c r="S380" s="569">
        <f t="shared" si="141"/>
        <v>900</v>
      </c>
      <c r="T380" s="568">
        <v>900</v>
      </c>
      <c r="U380" s="568"/>
      <c r="V380" s="568"/>
      <c r="W380" s="568">
        <f t="shared" si="142"/>
        <v>0</v>
      </c>
      <c r="X380" s="570"/>
      <c r="Y380" s="568"/>
      <c r="Z380" s="568"/>
      <c r="AA380" s="568">
        <f t="shared" si="143"/>
        <v>0</v>
      </c>
      <c r="AB380" s="568"/>
      <c r="AC380" s="568"/>
      <c r="AD380" s="568"/>
      <c r="AE380" s="568">
        <f t="shared" si="144"/>
        <v>0</v>
      </c>
      <c r="AF380" s="568">
        <f t="shared" si="137"/>
        <v>0</v>
      </c>
      <c r="AG380" s="568"/>
      <c r="AH380" s="568"/>
      <c r="AI380" s="568">
        <f t="shared" si="145"/>
        <v>900</v>
      </c>
      <c r="AJ380" s="568">
        <f t="shared" si="138"/>
        <v>900</v>
      </c>
      <c r="AK380" s="568"/>
      <c r="AL380" s="568"/>
      <c r="AM380" s="568">
        <f t="shared" si="146"/>
        <v>900</v>
      </c>
      <c r="AN380" s="568">
        <v>900</v>
      </c>
      <c r="AO380" s="568"/>
      <c r="AP380" s="568"/>
      <c r="AQ380" s="571">
        <f t="shared" si="147"/>
        <v>1677</v>
      </c>
      <c r="AR380" s="571">
        <f t="shared" si="139"/>
        <v>1677</v>
      </c>
      <c r="AS380" s="568"/>
      <c r="AT380" s="568"/>
      <c r="AU380" s="568"/>
      <c r="AV380" s="568">
        <f t="shared" si="148"/>
        <v>1922</v>
      </c>
      <c r="AW380" s="568">
        <f>1677+245</f>
        <v>1922</v>
      </c>
      <c r="AX380" s="572"/>
      <c r="AY380" s="568"/>
      <c r="AZ380" s="568"/>
      <c r="BA380" s="573"/>
      <c r="BB380" s="573"/>
      <c r="BC380" s="573"/>
      <c r="BD380" s="573"/>
      <c r="BE380" s="918">
        <f t="shared" si="140"/>
        <v>0</v>
      </c>
      <c r="BF380" s="574">
        <v>2023</v>
      </c>
      <c r="BG380" s="574" t="s">
        <v>2324</v>
      </c>
      <c r="BH380" s="574" t="s">
        <v>2327</v>
      </c>
      <c r="BI380" s="575"/>
      <c r="BJ380" s="541" t="s">
        <v>2328</v>
      </c>
    </row>
    <row r="381" spans="1:62" s="580" customFormat="1" ht="30">
      <c r="A381" s="563">
        <v>3</v>
      </c>
      <c r="B381" s="564" t="s">
        <v>1776</v>
      </c>
      <c r="C381" s="565" t="s">
        <v>1650</v>
      </c>
      <c r="D381" s="565" t="s">
        <v>1777</v>
      </c>
      <c r="E381" s="565" t="s">
        <v>510</v>
      </c>
      <c r="F381" s="566" t="s">
        <v>1778</v>
      </c>
      <c r="G381" s="567">
        <v>11513</v>
      </c>
      <c r="H381" s="567">
        <v>11513</v>
      </c>
      <c r="I381" s="576"/>
      <c r="J381" s="576"/>
      <c r="K381" s="567">
        <v>11513</v>
      </c>
      <c r="L381" s="567">
        <v>11513</v>
      </c>
      <c r="M381" s="992"/>
      <c r="N381" s="567">
        <v>0</v>
      </c>
      <c r="O381" s="568">
        <f t="shared" si="136"/>
        <v>0</v>
      </c>
      <c r="P381" s="568">
        <v>0</v>
      </c>
      <c r="Q381" s="576"/>
      <c r="R381" s="576"/>
      <c r="S381" s="569">
        <f t="shared" si="141"/>
        <v>4000</v>
      </c>
      <c r="T381" s="568">
        <v>4000</v>
      </c>
      <c r="U381" s="576"/>
      <c r="V381" s="576"/>
      <c r="W381" s="568">
        <f t="shared" si="142"/>
        <v>0</v>
      </c>
      <c r="X381" s="570"/>
      <c r="Y381" s="576"/>
      <c r="Z381" s="576"/>
      <c r="AA381" s="568">
        <f t="shared" si="143"/>
        <v>0</v>
      </c>
      <c r="AB381" s="568"/>
      <c r="AC381" s="576"/>
      <c r="AD381" s="576"/>
      <c r="AE381" s="568">
        <f t="shared" si="144"/>
        <v>0</v>
      </c>
      <c r="AF381" s="568">
        <f t="shared" si="137"/>
        <v>0</v>
      </c>
      <c r="AG381" s="576"/>
      <c r="AH381" s="576"/>
      <c r="AI381" s="568">
        <f t="shared" si="145"/>
        <v>4000</v>
      </c>
      <c r="AJ381" s="568">
        <f t="shared" si="138"/>
        <v>4000</v>
      </c>
      <c r="AK381" s="576"/>
      <c r="AL381" s="576"/>
      <c r="AM381" s="568">
        <f t="shared" si="146"/>
        <v>4000</v>
      </c>
      <c r="AN381" s="568">
        <v>4000</v>
      </c>
      <c r="AO381" s="576"/>
      <c r="AP381" s="576"/>
      <c r="AQ381" s="571">
        <f t="shared" si="147"/>
        <v>7513</v>
      </c>
      <c r="AR381" s="571">
        <f t="shared" si="139"/>
        <v>7513</v>
      </c>
      <c r="AS381" s="576"/>
      <c r="AT381" s="576"/>
      <c r="AU381" s="576"/>
      <c r="AV381" s="568">
        <f t="shared" si="148"/>
        <v>7513</v>
      </c>
      <c r="AW381" s="568">
        <v>7513</v>
      </c>
      <c r="AX381" s="577"/>
      <c r="AY381" s="576"/>
      <c r="AZ381" s="576"/>
      <c r="BA381" s="578"/>
      <c r="BB381" s="578"/>
      <c r="BC381" s="578"/>
      <c r="BD381" s="578"/>
      <c r="BE381" s="919">
        <f t="shared" si="140"/>
        <v>0</v>
      </c>
      <c r="BF381" s="574">
        <v>2023</v>
      </c>
      <c r="BG381" s="574" t="s">
        <v>2324</v>
      </c>
      <c r="BH381" s="574" t="s">
        <v>2327</v>
      </c>
      <c r="BI381" s="579"/>
    </row>
    <row r="382" spans="1:62" s="580" customFormat="1" ht="31.5">
      <c r="A382" s="563">
        <v>4</v>
      </c>
      <c r="B382" s="564" t="s">
        <v>1779</v>
      </c>
      <c r="C382" s="565" t="s">
        <v>1650</v>
      </c>
      <c r="D382" s="565" t="s">
        <v>1780</v>
      </c>
      <c r="E382" s="565" t="s">
        <v>510</v>
      </c>
      <c r="F382" s="566" t="s">
        <v>1781</v>
      </c>
      <c r="G382" s="567">
        <v>3093</v>
      </c>
      <c r="H382" s="567">
        <v>3093</v>
      </c>
      <c r="I382" s="576"/>
      <c r="J382" s="576"/>
      <c r="K382" s="567">
        <v>3093</v>
      </c>
      <c r="L382" s="567">
        <v>3093</v>
      </c>
      <c r="M382" s="992"/>
      <c r="N382" s="567">
        <v>0</v>
      </c>
      <c r="O382" s="568">
        <f t="shared" si="136"/>
        <v>0</v>
      </c>
      <c r="P382" s="568">
        <v>0</v>
      </c>
      <c r="Q382" s="576"/>
      <c r="R382" s="576"/>
      <c r="S382" s="569">
        <f t="shared" si="141"/>
        <v>1200</v>
      </c>
      <c r="T382" s="568">
        <v>1200</v>
      </c>
      <c r="U382" s="576"/>
      <c r="V382" s="576"/>
      <c r="W382" s="568">
        <f t="shared" si="142"/>
        <v>0</v>
      </c>
      <c r="X382" s="570"/>
      <c r="Y382" s="576"/>
      <c r="Z382" s="576"/>
      <c r="AA382" s="568">
        <f t="shared" si="143"/>
        <v>0</v>
      </c>
      <c r="AB382" s="568"/>
      <c r="AC382" s="576"/>
      <c r="AD382" s="576"/>
      <c r="AE382" s="568">
        <f t="shared" si="144"/>
        <v>0</v>
      </c>
      <c r="AF382" s="568">
        <f t="shared" si="137"/>
        <v>0</v>
      </c>
      <c r="AG382" s="576"/>
      <c r="AH382" s="576"/>
      <c r="AI382" s="568">
        <f t="shared" si="145"/>
        <v>1200</v>
      </c>
      <c r="AJ382" s="568">
        <f t="shared" si="138"/>
        <v>1200</v>
      </c>
      <c r="AK382" s="576"/>
      <c r="AL382" s="576"/>
      <c r="AM382" s="568">
        <f t="shared" si="146"/>
        <v>1200</v>
      </c>
      <c r="AN382" s="568">
        <v>1200</v>
      </c>
      <c r="AO382" s="576"/>
      <c r="AP382" s="576"/>
      <c r="AQ382" s="571">
        <f t="shared" si="147"/>
        <v>1893</v>
      </c>
      <c r="AR382" s="571">
        <f t="shared" si="139"/>
        <v>1893</v>
      </c>
      <c r="AS382" s="576"/>
      <c r="AT382" s="576"/>
      <c r="AU382" s="576"/>
      <c r="AV382" s="568">
        <f t="shared" si="148"/>
        <v>1893</v>
      </c>
      <c r="AW382" s="568">
        <v>1893</v>
      </c>
      <c r="AX382" s="577"/>
      <c r="AY382" s="576"/>
      <c r="AZ382" s="576"/>
      <c r="BA382" s="578"/>
      <c r="BB382" s="578"/>
      <c r="BC382" s="578"/>
      <c r="BD382" s="578"/>
      <c r="BE382" s="919">
        <f t="shared" si="140"/>
        <v>0</v>
      </c>
      <c r="BF382" s="574">
        <v>2023</v>
      </c>
      <c r="BG382" s="574" t="s">
        <v>2324</v>
      </c>
      <c r="BH382" s="574" t="s">
        <v>2327</v>
      </c>
      <c r="BI382" s="579"/>
    </row>
    <row r="383" spans="1:62" s="580" customFormat="1" ht="30">
      <c r="A383" s="563">
        <v>5</v>
      </c>
      <c r="B383" s="564" t="s">
        <v>1782</v>
      </c>
      <c r="C383" s="565" t="s">
        <v>1551</v>
      </c>
      <c r="D383" s="565" t="s">
        <v>1783</v>
      </c>
      <c r="E383" s="565" t="s">
        <v>510</v>
      </c>
      <c r="F383" s="566" t="s">
        <v>1784</v>
      </c>
      <c r="G383" s="567">
        <v>3500</v>
      </c>
      <c r="H383" s="567">
        <v>3500</v>
      </c>
      <c r="I383" s="576"/>
      <c r="J383" s="576"/>
      <c r="K383" s="567">
        <v>3500</v>
      </c>
      <c r="L383" s="567">
        <v>3500</v>
      </c>
      <c r="M383" s="992"/>
      <c r="N383" s="567">
        <v>0</v>
      </c>
      <c r="O383" s="568">
        <f t="shared" si="136"/>
        <v>0</v>
      </c>
      <c r="P383" s="568">
        <v>0</v>
      </c>
      <c r="Q383" s="576"/>
      <c r="R383" s="576"/>
      <c r="S383" s="569">
        <f t="shared" si="141"/>
        <v>1400</v>
      </c>
      <c r="T383" s="568">
        <v>1400</v>
      </c>
      <c r="U383" s="576"/>
      <c r="V383" s="576"/>
      <c r="W383" s="568">
        <f t="shared" si="142"/>
        <v>0</v>
      </c>
      <c r="X383" s="570"/>
      <c r="Y383" s="576"/>
      <c r="Z383" s="576"/>
      <c r="AA383" s="568">
        <f t="shared" si="143"/>
        <v>0</v>
      </c>
      <c r="AB383" s="568"/>
      <c r="AC383" s="576"/>
      <c r="AD383" s="576"/>
      <c r="AE383" s="568">
        <f t="shared" si="144"/>
        <v>0</v>
      </c>
      <c r="AF383" s="568">
        <f t="shared" si="137"/>
        <v>0</v>
      </c>
      <c r="AG383" s="576"/>
      <c r="AH383" s="576"/>
      <c r="AI383" s="568">
        <f t="shared" si="145"/>
        <v>1400</v>
      </c>
      <c r="AJ383" s="568">
        <f t="shared" si="138"/>
        <v>1400</v>
      </c>
      <c r="AK383" s="576"/>
      <c r="AL383" s="576"/>
      <c r="AM383" s="568">
        <f t="shared" si="146"/>
        <v>1400</v>
      </c>
      <c r="AN383" s="568">
        <v>1400</v>
      </c>
      <c r="AO383" s="576"/>
      <c r="AP383" s="576"/>
      <c r="AQ383" s="571">
        <f t="shared" si="147"/>
        <v>2100</v>
      </c>
      <c r="AR383" s="571">
        <f t="shared" si="139"/>
        <v>2100</v>
      </c>
      <c r="AS383" s="576"/>
      <c r="AT383" s="576"/>
      <c r="AU383" s="576"/>
      <c r="AV383" s="568">
        <f t="shared" si="148"/>
        <v>2100</v>
      </c>
      <c r="AW383" s="568">
        <v>2100</v>
      </c>
      <c r="AX383" s="577"/>
      <c r="AY383" s="576"/>
      <c r="AZ383" s="576"/>
      <c r="BA383" s="578"/>
      <c r="BB383" s="578"/>
      <c r="BC383" s="578"/>
      <c r="BD383" s="578"/>
      <c r="BE383" s="919">
        <f t="shared" si="140"/>
        <v>0</v>
      </c>
      <c r="BF383" s="574">
        <v>2023</v>
      </c>
      <c r="BG383" s="574" t="s">
        <v>2324</v>
      </c>
      <c r="BH383" s="574" t="s">
        <v>2327</v>
      </c>
      <c r="BI383" s="579"/>
    </row>
    <row r="384" spans="1:62" s="580" customFormat="1" ht="30">
      <c r="A384" s="563">
        <v>6</v>
      </c>
      <c r="B384" s="564" t="s">
        <v>1785</v>
      </c>
      <c r="C384" s="565" t="s">
        <v>1565</v>
      </c>
      <c r="D384" s="565" t="s">
        <v>1786</v>
      </c>
      <c r="E384" s="565" t="s">
        <v>510</v>
      </c>
      <c r="F384" s="566" t="s">
        <v>1787</v>
      </c>
      <c r="G384" s="567">
        <v>4200</v>
      </c>
      <c r="H384" s="567">
        <v>4200</v>
      </c>
      <c r="I384" s="576"/>
      <c r="J384" s="576"/>
      <c r="K384" s="567">
        <v>4200</v>
      </c>
      <c r="L384" s="567">
        <v>4200</v>
      </c>
      <c r="M384" s="992"/>
      <c r="N384" s="567">
        <v>0</v>
      </c>
      <c r="O384" s="568">
        <f t="shared" si="136"/>
        <v>0</v>
      </c>
      <c r="P384" s="568">
        <v>0</v>
      </c>
      <c r="Q384" s="576"/>
      <c r="R384" s="576"/>
      <c r="S384" s="569">
        <f t="shared" si="141"/>
        <v>1600</v>
      </c>
      <c r="T384" s="568">
        <v>1600</v>
      </c>
      <c r="U384" s="576"/>
      <c r="V384" s="576"/>
      <c r="W384" s="568">
        <f t="shared" si="142"/>
        <v>0</v>
      </c>
      <c r="X384" s="570"/>
      <c r="Y384" s="576"/>
      <c r="Z384" s="576"/>
      <c r="AA384" s="568">
        <f t="shared" si="143"/>
        <v>0</v>
      </c>
      <c r="AB384" s="568"/>
      <c r="AC384" s="576"/>
      <c r="AD384" s="576"/>
      <c r="AE384" s="568">
        <f t="shared" si="144"/>
        <v>0</v>
      </c>
      <c r="AF384" s="568">
        <f t="shared" si="137"/>
        <v>0</v>
      </c>
      <c r="AG384" s="576"/>
      <c r="AH384" s="576"/>
      <c r="AI384" s="568">
        <f t="shared" si="145"/>
        <v>1600</v>
      </c>
      <c r="AJ384" s="568">
        <f t="shared" si="138"/>
        <v>1600</v>
      </c>
      <c r="AK384" s="576"/>
      <c r="AL384" s="576"/>
      <c r="AM384" s="568">
        <f t="shared" si="146"/>
        <v>1600</v>
      </c>
      <c r="AN384" s="568">
        <v>1600</v>
      </c>
      <c r="AO384" s="576"/>
      <c r="AP384" s="576"/>
      <c r="AQ384" s="571">
        <f t="shared" si="147"/>
        <v>2600</v>
      </c>
      <c r="AR384" s="571">
        <f t="shared" si="139"/>
        <v>2600</v>
      </c>
      <c r="AS384" s="576"/>
      <c r="AT384" s="576"/>
      <c r="AU384" s="576"/>
      <c r="AV384" s="568">
        <f t="shared" si="148"/>
        <v>2600</v>
      </c>
      <c r="AW384" s="568">
        <v>2600</v>
      </c>
      <c r="AX384" s="577"/>
      <c r="AY384" s="576"/>
      <c r="AZ384" s="576"/>
      <c r="BA384" s="578"/>
      <c r="BB384" s="578"/>
      <c r="BC384" s="578"/>
      <c r="BD384" s="578"/>
      <c r="BE384" s="919">
        <f t="shared" si="140"/>
        <v>0</v>
      </c>
      <c r="BF384" s="574">
        <v>2023</v>
      </c>
      <c r="BG384" s="574" t="s">
        <v>2324</v>
      </c>
      <c r="BH384" s="574" t="s">
        <v>2327</v>
      </c>
      <c r="BI384" s="579"/>
    </row>
    <row r="385" spans="1:66" s="541" customFormat="1" ht="31.5">
      <c r="A385" s="563">
        <v>7</v>
      </c>
      <c r="B385" s="564" t="s">
        <v>1788</v>
      </c>
      <c r="C385" s="565" t="s">
        <v>1584</v>
      </c>
      <c r="D385" s="565" t="s">
        <v>787</v>
      </c>
      <c r="E385" s="565" t="s">
        <v>510</v>
      </c>
      <c r="F385" s="566" t="s">
        <v>1789</v>
      </c>
      <c r="G385" s="567">
        <v>4000</v>
      </c>
      <c r="H385" s="567">
        <v>4000</v>
      </c>
      <c r="I385" s="568"/>
      <c r="J385" s="568"/>
      <c r="K385" s="567">
        <v>4000</v>
      </c>
      <c r="L385" s="567">
        <v>4000</v>
      </c>
      <c r="M385" s="992"/>
      <c r="N385" s="567">
        <v>0</v>
      </c>
      <c r="O385" s="581">
        <f t="shared" si="136"/>
        <v>0</v>
      </c>
      <c r="P385" s="581">
        <v>0</v>
      </c>
      <c r="Q385" s="581"/>
      <c r="R385" s="581"/>
      <c r="S385" s="582">
        <f t="shared" si="141"/>
        <v>1600</v>
      </c>
      <c r="T385" s="581">
        <v>1600</v>
      </c>
      <c r="U385" s="581"/>
      <c r="V385" s="581"/>
      <c r="W385" s="581">
        <f t="shared" si="142"/>
        <v>0</v>
      </c>
      <c r="X385" s="570"/>
      <c r="Y385" s="581"/>
      <c r="Z385" s="581"/>
      <c r="AA385" s="581">
        <f t="shared" si="143"/>
        <v>0</v>
      </c>
      <c r="AB385" s="581"/>
      <c r="AC385" s="581"/>
      <c r="AD385" s="581"/>
      <c r="AE385" s="581">
        <f t="shared" si="144"/>
        <v>0</v>
      </c>
      <c r="AF385" s="581">
        <f t="shared" si="137"/>
        <v>0</v>
      </c>
      <c r="AG385" s="581"/>
      <c r="AH385" s="581"/>
      <c r="AI385" s="581">
        <f t="shared" si="145"/>
        <v>1600</v>
      </c>
      <c r="AJ385" s="581">
        <f t="shared" si="138"/>
        <v>1600</v>
      </c>
      <c r="AK385" s="581"/>
      <c r="AL385" s="581"/>
      <c r="AM385" s="581">
        <f t="shared" si="146"/>
        <v>1600</v>
      </c>
      <c r="AN385" s="581">
        <v>1600</v>
      </c>
      <c r="AO385" s="581"/>
      <c r="AP385" s="581"/>
      <c r="AQ385" s="581">
        <f t="shared" si="147"/>
        <v>2400</v>
      </c>
      <c r="AR385" s="581">
        <f t="shared" si="139"/>
        <v>2400</v>
      </c>
      <c r="AS385" s="581"/>
      <c r="AT385" s="581"/>
      <c r="AU385" s="581"/>
      <c r="AV385" s="581">
        <f t="shared" si="148"/>
        <v>2400</v>
      </c>
      <c r="AW385" s="581">
        <v>2400</v>
      </c>
      <c r="AX385" s="572"/>
      <c r="AY385" s="581"/>
      <c r="AZ385" s="581"/>
      <c r="BA385" s="583"/>
      <c r="BB385" s="583"/>
      <c r="BC385" s="583"/>
      <c r="BD385" s="583"/>
      <c r="BE385" s="920">
        <f t="shared" si="140"/>
        <v>0</v>
      </c>
      <c r="BF385" s="574">
        <v>2023</v>
      </c>
      <c r="BG385" s="574" t="s">
        <v>2324</v>
      </c>
      <c r="BH385" s="574" t="s">
        <v>2327</v>
      </c>
      <c r="BI385" s="584"/>
    </row>
    <row r="386" spans="1:66" s="798" customFormat="1" ht="31.5" hidden="1">
      <c r="A386" s="787">
        <v>1</v>
      </c>
      <c r="B386" s="732" t="s">
        <v>1791</v>
      </c>
      <c r="C386" s="733" t="s">
        <v>1623</v>
      </c>
      <c r="D386" s="733" t="s">
        <v>1084</v>
      </c>
      <c r="E386" s="733" t="s">
        <v>259</v>
      </c>
      <c r="F386" s="788"/>
      <c r="G386" s="789">
        <v>12840</v>
      </c>
      <c r="H386" s="789">
        <v>12600</v>
      </c>
      <c r="I386" s="108">
        <f t="shared" ref="I386:I390" si="149">+G386-H386</f>
        <v>240</v>
      </c>
      <c r="J386" s="790"/>
      <c r="K386" s="789">
        <v>12840</v>
      </c>
      <c r="L386" s="789">
        <v>12840</v>
      </c>
      <c r="M386" s="993">
        <v>12600</v>
      </c>
      <c r="N386" s="791"/>
      <c r="O386" s="791"/>
      <c r="P386" s="792"/>
      <c r="Q386" s="792"/>
      <c r="R386" s="792"/>
      <c r="S386" s="792">
        <f t="shared" si="141"/>
        <v>0</v>
      </c>
      <c r="T386" s="793"/>
      <c r="U386" s="792"/>
      <c r="V386" s="792"/>
      <c r="W386" s="792">
        <f t="shared" si="142"/>
        <v>0</v>
      </c>
      <c r="X386" s="792"/>
      <c r="Y386" s="794"/>
      <c r="Z386" s="792"/>
      <c r="AA386" s="792">
        <f t="shared" si="143"/>
        <v>0</v>
      </c>
      <c r="AB386" s="792"/>
      <c r="AC386" s="792"/>
      <c r="AD386" s="792"/>
      <c r="AE386" s="792">
        <f t="shared" si="144"/>
        <v>0</v>
      </c>
      <c r="AF386" s="792"/>
      <c r="AG386" s="792"/>
      <c r="AH386" s="792"/>
      <c r="AI386" s="792">
        <f t="shared" si="145"/>
        <v>0</v>
      </c>
      <c r="AJ386" s="792"/>
      <c r="AK386" s="792"/>
      <c r="AL386" s="792"/>
      <c r="AM386" s="792">
        <f t="shared" si="146"/>
        <v>0</v>
      </c>
      <c r="AN386" s="792"/>
      <c r="AO386" s="792"/>
      <c r="AP386" s="108"/>
      <c r="AQ386" s="789">
        <f t="shared" si="147"/>
        <v>12840</v>
      </c>
      <c r="AR386" s="789">
        <v>12600</v>
      </c>
      <c r="AS386" s="108"/>
      <c r="AT386" s="792">
        <v>240</v>
      </c>
      <c r="AU386" s="792"/>
      <c r="AV386" s="792">
        <f t="shared" si="148"/>
        <v>5670</v>
      </c>
      <c r="AW386" s="792">
        <v>5670</v>
      </c>
      <c r="AX386" s="108"/>
      <c r="AY386" s="792"/>
      <c r="AZ386" s="792"/>
      <c r="BA386" s="795"/>
      <c r="BB386" s="795"/>
      <c r="BC386" s="795"/>
      <c r="BD386" s="795"/>
      <c r="BE386" s="921">
        <f t="shared" si="140"/>
        <v>0</v>
      </c>
      <c r="BF386" s="796">
        <v>2024</v>
      </c>
      <c r="BG386" s="796" t="s">
        <v>2323</v>
      </c>
      <c r="BH386" s="796" t="s">
        <v>2327</v>
      </c>
      <c r="BI386" s="797"/>
    </row>
    <row r="387" spans="1:66" s="798" customFormat="1" ht="31.5" hidden="1">
      <c r="A387" s="787">
        <v>2</v>
      </c>
      <c r="B387" s="732" t="s">
        <v>1792</v>
      </c>
      <c r="C387" s="733" t="s">
        <v>1558</v>
      </c>
      <c r="D387" s="733" t="s">
        <v>1793</v>
      </c>
      <c r="E387" s="733" t="s">
        <v>259</v>
      </c>
      <c r="F387" s="788"/>
      <c r="G387" s="789">
        <v>12500</v>
      </c>
      <c r="H387" s="789">
        <v>12000</v>
      </c>
      <c r="I387" s="108">
        <f t="shared" si="149"/>
        <v>500</v>
      </c>
      <c r="J387" s="790"/>
      <c r="K387" s="789">
        <v>12500</v>
      </c>
      <c r="L387" s="789">
        <v>12500</v>
      </c>
      <c r="M387" s="993">
        <v>12000</v>
      </c>
      <c r="N387" s="791"/>
      <c r="O387" s="791"/>
      <c r="P387" s="792"/>
      <c r="Q387" s="792"/>
      <c r="R387" s="792"/>
      <c r="S387" s="792">
        <f t="shared" si="141"/>
        <v>0</v>
      </c>
      <c r="T387" s="793"/>
      <c r="U387" s="792"/>
      <c r="V387" s="792"/>
      <c r="W387" s="792">
        <f t="shared" si="142"/>
        <v>0</v>
      </c>
      <c r="X387" s="792"/>
      <c r="Y387" s="794"/>
      <c r="Z387" s="792"/>
      <c r="AA387" s="792">
        <f t="shared" si="143"/>
        <v>0</v>
      </c>
      <c r="AB387" s="792"/>
      <c r="AC387" s="792"/>
      <c r="AD387" s="792"/>
      <c r="AE387" s="792">
        <f t="shared" si="144"/>
        <v>0</v>
      </c>
      <c r="AF387" s="792"/>
      <c r="AG387" s="792"/>
      <c r="AH387" s="792"/>
      <c r="AI387" s="792">
        <f t="shared" si="145"/>
        <v>0</v>
      </c>
      <c r="AJ387" s="792"/>
      <c r="AK387" s="792"/>
      <c r="AL387" s="792"/>
      <c r="AM387" s="792">
        <f t="shared" si="146"/>
        <v>0</v>
      </c>
      <c r="AN387" s="792"/>
      <c r="AO387" s="792"/>
      <c r="AP387" s="108"/>
      <c r="AQ387" s="789">
        <f t="shared" si="147"/>
        <v>12500</v>
      </c>
      <c r="AR387" s="789">
        <v>12000</v>
      </c>
      <c r="AS387" s="108"/>
      <c r="AT387" s="792">
        <v>500</v>
      </c>
      <c r="AU387" s="792"/>
      <c r="AV387" s="792">
        <f t="shared" si="148"/>
        <v>5400</v>
      </c>
      <c r="AW387" s="792">
        <v>5400</v>
      </c>
      <c r="AX387" s="108"/>
      <c r="AY387" s="792"/>
      <c r="AZ387" s="792"/>
      <c r="BA387" s="795"/>
      <c r="BB387" s="795"/>
      <c r="BC387" s="795"/>
      <c r="BD387" s="795"/>
      <c r="BE387" s="921">
        <f t="shared" si="140"/>
        <v>0</v>
      </c>
      <c r="BF387" s="796">
        <v>2024</v>
      </c>
      <c r="BG387" s="796" t="s">
        <v>2323</v>
      </c>
      <c r="BH387" s="796" t="s">
        <v>2327</v>
      </c>
      <c r="BI387" s="797"/>
    </row>
    <row r="388" spans="1:66" s="798" customFormat="1" ht="31.5" hidden="1">
      <c r="A388" s="787">
        <v>3</v>
      </c>
      <c r="B388" s="732" t="s">
        <v>1794</v>
      </c>
      <c r="C388" s="733" t="s">
        <v>1638</v>
      </c>
      <c r="D388" s="733" t="s">
        <v>1795</v>
      </c>
      <c r="E388" s="733" t="s">
        <v>259</v>
      </c>
      <c r="F388" s="788"/>
      <c r="G388" s="789">
        <v>10242</v>
      </c>
      <c r="H388" s="789">
        <v>10000</v>
      </c>
      <c r="I388" s="108">
        <f t="shared" si="149"/>
        <v>242</v>
      </c>
      <c r="J388" s="790"/>
      <c r="K388" s="789">
        <v>10242</v>
      </c>
      <c r="L388" s="789">
        <v>10242</v>
      </c>
      <c r="M388" s="993">
        <v>10000</v>
      </c>
      <c r="N388" s="791"/>
      <c r="O388" s="791"/>
      <c r="P388" s="792"/>
      <c r="Q388" s="792"/>
      <c r="R388" s="792"/>
      <c r="S388" s="792">
        <f t="shared" si="141"/>
        <v>0</v>
      </c>
      <c r="T388" s="793"/>
      <c r="U388" s="792"/>
      <c r="V388" s="792"/>
      <c r="W388" s="792">
        <f t="shared" si="142"/>
        <v>0</v>
      </c>
      <c r="X388" s="792"/>
      <c r="Y388" s="794"/>
      <c r="Z388" s="792"/>
      <c r="AA388" s="792">
        <f t="shared" si="143"/>
        <v>0</v>
      </c>
      <c r="AB388" s="792"/>
      <c r="AC388" s="792"/>
      <c r="AD388" s="792"/>
      <c r="AE388" s="792">
        <f t="shared" si="144"/>
        <v>0</v>
      </c>
      <c r="AF388" s="792"/>
      <c r="AG388" s="792"/>
      <c r="AH388" s="792"/>
      <c r="AI388" s="792">
        <f t="shared" si="145"/>
        <v>0</v>
      </c>
      <c r="AJ388" s="792"/>
      <c r="AK388" s="792"/>
      <c r="AL388" s="792"/>
      <c r="AM388" s="792">
        <f t="shared" si="146"/>
        <v>0</v>
      </c>
      <c r="AN388" s="792"/>
      <c r="AO388" s="792"/>
      <c r="AP388" s="108"/>
      <c r="AQ388" s="789">
        <f t="shared" si="147"/>
        <v>10242</v>
      </c>
      <c r="AR388" s="789">
        <v>10000</v>
      </c>
      <c r="AS388" s="108"/>
      <c r="AT388" s="792">
        <v>242</v>
      </c>
      <c r="AU388" s="792"/>
      <c r="AV388" s="792">
        <f t="shared" si="148"/>
        <v>4500</v>
      </c>
      <c r="AW388" s="792">
        <v>4500</v>
      </c>
      <c r="AX388" s="108"/>
      <c r="AY388" s="792"/>
      <c r="AZ388" s="792"/>
      <c r="BA388" s="795"/>
      <c r="BB388" s="795"/>
      <c r="BC388" s="795"/>
      <c r="BD388" s="795"/>
      <c r="BE388" s="921">
        <f t="shared" si="140"/>
        <v>0</v>
      </c>
      <c r="BF388" s="796">
        <v>2024</v>
      </c>
      <c r="BG388" s="796" t="s">
        <v>2323</v>
      </c>
      <c r="BH388" s="796" t="s">
        <v>2327</v>
      </c>
      <c r="BI388" s="797"/>
    </row>
    <row r="389" spans="1:66" s="798" customFormat="1" ht="31.5" hidden="1">
      <c r="A389" s="787">
        <v>4</v>
      </c>
      <c r="B389" s="732" t="s">
        <v>1796</v>
      </c>
      <c r="C389" s="733" t="s">
        <v>1569</v>
      </c>
      <c r="D389" s="733" t="s">
        <v>1797</v>
      </c>
      <c r="E389" s="733" t="s">
        <v>259</v>
      </c>
      <c r="F389" s="788"/>
      <c r="G389" s="789">
        <v>2000</v>
      </c>
      <c r="H389" s="789">
        <v>1900</v>
      </c>
      <c r="I389" s="108">
        <f t="shared" si="149"/>
        <v>100</v>
      </c>
      <c r="J389" s="790"/>
      <c r="K389" s="789">
        <v>2000</v>
      </c>
      <c r="L389" s="789">
        <v>2000</v>
      </c>
      <c r="M389" s="993">
        <v>1900</v>
      </c>
      <c r="N389" s="791"/>
      <c r="O389" s="791"/>
      <c r="P389" s="792"/>
      <c r="Q389" s="792"/>
      <c r="R389" s="792"/>
      <c r="S389" s="792">
        <f t="shared" si="141"/>
        <v>0</v>
      </c>
      <c r="T389" s="793"/>
      <c r="U389" s="792"/>
      <c r="V389" s="792"/>
      <c r="W389" s="792">
        <f t="shared" si="142"/>
        <v>0</v>
      </c>
      <c r="X389" s="792"/>
      <c r="Y389" s="794"/>
      <c r="Z389" s="792"/>
      <c r="AA389" s="792">
        <f t="shared" si="143"/>
        <v>0</v>
      </c>
      <c r="AB389" s="792"/>
      <c r="AC389" s="792"/>
      <c r="AD389" s="792"/>
      <c r="AE389" s="792">
        <f t="shared" si="144"/>
        <v>0</v>
      </c>
      <c r="AF389" s="792"/>
      <c r="AG389" s="792"/>
      <c r="AH389" s="792"/>
      <c r="AI389" s="792">
        <f t="shared" si="145"/>
        <v>0</v>
      </c>
      <c r="AJ389" s="792"/>
      <c r="AK389" s="792"/>
      <c r="AL389" s="792"/>
      <c r="AM389" s="792">
        <f t="shared" si="146"/>
        <v>0</v>
      </c>
      <c r="AN389" s="792"/>
      <c r="AO389" s="792"/>
      <c r="AP389" s="108"/>
      <c r="AQ389" s="789">
        <f t="shared" si="147"/>
        <v>2000</v>
      </c>
      <c r="AR389" s="789">
        <v>1900</v>
      </c>
      <c r="AS389" s="108"/>
      <c r="AT389" s="792">
        <v>100</v>
      </c>
      <c r="AU389" s="792"/>
      <c r="AV389" s="792">
        <f t="shared" si="148"/>
        <v>1300</v>
      </c>
      <c r="AW389" s="792">
        <v>1300</v>
      </c>
      <c r="AX389" s="108"/>
      <c r="AY389" s="792"/>
      <c r="AZ389" s="792"/>
      <c r="BA389" s="795"/>
      <c r="BB389" s="795"/>
      <c r="BC389" s="795"/>
      <c r="BD389" s="795"/>
      <c r="BE389" s="921">
        <f t="shared" si="140"/>
        <v>0</v>
      </c>
      <c r="BF389" s="796">
        <v>2024</v>
      </c>
      <c r="BG389" s="796" t="s">
        <v>2323</v>
      </c>
      <c r="BH389" s="796" t="s">
        <v>2327</v>
      </c>
      <c r="BI389" s="797"/>
    </row>
    <row r="390" spans="1:66" s="798" customFormat="1" ht="31.5" hidden="1">
      <c r="A390" s="787">
        <v>5</v>
      </c>
      <c r="B390" s="732" t="s">
        <v>1798</v>
      </c>
      <c r="C390" s="733" t="s">
        <v>1604</v>
      </c>
      <c r="D390" s="733" t="s">
        <v>1799</v>
      </c>
      <c r="E390" s="733" t="s">
        <v>259</v>
      </c>
      <c r="F390" s="788"/>
      <c r="G390" s="789">
        <v>5500</v>
      </c>
      <c r="H390" s="789">
        <v>5200</v>
      </c>
      <c r="I390" s="108">
        <f t="shared" si="149"/>
        <v>300</v>
      </c>
      <c r="J390" s="790"/>
      <c r="K390" s="789">
        <v>5500</v>
      </c>
      <c r="L390" s="789">
        <v>5500</v>
      </c>
      <c r="M390" s="993">
        <v>5200</v>
      </c>
      <c r="N390" s="791"/>
      <c r="O390" s="791"/>
      <c r="P390" s="792"/>
      <c r="Q390" s="792"/>
      <c r="R390" s="792"/>
      <c r="S390" s="792">
        <f t="shared" si="141"/>
        <v>0</v>
      </c>
      <c r="T390" s="793"/>
      <c r="U390" s="792"/>
      <c r="V390" s="792"/>
      <c r="W390" s="792">
        <f t="shared" si="142"/>
        <v>0</v>
      </c>
      <c r="X390" s="792"/>
      <c r="Y390" s="794"/>
      <c r="Z390" s="792"/>
      <c r="AA390" s="792">
        <f t="shared" si="143"/>
        <v>0</v>
      </c>
      <c r="AB390" s="792"/>
      <c r="AC390" s="792"/>
      <c r="AD390" s="792"/>
      <c r="AE390" s="792">
        <f t="shared" si="144"/>
        <v>0</v>
      </c>
      <c r="AF390" s="792"/>
      <c r="AG390" s="792"/>
      <c r="AH390" s="792"/>
      <c r="AI390" s="792">
        <f t="shared" si="145"/>
        <v>0</v>
      </c>
      <c r="AJ390" s="792"/>
      <c r="AK390" s="792"/>
      <c r="AL390" s="792"/>
      <c r="AM390" s="792">
        <f t="shared" si="146"/>
        <v>0</v>
      </c>
      <c r="AN390" s="792"/>
      <c r="AO390" s="792"/>
      <c r="AP390" s="108"/>
      <c r="AQ390" s="789">
        <f t="shared" si="147"/>
        <v>5500</v>
      </c>
      <c r="AR390" s="789">
        <v>5200</v>
      </c>
      <c r="AS390" s="108"/>
      <c r="AT390" s="792">
        <v>300</v>
      </c>
      <c r="AU390" s="792"/>
      <c r="AV390" s="792">
        <f t="shared" si="148"/>
        <v>2340</v>
      </c>
      <c r="AW390" s="792">
        <v>2340</v>
      </c>
      <c r="AX390" s="108"/>
      <c r="AY390" s="792"/>
      <c r="AZ390" s="792"/>
      <c r="BA390" s="795"/>
      <c r="BB390" s="795"/>
      <c r="BC390" s="795"/>
      <c r="BD390" s="795"/>
      <c r="BE390" s="921">
        <f t="shared" si="140"/>
        <v>0</v>
      </c>
      <c r="BF390" s="796">
        <v>2024</v>
      </c>
      <c r="BG390" s="796" t="s">
        <v>2323</v>
      </c>
      <c r="BH390" s="796" t="s">
        <v>2327</v>
      </c>
      <c r="BI390" s="797"/>
    </row>
    <row r="391" spans="1:66" s="28" customFormat="1" ht="18.75" hidden="1">
      <c r="A391" s="25" t="s">
        <v>50</v>
      </c>
      <c r="B391" s="47" t="s">
        <v>59</v>
      </c>
      <c r="C391" s="26"/>
      <c r="D391" s="26"/>
      <c r="E391" s="26"/>
      <c r="F391" s="91"/>
      <c r="G391" s="92">
        <f>SUM(G392:G419)</f>
        <v>192537.47999999998</v>
      </c>
      <c r="H391" s="92">
        <f t="shared" ref="H391:BE391" si="150">SUM(H392:H419)</f>
        <v>189576</v>
      </c>
      <c r="I391" s="92">
        <f t="shared" si="150"/>
        <v>2717</v>
      </c>
      <c r="J391" s="92">
        <f t="shared" si="150"/>
        <v>244.48000000000002</v>
      </c>
      <c r="K391" s="92">
        <f t="shared" si="150"/>
        <v>189265</v>
      </c>
      <c r="L391" s="92">
        <f t="shared" si="150"/>
        <v>186548</v>
      </c>
      <c r="M391" s="984">
        <f t="shared" si="150"/>
        <v>7974</v>
      </c>
      <c r="N391" s="92">
        <f t="shared" si="150"/>
        <v>2255</v>
      </c>
      <c r="O391" s="92">
        <f t="shared" si="150"/>
        <v>961.63930000000005</v>
      </c>
      <c r="P391" s="92">
        <f t="shared" si="150"/>
        <v>961.63930000000005</v>
      </c>
      <c r="Q391" s="92">
        <f t="shared" si="150"/>
        <v>0</v>
      </c>
      <c r="R391" s="92">
        <f t="shared" si="150"/>
        <v>0</v>
      </c>
      <c r="S391" s="92">
        <f t="shared" si="150"/>
        <v>40793</v>
      </c>
      <c r="T391" s="92">
        <f t="shared" si="150"/>
        <v>40793</v>
      </c>
      <c r="U391" s="92">
        <f t="shared" si="150"/>
        <v>0</v>
      </c>
      <c r="V391" s="92">
        <f t="shared" si="150"/>
        <v>0</v>
      </c>
      <c r="W391" s="92">
        <f t="shared" si="150"/>
        <v>678.77419999999995</v>
      </c>
      <c r="X391" s="92">
        <f t="shared" si="150"/>
        <v>678.77419999999995</v>
      </c>
      <c r="Y391" s="92">
        <f t="shared" si="150"/>
        <v>0</v>
      </c>
      <c r="Z391" s="92">
        <f t="shared" si="150"/>
        <v>0</v>
      </c>
      <c r="AA391" s="92">
        <f t="shared" si="150"/>
        <v>23676.262999999999</v>
      </c>
      <c r="AB391" s="92">
        <f t="shared" si="150"/>
        <v>23676.262999999999</v>
      </c>
      <c r="AC391" s="92">
        <f t="shared" si="150"/>
        <v>0</v>
      </c>
      <c r="AD391" s="92">
        <f t="shared" si="150"/>
        <v>0</v>
      </c>
      <c r="AE391" s="92">
        <f t="shared" si="150"/>
        <v>961.63930000000005</v>
      </c>
      <c r="AF391" s="92">
        <f t="shared" si="150"/>
        <v>961.63930000000005</v>
      </c>
      <c r="AG391" s="92">
        <f t="shared" si="150"/>
        <v>0</v>
      </c>
      <c r="AH391" s="92">
        <f t="shared" si="150"/>
        <v>0</v>
      </c>
      <c r="AI391" s="92">
        <f t="shared" si="150"/>
        <v>40793</v>
      </c>
      <c r="AJ391" s="92">
        <f t="shared" si="150"/>
        <v>40793</v>
      </c>
      <c r="AK391" s="92">
        <f t="shared" si="150"/>
        <v>0</v>
      </c>
      <c r="AL391" s="92">
        <f t="shared" si="150"/>
        <v>0</v>
      </c>
      <c r="AM391" s="92">
        <f t="shared" si="150"/>
        <v>107942</v>
      </c>
      <c r="AN391" s="92">
        <f t="shared" si="150"/>
        <v>107942</v>
      </c>
      <c r="AO391" s="92">
        <f t="shared" si="150"/>
        <v>0</v>
      </c>
      <c r="AP391" s="92">
        <f t="shared" si="150"/>
        <v>0</v>
      </c>
      <c r="AQ391" s="92">
        <f t="shared" si="150"/>
        <v>84284</v>
      </c>
      <c r="AR391" s="92">
        <f t="shared" si="150"/>
        <v>81567</v>
      </c>
      <c r="AS391" s="92">
        <f t="shared" si="150"/>
        <v>0</v>
      </c>
      <c r="AT391" s="92">
        <f t="shared" si="150"/>
        <v>2717</v>
      </c>
      <c r="AU391" s="92">
        <f t="shared" si="150"/>
        <v>0</v>
      </c>
      <c r="AV391" s="92">
        <f t="shared" si="150"/>
        <v>43376.652999999998</v>
      </c>
      <c r="AW391" s="92">
        <f t="shared" si="150"/>
        <v>40797.652999999998</v>
      </c>
      <c r="AX391" s="92">
        <f t="shared" si="150"/>
        <v>0</v>
      </c>
      <c r="AY391" s="92">
        <f t="shared" si="150"/>
        <v>2579</v>
      </c>
      <c r="AZ391" s="92">
        <f t="shared" si="150"/>
        <v>0</v>
      </c>
      <c r="BA391" s="92">
        <f t="shared" si="150"/>
        <v>0</v>
      </c>
      <c r="BB391" s="92">
        <f t="shared" si="150"/>
        <v>0</v>
      </c>
      <c r="BC391" s="92">
        <f t="shared" si="150"/>
        <v>0</v>
      </c>
      <c r="BD391" s="92">
        <f t="shared" si="150"/>
        <v>38631.652999999998</v>
      </c>
      <c r="BE391" s="92">
        <f t="shared" si="150"/>
        <v>67149</v>
      </c>
      <c r="BF391" s="198"/>
      <c r="BG391" s="198"/>
      <c r="BH391" s="198"/>
      <c r="BI391" s="27"/>
    </row>
    <row r="392" spans="1:66" s="224" customFormat="1" ht="31.5" hidden="1">
      <c r="A392" s="357"/>
      <c r="B392" s="358" t="s">
        <v>877</v>
      </c>
      <c r="C392" s="359" t="s">
        <v>828</v>
      </c>
      <c r="D392" s="359" t="s">
        <v>878</v>
      </c>
      <c r="E392" s="360" t="s">
        <v>879</v>
      </c>
      <c r="F392" s="294" t="s">
        <v>880</v>
      </c>
      <c r="G392" s="294">
        <v>4990</v>
      </c>
      <c r="H392" s="294">
        <v>4974</v>
      </c>
      <c r="I392" s="294"/>
      <c r="J392" s="294">
        <v>16</v>
      </c>
      <c r="K392" s="294">
        <v>1946</v>
      </c>
      <c r="L392" s="294">
        <v>1946</v>
      </c>
      <c r="M392" s="983">
        <v>4990</v>
      </c>
      <c r="N392" s="295"/>
      <c r="O392" s="296">
        <v>20.651</v>
      </c>
      <c r="P392" s="296">
        <v>20.651</v>
      </c>
      <c r="Q392" s="295"/>
      <c r="R392" s="295"/>
      <c r="S392" s="295">
        <f t="shared" si="141"/>
        <v>0</v>
      </c>
      <c r="T392" s="295"/>
      <c r="U392" s="295"/>
      <c r="V392" s="295"/>
      <c r="W392" s="295">
        <f t="shared" si="142"/>
        <v>0</v>
      </c>
      <c r="X392" s="295"/>
      <c r="Y392" s="295"/>
      <c r="Z392" s="295"/>
      <c r="AA392" s="295">
        <f t="shared" si="143"/>
        <v>0</v>
      </c>
      <c r="AB392" s="295"/>
      <c r="AC392" s="295"/>
      <c r="AD392" s="295"/>
      <c r="AE392" s="295">
        <f t="shared" si="144"/>
        <v>20.651</v>
      </c>
      <c r="AF392" s="305">
        <v>20.651</v>
      </c>
      <c r="AG392" s="295"/>
      <c r="AH392" s="295"/>
      <c r="AI392" s="295">
        <f t="shared" si="145"/>
        <v>0</v>
      </c>
      <c r="AJ392" s="295">
        <v>0</v>
      </c>
      <c r="AK392" s="295"/>
      <c r="AL392" s="295"/>
      <c r="AM392" s="295">
        <f t="shared" si="146"/>
        <v>4928</v>
      </c>
      <c r="AN392" s="295">
        <v>4928</v>
      </c>
      <c r="AO392" s="295"/>
      <c r="AP392" s="295"/>
      <c r="AQ392" s="295">
        <f t="shared" si="147"/>
        <v>0</v>
      </c>
      <c r="AR392" s="295"/>
      <c r="AS392" s="295"/>
      <c r="AT392" s="295">
        <v>0</v>
      </c>
      <c r="AU392" s="295"/>
      <c r="AV392" s="295">
        <f t="shared" si="148"/>
        <v>0</v>
      </c>
      <c r="AW392" s="295">
        <v>0</v>
      </c>
      <c r="AX392" s="295"/>
      <c r="AY392" s="295">
        <v>0</v>
      </c>
      <c r="AZ392" s="295"/>
      <c r="BA392" s="297"/>
      <c r="BB392" s="297"/>
      <c r="BC392" s="297"/>
      <c r="BD392" s="210">
        <f t="shared" ref="BD392:BD415" si="151">AW392</f>
        <v>0</v>
      </c>
      <c r="BE392" s="908">
        <f t="shared" si="140"/>
        <v>4928</v>
      </c>
      <c r="BF392" s="298">
        <v>2022</v>
      </c>
      <c r="BG392" s="298" t="s">
        <v>910</v>
      </c>
      <c r="BH392" s="298"/>
      <c r="BI392" s="299"/>
      <c r="BJ392" s="300"/>
      <c r="BK392" s="300"/>
      <c r="BL392" s="300"/>
      <c r="BM392" s="300"/>
      <c r="BN392" s="300"/>
    </row>
    <row r="393" spans="1:66" s="310" customFormat="1" ht="31.5">
      <c r="A393" s="357"/>
      <c r="B393" s="361" t="s">
        <v>881</v>
      </c>
      <c r="C393" s="359" t="s">
        <v>882</v>
      </c>
      <c r="D393" s="359" t="s">
        <v>846</v>
      </c>
      <c r="E393" s="360" t="s">
        <v>444</v>
      </c>
      <c r="F393" s="294" t="s">
        <v>883</v>
      </c>
      <c r="G393" s="294">
        <v>2535.9</v>
      </c>
      <c r="H393" s="294">
        <v>2528</v>
      </c>
      <c r="I393" s="294"/>
      <c r="J393" s="294">
        <v>7.9</v>
      </c>
      <c r="K393" s="294">
        <v>2528</v>
      </c>
      <c r="L393" s="294">
        <v>2528</v>
      </c>
      <c r="M393" s="983"/>
      <c r="N393" s="295"/>
      <c r="O393" s="296">
        <v>454</v>
      </c>
      <c r="P393" s="296">
        <v>454</v>
      </c>
      <c r="Q393" s="295"/>
      <c r="R393" s="295"/>
      <c r="S393" s="295">
        <f t="shared" si="141"/>
        <v>780</v>
      </c>
      <c r="T393" s="295">
        <v>780</v>
      </c>
      <c r="U393" s="295"/>
      <c r="V393" s="295"/>
      <c r="W393" s="295">
        <f t="shared" si="142"/>
        <v>454</v>
      </c>
      <c r="X393" s="295">
        <v>454</v>
      </c>
      <c r="Y393" s="295"/>
      <c r="Z393" s="295"/>
      <c r="AA393" s="295">
        <f t="shared" si="143"/>
        <v>346</v>
      </c>
      <c r="AB393" s="305">
        <v>346</v>
      </c>
      <c r="AC393" s="295"/>
      <c r="AD393" s="295"/>
      <c r="AE393" s="295">
        <f t="shared" si="144"/>
        <v>454</v>
      </c>
      <c r="AF393" s="305">
        <v>454</v>
      </c>
      <c r="AG393" s="295"/>
      <c r="AH393" s="295"/>
      <c r="AI393" s="295">
        <f t="shared" si="145"/>
        <v>780</v>
      </c>
      <c r="AJ393" s="295">
        <v>780</v>
      </c>
      <c r="AK393" s="295"/>
      <c r="AL393" s="295"/>
      <c r="AM393" s="295">
        <f t="shared" si="146"/>
        <v>2040</v>
      </c>
      <c r="AN393" s="295">
        <v>2040</v>
      </c>
      <c r="AO393" s="295"/>
      <c r="AP393" s="295"/>
      <c r="AQ393" s="295">
        <f t="shared" si="147"/>
        <v>488</v>
      </c>
      <c r="AR393" s="295">
        <v>488</v>
      </c>
      <c r="AS393" s="295"/>
      <c r="AT393" s="295">
        <v>0</v>
      </c>
      <c r="AU393" s="295"/>
      <c r="AV393" s="295">
        <f t="shared" si="148"/>
        <v>488</v>
      </c>
      <c r="AW393" s="295">
        <v>488</v>
      </c>
      <c r="AX393" s="295"/>
      <c r="AY393" s="295">
        <v>0</v>
      </c>
      <c r="AZ393" s="295"/>
      <c r="BA393" s="297"/>
      <c r="BB393" s="297"/>
      <c r="BC393" s="297"/>
      <c r="BD393" s="210">
        <f t="shared" si="151"/>
        <v>488</v>
      </c>
      <c r="BE393" s="908">
        <f t="shared" si="140"/>
        <v>1260</v>
      </c>
      <c r="BF393" s="298">
        <v>2022</v>
      </c>
      <c r="BG393" s="298" t="s">
        <v>2324</v>
      </c>
      <c r="BH393" s="298" t="s">
        <v>2327</v>
      </c>
      <c r="BI393" s="299"/>
      <c r="BJ393" s="309"/>
      <c r="BK393" s="309"/>
      <c r="BL393" s="309"/>
      <c r="BM393" s="309"/>
      <c r="BN393" s="309"/>
    </row>
    <row r="394" spans="1:66" s="310" customFormat="1" ht="31.5">
      <c r="A394" s="287"/>
      <c r="B394" s="361" t="s">
        <v>884</v>
      </c>
      <c r="C394" s="359" t="s">
        <v>882</v>
      </c>
      <c r="D394" s="359" t="s">
        <v>833</v>
      </c>
      <c r="E394" s="360" t="s">
        <v>444</v>
      </c>
      <c r="F394" s="294" t="s">
        <v>885</v>
      </c>
      <c r="G394" s="294">
        <v>2200</v>
      </c>
      <c r="H394" s="294">
        <v>2000</v>
      </c>
      <c r="I394" s="294">
        <v>100</v>
      </c>
      <c r="J394" s="294">
        <v>100</v>
      </c>
      <c r="K394" s="294">
        <v>2100</v>
      </c>
      <c r="L394" s="294">
        <v>2000</v>
      </c>
      <c r="M394" s="983"/>
      <c r="N394" s="295"/>
      <c r="O394" s="296">
        <v>112.5</v>
      </c>
      <c r="P394" s="296">
        <v>112.5</v>
      </c>
      <c r="Q394" s="295"/>
      <c r="R394" s="295"/>
      <c r="S394" s="295">
        <f t="shared" si="141"/>
        <v>626</v>
      </c>
      <c r="T394" s="295">
        <v>626</v>
      </c>
      <c r="U394" s="295"/>
      <c r="V394" s="295"/>
      <c r="W394" s="295">
        <f t="shared" si="142"/>
        <v>0</v>
      </c>
      <c r="X394" s="295"/>
      <c r="Y394" s="295"/>
      <c r="Z394" s="295"/>
      <c r="AA394" s="295">
        <f t="shared" si="143"/>
        <v>0</v>
      </c>
      <c r="AB394" s="305"/>
      <c r="AC394" s="295"/>
      <c r="AD394" s="295"/>
      <c r="AE394" s="295">
        <f t="shared" si="144"/>
        <v>112.5</v>
      </c>
      <c r="AF394" s="305">
        <v>112.5</v>
      </c>
      <c r="AG394" s="295"/>
      <c r="AH394" s="295"/>
      <c r="AI394" s="295">
        <f t="shared" si="145"/>
        <v>626</v>
      </c>
      <c r="AJ394" s="295">
        <v>626</v>
      </c>
      <c r="AK394" s="295"/>
      <c r="AL394" s="295"/>
      <c r="AM394" s="295">
        <f t="shared" si="146"/>
        <v>1726</v>
      </c>
      <c r="AN394" s="295">
        <v>1726</v>
      </c>
      <c r="AO394" s="295"/>
      <c r="AP394" s="295"/>
      <c r="AQ394" s="295">
        <f t="shared" si="147"/>
        <v>374</v>
      </c>
      <c r="AR394" s="295">
        <v>274</v>
      </c>
      <c r="AS394" s="295"/>
      <c r="AT394" s="295">
        <v>100</v>
      </c>
      <c r="AU394" s="295"/>
      <c r="AV394" s="295">
        <f t="shared" si="148"/>
        <v>374</v>
      </c>
      <c r="AW394" s="295">
        <v>274</v>
      </c>
      <c r="AX394" s="295"/>
      <c r="AY394" s="295">
        <v>100</v>
      </c>
      <c r="AZ394" s="295"/>
      <c r="BA394" s="297"/>
      <c r="BB394" s="297"/>
      <c r="BC394" s="297"/>
      <c r="BD394" s="210">
        <f t="shared" si="151"/>
        <v>274</v>
      </c>
      <c r="BE394" s="908">
        <f t="shared" si="140"/>
        <v>1100</v>
      </c>
      <c r="BF394" s="298">
        <v>2022</v>
      </c>
      <c r="BG394" s="298" t="s">
        <v>2324</v>
      </c>
      <c r="BH394" s="298" t="s">
        <v>2327</v>
      </c>
      <c r="BI394" s="299"/>
      <c r="BJ394" s="309"/>
      <c r="BK394" s="309"/>
      <c r="BL394" s="309"/>
      <c r="BM394" s="309"/>
      <c r="BN394" s="309"/>
    </row>
    <row r="395" spans="1:66" s="310" customFormat="1" ht="31.5">
      <c r="A395" s="287"/>
      <c r="B395" s="361" t="s">
        <v>886</v>
      </c>
      <c r="C395" s="359" t="s">
        <v>882</v>
      </c>
      <c r="D395" s="359" t="s">
        <v>833</v>
      </c>
      <c r="E395" s="360" t="s">
        <v>444</v>
      </c>
      <c r="F395" s="294" t="s">
        <v>887</v>
      </c>
      <c r="G395" s="294">
        <v>1799.58</v>
      </c>
      <c r="H395" s="294">
        <v>1723</v>
      </c>
      <c r="I395" s="294"/>
      <c r="J395" s="294">
        <v>76.58</v>
      </c>
      <c r="K395" s="294">
        <v>1723</v>
      </c>
      <c r="L395" s="294">
        <v>1723</v>
      </c>
      <c r="M395" s="983"/>
      <c r="N395" s="295"/>
      <c r="O395" s="296">
        <v>0</v>
      </c>
      <c r="P395" s="296"/>
      <c r="Q395" s="295"/>
      <c r="R395" s="295"/>
      <c r="S395" s="295">
        <f t="shared" si="141"/>
        <v>640</v>
      </c>
      <c r="T395" s="295">
        <v>640</v>
      </c>
      <c r="U395" s="295"/>
      <c r="V395" s="295"/>
      <c r="W395" s="295">
        <f t="shared" si="142"/>
        <v>0</v>
      </c>
      <c r="X395" s="295"/>
      <c r="Y395" s="295"/>
      <c r="Z395" s="295"/>
      <c r="AA395" s="295">
        <f t="shared" si="143"/>
        <v>351.4</v>
      </c>
      <c r="AB395" s="305">
        <v>351.4</v>
      </c>
      <c r="AC395" s="295"/>
      <c r="AD395" s="295"/>
      <c r="AE395" s="295">
        <f t="shared" si="144"/>
        <v>0</v>
      </c>
      <c r="AF395" s="305">
        <v>0</v>
      </c>
      <c r="AG395" s="295"/>
      <c r="AH395" s="295"/>
      <c r="AI395" s="295">
        <f t="shared" si="145"/>
        <v>640</v>
      </c>
      <c r="AJ395" s="295">
        <v>640</v>
      </c>
      <c r="AK395" s="295"/>
      <c r="AL395" s="295"/>
      <c r="AM395" s="295">
        <f t="shared" si="146"/>
        <v>1535</v>
      </c>
      <c r="AN395" s="295">
        <v>1535</v>
      </c>
      <c r="AO395" s="295"/>
      <c r="AP395" s="295"/>
      <c r="AQ395" s="295">
        <f t="shared" si="147"/>
        <v>188</v>
      </c>
      <c r="AR395" s="295">
        <v>188</v>
      </c>
      <c r="AS395" s="295"/>
      <c r="AT395" s="295">
        <v>0</v>
      </c>
      <c r="AU395" s="295"/>
      <c r="AV395" s="295">
        <f t="shared" si="148"/>
        <v>188</v>
      </c>
      <c r="AW395" s="295">
        <v>188</v>
      </c>
      <c r="AX395" s="295"/>
      <c r="AY395" s="295">
        <v>0</v>
      </c>
      <c r="AZ395" s="295"/>
      <c r="BA395" s="297"/>
      <c r="BB395" s="297"/>
      <c r="BC395" s="297"/>
      <c r="BD395" s="210">
        <f t="shared" si="151"/>
        <v>188</v>
      </c>
      <c r="BE395" s="908">
        <f t="shared" si="140"/>
        <v>895</v>
      </c>
      <c r="BF395" s="298">
        <v>2022</v>
      </c>
      <c r="BG395" s="298" t="s">
        <v>2324</v>
      </c>
      <c r="BH395" s="298" t="s">
        <v>2327</v>
      </c>
      <c r="BI395" s="299"/>
      <c r="BJ395" s="309"/>
      <c r="BK395" s="309"/>
      <c r="BL395" s="309"/>
      <c r="BM395" s="309"/>
      <c r="BN395" s="309"/>
    </row>
    <row r="396" spans="1:66" s="224" customFormat="1" ht="30">
      <c r="A396" s="287"/>
      <c r="B396" s="358" t="s">
        <v>888</v>
      </c>
      <c r="C396" s="359" t="s">
        <v>889</v>
      </c>
      <c r="D396" s="359" t="s">
        <v>890</v>
      </c>
      <c r="E396" s="360" t="s">
        <v>444</v>
      </c>
      <c r="F396" s="294" t="s">
        <v>891</v>
      </c>
      <c r="G396" s="294">
        <v>2120</v>
      </c>
      <c r="H396" s="294">
        <v>1990</v>
      </c>
      <c r="I396" s="294">
        <v>115</v>
      </c>
      <c r="J396" s="294">
        <v>15</v>
      </c>
      <c r="K396" s="294">
        <v>2105</v>
      </c>
      <c r="L396" s="294">
        <v>1990</v>
      </c>
      <c r="M396" s="983"/>
      <c r="N396" s="295"/>
      <c r="O396" s="296">
        <v>62</v>
      </c>
      <c r="P396" s="296">
        <v>62</v>
      </c>
      <c r="Q396" s="295"/>
      <c r="R396" s="295"/>
      <c r="S396" s="295">
        <f t="shared" si="141"/>
        <v>690</v>
      </c>
      <c r="T396" s="295">
        <v>690</v>
      </c>
      <c r="U396" s="295"/>
      <c r="V396" s="295"/>
      <c r="W396" s="295">
        <f t="shared" si="142"/>
        <v>62</v>
      </c>
      <c r="X396" s="295">
        <v>62</v>
      </c>
      <c r="Y396" s="295"/>
      <c r="Z396" s="295"/>
      <c r="AA396" s="295">
        <f t="shared" si="143"/>
        <v>690</v>
      </c>
      <c r="AB396" s="295">
        <v>690</v>
      </c>
      <c r="AC396" s="295"/>
      <c r="AD396" s="295"/>
      <c r="AE396" s="295">
        <f t="shared" si="144"/>
        <v>62</v>
      </c>
      <c r="AF396" s="305">
        <v>62</v>
      </c>
      <c r="AG396" s="295"/>
      <c r="AH396" s="295"/>
      <c r="AI396" s="295">
        <f t="shared" si="145"/>
        <v>690</v>
      </c>
      <c r="AJ396" s="295">
        <v>690</v>
      </c>
      <c r="AK396" s="295"/>
      <c r="AL396" s="295"/>
      <c r="AM396" s="295">
        <f t="shared" si="146"/>
        <v>1750</v>
      </c>
      <c r="AN396" s="295">
        <v>1750</v>
      </c>
      <c r="AO396" s="295"/>
      <c r="AP396" s="295"/>
      <c r="AQ396" s="295">
        <f t="shared" si="147"/>
        <v>355</v>
      </c>
      <c r="AR396" s="295">
        <v>240</v>
      </c>
      <c r="AS396" s="295"/>
      <c r="AT396" s="295">
        <v>115</v>
      </c>
      <c r="AU396" s="295"/>
      <c r="AV396" s="295">
        <f t="shared" si="148"/>
        <v>355</v>
      </c>
      <c r="AW396" s="295">
        <v>240</v>
      </c>
      <c r="AX396" s="295"/>
      <c r="AY396" s="295">
        <v>115</v>
      </c>
      <c r="AZ396" s="295"/>
      <c r="BA396" s="297"/>
      <c r="BB396" s="297"/>
      <c r="BC396" s="297"/>
      <c r="BD396" s="210">
        <f t="shared" si="151"/>
        <v>240</v>
      </c>
      <c r="BE396" s="908">
        <f t="shared" si="140"/>
        <v>1060</v>
      </c>
      <c r="BF396" s="298">
        <v>2022</v>
      </c>
      <c r="BG396" s="298" t="s">
        <v>2324</v>
      </c>
      <c r="BH396" s="298" t="s">
        <v>2327</v>
      </c>
      <c r="BI396" s="299"/>
      <c r="BJ396" s="300"/>
      <c r="BK396" s="300"/>
      <c r="BL396" s="300"/>
      <c r="BM396" s="300"/>
      <c r="BN396" s="300"/>
    </row>
    <row r="397" spans="1:66" s="224" customFormat="1" ht="31.5">
      <c r="A397" s="357"/>
      <c r="B397" s="358" t="s">
        <v>892</v>
      </c>
      <c r="C397" s="359" t="s">
        <v>889</v>
      </c>
      <c r="D397" s="359" t="s">
        <v>846</v>
      </c>
      <c r="E397" s="360" t="s">
        <v>444</v>
      </c>
      <c r="F397" s="294" t="s">
        <v>893</v>
      </c>
      <c r="G397" s="294">
        <v>2730</v>
      </c>
      <c r="H397" s="294">
        <v>2000</v>
      </c>
      <c r="I397" s="294">
        <v>710</v>
      </c>
      <c r="J397" s="294">
        <v>20</v>
      </c>
      <c r="K397" s="294">
        <v>2710</v>
      </c>
      <c r="L397" s="294">
        <v>2000</v>
      </c>
      <c r="M397" s="983"/>
      <c r="N397" s="295"/>
      <c r="O397" s="296">
        <v>0</v>
      </c>
      <c r="P397" s="296"/>
      <c r="Q397" s="295"/>
      <c r="R397" s="295"/>
      <c r="S397" s="295">
        <f t="shared" si="141"/>
        <v>640</v>
      </c>
      <c r="T397" s="295">
        <v>640</v>
      </c>
      <c r="U397" s="295"/>
      <c r="V397" s="295"/>
      <c r="W397" s="295">
        <f t="shared" si="142"/>
        <v>0</v>
      </c>
      <c r="X397" s="295"/>
      <c r="Y397" s="295"/>
      <c r="Z397" s="295"/>
      <c r="AA397" s="295">
        <f t="shared" si="143"/>
        <v>0</v>
      </c>
      <c r="AB397" s="295"/>
      <c r="AC397" s="295"/>
      <c r="AD397" s="295"/>
      <c r="AE397" s="295">
        <f t="shared" si="144"/>
        <v>0</v>
      </c>
      <c r="AF397" s="305">
        <v>0</v>
      </c>
      <c r="AG397" s="295"/>
      <c r="AH397" s="295"/>
      <c r="AI397" s="295">
        <f t="shared" si="145"/>
        <v>640</v>
      </c>
      <c r="AJ397" s="295">
        <v>640</v>
      </c>
      <c r="AK397" s="295"/>
      <c r="AL397" s="295"/>
      <c r="AM397" s="295">
        <f t="shared" si="146"/>
        <v>2000</v>
      </c>
      <c r="AN397" s="295">
        <v>2000</v>
      </c>
      <c r="AO397" s="295"/>
      <c r="AP397" s="295"/>
      <c r="AQ397" s="295">
        <f t="shared" si="147"/>
        <v>710</v>
      </c>
      <c r="AR397" s="295">
        <v>0</v>
      </c>
      <c r="AS397" s="295"/>
      <c r="AT397" s="295">
        <v>710</v>
      </c>
      <c r="AU397" s="295"/>
      <c r="AV397" s="295">
        <f t="shared" si="148"/>
        <v>710</v>
      </c>
      <c r="AW397" s="295">
        <v>0</v>
      </c>
      <c r="AX397" s="295"/>
      <c r="AY397" s="295">
        <v>710</v>
      </c>
      <c r="AZ397" s="295"/>
      <c r="BA397" s="297"/>
      <c r="BB397" s="297"/>
      <c r="BC397" s="297"/>
      <c r="BD397" s="210">
        <f t="shared" si="151"/>
        <v>0</v>
      </c>
      <c r="BE397" s="908">
        <f t="shared" si="140"/>
        <v>1360</v>
      </c>
      <c r="BF397" s="298">
        <v>2022</v>
      </c>
      <c r="BG397" s="298" t="s">
        <v>2324</v>
      </c>
      <c r="BH397" s="298"/>
      <c r="BI397" s="299"/>
      <c r="BJ397" s="300"/>
      <c r="BK397" s="300"/>
      <c r="BL397" s="300"/>
      <c r="BM397" s="300"/>
      <c r="BN397" s="300"/>
    </row>
    <row r="398" spans="1:66" s="224" customFormat="1" ht="38.25">
      <c r="A398" s="287"/>
      <c r="B398" s="361" t="s">
        <v>894</v>
      </c>
      <c r="C398" s="359" t="s">
        <v>882</v>
      </c>
      <c r="D398" s="359" t="s">
        <v>895</v>
      </c>
      <c r="E398" s="360" t="s">
        <v>444</v>
      </c>
      <c r="F398" s="294" t="s">
        <v>896</v>
      </c>
      <c r="G398" s="294">
        <v>3000</v>
      </c>
      <c r="H398" s="294">
        <v>3000</v>
      </c>
      <c r="I398" s="294"/>
      <c r="J398" s="294"/>
      <c r="K398" s="294">
        <v>3000</v>
      </c>
      <c r="L398" s="294">
        <v>3000</v>
      </c>
      <c r="M398" s="983">
        <v>2379</v>
      </c>
      <c r="N398" s="295">
        <v>1650</v>
      </c>
      <c r="O398" s="296">
        <v>144.51820000000001</v>
      </c>
      <c r="P398" s="296">
        <v>144.51820000000001</v>
      </c>
      <c r="Q398" s="295"/>
      <c r="R398" s="295"/>
      <c r="S398" s="295">
        <f t="shared" si="141"/>
        <v>1345</v>
      </c>
      <c r="T398" s="295">
        <v>1345</v>
      </c>
      <c r="U398" s="295"/>
      <c r="V398" s="295"/>
      <c r="W398" s="295">
        <f t="shared" si="142"/>
        <v>144.51820000000001</v>
      </c>
      <c r="X398" s="305">
        <v>144.51820000000001</v>
      </c>
      <c r="Y398" s="295"/>
      <c r="Z398" s="295"/>
      <c r="AA398" s="295">
        <f t="shared" si="143"/>
        <v>302.5</v>
      </c>
      <c r="AB398" s="295">
        <v>302.5</v>
      </c>
      <c r="AC398" s="295"/>
      <c r="AD398" s="295"/>
      <c r="AE398" s="295">
        <f t="shared" si="144"/>
        <v>144.51820000000001</v>
      </c>
      <c r="AF398" s="305">
        <v>144.51820000000001</v>
      </c>
      <c r="AG398" s="295"/>
      <c r="AH398" s="295"/>
      <c r="AI398" s="295">
        <f t="shared" si="145"/>
        <v>1345</v>
      </c>
      <c r="AJ398" s="295">
        <v>1345</v>
      </c>
      <c r="AK398" s="295"/>
      <c r="AL398" s="295"/>
      <c r="AM398" s="295">
        <f t="shared" si="146"/>
        <v>2845</v>
      </c>
      <c r="AN398" s="295">
        <v>2845</v>
      </c>
      <c r="AO398" s="295"/>
      <c r="AP398" s="295"/>
      <c r="AQ398" s="295">
        <f t="shared" si="147"/>
        <v>155</v>
      </c>
      <c r="AR398" s="295">
        <v>155</v>
      </c>
      <c r="AS398" s="295"/>
      <c r="AT398" s="295">
        <v>0</v>
      </c>
      <c r="AU398" s="295"/>
      <c r="AV398" s="295">
        <f t="shared" si="148"/>
        <v>155</v>
      </c>
      <c r="AW398" s="295">
        <v>155</v>
      </c>
      <c r="AX398" s="295"/>
      <c r="AY398" s="295">
        <v>0</v>
      </c>
      <c r="AZ398" s="295"/>
      <c r="BA398" s="297"/>
      <c r="BB398" s="297"/>
      <c r="BC398" s="297"/>
      <c r="BD398" s="210">
        <f t="shared" si="151"/>
        <v>155</v>
      </c>
      <c r="BE398" s="908">
        <f t="shared" si="140"/>
        <v>1500</v>
      </c>
      <c r="BF398" s="298">
        <v>2022</v>
      </c>
      <c r="BG398" s="298" t="s">
        <v>2324</v>
      </c>
      <c r="BH398" s="298" t="s">
        <v>2327</v>
      </c>
      <c r="BI398" s="299"/>
      <c r="BJ398" s="300"/>
      <c r="BK398" s="300"/>
      <c r="BL398" s="300"/>
      <c r="BM398" s="300"/>
      <c r="BN398" s="300"/>
    </row>
    <row r="399" spans="1:66" s="307" customFormat="1" ht="31.5">
      <c r="A399" s="287"/>
      <c r="B399" s="361" t="s">
        <v>897</v>
      </c>
      <c r="C399" s="359" t="s">
        <v>860</v>
      </c>
      <c r="D399" s="359" t="s">
        <v>898</v>
      </c>
      <c r="E399" s="360" t="s">
        <v>444</v>
      </c>
      <c r="F399" s="294" t="s">
        <v>899</v>
      </c>
      <c r="G399" s="294">
        <v>8000</v>
      </c>
      <c r="H399" s="294">
        <v>7108</v>
      </c>
      <c r="I399" s="294">
        <v>892</v>
      </c>
      <c r="J399" s="294"/>
      <c r="K399" s="294">
        <v>8000</v>
      </c>
      <c r="L399" s="294">
        <v>7108</v>
      </c>
      <c r="M399" s="983"/>
      <c r="N399" s="295"/>
      <c r="O399" s="296">
        <v>0</v>
      </c>
      <c r="P399" s="296"/>
      <c r="Q399" s="295"/>
      <c r="R399" s="295"/>
      <c r="S399" s="295">
        <f t="shared" si="141"/>
        <v>3300</v>
      </c>
      <c r="T399" s="295">
        <v>3300</v>
      </c>
      <c r="U399" s="295"/>
      <c r="V399" s="295"/>
      <c r="W399" s="295">
        <f t="shared" si="142"/>
        <v>0</v>
      </c>
      <c r="X399" s="295"/>
      <c r="Y399" s="295"/>
      <c r="Z399" s="295"/>
      <c r="AA399" s="295">
        <f t="shared" si="143"/>
        <v>0</v>
      </c>
      <c r="AB399" s="295"/>
      <c r="AC399" s="295"/>
      <c r="AD399" s="295"/>
      <c r="AE399" s="295">
        <f t="shared" si="144"/>
        <v>0</v>
      </c>
      <c r="AF399" s="305">
        <v>0</v>
      </c>
      <c r="AG399" s="295"/>
      <c r="AH399" s="295"/>
      <c r="AI399" s="295">
        <f t="shared" si="145"/>
        <v>3300</v>
      </c>
      <c r="AJ399" s="295">
        <v>3300</v>
      </c>
      <c r="AK399" s="295"/>
      <c r="AL399" s="295"/>
      <c r="AM399" s="295">
        <f t="shared" si="146"/>
        <v>6800</v>
      </c>
      <c r="AN399" s="295">
        <v>6800</v>
      </c>
      <c r="AO399" s="295"/>
      <c r="AP399" s="295"/>
      <c r="AQ399" s="295">
        <f t="shared" si="147"/>
        <v>1200</v>
      </c>
      <c r="AR399" s="295">
        <v>308</v>
      </c>
      <c r="AS399" s="295"/>
      <c r="AT399" s="295">
        <v>892</v>
      </c>
      <c r="AU399" s="295"/>
      <c r="AV399" s="295">
        <f t="shared" si="148"/>
        <v>1127</v>
      </c>
      <c r="AW399" s="295">
        <v>308</v>
      </c>
      <c r="AX399" s="295"/>
      <c r="AY399" s="295">
        <v>819</v>
      </c>
      <c r="AZ399" s="295"/>
      <c r="BA399" s="297"/>
      <c r="BB399" s="297"/>
      <c r="BC399" s="297"/>
      <c r="BD399" s="210">
        <f t="shared" si="151"/>
        <v>308</v>
      </c>
      <c r="BE399" s="908">
        <f t="shared" si="140"/>
        <v>3500</v>
      </c>
      <c r="BF399" s="298">
        <v>2022</v>
      </c>
      <c r="BG399" s="298" t="s">
        <v>2324</v>
      </c>
      <c r="BH399" s="298" t="s">
        <v>2327</v>
      </c>
      <c r="BI399" s="299"/>
      <c r="BJ399" s="306"/>
      <c r="BK399" s="306"/>
      <c r="BL399" s="306"/>
      <c r="BM399" s="306"/>
      <c r="BN399" s="306"/>
    </row>
    <row r="400" spans="1:66" s="223" customFormat="1" ht="31.5">
      <c r="A400" s="287"/>
      <c r="B400" s="361" t="s">
        <v>900</v>
      </c>
      <c r="C400" s="359" t="s">
        <v>901</v>
      </c>
      <c r="D400" s="359" t="s">
        <v>902</v>
      </c>
      <c r="E400" s="360" t="s">
        <v>444</v>
      </c>
      <c r="F400" s="294" t="s">
        <v>903</v>
      </c>
      <c r="G400" s="294">
        <v>5300</v>
      </c>
      <c r="H400" s="294">
        <v>5000</v>
      </c>
      <c r="I400" s="294">
        <v>300</v>
      </c>
      <c r="J400" s="294"/>
      <c r="K400" s="294">
        <v>5300</v>
      </c>
      <c r="L400" s="294">
        <v>5000</v>
      </c>
      <c r="M400" s="983"/>
      <c r="N400" s="295"/>
      <c r="O400" s="296">
        <v>0</v>
      </c>
      <c r="P400" s="296"/>
      <c r="Q400" s="295"/>
      <c r="R400" s="295"/>
      <c r="S400" s="295">
        <f t="shared" si="141"/>
        <v>1900</v>
      </c>
      <c r="T400" s="295">
        <v>1900</v>
      </c>
      <c r="U400" s="295"/>
      <c r="V400" s="295"/>
      <c r="W400" s="295">
        <f t="shared" si="142"/>
        <v>0</v>
      </c>
      <c r="X400" s="295"/>
      <c r="Y400" s="295"/>
      <c r="Z400" s="295"/>
      <c r="AA400" s="295">
        <f t="shared" si="143"/>
        <v>1100</v>
      </c>
      <c r="AB400" s="295">
        <v>1100</v>
      </c>
      <c r="AC400" s="295"/>
      <c r="AD400" s="295"/>
      <c r="AE400" s="295">
        <f t="shared" si="144"/>
        <v>0</v>
      </c>
      <c r="AF400" s="305">
        <v>0</v>
      </c>
      <c r="AG400" s="295"/>
      <c r="AH400" s="295"/>
      <c r="AI400" s="295">
        <f t="shared" si="145"/>
        <v>1900</v>
      </c>
      <c r="AJ400" s="295">
        <v>1900</v>
      </c>
      <c r="AK400" s="295"/>
      <c r="AL400" s="295"/>
      <c r="AM400" s="295">
        <f t="shared" si="146"/>
        <v>4550</v>
      </c>
      <c r="AN400" s="295">
        <v>4550</v>
      </c>
      <c r="AO400" s="295"/>
      <c r="AP400" s="295"/>
      <c r="AQ400" s="295">
        <f t="shared" si="147"/>
        <v>750</v>
      </c>
      <c r="AR400" s="295">
        <v>450</v>
      </c>
      <c r="AS400" s="295"/>
      <c r="AT400" s="295">
        <v>300</v>
      </c>
      <c r="AU400" s="295"/>
      <c r="AV400" s="295">
        <f t="shared" si="148"/>
        <v>685</v>
      </c>
      <c r="AW400" s="295">
        <v>450</v>
      </c>
      <c r="AX400" s="295"/>
      <c r="AY400" s="295">
        <v>235</v>
      </c>
      <c r="AZ400" s="295"/>
      <c r="BA400" s="297"/>
      <c r="BB400" s="297"/>
      <c r="BC400" s="297"/>
      <c r="BD400" s="210">
        <f t="shared" si="151"/>
        <v>450</v>
      </c>
      <c r="BE400" s="908">
        <f t="shared" si="140"/>
        <v>2650</v>
      </c>
      <c r="BF400" s="298">
        <v>2022</v>
      </c>
      <c r="BG400" s="298" t="s">
        <v>2324</v>
      </c>
      <c r="BH400" s="298" t="s">
        <v>2327</v>
      </c>
      <c r="BI400" s="299"/>
      <c r="BJ400" s="362"/>
      <c r="BK400" s="362"/>
      <c r="BL400" s="362"/>
      <c r="BM400" s="362"/>
      <c r="BN400" s="362"/>
    </row>
    <row r="401" spans="1:66" s="224" customFormat="1" ht="38.25">
      <c r="A401" s="357"/>
      <c r="B401" s="361" t="s">
        <v>904</v>
      </c>
      <c r="C401" s="359" t="s">
        <v>866</v>
      </c>
      <c r="D401" s="359" t="s">
        <v>905</v>
      </c>
      <c r="E401" s="360" t="s">
        <v>444</v>
      </c>
      <c r="F401" s="294" t="s">
        <v>906</v>
      </c>
      <c r="G401" s="294">
        <v>5000</v>
      </c>
      <c r="H401" s="294">
        <v>5000</v>
      </c>
      <c r="I401" s="294"/>
      <c r="J401" s="294"/>
      <c r="K401" s="294">
        <v>5000</v>
      </c>
      <c r="L401" s="294">
        <v>5000</v>
      </c>
      <c r="M401" s="983"/>
      <c r="N401" s="295"/>
      <c r="O401" s="296">
        <v>0</v>
      </c>
      <c r="P401" s="296"/>
      <c r="Q401" s="295"/>
      <c r="R401" s="295"/>
      <c r="S401" s="295">
        <f t="shared" si="141"/>
        <v>1840</v>
      </c>
      <c r="T401" s="295">
        <v>1840</v>
      </c>
      <c r="U401" s="295"/>
      <c r="V401" s="295"/>
      <c r="W401" s="295">
        <f t="shared" si="142"/>
        <v>0</v>
      </c>
      <c r="X401" s="295"/>
      <c r="Y401" s="295"/>
      <c r="Z401" s="295"/>
      <c r="AA401" s="295">
        <f t="shared" si="143"/>
        <v>1840</v>
      </c>
      <c r="AB401" s="295">
        <v>1840</v>
      </c>
      <c r="AC401" s="295"/>
      <c r="AD401" s="295"/>
      <c r="AE401" s="295">
        <f t="shared" si="144"/>
        <v>0</v>
      </c>
      <c r="AF401" s="305">
        <v>0</v>
      </c>
      <c r="AG401" s="295"/>
      <c r="AH401" s="295"/>
      <c r="AI401" s="295">
        <f t="shared" si="145"/>
        <v>1840</v>
      </c>
      <c r="AJ401" s="295">
        <v>1840</v>
      </c>
      <c r="AK401" s="295"/>
      <c r="AL401" s="295"/>
      <c r="AM401" s="295">
        <f t="shared" si="146"/>
        <v>4340</v>
      </c>
      <c r="AN401" s="295">
        <v>4340</v>
      </c>
      <c r="AO401" s="295"/>
      <c r="AP401" s="295"/>
      <c r="AQ401" s="295">
        <f t="shared" si="147"/>
        <v>660</v>
      </c>
      <c r="AR401" s="295">
        <v>660</v>
      </c>
      <c r="AS401" s="295"/>
      <c r="AT401" s="295">
        <v>0</v>
      </c>
      <c r="AU401" s="295"/>
      <c r="AV401" s="295">
        <f t="shared" si="148"/>
        <v>660</v>
      </c>
      <c r="AW401" s="295">
        <v>660</v>
      </c>
      <c r="AX401" s="295"/>
      <c r="AY401" s="295"/>
      <c r="AZ401" s="295"/>
      <c r="BA401" s="297"/>
      <c r="BB401" s="297"/>
      <c r="BC401" s="297"/>
      <c r="BD401" s="210">
        <f t="shared" si="151"/>
        <v>660</v>
      </c>
      <c r="BE401" s="908">
        <f t="shared" si="140"/>
        <v>2500</v>
      </c>
      <c r="BF401" s="298">
        <v>2022</v>
      </c>
      <c r="BG401" s="298" t="s">
        <v>2324</v>
      </c>
      <c r="BH401" s="298" t="s">
        <v>2327</v>
      </c>
      <c r="BI401" s="299"/>
      <c r="BJ401" s="300"/>
      <c r="BK401" s="300"/>
      <c r="BL401" s="300"/>
      <c r="BM401" s="300"/>
      <c r="BN401" s="300"/>
    </row>
    <row r="402" spans="1:66" s="224" customFormat="1" ht="31.5">
      <c r="A402" s="287"/>
      <c r="B402" s="361" t="s">
        <v>907</v>
      </c>
      <c r="C402" s="359" t="s">
        <v>860</v>
      </c>
      <c r="D402" s="359" t="s">
        <v>908</v>
      </c>
      <c r="E402" s="360" t="s">
        <v>444</v>
      </c>
      <c r="F402" s="294" t="s">
        <v>909</v>
      </c>
      <c r="G402" s="294">
        <v>2000</v>
      </c>
      <c r="H402" s="294">
        <v>2000</v>
      </c>
      <c r="I402" s="294"/>
      <c r="J402" s="294"/>
      <c r="K402" s="294">
        <v>2000</v>
      </c>
      <c r="L402" s="294">
        <v>2000</v>
      </c>
      <c r="M402" s="983"/>
      <c r="N402" s="295"/>
      <c r="O402" s="296">
        <v>0</v>
      </c>
      <c r="P402" s="296"/>
      <c r="Q402" s="295"/>
      <c r="R402" s="295"/>
      <c r="S402" s="295">
        <f t="shared" si="141"/>
        <v>810</v>
      </c>
      <c r="T402" s="295">
        <v>810</v>
      </c>
      <c r="U402" s="295"/>
      <c r="V402" s="295"/>
      <c r="W402" s="295">
        <f t="shared" si="142"/>
        <v>0</v>
      </c>
      <c r="X402" s="295"/>
      <c r="Y402" s="295"/>
      <c r="Z402" s="295"/>
      <c r="AA402" s="295">
        <f t="shared" si="143"/>
        <v>810</v>
      </c>
      <c r="AB402" s="295">
        <v>810</v>
      </c>
      <c r="AC402" s="295"/>
      <c r="AD402" s="295"/>
      <c r="AE402" s="295">
        <f t="shared" si="144"/>
        <v>0</v>
      </c>
      <c r="AF402" s="305">
        <v>0</v>
      </c>
      <c r="AG402" s="295"/>
      <c r="AH402" s="295"/>
      <c r="AI402" s="295">
        <f t="shared" si="145"/>
        <v>810</v>
      </c>
      <c r="AJ402" s="295">
        <v>810</v>
      </c>
      <c r="AK402" s="295"/>
      <c r="AL402" s="295"/>
      <c r="AM402" s="295">
        <f t="shared" si="146"/>
        <v>1810</v>
      </c>
      <c r="AN402" s="295">
        <v>1810</v>
      </c>
      <c r="AO402" s="295"/>
      <c r="AP402" s="295"/>
      <c r="AQ402" s="295">
        <f t="shared" si="147"/>
        <v>169</v>
      </c>
      <c r="AR402" s="295">
        <v>169</v>
      </c>
      <c r="AS402" s="295"/>
      <c r="AT402" s="295">
        <v>0</v>
      </c>
      <c r="AU402" s="295"/>
      <c r="AV402" s="296">
        <f t="shared" si="148"/>
        <v>169</v>
      </c>
      <c r="AW402" s="296">
        <v>169</v>
      </c>
      <c r="AX402" s="295"/>
      <c r="AY402" s="295"/>
      <c r="AZ402" s="295"/>
      <c r="BA402" s="297"/>
      <c r="BB402" s="297"/>
      <c r="BC402" s="297"/>
      <c r="BD402" s="210">
        <f t="shared" si="151"/>
        <v>169</v>
      </c>
      <c r="BE402" s="908">
        <f t="shared" si="140"/>
        <v>1000</v>
      </c>
      <c r="BF402" s="298">
        <v>2022</v>
      </c>
      <c r="BG402" s="298" t="s">
        <v>2324</v>
      </c>
      <c r="BH402" s="298" t="s">
        <v>2327</v>
      </c>
      <c r="BI402" s="299"/>
      <c r="BJ402" s="300"/>
      <c r="BK402" s="300"/>
      <c r="BL402" s="300"/>
      <c r="BM402" s="300"/>
      <c r="BN402" s="300"/>
    </row>
    <row r="403" spans="1:66" s="224" customFormat="1" ht="31.5">
      <c r="A403" s="287"/>
      <c r="B403" s="361" t="s">
        <v>911</v>
      </c>
      <c r="C403" s="359" t="s">
        <v>824</v>
      </c>
      <c r="D403" s="359" t="s">
        <v>912</v>
      </c>
      <c r="E403" s="360" t="s">
        <v>444</v>
      </c>
      <c r="F403" s="294" t="s">
        <v>913</v>
      </c>
      <c r="G403" s="294">
        <v>6600</v>
      </c>
      <c r="H403" s="294">
        <v>6600</v>
      </c>
      <c r="I403" s="294"/>
      <c r="J403" s="294"/>
      <c r="K403" s="294">
        <v>6600</v>
      </c>
      <c r="L403" s="294">
        <v>6600</v>
      </c>
      <c r="M403" s="983"/>
      <c r="N403" s="295"/>
      <c r="O403" s="296">
        <v>0</v>
      </c>
      <c r="P403" s="296"/>
      <c r="Q403" s="295"/>
      <c r="R403" s="295"/>
      <c r="S403" s="295">
        <f t="shared" si="141"/>
        <v>2400</v>
      </c>
      <c r="T403" s="295">
        <v>2400</v>
      </c>
      <c r="U403" s="295"/>
      <c r="V403" s="295"/>
      <c r="W403" s="295">
        <f t="shared" si="142"/>
        <v>0</v>
      </c>
      <c r="X403" s="295"/>
      <c r="Y403" s="295"/>
      <c r="Z403" s="295"/>
      <c r="AA403" s="295">
        <f t="shared" si="143"/>
        <v>2400</v>
      </c>
      <c r="AB403" s="295">
        <v>2400</v>
      </c>
      <c r="AC403" s="295"/>
      <c r="AD403" s="295"/>
      <c r="AE403" s="295">
        <f t="shared" si="144"/>
        <v>0</v>
      </c>
      <c r="AF403" s="305">
        <v>0</v>
      </c>
      <c r="AG403" s="295"/>
      <c r="AH403" s="295"/>
      <c r="AI403" s="295">
        <f t="shared" si="145"/>
        <v>2400</v>
      </c>
      <c r="AJ403" s="295">
        <v>2400</v>
      </c>
      <c r="AK403" s="295"/>
      <c r="AL403" s="295"/>
      <c r="AM403" s="295">
        <f t="shared" si="146"/>
        <v>5400</v>
      </c>
      <c r="AN403" s="295">
        <v>5400</v>
      </c>
      <c r="AO403" s="295"/>
      <c r="AP403" s="295"/>
      <c r="AQ403" s="295">
        <f t="shared" si="147"/>
        <v>1200</v>
      </c>
      <c r="AR403" s="295">
        <v>1200</v>
      </c>
      <c r="AS403" s="295"/>
      <c r="AT403" s="295">
        <v>0</v>
      </c>
      <c r="AU403" s="295"/>
      <c r="AV403" s="295">
        <f t="shared" si="148"/>
        <v>1200</v>
      </c>
      <c r="AW403" s="295">
        <v>1200</v>
      </c>
      <c r="AX403" s="295"/>
      <c r="AY403" s="295"/>
      <c r="AZ403" s="295"/>
      <c r="BA403" s="297"/>
      <c r="BB403" s="297"/>
      <c r="BC403" s="297"/>
      <c r="BD403" s="210">
        <f t="shared" si="151"/>
        <v>1200</v>
      </c>
      <c r="BE403" s="908">
        <f t="shared" si="140"/>
        <v>3000</v>
      </c>
      <c r="BF403" s="298">
        <v>2022</v>
      </c>
      <c r="BG403" s="298" t="s">
        <v>2324</v>
      </c>
      <c r="BH403" s="298" t="s">
        <v>2327</v>
      </c>
      <c r="BI403" s="299"/>
      <c r="BJ403" s="300"/>
      <c r="BK403" s="300"/>
      <c r="BL403" s="300"/>
      <c r="BM403" s="300"/>
      <c r="BN403" s="300"/>
    </row>
    <row r="404" spans="1:66" s="223" customFormat="1" ht="31.5">
      <c r="A404" s="287"/>
      <c r="B404" s="361" t="s">
        <v>914</v>
      </c>
      <c r="C404" s="359" t="s">
        <v>866</v>
      </c>
      <c r="D404" s="359" t="s">
        <v>915</v>
      </c>
      <c r="E404" s="360" t="s">
        <v>444</v>
      </c>
      <c r="F404" s="294" t="s">
        <v>916</v>
      </c>
      <c r="G404" s="294">
        <v>5600</v>
      </c>
      <c r="H404" s="294">
        <v>5000</v>
      </c>
      <c r="I404" s="294">
        <v>600</v>
      </c>
      <c r="J404" s="294"/>
      <c r="K404" s="294">
        <v>5600</v>
      </c>
      <c r="L404" s="294">
        <v>5000</v>
      </c>
      <c r="M404" s="983"/>
      <c r="N404" s="295"/>
      <c r="O404" s="296">
        <v>0</v>
      </c>
      <c r="P404" s="296"/>
      <c r="Q404" s="295"/>
      <c r="R404" s="295"/>
      <c r="S404" s="295">
        <f t="shared" si="141"/>
        <v>750</v>
      </c>
      <c r="T404" s="295">
        <v>750</v>
      </c>
      <c r="U404" s="295"/>
      <c r="V404" s="295"/>
      <c r="W404" s="295">
        <f t="shared" si="142"/>
        <v>0</v>
      </c>
      <c r="X404" s="295"/>
      <c r="Y404" s="295"/>
      <c r="Z404" s="295"/>
      <c r="AA404" s="295">
        <f t="shared" si="143"/>
        <v>0</v>
      </c>
      <c r="AB404" s="295"/>
      <c r="AC404" s="295"/>
      <c r="AD404" s="295"/>
      <c r="AE404" s="295">
        <f t="shared" si="144"/>
        <v>0</v>
      </c>
      <c r="AF404" s="305">
        <v>0</v>
      </c>
      <c r="AG404" s="295"/>
      <c r="AH404" s="295"/>
      <c r="AI404" s="295">
        <f t="shared" si="145"/>
        <v>750</v>
      </c>
      <c r="AJ404" s="295">
        <v>750</v>
      </c>
      <c r="AK404" s="295"/>
      <c r="AL404" s="295"/>
      <c r="AM404" s="295">
        <f t="shared" si="146"/>
        <v>3250</v>
      </c>
      <c r="AN404" s="295">
        <v>3250</v>
      </c>
      <c r="AO404" s="295"/>
      <c r="AP404" s="295"/>
      <c r="AQ404" s="295">
        <f t="shared" si="147"/>
        <v>2350</v>
      </c>
      <c r="AR404" s="295">
        <v>1750</v>
      </c>
      <c r="AS404" s="295"/>
      <c r="AT404" s="295">
        <v>600</v>
      </c>
      <c r="AU404" s="295"/>
      <c r="AV404" s="295">
        <f t="shared" si="148"/>
        <v>2350</v>
      </c>
      <c r="AW404" s="295">
        <v>1750</v>
      </c>
      <c r="AX404" s="295"/>
      <c r="AY404" s="295">
        <v>600</v>
      </c>
      <c r="AZ404" s="295"/>
      <c r="BA404" s="297"/>
      <c r="BB404" s="297"/>
      <c r="BC404" s="297"/>
      <c r="BD404" s="210">
        <f t="shared" si="151"/>
        <v>1750</v>
      </c>
      <c r="BE404" s="908">
        <f t="shared" si="140"/>
        <v>2500</v>
      </c>
      <c r="BF404" s="298">
        <v>2022</v>
      </c>
      <c r="BG404" s="298" t="s">
        <v>2324</v>
      </c>
      <c r="BH404" s="298" t="s">
        <v>2327</v>
      </c>
      <c r="BI404" s="299"/>
      <c r="BJ404" s="362"/>
      <c r="BK404" s="362"/>
      <c r="BL404" s="362"/>
      <c r="BM404" s="362"/>
      <c r="BN404" s="362"/>
    </row>
    <row r="405" spans="1:66" s="223" customFormat="1" ht="25.5">
      <c r="A405" s="357"/>
      <c r="B405" s="361" t="s">
        <v>917</v>
      </c>
      <c r="C405" s="359" t="s">
        <v>866</v>
      </c>
      <c r="D405" s="359" t="s">
        <v>918</v>
      </c>
      <c r="E405" s="360" t="s">
        <v>444</v>
      </c>
      <c r="F405" s="294" t="s">
        <v>919</v>
      </c>
      <c r="G405" s="294">
        <v>4000</v>
      </c>
      <c r="H405" s="294">
        <v>4000</v>
      </c>
      <c r="I405" s="294"/>
      <c r="J405" s="294"/>
      <c r="K405" s="294">
        <v>4000</v>
      </c>
      <c r="L405" s="294">
        <v>4000</v>
      </c>
      <c r="M405" s="983"/>
      <c r="N405" s="295"/>
      <c r="O405" s="296">
        <v>0</v>
      </c>
      <c r="P405" s="296"/>
      <c r="Q405" s="295"/>
      <c r="R405" s="295"/>
      <c r="S405" s="295">
        <f t="shared" si="141"/>
        <v>1615</v>
      </c>
      <c r="T405" s="295">
        <v>1615</v>
      </c>
      <c r="U405" s="295"/>
      <c r="V405" s="295"/>
      <c r="W405" s="295">
        <f t="shared" si="142"/>
        <v>0</v>
      </c>
      <c r="X405" s="295"/>
      <c r="Y405" s="295"/>
      <c r="Z405" s="295"/>
      <c r="AA405" s="296">
        <f t="shared" si="143"/>
        <v>420.2</v>
      </c>
      <c r="AB405" s="296">
        <v>420.2</v>
      </c>
      <c r="AC405" s="295"/>
      <c r="AD405" s="295"/>
      <c r="AE405" s="296">
        <f t="shared" si="144"/>
        <v>0</v>
      </c>
      <c r="AF405" s="305">
        <v>0</v>
      </c>
      <c r="AG405" s="295"/>
      <c r="AH405" s="295"/>
      <c r="AI405" s="296">
        <f t="shared" si="145"/>
        <v>1615</v>
      </c>
      <c r="AJ405" s="295">
        <v>1615</v>
      </c>
      <c r="AK405" s="295"/>
      <c r="AL405" s="295"/>
      <c r="AM405" s="296">
        <f t="shared" si="146"/>
        <v>3615</v>
      </c>
      <c r="AN405" s="295">
        <v>3615</v>
      </c>
      <c r="AO405" s="295"/>
      <c r="AP405" s="295"/>
      <c r="AQ405" s="295">
        <f t="shared" si="147"/>
        <v>385</v>
      </c>
      <c r="AR405" s="295">
        <v>385</v>
      </c>
      <c r="AS405" s="295"/>
      <c r="AT405" s="295">
        <v>0</v>
      </c>
      <c r="AU405" s="295"/>
      <c r="AV405" s="295">
        <f t="shared" si="148"/>
        <v>362</v>
      </c>
      <c r="AW405" s="295">
        <v>362</v>
      </c>
      <c r="AX405" s="295"/>
      <c r="AY405" s="295"/>
      <c r="AZ405" s="295"/>
      <c r="BA405" s="297"/>
      <c r="BB405" s="297"/>
      <c r="BC405" s="297"/>
      <c r="BD405" s="210">
        <f t="shared" si="151"/>
        <v>362</v>
      </c>
      <c r="BE405" s="908">
        <f t="shared" si="140"/>
        <v>2000</v>
      </c>
      <c r="BF405" s="298">
        <v>2022</v>
      </c>
      <c r="BG405" s="298" t="s">
        <v>2324</v>
      </c>
      <c r="BH405" s="298" t="s">
        <v>2327</v>
      </c>
      <c r="BI405" s="299"/>
      <c r="BJ405" s="362"/>
      <c r="BK405" s="362"/>
      <c r="BL405" s="362"/>
      <c r="BM405" s="362"/>
      <c r="BN405" s="362"/>
    </row>
    <row r="406" spans="1:66" s="223" customFormat="1" ht="25.5">
      <c r="A406" s="287"/>
      <c r="B406" s="361" t="s">
        <v>920</v>
      </c>
      <c r="C406" s="359" t="s">
        <v>824</v>
      </c>
      <c r="D406" s="359" t="s">
        <v>918</v>
      </c>
      <c r="E406" s="360" t="s">
        <v>444</v>
      </c>
      <c r="F406" s="294" t="s">
        <v>921</v>
      </c>
      <c r="G406" s="294">
        <v>3700</v>
      </c>
      <c r="H406" s="294">
        <v>3700</v>
      </c>
      <c r="I406" s="294"/>
      <c r="J406" s="294"/>
      <c r="K406" s="294">
        <v>3700</v>
      </c>
      <c r="L406" s="294">
        <v>3700</v>
      </c>
      <c r="M406" s="983"/>
      <c r="N406" s="295"/>
      <c r="O406" s="296">
        <v>0</v>
      </c>
      <c r="P406" s="296"/>
      <c r="Q406" s="295"/>
      <c r="R406" s="295"/>
      <c r="S406" s="295">
        <f t="shared" si="141"/>
        <v>1380</v>
      </c>
      <c r="T406" s="295">
        <v>1380</v>
      </c>
      <c r="U406" s="295"/>
      <c r="V406" s="295"/>
      <c r="W406" s="295">
        <f t="shared" si="142"/>
        <v>0</v>
      </c>
      <c r="X406" s="295"/>
      <c r="Y406" s="295"/>
      <c r="Z406" s="295"/>
      <c r="AA406" s="295">
        <f t="shared" si="143"/>
        <v>1224.0999999999999</v>
      </c>
      <c r="AB406" s="295">
        <v>1224.0999999999999</v>
      </c>
      <c r="AC406" s="295"/>
      <c r="AD406" s="295"/>
      <c r="AE406" s="295">
        <f t="shared" si="144"/>
        <v>0</v>
      </c>
      <c r="AF406" s="305">
        <v>0</v>
      </c>
      <c r="AG406" s="295"/>
      <c r="AH406" s="295"/>
      <c r="AI406" s="295">
        <f t="shared" si="145"/>
        <v>1380</v>
      </c>
      <c r="AJ406" s="295">
        <v>1380</v>
      </c>
      <c r="AK406" s="295"/>
      <c r="AL406" s="295"/>
      <c r="AM406" s="295">
        <f t="shared" si="146"/>
        <v>3380</v>
      </c>
      <c r="AN406" s="295">
        <v>3380</v>
      </c>
      <c r="AO406" s="295"/>
      <c r="AP406" s="295"/>
      <c r="AQ406" s="295">
        <f t="shared" si="147"/>
        <v>320</v>
      </c>
      <c r="AR406" s="295">
        <v>320</v>
      </c>
      <c r="AS406" s="295"/>
      <c r="AT406" s="295">
        <v>0</v>
      </c>
      <c r="AU406" s="295"/>
      <c r="AV406" s="295">
        <f t="shared" si="148"/>
        <v>145</v>
      </c>
      <c r="AW406" s="295">
        <v>145</v>
      </c>
      <c r="AX406" s="295"/>
      <c r="AY406" s="295"/>
      <c r="AZ406" s="295"/>
      <c r="BA406" s="297"/>
      <c r="BB406" s="297"/>
      <c r="BC406" s="297"/>
      <c r="BD406" s="210">
        <f t="shared" si="151"/>
        <v>145</v>
      </c>
      <c r="BE406" s="908">
        <f t="shared" si="140"/>
        <v>2000</v>
      </c>
      <c r="BF406" s="298">
        <v>2022</v>
      </c>
      <c r="BG406" s="298" t="s">
        <v>2324</v>
      </c>
      <c r="BH406" s="298" t="s">
        <v>2327</v>
      </c>
      <c r="BI406" s="299"/>
      <c r="BJ406" s="362"/>
      <c r="BK406" s="362"/>
      <c r="BL406" s="362"/>
      <c r="BM406" s="362"/>
      <c r="BN406" s="362"/>
    </row>
    <row r="407" spans="1:66" s="223" customFormat="1" ht="51">
      <c r="A407" s="287"/>
      <c r="B407" s="361" t="s">
        <v>922</v>
      </c>
      <c r="C407" s="359" t="s">
        <v>866</v>
      </c>
      <c r="D407" s="359" t="s">
        <v>923</v>
      </c>
      <c r="E407" s="360" t="s">
        <v>444</v>
      </c>
      <c r="F407" s="294" t="s">
        <v>924</v>
      </c>
      <c r="G407" s="294">
        <v>2360</v>
      </c>
      <c r="H407" s="294">
        <v>2360</v>
      </c>
      <c r="I407" s="294"/>
      <c r="J407" s="294"/>
      <c r="K407" s="294">
        <v>2360</v>
      </c>
      <c r="L407" s="294">
        <v>2360</v>
      </c>
      <c r="M407" s="983"/>
      <c r="N407" s="295"/>
      <c r="O407" s="296">
        <v>0</v>
      </c>
      <c r="P407" s="296"/>
      <c r="Q407" s="295"/>
      <c r="R407" s="295"/>
      <c r="S407" s="296">
        <f t="shared" si="141"/>
        <v>804.79499999999996</v>
      </c>
      <c r="T407" s="296">
        <v>804.79499999999996</v>
      </c>
      <c r="U407" s="295"/>
      <c r="V407" s="295"/>
      <c r="W407" s="295">
        <f t="shared" si="142"/>
        <v>0</v>
      </c>
      <c r="X407" s="295"/>
      <c r="Y407" s="295"/>
      <c r="Z407" s="295"/>
      <c r="AA407" s="295">
        <f t="shared" si="143"/>
        <v>676</v>
      </c>
      <c r="AB407" s="295">
        <v>676</v>
      </c>
      <c r="AC407" s="295"/>
      <c r="AD407" s="295"/>
      <c r="AE407" s="295">
        <f t="shared" si="144"/>
        <v>0</v>
      </c>
      <c r="AF407" s="305">
        <v>0</v>
      </c>
      <c r="AG407" s="295"/>
      <c r="AH407" s="295"/>
      <c r="AI407" s="295">
        <f t="shared" si="145"/>
        <v>804.79499999999996</v>
      </c>
      <c r="AJ407" s="295">
        <v>804.79499999999996</v>
      </c>
      <c r="AK407" s="295"/>
      <c r="AL407" s="295"/>
      <c r="AM407" s="295">
        <f t="shared" si="146"/>
        <v>2304.7950000000001</v>
      </c>
      <c r="AN407" s="295">
        <v>2304.7950000000001</v>
      </c>
      <c r="AO407" s="295"/>
      <c r="AP407" s="295"/>
      <c r="AQ407" s="295">
        <f t="shared" si="147"/>
        <v>55.204999999999927</v>
      </c>
      <c r="AR407" s="295">
        <v>55.204999999999927</v>
      </c>
      <c r="AS407" s="295"/>
      <c r="AT407" s="295">
        <v>0</v>
      </c>
      <c r="AU407" s="295"/>
      <c r="AV407" s="295">
        <f t="shared" si="148"/>
        <v>2</v>
      </c>
      <c r="AW407" s="295">
        <v>2</v>
      </c>
      <c r="AX407" s="295"/>
      <c r="AY407" s="295"/>
      <c r="AZ407" s="295"/>
      <c r="BA407" s="297"/>
      <c r="BB407" s="297"/>
      <c r="BC407" s="297"/>
      <c r="BD407" s="210">
        <f t="shared" si="151"/>
        <v>2</v>
      </c>
      <c r="BE407" s="908">
        <f t="shared" si="140"/>
        <v>1500</v>
      </c>
      <c r="BF407" s="298">
        <v>2022</v>
      </c>
      <c r="BG407" s="298" t="s">
        <v>2324</v>
      </c>
      <c r="BH407" s="298" t="s">
        <v>2327</v>
      </c>
      <c r="BI407" s="299"/>
      <c r="BJ407" s="362"/>
      <c r="BK407" s="362"/>
      <c r="BL407" s="362"/>
      <c r="BM407" s="362"/>
      <c r="BN407" s="362"/>
    </row>
    <row r="408" spans="1:66" s="224" customFormat="1" ht="51">
      <c r="A408" s="287"/>
      <c r="B408" s="361" t="s">
        <v>925</v>
      </c>
      <c r="C408" s="359" t="s">
        <v>832</v>
      </c>
      <c r="D408" s="359" t="s">
        <v>926</v>
      </c>
      <c r="E408" s="360" t="s">
        <v>444</v>
      </c>
      <c r="F408" s="294" t="s">
        <v>927</v>
      </c>
      <c r="G408" s="294">
        <v>5000</v>
      </c>
      <c r="H408" s="294">
        <v>5000</v>
      </c>
      <c r="I408" s="294"/>
      <c r="J408" s="294"/>
      <c r="K408" s="294">
        <v>5000</v>
      </c>
      <c r="L408" s="294">
        <v>5000</v>
      </c>
      <c r="M408" s="983"/>
      <c r="N408" s="295"/>
      <c r="O408" s="296">
        <v>124.1461</v>
      </c>
      <c r="P408" s="296">
        <v>124.1461</v>
      </c>
      <c r="Q408" s="295"/>
      <c r="R408" s="295"/>
      <c r="S408" s="295">
        <f t="shared" si="141"/>
        <v>2195</v>
      </c>
      <c r="T408" s="295">
        <v>2195</v>
      </c>
      <c r="U408" s="295"/>
      <c r="V408" s="295"/>
      <c r="W408" s="295">
        <f t="shared" si="142"/>
        <v>0</v>
      </c>
      <c r="X408" s="295"/>
      <c r="Y408" s="295"/>
      <c r="Z408" s="295"/>
      <c r="AA408" s="295">
        <f t="shared" si="143"/>
        <v>0</v>
      </c>
      <c r="AB408" s="295"/>
      <c r="AC408" s="295"/>
      <c r="AD408" s="295"/>
      <c r="AE408" s="295">
        <f t="shared" si="144"/>
        <v>124.1461</v>
      </c>
      <c r="AF408" s="305">
        <v>124.1461</v>
      </c>
      <c r="AG408" s="295"/>
      <c r="AH408" s="295"/>
      <c r="AI408" s="295">
        <f t="shared" si="145"/>
        <v>2195</v>
      </c>
      <c r="AJ408" s="295">
        <v>2195</v>
      </c>
      <c r="AK408" s="295"/>
      <c r="AL408" s="295"/>
      <c r="AM408" s="295">
        <f t="shared" si="146"/>
        <v>4695</v>
      </c>
      <c r="AN408" s="295">
        <v>4695</v>
      </c>
      <c r="AO408" s="295"/>
      <c r="AP408" s="295"/>
      <c r="AQ408" s="295">
        <f t="shared" si="147"/>
        <v>305</v>
      </c>
      <c r="AR408" s="295">
        <v>305</v>
      </c>
      <c r="AS408" s="295"/>
      <c r="AT408" s="295">
        <v>0</v>
      </c>
      <c r="AU408" s="295"/>
      <c r="AV408" s="295">
        <f t="shared" si="148"/>
        <v>248</v>
      </c>
      <c r="AW408" s="295">
        <v>248</v>
      </c>
      <c r="AX408" s="295"/>
      <c r="AY408" s="295"/>
      <c r="AZ408" s="295"/>
      <c r="BA408" s="297"/>
      <c r="BB408" s="297"/>
      <c r="BC408" s="297"/>
      <c r="BD408" s="210">
        <f t="shared" si="151"/>
        <v>248</v>
      </c>
      <c r="BE408" s="908">
        <f t="shared" si="140"/>
        <v>2500</v>
      </c>
      <c r="BF408" s="298">
        <v>2022</v>
      </c>
      <c r="BG408" s="298" t="s">
        <v>2324</v>
      </c>
      <c r="BH408" s="298" t="s">
        <v>2327</v>
      </c>
      <c r="BI408" s="299"/>
      <c r="BJ408" s="300"/>
      <c r="BK408" s="300"/>
      <c r="BL408" s="300"/>
      <c r="BM408" s="300"/>
      <c r="BN408" s="300"/>
    </row>
    <row r="409" spans="1:66" s="224" customFormat="1" ht="31.5" hidden="1">
      <c r="A409" s="357"/>
      <c r="B409" s="361" t="s">
        <v>928</v>
      </c>
      <c r="C409" s="359" t="s">
        <v>860</v>
      </c>
      <c r="D409" s="359" t="s">
        <v>929</v>
      </c>
      <c r="E409" s="360" t="s">
        <v>444</v>
      </c>
      <c r="F409" s="294" t="s">
        <v>930</v>
      </c>
      <c r="G409" s="294">
        <v>1500</v>
      </c>
      <c r="H409" s="294">
        <v>1500</v>
      </c>
      <c r="I409" s="294"/>
      <c r="J409" s="294"/>
      <c r="K409" s="294">
        <v>1500</v>
      </c>
      <c r="L409" s="294">
        <v>1500</v>
      </c>
      <c r="M409" s="983"/>
      <c r="N409" s="295"/>
      <c r="O409" s="296">
        <v>25.568000000000001</v>
      </c>
      <c r="P409" s="296">
        <v>25.568000000000001</v>
      </c>
      <c r="Q409" s="295"/>
      <c r="R409" s="295"/>
      <c r="S409" s="296">
        <f t="shared" si="141"/>
        <v>14.207000000000001</v>
      </c>
      <c r="T409" s="296">
        <v>14.207000000000001</v>
      </c>
      <c r="U409" s="295"/>
      <c r="V409" s="295"/>
      <c r="W409" s="295">
        <f t="shared" si="142"/>
        <v>0</v>
      </c>
      <c r="X409" s="295"/>
      <c r="Y409" s="295"/>
      <c r="Z409" s="295"/>
      <c r="AA409" s="295">
        <f t="shared" si="143"/>
        <v>0</v>
      </c>
      <c r="AB409" s="295"/>
      <c r="AC409" s="295"/>
      <c r="AD409" s="295"/>
      <c r="AE409" s="295">
        <f t="shared" si="144"/>
        <v>25.568000000000001</v>
      </c>
      <c r="AF409" s="305">
        <v>25.568000000000001</v>
      </c>
      <c r="AG409" s="295"/>
      <c r="AH409" s="295"/>
      <c r="AI409" s="295">
        <f t="shared" si="145"/>
        <v>14.207000000000001</v>
      </c>
      <c r="AJ409" s="295">
        <v>14.207000000000001</v>
      </c>
      <c r="AK409" s="295"/>
      <c r="AL409" s="295"/>
      <c r="AM409" s="295">
        <f t="shared" si="146"/>
        <v>1215.2070000000001</v>
      </c>
      <c r="AN409" s="295">
        <v>1215.2070000000001</v>
      </c>
      <c r="AO409" s="295"/>
      <c r="AP409" s="295"/>
      <c r="AQ409" s="295">
        <f t="shared" si="147"/>
        <v>284.79299999999989</v>
      </c>
      <c r="AR409" s="295">
        <v>284.79299999999989</v>
      </c>
      <c r="AS409" s="295"/>
      <c r="AT409" s="295">
        <v>0</v>
      </c>
      <c r="AU409" s="295"/>
      <c r="AV409" s="295">
        <f t="shared" si="148"/>
        <v>0</v>
      </c>
      <c r="AW409" s="295">
        <v>0</v>
      </c>
      <c r="AX409" s="295"/>
      <c r="AY409" s="295"/>
      <c r="AZ409" s="295"/>
      <c r="BA409" s="297"/>
      <c r="BB409" s="297"/>
      <c r="BC409" s="297"/>
      <c r="BD409" s="210">
        <f t="shared" si="151"/>
        <v>0</v>
      </c>
      <c r="BE409" s="908">
        <f t="shared" si="140"/>
        <v>1201</v>
      </c>
      <c r="BF409" s="298">
        <v>2022</v>
      </c>
      <c r="BG409" s="298" t="s">
        <v>910</v>
      </c>
      <c r="BH409" s="298"/>
      <c r="BI409" s="299"/>
      <c r="BJ409" s="300"/>
      <c r="BK409" s="300"/>
      <c r="BL409" s="300"/>
      <c r="BM409" s="300"/>
      <c r="BN409" s="300"/>
    </row>
    <row r="410" spans="1:66" s="224" customFormat="1" ht="51">
      <c r="A410" s="357"/>
      <c r="B410" s="361" t="s">
        <v>931</v>
      </c>
      <c r="C410" s="359" t="s">
        <v>860</v>
      </c>
      <c r="D410" s="359" t="s">
        <v>932</v>
      </c>
      <c r="E410" s="360" t="s">
        <v>524</v>
      </c>
      <c r="F410" s="294" t="s">
        <v>933</v>
      </c>
      <c r="G410" s="294">
        <v>23000</v>
      </c>
      <c r="H410" s="294">
        <v>23000</v>
      </c>
      <c r="I410" s="294"/>
      <c r="J410" s="294"/>
      <c r="K410" s="294">
        <v>23000</v>
      </c>
      <c r="L410" s="294">
        <v>23000</v>
      </c>
      <c r="M410" s="983"/>
      <c r="N410" s="295"/>
      <c r="O410" s="296">
        <v>0</v>
      </c>
      <c r="P410" s="296"/>
      <c r="Q410" s="295"/>
      <c r="R410" s="295"/>
      <c r="S410" s="296">
        <f t="shared" si="141"/>
        <v>4847.9979999999996</v>
      </c>
      <c r="T410" s="296">
        <v>4847.9979999999996</v>
      </c>
      <c r="U410" s="295"/>
      <c r="V410" s="295"/>
      <c r="W410" s="295">
        <f t="shared" si="142"/>
        <v>0</v>
      </c>
      <c r="X410" s="295"/>
      <c r="Y410" s="295"/>
      <c r="Z410" s="295"/>
      <c r="AA410" s="295">
        <f t="shared" si="143"/>
        <v>3610.9969999999998</v>
      </c>
      <c r="AB410" s="295">
        <v>3610.9969999999998</v>
      </c>
      <c r="AC410" s="295"/>
      <c r="AD410" s="295"/>
      <c r="AE410" s="295">
        <f t="shared" si="144"/>
        <v>0</v>
      </c>
      <c r="AF410" s="305">
        <v>0</v>
      </c>
      <c r="AG410" s="295"/>
      <c r="AH410" s="295"/>
      <c r="AI410" s="295">
        <f t="shared" si="145"/>
        <v>4847.9979999999996</v>
      </c>
      <c r="AJ410" s="295">
        <v>4847.9979999999996</v>
      </c>
      <c r="AK410" s="295"/>
      <c r="AL410" s="295"/>
      <c r="AM410" s="295">
        <f t="shared" si="146"/>
        <v>14847.998</v>
      </c>
      <c r="AN410" s="295">
        <v>14847.998</v>
      </c>
      <c r="AO410" s="295"/>
      <c r="AP410" s="295"/>
      <c r="AQ410" s="295">
        <f t="shared" si="147"/>
        <v>8152.0020000000004</v>
      </c>
      <c r="AR410" s="295">
        <v>8152.0020000000004</v>
      </c>
      <c r="AS410" s="295"/>
      <c r="AT410" s="295">
        <v>0</v>
      </c>
      <c r="AU410" s="295"/>
      <c r="AV410" s="295">
        <f t="shared" si="148"/>
        <v>6226.6530000000002</v>
      </c>
      <c r="AW410" s="295">
        <v>6226.6530000000002</v>
      </c>
      <c r="AX410" s="295"/>
      <c r="AY410" s="295"/>
      <c r="AZ410" s="295"/>
      <c r="BA410" s="297"/>
      <c r="BB410" s="297"/>
      <c r="BC410" s="297"/>
      <c r="BD410" s="210">
        <f t="shared" si="151"/>
        <v>6226.6530000000002</v>
      </c>
      <c r="BE410" s="908">
        <f t="shared" si="140"/>
        <v>10000</v>
      </c>
      <c r="BF410" s="298">
        <v>2022</v>
      </c>
      <c r="BG410" s="298" t="s">
        <v>2324</v>
      </c>
      <c r="BH410" s="298" t="s">
        <v>2327</v>
      </c>
      <c r="BI410" s="299"/>
      <c r="BJ410" s="300"/>
      <c r="BK410" s="300"/>
      <c r="BL410" s="300"/>
      <c r="BM410" s="300"/>
      <c r="BN410" s="300"/>
    </row>
    <row r="411" spans="1:66" s="223" customFormat="1" ht="47.25">
      <c r="A411" s="287"/>
      <c r="B411" s="361" t="s">
        <v>934</v>
      </c>
      <c r="C411" s="359" t="s">
        <v>860</v>
      </c>
      <c r="D411" s="359" t="s">
        <v>935</v>
      </c>
      <c r="E411" s="360" t="s">
        <v>524</v>
      </c>
      <c r="F411" s="294" t="s">
        <v>936</v>
      </c>
      <c r="G411" s="294">
        <v>17000</v>
      </c>
      <c r="H411" s="294">
        <v>17000</v>
      </c>
      <c r="I411" s="294"/>
      <c r="J411" s="294"/>
      <c r="K411" s="294">
        <v>17000</v>
      </c>
      <c r="L411" s="294">
        <v>17000</v>
      </c>
      <c r="M411" s="983"/>
      <c r="N411" s="295"/>
      <c r="O411" s="296">
        <v>0</v>
      </c>
      <c r="P411" s="296"/>
      <c r="Q411" s="295"/>
      <c r="R411" s="295"/>
      <c r="S411" s="295">
        <f t="shared" si="141"/>
        <v>2300</v>
      </c>
      <c r="T411" s="295">
        <v>2300</v>
      </c>
      <c r="U411" s="295"/>
      <c r="V411" s="295"/>
      <c r="W411" s="295">
        <f t="shared" si="142"/>
        <v>0</v>
      </c>
      <c r="X411" s="295"/>
      <c r="Y411" s="295"/>
      <c r="Z411" s="295"/>
      <c r="AA411" s="295">
        <f t="shared" si="143"/>
        <v>1389.8</v>
      </c>
      <c r="AB411" s="295">
        <v>1389.8</v>
      </c>
      <c r="AC411" s="295"/>
      <c r="AD411" s="295"/>
      <c r="AE411" s="295">
        <f t="shared" si="144"/>
        <v>0</v>
      </c>
      <c r="AF411" s="305">
        <v>0</v>
      </c>
      <c r="AG411" s="295"/>
      <c r="AH411" s="295"/>
      <c r="AI411" s="295">
        <f t="shared" si="145"/>
        <v>2300</v>
      </c>
      <c r="AJ411" s="295">
        <v>2300</v>
      </c>
      <c r="AK411" s="295"/>
      <c r="AL411" s="295"/>
      <c r="AM411" s="295">
        <f t="shared" si="146"/>
        <v>10800</v>
      </c>
      <c r="AN411" s="295">
        <v>10800</v>
      </c>
      <c r="AO411" s="295"/>
      <c r="AP411" s="295"/>
      <c r="AQ411" s="295">
        <f t="shared" si="147"/>
        <v>6200</v>
      </c>
      <c r="AR411" s="295">
        <v>6200</v>
      </c>
      <c r="AS411" s="295"/>
      <c r="AT411" s="295">
        <v>0</v>
      </c>
      <c r="AU411" s="295"/>
      <c r="AV411" s="295">
        <f t="shared" si="148"/>
        <v>6200</v>
      </c>
      <c r="AW411" s="295">
        <v>6200</v>
      </c>
      <c r="AX411" s="295"/>
      <c r="AY411" s="295"/>
      <c r="AZ411" s="295"/>
      <c r="BA411" s="297"/>
      <c r="BB411" s="297"/>
      <c r="BC411" s="297"/>
      <c r="BD411" s="210">
        <f t="shared" si="151"/>
        <v>6200</v>
      </c>
      <c r="BE411" s="908">
        <f t="shared" si="140"/>
        <v>8500</v>
      </c>
      <c r="BF411" s="298">
        <v>2022</v>
      </c>
      <c r="BG411" s="298" t="s">
        <v>2324</v>
      </c>
      <c r="BH411" s="298" t="s">
        <v>2327</v>
      </c>
      <c r="BI411" s="299"/>
      <c r="BJ411" s="362"/>
      <c r="BK411" s="362"/>
      <c r="BL411" s="362"/>
      <c r="BM411" s="362"/>
      <c r="BN411" s="362"/>
    </row>
    <row r="412" spans="1:66" s="223" customFormat="1" ht="47.25">
      <c r="A412" s="287"/>
      <c r="B412" s="361" t="s">
        <v>937</v>
      </c>
      <c r="C412" s="359" t="s">
        <v>828</v>
      </c>
      <c r="D412" s="359" t="s">
        <v>938</v>
      </c>
      <c r="E412" s="360" t="s">
        <v>524</v>
      </c>
      <c r="F412" s="294" t="s">
        <v>939</v>
      </c>
      <c r="G412" s="294">
        <v>25000</v>
      </c>
      <c r="H412" s="294">
        <v>25000</v>
      </c>
      <c r="I412" s="294"/>
      <c r="J412" s="294"/>
      <c r="K412" s="294">
        <v>25000</v>
      </c>
      <c r="L412" s="294">
        <v>25000</v>
      </c>
      <c r="M412" s="983"/>
      <c r="N412" s="295"/>
      <c r="O412" s="296">
        <v>0</v>
      </c>
      <c r="P412" s="296"/>
      <c r="Q412" s="295"/>
      <c r="R412" s="295"/>
      <c r="S412" s="295">
        <f t="shared" si="141"/>
        <v>4800</v>
      </c>
      <c r="T412" s="295">
        <v>4800</v>
      </c>
      <c r="U412" s="295"/>
      <c r="V412" s="295"/>
      <c r="W412" s="295">
        <f t="shared" si="142"/>
        <v>0</v>
      </c>
      <c r="X412" s="295"/>
      <c r="Y412" s="295"/>
      <c r="Z412" s="295"/>
      <c r="AA412" s="295">
        <f t="shared" si="143"/>
        <v>3233.05</v>
      </c>
      <c r="AB412" s="295">
        <v>3233.05</v>
      </c>
      <c r="AC412" s="295"/>
      <c r="AD412" s="295"/>
      <c r="AE412" s="295">
        <f t="shared" si="144"/>
        <v>0</v>
      </c>
      <c r="AF412" s="305">
        <v>0</v>
      </c>
      <c r="AG412" s="295"/>
      <c r="AH412" s="295"/>
      <c r="AI412" s="295">
        <f t="shared" si="145"/>
        <v>4800</v>
      </c>
      <c r="AJ412" s="295">
        <v>4800</v>
      </c>
      <c r="AK412" s="295"/>
      <c r="AL412" s="295"/>
      <c r="AM412" s="295">
        <f t="shared" si="146"/>
        <v>12245</v>
      </c>
      <c r="AN412" s="295">
        <v>12245</v>
      </c>
      <c r="AO412" s="295"/>
      <c r="AP412" s="295"/>
      <c r="AQ412" s="295">
        <f t="shared" si="147"/>
        <v>12755</v>
      </c>
      <c r="AR412" s="295">
        <v>12755</v>
      </c>
      <c r="AS412" s="295"/>
      <c r="AT412" s="295">
        <v>0</v>
      </c>
      <c r="AU412" s="295"/>
      <c r="AV412" s="295">
        <f t="shared" si="148"/>
        <v>12755</v>
      </c>
      <c r="AW412" s="295">
        <v>12755</v>
      </c>
      <c r="AX412" s="295"/>
      <c r="AY412" s="295"/>
      <c r="AZ412" s="295"/>
      <c r="BA412" s="297"/>
      <c r="BB412" s="297"/>
      <c r="BC412" s="297"/>
      <c r="BD412" s="210">
        <f t="shared" si="151"/>
        <v>12755</v>
      </c>
      <c r="BE412" s="908">
        <f t="shared" si="140"/>
        <v>7445</v>
      </c>
      <c r="BF412" s="298">
        <v>2022</v>
      </c>
      <c r="BG412" s="298" t="s">
        <v>2324</v>
      </c>
      <c r="BH412" s="298" t="s">
        <v>2327</v>
      </c>
      <c r="BI412" s="299"/>
      <c r="BJ412" s="362"/>
      <c r="BK412" s="362"/>
      <c r="BL412" s="362"/>
      <c r="BM412" s="362"/>
      <c r="BN412" s="362"/>
    </row>
    <row r="413" spans="1:66" s="224" customFormat="1" ht="47.25">
      <c r="A413" s="287"/>
      <c r="B413" s="361" t="s">
        <v>940</v>
      </c>
      <c r="C413" s="359" t="s">
        <v>828</v>
      </c>
      <c r="D413" s="359" t="s">
        <v>941</v>
      </c>
      <c r="E413" s="360" t="s">
        <v>524</v>
      </c>
      <c r="F413" s="294" t="s">
        <v>942</v>
      </c>
      <c r="G413" s="294">
        <v>11000</v>
      </c>
      <c r="H413" s="294">
        <v>11000</v>
      </c>
      <c r="I413" s="294"/>
      <c r="J413" s="294"/>
      <c r="K413" s="294">
        <v>11000</v>
      </c>
      <c r="L413" s="294">
        <v>11000</v>
      </c>
      <c r="M413" s="983"/>
      <c r="N413" s="295"/>
      <c r="O413" s="296">
        <v>0</v>
      </c>
      <c r="P413" s="296"/>
      <c r="Q413" s="295"/>
      <c r="R413" s="295"/>
      <c r="S413" s="295">
        <f t="shared" si="141"/>
        <v>2500</v>
      </c>
      <c r="T413" s="295">
        <v>2500</v>
      </c>
      <c r="U413" s="295"/>
      <c r="V413" s="295"/>
      <c r="W413" s="295">
        <f t="shared" si="142"/>
        <v>0</v>
      </c>
      <c r="X413" s="295"/>
      <c r="Y413" s="295"/>
      <c r="Z413" s="295"/>
      <c r="AA413" s="295">
        <f t="shared" si="143"/>
        <v>2500</v>
      </c>
      <c r="AB413" s="295">
        <v>2500</v>
      </c>
      <c r="AC413" s="295"/>
      <c r="AD413" s="295"/>
      <c r="AE413" s="295">
        <f t="shared" si="144"/>
        <v>0</v>
      </c>
      <c r="AF413" s="305">
        <v>0</v>
      </c>
      <c r="AG413" s="295"/>
      <c r="AH413" s="295"/>
      <c r="AI413" s="295">
        <f t="shared" si="145"/>
        <v>2500</v>
      </c>
      <c r="AJ413" s="295">
        <v>2500</v>
      </c>
      <c r="AK413" s="295"/>
      <c r="AL413" s="295"/>
      <c r="AM413" s="295">
        <f t="shared" si="146"/>
        <v>4500</v>
      </c>
      <c r="AN413" s="295">
        <v>4500</v>
      </c>
      <c r="AO413" s="295"/>
      <c r="AP413" s="295"/>
      <c r="AQ413" s="295">
        <f t="shared" si="147"/>
        <v>6500</v>
      </c>
      <c r="AR413" s="295">
        <v>6500</v>
      </c>
      <c r="AS413" s="295"/>
      <c r="AT413" s="295">
        <v>0</v>
      </c>
      <c r="AU413" s="295"/>
      <c r="AV413" s="295">
        <f t="shared" si="148"/>
        <v>6416</v>
      </c>
      <c r="AW413" s="295">
        <v>6416</v>
      </c>
      <c r="AX413" s="295"/>
      <c r="AY413" s="295"/>
      <c r="AZ413" s="295"/>
      <c r="BA413" s="297"/>
      <c r="BB413" s="297"/>
      <c r="BC413" s="297"/>
      <c r="BD413" s="210">
        <f t="shared" si="151"/>
        <v>6416</v>
      </c>
      <c r="BE413" s="908">
        <f t="shared" si="140"/>
        <v>2000</v>
      </c>
      <c r="BF413" s="298">
        <v>2022</v>
      </c>
      <c r="BG413" s="298" t="s">
        <v>2324</v>
      </c>
      <c r="BH413" s="298" t="s">
        <v>2327</v>
      </c>
      <c r="BI413" s="299"/>
      <c r="BJ413" s="300"/>
      <c r="BK413" s="300"/>
      <c r="BL413" s="300"/>
      <c r="BM413" s="300"/>
      <c r="BN413" s="300"/>
    </row>
    <row r="414" spans="1:66" s="224" customFormat="1" ht="51">
      <c r="A414" s="357"/>
      <c r="B414" s="358" t="s">
        <v>943</v>
      </c>
      <c r="C414" s="359" t="s">
        <v>860</v>
      </c>
      <c r="D414" s="359" t="s">
        <v>944</v>
      </c>
      <c r="E414" s="360" t="s">
        <v>524</v>
      </c>
      <c r="F414" s="294" t="s">
        <v>945</v>
      </c>
      <c r="G414" s="294">
        <v>2000</v>
      </c>
      <c r="H414" s="294">
        <v>2000</v>
      </c>
      <c r="I414" s="294"/>
      <c r="J414" s="294"/>
      <c r="K414" s="294">
        <v>2000</v>
      </c>
      <c r="L414" s="294">
        <v>2000</v>
      </c>
      <c r="M414" s="983"/>
      <c r="N414" s="295"/>
      <c r="O414" s="296">
        <v>0</v>
      </c>
      <c r="P414" s="296"/>
      <c r="Q414" s="295"/>
      <c r="R414" s="295"/>
      <c r="S414" s="295">
        <f t="shared" si="141"/>
        <v>840</v>
      </c>
      <c r="T414" s="295">
        <v>840</v>
      </c>
      <c r="U414" s="295"/>
      <c r="V414" s="295"/>
      <c r="W414" s="295">
        <f t="shared" si="142"/>
        <v>0</v>
      </c>
      <c r="X414" s="295"/>
      <c r="Y414" s="295"/>
      <c r="Z414" s="295"/>
      <c r="AA414" s="295">
        <f t="shared" si="143"/>
        <v>801.34299999999996</v>
      </c>
      <c r="AB414" s="296">
        <v>801.34299999999996</v>
      </c>
      <c r="AC414" s="295"/>
      <c r="AD414" s="295"/>
      <c r="AE414" s="295">
        <f t="shared" si="144"/>
        <v>0</v>
      </c>
      <c r="AF414" s="305">
        <v>0</v>
      </c>
      <c r="AG414" s="295"/>
      <c r="AH414" s="295"/>
      <c r="AI414" s="295">
        <f t="shared" si="145"/>
        <v>840</v>
      </c>
      <c r="AJ414" s="295">
        <v>840</v>
      </c>
      <c r="AK414" s="295"/>
      <c r="AL414" s="295"/>
      <c r="AM414" s="295">
        <f t="shared" si="146"/>
        <v>1840</v>
      </c>
      <c r="AN414" s="295">
        <v>1840</v>
      </c>
      <c r="AO414" s="295"/>
      <c r="AP414" s="295"/>
      <c r="AQ414" s="295">
        <f t="shared" si="147"/>
        <v>160</v>
      </c>
      <c r="AR414" s="295">
        <v>160</v>
      </c>
      <c r="AS414" s="295"/>
      <c r="AT414" s="295">
        <v>0</v>
      </c>
      <c r="AU414" s="295"/>
      <c r="AV414" s="295">
        <f t="shared" si="148"/>
        <v>160</v>
      </c>
      <c r="AW414" s="295">
        <v>160</v>
      </c>
      <c r="AX414" s="295"/>
      <c r="AY414" s="295"/>
      <c r="AZ414" s="295"/>
      <c r="BA414" s="297"/>
      <c r="BB414" s="297"/>
      <c r="BC414" s="297"/>
      <c r="BD414" s="210">
        <f t="shared" si="151"/>
        <v>160</v>
      </c>
      <c r="BE414" s="908">
        <f t="shared" si="140"/>
        <v>1000</v>
      </c>
      <c r="BF414" s="298">
        <v>2022</v>
      </c>
      <c r="BG414" s="298" t="s">
        <v>2324</v>
      </c>
      <c r="BH414" s="298" t="s">
        <v>2327</v>
      </c>
      <c r="BI414" s="299"/>
      <c r="BJ414" s="300"/>
      <c r="BK414" s="300"/>
      <c r="BL414" s="300"/>
      <c r="BM414" s="300"/>
      <c r="BN414" s="300"/>
    </row>
    <row r="415" spans="1:66" s="224" customFormat="1" ht="51">
      <c r="A415" s="357"/>
      <c r="B415" s="361" t="s">
        <v>946</v>
      </c>
      <c r="C415" s="359" t="s">
        <v>849</v>
      </c>
      <c r="D415" s="359" t="s">
        <v>926</v>
      </c>
      <c r="E415" s="360">
        <v>2023</v>
      </c>
      <c r="F415" s="294" t="s">
        <v>947</v>
      </c>
      <c r="G415" s="294">
        <v>3500</v>
      </c>
      <c r="H415" s="294">
        <v>3500</v>
      </c>
      <c r="I415" s="294"/>
      <c r="J415" s="315"/>
      <c r="K415" s="294">
        <v>3500</v>
      </c>
      <c r="L415" s="315">
        <v>3500</v>
      </c>
      <c r="M415" s="983"/>
      <c r="N415" s="295"/>
      <c r="O415" s="296">
        <v>18.256</v>
      </c>
      <c r="P415" s="296">
        <v>18.256</v>
      </c>
      <c r="Q415" s="295"/>
      <c r="R415" s="295"/>
      <c r="S415" s="295">
        <f t="shared" si="141"/>
        <v>1515</v>
      </c>
      <c r="T415" s="295">
        <v>1515</v>
      </c>
      <c r="U415" s="295"/>
      <c r="V415" s="295"/>
      <c r="W415" s="295">
        <f t="shared" si="142"/>
        <v>18.256</v>
      </c>
      <c r="X415" s="296">
        <v>18.256</v>
      </c>
      <c r="Y415" s="295"/>
      <c r="Z415" s="295"/>
      <c r="AA415" s="295">
        <f t="shared" si="143"/>
        <v>1506.373</v>
      </c>
      <c r="AB415" s="296">
        <v>1506.373</v>
      </c>
      <c r="AC415" s="295"/>
      <c r="AD415" s="295"/>
      <c r="AE415" s="295">
        <f t="shared" si="144"/>
        <v>18.256</v>
      </c>
      <c r="AF415" s="305">
        <v>18.256</v>
      </c>
      <c r="AG415" s="295"/>
      <c r="AH415" s="295"/>
      <c r="AI415" s="295">
        <f t="shared" si="145"/>
        <v>1515</v>
      </c>
      <c r="AJ415" s="295">
        <v>1515</v>
      </c>
      <c r="AK415" s="295"/>
      <c r="AL415" s="295"/>
      <c r="AM415" s="295">
        <f t="shared" si="146"/>
        <v>3265</v>
      </c>
      <c r="AN415" s="295">
        <v>3265</v>
      </c>
      <c r="AO415" s="295"/>
      <c r="AP415" s="295"/>
      <c r="AQ415" s="295">
        <f t="shared" si="147"/>
        <v>235</v>
      </c>
      <c r="AR415" s="295">
        <v>235</v>
      </c>
      <c r="AS415" s="295"/>
      <c r="AT415" s="295">
        <v>0</v>
      </c>
      <c r="AU415" s="295"/>
      <c r="AV415" s="295">
        <f t="shared" si="148"/>
        <v>235</v>
      </c>
      <c r="AW415" s="295">
        <v>235</v>
      </c>
      <c r="AX415" s="295"/>
      <c r="AY415" s="295"/>
      <c r="AZ415" s="295"/>
      <c r="BA415" s="297"/>
      <c r="BB415" s="297"/>
      <c r="BC415" s="297"/>
      <c r="BD415" s="210">
        <f t="shared" si="151"/>
        <v>235</v>
      </c>
      <c r="BE415" s="908">
        <f t="shared" si="140"/>
        <v>1750</v>
      </c>
      <c r="BF415" s="298">
        <v>2022</v>
      </c>
      <c r="BG415" s="298" t="s">
        <v>2324</v>
      </c>
      <c r="BH415" s="298" t="s">
        <v>2327</v>
      </c>
      <c r="BI415" s="299"/>
      <c r="BJ415" s="300"/>
      <c r="BK415" s="300"/>
      <c r="BL415" s="300"/>
      <c r="BM415" s="300"/>
      <c r="BN415" s="300"/>
    </row>
    <row r="416" spans="1:66" s="501" customFormat="1" ht="47.25" hidden="1">
      <c r="A416" s="585"/>
      <c r="B416" s="586" t="s">
        <v>948</v>
      </c>
      <c r="C416" s="587" t="s">
        <v>832</v>
      </c>
      <c r="D416" s="587" t="s">
        <v>949</v>
      </c>
      <c r="E416" s="588" t="s">
        <v>598</v>
      </c>
      <c r="F416" s="589" t="s">
        <v>950</v>
      </c>
      <c r="G416" s="589">
        <v>9000</v>
      </c>
      <c r="H416" s="589">
        <v>9000</v>
      </c>
      <c r="I416" s="589"/>
      <c r="J416" s="589"/>
      <c r="K416" s="589">
        <v>9000</v>
      </c>
      <c r="L416" s="589">
        <v>9000</v>
      </c>
      <c r="M416" s="994">
        <v>605</v>
      </c>
      <c r="N416" s="590">
        <v>605</v>
      </c>
      <c r="O416" s="591"/>
      <c r="P416" s="591"/>
      <c r="Q416" s="590"/>
      <c r="R416" s="590"/>
      <c r="S416" s="590">
        <f t="shared" si="141"/>
        <v>1800</v>
      </c>
      <c r="T416" s="590">
        <v>1800</v>
      </c>
      <c r="U416" s="590"/>
      <c r="V416" s="590"/>
      <c r="W416" s="590">
        <f t="shared" si="142"/>
        <v>0</v>
      </c>
      <c r="X416" s="590"/>
      <c r="Y416" s="590"/>
      <c r="Z416" s="590"/>
      <c r="AA416" s="591">
        <f t="shared" si="143"/>
        <v>474.5</v>
      </c>
      <c r="AB416" s="591">
        <v>474.5</v>
      </c>
      <c r="AC416" s="590"/>
      <c r="AD416" s="590"/>
      <c r="AE416" s="591">
        <f t="shared" si="144"/>
        <v>0</v>
      </c>
      <c r="AF416" s="590"/>
      <c r="AG416" s="590"/>
      <c r="AH416" s="590"/>
      <c r="AI416" s="591">
        <f t="shared" si="145"/>
        <v>1800</v>
      </c>
      <c r="AJ416" s="1083">
        <v>1800</v>
      </c>
      <c r="AK416" s="590"/>
      <c r="AL416" s="590"/>
      <c r="AM416" s="591">
        <f t="shared" si="146"/>
        <v>1800</v>
      </c>
      <c r="AN416" s="590">
        <v>1800</v>
      </c>
      <c r="AO416" s="590"/>
      <c r="AP416" s="590"/>
      <c r="AQ416" s="590">
        <f t="shared" si="147"/>
        <v>7200</v>
      </c>
      <c r="AR416" s="590">
        <v>7200</v>
      </c>
      <c r="AS416" s="590"/>
      <c r="AT416" s="590">
        <v>0</v>
      </c>
      <c r="AU416" s="590"/>
      <c r="AV416" s="590">
        <f t="shared" si="148"/>
        <v>1600</v>
      </c>
      <c r="AW416" s="590">
        <v>1600</v>
      </c>
      <c r="AX416" s="590"/>
      <c r="AY416" s="590"/>
      <c r="AZ416" s="590"/>
      <c r="BA416" s="592"/>
      <c r="BB416" s="592"/>
      <c r="BC416" s="592"/>
      <c r="BD416" s="592"/>
      <c r="BE416" s="922">
        <f t="shared" si="140"/>
        <v>0</v>
      </c>
      <c r="BF416" s="593">
        <v>2023</v>
      </c>
      <c r="BG416" s="593" t="s">
        <v>2322</v>
      </c>
      <c r="BH416" s="593" t="s">
        <v>2327</v>
      </c>
      <c r="BI416" s="594"/>
      <c r="BJ416" s="595"/>
      <c r="BK416" s="595"/>
      <c r="BL416" s="595"/>
      <c r="BM416" s="595"/>
      <c r="BN416" s="595"/>
    </row>
    <row r="417" spans="1:66" s="501" customFormat="1" ht="31.5" hidden="1">
      <c r="A417" s="585"/>
      <c r="B417" s="596" t="s">
        <v>951</v>
      </c>
      <c r="C417" s="587" t="s">
        <v>889</v>
      </c>
      <c r="D417" s="587" t="s">
        <v>952</v>
      </c>
      <c r="E417" s="588">
        <v>2023</v>
      </c>
      <c r="F417" s="589" t="s">
        <v>953</v>
      </c>
      <c r="G417" s="589">
        <v>2300</v>
      </c>
      <c r="H417" s="589">
        <v>2291</v>
      </c>
      <c r="I417" s="589"/>
      <c r="J417" s="589">
        <v>9</v>
      </c>
      <c r="K417" s="589">
        <v>2291</v>
      </c>
      <c r="L417" s="589">
        <v>2291</v>
      </c>
      <c r="M417" s="994"/>
      <c r="N417" s="590"/>
      <c r="O417" s="591"/>
      <c r="P417" s="591"/>
      <c r="Q417" s="590"/>
      <c r="R417" s="590"/>
      <c r="S417" s="590">
        <f t="shared" si="141"/>
        <v>460</v>
      </c>
      <c r="T417" s="590">
        <v>460</v>
      </c>
      <c r="U417" s="590"/>
      <c r="V417" s="590"/>
      <c r="W417" s="590">
        <f t="shared" si="142"/>
        <v>0</v>
      </c>
      <c r="X417" s="590"/>
      <c r="Y417" s="590"/>
      <c r="Z417" s="590"/>
      <c r="AA417" s="590">
        <f t="shared" si="143"/>
        <v>0</v>
      </c>
      <c r="AB417" s="590"/>
      <c r="AC417" s="590"/>
      <c r="AD417" s="590"/>
      <c r="AE417" s="590">
        <f t="shared" si="144"/>
        <v>0</v>
      </c>
      <c r="AF417" s="590"/>
      <c r="AG417" s="590"/>
      <c r="AH417" s="590"/>
      <c r="AI417" s="590">
        <f t="shared" si="145"/>
        <v>460</v>
      </c>
      <c r="AJ417" s="1083">
        <v>460</v>
      </c>
      <c r="AK417" s="590"/>
      <c r="AL417" s="590"/>
      <c r="AM417" s="590">
        <f t="shared" si="146"/>
        <v>460</v>
      </c>
      <c r="AN417" s="590">
        <v>460</v>
      </c>
      <c r="AO417" s="590"/>
      <c r="AP417" s="590"/>
      <c r="AQ417" s="590">
        <f t="shared" si="147"/>
        <v>1831</v>
      </c>
      <c r="AR417" s="590">
        <v>1831</v>
      </c>
      <c r="AS417" s="590"/>
      <c r="AT417" s="590">
        <v>0</v>
      </c>
      <c r="AU417" s="590"/>
      <c r="AV417" s="590">
        <f t="shared" si="148"/>
        <v>566</v>
      </c>
      <c r="AW417" s="590">
        <v>566</v>
      </c>
      <c r="AX417" s="590"/>
      <c r="AY417" s="590"/>
      <c r="AZ417" s="590"/>
      <c r="BA417" s="592"/>
      <c r="BB417" s="592"/>
      <c r="BC417" s="592"/>
      <c r="BD417" s="592"/>
      <c r="BE417" s="922">
        <f t="shared" si="140"/>
        <v>0</v>
      </c>
      <c r="BF417" s="593">
        <v>2023</v>
      </c>
      <c r="BG417" s="593" t="s">
        <v>2322</v>
      </c>
      <c r="BH417" s="593" t="s">
        <v>2327</v>
      </c>
      <c r="BI417" s="594"/>
      <c r="BJ417" s="595"/>
      <c r="BK417" s="595"/>
      <c r="BL417" s="595"/>
      <c r="BM417" s="595"/>
      <c r="BN417" s="595"/>
    </row>
    <row r="418" spans="1:66" s="809" customFormat="1" ht="78.75" hidden="1">
      <c r="A418" s="799"/>
      <c r="B418" s="800" t="s">
        <v>954</v>
      </c>
      <c r="C418" s="801"/>
      <c r="D418" s="801"/>
      <c r="E418" s="802"/>
      <c r="F418" s="783"/>
      <c r="G418" s="783">
        <v>29802</v>
      </c>
      <c r="H418" s="783">
        <v>29802</v>
      </c>
      <c r="I418" s="783"/>
      <c r="J418" s="125"/>
      <c r="K418" s="783">
        <v>29802</v>
      </c>
      <c r="L418" s="125">
        <v>29802</v>
      </c>
      <c r="M418" s="995"/>
      <c r="N418" s="803"/>
      <c r="O418" s="804"/>
      <c r="P418" s="804"/>
      <c r="Q418" s="805"/>
      <c r="R418" s="805"/>
      <c r="S418" s="805">
        <f t="shared" si="141"/>
        <v>0</v>
      </c>
      <c r="T418" s="805"/>
      <c r="U418" s="805"/>
      <c r="V418" s="805"/>
      <c r="W418" s="803">
        <f t="shared" si="142"/>
        <v>0</v>
      </c>
      <c r="X418" s="805"/>
      <c r="Y418" s="805"/>
      <c r="Z418" s="805"/>
      <c r="AA418" s="803">
        <f t="shared" si="143"/>
        <v>0</v>
      </c>
      <c r="AB418" s="803"/>
      <c r="AC418" s="805"/>
      <c r="AD418" s="805"/>
      <c r="AE418" s="803">
        <f t="shared" si="144"/>
        <v>0</v>
      </c>
      <c r="AF418" s="805"/>
      <c r="AG418" s="805"/>
      <c r="AH418" s="805"/>
      <c r="AI418" s="803">
        <f t="shared" si="145"/>
        <v>0</v>
      </c>
      <c r="AJ418" s="805"/>
      <c r="AK418" s="805"/>
      <c r="AL418" s="805"/>
      <c r="AM418" s="803">
        <f t="shared" si="146"/>
        <v>0</v>
      </c>
      <c r="AN418" s="805"/>
      <c r="AO418" s="805"/>
      <c r="AP418" s="805"/>
      <c r="AQ418" s="805">
        <f t="shared" si="147"/>
        <v>29802</v>
      </c>
      <c r="AR418" s="803">
        <v>29802</v>
      </c>
      <c r="AS418" s="805"/>
      <c r="AT418" s="803">
        <v>0</v>
      </c>
      <c r="AU418" s="805"/>
      <c r="AV418" s="805">
        <f t="shared" si="148"/>
        <v>0</v>
      </c>
      <c r="AW418" s="805"/>
      <c r="AX418" s="805"/>
      <c r="AY418" s="805"/>
      <c r="AZ418" s="805"/>
      <c r="BA418" s="806"/>
      <c r="BB418" s="806"/>
      <c r="BC418" s="806"/>
      <c r="BD418" s="806"/>
      <c r="BE418" s="923">
        <f t="shared" si="140"/>
        <v>0</v>
      </c>
      <c r="BF418" s="807">
        <v>2024</v>
      </c>
      <c r="BG418" s="807" t="s">
        <v>2323</v>
      </c>
      <c r="BH418" s="807" t="s">
        <v>2327</v>
      </c>
      <c r="BI418" s="3846" t="s">
        <v>955</v>
      </c>
      <c r="BJ418" s="808"/>
      <c r="BK418" s="808"/>
      <c r="BL418" s="808"/>
      <c r="BM418" s="808"/>
      <c r="BN418" s="808"/>
    </row>
    <row r="419" spans="1:66" s="739" customFormat="1" ht="31.5" hidden="1">
      <c r="A419" s="810"/>
      <c r="B419" s="800" t="s">
        <v>956</v>
      </c>
      <c r="C419" s="801"/>
      <c r="D419" s="801"/>
      <c r="E419" s="802"/>
      <c r="F419" s="783"/>
      <c r="G419" s="783">
        <v>1500</v>
      </c>
      <c r="H419" s="783">
        <v>1500</v>
      </c>
      <c r="I419" s="783"/>
      <c r="J419" s="125"/>
      <c r="K419" s="783">
        <v>1500</v>
      </c>
      <c r="L419" s="125">
        <v>1500</v>
      </c>
      <c r="M419" s="995"/>
      <c r="N419" s="803"/>
      <c r="O419" s="811"/>
      <c r="P419" s="811"/>
      <c r="Q419" s="803"/>
      <c r="R419" s="803"/>
      <c r="S419" s="803">
        <f t="shared" si="141"/>
        <v>0</v>
      </c>
      <c r="T419" s="803"/>
      <c r="U419" s="803"/>
      <c r="V419" s="803"/>
      <c r="W419" s="803">
        <f t="shared" si="142"/>
        <v>0</v>
      </c>
      <c r="X419" s="803"/>
      <c r="Y419" s="803"/>
      <c r="Z419" s="803"/>
      <c r="AA419" s="803">
        <f t="shared" si="143"/>
        <v>0</v>
      </c>
      <c r="AB419" s="803"/>
      <c r="AC419" s="803"/>
      <c r="AD419" s="803"/>
      <c r="AE419" s="803">
        <f t="shared" si="144"/>
        <v>0</v>
      </c>
      <c r="AF419" s="803"/>
      <c r="AG419" s="803"/>
      <c r="AH419" s="803"/>
      <c r="AI419" s="803">
        <f t="shared" si="145"/>
        <v>0</v>
      </c>
      <c r="AJ419" s="803"/>
      <c r="AK419" s="803"/>
      <c r="AL419" s="803"/>
      <c r="AM419" s="803">
        <f t="shared" si="146"/>
        <v>0</v>
      </c>
      <c r="AN419" s="803"/>
      <c r="AO419" s="803"/>
      <c r="AP419" s="803"/>
      <c r="AQ419" s="803">
        <f t="shared" si="147"/>
        <v>1500</v>
      </c>
      <c r="AR419" s="803">
        <v>1500</v>
      </c>
      <c r="AS419" s="803"/>
      <c r="AT419" s="803">
        <v>0</v>
      </c>
      <c r="AU419" s="803"/>
      <c r="AV419" s="803">
        <f t="shared" si="148"/>
        <v>0</v>
      </c>
      <c r="AW419" s="803"/>
      <c r="AX419" s="803"/>
      <c r="AY419" s="803"/>
      <c r="AZ419" s="803"/>
      <c r="BA419" s="812"/>
      <c r="BB419" s="812"/>
      <c r="BC419" s="812"/>
      <c r="BD419" s="812"/>
      <c r="BE419" s="924">
        <f t="shared" si="140"/>
        <v>0</v>
      </c>
      <c r="BF419" s="807">
        <v>2024</v>
      </c>
      <c r="BG419" s="807" t="s">
        <v>2323</v>
      </c>
      <c r="BH419" s="807" t="s">
        <v>2327</v>
      </c>
      <c r="BI419" s="3846"/>
      <c r="BJ419" s="813"/>
      <c r="BK419" s="813"/>
      <c r="BL419" s="813"/>
      <c r="BM419" s="813"/>
      <c r="BN419" s="813"/>
    </row>
    <row r="420" spans="1:66" s="28" customFormat="1" ht="18.75" hidden="1">
      <c r="A420" s="25" t="s">
        <v>52</v>
      </c>
      <c r="B420" s="47" t="s">
        <v>61</v>
      </c>
      <c r="C420" s="26"/>
      <c r="D420" s="26"/>
      <c r="E420" s="26"/>
      <c r="F420" s="91"/>
      <c r="G420" s="92">
        <f>SUM(G421:G445)</f>
        <v>205447</v>
      </c>
      <c r="H420" s="92">
        <f t="shared" ref="H420:BE420" si="152">SUM(H421:H445)</f>
        <v>195547.04800000001</v>
      </c>
      <c r="I420" s="92">
        <f t="shared" si="152"/>
        <v>9849</v>
      </c>
      <c r="J420" s="92">
        <f t="shared" si="152"/>
        <v>50.951999999999998</v>
      </c>
      <c r="K420" s="92">
        <f t="shared" si="152"/>
        <v>197354</v>
      </c>
      <c r="L420" s="92">
        <f t="shared" si="152"/>
        <v>195547</v>
      </c>
      <c r="M420" s="984">
        <f t="shared" si="152"/>
        <v>102716</v>
      </c>
      <c r="N420" s="92">
        <f t="shared" si="152"/>
        <v>64138</v>
      </c>
      <c r="O420" s="92">
        <f t="shared" si="152"/>
        <v>7638.8809999999994</v>
      </c>
      <c r="P420" s="92">
        <f t="shared" si="152"/>
        <v>7638.8809999999994</v>
      </c>
      <c r="Q420" s="92">
        <f t="shared" si="152"/>
        <v>0</v>
      </c>
      <c r="R420" s="92">
        <f t="shared" si="152"/>
        <v>0</v>
      </c>
      <c r="S420" s="92">
        <f t="shared" si="152"/>
        <v>43931</v>
      </c>
      <c r="T420" s="92">
        <f t="shared" si="152"/>
        <v>43931</v>
      </c>
      <c r="U420" s="92">
        <f t="shared" si="152"/>
        <v>0</v>
      </c>
      <c r="V420" s="92">
        <f t="shared" si="152"/>
        <v>0</v>
      </c>
      <c r="W420" s="92">
        <f t="shared" si="152"/>
        <v>6315.9210000000003</v>
      </c>
      <c r="X420" s="92">
        <f t="shared" si="152"/>
        <v>6315.9210000000003</v>
      </c>
      <c r="Y420" s="92">
        <f t="shared" si="152"/>
        <v>0</v>
      </c>
      <c r="Z420" s="92">
        <f t="shared" si="152"/>
        <v>0</v>
      </c>
      <c r="AA420" s="92">
        <f t="shared" si="152"/>
        <v>30026.666000000001</v>
      </c>
      <c r="AB420" s="92">
        <f t="shared" si="152"/>
        <v>30026.666000000001</v>
      </c>
      <c r="AC420" s="92">
        <f t="shared" si="152"/>
        <v>0</v>
      </c>
      <c r="AD420" s="92">
        <f t="shared" si="152"/>
        <v>0</v>
      </c>
      <c r="AE420" s="92">
        <f t="shared" si="152"/>
        <v>7638.8809999999994</v>
      </c>
      <c r="AF420" s="92">
        <f t="shared" si="152"/>
        <v>7638.8809999999994</v>
      </c>
      <c r="AG420" s="92">
        <f t="shared" si="152"/>
        <v>0</v>
      </c>
      <c r="AH420" s="92">
        <f t="shared" si="152"/>
        <v>0</v>
      </c>
      <c r="AI420" s="92">
        <f t="shared" si="152"/>
        <v>43931</v>
      </c>
      <c r="AJ420" s="92">
        <f t="shared" si="152"/>
        <v>43931</v>
      </c>
      <c r="AK420" s="92">
        <f t="shared" si="152"/>
        <v>0</v>
      </c>
      <c r="AL420" s="92">
        <f t="shared" si="152"/>
        <v>0</v>
      </c>
      <c r="AM420" s="92">
        <f t="shared" si="152"/>
        <v>113034</v>
      </c>
      <c r="AN420" s="92">
        <f t="shared" si="152"/>
        <v>113034</v>
      </c>
      <c r="AO420" s="92">
        <f t="shared" si="152"/>
        <v>0</v>
      </c>
      <c r="AP420" s="92">
        <f t="shared" si="152"/>
        <v>0</v>
      </c>
      <c r="AQ420" s="92">
        <f t="shared" si="152"/>
        <v>72513</v>
      </c>
      <c r="AR420" s="92">
        <f t="shared" si="152"/>
        <v>72513</v>
      </c>
      <c r="AS420" s="92">
        <f t="shared" si="152"/>
        <v>0</v>
      </c>
      <c r="AT420" s="92">
        <f t="shared" si="152"/>
        <v>0</v>
      </c>
      <c r="AU420" s="92">
        <f t="shared" si="152"/>
        <v>0</v>
      </c>
      <c r="AV420" s="92">
        <f t="shared" si="152"/>
        <v>82314.05</v>
      </c>
      <c r="AW420" s="92">
        <f t="shared" si="152"/>
        <v>75964.05</v>
      </c>
      <c r="AX420" s="92">
        <f t="shared" si="152"/>
        <v>0</v>
      </c>
      <c r="AY420" s="92">
        <f t="shared" si="152"/>
        <v>6350</v>
      </c>
      <c r="AZ420" s="92">
        <f t="shared" si="152"/>
        <v>0</v>
      </c>
      <c r="BA420" s="92">
        <f t="shared" si="152"/>
        <v>0</v>
      </c>
      <c r="BB420" s="92">
        <f t="shared" si="152"/>
        <v>0</v>
      </c>
      <c r="BC420" s="92">
        <f t="shared" si="152"/>
        <v>0</v>
      </c>
      <c r="BD420" s="92">
        <f t="shared" si="152"/>
        <v>71734</v>
      </c>
      <c r="BE420" s="92">
        <f t="shared" si="152"/>
        <v>69103</v>
      </c>
      <c r="BF420" s="198"/>
      <c r="BG420" s="198"/>
      <c r="BH420" s="198"/>
      <c r="BI420" s="27"/>
    </row>
    <row r="421" spans="1:66" s="310" customFormat="1" ht="60">
      <c r="A421" s="363">
        <v>1</v>
      </c>
      <c r="B421" s="312" t="s">
        <v>522</v>
      </c>
      <c r="C421" s="313" t="s">
        <v>523</v>
      </c>
      <c r="D421" s="313"/>
      <c r="E421" s="313" t="s">
        <v>524</v>
      </c>
      <c r="F421" s="314" t="s">
        <v>525</v>
      </c>
      <c r="G421" s="315">
        <f t="shared" ref="G421:G439" si="153">H421+I421+J421</f>
        <v>20000</v>
      </c>
      <c r="H421" s="318">
        <v>20000</v>
      </c>
      <c r="I421" s="323"/>
      <c r="J421" s="364"/>
      <c r="K421" s="317">
        <v>20000</v>
      </c>
      <c r="L421" s="317">
        <v>20000</v>
      </c>
      <c r="M421" s="985">
        <v>12270</v>
      </c>
      <c r="N421" s="317">
        <v>9400</v>
      </c>
      <c r="O421" s="315">
        <f t="shared" ref="O421:O443" si="154">P421+Q421+R421</f>
        <v>1394.088</v>
      </c>
      <c r="P421" s="317">
        <v>1394.088</v>
      </c>
      <c r="Q421" s="317"/>
      <c r="R421" s="317"/>
      <c r="S421" s="315">
        <f t="shared" si="141"/>
        <v>4000</v>
      </c>
      <c r="T421" s="317">
        <v>4000</v>
      </c>
      <c r="U421" s="317"/>
      <c r="V421" s="317"/>
      <c r="W421" s="315">
        <f t="shared" si="142"/>
        <v>1394.088</v>
      </c>
      <c r="X421" s="317">
        <v>1394.088</v>
      </c>
      <c r="Y421" s="317"/>
      <c r="Z421" s="317"/>
      <c r="AA421" s="315">
        <f t="shared" si="143"/>
        <v>4000</v>
      </c>
      <c r="AB421" s="317">
        <v>4000</v>
      </c>
      <c r="AC421" s="317"/>
      <c r="AD421" s="317"/>
      <c r="AE421" s="315">
        <f t="shared" si="144"/>
        <v>1394.088</v>
      </c>
      <c r="AF421" s="317">
        <f>P421</f>
        <v>1394.088</v>
      </c>
      <c r="AG421" s="317"/>
      <c r="AH421" s="317"/>
      <c r="AI421" s="315">
        <f t="shared" si="145"/>
        <v>4000</v>
      </c>
      <c r="AJ421" s="317">
        <f>T421</f>
        <v>4000</v>
      </c>
      <c r="AK421" s="317"/>
      <c r="AL421" s="317"/>
      <c r="AM421" s="315">
        <f t="shared" si="146"/>
        <v>12000</v>
      </c>
      <c r="AN421" s="317">
        <v>12000</v>
      </c>
      <c r="AO421" s="317"/>
      <c r="AP421" s="317"/>
      <c r="AQ421" s="315">
        <f t="shared" si="147"/>
        <v>8000</v>
      </c>
      <c r="AR421" s="317">
        <f>L421-AN421</f>
        <v>8000</v>
      </c>
      <c r="AS421" s="317"/>
      <c r="AT421" s="317"/>
      <c r="AU421" s="317"/>
      <c r="AV421" s="315">
        <f t="shared" si="148"/>
        <v>8000</v>
      </c>
      <c r="AW421" s="317">
        <f>AR421</f>
        <v>8000</v>
      </c>
      <c r="AX421" s="317"/>
      <c r="AY421" s="317"/>
      <c r="AZ421" s="317"/>
      <c r="BA421" s="235"/>
      <c r="BB421" s="235"/>
      <c r="BC421" s="235"/>
      <c r="BD421" s="210">
        <f t="shared" ref="BD421:BD442" si="155">AW421</f>
        <v>8000</v>
      </c>
      <c r="BE421" s="909">
        <f t="shared" ref="BE421:BE501" si="156">AM421-S421</f>
        <v>8000</v>
      </c>
      <c r="BF421" s="319">
        <v>2022</v>
      </c>
      <c r="BG421" s="319" t="s">
        <v>2324</v>
      </c>
      <c r="BH421" s="319" t="s">
        <v>2327</v>
      </c>
      <c r="BI421" s="365"/>
    </row>
    <row r="422" spans="1:66" s="310" customFormat="1" ht="63">
      <c r="A422" s="363">
        <v>2</v>
      </c>
      <c r="B422" s="312" t="s">
        <v>526</v>
      </c>
      <c r="C422" s="313" t="s">
        <v>527</v>
      </c>
      <c r="D422" s="313" t="s">
        <v>528</v>
      </c>
      <c r="E422" s="313" t="s">
        <v>524</v>
      </c>
      <c r="F422" s="314" t="s">
        <v>529</v>
      </c>
      <c r="G422" s="315">
        <f t="shared" si="153"/>
        <v>35000</v>
      </c>
      <c r="H422" s="318">
        <v>35000</v>
      </c>
      <c r="I422" s="323"/>
      <c r="J422" s="364"/>
      <c r="K422" s="317">
        <v>35000</v>
      </c>
      <c r="L422" s="317">
        <v>35000</v>
      </c>
      <c r="M422" s="985">
        <v>15700</v>
      </c>
      <c r="N422" s="317">
        <v>13655</v>
      </c>
      <c r="O422" s="315">
        <f t="shared" si="154"/>
        <v>0</v>
      </c>
      <c r="P422" s="317"/>
      <c r="Q422" s="317"/>
      <c r="R422" s="317"/>
      <c r="S422" s="315">
        <f t="shared" si="141"/>
        <v>6251</v>
      </c>
      <c r="T422" s="317">
        <v>6251</v>
      </c>
      <c r="U422" s="317"/>
      <c r="V422" s="317"/>
      <c r="W422" s="315">
        <f t="shared" si="142"/>
        <v>0</v>
      </c>
      <c r="X422" s="317"/>
      <c r="Y422" s="317"/>
      <c r="Z422" s="317"/>
      <c r="AA422" s="315">
        <f t="shared" si="143"/>
        <v>6251</v>
      </c>
      <c r="AB422" s="317">
        <v>6251</v>
      </c>
      <c r="AC422" s="317"/>
      <c r="AD422" s="317"/>
      <c r="AE422" s="315">
        <f t="shared" si="144"/>
        <v>0</v>
      </c>
      <c r="AF422" s="317">
        <f t="shared" ref="AF422:AF443" si="157">P422</f>
        <v>0</v>
      </c>
      <c r="AG422" s="317"/>
      <c r="AH422" s="317"/>
      <c r="AI422" s="315">
        <f t="shared" si="145"/>
        <v>6251</v>
      </c>
      <c r="AJ422" s="317">
        <f t="shared" ref="AJ422:AJ443" si="158">T422</f>
        <v>6251</v>
      </c>
      <c r="AK422" s="317"/>
      <c r="AL422" s="317"/>
      <c r="AM422" s="315">
        <f t="shared" si="146"/>
        <v>15863</v>
      </c>
      <c r="AN422" s="317">
        <v>15863</v>
      </c>
      <c r="AO422" s="317"/>
      <c r="AP422" s="317"/>
      <c r="AQ422" s="315">
        <f t="shared" si="147"/>
        <v>19137</v>
      </c>
      <c r="AR422" s="317">
        <f t="shared" ref="AR422:AR443" si="159">L422-AN422</f>
        <v>19137</v>
      </c>
      <c r="AS422" s="317"/>
      <c r="AT422" s="317"/>
      <c r="AU422" s="317"/>
      <c r="AV422" s="315">
        <f t="shared" si="148"/>
        <v>19137</v>
      </c>
      <c r="AW422" s="317">
        <f t="shared" ref="AW422:AW442" si="160">AR422</f>
        <v>19137</v>
      </c>
      <c r="AX422" s="317"/>
      <c r="AY422" s="317"/>
      <c r="AZ422" s="317"/>
      <c r="BA422" s="235"/>
      <c r="BB422" s="235"/>
      <c r="BC422" s="235"/>
      <c r="BD422" s="210">
        <f t="shared" si="155"/>
        <v>19137</v>
      </c>
      <c r="BE422" s="909">
        <f t="shared" si="156"/>
        <v>9612</v>
      </c>
      <c r="BF422" s="319">
        <v>2022</v>
      </c>
      <c r="BG422" s="319" t="s">
        <v>2324</v>
      </c>
      <c r="BH422" s="319" t="s">
        <v>2327</v>
      </c>
      <c r="BI422" s="365"/>
    </row>
    <row r="423" spans="1:66" s="310" customFormat="1" ht="60">
      <c r="A423" s="363">
        <v>3</v>
      </c>
      <c r="B423" s="312" t="s">
        <v>530</v>
      </c>
      <c r="C423" s="313" t="s">
        <v>531</v>
      </c>
      <c r="D423" s="313"/>
      <c r="E423" s="313" t="s">
        <v>524</v>
      </c>
      <c r="F423" s="314" t="s">
        <v>532</v>
      </c>
      <c r="G423" s="315">
        <f t="shared" si="153"/>
        <v>35000</v>
      </c>
      <c r="H423" s="318">
        <v>35000</v>
      </c>
      <c r="I423" s="323"/>
      <c r="J423" s="364"/>
      <c r="K423" s="317">
        <v>35000</v>
      </c>
      <c r="L423" s="317">
        <v>35000</v>
      </c>
      <c r="M423" s="985">
        <v>3461</v>
      </c>
      <c r="N423" s="317">
        <v>530</v>
      </c>
      <c r="O423" s="315">
        <f t="shared" si="154"/>
        <v>0</v>
      </c>
      <c r="P423" s="317"/>
      <c r="Q423" s="317"/>
      <c r="R423" s="317"/>
      <c r="S423" s="315">
        <f t="shared" si="141"/>
        <v>8000</v>
      </c>
      <c r="T423" s="317">
        <v>8000</v>
      </c>
      <c r="U423" s="317"/>
      <c r="V423" s="317"/>
      <c r="W423" s="315">
        <f t="shared" si="142"/>
        <v>0</v>
      </c>
      <c r="X423" s="317"/>
      <c r="Y423" s="317"/>
      <c r="Z423" s="317"/>
      <c r="AA423" s="315">
        <f t="shared" si="143"/>
        <v>0</v>
      </c>
      <c r="AB423" s="317"/>
      <c r="AC423" s="317"/>
      <c r="AD423" s="317"/>
      <c r="AE423" s="315">
        <f t="shared" si="144"/>
        <v>0</v>
      </c>
      <c r="AF423" s="317">
        <f t="shared" si="157"/>
        <v>0</v>
      </c>
      <c r="AG423" s="317"/>
      <c r="AH423" s="317"/>
      <c r="AI423" s="315">
        <f t="shared" si="145"/>
        <v>8000</v>
      </c>
      <c r="AJ423" s="317">
        <f t="shared" si="158"/>
        <v>8000</v>
      </c>
      <c r="AK423" s="317"/>
      <c r="AL423" s="317"/>
      <c r="AM423" s="315">
        <f t="shared" si="146"/>
        <v>17613</v>
      </c>
      <c r="AN423" s="317">
        <v>17613</v>
      </c>
      <c r="AO423" s="317"/>
      <c r="AP423" s="317"/>
      <c r="AQ423" s="315">
        <f t="shared" si="147"/>
        <v>17387</v>
      </c>
      <c r="AR423" s="317">
        <f t="shared" si="159"/>
        <v>17387</v>
      </c>
      <c r="AS423" s="317"/>
      <c r="AT423" s="317"/>
      <c r="AU423" s="317"/>
      <c r="AV423" s="315">
        <f t="shared" si="148"/>
        <v>17387</v>
      </c>
      <c r="AW423" s="317">
        <f t="shared" si="160"/>
        <v>17387</v>
      </c>
      <c r="AX423" s="317"/>
      <c r="AY423" s="317"/>
      <c r="AZ423" s="317"/>
      <c r="BA423" s="235"/>
      <c r="BB423" s="235"/>
      <c r="BC423" s="235"/>
      <c r="BD423" s="210">
        <f t="shared" si="155"/>
        <v>17387</v>
      </c>
      <c r="BE423" s="909">
        <f t="shared" si="156"/>
        <v>9613</v>
      </c>
      <c r="BF423" s="319">
        <v>2022</v>
      </c>
      <c r="BG423" s="319" t="s">
        <v>2324</v>
      </c>
      <c r="BH423" s="319" t="s">
        <v>2327</v>
      </c>
      <c r="BI423" s="365"/>
    </row>
    <row r="424" spans="1:66" s="310" customFormat="1" ht="31.5">
      <c r="A424" s="363">
        <v>4</v>
      </c>
      <c r="B424" s="312" t="s">
        <v>533</v>
      </c>
      <c r="C424" s="313" t="s">
        <v>534</v>
      </c>
      <c r="D424" s="313" t="s">
        <v>535</v>
      </c>
      <c r="E424" s="313" t="s">
        <v>524</v>
      </c>
      <c r="F424" s="314" t="s">
        <v>536</v>
      </c>
      <c r="G424" s="315">
        <f t="shared" si="153"/>
        <v>4556</v>
      </c>
      <c r="H424" s="318">
        <v>4556</v>
      </c>
      <c r="I424" s="323"/>
      <c r="J424" s="364"/>
      <c r="K424" s="317">
        <v>4556</v>
      </c>
      <c r="L424" s="317">
        <v>4556</v>
      </c>
      <c r="M424" s="985">
        <v>4185</v>
      </c>
      <c r="N424" s="317">
        <v>2436</v>
      </c>
      <c r="O424" s="315">
        <f t="shared" si="154"/>
        <v>0</v>
      </c>
      <c r="P424" s="317"/>
      <c r="Q424" s="317"/>
      <c r="R424" s="317"/>
      <c r="S424" s="315">
        <f t="shared" si="141"/>
        <v>1300</v>
      </c>
      <c r="T424" s="317">
        <v>1300</v>
      </c>
      <c r="U424" s="317"/>
      <c r="V424" s="317"/>
      <c r="W424" s="315">
        <f t="shared" si="142"/>
        <v>0</v>
      </c>
      <c r="X424" s="317"/>
      <c r="Y424" s="317"/>
      <c r="Z424" s="317"/>
      <c r="AA424" s="315">
        <f t="shared" si="143"/>
        <v>1300</v>
      </c>
      <c r="AB424" s="317">
        <v>1300</v>
      </c>
      <c r="AC424" s="317"/>
      <c r="AD424" s="317"/>
      <c r="AE424" s="315">
        <f t="shared" si="144"/>
        <v>0</v>
      </c>
      <c r="AF424" s="317">
        <f t="shared" si="157"/>
        <v>0</v>
      </c>
      <c r="AG424" s="317"/>
      <c r="AH424" s="317"/>
      <c r="AI424" s="315">
        <f t="shared" si="145"/>
        <v>1300</v>
      </c>
      <c r="AJ424" s="317">
        <f t="shared" si="158"/>
        <v>1300</v>
      </c>
      <c r="AK424" s="317"/>
      <c r="AL424" s="317"/>
      <c r="AM424" s="315">
        <f t="shared" si="146"/>
        <v>3123</v>
      </c>
      <c r="AN424" s="317">
        <v>3123</v>
      </c>
      <c r="AO424" s="317"/>
      <c r="AP424" s="317"/>
      <c r="AQ424" s="315">
        <f t="shared" si="147"/>
        <v>1433</v>
      </c>
      <c r="AR424" s="317">
        <f t="shared" si="159"/>
        <v>1433</v>
      </c>
      <c r="AS424" s="317"/>
      <c r="AT424" s="317"/>
      <c r="AU424" s="317"/>
      <c r="AV424" s="315">
        <f t="shared" si="148"/>
        <v>1433</v>
      </c>
      <c r="AW424" s="317">
        <f t="shared" si="160"/>
        <v>1433</v>
      </c>
      <c r="AX424" s="317"/>
      <c r="AY424" s="317"/>
      <c r="AZ424" s="317"/>
      <c r="BA424" s="235"/>
      <c r="BB424" s="235"/>
      <c r="BC424" s="235"/>
      <c r="BD424" s="210">
        <f t="shared" si="155"/>
        <v>1433</v>
      </c>
      <c r="BE424" s="909">
        <f t="shared" si="156"/>
        <v>1823</v>
      </c>
      <c r="BF424" s="319">
        <v>2022</v>
      </c>
      <c r="BG424" s="319" t="s">
        <v>2324</v>
      </c>
      <c r="BH424" s="319" t="s">
        <v>2327</v>
      </c>
      <c r="BI424" s="365"/>
    </row>
    <row r="425" spans="1:66" s="310" customFormat="1" ht="31.5">
      <c r="A425" s="363">
        <v>5</v>
      </c>
      <c r="B425" s="312" t="s">
        <v>537</v>
      </c>
      <c r="C425" s="313" t="s">
        <v>534</v>
      </c>
      <c r="D425" s="313" t="s">
        <v>538</v>
      </c>
      <c r="E425" s="313" t="s">
        <v>524</v>
      </c>
      <c r="F425" s="314" t="s">
        <v>539</v>
      </c>
      <c r="G425" s="315">
        <f t="shared" si="153"/>
        <v>4000</v>
      </c>
      <c r="H425" s="318">
        <v>4000</v>
      </c>
      <c r="I425" s="323"/>
      <c r="J425" s="364"/>
      <c r="K425" s="317">
        <v>4000</v>
      </c>
      <c r="L425" s="317">
        <v>4000</v>
      </c>
      <c r="M425" s="988">
        <v>3731</v>
      </c>
      <c r="N425" s="318">
        <v>2534</v>
      </c>
      <c r="O425" s="315">
        <f t="shared" si="154"/>
        <v>0</v>
      </c>
      <c r="P425" s="317"/>
      <c r="Q425" s="317"/>
      <c r="R425" s="317"/>
      <c r="S425" s="315">
        <f t="shared" si="141"/>
        <v>1200</v>
      </c>
      <c r="T425" s="317">
        <v>1200</v>
      </c>
      <c r="U425" s="317"/>
      <c r="V425" s="317"/>
      <c r="W425" s="315">
        <f t="shared" si="142"/>
        <v>0</v>
      </c>
      <c r="X425" s="317"/>
      <c r="Y425" s="317"/>
      <c r="Z425" s="317"/>
      <c r="AA425" s="315">
        <f t="shared" si="143"/>
        <v>1071.4670000000001</v>
      </c>
      <c r="AB425" s="317">
        <v>1071.4670000000001</v>
      </c>
      <c r="AC425" s="317"/>
      <c r="AD425" s="317"/>
      <c r="AE425" s="315">
        <f t="shared" si="144"/>
        <v>0</v>
      </c>
      <c r="AF425" s="317">
        <f t="shared" si="157"/>
        <v>0</v>
      </c>
      <c r="AG425" s="317"/>
      <c r="AH425" s="317"/>
      <c r="AI425" s="315">
        <f t="shared" si="145"/>
        <v>1200</v>
      </c>
      <c r="AJ425" s="317">
        <f t="shared" si="158"/>
        <v>1200</v>
      </c>
      <c r="AK425" s="317"/>
      <c r="AL425" s="317"/>
      <c r="AM425" s="315">
        <f t="shared" si="146"/>
        <v>2800</v>
      </c>
      <c r="AN425" s="317">
        <v>2800</v>
      </c>
      <c r="AO425" s="317"/>
      <c r="AP425" s="317"/>
      <c r="AQ425" s="315">
        <f t="shared" si="147"/>
        <v>1200</v>
      </c>
      <c r="AR425" s="317">
        <f t="shared" si="159"/>
        <v>1200</v>
      </c>
      <c r="AS425" s="317"/>
      <c r="AT425" s="317"/>
      <c r="AU425" s="317"/>
      <c r="AV425" s="315">
        <f t="shared" si="148"/>
        <v>1200</v>
      </c>
      <c r="AW425" s="317">
        <f t="shared" si="160"/>
        <v>1200</v>
      </c>
      <c r="AX425" s="317"/>
      <c r="AY425" s="317"/>
      <c r="AZ425" s="317"/>
      <c r="BA425" s="235"/>
      <c r="BB425" s="235"/>
      <c r="BC425" s="235"/>
      <c r="BD425" s="210">
        <f t="shared" si="155"/>
        <v>1200</v>
      </c>
      <c r="BE425" s="909">
        <f t="shared" si="156"/>
        <v>1600</v>
      </c>
      <c r="BF425" s="319">
        <v>2022</v>
      </c>
      <c r="BG425" s="319" t="s">
        <v>2324</v>
      </c>
      <c r="BH425" s="319" t="s">
        <v>2327</v>
      </c>
      <c r="BI425" s="365"/>
    </row>
    <row r="426" spans="1:66" s="310" customFormat="1" ht="31.5">
      <c r="A426" s="363">
        <v>6</v>
      </c>
      <c r="B426" s="312" t="s">
        <v>540</v>
      </c>
      <c r="C426" s="313" t="s">
        <v>513</v>
      </c>
      <c r="D426" s="313" t="s">
        <v>541</v>
      </c>
      <c r="E426" s="313" t="s">
        <v>524</v>
      </c>
      <c r="F426" s="314" t="s">
        <v>542</v>
      </c>
      <c r="G426" s="315">
        <f t="shared" si="153"/>
        <v>5400</v>
      </c>
      <c r="H426" s="318">
        <v>5400</v>
      </c>
      <c r="I426" s="318"/>
      <c r="J426" s="364"/>
      <c r="K426" s="317">
        <v>5400</v>
      </c>
      <c r="L426" s="317">
        <v>5400</v>
      </c>
      <c r="M426" s="985">
        <v>4876</v>
      </c>
      <c r="N426" s="317">
        <v>3347</v>
      </c>
      <c r="O426" s="315">
        <f t="shared" si="154"/>
        <v>0</v>
      </c>
      <c r="P426" s="317"/>
      <c r="Q426" s="317"/>
      <c r="R426" s="317"/>
      <c r="S426" s="315">
        <f t="shared" si="141"/>
        <v>1600</v>
      </c>
      <c r="T426" s="317">
        <v>1600</v>
      </c>
      <c r="U426" s="317"/>
      <c r="V426" s="317"/>
      <c r="W426" s="315">
        <f t="shared" si="142"/>
        <v>0</v>
      </c>
      <c r="X426" s="317"/>
      <c r="Y426" s="317"/>
      <c r="Z426" s="317"/>
      <c r="AA426" s="315">
        <f t="shared" si="143"/>
        <v>1589.6179999999999</v>
      </c>
      <c r="AB426" s="317">
        <v>1589.6179999999999</v>
      </c>
      <c r="AC426" s="317"/>
      <c r="AD426" s="317"/>
      <c r="AE426" s="315">
        <f t="shared" si="144"/>
        <v>0</v>
      </c>
      <c r="AF426" s="317">
        <f t="shared" si="157"/>
        <v>0</v>
      </c>
      <c r="AG426" s="317"/>
      <c r="AH426" s="317"/>
      <c r="AI426" s="315">
        <f t="shared" si="145"/>
        <v>1600</v>
      </c>
      <c r="AJ426" s="317">
        <f t="shared" si="158"/>
        <v>1600</v>
      </c>
      <c r="AK426" s="317"/>
      <c r="AL426" s="317"/>
      <c r="AM426" s="315">
        <f t="shared" si="146"/>
        <v>3760</v>
      </c>
      <c r="AN426" s="317">
        <v>3760</v>
      </c>
      <c r="AO426" s="317"/>
      <c r="AP426" s="317"/>
      <c r="AQ426" s="315">
        <f t="shared" si="147"/>
        <v>1640</v>
      </c>
      <c r="AR426" s="317">
        <f t="shared" si="159"/>
        <v>1640</v>
      </c>
      <c r="AS426" s="317"/>
      <c r="AT426" s="317"/>
      <c r="AU426" s="317"/>
      <c r="AV426" s="315">
        <f t="shared" si="148"/>
        <v>1640</v>
      </c>
      <c r="AW426" s="317">
        <f t="shared" si="160"/>
        <v>1640</v>
      </c>
      <c r="AX426" s="317"/>
      <c r="AY426" s="317"/>
      <c r="AZ426" s="317"/>
      <c r="BA426" s="235"/>
      <c r="BB426" s="235"/>
      <c r="BC426" s="235"/>
      <c r="BD426" s="210">
        <f t="shared" si="155"/>
        <v>1640</v>
      </c>
      <c r="BE426" s="909">
        <f t="shared" si="156"/>
        <v>2160</v>
      </c>
      <c r="BF426" s="319">
        <v>2022</v>
      </c>
      <c r="BG426" s="319" t="s">
        <v>2324</v>
      </c>
      <c r="BH426" s="319" t="s">
        <v>2327</v>
      </c>
      <c r="BI426" s="365"/>
    </row>
    <row r="427" spans="1:66" s="310" customFormat="1" ht="30">
      <c r="A427" s="363">
        <v>7</v>
      </c>
      <c r="B427" s="312" t="s">
        <v>543</v>
      </c>
      <c r="C427" s="313" t="s">
        <v>534</v>
      </c>
      <c r="D427" s="313" t="s">
        <v>544</v>
      </c>
      <c r="E427" s="313" t="s">
        <v>524</v>
      </c>
      <c r="F427" s="314" t="s">
        <v>545</v>
      </c>
      <c r="G427" s="315">
        <f t="shared" si="153"/>
        <v>5000</v>
      </c>
      <c r="H427" s="318">
        <v>5000</v>
      </c>
      <c r="I427" s="318"/>
      <c r="J427" s="364"/>
      <c r="K427" s="317">
        <v>5000</v>
      </c>
      <c r="L427" s="317">
        <v>5000</v>
      </c>
      <c r="M427" s="985">
        <v>4234</v>
      </c>
      <c r="N427" s="317">
        <v>2514</v>
      </c>
      <c r="O427" s="315">
        <f t="shared" si="154"/>
        <v>0</v>
      </c>
      <c r="P427" s="317"/>
      <c r="Q427" s="317"/>
      <c r="R427" s="317"/>
      <c r="S427" s="315">
        <f t="shared" si="141"/>
        <v>1500</v>
      </c>
      <c r="T427" s="317">
        <v>1500</v>
      </c>
      <c r="U427" s="317"/>
      <c r="V427" s="317"/>
      <c r="W427" s="315">
        <f t="shared" si="142"/>
        <v>0</v>
      </c>
      <c r="X427" s="317"/>
      <c r="Y427" s="317"/>
      <c r="Z427" s="317"/>
      <c r="AA427" s="315">
        <f t="shared" si="143"/>
        <v>1500</v>
      </c>
      <c r="AB427" s="317">
        <v>1500</v>
      </c>
      <c r="AC427" s="317"/>
      <c r="AD427" s="317"/>
      <c r="AE427" s="315">
        <f t="shared" si="144"/>
        <v>0</v>
      </c>
      <c r="AF427" s="317">
        <f t="shared" si="157"/>
        <v>0</v>
      </c>
      <c r="AG427" s="317"/>
      <c r="AH427" s="317"/>
      <c r="AI427" s="315">
        <f t="shared" si="145"/>
        <v>1500</v>
      </c>
      <c r="AJ427" s="317">
        <f t="shared" si="158"/>
        <v>1500</v>
      </c>
      <c r="AK427" s="317"/>
      <c r="AL427" s="317"/>
      <c r="AM427" s="315">
        <f t="shared" si="146"/>
        <v>3500</v>
      </c>
      <c r="AN427" s="317">
        <v>3500</v>
      </c>
      <c r="AO427" s="317"/>
      <c r="AP427" s="317"/>
      <c r="AQ427" s="315">
        <f t="shared" si="147"/>
        <v>1500</v>
      </c>
      <c r="AR427" s="317">
        <f t="shared" si="159"/>
        <v>1500</v>
      </c>
      <c r="AS427" s="317"/>
      <c r="AT427" s="317"/>
      <c r="AU427" s="317"/>
      <c r="AV427" s="315">
        <f t="shared" si="148"/>
        <v>1500</v>
      </c>
      <c r="AW427" s="317">
        <f t="shared" si="160"/>
        <v>1500</v>
      </c>
      <c r="AX427" s="317"/>
      <c r="AY427" s="317"/>
      <c r="AZ427" s="317"/>
      <c r="BA427" s="235"/>
      <c r="BB427" s="235"/>
      <c r="BC427" s="235"/>
      <c r="BD427" s="210">
        <f t="shared" si="155"/>
        <v>1500</v>
      </c>
      <c r="BE427" s="909">
        <f t="shared" si="156"/>
        <v>2000</v>
      </c>
      <c r="BF427" s="319">
        <v>2022</v>
      </c>
      <c r="BG427" s="319" t="s">
        <v>2324</v>
      </c>
      <c r="BH427" s="319" t="s">
        <v>2327</v>
      </c>
      <c r="BI427" s="365"/>
    </row>
    <row r="428" spans="1:66" s="310" customFormat="1" ht="31.5">
      <c r="A428" s="363">
        <v>8</v>
      </c>
      <c r="B428" s="312" t="s">
        <v>546</v>
      </c>
      <c r="C428" s="313" t="s">
        <v>534</v>
      </c>
      <c r="D428" s="313" t="s">
        <v>547</v>
      </c>
      <c r="E428" s="313" t="s">
        <v>524</v>
      </c>
      <c r="F428" s="314" t="s">
        <v>548</v>
      </c>
      <c r="G428" s="315">
        <f t="shared" si="153"/>
        <v>4500</v>
      </c>
      <c r="H428" s="318">
        <v>3150</v>
      </c>
      <c r="I428" s="318">
        <v>1350</v>
      </c>
      <c r="J428" s="364"/>
      <c r="K428" s="317">
        <v>4500</v>
      </c>
      <c r="L428" s="317">
        <v>3150</v>
      </c>
      <c r="M428" s="985">
        <v>4500</v>
      </c>
      <c r="N428" s="317">
        <v>2500</v>
      </c>
      <c r="O428" s="315">
        <f t="shared" si="154"/>
        <v>0</v>
      </c>
      <c r="P428" s="317"/>
      <c r="Q428" s="317"/>
      <c r="R428" s="317"/>
      <c r="S428" s="315">
        <f t="shared" si="141"/>
        <v>1350</v>
      </c>
      <c r="T428" s="317">
        <v>1350</v>
      </c>
      <c r="U428" s="317"/>
      <c r="V428" s="317"/>
      <c r="W428" s="315">
        <f t="shared" si="142"/>
        <v>0</v>
      </c>
      <c r="X428" s="317"/>
      <c r="Y428" s="317"/>
      <c r="Z428" s="317"/>
      <c r="AA428" s="315">
        <f t="shared" si="143"/>
        <v>1012.5980000000001</v>
      </c>
      <c r="AB428" s="317">
        <v>1012.5980000000001</v>
      </c>
      <c r="AC428" s="317"/>
      <c r="AD428" s="317"/>
      <c r="AE428" s="315">
        <f t="shared" si="144"/>
        <v>0</v>
      </c>
      <c r="AF428" s="317">
        <f t="shared" si="157"/>
        <v>0</v>
      </c>
      <c r="AG428" s="317"/>
      <c r="AH428" s="317"/>
      <c r="AI428" s="315">
        <f t="shared" si="145"/>
        <v>1350</v>
      </c>
      <c r="AJ428" s="317">
        <f t="shared" si="158"/>
        <v>1350</v>
      </c>
      <c r="AK428" s="317"/>
      <c r="AL428" s="317"/>
      <c r="AM428" s="315">
        <f t="shared" si="146"/>
        <v>3150</v>
      </c>
      <c r="AN428" s="317">
        <v>3150</v>
      </c>
      <c r="AO428" s="317"/>
      <c r="AP428" s="317"/>
      <c r="AQ428" s="315">
        <f t="shared" si="147"/>
        <v>0</v>
      </c>
      <c r="AR428" s="317">
        <f t="shared" si="159"/>
        <v>0</v>
      </c>
      <c r="AS428" s="317"/>
      <c r="AT428" s="317"/>
      <c r="AU428" s="317"/>
      <c r="AV428" s="315">
        <f t="shared" si="148"/>
        <v>1350</v>
      </c>
      <c r="AW428" s="317">
        <f t="shared" si="160"/>
        <v>0</v>
      </c>
      <c r="AX428" s="317"/>
      <c r="AY428" s="317">
        <v>1350</v>
      </c>
      <c r="AZ428" s="317"/>
      <c r="BA428" s="235"/>
      <c r="BB428" s="235"/>
      <c r="BC428" s="235"/>
      <c r="BD428" s="210">
        <f t="shared" si="155"/>
        <v>0</v>
      </c>
      <c r="BE428" s="909">
        <f t="shared" si="156"/>
        <v>1800</v>
      </c>
      <c r="BF428" s="319">
        <v>2022</v>
      </c>
      <c r="BG428" s="319" t="s">
        <v>2324</v>
      </c>
      <c r="BH428" s="319"/>
      <c r="BI428" s="322" t="s">
        <v>450</v>
      </c>
    </row>
    <row r="429" spans="1:66" s="310" customFormat="1" ht="60">
      <c r="A429" s="363">
        <v>9</v>
      </c>
      <c r="B429" s="312" t="s">
        <v>549</v>
      </c>
      <c r="C429" s="313" t="s">
        <v>550</v>
      </c>
      <c r="D429" s="313" t="s">
        <v>551</v>
      </c>
      <c r="E429" s="313" t="s">
        <v>524</v>
      </c>
      <c r="F429" s="314" t="s">
        <v>552</v>
      </c>
      <c r="G429" s="315">
        <f t="shared" si="153"/>
        <v>24841</v>
      </c>
      <c r="H429" s="318">
        <f>20671+671</f>
        <v>21342</v>
      </c>
      <c r="I429" s="318">
        <f>4170-671</f>
        <v>3499</v>
      </c>
      <c r="J429" s="364"/>
      <c r="K429" s="317">
        <v>24841</v>
      </c>
      <c r="L429" s="317">
        <v>21342</v>
      </c>
      <c r="M429" s="985">
        <v>11000</v>
      </c>
      <c r="N429" s="317">
        <v>7885</v>
      </c>
      <c r="O429" s="315">
        <f t="shared" si="154"/>
        <v>0</v>
      </c>
      <c r="P429" s="317"/>
      <c r="Q429" s="317"/>
      <c r="R429" s="317"/>
      <c r="S429" s="315">
        <f t="shared" si="141"/>
        <v>5000</v>
      </c>
      <c r="T429" s="317">
        <v>5000</v>
      </c>
      <c r="U429" s="317"/>
      <c r="V429" s="317"/>
      <c r="W429" s="315">
        <f t="shared" si="142"/>
        <v>0</v>
      </c>
      <c r="X429" s="317"/>
      <c r="Y429" s="317"/>
      <c r="Z429" s="317"/>
      <c r="AA429" s="315">
        <f t="shared" si="143"/>
        <v>5000</v>
      </c>
      <c r="AB429" s="317">
        <v>5000</v>
      </c>
      <c r="AC429" s="317"/>
      <c r="AD429" s="317"/>
      <c r="AE429" s="315">
        <f t="shared" si="144"/>
        <v>0</v>
      </c>
      <c r="AF429" s="317">
        <f t="shared" si="157"/>
        <v>0</v>
      </c>
      <c r="AG429" s="317"/>
      <c r="AH429" s="317"/>
      <c r="AI429" s="315">
        <f t="shared" si="145"/>
        <v>5000</v>
      </c>
      <c r="AJ429" s="317">
        <f t="shared" si="158"/>
        <v>5000</v>
      </c>
      <c r="AK429" s="317"/>
      <c r="AL429" s="317"/>
      <c r="AM429" s="315">
        <f t="shared" si="146"/>
        <v>12000</v>
      </c>
      <c r="AN429" s="317">
        <v>12000</v>
      </c>
      <c r="AO429" s="317"/>
      <c r="AP429" s="317"/>
      <c r="AQ429" s="315">
        <f t="shared" si="147"/>
        <v>9342</v>
      </c>
      <c r="AR429" s="317">
        <f t="shared" si="159"/>
        <v>9342</v>
      </c>
      <c r="AS429" s="317"/>
      <c r="AT429" s="317"/>
      <c r="AU429" s="317"/>
      <c r="AV429" s="315">
        <f t="shared" si="148"/>
        <v>9342</v>
      </c>
      <c r="AW429" s="317">
        <f t="shared" si="160"/>
        <v>9342</v>
      </c>
      <c r="AX429" s="317"/>
      <c r="AY429" s="317"/>
      <c r="AZ429" s="317"/>
      <c r="BA429" s="235"/>
      <c r="BB429" s="235"/>
      <c r="BC429" s="235"/>
      <c r="BD429" s="210">
        <f t="shared" si="155"/>
        <v>9342</v>
      </c>
      <c r="BE429" s="909">
        <f t="shared" si="156"/>
        <v>7000</v>
      </c>
      <c r="BF429" s="319">
        <v>2022</v>
      </c>
      <c r="BG429" s="319" t="s">
        <v>2324</v>
      </c>
      <c r="BH429" s="319" t="s">
        <v>2327</v>
      </c>
      <c r="BI429" s="365"/>
    </row>
    <row r="430" spans="1:66" s="310" customFormat="1" ht="30">
      <c r="A430" s="363">
        <v>10</v>
      </c>
      <c r="B430" s="312" t="s">
        <v>553</v>
      </c>
      <c r="C430" s="313" t="s">
        <v>513</v>
      </c>
      <c r="D430" s="313" t="s">
        <v>554</v>
      </c>
      <c r="E430" s="313" t="s">
        <v>524</v>
      </c>
      <c r="F430" s="314" t="s">
        <v>555</v>
      </c>
      <c r="G430" s="315">
        <f t="shared" si="153"/>
        <v>4000</v>
      </c>
      <c r="H430" s="318">
        <v>4000</v>
      </c>
      <c r="I430" s="318"/>
      <c r="J430" s="364"/>
      <c r="K430" s="317">
        <v>4000</v>
      </c>
      <c r="L430" s="317">
        <v>4000</v>
      </c>
      <c r="M430" s="985">
        <v>3776</v>
      </c>
      <c r="N430" s="317">
        <v>2932</v>
      </c>
      <c r="O430" s="315">
        <f t="shared" si="154"/>
        <v>0</v>
      </c>
      <c r="P430" s="317"/>
      <c r="Q430" s="317"/>
      <c r="R430" s="317"/>
      <c r="S430" s="315">
        <f t="shared" si="141"/>
        <v>1200</v>
      </c>
      <c r="T430" s="317">
        <v>1200</v>
      </c>
      <c r="U430" s="317"/>
      <c r="V430" s="317"/>
      <c r="W430" s="315">
        <f t="shared" si="142"/>
        <v>0</v>
      </c>
      <c r="X430" s="317"/>
      <c r="Y430" s="317"/>
      <c r="Z430" s="317"/>
      <c r="AA430" s="315">
        <f t="shared" si="143"/>
        <v>1200</v>
      </c>
      <c r="AB430" s="317">
        <v>1200</v>
      </c>
      <c r="AC430" s="317"/>
      <c r="AD430" s="317"/>
      <c r="AE430" s="315">
        <f t="shared" si="144"/>
        <v>0</v>
      </c>
      <c r="AF430" s="317">
        <f t="shared" si="157"/>
        <v>0</v>
      </c>
      <c r="AG430" s="317"/>
      <c r="AH430" s="317"/>
      <c r="AI430" s="315">
        <f t="shared" si="145"/>
        <v>1200</v>
      </c>
      <c r="AJ430" s="317">
        <f t="shared" si="158"/>
        <v>1200</v>
      </c>
      <c r="AK430" s="317"/>
      <c r="AL430" s="317"/>
      <c r="AM430" s="315">
        <f t="shared" si="146"/>
        <v>2800</v>
      </c>
      <c r="AN430" s="317">
        <v>2800</v>
      </c>
      <c r="AO430" s="317"/>
      <c r="AP430" s="317"/>
      <c r="AQ430" s="315">
        <f t="shared" si="147"/>
        <v>1200</v>
      </c>
      <c r="AR430" s="317">
        <f t="shared" si="159"/>
        <v>1200</v>
      </c>
      <c r="AS430" s="317"/>
      <c r="AT430" s="317"/>
      <c r="AU430" s="317"/>
      <c r="AV430" s="315">
        <f t="shared" si="148"/>
        <v>1200</v>
      </c>
      <c r="AW430" s="317">
        <f t="shared" si="160"/>
        <v>1200</v>
      </c>
      <c r="AX430" s="317"/>
      <c r="AY430" s="317"/>
      <c r="AZ430" s="317"/>
      <c r="BA430" s="235"/>
      <c r="BB430" s="235"/>
      <c r="BC430" s="235"/>
      <c r="BD430" s="210">
        <f t="shared" si="155"/>
        <v>1200</v>
      </c>
      <c r="BE430" s="909">
        <f t="shared" si="156"/>
        <v>1600</v>
      </c>
      <c r="BF430" s="319">
        <v>2022</v>
      </c>
      <c r="BG430" s="319" t="s">
        <v>2324</v>
      </c>
      <c r="BH430" s="319" t="s">
        <v>2327</v>
      </c>
      <c r="BI430" s="365"/>
    </row>
    <row r="431" spans="1:66" s="310" customFormat="1" ht="31.5">
      <c r="A431" s="363">
        <v>11</v>
      </c>
      <c r="B431" s="312" t="s">
        <v>556</v>
      </c>
      <c r="C431" s="313" t="s">
        <v>534</v>
      </c>
      <c r="D431" s="313" t="s">
        <v>557</v>
      </c>
      <c r="E431" s="313" t="s">
        <v>524</v>
      </c>
      <c r="F431" s="314" t="s">
        <v>558</v>
      </c>
      <c r="G431" s="315">
        <f t="shared" si="153"/>
        <v>1500</v>
      </c>
      <c r="H431" s="318">
        <v>1500</v>
      </c>
      <c r="I431" s="318"/>
      <c r="J431" s="364"/>
      <c r="K431" s="317">
        <v>1500</v>
      </c>
      <c r="L431" s="317">
        <v>1500</v>
      </c>
      <c r="M431" s="985">
        <v>675</v>
      </c>
      <c r="N431" s="317">
        <v>300</v>
      </c>
      <c r="O431" s="315">
        <f t="shared" si="154"/>
        <v>63.966999999999985</v>
      </c>
      <c r="P431" s="317">
        <v>63.966999999999985</v>
      </c>
      <c r="Q431" s="317"/>
      <c r="R431" s="317"/>
      <c r="S431" s="315">
        <f t="shared" si="141"/>
        <v>800</v>
      </c>
      <c r="T431" s="317">
        <v>800</v>
      </c>
      <c r="U431" s="317"/>
      <c r="V431" s="317"/>
      <c r="W431" s="315">
        <f t="shared" si="142"/>
        <v>63.966999999999999</v>
      </c>
      <c r="X431" s="317">
        <v>63.966999999999999</v>
      </c>
      <c r="Y431" s="317"/>
      <c r="Z431" s="317"/>
      <c r="AA431" s="315">
        <f t="shared" si="143"/>
        <v>36.076000000000001</v>
      </c>
      <c r="AB431" s="317">
        <v>36.076000000000001</v>
      </c>
      <c r="AC431" s="317"/>
      <c r="AD431" s="317"/>
      <c r="AE431" s="315">
        <f t="shared" si="144"/>
        <v>63.966999999999985</v>
      </c>
      <c r="AF431" s="317">
        <f t="shared" si="157"/>
        <v>63.966999999999985</v>
      </c>
      <c r="AG431" s="317"/>
      <c r="AH431" s="317"/>
      <c r="AI431" s="315">
        <f t="shared" si="145"/>
        <v>800</v>
      </c>
      <c r="AJ431" s="317">
        <f t="shared" si="158"/>
        <v>800</v>
      </c>
      <c r="AK431" s="317"/>
      <c r="AL431" s="317"/>
      <c r="AM431" s="315">
        <f t="shared" si="146"/>
        <v>1400</v>
      </c>
      <c r="AN431" s="317">
        <v>1400</v>
      </c>
      <c r="AO431" s="317"/>
      <c r="AP431" s="317"/>
      <c r="AQ431" s="315">
        <f t="shared" si="147"/>
        <v>100</v>
      </c>
      <c r="AR431" s="317">
        <f t="shared" si="159"/>
        <v>100</v>
      </c>
      <c r="AS431" s="317"/>
      <c r="AT431" s="317"/>
      <c r="AU431" s="317"/>
      <c r="AV431" s="315">
        <f t="shared" si="148"/>
        <v>100</v>
      </c>
      <c r="AW431" s="317">
        <f t="shared" si="160"/>
        <v>100</v>
      </c>
      <c r="AX431" s="317"/>
      <c r="AY431" s="317"/>
      <c r="AZ431" s="317"/>
      <c r="BA431" s="235"/>
      <c r="BB431" s="235"/>
      <c r="BC431" s="235"/>
      <c r="BD431" s="210">
        <f t="shared" si="155"/>
        <v>100</v>
      </c>
      <c r="BE431" s="909">
        <f t="shared" si="156"/>
        <v>600</v>
      </c>
      <c r="BF431" s="319">
        <v>2022</v>
      </c>
      <c r="BG431" s="319" t="s">
        <v>2324</v>
      </c>
      <c r="BH431" s="319" t="s">
        <v>2327</v>
      </c>
      <c r="BI431" s="365"/>
    </row>
    <row r="432" spans="1:66" s="310" customFormat="1" ht="30">
      <c r="A432" s="363">
        <v>12</v>
      </c>
      <c r="B432" s="312" t="s">
        <v>559</v>
      </c>
      <c r="C432" s="313" t="s">
        <v>560</v>
      </c>
      <c r="D432" s="313" t="s">
        <v>561</v>
      </c>
      <c r="E432" s="313" t="s">
        <v>524</v>
      </c>
      <c r="F432" s="314" t="s">
        <v>562</v>
      </c>
      <c r="G432" s="315">
        <f t="shared" si="153"/>
        <v>6000</v>
      </c>
      <c r="H432" s="318">
        <v>5500</v>
      </c>
      <c r="I432" s="318">
        <v>500</v>
      </c>
      <c r="J432" s="364"/>
      <c r="K432" s="317">
        <v>6000</v>
      </c>
      <c r="L432" s="317">
        <v>5500</v>
      </c>
      <c r="M432" s="985">
        <v>1242</v>
      </c>
      <c r="N432" s="317">
        <v>820</v>
      </c>
      <c r="O432" s="315">
        <f t="shared" si="154"/>
        <v>518.29199999999992</v>
      </c>
      <c r="P432" s="317">
        <v>518.29199999999992</v>
      </c>
      <c r="Q432" s="317"/>
      <c r="R432" s="317"/>
      <c r="S432" s="315">
        <f t="shared" si="141"/>
        <v>1800</v>
      </c>
      <c r="T432" s="317">
        <v>1800</v>
      </c>
      <c r="U432" s="317"/>
      <c r="V432" s="317"/>
      <c r="W432" s="315">
        <f t="shared" si="142"/>
        <v>0</v>
      </c>
      <c r="X432" s="317"/>
      <c r="Y432" s="317"/>
      <c r="Z432" s="317"/>
      <c r="AA432" s="315">
        <f t="shared" si="143"/>
        <v>0</v>
      </c>
      <c r="AB432" s="317">
        <v>0</v>
      </c>
      <c r="AC432" s="317"/>
      <c r="AD432" s="317"/>
      <c r="AE432" s="315">
        <f t="shared" si="144"/>
        <v>518.29199999999992</v>
      </c>
      <c r="AF432" s="317">
        <f t="shared" si="157"/>
        <v>518.29199999999992</v>
      </c>
      <c r="AG432" s="317"/>
      <c r="AH432" s="317"/>
      <c r="AI432" s="315">
        <f t="shared" si="145"/>
        <v>1800</v>
      </c>
      <c r="AJ432" s="317">
        <f t="shared" si="158"/>
        <v>1800</v>
      </c>
      <c r="AK432" s="317"/>
      <c r="AL432" s="317"/>
      <c r="AM432" s="315">
        <f t="shared" si="146"/>
        <v>4200</v>
      </c>
      <c r="AN432" s="317">
        <v>4200</v>
      </c>
      <c r="AO432" s="317"/>
      <c r="AP432" s="317"/>
      <c r="AQ432" s="315">
        <f t="shared" si="147"/>
        <v>1300</v>
      </c>
      <c r="AR432" s="317">
        <f t="shared" si="159"/>
        <v>1300</v>
      </c>
      <c r="AS432" s="317"/>
      <c r="AT432" s="317"/>
      <c r="AU432" s="317"/>
      <c r="AV432" s="315">
        <f t="shared" si="148"/>
        <v>1800</v>
      </c>
      <c r="AW432" s="317">
        <f t="shared" si="160"/>
        <v>1300</v>
      </c>
      <c r="AX432" s="317"/>
      <c r="AY432" s="317">
        <v>500</v>
      </c>
      <c r="AZ432" s="317"/>
      <c r="BA432" s="235"/>
      <c r="BB432" s="235"/>
      <c r="BC432" s="235"/>
      <c r="BD432" s="210">
        <f t="shared" si="155"/>
        <v>1300</v>
      </c>
      <c r="BE432" s="909">
        <f t="shared" si="156"/>
        <v>2400</v>
      </c>
      <c r="BF432" s="319">
        <v>2022</v>
      </c>
      <c r="BG432" s="319" t="s">
        <v>2324</v>
      </c>
      <c r="BH432" s="319" t="s">
        <v>2327</v>
      </c>
      <c r="BI432" s="322" t="s">
        <v>450</v>
      </c>
    </row>
    <row r="433" spans="1:61" s="310" customFormat="1" ht="30">
      <c r="A433" s="363">
        <v>13</v>
      </c>
      <c r="B433" s="312" t="s">
        <v>563</v>
      </c>
      <c r="C433" s="313" t="s">
        <v>560</v>
      </c>
      <c r="D433" s="313" t="s">
        <v>564</v>
      </c>
      <c r="E433" s="313" t="s">
        <v>524</v>
      </c>
      <c r="F433" s="314" t="s">
        <v>565</v>
      </c>
      <c r="G433" s="315">
        <f t="shared" si="153"/>
        <v>4000</v>
      </c>
      <c r="H433" s="318">
        <v>3500</v>
      </c>
      <c r="I433" s="318">
        <v>500</v>
      </c>
      <c r="J433" s="364"/>
      <c r="K433" s="317">
        <v>4000</v>
      </c>
      <c r="L433" s="317">
        <v>3500</v>
      </c>
      <c r="M433" s="985">
        <v>1253</v>
      </c>
      <c r="N433" s="317">
        <v>832</v>
      </c>
      <c r="O433" s="315">
        <f t="shared" si="154"/>
        <v>413.404</v>
      </c>
      <c r="P433" s="317">
        <v>413.404</v>
      </c>
      <c r="Q433" s="317"/>
      <c r="R433" s="317"/>
      <c r="S433" s="315">
        <f t="shared" si="141"/>
        <v>1200</v>
      </c>
      <c r="T433" s="317">
        <v>1200</v>
      </c>
      <c r="U433" s="317"/>
      <c r="V433" s="317"/>
      <c r="W433" s="315">
        <f t="shared" si="142"/>
        <v>0</v>
      </c>
      <c r="X433" s="317"/>
      <c r="Y433" s="317"/>
      <c r="Z433" s="317"/>
      <c r="AA433" s="315">
        <f t="shared" si="143"/>
        <v>545.447</v>
      </c>
      <c r="AB433" s="317">
        <v>545.447</v>
      </c>
      <c r="AC433" s="317"/>
      <c r="AD433" s="317"/>
      <c r="AE433" s="315">
        <f t="shared" si="144"/>
        <v>413.404</v>
      </c>
      <c r="AF433" s="317">
        <f t="shared" si="157"/>
        <v>413.404</v>
      </c>
      <c r="AG433" s="317"/>
      <c r="AH433" s="317"/>
      <c r="AI433" s="315">
        <f t="shared" si="145"/>
        <v>1200</v>
      </c>
      <c r="AJ433" s="317">
        <f t="shared" si="158"/>
        <v>1200</v>
      </c>
      <c r="AK433" s="317"/>
      <c r="AL433" s="317"/>
      <c r="AM433" s="315">
        <f t="shared" si="146"/>
        <v>2800</v>
      </c>
      <c r="AN433" s="317">
        <v>2800</v>
      </c>
      <c r="AO433" s="317"/>
      <c r="AP433" s="317"/>
      <c r="AQ433" s="315">
        <f t="shared" si="147"/>
        <v>700</v>
      </c>
      <c r="AR433" s="317">
        <f t="shared" si="159"/>
        <v>700</v>
      </c>
      <c r="AS433" s="317"/>
      <c r="AT433" s="317"/>
      <c r="AU433" s="317"/>
      <c r="AV433" s="315">
        <f t="shared" si="148"/>
        <v>1200</v>
      </c>
      <c r="AW433" s="317">
        <f t="shared" si="160"/>
        <v>700</v>
      </c>
      <c r="AX433" s="317"/>
      <c r="AY433" s="317">
        <v>500</v>
      </c>
      <c r="AZ433" s="317"/>
      <c r="BA433" s="235"/>
      <c r="BB433" s="235"/>
      <c r="BC433" s="235"/>
      <c r="BD433" s="210">
        <f t="shared" si="155"/>
        <v>700</v>
      </c>
      <c r="BE433" s="909">
        <f t="shared" si="156"/>
        <v>1600</v>
      </c>
      <c r="BF433" s="319">
        <v>2022</v>
      </c>
      <c r="BG433" s="319" t="s">
        <v>2324</v>
      </c>
      <c r="BH433" s="319" t="s">
        <v>2327</v>
      </c>
      <c r="BI433" s="322" t="s">
        <v>450</v>
      </c>
    </row>
    <row r="434" spans="1:61" s="310" customFormat="1" ht="63">
      <c r="A434" s="363">
        <v>14</v>
      </c>
      <c r="B434" s="312" t="s">
        <v>566</v>
      </c>
      <c r="C434" s="313" t="s">
        <v>567</v>
      </c>
      <c r="D434" s="313" t="s">
        <v>568</v>
      </c>
      <c r="E434" s="313" t="s">
        <v>524</v>
      </c>
      <c r="F434" s="314" t="s">
        <v>569</v>
      </c>
      <c r="G434" s="315">
        <f t="shared" si="153"/>
        <v>7000</v>
      </c>
      <c r="H434" s="318">
        <v>6000</v>
      </c>
      <c r="I434" s="318">
        <v>1000</v>
      </c>
      <c r="J434" s="364"/>
      <c r="K434" s="317">
        <v>7000</v>
      </c>
      <c r="L434" s="317">
        <v>6000</v>
      </c>
      <c r="M434" s="985">
        <v>6800</v>
      </c>
      <c r="N434" s="317">
        <v>3000</v>
      </c>
      <c r="O434" s="315">
        <f t="shared" si="154"/>
        <v>0</v>
      </c>
      <c r="P434" s="317"/>
      <c r="Q434" s="317"/>
      <c r="R434" s="317"/>
      <c r="S434" s="315">
        <f t="shared" si="141"/>
        <v>2100</v>
      </c>
      <c r="T434" s="317">
        <v>2100</v>
      </c>
      <c r="U434" s="317"/>
      <c r="V434" s="317"/>
      <c r="W434" s="315">
        <f t="shared" si="142"/>
        <v>0</v>
      </c>
      <c r="X434" s="317"/>
      <c r="Y434" s="317"/>
      <c r="Z434" s="317"/>
      <c r="AA434" s="315">
        <f t="shared" si="143"/>
        <v>2100</v>
      </c>
      <c r="AB434" s="317">
        <v>2100</v>
      </c>
      <c r="AC434" s="317"/>
      <c r="AD434" s="317"/>
      <c r="AE434" s="315">
        <f t="shared" si="144"/>
        <v>0</v>
      </c>
      <c r="AF434" s="317">
        <f t="shared" si="157"/>
        <v>0</v>
      </c>
      <c r="AG434" s="317"/>
      <c r="AH434" s="317"/>
      <c r="AI434" s="315">
        <f t="shared" si="145"/>
        <v>2100</v>
      </c>
      <c r="AJ434" s="317">
        <f t="shared" si="158"/>
        <v>2100</v>
      </c>
      <c r="AK434" s="317"/>
      <c r="AL434" s="317"/>
      <c r="AM434" s="315">
        <f t="shared" si="146"/>
        <v>4900</v>
      </c>
      <c r="AN434" s="317">
        <v>4900</v>
      </c>
      <c r="AO434" s="317"/>
      <c r="AP434" s="317"/>
      <c r="AQ434" s="315">
        <f t="shared" si="147"/>
        <v>1100</v>
      </c>
      <c r="AR434" s="317">
        <f t="shared" si="159"/>
        <v>1100</v>
      </c>
      <c r="AS434" s="317"/>
      <c r="AT434" s="317"/>
      <c r="AU434" s="317"/>
      <c r="AV434" s="315">
        <f t="shared" si="148"/>
        <v>2100</v>
      </c>
      <c r="AW434" s="317">
        <f t="shared" si="160"/>
        <v>1100</v>
      </c>
      <c r="AX434" s="317"/>
      <c r="AY434" s="317">
        <v>1000</v>
      </c>
      <c r="AZ434" s="317"/>
      <c r="BA434" s="235"/>
      <c r="BB434" s="235"/>
      <c r="BC434" s="235"/>
      <c r="BD434" s="210">
        <f t="shared" si="155"/>
        <v>1100</v>
      </c>
      <c r="BE434" s="909">
        <f t="shared" si="156"/>
        <v>2800</v>
      </c>
      <c r="BF434" s="319">
        <v>2022</v>
      </c>
      <c r="BG434" s="319" t="s">
        <v>2324</v>
      </c>
      <c r="BH434" s="319" t="s">
        <v>2327</v>
      </c>
      <c r="BI434" s="322" t="s">
        <v>450</v>
      </c>
    </row>
    <row r="435" spans="1:61" s="310" customFormat="1" ht="31.5">
      <c r="A435" s="363">
        <v>15</v>
      </c>
      <c r="B435" s="312" t="s">
        <v>570</v>
      </c>
      <c r="C435" s="313" t="s">
        <v>567</v>
      </c>
      <c r="D435" s="313" t="s">
        <v>571</v>
      </c>
      <c r="E435" s="313" t="s">
        <v>524</v>
      </c>
      <c r="F435" s="314" t="s">
        <v>572</v>
      </c>
      <c r="G435" s="315">
        <f t="shared" si="153"/>
        <v>6000</v>
      </c>
      <c r="H435" s="318">
        <v>5000</v>
      </c>
      <c r="I435" s="318">
        <v>1000</v>
      </c>
      <c r="J435" s="364"/>
      <c r="K435" s="317">
        <v>6000</v>
      </c>
      <c r="L435" s="317">
        <v>5000</v>
      </c>
      <c r="M435" s="985">
        <v>5900</v>
      </c>
      <c r="N435" s="317">
        <v>3700</v>
      </c>
      <c r="O435" s="315">
        <f t="shared" si="154"/>
        <v>0</v>
      </c>
      <c r="P435" s="317"/>
      <c r="Q435" s="317"/>
      <c r="R435" s="317"/>
      <c r="S435" s="315">
        <f t="shared" si="141"/>
        <v>1800</v>
      </c>
      <c r="T435" s="317">
        <v>1800</v>
      </c>
      <c r="U435" s="317"/>
      <c r="V435" s="317"/>
      <c r="W435" s="315">
        <f t="shared" si="142"/>
        <v>0</v>
      </c>
      <c r="X435" s="317"/>
      <c r="Y435" s="317"/>
      <c r="Z435" s="317"/>
      <c r="AA435" s="315">
        <f t="shared" si="143"/>
        <v>1800</v>
      </c>
      <c r="AB435" s="317">
        <v>1800</v>
      </c>
      <c r="AC435" s="317"/>
      <c r="AD435" s="317"/>
      <c r="AE435" s="315">
        <f t="shared" si="144"/>
        <v>0</v>
      </c>
      <c r="AF435" s="317">
        <f t="shared" si="157"/>
        <v>0</v>
      </c>
      <c r="AG435" s="317"/>
      <c r="AH435" s="317"/>
      <c r="AI435" s="315">
        <f t="shared" si="145"/>
        <v>1800</v>
      </c>
      <c r="AJ435" s="317">
        <f t="shared" si="158"/>
        <v>1800</v>
      </c>
      <c r="AK435" s="317"/>
      <c r="AL435" s="317"/>
      <c r="AM435" s="315">
        <f t="shared" si="146"/>
        <v>4200</v>
      </c>
      <c r="AN435" s="317">
        <v>4200</v>
      </c>
      <c r="AO435" s="317"/>
      <c r="AP435" s="317"/>
      <c r="AQ435" s="315">
        <f t="shared" si="147"/>
        <v>800</v>
      </c>
      <c r="AR435" s="317">
        <f t="shared" si="159"/>
        <v>800</v>
      </c>
      <c r="AS435" s="317"/>
      <c r="AT435" s="317"/>
      <c r="AU435" s="317"/>
      <c r="AV435" s="315">
        <f t="shared" si="148"/>
        <v>1800</v>
      </c>
      <c r="AW435" s="317">
        <f t="shared" si="160"/>
        <v>800</v>
      </c>
      <c r="AX435" s="317"/>
      <c r="AY435" s="317">
        <v>1000</v>
      </c>
      <c r="AZ435" s="317"/>
      <c r="BA435" s="235"/>
      <c r="BB435" s="235"/>
      <c r="BC435" s="235"/>
      <c r="BD435" s="210">
        <f t="shared" si="155"/>
        <v>800</v>
      </c>
      <c r="BE435" s="909">
        <f t="shared" si="156"/>
        <v>2400</v>
      </c>
      <c r="BF435" s="319">
        <v>2022</v>
      </c>
      <c r="BG435" s="319" t="s">
        <v>2324</v>
      </c>
      <c r="BH435" s="319" t="s">
        <v>2327</v>
      </c>
      <c r="BI435" s="322" t="s">
        <v>450</v>
      </c>
    </row>
    <row r="436" spans="1:61" s="310" customFormat="1" ht="63">
      <c r="A436" s="363">
        <v>16</v>
      </c>
      <c r="B436" s="312" t="s">
        <v>573</v>
      </c>
      <c r="C436" s="313" t="s">
        <v>567</v>
      </c>
      <c r="D436" s="313" t="s">
        <v>574</v>
      </c>
      <c r="E436" s="313" t="s">
        <v>524</v>
      </c>
      <c r="F436" s="314" t="s">
        <v>575</v>
      </c>
      <c r="G436" s="315">
        <f t="shared" si="153"/>
        <v>7000</v>
      </c>
      <c r="H436" s="318">
        <v>5000</v>
      </c>
      <c r="I436" s="318">
        <v>2000</v>
      </c>
      <c r="J436" s="364"/>
      <c r="K436" s="317">
        <v>7000</v>
      </c>
      <c r="L436" s="317">
        <v>5000</v>
      </c>
      <c r="M436" s="985">
        <v>6800</v>
      </c>
      <c r="N436" s="317">
        <v>3000</v>
      </c>
      <c r="O436" s="315">
        <f t="shared" si="154"/>
        <v>0</v>
      </c>
      <c r="P436" s="317"/>
      <c r="Q436" s="317"/>
      <c r="R436" s="317"/>
      <c r="S436" s="315">
        <f t="shared" si="141"/>
        <v>1500</v>
      </c>
      <c r="T436" s="317">
        <v>1500</v>
      </c>
      <c r="U436" s="317"/>
      <c r="V436" s="317"/>
      <c r="W436" s="315">
        <f t="shared" si="142"/>
        <v>0</v>
      </c>
      <c r="X436" s="317"/>
      <c r="Y436" s="317"/>
      <c r="Z436" s="317"/>
      <c r="AA436" s="315">
        <f t="shared" si="143"/>
        <v>1500</v>
      </c>
      <c r="AB436" s="317">
        <v>1500</v>
      </c>
      <c r="AC436" s="317"/>
      <c r="AD436" s="317"/>
      <c r="AE436" s="315">
        <f t="shared" si="144"/>
        <v>0</v>
      </c>
      <c r="AF436" s="317">
        <f t="shared" si="157"/>
        <v>0</v>
      </c>
      <c r="AG436" s="317"/>
      <c r="AH436" s="317"/>
      <c r="AI436" s="315">
        <f t="shared" si="145"/>
        <v>1500</v>
      </c>
      <c r="AJ436" s="317">
        <f t="shared" si="158"/>
        <v>1500</v>
      </c>
      <c r="AK436" s="317"/>
      <c r="AL436" s="317"/>
      <c r="AM436" s="315">
        <f t="shared" si="146"/>
        <v>4300</v>
      </c>
      <c r="AN436" s="317">
        <v>4300</v>
      </c>
      <c r="AO436" s="317"/>
      <c r="AP436" s="317"/>
      <c r="AQ436" s="315">
        <f t="shared" si="147"/>
        <v>700</v>
      </c>
      <c r="AR436" s="317">
        <f t="shared" si="159"/>
        <v>700</v>
      </c>
      <c r="AS436" s="317"/>
      <c r="AT436" s="317"/>
      <c r="AU436" s="317"/>
      <c r="AV436" s="315">
        <f t="shared" si="148"/>
        <v>2700</v>
      </c>
      <c r="AW436" s="317">
        <f t="shared" si="160"/>
        <v>700</v>
      </c>
      <c r="AX436" s="317"/>
      <c r="AY436" s="317">
        <v>2000</v>
      </c>
      <c r="AZ436" s="317"/>
      <c r="BA436" s="235"/>
      <c r="BB436" s="235"/>
      <c r="BC436" s="235"/>
      <c r="BD436" s="210">
        <f t="shared" si="155"/>
        <v>700</v>
      </c>
      <c r="BE436" s="909">
        <f t="shared" si="156"/>
        <v>2800</v>
      </c>
      <c r="BF436" s="319">
        <v>2022</v>
      </c>
      <c r="BG436" s="319" t="s">
        <v>2324</v>
      </c>
      <c r="BH436" s="319" t="s">
        <v>2327</v>
      </c>
      <c r="BI436" s="322" t="s">
        <v>450</v>
      </c>
    </row>
    <row r="437" spans="1:61" s="310" customFormat="1" ht="38.25">
      <c r="A437" s="363">
        <v>17</v>
      </c>
      <c r="B437" s="312" t="s">
        <v>576</v>
      </c>
      <c r="C437" s="313" t="s">
        <v>577</v>
      </c>
      <c r="D437" s="313" t="s">
        <v>578</v>
      </c>
      <c r="E437" s="313" t="s">
        <v>524</v>
      </c>
      <c r="F437" s="314" t="s">
        <v>579</v>
      </c>
      <c r="G437" s="315">
        <f t="shared" si="153"/>
        <v>2000</v>
      </c>
      <c r="H437" s="318">
        <v>2000</v>
      </c>
      <c r="I437" s="323"/>
      <c r="J437" s="364"/>
      <c r="K437" s="317">
        <v>2000</v>
      </c>
      <c r="L437" s="317">
        <v>2000</v>
      </c>
      <c r="M437" s="985">
        <v>1045</v>
      </c>
      <c r="N437" s="317">
        <v>530</v>
      </c>
      <c r="O437" s="315">
        <f t="shared" si="154"/>
        <v>0</v>
      </c>
      <c r="P437" s="317"/>
      <c r="Q437" s="317"/>
      <c r="R437" s="317"/>
      <c r="S437" s="315">
        <f t="shared" si="141"/>
        <v>400</v>
      </c>
      <c r="T437" s="317">
        <v>400</v>
      </c>
      <c r="U437" s="317"/>
      <c r="V437" s="317"/>
      <c r="W437" s="315">
        <f t="shared" si="142"/>
        <v>0</v>
      </c>
      <c r="X437" s="317"/>
      <c r="Y437" s="317"/>
      <c r="Z437" s="317"/>
      <c r="AA437" s="315">
        <f t="shared" ref="AA437:AA514" si="161">SUM(AB437:AD437)</f>
        <v>400</v>
      </c>
      <c r="AB437" s="317">
        <v>400</v>
      </c>
      <c r="AC437" s="317"/>
      <c r="AD437" s="317"/>
      <c r="AE437" s="315">
        <f t="shared" ref="AE437:AE514" si="162">SUM(AF437:AH437)</f>
        <v>0</v>
      </c>
      <c r="AF437" s="317">
        <f t="shared" si="157"/>
        <v>0</v>
      </c>
      <c r="AG437" s="317"/>
      <c r="AH437" s="317"/>
      <c r="AI437" s="315">
        <f t="shared" ref="AI437:AI514" si="163">SUM(AJ437:AL437)</f>
        <v>400</v>
      </c>
      <c r="AJ437" s="317">
        <f t="shared" si="158"/>
        <v>400</v>
      </c>
      <c r="AK437" s="317"/>
      <c r="AL437" s="317"/>
      <c r="AM437" s="315">
        <f t="shared" ref="AM437:AM514" si="164">SUM(AN437:AP437)</f>
        <v>1400</v>
      </c>
      <c r="AN437" s="317">
        <v>1400</v>
      </c>
      <c r="AO437" s="317"/>
      <c r="AP437" s="317"/>
      <c r="AQ437" s="315">
        <f t="shared" ref="AQ437:AQ514" si="165">SUM(AR437:AT437)</f>
        <v>600</v>
      </c>
      <c r="AR437" s="317">
        <f t="shared" si="159"/>
        <v>600</v>
      </c>
      <c r="AS437" s="317"/>
      <c r="AT437" s="317"/>
      <c r="AU437" s="317"/>
      <c r="AV437" s="315">
        <f t="shared" ref="AV437:AV514" si="166">SUM(AW437:AY437)</f>
        <v>600</v>
      </c>
      <c r="AW437" s="317">
        <f t="shared" si="160"/>
        <v>600</v>
      </c>
      <c r="AX437" s="317"/>
      <c r="AY437" s="317"/>
      <c r="AZ437" s="317"/>
      <c r="BA437" s="235"/>
      <c r="BB437" s="235"/>
      <c r="BC437" s="235"/>
      <c r="BD437" s="210">
        <f t="shared" si="155"/>
        <v>600</v>
      </c>
      <c r="BE437" s="909">
        <f t="shared" si="156"/>
        <v>1000</v>
      </c>
      <c r="BF437" s="319">
        <v>2022</v>
      </c>
      <c r="BG437" s="319" t="s">
        <v>2324</v>
      </c>
      <c r="BH437" s="319" t="s">
        <v>2327</v>
      </c>
      <c r="BI437" s="365"/>
    </row>
    <row r="438" spans="1:61" s="310" customFormat="1" ht="31.5">
      <c r="A438" s="363">
        <v>18</v>
      </c>
      <c r="B438" s="312" t="s">
        <v>580</v>
      </c>
      <c r="C438" s="313" t="s">
        <v>534</v>
      </c>
      <c r="D438" s="313" t="s">
        <v>581</v>
      </c>
      <c r="E438" s="313" t="s">
        <v>524</v>
      </c>
      <c r="F438" s="314" t="s">
        <v>582</v>
      </c>
      <c r="G438" s="315">
        <f t="shared" si="153"/>
        <v>4000</v>
      </c>
      <c r="H438" s="318">
        <v>4000</v>
      </c>
      <c r="I438" s="323"/>
      <c r="J438" s="364"/>
      <c r="K438" s="317">
        <v>4000</v>
      </c>
      <c r="L438" s="317">
        <v>4000</v>
      </c>
      <c r="M438" s="985">
        <v>3102</v>
      </c>
      <c r="N438" s="317">
        <v>602</v>
      </c>
      <c r="O438" s="315">
        <f t="shared" si="154"/>
        <v>5.5109999999999673</v>
      </c>
      <c r="P438" s="317">
        <v>5.5109999999999673</v>
      </c>
      <c r="Q438" s="317"/>
      <c r="R438" s="317"/>
      <c r="S438" s="315">
        <f t="shared" ref="S438:S515" si="167">SUM(T438:V438)</f>
        <v>580</v>
      </c>
      <c r="T438" s="317">
        <v>580</v>
      </c>
      <c r="U438" s="317"/>
      <c r="V438" s="317"/>
      <c r="W438" s="315">
        <f t="shared" ref="W438:W515" si="168">SUM(X438:Z438)</f>
        <v>0</v>
      </c>
      <c r="X438" s="317"/>
      <c r="Y438" s="317"/>
      <c r="Z438" s="317"/>
      <c r="AA438" s="315">
        <f t="shared" si="161"/>
        <v>0</v>
      </c>
      <c r="AB438" s="317"/>
      <c r="AC438" s="317"/>
      <c r="AD438" s="317"/>
      <c r="AE438" s="315">
        <f t="shared" si="162"/>
        <v>5.5109999999999673</v>
      </c>
      <c r="AF438" s="317">
        <f t="shared" si="157"/>
        <v>5.5109999999999673</v>
      </c>
      <c r="AG438" s="317"/>
      <c r="AH438" s="317"/>
      <c r="AI438" s="315">
        <f t="shared" si="163"/>
        <v>580</v>
      </c>
      <c r="AJ438" s="317">
        <f t="shared" si="158"/>
        <v>580</v>
      </c>
      <c r="AK438" s="317"/>
      <c r="AL438" s="317"/>
      <c r="AM438" s="315">
        <f t="shared" si="164"/>
        <v>2795</v>
      </c>
      <c r="AN438" s="317">
        <v>2795</v>
      </c>
      <c r="AO438" s="317"/>
      <c r="AP438" s="317"/>
      <c r="AQ438" s="315">
        <f t="shared" si="165"/>
        <v>1205</v>
      </c>
      <c r="AR438" s="317">
        <f t="shared" si="159"/>
        <v>1205</v>
      </c>
      <c r="AS438" s="317"/>
      <c r="AT438" s="317"/>
      <c r="AU438" s="317"/>
      <c r="AV438" s="315">
        <f t="shared" si="166"/>
        <v>1205</v>
      </c>
      <c r="AW438" s="317">
        <f t="shared" si="160"/>
        <v>1205</v>
      </c>
      <c r="AX438" s="317"/>
      <c r="AY438" s="317"/>
      <c r="AZ438" s="317"/>
      <c r="BA438" s="235"/>
      <c r="BB438" s="235"/>
      <c r="BC438" s="235"/>
      <c r="BD438" s="210">
        <f t="shared" si="155"/>
        <v>1205</v>
      </c>
      <c r="BE438" s="909">
        <f t="shared" si="156"/>
        <v>2215</v>
      </c>
      <c r="BF438" s="319">
        <v>2022</v>
      </c>
      <c r="BG438" s="319" t="s">
        <v>2324</v>
      </c>
      <c r="BH438" s="319" t="s">
        <v>2327</v>
      </c>
      <c r="BI438" s="365"/>
    </row>
    <row r="439" spans="1:61" s="310" customFormat="1" ht="30">
      <c r="A439" s="363">
        <v>19</v>
      </c>
      <c r="B439" s="312" t="s">
        <v>583</v>
      </c>
      <c r="C439" s="313" t="s">
        <v>483</v>
      </c>
      <c r="D439" s="313" t="s">
        <v>584</v>
      </c>
      <c r="E439" s="313" t="s">
        <v>524</v>
      </c>
      <c r="F439" s="314" t="s">
        <v>585</v>
      </c>
      <c r="G439" s="315">
        <f t="shared" si="153"/>
        <v>2000</v>
      </c>
      <c r="H439" s="318">
        <v>2000</v>
      </c>
      <c r="I439" s="318"/>
      <c r="J439" s="318"/>
      <c r="K439" s="317">
        <v>2000</v>
      </c>
      <c r="L439" s="317">
        <v>2000</v>
      </c>
      <c r="M439" s="985">
        <v>1145</v>
      </c>
      <c r="N439" s="317">
        <v>545</v>
      </c>
      <c r="O439" s="315">
        <f t="shared" si="154"/>
        <v>800</v>
      </c>
      <c r="P439" s="317">
        <v>800</v>
      </c>
      <c r="Q439" s="317"/>
      <c r="R439" s="317"/>
      <c r="S439" s="315">
        <f t="shared" si="167"/>
        <v>600</v>
      </c>
      <c r="T439" s="317">
        <v>600</v>
      </c>
      <c r="U439" s="317"/>
      <c r="V439" s="317"/>
      <c r="W439" s="315">
        <f t="shared" si="168"/>
        <v>674.19500000000005</v>
      </c>
      <c r="X439" s="317">
        <v>674.19500000000005</v>
      </c>
      <c r="Y439" s="317"/>
      <c r="Z439" s="317"/>
      <c r="AA439" s="315">
        <f t="shared" si="161"/>
        <v>120.46</v>
      </c>
      <c r="AB439" s="317">
        <v>120.46</v>
      </c>
      <c r="AC439" s="317"/>
      <c r="AD439" s="317"/>
      <c r="AE439" s="315">
        <f t="shared" si="162"/>
        <v>800</v>
      </c>
      <c r="AF439" s="317">
        <f t="shared" si="157"/>
        <v>800</v>
      </c>
      <c r="AG439" s="317"/>
      <c r="AH439" s="317"/>
      <c r="AI439" s="315">
        <f t="shared" si="163"/>
        <v>600</v>
      </c>
      <c r="AJ439" s="317">
        <f t="shared" si="158"/>
        <v>600</v>
      </c>
      <c r="AK439" s="317"/>
      <c r="AL439" s="317"/>
      <c r="AM439" s="315">
        <f t="shared" si="164"/>
        <v>1400</v>
      </c>
      <c r="AN439" s="317">
        <v>1400</v>
      </c>
      <c r="AO439" s="317"/>
      <c r="AP439" s="317"/>
      <c r="AQ439" s="315">
        <f t="shared" si="165"/>
        <v>600</v>
      </c>
      <c r="AR439" s="317">
        <f t="shared" si="159"/>
        <v>600</v>
      </c>
      <c r="AS439" s="317"/>
      <c r="AT439" s="317"/>
      <c r="AU439" s="317"/>
      <c r="AV439" s="315">
        <f t="shared" si="166"/>
        <v>600</v>
      </c>
      <c r="AW439" s="317">
        <f t="shared" si="160"/>
        <v>600</v>
      </c>
      <c r="AX439" s="317"/>
      <c r="AY439" s="317"/>
      <c r="AZ439" s="317"/>
      <c r="BA439" s="235"/>
      <c r="BB439" s="235"/>
      <c r="BC439" s="235"/>
      <c r="BD439" s="210">
        <f t="shared" si="155"/>
        <v>600</v>
      </c>
      <c r="BE439" s="909">
        <f t="shared" si="156"/>
        <v>800</v>
      </c>
      <c r="BF439" s="319">
        <v>2022</v>
      </c>
      <c r="BG439" s="319" t="s">
        <v>2324</v>
      </c>
      <c r="BH439" s="319" t="s">
        <v>2327</v>
      </c>
      <c r="BI439" s="365"/>
    </row>
    <row r="440" spans="1:61" s="310" customFormat="1" ht="57" customHeight="1">
      <c r="A440" s="363">
        <v>20</v>
      </c>
      <c r="B440" s="312" t="s">
        <v>586</v>
      </c>
      <c r="C440" s="313" t="s">
        <v>587</v>
      </c>
      <c r="D440" s="313" t="s">
        <v>588</v>
      </c>
      <c r="E440" s="313" t="s">
        <v>524</v>
      </c>
      <c r="F440" s="314" t="s">
        <v>589</v>
      </c>
      <c r="G440" s="315">
        <v>3150</v>
      </c>
      <c r="H440" s="318">
        <v>3150</v>
      </c>
      <c r="I440" s="318"/>
      <c r="J440" s="318"/>
      <c r="K440" s="317">
        <v>3150</v>
      </c>
      <c r="L440" s="317">
        <v>3150</v>
      </c>
      <c r="M440" s="985">
        <v>2075</v>
      </c>
      <c r="N440" s="317">
        <v>1130</v>
      </c>
      <c r="O440" s="315">
        <f t="shared" si="154"/>
        <v>1800</v>
      </c>
      <c r="P440" s="317">
        <v>1800</v>
      </c>
      <c r="Q440" s="317"/>
      <c r="R440" s="317"/>
      <c r="S440" s="315">
        <f t="shared" si="167"/>
        <v>400</v>
      </c>
      <c r="T440" s="317">
        <v>400</v>
      </c>
      <c r="U440" s="317"/>
      <c r="V440" s="317"/>
      <c r="W440" s="315">
        <f t="shared" si="168"/>
        <v>1800</v>
      </c>
      <c r="X440" s="317">
        <v>1800</v>
      </c>
      <c r="Y440" s="317"/>
      <c r="Z440" s="317"/>
      <c r="AA440" s="315">
        <f t="shared" si="161"/>
        <v>400</v>
      </c>
      <c r="AB440" s="317">
        <v>400</v>
      </c>
      <c r="AC440" s="317"/>
      <c r="AD440" s="317"/>
      <c r="AE440" s="315">
        <f t="shared" si="162"/>
        <v>1800</v>
      </c>
      <c r="AF440" s="317">
        <f t="shared" si="157"/>
        <v>1800</v>
      </c>
      <c r="AG440" s="317"/>
      <c r="AH440" s="317"/>
      <c r="AI440" s="315">
        <f t="shared" si="163"/>
        <v>400</v>
      </c>
      <c r="AJ440" s="317">
        <f t="shared" si="158"/>
        <v>400</v>
      </c>
      <c r="AK440" s="317"/>
      <c r="AL440" s="317"/>
      <c r="AM440" s="315">
        <f t="shared" si="164"/>
        <v>2200</v>
      </c>
      <c r="AN440" s="317">
        <v>2200</v>
      </c>
      <c r="AO440" s="317"/>
      <c r="AP440" s="317"/>
      <c r="AQ440" s="315">
        <f t="shared" si="165"/>
        <v>950</v>
      </c>
      <c r="AR440" s="317">
        <f t="shared" si="159"/>
        <v>950</v>
      </c>
      <c r="AS440" s="317"/>
      <c r="AT440" s="317"/>
      <c r="AU440" s="317"/>
      <c r="AV440" s="315">
        <f t="shared" si="166"/>
        <v>950</v>
      </c>
      <c r="AW440" s="317">
        <f t="shared" si="160"/>
        <v>950</v>
      </c>
      <c r="AX440" s="317"/>
      <c r="AY440" s="317"/>
      <c r="AZ440" s="317"/>
      <c r="BA440" s="235"/>
      <c r="BB440" s="235"/>
      <c r="BC440" s="235"/>
      <c r="BD440" s="210">
        <f t="shared" si="155"/>
        <v>950</v>
      </c>
      <c r="BE440" s="909">
        <f t="shared" si="156"/>
        <v>1800</v>
      </c>
      <c r="BF440" s="319">
        <v>2022</v>
      </c>
      <c r="BG440" s="319" t="s">
        <v>2324</v>
      </c>
      <c r="BH440" s="319" t="s">
        <v>2327</v>
      </c>
      <c r="BI440" s="365"/>
    </row>
    <row r="441" spans="1:61" s="310" customFormat="1" ht="54" customHeight="1">
      <c r="A441" s="363">
        <v>21</v>
      </c>
      <c r="B441" s="312" t="s">
        <v>590</v>
      </c>
      <c r="C441" s="313" t="s">
        <v>534</v>
      </c>
      <c r="D441" s="313" t="s">
        <v>591</v>
      </c>
      <c r="E441" s="313" t="s">
        <v>524</v>
      </c>
      <c r="F441" s="314" t="s">
        <v>592</v>
      </c>
      <c r="G441" s="315">
        <v>5000</v>
      </c>
      <c r="H441" s="318">
        <v>4980</v>
      </c>
      <c r="I441" s="318"/>
      <c r="J441" s="318">
        <v>20</v>
      </c>
      <c r="K441" s="317">
        <v>4980</v>
      </c>
      <c r="L441" s="317">
        <v>4980</v>
      </c>
      <c r="M441" s="985">
        <v>2320</v>
      </c>
      <c r="N441" s="317">
        <v>820</v>
      </c>
      <c r="O441" s="315">
        <f t="shared" si="154"/>
        <v>1550.492</v>
      </c>
      <c r="P441" s="317">
        <v>1550.492</v>
      </c>
      <c r="Q441" s="317"/>
      <c r="R441" s="317"/>
      <c r="S441" s="315">
        <f t="shared" si="167"/>
        <v>500</v>
      </c>
      <c r="T441" s="317">
        <v>500</v>
      </c>
      <c r="U441" s="317"/>
      <c r="V441" s="317"/>
      <c r="W441" s="315">
        <f t="shared" si="168"/>
        <v>1290.5440000000001</v>
      </c>
      <c r="X441" s="317">
        <v>1290.5440000000001</v>
      </c>
      <c r="Y441" s="317"/>
      <c r="Z441" s="317"/>
      <c r="AA441" s="315">
        <f t="shared" si="161"/>
        <v>0</v>
      </c>
      <c r="AB441" s="317"/>
      <c r="AC441" s="317"/>
      <c r="AD441" s="317"/>
      <c r="AE441" s="315">
        <f t="shared" si="162"/>
        <v>1550.492</v>
      </c>
      <c r="AF441" s="317">
        <f t="shared" si="157"/>
        <v>1550.492</v>
      </c>
      <c r="AG441" s="317"/>
      <c r="AH441" s="317"/>
      <c r="AI441" s="315">
        <f t="shared" si="163"/>
        <v>500</v>
      </c>
      <c r="AJ441" s="317">
        <f t="shared" si="158"/>
        <v>500</v>
      </c>
      <c r="AK441" s="317"/>
      <c r="AL441" s="317"/>
      <c r="AM441" s="315">
        <f t="shared" si="164"/>
        <v>3480</v>
      </c>
      <c r="AN441" s="317">
        <v>3480</v>
      </c>
      <c r="AO441" s="317"/>
      <c r="AP441" s="317"/>
      <c r="AQ441" s="315">
        <f t="shared" si="165"/>
        <v>1500</v>
      </c>
      <c r="AR441" s="317">
        <f t="shared" si="159"/>
        <v>1500</v>
      </c>
      <c r="AS441" s="317"/>
      <c r="AT441" s="317"/>
      <c r="AU441" s="317"/>
      <c r="AV441" s="315">
        <f t="shared" si="166"/>
        <v>1500</v>
      </c>
      <c r="AW441" s="317">
        <f t="shared" si="160"/>
        <v>1500</v>
      </c>
      <c r="AX441" s="317"/>
      <c r="AY441" s="317"/>
      <c r="AZ441" s="317"/>
      <c r="BA441" s="235"/>
      <c r="BB441" s="235"/>
      <c r="BC441" s="235"/>
      <c r="BD441" s="210">
        <f t="shared" si="155"/>
        <v>1500</v>
      </c>
      <c r="BE441" s="909">
        <f t="shared" si="156"/>
        <v>2980</v>
      </c>
      <c r="BF441" s="319">
        <v>2022</v>
      </c>
      <c r="BG441" s="319" t="s">
        <v>2324</v>
      </c>
      <c r="BH441" s="319" t="s">
        <v>2327</v>
      </c>
      <c r="BI441" s="365"/>
    </row>
    <row r="442" spans="1:61" s="310" customFormat="1" ht="39" customHeight="1">
      <c r="A442" s="363">
        <v>22</v>
      </c>
      <c r="B442" s="312" t="s">
        <v>593</v>
      </c>
      <c r="C442" s="313" t="s">
        <v>483</v>
      </c>
      <c r="D442" s="313" t="s">
        <v>594</v>
      </c>
      <c r="E442" s="313" t="s">
        <v>524</v>
      </c>
      <c r="F442" s="314" t="s">
        <v>595</v>
      </c>
      <c r="G442" s="315">
        <v>4500</v>
      </c>
      <c r="H442" s="318">
        <v>4490</v>
      </c>
      <c r="I442" s="318"/>
      <c r="J442" s="318">
        <v>10</v>
      </c>
      <c r="K442" s="317">
        <v>4490</v>
      </c>
      <c r="L442" s="317">
        <v>4490</v>
      </c>
      <c r="M442" s="985">
        <v>2184</v>
      </c>
      <c r="N442" s="317">
        <v>684</v>
      </c>
      <c r="O442" s="315">
        <f t="shared" si="154"/>
        <v>1093.127</v>
      </c>
      <c r="P442" s="317">
        <v>1093.127</v>
      </c>
      <c r="Q442" s="317"/>
      <c r="R442" s="317"/>
      <c r="S442" s="315">
        <f t="shared" si="167"/>
        <v>650</v>
      </c>
      <c r="T442" s="317">
        <v>650</v>
      </c>
      <c r="U442" s="317"/>
      <c r="V442" s="317"/>
      <c r="W442" s="315">
        <f t="shared" si="168"/>
        <v>1093.127</v>
      </c>
      <c r="X442" s="317">
        <v>1093.127</v>
      </c>
      <c r="Y442" s="317"/>
      <c r="Z442" s="317"/>
      <c r="AA442" s="315">
        <f t="shared" si="161"/>
        <v>0</v>
      </c>
      <c r="AB442" s="317"/>
      <c r="AC442" s="317"/>
      <c r="AD442" s="317"/>
      <c r="AE442" s="315">
        <f t="shared" si="162"/>
        <v>1093.127</v>
      </c>
      <c r="AF442" s="317">
        <f t="shared" si="157"/>
        <v>1093.127</v>
      </c>
      <c r="AG442" s="317"/>
      <c r="AH442" s="317"/>
      <c r="AI442" s="315">
        <f t="shared" si="163"/>
        <v>650</v>
      </c>
      <c r="AJ442" s="317">
        <f t="shared" si="158"/>
        <v>650</v>
      </c>
      <c r="AK442" s="317"/>
      <c r="AL442" s="317"/>
      <c r="AM442" s="315">
        <f t="shared" si="164"/>
        <v>3150</v>
      </c>
      <c r="AN442" s="317">
        <v>3150</v>
      </c>
      <c r="AO442" s="317"/>
      <c r="AP442" s="317"/>
      <c r="AQ442" s="315">
        <f t="shared" si="165"/>
        <v>1340</v>
      </c>
      <c r="AR442" s="317">
        <f t="shared" si="159"/>
        <v>1340</v>
      </c>
      <c r="AS442" s="317"/>
      <c r="AT442" s="317"/>
      <c r="AU442" s="317"/>
      <c r="AV442" s="315">
        <f t="shared" si="166"/>
        <v>1340</v>
      </c>
      <c r="AW442" s="317">
        <f t="shared" si="160"/>
        <v>1340</v>
      </c>
      <c r="AX442" s="317"/>
      <c r="AY442" s="317"/>
      <c r="AZ442" s="317"/>
      <c r="BA442" s="235"/>
      <c r="BB442" s="235"/>
      <c r="BC442" s="235"/>
      <c r="BD442" s="210">
        <f t="shared" si="155"/>
        <v>1340</v>
      </c>
      <c r="BE442" s="909">
        <f t="shared" si="156"/>
        <v>2500</v>
      </c>
      <c r="BF442" s="319">
        <v>2022</v>
      </c>
      <c r="BG442" s="319" t="s">
        <v>2324</v>
      </c>
      <c r="BH442" s="319" t="s">
        <v>2327</v>
      </c>
      <c r="BI442" s="365"/>
    </row>
    <row r="443" spans="1:61" s="600" customFormat="1" ht="37.5" customHeight="1">
      <c r="A443" s="597">
        <v>1</v>
      </c>
      <c r="B443" s="544" t="s">
        <v>596</v>
      </c>
      <c r="C443" s="545" t="s">
        <v>483</v>
      </c>
      <c r="D443" s="545" t="s">
        <v>597</v>
      </c>
      <c r="E443" s="545" t="s">
        <v>598</v>
      </c>
      <c r="F443" s="546" t="s">
        <v>599</v>
      </c>
      <c r="G443" s="548">
        <v>1000</v>
      </c>
      <c r="H443" s="548">
        <v>979.048</v>
      </c>
      <c r="I443" s="598"/>
      <c r="J443" s="548">
        <v>20.952000000000002</v>
      </c>
      <c r="K443" s="548">
        <v>979</v>
      </c>
      <c r="L443" s="548">
        <v>979</v>
      </c>
      <c r="M443" s="986">
        <v>442</v>
      </c>
      <c r="N443" s="548">
        <v>442</v>
      </c>
      <c r="O443" s="547">
        <f t="shared" si="154"/>
        <v>0</v>
      </c>
      <c r="P443" s="548"/>
      <c r="Q443" s="548"/>
      <c r="R443" s="548"/>
      <c r="S443" s="547">
        <f t="shared" si="167"/>
        <v>200</v>
      </c>
      <c r="T443" s="548">
        <v>200</v>
      </c>
      <c r="U443" s="548"/>
      <c r="V443" s="548"/>
      <c r="W443" s="547">
        <f t="shared" si="168"/>
        <v>0</v>
      </c>
      <c r="X443" s="548"/>
      <c r="Y443" s="548"/>
      <c r="Z443" s="548"/>
      <c r="AA443" s="547">
        <f t="shared" si="161"/>
        <v>200</v>
      </c>
      <c r="AB443" s="548">
        <v>200</v>
      </c>
      <c r="AC443" s="548"/>
      <c r="AD443" s="548"/>
      <c r="AE443" s="547">
        <f t="shared" si="162"/>
        <v>0</v>
      </c>
      <c r="AF443" s="548">
        <f t="shared" si="157"/>
        <v>0</v>
      </c>
      <c r="AG443" s="548"/>
      <c r="AH443" s="548"/>
      <c r="AI443" s="547">
        <f t="shared" si="163"/>
        <v>200</v>
      </c>
      <c r="AJ443" s="548">
        <f t="shared" si="158"/>
        <v>200</v>
      </c>
      <c r="AK443" s="548"/>
      <c r="AL443" s="548"/>
      <c r="AM443" s="547">
        <f t="shared" si="164"/>
        <v>200</v>
      </c>
      <c r="AN443" s="548">
        <v>200</v>
      </c>
      <c r="AO443" s="548"/>
      <c r="AP443" s="548"/>
      <c r="AQ443" s="547">
        <f t="shared" si="165"/>
        <v>779</v>
      </c>
      <c r="AR443" s="548">
        <f t="shared" si="159"/>
        <v>779</v>
      </c>
      <c r="AS443" s="548"/>
      <c r="AT443" s="548"/>
      <c r="AU443" s="548"/>
      <c r="AV443" s="547">
        <f t="shared" si="166"/>
        <v>730.05</v>
      </c>
      <c r="AW443" s="548">
        <f>L443*95%-AN443</f>
        <v>730.05</v>
      </c>
      <c r="AX443" s="548"/>
      <c r="AY443" s="548"/>
      <c r="AZ443" s="548"/>
      <c r="BA443" s="510"/>
      <c r="BB443" s="510"/>
      <c r="BC443" s="510"/>
      <c r="BD443" s="510"/>
      <c r="BE443" s="910">
        <f t="shared" si="156"/>
        <v>0</v>
      </c>
      <c r="BF443" s="527">
        <v>2023</v>
      </c>
      <c r="BG443" s="527" t="s">
        <v>2324</v>
      </c>
      <c r="BH443" s="527" t="s">
        <v>2327</v>
      </c>
      <c r="BI443" s="599"/>
    </row>
    <row r="444" spans="1:61" s="61" customFormat="1" ht="41.25" hidden="1" customHeight="1">
      <c r="A444" s="123">
        <v>1</v>
      </c>
      <c r="B444" s="79" t="s">
        <v>600</v>
      </c>
      <c r="C444" s="84" t="s">
        <v>513</v>
      </c>
      <c r="D444" s="84" t="s">
        <v>601</v>
      </c>
      <c r="E444" s="85" t="s">
        <v>521</v>
      </c>
      <c r="F444" s="124"/>
      <c r="G444" s="96">
        <v>5000</v>
      </c>
      <c r="H444" s="96">
        <v>5000</v>
      </c>
      <c r="I444" s="100"/>
      <c r="J444" s="96"/>
      <c r="K444" s="96">
        <v>979</v>
      </c>
      <c r="L444" s="96">
        <v>5000</v>
      </c>
      <c r="M444" s="987"/>
      <c r="N444" s="96"/>
      <c r="O444" s="125"/>
      <c r="P444" s="96"/>
      <c r="Q444" s="96"/>
      <c r="R444" s="96"/>
      <c r="S444" s="125">
        <f t="shared" si="167"/>
        <v>0</v>
      </c>
      <c r="T444" s="96"/>
      <c r="U444" s="96"/>
      <c r="V444" s="96"/>
      <c r="W444" s="125">
        <f t="shared" si="168"/>
        <v>0</v>
      </c>
      <c r="X444" s="96"/>
      <c r="Y444" s="96"/>
      <c r="Z444" s="96"/>
      <c r="AA444" s="125">
        <f t="shared" si="161"/>
        <v>0</v>
      </c>
      <c r="AB444" s="96"/>
      <c r="AC444" s="96"/>
      <c r="AD444" s="96"/>
      <c r="AE444" s="125">
        <f t="shared" si="162"/>
        <v>0</v>
      </c>
      <c r="AF444" s="96"/>
      <c r="AG444" s="96"/>
      <c r="AH444" s="96"/>
      <c r="AI444" s="125">
        <f t="shared" si="163"/>
        <v>0</v>
      </c>
      <c r="AJ444" s="96"/>
      <c r="AK444" s="96"/>
      <c r="AL444" s="96"/>
      <c r="AM444" s="125">
        <f t="shared" si="164"/>
        <v>0</v>
      </c>
      <c r="AN444" s="96"/>
      <c r="AO444" s="96"/>
      <c r="AP444" s="96"/>
      <c r="AQ444" s="125">
        <f t="shared" si="165"/>
        <v>0</v>
      </c>
      <c r="AR444" s="96"/>
      <c r="AS444" s="96"/>
      <c r="AT444" s="96"/>
      <c r="AU444" s="96"/>
      <c r="AV444" s="125">
        <f t="shared" si="166"/>
        <v>1750</v>
      </c>
      <c r="AW444" s="96">
        <f>H444*35%</f>
        <v>1750</v>
      </c>
      <c r="AX444" s="96"/>
      <c r="AY444" s="96"/>
      <c r="AZ444" s="96"/>
      <c r="BA444" s="192"/>
      <c r="BB444" s="192"/>
      <c r="BC444" s="192"/>
      <c r="BD444" s="192"/>
      <c r="BE444" s="911">
        <f t="shared" si="156"/>
        <v>0</v>
      </c>
      <c r="BF444" s="197">
        <v>2024</v>
      </c>
      <c r="BG444" s="197" t="s">
        <v>2323</v>
      </c>
      <c r="BH444" s="197" t="s">
        <v>2327</v>
      </c>
      <c r="BI444" s="59"/>
    </row>
    <row r="445" spans="1:61" s="61" customFormat="1" ht="41.25" hidden="1" customHeight="1">
      <c r="A445" s="123">
        <v>2</v>
      </c>
      <c r="B445" s="79" t="s">
        <v>602</v>
      </c>
      <c r="C445" s="84" t="s">
        <v>517</v>
      </c>
      <c r="D445" s="84" t="s">
        <v>603</v>
      </c>
      <c r="E445" s="85" t="s">
        <v>521</v>
      </c>
      <c r="F445" s="124"/>
      <c r="G445" s="96">
        <v>5000</v>
      </c>
      <c r="H445" s="96">
        <v>5000</v>
      </c>
      <c r="I445" s="100"/>
      <c r="J445" s="96"/>
      <c r="K445" s="96">
        <v>979</v>
      </c>
      <c r="L445" s="96">
        <v>5000</v>
      </c>
      <c r="M445" s="987"/>
      <c r="N445" s="96"/>
      <c r="O445" s="125"/>
      <c r="P445" s="96"/>
      <c r="Q445" s="96"/>
      <c r="R445" s="96"/>
      <c r="S445" s="125">
        <f t="shared" si="167"/>
        <v>0</v>
      </c>
      <c r="T445" s="96"/>
      <c r="U445" s="96"/>
      <c r="V445" s="96"/>
      <c r="W445" s="125">
        <f t="shared" si="168"/>
        <v>0</v>
      </c>
      <c r="X445" s="96"/>
      <c r="Y445" s="96"/>
      <c r="Z445" s="96"/>
      <c r="AA445" s="125">
        <f t="shared" si="161"/>
        <v>0</v>
      </c>
      <c r="AB445" s="96"/>
      <c r="AC445" s="96"/>
      <c r="AD445" s="96"/>
      <c r="AE445" s="125">
        <f t="shared" si="162"/>
        <v>0</v>
      </c>
      <c r="AF445" s="96"/>
      <c r="AG445" s="96"/>
      <c r="AH445" s="96"/>
      <c r="AI445" s="125">
        <f t="shared" si="163"/>
        <v>0</v>
      </c>
      <c r="AJ445" s="96"/>
      <c r="AK445" s="96"/>
      <c r="AL445" s="96"/>
      <c r="AM445" s="125">
        <f t="shared" si="164"/>
        <v>0</v>
      </c>
      <c r="AN445" s="96"/>
      <c r="AO445" s="96"/>
      <c r="AP445" s="96"/>
      <c r="AQ445" s="125">
        <f t="shared" si="165"/>
        <v>0</v>
      </c>
      <c r="AR445" s="96"/>
      <c r="AS445" s="96"/>
      <c r="AT445" s="96"/>
      <c r="AU445" s="96"/>
      <c r="AV445" s="125">
        <f t="shared" si="166"/>
        <v>1750</v>
      </c>
      <c r="AW445" s="96">
        <f>H445*35%</f>
        <v>1750</v>
      </c>
      <c r="AX445" s="96"/>
      <c r="AY445" s="96"/>
      <c r="AZ445" s="96"/>
      <c r="BA445" s="192"/>
      <c r="BB445" s="192"/>
      <c r="BC445" s="192"/>
      <c r="BD445" s="192"/>
      <c r="BE445" s="911">
        <f t="shared" si="156"/>
        <v>0</v>
      </c>
      <c r="BF445" s="197">
        <v>2024</v>
      </c>
      <c r="BG445" s="197" t="s">
        <v>2323</v>
      </c>
      <c r="BH445" s="197" t="s">
        <v>2327</v>
      </c>
      <c r="BI445" s="59"/>
    </row>
    <row r="446" spans="1:61" s="28" customFormat="1" ht="78.75" hidden="1">
      <c r="A446" s="31" t="s">
        <v>74</v>
      </c>
      <c r="B446" s="33" t="s">
        <v>75</v>
      </c>
      <c r="C446" s="26"/>
      <c r="D446" s="26"/>
      <c r="E446" s="26"/>
      <c r="F446" s="91"/>
      <c r="G446" s="92">
        <f>G447</f>
        <v>126000</v>
      </c>
      <c r="H446" s="92">
        <f t="shared" ref="H446:BE446" si="169">H447</f>
        <v>101000</v>
      </c>
      <c r="I446" s="92">
        <f t="shared" si="169"/>
        <v>25000</v>
      </c>
      <c r="J446" s="92">
        <f t="shared" si="169"/>
        <v>0</v>
      </c>
      <c r="K446" s="92">
        <f t="shared" si="169"/>
        <v>126000</v>
      </c>
      <c r="L446" s="92">
        <f t="shared" si="169"/>
        <v>101000</v>
      </c>
      <c r="M446" s="984">
        <f t="shared" si="169"/>
        <v>1497.5630000000001</v>
      </c>
      <c r="N446" s="92">
        <f t="shared" si="169"/>
        <v>1497.5630000000001</v>
      </c>
      <c r="O446" s="92">
        <f t="shared" si="169"/>
        <v>0</v>
      </c>
      <c r="P446" s="92">
        <f t="shared" si="169"/>
        <v>0</v>
      </c>
      <c r="Q446" s="92">
        <f t="shared" si="169"/>
        <v>0</v>
      </c>
      <c r="R446" s="92">
        <f t="shared" si="169"/>
        <v>0</v>
      </c>
      <c r="S446" s="92">
        <f t="shared" si="169"/>
        <v>70700</v>
      </c>
      <c r="T446" s="92">
        <f t="shared" si="169"/>
        <v>70700</v>
      </c>
      <c r="U446" s="92">
        <f t="shared" si="169"/>
        <v>0</v>
      </c>
      <c r="V446" s="92">
        <f t="shared" si="169"/>
        <v>0</v>
      </c>
      <c r="W446" s="92">
        <f t="shared" si="169"/>
        <v>0</v>
      </c>
      <c r="X446" s="92">
        <f t="shared" si="169"/>
        <v>0</v>
      </c>
      <c r="Y446" s="92">
        <f t="shared" si="169"/>
        <v>0</v>
      </c>
      <c r="Z446" s="92">
        <f t="shared" si="169"/>
        <v>0</v>
      </c>
      <c r="AA446" s="92">
        <f t="shared" si="169"/>
        <v>1497.5630000000001</v>
      </c>
      <c r="AB446" s="92">
        <f t="shared" si="169"/>
        <v>1497.5630000000001</v>
      </c>
      <c r="AC446" s="92">
        <f t="shared" si="169"/>
        <v>0</v>
      </c>
      <c r="AD446" s="92">
        <f t="shared" si="169"/>
        <v>0</v>
      </c>
      <c r="AE446" s="92">
        <f t="shared" si="169"/>
        <v>0</v>
      </c>
      <c r="AF446" s="92">
        <f t="shared" si="169"/>
        <v>0</v>
      </c>
      <c r="AG446" s="92">
        <f t="shared" si="169"/>
        <v>0</v>
      </c>
      <c r="AH446" s="92">
        <f t="shared" si="169"/>
        <v>0</v>
      </c>
      <c r="AI446" s="92">
        <f t="shared" si="169"/>
        <v>70700</v>
      </c>
      <c r="AJ446" s="92">
        <f t="shared" si="169"/>
        <v>70700</v>
      </c>
      <c r="AK446" s="92">
        <f t="shared" si="169"/>
        <v>0</v>
      </c>
      <c r="AL446" s="92">
        <f t="shared" si="169"/>
        <v>0</v>
      </c>
      <c r="AM446" s="92">
        <f t="shared" si="169"/>
        <v>70700</v>
      </c>
      <c r="AN446" s="92">
        <f t="shared" si="169"/>
        <v>70700</v>
      </c>
      <c r="AO446" s="92">
        <f t="shared" si="169"/>
        <v>0</v>
      </c>
      <c r="AP446" s="92">
        <f t="shared" si="169"/>
        <v>0</v>
      </c>
      <c r="AQ446" s="92">
        <f t="shared" si="169"/>
        <v>55300</v>
      </c>
      <c r="AR446" s="92">
        <f t="shared" si="169"/>
        <v>30300</v>
      </c>
      <c r="AS446" s="92">
        <f t="shared" si="169"/>
        <v>25000</v>
      </c>
      <c r="AT446" s="92">
        <f t="shared" si="169"/>
        <v>0</v>
      </c>
      <c r="AU446" s="92">
        <f t="shared" si="169"/>
        <v>0</v>
      </c>
      <c r="AV446" s="92">
        <f t="shared" si="169"/>
        <v>55300</v>
      </c>
      <c r="AW446" s="92">
        <f t="shared" si="169"/>
        <v>30300</v>
      </c>
      <c r="AX446" s="92">
        <f t="shared" si="169"/>
        <v>25000</v>
      </c>
      <c r="AY446" s="92">
        <f t="shared" si="169"/>
        <v>0</v>
      </c>
      <c r="AZ446" s="92">
        <f t="shared" si="169"/>
        <v>0</v>
      </c>
      <c r="BA446" s="92">
        <f t="shared" si="169"/>
        <v>0</v>
      </c>
      <c r="BB446" s="92">
        <f t="shared" si="169"/>
        <v>0</v>
      </c>
      <c r="BC446" s="92">
        <f t="shared" si="169"/>
        <v>0</v>
      </c>
      <c r="BD446" s="92">
        <f t="shared" si="169"/>
        <v>0</v>
      </c>
      <c r="BE446" s="92">
        <f t="shared" si="169"/>
        <v>0</v>
      </c>
      <c r="BF446" s="198"/>
      <c r="BG446" s="198"/>
      <c r="BH446" s="198"/>
      <c r="BI446" s="27"/>
    </row>
    <row r="447" spans="1:61" s="28" customFormat="1" ht="18.75" hidden="1">
      <c r="A447" s="25" t="s">
        <v>46</v>
      </c>
      <c r="B447" s="47" t="s">
        <v>55</v>
      </c>
      <c r="C447" s="26"/>
      <c r="D447" s="26"/>
      <c r="E447" s="26"/>
      <c r="F447" s="91"/>
      <c r="G447" s="92">
        <f>SUM(G448:G450)</f>
        <v>126000</v>
      </c>
      <c r="H447" s="92">
        <f t="shared" ref="H447:BE447" si="170">SUM(H448:H450)</f>
        <v>101000</v>
      </c>
      <c r="I447" s="92">
        <f t="shared" si="170"/>
        <v>25000</v>
      </c>
      <c r="J447" s="92">
        <f t="shared" si="170"/>
        <v>0</v>
      </c>
      <c r="K447" s="92">
        <f t="shared" si="170"/>
        <v>126000</v>
      </c>
      <c r="L447" s="92">
        <f t="shared" si="170"/>
        <v>101000</v>
      </c>
      <c r="M447" s="984">
        <f t="shared" si="170"/>
        <v>1497.5630000000001</v>
      </c>
      <c r="N447" s="92">
        <f t="shared" si="170"/>
        <v>1497.5630000000001</v>
      </c>
      <c r="O447" s="92">
        <f t="shared" si="170"/>
        <v>0</v>
      </c>
      <c r="P447" s="92">
        <f t="shared" si="170"/>
        <v>0</v>
      </c>
      <c r="Q447" s="92">
        <f t="shared" si="170"/>
        <v>0</v>
      </c>
      <c r="R447" s="92">
        <f t="shared" si="170"/>
        <v>0</v>
      </c>
      <c r="S447" s="92">
        <f t="shared" si="170"/>
        <v>70700</v>
      </c>
      <c r="T447" s="92">
        <f t="shared" si="170"/>
        <v>70700</v>
      </c>
      <c r="U447" s="92">
        <f t="shared" si="170"/>
        <v>0</v>
      </c>
      <c r="V447" s="92">
        <f t="shared" si="170"/>
        <v>0</v>
      </c>
      <c r="W447" s="92">
        <f t="shared" si="170"/>
        <v>0</v>
      </c>
      <c r="X447" s="92">
        <f t="shared" si="170"/>
        <v>0</v>
      </c>
      <c r="Y447" s="92">
        <f t="shared" si="170"/>
        <v>0</v>
      </c>
      <c r="Z447" s="92">
        <f t="shared" si="170"/>
        <v>0</v>
      </c>
      <c r="AA447" s="92">
        <f t="shared" si="170"/>
        <v>1497.5630000000001</v>
      </c>
      <c r="AB447" s="92">
        <f t="shared" si="170"/>
        <v>1497.5630000000001</v>
      </c>
      <c r="AC447" s="92">
        <f t="shared" si="170"/>
        <v>0</v>
      </c>
      <c r="AD447" s="92">
        <f t="shared" si="170"/>
        <v>0</v>
      </c>
      <c r="AE447" s="92">
        <f t="shared" si="170"/>
        <v>0</v>
      </c>
      <c r="AF447" s="92">
        <f t="shared" si="170"/>
        <v>0</v>
      </c>
      <c r="AG447" s="92">
        <f t="shared" si="170"/>
        <v>0</v>
      </c>
      <c r="AH447" s="92">
        <f t="shared" si="170"/>
        <v>0</v>
      </c>
      <c r="AI447" s="92">
        <f t="shared" si="170"/>
        <v>70700</v>
      </c>
      <c r="AJ447" s="92">
        <f t="shared" si="170"/>
        <v>70700</v>
      </c>
      <c r="AK447" s="92">
        <f t="shared" si="170"/>
        <v>0</v>
      </c>
      <c r="AL447" s="92">
        <f t="shared" si="170"/>
        <v>0</v>
      </c>
      <c r="AM447" s="92">
        <f t="shared" si="170"/>
        <v>70700</v>
      </c>
      <c r="AN447" s="92">
        <f t="shared" si="170"/>
        <v>70700</v>
      </c>
      <c r="AO447" s="92">
        <f t="shared" si="170"/>
        <v>0</v>
      </c>
      <c r="AP447" s="92">
        <f t="shared" si="170"/>
        <v>0</v>
      </c>
      <c r="AQ447" s="92">
        <f t="shared" si="170"/>
        <v>55300</v>
      </c>
      <c r="AR447" s="92">
        <f t="shared" si="170"/>
        <v>30300</v>
      </c>
      <c r="AS447" s="92">
        <f t="shared" si="170"/>
        <v>25000</v>
      </c>
      <c r="AT447" s="92">
        <f t="shared" si="170"/>
        <v>0</v>
      </c>
      <c r="AU447" s="92">
        <f t="shared" si="170"/>
        <v>0</v>
      </c>
      <c r="AV447" s="92">
        <f t="shared" si="170"/>
        <v>55300</v>
      </c>
      <c r="AW447" s="92">
        <f t="shared" si="170"/>
        <v>30300</v>
      </c>
      <c r="AX447" s="92">
        <f t="shared" si="170"/>
        <v>25000</v>
      </c>
      <c r="AY447" s="92">
        <f t="shared" si="170"/>
        <v>0</v>
      </c>
      <c r="AZ447" s="92">
        <f t="shared" si="170"/>
        <v>0</v>
      </c>
      <c r="BA447" s="92">
        <f t="shared" si="170"/>
        <v>0</v>
      </c>
      <c r="BB447" s="92">
        <f t="shared" si="170"/>
        <v>0</v>
      </c>
      <c r="BC447" s="92">
        <f t="shared" si="170"/>
        <v>0</v>
      </c>
      <c r="BD447" s="92">
        <f t="shared" si="170"/>
        <v>0</v>
      </c>
      <c r="BE447" s="92">
        <f t="shared" si="170"/>
        <v>0</v>
      </c>
      <c r="BF447" s="198"/>
      <c r="BG447" s="198"/>
      <c r="BH447" s="198"/>
      <c r="BI447" s="27"/>
    </row>
    <row r="448" spans="1:61" s="562" customFormat="1" ht="76.5">
      <c r="A448" s="553"/>
      <c r="B448" s="554" t="s">
        <v>1188</v>
      </c>
      <c r="C448" s="601" t="s">
        <v>1189</v>
      </c>
      <c r="D448" s="555" t="s">
        <v>1190</v>
      </c>
      <c r="E448" s="557" t="s">
        <v>206</v>
      </c>
      <c r="F448" s="558" t="s">
        <v>1191</v>
      </c>
      <c r="G448" s="547">
        <v>40000</v>
      </c>
      <c r="H448" s="547">
        <v>28000</v>
      </c>
      <c r="I448" s="547">
        <v>12000</v>
      </c>
      <c r="J448" s="550"/>
      <c r="K448" s="547">
        <v>40000</v>
      </c>
      <c r="L448" s="547">
        <v>28000</v>
      </c>
      <c r="M448" s="989">
        <v>1010.773</v>
      </c>
      <c r="N448" s="550">
        <v>1010.773</v>
      </c>
      <c r="O448" s="559"/>
      <c r="P448" s="559"/>
      <c r="Q448" s="550"/>
      <c r="R448" s="550"/>
      <c r="S448" s="589">
        <f t="shared" si="167"/>
        <v>23000</v>
      </c>
      <c r="T448" s="589">
        <v>23000</v>
      </c>
      <c r="U448" s="550"/>
      <c r="V448" s="550"/>
      <c r="W448" s="559">
        <f t="shared" si="168"/>
        <v>0</v>
      </c>
      <c r="X448" s="559"/>
      <c r="Y448" s="550"/>
      <c r="Z448" s="550"/>
      <c r="AA448" s="550">
        <f t="shared" si="161"/>
        <v>1010.773</v>
      </c>
      <c r="AB448" s="550">
        <v>1010.773</v>
      </c>
      <c r="AC448" s="550"/>
      <c r="AD448" s="550"/>
      <c r="AE448" s="550">
        <f t="shared" si="162"/>
        <v>0</v>
      </c>
      <c r="AF448" s="559"/>
      <c r="AG448" s="550"/>
      <c r="AH448" s="550"/>
      <c r="AI448" s="550">
        <f t="shared" si="163"/>
        <v>23000</v>
      </c>
      <c r="AJ448" s="589">
        <v>23000</v>
      </c>
      <c r="AK448" s="550"/>
      <c r="AL448" s="550"/>
      <c r="AM448" s="550">
        <f t="shared" si="164"/>
        <v>23000</v>
      </c>
      <c r="AN448" s="550">
        <v>23000</v>
      </c>
      <c r="AO448" s="550">
        <v>0</v>
      </c>
      <c r="AP448" s="550"/>
      <c r="AQ448" s="550">
        <f t="shared" si="165"/>
        <v>17000</v>
      </c>
      <c r="AR448" s="550">
        <v>5000</v>
      </c>
      <c r="AS448" s="547">
        <v>12000</v>
      </c>
      <c r="AT448" s="550"/>
      <c r="AU448" s="550"/>
      <c r="AV448" s="550">
        <f t="shared" si="166"/>
        <v>17000</v>
      </c>
      <c r="AW448" s="550">
        <v>5000</v>
      </c>
      <c r="AX448" s="547">
        <v>12000</v>
      </c>
      <c r="AY448" s="550"/>
      <c r="AZ448" s="550"/>
      <c r="BA448" s="560"/>
      <c r="BB448" s="560"/>
      <c r="BC448" s="560"/>
      <c r="BD448" s="560"/>
      <c r="BE448" s="913">
        <f t="shared" si="156"/>
        <v>0</v>
      </c>
      <c r="BF448" s="527">
        <v>2023</v>
      </c>
      <c r="BG448" s="527" t="s">
        <v>2324</v>
      </c>
      <c r="BH448" s="527" t="s">
        <v>2327</v>
      </c>
      <c r="BI448" s="561"/>
    </row>
    <row r="449" spans="1:61" s="562" customFormat="1" ht="47.25">
      <c r="A449" s="553"/>
      <c r="B449" s="554" t="s">
        <v>1192</v>
      </c>
      <c r="C449" s="601" t="s">
        <v>1193</v>
      </c>
      <c r="D449" s="555" t="s">
        <v>1194</v>
      </c>
      <c r="E449" s="557" t="s">
        <v>206</v>
      </c>
      <c r="F449" s="558" t="s">
        <v>1195</v>
      </c>
      <c r="G449" s="547">
        <v>63000</v>
      </c>
      <c r="H449" s="547">
        <v>53000</v>
      </c>
      <c r="I449" s="547">
        <v>10000</v>
      </c>
      <c r="J449" s="550"/>
      <c r="K449" s="547">
        <v>63000</v>
      </c>
      <c r="L449" s="547">
        <v>53000</v>
      </c>
      <c r="M449" s="989">
        <v>0</v>
      </c>
      <c r="N449" s="550"/>
      <c r="O449" s="559"/>
      <c r="P449" s="559"/>
      <c r="Q449" s="550"/>
      <c r="R449" s="550"/>
      <c r="S449" s="589">
        <f t="shared" si="167"/>
        <v>35000</v>
      </c>
      <c r="T449" s="589">
        <v>35000</v>
      </c>
      <c r="U449" s="550"/>
      <c r="V449" s="550"/>
      <c r="W449" s="559">
        <f t="shared" si="168"/>
        <v>0</v>
      </c>
      <c r="X449" s="559"/>
      <c r="Y449" s="550"/>
      <c r="Z449" s="550"/>
      <c r="AA449" s="559">
        <f t="shared" si="161"/>
        <v>0</v>
      </c>
      <c r="AB449" s="559"/>
      <c r="AC449" s="550"/>
      <c r="AD449" s="550"/>
      <c r="AE449" s="559">
        <f t="shared" si="162"/>
        <v>0</v>
      </c>
      <c r="AF449" s="559"/>
      <c r="AG449" s="550"/>
      <c r="AH449" s="550"/>
      <c r="AI449" s="559">
        <f t="shared" si="163"/>
        <v>35000</v>
      </c>
      <c r="AJ449" s="589">
        <v>35000</v>
      </c>
      <c r="AK449" s="550"/>
      <c r="AL449" s="550"/>
      <c r="AM449" s="559">
        <f t="shared" si="164"/>
        <v>35000</v>
      </c>
      <c r="AN449" s="550">
        <v>35000</v>
      </c>
      <c r="AO449" s="550">
        <v>0</v>
      </c>
      <c r="AP449" s="550"/>
      <c r="AQ449" s="550">
        <f t="shared" si="165"/>
        <v>28000</v>
      </c>
      <c r="AR449" s="550">
        <v>18000</v>
      </c>
      <c r="AS449" s="547">
        <v>10000</v>
      </c>
      <c r="AT449" s="550"/>
      <c r="AU449" s="550"/>
      <c r="AV449" s="550">
        <f t="shared" si="166"/>
        <v>28000</v>
      </c>
      <c r="AW449" s="550">
        <v>18000</v>
      </c>
      <c r="AX449" s="547">
        <v>10000</v>
      </c>
      <c r="AY449" s="550"/>
      <c r="AZ449" s="550"/>
      <c r="BA449" s="560"/>
      <c r="BB449" s="560"/>
      <c r="BC449" s="560"/>
      <c r="BD449" s="560"/>
      <c r="BE449" s="913">
        <f t="shared" si="156"/>
        <v>0</v>
      </c>
      <c r="BF449" s="527">
        <v>2023</v>
      </c>
      <c r="BG449" s="527" t="s">
        <v>2324</v>
      </c>
      <c r="BH449" s="527" t="s">
        <v>2327</v>
      </c>
      <c r="BI449" s="561"/>
    </row>
    <row r="450" spans="1:61" s="562" customFormat="1" ht="31.5">
      <c r="A450" s="553"/>
      <c r="B450" s="554" t="s">
        <v>1196</v>
      </c>
      <c r="C450" s="601" t="s">
        <v>1197</v>
      </c>
      <c r="D450" s="555" t="s">
        <v>1198</v>
      </c>
      <c r="E450" s="557" t="s">
        <v>206</v>
      </c>
      <c r="F450" s="558" t="s">
        <v>1199</v>
      </c>
      <c r="G450" s="547">
        <v>23000</v>
      </c>
      <c r="H450" s="547">
        <v>20000</v>
      </c>
      <c r="I450" s="547">
        <v>3000</v>
      </c>
      <c r="J450" s="550"/>
      <c r="K450" s="547">
        <v>23000</v>
      </c>
      <c r="L450" s="547">
        <v>20000</v>
      </c>
      <c r="M450" s="989">
        <v>486.79</v>
      </c>
      <c r="N450" s="550">
        <v>486.79</v>
      </c>
      <c r="O450" s="559"/>
      <c r="P450" s="559"/>
      <c r="Q450" s="550"/>
      <c r="R450" s="550"/>
      <c r="S450" s="547">
        <f t="shared" si="167"/>
        <v>12700</v>
      </c>
      <c r="T450" s="547">
        <v>12700</v>
      </c>
      <c r="U450" s="550"/>
      <c r="V450" s="550"/>
      <c r="W450" s="559">
        <f t="shared" si="168"/>
        <v>0</v>
      </c>
      <c r="X450" s="559"/>
      <c r="Y450" s="550"/>
      <c r="Z450" s="550"/>
      <c r="AA450" s="550">
        <f t="shared" si="161"/>
        <v>486.79</v>
      </c>
      <c r="AB450" s="550">
        <v>486.79</v>
      </c>
      <c r="AC450" s="550"/>
      <c r="AD450" s="550"/>
      <c r="AE450" s="550">
        <f t="shared" si="162"/>
        <v>0</v>
      </c>
      <c r="AF450" s="559"/>
      <c r="AG450" s="550"/>
      <c r="AH450" s="550"/>
      <c r="AI450" s="550">
        <f t="shared" si="163"/>
        <v>12700</v>
      </c>
      <c r="AJ450" s="547">
        <v>12700</v>
      </c>
      <c r="AK450" s="550"/>
      <c r="AL450" s="550"/>
      <c r="AM450" s="550">
        <f t="shared" si="164"/>
        <v>12700</v>
      </c>
      <c r="AN450" s="550">
        <v>12700</v>
      </c>
      <c r="AO450" s="550">
        <v>0</v>
      </c>
      <c r="AP450" s="550"/>
      <c r="AQ450" s="550">
        <f t="shared" si="165"/>
        <v>10300</v>
      </c>
      <c r="AR450" s="550">
        <v>7300</v>
      </c>
      <c r="AS450" s="547">
        <v>3000</v>
      </c>
      <c r="AT450" s="550"/>
      <c r="AU450" s="550"/>
      <c r="AV450" s="550">
        <f t="shared" si="166"/>
        <v>10300</v>
      </c>
      <c r="AW450" s="550">
        <v>7300</v>
      </c>
      <c r="AX450" s="547">
        <v>3000</v>
      </c>
      <c r="AY450" s="550"/>
      <c r="AZ450" s="550"/>
      <c r="BA450" s="560"/>
      <c r="BB450" s="560"/>
      <c r="BC450" s="560"/>
      <c r="BD450" s="560"/>
      <c r="BE450" s="913">
        <f t="shared" si="156"/>
        <v>0</v>
      </c>
      <c r="BF450" s="527">
        <v>2023</v>
      </c>
      <c r="BG450" s="527" t="s">
        <v>2324</v>
      </c>
      <c r="BH450" s="527" t="s">
        <v>2327</v>
      </c>
      <c r="BI450" s="561"/>
    </row>
    <row r="451" spans="1:61" s="28" customFormat="1" ht="47.25" hidden="1" customHeight="1">
      <c r="A451" s="25" t="s">
        <v>44</v>
      </c>
      <c r="B451" s="30" t="s">
        <v>76</v>
      </c>
      <c r="C451" s="26"/>
      <c r="D451" s="26"/>
      <c r="E451" s="26"/>
      <c r="F451" s="91"/>
      <c r="G451" s="92">
        <f>G452+G455</f>
        <v>86984</v>
      </c>
      <c r="H451" s="92">
        <f t="shared" ref="H451:BE451" si="171">H452+H455</f>
        <v>86984</v>
      </c>
      <c r="I451" s="92">
        <f t="shared" si="171"/>
        <v>0</v>
      </c>
      <c r="J451" s="92">
        <f t="shared" si="171"/>
        <v>0</v>
      </c>
      <c r="K451" s="92">
        <f t="shared" si="171"/>
        <v>86984</v>
      </c>
      <c r="L451" s="92">
        <f t="shared" si="171"/>
        <v>86984</v>
      </c>
      <c r="M451" s="984">
        <f t="shared" si="171"/>
        <v>821</v>
      </c>
      <c r="N451" s="92">
        <f t="shared" si="171"/>
        <v>821</v>
      </c>
      <c r="O451" s="92">
        <f t="shared" si="171"/>
        <v>22411.3</v>
      </c>
      <c r="P451" s="92">
        <f t="shared" si="171"/>
        <v>22411.3</v>
      </c>
      <c r="Q451" s="92">
        <f t="shared" si="171"/>
        <v>0</v>
      </c>
      <c r="R451" s="92">
        <f t="shared" si="171"/>
        <v>0</v>
      </c>
      <c r="S451" s="92">
        <f t="shared" si="171"/>
        <v>20972</v>
      </c>
      <c r="T451" s="92">
        <f t="shared" si="171"/>
        <v>20972</v>
      </c>
      <c r="U451" s="92">
        <f t="shared" si="171"/>
        <v>0</v>
      </c>
      <c r="V451" s="92">
        <f t="shared" si="171"/>
        <v>0</v>
      </c>
      <c r="W451" s="92">
        <f t="shared" si="171"/>
        <v>22411.3</v>
      </c>
      <c r="X451" s="92">
        <f t="shared" si="171"/>
        <v>22411.3</v>
      </c>
      <c r="Y451" s="92">
        <f t="shared" si="171"/>
        <v>0</v>
      </c>
      <c r="Z451" s="92">
        <f t="shared" si="171"/>
        <v>0</v>
      </c>
      <c r="AA451" s="92">
        <f t="shared" si="171"/>
        <v>19744.063999999998</v>
      </c>
      <c r="AB451" s="92">
        <f t="shared" si="171"/>
        <v>19744.063999999998</v>
      </c>
      <c r="AC451" s="92">
        <f t="shared" si="171"/>
        <v>0</v>
      </c>
      <c r="AD451" s="92">
        <f t="shared" si="171"/>
        <v>0</v>
      </c>
      <c r="AE451" s="92">
        <f t="shared" si="171"/>
        <v>22411.3</v>
      </c>
      <c r="AF451" s="92">
        <f t="shared" si="171"/>
        <v>22411.3</v>
      </c>
      <c r="AG451" s="92">
        <f t="shared" si="171"/>
        <v>0</v>
      </c>
      <c r="AH451" s="92">
        <f t="shared" si="171"/>
        <v>0</v>
      </c>
      <c r="AI451" s="92">
        <f t="shared" si="171"/>
        <v>20525</v>
      </c>
      <c r="AJ451" s="92">
        <f t="shared" si="171"/>
        <v>20972</v>
      </c>
      <c r="AK451" s="92">
        <f t="shared" si="171"/>
        <v>0</v>
      </c>
      <c r="AL451" s="92">
        <f t="shared" si="171"/>
        <v>0</v>
      </c>
      <c r="AM451" s="92">
        <f t="shared" si="171"/>
        <v>45045</v>
      </c>
      <c r="AN451" s="92">
        <f t="shared" si="171"/>
        <v>45045</v>
      </c>
      <c r="AO451" s="92">
        <f t="shared" si="171"/>
        <v>0</v>
      </c>
      <c r="AP451" s="92">
        <f t="shared" si="171"/>
        <v>0</v>
      </c>
      <c r="AQ451" s="92">
        <f t="shared" si="171"/>
        <v>41939</v>
      </c>
      <c r="AR451" s="92">
        <f t="shared" si="171"/>
        <v>41939</v>
      </c>
      <c r="AS451" s="92">
        <f t="shared" si="171"/>
        <v>0</v>
      </c>
      <c r="AT451" s="92">
        <f t="shared" si="171"/>
        <v>0</v>
      </c>
      <c r="AU451" s="92">
        <f t="shared" si="171"/>
        <v>0</v>
      </c>
      <c r="AV451" s="92">
        <f t="shared" si="171"/>
        <v>36168</v>
      </c>
      <c r="AW451" s="92">
        <f t="shared" si="171"/>
        <v>36168</v>
      </c>
      <c r="AX451" s="92">
        <f t="shared" si="171"/>
        <v>0</v>
      </c>
      <c r="AY451" s="92">
        <f t="shared" si="171"/>
        <v>0</v>
      </c>
      <c r="AZ451" s="92">
        <f t="shared" si="171"/>
        <v>0</v>
      </c>
      <c r="BA451" s="92">
        <f t="shared" si="171"/>
        <v>0</v>
      </c>
      <c r="BB451" s="92">
        <f t="shared" si="171"/>
        <v>0</v>
      </c>
      <c r="BC451" s="92">
        <f t="shared" si="171"/>
        <v>0</v>
      </c>
      <c r="BD451" s="92">
        <f t="shared" si="171"/>
        <v>36168</v>
      </c>
      <c r="BE451" s="92">
        <f t="shared" si="171"/>
        <v>23252</v>
      </c>
      <c r="BF451" s="198"/>
      <c r="BG451" s="198"/>
      <c r="BH451" s="198"/>
      <c r="BI451" s="27"/>
    </row>
    <row r="452" spans="1:61" s="28" customFormat="1" ht="38.25" hidden="1" customHeight="1">
      <c r="A452" s="31" t="s">
        <v>73</v>
      </c>
      <c r="B452" s="34" t="s">
        <v>77</v>
      </c>
      <c r="C452" s="26"/>
      <c r="D452" s="26"/>
      <c r="E452" s="26"/>
      <c r="F452" s="91"/>
      <c r="G452" s="92">
        <f>G453</f>
        <v>77506</v>
      </c>
      <c r="H452" s="92">
        <f t="shared" ref="H452:BE453" si="172">H453</f>
        <v>77506</v>
      </c>
      <c r="I452" s="92">
        <f t="shared" si="172"/>
        <v>0</v>
      </c>
      <c r="J452" s="92">
        <f t="shared" si="172"/>
        <v>0</v>
      </c>
      <c r="K452" s="92">
        <f t="shared" si="172"/>
        <v>77506</v>
      </c>
      <c r="L452" s="92">
        <f t="shared" si="172"/>
        <v>77506</v>
      </c>
      <c r="M452" s="984">
        <f t="shared" si="172"/>
        <v>0</v>
      </c>
      <c r="N452" s="92">
        <f t="shared" si="172"/>
        <v>0</v>
      </c>
      <c r="O452" s="92">
        <f t="shared" si="172"/>
        <v>22411.3</v>
      </c>
      <c r="P452" s="92">
        <f t="shared" si="172"/>
        <v>22411.3</v>
      </c>
      <c r="Q452" s="92">
        <f t="shared" si="172"/>
        <v>0</v>
      </c>
      <c r="R452" s="92">
        <f t="shared" si="172"/>
        <v>0</v>
      </c>
      <c r="S452" s="92">
        <f t="shared" si="172"/>
        <v>18086</v>
      </c>
      <c r="T452" s="92">
        <f t="shared" si="172"/>
        <v>18086</v>
      </c>
      <c r="U452" s="92">
        <f t="shared" si="172"/>
        <v>0</v>
      </c>
      <c r="V452" s="92">
        <f t="shared" si="172"/>
        <v>0</v>
      </c>
      <c r="W452" s="92">
        <f t="shared" si="172"/>
        <v>22411.3</v>
      </c>
      <c r="X452" s="92">
        <f t="shared" si="172"/>
        <v>22411.3</v>
      </c>
      <c r="Y452" s="92">
        <f t="shared" si="172"/>
        <v>0</v>
      </c>
      <c r="Z452" s="92">
        <f t="shared" si="172"/>
        <v>0</v>
      </c>
      <c r="AA452" s="92">
        <f t="shared" si="172"/>
        <v>17305.063999999998</v>
      </c>
      <c r="AB452" s="92">
        <f t="shared" si="172"/>
        <v>17305.063999999998</v>
      </c>
      <c r="AC452" s="92">
        <f t="shared" si="172"/>
        <v>0</v>
      </c>
      <c r="AD452" s="92">
        <f t="shared" si="172"/>
        <v>0</v>
      </c>
      <c r="AE452" s="92">
        <f t="shared" si="172"/>
        <v>22411.3</v>
      </c>
      <c r="AF452" s="92">
        <f t="shared" si="172"/>
        <v>22411.3</v>
      </c>
      <c r="AG452" s="92">
        <f t="shared" si="172"/>
        <v>0</v>
      </c>
      <c r="AH452" s="92">
        <f t="shared" si="172"/>
        <v>0</v>
      </c>
      <c r="AI452" s="92">
        <f t="shared" si="172"/>
        <v>18086</v>
      </c>
      <c r="AJ452" s="92">
        <f t="shared" si="172"/>
        <v>18086</v>
      </c>
      <c r="AK452" s="92">
        <f t="shared" si="172"/>
        <v>0</v>
      </c>
      <c r="AL452" s="92">
        <f t="shared" si="172"/>
        <v>0</v>
      </c>
      <c r="AM452" s="92">
        <f t="shared" si="172"/>
        <v>41338</v>
      </c>
      <c r="AN452" s="92">
        <f t="shared" si="172"/>
        <v>41338</v>
      </c>
      <c r="AO452" s="92">
        <f t="shared" si="172"/>
        <v>0</v>
      </c>
      <c r="AP452" s="92">
        <f t="shared" si="172"/>
        <v>0</v>
      </c>
      <c r="AQ452" s="92">
        <f t="shared" si="172"/>
        <v>36168</v>
      </c>
      <c r="AR452" s="92">
        <f t="shared" si="172"/>
        <v>36168</v>
      </c>
      <c r="AS452" s="92">
        <f t="shared" si="172"/>
        <v>0</v>
      </c>
      <c r="AT452" s="92">
        <f t="shared" si="172"/>
        <v>0</v>
      </c>
      <c r="AU452" s="92">
        <f t="shared" si="172"/>
        <v>0</v>
      </c>
      <c r="AV452" s="92">
        <f t="shared" si="172"/>
        <v>36168</v>
      </c>
      <c r="AW452" s="92">
        <f t="shared" si="172"/>
        <v>36168</v>
      </c>
      <c r="AX452" s="92">
        <f t="shared" si="172"/>
        <v>0</v>
      </c>
      <c r="AY452" s="92">
        <f t="shared" si="172"/>
        <v>0</v>
      </c>
      <c r="AZ452" s="92">
        <f t="shared" si="172"/>
        <v>0</v>
      </c>
      <c r="BA452" s="92">
        <f t="shared" si="172"/>
        <v>0</v>
      </c>
      <c r="BB452" s="92">
        <f t="shared" si="172"/>
        <v>0</v>
      </c>
      <c r="BC452" s="92">
        <f t="shared" si="172"/>
        <v>0</v>
      </c>
      <c r="BD452" s="92">
        <f t="shared" si="172"/>
        <v>36168</v>
      </c>
      <c r="BE452" s="92">
        <f t="shared" si="172"/>
        <v>23252</v>
      </c>
      <c r="BF452" s="198"/>
      <c r="BG452" s="198"/>
      <c r="BH452" s="198"/>
      <c r="BI452" s="27"/>
    </row>
    <row r="453" spans="1:61" s="28" customFormat="1" ht="45.75" hidden="1" customHeight="1">
      <c r="A453" s="25" t="s">
        <v>46</v>
      </c>
      <c r="B453" s="46" t="s">
        <v>43</v>
      </c>
      <c r="C453" s="26"/>
      <c r="D453" s="26"/>
      <c r="E453" s="26"/>
      <c r="F453" s="91"/>
      <c r="G453" s="92">
        <f>G454</f>
        <v>77506</v>
      </c>
      <c r="H453" s="92">
        <f t="shared" si="172"/>
        <v>77506</v>
      </c>
      <c r="I453" s="92">
        <f t="shared" si="172"/>
        <v>0</v>
      </c>
      <c r="J453" s="92">
        <f t="shared" si="172"/>
        <v>0</v>
      </c>
      <c r="K453" s="92">
        <f t="shared" si="172"/>
        <v>77506</v>
      </c>
      <c r="L453" s="92">
        <f t="shared" si="172"/>
        <v>77506</v>
      </c>
      <c r="M453" s="984">
        <f t="shared" si="172"/>
        <v>0</v>
      </c>
      <c r="N453" s="92">
        <f t="shared" si="172"/>
        <v>0</v>
      </c>
      <c r="O453" s="92">
        <f t="shared" si="172"/>
        <v>22411.3</v>
      </c>
      <c r="P453" s="92">
        <f t="shared" si="172"/>
        <v>22411.3</v>
      </c>
      <c r="Q453" s="92">
        <f t="shared" si="172"/>
        <v>0</v>
      </c>
      <c r="R453" s="92">
        <f t="shared" si="172"/>
        <v>0</v>
      </c>
      <c r="S453" s="92">
        <f t="shared" si="172"/>
        <v>18086</v>
      </c>
      <c r="T453" s="92">
        <f t="shared" si="172"/>
        <v>18086</v>
      </c>
      <c r="U453" s="92">
        <f t="shared" si="172"/>
        <v>0</v>
      </c>
      <c r="V453" s="92">
        <f t="shared" si="172"/>
        <v>0</v>
      </c>
      <c r="W453" s="92">
        <f t="shared" si="172"/>
        <v>22411.3</v>
      </c>
      <c r="X453" s="92">
        <f t="shared" si="172"/>
        <v>22411.3</v>
      </c>
      <c r="Y453" s="92">
        <f t="shared" si="172"/>
        <v>0</v>
      </c>
      <c r="Z453" s="92">
        <f t="shared" si="172"/>
        <v>0</v>
      </c>
      <c r="AA453" s="92">
        <f t="shared" si="172"/>
        <v>17305.063999999998</v>
      </c>
      <c r="AB453" s="92">
        <f t="shared" si="172"/>
        <v>17305.063999999998</v>
      </c>
      <c r="AC453" s="92">
        <f t="shared" si="172"/>
        <v>0</v>
      </c>
      <c r="AD453" s="92">
        <f t="shared" si="172"/>
        <v>0</v>
      </c>
      <c r="AE453" s="92">
        <f t="shared" si="172"/>
        <v>22411.3</v>
      </c>
      <c r="AF453" s="92">
        <f t="shared" si="172"/>
        <v>22411.3</v>
      </c>
      <c r="AG453" s="92">
        <f t="shared" si="172"/>
        <v>0</v>
      </c>
      <c r="AH453" s="92">
        <f t="shared" si="172"/>
        <v>0</v>
      </c>
      <c r="AI453" s="92">
        <f t="shared" si="172"/>
        <v>18086</v>
      </c>
      <c r="AJ453" s="92">
        <f t="shared" si="172"/>
        <v>18086</v>
      </c>
      <c r="AK453" s="92">
        <f t="shared" si="172"/>
        <v>0</v>
      </c>
      <c r="AL453" s="92">
        <f t="shared" si="172"/>
        <v>0</v>
      </c>
      <c r="AM453" s="92">
        <f t="shared" si="172"/>
        <v>41338</v>
      </c>
      <c r="AN453" s="92">
        <f t="shared" si="172"/>
        <v>41338</v>
      </c>
      <c r="AO453" s="92">
        <f t="shared" si="172"/>
        <v>0</v>
      </c>
      <c r="AP453" s="92">
        <f t="shared" si="172"/>
        <v>0</v>
      </c>
      <c r="AQ453" s="92">
        <f t="shared" si="172"/>
        <v>36168</v>
      </c>
      <c r="AR453" s="92">
        <f t="shared" si="172"/>
        <v>36168</v>
      </c>
      <c r="AS453" s="92">
        <f t="shared" si="172"/>
        <v>0</v>
      </c>
      <c r="AT453" s="92">
        <f t="shared" si="172"/>
        <v>0</v>
      </c>
      <c r="AU453" s="92">
        <f t="shared" si="172"/>
        <v>0</v>
      </c>
      <c r="AV453" s="92">
        <f t="shared" si="172"/>
        <v>36168</v>
      </c>
      <c r="AW453" s="92">
        <f t="shared" si="172"/>
        <v>36168</v>
      </c>
      <c r="AX453" s="92">
        <f t="shared" si="172"/>
        <v>0</v>
      </c>
      <c r="AY453" s="92">
        <f t="shared" si="172"/>
        <v>0</v>
      </c>
      <c r="AZ453" s="92">
        <f t="shared" si="172"/>
        <v>0</v>
      </c>
      <c r="BA453" s="92">
        <f t="shared" si="172"/>
        <v>0</v>
      </c>
      <c r="BB453" s="92">
        <f t="shared" si="172"/>
        <v>0</v>
      </c>
      <c r="BC453" s="92">
        <f t="shared" si="172"/>
        <v>0</v>
      </c>
      <c r="BD453" s="92">
        <f t="shared" si="172"/>
        <v>36168</v>
      </c>
      <c r="BE453" s="92">
        <f t="shared" si="172"/>
        <v>23252</v>
      </c>
      <c r="BF453" s="198"/>
      <c r="BG453" s="198"/>
      <c r="BH453" s="198"/>
      <c r="BI453" s="27"/>
    </row>
    <row r="454" spans="1:61" s="310" customFormat="1" ht="75" hidden="1">
      <c r="A454" s="363">
        <v>1</v>
      </c>
      <c r="B454" s="366" t="s">
        <v>98</v>
      </c>
      <c r="C454" s="289" t="s">
        <v>99</v>
      </c>
      <c r="D454" s="289" t="s">
        <v>100</v>
      </c>
      <c r="E454" s="289" t="s">
        <v>101</v>
      </c>
      <c r="F454" s="367" t="s">
        <v>102</v>
      </c>
      <c r="G454" s="317">
        <v>77506</v>
      </c>
      <c r="H454" s="368">
        <v>77506</v>
      </c>
      <c r="I454" s="369"/>
      <c r="J454" s="369"/>
      <c r="K454" s="368">
        <v>77506</v>
      </c>
      <c r="L454" s="368">
        <v>77506</v>
      </c>
      <c r="M454" s="996"/>
      <c r="N454" s="370"/>
      <c r="O454" s="370">
        <v>22411.3</v>
      </c>
      <c r="P454" s="323">
        <v>22411.3</v>
      </c>
      <c r="Q454" s="370"/>
      <c r="R454" s="370"/>
      <c r="S454" s="370">
        <f t="shared" si="167"/>
        <v>18086</v>
      </c>
      <c r="T454" s="370">
        <v>18086</v>
      </c>
      <c r="U454" s="370"/>
      <c r="V454" s="370"/>
      <c r="W454" s="370">
        <f t="shared" si="168"/>
        <v>22411.3</v>
      </c>
      <c r="X454" s="323">
        <v>22411.3</v>
      </c>
      <c r="Y454" s="370"/>
      <c r="Z454" s="370"/>
      <c r="AA454" s="370">
        <f t="shared" si="161"/>
        <v>17305.063999999998</v>
      </c>
      <c r="AB454" s="370">
        <v>17305.063999999998</v>
      </c>
      <c r="AC454" s="370"/>
      <c r="AD454" s="370"/>
      <c r="AE454" s="370">
        <f t="shared" si="162"/>
        <v>22411.3</v>
      </c>
      <c r="AF454" s="370">
        <v>22411.3</v>
      </c>
      <c r="AG454" s="370"/>
      <c r="AH454" s="370"/>
      <c r="AI454" s="370">
        <f t="shared" si="163"/>
        <v>18086</v>
      </c>
      <c r="AJ454" s="370">
        <v>18086</v>
      </c>
      <c r="AK454" s="370"/>
      <c r="AL454" s="370"/>
      <c r="AM454" s="370">
        <f t="shared" si="164"/>
        <v>41338</v>
      </c>
      <c r="AN454" s="370">
        <v>41338</v>
      </c>
      <c r="AO454" s="370"/>
      <c r="AP454" s="370"/>
      <c r="AQ454" s="370">
        <f t="shared" si="165"/>
        <v>36168</v>
      </c>
      <c r="AR454" s="370">
        <v>36168</v>
      </c>
      <c r="AS454" s="370"/>
      <c r="AT454" s="370"/>
      <c r="AU454" s="370"/>
      <c r="AV454" s="370">
        <f t="shared" si="166"/>
        <v>36168</v>
      </c>
      <c r="AW454" s="370">
        <v>36168</v>
      </c>
      <c r="AX454" s="370"/>
      <c r="AY454" s="370"/>
      <c r="AZ454" s="370"/>
      <c r="BA454" s="210"/>
      <c r="BB454" s="210"/>
      <c r="BC454" s="210"/>
      <c r="BD454" s="210">
        <f>AW454</f>
        <v>36168</v>
      </c>
      <c r="BE454" s="897">
        <f>AM454-S454</f>
        <v>23252</v>
      </c>
      <c r="BF454" s="211">
        <v>2022</v>
      </c>
      <c r="BG454" s="211" t="s">
        <v>2322</v>
      </c>
      <c r="BH454" s="211" t="s">
        <v>2327</v>
      </c>
      <c r="BI454" s="371"/>
    </row>
    <row r="455" spans="1:61" s="28" customFormat="1" ht="18.75" hidden="1">
      <c r="A455" s="31" t="s">
        <v>74</v>
      </c>
      <c r="B455" s="35" t="s">
        <v>78</v>
      </c>
      <c r="C455" s="26"/>
      <c r="D455" s="26"/>
      <c r="E455" s="26"/>
      <c r="F455" s="91"/>
      <c r="G455" s="92">
        <f>G456</f>
        <v>9478</v>
      </c>
      <c r="H455" s="92">
        <f t="shared" ref="H455:BE456" si="173">H456</f>
        <v>9478</v>
      </c>
      <c r="I455" s="92">
        <f t="shared" si="173"/>
        <v>0</v>
      </c>
      <c r="J455" s="92">
        <f t="shared" si="173"/>
        <v>0</v>
      </c>
      <c r="K455" s="92">
        <f t="shared" si="173"/>
        <v>9478</v>
      </c>
      <c r="L455" s="92">
        <f t="shared" si="173"/>
        <v>9478</v>
      </c>
      <c r="M455" s="984">
        <f t="shared" si="173"/>
        <v>821</v>
      </c>
      <c r="N455" s="92">
        <f t="shared" si="173"/>
        <v>821</v>
      </c>
      <c r="O455" s="92">
        <f t="shared" si="173"/>
        <v>0</v>
      </c>
      <c r="P455" s="92">
        <f t="shared" si="173"/>
        <v>0</v>
      </c>
      <c r="Q455" s="92">
        <f t="shared" si="173"/>
        <v>0</v>
      </c>
      <c r="R455" s="92">
        <f t="shared" si="173"/>
        <v>0</v>
      </c>
      <c r="S455" s="92">
        <f t="shared" si="173"/>
        <v>2886</v>
      </c>
      <c r="T455" s="92">
        <f t="shared" si="173"/>
        <v>2886</v>
      </c>
      <c r="U455" s="92">
        <f t="shared" si="173"/>
        <v>0</v>
      </c>
      <c r="V455" s="92">
        <f t="shared" si="173"/>
        <v>0</v>
      </c>
      <c r="W455" s="92">
        <f t="shared" si="173"/>
        <v>0</v>
      </c>
      <c r="X455" s="92">
        <f t="shared" si="173"/>
        <v>0</v>
      </c>
      <c r="Y455" s="92">
        <f t="shared" si="173"/>
        <v>0</v>
      </c>
      <c r="Z455" s="92">
        <f t="shared" si="173"/>
        <v>0</v>
      </c>
      <c r="AA455" s="92">
        <f t="shared" si="173"/>
        <v>2439</v>
      </c>
      <c r="AB455" s="92">
        <f t="shared" si="173"/>
        <v>2439</v>
      </c>
      <c r="AC455" s="92">
        <f t="shared" si="173"/>
        <v>0</v>
      </c>
      <c r="AD455" s="92">
        <f t="shared" si="173"/>
        <v>0</v>
      </c>
      <c r="AE455" s="92">
        <f t="shared" si="173"/>
        <v>0</v>
      </c>
      <c r="AF455" s="92">
        <f t="shared" si="173"/>
        <v>0</v>
      </c>
      <c r="AG455" s="92">
        <f t="shared" si="173"/>
        <v>0</v>
      </c>
      <c r="AH455" s="92">
        <f t="shared" si="173"/>
        <v>0</v>
      </c>
      <c r="AI455" s="92">
        <f t="shared" si="173"/>
        <v>2439</v>
      </c>
      <c r="AJ455" s="92">
        <f t="shared" si="173"/>
        <v>2886</v>
      </c>
      <c r="AK455" s="92">
        <f t="shared" si="173"/>
        <v>0</v>
      </c>
      <c r="AL455" s="92">
        <f t="shared" si="173"/>
        <v>0</v>
      </c>
      <c r="AM455" s="92">
        <f t="shared" si="173"/>
        <v>3707</v>
      </c>
      <c r="AN455" s="92">
        <f t="shared" si="173"/>
        <v>3707</v>
      </c>
      <c r="AO455" s="92">
        <f t="shared" si="173"/>
        <v>0</v>
      </c>
      <c r="AP455" s="92">
        <f t="shared" si="173"/>
        <v>0</v>
      </c>
      <c r="AQ455" s="92">
        <f t="shared" si="173"/>
        <v>5771</v>
      </c>
      <c r="AR455" s="92">
        <f t="shared" si="173"/>
        <v>5771</v>
      </c>
      <c r="AS455" s="92">
        <f t="shared" si="173"/>
        <v>0</v>
      </c>
      <c r="AT455" s="92">
        <f t="shared" si="173"/>
        <v>0</v>
      </c>
      <c r="AU455" s="92">
        <f t="shared" si="173"/>
        <v>0</v>
      </c>
      <c r="AV455" s="92">
        <f t="shared" si="173"/>
        <v>0</v>
      </c>
      <c r="AW455" s="92">
        <f t="shared" si="173"/>
        <v>0</v>
      </c>
      <c r="AX455" s="92">
        <f t="shared" si="173"/>
        <v>0</v>
      </c>
      <c r="AY455" s="92">
        <f t="shared" si="173"/>
        <v>0</v>
      </c>
      <c r="AZ455" s="92">
        <f t="shared" si="173"/>
        <v>0</v>
      </c>
      <c r="BA455" s="92">
        <f t="shared" si="173"/>
        <v>0</v>
      </c>
      <c r="BB455" s="92">
        <f t="shared" si="173"/>
        <v>0</v>
      </c>
      <c r="BC455" s="92">
        <f t="shared" si="173"/>
        <v>0</v>
      </c>
      <c r="BD455" s="92">
        <f t="shared" si="173"/>
        <v>0</v>
      </c>
      <c r="BE455" s="92">
        <f t="shared" si="173"/>
        <v>0</v>
      </c>
      <c r="BF455" s="198"/>
      <c r="BG455" s="198"/>
      <c r="BH455" s="198"/>
      <c r="BI455" s="27"/>
    </row>
    <row r="456" spans="1:61" s="28" customFormat="1" ht="18.75" hidden="1">
      <c r="A456" s="25" t="s">
        <v>46</v>
      </c>
      <c r="B456" s="47" t="s">
        <v>65</v>
      </c>
      <c r="C456" s="26"/>
      <c r="D456" s="26"/>
      <c r="E456" s="26"/>
      <c r="F456" s="91"/>
      <c r="G456" s="92">
        <f>G457</f>
        <v>9478</v>
      </c>
      <c r="H456" s="92">
        <f t="shared" si="173"/>
        <v>9478</v>
      </c>
      <c r="I456" s="92">
        <f t="shared" si="173"/>
        <v>0</v>
      </c>
      <c r="J456" s="92">
        <f t="shared" si="173"/>
        <v>0</v>
      </c>
      <c r="K456" s="92">
        <f t="shared" si="173"/>
        <v>9478</v>
      </c>
      <c r="L456" s="92">
        <f t="shared" si="173"/>
        <v>9478</v>
      </c>
      <c r="M456" s="984">
        <f t="shared" si="173"/>
        <v>821</v>
      </c>
      <c r="N456" s="92">
        <f t="shared" si="173"/>
        <v>821</v>
      </c>
      <c r="O456" s="92">
        <f t="shared" si="173"/>
        <v>0</v>
      </c>
      <c r="P456" s="92">
        <f t="shared" si="173"/>
        <v>0</v>
      </c>
      <c r="Q456" s="92">
        <f t="shared" si="173"/>
        <v>0</v>
      </c>
      <c r="R456" s="92">
        <f t="shared" si="173"/>
        <v>0</v>
      </c>
      <c r="S456" s="92">
        <f t="shared" si="173"/>
        <v>2886</v>
      </c>
      <c r="T456" s="92">
        <f t="shared" si="173"/>
        <v>2886</v>
      </c>
      <c r="U456" s="92">
        <f t="shared" si="173"/>
        <v>0</v>
      </c>
      <c r="V456" s="92">
        <f t="shared" si="173"/>
        <v>0</v>
      </c>
      <c r="W456" s="92">
        <f t="shared" si="173"/>
        <v>0</v>
      </c>
      <c r="X456" s="92">
        <f t="shared" si="173"/>
        <v>0</v>
      </c>
      <c r="Y456" s="92">
        <f t="shared" si="173"/>
        <v>0</v>
      </c>
      <c r="Z456" s="92">
        <f t="shared" si="173"/>
        <v>0</v>
      </c>
      <c r="AA456" s="92">
        <f t="shared" si="173"/>
        <v>2439</v>
      </c>
      <c r="AB456" s="92">
        <f t="shared" si="173"/>
        <v>2439</v>
      </c>
      <c r="AC456" s="92">
        <f t="shared" si="173"/>
        <v>0</v>
      </c>
      <c r="AD456" s="92">
        <f t="shared" si="173"/>
        <v>0</v>
      </c>
      <c r="AE456" s="92">
        <f t="shared" si="173"/>
        <v>0</v>
      </c>
      <c r="AF456" s="92">
        <f t="shared" si="173"/>
        <v>0</v>
      </c>
      <c r="AG456" s="92">
        <f t="shared" si="173"/>
        <v>0</v>
      </c>
      <c r="AH456" s="92">
        <f t="shared" si="173"/>
        <v>0</v>
      </c>
      <c r="AI456" s="92">
        <f t="shared" si="173"/>
        <v>2439</v>
      </c>
      <c r="AJ456" s="92">
        <f t="shared" si="173"/>
        <v>2886</v>
      </c>
      <c r="AK456" s="92">
        <f t="shared" si="173"/>
        <v>0</v>
      </c>
      <c r="AL456" s="92">
        <f t="shared" si="173"/>
        <v>0</v>
      </c>
      <c r="AM456" s="92">
        <f t="shared" si="173"/>
        <v>3707</v>
      </c>
      <c r="AN456" s="92">
        <f t="shared" si="173"/>
        <v>3707</v>
      </c>
      <c r="AO456" s="92">
        <f t="shared" si="173"/>
        <v>0</v>
      </c>
      <c r="AP456" s="92">
        <f t="shared" si="173"/>
        <v>0</v>
      </c>
      <c r="AQ456" s="92">
        <f t="shared" si="173"/>
        <v>5771</v>
      </c>
      <c r="AR456" s="92">
        <f t="shared" si="173"/>
        <v>5771</v>
      </c>
      <c r="AS456" s="92">
        <f t="shared" si="173"/>
        <v>0</v>
      </c>
      <c r="AT456" s="92">
        <f t="shared" si="173"/>
        <v>0</v>
      </c>
      <c r="AU456" s="92">
        <f t="shared" si="173"/>
        <v>0</v>
      </c>
      <c r="AV456" s="92">
        <f t="shared" si="173"/>
        <v>0</v>
      </c>
      <c r="AW456" s="92">
        <f t="shared" si="173"/>
        <v>0</v>
      </c>
      <c r="AX456" s="92">
        <f t="shared" si="173"/>
        <v>0</v>
      </c>
      <c r="AY456" s="92">
        <f t="shared" si="173"/>
        <v>0</v>
      </c>
      <c r="AZ456" s="92">
        <f t="shared" si="173"/>
        <v>0</v>
      </c>
      <c r="BA456" s="92">
        <f t="shared" si="173"/>
        <v>0</v>
      </c>
      <c r="BB456" s="92">
        <f t="shared" si="173"/>
        <v>0</v>
      </c>
      <c r="BC456" s="92">
        <f t="shared" si="173"/>
        <v>0</v>
      </c>
      <c r="BD456" s="92">
        <f t="shared" si="173"/>
        <v>0</v>
      </c>
      <c r="BE456" s="92">
        <f t="shared" si="173"/>
        <v>0</v>
      </c>
      <c r="BF456" s="198"/>
      <c r="BG456" s="198"/>
      <c r="BH456" s="198"/>
      <c r="BI456" s="27"/>
    </row>
    <row r="457" spans="1:61" s="224" customFormat="1" ht="75.75" customHeight="1">
      <c r="A457" s="960"/>
      <c r="B457" s="372" t="s">
        <v>2329</v>
      </c>
      <c r="C457" s="219"/>
      <c r="D457" s="219"/>
      <c r="E457" s="219"/>
      <c r="F457" s="373" t="s">
        <v>2330</v>
      </c>
      <c r="G457" s="374">
        <v>9478</v>
      </c>
      <c r="H457" s="374">
        <v>9478</v>
      </c>
      <c r="I457" s="210"/>
      <c r="J457" s="210"/>
      <c r="K457" s="374">
        <v>9478</v>
      </c>
      <c r="L457" s="374">
        <v>9478</v>
      </c>
      <c r="M457" s="997">
        <v>821</v>
      </c>
      <c r="N457" s="375">
        <v>821</v>
      </c>
      <c r="O457" s="961"/>
      <c r="P457" s="961"/>
      <c r="Q457" s="210"/>
      <c r="R457" s="210"/>
      <c r="S457" s="962">
        <v>2886</v>
      </c>
      <c r="T457" s="962">
        <v>2886</v>
      </c>
      <c r="U457" s="210"/>
      <c r="V457" s="210"/>
      <c r="W457" s="963"/>
      <c r="X457" s="963"/>
      <c r="Y457" s="210"/>
      <c r="Z457" s="210"/>
      <c r="AA457" s="963">
        <v>2439</v>
      </c>
      <c r="AB457" s="963">
        <v>2439</v>
      </c>
      <c r="AC457" s="210"/>
      <c r="AD457" s="210"/>
      <c r="AE457" s="963">
        <f t="shared" si="162"/>
        <v>0</v>
      </c>
      <c r="AF457" s="210"/>
      <c r="AG457" s="210"/>
      <c r="AH457" s="210"/>
      <c r="AI457" s="963">
        <v>2439</v>
      </c>
      <c r="AJ457" s="210">
        <v>2886</v>
      </c>
      <c r="AK457" s="210"/>
      <c r="AL457" s="210"/>
      <c r="AM457" s="963">
        <f t="shared" si="164"/>
        <v>3707</v>
      </c>
      <c r="AN457" s="210">
        <f>821+2886</f>
        <v>3707</v>
      </c>
      <c r="AO457" s="210"/>
      <c r="AP457" s="210"/>
      <c r="AQ457" s="210">
        <f t="shared" si="165"/>
        <v>5771</v>
      </c>
      <c r="AR457" s="210">
        <f>H457-AN457</f>
        <v>5771</v>
      </c>
      <c r="AS457" s="210"/>
      <c r="AT457" s="210"/>
      <c r="AU457" s="210"/>
      <c r="AV457" s="210">
        <f t="shared" si="166"/>
        <v>0</v>
      </c>
      <c r="AW457" s="210"/>
      <c r="AX457" s="210"/>
      <c r="AY457" s="210"/>
      <c r="AZ457" s="210"/>
      <c r="BA457" s="210"/>
      <c r="BB457" s="210"/>
      <c r="BC457" s="210"/>
      <c r="BD457" s="210">
        <f>AW457</f>
        <v>0</v>
      </c>
      <c r="BE457" s="897"/>
      <c r="BF457" s="211">
        <v>2022</v>
      </c>
      <c r="BG457" s="211" t="s">
        <v>2324</v>
      </c>
      <c r="BH457" s="211" t="s">
        <v>2327</v>
      </c>
      <c r="BI457" s="212"/>
    </row>
    <row r="458" spans="1:61" s="28" customFormat="1" ht="47.25" hidden="1">
      <c r="A458" s="25" t="s">
        <v>66</v>
      </c>
      <c r="B458" s="36" t="s">
        <v>67</v>
      </c>
      <c r="C458" s="26"/>
      <c r="D458" s="26"/>
      <c r="E458" s="26"/>
      <c r="F458" s="91"/>
      <c r="G458" s="92">
        <f t="shared" ref="G458:AL458" si="174">G459+G531+G551+G566+G789+G845+G922+G925+G1000</f>
        <v>2158465.2445</v>
      </c>
      <c r="H458" s="92">
        <f t="shared" si="174"/>
        <v>2026366.4750000001</v>
      </c>
      <c r="I458" s="92">
        <f t="shared" si="174"/>
        <v>65794.794499999989</v>
      </c>
      <c r="J458" s="92">
        <f t="shared" si="174"/>
        <v>1520.9749999999999</v>
      </c>
      <c r="K458" s="92">
        <f t="shared" si="174"/>
        <v>2097672.0980000002</v>
      </c>
      <c r="L458" s="92">
        <f t="shared" si="174"/>
        <v>2058510</v>
      </c>
      <c r="M458" s="984">
        <f t="shared" si="174"/>
        <v>402556.62059999997</v>
      </c>
      <c r="N458" s="92">
        <f t="shared" si="174"/>
        <v>217233.52439999999</v>
      </c>
      <c r="O458" s="92">
        <f t="shared" si="174"/>
        <v>34340.288300000007</v>
      </c>
      <c r="P458" s="92">
        <f t="shared" si="174"/>
        <v>34340.288300000007</v>
      </c>
      <c r="Q458" s="92">
        <f t="shared" si="174"/>
        <v>0</v>
      </c>
      <c r="R458" s="92">
        <f t="shared" si="174"/>
        <v>0</v>
      </c>
      <c r="S458" s="92">
        <f t="shared" si="174"/>
        <v>553648</v>
      </c>
      <c r="T458" s="92">
        <f t="shared" si="174"/>
        <v>546808</v>
      </c>
      <c r="U458" s="92">
        <f t="shared" si="174"/>
        <v>6725</v>
      </c>
      <c r="V458" s="92">
        <f t="shared" si="174"/>
        <v>115</v>
      </c>
      <c r="W458" s="92">
        <f t="shared" si="174"/>
        <v>17964.225200000001</v>
      </c>
      <c r="X458" s="92">
        <f t="shared" si="174"/>
        <v>17964.225200000001</v>
      </c>
      <c r="Y458" s="92">
        <f t="shared" si="174"/>
        <v>0</v>
      </c>
      <c r="Z458" s="92">
        <f t="shared" si="174"/>
        <v>0</v>
      </c>
      <c r="AA458" s="92">
        <f t="shared" si="174"/>
        <v>298359.13378500001</v>
      </c>
      <c r="AB458" s="92">
        <f t="shared" si="174"/>
        <v>294958.77678500005</v>
      </c>
      <c r="AC458" s="92">
        <f t="shared" si="174"/>
        <v>3350.357</v>
      </c>
      <c r="AD458" s="92">
        <f t="shared" si="174"/>
        <v>50</v>
      </c>
      <c r="AE458" s="92">
        <f t="shared" si="174"/>
        <v>28187.502800000002</v>
      </c>
      <c r="AF458" s="92">
        <f t="shared" si="174"/>
        <v>28187.502800000002</v>
      </c>
      <c r="AG458" s="92">
        <f t="shared" si="174"/>
        <v>0</v>
      </c>
      <c r="AH458" s="92">
        <f t="shared" si="174"/>
        <v>0</v>
      </c>
      <c r="AI458" s="92">
        <f t="shared" si="174"/>
        <v>552009</v>
      </c>
      <c r="AJ458" s="92">
        <f t="shared" si="174"/>
        <v>545169</v>
      </c>
      <c r="AK458" s="92">
        <f t="shared" si="174"/>
        <v>6725</v>
      </c>
      <c r="AL458" s="92">
        <f t="shared" si="174"/>
        <v>115</v>
      </c>
      <c r="AM458" s="92">
        <f t="shared" ref="AM458:BE458" si="175">AM459+AM531+AM551+AM566+AM789+AM845+AM922+AM925+AM1000</f>
        <v>963997.89309999999</v>
      </c>
      <c r="AN458" s="92">
        <f t="shared" si="175"/>
        <v>952390.99910000002</v>
      </c>
      <c r="AO458" s="92">
        <f t="shared" si="175"/>
        <v>11463</v>
      </c>
      <c r="AP458" s="92">
        <f t="shared" si="175"/>
        <v>143.89400000000001</v>
      </c>
      <c r="AQ458" s="92">
        <f t="shared" si="175"/>
        <v>1135871.8108999999</v>
      </c>
      <c r="AR458" s="92">
        <f t="shared" si="175"/>
        <v>1096015.8108999999</v>
      </c>
      <c r="AS458" s="92">
        <f t="shared" si="175"/>
        <v>25801</v>
      </c>
      <c r="AT458" s="92">
        <f t="shared" si="175"/>
        <v>14055</v>
      </c>
      <c r="AU458" s="92">
        <f t="shared" si="175"/>
        <v>0</v>
      </c>
      <c r="AV458" s="92">
        <f t="shared" si="175"/>
        <v>966354.79989999998</v>
      </c>
      <c r="AW458" s="92">
        <f t="shared" si="175"/>
        <v>925059.79989999998</v>
      </c>
      <c r="AX458" s="92">
        <f t="shared" si="175"/>
        <v>25801</v>
      </c>
      <c r="AY458" s="92">
        <f t="shared" si="175"/>
        <v>15494</v>
      </c>
      <c r="AZ458" s="92">
        <f t="shared" si="175"/>
        <v>0</v>
      </c>
      <c r="BA458" s="92">
        <f t="shared" si="175"/>
        <v>0</v>
      </c>
      <c r="BB458" s="92">
        <f t="shared" si="175"/>
        <v>0</v>
      </c>
      <c r="BC458" s="92">
        <f t="shared" si="175"/>
        <v>0</v>
      </c>
      <c r="BD458" s="92">
        <f t="shared" si="175"/>
        <v>355410.9999</v>
      </c>
      <c r="BE458" s="92">
        <f t="shared" si="175"/>
        <v>410349.89309999999</v>
      </c>
      <c r="BF458" s="198"/>
      <c r="BG458" s="198"/>
      <c r="BH458" s="198"/>
      <c r="BI458" s="27"/>
    </row>
    <row r="459" spans="1:61" s="28" customFormat="1" ht="31.5" hidden="1">
      <c r="A459" s="37" t="s">
        <v>41</v>
      </c>
      <c r="B459" s="38" t="s">
        <v>79</v>
      </c>
      <c r="C459" s="26"/>
      <c r="D459" s="26"/>
      <c r="E459" s="26"/>
      <c r="F459" s="91"/>
      <c r="G459" s="92">
        <f t="shared" ref="G459:AL459" si="176">G460+G484</f>
        <v>158187</v>
      </c>
      <c r="H459" s="92">
        <f t="shared" si="176"/>
        <v>158187</v>
      </c>
      <c r="I459" s="92">
        <f t="shared" si="176"/>
        <v>0</v>
      </c>
      <c r="J459" s="92">
        <f t="shared" si="176"/>
        <v>0</v>
      </c>
      <c r="K459" s="92">
        <f t="shared" si="176"/>
        <v>156194</v>
      </c>
      <c r="L459" s="92">
        <f t="shared" si="176"/>
        <v>155373</v>
      </c>
      <c r="M459" s="984">
        <f t="shared" si="176"/>
        <v>66737.026099999988</v>
      </c>
      <c r="N459" s="92">
        <f t="shared" si="176"/>
        <v>29832.949400000001</v>
      </c>
      <c r="O459" s="92">
        <f t="shared" si="176"/>
        <v>6108.6954000000005</v>
      </c>
      <c r="P459" s="92">
        <f t="shared" si="176"/>
        <v>6108.6954000000005</v>
      </c>
      <c r="Q459" s="92">
        <f t="shared" si="176"/>
        <v>0</v>
      </c>
      <c r="R459" s="92">
        <f t="shared" si="176"/>
        <v>0</v>
      </c>
      <c r="S459" s="92">
        <f t="shared" si="176"/>
        <v>57125</v>
      </c>
      <c r="T459" s="92">
        <f t="shared" si="176"/>
        <v>57125</v>
      </c>
      <c r="U459" s="92">
        <f t="shared" si="176"/>
        <v>0</v>
      </c>
      <c r="V459" s="92">
        <f t="shared" si="176"/>
        <v>0</v>
      </c>
      <c r="W459" s="92">
        <f t="shared" si="176"/>
        <v>4606.1470000000008</v>
      </c>
      <c r="X459" s="92">
        <f t="shared" si="176"/>
        <v>4606.1470000000008</v>
      </c>
      <c r="Y459" s="92">
        <f t="shared" si="176"/>
        <v>0</v>
      </c>
      <c r="Z459" s="92">
        <f t="shared" si="176"/>
        <v>0</v>
      </c>
      <c r="AA459" s="92">
        <f t="shared" si="176"/>
        <v>29076.777000000002</v>
      </c>
      <c r="AB459" s="92">
        <f t="shared" si="176"/>
        <v>29076.777000000002</v>
      </c>
      <c r="AC459" s="92">
        <f t="shared" si="176"/>
        <v>0</v>
      </c>
      <c r="AD459" s="92">
        <f t="shared" si="176"/>
        <v>0</v>
      </c>
      <c r="AE459" s="92">
        <f t="shared" si="176"/>
        <v>6108.6954000000005</v>
      </c>
      <c r="AF459" s="92">
        <f t="shared" si="176"/>
        <v>6108.6954000000005</v>
      </c>
      <c r="AG459" s="92">
        <f t="shared" si="176"/>
        <v>0</v>
      </c>
      <c r="AH459" s="92">
        <f t="shared" si="176"/>
        <v>0</v>
      </c>
      <c r="AI459" s="92">
        <f t="shared" si="176"/>
        <v>57113</v>
      </c>
      <c r="AJ459" s="92">
        <f t="shared" si="176"/>
        <v>57113</v>
      </c>
      <c r="AK459" s="92">
        <f t="shared" si="176"/>
        <v>0</v>
      </c>
      <c r="AL459" s="92">
        <f t="shared" si="176"/>
        <v>0</v>
      </c>
      <c r="AM459" s="92">
        <f t="shared" ref="AM459:BE459" si="177">AM460+AM484</f>
        <v>107731</v>
      </c>
      <c r="AN459" s="92">
        <f t="shared" si="177"/>
        <v>107731</v>
      </c>
      <c r="AO459" s="92">
        <f t="shared" si="177"/>
        <v>0</v>
      </c>
      <c r="AP459" s="92">
        <f t="shared" si="177"/>
        <v>0</v>
      </c>
      <c r="AQ459" s="92">
        <f t="shared" si="177"/>
        <v>57377</v>
      </c>
      <c r="AR459" s="92">
        <f t="shared" si="177"/>
        <v>56777</v>
      </c>
      <c r="AS459" s="92">
        <f t="shared" si="177"/>
        <v>600</v>
      </c>
      <c r="AT459" s="92">
        <f t="shared" si="177"/>
        <v>0</v>
      </c>
      <c r="AU459" s="92">
        <f t="shared" si="177"/>
        <v>0</v>
      </c>
      <c r="AV459" s="92">
        <f t="shared" si="177"/>
        <v>49336.35</v>
      </c>
      <c r="AW459" s="92">
        <f t="shared" si="177"/>
        <v>48736.35</v>
      </c>
      <c r="AX459" s="92">
        <f t="shared" si="177"/>
        <v>600</v>
      </c>
      <c r="AY459" s="92">
        <f t="shared" si="177"/>
        <v>0</v>
      </c>
      <c r="AZ459" s="92">
        <f t="shared" si="177"/>
        <v>0</v>
      </c>
      <c r="BA459" s="92">
        <f t="shared" si="177"/>
        <v>0</v>
      </c>
      <c r="BB459" s="92">
        <f t="shared" si="177"/>
        <v>0</v>
      </c>
      <c r="BC459" s="92">
        <f t="shared" si="177"/>
        <v>0</v>
      </c>
      <c r="BD459" s="92">
        <f t="shared" si="177"/>
        <v>16531</v>
      </c>
      <c r="BE459" s="92">
        <f t="shared" si="177"/>
        <v>50606</v>
      </c>
      <c r="BF459" s="198"/>
      <c r="BG459" s="198"/>
      <c r="BH459" s="198"/>
      <c r="BI459" s="27"/>
    </row>
    <row r="460" spans="1:61" s="28" customFormat="1" ht="18.75" hidden="1">
      <c r="A460" s="37" t="s">
        <v>73</v>
      </c>
      <c r="B460" s="38" t="s">
        <v>42</v>
      </c>
      <c r="C460" s="26"/>
      <c r="D460" s="26"/>
      <c r="E460" s="26"/>
      <c r="F460" s="91"/>
      <c r="G460" s="92">
        <f>G461</f>
        <v>69740</v>
      </c>
      <c r="H460" s="92">
        <f t="shared" ref="H460:BE460" si="178">H461</f>
        <v>69740</v>
      </c>
      <c r="I460" s="92">
        <f t="shared" si="178"/>
        <v>0</v>
      </c>
      <c r="J460" s="92">
        <f t="shared" si="178"/>
        <v>0</v>
      </c>
      <c r="K460" s="92">
        <f t="shared" si="178"/>
        <v>69740</v>
      </c>
      <c r="L460" s="92">
        <f t="shared" si="178"/>
        <v>69740</v>
      </c>
      <c r="M460" s="984">
        <f t="shared" si="178"/>
        <v>34273.570699999997</v>
      </c>
      <c r="N460" s="92">
        <f t="shared" si="178"/>
        <v>15488.255000000001</v>
      </c>
      <c r="O460" s="92">
        <f t="shared" si="178"/>
        <v>0</v>
      </c>
      <c r="P460" s="92">
        <f t="shared" si="178"/>
        <v>0</v>
      </c>
      <c r="Q460" s="92">
        <f t="shared" si="178"/>
        <v>0</v>
      </c>
      <c r="R460" s="92">
        <f t="shared" si="178"/>
        <v>0</v>
      </c>
      <c r="S460" s="92">
        <f t="shared" si="178"/>
        <v>22736</v>
      </c>
      <c r="T460" s="92">
        <f t="shared" si="178"/>
        <v>22736</v>
      </c>
      <c r="U460" s="92">
        <f t="shared" si="178"/>
        <v>0</v>
      </c>
      <c r="V460" s="92">
        <f t="shared" si="178"/>
        <v>0</v>
      </c>
      <c r="W460" s="92">
        <f t="shared" si="178"/>
        <v>0</v>
      </c>
      <c r="X460" s="92">
        <f t="shared" si="178"/>
        <v>0</v>
      </c>
      <c r="Y460" s="92">
        <f t="shared" si="178"/>
        <v>0</v>
      </c>
      <c r="Z460" s="92">
        <f t="shared" si="178"/>
        <v>0</v>
      </c>
      <c r="AA460" s="92">
        <f t="shared" si="178"/>
        <v>17893.068000000003</v>
      </c>
      <c r="AB460" s="92">
        <f t="shared" si="178"/>
        <v>17893.068000000003</v>
      </c>
      <c r="AC460" s="92">
        <f t="shared" si="178"/>
        <v>0</v>
      </c>
      <c r="AD460" s="92">
        <f t="shared" si="178"/>
        <v>0</v>
      </c>
      <c r="AE460" s="92">
        <f t="shared" si="178"/>
        <v>0</v>
      </c>
      <c r="AF460" s="92">
        <f t="shared" si="178"/>
        <v>0</v>
      </c>
      <c r="AG460" s="92">
        <f t="shared" si="178"/>
        <v>0</v>
      </c>
      <c r="AH460" s="92">
        <f t="shared" si="178"/>
        <v>0</v>
      </c>
      <c r="AI460" s="92">
        <f t="shared" si="178"/>
        <v>22736</v>
      </c>
      <c r="AJ460" s="92">
        <f t="shared" si="178"/>
        <v>22736</v>
      </c>
      <c r="AK460" s="92">
        <f t="shared" si="178"/>
        <v>0</v>
      </c>
      <c r="AL460" s="92">
        <f t="shared" si="178"/>
        <v>0</v>
      </c>
      <c r="AM460" s="92">
        <f t="shared" si="178"/>
        <v>42982</v>
      </c>
      <c r="AN460" s="92">
        <f t="shared" si="178"/>
        <v>42982</v>
      </c>
      <c r="AO460" s="92">
        <f t="shared" si="178"/>
        <v>0</v>
      </c>
      <c r="AP460" s="92">
        <f t="shared" si="178"/>
        <v>0</v>
      </c>
      <c r="AQ460" s="92">
        <f t="shared" si="178"/>
        <v>26758</v>
      </c>
      <c r="AR460" s="92">
        <f t="shared" si="178"/>
        <v>26758</v>
      </c>
      <c r="AS460" s="92">
        <f t="shared" si="178"/>
        <v>0</v>
      </c>
      <c r="AT460" s="92">
        <f t="shared" si="178"/>
        <v>0</v>
      </c>
      <c r="AU460" s="92">
        <f t="shared" si="178"/>
        <v>0</v>
      </c>
      <c r="AV460" s="92">
        <f t="shared" si="178"/>
        <v>25956</v>
      </c>
      <c r="AW460" s="92">
        <f t="shared" si="178"/>
        <v>25956</v>
      </c>
      <c r="AX460" s="92">
        <f t="shared" si="178"/>
        <v>0</v>
      </c>
      <c r="AY460" s="92">
        <f t="shared" si="178"/>
        <v>0</v>
      </c>
      <c r="AZ460" s="92">
        <f t="shared" si="178"/>
        <v>0</v>
      </c>
      <c r="BA460" s="92">
        <f t="shared" si="178"/>
        <v>0</v>
      </c>
      <c r="BB460" s="92">
        <f t="shared" si="178"/>
        <v>0</v>
      </c>
      <c r="BC460" s="92">
        <f t="shared" si="178"/>
        <v>0</v>
      </c>
      <c r="BD460" s="92">
        <f t="shared" si="178"/>
        <v>9896</v>
      </c>
      <c r="BE460" s="92">
        <f t="shared" si="178"/>
        <v>20246</v>
      </c>
      <c r="BF460" s="198"/>
      <c r="BG460" s="198"/>
      <c r="BH460" s="198"/>
      <c r="BI460" s="27"/>
    </row>
    <row r="461" spans="1:61" s="28" customFormat="1" ht="31.5" hidden="1">
      <c r="A461" s="37" t="s">
        <v>46</v>
      </c>
      <c r="B461" s="38" t="s">
        <v>68</v>
      </c>
      <c r="C461" s="26"/>
      <c r="D461" s="26"/>
      <c r="E461" s="26"/>
      <c r="F461" s="91"/>
      <c r="G461" s="92">
        <f>SUM(G462:G483)</f>
        <v>69740</v>
      </c>
      <c r="H461" s="92">
        <f t="shared" ref="H461:BE461" si="179">SUM(H462:H483)</f>
        <v>69740</v>
      </c>
      <c r="I461" s="92">
        <f t="shared" si="179"/>
        <v>0</v>
      </c>
      <c r="J461" s="92">
        <f t="shared" si="179"/>
        <v>0</v>
      </c>
      <c r="K461" s="92">
        <f t="shared" si="179"/>
        <v>69740</v>
      </c>
      <c r="L461" s="92">
        <f t="shared" si="179"/>
        <v>69740</v>
      </c>
      <c r="M461" s="92">
        <f t="shared" si="179"/>
        <v>34273.570699999997</v>
      </c>
      <c r="N461" s="92">
        <f t="shared" si="179"/>
        <v>15488.255000000001</v>
      </c>
      <c r="O461" s="92">
        <f t="shared" si="179"/>
        <v>0</v>
      </c>
      <c r="P461" s="92">
        <f t="shared" si="179"/>
        <v>0</v>
      </c>
      <c r="Q461" s="92">
        <f t="shared" si="179"/>
        <v>0</v>
      </c>
      <c r="R461" s="92">
        <f t="shared" si="179"/>
        <v>0</v>
      </c>
      <c r="S461" s="92">
        <f t="shared" si="179"/>
        <v>22736</v>
      </c>
      <c r="T461" s="92">
        <f t="shared" si="179"/>
        <v>22736</v>
      </c>
      <c r="U461" s="92">
        <f t="shared" si="179"/>
        <v>0</v>
      </c>
      <c r="V461" s="92">
        <f t="shared" si="179"/>
        <v>0</v>
      </c>
      <c r="W461" s="92">
        <f t="shared" si="179"/>
        <v>0</v>
      </c>
      <c r="X461" s="92">
        <f t="shared" si="179"/>
        <v>0</v>
      </c>
      <c r="Y461" s="92">
        <f t="shared" si="179"/>
        <v>0</v>
      </c>
      <c r="Z461" s="92">
        <f t="shared" si="179"/>
        <v>0</v>
      </c>
      <c r="AA461" s="92">
        <f t="shared" si="179"/>
        <v>17893.068000000003</v>
      </c>
      <c r="AB461" s="92">
        <f t="shared" si="179"/>
        <v>17893.068000000003</v>
      </c>
      <c r="AC461" s="92">
        <f t="shared" si="179"/>
        <v>0</v>
      </c>
      <c r="AD461" s="92">
        <f t="shared" si="179"/>
        <v>0</v>
      </c>
      <c r="AE461" s="92">
        <f t="shared" si="179"/>
        <v>0</v>
      </c>
      <c r="AF461" s="92">
        <f t="shared" si="179"/>
        <v>0</v>
      </c>
      <c r="AG461" s="92">
        <f t="shared" si="179"/>
        <v>0</v>
      </c>
      <c r="AH461" s="92">
        <f t="shared" si="179"/>
        <v>0</v>
      </c>
      <c r="AI461" s="92">
        <f t="shared" si="179"/>
        <v>22736</v>
      </c>
      <c r="AJ461" s="92">
        <f t="shared" si="179"/>
        <v>22736</v>
      </c>
      <c r="AK461" s="92">
        <f t="shared" si="179"/>
        <v>0</v>
      </c>
      <c r="AL461" s="92">
        <f t="shared" si="179"/>
        <v>0</v>
      </c>
      <c r="AM461" s="92">
        <f t="shared" si="179"/>
        <v>42982</v>
      </c>
      <c r="AN461" s="92">
        <f t="shared" si="179"/>
        <v>42982</v>
      </c>
      <c r="AO461" s="92">
        <f t="shared" si="179"/>
        <v>0</v>
      </c>
      <c r="AP461" s="92">
        <f t="shared" si="179"/>
        <v>0</v>
      </c>
      <c r="AQ461" s="92">
        <f t="shared" si="179"/>
        <v>26758</v>
      </c>
      <c r="AR461" s="92">
        <f t="shared" si="179"/>
        <v>26758</v>
      </c>
      <c r="AS461" s="92">
        <f t="shared" si="179"/>
        <v>0</v>
      </c>
      <c r="AT461" s="92">
        <f t="shared" si="179"/>
        <v>0</v>
      </c>
      <c r="AU461" s="92">
        <f t="shared" si="179"/>
        <v>0</v>
      </c>
      <c r="AV461" s="92">
        <f t="shared" si="179"/>
        <v>25956</v>
      </c>
      <c r="AW461" s="92">
        <f t="shared" si="179"/>
        <v>25956</v>
      </c>
      <c r="AX461" s="92">
        <f t="shared" si="179"/>
        <v>0</v>
      </c>
      <c r="AY461" s="92">
        <f t="shared" si="179"/>
        <v>0</v>
      </c>
      <c r="AZ461" s="92">
        <f t="shared" si="179"/>
        <v>0</v>
      </c>
      <c r="BA461" s="92">
        <f t="shared" si="179"/>
        <v>0</v>
      </c>
      <c r="BB461" s="92">
        <f t="shared" si="179"/>
        <v>0</v>
      </c>
      <c r="BC461" s="92">
        <f t="shared" si="179"/>
        <v>0</v>
      </c>
      <c r="BD461" s="92">
        <f t="shared" si="179"/>
        <v>9896</v>
      </c>
      <c r="BE461" s="92">
        <f t="shared" si="179"/>
        <v>20246</v>
      </c>
      <c r="BF461" s="198"/>
      <c r="BG461" s="198"/>
      <c r="BH461" s="198"/>
      <c r="BI461" s="27"/>
    </row>
    <row r="462" spans="1:61" s="50" customFormat="1" ht="84" customHeight="1">
      <c r="A462" s="1087" t="s">
        <v>46</v>
      </c>
      <c r="B462" s="1088" t="s">
        <v>2338</v>
      </c>
      <c r="C462" s="1089" t="s">
        <v>2339</v>
      </c>
      <c r="D462" s="1089">
        <v>42</v>
      </c>
      <c r="E462" s="1089" t="s">
        <v>305</v>
      </c>
      <c r="F462" s="1090" t="s">
        <v>2340</v>
      </c>
      <c r="G462" s="1091">
        <f>H462+I462+J462</f>
        <v>2400</v>
      </c>
      <c r="H462" s="1091">
        <v>2400</v>
      </c>
      <c r="I462" s="1092"/>
      <c r="J462" s="1092"/>
      <c r="K462" s="1091">
        <v>2400</v>
      </c>
      <c r="L462" s="1091">
        <v>2400</v>
      </c>
      <c r="M462" s="1093">
        <v>677.06269999999995</v>
      </c>
      <c r="N462" s="1093"/>
      <c r="O462" s="1092"/>
      <c r="P462" s="1092"/>
      <c r="Q462" s="1092"/>
      <c r="R462" s="1092"/>
      <c r="S462" s="1093">
        <f>SUM(T462:V462)</f>
        <v>540</v>
      </c>
      <c r="T462" s="1094">
        <v>540</v>
      </c>
      <c r="U462" s="1092"/>
      <c r="V462" s="1092"/>
      <c r="W462" s="1092"/>
      <c r="X462" s="1092"/>
      <c r="Y462" s="1092"/>
      <c r="Z462" s="1092"/>
      <c r="AA462" s="1093">
        <f>SUM(AB462:AD462)</f>
        <v>100.98399999999999</v>
      </c>
      <c r="AB462" s="1093">
        <v>100.98399999999999</v>
      </c>
      <c r="AC462" s="1092"/>
      <c r="AD462" s="1092"/>
      <c r="AE462" s="1092"/>
      <c r="AF462" s="1092"/>
      <c r="AG462" s="1092"/>
      <c r="AH462" s="1092"/>
      <c r="AI462" s="1093">
        <f>SUM(AJ462:AL462)</f>
        <v>540</v>
      </c>
      <c r="AJ462" s="1094">
        <v>540</v>
      </c>
      <c r="AK462" s="1092"/>
      <c r="AL462" s="1092"/>
      <c r="AM462" s="1093">
        <f>SUM(AN462:AP462)</f>
        <v>1755</v>
      </c>
      <c r="AN462" s="1093">
        <v>1755</v>
      </c>
      <c r="AO462" s="1092"/>
      <c r="AP462" s="1092"/>
      <c r="AQ462" s="1092">
        <f>SUM(AR462:AU462)</f>
        <v>645</v>
      </c>
      <c r="AR462" s="1092">
        <f>H462-AN462</f>
        <v>645</v>
      </c>
      <c r="AS462" s="1092"/>
      <c r="AT462" s="1092"/>
      <c r="AU462" s="1092"/>
      <c r="AV462" s="1093">
        <f>SUM(AW462:AZ462)</f>
        <v>645</v>
      </c>
      <c r="AW462" s="1093">
        <v>645</v>
      </c>
      <c r="AX462" s="1092"/>
      <c r="AY462" s="1092"/>
      <c r="AZ462" s="1092"/>
      <c r="BA462" s="21"/>
      <c r="BB462" s="1095"/>
      <c r="BC462" s="21"/>
      <c r="BD462" s="210">
        <f t="shared" ref="BD462:BD473" si="180">AW462</f>
        <v>645</v>
      </c>
      <c r="BE462" s="897">
        <f t="shared" ref="BE462:BE483" si="181">AM462-S462</f>
        <v>1215</v>
      </c>
      <c r="BF462" s="211">
        <v>2022</v>
      </c>
      <c r="BG462" s="211" t="s">
        <v>2324</v>
      </c>
      <c r="BH462" s="211" t="s">
        <v>2327</v>
      </c>
    </row>
    <row r="463" spans="1:61" s="50" customFormat="1" ht="69.75" customHeight="1">
      <c r="A463" s="1087" t="s">
        <v>48</v>
      </c>
      <c r="B463" s="1088" t="s">
        <v>2341</v>
      </c>
      <c r="C463" s="1089" t="s">
        <v>2342</v>
      </c>
      <c r="D463" s="1089">
        <v>180</v>
      </c>
      <c r="E463" s="1089" t="s">
        <v>305</v>
      </c>
      <c r="F463" s="1090" t="s">
        <v>2343</v>
      </c>
      <c r="G463" s="1091">
        <f t="shared" ref="G463:G468" si="182">H463+I463+J463</f>
        <v>1670</v>
      </c>
      <c r="H463" s="1091">
        <v>1670</v>
      </c>
      <c r="I463" s="1092"/>
      <c r="J463" s="1092"/>
      <c r="K463" s="1091">
        <v>1670</v>
      </c>
      <c r="L463" s="1091">
        <v>1670</v>
      </c>
      <c r="M463" s="1093">
        <v>1536.3980000000001</v>
      </c>
      <c r="N463" s="1093">
        <v>625.00800000000004</v>
      </c>
      <c r="O463" s="1092"/>
      <c r="P463" s="1092"/>
      <c r="Q463" s="1092"/>
      <c r="R463" s="1092"/>
      <c r="S463" s="1093">
        <f t="shared" ref="S463:S483" si="183">SUM(T463:V463)</f>
        <v>370</v>
      </c>
      <c r="T463" s="1094">
        <v>370</v>
      </c>
      <c r="U463" s="1092"/>
      <c r="V463" s="1092"/>
      <c r="W463" s="1092"/>
      <c r="X463" s="1092"/>
      <c r="Y463" s="1092"/>
      <c r="Z463" s="1092"/>
      <c r="AA463" s="1093">
        <f t="shared" ref="AA463:AA483" si="184">SUM(AB463:AD463)</f>
        <v>370</v>
      </c>
      <c r="AB463" s="1093">
        <v>370</v>
      </c>
      <c r="AC463" s="1092"/>
      <c r="AD463" s="1092"/>
      <c r="AE463" s="1092"/>
      <c r="AF463" s="1092"/>
      <c r="AG463" s="1092"/>
      <c r="AH463" s="1092"/>
      <c r="AI463" s="1093">
        <f t="shared" ref="AI463:AI483" si="185">SUM(AJ463:AL463)</f>
        <v>370</v>
      </c>
      <c r="AJ463" s="1094">
        <v>370</v>
      </c>
      <c r="AK463" s="1092"/>
      <c r="AL463" s="1092"/>
      <c r="AM463" s="1093">
        <f t="shared" ref="AM463:AM483" si="186">SUM(AN463:AP463)</f>
        <v>1220</v>
      </c>
      <c r="AN463" s="1093">
        <v>1220</v>
      </c>
      <c r="AO463" s="1092"/>
      <c r="AP463" s="1092"/>
      <c r="AQ463" s="1092">
        <f t="shared" ref="AQ463:AQ483" si="187">SUM(AR463:AU463)</f>
        <v>450</v>
      </c>
      <c r="AR463" s="1092">
        <f t="shared" ref="AR463:AR483" si="188">H463-AN463</f>
        <v>450</v>
      </c>
      <c r="AS463" s="1092"/>
      <c r="AT463" s="1092"/>
      <c r="AU463" s="1092"/>
      <c r="AV463" s="1093">
        <f t="shared" ref="AV463:AV483" si="189">SUM(AW463:AZ463)</f>
        <v>326</v>
      </c>
      <c r="AW463" s="1093">
        <v>326</v>
      </c>
      <c r="AX463" s="1092"/>
      <c r="AY463" s="1092"/>
      <c r="AZ463" s="1092"/>
      <c r="BA463" s="1096"/>
      <c r="BB463" s="1095"/>
      <c r="BC463" s="21"/>
      <c r="BD463" s="210">
        <f t="shared" si="180"/>
        <v>326</v>
      </c>
      <c r="BE463" s="897">
        <f t="shared" si="181"/>
        <v>850</v>
      </c>
      <c r="BF463" s="211">
        <v>2022</v>
      </c>
      <c r="BG463" s="211" t="s">
        <v>2324</v>
      </c>
      <c r="BH463" s="211" t="s">
        <v>2327</v>
      </c>
      <c r="BI463" s="1096" t="s">
        <v>2344</v>
      </c>
    </row>
    <row r="464" spans="1:61" s="50" customFormat="1" ht="126">
      <c r="A464" s="1087" t="s">
        <v>50</v>
      </c>
      <c r="B464" s="1088" t="s">
        <v>2345</v>
      </c>
      <c r="C464" s="1089" t="s">
        <v>2346</v>
      </c>
      <c r="D464" s="1089">
        <v>118</v>
      </c>
      <c r="E464" s="1089" t="s">
        <v>305</v>
      </c>
      <c r="F464" s="1090" t="s">
        <v>2347</v>
      </c>
      <c r="G464" s="1091">
        <f t="shared" si="182"/>
        <v>1800</v>
      </c>
      <c r="H464" s="1091">
        <v>1800</v>
      </c>
      <c r="I464" s="1092"/>
      <c r="J464" s="1092"/>
      <c r="K464" s="1091">
        <v>1800</v>
      </c>
      <c r="L464" s="1091">
        <v>1800</v>
      </c>
      <c r="M464" s="1093">
        <v>1261.4379999999999</v>
      </c>
      <c r="N464" s="1093">
        <v>758.05</v>
      </c>
      <c r="O464" s="1092"/>
      <c r="P464" s="1092"/>
      <c r="Q464" s="1092"/>
      <c r="R464" s="1092"/>
      <c r="S464" s="1093">
        <f t="shared" si="183"/>
        <v>400</v>
      </c>
      <c r="T464" s="1094">
        <v>400</v>
      </c>
      <c r="U464" s="1092"/>
      <c r="V464" s="1092"/>
      <c r="W464" s="1092"/>
      <c r="X464" s="1092"/>
      <c r="Y464" s="1092"/>
      <c r="Z464" s="1092"/>
      <c r="AA464" s="1093">
        <f t="shared" si="184"/>
        <v>350.43799999999999</v>
      </c>
      <c r="AB464" s="1093">
        <v>350.43799999999999</v>
      </c>
      <c r="AC464" s="1092"/>
      <c r="AD464" s="1092"/>
      <c r="AE464" s="1092"/>
      <c r="AF464" s="1092"/>
      <c r="AG464" s="1092"/>
      <c r="AH464" s="1092"/>
      <c r="AI464" s="1093">
        <f t="shared" si="185"/>
        <v>400</v>
      </c>
      <c r="AJ464" s="1094">
        <v>400</v>
      </c>
      <c r="AK464" s="1092"/>
      <c r="AL464" s="1092"/>
      <c r="AM464" s="1093">
        <f t="shared" si="186"/>
        <v>1311</v>
      </c>
      <c r="AN464" s="1093">
        <v>1311</v>
      </c>
      <c r="AO464" s="1092"/>
      <c r="AP464" s="1092"/>
      <c r="AQ464" s="1092">
        <f t="shared" si="187"/>
        <v>489</v>
      </c>
      <c r="AR464" s="1092">
        <f t="shared" si="188"/>
        <v>489</v>
      </c>
      <c r="AS464" s="1092"/>
      <c r="AT464" s="1092"/>
      <c r="AU464" s="1092"/>
      <c r="AV464" s="1093">
        <f t="shared" si="189"/>
        <v>489</v>
      </c>
      <c r="AW464" s="1093">
        <v>489</v>
      </c>
      <c r="AX464" s="1092"/>
      <c r="AY464" s="1092"/>
      <c r="AZ464" s="1092"/>
      <c r="BA464" s="21"/>
      <c r="BB464" s="1095"/>
      <c r="BC464" s="21"/>
      <c r="BD464" s="210">
        <f t="shared" si="180"/>
        <v>489</v>
      </c>
      <c r="BE464" s="897">
        <f t="shared" si="181"/>
        <v>911</v>
      </c>
      <c r="BF464" s="211">
        <v>2022</v>
      </c>
      <c r="BG464" s="211" t="s">
        <v>2324</v>
      </c>
      <c r="BH464" s="211" t="s">
        <v>2327</v>
      </c>
    </row>
    <row r="465" spans="1:61" s="50" customFormat="1" ht="63">
      <c r="A465" s="1087" t="s">
        <v>52</v>
      </c>
      <c r="B465" s="1088" t="s">
        <v>2348</v>
      </c>
      <c r="C465" s="1089" t="s">
        <v>2349</v>
      </c>
      <c r="D465" s="1089">
        <v>602</v>
      </c>
      <c r="E465" s="1089" t="s">
        <v>305</v>
      </c>
      <c r="F465" s="1090" t="s">
        <v>2350</v>
      </c>
      <c r="G465" s="1091">
        <f t="shared" si="182"/>
        <v>9100</v>
      </c>
      <c r="H465" s="1091">
        <v>9100</v>
      </c>
      <c r="I465" s="1092"/>
      <c r="J465" s="1092"/>
      <c r="K465" s="1091">
        <v>9100</v>
      </c>
      <c r="L465" s="1091">
        <v>9100</v>
      </c>
      <c r="M465" s="1093">
        <v>8728.7479999999996</v>
      </c>
      <c r="N465" s="1093">
        <v>3977.5889999999999</v>
      </c>
      <c r="O465" s="1092"/>
      <c r="P465" s="1092"/>
      <c r="Q465" s="1092"/>
      <c r="R465" s="1092"/>
      <c r="S465" s="1093">
        <f t="shared" si="183"/>
        <v>2030</v>
      </c>
      <c r="T465" s="1094">
        <v>2030</v>
      </c>
      <c r="U465" s="1092"/>
      <c r="V465" s="1092"/>
      <c r="W465" s="1092"/>
      <c r="X465" s="1092"/>
      <c r="Y465" s="1092"/>
      <c r="Z465" s="1092"/>
      <c r="AA465" s="1093">
        <f t="shared" si="184"/>
        <v>2030</v>
      </c>
      <c r="AB465" s="1093">
        <v>2030</v>
      </c>
      <c r="AC465" s="1092"/>
      <c r="AD465" s="1092"/>
      <c r="AE465" s="1092"/>
      <c r="AF465" s="1092"/>
      <c r="AG465" s="1092"/>
      <c r="AH465" s="1092"/>
      <c r="AI465" s="1093">
        <f t="shared" si="185"/>
        <v>2030</v>
      </c>
      <c r="AJ465" s="1094">
        <v>2030</v>
      </c>
      <c r="AK465" s="1092"/>
      <c r="AL465" s="1092"/>
      <c r="AM465" s="1093">
        <f t="shared" si="186"/>
        <v>6630</v>
      </c>
      <c r="AN465" s="1093">
        <v>6630</v>
      </c>
      <c r="AO465" s="1092"/>
      <c r="AP465" s="1092"/>
      <c r="AQ465" s="1092">
        <f t="shared" si="187"/>
        <v>2470</v>
      </c>
      <c r="AR465" s="1092">
        <f t="shared" si="188"/>
        <v>2470</v>
      </c>
      <c r="AS465" s="1092"/>
      <c r="AT465" s="1092"/>
      <c r="AU465" s="1092"/>
      <c r="AV465" s="1093">
        <f t="shared" si="189"/>
        <v>2151</v>
      </c>
      <c r="AW465" s="1093">
        <v>2151</v>
      </c>
      <c r="AX465" s="1092"/>
      <c r="AY465" s="1092"/>
      <c r="AZ465" s="1092"/>
      <c r="BA465" s="1096"/>
      <c r="BB465" s="1095"/>
      <c r="BC465" s="21"/>
      <c r="BD465" s="210">
        <f t="shared" si="180"/>
        <v>2151</v>
      </c>
      <c r="BE465" s="897">
        <f t="shared" si="181"/>
        <v>4600</v>
      </c>
      <c r="BF465" s="211">
        <v>2022</v>
      </c>
      <c r="BG465" s="211" t="s">
        <v>2324</v>
      </c>
      <c r="BH465" s="211" t="s">
        <v>2327</v>
      </c>
      <c r="BI465" s="1096" t="s">
        <v>2344</v>
      </c>
    </row>
    <row r="466" spans="1:61" s="50" customFormat="1" ht="81.75" customHeight="1">
      <c r="A466" s="1087" t="s">
        <v>54</v>
      </c>
      <c r="B466" s="1088" t="s">
        <v>2351</v>
      </c>
      <c r="C466" s="1089" t="s">
        <v>2352</v>
      </c>
      <c r="D466" s="1089">
        <v>155</v>
      </c>
      <c r="E466" s="1089" t="s">
        <v>305</v>
      </c>
      <c r="F466" s="1090" t="s">
        <v>2353</v>
      </c>
      <c r="G466" s="1091">
        <f t="shared" si="182"/>
        <v>2460</v>
      </c>
      <c r="H466" s="1091">
        <v>2460</v>
      </c>
      <c r="I466" s="1092"/>
      <c r="J466" s="1092"/>
      <c r="K466" s="1091">
        <v>2460</v>
      </c>
      <c r="L466" s="1091">
        <v>2460</v>
      </c>
      <c r="M466" s="1093">
        <v>1836.5889999999999</v>
      </c>
      <c r="N466" s="1093">
        <v>761.50599999999997</v>
      </c>
      <c r="O466" s="1092"/>
      <c r="P466" s="1092"/>
      <c r="Q466" s="1092"/>
      <c r="R466" s="1092"/>
      <c r="S466" s="1093">
        <f t="shared" si="183"/>
        <v>550</v>
      </c>
      <c r="T466" s="1094">
        <v>550</v>
      </c>
      <c r="U466" s="1092"/>
      <c r="V466" s="1092"/>
      <c r="W466" s="1092"/>
      <c r="X466" s="1092"/>
      <c r="Y466" s="1092"/>
      <c r="Z466" s="1092"/>
      <c r="AA466" s="1093">
        <f t="shared" si="184"/>
        <v>550</v>
      </c>
      <c r="AB466" s="1093">
        <v>550</v>
      </c>
      <c r="AC466" s="1092"/>
      <c r="AD466" s="1092"/>
      <c r="AE466" s="1092"/>
      <c r="AF466" s="1092"/>
      <c r="AG466" s="1092"/>
      <c r="AH466" s="1092"/>
      <c r="AI466" s="1093">
        <f t="shared" si="185"/>
        <v>550</v>
      </c>
      <c r="AJ466" s="1094">
        <v>550</v>
      </c>
      <c r="AK466" s="1092"/>
      <c r="AL466" s="1092"/>
      <c r="AM466" s="1093">
        <f t="shared" si="186"/>
        <v>1800</v>
      </c>
      <c r="AN466" s="1093">
        <v>1800</v>
      </c>
      <c r="AO466" s="1092"/>
      <c r="AP466" s="1092"/>
      <c r="AQ466" s="1092">
        <f t="shared" si="187"/>
        <v>660</v>
      </c>
      <c r="AR466" s="1092">
        <f t="shared" si="188"/>
        <v>660</v>
      </c>
      <c r="AS466" s="1092"/>
      <c r="AT466" s="1092"/>
      <c r="AU466" s="1092"/>
      <c r="AV466" s="1093">
        <f t="shared" si="189"/>
        <v>660</v>
      </c>
      <c r="AW466" s="1093">
        <v>660</v>
      </c>
      <c r="AX466" s="1092"/>
      <c r="AY466" s="1092"/>
      <c r="AZ466" s="1092"/>
      <c r="BA466" s="21"/>
      <c r="BB466" s="1095"/>
      <c r="BC466" s="21"/>
      <c r="BD466" s="210">
        <f t="shared" si="180"/>
        <v>660</v>
      </c>
      <c r="BE466" s="897">
        <f t="shared" si="181"/>
        <v>1250</v>
      </c>
      <c r="BF466" s="211">
        <v>2022</v>
      </c>
      <c r="BG466" s="211" t="s">
        <v>2324</v>
      </c>
      <c r="BH466" s="211" t="s">
        <v>2327</v>
      </c>
      <c r="BI466" s="21"/>
    </row>
    <row r="467" spans="1:61" s="50" customFormat="1" ht="86.25" customHeight="1">
      <c r="A467" s="1087" t="s">
        <v>56</v>
      </c>
      <c r="B467" s="1088" t="s">
        <v>2354</v>
      </c>
      <c r="C467" s="1089" t="s">
        <v>2355</v>
      </c>
      <c r="D467" s="1089">
        <v>109</v>
      </c>
      <c r="E467" s="1089" t="s">
        <v>305</v>
      </c>
      <c r="F467" s="1090" t="s">
        <v>2356</v>
      </c>
      <c r="G467" s="1091">
        <f t="shared" si="182"/>
        <v>3000</v>
      </c>
      <c r="H467" s="1091">
        <v>3000</v>
      </c>
      <c r="I467" s="1092"/>
      <c r="J467" s="1092"/>
      <c r="K467" s="1091">
        <v>3000</v>
      </c>
      <c r="L467" s="1091">
        <v>3000</v>
      </c>
      <c r="M467" s="1093">
        <v>1745.066</v>
      </c>
      <c r="N467" s="1093">
        <v>712.89599999999996</v>
      </c>
      <c r="O467" s="1092"/>
      <c r="P467" s="1092"/>
      <c r="Q467" s="1092"/>
      <c r="R467" s="1092"/>
      <c r="S467" s="1093">
        <f t="shared" si="183"/>
        <v>670</v>
      </c>
      <c r="T467" s="1094">
        <v>670</v>
      </c>
      <c r="U467" s="1092"/>
      <c r="V467" s="1092"/>
      <c r="W467" s="1092"/>
      <c r="X467" s="1092"/>
      <c r="Y467" s="1092"/>
      <c r="Z467" s="1092"/>
      <c r="AA467" s="1093">
        <f t="shared" si="184"/>
        <v>670</v>
      </c>
      <c r="AB467" s="1093">
        <v>670</v>
      </c>
      <c r="AC467" s="1092"/>
      <c r="AD467" s="1092"/>
      <c r="AE467" s="1092"/>
      <c r="AF467" s="1092"/>
      <c r="AG467" s="1092"/>
      <c r="AH467" s="1092"/>
      <c r="AI467" s="1093">
        <f t="shared" si="185"/>
        <v>670</v>
      </c>
      <c r="AJ467" s="1094">
        <v>670</v>
      </c>
      <c r="AK467" s="1092"/>
      <c r="AL467" s="1092"/>
      <c r="AM467" s="1093">
        <f t="shared" si="186"/>
        <v>2190</v>
      </c>
      <c r="AN467" s="1093">
        <v>2190</v>
      </c>
      <c r="AO467" s="1092"/>
      <c r="AP467" s="1092"/>
      <c r="AQ467" s="1092">
        <f t="shared" si="187"/>
        <v>810</v>
      </c>
      <c r="AR467" s="1092">
        <f t="shared" si="188"/>
        <v>810</v>
      </c>
      <c r="AS467" s="1092"/>
      <c r="AT467" s="1092"/>
      <c r="AU467" s="1092"/>
      <c r="AV467" s="1093">
        <f t="shared" si="189"/>
        <v>810</v>
      </c>
      <c r="AW467" s="1093">
        <v>810</v>
      </c>
      <c r="AX467" s="1092"/>
      <c r="AY467" s="1092"/>
      <c r="AZ467" s="1092"/>
      <c r="BA467" s="21"/>
      <c r="BB467" s="1095"/>
      <c r="BC467" s="21"/>
      <c r="BD467" s="210">
        <f t="shared" si="180"/>
        <v>810</v>
      </c>
      <c r="BE467" s="897">
        <f t="shared" si="181"/>
        <v>1520</v>
      </c>
      <c r="BF467" s="211">
        <v>2022</v>
      </c>
      <c r="BG467" s="211" t="s">
        <v>2324</v>
      </c>
      <c r="BH467" s="211" t="s">
        <v>2327</v>
      </c>
      <c r="BI467" s="21"/>
    </row>
    <row r="468" spans="1:61" s="50" customFormat="1" ht="79.5" customHeight="1">
      <c r="A468" s="1087" t="s">
        <v>58</v>
      </c>
      <c r="B468" s="1088" t="s">
        <v>2357</v>
      </c>
      <c r="C468" s="1089" t="s">
        <v>2358</v>
      </c>
      <c r="D468" s="1089">
        <v>79</v>
      </c>
      <c r="E468" s="1089" t="s">
        <v>305</v>
      </c>
      <c r="F468" s="1090" t="s">
        <v>2359</v>
      </c>
      <c r="G468" s="1091">
        <f t="shared" si="182"/>
        <v>600</v>
      </c>
      <c r="H468" s="1091">
        <v>600</v>
      </c>
      <c r="I468" s="1092"/>
      <c r="J468" s="1092"/>
      <c r="K468" s="1091">
        <v>600</v>
      </c>
      <c r="L468" s="1091">
        <v>600</v>
      </c>
      <c r="M468" s="1093">
        <v>557.12900000000002</v>
      </c>
      <c r="N468" s="1093">
        <v>383</v>
      </c>
      <c r="O468" s="1092"/>
      <c r="P468" s="1092"/>
      <c r="Q468" s="1092"/>
      <c r="R468" s="1092"/>
      <c r="S468" s="1093">
        <f t="shared" si="183"/>
        <v>140</v>
      </c>
      <c r="T468" s="1094">
        <v>140</v>
      </c>
      <c r="U468" s="1092"/>
      <c r="V468" s="1092"/>
      <c r="W468" s="1092"/>
      <c r="X468" s="1092"/>
      <c r="Y468" s="1092"/>
      <c r="Z468" s="1092"/>
      <c r="AA468" s="1093">
        <f t="shared" si="184"/>
        <v>140</v>
      </c>
      <c r="AB468" s="1093">
        <v>140</v>
      </c>
      <c r="AC468" s="1092"/>
      <c r="AD468" s="1092"/>
      <c r="AE468" s="1092"/>
      <c r="AF468" s="1092"/>
      <c r="AG468" s="1092"/>
      <c r="AH468" s="1092"/>
      <c r="AI468" s="1093">
        <f t="shared" si="185"/>
        <v>140</v>
      </c>
      <c r="AJ468" s="1094">
        <v>140</v>
      </c>
      <c r="AK468" s="1092"/>
      <c r="AL468" s="1092"/>
      <c r="AM468" s="1093">
        <f t="shared" si="186"/>
        <v>440</v>
      </c>
      <c r="AN468" s="1093">
        <v>440</v>
      </c>
      <c r="AO468" s="1092"/>
      <c r="AP468" s="1092"/>
      <c r="AQ468" s="1092">
        <f t="shared" si="187"/>
        <v>160</v>
      </c>
      <c r="AR468" s="1092">
        <f t="shared" si="188"/>
        <v>160</v>
      </c>
      <c r="AS468" s="1092"/>
      <c r="AT468" s="1092"/>
      <c r="AU468" s="1092"/>
      <c r="AV468" s="1093">
        <f t="shared" si="189"/>
        <v>122</v>
      </c>
      <c r="AW468" s="1093">
        <v>122</v>
      </c>
      <c r="AX468" s="1092"/>
      <c r="AY468" s="1092"/>
      <c r="AZ468" s="1092"/>
      <c r="BA468" s="1096"/>
      <c r="BB468" s="1095"/>
      <c r="BC468" s="21"/>
      <c r="BD468" s="210">
        <f t="shared" si="180"/>
        <v>122</v>
      </c>
      <c r="BE468" s="897">
        <f t="shared" si="181"/>
        <v>300</v>
      </c>
      <c r="BF468" s="211">
        <v>2022</v>
      </c>
      <c r="BG468" s="211" t="s">
        <v>2324</v>
      </c>
      <c r="BH468" s="211" t="s">
        <v>2327</v>
      </c>
      <c r="BI468" s="1096" t="s">
        <v>2344</v>
      </c>
    </row>
    <row r="469" spans="1:61" s="50" customFormat="1" ht="126">
      <c r="A469" s="1087" t="s">
        <v>60</v>
      </c>
      <c r="B469" s="1088" t="s">
        <v>2360</v>
      </c>
      <c r="C469" s="1089" t="s">
        <v>2361</v>
      </c>
      <c r="D469" s="1089">
        <v>61</v>
      </c>
      <c r="E469" s="1089" t="s">
        <v>305</v>
      </c>
      <c r="F469" s="1090" t="s">
        <v>2362</v>
      </c>
      <c r="G469" s="1091">
        <f>H469+I469+J469</f>
        <v>2600</v>
      </c>
      <c r="H469" s="1091">
        <v>2600</v>
      </c>
      <c r="I469" s="1092"/>
      <c r="J469" s="1092"/>
      <c r="K469" s="1091">
        <v>2600</v>
      </c>
      <c r="L469" s="1091">
        <v>2600</v>
      </c>
      <c r="M469" s="1093">
        <v>1771.674</v>
      </c>
      <c r="N469" s="1093">
        <v>968.72</v>
      </c>
      <c r="O469" s="1092"/>
      <c r="P469" s="1092"/>
      <c r="Q469" s="1092"/>
      <c r="R469" s="1092"/>
      <c r="S469" s="1093">
        <f t="shared" si="183"/>
        <v>590</v>
      </c>
      <c r="T469" s="1094">
        <v>590</v>
      </c>
      <c r="U469" s="1092"/>
      <c r="V469" s="1092"/>
      <c r="W469" s="1092"/>
      <c r="X469" s="1092"/>
      <c r="Y469" s="1092"/>
      <c r="Z469" s="1092"/>
      <c r="AA469" s="1093">
        <f t="shared" si="184"/>
        <v>549.03800000000001</v>
      </c>
      <c r="AB469" s="1093">
        <v>549.03800000000001</v>
      </c>
      <c r="AC469" s="1092"/>
      <c r="AD469" s="1092"/>
      <c r="AE469" s="1092"/>
      <c r="AF469" s="1092"/>
      <c r="AG469" s="1092"/>
      <c r="AH469" s="1092"/>
      <c r="AI469" s="1093">
        <f t="shared" si="185"/>
        <v>590</v>
      </c>
      <c r="AJ469" s="1094">
        <v>590</v>
      </c>
      <c r="AK469" s="1092"/>
      <c r="AL469" s="1092"/>
      <c r="AM469" s="1093">
        <f t="shared" si="186"/>
        <v>1900</v>
      </c>
      <c r="AN469" s="1093">
        <v>1900</v>
      </c>
      <c r="AO469" s="1092"/>
      <c r="AP469" s="1092"/>
      <c r="AQ469" s="1092">
        <f t="shared" si="187"/>
        <v>700</v>
      </c>
      <c r="AR469" s="1092">
        <f t="shared" si="188"/>
        <v>700</v>
      </c>
      <c r="AS469" s="1092"/>
      <c r="AT469" s="1092"/>
      <c r="AU469" s="1092"/>
      <c r="AV469" s="1093">
        <f t="shared" si="189"/>
        <v>700</v>
      </c>
      <c r="AW469" s="1093">
        <v>700</v>
      </c>
      <c r="AX469" s="1092"/>
      <c r="AY469" s="1092"/>
      <c r="AZ469" s="1092"/>
      <c r="BA469" s="21"/>
      <c r="BB469" s="1095"/>
      <c r="BC469" s="21"/>
      <c r="BD469" s="210">
        <f t="shared" si="180"/>
        <v>700</v>
      </c>
      <c r="BE469" s="897">
        <f t="shared" si="181"/>
        <v>1310</v>
      </c>
      <c r="BF469" s="211">
        <v>2022</v>
      </c>
      <c r="BG469" s="211" t="s">
        <v>2324</v>
      </c>
      <c r="BH469" s="211" t="s">
        <v>2327</v>
      </c>
      <c r="BI469" s="21"/>
    </row>
    <row r="470" spans="1:61" s="50" customFormat="1" ht="83.25" customHeight="1">
      <c r="A470" s="1087" t="s">
        <v>164</v>
      </c>
      <c r="B470" s="1088" t="s">
        <v>2363</v>
      </c>
      <c r="C470" s="1089" t="s">
        <v>2364</v>
      </c>
      <c r="D470" s="1089">
        <v>245</v>
      </c>
      <c r="E470" s="1089" t="s">
        <v>305</v>
      </c>
      <c r="F470" s="1090" t="s">
        <v>2365</v>
      </c>
      <c r="G470" s="1091">
        <f>H470+I470+J470</f>
        <v>3700</v>
      </c>
      <c r="H470" s="1091">
        <v>3700</v>
      </c>
      <c r="I470" s="1092"/>
      <c r="J470" s="1092"/>
      <c r="K470" s="1091">
        <v>3700</v>
      </c>
      <c r="L470" s="1091">
        <v>3700</v>
      </c>
      <c r="M470" s="1093">
        <v>3500.913</v>
      </c>
      <c r="N470" s="1093">
        <v>1936.0730000000001</v>
      </c>
      <c r="O470" s="1092"/>
      <c r="P470" s="1092"/>
      <c r="Q470" s="1092"/>
      <c r="R470" s="1092"/>
      <c r="S470" s="1093">
        <f t="shared" si="183"/>
        <v>840</v>
      </c>
      <c r="T470" s="1094">
        <v>840</v>
      </c>
      <c r="U470" s="1092"/>
      <c r="V470" s="1092"/>
      <c r="W470" s="1092"/>
      <c r="X470" s="1092"/>
      <c r="Y470" s="1092"/>
      <c r="Z470" s="1092"/>
      <c r="AA470" s="1093">
        <f t="shared" si="184"/>
        <v>840</v>
      </c>
      <c r="AB470" s="1093">
        <v>840</v>
      </c>
      <c r="AC470" s="1092"/>
      <c r="AD470" s="1092"/>
      <c r="AE470" s="1092"/>
      <c r="AF470" s="1092"/>
      <c r="AG470" s="1092"/>
      <c r="AH470" s="1092"/>
      <c r="AI470" s="1093">
        <f t="shared" si="185"/>
        <v>840</v>
      </c>
      <c r="AJ470" s="1094">
        <v>840</v>
      </c>
      <c r="AK470" s="1092"/>
      <c r="AL470" s="1092"/>
      <c r="AM470" s="1093">
        <f t="shared" si="186"/>
        <v>2690</v>
      </c>
      <c r="AN470" s="1093">
        <v>2690</v>
      </c>
      <c r="AO470" s="1092"/>
      <c r="AP470" s="1092"/>
      <c r="AQ470" s="1092">
        <f t="shared" si="187"/>
        <v>1010</v>
      </c>
      <c r="AR470" s="1092">
        <f t="shared" si="188"/>
        <v>1010</v>
      </c>
      <c r="AS470" s="1092"/>
      <c r="AT470" s="1092"/>
      <c r="AU470" s="1092"/>
      <c r="AV470" s="1093">
        <f t="shared" si="189"/>
        <v>823</v>
      </c>
      <c r="AW470" s="1093">
        <v>823</v>
      </c>
      <c r="AX470" s="1092"/>
      <c r="AY470" s="1092"/>
      <c r="AZ470" s="1092"/>
      <c r="BA470" s="1096"/>
      <c r="BB470" s="1095"/>
      <c r="BC470" s="21"/>
      <c r="BD470" s="210">
        <f t="shared" si="180"/>
        <v>823</v>
      </c>
      <c r="BE470" s="897">
        <f t="shared" si="181"/>
        <v>1850</v>
      </c>
      <c r="BF470" s="211">
        <v>2022</v>
      </c>
      <c r="BG470" s="211" t="s">
        <v>2324</v>
      </c>
      <c r="BH470" s="211" t="s">
        <v>2327</v>
      </c>
      <c r="BI470" s="1096" t="s">
        <v>2344</v>
      </c>
    </row>
    <row r="471" spans="1:61" s="50" customFormat="1" ht="74.25" customHeight="1">
      <c r="A471" s="1087" t="s">
        <v>169</v>
      </c>
      <c r="B471" s="1088" t="s">
        <v>2366</v>
      </c>
      <c r="C471" s="1089" t="s">
        <v>2367</v>
      </c>
      <c r="D471" s="1089">
        <v>367</v>
      </c>
      <c r="E471" s="1089" t="s">
        <v>305</v>
      </c>
      <c r="F471" s="1090" t="s">
        <v>2368</v>
      </c>
      <c r="G471" s="1091">
        <f>H471+I471+J471</f>
        <v>8640</v>
      </c>
      <c r="H471" s="1091">
        <v>8640</v>
      </c>
      <c r="I471" s="1092"/>
      <c r="J471" s="1092"/>
      <c r="K471" s="1091">
        <v>8640</v>
      </c>
      <c r="L471" s="1091">
        <v>8640</v>
      </c>
      <c r="M471" s="1093">
        <v>6832.0159999999996</v>
      </c>
      <c r="N471" s="1093">
        <v>1028.614</v>
      </c>
      <c r="O471" s="1092"/>
      <c r="P471" s="1092"/>
      <c r="Q471" s="1092"/>
      <c r="R471" s="1092"/>
      <c r="S471" s="1093">
        <f t="shared" si="183"/>
        <v>2026</v>
      </c>
      <c r="T471" s="1094">
        <v>2026</v>
      </c>
      <c r="U471" s="1092"/>
      <c r="V471" s="1092"/>
      <c r="W471" s="1092"/>
      <c r="X471" s="1092"/>
      <c r="Y471" s="1092"/>
      <c r="Z471" s="1092"/>
      <c r="AA471" s="1093">
        <f t="shared" si="184"/>
        <v>2026</v>
      </c>
      <c r="AB471" s="1093">
        <v>2026</v>
      </c>
      <c r="AC471" s="1092"/>
      <c r="AD471" s="1092"/>
      <c r="AE471" s="1092"/>
      <c r="AF471" s="1092"/>
      <c r="AG471" s="1092"/>
      <c r="AH471" s="1092"/>
      <c r="AI471" s="1093">
        <f t="shared" si="185"/>
        <v>2026</v>
      </c>
      <c r="AJ471" s="1094">
        <v>2026</v>
      </c>
      <c r="AK471" s="1092"/>
      <c r="AL471" s="1092"/>
      <c r="AM471" s="1093">
        <f t="shared" si="186"/>
        <v>6426</v>
      </c>
      <c r="AN471" s="1093">
        <v>6426</v>
      </c>
      <c r="AO471" s="1092"/>
      <c r="AP471" s="1092"/>
      <c r="AQ471" s="1092">
        <f t="shared" si="187"/>
        <v>2214</v>
      </c>
      <c r="AR471" s="1092">
        <f t="shared" si="188"/>
        <v>2214</v>
      </c>
      <c r="AS471" s="1092"/>
      <c r="AT471" s="1092"/>
      <c r="AU471" s="1092"/>
      <c r="AV471" s="1093">
        <f t="shared" si="189"/>
        <v>2214</v>
      </c>
      <c r="AW471" s="1093">
        <v>2214</v>
      </c>
      <c r="AX471" s="1092"/>
      <c r="AY471" s="1092"/>
      <c r="AZ471" s="1092"/>
      <c r="BA471" s="21"/>
      <c r="BB471" s="1095"/>
      <c r="BC471" s="21"/>
      <c r="BD471" s="210">
        <f t="shared" si="180"/>
        <v>2214</v>
      </c>
      <c r="BE471" s="897">
        <f t="shared" si="181"/>
        <v>4400</v>
      </c>
      <c r="BF471" s="211">
        <v>2022</v>
      </c>
      <c r="BG471" s="211" t="s">
        <v>2324</v>
      </c>
      <c r="BH471" s="211" t="s">
        <v>2327</v>
      </c>
      <c r="BI471" s="21"/>
    </row>
    <row r="472" spans="1:61" s="50" customFormat="1" ht="126">
      <c r="A472" s="1087" t="s">
        <v>174</v>
      </c>
      <c r="B472" s="1088" t="s">
        <v>2369</v>
      </c>
      <c r="C472" s="1089" t="s">
        <v>2370</v>
      </c>
      <c r="D472" s="1089">
        <v>78</v>
      </c>
      <c r="E472" s="1089" t="s">
        <v>305</v>
      </c>
      <c r="F472" s="1090" t="s">
        <v>2371</v>
      </c>
      <c r="G472" s="1091">
        <f>H472+I472+J472</f>
        <v>1780</v>
      </c>
      <c r="H472" s="1091">
        <v>1780</v>
      </c>
      <c r="I472" s="1092"/>
      <c r="J472" s="1092"/>
      <c r="K472" s="1091">
        <v>1780</v>
      </c>
      <c r="L472" s="1091">
        <v>1780</v>
      </c>
      <c r="M472" s="1093">
        <v>500.47399999999999</v>
      </c>
      <c r="N472" s="1093"/>
      <c r="O472" s="1092"/>
      <c r="P472" s="1092"/>
      <c r="Q472" s="1092"/>
      <c r="R472" s="1092"/>
      <c r="S472" s="1093">
        <f t="shared" si="183"/>
        <v>400</v>
      </c>
      <c r="T472" s="1094">
        <v>400</v>
      </c>
      <c r="U472" s="1092"/>
      <c r="V472" s="1092"/>
      <c r="W472" s="1092"/>
      <c r="X472" s="1092"/>
      <c r="Y472" s="1092"/>
      <c r="Z472" s="1092"/>
      <c r="AA472" s="1093">
        <f t="shared" si="184"/>
        <v>72.856999999999999</v>
      </c>
      <c r="AB472" s="1093">
        <v>72.856999999999999</v>
      </c>
      <c r="AC472" s="1092"/>
      <c r="AD472" s="1092"/>
      <c r="AE472" s="1092"/>
      <c r="AF472" s="1092"/>
      <c r="AG472" s="1092"/>
      <c r="AH472" s="1092"/>
      <c r="AI472" s="1093">
        <f t="shared" si="185"/>
        <v>400</v>
      </c>
      <c r="AJ472" s="1094">
        <v>400</v>
      </c>
      <c r="AK472" s="1092"/>
      <c r="AL472" s="1092"/>
      <c r="AM472" s="1093">
        <f t="shared" si="186"/>
        <v>1300</v>
      </c>
      <c r="AN472" s="1093">
        <v>1300</v>
      </c>
      <c r="AO472" s="1092"/>
      <c r="AP472" s="1092"/>
      <c r="AQ472" s="1092">
        <f t="shared" si="187"/>
        <v>480</v>
      </c>
      <c r="AR472" s="1092">
        <f t="shared" si="188"/>
        <v>480</v>
      </c>
      <c r="AS472" s="1092"/>
      <c r="AT472" s="1092"/>
      <c r="AU472" s="1092"/>
      <c r="AV472" s="1093">
        <f t="shared" si="189"/>
        <v>480</v>
      </c>
      <c r="AW472" s="1093">
        <v>480</v>
      </c>
      <c r="AX472" s="1092"/>
      <c r="AY472" s="1092"/>
      <c r="AZ472" s="1092"/>
      <c r="BA472" s="21"/>
      <c r="BB472" s="1095"/>
      <c r="BC472" s="21"/>
      <c r="BD472" s="210">
        <f t="shared" si="180"/>
        <v>480</v>
      </c>
      <c r="BE472" s="897">
        <f t="shared" si="181"/>
        <v>900</v>
      </c>
      <c r="BF472" s="211">
        <v>2022</v>
      </c>
      <c r="BG472" s="211" t="s">
        <v>2324</v>
      </c>
      <c r="BH472" s="211" t="s">
        <v>2327</v>
      </c>
      <c r="BI472" s="21"/>
    </row>
    <row r="473" spans="1:61" s="50" customFormat="1" ht="69" customHeight="1">
      <c r="A473" s="1087" t="s">
        <v>179</v>
      </c>
      <c r="B473" s="1088" t="s">
        <v>2372</v>
      </c>
      <c r="C473" s="1089" t="s">
        <v>2373</v>
      </c>
      <c r="D473" s="1089">
        <v>121</v>
      </c>
      <c r="E473" s="1089" t="s">
        <v>305</v>
      </c>
      <c r="F473" s="1090" t="s">
        <v>2374</v>
      </c>
      <c r="G473" s="1091">
        <f>H473+I473+J473</f>
        <v>2250</v>
      </c>
      <c r="H473" s="1091">
        <v>2250</v>
      </c>
      <c r="I473" s="1092"/>
      <c r="J473" s="1092"/>
      <c r="K473" s="1091">
        <v>2250</v>
      </c>
      <c r="L473" s="1091">
        <v>2250</v>
      </c>
      <c r="M473" s="1093">
        <v>2103.3119999999999</v>
      </c>
      <c r="N473" s="1093">
        <v>1114.048</v>
      </c>
      <c r="O473" s="1092"/>
      <c r="P473" s="1092"/>
      <c r="Q473" s="1092"/>
      <c r="R473" s="1092"/>
      <c r="S473" s="1093">
        <f t="shared" si="183"/>
        <v>500</v>
      </c>
      <c r="T473" s="1094">
        <v>500</v>
      </c>
      <c r="U473" s="1092"/>
      <c r="V473" s="1092"/>
      <c r="W473" s="1092"/>
      <c r="X473" s="1092"/>
      <c r="Y473" s="1092"/>
      <c r="Z473" s="1092"/>
      <c r="AA473" s="1093">
        <f t="shared" si="184"/>
        <v>500</v>
      </c>
      <c r="AB473" s="1093">
        <v>500</v>
      </c>
      <c r="AC473" s="1092"/>
      <c r="AD473" s="1092"/>
      <c r="AE473" s="1092"/>
      <c r="AF473" s="1092"/>
      <c r="AG473" s="1092"/>
      <c r="AH473" s="1092"/>
      <c r="AI473" s="1093">
        <f t="shared" si="185"/>
        <v>500</v>
      </c>
      <c r="AJ473" s="1094">
        <v>500</v>
      </c>
      <c r="AK473" s="1092"/>
      <c r="AL473" s="1092"/>
      <c r="AM473" s="1093">
        <f t="shared" si="186"/>
        <v>1640</v>
      </c>
      <c r="AN473" s="1093">
        <v>1640</v>
      </c>
      <c r="AO473" s="1092"/>
      <c r="AP473" s="1092"/>
      <c r="AQ473" s="1092">
        <f t="shared" si="187"/>
        <v>610</v>
      </c>
      <c r="AR473" s="1092">
        <f t="shared" si="188"/>
        <v>610</v>
      </c>
      <c r="AS473" s="1092"/>
      <c r="AT473" s="1092"/>
      <c r="AU473" s="1092"/>
      <c r="AV473" s="1093">
        <f t="shared" si="189"/>
        <v>476</v>
      </c>
      <c r="AW473" s="1093">
        <v>476</v>
      </c>
      <c r="AX473" s="1092"/>
      <c r="AY473" s="1092"/>
      <c r="AZ473" s="1092"/>
      <c r="BA473" s="1096"/>
      <c r="BB473" s="1095"/>
      <c r="BC473" s="21"/>
      <c r="BD473" s="210">
        <f t="shared" si="180"/>
        <v>476</v>
      </c>
      <c r="BE473" s="897">
        <f t="shared" si="181"/>
        <v>1140</v>
      </c>
      <c r="BF473" s="211">
        <v>2022</v>
      </c>
      <c r="BG473" s="211" t="s">
        <v>2324</v>
      </c>
      <c r="BH473" s="211" t="s">
        <v>2327</v>
      </c>
      <c r="BI473" s="1096" t="s">
        <v>2344</v>
      </c>
    </row>
    <row r="474" spans="1:61" s="50" customFormat="1" ht="82.5" customHeight="1">
      <c r="A474" s="1087" t="s">
        <v>183</v>
      </c>
      <c r="B474" s="1088" t="s">
        <v>2375</v>
      </c>
      <c r="C474" s="1089" t="s">
        <v>2376</v>
      </c>
      <c r="D474" s="1089">
        <v>46</v>
      </c>
      <c r="E474" s="1089" t="s">
        <v>206</v>
      </c>
      <c r="F474" s="1090" t="s">
        <v>2377</v>
      </c>
      <c r="G474" s="1091">
        <f t="shared" ref="G474:G483" si="190">H474+I474+J474</f>
        <v>1520</v>
      </c>
      <c r="H474" s="1091">
        <v>1520</v>
      </c>
      <c r="I474" s="1092"/>
      <c r="J474" s="1092"/>
      <c r="K474" s="1091">
        <v>1520</v>
      </c>
      <c r="L474" s="1091">
        <v>1520</v>
      </c>
      <c r="M474" s="1093">
        <v>183.06100000000001</v>
      </c>
      <c r="N474" s="1093">
        <v>183.06100000000001</v>
      </c>
      <c r="O474" s="1092"/>
      <c r="P474" s="1092"/>
      <c r="Q474" s="1092"/>
      <c r="R474" s="1092"/>
      <c r="S474" s="1093">
        <f t="shared" si="183"/>
        <v>699</v>
      </c>
      <c r="T474" s="1094">
        <v>699</v>
      </c>
      <c r="U474" s="1092"/>
      <c r="V474" s="1092"/>
      <c r="W474" s="1092"/>
      <c r="X474" s="1092"/>
      <c r="Y474" s="1092"/>
      <c r="Z474" s="1092"/>
      <c r="AA474" s="1093">
        <f t="shared" si="184"/>
        <v>540.06100000000004</v>
      </c>
      <c r="AB474" s="1093">
        <v>540.06100000000004</v>
      </c>
      <c r="AC474" s="1092"/>
      <c r="AD474" s="1092"/>
      <c r="AE474" s="1092"/>
      <c r="AF474" s="1092"/>
      <c r="AG474" s="1092"/>
      <c r="AH474" s="1092"/>
      <c r="AI474" s="1093">
        <f t="shared" si="185"/>
        <v>699</v>
      </c>
      <c r="AJ474" s="1094">
        <v>699</v>
      </c>
      <c r="AK474" s="1092"/>
      <c r="AL474" s="1092"/>
      <c r="AM474" s="1093">
        <f t="shared" si="186"/>
        <v>699</v>
      </c>
      <c r="AN474" s="1094">
        <v>699</v>
      </c>
      <c r="AO474" s="1092"/>
      <c r="AP474" s="1092"/>
      <c r="AQ474" s="1092">
        <f t="shared" si="187"/>
        <v>821</v>
      </c>
      <c r="AR474" s="1092">
        <f t="shared" si="188"/>
        <v>821</v>
      </c>
      <c r="AS474" s="1092"/>
      <c r="AT474" s="1092"/>
      <c r="AU474" s="1092"/>
      <c r="AV474" s="1093">
        <f t="shared" si="189"/>
        <v>821</v>
      </c>
      <c r="AW474" s="1093">
        <v>821</v>
      </c>
      <c r="AX474" s="1092"/>
      <c r="AY474" s="1092"/>
      <c r="AZ474" s="1092"/>
      <c r="BA474" s="21"/>
      <c r="BB474" s="1095"/>
      <c r="BC474" s="21"/>
      <c r="BD474" s="210"/>
      <c r="BE474" s="897">
        <f t="shared" si="181"/>
        <v>0</v>
      </c>
      <c r="BF474" s="20">
        <v>2023</v>
      </c>
      <c r="BG474" s="20" t="s">
        <v>2324</v>
      </c>
      <c r="BH474" s="1097" t="s">
        <v>2327</v>
      </c>
      <c r="BI474" s="21"/>
    </row>
    <row r="475" spans="1:61" s="50" customFormat="1" ht="86.25" customHeight="1">
      <c r="A475" s="1087" t="s">
        <v>188</v>
      </c>
      <c r="B475" s="1088" t="s">
        <v>2378</v>
      </c>
      <c r="C475" s="1089" t="s">
        <v>2379</v>
      </c>
      <c r="D475" s="1089">
        <v>137</v>
      </c>
      <c r="E475" s="1089" t="s">
        <v>206</v>
      </c>
      <c r="F475" s="1090" t="s">
        <v>2380</v>
      </c>
      <c r="G475" s="1091">
        <f t="shared" si="190"/>
        <v>2260</v>
      </c>
      <c r="H475" s="1091">
        <v>2260</v>
      </c>
      <c r="I475" s="1092"/>
      <c r="J475" s="1092"/>
      <c r="K475" s="1091">
        <v>2260</v>
      </c>
      <c r="L475" s="1091">
        <v>2260</v>
      </c>
      <c r="M475" s="1093">
        <v>306.77600000000001</v>
      </c>
      <c r="N475" s="1093">
        <v>306.77600000000001</v>
      </c>
      <c r="O475" s="1092"/>
      <c r="P475" s="1092"/>
      <c r="Q475" s="1092"/>
      <c r="R475" s="1092"/>
      <c r="S475" s="1093">
        <f t="shared" si="183"/>
        <v>1040</v>
      </c>
      <c r="T475" s="1094">
        <v>1040</v>
      </c>
      <c r="U475" s="1092"/>
      <c r="V475" s="1092"/>
      <c r="W475" s="1092"/>
      <c r="X475" s="1092"/>
      <c r="Y475" s="1092"/>
      <c r="Z475" s="1092"/>
      <c r="AA475" s="1093">
        <f t="shared" si="184"/>
        <v>834.77600000000007</v>
      </c>
      <c r="AB475" s="1093">
        <v>834.77600000000007</v>
      </c>
      <c r="AC475" s="1092"/>
      <c r="AD475" s="1092"/>
      <c r="AE475" s="1092"/>
      <c r="AF475" s="1092"/>
      <c r="AG475" s="1092"/>
      <c r="AH475" s="1092"/>
      <c r="AI475" s="1093">
        <f t="shared" si="185"/>
        <v>1040</v>
      </c>
      <c r="AJ475" s="1094">
        <v>1040</v>
      </c>
      <c r="AK475" s="1092"/>
      <c r="AL475" s="1092"/>
      <c r="AM475" s="1093">
        <f t="shared" si="186"/>
        <v>1040</v>
      </c>
      <c r="AN475" s="1094">
        <v>1040</v>
      </c>
      <c r="AO475" s="1092"/>
      <c r="AP475" s="1092"/>
      <c r="AQ475" s="1092">
        <f t="shared" si="187"/>
        <v>1220</v>
      </c>
      <c r="AR475" s="1092">
        <f t="shared" si="188"/>
        <v>1220</v>
      </c>
      <c r="AS475" s="1092"/>
      <c r="AT475" s="1092"/>
      <c r="AU475" s="1092"/>
      <c r="AV475" s="1093">
        <f t="shared" si="189"/>
        <v>1220</v>
      </c>
      <c r="AW475" s="1093">
        <v>1220</v>
      </c>
      <c r="AX475" s="1092"/>
      <c r="AY475" s="1092"/>
      <c r="AZ475" s="1092"/>
      <c r="BA475" s="21"/>
      <c r="BB475" s="1095"/>
      <c r="BC475" s="21"/>
      <c r="BD475" s="210"/>
      <c r="BE475" s="897">
        <f t="shared" si="181"/>
        <v>0</v>
      </c>
      <c r="BF475" s="20">
        <v>2023</v>
      </c>
      <c r="BG475" s="20" t="s">
        <v>2324</v>
      </c>
      <c r="BH475" s="1097" t="s">
        <v>2327</v>
      </c>
      <c r="BI475" s="21"/>
    </row>
    <row r="476" spans="1:61" s="50" customFormat="1" ht="82.5" customHeight="1">
      <c r="A476" s="1087" t="s">
        <v>493</v>
      </c>
      <c r="B476" s="1088" t="s">
        <v>2381</v>
      </c>
      <c r="C476" s="1089" t="s">
        <v>2382</v>
      </c>
      <c r="D476" s="1089">
        <v>304</v>
      </c>
      <c r="E476" s="1089" t="s">
        <v>206</v>
      </c>
      <c r="F476" s="1090" t="s">
        <v>2383</v>
      </c>
      <c r="G476" s="1091">
        <f t="shared" si="190"/>
        <v>3200</v>
      </c>
      <c r="H476" s="1091">
        <v>3200</v>
      </c>
      <c r="I476" s="1092"/>
      <c r="J476" s="1092"/>
      <c r="K476" s="1091">
        <v>3200</v>
      </c>
      <c r="L476" s="1091">
        <v>3200</v>
      </c>
      <c r="M476" s="1093">
        <v>429.16199999999998</v>
      </c>
      <c r="N476" s="1093">
        <v>429.16199999999998</v>
      </c>
      <c r="O476" s="1092"/>
      <c r="P476" s="1092"/>
      <c r="Q476" s="1092"/>
      <c r="R476" s="1092"/>
      <c r="S476" s="1093">
        <f t="shared" si="183"/>
        <v>1472</v>
      </c>
      <c r="T476" s="1094">
        <v>1472</v>
      </c>
      <c r="U476" s="1092"/>
      <c r="V476" s="1092"/>
      <c r="W476" s="1092"/>
      <c r="X476" s="1092"/>
      <c r="Y476" s="1092"/>
      <c r="Z476" s="1092"/>
      <c r="AA476" s="1093">
        <f t="shared" si="184"/>
        <v>1176.162</v>
      </c>
      <c r="AB476" s="1093">
        <v>1176.162</v>
      </c>
      <c r="AC476" s="1092"/>
      <c r="AD476" s="1092"/>
      <c r="AE476" s="1092"/>
      <c r="AF476" s="1092"/>
      <c r="AG476" s="1092"/>
      <c r="AH476" s="1092"/>
      <c r="AI476" s="1093">
        <f t="shared" si="185"/>
        <v>1472</v>
      </c>
      <c r="AJ476" s="1094">
        <v>1472</v>
      </c>
      <c r="AK476" s="1092"/>
      <c r="AL476" s="1092"/>
      <c r="AM476" s="1093">
        <f t="shared" si="186"/>
        <v>1472</v>
      </c>
      <c r="AN476" s="1094">
        <v>1472</v>
      </c>
      <c r="AO476" s="1092"/>
      <c r="AP476" s="1092"/>
      <c r="AQ476" s="1092">
        <f t="shared" si="187"/>
        <v>1728</v>
      </c>
      <c r="AR476" s="1092">
        <f t="shared" si="188"/>
        <v>1728</v>
      </c>
      <c r="AS476" s="1092"/>
      <c r="AT476" s="1092"/>
      <c r="AU476" s="1092"/>
      <c r="AV476" s="1093">
        <f t="shared" si="189"/>
        <v>1728</v>
      </c>
      <c r="AW476" s="1093">
        <v>1728</v>
      </c>
      <c r="AX476" s="1092"/>
      <c r="AY476" s="1092"/>
      <c r="AZ476" s="1092"/>
      <c r="BA476" s="21"/>
      <c r="BB476" s="1095"/>
      <c r="BC476" s="21"/>
      <c r="BD476" s="210"/>
      <c r="BE476" s="897">
        <f t="shared" si="181"/>
        <v>0</v>
      </c>
      <c r="BF476" s="20">
        <v>2023</v>
      </c>
      <c r="BG476" s="20" t="s">
        <v>2324</v>
      </c>
      <c r="BH476" s="1097" t="s">
        <v>2327</v>
      </c>
      <c r="BI476" s="21"/>
    </row>
    <row r="477" spans="1:61" s="50" customFormat="1" ht="82.5" customHeight="1">
      <c r="A477" s="1087" t="s">
        <v>497</v>
      </c>
      <c r="B477" s="1088" t="s">
        <v>2384</v>
      </c>
      <c r="C477" s="1089" t="s">
        <v>2346</v>
      </c>
      <c r="D477" s="1089">
        <v>194</v>
      </c>
      <c r="E477" s="1089" t="s">
        <v>206</v>
      </c>
      <c r="F477" s="1090" t="s">
        <v>2385</v>
      </c>
      <c r="G477" s="1091">
        <f t="shared" si="190"/>
        <v>2220</v>
      </c>
      <c r="H477" s="1091">
        <v>2220</v>
      </c>
      <c r="I477" s="1092"/>
      <c r="J477" s="1092"/>
      <c r="K477" s="1091">
        <v>2220</v>
      </c>
      <c r="L477" s="1091">
        <v>2220</v>
      </c>
      <c r="M477" s="1093">
        <v>235.88499999999999</v>
      </c>
      <c r="N477" s="1093">
        <v>235.88499999999999</v>
      </c>
      <c r="O477" s="1092"/>
      <c r="P477" s="1092"/>
      <c r="Q477" s="1092"/>
      <c r="R477" s="1092"/>
      <c r="S477" s="1093">
        <f t="shared" si="183"/>
        <v>1021</v>
      </c>
      <c r="T477" s="1094">
        <v>1021</v>
      </c>
      <c r="U477" s="1092"/>
      <c r="V477" s="1092"/>
      <c r="W477" s="1092"/>
      <c r="X477" s="1092"/>
      <c r="Y477" s="1092"/>
      <c r="Z477" s="1092"/>
      <c r="AA477" s="1093">
        <f t="shared" si="184"/>
        <v>765.88499999999999</v>
      </c>
      <c r="AB477" s="1093">
        <v>765.88499999999999</v>
      </c>
      <c r="AC477" s="1092"/>
      <c r="AD477" s="1092"/>
      <c r="AE477" s="1092"/>
      <c r="AF477" s="1092"/>
      <c r="AG477" s="1092"/>
      <c r="AH477" s="1092"/>
      <c r="AI477" s="1093">
        <f t="shared" si="185"/>
        <v>1021</v>
      </c>
      <c r="AJ477" s="1094">
        <v>1021</v>
      </c>
      <c r="AK477" s="1092"/>
      <c r="AL477" s="1092"/>
      <c r="AM477" s="1093">
        <f t="shared" si="186"/>
        <v>1021</v>
      </c>
      <c r="AN477" s="1094">
        <v>1021</v>
      </c>
      <c r="AO477" s="1092"/>
      <c r="AP477" s="1092"/>
      <c r="AQ477" s="1092">
        <f t="shared" si="187"/>
        <v>1199</v>
      </c>
      <c r="AR477" s="1092">
        <f t="shared" si="188"/>
        <v>1199</v>
      </c>
      <c r="AS477" s="1092"/>
      <c r="AT477" s="1092"/>
      <c r="AU477" s="1092"/>
      <c r="AV477" s="1093">
        <f t="shared" si="189"/>
        <v>1199</v>
      </c>
      <c r="AW477" s="1093">
        <v>1199</v>
      </c>
      <c r="AX477" s="1092"/>
      <c r="AY477" s="1092"/>
      <c r="AZ477" s="1092"/>
      <c r="BA477" s="21"/>
      <c r="BB477" s="1095"/>
      <c r="BC477" s="21"/>
      <c r="BD477" s="210"/>
      <c r="BE477" s="897">
        <f t="shared" si="181"/>
        <v>0</v>
      </c>
      <c r="BF477" s="20">
        <v>2023</v>
      </c>
      <c r="BG477" s="20" t="s">
        <v>2324</v>
      </c>
      <c r="BH477" s="1097" t="s">
        <v>2327</v>
      </c>
      <c r="BI477" s="21"/>
    </row>
    <row r="478" spans="1:61" s="50" customFormat="1" ht="71.25" customHeight="1">
      <c r="A478" s="1087" t="s">
        <v>502</v>
      </c>
      <c r="B478" s="1088" t="s">
        <v>2386</v>
      </c>
      <c r="C478" s="1089" t="s">
        <v>2387</v>
      </c>
      <c r="D478" s="1089">
        <v>110</v>
      </c>
      <c r="E478" s="1089" t="s">
        <v>206</v>
      </c>
      <c r="F478" s="1090" t="s">
        <v>2388</v>
      </c>
      <c r="G478" s="1091">
        <f t="shared" si="190"/>
        <v>3880</v>
      </c>
      <c r="H478" s="1091">
        <v>3880</v>
      </c>
      <c r="I478" s="1092"/>
      <c r="J478" s="1092"/>
      <c r="K478" s="1091">
        <v>3880</v>
      </c>
      <c r="L478" s="1091">
        <v>3880</v>
      </c>
      <c r="M478" s="1093">
        <v>458.56200000000001</v>
      </c>
      <c r="N478" s="1093">
        <v>458.56200000000001</v>
      </c>
      <c r="O478" s="1092"/>
      <c r="P478" s="1092"/>
      <c r="Q478" s="1092"/>
      <c r="R478" s="1092"/>
      <c r="S478" s="1093">
        <f t="shared" si="183"/>
        <v>1785</v>
      </c>
      <c r="T478" s="1094">
        <v>1785</v>
      </c>
      <c r="U478" s="1092"/>
      <c r="V478" s="1092"/>
      <c r="W478" s="1092"/>
      <c r="X478" s="1092"/>
      <c r="Y478" s="1092"/>
      <c r="Z478" s="1092"/>
      <c r="AA478" s="1093">
        <f t="shared" si="184"/>
        <v>1388.5619999999999</v>
      </c>
      <c r="AB478" s="1093">
        <v>1388.5619999999999</v>
      </c>
      <c r="AC478" s="1092"/>
      <c r="AD478" s="1092"/>
      <c r="AE478" s="1092"/>
      <c r="AF478" s="1092"/>
      <c r="AG478" s="1092"/>
      <c r="AH478" s="1092"/>
      <c r="AI478" s="1093">
        <f t="shared" si="185"/>
        <v>1785</v>
      </c>
      <c r="AJ478" s="1094">
        <v>1785</v>
      </c>
      <c r="AK478" s="1092"/>
      <c r="AL478" s="1092"/>
      <c r="AM478" s="1093">
        <f t="shared" si="186"/>
        <v>1785</v>
      </c>
      <c r="AN478" s="1094">
        <v>1785</v>
      </c>
      <c r="AO478" s="1092"/>
      <c r="AP478" s="1092"/>
      <c r="AQ478" s="1092">
        <f t="shared" si="187"/>
        <v>2095</v>
      </c>
      <c r="AR478" s="1092">
        <f t="shared" si="188"/>
        <v>2095</v>
      </c>
      <c r="AS478" s="1092"/>
      <c r="AT478" s="1092"/>
      <c r="AU478" s="1092"/>
      <c r="AV478" s="1093">
        <f t="shared" si="189"/>
        <v>2095</v>
      </c>
      <c r="AW478" s="1093">
        <v>2095</v>
      </c>
      <c r="AX478" s="1092"/>
      <c r="AY478" s="1092"/>
      <c r="AZ478" s="1092"/>
      <c r="BA478" s="21"/>
      <c r="BB478" s="1095"/>
      <c r="BC478" s="21"/>
      <c r="BD478" s="210"/>
      <c r="BE478" s="897">
        <f t="shared" si="181"/>
        <v>0</v>
      </c>
      <c r="BF478" s="20">
        <v>2023</v>
      </c>
      <c r="BG478" s="20" t="s">
        <v>2324</v>
      </c>
      <c r="BH478" s="1097" t="s">
        <v>2327</v>
      </c>
      <c r="BI478" s="21"/>
    </row>
    <row r="479" spans="1:61" s="50" customFormat="1" ht="68.25" customHeight="1">
      <c r="A479" s="1087" t="s">
        <v>687</v>
      </c>
      <c r="B479" s="1088" t="s">
        <v>2389</v>
      </c>
      <c r="C479" s="1089" t="s">
        <v>2390</v>
      </c>
      <c r="D479" s="1089">
        <v>140</v>
      </c>
      <c r="E479" s="1089" t="s">
        <v>206</v>
      </c>
      <c r="F479" s="1090" t="s">
        <v>2391</v>
      </c>
      <c r="G479" s="1091">
        <f t="shared" si="190"/>
        <v>2430</v>
      </c>
      <c r="H479" s="1091">
        <v>2430</v>
      </c>
      <c r="I479" s="1092"/>
      <c r="J479" s="1092"/>
      <c r="K479" s="1091">
        <v>2430</v>
      </c>
      <c r="L479" s="1091">
        <v>2430</v>
      </c>
      <c r="M479" s="1093">
        <v>268.80900000000003</v>
      </c>
      <c r="N479" s="1093">
        <v>268.80900000000003</v>
      </c>
      <c r="O479" s="1092"/>
      <c r="P479" s="1092"/>
      <c r="Q479" s="1092"/>
      <c r="R479" s="1092"/>
      <c r="S479" s="1093">
        <f t="shared" si="183"/>
        <v>1118</v>
      </c>
      <c r="T479" s="1094">
        <v>1118</v>
      </c>
      <c r="U479" s="1092"/>
      <c r="V479" s="1092"/>
      <c r="W479" s="1092"/>
      <c r="X479" s="1092"/>
      <c r="Y479" s="1092"/>
      <c r="Z479" s="1092"/>
      <c r="AA479" s="1093">
        <f t="shared" si="184"/>
        <v>838.80899999999997</v>
      </c>
      <c r="AB479" s="1093">
        <v>838.80899999999997</v>
      </c>
      <c r="AC479" s="1092"/>
      <c r="AD479" s="1092"/>
      <c r="AE479" s="1092"/>
      <c r="AF479" s="1092"/>
      <c r="AG479" s="1092"/>
      <c r="AH479" s="1092"/>
      <c r="AI479" s="1093">
        <f t="shared" si="185"/>
        <v>1118</v>
      </c>
      <c r="AJ479" s="1094">
        <v>1118</v>
      </c>
      <c r="AK479" s="1092"/>
      <c r="AL479" s="1092"/>
      <c r="AM479" s="1093">
        <f t="shared" si="186"/>
        <v>1118</v>
      </c>
      <c r="AN479" s="1094">
        <v>1118</v>
      </c>
      <c r="AO479" s="1092"/>
      <c r="AP479" s="1092"/>
      <c r="AQ479" s="1092">
        <f t="shared" si="187"/>
        <v>1312</v>
      </c>
      <c r="AR479" s="1092">
        <f t="shared" si="188"/>
        <v>1312</v>
      </c>
      <c r="AS479" s="1092"/>
      <c r="AT479" s="1092"/>
      <c r="AU479" s="1092"/>
      <c r="AV479" s="1093">
        <f t="shared" si="189"/>
        <v>1312</v>
      </c>
      <c r="AW479" s="1093">
        <v>1312</v>
      </c>
      <c r="AX479" s="1092"/>
      <c r="AY479" s="1092"/>
      <c r="AZ479" s="1092"/>
      <c r="BA479" s="21"/>
      <c r="BB479" s="1095"/>
      <c r="BC479" s="21"/>
      <c r="BD479" s="210"/>
      <c r="BE479" s="897">
        <f t="shared" si="181"/>
        <v>0</v>
      </c>
      <c r="BF479" s="20">
        <v>2023</v>
      </c>
      <c r="BG479" s="20" t="s">
        <v>2324</v>
      </c>
      <c r="BH479" s="1097" t="s">
        <v>2327</v>
      </c>
      <c r="BI479" s="21"/>
    </row>
    <row r="480" spans="1:61" s="50" customFormat="1" ht="83.25" customHeight="1">
      <c r="A480" s="1087" t="s">
        <v>2107</v>
      </c>
      <c r="B480" s="1088" t="s">
        <v>2392</v>
      </c>
      <c r="C480" s="1089" t="s">
        <v>2393</v>
      </c>
      <c r="D480" s="1089">
        <v>539</v>
      </c>
      <c r="E480" s="1089" t="s">
        <v>206</v>
      </c>
      <c r="F480" s="1090" t="s">
        <v>2394</v>
      </c>
      <c r="G480" s="1091">
        <f t="shared" si="190"/>
        <v>7180</v>
      </c>
      <c r="H480" s="1091">
        <v>7180</v>
      </c>
      <c r="I480" s="1092"/>
      <c r="J480" s="1092"/>
      <c r="K480" s="1091">
        <v>7180</v>
      </c>
      <c r="L480" s="1091">
        <v>7180</v>
      </c>
      <c r="M480" s="1093">
        <v>697.19900000000007</v>
      </c>
      <c r="N480" s="1093">
        <v>697.19900000000007</v>
      </c>
      <c r="O480" s="1092"/>
      <c r="P480" s="1092"/>
      <c r="Q480" s="1092"/>
      <c r="R480" s="1092"/>
      <c r="S480" s="1093">
        <f t="shared" si="183"/>
        <v>3302</v>
      </c>
      <c r="T480" s="1094">
        <v>3302</v>
      </c>
      <c r="U480" s="1092"/>
      <c r="V480" s="1092"/>
      <c r="W480" s="1092"/>
      <c r="X480" s="1092"/>
      <c r="Y480" s="1092"/>
      <c r="Z480" s="1092"/>
      <c r="AA480" s="1093">
        <f t="shared" si="184"/>
        <v>1769.1990000000001</v>
      </c>
      <c r="AB480" s="1093">
        <v>1769.1990000000001</v>
      </c>
      <c r="AC480" s="1092"/>
      <c r="AD480" s="1092"/>
      <c r="AE480" s="1092"/>
      <c r="AF480" s="1092"/>
      <c r="AG480" s="1092"/>
      <c r="AH480" s="1092"/>
      <c r="AI480" s="1093">
        <f t="shared" si="185"/>
        <v>3302</v>
      </c>
      <c r="AJ480" s="1094">
        <v>3302</v>
      </c>
      <c r="AK480" s="1092"/>
      <c r="AL480" s="1092"/>
      <c r="AM480" s="1093">
        <f t="shared" si="186"/>
        <v>3302</v>
      </c>
      <c r="AN480" s="1094">
        <v>3302</v>
      </c>
      <c r="AO480" s="1092"/>
      <c r="AP480" s="1092"/>
      <c r="AQ480" s="1092">
        <f t="shared" si="187"/>
        <v>3878</v>
      </c>
      <c r="AR480" s="1092">
        <f t="shared" si="188"/>
        <v>3878</v>
      </c>
      <c r="AS480" s="1092"/>
      <c r="AT480" s="1092"/>
      <c r="AU480" s="1092"/>
      <c r="AV480" s="1093">
        <f t="shared" si="189"/>
        <v>3878</v>
      </c>
      <c r="AW480" s="1093">
        <v>3878</v>
      </c>
      <c r="AX480" s="1092"/>
      <c r="AY480" s="1092"/>
      <c r="AZ480" s="1092"/>
      <c r="BA480" s="21"/>
      <c r="BB480" s="1095"/>
      <c r="BC480" s="21"/>
      <c r="BD480" s="210"/>
      <c r="BE480" s="897">
        <f t="shared" si="181"/>
        <v>0</v>
      </c>
      <c r="BF480" s="20">
        <v>2023</v>
      </c>
      <c r="BG480" s="20" t="s">
        <v>2324</v>
      </c>
      <c r="BH480" s="1097" t="s">
        <v>2327</v>
      </c>
      <c r="BI480" s="21"/>
    </row>
    <row r="481" spans="1:61" s="50" customFormat="1" ht="75" customHeight="1">
      <c r="A481" s="1087" t="s">
        <v>2110</v>
      </c>
      <c r="B481" s="1088" t="s">
        <v>2395</v>
      </c>
      <c r="C481" s="1089" t="s">
        <v>2396</v>
      </c>
      <c r="D481" s="1089">
        <v>124</v>
      </c>
      <c r="E481" s="1089" t="s">
        <v>206</v>
      </c>
      <c r="F481" s="1090" t="s">
        <v>2397</v>
      </c>
      <c r="G481" s="1091">
        <f t="shared" si="190"/>
        <v>1300</v>
      </c>
      <c r="H481" s="1091">
        <v>1300</v>
      </c>
      <c r="I481" s="1092"/>
      <c r="J481" s="1092"/>
      <c r="K481" s="1091">
        <v>1300</v>
      </c>
      <c r="L481" s="1091">
        <v>1300</v>
      </c>
      <c r="M481" s="1093">
        <v>136.64500000000001</v>
      </c>
      <c r="N481" s="1093">
        <v>136.64500000000001</v>
      </c>
      <c r="O481" s="1092"/>
      <c r="P481" s="1092"/>
      <c r="Q481" s="1092"/>
      <c r="R481" s="1092"/>
      <c r="S481" s="1093">
        <f t="shared" si="183"/>
        <v>598</v>
      </c>
      <c r="T481" s="1094">
        <v>598</v>
      </c>
      <c r="U481" s="1092"/>
      <c r="V481" s="1092"/>
      <c r="W481" s="1092"/>
      <c r="X481" s="1092"/>
      <c r="Y481" s="1092"/>
      <c r="Z481" s="1092"/>
      <c r="AA481" s="1093">
        <f t="shared" si="184"/>
        <v>436.64499999999998</v>
      </c>
      <c r="AB481" s="1093">
        <v>436.64499999999998</v>
      </c>
      <c r="AC481" s="1092"/>
      <c r="AD481" s="1092"/>
      <c r="AE481" s="1092"/>
      <c r="AF481" s="1092"/>
      <c r="AG481" s="1092"/>
      <c r="AH481" s="1092"/>
      <c r="AI481" s="1093">
        <f t="shared" si="185"/>
        <v>598</v>
      </c>
      <c r="AJ481" s="1094">
        <v>598</v>
      </c>
      <c r="AK481" s="1092"/>
      <c r="AL481" s="1092"/>
      <c r="AM481" s="1093">
        <f t="shared" si="186"/>
        <v>598</v>
      </c>
      <c r="AN481" s="1094">
        <v>598</v>
      </c>
      <c r="AO481" s="1092"/>
      <c r="AP481" s="1092"/>
      <c r="AQ481" s="1092">
        <f t="shared" si="187"/>
        <v>702</v>
      </c>
      <c r="AR481" s="1092">
        <f t="shared" si="188"/>
        <v>702</v>
      </c>
      <c r="AS481" s="1092"/>
      <c r="AT481" s="1092"/>
      <c r="AU481" s="1092"/>
      <c r="AV481" s="1093">
        <f t="shared" si="189"/>
        <v>702</v>
      </c>
      <c r="AW481" s="1093">
        <v>702</v>
      </c>
      <c r="AX481" s="1092"/>
      <c r="AY481" s="1092"/>
      <c r="AZ481" s="1092"/>
      <c r="BA481" s="21"/>
      <c r="BB481" s="1095"/>
      <c r="BC481" s="21"/>
      <c r="BD481" s="210"/>
      <c r="BE481" s="897">
        <f t="shared" si="181"/>
        <v>0</v>
      </c>
      <c r="BF481" s="20">
        <v>2023</v>
      </c>
      <c r="BG481" s="20" t="s">
        <v>2324</v>
      </c>
      <c r="BH481" s="1097" t="s">
        <v>2327</v>
      </c>
      <c r="BI481" s="21"/>
    </row>
    <row r="482" spans="1:61" s="50" customFormat="1" ht="69" customHeight="1">
      <c r="A482" s="1087" t="s">
        <v>2113</v>
      </c>
      <c r="B482" s="1088" t="s">
        <v>2398</v>
      </c>
      <c r="C482" s="1089" t="s">
        <v>2399</v>
      </c>
      <c r="D482" s="1089">
        <v>104</v>
      </c>
      <c r="E482" s="1089" t="s">
        <v>206</v>
      </c>
      <c r="F482" s="1090" t="s">
        <v>2400</v>
      </c>
      <c r="G482" s="1091">
        <f t="shared" si="190"/>
        <v>2300</v>
      </c>
      <c r="H482" s="1091">
        <v>2300</v>
      </c>
      <c r="I482" s="1092"/>
      <c r="J482" s="1092"/>
      <c r="K482" s="1091">
        <v>2300</v>
      </c>
      <c r="L482" s="1091">
        <v>2300</v>
      </c>
      <c r="M482" s="1093">
        <v>278.84399999999999</v>
      </c>
      <c r="N482" s="1093">
        <v>278.84399999999999</v>
      </c>
      <c r="O482" s="1092"/>
      <c r="P482" s="1092"/>
      <c r="Q482" s="1092"/>
      <c r="R482" s="1092"/>
      <c r="S482" s="1093">
        <f t="shared" si="183"/>
        <v>1058</v>
      </c>
      <c r="T482" s="1094">
        <v>1058</v>
      </c>
      <c r="U482" s="1092"/>
      <c r="V482" s="1092"/>
      <c r="W482" s="1092"/>
      <c r="X482" s="1092"/>
      <c r="Y482" s="1092"/>
      <c r="Z482" s="1092"/>
      <c r="AA482" s="1093">
        <f t="shared" si="184"/>
        <v>828.84400000000005</v>
      </c>
      <c r="AB482" s="1093">
        <v>828.84400000000005</v>
      </c>
      <c r="AC482" s="1092"/>
      <c r="AD482" s="1092"/>
      <c r="AE482" s="1092"/>
      <c r="AF482" s="1092"/>
      <c r="AG482" s="1092"/>
      <c r="AH482" s="1092"/>
      <c r="AI482" s="1093">
        <f t="shared" si="185"/>
        <v>1058</v>
      </c>
      <c r="AJ482" s="1094">
        <v>1058</v>
      </c>
      <c r="AK482" s="1092"/>
      <c r="AL482" s="1092"/>
      <c r="AM482" s="1093">
        <f t="shared" si="186"/>
        <v>1058</v>
      </c>
      <c r="AN482" s="1094">
        <v>1058</v>
      </c>
      <c r="AO482" s="1092"/>
      <c r="AP482" s="1092"/>
      <c r="AQ482" s="1092">
        <f t="shared" si="187"/>
        <v>1242</v>
      </c>
      <c r="AR482" s="1092">
        <f t="shared" si="188"/>
        <v>1242</v>
      </c>
      <c r="AS482" s="1092"/>
      <c r="AT482" s="1092"/>
      <c r="AU482" s="1092"/>
      <c r="AV482" s="1093">
        <f t="shared" si="189"/>
        <v>1242</v>
      </c>
      <c r="AW482" s="1093">
        <v>1242</v>
      </c>
      <c r="AX482" s="1092"/>
      <c r="AY482" s="1092"/>
      <c r="AZ482" s="1092"/>
      <c r="BA482" s="21"/>
      <c r="BB482" s="1095"/>
      <c r="BC482" s="21"/>
      <c r="BD482" s="210"/>
      <c r="BE482" s="897">
        <f t="shared" si="181"/>
        <v>0</v>
      </c>
      <c r="BF482" s="20">
        <v>2023</v>
      </c>
      <c r="BG482" s="20" t="s">
        <v>2324</v>
      </c>
      <c r="BH482" s="1097" t="s">
        <v>2327</v>
      </c>
      <c r="BI482" s="21"/>
    </row>
    <row r="483" spans="1:61" s="50" customFormat="1" ht="68.25" customHeight="1">
      <c r="A483" s="1087" t="s">
        <v>2116</v>
      </c>
      <c r="B483" s="1088" t="s">
        <v>2401</v>
      </c>
      <c r="C483" s="1089" t="s">
        <v>2402</v>
      </c>
      <c r="D483" s="1089">
        <v>253</v>
      </c>
      <c r="E483" s="1089" t="s">
        <v>206</v>
      </c>
      <c r="F483" s="1090" t="s">
        <v>2403</v>
      </c>
      <c r="G483" s="1091">
        <f t="shared" si="190"/>
        <v>3450</v>
      </c>
      <c r="H483" s="1091">
        <v>3450</v>
      </c>
      <c r="I483" s="1092"/>
      <c r="J483" s="1092"/>
      <c r="K483" s="1091">
        <v>3450</v>
      </c>
      <c r="L483" s="1091">
        <v>3450</v>
      </c>
      <c r="M483" s="1093">
        <v>227.80799999999999</v>
      </c>
      <c r="N483" s="1093">
        <v>227.80799999999999</v>
      </c>
      <c r="O483" s="1092"/>
      <c r="P483" s="1092"/>
      <c r="Q483" s="1092"/>
      <c r="R483" s="1092"/>
      <c r="S483" s="1093">
        <f t="shared" si="183"/>
        <v>1587</v>
      </c>
      <c r="T483" s="1094">
        <v>1587</v>
      </c>
      <c r="U483" s="1092"/>
      <c r="V483" s="1092"/>
      <c r="W483" s="1092"/>
      <c r="X483" s="1092"/>
      <c r="Y483" s="1092"/>
      <c r="Z483" s="1092"/>
      <c r="AA483" s="1093">
        <f t="shared" si="184"/>
        <v>1114.808</v>
      </c>
      <c r="AB483" s="1093">
        <v>1114.808</v>
      </c>
      <c r="AC483" s="1092"/>
      <c r="AD483" s="1092"/>
      <c r="AE483" s="1092"/>
      <c r="AF483" s="1092"/>
      <c r="AG483" s="1092"/>
      <c r="AH483" s="1092"/>
      <c r="AI483" s="1093">
        <f t="shared" si="185"/>
        <v>1587</v>
      </c>
      <c r="AJ483" s="1094">
        <v>1587</v>
      </c>
      <c r="AK483" s="1092"/>
      <c r="AL483" s="1092"/>
      <c r="AM483" s="1093">
        <f t="shared" si="186"/>
        <v>1587</v>
      </c>
      <c r="AN483" s="1094">
        <v>1587</v>
      </c>
      <c r="AO483" s="1092"/>
      <c r="AP483" s="1092"/>
      <c r="AQ483" s="1092">
        <f t="shared" si="187"/>
        <v>1863</v>
      </c>
      <c r="AR483" s="1092">
        <f t="shared" si="188"/>
        <v>1863</v>
      </c>
      <c r="AS483" s="1092"/>
      <c r="AT483" s="1092"/>
      <c r="AU483" s="1092"/>
      <c r="AV483" s="1093">
        <f t="shared" si="189"/>
        <v>1863</v>
      </c>
      <c r="AW483" s="1093">
        <v>1863</v>
      </c>
      <c r="AX483" s="1092"/>
      <c r="AY483" s="1092"/>
      <c r="AZ483" s="1092"/>
      <c r="BA483" s="21"/>
      <c r="BB483" s="1095"/>
      <c r="BC483" s="21"/>
      <c r="BD483" s="210"/>
      <c r="BE483" s="897">
        <f t="shared" si="181"/>
        <v>0</v>
      </c>
      <c r="BF483" s="20">
        <v>2023</v>
      </c>
      <c r="BG483" s="20" t="s">
        <v>2324</v>
      </c>
      <c r="BH483" s="1097" t="s">
        <v>2327</v>
      </c>
      <c r="BI483" s="21"/>
    </row>
    <row r="484" spans="1:61" s="28" customFormat="1" ht="18.75" hidden="1">
      <c r="A484" s="37" t="s">
        <v>74</v>
      </c>
      <c r="B484" s="38" t="s">
        <v>45</v>
      </c>
      <c r="C484" s="26"/>
      <c r="D484" s="26"/>
      <c r="E484" s="26"/>
      <c r="F484" s="91"/>
      <c r="G484" s="92">
        <f>G485+G487+G496+G499+G506+G512+G518+G526</f>
        <v>88447</v>
      </c>
      <c r="H484" s="92">
        <f t="shared" ref="H484:BE484" si="191">H485+H487+H496+H499+H506+H512+H518+H526</f>
        <v>88447</v>
      </c>
      <c r="I484" s="92">
        <f t="shared" si="191"/>
        <v>0</v>
      </c>
      <c r="J484" s="92">
        <f t="shared" si="191"/>
        <v>0</v>
      </c>
      <c r="K484" s="92">
        <f t="shared" si="191"/>
        <v>86454</v>
      </c>
      <c r="L484" s="92">
        <f t="shared" si="191"/>
        <v>85633</v>
      </c>
      <c r="M484" s="984">
        <f t="shared" si="191"/>
        <v>32463.455399999999</v>
      </c>
      <c r="N484" s="92">
        <f t="shared" si="191"/>
        <v>14344.6944</v>
      </c>
      <c r="O484" s="92">
        <f>O485+O487+O496+O499+O506+O512+O518+O526</f>
        <v>6108.6954000000005</v>
      </c>
      <c r="P484" s="92">
        <f t="shared" si="191"/>
        <v>6108.6954000000005</v>
      </c>
      <c r="Q484" s="92">
        <f t="shared" si="191"/>
        <v>0</v>
      </c>
      <c r="R484" s="92">
        <f t="shared" si="191"/>
        <v>0</v>
      </c>
      <c r="S484" s="92">
        <f t="shared" si="191"/>
        <v>34389</v>
      </c>
      <c r="T484" s="92">
        <f t="shared" si="191"/>
        <v>34389</v>
      </c>
      <c r="U484" s="92">
        <f t="shared" si="191"/>
        <v>0</v>
      </c>
      <c r="V484" s="92">
        <f t="shared" si="191"/>
        <v>0</v>
      </c>
      <c r="W484" s="92">
        <f t="shared" si="191"/>
        <v>4606.1470000000008</v>
      </c>
      <c r="X484" s="92">
        <f t="shared" si="191"/>
        <v>4606.1470000000008</v>
      </c>
      <c r="Y484" s="92">
        <f t="shared" si="191"/>
        <v>0</v>
      </c>
      <c r="Z484" s="92">
        <f t="shared" si="191"/>
        <v>0</v>
      </c>
      <c r="AA484" s="92">
        <f t="shared" si="191"/>
        <v>11183.708999999999</v>
      </c>
      <c r="AB484" s="92">
        <f t="shared" si="191"/>
        <v>11183.708999999999</v>
      </c>
      <c r="AC484" s="92">
        <f t="shared" si="191"/>
        <v>0</v>
      </c>
      <c r="AD484" s="92">
        <f t="shared" si="191"/>
        <v>0</v>
      </c>
      <c r="AE484" s="92">
        <f t="shared" si="191"/>
        <v>6108.6954000000005</v>
      </c>
      <c r="AF484" s="92">
        <f t="shared" si="191"/>
        <v>6108.6954000000005</v>
      </c>
      <c r="AG484" s="92">
        <f t="shared" si="191"/>
        <v>0</v>
      </c>
      <c r="AH484" s="92">
        <f t="shared" si="191"/>
        <v>0</v>
      </c>
      <c r="AI484" s="92">
        <f t="shared" si="191"/>
        <v>34377</v>
      </c>
      <c r="AJ484" s="92">
        <f t="shared" si="191"/>
        <v>34377</v>
      </c>
      <c r="AK484" s="92">
        <f t="shared" si="191"/>
        <v>0</v>
      </c>
      <c r="AL484" s="92">
        <f t="shared" si="191"/>
        <v>0</v>
      </c>
      <c r="AM484" s="92">
        <f t="shared" si="191"/>
        <v>64749</v>
      </c>
      <c r="AN484" s="92">
        <f t="shared" si="191"/>
        <v>64749</v>
      </c>
      <c r="AO484" s="92">
        <f t="shared" si="191"/>
        <v>0</v>
      </c>
      <c r="AP484" s="92">
        <f t="shared" si="191"/>
        <v>0</v>
      </c>
      <c r="AQ484" s="92">
        <f t="shared" si="191"/>
        <v>30619</v>
      </c>
      <c r="AR484" s="92">
        <f t="shared" si="191"/>
        <v>30019</v>
      </c>
      <c r="AS484" s="92">
        <f t="shared" si="191"/>
        <v>600</v>
      </c>
      <c r="AT484" s="92">
        <f t="shared" si="191"/>
        <v>0</v>
      </c>
      <c r="AU484" s="92">
        <f t="shared" si="191"/>
        <v>0</v>
      </c>
      <c r="AV484" s="92">
        <f t="shared" si="191"/>
        <v>23380.35</v>
      </c>
      <c r="AW484" s="92">
        <f t="shared" si="191"/>
        <v>22780.35</v>
      </c>
      <c r="AX484" s="92">
        <f t="shared" si="191"/>
        <v>600</v>
      </c>
      <c r="AY484" s="92">
        <f t="shared" si="191"/>
        <v>0</v>
      </c>
      <c r="AZ484" s="92">
        <f t="shared" si="191"/>
        <v>0</v>
      </c>
      <c r="BA484" s="92">
        <f t="shared" si="191"/>
        <v>0</v>
      </c>
      <c r="BB484" s="92">
        <f t="shared" si="191"/>
        <v>0</v>
      </c>
      <c r="BC484" s="92">
        <f t="shared" si="191"/>
        <v>0</v>
      </c>
      <c r="BD484" s="92">
        <f t="shared" si="191"/>
        <v>6635</v>
      </c>
      <c r="BE484" s="92">
        <f t="shared" si="191"/>
        <v>30360</v>
      </c>
      <c r="BF484" s="198"/>
      <c r="BG484" s="198"/>
      <c r="BH484" s="198"/>
      <c r="BI484" s="27"/>
    </row>
    <row r="485" spans="1:61" s="41" customFormat="1" ht="19.5" hidden="1">
      <c r="A485" s="37" t="s">
        <v>46</v>
      </c>
      <c r="B485" s="48" t="s">
        <v>47</v>
      </c>
      <c r="C485" s="39"/>
      <c r="D485" s="39"/>
      <c r="E485" s="39"/>
      <c r="F485" s="104"/>
      <c r="G485" s="105">
        <f>G486</f>
        <v>2935</v>
      </c>
      <c r="H485" s="105">
        <f t="shared" ref="H485:BE485" si="192">H486</f>
        <v>2935</v>
      </c>
      <c r="I485" s="105">
        <f t="shared" si="192"/>
        <v>0</v>
      </c>
      <c r="J485" s="105">
        <f t="shared" si="192"/>
        <v>0</v>
      </c>
      <c r="K485" s="105">
        <f t="shared" si="192"/>
        <v>2935</v>
      </c>
      <c r="L485" s="105">
        <f t="shared" si="192"/>
        <v>2935</v>
      </c>
      <c r="M485" s="998">
        <f t="shared" si="192"/>
        <v>1437.2424000000001</v>
      </c>
      <c r="N485" s="105">
        <f t="shared" si="192"/>
        <v>1069.2424000000001</v>
      </c>
      <c r="O485" s="105">
        <f t="shared" si="192"/>
        <v>20.2424</v>
      </c>
      <c r="P485" s="105">
        <f t="shared" si="192"/>
        <v>20.2424</v>
      </c>
      <c r="Q485" s="105">
        <f t="shared" si="192"/>
        <v>0</v>
      </c>
      <c r="R485" s="105">
        <f t="shared" si="192"/>
        <v>0</v>
      </c>
      <c r="S485" s="105">
        <f t="shared" si="192"/>
        <v>1049</v>
      </c>
      <c r="T485" s="105">
        <f t="shared" si="192"/>
        <v>1049</v>
      </c>
      <c r="U485" s="105">
        <f t="shared" si="192"/>
        <v>0</v>
      </c>
      <c r="V485" s="105">
        <f t="shared" si="192"/>
        <v>0</v>
      </c>
      <c r="W485" s="105">
        <f t="shared" si="192"/>
        <v>20</v>
      </c>
      <c r="X485" s="105">
        <f t="shared" si="192"/>
        <v>20</v>
      </c>
      <c r="Y485" s="105">
        <f t="shared" si="192"/>
        <v>0</v>
      </c>
      <c r="Z485" s="105">
        <f t="shared" si="192"/>
        <v>0</v>
      </c>
      <c r="AA485" s="105">
        <f t="shared" si="192"/>
        <v>1049</v>
      </c>
      <c r="AB485" s="105">
        <f t="shared" si="192"/>
        <v>1049</v>
      </c>
      <c r="AC485" s="105">
        <f t="shared" si="192"/>
        <v>0</v>
      </c>
      <c r="AD485" s="105">
        <f t="shared" si="192"/>
        <v>0</v>
      </c>
      <c r="AE485" s="105">
        <f t="shared" si="192"/>
        <v>20.2424</v>
      </c>
      <c r="AF485" s="105">
        <f t="shared" si="192"/>
        <v>20.2424</v>
      </c>
      <c r="AG485" s="105">
        <f t="shared" si="192"/>
        <v>0</v>
      </c>
      <c r="AH485" s="105">
        <f t="shared" si="192"/>
        <v>0</v>
      </c>
      <c r="AI485" s="105">
        <f t="shared" si="192"/>
        <v>1049</v>
      </c>
      <c r="AJ485" s="105">
        <f t="shared" si="192"/>
        <v>1049</v>
      </c>
      <c r="AK485" s="105">
        <f t="shared" si="192"/>
        <v>0</v>
      </c>
      <c r="AL485" s="105">
        <f t="shared" si="192"/>
        <v>0</v>
      </c>
      <c r="AM485" s="105">
        <f t="shared" si="192"/>
        <v>1976</v>
      </c>
      <c r="AN485" s="105">
        <f t="shared" si="192"/>
        <v>1976</v>
      </c>
      <c r="AO485" s="105">
        <f t="shared" si="192"/>
        <v>0</v>
      </c>
      <c r="AP485" s="105">
        <f t="shared" si="192"/>
        <v>0</v>
      </c>
      <c r="AQ485" s="105">
        <f t="shared" si="192"/>
        <v>374</v>
      </c>
      <c r="AR485" s="105">
        <f t="shared" si="192"/>
        <v>374</v>
      </c>
      <c r="AS485" s="105">
        <f t="shared" si="192"/>
        <v>0</v>
      </c>
      <c r="AT485" s="105">
        <f t="shared" si="192"/>
        <v>0</v>
      </c>
      <c r="AU485" s="105">
        <f t="shared" si="192"/>
        <v>0</v>
      </c>
      <c r="AV485" s="105">
        <f t="shared" si="192"/>
        <v>374</v>
      </c>
      <c r="AW485" s="105">
        <f t="shared" si="192"/>
        <v>374</v>
      </c>
      <c r="AX485" s="105">
        <f t="shared" si="192"/>
        <v>0</v>
      </c>
      <c r="AY485" s="105">
        <f t="shared" si="192"/>
        <v>0</v>
      </c>
      <c r="AZ485" s="105">
        <f t="shared" si="192"/>
        <v>0</v>
      </c>
      <c r="BA485" s="105">
        <f t="shared" si="192"/>
        <v>0</v>
      </c>
      <c r="BB485" s="105">
        <f t="shared" si="192"/>
        <v>0</v>
      </c>
      <c r="BC485" s="105">
        <f t="shared" si="192"/>
        <v>0</v>
      </c>
      <c r="BD485" s="105">
        <f t="shared" si="192"/>
        <v>374</v>
      </c>
      <c r="BE485" s="105">
        <f t="shared" si="192"/>
        <v>927</v>
      </c>
      <c r="BF485" s="198"/>
      <c r="BG485" s="198"/>
      <c r="BH485" s="198"/>
      <c r="BI485" s="40"/>
    </row>
    <row r="486" spans="1:61" s="223" customFormat="1" ht="31.5">
      <c r="A486" s="376" t="s">
        <v>413</v>
      </c>
      <c r="B486" s="377" t="s">
        <v>414</v>
      </c>
      <c r="C486" s="378" t="s">
        <v>415</v>
      </c>
      <c r="D486" s="378" t="s">
        <v>416</v>
      </c>
      <c r="E486" s="378" t="s">
        <v>305</v>
      </c>
      <c r="F486" s="379" t="s">
        <v>417</v>
      </c>
      <c r="G486" s="380">
        <v>2935</v>
      </c>
      <c r="H486" s="380">
        <v>2935</v>
      </c>
      <c r="I486" s="381"/>
      <c r="J486" s="369"/>
      <c r="K486" s="382">
        <v>2935</v>
      </c>
      <c r="L486" s="382">
        <v>2935</v>
      </c>
      <c r="M486" s="996">
        <f>368+N486</f>
        <v>1437.2424000000001</v>
      </c>
      <c r="N486" s="370">
        <f>P486+T486</f>
        <v>1069.2424000000001</v>
      </c>
      <c r="O486" s="370">
        <f>+P486</f>
        <v>20.2424</v>
      </c>
      <c r="P486" s="370">
        <v>20.2424</v>
      </c>
      <c r="Q486" s="369"/>
      <c r="R486" s="369"/>
      <c r="S486" s="381">
        <f t="shared" si="167"/>
        <v>1049</v>
      </c>
      <c r="T486" s="381">
        <v>1049</v>
      </c>
      <c r="U486" s="369"/>
      <c r="V486" s="369"/>
      <c r="W486" s="370">
        <f t="shared" si="168"/>
        <v>20</v>
      </c>
      <c r="X486" s="370">
        <v>20</v>
      </c>
      <c r="Y486" s="370"/>
      <c r="Z486" s="369"/>
      <c r="AA486" s="370">
        <f t="shared" si="161"/>
        <v>1049</v>
      </c>
      <c r="AB486" s="370">
        <v>1049</v>
      </c>
      <c r="AC486" s="369"/>
      <c r="AD486" s="369"/>
      <c r="AE486" s="370">
        <f t="shared" si="162"/>
        <v>20.2424</v>
      </c>
      <c r="AF486" s="370">
        <v>20.2424</v>
      </c>
      <c r="AG486" s="369"/>
      <c r="AH486" s="369"/>
      <c r="AI486" s="370">
        <f t="shared" si="163"/>
        <v>1049</v>
      </c>
      <c r="AJ486" s="381">
        <v>1049</v>
      </c>
      <c r="AK486" s="369"/>
      <c r="AL486" s="369"/>
      <c r="AM486" s="370">
        <f t="shared" si="164"/>
        <v>1976</v>
      </c>
      <c r="AN486" s="381">
        <v>1976</v>
      </c>
      <c r="AO486" s="369"/>
      <c r="AP486" s="369"/>
      <c r="AQ486" s="382">
        <f t="shared" si="165"/>
        <v>374</v>
      </c>
      <c r="AR486" s="382">
        <v>374</v>
      </c>
      <c r="AS486" s="369"/>
      <c r="AT486" s="369"/>
      <c r="AU486" s="369"/>
      <c r="AV486" s="381">
        <f t="shared" si="166"/>
        <v>374</v>
      </c>
      <c r="AW486" s="381">
        <v>374</v>
      </c>
      <c r="AX486" s="369"/>
      <c r="AY486" s="369"/>
      <c r="AZ486" s="369"/>
      <c r="BA486" s="281"/>
      <c r="BB486" s="281"/>
      <c r="BC486" s="281"/>
      <c r="BD486" s="210">
        <f>AW486</f>
        <v>374</v>
      </c>
      <c r="BE486" s="925">
        <f t="shared" si="156"/>
        <v>927</v>
      </c>
      <c r="BF486" s="211">
        <v>2022</v>
      </c>
      <c r="BG486" s="211" t="s">
        <v>2324</v>
      </c>
      <c r="BH486" s="211" t="s">
        <v>2327</v>
      </c>
      <c r="BI486" s="371"/>
    </row>
    <row r="487" spans="1:61" s="28" customFormat="1" ht="18.75" hidden="1">
      <c r="A487" s="37" t="s">
        <v>48</v>
      </c>
      <c r="B487" s="48" t="s">
        <v>49</v>
      </c>
      <c r="C487" s="26"/>
      <c r="D487" s="26"/>
      <c r="E487" s="26"/>
      <c r="F487" s="91"/>
      <c r="G487" s="92">
        <f>SUM(G488:G491)</f>
        <v>15281</v>
      </c>
      <c r="H487" s="92">
        <f t="shared" ref="H487:BE487" si="193">SUM(H488:H491)</f>
        <v>15281</v>
      </c>
      <c r="I487" s="92">
        <f t="shared" si="193"/>
        <v>0</v>
      </c>
      <c r="J487" s="92">
        <f t="shared" si="193"/>
        <v>0</v>
      </c>
      <c r="K487" s="92">
        <f t="shared" si="193"/>
        <v>15281</v>
      </c>
      <c r="L487" s="92">
        <f t="shared" si="193"/>
        <v>15281</v>
      </c>
      <c r="M487" s="984">
        <f t="shared" si="193"/>
        <v>5189.2820000000002</v>
      </c>
      <c r="N487" s="92">
        <f t="shared" si="193"/>
        <v>2189</v>
      </c>
      <c r="O487" s="92">
        <f t="shared" si="193"/>
        <v>428</v>
      </c>
      <c r="P487" s="92">
        <f t="shared" si="193"/>
        <v>428</v>
      </c>
      <c r="Q487" s="92">
        <f t="shared" si="193"/>
        <v>0</v>
      </c>
      <c r="R487" s="92">
        <f t="shared" si="193"/>
        <v>0</v>
      </c>
      <c r="S487" s="92">
        <f t="shared" si="193"/>
        <v>4987</v>
      </c>
      <c r="T487" s="92">
        <f t="shared" si="193"/>
        <v>4987</v>
      </c>
      <c r="U487" s="92">
        <f t="shared" si="193"/>
        <v>0</v>
      </c>
      <c r="V487" s="92">
        <f t="shared" si="193"/>
        <v>0</v>
      </c>
      <c r="W487" s="92">
        <f t="shared" si="193"/>
        <v>0</v>
      </c>
      <c r="X487" s="92">
        <f t="shared" si="193"/>
        <v>0</v>
      </c>
      <c r="Y487" s="92">
        <f t="shared" si="193"/>
        <v>0</v>
      </c>
      <c r="Z487" s="92">
        <f t="shared" si="193"/>
        <v>0</v>
      </c>
      <c r="AA487" s="92">
        <f t="shared" si="193"/>
        <v>1812.57</v>
      </c>
      <c r="AB487" s="92">
        <f t="shared" si="193"/>
        <v>1812.57</v>
      </c>
      <c r="AC487" s="92">
        <f t="shared" si="193"/>
        <v>0</v>
      </c>
      <c r="AD487" s="92">
        <f t="shared" si="193"/>
        <v>0</v>
      </c>
      <c r="AE487" s="92">
        <f t="shared" si="193"/>
        <v>428</v>
      </c>
      <c r="AF487" s="92">
        <f t="shared" si="193"/>
        <v>428</v>
      </c>
      <c r="AG487" s="92">
        <f t="shared" si="193"/>
        <v>0</v>
      </c>
      <c r="AH487" s="92">
        <f t="shared" si="193"/>
        <v>0</v>
      </c>
      <c r="AI487" s="92">
        <f t="shared" si="193"/>
        <v>4987</v>
      </c>
      <c r="AJ487" s="92">
        <f t="shared" si="193"/>
        <v>4987</v>
      </c>
      <c r="AK487" s="92">
        <f t="shared" si="193"/>
        <v>0</v>
      </c>
      <c r="AL487" s="92">
        <f t="shared" si="193"/>
        <v>0</v>
      </c>
      <c r="AM487" s="92">
        <f t="shared" si="193"/>
        <v>9391</v>
      </c>
      <c r="AN487" s="92">
        <f t="shared" si="193"/>
        <v>9391</v>
      </c>
      <c r="AO487" s="92">
        <f t="shared" si="193"/>
        <v>0</v>
      </c>
      <c r="AP487" s="92">
        <f t="shared" si="193"/>
        <v>0</v>
      </c>
      <c r="AQ487" s="92">
        <f t="shared" si="193"/>
        <v>5890</v>
      </c>
      <c r="AR487" s="92">
        <f t="shared" si="193"/>
        <v>5890</v>
      </c>
      <c r="AS487" s="92">
        <f t="shared" si="193"/>
        <v>0</v>
      </c>
      <c r="AT487" s="92">
        <f t="shared" si="193"/>
        <v>0</v>
      </c>
      <c r="AU487" s="92">
        <f t="shared" si="193"/>
        <v>0</v>
      </c>
      <c r="AV487" s="92">
        <f t="shared" si="193"/>
        <v>5890</v>
      </c>
      <c r="AW487" s="92">
        <f t="shared" si="193"/>
        <v>5890</v>
      </c>
      <c r="AX487" s="92">
        <f t="shared" si="193"/>
        <v>0</v>
      </c>
      <c r="AY487" s="92">
        <f t="shared" si="193"/>
        <v>0</v>
      </c>
      <c r="AZ487" s="92">
        <f t="shared" si="193"/>
        <v>0</v>
      </c>
      <c r="BA487" s="92">
        <f t="shared" si="193"/>
        <v>0</v>
      </c>
      <c r="BB487" s="92">
        <f t="shared" si="193"/>
        <v>0</v>
      </c>
      <c r="BC487" s="92">
        <f t="shared" si="193"/>
        <v>0</v>
      </c>
      <c r="BD487" s="92">
        <f t="shared" si="193"/>
        <v>3484</v>
      </c>
      <c r="BE487" s="92">
        <f t="shared" si="193"/>
        <v>4404</v>
      </c>
      <c r="BF487" s="198"/>
      <c r="BG487" s="198"/>
      <c r="BH487" s="198"/>
      <c r="BI487" s="27"/>
    </row>
    <row r="488" spans="1:61" s="224" customFormat="1" ht="25.5" hidden="1">
      <c r="A488" s="383" t="s">
        <v>73</v>
      </c>
      <c r="B488" s="384" t="s">
        <v>1804</v>
      </c>
      <c r="C488" s="325" t="s">
        <v>2183</v>
      </c>
      <c r="D488" s="325">
        <v>7</v>
      </c>
      <c r="E488" s="325" t="s">
        <v>329</v>
      </c>
      <c r="F488" s="293"/>
      <c r="G488" s="370">
        <f>+H488+I488+J488</f>
        <v>280</v>
      </c>
      <c r="H488" s="370">
        <v>280</v>
      </c>
      <c r="I488" s="369"/>
      <c r="J488" s="369"/>
      <c r="K488" s="370">
        <f>+L488</f>
        <v>280</v>
      </c>
      <c r="L488" s="370">
        <v>280</v>
      </c>
      <c r="M488" s="996">
        <v>0</v>
      </c>
      <c r="N488" s="370"/>
      <c r="O488" s="370">
        <f>+P488+Q488+R488</f>
        <v>120</v>
      </c>
      <c r="P488" s="370">
        <v>120</v>
      </c>
      <c r="Q488" s="369"/>
      <c r="R488" s="369"/>
      <c r="S488" s="370">
        <f t="shared" si="167"/>
        <v>160</v>
      </c>
      <c r="T488" s="370">
        <v>160</v>
      </c>
      <c r="U488" s="369"/>
      <c r="V488" s="369"/>
      <c r="W488" s="370">
        <f t="shared" si="168"/>
        <v>0</v>
      </c>
      <c r="X488" s="369"/>
      <c r="Y488" s="369"/>
      <c r="Z488" s="369"/>
      <c r="AA488" s="370">
        <f t="shared" si="161"/>
        <v>0</v>
      </c>
      <c r="AB488" s="370"/>
      <c r="AC488" s="369"/>
      <c r="AD488" s="369"/>
      <c r="AE488" s="370">
        <f t="shared" si="162"/>
        <v>120</v>
      </c>
      <c r="AF488" s="370">
        <v>120</v>
      </c>
      <c r="AG488" s="369"/>
      <c r="AH488" s="369"/>
      <c r="AI488" s="370">
        <f t="shared" si="163"/>
        <v>160</v>
      </c>
      <c r="AJ488" s="370">
        <v>160</v>
      </c>
      <c r="AK488" s="369"/>
      <c r="AL488" s="369"/>
      <c r="AM488" s="370">
        <f t="shared" si="164"/>
        <v>280</v>
      </c>
      <c r="AN488" s="370">
        <f>+AJ488+AF488</f>
        <v>280</v>
      </c>
      <c r="AO488" s="369"/>
      <c r="AP488" s="369"/>
      <c r="AQ488" s="370">
        <f t="shared" si="165"/>
        <v>0</v>
      </c>
      <c r="AR488" s="370">
        <v>0</v>
      </c>
      <c r="AS488" s="369"/>
      <c r="AT488" s="369"/>
      <c r="AU488" s="369"/>
      <c r="AV488" s="369">
        <f t="shared" si="166"/>
        <v>0</v>
      </c>
      <c r="AW488" s="369"/>
      <c r="AX488" s="369"/>
      <c r="AY488" s="369"/>
      <c r="AZ488" s="369"/>
      <c r="BA488" s="281"/>
      <c r="BB488" s="281"/>
      <c r="BC488" s="281"/>
      <c r="BD488" s="210">
        <f t="shared" ref="BD488:BD490" si="194">AW488</f>
        <v>0</v>
      </c>
      <c r="BE488" s="925">
        <f t="shared" si="156"/>
        <v>120</v>
      </c>
      <c r="BF488" s="211">
        <v>2022</v>
      </c>
      <c r="BG488" s="211" t="s">
        <v>2331</v>
      </c>
      <c r="BH488" s="211"/>
      <c r="BI488" s="365"/>
    </row>
    <row r="489" spans="1:61" s="224" customFormat="1" ht="25.5" hidden="1">
      <c r="A489" s="311" t="s">
        <v>74</v>
      </c>
      <c r="B489" s="385" t="s">
        <v>1800</v>
      </c>
      <c r="C489" s="325" t="s">
        <v>2183</v>
      </c>
      <c r="D489" s="325">
        <v>54</v>
      </c>
      <c r="E489" s="325" t="s">
        <v>329</v>
      </c>
      <c r="F489" s="293"/>
      <c r="G489" s="370">
        <f>+H489+I489+J489</f>
        <v>2160</v>
      </c>
      <c r="H489" s="370">
        <v>2160</v>
      </c>
      <c r="I489" s="370"/>
      <c r="J489" s="370"/>
      <c r="K489" s="370">
        <f t="shared" ref="K489:K495" si="195">+L489</f>
        <v>2160</v>
      </c>
      <c r="L489" s="370">
        <v>2160</v>
      </c>
      <c r="M489" s="996">
        <v>0</v>
      </c>
      <c r="N489" s="370"/>
      <c r="O489" s="370">
        <f t="shared" ref="O489:O490" si="196">+P489+Q489+R489</f>
        <v>240</v>
      </c>
      <c r="P489" s="370">
        <v>240</v>
      </c>
      <c r="Q489" s="370"/>
      <c r="R489" s="370"/>
      <c r="S489" s="370">
        <f t="shared" si="167"/>
        <v>640</v>
      </c>
      <c r="T489" s="370">
        <v>640</v>
      </c>
      <c r="U489" s="370"/>
      <c r="V489" s="370"/>
      <c r="W489" s="370">
        <f t="shared" si="168"/>
        <v>0</v>
      </c>
      <c r="X489" s="370"/>
      <c r="Y489" s="370"/>
      <c r="Z489" s="370"/>
      <c r="AA489" s="370">
        <f t="shared" si="161"/>
        <v>0</v>
      </c>
      <c r="AB489" s="370"/>
      <c r="AC489" s="370"/>
      <c r="AD489" s="370"/>
      <c r="AE489" s="370">
        <f t="shared" si="162"/>
        <v>240</v>
      </c>
      <c r="AF489" s="370">
        <v>240</v>
      </c>
      <c r="AG489" s="370"/>
      <c r="AH489" s="370"/>
      <c r="AI489" s="370">
        <f t="shared" si="163"/>
        <v>640</v>
      </c>
      <c r="AJ489" s="370">
        <v>640</v>
      </c>
      <c r="AK489" s="370"/>
      <c r="AL489" s="370"/>
      <c r="AM489" s="370">
        <f t="shared" si="164"/>
        <v>880</v>
      </c>
      <c r="AN489" s="370">
        <f t="shared" ref="AN489:AN490" si="197">+AJ489+AF489</f>
        <v>880</v>
      </c>
      <c r="AO489" s="370"/>
      <c r="AP489" s="370"/>
      <c r="AQ489" s="370">
        <f t="shared" si="165"/>
        <v>1280</v>
      </c>
      <c r="AR489" s="370">
        <v>1280</v>
      </c>
      <c r="AS489" s="370"/>
      <c r="AT489" s="370"/>
      <c r="AU489" s="370"/>
      <c r="AV489" s="370">
        <f t="shared" si="166"/>
        <v>1280</v>
      </c>
      <c r="AW489" s="370">
        <v>1280</v>
      </c>
      <c r="AX489" s="370"/>
      <c r="AY489" s="370"/>
      <c r="AZ489" s="370"/>
      <c r="BA489" s="210"/>
      <c r="BB489" s="210"/>
      <c r="BC489" s="210"/>
      <c r="BD489" s="210">
        <f t="shared" si="194"/>
        <v>1280</v>
      </c>
      <c r="BE489" s="897">
        <f t="shared" si="156"/>
        <v>240</v>
      </c>
      <c r="BF489" s="211">
        <v>2022</v>
      </c>
      <c r="BG489" s="211" t="s">
        <v>2331</v>
      </c>
      <c r="BH489" s="211" t="s">
        <v>2327</v>
      </c>
      <c r="BI489" s="320"/>
    </row>
    <row r="490" spans="1:61" s="224" customFormat="1" ht="25.5" hidden="1">
      <c r="A490" s="311" t="s">
        <v>712</v>
      </c>
      <c r="B490" s="385" t="s">
        <v>1805</v>
      </c>
      <c r="C490" s="325" t="s">
        <v>2183</v>
      </c>
      <c r="D490" s="325">
        <v>51</v>
      </c>
      <c r="E490" s="325" t="s">
        <v>329</v>
      </c>
      <c r="F490" s="293"/>
      <c r="G490" s="370">
        <f>+H490+I490+J490</f>
        <v>1148</v>
      </c>
      <c r="H490" s="370">
        <v>1148</v>
      </c>
      <c r="I490" s="370"/>
      <c r="J490" s="370"/>
      <c r="K490" s="370">
        <f t="shared" si="195"/>
        <v>1148</v>
      </c>
      <c r="L490" s="370">
        <v>1148</v>
      </c>
      <c r="M490" s="996">
        <v>0</v>
      </c>
      <c r="N490" s="370"/>
      <c r="O490" s="370">
        <f t="shared" si="196"/>
        <v>68</v>
      </c>
      <c r="P490" s="370">
        <v>68</v>
      </c>
      <c r="Q490" s="370"/>
      <c r="R490" s="370"/>
      <c r="S490" s="370">
        <f t="shared" si="167"/>
        <v>360</v>
      </c>
      <c r="T490" s="370">
        <v>360</v>
      </c>
      <c r="U490" s="370"/>
      <c r="V490" s="370"/>
      <c r="W490" s="370">
        <f t="shared" si="168"/>
        <v>0</v>
      </c>
      <c r="X490" s="370"/>
      <c r="Y490" s="370"/>
      <c r="Z490" s="370"/>
      <c r="AA490" s="370">
        <f t="shared" si="161"/>
        <v>0</v>
      </c>
      <c r="AB490" s="370"/>
      <c r="AC490" s="370"/>
      <c r="AD490" s="370"/>
      <c r="AE490" s="370">
        <f t="shared" si="162"/>
        <v>68</v>
      </c>
      <c r="AF490" s="370">
        <v>68</v>
      </c>
      <c r="AG490" s="370"/>
      <c r="AH490" s="370"/>
      <c r="AI490" s="370">
        <f t="shared" si="163"/>
        <v>360</v>
      </c>
      <c r="AJ490" s="370">
        <v>360</v>
      </c>
      <c r="AK490" s="370"/>
      <c r="AL490" s="370"/>
      <c r="AM490" s="370">
        <f t="shared" si="164"/>
        <v>428</v>
      </c>
      <c r="AN490" s="370">
        <f t="shared" si="197"/>
        <v>428</v>
      </c>
      <c r="AO490" s="370"/>
      <c r="AP490" s="370"/>
      <c r="AQ490" s="370">
        <f t="shared" si="165"/>
        <v>720</v>
      </c>
      <c r="AR490" s="370">
        <v>720</v>
      </c>
      <c r="AS490" s="370"/>
      <c r="AT490" s="370"/>
      <c r="AU490" s="370"/>
      <c r="AV490" s="370">
        <f t="shared" si="166"/>
        <v>720</v>
      </c>
      <c r="AW490" s="370">
        <v>720</v>
      </c>
      <c r="AX490" s="370"/>
      <c r="AY490" s="370"/>
      <c r="AZ490" s="370"/>
      <c r="BA490" s="210"/>
      <c r="BB490" s="210"/>
      <c r="BC490" s="210"/>
      <c r="BD490" s="210">
        <f t="shared" si="194"/>
        <v>720</v>
      </c>
      <c r="BE490" s="897">
        <f t="shared" si="156"/>
        <v>68</v>
      </c>
      <c r="BF490" s="211">
        <v>2022</v>
      </c>
      <c r="BG490" s="211" t="s">
        <v>2331</v>
      </c>
      <c r="BH490" s="211" t="s">
        <v>2327</v>
      </c>
      <c r="BI490" s="320"/>
    </row>
    <row r="491" spans="1:61" s="310" customFormat="1" hidden="1">
      <c r="A491" s="311" t="s">
        <v>2184</v>
      </c>
      <c r="B491" s="385" t="s">
        <v>2185</v>
      </c>
      <c r="C491" s="325"/>
      <c r="D491" s="325"/>
      <c r="E491" s="325"/>
      <c r="F491" s="293"/>
      <c r="G491" s="370">
        <f>+SUM(G492:G495)</f>
        <v>11693</v>
      </c>
      <c r="H491" s="370">
        <f t="shared" ref="H491:BE491" si="198">+SUM(H492:H495)</f>
        <v>11693</v>
      </c>
      <c r="I491" s="370">
        <f t="shared" si="198"/>
        <v>0</v>
      </c>
      <c r="J491" s="370">
        <f t="shared" si="198"/>
        <v>0</v>
      </c>
      <c r="K491" s="370">
        <f t="shared" si="198"/>
        <v>11693</v>
      </c>
      <c r="L491" s="370">
        <f t="shared" si="198"/>
        <v>11693</v>
      </c>
      <c r="M491" s="996">
        <f t="shared" si="198"/>
        <v>5189.2820000000002</v>
      </c>
      <c r="N491" s="370">
        <f t="shared" si="198"/>
        <v>2189</v>
      </c>
      <c r="O491" s="370">
        <f t="shared" si="198"/>
        <v>0</v>
      </c>
      <c r="P491" s="370">
        <f t="shared" si="198"/>
        <v>0</v>
      </c>
      <c r="Q491" s="370">
        <f t="shared" si="198"/>
        <v>0</v>
      </c>
      <c r="R491" s="370">
        <f t="shared" si="198"/>
        <v>0</v>
      </c>
      <c r="S491" s="370">
        <f t="shared" si="198"/>
        <v>3827</v>
      </c>
      <c r="T491" s="370">
        <f t="shared" si="198"/>
        <v>3827</v>
      </c>
      <c r="U491" s="370">
        <f t="shared" si="198"/>
        <v>0</v>
      </c>
      <c r="V491" s="370">
        <f t="shared" si="198"/>
        <v>0</v>
      </c>
      <c r="W491" s="370">
        <f t="shared" si="198"/>
        <v>0</v>
      </c>
      <c r="X491" s="370">
        <f t="shared" si="198"/>
        <v>0</v>
      </c>
      <c r="Y491" s="370">
        <f t="shared" si="198"/>
        <v>0</v>
      </c>
      <c r="Z491" s="370">
        <f t="shared" si="198"/>
        <v>0</v>
      </c>
      <c r="AA491" s="370">
        <f t="shared" si="198"/>
        <v>1812.57</v>
      </c>
      <c r="AB491" s="370">
        <f t="shared" si="198"/>
        <v>1812.57</v>
      </c>
      <c r="AC491" s="370">
        <f t="shared" si="198"/>
        <v>0</v>
      </c>
      <c r="AD491" s="370">
        <f t="shared" si="198"/>
        <v>0</v>
      </c>
      <c r="AE491" s="370">
        <f t="shared" si="198"/>
        <v>0</v>
      </c>
      <c r="AF491" s="370">
        <f t="shared" si="198"/>
        <v>0</v>
      </c>
      <c r="AG491" s="370">
        <f t="shared" si="198"/>
        <v>0</v>
      </c>
      <c r="AH491" s="370">
        <f t="shared" si="198"/>
        <v>0</v>
      </c>
      <c r="AI491" s="370">
        <f t="shared" si="198"/>
        <v>3827</v>
      </c>
      <c r="AJ491" s="370">
        <f t="shared" si="198"/>
        <v>3827</v>
      </c>
      <c r="AK491" s="370">
        <f t="shared" si="198"/>
        <v>0</v>
      </c>
      <c r="AL491" s="370">
        <f t="shared" si="198"/>
        <v>0</v>
      </c>
      <c r="AM491" s="370">
        <f t="shared" si="198"/>
        <v>7803</v>
      </c>
      <c r="AN491" s="370">
        <f t="shared" si="198"/>
        <v>7803</v>
      </c>
      <c r="AO491" s="370">
        <f t="shared" si="198"/>
        <v>0</v>
      </c>
      <c r="AP491" s="370">
        <f t="shared" si="198"/>
        <v>0</v>
      </c>
      <c r="AQ491" s="370">
        <f t="shared" si="198"/>
        <v>3890</v>
      </c>
      <c r="AR491" s="370">
        <f t="shared" si="198"/>
        <v>3890</v>
      </c>
      <c r="AS491" s="370">
        <f t="shared" si="198"/>
        <v>0</v>
      </c>
      <c r="AT491" s="370">
        <f t="shared" si="198"/>
        <v>0</v>
      </c>
      <c r="AU491" s="370">
        <f t="shared" si="198"/>
        <v>0</v>
      </c>
      <c r="AV491" s="370">
        <f t="shared" si="198"/>
        <v>3890</v>
      </c>
      <c r="AW491" s="370">
        <f t="shared" si="198"/>
        <v>3890</v>
      </c>
      <c r="AX491" s="370">
        <f t="shared" si="198"/>
        <v>0</v>
      </c>
      <c r="AY491" s="370">
        <f t="shared" si="198"/>
        <v>0</v>
      </c>
      <c r="AZ491" s="370">
        <f t="shared" si="198"/>
        <v>0</v>
      </c>
      <c r="BA491" s="370">
        <f t="shared" si="198"/>
        <v>0</v>
      </c>
      <c r="BB491" s="370">
        <f t="shared" si="198"/>
        <v>0</v>
      </c>
      <c r="BC491" s="370">
        <f t="shared" si="198"/>
        <v>0</v>
      </c>
      <c r="BD491" s="370">
        <f t="shared" si="198"/>
        <v>1484</v>
      </c>
      <c r="BE491" s="370">
        <f t="shared" si="198"/>
        <v>3976</v>
      </c>
      <c r="BF491" s="211"/>
      <c r="BG491" s="211"/>
      <c r="BH491" s="211"/>
      <c r="BI491" s="320"/>
    </row>
    <row r="492" spans="1:61" s="224" customFormat="1" ht="31.5">
      <c r="A492" s="311" t="s">
        <v>46</v>
      </c>
      <c r="B492" s="288" t="s">
        <v>2186</v>
      </c>
      <c r="C492" s="313" t="s">
        <v>2101</v>
      </c>
      <c r="D492" s="313" t="s">
        <v>2187</v>
      </c>
      <c r="E492" s="325" t="s">
        <v>305</v>
      </c>
      <c r="F492" s="314" t="s">
        <v>2188</v>
      </c>
      <c r="G492" s="370">
        <f t="shared" ref="G492:G495" si="199">+H492+I492+J492</f>
        <v>3406</v>
      </c>
      <c r="H492" s="386">
        <v>3406</v>
      </c>
      <c r="I492" s="370"/>
      <c r="J492" s="370"/>
      <c r="K492" s="370">
        <f t="shared" si="195"/>
        <v>3406</v>
      </c>
      <c r="L492" s="386">
        <v>3406</v>
      </c>
      <c r="M492" s="996">
        <v>1658.3389999999999</v>
      </c>
      <c r="N492" s="370">
        <v>734</v>
      </c>
      <c r="O492" s="370"/>
      <c r="P492" s="370"/>
      <c r="Q492" s="370"/>
      <c r="R492" s="370"/>
      <c r="S492" s="370">
        <f t="shared" si="167"/>
        <v>1000</v>
      </c>
      <c r="T492" s="370">
        <v>1000</v>
      </c>
      <c r="U492" s="370"/>
      <c r="V492" s="370"/>
      <c r="W492" s="370">
        <f t="shared" si="168"/>
        <v>0</v>
      </c>
      <c r="X492" s="370"/>
      <c r="Y492" s="370"/>
      <c r="Z492" s="370"/>
      <c r="AA492" s="370">
        <f t="shared" si="161"/>
        <v>733.68200000000002</v>
      </c>
      <c r="AB492" s="368">
        <v>733.68200000000002</v>
      </c>
      <c r="AC492" s="370"/>
      <c r="AD492" s="370"/>
      <c r="AE492" s="370">
        <f t="shared" si="162"/>
        <v>0</v>
      </c>
      <c r="AF492" s="370"/>
      <c r="AG492" s="370"/>
      <c r="AH492" s="370"/>
      <c r="AI492" s="370">
        <f t="shared" si="163"/>
        <v>1000</v>
      </c>
      <c r="AJ492" s="370">
        <v>1000</v>
      </c>
      <c r="AK492" s="370"/>
      <c r="AL492" s="370"/>
      <c r="AM492" s="370">
        <f t="shared" si="164"/>
        <v>2700</v>
      </c>
      <c r="AN492" s="370">
        <v>2700</v>
      </c>
      <c r="AO492" s="370"/>
      <c r="AP492" s="370"/>
      <c r="AQ492" s="370">
        <f t="shared" si="165"/>
        <v>706</v>
      </c>
      <c r="AR492" s="370">
        <f>+L492-AN492</f>
        <v>706</v>
      </c>
      <c r="AS492" s="370"/>
      <c r="AT492" s="370"/>
      <c r="AU492" s="370"/>
      <c r="AV492" s="370">
        <f t="shared" si="166"/>
        <v>706</v>
      </c>
      <c r="AW492" s="370">
        <v>706</v>
      </c>
      <c r="AX492" s="370"/>
      <c r="AY492" s="370"/>
      <c r="AZ492" s="370"/>
      <c r="BA492" s="210"/>
      <c r="BB492" s="210"/>
      <c r="BC492" s="210"/>
      <c r="BD492" s="210">
        <f t="shared" ref="BD492:BD494" si="200">AW492</f>
        <v>706</v>
      </c>
      <c r="BE492" s="897">
        <f t="shared" si="156"/>
        <v>1700</v>
      </c>
      <c r="BF492" s="211">
        <v>2022</v>
      </c>
      <c r="BG492" s="211" t="s">
        <v>2324</v>
      </c>
      <c r="BH492" s="211" t="s">
        <v>2327</v>
      </c>
      <c r="BI492" s="320"/>
    </row>
    <row r="493" spans="1:61" s="224" customFormat="1" ht="30">
      <c r="A493" s="311" t="s">
        <v>48</v>
      </c>
      <c r="B493" s="288" t="s">
        <v>2189</v>
      </c>
      <c r="C493" s="313" t="s">
        <v>2061</v>
      </c>
      <c r="D493" s="313" t="s">
        <v>2190</v>
      </c>
      <c r="E493" s="325" t="s">
        <v>305</v>
      </c>
      <c r="F493" s="314" t="s">
        <v>2191</v>
      </c>
      <c r="G493" s="370">
        <f t="shared" si="199"/>
        <v>1475</v>
      </c>
      <c r="H493" s="386">
        <v>1475</v>
      </c>
      <c r="I493" s="370"/>
      <c r="J493" s="370"/>
      <c r="K493" s="370">
        <f t="shared" si="195"/>
        <v>1475</v>
      </c>
      <c r="L493" s="386">
        <v>1475</v>
      </c>
      <c r="M493" s="996">
        <v>1310.943</v>
      </c>
      <c r="N493" s="370">
        <v>435</v>
      </c>
      <c r="O493" s="370"/>
      <c r="P493" s="370"/>
      <c r="Q493" s="370"/>
      <c r="R493" s="370"/>
      <c r="S493" s="370">
        <f t="shared" si="167"/>
        <v>500</v>
      </c>
      <c r="T493" s="370">
        <v>500</v>
      </c>
      <c r="U493" s="370"/>
      <c r="V493" s="370"/>
      <c r="W493" s="370">
        <f t="shared" si="168"/>
        <v>0</v>
      </c>
      <c r="X493" s="370"/>
      <c r="Y493" s="370"/>
      <c r="Z493" s="370"/>
      <c r="AA493" s="370">
        <f t="shared" si="161"/>
        <v>434.94299999999998</v>
      </c>
      <c r="AB493" s="368">
        <v>434.94299999999998</v>
      </c>
      <c r="AC493" s="370"/>
      <c r="AD493" s="370"/>
      <c r="AE493" s="370">
        <f t="shared" si="162"/>
        <v>0</v>
      </c>
      <c r="AF493" s="370"/>
      <c r="AG493" s="370"/>
      <c r="AH493" s="370"/>
      <c r="AI493" s="370">
        <f t="shared" si="163"/>
        <v>500</v>
      </c>
      <c r="AJ493" s="370">
        <v>500</v>
      </c>
      <c r="AK493" s="370"/>
      <c r="AL493" s="370"/>
      <c r="AM493" s="370">
        <f t="shared" si="164"/>
        <v>1376</v>
      </c>
      <c r="AN493" s="370">
        <v>1376</v>
      </c>
      <c r="AO493" s="370"/>
      <c r="AP493" s="370"/>
      <c r="AQ493" s="370">
        <f t="shared" si="165"/>
        <v>99</v>
      </c>
      <c r="AR493" s="370">
        <f t="shared" ref="AR493:AR495" si="201">+L493-AN493</f>
        <v>99</v>
      </c>
      <c r="AS493" s="370"/>
      <c r="AT493" s="370"/>
      <c r="AU493" s="370"/>
      <c r="AV493" s="370">
        <f t="shared" si="166"/>
        <v>99</v>
      </c>
      <c r="AW493" s="370">
        <v>99</v>
      </c>
      <c r="AX493" s="370"/>
      <c r="AY493" s="370"/>
      <c r="AZ493" s="370"/>
      <c r="BA493" s="210"/>
      <c r="BB493" s="210"/>
      <c r="BC493" s="210"/>
      <c r="BD493" s="210">
        <f t="shared" si="200"/>
        <v>99</v>
      </c>
      <c r="BE493" s="897">
        <f t="shared" si="156"/>
        <v>876</v>
      </c>
      <c r="BF493" s="211">
        <v>2022</v>
      </c>
      <c r="BG493" s="211" t="s">
        <v>2324</v>
      </c>
      <c r="BH493" s="211" t="s">
        <v>2327</v>
      </c>
      <c r="BI493" s="320"/>
    </row>
    <row r="494" spans="1:61" s="224" customFormat="1" ht="31.5">
      <c r="A494" s="311" t="s">
        <v>50</v>
      </c>
      <c r="B494" s="288" t="s">
        <v>2192</v>
      </c>
      <c r="C494" s="313" t="s">
        <v>2084</v>
      </c>
      <c r="D494" s="313" t="s">
        <v>2193</v>
      </c>
      <c r="E494" s="325" t="s">
        <v>305</v>
      </c>
      <c r="F494" s="314" t="s">
        <v>2194</v>
      </c>
      <c r="G494" s="370">
        <f t="shared" si="199"/>
        <v>2906</v>
      </c>
      <c r="H494" s="386">
        <v>2906</v>
      </c>
      <c r="I494" s="370"/>
      <c r="J494" s="370"/>
      <c r="K494" s="370">
        <f t="shared" si="195"/>
        <v>2906</v>
      </c>
      <c r="L494" s="386">
        <v>2906</v>
      </c>
      <c r="M494" s="996">
        <v>1620</v>
      </c>
      <c r="N494" s="370">
        <v>420</v>
      </c>
      <c r="O494" s="370"/>
      <c r="P494" s="370"/>
      <c r="Q494" s="370"/>
      <c r="R494" s="370"/>
      <c r="S494" s="370">
        <f t="shared" si="167"/>
        <v>827</v>
      </c>
      <c r="T494" s="370">
        <v>827</v>
      </c>
      <c r="U494" s="370"/>
      <c r="V494" s="370"/>
      <c r="W494" s="370">
        <f t="shared" si="168"/>
        <v>0</v>
      </c>
      <c r="X494" s="370"/>
      <c r="Y494" s="370"/>
      <c r="Z494" s="370"/>
      <c r="AA494" s="370">
        <f t="shared" si="161"/>
        <v>258.399</v>
      </c>
      <c r="AB494" s="368">
        <v>258.399</v>
      </c>
      <c r="AC494" s="370"/>
      <c r="AD494" s="370"/>
      <c r="AE494" s="370">
        <f t="shared" si="162"/>
        <v>0</v>
      </c>
      <c r="AF494" s="370"/>
      <c r="AG494" s="370"/>
      <c r="AH494" s="370"/>
      <c r="AI494" s="370">
        <f t="shared" si="163"/>
        <v>827</v>
      </c>
      <c r="AJ494" s="370">
        <v>827</v>
      </c>
      <c r="AK494" s="370"/>
      <c r="AL494" s="370"/>
      <c r="AM494" s="370">
        <f t="shared" si="164"/>
        <v>2227</v>
      </c>
      <c r="AN494" s="370">
        <v>2227</v>
      </c>
      <c r="AO494" s="370"/>
      <c r="AP494" s="370"/>
      <c r="AQ494" s="370">
        <f t="shared" si="165"/>
        <v>679</v>
      </c>
      <c r="AR494" s="370">
        <f t="shared" si="201"/>
        <v>679</v>
      </c>
      <c r="AS494" s="370"/>
      <c r="AT494" s="370"/>
      <c r="AU494" s="370"/>
      <c r="AV494" s="370">
        <f t="shared" si="166"/>
        <v>679</v>
      </c>
      <c r="AW494" s="370">
        <v>679</v>
      </c>
      <c r="AX494" s="370"/>
      <c r="AY494" s="370"/>
      <c r="AZ494" s="370"/>
      <c r="BA494" s="210"/>
      <c r="BB494" s="210"/>
      <c r="BC494" s="210"/>
      <c r="BD494" s="210">
        <f t="shared" si="200"/>
        <v>679</v>
      </c>
      <c r="BE494" s="897">
        <f t="shared" si="156"/>
        <v>1400</v>
      </c>
      <c r="BF494" s="211">
        <v>2022</v>
      </c>
      <c r="BG494" s="211" t="s">
        <v>2324</v>
      </c>
      <c r="BH494" s="211" t="s">
        <v>2327</v>
      </c>
      <c r="BI494" s="320"/>
    </row>
    <row r="495" spans="1:61" s="600" customFormat="1" ht="41.25" customHeight="1">
      <c r="A495" s="543" t="s">
        <v>52</v>
      </c>
      <c r="B495" s="602" t="s">
        <v>2195</v>
      </c>
      <c r="C495" s="545" t="s">
        <v>2073</v>
      </c>
      <c r="D495" s="545" t="s">
        <v>2196</v>
      </c>
      <c r="E495" s="603" t="s">
        <v>206</v>
      </c>
      <c r="F495" s="546" t="s">
        <v>2197</v>
      </c>
      <c r="G495" s="604">
        <f t="shared" si="199"/>
        <v>3906</v>
      </c>
      <c r="H495" s="605">
        <v>3906</v>
      </c>
      <c r="I495" s="604"/>
      <c r="J495" s="604"/>
      <c r="K495" s="604">
        <f t="shared" si="195"/>
        <v>3906</v>
      </c>
      <c r="L495" s="605">
        <v>3906</v>
      </c>
      <c r="M495" s="999">
        <v>600</v>
      </c>
      <c r="N495" s="604">
        <v>600</v>
      </c>
      <c r="O495" s="604"/>
      <c r="P495" s="604"/>
      <c r="Q495" s="604"/>
      <c r="R495" s="604"/>
      <c r="S495" s="604">
        <f t="shared" si="167"/>
        <v>1500</v>
      </c>
      <c r="T495" s="606">
        <v>1500</v>
      </c>
      <c r="U495" s="604"/>
      <c r="V495" s="604"/>
      <c r="W495" s="604">
        <f t="shared" si="168"/>
        <v>0</v>
      </c>
      <c r="X495" s="604"/>
      <c r="Y495" s="604"/>
      <c r="Z495" s="604"/>
      <c r="AA495" s="604">
        <f t="shared" si="161"/>
        <v>385.54599999999999</v>
      </c>
      <c r="AB495" s="607">
        <v>385.54599999999999</v>
      </c>
      <c r="AC495" s="604"/>
      <c r="AD495" s="604"/>
      <c r="AE495" s="604">
        <f t="shared" si="162"/>
        <v>0</v>
      </c>
      <c r="AF495" s="604"/>
      <c r="AG495" s="604"/>
      <c r="AH495" s="604"/>
      <c r="AI495" s="604">
        <f t="shared" si="163"/>
        <v>1500</v>
      </c>
      <c r="AJ495" s="606">
        <v>1500</v>
      </c>
      <c r="AK495" s="604"/>
      <c r="AL495" s="604"/>
      <c r="AM495" s="604">
        <f t="shared" si="164"/>
        <v>1500</v>
      </c>
      <c r="AN495" s="604">
        <v>1500</v>
      </c>
      <c r="AO495" s="604"/>
      <c r="AP495" s="604"/>
      <c r="AQ495" s="604">
        <f t="shared" si="165"/>
        <v>2406</v>
      </c>
      <c r="AR495" s="604">
        <f t="shared" si="201"/>
        <v>2406</v>
      </c>
      <c r="AS495" s="604"/>
      <c r="AT495" s="604"/>
      <c r="AU495" s="604"/>
      <c r="AV495" s="604">
        <f t="shared" si="166"/>
        <v>2406</v>
      </c>
      <c r="AW495" s="604">
        <v>2406</v>
      </c>
      <c r="AX495" s="604"/>
      <c r="AY495" s="604"/>
      <c r="AZ495" s="604"/>
      <c r="BA495" s="497"/>
      <c r="BB495" s="497"/>
      <c r="BC495" s="497"/>
      <c r="BD495" s="497"/>
      <c r="BE495" s="899">
        <f t="shared" si="156"/>
        <v>0</v>
      </c>
      <c r="BF495" s="499">
        <v>2023</v>
      </c>
      <c r="BG495" s="499" t="s">
        <v>2324</v>
      </c>
      <c r="BH495" s="499" t="s">
        <v>2327</v>
      </c>
      <c r="BI495" s="551"/>
    </row>
    <row r="496" spans="1:61" s="28" customFormat="1" ht="26.25" hidden="1" customHeight="1">
      <c r="A496" s="37" t="s">
        <v>50</v>
      </c>
      <c r="B496" s="48" t="s">
        <v>51</v>
      </c>
      <c r="C496" s="26"/>
      <c r="D496" s="26"/>
      <c r="E496" s="26"/>
      <c r="F496" s="91"/>
      <c r="G496" s="92">
        <f>SUM(G497:G498)</f>
        <v>6067</v>
      </c>
      <c r="H496" s="92">
        <f>SUM(H497:H498)</f>
        <v>6067</v>
      </c>
      <c r="I496" s="92">
        <f t="shared" ref="I496:BE496" si="202">SUM(I497:I498)</f>
        <v>0</v>
      </c>
      <c r="J496" s="92">
        <f t="shared" si="202"/>
        <v>0</v>
      </c>
      <c r="K496" s="92">
        <f t="shared" si="202"/>
        <v>6067</v>
      </c>
      <c r="L496" s="92">
        <f t="shared" si="202"/>
        <v>6067</v>
      </c>
      <c r="M496" s="984">
        <f t="shared" si="202"/>
        <v>1386</v>
      </c>
      <c r="N496" s="92">
        <f t="shared" si="202"/>
        <v>615</v>
      </c>
      <c r="O496" s="92">
        <f t="shared" si="202"/>
        <v>0</v>
      </c>
      <c r="P496" s="92">
        <f t="shared" si="202"/>
        <v>0</v>
      </c>
      <c r="Q496" s="92">
        <f t="shared" si="202"/>
        <v>0</v>
      </c>
      <c r="R496" s="92">
        <f t="shared" si="202"/>
        <v>0</v>
      </c>
      <c r="S496" s="92">
        <f t="shared" si="202"/>
        <v>1980</v>
      </c>
      <c r="T496" s="92">
        <f t="shared" si="202"/>
        <v>1980</v>
      </c>
      <c r="U496" s="92">
        <f t="shared" si="202"/>
        <v>0</v>
      </c>
      <c r="V496" s="92">
        <f t="shared" si="202"/>
        <v>0</v>
      </c>
      <c r="W496" s="92">
        <f t="shared" si="202"/>
        <v>992.35299999999995</v>
      </c>
      <c r="X496" s="92">
        <f t="shared" si="202"/>
        <v>992.35299999999995</v>
      </c>
      <c r="Y496" s="92">
        <f t="shared" si="202"/>
        <v>0</v>
      </c>
      <c r="Z496" s="92">
        <f t="shared" si="202"/>
        <v>0</v>
      </c>
      <c r="AA496" s="92">
        <f t="shared" si="202"/>
        <v>862</v>
      </c>
      <c r="AB496" s="92">
        <f t="shared" si="202"/>
        <v>862</v>
      </c>
      <c r="AC496" s="92">
        <f t="shared" si="202"/>
        <v>0</v>
      </c>
      <c r="AD496" s="92">
        <f t="shared" si="202"/>
        <v>0</v>
      </c>
      <c r="AE496" s="92">
        <f t="shared" si="202"/>
        <v>0</v>
      </c>
      <c r="AF496" s="92">
        <f t="shared" si="202"/>
        <v>0</v>
      </c>
      <c r="AG496" s="92">
        <f t="shared" si="202"/>
        <v>0</v>
      </c>
      <c r="AH496" s="92">
        <f t="shared" si="202"/>
        <v>0</v>
      </c>
      <c r="AI496" s="92">
        <f t="shared" si="202"/>
        <v>1980</v>
      </c>
      <c r="AJ496" s="92">
        <f t="shared" si="202"/>
        <v>1980</v>
      </c>
      <c r="AK496" s="92">
        <f t="shared" si="202"/>
        <v>0</v>
      </c>
      <c r="AL496" s="92">
        <f t="shared" si="202"/>
        <v>0</v>
      </c>
      <c r="AM496" s="92">
        <f t="shared" si="202"/>
        <v>3728</v>
      </c>
      <c r="AN496" s="92">
        <f t="shared" si="202"/>
        <v>3728</v>
      </c>
      <c r="AO496" s="92">
        <f t="shared" si="202"/>
        <v>0</v>
      </c>
      <c r="AP496" s="92">
        <f t="shared" si="202"/>
        <v>0</v>
      </c>
      <c r="AQ496" s="92">
        <f t="shared" si="202"/>
        <v>2339</v>
      </c>
      <c r="AR496" s="92">
        <f t="shared" si="202"/>
        <v>2339</v>
      </c>
      <c r="AS496" s="92">
        <f t="shared" si="202"/>
        <v>0</v>
      </c>
      <c r="AT496" s="92">
        <f t="shared" si="202"/>
        <v>0</v>
      </c>
      <c r="AU496" s="92">
        <f t="shared" si="202"/>
        <v>0</v>
      </c>
      <c r="AV496" s="92">
        <f t="shared" si="202"/>
        <v>2339</v>
      </c>
      <c r="AW496" s="92">
        <f t="shared" si="202"/>
        <v>2339</v>
      </c>
      <c r="AX496" s="92">
        <f t="shared" si="202"/>
        <v>0</v>
      </c>
      <c r="AY496" s="92">
        <f t="shared" si="202"/>
        <v>0</v>
      </c>
      <c r="AZ496" s="92">
        <f t="shared" si="202"/>
        <v>0</v>
      </c>
      <c r="BA496" s="92">
        <f t="shared" si="202"/>
        <v>0</v>
      </c>
      <c r="BB496" s="92">
        <f t="shared" si="202"/>
        <v>0</v>
      </c>
      <c r="BC496" s="92">
        <f t="shared" si="202"/>
        <v>0</v>
      </c>
      <c r="BD496" s="92">
        <f t="shared" si="202"/>
        <v>178</v>
      </c>
      <c r="BE496" s="92">
        <f t="shared" si="202"/>
        <v>1748</v>
      </c>
      <c r="BF496" s="198"/>
      <c r="BG496" s="198"/>
      <c r="BH496" s="198"/>
      <c r="BI496" s="27"/>
    </row>
    <row r="497" spans="1:61" s="236" customFormat="1" ht="48.75" customHeight="1">
      <c r="A497" s="387"/>
      <c r="B497" s="388" t="s">
        <v>1989</v>
      </c>
      <c r="C497" s="299" t="s">
        <v>1933</v>
      </c>
      <c r="D497" s="389">
        <v>158</v>
      </c>
      <c r="E497" s="890" t="s">
        <v>444</v>
      </c>
      <c r="F497" s="390" t="s">
        <v>1990</v>
      </c>
      <c r="G497" s="391">
        <f>SUM(H497:J497)</f>
        <v>3906</v>
      </c>
      <c r="H497" s="317">
        <v>3906</v>
      </c>
      <c r="I497" s="317">
        <v>0</v>
      </c>
      <c r="J497" s="391"/>
      <c r="K497" s="370">
        <v>3906</v>
      </c>
      <c r="L497" s="370">
        <v>3906</v>
      </c>
      <c r="M497" s="996">
        <v>1386</v>
      </c>
      <c r="N497" s="370">
        <v>615</v>
      </c>
      <c r="O497" s="391">
        <f>SUM(P497:R497)</f>
        <v>0</v>
      </c>
      <c r="P497" s="317"/>
      <c r="Q497" s="370"/>
      <c r="R497" s="370"/>
      <c r="S497" s="370">
        <f t="shared" si="167"/>
        <v>1980</v>
      </c>
      <c r="T497" s="391">
        <v>1980</v>
      </c>
      <c r="U497" s="370"/>
      <c r="V497" s="370"/>
      <c r="W497" s="370">
        <f t="shared" si="168"/>
        <v>992.35299999999995</v>
      </c>
      <c r="X497" s="317">
        <v>992.35299999999995</v>
      </c>
      <c r="Y497" s="370"/>
      <c r="Z497" s="370"/>
      <c r="AA497" s="370">
        <f t="shared" si="161"/>
        <v>862</v>
      </c>
      <c r="AB497" s="317">
        <v>862</v>
      </c>
      <c r="AC497" s="370"/>
      <c r="AD497" s="370"/>
      <c r="AE497" s="370">
        <f t="shared" si="162"/>
        <v>0</v>
      </c>
      <c r="AF497" s="317"/>
      <c r="AG497" s="370"/>
      <c r="AH497" s="370"/>
      <c r="AI497" s="370">
        <f t="shared" si="163"/>
        <v>1980</v>
      </c>
      <c r="AJ497" s="370">
        <v>1980</v>
      </c>
      <c r="AK497" s="370"/>
      <c r="AL497" s="370"/>
      <c r="AM497" s="370">
        <f t="shared" si="164"/>
        <v>3728</v>
      </c>
      <c r="AN497" s="370">
        <v>3728</v>
      </c>
      <c r="AO497" s="370"/>
      <c r="AP497" s="370"/>
      <c r="AQ497" s="370">
        <f t="shared" si="165"/>
        <v>178</v>
      </c>
      <c r="AR497" s="370">
        <f>H497-AN497</f>
        <v>178</v>
      </c>
      <c r="AS497" s="370"/>
      <c r="AT497" s="370"/>
      <c r="AU497" s="370"/>
      <c r="AV497" s="370">
        <f t="shared" si="166"/>
        <v>178</v>
      </c>
      <c r="AW497" s="370">
        <f>AR497</f>
        <v>178</v>
      </c>
      <c r="AX497" s="370"/>
      <c r="AY497" s="370"/>
      <c r="AZ497" s="370"/>
      <c r="BA497" s="210"/>
      <c r="BB497" s="210"/>
      <c r="BC497" s="210"/>
      <c r="BD497" s="210">
        <f>AW497</f>
        <v>178</v>
      </c>
      <c r="BE497" s="897">
        <f t="shared" si="156"/>
        <v>1748</v>
      </c>
      <c r="BF497" s="211">
        <v>2022</v>
      </c>
      <c r="BG497" s="211" t="s">
        <v>2324</v>
      </c>
      <c r="BH497" s="211" t="s">
        <v>2327</v>
      </c>
      <c r="BI497" s="392"/>
    </row>
    <row r="498" spans="1:61" s="58" customFormat="1" ht="49.5" hidden="1" customHeight="1">
      <c r="A498" s="80"/>
      <c r="B498" s="126" t="s">
        <v>1991</v>
      </c>
      <c r="C498" s="814"/>
      <c r="D498" s="814"/>
      <c r="E498" s="814"/>
      <c r="F498" s="815"/>
      <c r="G498" s="816">
        <f>H498+I498+J498</f>
        <v>2161</v>
      </c>
      <c r="H498" s="816">
        <v>2161</v>
      </c>
      <c r="I498" s="816"/>
      <c r="J498" s="816"/>
      <c r="K498" s="816">
        <f>L498</f>
        <v>2161</v>
      </c>
      <c r="L498" s="816">
        <v>2161</v>
      </c>
      <c r="M498" s="1000"/>
      <c r="N498" s="816"/>
      <c r="O498" s="816"/>
      <c r="P498" s="816"/>
      <c r="Q498" s="816"/>
      <c r="R498" s="816"/>
      <c r="S498" s="816">
        <f t="shared" si="167"/>
        <v>0</v>
      </c>
      <c r="T498" s="816"/>
      <c r="U498" s="816"/>
      <c r="V498" s="816"/>
      <c r="W498" s="816">
        <f t="shared" si="168"/>
        <v>0</v>
      </c>
      <c r="X498" s="816"/>
      <c r="Y498" s="816"/>
      <c r="Z498" s="816"/>
      <c r="AA498" s="816">
        <f t="shared" si="161"/>
        <v>0</v>
      </c>
      <c r="AB498" s="816"/>
      <c r="AC498" s="816"/>
      <c r="AD498" s="816"/>
      <c r="AE498" s="816">
        <f t="shared" si="162"/>
        <v>0</v>
      </c>
      <c r="AF498" s="816"/>
      <c r="AG498" s="816"/>
      <c r="AH498" s="816"/>
      <c r="AI498" s="816">
        <f t="shared" si="163"/>
        <v>0</v>
      </c>
      <c r="AJ498" s="816"/>
      <c r="AK498" s="816"/>
      <c r="AL498" s="816"/>
      <c r="AM498" s="816">
        <f t="shared" si="164"/>
        <v>0</v>
      </c>
      <c r="AN498" s="816"/>
      <c r="AO498" s="816"/>
      <c r="AP498" s="816"/>
      <c r="AQ498" s="816">
        <f t="shared" si="165"/>
        <v>2161</v>
      </c>
      <c r="AR498" s="816">
        <v>2161</v>
      </c>
      <c r="AS498" s="816"/>
      <c r="AT498" s="816"/>
      <c r="AU498" s="816"/>
      <c r="AV498" s="816">
        <f t="shared" si="166"/>
        <v>2161</v>
      </c>
      <c r="AW498" s="816">
        <v>2161</v>
      </c>
      <c r="AX498" s="816"/>
      <c r="AY498" s="816"/>
      <c r="AZ498" s="816"/>
      <c r="BA498" s="725"/>
      <c r="BB498" s="725"/>
      <c r="BC498" s="725"/>
      <c r="BD498" s="725"/>
      <c r="BE498" s="898">
        <f t="shared" si="156"/>
        <v>0</v>
      </c>
      <c r="BF498" s="727">
        <v>2024</v>
      </c>
      <c r="BG498" s="727" t="s">
        <v>2323</v>
      </c>
      <c r="BH498" s="727" t="s">
        <v>2327</v>
      </c>
      <c r="BI498" s="56"/>
    </row>
    <row r="499" spans="1:61" s="28" customFormat="1" ht="18.75" hidden="1">
      <c r="A499" s="37" t="s">
        <v>52</v>
      </c>
      <c r="B499" s="48" t="s">
        <v>53</v>
      </c>
      <c r="C499" s="26"/>
      <c r="D499" s="26"/>
      <c r="E499" s="26"/>
      <c r="F499" s="91"/>
      <c r="G499" s="92">
        <f>SUM(G500:G505)</f>
        <v>10699</v>
      </c>
      <c r="H499" s="92">
        <f>SUM(H500:H505)</f>
        <v>10699</v>
      </c>
      <c r="I499" s="92">
        <f t="shared" ref="I499:BE499" si="203">SUM(I500:I505)</f>
        <v>0</v>
      </c>
      <c r="J499" s="92">
        <f t="shared" si="203"/>
        <v>0</v>
      </c>
      <c r="K499" s="92">
        <f t="shared" si="203"/>
        <v>10699</v>
      </c>
      <c r="L499" s="92">
        <f t="shared" si="203"/>
        <v>10699</v>
      </c>
      <c r="M499" s="984">
        <f t="shared" si="203"/>
        <v>1755.011</v>
      </c>
      <c r="N499" s="92">
        <f t="shared" si="203"/>
        <v>308.93099999999998</v>
      </c>
      <c r="O499" s="92">
        <f t="shared" si="203"/>
        <v>596.85199999999998</v>
      </c>
      <c r="P499" s="92">
        <f t="shared" si="203"/>
        <v>596.85199999999998</v>
      </c>
      <c r="Q499" s="92">
        <f t="shared" si="203"/>
        <v>0</v>
      </c>
      <c r="R499" s="92">
        <f t="shared" si="203"/>
        <v>0</v>
      </c>
      <c r="S499" s="92">
        <f t="shared" si="203"/>
        <v>3491</v>
      </c>
      <c r="T499" s="92">
        <f t="shared" si="203"/>
        <v>3491</v>
      </c>
      <c r="U499" s="92">
        <f t="shared" si="203"/>
        <v>0</v>
      </c>
      <c r="V499" s="92">
        <f t="shared" si="203"/>
        <v>0</v>
      </c>
      <c r="W499" s="92">
        <f t="shared" si="203"/>
        <v>596.85199999999998</v>
      </c>
      <c r="X499" s="92">
        <f t="shared" si="203"/>
        <v>596.85199999999998</v>
      </c>
      <c r="Y499" s="92">
        <f t="shared" si="203"/>
        <v>0</v>
      </c>
      <c r="Z499" s="92">
        <f t="shared" si="203"/>
        <v>0</v>
      </c>
      <c r="AA499" s="92">
        <f t="shared" si="203"/>
        <v>3171.366</v>
      </c>
      <c r="AB499" s="92">
        <f t="shared" si="203"/>
        <v>3171.366</v>
      </c>
      <c r="AC499" s="92">
        <f t="shared" si="203"/>
        <v>0</v>
      </c>
      <c r="AD499" s="92">
        <f t="shared" si="203"/>
        <v>0</v>
      </c>
      <c r="AE499" s="92">
        <f t="shared" si="203"/>
        <v>596.85199999999998</v>
      </c>
      <c r="AF499" s="92">
        <f t="shared" si="203"/>
        <v>596.85199999999998</v>
      </c>
      <c r="AG499" s="92">
        <f t="shared" si="203"/>
        <v>0</v>
      </c>
      <c r="AH499" s="92">
        <f t="shared" si="203"/>
        <v>0</v>
      </c>
      <c r="AI499" s="92">
        <f t="shared" si="203"/>
        <v>3491</v>
      </c>
      <c r="AJ499" s="92">
        <f t="shared" si="203"/>
        <v>3491</v>
      </c>
      <c r="AK499" s="92">
        <f t="shared" si="203"/>
        <v>0</v>
      </c>
      <c r="AL499" s="92">
        <f t="shared" si="203"/>
        <v>0</v>
      </c>
      <c r="AM499" s="92">
        <f t="shared" si="203"/>
        <v>6574</v>
      </c>
      <c r="AN499" s="92">
        <f t="shared" si="203"/>
        <v>6574</v>
      </c>
      <c r="AO499" s="92">
        <f t="shared" si="203"/>
        <v>0</v>
      </c>
      <c r="AP499" s="92">
        <f t="shared" si="203"/>
        <v>0</v>
      </c>
      <c r="AQ499" s="92">
        <f t="shared" si="203"/>
        <v>4125</v>
      </c>
      <c r="AR499" s="92">
        <f t="shared" si="203"/>
        <v>4125</v>
      </c>
      <c r="AS499" s="92">
        <f t="shared" si="203"/>
        <v>0</v>
      </c>
      <c r="AT499" s="92">
        <f t="shared" si="203"/>
        <v>0</v>
      </c>
      <c r="AU499" s="92">
        <f t="shared" si="203"/>
        <v>0</v>
      </c>
      <c r="AV499" s="92">
        <f t="shared" si="203"/>
        <v>2212</v>
      </c>
      <c r="AW499" s="92">
        <f t="shared" si="203"/>
        <v>2212</v>
      </c>
      <c r="AX499" s="92">
        <f t="shared" si="203"/>
        <v>0</v>
      </c>
      <c r="AY499" s="92">
        <f t="shared" si="203"/>
        <v>0</v>
      </c>
      <c r="AZ499" s="92">
        <f t="shared" si="203"/>
        <v>0</v>
      </c>
      <c r="BA499" s="92">
        <f t="shared" si="203"/>
        <v>0</v>
      </c>
      <c r="BB499" s="92">
        <f t="shared" si="203"/>
        <v>0</v>
      </c>
      <c r="BC499" s="92">
        <f t="shared" si="203"/>
        <v>0</v>
      </c>
      <c r="BD499" s="92">
        <f t="shared" si="203"/>
        <v>0</v>
      </c>
      <c r="BE499" s="92">
        <f t="shared" si="203"/>
        <v>3083</v>
      </c>
      <c r="BF499" s="198"/>
      <c r="BG499" s="198"/>
      <c r="BH499" s="198"/>
      <c r="BI499" s="27"/>
    </row>
    <row r="500" spans="1:61" s="397" customFormat="1" ht="31.5" hidden="1">
      <c r="A500" s="393">
        <v>1</v>
      </c>
      <c r="B500" s="366" t="s">
        <v>304</v>
      </c>
      <c r="C500" s="394" t="s">
        <v>303</v>
      </c>
      <c r="D500" s="395">
        <v>177</v>
      </c>
      <c r="E500" s="395" t="s">
        <v>305</v>
      </c>
      <c r="F500" s="291" t="s">
        <v>306</v>
      </c>
      <c r="G500" s="396">
        <v>2906</v>
      </c>
      <c r="H500" s="396">
        <v>2906</v>
      </c>
      <c r="I500" s="369"/>
      <c r="J500" s="369"/>
      <c r="K500" s="396">
        <v>2906</v>
      </c>
      <c r="L500" s="396">
        <v>2906</v>
      </c>
      <c r="M500" s="1001">
        <v>523.07999999999993</v>
      </c>
      <c r="N500" s="370"/>
      <c r="O500" s="396">
        <f>P500+Q500+R500</f>
        <v>596.85199999999998</v>
      </c>
      <c r="P500" s="396">
        <v>596.85199999999998</v>
      </c>
      <c r="Q500" s="396"/>
      <c r="R500" s="396"/>
      <c r="S500" s="370">
        <f t="shared" si="167"/>
        <v>1306</v>
      </c>
      <c r="T500" s="396">
        <v>1306</v>
      </c>
      <c r="U500" s="369"/>
      <c r="V500" s="369"/>
      <c r="W500" s="370">
        <f t="shared" si="168"/>
        <v>596.85199999999998</v>
      </c>
      <c r="X500" s="370">
        <v>596.85199999999998</v>
      </c>
      <c r="Y500" s="369"/>
      <c r="Z500" s="369"/>
      <c r="AA500" s="370">
        <f t="shared" si="161"/>
        <v>1289.3900000000001</v>
      </c>
      <c r="AB500" s="370">
        <v>1289.3900000000001</v>
      </c>
      <c r="AC500" s="369"/>
      <c r="AD500" s="369"/>
      <c r="AE500" s="370">
        <f t="shared" si="162"/>
        <v>596.85199999999998</v>
      </c>
      <c r="AF500" s="370">
        <f>P500</f>
        <v>596.85199999999998</v>
      </c>
      <c r="AG500" s="369"/>
      <c r="AH500" s="369"/>
      <c r="AI500" s="370">
        <f t="shared" si="163"/>
        <v>1306</v>
      </c>
      <c r="AJ500" s="370">
        <f>T500</f>
        <v>1306</v>
      </c>
      <c r="AK500" s="369"/>
      <c r="AL500" s="369"/>
      <c r="AM500" s="370">
        <f t="shared" si="164"/>
        <v>2906</v>
      </c>
      <c r="AN500" s="370">
        <v>2906</v>
      </c>
      <c r="AO500" s="369"/>
      <c r="AP500" s="369"/>
      <c r="AQ500" s="369">
        <f t="shared" si="165"/>
        <v>0</v>
      </c>
      <c r="AR500" s="369"/>
      <c r="AS500" s="369"/>
      <c r="AT500" s="369"/>
      <c r="AU500" s="369"/>
      <c r="AV500" s="369">
        <f t="shared" si="166"/>
        <v>0</v>
      </c>
      <c r="AW500" s="369"/>
      <c r="AX500" s="369"/>
      <c r="AY500" s="369"/>
      <c r="AZ500" s="369"/>
      <c r="BA500" s="281"/>
      <c r="BB500" s="281"/>
      <c r="BC500" s="281"/>
      <c r="BD500" s="210">
        <f t="shared" ref="BD500:BD501" si="204">AW500</f>
        <v>0</v>
      </c>
      <c r="BE500" s="925">
        <f t="shared" si="156"/>
        <v>1600</v>
      </c>
      <c r="BF500" s="211">
        <v>2022</v>
      </c>
      <c r="BG500" s="211" t="s">
        <v>910</v>
      </c>
      <c r="BH500" s="211"/>
      <c r="BI500" s="371"/>
    </row>
    <row r="501" spans="1:61" s="397" customFormat="1" ht="31.5" hidden="1">
      <c r="A501" s="393">
        <v>2</v>
      </c>
      <c r="B501" s="366" t="s">
        <v>307</v>
      </c>
      <c r="C501" s="394" t="s">
        <v>240</v>
      </c>
      <c r="D501" s="395">
        <v>101</v>
      </c>
      <c r="E501" s="395" t="s">
        <v>305</v>
      </c>
      <c r="F501" s="291" t="s">
        <v>308</v>
      </c>
      <c r="G501" s="396">
        <v>2906</v>
      </c>
      <c r="H501" s="396">
        <v>2906</v>
      </c>
      <c r="I501" s="369"/>
      <c r="J501" s="369"/>
      <c r="K501" s="396">
        <v>2906</v>
      </c>
      <c r="L501" s="396">
        <v>2906</v>
      </c>
      <c r="M501" s="1001">
        <v>923</v>
      </c>
      <c r="N501" s="370"/>
      <c r="O501" s="396"/>
      <c r="P501" s="396"/>
      <c r="Q501" s="396"/>
      <c r="R501" s="396"/>
      <c r="S501" s="370">
        <f t="shared" si="167"/>
        <v>1423</v>
      </c>
      <c r="T501" s="396">
        <v>1423</v>
      </c>
      <c r="U501" s="369"/>
      <c r="V501" s="369"/>
      <c r="W501" s="370">
        <f t="shared" si="168"/>
        <v>0</v>
      </c>
      <c r="X501" s="369"/>
      <c r="Y501" s="369"/>
      <c r="Z501" s="369"/>
      <c r="AA501" s="370">
        <f t="shared" si="161"/>
        <v>1119.9760000000001</v>
      </c>
      <c r="AB501" s="370">
        <v>1119.9760000000001</v>
      </c>
      <c r="AC501" s="369"/>
      <c r="AD501" s="369"/>
      <c r="AE501" s="370">
        <f t="shared" si="162"/>
        <v>0</v>
      </c>
      <c r="AF501" s="369"/>
      <c r="AG501" s="369"/>
      <c r="AH501" s="369"/>
      <c r="AI501" s="370">
        <f t="shared" si="163"/>
        <v>1423</v>
      </c>
      <c r="AJ501" s="370">
        <f>T501</f>
        <v>1423</v>
      </c>
      <c r="AK501" s="369"/>
      <c r="AL501" s="369"/>
      <c r="AM501" s="370">
        <f t="shared" si="164"/>
        <v>2906</v>
      </c>
      <c r="AN501" s="370">
        <v>2906</v>
      </c>
      <c r="AO501" s="369"/>
      <c r="AP501" s="369"/>
      <c r="AQ501" s="369">
        <f t="shared" si="165"/>
        <v>0</v>
      </c>
      <c r="AR501" s="369"/>
      <c r="AS501" s="369"/>
      <c r="AT501" s="369"/>
      <c r="AU501" s="369"/>
      <c r="AV501" s="369">
        <f t="shared" si="166"/>
        <v>0</v>
      </c>
      <c r="AW501" s="369"/>
      <c r="AX501" s="369"/>
      <c r="AY501" s="369"/>
      <c r="AZ501" s="369"/>
      <c r="BA501" s="281"/>
      <c r="BB501" s="281"/>
      <c r="BC501" s="281"/>
      <c r="BD501" s="210">
        <f t="shared" si="204"/>
        <v>0</v>
      </c>
      <c r="BE501" s="925">
        <f t="shared" si="156"/>
        <v>1483</v>
      </c>
      <c r="BF501" s="211">
        <v>2022</v>
      </c>
      <c r="BG501" s="211" t="s">
        <v>910</v>
      </c>
      <c r="BH501" s="211"/>
      <c r="BI501" s="371"/>
    </row>
    <row r="502" spans="1:61" s="616" customFormat="1" ht="30">
      <c r="A502" s="608">
        <v>1</v>
      </c>
      <c r="B502" s="609" t="s">
        <v>352</v>
      </c>
      <c r="C502" s="610" t="s">
        <v>251</v>
      </c>
      <c r="D502" s="611">
        <v>126</v>
      </c>
      <c r="E502" s="611" t="s">
        <v>206</v>
      </c>
      <c r="F502" s="612" t="s">
        <v>306</v>
      </c>
      <c r="G502" s="613">
        <v>2974</v>
      </c>
      <c r="H502" s="613">
        <v>2974</v>
      </c>
      <c r="I502" s="614"/>
      <c r="J502" s="614"/>
      <c r="K502" s="613">
        <v>2974</v>
      </c>
      <c r="L502" s="613">
        <v>2974</v>
      </c>
      <c r="M502" s="999">
        <v>308.93099999999998</v>
      </c>
      <c r="N502" s="604">
        <v>308.93099999999998</v>
      </c>
      <c r="O502" s="614"/>
      <c r="P502" s="614"/>
      <c r="Q502" s="614"/>
      <c r="R502" s="614"/>
      <c r="S502" s="604">
        <f t="shared" si="167"/>
        <v>762</v>
      </c>
      <c r="T502" s="604">
        <v>762</v>
      </c>
      <c r="U502" s="614"/>
      <c r="V502" s="614"/>
      <c r="W502" s="604">
        <f t="shared" si="168"/>
        <v>0</v>
      </c>
      <c r="X502" s="614"/>
      <c r="Y502" s="614"/>
      <c r="Z502" s="614"/>
      <c r="AA502" s="604">
        <f t="shared" si="161"/>
        <v>762</v>
      </c>
      <c r="AB502" s="604">
        <v>762</v>
      </c>
      <c r="AC502" s="614"/>
      <c r="AD502" s="614"/>
      <c r="AE502" s="604">
        <f t="shared" si="162"/>
        <v>0</v>
      </c>
      <c r="AF502" s="604"/>
      <c r="AG502" s="614"/>
      <c r="AH502" s="614"/>
      <c r="AI502" s="604">
        <f t="shared" si="163"/>
        <v>762</v>
      </c>
      <c r="AJ502" s="604">
        <f>T502</f>
        <v>762</v>
      </c>
      <c r="AK502" s="614"/>
      <c r="AL502" s="614"/>
      <c r="AM502" s="604">
        <f t="shared" si="164"/>
        <v>762</v>
      </c>
      <c r="AN502" s="604">
        <v>762</v>
      </c>
      <c r="AO502" s="614"/>
      <c r="AP502" s="614"/>
      <c r="AQ502" s="604">
        <f t="shared" si="165"/>
        <v>2212</v>
      </c>
      <c r="AR502" s="604">
        <f>L502-AN502</f>
        <v>2212</v>
      </c>
      <c r="AS502" s="614"/>
      <c r="AT502" s="614"/>
      <c r="AU502" s="614"/>
      <c r="AV502" s="604">
        <f t="shared" si="166"/>
        <v>2212</v>
      </c>
      <c r="AW502" s="604">
        <f>AR502</f>
        <v>2212</v>
      </c>
      <c r="AX502" s="614"/>
      <c r="AY502" s="614"/>
      <c r="AZ502" s="614"/>
      <c r="BA502" s="513"/>
      <c r="BB502" s="513"/>
      <c r="BC502" s="513"/>
      <c r="BD502" s="513"/>
      <c r="BE502" s="926">
        <f t="shared" ref="BE502:BE554" si="205">AM502-S502</f>
        <v>0</v>
      </c>
      <c r="BF502" s="499">
        <v>2023</v>
      </c>
      <c r="BG502" s="499" t="s">
        <v>2324</v>
      </c>
      <c r="BH502" s="499" t="s">
        <v>2327</v>
      </c>
      <c r="BI502" s="615"/>
    </row>
    <row r="503" spans="1:61" s="52" customFormat="1" ht="18.75" hidden="1">
      <c r="A503" s="127"/>
      <c r="B503" s="122" t="s">
        <v>383</v>
      </c>
      <c r="C503" s="128"/>
      <c r="D503" s="128"/>
      <c r="E503" s="892"/>
      <c r="F503" s="129"/>
      <c r="G503" s="117">
        <f>+H503</f>
        <v>80</v>
      </c>
      <c r="H503" s="117">
        <v>80</v>
      </c>
      <c r="I503" s="117"/>
      <c r="J503" s="117"/>
      <c r="K503" s="117">
        <f>+L503</f>
        <v>80</v>
      </c>
      <c r="L503" s="117">
        <f>+H503</f>
        <v>80</v>
      </c>
      <c r="M503" s="1002"/>
      <c r="N503" s="117"/>
      <c r="O503" s="117"/>
      <c r="P503" s="117"/>
      <c r="Q503" s="117"/>
      <c r="R503" s="117"/>
      <c r="S503" s="117">
        <f t="shared" si="167"/>
        <v>0</v>
      </c>
      <c r="T503" s="117"/>
      <c r="U503" s="117"/>
      <c r="V503" s="117"/>
      <c r="W503" s="117">
        <f t="shared" si="168"/>
        <v>0</v>
      </c>
      <c r="X503" s="117"/>
      <c r="Y503" s="117"/>
      <c r="Z503" s="117"/>
      <c r="AA503" s="117">
        <f t="shared" si="161"/>
        <v>0</v>
      </c>
      <c r="AB503" s="117"/>
      <c r="AC503" s="117"/>
      <c r="AD503" s="117"/>
      <c r="AE503" s="117">
        <f t="shared" si="162"/>
        <v>0</v>
      </c>
      <c r="AF503" s="117"/>
      <c r="AG503" s="117"/>
      <c r="AH503" s="117"/>
      <c r="AI503" s="117">
        <f t="shared" si="163"/>
        <v>0</v>
      </c>
      <c r="AJ503" s="117"/>
      <c r="AK503" s="117"/>
      <c r="AL503" s="117"/>
      <c r="AM503" s="117">
        <f t="shared" si="164"/>
        <v>0</v>
      </c>
      <c r="AN503" s="117"/>
      <c r="AO503" s="117"/>
      <c r="AP503" s="117"/>
      <c r="AQ503" s="117">
        <f t="shared" si="165"/>
        <v>80</v>
      </c>
      <c r="AR503" s="117">
        <v>80</v>
      </c>
      <c r="AS503" s="117"/>
      <c r="AT503" s="117"/>
      <c r="AU503" s="117"/>
      <c r="AV503" s="117">
        <f t="shared" si="166"/>
        <v>0</v>
      </c>
      <c r="AW503" s="117"/>
      <c r="AX503" s="117"/>
      <c r="AY503" s="117"/>
      <c r="AZ503" s="117"/>
      <c r="BA503" s="143"/>
      <c r="BB503" s="143"/>
      <c r="BC503" s="143"/>
      <c r="BD503" s="143"/>
      <c r="BE503" s="927">
        <f t="shared" si="205"/>
        <v>0</v>
      </c>
      <c r="BF503" s="200"/>
      <c r="BG503" s="200" t="s">
        <v>2331</v>
      </c>
      <c r="BH503" s="200"/>
      <c r="BI503" s="21"/>
    </row>
    <row r="504" spans="1:61" s="52" customFormat="1" ht="18.75" hidden="1">
      <c r="A504" s="127"/>
      <c r="B504" s="122" t="s">
        <v>384</v>
      </c>
      <c r="C504" s="128"/>
      <c r="D504" s="128"/>
      <c r="E504" s="892"/>
      <c r="F504" s="129"/>
      <c r="G504" s="117">
        <f t="shared" ref="G504:G505" si="206">+H504</f>
        <v>280</v>
      </c>
      <c r="H504" s="117">
        <v>280</v>
      </c>
      <c r="I504" s="117"/>
      <c r="J504" s="117"/>
      <c r="K504" s="117">
        <f t="shared" ref="K504:K505" si="207">+L504</f>
        <v>280</v>
      </c>
      <c r="L504" s="117">
        <f t="shared" ref="L504:L505" si="208">+H504</f>
        <v>280</v>
      </c>
      <c r="M504" s="1002"/>
      <c r="N504" s="117"/>
      <c r="O504" s="117"/>
      <c r="P504" s="117"/>
      <c r="Q504" s="117"/>
      <c r="R504" s="117"/>
      <c r="S504" s="117">
        <f t="shared" si="167"/>
        <v>0</v>
      </c>
      <c r="T504" s="117"/>
      <c r="U504" s="117"/>
      <c r="V504" s="117"/>
      <c r="W504" s="117">
        <f t="shared" si="168"/>
        <v>0</v>
      </c>
      <c r="X504" s="117"/>
      <c r="Y504" s="117"/>
      <c r="Z504" s="117"/>
      <c r="AA504" s="117">
        <f t="shared" si="161"/>
        <v>0</v>
      </c>
      <c r="AB504" s="117"/>
      <c r="AC504" s="117"/>
      <c r="AD504" s="117"/>
      <c r="AE504" s="117">
        <f t="shared" si="162"/>
        <v>0</v>
      </c>
      <c r="AF504" s="117"/>
      <c r="AG504" s="117"/>
      <c r="AH504" s="117"/>
      <c r="AI504" s="117">
        <f t="shared" si="163"/>
        <v>0</v>
      </c>
      <c r="AJ504" s="117"/>
      <c r="AK504" s="117"/>
      <c r="AL504" s="117"/>
      <c r="AM504" s="117">
        <f t="shared" si="164"/>
        <v>0</v>
      </c>
      <c r="AN504" s="117"/>
      <c r="AO504" s="117"/>
      <c r="AP504" s="117"/>
      <c r="AQ504" s="117">
        <f t="shared" si="165"/>
        <v>280</v>
      </c>
      <c r="AR504" s="117">
        <v>280</v>
      </c>
      <c r="AS504" s="117"/>
      <c r="AT504" s="117"/>
      <c r="AU504" s="117"/>
      <c r="AV504" s="117">
        <f t="shared" si="166"/>
        <v>0</v>
      </c>
      <c r="AW504" s="117"/>
      <c r="AX504" s="117"/>
      <c r="AY504" s="117"/>
      <c r="AZ504" s="117"/>
      <c r="BA504" s="143"/>
      <c r="BB504" s="143"/>
      <c r="BC504" s="143"/>
      <c r="BD504" s="143"/>
      <c r="BE504" s="927">
        <f t="shared" si="205"/>
        <v>0</v>
      </c>
      <c r="BF504" s="200"/>
      <c r="BG504" s="200" t="s">
        <v>2331</v>
      </c>
      <c r="BH504" s="200"/>
      <c r="BI504" s="21"/>
    </row>
    <row r="505" spans="1:61" s="52" customFormat="1" ht="18.75" hidden="1">
      <c r="A505" s="127"/>
      <c r="B505" s="122" t="s">
        <v>385</v>
      </c>
      <c r="C505" s="128"/>
      <c r="D505" s="128"/>
      <c r="E505" s="892"/>
      <c r="F505" s="129"/>
      <c r="G505" s="117">
        <f t="shared" si="206"/>
        <v>1553</v>
      </c>
      <c r="H505" s="117">
        <v>1553</v>
      </c>
      <c r="I505" s="117"/>
      <c r="J505" s="117"/>
      <c r="K505" s="117">
        <f t="shared" si="207"/>
        <v>1553</v>
      </c>
      <c r="L505" s="117">
        <f t="shared" si="208"/>
        <v>1553</v>
      </c>
      <c r="M505" s="1002"/>
      <c r="N505" s="117"/>
      <c r="O505" s="117"/>
      <c r="P505" s="117"/>
      <c r="Q505" s="117"/>
      <c r="R505" s="117"/>
      <c r="S505" s="117">
        <f t="shared" si="167"/>
        <v>0</v>
      </c>
      <c r="T505" s="117"/>
      <c r="U505" s="117"/>
      <c r="V505" s="117"/>
      <c r="W505" s="117">
        <f t="shared" si="168"/>
        <v>0</v>
      </c>
      <c r="X505" s="117"/>
      <c r="Y505" s="117"/>
      <c r="Z505" s="117"/>
      <c r="AA505" s="117">
        <f t="shared" si="161"/>
        <v>0</v>
      </c>
      <c r="AB505" s="117"/>
      <c r="AC505" s="117"/>
      <c r="AD505" s="117"/>
      <c r="AE505" s="117">
        <f t="shared" si="162"/>
        <v>0</v>
      </c>
      <c r="AF505" s="117"/>
      <c r="AG505" s="117"/>
      <c r="AH505" s="117"/>
      <c r="AI505" s="117">
        <f t="shared" si="163"/>
        <v>0</v>
      </c>
      <c r="AJ505" s="117"/>
      <c r="AK505" s="117"/>
      <c r="AL505" s="117"/>
      <c r="AM505" s="117">
        <f t="shared" si="164"/>
        <v>0</v>
      </c>
      <c r="AN505" s="117"/>
      <c r="AO505" s="117"/>
      <c r="AP505" s="117"/>
      <c r="AQ505" s="117">
        <f t="shared" si="165"/>
        <v>1553</v>
      </c>
      <c r="AR505" s="117">
        <v>1553</v>
      </c>
      <c r="AS505" s="117"/>
      <c r="AT505" s="117"/>
      <c r="AU505" s="117"/>
      <c r="AV505" s="117">
        <f t="shared" si="166"/>
        <v>0</v>
      </c>
      <c r="AW505" s="117"/>
      <c r="AX505" s="117"/>
      <c r="AY505" s="117"/>
      <c r="AZ505" s="117"/>
      <c r="BA505" s="143"/>
      <c r="BB505" s="143"/>
      <c r="BC505" s="143"/>
      <c r="BD505" s="143"/>
      <c r="BE505" s="927">
        <f t="shared" si="205"/>
        <v>0</v>
      </c>
      <c r="BF505" s="200"/>
      <c r="BG505" s="200" t="s">
        <v>2331</v>
      </c>
      <c r="BH505" s="200"/>
      <c r="BI505" s="21"/>
    </row>
    <row r="506" spans="1:61" s="41" customFormat="1" ht="19.5" hidden="1">
      <c r="A506" s="37" t="s">
        <v>54</v>
      </c>
      <c r="B506" s="48" t="s">
        <v>55</v>
      </c>
      <c r="C506" s="39"/>
      <c r="D506" s="39"/>
      <c r="E506" s="39"/>
      <c r="F506" s="104"/>
      <c r="G506" s="105">
        <f>G507+G508</f>
        <v>12316</v>
      </c>
      <c r="H506" s="105">
        <f t="shared" ref="H506:BE506" si="209">H507+H508</f>
        <v>12316</v>
      </c>
      <c r="I506" s="105">
        <f t="shared" si="209"/>
        <v>0</v>
      </c>
      <c r="J506" s="105">
        <f t="shared" si="209"/>
        <v>0</v>
      </c>
      <c r="K506" s="105">
        <f t="shared" si="209"/>
        <v>8596</v>
      </c>
      <c r="L506" s="105">
        <f t="shared" si="209"/>
        <v>8596</v>
      </c>
      <c r="M506" s="998">
        <f t="shared" si="209"/>
        <v>7184.1030000000001</v>
      </c>
      <c r="N506" s="105">
        <f t="shared" si="209"/>
        <v>4220.4580000000005</v>
      </c>
      <c r="O506" s="105">
        <f t="shared" si="209"/>
        <v>1870.442</v>
      </c>
      <c r="P506" s="105">
        <f t="shared" si="209"/>
        <v>1870.442</v>
      </c>
      <c r="Q506" s="105">
        <f t="shared" si="209"/>
        <v>0</v>
      </c>
      <c r="R506" s="105">
        <f t="shared" si="209"/>
        <v>0</v>
      </c>
      <c r="S506" s="105">
        <f t="shared" si="209"/>
        <v>6546</v>
      </c>
      <c r="T506" s="105">
        <f t="shared" si="209"/>
        <v>6546</v>
      </c>
      <c r="U506" s="105">
        <f t="shared" si="209"/>
        <v>0</v>
      </c>
      <c r="V506" s="105">
        <f t="shared" si="209"/>
        <v>0</v>
      </c>
      <c r="W506" s="105">
        <f t="shared" si="209"/>
        <v>1403.7829999999999</v>
      </c>
      <c r="X506" s="105">
        <f t="shared" si="209"/>
        <v>1403.7829999999999</v>
      </c>
      <c r="Y506" s="105">
        <f t="shared" si="209"/>
        <v>0</v>
      </c>
      <c r="Z506" s="105">
        <f t="shared" si="209"/>
        <v>0</v>
      </c>
      <c r="AA506" s="105">
        <f t="shared" si="209"/>
        <v>1868.7619999999999</v>
      </c>
      <c r="AB506" s="105">
        <f t="shared" si="209"/>
        <v>1868.7619999999999</v>
      </c>
      <c r="AC506" s="105">
        <f t="shared" si="209"/>
        <v>0</v>
      </c>
      <c r="AD506" s="105">
        <f t="shared" si="209"/>
        <v>0</v>
      </c>
      <c r="AE506" s="105">
        <f t="shared" si="209"/>
        <v>1870.442</v>
      </c>
      <c r="AF506" s="105">
        <f t="shared" si="209"/>
        <v>1870.442</v>
      </c>
      <c r="AG506" s="105">
        <f t="shared" si="209"/>
        <v>0</v>
      </c>
      <c r="AH506" s="105">
        <f t="shared" si="209"/>
        <v>0</v>
      </c>
      <c r="AI506" s="105">
        <f t="shared" si="209"/>
        <v>6534</v>
      </c>
      <c r="AJ506" s="105">
        <f t="shared" si="209"/>
        <v>6534</v>
      </c>
      <c r="AK506" s="105">
        <f t="shared" si="209"/>
        <v>0</v>
      </c>
      <c r="AL506" s="105">
        <f t="shared" si="209"/>
        <v>0</v>
      </c>
      <c r="AM506" s="105">
        <f t="shared" si="209"/>
        <v>12316</v>
      </c>
      <c r="AN506" s="105">
        <f t="shared" si="209"/>
        <v>12316</v>
      </c>
      <c r="AO506" s="105">
        <f t="shared" si="209"/>
        <v>0</v>
      </c>
      <c r="AP506" s="105">
        <f t="shared" si="209"/>
        <v>0</v>
      </c>
      <c r="AQ506" s="105">
        <f t="shared" si="209"/>
        <v>6600</v>
      </c>
      <c r="AR506" s="105">
        <f t="shared" si="209"/>
        <v>6000</v>
      </c>
      <c r="AS506" s="105">
        <f t="shared" si="209"/>
        <v>600</v>
      </c>
      <c r="AT506" s="105">
        <f t="shared" si="209"/>
        <v>0</v>
      </c>
      <c r="AU506" s="105">
        <f t="shared" si="209"/>
        <v>0</v>
      </c>
      <c r="AV506" s="105">
        <f t="shared" si="209"/>
        <v>6600</v>
      </c>
      <c r="AW506" s="105">
        <f t="shared" si="209"/>
        <v>6000</v>
      </c>
      <c r="AX506" s="105">
        <f t="shared" si="209"/>
        <v>600</v>
      </c>
      <c r="AY506" s="105">
        <f t="shared" si="209"/>
        <v>0</v>
      </c>
      <c r="AZ506" s="105">
        <f t="shared" si="209"/>
        <v>0</v>
      </c>
      <c r="BA506" s="105">
        <f t="shared" si="209"/>
        <v>0</v>
      </c>
      <c r="BB506" s="105">
        <f t="shared" si="209"/>
        <v>0</v>
      </c>
      <c r="BC506" s="105">
        <f t="shared" si="209"/>
        <v>0</v>
      </c>
      <c r="BD506" s="105">
        <f t="shared" si="209"/>
        <v>0</v>
      </c>
      <c r="BE506" s="105">
        <f t="shared" si="209"/>
        <v>5770</v>
      </c>
      <c r="BF506" s="198"/>
      <c r="BG506" s="198"/>
      <c r="BH506" s="198"/>
      <c r="BI506" s="40"/>
    </row>
    <row r="507" spans="1:61" s="562" customFormat="1" ht="25.5" hidden="1">
      <c r="A507" s="553"/>
      <c r="B507" s="617" t="s">
        <v>1200</v>
      </c>
      <c r="C507" s="618" t="s">
        <v>1201</v>
      </c>
      <c r="D507" s="619"/>
      <c r="E507" s="557" t="s">
        <v>237</v>
      </c>
      <c r="F507" s="620"/>
      <c r="G507" s="621">
        <v>3720</v>
      </c>
      <c r="H507" s="621">
        <v>3720</v>
      </c>
      <c r="I507" s="621"/>
      <c r="J507" s="621"/>
      <c r="K507" s="621"/>
      <c r="L507" s="621"/>
      <c r="M507" s="1003"/>
      <c r="N507" s="621"/>
      <c r="O507" s="621"/>
      <c r="P507" s="621"/>
      <c r="Q507" s="621"/>
      <c r="R507" s="621"/>
      <c r="S507" s="621">
        <f t="shared" si="167"/>
        <v>3732</v>
      </c>
      <c r="T507" s="621">
        <f>3720+12</f>
        <v>3732</v>
      </c>
      <c r="U507" s="621"/>
      <c r="V507" s="621"/>
      <c r="W507" s="621">
        <f t="shared" si="168"/>
        <v>0</v>
      </c>
      <c r="X507" s="621"/>
      <c r="Y507" s="621"/>
      <c r="Z507" s="621"/>
      <c r="AA507" s="621">
        <f t="shared" si="161"/>
        <v>0</v>
      </c>
      <c r="AB507" s="621"/>
      <c r="AC507" s="621"/>
      <c r="AD507" s="621"/>
      <c r="AE507" s="621">
        <f t="shared" si="162"/>
        <v>0</v>
      </c>
      <c r="AF507" s="621"/>
      <c r="AG507" s="621"/>
      <c r="AH507" s="621"/>
      <c r="AI507" s="621">
        <f t="shared" si="163"/>
        <v>3720</v>
      </c>
      <c r="AJ507" s="621">
        <v>3720</v>
      </c>
      <c r="AK507" s="621"/>
      <c r="AL507" s="621"/>
      <c r="AM507" s="621">
        <f t="shared" si="164"/>
        <v>3720</v>
      </c>
      <c r="AN507" s="621">
        <v>3720</v>
      </c>
      <c r="AO507" s="621"/>
      <c r="AP507" s="621"/>
      <c r="AQ507" s="622">
        <f t="shared" si="165"/>
        <v>6600</v>
      </c>
      <c r="AR507" s="622">
        <v>6000</v>
      </c>
      <c r="AS507" s="622">
        <v>600</v>
      </c>
      <c r="AT507" s="621"/>
      <c r="AU507" s="621"/>
      <c r="AV507" s="622">
        <f t="shared" si="166"/>
        <v>6600</v>
      </c>
      <c r="AW507" s="622">
        <v>6000</v>
      </c>
      <c r="AX507" s="622">
        <v>600</v>
      </c>
      <c r="AY507" s="621"/>
      <c r="AZ507" s="621"/>
      <c r="BA507" s="623"/>
      <c r="BB507" s="623"/>
      <c r="BC507" s="623"/>
      <c r="BD507" s="623"/>
      <c r="BE507" s="928">
        <f t="shared" si="205"/>
        <v>-12</v>
      </c>
      <c r="BF507" s="624">
        <v>2023</v>
      </c>
      <c r="BG507" s="624" t="s">
        <v>2331</v>
      </c>
      <c r="BH507" s="624" t="s">
        <v>2327</v>
      </c>
      <c r="BI507" s="561"/>
    </row>
    <row r="508" spans="1:61" s="68" customFormat="1" ht="31.5" hidden="1">
      <c r="A508" s="148"/>
      <c r="B508" s="149" t="s">
        <v>1202</v>
      </c>
      <c r="C508" s="166"/>
      <c r="D508" s="167"/>
      <c r="E508" s="152" t="s">
        <v>1136</v>
      </c>
      <c r="F508" s="153"/>
      <c r="G508" s="150">
        <f>SUM(G509:G511)</f>
        <v>8596</v>
      </c>
      <c r="H508" s="150">
        <f t="shared" ref="H508:BE508" si="210">SUM(H509:H511)</f>
        <v>8596</v>
      </c>
      <c r="I508" s="150">
        <f t="shared" si="210"/>
        <v>0</v>
      </c>
      <c r="J508" s="150">
        <f t="shared" si="210"/>
        <v>0</v>
      </c>
      <c r="K508" s="150">
        <f t="shared" si="210"/>
        <v>8596</v>
      </c>
      <c r="L508" s="150">
        <f t="shared" si="210"/>
        <v>8596</v>
      </c>
      <c r="M508" s="1004">
        <f t="shared" si="210"/>
        <v>7184.1030000000001</v>
      </c>
      <c r="N508" s="150">
        <f t="shared" si="210"/>
        <v>4220.4580000000005</v>
      </c>
      <c r="O508" s="150">
        <f t="shared" si="210"/>
        <v>1870.442</v>
      </c>
      <c r="P508" s="150">
        <f t="shared" si="210"/>
        <v>1870.442</v>
      </c>
      <c r="Q508" s="150">
        <f t="shared" si="210"/>
        <v>0</v>
      </c>
      <c r="R508" s="150">
        <f t="shared" si="210"/>
        <v>0</v>
      </c>
      <c r="S508" s="150">
        <f t="shared" si="210"/>
        <v>2814</v>
      </c>
      <c r="T508" s="150">
        <f t="shared" si="210"/>
        <v>2814</v>
      </c>
      <c r="U508" s="150">
        <f t="shared" si="210"/>
        <v>0</v>
      </c>
      <c r="V508" s="150">
        <f t="shared" si="210"/>
        <v>0</v>
      </c>
      <c r="W508" s="150">
        <f t="shared" si="210"/>
        <v>1403.7829999999999</v>
      </c>
      <c r="X508" s="150">
        <f t="shared" si="210"/>
        <v>1403.7829999999999</v>
      </c>
      <c r="Y508" s="150">
        <f t="shared" si="210"/>
        <v>0</v>
      </c>
      <c r="Z508" s="150">
        <f t="shared" si="210"/>
        <v>0</v>
      </c>
      <c r="AA508" s="150">
        <f t="shared" si="210"/>
        <v>1868.7619999999999</v>
      </c>
      <c r="AB508" s="150">
        <f t="shared" si="210"/>
        <v>1868.7619999999999</v>
      </c>
      <c r="AC508" s="150">
        <f t="shared" si="210"/>
        <v>0</v>
      </c>
      <c r="AD508" s="150">
        <f t="shared" si="210"/>
        <v>0</v>
      </c>
      <c r="AE508" s="150">
        <f t="shared" si="210"/>
        <v>1870.442</v>
      </c>
      <c r="AF508" s="150">
        <f t="shared" si="210"/>
        <v>1870.442</v>
      </c>
      <c r="AG508" s="150">
        <f t="shared" si="210"/>
        <v>0</v>
      </c>
      <c r="AH508" s="150">
        <f t="shared" si="210"/>
        <v>0</v>
      </c>
      <c r="AI508" s="150">
        <f t="shared" si="210"/>
        <v>2814</v>
      </c>
      <c r="AJ508" s="150">
        <f t="shared" si="210"/>
        <v>2814</v>
      </c>
      <c r="AK508" s="150">
        <f t="shared" si="210"/>
        <v>0</v>
      </c>
      <c r="AL508" s="150">
        <f t="shared" si="210"/>
        <v>0</v>
      </c>
      <c r="AM508" s="150">
        <f t="shared" si="210"/>
        <v>8596</v>
      </c>
      <c r="AN508" s="150">
        <f t="shared" si="210"/>
        <v>8596</v>
      </c>
      <c r="AO508" s="150">
        <f t="shared" si="210"/>
        <v>0</v>
      </c>
      <c r="AP508" s="150">
        <f t="shared" si="210"/>
        <v>0</v>
      </c>
      <c r="AQ508" s="150">
        <f t="shared" si="210"/>
        <v>0</v>
      </c>
      <c r="AR508" s="150">
        <f t="shared" si="210"/>
        <v>0</v>
      </c>
      <c r="AS508" s="150">
        <f t="shared" si="210"/>
        <v>0</v>
      </c>
      <c r="AT508" s="150">
        <f t="shared" si="210"/>
        <v>0</v>
      </c>
      <c r="AU508" s="150">
        <f t="shared" si="210"/>
        <v>0</v>
      </c>
      <c r="AV508" s="150">
        <f t="shared" si="210"/>
        <v>0</v>
      </c>
      <c r="AW508" s="150">
        <f t="shared" si="210"/>
        <v>0</v>
      </c>
      <c r="AX508" s="150">
        <f t="shared" si="210"/>
        <v>0</v>
      </c>
      <c r="AY508" s="150">
        <f t="shared" si="210"/>
        <v>0</v>
      </c>
      <c r="AZ508" s="150">
        <f t="shared" si="210"/>
        <v>0</v>
      </c>
      <c r="BA508" s="150">
        <f t="shared" si="210"/>
        <v>0</v>
      </c>
      <c r="BB508" s="150">
        <f t="shared" si="210"/>
        <v>0</v>
      </c>
      <c r="BC508" s="150">
        <f t="shared" si="210"/>
        <v>0</v>
      </c>
      <c r="BD508" s="150">
        <f t="shared" si="210"/>
        <v>0</v>
      </c>
      <c r="BE508" s="150">
        <f t="shared" si="210"/>
        <v>5782</v>
      </c>
      <c r="BF508" s="201"/>
      <c r="BG508" s="201"/>
      <c r="BH508" s="201"/>
      <c r="BI508" s="151"/>
    </row>
    <row r="509" spans="1:61" s="333" customFormat="1" ht="56.25" hidden="1" customHeight="1">
      <c r="A509" s="326"/>
      <c r="B509" s="398" t="s">
        <v>1203</v>
      </c>
      <c r="C509" s="399" t="s">
        <v>1204</v>
      </c>
      <c r="D509" s="336" t="s">
        <v>1205</v>
      </c>
      <c r="E509" s="329" t="s">
        <v>305</v>
      </c>
      <c r="F509" s="400" t="s">
        <v>1206</v>
      </c>
      <c r="G509" s="315">
        <v>2200</v>
      </c>
      <c r="H509" s="315">
        <v>2200</v>
      </c>
      <c r="I509" s="318"/>
      <c r="J509" s="318"/>
      <c r="K509" s="315">
        <v>2200</v>
      </c>
      <c r="L509" s="315">
        <v>2200</v>
      </c>
      <c r="M509" s="988">
        <v>1175</v>
      </c>
      <c r="N509" s="318">
        <v>995.98299999999995</v>
      </c>
      <c r="O509" s="330">
        <v>856.38300000000004</v>
      </c>
      <c r="P509" s="330">
        <v>856.38300000000004</v>
      </c>
      <c r="Q509" s="318"/>
      <c r="R509" s="318"/>
      <c r="S509" s="315">
        <f t="shared" si="167"/>
        <v>600</v>
      </c>
      <c r="T509" s="315">
        <v>600</v>
      </c>
      <c r="U509" s="318"/>
      <c r="V509" s="318"/>
      <c r="W509" s="330">
        <f t="shared" si="168"/>
        <v>431.38299999999998</v>
      </c>
      <c r="X509" s="330">
        <v>431.38299999999998</v>
      </c>
      <c r="Y509" s="318"/>
      <c r="Z509" s="318"/>
      <c r="AA509" s="330">
        <f t="shared" si="161"/>
        <v>0</v>
      </c>
      <c r="AB509" s="330"/>
      <c r="AC509" s="318"/>
      <c r="AD509" s="318"/>
      <c r="AE509" s="330">
        <f t="shared" si="162"/>
        <v>856.38300000000004</v>
      </c>
      <c r="AF509" s="330">
        <v>856.38300000000004</v>
      </c>
      <c r="AG509" s="318"/>
      <c r="AH509" s="318"/>
      <c r="AI509" s="330">
        <f t="shared" si="163"/>
        <v>600</v>
      </c>
      <c r="AJ509" s="315">
        <v>600</v>
      </c>
      <c r="AK509" s="318"/>
      <c r="AL509" s="318"/>
      <c r="AM509" s="330">
        <f t="shared" si="164"/>
        <v>2200</v>
      </c>
      <c r="AN509" s="318">
        <v>2200</v>
      </c>
      <c r="AO509" s="318">
        <v>0</v>
      </c>
      <c r="AP509" s="318"/>
      <c r="AQ509" s="318">
        <f t="shared" si="165"/>
        <v>0</v>
      </c>
      <c r="AR509" s="318">
        <v>0</v>
      </c>
      <c r="AS509" s="318"/>
      <c r="AT509" s="318"/>
      <c r="AU509" s="318"/>
      <c r="AV509" s="318">
        <f t="shared" si="166"/>
        <v>0</v>
      </c>
      <c r="AW509" s="318">
        <v>0</v>
      </c>
      <c r="AX509" s="318"/>
      <c r="AY509" s="318"/>
      <c r="AZ509" s="318"/>
      <c r="BA509" s="331"/>
      <c r="BB509" s="331"/>
      <c r="BC509" s="331"/>
      <c r="BD509" s="210">
        <f t="shared" ref="BD509:BD511" si="211">AW509</f>
        <v>0</v>
      </c>
      <c r="BE509" s="912">
        <f t="shared" si="205"/>
        <v>1600</v>
      </c>
      <c r="BF509" s="319">
        <v>2022</v>
      </c>
      <c r="BG509" s="319" t="s">
        <v>910</v>
      </c>
      <c r="BH509" s="319"/>
      <c r="BI509" s="332"/>
    </row>
    <row r="510" spans="1:61" s="333" customFormat="1" ht="56.25" hidden="1" customHeight="1">
      <c r="A510" s="326"/>
      <c r="B510" s="398" t="s">
        <v>1207</v>
      </c>
      <c r="C510" s="399" t="s">
        <v>1208</v>
      </c>
      <c r="D510" s="336" t="s">
        <v>1209</v>
      </c>
      <c r="E510" s="329" t="s">
        <v>305</v>
      </c>
      <c r="F510" s="400" t="s">
        <v>1210</v>
      </c>
      <c r="G510" s="315">
        <v>4726</v>
      </c>
      <c r="H510" s="315">
        <v>4726</v>
      </c>
      <c r="I510" s="318"/>
      <c r="J510" s="318"/>
      <c r="K510" s="315">
        <v>4726</v>
      </c>
      <c r="L510" s="315">
        <v>4726</v>
      </c>
      <c r="M510" s="988">
        <v>4450.7619999999997</v>
      </c>
      <c r="N510" s="318">
        <v>1831.175</v>
      </c>
      <c r="O510" s="330"/>
      <c r="P510" s="330"/>
      <c r="Q510" s="318"/>
      <c r="R510" s="318"/>
      <c r="S510" s="315">
        <f t="shared" si="167"/>
        <v>2144</v>
      </c>
      <c r="T510" s="315">
        <v>2144</v>
      </c>
      <c r="U510" s="318"/>
      <c r="V510" s="318"/>
      <c r="W510" s="330">
        <f t="shared" si="168"/>
        <v>0</v>
      </c>
      <c r="X510" s="330"/>
      <c r="Y510" s="318"/>
      <c r="Z510" s="318"/>
      <c r="AA510" s="330">
        <f t="shared" si="161"/>
        <v>1868.7619999999999</v>
      </c>
      <c r="AB510" s="330">
        <v>1868.7619999999999</v>
      </c>
      <c r="AC510" s="318"/>
      <c r="AD510" s="318"/>
      <c r="AE510" s="330">
        <f t="shared" si="162"/>
        <v>0</v>
      </c>
      <c r="AF510" s="330"/>
      <c r="AG510" s="318"/>
      <c r="AH510" s="318"/>
      <c r="AI510" s="330">
        <f t="shared" si="163"/>
        <v>2144</v>
      </c>
      <c r="AJ510" s="315">
        <v>2144</v>
      </c>
      <c r="AK510" s="318"/>
      <c r="AL510" s="318"/>
      <c r="AM510" s="330">
        <f t="shared" si="164"/>
        <v>4726</v>
      </c>
      <c r="AN510" s="318">
        <v>4726</v>
      </c>
      <c r="AO510" s="318">
        <v>0</v>
      </c>
      <c r="AP510" s="318"/>
      <c r="AQ510" s="318">
        <f t="shared" si="165"/>
        <v>0</v>
      </c>
      <c r="AR510" s="318">
        <v>0</v>
      </c>
      <c r="AS510" s="318"/>
      <c r="AT510" s="318"/>
      <c r="AU510" s="318"/>
      <c r="AV510" s="318">
        <f t="shared" si="166"/>
        <v>0</v>
      </c>
      <c r="AW510" s="318">
        <v>0</v>
      </c>
      <c r="AX510" s="318"/>
      <c r="AY510" s="318"/>
      <c r="AZ510" s="318"/>
      <c r="BA510" s="331"/>
      <c r="BB510" s="331"/>
      <c r="BC510" s="331"/>
      <c r="BD510" s="210">
        <f t="shared" si="211"/>
        <v>0</v>
      </c>
      <c r="BE510" s="912">
        <f t="shared" si="205"/>
        <v>2582</v>
      </c>
      <c r="BF510" s="319">
        <v>2022</v>
      </c>
      <c r="BG510" s="319" t="s">
        <v>910</v>
      </c>
      <c r="BH510" s="319"/>
      <c r="BI510" s="332"/>
    </row>
    <row r="511" spans="1:61" s="333" customFormat="1" ht="56.25" hidden="1" customHeight="1">
      <c r="A511" s="326"/>
      <c r="B511" s="398" t="s">
        <v>1211</v>
      </c>
      <c r="C511" s="399" t="s">
        <v>1212</v>
      </c>
      <c r="D511" s="336" t="s">
        <v>1213</v>
      </c>
      <c r="E511" s="329" t="s">
        <v>305</v>
      </c>
      <c r="F511" s="400" t="s">
        <v>1214</v>
      </c>
      <c r="G511" s="315">
        <v>1670</v>
      </c>
      <c r="H511" s="315">
        <v>1670</v>
      </c>
      <c r="I511" s="318"/>
      <c r="J511" s="318"/>
      <c r="K511" s="315">
        <v>1670</v>
      </c>
      <c r="L511" s="315">
        <v>1670</v>
      </c>
      <c r="M511" s="988">
        <v>1558.3410000000001</v>
      </c>
      <c r="N511" s="318">
        <v>1393.3000000000002</v>
      </c>
      <c r="O511" s="330">
        <v>1014.059</v>
      </c>
      <c r="P511" s="330">
        <v>1014.059</v>
      </c>
      <c r="Q511" s="318"/>
      <c r="R511" s="318"/>
      <c r="S511" s="315">
        <f t="shared" si="167"/>
        <v>70</v>
      </c>
      <c r="T511" s="315">
        <v>70</v>
      </c>
      <c r="U511" s="318"/>
      <c r="V511" s="318"/>
      <c r="W511" s="330">
        <f t="shared" si="168"/>
        <v>972.4</v>
      </c>
      <c r="X511" s="330">
        <v>972.4</v>
      </c>
      <c r="Y511" s="318"/>
      <c r="Z511" s="318"/>
      <c r="AA511" s="330">
        <f t="shared" si="161"/>
        <v>0</v>
      </c>
      <c r="AB511" s="330"/>
      <c r="AC511" s="318"/>
      <c r="AD511" s="318"/>
      <c r="AE511" s="330">
        <f t="shared" si="162"/>
        <v>1014.059</v>
      </c>
      <c r="AF511" s="330">
        <v>1014.059</v>
      </c>
      <c r="AG511" s="318"/>
      <c r="AH511" s="318"/>
      <c r="AI511" s="330">
        <f t="shared" si="163"/>
        <v>70</v>
      </c>
      <c r="AJ511" s="315">
        <v>70</v>
      </c>
      <c r="AK511" s="318"/>
      <c r="AL511" s="318"/>
      <c r="AM511" s="330">
        <f t="shared" si="164"/>
        <v>1670</v>
      </c>
      <c r="AN511" s="318">
        <v>1670</v>
      </c>
      <c r="AO511" s="318">
        <v>0</v>
      </c>
      <c r="AP511" s="318"/>
      <c r="AQ511" s="318">
        <f t="shared" si="165"/>
        <v>0</v>
      </c>
      <c r="AR511" s="318">
        <v>0</v>
      </c>
      <c r="AS511" s="318"/>
      <c r="AT511" s="318"/>
      <c r="AU511" s="318"/>
      <c r="AV511" s="318">
        <f t="shared" si="166"/>
        <v>0</v>
      </c>
      <c r="AW511" s="318">
        <v>0</v>
      </c>
      <c r="AX511" s="318"/>
      <c r="AY511" s="318"/>
      <c r="AZ511" s="318"/>
      <c r="BA511" s="331"/>
      <c r="BB511" s="331"/>
      <c r="BC511" s="331"/>
      <c r="BD511" s="210">
        <f t="shared" si="211"/>
        <v>0</v>
      </c>
      <c r="BE511" s="912">
        <f t="shared" si="205"/>
        <v>1600</v>
      </c>
      <c r="BF511" s="319">
        <v>2022</v>
      </c>
      <c r="BG511" s="319" t="s">
        <v>910</v>
      </c>
      <c r="BH511" s="319"/>
      <c r="BI511" s="332"/>
    </row>
    <row r="512" spans="1:61" s="28" customFormat="1" ht="18.75" hidden="1">
      <c r="A512" s="37" t="s">
        <v>56</v>
      </c>
      <c r="B512" s="48" t="s">
        <v>57</v>
      </c>
      <c r="C512" s="26"/>
      <c r="D512" s="26"/>
      <c r="E512" s="26"/>
      <c r="F512" s="91"/>
      <c r="G512" s="92">
        <f>SUM(G513:G517)</f>
        <v>18258</v>
      </c>
      <c r="H512" s="92">
        <f t="shared" ref="H512:BE512" si="212">SUM(H513:H517)</f>
        <v>18258</v>
      </c>
      <c r="I512" s="92">
        <f t="shared" si="212"/>
        <v>0</v>
      </c>
      <c r="J512" s="92">
        <f t="shared" si="212"/>
        <v>0</v>
      </c>
      <c r="K512" s="92">
        <f t="shared" si="212"/>
        <v>18258</v>
      </c>
      <c r="L512" s="92">
        <f t="shared" si="212"/>
        <v>18258</v>
      </c>
      <c r="M512" s="984">
        <f t="shared" si="212"/>
        <v>6555.817</v>
      </c>
      <c r="N512" s="92">
        <f t="shared" si="212"/>
        <v>1941.0630000000001</v>
      </c>
      <c r="O512" s="92">
        <f t="shared" si="212"/>
        <v>2896.2460000000001</v>
      </c>
      <c r="P512" s="92">
        <f t="shared" si="212"/>
        <v>2896.2460000000001</v>
      </c>
      <c r="Q512" s="92">
        <f t="shared" si="212"/>
        <v>0</v>
      </c>
      <c r="R512" s="92">
        <f t="shared" si="212"/>
        <v>0</v>
      </c>
      <c r="S512" s="92">
        <f t="shared" si="212"/>
        <v>7365</v>
      </c>
      <c r="T512" s="92">
        <f t="shared" si="212"/>
        <v>7365</v>
      </c>
      <c r="U512" s="92">
        <f t="shared" si="212"/>
        <v>0</v>
      </c>
      <c r="V512" s="92">
        <f t="shared" si="212"/>
        <v>0</v>
      </c>
      <c r="W512" s="92">
        <f t="shared" si="212"/>
        <v>1296.2460000000001</v>
      </c>
      <c r="X512" s="92">
        <f t="shared" si="212"/>
        <v>1296.2460000000001</v>
      </c>
      <c r="Y512" s="92">
        <f t="shared" si="212"/>
        <v>0</v>
      </c>
      <c r="Z512" s="92">
        <f t="shared" si="212"/>
        <v>0</v>
      </c>
      <c r="AA512" s="92">
        <f t="shared" si="212"/>
        <v>453.24099999999999</v>
      </c>
      <c r="AB512" s="92">
        <f t="shared" si="212"/>
        <v>453.24099999999999</v>
      </c>
      <c r="AC512" s="92">
        <f t="shared" si="212"/>
        <v>0</v>
      </c>
      <c r="AD512" s="92">
        <f t="shared" si="212"/>
        <v>0</v>
      </c>
      <c r="AE512" s="92">
        <f t="shared" si="212"/>
        <v>2896.2460000000001</v>
      </c>
      <c r="AF512" s="92">
        <f t="shared" si="212"/>
        <v>2896.2460000000001</v>
      </c>
      <c r="AG512" s="92">
        <f t="shared" si="212"/>
        <v>0</v>
      </c>
      <c r="AH512" s="92">
        <f t="shared" si="212"/>
        <v>0</v>
      </c>
      <c r="AI512" s="92">
        <f t="shared" si="212"/>
        <v>7365</v>
      </c>
      <c r="AJ512" s="92">
        <f t="shared" si="212"/>
        <v>7365</v>
      </c>
      <c r="AK512" s="92">
        <f t="shared" si="212"/>
        <v>0</v>
      </c>
      <c r="AL512" s="92">
        <f t="shared" si="212"/>
        <v>0</v>
      </c>
      <c r="AM512" s="92">
        <f t="shared" si="212"/>
        <v>13870</v>
      </c>
      <c r="AN512" s="92">
        <f t="shared" si="212"/>
        <v>13870</v>
      </c>
      <c r="AO512" s="92">
        <f t="shared" si="212"/>
        <v>0</v>
      </c>
      <c r="AP512" s="92">
        <f t="shared" si="212"/>
        <v>0</v>
      </c>
      <c r="AQ512" s="92">
        <f t="shared" si="212"/>
        <v>4388</v>
      </c>
      <c r="AR512" s="92">
        <f t="shared" si="212"/>
        <v>4388</v>
      </c>
      <c r="AS512" s="92">
        <f t="shared" si="212"/>
        <v>0</v>
      </c>
      <c r="AT512" s="92">
        <f t="shared" si="212"/>
        <v>0</v>
      </c>
      <c r="AU512" s="92">
        <f t="shared" si="212"/>
        <v>0</v>
      </c>
      <c r="AV512" s="92">
        <f t="shared" si="212"/>
        <v>4388</v>
      </c>
      <c r="AW512" s="92">
        <f t="shared" si="212"/>
        <v>4388</v>
      </c>
      <c r="AX512" s="92">
        <f t="shared" si="212"/>
        <v>0</v>
      </c>
      <c r="AY512" s="92">
        <f t="shared" si="212"/>
        <v>0</v>
      </c>
      <c r="AZ512" s="92">
        <f t="shared" si="212"/>
        <v>0</v>
      </c>
      <c r="BA512" s="92">
        <f t="shared" si="212"/>
        <v>0</v>
      </c>
      <c r="BB512" s="92">
        <f t="shared" si="212"/>
        <v>0</v>
      </c>
      <c r="BC512" s="92">
        <f t="shared" si="212"/>
        <v>0</v>
      </c>
      <c r="BD512" s="92">
        <f t="shared" si="212"/>
        <v>2006</v>
      </c>
      <c r="BE512" s="92">
        <f t="shared" si="212"/>
        <v>6505</v>
      </c>
      <c r="BF512" s="198"/>
      <c r="BG512" s="198"/>
      <c r="BH512" s="198"/>
      <c r="BI512" s="27"/>
    </row>
    <row r="513" spans="1:66" s="270" customFormat="1" hidden="1">
      <c r="A513" s="401">
        <v>1</v>
      </c>
      <c r="B513" s="358" t="s">
        <v>1800</v>
      </c>
      <c r="C513" s="289"/>
      <c r="D513" s="402"/>
      <c r="E513" s="340"/>
      <c r="F513" s="403"/>
      <c r="G513" s="342">
        <v>5720</v>
      </c>
      <c r="H513" s="342">
        <v>5720</v>
      </c>
      <c r="I513" s="342"/>
      <c r="J513" s="342"/>
      <c r="K513" s="342">
        <v>5720</v>
      </c>
      <c r="L513" s="342">
        <v>5720</v>
      </c>
      <c r="M513" s="991"/>
      <c r="N513" s="342"/>
      <c r="O513" s="342">
        <f>+P513</f>
        <v>1600</v>
      </c>
      <c r="P513" s="342">
        <v>1600</v>
      </c>
      <c r="Q513" s="342"/>
      <c r="R513" s="342"/>
      <c r="S513" s="342">
        <f t="shared" si="167"/>
        <v>2114</v>
      </c>
      <c r="T513" s="342">
        <v>2114</v>
      </c>
      <c r="U513" s="342"/>
      <c r="V513" s="342"/>
      <c r="W513" s="342">
        <f t="shared" si="168"/>
        <v>0</v>
      </c>
      <c r="X513" s="342"/>
      <c r="Y513" s="342"/>
      <c r="Z513" s="342"/>
      <c r="AA513" s="342">
        <f t="shared" si="161"/>
        <v>0</v>
      </c>
      <c r="AB513" s="342"/>
      <c r="AC513" s="342"/>
      <c r="AD513" s="342"/>
      <c r="AE513" s="342">
        <f t="shared" si="162"/>
        <v>1600</v>
      </c>
      <c r="AF513" s="342">
        <v>1600</v>
      </c>
      <c r="AG513" s="342"/>
      <c r="AH513" s="342"/>
      <c r="AI513" s="342">
        <f t="shared" si="163"/>
        <v>2114</v>
      </c>
      <c r="AJ513" s="1084">
        <v>2114</v>
      </c>
      <c r="AK513" s="342"/>
      <c r="AL513" s="342"/>
      <c r="AM513" s="342">
        <f t="shared" si="164"/>
        <v>3714</v>
      </c>
      <c r="AN513" s="342">
        <f>+T513+P513</f>
        <v>3714</v>
      </c>
      <c r="AO513" s="342"/>
      <c r="AP513" s="342"/>
      <c r="AQ513" s="342">
        <f t="shared" si="165"/>
        <v>2006</v>
      </c>
      <c r="AR513" s="342">
        <v>2006</v>
      </c>
      <c r="AS513" s="342"/>
      <c r="AT513" s="342"/>
      <c r="AU513" s="342"/>
      <c r="AV513" s="404">
        <f t="shared" si="166"/>
        <v>2006</v>
      </c>
      <c r="AW513" s="404">
        <v>2006</v>
      </c>
      <c r="AX513" s="342"/>
      <c r="AY513" s="342"/>
      <c r="AZ513" s="342"/>
      <c r="BA513" s="405"/>
      <c r="BB513" s="405"/>
      <c r="BC513" s="405"/>
      <c r="BD513" s="210">
        <f t="shared" ref="BD513:BD514" si="213">AW513</f>
        <v>2006</v>
      </c>
      <c r="BE513" s="929">
        <f t="shared" si="205"/>
        <v>1600</v>
      </c>
      <c r="BF513" s="406">
        <v>2022</v>
      </c>
      <c r="BG513" s="406" t="s">
        <v>2331</v>
      </c>
      <c r="BH513" s="406" t="s">
        <v>2327</v>
      </c>
      <c r="BI513" s="407"/>
    </row>
    <row r="514" spans="1:66" s="283" customFormat="1" ht="47.25" hidden="1">
      <c r="A514" s="338">
        <v>2</v>
      </c>
      <c r="B514" s="339" t="s">
        <v>1801</v>
      </c>
      <c r="C514" s="289" t="s">
        <v>1604</v>
      </c>
      <c r="D514" s="402" t="s">
        <v>1802</v>
      </c>
      <c r="E514" s="340" t="s">
        <v>524</v>
      </c>
      <c r="F514" s="403" t="s">
        <v>1803</v>
      </c>
      <c r="G514" s="342">
        <v>5829</v>
      </c>
      <c r="H514" s="342">
        <v>5829</v>
      </c>
      <c r="I514" s="343"/>
      <c r="J514" s="343"/>
      <c r="K514" s="342">
        <v>5829</v>
      </c>
      <c r="L514" s="342">
        <v>5829</v>
      </c>
      <c r="M514" s="991">
        <v>5149.817</v>
      </c>
      <c r="N514" s="342">
        <v>1941.0630000000001</v>
      </c>
      <c r="O514" s="408">
        <f t="shared" ref="O514" si="214">P514+Q514+R514</f>
        <v>1296.2460000000001</v>
      </c>
      <c r="P514" s="408">
        <v>1296.2460000000001</v>
      </c>
      <c r="Q514" s="408"/>
      <c r="R514" s="408"/>
      <c r="S514" s="409">
        <f t="shared" si="167"/>
        <v>924</v>
      </c>
      <c r="T514" s="408">
        <v>924</v>
      </c>
      <c r="U514" s="408"/>
      <c r="V514" s="408"/>
      <c r="W514" s="408">
        <f t="shared" si="168"/>
        <v>1296.2460000000001</v>
      </c>
      <c r="X514" s="410">
        <v>1296.2460000000001</v>
      </c>
      <c r="Y514" s="408"/>
      <c r="Z514" s="408"/>
      <c r="AA514" s="408">
        <f t="shared" si="161"/>
        <v>453.24099999999999</v>
      </c>
      <c r="AB514" s="408">
        <v>453.24099999999999</v>
      </c>
      <c r="AC514" s="408"/>
      <c r="AD514" s="408"/>
      <c r="AE514" s="408">
        <f t="shared" si="162"/>
        <v>1296.2460000000001</v>
      </c>
      <c r="AF514" s="408">
        <f t="shared" ref="AF514" si="215">P514</f>
        <v>1296.2460000000001</v>
      </c>
      <c r="AG514" s="408"/>
      <c r="AH514" s="408"/>
      <c r="AI514" s="408">
        <f t="shared" si="163"/>
        <v>924</v>
      </c>
      <c r="AJ514" s="408">
        <f t="shared" ref="AJ514" si="216">T514</f>
        <v>924</v>
      </c>
      <c r="AK514" s="408"/>
      <c r="AL514" s="408"/>
      <c r="AM514" s="408">
        <f t="shared" si="164"/>
        <v>5829</v>
      </c>
      <c r="AN514" s="408">
        <v>5829</v>
      </c>
      <c r="AO514" s="408"/>
      <c r="AP514" s="408"/>
      <c r="AQ514" s="408">
        <f t="shared" si="165"/>
        <v>0</v>
      </c>
      <c r="AR514" s="408">
        <v>0</v>
      </c>
      <c r="AS514" s="408"/>
      <c r="AT514" s="408"/>
      <c r="AU514" s="408"/>
      <c r="AV514" s="408">
        <f t="shared" si="166"/>
        <v>0</v>
      </c>
      <c r="AW514" s="408"/>
      <c r="AX514" s="408"/>
      <c r="AY514" s="408"/>
      <c r="AZ514" s="408"/>
      <c r="BA514" s="411"/>
      <c r="BB514" s="411"/>
      <c r="BC514" s="411"/>
      <c r="BD514" s="210">
        <f t="shared" si="213"/>
        <v>0</v>
      </c>
      <c r="BE514" s="930">
        <f t="shared" si="205"/>
        <v>4905</v>
      </c>
      <c r="BF514" s="406">
        <v>2022</v>
      </c>
      <c r="BG514" s="406" t="s">
        <v>910</v>
      </c>
      <c r="BH514" s="406"/>
      <c r="BI514" s="412"/>
    </row>
    <row r="515" spans="1:66" s="541" customFormat="1" hidden="1">
      <c r="A515" s="563">
        <v>3</v>
      </c>
      <c r="B515" s="625" t="s">
        <v>1804</v>
      </c>
      <c r="C515" s="555"/>
      <c r="D515" s="626"/>
      <c r="E515" s="565"/>
      <c r="F515" s="627"/>
      <c r="G515" s="628">
        <v>1680</v>
      </c>
      <c r="H515" s="628">
        <v>1680</v>
      </c>
      <c r="I515" s="567"/>
      <c r="J515" s="567"/>
      <c r="K515" s="628">
        <v>1680</v>
      </c>
      <c r="L515" s="628">
        <v>1680</v>
      </c>
      <c r="M515" s="992"/>
      <c r="N515" s="567"/>
      <c r="O515" s="567"/>
      <c r="P515" s="567"/>
      <c r="Q515" s="567"/>
      <c r="R515" s="567"/>
      <c r="S515" s="589">
        <f t="shared" si="167"/>
        <v>1000</v>
      </c>
      <c r="T515" s="589">
        <v>1000</v>
      </c>
      <c r="U515" s="567"/>
      <c r="V515" s="567"/>
      <c r="W515" s="567">
        <f t="shared" si="168"/>
        <v>0</v>
      </c>
      <c r="X515" s="567"/>
      <c r="Y515" s="567"/>
      <c r="Z515" s="567"/>
      <c r="AA515" s="567">
        <f t="shared" ref="AA515:AA569" si="217">SUM(AB515:AD515)</f>
        <v>0</v>
      </c>
      <c r="AB515" s="567"/>
      <c r="AC515" s="567"/>
      <c r="AD515" s="567"/>
      <c r="AE515" s="567">
        <f t="shared" ref="AE515:AE569" si="218">SUM(AF515:AH515)</f>
        <v>0</v>
      </c>
      <c r="AF515" s="567"/>
      <c r="AG515" s="567"/>
      <c r="AH515" s="567"/>
      <c r="AI515" s="567">
        <f t="shared" ref="AI515:AI569" si="219">SUM(AJ515:AL515)</f>
        <v>1000</v>
      </c>
      <c r="AJ515" s="589">
        <v>1000</v>
      </c>
      <c r="AK515" s="567"/>
      <c r="AL515" s="567"/>
      <c r="AM515" s="567">
        <f t="shared" ref="AM515:AM569" si="220">SUM(AN515:AP515)</f>
        <v>1000</v>
      </c>
      <c r="AN515" s="589">
        <v>1000</v>
      </c>
      <c r="AO515" s="567"/>
      <c r="AP515" s="567"/>
      <c r="AQ515" s="567">
        <f t="shared" ref="AQ515:AQ569" si="221">SUM(AR515:AT515)</f>
        <v>680</v>
      </c>
      <c r="AR515" s="567">
        <v>680</v>
      </c>
      <c r="AS515" s="567"/>
      <c r="AT515" s="567"/>
      <c r="AU515" s="567"/>
      <c r="AV515" s="567">
        <f t="shared" ref="AV515:AV569" si="222">SUM(AW515:AY515)</f>
        <v>680</v>
      </c>
      <c r="AW515" s="567">
        <f>+AR515</f>
        <v>680</v>
      </c>
      <c r="AX515" s="567"/>
      <c r="AY515" s="567"/>
      <c r="AZ515" s="567"/>
      <c r="BA515" s="629"/>
      <c r="BB515" s="629"/>
      <c r="BC515" s="629"/>
      <c r="BD515" s="629"/>
      <c r="BE515" s="931">
        <f t="shared" si="205"/>
        <v>0</v>
      </c>
      <c r="BF515" s="630">
        <v>2023</v>
      </c>
      <c r="BG515" s="630" t="s">
        <v>2331</v>
      </c>
      <c r="BH515" s="630"/>
      <c r="BI515" s="631"/>
    </row>
    <row r="516" spans="1:66" s="73" customFormat="1" hidden="1">
      <c r="A516" s="154">
        <v>4</v>
      </c>
      <c r="B516" s="171" t="s">
        <v>1805</v>
      </c>
      <c r="C516" s="145"/>
      <c r="D516" s="168"/>
      <c r="E516" s="156"/>
      <c r="F516" s="169"/>
      <c r="G516" s="94">
        <v>3623</v>
      </c>
      <c r="H516" s="94">
        <v>3623</v>
      </c>
      <c r="I516" s="157"/>
      <c r="J516" s="157"/>
      <c r="K516" s="94">
        <v>3623</v>
      </c>
      <c r="L516" s="94">
        <v>3623</v>
      </c>
      <c r="M516" s="1005"/>
      <c r="N516" s="157"/>
      <c r="O516" s="157"/>
      <c r="P516" s="157"/>
      <c r="Q516" s="157"/>
      <c r="R516" s="157"/>
      <c r="S516" s="134">
        <f t="shared" ref="S516:S570" si="223">SUM(T516:V516)</f>
        <v>1921</v>
      </c>
      <c r="T516" s="134">
        <v>1921</v>
      </c>
      <c r="U516" s="157"/>
      <c r="V516" s="157"/>
      <c r="W516" s="157">
        <f t="shared" ref="W516:W570" si="224">SUM(X516:Z516)</f>
        <v>0</v>
      </c>
      <c r="X516" s="157"/>
      <c r="Y516" s="157"/>
      <c r="Z516" s="157"/>
      <c r="AA516" s="157">
        <f t="shared" si="217"/>
        <v>0</v>
      </c>
      <c r="AB516" s="157"/>
      <c r="AC516" s="157"/>
      <c r="AD516" s="157"/>
      <c r="AE516" s="157">
        <f t="shared" si="218"/>
        <v>0</v>
      </c>
      <c r="AF516" s="157"/>
      <c r="AG516" s="157"/>
      <c r="AH516" s="157"/>
      <c r="AI516" s="157">
        <f t="shared" si="219"/>
        <v>1921</v>
      </c>
      <c r="AJ516" s="134">
        <v>1921</v>
      </c>
      <c r="AK516" s="157"/>
      <c r="AL516" s="157"/>
      <c r="AM516" s="157">
        <f t="shared" si="220"/>
        <v>1921</v>
      </c>
      <c r="AN516" s="134">
        <v>1921</v>
      </c>
      <c r="AO516" s="157"/>
      <c r="AP516" s="157"/>
      <c r="AQ516" s="157">
        <f t="shared" si="221"/>
        <v>1702</v>
      </c>
      <c r="AR516" s="157">
        <v>1702</v>
      </c>
      <c r="AS516" s="157"/>
      <c r="AT516" s="157"/>
      <c r="AU516" s="157"/>
      <c r="AV516" s="157">
        <f t="shared" si="222"/>
        <v>1702</v>
      </c>
      <c r="AW516" s="157">
        <f>+AR516</f>
        <v>1702</v>
      </c>
      <c r="AX516" s="157"/>
      <c r="AY516" s="157"/>
      <c r="AZ516" s="157"/>
      <c r="BA516" s="98"/>
      <c r="BB516" s="98"/>
      <c r="BC516" s="98"/>
      <c r="BD516" s="98"/>
      <c r="BE516" s="932">
        <f t="shared" si="205"/>
        <v>0</v>
      </c>
      <c r="BF516" s="199"/>
      <c r="BG516" s="199"/>
      <c r="BH516" s="199"/>
      <c r="BI516" s="170"/>
    </row>
    <row r="517" spans="1:66" s="73" customFormat="1" ht="31.5" hidden="1">
      <c r="A517" s="154">
        <v>5</v>
      </c>
      <c r="B517" s="155" t="s">
        <v>1806</v>
      </c>
      <c r="C517" s="145" t="s">
        <v>1565</v>
      </c>
      <c r="D517" s="168" t="s">
        <v>1807</v>
      </c>
      <c r="E517" s="156" t="s">
        <v>598</v>
      </c>
      <c r="F517" s="169" t="s">
        <v>1808</v>
      </c>
      <c r="G517" s="157">
        <v>1406</v>
      </c>
      <c r="H517" s="157">
        <v>1406</v>
      </c>
      <c r="I517" s="106">
        <f t="shared" ref="I517" si="225">+G517-H517</f>
        <v>0</v>
      </c>
      <c r="J517" s="158"/>
      <c r="K517" s="157">
        <v>1406</v>
      </c>
      <c r="L517" s="157">
        <v>1406</v>
      </c>
      <c r="M517" s="1005">
        <v>1406</v>
      </c>
      <c r="N517" s="157">
        <v>0</v>
      </c>
      <c r="O517" s="157">
        <v>0</v>
      </c>
      <c r="P517" s="160">
        <v>0</v>
      </c>
      <c r="Q517" s="160">
        <v>0</v>
      </c>
      <c r="R517" s="160"/>
      <c r="S517" s="161">
        <f t="shared" si="223"/>
        <v>1406</v>
      </c>
      <c r="T517" s="160">
        <v>1406</v>
      </c>
      <c r="U517" s="106"/>
      <c r="V517" s="160"/>
      <c r="W517" s="160">
        <f t="shared" si="224"/>
        <v>0</v>
      </c>
      <c r="X517" s="160">
        <v>0</v>
      </c>
      <c r="Y517" s="159"/>
      <c r="Z517" s="160"/>
      <c r="AA517" s="160">
        <f t="shared" si="217"/>
        <v>0</v>
      </c>
      <c r="AB517" s="160">
        <v>0</v>
      </c>
      <c r="AC517" s="160">
        <v>0</v>
      </c>
      <c r="AD517" s="160"/>
      <c r="AE517" s="160">
        <f t="shared" si="218"/>
        <v>0</v>
      </c>
      <c r="AF517" s="160">
        <v>0</v>
      </c>
      <c r="AG517" s="160">
        <v>0</v>
      </c>
      <c r="AH517" s="160"/>
      <c r="AI517" s="160">
        <f t="shared" si="219"/>
        <v>1406</v>
      </c>
      <c r="AJ517" s="160">
        <v>1406</v>
      </c>
      <c r="AK517" s="106"/>
      <c r="AL517" s="160"/>
      <c r="AM517" s="160">
        <f t="shared" si="220"/>
        <v>1406</v>
      </c>
      <c r="AN517" s="160">
        <v>1406</v>
      </c>
      <c r="AO517" s="106"/>
      <c r="AP517" s="160"/>
      <c r="AQ517" s="160">
        <f t="shared" si="221"/>
        <v>0</v>
      </c>
      <c r="AR517" s="160">
        <v>0</v>
      </c>
      <c r="AS517" s="160">
        <v>0</v>
      </c>
      <c r="AT517" s="160"/>
      <c r="AU517" s="160"/>
      <c r="AV517" s="160">
        <f t="shared" si="222"/>
        <v>0</v>
      </c>
      <c r="AW517" s="160">
        <v>0</v>
      </c>
      <c r="AX517" s="160">
        <v>0</v>
      </c>
      <c r="AY517" s="160"/>
      <c r="AZ517" s="160"/>
      <c r="BA517" s="99"/>
      <c r="BB517" s="99"/>
      <c r="BC517" s="99"/>
      <c r="BD517" s="99"/>
      <c r="BE517" s="933">
        <f t="shared" si="205"/>
        <v>0</v>
      </c>
      <c r="BF517" s="199"/>
      <c r="BG517" s="199"/>
      <c r="BH517" s="199"/>
      <c r="BI517" s="162"/>
    </row>
    <row r="518" spans="1:66" s="28" customFormat="1" ht="18.75" hidden="1">
      <c r="A518" s="37" t="s">
        <v>58</v>
      </c>
      <c r="B518" s="48" t="s">
        <v>59</v>
      </c>
      <c r="C518" s="26"/>
      <c r="D518" s="26"/>
      <c r="E518" s="26"/>
      <c r="F518" s="91"/>
      <c r="G518" s="92">
        <f>SUM(G519:G525)</f>
        <v>12107</v>
      </c>
      <c r="H518" s="92">
        <f t="shared" ref="H518:BE518" si="226">SUM(H519:H525)</f>
        <v>12107</v>
      </c>
      <c r="I518" s="92">
        <f t="shared" si="226"/>
        <v>0</v>
      </c>
      <c r="J518" s="92">
        <f t="shared" si="226"/>
        <v>0</v>
      </c>
      <c r="K518" s="92">
        <f t="shared" si="226"/>
        <v>12928</v>
      </c>
      <c r="L518" s="92">
        <f t="shared" si="226"/>
        <v>12107</v>
      </c>
      <c r="M518" s="984">
        <f t="shared" si="226"/>
        <v>2948</v>
      </c>
      <c r="N518" s="92">
        <f t="shared" si="226"/>
        <v>1167</v>
      </c>
      <c r="O518" s="92">
        <f t="shared" si="226"/>
        <v>296.91300000000001</v>
      </c>
      <c r="P518" s="92">
        <f t="shared" si="226"/>
        <v>296.91300000000001</v>
      </c>
      <c r="Q518" s="92">
        <f t="shared" si="226"/>
        <v>0</v>
      </c>
      <c r="R518" s="92">
        <f t="shared" si="226"/>
        <v>0</v>
      </c>
      <c r="S518" s="92">
        <f t="shared" si="226"/>
        <v>3951</v>
      </c>
      <c r="T518" s="92">
        <f t="shared" si="226"/>
        <v>3951</v>
      </c>
      <c r="U518" s="92">
        <f t="shared" si="226"/>
        <v>0</v>
      </c>
      <c r="V518" s="92">
        <f t="shared" si="226"/>
        <v>0</v>
      </c>
      <c r="W518" s="92">
        <f t="shared" si="226"/>
        <v>296.91300000000001</v>
      </c>
      <c r="X518" s="92">
        <f t="shared" si="226"/>
        <v>296.91300000000001</v>
      </c>
      <c r="Y518" s="92">
        <f t="shared" si="226"/>
        <v>0</v>
      </c>
      <c r="Z518" s="92">
        <f t="shared" si="226"/>
        <v>0</v>
      </c>
      <c r="AA518" s="92">
        <f t="shared" si="226"/>
        <v>667.4</v>
      </c>
      <c r="AB518" s="92">
        <f t="shared" si="226"/>
        <v>667.4</v>
      </c>
      <c r="AC518" s="92">
        <f t="shared" si="226"/>
        <v>0</v>
      </c>
      <c r="AD518" s="92">
        <f t="shared" si="226"/>
        <v>0</v>
      </c>
      <c r="AE518" s="92">
        <f t="shared" si="226"/>
        <v>296.91300000000001</v>
      </c>
      <c r="AF518" s="92">
        <f t="shared" si="226"/>
        <v>296.91300000000001</v>
      </c>
      <c r="AG518" s="92">
        <f t="shared" si="226"/>
        <v>0</v>
      </c>
      <c r="AH518" s="92">
        <f t="shared" si="226"/>
        <v>0</v>
      </c>
      <c r="AI518" s="92">
        <f t="shared" si="226"/>
        <v>3951</v>
      </c>
      <c r="AJ518" s="92">
        <f t="shared" si="226"/>
        <v>3951</v>
      </c>
      <c r="AK518" s="92">
        <f t="shared" si="226"/>
        <v>0</v>
      </c>
      <c r="AL518" s="92">
        <f t="shared" si="226"/>
        <v>0</v>
      </c>
      <c r="AM518" s="92">
        <f t="shared" si="226"/>
        <v>7441</v>
      </c>
      <c r="AN518" s="92">
        <f t="shared" si="226"/>
        <v>7441</v>
      </c>
      <c r="AO518" s="92">
        <f t="shared" si="226"/>
        <v>0</v>
      </c>
      <c r="AP518" s="92">
        <f t="shared" si="226"/>
        <v>0</v>
      </c>
      <c r="AQ518" s="92">
        <f t="shared" si="226"/>
        <v>4666</v>
      </c>
      <c r="AR518" s="92">
        <f t="shared" si="226"/>
        <v>4666</v>
      </c>
      <c r="AS518" s="92">
        <f t="shared" si="226"/>
        <v>0</v>
      </c>
      <c r="AT518" s="92">
        <f t="shared" si="226"/>
        <v>0</v>
      </c>
      <c r="AU518" s="92">
        <f t="shared" si="226"/>
        <v>0</v>
      </c>
      <c r="AV518" s="92">
        <f t="shared" si="226"/>
        <v>495</v>
      </c>
      <c r="AW518" s="92">
        <f t="shared" si="226"/>
        <v>495</v>
      </c>
      <c r="AX518" s="92">
        <f t="shared" si="226"/>
        <v>0</v>
      </c>
      <c r="AY518" s="92">
        <f t="shared" si="226"/>
        <v>0</v>
      </c>
      <c r="AZ518" s="92">
        <f t="shared" si="226"/>
        <v>0</v>
      </c>
      <c r="BA518" s="92">
        <f t="shared" si="226"/>
        <v>0</v>
      </c>
      <c r="BB518" s="92">
        <f t="shared" si="226"/>
        <v>0</v>
      </c>
      <c r="BC518" s="92">
        <f t="shared" si="226"/>
        <v>0</v>
      </c>
      <c r="BD518" s="92">
        <f t="shared" si="226"/>
        <v>495</v>
      </c>
      <c r="BE518" s="92">
        <f t="shared" si="226"/>
        <v>3490</v>
      </c>
      <c r="BF518" s="198"/>
      <c r="BG518" s="198"/>
      <c r="BH518" s="198"/>
      <c r="BI518" s="27"/>
    </row>
    <row r="519" spans="1:66" s="224" customFormat="1" ht="31.5">
      <c r="A519" s="413"/>
      <c r="B519" s="414" t="s">
        <v>957</v>
      </c>
      <c r="C519" s="415" t="s">
        <v>828</v>
      </c>
      <c r="D519" s="415" t="s">
        <v>958</v>
      </c>
      <c r="E519" s="416" t="s">
        <v>444</v>
      </c>
      <c r="F519" s="292" t="s">
        <v>959</v>
      </c>
      <c r="G519" s="292">
        <v>2300</v>
      </c>
      <c r="H519" s="292">
        <v>2300</v>
      </c>
      <c r="I519" s="292"/>
      <c r="J519" s="292"/>
      <c r="K519" s="294">
        <v>2946</v>
      </c>
      <c r="L519" s="294">
        <v>2300</v>
      </c>
      <c r="M519" s="983">
        <v>800</v>
      </c>
      <c r="N519" s="295">
        <v>50</v>
      </c>
      <c r="O519" s="296">
        <v>0</v>
      </c>
      <c r="P519" s="417"/>
      <c r="Q519" s="417"/>
      <c r="R519" s="295"/>
      <c r="S519" s="295">
        <f t="shared" si="223"/>
        <v>1127</v>
      </c>
      <c r="T519" s="295">
        <v>1127</v>
      </c>
      <c r="U519" s="295"/>
      <c r="V519" s="295"/>
      <c r="W519" s="295">
        <f t="shared" si="224"/>
        <v>0</v>
      </c>
      <c r="X519" s="295"/>
      <c r="Y519" s="295"/>
      <c r="Z519" s="295"/>
      <c r="AA519" s="418">
        <f t="shared" si="217"/>
        <v>0</v>
      </c>
      <c r="AB519" s="418"/>
      <c r="AC519" s="295"/>
      <c r="AD519" s="295"/>
      <c r="AE519" s="418">
        <f t="shared" si="218"/>
        <v>0</v>
      </c>
      <c r="AF519" s="418"/>
      <c r="AG519" s="295"/>
      <c r="AH519" s="295"/>
      <c r="AI519" s="418">
        <f t="shared" si="219"/>
        <v>1127</v>
      </c>
      <c r="AJ519" s="295">
        <v>1127</v>
      </c>
      <c r="AK519" s="295"/>
      <c r="AL519" s="295"/>
      <c r="AM519" s="418">
        <f t="shared" si="220"/>
        <v>2117</v>
      </c>
      <c r="AN519" s="295">
        <v>2117</v>
      </c>
      <c r="AO519" s="295"/>
      <c r="AP519" s="295"/>
      <c r="AQ519" s="295">
        <f t="shared" si="221"/>
        <v>183</v>
      </c>
      <c r="AR519" s="295">
        <v>183</v>
      </c>
      <c r="AS519" s="295"/>
      <c r="AT519" s="295">
        <v>0</v>
      </c>
      <c r="AU519" s="295"/>
      <c r="AV519" s="295">
        <f t="shared" si="222"/>
        <v>183</v>
      </c>
      <c r="AW519" s="295">
        <v>183</v>
      </c>
      <c r="AX519" s="295"/>
      <c r="AY519" s="295"/>
      <c r="AZ519" s="295"/>
      <c r="BA519" s="297"/>
      <c r="BB519" s="297"/>
      <c r="BC519" s="297"/>
      <c r="BD519" s="210">
        <f t="shared" ref="BD519:BD521" si="227">AW519</f>
        <v>183</v>
      </c>
      <c r="BE519" s="908">
        <f t="shared" si="205"/>
        <v>990</v>
      </c>
      <c r="BF519" s="298">
        <v>2022</v>
      </c>
      <c r="BG519" s="298" t="s">
        <v>2324</v>
      </c>
      <c r="BH519" s="406" t="s">
        <v>2327</v>
      </c>
      <c r="BI519" s="299"/>
      <c r="BJ519" s="300"/>
      <c r="BK519" s="300"/>
      <c r="BL519" s="300"/>
      <c r="BM519" s="300"/>
      <c r="BN519" s="300"/>
    </row>
    <row r="520" spans="1:66" s="224" customFormat="1" ht="30">
      <c r="A520" s="308"/>
      <c r="B520" s="414" t="s">
        <v>960</v>
      </c>
      <c r="C520" s="415" t="s">
        <v>832</v>
      </c>
      <c r="D520" s="415" t="s">
        <v>961</v>
      </c>
      <c r="E520" s="416" t="s">
        <v>444</v>
      </c>
      <c r="F520" s="292" t="s">
        <v>962</v>
      </c>
      <c r="G520" s="292">
        <v>2730</v>
      </c>
      <c r="H520" s="292">
        <v>2730</v>
      </c>
      <c r="I520" s="292"/>
      <c r="J520" s="292"/>
      <c r="K520" s="294">
        <v>2905</v>
      </c>
      <c r="L520" s="294">
        <v>2730</v>
      </c>
      <c r="M520" s="983">
        <v>727</v>
      </c>
      <c r="N520" s="295">
        <v>450</v>
      </c>
      <c r="O520" s="296">
        <v>0</v>
      </c>
      <c r="P520" s="296"/>
      <c r="Q520" s="417"/>
      <c r="R520" s="295"/>
      <c r="S520" s="295">
        <f t="shared" si="223"/>
        <v>1268</v>
      </c>
      <c r="T520" s="295">
        <v>1268</v>
      </c>
      <c r="U520" s="295"/>
      <c r="V520" s="295"/>
      <c r="W520" s="295">
        <f t="shared" si="224"/>
        <v>0</v>
      </c>
      <c r="X520" s="295"/>
      <c r="Y520" s="295"/>
      <c r="Z520" s="295"/>
      <c r="AA520" s="418">
        <f t="shared" si="217"/>
        <v>0</v>
      </c>
      <c r="AB520" s="418"/>
      <c r="AC520" s="295"/>
      <c r="AD520" s="295"/>
      <c r="AE520" s="418">
        <f t="shared" si="218"/>
        <v>0</v>
      </c>
      <c r="AF520" s="418"/>
      <c r="AG520" s="295"/>
      <c r="AH520" s="295"/>
      <c r="AI520" s="418">
        <f t="shared" si="219"/>
        <v>1268</v>
      </c>
      <c r="AJ520" s="295">
        <v>1268</v>
      </c>
      <c r="AK520" s="295"/>
      <c r="AL520" s="295"/>
      <c r="AM520" s="418">
        <f t="shared" si="220"/>
        <v>2518</v>
      </c>
      <c r="AN520" s="295">
        <v>2518</v>
      </c>
      <c r="AO520" s="295"/>
      <c r="AP520" s="295"/>
      <c r="AQ520" s="295">
        <f t="shared" si="221"/>
        <v>212</v>
      </c>
      <c r="AR520" s="295">
        <v>212</v>
      </c>
      <c r="AS520" s="295"/>
      <c r="AT520" s="295">
        <v>0</v>
      </c>
      <c r="AU520" s="295"/>
      <c r="AV520" s="295">
        <f t="shared" si="222"/>
        <v>212</v>
      </c>
      <c r="AW520" s="295">
        <v>212</v>
      </c>
      <c r="AX520" s="295"/>
      <c r="AY520" s="295"/>
      <c r="AZ520" s="295"/>
      <c r="BA520" s="297"/>
      <c r="BB520" s="297"/>
      <c r="BC520" s="297"/>
      <c r="BD520" s="210">
        <f t="shared" si="227"/>
        <v>212</v>
      </c>
      <c r="BE520" s="908">
        <f t="shared" si="205"/>
        <v>1250</v>
      </c>
      <c r="BF520" s="298">
        <v>2022</v>
      </c>
      <c r="BG520" s="298" t="s">
        <v>2324</v>
      </c>
      <c r="BH520" s="406" t="s">
        <v>2327</v>
      </c>
      <c r="BI520" s="299"/>
      <c r="BJ520" s="300"/>
      <c r="BK520" s="300"/>
      <c r="BL520" s="300"/>
      <c r="BM520" s="300"/>
      <c r="BN520" s="300"/>
    </row>
    <row r="521" spans="1:66" s="224" customFormat="1" ht="31.5">
      <c r="A521" s="308"/>
      <c r="B521" s="414" t="s">
        <v>963</v>
      </c>
      <c r="C521" s="415" t="s">
        <v>845</v>
      </c>
      <c r="D521" s="415" t="s">
        <v>964</v>
      </c>
      <c r="E521" s="416" t="s">
        <v>444</v>
      </c>
      <c r="F521" s="292" t="s">
        <v>965</v>
      </c>
      <c r="G521" s="419">
        <v>2906</v>
      </c>
      <c r="H521" s="292">
        <v>2906</v>
      </c>
      <c r="I521" s="292"/>
      <c r="J521" s="292"/>
      <c r="K521" s="294">
        <v>2906</v>
      </c>
      <c r="L521" s="294">
        <v>2906</v>
      </c>
      <c r="M521" s="983">
        <v>1421</v>
      </c>
      <c r="N521" s="295">
        <v>667</v>
      </c>
      <c r="O521" s="296">
        <v>296.91300000000001</v>
      </c>
      <c r="P521" s="296">
        <v>296.91300000000001</v>
      </c>
      <c r="Q521" s="417"/>
      <c r="R521" s="295"/>
      <c r="S521" s="295">
        <f t="shared" si="223"/>
        <v>1556</v>
      </c>
      <c r="T521" s="295">
        <v>1556</v>
      </c>
      <c r="U521" s="295"/>
      <c r="V521" s="295"/>
      <c r="W521" s="295">
        <f t="shared" si="224"/>
        <v>296.91300000000001</v>
      </c>
      <c r="X521" s="295">
        <v>296.91300000000001</v>
      </c>
      <c r="Y521" s="295"/>
      <c r="Z521" s="295"/>
      <c r="AA521" s="418">
        <f t="shared" si="217"/>
        <v>667.4</v>
      </c>
      <c r="AB521" s="418">
        <v>667.4</v>
      </c>
      <c r="AC521" s="295"/>
      <c r="AD521" s="295"/>
      <c r="AE521" s="418">
        <f t="shared" si="218"/>
        <v>296.91300000000001</v>
      </c>
      <c r="AF521" s="418">
        <v>296.91300000000001</v>
      </c>
      <c r="AG521" s="295"/>
      <c r="AH521" s="295"/>
      <c r="AI521" s="418">
        <f t="shared" si="219"/>
        <v>1556</v>
      </c>
      <c r="AJ521" s="295">
        <v>1556</v>
      </c>
      <c r="AK521" s="295"/>
      <c r="AL521" s="295"/>
      <c r="AM521" s="418">
        <f t="shared" si="220"/>
        <v>2806</v>
      </c>
      <c r="AN521" s="295">
        <v>2806</v>
      </c>
      <c r="AO521" s="295"/>
      <c r="AP521" s="295"/>
      <c r="AQ521" s="295">
        <f t="shared" si="221"/>
        <v>100</v>
      </c>
      <c r="AR521" s="295">
        <v>100</v>
      </c>
      <c r="AS521" s="295"/>
      <c r="AT521" s="295">
        <v>0</v>
      </c>
      <c r="AU521" s="295"/>
      <c r="AV521" s="295">
        <f t="shared" si="222"/>
        <v>100</v>
      </c>
      <c r="AW521" s="295">
        <v>100</v>
      </c>
      <c r="AX521" s="295"/>
      <c r="AY521" s="295"/>
      <c r="AZ521" s="295"/>
      <c r="BA521" s="297"/>
      <c r="BB521" s="297"/>
      <c r="BC521" s="297"/>
      <c r="BD521" s="210">
        <f t="shared" si="227"/>
        <v>100</v>
      </c>
      <c r="BE521" s="908">
        <f t="shared" si="205"/>
        <v>1250</v>
      </c>
      <c r="BF521" s="298">
        <v>2022</v>
      </c>
      <c r="BG521" s="298" t="s">
        <v>2324</v>
      </c>
      <c r="BH521" s="406" t="s">
        <v>2327</v>
      </c>
      <c r="BI521" s="299"/>
      <c r="BJ521" s="300"/>
      <c r="BK521" s="300"/>
      <c r="BL521" s="300"/>
      <c r="BM521" s="300"/>
      <c r="BN521" s="300"/>
    </row>
    <row r="522" spans="1:66" s="50" customFormat="1" ht="31.5" hidden="1">
      <c r="A522" s="163"/>
      <c r="B522" s="176" t="s">
        <v>966</v>
      </c>
      <c r="C522" s="173"/>
      <c r="D522" s="173"/>
      <c r="E522" s="174"/>
      <c r="F522" s="118"/>
      <c r="G522" s="175">
        <v>821</v>
      </c>
      <c r="H522" s="118">
        <v>821</v>
      </c>
      <c r="I522" s="118"/>
      <c r="J522" s="118"/>
      <c r="K522" s="134">
        <v>821</v>
      </c>
      <c r="L522" s="134">
        <v>821</v>
      </c>
      <c r="M522" s="1006"/>
      <c r="N522" s="146"/>
      <c r="O522" s="164">
        <v>0</v>
      </c>
      <c r="P522" s="164"/>
      <c r="Q522" s="165"/>
      <c r="R522" s="165"/>
      <c r="S522" s="165">
        <f t="shared" si="223"/>
        <v>0</v>
      </c>
      <c r="T522" s="165"/>
      <c r="U522" s="165"/>
      <c r="V522" s="165"/>
      <c r="W522" s="146">
        <f t="shared" si="224"/>
        <v>0</v>
      </c>
      <c r="X522" s="165"/>
      <c r="Y522" s="165"/>
      <c r="Z522" s="165"/>
      <c r="AA522" s="146">
        <f t="shared" si="217"/>
        <v>0</v>
      </c>
      <c r="AB522" s="146"/>
      <c r="AC522" s="165"/>
      <c r="AD522" s="165"/>
      <c r="AE522" s="146">
        <f t="shared" si="218"/>
        <v>0</v>
      </c>
      <c r="AF522" s="165"/>
      <c r="AG522" s="165"/>
      <c r="AH522" s="165"/>
      <c r="AI522" s="146">
        <f t="shared" si="219"/>
        <v>0</v>
      </c>
      <c r="AJ522" s="165"/>
      <c r="AK522" s="165"/>
      <c r="AL522" s="165"/>
      <c r="AM522" s="146">
        <f t="shared" si="220"/>
        <v>0</v>
      </c>
      <c r="AN522" s="165"/>
      <c r="AO522" s="165"/>
      <c r="AP522" s="165"/>
      <c r="AQ522" s="165">
        <f t="shared" si="221"/>
        <v>821</v>
      </c>
      <c r="AR522" s="146">
        <v>821</v>
      </c>
      <c r="AS522" s="165"/>
      <c r="AT522" s="146">
        <v>0</v>
      </c>
      <c r="AU522" s="165"/>
      <c r="AV522" s="165">
        <f t="shared" si="222"/>
        <v>0</v>
      </c>
      <c r="AW522" s="165"/>
      <c r="AX522" s="165"/>
      <c r="AY522" s="165"/>
      <c r="AZ522" s="165"/>
      <c r="BA522" s="193"/>
      <c r="BB522" s="193"/>
      <c r="BC522" s="193"/>
      <c r="BD522" s="193"/>
      <c r="BE522" s="934">
        <f t="shared" si="205"/>
        <v>0</v>
      </c>
      <c r="BF522" s="196"/>
      <c r="BG522" s="196"/>
      <c r="BH522" s="196"/>
      <c r="BI522" s="67"/>
      <c r="BJ522" s="65"/>
      <c r="BK522" s="65"/>
      <c r="BL522" s="65"/>
      <c r="BM522" s="65"/>
      <c r="BN522" s="65"/>
    </row>
    <row r="523" spans="1:66" s="50" customFormat="1" ht="18.75" hidden="1">
      <c r="A523" s="163"/>
      <c r="B523" s="177" t="s">
        <v>383</v>
      </c>
      <c r="C523" s="173"/>
      <c r="D523" s="173"/>
      <c r="E523" s="174"/>
      <c r="F523" s="118"/>
      <c r="G523" s="178">
        <v>360</v>
      </c>
      <c r="H523" s="178">
        <v>360</v>
      </c>
      <c r="I523" s="118"/>
      <c r="J523" s="118"/>
      <c r="K523" s="134">
        <v>360</v>
      </c>
      <c r="L523" s="178">
        <v>360</v>
      </c>
      <c r="M523" s="1006"/>
      <c r="N523" s="146"/>
      <c r="O523" s="164">
        <v>0</v>
      </c>
      <c r="P523" s="164"/>
      <c r="Q523" s="165"/>
      <c r="R523" s="165"/>
      <c r="S523" s="165">
        <f t="shared" si="223"/>
        <v>0</v>
      </c>
      <c r="T523" s="165"/>
      <c r="U523" s="165"/>
      <c r="V523" s="165"/>
      <c r="W523" s="146">
        <f t="shared" si="224"/>
        <v>0</v>
      </c>
      <c r="X523" s="165"/>
      <c r="Y523" s="165"/>
      <c r="Z523" s="165"/>
      <c r="AA523" s="146">
        <f t="shared" si="217"/>
        <v>0</v>
      </c>
      <c r="AB523" s="146"/>
      <c r="AC523" s="165"/>
      <c r="AD523" s="165"/>
      <c r="AE523" s="146">
        <f t="shared" si="218"/>
        <v>0</v>
      </c>
      <c r="AF523" s="165"/>
      <c r="AG523" s="165"/>
      <c r="AH523" s="165"/>
      <c r="AI523" s="146">
        <f t="shared" si="219"/>
        <v>0</v>
      </c>
      <c r="AJ523" s="165"/>
      <c r="AK523" s="165"/>
      <c r="AL523" s="165"/>
      <c r="AM523" s="146">
        <f t="shared" si="220"/>
        <v>0</v>
      </c>
      <c r="AN523" s="165"/>
      <c r="AO523" s="165"/>
      <c r="AP523" s="165"/>
      <c r="AQ523" s="165">
        <f t="shared" si="221"/>
        <v>360</v>
      </c>
      <c r="AR523" s="146">
        <v>360</v>
      </c>
      <c r="AS523" s="165"/>
      <c r="AT523" s="146">
        <v>0</v>
      </c>
      <c r="AU523" s="165"/>
      <c r="AV523" s="165">
        <f t="shared" si="222"/>
        <v>0</v>
      </c>
      <c r="AW523" s="165"/>
      <c r="AX523" s="165"/>
      <c r="AY523" s="165"/>
      <c r="AZ523" s="165"/>
      <c r="BA523" s="193"/>
      <c r="BB523" s="193"/>
      <c r="BC523" s="193"/>
      <c r="BD523" s="193"/>
      <c r="BE523" s="934">
        <f t="shared" si="205"/>
        <v>0</v>
      </c>
      <c r="BF523" s="196"/>
      <c r="BG523" s="196"/>
      <c r="BH523" s="196"/>
      <c r="BI523" s="67"/>
      <c r="BJ523" s="65"/>
      <c r="BK523" s="65"/>
      <c r="BL523" s="65"/>
      <c r="BM523" s="65"/>
      <c r="BN523" s="65"/>
    </row>
    <row r="524" spans="1:66" s="50" customFormat="1" ht="18.75" hidden="1">
      <c r="A524" s="144"/>
      <c r="B524" s="179" t="s">
        <v>384</v>
      </c>
      <c r="C524" s="173"/>
      <c r="D524" s="173"/>
      <c r="E524" s="174"/>
      <c r="F524" s="118"/>
      <c r="G524" s="178">
        <v>1280</v>
      </c>
      <c r="H524" s="178">
        <v>1280</v>
      </c>
      <c r="I524" s="118"/>
      <c r="J524" s="118"/>
      <c r="K524" s="134">
        <v>1280</v>
      </c>
      <c r="L524" s="178">
        <v>1280</v>
      </c>
      <c r="M524" s="1006"/>
      <c r="N524" s="146"/>
      <c r="O524" s="164">
        <v>0</v>
      </c>
      <c r="P524" s="147"/>
      <c r="Q524" s="146"/>
      <c r="R524" s="146"/>
      <c r="S524" s="165">
        <f t="shared" si="223"/>
        <v>0</v>
      </c>
      <c r="T524" s="146"/>
      <c r="U524" s="146"/>
      <c r="V524" s="146"/>
      <c r="W524" s="146">
        <f t="shared" si="224"/>
        <v>0</v>
      </c>
      <c r="X524" s="146"/>
      <c r="Y524" s="146"/>
      <c r="Z524" s="146"/>
      <c r="AA524" s="146">
        <f t="shared" si="217"/>
        <v>0</v>
      </c>
      <c r="AB524" s="146"/>
      <c r="AC524" s="146"/>
      <c r="AD524" s="146"/>
      <c r="AE524" s="146">
        <f t="shared" si="218"/>
        <v>0</v>
      </c>
      <c r="AF524" s="146"/>
      <c r="AG524" s="146"/>
      <c r="AH524" s="146"/>
      <c r="AI524" s="146">
        <f t="shared" si="219"/>
        <v>0</v>
      </c>
      <c r="AJ524" s="146"/>
      <c r="AK524" s="146"/>
      <c r="AL524" s="146"/>
      <c r="AM524" s="146">
        <f t="shared" si="220"/>
        <v>0</v>
      </c>
      <c r="AN524" s="146"/>
      <c r="AO524" s="146"/>
      <c r="AP524" s="146"/>
      <c r="AQ524" s="165">
        <f t="shared" si="221"/>
        <v>1280</v>
      </c>
      <c r="AR524" s="146">
        <v>1280</v>
      </c>
      <c r="AS524" s="146"/>
      <c r="AT524" s="146">
        <v>0</v>
      </c>
      <c r="AU524" s="146"/>
      <c r="AV524" s="165">
        <f t="shared" si="222"/>
        <v>0</v>
      </c>
      <c r="AW524" s="146"/>
      <c r="AX524" s="146"/>
      <c r="AY524" s="146"/>
      <c r="AZ524" s="146"/>
      <c r="BA524" s="191"/>
      <c r="BB524" s="191"/>
      <c r="BC524" s="191"/>
      <c r="BD524" s="191"/>
      <c r="BE524" s="935">
        <f t="shared" si="205"/>
        <v>0</v>
      </c>
      <c r="BF524" s="196"/>
      <c r="BG524" s="196"/>
      <c r="BH524" s="196"/>
      <c r="BI524" s="18"/>
      <c r="BJ524" s="65"/>
      <c r="BK524" s="65"/>
      <c r="BL524" s="65"/>
      <c r="BM524" s="65"/>
      <c r="BN524" s="65"/>
    </row>
    <row r="525" spans="1:66" s="50" customFormat="1" ht="18.75" hidden="1">
      <c r="A525" s="144"/>
      <c r="B525" s="179" t="s">
        <v>385</v>
      </c>
      <c r="C525" s="173"/>
      <c r="D525" s="173"/>
      <c r="E525" s="174"/>
      <c r="F525" s="118"/>
      <c r="G525" s="178">
        <v>1710</v>
      </c>
      <c r="H525" s="178">
        <v>1710</v>
      </c>
      <c r="I525" s="118"/>
      <c r="J525" s="118"/>
      <c r="K525" s="134">
        <v>1710</v>
      </c>
      <c r="L525" s="178">
        <v>1710</v>
      </c>
      <c r="M525" s="1006"/>
      <c r="N525" s="146"/>
      <c r="O525" s="164">
        <v>0</v>
      </c>
      <c r="P525" s="147"/>
      <c r="Q525" s="146"/>
      <c r="R525" s="146"/>
      <c r="S525" s="165">
        <f t="shared" si="223"/>
        <v>0</v>
      </c>
      <c r="T525" s="146"/>
      <c r="U525" s="146"/>
      <c r="V525" s="146"/>
      <c r="W525" s="146">
        <f t="shared" si="224"/>
        <v>0</v>
      </c>
      <c r="X525" s="146"/>
      <c r="Y525" s="146"/>
      <c r="Z525" s="146"/>
      <c r="AA525" s="146">
        <f t="shared" si="217"/>
        <v>0</v>
      </c>
      <c r="AB525" s="146"/>
      <c r="AC525" s="146"/>
      <c r="AD525" s="146"/>
      <c r="AE525" s="146">
        <f t="shared" si="218"/>
        <v>0</v>
      </c>
      <c r="AF525" s="146"/>
      <c r="AG525" s="146"/>
      <c r="AH525" s="146"/>
      <c r="AI525" s="146">
        <f t="shared" si="219"/>
        <v>0</v>
      </c>
      <c r="AJ525" s="146"/>
      <c r="AK525" s="146"/>
      <c r="AL525" s="146"/>
      <c r="AM525" s="146">
        <f t="shared" si="220"/>
        <v>0</v>
      </c>
      <c r="AN525" s="146"/>
      <c r="AO525" s="146"/>
      <c r="AP525" s="146"/>
      <c r="AQ525" s="165">
        <f t="shared" si="221"/>
        <v>1710</v>
      </c>
      <c r="AR525" s="146">
        <v>1710</v>
      </c>
      <c r="AS525" s="146"/>
      <c r="AT525" s="146">
        <v>0</v>
      </c>
      <c r="AU525" s="146"/>
      <c r="AV525" s="165">
        <f t="shared" si="222"/>
        <v>0</v>
      </c>
      <c r="AW525" s="146"/>
      <c r="AX525" s="146"/>
      <c r="AY525" s="146"/>
      <c r="AZ525" s="146"/>
      <c r="BA525" s="191"/>
      <c r="BB525" s="191"/>
      <c r="BC525" s="191"/>
      <c r="BD525" s="191"/>
      <c r="BE525" s="935">
        <f t="shared" si="205"/>
        <v>0</v>
      </c>
      <c r="BF525" s="196"/>
      <c r="BG525" s="196"/>
      <c r="BH525" s="196"/>
      <c r="BI525" s="18"/>
      <c r="BJ525" s="65"/>
      <c r="BK525" s="65"/>
      <c r="BL525" s="65"/>
      <c r="BM525" s="65"/>
      <c r="BN525" s="65"/>
    </row>
    <row r="526" spans="1:66" s="28" customFormat="1" ht="18.75" hidden="1">
      <c r="A526" s="37" t="s">
        <v>60</v>
      </c>
      <c r="B526" s="48" t="s">
        <v>61</v>
      </c>
      <c r="C526" s="26"/>
      <c r="D526" s="26"/>
      <c r="E526" s="26"/>
      <c r="F526" s="91"/>
      <c r="G526" s="92">
        <f>SUM(G527:G530)</f>
        <v>10784</v>
      </c>
      <c r="H526" s="92">
        <f t="shared" ref="H526:BE526" si="228">SUM(H527:H530)</f>
        <v>10784</v>
      </c>
      <c r="I526" s="92">
        <f t="shared" si="228"/>
        <v>0</v>
      </c>
      <c r="J526" s="92">
        <f t="shared" si="228"/>
        <v>0</v>
      </c>
      <c r="K526" s="92">
        <f t="shared" si="228"/>
        <v>11690</v>
      </c>
      <c r="L526" s="92">
        <f t="shared" si="228"/>
        <v>11690</v>
      </c>
      <c r="M526" s="984">
        <f t="shared" si="228"/>
        <v>6008</v>
      </c>
      <c r="N526" s="92">
        <f t="shared" si="228"/>
        <v>2834</v>
      </c>
      <c r="O526" s="92">
        <f t="shared" si="228"/>
        <v>0</v>
      </c>
      <c r="P526" s="92">
        <f t="shared" si="228"/>
        <v>0</v>
      </c>
      <c r="Q526" s="92">
        <f t="shared" si="228"/>
        <v>0</v>
      </c>
      <c r="R526" s="92">
        <f t="shared" si="228"/>
        <v>0</v>
      </c>
      <c r="S526" s="92">
        <f t="shared" si="228"/>
        <v>5020</v>
      </c>
      <c r="T526" s="92">
        <f t="shared" si="228"/>
        <v>5020</v>
      </c>
      <c r="U526" s="92">
        <f t="shared" si="228"/>
        <v>0</v>
      </c>
      <c r="V526" s="92">
        <f t="shared" si="228"/>
        <v>0</v>
      </c>
      <c r="W526" s="92">
        <f t="shared" si="228"/>
        <v>0</v>
      </c>
      <c r="X526" s="92">
        <f t="shared" si="228"/>
        <v>0</v>
      </c>
      <c r="Y526" s="92">
        <f t="shared" si="228"/>
        <v>0</v>
      </c>
      <c r="Z526" s="92">
        <f t="shared" si="228"/>
        <v>0</v>
      </c>
      <c r="AA526" s="92">
        <f t="shared" si="228"/>
        <v>1299.3699999999999</v>
      </c>
      <c r="AB526" s="92">
        <f t="shared" si="228"/>
        <v>1299.3699999999999</v>
      </c>
      <c r="AC526" s="92">
        <f t="shared" si="228"/>
        <v>0</v>
      </c>
      <c r="AD526" s="92">
        <f t="shared" si="228"/>
        <v>0</v>
      </c>
      <c r="AE526" s="92">
        <f t="shared" si="228"/>
        <v>0</v>
      </c>
      <c r="AF526" s="92">
        <f t="shared" si="228"/>
        <v>0</v>
      </c>
      <c r="AG526" s="92">
        <f t="shared" si="228"/>
        <v>0</v>
      </c>
      <c r="AH526" s="92">
        <f t="shared" si="228"/>
        <v>0</v>
      </c>
      <c r="AI526" s="92">
        <f t="shared" si="228"/>
        <v>5020</v>
      </c>
      <c r="AJ526" s="92">
        <f t="shared" si="228"/>
        <v>5020</v>
      </c>
      <c r="AK526" s="92">
        <f t="shared" si="228"/>
        <v>0</v>
      </c>
      <c r="AL526" s="92">
        <f t="shared" si="228"/>
        <v>0</v>
      </c>
      <c r="AM526" s="92">
        <f t="shared" si="228"/>
        <v>9453</v>
      </c>
      <c r="AN526" s="92">
        <f t="shared" si="228"/>
        <v>9453</v>
      </c>
      <c r="AO526" s="92">
        <f t="shared" si="228"/>
        <v>0</v>
      </c>
      <c r="AP526" s="92">
        <f t="shared" si="228"/>
        <v>0</v>
      </c>
      <c r="AQ526" s="92">
        <f t="shared" si="228"/>
        <v>2237</v>
      </c>
      <c r="AR526" s="92">
        <f t="shared" si="228"/>
        <v>2237</v>
      </c>
      <c r="AS526" s="92">
        <f t="shared" si="228"/>
        <v>0</v>
      </c>
      <c r="AT526" s="92">
        <f t="shared" si="228"/>
        <v>0</v>
      </c>
      <c r="AU526" s="92">
        <f t="shared" si="228"/>
        <v>0</v>
      </c>
      <c r="AV526" s="92">
        <f t="shared" si="228"/>
        <v>1082.3499999999999</v>
      </c>
      <c r="AW526" s="92">
        <f t="shared" si="228"/>
        <v>1082.3499999999999</v>
      </c>
      <c r="AX526" s="92">
        <f t="shared" si="228"/>
        <v>0</v>
      </c>
      <c r="AY526" s="92">
        <f t="shared" si="228"/>
        <v>0</v>
      </c>
      <c r="AZ526" s="92">
        <f t="shared" si="228"/>
        <v>0</v>
      </c>
      <c r="BA526" s="92">
        <f t="shared" si="228"/>
        <v>0</v>
      </c>
      <c r="BB526" s="92">
        <f t="shared" si="228"/>
        <v>0</v>
      </c>
      <c r="BC526" s="92">
        <f t="shared" si="228"/>
        <v>0</v>
      </c>
      <c r="BD526" s="92">
        <f t="shared" si="228"/>
        <v>98</v>
      </c>
      <c r="BE526" s="92">
        <f t="shared" si="228"/>
        <v>4433</v>
      </c>
      <c r="BF526" s="198"/>
      <c r="BG526" s="198"/>
      <c r="BH526" s="198"/>
      <c r="BI526" s="27"/>
    </row>
    <row r="527" spans="1:66" s="321" customFormat="1" ht="31.5">
      <c r="A527" s="311" t="s">
        <v>46</v>
      </c>
      <c r="B527" s="324" t="s">
        <v>604</v>
      </c>
      <c r="C527" s="325" t="s">
        <v>605</v>
      </c>
      <c r="D527" s="325" t="s">
        <v>606</v>
      </c>
      <c r="E527" s="325" t="s">
        <v>524</v>
      </c>
      <c r="F527" s="293" t="s">
        <v>607</v>
      </c>
      <c r="G527" s="318">
        <v>2905</v>
      </c>
      <c r="H527" s="318">
        <v>2905</v>
      </c>
      <c r="I527" s="420"/>
      <c r="J527" s="420"/>
      <c r="K527" s="318">
        <v>2905</v>
      </c>
      <c r="L527" s="318">
        <v>2905</v>
      </c>
      <c r="M527" s="988">
        <v>2794</v>
      </c>
      <c r="N527" s="318">
        <v>1430</v>
      </c>
      <c r="O527" s="315">
        <f t="shared" ref="O527:O528" si="229">P527+Q527+R527</f>
        <v>0</v>
      </c>
      <c r="P527" s="316"/>
      <c r="Q527" s="316"/>
      <c r="R527" s="316"/>
      <c r="S527" s="315">
        <f t="shared" si="223"/>
        <v>600</v>
      </c>
      <c r="T527" s="421">
        <v>600</v>
      </c>
      <c r="U527" s="316"/>
      <c r="V527" s="316"/>
      <c r="W527" s="315">
        <f t="shared" si="224"/>
        <v>0</v>
      </c>
      <c r="X527" s="421"/>
      <c r="Y527" s="316"/>
      <c r="Z527" s="316"/>
      <c r="AA527" s="315">
        <f t="shared" si="217"/>
        <v>546.096</v>
      </c>
      <c r="AB527" s="421">
        <v>546.096</v>
      </c>
      <c r="AC527" s="316"/>
      <c r="AD527" s="316"/>
      <c r="AE527" s="315">
        <f t="shared" si="218"/>
        <v>0</v>
      </c>
      <c r="AF527" s="316"/>
      <c r="AG527" s="316"/>
      <c r="AH527" s="316"/>
      <c r="AI527" s="315">
        <f t="shared" si="219"/>
        <v>600</v>
      </c>
      <c r="AJ527" s="316">
        <f t="shared" ref="AJ527:AJ528" si="230">T527</f>
        <v>600</v>
      </c>
      <c r="AK527" s="316"/>
      <c r="AL527" s="316"/>
      <c r="AM527" s="315">
        <f t="shared" si="220"/>
        <v>2850</v>
      </c>
      <c r="AN527" s="316">
        <v>2850</v>
      </c>
      <c r="AO527" s="316"/>
      <c r="AP527" s="316"/>
      <c r="AQ527" s="315">
        <f t="shared" si="221"/>
        <v>55</v>
      </c>
      <c r="AR527" s="317">
        <f t="shared" ref="AR527:AR528" si="231">L527-AN527</f>
        <v>55</v>
      </c>
      <c r="AS527" s="316"/>
      <c r="AT527" s="316"/>
      <c r="AU527" s="316"/>
      <c r="AV527" s="315">
        <f t="shared" si="222"/>
        <v>55</v>
      </c>
      <c r="AW527" s="316">
        <f>AR527</f>
        <v>55</v>
      </c>
      <c r="AX527" s="316"/>
      <c r="AY527" s="316"/>
      <c r="AZ527" s="316"/>
      <c r="BA527" s="258"/>
      <c r="BB527" s="258"/>
      <c r="BC527" s="258"/>
      <c r="BD527" s="210">
        <f t="shared" ref="BD527:BD528" si="232">AW527</f>
        <v>55</v>
      </c>
      <c r="BE527" s="903">
        <f t="shared" si="205"/>
        <v>2250</v>
      </c>
      <c r="BF527" s="319">
        <v>2022</v>
      </c>
      <c r="BG527" s="319" t="s">
        <v>2324</v>
      </c>
      <c r="BH527" s="319" t="s">
        <v>2327</v>
      </c>
      <c r="BI527" s="422"/>
    </row>
    <row r="528" spans="1:66" s="321" customFormat="1" ht="31.5">
      <c r="A528" s="311" t="s">
        <v>48</v>
      </c>
      <c r="B528" s="324" t="s">
        <v>608</v>
      </c>
      <c r="C528" s="325" t="s">
        <v>605</v>
      </c>
      <c r="D528" s="325" t="s">
        <v>609</v>
      </c>
      <c r="E528" s="325" t="s">
        <v>524</v>
      </c>
      <c r="F528" s="293" t="s">
        <v>610</v>
      </c>
      <c r="G528" s="318">
        <v>2906</v>
      </c>
      <c r="H528" s="318">
        <v>2906</v>
      </c>
      <c r="I528" s="420"/>
      <c r="J528" s="420"/>
      <c r="K528" s="318">
        <v>2906</v>
      </c>
      <c r="L528" s="318">
        <v>2906</v>
      </c>
      <c r="M528" s="988">
        <v>2797</v>
      </c>
      <c r="N528" s="318">
        <v>987</v>
      </c>
      <c r="O528" s="315">
        <f t="shared" si="229"/>
        <v>0</v>
      </c>
      <c r="P528" s="316"/>
      <c r="Q528" s="316"/>
      <c r="R528" s="316"/>
      <c r="S528" s="315">
        <f t="shared" si="223"/>
        <v>680</v>
      </c>
      <c r="T528" s="421">
        <v>680</v>
      </c>
      <c r="U528" s="316"/>
      <c r="V528" s="316"/>
      <c r="W528" s="315">
        <f t="shared" si="224"/>
        <v>0</v>
      </c>
      <c r="X528" s="421"/>
      <c r="Y528" s="316"/>
      <c r="Z528" s="316"/>
      <c r="AA528" s="315">
        <f t="shared" si="217"/>
        <v>614.39699999999993</v>
      </c>
      <c r="AB528" s="421">
        <v>614.39699999999993</v>
      </c>
      <c r="AC528" s="316"/>
      <c r="AD528" s="316"/>
      <c r="AE528" s="315">
        <f t="shared" si="218"/>
        <v>0</v>
      </c>
      <c r="AF528" s="316"/>
      <c r="AG528" s="316"/>
      <c r="AH528" s="316"/>
      <c r="AI528" s="315">
        <f t="shared" si="219"/>
        <v>680</v>
      </c>
      <c r="AJ528" s="316">
        <f t="shared" si="230"/>
        <v>680</v>
      </c>
      <c r="AK528" s="316"/>
      <c r="AL528" s="316"/>
      <c r="AM528" s="315">
        <f t="shared" si="220"/>
        <v>2863</v>
      </c>
      <c r="AN528" s="316">
        <v>2863</v>
      </c>
      <c r="AO528" s="316"/>
      <c r="AP528" s="316"/>
      <c r="AQ528" s="315">
        <f t="shared" si="221"/>
        <v>43</v>
      </c>
      <c r="AR528" s="317">
        <f t="shared" si="231"/>
        <v>43</v>
      </c>
      <c r="AS528" s="316"/>
      <c r="AT528" s="316"/>
      <c r="AU528" s="316"/>
      <c r="AV528" s="315">
        <f t="shared" si="222"/>
        <v>43</v>
      </c>
      <c r="AW528" s="316">
        <f>AR528</f>
        <v>43</v>
      </c>
      <c r="AX528" s="316"/>
      <c r="AY528" s="316"/>
      <c r="AZ528" s="316"/>
      <c r="BA528" s="258"/>
      <c r="BB528" s="258"/>
      <c r="BC528" s="258"/>
      <c r="BD528" s="210">
        <f t="shared" si="232"/>
        <v>43</v>
      </c>
      <c r="BE528" s="903">
        <f t="shared" si="205"/>
        <v>2183</v>
      </c>
      <c r="BF528" s="319">
        <v>2022</v>
      </c>
      <c r="BG528" s="319" t="s">
        <v>2324</v>
      </c>
      <c r="BH528" s="319" t="s">
        <v>2327</v>
      </c>
      <c r="BI528" s="422"/>
    </row>
    <row r="529" spans="1:61" s="552" customFormat="1" ht="31.5" hidden="1">
      <c r="A529" s="543" t="s">
        <v>46</v>
      </c>
      <c r="B529" s="632" t="s">
        <v>611</v>
      </c>
      <c r="C529" s="603" t="s">
        <v>513</v>
      </c>
      <c r="D529" s="603" t="s">
        <v>612</v>
      </c>
      <c r="E529" s="603" t="s">
        <v>598</v>
      </c>
      <c r="F529" s="633" t="s">
        <v>613</v>
      </c>
      <c r="G529" s="547">
        <f>H529+I529+J529</f>
        <v>2000</v>
      </c>
      <c r="H529" s="550">
        <v>2000</v>
      </c>
      <c r="I529" s="598"/>
      <c r="J529" s="598"/>
      <c r="K529" s="550">
        <v>2906</v>
      </c>
      <c r="L529" s="550">
        <v>2906</v>
      </c>
      <c r="M529" s="1007">
        <v>146</v>
      </c>
      <c r="N529" s="634">
        <v>146</v>
      </c>
      <c r="O529" s="547">
        <f t="shared" ref="O529:O530" si="233">P529+Q529+R529</f>
        <v>0</v>
      </c>
      <c r="P529" s="549"/>
      <c r="Q529" s="549"/>
      <c r="R529" s="549"/>
      <c r="S529" s="547">
        <f t="shared" si="223"/>
        <v>1800</v>
      </c>
      <c r="T529" s="634">
        <v>1800</v>
      </c>
      <c r="U529" s="549"/>
      <c r="V529" s="549"/>
      <c r="W529" s="547">
        <f t="shared" si="224"/>
        <v>0</v>
      </c>
      <c r="X529" s="634"/>
      <c r="Y529" s="549"/>
      <c r="Z529" s="549"/>
      <c r="AA529" s="547">
        <f t="shared" si="217"/>
        <v>138.87700000000001</v>
      </c>
      <c r="AB529" s="547">
        <v>138.87700000000001</v>
      </c>
      <c r="AC529" s="549"/>
      <c r="AD529" s="549"/>
      <c r="AE529" s="547">
        <f t="shared" si="218"/>
        <v>0</v>
      </c>
      <c r="AF529" s="549"/>
      <c r="AG529" s="549"/>
      <c r="AH529" s="549"/>
      <c r="AI529" s="547">
        <f t="shared" si="219"/>
        <v>1800</v>
      </c>
      <c r="AJ529" s="549">
        <f>T529</f>
        <v>1800</v>
      </c>
      <c r="AK529" s="549"/>
      <c r="AL529" s="549"/>
      <c r="AM529" s="547">
        <f t="shared" si="220"/>
        <v>1800</v>
      </c>
      <c r="AN529" s="549">
        <v>1800</v>
      </c>
      <c r="AO529" s="549"/>
      <c r="AP529" s="549"/>
      <c r="AQ529" s="547">
        <f t="shared" si="221"/>
        <v>1106</v>
      </c>
      <c r="AR529" s="548">
        <f t="shared" ref="AR529:AR530" si="234">L529-AN529</f>
        <v>1106</v>
      </c>
      <c r="AS529" s="549"/>
      <c r="AT529" s="549"/>
      <c r="AU529" s="549"/>
      <c r="AV529" s="547">
        <f t="shared" si="222"/>
        <v>100</v>
      </c>
      <c r="AW529" s="549">
        <f>H529*95%-AN529</f>
        <v>100</v>
      </c>
      <c r="AX529" s="549"/>
      <c r="AY529" s="549"/>
      <c r="AZ529" s="549"/>
      <c r="BA529" s="526"/>
      <c r="BB529" s="526"/>
      <c r="BC529" s="526"/>
      <c r="BD529" s="526"/>
      <c r="BE529" s="904">
        <f t="shared" si="205"/>
        <v>0</v>
      </c>
      <c r="BF529" s="527">
        <v>2023</v>
      </c>
      <c r="BG529" s="527" t="s">
        <v>2322</v>
      </c>
      <c r="BH529" s="527" t="s">
        <v>2327</v>
      </c>
      <c r="BI529" s="635"/>
    </row>
    <row r="530" spans="1:61" s="552" customFormat="1" ht="31.5" hidden="1">
      <c r="A530" s="543" t="s">
        <v>48</v>
      </c>
      <c r="B530" s="632" t="s">
        <v>614</v>
      </c>
      <c r="C530" s="603" t="s">
        <v>615</v>
      </c>
      <c r="D530" s="603" t="s">
        <v>616</v>
      </c>
      <c r="E530" s="603" t="s">
        <v>510</v>
      </c>
      <c r="F530" s="633" t="s">
        <v>617</v>
      </c>
      <c r="G530" s="547">
        <f>H530+I530+J530</f>
        <v>2973</v>
      </c>
      <c r="H530" s="550">
        <v>2973</v>
      </c>
      <c r="I530" s="598"/>
      <c r="J530" s="598"/>
      <c r="K530" s="550">
        <v>2973</v>
      </c>
      <c r="L530" s="550">
        <v>2973</v>
      </c>
      <c r="M530" s="1007">
        <v>271</v>
      </c>
      <c r="N530" s="634">
        <v>271</v>
      </c>
      <c r="O530" s="547">
        <f t="shared" si="233"/>
        <v>0</v>
      </c>
      <c r="P530" s="549"/>
      <c r="Q530" s="549"/>
      <c r="R530" s="549"/>
      <c r="S530" s="547">
        <f t="shared" si="223"/>
        <v>1940</v>
      </c>
      <c r="T530" s="634">
        <v>1940</v>
      </c>
      <c r="U530" s="549"/>
      <c r="V530" s="549"/>
      <c r="W530" s="547">
        <f t="shared" si="224"/>
        <v>0</v>
      </c>
      <c r="X530" s="634"/>
      <c r="Y530" s="549"/>
      <c r="Z530" s="549"/>
      <c r="AA530" s="547">
        <f t="shared" si="217"/>
        <v>0</v>
      </c>
      <c r="AB530" s="547">
        <v>0</v>
      </c>
      <c r="AC530" s="549"/>
      <c r="AD530" s="549"/>
      <c r="AE530" s="547">
        <f t="shared" si="218"/>
        <v>0</v>
      </c>
      <c r="AF530" s="549"/>
      <c r="AG530" s="549"/>
      <c r="AH530" s="549"/>
      <c r="AI530" s="547">
        <f t="shared" si="219"/>
        <v>1940</v>
      </c>
      <c r="AJ530" s="549">
        <f>T530</f>
        <v>1940</v>
      </c>
      <c r="AK530" s="549"/>
      <c r="AL530" s="549"/>
      <c r="AM530" s="547">
        <f t="shared" si="220"/>
        <v>1940</v>
      </c>
      <c r="AN530" s="549">
        <v>1940</v>
      </c>
      <c r="AO530" s="549"/>
      <c r="AP530" s="549"/>
      <c r="AQ530" s="547">
        <f t="shared" si="221"/>
        <v>1033</v>
      </c>
      <c r="AR530" s="548">
        <f t="shared" si="234"/>
        <v>1033</v>
      </c>
      <c r="AS530" s="549"/>
      <c r="AT530" s="549"/>
      <c r="AU530" s="549"/>
      <c r="AV530" s="547">
        <f t="shared" si="222"/>
        <v>884.34999999999991</v>
      </c>
      <c r="AW530" s="549">
        <f>H530*95%-AN530</f>
        <v>884.34999999999991</v>
      </c>
      <c r="AX530" s="549"/>
      <c r="AY530" s="549"/>
      <c r="AZ530" s="549"/>
      <c r="BA530" s="526"/>
      <c r="BB530" s="526"/>
      <c r="BC530" s="526"/>
      <c r="BD530" s="526"/>
      <c r="BE530" s="904">
        <f t="shared" si="205"/>
        <v>0</v>
      </c>
      <c r="BF530" s="527">
        <v>2023</v>
      </c>
      <c r="BG530" s="527" t="s">
        <v>2322</v>
      </c>
      <c r="BH530" s="527" t="s">
        <v>2327</v>
      </c>
      <c r="BI530" s="635"/>
    </row>
    <row r="531" spans="1:61" s="42" customFormat="1" ht="47.25" hidden="1">
      <c r="A531" s="37" t="s">
        <v>44</v>
      </c>
      <c r="B531" s="38" t="s">
        <v>80</v>
      </c>
      <c r="C531" s="39"/>
      <c r="D531" s="39"/>
      <c r="E531" s="39"/>
      <c r="F531" s="104"/>
      <c r="G531" s="105">
        <f>G532+G534+G536+G538+G540+G543+G545+G548</f>
        <v>177798</v>
      </c>
      <c r="H531" s="105">
        <f t="shared" ref="H531:BE531" si="235">H532+H534+H536+H538+H540+H543+H545+H548</f>
        <v>153446</v>
      </c>
      <c r="I531" s="105">
        <f t="shared" si="235"/>
        <v>24174</v>
      </c>
      <c r="J531" s="105">
        <f t="shared" si="235"/>
        <v>178</v>
      </c>
      <c r="K531" s="105">
        <f t="shared" si="235"/>
        <v>152598</v>
      </c>
      <c r="L531" s="105">
        <f t="shared" si="235"/>
        <v>153446</v>
      </c>
      <c r="M531" s="998">
        <f t="shared" si="235"/>
        <v>13746.936</v>
      </c>
      <c r="N531" s="105">
        <f t="shared" si="235"/>
        <v>5693.1959999999999</v>
      </c>
      <c r="O531" s="105">
        <f t="shared" si="235"/>
        <v>2300.4621999999999</v>
      </c>
      <c r="P531" s="105">
        <f t="shared" si="235"/>
        <v>2300.4621999999999</v>
      </c>
      <c r="Q531" s="105">
        <f t="shared" si="235"/>
        <v>0</v>
      </c>
      <c r="R531" s="105">
        <f t="shared" si="235"/>
        <v>0</v>
      </c>
      <c r="S531" s="105">
        <f t="shared" si="235"/>
        <v>36061</v>
      </c>
      <c r="T531" s="105">
        <f t="shared" si="235"/>
        <v>36061</v>
      </c>
      <c r="U531" s="105">
        <f t="shared" si="235"/>
        <v>0</v>
      </c>
      <c r="V531" s="105">
        <f t="shared" si="235"/>
        <v>0</v>
      </c>
      <c r="W531" s="105">
        <f t="shared" si="235"/>
        <v>1372.617</v>
      </c>
      <c r="X531" s="105">
        <f t="shared" si="235"/>
        <v>1372.617</v>
      </c>
      <c r="Y531" s="105">
        <f t="shared" si="235"/>
        <v>0</v>
      </c>
      <c r="Z531" s="105">
        <f t="shared" si="235"/>
        <v>0</v>
      </c>
      <c r="AA531" s="105">
        <f t="shared" si="235"/>
        <v>8048.6890000000003</v>
      </c>
      <c r="AB531" s="105">
        <f t="shared" si="235"/>
        <v>8048.6890000000003</v>
      </c>
      <c r="AC531" s="105">
        <f t="shared" si="235"/>
        <v>0</v>
      </c>
      <c r="AD531" s="105">
        <f t="shared" si="235"/>
        <v>0</v>
      </c>
      <c r="AE531" s="105">
        <f t="shared" si="235"/>
        <v>2300.4621999999999</v>
      </c>
      <c r="AF531" s="105">
        <f t="shared" si="235"/>
        <v>2300.4621999999999</v>
      </c>
      <c r="AG531" s="105">
        <f t="shared" si="235"/>
        <v>0</v>
      </c>
      <c r="AH531" s="105">
        <f t="shared" si="235"/>
        <v>0</v>
      </c>
      <c r="AI531" s="105">
        <f t="shared" si="235"/>
        <v>36061</v>
      </c>
      <c r="AJ531" s="105">
        <f t="shared" si="235"/>
        <v>36061</v>
      </c>
      <c r="AK531" s="105">
        <f t="shared" si="235"/>
        <v>0</v>
      </c>
      <c r="AL531" s="105">
        <f t="shared" si="235"/>
        <v>0</v>
      </c>
      <c r="AM531" s="105">
        <f t="shared" si="235"/>
        <v>62961</v>
      </c>
      <c r="AN531" s="105">
        <f t="shared" si="235"/>
        <v>62961</v>
      </c>
      <c r="AO531" s="105">
        <f t="shared" si="235"/>
        <v>0</v>
      </c>
      <c r="AP531" s="105">
        <f t="shared" si="235"/>
        <v>0</v>
      </c>
      <c r="AQ531" s="105">
        <f t="shared" si="235"/>
        <v>99365</v>
      </c>
      <c r="AR531" s="105">
        <f t="shared" si="235"/>
        <v>90485</v>
      </c>
      <c r="AS531" s="105">
        <f t="shared" si="235"/>
        <v>0</v>
      </c>
      <c r="AT531" s="105">
        <f t="shared" si="235"/>
        <v>8880</v>
      </c>
      <c r="AU531" s="105">
        <f t="shared" si="235"/>
        <v>0</v>
      </c>
      <c r="AV531" s="105">
        <f t="shared" si="235"/>
        <v>95755</v>
      </c>
      <c r="AW531" s="105">
        <f t="shared" si="235"/>
        <v>87272</v>
      </c>
      <c r="AX531" s="105">
        <f t="shared" si="235"/>
        <v>0</v>
      </c>
      <c r="AY531" s="105">
        <f t="shared" si="235"/>
        <v>8483</v>
      </c>
      <c r="AZ531" s="105">
        <f t="shared" si="235"/>
        <v>0</v>
      </c>
      <c r="BA531" s="105">
        <f t="shared" si="235"/>
        <v>0</v>
      </c>
      <c r="BB531" s="105">
        <f t="shared" si="235"/>
        <v>0</v>
      </c>
      <c r="BC531" s="105">
        <f t="shared" si="235"/>
        <v>0</v>
      </c>
      <c r="BD531" s="105">
        <f t="shared" si="235"/>
        <v>68076</v>
      </c>
      <c r="BE531" s="105">
        <f t="shared" si="235"/>
        <v>26900</v>
      </c>
      <c r="BF531" s="198"/>
      <c r="BG531" s="198"/>
      <c r="BH531" s="198"/>
      <c r="BI531" s="40"/>
    </row>
    <row r="532" spans="1:61" s="28" customFormat="1" ht="18.75" hidden="1">
      <c r="A532" s="37" t="s">
        <v>46</v>
      </c>
      <c r="B532" s="48" t="s">
        <v>47</v>
      </c>
      <c r="C532" s="26"/>
      <c r="D532" s="26"/>
      <c r="E532" s="26"/>
      <c r="F532" s="91"/>
      <c r="G532" s="92">
        <f>SUM(G533)</f>
        <v>10500</v>
      </c>
      <c r="H532" s="92">
        <f t="shared" ref="H532:BE532" si="236">SUM(H533)</f>
        <v>8118</v>
      </c>
      <c r="I532" s="92">
        <f t="shared" si="236"/>
        <v>2382</v>
      </c>
      <c r="J532" s="92">
        <f t="shared" si="236"/>
        <v>0</v>
      </c>
      <c r="K532" s="92">
        <f t="shared" si="236"/>
        <v>8118</v>
      </c>
      <c r="L532" s="92">
        <f t="shared" si="236"/>
        <v>8118</v>
      </c>
      <c r="M532" s="984">
        <f t="shared" si="236"/>
        <v>331.8</v>
      </c>
      <c r="N532" s="92">
        <f t="shared" si="236"/>
        <v>25</v>
      </c>
      <c r="O532" s="92">
        <f t="shared" si="236"/>
        <v>0</v>
      </c>
      <c r="P532" s="92">
        <f t="shared" si="236"/>
        <v>0</v>
      </c>
      <c r="Q532" s="92">
        <f t="shared" si="236"/>
        <v>0</v>
      </c>
      <c r="R532" s="92">
        <f t="shared" si="236"/>
        <v>0</v>
      </c>
      <c r="S532" s="92">
        <f t="shared" si="236"/>
        <v>1959</v>
      </c>
      <c r="T532" s="92">
        <f t="shared" si="236"/>
        <v>1959</v>
      </c>
      <c r="U532" s="92">
        <f t="shared" si="236"/>
        <v>0</v>
      </c>
      <c r="V532" s="92">
        <f t="shared" si="236"/>
        <v>0</v>
      </c>
      <c r="W532" s="92">
        <f t="shared" si="236"/>
        <v>0</v>
      </c>
      <c r="X532" s="92">
        <f t="shared" si="236"/>
        <v>0</v>
      </c>
      <c r="Y532" s="92">
        <f t="shared" si="236"/>
        <v>0</v>
      </c>
      <c r="Z532" s="92">
        <f t="shared" si="236"/>
        <v>0</v>
      </c>
      <c r="AA532" s="92">
        <f t="shared" si="236"/>
        <v>172.5</v>
      </c>
      <c r="AB532" s="92">
        <f t="shared" si="236"/>
        <v>172.5</v>
      </c>
      <c r="AC532" s="92">
        <f t="shared" si="236"/>
        <v>0</v>
      </c>
      <c r="AD532" s="92">
        <f t="shared" si="236"/>
        <v>0</v>
      </c>
      <c r="AE532" s="92">
        <f t="shared" si="236"/>
        <v>0</v>
      </c>
      <c r="AF532" s="92">
        <f t="shared" si="236"/>
        <v>0</v>
      </c>
      <c r="AG532" s="92">
        <f t="shared" si="236"/>
        <v>0</v>
      </c>
      <c r="AH532" s="92">
        <f t="shared" si="236"/>
        <v>0</v>
      </c>
      <c r="AI532" s="92">
        <f t="shared" si="236"/>
        <v>1959</v>
      </c>
      <c r="AJ532" s="92">
        <f t="shared" si="236"/>
        <v>1959</v>
      </c>
      <c r="AK532" s="92">
        <f t="shared" si="236"/>
        <v>0</v>
      </c>
      <c r="AL532" s="92">
        <f t="shared" si="236"/>
        <v>0</v>
      </c>
      <c r="AM532" s="92">
        <f t="shared" si="236"/>
        <v>3478</v>
      </c>
      <c r="AN532" s="92">
        <f t="shared" si="236"/>
        <v>3478</v>
      </c>
      <c r="AO532" s="92">
        <f t="shared" si="236"/>
        <v>0</v>
      </c>
      <c r="AP532" s="92">
        <f t="shared" si="236"/>
        <v>0</v>
      </c>
      <c r="AQ532" s="92">
        <f t="shared" si="236"/>
        <v>4640</v>
      </c>
      <c r="AR532" s="92">
        <f t="shared" si="236"/>
        <v>4640</v>
      </c>
      <c r="AS532" s="92">
        <f t="shared" si="236"/>
        <v>0</v>
      </c>
      <c r="AT532" s="92">
        <f t="shared" si="236"/>
        <v>0</v>
      </c>
      <c r="AU532" s="92">
        <f t="shared" si="236"/>
        <v>0</v>
      </c>
      <c r="AV532" s="92">
        <f t="shared" si="236"/>
        <v>4640</v>
      </c>
      <c r="AW532" s="92">
        <f t="shared" si="236"/>
        <v>4640</v>
      </c>
      <c r="AX532" s="92">
        <f t="shared" si="236"/>
        <v>0</v>
      </c>
      <c r="AY532" s="92">
        <f t="shared" si="236"/>
        <v>0</v>
      </c>
      <c r="AZ532" s="92">
        <f t="shared" si="236"/>
        <v>0</v>
      </c>
      <c r="BA532" s="92">
        <f t="shared" si="236"/>
        <v>0</v>
      </c>
      <c r="BB532" s="92">
        <f t="shared" si="236"/>
        <v>0</v>
      </c>
      <c r="BC532" s="92">
        <f t="shared" si="236"/>
        <v>0</v>
      </c>
      <c r="BD532" s="92">
        <f t="shared" si="236"/>
        <v>4640</v>
      </c>
      <c r="BE532" s="92">
        <f t="shared" si="236"/>
        <v>1519</v>
      </c>
      <c r="BF532" s="198"/>
      <c r="BG532" s="198"/>
      <c r="BH532" s="198"/>
      <c r="BI532" s="27"/>
    </row>
    <row r="533" spans="1:61" s="428" customFormat="1" ht="47.25">
      <c r="A533" s="376" t="s">
        <v>413</v>
      </c>
      <c r="B533" s="423" t="s">
        <v>418</v>
      </c>
      <c r="C533" s="313" t="s">
        <v>419</v>
      </c>
      <c r="D533" s="313" t="s">
        <v>420</v>
      </c>
      <c r="E533" s="313" t="s">
        <v>305</v>
      </c>
      <c r="F533" s="314" t="s">
        <v>421</v>
      </c>
      <c r="G533" s="424">
        <v>10500</v>
      </c>
      <c r="H533" s="381">
        <v>8118</v>
      </c>
      <c r="I533" s="381">
        <f>10500-8118</f>
        <v>2382</v>
      </c>
      <c r="J533" s="425"/>
      <c r="K533" s="424">
        <v>8118</v>
      </c>
      <c r="L533" s="424">
        <v>8118</v>
      </c>
      <c r="M533" s="996">
        <f>306.8+N533</f>
        <v>331.8</v>
      </c>
      <c r="N533" s="370">
        <v>25</v>
      </c>
      <c r="O533" s="425"/>
      <c r="P533" s="425"/>
      <c r="Q533" s="425"/>
      <c r="R533" s="425"/>
      <c r="S533" s="381">
        <f t="shared" si="223"/>
        <v>1959</v>
      </c>
      <c r="T533" s="381">
        <v>1959</v>
      </c>
      <c r="U533" s="425"/>
      <c r="V533" s="425"/>
      <c r="W533" s="425">
        <f t="shared" si="224"/>
        <v>0</v>
      </c>
      <c r="X533" s="425"/>
      <c r="Y533" s="425"/>
      <c r="Z533" s="425"/>
      <c r="AA533" s="425">
        <f t="shared" si="217"/>
        <v>172.5</v>
      </c>
      <c r="AB533" s="425">
        <v>172.5</v>
      </c>
      <c r="AC533" s="425"/>
      <c r="AD533" s="425"/>
      <c r="AE533" s="425">
        <f t="shared" si="218"/>
        <v>0</v>
      </c>
      <c r="AF533" s="425"/>
      <c r="AG533" s="425"/>
      <c r="AH533" s="425"/>
      <c r="AI533" s="425">
        <f t="shared" si="219"/>
        <v>1959</v>
      </c>
      <c r="AJ533" s="381">
        <v>1959</v>
      </c>
      <c r="AK533" s="425"/>
      <c r="AL533" s="425"/>
      <c r="AM533" s="425">
        <f t="shared" si="220"/>
        <v>3478</v>
      </c>
      <c r="AN533" s="381">
        <v>3478</v>
      </c>
      <c r="AO533" s="425"/>
      <c r="AP533" s="425"/>
      <c r="AQ533" s="424">
        <f t="shared" si="221"/>
        <v>4640</v>
      </c>
      <c r="AR533" s="425">
        <v>4640</v>
      </c>
      <c r="AS533" s="425"/>
      <c r="AT533" s="425"/>
      <c r="AU533" s="425"/>
      <c r="AV533" s="381">
        <f t="shared" si="222"/>
        <v>4640</v>
      </c>
      <c r="AW533" s="381">
        <v>4640</v>
      </c>
      <c r="AX533" s="425"/>
      <c r="AY533" s="425"/>
      <c r="AZ533" s="425"/>
      <c r="BA533" s="426"/>
      <c r="BB533" s="426"/>
      <c r="BC533" s="426"/>
      <c r="BD533" s="210">
        <f>AW533</f>
        <v>4640</v>
      </c>
      <c r="BE533" s="936">
        <f t="shared" si="205"/>
        <v>1519</v>
      </c>
      <c r="BF533" s="211">
        <v>2022</v>
      </c>
      <c r="BG533" s="211" t="s">
        <v>2324</v>
      </c>
      <c r="BH533" s="211" t="s">
        <v>2327</v>
      </c>
      <c r="BI533" s="427"/>
    </row>
    <row r="534" spans="1:61" s="28" customFormat="1" ht="18.75" hidden="1">
      <c r="A534" s="37" t="s">
        <v>48</v>
      </c>
      <c r="B534" s="48" t="s">
        <v>49</v>
      </c>
      <c r="C534" s="26"/>
      <c r="D534" s="26"/>
      <c r="E534" s="26"/>
      <c r="F534" s="91"/>
      <c r="G534" s="92">
        <f>SUM(G535)</f>
        <v>5740</v>
      </c>
      <c r="H534" s="92">
        <f t="shared" ref="H534:BE534" si="237">SUM(H535)</f>
        <v>5740</v>
      </c>
      <c r="I534" s="92">
        <f t="shared" si="237"/>
        <v>0</v>
      </c>
      <c r="J534" s="92">
        <f t="shared" si="237"/>
        <v>0</v>
      </c>
      <c r="K534" s="92">
        <f t="shared" si="237"/>
        <v>5740</v>
      </c>
      <c r="L534" s="92">
        <f t="shared" si="237"/>
        <v>5740</v>
      </c>
      <c r="M534" s="984">
        <f t="shared" si="237"/>
        <v>427.14699999999999</v>
      </c>
      <c r="N534" s="92">
        <f t="shared" si="237"/>
        <v>20.146999999999998</v>
      </c>
      <c r="O534" s="92">
        <f t="shared" si="237"/>
        <v>0</v>
      </c>
      <c r="P534" s="92">
        <f t="shared" si="237"/>
        <v>0</v>
      </c>
      <c r="Q534" s="92">
        <f t="shared" si="237"/>
        <v>0</v>
      </c>
      <c r="R534" s="92">
        <f t="shared" si="237"/>
        <v>0</v>
      </c>
      <c r="S534" s="92">
        <f t="shared" si="237"/>
        <v>1385</v>
      </c>
      <c r="T534" s="92">
        <f t="shared" si="237"/>
        <v>1385</v>
      </c>
      <c r="U534" s="92">
        <f t="shared" si="237"/>
        <v>0</v>
      </c>
      <c r="V534" s="92">
        <f t="shared" si="237"/>
        <v>0</v>
      </c>
      <c r="W534" s="92">
        <f t="shared" si="237"/>
        <v>0</v>
      </c>
      <c r="X534" s="92">
        <f t="shared" si="237"/>
        <v>0</v>
      </c>
      <c r="Y534" s="92">
        <f t="shared" si="237"/>
        <v>0</v>
      </c>
      <c r="Z534" s="92">
        <f t="shared" si="237"/>
        <v>0</v>
      </c>
      <c r="AA534" s="92">
        <f t="shared" si="237"/>
        <v>20.146999999999998</v>
      </c>
      <c r="AB534" s="92">
        <f t="shared" si="237"/>
        <v>20.146999999999998</v>
      </c>
      <c r="AC534" s="92">
        <f t="shared" si="237"/>
        <v>0</v>
      </c>
      <c r="AD534" s="92">
        <f t="shared" si="237"/>
        <v>0</v>
      </c>
      <c r="AE534" s="92">
        <f t="shared" si="237"/>
        <v>0</v>
      </c>
      <c r="AF534" s="92">
        <f t="shared" si="237"/>
        <v>0</v>
      </c>
      <c r="AG534" s="92">
        <f t="shared" si="237"/>
        <v>0</v>
      </c>
      <c r="AH534" s="92">
        <f t="shared" si="237"/>
        <v>0</v>
      </c>
      <c r="AI534" s="92">
        <f t="shared" si="237"/>
        <v>1385</v>
      </c>
      <c r="AJ534" s="92">
        <f t="shared" si="237"/>
        <v>1385</v>
      </c>
      <c r="AK534" s="92">
        <f t="shared" si="237"/>
        <v>0</v>
      </c>
      <c r="AL534" s="92">
        <f t="shared" si="237"/>
        <v>0</v>
      </c>
      <c r="AM534" s="92">
        <f t="shared" si="237"/>
        <v>2508</v>
      </c>
      <c r="AN534" s="92">
        <f t="shared" si="237"/>
        <v>2508</v>
      </c>
      <c r="AO534" s="92">
        <f t="shared" si="237"/>
        <v>0</v>
      </c>
      <c r="AP534" s="92">
        <f t="shared" si="237"/>
        <v>0</v>
      </c>
      <c r="AQ534" s="92">
        <f t="shared" si="237"/>
        <v>3232</v>
      </c>
      <c r="AR534" s="92">
        <f t="shared" si="237"/>
        <v>3232</v>
      </c>
      <c r="AS534" s="92">
        <f t="shared" si="237"/>
        <v>0</v>
      </c>
      <c r="AT534" s="92">
        <f t="shared" si="237"/>
        <v>0</v>
      </c>
      <c r="AU534" s="92">
        <f t="shared" si="237"/>
        <v>0</v>
      </c>
      <c r="AV534" s="92">
        <f t="shared" si="237"/>
        <v>3232</v>
      </c>
      <c r="AW534" s="92">
        <f t="shared" si="237"/>
        <v>3232</v>
      </c>
      <c r="AX534" s="92">
        <f t="shared" si="237"/>
        <v>0</v>
      </c>
      <c r="AY534" s="92">
        <f t="shared" si="237"/>
        <v>0</v>
      </c>
      <c r="AZ534" s="92">
        <f t="shared" si="237"/>
        <v>0</v>
      </c>
      <c r="BA534" s="92">
        <f t="shared" si="237"/>
        <v>0</v>
      </c>
      <c r="BB534" s="92">
        <f t="shared" si="237"/>
        <v>0</v>
      </c>
      <c r="BC534" s="92">
        <f t="shared" si="237"/>
        <v>0</v>
      </c>
      <c r="BD534" s="92">
        <f t="shared" si="237"/>
        <v>3232</v>
      </c>
      <c r="BE534" s="92">
        <f t="shared" si="237"/>
        <v>1123</v>
      </c>
      <c r="BF534" s="198"/>
      <c r="BG534" s="198"/>
      <c r="BH534" s="198"/>
      <c r="BI534" s="27"/>
    </row>
    <row r="535" spans="1:61" s="224" customFormat="1" ht="31.5">
      <c r="A535" s="363">
        <v>1</v>
      </c>
      <c r="B535" s="385" t="s">
        <v>2198</v>
      </c>
      <c r="C535" s="301" t="s">
        <v>2076</v>
      </c>
      <c r="D535" s="313" t="s">
        <v>2199</v>
      </c>
      <c r="E535" s="325" t="s">
        <v>329</v>
      </c>
      <c r="F535" s="314" t="s">
        <v>2200</v>
      </c>
      <c r="G535" s="370">
        <f t="shared" ref="G535" si="238">+H535+I535+J535</f>
        <v>5740</v>
      </c>
      <c r="H535" s="370">
        <v>5740</v>
      </c>
      <c r="I535" s="370"/>
      <c r="J535" s="370"/>
      <c r="K535" s="370">
        <f t="shared" ref="K535" si="239">+L535</f>
        <v>5740</v>
      </c>
      <c r="L535" s="370">
        <v>5740</v>
      </c>
      <c r="M535" s="996">
        <f>407+N535</f>
        <v>427.14699999999999</v>
      </c>
      <c r="N535" s="370">
        <v>20.146999999999998</v>
      </c>
      <c r="O535" s="370">
        <f t="shared" ref="O535" si="240">+P535+Q535+R535</f>
        <v>0</v>
      </c>
      <c r="P535" s="370"/>
      <c r="Q535" s="370"/>
      <c r="R535" s="370"/>
      <c r="S535" s="370">
        <f t="shared" si="223"/>
        <v>1385</v>
      </c>
      <c r="T535" s="370">
        <v>1385</v>
      </c>
      <c r="U535" s="370"/>
      <c r="V535" s="370"/>
      <c r="W535" s="370">
        <f t="shared" si="224"/>
        <v>0</v>
      </c>
      <c r="X535" s="370"/>
      <c r="Y535" s="370"/>
      <c r="Z535" s="370"/>
      <c r="AA535" s="370">
        <f t="shared" si="217"/>
        <v>20.146999999999998</v>
      </c>
      <c r="AB535" s="370">
        <v>20.146999999999998</v>
      </c>
      <c r="AC535" s="370"/>
      <c r="AD535" s="370"/>
      <c r="AE535" s="370">
        <f t="shared" si="218"/>
        <v>0</v>
      </c>
      <c r="AF535" s="370"/>
      <c r="AG535" s="370"/>
      <c r="AH535" s="370"/>
      <c r="AI535" s="370">
        <f t="shared" si="219"/>
        <v>1385</v>
      </c>
      <c r="AJ535" s="370">
        <v>1385</v>
      </c>
      <c r="AK535" s="370"/>
      <c r="AL535" s="370"/>
      <c r="AM535" s="370">
        <f t="shared" si="220"/>
        <v>2508</v>
      </c>
      <c r="AN535" s="370">
        <f>1385+1123</f>
        <v>2508</v>
      </c>
      <c r="AO535" s="370"/>
      <c r="AP535" s="370"/>
      <c r="AQ535" s="370">
        <f t="shared" si="221"/>
        <v>3232</v>
      </c>
      <c r="AR535" s="370">
        <f>5740-AN535</f>
        <v>3232</v>
      </c>
      <c r="AS535" s="370"/>
      <c r="AT535" s="370"/>
      <c r="AU535" s="370"/>
      <c r="AV535" s="370">
        <f t="shared" si="222"/>
        <v>3232</v>
      </c>
      <c r="AW535" s="370">
        <f>+AR535</f>
        <v>3232</v>
      </c>
      <c r="AX535" s="370"/>
      <c r="AY535" s="370"/>
      <c r="AZ535" s="370"/>
      <c r="BA535" s="210"/>
      <c r="BB535" s="210"/>
      <c r="BC535" s="210"/>
      <c r="BD535" s="210">
        <f>AW535</f>
        <v>3232</v>
      </c>
      <c r="BE535" s="897">
        <f t="shared" si="205"/>
        <v>1123</v>
      </c>
      <c r="BF535" s="211">
        <v>2022</v>
      </c>
      <c r="BG535" s="211" t="s">
        <v>2324</v>
      </c>
      <c r="BH535" s="211" t="s">
        <v>2327</v>
      </c>
      <c r="BI535" s="429"/>
    </row>
    <row r="536" spans="1:61" s="28" customFormat="1" ht="18.75" hidden="1">
      <c r="A536" s="37" t="s">
        <v>50</v>
      </c>
      <c r="B536" s="48" t="s">
        <v>51</v>
      </c>
      <c r="C536" s="26"/>
      <c r="D536" s="26"/>
      <c r="E536" s="26"/>
      <c r="F536" s="91"/>
      <c r="G536" s="92">
        <f>SUM(G537)</f>
        <v>14500</v>
      </c>
      <c r="H536" s="92">
        <f t="shared" ref="H536:BE536" si="241">SUM(H537)</f>
        <v>11136</v>
      </c>
      <c r="I536" s="92">
        <f t="shared" si="241"/>
        <v>3364</v>
      </c>
      <c r="J536" s="92">
        <f t="shared" si="241"/>
        <v>0</v>
      </c>
      <c r="K536" s="92">
        <f t="shared" si="241"/>
        <v>11136</v>
      </c>
      <c r="L536" s="92">
        <f t="shared" si="241"/>
        <v>11136</v>
      </c>
      <c r="M536" s="984">
        <f t="shared" si="241"/>
        <v>1940</v>
      </c>
      <c r="N536" s="92">
        <f t="shared" si="241"/>
        <v>1222</v>
      </c>
      <c r="O536" s="92">
        <f t="shared" si="241"/>
        <v>0</v>
      </c>
      <c r="P536" s="92">
        <f t="shared" si="241"/>
        <v>0</v>
      </c>
      <c r="Q536" s="92">
        <f t="shared" si="241"/>
        <v>0</v>
      </c>
      <c r="R536" s="92">
        <f t="shared" si="241"/>
        <v>0</v>
      </c>
      <c r="S536" s="92">
        <f t="shared" si="241"/>
        <v>2687</v>
      </c>
      <c r="T536" s="92">
        <f t="shared" si="241"/>
        <v>2687</v>
      </c>
      <c r="U536" s="92">
        <f t="shared" si="241"/>
        <v>0</v>
      </c>
      <c r="V536" s="92">
        <f t="shared" si="241"/>
        <v>0</v>
      </c>
      <c r="W536" s="92">
        <f t="shared" si="241"/>
        <v>1345.325</v>
      </c>
      <c r="X536" s="92">
        <f t="shared" si="241"/>
        <v>1345.325</v>
      </c>
      <c r="Y536" s="92">
        <f t="shared" si="241"/>
        <v>0</v>
      </c>
      <c r="Z536" s="92">
        <f t="shared" si="241"/>
        <v>0</v>
      </c>
      <c r="AA536" s="92">
        <f t="shared" si="241"/>
        <v>2037</v>
      </c>
      <c r="AB536" s="92">
        <f t="shared" si="241"/>
        <v>2037</v>
      </c>
      <c r="AC536" s="92">
        <f t="shared" si="241"/>
        <v>0</v>
      </c>
      <c r="AD536" s="92">
        <f t="shared" si="241"/>
        <v>0</v>
      </c>
      <c r="AE536" s="92">
        <f t="shared" si="241"/>
        <v>0</v>
      </c>
      <c r="AF536" s="92">
        <f t="shared" si="241"/>
        <v>0</v>
      </c>
      <c r="AG536" s="92">
        <f t="shared" si="241"/>
        <v>0</v>
      </c>
      <c r="AH536" s="92">
        <f t="shared" si="241"/>
        <v>0</v>
      </c>
      <c r="AI536" s="92">
        <f t="shared" si="241"/>
        <v>2687</v>
      </c>
      <c r="AJ536" s="92">
        <f t="shared" si="241"/>
        <v>2687</v>
      </c>
      <c r="AK536" s="92">
        <f t="shared" si="241"/>
        <v>0</v>
      </c>
      <c r="AL536" s="92">
        <f t="shared" si="241"/>
        <v>0</v>
      </c>
      <c r="AM536" s="92">
        <f t="shared" si="241"/>
        <v>4709</v>
      </c>
      <c r="AN536" s="92">
        <f t="shared" si="241"/>
        <v>4709</v>
      </c>
      <c r="AO536" s="92">
        <f t="shared" si="241"/>
        <v>0</v>
      </c>
      <c r="AP536" s="92">
        <f t="shared" si="241"/>
        <v>0</v>
      </c>
      <c r="AQ536" s="92">
        <f t="shared" si="241"/>
        <v>6427</v>
      </c>
      <c r="AR536" s="92">
        <f t="shared" si="241"/>
        <v>6427</v>
      </c>
      <c r="AS536" s="92">
        <f t="shared" si="241"/>
        <v>0</v>
      </c>
      <c r="AT536" s="92">
        <f t="shared" si="241"/>
        <v>0</v>
      </c>
      <c r="AU536" s="92">
        <f t="shared" si="241"/>
        <v>0</v>
      </c>
      <c r="AV536" s="92">
        <f t="shared" si="241"/>
        <v>3214</v>
      </c>
      <c r="AW536" s="92">
        <f t="shared" si="241"/>
        <v>3214</v>
      </c>
      <c r="AX536" s="92">
        <f t="shared" si="241"/>
        <v>0</v>
      </c>
      <c r="AY536" s="92">
        <f t="shared" si="241"/>
        <v>0</v>
      </c>
      <c r="AZ536" s="92">
        <f t="shared" si="241"/>
        <v>0</v>
      </c>
      <c r="BA536" s="92">
        <f t="shared" si="241"/>
        <v>0</v>
      </c>
      <c r="BB536" s="92">
        <f t="shared" si="241"/>
        <v>0</v>
      </c>
      <c r="BC536" s="92">
        <f t="shared" si="241"/>
        <v>0</v>
      </c>
      <c r="BD536" s="92">
        <f t="shared" si="241"/>
        <v>3214</v>
      </c>
      <c r="BE536" s="92">
        <f t="shared" si="241"/>
        <v>2022</v>
      </c>
      <c r="BF536" s="198"/>
      <c r="BG536" s="198"/>
      <c r="BH536" s="198"/>
      <c r="BI536" s="27"/>
    </row>
    <row r="537" spans="1:61" s="236" customFormat="1" ht="47.25">
      <c r="A537" s="387"/>
      <c r="B537" s="324" t="s">
        <v>1992</v>
      </c>
      <c r="C537" s="325" t="s">
        <v>1933</v>
      </c>
      <c r="D537" s="325">
        <v>51</v>
      </c>
      <c r="E537" s="325" t="s">
        <v>444</v>
      </c>
      <c r="F537" s="293" t="s">
        <v>1993</v>
      </c>
      <c r="G537" s="391">
        <f>SUM(H537:J537)</f>
        <v>14500</v>
      </c>
      <c r="H537" s="317">
        <v>11136</v>
      </c>
      <c r="I537" s="317">
        <v>3364</v>
      </c>
      <c r="J537" s="391"/>
      <c r="K537" s="370">
        <v>11136</v>
      </c>
      <c r="L537" s="370">
        <v>11136</v>
      </c>
      <c r="M537" s="996">
        <v>1940</v>
      </c>
      <c r="N537" s="370">
        <v>1222</v>
      </c>
      <c r="O537" s="391">
        <f>SUM(P537:R537)</f>
        <v>0</v>
      </c>
      <c r="P537" s="317"/>
      <c r="Q537" s="370"/>
      <c r="R537" s="370"/>
      <c r="S537" s="370">
        <f t="shared" si="223"/>
        <v>2687</v>
      </c>
      <c r="T537" s="317">
        <v>2687</v>
      </c>
      <c r="U537" s="370"/>
      <c r="V537" s="370"/>
      <c r="W537" s="370">
        <f t="shared" si="224"/>
        <v>1345.325</v>
      </c>
      <c r="X537" s="317">
        <v>1345.325</v>
      </c>
      <c r="Y537" s="370"/>
      <c r="Z537" s="370"/>
      <c r="AA537" s="370">
        <f t="shared" si="217"/>
        <v>2037</v>
      </c>
      <c r="AB537" s="317">
        <v>2037</v>
      </c>
      <c r="AC537" s="370"/>
      <c r="AD537" s="370"/>
      <c r="AE537" s="370">
        <f t="shared" si="218"/>
        <v>0</v>
      </c>
      <c r="AF537" s="370"/>
      <c r="AG537" s="370"/>
      <c r="AH537" s="370"/>
      <c r="AI537" s="370">
        <f t="shared" si="219"/>
        <v>2687</v>
      </c>
      <c r="AJ537" s="370">
        <v>2687</v>
      </c>
      <c r="AK537" s="370"/>
      <c r="AL537" s="370"/>
      <c r="AM537" s="370">
        <f t="shared" si="220"/>
        <v>4709</v>
      </c>
      <c r="AN537" s="370">
        <v>4709</v>
      </c>
      <c r="AO537" s="370"/>
      <c r="AP537" s="370"/>
      <c r="AQ537" s="370">
        <f t="shared" si="221"/>
        <v>6427</v>
      </c>
      <c r="AR537" s="370">
        <f>H537-AN537</f>
        <v>6427</v>
      </c>
      <c r="AS537" s="370"/>
      <c r="AT537" s="370"/>
      <c r="AU537" s="370"/>
      <c r="AV537" s="370">
        <f t="shared" si="222"/>
        <v>3214</v>
      </c>
      <c r="AW537" s="370">
        <v>3214</v>
      </c>
      <c r="AX537" s="370"/>
      <c r="AY537" s="370"/>
      <c r="AZ537" s="370"/>
      <c r="BA537" s="210"/>
      <c r="BB537" s="210"/>
      <c r="BC537" s="210"/>
      <c r="BD537" s="210">
        <f>AW537</f>
        <v>3214</v>
      </c>
      <c r="BE537" s="897">
        <f t="shared" si="205"/>
        <v>2022</v>
      </c>
      <c r="BF537" s="211">
        <v>2022</v>
      </c>
      <c r="BG537" s="211" t="s">
        <v>2324</v>
      </c>
      <c r="BH537" s="211" t="s">
        <v>2327</v>
      </c>
      <c r="BI537" s="392"/>
    </row>
    <row r="538" spans="1:61" s="43" customFormat="1" hidden="1">
      <c r="A538" s="37" t="s">
        <v>52</v>
      </c>
      <c r="B538" s="48" t="s">
        <v>53</v>
      </c>
      <c r="C538" s="26"/>
      <c r="D538" s="26"/>
      <c r="E538" s="26"/>
      <c r="F538" s="91"/>
      <c r="G538" s="92">
        <f>SUM(G539)</f>
        <v>21000</v>
      </c>
      <c r="H538" s="92">
        <f t="shared" ref="H538:BE538" si="242">SUM(H539)</f>
        <v>20665</v>
      </c>
      <c r="I538" s="92">
        <f t="shared" si="242"/>
        <v>157</v>
      </c>
      <c r="J538" s="92">
        <f t="shared" si="242"/>
        <v>178</v>
      </c>
      <c r="K538" s="92">
        <f t="shared" si="242"/>
        <v>21000</v>
      </c>
      <c r="L538" s="92">
        <f t="shared" si="242"/>
        <v>20665</v>
      </c>
      <c r="M538" s="984">
        <f t="shared" si="242"/>
        <v>2100</v>
      </c>
      <c r="N538" s="92">
        <f t="shared" si="242"/>
        <v>0</v>
      </c>
      <c r="O538" s="92">
        <f t="shared" si="242"/>
        <v>0</v>
      </c>
      <c r="P538" s="92">
        <f t="shared" si="242"/>
        <v>0</v>
      </c>
      <c r="Q538" s="92">
        <f t="shared" si="242"/>
        <v>0</v>
      </c>
      <c r="R538" s="92">
        <f t="shared" si="242"/>
        <v>0</v>
      </c>
      <c r="S538" s="92">
        <f t="shared" si="242"/>
        <v>4986</v>
      </c>
      <c r="T538" s="92">
        <f t="shared" si="242"/>
        <v>4986</v>
      </c>
      <c r="U538" s="92">
        <f t="shared" si="242"/>
        <v>0</v>
      </c>
      <c r="V538" s="92">
        <f t="shared" si="242"/>
        <v>0</v>
      </c>
      <c r="W538" s="92">
        <f t="shared" si="242"/>
        <v>0</v>
      </c>
      <c r="X538" s="92">
        <f t="shared" si="242"/>
        <v>0</v>
      </c>
      <c r="Y538" s="92">
        <f t="shared" si="242"/>
        <v>0</v>
      </c>
      <c r="Z538" s="92">
        <f t="shared" si="242"/>
        <v>0</v>
      </c>
      <c r="AA538" s="92">
        <f t="shared" si="242"/>
        <v>0</v>
      </c>
      <c r="AB538" s="92">
        <f t="shared" si="242"/>
        <v>0</v>
      </c>
      <c r="AC538" s="92">
        <f t="shared" si="242"/>
        <v>0</v>
      </c>
      <c r="AD538" s="92">
        <f t="shared" si="242"/>
        <v>0</v>
      </c>
      <c r="AE538" s="92">
        <f t="shared" si="242"/>
        <v>0</v>
      </c>
      <c r="AF538" s="92">
        <f t="shared" si="242"/>
        <v>0</v>
      </c>
      <c r="AG538" s="92">
        <f t="shared" si="242"/>
        <v>0</v>
      </c>
      <c r="AH538" s="92">
        <f t="shared" si="242"/>
        <v>0</v>
      </c>
      <c r="AI538" s="92">
        <f t="shared" si="242"/>
        <v>4986</v>
      </c>
      <c r="AJ538" s="92">
        <f t="shared" si="242"/>
        <v>4986</v>
      </c>
      <c r="AK538" s="92">
        <f t="shared" si="242"/>
        <v>0</v>
      </c>
      <c r="AL538" s="92">
        <f t="shared" si="242"/>
        <v>0</v>
      </c>
      <c r="AM538" s="92">
        <f t="shared" si="242"/>
        <v>8596</v>
      </c>
      <c r="AN538" s="92">
        <f t="shared" si="242"/>
        <v>8596</v>
      </c>
      <c r="AO538" s="92">
        <f t="shared" si="242"/>
        <v>0</v>
      </c>
      <c r="AP538" s="92">
        <f t="shared" si="242"/>
        <v>0</v>
      </c>
      <c r="AQ538" s="92">
        <f t="shared" si="242"/>
        <v>12069</v>
      </c>
      <c r="AR538" s="92">
        <f t="shared" si="242"/>
        <v>12069</v>
      </c>
      <c r="AS538" s="92">
        <f t="shared" si="242"/>
        <v>0</v>
      </c>
      <c r="AT538" s="92">
        <f t="shared" si="242"/>
        <v>0</v>
      </c>
      <c r="AU538" s="92">
        <f t="shared" si="242"/>
        <v>0</v>
      </c>
      <c r="AV538" s="92">
        <f t="shared" si="242"/>
        <v>12069</v>
      </c>
      <c r="AW538" s="92">
        <f t="shared" si="242"/>
        <v>12069</v>
      </c>
      <c r="AX538" s="92">
        <f t="shared" si="242"/>
        <v>0</v>
      </c>
      <c r="AY538" s="92">
        <f t="shared" si="242"/>
        <v>0</v>
      </c>
      <c r="AZ538" s="92">
        <f t="shared" si="242"/>
        <v>0</v>
      </c>
      <c r="BA538" s="92">
        <f t="shared" si="242"/>
        <v>0</v>
      </c>
      <c r="BB538" s="92">
        <f t="shared" si="242"/>
        <v>0</v>
      </c>
      <c r="BC538" s="92">
        <f t="shared" si="242"/>
        <v>0</v>
      </c>
      <c r="BD538" s="92">
        <f t="shared" si="242"/>
        <v>12069</v>
      </c>
      <c r="BE538" s="92">
        <f t="shared" si="242"/>
        <v>3610</v>
      </c>
      <c r="BF538" s="198"/>
      <c r="BG538" s="198"/>
      <c r="BH538" s="198"/>
      <c r="BI538" s="27"/>
    </row>
    <row r="539" spans="1:61" s="397" customFormat="1" ht="31.5">
      <c r="A539" s="393">
        <v>1</v>
      </c>
      <c r="B539" s="366" t="s">
        <v>309</v>
      </c>
      <c r="C539" s="301" t="s">
        <v>293</v>
      </c>
      <c r="D539" s="430">
        <v>90</v>
      </c>
      <c r="E539" s="431" t="s">
        <v>305</v>
      </c>
      <c r="F539" s="291" t="s">
        <v>310</v>
      </c>
      <c r="G539" s="396">
        <v>21000</v>
      </c>
      <c r="H539" s="396">
        <v>20665</v>
      </c>
      <c r="I539" s="370">
        <v>157</v>
      </c>
      <c r="J539" s="396">
        <v>178</v>
      </c>
      <c r="K539" s="396">
        <v>21000</v>
      </c>
      <c r="L539" s="396">
        <v>20665</v>
      </c>
      <c r="M539" s="1001">
        <v>2100</v>
      </c>
      <c r="N539" s="370"/>
      <c r="O539" s="396"/>
      <c r="P539" s="396"/>
      <c r="Q539" s="396"/>
      <c r="R539" s="396"/>
      <c r="S539" s="370">
        <f t="shared" si="223"/>
        <v>4986</v>
      </c>
      <c r="T539" s="370">
        <v>4986</v>
      </c>
      <c r="U539" s="369"/>
      <c r="V539" s="369"/>
      <c r="W539" s="370">
        <f t="shared" si="224"/>
        <v>0</v>
      </c>
      <c r="X539" s="369"/>
      <c r="Y539" s="369"/>
      <c r="Z539" s="369"/>
      <c r="AA539" s="370">
        <f t="shared" si="217"/>
        <v>0</v>
      </c>
      <c r="AB539" s="370"/>
      <c r="AC539" s="369"/>
      <c r="AD539" s="369"/>
      <c r="AE539" s="370">
        <f t="shared" si="218"/>
        <v>0</v>
      </c>
      <c r="AF539" s="370"/>
      <c r="AG539" s="369"/>
      <c r="AH539" s="369"/>
      <c r="AI539" s="370">
        <f t="shared" si="219"/>
        <v>4986</v>
      </c>
      <c r="AJ539" s="370">
        <f>T539</f>
        <v>4986</v>
      </c>
      <c r="AK539" s="369"/>
      <c r="AL539" s="369"/>
      <c r="AM539" s="370">
        <f t="shared" si="220"/>
        <v>8596</v>
      </c>
      <c r="AN539" s="370">
        <v>8596</v>
      </c>
      <c r="AO539" s="369"/>
      <c r="AP539" s="369"/>
      <c r="AQ539" s="370">
        <f t="shared" si="221"/>
        <v>12069</v>
      </c>
      <c r="AR539" s="370">
        <f>H539-AN539</f>
        <v>12069</v>
      </c>
      <c r="AS539" s="369"/>
      <c r="AT539" s="369"/>
      <c r="AU539" s="369"/>
      <c r="AV539" s="370">
        <f t="shared" si="222"/>
        <v>12069</v>
      </c>
      <c r="AW539" s="370">
        <f>AR539</f>
        <v>12069</v>
      </c>
      <c r="AX539" s="369"/>
      <c r="AY539" s="369"/>
      <c r="AZ539" s="369"/>
      <c r="BA539" s="281"/>
      <c r="BB539" s="281"/>
      <c r="BC539" s="281"/>
      <c r="BD539" s="210">
        <f>AW539</f>
        <v>12069</v>
      </c>
      <c r="BE539" s="925">
        <f t="shared" si="205"/>
        <v>3610</v>
      </c>
      <c r="BF539" s="211">
        <v>2022</v>
      </c>
      <c r="BG539" s="211" t="s">
        <v>2324</v>
      </c>
      <c r="BH539" s="211" t="s">
        <v>2327</v>
      </c>
      <c r="BI539" s="371"/>
    </row>
    <row r="540" spans="1:61" s="43" customFormat="1" hidden="1">
      <c r="A540" s="37" t="s">
        <v>54</v>
      </c>
      <c r="B540" s="48" t="s">
        <v>55</v>
      </c>
      <c r="C540" s="26"/>
      <c r="D540" s="26"/>
      <c r="E540" s="26"/>
      <c r="F540" s="91"/>
      <c r="G540" s="92">
        <f>SUM(G541:G542)</f>
        <v>47258</v>
      </c>
      <c r="H540" s="92">
        <f t="shared" ref="H540:BE540" si="243">SUM(H541:H542)</f>
        <v>47258</v>
      </c>
      <c r="I540" s="92">
        <f t="shared" si="243"/>
        <v>0</v>
      </c>
      <c r="J540" s="92">
        <f t="shared" si="243"/>
        <v>0</v>
      </c>
      <c r="K540" s="92">
        <f t="shared" si="243"/>
        <v>47258</v>
      </c>
      <c r="L540" s="92">
        <f t="shared" si="243"/>
        <v>47258</v>
      </c>
      <c r="M540" s="984">
        <f t="shared" si="243"/>
        <v>1610.4639999999999</v>
      </c>
      <c r="N540" s="92">
        <f t="shared" si="243"/>
        <v>558.16000000000008</v>
      </c>
      <c r="O540" s="92">
        <f t="shared" si="243"/>
        <v>2300.4621999999999</v>
      </c>
      <c r="P540" s="92">
        <f t="shared" si="243"/>
        <v>2300.4621999999999</v>
      </c>
      <c r="Q540" s="92">
        <f t="shared" si="243"/>
        <v>0</v>
      </c>
      <c r="R540" s="92">
        <f t="shared" si="243"/>
        <v>0</v>
      </c>
      <c r="S540" s="92">
        <f t="shared" si="243"/>
        <v>10438</v>
      </c>
      <c r="T540" s="92">
        <f t="shared" si="243"/>
        <v>10438</v>
      </c>
      <c r="U540" s="92">
        <f t="shared" si="243"/>
        <v>0</v>
      </c>
      <c r="V540" s="92">
        <f t="shared" si="243"/>
        <v>0</v>
      </c>
      <c r="W540" s="92">
        <f t="shared" si="243"/>
        <v>27.292000000000002</v>
      </c>
      <c r="X540" s="92">
        <f t="shared" si="243"/>
        <v>27.292000000000002</v>
      </c>
      <c r="Y540" s="92">
        <f t="shared" si="243"/>
        <v>0</v>
      </c>
      <c r="Z540" s="92">
        <f t="shared" si="243"/>
        <v>0</v>
      </c>
      <c r="AA540" s="92">
        <f t="shared" si="243"/>
        <v>530.86800000000005</v>
      </c>
      <c r="AB540" s="92">
        <f t="shared" si="243"/>
        <v>530.86800000000005</v>
      </c>
      <c r="AC540" s="92">
        <f t="shared" si="243"/>
        <v>0</v>
      </c>
      <c r="AD540" s="92">
        <f t="shared" si="243"/>
        <v>0</v>
      </c>
      <c r="AE540" s="92">
        <f t="shared" si="243"/>
        <v>2300.4621999999999</v>
      </c>
      <c r="AF540" s="92">
        <f t="shared" si="243"/>
        <v>2300.4621999999999</v>
      </c>
      <c r="AG540" s="92">
        <f t="shared" si="243"/>
        <v>0</v>
      </c>
      <c r="AH540" s="92">
        <f t="shared" si="243"/>
        <v>0</v>
      </c>
      <c r="AI540" s="92">
        <f t="shared" si="243"/>
        <v>10438</v>
      </c>
      <c r="AJ540" s="92">
        <f t="shared" si="243"/>
        <v>10438</v>
      </c>
      <c r="AK540" s="92">
        <f t="shared" si="243"/>
        <v>0</v>
      </c>
      <c r="AL540" s="92">
        <f t="shared" si="243"/>
        <v>0</v>
      </c>
      <c r="AM540" s="92">
        <f t="shared" si="243"/>
        <v>18062</v>
      </c>
      <c r="AN540" s="92">
        <f t="shared" si="243"/>
        <v>18062</v>
      </c>
      <c r="AO540" s="92">
        <f t="shared" si="243"/>
        <v>0</v>
      </c>
      <c r="AP540" s="92">
        <f t="shared" si="243"/>
        <v>0</v>
      </c>
      <c r="AQ540" s="92">
        <f t="shared" si="243"/>
        <v>29196</v>
      </c>
      <c r="AR540" s="92">
        <f t="shared" si="243"/>
        <v>29196</v>
      </c>
      <c r="AS540" s="92">
        <f t="shared" si="243"/>
        <v>0</v>
      </c>
      <c r="AT540" s="92">
        <f t="shared" si="243"/>
        <v>0</v>
      </c>
      <c r="AU540" s="92">
        <f t="shared" si="243"/>
        <v>0</v>
      </c>
      <c r="AV540" s="92">
        <f t="shared" si="243"/>
        <v>29196</v>
      </c>
      <c r="AW540" s="92">
        <f t="shared" si="243"/>
        <v>29196</v>
      </c>
      <c r="AX540" s="92">
        <f t="shared" si="243"/>
        <v>0</v>
      </c>
      <c r="AY540" s="92">
        <f t="shared" si="243"/>
        <v>0</v>
      </c>
      <c r="AZ540" s="92">
        <f t="shared" si="243"/>
        <v>0</v>
      </c>
      <c r="BA540" s="92">
        <f t="shared" si="243"/>
        <v>0</v>
      </c>
      <c r="BB540" s="92">
        <f t="shared" si="243"/>
        <v>0</v>
      </c>
      <c r="BC540" s="92">
        <f t="shared" si="243"/>
        <v>0</v>
      </c>
      <c r="BD540" s="92">
        <f t="shared" si="243"/>
        <v>10000</v>
      </c>
      <c r="BE540" s="92">
        <f t="shared" si="243"/>
        <v>7624</v>
      </c>
      <c r="BF540" s="198"/>
      <c r="BG540" s="198"/>
      <c r="BH540" s="198"/>
      <c r="BI540" s="27"/>
    </row>
    <row r="541" spans="1:61" s="333" customFormat="1" ht="31.5">
      <c r="A541" s="326"/>
      <c r="B541" s="432" t="s">
        <v>1215</v>
      </c>
      <c r="C541" s="337" t="s">
        <v>1216</v>
      </c>
      <c r="D541" s="336" t="s">
        <v>1217</v>
      </c>
      <c r="E541" s="329" t="s">
        <v>305</v>
      </c>
      <c r="F541" s="433" t="s">
        <v>1218</v>
      </c>
      <c r="G541" s="294">
        <v>24863</v>
      </c>
      <c r="H541" s="294">
        <v>24863</v>
      </c>
      <c r="I541" s="318"/>
      <c r="J541" s="318"/>
      <c r="K541" s="294">
        <v>24863</v>
      </c>
      <c r="L541" s="294">
        <v>24863</v>
      </c>
      <c r="M541" s="988">
        <v>1079.596</v>
      </c>
      <c r="N541" s="318">
        <v>27.292000000000002</v>
      </c>
      <c r="O541" s="330">
        <v>2300.4621999999999</v>
      </c>
      <c r="P541" s="330">
        <v>2300.4621999999999</v>
      </c>
      <c r="Q541" s="318"/>
      <c r="R541" s="318"/>
      <c r="S541" s="294">
        <f t="shared" si="223"/>
        <v>7239</v>
      </c>
      <c r="T541" s="294">
        <v>7239</v>
      </c>
      <c r="U541" s="318"/>
      <c r="V541" s="318"/>
      <c r="W541" s="330">
        <f t="shared" si="224"/>
        <v>27.292000000000002</v>
      </c>
      <c r="X541" s="330">
        <v>27.292000000000002</v>
      </c>
      <c r="Y541" s="318"/>
      <c r="Z541" s="318"/>
      <c r="AA541" s="294">
        <f t="shared" si="217"/>
        <v>0</v>
      </c>
      <c r="AB541" s="294"/>
      <c r="AC541" s="318"/>
      <c r="AD541" s="318"/>
      <c r="AE541" s="294">
        <f t="shared" si="218"/>
        <v>2300.4621999999999</v>
      </c>
      <c r="AF541" s="330">
        <v>2300.4621999999999</v>
      </c>
      <c r="AG541" s="318"/>
      <c r="AH541" s="318"/>
      <c r="AI541" s="294">
        <f t="shared" si="219"/>
        <v>7239</v>
      </c>
      <c r="AJ541" s="294">
        <v>7239</v>
      </c>
      <c r="AK541" s="318"/>
      <c r="AL541" s="318"/>
      <c r="AM541" s="294">
        <f t="shared" si="220"/>
        <v>14863</v>
      </c>
      <c r="AN541" s="318">
        <v>14863</v>
      </c>
      <c r="AO541" s="318">
        <v>0</v>
      </c>
      <c r="AP541" s="318"/>
      <c r="AQ541" s="318">
        <f t="shared" si="221"/>
        <v>10000</v>
      </c>
      <c r="AR541" s="318">
        <v>10000</v>
      </c>
      <c r="AS541" s="318"/>
      <c r="AT541" s="318"/>
      <c r="AU541" s="318"/>
      <c r="AV541" s="318">
        <f t="shared" si="222"/>
        <v>10000</v>
      </c>
      <c r="AW541" s="318">
        <v>10000</v>
      </c>
      <c r="AX541" s="318"/>
      <c r="AY541" s="318"/>
      <c r="AZ541" s="318"/>
      <c r="BA541" s="331"/>
      <c r="BB541" s="331"/>
      <c r="BC541" s="331"/>
      <c r="BD541" s="210">
        <f>AW541</f>
        <v>10000</v>
      </c>
      <c r="BE541" s="912">
        <f t="shared" si="205"/>
        <v>7624</v>
      </c>
      <c r="BF541" s="211">
        <v>2022</v>
      </c>
      <c r="BG541" s="211" t="s">
        <v>2324</v>
      </c>
      <c r="BH541" s="211" t="s">
        <v>2327</v>
      </c>
      <c r="BI541" s="332"/>
    </row>
    <row r="542" spans="1:61" s="562" customFormat="1" ht="31.5">
      <c r="A542" s="553"/>
      <c r="B542" s="554" t="s">
        <v>1219</v>
      </c>
      <c r="C542" s="555" t="s">
        <v>1220</v>
      </c>
      <c r="D542" s="636" t="s">
        <v>1221</v>
      </c>
      <c r="E542" s="557" t="s">
        <v>206</v>
      </c>
      <c r="F542" s="558" t="s">
        <v>1222</v>
      </c>
      <c r="G542" s="550">
        <v>22395</v>
      </c>
      <c r="H542" s="550">
        <v>22395</v>
      </c>
      <c r="I542" s="550"/>
      <c r="J542" s="550"/>
      <c r="K542" s="550">
        <v>22395</v>
      </c>
      <c r="L542" s="550">
        <v>22395</v>
      </c>
      <c r="M542" s="989">
        <v>530.86800000000005</v>
      </c>
      <c r="N542" s="550">
        <v>530.86800000000005</v>
      </c>
      <c r="O542" s="559"/>
      <c r="P542" s="559"/>
      <c r="Q542" s="550"/>
      <c r="R542" s="550"/>
      <c r="S542" s="550">
        <f t="shared" si="223"/>
        <v>3199</v>
      </c>
      <c r="T542" s="550">
        <v>3199</v>
      </c>
      <c r="U542" s="550"/>
      <c r="V542" s="550"/>
      <c r="W542" s="559">
        <f t="shared" si="224"/>
        <v>0</v>
      </c>
      <c r="X542" s="559"/>
      <c r="Y542" s="550"/>
      <c r="Z542" s="550"/>
      <c r="AA542" s="550">
        <f t="shared" si="217"/>
        <v>530.86800000000005</v>
      </c>
      <c r="AB542" s="550">
        <v>530.86800000000005</v>
      </c>
      <c r="AC542" s="550"/>
      <c r="AD542" s="550"/>
      <c r="AE542" s="550">
        <f t="shared" si="218"/>
        <v>0</v>
      </c>
      <c r="AF542" s="559"/>
      <c r="AG542" s="550"/>
      <c r="AH542" s="550"/>
      <c r="AI542" s="550">
        <f t="shared" si="219"/>
        <v>3199</v>
      </c>
      <c r="AJ542" s="550">
        <v>3199</v>
      </c>
      <c r="AK542" s="550"/>
      <c r="AL542" s="550"/>
      <c r="AM542" s="550">
        <f t="shared" si="220"/>
        <v>3199</v>
      </c>
      <c r="AN542" s="550">
        <v>3199</v>
      </c>
      <c r="AO542" s="550">
        <v>0</v>
      </c>
      <c r="AP542" s="550"/>
      <c r="AQ542" s="550">
        <f t="shared" si="221"/>
        <v>19196</v>
      </c>
      <c r="AR542" s="550">
        <v>19196</v>
      </c>
      <c r="AS542" s="550"/>
      <c r="AT542" s="550"/>
      <c r="AU542" s="550"/>
      <c r="AV542" s="550">
        <f t="shared" si="222"/>
        <v>19196</v>
      </c>
      <c r="AW542" s="550">
        <v>19196</v>
      </c>
      <c r="AX542" s="550"/>
      <c r="AY542" s="550"/>
      <c r="AZ542" s="550"/>
      <c r="BA542" s="560"/>
      <c r="BB542" s="560"/>
      <c r="BC542" s="560"/>
      <c r="BD542" s="560"/>
      <c r="BE542" s="913">
        <f t="shared" si="205"/>
        <v>0</v>
      </c>
      <c r="BF542" s="527">
        <v>2023</v>
      </c>
      <c r="BG542" s="527" t="s">
        <v>2324</v>
      </c>
      <c r="BH542" s="527" t="s">
        <v>2327</v>
      </c>
      <c r="BI542" s="561"/>
    </row>
    <row r="543" spans="1:61" s="43" customFormat="1" hidden="1">
      <c r="A543" s="37" t="s">
        <v>56</v>
      </c>
      <c r="B543" s="48" t="s">
        <v>57</v>
      </c>
      <c r="C543" s="26"/>
      <c r="D543" s="26"/>
      <c r="E543" s="26"/>
      <c r="F543" s="91"/>
      <c r="G543" s="92">
        <f>SUM(G544)</f>
        <v>14900</v>
      </c>
      <c r="H543" s="92">
        <f t="shared" ref="H543:BE543" si="244">SUM(H544)</f>
        <v>11481</v>
      </c>
      <c r="I543" s="92">
        <f t="shared" si="244"/>
        <v>3419</v>
      </c>
      <c r="J543" s="92">
        <f t="shared" si="244"/>
        <v>0</v>
      </c>
      <c r="K543" s="92">
        <f t="shared" si="244"/>
        <v>14900</v>
      </c>
      <c r="L543" s="92">
        <f t="shared" si="244"/>
        <v>11481</v>
      </c>
      <c r="M543" s="984">
        <f t="shared" si="244"/>
        <v>2439.5250000000001</v>
      </c>
      <c r="N543" s="92">
        <f t="shared" si="244"/>
        <v>1976.8889999999999</v>
      </c>
      <c r="O543" s="92">
        <f t="shared" si="244"/>
        <v>0</v>
      </c>
      <c r="P543" s="92">
        <f t="shared" si="244"/>
        <v>0</v>
      </c>
      <c r="Q543" s="92">
        <f t="shared" si="244"/>
        <v>0</v>
      </c>
      <c r="R543" s="92">
        <f t="shared" si="244"/>
        <v>0</v>
      </c>
      <c r="S543" s="92">
        <f t="shared" si="244"/>
        <v>2770</v>
      </c>
      <c r="T543" s="92">
        <f t="shared" si="244"/>
        <v>2770</v>
      </c>
      <c r="U543" s="92">
        <f t="shared" si="244"/>
        <v>0</v>
      </c>
      <c r="V543" s="92">
        <f t="shared" si="244"/>
        <v>0</v>
      </c>
      <c r="W543" s="92">
        <f t="shared" si="244"/>
        <v>0</v>
      </c>
      <c r="X543" s="92">
        <f t="shared" si="244"/>
        <v>0</v>
      </c>
      <c r="Y543" s="92">
        <f t="shared" si="244"/>
        <v>0</v>
      </c>
      <c r="Z543" s="92">
        <f t="shared" si="244"/>
        <v>0</v>
      </c>
      <c r="AA543" s="92">
        <f t="shared" si="244"/>
        <v>606.28700000000003</v>
      </c>
      <c r="AB543" s="92">
        <f t="shared" si="244"/>
        <v>606.28700000000003</v>
      </c>
      <c r="AC543" s="92">
        <f t="shared" si="244"/>
        <v>0</v>
      </c>
      <c r="AD543" s="92">
        <f t="shared" si="244"/>
        <v>0</v>
      </c>
      <c r="AE543" s="92">
        <f t="shared" si="244"/>
        <v>0</v>
      </c>
      <c r="AF543" s="92">
        <f t="shared" si="244"/>
        <v>0</v>
      </c>
      <c r="AG543" s="92">
        <f t="shared" si="244"/>
        <v>0</v>
      </c>
      <c r="AH543" s="92">
        <f t="shared" si="244"/>
        <v>0</v>
      </c>
      <c r="AI543" s="92">
        <f t="shared" si="244"/>
        <v>2770</v>
      </c>
      <c r="AJ543" s="92">
        <f t="shared" si="244"/>
        <v>2770</v>
      </c>
      <c r="AK543" s="92">
        <f t="shared" si="244"/>
        <v>0</v>
      </c>
      <c r="AL543" s="92">
        <f t="shared" si="244"/>
        <v>0</v>
      </c>
      <c r="AM543" s="92">
        <f t="shared" si="244"/>
        <v>4850</v>
      </c>
      <c r="AN543" s="92">
        <f t="shared" si="244"/>
        <v>4850</v>
      </c>
      <c r="AO543" s="92">
        <f t="shared" si="244"/>
        <v>0</v>
      </c>
      <c r="AP543" s="92">
        <f t="shared" si="244"/>
        <v>0</v>
      </c>
      <c r="AQ543" s="92">
        <f t="shared" si="244"/>
        <v>6631</v>
      </c>
      <c r="AR543" s="92">
        <f t="shared" si="244"/>
        <v>6631</v>
      </c>
      <c r="AS543" s="92">
        <f t="shared" si="244"/>
        <v>0</v>
      </c>
      <c r="AT543" s="92">
        <f t="shared" si="244"/>
        <v>0</v>
      </c>
      <c r="AU543" s="92">
        <f t="shared" si="244"/>
        <v>0</v>
      </c>
      <c r="AV543" s="92">
        <f t="shared" si="244"/>
        <v>6631</v>
      </c>
      <c r="AW543" s="92">
        <f t="shared" si="244"/>
        <v>6631</v>
      </c>
      <c r="AX543" s="92">
        <f t="shared" si="244"/>
        <v>0</v>
      </c>
      <c r="AY543" s="92">
        <f t="shared" si="244"/>
        <v>0</v>
      </c>
      <c r="AZ543" s="92">
        <f t="shared" si="244"/>
        <v>0</v>
      </c>
      <c r="BA543" s="92">
        <f t="shared" si="244"/>
        <v>0</v>
      </c>
      <c r="BB543" s="92">
        <f t="shared" si="244"/>
        <v>0</v>
      </c>
      <c r="BC543" s="92">
        <f t="shared" si="244"/>
        <v>0</v>
      </c>
      <c r="BD543" s="92">
        <f t="shared" si="244"/>
        <v>6631</v>
      </c>
      <c r="BE543" s="92">
        <f t="shared" si="244"/>
        <v>2080</v>
      </c>
      <c r="BF543" s="198"/>
      <c r="BG543" s="198"/>
      <c r="BH543" s="198"/>
      <c r="BI543" s="27"/>
    </row>
    <row r="544" spans="1:61" s="270" customFormat="1" ht="45">
      <c r="A544" s="338">
        <v>1</v>
      </c>
      <c r="B544" s="339" t="s">
        <v>1809</v>
      </c>
      <c r="C544" s="289" t="s">
        <v>1551</v>
      </c>
      <c r="D544" s="402" t="s">
        <v>1810</v>
      </c>
      <c r="E544" s="340" t="s">
        <v>524</v>
      </c>
      <c r="F544" s="403" t="s">
        <v>1811</v>
      </c>
      <c r="G544" s="342">
        <v>14900</v>
      </c>
      <c r="H544" s="342">
        <v>11481</v>
      </c>
      <c r="I544" s="344">
        <f>G544-H544</f>
        <v>3419</v>
      </c>
      <c r="J544" s="344"/>
      <c r="K544" s="342">
        <v>14900</v>
      </c>
      <c r="L544" s="342">
        <v>11481</v>
      </c>
      <c r="M544" s="991">
        <v>2439.5250000000001</v>
      </c>
      <c r="N544" s="342">
        <v>1976.8889999999999</v>
      </c>
      <c r="O544" s="408">
        <f t="shared" ref="O544" si="245">P544+Q544+R544</f>
        <v>0</v>
      </c>
      <c r="P544" s="408">
        <v>0</v>
      </c>
      <c r="Q544" s="408"/>
      <c r="R544" s="408"/>
      <c r="S544" s="409">
        <f t="shared" si="223"/>
        <v>2770</v>
      </c>
      <c r="T544" s="408">
        <v>2770</v>
      </c>
      <c r="U544" s="408"/>
      <c r="V544" s="408"/>
      <c r="W544" s="408">
        <f t="shared" si="224"/>
        <v>0</v>
      </c>
      <c r="X544" s="410">
        <v>0</v>
      </c>
      <c r="Y544" s="408"/>
      <c r="Z544" s="408"/>
      <c r="AA544" s="408">
        <f t="shared" si="217"/>
        <v>606.28700000000003</v>
      </c>
      <c r="AB544" s="408">
        <v>606.28700000000003</v>
      </c>
      <c r="AC544" s="408"/>
      <c r="AD544" s="408"/>
      <c r="AE544" s="408">
        <f t="shared" si="218"/>
        <v>0</v>
      </c>
      <c r="AF544" s="408">
        <f t="shared" ref="AF544" si="246">P544</f>
        <v>0</v>
      </c>
      <c r="AG544" s="408"/>
      <c r="AH544" s="408"/>
      <c r="AI544" s="408">
        <f t="shared" si="219"/>
        <v>2770</v>
      </c>
      <c r="AJ544" s="408">
        <f t="shared" ref="AJ544" si="247">T544</f>
        <v>2770</v>
      </c>
      <c r="AK544" s="408"/>
      <c r="AL544" s="408"/>
      <c r="AM544" s="408">
        <f t="shared" si="220"/>
        <v>4850</v>
      </c>
      <c r="AN544" s="408">
        <v>4850</v>
      </c>
      <c r="AO544" s="408"/>
      <c r="AP544" s="408"/>
      <c r="AQ544" s="408">
        <f t="shared" si="221"/>
        <v>6631</v>
      </c>
      <c r="AR544" s="408">
        <f t="shared" ref="AR544" si="248">H544-AN544</f>
        <v>6631</v>
      </c>
      <c r="AS544" s="408"/>
      <c r="AT544" s="408"/>
      <c r="AU544" s="408"/>
      <c r="AV544" s="408">
        <f t="shared" si="222"/>
        <v>6631</v>
      </c>
      <c r="AW544" s="408">
        <v>6631</v>
      </c>
      <c r="AX544" s="408"/>
      <c r="AY544" s="408"/>
      <c r="AZ544" s="408"/>
      <c r="BA544" s="411"/>
      <c r="BB544" s="411"/>
      <c r="BC544" s="411"/>
      <c r="BD544" s="210">
        <f>AW544</f>
        <v>6631</v>
      </c>
      <c r="BE544" s="930">
        <f t="shared" si="205"/>
        <v>2080</v>
      </c>
      <c r="BF544" s="211">
        <v>2022</v>
      </c>
      <c r="BG544" s="211" t="s">
        <v>2324</v>
      </c>
      <c r="BH544" s="211" t="s">
        <v>2327</v>
      </c>
      <c r="BI544" s="412"/>
    </row>
    <row r="545" spans="1:66" s="43" customFormat="1" hidden="1">
      <c r="A545" s="37" t="s">
        <v>58</v>
      </c>
      <c r="B545" s="48" t="s">
        <v>59</v>
      </c>
      <c r="C545" s="26"/>
      <c r="D545" s="26"/>
      <c r="E545" s="26"/>
      <c r="F545" s="91"/>
      <c r="G545" s="92">
        <f>SUM(G546:G547)</f>
        <v>38500</v>
      </c>
      <c r="H545" s="92">
        <f t="shared" ref="H545:BE545" si="249">SUM(H546:H547)</f>
        <v>29620</v>
      </c>
      <c r="I545" s="92">
        <f t="shared" si="249"/>
        <v>8880</v>
      </c>
      <c r="J545" s="92">
        <f t="shared" si="249"/>
        <v>0</v>
      </c>
      <c r="K545" s="92">
        <f t="shared" si="249"/>
        <v>38500</v>
      </c>
      <c r="L545" s="92">
        <f t="shared" si="249"/>
        <v>29620</v>
      </c>
      <c r="M545" s="984">
        <f t="shared" si="249"/>
        <v>2137</v>
      </c>
      <c r="N545" s="92">
        <f t="shared" si="249"/>
        <v>450</v>
      </c>
      <c r="O545" s="92">
        <f t="shared" si="249"/>
        <v>0</v>
      </c>
      <c r="P545" s="92">
        <f t="shared" si="249"/>
        <v>0</v>
      </c>
      <c r="Q545" s="92">
        <f t="shared" si="249"/>
        <v>0</v>
      </c>
      <c r="R545" s="92">
        <f t="shared" si="249"/>
        <v>0</v>
      </c>
      <c r="S545" s="92">
        <f t="shared" si="249"/>
        <v>7148</v>
      </c>
      <c r="T545" s="92">
        <f t="shared" si="249"/>
        <v>7148</v>
      </c>
      <c r="U545" s="92">
        <f t="shared" si="249"/>
        <v>0</v>
      </c>
      <c r="V545" s="92">
        <f t="shared" si="249"/>
        <v>0</v>
      </c>
      <c r="W545" s="92">
        <f t="shared" si="249"/>
        <v>0</v>
      </c>
      <c r="X545" s="92">
        <f t="shared" si="249"/>
        <v>0</v>
      </c>
      <c r="Y545" s="92">
        <f t="shared" si="249"/>
        <v>0</v>
      </c>
      <c r="Z545" s="92">
        <f t="shared" si="249"/>
        <v>0</v>
      </c>
      <c r="AA545" s="92">
        <f t="shared" si="249"/>
        <v>3060.3</v>
      </c>
      <c r="AB545" s="92">
        <f t="shared" si="249"/>
        <v>3060.3</v>
      </c>
      <c r="AC545" s="92">
        <f t="shared" si="249"/>
        <v>0</v>
      </c>
      <c r="AD545" s="92">
        <f t="shared" si="249"/>
        <v>0</v>
      </c>
      <c r="AE545" s="92">
        <f t="shared" si="249"/>
        <v>0</v>
      </c>
      <c r="AF545" s="92">
        <f t="shared" si="249"/>
        <v>0</v>
      </c>
      <c r="AG545" s="92">
        <f t="shared" si="249"/>
        <v>0</v>
      </c>
      <c r="AH545" s="92">
        <f t="shared" si="249"/>
        <v>0</v>
      </c>
      <c r="AI545" s="92">
        <f t="shared" si="249"/>
        <v>7148</v>
      </c>
      <c r="AJ545" s="92">
        <f t="shared" si="249"/>
        <v>7148</v>
      </c>
      <c r="AK545" s="92">
        <f t="shared" si="249"/>
        <v>0</v>
      </c>
      <c r="AL545" s="92">
        <f t="shared" si="249"/>
        <v>0</v>
      </c>
      <c r="AM545" s="92">
        <f t="shared" si="249"/>
        <v>12416</v>
      </c>
      <c r="AN545" s="92">
        <f t="shared" si="249"/>
        <v>12416</v>
      </c>
      <c r="AO545" s="92">
        <f t="shared" si="249"/>
        <v>0</v>
      </c>
      <c r="AP545" s="92">
        <f t="shared" si="249"/>
        <v>0</v>
      </c>
      <c r="AQ545" s="92">
        <f t="shared" si="249"/>
        <v>26084</v>
      </c>
      <c r="AR545" s="92">
        <f t="shared" si="249"/>
        <v>17204</v>
      </c>
      <c r="AS545" s="92">
        <f t="shared" si="249"/>
        <v>0</v>
      </c>
      <c r="AT545" s="92">
        <f t="shared" si="249"/>
        <v>8880</v>
      </c>
      <c r="AU545" s="92">
        <f t="shared" si="249"/>
        <v>0</v>
      </c>
      <c r="AV545" s="92">
        <f t="shared" si="249"/>
        <v>25687</v>
      </c>
      <c r="AW545" s="92">
        <f t="shared" si="249"/>
        <v>17204</v>
      </c>
      <c r="AX545" s="92">
        <f t="shared" si="249"/>
        <v>0</v>
      </c>
      <c r="AY545" s="92">
        <f t="shared" si="249"/>
        <v>8483</v>
      </c>
      <c r="AZ545" s="92">
        <f t="shared" si="249"/>
        <v>0</v>
      </c>
      <c r="BA545" s="92">
        <f t="shared" si="249"/>
        <v>0</v>
      </c>
      <c r="BB545" s="92">
        <f t="shared" si="249"/>
        <v>0</v>
      </c>
      <c r="BC545" s="92">
        <f t="shared" si="249"/>
        <v>0</v>
      </c>
      <c r="BD545" s="92">
        <f t="shared" si="249"/>
        <v>17204</v>
      </c>
      <c r="BE545" s="92">
        <f t="shared" si="249"/>
        <v>5268</v>
      </c>
      <c r="BF545" s="198"/>
      <c r="BG545" s="198"/>
      <c r="BH545" s="198"/>
      <c r="BI545" s="27"/>
    </row>
    <row r="546" spans="1:66" s="224" customFormat="1" ht="31.5">
      <c r="A546" s="287"/>
      <c r="B546" s="414" t="s">
        <v>967</v>
      </c>
      <c r="C546" s="415" t="s">
        <v>832</v>
      </c>
      <c r="D546" s="415" t="s">
        <v>968</v>
      </c>
      <c r="E546" s="416" t="s">
        <v>524</v>
      </c>
      <c r="F546" s="292" t="s">
        <v>969</v>
      </c>
      <c r="G546" s="292">
        <v>20000</v>
      </c>
      <c r="H546" s="292">
        <v>15385</v>
      </c>
      <c r="I546" s="419">
        <v>4615</v>
      </c>
      <c r="J546" s="292"/>
      <c r="K546" s="294">
        <v>20000</v>
      </c>
      <c r="L546" s="294">
        <v>15385</v>
      </c>
      <c r="M546" s="983">
        <v>1099</v>
      </c>
      <c r="N546" s="295">
        <v>200</v>
      </c>
      <c r="O546" s="296"/>
      <c r="P546" s="296"/>
      <c r="Q546" s="295"/>
      <c r="R546" s="295"/>
      <c r="S546" s="295">
        <f t="shared" si="223"/>
        <v>3723</v>
      </c>
      <c r="T546" s="295">
        <v>3723</v>
      </c>
      <c r="U546" s="295"/>
      <c r="V546" s="295"/>
      <c r="W546" s="295">
        <f t="shared" si="224"/>
        <v>0</v>
      </c>
      <c r="X546" s="295"/>
      <c r="Y546" s="295"/>
      <c r="Z546" s="295"/>
      <c r="AA546" s="295">
        <f t="shared" si="217"/>
        <v>0</v>
      </c>
      <c r="AB546" s="295"/>
      <c r="AC546" s="295"/>
      <c r="AD546" s="295"/>
      <c r="AE546" s="295">
        <f t="shared" si="218"/>
        <v>0</v>
      </c>
      <c r="AF546" s="295"/>
      <c r="AG546" s="295"/>
      <c r="AH546" s="295"/>
      <c r="AI546" s="295">
        <f t="shared" si="219"/>
        <v>3723</v>
      </c>
      <c r="AJ546" s="295">
        <v>3723</v>
      </c>
      <c r="AK546" s="295"/>
      <c r="AL546" s="295"/>
      <c r="AM546" s="295">
        <f t="shared" si="220"/>
        <v>6453</v>
      </c>
      <c r="AN546" s="295">
        <v>6453</v>
      </c>
      <c r="AO546" s="295"/>
      <c r="AP546" s="295"/>
      <c r="AQ546" s="295">
        <f t="shared" si="221"/>
        <v>13547</v>
      </c>
      <c r="AR546" s="295">
        <v>8932</v>
      </c>
      <c r="AS546" s="295"/>
      <c r="AT546" s="295">
        <v>4615</v>
      </c>
      <c r="AU546" s="295"/>
      <c r="AV546" s="295">
        <f t="shared" si="222"/>
        <v>13380</v>
      </c>
      <c r="AW546" s="295">
        <v>8932</v>
      </c>
      <c r="AX546" s="295"/>
      <c r="AY546" s="295">
        <v>4448</v>
      </c>
      <c r="AZ546" s="295"/>
      <c r="BA546" s="297"/>
      <c r="BB546" s="297"/>
      <c r="BC546" s="297"/>
      <c r="BD546" s="210">
        <f t="shared" ref="BD546:BD547" si="250">AW546</f>
        <v>8932</v>
      </c>
      <c r="BE546" s="908">
        <f t="shared" si="205"/>
        <v>2730</v>
      </c>
      <c r="BF546" s="211">
        <v>2022</v>
      </c>
      <c r="BG546" s="211" t="s">
        <v>2324</v>
      </c>
      <c r="BH546" s="211" t="s">
        <v>2327</v>
      </c>
      <c r="BI546" s="3847" t="s">
        <v>970</v>
      </c>
      <c r="BJ546" s="300"/>
      <c r="BK546" s="300"/>
      <c r="BL546" s="300"/>
      <c r="BM546" s="300"/>
      <c r="BN546" s="300"/>
    </row>
    <row r="547" spans="1:66" s="224" customFormat="1" ht="31.5">
      <c r="A547" s="287"/>
      <c r="B547" s="414" t="s">
        <v>971</v>
      </c>
      <c r="C547" s="415" t="s">
        <v>828</v>
      </c>
      <c r="D547" s="415" t="s">
        <v>972</v>
      </c>
      <c r="E547" s="416" t="s">
        <v>524</v>
      </c>
      <c r="F547" s="292" t="s">
        <v>973</v>
      </c>
      <c r="G547" s="292">
        <v>18500</v>
      </c>
      <c r="H547" s="292">
        <v>14235</v>
      </c>
      <c r="I547" s="419">
        <v>4265</v>
      </c>
      <c r="J547" s="292"/>
      <c r="K547" s="294">
        <v>18500</v>
      </c>
      <c r="L547" s="294">
        <v>14235</v>
      </c>
      <c r="M547" s="983">
        <v>1038</v>
      </c>
      <c r="N547" s="295">
        <v>250</v>
      </c>
      <c r="O547" s="296"/>
      <c r="P547" s="296"/>
      <c r="Q547" s="295"/>
      <c r="R547" s="295"/>
      <c r="S547" s="295">
        <f t="shared" si="223"/>
        <v>3425</v>
      </c>
      <c r="T547" s="295">
        <v>3425</v>
      </c>
      <c r="U547" s="295"/>
      <c r="V547" s="295"/>
      <c r="W547" s="295">
        <f t="shared" si="224"/>
        <v>0</v>
      </c>
      <c r="X547" s="295"/>
      <c r="Y547" s="295"/>
      <c r="Z547" s="295"/>
      <c r="AA547" s="295">
        <f t="shared" si="217"/>
        <v>3060.3</v>
      </c>
      <c r="AB547" s="295">
        <v>3060.3</v>
      </c>
      <c r="AC547" s="295"/>
      <c r="AD547" s="295"/>
      <c r="AE547" s="295">
        <f t="shared" si="218"/>
        <v>0</v>
      </c>
      <c r="AF547" s="295"/>
      <c r="AG547" s="295"/>
      <c r="AH547" s="295"/>
      <c r="AI547" s="295">
        <f t="shared" si="219"/>
        <v>3425</v>
      </c>
      <c r="AJ547" s="295">
        <v>3425</v>
      </c>
      <c r="AK547" s="295"/>
      <c r="AL547" s="295"/>
      <c r="AM547" s="295">
        <f t="shared" si="220"/>
        <v>5963</v>
      </c>
      <c r="AN547" s="295">
        <v>5963</v>
      </c>
      <c r="AO547" s="295"/>
      <c r="AP547" s="295"/>
      <c r="AQ547" s="295">
        <f t="shared" si="221"/>
        <v>12537</v>
      </c>
      <c r="AR547" s="295">
        <v>8272</v>
      </c>
      <c r="AS547" s="295"/>
      <c r="AT547" s="295">
        <v>4265</v>
      </c>
      <c r="AU547" s="295"/>
      <c r="AV547" s="295">
        <f t="shared" si="222"/>
        <v>12307</v>
      </c>
      <c r="AW547" s="295">
        <v>8272</v>
      </c>
      <c r="AX547" s="295"/>
      <c r="AY547" s="295">
        <v>4035</v>
      </c>
      <c r="AZ547" s="295"/>
      <c r="BA547" s="297"/>
      <c r="BB547" s="297"/>
      <c r="BC547" s="297"/>
      <c r="BD547" s="210">
        <f t="shared" si="250"/>
        <v>8272</v>
      </c>
      <c r="BE547" s="908">
        <f t="shared" si="205"/>
        <v>2538</v>
      </c>
      <c r="BF547" s="211">
        <v>2022</v>
      </c>
      <c r="BG547" s="211" t="s">
        <v>2324</v>
      </c>
      <c r="BH547" s="211" t="s">
        <v>2327</v>
      </c>
      <c r="BI547" s="3847"/>
      <c r="BJ547" s="300"/>
      <c r="BK547" s="300"/>
      <c r="BL547" s="300"/>
      <c r="BM547" s="300"/>
      <c r="BN547" s="300"/>
    </row>
    <row r="548" spans="1:66" s="28" customFormat="1" ht="18.75" hidden="1">
      <c r="A548" s="37" t="s">
        <v>60</v>
      </c>
      <c r="B548" s="48" t="s">
        <v>61</v>
      </c>
      <c r="C548" s="26"/>
      <c r="D548" s="26"/>
      <c r="E548" s="26"/>
      <c r="F548" s="91"/>
      <c r="G548" s="92">
        <f>SUM(G549:G550)</f>
        <v>25400</v>
      </c>
      <c r="H548" s="92">
        <f t="shared" ref="H548:BE548" si="251">SUM(H549:H550)</f>
        <v>19428</v>
      </c>
      <c r="I548" s="92">
        <f t="shared" si="251"/>
        <v>5972</v>
      </c>
      <c r="J548" s="92">
        <f t="shared" si="251"/>
        <v>0</v>
      </c>
      <c r="K548" s="92">
        <f t="shared" si="251"/>
        <v>5946</v>
      </c>
      <c r="L548" s="92">
        <f t="shared" si="251"/>
        <v>19428</v>
      </c>
      <c r="M548" s="984">
        <f t="shared" si="251"/>
        <v>2761</v>
      </c>
      <c r="N548" s="92">
        <f t="shared" si="251"/>
        <v>1441</v>
      </c>
      <c r="O548" s="92">
        <f t="shared" si="251"/>
        <v>0</v>
      </c>
      <c r="P548" s="92">
        <f t="shared" si="251"/>
        <v>0</v>
      </c>
      <c r="Q548" s="92">
        <f t="shared" si="251"/>
        <v>0</v>
      </c>
      <c r="R548" s="92">
        <f t="shared" si="251"/>
        <v>0</v>
      </c>
      <c r="S548" s="92">
        <f t="shared" si="251"/>
        <v>4688</v>
      </c>
      <c r="T548" s="92">
        <f t="shared" si="251"/>
        <v>4688</v>
      </c>
      <c r="U548" s="92">
        <f t="shared" si="251"/>
        <v>0</v>
      </c>
      <c r="V548" s="92">
        <f t="shared" si="251"/>
        <v>0</v>
      </c>
      <c r="W548" s="92">
        <f t="shared" si="251"/>
        <v>0</v>
      </c>
      <c r="X548" s="92">
        <f t="shared" si="251"/>
        <v>0</v>
      </c>
      <c r="Y548" s="92">
        <f t="shared" si="251"/>
        <v>0</v>
      </c>
      <c r="Z548" s="92">
        <f t="shared" si="251"/>
        <v>0</v>
      </c>
      <c r="AA548" s="92">
        <f t="shared" si="251"/>
        <v>1621.587</v>
      </c>
      <c r="AB548" s="92">
        <f t="shared" si="251"/>
        <v>1621.587</v>
      </c>
      <c r="AC548" s="92">
        <f t="shared" si="251"/>
        <v>0</v>
      </c>
      <c r="AD548" s="92">
        <f t="shared" si="251"/>
        <v>0</v>
      </c>
      <c r="AE548" s="92">
        <f t="shared" si="251"/>
        <v>0</v>
      </c>
      <c r="AF548" s="92">
        <f t="shared" si="251"/>
        <v>0</v>
      </c>
      <c r="AG548" s="92">
        <f t="shared" si="251"/>
        <v>0</v>
      </c>
      <c r="AH548" s="92">
        <f t="shared" si="251"/>
        <v>0</v>
      </c>
      <c r="AI548" s="92">
        <f t="shared" si="251"/>
        <v>4688</v>
      </c>
      <c r="AJ548" s="92">
        <f t="shared" si="251"/>
        <v>4688</v>
      </c>
      <c r="AK548" s="92">
        <f t="shared" si="251"/>
        <v>0</v>
      </c>
      <c r="AL548" s="92">
        <f t="shared" si="251"/>
        <v>0</v>
      </c>
      <c r="AM548" s="92">
        <f t="shared" si="251"/>
        <v>8342</v>
      </c>
      <c r="AN548" s="92">
        <f t="shared" si="251"/>
        <v>8342</v>
      </c>
      <c r="AO548" s="92">
        <f t="shared" si="251"/>
        <v>0</v>
      </c>
      <c r="AP548" s="92">
        <f t="shared" si="251"/>
        <v>0</v>
      </c>
      <c r="AQ548" s="92">
        <f t="shared" si="251"/>
        <v>11086</v>
      </c>
      <c r="AR548" s="92">
        <f t="shared" si="251"/>
        <v>11086</v>
      </c>
      <c r="AS548" s="92">
        <f t="shared" si="251"/>
        <v>0</v>
      </c>
      <c r="AT548" s="92">
        <f t="shared" si="251"/>
        <v>0</v>
      </c>
      <c r="AU548" s="92">
        <f t="shared" si="251"/>
        <v>0</v>
      </c>
      <c r="AV548" s="92">
        <f t="shared" si="251"/>
        <v>11086</v>
      </c>
      <c r="AW548" s="92">
        <f t="shared" si="251"/>
        <v>11086</v>
      </c>
      <c r="AX548" s="92">
        <f t="shared" si="251"/>
        <v>0</v>
      </c>
      <c r="AY548" s="92">
        <f t="shared" si="251"/>
        <v>0</v>
      </c>
      <c r="AZ548" s="92">
        <f t="shared" si="251"/>
        <v>0</v>
      </c>
      <c r="BA548" s="92">
        <f t="shared" si="251"/>
        <v>0</v>
      </c>
      <c r="BB548" s="92">
        <f t="shared" si="251"/>
        <v>0</v>
      </c>
      <c r="BC548" s="92">
        <f t="shared" si="251"/>
        <v>0</v>
      </c>
      <c r="BD548" s="92">
        <f t="shared" si="251"/>
        <v>11086</v>
      </c>
      <c r="BE548" s="92">
        <f t="shared" si="251"/>
        <v>3654</v>
      </c>
      <c r="BF548" s="198"/>
      <c r="BG548" s="198"/>
      <c r="BH548" s="198"/>
      <c r="BI548" s="27"/>
    </row>
    <row r="549" spans="1:66" s="321" customFormat="1" ht="31.5">
      <c r="A549" s="311" t="s">
        <v>46</v>
      </c>
      <c r="B549" s="324" t="s">
        <v>618</v>
      </c>
      <c r="C549" s="325" t="s">
        <v>513</v>
      </c>
      <c r="D549" s="325" t="s">
        <v>619</v>
      </c>
      <c r="E549" s="325" t="s">
        <v>524</v>
      </c>
      <c r="F549" s="293" t="s">
        <v>620</v>
      </c>
      <c r="G549" s="315">
        <f>H549+I549+J549</f>
        <v>5900</v>
      </c>
      <c r="H549" s="317">
        <v>4634</v>
      </c>
      <c r="I549" s="317">
        <v>1266</v>
      </c>
      <c r="J549" s="317"/>
      <c r="K549" s="318">
        <v>2973</v>
      </c>
      <c r="L549" s="317">
        <v>4634</v>
      </c>
      <c r="M549" s="988">
        <v>500</v>
      </c>
      <c r="N549" s="318">
        <v>150</v>
      </c>
      <c r="O549" s="315">
        <f t="shared" ref="O549:O550" si="252">P549+Q549+R549</f>
        <v>0</v>
      </c>
      <c r="P549" s="317"/>
      <c r="Q549" s="317"/>
      <c r="R549" s="317"/>
      <c r="S549" s="315">
        <f t="shared" si="223"/>
        <v>1000</v>
      </c>
      <c r="T549" s="317">
        <v>1000</v>
      </c>
      <c r="U549" s="317"/>
      <c r="V549" s="317"/>
      <c r="W549" s="317">
        <f t="shared" si="224"/>
        <v>0</v>
      </c>
      <c r="X549" s="317"/>
      <c r="Y549" s="317"/>
      <c r="Z549" s="317"/>
      <c r="AA549" s="315">
        <f t="shared" si="217"/>
        <v>0</v>
      </c>
      <c r="AB549" s="317"/>
      <c r="AC549" s="317"/>
      <c r="AD549" s="317"/>
      <c r="AE549" s="315">
        <f t="shared" si="218"/>
        <v>0</v>
      </c>
      <c r="AF549" s="317"/>
      <c r="AG549" s="317"/>
      <c r="AH549" s="317"/>
      <c r="AI549" s="315">
        <f t="shared" si="219"/>
        <v>1000</v>
      </c>
      <c r="AJ549" s="316">
        <f t="shared" ref="AJ549:AJ550" si="253">T549</f>
        <v>1000</v>
      </c>
      <c r="AK549" s="317"/>
      <c r="AL549" s="317"/>
      <c r="AM549" s="315">
        <f t="shared" si="220"/>
        <v>2000</v>
      </c>
      <c r="AN549" s="317">
        <v>2000</v>
      </c>
      <c r="AO549" s="317"/>
      <c r="AP549" s="317"/>
      <c r="AQ549" s="315">
        <f t="shared" si="221"/>
        <v>2634</v>
      </c>
      <c r="AR549" s="317">
        <f t="shared" ref="AR549:AR550" si="254">L549-AN549</f>
        <v>2634</v>
      </c>
      <c r="AS549" s="317"/>
      <c r="AT549" s="317"/>
      <c r="AU549" s="317"/>
      <c r="AV549" s="315">
        <f t="shared" si="222"/>
        <v>2634</v>
      </c>
      <c r="AW549" s="316">
        <f t="shared" ref="AW549:AW550" si="255">AR549</f>
        <v>2634</v>
      </c>
      <c r="AX549" s="317"/>
      <c r="AY549" s="317"/>
      <c r="AZ549" s="317"/>
      <c r="BA549" s="235"/>
      <c r="BB549" s="235"/>
      <c r="BC549" s="235"/>
      <c r="BD549" s="210">
        <f t="shared" ref="BD549:BD550" si="256">AW549</f>
        <v>2634</v>
      </c>
      <c r="BE549" s="909">
        <f t="shared" si="205"/>
        <v>1000</v>
      </c>
      <c r="BF549" s="211">
        <v>2022</v>
      </c>
      <c r="BG549" s="211" t="s">
        <v>2324</v>
      </c>
      <c r="BH549" s="211" t="s">
        <v>2327</v>
      </c>
      <c r="BI549" s="320"/>
    </row>
    <row r="550" spans="1:66" s="321" customFormat="1" ht="60">
      <c r="A550" s="311" t="s">
        <v>48</v>
      </c>
      <c r="B550" s="324" t="s">
        <v>621</v>
      </c>
      <c r="C550" s="325" t="s">
        <v>605</v>
      </c>
      <c r="D550" s="325" t="s">
        <v>622</v>
      </c>
      <c r="E550" s="325" t="s">
        <v>524</v>
      </c>
      <c r="F550" s="293" t="s">
        <v>623</v>
      </c>
      <c r="G550" s="315">
        <f>H550+I550+J550</f>
        <v>19500</v>
      </c>
      <c r="H550" s="317">
        <v>14794</v>
      </c>
      <c r="I550" s="317">
        <v>4706</v>
      </c>
      <c r="J550" s="317"/>
      <c r="K550" s="318">
        <v>2973</v>
      </c>
      <c r="L550" s="317">
        <v>14794</v>
      </c>
      <c r="M550" s="988">
        <v>2261</v>
      </c>
      <c r="N550" s="318">
        <v>1291</v>
      </c>
      <c r="O550" s="315">
        <f t="shared" si="252"/>
        <v>0</v>
      </c>
      <c r="P550" s="317"/>
      <c r="Q550" s="317"/>
      <c r="R550" s="317"/>
      <c r="S550" s="315">
        <f t="shared" si="223"/>
        <v>3688</v>
      </c>
      <c r="T550" s="317">
        <v>3688</v>
      </c>
      <c r="U550" s="317"/>
      <c r="V550" s="317"/>
      <c r="W550" s="317">
        <f t="shared" si="224"/>
        <v>0</v>
      </c>
      <c r="X550" s="317"/>
      <c r="Y550" s="317"/>
      <c r="Z550" s="317"/>
      <c r="AA550" s="315">
        <f t="shared" si="217"/>
        <v>1621.587</v>
      </c>
      <c r="AB550" s="317">
        <v>1621.587</v>
      </c>
      <c r="AC550" s="317"/>
      <c r="AD550" s="317"/>
      <c r="AE550" s="315">
        <f t="shared" si="218"/>
        <v>0</v>
      </c>
      <c r="AF550" s="317"/>
      <c r="AG550" s="317"/>
      <c r="AH550" s="317"/>
      <c r="AI550" s="315">
        <f t="shared" si="219"/>
        <v>3688</v>
      </c>
      <c r="AJ550" s="316">
        <f t="shared" si="253"/>
        <v>3688</v>
      </c>
      <c r="AK550" s="317"/>
      <c r="AL550" s="317"/>
      <c r="AM550" s="315">
        <f t="shared" si="220"/>
        <v>6342</v>
      </c>
      <c r="AN550" s="317">
        <v>6342</v>
      </c>
      <c r="AO550" s="317"/>
      <c r="AP550" s="317"/>
      <c r="AQ550" s="315">
        <f t="shared" si="221"/>
        <v>8452</v>
      </c>
      <c r="AR550" s="317">
        <f t="shared" si="254"/>
        <v>8452</v>
      </c>
      <c r="AS550" s="317"/>
      <c r="AT550" s="317"/>
      <c r="AU550" s="317"/>
      <c r="AV550" s="315">
        <f t="shared" si="222"/>
        <v>8452</v>
      </c>
      <c r="AW550" s="316">
        <f t="shared" si="255"/>
        <v>8452</v>
      </c>
      <c r="AX550" s="317"/>
      <c r="AY550" s="317"/>
      <c r="AZ550" s="317"/>
      <c r="BA550" s="235"/>
      <c r="BB550" s="235"/>
      <c r="BC550" s="235"/>
      <c r="BD550" s="210">
        <f t="shared" si="256"/>
        <v>8452</v>
      </c>
      <c r="BE550" s="909">
        <f t="shared" si="205"/>
        <v>2654</v>
      </c>
      <c r="BF550" s="211">
        <v>2022</v>
      </c>
      <c r="BG550" s="211" t="s">
        <v>2324</v>
      </c>
      <c r="BH550" s="211" t="s">
        <v>2327</v>
      </c>
      <c r="BI550" s="320"/>
    </row>
    <row r="551" spans="1:66" s="28" customFormat="1" ht="63" hidden="1">
      <c r="A551" s="37" t="s">
        <v>81</v>
      </c>
      <c r="B551" s="38" t="s">
        <v>82</v>
      </c>
      <c r="C551" s="26"/>
      <c r="D551" s="26"/>
      <c r="E551" s="26"/>
      <c r="F551" s="91"/>
      <c r="G551" s="92">
        <f>G552</f>
        <v>40506.400500000003</v>
      </c>
      <c r="H551" s="92">
        <f t="shared" ref="H551:BE551" si="257">H552</f>
        <v>40413.81</v>
      </c>
      <c r="I551" s="92">
        <f t="shared" si="257"/>
        <v>92.590500000000006</v>
      </c>
      <c r="J551" s="92">
        <f t="shared" si="257"/>
        <v>0</v>
      </c>
      <c r="K551" s="92">
        <f t="shared" si="257"/>
        <v>40414</v>
      </c>
      <c r="L551" s="92">
        <f t="shared" si="257"/>
        <v>40414</v>
      </c>
      <c r="M551" s="984">
        <f t="shared" si="257"/>
        <v>479.34100000000001</v>
      </c>
      <c r="N551" s="92">
        <f t="shared" si="257"/>
        <v>344.34100000000001</v>
      </c>
      <c r="O551" s="92">
        <f t="shared" si="257"/>
        <v>5783</v>
      </c>
      <c r="P551" s="92">
        <f t="shared" si="257"/>
        <v>5783</v>
      </c>
      <c r="Q551" s="92">
        <f t="shared" si="257"/>
        <v>0</v>
      </c>
      <c r="R551" s="92">
        <f t="shared" si="257"/>
        <v>0</v>
      </c>
      <c r="S551" s="92">
        <f t="shared" si="257"/>
        <v>8286</v>
      </c>
      <c r="T551" s="92">
        <f t="shared" si="257"/>
        <v>8286</v>
      </c>
      <c r="U551" s="92">
        <f t="shared" si="257"/>
        <v>0</v>
      </c>
      <c r="V551" s="92">
        <f t="shared" si="257"/>
        <v>0</v>
      </c>
      <c r="W551" s="92">
        <f t="shared" si="257"/>
        <v>671.55</v>
      </c>
      <c r="X551" s="92">
        <f t="shared" si="257"/>
        <v>671.55</v>
      </c>
      <c r="Y551" s="92">
        <f t="shared" si="257"/>
        <v>0</v>
      </c>
      <c r="Z551" s="92">
        <f t="shared" si="257"/>
        <v>0</v>
      </c>
      <c r="AA551" s="92">
        <f t="shared" si="257"/>
        <v>604.34100000000001</v>
      </c>
      <c r="AB551" s="92">
        <f t="shared" si="257"/>
        <v>604.34100000000001</v>
      </c>
      <c r="AC551" s="92">
        <f t="shared" si="257"/>
        <v>0</v>
      </c>
      <c r="AD551" s="92">
        <f t="shared" si="257"/>
        <v>0</v>
      </c>
      <c r="AE551" s="92">
        <f t="shared" si="257"/>
        <v>4601</v>
      </c>
      <c r="AF551" s="92">
        <f t="shared" si="257"/>
        <v>4601</v>
      </c>
      <c r="AG551" s="92">
        <f t="shared" si="257"/>
        <v>0</v>
      </c>
      <c r="AH551" s="92">
        <f t="shared" si="257"/>
        <v>0</v>
      </c>
      <c r="AI551" s="92">
        <f t="shared" si="257"/>
        <v>6701</v>
      </c>
      <c r="AJ551" s="92">
        <f t="shared" si="257"/>
        <v>6701</v>
      </c>
      <c r="AK551" s="92">
        <f t="shared" si="257"/>
        <v>0</v>
      </c>
      <c r="AL551" s="92">
        <f t="shared" si="257"/>
        <v>0</v>
      </c>
      <c r="AM551" s="92">
        <f t="shared" si="257"/>
        <v>14467</v>
      </c>
      <c r="AN551" s="92">
        <f t="shared" si="257"/>
        <v>14467</v>
      </c>
      <c r="AO551" s="92">
        <f t="shared" si="257"/>
        <v>0</v>
      </c>
      <c r="AP551" s="92">
        <f t="shared" si="257"/>
        <v>0</v>
      </c>
      <c r="AQ551" s="92">
        <f t="shared" si="257"/>
        <v>25946.809999999998</v>
      </c>
      <c r="AR551" s="92">
        <f t="shared" si="257"/>
        <v>25946.809999999998</v>
      </c>
      <c r="AS551" s="92">
        <f t="shared" si="257"/>
        <v>0</v>
      </c>
      <c r="AT551" s="92">
        <f t="shared" si="257"/>
        <v>0</v>
      </c>
      <c r="AU551" s="92">
        <f t="shared" si="257"/>
        <v>0</v>
      </c>
      <c r="AV551" s="92">
        <f t="shared" si="257"/>
        <v>10808</v>
      </c>
      <c r="AW551" s="92">
        <f t="shared" si="257"/>
        <v>10808</v>
      </c>
      <c r="AX551" s="92">
        <f t="shared" si="257"/>
        <v>0</v>
      </c>
      <c r="AY551" s="92">
        <f t="shared" si="257"/>
        <v>0</v>
      </c>
      <c r="AZ551" s="92">
        <f t="shared" si="257"/>
        <v>0</v>
      </c>
      <c r="BA551" s="92">
        <f t="shared" si="257"/>
        <v>0</v>
      </c>
      <c r="BB551" s="92">
        <f t="shared" si="257"/>
        <v>0</v>
      </c>
      <c r="BC551" s="92">
        <f t="shared" si="257"/>
        <v>0</v>
      </c>
      <c r="BD551" s="92">
        <f t="shared" si="257"/>
        <v>1840</v>
      </c>
      <c r="BE551" s="92">
        <f t="shared" si="257"/>
        <v>6181</v>
      </c>
      <c r="BF551" s="198"/>
      <c r="BG551" s="198"/>
      <c r="BH551" s="198"/>
      <c r="BI551" s="27"/>
    </row>
    <row r="552" spans="1:66" s="28" customFormat="1" ht="18.75" hidden="1">
      <c r="A552" s="44" t="s">
        <v>83</v>
      </c>
      <c r="B552" s="45" t="s">
        <v>84</v>
      </c>
      <c r="C552" s="26"/>
      <c r="D552" s="26"/>
      <c r="E552" s="26"/>
      <c r="F552" s="91"/>
      <c r="G552" s="92">
        <f>G553+G555+G557+G560+G562+G564</f>
        <v>40506.400500000003</v>
      </c>
      <c r="H552" s="92">
        <f>H553+H555+H557+H560+H562+H564</f>
        <v>40413.81</v>
      </c>
      <c r="I552" s="92">
        <f t="shared" ref="I552:BE552" si="258">I553+I555+I557+I560+I562+I564</f>
        <v>92.590500000000006</v>
      </c>
      <c r="J552" s="92">
        <f t="shared" si="258"/>
        <v>0</v>
      </c>
      <c r="K552" s="92">
        <f t="shared" si="258"/>
        <v>40414</v>
      </c>
      <c r="L552" s="92">
        <f t="shared" si="258"/>
        <v>40414</v>
      </c>
      <c r="M552" s="984">
        <f t="shared" si="258"/>
        <v>479.34100000000001</v>
      </c>
      <c r="N552" s="92">
        <f t="shared" si="258"/>
        <v>344.34100000000001</v>
      </c>
      <c r="O552" s="92">
        <f t="shared" si="258"/>
        <v>5783</v>
      </c>
      <c r="P552" s="92">
        <f t="shared" si="258"/>
        <v>5783</v>
      </c>
      <c r="Q552" s="92">
        <f t="shared" si="258"/>
        <v>0</v>
      </c>
      <c r="R552" s="92">
        <f t="shared" si="258"/>
        <v>0</v>
      </c>
      <c r="S552" s="92">
        <f t="shared" si="258"/>
        <v>8286</v>
      </c>
      <c r="T552" s="92">
        <f t="shared" si="258"/>
        <v>8286</v>
      </c>
      <c r="U552" s="92">
        <f t="shared" si="258"/>
        <v>0</v>
      </c>
      <c r="V552" s="92">
        <f t="shared" si="258"/>
        <v>0</v>
      </c>
      <c r="W552" s="92">
        <f t="shared" si="258"/>
        <v>671.55</v>
      </c>
      <c r="X552" s="92">
        <f t="shared" si="258"/>
        <v>671.55</v>
      </c>
      <c r="Y552" s="92">
        <f t="shared" si="258"/>
        <v>0</v>
      </c>
      <c r="Z552" s="92">
        <f t="shared" si="258"/>
        <v>0</v>
      </c>
      <c r="AA552" s="92">
        <f t="shared" si="258"/>
        <v>604.34100000000001</v>
      </c>
      <c r="AB552" s="92">
        <f t="shared" si="258"/>
        <v>604.34100000000001</v>
      </c>
      <c r="AC552" s="92">
        <f t="shared" si="258"/>
        <v>0</v>
      </c>
      <c r="AD552" s="92">
        <f t="shared" si="258"/>
        <v>0</v>
      </c>
      <c r="AE552" s="92">
        <f t="shared" si="258"/>
        <v>4601</v>
      </c>
      <c r="AF552" s="92">
        <f t="shared" si="258"/>
        <v>4601</v>
      </c>
      <c r="AG552" s="92">
        <f t="shared" si="258"/>
        <v>0</v>
      </c>
      <c r="AH552" s="92">
        <f t="shared" si="258"/>
        <v>0</v>
      </c>
      <c r="AI552" s="92">
        <f t="shared" si="258"/>
        <v>6701</v>
      </c>
      <c r="AJ552" s="92">
        <f t="shared" si="258"/>
        <v>6701</v>
      </c>
      <c r="AK552" s="92">
        <f t="shared" si="258"/>
        <v>0</v>
      </c>
      <c r="AL552" s="92">
        <f t="shared" si="258"/>
        <v>0</v>
      </c>
      <c r="AM552" s="92">
        <f t="shared" si="258"/>
        <v>14467</v>
      </c>
      <c r="AN552" s="92">
        <f t="shared" si="258"/>
        <v>14467</v>
      </c>
      <c r="AO552" s="92">
        <f t="shared" si="258"/>
        <v>0</v>
      </c>
      <c r="AP552" s="92">
        <f t="shared" si="258"/>
        <v>0</v>
      </c>
      <c r="AQ552" s="92">
        <f t="shared" si="258"/>
        <v>25946.809999999998</v>
      </c>
      <c r="AR552" s="92">
        <f t="shared" si="258"/>
        <v>25946.809999999998</v>
      </c>
      <c r="AS552" s="92">
        <f t="shared" si="258"/>
        <v>0</v>
      </c>
      <c r="AT552" s="92">
        <f t="shared" si="258"/>
        <v>0</v>
      </c>
      <c r="AU552" s="92">
        <f t="shared" si="258"/>
        <v>0</v>
      </c>
      <c r="AV552" s="92">
        <f t="shared" si="258"/>
        <v>10808</v>
      </c>
      <c r="AW552" s="92">
        <f t="shared" si="258"/>
        <v>10808</v>
      </c>
      <c r="AX552" s="92">
        <f t="shared" si="258"/>
        <v>0</v>
      </c>
      <c r="AY552" s="92">
        <f t="shared" si="258"/>
        <v>0</v>
      </c>
      <c r="AZ552" s="92">
        <f t="shared" si="258"/>
        <v>0</v>
      </c>
      <c r="BA552" s="92">
        <f t="shared" si="258"/>
        <v>0</v>
      </c>
      <c r="BB552" s="92">
        <f t="shared" si="258"/>
        <v>0</v>
      </c>
      <c r="BC552" s="92">
        <f t="shared" si="258"/>
        <v>0</v>
      </c>
      <c r="BD552" s="92">
        <f t="shared" si="258"/>
        <v>1840</v>
      </c>
      <c r="BE552" s="92">
        <f t="shared" si="258"/>
        <v>6181</v>
      </c>
      <c r="BF552" s="198"/>
      <c r="BG552" s="198"/>
      <c r="BH552" s="198"/>
      <c r="BI552" s="27"/>
    </row>
    <row r="553" spans="1:66" s="43" customFormat="1" hidden="1">
      <c r="A553" s="37" t="s">
        <v>46</v>
      </c>
      <c r="B553" s="48" t="s">
        <v>51</v>
      </c>
      <c r="C553" s="26"/>
      <c r="D553" s="26"/>
      <c r="E553" s="26"/>
      <c r="F553" s="91"/>
      <c r="G553" s="92">
        <f>G554</f>
        <v>1944.4005</v>
      </c>
      <c r="H553" s="92">
        <f t="shared" ref="H553:BE553" si="259">H554</f>
        <v>1851.81</v>
      </c>
      <c r="I553" s="92">
        <f t="shared" si="259"/>
        <v>92.590500000000006</v>
      </c>
      <c r="J553" s="92">
        <f t="shared" si="259"/>
        <v>0</v>
      </c>
      <c r="K553" s="92">
        <f t="shared" si="259"/>
        <v>1852</v>
      </c>
      <c r="L553" s="92">
        <f t="shared" si="259"/>
        <v>1852</v>
      </c>
      <c r="M553" s="984">
        <f t="shared" si="259"/>
        <v>398</v>
      </c>
      <c r="N553" s="92">
        <f t="shared" si="259"/>
        <v>274</v>
      </c>
      <c r="O553" s="92">
        <f t="shared" si="259"/>
        <v>0</v>
      </c>
      <c r="P553" s="92">
        <f t="shared" si="259"/>
        <v>0</v>
      </c>
      <c r="Q553" s="92">
        <f t="shared" si="259"/>
        <v>0</v>
      </c>
      <c r="R553" s="92">
        <f t="shared" si="259"/>
        <v>0</v>
      </c>
      <c r="S553" s="92">
        <f t="shared" si="259"/>
        <v>534</v>
      </c>
      <c r="T553" s="92">
        <f t="shared" si="259"/>
        <v>534</v>
      </c>
      <c r="U553" s="92">
        <f t="shared" si="259"/>
        <v>0</v>
      </c>
      <c r="V553" s="92">
        <f t="shared" si="259"/>
        <v>0</v>
      </c>
      <c r="W553" s="92">
        <f t="shared" si="259"/>
        <v>273.55</v>
      </c>
      <c r="X553" s="92">
        <f t="shared" si="259"/>
        <v>273.55</v>
      </c>
      <c r="Y553" s="92">
        <f t="shared" si="259"/>
        <v>0</v>
      </c>
      <c r="Z553" s="92">
        <f t="shared" si="259"/>
        <v>0</v>
      </c>
      <c r="AA553" s="92">
        <f t="shared" si="259"/>
        <v>0</v>
      </c>
      <c r="AB553" s="92">
        <f t="shared" si="259"/>
        <v>0</v>
      </c>
      <c r="AC553" s="92">
        <f t="shared" si="259"/>
        <v>0</v>
      </c>
      <c r="AD553" s="92">
        <f t="shared" si="259"/>
        <v>0</v>
      </c>
      <c r="AE553" s="92">
        <f t="shared" si="259"/>
        <v>0</v>
      </c>
      <c r="AF553" s="92">
        <f t="shared" si="259"/>
        <v>0</v>
      </c>
      <c r="AG553" s="92">
        <f t="shared" si="259"/>
        <v>0</v>
      </c>
      <c r="AH553" s="92">
        <f t="shared" si="259"/>
        <v>0</v>
      </c>
      <c r="AI553" s="92">
        <f t="shared" si="259"/>
        <v>534</v>
      </c>
      <c r="AJ553" s="92">
        <f t="shared" si="259"/>
        <v>534</v>
      </c>
      <c r="AK553" s="92">
        <f t="shared" si="259"/>
        <v>0</v>
      </c>
      <c r="AL553" s="92">
        <f t="shared" si="259"/>
        <v>0</v>
      </c>
      <c r="AM553" s="92">
        <f t="shared" si="259"/>
        <v>932</v>
      </c>
      <c r="AN553" s="92">
        <f t="shared" si="259"/>
        <v>932</v>
      </c>
      <c r="AO553" s="92">
        <f t="shared" si="259"/>
        <v>0</v>
      </c>
      <c r="AP553" s="92">
        <f t="shared" si="259"/>
        <v>0</v>
      </c>
      <c r="AQ553" s="92">
        <f t="shared" si="259"/>
        <v>919.81</v>
      </c>
      <c r="AR553" s="92">
        <f t="shared" si="259"/>
        <v>919.81</v>
      </c>
      <c r="AS553" s="92">
        <f t="shared" si="259"/>
        <v>0</v>
      </c>
      <c r="AT553" s="92">
        <f t="shared" si="259"/>
        <v>0</v>
      </c>
      <c r="AU553" s="92">
        <f t="shared" si="259"/>
        <v>0</v>
      </c>
      <c r="AV553" s="92">
        <f t="shared" si="259"/>
        <v>920</v>
      </c>
      <c r="AW553" s="92">
        <f t="shared" si="259"/>
        <v>920</v>
      </c>
      <c r="AX553" s="92">
        <f t="shared" si="259"/>
        <v>0</v>
      </c>
      <c r="AY553" s="92">
        <f t="shared" si="259"/>
        <v>0</v>
      </c>
      <c r="AZ553" s="92">
        <f t="shared" si="259"/>
        <v>0</v>
      </c>
      <c r="BA553" s="92">
        <f t="shared" si="259"/>
        <v>0</v>
      </c>
      <c r="BB553" s="92">
        <f t="shared" si="259"/>
        <v>0</v>
      </c>
      <c r="BC553" s="92">
        <f t="shared" si="259"/>
        <v>0</v>
      </c>
      <c r="BD553" s="92">
        <f t="shared" si="259"/>
        <v>920</v>
      </c>
      <c r="BE553" s="92">
        <f t="shared" si="259"/>
        <v>398</v>
      </c>
      <c r="BF553" s="198"/>
      <c r="BG553" s="198"/>
      <c r="BH553" s="198"/>
      <c r="BI553" s="27"/>
    </row>
    <row r="554" spans="1:66" s="236" customFormat="1" ht="47.25">
      <c r="A554" s="387"/>
      <c r="B554" s="324" t="s">
        <v>1994</v>
      </c>
      <c r="C554" s="325" t="s">
        <v>1928</v>
      </c>
      <c r="D554" s="325">
        <v>1.389</v>
      </c>
      <c r="E554" s="325" t="s">
        <v>524</v>
      </c>
      <c r="F554" s="293" t="s">
        <v>1995</v>
      </c>
      <c r="G554" s="391">
        <f>SUM(H554:J554)</f>
        <v>1944.4005</v>
      </c>
      <c r="H554" s="317">
        <v>1851.81</v>
      </c>
      <c r="I554" s="317">
        <v>92.590500000000006</v>
      </c>
      <c r="J554" s="391">
        <v>0</v>
      </c>
      <c r="K554" s="370">
        <v>1852</v>
      </c>
      <c r="L554" s="370">
        <v>1852</v>
      </c>
      <c r="M554" s="996">
        <v>398</v>
      </c>
      <c r="N554" s="370">
        <v>274</v>
      </c>
      <c r="O554" s="391">
        <f>SUM(P554:R554)</f>
        <v>0</v>
      </c>
      <c r="P554" s="317"/>
      <c r="Q554" s="370"/>
      <c r="R554" s="370"/>
      <c r="S554" s="370">
        <f t="shared" si="223"/>
        <v>534</v>
      </c>
      <c r="T554" s="317">
        <v>534</v>
      </c>
      <c r="U554" s="370"/>
      <c r="V554" s="370"/>
      <c r="W554" s="370">
        <f t="shared" si="224"/>
        <v>273.55</v>
      </c>
      <c r="X554" s="317">
        <v>273.55</v>
      </c>
      <c r="Y554" s="370"/>
      <c r="Z554" s="370"/>
      <c r="AA554" s="370">
        <f t="shared" si="217"/>
        <v>0</v>
      </c>
      <c r="AB554" s="391"/>
      <c r="AC554" s="370"/>
      <c r="AD554" s="370"/>
      <c r="AE554" s="370">
        <f t="shared" si="218"/>
        <v>0</v>
      </c>
      <c r="AF554" s="370"/>
      <c r="AG554" s="370"/>
      <c r="AH554" s="370"/>
      <c r="AI554" s="370">
        <f t="shared" si="219"/>
        <v>534</v>
      </c>
      <c r="AJ554" s="370">
        <v>534</v>
      </c>
      <c r="AK554" s="370"/>
      <c r="AL554" s="370"/>
      <c r="AM554" s="370">
        <f t="shared" si="220"/>
        <v>932</v>
      </c>
      <c r="AN554" s="370">
        <v>932</v>
      </c>
      <c r="AO554" s="370"/>
      <c r="AP554" s="370"/>
      <c r="AQ554" s="370">
        <f t="shared" si="221"/>
        <v>919.81</v>
      </c>
      <c r="AR554" s="370">
        <f>H554-AN554</f>
        <v>919.81</v>
      </c>
      <c r="AS554" s="370"/>
      <c r="AT554" s="370"/>
      <c r="AU554" s="370"/>
      <c r="AV554" s="370">
        <f t="shared" si="222"/>
        <v>920</v>
      </c>
      <c r="AW554" s="370">
        <v>920</v>
      </c>
      <c r="AX554" s="370"/>
      <c r="AY554" s="370"/>
      <c r="AZ554" s="370"/>
      <c r="BA554" s="210"/>
      <c r="BB554" s="210"/>
      <c r="BC554" s="210"/>
      <c r="BD554" s="210">
        <f>AW554</f>
        <v>920</v>
      </c>
      <c r="BE554" s="897">
        <f t="shared" si="205"/>
        <v>398</v>
      </c>
      <c r="BF554" s="211">
        <v>2022</v>
      </c>
      <c r="BG554" s="211" t="s">
        <v>2324</v>
      </c>
      <c r="BH554" s="211" t="s">
        <v>2327</v>
      </c>
      <c r="BI554" s="392"/>
    </row>
    <row r="555" spans="1:66" s="28" customFormat="1" ht="18.75" hidden="1">
      <c r="A555" s="37" t="s">
        <v>48</v>
      </c>
      <c r="B555" s="48" t="s">
        <v>53</v>
      </c>
      <c r="C555" s="26"/>
      <c r="D555" s="26"/>
      <c r="E555" s="26"/>
      <c r="F555" s="91"/>
      <c r="G555" s="92">
        <f>G556</f>
        <v>5496</v>
      </c>
      <c r="H555" s="92">
        <f t="shared" ref="H555:BE555" si="260">H556</f>
        <v>5496</v>
      </c>
      <c r="I555" s="92">
        <f t="shared" si="260"/>
        <v>0</v>
      </c>
      <c r="J555" s="92">
        <f t="shared" si="260"/>
        <v>0</v>
      </c>
      <c r="K555" s="92">
        <f t="shared" si="260"/>
        <v>5496</v>
      </c>
      <c r="L555" s="92">
        <f t="shared" si="260"/>
        <v>5496</v>
      </c>
      <c r="M555" s="984">
        <f t="shared" si="260"/>
        <v>0</v>
      </c>
      <c r="N555" s="92">
        <f t="shared" si="260"/>
        <v>0</v>
      </c>
      <c r="O555" s="92">
        <f t="shared" si="260"/>
        <v>1182</v>
      </c>
      <c r="P555" s="92">
        <f t="shared" si="260"/>
        <v>1182</v>
      </c>
      <c r="Q555" s="92">
        <f t="shared" si="260"/>
        <v>0</v>
      </c>
      <c r="R555" s="92">
        <f t="shared" si="260"/>
        <v>0</v>
      </c>
      <c r="S555" s="92">
        <f t="shared" si="260"/>
        <v>1585</v>
      </c>
      <c r="T555" s="92">
        <f t="shared" si="260"/>
        <v>1585</v>
      </c>
      <c r="U555" s="92">
        <f t="shared" si="260"/>
        <v>0</v>
      </c>
      <c r="V555" s="92">
        <f t="shared" si="260"/>
        <v>0</v>
      </c>
      <c r="W555" s="92">
        <f t="shared" si="260"/>
        <v>0</v>
      </c>
      <c r="X555" s="92">
        <f t="shared" si="260"/>
        <v>0</v>
      </c>
      <c r="Y555" s="92">
        <f t="shared" si="260"/>
        <v>0</v>
      </c>
      <c r="Z555" s="92">
        <f t="shared" si="260"/>
        <v>0</v>
      </c>
      <c r="AA555" s="92">
        <f t="shared" si="260"/>
        <v>0</v>
      </c>
      <c r="AB555" s="92">
        <f t="shared" si="260"/>
        <v>0</v>
      </c>
      <c r="AC555" s="92">
        <f t="shared" si="260"/>
        <v>0</v>
      </c>
      <c r="AD555" s="92">
        <f t="shared" si="260"/>
        <v>0</v>
      </c>
      <c r="AE555" s="92">
        <f t="shared" si="260"/>
        <v>0</v>
      </c>
      <c r="AF555" s="92">
        <f t="shared" si="260"/>
        <v>0</v>
      </c>
      <c r="AG555" s="92">
        <f t="shared" si="260"/>
        <v>0</v>
      </c>
      <c r="AH555" s="92">
        <f t="shared" si="260"/>
        <v>0</v>
      </c>
      <c r="AI555" s="92">
        <f t="shared" si="260"/>
        <v>0</v>
      </c>
      <c r="AJ555" s="92">
        <f t="shared" si="260"/>
        <v>0</v>
      </c>
      <c r="AK555" s="92">
        <f t="shared" si="260"/>
        <v>0</v>
      </c>
      <c r="AL555" s="92">
        <f t="shared" si="260"/>
        <v>0</v>
      </c>
      <c r="AM555" s="92">
        <f t="shared" si="260"/>
        <v>2767</v>
      </c>
      <c r="AN555" s="92">
        <f t="shared" si="260"/>
        <v>2767</v>
      </c>
      <c r="AO555" s="92">
        <f t="shared" si="260"/>
        <v>0</v>
      </c>
      <c r="AP555" s="92">
        <f t="shared" si="260"/>
        <v>0</v>
      </c>
      <c r="AQ555" s="92">
        <f t="shared" si="260"/>
        <v>2729</v>
      </c>
      <c r="AR555" s="92">
        <f t="shared" si="260"/>
        <v>2729</v>
      </c>
      <c r="AS555" s="92">
        <f t="shared" si="260"/>
        <v>0</v>
      </c>
      <c r="AT555" s="92">
        <f t="shared" si="260"/>
        <v>0</v>
      </c>
      <c r="AU555" s="92">
        <f t="shared" si="260"/>
        <v>0</v>
      </c>
      <c r="AV555" s="92">
        <f t="shared" si="260"/>
        <v>0</v>
      </c>
      <c r="AW555" s="92">
        <f t="shared" si="260"/>
        <v>0</v>
      </c>
      <c r="AX555" s="92">
        <f t="shared" si="260"/>
        <v>0</v>
      </c>
      <c r="AY555" s="92">
        <f t="shared" si="260"/>
        <v>0</v>
      </c>
      <c r="AZ555" s="92">
        <f t="shared" si="260"/>
        <v>0</v>
      </c>
      <c r="BA555" s="92">
        <f t="shared" si="260"/>
        <v>0</v>
      </c>
      <c r="BB555" s="92">
        <f t="shared" si="260"/>
        <v>0</v>
      </c>
      <c r="BC555" s="92">
        <f t="shared" si="260"/>
        <v>0</v>
      </c>
      <c r="BD555" s="92">
        <f t="shared" si="260"/>
        <v>0</v>
      </c>
      <c r="BE555" s="92">
        <f t="shared" si="260"/>
        <v>1182</v>
      </c>
      <c r="BF555" s="198"/>
      <c r="BG555" s="198"/>
      <c r="BH555" s="198"/>
      <c r="BI555" s="27"/>
    </row>
    <row r="556" spans="1:66" s="397" customFormat="1" ht="78.75">
      <c r="A556" s="393"/>
      <c r="B556" s="366" t="s">
        <v>311</v>
      </c>
      <c r="C556" s="301" t="s">
        <v>312</v>
      </c>
      <c r="D556" s="430" t="s">
        <v>313</v>
      </c>
      <c r="E556" s="431" t="s">
        <v>305</v>
      </c>
      <c r="F556" s="291"/>
      <c r="G556" s="396">
        <v>5496</v>
      </c>
      <c r="H556" s="396">
        <v>5496</v>
      </c>
      <c r="I556" s="370"/>
      <c r="J556" s="396"/>
      <c r="K556" s="396">
        <f>+L556</f>
        <v>5496</v>
      </c>
      <c r="L556" s="396">
        <f>+H556</f>
        <v>5496</v>
      </c>
      <c r="M556" s="1001"/>
      <c r="N556" s="370"/>
      <c r="O556" s="396">
        <f>+P556+Q556+R556</f>
        <v>1182</v>
      </c>
      <c r="P556" s="396">
        <v>1182</v>
      </c>
      <c r="Q556" s="396"/>
      <c r="R556" s="396"/>
      <c r="S556" s="370">
        <f t="shared" si="223"/>
        <v>1585</v>
      </c>
      <c r="T556" s="370">
        <v>1585</v>
      </c>
      <c r="U556" s="369"/>
      <c r="V556" s="369"/>
      <c r="W556" s="370">
        <f t="shared" si="224"/>
        <v>0</v>
      </c>
      <c r="X556" s="369"/>
      <c r="Y556" s="369"/>
      <c r="Z556" s="369"/>
      <c r="AA556" s="370">
        <f t="shared" si="217"/>
        <v>0</v>
      </c>
      <c r="AB556" s="370"/>
      <c r="AC556" s="369"/>
      <c r="AD556" s="369"/>
      <c r="AE556" s="370">
        <f t="shared" si="218"/>
        <v>0</v>
      </c>
      <c r="AF556" s="370"/>
      <c r="AG556" s="369"/>
      <c r="AH556" s="369"/>
      <c r="AI556" s="370">
        <f t="shared" si="219"/>
        <v>0</v>
      </c>
      <c r="AJ556" s="370"/>
      <c r="AK556" s="369"/>
      <c r="AL556" s="369"/>
      <c r="AM556" s="370">
        <f t="shared" si="220"/>
        <v>2767</v>
      </c>
      <c r="AN556" s="370">
        <v>2767</v>
      </c>
      <c r="AO556" s="369"/>
      <c r="AP556" s="369"/>
      <c r="AQ556" s="370">
        <f t="shared" si="221"/>
        <v>2729</v>
      </c>
      <c r="AR556" s="370">
        <f>+L556-AN556</f>
        <v>2729</v>
      </c>
      <c r="AS556" s="369"/>
      <c r="AT556" s="369"/>
      <c r="AU556" s="369"/>
      <c r="AV556" s="370">
        <f t="shared" si="222"/>
        <v>0</v>
      </c>
      <c r="AW556" s="370"/>
      <c r="AX556" s="369"/>
      <c r="AY556" s="369"/>
      <c r="AZ556" s="369"/>
      <c r="BA556" s="281"/>
      <c r="BB556" s="281"/>
      <c r="BC556" s="281"/>
      <c r="BD556" s="210">
        <f>AW556</f>
        <v>0</v>
      </c>
      <c r="BE556" s="925">
        <f t="shared" ref="BE556:BE614" si="261">AM556-S556</f>
        <v>1182</v>
      </c>
      <c r="BF556" s="211">
        <v>2022</v>
      </c>
      <c r="BG556" s="211" t="s">
        <v>2324</v>
      </c>
      <c r="BH556" s="211"/>
      <c r="BI556" s="434" t="s">
        <v>314</v>
      </c>
    </row>
    <row r="557" spans="1:66" s="28" customFormat="1" ht="18.75" hidden="1">
      <c r="A557" s="37" t="s">
        <v>50</v>
      </c>
      <c r="B557" s="48" t="s">
        <v>55</v>
      </c>
      <c r="C557" s="26"/>
      <c r="D557" s="26"/>
      <c r="E557" s="26"/>
      <c r="F557" s="91"/>
      <c r="G557" s="92">
        <f>SUM(G558:G559)</f>
        <v>5614</v>
      </c>
      <c r="H557" s="92">
        <f t="shared" ref="H557:BE557" si="262">SUM(H558:H559)</f>
        <v>5614</v>
      </c>
      <c r="I557" s="92">
        <f t="shared" si="262"/>
        <v>0</v>
      </c>
      <c r="J557" s="92">
        <f t="shared" si="262"/>
        <v>0</v>
      </c>
      <c r="K557" s="92">
        <f t="shared" si="262"/>
        <v>5614</v>
      </c>
      <c r="L557" s="92">
        <f t="shared" si="262"/>
        <v>5614</v>
      </c>
      <c r="M557" s="92">
        <f t="shared" si="262"/>
        <v>70.340999999999994</v>
      </c>
      <c r="N557" s="92">
        <f t="shared" si="262"/>
        <v>70.340999999999994</v>
      </c>
      <c r="O557" s="92">
        <f t="shared" si="262"/>
        <v>1208</v>
      </c>
      <c r="P557" s="92">
        <f t="shared" si="262"/>
        <v>1208</v>
      </c>
      <c r="Q557" s="92">
        <f t="shared" si="262"/>
        <v>0</v>
      </c>
      <c r="R557" s="92">
        <f t="shared" si="262"/>
        <v>0</v>
      </c>
      <c r="S557" s="92">
        <f t="shared" si="262"/>
        <v>1619</v>
      </c>
      <c r="T557" s="92">
        <f t="shared" si="262"/>
        <v>1619</v>
      </c>
      <c r="U557" s="92">
        <f t="shared" si="262"/>
        <v>0</v>
      </c>
      <c r="V557" s="92">
        <f t="shared" si="262"/>
        <v>0</v>
      </c>
      <c r="W557" s="92">
        <f t="shared" si="262"/>
        <v>0</v>
      </c>
      <c r="X557" s="92">
        <f t="shared" si="262"/>
        <v>0</v>
      </c>
      <c r="Y557" s="92">
        <f t="shared" si="262"/>
        <v>0</v>
      </c>
      <c r="Z557" s="92">
        <f t="shared" si="262"/>
        <v>0</v>
      </c>
      <c r="AA557" s="92">
        <f t="shared" si="262"/>
        <v>70.340999999999994</v>
      </c>
      <c r="AB557" s="92">
        <f t="shared" si="262"/>
        <v>70.340999999999994</v>
      </c>
      <c r="AC557" s="92">
        <f t="shared" si="262"/>
        <v>0</v>
      </c>
      <c r="AD557" s="92">
        <f t="shared" si="262"/>
        <v>0</v>
      </c>
      <c r="AE557" s="92">
        <f t="shared" si="262"/>
        <v>1208</v>
      </c>
      <c r="AF557" s="92">
        <f t="shared" si="262"/>
        <v>1208</v>
      </c>
      <c r="AG557" s="92">
        <f t="shared" si="262"/>
        <v>0</v>
      </c>
      <c r="AH557" s="92">
        <f t="shared" si="262"/>
        <v>0</v>
      </c>
      <c r="AI557" s="92">
        <f t="shared" si="262"/>
        <v>1619</v>
      </c>
      <c r="AJ557" s="92">
        <f t="shared" si="262"/>
        <v>1619</v>
      </c>
      <c r="AK557" s="92">
        <f t="shared" si="262"/>
        <v>0</v>
      </c>
      <c r="AL557" s="92">
        <f t="shared" si="262"/>
        <v>0</v>
      </c>
      <c r="AM557" s="92">
        <f t="shared" si="262"/>
        <v>2827</v>
      </c>
      <c r="AN557" s="92">
        <f t="shared" si="262"/>
        <v>2827</v>
      </c>
      <c r="AO557" s="92">
        <f t="shared" si="262"/>
        <v>0</v>
      </c>
      <c r="AP557" s="92">
        <f t="shared" si="262"/>
        <v>0</v>
      </c>
      <c r="AQ557" s="92">
        <f t="shared" si="262"/>
        <v>2787</v>
      </c>
      <c r="AR557" s="92">
        <f t="shared" si="262"/>
        <v>2787</v>
      </c>
      <c r="AS557" s="92">
        <f t="shared" si="262"/>
        <v>0</v>
      </c>
      <c r="AT557" s="92">
        <f t="shared" si="262"/>
        <v>0</v>
      </c>
      <c r="AU557" s="92">
        <f t="shared" si="262"/>
        <v>0</v>
      </c>
      <c r="AV557" s="92">
        <f t="shared" si="262"/>
        <v>2787</v>
      </c>
      <c r="AW557" s="92">
        <f t="shared" si="262"/>
        <v>2787</v>
      </c>
      <c r="AX557" s="92">
        <f t="shared" si="262"/>
        <v>0</v>
      </c>
      <c r="AY557" s="92">
        <f t="shared" si="262"/>
        <v>0</v>
      </c>
      <c r="AZ557" s="92">
        <f t="shared" si="262"/>
        <v>0</v>
      </c>
      <c r="BA557" s="92">
        <f t="shared" si="262"/>
        <v>0</v>
      </c>
      <c r="BB557" s="92">
        <f t="shared" si="262"/>
        <v>0</v>
      </c>
      <c r="BC557" s="92">
        <f t="shared" si="262"/>
        <v>0</v>
      </c>
      <c r="BD557" s="92">
        <f t="shared" si="262"/>
        <v>0</v>
      </c>
      <c r="BE557" s="92">
        <f t="shared" si="262"/>
        <v>1208</v>
      </c>
      <c r="BF557" s="198"/>
      <c r="BG557" s="198"/>
      <c r="BH557" s="198"/>
      <c r="BI557" s="27"/>
    </row>
    <row r="558" spans="1:66" s="333" customFormat="1" ht="47.25" hidden="1">
      <c r="A558" s="326"/>
      <c r="B558" s="261" t="s">
        <v>1223</v>
      </c>
      <c r="C558" s="219" t="s">
        <v>1224</v>
      </c>
      <c r="D558" s="435"/>
      <c r="E558" s="219" t="s">
        <v>305</v>
      </c>
      <c r="F558" s="257" t="s">
        <v>1225</v>
      </c>
      <c r="G558" s="436">
        <v>1208</v>
      </c>
      <c r="H558" s="436">
        <v>1208</v>
      </c>
      <c r="I558" s="437"/>
      <c r="J558" s="437"/>
      <c r="K558" s="436">
        <v>1208</v>
      </c>
      <c r="L558" s="436">
        <v>1208</v>
      </c>
      <c r="M558" s="1008"/>
      <c r="N558" s="438"/>
      <c r="O558" s="436">
        <v>1208</v>
      </c>
      <c r="P558" s="436">
        <v>1208</v>
      </c>
      <c r="Q558" s="438"/>
      <c r="R558" s="438"/>
      <c r="S558" s="438">
        <f t="shared" si="223"/>
        <v>0</v>
      </c>
      <c r="T558" s="438"/>
      <c r="U558" s="438"/>
      <c r="V558" s="438"/>
      <c r="W558" s="438">
        <f t="shared" si="224"/>
        <v>0</v>
      </c>
      <c r="X558" s="438"/>
      <c r="Y558" s="438"/>
      <c r="Z558" s="438"/>
      <c r="AA558" s="438">
        <f t="shared" si="217"/>
        <v>0</v>
      </c>
      <c r="AB558" s="438"/>
      <c r="AC558" s="438"/>
      <c r="AD558" s="438"/>
      <c r="AE558" s="438">
        <f t="shared" si="218"/>
        <v>1208</v>
      </c>
      <c r="AF558" s="436">
        <v>1208</v>
      </c>
      <c r="AG558" s="438"/>
      <c r="AH558" s="438"/>
      <c r="AI558" s="438">
        <f t="shared" si="219"/>
        <v>0</v>
      </c>
      <c r="AJ558" s="438"/>
      <c r="AK558" s="438"/>
      <c r="AL558" s="438"/>
      <c r="AM558" s="438">
        <f t="shared" si="220"/>
        <v>1208</v>
      </c>
      <c r="AN558" s="436">
        <v>1208</v>
      </c>
      <c r="AO558" s="438"/>
      <c r="AP558" s="438"/>
      <c r="AQ558" s="438">
        <f t="shared" si="221"/>
        <v>0</v>
      </c>
      <c r="AR558" s="438"/>
      <c r="AS558" s="438"/>
      <c r="AT558" s="438"/>
      <c r="AU558" s="438"/>
      <c r="AV558" s="438">
        <f t="shared" si="222"/>
        <v>0</v>
      </c>
      <c r="AW558" s="438"/>
      <c r="AX558" s="438"/>
      <c r="AY558" s="438"/>
      <c r="AZ558" s="438"/>
      <c r="BA558" s="439"/>
      <c r="BB558" s="439"/>
      <c r="BC558" s="439"/>
      <c r="BD558" s="210">
        <f>AW558</f>
        <v>0</v>
      </c>
      <c r="BE558" s="937">
        <f t="shared" si="261"/>
        <v>1208</v>
      </c>
      <c r="BF558" s="440">
        <v>2022</v>
      </c>
      <c r="BG558" s="440" t="s">
        <v>910</v>
      </c>
      <c r="BH558" s="440"/>
      <c r="BI558" s="332"/>
    </row>
    <row r="559" spans="1:66" s="562" customFormat="1" ht="31.5">
      <c r="A559" s="553"/>
      <c r="B559" s="554" t="s">
        <v>1226</v>
      </c>
      <c r="C559" s="555" t="s">
        <v>1227</v>
      </c>
      <c r="D559" s="556" t="s">
        <v>1228</v>
      </c>
      <c r="E559" s="557" t="s">
        <v>206</v>
      </c>
      <c r="F559" s="558" t="s">
        <v>1229</v>
      </c>
      <c r="G559" s="550">
        <v>4406</v>
      </c>
      <c r="H559" s="550">
        <v>4406</v>
      </c>
      <c r="I559" s="550"/>
      <c r="J559" s="550"/>
      <c r="K559" s="550">
        <v>4406</v>
      </c>
      <c r="L559" s="550">
        <v>4406</v>
      </c>
      <c r="M559" s="989">
        <v>70.340999999999994</v>
      </c>
      <c r="N559" s="550">
        <v>70.340999999999994</v>
      </c>
      <c r="O559" s="637"/>
      <c r="P559" s="637"/>
      <c r="Q559" s="550"/>
      <c r="R559" s="550"/>
      <c r="S559" s="550">
        <f t="shared" si="223"/>
        <v>1619</v>
      </c>
      <c r="T559" s="550">
        <v>1619</v>
      </c>
      <c r="U559" s="550"/>
      <c r="V559" s="550"/>
      <c r="W559" s="637">
        <f t="shared" si="224"/>
        <v>0</v>
      </c>
      <c r="X559" s="637"/>
      <c r="Y559" s="550"/>
      <c r="Z559" s="550"/>
      <c r="AA559" s="550">
        <f t="shared" si="217"/>
        <v>70.340999999999994</v>
      </c>
      <c r="AB559" s="550">
        <v>70.340999999999994</v>
      </c>
      <c r="AC559" s="550"/>
      <c r="AD559" s="550"/>
      <c r="AE559" s="550">
        <f t="shared" si="218"/>
        <v>0</v>
      </c>
      <c r="AF559" s="637"/>
      <c r="AG559" s="550"/>
      <c r="AH559" s="550"/>
      <c r="AI559" s="550">
        <f t="shared" si="219"/>
        <v>1619</v>
      </c>
      <c r="AJ559" s="550">
        <v>1619</v>
      </c>
      <c r="AK559" s="550"/>
      <c r="AL559" s="550"/>
      <c r="AM559" s="550">
        <f t="shared" si="220"/>
        <v>1619</v>
      </c>
      <c r="AN559" s="550">
        <v>1619</v>
      </c>
      <c r="AO559" s="550">
        <v>0</v>
      </c>
      <c r="AP559" s="550"/>
      <c r="AQ559" s="550">
        <f t="shared" si="221"/>
        <v>2787</v>
      </c>
      <c r="AR559" s="550">
        <v>2787</v>
      </c>
      <c r="AS559" s="550"/>
      <c r="AT559" s="550"/>
      <c r="AU559" s="550"/>
      <c r="AV559" s="550">
        <f t="shared" si="222"/>
        <v>2787</v>
      </c>
      <c r="AW559" s="550">
        <v>2787</v>
      </c>
      <c r="AX559" s="550"/>
      <c r="AY559" s="550"/>
      <c r="AZ559" s="550"/>
      <c r="BA559" s="560"/>
      <c r="BB559" s="560"/>
      <c r="BC559" s="560"/>
      <c r="BD559" s="560"/>
      <c r="BE559" s="913">
        <f t="shared" si="261"/>
        <v>0</v>
      </c>
      <c r="BF559" s="527">
        <v>2023</v>
      </c>
      <c r="BG559" s="527" t="s">
        <v>2324</v>
      </c>
      <c r="BH559" s="527" t="s">
        <v>2327</v>
      </c>
      <c r="BI559" s="561"/>
    </row>
    <row r="560" spans="1:66" s="28" customFormat="1" ht="18.75" hidden="1">
      <c r="A560" s="37" t="s">
        <v>52</v>
      </c>
      <c r="B560" s="48" t="s">
        <v>57</v>
      </c>
      <c r="C560" s="26"/>
      <c r="D560" s="26"/>
      <c r="E560" s="26"/>
      <c r="F560" s="91"/>
      <c r="G560" s="92">
        <f>SUM(G561)</f>
        <v>11570</v>
      </c>
      <c r="H560" s="92">
        <f t="shared" ref="H560:BE560" si="263">SUM(H561)</f>
        <v>11570</v>
      </c>
      <c r="I560" s="92">
        <f t="shared" si="263"/>
        <v>0</v>
      </c>
      <c r="J560" s="92">
        <f t="shared" si="263"/>
        <v>0</v>
      </c>
      <c r="K560" s="92">
        <f t="shared" si="263"/>
        <v>11570</v>
      </c>
      <c r="L560" s="92">
        <f t="shared" si="263"/>
        <v>11570</v>
      </c>
      <c r="M560" s="984">
        <f t="shared" si="263"/>
        <v>0</v>
      </c>
      <c r="N560" s="92">
        <f t="shared" si="263"/>
        <v>0</v>
      </c>
      <c r="O560" s="92">
        <f t="shared" si="263"/>
        <v>1182</v>
      </c>
      <c r="P560" s="92">
        <f t="shared" si="263"/>
        <v>1182</v>
      </c>
      <c r="Q560" s="92">
        <f t="shared" si="263"/>
        <v>0</v>
      </c>
      <c r="R560" s="92">
        <f t="shared" si="263"/>
        <v>0</v>
      </c>
      <c r="S560" s="92">
        <f t="shared" si="263"/>
        <v>1585</v>
      </c>
      <c r="T560" s="92">
        <f t="shared" si="263"/>
        <v>1585</v>
      </c>
      <c r="U560" s="92">
        <f t="shared" si="263"/>
        <v>0</v>
      </c>
      <c r="V560" s="92">
        <f t="shared" si="263"/>
        <v>0</v>
      </c>
      <c r="W560" s="92">
        <f t="shared" si="263"/>
        <v>0</v>
      </c>
      <c r="X560" s="92">
        <f t="shared" si="263"/>
        <v>0</v>
      </c>
      <c r="Y560" s="92">
        <f t="shared" si="263"/>
        <v>0</v>
      </c>
      <c r="Z560" s="92">
        <f t="shared" si="263"/>
        <v>0</v>
      </c>
      <c r="AA560" s="92">
        <f t="shared" si="263"/>
        <v>0</v>
      </c>
      <c r="AB560" s="92">
        <f t="shared" si="263"/>
        <v>0</v>
      </c>
      <c r="AC560" s="92">
        <f t="shared" si="263"/>
        <v>0</v>
      </c>
      <c r="AD560" s="92">
        <f t="shared" si="263"/>
        <v>0</v>
      </c>
      <c r="AE560" s="92">
        <f t="shared" si="263"/>
        <v>1182</v>
      </c>
      <c r="AF560" s="92">
        <f t="shared" si="263"/>
        <v>1182</v>
      </c>
      <c r="AG560" s="92">
        <f t="shared" si="263"/>
        <v>0</v>
      </c>
      <c r="AH560" s="92">
        <f t="shared" si="263"/>
        <v>0</v>
      </c>
      <c r="AI560" s="92">
        <f t="shared" si="263"/>
        <v>1585</v>
      </c>
      <c r="AJ560" s="92">
        <f t="shared" si="263"/>
        <v>1585</v>
      </c>
      <c r="AK560" s="92">
        <f t="shared" si="263"/>
        <v>0</v>
      </c>
      <c r="AL560" s="92">
        <f t="shared" si="263"/>
        <v>0</v>
      </c>
      <c r="AM560" s="92">
        <f t="shared" si="263"/>
        <v>2767</v>
      </c>
      <c r="AN560" s="92">
        <f t="shared" si="263"/>
        <v>2767</v>
      </c>
      <c r="AO560" s="92">
        <f t="shared" si="263"/>
        <v>0</v>
      </c>
      <c r="AP560" s="92">
        <f t="shared" si="263"/>
        <v>0</v>
      </c>
      <c r="AQ560" s="92">
        <f t="shared" si="263"/>
        <v>8803</v>
      </c>
      <c r="AR560" s="92">
        <f t="shared" si="263"/>
        <v>8803</v>
      </c>
      <c r="AS560" s="92">
        <f t="shared" si="263"/>
        <v>0</v>
      </c>
      <c r="AT560" s="92">
        <f t="shared" si="263"/>
        <v>0</v>
      </c>
      <c r="AU560" s="92">
        <f t="shared" si="263"/>
        <v>0</v>
      </c>
      <c r="AV560" s="92">
        <f t="shared" si="263"/>
        <v>2000</v>
      </c>
      <c r="AW560" s="92">
        <f t="shared" si="263"/>
        <v>2000</v>
      </c>
      <c r="AX560" s="92">
        <f t="shared" si="263"/>
        <v>0</v>
      </c>
      <c r="AY560" s="92">
        <f t="shared" si="263"/>
        <v>0</v>
      </c>
      <c r="AZ560" s="92">
        <f t="shared" si="263"/>
        <v>0</v>
      </c>
      <c r="BA560" s="92">
        <f t="shared" si="263"/>
        <v>0</v>
      </c>
      <c r="BB560" s="92">
        <f t="shared" si="263"/>
        <v>0</v>
      </c>
      <c r="BC560" s="92">
        <f t="shared" si="263"/>
        <v>0</v>
      </c>
      <c r="BD560" s="92">
        <f t="shared" si="263"/>
        <v>0</v>
      </c>
      <c r="BE560" s="92">
        <f t="shared" si="263"/>
        <v>1182</v>
      </c>
      <c r="BF560" s="198"/>
      <c r="BG560" s="198"/>
      <c r="BH560" s="198"/>
      <c r="BI560" s="27"/>
    </row>
    <row r="561" spans="1:66" s="580" customFormat="1" ht="127.5" hidden="1">
      <c r="A561" s="563" t="s">
        <v>46</v>
      </c>
      <c r="B561" s="564" t="s">
        <v>1812</v>
      </c>
      <c r="C561" s="555" t="s">
        <v>1813</v>
      </c>
      <c r="D561" s="626"/>
      <c r="E561" s="565"/>
      <c r="F561" s="627"/>
      <c r="G561" s="567">
        <v>11570</v>
      </c>
      <c r="H561" s="567">
        <v>11570</v>
      </c>
      <c r="I561" s="576"/>
      <c r="J561" s="576"/>
      <c r="K561" s="567">
        <v>11570</v>
      </c>
      <c r="L561" s="567">
        <v>11570</v>
      </c>
      <c r="M561" s="992"/>
      <c r="N561" s="567">
        <v>0</v>
      </c>
      <c r="O561" s="581">
        <f t="shared" ref="O561" si="264">P561+Q561+R561</f>
        <v>1182</v>
      </c>
      <c r="P561" s="581">
        <v>1182</v>
      </c>
      <c r="Q561" s="581"/>
      <c r="R561" s="581"/>
      <c r="S561" s="582">
        <f t="shared" si="223"/>
        <v>1585</v>
      </c>
      <c r="T561" s="581">
        <v>1585</v>
      </c>
      <c r="U561" s="581"/>
      <c r="V561" s="581"/>
      <c r="W561" s="581">
        <f t="shared" si="224"/>
        <v>0</v>
      </c>
      <c r="X561" s="570">
        <v>0</v>
      </c>
      <c r="Y561" s="581"/>
      <c r="Z561" s="581"/>
      <c r="AA561" s="581">
        <f t="shared" si="217"/>
        <v>0</v>
      </c>
      <c r="AB561" s="581"/>
      <c r="AC561" s="581"/>
      <c r="AD561" s="581"/>
      <c r="AE561" s="581">
        <f t="shared" si="218"/>
        <v>1182</v>
      </c>
      <c r="AF561" s="581">
        <f t="shared" ref="AF561" si="265">P561</f>
        <v>1182</v>
      </c>
      <c r="AG561" s="581"/>
      <c r="AH561" s="581"/>
      <c r="AI561" s="581">
        <f t="shared" si="219"/>
        <v>1585</v>
      </c>
      <c r="AJ561" s="581">
        <f t="shared" ref="AJ561" si="266">T561</f>
        <v>1585</v>
      </c>
      <c r="AK561" s="581"/>
      <c r="AL561" s="581"/>
      <c r="AM561" s="581">
        <f t="shared" si="220"/>
        <v>2767</v>
      </c>
      <c r="AN561" s="581">
        <v>2767</v>
      </c>
      <c r="AO561" s="581"/>
      <c r="AP561" s="581"/>
      <c r="AQ561" s="581">
        <f t="shared" si="221"/>
        <v>8803</v>
      </c>
      <c r="AR561" s="581">
        <f t="shared" ref="AR561" si="267">H561-AN561</f>
        <v>8803</v>
      </c>
      <c r="AS561" s="577"/>
      <c r="AT561" s="581"/>
      <c r="AU561" s="581"/>
      <c r="AV561" s="581">
        <f t="shared" si="222"/>
        <v>2000</v>
      </c>
      <c r="AW561" s="581">
        <v>2000</v>
      </c>
      <c r="AX561" s="581"/>
      <c r="AY561" s="581"/>
      <c r="AZ561" s="581"/>
      <c r="BA561" s="583"/>
      <c r="BB561" s="583"/>
      <c r="BC561" s="583"/>
      <c r="BD561" s="583"/>
      <c r="BE561" s="920">
        <f t="shared" si="261"/>
        <v>1182</v>
      </c>
      <c r="BF561" s="630">
        <v>2023</v>
      </c>
      <c r="BG561" s="630" t="s">
        <v>2322</v>
      </c>
      <c r="BH561" s="630" t="s">
        <v>2327</v>
      </c>
      <c r="BI561" s="584"/>
    </row>
    <row r="562" spans="1:66" s="43" customFormat="1" hidden="1">
      <c r="A562" s="37" t="s">
        <v>54</v>
      </c>
      <c r="B562" s="48" t="s">
        <v>59</v>
      </c>
      <c r="C562" s="26"/>
      <c r="D562" s="26"/>
      <c r="E562" s="26"/>
      <c r="F562" s="91"/>
      <c r="G562" s="92">
        <f>SUM(G563)</f>
        <v>1852</v>
      </c>
      <c r="H562" s="92">
        <f t="shared" ref="H562:BE562" si="268">SUM(H563)</f>
        <v>1852</v>
      </c>
      <c r="I562" s="92">
        <f t="shared" si="268"/>
        <v>0</v>
      </c>
      <c r="J562" s="92">
        <f t="shared" si="268"/>
        <v>0</v>
      </c>
      <c r="K562" s="92">
        <f t="shared" si="268"/>
        <v>1852</v>
      </c>
      <c r="L562" s="92">
        <f t="shared" si="268"/>
        <v>1852</v>
      </c>
      <c r="M562" s="984">
        <f t="shared" si="268"/>
        <v>11</v>
      </c>
      <c r="N562" s="92">
        <f t="shared" si="268"/>
        <v>0</v>
      </c>
      <c r="O562" s="92">
        <f t="shared" si="268"/>
        <v>398</v>
      </c>
      <c r="P562" s="92">
        <f t="shared" si="268"/>
        <v>398</v>
      </c>
      <c r="Q562" s="92">
        <f t="shared" si="268"/>
        <v>0</v>
      </c>
      <c r="R562" s="92">
        <f t="shared" si="268"/>
        <v>0</v>
      </c>
      <c r="S562" s="92">
        <f t="shared" si="268"/>
        <v>534</v>
      </c>
      <c r="T562" s="92">
        <f t="shared" si="268"/>
        <v>534</v>
      </c>
      <c r="U562" s="92">
        <f t="shared" si="268"/>
        <v>0</v>
      </c>
      <c r="V562" s="92">
        <f t="shared" si="268"/>
        <v>0</v>
      </c>
      <c r="W562" s="92">
        <f t="shared" si="268"/>
        <v>398</v>
      </c>
      <c r="X562" s="92">
        <f t="shared" si="268"/>
        <v>398</v>
      </c>
      <c r="Y562" s="92">
        <f t="shared" si="268"/>
        <v>0</v>
      </c>
      <c r="Z562" s="92">
        <f t="shared" si="268"/>
        <v>0</v>
      </c>
      <c r="AA562" s="92">
        <f t="shared" si="268"/>
        <v>534</v>
      </c>
      <c r="AB562" s="92">
        <f t="shared" si="268"/>
        <v>534</v>
      </c>
      <c r="AC562" s="92">
        <f t="shared" si="268"/>
        <v>0</v>
      </c>
      <c r="AD562" s="92">
        <f t="shared" si="268"/>
        <v>0</v>
      </c>
      <c r="AE562" s="92">
        <f t="shared" si="268"/>
        <v>398</v>
      </c>
      <c r="AF562" s="92">
        <f t="shared" si="268"/>
        <v>398</v>
      </c>
      <c r="AG562" s="92">
        <f t="shared" si="268"/>
        <v>0</v>
      </c>
      <c r="AH562" s="92">
        <f t="shared" si="268"/>
        <v>0</v>
      </c>
      <c r="AI562" s="92">
        <f t="shared" si="268"/>
        <v>534</v>
      </c>
      <c r="AJ562" s="92">
        <f t="shared" si="268"/>
        <v>534</v>
      </c>
      <c r="AK562" s="92">
        <f t="shared" si="268"/>
        <v>0</v>
      </c>
      <c r="AL562" s="92">
        <f t="shared" si="268"/>
        <v>0</v>
      </c>
      <c r="AM562" s="92">
        <f t="shared" si="268"/>
        <v>932</v>
      </c>
      <c r="AN562" s="92">
        <f t="shared" si="268"/>
        <v>932</v>
      </c>
      <c r="AO562" s="92">
        <f t="shared" si="268"/>
        <v>0</v>
      </c>
      <c r="AP562" s="92">
        <f t="shared" si="268"/>
        <v>0</v>
      </c>
      <c r="AQ562" s="92">
        <f t="shared" si="268"/>
        <v>920</v>
      </c>
      <c r="AR562" s="92">
        <f t="shared" si="268"/>
        <v>920</v>
      </c>
      <c r="AS562" s="92">
        <f t="shared" si="268"/>
        <v>0</v>
      </c>
      <c r="AT562" s="92">
        <f t="shared" si="268"/>
        <v>0</v>
      </c>
      <c r="AU562" s="92">
        <f t="shared" si="268"/>
        <v>0</v>
      </c>
      <c r="AV562" s="92">
        <f t="shared" si="268"/>
        <v>920</v>
      </c>
      <c r="AW562" s="92">
        <f t="shared" si="268"/>
        <v>920</v>
      </c>
      <c r="AX562" s="92">
        <f t="shared" si="268"/>
        <v>0</v>
      </c>
      <c r="AY562" s="92">
        <f t="shared" si="268"/>
        <v>0</v>
      </c>
      <c r="AZ562" s="92">
        <f t="shared" si="268"/>
        <v>0</v>
      </c>
      <c r="BA562" s="92">
        <f t="shared" si="268"/>
        <v>0</v>
      </c>
      <c r="BB562" s="92">
        <f t="shared" si="268"/>
        <v>0</v>
      </c>
      <c r="BC562" s="92">
        <f t="shared" si="268"/>
        <v>0</v>
      </c>
      <c r="BD562" s="92">
        <f t="shared" si="268"/>
        <v>920</v>
      </c>
      <c r="BE562" s="92">
        <f t="shared" si="268"/>
        <v>398</v>
      </c>
      <c r="BF562" s="198"/>
      <c r="BG562" s="198"/>
      <c r="BH562" s="198"/>
      <c r="BI562" s="27"/>
    </row>
    <row r="563" spans="1:66" s="224" customFormat="1" ht="30">
      <c r="A563" s="287"/>
      <c r="B563" s="441" t="s">
        <v>974</v>
      </c>
      <c r="C563" s="415" t="s">
        <v>975</v>
      </c>
      <c r="D563" s="442"/>
      <c r="E563" s="416" t="s">
        <v>444</v>
      </c>
      <c r="F563" s="292" t="s">
        <v>976</v>
      </c>
      <c r="G563" s="292">
        <v>1852</v>
      </c>
      <c r="H563" s="292">
        <v>1852</v>
      </c>
      <c r="I563" s="292"/>
      <c r="J563" s="292"/>
      <c r="K563" s="294">
        <v>1852</v>
      </c>
      <c r="L563" s="294">
        <v>1852</v>
      </c>
      <c r="M563" s="983">
        <v>11</v>
      </c>
      <c r="N563" s="295"/>
      <c r="O563" s="443">
        <v>398</v>
      </c>
      <c r="P563" s="443">
        <v>398</v>
      </c>
      <c r="Q563" s="295"/>
      <c r="R563" s="295"/>
      <c r="S563" s="295">
        <f t="shared" si="223"/>
        <v>534</v>
      </c>
      <c r="T563" s="295">
        <v>534</v>
      </c>
      <c r="U563" s="295"/>
      <c r="V563" s="295"/>
      <c r="W563" s="295">
        <f t="shared" si="224"/>
        <v>398</v>
      </c>
      <c r="X563" s="295">
        <v>398</v>
      </c>
      <c r="Y563" s="295"/>
      <c r="Z563" s="295"/>
      <c r="AA563" s="295">
        <f t="shared" si="217"/>
        <v>534</v>
      </c>
      <c r="AB563" s="295">
        <v>534</v>
      </c>
      <c r="AC563" s="295"/>
      <c r="AD563" s="295"/>
      <c r="AE563" s="295">
        <f t="shared" si="218"/>
        <v>398</v>
      </c>
      <c r="AF563" s="295">
        <v>398</v>
      </c>
      <c r="AG563" s="295"/>
      <c r="AH563" s="295"/>
      <c r="AI563" s="295">
        <f t="shared" si="219"/>
        <v>534</v>
      </c>
      <c r="AJ563" s="295">
        <v>534</v>
      </c>
      <c r="AK563" s="295"/>
      <c r="AL563" s="295"/>
      <c r="AM563" s="295">
        <f t="shared" si="220"/>
        <v>932</v>
      </c>
      <c r="AN563" s="295">
        <v>932</v>
      </c>
      <c r="AO563" s="295"/>
      <c r="AP563" s="295"/>
      <c r="AQ563" s="295">
        <f t="shared" si="221"/>
        <v>920</v>
      </c>
      <c r="AR563" s="295">
        <v>920</v>
      </c>
      <c r="AS563" s="295"/>
      <c r="AT563" s="295">
        <v>0</v>
      </c>
      <c r="AU563" s="295"/>
      <c r="AV563" s="295">
        <f t="shared" si="222"/>
        <v>920</v>
      </c>
      <c r="AW563" s="295">
        <v>920</v>
      </c>
      <c r="AX563" s="295"/>
      <c r="AY563" s="295"/>
      <c r="AZ563" s="295"/>
      <c r="BA563" s="297"/>
      <c r="BB563" s="297"/>
      <c r="BC563" s="297"/>
      <c r="BD563" s="210">
        <f>AW563</f>
        <v>920</v>
      </c>
      <c r="BE563" s="908">
        <f t="shared" si="261"/>
        <v>398</v>
      </c>
      <c r="BF563" s="298">
        <v>2022</v>
      </c>
      <c r="BG563" s="298" t="s">
        <v>2324</v>
      </c>
      <c r="BH563" s="298" t="s">
        <v>2327</v>
      </c>
      <c r="BI563" s="299"/>
      <c r="BJ563" s="300"/>
      <c r="BK563" s="300"/>
      <c r="BL563" s="300"/>
      <c r="BM563" s="300"/>
      <c r="BN563" s="300"/>
    </row>
    <row r="564" spans="1:66" s="28" customFormat="1" ht="18.75" hidden="1">
      <c r="A564" s="37" t="s">
        <v>56</v>
      </c>
      <c r="B564" s="48" t="s">
        <v>61</v>
      </c>
      <c r="C564" s="26"/>
      <c r="D564" s="26"/>
      <c r="E564" s="26"/>
      <c r="F564" s="91"/>
      <c r="G564" s="92">
        <f>SUM(G565)</f>
        <v>14030</v>
      </c>
      <c r="H564" s="92">
        <f t="shared" ref="H564:BE564" si="269">SUM(H565)</f>
        <v>14030</v>
      </c>
      <c r="I564" s="92">
        <f t="shared" si="269"/>
        <v>0</v>
      </c>
      <c r="J564" s="92">
        <f t="shared" si="269"/>
        <v>0</v>
      </c>
      <c r="K564" s="92">
        <f t="shared" si="269"/>
        <v>14030</v>
      </c>
      <c r="L564" s="92">
        <f t="shared" si="269"/>
        <v>14030</v>
      </c>
      <c r="M564" s="984">
        <f t="shared" si="269"/>
        <v>0</v>
      </c>
      <c r="N564" s="92">
        <f t="shared" si="269"/>
        <v>0</v>
      </c>
      <c r="O564" s="92">
        <f t="shared" si="269"/>
        <v>1813</v>
      </c>
      <c r="P564" s="92">
        <f t="shared" si="269"/>
        <v>1813</v>
      </c>
      <c r="Q564" s="92">
        <f t="shared" si="269"/>
        <v>0</v>
      </c>
      <c r="R564" s="92">
        <f t="shared" si="269"/>
        <v>0</v>
      </c>
      <c r="S564" s="92">
        <f t="shared" si="269"/>
        <v>2429</v>
      </c>
      <c r="T564" s="92">
        <f t="shared" si="269"/>
        <v>2429</v>
      </c>
      <c r="U564" s="92">
        <f t="shared" si="269"/>
        <v>0</v>
      </c>
      <c r="V564" s="92">
        <f t="shared" si="269"/>
        <v>0</v>
      </c>
      <c r="W564" s="92">
        <f t="shared" si="269"/>
        <v>0</v>
      </c>
      <c r="X564" s="92">
        <f t="shared" si="269"/>
        <v>0</v>
      </c>
      <c r="Y564" s="92">
        <f t="shared" si="269"/>
        <v>0</v>
      </c>
      <c r="Z564" s="92">
        <f t="shared" si="269"/>
        <v>0</v>
      </c>
      <c r="AA564" s="92">
        <f t="shared" si="269"/>
        <v>0</v>
      </c>
      <c r="AB564" s="92">
        <f t="shared" si="269"/>
        <v>0</v>
      </c>
      <c r="AC564" s="92">
        <f t="shared" si="269"/>
        <v>0</v>
      </c>
      <c r="AD564" s="92">
        <f t="shared" si="269"/>
        <v>0</v>
      </c>
      <c r="AE564" s="92">
        <f t="shared" si="269"/>
        <v>1813</v>
      </c>
      <c r="AF564" s="92">
        <f t="shared" si="269"/>
        <v>1813</v>
      </c>
      <c r="AG564" s="92">
        <f t="shared" si="269"/>
        <v>0</v>
      </c>
      <c r="AH564" s="92">
        <f t="shared" si="269"/>
        <v>0</v>
      </c>
      <c r="AI564" s="92">
        <f t="shared" si="269"/>
        <v>2429</v>
      </c>
      <c r="AJ564" s="92">
        <f t="shared" si="269"/>
        <v>2429</v>
      </c>
      <c r="AK564" s="92">
        <f t="shared" si="269"/>
        <v>0</v>
      </c>
      <c r="AL564" s="92">
        <f t="shared" si="269"/>
        <v>0</v>
      </c>
      <c r="AM564" s="92">
        <f t="shared" si="269"/>
        <v>4242</v>
      </c>
      <c r="AN564" s="92">
        <f t="shared" si="269"/>
        <v>4242</v>
      </c>
      <c r="AO564" s="92">
        <f t="shared" si="269"/>
        <v>0</v>
      </c>
      <c r="AP564" s="92">
        <f t="shared" si="269"/>
        <v>0</v>
      </c>
      <c r="AQ564" s="92">
        <f t="shared" si="269"/>
        <v>9788</v>
      </c>
      <c r="AR564" s="92">
        <f t="shared" si="269"/>
        <v>9788</v>
      </c>
      <c r="AS564" s="92">
        <f t="shared" si="269"/>
        <v>0</v>
      </c>
      <c r="AT564" s="92">
        <f t="shared" si="269"/>
        <v>0</v>
      </c>
      <c r="AU564" s="92">
        <f t="shared" si="269"/>
        <v>0</v>
      </c>
      <c r="AV564" s="92">
        <f t="shared" si="269"/>
        <v>4181</v>
      </c>
      <c r="AW564" s="92">
        <f t="shared" si="269"/>
        <v>4181</v>
      </c>
      <c r="AX564" s="92">
        <f t="shared" si="269"/>
        <v>0</v>
      </c>
      <c r="AY564" s="92">
        <f t="shared" si="269"/>
        <v>0</v>
      </c>
      <c r="AZ564" s="92">
        <f t="shared" si="269"/>
        <v>0</v>
      </c>
      <c r="BA564" s="92">
        <f t="shared" si="269"/>
        <v>0</v>
      </c>
      <c r="BB564" s="92">
        <f t="shared" si="269"/>
        <v>0</v>
      </c>
      <c r="BC564" s="92">
        <f t="shared" si="269"/>
        <v>0</v>
      </c>
      <c r="BD564" s="92">
        <f t="shared" si="269"/>
        <v>0</v>
      </c>
      <c r="BE564" s="92">
        <f t="shared" si="269"/>
        <v>1813</v>
      </c>
      <c r="BF564" s="198"/>
      <c r="BG564" s="198"/>
      <c r="BH564" s="198"/>
      <c r="BI564" s="27"/>
    </row>
    <row r="565" spans="1:66" s="552" customFormat="1" ht="47.25" hidden="1">
      <c r="A565" s="638"/>
      <c r="B565" s="632" t="s">
        <v>624</v>
      </c>
      <c r="C565" s="603"/>
      <c r="D565" s="603"/>
      <c r="E565" s="603"/>
      <c r="F565" s="633"/>
      <c r="G565" s="548">
        <v>14030</v>
      </c>
      <c r="H565" s="548">
        <v>14030</v>
      </c>
      <c r="I565" s="548"/>
      <c r="J565" s="548"/>
      <c r="K565" s="548">
        <v>14030</v>
      </c>
      <c r="L565" s="548">
        <v>14030</v>
      </c>
      <c r="M565" s="986"/>
      <c r="N565" s="548"/>
      <c r="O565" s="547">
        <f t="shared" ref="O565" si="270">P565+Q565+R565</f>
        <v>1813</v>
      </c>
      <c r="P565" s="548">
        <v>1813</v>
      </c>
      <c r="Q565" s="548"/>
      <c r="R565" s="548"/>
      <c r="S565" s="547">
        <f t="shared" si="223"/>
        <v>2429</v>
      </c>
      <c r="T565" s="548">
        <v>2429</v>
      </c>
      <c r="U565" s="548"/>
      <c r="V565" s="548"/>
      <c r="W565" s="547">
        <f t="shared" si="224"/>
        <v>0</v>
      </c>
      <c r="X565" s="548"/>
      <c r="Y565" s="548"/>
      <c r="Z565" s="548"/>
      <c r="AA565" s="547">
        <f t="shared" si="217"/>
        <v>0</v>
      </c>
      <c r="AB565" s="548"/>
      <c r="AC565" s="548"/>
      <c r="AD565" s="548"/>
      <c r="AE565" s="547">
        <f t="shared" si="218"/>
        <v>1813</v>
      </c>
      <c r="AF565" s="548">
        <f>P565</f>
        <v>1813</v>
      </c>
      <c r="AG565" s="548"/>
      <c r="AH565" s="548"/>
      <c r="AI565" s="547">
        <f t="shared" si="219"/>
        <v>2429</v>
      </c>
      <c r="AJ565" s="548">
        <f>T565</f>
        <v>2429</v>
      </c>
      <c r="AK565" s="548"/>
      <c r="AL565" s="548"/>
      <c r="AM565" s="547">
        <f t="shared" si="220"/>
        <v>4242</v>
      </c>
      <c r="AN565" s="548">
        <v>4242</v>
      </c>
      <c r="AO565" s="548"/>
      <c r="AP565" s="548"/>
      <c r="AQ565" s="547">
        <f t="shared" si="221"/>
        <v>9788</v>
      </c>
      <c r="AR565" s="548">
        <f t="shared" ref="AR565" si="271">L565-AN565</f>
        <v>9788</v>
      </c>
      <c r="AS565" s="548"/>
      <c r="AT565" s="548"/>
      <c r="AU565" s="548"/>
      <c r="AV565" s="547">
        <f t="shared" si="222"/>
        <v>4181</v>
      </c>
      <c r="AW565" s="548">
        <v>4181</v>
      </c>
      <c r="AX565" s="548"/>
      <c r="AY565" s="548"/>
      <c r="AZ565" s="548"/>
      <c r="BA565" s="510"/>
      <c r="BB565" s="510"/>
      <c r="BC565" s="510"/>
      <c r="BD565" s="510"/>
      <c r="BE565" s="910">
        <f t="shared" si="261"/>
        <v>1813</v>
      </c>
      <c r="BF565" s="527">
        <v>2023</v>
      </c>
      <c r="BG565" s="527" t="s">
        <v>2322</v>
      </c>
      <c r="BH565" s="527" t="s">
        <v>2327</v>
      </c>
      <c r="BI565" s="551"/>
    </row>
    <row r="566" spans="1:66" s="28" customFormat="1" ht="63" hidden="1">
      <c r="A566" s="37" t="s">
        <v>85</v>
      </c>
      <c r="B566" s="38" t="s">
        <v>86</v>
      </c>
      <c r="C566" s="26"/>
      <c r="D566" s="26"/>
      <c r="E566" s="26"/>
      <c r="F566" s="91"/>
      <c r="G566" s="92">
        <f>G567+G576</f>
        <v>956307</v>
      </c>
      <c r="H566" s="92">
        <f t="shared" ref="H566:BE566" si="272">H567+H576</f>
        <v>896002</v>
      </c>
      <c r="I566" s="92">
        <f t="shared" si="272"/>
        <v>5340</v>
      </c>
      <c r="J566" s="92">
        <f t="shared" si="272"/>
        <v>402</v>
      </c>
      <c r="K566" s="92">
        <f t="shared" si="272"/>
        <v>924455</v>
      </c>
      <c r="L566" s="92">
        <f t="shared" si="272"/>
        <v>932975</v>
      </c>
      <c r="M566" s="984">
        <f t="shared" si="272"/>
        <v>215046.69450000001</v>
      </c>
      <c r="N566" s="92">
        <f t="shared" si="272"/>
        <v>119399.226</v>
      </c>
      <c r="O566" s="92">
        <f t="shared" si="272"/>
        <v>10085.8717</v>
      </c>
      <c r="P566" s="92">
        <f t="shared" si="272"/>
        <v>10085.8717</v>
      </c>
      <c r="Q566" s="92">
        <f t="shared" si="272"/>
        <v>0</v>
      </c>
      <c r="R566" s="92">
        <f t="shared" si="272"/>
        <v>0</v>
      </c>
      <c r="S566" s="92">
        <f t="shared" si="272"/>
        <v>233336</v>
      </c>
      <c r="T566" s="92">
        <f t="shared" si="272"/>
        <v>233336</v>
      </c>
      <c r="U566" s="92">
        <f t="shared" si="272"/>
        <v>0</v>
      </c>
      <c r="V566" s="92">
        <f t="shared" si="272"/>
        <v>0</v>
      </c>
      <c r="W566" s="92">
        <f t="shared" si="272"/>
        <v>8045.4791999999998</v>
      </c>
      <c r="X566" s="92">
        <f t="shared" si="272"/>
        <v>8045.4791999999998</v>
      </c>
      <c r="Y566" s="92">
        <f t="shared" si="272"/>
        <v>0</v>
      </c>
      <c r="Z566" s="92">
        <f t="shared" si="272"/>
        <v>0</v>
      </c>
      <c r="AA566" s="92">
        <f t="shared" si="272"/>
        <v>115961.571</v>
      </c>
      <c r="AB566" s="92">
        <f t="shared" si="272"/>
        <v>115961.571</v>
      </c>
      <c r="AC566" s="92">
        <f t="shared" si="272"/>
        <v>0</v>
      </c>
      <c r="AD566" s="92">
        <f t="shared" si="272"/>
        <v>0</v>
      </c>
      <c r="AE566" s="92">
        <f t="shared" si="272"/>
        <v>10086.0862</v>
      </c>
      <c r="AF566" s="92">
        <f t="shared" si="272"/>
        <v>10086.0862</v>
      </c>
      <c r="AG566" s="92">
        <f t="shared" si="272"/>
        <v>0</v>
      </c>
      <c r="AH566" s="92">
        <f t="shared" si="272"/>
        <v>0</v>
      </c>
      <c r="AI566" s="92">
        <f t="shared" si="272"/>
        <v>233336</v>
      </c>
      <c r="AJ566" s="92">
        <f t="shared" si="272"/>
        <v>233336</v>
      </c>
      <c r="AK566" s="92">
        <f t="shared" si="272"/>
        <v>0</v>
      </c>
      <c r="AL566" s="92">
        <f t="shared" si="272"/>
        <v>0</v>
      </c>
      <c r="AM566" s="92">
        <f t="shared" si="272"/>
        <v>406899.99910000002</v>
      </c>
      <c r="AN566" s="92">
        <f t="shared" si="272"/>
        <v>406899.99910000002</v>
      </c>
      <c r="AO566" s="92">
        <f t="shared" si="272"/>
        <v>0</v>
      </c>
      <c r="AP566" s="92">
        <f t="shared" si="272"/>
        <v>0</v>
      </c>
      <c r="AQ566" s="92">
        <f t="shared" si="272"/>
        <v>523477.00089999998</v>
      </c>
      <c r="AR566" s="92">
        <f t="shared" si="272"/>
        <v>518477.00089999998</v>
      </c>
      <c r="AS566" s="92">
        <f t="shared" si="272"/>
        <v>1000</v>
      </c>
      <c r="AT566" s="92">
        <f t="shared" si="272"/>
        <v>4000</v>
      </c>
      <c r="AU566" s="92">
        <f t="shared" si="272"/>
        <v>0</v>
      </c>
      <c r="AV566" s="92">
        <f t="shared" si="272"/>
        <v>417035.4999</v>
      </c>
      <c r="AW566" s="92">
        <f t="shared" si="272"/>
        <v>409155.4999</v>
      </c>
      <c r="AX566" s="92">
        <f t="shared" si="272"/>
        <v>1000</v>
      </c>
      <c r="AY566" s="92">
        <f t="shared" si="272"/>
        <v>6880</v>
      </c>
      <c r="AZ566" s="92">
        <f t="shared" si="272"/>
        <v>0</v>
      </c>
      <c r="BA566" s="92">
        <f t="shared" si="272"/>
        <v>0</v>
      </c>
      <c r="BB566" s="92">
        <f t="shared" si="272"/>
        <v>0</v>
      </c>
      <c r="BC566" s="92">
        <f t="shared" si="272"/>
        <v>0</v>
      </c>
      <c r="BD566" s="92">
        <f t="shared" si="272"/>
        <v>107966.99989999998</v>
      </c>
      <c r="BE566" s="92">
        <f t="shared" si="272"/>
        <v>173563.99910000002</v>
      </c>
      <c r="BF566" s="198"/>
      <c r="BG566" s="198"/>
      <c r="BH566" s="198"/>
      <c r="BI566" s="27"/>
    </row>
    <row r="567" spans="1:66" s="28" customFormat="1" ht="18.75" hidden="1">
      <c r="A567" s="37" t="s">
        <v>73</v>
      </c>
      <c r="B567" s="38" t="s">
        <v>42</v>
      </c>
      <c r="C567" s="26"/>
      <c r="D567" s="26"/>
      <c r="E567" s="26"/>
      <c r="F567" s="91"/>
      <c r="G567" s="92">
        <f>G568</f>
        <v>13000</v>
      </c>
      <c r="H567" s="92">
        <f t="shared" ref="H567:BE567" si="273">H568</f>
        <v>12000</v>
      </c>
      <c r="I567" s="92">
        <f t="shared" si="273"/>
        <v>1000</v>
      </c>
      <c r="J567" s="92">
        <f t="shared" si="273"/>
        <v>0</v>
      </c>
      <c r="K567" s="92">
        <f t="shared" si="273"/>
        <v>13000</v>
      </c>
      <c r="L567" s="92">
        <f t="shared" si="273"/>
        <v>12000</v>
      </c>
      <c r="M567" s="984">
        <f t="shared" si="273"/>
        <v>0</v>
      </c>
      <c r="N567" s="92">
        <f t="shared" si="273"/>
        <v>0</v>
      </c>
      <c r="O567" s="92">
        <f t="shared" si="273"/>
        <v>0</v>
      </c>
      <c r="P567" s="92">
        <f t="shared" si="273"/>
        <v>0</v>
      </c>
      <c r="Q567" s="92">
        <f t="shared" si="273"/>
        <v>0</v>
      </c>
      <c r="R567" s="92">
        <f t="shared" si="273"/>
        <v>0</v>
      </c>
      <c r="S567" s="92">
        <f t="shared" si="273"/>
        <v>3967</v>
      </c>
      <c r="T567" s="92">
        <f t="shared" si="273"/>
        <v>3967</v>
      </c>
      <c r="U567" s="92">
        <f t="shared" si="273"/>
        <v>0</v>
      </c>
      <c r="V567" s="92">
        <f t="shared" si="273"/>
        <v>0</v>
      </c>
      <c r="W567" s="92">
        <f t="shared" si="273"/>
        <v>0</v>
      </c>
      <c r="X567" s="92">
        <f t="shared" si="273"/>
        <v>0</v>
      </c>
      <c r="Y567" s="92">
        <f t="shared" si="273"/>
        <v>0</v>
      </c>
      <c r="Z567" s="92">
        <f t="shared" si="273"/>
        <v>0</v>
      </c>
      <c r="AA567" s="92">
        <f t="shared" si="273"/>
        <v>2311.174</v>
      </c>
      <c r="AB567" s="92">
        <f t="shared" si="273"/>
        <v>2311.174</v>
      </c>
      <c r="AC567" s="92">
        <f t="shared" si="273"/>
        <v>0</v>
      </c>
      <c r="AD567" s="92">
        <f t="shared" si="273"/>
        <v>0</v>
      </c>
      <c r="AE567" s="92">
        <f t="shared" si="273"/>
        <v>0</v>
      </c>
      <c r="AF567" s="92">
        <f t="shared" si="273"/>
        <v>0</v>
      </c>
      <c r="AG567" s="92">
        <f t="shared" si="273"/>
        <v>0</v>
      </c>
      <c r="AH567" s="92">
        <f t="shared" si="273"/>
        <v>0</v>
      </c>
      <c r="AI567" s="92">
        <f t="shared" si="273"/>
        <v>3967</v>
      </c>
      <c r="AJ567" s="92">
        <f t="shared" si="273"/>
        <v>3967</v>
      </c>
      <c r="AK567" s="92">
        <f t="shared" si="273"/>
        <v>0</v>
      </c>
      <c r="AL567" s="92">
        <f t="shared" si="273"/>
        <v>0</v>
      </c>
      <c r="AM567" s="92">
        <f t="shared" si="273"/>
        <v>6926</v>
      </c>
      <c r="AN567" s="92">
        <f t="shared" si="273"/>
        <v>6926</v>
      </c>
      <c r="AO567" s="92">
        <f t="shared" si="273"/>
        <v>0</v>
      </c>
      <c r="AP567" s="92">
        <f t="shared" si="273"/>
        <v>0</v>
      </c>
      <c r="AQ567" s="92">
        <f t="shared" si="273"/>
        <v>6074</v>
      </c>
      <c r="AR567" s="92">
        <f t="shared" si="273"/>
        <v>5074</v>
      </c>
      <c r="AS567" s="92">
        <f t="shared" si="273"/>
        <v>1000</v>
      </c>
      <c r="AT567" s="92">
        <f t="shared" si="273"/>
        <v>0</v>
      </c>
      <c r="AU567" s="92">
        <f t="shared" si="273"/>
        <v>0</v>
      </c>
      <c r="AV567" s="92">
        <f t="shared" si="273"/>
        <v>6074</v>
      </c>
      <c r="AW567" s="92">
        <f t="shared" si="273"/>
        <v>5074</v>
      </c>
      <c r="AX567" s="92">
        <f t="shared" si="273"/>
        <v>1000</v>
      </c>
      <c r="AY567" s="92">
        <f t="shared" si="273"/>
        <v>0</v>
      </c>
      <c r="AZ567" s="92">
        <f t="shared" si="273"/>
        <v>0</v>
      </c>
      <c r="BA567" s="92">
        <f t="shared" si="273"/>
        <v>0</v>
      </c>
      <c r="BB567" s="92">
        <f t="shared" si="273"/>
        <v>0</v>
      </c>
      <c r="BC567" s="92">
        <f t="shared" si="273"/>
        <v>0</v>
      </c>
      <c r="BD567" s="92">
        <f t="shared" si="273"/>
        <v>2761</v>
      </c>
      <c r="BE567" s="92">
        <f t="shared" si="273"/>
        <v>2959</v>
      </c>
      <c r="BF567" s="198"/>
      <c r="BG567" s="198"/>
      <c r="BH567" s="198"/>
      <c r="BI567" s="27"/>
    </row>
    <row r="568" spans="1:66" s="43" customFormat="1" ht="31.5" hidden="1">
      <c r="A568" s="37" t="s">
        <v>46</v>
      </c>
      <c r="B568" s="38" t="s">
        <v>43</v>
      </c>
      <c r="C568" s="26"/>
      <c r="D568" s="26"/>
      <c r="E568" s="26"/>
      <c r="F568" s="91"/>
      <c r="G568" s="92">
        <f>SUM(G569:G575)</f>
        <v>13000</v>
      </c>
      <c r="H568" s="92">
        <f t="shared" ref="H568:BE568" si="274">SUM(H569:H575)</f>
        <v>12000</v>
      </c>
      <c r="I568" s="92">
        <f t="shared" si="274"/>
        <v>1000</v>
      </c>
      <c r="J568" s="92">
        <f t="shared" si="274"/>
        <v>0</v>
      </c>
      <c r="K568" s="92">
        <f t="shared" si="274"/>
        <v>13000</v>
      </c>
      <c r="L568" s="92">
        <f t="shared" si="274"/>
        <v>12000</v>
      </c>
      <c r="M568" s="984">
        <f t="shared" si="274"/>
        <v>0</v>
      </c>
      <c r="N568" s="92">
        <f t="shared" si="274"/>
        <v>0</v>
      </c>
      <c r="O568" s="92">
        <f t="shared" si="274"/>
        <v>0</v>
      </c>
      <c r="P568" s="92">
        <f t="shared" si="274"/>
        <v>0</v>
      </c>
      <c r="Q568" s="92">
        <f t="shared" si="274"/>
        <v>0</v>
      </c>
      <c r="R568" s="92">
        <f t="shared" si="274"/>
        <v>0</v>
      </c>
      <c r="S568" s="92">
        <f t="shared" si="274"/>
        <v>3967</v>
      </c>
      <c r="T568" s="92">
        <f t="shared" si="274"/>
        <v>3967</v>
      </c>
      <c r="U568" s="92">
        <f t="shared" si="274"/>
        <v>0</v>
      </c>
      <c r="V568" s="92">
        <f t="shared" si="274"/>
        <v>0</v>
      </c>
      <c r="W568" s="92">
        <f t="shared" si="274"/>
        <v>0</v>
      </c>
      <c r="X568" s="92">
        <f t="shared" si="274"/>
        <v>0</v>
      </c>
      <c r="Y568" s="92">
        <f t="shared" si="274"/>
        <v>0</v>
      </c>
      <c r="Z568" s="92">
        <f t="shared" si="274"/>
        <v>0</v>
      </c>
      <c r="AA568" s="92">
        <f t="shared" si="274"/>
        <v>2311.174</v>
      </c>
      <c r="AB568" s="92">
        <f t="shared" si="274"/>
        <v>2311.174</v>
      </c>
      <c r="AC568" s="92">
        <f t="shared" si="274"/>
        <v>0</v>
      </c>
      <c r="AD568" s="92">
        <f t="shared" si="274"/>
        <v>0</v>
      </c>
      <c r="AE568" s="92">
        <f t="shared" si="274"/>
        <v>0</v>
      </c>
      <c r="AF568" s="92">
        <f t="shared" si="274"/>
        <v>0</v>
      </c>
      <c r="AG568" s="92">
        <f t="shared" si="274"/>
        <v>0</v>
      </c>
      <c r="AH568" s="92">
        <f t="shared" si="274"/>
        <v>0</v>
      </c>
      <c r="AI568" s="92">
        <f t="shared" si="274"/>
        <v>3967</v>
      </c>
      <c r="AJ568" s="92">
        <f t="shared" si="274"/>
        <v>3967</v>
      </c>
      <c r="AK568" s="92">
        <f t="shared" si="274"/>
        <v>0</v>
      </c>
      <c r="AL568" s="92">
        <f t="shared" si="274"/>
        <v>0</v>
      </c>
      <c r="AM568" s="92">
        <f t="shared" si="274"/>
        <v>6926</v>
      </c>
      <c r="AN568" s="92">
        <f t="shared" si="274"/>
        <v>6926</v>
      </c>
      <c r="AO568" s="92">
        <f t="shared" si="274"/>
        <v>0</v>
      </c>
      <c r="AP568" s="92">
        <f t="shared" si="274"/>
        <v>0</v>
      </c>
      <c r="AQ568" s="92">
        <f t="shared" si="274"/>
        <v>6074</v>
      </c>
      <c r="AR568" s="92">
        <f t="shared" si="274"/>
        <v>5074</v>
      </c>
      <c r="AS568" s="92">
        <f t="shared" si="274"/>
        <v>1000</v>
      </c>
      <c r="AT568" s="92">
        <f t="shared" si="274"/>
        <v>0</v>
      </c>
      <c r="AU568" s="92">
        <f t="shared" si="274"/>
        <v>0</v>
      </c>
      <c r="AV568" s="92">
        <f t="shared" si="274"/>
        <v>6074</v>
      </c>
      <c r="AW568" s="92">
        <f t="shared" si="274"/>
        <v>5074</v>
      </c>
      <c r="AX568" s="92">
        <f t="shared" si="274"/>
        <v>1000</v>
      </c>
      <c r="AY568" s="92">
        <f t="shared" si="274"/>
        <v>0</v>
      </c>
      <c r="AZ568" s="92">
        <f t="shared" si="274"/>
        <v>0</v>
      </c>
      <c r="BA568" s="92">
        <f t="shared" si="274"/>
        <v>0</v>
      </c>
      <c r="BB568" s="92">
        <f t="shared" si="274"/>
        <v>0</v>
      </c>
      <c r="BC568" s="92">
        <f t="shared" si="274"/>
        <v>0</v>
      </c>
      <c r="BD568" s="92">
        <f t="shared" si="274"/>
        <v>2761</v>
      </c>
      <c r="BE568" s="92">
        <f t="shared" si="274"/>
        <v>2959</v>
      </c>
      <c r="BF568" s="198"/>
      <c r="BG568" s="198"/>
      <c r="BH568" s="198"/>
      <c r="BI568" s="27"/>
    </row>
    <row r="569" spans="1:66" s="447" customFormat="1" ht="75">
      <c r="A569" s="444" t="s">
        <v>46</v>
      </c>
      <c r="B569" s="366" t="s">
        <v>104</v>
      </c>
      <c r="C569" s="289" t="s">
        <v>105</v>
      </c>
      <c r="D569" s="289" t="s">
        <v>106</v>
      </c>
      <c r="E569" s="289" t="s">
        <v>107</v>
      </c>
      <c r="F569" s="445" t="s">
        <v>108</v>
      </c>
      <c r="G569" s="317">
        <v>4500</v>
      </c>
      <c r="H569" s="446">
        <v>4000</v>
      </c>
      <c r="I569" s="317">
        <v>500</v>
      </c>
      <c r="J569" s="370"/>
      <c r="K569" s="370">
        <v>4500</v>
      </c>
      <c r="L569" s="446">
        <v>4000</v>
      </c>
      <c r="M569" s="996"/>
      <c r="N569" s="370"/>
      <c r="O569" s="370">
        <v>0</v>
      </c>
      <c r="P569" s="370">
        <v>0</v>
      </c>
      <c r="Q569" s="370">
        <v>0</v>
      </c>
      <c r="R569" s="370"/>
      <c r="S569" s="370">
        <f t="shared" si="223"/>
        <v>1150</v>
      </c>
      <c r="T569" s="370">
        <v>1150</v>
      </c>
      <c r="U569" s="370"/>
      <c r="V569" s="370"/>
      <c r="W569" s="370">
        <f t="shared" si="224"/>
        <v>0</v>
      </c>
      <c r="X569" s="370"/>
      <c r="Y569" s="370"/>
      <c r="Z569" s="370"/>
      <c r="AA569" s="370">
        <f t="shared" si="217"/>
        <v>0</v>
      </c>
      <c r="AB569" s="370">
        <v>0</v>
      </c>
      <c r="AC569" s="370"/>
      <c r="AD569" s="370"/>
      <c r="AE569" s="370">
        <f t="shared" si="218"/>
        <v>0</v>
      </c>
      <c r="AF569" s="370"/>
      <c r="AG569" s="370"/>
      <c r="AH569" s="370"/>
      <c r="AI569" s="370">
        <f t="shared" si="219"/>
        <v>1150</v>
      </c>
      <c r="AJ569" s="370">
        <v>1150</v>
      </c>
      <c r="AK569" s="370"/>
      <c r="AL569" s="370"/>
      <c r="AM569" s="370">
        <f t="shared" si="220"/>
        <v>2609</v>
      </c>
      <c r="AN569" s="370">
        <v>2609</v>
      </c>
      <c r="AO569" s="370"/>
      <c r="AP569" s="370"/>
      <c r="AQ569" s="370">
        <f t="shared" si="221"/>
        <v>1891</v>
      </c>
      <c r="AR569" s="370">
        <v>1391</v>
      </c>
      <c r="AS569" s="370">
        <v>500</v>
      </c>
      <c r="AT569" s="370"/>
      <c r="AU569" s="370"/>
      <c r="AV569" s="370">
        <f t="shared" si="222"/>
        <v>1891</v>
      </c>
      <c r="AW569" s="370">
        <v>1391</v>
      </c>
      <c r="AX569" s="370">
        <v>500</v>
      </c>
      <c r="AY569" s="370"/>
      <c r="AZ569" s="370"/>
      <c r="BA569" s="210"/>
      <c r="BB569" s="210"/>
      <c r="BC569" s="210"/>
      <c r="BD569" s="210">
        <f t="shared" ref="BD569:BD570" si="275">AW569</f>
        <v>1391</v>
      </c>
      <c r="BE569" s="897">
        <f t="shared" si="261"/>
        <v>1459</v>
      </c>
      <c r="BF569" s="211">
        <v>2022</v>
      </c>
      <c r="BG569" s="211" t="s">
        <v>2324</v>
      </c>
      <c r="BH569" s="211" t="s">
        <v>2327</v>
      </c>
      <c r="BI569" s="392"/>
    </row>
    <row r="570" spans="1:66" s="447" customFormat="1" ht="76.5">
      <c r="A570" s="444" t="s">
        <v>48</v>
      </c>
      <c r="B570" s="366" t="s">
        <v>109</v>
      </c>
      <c r="C570" s="289" t="s">
        <v>110</v>
      </c>
      <c r="D570" s="289" t="s">
        <v>111</v>
      </c>
      <c r="E570" s="289" t="s">
        <v>107</v>
      </c>
      <c r="F570" s="445" t="s">
        <v>112</v>
      </c>
      <c r="G570" s="317">
        <v>4500</v>
      </c>
      <c r="H570" s="446">
        <v>4000</v>
      </c>
      <c r="I570" s="317">
        <v>500</v>
      </c>
      <c r="J570" s="370"/>
      <c r="K570" s="370">
        <v>4500</v>
      </c>
      <c r="L570" s="446">
        <v>4000</v>
      </c>
      <c r="M570" s="996"/>
      <c r="N570" s="370"/>
      <c r="O570" s="370">
        <v>0</v>
      </c>
      <c r="P570" s="370">
        <v>0</v>
      </c>
      <c r="Q570" s="370">
        <v>0</v>
      </c>
      <c r="R570" s="370"/>
      <c r="S570" s="370">
        <f t="shared" si="223"/>
        <v>1130</v>
      </c>
      <c r="T570" s="370">
        <v>1130</v>
      </c>
      <c r="U570" s="370"/>
      <c r="V570" s="370"/>
      <c r="W570" s="370">
        <f t="shared" si="224"/>
        <v>0</v>
      </c>
      <c r="X570" s="370"/>
      <c r="Y570" s="370"/>
      <c r="Z570" s="370"/>
      <c r="AA570" s="370">
        <f t="shared" ref="AA570:AA631" si="276">SUM(AB570:AD570)</f>
        <v>1130</v>
      </c>
      <c r="AB570" s="370">
        <v>1130</v>
      </c>
      <c r="AC570" s="370"/>
      <c r="AD570" s="370"/>
      <c r="AE570" s="370">
        <f t="shared" ref="AE570:AE631" si="277">SUM(AF570:AH570)</f>
        <v>0</v>
      </c>
      <c r="AF570" s="370"/>
      <c r="AG570" s="370"/>
      <c r="AH570" s="370"/>
      <c r="AI570" s="370">
        <f t="shared" ref="AI570:AI631" si="278">SUM(AJ570:AL570)</f>
        <v>1130</v>
      </c>
      <c r="AJ570" s="370">
        <v>1130</v>
      </c>
      <c r="AK570" s="370"/>
      <c r="AL570" s="370"/>
      <c r="AM570" s="370">
        <f t="shared" ref="AM570:AM631" si="279">SUM(AN570:AP570)</f>
        <v>2630</v>
      </c>
      <c r="AN570" s="370">
        <v>2630</v>
      </c>
      <c r="AO570" s="370"/>
      <c r="AP570" s="370"/>
      <c r="AQ570" s="370">
        <f t="shared" ref="AQ570:AQ631" si="280">SUM(AR570:AT570)</f>
        <v>1870</v>
      </c>
      <c r="AR570" s="370">
        <v>1370</v>
      </c>
      <c r="AS570" s="370">
        <v>500</v>
      </c>
      <c r="AT570" s="370"/>
      <c r="AU570" s="370"/>
      <c r="AV570" s="370">
        <f t="shared" ref="AV570:AV631" si="281">SUM(AW570:AY570)</f>
        <v>1870</v>
      </c>
      <c r="AW570" s="370">
        <v>1370</v>
      </c>
      <c r="AX570" s="370">
        <v>500</v>
      </c>
      <c r="AY570" s="370"/>
      <c r="AZ570" s="370"/>
      <c r="BA570" s="210"/>
      <c r="BB570" s="210"/>
      <c r="BC570" s="210"/>
      <c r="BD570" s="210">
        <f t="shared" si="275"/>
        <v>1370</v>
      </c>
      <c r="BE570" s="897">
        <f t="shared" si="261"/>
        <v>1500</v>
      </c>
      <c r="BF570" s="211">
        <v>2022</v>
      </c>
      <c r="BG570" s="211" t="s">
        <v>2324</v>
      </c>
      <c r="BH570" s="211" t="s">
        <v>2327</v>
      </c>
      <c r="BI570" s="392"/>
    </row>
    <row r="571" spans="1:66" s="642" customFormat="1" ht="75">
      <c r="A571" s="638" t="s">
        <v>50</v>
      </c>
      <c r="B571" s="609" t="s">
        <v>113</v>
      </c>
      <c r="C571" s="555" t="s">
        <v>114</v>
      </c>
      <c r="D571" s="555" t="s">
        <v>115</v>
      </c>
      <c r="E571" s="555" t="s">
        <v>116</v>
      </c>
      <c r="F571" s="639" t="s">
        <v>117</v>
      </c>
      <c r="G571" s="548">
        <v>800</v>
      </c>
      <c r="H571" s="640">
        <v>800</v>
      </c>
      <c r="I571" s="640"/>
      <c r="J571" s="604"/>
      <c r="K571" s="604">
        <v>800</v>
      </c>
      <c r="L571" s="640">
        <v>800</v>
      </c>
      <c r="M571" s="999"/>
      <c r="N571" s="604"/>
      <c r="O571" s="604">
        <v>0</v>
      </c>
      <c r="P571" s="604">
        <v>0</v>
      </c>
      <c r="Q571" s="604">
        <v>0</v>
      </c>
      <c r="R571" s="604"/>
      <c r="S571" s="604">
        <f t="shared" ref="S571:S632" si="282">SUM(T571:V571)</f>
        <v>335</v>
      </c>
      <c r="T571" s="604">
        <v>335</v>
      </c>
      <c r="U571" s="604"/>
      <c r="V571" s="604"/>
      <c r="W571" s="604">
        <f t="shared" ref="W571:W632" si="283">SUM(X571:Z571)</f>
        <v>0</v>
      </c>
      <c r="X571" s="604"/>
      <c r="Y571" s="604"/>
      <c r="Z571" s="604"/>
      <c r="AA571" s="604">
        <f t="shared" si="276"/>
        <v>227.489</v>
      </c>
      <c r="AB571" s="604">
        <v>227.489</v>
      </c>
      <c r="AC571" s="604"/>
      <c r="AD571" s="604"/>
      <c r="AE571" s="604">
        <f t="shared" si="277"/>
        <v>0</v>
      </c>
      <c r="AF571" s="604"/>
      <c r="AG571" s="604"/>
      <c r="AH571" s="604"/>
      <c r="AI571" s="604">
        <f t="shared" si="278"/>
        <v>335</v>
      </c>
      <c r="AJ571" s="604">
        <v>335</v>
      </c>
      <c r="AK571" s="604"/>
      <c r="AL571" s="604"/>
      <c r="AM571" s="604">
        <f t="shared" si="279"/>
        <v>335</v>
      </c>
      <c r="AN571" s="604">
        <v>335</v>
      </c>
      <c r="AO571" s="604"/>
      <c r="AP571" s="604"/>
      <c r="AQ571" s="604">
        <f t="shared" si="280"/>
        <v>465</v>
      </c>
      <c r="AR571" s="604">
        <v>465</v>
      </c>
      <c r="AS571" s="604">
        <v>0</v>
      </c>
      <c r="AT571" s="604"/>
      <c r="AU571" s="604"/>
      <c r="AV571" s="604">
        <f t="shared" si="281"/>
        <v>465</v>
      </c>
      <c r="AW571" s="604">
        <v>465</v>
      </c>
      <c r="AX571" s="604"/>
      <c r="AY571" s="604"/>
      <c r="AZ571" s="604"/>
      <c r="BA571" s="497"/>
      <c r="BB571" s="497"/>
      <c r="BC571" s="497"/>
      <c r="BD571" s="497"/>
      <c r="BE571" s="899">
        <f t="shared" si="261"/>
        <v>0</v>
      </c>
      <c r="BF571" s="499">
        <v>2023</v>
      </c>
      <c r="BG571" s="499" t="s">
        <v>2324</v>
      </c>
      <c r="BH571" s="499" t="s">
        <v>2327</v>
      </c>
      <c r="BI571" s="641"/>
    </row>
    <row r="572" spans="1:66" s="642" customFormat="1" ht="75">
      <c r="A572" s="638" t="s">
        <v>52</v>
      </c>
      <c r="B572" s="609" t="s">
        <v>118</v>
      </c>
      <c r="C572" s="555" t="s">
        <v>119</v>
      </c>
      <c r="D572" s="555" t="s">
        <v>120</v>
      </c>
      <c r="E572" s="555" t="s">
        <v>116</v>
      </c>
      <c r="F572" s="639" t="s">
        <v>121</v>
      </c>
      <c r="G572" s="548">
        <v>800</v>
      </c>
      <c r="H572" s="640">
        <v>800</v>
      </c>
      <c r="I572" s="640"/>
      <c r="J572" s="572"/>
      <c r="K572" s="604">
        <v>800</v>
      </c>
      <c r="L572" s="640">
        <v>800</v>
      </c>
      <c r="M572" s="1009"/>
      <c r="N572" s="572"/>
      <c r="O572" s="604">
        <v>0</v>
      </c>
      <c r="P572" s="604">
        <v>0</v>
      </c>
      <c r="Q572" s="604">
        <v>0</v>
      </c>
      <c r="R572" s="572"/>
      <c r="S572" s="604">
        <f t="shared" si="282"/>
        <v>335</v>
      </c>
      <c r="T572" s="604">
        <v>335</v>
      </c>
      <c r="U572" s="572"/>
      <c r="V572" s="572"/>
      <c r="W572" s="572">
        <f t="shared" si="283"/>
        <v>0</v>
      </c>
      <c r="X572" s="572"/>
      <c r="Y572" s="572"/>
      <c r="Z572" s="572"/>
      <c r="AA572" s="604">
        <f t="shared" si="276"/>
        <v>223.83</v>
      </c>
      <c r="AB572" s="604">
        <v>223.83</v>
      </c>
      <c r="AC572" s="572"/>
      <c r="AD572" s="572"/>
      <c r="AE572" s="604">
        <f t="shared" si="277"/>
        <v>0</v>
      </c>
      <c r="AF572" s="604"/>
      <c r="AG572" s="572"/>
      <c r="AH572" s="572"/>
      <c r="AI572" s="604">
        <f t="shared" si="278"/>
        <v>335</v>
      </c>
      <c r="AJ572" s="604">
        <v>335</v>
      </c>
      <c r="AK572" s="572"/>
      <c r="AL572" s="572"/>
      <c r="AM572" s="604">
        <f t="shared" si="279"/>
        <v>335</v>
      </c>
      <c r="AN572" s="604">
        <v>335</v>
      </c>
      <c r="AO572" s="572"/>
      <c r="AP572" s="572"/>
      <c r="AQ572" s="604">
        <f t="shared" si="280"/>
        <v>465</v>
      </c>
      <c r="AR572" s="604">
        <v>465</v>
      </c>
      <c r="AS572" s="604">
        <v>0</v>
      </c>
      <c r="AT572" s="572"/>
      <c r="AU572" s="572"/>
      <c r="AV572" s="604">
        <f t="shared" si="281"/>
        <v>465</v>
      </c>
      <c r="AW572" s="604">
        <v>465</v>
      </c>
      <c r="AX572" s="572"/>
      <c r="AY572" s="572"/>
      <c r="AZ572" s="572"/>
      <c r="BA572" s="643"/>
      <c r="BB572" s="643"/>
      <c r="BC572" s="643"/>
      <c r="BD572" s="643"/>
      <c r="BE572" s="938">
        <f t="shared" si="261"/>
        <v>0</v>
      </c>
      <c r="BF572" s="499">
        <v>2023</v>
      </c>
      <c r="BG572" s="499" t="s">
        <v>2324</v>
      </c>
      <c r="BH572" s="499" t="s">
        <v>2327</v>
      </c>
      <c r="BI572" s="644"/>
    </row>
    <row r="573" spans="1:66" s="642" customFormat="1" ht="75">
      <c r="A573" s="638" t="s">
        <v>54</v>
      </c>
      <c r="B573" s="609" t="s">
        <v>122</v>
      </c>
      <c r="C573" s="555" t="s">
        <v>123</v>
      </c>
      <c r="D573" s="555" t="s">
        <v>124</v>
      </c>
      <c r="E573" s="555" t="s">
        <v>116</v>
      </c>
      <c r="F573" s="639" t="s">
        <v>125</v>
      </c>
      <c r="G573" s="548">
        <v>800</v>
      </c>
      <c r="H573" s="640">
        <v>800</v>
      </c>
      <c r="I573" s="640"/>
      <c r="J573" s="572"/>
      <c r="K573" s="604">
        <v>800</v>
      </c>
      <c r="L573" s="640">
        <v>800</v>
      </c>
      <c r="M573" s="1009"/>
      <c r="N573" s="572"/>
      <c r="O573" s="604">
        <v>0</v>
      </c>
      <c r="P573" s="604">
        <v>0</v>
      </c>
      <c r="Q573" s="604">
        <v>0</v>
      </c>
      <c r="R573" s="572"/>
      <c r="S573" s="604">
        <f t="shared" si="282"/>
        <v>335</v>
      </c>
      <c r="T573" s="604">
        <v>335</v>
      </c>
      <c r="U573" s="572"/>
      <c r="V573" s="572"/>
      <c r="W573" s="572">
        <f t="shared" si="283"/>
        <v>0</v>
      </c>
      <c r="X573" s="572"/>
      <c r="Y573" s="572"/>
      <c r="Z573" s="572"/>
      <c r="AA573" s="604">
        <f t="shared" si="276"/>
        <v>264.83999999999997</v>
      </c>
      <c r="AB573" s="604">
        <v>264.83999999999997</v>
      </c>
      <c r="AC573" s="572"/>
      <c r="AD573" s="572"/>
      <c r="AE573" s="604">
        <f t="shared" si="277"/>
        <v>0</v>
      </c>
      <c r="AF573" s="604"/>
      <c r="AG573" s="572"/>
      <c r="AH573" s="572"/>
      <c r="AI573" s="604">
        <f t="shared" si="278"/>
        <v>335</v>
      </c>
      <c r="AJ573" s="604">
        <v>335</v>
      </c>
      <c r="AK573" s="572"/>
      <c r="AL573" s="572"/>
      <c r="AM573" s="604">
        <f t="shared" si="279"/>
        <v>335</v>
      </c>
      <c r="AN573" s="604">
        <v>335</v>
      </c>
      <c r="AO573" s="572"/>
      <c r="AP573" s="572"/>
      <c r="AQ573" s="604">
        <f t="shared" si="280"/>
        <v>465</v>
      </c>
      <c r="AR573" s="604">
        <v>465</v>
      </c>
      <c r="AS573" s="604">
        <v>0</v>
      </c>
      <c r="AT573" s="572"/>
      <c r="AU573" s="572"/>
      <c r="AV573" s="604">
        <f t="shared" si="281"/>
        <v>465</v>
      </c>
      <c r="AW573" s="604">
        <v>465</v>
      </c>
      <c r="AX573" s="572"/>
      <c r="AY573" s="572"/>
      <c r="AZ573" s="572"/>
      <c r="BA573" s="643"/>
      <c r="BB573" s="643"/>
      <c r="BC573" s="643"/>
      <c r="BD573" s="643"/>
      <c r="BE573" s="938">
        <f t="shared" si="261"/>
        <v>0</v>
      </c>
      <c r="BF573" s="499">
        <v>2023</v>
      </c>
      <c r="BG573" s="499" t="s">
        <v>2324</v>
      </c>
      <c r="BH573" s="499" t="s">
        <v>2327</v>
      </c>
      <c r="BI573" s="644"/>
    </row>
    <row r="574" spans="1:66" s="642" customFormat="1" ht="75">
      <c r="A574" s="638" t="s">
        <v>56</v>
      </c>
      <c r="B574" s="609" t="s">
        <v>126</v>
      </c>
      <c r="C574" s="555" t="s">
        <v>127</v>
      </c>
      <c r="D574" s="555" t="s">
        <v>128</v>
      </c>
      <c r="E574" s="555" t="s">
        <v>116</v>
      </c>
      <c r="F574" s="639" t="s">
        <v>129</v>
      </c>
      <c r="G574" s="548">
        <v>800</v>
      </c>
      <c r="H574" s="640">
        <v>800</v>
      </c>
      <c r="I574" s="640"/>
      <c r="J574" s="604"/>
      <c r="K574" s="604">
        <v>800</v>
      </c>
      <c r="L574" s="640">
        <v>800</v>
      </c>
      <c r="M574" s="999"/>
      <c r="N574" s="604"/>
      <c r="O574" s="604">
        <v>0</v>
      </c>
      <c r="P574" s="604">
        <v>0</v>
      </c>
      <c r="Q574" s="604">
        <v>0</v>
      </c>
      <c r="R574" s="604"/>
      <c r="S574" s="604">
        <f t="shared" si="282"/>
        <v>335</v>
      </c>
      <c r="T574" s="604">
        <v>335</v>
      </c>
      <c r="U574" s="604"/>
      <c r="V574" s="604"/>
      <c r="W574" s="604">
        <f t="shared" si="283"/>
        <v>0</v>
      </c>
      <c r="X574" s="604"/>
      <c r="Y574" s="604"/>
      <c r="Z574" s="604"/>
      <c r="AA574" s="604">
        <f t="shared" si="276"/>
        <v>253.89</v>
      </c>
      <c r="AB574" s="604">
        <v>253.89</v>
      </c>
      <c r="AC574" s="604"/>
      <c r="AD574" s="604"/>
      <c r="AE574" s="604">
        <f t="shared" si="277"/>
        <v>0</v>
      </c>
      <c r="AF574" s="604"/>
      <c r="AG574" s="604"/>
      <c r="AH574" s="604"/>
      <c r="AI574" s="604">
        <f t="shared" si="278"/>
        <v>335</v>
      </c>
      <c r="AJ574" s="604">
        <v>335</v>
      </c>
      <c r="AK574" s="604"/>
      <c r="AL574" s="604"/>
      <c r="AM574" s="604">
        <f t="shared" si="279"/>
        <v>335</v>
      </c>
      <c r="AN574" s="604">
        <v>335</v>
      </c>
      <c r="AO574" s="604"/>
      <c r="AP574" s="604"/>
      <c r="AQ574" s="604">
        <f t="shared" si="280"/>
        <v>465</v>
      </c>
      <c r="AR574" s="604">
        <v>465</v>
      </c>
      <c r="AS574" s="604">
        <v>0</v>
      </c>
      <c r="AT574" s="604"/>
      <c r="AU574" s="604"/>
      <c r="AV574" s="604">
        <f t="shared" si="281"/>
        <v>465</v>
      </c>
      <c r="AW574" s="604">
        <v>465</v>
      </c>
      <c r="AX574" s="604"/>
      <c r="AY574" s="604"/>
      <c r="AZ574" s="604"/>
      <c r="BA574" s="497"/>
      <c r="BB574" s="497"/>
      <c r="BC574" s="497"/>
      <c r="BD574" s="497"/>
      <c r="BE574" s="899">
        <f t="shared" si="261"/>
        <v>0</v>
      </c>
      <c r="BF574" s="499">
        <v>2023</v>
      </c>
      <c r="BG574" s="499" t="s">
        <v>2324</v>
      </c>
      <c r="BH574" s="499" t="s">
        <v>2327</v>
      </c>
      <c r="BI574" s="641"/>
    </row>
    <row r="575" spans="1:66" s="642" customFormat="1" ht="75">
      <c r="A575" s="638" t="s">
        <v>58</v>
      </c>
      <c r="B575" s="609" t="s">
        <v>130</v>
      </c>
      <c r="C575" s="555" t="s">
        <v>123</v>
      </c>
      <c r="D575" s="555" t="s">
        <v>131</v>
      </c>
      <c r="E575" s="555" t="s">
        <v>116</v>
      </c>
      <c r="F575" s="639" t="s">
        <v>132</v>
      </c>
      <c r="G575" s="548">
        <v>800</v>
      </c>
      <c r="H575" s="640">
        <v>800</v>
      </c>
      <c r="I575" s="640"/>
      <c r="J575" s="604"/>
      <c r="K575" s="604">
        <v>800</v>
      </c>
      <c r="L575" s="640">
        <v>800</v>
      </c>
      <c r="M575" s="999"/>
      <c r="N575" s="604"/>
      <c r="O575" s="604">
        <v>0</v>
      </c>
      <c r="P575" s="604">
        <v>0</v>
      </c>
      <c r="Q575" s="604">
        <v>0</v>
      </c>
      <c r="R575" s="604"/>
      <c r="S575" s="604">
        <f t="shared" si="282"/>
        <v>347</v>
      </c>
      <c r="T575" s="604">
        <v>347</v>
      </c>
      <c r="U575" s="604"/>
      <c r="V575" s="604"/>
      <c r="W575" s="604">
        <f t="shared" si="283"/>
        <v>0</v>
      </c>
      <c r="X575" s="604"/>
      <c r="Y575" s="604"/>
      <c r="Z575" s="604"/>
      <c r="AA575" s="604">
        <f t="shared" si="276"/>
        <v>211.125</v>
      </c>
      <c r="AB575" s="604">
        <v>211.125</v>
      </c>
      <c r="AC575" s="604"/>
      <c r="AD575" s="604"/>
      <c r="AE575" s="604">
        <f t="shared" si="277"/>
        <v>0</v>
      </c>
      <c r="AF575" s="604"/>
      <c r="AG575" s="604"/>
      <c r="AH575" s="604"/>
      <c r="AI575" s="604">
        <f t="shared" si="278"/>
        <v>347</v>
      </c>
      <c r="AJ575" s="604">
        <v>347</v>
      </c>
      <c r="AK575" s="604"/>
      <c r="AL575" s="604"/>
      <c r="AM575" s="604">
        <f t="shared" si="279"/>
        <v>347</v>
      </c>
      <c r="AN575" s="604">
        <v>347</v>
      </c>
      <c r="AO575" s="604"/>
      <c r="AP575" s="604"/>
      <c r="AQ575" s="604">
        <f t="shared" si="280"/>
        <v>453</v>
      </c>
      <c r="AR575" s="604">
        <v>453</v>
      </c>
      <c r="AS575" s="604">
        <v>0</v>
      </c>
      <c r="AT575" s="604"/>
      <c r="AU575" s="604"/>
      <c r="AV575" s="604">
        <f t="shared" si="281"/>
        <v>453</v>
      </c>
      <c r="AW575" s="604">
        <v>453</v>
      </c>
      <c r="AX575" s="604"/>
      <c r="AY575" s="604"/>
      <c r="AZ575" s="604"/>
      <c r="BA575" s="497"/>
      <c r="BB575" s="497"/>
      <c r="BC575" s="497"/>
      <c r="BD575" s="497"/>
      <c r="BE575" s="899">
        <f t="shared" si="261"/>
        <v>0</v>
      </c>
      <c r="BF575" s="499">
        <v>2023</v>
      </c>
      <c r="BG575" s="499" t="s">
        <v>2324</v>
      </c>
      <c r="BH575" s="499" t="s">
        <v>2327</v>
      </c>
      <c r="BI575" s="641"/>
    </row>
    <row r="576" spans="1:66" s="28" customFormat="1" ht="18.75" hidden="1">
      <c r="A576" s="37" t="s">
        <v>74</v>
      </c>
      <c r="B576" s="38" t="s">
        <v>45</v>
      </c>
      <c r="C576" s="26"/>
      <c r="D576" s="26"/>
      <c r="E576" s="26"/>
      <c r="F576" s="91"/>
      <c r="G576" s="92">
        <f>G577+G581+G633+G665+G687+G717+G746+G760</f>
        <v>943307</v>
      </c>
      <c r="H576" s="92">
        <f t="shared" ref="H576:BE576" si="284">H577+H581+H633+H665+H687+H717+H746+H760</f>
        <v>884002</v>
      </c>
      <c r="I576" s="92">
        <f t="shared" si="284"/>
        <v>4340</v>
      </c>
      <c r="J576" s="92">
        <f t="shared" si="284"/>
        <v>402</v>
      </c>
      <c r="K576" s="92">
        <f t="shared" si="284"/>
        <v>911455</v>
      </c>
      <c r="L576" s="92">
        <f t="shared" si="284"/>
        <v>920975</v>
      </c>
      <c r="M576" s="984">
        <f t="shared" si="284"/>
        <v>215046.69450000001</v>
      </c>
      <c r="N576" s="92">
        <f t="shared" si="284"/>
        <v>119399.226</v>
      </c>
      <c r="O576" s="92">
        <f t="shared" si="284"/>
        <v>10085.8717</v>
      </c>
      <c r="P576" s="92">
        <f t="shared" si="284"/>
        <v>10085.8717</v>
      </c>
      <c r="Q576" s="92">
        <f t="shared" si="284"/>
        <v>0</v>
      </c>
      <c r="R576" s="92">
        <f t="shared" si="284"/>
        <v>0</v>
      </c>
      <c r="S576" s="92">
        <f t="shared" si="284"/>
        <v>229369</v>
      </c>
      <c r="T576" s="92">
        <f t="shared" si="284"/>
        <v>229369</v>
      </c>
      <c r="U576" s="92">
        <f t="shared" si="284"/>
        <v>0</v>
      </c>
      <c r="V576" s="92">
        <f t="shared" si="284"/>
        <v>0</v>
      </c>
      <c r="W576" s="92">
        <f t="shared" si="284"/>
        <v>8045.4791999999998</v>
      </c>
      <c r="X576" s="92">
        <f t="shared" si="284"/>
        <v>8045.4791999999998</v>
      </c>
      <c r="Y576" s="92">
        <f t="shared" si="284"/>
        <v>0</v>
      </c>
      <c r="Z576" s="92">
        <f t="shared" si="284"/>
        <v>0</v>
      </c>
      <c r="AA576" s="92">
        <f t="shared" si="284"/>
        <v>113650.397</v>
      </c>
      <c r="AB576" s="92">
        <f t="shared" si="284"/>
        <v>113650.397</v>
      </c>
      <c r="AC576" s="92">
        <f t="shared" si="284"/>
        <v>0</v>
      </c>
      <c r="AD576" s="92">
        <f t="shared" si="284"/>
        <v>0</v>
      </c>
      <c r="AE576" s="92">
        <f t="shared" si="284"/>
        <v>10086.0862</v>
      </c>
      <c r="AF576" s="92">
        <f t="shared" si="284"/>
        <v>10086.0862</v>
      </c>
      <c r="AG576" s="92">
        <f t="shared" si="284"/>
        <v>0</v>
      </c>
      <c r="AH576" s="92">
        <f t="shared" si="284"/>
        <v>0</v>
      </c>
      <c r="AI576" s="92">
        <f t="shared" si="284"/>
        <v>229369</v>
      </c>
      <c r="AJ576" s="92">
        <f t="shared" si="284"/>
        <v>229369</v>
      </c>
      <c r="AK576" s="92">
        <f t="shared" si="284"/>
        <v>0</v>
      </c>
      <c r="AL576" s="92">
        <f t="shared" si="284"/>
        <v>0</v>
      </c>
      <c r="AM576" s="92">
        <f t="shared" si="284"/>
        <v>399973.99910000002</v>
      </c>
      <c r="AN576" s="92">
        <f t="shared" si="284"/>
        <v>399973.99910000002</v>
      </c>
      <c r="AO576" s="92">
        <f t="shared" si="284"/>
        <v>0</v>
      </c>
      <c r="AP576" s="92">
        <f t="shared" si="284"/>
        <v>0</v>
      </c>
      <c r="AQ576" s="92">
        <f t="shared" si="284"/>
        <v>517403.00089999998</v>
      </c>
      <c r="AR576" s="92">
        <f t="shared" si="284"/>
        <v>513403.00089999998</v>
      </c>
      <c r="AS576" s="92">
        <f t="shared" si="284"/>
        <v>0</v>
      </c>
      <c r="AT576" s="92">
        <f t="shared" si="284"/>
        <v>4000</v>
      </c>
      <c r="AU576" s="92">
        <f t="shared" si="284"/>
        <v>0</v>
      </c>
      <c r="AV576" s="92">
        <f t="shared" si="284"/>
        <v>410961.4999</v>
      </c>
      <c r="AW576" s="92">
        <f t="shared" si="284"/>
        <v>404081.4999</v>
      </c>
      <c r="AX576" s="92">
        <f t="shared" si="284"/>
        <v>0</v>
      </c>
      <c r="AY576" s="92">
        <f t="shared" si="284"/>
        <v>6880</v>
      </c>
      <c r="AZ576" s="92">
        <f t="shared" si="284"/>
        <v>0</v>
      </c>
      <c r="BA576" s="92">
        <f t="shared" si="284"/>
        <v>0</v>
      </c>
      <c r="BB576" s="92">
        <f t="shared" si="284"/>
        <v>0</v>
      </c>
      <c r="BC576" s="92">
        <f t="shared" si="284"/>
        <v>0</v>
      </c>
      <c r="BD576" s="92">
        <f t="shared" si="284"/>
        <v>105205.99989999998</v>
      </c>
      <c r="BE576" s="92">
        <f t="shared" si="284"/>
        <v>170604.99910000002</v>
      </c>
      <c r="BF576" s="198"/>
      <c r="BG576" s="198"/>
      <c r="BH576" s="198"/>
      <c r="BI576" s="27"/>
    </row>
    <row r="577" spans="1:61" s="28" customFormat="1" ht="18.75" hidden="1">
      <c r="A577" s="37" t="s">
        <v>46</v>
      </c>
      <c r="B577" s="48" t="s">
        <v>47</v>
      </c>
      <c r="C577" s="26"/>
      <c r="D577" s="26"/>
      <c r="E577" s="26"/>
      <c r="F577" s="91"/>
      <c r="G577" s="92">
        <f>SUM(G578:G580)</f>
        <v>5503</v>
      </c>
      <c r="H577" s="92">
        <f t="shared" ref="H577:BE577" si="285">SUM(H578:H580)</f>
        <v>0</v>
      </c>
      <c r="I577" s="92">
        <f t="shared" si="285"/>
        <v>0</v>
      </c>
      <c r="J577" s="92">
        <f t="shared" si="285"/>
        <v>0</v>
      </c>
      <c r="K577" s="92">
        <f t="shared" si="285"/>
        <v>5503</v>
      </c>
      <c r="L577" s="92">
        <f t="shared" si="285"/>
        <v>5503</v>
      </c>
      <c r="M577" s="984">
        <f t="shared" si="285"/>
        <v>927</v>
      </c>
      <c r="N577" s="92">
        <f t="shared" si="285"/>
        <v>0</v>
      </c>
      <c r="O577" s="92">
        <f t="shared" si="285"/>
        <v>63</v>
      </c>
      <c r="P577" s="92">
        <f t="shared" si="285"/>
        <v>63</v>
      </c>
      <c r="Q577" s="92">
        <f t="shared" si="285"/>
        <v>0</v>
      </c>
      <c r="R577" s="92">
        <f t="shared" si="285"/>
        <v>0</v>
      </c>
      <c r="S577" s="92">
        <f t="shared" si="285"/>
        <v>1327</v>
      </c>
      <c r="T577" s="92">
        <f t="shared" si="285"/>
        <v>1327</v>
      </c>
      <c r="U577" s="92">
        <f t="shared" si="285"/>
        <v>0</v>
      </c>
      <c r="V577" s="92">
        <f t="shared" si="285"/>
        <v>0</v>
      </c>
      <c r="W577" s="92">
        <f t="shared" si="285"/>
        <v>0</v>
      </c>
      <c r="X577" s="92">
        <f t="shared" si="285"/>
        <v>0</v>
      </c>
      <c r="Y577" s="92">
        <f t="shared" si="285"/>
        <v>0</v>
      </c>
      <c r="Z577" s="92">
        <f t="shared" si="285"/>
        <v>0</v>
      </c>
      <c r="AA577" s="92">
        <f t="shared" si="285"/>
        <v>0</v>
      </c>
      <c r="AB577" s="92">
        <f t="shared" si="285"/>
        <v>0</v>
      </c>
      <c r="AC577" s="92">
        <f t="shared" si="285"/>
        <v>0</v>
      </c>
      <c r="AD577" s="92">
        <f t="shared" si="285"/>
        <v>0</v>
      </c>
      <c r="AE577" s="92">
        <f t="shared" si="285"/>
        <v>63</v>
      </c>
      <c r="AF577" s="92">
        <f t="shared" si="285"/>
        <v>63</v>
      </c>
      <c r="AG577" s="92">
        <f t="shared" si="285"/>
        <v>0</v>
      </c>
      <c r="AH577" s="92">
        <f t="shared" si="285"/>
        <v>0</v>
      </c>
      <c r="AI577" s="92">
        <f t="shared" si="285"/>
        <v>1327</v>
      </c>
      <c r="AJ577" s="92">
        <f t="shared" si="285"/>
        <v>1327</v>
      </c>
      <c r="AK577" s="92">
        <f t="shared" si="285"/>
        <v>0</v>
      </c>
      <c r="AL577" s="92">
        <f t="shared" si="285"/>
        <v>0</v>
      </c>
      <c r="AM577" s="92">
        <f t="shared" si="285"/>
        <v>2317</v>
      </c>
      <c r="AN577" s="92">
        <f t="shared" si="285"/>
        <v>2317</v>
      </c>
      <c r="AO577" s="92">
        <f t="shared" si="285"/>
        <v>0</v>
      </c>
      <c r="AP577" s="92">
        <f t="shared" si="285"/>
        <v>0</v>
      </c>
      <c r="AQ577" s="92">
        <f t="shared" si="285"/>
        <v>3184</v>
      </c>
      <c r="AR577" s="92">
        <f t="shared" si="285"/>
        <v>3184</v>
      </c>
      <c r="AS577" s="92">
        <f t="shared" si="285"/>
        <v>0</v>
      </c>
      <c r="AT577" s="92">
        <f t="shared" si="285"/>
        <v>0</v>
      </c>
      <c r="AU577" s="92">
        <f t="shared" si="285"/>
        <v>0</v>
      </c>
      <c r="AV577" s="92">
        <f t="shared" si="285"/>
        <v>2184</v>
      </c>
      <c r="AW577" s="92">
        <f t="shared" si="285"/>
        <v>2184</v>
      </c>
      <c r="AX577" s="92">
        <f t="shared" si="285"/>
        <v>0</v>
      </c>
      <c r="AY577" s="92">
        <f t="shared" si="285"/>
        <v>0</v>
      </c>
      <c r="AZ577" s="92">
        <f t="shared" si="285"/>
        <v>0</v>
      </c>
      <c r="BA577" s="92">
        <f t="shared" si="285"/>
        <v>0</v>
      </c>
      <c r="BB577" s="92">
        <f t="shared" si="285"/>
        <v>0</v>
      </c>
      <c r="BC577" s="92">
        <f t="shared" si="285"/>
        <v>0</v>
      </c>
      <c r="BD577" s="92">
        <f t="shared" si="285"/>
        <v>821</v>
      </c>
      <c r="BE577" s="92">
        <f t="shared" si="285"/>
        <v>990</v>
      </c>
      <c r="BF577" s="198"/>
      <c r="BG577" s="198"/>
      <c r="BH577" s="198"/>
      <c r="BI577" s="27"/>
    </row>
    <row r="578" spans="1:61" s="224" customFormat="1" ht="31.5">
      <c r="A578" s="376" t="s">
        <v>413</v>
      </c>
      <c r="B578" s="377" t="s">
        <v>422</v>
      </c>
      <c r="C578" s="378" t="s">
        <v>415</v>
      </c>
      <c r="D578" s="378" t="s">
        <v>423</v>
      </c>
      <c r="E578" s="378" t="s">
        <v>305</v>
      </c>
      <c r="F578" s="379" t="s">
        <v>424</v>
      </c>
      <c r="G578" s="448">
        <v>3140</v>
      </c>
      <c r="H578" s="381"/>
      <c r="I578" s="381"/>
      <c r="J578" s="370"/>
      <c r="K578" s="382">
        <v>3140</v>
      </c>
      <c r="L578" s="382">
        <v>3140</v>
      </c>
      <c r="M578" s="1010">
        <v>927</v>
      </c>
      <c r="N578" s="370"/>
      <c r="O578" s="370">
        <f>+P578</f>
        <v>63</v>
      </c>
      <c r="P578" s="370">
        <v>63</v>
      </c>
      <c r="Q578" s="370"/>
      <c r="R578" s="370"/>
      <c r="S578" s="381">
        <f t="shared" si="282"/>
        <v>1327</v>
      </c>
      <c r="T578" s="381">
        <v>1327</v>
      </c>
      <c r="U578" s="370"/>
      <c r="V578" s="370"/>
      <c r="W578" s="370">
        <f t="shared" si="283"/>
        <v>0</v>
      </c>
      <c r="X578" s="370"/>
      <c r="Y578" s="370"/>
      <c r="Z578" s="370"/>
      <c r="AA578" s="370">
        <f t="shared" si="276"/>
        <v>0</v>
      </c>
      <c r="AB578" s="370"/>
      <c r="AC578" s="370"/>
      <c r="AD578" s="370"/>
      <c r="AE578" s="370">
        <f t="shared" si="277"/>
        <v>63</v>
      </c>
      <c r="AF578" s="370">
        <v>63</v>
      </c>
      <c r="AG578" s="370"/>
      <c r="AH578" s="370"/>
      <c r="AI578" s="370">
        <f t="shared" si="278"/>
        <v>1327</v>
      </c>
      <c r="AJ578" s="381">
        <v>1327</v>
      </c>
      <c r="AK578" s="370"/>
      <c r="AL578" s="370"/>
      <c r="AM578" s="370">
        <f t="shared" si="279"/>
        <v>2317</v>
      </c>
      <c r="AN578" s="381">
        <v>2317</v>
      </c>
      <c r="AO578" s="370"/>
      <c r="AP578" s="370"/>
      <c r="AQ578" s="382">
        <f t="shared" si="280"/>
        <v>821</v>
      </c>
      <c r="AR578" s="382">
        <v>821</v>
      </c>
      <c r="AS578" s="370"/>
      <c r="AT578" s="370"/>
      <c r="AU578" s="370"/>
      <c r="AV578" s="381">
        <f t="shared" si="281"/>
        <v>821</v>
      </c>
      <c r="AW578" s="381">
        <v>821</v>
      </c>
      <c r="AX578" s="370"/>
      <c r="AY578" s="370"/>
      <c r="AZ578" s="370"/>
      <c r="BA578" s="210"/>
      <c r="BB578" s="210"/>
      <c r="BC578" s="210"/>
      <c r="BD578" s="210">
        <f>AW578</f>
        <v>821</v>
      </c>
      <c r="BE578" s="897">
        <f t="shared" si="261"/>
        <v>990</v>
      </c>
      <c r="BF578" s="211">
        <v>2022</v>
      </c>
      <c r="BG578" s="211" t="s">
        <v>2324</v>
      </c>
      <c r="BH578" s="211" t="s">
        <v>2327</v>
      </c>
      <c r="BI578" s="392"/>
    </row>
    <row r="579" spans="1:61" s="729" customFormat="1" ht="31.5" hidden="1">
      <c r="A579" s="817" t="s">
        <v>413</v>
      </c>
      <c r="B579" s="818" t="s">
        <v>425</v>
      </c>
      <c r="C579" s="819" t="s">
        <v>415</v>
      </c>
      <c r="D579" s="819"/>
      <c r="E579" s="819" t="s">
        <v>259</v>
      </c>
      <c r="F579" s="820"/>
      <c r="G579" s="821">
        <v>863</v>
      </c>
      <c r="H579" s="822"/>
      <c r="I579" s="822"/>
      <c r="J579" s="816"/>
      <c r="K579" s="823">
        <v>863</v>
      </c>
      <c r="L579" s="823">
        <v>863</v>
      </c>
      <c r="M579" s="1000"/>
      <c r="N579" s="816"/>
      <c r="O579" s="816"/>
      <c r="P579" s="816"/>
      <c r="Q579" s="816"/>
      <c r="R579" s="816"/>
      <c r="S579" s="822">
        <f t="shared" si="282"/>
        <v>0</v>
      </c>
      <c r="T579" s="822"/>
      <c r="U579" s="816"/>
      <c r="V579" s="816"/>
      <c r="W579" s="816">
        <f t="shared" si="283"/>
        <v>0</v>
      </c>
      <c r="X579" s="816"/>
      <c r="Y579" s="816"/>
      <c r="Z579" s="816"/>
      <c r="AA579" s="816">
        <f t="shared" si="276"/>
        <v>0</v>
      </c>
      <c r="AB579" s="816"/>
      <c r="AC579" s="816"/>
      <c r="AD579" s="816"/>
      <c r="AE579" s="816">
        <f t="shared" si="277"/>
        <v>0</v>
      </c>
      <c r="AF579" s="816"/>
      <c r="AG579" s="816"/>
      <c r="AH579" s="816"/>
      <c r="AI579" s="816">
        <f t="shared" si="278"/>
        <v>0</v>
      </c>
      <c r="AJ579" s="822"/>
      <c r="AK579" s="816"/>
      <c r="AL579" s="816"/>
      <c r="AM579" s="816">
        <f t="shared" si="279"/>
        <v>0</v>
      </c>
      <c r="AN579" s="822"/>
      <c r="AO579" s="816"/>
      <c r="AP579" s="816"/>
      <c r="AQ579" s="823">
        <f t="shared" si="280"/>
        <v>863</v>
      </c>
      <c r="AR579" s="823">
        <v>863</v>
      </c>
      <c r="AS579" s="816"/>
      <c r="AT579" s="816"/>
      <c r="AU579" s="816"/>
      <c r="AV579" s="822">
        <f t="shared" si="281"/>
        <v>863</v>
      </c>
      <c r="AW579" s="822">
        <v>863</v>
      </c>
      <c r="AX579" s="816"/>
      <c r="AY579" s="816"/>
      <c r="AZ579" s="816"/>
      <c r="BA579" s="725"/>
      <c r="BB579" s="725"/>
      <c r="BC579" s="725"/>
      <c r="BD579" s="725"/>
      <c r="BE579" s="898">
        <f t="shared" si="261"/>
        <v>0</v>
      </c>
      <c r="BF579" s="727">
        <v>2024</v>
      </c>
      <c r="BG579" s="727" t="s">
        <v>2323</v>
      </c>
      <c r="BH579" s="727" t="s">
        <v>2327</v>
      </c>
      <c r="BI579" s="56"/>
    </row>
    <row r="580" spans="1:61" s="729" customFormat="1" ht="31.5" hidden="1">
      <c r="A580" s="817" t="s">
        <v>413</v>
      </c>
      <c r="B580" s="818" t="s">
        <v>426</v>
      </c>
      <c r="C580" s="819" t="s">
        <v>415</v>
      </c>
      <c r="D580" s="819"/>
      <c r="E580" s="819" t="s">
        <v>259</v>
      </c>
      <c r="F580" s="820"/>
      <c r="G580" s="821">
        <v>1500</v>
      </c>
      <c r="H580" s="822"/>
      <c r="I580" s="822"/>
      <c r="J580" s="816"/>
      <c r="K580" s="823">
        <v>1500</v>
      </c>
      <c r="L580" s="823">
        <v>1500</v>
      </c>
      <c r="M580" s="1000"/>
      <c r="N580" s="816"/>
      <c r="O580" s="816"/>
      <c r="P580" s="816"/>
      <c r="Q580" s="816"/>
      <c r="R580" s="816"/>
      <c r="S580" s="822">
        <f t="shared" si="282"/>
        <v>0</v>
      </c>
      <c r="T580" s="822"/>
      <c r="U580" s="816"/>
      <c r="V580" s="816"/>
      <c r="W580" s="816">
        <f t="shared" si="283"/>
        <v>0</v>
      </c>
      <c r="X580" s="816"/>
      <c r="Y580" s="816"/>
      <c r="Z580" s="816"/>
      <c r="AA580" s="816">
        <f t="shared" si="276"/>
        <v>0</v>
      </c>
      <c r="AB580" s="816"/>
      <c r="AC580" s="816"/>
      <c r="AD580" s="816"/>
      <c r="AE580" s="816">
        <f t="shared" si="277"/>
        <v>0</v>
      </c>
      <c r="AF580" s="816"/>
      <c r="AG580" s="816"/>
      <c r="AH580" s="816"/>
      <c r="AI580" s="816">
        <f t="shared" si="278"/>
        <v>0</v>
      </c>
      <c r="AJ580" s="822"/>
      <c r="AK580" s="816"/>
      <c r="AL580" s="816"/>
      <c r="AM580" s="816">
        <f t="shared" si="279"/>
        <v>0</v>
      </c>
      <c r="AN580" s="822">
        <v>0</v>
      </c>
      <c r="AO580" s="816"/>
      <c r="AP580" s="816"/>
      <c r="AQ580" s="823">
        <f t="shared" si="280"/>
        <v>1500</v>
      </c>
      <c r="AR580" s="823">
        <v>1500</v>
      </c>
      <c r="AS580" s="816"/>
      <c r="AT580" s="816"/>
      <c r="AU580" s="816"/>
      <c r="AV580" s="822">
        <f t="shared" si="281"/>
        <v>500</v>
      </c>
      <c r="AW580" s="822">
        <v>500</v>
      </c>
      <c r="AX580" s="816"/>
      <c r="AY580" s="816"/>
      <c r="AZ580" s="816"/>
      <c r="BA580" s="725"/>
      <c r="BB580" s="725"/>
      <c r="BC580" s="725"/>
      <c r="BD580" s="725"/>
      <c r="BE580" s="898">
        <f t="shared" si="261"/>
        <v>0</v>
      </c>
      <c r="BF580" s="727">
        <v>2024</v>
      </c>
      <c r="BG580" s="727" t="s">
        <v>2323</v>
      </c>
      <c r="BH580" s="727" t="s">
        <v>2327</v>
      </c>
      <c r="BI580" s="56"/>
    </row>
    <row r="581" spans="1:61" s="28" customFormat="1" ht="18.75" hidden="1">
      <c r="A581" s="37" t="s">
        <v>48</v>
      </c>
      <c r="B581" s="48" t="s">
        <v>49</v>
      </c>
      <c r="C581" s="26"/>
      <c r="D581" s="26"/>
      <c r="E581" s="26"/>
      <c r="F581" s="91"/>
      <c r="G581" s="92">
        <f>SUM(G582:G632)</f>
        <v>73493</v>
      </c>
      <c r="H581" s="92">
        <f t="shared" ref="H581:BE581" si="286">SUM(H582:H632)</f>
        <v>73463</v>
      </c>
      <c r="I581" s="92">
        <f t="shared" si="286"/>
        <v>0</v>
      </c>
      <c r="J581" s="92">
        <f t="shared" si="286"/>
        <v>30</v>
      </c>
      <c r="K581" s="92">
        <f t="shared" si="286"/>
        <v>73463</v>
      </c>
      <c r="L581" s="92">
        <f t="shared" si="286"/>
        <v>73463</v>
      </c>
      <c r="M581" s="984">
        <f t="shared" si="286"/>
        <v>23237.659</v>
      </c>
      <c r="N581" s="92">
        <f t="shared" si="286"/>
        <v>10863.659</v>
      </c>
      <c r="O581" s="92">
        <f t="shared" si="286"/>
        <v>480.77600000000001</v>
      </c>
      <c r="P581" s="92">
        <f t="shared" si="286"/>
        <v>480.77600000000001</v>
      </c>
      <c r="Q581" s="92">
        <f t="shared" si="286"/>
        <v>0</v>
      </c>
      <c r="R581" s="92">
        <f t="shared" si="286"/>
        <v>0</v>
      </c>
      <c r="S581" s="92">
        <f t="shared" si="286"/>
        <v>17839</v>
      </c>
      <c r="T581" s="92">
        <f t="shared" si="286"/>
        <v>17839</v>
      </c>
      <c r="U581" s="92">
        <f t="shared" si="286"/>
        <v>0</v>
      </c>
      <c r="V581" s="92">
        <f t="shared" si="286"/>
        <v>0</v>
      </c>
      <c r="W581" s="92">
        <f t="shared" si="286"/>
        <v>571.09799999999996</v>
      </c>
      <c r="X581" s="92">
        <f t="shared" si="286"/>
        <v>571.09799999999996</v>
      </c>
      <c r="Y581" s="92">
        <f t="shared" si="286"/>
        <v>0</v>
      </c>
      <c r="Z581" s="92">
        <f t="shared" si="286"/>
        <v>0</v>
      </c>
      <c r="AA581" s="92">
        <f t="shared" si="286"/>
        <v>14662.501</v>
      </c>
      <c r="AB581" s="92">
        <f t="shared" si="286"/>
        <v>14662.501</v>
      </c>
      <c r="AC581" s="92">
        <f t="shared" si="286"/>
        <v>0</v>
      </c>
      <c r="AD581" s="92">
        <f t="shared" si="286"/>
        <v>0</v>
      </c>
      <c r="AE581" s="92">
        <f t="shared" si="286"/>
        <v>480.77600000000001</v>
      </c>
      <c r="AF581" s="92">
        <f t="shared" si="286"/>
        <v>480.77600000000001</v>
      </c>
      <c r="AG581" s="92">
        <f t="shared" si="286"/>
        <v>0</v>
      </c>
      <c r="AH581" s="92">
        <f t="shared" si="286"/>
        <v>0</v>
      </c>
      <c r="AI581" s="92">
        <f t="shared" si="286"/>
        <v>17839</v>
      </c>
      <c r="AJ581" s="92">
        <f t="shared" si="286"/>
        <v>17839</v>
      </c>
      <c r="AK581" s="92">
        <f t="shared" si="286"/>
        <v>0</v>
      </c>
      <c r="AL581" s="92">
        <f t="shared" si="286"/>
        <v>0</v>
      </c>
      <c r="AM581" s="92">
        <f t="shared" si="286"/>
        <v>30646</v>
      </c>
      <c r="AN581" s="92">
        <f t="shared" si="286"/>
        <v>30646</v>
      </c>
      <c r="AO581" s="92">
        <f t="shared" si="286"/>
        <v>0</v>
      </c>
      <c r="AP581" s="92">
        <f t="shared" si="286"/>
        <v>0</v>
      </c>
      <c r="AQ581" s="92">
        <f t="shared" si="286"/>
        <v>42292</v>
      </c>
      <c r="AR581" s="92">
        <f t="shared" si="286"/>
        <v>42292</v>
      </c>
      <c r="AS581" s="92">
        <f t="shared" si="286"/>
        <v>0</v>
      </c>
      <c r="AT581" s="92">
        <f t="shared" si="286"/>
        <v>0</v>
      </c>
      <c r="AU581" s="92">
        <f t="shared" si="286"/>
        <v>0</v>
      </c>
      <c r="AV581" s="92">
        <f t="shared" si="286"/>
        <v>42292</v>
      </c>
      <c r="AW581" s="92">
        <f t="shared" si="286"/>
        <v>42292</v>
      </c>
      <c r="AX581" s="92">
        <f t="shared" si="286"/>
        <v>0</v>
      </c>
      <c r="AY581" s="92">
        <f t="shared" si="286"/>
        <v>0</v>
      </c>
      <c r="AZ581" s="92">
        <f t="shared" si="286"/>
        <v>0</v>
      </c>
      <c r="BA581" s="92">
        <f t="shared" si="286"/>
        <v>0</v>
      </c>
      <c r="BB581" s="92">
        <f t="shared" si="286"/>
        <v>0</v>
      </c>
      <c r="BC581" s="92">
        <f t="shared" si="286"/>
        <v>0</v>
      </c>
      <c r="BD581" s="92">
        <f t="shared" si="286"/>
        <v>2631</v>
      </c>
      <c r="BE581" s="92">
        <f t="shared" si="286"/>
        <v>12807</v>
      </c>
      <c r="BF581" s="198"/>
      <c r="BG581" s="198"/>
      <c r="BH581" s="198"/>
      <c r="BI581" s="27"/>
    </row>
    <row r="582" spans="1:61" s="224" customFormat="1" ht="31.5" hidden="1">
      <c r="A582" s="363">
        <v>1</v>
      </c>
      <c r="B582" s="288" t="s">
        <v>2201</v>
      </c>
      <c r="C582" s="325" t="s">
        <v>2131</v>
      </c>
      <c r="D582" s="313" t="s">
        <v>509</v>
      </c>
      <c r="E582" s="313" t="s">
        <v>305</v>
      </c>
      <c r="F582" s="314" t="s">
        <v>2202</v>
      </c>
      <c r="G582" s="370">
        <f t="shared" ref="G582:G632" si="287">+H582+I582+J582</f>
        <v>2227</v>
      </c>
      <c r="H582" s="370">
        <v>2227</v>
      </c>
      <c r="I582" s="370"/>
      <c r="J582" s="370"/>
      <c r="K582" s="370">
        <f t="shared" ref="K582:K632" si="288">+L582</f>
        <v>2227</v>
      </c>
      <c r="L582" s="370">
        <v>2227</v>
      </c>
      <c r="M582" s="996">
        <f>1700-O582+8.659</f>
        <v>1708.6590000000001</v>
      </c>
      <c r="N582" s="370">
        <v>8.6590000000000007</v>
      </c>
      <c r="O582" s="370">
        <f>+P582+Q582+R582</f>
        <v>0</v>
      </c>
      <c r="P582" s="370"/>
      <c r="Q582" s="370"/>
      <c r="R582" s="370"/>
      <c r="S582" s="370">
        <f t="shared" si="282"/>
        <v>527</v>
      </c>
      <c r="T582" s="370">
        <v>527</v>
      </c>
      <c r="U582" s="370"/>
      <c r="V582" s="370"/>
      <c r="W582" s="370">
        <f t="shared" si="283"/>
        <v>0</v>
      </c>
      <c r="X582" s="370"/>
      <c r="Y582" s="370"/>
      <c r="Z582" s="370"/>
      <c r="AA582" s="370">
        <f t="shared" si="276"/>
        <v>8.6590000000000007</v>
      </c>
      <c r="AB582" s="370">
        <v>8.6590000000000007</v>
      </c>
      <c r="AC582" s="370"/>
      <c r="AD582" s="370"/>
      <c r="AE582" s="370">
        <f t="shared" si="277"/>
        <v>0</v>
      </c>
      <c r="AF582" s="370"/>
      <c r="AG582" s="370"/>
      <c r="AH582" s="370"/>
      <c r="AI582" s="370">
        <f t="shared" si="278"/>
        <v>527</v>
      </c>
      <c r="AJ582" s="370">
        <v>527</v>
      </c>
      <c r="AK582" s="370"/>
      <c r="AL582" s="370"/>
      <c r="AM582" s="370">
        <f t="shared" si="279"/>
        <v>2227</v>
      </c>
      <c r="AN582" s="370">
        <f>1700+527</f>
        <v>2227</v>
      </c>
      <c r="AO582" s="370"/>
      <c r="AP582" s="370"/>
      <c r="AQ582" s="370">
        <f t="shared" si="280"/>
        <v>0</v>
      </c>
      <c r="AR582" s="370"/>
      <c r="AS582" s="370"/>
      <c r="AT582" s="370"/>
      <c r="AU582" s="370"/>
      <c r="AV582" s="370">
        <f t="shared" si="281"/>
        <v>0</v>
      </c>
      <c r="AW582" s="370"/>
      <c r="AX582" s="370"/>
      <c r="AY582" s="370"/>
      <c r="AZ582" s="370"/>
      <c r="BA582" s="210"/>
      <c r="BB582" s="210"/>
      <c r="BC582" s="210"/>
      <c r="BD582" s="210">
        <f t="shared" ref="BD582:BD596" si="289">AW582</f>
        <v>0</v>
      </c>
      <c r="BE582" s="897">
        <f t="shared" si="261"/>
        <v>1700</v>
      </c>
      <c r="BF582" s="211">
        <v>2022</v>
      </c>
      <c r="BG582" s="211" t="s">
        <v>910</v>
      </c>
      <c r="BH582" s="211"/>
      <c r="BI582" s="429"/>
    </row>
    <row r="583" spans="1:61" s="310" customFormat="1" ht="30" hidden="1">
      <c r="A583" s="311" t="s">
        <v>48</v>
      </c>
      <c r="B583" s="288" t="s">
        <v>2203</v>
      </c>
      <c r="C583" s="325" t="s">
        <v>2070</v>
      </c>
      <c r="D583" s="313" t="s">
        <v>2204</v>
      </c>
      <c r="E583" s="313" t="s">
        <v>305</v>
      </c>
      <c r="F583" s="314" t="s">
        <v>2205</v>
      </c>
      <c r="G583" s="370">
        <f t="shared" si="287"/>
        <v>1000</v>
      </c>
      <c r="H583" s="370">
        <v>1000</v>
      </c>
      <c r="I583" s="370"/>
      <c r="J583" s="370"/>
      <c r="K583" s="370">
        <f t="shared" si="288"/>
        <v>1000</v>
      </c>
      <c r="L583" s="370">
        <v>1000</v>
      </c>
      <c r="M583" s="996">
        <f>+N583</f>
        <v>1000</v>
      </c>
      <c r="N583" s="370">
        <v>1000</v>
      </c>
      <c r="O583" s="370">
        <f>+P583+Q583+R583</f>
        <v>47.274000000000001</v>
      </c>
      <c r="P583" s="370">
        <v>47.274000000000001</v>
      </c>
      <c r="Q583" s="370"/>
      <c r="R583" s="370"/>
      <c r="S583" s="370">
        <f t="shared" si="282"/>
        <v>200</v>
      </c>
      <c r="T583" s="370">
        <v>200</v>
      </c>
      <c r="U583" s="370"/>
      <c r="V583" s="370"/>
      <c r="W583" s="370">
        <f t="shared" si="283"/>
        <v>47.274000000000001</v>
      </c>
      <c r="X583" s="370">
        <v>47.274000000000001</v>
      </c>
      <c r="Y583" s="370"/>
      <c r="Z583" s="370"/>
      <c r="AA583" s="370">
        <f t="shared" si="276"/>
        <v>200</v>
      </c>
      <c r="AB583" s="370">
        <v>200</v>
      </c>
      <c r="AC583" s="370"/>
      <c r="AD583" s="370"/>
      <c r="AE583" s="370">
        <f t="shared" si="277"/>
        <v>47.274000000000001</v>
      </c>
      <c r="AF583" s="370">
        <v>47.274000000000001</v>
      </c>
      <c r="AG583" s="370"/>
      <c r="AH583" s="370"/>
      <c r="AI583" s="370">
        <f t="shared" si="278"/>
        <v>200</v>
      </c>
      <c r="AJ583" s="370">
        <v>200</v>
      </c>
      <c r="AK583" s="370"/>
      <c r="AL583" s="370"/>
      <c r="AM583" s="370">
        <f t="shared" si="279"/>
        <v>1000</v>
      </c>
      <c r="AN583" s="370">
        <f>800+200</f>
        <v>1000</v>
      </c>
      <c r="AO583" s="370"/>
      <c r="AP583" s="370"/>
      <c r="AQ583" s="370">
        <f t="shared" si="280"/>
        <v>0</v>
      </c>
      <c r="AR583" s="370"/>
      <c r="AS583" s="370"/>
      <c r="AT583" s="370"/>
      <c r="AU583" s="370"/>
      <c r="AV583" s="370">
        <f t="shared" si="281"/>
        <v>0</v>
      </c>
      <c r="AW583" s="370"/>
      <c r="AX583" s="370"/>
      <c r="AY583" s="370"/>
      <c r="AZ583" s="370"/>
      <c r="BA583" s="210"/>
      <c r="BB583" s="210"/>
      <c r="BC583" s="210"/>
      <c r="BD583" s="210">
        <f t="shared" si="289"/>
        <v>0</v>
      </c>
      <c r="BE583" s="897">
        <f t="shared" si="261"/>
        <v>800</v>
      </c>
      <c r="BF583" s="211">
        <v>2022</v>
      </c>
      <c r="BG583" s="211" t="s">
        <v>910</v>
      </c>
      <c r="BH583" s="211"/>
      <c r="BI583" s="320"/>
    </row>
    <row r="584" spans="1:61" s="310" customFormat="1" ht="30" hidden="1">
      <c r="A584" s="363">
        <v>2</v>
      </c>
      <c r="B584" s="288" t="s">
        <v>2206</v>
      </c>
      <c r="C584" s="325" t="s">
        <v>2070</v>
      </c>
      <c r="D584" s="313" t="s">
        <v>2204</v>
      </c>
      <c r="E584" s="313" t="s">
        <v>305</v>
      </c>
      <c r="F584" s="314" t="s">
        <v>2207</v>
      </c>
      <c r="G584" s="370">
        <f t="shared" si="287"/>
        <v>1100</v>
      </c>
      <c r="H584" s="370">
        <v>1100</v>
      </c>
      <c r="I584" s="370"/>
      <c r="J584" s="370"/>
      <c r="K584" s="370">
        <f t="shared" si="288"/>
        <v>1100</v>
      </c>
      <c r="L584" s="370">
        <v>1100</v>
      </c>
      <c r="M584" s="996">
        <f>+N584</f>
        <v>1100</v>
      </c>
      <c r="N584" s="370">
        <v>1100</v>
      </c>
      <c r="O584" s="370">
        <f>+P584+Q584+R584</f>
        <v>429.18200000000002</v>
      </c>
      <c r="P584" s="370">
        <v>429.18200000000002</v>
      </c>
      <c r="Q584" s="370"/>
      <c r="R584" s="370"/>
      <c r="S584" s="370">
        <f t="shared" si="282"/>
        <v>250</v>
      </c>
      <c r="T584" s="370">
        <v>250</v>
      </c>
      <c r="U584" s="370"/>
      <c r="V584" s="370"/>
      <c r="W584" s="370">
        <f t="shared" si="283"/>
        <v>429.18200000000002</v>
      </c>
      <c r="X584" s="370">
        <v>429.18200000000002</v>
      </c>
      <c r="Y584" s="370"/>
      <c r="Z584" s="370"/>
      <c r="AA584" s="370">
        <f t="shared" si="276"/>
        <v>250</v>
      </c>
      <c r="AB584" s="370">
        <v>250</v>
      </c>
      <c r="AC584" s="370"/>
      <c r="AD584" s="370"/>
      <c r="AE584" s="370">
        <f t="shared" si="277"/>
        <v>429.18200000000002</v>
      </c>
      <c r="AF584" s="370">
        <v>429.18200000000002</v>
      </c>
      <c r="AG584" s="370"/>
      <c r="AH584" s="370"/>
      <c r="AI584" s="370">
        <f t="shared" si="278"/>
        <v>250</v>
      </c>
      <c r="AJ584" s="370">
        <v>250</v>
      </c>
      <c r="AK584" s="370"/>
      <c r="AL584" s="370"/>
      <c r="AM584" s="370">
        <f t="shared" si="279"/>
        <v>1100</v>
      </c>
      <c r="AN584" s="370">
        <v>1100</v>
      </c>
      <c r="AO584" s="370"/>
      <c r="AP584" s="370"/>
      <c r="AQ584" s="370">
        <f t="shared" si="280"/>
        <v>0</v>
      </c>
      <c r="AR584" s="370"/>
      <c r="AS584" s="370"/>
      <c r="AT584" s="370"/>
      <c r="AU584" s="370"/>
      <c r="AV584" s="370">
        <f t="shared" si="281"/>
        <v>0</v>
      </c>
      <c r="AW584" s="370"/>
      <c r="AX584" s="370"/>
      <c r="AY584" s="370"/>
      <c r="AZ584" s="370"/>
      <c r="BA584" s="210"/>
      <c r="BB584" s="210"/>
      <c r="BC584" s="210"/>
      <c r="BD584" s="210">
        <f t="shared" si="289"/>
        <v>0</v>
      </c>
      <c r="BE584" s="897">
        <f t="shared" si="261"/>
        <v>850</v>
      </c>
      <c r="BF584" s="211">
        <v>2022</v>
      </c>
      <c r="BG584" s="211" t="s">
        <v>910</v>
      </c>
      <c r="BH584" s="211"/>
      <c r="BI584" s="320"/>
    </row>
    <row r="585" spans="1:61" s="310" customFormat="1" hidden="1">
      <c r="A585" s="311" t="s">
        <v>50</v>
      </c>
      <c r="B585" s="288" t="s">
        <v>2208</v>
      </c>
      <c r="C585" s="325" t="s">
        <v>2084</v>
      </c>
      <c r="D585" s="313" t="s">
        <v>376</v>
      </c>
      <c r="E585" s="325">
        <v>2022</v>
      </c>
      <c r="F585" s="314" t="s">
        <v>2209</v>
      </c>
      <c r="G585" s="370">
        <f t="shared" si="287"/>
        <v>400</v>
      </c>
      <c r="H585" s="370">
        <v>400</v>
      </c>
      <c r="I585" s="370"/>
      <c r="J585" s="370"/>
      <c r="K585" s="370">
        <f t="shared" si="288"/>
        <v>400</v>
      </c>
      <c r="L585" s="370">
        <v>400</v>
      </c>
      <c r="M585" s="996">
        <f>+N585</f>
        <v>400</v>
      </c>
      <c r="N585" s="370">
        <v>400</v>
      </c>
      <c r="O585" s="370">
        <f>+P585+Q585+R585</f>
        <v>4.32</v>
      </c>
      <c r="P585" s="370">
        <v>4.32</v>
      </c>
      <c r="Q585" s="370"/>
      <c r="R585" s="370"/>
      <c r="S585" s="370">
        <f t="shared" si="282"/>
        <v>50</v>
      </c>
      <c r="T585" s="370">
        <v>50</v>
      </c>
      <c r="U585" s="370"/>
      <c r="V585" s="370"/>
      <c r="W585" s="370">
        <f t="shared" si="283"/>
        <v>4.32</v>
      </c>
      <c r="X585" s="370">
        <v>4.32</v>
      </c>
      <c r="Y585" s="370"/>
      <c r="Z585" s="370"/>
      <c r="AA585" s="370">
        <f t="shared" si="276"/>
        <v>50</v>
      </c>
      <c r="AB585" s="370">
        <v>50</v>
      </c>
      <c r="AC585" s="370"/>
      <c r="AD585" s="370"/>
      <c r="AE585" s="370">
        <f t="shared" si="277"/>
        <v>4.32</v>
      </c>
      <c r="AF585" s="370">
        <v>4.32</v>
      </c>
      <c r="AG585" s="370"/>
      <c r="AH585" s="370"/>
      <c r="AI585" s="370">
        <f t="shared" si="278"/>
        <v>50</v>
      </c>
      <c r="AJ585" s="370">
        <v>50</v>
      </c>
      <c r="AK585" s="370"/>
      <c r="AL585" s="370"/>
      <c r="AM585" s="370">
        <f t="shared" si="279"/>
        <v>400</v>
      </c>
      <c r="AN585" s="370">
        <v>400</v>
      </c>
      <c r="AO585" s="370"/>
      <c r="AP585" s="370"/>
      <c r="AQ585" s="370">
        <f t="shared" si="280"/>
        <v>0</v>
      </c>
      <c r="AR585" s="370"/>
      <c r="AS585" s="370"/>
      <c r="AT585" s="370"/>
      <c r="AU585" s="370"/>
      <c r="AV585" s="370">
        <f t="shared" si="281"/>
        <v>0</v>
      </c>
      <c r="AW585" s="370"/>
      <c r="AX585" s="370"/>
      <c r="AY585" s="370"/>
      <c r="AZ585" s="370"/>
      <c r="BA585" s="210"/>
      <c r="BB585" s="210"/>
      <c r="BC585" s="210"/>
      <c r="BD585" s="210">
        <f t="shared" si="289"/>
        <v>0</v>
      </c>
      <c r="BE585" s="897">
        <f t="shared" si="261"/>
        <v>350</v>
      </c>
      <c r="BF585" s="211">
        <v>2022</v>
      </c>
      <c r="BG585" s="211" t="s">
        <v>910</v>
      </c>
      <c r="BH585" s="211"/>
      <c r="BI585" s="320"/>
    </row>
    <row r="586" spans="1:61" s="224" customFormat="1" ht="30">
      <c r="A586" s="363">
        <v>3</v>
      </c>
      <c r="B586" s="288" t="s">
        <v>2210</v>
      </c>
      <c r="C586" s="325" t="s">
        <v>2076</v>
      </c>
      <c r="D586" s="449" t="s">
        <v>2211</v>
      </c>
      <c r="E586" s="313" t="s">
        <v>305</v>
      </c>
      <c r="F586" s="314" t="s">
        <v>2212</v>
      </c>
      <c r="G586" s="370">
        <f t="shared" si="287"/>
        <v>5000</v>
      </c>
      <c r="H586" s="370">
        <v>5000</v>
      </c>
      <c r="I586" s="370"/>
      <c r="J586" s="370"/>
      <c r="K586" s="370">
        <f t="shared" si="288"/>
        <v>5000</v>
      </c>
      <c r="L586" s="370">
        <v>5000</v>
      </c>
      <c r="M586" s="996">
        <f>1567+870</f>
        <v>2437</v>
      </c>
      <c r="N586" s="370">
        <v>870</v>
      </c>
      <c r="O586" s="370">
        <f>+P586+Q586+R586</f>
        <v>0</v>
      </c>
      <c r="P586" s="370"/>
      <c r="Q586" s="370"/>
      <c r="R586" s="370"/>
      <c r="S586" s="370">
        <f t="shared" si="282"/>
        <v>1002</v>
      </c>
      <c r="T586" s="370">
        <v>1002</v>
      </c>
      <c r="U586" s="370"/>
      <c r="V586" s="370"/>
      <c r="W586" s="370">
        <f t="shared" si="283"/>
        <v>90.322000000000003</v>
      </c>
      <c r="X586" s="370">
        <v>90.322000000000003</v>
      </c>
      <c r="Y586" s="370"/>
      <c r="Z586" s="370"/>
      <c r="AA586" s="370">
        <f t="shared" si="276"/>
        <v>870</v>
      </c>
      <c r="AB586" s="370">
        <v>870</v>
      </c>
      <c r="AC586" s="370"/>
      <c r="AD586" s="370"/>
      <c r="AE586" s="370">
        <f t="shared" si="277"/>
        <v>0</v>
      </c>
      <c r="AF586" s="370"/>
      <c r="AG586" s="370"/>
      <c r="AH586" s="370"/>
      <c r="AI586" s="370">
        <f t="shared" si="278"/>
        <v>1002</v>
      </c>
      <c r="AJ586" s="370">
        <v>1002</v>
      </c>
      <c r="AK586" s="370"/>
      <c r="AL586" s="370"/>
      <c r="AM586" s="370">
        <f t="shared" si="279"/>
        <v>2569</v>
      </c>
      <c r="AN586" s="370">
        <f>1567+1002</f>
        <v>2569</v>
      </c>
      <c r="AO586" s="370"/>
      <c r="AP586" s="370"/>
      <c r="AQ586" s="370">
        <f t="shared" si="280"/>
        <v>2431</v>
      </c>
      <c r="AR586" s="370">
        <f>5000-AN586</f>
        <v>2431</v>
      </c>
      <c r="AS586" s="370"/>
      <c r="AT586" s="370"/>
      <c r="AU586" s="370"/>
      <c r="AV586" s="370">
        <f t="shared" si="281"/>
        <v>2431</v>
      </c>
      <c r="AW586" s="370">
        <v>2431</v>
      </c>
      <c r="AX586" s="370"/>
      <c r="AY586" s="370"/>
      <c r="AZ586" s="370"/>
      <c r="BA586" s="210"/>
      <c r="BB586" s="210"/>
      <c r="BC586" s="210"/>
      <c r="BD586" s="210">
        <f t="shared" si="289"/>
        <v>2431</v>
      </c>
      <c r="BE586" s="897">
        <f t="shared" si="261"/>
        <v>1567</v>
      </c>
      <c r="BF586" s="211">
        <v>2022</v>
      </c>
      <c r="BG586" s="211" t="s">
        <v>2324</v>
      </c>
      <c r="BH586" s="211" t="s">
        <v>2327</v>
      </c>
      <c r="BI586" s="429"/>
    </row>
    <row r="587" spans="1:61" s="224" customFormat="1" ht="31.5" hidden="1">
      <c r="A587" s="311" t="s">
        <v>52</v>
      </c>
      <c r="B587" s="450" t="s">
        <v>2213</v>
      </c>
      <c r="C587" s="451" t="s">
        <v>2076</v>
      </c>
      <c r="D587" s="313" t="s">
        <v>2214</v>
      </c>
      <c r="E587" s="452">
        <v>2022</v>
      </c>
      <c r="F587" s="314" t="s">
        <v>2215</v>
      </c>
      <c r="G587" s="370">
        <f t="shared" si="287"/>
        <v>750</v>
      </c>
      <c r="H587" s="370">
        <v>750</v>
      </c>
      <c r="I587" s="370"/>
      <c r="J587" s="370"/>
      <c r="K587" s="370">
        <f t="shared" si="288"/>
        <v>750</v>
      </c>
      <c r="L587" s="370">
        <v>750</v>
      </c>
      <c r="M587" s="996">
        <v>750</v>
      </c>
      <c r="N587" s="370">
        <v>0</v>
      </c>
      <c r="O587" s="370"/>
      <c r="P587" s="370"/>
      <c r="Q587" s="370"/>
      <c r="R587" s="370"/>
      <c r="S587" s="370">
        <f t="shared" si="282"/>
        <v>150</v>
      </c>
      <c r="T587" s="370">
        <v>150</v>
      </c>
      <c r="U587" s="370"/>
      <c r="V587" s="370"/>
      <c r="W587" s="370">
        <f t="shared" si="283"/>
        <v>0</v>
      </c>
      <c r="X587" s="370"/>
      <c r="Y587" s="370"/>
      <c r="Z587" s="370"/>
      <c r="AA587" s="370">
        <f t="shared" si="276"/>
        <v>62.848999999999997</v>
      </c>
      <c r="AB587" s="370">
        <v>62.848999999999997</v>
      </c>
      <c r="AC587" s="370"/>
      <c r="AD587" s="370"/>
      <c r="AE587" s="370">
        <f t="shared" si="277"/>
        <v>0</v>
      </c>
      <c r="AF587" s="370"/>
      <c r="AG587" s="370"/>
      <c r="AH587" s="370"/>
      <c r="AI587" s="370">
        <f t="shared" si="278"/>
        <v>150</v>
      </c>
      <c r="AJ587" s="370">
        <v>150</v>
      </c>
      <c r="AK587" s="370"/>
      <c r="AL587" s="370"/>
      <c r="AM587" s="370">
        <f t="shared" si="279"/>
        <v>750</v>
      </c>
      <c r="AN587" s="370">
        <v>750</v>
      </c>
      <c r="AO587" s="370"/>
      <c r="AP587" s="370"/>
      <c r="AQ587" s="370">
        <f t="shared" si="280"/>
        <v>0</v>
      </c>
      <c r="AR587" s="370"/>
      <c r="AS587" s="370"/>
      <c r="AT587" s="370"/>
      <c r="AU587" s="370"/>
      <c r="AV587" s="370">
        <f t="shared" si="281"/>
        <v>0</v>
      </c>
      <c r="AW587" s="370"/>
      <c r="AX587" s="370"/>
      <c r="AY587" s="370"/>
      <c r="AZ587" s="370"/>
      <c r="BA587" s="210"/>
      <c r="BB587" s="210"/>
      <c r="BC587" s="210"/>
      <c r="BD587" s="210">
        <f t="shared" si="289"/>
        <v>0</v>
      </c>
      <c r="BE587" s="897">
        <f t="shared" si="261"/>
        <v>600</v>
      </c>
      <c r="BF587" s="211">
        <v>2022</v>
      </c>
      <c r="BG587" s="211" t="s">
        <v>910</v>
      </c>
      <c r="BH587" s="211"/>
      <c r="BI587" s="320"/>
    </row>
    <row r="588" spans="1:61" s="224" customFormat="1" ht="31.5" hidden="1">
      <c r="A588" s="363">
        <v>4</v>
      </c>
      <c r="B588" s="450" t="s">
        <v>2216</v>
      </c>
      <c r="C588" s="431" t="s">
        <v>2217</v>
      </c>
      <c r="D588" s="313" t="s">
        <v>2218</v>
      </c>
      <c r="E588" s="452">
        <v>2022</v>
      </c>
      <c r="F588" s="453" t="s">
        <v>2219</v>
      </c>
      <c r="G588" s="370">
        <f t="shared" si="287"/>
        <v>525</v>
      </c>
      <c r="H588" s="370">
        <v>525</v>
      </c>
      <c r="I588" s="370"/>
      <c r="J588" s="370"/>
      <c r="K588" s="370">
        <f t="shared" si="288"/>
        <v>525</v>
      </c>
      <c r="L588" s="370">
        <v>525</v>
      </c>
      <c r="M588" s="996">
        <f>420+102</f>
        <v>522</v>
      </c>
      <c r="N588" s="370"/>
      <c r="O588" s="370"/>
      <c r="P588" s="370"/>
      <c r="Q588" s="370"/>
      <c r="R588" s="370"/>
      <c r="S588" s="370">
        <f t="shared" si="282"/>
        <v>105</v>
      </c>
      <c r="T588" s="370">
        <v>105</v>
      </c>
      <c r="U588" s="370"/>
      <c r="V588" s="370"/>
      <c r="W588" s="370">
        <f t="shared" si="283"/>
        <v>0</v>
      </c>
      <c r="X588" s="370"/>
      <c r="Y588" s="370"/>
      <c r="Z588" s="370"/>
      <c r="AA588" s="370">
        <f t="shared" si="276"/>
        <v>101.923</v>
      </c>
      <c r="AB588" s="370">
        <v>101.923</v>
      </c>
      <c r="AC588" s="370"/>
      <c r="AD588" s="370"/>
      <c r="AE588" s="370">
        <f t="shared" si="277"/>
        <v>0</v>
      </c>
      <c r="AF588" s="370"/>
      <c r="AG588" s="370"/>
      <c r="AH588" s="370"/>
      <c r="AI588" s="370">
        <f t="shared" si="278"/>
        <v>105</v>
      </c>
      <c r="AJ588" s="370">
        <v>105</v>
      </c>
      <c r="AK588" s="370"/>
      <c r="AL588" s="370"/>
      <c r="AM588" s="370">
        <f t="shared" si="279"/>
        <v>525</v>
      </c>
      <c r="AN588" s="370">
        <v>525</v>
      </c>
      <c r="AO588" s="370"/>
      <c r="AP588" s="370"/>
      <c r="AQ588" s="370">
        <f t="shared" si="280"/>
        <v>0</v>
      </c>
      <c r="AR588" s="370"/>
      <c r="AS588" s="370"/>
      <c r="AT588" s="370"/>
      <c r="AU588" s="370"/>
      <c r="AV588" s="370">
        <f t="shared" si="281"/>
        <v>0</v>
      </c>
      <c r="AW588" s="370"/>
      <c r="AX588" s="370"/>
      <c r="AY588" s="370"/>
      <c r="AZ588" s="370"/>
      <c r="BA588" s="210"/>
      <c r="BB588" s="210"/>
      <c r="BC588" s="210"/>
      <c r="BD588" s="210">
        <f t="shared" si="289"/>
        <v>0</v>
      </c>
      <c r="BE588" s="897">
        <f t="shared" si="261"/>
        <v>420</v>
      </c>
      <c r="BF588" s="211">
        <v>2022</v>
      </c>
      <c r="BG588" s="211" t="s">
        <v>910</v>
      </c>
      <c r="BH588" s="211"/>
      <c r="BI588" s="320"/>
    </row>
    <row r="589" spans="1:61" s="307" customFormat="1" ht="31.5" hidden="1">
      <c r="A589" s="311" t="s">
        <v>54</v>
      </c>
      <c r="B589" s="450" t="s">
        <v>2220</v>
      </c>
      <c r="C589" s="431" t="s">
        <v>2217</v>
      </c>
      <c r="D589" s="313" t="s">
        <v>2221</v>
      </c>
      <c r="E589" s="452">
        <v>2022</v>
      </c>
      <c r="F589" s="453" t="s">
        <v>2222</v>
      </c>
      <c r="G589" s="370">
        <f t="shared" si="287"/>
        <v>525</v>
      </c>
      <c r="H589" s="370">
        <v>525</v>
      </c>
      <c r="I589" s="370"/>
      <c r="J589" s="370"/>
      <c r="K589" s="370">
        <f t="shared" si="288"/>
        <v>525</v>
      </c>
      <c r="L589" s="370">
        <v>525</v>
      </c>
      <c r="M589" s="996">
        <v>525</v>
      </c>
      <c r="N589" s="370"/>
      <c r="O589" s="370"/>
      <c r="P589" s="370"/>
      <c r="Q589" s="370"/>
      <c r="R589" s="370"/>
      <c r="S589" s="370">
        <f t="shared" si="282"/>
        <v>105</v>
      </c>
      <c r="T589" s="370">
        <v>105</v>
      </c>
      <c r="U589" s="370"/>
      <c r="V589" s="370"/>
      <c r="W589" s="370">
        <f t="shared" si="283"/>
        <v>0</v>
      </c>
      <c r="X589" s="370"/>
      <c r="Y589" s="370"/>
      <c r="Z589" s="370"/>
      <c r="AA589" s="370">
        <f t="shared" si="276"/>
        <v>105</v>
      </c>
      <c r="AB589" s="370">
        <v>105</v>
      </c>
      <c r="AC589" s="370"/>
      <c r="AD589" s="370"/>
      <c r="AE589" s="370">
        <f t="shared" si="277"/>
        <v>0</v>
      </c>
      <c r="AF589" s="370"/>
      <c r="AG589" s="370"/>
      <c r="AH589" s="370"/>
      <c r="AI589" s="370">
        <f t="shared" si="278"/>
        <v>105</v>
      </c>
      <c r="AJ589" s="370">
        <v>105</v>
      </c>
      <c r="AK589" s="370"/>
      <c r="AL589" s="370"/>
      <c r="AM589" s="370">
        <f t="shared" si="279"/>
        <v>525</v>
      </c>
      <c r="AN589" s="370">
        <v>525</v>
      </c>
      <c r="AO589" s="370"/>
      <c r="AP589" s="370"/>
      <c r="AQ589" s="370">
        <f t="shared" si="280"/>
        <v>0</v>
      </c>
      <c r="AR589" s="370"/>
      <c r="AS589" s="370"/>
      <c r="AT589" s="370"/>
      <c r="AU589" s="370"/>
      <c r="AV589" s="370">
        <f t="shared" si="281"/>
        <v>0</v>
      </c>
      <c r="AW589" s="370"/>
      <c r="AX589" s="370"/>
      <c r="AY589" s="370"/>
      <c r="AZ589" s="370"/>
      <c r="BA589" s="210"/>
      <c r="BB589" s="210"/>
      <c r="BC589" s="210"/>
      <c r="BD589" s="210">
        <f t="shared" si="289"/>
        <v>0</v>
      </c>
      <c r="BE589" s="897">
        <f t="shared" si="261"/>
        <v>420</v>
      </c>
      <c r="BF589" s="211">
        <v>2022</v>
      </c>
      <c r="BG589" s="211" t="s">
        <v>910</v>
      </c>
      <c r="BH589" s="211"/>
      <c r="BI589" s="320"/>
    </row>
    <row r="590" spans="1:61" s="223" customFormat="1" ht="30" hidden="1">
      <c r="A590" s="363">
        <v>5</v>
      </c>
      <c r="B590" s="450" t="s">
        <v>2223</v>
      </c>
      <c r="C590" s="431" t="s">
        <v>2081</v>
      </c>
      <c r="D590" s="313" t="s">
        <v>2224</v>
      </c>
      <c r="E590" s="452">
        <v>2022</v>
      </c>
      <c r="F590" s="453" t="s">
        <v>2225</v>
      </c>
      <c r="G590" s="370">
        <f t="shared" si="287"/>
        <v>630</v>
      </c>
      <c r="H590" s="370">
        <v>630</v>
      </c>
      <c r="I590" s="370"/>
      <c r="J590" s="370"/>
      <c r="K590" s="370">
        <f t="shared" si="288"/>
        <v>630</v>
      </c>
      <c r="L590" s="370">
        <v>630</v>
      </c>
      <c r="M590" s="996">
        <v>630</v>
      </c>
      <c r="N590" s="370"/>
      <c r="O590" s="370"/>
      <c r="P590" s="370"/>
      <c r="Q590" s="370"/>
      <c r="R590" s="370"/>
      <c r="S590" s="370">
        <f t="shared" si="282"/>
        <v>130</v>
      </c>
      <c r="T590" s="370">
        <v>130</v>
      </c>
      <c r="U590" s="370"/>
      <c r="V590" s="370"/>
      <c r="W590" s="370">
        <f t="shared" si="283"/>
        <v>0</v>
      </c>
      <c r="X590" s="370"/>
      <c r="Y590" s="370"/>
      <c r="Z590" s="370"/>
      <c r="AA590" s="370">
        <f t="shared" si="276"/>
        <v>92.81</v>
      </c>
      <c r="AB590" s="370">
        <v>92.81</v>
      </c>
      <c r="AC590" s="370"/>
      <c r="AD590" s="370"/>
      <c r="AE590" s="370">
        <f t="shared" si="277"/>
        <v>0</v>
      </c>
      <c r="AF590" s="370"/>
      <c r="AG590" s="370"/>
      <c r="AH590" s="370"/>
      <c r="AI590" s="370">
        <f t="shared" si="278"/>
        <v>130</v>
      </c>
      <c r="AJ590" s="370">
        <v>130</v>
      </c>
      <c r="AK590" s="370"/>
      <c r="AL590" s="370"/>
      <c r="AM590" s="370">
        <f t="shared" si="279"/>
        <v>630</v>
      </c>
      <c r="AN590" s="370">
        <v>630</v>
      </c>
      <c r="AO590" s="370"/>
      <c r="AP590" s="370"/>
      <c r="AQ590" s="370">
        <f t="shared" si="280"/>
        <v>0</v>
      </c>
      <c r="AR590" s="370"/>
      <c r="AS590" s="370"/>
      <c r="AT590" s="370"/>
      <c r="AU590" s="370"/>
      <c r="AV590" s="370">
        <f t="shared" si="281"/>
        <v>0</v>
      </c>
      <c r="AW590" s="370"/>
      <c r="AX590" s="370"/>
      <c r="AY590" s="370"/>
      <c r="AZ590" s="370"/>
      <c r="BA590" s="210"/>
      <c r="BB590" s="210"/>
      <c r="BC590" s="210"/>
      <c r="BD590" s="210">
        <f t="shared" si="289"/>
        <v>0</v>
      </c>
      <c r="BE590" s="897">
        <f t="shared" si="261"/>
        <v>500</v>
      </c>
      <c r="BF590" s="211">
        <v>2022</v>
      </c>
      <c r="BG590" s="211" t="s">
        <v>910</v>
      </c>
      <c r="BH590" s="211"/>
      <c r="BI590" s="429"/>
    </row>
    <row r="591" spans="1:61" s="224" customFormat="1" ht="31.5" hidden="1">
      <c r="A591" s="311" t="s">
        <v>56</v>
      </c>
      <c r="B591" s="450" t="s">
        <v>2226</v>
      </c>
      <c r="C591" s="431" t="s">
        <v>2064</v>
      </c>
      <c r="D591" s="313" t="s">
        <v>2227</v>
      </c>
      <c r="E591" s="452">
        <v>2022</v>
      </c>
      <c r="F591" s="454" t="s">
        <v>2228</v>
      </c>
      <c r="G591" s="370">
        <f t="shared" si="287"/>
        <v>420</v>
      </c>
      <c r="H591" s="370">
        <v>420</v>
      </c>
      <c r="I591" s="370"/>
      <c r="J591" s="370"/>
      <c r="K591" s="370">
        <f t="shared" si="288"/>
        <v>420</v>
      </c>
      <c r="L591" s="370">
        <v>420</v>
      </c>
      <c r="M591" s="996">
        <v>420</v>
      </c>
      <c r="N591" s="370"/>
      <c r="O591" s="370"/>
      <c r="P591" s="370"/>
      <c r="Q591" s="370"/>
      <c r="R591" s="370"/>
      <c r="S591" s="370">
        <f t="shared" si="282"/>
        <v>70</v>
      </c>
      <c r="T591" s="370">
        <v>70</v>
      </c>
      <c r="U591" s="370"/>
      <c r="V591" s="370"/>
      <c r="W591" s="370">
        <f t="shared" si="283"/>
        <v>0</v>
      </c>
      <c r="X591" s="370"/>
      <c r="Y591" s="370"/>
      <c r="Z591" s="370"/>
      <c r="AA591" s="370">
        <f t="shared" si="276"/>
        <v>70</v>
      </c>
      <c r="AB591" s="370">
        <v>70</v>
      </c>
      <c r="AC591" s="370"/>
      <c r="AD591" s="370"/>
      <c r="AE591" s="370">
        <f t="shared" si="277"/>
        <v>0</v>
      </c>
      <c r="AF591" s="370"/>
      <c r="AG591" s="370"/>
      <c r="AH591" s="370"/>
      <c r="AI591" s="370">
        <f t="shared" si="278"/>
        <v>70</v>
      </c>
      <c r="AJ591" s="370">
        <v>70</v>
      </c>
      <c r="AK591" s="370"/>
      <c r="AL591" s="370"/>
      <c r="AM591" s="370">
        <f t="shared" si="279"/>
        <v>420</v>
      </c>
      <c r="AN591" s="370">
        <v>420</v>
      </c>
      <c r="AO591" s="370"/>
      <c r="AP591" s="370"/>
      <c r="AQ591" s="370">
        <f t="shared" si="280"/>
        <v>0</v>
      </c>
      <c r="AR591" s="370"/>
      <c r="AS591" s="370"/>
      <c r="AT591" s="370"/>
      <c r="AU591" s="370"/>
      <c r="AV591" s="370">
        <f t="shared" si="281"/>
        <v>0</v>
      </c>
      <c r="AW591" s="370"/>
      <c r="AX591" s="370"/>
      <c r="AY591" s="370"/>
      <c r="AZ591" s="370"/>
      <c r="BA591" s="210"/>
      <c r="BB591" s="210"/>
      <c r="BC591" s="210"/>
      <c r="BD591" s="210">
        <f t="shared" si="289"/>
        <v>0</v>
      </c>
      <c r="BE591" s="897">
        <f t="shared" si="261"/>
        <v>350</v>
      </c>
      <c r="BF591" s="211">
        <v>2022</v>
      </c>
      <c r="BG591" s="211" t="s">
        <v>910</v>
      </c>
      <c r="BH591" s="211"/>
      <c r="BI591" s="320"/>
    </row>
    <row r="592" spans="1:61" s="224" customFormat="1" ht="31.5">
      <c r="A592" s="363">
        <v>6</v>
      </c>
      <c r="B592" s="450" t="s">
        <v>2229</v>
      </c>
      <c r="C592" s="431" t="s">
        <v>2073</v>
      </c>
      <c r="D592" s="313" t="s">
        <v>2230</v>
      </c>
      <c r="E592" s="452" t="s">
        <v>197</v>
      </c>
      <c r="F592" s="453" t="s">
        <v>2231</v>
      </c>
      <c r="G592" s="370">
        <f t="shared" si="287"/>
        <v>1500</v>
      </c>
      <c r="H592" s="370">
        <v>1500</v>
      </c>
      <c r="I592" s="370"/>
      <c r="J592" s="370"/>
      <c r="K592" s="370">
        <f t="shared" si="288"/>
        <v>1500</v>
      </c>
      <c r="L592" s="370">
        <v>1500</v>
      </c>
      <c r="M592" s="996">
        <v>1300</v>
      </c>
      <c r="N592" s="370">
        <v>300</v>
      </c>
      <c r="O592" s="370"/>
      <c r="P592" s="370"/>
      <c r="Q592" s="370"/>
      <c r="R592" s="370"/>
      <c r="S592" s="370">
        <f t="shared" si="282"/>
        <v>300</v>
      </c>
      <c r="T592" s="370">
        <v>300</v>
      </c>
      <c r="U592" s="370"/>
      <c r="V592" s="370"/>
      <c r="W592" s="370">
        <f t="shared" si="283"/>
        <v>0</v>
      </c>
      <c r="X592" s="370"/>
      <c r="Y592" s="370"/>
      <c r="Z592" s="370"/>
      <c r="AA592" s="370">
        <f t="shared" si="276"/>
        <v>49.646000000000001</v>
      </c>
      <c r="AB592" s="370">
        <v>49.646000000000001</v>
      </c>
      <c r="AC592" s="370"/>
      <c r="AD592" s="370"/>
      <c r="AE592" s="370">
        <f t="shared" si="277"/>
        <v>0</v>
      </c>
      <c r="AF592" s="370"/>
      <c r="AG592" s="370"/>
      <c r="AH592" s="370"/>
      <c r="AI592" s="370">
        <f t="shared" si="278"/>
        <v>300</v>
      </c>
      <c r="AJ592" s="370">
        <v>300</v>
      </c>
      <c r="AK592" s="370"/>
      <c r="AL592" s="370"/>
      <c r="AM592" s="370">
        <f t="shared" si="279"/>
        <v>1300</v>
      </c>
      <c r="AN592" s="370">
        <v>1300</v>
      </c>
      <c r="AO592" s="370"/>
      <c r="AP592" s="370"/>
      <c r="AQ592" s="370">
        <f t="shared" si="280"/>
        <v>200</v>
      </c>
      <c r="AR592" s="370">
        <v>200</v>
      </c>
      <c r="AS592" s="370"/>
      <c r="AT592" s="370"/>
      <c r="AU592" s="370"/>
      <c r="AV592" s="370">
        <f t="shared" si="281"/>
        <v>200</v>
      </c>
      <c r="AW592" s="370">
        <v>200</v>
      </c>
      <c r="AX592" s="370"/>
      <c r="AY592" s="370"/>
      <c r="AZ592" s="370"/>
      <c r="BA592" s="210"/>
      <c r="BB592" s="210"/>
      <c r="BC592" s="210"/>
      <c r="BD592" s="210">
        <f t="shared" si="289"/>
        <v>200</v>
      </c>
      <c r="BE592" s="897">
        <f t="shared" si="261"/>
        <v>1000</v>
      </c>
      <c r="BF592" s="211">
        <v>2022</v>
      </c>
      <c r="BG592" s="211" t="s">
        <v>2324</v>
      </c>
      <c r="BH592" s="211" t="s">
        <v>2327</v>
      </c>
      <c r="BI592" s="320"/>
    </row>
    <row r="593" spans="1:61" s="224" customFormat="1" ht="31.5" hidden="1">
      <c r="A593" s="311" t="s">
        <v>58</v>
      </c>
      <c r="B593" s="450" t="s">
        <v>2232</v>
      </c>
      <c r="C593" s="431" t="s">
        <v>2084</v>
      </c>
      <c r="D593" s="313" t="s">
        <v>2233</v>
      </c>
      <c r="E593" s="452" t="s">
        <v>197</v>
      </c>
      <c r="F593" s="453" t="s">
        <v>2234</v>
      </c>
      <c r="G593" s="370">
        <f t="shared" si="287"/>
        <v>1200</v>
      </c>
      <c r="H593" s="370">
        <v>1200</v>
      </c>
      <c r="I593" s="370"/>
      <c r="J593" s="370"/>
      <c r="K593" s="370">
        <f t="shared" si="288"/>
        <v>1200</v>
      </c>
      <c r="L593" s="370">
        <v>1200</v>
      </c>
      <c r="M593" s="996">
        <v>1200</v>
      </c>
      <c r="N593" s="370"/>
      <c r="O593" s="370"/>
      <c r="P593" s="370"/>
      <c r="Q593" s="370"/>
      <c r="R593" s="370"/>
      <c r="S593" s="370">
        <f t="shared" si="282"/>
        <v>300</v>
      </c>
      <c r="T593" s="370">
        <v>300</v>
      </c>
      <c r="U593" s="370"/>
      <c r="V593" s="370"/>
      <c r="W593" s="370">
        <f t="shared" si="283"/>
        <v>0</v>
      </c>
      <c r="X593" s="370"/>
      <c r="Y593" s="370"/>
      <c r="Z593" s="370"/>
      <c r="AA593" s="370">
        <f t="shared" si="276"/>
        <v>232.22800000000001</v>
      </c>
      <c r="AB593" s="370">
        <v>232.22800000000001</v>
      </c>
      <c r="AC593" s="370"/>
      <c r="AD593" s="370"/>
      <c r="AE593" s="370">
        <f t="shared" si="277"/>
        <v>0</v>
      </c>
      <c r="AF593" s="370"/>
      <c r="AG593" s="370"/>
      <c r="AH593" s="370"/>
      <c r="AI593" s="370">
        <f t="shared" si="278"/>
        <v>300</v>
      </c>
      <c r="AJ593" s="370">
        <v>300</v>
      </c>
      <c r="AK593" s="370"/>
      <c r="AL593" s="370"/>
      <c r="AM593" s="370">
        <f t="shared" si="279"/>
        <v>1200</v>
      </c>
      <c r="AN593" s="370">
        <v>1200</v>
      </c>
      <c r="AO593" s="370"/>
      <c r="AP593" s="370"/>
      <c r="AQ593" s="370">
        <f t="shared" si="280"/>
        <v>0</v>
      </c>
      <c r="AR593" s="370"/>
      <c r="AS593" s="370"/>
      <c r="AT593" s="370"/>
      <c r="AU593" s="370"/>
      <c r="AV593" s="370">
        <f t="shared" si="281"/>
        <v>0</v>
      </c>
      <c r="AW593" s="370"/>
      <c r="AX593" s="370"/>
      <c r="AY593" s="370"/>
      <c r="AZ593" s="370"/>
      <c r="BA593" s="210"/>
      <c r="BB593" s="210"/>
      <c r="BC593" s="210"/>
      <c r="BD593" s="210">
        <f t="shared" si="289"/>
        <v>0</v>
      </c>
      <c r="BE593" s="897">
        <f t="shared" si="261"/>
        <v>900</v>
      </c>
      <c r="BF593" s="211">
        <v>2022</v>
      </c>
      <c r="BG593" s="211" t="s">
        <v>910</v>
      </c>
      <c r="BH593" s="211"/>
      <c r="BI593" s="320"/>
    </row>
    <row r="594" spans="1:61" s="223" customFormat="1" ht="31.5" hidden="1">
      <c r="A594" s="363">
        <v>7</v>
      </c>
      <c r="B594" s="450" t="s">
        <v>2235</v>
      </c>
      <c r="C594" s="431" t="s">
        <v>2084</v>
      </c>
      <c r="D594" s="313" t="s">
        <v>1797</v>
      </c>
      <c r="E594" s="452" t="s">
        <v>197</v>
      </c>
      <c r="F594" s="453" t="s">
        <v>2236</v>
      </c>
      <c r="G594" s="370">
        <f t="shared" si="287"/>
        <v>2000</v>
      </c>
      <c r="H594" s="370">
        <v>2000</v>
      </c>
      <c r="I594" s="370"/>
      <c r="J594" s="370"/>
      <c r="K594" s="370">
        <f t="shared" si="288"/>
        <v>2000</v>
      </c>
      <c r="L594" s="370">
        <v>2000</v>
      </c>
      <c r="M594" s="996">
        <v>2000</v>
      </c>
      <c r="N594" s="370"/>
      <c r="O594" s="370"/>
      <c r="P594" s="370"/>
      <c r="Q594" s="370"/>
      <c r="R594" s="370"/>
      <c r="S594" s="370">
        <f t="shared" si="282"/>
        <v>600</v>
      </c>
      <c r="T594" s="370">
        <v>600</v>
      </c>
      <c r="U594" s="370"/>
      <c r="V594" s="370"/>
      <c r="W594" s="370">
        <f t="shared" si="283"/>
        <v>0</v>
      </c>
      <c r="X594" s="370"/>
      <c r="Y594" s="370"/>
      <c r="Z594" s="370"/>
      <c r="AA594" s="370">
        <f t="shared" si="276"/>
        <v>591.52300000000002</v>
      </c>
      <c r="AB594" s="370">
        <v>591.52300000000002</v>
      </c>
      <c r="AC594" s="370"/>
      <c r="AD594" s="370"/>
      <c r="AE594" s="370">
        <f t="shared" si="277"/>
        <v>0</v>
      </c>
      <c r="AF594" s="370"/>
      <c r="AG594" s="370"/>
      <c r="AH594" s="370"/>
      <c r="AI594" s="370">
        <f t="shared" si="278"/>
        <v>600</v>
      </c>
      <c r="AJ594" s="370">
        <v>600</v>
      </c>
      <c r="AK594" s="370"/>
      <c r="AL594" s="370"/>
      <c r="AM594" s="370">
        <f t="shared" si="279"/>
        <v>2000</v>
      </c>
      <c r="AN594" s="370">
        <v>2000</v>
      </c>
      <c r="AO594" s="370"/>
      <c r="AP594" s="370"/>
      <c r="AQ594" s="370">
        <f t="shared" si="280"/>
        <v>0</v>
      </c>
      <c r="AR594" s="370"/>
      <c r="AS594" s="370"/>
      <c r="AT594" s="370"/>
      <c r="AU594" s="370"/>
      <c r="AV594" s="370">
        <f t="shared" si="281"/>
        <v>0</v>
      </c>
      <c r="AW594" s="370"/>
      <c r="AX594" s="370"/>
      <c r="AY594" s="370"/>
      <c r="AZ594" s="370"/>
      <c r="BA594" s="210"/>
      <c r="BB594" s="210"/>
      <c r="BC594" s="210"/>
      <c r="BD594" s="210">
        <f t="shared" si="289"/>
        <v>0</v>
      </c>
      <c r="BE594" s="897">
        <f t="shared" si="261"/>
        <v>1400</v>
      </c>
      <c r="BF594" s="211">
        <v>2022</v>
      </c>
      <c r="BG594" s="211" t="s">
        <v>910</v>
      </c>
      <c r="BH594" s="211"/>
      <c r="BI594" s="429"/>
    </row>
    <row r="595" spans="1:61" s="223" customFormat="1" ht="31.5" hidden="1">
      <c r="A595" s="311" t="s">
        <v>60</v>
      </c>
      <c r="B595" s="450" t="s">
        <v>2237</v>
      </c>
      <c r="C595" s="431" t="s">
        <v>2217</v>
      </c>
      <c r="D595" s="313" t="s">
        <v>396</v>
      </c>
      <c r="E595" s="452" t="s">
        <v>197</v>
      </c>
      <c r="F595" s="453" t="s">
        <v>2238</v>
      </c>
      <c r="G595" s="370">
        <f t="shared" si="287"/>
        <v>1510</v>
      </c>
      <c r="H595" s="370">
        <v>1510</v>
      </c>
      <c r="I595" s="370"/>
      <c r="J595" s="370"/>
      <c r="K595" s="370">
        <f t="shared" si="288"/>
        <v>1510</v>
      </c>
      <c r="L595" s="370">
        <v>1510</v>
      </c>
      <c r="M595" s="996">
        <v>1510</v>
      </c>
      <c r="N595" s="370">
        <v>300</v>
      </c>
      <c r="O595" s="370"/>
      <c r="P595" s="370"/>
      <c r="Q595" s="370"/>
      <c r="R595" s="370"/>
      <c r="S595" s="370">
        <f t="shared" si="282"/>
        <v>410</v>
      </c>
      <c r="T595" s="370">
        <v>410</v>
      </c>
      <c r="U595" s="370"/>
      <c r="V595" s="370"/>
      <c r="W595" s="370">
        <f t="shared" si="283"/>
        <v>0</v>
      </c>
      <c r="X595" s="370"/>
      <c r="Y595" s="370"/>
      <c r="Z595" s="370"/>
      <c r="AA595" s="370">
        <f t="shared" si="276"/>
        <v>390.68599999999998</v>
      </c>
      <c r="AB595" s="370">
        <v>390.68599999999998</v>
      </c>
      <c r="AC595" s="370"/>
      <c r="AD595" s="370"/>
      <c r="AE595" s="370">
        <f t="shared" si="277"/>
        <v>0</v>
      </c>
      <c r="AF595" s="370"/>
      <c r="AG595" s="370"/>
      <c r="AH595" s="370"/>
      <c r="AI595" s="370">
        <f t="shared" si="278"/>
        <v>410</v>
      </c>
      <c r="AJ595" s="370">
        <v>410</v>
      </c>
      <c r="AK595" s="370"/>
      <c r="AL595" s="370"/>
      <c r="AM595" s="370">
        <f t="shared" si="279"/>
        <v>1510</v>
      </c>
      <c r="AN595" s="370">
        <v>1510</v>
      </c>
      <c r="AO595" s="370"/>
      <c r="AP595" s="370"/>
      <c r="AQ595" s="370">
        <f t="shared" si="280"/>
        <v>0</v>
      </c>
      <c r="AR595" s="370"/>
      <c r="AS595" s="370"/>
      <c r="AT595" s="370"/>
      <c r="AU595" s="370"/>
      <c r="AV595" s="370">
        <f t="shared" si="281"/>
        <v>0</v>
      </c>
      <c r="AW595" s="370"/>
      <c r="AX595" s="370"/>
      <c r="AY595" s="370"/>
      <c r="AZ595" s="370"/>
      <c r="BA595" s="210"/>
      <c r="BB595" s="210"/>
      <c r="BC595" s="210"/>
      <c r="BD595" s="210">
        <f t="shared" si="289"/>
        <v>0</v>
      </c>
      <c r="BE595" s="897">
        <f t="shared" si="261"/>
        <v>1100</v>
      </c>
      <c r="BF595" s="211">
        <v>2022</v>
      </c>
      <c r="BG595" s="211" t="s">
        <v>910</v>
      </c>
      <c r="BH595" s="211"/>
      <c r="BI595" s="320"/>
    </row>
    <row r="596" spans="1:61" s="223" customFormat="1" ht="30" hidden="1">
      <c r="A596" s="363">
        <v>8</v>
      </c>
      <c r="B596" s="450" t="s">
        <v>2239</v>
      </c>
      <c r="C596" s="431" t="s">
        <v>2070</v>
      </c>
      <c r="D596" s="313" t="s">
        <v>2240</v>
      </c>
      <c r="E596" s="452" t="s">
        <v>197</v>
      </c>
      <c r="F596" s="453" t="s">
        <v>2241</v>
      </c>
      <c r="G596" s="370">
        <f t="shared" si="287"/>
        <v>1100</v>
      </c>
      <c r="H596" s="370">
        <v>1100</v>
      </c>
      <c r="I596" s="370"/>
      <c r="J596" s="370"/>
      <c r="K596" s="370">
        <f t="shared" si="288"/>
        <v>1100</v>
      </c>
      <c r="L596" s="370">
        <v>1100</v>
      </c>
      <c r="M596" s="996">
        <v>1100</v>
      </c>
      <c r="N596" s="370">
        <v>250</v>
      </c>
      <c r="O596" s="370"/>
      <c r="P596" s="370"/>
      <c r="Q596" s="370"/>
      <c r="R596" s="370"/>
      <c r="S596" s="370">
        <f t="shared" si="282"/>
        <v>250</v>
      </c>
      <c r="T596" s="370">
        <v>250</v>
      </c>
      <c r="U596" s="370"/>
      <c r="V596" s="370"/>
      <c r="W596" s="370">
        <f t="shared" si="283"/>
        <v>0</v>
      </c>
      <c r="X596" s="370"/>
      <c r="Y596" s="370"/>
      <c r="Z596" s="370"/>
      <c r="AA596" s="370">
        <f t="shared" si="276"/>
        <v>250</v>
      </c>
      <c r="AB596" s="370">
        <v>250</v>
      </c>
      <c r="AC596" s="370"/>
      <c r="AD596" s="370"/>
      <c r="AE596" s="370">
        <f t="shared" si="277"/>
        <v>0</v>
      </c>
      <c r="AF596" s="370"/>
      <c r="AG596" s="370"/>
      <c r="AH596" s="370"/>
      <c r="AI596" s="370">
        <f t="shared" si="278"/>
        <v>250</v>
      </c>
      <c r="AJ596" s="370">
        <v>250</v>
      </c>
      <c r="AK596" s="370"/>
      <c r="AL596" s="370"/>
      <c r="AM596" s="370">
        <f t="shared" si="279"/>
        <v>1100</v>
      </c>
      <c r="AN596" s="370">
        <v>1100</v>
      </c>
      <c r="AO596" s="370"/>
      <c r="AP596" s="370"/>
      <c r="AQ596" s="370">
        <f t="shared" si="280"/>
        <v>0</v>
      </c>
      <c r="AR596" s="370"/>
      <c r="AS596" s="370"/>
      <c r="AT596" s="370"/>
      <c r="AU596" s="370"/>
      <c r="AV596" s="370">
        <f t="shared" si="281"/>
        <v>0</v>
      </c>
      <c r="AW596" s="370"/>
      <c r="AX596" s="370"/>
      <c r="AY596" s="370"/>
      <c r="AZ596" s="370"/>
      <c r="BA596" s="210"/>
      <c r="BB596" s="210"/>
      <c r="BC596" s="210"/>
      <c r="BD596" s="210">
        <f t="shared" si="289"/>
        <v>0</v>
      </c>
      <c r="BE596" s="897">
        <f t="shared" si="261"/>
        <v>850</v>
      </c>
      <c r="BF596" s="211">
        <v>2022</v>
      </c>
      <c r="BG596" s="211" t="s">
        <v>910</v>
      </c>
      <c r="BH596" s="211"/>
      <c r="BI596" s="320"/>
    </row>
    <row r="597" spans="1:61" s="503" customFormat="1" ht="31.5">
      <c r="A597" s="543" t="s">
        <v>164</v>
      </c>
      <c r="B597" s="645" t="s">
        <v>2242</v>
      </c>
      <c r="C597" s="646" t="s">
        <v>2101</v>
      </c>
      <c r="D597" s="603"/>
      <c r="E597" s="647" t="s">
        <v>206</v>
      </c>
      <c r="F597" s="648" t="s">
        <v>2243</v>
      </c>
      <c r="G597" s="604">
        <f t="shared" si="287"/>
        <v>850</v>
      </c>
      <c r="H597" s="649">
        <v>850</v>
      </c>
      <c r="I597" s="604"/>
      <c r="J597" s="604"/>
      <c r="K597" s="604">
        <f t="shared" si="288"/>
        <v>850</v>
      </c>
      <c r="L597" s="649">
        <v>850</v>
      </c>
      <c r="M597" s="1011">
        <v>300</v>
      </c>
      <c r="N597" s="650">
        <v>300</v>
      </c>
      <c r="O597" s="604"/>
      <c r="P597" s="604"/>
      <c r="Q597" s="604"/>
      <c r="R597" s="604"/>
      <c r="S597" s="604">
        <f t="shared" si="282"/>
        <v>350</v>
      </c>
      <c r="T597" s="606">
        <v>350</v>
      </c>
      <c r="U597" s="604"/>
      <c r="V597" s="604"/>
      <c r="W597" s="604">
        <f t="shared" si="283"/>
        <v>0</v>
      </c>
      <c r="X597" s="604"/>
      <c r="Y597" s="604"/>
      <c r="Z597" s="604"/>
      <c r="AA597" s="604">
        <f t="shared" si="276"/>
        <v>295.26499999999999</v>
      </c>
      <c r="AB597" s="607">
        <v>295.26499999999999</v>
      </c>
      <c r="AC597" s="604"/>
      <c r="AD597" s="604"/>
      <c r="AE597" s="604">
        <f t="shared" si="277"/>
        <v>0</v>
      </c>
      <c r="AF597" s="604"/>
      <c r="AG597" s="604"/>
      <c r="AH597" s="604"/>
      <c r="AI597" s="604">
        <f t="shared" si="278"/>
        <v>350</v>
      </c>
      <c r="AJ597" s="606">
        <v>350</v>
      </c>
      <c r="AK597" s="604"/>
      <c r="AL597" s="604"/>
      <c r="AM597" s="604">
        <f t="shared" si="279"/>
        <v>350</v>
      </c>
      <c r="AN597" s="606">
        <v>350</v>
      </c>
      <c r="AO597" s="604"/>
      <c r="AP597" s="604"/>
      <c r="AQ597" s="604">
        <f t="shared" si="280"/>
        <v>500</v>
      </c>
      <c r="AR597" s="604">
        <f>+L597-AN597</f>
        <v>500</v>
      </c>
      <c r="AS597" s="604"/>
      <c r="AT597" s="604"/>
      <c r="AU597" s="604"/>
      <c r="AV597" s="604">
        <f t="shared" si="281"/>
        <v>500</v>
      </c>
      <c r="AW597" s="604">
        <v>500</v>
      </c>
      <c r="AX597" s="604"/>
      <c r="AY597" s="604"/>
      <c r="AZ597" s="604"/>
      <c r="BA597" s="497"/>
      <c r="BB597" s="497"/>
      <c r="BC597" s="497"/>
      <c r="BD597" s="497"/>
      <c r="BE597" s="899">
        <f t="shared" si="261"/>
        <v>0</v>
      </c>
      <c r="BF597" s="499">
        <v>2023</v>
      </c>
      <c r="BG597" s="499" t="s">
        <v>2324</v>
      </c>
      <c r="BH597" s="499" t="s">
        <v>2327</v>
      </c>
      <c r="BI597" s="551"/>
    </row>
    <row r="598" spans="1:61" s="501" customFormat="1" ht="31.5">
      <c r="A598" s="597">
        <v>9</v>
      </c>
      <c r="B598" s="645" t="s">
        <v>2244</v>
      </c>
      <c r="C598" s="646" t="s">
        <v>2101</v>
      </c>
      <c r="D598" s="603"/>
      <c r="E598" s="647" t="s">
        <v>206</v>
      </c>
      <c r="F598" s="648" t="s">
        <v>2245</v>
      </c>
      <c r="G598" s="604">
        <f t="shared" si="287"/>
        <v>1341</v>
      </c>
      <c r="H598" s="649">
        <v>1341</v>
      </c>
      <c r="I598" s="604"/>
      <c r="J598" s="604"/>
      <c r="K598" s="604">
        <f t="shared" si="288"/>
        <v>1341</v>
      </c>
      <c r="L598" s="649">
        <v>1341</v>
      </c>
      <c r="M598" s="1011">
        <v>380</v>
      </c>
      <c r="N598" s="650">
        <v>380</v>
      </c>
      <c r="O598" s="604"/>
      <c r="P598" s="604"/>
      <c r="Q598" s="604"/>
      <c r="R598" s="604"/>
      <c r="S598" s="604">
        <f t="shared" si="282"/>
        <v>500</v>
      </c>
      <c r="T598" s="606">
        <v>500</v>
      </c>
      <c r="U598" s="604"/>
      <c r="V598" s="604"/>
      <c r="W598" s="604">
        <f t="shared" si="283"/>
        <v>0</v>
      </c>
      <c r="X598" s="604"/>
      <c r="Y598" s="604"/>
      <c r="Z598" s="604"/>
      <c r="AA598" s="604">
        <f t="shared" si="276"/>
        <v>410.65499999999997</v>
      </c>
      <c r="AB598" s="607">
        <v>410.65499999999997</v>
      </c>
      <c r="AC598" s="604"/>
      <c r="AD598" s="604"/>
      <c r="AE598" s="604">
        <f t="shared" si="277"/>
        <v>0</v>
      </c>
      <c r="AF598" s="604"/>
      <c r="AG598" s="604"/>
      <c r="AH598" s="604"/>
      <c r="AI598" s="604">
        <f t="shared" si="278"/>
        <v>500</v>
      </c>
      <c r="AJ598" s="606">
        <v>500</v>
      </c>
      <c r="AK598" s="604"/>
      <c r="AL598" s="604"/>
      <c r="AM598" s="604">
        <f t="shared" si="279"/>
        <v>500</v>
      </c>
      <c r="AN598" s="606">
        <v>500</v>
      </c>
      <c r="AO598" s="604"/>
      <c r="AP598" s="604"/>
      <c r="AQ598" s="604">
        <f t="shared" si="280"/>
        <v>841</v>
      </c>
      <c r="AR598" s="604">
        <f t="shared" ref="AR598:AR616" si="290">+L598-AN598</f>
        <v>841</v>
      </c>
      <c r="AS598" s="604"/>
      <c r="AT598" s="604"/>
      <c r="AU598" s="604"/>
      <c r="AV598" s="604">
        <f t="shared" si="281"/>
        <v>841</v>
      </c>
      <c r="AW598" s="604">
        <v>841</v>
      </c>
      <c r="AX598" s="604"/>
      <c r="AY598" s="604"/>
      <c r="AZ598" s="604"/>
      <c r="BA598" s="497"/>
      <c r="BB598" s="497"/>
      <c r="BC598" s="497"/>
      <c r="BD598" s="497"/>
      <c r="BE598" s="899">
        <f t="shared" si="261"/>
        <v>0</v>
      </c>
      <c r="BF598" s="499">
        <v>2023</v>
      </c>
      <c r="BG598" s="499" t="s">
        <v>2324</v>
      </c>
      <c r="BH598" s="499" t="s">
        <v>2327</v>
      </c>
      <c r="BI598" s="551"/>
    </row>
    <row r="599" spans="1:61" s="501" customFormat="1" ht="31.5">
      <c r="A599" s="543" t="s">
        <v>169</v>
      </c>
      <c r="B599" s="645" t="s">
        <v>2246</v>
      </c>
      <c r="C599" s="646" t="s">
        <v>2076</v>
      </c>
      <c r="D599" s="603"/>
      <c r="E599" s="647" t="s">
        <v>206</v>
      </c>
      <c r="F599" s="648" t="s">
        <v>2247</v>
      </c>
      <c r="G599" s="604">
        <f t="shared" si="287"/>
        <v>1800</v>
      </c>
      <c r="H599" s="649">
        <v>1800</v>
      </c>
      <c r="I599" s="604"/>
      <c r="J599" s="604"/>
      <c r="K599" s="604">
        <f t="shared" si="288"/>
        <v>1800</v>
      </c>
      <c r="L599" s="649">
        <v>1800</v>
      </c>
      <c r="M599" s="1011">
        <v>490</v>
      </c>
      <c r="N599" s="650">
        <v>490</v>
      </c>
      <c r="O599" s="604"/>
      <c r="P599" s="604"/>
      <c r="Q599" s="604"/>
      <c r="R599" s="604"/>
      <c r="S599" s="604">
        <f t="shared" si="282"/>
        <v>630</v>
      </c>
      <c r="T599" s="606">
        <v>630</v>
      </c>
      <c r="U599" s="604"/>
      <c r="V599" s="604"/>
      <c r="W599" s="604">
        <f t="shared" si="283"/>
        <v>0</v>
      </c>
      <c r="X599" s="604"/>
      <c r="Y599" s="604"/>
      <c r="Z599" s="604"/>
      <c r="AA599" s="604">
        <f t="shared" si="276"/>
        <v>608.54300000000001</v>
      </c>
      <c r="AB599" s="607">
        <v>608.54300000000001</v>
      </c>
      <c r="AC599" s="604"/>
      <c r="AD599" s="604"/>
      <c r="AE599" s="604">
        <f t="shared" si="277"/>
        <v>0</v>
      </c>
      <c r="AF599" s="604"/>
      <c r="AG599" s="604"/>
      <c r="AH599" s="604"/>
      <c r="AI599" s="604">
        <f t="shared" si="278"/>
        <v>630</v>
      </c>
      <c r="AJ599" s="606">
        <v>630</v>
      </c>
      <c r="AK599" s="604"/>
      <c r="AL599" s="604"/>
      <c r="AM599" s="604">
        <f t="shared" si="279"/>
        <v>630</v>
      </c>
      <c r="AN599" s="606">
        <v>630</v>
      </c>
      <c r="AO599" s="604"/>
      <c r="AP599" s="604"/>
      <c r="AQ599" s="604">
        <f t="shared" si="280"/>
        <v>1170</v>
      </c>
      <c r="AR599" s="604">
        <f t="shared" si="290"/>
        <v>1170</v>
      </c>
      <c r="AS599" s="604"/>
      <c r="AT599" s="604"/>
      <c r="AU599" s="604"/>
      <c r="AV599" s="604">
        <f t="shared" si="281"/>
        <v>1170</v>
      </c>
      <c r="AW599" s="604">
        <v>1170</v>
      </c>
      <c r="AX599" s="604"/>
      <c r="AY599" s="604"/>
      <c r="AZ599" s="604"/>
      <c r="BA599" s="497"/>
      <c r="BB599" s="497"/>
      <c r="BC599" s="497"/>
      <c r="BD599" s="497"/>
      <c r="BE599" s="899">
        <f t="shared" si="261"/>
        <v>0</v>
      </c>
      <c r="BF599" s="499">
        <v>2023</v>
      </c>
      <c r="BG599" s="499" t="s">
        <v>2324</v>
      </c>
      <c r="BH599" s="499" t="s">
        <v>2327</v>
      </c>
      <c r="BI599" s="551"/>
    </row>
    <row r="600" spans="1:61" s="501" customFormat="1" ht="31.5">
      <c r="A600" s="597">
        <v>10</v>
      </c>
      <c r="B600" s="645" t="s">
        <v>2248</v>
      </c>
      <c r="C600" s="646" t="s">
        <v>2076</v>
      </c>
      <c r="D600" s="603"/>
      <c r="E600" s="647" t="s">
        <v>206</v>
      </c>
      <c r="F600" s="648" t="s">
        <v>2249</v>
      </c>
      <c r="G600" s="604">
        <f t="shared" si="287"/>
        <v>1800</v>
      </c>
      <c r="H600" s="649">
        <v>1800</v>
      </c>
      <c r="I600" s="604"/>
      <c r="J600" s="604"/>
      <c r="K600" s="604">
        <f t="shared" si="288"/>
        <v>1800</v>
      </c>
      <c r="L600" s="649">
        <v>1800</v>
      </c>
      <c r="M600" s="1011">
        <v>515</v>
      </c>
      <c r="N600" s="650">
        <v>515</v>
      </c>
      <c r="O600" s="604"/>
      <c r="P600" s="604"/>
      <c r="Q600" s="604"/>
      <c r="R600" s="604"/>
      <c r="S600" s="604">
        <f t="shared" si="282"/>
        <v>630</v>
      </c>
      <c r="T600" s="606">
        <v>630</v>
      </c>
      <c r="U600" s="604"/>
      <c r="V600" s="604"/>
      <c r="W600" s="604">
        <f t="shared" si="283"/>
        <v>0</v>
      </c>
      <c r="X600" s="604"/>
      <c r="Y600" s="604"/>
      <c r="Z600" s="604"/>
      <c r="AA600" s="604">
        <f t="shared" si="276"/>
        <v>599.61699999999996</v>
      </c>
      <c r="AB600" s="607">
        <v>599.61699999999996</v>
      </c>
      <c r="AC600" s="604"/>
      <c r="AD600" s="604"/>
      <c r="AE600" s="604">
        <f t="shared" si="277"/>
        <v>0</v>
      </c>
      <c r="AF600" s="604"/>
      <c r="AG600" s="604"/>
      <c r="AH600" s="604"/>
      <c r="AI600" s="604">
        <f t="shared" si="278"/>
        <v>630</v>
      </c>
      <c r="AJ600" s="606">
        <v>630</v>
      </c>
      <c r="AK600" s="604"/>
      <c r="AL600" s="604"/>
      <c r="AM600" s="604">
        <f t="shared" si="279"/>
        <v>630</v>
      </c>
      <c r="AN600" s="606">
        <v>630</v>
      </c>
      <c r="AO600" s="604"/>
      <c r="AP600" s="604"/>
      <c r="AQ600" s="604">
        <f t="shared" si="280"/>
        <v>1170</v>
      </c>
      <c r="AR600" s="604">
        <f t="shared" si="290"/>
        <v>1170</v>
      </c>
      <c r="AS600" s="604"/>
      <c r="AT600" s="604"/>
      <c r="AU600" s="604"/>
      <c r="AV600" s="604">
        <f t="shared" si="281"/>
        <v>1170</v>
      </c>
      <c r="AW600" s="604">
        <v>1170</v>
      </c>
      <c r="AX600" s="604"/>
      <c r="AY600" s="604"/>
      <c r="AZ600" s="604"/>
      <c r="BA600" s="497"/>
      <c r="BB600" s="497"/>
      <c r="BC600" s="497"/>
      <c r="BD600" s="497"/>
      <c r="BE600" s="899">
        <f t="shared" si="261"/>
        <v>0</v>
      </c>
      <c r="BF600" s="499">
        <v>2023</v>
      </c>
      <c r="BG600" s="499" t="s">
        <v>2324</v>
      </c>
      <c r="BH600" s="499" t="s">
        <v>2327</v>
      </c>
      <c r="BI600" s="551"/>
    </row>
    <row r="601" spans="1:61" s="503" customFormat="1" ht="31.5">
      <c r="A601" s="543" t="s">
        <v>174</v>
      </c>
      <c r="B601" s="645" t="s">
        <v>2250</v>
      </c>
      <c r="C601" s="651" t="s">
        <v>2073</v>
      </c>
      <c r="D601" s="603"/>
      <c r="E601" s="647" t="s">
        <v>206</v>
      </c>
      <c r="F601" s="648" t="s">
        <v>2251</v>
      </c>
      <c r="G601" s="604">
        <f t="shared" si="287"/>
        <v>1500</v>
      </c>
      <c r="H601" s="649">
        <v>1500</v>
      </c>
      <c r="I601" s="604"/>
      <c r="J601" s="604"/>
      <c r="K601" s="604">
        <f t="shared" si="288"/>
        <v>1500</v>
      </c>
      <c r="L601" s="649">
        <v>1500</v>
      </c>
      <c r="M601" s="1011">
        <v>430</v>
      </c>
      <c r="N601" s="650">
        <v>430</v>
      </c>
      <c r="O601" s="604"/>
      <c r="P601" s="604"/>
      <c r="Q601" s="604"/>
      <c r="R601" s="604"/>
      <c r="S601" s="604">
        <f t="shared" si="282"/>
        <v>600</v>
      </c>
      <c r="T601" s="606">
        <v>600</v>
      </c>
      <c r="U601" s="604"/>
      <c r="V601" s="604"/>
      <c r="W601" s="604">
        <f t="shared" si="283"/>
        <v>0</v>
      </c>
      <c r="X601" s="604"/>
      <c r="Y601" s="604"/>
      <c r="Z601" s="604"/>
      <c r="AA601" s="604">
        <f t="shared" si="276"/>
        <v>466.07799999999997</v>
      </c>
      <c r="AB601" s="607">
        <v>466.07799999999997</v>
      </c>
      <c r="AC601" s="604"/>
      <c r="AD601" s="604"/>
      <c r="AE601" s="604">
        <f t="shared" si="277"/>
        <v>0</v>
      </c>
      <c r="AF601" s="604"/>
      <c r="AG601" s="604"/>
      <c r="AH601" s="604"/>
      <c r="AI601" s="604">
        <f t="shared" si="278"/>
        <v>600</v>
      </c>
      <c r="AJ601" s="606">
        <v>600</v>
      </c>
      <c r="AK601" s="604"/>
      <c r="AL601" s="604"/>
      <c r="AM601" s="604">
        <f t="shared" si="279"/>
        <v>600</v>
      </c>
      <c r="AN601" s="606">
        <v>600</v>
      </c>
      <c r="AO601" s="604"/>
      <c r="AP601" s="604"/>
      <c r="AQ601" s="604">
        <f t="shared" si="280"/>
        <v>900</v>
      </c>
      <c r="AR601" s="604">
        <f t="shared" si="290"/>
        <v>900</v>
      </c>
      <c r="AS601" s="604"/>
      <c r="AT601" s="604"/>
      <c r="AU601" s="604"/>
      <c r="AV601" s="604">
        <f t="shared" si="281"/>
        <v>900</v>
      </c>
      <c r="AW601" s="604">
        <v>900</v>
      </c>
      <c r="AX601" s="604"/>
      <c r="AY601" s="604"/>
      <c r="AZ601" s="604"/>
      <c r="BA601" s="497"/>
      <c r="BB601" s="497"/>
      <c r="BC601" s="497"/>
      <c r="BD601" s="497"/>
      <c r="BE601" s="899">
        <f t="shared" si="261"/>
        <v>0</v>
      </c>
      <c r="BF601" s="499">
        <v>2023</v>
      </c>
      <c r="BG601" s="499" t="s">
        <v>2324</v>
      </c>
      <c r="BH601" s="499" t="s">
        <v>2327</v>
      </c>
      <c r="BI601" s="551"/>
    </row>
    <row r="602" spans="1:61" s="503" customFormat="1" ht="31.5">
      <c r="A602" s="597">
        <v>11</v>
      </c>
      <c r="B602" s="645" t="s">
        <v>2252</v>
      </c>
      <c r="C602" s="651" t="s">
        <v>2073</v>
      </c>
      <c r="D602" s="603"/>
      <c r="E602" s="647" t="s">
        <v>206</v>
      </c>
      <c r="F602" s="648" t="s">
        <v>2253</v>
      </c>
      <c r="G602" s="604">
        <f t="shared" si="287"/>
        <v>1500</v>
      </c>
      <c r="H602" s="649">
        <v>1500</v>
      </c>
      <c r="I602" s="604"/>
      <c r="J602" s="604"/>
      <c r="K602" s="604">
        <f t="shared" si="288"/>
        <v>1500</v>
      </c>
      <c r="L602" s="649">
        <v>1500</v>
      </c>
      <c r="M602" s="1011">
        <v>495</v>
      </c>
      <c r="N602" s="650">
        <v>495</v>
      </c>
      <c r="O602" s="604"/>
      <c r="P602" s="604"/>
      <c r="Q602" s="604"/>
      <c r="R602" s="604"/>
      <c r="S602" s="604">
        <f t="shared" si="282"/>
        <v>600</v>
      </c>
      <c r="T602" s="606">
        <v>600</v>
      </c>
      <c r="U602" s="604"/>
      <c r="V602" s="604"/>
      <c r="W602" s="604">
        <f t="shared" si="283"/>
        <v>0</v>
      </c>
      <c r="X602" s="604"/>
      <c r="Y602" s="604"/>
      <c r="Z602" s="604"/>
      <c r="AA602" s="604">
        <f t="shared" si="276"/>
        <v>456.58</v>
      </c>
      <c r="AB602" s="607">
        <v>456.58</v>
      </c>
      <c r="AC602" s="604"/>
      <c r="AD602" s="604"/>
      <c r="AE602" s="604">
        <f t="shared" si="277"/>
        <v>0</v>
      </c>
      <c r="AF602" s="604"/>
      <c r="AG602" s="604"/>
      <c r="AH602" s="604"/>
      <c r="AI602" s="604">
        <f t="shared" si="278"/>
        <v>600</v>
      </c>
      <c r="AJ602" s="606">
        <v>600</v>
      </c>
      <c r="AK602" s="604"/>
      <c r="AL602" s="604"/>
      <c r="AM602" s="604">
        <f t="shared" si="279"/>
        <v>600</v>
      </c>
      <c r="AN602" s="606">
        <v>600</v>
      </c>
      <c r="AO602" s="604"/>
      <c r="AP602" s="604"/>
      <c r="AQ602" s="604">
        <f t="shared" si="280"/>
        <v>900</v>
      </c>
      <c r="AR602" s="604">
        <f t="shared" si="290"/>
        <v>900</v>
      </c>
      <c r="AS602" s="604"/>
      <c r="AT602" s="604"/>
      <c r="AU602" s="604"/>
      <c r="AV602" s="604">
        <f t="shared" si="281"/>
        <v>900</v>
      </c>
      <c r="AW602" s="604">
        <v>900</v>
      </c>
      <c r="AX602" s="604"/>
      <c r="AY602" s="604"/>
      <c r="AZ602" s="604"/>
      <c r="BA602" s="497"/>
      <c r="BB602" s="497"/>
      <c r="BC602" s="497"/>
      <c r="BD602" s="497"/>
      <c r="BE602" s="899">
        <f t="shared" si="261"/>
        <v>0</v>
      </c>
      <c r="BF602" s="499">
        <v>2023</v>
      </c>
      <c r="BG602" s="499" t="s">
        <v>2324</v>
      </c>
      <c r="BH602" s="499" t="s">
        <v>2327</v>
      </c>
      <c r="BI602" s="551"/>
    </row>
    <row r="603" spans="1:61" s="501" customFormat="1" ht="30">
      <c r="A603" s="543" t="s">
        <v>179</v>
      </c>
      <c r="B603" s="645" t="s">
        <v>2254</v>
      </c>
      <c r="C603" s="651" t="s">
        <v>2084</v>
      </c>
      <c r="D603" s="603"/>
      <c r="E603" s="647" t="s">
        <v>206</v>
      </c>
      <c r="F603" s="648" t="s">
        <v>2255</v>
      </c>
      <c r="G603" s="604">
        <f t="shared" si="287"/>
        <v>600</v>
      </c>
      <c r="H603" s="649">
        <v>600</v>
      </c>
      <c r="I603" s="604"/>
      <c r="J603" s="604"/>
      <c r="K603" s="604">
        <f t="shared" si="288"/>
        <v>600</v>
      </c>
      <c r="L603" s="649">
        <v>600</v>
      </c>
      <c r="M603" s="1011">
        <v>210</v>
      </c>
      <c r="N603" s="650">
        <v>210</v>
      </c>
      <c r="O603" s="604"/>
      <c r="P603" s="604"/>
      <c r="Q603" s="604"/>
      <c r="R603" s="604"/>
      <c r="S603" s="604">
        <f t="shared" si="282"/>
        <v>300</v>
      </c>
      <c r="T603" s="606">
        <v>300</v>
      </c>
      <c r="U603" s="604"/>
      <c r="V603" s="604"/>
      <c r="W603" s="604">
        <f t="shared" si="283"/>
        <v>0</v>
      </c>
      <c r="X603" s="604"/>
      <c r="Y603" s="604"/>
      <c r="Z603" s="604"/>
      <c r="AA603" s="604">
        <f t="shared" si="276"/>
        <v>194.5</v>
      </c>
      <c r="AB603" s="607">
        <v>194.5</v>
      </c>
      <c r="AC603" s="604"/>
      <c r="AD603" s="604"/>
      <c r="AE603" s="604">
        <f t="shared" si="277"/>
        <v>0</v>
      </c>
      <c r="AF603" s="604"/>
      <c r="AG603" s="604"/>
      <c r="AH603" s="604"/>
      <c r="AI603" s="604">
        <f t="shared" si="278"/>
        <v>300</v>
      </c>
      <c r="AJ603" s="606">
        <v>300</v>
      </c>
      <c r="AK603" s="604"/>
      <c r="AL603" s="604"/>
      <c r="AM603" s="604">
        <f t="shared" si="279"/>
        <v>300</v>
      </c>
      <c r="AN603" s="606">
        <v>300</v>
      </c>
      <c r="AO603" s="604"/>
      <c r="AP603" s="604"/>
      <c r="AQ603" s="604">
        <f t="shared" si="280"/>
        <v>300</v>
      </c>
      <c r="AR603" s="604">
        <f t="shared" si="290"/>
        <v>300</v>
      </c>
      <c r="AS603" s="604"/>
      <c r="AT603" s="604"/>
      <c r="AU603" s="604"/>
      <c r="AV603" s="604">
        <f t="shared" si="281"/>
        <v>300</v>
      </c>
      <c r="AW603" s="604">
        <v>300</v>
      </c>
      <c r="AX603" s="604"/>
      <c r="AY603" s="604"/>
      <c r="AZ603" s="604"/>
      <c r="BA603" s="497"/>
      <c r="BB603" s="497"/>
      <c r="BC603" s="497"/>
      <c r="BD603" s="497"/>
      <c r="BE603" s="899">
        <f t="shared" si="261"/>
        <v>0</v>
      </c>
      <c r="BF603" s="499">
        <v>2023</v>
      </c>
      <c r="BG603" s="499" t="s">
        <v>2324</v>
      </c>
      <c r="BH603" s="499" t="s">
        <v>2327</v>
      </c>
      <c r="BI603" s="551"/>
    </row>
    <row r="604" spans="1:61" s="501" customFormat="1" ht="31.5">
      <c r="A604" s="597">
        <v>12</v>
      </c>
      <c r="B604" s="645" t="s">
        <v>2256</v>
      </c>
      <c r="C604" s="651" t="s">
        <v>2084</v>
      </c>
      <c r="D604" s="603"/>
      <c r="E604" s="647" t="s">
        <v>206</v>
      </c>
      <c r="F604" s="648" t="s">
        <v>2257</v>
      </c>
      <c r="G604" s="604">
        <f t="shared" si="287"/>
        <v>500</v>
      </c>
      <c r="H604" s="649">
        <v>500</v>
      </c>
      <c r="I604" s="604"/>
      <c r="J604" s="604"/>
      <c r="K604" s="604">
        <f t="shared" si="288"/>
        <v>500</v>
      </c>
      <c r="L604" s="649">
        <v>500</v>
      </c>
      <c r="M604" s="1011"/>
      <c r="N604" s="650"/>
      <c r="O604" s="604"/>
      <c r="P604" s="604"/>
      <c r="Q604" s="604"/>
      <c r="R604" s="604"/>
      <c r="S604" s="604">
        <f t="shared" si="282"/>
        <v>250</v>
      </c>
      <c r="T604" s="606">
        <v>250</v>
      </c>
      <c r="U604" s="604"/>
      <c r="V604" s="604"/>
      <c r="W604" s="604">
        <f t="shared" si="283"/>
        <v>0</v>
      </c>
      <c r="X604" s="604"/>
      <c r="Y604" s="604"/>
      <c r="Z604" s="604"/>
      <c r="AA604" s="604">
        <f t="shared" si="276"/>
        <v>0</v>
      </c>
      <c r="AB604" s="607"/>
      <c r="AC604" s="604"/>
      <c r="AD604" s="604"/>
      <c r="AE604" s="604">
        <f t="shared" si="277"/>
        <v>0</v>
      </c>
      <c r="AF604" s="604"/>
      <c r="AG604" s="604"/>
      <c r="AH604" s="604"/>
      <c r="AI604" s="604">
        <f t="shared" si="278"/>
        <v>250</v>
      </c>
      <c r="AJ604" s="606">
        <v>250</v>
      </c>
      <c r="AK604" s="604"/>
      <c r="AL604" s="604"/>
      <c r="AM604" s="604">
        <f t="shared" si="279"/>
        <v>250</v>
      </c>
      <c r="AN604" s="606">
        <v>250</v>
      </c>
      <c r="AO604" s="604"/>
      <c r="AP604" s="604"/>
      <c r="AQ604" s="604">
        <f t="shared" si="280"/>
        <v>250</v>
      </c>
      <c r="AR604" s="604">
        <f t="shared" si="290"/>
        <v>250</v>
      </c>
      <c r="AS604" s="604"/>
      <c r="AT604" s="604"/>
      <c r="AU604" s="604"/>
      <c r="AV604" s="604">
        <f t="shared" si="281"/>
        <v>250</v>
      </c>
      <c r="AW604" s="604">
        <v>250</v>
      </c>
      <c r="AX604" s="604"/>
      <c r="AY604" s="604"/>
      <c r="AZ604" s="604"/>
      <c r="BA604" s="497"/>
      <c r="BB604" s="497"/>
      <c r="BC604" s="497"/>
      <c r="BD604" s="497"/>
      <c r="BE604" s="899">
        <f t="shared" si="261"/>
        <v>0</v>
      </c>
      <c r="BF604" s="499">
        <v>2023</v>
      </c>
      <c r="BG604" s="499" t="s">
        <v>2324</v>
      </c>
      <c r="BH604" s="499" t="s">
        <v>2327</v>
      </c>
      <c r="BI604" s="551"/>
    </row>
    <row r="605" spans="1:61" s="501" customFormat="1" ht="31.5">
      <c r="A605" s="543" t="s">
        <v>183</v>
      </c>
      <c r="B605" s="645" t="s">
        <v>2258</v>
      </c>
      <c r="C605" s="651" t="s">
        <v>2084</v>
      </c>
      <c r="D605" s="603"/>
      <c r="E605" s="647" t="s">
        <v>206</v>
      </c>
      <c r="F605" s="648" t="s">
        <v>2259</v>
      </c>
      <c r="G605" s="604">
        <f t="shared" si="287"/>
        <v>1000</v>
      </c>
      <c r="H605" s="649">
        <v>1000</v>
      </c>
      <c r="I605" s="604"/>
      <c r="J605" s="604"/>
      <c r="K605" s="604">
        <f t="shared" si="288"/>
        <v>1000</v>
      </c>
      <c r="L605" s="649">
        <v>1000</v>
      </c>
      <c r="M605" s="1011"/>
      <c r="N605" s="650"/>
      <c r="O605" s="604"/>
      <c r="P605" s="604"/>
      <c r="Q605" s="604"/>
      <c r="R605" s="604"/>
      <c r="S605" s="604">
        <f t="shared" si="282"/>
        <v>400</v>
      </c>
      <c r="T605" s="606">
        <v>400</v>
      </c>
      <c r="U605" s="604"/>
      <c r="V605" s="604"/>
      <c r="W605" s="604">
        <f t="shared" si="283"/>
        <v>0</v>
      </c>
      <c r="X605" s="604"/>
      <c r="Y605" s="604"/>
      <c r="Z605" s="604"/>
      <c r="AA605" s="604">
        <f t="shared" si="276"/>
        <v>337.74900000000002</v>
      </c>
      <c r="AB605" s="607">
        <v>337.74900000000002</v>
      </c>
      <c r="AC605" s="604"/>
      <c r="AD605" s="604"/>
      <c r="AE605" s="604">
        <f t="shared" si="277"/>
        <v>0</v>
      </c>
      <c r="AF605" s="604"/>
      <c r="AG605" s="604"/>
      <c r="AH605" s="604"/>
      <c r="AI605" s="604">
        <f t="shared" si="278"/>
        <v>400</v>
      </c>
      <c r="AJ605" s="606">
        <v>400</v>
      </c>
      <c r="AK605" s="604"/>
      <c r="AL605" s="604"/>
      <c r="AM605" s="604">
        <f t="shared" si="279"/>
        <v>400</v>
      </c>
      <c r="AN605" s="606">
        <v>400</v>
      </c>
      <c r="AO605" s="604"/>
      <c r="AP605" s="604"/>
      <c r="AQ605" s="604">
        <f t="shared" si="280"/>
        <v>600</v>
      </c>
      <c r="AR605" s="604">
        <f t="shared" si="290"/>
        <v>600</v>
      </c>
      <c r="AS605" s="604"/>
      <c r="AT605" s="604"/>
      <c r="AU605" s="604"/>
      <c r="AV605" s="604">
        <f t="shared" si="281"/>
        <v>600</v>
      </c>
      <c r="AW605" s="604">
        <v>600</v>
      </c>
      <c r="AX605" s="604"/>
      <c r="AY605" s="604"/>
      <c r="AZ605" s="604"/>
      <c r="BA605" s="497"/>
      <c r="BB605" s="497"/>
      <c r="BC605" s="497"/>
      <c r="BD605" s="497"/>
      <c r="BE605" s="899">
        <f t="shared" si="261"/>
        <v>0</v>
      </c>
      <c r="BF605" s="499">
        <v>2023</v>
      </c>
      <c r="BG605" s="499" t="s">
        <v>2324</v>
      </c>
      <c r="BH605" s="499" t="s">
        <v>2327</v>
      </c>
      <c r="BI605" s="551"/>
    </row>
    <row r="606" spans="1:61" s="503" customFormat="1" ht="30">
      <c r="A606" s="597">
        <v>13</v>
      </c>
      <c r="B606" s="645" t="s">
        <v>2260</v>
      </c>
      <c r="C606" s="651" t="s">
        <v>2217</v>
      </c>
      <c r="D606" s="603"/>
      <c r="E606" s="647" t="s">
        <v>206</v>
      </c>
      <c r="F606" s="648" t="s">
        <v>2261</v>
      </c>
      <c r="G606" s="604">
        <f t="shared" si="287"/>
        <v>3000</v>
      </c>
      <c r="H606" s="649">
        <v>3000</v>
      </c>
      <c r="I606" s="604"/>
      <c r="J606" s="604"/>
      <c r="K606" s="604">
        <f t="shared" si="288"/>
        <v>3000</v>
      </c>
      <c r="L606" s="649">
        <v>3000</v>
      </c>
      <c r="M606" s="1011"/>
      <c r="N606" s="650"/>
      <c r="O606" s="604"/>
      <c r="P606" s="604"/>
      <c r="Q606" s="604"/>
      <c r="R606" s="604"/>
      <c r="S606" s="604">
        <f t="shared" si="282"/>
        <v>1050</v>
      </c>
      <c r="T606" s="606">
        <v>1050</v>
      </c>
      <c r="U606" s="604"/>
      <c r="V606" s="604"/>
      <c r="W606" s="604">
        <f t="shared" si="283"/>
        <v>0</v>
      </c>
      <c r="X606" s="604"/>
      <c r="Y606" s="604"/>
      <c r="Z606" s="604"/>
      <c r="AA606" s="604">
        <f t="shared" si="276"/>
        <v>1029</v>
      </c>
      <c r="AB606" s="607">
        <v>1029</v>
      </c>
      <c r="AC606" s="604"/>
      <c r="AD606" s="604"/>
      <c r="AE606" s="604">
        <f t="shared" si="277"/>
        <v>0</v>
      </c>
      <c r="AF606" s="604"/>
      <c r="AG606" s="604"/>
      <c r="AH606" s="604"/>
      <c r="AI606" s="604">
        <f t="shared" si="278"/>
        <v>1050</v>
      </c>
      <c r="AJ606" s="606">
        <v>1050</v>
      </c>
      <c r="AK606" s="604"/>
      <c r="AL606" s="604"/>
      <c r="AM606" s="604">
        <f t="shared" si="279"/>
        <v>1050</v>
      </c>
      <c r="AN606" s="606">
        <v>1050</v>
      </c>
      <c r="AO606" s="604"/>
      <c r="AP606" s="604"/>
      <c r="AQ606" s="604">
        <f t="shared" si="280"/>
        <v>1950</v>
      </c>
      <c r="AR606" s="604">
        <f t="shared" si="290"/>
        <v>1950</v>
      </c>
      <c r="AS606" s="604"/>
      <c r="AT606" s="604"/>
      <c r="AU606" s="604"/>
      <c r="AV606" s="604">
        <f t="shared" si="281"/>
        <v>1950</v>
      </c>
      <c r="AW606" s="604">
        <v>1950</v>
      </c>
      <c r="AX606" s="604"/>
      <c r="AY606" s="604"/>
      <c r="AZ606" s="604"/>
      <c r="BA606" s="497"/>
      <c r="BB606" s="497"/>
      <c r="BC606" s="497"/>
      <c r="BD606" s="497"/>
      <c r="BE606" s="899">
        <f t="shared" si="261"/>
        <v>0</v>
      </c>
      <c r="BF606" s="499">
        <v>2023</v>
      </c>
      <c r="BG606" s="499" t="s">
        <v>2324</v>
      </c>
      <c r="BH606" s="499" t="s">
        <v>2327</v>
      </c>
      <c r="BI606" s="551"/>
    </row>
    <row r="607" spans="1:61" s="501" customFormat="1" ht="30">
      <c r="A607" s="543" t="s">
        <v>188</v>
      </c>
      <c r="B607" s="645" t="s">
        <v>2262</v>
      </c>
      <c r="C607" s="651" t="s">
        <v>2217</v>
      </c>
      <c r="D607" s="603"/>
      <c r="E607" s="647" t="s">
        <v>206</v>
      </c>
      <c r="F607" s="648" t="s">
        <v>2263</v>
      </c>
      <c r="G607" s="604">
        <f t="shared" si="287"/>
        <v>1150</v>
      </c>
      <c r="H607" s="649">
        <v>1150</v>
      </c>
      <c r="I607" s="604"/>
      <c r="J607" s="604"/>
      <c r="K607" s="604">
        <f t="shared" si="288"/>
        <v>1150</v>
      </c>
      <c r="L607" s="649">
        <v>1150</v>
      </c>
      <c r="M607" s="1011"/>
      <c r="N607" s="650"/>
      <c r="O607" s="604"/>
      <c r="P607" s="604"/>
      <c r="Q607" s="604"/>
      <c r="R607" s="604"/>
      <c r="S607" s="604">
        <f t="shared" si="282"/>
        <v>460</v>
      </c>
      <c r="T607" s="606">
        <v>460</v>
      </c>
      <c r="U607" s="604"/>
      <c r="V607" s="604"/>
      <c r="W607" s="604">
        <f t="shared" si="283"/>
        <v>0</v>
      </c>
      <c r="X607" s="604"/>
      <c r="Y607" s="604"/>
      <c r="Z607" s="604"/>
      <c r="AA607" s="604">
        <f t="shared" si="276"/>
        <v>375.37099999999998</v>
      </c>
      <c r="AB607" s="607">
        <v>375.37099999999998</v>
      </c>
      <c r="AC607" s="604"/>
      <c r="AD607" s="604"/>
      <c r="AE607" s="604">
        <f t="shared" si="277"/>
        <v>0</v>
      </c>
      <c r="AF607" s="604"/>
      <c r="AG607" s="604"/>
      <c r="AH607" s="604"/>
      <c r="AI607" s="604">
        <f t="shared" si="278"/>
        <v>460</v>
      </c>
      <c r="AJ607" s="606">
        <v>460</v>
      </c>
      <c r="AK607" s="604"/>
      <c r="AL607" s="604"/>
      <c r="AM607" s="604">
        <f t="shared" si="279"/>
        <v>460</v>
      </c>
      <c r="AN607" s="606">
        <v>460</v>
      </c>
      <c r="AO607" s="604"/>
      <c r="AP607" s="604"/>
      <c r="AQ607" s="604">
        <f t="shared" si="280"/>
        <v>690</v>
      </c>
      <c r="AR607" s="604">
        <f t="shared" si="290"/>
        <v>690</v>
      </c>
      <c r="AS607" s="604"/>
      <c r="AT607" s="604"/>
      <c r="AU607" s="604"/>
      <c r="AV607" s="604">
        <f t="shared" si="281"/>
        <v>690</v>
      </c>
      <c r="AW607" s="604">
        <v>690</v>
      </c>
      <c r="AX607" s="604"/>
      <c r="AY607" s="604"/>
      <c r="AZ607" s="604"/>
      <c r="BA607" s="497"/>
      <c r="BB607" s="497"/>
      <c r="BC607" s="497"/>
      <c r="BD607" s="497"/>
      <c r="BE607" s="899">
        <f t="shared" si="261"/>
        <v>0</v>
      </c>
      <c r="BF607" s="499">
        <v>2023</v>
      </c>
      <c r="BG607" s="499" t="s">
        <v>2324</v>
      </c>
      <c r="BH607" s="499" t="s">
        <v>2327</v>
      </c>
      <c r="BI607" s="551"/>
    </row>
    <row r="608" spans="1:61" s="501" customFormat="1" ht="31.5">
      <c r="A608" s="597">
        <v>14</v>
      </c>
      <c r="B608" s="645" t="s">
        <v>2264</v>
      </c>
      <c r="C608" s="651" t="s">
        <v>2061</v>
      </c>
      <c r="D608" s="603"/>
      <c r="E608" s="647" t="s">
        <v>206</v>
      </c>
      <c r="F608" s="648" t="s">
        <v>2265</v>
      </c>
      <c r="G608" s="604">
        <f t="shared" si="287"/>
        <v>1325</v>
      </c>
      <c r="H608" s="649">
        <v>1325</v>
      </c>
      <c r="I608" s="604"/>
      <c r="J608" s="604"/>
      <c r="K608" s="604">
        <f t="shared" si="288"/>
        <v>1325</v>
      </c>
      <c r="L608" s="649">
        <v>1325</v>
      </c>
      <c r="M608" s="1011"/>
      <c r="N608" s="650"/>
      <c r="O608" s="604"/>
      <c r="P608" s="604"/>
      <c r="Q608" s="604"/>
      <c r="R608" s="604"/>
      <c r="S608" s="604">
        <f t="shared" si="282"/>
        <v>530</v>
      </c>
      <c r="T608" s="606">
        <v>530</v>
      </c>
      <c r="U608" s="604"/>
      <c r="V608" s="604"/>
      <c r="W608" s="604">
        <f t="shared" si="283"/>
        <v>0</v>
      </c>
      <c r="X608" s="604"/>
      <c r="Y608" s="604"/>
      <c r="Z608" s="604"/>
      <c r="AA608" s="604">
        <f t="shared" si="276"/>
        <v>491.24</v>
      </c>
      <c r="AB608" s="607">
        <v>491.24</v>
      </c>
      <c r="AC608" s="604"/>
      <c r="AD608" s="604"/>
      <c r="AE608" s="604">
        <f t="shared" si="277"/>
        <v>0</v>
      </c>
      <c r="AF608" s="604"/>
      <c r="AG608" s="604"/>
      <c r="AH608" s="604"/>
      <c r="AI608" s="604">
        <f t="shared" si="278"/>
        <v>530</v>
      </c>
      <c r="AJ608" s="606">
        <v>530</v>
      </c>
      <c r="AK608" s="604"/>
      <c r="AL608" s="604"/>
      <c r="AM608" s="604">
        <f t="shared" si="279"/>
        <v>530</v>
      </c>
      <c r="AN608" s="606">
        <v>530</v>
      </c>
      <c r="AO608" s="604"/>
      <c r="AP608" s="604"/>
      <c r="AQ608" s="604">
        <f t="shared" si="280"/>
        <v>795</v>
      </c>
      <c r="AR608" s="604">
        <f t="shared" si="290"/>
        <v>795</v>
      </c>
      <c r="AS608" s="604"/>
      <c r="AT608" s="604"/>
      <c r="AU608" s="604"/>
      <c r="AV608" s="604">
        <f t="shared" si="281"/>
        <v>795</v>
      </c>
      <c r="AW608" s="604">
        <v>795</v>
      </c>
      <c r="AX608" s="604"/>
      <c r="AY608" s="604"/>
      <c r="AZ608" s="604"/>
      <c r="BA608" s="497"/>
      <c r="BB608" s="497"/>
      <c r="BC608" s="497"/>
      <c r="BD608" s="497"/>
      <c r="BE608" s="899">
        <f t="shared" si="261"/>
        <v>0</v>
      </c>
      <c r="BF608" s="499">
        <v>2023</v>
      </c>
      <c r="BG608" s="499" t="s">
        <v>2324</v>
      </c>
      <c r="BH608" s="499" t="s">
        <v>2327</v>
      </c>
      <c r="BI608" s="551"/>
    </row>
    <row r="609" spans="1:61" s="501" customFormat="1" ht="18.75" hidden="1">
      <c r="A609" s="543" t="s">
        <v>493</v>
      </c>
      <c r="B609" s="645" t="s">
        <v>2266</v>
      </c>
      <c r="C609" s="651" t="s">
        <v>2064</v>
      </c>
      <c r="D609" s="603"/>
      <c r="E609" s="647">
        <v>2023</v>
      </c>
      <c r="F609" s="648" t="s">
        <v>2267</v>
      </c>
      <c r="G609" s="604">
        <f t="shared" si="287"/>
        <v>100</v>
      </c>
      <c r="H609" s="649">
        <v>100</v>
      </c>
      <c r="I609" s="604"/>
      <c r="J609" s="604"/>
      <c r="K609" s="604">
        <f t="shared" si="288"/>
        <v>100</v>
      </c>
      <c r="L609" s="649">
        <v>100</v>
      </c>
      <c r="M609" s="1011"/>
      <c r="N609" s="650"/>
      <c r="O609" s="604"/>
      <c r="P609" s="604"/>
      <c r="Q609" s="604"/>
      <c r="R609" s="604"/>
      <c r="S609" s="604">
        <f t="shared" si="282"/>
        <v>100</v>
      </c>
      <c r="T609" s="606">
        <v>100</v>
      </c>
      <c r="U609" s="604"/>
      <c r="V609" s="604"/>
      <c r="W609" s="604">
        <f t="shared" si="283"/>
        <v>0</v>
      </c>
      <c r="X609" s="604"/>
      <c r="Y609" s="604"/>
      <c r="Z609" s="604"/>
      <c r="AA609" s="604">
        <f t="shared" si="276"/>
        <v>96.186999999999998</v>
      </c>
      <c r="AB609" s="607">
        <v>96.186999999999998</v>
      </c>
      <c r="AC609" s="604"/>
      <c r="AD609" s="604"/>
      <c r="AE609" s="604">
        <f t="shared" si="277"/>
        <v>0</v>
      </c>
      <c r="AF609" s="604"/>
      <c r="AG609" s="604"/>
      <c r="AH609" s="604"/>
      <c r="AI609" s="604">
        <f t="shared" si="278"/>
        <v>100</v>
      </c>
      <c r="AJ609" s="606">
        <v>100</v>
      </c>
      <c r="AK609" s="604"/>
      <c r="AL609" s="604"/>
      <c r="AM609" s="604">
        <f t="shared" si="279"/>
        <v>100</v>
      </c>
      <c r="AN609" s="606">
        <v>100</v>
      </c>
      <c r="AO609" s="604"/>
      <c r="AP609" s="604"/>
      <c r="AQ609" s="604">
        <f t="shared" si="280"/>
        <v>0</v>
      </c>
      <c r="AR609" s="604">
        <f t="shared" si="290"/>
        <v>0</v>
      </c>
      <c r="AS609" s="604"/>
      <c r="AT609" s="604"/>
      <c r="AU609" s="604"/>
      <c r="AV609" s="604">
        <f t="shared" si="281"/>
        <v>0</v>
      </c>
      <c r="AW609" s="604">
        <v>0</v>
      </c>
      <c r="AX609" s="604"/>
      <c r="AY609" s="604"/>
      <c r="AZ609" s="604"/>
      <c r="BA609" s="497"/>
      <c r="BB609" s="497"/>
      <c r="BC609" s="497"/>
      <c r="BD609" s="497"/>
      <c r="BE609" s="899">
        <f t="shared" si="261"/>
        <v>0</v>
      </c>
      <c r="BF609" s="499">
        <v>2023</v>
      </c>
      <c r="BG609" s="499" t="s">
        <v>910</v>
      </c>
      <c r="BH609" s="499"/>
      <c r="BI609" s="551"/>
    </row>
    <row r="610" spans="1:61" s="503" customFormat="1" ht="31.5">
      <c r="A610" s="597">
        <v>15</v>
      </c>
      <c r="B610" s="645" t="s">
        <v>2268</v>
      </c>
      <c r="C610" s="651" t="s">
        <v>2064</v>
      </c>
      <c r="D610" s="603"/>
      <c r="E610" s="647">
        <v>2023</v>
      </c>
      <c r="F610" s="648" t="s">
        <v>2269</v>
      </c>
      <c r="G610" s="604">
        <f t="shared" si="287"/>
        <v>875</v>
      </c>
      <c r="H610" s="649">
        <v>875</v>
      </c>
      <c r="I610" s="604"/>
      <c r="J610" s="604"/>
      <c r="K610" s="604">
        <f t="shared" si="288"/>
        <v>875</v>
      </c>
      <c r="L610" s="649">
        <v>875</v>
      </c>
      <c r="M610" s="1011">
        <v>300</v>
      </c>
      <c r="N610" s="650">
        <v>300</v>
      </c>
      <c r="O610" s="604"/>
      <c r="P610" s="604"/>
      <c r="Q610" s="604"/>
      <c r="R610" s="604"/>
      <c r="S610" s="604">
        <f t="shared" si="282"/>
        <v>440</v>
      </c>
      <c r="T610" s="606">
        <v>440</v>
      </c>
      <c r="U610" s="604"/>
      <c r="V610" s="604"/>
      <c r="W610" s="604">
        <f t="shared" si="283"/>
        <v>0</v>
      </c>
      <c r="X610" s="604"/>
      <c r="Y610" s="604"/>
      <c r="Z610" s="604"/>
      <c r="AA610" s="604">
        <f t="shared" si="276"/>
        <v>286.65800000000002</v>
      </c>
      <c r="AB610" s="607">
        <v>286.65800000000002</v>
      </c>
      <c r="AC610" s="604"/>
      <c r="AD610" s="604"/>
      <c r="AE610" s="604">
        <f t="shared" si="277"/>
        <v>0</v>
      </c>
      <c r="AF610" s="604"/>
      <c r="AG610" s="604"/>
      <c r="AH610" s="604"/>
      <c r="AI610" s="604">
        <f t="shared" si="278"/>
        <v>440</v>
      </c>
      <c r="AJ610" s="606">
        <v>440</v>
      </c>
      <c r="AK610" s="604"/>
      <c r="AL610" s="604"/>
      <c r="AM610" s="604">
        <f t="shared" si="279"/>
        <v>440</v>
      </c>
      <c r="AN610" s="606">
        <v>440</v>
      </c>
      <c r="AO610" s="604"/>
      <c r="AP610" s="604"/>
      <c r="AQ610" s="604">
        <f t="shared" si="280"/>
        <v>435</v>
      </c>
      <c r="AR610" s="604">
        <f t="shared" si="290"/>
        <v>435</v>
      </c>
      <c r="AS610" s="604"/>
      <c r="AT610" s="604"/>
      <c r="AU610" s="604"/>
      <c r="AV610" s="604">
        <f t="shared" si="281"/>
        <v>435</v>
      </c>
      <c r="AW610" s="604">
        <v>435</v>
      </c>
      <c r="AX610" s="604"/>
      <c r="AY610" s="604"/>
      <c r="AZ610" s="604"/>
      <c r="BA610" s="497"/>
      <c r="BB610" s="497"/>
      <c r="BC610" s="497"/>
      <c r="BD610" s="497"/>
      <c r="BE610" s="899">
        <f t="shared" si="261"/>
        <v>0</v>
      </c>
      <c r="BF610" s="499">
        <v>2023</v>
      </c>
      <c r="BG610" s="499" t="s">
        <v>2324</v>
      </c>
      <c r="BH610" s="499" t="s">
        <v>2327</v>
      </c>
      <c r="BI610" s="551"/>
    </row>
    <row r="611" spans="1:61" s="501" customFormat="1" ht="31.5">
      <c r="A611" s="543" t="s">
        <v>497</v>
      </c>
      <c r="B611" s="645" t="s">
        <v>2270</v>
      </c>
      <c r="C611" s="651" t="s">
        <v>2081</v>
      </c>
      <c r="D611" s="652"/>
      <c r="E611" s="647" t="s">
        <v>206</v>
      </c>
      <c r="F611" s="648" t="s">
        <v>2271</v>
      </c>
      <c r="G611" s="604">
        <f t="shared" si="287"/>
        <v>1300</v>
      </c>
      <c r="H611" s="649">
        <v>1300</v>
      </c>
      <c r="I611" s="604"/>
      <c r="J611" s="604"/>
      <c r="K611" s="604">
        <f t="shared" si="288"/>
        <v>1300</v>
      </c>
      <c r="L611" s="649">
        <v>1300</v>
      </c>
      <c r="M611" s="1011">
        <v>400</v>
      </c>
      <c r="N611" s="650">
        <v>400</v>
      </c>
      <c r="O611" s="604"/>
      <c r="P611" s="604"/>
      <c r="Q611" s="604"/>
      <c r="R611" s="604"/>
      <c r="S611" s="604">
        <f t="shared" si="282"/>
        <v>520</v>
      </c>
      <c r="T611" s="606">
        <v>520</v>
      </c>
      <c r="U611" s="604"/>
      <c r="V611" s="604"/>
      <c r="W611" s="604">
        <f t="shared" si="283"/>
        <v>0</v>
      </c>
      <c r="X611" s="604"/>
      <c r="Y611" s="604"/>
      <c r="Z611" s="604"/>
      <c r="AA611" s="604">
        <f t="shared" si="276"/>
        <v>455</v>
      </c>
      <c r="AB611" s="607">
        <v>455</v>
      </c>
      <c r="AC611" s="604"/>
      <c r="AD611" s="604"/>
      <c r="AE611" s="604">
        <f t="shared" si="277"/>
        <v>0</v>
      </c>
      <c r="AF611" s="604"/>
      <c r="AG611" s="604"/>
      <c r="AH611" s="604"/>
      <c r="AI611" s="604">
        <f t="shared" si="278"/>
        <v>520</v>
      </c>
      <c r="AJ611" s="606">
        <v>520</v>
      </c>
      <c r="AK611" s="604"/>
      <c r="AL611" s="604"/>
      <c r="AM611" s="604">
        <f t="shared" si="279"/>
        <v>520</v>
      </c>
      <c r="AN611" s="606">
        <v>520</v>
      </c>
      <c r="AO611" s="604"/>
      <c r="AP611" s="604"/>
      <c r="AQ611" s="604">
        <f t="shared" si="280"/>
        <v>780</v>
      </c>
      <c r="AR611" s="604">
        <f t="shared" si="290"/>
        <v>780</v>
      </c>
      <c r="AS611" s="604"/>
      <c r="AT611" s="604"/>
      <c r="AU611" s="604"/>
      <c r="AV611" s="604">
        <f t="shared" si="281"/>
        <v>780</v>
      </c>
      <c r="AW611" s="604">
        <v>780</v>
      </c>
      <c r="AX611" s="604"/>
      <c r="AY611" s="604"/>
      <c r="AZ611" s="604"/>
      <c r="BA611" s="497"/>
      <c r="BB611" s="497"/>
      <c r="BC611" s="497"/>
      <c r="BD611" s="497"/>
      <c r="BE611" s="899">
        <f t="shared" si="261"/>
        <v>0</v>
      </c>
      <c r="BF611" s="499">
        <v>2023</v>
      </c>
      <c r="BG611" s="499" t="s">
        <v>2324</v>
      </c>
      <c r="BH611" s="499" t="s">
        <v>2327</v>
      </c>
      <c r="BI611" s="653"/>
    </row>
    <row r="612" spans="1:61" s="501" customFormat="1" ht="31.5">
      <c r="A612" s="597">
        <v>16</v>
      </c>
      <c r="B612" s="645" t="s">
        <v>2272</v>
      </c>
      <c r="C612" s="651" t="s">
        <v>2081</v>
      </c>
      <c r="D612" s="603"/>
      <c r="E612" s="647" t="s">
        <v>206</v>
      </c>
      <c r="F612" s="648" t="s">
        <v>2273</v>
      </c>
      <c r="G612" s="604">
        <f t="shared" si="287"/>
        <v>2000</v>
      </c>
      <c r="H612" s="649">
        <v>2000</v>
      </c>
      <c r="I612" s="604"/>
      <c r="J612" s="604"/>
      <c r="K612" s="604">
        <f t="shared" si="288"/>
        <v>2000</v>
      </c>
      <c r="L612" s="649">
        <v>2000</v>
      </c>
      <c r="M612" s="1011">
        <v>475</v>
      </c>
      <c r="N612" s="650">
        <v>475</v>
      </c>
      <c r="O612" s="604"/>
      <c r="P612" s="604"/>
      <c r="Q612" s="604"/>
      <c r="R612" s="604"/>
      <c r="S612" s="604">
        <f t="shared" si="282"/>
        <v>700</v>
      </c>
      <c r="T612" s="606">
        <v>700</v>
      </c>
      <c r="U612" s="604"/>
      <c r="V612" s="604"/>
      <c r="W612" s="604">
        <f t="shared" si="283"/>
        <v>0</v>
      </c>
      <c r="X612" s="604"/>
      <c r="Y612" s="604"/>
      <c r="Z612" s="604"/>
      <c r="AA612" s="604">
        <f t="shared" si="276"/>
        <v>684.07899999999995</v>
      </c>
      <c r="AB612" s="607">
        <v>684.07899999999995</v>
      </c>
      <c r="AC612" s="604"/>
      <c r="AD612" s="604"/>
      <c r="AE612" s="604">
        <f t="shared" si="277"/>
        <v>0</v>
      </c>
      <c r="AF612" s="604"/>
      <c r="AG612" s="604"/>
      <c r="AH612" s="604"/>
      <c r="AI612" s="604">
        <f t="shared" si="278"/>
        <v>700</v>
      </c>
      <c r="AJ612" s="606">
        <v>700</v>
      </c>
      <c r="AK612" s="604"/>
      <c r="AL612" s="604"/>
      <c r="AM612" s="604">
        <f t="shared" si="279"/>
        <v>700</v>
      </c>
      <c r="AN612" s="606">
        <v>700</v>
      </c>
      <c r="AO612" s="604"/>
      <c r="AP612" s="604"/>
      <c r="AQ612" s="604">
        <f t="shared" si="280"/>
        <v>1300</v>
      </c>
      <c r="AR612" s="604">
        <f t="shared" si="290"/>
        <v>1300</v>
      </c>
      <c r="AS612" s="604"/>
      <c r="AT612" s="604"/>
      <c r="AU612" s="604"/>
      <c r="AV612" s="604">
        <f t="shared" si="281"/>
        <v>1300</v>
      </c>
      <c r="AW612" s="604">
        <v>1300</v>
      </c>
      <c r="AX612" s="604"/>
      <c r="AY612" s="604"/>
      <c r="AZ612" s="604"/>
      <c r="BA612" s="497"/>
      <c r="BB612" s="497"/>
      <c r="BC612" s="497"/>
      <c r="BD612" s="497"/>
      <c r="BE612" s="899">
        <f t="shared" si="261"/>
        <v>0</v>
      </c>
      <c r="BF612" s="499">
        <v>2023</v>
      </c>
      <c r="BG612" s="499" t="s">
        <v>2324</v>
      </c>
      <c r="BH612" s="499" t="s">
        <v>2327</v>
      </c>
      <c r="BI612" s="551"/>
    </row>
    <row r="613" spans="1:61" s="501" customFormat="1" ht="31.5">
      <c r="A613" s="543" t="s">
        <v>502</v>
      </c>
      <c r="B613" s="645" t="s">
        <v>2274</v>
      </c>
      <c r="C613" s="651" t="s">
        <v>2070</v>
      </c>
      <c r="D613" s="603"/>
      <c r="E613" s="647" t="s">
        <v>206</v>
      </c>
      <c r="F613" s="648" t="s">
        <v>2275</v>
      </c>
      <c r="G613" s="604">
        <f t="shared" si="287"/>
        <v>950</v>
      </c>
      <c r="H613" s="649">
        <v>950</v>
      </c>
      <c r="I613" s="604"/>
      <c r="J613" s="604"/>
      <c r="K613" s="604">
        <f t="shared" si="288"/>
        <v>950</v>
      </c>
      <c r="L613" s="649">
        <v>950</v>
      </c>
      <c r="M613" s="1011">
        <v>310</v>
      </c>
      <c r="N613" s="650">
        <v>310</v>
      </c>
      <c r="O613" s="604"/>
      <c r="P613" s="604"/>
      <c r="Q613" s="604"/>
      <c r="R613" s="604"/>
      <c r="S613" s="604">
        <f t="shared" si="282"/>
        <v>470</v>
      </c>
      <c r="T613" s="606">
        <v>470</v>
      </c>
      <c r="U613" s="604"/>
      <c r="V613" s="604"/>
      <c r="W613" s="604">
        <f t="shared" si="283"/>
        <v>0</v>
      </c>
      <c r="X613" s="604"/>
      <c r="Y613" s="604"/>
      <c r="Z613" s="604"/>
      <c r="AA613" s="604">
        <f t="shared" si="276"/>
        <v>320.25900000000001</v>
      </c>
      <c r="AB613" s="607">
        <v>320.25900000000001</v>
      </c>
      <c r="AC613" s="604"/>
      <c r="AD613" s="604"/>
      <c r="AE613" s="604">
        <f t="shared" si="277"/>
        <v>0</v>
      </c>
      <c r="AF613" s="604"/>
      <c r="AG613" s="604"/>
      <c r="AH613" s="604"/>
      <c r="AI613" s="604">
        <f t="shared" si="278"/>
        <v>470</v>
      </c>
      <c r="AJ613" s="606">
        <v>470</v>
      </c>
      <c r="AK613" s="604"/>
      <c r="AL613" s="604"/>
      <c r="AM613" s="604">
        <f t="shared" si="279"/>
        <v>470</v>
      </c>
      <c r="AN613" s="606">
        <v>470</v>
      </c>
      <c r="AO613" s="604"/>
      <c r="AP613" s="604"/>
      <c r="AQ613" s="604">
        <f t="shared" si="280"/>
        <v>480</v>
      </c>
      <c r="AR613" s="604">
        <f t="shared" si="290"/>
        <v>480</v>
      </c>
      <c r="AS613" s="604"/>
      <c r="AT613" s="604"/>
      <c r="AU613" s="604"/>
      <c r="AV613" s="604">
        <f t="shared" si="281"/>
        <v>480</v>
      </c>
      <c r="AW613" s="604">
        <v>480</v>
      </c>
      <c r="AX613" s="604"/>
      <c r="AY613" s="604"/>
      <c r="AZ613" s="604"/>
      <c r="BA613" s="497"/>
      <c r="BB613" s="497"/>
      <c r="BC613" s="497"/>
      <c r="BD613" s="497"/>
      <c r="BE613" s="899">
        <f t="shared" si="261"/>
        <v>0</v>
      </c>
      <c r="BF613" s="499">
        <v>2023</v>
      </c>
      <c r="BG613" s="499" t="s">
        <v>2324</v>
      </c>
      <c r="BH613" s="499" t="s">
        <v>2327</v>
      </c>
      <c r="BI613" s="551"/>
    </row>
    <row r="614" spans="1:61" s="503" customFormat="1" ht="31.5">
      <c r="A614" s="597">
        <v>17</v>
      </c>
      <c r="B614" s="645" t="s">
        <v>2276</v>
      </c>
      <c r="C614" s="651" t="s">
        <v>2070</v>
      </c>
      <c r="D614" s="603"/>
      <c r="E614" s="647" t="s">
        <v>206</v>
      </c>
      <c r="F614" s="648" t="s">
        <v>2277</v>
      </c>
      <c r="G614" s="604">
        <f t="shared" si="287"/>
        <v>505</v>
      </c>
      <c r="H614" s="649">
        <v>505</v>
      </c>
      <c r="I614" s="604"/>
      <c r="J614" s="604"/>
      <c r="K614" s="604">
        <f t="shared" si="288"/>
        <v>505</v>
      </c>
      <c r="L614" s="649">
        <v>505</v>
      </c>
      <c r="M614" s="1011">
        <v>220</v>
      </c>
      <c r="N614" s="650">
        <v>220</v>
      </c>
      <c r="O614" s="604"/>
      <c r="P614" s="604"/>
      <c r="Q614" s="604"/>
      <c r="R614" s="604"/>
      <c r="S614" s="604">
        <f t="shared" si="282"/>
        <v>400</v>
      </c>
      <c r="T614" s="606">
        <v>400</v>
      </c>
      <c r="U614" s="604"/>
      <c r="V614" s="604"/>
      <c r="W614" s="604">
        <f t="shared" si="283"/>
        <v>0</v>
      </c>
      <c r="X614" s="604"/>
      <c r="Y614" s="604"/>
      <c r="Z614" s="604"/>
      <c r="AA614" s="604">
        <f t="shared" si="276"/>
        <v>168.881</v>
      </c>
      <c r="AB614" s="607">
        <v>168.881</v>
      </c>
      <c r="AC614" s="604"/>
      <c r="AD614" s="604"/>
      <c r="AE614" s="604">
        <f t="shared" si="277"/>
        <v>0</v>
      </c>
      <c r="AF614" s="604"/>
      <c r="AG614" s="604"/>
      <c r="AH614" s="604"/>
      <c r="AI614" s="604">
        <f t="shared" si="278"/>
        <v>400</v>
      </c>
      <c r="AJ614" s="606">
        <v>400</v>
      </c>
      <c r="AK614" s="604"/>
      <c r="AL614" s="604"/>
      <c r="AM614" s="604">
        <f t="shared" si="279"/>
        <v>400</v>
      </c>
      <c r="AN614" s="606">
        <v>400</v>
      </c>
      <c r="AO614" s="604"/>
      <c r="AP614" s="604"/>
      <c r="AQ614" s="604">
        <f t="shared" si="280"/>
        <v>105</v>
      </c>
      <c r="AR614" s="604">
        <f t="shared" si="290"/>
        <v>105</v>
      </c>
      <c r="AS614" s="604"/>
      <c r="AT614" s="604"/>
      <c r="AU614" s="604"/>
      <c r="AV614" s="604">
        <f t="shared" si="281"/>
        <v>105</v>
      </c>
      <c r="AW614" s="604">
        <v>105</v>
      </c>
      <c r="AX614" s="604"/>
      <c r="AY614" s="604"/>
      <c r="AZ614" s="604"/>
      <c r="BA614" s="497"/>
      <c r="BB614" s="497"/>
      <c r="BC614" s="497"/>
      <c r="BD614" s="497"/>
      <c r="BE614" s="899">
        <f t="shared" si="261"/>
        <v>0</v>
      </c>
      <c r="BF614" s="499">
        <v>2023</v>
      </c>
      <c r="BG614" s="499" t="s">
        <v>2324</v>
      </c>
      <c r="BH614" s="499" t="s">
        <v>2327</v>
      </c>
      <c r="BI614" s="551"/>
    </row>
    <row r="615" spans="1:61" s="501" customFormat="1" ht="31.5">
      <c r="A615" s="543" t="s">
        <v>687</v>
      </c>
      <c r="B615" s="645" t="s">
        <v>2278</v>
      </c>
      <c r="C615" s="651" t="s">
        <v>2084</v>
      </c>
      <c r="D615" s="652"/>
      <c r="E615" s="647" t="s">
        <v>206</v>
      </c>
      <c r="F615" s="648" t="s">
        <v>2279</v>
      </c>
      <c r="G615" s="604">
        <f t="shared" si="287"/>
        <v>3000</v>
      </c>
      <c r="H615" s="649">
        <v>3000</v>
      </c>
      <c r="I615" s="604"/>
      <c r="J615" s="604"/>
      <c r="K615" s="604">
        <f t="shared" si="288"/>
        <v>3000</v>
      </c>
      <c r="L615" s="649">
        <v>3000</v>
      </c>
      <c r="M615" s="1011">
        <v>560</v>
      </c>
      <c r="N615" s="650">
        <v>560</v>
      </c>
      <c r="O615" s="604"/>
      <c r="P615" s="604"/>
      <c r="Q615" s="604"/>
      <c r="R615" s="604"/>
      <c r="S615" s="604">
        <f t="shared" si="282"/>
        <v>1100</v>
      </c>
      <c r="T615" s="606">
        <v>1100</v>
      </c>
      <c r="U615" s="604"/>
      <c r="V615" s="604"/>
      <c r="W615" s="604">
        <f t="shared" si="283"/>
        <v>0</v>
      </c>
      <c r="X615" s="604"/>
      <c r="Y615" s="604"/>
      <c r="Z615" s="604"/>
      <c r="AA615" s="604">
        <f t="shared" si="276"/>
        <v>970.09199999999998</v>
      </c>
      <c r="AB615" s="607">
        <v>970.09199999999998</v>
      </c>
      <c r="AC615" s="604"/>
      <c r="AD615" s="604"/>
      <c r="AE615" s="604">
        <f t="shared" si="277"/>
        <v>0</v>
      </c>
      <c r="AF615" s="604"/>
      <c r="AG615" s="604"/>
      <c r="AH615" s="604"/>
      <c r="AI615" s="604">
        <f t="shared" si="278"/>
        <v>1100</v>
      </c>
      <c r="AJ615" s="606">
        <v>1100</v>
      </c>
      <c r="AK615" s="604"/>
      <c r="AL615" s="604"/>
      <c r="AM615" s="604">
        <f t="shared" si="279"/>
        <v>1100</v>
      </c>
      <c r="AN615" s="606">
        <v>1100</v>
      </c>
      <c r="AO615" s="604"/>
      <c r="AP615" s="604"/>
      <c r="AQ615" s="604">
        <f t="shared" si="280"/>
        <v>1900</v>
      </c>
      <c r="AR615" s="604">
        <f t="shared" si="290"/>
        <v>1900</v>
      </c>
      <c r="AS615" s="604"/>
      <c r="AT615" s="604"/>
      <c r="AU615" s="604"/>
      <c r="AV615" s="604">
        <f t="shared" si="281"/>
        <v>1900</v>
      </c>
      <c r="AW615" s="604">
        <v>1900</v>
      </c>
      <c r="AX615" s="604"/>
      <c r="AY615" s="604"/>
      <c r="AZ615" s="604"/>
      <c r="BA615" s="497"/>
      <c r="BB615" s="497"/>
      <c r="BC615" s="497"/>
      <c r="BD615" s="497"/>
      <c r="BE615" s="899">
        <f t="shared" ref="BE615:BE671" si="291">AM615-S615</f>
        <v>0</v>
      </c>
      <c r="BF615" s="499">
        <v>2023</v>
      </c>
      <c r="BG615" s="499" t="s">
        <v>2324</v>
      </c>
      <c r="BH615" s="499" t="s">
        <v>2327</v>
      </c>
      <c r="BI615" s="653"/>
    </row>
    <row r="616" spans="1:61" s="501" customFormat="1" ht="25.5">
      <c r="A616" s="597">
        <v>18</v>
      </c>
      <c r="B616" s="645" t="s">
        <v>2280</v>
      </c>
      <c r="C616" s="651" t="s">
        <v>2217</v>
      </c>
      <c r="D616" s="603"/>
      <c r="E616" s="647" t="s">
        <v>206</v>
      </c>
      <c r="F616" s="648" t="s">
        <v>2281</v>
      </c>
      <c r="G616" s="604">
        <f t="shared" si="287"/>
        <v>9600</v>
      </c>
      <c r="H616" s="649">
        <v>9600</v>
      </c>
      <c r="I616" s="604"/>
      <c r="J616" s="604"/>
      <c r="K616" s="604">
        <f t="shared" si="288"/>
        <v>9600</v>
      </c>
      <c r="L616" s="649">
        <v>9600</v>
      </c>
      <c r="M616" s="1011">
        <v>1550</v>
      </c>
      <c r="N616" s="650">
        <v>1550</v>
      </c>
      <c r="O616" s="604"/>
      <c r="P616" s="604"/>
      <c r="Q616" s="604"/>
      <c r="R616" s="604"/>
      <c r="S616" s="604">
        <f t="shared" si="282"/>
        <v>3360</v>
      </c>
      <c r="T616" s="606">
        <v>3360</v>
      </c>
      <c r="U616" s="604"/>
      <c r="V616" s="604"/>
      <c r="W616" s="604">
        <f t="shared" si="283"/>
        <v>0</v>
      </c>
      <c r="X616" s="604"/>
      <c r="Y616" s="604"/>
      <c r="Z616" s="604"/>
      <c r="AA616" s="604">
        <f t="shared" si="276"/>
        <v>3091.4229999999998</v>
      </c>
      <c r="AB616" s="607">
        <v>3091.4229999999998</v>
      </c>
      <c r="AC616" s="604"/>
      <c r="AD616" s="604"/>
      <c r="AE616" s="604">
        <f t="shared" si="277"/>
        <v>0</v>
      </c>
      <c r="AF616" s="604"/>
      <c r="AG616" s="604"/>
      <c r="AH616" s="604"/>
      <c r="AI616" s="604">
        <f t="shared" si="278"/>
        <v>3360</v>
      </c>
      <c r="AJ616" s="606">
        <v>3360</v>
      </c>
      <c r="AK616" s="604"/>
      <c r="AL616" s="604"/>
      <c r="AM616" s="604">
        <f t="shared" si="279"/>
        <v>3360</v>
      </c>
      <c r="AN616" s="606">
        <v>3360</v>
      </c>
      <c r="AO616" s="604"/>
      <c r="AP616" s="604"/>
      <c r="AQ616" s="604">
        <f t="shared" si="280"/>
        <v>6240</v>
      </c>
      <c r="AR616" s="604">
        <f t="shared" si="290"/>
        <v>6240</v>
      </c>
      <c r="AS616" s="604"/>
      <c r="AT616" s="604"/>
      <c r="AU616" s="604"/>
      <c r="AV616" s="604">
        <f t="shared" si="281"/>
        <v>6240</v>
      </c>
      <c r="AW616" s="604">
        <v>6240</v>
      </c>
      <c r="AX616" s="604"/>
      <c r="AY616" s="604"/>
      <c r="AZ616" s="604"/>
      <c r="BA616" s="497"/>
      <c r="BB616" s="497"/>
      <c r="BC616" s="497"/>
      <c r="BD616" s="497"/>
      <c r="BE616" s="899">
        <f t="shared" si="291"/>
        <v>0</v>
      </c>
      <c r="BF616" s="499">
        <v>2023</v>
      </c>
      <c r="BG616" s="499" t="s">
        <v>2324</v>
      </c>
      <c r="BH616" s="499" t="s">
        <v>2327</v>
      </c>
      <c r="BI616" s="551"/>
    </row>
    <row r="617" spans="1:61" s="739" customFormat="1" ht="31.5" hidden="1">
      <c r="A617" s="824" t="s">
        <v>2107</v>
      </c>
      <c r="B617" s="130" t="s">
        <v>2282</v>
      </c>
      <c r="C617" s="825" t="s">
        <v>2101</v>
      </c>
      <c r="D617" s="814"/>
      <c r="E617" s="826" t="s">
        <v>259</v>
      </c>
      <c r="F617" s="815"/>
      <c r="G617" s="816">
        <f t="shared" si="287"/>
        <v>1325</v>
      </c>
      <c r="H617" s="827">
        <v>1325</v>
      </c>
      <c r="I617" s="816"/>
      <c r="J617" s="816"/>
      <c r="K617" s="816">
        <f t="shared" si="288"/>
        <v>1325</v>
      </c>
      <c r="L617" s="827">
        <v>1325</v>
      </c>
      <c r="M617" s="1000"/>
      <c r="N617" s="816"/>
      <c r="O617" s="816"/>
      <c r="P617" s="816"/>
      <c r="Q617" s="816"/>
      <c r="R617" s="816"/>
      <c r="S617" s="816">
        <f t="shared" si="282"/>
        <v>0</v>
      </c>
      <c r="T617" s="816"/>
      <c r="U617" s="816"/>
      <c r="V617" s="816"/>
      <c r="W617" s="816">
        <f t="shared" si="283"/>
        <v>0</v>
      </c>
      <c r="X617" s="816"/>
      <c r="Y617" s="816"/>
      <c r="Z617" s="816"/>
      <c r="AA617" s="816">
        <f t="shared" si="276"/>
        <v>0</v>
      </c>
      <c r="AB617" s="816"/>
      <c r="AC617" s="816"/>
      <c r="AD617" s="816"/>
      <c r="AE617" s="816">
        <f t="shared" si="277"/>
        <v>0</v>
      </c>
      <c r="AF617" s="816"/>
      <c r="AG617" s="816"/>
      <c r="AH617" s="816"/>
      <c r="AI617" s="816">
        <f t="shared" si="278"/>
        <v>0</v>
      </c>
      <c r="AJ617" s="816"/>
      <c r="AK617" s="816"/>
      <c r="AL617" s="816"/>
      <c r="AM617" s="816">
        <f t="shared" si="279"/>
        <v>0</v>
      </c>
      <c r="AN617" s="816"/>
      <c r="AO617" s="816"/>
      <c r="AP617" s="816"/>
      <c r="AQ617" s="816">
        <f t="shared" si="280"/>
        <v>470</v>
      </c>
      <c r="AR617" s="827">
        <v>470</v>
      </c>
      <c r="AS617" s="816"/>
      <c r="AT617" s="816"/>
      <c r="AU617" s="816"/>
      <c r="AV617" s="816">
        <f t="shared" si="281"/>
        <v>470</v>
      </c>
      <c r="AW617" s="827">
        <v>470</v>
      </c>
      <c r="AX617" s="816"/>
      <c r="AY617" s="816"/>
      <c r="AZ617" s="816"/>
      <c r="BA617" s="725"/>
      <c r="BB617" s="725"/>
      <c r="BC617" s="725"/>
      <c r="BD617" s="725"/>
      <c r="BE617" s="898">
        <f t="shared" si="291"/>
        <v>0</v>
      </c>
      <c r="BF617" s="727">
        <v>2024</v>
      </c>
      <c r="BG617" s="727" t="s">
        <v>2323</v>
      </c>
      <c r="BH617" s="727" t="s">
        <v>2327</v>
      </c>
      <c r="BI617" s="55"/>
    </row>
    <row r="618" spans="1:61" s="740" customFormat="1" ht="31.5" hidden="1">
      <c r="A618" s="78">
        <v>19</v>
      </c>
      <c r="B618" s="130" t="s">
        <v>2283</v>
      </c>
      <c r="C618" s="825" t="s">
        <v>2101</v>
      </c>
      <c r="D618" s="814"/>
      <c r="E618" s="826" t="s">
        <v>259</v>
      </c>
      <c r="F618" s="815"/>
      <c r="G618" s="816">
        <f t="shared" si="287"/>
        <v>470</v>
      </c>
      <c r="H618" s="827">
        <v>470</v>
      </c>
      <c r="I618" s="816"/>
      <c r="J618" s="816"/>
      <c r="K618" s="816">
        <f t="shared" si="288"/>
        <v>470</v>
      </c>
      <c r="L618" s="827">
        <v>470</v>
      </c>
      <c r="M618" s="1000"/>
      <c r="N618" s="816"/>
      <c r="O618" s="816"/>
      <c r="P618" s="816"/>
      <c r="Q618" s="816"/>
      <c r="R618" s="816"/>
      <c r="S618" s="816">
        <f t="shared" si="282"/>
        <v>0</v>
      </c>
      <c r="T618" s="816"/>
      <c r="U618" s="816"/>
      <c r="V618" s="816"/>
      <c r="W618" s="816">
        <f t="shared" si="283"/>
        <v>0</v>
      </c>
      <c r="X618" s="816"/>
      <c r="Y618" s="816"/>
      <c r="Z618" s="816"/>
      <c r="AA618" s="816">
        <f t="shared" si="276"/>
        <v>0</v>
      </c>
      <c r="AB618" s="816"/>
      <c r="AC618" s="816"/>
      <c r="AD618" s="816"/>
      <c r="AE618" s="816">
        <f t="shared" si="277"/>
        <v>0</v>
      </c>
      <c r="AF618" s="816"/>
      <c r="AG618" s="816"/>
      <c r="AH618" s="816"/>
      <c r="AI618" s="816">
        <f t="shared" si="278"/>
        <v>0</v>
      </c>
      <c r="AJ618" s="816"/>
      <c r="AK618" s="816"/>
      <c r="AL618" s="816"/>
      <c r="AM618" s="816">
        <f t="shared" si="279"/>
        <v>0</v>
      </c>
      <c r="AN618" s="816"/>
      <c r="AO618" s="816"/>
      <c r="AP618" s="816"/>
      <c r="AQ618" s="816">
        <f t="shared" si="280"/>
        <v>1900</v>
      </c>
      <c r="AR618" s="827">
        <v>1900</v>
      </c>
      <c r="AS618" s="816"/>
      <c r="AT618" s="816"/>
      <c r="AU618" s="816"/>
      <c r="AV618" s="816">
        <f t="shared" si="281"/>
        <v>1900</v>
      </c>
      <c r="AW618" s="827">
        <v>1900</v>
      </c>
      <c r="AX618" s="816"/>
      <c r="AY618" s="816"/>
      <c r="AZ618" s="816"/>
      <c r="BA618" s="725"/>
      <c r="BB618" s="725"/>
      <c r="BC618" s="725"/>
      <c r="BD618" s="725"/>
      <c r="BE618" s="898">
        <f t="shared" si="291"/>
        <v>0</v>
      </c>
      <c r="BF618" s="727">
        <v>2024</v>
      </c>
      <c r="BG618" s="727" t="s">
        <v>2323</v>
      </c>
      <c r="BH618" s="727" t="s">
        <v>2327</v>
      </c>
      <c r="BI618" s="55"/>
    </row>
    <row r="619" spans="1:61" s="739" customFormat="1" ht="25.5" hidden="1">
      <c r="A619" s="824" t="s">
        <v>2110</v>
      </c>
      <c r="B619" s="130" t="s">
        <v>2284</v>
      </c>
      <c r="C619" s="825" t="s">
        <v>2076</v>
      </c>
      <c r="D619" s="86"/>
      <c r="E619" s="826" t="s">
        <v>259</v>
      </c>
      <c r="F619" s="108"/>
      <c r="G619" s="816">
        <f t="shared" si="287"/>
        <v>1900</v>
      </c>
      <c r="H619" s="827">
        <v>1900</v>
      </c>
      <c r="I619" s="816"/>
      <c r="J619" s="816"/>
      <c r="K619" s="816">
        <f t="shared" si="288"/>
        <v>1900</v>
      </c>
      <c r="L619" s="827">
        <v>1900</v>
      </c>
      <c r="M619" s="1000"/>
      <c r="N619" s="816"/>
      <c r="O619" s="816"/>
      <c r="P619" s="816"/>
      <c r="Q619" s="816"/>
      <c r="R619" s="816"/>
      <c r="S619" s="816">
        <f t="shared" si="282"/>
        <v>0</v>
      </c>
      <c r="T619" s="816"/>
      <c r="U619" s="816"/>
      <c r="V619" s="816"/>
      <c r="W619" s="816">
        <f t="shared" si="283"/>
        <v>0</v>
      </c>
      <c r="X619" s="816"/>
      <c r="Y619" s="816"/>
      <c r="Z619" s="816"/>
      <c r="AA619" s="816">
        <f t="shared" si="276"/>
        <v>0</v>
      </c>
      <c r="AB619" s="816"/>
      <c r="AC619" s="816"/>
      <c r="AD619" s="816"/>
      <c r="AE619" s="816">
        <f t="shared" si="277"/>
        <v>0</v>
      </c>
      <c r="AF619" s="816"/>
      <c r="AG619" s="816"/>
      <c r="AH619" s="816"/>
      <c r="AI619" s="816">
        <f t="shared" si="278"/>
        <v>0</v>
      </c>
      <c r="AJ619" s="816"/>
      <c r="AK619" s="816"/>
      <c r="AL619" s="816"/>
      <c r="AM619" s="816">
        <f t="shared" si="279"/>
        <v>0</v>
      </c>
      <c r="AN619" s="816"/>
      <c r="AO619" s="816"/>
      <c r="AP619" s="816"/>
      <c r="AQ619" s="816">
        <f t="shared" si="280"/>
        <v>1800</v>
      </c>
      <c r="AR619" s="827">
        <v>1800</v>
      </c>
      <c r="AS619" s="816"/>
      <c r="AT619" s="816"/>
      <c r="AU619" s="816"/>
      <c r="AV619" s="816">
        <f t="shared" si="281"/>
        <v>1800</v>
      </c>
      <c r="AW619" s="827">
        <v>1800</v>
      </c>
      <c r="AX619" s="816"/>
      <c r="AY619" s="816"/>
      <c r="AZ619" s="816"/>
      <c r="BA619" s="725"/>
      <c r="BB619" s="725"/>
      <c r="BC619" s="725"/>
      <c r="BD619" s="725"/>
      <c r="BE619" s="898">
        <f t="shared" si="291"/>
        <v>0</v>
      </c>
      <c r="BF619" s="727">
        <v>2024</v>
      </c>
      <c r="BG619" s="727" t="s">
        <v>2323</v>
      </c>
      <c r="BH619" s="727" t="s">
        <v>2327</v>
      </c>
      <c r="BI619" s="62"/>
    </row>
    <row r="620" spans="1:61" s="739" customFormat="1" ht="25.5" hidden="1">
      <c r="A620" s="78">
        <v>20</v>
      </c>
      <c r="B620" s="130" t="s">
        <v>2285</v>
      </c>
      <c r="C620" s="825" t="s">
        <v>2076</v>
      </c>
      <c r="D620" s="814"/>
      <c r="E620" s="826" t="s">
        <v>259</v>
      </c>
      <c r="F620" s="815"/>
      <c r="G620" s="816">
        <f t="shared" si="287"/>
        <v>1800</v>
      </c>
      <c r="H620" s="827">
        <v>1800</v>
      </c>
      <c r="I620" s="816"/>
      <c r="J620" s="816"/>
      <c r="K620" s="816">
        <f t="shared" si="288"/>
        <v>1800</v>
      </c>
      <c r="L620" s="827">
        <v>1800</v>
      </c>
      <c r="M620" s="1000"/>
      <c r="N620" s="816"/>
      <c r="O620" s="816"/>
      <c r="P620" s="816"/>
      <c r="Q620" s="816"/>
      <c r="R620" s="816"/>
      <c r="S620" s="816">
        <f t="shared" si="282"/>
        <v>0</v>
      </c>
      <c r="T620" s="816"/>
      <c r="U620" s="816"/>
      <c r="V620" s="816"/>
      <c r="W620" s="816">
        <f t="shared" si="283"/>
        <v>0</v>
      </c>
      <c r="X620" s="816"/>
      <c r="Y620" s="816"/>
      <c r="Z620" s="816"/>
      <c r="AA620" s="816">
        <f t="shared" si="276"/>
        <v>0</v>
      </c>
      <c r="AB620" s="816"/>
      <c r="AC620" s="816"/>
      <c r="AD620" s="816"/>
      <c r="AE620" s="816">
        <f t="shared" si="277"/>
        <v>0</v>
      </c>
      <c r="AF620" s="816"/>
      <c r="AG620" s="816"/>
      <c r="AH620" s="816"/>
      <c r="AI620" s="816">
        <f t="shared" si="278"/>
        <v>0</v>
      </c>
      <c r="AJ620" s="816"/>
      <c r="AK620" s="816"/>
      <c r="AL620" s="816"/>
      <c r="AM620" s="816">
        <f t="shared" si="279"/>
        <v>0</v>
      </c>
      <c r="AN620" s="816"/>
      <c r="AO620" s="816"/>
      <c r="AP620" s="816"/>
      <c r="AQ620" s="816">
        <f t="shared" si="280"/>
        <v>1200</v>
      </c>
      <c r="AR620" s="827">
        <v>1200</v>
      </c>
      <c r="AS620" s="816"/>
      <c r="AT620" s="816"/>
      <c r="AU620" s="816"/>
      <c r="AV620" s="816">
        <f t="shared" si="281"/>
        <v>1200</v>
      </c>
      <c r="AW620" s="827">
        <v>1200</v>
      </c>
      <c r="AX620" s="816"/>
      <c r="AY620" s="816"/>
      <c r="AZ620" s="816"/>
      <c r="BA620" s="725"/>
      <c r="BB620" s="725"/>
      <c r="BC620" s="725"/>
      <c r="BD620" s="725"/>
      <c r="BE620" s="898">
        <f t="shared" si="291"/>
        <v>0</v>
      </c>
      <c r="BF620" s="727">
        <v>2024</v>
      </c>
      <c r="BG620" s="727" t="s">
        <v>2323</v>
      </c>
      <c r="BH620" s="727" t="s">
        <v>2327</v>
      </c>
      <c r="BI620" s="55"/>
    </row>
    <row r="621" spans="1:61" s="739" customFormat="1" ht="31.5" hidden="1">
      <c r="A621" s="824" t="s">
        <v>2113</v>
      </c>
      <c r="B621" s="130" t="s">
        <v>2286</v>
      </c>
      <c r="C621" s="825" t="s">
        <v>2073</v>
      </c>
      <c r="D621" s="814"/>
      <c r="E621" s="826" t="s">
        <v>259</v>
      </c>
      <c r="F621" s="815"/>
      <c r="G621" s="816">
        <f t="shared" si="287"/>
        <v>1200</v>
      </c>
      <c r="H621" s="827">
        <v>1200</v>
      </c>
      <c r="I621" s="816"/>
      <c r="J621" s="816"/>
      <c r="K621" s="816">
        <f t="shared" si="288"/>
        <v>1200</v>
      </c>
      <c r="L621" s="827">
        <v>1200</v>
      </c>
      <c r="M621" s="1000"/>
      <c r="N621" s="816"/>
      <c r="O621" s="816"/>
      <c r="P621" s="816"/>
      <c r="Q621" s="816"/>
      <c r="R621" s="816"/>
      <c r="S621" s="816">
        <f t="shared" si="282"/>
        <v>0</v>
      </c>
      <c r="T621" s="816"/>
      <c r="U621" s="816"/>
      <c r="V621" s="816"/>
      <c r="W621" s="816">
        <f t="shared" si="283"/>
        <v>0</v>
      </c>
      <c r="X621" s="816"/>
      <c r="Y621" s="816"/>
      <c r="Z621" s="816"/>
      <c r="AA621" s="816">
        <f t="shared" si="276"/>
        <v>0</v>
      </c>
      <c r="AB621" s="816"/>
      <c r="AC621" s="816"/>
      <c r="AD621" s="816"/>
      <c r="AE621" s="816">
        <f t="shared" si="277"/>
        <v>0</v>
      </c>
      <c r="AF621" s="816"/>
      <c r="AG621" s="816"/>
      <c r="AH621" s="816"/>
      <c r="AI621" s="816">
        <f t="shared" si="278"/>
        <v>0</v>
      </c>
      <c r="AJ621" s="816"/>
      <c r="AK621" s="816"/>
      <c r="AL621" s="816"/>
      <c r="AM621" s="816">
        <f t="shared" si="279"/>
        <v>0</v>
      </c>
      <c r="AN621" s="816"/>
      <c r="AO621" s="816"/>
      <c r="AP621" s="816"/>
      <c r="AQ621" s="816">
        <f t="shared" si="280"/>
        <v>960</v>
      </c>
      <c r="AR621" s="827">
        <v>960</v>
      </c>
      <c r="AS621" s="816"/>
      <c r="AT621" s="816"/>
      <c r="AU621" s="816"/>
      <c r="AV621" s="816">
        <f t="shared" si="281"/>
        <v>960</v>
      </c>
      <c r="AW621" s="827">
        <v>960</v>
      </c>
      <c r="AX621" s="816"/>
      <c r="AY621" s="816"/>
      <c r="AZ621" s="816"/>
      <c r="BA621" s="725"/>
      <c r="BB621" s="725"/>
      <c r="BC621" s="725"/>
      <c r="BD621" s="725"/>
      <c r="BE621" s="898">
        <f t="shared" si="291"/>
        <v>0</v>
      </c>
      <c r="BF621" s="727">
        <v>2024</v>
      </c>
      <c r="BG621" s="727" t="s">
        <v>2323</v>
      </c>
      <c r="BH621" s="727" t="s">
        <v>2327</v>
      </c>
      <c r="BI621" s="55"/>
    </row>
    <row r="622" spans="1:61" s="739" customFormat="1" ht="31.5" hidden="1">
      <c r="A622" s="78">
        <v>21</v>
      </c>
      <c r="B622" s="130" t="s">
        <v>2287</v>
      </c>
      <c r="C622" s="825" t="s">
        <v>2217</v>
      </c>
      <c r="D622" s="814"/>
      <c r="E622" s="826" t="s">
        <v>259</v>
      </c>
      <c r="F622" s="815"/>
      <c r="G622" s="816">
        <f t="shared" si="287"/>
        <v>960</v>
      </c>
      <c r="H622" s="827">
        <v>960</v>
      </c>
      <c r="I622" s="816"/>
      <c r="J622" s="816"/>
      <c r="K622" s="816">
        <f t="shared" si="288"/>
        <v>960</v>
      </c>
      <c r="L622" s="827">
        <v>960</v>
      </c>
      <c r="M622" s="1000"/>
      <c r="N622" s="816"/>
      <c r="O622" s="816"/>
      <c r="P622" s="816"/>
      <c r="Q622" s="816"/>
      <c r="R622" s="816"/>
      <c r="S622" s="816">
        <f t="shared" si="282"/>
        <v>0</v>
      </c>
      <c r="T622" s="816"/>
      <c r="U622" s="816"/>
      <c r="V622" s="816"/>
      <c r="W622" s="816">
        <f t="shared" si="283"/>
        <v>0</v>
      </c>
      <c r="X622" s="816"/>
      <c r="Y622" s="816"/>
      <c r="Z622" s="816"/>
      <c r="AA622" s="816">
        <f t="shared" si="276"/>
        <v>0</v>
      </c>
      <c r="AB622" s="816"/>
      <c r="AC622" s="816"/>
      <c r="AD622" s="816"/>
      <c r="AE622" s="816">
        <f t="shared" si="277"/>
        <v>0</v>
      </c>
      <c r="AF622" s="816"/>
      <c r="AG622" s="816"/>
      <c r="AH622" s="816"/>
      <c r="AI622" s="816">
        <f t="shared" si="278"/>
        <v>0</v>
      </c>
      <c r="AJ622" s="816"/>
      <c r="AK622" s="816"/>
      <c r="AL622" s="816"/>
      <c r="AM622" s="816">
        <f t="shared" si="279"/>
        <v>0</v>
      </c>
      <c r="AN622" s="816"/>
      <c r="AO622" s="816"/>
      <c r="AP622" s="816"/>
      <c r="AQ622" s="816">
        <f t="shared" si="280"/>
        <v>400</v>
      </c>
      <c r="AR622" s="827">
        <v>400</v>
      </c>
      <c r="AS622" s="816"/>
      <c r="AT622" s="816"/>
      <c r="AU622" s="816"/>
      <c r="AV622" s="816">
        <f t="shared" si="281"/>
        <v>400</v>
      </c>
      <c r="AW622" s="827">
        <v>400</v>
      </c>
      <c r="AX622" s="816"/>
      <c r="AY622" s="816"/>
      <c r="AZ622" s="816"/>
      <c r="BA622" s="725"/>
      <c r="BB622" s="725"/>
      <c r="BC622" s="725"/>
      <c r="BD622" s="725"/>
      <c r="BE622" s="898">
        <f t="shared" si="291"/>
        <v>0</v>
      </c>
      <c r="BF622" s="727">
        <v>2024</v>
      </c>
      <c r="BG622" s="727" t="s">
        <v>2323</v>
      </c>
      <c r="BH622" s="727" t="s">
        <v>2327</v>
      </c>
      <c r="BI622" s="55"/>
    </row>
    <row r="623" spans="1:61" s="739" customFormat="1" ht="31.5" hidden="1">
      <c r="A623" s="824" t="s">
        <v>2116</v>
      </c>
      <c r="B623" s="130" t="s">
        <v>2288</v>
      </c>
      <c r="C623" s="825" t="s">
        <v>2084</v>
      </c>
      <c r="D623" s="86"/>
      <c r="E623" s="826" t="s">
        <v>259</v>
      </c>
      <c r="F623" s="108"/>
      <c r="G623" s="816">
        <f t="shared" si="287"/>
        <v>415</v>
      </c>
      <c r="H623" s="827">
        <v>400</v>
      </c>
      <c r="I623" s="108"/>
      <c r="J623" s="108">
        <v>15</v>
      </c>
      <c r="K623" s="816">
        <f t="shared" si="288"/>
        <v>400</v>
      </c>
      <c r="L623" s="827">
        <v>400</v>
      </c>
      <c r="M623" s="1012"/>
      <c r="N623" s="108"/>
      <c r="O623" s="108"/>
      <c r="P623" s="108"/>
      <c r="Q623" s="108"/>
      <c r="R623" s="108"/>
      <c r="S623" s="108">
        <f t="shared" si="282"/>
        <v>0</v>
      </c>
      <c r="T623" s="108"/>
      <c r="U623" s="108"/>
      <c r="V623" s="108"/>
      <c r="W623" s="108">
        <f t="shared" si="283"/>
        <v>0</v>
      </c>
      <c r="X623" s="108"/>
      <c r="Y623" s="108"/>
      <c r="Z623" s="108"/>
      <c r="AA623" s="108">
        <f t="shared" si="276"/>
        <v>0</v>
      </c>
      <c r="AB623" s="108"/>
      <c r="AC623" s="108"/>
      <c r="AD623" s="108"/>
      <c r="AE623" s="108">
        <f t="shared" si="277"/>
        <v>0</v>
      </c>
      <c r="AF623" s="108"/>
      <c r="AG623" s="108"/>
      <c r="AH623" s="108"/>
      <c r="AI623" s="108">
        <f t="shared" si="278"/>
        <v>0</v>
      </c>
      <c r="AJ623" s="108"/>
      <c r="AK623" s="108"/>
      <c r="AL623" s="108"/>
      <c r="AM623" s="108">
        <f t="shared" si="279"/>
        <v>0</v>
      </c>
      <c r="AN623" s="108"/>
      <c r="AO623" s="108"/>
      <c r="AP623" s="108"/>
      <c r="AQ623" s="816">
        <f t="shared" si="280"/>
        <v>1500</v>
      </c>
      <c r="AR623" s="827">
        <v>1500</v>
      </c>
      <c r="AS623" s="108"/>
      <c r="AT623" s="108"/>
      <c r="AU623" s="108"/>
      <c r="AV623" s="816">
        <f t="shared" si="281"/>
        <v>1500</v>
      </c>
      <c r="AW623" s="827">
        <v>1500</v>
      </c>
      <c r="AX623" s="108"/>
      <c r="AY623" s="108"/>
      <c r="AZ623" s="108"/>
      <c r="BA623" s="828"/>
      <c r="BB623" s="828"/>
      <c r="BC623" s="828"/>
      <c r="BD623" s="828"/>
      <c r="BE623" s="939">
        <f t="shared" si="291"/>
        <v>0</v>
      </c>
      <c r="BF623" s="727">
        <v>2024</v>
      </c>
      <c r="BG623" s="727" t="s">
        <v>2323</v>
      </c>
      <c r="BH623" s="727" t="s">
        <v>2327</v>
      </c>
      <c r="BI623" s="62"/>
    </row>
    <row r="624" spans="1:61" s="739" customFormat="1" ht="31.5" hidden="1">
      <c r="A624" s="78">
        <v>22</v>
      </c>
      <c r="B624" s="130" t="s">
        <v>2289</v>
      </c>
      <c r="C624" s="825" t="s">
        <v>2290</v>
      </c>
      <c r="D624" s="814"/>
      <c r="E624" s="826" t="s">
        <v>259</v>
      </c>
      <c r="F624" s="815"/>
      <c r="G624" s="816">
        <f t="shared" si="287"/>
        <v>1500</v>
      </c>
      <c r="H624" s="827">
        <v>1500</v>
      </c>
      <c r="I624" s="816"/>
      <c r="J624" s="816"/>
      <c r="K624" s="816">
        <f t="shared" si="288"/>
        <v>1500</v>
      </c>
      <c r="L624" s="827">
        <v>1500</v>
      </c>
      <c r="M624" s="1000"/>
      <c r="N624" s="816"/>
      <c r="O624" s="816"/>
      <c r="P624" s="816"/>
      <c r="Q624" s="816"/>
      <c r="R624" s="816"/>
      <c r="S624" s="816">
        <f t="shared" si="282"/>
        <v>0</v>
      </c>
      <c r="T624" s="816"/>
      <c r="U624" s="816"/>
      <c r="V624" s="816"/>
      <c r="W624" s="816">
        <f t="shared" si="283"/>
        <v>0</v>
      </c>
      <c r="X624" s="816"/>
      <c r="Y624" s="816"/>
      <c r="Z624" s="816"/>
      <c r="AA624" s="816">
        <f t="shared" si="276"/>
        <v>0</v>
      </c>
      <c r="AB624" s="816"/>
      <c r="AC624" s="816"/>
      <c r="AD624" s="816"/>
      <c r="AE624" s="816">
        <f t="shared" si="277"/>
        <v>0</v>
      </c>
      <c r="AF624" s="816"/>
      <c r="AG624" s="816"/>
      <c r="AH624" s="816"/>
      <c r="AI624" s="816">
        <f t="shared" si="278"/>
        <v>0</v>
      </c>
      <c r="AJ624" s="816"/>
      <c r="AK624" s="816"/>
      <c r="AL624" s="816"/>
      <c r="AM624" s="816">
        <f t="shared" si="279"/>
        <v>0</v>
      </c>
      <c r="AN624" s="816"/>
      <c r="AO624" s="816"/>
      <c r="AP624" s="816"/>
      <c r="AQ624" s="816">
        <f t="shared" si="280"/>
        <v>400</v>
      </c>
      <c r="AR624" s="827">
        <v>400</v>
      </c>
      <c r="AS624" s="816"/>
      <c r="AT624" s="816"/>
      <c r="AU624" s="816"/>
      <c r="AV624" s="816">
        <f t="shared" si="281"/>
        <v>400</v>
      </c>
      <c r="AW624" s="827">
        <v>400</v>
      </c>
      <c r="AX624" s="816"/>
      <c r="AY624" s="816"/>
      <c r="AZ624" s="816"/>
      <c r="BA624" s="725"/>
      <c r="BB624" s="725"/>
      <c r="BC624" s="725"/>
      <c r="BD624" s="725"/>
      <c r="BE624" s="898">
        <f t="shared" si="291"/>
        <v>0</v>
      </c>
      <c r="BF624" s="727">
        <v>2024</v>
      </c>
      <c r="BG624" s="727" t="s">
        <v>2323</v>
      </c>
      <c r="BH624" s="727" t="s">
        <v>2327</v>
      </c>
      <c r="BI624" s="55"/>
    </row>
    <row r="625" spans="1:61" s="739" customFormat="1" ht="31.5" hidden="1">
      <c r="A625" s="824" t="s">
        <v>2120</v>
      </c>
      <c r="B625" s="130" t="s">
        <v>2291</v>
      </c>
      <c r="C625" s="825" t="s">
        <v>2084</v>
      </c>
      <c r="D625" s="814"/>
      <c r="E625" s="826" t="s">
        <v>259</v>
      </c>
      <c r="F625" s="815"/>
      <c r="G625" s="816">
        <f t="shared" si="287"/>
        <v>415</v>
      </c>
      <c r="H625" s="827">
        <v>400</v>
      </c>
      <c r="I625" s="108"/>
      <c r="J625" s="108">
        <v>15</v>
      </c>
      <c r="K625" s="816">
        <f t="shared" si="288"/>
        <v>400</v>
      </c>
      <c r="L625" s="827">
        <v>400</v>
      </c>
      <c r="M625" s="1000"/>
      <c r="N625" s="816"/>
      <c r="O625" s="816"/>
      <c r="P625" s="816"/>
      <c r="Q625" s="816"/>
      <c r="R625" s="816"/>
      <c r="S625" s="816">
        <f t="shared" si="282"/>
        <v>0</v>
      </c>
      <c r="T625" s="816"/>
      <c r="U625" s="816"/>
      <c r="V625" s="816"/>
      <c r="W625" s="816">
        <f t="shared" si="283"/>
        <v>0</v>
      </c>
      <c r="X625" s="816"/>
      <c r="Y625" s="816"/>
      <c r="Z625" s="816"/>
      <c r="AA625" s="816">
        <f t="shared" si="276"/>
        <v>0</v>
      </c>
      <c r="AB625" s="816"/>
      <c r="AC625" s="816"/>
      <c r="AD625" s="816"/>
      <c r="AE625" s="816">
        <f t="shared" si="277"/>
        <v>0</v>
      </c>
      <c r="AF625" s="816"/>
      <c r="AG625" s="816"/>
      <c r="AH625" s="816"/>
      <c r="AI625" s="816">
        <f t="shared" si="278"/>
        <v>0</v>
      </c>
      <c r="AJ625" s="816"/>
      <c r="AK625" s="816"/>
      <c r="AL625" s="816"/>
      <c r="AM625" s="816">
        <f t="shared" si="279"/>
        <v>0</v>
      </c>
      <c r="AN625" s="816"/>
      <c r="AO625" s="816"/>
      <c r="AP625" s="816"/>
      <c r="AQ625" s="816">
        <f t="shared" si="280"/>
        <v>1000</v>
      </c>
      <c r="AR625" s="827">
        <v>1000</v>
      </c>
      <c r="AS625" s="816"/>
      <c r="AT625" s="816"/>
      <c r="AU625" s="816"/>
      <c r="AV625" s="816">
        <f t="shared" si="281"/>
        <v>1000</v>
      </c>
      <c r="AW625" s="827">
        <v>1000</v>
      </c>
      <c r="AX625" s="816"/>
      <c r="AY625" s="816"/>
      <c r="AZ625" s="816"/>
      <c r="BA625" s="725"/>
      <c r="BB625" s="725"/>
      <c r="BC625" s="725"/>
      <c r="BD625" s="725"/>
      <c r="BE625" s="898">
        <f t="shared" si="291"/>
        <v>0</v>
      </c>
      <c r="BF625" s="727">
        <v>2024</v>
      </c>
      <c r="BG625" s="727" t="s">
        <v>2323</v>
      </c>
      <c r="BH625" s="727" t="s">
        <v>2327</v>
      </c>
      <c r="BI625" s="55"/>
    </row>
    <row r="626" spans="1:61" s="739" customFormat="1" ht="31.5" hidden="1">
      <c r="A626" s="78">
        <v>23</v>
      </c>
      <c r="B626" s="130" t="s">
        <v>2292</v>
      </c>
      <c r="C626" s="825" t="s">
        <v>2084</v>
      </c>
      <c r="D626" s="814"/>
      <c r="E626" s="826" t="s">
        <v>259</v>
      </c>
      <c r="F626" s="815"/>
      <c r="G626" s="816">
        <f t="shared" si="287"/>
        <v>1000</v>
      </c>
      <c r="H626" s="827">
        <v>1000</v>
      </c>
      <c r="I626" s="816"/>
      <c r="J626" s="816"/>
      <c r="K626" s="816">
        <f t="shared" si="288"/>
        <v>1000</v>
      </c>
      <c r="L626" s="827">
        <v>1000</v>
      </c>
      <c r="M626" s="1000"/>
      <c r="N626" s="816"/>
      <c r="O626" s="816"/>
      <c r="P626" s="816"/>
      <c r="Q626" s="816"/>
      <c r="R626" s="816"/>
      <c r="S626" s="816">
        <f t="shared" si="282"/>
        <v>0</v>
      </c>
      <c r="T626" s="816"/>
      <c r="U626" s="816"/>
      <c r="V626" s="816"/>
      <c r="W626" s="816">
        <f t="shared" si="283"/>
        <v>0</v>
      </c>
      <c r="X626" s="816"/>
      <c r="Y626" s="816"/>
      <c r="Z626" s="816"/>
      <c r="AA626" s="816">
        <f t="shared" si="276"/>
        <v>0</v>
      </c>
      <c r="AB626" s="816"/>
      <c r="AC626" s="816"/>
      <c r="AD626" s="816"/>
      <c r="AE626" s="816">
        <f t="shared" si="277"/>
        <v>0</v>
      </c>
      <c r="AF626" s="816"/>
      <c r="AG626" s="816"/>
      <c r="AH626" s="816"/>
      <c r="AI626" s="816">
        <f t="shared" si="278"/>
        <v>0</v>
      </c>
      <c r="AJ626" s="816"/>
      <c r="AK626" s="816"/>
      <c r="AL626" s="816"/>
      <c r="AM626" s="816">
        <f t="shared" si="279"/>
        <v>0</v>
      </c>
      <c r="AN626" s="816"/>
      <c r="AO626" s="816"/>
      <c r="AP626" s="816"/>
      <c r="AQ626" s="816">
        <f t="shared" si="280"/>
        <v>1000</v>
      </c>
      <c r="AR626" s="827">
        <v>1000</v>
      </c>
      <c r="AS626" s="816"/>
      <c r="AT626" s="816"/>
      <c r="AU626" s="816"/>
      <c r="AV626" s="816">
        <f t="shared" si="281"/>
        <v>1000</v>
      </c>
      <c r="AW626" s="827">
        <v>1000</v>
      </c>
      <c r="AX626" s="816"/>
      <c r="AY626" s="816"/>
      <c r="AZ626" s="816"/>
      <c r="BA626" s="725"/>
      <c r="BB626" s="725"/>
      <c r="BC626" s="725"/>
      <c r="BD626" s="725"/>
      <c r="BE626" s="898">
        <f t="shared" si="291"/>
        <v>0</v>
      </c>
      <c r="BF626" s="727">
        <v>2024</v>
      </c>
      <c r="BG626" s="727" t="s">
        <v>2323</v>
      </c>
      <c r="BH626" s="727" t="s">
        <v>2327</v>
      </c>
      <c r="BI626" s="55"/>
    </row>
    <row r="627" spans="1:61" s="739" customFormat="1" ht="31.5" hidden="1">
      <c r="A627" s="824" t="s">
        <v>2123</v>
      </c>
      <c r="B627" s="130" t="s">
        <v>2293</v>
      </c>
      <c r="C627" s="825" t="s">
        <v>2217</v>
      </c>
      <c r="D627" s="829"/>
      <c r="E627" s="826" t="s">
        <v>259</v>
      </c>
      <c r="F627" s="830"/>
      <c r="G627" s="816">
        <f t="shared" si="287"/>
        <v>1000</v>
      </c>
      <c r="H627" s="827">
        <v>1000</v>
      </c>
      <c r="I627" s="830"/>
      <c r="J627" s="830"/>
      <c r="K627" s="816">
        <f t="shared" si="288"/>
        <v>1000</v>
      </c>
      <c r="L627" s="827">
        <v>1000</v>
      </c>
      <c r="M627" s="1013"/>
      <c r="N627" s="830"/>
      <c r="O627" s="830"/>
      <c r="P627" s="830"/>
      <c r="Q627" s="830"/>
      <c r="R627" s="830"/>
      <c r="S627" s="830">
        <f t="shared" si="282"/>
        <v>0</v>
      </c>
      <c r="T627" s="830"/>
      <c r="U627" s="830"/>
      <c r="V627" s="830"/>
      <c r="W627" s="830">
        <f t="shared" si="283"/>
        <v>0</v>
      </c>
      <c r="X627" s="830"/>
      <c r="Y627" s="830"/>
      <c r="Z627" s="830"/>
      <c r="AA627" s="830">
        <f t="shared" si="276"/>
        <v>0</v>
      </c>
      <c r="AB627" s="830"/>
      <c r="AC627" s="830"/>
      <c r="AD627" s="830"/>
      <c r="AE627" s="830">
        <f t="shared" si="277"/>
        <v>0</v>
      </c>
      <c r="AF627" s="830"/>
      <c r="AG627" s="830"/>
      <c r="AH627" s="830"/>
      <c r="AI627" s="830">
        <f t="shared" si="278"/>
        <v>0</v>
      </c>
      <c r="AJ627" s="830"/>
      <c r="AK627" s="830"/>
      <c r="AL627" s="830"/>
      <c r="AM627" s="830">
        <f t="shared" si="279"/>
        <v>0</v>
      </c>
      <c r="AN627" s="830"/>
      <c r="AO627" s="830"/>
      <c r="AP627" s="830"/>
      <c r="AQ627" s="816">
        <f t="shared" si="280"/>
        <v>1325</v>
      </c>
      <c r="AR627" s="827">
        <v>1325</v>
      </c>
      <c r="AS627" s="830"/>
      <c r="AT627" s="830"/>
      <c r="AU627" s="830"/>
      <c r="AV627" s="816">
        <f t="shared" si="281"/>
        <v>1325</v>
      </c>
      <c r="AW627" s="827">
        <v>1325</v>
      </c>
      <c r="AX627" s="830"/>
      <c r="AY627" s="830"/>
      <c r="AZ627" s="830"/>
      <c r="BA627" s="831"/>
      <c r="BB627" s="831"/>
      <c r="BC627" s="831"/>
      <c r="BD627" s="831"/>
      <c r="BE627" s="940">
        <f t="shared" si="291"/>
        <v>0</v>
      </c>
      <c r="BF627" s="727">
        <v>2024</v>
      </c>
      <c r="BG627" s="727" t="s">
        <v>2323</v>
      </c>
      <c r="BH627" s="727" t="s">
        <v>2327</v>
      </c>
      <c r="BI627" s="832"/>
    </row>
    <row r="628" spans="1:61" s="739" customFormat="1" ht="31.5" hidden="1">
      <c r="A628" s="78">
        <v>24</v>
      </c>
      <c r="B628" s="130" t="s">
        <v>2294</v>
      </c>
      <c r="C628" s="825" t="s">
        <v>2061</v>
      </c>
      <c r="D628" s="829"/>
      <c r="E628" s="826" t="s">
        <v>259</v>
      </c>
      <c r="F628" s="830"/>
      <c r="G628" s="816">
        <f t="shared" si="287"/>
        <v>1325</v>
      </c>
      <c r="H628" s="827">
        <v>1325</v>
      </c>
      <c r="I628" s="830"/>
      <c r="J628" s="830"/>
      <c r="K628" s="816">
        <f t="shared" si="288"/>
        <v>1325</v>
      </c>
      <c r="L628" s="827">
        <v>1325</v>
      </c>
      <c r="M628" s="1013"/>
      <c r="N628" s="830"/>
      <c r="O628" s="830"/>
      <c r="P628" s="830"/>
      <c r="Q628" s="830"/>
      <c r="R628" s="830"/>
      <c r="S628" s="830">
        <f t="shared" si="282"/>
        <v>0</v>
      </c>
      <c r="T628" s="830"/>
      <c r="U628" s="830"/>
      <c r="V628" s="830"/>
      <c r="W628" s="830">
        <f t="shared" si="283"/>
        <v>0</v>
      </c>
      <c r="X628" s="830"/>
      <c r="Y628" s="830"/>
      <c r="Z628" s="830"/>
      <c r="AA628" s="830">
        <f t="shared" si="276"/>
        <v>0</v>
      </c>
      <c r="AB628" s="830"/>
      <c r="AC628" s="830"/>
      <c r="AD628" s="830"/>
      <c r="AE628" s="830">
        <f t="shared" si="277"/>
        <v>0</v>
      </c>
      <c r="AF628" s="830"/>
      <c r="AG628" s="830"/>
      <c r="AH628" s="830"/>
      <c r="AI628" s="830">
        <f t="shared" si="278"/>
        <v>0</v>
      </c>
      <c r="AJ628" s="830"/>
      <c r="AK628" s="830"/>
      <c r="AL628" s="830"/>
      <c r="AM628" s="830">
        <f t="shared" si="279"/>
        <v>0</v>
      </c>
      <c r="AN628" s="830"/>
      <c r="AO628" s="830"/>
      <c r="AP628" s="830"/>
      <c r="AQ628" s="816">
        <f t="shared" si="280"/>
        <v>3000</v>
      </c>
      <c r="AR628" s="827">
        <v>3000</v>
      </c>
      <c r="AS628" s="830"/>
      <c r="AT628" s="830"/>
      <c r="AU628" s="830"/>
      <c r="AV628" s="816">
        <f t="shared" si="281"/>
        <v>3000</v>
      </c>
      <c r="AW628" s="827">
        <v>3000</v>
      </c>
      <c r="AX628" s="830"/>
      <c r="AY628" s="830"/>
      <c r="AZ628" s="830"/>
      <c r="BA628" s="831"/>
      <c r="BB628" s="831"/>
      <c r="BC628" s="831"/>
      <c r="BD628" s="831"/>
      <c r="BE628" s="940">
        <f t="shared" si="291"/>
        <v>0</v>
      </c>
      <c r="BF628" s="727">
        <v>2024</v>
      </c>
      <c r="BG628" s="727" t="s">
        <v>2323</v>
      </c>
      <c r="BH628" s="727" t="s">
        <v>2327</v>
      </c>
      <c r="BI628" s="832"/>
    </row>
    <row r="629" spans="1:61" s="739" customFormat="1" ht="31.5" hidden="1">
      <c r="A629" s="824" t="s">
        <v>2126</v>
      </c>
      <c r="B629" s="130" t="s">
        <v>2295</v>
      </c>
      <c r="C629" s="825" t="s">
        <v>2081</v>
      </c>
      <c r="D629" s="829"/>
      <c r="E629" s="826" t="s">
        <v>259</v>
      </c>
      <c r="F629" s="830"/>
      <c r="G629" s="816">
        <f t="shared" si="287"/>
        <v>3000</v>
      </c>
      <c r="H629" s="827">
        <v>3000</v>
      </c>
      <c r="I629" s="830"/>
      <c r="J629" s="830"/>
      <c r="K629" s="816">
        <f t="shared" si="288"/>
        <v>3000</v>
      </c>
      <c r="L629" s="827">
        <v>3000</v>
      </c>
      <c r="M629" s="1013"/>
      <c r="N629" s="830"/>
      <c r="O629" s="830"/>
      <c r="P629" s="830"/>
      <c r="Q629" s="830"/>
      <c r="R629" s="830"/>
      <c r="S629" s="830">
        <f t="shared" si="282"/>
        <v>0</v>
      </c>
      <c r="T629" s="830"/>
      <c r="U629" s="830"/>
      <c r="V629" s="830"/>
      <c r="W629" s="830">
        <f t="shared" si="283"/>
        <v>0</v>
      </c>
      <c r="X629" s="830"/>
      <c r="Y629" s="830"/>
      <c r="Z629" s="830"/>
      <c r="AA629" s="830">
        <f t="shared" si="276"/>
        <v>0</v>
      </c>
      <c r="AB629" s="830"/>
      <c r="AC629" s="830"/>
      <c r="AD629" s="830"/>
      <c r="AE629" s="830">
        <f t="shared" si="277"/>
        <v>0</v>
      </c>
      <c r="AF629" s="830"/>
      <c r="AG629" s="830"/>
      <c r="AH629" s="830"/>
      <c r="AI629" s="830">
        <f t="shared" si="278"/>
        <v>0</v>
      </c>
      <c r="AJ629" s="830"/>
      <c r="AK629" s="830"/>
      <c r="AL629" s="830"/>
      <c r="AM629" s="830">
        <f t="shared" si="279"/>
        <v>0</v>
      </c>
      <c r="AN629" s="830"/>
      <c r="AO629" s="830"/>
      <c r="AP629" s="830"/>
      <c r="AQ629" s="816">
        <f t="shared" si="280"/>
        <v>800</v>
      </c>
      <c r="AR629" s="827">
        <v>800</v>
      </c>
      <c r="AS629" s="830"/>
      <c r="AT629" s="830"/>
      <c r="AU629" s="830"/>
      <c r="AV629" s="816">
        <f t="shared" si="281"/>
        <v>800</v>
      </c>
      <c r="AW629" s="827">
        <v>800</v>
      </c>
      <c r="AX629" s="830"/>
      <c r="AY629" s="830"/>
      <c r="AZ629" s="830"/>
      <c r="BA629" s="831"/>
      <c r="BB629" s="831"/>
      <c r="BC629" s="831"/>
      <c r="BD629" s="831"/>
      <c r="BE629" s="940">
        <f t="shared" si="291"/>
        <v>0</v>
      </c>
      <c r="BF629" s="727">
        <v>2024</v>
      </c>
      <c r="BG629" s="727" t="s">
        <v>2323</v>
      </c>
      <c r="BH629" s="727" t="s">
        <v>2327</v>
      </c>
      <c r="BI629" s="832"/>
    </row>
    <row r="630" spans="1:61" s="739" customFormat="1" ht="31.5" hidden="1">
      <c r="A630" s="78">
        <v>25</v>
      </c>
      <c r="B630" s="130" t="s">
        <v>2296</v>
      </c>
      <c r="C630" s="825" t="s">
        <v>2081</v>
      </c>
      <c r="D630" s="814"/>
      <c r="E630" s="826" t="s">
        <v>259</v>
      </c>
      <c r="F630" s="815"/>
      <c r="G630" s="816">
        <f t="shared" si="287"/>
        <v>800</v>
      </c>
      <c r="H630" s="827">
        <v>800</v>
      </c>
      <c r="I630" s="816"/>
      <c r="J630" s="816"/>
      <c r="K630" s="816">
        <f t="shared" si="288"/>
        <v>800</v>
      </c>
      <c r="L630" s="827">
        <v>800</v>
      </c>
      <c r="M630" s="1000"/>
      <c r="N630" s="816"/>
      <c r="O630" s="816"/>
      <c r="P630" s="816"/>
      <c r="Q630" s="816"/>
      <c r="R630" s="816"/>
      <c r="S630" s="816">
        <f t="shared" si="282"/>
        <v>0</v>
      </c>
      <c r="T630" s="816"/>
      <c r="U630" s="816"/>
      <c r="V630" s="816"/>
      <c r="W630" s="816">
        <f t="shared" si="283"/>
        <v>0</v>
      </c>
      <c r="X630" s="816"/>
      <c r="Y630" s="816"/>
      <c r="Z630" s="816"/>
      <c r="AA630" s="816">
        <f t="shared" si="276"/>
        <v>0</v>
      </c>
      <c r="AB630" s="816"/>
      <c r="AC630" s="816"/>
      <c r="AD630" s="816"/>
      <c r="AE630" s="816">
        <f t="shared" si="277"/>
        <v>0</v>
      </c>
      <c r="AF630" s="816"/>
      <c r="AG630" s="816"/>
      <c r="AH630" s="816"/>
      <c r="AI630" s="816">
        <f t="shared" si="278"/>
        <v>0</v>
      </c>
      <c r="AJ630" s="816"/>
      <c r="AK630" s="816"/>
      <c r="AL630" s="816"/>
      <c r="AM630" s="816">
        <f t="shared" si="279"/>
        <v>0</v>
      </c>
      <c r="AN630" s="816"/>
      <c r="AO630" s="816"/>
      <c r="AP630" s="816"/>
      <c r="AQ630" s="816">
        <f t="shared" si="280"/>
        <v>1000</v>
      </c>
      <c r="AR630" s="827">
        <v>1000</v>
      </c>
      <c r="AS630" s="816"/>
      <c r="AT630" s="816"/>
      <c r="AU630" s="816"/>
      <c r="AV630" s="816">
        <f t="shared" si="281"/>
        <v>1000</v>
      </c>
      <c r="AW630" s="827">
        <v>1000</v>
      </c>
      <c r="AX630" s="816"/>
      <c r="AY630" s="816"/>
      <c r="AZ630" s="816"/>
      <c r="BA630" s="725"/>
      <c r="BB630" s="725"/>
      <c r="BC630" s="725"/>
      <c r="BD630" s="725"/>
      <c r="BE630" s="898">
        <f t="shared" si="291"/>
        <v>0</v>
      </c>
      <c r="BF630" s="727">
        <v>2024</v>
      </c>
      <c r="BG630" s="727" t="s">
        <v>2323</v>
      </c>
      <c r="BH630" s="727" t="s">
        <v>2327</v>
      </c>
      <c r="BI630" s="55"/>
    </row>
    <row r="631" spans="1:61" s="739" customFormat="1" ht="25.5" hidden="1">
      <c r="A631" s="824" t="s">
        <v>2129</v>
      </c>
      <c r="B631" s="130" t="s">
        <v>2297</v>
      </c>
      <c r="C631" s="825" t="s">
        <v>2081</v>
      </c>
      <c r="D631" s="814"/>
      <c r="E631" s="826" t="s">
        <v>259</v>
      </c>
      <c r="F631" s="815"/>
      <c r="G631" s="816">
        <f t="shared" si="287"/>
        <v>1000</v>
      </c>
      <c r="H631" s="827">
        <v>1000</v>
      </c>
      <c r="I631" s="816"/>
      <c r="J631" s="816"/>
      <c r="K631" s="816">
        <f t="shared" si="288"/>
        <v>1000</v>
      </c>
      <c r="L631" s="827">
        <v>1000</v>
      </c>
      <c r="M631" s="1000"/>
      <c r="N631" s="816"/>
      <c r="O631" s="816"/>
      <c r="P631" s="816"/>
      <c r="Q631" s="816"/>
      <c r="R631" s="816"/>
      <c r="S631" s="816">
        <f t="shared" si="282"/>
        <v>0</v>
      </c>
      <c r="T631" s="816"/>
      <c r="U631" s="816"/>
      <c r="V631" s="816"/>
      <c r="W631" s="816">
        <f t="shared" si="283"/>
        <v>0</v>
      </c>
      <c r="X631" s="816"/>
      <c r="Y631" s="816"/>
      <c r="Z631" s="816"/>
      <c r="AA631" s="816">
        <f t="shared" si="276"/>
        <v>0</v>
      </c>
      <c r="AB631" s="816"/>
      <c r="AC631" s="816"/>
      <c r="AD631" s="816"/>
      <c r="AE631" s="816">
        <f t="shared" si="277"/>
        <v>0</v>
      </c>
      <c r="AF631" s="816"/>
      <c r="AG631" s="816"/>
      <c r="AH631" s="816"/>
      <c r="AI631" s="816">
        <f t="shared" si="278"/>
        <v>0</v>
      </c>
      <c r="AJ631" s="816"/>
      <c r="AK631" s="816"/>
      <c r="AL631" s="816"/>
      <c r="AM631" s="816">
        <f t="shared" si="279"/>
        <v>0</v>
      </c>
      <c r="AN631" s="816"/>
      <c r="AO631" s="816"/>
      <c r="AP631" s="816"/>
      <c r="AQ631" s="816">
        <f t="shared" si="280"/>
        <v>800</v>
      </c>
      <c r="AR631" s="827">
        <v>800</v>
      </c>
      <c r="AS631" s="816"/>
      <c r="AT631" s="816"/>
      <c r="AU631" s="816"/>
      <c r="AV631" s="816">
        <f t="shared" si="281"/>
        <v>800</v>
      </c>
      <c r="AW631" s="827">
        <v>800</v>
      </c>
      <c r="AX631" s="816"/>
      <c r="AY631" s="816"/>
      <c r="AZ631" s="816"/>
      <c r="BA631" s="725"/>
      <c r="BB631" s="725"/>
      <c r="BC631" s="725"/>
      <c r="BD631" s="725"/>
      <c r="BE631" s="898">
        <f t="shared" si="291"/>
        <v>0</v>
      </c>
      <c r="BF631" s="727">
        <v>2024</v>
      </c>
      <c r="BG631" s="727" t="s">
        <v>2323</v>
      </c>
      <c r="BH631" s="727" t="s">
        <v>2327</v>
      </c>
      <c r="BI631" s="55"/>
    </row>
    <row r="632" spans="1:61" s="739" customFormat="1" ht="31.5" hidden="1">
      <c r="A632" s="78">
        <v>26</v>
      </c>
      <c r="B632" s="130" t="s">
        <v>2298</v>
      </c>
      <c r="C632" s="825" t="s">
        <v>2070</v>
      </c>
      <c r="D632" s="814"/>
      <c r="E632" s="826" t="s">
        <v>259</v>
      </c>
      <c r="F632" s="815"/>
      <c r="G632" s="816">
        <f t="shared" si="287"/>
        <v>800</v>
      </c>
      <c r="H632" s="827">
        <v>800</v>
      </c>
      <c r="I632" s="816"/>
      <c r="J632" s="816"/>
      <c r="K632" s="816">
        <f t="shared" si="288"/>
        <v>800</v>
      </c>
      <c r="L632" s="827">
        <v>800</v>
      </c>
      <c r="M632" s="1000"/>
      <c r="N632" s="816"/>
      <c r="O632" s="816"/>
      <c r="P632" s="816"/>
      <c r="Q632" s="816"/>
      <c r="R632" s="816"/>
      <c r="S632" s="816">
        <f t="shared" si="282"/>
        <v>0</v>
      </c>
      <c r="T632" s="816"/>
      <c r="U632" s="816"/>
      <c r="V632" s="816"/>
      <c r="W632" s="816">
        <f t="shared" si="283"/>
        <v>0</v>
      </c>
      <c r="X632" s="816"/>
      <c r="Y632" s="816"/>
      <c r="Z632" s="816"/>
      <c r="AA632" s="816">
        <f t="shared" ref="AA632:AA686" si="292">SUM(AB632:AD632)</f>
        <v>0</v>
      </c>
      <c r="AB632" s="816"/>
      <c r="AC632" s="816"/>
      <c r="AD632" s="816"/>
      <c r="AE632" s="816">
        <f t="shared" ref="AE632:AE686" si="293">SUM(AF632:AH632)</f>
        <v>0</v>
      </c>
      <c r="AF632" s="816"/>
      <c r="AG632" s="816"/>
      <c r="AH632" s="816"/>
      <c r="AI632" s="816">
        <f t="shared" ref="AI632:AI686" si="294">SUM(AJ632:AL632)</f>
        <v>0</v>
      </c>
      <c r="AJ632" s="816"/>
      <c r="AK632" s="816"/>
      <c r="AL632" s="816"/>
      <c r="AM632" s="816">
        <f t="shared" ref="AM632:AM686" si="295">SUM(AN632:AP632)</f>
        <v>0</v>
      </c>
      <c r="AN632" s="816"/>
      <c r="AO632" s="816"/>
      <c r="AP632" s="816"/>
      <c r="AQ632" s="816">
        <f t="shared" ref="AQ632:AQ686" si="296">SUM(AR632:AT632)</f>
        <v>800</v>
      </c>
      <c r="AR632" s="827">
        <v>800</v>
      </c>
      <c r="AS632" s="816"/>
      <c r="AT632" s="816"/>
      <c r="AU632" s="816"/>
      <c r="AV632" s="816">
        <f t="shared" ref="AV632:AV686" si="297">SUM(AW632:AY632)</f>
        <v>800</v>
      </c>
      <c r="AW632" s="827">
        <v>800</v>
      </c>
      <c r="AX632" s="816"/>
      <c r="AY632" s="816"/>
      <c r="AZ632" s="816"/>
      <c r="BA632" s="725"/>
      <c r="BB632" s="725"/>
      <c r="BC632" s="725"/>
      <c r="BD632" s="725"/>
      <c r="BE632" s="898">
        <f t="shared" si="291"/>
        <v>0</v>
      </c>
      <c r="BF632" s="727">
        <v>2024</v>
      </c>
      <c r="BG632" s="727" t="s">
        <v>2323</v>
      </c>
      <c r="BH632" s="727" t="s">
        <v>2327</v>
      </c>
      <c r="BI632" s="55"/>
    </row>
    <row r="633" spans="1:61" s="43" customFormat="1" hidden="1">
      <c r="A633" s="37" t="s">
        <v>50</v>
      </c>
      <c r="B633" s="48" t="s">
        <v>51</v>
      </c>
      <c r="C633" s="26"/>
      <c r="D633" s="26"/>
      <c r="E633" s="26"/>
      <c r="F633" s="91"/>
      <c r="G633" s="92">
        <f>SUM(G634:G664)</f>
        <v>20693</v>
      </c>
      <c r="H633" s="92">
        <f t="shared" ref="H633:BE633" si="298">SUM(H634:H664)</f>
        <v>20636</v>
      </c>
      <c r="I633" s="92">
        <f t="shared" si="298"/>
        <v>0</v>
      </c>
      <c r="J633" s="92">
        <f t="shared" si="298"/>
        <v>57</v>
      </c>
      <c r="K633" s="92">
        <f t="shared" si="298"/>
        <v>20636</v>
      </c>
      <c r="L633" s="92">
        <f t="shared" si="298"/>
        <v>20636</v>
      </c>
      <c r="M633" s="984">
        <f t="shared" si="298"/>
        <v>4683.4844999999996</v>
      </c>
      <c r="N633" s="92">
        <f t="shared" si="298"/>
        <v>1435.797</v>
      </c>
      <c r="O633" s="92">
        <f t="shared" si="298"/>
        <v>508.78550000000001</v>
      </c>
      <c r="P633" s="92">
        <f t="shared" si="298"/>
        <v>508.78550000000001</v>
      </c>
      <c r="Q633" s="92">
        <f t="shared" si="298"/>
        <v>0</v>
      </c>
      <c r="R633" s="92">
        <f t="shared" si="298"/>
        <v>0</v>
      </c>
      <c r="S633" s="92">
        <f t="shared" si="298"/>
        <v>4977</v>
      </c>
      <c r="T633" s="92">
        <f t="shared" si="298"/>
        <v>4977</v>
      </c>
      <c r="U633" s="92">
        <f t="shared" si="298"/>
        <v>0</v>
      </c>
      <c r="V633" s="92">
        <f t="shared" si="298"/>
        <v>0</v>
      </c>
      <c r="W633" s="92">
        <f t="shared" si="298"/>
        <v>230</v>
      </c>
      <c r="X633" s="92">
        <f t="shared" si="298"/>
        <v>230</v>
      </c>
      <c r="Y633" s="92">
        <f t="shared" si="298"/>
        <v>0</v>
      </c>
      <c r="Z633" s="92">
        <f t="shared" si="298"/>
        <v>0</v>
      </c>
      <c r="AA633" s="92">
        <f t="shared" si="298"/>
        <v>1306.9569999999999</v>
      </c>
      <c r="AB633" s="92">
        <f t="shared" si="298"/>
        <v>1306.9569999999999</v>
      </c>
      <c r="AC633" s="92">
        <f t="shared" si="298"/>
        <v>0</v>
      </c>
      <c r="AD633" s="92">
        <f t="shared" si="298"/>
        <v>0</v>
      </c>
      <c r="AE633" s="92">
        <f t="shared" si="298"/>
        <v>509</v>
      </c>
      <c r="AF633" s="92">
        <f t="shared" si="298"/>
        <v>509</v>
      </c>
      <c r="AG633" s="92">
        <f t="shared" si="298"/>
        <v>0</v>
      </c>
      <c r="AH633" s="92">
        <f t="shared" si="298"/>
        <v>0</v>
      </c>
      <c r="AI633" s="92">
        <f t="shared" si="298"/>
        <v>4977</v>
      </c>
      <c r="AJ633" s="92">
        <f t="shared" si="298"/>
        <v>4977</v>
      </c>
      <c r="AK633" s="92">
        <f t="shared" si="298"/>
        <v>0</v>
      </c>
      <c r="AL633" s="92">
        <f t="shared" si="298"/>
        <v>0</v>
      </c>
      <c r="AM633" s="92">
        <f t="shared" si="298"/>
        <v>8690</v>
      </c>
      <c r="AN633" s="92">
        <f t="shared" si="298"/>
        <v>8690</v>
      </c>
      <c r="AO633" s="92">
        <f t="shared" si="298"/>
        <v>0</v>
      </c>
      <c r="AP633" s="92">
        <f t="shared" si="298"/>
        <v>0</v>
      </c>
      <c r="AQ633" s="92">
        <f t="shared" si="298"/>
        <v>11946</v>
      </c>
      <c r="AR633" s="92">
        <f t="shared" si="298"/>
        <v>11946</v>
      </c>
      <c r="AS633" s="92">
        <f t="shared" si="298"/>
        <v>0</v>
      </c>
      <c r="AT633" s="92">
        <f t="shared" si="298"/>
        <v>0</v>
      </c>
      <c r="AU633" s="92">
        <f t="shared" si="298"/>
        <v>0</v>
      </c>
      <c r="AV633" s="92">
        <f t="shared" si="298"/>
        <v>8906</v>
      </c>
      <c r="AW633" s="92">
        <f t="shared" si="298"/>
        <v>8906</v>
      </c>
      <c r="AX633" s="92">
        <f t="shared" si="298"/>
        <v>0</v>
      </c>
      <c r="AY633" s="92">
        <f t="shared" si="298"/>
        <v>0</v>
      </c>
      <c r="AZ633" s="92">
        <f t="shared" si="298"/>
        <v>0</v>
      </c>
      <c r="BA633" s="92">
        <f t="shared" si="298"/>
        <v>0</v>
      </c>
      <c r="BB633" s="92">
        <f t="shared" si="298"/>
        <v>0</v>
      </c>
      <c r="BC633" s="92">
        <f t="shared" si="298"/>
        <v>0</v>
      </c>
      <c r="BD633" s="92">
        <f t="shared" si="298"/>
        <v>0</v>
      </c>
      <c r="BE633" s="92">
        <f t="shared" si="298"/>
        <v>3713</v>
      </c>
      <c r="BF633" s="198"/>
      <c r="BG633" s="198"/>
      <c r="BH633" s="198"/>
      <c r="BI633" s="27"/>
    </row>
    <row r="634" spans="1:61" s="236" customFormat="1" hidden="1">
      <c r="A634" s="387"/>
      <c r="B634" s="324" t="s">
        <v>1996</v>
      </c>
      <c r="C634" s="325" t="s">
        <v>1933</v>
      </c>
      <c r="D634" s="325">
        <v>0.34499999999999997</v>
      </c>
      <c r="E634" s="325" t="s">
        <v>524</v>
      </c>
      <c r="F634" s="293" t="s">
        <v>1997</v>
      </c>
      <c r="G634" s="391">
        <f t="shared" ref="G634:G650" si="299">SUM(H634:J634)</f>
        <v>288</v>
      </c>
      <c r="H634" s="317">
        <v>288</v>
      </c>
      <c r="I634" s="317"/>
      <c r="J634" s="317"/>
      <c r="K634" s="352">
        <v>288</v>
      </c>
      <c r="L634" s="352">
        <v>288</v>
      </c>
      <c r="M634" s="1014">
        <v>267.56299999999999</v>
      </c>
      <c r="N634" s="352">
        <v>267.56299999999999</v>
      </c>
      <c r="O634" s="391">
        <f t="shared" ref="O634:O650" si="300">SUM(P634:R634)</f>
        <v>230</v>
      </c>
      <c r="P634" s="317">
        <v>230</v>
      </c>
      <c r="Q634" s="370"/>
      <c r="R634" s="370"/>
      <c r="S634" s="370">
        <f t="shared" ref="S634:S686" si="301">SUM(T634:V634)</f>
        <v>58</v>
      </c>
      <c r="T634" s="317">
        <v>58</v>
      </c>
      <c r="U634" s="370"/>
      <c r="V634" s="370"/>
      <c r="W634" s="370">
        <f t="shared" ref="W634:W686" si="302">SUM(X634:Z634)</f>
        <v>230</v>
      </c>
      <c r="X634" s="317">
        <v>230</v>
      </c>
      <c r="Y634" s="370"/>
      <c r="Z634" s="370"/>
      <c r="AA634" s="370">
        <f t="shared" si="292"/>
        <v>37.563000000000002</v>
      </c>
      <c r="AB634" s="317">
        <v>37.563000000000002</v>
      </c>
      <c r="AC634" s="370"/>
      <c r="AD634" s="370"/>
      <c r="AE634" s="370">
        <f t="shared" si="293"/>
        <v>230</v>
      </c>
      <c r="AF634" s="352">
        <v>230</v>
      </c>
      <c r="AG634" s="352"/>
      <c r="AH634" s="352"/>
      <c r="AI634" s="370">
        <f t="shared" si="294"/>
        <v>58</v>
      </c>
      <c r="AJ634" s="352">
        <f>T634</f>
        <v>58</v>
      </c>
      <c r="AK634" s="352"/>
      <c r="AL634" s="352"/>
      <c r="AM634" s="370">
        <f t="shared" si="295"/>
        <v>288</v>
      </c>
      <c r="AN634" s="352">
        <v>288</v>
      </c>
      <c r="AO634" s="352"/>
      <c r="AP634" s="352"/>
      <c r="AQ634" s="352">
        <f t="shared" si="296"/>
        <v>0</v>
      </c>
      <c r="AR634" s="370">
        <f t="shared" ref="AR634:AR650" si="303">H634-AN634</f>
        <v>0</v>
      </c>
      <c r="AS634" s="352"/>
      <c r="AT634" s="352"/>
      <c r="AU634" s="352"/>
      <c r="AV634" s="352">
        <f t="shared" si="297"/>
        <v>0</v>
      </c>
      <c r="AW634" s="352"/>
      <c r="AX634" s="370"/>
      <c r="AY634" s="370"/>
      <c r="AZ634" s="370"/>
      <c r="BA634" s="210"/>
      <c r="BB634" s="210"/>
      <c r="BC634" s="210"/>
      <c r="BD634" s="210">
        <f t="shared" ref="BD634:BD640" si="304">AW634</f>
        <v>0</v>
      </c>
      <c r="BE634" s="897">
        <f t="shared" si="291"/>
        <v>230</v>
      </c>
      <c r="BF634" s="211">
        <v>2022</v>
      </c>
      <c r="BG634" s="211" t="s">
        <v>910</v>
      </c>
      <c r="BH634" s="211"/>
      <c r="BI634" s="392"/>
    </row>
    <row r="635" spans="1:61" s="236" customFormat="1" hidden="1">
      <c r="A635" s="387"/>
      <c r="B635" s="324" t="s">
        <v>1998</v>
      </c>
      <c r="C635" s="325" t="s">
        <v>1933</v>
      </c>
      <c r="D635" s="325">
        <v>0.33500000000000002</v>
      </c>
      <c r="E635" s="325" t="s">
        <v>524</v>
      </c>
      <c r="F635" s="293" t="s">
        <v>1999</v>
      </c>
      <c r="G635" s="391">
        <f t="shared" si="299"/>
        <v>460</v>
      </c>
      <c r="H635" s="317">
        <v>403</v>
      </c>
      <c r="I635" s="317"/>
      <c r="J635" s="317">
        <v>57</v>
      </c>
      <c r="K635" s="352">
        <v>403</v>
      </c>
      <c r="L635" s="352">
        <v>403</v>
      </c>
      <c r="M635" s="1014">
        <v>133.75450000000001</v>
      </c>
      <c r="N635" s="352"/>
      <c r="O635" s="391">
        <f t="shared" si="300"/>
        <v>266.24549999999999</v>
      </c>
      <c r="P635" s="317">
        <v>266.24549999999999</v>
      </c>
      <c r="Q635" s="370"/>
      <c r="R635" s="370"/>
      <c r="S635" s="370">
        <f t="shared" si="301"/>
        <v>3</v>
      </c>
      <c r="T635" s="317">
        <v>3</v>
      </c>
      <c r="U635" s="370"/>
      <c r="V635" s="370"/>
      <c r="W635" s="370">
        <f t="shared" si="302"/>
        <v>0</v>
      </c>
      <c r="X635" s="370"/>
      <c r="Y635" s="370"/>
      <c r="Z635" s="370"/>
      <c r="AA635" s="370">
        <f t="shared" si="292"/>
        <v>0</v>
      </c>
      <c r="AB635" s="317"/>
      <c r="AC635" s="370"/>
      <c r="AD635" s="370"/>
      <c r="AE635" s="370">
        <f t="shared" si="293"/>
        <v>266</v>
      </c>
      <c r="AF635" s="352">
        <v>266</v>
      </c>
      <c r="AG635" s="352"/>
      <c r="AH635" s="352"/>
      <c r="AI635" s="370">
        <f t="shared" si="294"/>
        <v>3</v>
      </c>
      <c r="AJ635" s="352">
        <f t="shared" ref="AJ635:AJ640" si="305">T635</f>
        <v>3</v>
      </c>
      <c r="AK635" s="352"/>
      <c r="AL635" s="352"/>
      <c r="AM635" s="370">
        <f t="shared" si="295"/>
        <v>403</v>
      </c>
      <c r="AN635" s="352">
        <v>403</v>
      </c>
      <c r="AO635" s="352"/>
      <c r="AP635" s="352"/>
      <c r="AQ635" s="352">
        <f t="shared" si="296"/>
        <v>0</v>
      </c>
      <c r="AR635" s="370">
        <f t="shared" si="303"/>
        <v>0</v>
      </c>
      <c r="AS635" s="352"/>
      <c r="AT635" s="352"/>
      <c r="AU635" s="352"/>
      <c r="AV635" s="352">
        <f t="shared" si="297"/>
        <v>0</v>
      </c>
      <c r="AW635" s="352"/>
      <c r="AX635" s="370"/>
      <c r="AY635" s="370"/>
      <c r="AZ635" s="370"/>
      <c r="BA635" s="210"/>
      <c r="BB635" s="210"/>
      <c r="BC635" s="210"/>
      <c r="BD635" s="210">
        <f t="shared" si="304"/>
        <v>0</v>
      </c>
      <c r="BE635" s="897">
        <f t="shared" si="291"/>
        <v>400</v>
      </c>
      <c r="BF635" s="211">
        <v>2022</v>
      </c>
      <c r="BG635" s="211" t="s">
        <v>910</v>
      </c>
      <c r="BH635" s="211"/>
      <c r="BI635" s="392"/>
    </row>
    <row r="636" spans="1:61" s="236" customFormat="1" hidden="1">
      <c r="A636" s="387"/>
      <c r="B636" s="324" t="s">
        <v>2000</v>
      </c>
      <c r="C636" s="325" t="s">
        <v>1939</v>
      </c>
      <c r="D636" s="325">
        <v>1</v>
      </c>
      <c r="E636" s="325" t="s">
        <v>524</v>
      </c>
      <c r="F636" s="293" t="s">
        <v>2001</v>
      </c>
      <c r="G636" s="391">
        <f t="shared" si="299"/>
        <v>655</v>
      </c>
      <c r="H636" s="317">
        <v>655</v>
      </c>
      <c r="I636" s="317"/>
      <c r="J636" s="317"/>
      <c r="K636" s="370">
        <v>655</v>
      </c>
      <c r="L636" s="370">
        <v>655</v>
      </c>
      <c r="M636" s="996">
        <v>643.91899999999998</v>
      </c>
      <c r="N636" s="370"/>
      <c r="O636" s="391">
        <f t="shared" si="300"/>
        <v>0</v>
      </c>
      <c r="P636" s="317">
        <v>0</v>
      </c>
      <c r="Q636" s="370"/>
      <c r="R636" s="370"/>
      <c r="S636" s="370">
        <f t="shared" si="301"/>
        <v>55</v>
      </c>
      <c r="T636" s="317">
        <v>55</v>
      </c>
      <c r="U636" s="370"/>
      <c r="V636" s="370"/>
      <c r="W636" s="370">
        <f t="shared" si="302"/>
        <v>0</v>
      </c>
      <c r="X636" s="370"/>
      <c r="Y636" s="370"/>
      <c r="Z636" s="370"/>
      <c r="AA636" s="370">
        <f t="shared" si="292"/>
        <v>43.918999999999997</v>
      </c>
      <c r="AB636" s="317">
        <v>43.918999999999997</v>
      </c>
      <c r="AC636" s="370"/>
      <c r="AD636" s="370"/>
      <c r="AE636" s="370">
        <f t="shared" si="293"/>
        <v>0</v>
      </c>
      <c r="AF636" s="370"/>
      <c r="AG636" s="370"/>
      <c r="AH636" s="370"/>
      <c r="AI636" s="370">
        <f t="shared" si="294"/>
        <v>55</v>
      </c>
      <c r="AJ636" s="352">
        <f t="shared" si="305"/>
        <v>55</v>
      </c>
      <c r="AK636" s="370"/>
      <c r="AL636" s="370"/>
      <c r="AM636" s="370">
        <f t="shared" si="295"/>
        <v>655</v>
      </c>
      <c r="AN636" s="370">
        <v>655</v>
      </c>
      <c r="AO636" s="370"/>
      <c r="AP636" s="370"/>
      <c r="AQ636" s="370">
        <f t="shared" si="296"/>
        <v>0</v>
      </c>
      <c r="AR636" s="370">
        <f t="shared" si="303"/>
        <v>0</v>
      </c>
      <c r="AS636" s="370"/>
      <c r="AT636" s="370"/>
      <c r="AU636" s="370"/>
      <c r="AV636" s="352">
        <f t="shared" si="297"/>
        <v>0</v>
      </c>
      <c r="AW636" s="370"/>
      <c r="AX636" s="370"/>
      <c r="AY636" s="370"/>
      <c r="AZ636" s="370"/>
      <c r="BA636" s="210"/>
      <c r="BB636" s="210"/>
      <c r="BC636" s="210"/>
      <c r="BD636" s="210">
        <f t="shared" si="304"/>
        <v>0</v>
      </c>
      <c r="BE636" s="897">
        <f t="shared" si="291"/>
        <v>600</v>
      </c>
      <c r="BF636" s="211">
        <v>2022</v>
      </c>
      <c r="BG636" s="211" t="s">
        <v>910</v>
      </c>
      <c r="BH636" s="211"/>
      <c r="BI636" s="392"/>
    </row>
    <row r="637" spans="1:61" s="236" customFormat="1" hidden="1">
      <c r="A637" s="387"/>
      <c r="B637" s="324" t="s">
        <v>2002</v>
      </c>
      <c r="C637" s="325" t="s">
        <v>1936</v>
      </c>
      <c r="D637" s="325">
        <v>1.6</v>
      </c>
      <c r="E637" s="325" t="s">
        <v>524</v>
      </c>
      <c r="F637" s="293" t="s">
        <v>2003</v>
      </c>
      <c r="G637" s="391">
        <f t="shared" si="299"/>
        <v>1632</v>
      </c>
      <c r="H637" s="317">
        <v>1632</v>
      </c>
      <c r="I637" s="317"/>
      <c r="J637" s="317"/>
      <c r="K637" s="370">
        <v>1632</v>
      </c>
      <c r="L637" s="370">
        <v>1632</v>
      </c>
      <c r="M637" s="996">
        <v>1203</v>
      </c>
      <c r="N637" s="370"/>
      <c r="O637" s="391">
        <f t="shared" si="300"/>
        <v>0</v>
      </c>
      <c r="P637" s="317">
        <v>0</v>
      </c>
      <c r="Q637" s="370"/>
      <c r="R637" s="370"/>
      <c r="S637" s="370">
        <f t="shared" si="301"/>
        <v>429</v>
      </c>
      <c r="T637" s="317">
        <v>429</v>
      </c>
      <c r="U637" s="370"/>
      <c r="V637" s="370"/>
      <c r="W637" s="370">
        <f t="shared" si="302"/>
        <v>0</v>
      </c>
      <c r="X637" s="370"/>
      <c r="Y637" s="370"/>
      <c r="Z637" s="370"/>
      <c r="AA637" s="370">
        <f t="shared" si="292"/>
        <v>0</v>
      </c>
      <c r="AB637" s="317"/>
      <c r="AC637" s="370"/>
      <c r="AD637" s="370"/>
      <c r="AE637" s="370">
        <f t="shared" si="293"/>
        <v>0</v>
      </c>
      <c r="AF637" s="370"/>
      <c r="AG637" s="370"/>
      <c r="AH637" s="370"/>
      <c r="AI637" s="370">
        <f t="shared" si="294"/>
        <v>429</v>
      </c>
      <c r="AJ637" s="352">
        <f t="shared" si="305"/>
        <v>429</v>
      </c>
      <c r="AK637" s="370"/>
      <c r="AL637" s="370"/>
      <c r="AM637" s="370">
        <f t="shared" si="295"/>
        <v>1632</v>
      </c>
      <c r="AN637" s="370">
        <v>1632</v>
      </c>
      <c r="AO637" s="370"/>
      <c r="AP637" s="370"/>
      <c r="AQ637" s="370">
        <f t="shared" si="296"/>
        <v>0</v>
      </c>
      <c r="AR637" s="370">
        <f t="shared" si="303"/>
        <v>0</v>
      </c>
      <c r="AS637" s="370"/>
      <c r="AT637" s="370"/>
      <c r="AU637" s="370"/>
      <c r="AV637" s="352">
        <f t="shared" si="297"/>
        <v>0</v>
      </c>
      <c r="AW637" s="370"/>
      <c r="AX637" s="370"/>
      <c r="AY637" s="370"/>
      <c r="AZ637" s="370"/>
      <c r="BA637" s="210"/>
      <c r="BB637" s="210"/>
      <c r="BC637" s="210"/>
      <c r="BD637" s="210">
        <f t="shared" si="304"/>
        <v>0</v>
      </c>
      <c r="BE637" s="897">
        <f t="shared" si="291"/>
        <v>1203</v>
      </c>
      <c r="BF637" s="211">
        <v>2022</v>
      </c>
      <c r="BG637" s="211" t="s">
        <v>910</v>
      </c>
      <c r="BH637" s="211"/>
      <c r="BI637" s="392"/>
    </row>
    <row r="638" spans="1:61" s="236" customFormat="1" ht="25.5" hidden="1">
      <c r="A638" s="387"/>
      <c r="B638" s="324" t="s">
        <v>2004</v>
      </c>
      <c r="C638" s="325" t="s">
        <v>2005</v>
      </c>
      <c r="D638" s="325">
        <v>0.6</v>
      </c>
      <c r="E638" s="325" t="s">
        <v>524</v>
      </c>
      <c r="F638" s="293" t="s">
        <v>2006</v>
      </c>
      <c r="G638" s="391">
        <f t="shared" si="299"/>
        <v>476</v>
      </c>
      <c r="H638" s="317">
        <v>476</v>
      </c>
      <c r="I638" s="317"/>
      <c r="J638" s="317"/>
      <c r="K638" s="370">
        <v>476</v>
      </c>
      <c r="L638" s="370">
        <v>476</v>
      </c>
      <c r="M638" s="996">
        <v>387.46</v>
      </c>
      <c r="N638" s="370"/>
      <c r="O638" s="391">
        <f t="shared" si="300"/>
        <v>12.54000000000002</v>
      </c>
      <c r="P638" s="317">
        <v>12.54000000000002</v>
      </c>
      <c r="Q638" s="370"/>
      <c r="R638" s="370"/>
      <c r="S638" s="370">
        <f t="shared" si="301"/>
        <v>76</v>
      </c>
      <c r="T638" s="317">
        <v>76</v>
      </c>
      <c r="U638" s="370"/>
      <c r="V638" s="370"/>
      <c r="W638" s="370">
        <f t="shared" si="302"/>
        <v>0</v>
      </c>
      <c r="X638" s="370"/>
      <c r="Y638" s="370"/>
      <c r="Z638" s="370"/>
      <c r="AA638" s="370">
        <f t="shared" si="292"/>
        <v>0</v>
      </c>
      <c r="AB638" s="317"/>
      <c r="AC638" s="370"/>
      <c r="AD638" s="370"/>
      <c r="AE638" s="370">
        <f t="shared" si="293"/>
        <v>13</v>
      </c>
      <c r="AF638" s="370">
        <v>13</v>
      </c>
      <c r="AG638" s="370"/>
      <c r="AH638" s="370"/>
      <c r="AI638" s="370">
        <f t="shared" si="294"/>
        <v>76</v>
      </c>
      <c r="AJ638" s="352">
        <f t="shared" si="305"/>
        <v>76</v>
      </c>
      <c r="AK638" s="370"/>
      <c r="AL638" s="370"/>
      <c r="AM638" s="370">
        <f t="shared" si="295"/>
        <v>476</v>
      </c>
      <c r="AN638" s="370">
        <v>476</v>
      </c>
      <c r="AO638" s="370"/>
      <c r="AP638" s="370"/>
      <c r="AQ638" s="370">
        <f t="shared" si="296"/>
        <v>0</v>
      </c>
      <c r="AR638" s="370">
        <f t="shared" si="303"/>
        <v>0</v>
      </c>
      <c r="AS638" s="370"/>
      <c r="AT638" s="370"/>
      <c r="AU638" s="370"/>
      <c r="AV638" s="352">
        <f t="shared" si="297"/>
        <v>0</v>
      </c>
      <c r="AW638" s="370"/>
      <c r="AX638" s="370"/>
      <c r="AY638" s="370"/>
      <c r="AZ638" s="370"/>
      <c r="BA638" s="210"/>
      <c r="BB638" s="210"/>
      <c r="BC638" s="210"/>
      <c r="BD638" s="210">
        <f t="shared" si="304"/>
        <v>0</v>
      </c>
      <c r="BE638" s="897">
        <f t="shared" si="291"/>
        <v>400</v>
      </c>
      <c r="BF638" s="211">
        <v>2022</v>
      </c>
      <c r="BG638" s="211" t="s">
        <v>910</v>
      </c>
      <c r="BH638" s="211"/>
      <c r="BI638" s="392"/>
    </row>
    <row r="639" spans="1:61" s="236" customFormat="1" ht="25.5" hidden="1">
      <c r="A639" s="387"/>
      <c r="B639" s="324" t="s">
        <v>2007</v>
      </c>
      <c r="C639" s="325" t="s">
        <v>1966</v>
      </c>
      <c r="D639" s="325">
        <v>1.0629999999999999</v>
      </c>
      <c r="E639" s="325" t="s">
        <v>524</v>
      </c>
      <c r="F639" s="293" t="s">
        <v>2003</v>
      </c>
      <c r="G639" s="391">
        <f t="shared" si="299"/>
        <v>1412</v>
      </c>
      <c r="H639" s="317">
        <v>1412</v>
      </c>
      <c r="I639" s="317"/>
      <c r="J639" s="317"/>
      <c r="K639" s="352">
        <v>1412</v>
      </c>
      <c r="L639" s="352">
        <v>1412</v>
      </c>
      <c r="M639" s="1014">
        <v>1330.2339999999999</v>
      </c>
      <c r="N639" s="352">
        <v>870.23400000000004</v>
      </c>
      <c r="O639" s="391">
        <f t="shared" si="300"/>
        <v>0</v>
      </c>
      <c r="P639" s="391"/>
      <c r="Q639" s="370"/>
      <c r="R639" s="370"/>
      <c r="S639" s="370">
        <f t="shared" si="301"/>
        <v>952</v>
      </c>
      <c r="T639" s="317">
        <v>952</v>
      </c>
      <c r="U639" s="370"/>
      <c r="V639" s="370"/>
      <c r="W639" s="370">
        <f t="shared" si="302"/>
        <v>0</v>
      </c>
      <c r="X639" s="370"/>
      <c r="Y639" s="370"/>
      <c r="Z639" s="370"/>
      <c r="AA639" s="370">
        <f t="shared" si="292"/>
        <v>927.47500000000002</v>
      </c>
      <c r="AB639" s="317">
        <v>927.47500000000002</v>
      </c>
      <c r="AC639" s="370"/>
      <c r="AD639" s="370"/>
      <c r="AE639" s="370">
        <f t="shared" si="293"/>
        <v>0</v>
      </c>
      <c r="AF639" s="352"/>
      <c r="AG639" s="352"/>
      <c r="AH639" s="352"/>
      <c r="AI639" s="370">
        <f t="shared" si="294"/>
        <v>952</v>
      </c>
      <c r="AJ639" s="352">
        <f t="shared" si="305"/>
        <v>952</v>
      </c>
      <c r="AK639" s="352"/>
      <c r="AL639" s="352"/>
      <c r="AM639" s="370">
        <f t="shared" si="295"/>
        <v>1412</v>
      </c>
      <c r="AN639" s="352">
        <v>1412</v>
      </c>
      <c r="AO639" s="352"/>
      <c r="AP639" s="352"/>
      <c r="AQ639" s="352">
        <f t="shared" si="296"/>
        <v>0</v>
      </c>
      <c r="AR639" s="370">
        <f t="shared" si="303"/>
        <v>0</v>
      </c>
      <c r="AS639" s="352"/>
      <c r="AT639" s="352"/>
      <c r="AU639" s="352"/>
      <c r="AV639" s="352">
        <f t="shared" si="297"/>
        <v>0</v>
      </c>
      <c r="AW639" s="352"/>
      <c r="AX639" s="370"/>
      <c r="AY639" s="370"/>
      <c r="AZ639" s="370"/>
      <c r="BA639" s="210"/>
      <c r="BB639" s="210"/>
      <c r="BC639" s="210"/>
      <c r="BD639" s="210">
        <f t="shared" si="304"/>
        <v>0</v>
      </c>
      <c r="BE639" s="897">
        <f t="shared" si="291"/>
        <v>460</v>
      </c>
      <c r="BF639" s="211">
        <v>2022</v>
      </c>
      <c r="BG639" s="211" t="s">
        <v>910</v>
      </c>
      <c r="BH639" s="211"/>
      <c r="BI639" s="392"/>
    </row>
    <row r="640" spans="1:61" s="236" customFormat="1" ht="25.5" hidden="1">
      <c r="A640" s="387"/>
      <c r="B640" s="324" t="s">
        <v>2008</v>
      </c>
      <c r="C640" s="325" t="s">
        <v>1928</v>
      </c>
      <c r="D640" s="325">
        <v>90</v>
      </c>
      <c r="E640" s="325" t="s">
        <v>524</v>
      </c>
      <c r="F640" s="293" t="s">
        <v>2009</v>
      </c>
      <c r="G640" s="391">
        <f t="shared" si="299"/>
        <v>524</v>
      </c>
      <c r="H640" s="317">
        <v>524</v>
      </c>
      <c r="I640" s="317"/>
      <c r="J640" s="317"/>
      <c r="K640" s="370">
        <v>524</v>
      </c>
      <c r="L640" s="370">
        <v>524</v>
      </c>
      <c r="M640" s="996">
        <v>419.55399999999997</v>
      </c>
      <c r="N640" s="370"/>
      <c r="O640" s="391">
        <f t="shared" si="300"/>
        <v>0</v>
      </c>
      <c r="P640" s="391"/>
      <c r="Q640" s="370"/>
      <c r="R640" s="370"/>
      <c r="S640" s="370">
        <f t="shared" si="301"/>
        <v>104</v>
      </c>
      <c r="T640" s="317">
        <v>104</v>
      </c>
      <c r="U640" s="370"/>
      <c r="V640" s="370"/>
      <c r="W640" s="370">
        <f t="shared" si="302"/>
        <v>0</v>
      </c>
      <c r="X640" s="370"/>
      <c r="Y640" s="370"/>
      <c r="Z640" s="370"/>
      <c r="AA640" s="370">
        <f t="shared" si="292"/>
        <v>0</v>
      </c>
      <c r="AB640" s="391"/>
      <c r="AC640" s="370"/>
      <c r="AD640" s="370"/>
      <c r="AE640" s="370">
        <f t="shared" si="293"/>
        <v>0</v>
      </c>
      <c r="AF640" s="370"/>
      <c r="AG640" s="370"/>
      <c r="AH640" s="370"/>
      <c r="AI640" s="370">
        <f t="shared" si="294"/>
        <v>104</v>
      </c>
      <c r="AJ640" s="352">
        <f t="shared" si="305"/>
        <v>104</v>
      </c>
      <c r="AK640" s="370"/>
      <c r="AL640" s="370"/>
      <c r="AM640" s="370">
        <f t="shared" si="295"/>
        <v>524</v>
      </c>
      <c r="AN640" s="370">
        <v>524</v>
      </c>
      <c r="AO640" s="370"/>
      <c r="AP640" s="370"/>
      <c r="AQ640" s="370">
        <f t="shared" si="296"/>
        <v>0</v>
      </c>
      <c r="AR640" s="370">
        <f t="shared" si="303"/>
        <v>0</v>
      </c>
      <c r="AS640" s="370"/>
      <c r="AT640" s="370"/>
      <c r="AU640" s="370"/>
      <c r="AV640" s="352">
        <f t="shared" si="297"/>
        <v>0</v>
      </c>
      <c r="AW640" s="370"/>
      <c r="AX640" s="370"/>
      <c r="AY640" s="370"/>
      <c r="AZ640" s="370"/>
      <c r="BA640" s="210"/>
      <c r="BB640" s="210"/>
      <c r="BC640" s="210"/>
      <c r="BD640" s="210">
        <f t="shared" si="304"/>
        <v>0</v>
      </c>
      <c r="BE640" s="897">
        <f t="shared" si="291"/>
        <v>420</v>
      </c>
      <c r="BF640" s="211">
        <v>2022</v>
      </c>
      <c r="BG640" s="211" t="s">
        <v>910</v>
      </c>
      <c r="BH640" s="211"/>
      <c r="BI640" s="392"/>
    </row>
    <row r="641" spans="1:61" s="512" customFormat="1">
      <c r="A641" s="654"/>
      <c r="B641" s="632" t="s">
        <v>2010</v>
      </c>
      <c r="C641" s="603" t="s">
        <v>1933</v>
      </c>
      <c r="D641" s="603">
        <v>1.1000000000000001</v>
      </c>
      <c r="E641" s="603" t="s">
        <v>598</v>
      </c>
      <c r="F641" s="633" t="s">
        <v>2011</v>
      </c>
      <c r="G641" s="655">
        <f t="shared" si="299"/>
        <v>575</v>
      </c>
      <c r="H641" s="548">
        <v>575</v>
      </c>
      <c r="I641" s="655"/>
      <c r="J641" s="655"/>
      <c r="K641" s="604">
        <v>575</v>
      </c>
      <c r="L641" s="604">
        <v>575</v>
      </c>
      <c r="M641" s="999"/>
      <c r="N641" s="604"/>
      <c r="O641" s="655">
        <f t="shared" si="300"/>
        <v>0</v>
      </c>
      <c r="P641" s="655"/>
      <c r="Q641" s="604"/>
      <c r="R641" s="604"/>
      <c r="S641" s="604">
        <f t="shared" si="301"/>
        <v>217</v>
      </c>
      <c r="T641" s="548">
        <v>217</v>
      </c>
      <c r="U641" s="604"/>
      <c r="V641" s="604"/>
      <c r="W641" s="604">
        <f t="shared" si="302"/>
        <v>0</v>
      </c>
      <c r="X641" s="604"/>
      <c r="Y641" s="604"/>
      <c r="Z641" s="604"/>
      <c r="AA641" s="604">
        <f t="shared" si="292"/>
        <v>0</v>
      </c>
      <c r="AB641" s="655"/>
      <c r="AC641" s="604"/>
      <c r="AD641" s="604"/>
      <c r="AE641" s="604">
        <f t="shared" si="293"/>
        <v>0</v>
      </c>
      <c r="AF641" s="604"/>
      <c r="AG641" s="604"/>
      <c r="AH641" s="604"/>
      <c r="AI641" s="604">
        <f t="shared" si="294"/>
        <v>217</v>
      </c>
      <c r="AJ641" s="604">
        <f>T641</f>
        <v>217</v>
      </c>
      <c r="AK641" s="604"/>
      <c r="AL641" s="604"/>
      <c r="AM641" s="604">
        <f t="shared" si="295"/>
        <v>217</v>
      </c>
      <c r="AN641" s="604">
        <v>217</v>
      </c>
      <c r="AO641" s="604"/>
      <c r="AP641" s="604"/>
      <c r="AQ641" s="604">
        <f t="shared" si="296"/>
        <v>358</v>
      </c>
      <c r="AR641" s="604">
        <f t="shared" si="303"/>
        <v>358</v>
      </c>
      <c r="AS641" s="604"/>
      <c r="AT641" s="604"/>
      <c r="AU641" s="604"/>
      <c r="AV641" s="604">
        <f t="shared" si="297"/>
        <v>358</v>
      </c>
      <c r="AW641" s="604">
        <v>358</v>
      </c>
      <c r="AX641" s="604"/>
      <c r="AY641" s="604"/>
      <c r="AZ641" s="604"/>
      <c r="BA641" s="497"/>
      <c r="BB641" s="497"/>
      <c r="BC641" s="497"/>
      <c r="BD641" s="497"/>
      <c r="BE641" s="899">
        <f t="shared" si="291"/>
        <v>0</v>
      </c>
      <c r="BF641" s="499">
        <v>2023</v>
      </c>
      <c r="BG641" s="499" t="s">
        <v>2324</v>
      </c>
      <c r="BH641" s="499" t="s">
        <v>2327</v>
      </c>
      <c r="BI641" s="641"/>
    </row>
    <row r="642" spans="1:61" s="512" customFormat="1">
      <c r="A642" s="654"/>
      <c r="B642" s="632" t="s">
        <v>2012</v>
      </c>
      <c r="C642" s="603" t="s">
        <v>1933</v>
      </c>
      <c r="D642" s="603">
        <v>0.7</v>
      </c>
      <c r="E642" s="603" t="s">
        <v>598</v>
      </c>
      <c r="F642" s="633" t="s">
        <v>2013</v>
      </c>
      <c r="G642" s="655">
        <f t="shared" si="299"/>
        <v>460</v>
      </c>
      <c r="H642" s="548">
        <v>460</v>
      </c>
      <c r="I642" s="655"/>
      <c r="J642" s="655"/>
      <c r="K642" s="572">
        <v>460</v>
      </c>
      <c r="L642" s="572">
        <v>460</v>
      </c>
      <c r="M642" s="1009"/>
      <c r="N642" s="572"/>
      <c r="O642" s="655">
        <f t="shared" si="300"/>
        <v>0</v>
      </c>
      <c r="P642" s="655"/>
      <c r="Q642" s="604"/>
      <c r="R642" s="604"/>
      <c r="S642" s="604">
        <f t="shared" si="301"/>
        <v>174</v>
      </c>
      <c r="T642" s="548">
        <v>174</v>
      </c>
      <c r="U642" s="604"/>
      <c r="V642" s="604"/>
      <c r="W642" s="604">
        <f t="shared" si="302"/>
        <v>0</v>
      </c>
      <c r="X642" s="604"/>
      <c r="Y642" s="604"/>
      <c r="Z642" s="604"/>
      <c r="AA642" s="604">
        <f t="shared" si="292"/>
        <v>0</v>
      </c>
      <c r="AB642" s="655"/>
      <c r="AC642" s="604"/>
      <c r="AD642" s="604"/>
      <c r="AE642" s="604">
        <f t="shared" si="293"/>
        <v>0</v>
      </c>
      <c r="AF642" s="572"/>
      <c r="AG642" s="572"/>
      <c r="AH642" s="572"/>
      <c r="AI642" s="604">
        <f t="shared" si="294"/>
        <v>174</v>
      </c>
      <c r="AJ642" s="604">
        <f t="shared" ref="AJ642:AJ650" si="306">T642</f>
        <v>174</v>
      </c>
      <c r="AK642" s="572"/>
      <c r="AL642" s="572"/>
      <c r="AM642" s="604">
        <f t="shared" si="295"/>
        <v>174</v>
      </c>
      <c r="AN642" s="572">
        <v>174</v>
      </c>
      <c r="AO642" s="572"/>
      <c r="AP642" s="572"/>
      <c r="AQ642" s="604">
        <f t="shared" si="296"/>
        <v>286</v>
      </c>
      <c r="AR642" s="604">
        <f t="shared" si="303"/>
        <v>286</v>
      </c>
      <c r="AS642" s="572"/>
      <c r="AT642" s="572"/>
      <c r="AU642" s="572"/>
      <c r="AV642" s="604">
        <f t="shared" si="297"/>
        <v>286</v>
      </c>
      <c r="AW642" s="572">
        <v>286</v>
      </c>
      <c r="AX642" s="604"/>
      <c r="AY642" s="604"/>
      <c r="AZ642" s="604"/>
      <c r="BA642" s="497"/>
      <c r="BB642" s="497"/>
      <c r="BC642" s="497"/>
      <c r="BD642" s="497"/>
      <c r="BE642" s="899">
        <f t="shared" si="291"/>
        <v>0</v>
      </c>
      <c r="BF642" s="499">
        <v>2023</v>
      </c>
      <c r="BG642" s="499" t="s">
        <v>2324</v>
      </c>
      <c r="BH642" s="499" t="s">
        <v>2327</v>
      </c>
      <c r="BI642" s="641"/>
    </row>
    <row r="643" spans="1:61" s="512" customFormat="1">
      <c r="A643" s="654"/>
      <c r="B643" s="632" t="s">
        <v>2014</v>
      </c>
      <c r="C643" s="603" t="s">
        <v>1933</v>
      </c>
      <c r="D643" s="603">
        <v>0.8</v>
      </c>
      <c r="E643" s="603" t="s">
        <v>598</v>
      </c>
      <c r="F643" s="633" t="s">
        <v>2015</v>
      </c>
      <c r="G643" s="655">
        <f t="shared" si="299"/>
        <v>460</v>
      </c>
      <c r="H643" s="548">
        <v>460</v>
      </c>
      <c r="I643" s="655"/>
      <c r="J643" s="655"/>
      <c r="K643" s="604">
        <v>460</v>
      </c>
      <c r="L643" s="604">
        <v>460</v>
      </c>
      <c r="M643" s="999"/>
      <c r="N643" s="604"/>
      <c r="O643" s="655">
        <f t="shared" si="300"/>
        <v>0</v>
      </c>
      <c r="P643" s="655"/>
      <c r="Q643" s="604"/>
      <c r="R643" s="604"/>
      <c r="S643" s="604">
        <f t="shared" si="301"/>
        <v>174</v>
      </c>
      <c r="T643" s="548">
        <v>174</v>
      </c>
      <c r="U643" s="604"/>
      <c r="V643" s="604"/>
      <c r="W643" s="604">
        <f t="shared" si="302"/>
        <v>0</v>
      </c>
      <c r="X643" s="604"/>
      <c r="Y643" s="604"/>
      <c r="Z643" s="604"/>
      <c r="AA643" s="604">
        <f t="shared" si="292"/>
        <v>0</v>
      </c>
      <c r="AB643" s="655"/>
      <c r="AC643" s="604"/>
      <c r="AD643" s="604"/>
      <c r="AE643" s="604">
        <f t="shared" si="293"/>
        <v>0</v>
      </c>
      <c r="AF643" s="604"/>
      <c r="AG643" s="604"/>
      <c r="AH643" s="604"/>
      <c r="AI643" s="604">
        <f t="shared" si="294"/>
        <v>174</v>
      </c>
      <c r="AJ643" s="604">
        <f t="shared" si="306"/>
        <v>174</v>
      </c>
      <c r="AK643" s="604"/>
      <c r="AL643" s="604"/>
      <c r="AM643" s="604">
        <f t="shared" si="295"/>
        <v>174</v>
      </c>
      <c r="AN643" s="604">
        <v>174</v>
      </c>
      <c r="AO643" s="604"/>
      <c r="AP643" s="604"/>
      <c r="AQ643" s="604">
        <f t="shared" si="296"/>
        <v>286</v>
      </c>
      <c r="AR643" s="604">
        <f t="shared" si="303"/>
        <v>286</v>
      </c>
      <c r="AS643" s="604"/>
      <c r="AT643" s="604"/>
      <c r="AU643" s="604"/>
      <c r="AV643" s="604">
        <f t="shared" si="297"/>
        <v>286</v>
      </c>
      <c r="AW643" s="604">
        <v>286</v>
      </c>
      <c r="AX643" s="604"/>
      <c r="AY643" s="604"/>
      <c r="AZ643" s="604"/>
      <c r="BA643" s="497"/>
      <c r="BB643" s="497"/>
      <c r="BC643" s="497"/>
      <c r="BD643" s="497"/>
      <c r="BE643" s="899">
        <f t="shared" si="291"/>
        <v>0</v>
      </c>
      <c r="BF643" s="499">
        <v>2023</v>
      </c>
      <c r="BG643" s="499" t="s">
        <v>2324</v>
      </c>
      <c r="BH643" s="499" t="s">
        <v>2327</v>
      </c>
      <c r="BI643" s="641"/>
    </row>
    <row r="644" spans="1:61" s="512" customFormat="1" ht="25.5">
      <c r="A644" s="654"/>
      <c r="B644" s="632" t="s">
        <v>2016</v>
      </c>
      <c r="C644" s="603" t="s">
        <v>1928</v>
      </c>
      <c r="D644" s="603">
        <v>1.5</v>
      </c>
      <c r="E644" s="603" t="s">
        <v>598</v>
      </c>
      <c r="F644" s="633" t="s">
        <v>2017</v>
      </c>
      <c r="G644" s="655">
        <f t="shared" si="299"/>
        <v>786</v>
      </c>
      <c r="H644" s="548">
        <v>786</v>
      </c>
      <c r="I644" s="655"/>
      <c r="J644" s="655"/>
      <c r="K644" s="604">
        <v>786</v>
      </c>
      <c r="L644" s="604">
        <v>786</v>
      </c>
      <c r="M644" s="999"/>
      <c r="N644" s="604"/>
      <c r="O644" s="655">
        <f t="shared" si="300"/>
        <v>0</v>
      </c>
      <c r="P644" s="655"/>
      <c r="Q644" s="604"/>
      <c r="R644" s="604"/>
      <c r="S644" s="604">
        <f t="shared" si="301"/>
        <v>297</v>
      </c>
      <c r="T644" s="548">
        <v>297</v>
      </c>
      <c r="U644" s="604"/>
      <c r="V644" s="604"/>
      <c r="W644" s="604">
        <f t="shared" si="302"/>
        <v>0</v>
      </c>
      <c r="X644" s="604"/>
      <c r="Y644" s="604"/>
      <c r="Z644" s="604"/>
      <c r="AA644" s="604">
        <f t="shared" si="292"/>
        <v>0</v>
      </c>
      <c r="AB644" s="655"/>
      <c r="AC644" s="604"/>
      <c r="AD644" s="604"/>
      <c r="AE644" s="604">
        <f t="shared" si="293"/>
        <v>0</v>
      </c>
      <c r="AF644" s="604"/>
      <c r="AG644" s="604"/>
      <c r="AH644" s="604"/>
      <c r="AI644" s="604">
        <f t="shared" si="294"/>
        <v>297</v>
      </c>
      <c r="AJ644" s="604">
        <f t="shared" si="306"/>
        <v>297</v>
      </c>
      <c r="AK644" s="604"/>
      <c r="AL644" s="604"/>
      <c r="AM644" s="604">
        <f t="shared" si="295"/>
        <v>297</v>
      </c>
      <c r="AN644" s="604">
        <v>297</v>
      </c>
      <c r="AO644" s="604"/>
      <c r="AP644" s="604"/>
      <c r="AQ644" s="604">
        <f t="shared" si="296"/>
        <v>489</v>
      </c>
      <c r="AR644" s="604">
        <f t="shared" si="303"/>
        <v>489</v>
      </c>
      <c r="AS644" s="604"/>
      <c r="AT644" s="604"/>
      <c r="AU644" s="604"/>
      <c r="AV644" s="604">
        <f t="shared" si="297"/>
        <v>489</v>
      </c>
      <c r="AW644" s="604">
        <v>489</v>
      </c>
      <c r="AX644" s="604"/>
      <c r="AY644" s="604"/>
      <c r="AZ644" s="604"/>
      <c r="BA644" s="497"/>
      <c r="BB644" s="497"/>
      <c r="BC644" s="497"/>
      <c r="BD644" s="497"/>
      <c r="BE644" s="899">
        <f t="shared" si="291"/>
        <v>0</v>
      </c>
      <c r="BF644" s="499">
        <v>2023</v>
      </c>
      <c r="BG644" s="499" t="s">
        <v>2324</v>
      </c>
      <c r="BH644" s="499" t="s">
        <v>2327</v>
      </c>
      <c r="BI644" s="641"/>
    </row>
    <row r="645" spans="1:61" s="512" customFormat="1">
      <c r="A645" s="654"/>
      <c r="B645" s="632" t="s">
        <v>2018</v>
      </c>
      <c r="C645" s="603" t="s">
        <v>1939</v>
      </c>
      <c r="D645" s="603">
        <v>1.1000000000000001</v>
      </c>
      <c r="E645" s="603" t="s">
        <v>598</v>
      </c>
      <c r="F645" s="633" t="s">
        <v>2019</v>
      </c>
      <c r="G645" s="655">
        <f t="shared" si="299"/>
        <v>655</v>
      </c>
      <c r="H645" s="548">
        <v>655</v>
      </c>
      <c r="I645" s="655"/>
      <c r="J645" s="655"/>
      <c r="K645" s="604">
        <v>655</v>
      </c>
      <c r="L645" s="604">
        <v>655</v>
      </c>
      <c r="M645" s="999"/>
      <c r="N645" s="604"/>
      <c r="O645" s="655">
        <f t="shared" si="300"/>
        <v>0</v>
      </c>
      <c r="P645" s="655"/>
      <c r="Q645" s="604"/>
      <c r="R645" s="604"/>
      <c r="S645" s="604">
        <f t="shared" si="301"/>
        <v>248</v>
      </c>
      <c r="T645" s="548">
        <v>248</v>
      </c>
      <c r="U645" s="604"/>
      <c r="V645" s="604"/>
      <c r="W645" s="604">
        <f t="shared" si="302"/>
        <v>0</v>
      </c>
      <c r="X645" s="604"/>
      <c r="Y645" s="604"/>
      <c r="Z645" s="604"/>
      <c r="AA645" s="604">
        <f t="shared" si="292"/>
        <v>0</v>
      </c>
      <c r="AB645" s="655"/>
      <c r="AC645" s="604"/>
      <c r="AD645" s="604"/>
      <c r="AE645" s="604">
        <f t="shared" si="293"/>
        <v>0</v>
      </c>
      <c r="AF645" s="604"/>
      <c r="AG645" s="604"/>
      <c r="AH645" s="604"/>
      <c r="AI645" s="604">
        <f t="shared" si="294"/>
        <v>248</v>
      </c>
      <c r="AJ645" s="604">
        <f t="shared" si="306"/>
        <v>248</v>
      </c>
      <c r="AK645" s="604"/>
      <c r="AL645" s="604"/>
      <c r="AM645" s="604">
        <f t="shared" si="295"/>
        <v>248</v>
      </c>
      <c r="AN645" s="604">
        <v>248</v>
      </c>
      <c r="AO645" s="604"/>
      <c r="AP645" s="604"/>
      <c r="AQ645" s="604">
        <f t="shared" si="296"/>
        <v>407</v>
      </c>
      <c r="AR645" s="604">
        <f t="shared" si="303"/>
        <v>407</v>
      </c>
      <c r="AS645" s="604"/>
      <c r="AT645" s="604"/>
      <c r="AU645" s="604"/>
      <c r="AV645" s="604">
        <f t="shared" si="297"/>
        <v>407</v>
      </c>
      <c r="AW645" s="604">
        <v>407</v>
      </c>
      <c r="AX645" s="604"/>
      <c r="AY645" s="604"/>
      <c r="AZ645" s="604"/>
      <c r="BA645" s="497"/>
      <c r="BB645" s="497"/>
      <c r="BC645" s="497"/>
      <c r="BD645" s="497"/>
      <c r="BE645" s="899">
        <f t="shared" si="291"/>
        <v>0</v>
      </c>
      <c r="BF645" s="499">
        <v>2023</v>
      </c>
      <c r="BG645" s="499" t="s">
        <v>2324</v>
      </c>
      <c r="BH645" s="499" t="s">
        <v>2327</v>
      </c>
      <c r="BI645" s="641"/>
    </row>
    <row r="646" spans="1:61" s="512" customFormat="1">
      <c r="A646" s="654"/>
      <c r="B646" s="632" t="s">
        <v>2020</v>
      </c>
      <c r="C646" s="603" t="s">
        <v>1942</v>
      </c>
      <c r="D646" s="603">
        <v>1.5</v>
      </c>
      <c r="E646" s="603" t="s">
        <v>598</v>
      </c>
      <c r="F646" s="633" t="s">
        <v>2021</v>
      </c>
      <c r="G646" s="655">
        <f t="shared" si="299"/>
        <v>1654</v>
      </c>
      <c r="H646" s="548">
        <v>1654</v>
      </c>
      <c r="I646" s="655"/>
      <c r="J646" s="655"/>
      <c r="K646" s="572">
        <v>1654</v>
      </c>
      <c r="L646" s="572">
        <v>1654</v>
      </c>
      <c r="M646" s="1009"/>
      <c r="N646" s="572"/>
      <c r="O646" s="655">
        <f t="shared" si="300"/>
        <v>0</v>
      </c>
      <c r="P646" s="655"/>
      <c r="Q646" s="604"/>
      <c r="R646" s="604"/>
      <c r="S646" s="604">
        <f t="shared" si="301"/>
        <v>624</v>
      </c>
      <c r="T646" s="548">
        <v>624</v>
      </c>
      <c r="U646" s="604"/>
      <c r="V646" s="604"/>
      <c r="W646" s="604">
        <f t="shared" si="302"/>
        <v>0</v>
      </c>
      <c r="X646" s="604"/>
      <c r="Y646" s="604"/>
      <c r="Z646" s="604"/>
      <c r="AA646" s="604">
        <f t="shared" si="292"/>
        <v>0</v>
      </c>
      <c r="AB646" s="655"/>
      <c r="AC646" s="604"/>
      <c r="AD646" s="604"/>
      <c r="AE646" s="604">
        <f t="shared" si="293"/>
        <v>0</v>
      </c>
      <c r="AF646" s="572"/>
      <c r="AG646" s="572"/>
      <c r="AH646" s="572"/>
      <c r="AI646" s="604">
        <f t="shared" si="294"/>
        <v>624</v>
      </c>
      <c r="AJ646" s="604">
        <f t="shared" si="306"/>
        <v>624</v>
      </c>
      <c r="AK646" s="572"/>
      <c r="AL646" s="572"/>
      <c r="AM646" s="604">
        <f t="shared" si="295"/>
        <v>624</v>
      </c>
      <c r="AN646" s="572">
        <v>624</v>
      </c>
      <c r="AO646" s="572"/>
      <c r="AP646" s="572"/>
      <c r="AQ646" s="604">
        <f t="shared" si="296"/>
        <v>1030</v>
      </c>
      <c r="AR646" s="604">
        <f t="shared" si="303"/>
        <v>1030</v>
      </c>
      <c r="AS646" s="572"/>
      <c r="AT646" s="572"/>
      <c r="AU646" s="572"/>
      <c r="AV646" s="604">
        <f t="shared" si="297"/>
        <v>1030</v>
      </c>
      <c r="AW646" s="572">
        <v>1030</v>
      </c>
      <c r="AX646" s="604"/>
      <c r="AY646" s="604"/>
      <c r="AZ646" s="604"/>
      <c r="BA646" s="497"/>
      <c r="BB646" s="497"/>
      <c r="BC646" s="497"/>
      <c r="BD646" s="497"/>
      <c r="BE646" s="899">
        <f t="shared" si="291"/>
        <v>0</v>
      </c>
      <c r="BF646" s="499">
        <v>2023</v>
      </c>
      <c r="BG646" s="499" t="s">
        <v>2324</v>
      </c>
      <c r="BH646" s="499" t="s">
        <v>2327</v>
      </c>
      <c r="BI646" s="641"/>
    </row>
    <row r="647" spans="1:61" s="512" customFormat="1">
      <c r="A647" s="654"/>
      <c r="B647" s="632" t="s">
        <v>2022</v>
      </c>
      <c r="C647" s="603" t="s">
        <v>1936</v>
      </c>
      <c r="D647" s="603">
        <v>1.2</v>
      </c>
      <c r="E647" s="603" t="s">
        <v>598</v>
      </c>
      <c r="F647" s="633" t="s">
        <v>2023</v>
      </c>
      <c r="G647" s="655">
        <f t="shared" si="299"/>
        <v>1642</v>
      </c>
      <c r="H647" s="548">
        <v>1642</v>
      </c>
      <c r="I647" s="655"/>
      <c r="J647" s="655"/>
      <c r="K647" s="604">
        <v>1642</v>
      </c>
      <c r="L647" s="604">
        <v>1642</v>
      </c>
      <c r="M647" s="999"/>
      <c r="N647" s="604"/>
      <c r="O647" s="655">
        <f t="shared" si="300"/>
        <v>0</v>
      </c>
      <c r="P647" s="655"/>
      <c r="Q647" s="604"/>
      <c r="R647" s="604"/>
      <c r="S647" s="604">
        <f t="shared" si="301"/>
        <v>620</v>
      </c>
      <c r="T647" s="548">
        <v>620</v>
      </c>
      <c r="U647" s="604"/>
      <c r="V647" s="604"/>
      <c r="W647" s="604">
        <f t="shared" si="302"/>
        <v>0</v>
      </c>
      <c r="X647" s="604"/>
      <c r="Y647" s="604"/>
      <c r="Z647" s="604"/>
      <c r="AA647" s="604">
        <f t="shared" si="292"/>
        <v>0</v>
      </c>
      <c r="AB647" s="655"/>
      <c r="AC647" s="604"/>
      <c r="AD647" s="604"/>
      <c r="AE647" s="604">
        <f t="shared" si="293"/>
        <v>0</v>
      </c>
      <c r="AF647" s="604"/>
      <c r="AG647" s="604"/>
      <c r="AH647" s="604"/>
      <c r="AI647" s="604">
        <f t="shared" si="294"/>
        <v>620</v>
      </c>
      <c r="AJ647" s="604">
        <f t="shared" si="306"/>
        <v>620</v>
      </c>
      <c r="AK647" s="604"/>
      <c r="AL647" s="604"/>
      <c r="AM647" s="604">
        <f t="shared" si="295"/>
        <v>620</v>
      </c>
      <c r="AN647" s="604">
        <v>620</v>
      </c>
      <c r="AO647" s="604"/>
      <c r="AP647" s="604"/>
      <c r="AQ647" s="604">
        <f t="shared" si="296"/>
        <v>1022</v>
      </c>
      <c r="AR647" s="604">
        <f t="shared" si="303"/>
        <v>1022</v>
      </c>
      <c r="AS647" s="604"/>
      <c r="AT647" s="604"/>
      <c r="AU647" s="604"/>
      <c r="AV647" s="604">
        <f t="shared" si="297"/>
        <v>1022</v>
      </c>
      <c r="AW647" s="604">
        <v>1022</v>
      </c>
      <c r="AX647" s="604"/>
      <c r="AY647" s="604"/>
      <c r="AZ647" s="604"/>
      <c r="BA647" s="497"/>
      <c r="BB647" s="497"/>
      <c r="BC647" s="497"/>
      <c r="BD647" s="497"/>
      <c r="BE647" s="899">
        <f t="shared" si="291"/>
        <v>0</v>
      </c>
      <c r="BF647" s="499">
        <v>2023</v>
      </c>
      <c r="BG647" s="499" t="s">
        <v>2324</v>
      </c>
      <c r="BH647" s="499" t="s">
        <v>2327</v>
      </c>
      <c r="BI647" s="641"/>
    </row>
    <row r="648" spans="1:61" s="512" customFormat="1" ht="25.5">
      <c r="A648" s="654"/>
      <c r="B648" s="632" t="s">
        <v>2024</v>
      </c>
      <c r="C648" s="603" t="s">
        <v>2005</v>
      </c>
      <c r="D648" s="603">
        <v>1.2</v>
      </c>
      <c r="E648" s="603" t="s">
        <v>598</v>
      </c>
      <c r="F648" s="633" t="s">
        <v>2025</v>
      </c>
      <c r="G648" s="655">
        <f t="shared" si="299"/>
        <v>952</v>
      </c>
      <c r="H648" s="548">
        <v>952</v>
      </c>
      <c r="I648" s="655"/>
      <c r="J648" s="655"/>
      <c r="K648" s="604">
        <v>952</v>
      </c>
      <c r="L648" s="604">
        <v>952</v>
      </c>
      <c r="M648" s="999"/>
      <c r="N648" s="604"/>
      <c r="O648" s="655">
        <f t="shared" si="300"/>
        <v>0</v>
      </c>
      <c r="P648" s="655"/>
      <c r="Q648" s="604"/>
      <c r="R648" s="604"/>
      <c r="S648" s="604">
        <f t="shared" si="301"/>
        <v>360</v>
      </c>
      <c r="T648" s="548">
        <v>360</v>
      </c>
      <c r="U648" s="604"/>
      <c r="V648" s="604"/>
      <c r="W648" s="604">
        <f t="shared" si="302"/>
        <v>0</v>
      </c>
      <c r="X648" s="604"/>
      <c r="Y648" s="604"/>
      <c r="Z648" s="604"/>
      <c r="AA648" s="604">
        <f t="shared" si="292"/>
        <v>0</v>
      </c>
      <c r="AB648" s="655"/>
      <c r="AC648" s="604"/>
      <c r="AD648" s="604"/>
      <c r="AE648" s="604">
        <f t="shared" si="293"/>
        <v>0</v>
      </c>
      <c r="AF648" s="604"/>
      <c r="AG648" s="604"/>
      <c r="AH648" s="604"/>
      <c r="AI648" s="604">
        <f t="shared" si="294"/>
        <v>360</v>
      </c>
      <c r="AJ648" s="604">
        <f t="shared" si="306"/>
        <v>360</v>
      </c>
      <c r="AK648" s="604"/>
      <c r="AL648" s="604"/>
      <c r="AM648" s="604">
        <f t="shared" si="295"/>
        <v>360</v>
      </c>
      <c r="AN648" s="604">
        <v>360</v>
      </c>
      <c r="AO648" s="604"/>
      <c r="AP648" s="604"/>
      <c r="AQ648" s="604">
        <f t="shared" si="296"/>
        <v>592</v>
      </c>
      <c r="AR648" s="604">
        <f t="shared" si="303"/>
        <v>592</v>
      </c>
      <c r="AS648" s="604"/>
      <c r="AT648" s="604"/>
      <c r="AU648" s="604"/>
      <c r="AV648" s="604">
        <f t="shared" si="297"/>
        <v>592</v>
      </c>
      <c r="AW648" s="604">
        <v>592</v>
      </c>
      <c r="AX648" s="604"/>
      <c r="AY648" s="604"/>
      <c r="AZ648" s="604"/>
      <c r="BA648" s="497"/>
      <c r="BB648" s="497"/>
      <c r="BC648" s="497"/>
      <c r="BD648" s="497"/>
      <c r="BE648" s="899">
        <f t="shared" si="291"/>
        <v>0</v>
      </c>
      <c r="BF648" s="499">
        <v>2023</v>
      </c>
      <c r="BG648" s="499" t="s">
        <v>2324</v>
      </c>
      <c r="BH648" s="499" t="s">
        <v>2327</v>
      </c>
      <c r="BI648" s="641"/>
    </row>
    <row r="649" spans="1:61" s="512" customFormat="1" ht="25.5">
      <c r="A649" s="654"/>
      <c r="B649" s="632" t="s">
        <v>2026</v>
      </c>
      <c r="C649" s="603" t="s">
        <v>2005</v>
      </c>
      <c r="D649" s="603"/>
      <c r="E649" s="603" t="s">
        <v>598</v>
      </c>
      <c r="F649" s="633" t="s">
        <v>1940</v>
      </c>
      <c r="G649" s="655">
        <f t="shared" si="299"/>
        <v>286</v>
      </c>
      <c r="H649" s="548">
        <v>286</v>
      </c>
      <c r="I649" s="655"/>
      <c r="J649" s="655"/>
      <c r="K649" s="604">
        <v>286</v>
      </c>
      <c r="L649" s="604">
        <v>286</v>
      </c>
      <c r="M649" s="999"/>
      <c r="N649" s="604"/>
      <c r="O649" s="655">
        <f t="shared" si="300"/>
        <v>0</v>
      </c>
      <c r="P649" s="655"/>
      <c r="Q649" s="604"/>
      <c r="R649" s="604"/>
      <c r="S649" s="604">
        <f t="shared" si="301"/>
        <v>108</v>
      </c>
      <c r="T649" s="548">
        <v>108</v>
      </c>
      <c r="U649" s="604"/>
      <c r="V649" s="604"/>
      <c r="W649" s="604">
        <f t="shared" si="302"/>
        <v>0</v>
      </c>
      <c r="X649" s="604"/>
      <c r="Y649" s="604"/>
      <c r="Z649" s="604"/>
      <c r="AA649" s="604">
        <f t="shared" si="292"/>
        <v>0</v>
      </c>
      <c r="AB649" s="655"/>
      <c r="AC649" s="604"/>
      <c r="AD649" s="604"/>
      <c r="AE649" s="604">
        <f t="shared" si="293"/>
        <v>0</v>
      </c>
      <c r="AF649" s="604"/>
      <c r="AG649" s="604"/>
      <c r="AH649" s="604"/>
      <c r="AI649" s="604">
        <f t="shared" si="294"/>
        <v>108</v>
      </c>
      <c r="AJ649" s="604">
        <f t="shared" si="306"/>
        <v>108</v>
      </c>
      <c r="AK649" s="604"/>
      <c r="AL649" s="604"/>
      <c r="AM649" s="604">
        <f t="shared" si="295"/>
        <v>108</v>
      </c>
      <c r="AN649" s="604">
        <v>108</v>
      </c>
      <c r="AO649" s="604"/>
      <c r="AP649" s="604"/>
      <c r="AQ649" s="604">
        <f t="shared" si="296"/>
        <v>178</v>
      </c>
      <c r="AR649" s="604">
        <f t="shared" si="303"/>
        <v>178</v>
      </c>
      <c r="AS649" s="604"/>
      <c r="AT649" s="604"/>
      <c r="AU649" s="604"/>
      <c r="AV649" s="604">
        <f t="shared" si="297"/>
        <v>178</v>
      </c>
      <c r="AW649" s="604">
        <v>178</v>
      </c>
      <c r="AX649" s="604"/>
      <c r="AY649" s="604"/>
      <c r="AZ649" s="604"/>
      <c r="BA649" s="497"/>
      <c r="BB649" s="497"/>
      <c r="BC649" s="497"/>
      <c r="BD649" s="497"/>
      <c r="BE649" s="899">
        <f t="shared" si="291"/>
        <v>0</v>
      </c>
      <c r="BF649" s="499">
        <v>2023</v>
      </c>
      <c r="BG649" s="499" t="s">
        <v>2324</v>
      </c>
      <c r="BH649" s="499" t="s">
        <v>2327</v>
      </c>
      <c r="BI649" s="641"/>
    </row>
    <row r="650" spans="1:61" s="512" customFormat="1" ht="25.5">
      <c r="A650" s="654"/>
      <c r="B650" s="632" t="s">
        <v>2027</v>
      </c>
      <c r="C650" s="603" t="s">
        <v>2005</v>
      </c>
      <c r="D650" s="603"/>
      <c r="E650" s="603" t="s">
        <v>598</v>
      </c>
      <c r="F650" s="633" t="s">
        <v>2019</v>
      </c>
      <c r="G650" s="655">
        <f t="shared" si="299"/>
        <v>476</v>
      </c>
      <c r="H650" s="548">
        <v>476</v>
      </c>
      <c r="I650" s="655"/>
      <c r="J650" s="655"/>
      <c r="K650" s="572">
        <v>476</v>
      </c>
      <c r="L650" s="572">
        <v>476</v>
      </c>
      <c r="M650" s="1009"/>
      <c r="N650" s="572"/>
      <c r="O650" s="655">
        <f t="shared" si="300"/>
        <v>0</v>
      </c>
      <c r="P650" s="655"/>
      <c r="Q650" s="604"/>
      <c r="R650" s="604"/>
      <c r="S650" s="604">
        <f t="shared" si="301"/>
        <v>180</v>
      </c>
      <c r="T650" s="548">
        <v>180</v>
      </c>
      <c r="U650" s="604"/>
      <c r="V650" s="604"/>
      <c r="W650" s="604">
        <f t="shared" si="302"/>
        <v>0</v>
      </c>
      <c r="X650" s="604"/>
      <c r="Y650" s="604"/>
      <c r="Z650" s="604"/>
      <c r="AA650" s="604">
        <f t="shared" si="292"/>
        <v>0</v>
      </c>
      <c r="AB650" s="655"/>
      <c r="AC650" s="604"/>
      <c r="AD650" s="604"/>
      <c r="AE650" s="604">
        <f t="shared" si="293"/>
        <v>0</v>
      </c>
      <c r="AF650" s="572"/>
      <c r="AG650" s="572"/>
      <c r="AH650" s="572"/>
      <c r="AI650" s="604">
        <f t="shared" si="294"/>
        <v>180</v>
      </c>
      <c r="AJ650" s="604">
        <f t="shared" si="306"/>
        <v>180</v>
      </c>
      <c r="AK650" s="572"/>
      <c r="AL650" s="572"/>
      <c r="AM650" s="604">
        <f t="shared" si="295"/>
        <v>180</v>
      </c>
      <c r="AN650" s="572">
        <v>180</v>
      </c>
      <c r="AO650" s="572"/>
      <c r="AP650" s="572"/>
      <c r="AQ650" s="604">
        <f t="shared" si="296"/>
        <v>296</v>
      </c>
      <c r="AR650" s="604">
        <f t="shared" si="303"/>
        <v>296</v>
      </c>
      <c r="AS650" s="572"/>
      <c r="AT650" s="572"/>
      <c r="AU650" s="572"/>
      <c r="AV650" s="604">
        <f t="shared" si="297"/>
        <v>296</v>
      </c>
      <c r="AW650" s="572">
        <v>296</v>
      </c>
      <c r="AX650" s="604"/>
      <c r="AY650" s="604"/>
      <c r="AZ650" s="604"/>
      <c r="BA650" s="497"/>
      <c r="BB650" s="497"/>
      <c r="BC650" s="497"/>
      <c r="BD650" s="497"/>
      <c r="BE650" s="899">
        <f t="shared" si="291"/>
        <v>0</v>
      </c>
      <c r="BF650" s="499">
        <v>2023</v>
      </c>
      <c r="BG650" s="499" t="s">
        <v>2324</v>
      </c>
      <c r="BH650" s="499" t="s">
        <v>2327</v>
      </c>
      <c r="BI650" s="641"/>
    </row>
    <row r="651" spans="1:61" s="512" customFormat="1" ht="25.5">
      <c r="A651" s="654"/>
      <c r="B651" s="632" t="s">
        <v>2040</v>
      </c>
      <c r="C651" s="603" t="s">
        <v>1966</v>
      </c>
      <c r="D651" s="603"/>
      <c r="E651" s="603" t="s">
        <v>598</v>
      </c>
      <c r="F651" s="633" t="s">
        <v>2041</v>
      </c>
      <c r="G651" s="655">
        <f>SUM(H651:J651)</f>
        <v>789</v>
      </c>
      <c r="H651" s="548">
        <v>789</v>
      </c>
      <c r="I651" s="655"/>
      <c r="J651" s="655"/>
      <c r="K651" s="604">
        <v>789</v>
      </c>
      <c r="L651" s="604">
        <v>789</v>
      </c>
      <c r="M651" s="999">
        <v>298</v>
      </c>
      <c r="N651" s="604">
        <v>298</v>
      </c>
      <c r="O651" s="655">
        <f>SUM(P651:R651)</f>
        <v>0</v>
      </c>
      <c r="P651" s="655"/>
      <c r="Q651" s="604"/>
      <c r="R651" s="604"/>
      <c r="S651" s="604">
        <f>SUM(T651:V651)</f>
        <v>298</v>
      </c>
      <c r="T651" s="548">
        <v>298</v>
      </c>
      <c r="U651" s="604"/>
      <c r="V651" s="604"/>
      <c r="W651" s="604">
        <f>SUM(X651:Z651)</f>
        <v>0</v>
      </c>
      <c r="X651" s="604"/>
      <c r="Y651" s="604"/>
      <c r="Z651" s="604"/>
      <c r="AA651" s="604">
        <f>SUM(AB651:AD651)</f>
        <v>298</v>
      </c>
      <c r="AB651" s="548">
        <v>298</v>
      </c>
      <c r="AC651" s="604"/>
      <c r="AD651" s="604"/>
      <c r="AE651" s="604">
        <f>SUM(AF651:AH651)</f>
        <v>0</v>
      </c>
      <c r="AF651" s="604"/>
      <c r="AG651" s="604"/>
      <c r="AH651" s="604"/>
      <c r="AI651" s="604">
        <f>SUM(AJ651:AL651)</f>
        <v>298</v>
      </c>
      <c r="AJ651" s="604">
        <f>T651</f>
        <v>298</v>
      </c>
      <c r="AK651" s="604"/>
      <c r="AL651" s="604"/>
      <c r="AM651" s="604">
        <f>SUM(AN651:AP651)</f>
        <v>298</v>
      </c>
      <c r="AN651" s="604">
        <v>298</v>
      </c>
      <c r="AO651" s="604"/>
      <c r="AP651" s="604"/>
      <c r="AQ651" s="604">
        <f>SUM(AR651:AT651)</f>
        <v>491</v>
      </c>
      <c r="AR651" s="604">
        <f>H651-AN651</f>
        <v>491</v>
      </c>
      <c r="AS651" s="604"/>
      <c r="AT651" s="604"/>
      <c r="AU651" s="604"/>
      <c r="AV651" s="604">
        <f>SUM(AW651:AY651)</f>
        <v>491</v>
      </c>
      <c r="AW651" s="604">
        <v>491</v>
      </c>
      <c r="AX651" s="604"/>
      <c r="AY651" s="604"/>
      <c r="AZ651" s="604"/>
      <c r="BA651" s="497"/>
      <c r="BB651" s="497"/>
      <c r="BC651" s="497"/>
      <c r="BD651" s="497"/>
      <c r="BE651" s="899">
        <f>AM651-S651</f>
        <v>0</v>
      </c>
      <c r="BF651" s="499">
        <v>2023</v>
      </c>
      <c r="BG651" s="499" t="s">
        <v>2324</v>
      </c>
      <c r="BH651" s="499" t="s">
        <v>2327</v>
      </c>
      <c r="BI651" s="641"/>
    </row>
    <row r="652" spans="1:61" s="58" customFormat="1" ht="25.5" hidden="1">
      <c r="A652" s="80"/>
      <c r="B652" s="126" t="s">
        <v>2028</v>
      </c>
      <c r="C652" s="814" t="s">
        <v>2005</v>
      </c>
      <c r="D652" s="814">
        <v>1.2</v>
      </c>
      <c r="E652" s="814" t="s">
        <v>510</v>
      </c>
      <c r="F652" s="815"/>
      <c r="G652" s="816">
        <v>666</v>
      </c>
      <c r="H652" s="816">
        <v>666</v>
      </c>
      <c r="I652" s="816"/>
      <c r="J652" s="816"/>
      <c r="K652" s="816">
        <v>666</v>
      </c>
      <c r="L652" s="816">
        <v>666</v>
      </c>
      <c r="M652" s="1000"/>
      <c r="N652" s="816"/>
      <c r="O652" s="816"/>
      <c r="P652" s="816"/>
      <c r="Q652" s="816"/>
      <c r="R652" s="816"/>
      <c r="S652" s="816">
        <f t="shared" si="301"/>
        <v>0</v>
      </c>
      <c r="T652" s="816"/>
      <c r="U652" s="816"/>
      <c r="V652" s="816"/>
      <c r="W652" s="816">
        <f t="shared" si="302"/>
        <v>0</v>
      </c>
      <c r="X652" s="816"/>
      <c r="Y652" s="816"/>
      <c r="Z652" s="816"/>
      <c r="AA652" s="816">
        <f t="shared" si="292"/>
        <v>0</v>
      </c>
      <c r="AB652" s="816"/>
      <c r="AC652" s="816"/>
      <c r="AD652" s="816"/>
      <c r="AE652" s="816">
        <f t="shared" si="293"/>
        <v>0</v>
      </c>
      <c r="AF652" s="816"/>
      <c r="AG652" s="816"/>
      <c r="AH652" s="816"/>
      <c r="AI652" s="816">
        <f t="shared" si="294"/>
        <v>0</v>
      </c>
      <c r="AJ652" s="816"/>
      <c r="AK652" s="816"/>
      <c r="AL652" s="816"/>
      <c r="AM652" s="816">
        <f t="shared" si="295"/>
        <v>0</v>
      </c>
      <c r="AN652" s="816"/>
      <c r="AO652" s="816"/>
      <c r="AP652" s="816"/>
      <c r="AQ652" s="816">
        <f t="shared" si="296"/>
        <v>666</v>
      </c>
      <c r="AR652" s="816">
        <f t="shared" ref="AR652:AR663" si="307">L652</f>
        <v>666</v>
      </c>
      <c r="AS652" s="816"/>
      <c r="AT652" s="816"/>
      <c r="AU652" s="816"/>
      <c r="AV652" s="816">
        <f t="shared" si="297"/>
        <v>666</v>
      </c>
      <c r="AW652" s="816">
        <v>666</v>
      </c>
      <c r="AX652" s="816"/>
      <c r="AY652" s="816"/>
      <c r="AZ652" s="816"/>
      <c r="BA652" s="725"/>
      <c r="BB652" s="725"/>
      <c r="BC652" s="725"/>
      <c r="BD652" s="725"/>
      <c r="BE652" s="898">
        <f t="shared" si="291"/>
        <v>0</v>
      </c>
      <c r="BF652" s="727">
        <v>2024</v>
      </c>
      <c r="BG652" s="727" t="s">
        <v>2323</v>
      </c>
      <c r="BH652" s="727" t="s">
        <v>2327</v>
      </c>
      <c r="BI652" s="56"/>
    </row>
    <row r="653" spans="1:61" s="58" customFormat="1" ht="25.5" hidden="1">
      <c r="A653" s="80"/>
      <c r="B653" s="126" t="s">
        <v>2029</v>
      </c>
      <c r="C653" s="814" t="s">
        <v>2005</v>
      </c>
      <c r="D653" s="57">
        <v>0.5</v>
      </c>
      <c r="E653" s="57" t="s">
        <v>510</v>
      </c>
      <c r="F653" s="108"/>
      <c r="G653" s="108">
        <v>952</v>
      </c>
      <c r="H653" s="108">
        <v>952</v>
      </c>
      <c r="I653" s="108"/>
      <c r="J653" s="108"/>
      <c r="K653" s="108">
        <v>952</v>
      </c>
      <c r="L653" s="108">
        <v>952</v>
      </c>
      <c r="M653" s="1012"/>
      <c r="N653" s="108"/>
      <c r="O653" s="108"/>
      <c r="P653" s="108"/>
      <c r="Q653" s="108"/>
      <c r="R653" s="108"/>
      <c r="S653" s="108">
        <f t="shared" si="301"/>
        <v>0</v>
      </c>
      <c r="T653" s="108"/>
      <c r="U653" s="108"/>
      <c r="V653" s="108"/>
      <c r="W653" s="108">
        <f t="shared" si="302"/>
        <v>0</v>
      </c>
      <c r="X653" s="108"/>
      <c r="Y653" s="108"/>
      <c r="Z653" s="108"/>
      <c r="AA653" s="108">
        <f t="shared" si="292"/>
        <v>0</v>
      </c>
      <c r="AB653" s="108"/>
      <c r="AC653" s="108"/>
      <c r="AD653" s="108"/>
      <c r="AE653" s="108">
        <f t="shared" si="293"/>
        <v>0</v>
      </c>
      <c r="AF653" s="108"/>
      <c r="AG653" s="108"/>
      <c r="AH653" s="108"/>
      <c r="AI653" s="108">
        <f t="shared" si="294"/>
        <v>0</v>
      </c>
      <c r="AJ653" s="108"/>
      <c r="AK653" s="108"/>
      <c r="AL653" s="108"/>
      <c r="AM653" s="108">
        <f t="shared" si="295"/>
        <v>0</v>
      </c>
      <c r="AN653" s="108"/>
      <c r="AO653" s="108"/>
      <c r="AP653" s="108"/>
      <c r="AQ653" s="816">
        <f t="shared" si="296"/>
        <v>952</v>
      </c>
      <c r="AR653" s="816">
        <f t="shared" si="307"/>
        <v>952</v>
      </c>
      <c r="AS653" s="108"/>
      <c r="AT653" s="108"/>
      <c r="AU653" s="108"/>
      <c r="AV653" s="816">
        <f t="shared" si="297"/>
        <v>0</v>
      </c>
      <c r="AW653" s="108"/>
      <c r="AX653" s="108"/>
      <c r="AY653" s="108"/>
      <c r="AZ653" s="108"/>
      <c r="BA653" s="828"/>
      <c r="BB653" s="828"/>
      <c r="BC653" s="828"/>
      <c r="BD653" s="828"/>
      <c r="BE653" s="939">
        <f t="shared" si="291"/>
        <v>0</v>
      </c>
      <c r="BF653" s="727">
        <v>2024</v>
      </c>
      <c r="BG653" s="727" t="s">
        <v>2323</v>
      </c>
      <c r="BH653" s="727"/>
      <c r="BI653" s="86"/>
    </row>
    <row r="654" spans="1:61" s="58" customFormat="1" hidden="1">
      <c r="A654" s="80"/>
      <c r="B654" s="126" t="s">
        <v>2030</v>
      </c>
      <c r="C654" s="814" t="s">
        <v>1933</v>
      </c>
      <c r="D654" s="814">
        <v>0.7</v>
      </c>
      <c r="E654" s="814" t="s">
        <v>510</v>
      </c>
      <c r="F654" s="815"/>
      <c r="G654" s="816">
        <v>460</v>
      </c>
      <c r="H654" s="816">
        <v>460</v>
      </c>
      <c r="I654" s="816"/>
      <c r="J654" s="816"/>
      <c r="K654" s="816">
        <v>460</v>
      </c>
      <c r="L654" s="816">
        <v>460</v>
      </c>
      <c r="M654" s="1000"/>
      <c r="N654" s="816"/>
      <c r="O654" s="816"/>
      <c r="P654" s="816"/>
      <c r="Q654" s="816"/>
      <c r="R654" s="816"/>
      <c r="S654" s="816">
        <f t="shared" si="301"/>
        <v>0</v>
      </c>
      <c r="T654" s="816"/>
      <c r="U654" s="816"/>
      <c r="V654" s="816"/>
      <c r="W654" s="816">
        <f t="shared" si="302"/>
        <v>0</v>
      </c>
      <c r="X654" s="816"/>
      <c r="Y654" s="816"/>
      <c r="Z654" s="816"/>
      <c r="AA654" s="816">
        <f t="shared" si="292"/>
        <v>0</v>
      </c>
      <c r="AB654" s="816"/>
      <c r="AC654" s="816"/>
      <c r="AD654" s="816"/>
      <c r="AE654" s="816">
        <f t="shared" si="293"/>
        <v>0</v>
      </c>
      <c r="AF654" s="816"/>
      <c r="AG654" s="816"/>
      <c r="AH654" s="816"/>
      <c r="AI654" s="816">
        <f t="shared" si="294"/>
        <v>0</v>
      </c>
      <c r="AJ654" s="816"/>
      <c r="AK654" s="816"/>
      <c r="AL654" s="816"/>
      <c r="AM654" s="816">
        <f t="shared" si="295"/>
        <v>0</v>
      </c>
      <c r="AN654" s="816"/>
      <c r="AO654" s="816"/>
      <c r="AP654" s="816"/>
      <c r="AQ654" s="816">
        <f t="shared" si="296"/>
        <v>460</v>
      </c>
      <c r="AR654" s="816">
        <f t="shared" si="307"/>
        <v>460</v>
      </c>
      <c r="AS654" s="816"/>
      <c r="AT654" s="816"/>
      <c r="AU654" s="816"/>
      <c r="AV654" s="816">
        <f t="shared" si="297"/>
        <v>460</v>
      </c>
      <c r="AW654" s="816">
        <v>460</v>
      </c>
      <c r="AX654" s="816"/>
      <c r="AY654" s="816"/>
      <c r="AZ654" s="816"/>
      <c r="BA654" s="725"/>
      <c r="BB654" s="725"/>
      <c r="BC654" s="725"/>
      <c r="BD654" s="725"/>
      <c r="BE654" s="898">
        <f t="shared" si="291"/>
        <v>0</v>
      </c>
      <c r="BF654" s="727">
        <v>2024</v>
      </c>
      <c r="BG654" s="727" t="s">
        <v>2323</v>
      </c>
      <c r="BH654" s="727" t="s">
        <v>2327</v>
      </c>
      <c r="BI654" s="56"/>
    </row>
    <row r="655" spans="1:61" s="58" customFormat="1" ht="25.5" hidden="1">
      <c r="A655" s="80"/>
      <c r="B655" s="126" t="s">
        <v>2031</v>
      </c>
      <c r="C655" s="814" t="s">
        <v>2005</v>
      </c>
      <c r="D655" s="814"/>
      <c r="E655" s="814" t="s">
        <v>510</v>
      </c>
      <c r="F655" s="815"/>
      <c r="G655" s="816">
        <v>476</v>
      </c>
      <c r="H655" s="816">
        <v>476</v>
      </c>
      <c r="I655" s="816"/>
      <c r="J655" s="816"/>
      <c r="K655" s="816">
        <v>476</v>
      </c>
      <c r="L655" s="816">
        <v>476</v>
      </c>
      <c r="M655" s="1000"/>
      <c r="N655" s="816"/>
      <c r="O655" s="816"/>
      <c r="P655" s="816"/>
      <c r="Q655" s="816"/>
      <c r="R655" s="816"/>
      <c r="S655" s="816">
        <f t="shared" si="301"/>
        <v>0</v>
      </c>
      <c r="T655" s="816"/>
      <c r="U655" s="816"/>
      <c r="V655" s="816"/>
      <c r="W655" s="816">
        <f t="shared" si="302"/>
        <v>0</v>
      </c>
      <c r="X655" s="816"/>
      <c r="Y655" s="816"/>
      <c r="Z655" s="816"/>
      <c r="AA655" s="816">
        <f t="shared" si="292"/>
        <v>0</v>
      </c>
      <c r="AB655" s="816"/>
      <c r="AC655" s="816"/>
      <c r="AD655" s="816"/>
      <c r="AE655" s="816">
        <f t="shared" si="293"/>
        <v>0</v>
      </c>
      <c r="AF655" s="816"/>
      <c r="AG655" s="816"/>
      <c r="AH655" s="816"/>
      <c r="AI655" s="816">
        <f t="shared" si="294"/>
        <v>0</v>
      </c>
      <c r="AJ655" s="816"/>
      <c r="AK655" s="816"/>
      <c r="AL655" s="816"/>
      <c r="AM655" s="816">
        <f t="shared" si="295"/>
        <v>0</v>
      </c>
      <c r="AN655" s="816"/>
      <c r="AO655" s="816"/>
      <c r="AP655" s="816"/>
      <c r="AQ655" s="816">
        <f t="shared" si="296"/>
        <v>476</v>
      </c>
      <c r="AR655" s="816">
        <f t="shared" si="307"/>
        <v>476</v>
      </c>
      <c r="AS655" s="816"/>
      <c r="AT655" s="816"/>
      <c r="AU655" s="816"/>
      <c r="AV655" s="816">
        <f t="shared" si="297"/>
        <v>476</v>
      </c>
      <c r="AW655" s="816">
        <v>476</v>
      </c>
      <c r="AX655" s="816"/>
      <c r="AY655" s="816"/>
      <c r="AZ655" s="816"/>
      <c r="BA655" s="725"/>
      <c r="BB655" s="725"/>
      <c r="BC655" s="725"/>
      <c r="BD655" s="725"/>
      <c r="BE655" s="898">
        <f t="shared" si="291"/>
        <v>0</v>
      </c>
      <c r="BF655" s="727">
        <v>2024</v>
      </c>
      <c r="BG655" s="727" t="s">
        <v>2323</v>
      </c>
      <c r="BH655" s="727" t="s">
        <v>2327</v>
      </c>
      <c r="BI655" s="56"/>
    </row>
    <row r="656" spans="1:61" s="58" customFormat="1" ht="25.5" hidden="1">
      <c r="A656" s="80"/>
      <c r="B656" s="126" t="s">
        <v>2032</v>
      </c>
      <c r="C656" s="814" t="s">
        <v>2005</v>
      </c>
      <c r="D656" s="57"/>
      <c r="E656" s="57" t="s">
        <v>510</v>
      </c>
      <c r="F656" s="108"/>
      <c r="G656" s="108">
        <v>476</v>
      </c>
      <c r="H656" s="108">
        <v>476</v>
      </c>
      <c r="I656" s="108"/>
      <c r="J656" s="108"/>
      <c r="K656" s="108">
        <v>476</v>
      </c>
      <c r="L656" s="108">
        <v>476</v>
      </c>
      <c r="M656" s="1012"/>
      <c r="N656" s="108"/>
      <c r="O656" s="108"/>
      <c r="P656" s="108"/>
      <c r="Q656" s="108"/>
      <c r="R656" s="108"/>
      <c r="S656" s="108">
        <f t="shared" si="301"/>
        <v>0</v>
      </c>
      <c r="T656" s="108"/>
      <c r="U656" s="108"/>
      <c r="V656" s="108"/>
      <c r="W656" s="108">
        <f t="shared" si="302"/>
        <v>0</v>
      </c>
      <c r="X656" s="108"/>
      <c r="Y656" s="108"/>
      <c r="Z656" s="108"/>
      <c r="AA656" s="108">
        <f t="shared" si="292"/>
        <v>0</v>
      </c>
      <c r="AB656" s="108"/>
      <c r="AC656" s="108"/>
      <c r="AD656" s="108"/>
      <c r="AE656" s="108">
        <f t="shared" si="293"/>
        <v>0</v>
      </c>
      <c r="AF656" s="108"/>
      <c r="AG656" s="108"/>
      <c r="AH656" s="108"/>
      <c r="AI656" s="108">
        <f t="shared" si="294"/>
        <v>0</v>
      </c>
      <c r="AJ656" s="108"/>
      <c r="AK656" s="108"/>
      <c r="AL656" s="108"/>
      <c r="AM656" s="108">
        <f t="shared" si="295"/>
        <v>0</v>
      </c>
      <c r="AN656" s="108"/>
      <c r="AO656" s="108"/>
      <c r="AP656" s="108"/>
      <c r="AQ656" s="816">
        <f t="shared" si="296"/>
        <v>476</v>
      </c>
      <c r="AR656" s="816">
        <f t="shared" si="307"/>
        <v>476</v>
      </c>
      <c r="AS656" s="108"/>
      <c r="AT656" s="108"/>
      <c r="AU656" s="108"/>
      <c r="AV656" s="816">
        <f t="shared" si="297"/>
        <v>0</v>
      </c>
      <c r="AW656" s="108"/>
      <c r="AX656" s="108"/>
      <c r="AY656" s="108"/>
      <c r="AZ656" s="108"/>
      <c r="BA656" s="828"/>
      <c r="BB656" s="828"/>
      <c r="BC656" s="828"/>
      <c r="BD656" s="828"/>
      <c r="BE656" s="939">
        <f t="shared" si="291"/>
        <v>0</v>
      </c>
      <c r="BF656" s="727">
        <v>2024</v>
      </c>
      <c r="BG656" s="727" t="s">
        <v>2323</v>
      </c>
      <c r="BH656" s="727"/>
      <c r="BI656" s="86"/>
    </row>
    <row r="657" spans="1:61" s="58" customFormat="1" ht="25.5" hidden="1">
      <c r="A657" s="80"/>
      <c r="B657" s="126" t="s">
        <v>2033</v>
      </c>
      <c r="C657" s="814" t="s">
        <v>2005</v>
      </c>
      <c r="D657" s="814"/>
      <c r="E657" s="814" t="s">
        <v>510</v>
      </c>
      <c r="F657" s="815"/>
      <c r="G657" s="816">
        <v>476</v>
      </c>
      <c r="H657" s="816">
        <v>476</v>
      </c>
      <c r="I657" s="816"/>
      <c r="J657" s="816"/>
      <c r="K657" s="816">
        <v>476</v>
      </c>
      <c r="L657" s="816">
        <v>476</v>
      </c>
      <c r="M657" s="1000"/>
      <c r="N657" s="816"/>
      <c r="O657" s="816"/>
      <c r="P657" s="816"/>
      <c r="Q657" s="816"/>
      <c r="R657" s="816"/>
      <c r="S657" s="816">
        <f t="shared" si="301"/>
        <v>0</v>
      </c>
      <c r="T657" s="816"/>
      <c r="U657" s="816"/>
      <c r="V657" s="816"/>
      <c r="W657" s="816">
        <f t="shared" si="302"/>
        <v>0</v>
      </c>
      <c r="X657" s="816"/>
      <c r="Y657" s="816"/>
      <c r="Z657" s="816"/>
      <c r="AA657" s="816">
        <f t="shared" si="292"/>
        <v>0</v>
      </c>
      <c r="AB657" s="816"/>
      <c r="AC657" s="816"/>
      <c r="AD657" s="816"/>
      <c r="AE657" s="816">
        <f t="shared" si="293"/>
        <v>0</v>
      </c>
      <c r="AF657" s="816"/>
      <c r="AG657" s="816"/>
      <c r="AH657" s="816"/>
      <c r="AI657" s="816">
        <f t="shared" si="294"/>
        <v>0</v>
      </c>
      <c r="AJ657" s="816"/>
      <c r="AK657" s="816"/>
      <c r="AL657" s="816"/>
      <c r="AM657" s="816">
        <f t="shared" si="295"/>
        <v>0</v>
      </c>
      <c r="AN657" s="816"/>
      <c r="AO657" s="816"/>
      <c r="AP657" s="816"/>
      <c r="AQ657" s="816">
        <f t="shared" si="296"/>
        <v>476</v>
      </c>
      <c r="AR657" s="816">
        <f t="shared" si="307"/>
        <v>476</v>
      </c>
      <c r="AS657" s="816"/>
      <c r="AT657" s="816"/>
      <c r="AU657" s="816"/>
      <c r="AV657" s="816">
        <f t="shared" si="297"/>
        <v>476</v>
      </c>
      <c r="AW657" s="816">
        <v>476</v>
      </c>
      <c r="AX657" s="816"/>
      <c r="AY657" s="816"/>
      <c r="AZ657" s="816"/>
      <c r="BA657" s="725"/>
      <c r="BB657" s="725"/>
      <c r="BC657" s="725"/>
      <c r="BD657" s="725"/>
      <c r="BE657" s="898">
        <f t="shared" si="291"/>
        <v>0</v>
      </c>
      <c r="BF657" s="727">
        <v>2024</v>
      </c>
      <c r="BG657" s="727" t="s">
        <v>2323</v>
      </c>
      <c r="BH657" s="727" t="s">
        <v>2327</v>
      </c>
      <c r="BI657" s="56"/>
    </row>
    <row r="658" spans="1:61" s="58" customFormat="1" hidden="1">
      <c r="A658" s="80"/>
      <c r="B658" s="126" t="s">
        <v>2034</v>
      </c>
      <c r="C658" s="814" t="s">
        <v>1933</v>
      </c>
      <c r="D658" s="814">
        <v>192</v>
      </c>
      <c r="E658" s="814" t="s">
        <v>510</v>
      </c>
      <c r="F658" s="815"/>
      <c r="G658" s="816">
        <v>575</v>
      </c>
      <c r="H658" s="816">
        <v>575</v>
      </c>
      <c r="I658" s="816"/>
      <c r="J658" s="816"/>
      <c r="K658" s="816">
        <v>575</v>
      </c>
      <c r="L658" s="816">
        <v>575</v>
      </c>
      <c r="M658" s="1000"/>
      <c r="N658" s="816"/>
      <c r="O658" s="816"/>
      <c r="P658" s="816"/>
      <c r="Q658" s="816"/>
      <c r="R658" s="816"/>
      <c r="S658" s="816">
        <f t="shared" si="301"/>
        <v>0</v>
      </c>
      <c r="T658" s="816"/>
      <c r="U658" s="816"/>
      <c r="V658" s="816"/>
      <c r="W658" s="816">
        <f t="shared" si="302"/>
        <v>0</v>
      </c>
      <c r="X658" s="816"/>
      <c r="Y658" s="816"/>
      <c r="Z658" s="816"/>
      <c r="AA658" s="816">
        <f t="shared" si="292"/>
        <v>0</v>
      </c>
      <c r="AB658" s="816"/>
      <c r="AC658" s="816"/>
      <c r="AD658" s="816"/>
      <c r="AE658" s="816">
        <f t="shared" si="293"/>
        <v>0</v>
      </c>
      <c r="AF658" s="816"/>
      <c r="AG658" s="816"/>
      <c r="AH658" s="816"/>
      <c r="AI658" s="816">
        <f t="shared" si="294"/>
        <v>0</v>
      </c>
      <c r="AJ658" s="816"/>
      <c r="AK658" s="816"/>
      <c r="AL658" s="816"/>
      <c r="AM658" s="816">
        <f t="shared" si="295"/>
        <v>0</v>
      </c>
      <c r="AN658" s="816"/>
      <c r="AO658" s="816"/>
      <c r="AP658" s="816"/>
      <c r="AQ658" s="816">
        <f t="shared" si="296"/>
        <v>575</v>
      </c>
      <c r="AR658" s="816">
        <f t="shared" si="307"/>
        <v>575</v>
      </c>
      <c r="AS658" s="816"/>
      <c r="AT658" s="816"/>
      <c r="AU658" s="816"/>
      <c r="AV658" s="816">
        <f t="shared" si="297"/>
        <v>575</v>
      </c>
      <c r="AW658" s="816">
        <v>575</v>
      </c>
      <c r="AX658" s="816"/>
      <c r="AY658" s="816"/>
      <c r="AZ658" s="816"/>
      <c r="BA658" s="725"/>
      <c r="BB658" s="725"/>
      <c r="BC658" s="725"/>
      <c r="BD658" s="725"/>
      <c r="BE658" s="898">
        <f t="shared" si="291"/>
        <v>0</v>
      </c>
      <c r="BF658" s="727">
        <v>2024</v>
      </c>
      <c r="BG658" s="727" t="s">
        <v>2323</v>
      </c>
      <c r="BH658" s="727" t="s">
        <v>2327</v>
      </c>
      <c r="BI658" s="56"/>
    </row>
    <row r="659" spans="1:61" s="58" customFormat="1" hidden="1">
      <c r="A659" s="80"/>
      <c r="B659" s="126" t="s">
        <v>2035</v>
      </c>
      <c r="C659" s="814" t="s">
        <v>1933</v>
      </c>
      <c r="D659" s="814">
        <v>174</v>
      </c>
      <c r="E659" s="814" t="s">
        <v>510</v>
      </c>
      <c r="F659" s="815"/>
      <c r="G659" s="816">
        <v>518</v>
      </c>
      <c r="H659" s="816">
        <v>518</v>
      </c>
      <c r="I659" s="816"/>
      <c r="J659" s="816"/>
      <c r="K659" s="816">
        <v>518</v>
      </c>
      <c r="L659" s="816">
        <v>518</v>
      </c>
      <c r="M659" s="1000"/>
      <c r="N659" s="816"/>
      <c r="O659" s="816"/>
      <c r="P659" s="816"/>
      <c r="Q659" s="816"/>
      <c r="R659" s="816"/>
      <c r="S659" s="816">
        <f t="shared" si="301"/>
        <v>0</v>
      </c>
      <c r="T659" s="816"/>
      <c r="U659" s="816"/>
      <c r="V659" s="816"/>
      <c r="W659" s="816">
        <f t="shared" si="302"/>
        <v>0</v>
      </c>
      <c r="X659" s="816"/>
      <c r="Y659" s="816"/>
      <c r="Z659" s="816"/>
      <c r="AA659" s="816">
        <f t="shared" si="292"/>
        <v>0</v>
      </c>
      <c r="AB659" s="816"/>
      <c r="AC659" s="816"/>
      <c r="AD659" s="816"/>
      <c r="AE659" s="816">
        <f t="shared" si="293"/>
        <v>0</v>
      </c>
      <c r="AF659" s="816"/>
      <c r="AG659" s="816"/>
      <c r="AH659" s="816"/>
      <c r="AI659" s="816">
        <f t="shared" si="294"/>
        <v>0</v>
      </c>
      <c r="AJ659" s="816"/>
      <c r="AK659" s="816"/>
      <c r="AL659" s="816"/>
      <c r="AM659" s="816">
        <f t="shared" si="295"/>
        <v>0</v>
      </c>
      <c r="AN659" s="816"/>
      <c r="AO659" s="816"/>
      <c r="AP659" s="816"/>
      <c r="AQ659" s="816">
        <f t="shared" si="296"/>
        <v>518</v>
      </c>
      <c r="AR659" s="816">
        <f t="shared" si="307"/>
        <v>518</v>
      </c>
      <c r="AS659" s="816"/>
      <c r="AT659" s="816"/>
      <c r="AU659" s="816"/>
      <c r="AV659" s="816">
        <f t="shared" si="297"/>
        <v>0</v>
      </c>
      <c r="AW659" s="816"/>
      <c r="AX659" s="816"/>
      <c r="AY659" s="816"/>
      <c r="AZ659" s="816"/>
      <c r="BA659" s="725"/>
      <c r="BB659" s="725"/>
      <c r="BC659" s="725"/>
      <c r="BD659" s="725"/>
      <c r="BE659" s="898">
        <f t="shared" si="291"/>
        <v>0</v>
      </c>
      <c r="BF659" s="727">
        <v>2024</v>
      </c>
      <c r="BG659" s="727" t="s">
        <v>2323</v>
      </c>
      <c r="BH659" s="727"/>
      <c r="BI659" s="56"/>
    </row>
    <row r="660" spans="1:61" s="58" customFormat="1" hidden="1">
      <c r="A660" s="80"/>
      <c r="B660" s="126" t="s">
        <v>2036</v>
      </c>
      <c r="C660" s="814" t="s">
        <v>1933</v>
      </c>
      <c r="D660" s="57">
        <v>123</v>
      </c>
      <c r="E660" s="57" t="s">
        <v>510</v>
      </c>
      <c r="F660" s="108"/>
      <c r="G660" s="108">
        <v>403</v>
      </c>
      <c r="H660" s="108">
        <v>403</v>
      </c>
      <c r="I660" s="108"/>
      <c r="J660" s="108"/>
      <c r="K660" s="108">
        <v>403</v>
      </c>
      <c r="L660" s="108">
        <v>403</v>
      </c>
      <c r="M660" s="1012"/>
      <c r="N660" s="108"/>
      <c r="O660" s="108"/>
      <c r="P660" s="108"/>
      <c r="Q660" s="108"/>
      <c r="R660" s="108"/>
      <c r="S660" s="108">
        <f t="shared" si="301"/>
        <v>0</v>
      </c>
      <c r="T660" s="108"/>
      <c r="U660" s="108"/>
      <c r="V660" s="108"/>
      <c r="W660" s="108">
        <f t="shared" si="302"/>
        <v>0</v>
      </c>
      <c r="X660" s="108"/>
      <c r="Y660" s="108"/>
      <c r="Z660" s="108"/>
      <c r="AA660" s="108">
        <f t="shared" si="292"/>
        <v>0</v>
      </c>
      <c r="AB660" s="108"/>
      <c r="AC660" s="108"/>
      <c r="AD660" s="108"/>
      <c r="AE660" s="108">
        <f t="shared" si="293"/>
        <v>0</v>
      </c>
      <c r="AF660" s="108"/>
      <c r="AG660" s="108"/>
      <c r="AH660" s="108"/>
      <c r="AI660" s="108">
        <f t="shared" si="294"/>
        <v>0</v>
      </c>
      <c r="AJ660" s="108"/>
      <c r="AK660" s="108"/>
      <c r="AL660" s="108"/>
      <c r="AM660" s="108">
        <f t="shared" si="295"/>
        <v>0</v>
      </c>
      <c r="AN660" s="108"/>
      <c r="AO660" s="108"/>
      <c r="AP660" s="108"/>
      <c r="AQ660" s="816">
        <f t="shared" si="296"/>
        <v>403</v>
      </c>
      <c r="AR660" s="816">
        <f t="shared" si="307"/>
        <v>403</v>
      </c>
      <c r="AS660" s="108"/>
      <c r="AT660" s="108"/>
      <c r="AU660" s="108"/>
      <c r="AV660" s="816">
        <f t="shared" si="297"/>
        <v>403</v>
      </c>
      <c r="AW660" s="108">
        <v>403</v>
      </c>
      <c r="AX660" s="108"/>
      <c r="AY660" s="108"/>
      <c r="AZ660" s="108"/>
      <c r="BA660" s="828"/>
      <c r="BB660" s="828"/>
      <c r="BC660" s="828"/>
      <c r="BD660" s="828"/>
      <c r="BE660" s="939">
        <f t="shared" si="291"/>
        <v>0</v>
      </c>
      <c r="BF660" s="727">
        <v>2024</v>
      </c>
      <c r="BG660" s="727" t="s">
        <v>2323</v>
      </c>
      <c r="BH660" s="727" t="s">
        <v>2327</v>
      </c>
      <c r="BI660" s="86"/>
    </row>
    <row r="661" spans="1:61" s="58" customFormat="1" hidden="1">
      <c r="A661" s="80"/>
      <c r="B661" s="126" t="s">
        <v>2037</v>
      </c>
      <c r="C661" s="814" t="s">
        <v>1933</v>
      </c>
      <c r="D661" s="814">
        <v>42</v>
      </c>
      <c r="E661" s="814" t="s">
        <v>510</v>
      </c>
      <c r="F661" s="815"/>
      <c r="G661" s="816">
        <v>288</v>
      </c>
      <c r="H661" s="816">
        <v>288</v>
      </c>
      <c r="I661" s="816"/>
      <c r="J661" s="816"/>
      <c r="K661" s="816">
        <v>288</v>
      </c>
      <c r="L661" s="816">
        <v>288</v>
      </c>
      <c r="M661" s="1000"/>
      <c r="N661" s="816"/>
      <c r="O661" s="816"/>
      <c r="P661" s="816"/>
      <c r="Q661" s="816"/>
      <c r="R661" s="816"/>
      <c r="S661" s="816">
        <f t="shared" si="301"/>
        <v>0</v>
      </c>
      <c r="T661" s="816"/>
      <c r="U661" s="816"/>
      <c r="V661" s="816"/>
      <c r="W661" s="816">
        <f t="shared" si="302"/>
        <v>0</v>
      </c>
      <c r="X661" s="816"/>
      <c r="Y661" s="816"/>
      <c r="Z661" s="816"/>
      <c r="AA661" s="816">
        <f t="shared" si="292"/>
        <v>0</v>
      </c>
      <c r="AB661" s="816"/>
      <c r="AC661" s="816"/>
      <c r="AD661" s="816"/>
      <c r="AE661" s="816">
        <f t="shared" si="293"/>
        <v>0</v>
      </c>
      <c r="AF661" s="816"/>
      <c r="AG661" s="816"/>
      <c r="AH661" s="816"/>
      <c r="AI661" s="816">
        <f t="shared" si="294"/>
        <v>0</v>
      </c>
      <c r="AJ661" s="816"/>
      <c r="AK661" s="816"/>
      <c r="AL661" s="816"/>
      <c r="AM661" s="816">
        <f t="shared" si="295"/>
        <v>0</v>
      </c>
      <c r="AN661" s="816"/>
      <c r="AO661" s="816"/>
      <c r="AP661" s="816"/>
      <c r="AQ661" s="816">
        <f t="shared" si="296"/>
        <v>288</v>
      </c>
      <c r="AR661" s="816">
        <f t="shared" si="307"/>
        <v>288</v>
      </c>
      <c r="AS661" s="816"/>
      <c r="AT661" s="816"/>
      <c r="AU661" s="816"/>
      <c r="AV661" s="816">
        <f t="shared" si="297"/>
        <v>0</v>
      </c>
      <c r="AW661" s="816"/>
      <c r="AX661" s="816"/>
      <c r="AY661" s="816"/>
      <c r="AZ661" s="816"/>
      <c r="BA661" s="725"/>
      <c r="BB661" s="725"/>
      <c r="BC661" s="725"/>
      <c r="BD661" s="725"/>
      <c r="BE661" s="898">
        <f t="shared" si="291"/>
        <v>0</v>
      </c>
      <c r="BF661" s="727">
        <v>2024</v>
      </c>
      <c r="BG661" s="727" t="s">
        <v>2323</v>
      </c>
      <c r="BH661" s="727"/>
      <c r="BI661" s="56"/>
    </row>
    <row r="662" spans="1:61" s="58" customFormat="1" hidden="1">
      <c r="A662" s="80"/>
      <c r="B662" s="126" t="s">
        <v>2038</v>
      </c>
      <c r="C662" s="814" t="s">
        <v>1933</v>
      </c>
      <c r="D662" s="814">
        <v>110</v>
      </c>
      <c r="E662" s="814" t="s">
        <v>510</v>
      </c>
      <c r="F662" s="815"/>
      <c r="G662" s="816">
        <v>288</v>
      </c>
      <c r="H662" s="816">
        <v>288</v>
      </c>
      <c r="I662" s="816"/>
      <c r="J662" s="816"/>
      <c r="K662" s="816">
        <v>288</v>
      </c>
      <c r="L662" s="816">
        <v>288</v>
      </c>
      <c r="M662" s="1000"/>
      <c r="N662" s="816"/>
      <c r="O662" s="816"/>
      <c r="P662" s="816"/>
      <c r="Q662" s="816"/>
      <c r="R662" s="816"/>
      <c r="S662" s="816">
        <f t="shared" si="301"/>
        <v>0</v>
      </c>
      <c r="T662" s="816"/>
      <c r="U662" s="816"/>
      <c r="V662" s="816"/>
      <c r="W662" s="816">
        <f t="shared" si="302"/>
        <v>0</v>
      </c>
      <c r="X662" s="816"/>
      <c r="Y662" s="816"/>
      <c r="Z662" s="816"/>
      <c r="AA662" s="816">
        <f t="shared" si="292"/>
        <v>0</v>
      </c>
      <c r="AB662" s="816"/>
      <c r="AC662" s="816"/>
      <c r="AD662" s="816"/>
      <c r="AE662" s="816">
        <f t="shared" si="293"/>
        <v>0</v>
      </c>
      <c r="AF662" s="816"/>
      <c r="AG662" s="816"/>
      <c r="AH662" s="816"/>
      <c r="AI662" s="816">
        <f t="shared" si="294"/>
        <v>0</v>
      </c>
      <c r="AJ662" s="816"/>
      <c r="AK662" s="816"/>
      <c r="AL662" s="816"/>
      <c r="AM662" s="816">
        <f t="shared" si="295"/>
        <v>0</v>
      </c>
      <c r="AN662" s="816"/>
      <c r="AO662" s="816"/>
      <c r="AP662" s="816"/>
      <c r="AQ662" s="816">
        <f t="shared" si="296"/>
        <v>288</v>
      </c>
      <c r="AR662" s="816">
        <f t="shared" si="307"/>
        <v>288</v>
      </c>
      <c r="AS662" s="816"/>
      <c r="AT662" s="816"/>
      <c r="AU662" s="816"/>
      <c r="AV662" s="816">
        <f t="shared" si="297"/>
        <v>0</v>
      </c>
      <c r="AW662" s="816"/>
      <c r="AX662" s="816"/>
      <c r="AY662" s="816"/>
      <c r="AZ662" s="816"/>
      <c r="BA662" s="725"/>
      <c r="BB662" s="725"/>
      <c r="BC662" s="725"/>
      <c r="BD662" s="725"/>
      <c r="BE662" s="898">
        <f t="shared" si="291"/>
        <v>0</v>
      </c>
      <c r="BF662" s="727">
        <v>2024</v>
      </c>
      <c r="BG662" s="727" t="s">
        <v>2323</v>
      </c>
      <c r="BH662" s="727"/>
      <c r="BI662" s="56"/>
    </row>
    <row r="663" spans="1:61" s="58" customFormat="1" ht="31.5" hidden="1">
      <c r="A663" s="80"/>
      <c r="B663" s="126" t="s">
        <v>2039</v>
      </c>
      <c r="C663" s="814" t="s">
        <v>1966</v>
      </c>
      <c r="D663" s="814">
        <v>0.2</v>
      </c>
      <c r="E663" s="814" t="s">
        <v>510</v>
      </c>
      <c r="F663" s="815"/>
      <c r="G663" s="816">
        <v>415</v>
      </c>
      <c r="H663" s="816">
        <v>415</v>
      </c>
      <c r="I663" s="816"/>
      <c r="J663" s="816"/>
      <c r="K663" s="816">
        <v>415</v>
      </c>
      <c r="L663" s="816">
        <v>415</v>
      </c>
      <c r="M663" s="1000"/>
      <c r="N663" s="816"/>
      <c r="O663" s="816"/>
      <c r="P663" s="816"/>
      <c r="Q663" s="816"/>
      <c r="R663" s="816"/>
      <c r="S663" s="816">
        <f t="shared" si="301"/>
        <v>0</v>
      </c>
      <c r="T663" s="816"/>
      <c r="U663" s="816"/>
      <c r="V663" s="816"/>
      <c r="W663" s="816">
        <f t="shared" si="302"/>
        <v>0</v>
      </c>
      <c r="X663" s="816"/>
      <c r="Y663" s="816"/>
      <c r="Z663" s="816"/>
      <c r="AA663" s="816">
        <f t="shared" si="292"/>
        <v>0</v>
      </c>
      <c r="AB663" s="816"/>
      <c r="AC663" s="816"/>
      <c r="AD663" s="816"/>
      <c r="AE663" s="816">
        <f t="shared" si="293"/>
        <v>0</v>
      </c>
      <c r="AF663" s="816"/>
      <c r="AG663" s="816"/>
      <c r="AH663" s="816"/>
      <c r="AI663" s="816">
        <f t="shared" si="294"/>
        <v>0</v>
      </c>
      <c r="AJ663" s="816"/>
      <c r="AK663" s="816"/>
      <c r="AL663" s="816"/>
      <c r="AM663" s="816">
        <f t="shared" si="295"/>
        <v>0</v>
      </c>
      <c r="AN663" s="816"/>
      <c r="AO663" s="816"/>
      <c r="AP663" s="816"/>
      <c r="AQ663" s="816">
        <f t="shared" si="296"/>
        <v>415</v>
      </c>
      <c r="AR663" s="816">
        <f t="shared" si="307"/>
        <v>415</v>
      </c>
      <c r="AS663" s="816"/>
      <c r="AT663" s="816"/>
      <c r="AU663" s="816"/>
      <c r="AV663" s="816">
        <f t="shared" si="297"/>
        <v>415</v>
      </c>
      <c r="AW663" s="816">
        <v>415</v>
      </c>
      <c r="AX663" s="816"/>
      <c r="AY663" s="816"/>
      <c r="AZ663" s="816"/>
      <c r="BA663" s="725"/>
      <c r="BB663" s="725"/>
      <c r="BC663" s="725"/>
      <c r="BD663" s="725"/>
      <c r="BE663" s="898">
        <f t="shared" si="291"/>
        <v>0</v>
      </c>
      <c r="BF663" s="727">
        <v>2024</v>
      </c>
      <c r="BG663" s="727" t="s">
        <v>2323</v>
      </c>
      <c r="BH663" s="727" t="s">
        <v>2327</v>
      </c>
      <c r="BI663" s="56"/>
    </row>
    <row r="664" spans="1:61" s="58" customFormat="1" ht="31.5" hidden="1">
      <c r="A664" s="80"/>
      <c r="B664" s="833" t="s">
        <v>2042</v>
      </c>
      <c r="C664" s="814" t="s">
        <v>1933</v>
      </c>
      <c r="D664" s="814">
        <v>1</v>
      </c>
      <c r="E664" s="814" t="s">
        <v>510</v>
      </c>
      <c r="F664" s="815"/>
      <c r="G664" s="816">
        <v>518</v>
      </c>
      <c r="H664" s="816">
        <v>518</v>
      </c>
      <c r="I664" s="816"/>
      <c r="J664" s="816"/>
      <c r="K664" s="816">
        <v>518</v>
      </c>
      <c r="L664" s="816">
        <v>518</v>
      </c>
      <c r="M664" s="1000"/>
      <c r="N664" s="816"/>
      <c r="O664" s="816"/>
      <c r="P664" s="816"/>
      <c r="Q664" s="816"/>
      <c r="R664" s="816"/>
      <c r="S664" s="816">
        <f t="shared" si="301"/>
        <v>0</v>
      </c>
      <c r="T664" s="816"/>
      <c r="U664" s="816"/>
      <c r="V664" s="816"/>
      <c r="W664" s="816">
        <f t="shared" si="302"/>
        <v>0</v>
      </c>
      <c r="X664" s="816"/>
      <c r="Y664" s="816"/>
      <c r="Z664" s="816"/>
      <c r="AA664" s="816">
        <f t="shared" si="292"/>
        <v>0</v>
      </c>
      <c r="AB664" s="816"/>
      <c r="AC664" s="816"/>
      <c r="AD664" s="816"/>
      <c r="AE664" s="816">
        <f t="shared" si="293"/>
        <v>0</v>
      </c>
      <c r="AF664" s="816"/>
      <c r="AG664" s="816"/>
      <c r="AH664" s="816"/>
      <c r="AI664" s="816">
        <f t="shared" si="294"/>
        <v>0</v>
      </c>
      <c r="AJ664" s="816"/>
      <c r="AK664" s="816"/>
      <c r="AL664" s="816"/>
      <c r="AM664" s="816">
        <f t="shared" si="295"/>
        <v>0</v>
      </c>
      <c r="AN664" s="816"/>
      <c r="AO664" s="816"/>
      <c r="AP664" s="816"/>
      <c r="AQ664" s="816">
        <f t="shared" si="296"/>
        <v>518</v>
      </c>
      <c r="AR664" s="816">
        <f t="shared" ref="AR664" si="308">L664</f>
        <v>518</v>
      </c>
      <c r="AS664" s="816"/>
      <c r="AT664" s="816"/>
      <c r="AU664" s="816"/>
      <c r="AV664" s="816">
        <f t="shared" si="297"/>
        <v>0</v>
      </c>
      <c r="AW664" s="816"/>
      <c r="AX664" s="816"/>
      <c r="AY664" s="816"/>
      <c r="AZ664" s="816"/>
      <c r="BA664" s="725"/>
      <c r="BB664" s="725"/>
      <c r="BC664" s="725"/>
      <c r="BD664" s="725"/>
      <c r="BE664" s="898">
        <f t="shared" si="291"/>
        <v>0</v>
      </c>
      <c r="BF664" s="727">
        <v>2024</v>
      </c>
      <c r="BG664" s="727" t="s">
        <v>2323</v>
      </c>
      <c r="BH664" s="727"/>
      <c r="BI664" s="56"/>
    </row>
    <row r="665" spans="1:61" s="43" customFormat="1" hidden="1">
      <c r="A665" s="37" t="s">
        <v>52</v>
      </c>
      <c r="B665" s="48" t="s">
        <v>53</v>
      </c>
      <c r="C665" s="26"/>
      <c r="D665" s="26"/>
      <c r="E665" s="26"/>
      <c r="F665" s="91"/>
      <c r="G665" s="92">
        <f>SUM(G666:G686)</f>
        <v>101488</v>
      </c>
      <c r="H665" s="92">
        <f t="shared" ref="H665:BE665" si="309">SUM(H666:H686)</f>
        <v>101488</v>
      </c>
      <c r="I665" s="92">
        <f t="shared" si="309"/>
        <v>0</v>
      </c>
      <c r="J665" s="92">
        <f t="shared" si="309"/>
        <v>0</v>
      </c>
      <c r="K665" s="92">
        <f t="shared" si="309"/>
        <v>101488</v>
      </c>
      <c r="L665" s="92">
        <f t="shared" si="309"/>
        <v>101488</v>
      </c>
      <c r="M665" s="984">
        <f t="shared" si="309"/>
        <v>15434.057999999999</v>
      </c>
      <c r="N665" s="92">
        <f t="shared" si="309"/>
        <v>2347.8669999999997</v>
      </c>
      <c r="O665" s="92">
        <f t="shared" si="309"/>
        <v>1701.1249999999998</v>
      </c>
      <c r="P665" s="92">
        <f t="shared" si="309"/>
        <v>1701.1249999999998</v>
      </c>
      <c r="Q665" s="92">
        <f t="shared" si="309"/>
        <v>0</v>
      </c>
      <c r="R665" s="92">
        <f t="shared" si="309"/>
        <v>0</v>
      </c>
      <c r="S665" s="92">
        <f t="shared" si="309"/>
        <v>24477</v>
      </c>
      <c r="T665" s="92">
        <f t="shared" si="309"/>
        <v>24477</v>
      </c>
      <c r="U665" s="92">
        <f t="shared" si="309"/>
        <v>0</v>
      </c>
      <c r="V665" s="92">
        <f t="shared" si="309"/>
        <v>0</v>
      </c>
      <c r="W665" s="92">
        <f t="shared" si="309"/>
        <v>1081.5940000000001</v>
      </c>
      <c r="X665" s="92">
        <f t="shared" si="309"/>
        <v>1081.5940000000001</v>
      </c>
      <c r="Y665" s="92">
        <f t="shared" si="309"/>
        <v>0</v>
      </c>
      <c r="Z665" s="92">
        <f t="shared" si="309"/>
        <v>0</v>
      </c>
      <c r="AA665" s="92">
        <f t="shared" si="309"/>
        <v>12860.811</v>
      </c>
      <c r="AB665" s="92">
        <f t="shared" si="309"/>
        <v>12860.811</v>
      </c>
      <c r="AC665" s="92">
        <f t="shared" si="309"/>
        <v>0</v>
      </c>
      <c r="AD665" s="92">
        <f t="shared" si="309"/>
        <v>0</v>
      </c>
      <c r="AE665" s="92">
        <f t="shared" si="309"/>
        <v>1701.1249999999998</v>
      </c>
      <c r="AF665" s="92">
        <f t="shared" si="309"/>
        <v>1701.1249999999998</v>
      </c>
      <c r="AG665" s="92">
        <f t="shared" si="309"/>
        <v>0</v>
      </c>
      <c r="AH665" s="92">
        <f t="shared" si="309"/>
        <v>0</v>
      </c>
      <c r="AI665" s="92">
        <f t="shared" si="309"/>
        <v>24477</v>
      </c>
      <c r="AJ665" s="92">
        <f t="shared" si="309"/>
        <v>24477</v>
      </c>
      <c r="AK665" s="92">
        <f t="shared" si="309"/>
        <v>0</v>
      </c>
      <c r="AL665" s="92">
        <f t="shared" si="309"/>
        <v>0</v>
      </c>
      <c r="AM665" s="92">
        <f t="shared" si="309"/>
        <v>42737</v>
      </c>
      <c r="AN665" s="92">
        <f t="shared" si="309"/>
        <v>42737</v>
      </c>
      <c r="AO665" s="92">
        <f t="shared" si="309"/>
        <v>0</v>
      </c>
      <c r="AP665" s="92">
        <f t="shared" si="309"/>
        <v>0</v>
      </c>
      <c r="AQ665" s="92">
        <f t="shared" si="309"/>
        <v>58751</v>
      </c>
      <c r="AR665" s="92">
        <f t="shared" si="309"/>
        <v>58751</v>
      </c>
      <c r="AS665" s="92">
        <f t="shared" si="309"/>
        <v>0</v>
      </c>
      <c r="AT665" s="92">
        <f t="shared" si="309"/>
        <v>0</v>
      </c>
      <c r="AU665" s="92">
        <f t="shared" si="309"/>
        <v>0</v>
      </c>
      <c r="AV665" s="92">
        <f t="shared" si="309"/>
        <v>58751</v>
      </c>
      <c r="AW665" s="92">
        <f t="shared" si="309"/>
        <v>58751</v>
      </c>
      <c r="AX665" s="92">
        <f t="shared" si="309"/>
        <v>0</v>
      </c>
      <c r="AY665" s="92">
        <f t="shared" si="309"/>
        <v>0</v>
      </c>
      <c r="AZ665" s="92">
        <f t="shared" si="309"/>
        <v>0</v>
      </c>
      <c r="BA665" s="92">
        <f t="shared" si="309"/>
        <v>0</v>
      </c>
      <c r="BB665" s="92">
        <f t="shared" si="309"/>
        <v>0</v>
      </c>
      <c r="BC665" s="92">
        <f t="shared" si="309"/>
        <v>0</v>
      </c>
      <c r="BD665" s="92">
        <f t="shared" si="309"/>
        <v>0</v>
      </c>
      <c r="BE665" s="92">
        <f t="shared" si="309"/>
        <v>18260</v>
      </c>
      <c r="BF665" s="198"/>
      <c r="BG665" s="198"/>
      <c r="BH665" s="198"/>
      <c r="BI665" s="27"/>
    </row>
    <row r="666" spans="1:61" s="397" customFormat="1" ht="47.25" hidden="1">
      <c r="A666" s="393">
        <v>1</v>
      </c>
      <c r="B666" s="366" t="s">
        <v>315</v>
      </c>
      <c r="C666" s="395" t="s">
        <v>316</v>
      </c>
      <c r="D666" s="455">
        <v>8</v>
      </c>
      <c r="E666" s="395" t="s">
        <v>305</v>
      </c>
      <c r="F666" s="291" t="s">
        <v>317</v>
      </c>
      <c r="G666" s="396">
        <v>5000</v>
      </c>
      <c r="H666" s="396">
        <v>5000</v>
      </c>
      <c r="I666" s="369"/>
      <c r="J666" s="369"/>
      <c r="K666" s="396">
        <v>5000</v>
      </c>
      <c r="L666" s="396">
        <v>5000</v>
      </c>
      <c r="M666" s="1001">
        <v>2436.721</v>
      </c>
      <c r="N666" s="370"/>
      <c r="O666" s="396">
        <f>P666+Q666+R666</f>
        <v>619.53099999999995</v>
      </c>
      <c r="P666" s="396">
        <v>619.53099999999995</v>
      </c>
      <c r="Q666" s="396"/>
      <c r="R666" s="396"/>
      <c r="S666" s="370">
        <f t="shared" si="301"/>
        <v>1000</v>
      </c>
      <c r="T666" s="396">
        <v>1000</v>
      </c>
      <c r="U666" s="369"/>
      <c r="V666" s="369"/>
      <c r="W666" s="370">
        <f t="shared" si="302"/>
        <v>0</v>
      </c>
      <c r="X666" s="369"/>
      <c r="Y666" s="369"/>
      <c r="Z666" s="369"/>
      <c r="AA666" s="370">
        <f t="shared" si="292"/>
        <v>393.17899999999997</v>
      </c>
      <c r="AB666" s="370">
        <v>393.17899999999997</v>
      </c>
      <c r="AC666" s="369"/>
      <c r="AD666" s="369"/>
      <c r="AE666" s="370">
        <f t="shared" si="293"/>
        <v>619.53099999999995</v>
      </c>
      <c r="AF666" s="370">
        <f>P666</f>
        <v>619.53099999999995</v>
      </c>
      <c r="AG666" s="369"/>
      <c r="AH666" s="369"/>
      <c r="AI666" s="370">
        <f t="shared" si="294"/>
        <v>1000</v>
      </c>
      <c r="AJ666" s="370">
        <f>T666</f>
        <v>1000</v>
      </c>
      <c r="AK666" s="369"/>
      <c r="AL666" s="369"/>
      <c r="AM666" s="370">
        <f t="shared" si="295"/>
        <v>5000</v>
      </c>
      <c r="AN666" s="370">
        <v>5000</v>
      </c>
      <c r="AO666" s="369"/>
      <c r="AP666" s="369"/>
      <c r="AQ666" s="369">
        <f t="shared" si="296"/>
        <v>0</v>
      </c>
      <c r="AR666" s="369"/>
      <c r="AS666" s="369"/>
      <c r="AT666" s="369"/>
      <c r="AU666" s="369"/>
      <c r="AV666" s="369">
        <f t="shared" si="297"/>
        <v>0</v>
      </c>
      <c r="AW666" s="369"/>
      <c r="AX666" s="369"/>
      <c r="AY666" s="369"/>
      <c r="AZ666" s="369"/>
      <c r="BA666" s="281"/>
      <c r="BB666" s="281"/>
      <c r="BC666" s="281"/>
      <c r="BD666" s="210">
        <f t="shared" ref="BD666:BD672" si="310">AW666</f>
        <v>0</v>
      </c>
      <c r="BE666" s="925">
        <f t="shared" si="291"/>
        <v>4000</v>
      </c>
      <c r="BF666" s="211">
        <v>2022</v>
      </c>
      <c r="BG666" s="211" t="s">
        <v>910</v>
      </c>
      <c r="BH666" s="211"/>
      <c r="BI666" s="371"/>
    </row>
    <row r="667" spans="1:61" s="397" customFormat="1" ht="63" hidden="1">
      <c r="A667" s="393">
        <v>2</v>
      </c>
      <c r="B667" s="366" t="s">
        <v>318</v>
      </c>
      <c r="C667" s="395" t="s">
        <v>303</v>
      </c>
      <c r="D667" s="455">
        <v>6.1</v>
      </c>
      <c r="E667" s="395" t="s">
        <v>305</v>
      </c>
      <c r="F667" s="291" t="s">
        <v>319</v>
      </c>
      <c r="G667" s="396">
        <v>6400</v>
      </c>
      <c r="H667" s="396">
        <v>6400</v>
      </c>
      <c r="I667" s="369"/>
      <c r="J667" s="369"/>
      <c r="K667" s="396">
        <v>6400</v>
      </c>
      <c r="L667" s="396">
        <v>6400</v>
      </c>
      <c r="M667" s="1001">
        <v>3534.0609999999997</v>
      </c>
      <c r="N667" s="370"/>
      <c r="O667" s="396">
        <f>P667+Q667+R667</f>
        <v>125.93899999999999</v>
      </c>
      <c r="P667" s="396">
        <v>125.93899999999999</v>
      </c>
      <c r="Q667" s="396"/>
      <c r="R667" s="396"/>
      <c r="S667" s="370">
        <f t="shared" si="301"/>
        <v>1300</v>
      </c>
      <c r="T667" s="396">
        <v>1300</v>
      </c>
      <c r="U667" s="369"/>
      <c r="V667" s="369"/>
      <c r="W667" s="370">
        <f t="shared" si="302"/>
        <v>125.93899999999999</v>
      </c>
      <c r="X667" s="456">
        <v>125.93899999999999</v>
      </c>
      <c r="Y667" s="369"/>
      <c r="Z667" s="369"/>
      <c r="AA667" s="370">
        <f t="shared" si="292"/>
        <v>915.25900000000001</v>
      </c>
      <c r="AB667" s="370">
        <v>915.25900000000001</v>
      </c>
      <c r="AC667" s="369"/>
      <c r="AD667" s="369"/>
      <c r="AE667" s="370">
        <f t="shared" si="293"/>
        <v>125.93899999999999</v>
      </c>
      <c r="AF667" s="370">
        <f>P667</f>
        <v>125.93899999999999</v>
      </c>
      <c r="AG667" s="369"/>
      <c r="AH667" s="369"/>
      <c r="AI667" s="370">
        <f t="shared" si="294"/>
        <v>1300</v>
      </c>
      <c r="AJ667" s="370">
        <f t="shared" ref="AJ667:AJ672" si="311">T667</f>
        <v>1300</v>
      </c>
      <c r="AK667" s="369"/>
      <c r="AL667" s="369"/>
      <c r="AM667" s="370">
        <f t="shared" si="295"/>
        <v>6400</v>
      </c>
      <c r="AN667" s="370">
        <v>6400</v>
      </c>
      <c r="AO667" s="369"/>
      <c r="AP667" s="369"/>
      <c r="AQ667" s="369">
        <f t="shared" si="296"/>
        <v>0</v>
      </c>
      <c r="AR667" s="369"/>
      <c r="AS667" s="369"/>
      <c r="AT667" s="369"/>
      <c r="AU667" s="369"/>
      <c r="AV667" s="369">
        <f t="shared" si="297"/>
        <v>0</v>
      </c>
      <c r="AW667" s="369"/>
      <c r="AX667" s="369"/>
      <c r="AY667" s="369"/>
      <c r="AZ667" s="369"/>
      <c r="BA667" s="281"/>
      <c r="BB667" s="281"/>
      <c r="BC667" s="281"/>
      <c r="BD667" s="210">
        <f t="shared" si="310"/>
        <v>0</v>
      </c>
      <c r="BE667" s="925">
        <f t="shared" si="291"/>
        <v>5100</v>
      </c>
      <c r="BF667" s="211">
        <v>2022</v>
      </c>
      <c r="BG667" s="211" t="s">
        <v>910</v>
      </c>
      <c r="BH667" s="211"/>
      <c r="BI667" s="371"/>
    </row>
    <row r="668" spans="1:61" s="397" customFormat="1" ht="63" hidden="1">
      <c r="A668" s="393">
        <v>3</v>
      </c>
      <c r="B668" s="366" t="s">
        <v>320</v>
      </c>
      <c r="C668" s="395" t="s">
        <v>321</v>
      </c>
      <c r="D668" s="455">
        <v>4.3</v>
      </c>
      <c r="E668" s="395" t="s">
        <v>305</v>
      </c>
      <c r="F668" s="291" t="s">
        <v>322</v>
      </c>
      <c r="G668" s="396">
        <v>6498</v>
      </c>
      <c r="H668" s="396">
        <v>6498</v>
      </c>
      <c r="I668" s="369"/>
      <c r="J668" s="369"/>
      <c r="K668" s="396">
        <v>6498</v>
      </c>
      <c r="L668" s="396">
        <v>6498</v>
      </c>
      <c r="M668" s="1001">
        <v>3510.2809999999999</v>
      </c>
      <c r="N668" s="370"/>
      <c r="O668" s="396">
        <f>P668+Q668+R668</f>
        <v>916.71900000000005</v>
      </c>
      <c r="P668" s="396">
        <v>916.71900000000005</v>
      </c>
      <c r="Q668" s="369"/>
      <c r="R668" s="369"/>
      <c r="S668" s="370">
        <f t="shared" si="301"/>
        <v>1198</v>
      </c>
      <c r="T668" s="396">
        <v>1198</v>
      </c>
      <c r="U668" s="369"/>
      <c r="V668" s="369"/>
      <c r="W668" s="370">
        <f t="shared" si="302"/>
        <v>916.71900000000005</v>
      </c>
      <c r="X668" s="456">
        <v>916.71900000000005</v>
      </c>
      <c r="Y668" s="369"/>
      <c r="Z668" s="369"/>
      <c r="AA668" s="370">
        <f t="shared" si="292"/>
        <v>528.21900000000005</v>
      </c>
      <c r="AB668" s="370">
        <v>528.21900000000005</v>
      </c>
      <c r="AC668" s="369"/>
      <c r="AD668" s="369"/>
      <c r="AE668" s="370">
        <f t="shared" si="293"/>
        <v>916.71900000000005</v>
      </c>
      <c r="AF668" s="370">
        <f t="shared" ref="AF668:AF669" si="312">P668</f>
        <v>916.71900000000005</v>
      </c>
      <c r="AG668" s="369"/>
      <c r="AH668" s="369"/>
      <c r="AI668" s="370">
        <f t="shared" si="294"/>
        <v>1198</v>
      </c>
      <c r="AJ668" s="370">
        <f t="shared" si="311"/>
        <v>1198</v>
      </c>
      <c r="AK668" s="369"/>
      <c r="AL668" s="369"/>
      <c r="AM668" s="370">
        <f t="shared" si="295"/>
        <v>6498</v>
      </c>
      <c r="AN668" s="370">
        <v>6498</v>
      </c>
      <c r="AO668" s="369"/>
      <c r="AP668" s="369"/>
      <c r="AQ668" s="369">
        <f t="shared" si="296"/>
        <v>0</v>
      </c>
      <c r="AR668" s="369"/>
      <c r="AS668" s="369"/>
      <c r="AT668" s="369"/>
      <c r="AU668" s="369"/>
      <c r="AV668" s="369">
        <f t="shared" si="297"/>
        <v>0</v>
      </c>
      <c r="AW668" s="369"/>
      <c r="AX668" s="369"/>
      <c r="AY668" s="369"/>
      <c r="AZ668" s="369"/>
      <c r="BA668" s="281"/>
      <c r="BB668" s="281"/>
      <c r="BC668" s="281"/>
      <c r="BD668" s="210">
        <f t="shared" si="310"/>
        <v>0</v>
      </c>
      <c r="BE668" s="925">
        <f t="shared" si="291"/>
        <v>5300</v>
      </c>
      <c r="BF668" s="211">
        <v>2022</v>
      </c>
      <c r="BG668" s="211" t="s">
        <v>910</v>
      </c>
      <c r="BH668" s="211"/>
      <c r="BI668" s="371"/>
    </row>
    <row r="669" spans="1:61" s="397" customFormat="1" ht="31.5" hidden="1">
      <c r="A669" s="393">
        <v>4</v>
      </c>
      <c r="B669" s="366" t="s">
        <v>323</v>
      </c>
      <c r="C669" s="395" t="s">
        <v>321</v>
      </c>
      <c r="D669" s="455">
        <v>1.3</v>
      </c>
      <c r="E669" s="395" t="s">
        <v>305</v>
      </c>
      <c r="F669" s="291" t="s">
        <v>324</v>
      </c>
      <c r="G669" s="396">
        <v>1500</v>
      </c>
      <c r="H669" s="396">
        <v>1500</v>
      </c>
      <c r="I669" s="369"/>
      <c r="J669" s="369"/>
      <c r="K669" s="396">
        <v>1500</v>
      </c>
      <c r="L669" s="396">
        <v>1500</v>
      </c>
      <c r="M669" s="1001">
        <v>945.12800000000004</v>
      </c>
      <c r="N669" s="370"/>
      <c r="O669" s="396">
        <f>P669+Q669+R669</f>
        <v>38.936</v>
      </c>
      <c r="P669" s="396">
        <v>38.936</v>
      </c>
      <c r="Q669" s="369"/>
      <c r="R669" s="369"/>
      <c r="S669" s="370">
        <f t="shared" si="301"/>
        <v>300</v>
      </c>
      <c r="T669" s="396">
        <v>300</v>
      </c>
      <c r="U669" s="369"/>
      <c r="V669" s="369"/>
      <c r="W669" s="370">
        <f t="shared" si="302"/>
        <v>38.936</v>
      </c>
      <c r="X669" s="370">
        <v>38.936</v>
      </c>
      <c r="Y669" s="369"/>
      <c r="Z669" s="369"/>
      <c r="AA669" s="370">
        <f t="shared" si="292"/>
        <v>255.446</v>
      </c>
      <c r="AB669" s="370">
        <v>255.446</v>
      </c>
      <c r="AC669" s="369"/>
      <c r="AD669" s="369"/>
      <c r="AE669" s="370">
        <f t="shared" si="293"/>
        <v>38.936</v>
      </c>
      <c r="AF669" s="370">
        <f t="shared" si="312"/>
        <v>38.936</v>
      </c>
      <c r="AG669" s="369"/>
      <c r="AH669" s="369"/>
      <c r="AI669" s="370">
        <f t="shared" si="294"/>
        <v>300</v>
      </c>
      <c r="AJ669" s="370">
        <f t="shared" si="311"/>
        <v>300</v>
      </c>
      <c r="AK669" s="369"/>
      <c r="AL669" s="369"/>
      <c r="AM669" s="370">
        <f t="shared" si="295"/>
        <v>1500</v>
      </c>
      <c r="AN669" s="370">
        <v>1500</v>
      </c>
      <c r="AO669" s="369"/>
      <c r="AP669" s="369"/>
      <c r="AQ669" s="369">
        <f t="shared" si="296"/>
        <v>0</v>
      </c>
      <c r="AR669" s="369"/>
      <c r="AS669" s="369"/>
      <c r="AT669" s="369"/>
      <c r="AU669" s="369"/>
      <c r="AV669" s="369">
        <f t="shared" si="297"/>
        <v>0</v>
      </c>
      <c r="AW669" s="369"/>
      <c r="AX669" s="369"/>
      <c r="AY669" s="369"/>
      <c r="AZ669" s="369"/>
      <c r="BA669" s="281"/>
      <c r="BB669" s="281"/>
      <c r="BC669" s="281"/>
      <c r="BD669" s="210">
        <f t="shared" si="310"/>
        <v>0</v>
      </c>
      <c r="BE669" s="925">
        <f t="shared" si="291"/>
        <v>1200</v>
      </c>
      <c r="BF669" s="211">
        <v>2022</v>
      </c>
      <c r="BG669" s="211" t="s">
        <v>910</v>
      </c>
      <c r="BH669" s="211"/>
      <c r="BI669" s="371"/>
    </row>
    <row r="670" spans="1:61" s="397" customFormat="1" ht="31.5" hidden="1">
      <c r="A670" s="393">
        <v>5</v>
      </c>
      <c r="B670" s="366" t="s">
        <v>325</v>
      </c>
      <c r="C670" s="395" t="s">
        <v>326</v>
      </c>
      <c r="D670" s="455">
        <v>0.8</v>
      </c>
      <c r="E670" s="395" t="s">
        <v>305</v>
      </c>
      <c r="F670" s="291" t="s">
        <v>327</v>
      </c>
      <c r="G670" s="396">
        <v>1250</v>
      </c>
      <c r="H670" s="396">
        <v>1250</v>
      </c>
      <c r="I670" s="369"/>
      <c r="J670" s="369"/>
      <c r="K670" s="396">
        <v>1250</v>
      </c>
      <c r="L670" s="396">
        <v>1250</v>
      </c>
      <c r="M670" s="1001">
        <v>1000</v>
      </c>
      <c r="N670" s="370"/>
      <c r="O670" s="369"/>
      <c r="P670" s="369"/>
      <c r="Q670" s="369"/>
      <c r="R670" s="369"/>
      <c r="S670" s="370">
        <f t="shared" si="301"/>
        <v>250</v>
      </c>
      <c r="T670" s="396">
        <v>250</v>
      </c>
      <c r="U670" s="369"/>
      <c r="V670" s="369"/>
      <c r="W670" s="370">
        <f t="shared" si="302"/>
        <v>0</v>
      </c>
      <c r="X670" s="370"/>
      <c r="Y670" s="369"/>
      <c r="Z670" s="369"/>
      <c r="AA670" s="370">
        <f t="shared" si="292"/>
        <v>133.53299999999999</v>
      </c>
      <c r="AB670" s="370">
        <v>133.53299999999999</v>
      </c>
      <c r="AC670" s="369"/>
      <c r="AD670" s="369"/>
      <c r="AE670" s="370">
        <f t="shared" si="293"/>
        <v>0</v>
      </c>
      <c r="AF670" s="370"/>
      <c r="AG670" s="369"/>
      <c r="AH670" s="369"/>
      <c r="AI670" s="370">
        <f t="shared" si="294"/>
        <v>250</v>
      </c>
      <c r="AJ670" s="370">
        <f t="shared" si="311"/>
        <v>250</v>
      </c>
      <c r="AK670" s="369"/>
      <c r="AL670" s="369"/>
      <c r="AM670" s="370">
        <f t="shared" si="295"/>
        <v>1250</v>
      </c>
      <c r="AN670" s="370">
        <v>1250</v>
      </c>
      <c r="AO670" s="369"/>
      <c r="AP670" s="369"/>
      <c r="AQ670" s="369">
        <f t="shared" si="296"/>
        <v>0</v>
      </c>
      <c r="AR670" s="369"/>
      <c r="AS670" s="369"/>
      <c r="AT670" s="369"/>
      <c r="AU670" s="369"/>
      <c r="AV670" s="369">
        <f t="shared" si="297"/>
        <v>0</v>
      </c>
      <c r="AW670" s="369"/>
      <c r="AX670" s="369"/>
      <c r="AY670" s="369"/>
      <c r="AZ670" s="369"/>
      <c r="BA670" s="281"/>
      <c r="BB670" s="281"/>
      <c r="BC670" s="281"/>
      <c r="BD670" s="210">
        <f t="shared" si="310"/>
        <v>0</v>
      </c>
      <c r="BE670" s="925">
        <f t="shared" si="291"/>
        <v>1000</v>
      </c>
      <c r="BF670" s="211">
        <v>2022</v>
      </c>
      <c r="BG670" s="211" t="s">
        <v>910</v>
      </c>
      <c r="BH670" s="211"/>
      <c r="BI670" s="371"/>
    </row>
    <row r="671" spans="1:61" s="397" customFormat="1" ht="31.5" hidden="1">
      <c r="A671" s="393">
        <v>6</v>
      </c>
      <c r="B671" s="366" t="s">
        <v>328</v>
      </c>
      <c r="C671" s="395" t="s">
        <v>264</v>
      </c>
      <c r="D671" s="455">
        <v>2</v>
      </c>
      <c r="E671" s="395" t="s">
        <v>329</v>
      </c>
      <c r="F671" s="291" t="s">
        <v>330</v>
      </c>
      <c r="G671" s="396">
        <v>2500</v>
      </c>
      <c r="H671" s="396">
        <v>2500</v>
      </c>
      <c r="I671" s="369"/>
      <c r="J671" s="369"/>
      <c r="K671" s="396">
        <v>2500</v>
      </c>
      <c r="L671" s="396">
        <v>2500</v>
      </c>
      <c r="M671" s="1001">
        <v>860</v>
      </c>
      <c r="N671" s="370"/>
      <c r="O671" s="369"/>
      <c r="P671" s="369"/>
      <c r="Q671" s="369"/>
      <c r="R671" s="369"/>
      <c r="S671" s="370">
        <f t="shared" si="301"/>
        <v>1640</v>
      </c>
      <c r="T671" s="396">
        <v>1640</v>
      </c>
      <c r="U671" s="369"/>
      <c r="V671" s="369"/>
      <c r="W671" s="370">
        <f t="shared" si="302"/>
        <v>0</v>
      </c>
      <c r="X671" s="369"/>
      <c r="Y671" s="369"/>
      <c r="Z671" s="369"/>
      <c r="AA671" s="370">
        <f t="shared" si="292"/>
        <v>239.274</v>
      </c>
      <c r="AB671" s="370">
        <v>239.274</v>
      </c>
      <c r="AC671" s="369"/>
      <c r="AD671" s="369"/>
      <c r="AE671" s="370">
        <f t="shared" si="293"/>
        <v>0</v>
      </c>
      <c r="AF671" s="370"/>
      <c r="AG671" s="369"/>
      <c r="AH671" s="369"/>
      <c r="AI671" s="370">
        <f t="shared" si="294"/>
        <v>1640</v>
      </c>
      <c r="AJ671" s="370">
        <f t="shared" si="311"/>
        <v>1640</v>
      </c>
      <c r="AK671" s="369"/>
      <c r="AL671" s="369"/>
      <c r="AM671" s="370">
        <f t="shared" si="295"/>
        <v>2500</v>
      </c>
      <c r="AN671" s="370">
        <v>2500</v>
      </c>
      <c r="AO671" s="369"/>
      <c r="AP671" s="369"/>
      <c r="AQ671" s="369">
        <f t="shared" si="296"/>
        <v>0</v>
      </c>
      <c r="AR671" s="369"/>
      <c r="AS671" s="369"/>
      <c r="AT671" s="369"/>
      <c r="AU671" s="369"/>
      <c r="AV671" s="369">
        <f t="shared" si="297"/>
        <v>0</v>
      </c>
      <c r="AW671" s="369"/>
      <c r="AX671" s="369"/>
      <c r="AY671" s="369"/>
      <c r="AZ671" s="369"/>
      <c r="BA671" s="281"/>
      <c r="BB671" s="281"/>
      <c r="BC671" s="281"/>
      <c r="BD671" s="210">
        <f t="shared" si="310"/>
        <v>0</v>
      </c>
      <c r="BE671" s="925">
        <f t="shared" si="291"/>
        <v>860</v>
      </c>
      <c r="BF671" s="211">
        <v>2022</v>
      </c>
      <c r="BG671" s="211" t="s">
        <v>910</v>
      </c>
      <c r="BH671" s="211"/>
      <c r="BI671" s="371"/>
    </row>
    <row r="672" spans="1:61" s="397" customFormat="1" ht="31.5" hidden="1">
      <c r="A672" s="393">
        <v>7</v>
      </c>
      <c r="B672" s="366" t="s">
        <v>331</v>
      </c>
      <c r="C672" s="395" t="s">
        <v>216</v>
      </c>
      <c r="D672" s="455">
        <v>10</v>
      </c>
      <c r="E672" s="395" t="s">
        <v>305</v>
      </c>
      <c r="F672" s="291" t="s">
        <v>332</v>
      </c>
      <c r="G672" s="396">
        <v>1000</v>
      </c>
      <c r="H672" s="396">
        <v>1000</v>
      </c>
      <c r="I672" s="369"/>
      <c r="J672" s="369"/>
      <c r="K672" s="396">
        <v>1000</v>
      </c>
      <c r="L672" s="396">
        <v>1000</v>
      </c>
      <c r="M672" s="1001">
        <v>800</v>
      </c>
      <c r="N672" s="370"/>
      <c r="O672" s="369"/>
      <c r="P672" s="369"/>
      <c r="Q672" s="369"/>
      <c r="R672" s="369"/>
      <c r="S672" s="370">
        <f t="shared" si="301"/>
        <v>200</v>
      </c>
      <c r="T672" s="396">
        <v>200</v>
      </c>
      <c r="U672" s="369"/>
      <c r="V672" s="369"/>
      <c r="W672" s="370">
        <f t="shared" si="302"/>
        <v>0</v>
      </c>
      <c r="X672" s="369"/>
      <c r="Y672" s="369"/>
      <c r="Z672" s="369"/>
      <c r="AA672" s="370">
        <f t="shared" si="292"/>
        <v>195.29599999999999</v>
      </c>
      <c r="AB672" s="370">
        <v>195.29599999999999</v>
      </c>
      <c r="AC672" s="369"/>
      <c r="AD672" s="369"/>
      <c r="AE672" s="370">
        <f t="shared" si="293"/>
        <v>0</v>
      </c>
      <c r="AF672" s="370"/>
      <c r="AG672" s="369"/>
      <c r="AH672" s="369"/>
      <c r="AI672" s="370">
        <f t="shared" si="294"/>
        <v>200</v>
      </c>
      <c r="AJ672" s="370">
        <f t="shared" si="311"/>
        <v>200</v>
      </c>
      <c r="AK672" s="369"/>
      <c r="AL672" s="369"/>
      <c r="AM672" s="370">
        <f t="shared" si="295"/>
        <v>1000</v>
      </c>
      <c r="AN672" s="370">
        <v>1000</v>
      </c>
      <c r="AO672" s="369"/>
      <c r="AP672" s="369"/>
      <c r="AQ672" s="369">
        <f t="shared" si="296"/>
        <v>0</v>
      </c>
      <c r="AR672" s="369"/>
      <c r="AS672" s="369"/>
      <c r="AT672" s="369"/>
      <c r="AU672" s="369"/>
      <c r="AV672" s="369">
        <f t="shared" si="297"/>
        <v>0</v>
      </c>
      <c r="AW672" s="369"/>
      <c r="AX672" s="369"/>
      <c r="AY672" s="369"/>
      <c r="AZ672" s="369"/>
      <c r="BA672" s="281"/>
      <c r="BB672" s="281"/>
      <c r="BC672" s="281"/>
      <c r="BD672" s="210">
        <f t="shared" si="310"/>
        <v>0</v>
      </c>
      <c r="BE672" s="925">
        <f t="shared" ref="BE672:BE725" si="313">AM672-S672</f>
        <v>800</v>
      </c>
      <c r="BF672" s="211">
        <v>2022</v>
      </c>
      <c r="BG672" s="211" t="s">
        <v>910</v>
      </c>
      <c r="BH672" s="211"/>
      <c r="BI672" s="371"/>
    </row>
    <row r="673" spans="1:61" s="616" customFormat="1" ht="47.25">
      <c r="A673" s="608">
        <v>1</v>
      </c>
      <c r="B673" s="609" t="s">
        <v>353</v>
      </c>
      <c r="C673" s="611" t="s">
        <v>216</v>
      </c>
      <c r="D673" s="656">
        <v>8.1</v>
      </c>
      <c r="E673" s="611" t="s">
        <v>206</v>
      </c>
      <c r="F673" s="558" t="s">
        <v>354</v>
      </c>
      <c r="G673" s="613">
        <v>6700</v>
      </c>
      <c r="H673" s="613">
        <v>6700</v>
      </c>
      <c r="I673" s="614"/>
      <c r="J673" s="614"/>
      <c r="K673" s="613">
        <v>6700</v>
      </c>
      <c r="L673" s="613">
        <v>6700</v>
      </c>
      <c r="M673" s="999">
        <v>428.16699999999992</v>
      </c>
      <c r="N673" s="604">
        <v>428.16699999999992</v>
      </c>
      <c r="O673" s="614"/>
      <c r="P673" s="614"/>
      <c r="Q673" s="614"/>
      <c r="R673" s="614"/>
      <c r="S673" s="604">
        <f t="shared" si="301"/>
        <v>3089</v>
      </c>
      <c r="T673" s="604">
        <v>3089</v>
      </c>
      <c r="U673" s="614"/>
      <c r="V673" s="614"/>
      <c r="W673" s="604">
        <f t="shared" si="302"/>
        <v>0</v>
      </c>
      <c r="X673" s="614"/>
      <c r="Y673" s="614"/>
      <c r="Z673" s="614"/>
      <c r="AA673" s="604">
        <f t="shared" si="292"/>
        <v>2178.1669999999999</v>
      </c>
      <c r="AB673" s="604">
        <v>2178.1669999999999</v>
      </c>
      <c r="AC673" s="614"/>
      <c r="AD673" s="614"/>
      <c r="AE673" s="604">
        <f t="shared" si="293"/>
        <v>0</v>
      </c>
      <c r="AF673" s="604"/>
      <c r="AG673" s="614"/>
      <c r="AH673" s="614"/>
      <c r="AI673" s="604">
        <f t="shared" si="294"/>
        <v>3089</v>
      </c>
      <c r="AJ673" s="604">
        <f>T673</f>
        <v>3089</v>
      </c>
      <c r="AK673" s="614"/>
      <c r="AL673" s="614"/>
      <c r="AM673" s="604">
        <f t="shared" si="295"/>
        <v>3089</v>
      </c>
      <c r="AN673" s="604">
        <v>3089</v>
      </c>
      <c r="AO673" s="614"/>
      <c r="AP673" s="614"/>
      <c r="AQ673" s="604">
        <f t="shared" si="296"/>
        <v>3611</v>
      </c>
      <c r="AR673" s="604">
        <f>L673-AN673</f>
        <v>3611</v>
      </c>
      <c r="AS673" s="614"/>
      <c r="AT673" s="614"/>
      <c r="AU673" s="614"/>
      <c r="AV673" s="604">
        <f t="shared" si="297"/>
        <v>3611</v>
      </c>
      <c r="AW673" s="604">
        <f>AR673</f>
        <v>3611</v>
      </c>
      <c r="AX673" s="614"/>
      <c r="AY673" s="614"/>
      <c r="AZ673" s="614"/>
      <c r="BA673" s="513"/>
      <c r="BB673" s="513"/>
      <c r="BC673" s="513"/>
      <c r="BD673" s="513"/>
      <c r="BE673" s="926">
        <f t="shared" si="313"/>
        <v>0</v>
      </c>
      <c r="BF673" s="499">
        <v>2023</v>
      </c>
      <c r="BG673" s="499" t="s">
        <v>2324</v>
      </c>
      <c r="BH673" s="499" t="s">
        <v>2327</v>
      </c>
      <c r="BI673" s="615"/>
    </row>
    <row r="674" spans="1:61" s="616" customFormat="1" ht="47.25">
      <c r="A674" s="608">
        <v>2</v>
      </c>
      <c r="B674" s="609" t="s">
        <v>355</v>
      </c>
      <c r="C674" s="611" t="s">
        <v>293</v>
      </c>
      <c r="D674" s="656">
        <v>11.3</v>
      </c>
      <c r="E674" s="611" t="s">
        <v>206</v>
      </c>
      <c r="F674" s="558" t="s">
        <v>356</v>
      </c>
      <c r="G674" s="613">
        <v>8117</v>
      </c>
      <c r="H674" s="613">
        <v>8117</v>
      </c>
      <c r="I674" s="614"/>
      <c r="J674" s="614"/>
      <c r="K674" s="613">
        <v>8117</v>
      </c>
      <c r="L674" s="613">
        <v>8117</v>
      </c>
      <c r="M674" s="999">
        <v>521.88599999999997</v>
      </c>
      <c r="N674" s="604">
        <v>521.88599999999997</v>
      </c>
      <c r="O674" s="614"/>
      <c r="P674" s="614"/>
      <c r="Q674" s="614"/>
      <c r="R674" s="614"/>
      <c r="S674" s="604">
        <f t="shared" si="301"/>
        <v>4000</v>
      </c>
      <c r="T674" s="613">
        <v>4000</v>
      </c>
      <c r="U674" s="614"/>
      <c r="V674" s="614"/>
      <c r="W674" s="604">
        <f t="shared" si="302"/>
        <v>0</v>
      </c>
      <c r="X674" s="614"/>
      <c r="Y674" s="614"/>
      <c r="Z674" s="614"/>
      <c r="AA674" s="604">
        <f t="shared" si="292"/>
        <v>2786.886</v>
      </c>
      <c r="AB674" s="604">
        <v>2786.886</v>
      </c>
      <c r="AC674" s="614"/>
      <c r="AD674" s="614"/>
      <c r="AE674" s="604">
        <f t="shared" si="293"/>
        <v>0</v>
      </c>
      <c r="AF674" s="604"/>
      <c r="AG674" s="614"/>
      <c r="AH674" s="614"/>
      <c r="AI674" s="604">
        <f t="shared" si="294"/>
        <v>4000</v>
      </c>
      <c r="AJ674" s="604">
        <f>T674</f>
        <v>4000</v>
      </c>
      <c r="AK674" s="614"/>
      <c r="AL674" s="614"/>
      <c r="AM674" s="604">
        <f t="shared" si="295"/>
        <v>4000</v>
      </c>
      <c r="AN674" s="604">
        <v>4000</v>
      </c>
      <c r="AO674" s="614"/>
      <c r="AP674" s="614"/>
      <c r="AQ674" s="604">
        <f t="shared" si="296"/>
        <v>4117</v>
      </c>
      <c r="AR674" s="604">
        <f t="shared" ref="AR674:AR680" si="314">L674-AN674</f>
        <v>4117</v>
      </c>
      <c r="AS674" s="614"/>
      <c r="AT674" s="614"/>
      <c r="AU674" s="614"/>
      <c r="AV674" s="604">
        <f t="shared" si="297"/>
        <v>4117</v>
      </c>
      <c r="AW674" s="604">
        <f t="shared" ref="AW674:AW677" si="315">AR674</f>
        <v>4117</v>
      </c>
      <c r="AX674" s="614"/>
      <c r="AY674" s="614"/>
      <c r="AZ674" s="614"/>
      <c r="BA674" s="513"/>
      <c r="BB674" s="513"/>
      <c r="BC674" s="513"/>
      <c r="BD674" s="513"/>
      <c r="BE674" s="926">
        <f t="shared" si="313"/>
        <v>0</v>
      </c>
      <c r="BF674" s="499">
        <v>2023</v>
      </c>
      <c r="BG674" s="499" t="s">
        <v>2324</v>
      </c>
      <c r="BH674" s="499" t="s">
        <v>2327</v>
      </c>
      <c r="BI674" s="615"/>
    </row>
    <row r="675" spans="1:61" s="616" customFormat="1" ht="78.75">
      <c r="A675" s="608">
        <v>3</v>
      </c>
      <c r="B675" s="609" t="s">
        <v>357</v>
      </c>
      <c r="C675" s="611" t="s">
        <v>286</v>
      </c>
      <c r="D675" s="656">
        <v>7.5</v>
      </c>
      <c r="E675" s="611" t="s">
        <v>206</v>
      </c>
      <c r="F675" s="558" t="s">
        <v>358</v>
      </c>
      <c r="G675" s="613">
        <v>6250</v>
      </c>
      <c r="H675" s="613">
        <v>6250</v>
      </c>
      <c r="I675" s="614"/>
      <c r="J675" s="614"/>
      <c r="K675" s="613">
        <v>6250</v>
      </c>
      <c r="L675" s="613">
        <v>6250</v>
      </c>
      <c r="M675" s="999">
        <v>389.05600000000004</v>
      </c>
      <c r="N675" s="604">
        <v>389.05600000000004</v>
      </c>
      <c r="O675" s="614"/>
      <c r="P675" s="614"/>
      <c r="Q675" s="614"/>
      <c r="R675" s="614"/>
      <c r="S675" s="604">
        <f t="shared" si="301"/>
        <v>3000</v>
      </c>
      <c r="T675" s="613">
        <v>3000</v>
      </c>
      <c r="U675" s="614"/>
      <c r="V675" s="614"/>
      <c r="W675" s="604">
        <f t="shared" si="302"/>
        <v>0</v>
      </c>
      <c r="X675" s="614"/>
      <c r="Y675" s="614"/>
      <c r="Z675" s="614"/>
      <c r="AA675" s="604">
        <f t="shared" si="292"/>
        <v>1419.056</v>
      </c>
      <c r="AB675" s="604">
        <v>1419.056</v>
      </c>
      <c r="AC675" s="614"/>
      <c r="AD675" s="614"/>
      <c r="AE675" s="604">
        <f t="shared" si="293"/>
        <v>0</v>
      </c>
      <c r="AF675" s="604"/>
      <c r="AG675" s="614"/>
      <c r="AH675" s="614"/>
      <c r="AI675" s="604">
        <f t="shared" si="294"/>
        <v>3000</v>
      </c>
      <c r="AJ675" s="604">
        <f t="shared" ref="AJ675:AJ680" si="316">T675</f>
        <v>3000</v>
      </c>
      <c r="AK675" s="614"/>
      <c r="AL675" s="614"/>
      <c r="AM675" s="604">
        <f t="shared" si="295"/>
        <v>3000</v>
      </c>
      <c r="AN675" s="604">
        <v>3000</v>
      </c>
      <c r="AO675" s="614"/>
      <c r="AP675" s="614"/>
      <c r="AQ675" s="604">
        <f t="shared" si="296"/>
        <v>3250</v>
      </c>
      <c r="AR675" s="604">
        <f t="shared" si="314"/>
        <v>3250</v>
      </c>
      <c r="AS675" s="614"/>
      <c r="AT675" s="614"/>
      <c r="AU675" s="614"/>
      <c r="AV675" s="604">
        <f t="shared" si="297"/>
        <v>3250</v>
      </c>
      <c r="AW675" s="604">
        <f t="shared" si="315"/>
        <v>3250</v>
      </c>
      <c r="AX675" s="614"/>
      <c r="AY675" s="614"/>
      <c r="AZ675" s="614"/>
      <c r="BA675" s="513"/>
      <c r="BB675" s="513"/>
      <c r="BC675" s="513"/>
      <c r="BD675" s="513"/>
      <c r="BE675" s="926">
        <f t="shared" si="313"/>
        <v>0</v>
      </c>
      <c r="BF675" s="499">
        <v>2023</v>
      </c>
      <c r="BG675" s="499" t="s">
        <v>2324</v>
      </c>
      <c r="BH675" s="499" t="s">
        <v>2327</v>
      </c>
      <c r="BI675" s="615"/>
    </row>
    <row r="676" spans="1:61" s="616" customFormat="1" ht="31.5">
      <c r="A676" s="608">
        <v>4</v>
      </c>
      <c r="B676" s="609" t="s">
        <v>359</v>
      </c>
      <c r="C676" s="611" t="s">
        <v>264</v>
      </c>
      <c r="D676" s="656">
        <v>2.5</v>
      </c>
      <c r="E676" s="611" t="s">
        <v>206</v>
      </c>
      <c r="F676" s="558" t="s">
        <v>360</v>
      </c>
      <c r="G676" s="613">
        <v>3750</v>
      </c>
      <c r="H676" s="613">
        <v>3750</v>
      </c>
      <c r="I676" s="614"/>
      <c r="J676" s="614"/>
      <c r="K676" s="613">
        <v>3750</v>
      </c>
      <c r="L676" s="613">
        <v>3750</v>
      </c>
      <c r="M676" s="999">
        <v>281.262</v>
      </c>
      <c r="N676" s="604">
        <v>281.262</v>
      </c>
      <c r="O676" s="614"/>
      <c r="P676" s="614"/>
      <c r="Q676" s="614"/>
      <c r="R676" s="614"/>
      <c r="S676" s="604">
        <f t="shared" si="301"/>
        <v>800</v>
      </c>
      <c r="T676" s="613">
        <v>800</v>
      </c>
      <c r="U676" s="614"/>
      <c r="V676" s="614"/>
      <c r="W676" s="604">
        <f t="shared" si="302"/>
        <v>0</v>
      </c>
      <c r="X676" s="614"/>
      <c r="Y676" s="614"/>
      <c r="Z676" s="614"/>
      <c r="AA676" s="604">
        <f t="shared" si="292"/>
        <v>800</v>
      </c>
      <c r="AB676" s="604">
        <v>800</v>
      </c>
      <c r="AC676" s="614"/>
      <c r="AD676" s="614"/>
      <c r="AE676" s="604">
        <f t="shared" si="293"/>
        <v>0</v>
      </c>
      <c r="AF676" s="604"/>
      <c r="AG676" s="614"/>
      <c r="AH676" s="614"/>
      <c r="AI676" s="604">
        <f t="shared" si="294"/>
        <v>800</v>
      </c>
      <c r="AJ676" s="604">
        <f t="shared" si="316"/>
        <v>800</v>
      </c>
      <c r="AK676" s="614"/>
      <c r="AL676" s="614"/>
      <c r="AM676" s="604">
        <f t="shared" si="295"/>
        <v>800</v>
      </c>
      <c r="AN676" s="604">
        <v>800</v>
      </c>
      <c r="AO676" s="614"/>
      <c r="AP676" s="614"/>
      <c r="AQ676" s="604">
        <f t="shared" si="296"/>
        <v>2950</v>
      </c>
      <c r="AR676" s="604">
        <f t="shared" si="314"/>
        <v>2950</v>
      </c>
      <c r="AS676" s="614"/>
      <c r="AT676" s="614"/>
      <c r="AU676" s="614"/>
      <c r="AV676" s="604">
        <f t="shared" si="297"/>
        <v>2950</v>
      </c>
      <c r="AW676" s="604">
        <f t="shared" si="315"/>
        <v>2950</v>
      </c>
      <c r="AX676" s="614"/>
      <c r="AY676" s="614"/>
      <c r="AZ676" s="614"/>
      <c r="BA676" s="513"/>
      <c r="BB676" s="513"/>
      <c r="BC676" s="513"/>
      <c r="BD676" s="513"/>
      <c r="BE676" s="926">
        <f t="shared" si="313"/>
        <v>0</v>
      </c>
      <c r="BF676" s="499">
        <v>2023</v>
      </c>
      <c r="BG676" s="499" t="s">
        <v>2324</v>
      </c>
      <c r="BH676" s="499" t="s">
        <v>2327</v>
      </c>
      <c r="BI676" s="615"/>
    </row>
    <row r="677" spans="1:61" s="616" customFormat="1" ht="47.25">
      <c r="A677" s="608">
        <v>5</v>
      </c>
      <c r="B677" s="609" t="s">
        <v>361</v>
      </c>
      <c r="C677" s="611" t="s">
        <v>251</v>
      </c>
      <c r="D677" s="656">
        <v>5.5</v>
      </c>
      <c r="E677" s="611" t="s">
        <v>206</v>
      </c>
      <c r="F677" s="558" t="s">
        <v>362</v>
      </c>
      <c r="G677" s="613">
        <v>5000</v>
      </c>
      <c r="H677" s="613">
        <v>5000</v>
      </c>
      <c r="I677" s="614"/>
      <c r="J677" s="614"/>
      <c r="K677" s="613">
        <v>5000</v>
      </c>
      <c r="L677" s="613">
        <v>5000</v>
      </c>
      <c r="M677" s="999">
        <v>350.46599999999989</v>
      </c>
      <c r="N677" s="604">
        <v>350.46599999999989</v>
      </c>
      <c r="O677" s="614"/>
      <c r="P677" s="614"/>
      <c r="Q677" s="614"/>
      <c r="R677" s="614"/>
      <c r="S677" s="604">
        <f t="shared" si="301"/>
        <v>3000</v>
      </c>
      <c r="T677" s="613">
        <v>3000</v>
      </c>
      <c r="U677" s="614"/>
      <c r="V677" s="614"/>
      <c r="W677" s="604">
        <f t="shared" si="302"/>
        <v>0</v>
      </c>
      <c r="X677" s="614"/>
      <c r="Y677" s="614"/>
      <c r="Z677" s="614"/>
      <c r="AA677" s="604">
        <f t="shared" si="292"/>
        <v>1415.4659999999999</v>
      </c>
      <c r="AB677" s="604">
        <v>1415.4659999999999</v>
      </c>
      <c r="AC677" s="614"/>
      <c r="AD677" s="614"/>
      <c r="AE677" s="604">
        <f t="shared" si="293"/>
        <v>0</v>
      </c>
      <c r="AF677" s="604"/>
      <c r="AG677" s="614"/>
      <c r="AH677" s="614"/>
      <c r="AI677" s="604">
        <f t="shared" si="294"/>
        <v>3000</v>
      </c>
      <c r="AJ677" s="604">
        <f t="shared" si="316"/>
        <v>3000</v>
      </c>
      <c r="AK677" s="614"/>
      <c r="AL677" s="614"/>
      <c r="AM677" s="604">
        <f t="shared" si="295"/>
        <v>3000</v>
      </c>
      <c r="AN677" s="604">
        <v>3000</v>
      </c>
      <c r="AO677" s="614"/>
      <c r="AP677" s="614"/>
      <c r="AQ677" s="604">
        <f t="shared" si="296"/>
        <v>2000</v>
      </c>
      <c r="AR677" s="604">
        <f t="shared" si="314"/>
        <v>2000</v>
      </c>
      <c r="AS677" s="614"/>
      <c r="AT677" s="614"/>
      <c r="AU677" s="614"/>
      <c r="AV677" s="604">
        <f t="shared" si="297"/>
        <v>2000</v>
      </c>
      <c r="AW677" s="604">
        <f t="shared" si="315"/>
        <v>2000</v>
      </c>
      <c r="AX677" s="614"/>
      <c r="AY677" s="614"/>
      <c r="AZ677" s="614"/>
      <c r="BA677" s="513"/>
      <c r="BB677" s="513"/>
      <c r="BC677" s="513"/>
      <c r="BD677" s="513"/>
      <c r="BE677" s="926">
        <f t="shared" si="313"/>
        <v>0</v>
      </c>
      <c r="BF677" s="499">
        <v>2023</v>
      </c>
      <c r="BG677" s="499" t="s">
        <v>2324</v>
      </c>
      <c r="BH677" s="499" t="s">
        <v>2327</v>
      </c>
      <c r="BI677" s="615"/>
    </row>
    <row r="678" spans="1:61" s="616" customFormat="1" ht="30" hidden="1">
      <c r="A678" s="608">
        <v>6</v>
      </c>
      <c r="B678" s="609" t="s">
        <v>363</v>
      </c>
      <c r="C678" s="611" t="s">
        <v>316</v>
      </c>
      <c r="D678" s="656">
        <v>30</v>
      </c>
      <c r="E678" s="611" t="s">
        <v>206</v>
      </c>
      <c r="F678" s="558" t="s">
        <v>364</v>
      </c>
      <c r="G678" s="613">
        <v>2500</v>
      </c>
      <c r="H678" s="613">
        <v>2500</v>
      </c>
      <c r="I678" s="614"/>
      <c r="J678" s="614"/>
      <c r="K678" s="613">
        <v>2500</v>
      </c>
      <c r="L678" s="613">
        <v>2500</v>
      </c>
      <c r="M678" s="999">
        <v>200.13900000000001</v>
      </c>
      <c r="N678" s="604">
        <v>200.13900000000001</v>
      </c>
      <c r="O678" s="614"/>
      <c r="P678" s="614"/>
      <c r="Q678" s="614"/>
      <c r="R678" s="614"/>
      <c r="S678" s="604">
        <f t="shared" si="301"/>
        <v>2500</v>
      </c>
      <c r="T678" s="613">
        <v>2500</v>
      </c>
      <c r="U678" s="614"/>
      <c r="V678" s="614"/>
      <c r="W678" s="604">
        <f t="shared" si="302"/>
        <v>0</v>
      </c>
      <c r="X678" s="614"/>
      <c r="Y678" s="614"/>
      <c r="Z678" s="614"/>
      <c r="AA678" s="604">
        <f t="shared" si="292"/>
        <v>830.13900000000001</v>
      </c>
      <c r="AB678" s="604">
        <v>830.13900000000001</v>
      </c>
      <c r="AC678" s="614"/>
      <c r="AD678" s="614"/>
      <c r="AE678" s="604">
        <f t="shared" si="293"/>
        <v>0</v>
      </c>
      <c r="AF678" s="604"/>
      <c r="AG678" s="614"/>
      <c r="AH678" s="614"/>
      <c r="AI678" s="604">
        <f t="shared" si="294"/>
        <v>2500</v>
      </c>
      <c r="AJ678" s="604">
        <f t="shared" si="316"/>
        <v>2500</v>
      </c>
      <c r="AK678" s="614"/>
      <c r="AL678" s="614"/>
      <c r="AM678" s="604">
        <f t="shared" si="295"/>
        <v>2500</v>
      </c>
      <c r="AN678" s="604">
        <v>2500</v>
      </c>
      <c r="AO678" s="614"/>
      <c r="AP678" s="614"/>
      <c r="AQ678" s="657">
        <f t="shared" si="296"/>
        <v>0</v>
      </c>
      <c r="AR678" s="657">
        <f t="shared" si="314"/>
        <v>0</v>
      </c>
      <c r="AS678" s="614"/>
      <c r="AT678" s="614"/>
      <c r="AU678" s="614"/>
      <c r="AV678" s="614">
        <f t="shared" si="297"/>
        <v>0</v>
      </c>
      <c r="AW678" s="614"/>
      <c r="AX678" s="614"/>
      <c r="AY678" s="614"/>
      <c r="AZ678" s="614"/>
      <c r="BA678" s="513"/>
      <c r="BB678" s="513"/>
      <c r="BC678" s="513"/>
      <c r="BD678" s="513"/>
      <c r="BE678" s="926">
        <f t="shared" si="313"/>
        <v>0</v>
      </c>
      <c r="BF678" s="499">
        <v>2023</v>
      </c>
      <c r="BG678" s="499" t="s">
        <v>910</v>
      </c>
      <c r="BH678" s="499"/>
      <c r="BI678" s="615"/>
    </row>
    <row r="679" spans="1:61" s="616" customFormat="1" ht="30" hidden="1">
      <c r="A679" s="608">
        <v>7</v>
      </c>
      <c r="B679" s="609" t="s">
        <v>365</v>
      </c>
      <c r="C679" s="611" t="s">
        <v>303</v>
      </c>
      <c r="D679" s="656">
        <v>30</v>
      </c>
      <c r="E679" s="611" t="s">
        <v>206</v>
      </c>
      <c r="F679" s="558" t="s">
        <v>366</v>
      </c>
      <c r="G679" s="613">
        <v>1100</v>
      </c>
      <c r="H679" s="613">
        <v>1100</v>
      </c>
      <c r="I679" s="614"/>
      <c r="J679" s="614"/>
      <c r="K679" s="613">
        <v>1100</v>
      </c>
      <c r="L679" s="613">
        <v>1100</v>
      </c>
      <c r="M679" s="999">
        <v>83.672000000000025</v>
      </c>
      <c r="N679" s="604">
        <v>83.672000000000025</v>
      </c>
      <c r="O679" s="614"/>
      <c r="P679" s="614"/>
      <c r="Q679" s="614"/>
      <c r="R679" s="614"/>
      <c r="S679" s="604">
        <f t="shared" si="301"/>
        <v>1100</v>
      </c>
      <c r="T679" s="613">
        <v>1100</v>
      </c>
      <c r="U679" s="614"/>
      <c r="V679" s="614"/>
      <c r="W679" s="604">
        <f t="shared" si="302"/>
        <v>0</v>
      </c>
      <c r="X679" s="614"/>
      <c r="Y679" s="614"/>
      <c r="Z679" s="614"/>
      <c r="AA679" s="604">
        <f t="shared" si="292"/>
        <v>378.67200000000003</v>
      </c>
      <c r="AB679" s="604">
        <v>378.67200000000003</v>
      </c>
      <c r="AC679" s="614"/>
      <c r="AD679" s="614"/>
      <c r="AE679" s="604">
        <f t="shared" si="293"/>
        <v>0</v>
      </c>
      <c r="AF679" s="604"/>
      <c r="AG679" s="614"/>
      <c r="AH679" s="614"/>
      <c r="AI679" s="604">
        <f t="shared" si="294"/>
        <v>1100</v>
      </c>
      <c r="AJ679" s="604">
        <f t="shared" si="316"/>
        <v>1100</v>
      </c>
      <c r="AK679" s="614"/>
      <c r="AL679" s="614"/>
      <c r="AM679" s="604">
        <f t="shared" si="295"/>
        <v>1100</v>
      </c>
      <c r="AN679" s="604">
        <v>1100</v>
      </c>
      <c r="AO679" s="614"/>
      <c r="AP679" s="614"/>
      <c r="AQ679" s="657">
        <f t="shared" si="296"/>
        <v>0</v>
      </c>
      <c r="AR679" s="657">
        <f t="shared" si="314"/>
        <v>0</v>
      </c>
      <c r="AS679" s="614"/>
      <c r="AT679" s="614"/>
      <c r="AU679" s="614"/>
      <c r="AV679" s="614">
        <f t="shared" si="297"/>
        <v>0</v>
      </c>
      <c r="AW679" s="614"/>
      <c r="AX679" s="614"/>
      <c r="AY679" s="614"/>
      <c r="AZ679" s="614"/>
      <c r="BA679" s="513"/>
      <c r="BB679" s="513"/>
      <c r="BC679" s="513"/>
      <c r="BD679" s="513"/>
      <c r="BE679" s="926">
        <f t="shared" si="313"/>
        <v>0</v>
      </c>
      <c r="BF679" s="499">
        <v>2023</v>
      </c>
      <c r="BG679" s="499" t="s">
        <v>910</v>
      </c>
      <c r="BH679" s="499"/>
      <c r="BI679" s="615"/>
    </row>
    <row r="680" spans="1:61" s="616" customFormat="1" ht="51" hidden="1">
      <c r="A680" s="608">
        <v>8</v>
      </c>
      <c r="B680" s="609" t="s">
        <v>367</v>
      </c>
      <c r="C680" s="646" t="s">
        <v>368</v>
      </c>
      <c r="D680" s="656">
        <v>2.7</v>
      </c>
      <c r="E680" s="611" t="s">
        <v>206</v>
      </c>
      <c r="F680" s="558" t="s">
        <v>369</v>
      </c>
      <c r="G680" s="613">
        <v>1100</v>
      </c>
      <c r="H680" s="613">
        <v>1100</v>
      </c>
      <c r="I680" s="614"/>
      <c r="J680" s="614"/>
      <c r="K680" s="613">
        <v>1100</v>
      </c>
      <c r="L680" s="613">
        <v>1100</v>
      </c>
      <c r="M680" s="999">
        <v>93.218999999999994</v>
      </c>
      <c r="N680" s="604">
        <v>93.218999999999994</v>
      </c>
      <c r="O680" s="614"/>
      <c r="P680" s="614"/>
      <c r="Q680" s="614"/>
      <c r="R680" s="614"/>
      <c r="S680" s="604">
        <f t="shared" si="301"/>
        <v>1100</v>
      </c>
      <c r="T680" s="613">
        <v>1100</v>
      </c>
      <c r="U680" s="614"/>
      <c r="V680" s="614"/>
      <c r="W680" s="604">
        <f t="shared" si="302"/>
        <v>0</v>
      </c>
      <c r="X680" s="614"/>
      <c r="Y680" s="614"/>
      <c r="Z680" s="614"/>
      <c r="AA680" s="604">
        <f t="shared" si="292"/>
        <v>392.21899999999999</v>
      </c>
      <c r="AB680" s="604">
        <v>392.21899999999999</v>
      </c>
      <c r="AC680" s="614"/>
      <c r="AD680" s="614"/>
      <c r="AE680" s="604">
        <f t="shared" si="293"/>
        <v>0</v>
      </c>
      <c r="AF680" s="604"/>
      <c r="AG680" s="614"/>
      <c r="AH680" s="614"/>
      <c r="AI680" s="604">
        <f t="shared" si="294"/>
        <v>1100</v>
      </c>
      <c r="AJ680" s="604">
        <f t="shared" si="316"/>
        <v>1100</v>
      </c>
      <c r="AK680" s="614"/>
      <c r="AL680" s="614"/>
      <c r="AM680" s="604">
        <f t="shared" si="295"/>
        <v>1100</v>
      </c>
      <c r="AN680" s="604">
        <v>1100</v>
      </c>
      <c r="AO680" s="614"/>
      <c r="AP680" s="614"/>
      <c r="AQ680" s="657">
        <f t="shared" si="296"/>
        <v>0</v>
      </c>
      <c r="AR680" s="657">
        <f t="shared" si="314"/>
        <v>0</v>
      </c>
      <c r="AS680" s="614"/>
      <c r="AT680" s="614"/>
      <c r="AU680" s="614"/>
      <c r="AV680" s="614">
        <f t="shared" si="297"/>
        <v>0</v>
      </c>
      <c r="AW680" s="614"/>
      <c r="AX680" s="614"/>
      <c r="AY680" s="614"/>
      <c r="AZ680" s="614"/>
      <c r="BA680" s="513"/>
      <c r="BB680" s="513"/>
      <c r="BC680" s="513"/>
      <c r="BD680" s="513"/>
      <c r="BE680" s="926">
        <f t="shared" si="313"/>
        <v>0</v>
      </c>
      <c r="BF680" s="499">
        <v>2023</v>
      </c>
      <c r="BG680" s="499" t="s">
        <v>910</v>
      </c>
      <c r="BH680" s="499"/>
      <c r="BI680" s="615"/>
    </row>
    <row r="681" spans="1:61" s="840" customFormat="1" ht="110.25" hidden="1">
      <c r="A681" s="834"/>
      <c r="B681" s="132" t="s">
        <v>386</v>
      </c>
      <c r="C681" s="835" t="s">
        <v>240</v>
      </c>
      <c r="D681" s="836">
        <v>6.2</v>
      </c>
      <c r="E681" s="835" t="s">
        <v>259</v>
      </c>
      <c r="F681" s="837"/>
      <c r="G681" s="838">
        <v>11423</v>
      </c>
      <c r="H681" s="838">
        <v>11423</v>
      </c>
      <c r="I681" s="839"/>
      <c r="J681" s="839"/>
      <c r="K681" s="838">
        <v>11423</v>
      </c>
      <c r="L681" s="838">
        <v>11423</v>
      </c>
      <c r="M681" s="1000"/>
      <c r="N681" s="816"/>
      <c r="O681" s="839"/>
      <c r="P681" s="839"/>
      <c r="Q681" s="839"/>
      <c r="R681" s="839"/>
      <c r="S681" s="839">
        <f t="shared" si="301"/>
        <v>0</v>
      </c>
      <c r="T681" s="839"/>
      <c r="U681" s="839"/>
      <c r="V681" s="839"/>
      <c r="W681" s="816">
        <f t="shared" si="302"/>
        <v>0</v>
      </c>
      <c r="X681" s="839"/>
      <c r="Y681" s="839"/>
      <c r="Z681" s="839"/>
      <c r="AA681" s="816">
        <f t="shared" si="292"/>
        <v>0</v>
      </c>
      <c r="AB681" s="816"/>
      <c r="AC681" s="839"/>
      <c r="AD681" s="839"/>
      <c r="AE681" s="816">
        <f t="shared" si="293"/>
        <v>0</v>
      </c>
      <c r="AF681" s="839"/>
      <c r="AG681" s="839"/>
      <c r="AH681" s="839"/>
      <c r="AI681" s="816">
        <f t="shared" si="294"/>
        <v>0</v>
      </c>
      <c r="AJ681" s="839"/>
      <c r="AK681" s="839"/>
      <c r="AL681" s="839"/>
      <c r="AM681" s="816">
        <f t="shared" si="295"/>
        <v>0</v>
      </c>
      <c r="AN681" s="839"/>
      <c r="AO681" s="839"/>
      <c r="AP681" s="839"/>
      <c r="AQ681" s="816">
        <f t="shared" si="296"/>
        <v>11423</v>
      </c>
      <c r="AR681" s="816">
        <f>L681-AN681</f>
        <v>11423</v>
      </c>
      <c r="AS681" s="839"/>
      <c r="AT681" s="839"/>
      <c r="AU681" s="839"/>
      <c r="AV681" s="816">
        <f t="shared" si="297"/>
        <v>11423</v>
      </c>
      <c r="AW681" s="816">
        <f>AR681</f>
        <v>11423</v>
      </c>
      <c r="AX681" s="839"/>
      <c r="AY681" s="839"/>
      <c r="AZ681" s="839"/>
      <c r="BA681" s="750"/>
      <c r="BB681" s="750"/>
      <c r="BC681" s="750"/>
      <c r="BD681" s="750"/>
      <c r="BE681" s="900">
        <f t="shared" si="313"/>
        <v>0</v>
      </c>
      <c r="BF681" s="727">
        <v>2024</v>
      </c>
      <c r="BG681" s="727" t="s">
        <v>2323</v>
      </c>
      <c r="BH681" s="727" t="s">
        <v>2327</v>
      </c>
      <c r="BI681" s="60"/>
    </row>
    <row r="682" spans="1:61" s="840" customFormat="1" ht="31.5" hidden="1">
      <c r="A682" s="834"/>
      <c r="B682" s="132" t="s">
        <v>387</v>
      </c>
      <c r="C682" s="835" t="s">
        <v>220</v>
      </c>
      <c r="D682" s="836">
        <v>2</v>
      </c>
      <c r="E682" s="835" t="s">
        <v>259</v>
      </c>
      <c r="F682" s="838"/>
      <c r="G682" s="838">
        <v>800</v>
      </c>
      <c r="H682" s="838">
        <v>800</v>
      </c>
      <c r="I682" s="839"/>
      <c r="J682" s="839"/>
      <c r="K682" s="838">
        <v>800</v>
      </c>
      <c r="L682" s="838">
        <v>800</v>
      </c>
      <c r="M682" s="1000"/>
      <c r="N682" s="816"/>
      <c r="O682" s="839"/>
      <c r="P682" s="839"/>
      <c r="Q682" s="839"/>
      <c r="R682" s="839"/>
      <c r="S682" s="839">
        <f t="shared" si="301"/>
        <v>0</v>
      </c>
      <c r="T682" s="839"/>
      <c r="U682" s="839"/>
      <c r="V682" s="839"/>
      <c r="W682" s="816">
        <f t="shared" si="302"/>
        <v>0</v>
      </c>
      <c r="X682" s="839"/>
      <c r="Y682" s="839"/>
      <c r="Z682" s="839"/>
      <c r="AA682" s="816">
        <f t="shared" si="292"/>
        <v>0</v>
      </c>
      <c r="AB682" s="816"/>
      <c r="AC682" s="839"/>
      <c r="AD682" s="839"/>
      <c r="AE682" s="816">
        <f t="shared" si="293"/>
        <v>0</v>
      </c>
      <c r="AF682" s="839"/>
      <c r="AG682" s="839"/>
      <c r="AH682" s="839"/>
      <c r="AI682" s="816">
        <f t="shared" si="294"/>
        <v>0</v>
      </c>
      <c r="AJ682" s="839"/>
      <c r="AK682" s="839"/>
      <c r="AL682" s="839"/>
      <c r="AM682" s="816">
        <f t="shared" si="295"/>
        <v>0</v>
      </c>
      <c r="AN682" s="839"/>
      <c r="AO682" s="839"/>
      <c r="AP682" s="839"/>
      <c r="AQ682" s="816">
        <f t="shared" si="296"/>
        <v>800</v>
      </c>
      <c r="AR682" s="816">
        <f t="shared" ref="AR682:AR686" si="317">L682-AN682</f>
        <v>800</v>
      </c>
      <c r="AS682" s="839"/>
      <c r="AT682" s="839"/>
      <c r="AU682" s="839"/>
      <c r="AV682" s="816">
        <f t="shared" si="297"/>
        <v>800</v>
      </c>
      <c r="AW682" s="816">
        <f t="shared" ref="AW682:AW686" si="318">AR682</f>
        <v>800</v>
      </c>
      <c r="AX682" s="839"/>
      <c r="AY682" s="839"/>
      <c r="AZ682" s="839"/>
      <c r="BA682" s="750"/>
      <c r="BB682" s="750"/>
      <c r="BC682" s="750"/>
      <c r="BD682" s="750"/>
      <c r="BE682" s="900">
        <f t="shared" si="313"/>
        <v>0</v>
      </c>
      <c r="BF682" s="727">
        <v>2024</v>
      </c>
      <c r="BG682" s="727" t="s">
        <v>2323</v>
      </c>
      <c r="BH682" s="727" t="s">
        <v>2327</v>
      </c>
      <c r="BI682" s="60"/>
    </row>
    <row r="683" spans="1:61" s="840" customFormat="1" ht="31.5" hidden="1">
      <c r="A683" s="834"/>
      <c r="B683" s="132" t="s">
        <v>388</v>
      </c>
      <c r="C683" s="835" t="s">
        <v>244</v>
      </c>
      <c r="D683" s="836">
        <v>5.4</v>
      </c>
      <c r="E683" s="835" t="s">
        <v>259</v>
      </c>
      <c r="F683" s="838"/>
      <c r="G683" s="838">
        <v>5000</v>
      </c>
      <c r="H683" s="838">
        <v>5000</v>
      </c>
      <c r="I683" s="839"/>
      <c r="J683" s="839"/>
      <c r="K683" s="838">
        <v>5000</v>
      </c>
      <c r="L683" s="838">
        <v>5000</v>
      </c>
      <c r="M683" s="1000"/>
      <c r="N683" s="816"/>
      <c r="O683" s="839"/>
      <c r="P683" s="839"/>
      <c r="Q683" s="839"/>
      <c r="R683" s="839"/>
      <c r="S683" s="839">
        <f t="shared" si="301"/>
        <v>0</v>
      </c>
      <c r="T683" s="839"/>
      <c r="U683" s="839"/>
      <c r="V683" s="839"/>
      <c r="W683" s="816">
        <f t="shared" si="302"/>
        <v>0</v>
      </c>
      <c r="X683" s="839"/>
      <c r="Y683" s="839"/>
      <c r="Z683" s="839"/>
      <c r="AA683" s="816">
        <f t="shared" si="292"/>
        <v>0</v>
      </c>
      <c r="AB683" s="816"/>
      <c r="AC683" s="839"/>
      <c r="AD683" s="839"/>
      <c r="AE683" s="816">
        <f t="shared" si="293"/>
        <v>0</v>
      </c>
      <c r="AF683" s="839"/>
      <c r="AG683" s="839"/>
      <c r="AH683" s="839"/>
      <c r="AI683" s="816">
        <f t="shared" si="294"/>
        <v>0</v>
      </c>
      <c r="AJ683" s="839"/>
      <c r="AK683" s="839"/>
      <c r="AL683" s="839"/>
      <c r="AM683" s="816">
        <f t="shared" si="295"/>
        <v>0</v>
      </c>
      <c r="AN683" s="839"/>
      <c r="AO683" s="839"/>
      <c r="AP683" s="839"/>
      <c r="AQ683" s="816">
        <f t="shared" si="296"/>
        <v>5000</v>
      </c>
      <c r="AR683" s="816">
        <f t="shared" si="317"/>
        <v>5000</v>
      </c>
      <c r="AS683" s="839"/>
      <c r="AT683" s="839"/>
      <c r="AU683" s="839"/>
      <c r="AV683" s="816">
        <f t="shared" si="297"/>
        <v>5000</v>
      </c>
      <c r="AW683" s="816">
        <f t="shared" si="318"/>
        <v>5000</v>
      </c>
      <c r="AX683" s="839"/>
      <c r="AY683" s="839"/>
      <c r="AZ683" s="839"/>
      <c r="BA683" s="750"/>
      <c r="BB683" s="750"/>
      <c r="BC683" s="750"/>
      <c r="BD683" s="750"/>
      <c r="BE683" s="900">
        <f t="shared" si="313"/>
        <v>0</v>
      </c>
      <c r="BF683" s="727">
        <v>2024</v>
      </c>
      <c r="BG683" s="727" t="s">
        <v>2323</v>
      </c>
      <c r="BH683" s="727" t="s">
        <v>2327</v>
      </c>
      <c r="BI683" s="60"/>
    </row>
    <row r="684" spans="1:61" s="840" customFormat="1" ht="47.25" hidden="1">
      <c r="A684" s="834"/>
      <c r="B684" s="132" t="s">
        <v>389</v>
      </c>
      <c r="C684" s="835" t="s">
        <v>220</v>
      </c>
      <c r="D684" s="836">
        <v>4.3</v>
      </c>
      <c r="E684" s="835" t="s">
        <v>259</v>
      </c>
      <c r="F684" s="838"/>
      <c r="G684" s="838">
        <v>5600</v>
      </c>
      <c r="H684" s="838">
        <v>5600</v>
      </c>
      <c r="I684" s="839"/>
      <c r="J684" s="839"/>
      <c r="K684" s="838">
        <v>5600</v>
      </c>
      <c r="L684" s="838">
        <v>5600</v>
      </c>
      <c r="M684" s="1000"/>
      <c r="N684" s="816"/>
      <c r="O684" s="839"/>
      <c r="P684" s="839"/>
      <c r="Q684" s="839"/>
      <c r="R684" s="839"/>
      <c r="S684" s="839">
        <f t="shared" si="301"/>
        <v>0</v>
      </c>
      <c r="T684" s="839"/>
      <c r="U684" s="839"/>
      <c r="V684" s="839"/>
      <c r="W684" s="816">
        <f t="shared" si="302"/>
        <v>0</v>
      </c>
      <c r="X684" s="839"/>
      <c r="Y684" s="839"/>
      <c r="Z684" s="839"/>
      <c r="AA684" s="816">
        <f t="shared" si="292"/>
        <v>0</v>
      </c>
      <c r="AB684" s="816"/>
      <c r="AC684" s="839"/>
      <c r="AD684" s="839"/>
      <c r="AE684" s="816">
        <f t="shared" si="293"/>
        <v>0</v>
      </c>
      <c r="AF684" s="839"/>
      <c r="AG684" s="839"/>
      <c r="AH684" s="839"/>
      <c r="AI684" s="816">
        <f t="shared" si="294"/>
        <v>0</v>
      </c>
      <c r="AJ684" s="839"/>
      <c r="AK684" s="839"/>
      <c r="AL684" s="839"/>
      <c r="AM684" s="816">
        <f t="shared" si="295"/>
        <v>0</v>
      </c>
      <c r="AN684" s="839"/>
      <c r="AO684" s="839"/>
      <c r="AP684" s="839"/>
      <c r="AQ684" s="816">
        <f t="shared" si="296"/>
        <v>5600</v>
      </c>
      <c r="AR684" s="816">
        <f t="shared" si="317"/>
        <v>5600</v>
      </c>
      <c r="AS684" s="839"/>
      <c r="AT684" s="839"/>
      <c r="AU684" s="839"/>
      <c r="AV684" s="816">
        <f t="shared" si="297"/>
        <v>5600</v>
      </c>
      <c r="AW684" s="816">
        <f t="shared" si="318"/>
        <v>5600</v>
      </c>
      <c r="AX684" s="839"/>
      <c r="AY684" s="839"/>
      <c r="AZ684" s="839"/>
      <c r="BA684" s="750"/>
      <c r="BB684" s="750"/>
      <c r="BC684" s="750"/>
      <c r="BD684" s="750"/>
      <c r="BE684" s="900">
        <f t="shared" si="313"/>
        <v>0</v>
      </c>
      <c r="BF684" s="727">
        <v>2024</v>
      </c>
      <c r="BG684" s="727" t="s">
        <v>2323</v>
      </c>
      <c r="BH684" s="727" t="s">
        <v>2327</v>
      </c>
      <c r="BI684" s="60"/>
    </row>
    <row r="685" spans="1:61" s="840" customFormat="1" ht="31.5" hidden="1">
      <c r="A685" s="834"/>
      <c r="B685" s="132" t="s">
        <v>390</v>
      </c>
      <c r="C685" s="835" t="s">
        <v>216</v>
      </c>
      <c r="D685" s="836">
        <v>6.5</v>
      </c>
      <c r="E685" s="835" t="s">
        <v>259</v>
      </c>
      <c r="F685" s="838"/>
      <c r="G685" s="838">
        <v>10400</v>
      </c>
      <c r="H685" s="838">
        <v>10400</v>
      </c>
      <c r="I685" s="839"/>
      <c r="J685" s="839"/>
      <c r="K685" s="838">
        <v>10400</v>
      </c>
      <c r="L685" s="838">
        <v>10400</v>
      </c>
      <c r="M685" s="1000"/>
      <c r="N685" s="816"/>
      <c r="O685" s="839"/>
      <c r="P685" s="839"/>
      <c r="Q685" s="839"/>
      <c r="R685" s="839"/>
      <c r="S685" s="839">
        <f t="shared" si="301"/>
        <v>0</v>
      </c>
      <c r="T685" s="839"/>
      <c r="U685" s="839"/>
      <c r="V685" s="839"/>
      <c r="W685" s="816">
        <f t="shared" si="302"/>
        <v>0</v>
      </c>
      <c r="X685" s="839"/>
      <c r="Y685" s="839"/>
      <c r="Z685" s="839"/>
      <c r="AA685" s="816">
        <f t="shared" si="292"/>
        <v>0</v>
      </c>
      <c r="AB685" s="816"/>
      <c r="AC685" s="839"/>
      <c r="AD685" s="839"/>
      <c r="AE685" s="816">
        <f t="shared" si="293"/>
        <v>0</v>
      </c>
      <c r="AF685" s="839"/>
      <c r="AG685" s="839"/>
      <c r="AH685" s="839"/>
      <c r="AI685" s="816">
        <f t="shared" si="294"/>
        <v>0</v>
      </c>
      <c r="AJ685" s="839"/>
      <c r="AK685" s="839"/>
      <c r="AL685" s="839"/>
      <c r="AM685" s="816">
        <f t="shared" si="295"/>
        <v>0</v>
      </c>
      <c r="AN685" s="839"/>
      <c r="AO685" s="839"/>
      <c r="AP685" s="839"/>
      <c r="AQ685" s="816">
        <f t="shared" si="296"/>
        <v>10400</v>
      </c>
      <c r="AR685" s="816">
        <f t="shared" si="317"/>
        <v>10400</v>
      </c>
      <c r="AS685" s="839"/>
      <c r="AT685" s="839"/>
      <c r="AU685" s="839"/>
      <c r="AV685" s="816">
        <f t="shared" si="297"/>
        <v>10400</v>
      </c>
      <c r="AW685" s="816">
        <f t="shared" si="318"/>
        <v>10400</v>
      </c>
      <c r="AX685" s="839"/>
      <c r="AY685" s="839"/>
      <c r="AZ685" s="839"/>
      <c r="BA685" s="750"/>
      <c r="BB685" s="750"/>
      <c r="BC685" s="750"/>
      <c r="BD685" s="750"/>
      <c r="BE685" s="900">
        <f t="shared" si="313"/>
        <v>0</v>
      </c>
      <c r="BF685" s="727">
        <v>2024</v>
      </c>
      <c r="BG685" s="727" t="s">
        <v>2323</v>
      </c>
      <c r="BH685" s="727" t="s">
        <v>2327</v>
      </c>
      <c r="BI685" s="60"/>
    </row>
    <row r="686" spans="1:61" s="840" customFormat="1" ht="31.5" hidden="1">
      <c r="A686" s="834"/>
      <c r="B686" s="132" t="s">
        <v>391</v>
      </c>
      <c r="C686" s="835" t="s">
        <v>316</v>
      </c>
      <c r="D686" s="836">
        <v>6</v>
      </c>
      <c r="E686" s="835" t="s">
        <v>259</v>
      </c>
      <c r="F686" s="838"/>
      <c r="G686" s="838">
        <v>9600</v>
      </c>
      <c r="H686" s="838">
        <v>9600</v>
      </c>
      <c r="I686" s="839"/>
      <c r="J686" s="839"/>
      <c r="K686" s="838">
        <v>9600</v>
      </c>
      <c r="L686" s="838">
        <v>9600</v>
      </c>
      <c r="M686" s="1000"/>
      <c r="N686" s="816"/>
      <c r="O686" s="839"/>
      <c r="P686" s="839"/>
      <c r="Q686" s="839"/>
      <c r="R686" s="839"/>
      <c r="S686" s="839">
        <f t="shared" si="301"/>
        <v>0</v>
      </c>
      <c r="T686" s="839"/>
      <c r="U686" s="839"/>
      <c r="V686" s="839"/>
      <c r="W686" s="816">
        <f t="shared" si="302"/>
        <v>0</v>
      </c>
      <c r="X686" s="839"/>
      <c r="Y686" s="839"/>
      <c r="Z686" s="839"/>
      <c r="AA686" s="816">
        <f t="shared" si="292"/>
        <v>0</v>
      </c>
      <c r="AB686" s="816"/>
      <c r="AC686" s="839"/>
      <c r="AD686" s="839"/>
      <c r="AE686" s="816">
        <f t="shared" si="293"/>
        <v>0</v>
      </c>
      <c r="AF686" s="839"/>
      <c r="AG686" s="839"/>
      <c r="AH686" s="839"/>
      <c r="AI686" s="816">
        <f t="shared" si="294"/>
        <v>0</v>
      </c>
      <c r="AJ686" s="839"/>
      <c r="AK686" s="839"/>
      <c r="AL686" s="839"/>
      <c r="AM686" s="816">
        <f t="shared" si="295"/>
        <v>0</v>
      </c>
      <c r="AN686" s="839"/>
      <c r="AO686" s="839"/>
      <c r="AP686" s="839"/>
      <c r="AQ686" s="816">
        <f t="shared" si="296"/>
        <v>9600</v>
      </c>
      <c r="AR686" s="816">
        <f t="shared" si="317"/>
        <v>9600</v>
      </c>
      <c r="AS686" s="839"/>
      <c r="AT686" s="839"/>
      <c r="AU686" s="839"/>
      <c r="AV686" s="816">
        <f t="shared" si="297"/>
        <v>9600</v>
      </c>
      <c r="AW686" s="816">
        <f t="shared" si="318"/>
        <v>9600</v>
      </c>
      <c r="AX686" s="839"/>
      <c r="AY686" s="839"/>
      <c r="AZ686" s="839"/>
      <c r="BA686" s="750"/>
      <c r="BB686" s="750"/>
      <c r="BC686" s="750"/>
      <c r="BD686" s="750"/>
      <c r="BE686" s="900">
        <f t="shared" si="313"/>
        <v>0</v>
      </c>
      <c r="BF686" s="727">
        <v>2024</v>
      </c>
      <c r="BG686" s="727" t="s">
        <v>2323</v>
      </c>
      <c r="BH686" s="727" t="s">
        <v>2327</v>
      </c>
      <c r="BI686" s="60"/>
    </row>
    <row r="687" spans="1:61" s="28" customFormat="1" ht="18.75" hidden="1">
      <c r="A687" s="37" t="s">
        <v>54</v>
      </c>
      <c r="B687" s="48" t="s">
        <v>55</v>
      </c>
      <c r="C687" s="26"/>
      <c r="D687" s="26"/>
      <c r="E687" s="26"/>
      <c r="F687" s="91"/>
      <c r="G687" s="92">
        <f>SUM(G688:G716)</f>
        <v>185693</v>
      </c>
      <c r="H687" s="92">
        <f t="shared" ref="H687:BE687" si="319">SUM(H688:H716)</f>
        <v>185693</v>
      </c>
      <c r="I687" s="92">
        <f t="shared" si="319"/>
        <v>0</v>
      </c>
      <c r="J687" s="92">
        <f t="shared" si="319"/>
        <v>0</v>
      </c>
      <c r="K687" s="92">
        <f t="shared" si="319"/>
        <v>185693</v>
      </c>
      <c r="L687" s="92">
        <f t="shared" si="319"/>
        <v>185693</v>
      </c>
      <c r="M687" s="984">
        <f t="shared" si="319"/>
        <v>48906.303000000007</v>
      </c>
      <c r="N687" s="92">
        <f t="shared" si="319"/>
        <v>31362.443000000007</v>
      </c>
      <c r="O687" s="92">
        <f t="shared" si="319"/>
        <v>2594.6621999999998</v>
      </c>
      <c r="P687" s="92">
        <f t="shared" si="319"/>
        <v>2594.6621999999998</v>
      </c>
      <c r="Q687" s="92">
        <f t="shared" si="319"/>
        <v>0</v>
      </c>
      <c r="R687" s="92">
        <f t="shared" si="319"/>
        <v>0</v>
      </c>
      <c r="S687" s="92">
        <f t="shared" si="319"/>
        <v>46474</v>
      </c>
      <c r="T687" s="92">
        <f t="shared" si="319"/>
        <v>46474</v>
      </c>
      <c r="U687" s="92">
        <f t="shared" si="319"/>
        <v>0</v>
      </c>
      <c r="V687" s="92">
        <f t="shared" si="319"/>
        <v>0</v>
      </c>
      <c r="W687" s="92">
        <f t="shared" si="319"/>
        <v>2594.6621999999998</v>
      </c>
      <c r="X687" s="92">
        <f t="shared" si="319"/>
        <v>2594.6621999999998</v>
      </c>
      <c r="Y687" s="92">
        <f t="shared" si="319"/>
        <v>0</v>
      </c>
      <c r="Z687" s="92">
        <f t="shared" si="319"/>
        <v>0</v>
      </c>
      <c r="AA687" s="92">
        <f t="shared" si="319"/>
        <v>20695.994999999999</v>
      </c>
      <c r="AB687" s="92">
        <f t="shared" si="319"/>
        <v>20695.994999999999</v>
      </c>
      <c r="AC687" s="92">
        <f t="shared" si="319"/>
        <v>0</v>
      </c>
      <c r="AD687" s="92">
        <f t="shared" si="319"/>
        <v>0</v>
      </c>
      <c r="AE687" s="92">
        <f t="shared" si="319"/>
        <v>2594.6621999999998</v>
      </c>
      <c r="AF687" s="92">
        <f t="shared" si="319"/>
        <v>2594.6621999999998</v>
      </c>
      <c r="AG687" s="92">
        <f t="shared" si="319"/>
        <v>0</v>
      </c>
      <c r="AH687" s="92">
        <f t="shared" si="319"/>
        <v>0</v>
      </c>
      <c r="AI687" s="92">
        <f t="shared" si="319"/>
        <v>46474</v>
      </c>
      <c r="AJ687" s="92">
        <f t="shared" si="319"/>
        <v>46474</v>
      </c>
      <c r="AK687" s="92">
        <f t="shared" si="319"/>
        <v>0</v>
      </c>
      <c r="AL687" s="92">
        <f t="shared" si="319"/>
        <v>0</v>
      </c>
      <c r="AM687" s="92">
        <f t="shared" si="319"/>
        <v>81142.999100000001</v>
      </c>
      <c r="AN687" s="92">
        <f t="shared" si="319"/>
        <v>81142.999100000001</v>
      </c>
      <c r="AO687" s="92">
        <f t="shared" si="319"/>
        <v>0</v>
      </c>
      <c r="AP687" s="92">
        <f t="shared" si="319"/>
        <v>0</v>
      </c>
      <c r="AQ687" s="92">
        <f t="shared" si="319"/>
        <v>104550.0009</v>
      </c>
      <c r="AR687" s="92">
        <f t="shared" si="319"/>
        <v>104550.0009</v>
      </c>
      <c r="AS687" s="92">
        <f t="shared" si="319"/>
        <v>0</v>
      </c>
      <c r="AT687" s="92">
        <f t="shared" si="319"/>
        <v>0</v>
      </c>
      <c r="AU687" s="92">
        <f t="shared" si="319"/>
        <v>0</v>
      </c>
      <c r="AV687" s="92">
        <f t="shared" si="319"/>
        <v>104550.0009</v>
      </c>
      <c r="AW687" s="92">
        <f t="shared" si="319"/>
        <v>104550.0009</v>
      </c>
      <c r="AX687" s="92">
        <f t="shared" si="319"/>
        <v>0</v>
      </c>
      <c r="AY687" s="92">
        <f t="shared" si="319"/>
        <v>0</v>
      </c>
      <c r="AZ687" s="92">
        <f t="shared" si="319"/>
        <v>0</v>
      </c>
      <c r="BA687" s="92">
        <f t="shared" si="319"/>
        <v>0</v>
      </c>
      <c r="BB687" s="92">
        <f t="shared" si="319"/>
        <v>0</v>
      </c>
      <c r="BC687" s="92">
        <f t="shared" si="319"/>
        <v>0</v>
      </c>
      <c r="BD687" s="92">
        <f t="shared" si="319"/>
        <v>27250.000899999999</v>
      </c>
      <c r="BE687" s="92">
        <f t="shared" si="319"/>
        <v>34668.999100000001</v>
      </c>
      <c r="BF687" s="198"/>
      <c r="BG687" s="198"/>
      <c r="BH687" s="198"/>
      <c r="BI687" s="27"/>
    </row>
    <row r="688" spans="1:61" s="333" customFormat="1" ht="47.25">
      <c r="A688" s="326"/>
      <c r="B688" s="398" t="s">
        <v>1230</v>
      </c>
      <c r="C688" s="399" t="s">
        <v>1231</v>
      </c>
      <c r="D688" s="329" t="s">
        <v>1232</v>
      </c>
      <c r="E688" s="329" t="s">
        <v>305</v>
      </c>
      <c r="F688" s="454" t="s">
        <v>1233</v>
      </c>
      <c r="G688" s="315">
        <v>7080</v>
      </c>
      <c r="H688" s="315">
        <v>7080</v>
      </c>
      <c r="I688" s="318"/>
      <c r="J688" s="318"/>
      <c r="K688" s="315">
        <v>7080</v>
      </c>
      <c r="L688" s="315">
        <v>7080</v>
      </c>
      <c r="M688" s="988">
        <v>6518.7889999999998</v>
      </c>
      <c r="N688" s="318">
        <v>3460.9289999999996</v>
      </c>
      <c r="O688" s="330"/>
      <c r="P688" s="330"/>
      <c r="Q688" s="318"/>
      <c r="R688" s="318"/>
      <c r="S688" s="318">
        <f t="shared" ref="S688:S741" si="320">SUM(T688:V688)</f>
        <v>2230</v>
      </c>
      <c r="T688" s="318">
        <v>2230</v>
      </c>
      <c r="U688" s="318"/>
      <c r="V688" s="318"/>
      <c r="W688" s="330">
        <f t="shared" ref="W688:W741" si="321">SUM(X688:Z688)</f>
        <v>0</v>
      </c>
      <c r="X688" s="330"/>
      <c r="Y688" s="318"/>
      <c r="Z688" s="318"/>
      <c r="AA688" s="330">
        <f t="shared" ref="AA688:AA740" si="322">SUM(AB688:AD688)</f>
        <v>2230</v>
      </c>
      <c r="AB688" s="330">
        <v>2230</v>
      </c>
      <c r="AC688" s="318"/>
      <c r="AD688" s="318"/>
      <c r="AE688" s="330">
        <f t="shared" ref="AE688:AE740" si="323">SUM(AF688:AH688)</f>
        <v>0</v>
      </c>
      <c r="AF688" s="330"/>
      <c r="AG688" s="318"/>
      <c r="AH688" s="318"/>
      <c r="AI688" s="330">
        <f t="shared" ref="AI688:AI740" si="324">SUM(AJ688:AL688)</f>
        <v>2230</v>
      </c>
      <c r="AJ688" s="318">
        <v>2230</v>
      </c>
      <c r="AK688" s="318"/>
      <c r="AL688" s="318"/>
      <c r="AM688" s="330">
        <f t="shared" ref="AM688:AM740" si="325">SUM(AN688:AP688)</f>
        <v>5080</v>
      </c>
      <c r="AN688" s="318">
        <v>5080</v>
      </c>
      <c r="AO688" s="318">
        <v>0</v>
      </c>
      <c r="AP688" s="318"/>
      <c r="AQ688" s="318">
        <f t="shared" ref="AQ688:AQ740" si="326">SUM(AR688:AT688)</f>
        <v>2000</v>
      </c>
      <c r="AR688" s="318">
        <v>2000</v>
      </c>
      <c r="AS688" s="318"/>
      <c r="AT688" s="318"/>
      <c r="AU688" s="318"/>
      <c r="AV688" s="318">
        <f t="shared" ref="AV688:AV740" si="327">SUM(AW688:AY688)</f>
        <v>2000</v>
      </c>
      <c r="AW688" s="318">
        <v>2000</v>
      </c>
      <c r="AX688" s="318"/>
      <c r="AY688" s="318"/>
      <c r="AZ688" s="318"/>
      <c r="BA688" s="331"/>
      <c r="BB688" s="331"/>
      <c r="BC688" s="331"/>
      <c r="BD688" s="210">
        <f t="shared" ref="BD688:BD700" si="328">AW688</f>
        <v>2000</v>
      </c>
      <c r="BE688" s="912">
        <f t="shared" si="313"/>
        <v>2850</v>
      </c>
      <c r="BF688" s="319">
        <v>2022</v>
      </c>
      <c r="BG688" s="319" t="s">
        <v>2324</v>
      </c>
      <c r="BH688" s="319" t="s">
        <v>2327</v>
      </c>
      <c r="BI688" s="332"/>
    </row>
    <row r="689" spans="1:61" s="333" customFormat="1" ht="63">
      <c r="A689" s="326"/>
      <c r="B689" s="457" t="s">
        <v>1234</v>
      </c>
      <c r="C689" s="458" t="s">
        <v>1208</v>
      </c>
      <c r="D689" s="329" t="s">
        <v>1235</v>
      </c>
      <c r="E689" s="329" t="s">
        <v>305</v>
      </c>
      <c r="F689" s="454" t="s">
        <v>1236</v>
      </c>
      <c r="G689" s="315">
        <v>14356</v>
      </c>
      <c r="H689" s="315">
        <v>14356</v>
      </c>
      <c r="I689" s="318"/>
      <c r="J689" s="318"/>
      <c r="K689" s="315">
        <v>14356</v>
      </c>
      <c r="L689" s="315">
        <v>14356</v>
      </c>
      <c r="M689" s="988">
        <v>5041.7709999999997</v>
      </c>
      <c r="N689" s="318">
        <v>2150.1909999999998</v>
      </c>
      <c r="O689" s="330"/>
      <c r="P689" s="330"/>
      <c r="Q689" s="318"/>
      <c r="R689" s="318"/>
      <c r="S689" s="318">
        <f t="shared" si="320"/>
        <v>3356</v>
      </c>
      <c r="T689" s="318">
        <v>3356</v>
      </c>
      <c r="U689" s="318"/>
      <c r="V689" s="318"/>
      <c r="W689" s="330">
        <f t="shared" si="321"/>
        <v>0</v>
      </c>
      <c r="X689" s="330"/>
      <c r="Y689" s="318"/>
      <c r="Z689" s="318"/>
      <c r="AA689" s="294">
        <f t="shared" si="322"/>
        <v>1047.884</v>
      </c>
      <c r="AB689" s="294">
        <v>1047.884</v>
      </c>
      <c r="AC689" s="318"/>
      <c r="AD689" s="318"/>
      <c r="AE689" s="294">
        <f t="shared" si="323"/>
        <v>0</v>
      </c>
      <c r="AF689" s="330"/>
      <c r="AG689" s="318"/>
      <c r="AH689" s="318"/>
      <c r="AI689" s="294">
        <f t="shared" si="324"/>
        <v>3356</v>
      </c>
      <c r="AJ689" s="318">
        <v>3356</v>
      </c>
      <c r="AK689" s="318"/>
      <c r="AL689" s="318"/>
      <c r="AM689" s="294">
        <f t="shared" si="325"/>
        <v>8356</v>
      </c>
      <c r="AN689" s="318">
        <v>8356</v>
      </c>
      <c r="AO689" s="318">
        <v>0</v>
      </c>
      <c r="AP689" s="318"/>
      <c r="AQ689" s="318">
        <f t="shared" si="326"/>
        <v>6000</v>
      </c>
      <c r="AR689" s="318">
        <v>6000</v>
      </c>
      <c r="AS689" s="318"/>
      <c r="AT689" s="318"/>
      <c r="AU689" s="318"/>
      <c r="AV689" s="318">
        <f t="shared" si="327"/>
        <v>6000</v>
      </c>
      <c r="AW689" s="318">
        <v>6000</v>
      </c>
      <c r="AX689" s="318"/>
      <c r="AY689" s="318"/>
      <c r="AZ689" s="318"/>
      <c r="BA689" s="331"/>
      <c r="BB689" s="331"/>
      <c r="BC689" s="331"/>
      <c r="BD689" s="210">
        <f t="shared" si="328"/>
        <v>6000</v>
      </c>
      <c r="BE689" s="912">
        <f t="shared" si="313"/>
        <v>5000</v>
      </c>
      <c r="BF689" s="319">
        <v>2022</v>
      </c>
      <c r="BG689" s="319" t="s">
        <v>2324</v>
      </c>
      <c r="BH689" s="319" t="s">
        <v>2327</v>
      </c>
      <c r="BI689" s="332"/>
    </row>
    <row r="690" spans="1:61" s="333" customFormat="1" ht="47.25">
      <c r="A690" s="326"/>
      <c r="B690" s="457" t="s">
        <v>1237</v>
      </c>
      <c r="C690" s="458" t="s">
        <v>1238</v>
      </c>
      <c r="D690" s="329" t="s">
        <v>1239</v>
      </c>
      <c r="E690" s="329" t="s">
        <v>305</v>
      </c>
      <c r="F690" s="454" t="s">
        <v>1240</v>
      </c>
      <c r="G690" s="315">
        <v>14400</v>
      </c>
      <c r="H690" s="315">
        <v>14400</v>
      </c>
      <c r="I690" s="318"/>
      <c r="J690" s="318"/>
      <c r="K690" s="315">
        <v>14400</v>
      </c>
      <c r="L690" s="315">
        <v>14400</v>
      </c>
      <c r="M690" s="988">
        <v>12391.909</v>
      </c>
      <c r="N690" s="318">
        <v>11579.295</v>
      </c>
      <c r="O690" s="330">
        <v>635.10220000000004</v>
      </c>
      <c r="P690" s="330">
        <v>635.10220000000004</v>
      </c>
      <c r="Q690" s="318"/>
      <c r="R690" s="318"/>
      <c r="S690" s="318">
        <f t="shared" si="320"/>
        <v>5050</v>
      </c>
      <c r="T690" s="318">
        <v>5050</v>
      </c>
      <c r="U690" s="318"/>
      <c r="V690" s="318"/>
      <c r="W690" s="330">
        <f t="shared" si="321"/>
        <v>635.10220000000004</v>
      </c>
      <c r="X690" s="330">
        <v>635.10220000000004</v>
      </c>
      <c r="Y690" s="318"/>
      <c r="Z690" s="318"/>
      <c r="AA690" s="294">
        <f t="shared" si="322"/>
        <v>5050</v>
      </c>
      <c r="AB690" s="294">
        <v>5050</v>
      </c>
      <c r="AC690" s="318"/>
      <c r="AD690" s="318"/>
      <c r="AE690" s="294">
        <f t="shared" si="323"/>
        <v>635.10220000000004</v>
      </c>
      <c r="AF690" s="330">
        <v>635.10220000000004</v>
      </c>
      <c r="AG690" s="318"/>
      <c r="AH690" s="318"/>
      <c r="AI690" s="294">
        <f t="shared" si="324"/>
        <v>5050</v>
      </c>
      <c r="AJ690" s="318">
        <v>5050</v>
      </c>
      <c r="AK690" s="318"/>
      <c r="AL690" s="318"/>
      <c r="AM690" s="294">
        <f t="shared" si="325"/>
        <v>10150</v>
      </c>
      <c r="AN690" s="318">
        <v>10150</v>
      </c>
      <c r="AO690" s="318">
        <v>0</v>
      </c>
      <c r="AP690" s="318"/>
      <c r="AQ690" s="318">
        <f t="shared" si="326"/>
        <v>4250</v>
      </c>
      <c r="AR690" s="318">
        <v>4250</v>
      </c>
      <c r="AS690" s="318"/>
      <c r="AT690" s="318"/>
      <c r="AU690" s="318"/>
      <c r="AV690" s="318">
        <f t="shared" si="327"/>
        <v>4250</v>
      </c>
      <c r="AW690" s="318">
        <v>4250</v>
      </c>
      <c r="AX690" s="318"/>
      <c r="AY690" s="318"/>
      <c r="AZ690" s="318"/>
      <c r="BA690" s="331"/>
      <c r="BB690" s="331"/>
      <c r="BC690" s="331"/>
      <c r="BD690" s="210">
        <f t="shared" si="328"/>
        <v>4250</v>
      </c>
      <c r="BE690" s="912">
        <f t="shared" si="313"/>
        <v>5100</v>
      </c>
      <c r="BF690" s="319">
        <v>2022</v>
      </c>
      <c r="BG690" s="319" t="s">
        <v>2324</v>
      </c>
      <c r="BH690" s="319" t="s">
        <v>2327</v>
      </c>
      <c r="BI690" s="332"/>
    </row>
    <row r="691" spans="1:61" s="333" customFormat="1" ht="47.25">
      <c r="A691" s="326"/>
      <c r="B691" s="457" t="s">
        <v>1241</v>
      </c>
      <c r="C691" s="458" t="s">
        <v>1238</v>
      </c>
      <c r="D691" s="329" t="s">
        <v>1242</v>
      </c>
      <c r="E691" s="329" t="s">
        <v>305</v>
      </c>
      <c r="F691" s="454" t="s">
        <v>1243</v>
      </c>
      <c r="G691" s="315">
        <v>11200</v>
      </c>
      <c r="H691" s="315">
        <v>11200</v>
      </c>
      <c r="I691" s="318"/>
      <c r="J691" s="318"/>
      <c r="K691" s="315">
        <v>11200</v>
      </c>
      <c r="L691" s="315">
        <v>11200</v>
      </c>
      <c r="M691" s="988">
        <v>3718.8690000000001</v>
      </c>
      <c r="N691" s="318">
        <v>3104.4870000000001</v>
      </c>
      <c r="O691" s="330">
        <v>1041.6379999999999</v>
      </c>
      <c r="P691" s="330">
        <v>1041.6379999999999</v>
      </c>
      <c r="Q691" s="318"/>
      <c r="R691" s="318"/>
      <c r="S691" s="318">
        <f t="shared" si="320"/>
        <v>4611</v>
      </c>
      <c r="T691" s="318">
        <v>4611</v>
      </c>
      <c r="U691" s="318"/>
      <c r="V691" s="318"/>
      <c r="W691" s="330">
        <f t="shared" si="321"/>
        <v>1041.6379999999999</v>
      </c>
      <c r="X691" s="330">
        <v>1041.6379999999999</v>
      </c>
      <c r="Y691" s="318"/>
      <c r="Z691" s="318"/>
      <c r="AA691" s="330">
        <f t="shared" si="322"/>
        <v>1751.8689999999999</v>
      </c>
      <c r="AB691" s="330">
        <v>1751.8689999999999</v>
      </c>
      <c r="AC691" s="318"/>
      <c r="AD691" s="318"/>
      <c r="AE691" s="330">
        <f t="shared" si="323"/>
        <v>1041.6379999999999</v>
      </c>
      <c r="AF691" s="330">
        <v>1041.6379999999999</v>
      </c>
      <c r="AG691" s="318"/>
      <c r="AH691" s="318"/>
      <c r="AI691" s="330">
        <f t="shared" si="324"/>
        <v>4611</v>
      </c>
      <c r="AJ691" s="318">
        <v>4611</v>
      </c>
      <c r="AK691" s="318"/>
      <c r="AL691" s="318"/>
      <c r="AM691" s="330">
        <f t="shared" si="325"/>
        <v>9200</v>
      </c>
      <c r="AN691" s="318">
        <v>9200</v>
      </c>
      <c r="AO691" s="318">
        <v>0</v>
      </c>
      <c r="AP691" s="318"/>
      <c r="AQ691" s="318">
        <f t="shared" si="326"/>
        <v>2000</v>
      </c>
      <c r="AR691" s="318">
        <v>2000</v>
      </c>
      <c r="AS691" s="318"/>
      <c r="AT691" s="318"/>
      <c r="AU691" s="318"/>
      <c r="AV691" s="318">
        <f t="shared" si="327"/>
        <v>2000</v>
      </c>
      <c r="AW691" s="318">
        <v>2000</v>
      </c>
      <c r="AX691" s="318"/>
      <c r="AY691" s="318"/>
      <c r="AZ691" s="318"/>
      <c r="BA691" s="331"/>
      <c r="BB691" s="331"/>
      <c r="BC691" s="331"/>
      <c r="BD691" s="210">
        <f t="shared" si="328"/>
        <v>2000</v>
      </c>
      <c r="BE691" s="912">
        <f t="shared" si="313"/>
        <v>4589</v>
      </c>
      <c r="BF691" s="319">
        <v>2022</v>
      </c>
      <c r="BG691" s="319" t="s">
        <v>2324</v>
      </c>
      <c r="BH691" s="319" t="s">
        <v>2327</v>
      </c>
      <c r="BI691" s="332"/>
    </row>
    <row r="692" spans="1:61" s="333" customFormat="1" ht="63">
      <c r="A692" s="326"/>
      <c r="B692" s="459" t="s">
        <v>1244</v>
      </c>
      <c r="C692" s="458" t="s">
        <v>1245</v>
      </c>
      <c r="D692" s="329" t="s">
        <v>1246</v>
      </c>
      <c r="E692" s="329" t="s">
        <v>305</v>
      </c>
      <c r="F692" s="454" t="s">
        <v>1247</v>
      </c>
      <c r="G692" s="315">
        <v>11000</v>
      </c>
      <c r="H692" s="315">
        <v>11000</v>
      </c>
      <c r="I692" s="318"/>
      <c r="J692" s="318"/>
      <c r="K692" s="315">
        <v>11000</v>
      </c>
      <c r="L692" s="315">
        <v>11000</v>
      </c>
      <c r="M692" s="988">
        <v>2026.683</v>
      </c>
      <c r="N692" s="318">
        <v>856.32799999999997</v>
      </c>
      <c r="O692" s="330"/>
      <c r="P692" s="330"/>
      <c r="Q692" s="318"/>
      <c r="R692" s="318"/>
      <c r="S692" s="315">
        <f t="shared" si="320"/>
        <v>4450</v>
      </c>
      <c r="T692" s="315">
        <v>4450</v>
      </c>
      <c r="U692" s="318"/>
      <c r="V692" s="318"/>
      <c r="W692" s="330">
        <f t="shared" si="321"/>
        <v>0</v>
      </c>
      <c r="X692" s="330"/>
      <c r="Y692" s="318"/>
      <c r="Z692" s="318"/>
      <c r="AA692" s="330">
        <f t="shared" si="322"/>
        <v>946.54099999999994</v>
      </c>
      <c r="AB692" s="330">
        <v>946.54099999999994</v>
      </c>
      <c r="AC692" s="318"/>
      <c r="AD692" s="318"/>
      <c r="AE692" s="330">
        <f t="shared" si="323"/>
        <v>0</v>
      </c>
      <c r="AF692" s="330"/>
      <c r="AG692" s="318"/>
      <c r="AH692" s="318"/>
      <c r="AI692" s="330">
        <f t="shared" si="324"/>
        <v>4450</v>
      </c>
      <c r="AJ692" s="315">
        <v>4450</v>
      </c>
      <c r="AK692" s="318"/>
      <c r="AL692" s="318"/>
      <c r="AM692" s="330">
        <f t="shared" si="325"/>
        <v>7000</v>
      </c>
      <c r="AN692" s="318">
        <v>7000</v>
      </c>
      <c r="AO692" s="318">
        <v>0</v>
      </c>
      <c r="AP692" s="318"/>
      <c r="AQ692" s="318">
        <f t="shared" si="326"/>
        <v>4000</v>
      </c>
      <c r="AR692" s="318">
        <v>4000</v>
      </c>
      <c r="AS692" s="318"/>
      <c r="AT692" s="318"/>
      <c r="AU692" s="318"/>
      <c r="AV692" s="318">
        <f t="shared" si="327"/>
        <v>4000</v>
      </c>
      <c r="AW692" s="318">
        <v>4000</v>
      </c>
      <c r="AX692" s="318"/>
      <c r="AY692" s="318"/>
      <c r="AZ692" s="318"/>
      <c r="BA692" s="331"/>
      <c r="BB692" s="331"/>
      <c r="BC692" s="331"/>
      <c r="BD692" s="210">
        <f t="shared" si="328"/>
        <v>4000</v>
      </c>
      <c r="BE692" s="912">
        <f t="shared" si="313"/>
        <v>2550</v>
      </c>
      <c r="BF692" s="319">
        <v>2022</v>
      </c>
      <c r="BG692" s="319" t="s">
        <v>2324</v>
      </c>
      <c r="BH692" s="319" t="s">
        <v>2327</v>
      </c>
      <c r="BI692" s="332"/>
    </row>
    <row r="693" spans="1:61" s="333" customFormat="1" ht="76.5">
      <c r="A693" s="326"/>
      <c r="B693" s="457" t="s">
        <v>1248</v>
      </c>
      <c r="C693" s="458" t="s">
        <v>1249</v>
      </c>
      <c r="D693" s="329" t="s">
        <v>1250</v>
      </c>
      <c r="E693" s="329" t="s">
        <v>305</v>
      </c>
      <c r="F693" s="454" t="s">
        <v>1251</v>
      </c>
      <c r="G693" s="315">
        <v>7000</v>
      </c>
      <c r="H693" s="315">
        <v>7000</v>
      </c>
      <c r="I693" s="318"/>
      <c r="J693" s="318"/>
      <c r="K693" s="315">
        <v>7000</v>
      </c>
      <c r="L693" s="315">
        <v>7000</v>
      </c>
      <c r="M693" s="988">
        <v>2714.6059999999998</v>
      </c>
      <c r="N693" s="318">
        <v>1627.761</v>
      </c>
      <c r="O693" s="330"/>
      <c r="P693" s="330"/>
      <c r="Q693" s="318"/>
      <c r="R693" s="318"/>
      <c r="S693" s="315">
        <f t="shared" si="320"/>
        <v>2500</v>
      </c>
      <c r="T693" s="315">
        <v>2500</v>
      </c>
      <c r="U693" s="318"/>
      <c r="V693" s="318"/>
      <c r="W693" s="330">
        <f t="shared" si="321"/>
        <v>0</v>
      </c>
      <c r="X693" s="330"/>
      <c r="Y693" s="318"/>
      <c r="Z693" s="318"/>
      <c r="AA693" s="330">
        <f t="shared" si="322"/>
        <v>214.60599999999999</v>
      </c>
      <c r="AB693" s="330">
        <v>214.60599999999999</v>
      </c>
      <c r="AC693" s="318"/>
      <c r="AD693" s="318"/>
      <c r="AE693" s="330">
        <f t="shared" si="323"/>
        <v>0</v>
      </c>
      <c r="AF693" s="330"/>
      <c r="AG693" s="318"/>
      <c r="AH693" s="318"/>
      <c r="AI693" s="330">
        <f t="shared" si="324"/>
        <v>2500</v>
      </c>
      <c r="AJ693" s="315">
        <v>2500</v>
      </c>
      <c r="AK693" s="318"/>
      <c r="AL693" s="318"/>
      <c r="AM693" s="330">
        <f t="shared" si="325"/>
        <v>4999.9991000000009</v>
      </c>
      <c r="AN693" s="318">
        <v>4999.9991000000009</v>
      </c>
      <c r="AO693" s="318">
        <v>0</v>
      </c>
      <c r="AP693" s="318"/>
      <c r="AQ693" s="318">
        <f t="shared" si="326"/>
        <v>2000.0008999999991</v>
      </c>
      <c r="AR693" s="318">
        <v>2000.0008999999991</v>
      </c>
      <c r="AS693" s="318"/>
      <c r="AT693" s="318"/>
      <c r="AU693" s="318"/>
      <c r="AV693" s="318">
        <f t="shared" si="327"/>
        <v>2000.0008999999991</v>
      </c>
      <c r="AW693" s="318">
        <v>2000.0008999999991</v>
      </c>
      <c r="AX693" s="318"/>
      <c r="AY693" s="318"/>
      <c r="AZ693" s="318"/>
      <c r="BA693" s="331"/>
      <c r="BB693" s="331"/>
      <c r="BC693" s="331"/>
      <c r="BD693" s="210">
        <f t="shared" si="328"/>
        <v>2000.0008999999991</v>
      </c>
      <c r="BE693" s="912">
        <f t="shared" si="313"/>
        <v>2499.9991000000009</v>
      </c>
      <c r="BF693" s="319">
        <v>2022</v>
      </c>
      <c r="BG693" s="319" t="s">
        <v>2324</v>
      </c>
      <c r="BH693" s="319" t="s">
        <v>2327</v>
      </c>
      <c r="BI693" s="332"/>
    </row>
    <row r="694" spans="1:61" s="333" customFormat="1" ht="31.5">
      <c r="A694" s="326"/>
      <c r="B694" s="457" t="s">
        <v>1252</v>
      </c>
      <c r="C694" s="458" t="s">
        <v>1253</v>
      </c>
      <c r="D694" s="329" t="s">
        <v>1254</v>
      </c>
      <c r="E694" s="329" t="s">
        <v>305</v>
      </c>
      <c r="F694" s="454" t="s">
        <v>1255</v>
      </c>
      <c r="G694" s="315">
        <v>8700</v>
      </c>
      <c r="H694" s="315">
        <v>8700</v>
      </c>
      <c r="I694" s="318"/>
      <c r="J694" s="318"/>
      <c r="K694" s="315">
        <v>8700</v>
      </c>
      <c r="L694" s="315">
        <v>8700</v>
      </c>
      <c r="M694" s="988">
        <v>2525.8130000000001</v>
      </c>
      <c r="N694" s="318">
        <v>1204.376</v>
      </c>
      <c r="O694" s="330"/>
      <c r="P694" s="330"/>
      <c r="Q694" s="318"/>
      <c r="R694" s="318"/>
      <c r="S694" s="315">
        <f t="shared" si="320"/>
        <v>3400</v>
      </c>
      <c r="T694" s="315">
        <v>3400</v>
      </c>
      <c r="U694" s="318"/>
      <c r="V694" s="318"/>
      <c r="W694" s="330">
        <f t="shared" si="321"/>
        <v>0</v>
      </c>
      <c r="X694" s="330"/>
      <c r="Y694" s="318"/>
      <c r="Z694" s="318"/>
      <c r="AA694" s="294">
        <f t="shared" si="322"/>
        <v>800</v>
      </c>
      <c r="AB694" s="294">
        <v>800</v>
      </c>
      <c r="AC694" s="318"/>
      <c r="AD694" s="318"/>
      <c r="AE694" s="294">
        <f t="shared" si="323"/>
        <v>0</v>
      </c>
      <c r="AF694" s="330"/>
      <c r="AG694" s="318"/>
      <c r="AH694" s="318"/>
      <c r="AI694" s="294">
        <f t="shared" si="324"/>
        <v>3400</v>
      </c>
      <c r="AJ694" s="315">
        <v>3400</v>
      </c>
      <c r="AK694" s="318"/>
      <c r="AL694" s="318"/>
      <c r="AM694" s="294">
        <f t="shared" si="325"/>
        <v>6700</v>
      </c>
      <c r="AN694" s="318">
        <v>6700</v>
      </c>
      <c r="AO694" s="318">
        <v>0</v>
      </c>
      <c r="AP694" s="318"/>
      <c r="AQ694" s="318">
        <f t="shared" si="326"/>
        <v>2000</v>
      </c>
      <c r="AR694" s="318">
        <v>2000</v>
      </c>
      <c r="AS694" s="318"/>
      <c r="AT694" s="318"/>
      <c r="AU694" s="318"/>
      <c r="AV694" s="318">
        <f t="shared" si="327"/>
        <v>2000</v>
      </c>
      <c r="AW694" s="318">
        <v>2000</v>
      </c>
      <c r="AX694" s="318"/>
      <c r="AY694" s="318"/>
      <c r="AZ694" s="318"/>
      <c r="BA694" s="331"/>
      <c r="BB694" s="331"/>
      <c r="BC694" s="331"/>
      <c r="BD694" s="210">
        <f t="shared" si="328"/>
        <v>2000</v>
      </c>
      <c r="BE694" s="912">
        <f t="shared" si="313"/>
        <v>3300</v>
      </c>
      <c r="BF694" s="319">
        <v>2022</v>
      </c>
      <c r="BG694" s="319" t="s">
        <v>2324</v>
      </c>
      <c r="BH694" s="319" t="s">
        <v>2327</v>
      </c>
      <c r="BI694" s="332"/>
    </row>
    <row r="695" spans="1:61" s="333" customFormat="1" ht="51">
      <c r="A695" s="326"/>
      <c r="B695" s="457" t="s">
        <v>1269</v>
      </c>
      <c r="C695" s="458" t="s">
        <v>1212</v>
      </c>
      <c r="D695" s="329" t="s">
        <v>1270</v>
      </c>
      <c r="E695" s="329" t="s">
        <v>305</v>
      </c>
      <c r="F695" s="454" t="s">
        <v>1271</v>
      </c>
      <c r="G695" s="315">
        <v>3600</v>
      </c>
      <c r="H695" s="315">
        <v>3600</v>
      </c>
      <c r="I695" s="318"/>
      <c r="J695" s="318"/>
      <c r="K695" s="315">
        <v>3600</v>
      </c>
      <c r="L695" s="315">
        <v>3600</v>
      </c>
      <c r="M695" s="988">
        <v>3321.2179999999998</v>
      </c>
      <c r="N695" s="318"/>
      <c r="O695" s="330"/>
      <c r="P695" s="330"/>
      <c r="Q695" s="318"/>
      <c r="R695" s="318"/>
      <c r="S695" s="318">
        <f t="shared" ref="S695:S700" si="329">SUM(T695:V695)</f>
        <v>1400</v>
      </c>
      <c r="T695" s="318">
        <v>1400</v>
      </c>
      <c r="U695" s="318"/>
      <c r="V695" s="318"/>
      <c r="W695" s="330">
        <f t="shared" ref="W695:W700" si="330">SUM(X695:Z695)</f>
        <v>0</v>
      </c>
      <c r="X695" s="330"/>
      <c r="Y695" s="318"/>
      <c r="Z695" s="318"/>
      <c r="AA695" s="318">
        <f t="shared" ref="AA695:AA700" si="331">SUM(AB695:AD695)</f>
        <v>1400</v>
      </c>
      <c r="AB695" s="318">
        <v>1400</v>
      </c>
      <c r="AC695" s="318"/>
      <c r="AD695" s="318"/>
      <c r="AE695" s="318">
        <f t="shared" ref="AE695:AE700" si="332">SUM(AF695:AH695)</f>
        <v>0</v>
      </c>
      <c r="AF695" s="330"/>
      <c r="AG695" s="318"/>
      <c r="AH695" s="318"/>
      <c r="AI695" s="318">
        <f t="shared" ref="AI695:AI700" si="333">SUM(AJ695:AL695)</f>
        <v>1400</v>
      </c>
      <c r="AJ695" s="318">
        <v>1400</v>
      </c>
      <c r="AK695" s="318"/>
      <c r="AL695" s="318"/>
      <c r="AM695" s="318">
        <f t="shared" ref="AM695:AM700" si="334">SUM(AN695:AP695)</f>
        <v>2600</v>
      </c>
      <c r="AN695" s="318">
        <v>2600</v>
      </c>
      <c r="AO695" s="318">
        <v>0</v>
      </c>
      <c r="AP695" s="318"/>
      <c r="AQ695" s="318">
        <f t="shared" ref="AQ695:AQ700" si="335">SUM(AR695:AT695)</f>
        <v>1000</v>
      </c>
      <c r="AR695" s="318">
        <v>1000</v>
      </c>
      <c r="AS695" s="318"/>
      <c r="AT695" s="318"/>
      <c r="AU695" s="318"/>
      <c r="AV695" s="318">
        <f t="shared" ref="AV695:AV700" si="336">SUM(AW695:AY695)</f>
        <v>1000</v>
      </c>
      <c r="AW695" s="318">
        <v>1000</v>
      </c>
      <c r="AX695" s="318"/>
      <c r="AY695" s="318"/>
      <c r="AZ695" s="318"/>
      <c r="BA695" s="331"/>
      <c r="BB695" s="331"/>
      <c r="BC695" s="331"/>
      <c r="BD695" s="210">
        <f t="shared" si="328"/>
        <v>1000</v>
      </c>
      <c r="BE695" s="912">
        <f t="shared" ref="BE695:BE700" si="337">AM695-S695</f>
        <v>1200</v>
      </c>
      <c r="BF695" s="319">
        <v>2022</v>
      </c>
      <c r="BG695" s="319" t="s">
        <v>2324</v>
      </c>
      <c r="BH695" s="319" t="s">
        <v>2327</v>
      </c>
      <c r="BI695" s="332"/>
    </row>
    <row r="696" spans="1:61" s="333" customFormat="1" ht="89.25" hidden="1">
      <c r="A696" s="326"/>
      <c r="B696" s="457" t="s">
        <v>1272</v>
      </c>
      <c r="C696" s="458" t="s">
        <v>1267</v>
      </c>
      <c r="D696" s="336" t="s">
        <v>1273</v>
      </c>
      <c r="E696" s="329" t="s">
        <v>305</v>
      </c>
      <c r="F696" s="454" t="s">
        <v>1274</v>
      </c>
      <c r="G696" s="315">
        <v>950</v>
      </c>
      <c r="H696" s="315">
        <v>950</v>
      </c>
      <c r="I696" s="318"/>
      <c r="J696" s="318"/>
      <c r="K696" s="315">
        <v>950</v>
      </c>
      <c r="L696" s="315">
        <v>950</v>
      </c>
      <c r="M696" s="988">
        <v>873.69200000000001</v>
      </c>
      <c r="N696" s="318">
        <v>796.952</v>
      </c>
      <c r="O696" s="330">
        <v>209.7</v>
      </c>
      <c r="P696" s="330">
        <v>209.7</v>
      </c>
      <c r="Q696" s="318"/>
      <c r="R696" s="318"/>
      <c r="S696" s="318">
        <f t="shared" si="329"/>
        <v>420</v>
      </c>
      <c r="T696" s="318">
        <v>420</v>
      </c>
      <c r="U696" s="318"/>
      <c r="V696" s="318"/>
      <c r="W696" s="330">
        <f t="shared" si="330"/>
        <v>209.7</v>
      </c>
      <c r="X696" s="330">
        <v>209.7</v>
      </c>
      <c r="Y696" s="318"/>
      <c r="Z696" s="318"/>
      <c r="AA696" s="330">
        <f t="shared" si="331"/>
        <v>343.69200000000006</v>
      </c>
      <c r="AB696" s="330">
        <v>343.69200000000006</v>
      </c>
      <c r="AC696" s="318"/>
      <c r="AD696" s="318"/>
      <c r="AE696" s="330">
        <f t="shared" si="332"/>
        <v>209.7</v>
      </c>
      <c r="AF696" s="330">
        <v>209.7</v>
      </c>
      <c r="AG696" s="318"/>
      <c r="AH696" s="318"/>
      <c r="AI696" s="330">
        <f t="shared" si="333"/>
        <v>420</v>
      </c>
      <c r="AJ696" s="318">
        <v>420</v>
      </c>
      <c r="AK696" s="318"/>
      <c r="AL696" s="318"/>
      <c r="AM696" s="330">
        <f t="shared" si="334"/>
        <v>950</v>
      </c>
      <c r="AN696" s="318">
        <v>950</v>
      </c>
      <c r="AO696" s="318">
        <v>0</v>
      </c>
      <c r="AP696" s="318"/>
      <c r="AQ696" s="318">
        <f t="shared" si="335"/>
        <v>0</v>
      </c>
      <c r="AR696" s="318">
        <v>0</v>
      </c>
      <c r="AS696" s="318"/>
      <c r="AT696" s="318"/>
      <c r="AU696" s="318"/>
      <c r="AV696" s="318">
        <f t="shared" si="336"/>
        <v>0</v>
      </c>
      <c r="AW696" s="318">
        <v>0</v>
      </c>
      <c r="AX696" s="318"/>
      <c r="AY696" s="318"/>
      <c r="AZ696" s="318"/>
      <c r="BA696" s="331"/>
      <c r="BB696" s="331"/>
      <c r="BC696" s="331"/>
      <c r="BD696" s="210">
        <f t="shared" si="328"/>
        <v>0</v>
      </c>
      <c r="BE696" s="912">
        <f t="shared" si="337"/>
        <v>530</v>
      </c>
      <c r="BF696" s="319">
        <v>2022</v>
      </c>
      <c r="BG696" s="319" t="s">
        <v>910</v>
      </c>
      <c r="BH696" s="319"/>
      <c r="BI696" s="332"/>
    </row>
    <row r="697" spans="1:61" s="333" customFormat="1" ht="76.5" hidden="1">
      <c r="A697" s="326"/>
      <c r="B697" s="457" t="s">
        <v>1275</v>
      </c>
      <c r="C697" s="458" t="s">
        <v>1276</v>
      </c>
      <c r="D697" s="329" t="s">
        <v>1277</v>
      </c>
      <c r="E697" s="329" t="s">
        <v>305</v>
      </c>
      <c r="F697" s="454" t="s">
        <v>1278</v>
      </c>
      <c r="G697" s="315">
        <v>920</v>
      </c>
      <c r="H697" s="315">
        <v>920</v>
      </c>
      <c r="I697" s="318"/>
      <c r="J697" s="318"/>
      <c r="K697" s="315">
        <v>920</v>
      </c>
      <c r="L697" s="315">
        <v>920</v>
      </c>
      <c r="M697" s="988">
        <v>876.12999999999988</v>
      </c>
      <c r="N697" s="318">
        <v>309.63099999999997</v>
      </c>
      <c r="O697" s="330"/>
      <c r="P697" s="330"/>
      <c r="Q697" s="318"/>
      <c r="R697" s="318"/>
      <c r="S697" s="318">
        <f t="shared" si="329"/>
        <v>570</v>
      </c>
      <c r="T697" s="318">
        <v>570</v>
      </c>
      <c r="U697" s="318"/>
      <c r="V697" s="318"/>
      <c r="W697" s="330">
        <f t="shared" si="330"/>
        <v>0</v>
      </c>
      <c r="X697" s="330"/>
      <c r="Y697" s="318"/>
      <c r="Z697" s="318"/>
      <c r="AA697" s="294">
        <f t="shared" si="331"/>
        <v>526.12999999999988</v>
      </c>
      <c r="AB697" s="294">
        <v>526.12999999999988</v>
      </c>
      <c r="AC697" s="318"/>
      <c r="AD697" s="318"/>
      <c r="AE697" s="294">
        <f t="shared" si="332"/>
        <v>0</v>
      </c>
      <c r="AF697" s="330"/>
      <c r="AG697" s="318"/>
      <c r="AH697" s="318"/>
      <c r="AI697" s="294">
        <f t="shared" si="333"/>
        <v>570</v>
      </c>
      <c r="AJ697" s="318">
        <v>570</v>
      </c>
      <c r="AK697" s="318"/>
      <c r="AL697" s="318"/>
      <c r="AM697" s="294">
        <f t="shared" si="334"/>
        <v>920</v>
      </c>
      <c r="AN697" s="318">
        <v>920</v>
      </c>
      <c r="AO697" s="318">
        <v>0</v>
      </c>
      <c r="AP697" s="318"/>
      <c r="AQ697" s="318">
        <f t="shared" si="335"/>
        <v>0</v>
      </c>
      <c r="AR697" s="318">
        <v>0</v>
      </c>
      <c r="AS697" s="318"/>
      <c r="AT697" s="318"/>
      <c r="AU697" s="318"/>
      <c r="AV697" s="318">
        <f t="shared" si="336"/>
        <v>0</v>
      </c>
      <c r="AW697" s="318">
        <v>0</v>
      </c>
      <c r="AX697" s="318"/>
      <c r="AY697" s="318"/>
      <c r="AZ697" s="318"/>
      <c r="BA697" s="331"/>
      <c r="BB697" s="331"/>
      <c r="BC697" s="331"/>
      <c r="BD697" s="210">
        <f t="shared" si="328"/>
        <v>0</v>
      </c>
      <c r="BE697" s="912">
        <f t="shared" si="337"/>
        <v>350</v>
      </c>
      <c r="BF697" s="319">
        <v>2022</v>
      </c>
      <c r="BG697" s="319" t="s">
        <v>910</v>
      </c>
      <c r="BH697" s="319"/>
      <c r="BI697" s="332"/>
    </row>
    <row r="698" spans="1:61" s="333" customFormat="1" ht="76.5" hidden="1">
      <c r="A698" s="326"/>
      <c r="B698" s="457" t="s">
        <v>1279</v>
      </c>
      <c r="C698" s="458" t="s">
        <v>1231</v>
      </c>
      <c r="D698" s="329" t="s">
        <v>1280</v>
      </c>
      <c r="E698" s="329" t="s">
        <v>305</v>
      </c>
      <c r="F698" s="454" t="s">
        <v>1281</v>
      </c>
      <c r="G698" s="315">
        <v>1000</v>
      </c>
      <c r="H698" s="315">
        <v>1000</v>
      </c>
      <c r="I698" s="318"/>
      <c r="J698" s="318"/>
      <c r="K698" s="315">
        <v>1000</v>
      </c>
      <c r="L698" s="315">
        <v>1000</v>
      </c>
      <c r="M698" s="988">
        <v>876.89800000000002</v>
      </c>
      <c r="N698" s="318">
        <v>62.34</v>
      </c>
      <c r="O698" s="330"/>
      <c r="P698" s="330"/>
      <c r="Q698" s="318"/>
      <c r="R698" s="318"/>
      <c r="S698" s="318">
        <f t="shared" si="329"/>
        <v>650</v>
      </c>
      <c r="T698" s="318">
        <v>650</v>
      </c>
      <c r="U698" s="318"/>
      <c r="V698" s="318"/>
      <c r="W698" s="330">
        <f t="shared" si="330"/>
        <v>0</v>
      </c>
      <c r="X698" s="330"/>
      <c r="Y698" s="318"/>
      <c r="Z698" s="318"/>
      <c r="AA698" s="294">
        <f t="shared" si="331"/>
        <v>526.89800000000002</v>
      </c>
      <c r="AB698" s="294">
        <v>526.89800000000002</v>
      </c>
      <c r="AC698" s="318"/>
      <c r="AD698" s="318"/>
      <c r="AE698" s="294">
        <f t="shared" si="332"/>
        <v>0</v>
      </c>
      <c r="AF698" s="330"/>
      <c r="AG698" s="318"/>
      <c r="AH698" s="318"/>
      <c r="AI698" s="294">
        <f t="shared" si="333"/>
        <v>650</v>
      </c>
      <c r="AJ698" s="318">
        <v>650</v>
      </c>
      <c r="AK698" s="318"/>
      <c r="AL698" s="318"/>
      <c r="AM698" s="294">
        <f t="shared" si="334"/>
        <v>1000</v>
      </c>
      <c r="AN698" s="318">
        <v>1000</v>
      </c>
      <c r="AO698" s="318">
        <v>0</v>
      </c>
      <c r="AP698" s="318"/>
      <c r="AQ698" s="318">
        <f t="shared" si="335"/>
        <v>0</v>
      </c>
      <c r="AR698" s="318">
        <v>0</v>
      </c>
      <c r="AS698" s="318"/>
      <c r="AT698" s="318"/>
      <c r="AU698" s="318"/>
      <c r="AV698" s="318">
        <f t="shared" si="336"/>
        <v>0</v>
      </c>
      <c r="AW698" s="318">
        <v>0</v>
      </c>
      <c r="AX698" s="318"/>
      <c r="AY698" s="318"/>
      <c r="AZ698" s="318"/>
      <c r="BA698" s="331"/>
      <c r="BB698" s="331"/>
      <c r="BC698" s="331"/>
      <c r="BD698" s="210">
        <f t="shared" si="328"/>
        <v>0</v>
      </c>
      <c r="BE698" s="912">
        <f t="shared" si="337"/>
        <v>350</v>
      </c>
      <c r="BF698" s="319">
        <v>2022</v>
      </c>
      <c r="BG698" s="319" t="s">
        <v>910</v>
      </c>
      <c r="BH698" s="319"/>
      <c r="BI698" s="332"/>
    </row>
    <row r="699" spans="1:61" s="333" customFormat="1" ht="114.75">
      <c r="A699" s="326"/>
      <c r="B699" s="457" t="s">
        <v>1282</v>
      </c>
      <c r="C699" s="458" t="s">
        <v>1208</v>
      </c>
      <c r="D699" s="329" t="s">
        <v>1283</v>
      </c>
      <c r="E699" s="329" t="s">
        <v>305</v>
      </c>
      <c r="F699" s="454" t="s">
        <v>1284</v>
      </c>
      <c r="G699" s="315">
        <v>11450</v>
      </c>
      <c r="H699" s="315">
        <v>11450</v>
      </c>
      <c r="I699" s="318"/>
      <c r="J699" s="318"/>
      <c r="K699" s="315">
        <v>11450</v>
      </c>
      <c r="L699" s="315">
        <v>11450</v>
      </c>
      <c r="M699" s="988">
        <v>4726.5930000000008</v>
      </c>
      <c r="N699" s="318">
        <v>3804.6150000000002</v>
      </c>
      <c r="O699" s="330">
        <v>708.22199999999998</v>
      </c>
      <c r="P699" s="330">
        <v>708.22199999999998</v>
      </c>
      <c r="Q699" s="318"/>
      <c r="R699" s="318"/>
      <c r="S699" s="315">
        <f t="shared" si="329"/>
        <v>4100</v>
      </c>
      <c r="T699" s="315">
        <v>4100</v>
      </c>
      <c r="U699" s="318"/>
      <c r="V699" s="318"/>
      <c r="W699" s="330">
        <f t="shared" si="330"/>
        <v>708.22199999999998</v>
      </c>
      <c r="X699" s="330">
        <v>708.22199999999998</v>
      </c>
      <c r="Y699" s="318"/>
      <c r="Z699" s="318"/>
      <c r="AA699" s="330">
        <f t="shared" si="331"/>
        <v>1410.1</v>
      </c>
      <c r="AB699" s="330">
        <v>1410.1</v>
      </c>
      <c r="AC699" s="318"/>
      <c r="AD699" s="318"/>
      <c r="AE699" s="330">
        <f t="shared" si="332"/>
        <v>708.22199999999998</v>
      </c>
      <c r="AF699" s="330">
        <v>708.22199999999998</v>
      </c>
      <c r="AG699" s="318"/>
      <c r="AH699" s="318"/>
      <c r="AI699" s="330">
        <f t="shared" si="333"/>
        <v>4100</v>
      </c>
      <c r="AJ699" s="315">
        <v>4100</v>
      </c>
      <c r="AK699" s="318"/>
      <c r="AL699" s="318"/>
      <c r="AM699" s="330">
        <f t="shared" si="334"/>
        <v>8450</v>
      </c>
      <c r="AN699" s="318">
        <v>8450</v>
      </c>
      <c r="AO699" s="318">
        <v>0</v>
      </c>
      <c r="AP699" s="318"/>
      <c r="AQ699" s="318">
        <f t="shared" si="335"/>
        <v>3000</v>
      </c>
      <c r="AR699" s="318">
        <v>3000</v>
      </c>
      <c r="AS699" s="318"/>
      <c r="AT699" s="318"/>
      <c r="AU699" s="318"/>
      <c r="AV699" s="318">
        <f t="shared" si="336"/>
        <v>3000</v>
      </c>
      <c r="AW699" s="318">
        <v>3000</v>
      </c>
      <c r="AX699" s="318"/>
      <c r="AY699" s="318"/>
      <c r="AZ699" s="318"/>
      <c r="BA699" s="331"/>
      <c r="BB699" s="331"/>
      <c r="BC699" s="331"/>
      <c r="BD699" s="210">
        <f t="shared" si="328"/>
        <v>3000</v>
      </c>
      <c r="BE699" s="912">
        <f t="shared" si="337"/>
        <v>4350</v>
      </c>
      <c r="BF699" s="319">
        <v>2022</v>
      </c>
      <c r="BG699" s="319" t="s">
        <v>2324</v>
      </c>
      <c r="BH699" s="319" t="s">
        <v>2327</v>
      </c>
      <c r="BI699" s="332"/>
    </row>
    <row r="700" spans="1:61" s="333" customFormat="1" ht="102">
      <c r="A700" s="326"/>
      <c r="B700" s="457" t="s">
        <v>1285</v>
      </c>
      <c r="C700" s="458" t="s">
        <v>1212</v>
      </c>
      <c r="D700" s="329" t="s">
        <v>1286</v>
      </c>
      <c r="E700" s="329" t="s">
        <v>305</v>
      </c>
      <c r="F700" s="454" t="s">
        <v>1287</v>
      </c>
      <c r="G700" s="315">
        <v>5100</v>
      </c>
      <c r="H700" s="315">
        <v>5100</v>
      </c>
      <c r="I700" s="318"/>
      <c r="J700" s="318"/>
      <c r="K700" s="315">
        <v>5100</v>
      </c>
      <c r="L700" s="315">
        <v>5100</v>
      </c>
      <c r="M700" s="988">
        <v>887.7940000000001</v>
      </c>
      <c r="N700" s="318"/>
      <c r="O700" s="330"/>
      <c r="P700" s="330"/>
      <c r="Q700" s="318"/>
      <c r="R700" s="318"/>
      <c r="S700" s="315">
        <f t="shared" si="329"/>
        <v>2100</v>
      </c>
      <c r="T700" s="315">
        <v>2100</v>
      </c>
      <c r="U700" s="318"/>
      <c r="V700" s="318"/>
      <c r="W700" s="330">
        <f t="shared" si="330"/>
        <v>0</v>
      </c>
      <c r="X700" s="330"/>
      <c r="Y700" s="318"/>
      <c r="Z700" s="318"/>
      <c r="AA700" s="294">
        <f t="shared" si="331"/>
        <v>0</v>
      </c>
      <c r="AB700" s="294"/>
      <c r="AC700" s="318"/>
      <c r="AD700" s="318"/>
      <c r="AE700" s="294">
        <f t="shared" si="332"/>
        <v>0</v>
      </c>
      <c r="AF700" s="330"/>
      <c r="AG700" s="318"/>
      <c r="AH700" s="318"/>
      <c r="AI700" s="294">
        <f t="shared" si="333"/>
        <v>2100</v>
      </c>
      <c r="AJ700" s="315">
        <v>2100</v>
      </c>
      <c r="AK700" s="318"/>
      <c r="AL700" s="318"/>
      <c r="AM700" s="294">
        <f t="shared" si="334"/>
        <v>4100</v>
      </c>
      <c r="AN700" s="318">
        <v>4100</v>
      </c>
      <c r="AO700" s="318">
        <v>0</v>
      </c>
      <c r="AP700" s="318"/>
      <c r="AQ700" s="318">
        <f t="shared" si="335"/>
        <v>1000</v>
      </c>
      <c r="AR700" s="318">
        <v>1000</v>
      </c>
      <c r="AS700" s="318"/>
      <c r="AT700" s="318"/>
      <c r="AU700" s="318"/>
      <c r="AV700" s="318">
        <f t="shared" si="336"/>
        <v>1000</v>
      </c>
      <c r="AW700" s="318">
        <v>1000</v>
      </c>
      <c r="AX700" s="318"/>
      <c r="AY700" s="318"/>
      <c r="AZ700" s="318"/>
      <c r="BA700" s="331"/>
      <c r="BB700" s="331"/>
      <c r="BC700" s="331"/>
      <c r="BD700" s="210">
        <f t="shared" si="328"/>
        <v>1000</v>
      </c>
      <c r="BE700" s="912">
        <f t="shared" si="337"/>
        <v>2000</v>
      </c>
      <c r="BF700" s="319">
        <v>2022</v>
      </c>
      <c r="BG700" s="319" t="s">
        <v>2324</v>
      </c>
      <c r="BH700" s="319" t="s">
        <v>2327</v>
      </c>
      <c r="BI700" s="332"/>
    </row>
    <row r="701" spans="1:61" s="562" customFormat="1" ht="47.25">
      <c r="A701" s="553"/>
      <c r="B701" s="554" t="s">
        <v>1256</v>
      </c>
      <c r="C701" s="555" t="s">
        <v>1257</v>
      </c>
      <c r="D701" s="557" t="s">
        <v>1258</v>
      </c>
      <c r="E701" s="557" t="s">
        <v>206</v>
      </c>
      <c r="F701" s="558" t="s">
        <v>1259</v>
      </c>
      <c r="G701" s="550">
        <v>5500</v>
      </c>
      <c r="H701" s="550">
        <v>5500</v>
      </c>
      <c r="I701" s="550"/>
      <c r="J701" s="550"/>
      <c r="K701" s="550">
        <v>5500</v>
      </c>
      <c r="L701" s="550">
        <v>5500</v>
      </c>
      <c r="M701" s="989">
        <v>316.75199999999995</v>
      </c>
      <c r="N701" s="550">
        <v>316.75199999999995</v>
      </c>
      <c r="O701" s="658"/>
      <c r="P701" s="658"/>
      <c r="Q701" s="550"/>
      <c r="R701" s="550"/>
      <c r="S701" s="550">
        <f t="shared" si="320"/>
        <v>2000</v>
      </c>
      <c r="T701" s="550">
        <v>2000</v>
      </c>
      <c r="U701" s="550"/>
      <c r="V701" s="550"/>
      <c r="W701" s="658">
        <f t="shared" si="321"/>
        <v>0</v>
      </c>
      <c r="X701" s="658"/>
      <c r="Y701" s="550"/>
      <c r="Z701" s="550"/>
      <c r="AA701" s="589">
        <f t="shared" si="322"/>
        <v>1377.7092</v>
      </c>
      <c r="AB701" s="589">
        <v>1377.7092</v>
      </c>
      <c r="AC701" s="550"/>
      <c r="AD701" s="550"/>
      <c r="AE701" s="589">
        <f t="shared" si="323"/>
        <v>0</v>
      </c>
      <c r="AF701" s="658"/>
      <c r="AG701" s="550"/>
      <c r="AH701" s="550"/>
      <c r="AI701" s="589">
        <f t="shared" si="324"/>
        <v>2000</v>
      </c>
      <c r="AJ701" s="550">
        <v>2000</v>
      </c>
      <c r="AK701" s="550"/>
      <c r="AL701" s="550"/>
      <c r="AM701" s="589">
        <f t="shared" si="325"/>
        <v>2000</v>
      </c>
      <c r="AN701" s="550">
        <v>2000</v>
      </c>
      <c r="AO701" s="550">
        <v>0</v>
      </c>
      <c r="AP701" s="550"/>
      <c r="AQ701" s="550">
        <f t="shared" si="326"/>
        <v>3500</v>
      </c>
      <c r="AR701" s="550">
        <v>3500</v>
      </c>
      <c r="AS701" s="550"/>
      <c r="AT701" s="550"/>
      <c r="AU701" s="550"/>
      <c r="AV701" s="550">
        <f t="shared" si="327"/>
        <v>3500</v>
      </c>
      <c r="AW701" s="550">
        <v>3500</v>
      </c>
      <c r="AX701" s="550"/>
      <c r="AY701" s="550"/>
      <c r="AZ701" s="550"/>
      <c r="BA701" s="560"/>
      <c r="BB701" s="560"/>
      <c r="BC701" s="560"/>
      <c r="BD701" s="560"/>
      <c r="BE701" s="913">
        <f t="shared" si="313"/>
        <v>0</v>
      </c>
      <c r="BF701" s="527">
        <v>2023</v>
      </c>
      <c r="BG701" s="527" t="s">
        <v>2324</v>
      </c>
      <c r="BH701" s="527" t="s">
        <v>2327</v>
      </c>
      <c r="BI701" s="561"/>
    </row>
    <row r="702" spans="1:61" s="562" customFormat="1" ht="47.25">
      <c r="A702" s="553"/>
      <c r="B702" s="554" t="s">
        <v>1260</v>
      </c>
      <c r="C702" s="555" t="s">
        <v>1238</v>
      </c>
      <c r="D702" s="557" t="s">
        <v>1261</v>
      </c>
      <c r="E702" s="557" t="s">
        <v>206</v>
      </c>
      <c r="F702" s="558" t="s">
        <v>1262</v>
      </c>
      <c r="G702" s="550">
        <v>38137</v>
      </c>
      <c r="H702" s="550">
        <v>38137</v>
      </c>
      <c r="I702" s="550"/>
      <c r="J702" s="550"/>
      <c r="K702" s="550">
        <v>38137</v>
      </c>
      <c r="L702" s="550">
        <v>38137</v>
      </c>
      <c r="M702" s="989">
        <v>1837.0159999999998</v>
      </c>
      <c r="N702" s="550">
        <v>1837.0159999999998</v>
      </c>
      <c r="O702" s="658"/>
      <c r="P702" s="658"/>
      <c r="Q702" s="550"/>
      <c r="R702" s="550"/>
      <c r="S702" s="550">
        <f t="shared" si="320"/>
        <v>5137</v>
      </c>
      <c r="T702" s="550">
        <v>5137</v>
      </c>
      <c r="U702" s="550"/>
      <c r="V702" s="550"/>
      <c r="W702" s="658">
        <f t="shared" si="321"/>
        <v>0</v>
      </c>
      <c r="X702" s="658"/>
      <c r="Y702" s="550"/>
      <c r="Z702" s="550"/>
      <c r="AA702" s="589">
        <f t="shared" si="322"/>
        <v>1837.0160000000001</v>
      </c>
      <c r="AB702" s="589">
        <v>1837.0160000000001</v>
      </c>
      <c r="AC702" s="550"/>
      <c r="AD702" s="550"/>
      <c r="AE702" s="589">
        <f t="shared" si="323"/>
        <v>0</v>
      </c>
      <c r="AF702" s="658"/>
      <c r="AG702" s="550"/>
      <c r="AH702" s="550"/>
      <c r="AI702" s="589">
        <f t="shared" si="324"/>
        <v>5137</v>
      </c>
      <c r="AJ702" s="550">
        <v>5137</v>
      </c>
      <c r="AK702" s="550"/>
      <c r="AL702" s="550"/>
      <c r="AM702" s="589">
        <f t="shared" si="325"/>
        <v>5137</v>
      </c>
      <c r="AN702" s="550">
        <v>5137</v>
      </c>
      <c r="AO702" s="550">
        <v>0</v>
      </c>
      <c r="AP702" s="550"/>
      <c r="AQ702" s="550">
        <f t="shared" si="326"/>
        <v>33000</v>
      </c>
      <c r="AR702" s="550">
        <v>33000</v>
      </c>
      <c r="AS702" s="550"/>
      <c r="AT702" s="550"/>
      <c r="AU702" s="550"/>
      <c r="AV702" s="550">
        <f t="shared" si="327"/>
        <v>33000</v>
      </c>
      <c r="AW702" s="550">
        <v>33000</v>
      </c>
      <c r="AX702" s="550"/>
      <c r="AY702" s="550"/>
      <c r="AZ702" s="550"/>
      <c r="BA702" s="560"/>
      <c r="BB702" s="560"/>
      <c r="BC702" s="560"/>
      <c r="BD702" s="560"/>
      <c r="BE702" s="913">
        <f t="shared" si="313"/>
        <v>0</v>
      </c>
      <c r="BF702" s="527">
        <v>2023</v>
      </c>
      <c r="BG702" s="527" t="s">
        <v>2324</v>
      </c>
      <c r="BH702" s="527" t="s">
        <v>2327</v>
      </c>
      <c r="BI702" s="561"/>
    </row>
    <row r="703" spans="1:61" s="562" customFormat="1" ht="31.5" hidden="1">
      <c r="A703" s="553"/>
      <c r="B703" s="554" t="s">
        <v>1288</v>
      </c>
      <c r="C703" s="555" t="s">
        <v>1245</v>
      </c>
      <c r="D703" s="557" t="s">
        <v>1289</v>
      </c>
      <c r="E703" s="557" t="s">
        <v>206</v>
      </c>
      <c r="F703" s="558" t="s">
        <v>1290</v>
      </c>
      <c r="G703" s="550">
        <v>3600</v>
      </c>
      <c r="H703" s="550">
        <v>3600</v>
      </c>
      <c r="I703" s="550"/>
      <c r="J703" s="550"/>
      <c r="K703" s="550">
        <v>3600</v>
      </c>
      <c r="L703" s="550">
        <v>3600</v>
      </c>
      <c r="M703" s="989">
        <v>208.4</v>
      </c>
      <c r="N703" s="550">
        <v>208.4</v>
      </c>
      <c r="O703" s="658"/>
      <c r="P703" s="658"/>
      <c r="Q703" s="550"/>
      <c r="R703" s="550"/>
      <c r="S703" s="550">
        <f>SUM(T703:V703)</f>
        <v>3600</v>
      </c>
      <c r="T703" s="550">
        <v>3600</v>
      </c>
      <c r="U703" s="550"/>
      <c r="V703" s="550"/>
      <c r="W703" s="658">
        <f>SUM(X703:Z703)</f>
        <v>0</v>
      </c>
      <c r="X703" s="658"/>
      <c r="Y703" s="550"/>
      <c r="Z703" s="550"/>
      <c r="AA703" s="589">
        <f>SUM(AB703:AD703)</f>
        <v>1009.1798</v>
      </c>
      <c r="AB703" s="589">
        <v>1009.1798</v>
      </c>
      <c r="AC703" s="550"/>
      <c r="AD703" s="550"/>
      <c r="AE703" s="589">
        <f>SUM(AF703:AH703)</f>
        <v>0</v>
      </c>
      <c r="AF703" s="658"/>
      <c r="AG703" s="550"/>
      <c r="AH703" s="550"/>
      <c r="AI703" s="589">
        <f>SUM(AJ703:AL703)</f>
        <v>3600</v>
      </c>
      <c r="AJ703" s="550">
        <v>3600</v>
      </c>
      <c r="AK703" s="550"/>
      <c r="AL703" s="550"/>
      <c r="AM703" s="589">
        <f>SUM(AN703:AP703)</f>
        <v>3600</v>
      </c>
      <c r="AN703" s="550">
        <v>3600</v>
      </c>
      <c r="AO703" s="550">
        <v>0</v>
      </c>
      <c r="AP703" s="550"/>
      <c r="AQ703" s="550">
        <f>SUM(AR703:AT703)</f>
        <v>0</v>
      </c>
      <c r="AR703" s="550">
        <v>0</v>
      </c>
      <c r="AS703" s="550"/>
      <c r="AT703" s="550"/>
      <c r="AU703" s="550"/>
      <c r="AV703" s="550">
        <f>SUM(AW703:AY703)</f>
        <v>0</v>
      </c>
      <c r="AW703" s="550">
        <v>0</v>
      </c>
      <c r="AX703" s="550"/>
      <c r="AY703" s="550"/>
      <c r="AZ703" s="550"/>
      <c r="BA703" s="560"/>
      <c r="BB703" s="560"/>
      <c r="BC703" s="560"/>
      <c r="BD703" s="560"/>
      <c r="BE703" s="913">
        <f>AM703-S703</f>
        <v>0</v>
      </c>
      <c r="BF703" s="527">
        <v>2023</v>
      </c>
      <c r="BG703" s="527" t="s">
        <v>910</v>
      </c>
      <c r="BH703" s="527"/>
      <c r="BI703" s="561"/>
    </row>
    <row r="704" spans="1:61" s="562" customFormat="1" ht="47.25" hidden="1">
      <c r="A704" s="553"/>
      <c r="B704" s="554" t="s">
        <v>1291</v>
      </c>
      <c r="C704" s="555" t="s">
        <v>1134</v>
      </c>
      <c r="D704" s="557" t="s">
        <v>1289</v>
      </c>
      <c r="E704" s="557" t="s">
        <v>206</v>
      </c>
      <c r="F704" s="558" t="s">
        <v>1292</v>
      </c>
      <c r="G704" s="550">
        <v>900</v>
      </c>
      <c r="H704" s="550">
        <v>900</v>
      </c>
      <c r="I704" s="550"/>
      <c r="J704" s="550"/>
      <c r="K704" s="550">
        <v>900</v>
      </c>
      <c r="L704" s="550">
        <v>900</v>
      </c>
      <c r="M704" s="989">
        <v>43.37</v>
      </c>
      <c r="N704" s="550">
        <v>43.37</v>
      </c>
      <c r="O704" s="658"/>
      <c r="P704" s="658"/>
      <c r="Q704" s="550"/>
      <c r="R704" s="550"/>
      <c r="S704" s="550">
        <f>SUM(T704:V704)</f>
        <v>900</v>
      </c>
      <c r="T704" s="550">
        <v>900</v>
      </c>
      <c r="U704" s="550"/>
      <c r="V704" s="550"/>
      <c r="W704" s="658">
        <f>SUM(X704:Z704)</f>
        <v>0</v>
      </c>
      <c r="X704" s="658"/>
      <c r="Y704" s="550"/>
      <c r="Z704" s="550"/>
      <c r="AA704" s="589">
        <f>SUM(AB704:AD704)</f>
        <v>224.37</v>
      </c>
      <c r="AB704" s="589">
        <v>224.37</v>
      </c>
      <c r="AC704" s="550"/>
      <c r="AD704" s="550"/>
      <c r="AE704" s="589">
        <f>SUM(AF704:AH704)</f>
        <v>0</v>
      </c>
      <c r="AF704" s="658"/>
      <c r="AG704" s="550"/>
      <c r="AH704" s="550"/>
      <c r="AI704" s="589">
        <f>SUM(AJ704:AL704)</f>
        <v>900</v>
      </c>
      <c r="AJ704" s="550">
        <v>900</v>
      </c>
      <c r="AK704" s="550"/>
      <c r="AL704" s="550"/>
      <c r="AM704" s="589">
        <f>SUM(AN704:AP704)</f>
        <v>900</v>
      </c>
      <c r="AN704" s="550">
        <v>900</v>
      </c>
      <c r="AO704" s="550">
        <v>0</v>
      </c>
      <c r="AP704" s="550"/>
      <c r="AQ704" s="550">
        <f>SUM(AR704:AT704)</f>
        <v>0</v>
      </c>
      <c r="AR704" s="550">
        <v>0</v>
      </c>
      <c r="AS704" s="550"/>
      <c r="AT704" s="550"/>
      <c r="AU704" s="550"/>
      <c r="AV704" s="550">
        <f>SUM(AW704:AY704)</f>
        <v>0</v>
      </c>
      <c r="AW704" s="550">
        <v>0</v>
      </c>
      <c r="AX704" s="550"/>
      <c r="AY704" s="550"/>
      <c r="AZ704" s="550"/>
      <c r="BA704" s="560"/>
      <c r="BB704" s="560"/>
      <c r="BC704" s="560"/>
      <c r="BD704" s="560"/>
      <c r="BE704" s="913">
        <f>AM704-S704</f>
        <v>0</v>
      </c>
      <c r="BF704" s="527">
        <v>2023</v>
      </c>
      <c r="BG704" s="527" t="s">
        <v>910</v>
      </c>
      <c r="BH704" s="527"/>
      <c r="BI704" s="561"/>
    </row>
    <row r="705" spans="1:61" s="786" customFormat="1" ht="31.5" hidden="1">
      <c r="A705" s="779"/>
      <c r="B705" s="131" t="s">
        <v>1263</v>
      </c>
      <c r="C705" s="85" t="s">
        <v>1264</v>
      </c>
      <c r="D705" s="85" t="s">
        <v>1265</v>
      </c>
      <c r="E705" s="85" t="s">
        <v>259</v>
      </c>
      <c r="F705" s="841"/>
      <c r="G705" s="781">
        <v>5500</v>
      </c>
      <c r="H705" s="781">
        <v>5500</v>
      </c>
      <c r="I705" s="97"/>
      <c r="J705" s="97"/>
      <c r="K705" s="781">
        <v>5500</v>
      </c>
      <c r="L705" s="781">
        <v>5500</v>
      </c>
      <c r="M705" s="990"/>
      <c r="N705" s="97"/>
      <c r="O705" s="782"/>
      <c r="P705" s="782"/>
      <c r="Q705" s="97"/>
      <c r="R705" s="97"/>
      <c r="S705" s="97">
        <f t="shared" si="320"/>
        <v>0</v>
      </c>
      <c r="T705" s="97"/>
      <c r="U705" s="97"/>
      <c r="V705" s="97"/>
      <c r="W705" s="782">
        <f t="shared" si="321"/>
        <v>0</v>
      </c>
      <c r="X705" s="782"/>
      <c r="Y705" s="97"/>
      <c r="Z705" s="97"/>
      <c r="AA705" s="783">
        <f t="shared" si="322"/>
        <v>0</v>
      </c>
      <c r="AB705" s="783"/>
      <c r="AC705" s="97"/>
      <c r="AD705" s="97"/>
      <c r="AE705" s="783">
        <f t="shared" si="323"/>
        <v>0</v>
      </c>
      <c r="AF705" s="782"/>
      <c r="AG705" s="97"/>
      <c r="AH705" s="97"/>
      <c r="AI705" s="783">
        <f t="shared" si="324"/>
        <v>0</v>
      </c>
      <c r="AJ705" s="97"/>
      <c r="AK705" s="97"/>
      <c r="AL705" s="97"/>
      <c r="AM705" s="783">
        <f t="shared" si="325"/>
        <v>0</v>
      </c>
      <c r="AN705" s="97"/>
      <c r="AO705" s="97"/>
      <c r="AP705" s="97"/>
      <c r="AQ705" s="781">
        <f t="shared" si="326"/>
        <v>5500</v>
      </c>
      <c r="AR705" s="781">
        <v>5500</v>
      </c>
      <c r="AS705" s="97"/>
      <c r="AT705" s="97"/>
      <c r="AU705" s="97"/>
      <c r="AV705" s="781">
        <f t="shared" si="327"/>
        <v>5500</v>
      </c>
      <c r="AW705" s="781">
        <v>5500</v>
      </c>
      <c r="AX705" s="97"/>
      <c r="AY705" s="97"/>
      <c r="AZ705" s="97"/>
      <c r="BA705" s="784"/>
      <c r="BB705" s="784"/>
      <c r="BC705" s="784"/>
      <c r="BD705" s="784"/>
      <c r="BE705" s="914">
        <f t="shared" si="313"/>
        <v>0</v>
      </c>
      <c r="BF705" s="197">
        <v>2024</v>
      </c>
      <c r="BG705" s="197" t="s">
        <v>2323</v>
      </c>
      <c r="BH705" s="197" t="s">
        <v>2327</v>
      </c>
      <c r="BI705" s="785"/>
    </row>
    <row r="706" spans="1:61" s="786" customFormat="1" ht="31.5" hidden="1">
      <c r="A706" s="779"/>
      <c r="B706" s="131" t="s">
        <v>1266</v>
      </c>
      <c r="C706" s="85" t="s">
        <v>1267</v>
      </c>
      <c r="D706" s="85" t="s">
        <v>1268</v>
      </c>
      <c r="E706" s="85" t="s">
        <v>259</v>
      </c>
      <c r="F706" s="841"/>
      <c r="G706" s="781">
        <v>1000</v>
      </c>
      <c r="H706" s="781">
        <v>1000</v>
      </c>
      <c r="I706" s="97"/>
      <c r="J706" s="97"/>
      <c r="K706" s="781">
        <v>1000</v>
      </c>
      <c r="L706" s="781">
        <v>1000</v>
      </c>
      <c r="M706" s="990"/>
      <c r="N706" s="97"/>
      <c r="O706" s="782"/>
      <c r="P706" s="782"/>
      <c r="Q706" s="97"/>
      <c r="R706" s="97"/>
      <c r="S706" s="97">
        <f t="shared" si="320"/>
        <v>0</v>
      </c>
      <c r="T706" s="97"/>
      <c r="U706" s="97"/>
      <c r="V706" s="97"/>
      <c r="W706" s="782">
        <f t="shared" si="321"/>
        <v>0</v>
      </c>
      <c r="X706" s="782"/>
      <c r="Y706" s="97"/>
      <c r="Z706" s="97"/>
      <c r="AA706" s="783">
        <f t="shared" si="322"/>
        <v>0</v>
      </c>
      <c r="AB706" s="783"/>
      <c r="AC706" s="97"/>
      <c r="AD706" s="97"/>
      <c r="AE706" s="783">
        <f t="shared" si="323"/>
        <v>0</v>
      </c>
      <c r="AF706" s="782"/>
      <c r="AG706" s="97"/>
      <c r="AH706" s="97"/>
      <c r="AI706" s="783">
        <f t="shared" si="324"/>
        <v>0</v>
      </c>
      <c r="AJ706" s="97"/>
      <c r="AK706" s="97"/>
      <c r="AL706" s="97"/>
      <c r="AM706" s="783">
        <f t="shared" si="325"/>
        <v>0</v>
      </c>
      <c r="AN706" s="97"/>
      <c r="AO706" s="97"/>
      <c r="AP706" s="97"/>
      <c r="AQ706" s="781">
        <f t="shared" si="326"/>
        <v>1000</v>
      </c>
      <c r="AR706" s="781">
        <v>1000</v>
      </c>
      <c r="AS706" s="97"/>
      <c r="AT706" s="97"/>
      <c r="AU706" s="97"/>
      <c r="AV706" s="781">
        <f t="shared" si="327"/>
        <v>1000</v>
      </c>
      <c r="AW706" s="781">
        <v>1000</v>
      </c>
      <c r="AX706" s="97"/>
      <c r="AY706" s="97"/>
      <c r="AZ706" s="97"/>
      <c r="BA706" s="784"/>
      <c r="BB706" s="784"/>
      <c r="BC706" s="784"/>
      <c r="BD706" s="784"/>
      <c r="BE706" s="914">
        <f t="shared" si="313"/>
        <v>0</v>
      </c>
      <c r="BF706" s="197">
        <v>2024</v>
      </c>
      <c r="BG706" s="197" t="s">
        <v>2323</v>
      </c>
      <c r="BH706" s="197" t="s">
        <v>2327</v>
      </c>
      <c r="BI706" s="785"/>
    </row>
    <row r="707" spans="1:61" s="786" customFormat="1" ht="31.5" hidden="1">
      <c r="A707" s="779"/>
      <c r="B707" s="131" t="s">
        <v>1293</v>
      </c>
      <c r="C707" s="85" t="s">
        <v>1294</v>
      </c>
      <c r="D707" s="85" t="s">
        <v>1295</v>
      </c>
      <c r="E707" s="85" t="s">
        <v>259</v>
      </c>
      <c r="F707" s="842"/>
      <c r="G707" s="781">
        <v>5100</v>
      </c>
      <c r="H707" s="781">
        <v>5100</v>
      </c>
      <c r="I707" s="97"/>
      <c r="J707" s="97"/>
      <c r="K707" s="781">
        <v>5100</v>
      </c>
      <c r="L707" s="781">
        <v>5100</v>
      </c>
      <c r="M707" s="990"/>
      <c r="N707" s="97"/>
      <c r="O707" s="782"/>
      <c r="P707" s="782"/>
      <c r="Q707" s="97"/>
      <c r="R707" s="97"/>
      <c r="S707" s="97">
        <f t="shared" si="320"/>
        <v>0</v>
      </c>
      <c r="T707" s="97"/>
      <c r="U707" s="97"/>
      <c r="V707" s="97"/>
      <c r="W707" s="782">
        <f t="shared" si="321"/>
        <v>0</v>
      </c>
      <c r="X707" s="782"/>
      <c r="Y707" s="97"/>
      <c r="Z707" s="97"/>
      <c r="AA707" s="783">
        <f t="shared" si="322"/>
        <v>0</v>
      </c>
      <c r="AB707" s="783"/>
      <c r="AC707" s="97"/>
      <c r="AD707" s="97"/>
      <c r="AE707" s="783">
        <f t="shared" si="323"/>
        <v>0</v>
      </c>
      <c r="AF707" s="782"/>
      <c r="AG707" s="97"/>
      <c r="AH707" s="97"/>
      <c r="AI707" s="783">
        <f t="shared" si="324"/>
        <v>0</v>
      </c>
      <c r="AJ707" s="97"/>
      <c r="AK707" s="97"/>
      <c r="AL707" s="97"/>
      <c r="AM707" s="783">
        <f t="shared" si="325"/>
        <v>0</v>
      </c>
      <c r="AN707" s="97"/>
      <c r="AO707" s="97"/>
      <c r="AP707" s="97"/>
      <c r="AQ707" s="781">
        <f t="shared" si="326"/>
        <v>5100</v>
      </c>
      <c r="AR707" s="781">
        <v>5100</v>
      </c>
      <c r="AS707" s="97"/>
      <c r="AT707" s="97"/>
      <c r="AU707" s="97"/>
      <c r="AV707" s="781">
        <f t="shared" si="327"/>
        <v>5100</v>
      </c>
      <c r="AW707" s="781">
        <v>5100</v>
      </c>
      <c r="AX707" s="97"/>
      <c r="AY707" s="97"/>
      <c r="AZ707" s="97"/>
      <c r="BA707" s="784"/>
      <c r="BB707" s="784"/>
      <c r="BC707" s="784"/>
      <c r="BD707" s="784"/>
      <c r="BE707" s="914">
        <f t="shared" si="313"/>
        <v>0</v>
      </c>
      <c r="BF707" s="197">
        <v>2024</v>
      </c>
      <c r="BG707" s="197" t="s">
        <v>2323</v>
      </c>
      <c r="BH707" s="197" t="s">
        <v>2327</v>
      </c>
      <c r="BI707" s="785"/>
    </row>
    <row r="708" spans="1:61" s="786" customFormat="1" ht="31.5" hidden="1">
      <c r="A708" s="779"/>
      <c r="B708" s="131" t="s">
        <v>1296</v>
      </c>
      <c r="C708" s="85" t="s">
        <v>1297</v>
      </c>
      <c r="D708" s="85" t="s">
        <v>1298</v>
      </c>
      <c r="E708" s="85" t="s">
        <v>259</v>
      </c>
      <c r="F708" s="842"/>
      <c r="G708" s="781">
        <v>7700</v>
      </c>
      <c r="H708" s="781">
        <v>7700</v>
      </c>
      <c r="I708" s="97"/>
      <c r="J708" s="97"/>
      <c r="K708" s="781">
        <v>7700</v>
      </c>
      <c r="L708" s="781">
        <v>7700</v>
      </c>
      <c r="M708" s="990"/>
      <c r="N708" s="97"/>
      <c r="O708" s="782"/>
      <c r="P708" s="782"/>
      <c r="Q708" s="97"/>
      <c r="R708" s="97"/>
      <c r="S708" s="97">
        <f t="shared" si="320"/>
        <v>0</v>
      </c>
      <c r="T708" s="97"/>
      <c r="U708" s="97"/>
      <c r="V708" s="97"/>
      <c r="W708" s="782">
        <f t="shared" si="321"/>
        <v>0</v>
      </c>
      <c r="X708" s="782"/>
      <c r="Y708" s="97"/>
      <c r="Z708" s="97"/>
      <c r="AA708" s="783">
        <f t="shared" si="322"/>
        <v>0</v>
      </c>
      <c r="AB708" s="783"/>
      <c r="AC708" s="97"/>
      <c r="AD708" s="97"/>
      <c r="AE708" s="783">
        <f t="shared" si="323"/>
        <v>0</v>
      </c>
      <c r="AF708" s="782"/>
      <c r="AG708" s="97"/>
      <c r="AH708" s="97"/>
      <c r="AI708" s="783">
        <f t="shared" si="324"/>
        <v>0</v>
      </c>
      <c r="AJ708" s="97"/>
      <c r="AK708" s="97"/>
      <c r="AL708" s="97"/>
      <c r="AM708" s="783">
        <f t="shared" si="325"/>
        <v>0</v>
      </c>
      <c r="AN708" s="97"/>
      <c r="AO708" s="97"/>
      <c r="AP708" s="97"/>
      <c r="AQ708" s="781">
        <f t="shared" si="326"/>
        <v>7700</v>
      </c>
      <c r="AR708" s="781">
        <v>7700</v>
      </c>
      <c r="AS708" s="97"/>
      <c r="AT708" s="97"/>
      <c r="AU708" s="97"/>
      <c r="AV708" s="781">
        <f t="shared" si="327"/>
        <v>7700</v>
      </c>
      <c r="AW708" s="781">
        <v>7700</v>
      </c>
      <c r="AX708" s="97"/>
      <c r="AY708" s="97"/>
      <c r="AZ708" s="97"/>
      <c r="BA708" s="784"/>
      <c r="BB708" s="784"/>
      <c r="BC708" s="784"/>
      <c r="BD708" s="784"/>
      <c r="BE708" s="914">
        <f t="shared" si="313"/>
        <v>0</v>
      </c>
      <c r="BF708" s="197">
        <v>2024</v>
      </c>
      <c r="BG708" s="197" t="s">
        <v>2323</v>
      </c>
      <c r="BH708" s="197" t="s">
        <v>2327</v>
      </c>
      <c r="BI708" s="785"/>
    </row>
    <row r="709" spans="1:61" s="786" customFormat="1" ht="31.5" hidden="1">
      <c r="A709" s="779"/>
      <c r="B709" s="131" t="s">
        <v>1299</v>
      </c>
      <c r="C709" s="85" t="s">
        <v>1300</v>
      </c>
      <c r="D709" s="85" t="s">
        <v>1301</v>
      </c>
      <c r="E709" s="85" t="s">
        <v>259</v>
      </c>
      <c r="F709" s="842"/>
      <c r="G709" s="781">
        <v>5100</v>
      </c>
      <c r="H709" s="781">
        <v>5100</v>
      </c>
      <c r="I709" s="97"/>
      <c r="J709" s="97"/>
      <c r="K709" s="781">
        <v>5100</v>
      </c>
      <c r="L709" s="781">
        <v>5100</v>
      </c>
      <c r="M709" s="990"/>
      <c r="N709" s="97"/>
      <c r="O709" s="782"/>
      <c r="P709" s="782"/>
      <c r="Q709" s="97"/>
      <c r="R709" s="97"/>
      <c r="S709" s="97">
        <f t="shared" si="320"/>
        <v>0</v>
      </c>
      <c r="T709" s="97"/>
      <c r="U709" s="97"/>
      <c r="V709" s="97"/>
      <c r="W709" s="782">
        <f t="shared" si="321"/>
        <v>0</v>
      </c>
      <c r="X709" s="782"/>
      <c r="Y709" s="97"/>
      <c r="Z709" s="97"/>
      <c r="AA709" s="783">
        <f t="shared" si="322"/>
        <v>0</v>
      </c>
      <c r="AB709" s="783"/>
      <c r="AC709" s="97"/>
      <c r="AD709" s="97"/>
      <c r="AE709" s="783">
        <f t="shared" si="323"/>
        <v>0</v>
      </c>
      <c r="AF709" s="782"/>
      <c r="AG709" s="97"/>
      <c r="AH709" s="97"/>
      <c r="AI709" s="783">
        <f t="shared" si="324"/>
        <v>0</v>
      </c>
      <c r="AJ709" s="97"/>
      <c r="AK709" s="97"/>
      <c r="AL709" s="97"/>
      <c r="AM709" s="783">
        <f t="shared" si="325"/>
        <v>0</v>
      </c>
      <c r="AN709" s="97"/>
      <c r="AO709" s="97"/>
      <c r="AP709" s="97"/>
      <c r="AQ709" s="781">
        <f t="shared" si="326"/>
        <v>5100</v>
      </c>
      <c r="AR709" s="781">
        <v>5100</v>
      </c>
      <c r="AS709" s="97"/>
      <c r="AT709" s="97"/>
      <c r="AU709" s="97"/>
      <c r="AV709" s="781">
        <f t="shared" si="327"/>
        <v>5100</v>
      </c>
      <c r="AW709" s="781">
        <v>5100</v>
      </c>
      <c r="AX709" s="97"/>
      <c r="AY709" s="97"/>
      <c r="AZ709" s="97"/>
      <c r="BA709" s="784"/>
      <c r="BB709" s="784"/>
      <c r="BC709" s="784"/>
      <c r="BD709" s="784"/>
      <c r="BE709" s="914">
        <f t="shared" si="313"/>
        <v>0</v>
      </c>
      <c r="BF709" s="197">
        <v>2024</v>
      </c>
      <c r="BG709" s="197" t="s">
        <v>2323</v>
      </c>
      <c r="BH709" s="197" t="s">
        <v>2327</v>
      </c>
      <c r="BI709" s="785"/>
    </row>
    <row r="710" spans="1:61" s="786" customFormat="1" ht="31.5" hidden="1">
      <c r="A710" s="779"/>
      <c r="B710" s="131" t="s">
        <v>1302</v>
      </c>
      <c r="C710" s="85" t="s">
        <v>1216</v>
      </c>
      <c r="D710" s="85" t="s">
        <v>1303</v>
      </c>
      <c r="E710" s="85" t="s">
        <v>259</v>
      </c>
      <c r="F710" s="842"/>
      <c r="G710" s="781">
        <v>7000</v>
      </c>
      <c r="H710" s="781">
        <v>7000</v>
      </c>
      <c r="I710" s="97"/>
      <c r="J710" s="97"/>
      <c r="K710" s="781">
        <v>7000</v>
      </c>
      <c r="L710" s="781">
        <v>7000</v>
      </c>
      <c r="M710" s="990"/>
      <c r="N710" s="97"/>
      <c r="O710" s="782"/>
      <c r="P710" s="782"/>
      <c r="Q710" s="97"/>
      <c r="R710" s="97"/>
      <c r="S710" s="97">
        <f t="shared" si="320"/>
        <v>0</v>
      </c>
      <c r="T710" s="97"/>
      <c r="U710" s="97"/>
      <c r="V710" s="97"/>
      <c r="W710" s="782">
        <f t="shared" si="321"/>
        <v>0</v>
      </c>
      <c r="X710" s="782"/>
      <c r="Y710" s="97"/>
      <c r="Z710" s="97"/>
      <c r="AA710" s="783">
        <f t="shared" si="322"/>
        <v>0</v>
      </c>
      <c r="AB710" s="783"/>
      <c r="AC710" s="97"/>
      <c r="AD710" s="97"/>
      <c r="AE710" s="783">
        <f t="shared" si="323"/>
        <v>0</v>
      </c>
      <c r="AF710" s="782"/>
      <c r="AG710" s="97"/>
      <c r="AH710" s="97"/>
      <c r="AI710" s="783">
        <f t="shared" si="324"/>
        <v>0</v>
      </c>
      <c r="AJ710" s="97"/>
      <c r="AK710" s="97"/>
      <c r="AL710" s="97"/>
      <c r="AM710" s="783">
        <f t="shared" si="325"/>
        <v>0</v>
      </c>
      <c r="AN710" s="97"/>
      <c r="AO710" s="97"/>
      <c r="AP710" s="97"/>
      <c r="AQ710" s="781">
        <f t="shared" si="326"/>
        <v>7000</v>
      </c>
      <c r="AR710" s="781">
        <v>7000</v>
      </c>
      <c r="AS710" s="97"/>
      <c r="AT710" s="97"/>
      <c r="AU710" s="97"/>
      <c r="AV710" s="781">
        <f t="shared" si="327"/>
        <v>7000</v>
      </c>
      <c r="AW710" s="781">
        <v>7000</v>
      </c>
      <c r="AX710" s="97"/>
      <c r="AY710" s="97"/>
      <c r="AZ710" s="97"/>
      <c r="BA710" s="784"/>
      <c r="BB710" s="784"/>
      <c r="BC710" s="784"/>
      <c r="BD710" s="784"/>
      <c r="BE710" s="914">
        <f t="shared" si="313"/>
        <v>0</v>
      </c>
      <c r="BF710" s="197">
        <v>2024</v>
      </c>
      <c r="BG710" s="197" t="s">
        <v>2323</v>
      </c>
      <c r="BH710" s="197" t="s">
        <v>2327</v>
      </c>
      <c r="BI710" s="785"/>
    </row>
    <row r="711" spans="1:61" s="786" customFormat="1" ht="25.5" hidden="1">
      <c r="A711" s="779"/>
      <c r="B711" s="131" t="s">
        <v>1304</v>
      </c>
      <c r="C711" s="85" t="s">
        <v>1212</v>
      </c>
      <c r="D711" s="85" t="s">
        <v>1305</v>
      </c>
      <c r="E711" s="85" t="s">
        <v>259</v>
      </c>
      <c r="F711" s="842"/>
      <c r="G711" s="781">
        <v>1000</v>
      </c>
      <c r="H711" s="781">
        <v>1000</v>
      </c>
      <c r="I711" s="97"/>
      <c r="J711" s="97"/>
      <c r="K711" s="781">
        <v>1000</v>
      </c>
      <c r="L711" s="781">
        <v>1000</v>
      </c>
      <c r="M711" s="990"/>
      <c r="N711" s="97"/>
      <c r="O711" s="782"/>
      <c r="P711" s="782"/>
      <c r="Q711" s="97"/>
      <c r="R711" s="97"/>
      <c r="S711" s="97">
        <f t="shared" si="320"/>
        <v>0</v>
      </c>
      <c r="T711" s="97"/>
      <c r="U711" s="97"/>
      <c r="V711" s="97"/>
      <c r="W711" s="782">
        <f t="shared" si="321"/>
        <v>0</v>
      </c>
      <c r="X711" s="782"/>
      <c r="Y711" s="97"/>
      <c r="Z711" s="97"/>
      <c r="AA711" s="783">
        <f t="shared" si="322"/>
        <v>0</v>
      </c>
      <c r="AB711" s="783"/>
      <c r="AC711" s="97"/>
      <c r="AD711" s="97"/>
      <c r="AE711" s="783">
        <f t="shared" si="323"/>
        <v>0</v>
      </c>
      <c r="AF711" s="782"/>
      <c r="AG711" s="97"/>
      <c r="AH711" s="97"/>
      <c r="AI711" s="783">
        <f t="shared" si="324"/>
        <v>0</v>
      </c>
      <c r="AJ711" s="97"/>
      <c r="AK711" s="97"/>
      <c r="AL711" s="97"/>
      <c r="AM711" s="783">
        <f t="shared" si="325"/>
        <v>0</v>
      </c>
      <c r="AN711" s="97"/>
      <c r="AO711" s="97"/>
      <c r="AP711" s="97"/>
      <c r="AQ711" s="781">
        <f t="shared" si="326"/>
        <v>1000</v>
      </c>
      <c r="AR711" s="781">
        <v>1000</v>
      </c>
      <c r="AS711" s="97"/>
      <c r="AT711" s="97"/>
      <c r="AU711" s="97"/>
      <c r="AV711" s="781">
        <f t="shared" si="327"/>
        <v>1000</v>
      </c>
      <c r="AW711" s="781">
        <v>1000</v>
      </c>
      <c r="AX711" s="97"/>
      <c r="AY711" s="97"/>
      <c r="AZ711" s="97"/>
      <c r="BA711" s="784"/>
      <c r="BB711" s="784"/>
      <c r="BC711" s="784"/>
      <c r="BD711" s="784"/>
      <c r="BE711" s="914">
        <f t="shared" si="313"/>
        <v>0</v>
      </c>
      <c r="BF711" s="197">
        <v>2024</v>
      </c>
      <c r="BG711" s="197" t="s">
        <v>2323</v>
      </c>
      <c r="BH711" s="197" t="s">
        <v>2327</v>
      </c>
      <c r="BI711" s="785"/>
    </row>
    <row r="712" spans="1:61" s="786" customFormat="1" ht="31.5" hidden="1">
      <c r="A712" s="779"/>
      <c r="B712" s="131" t="s">
        <v>1306</v>
      </c>
      <c r="C712" s="85" t="s">
        <v>1212</v>
      </c>
      <c r="D712" s="85" t="s">
        <v>1307</v>
      </c>
      <c r="E712" s="85" t="s">
        <v>259</v>
      </c>
      <c r="F712" s="842"/>
      <c r="G712" s="781">
        <v>1000</v>
      </c>
      <c r="H712" s="781">
        <v>1000</v>
      </c>
      <c r="I712" s="97"/>
      <c r="J712" s="97"/>
      <c r="K712" s="781">
        <v>1000</v>
      </c>
      <c r="L712" s="781">
        <v>1000</v>
      </c>
      <c r="M712" s="990"/>
      <c r="N712" s="97"/>
      <c r="O712" s="782"/>
      <c r="P712" s="782"/>
      <c r="Q712" s="97"/>
      <c r="R712" s="97"/>
      <c r="S712" s="97">
        <f t="shared" si="320"/>
        <v>0</v>
      </c>
      <c r="T712" s="97"/>
      <c r="U712" s="97"/>
      <c r="V712" s="97"/>
      <c r="W712" s="782">
        <f t="shared" si="321"/>
        <v>0</v>
      </c>
      <c r="X712" s="782"/>
      <c r="Y712" s="97"/>
      <c r="Z712" s="97"/>
      <c r="AA712" s="783">
        <f t="shared" si="322"/>
        <v>0</v>
      </c>
      <c r="AB712" s="783"/>
      <c r="AC712" s="97"/>
      <c r="AD712" s="97"/>
      <c r="AE712" s="783">
        <f t="shared" si="323"/>
        <v>0</v>
      </c>
      <c r="AF712" s="782"/>
      <c r="AG712" s="97"/>
      <c r="AH712" s="97"/>
      <c r="AI712" s="783">
        <f t="shared" si="324"/>
        <v>0</v>
      </c>
      <c r="AJ712" s="97"/>
      <c r="AK712" s="97"/>
      <c r="AL712" s="97"/>
      <c r="AM712" s="783">
        <f t="shared" si="325"/>
        <v>0</v>
      </c>
      <c r="AN712" s="97"/>
      <c r="AO712" s="97"/>
      <c r="AP712" s="97"/>
      <c r="AQ712" s="781">
        <f t="shared" si="326"/>
        <v>1000</v>
      </c>
      <c r="AR712" s="781">
        <v>1000</v>
      </c>
      <c r="AS712" s="97"/>
      <c r="AT712" s="97"/>
      <c r="AU712" s="97"/>
      <c r="AV712" s="781">
        <f t="shared" si="327"/>
        <v>1000</v>
      </c>
      <c r="AW712" s="781">
        <v>1000</v>
      </c>
      <c r="AX712" s="97"/>
      <c r="AY712" s="97"/>
      <c r="AZ712" s="97"/>
      <c r="BA712" s="784"/>
      <c r="BB712" s="784"/>
      <c r="BC712" s="784"/>
      <c r="BD712" s="784"/>
      <c r="BE712" s="914">
        <f t="shared" si="313"/>
        <v>0</v>
      </c>
      <c r="BF712" s="197">
        <v>2024</v>
      </c>
      <c r="BG712" s="197" t="s">
        <v>2323</v>
      </c>
      <c r="BH712" s="197" t="s">
        <v>2327</v>
      </c>
      <c r="BI712" s="785"/>
    </row>
    <row r="713" spans="1:61" s="786" customFormat="1" ht="25.5" hidden="1">
      <c r="A713" s="779"/>
      <c r="B713" s="131" t="s">
        <v>1308</v>
      </c>
      <c r="C713" s="85" t="s">
        <v>1276</v>
      </c>
      <c r="D713" s="85" t="s">
        <v>1309</v>
      </c>
      <c r="E713" s="85" t="s">
        <v>259</v>
      </c>
      <c r="F713" s="842"/>
      <c r="G713" s="781">
        <v>1400</v>
      </c>
      <c r="H713" s="781">
        <v>1400</v>
      </c>
      <c r="I713" s="97"/>
      <c r="J713" s="97"/>
      <c r="K713" s="781">
        <v>1400</v>
      </c>
      <c r="L713" s="781">
        <v>1400</v>
      </c>
      <c r="M713" s="990"/>
      <c r="N713" s="97"/>
      <c r="O713" s="782"/>
      <c r="P713" s="782"/>
      <c r="Q713" s="97"/>
      <c r="R713" s="97"/>
      <c r="S713" s="97">
        <f t="shared" si="320"/>
        <v>0</v>
      </c>
      <c r="T713" s="97"/>
      <c r="U713" s="97"/>
      <c r="V713" s="97"/>
      <c r="W713" s="782">
        <f t="shared" si="321"/>
        <v>0</v>
      </c>
      <c r="X713" s="782"/>
      <c r="Y713" s="97"/>
      <c r="Z713" s="97"/>
      <c r="AA713" s="783">
        <f t="shared" si="322"/>
        <v>0</v>
      </c>
      <c r="AB713" s="783"/>
      <c r="AC713" s="97"/>
      <c r="AD713" s="97"/>
      <c r="AE713" s="783">
        <f t="shared" si="323"/>
        <v>0</v>
      </c>
      <c r="AF713" s="782"/>
      <c r="AG713" s="97"/>
      <c r="AH713" s="97"/>
      <c r="AI713" s="783">
        <f t="shared" si="324"/>
        <v>0</v>
      </c>
      <c r="AJ713" s="97"/>
      <c r="AK713" s="97"/>
      <c r="AL713" s="97"/>
      <c r="AM713" s="783">
        <f t="shared" si="325"/>
        <v>0</v>
      </c>
      <c r="AN713" s="97"/>
      <c r="AO713" s="97"/>
      <c r="AP713" s="97"/>
      <c r="AQ713" s="781">
        <f t="shared" si="326"/>
        <v>1400</v>
      </c>
      <c r="AR713" s="781">
        <v>1400</v>
      </c>
      <c r="AS713" s="97"/>
      <c r="AT713" s="97"/>
      <c r="AU713" s="97"/>
      <c r="AV713" s="781">
        <f t="shared" si="327"/>
        <v>1400</v>
      </c>
      <c r="AW713" s="781">
        <v>1400</v>
      </c>
      <c r="AX713" s="97"/>
      <c r="AY713" s="97"/>
      <c r="AZ713" s="97"/>
      <c r="BA713" s="784"/>
      <c r="BB713" s="784"/>
      <c r="BC713" s="784"/>
      <c r="BD713" s="784"/>
      <c r="BE713" s="914">
        <f t="shared" si="313"/>
        <v>0</v>
      </c>
      <c r="BF713" s="197">
        <v>2024</v>
      </c>
      <c r="BG713" s="197" t="s">
        <v>2323</v>
      </c>
      <c r="BH713" s="197" t="s">
        <v>2327</v>
      </c>
      <c r="BI713" s="785"/>
    </row>
    <row r="714" spans="1:61" s="786" customFormat="1" ht="47.25" hidden="1">
      <c r="A714" s="779"/>
      <c r="B714" s="131" t="s">
        <v>1310</v>
      </c>
      <c r="C714" s="85" t="s">
        <v>1238</v>
      </c>
      <c r="D714" s="85" t="s">
        <v>1311</v>
      </c>
      <c r="E714" s="85" t="s">
        <v>259</v>
      </c>
      <c r="F714" s="842"/>
      <c r="G714" s="781">
        <v>2000</v>
      </c>
      <c r="H714" s="781">
        <v>2000</v>
      </c>
      <c r="I714" s="97"/>
      <c r="J714" s="97"/>
      <c r="K714" s="781">
        <v>2000</v>
      </c>
      <c r="L714" s="781">
        <v>2000</v>
      </c>
      <c r="M714" s="990"/>
      <c r="N714" s="97"/>
      <c r="O714" s="782"/>
      <c r="P714" s="782"/>
      <c r="Q714" s="97"/>
      <c r="R714" s="97"/>
      <c r="S714" s="97">
        <f t="shared" si="320"/>
        <v>0</v>
      </c>
      <c r="T714" s="97"/>
      <c r="U714" s="97"/>
      <c r="V714" s="97"/>
      <c r="W714" s="782">
        <f t="shared" si="321"/>
        <v>0</v>
      </c>
      <c r="X714" s="782"/>
      <c r="Y714" s="97"/>
      <c r="Z714" s="97"/>
      <c r="AA714" s="783">
        <f t="shared" si="322"/>
        <v>0</v>
      </c>
      <c r="AB714" s="783"/>
      <c r="AC714" s="97"/>
      <c r="AD714" s="97"/>
      <c r="AE714" s="783">
        <f t="shared" si="323"/>
        <v>0</v>
      </c>
      <c r="AF714" s="782"/>
      <c r="AG714" s="97"/>
      <c r="AH714" s="97"/>
      <c r="AI714" s="783">
        <f t="shared" si="324"/>
        <v>0</v>
      </c>
      <c r="AJ714" s="97"/>
      <c r="AK714" s="97"/>
      <c r="AL714" s="97"/>
      <c r="AM714" s="783">
        <f t="shared" si="325"/>
        <v>0</v>
      </c>
      <c r="AN714" s="97"/>
      <c r="AO714" s="97"/>
      <c r="AP714" s="97"/>
      <c r="AQ714" s="781">
        <f t="shared" si="326"/>
        <v>2000</v>
      </c>
      <c r="AR714" s="781">
        <v>2000</v>
      </c>
      <c r="AS714" s="97"/>
      <c r="AT714" s="97"/>
      <c r="AU714" s="97"/>
      <c r="AV714" s="781">
        <f t="shared" si="327"/>
        <v>2000</v>
      </c>
      <c r="AW714" s="781">
        <v>2000</v>
      </c>
      <c r="AX714" s="97"/>
      <c r="AY714" s="97"/>
      <c r="AZ714" s="97"/>
      <c r="BA714" s="784"/>
      <c r="BB714" s="784"/>
      <c r="BC714" s="784"/>
      <c r="BD714" s="784"/>
      <c r="BE714" s="914">
        <f t="shared" si="313"/>
        <v>0</v>
      </c>
      <c r="BF714" s="197">
        <v>2024</v>
      </c>
      <c r="BG714" s="197" t="s">
        <v>2323</v>
      </c>
      <c r="BH714" s="197" t="s">
        <v>2327</v>
      </c>
      <c r="BI714" s="785"/>
    </row>
    <row r="715" spans="1:61" s="786" customFormat="1" ht="25.5" hidden="1">
      <c r="A715" s="779"/>
      <c r="B715" s="131" t="s">
        <v>1312</v>
      </c>
      <c r="C715" s="85" t="s">
        <v>1294</v>
      </c>
      <c r="D715" s="85">
        <v>1</v>
      </c>
      <c r="E715" s="85" t="s">
        <v>259</v>
      </c>
      <c r="F715" s="842"/>
      <c r="G715" s="781">
        <v>1000</v>
      </c>
      <c r="H715" s="781">
        <v>1000</v>
      </c>
      <c r="I715" s="97"/>
      <c r="J715" s="97"/>
      <c r="K715" s="781">
        <v>1000</v>
      </c>
      <c r="L715" s="781">
        <v>1000</v>
      </c>
      <c r="M715" s="990"/>
      <c r="N715" s="97"/>
      <c r="O715" s="782"/>
      <c r="P715" s="782"/>
      <c r="Q715" s="97"/>
      <c r="R715" s="97"/>
      <c r="S715" s="97">
        <f t="shared" si="320"/>
        <v>0</v>
      </c>
      <c r="T715" s="97"/>
      <c r="U715" s="97"/>
      <c r="V715" s="97"/>
      <c r="W715" s="782">
        <f t="shared" si="321"/>
        <v>0</v>
      </c>
      <c r="X715" s="782"/>
      <c r="Y715" s="97"/>
      <c r="Z715" s="97"/>
      <c r="AA715" s="783">
        <f t="shared" si="322"/>
        <v>0</v>
      </c>
      <c r="AB715" s="783"/>
      <c r="AC715" s="97"/>
      <c r="AD715" s="97"/>
      <c r="AE715" s="783">
        <f t="shared" si="323"/>
        <v>0</v>
      </c>
      <c r="AF715" s="782"/>
      <c r="AG715" s="97"/>
      <c r="AH715" s="97"/>
      <c r="AI715" s="783">
        <f t="shared" si="324"/>
        <v>0</v>
      </c>
      <c r="AJ715" s="97"/>
      <c r="AK715" s="97"/>
      <c r="AL715" s="97"/>
      <c r="AM715" s="783">
        <f t="shared" si="325"/>
        <v>0</v>
      </c>
      <c r="AN715" s="97"/>
      <c r="AO715" s="97"/>
      <c r="AP715" s="97"/>
      <c r="AQ715" s="781">
        <f t="shared" si="326"/>
        <v>1000</v>
      </c>
      <c r="AR715" s="781">
        <v>1000</v>
      </c>
      <c r="AS715" s="97"/>
      <c r="AT715" s="97"/>
      <c r="AU715" s="97"/>
      <c r="AV715" s="781">
        <f t="shared" si="327"/>
        <v>1000</v>
      </c>
      <c r="AW715" s="781">
        <v>1000</v>
      </c>
      <c r="AX715" s="97"/>
      <c r="AY715" s="97"/>
      <c r="AZ715" s="97"/>
      <c r="BA715" s="784"/>
      <c r="BB715" s="784"/>
      <c r="BC715" s="784"/>
      <c r="BD715" s="784"/>
      <c r="BE715" s="914">
        <f t="shared" si="313"/>
        <v>0</v>
      </c>
      <c r="BF715" s="197">
        <v>2024</v>
      </c>
      <c r="BG715" s="197" t="s">
        <v>2323</v>
      </c>
      <c r="BH715" s="197" t="s">
        <v>2327</v>
      </c>
      <c r="BI715" s="785"/>
    </row>
    <row r="716" spans="1:61" s="786" customFormat="1" ht="31.5" hidden="1">
      <c r="A716" s="779"/>
      <c r="B716" s="131" t="s">
        <v>1313</v>
      </c>
      <c r="C716" s="85" t="s">
        <v>1267</v>
      </c>
      <c r="D716" s="85" t="s">
        <v>1314</v>
      </c>
      <c r="E716" s="85" t="s">
        <v>259</v>
      </c>
      <c r="F716" s="842"/>
      <c r="G716" s="781">
        <v>3000</v>
      </c>
      <c r="H716" s="781">
        <v>3000</v>
      </c>
      <c r="I716" s="97"/>
      <c r="J716" s="97"/>
      <c r="K716" s="781">
        <v>3000</v>
      </c>
      <c r="L716" s="781">
        <v>3000</v>
      </c>
      <c r="M716" s="990"/>
      <c r="N716" s="97"/>
      <c r="O716" s="782"/>
      <c r="P716" s="782"/>
      <c r="Q716" s="97"/>
      <c r="R716" s="97"/>
      <c r="S716" s="97">
        <f t="shared" si="320"/>
        <v>0</v>
      </c>
      <c r="T716" s="97"/>
      <c r="U716" s="97"/>
      <c r="V716" s="97"/>
      <c r="W716" s="782">
        <f t="shared" si="321"/>
        <v>0</v>
      </c>
      <c r="X716" s="782"/>
      <c r="Y716" s="97"/>
      <c r="Z716" s="97"/>
      <c r="AA716" s="783">
        <f t="shared" si="322"/>
        <v>0</v>
      </c>
      <c r="AB716" s="783"/>
      <c r="AC716" s="97"/>
      <c r="AD716" s="97"/>
      <c r="AE716" s="783">
        <f t="shared" si="323"/>
        <v>0</v>
      </c>
      <c r="AF716" s="782"/>
      <c r="AG716" s="97"/>
      <c r="AH716" s="97"/>
      <c r="AI716" s="783">
        <f t="shared" si="324"/>
        <v>0</v>
      </c>
      <c r="AJ716" s="97"/>
      <c r="AK716" s="97"/>
      <c r="AL716" s="97"/>
      <c r="AM716" s="783">
        <f t="shared" si="325"/>
        <v>0</v>
      </c>
      <c r="AN716" s="97"/>
      <c r="AO716" s="97"/>
      <c r="AP716" s="97"/>
      <c r="AQ716" s="781">
        <f t="shared" si="326"/>
        <v>3000</v>
      </c>
      <c r="AR716" s="781">
        <v>3000</v>
      </c>
      <c r="AS716" s="97"/>
      <c r="AT716" s="97"/>
      <c r="AU716" s="97"/>
      <c r="AV716" s="781">
        <f t="shared" si="327"/>
        <v>3000</v>
      </c>
      <c r="AW716" s="781">
        <v>3000</v>
      </c>
      <c r="AX716" s="97"/>
      <c r="AY716" s="97"/>
      <c r="AZ716" s="97"/>
      <c r="BA716" s="784"/>
      <c r="BB716" s="784"/>
      <c r="BC716" s="784"/>
      <c r="BD716" s="784"/>
      <c r="BE716" s="914">
        <f t="shared" si="313"/>
        <v>0</v>
      </c>
      <c r="BF716" s="197">
        <v>2024</v>
      </c>
      <c r="BG716" s="197" t="s">
        <v>2323</v>
      </c>
      <c r="BH716" s="197" t="s">
        <v>2327</v>
      </c>
      <c r="BI716" s="785"/>
    </row>
    <row r="717" spans="1:61" s="28" customFormat="1" ht="18.75" hidden="1">
      <c r="A717" s="37" t="s">
        <v>56</v>
      </c>
      <c r="B717" s="48" t="s">
        <v>57</v>
      </c>
      <c r="C717" s="26"/>
      <c r="D717" s="26"/>
      <c r="E717" s="26"/>
      <c r="F717" s="91"/>
      <c r="G717" s="92">
        <f>SUM(G718:G745)</f>
        <v>216991</v>
      </c>
      <c r="H717" s="92">
        <f t="shared" ref="H717:BE717" si="338">SUM(H718:H745)</f>
        <v>216991</v>
      </c>
      <c r="I717" s="92">
        <f t="shared" si="338"/>
        <v>0</v>
      </c>
      <c r="J717" s="92">
        <f t="shared" si="338"/>
        <v>0</v>
      </c>
      <c r="K717" s="92">
        <f t="shared" si="338"/>
        <v>216991</v>
      </c>
      <c r="L717" s="92">
        <f t="shared" si="338"/>
        <v>216991</v>
      </c>
      <c r="M717" s="984">
        <f t="shared" si="338"/>
        <v>32827.19</v>
      </c>
      <c r="N717" s="92">
        <f t="shared" si="338"/>
        <v>20710.459999999995</v>
      </c>
      <c r="O717" s="92">
        <f t="shared" si="338"/>
        <v>0.1</v>
      </c>
      <c r="P717" s="92">
        <f t="shared" si="338"/>
        <v>0.1</v>
      </c>
      <c r="Q717" s="92">
        <f t="shared" si="338"/>
        <v>0</v>
      </c>
      <c r="R717" s="92">
        <f t="shared" si="338"/>
        <v>0</v>
      </c>
      <c r="S717" s="92">
        <f t="shared" si="338"/>
        <v>52335</v>
      </c>
      <c r="T717" s="92">
        <f t="shared" si="338"/>
        <v>52335</v>
      </c>
      <c r="U717" s="92">
        <f t="shared" si="338"/>
        <v>0</v>
      </c>
      <c r="V717" s="92">
        <f t="shared" si="338"/>
        <v>0</v>
      </c>
      <c r="W717" s="92">
        <f t="shared" si="338"/>
        <v>0.1</v>
      </c>
      <c r="X717" s="92">
        <f t="shared" si="338"/>
        <v>0.1</v>
      </c>
      <c r="Y717" s="92">
        <f t="shared" si="338"/>
        <v>0</v>
      </c>
      <c r="Z717" s="92">
        <f t="shared" si="338"/>
        <v>0</v>
      </c>
      <c r="AA717" s="92">
        <f t="shared" si="338"/>
        <v>16012.723</v>
      </c>
      <c r="AB717" s="92">
        <f t="shared" si="338"/>
        <v>16012.723</v>
      </c>
      <c r="AC717" s="92">
        <f t="shared" si="338"/>
        <v>0</v>
      </c>
      <c r="AD717" s="92">
        <f t="shared" si="338"/>
        <v>0</v>
      </c>
      <c r="AE717" s="92">
        <f t="shared" si="338"/>
        <v>0.1</v>
      </c>
      <c r="AF717" s="92">
        <f t="shared" si="338"/>
        <v>0.1</v>
      </c>
      <c r="AG717" s="92">
        <f t="shared" si="338"/>
        <v>0</v>
      </c>
      <c r="AH717" s="92">
        <f t="shared" si="338"/>
        <v>0</v>
      </c>
      <c r="AI717" s="92">
        <f t="shared" si="338"/>
        <v>52335</v>
      </c>
      <c r="AJ717" s="92">
        <f t="shared" si="338"/>
        <v>52335</v>
      </c>
      <c r="AK717" s="92">
        <f t="shared" si="338"/>
        <v>0</v>
      </c>
      <c r="AL717" s="92">
        <f t="shared" si="338"/>
        <v>0</v>
      </c>
      <c r="AM717" s="92">
        <f t="shared" si="338"/>
        <v>91375</v>
      </c>
      <c r="AN717" s="92">
        <f t="shared" si="338"/>
        <v>91375</v>
      </c>
      <c r="AO717" s="92">
        <f t="shared" si="338"/>
        <v>0</v>
      </c>
      <c r="AP717" s="92">
        <f t="shared" si="338"/>
        <v>0</v>
      </c>
      <c r="AQ717" s="92">
        <f t="shared" si="338"/>
        <v>125616</v>
      </c>
      <c r="AR717" s="92">
        <f t="shared" si="338"/>
        <v>125616</v>
      </c>
      <c r="AS717" s="92">
        <f t="shared" si="338"/>
        <v>0</v>
      </c>
      <c r="AT717" s="92">
        <f t="shared" si="338"/>
        <v>0</v>
      </c>
      <c r="AU717" s="92">
        <f t="shared" si="338"/>
        <v>0</v>
      </c>
      <c r="AV717" s="92">
        <f t="shared" si="338"/>
        <v>89039.5</v>
      </c>
      <c r="AW717" s="92">
        <f t="shared" si="338"/>
        <v>89039.5</v>
      </c>
      <c r="AX717" s="92">
        <f t="shared" si="338"/>
        <v>0</v>
      </c>
      <c r="AY717" s="92">
        <f t="shared" si="338"/>
        <v>0</v>
      </c>
      <c r="AZ717" s="92">
        <f t="shared" si="338"/>
        <v>0</v>
      </c>
      <c r="BA717" s="92">
        <f t="shared" si="338"/>
        <v>0</v>
      </c>
      <c r="BB717" s="92">
        <f t="shared" si="338"/>
        <v>0</v>
      </c>
      <c r="BC717" s="92">
        <f t="shared" si="338"/>
        <v>0</v>
      </c>
      <c r="BD717" s="92">
        <f t="shared" si="338"/>
        <v>52462.999999999993</v>
      </c>
      <c r="BE717" s="92">
        <f t="shared" si="338"/>
        <v>39040</v>
      </c>
      <c r="BF717" s="198"/>
      <c r="BG717" s="198"/>
      <c r="BH717" s="198"/>
      <c r="BI717" s="27"/>
    </row>
    <row r="718" spans="1:61" s="283" customFormat="1" ht="45">
      <c r="A718" s="338">
        <v>1</v>
      </c>
      <c r="B718" s="339" t="s">
        <v>1814</v>
      </c>
      <c r="C718" s="289" t="s">
        <v>1604</v>
      </c>
      <c r="D718" s="402" t="s">
        <v>1815</v>
      </c>
      <c r="E718" s="340" t="s">
        <v>524</v>
      </c>
      <c r="F718" s="403" t="s">
        <v>1816</v>
      </c>
      <c r="G718" s="342">
        <v>6000</v>
      </c>
      <c r="H718" s="342">
        <v>6000</v>
      </c>
      <c r="I718" s="352"/>
      <c r="J718" s="343"/>
      <c r="K718" s="342">
        <v>6000</v>
      </c>
      <c r="L718" s="342">
        <v>6000</v>
      </c>
      <c r="M718" s="991">
        <v>2025.924</v>
      </c>
      <c r="N718" s="342">
        <v>1601.674</v>
      </c>
      <c r="O718" s="342">
        <v>0</v>
      </c>
      <c r="P718" s="408">
        <v>0</v>
      </c>
      <c r="Q718" s="408"/>
      <c r="R718" s="408"/>
      <c r="S718" s="409">
        <f t="shared" si="320"/>
        <v>1250</v>
      </c>
      <c r="T718" s="408">
        <v>1250</v>
      </c>
      <c r="U718" s="348"/>
      <c r="V718" s="408"/>
      <c r="W718" s="408">
        <f t="shared" si="321"/>
        <v>0</v>
      </c>
      <c r="X718" s="408">
        <v>0</v>
      </c>
      <c r="Y718" s="410"/>
      <c r="Z718" s="408"/>
      <c r="AA718" s="408">
        <f t="shared" si="322"/>
        <v>1250</v>
      </c>
      <c r="AB718" s="408">
        <v>1250</v>
      </c>
      <c r="AC718" s="348"/>
      <c r="AD718" s="408"/>
      <c r="AE718" s="408">
        <f t="shared" si="323"/>
        <v>0</v>
      </c>
      <c r="AF718" s="408">
        <v>0</v>
      </c>
      <c r="AG718" s="408"/>
      <c r="AH718" s="408"/>
      <c r="AI718" s="408">
        <f t="shared" si="324"/>
        <v>1250</v>
      </c>
      <c r="AJ718" s="408">
        <v>1250</v>
      </c>
      <c r="AK718" s="408"/>
      <c r="AL718" s="408"/>
      <c r="AM718" s="408">
        <f t="shared" si="325"/>
        <v>3093.1309999999999</v>
      </c>
      <c r="AN718" s="408">
        <v>3093.1309999999999</v>
      </c>
      <c r="AO718" s="408"/>
      <c r="AP718" s="408"/>
      <c r="AQ718" s="408">
        <f t="shared" si="326"/>
        <v>2906.8690000000001</v>
      </c>
      <c r="AR718" s="408">
        <f t="shared" ref="AR718:AR728" si="339">H718-AN718</f>
        <v>2906.8690000000001</v>
      </c>
      <c r="AS718" s="348"/>
      <c r="AT718" s="408"/>
      <c r="AU718" s="408"/>
      <c r="AV718" s="408">
        <f t="shared" si="327"/>
        <v>2906.8690000000001</v>
      </c>
      <c r="AW718" s="408">
        <v>2906.8690000000001</v>
      </c>
      <c r="AX718" s="408"/>
      <c r="AY718" s="408"/>
      <c r="AZ718" s="408"/>
      <c r="BA718" s="411"/>
      <c r="BB718" s="411"/>
      <c r="BC718" s="411"/>
      <c r="BD718" s="210">
        <f t="shared" ref="BD718:BD728" si="340">AW718</f>
        <v>2906.8690000000001</v>
      </c>
      <c r="BE718" s="930">
        <f t="shared" si="313"/>
        <v>1843.1309999999999</v>
      </c>
      <c r="BF718" s="406">
        <v>2022</v>
      </c>
      <c r="BG718" s="406" t="s">
        <v>2324</v>
      </c>
      <c r="BH718" s="406" t="s">
        <v>2327</v>
      </c>
      <c r="BI718" s="412"/>
    </row>
    <row r="719" spans="1:61" s="270" customFormat="1" ht="45">
      <c r="A719" s="338">
        <v>2</v>
      </c>
      <c r="B719" s="339" t="s">
        <v>1817</v>
      </c>
      <c r="C719" s="289" t="s">
        <v>1569</v>
      </c>
      <c r="D719" s="402" t="s">
        <v>1818</v>
      </c>
      <c r="E719" s="340" t="s">
        <v>524</v>
      </c>
      <c r="F719" s="403" t="s">
        <v>1819</v>
      </c>
      <c r="G719" s="342">
        <v>9000</v>
      </c>
      <c r="H719" s="342">
        <v>9000</v>
      </c>
      <c r="I719" s="352"/>
      <c r="J719" s="344"/>
      <c r="K719" s="342">
        <v>9000</v>
      </c>
      <c r="L719" s="342">
        <v>9000</v>
      </c>
      <c r="M719" s="991">
        <v>838</v>
      </c>
      <c r="N719" s="342">
        <v>0</v>
      </c>
      <c r="O719" s="342">
        <v>0</v>
      </c>
      <c r="P719" s="408">
        <v>0</v>
      </c>
      <c r="Q719" s="408"/>
      <c r="R719" s="408"/>
      <c r="S719" s="409">
        <f t="shared" si="320"/>
        <v>1790</v>
      </c>
      <c r="T719" s="408">
        <v>1790</v>
      </c>
      <c r="U719" s="352"/>
      <c r="V719" s="408"/>
      <c r="W719" s="408">
        <f t="shared" si="321"/>
        <v>0</v>
      </c>
      <c r="X719" s="408">
        <v>0</v>
      </c>
      <c r="Y719" s="410"/>
      <c r="Z719" s="408"/>
      <c r="AA719" s="408">
        <f t="shared" si="322"/>
        <v>68.036000000000001</v>
      </c>
      <c r="AB719" s="408">
        <v>68.036000000000001</v>
      </c>
      <c r="AC719" s="352"/>
      <c r="AD719" s="408"/>
      <c r="AE719" s="408">
        <f t="shared" si="323"/>
        <v>0</v>
      </c>
      <c r="AF719" s="408">
        <v>0</v>
      </c>
      <c r="AG719" s="408"/>
      <c r="AH719" s="408"/>
      <c r="AI719" s="408">
        <f t="shared" si="324"/>
        <v>1790</v>
      </c>
      <c r="AJ719" s="408">
        <v>1790</v>
      </c>
      <c r="AK719" s="408"/>
      <c r="AL719" s="408"/>
      <c r="AM719" s="408">
        <f t="shared" si="325"/>
        <v>4812</v>
      </c>
      <c r="AN719" s="408">
        <v>4812</v>
      </c>
      <c r="AO719" s="408"/>
      <c r="AP719" s="408"/>
      <c r="AQ719" s="408">
        <f t="shared" si="326"/>
        <v>4188</v>
      </c>
      <c r="AR719" s="408">
        <f t="shared" si="339"/>
        <v>4188</v>
      </c>
      <c r="AS719" s="352"/>
      <c r="AT719" s="408"/>
      <c r="AU719" s="408"/>
      <c r="AV719" s="408">
        <f t="shared" si="327"/>
        <v>4188</v>
      </c>
      <c r="AW719" s="408">
        <v>4188</v>
      </c>
      <c r="AX719" s="408"/>
      <c r="AY719" s="408"/>
      <c r="AZ719" s="408"/>
      <c r="BA719" s="411"/>
      <c r="BB719" s="411"/>
      <c r="BC719" s="411"/>
      <c r="BD719" s="210">
        <f t="shared" si="340"/>
        <v>4188</v>
      </c>
      <c r="BE719" s="930">
        <f t="shared" si="313"/>
        <v>3022</v>
      </c>
      <c r="BF719" s="406">
        <v>2022</v>
      </c>
      <c r="BG719" s="406" t="s">
        <v>2324</v>
      </c>
      <c r="BH719" s="406" t="s">
        <v>2327</v>
      </c>
      <c r="BI719" s="412"/>
    </row>
    <row r="720" spans="1:61" s="270" customFormat="1" ht="45">
      <c r="A720" s="338">
        <v>3</v>
      </c>
      <c r="B720" s="339" t="s">
        <v>1820</v>
      </c>
      <c r="C720" s="289" t="s">
        <v>1528</v>
      </c>
      <c r="D720" s="402" t="s">
        <v>1821</v>
      </c>
      <c r="E720" s="340" t="s">
        <v>524</v>
      </c>
      <c r="F720" s="403" t="s">
        <v>1822</v>
      </c>
      <c r="G720" s="342">
        <v>8200</v>
      </c>
      <c r="H720" s="342">
        <v>8200</v>
      </c>
      <c r="I720" s="352"/>
      <c r="J720" s="344"/>
      <c r="K720" s="342">
        <v>8200</v>
      </c>
      <c r="L720" s="342">
        <v>8200</v>
      </c>
      <c r="M720" s="991">
        <v>4158.732</v>
      </c>
      <c r="N720" s="342">
        <v>3656.3240000000001</v>
      </c>
      <c r="O720" s="342">
        <v>0</v>
      </c>
      <c r="P720" s="408">
        <v>0</v>
      </c>
      <c r="Q720" s="408"/>
      <c r="R720" s="408"/>
      <c r="S720" s="409">
        <f t="shared" si="320"/>
        <v>1678</v>
      </c>
      <c r="T720" s="408">
        <v>1678</v>
      </c>
      <c r="U720" s="352"/>
      <c r="V720" s="408"/>
      <c r="W720" s="408">
        <f t="shared" si="321"/>
        <v>0</v>
      </c>
      <c r="X720" s="408">
        <v>0</v>
      </c>
      <c r="Y720" s="410"/>
      <c r="Z720" s="408"/>
      <c r="AA720" s="408">
        <f t="shared" si="322"/>
        <v>1678</v>
      </c>
      <c r="AB720" s="408">
        <v>1678</v>
      </c>
      <c r="AC720" s="352"/>
      <c r="AD720" s="408"/>
      <c r="AE720" s="408">
        <f t="shared" si="323"/>
        <v>0</v>
      </c>
      <c r="AF720" s="408">
        <v>0</v>
      </c>
      <c r="AG720" s="408"/>
      <c r="AH720" s="408"/>
      <c r="AI720" s="408">
        <f t="shared" si="324"/>
        <v>1678</v>
      </c>
      <c r="AJ720" s="408">
        <v>1678</v>
      </c>
      <c r="AK720" s="408"/>
      <c r="AL720" s="408"/>
      <c r="AM720" s="408">
        <f t="shared" si="325"/>
        <v>4284.0330000000004</v>
      </c>
      <c r="AN720" s="408">
        <v>4284.0330000000004</v>
      </c>
      <c r="AO720" s="408"/>
      <c r="AP720" s="408"/>
      <c r="AQ720" s="408">
        <f t="shared" si="326"/>
        <v>3915.9669999999996</v>
      </c>
      <c r="AR720" s="408">
        <f t="shared" si="339"/>
        <v>3915.9669999999996</v>
      </c>
      <c r="AS720" s="352"/>
      <c r="AT720" s="408"/>
      <c r="AU720" s="408"/>
      <c r="AV720" s="408">
        <f t="shared" si="327"/>
        <v>3915.9669999999996</v>
      </c>
      <c r="AW720" s="408">
        <v>3915.9669999999996</v>
      </c>
      <c r="AX720" s="408"/>
      <c r="AY720" s="408"/>
      <c r="AZ720" s="408"/>
      <c r="BA720" s="411"/>
      <c r="BB720" s="411"/>
      <c r="BC720" s="411"/>
      <c r="BD720" s="210">
        <f t="shared" si="340"/>
        <v>3915.9669999999996</v>
      </c>
      <c r="BE720" s="930">
        <f t="shared" si="313"/>
        <v>2606.0330000000004</v>
      </c>
      <c r="BF720" s="406">
        <v>2022</v>
      </c>
      <c r="BG720" s="406" t="s">
        <v>2324</v>
      </c>
      <c r="BH720" s="406" t="s">
        <v>2327</v>
      </c>
      <c r="BI720" s="412"/>
    </row>
    <row r="721" spans="1:61" s="270" customFormat="1" ht="45">
      <c r="A721" s="338">
        <v>4</v>
      </c>
      <c r="B721" s="339" t="s">
        <v>1823</v>
      </c>
      <c r="C721" s="289" t="s">
        <v>1551</v>
      </c>
      <c r="D721" s="402" t="s">
        <v>1824</v>
      </c>
      <c r="E721" s="340" t="s">
        <v>524</v>
      </c>
      <c r="F721" s="403" t="s">
        <v>1825</v>
      </c>
      <c r="G721" s="342">
        <v>18000</v>
      </c>
      <c r="H721" s="342">
        <v>18000</v>
      </c>
      <c r="I721" s="352"/>
      <c r="J721" s="344"/>
      <c r="K721" s="342">
        <v>18000</v>
      </c>
      <c r="L721" s="342">
        <v>18000</v>
      </c>
      <c r="M721" s="991">
        <v>4554.5659999999998</v>
      </c>
      <c r="N721" s="342">
        <v>3700.1509999999998</v>
      </c>
      <c r="O721" s="342">
        <v>0</v>
      </c>
      <c r="P721" s="408">
        <v>0</v>
      </c>
      <c r="Q721" s="408"/>
      <c r="R721" s="408"/>
      <c r="S721" s="409">
        <f t="shared" si="320"/>
        <v>3787</v>
      </c>
      <c r="T721" s="408">
        <v>3787</v>
      </c>
      <c r="U721" s="352"/>
      <c r="V721" s="408"/>
      <c r="W721" s="408">
        <f t="shared" si="321"/>
        <v>0</v>
      </c>
      <c r="X721" s="408">
        <v>0</v>
      </c>
      <c r="Y721" s="410"/>
      <c r="Z721" s="408"/>
      <c r="AA721" s="408">
        <f t="shared" si="322"/>
        <v>3093.6759999999999</v>
      </c>
      <c r="AB721" s="408">
        <v>3093.6759999999999</v>
      </c>
      <c r="AC721" s="352"/>
      <c r="AD721" s="408"/>
      <c r="AE721" s="408">
        <f t="shared" si="323"/>
        <v>0</v>
      </c>
      <c r="AF721" s="408">
        <v>0</v>
      </c>
      <c r="AG721" s="408"/>
      <c r="AH721" s="408"/>
      <c r="AI721" s="408">
        <f t="shared" si="324"/>
        <v>3787</v>
      </c>
      <c r="AJ721" s="408">
        <v>3787</v>
      </c>
      <c r="AK721" s="408"/>
      <c r="AL721" s="408"/>
      <c r="AM721" s="408">
        <f t="shared" si="325"/>
        <v>9155.1020000000008</v>
      </c>
      <c r="AN721" s="408">
        <v>9155.1020000000008</v>
      </c>
      <c r="AO721" s="408"/>
      <c r="AP721" s="408"/>
      <c r="AQ721" s="408">
        <f t="shared" si="326"/>
        <v>8844.8979999999992</v>
      </c>
      <c r="AR721" s="408">
        <f t="shared" si="339"/>
        <v>8844.8979999999992</v>
      </c>
      <c r="AS721" s="352"/>
      <c r="AT721" s="408"/>
      <c r="AU721" s="408"/>
      <c r="AV721" s="408">
        <f t="shared" si="327"/>
        <v>8844.8979999999992</v>
      </c>
      <c r="AW721" s="408">
        <v>8844.8979999999992</v>
      </c>
      <c r="AX721" s="408"/>
      <c r="AY721" s="408"/>
      <c r="AZ721" s="408"/>
      <c r="BA721" s="411"/>
      <c r="BB721" s="411"/>
      <c r="BC721" s="411"/>
      <c r="BD721" s="210">
        <f t="shared" si="340"/>
        <v>8844.8979999999992</v>
      </c>
      <c r="BE721" s="930">
        <f t="shared" si="313"/>
        <v>5368.1020000000008</v>
      </c>
      <c r="BF721" s="406">
        <v>2022</v>
      </c>
      <c r="BG721" s="406" t="s">
        <v>2324</v>
      </c>
      <c r="BH721" s="406" t="s">
        <v>2327</v>
      </c>
      <c r="BI721" s="412"/>
    </row>
    <row r="722" spans="1:61" s="285" customFormat="1" ht="45">
      <c r="A722" s="338">
        <v>5</v>
      </c>
      <c r="B722" s="339" t="s">
        <v>1826</v>
      </c>
      <c r="C722" s="289" t="s">
        <v>1512</v>
      </c>
      <c r="D722" s="402" t="s">
        <v>1827</v>
      </c>
      <c r="E722" s="340" t="s">
        <v>524</v>
      </c>
      <c r="F722" s="403" t="s">
        <v>1828</v>
      </c>
      <c r="G722" s="342">
        <v>8800</v>
      </c>
      <c r="H722" s="342">
        <v>8800</v>
      </c>
      <c r="I722" s="352"/>
      <c r="J722" s="353"/>
      <c r="K722" s="342">
        <v>8800</v>
      </c>
      <c r="L722" s="342">
        <v>8800</v>
      </c>
      <c r="M722" s="991">
        <v>1724.691</v>
      </c>
      <c r="N722" s="342">
        <v>1079.336</v>
      </c>
      <c r="O722" s="342">
        <v>0.1</v>
      </c>
      <c r="P722" s="408">
        <v>0.1</v>
      </c>
      <c r="Q722" s="408"/>
      <c r="R722" s="408"/>
      <c r="S722" s="409">
        <f t="shared" si="320"/>
        <v>1790</v>
      </c>
      <c r="T722" s="408">
        <v>1790</v>
      </c>
      <c r="U722" s="354"/>
      <c r="V722" s="408"/>
      <c r="W722" s="408">
        <f t="shared" si="321"/>
        <v>0.1</v>
      </c>
      <c r="X722" s="408">
        <v>0.1</v>
      </c>
      <c r="Y722" s="410"/>
      <c r="Z722" s="408"/>
      <c r="AA722" s="408">
        <f t="shared" si="322"/>
        <v>957.41300000000001</v>
      </c>
      <c r="AB722" s="408">
        <v>957.41300000000001</v>
      </c>
      <c r="AC722" s="354"/>
      <c r="AD722" s="408"/>
      <c r="AE722" s="408">
        <f t="shared" si="323"/>
        <v>0.1</v>
      </c>
      <c r="AF722" s="408">
        <v>0.1</v>
      </c>
      <c r="AG722" s="408"/>
      <c r="AH722" s="408"/>
      <c r="AI722" s="408">
        <f t="shared" si="324"/>
        <v>1790</v>
      </c>
      <c r="AJ722" s="408">
        <v>1790</v>
      </c>
      <c r="AK722" s="408"/>
      <c r="AL722" s="408"/>
      <c r="AM722" s="408">
        <f t="shared" si="325"/>
        <v>4610.4549999999999</v>
      </c>
      <c r="AN722" s="408">
        <v>4610.4549999999999</v>
      </c>
      <c r="AO722" s="408"/>
      <c r="AP722" s="408"/>
      <c r="AQ722" s="408">
        <f t="shared" si="326"/>
        <v>4189.5450000000001</v>
      </c>
      <c r="AR722" s="408">
        <f t="shared" si="339"/>
        <v>4189.5450000000001</v>
      </c>
      <c r="AS722" s="354"/>
      <c r="AT722" s="408"/>
      <c r="AU722" s="408"/>
      <c r="AV722" s="408">
        <f t="shared" si="327"/>
        <v>4189.5450000000001</v>
      </c>
      <c r="AW722" s="408">
        <v>4189.5450000000001</v>
      </c>
      <c r="AX722" s="408"/>
      <c r="AY722" s="408"/>
      <c r="AZ722" s="408"/>
      <c r="BA722" s="411"/>
      <c r="BB722" s="411"/>
      <c r="BC722" s="411"/>
      <c r="BD722" s="210">
        <f t="shared" si="340"/>
        <v>4189.5450000000001</v>
      </c>
      <c r="BE722" s="930">
        <f t="shared" si="313"/>
        <v>2820.4549999999999</v>
      </c>
      <c r="BF722" s="406">
        <v>2022</v>
      </c>
      <c r="BG722" s="406" t="s">
        <v>2324</v>
      </c>
      <c r="BH722" s="406" t="s">
        <v>2327</v>
      </c>
      <c r="BI722" s="412"/>
    </row>
    <row r="723" spans="1:61" s="270" customFormat="1" ht="45">
      <c r="A723" s="338">
        <v>6</v>
      </c>
      <c r="B723" s="339" t="s">
        <v>1829</v>
      </c>
      <c r="C723" s="289" t="s">
        <v>1584</v>
      </c>
      <c r="D723" s="402" t="s">
        <v>1830</v>
      </c>
      <c r="E723" s="340" t="s">
        <v>524</v>
      </c>
      <c r="F723" s="403" t="s">
        <v>1816</v>
      </c>
      <c r="G723" s="342">
        <v>14000</v>
      </c>
      <c r="H723" s="342">
        <v>14000</v>
      </c>
      <c r="I723" s="352"/>
      <c r="J723" s="344"/>
      <c r="K723" s="342">
        <v>14000</v>
      </c>
      <c r="L723" s="342">
        <v>14000</v>
      </c>
      <c r="M723" s="991">
        <v>3879.2310000000002</v>
      </c>
      <c r="N723" s="342">
        <v>2831.3270000000002</v>
      </c>
      <c r="O723" s="342">
        <v>0</v>
      </c>
      <c r="P723" s="408">
        <v>0</v>
      </c>
      <c r="Q723" s="408"/>
      <c r="R723" s="408"/>
      <c r="S723" s="409">
        <f t="shared" si="320"/>
        <v>2820</v>
      </c>
      <c r="T723" s="408">
        <v>2820</v>
      </c>
      <c r="U723" s="352"/>
      <c r="V723" s="408"/>
      <c r="W723" s="408">
        <f t="shared" si="321"/>
        <v>0</v>
      </c>
      <c r="X723" s="408">
        <v>0</v>
      </c>
      <c r="Y723" s="410"/>
      <c r="Z723" s="408"/>
      <c r="AA723" s="408">
        <f t="shared" si="322"/>
        <v>2638.8110000000001</v>
      </c>
      <c r="AB723" s="408">
        <v>2638.8110000000001</v>
      </c>
      <c r="AC723" s="352"/>
      <c r="AD723" s="408"/>
      <c r="AE723" s="408">
        <f t="shared" si="323"/>
        <v>0</v>
      </c>
      <c r="AF723" s="408">
        <v>0</v>
      </c>
      <c r="AG723" s="408"/>
      <c r="AH723" s="408"/>
      <c r="AI723" s="408">
        <f t="shared" si="324"/>
        <v>2820</v>
      </c>
      <c r="AJ723" s="408">
        <v>2820</v>
      </c>
      <c r="AK723" s="408"/>
      <c r="AL723" s="408"/>
      <c r="AM723" s="408">
        <f t="shared" si="325"/>
        <v>7418.7340000000004</v>
      </c>
      <c r="AN723" s="408">
        <v>7418.7340000000004</v>
      </c>
      <c r="AO723" s="408"/>
      <c r="AP723" s="408"/>
      <c r="AQ723" s="408">
        <f t="shared" si="326"/>
        <v>6581.2659999999996</v>
      </c>
      <c r="AR723" s="408">
        <f t="shared" si="339"/>
        <v>6581.2659999999996</v>
      </c>
      <c r="AS723" s="352"/>
      <c r="AT723" s="408"/>
      <c r="AU723" s="408"/>
      <c r="AV723" s="408">
        <f t="shared" si="327"/>
        <v>6581.2659999999996</v>
      </c>
      <c r="AW723" s="408">
        <v>6581.2659999999996</v>
      </c>
      <c r="AX723" s="408"/>
      <c r="AY723" s="408"/>
      <c r="AZ723" s="408"/>
      <c r="BA723" s="411"/>
      <c r="BB723" s="411"/>
      <c r="BC723" s="411"/>
      <c r="BD723" s="210">
        <f t="shared" si="340"/>
        <v>6581.2659999999996</v>
      </c>
      <c r="BE723" s="930">
        <f t="shared" si="313"/>
        <v>4598.7340000000004</v>
      </c>
      <c r="BF723" s="406">
        <v>2022</v>
      </c>
      <c r="BG723" s="406" t="s">
        <v>2324</v>
      </c>
      <c r="BH723" s="406" t="s">
        <v>2327</v>
      </c>
      <c r="BI723" s="412"/>
    </row>
    <row r="724" spans="1:61" s="270" customFormat="1" ht="45">
      <c r="A724" s="338">
        <v>7</v>
      </c>
      <c r="B724" s="339" t="s">
        <v>1831</v>
      </c>
      <c r="C724" s="289" t="s">
        <v>1569</v>
      </c>
      <c r="D724" s="402" t="s">
        <v>1832</v>
      </c>
      <c r="E724" s="340" t="s">
        <v>524</v>
      </c>
      <c r="F724" s="403" t="s">
        <v>1833</v>
      </c>
      <c r="G724" s="342">
        <v>10509</v>
      </c>
      <c r="H724" s="342">
        <v>10509</v>
      </c>
      <c r="I724" s="352"/>
      <c r="J724" s="344"/>
      <c r="K724" s="342">
        <v>10509</v>
      </c>
      <c r="L724" s="342">
        <v>10509</v>
      </c>
      <c r="M724" s="991">
        <v>4876.6819999999998</v>
      </c>
      <c r="N724" s="342">
        <v>2092.654</v>
      </c>
      <c r="O724" s="342">
        <v>0</v>
      </c>
      <c r="P724" s="408">
        <v>0</v>
      </c>
      <c r="Q724" s="408"/>
      <c r="R724" s="408"/>
      <c r="S724" s="409">
        <f t="shared" si="320"/>
        <v>1780</v>
      </c>
      <c r="T724" s="408">
        <v>1780</v>
      </c>
      <c r="U724" s="352"/>
      <c r="V724" s="408"/>
      <c r="W724" s="408">
        <f t="shared" si="321"/>
        <v>0</v>
      </c>
      <c r="X724" s="408">
        <v>0</v>
      </c>
      <c r="Y724" s="410"/>
      <c r="Z724" s="408"/>
      <c r="AA724" s="408">
        <f t="shared" si="322"/>
        <v>1217.2809999999999</v>
      </c>
      <c r="AB724" s="408">
        <v>1217.2809999999999</v>
      </c>
      <c r="AC724" s="352"/>
      <c r="AD724" s="408"/>
      <c r="AE724" s="408">
        <f t="shared" si="323"/>
        <v>0</v>
      </c>
      <c r="AF724" s="408">
        <v>0</v>
      </c>
      <c r="AG724" s="408"/>
      <c r="AH724" s="408"/>
      <c r="AI724" s="408">
        <f t="shared" si="324"/>
        <v>1780</v>
      </c>
      <c r="AJ724" s="408">
        <v>1780</v>
      </c>
      <c r="AK724" s="408"/>
      <c r="AL724" s="408"/>
      <c r="AM724" s="408">
        <f t="shared" si="325"/>
        <v>6338.5450000000001</v>
      </c>
      <c r="AN724" s="408">
        <v>6338.5450000000001</v>
      </c>
      <c r="AO724" s="408"/>
      <c r="AP724" s="408"/>
      <c r="AQ724" s="408">
        <f t="shared" si="326"/>
        <v>4170.4549999999999</v>
      </c>
      <c r="AR724" s="408">
        <f t="shared" si="339"/>
        <v>4170.4549999999999</v>
      </c>
      <c r="AS724" s="352"/>
      <c r="AT724" s="408"/>
      <c r="AU724" s="408"/>
      <c r="AV724" s="408">
        <f t="shared" si="327"/>
        <v>4170.4549999999999</v>
      </c>
      <c r="AW724" s="408">
        <v>4170.4549999999999</v>
      </c>
      <c r="AX724" s="408"/>
      <c r="AY724" s="408"/>
      <c r="AZ724" s="408"/>
      <c r="BA724" s="411"/>
      <c r="BB724" s="411"/>
      <c r="BC724" s="411"/>
      <c r="BD724" s="210">
        <f t="shared" si="340"/>
        <v>4170.4549999999999</v>
      </c>
      <c r="BE724" s="930">
        <f t="shared" si="313"/>
        <v>4558.5450000000001</v>
      </c>
      <c r="BF724" s="406">
        <v>2022</v>
      </c>
      <c r="BG724" s="406" t="s">
        <v>2324</v>
      </c>
      <c r="BH724" s="406" t="s">
        <v>2327</v>
      </c>
      <c r="BI724" s="412"/>
    </row>
    <row r="725" spans="1:61" s="270" customFormat="1" ht="45">
      <c r="A725" s="338">
        <v>8</v>
      </c>
      <c r="B725" s="339" t="s">
        <v>1834</v>
      </c>
      <c r="C725" s="289" t="s">
        <v>1504</v>
      </c>
      <c r="D725" s="402" t="s">
        <v>1835</v>
      </c>
      <c r="E725" s="340" t="s">
        <v>524</v>
      </c>
      <c r="F725" s="403" t="s">
        <v>1836</v>
      </c>
      <c r="G725" s="342">
        <v>19082</v>
      </c>
      <c r="H725" s="342">
        <v>19082</v>
      </c>
      <c r="I725" s="352"/>
      <c r="J725" s="344"/>
      <c r="K725" s="342">
        <v>19082</v>
      </c>
      <c r="L725" s="342">
        <v>19082</v>
      </c>
      <c r="M725" s="991">
        <v>2661.9169999999999</v>
      </c>
      <c r="N725" s="342">
        <v>1508.5060000000001</v>
      </c>
      <c r="O725" s="342">
        <v>0</v>
      </c>
      <c r="P725" s="408">
        <v>0</v>
      </c>
      <c r="Q725" s="408"/>
      <c r="R725" s="408"/>
      <c r="S725" s="409">
        <f t="shared" si="320"/>
        <v>3800</v>
      </c>
      <c r="T725" s="408">
        <v>3800</v>
      </c>
      <c r="U725" s="352"/>
      <c r="V725" s="408"/>
      <c r="W725" s="408">
        <f t="shared" si="321"/>
        <v>0</v>
      </c>
      <c r="X725" s="408">
        <v>0</v>
      </c>
      <c r="Y725" s="410"/>
      <c r="Z725" s="408"/>
      <c r="AA725" s="408">
        <f t="shared" si="322"/>
        <v>1339.5060000000001</v>
      </c>
      <c r="AB725" s="408">
        <v>1339.5060000000001</v>
      </c>
      <c r="AC725" s="352"/>
      <c r="AD725" s="408"/>
      <c r="AE725" s="408">
        <f t="shared" si="323"/>
        <v>0</v>
      </c>
      <c r="AF725" s="408">
        <v>0</v>
      </c>
      <c r="AG725" s="408"/>
      <c r="AH725" s="408"/>
      <c r="AI725" s="408">
        <f t="shared" si="324"/>
        <v>3800</v>
      </c>
      <c r="AJ725" s="408">
        <v>3800</v>
      </c>
      <c r="AK725" s="408"/>
      <c r="AL725" s="408"/>
      <c r="AM725" s="408">
        <f t="shared" si="325"/>
        <v>10210</v>
      </c>
      <c r="AN725" s="408">
        <v>10210</v>
      </c>
      <c r="AO725" s="408"/>
      <c r="AP725" s="408"/>
      <c r="AQ725" s="408">
        <f t="shared" si="326"/>
        <v>8872</v>
      </c>
      <c r="AR725" s="408">
        <f t="shared" si="339"/>
        <v>8872</v>
      </c>
      <c r="AS725" s="352"/>
      <c r="AT725" s="408"/>
      <c r="AU725" s="408"/>
      <c r="AV725" s="408">
        <f t="shared" si="327"/>
        <v>8872</v>
      </c>
      <c r="AW725" s="408">
        <v>8872</v>
      </c>
      <c r="AX725" s="408"/>
      <c r="AY725" s="408"/>
      <c r="AZ725" s="408"/>
      <c r="BA725" s="411"/>
      <c r="BB725" s="411"/>
      <c r="BC725" s="411"/>
      <c r="BD725" s="210">
        <f t="shared" si="340"/>
        <v>8872</v>
      </c>
      <c r="BE725" s="930">
        <f t="shared" si="313"/>
        <v>6410</v>
      </c>
      <c r="BF725" s="406">
        <v>2022</v>
      </c>
      <c r="BG725" s="406" t="s">
        <v>2324</v>
      </c>
      <c r="BH725" s="406" t="s">
        <v>2327</v>
      </c>
      <c r="BI725" s="412"/>
    </row>
    <row r="726" spans="1:61" s="270" customFormat="1" ht="45">
      <c r="A726" s="338">
        <v>9</v>
      </c>
      <c r="B726" s="339" t="s">
        <v>1837</v>
      </c>
      <c r="C726" s="289" t="s">
        <v>1558</v>
      </c>
      <c r="D726" s="402" t="s">
        <v>1838</v>
      </c>
      <c r="E726" s="340" t="s">
        <v>524</v>
      </c>
      <c r="F726" s="403" t="s">
        <v>1839</v>
      </c>
      <c r="G726" s="342">
        <v>12800</v>
      </c>
      <c r="H726" s="342">
        <v>12800</v>
      </c>
      <c r="I726" s="352"/>
      <c r="J726" s="343"/>
      <c r="K726" s="342">
        <v>12800</v>
      </c>
      <c r="L726" s="342">
        <v>12800</v>
      </c>
      <c r="M726" s="991">
        <v>3708.6149999999998</v>
      </c>
      <c r="N726" s="342">
        <v>2772.6559999999999</v>
      </c>
      <c r="O726" s="342">
        <v>0</v>
      </c>
      <c r="P726" s="408">
        <v>0</v>
      </c>
      <c r="Q726" s="408"/>
      <c r="R726" s="408"/>
      <c r="S726" s="409">
        <f t="shared" si="320"/>
        <v>2550</v>
      </c>
      <c r="T726" s="408">
        <v>2550</v>
      </c>
      <c r="U726" s="352"/>
      <c r="V726" s="408"/>
      <c r="W726" s="408">
        <f t="shared" si="321"/>
        <v>0</v>
      </c>
      <c r="X726" s="408">
        <v>0</v>
      </c>
      <c r="Y726" s="410"/>
      <c r="Z726" s="408"/>
      <c r="AA726" s="408">
        <f t="shared" si="322"/>
        <v>2550</v>
      </c>
      <c r="AB726" s="408">
        <v>2550</v>
      </c>
      <c r="AC726" s="352"/>
      <c r="AD726" s="408"/>
      <c r="AE726" s="408">
        <f t="shared" si="323"/>
        <v>0</v>
      </c>
      <c r="AF726" s="408">
        <v>0</v>
      </c>
      <c r="AG726" s="408"/>
      <c r="AH726" s="408"/>
      <c r="AI726" s="408">
        <f t="shared" si="324"/>
        <v>2550</v>
      </c>
      <c r="AJ726" s="408">
        <v>2550</v>
      </c>
      <c r="AK726" s="408"/>
      <c r="AL726" s="408"/>
      <c r="AM726" s="408">
        <f t="shared" si="325"/>
        <v>6848</v>
      </c>
      <c r="AN726" s="408">
        <v>6848</v>
      </c>
      <c r="AO726" s="408"/>
      <c r="AP726" s="408"/>
      <c r="AQ726" s="408">
        <f t="shared" si="326"/>
        <v>5952</v>
      </c>
      <c r="AR726" s="408">
        <f t="shared" si="339"/>
        <v>5952</v>
      </c>
      <c r="AS726" s="352"/>
      <c r="AT726" s="408"/>
      <c r="AU726" s="408"/>
      <c r="AV726" s="408">
        <f t="shared" si="327"/>
        <v>5952</v>
      </c>
      <c r="AW726" s="408">
        <v>5952</v>
      </c>
      <c r="AX726" s="408"/>
      <c r="AY726" s="408"/>
      <c r="AZ726" s="408"/>
      <c r="BA726" s="411"/>
      <c r="BB726" s="411"/>
      <c r="BC726" s="411"/>
      <c r="BD726" s="210">
        <f t="shared" si="340"/>
        <v>5952</v>
      </c>
      <c r="BE726" s="930">
        <f t="shared" ref="BE726:BE781" si="341">AM726-S726</f>
        <v>4298</v>
      </c>
      <c r="BF726" s="406">
        <v>2022</v>
      </c>
      <c r="BG726" s="406" t="s">
        <v>2324</v>
      </c>
      <c r="BH726" s="406" t="s">
        <v>2327</v>
      </c>
      <c r="BI726" s="412"/>
    </row>
    <row r="727" spans="1:61" s="270" customFormat="1" ht="45">
      <c r="A727" s="338">
        <v>1</v>
      </c>
      <c r="B727" s="339" t="s">
        <v>1840</v>
      </c>
      <c r="C727" s="289" t="s">
        <v>1504</v>
      </c>
      <c r="D727" s="402" t="s">
        <v>1841</v>
      </c>
      <c r="E727" s="340" t="s">
        <v>524</v>
      </c>
      <c r="F727" s="403" t="s">
        <v>1842</v>
      </c>
      <c r="G727" s="342">
        <v>5000</v>
      </c>
      <c r="H727" s="342">
        <v>5000</v>
      </c>
      <c r="I727" s="352"/>
      <c r="J727" s="344"/>
      <c r="K727" s="342">
        <v>5000</v>
      </c>
      <c r="L727" s="342">
        <v>5000</v>
      </c>
      <c r="M727" s="991">
        <v>3375</v>
      </c>
      <c r="N727" s="342">
        <v>700</v>
      </c>
      <c r="O727" s="342">
        <v>0</v>
      </c>
      <c r="P727" s="408">
        <v>0</v>
      </c>
      <c r="Q727" s="408"/>
      <c r="R727" s="408"/>
      <c r="S727" s="409">
        <f t="shared" si="320"/>
        <v>700</v>
      </c>
      <c r="T727" s="408">
        <v>700</v>
      </c>
      <c r="U727" s="352"/>
      <c r="V727" s="408"/>
      <c r="W727" s="408">
        <f t="shared" si="321"/>
        <v>0</v>
      </c>
      <c r="X727" s="408">
        <v>0</v>
      </c>
      <c r="Y727" s="410"/>
      <c r="Z727" s="408"/>
      <c r="AA727" s="408">
        <f t="shared" si="322"/>
        <v>700</v>
      </c>
      <c r="AB727" s="408">
        <v>700</v>
      </c>
      <c r="AC727" s="352"/>
      <c r="AD727" s="408"/>
      <c r="AE727" s="408">
        <f t="shared" si="323"/>
        <v>0</v>
      </c>
      <c r="AF727" s="408">
        <v>0</v>
      </c>
      <c r="AG727" s="408"/>
      <c r="AH727" s="408"/>
      <c r="AI727" s="408">
        <f t="shared" si="324"/>
        <v>700</v>
      </c>
      <c r="AJ727" s="408">
        <v>700</v>
      </c>
      <c r="AK727" s="408"/>
      <c r="AL727" s="408"/>
      <c r="AM727" s="408">
        <f t="shared" si="325"/>
        <v>3375</v>
      </c>
      <c r="AN727" s="408">
        <v>3375</v>
      </c>
      <c r="AO727" s="408"/>
      <c r="AP727" s="408"/>
      <c r="AQ727" s="408">
        <f t="shared" si="326"/>
        <v>1625</v>
      </c>
      <c r="AR727" s="408">
        <f t="shared" si="339"/>
        <v>1625</v>
      </c>
      <c r="AS727" s="352"/>
      <c r="AT727" s="408"/>
      <c r="AU727" s="408"/>
      <c r="AV727" s="408">
        <f t="shared" si="327"/>
        <v>1625</v>
      </c>
      <c r="AW727" s="408">
        <v>1625</v>
      </c>
      <c r="AX727" s="408"/>
      <c r="AY727" s="408"/>
      <c r="AZ727" s="408"/>
      <c r="BA727" s="411"/>
      <c r="BB727" s="411"/>
      <c r="BC727" s="411"/>
      <c r="BD727" s="210">
        <f t="shared" si="340"/>
        <v>1625</v>
      </c>
      <c r="BE727" s="930">
        <f t="shared" si="341"/>
        <v>2675</v>
      </c>
      <c r="BF727" s="406">
        <v>2022</v>
      </c>
      <c r="BG727" s="406" t="s">
        <v>2324</v>
      </c>
      <c r="BH727" s="406" t="s">
        <v>2327</v>
      </c>
      <c r="BI727" s="412"/>
    </row>
    <row r="728" spans="1:61" s="270" customFormat="1" ht="47.25">
      <c r="A728" s="338">
        <v>2</v>
      </c>
      <c r="B728" s="339" t="s">
        <v>1843</v>
      </c>
      <c r="C728" s="289" t="s">
        <v>1604</v>
      </c>
      <c r="D728" s="402" t="s">
        <v>1844</v>
      </c>
      <c r="E728" s="340" t="s">
        <v>524</v>
      </c>
      <c r="F728" s="403" t="s">
        <v>1845</v>
      </c>
      <c r="G728" s="342">
        <v>2577</v>
      </c>
      <c r="H728" s="342">
        <v>2577</v>
      </c>
      <c r="I728" s="352"/>
      <c r="J728" s="344"/>
      <c r="K728" s="342">
        <v>2577</v>
      </c>
      <c r="L728" s="342">
        <v>2577</v>
      </c>
      <c r="M728" s="991">
        <v>1023.832</v>
      </c>
      <c r="N728" s="342">
        <v>767.83199999999999</v>
      </c>
      <c r="O728" s="342">
        <v>0</v>
      </c>
      <c r="P728" s="408">
        <v>0</v>
      </c>
      <c r="Q728" s="408"/>
      <c r="R728" s="408"/>
      <c r="S728" s="409">
        <f t="shared" si="320"/>
        <v>520</v>
      </c>
      <c r="T728" s="408">
        <v>520</v>
      </c>
      <c r="U728" s="352"/>
      <c r="V728" s="408"/>
      <c r="W728" s="408">
        <f t="shared" si="321"/>
        <v>0</v>
      </c>
      <c r="X728" s="408">
        <v>0</v>
      </c>
      <c r="Y728" s="410"/>
      <c r="Z728" s="408"/>
      <c r="AA728" s="408">
        <f t="shared" si="322"/>
        <v>520</v>
      </c>
      <c r="AB728" s="408">
        <v>520</v>
      </c>
      <c r="AC728" s="352"/>
      <c r="AD728" s="408"/>
      <c r="AE728" s="408">
        <f t="shared" si="323"/>
        <v>0</v>
      </c>
      <c r="AF728" s="408">
        <v>0</v>
      </c>
      <c r="AG728" s="408"/>
      <c r="AH728" s="408"/>
      <c r="AI728" s="408">
        <f t="shared" si="324"/>
        <v>520</v>
      </c>
      <c r="AJ728" s="408">
        <v>520</v>
      </c>
      <c r="AK728" s="408"/>
      <c r="AL728" s="408"/>
      <c r="AM728" s="408">
        <f t="shared" si="325"/>
        <v>1360</v>
      </c>
      <c r="AN728" s="408">
        <v>1360</v>
      </c>
      <c r="AO728" s="408"/>
      <c r="AP728" s="408"/>
      <c r="AQ728" s="408">
        <f t="shared" si="326"/>
        <v>1217</v>
      </c>
      <c r="AR728" s="408">
        <f t="shared" si="339"/>
        <v>1217</v>
      </c>
      <c r="AS728" s="352"/>
      <c r="AT728" s="408"/>
      <c r="AU728" s="408"/>
      <c r="AV728" s="408">
        <f t="shared" si="327"/>
        <v>1217</v>
      </c>
      <c r="AW728" s="408">
        <v>1217</v>
      </c>
      <c r="AX728" s="408"/>
      <c r="AY728" s="408"/>
      <c r="AZ728" s="408"/>
      <c r="BA728" s="411"/>
      <c r="BB728" s="411"/>
      <c r="BC728" s="411"/>
      <c r="BD728" s="210">
        <f t="shared" si="340"/>
        <v>1217</v>
      </c>
      <c r="BE728" s="930">
        <f t="shared" si="341"/>
        <v>840</v>
      </c>
      <c r="BF728" s="406">
        <v>2022</v>
      </c>
      <c r="BG728" s="406" t="s">
        <v>2324</v>
      </c>
      <c r="BH728" s="406" t="s">
        <v>2327</v>
      </c>
      <c r="BI728" s="412"/>
    </row>
    <row r="729" spans="1:61" s="541" customFormat="1" ht="31.5" hidden="1">
      <c r="A729" s="563">
        <v>1</v>
      </c>
      <c r="B729" s="564" t="s">
        <v>1846</v>
      </c>
      <c r="C729" s="555" t="s">
        <v>1512</v>
      </c>
      <c r="D729" s="626" t="s">
        <v>1847</v>
      </c>
      <c r="E729" s="565" t="s">
        <v>510</v>
      </c>
      <c r="F729" s="627" t="s">
        <v>1848</v>
      </c>
      <c r="G729" s="567">
        <v>7000</v>
      </c>
      <c r="H729" s="567">
        <v>7000</v>
      </c>
      <c r="I729" s="572"/>
      <c r="J729" s="568"/>
      <c r="K729" s="567">
        <v>7000</v>
      </c>
      <c r="L729" s="567">
        <v>7000</v>
      </c>
      <c r="M729" s="992"/>
      <c r="N729" s="567"/>
      <c r="O729" s="567"/>
      <c r="P729" s="581"/>
      <c r="Q729" s="581"/>
      <c r="R729" s="581"/>
      <c r="S729" s="582">
        <f t="shared" si="320"/>
        <v>2400</v>
      </c>
      <c r="T729" s="581">
        <v>2400</v>
      </c>
      <c r="U729" s="572"/>
      <c r="V729" s="581"/>
      <c r="W729" s="581">
        <f t="shared" si="321"/>
        <v>0</v>
      </c>
      <c r="X729" s="581">
        <v>0</v>
      </c>
      <c r="Y729" s="570"/>
      <c r="Z729" s="581"/>
      <c r="AA729" s="581">
        <f t="shared" si="322"/>
        <v>0</v>
      </c>
      <c r="AB729" s="581"/>
      <c r="AC729" s="581"/>
      <c r="AD729" s="581"/>
      <c r="AE729" s="581">
        <f t="shared" si="323"/>
        <v>0</v>
      </c>
      <c r="AF729" s="581">
        <v>0</v>
      </c>
      <c r="AG729" s="581"/>
      <c r="AH729" s="581"/>
      <c r="AI729" s="581">
        <f t="shared" si="324"/>
        <v>2400</v>
      </c>
      <c r="AJ729" s="581">
        <v>2400</v>
      </c>
      <c r="AK729" s="581"/>
      <c r="AL729" s="581"/>
      <c r="AM729" s="581">
        <f t="shared" si="325"/>
        <v>2400</v>
      </c>
      <c r="AN729" s="581">
        <v>2400</v>
      </c>
      <c r="AO729" s="581"/>
      <c r="AP729" s="581"/>
      <c r="AQ729" s="581">
        <f t="shared" si="326"/>
        <v>4600</v>
      </c>
      <c r="AR729" s="581">
        <f t="shared" ref="AR729:AR744" si="342">H729-AN729</f>
        <v>4600</v>
      </c>
      <c r="AS729" s="572"/>
      <c r="AT729" s="581"/>
      <c r="AU729" s="581"/>
      <c r="AV729" s="581">
        <f t="shared" si="327"/>
        <v>2300</v>
      </c>
      <c r="AW729" s="581">
        <v>2300</v>
      </c>
      <c r="AX729" s="581"/>
      <c r="AY729" s="581"/>
      <c r="AZ729" s="581"/>
      <c r="BA729" s="583"/>
      <c r="BB729" s="583"/>
      <c r="BC729" s="583"/>
      <c r="BD729" s="583"/>
      <c r="BE729" s="920">
        <f t="shared" si="341"/>
        <v>0</v>
      </c>
      <c r="BF729" s="630">
        <v>2023</v>
      </c>
      <c r="BG729" s="630" t="s">
        <v>2322</v>
      </c>
      <c r="BH729" s="630" t="s">
        <v>2327</v>
      </c>
      <c r="BI729" s="584"/>
    </row>
    <row r="730" spans="1:61" s="541" customFormat="1" ht="31.5" hidden="1">
      <c r="A730" s="563">
        <v>2</v>
      </c>
      <c r="B730" s="564" t="s">
        <v>1849</v>
      </c>
      <c r="C730" s="555" t="s">
        <v>1850</v>
      </c>
      <c r="D730" s="626" t="s">
        <v>1851</v>
      </c>
      <c r="E730" s="565" t="s">
        <v>510</v>
      </c>
      <c r="F730" s="627" t="s">
        <v>1852</v>
      </c>
      <c r="G730" s="567">
        <v>8000</v>
      </c>
      <c r="H730" s="567">
        <v>8000</v>
      </c>
      <c r="I730" s="572"/>
      <c r="J730" s="568"/>
      <c r="K730" s="567">
        <v>8000</v>
      </c>
      <c r="L730" s="567">
        <v>8000</v>
      </c>
      <c r="M730" s="992"/>
      <c r="N730" s="567"/>
      <c r="O730" s="567"/>
      <c r="P730" s="581"/>
      <c r="Q730" s="581"/>
      <c r="R730" s="581"/>
      <c r="S730" s="582">
        <f t="shared" si="320"/>
        <v>2400</v>
      </c>
      <c r="T730" s="581">
        <v>2400</v>
      </c>
      <c r="U730" s="572"/>
      <c r="V730" s="581"/>
      <c r="W730" s="581">
        <f t="shared" si="321"/>
        <v>0</v>
      </c>
      <c r="X730" s="581">
        <v>0</v>
      </c>
      <c r="Y730" s="570"/>
      <c r="Z730" s="581"/>
      <c r="AA730" s="581">
        <f t="shared" si="322"/>
        <v>0</v>
      </c>
      <c r="AB730" s="581"/>
      <c r="AC730" s="581"/>
      <c r="AD730" s="581"/>
      <c r="AE730" s="581">
        <f t="shared" si="323"/>
        <v>0</v>
      </c>
      <c r="AF730" s="581">
        <v>0</v>
      </c>
      <c r="AG730" s="581"/>
      <c r="AH730" s="581"/>
      <c r="AI730" s="581">
        <f t="shared" si="324"/>
        <v>2400</v>
      </c>
      <c r="AJ730" s="581">
        <v>2400</v>
      </c>
      <c r="AK730" s="581"/>
      <c r="AL730" s="581"/>
      <c r="AM730" s="581">
        <f t="shared" si="325"/>
        <v>2400</v>
      </c>
      <c r="AN730" s="581">
        <v>2400</v>
      </c>
      <c r="AO730" s="581"/>
      <c r="AP730" s="581"/>
      <c r="AQ730" s="581">
        <f t="shared" si="326"/>
        <v>5600</v>
      </c>
      <c r="AR730" s="581">
        <f t="shared" si="342"/>
        <v>5600</v>
      </c>
      <c r="AS730" s="572"/>
      <c r="AT730" s="581"/>
      <c r="AU730" s="581"/>
      <c r="AV730" s="581">
        <f t="shared" si="327"/>
        <v>2800</v>
      </c>
      <c r="AW730" s="581">
        <v>2800</v>
      </c>
      <c r="AX730" s="581"/>
      <c r="AY730" s="581"/>
      <c r="AZ730" s="581"/>
      <c r="BA730" s="583"/>
      <c r="BB730" s="583"/>
      <c r="BC730" s="583"/>
      <c r="BD730" s="583"/>
      <c r="BE730" s="920">
        <f t="shared" si="341"/>
        <v>0</v>
      </c>
      <c r="BF730" s="630">
        <v>2023</v>
      </c>
      <c r="BG730" s="630" t="s">
        <v>2322</v>
      </c>
      <c r="BH730" s="630" t="s">
        <v>2327</v>
      </c>
      <c r="BI730" s="584"/>
    </row>
    <row r="731" spans="1:61" s="541" customFormat="1" ht="31.5" hidden="1">
      <c r="A731" s="563">
        <v>3</v>
      </c>
      <c r="B731" s="564" t="s">
        <v>1853</v>
      </c>
      <c r="C731" s="555" t="s">
        <v>1512</v>
      </c>
      <c r="D731" s="626" t="s">
        <v>1854</v>
      </c>
      <c r="E731" s="565" t="s">
        <v>510</v>
      </c>
      <c r="F731" s="627" t="s">
        <v>1855</v>
      </c>
      <c r="G731" s="567">
        <v>5000</v>
      </c>
      <c r="H731" s="567">
        <v>5000</v>
      </c>
      <c r="I731" s="572"/>
      <c r="J731" s="568"/>
      <c r="K731" s="567">
        <v>5000</v>
      </c>
      <c r="L731" s="567">
        <v>5000</v>
      </c>
      <c r="M731" s="992"/>
      <c r="N731" s="567"/>
      <c r="O731" s="567"/>
      <c r="P731" s="581"/>
      <c r="Q731" s="581"/>
      <c r="R731" s="581"/>
      <c r="S731" s="582">
        <f t="shared" si="320"/>
        <v>1500</v>
      </c>
      <c r="T731" s="581">
        <v>1500</v>
      </c>
      <c r="U731" s="572"/>
      <c r="V731" s="581"/>
      <c r="W731" s="581">
        <f t="shared" si="321"/>
        <v>0</v>
      </c>
      <c r="X731" s="581">
        <v>0</v>
      </c>
      <c r="Y731" s="570"/>
      <c r="Z731" s="581"/>
      <c r="AA731" s="581">
        <f t="shared" si="322"/>
        <v>0</v>
      </c>
      <c r="AB731" s="581"/>
      <c r="AC731" s="581"/>
      <c r="AD731" s="581"/>
      <c r="AE731" s="581">
        <f t="shared" si="323"/>
        <v>0</v>
      </c>
      <c r="AF731" s="581">
        <v>0</v>
      </c>
      <c r="AG731" s="581"/>
      <c r="AH731" s="581"/>
      <c r="AI731" s="581">
        <f t="shared" si="324"/>
        <v>1500</v>
      </c>
      <c r="AJ731" s="581">
        <v>1500</v>
      </c>
      <c r="AK731" s="581"/>
      <c r="AL731" s="581"/>
      <c r="AM731" s="581">
        <f t="shared" si="325"/>
        <v>1500</v>
      </c>
      <c r="AN731" s="581">
        <v>1500</v>
      </c>
      <c r="AO731" s="581"/>
      <c r="AP731" s="581"/>
      <c r="AQ731" s="581">
        <f t="shared" si="326"/>
        <v>3500</v>
      </c>
      <c r="AR731" s="581">
        <f t="shared" si="342"/>
        <v>3500</v>
      </c>
      <c r="AS731" s="572"/>
      <c r="AT731" s="581"/>
      <c r="AU731" s="581"/>
      <c r="AV731" s="581">
        <f t="shared" si="327"/>
        <v>1750</v>
      </c>
      <c r="AW731" s="581">
        <v>1750</v>
      </c>
      <c r="AX731" s="581"/>
      <c r="AY731" s="581"/>
      <c r="AZ731" s="581"/>
      <c r="BA731" s="583"/>
      <c r="BB731" s="583"/>
      <c r="BC731" s="583"/>
      <c r="BD731" s="583"/>
      <c r="BE731" s="920">
        <f t="shared" si="341"/>
        <v>0</v>
      </c>
      <c r="BF731" s="630">
        <v>2023</v>
      </c>
      <c r="BG731" s="630" t="s">
        <v>2322</v>
      </c>
      <c r="BH731" s="630" t="s">
        <v>2327</v>
      </c>
      <c r="BI731" s="584"/>
    </row>
    <row r="732" spans="1:61" s="541" customFormat="1" ht="31.5" hidden="1">
      <c r="A732" s="563">
        <v>4</v>
      </c>
      <c r="B732" s="564" t="s">
        <v>1856</v>
      </c>
      <c r="C732" s="555" t="s">
        <v>1850</v>
      </c>
      <c r="D732" s="626" t="s">
        <v>1857</v>
      </c>
      <c r="E732" s="565" t="s">
        <v>510</v>
      </c>
      <c r="F732" s="627" t="s">
        <v>1858</v>
      </c>
      <c r="G732" s="567">
        <v>4550</v>
      </c>
      <c r="H732" s="567">
        <v>4550</v>
      </c>
      <c r="I732" s="572"/>
      <c r="J732" s="659"/>
      <c r="K732" s="567">
        <v>4550</v>
      </c>
      <c r="L732" s="567">
        <v>4550</v>
      </c>
      <c r="M732" s="992"/>
      <c r="N732" s="567"/>
      <c r="O732" s="567"/>
      <c r="P732" s="581"/>
      <c r="Q732" s="581"/>
      <c r="R732" s="581"/>
      <c r="S732" s="582">
        <f t="shared" si="320"/>
        <v>900</v>
      </c>
      <c r="T732" s="581">
        <v>900</v>
      </c>
      <c r="U732" s="572"/>
      <c r="V732" s="581"/>
      <c r="W732" s="581">
        <f t="shared" si="321"/>
        <v>0</v>
      </c>
      <c r="X732" s="581">
        <v>0</v>
      </c>
      <c r="Y732" s="570"/>
      <c r="Z732" s="581"/>
      <c r="AA732" s="581">
        <f t="shared" si="322"/>
        <v>0</v>
      </c>
      <c r="AB732" s="581"/>
      <c r="AC732" s="581"/>
      <c r="AD732" s="581"/>
      <c r="AE732" s="581">
        <f t="shared" si="323"/>
        <v>0</v>
      </c>
      <c r="AF732" s="581">
        <v>0</v>
      </c>
      <c r="AG732" s="581"/>
      <c r="AH732" s="581"/>
      <c r="AI732" s="581">
        <f t="shared" si="324"/>
        <v>900</v>
      </c>
      <c r="AJ732" s="581">
        <v>900</v>
      </c>
      <c r="AK732" s="581"/>
      <c r="AL732" s="581"/>
      <c r="AM732" s="581">
        <f t="shared" si="325"/>
        <v>900</v>
      </c>
      <c r="AN732" s="581">
        <v>900</v>
      </c>
      <c r="AO732" s="581"/>
      <c r="AP732" s="581"/>
      <c r="AQ732" s="581">
        <f t="shared" si="326"/>
        <v>3650</v>
      </c>
      <c r="AR732" s="581">
        <f t="shared" si="342"/>
        <v>3650</v>
      </c>
      <c r="AS732" s="572"/>
      <c r="AT732" s="581"/>
      <c r="AU732" s="581"/>
      <c r="AV732" s="581">
        <f t="shared" si="327"/>
        <v>1825</v>
      </c>
      <c r="AW732" s="581">
        <v>1825</v>
      </c>
      <c r="AX732" s="581"/>
      <c r="AY732" s="581"/>
      <c r="AZ732" s="581"/>
      <c r="BA732" s="583"/>
      <c r="BB732" s="583"/>
      <c r="BC732" s="583"/>
      <c r="BD732" s="583"/>
      <c r="BE732" s="920">
        <f t="shared" si="341"/>
        <v>0</v>
      </c>
      <c r="BF732" s="630">
        <v>2023</v>
      </c>
      <c r="BG732" s="630" t="s">
        <v>2322</v>
      </c>
      <c r="BH732" s="630" t="s">
        <v>2327</v>
      </c>
      <c r="BI732" s="584"/>
    </row>
    <row r="733" spans="1:61" s="541" customFormat="1" ht="31.5" hidden="1">
      <c r="A733" s="563">
        <v>5</v>
      </c>
      <c r="B733" s="564" t="s">
        <v>1859</v>
      </c>
      <c r="C733" s="555" t="s">
        <v>1860</v>
      </c>
      <c r="D733" s="626" t="s">
        <v>1861</v>
      </c>
      <c r="E733" s="565" t="s">
        <v>510</v>
      </c>
      <c r="F733" s="627" t="s">
        <v>1862</v>
      </c>
      <c r="G733" s="567">
        <v>6000</v>
      </c>
      <c r="H733" s="567">
        <v>6000</v>
      </c>
      <c r="I733" s="572"/>
      <c r="J733" s="568"/>
      <c r="K733" s="567">
        <v>6000</v>
      </c>
      <c r="L733" s="567">
        <v>6000</v>
      </c>
      <c r="M733" s="992"/>
      <c r="N733" s="567"/>
      <c r="O733" s="567"/>
      <c r="P733" s="581"/>
      <c r="Q733" s="581"/>
      <c r="R733" s="581"/>
      <c r="S733" s="582">
        <f t="shared" si="320"/>
        <v>1350</v>
      </c>
      <c r="T733" s="581">
        <v>1350</v>
      </c>
      <c r="U733" s="572"/>
      <c r="V733" s="581"/>
      <c r="W733" s="581">
        <f t="shared" si="321"/>
        <v>0</v>
      </c>
      <c r="X733" s="581">
        <v>0</v>
      </c>
      <c r="Y733" s="570"/>
      <c r="Z733" s="581"/>
      <c r="AA733" s="581">
        <f t="shared" si="322"/>
        <v>0</v>
      </c>
      <c r="AB733" s="581"/>
      <c r="AC733" s="581"/>
      <c r="AD733" s="581"/>
      <c r="AE733" s="581">
        <f t="shared" si="323"/>
        <v>0</v>
      </c>
      <c r="AF733" s="581">
        <v>0</v>
      </c>
      <c r="AG733" s="581"/>
      <c r="AH733" s="581"/>
      <c r="AI733" s="581">
        <f t="shared" si="324"/>
        <v>1350</v>
      </c>
      <c r="AJ733" s="581">
        <v>1350</v>
      </c>
      <c r="AK733" s="581"/>
      <c r="AL733" s="581"/>
      <c r="AM733" s="581">
        <f t="shared" si="325"/>
        <v>1350</v>
      </c>
      <c r="AN733" s="581">
        <v>1350</v>
      </c>
      <c r="AO733" s="581"/>
      <c r="AP733" s="581"/>
      <c r="AQ733" s="581">
        <f t="shared" si="326"/>
        <v>4650</v>
      </c>
      <c r="AR733" s="581">
        <f t="shared" si="342"/>
        <v>4650</v>
      </c>
      <c r="AS733" s="572"/>
      <c r="AT733" s="581"/>
      <c r="AU733" s="581"/>
      <c r="AV733" s="581">
        <f t="shared" si="327"/>
        <v>2325</v>
      </c>
      <c r="AW733" s="581">
        <v>2325</v>
      </c>
      <c r="AX733" s="581"/>
      <c r="AY733" s="581"/>
      <c r="AZ733" s="581"/>
      <c r="BA733" s="583"/>
      <c r="BB733" s="583"/>
      <c r="BC733" s="583"/>
      <c r="BD733" s="583"/>
      <c r="BE733" s="920">
        <f t="shared" si="341"/>
        <v>0</v>
      </c>
      <c r="BF733" s="630">
        <v>2023</v>
      </c>
      <c r="BG733" s="630" t="s">
        <v>2322</v>
      </c>
      <c r="BH733" s="630" t="s">
        <v>2327</v>
      </c>
      <c r="BI733" s="584"/>
    </row>
    <row r="734" spans="1:61" s="541" customFormat="1" ht="30" hidden="1">
      <c r="A734" s="563">
        <v>6</v>
      </c>
      <c r="B734" s="564" t="s">
        <v>1863</v>
      </c>
      <c r="C734" s="555" t="s">
        <v>1528</v>
      </c>
      <c r="D734" s="626" t="s">
        <v>1857</v>
      </c>
      <c r="E734" s="565" t="s">
        <v>510</v>
      </c>
      <c r="F734" s="627" t="s">
        <v>1864</v>
      </c>
      <c r="G734" s="567">
        <v>5500</v>
      </c>
      <c r="H734" s="567">
        <v>5500</v>
      </c>
      <c r="I734" s="572"/>
      <c r="J734" s="568"/>
      <c r="K734" s="567">
        <v>5500</v>
      </c>
      <c r="L734" s="567">
        <v>5500</v>
      </c>
      <c r="M734" s="992"/>
      <c r="N734" s="567"/>
      <c r="O734" s="567"/>
      <c r="P734" s="581"/>
      <c r="Q734" s="581"/>
      <c r="R734" s="581"/>
      <c r="S734" s="582">
        <f t="shared" si="320"/>
        <v>1800</v>
      </c>
      <c r="T734" s="581">
        <v>1800</v>
      </c>
      <c r="U734" s="572"/>
      <c r="V734" s="581"/>
      <c r="W734" s="581">
        <f t="shared" si="321"/>
        <v>0</v>
      </c>
      <c r="X734" s="581">
        <v>0</v>
      </c>
      <c r="Y734" s="570"/>
      <c r="Z734" s="581"/>
      <c r="AA734" s="581">
        <f t="shared" si="322"/>
        <v>0</v>
      </c>
      <c r="AB734" s="581"/>
      <c r="AC734" s="581"/>
      <c r="AD734" s="581"/>
      <c r="AE734" s="581">
        <f t="shared" si="323"/>
        <v>0</v>
      </c>
      <c r="AF734" s="581">
        <v>0</v>
      </c>
      <c r="AG734" s="581"/>
      <c r="AH734" s="581"/>
      <c r="AI734" s="581">
        <f t="shared" si="324"/>
        <v>1800</v>
      </c>
      <c r="AJ734" s="581">
        <v>1800</v>
      </c>
      <c r="AK734" s="581"/>
      <c r="AL734" s="581"/>
      <c r="AM734" s="581">
        <f t="shared" si="325"/>
        <v>1800</v>
      </c>
      <c r="AN734" s="581">
        <v>1800</v>
      </c>
      <c r="AO734" s="581"/>
      <c r="AP734" s="581"/>
      <c r="AQ734" s="581">
        <f t="shared" si="326"/>
        <v>3700</v>
      </c>
      <c r="AR734" s="581">
        <f t="shared" si="342"/>
        <v>3700</v>
      </c>
      <c r="AS734" s="572"/>
      <c r="AT734" s="581"/>
      <c r="AU734" s="581"/>
      <c r="AV734" s="581">
        <f t="shared" si="327"/>
        <v>1850</v>
      </c>
      <c r="AW734" s="581">
        <v>1850</v>
      </c>
      <c r="AX734" s="581"/>
      <c r="AY734" s="581"/>
      <c r="AZ734" s="581"/>
      <c r="BA734" s="583"/>
      <c r="BB734" s="583"/>
      <c r="BC734" s="583"/>
      <c r="BD734" s="583"/>
      <c r="BE734" s="920">
        <f t="shared" si="341"/>
        <v>0</v>
      </c>
      <c r="BF734" s="630">
        <v>2023</v>
      </c>
      <c r="BG734" s="630" t="s">
        <v>2322</v>
      </c>
      <c r="BH734" s="630" t="s">
        <v>2327</v>
      </c>
      <c r="BI734" s="584"/>
    </row>
    <row r="735" spans="1:61" s="541" customFormat="1" ht="31.5" hidden="1">
      <c r="A735" s="563">
        <v>7</v>
      </c>
      <c r="B735" s="564" t="s">
        <v>1865</v>
      </c>
      <c r="C735" s="555" t="s">
        <v>1528</v>
      </c>
      <c r="D735" s="626" t="s">
        <v>1857</v>
      </c>
      <c r="E735" s="565" t="s">
        <v>510</v>
      </c>
      <c r="F735" s="627" t="s">
        <v>1866</v>
      </c>
      <c r="G735" s="567">
        <v>1500</v>
      </c>
      <c r="H735" s="567">
        <v>1500</v>
      </c>
      <c r="I735" s="572"/>
      <c r="J735" s="568"/>
      <c r="K735" s="567">
        <v>1500</v>
      </c>
      <c r="L735" s="567">
        <v>1500</v>
      </c>
      <c r="M735" s="992"/>
      <c r="N735" s="567"/>
      <c r="O735" s="567"/>
      <c r="P735" s="581"/>
      <c r="Q735" s="581"/>
      <c r="R735" s="581"/>
      <c r="S735" s="582">
        <f t="shared" si="320"/>
        <v>1050</v>
      </c>
      <c r="T735" s="581">
        <v>1050</v>
      </c>
      <c r="U735" s="572"/>
      <c r="V735" s="581"/>
      <c r="W735" s="581">
        <f t="shared" si="321"/>
        <v>0</v>
      </c>
      <c r="X735" s="581">
        <v>0</v>
      </c>
      <c r="Y735" s="570"/>
      <c r="Z735" s="581"/>
      <c r="AA735" s="581">
        <f t="shared" si="322"/>
        <v>0</v>
      </c>
      <c r="AB735" s="581"/>
      <c r="AC735" s="581"/>
      <c r="AD735" s="581"/>
      <c r="AE735" s="581">
        <f t="shared" si="323"/>
        <v>0</v>
      </c>
      <c r="AF735" s="581">
        <v>0</v>
      </c>
      <c r="AG735" s="581"/>
      <c r="AH735" s="581"/>
      <c r="AI735" s="581">
        <f t="shared" si="324"/>
        <v>1050</v>
      </c>
      <c r="AJ735" s="581">
        <v>1050</v>
      </c>
      <c r="AK735" s="581"/>
      <c r="AL735" s="581"/>
      <c r="AM735" s="581">
        <f t="shared" si="325"/>
        <v>1050</v>
      </c>
      <c r="AN735" s="581">
        <v>1050</v>
      </c>
      <c r="AO735" s="581"/>
      <c r="AP735" s="581"/>
      <c r="AQ735" s="581">
        <f t="shared" si="326"/>
        <v>450</v>
      </c>
      <c r="AR735" s="581">
        <f t="shared" si="342"/>
        <v>450</v>
      </c>
      <c r="AS735" s="572"/>
      <c r="AT735" s="581"/>
      <c r="AU735" s="581"/>
      <c r="AV735" s="581">
        <f t="shared" si="327"/>
        <v>225</v>
      </c>
      <c r="AW735" s="581">
        <v>225</v>
      </c>
      <c r="AX735" s="581"/>
      <c r="AY735" s="581"/>
      <c r="AZ735" s="581"/>
      <c r="BA735" s="583"/>
      <c r="BB735" s="583"/>
      <c r="BC735" s="583"/>
      <c r="BD735" s="583"/>
      <c r="BE735" s="920">
        <f t="shared" si="341"/>
        <v>0</v>
      </c>
      <c r="BF735" s="630">
        <v>2023</v>
      </c>
      <c r="BG735" s="630" t="s">
        <v>2322</v>
      </c>
      <c r="BH735" s="630" t="s">
        <v>2327</v>
      </c>
      <c r="BI735" s="584"/>
    </row>
    <row r="736" spans="1:61" s="541" customFormat="1" ht="31.5" hidden="1">
      <c r="A736" s="563">
        <v>8</v>
      </c>
      <c r="B736" s="564" t="s">
        <v>1867</v>
      </c>
      <c r="C736" s="555" t="s">
        <v>1584</v>
      </c>
      <c r="D736" s="626" t="s">
        <v>1854</v>
      </c>
      <c r="E736" s="565" t="s">
        <v>510</v>
      </c>
      <c r="F736" s="627" t="s">
        <v>1868</v>
      </c>
      <c r="G736" s="567">
        <v>3000</v>
      </c>
      <c r="H736" s="567">
        <v>3000</v>
      </c>
      <c r="I736" s="572"/>
      <c r="J736" s="569"/>
      <c r="K736" s="567">
        <v>3000</v>
      </c>
      <c r="L736" s="567">
        <v>3000</v>
      </c>
      <c r="M736" s="992"/>
      <c r="N736" s="567"/>
      <c r="O736" s="567"/>
      <c r="P736" s="581"/>
      <c r="Q736" s="581"/>
      <c r="R736" s="581"/>
      <c r="S736" s="582">
        <f t="shared" si="320"/>
        <v>750</v>
      </c>
      <c r="T736" s="581">
        <v>750</v>
      </c>
      <c r="U736" s="572"/>
      <c r="V736" s="581"/>
      <c r="W736" s="581">
        <f t="shared" si="321"/>
        <v>0</v>
      </c>
      <c r="X736" s="581">
        <v>0</v>
      </c>
      <c r="Y736" s="570"/>
      <c r="Z736" s="581"/>
      <c r="AA736" s="581">
        <f t="shared" si="322"/>
        <v>0</v>
      </c>
      <c r="AB736" s="581"/>
      <c r="AC736" s="581"/>
      <c r="AD736" s="581"/>
      <c r="AE736" s="581">
        <f t="shared" si="323"/>
        <v>0</v>
      </c>
      <c r="AF736" s="581">
        <v>0</v>
      </c>
      <c r="AG736" s="581"/>
      <c r="AH736" s="581"/>
      <c r="AI736" s="581">
        <f t="shared" si="324"/>
        <v>750</v>
      </c>
      <c r="AJ736" s="581">
        <v>750</v>
      </c>
      <c r="AK736" s="581"/>
      <c r="AL736" s="581"/>
      <c r="AM736" s="581">
        <f t="shared" si="325"/>
        <v>750</v>
      </c>
      <c r="AN736" s="581">
        <v>750</v>
      </c>
      <c r="AO736" s="581"/>
      <c r="AP736" s="581"/>
      <c r="AQ736" s="581">
        <f t="shared" si="326"/>
        <v>2250</v>
      </c>
      <c r="AR736" s="581">
        <f t="shared" si="342"/>
        <v>2250</v>
      </c>
      <c r="AS736" s="572"/>
      <c r="AT736" s="581"/>
      <c r="AU736" s="581"/>
      <c r="AV736" s="581">
        <f t="shared" si="327"/>
        <v>1125</v>
      </c>
      <c r="AW736" s="581">
        <v>1125</v>
      </c>
      <c r="AX736" s="581"/>
      <c r="AY736" s="581"/>
      <c r="AZ736" s="581"/>
      <c r="BA736" s="583"/>
      <c r="BB736" s="583"/>
      <c r="BC736" s="583"/>
      <c r="BD736" s="583"/>
      <c r="BE736" s="920">
        <f t="shared" si="341"/>
        <v>0</v>
      </c>
      <c r="BF736" s="630">
        <v>2023</v>
      </c>
      <c r="BG736" s="630" t="s">
        <v>2322</v>
      </c>
      <c r="BH736" s="630" t="s">
        <v>2327</v>
      </c>
      <c r="BI736" s="584"/>
    </row>
    <row r="737" spans="1:66" s="541" customFormat="1" ht="31.5" hidden="1">
      <c r="A737" s="563">
        <v>9</v>
      </c>
      <c r="B737" s="564" t="s">
        <v>1869</v>
      </c>
      <c r="C737" s="555" t="s">
        <v>1604</v>
      </c>
      <c r="D737" s="626" t="s">
        <v>1870</v>
      </c>
      <c r="E737" s="565" t="s">
        <v>510</v>
      </c>
      <c r="F737" s="627" t="s">
        <v>1871</v>
      </c>
      <c r="G737" s="567">
        <v>3000</v>
      </c>
      <c r="H737" s="567">
        <v>3000</v>
      </c>
      <c r="I737" s="572"/>
      <c r="J737" s="569"/>
      <c r="K737" s="567">
        <v>3000</v>
      </c>
      <c r="L737" s="567">
        <v>3000</v>
      </c>
      <c r="M737" s="992"/>
      <c r="N737" s="567"/>
      <c r="O737" s="567"/>
      <c r="P737" s="581"/>
      <c r="Q737" s="581"/>
      <c r="R737" s="581"/>
      <c r="S737" s="582">
        <f t="shared" si="320"/>
        <v>900</v>
      </c>
      <c r="T737" s="581">
        <v>900</v>
      </c>
      <c r="U737" s="572"/>
      <c r="V737" s="581"/>
      <c r="W737" s="581">
        <f t="shared" si="321"/>
        <v>0</v>
      </c>
      <c r="X737" s="581">
        <v>0</v>
      </c>
      <c r="Y737" s="570"/>
      <c r="Z737" s="581"/>
      <c r="AA737" s="581">
        <f t="shared" si="322"/>
        <v>0</v>
      </c>
      <c r="AB737" s="581"/>
      <c r="AC737" s="581"/>
      <c r="AD737" s="581"/>
      <c r="AE737" s="581">
        <f t="shared" si="323"/>
        <v>0</v>
      </c>
      <c r="AF737" s="581">
        <v>0</v>
      </c>
      <c r="AG737" s="581"/>
      <c r="AH737" s="581"/>
      <c r="AI737" s="581">
        <f t="shared" si="324"/>
        <v>900</v>
      </c>
      <c r="AJ737" s="581">
        <v>900</v>
      </c>
      <c r="AK737" s="581"/>
      <c r="AL737" s="581"/>
      <c r="AM737" s="581">
        <f t="shared" si="325"/>
        <v>900</v>
      </c>
      <c r="AN737" s="581">
        <v>900</v>
      </c>
      <c r="AO737" s="581"/>
      <c r="AP737" s="581"/>
      <c r="AQ737" s="581">
        <f t="shared" si="326"/>
        <v>2100</v>
      </c>
      <c r="AR737" s="581">
        <f t="shared" si="342"/>
        <v>2100</v>
      </c>
      <c r="AS737" s="572"/>
      <c r="AT737" s="581"/>
      <c r="AU737" s="581"/>
      <c r="AV737" s="581">
        <f t="shared" si="327"/>
        <v>1050</v>
      </c>
      <c r="AW737" s="581">
        <v>1050</v>
      </c>
      <c r="AX737" s="581"/>
      <c r="AY737" s="581"/>
      <c r="AZ737" s="581"/>
      <c r="BA737" s="583"/>
      <c r="BB737" s="583"/>
      <c r="BC737" s="583"/>
      <c r="BD737" s="583"/>
      <c r="BE737" s="920">
        <f t="shared" si="341"/>
        <v>0</v>
      </c>
      <c r="BF737" s="630">
        <v>2023</v>
      </c>
      <c r="BG737" s="630" t="s">
        <v>2322</v>
      </c>
      <c r="BH737" s="630" t="s">
        <v>2327</v>
      </c>
      <c r="BI737" s="584"/>
    </row>
    <row r="738" spans="1:66" s="541" customFormat="1" ht="31.5" hidden="1">
      <c r="A738" s="563">
        <v>10</v>
      </c>
      <c r="B738" s="564" t="s">
        <v>1872</v>
      </c>
      <c r="C738" s="555" t="s">
        <v>1551</v>
      </c>
      <c r="D738" s="626" t="s">
        <v>1854</v>
      </c>
      <c r="E738" s="565" t="s">
        <v>510</v>
      </c>
      <c r="F738" s="627" t="s">
        <v>1873</v>
      </c>
      <c r="G738" s="567">
        <v>3700</v>
      </c>
      <c r="H738" s="567">
        <v>3700</v>
      </c>
      <c r="I738" s="572"/>
      <c r="J738" s="568"/>
      <c r="K738" s="567">
        <v>3700</v>
      </c>
      <c r="L738" s="567">
        <v>3700</v>
      </c>
      <c r="M738" s="992"/>
      <c r="N738" s="567"/>
      <c r="O738" s="567"/>
      <c r="P738" s="581"/>
      <c r="Q738" s="581"/>
      <c r="R738" s="581"/>
      <c r="S738" s="582">
        <f t="shared" si="320"/>
        <v>1200</v>
      </c>
      <c r="T738" s="581">
        <v>1200</v>
      </c>
      <c r="U738" s="572"/>
      <c r="V738" s="581"/>
      <c r="W738" s="581">
        <f t="shared" si="321"/>
        <v>0</v>
      </c>
      <c r="X738" s="581">
        <v>0</v>
      </c>
      <c r="Y738" s="570"/>
      <c r="Z738" s="581"/>
      <c r="AA738" s="581">
        <f t="shared" si="322"/>
        <v>0</v>
      </c>
      <c r="AB738" s="581"/>
      <c r="AC738" s="581"/>
      <c r="AD738" s="581"/>
      <c r="AE738" s="581">
        <f t="shared" si="323"/>
        <v>0</v>
      </c>
      <c r="AF738" s="581">
        <v>0</v>
      </c>
      <c r="AG738" s="581"/>
      <c r="AH738" s="581"/>
      <c r="AI738" s="581">
        <f t="shared" si="324"/>
        <v>1200</v>
      </c>
      <c r="AJ738" s="581">
        <v>1200</v>
      </c>
      <c r="AK738" s="581"/>
      <c r="AL738" s="581"/>
      <c r="AM738" s="581">
        <f t="shared" si="325"/>
        <v>1200</v>
      </c>
      <c r="AN738" s="581">
        <v>1200</v>
      </c>
      <c r="AO738" s="581"/>
      <c r="AP738" s="581"/>
      <c r="AQ738" s="581">
        <f t="shared" si="326"/>
        <v>2500</v>
      </c>
      <c r="AR738" s="581">
        <f t="shared" si="342"/>
        <v>2500</v>
      </c>
      <c r="AS738" s="572"/>
      <c r="AT738" s="581"/>
      <c r="AU738" s="581"/>
      <c r="AV738" s="581">
        <f t="shared" si="327"/>
        <v>1250</v>
      </c>
      <c r="AW738" s="581">
        <v>1250</v>
      </c>
      <c r="AX738" s="581"/>
      <c r="AY738" s="581"/>
      <c r="AZ738" s="581"/>
      <c r="BA738" s="583"/>
      <c r="BB738" s="583"/>
      <c r="BC738" s="583"/>
      <c r="BD738" s="583"/>
      <c r="BE738" s="920">
        <f t="shared" si="341"/>
        <v>0</v>
      </c>
      <c r="BF738" s="630">
        <v>2023</v>
      </c>
      <c r="BG738" s="630" t="s">
        <v>2322</v>
      </c>
      <c r="BH738" s="630" t="s">
        <v>2327</v>
      </c>
      <c r="BI738" s="584"/>
    </row>
    <row r="739" spans="1:66" s="541" customFormat="1" ht="31.5" hidden="1">
      <c r="A739" s="563">
        <v>11</v>
      </c>
      <c r="B739" s="564" t="s">
        <v>1874</v>
      </c>
      <c r="C739" s="555" t="s">
        <v>1512</v>
      </c>
      <c r="D739" s="626" t="s">
        <v>1854</v>
      </c>
      <c r="E739" s="565" t="s">
        <v>510</v>
      </c>
      <c r="F739" s="627" t="s">
        <v>1875</v>
      </c>
      <c r="G739" s="567">
        <v>2000</v>
      </c>
      <c r="H739" s="567">
        <v>2000</v>
      </c>
      <c r="I739" s="572"/>
      <c r="J739" s="568"/>
      <c r="K739" s="567">
        <v>2000</v>
      </c>
      <c r="L739" s="567">
        <v>2000</v>
      </c>
      <c r="M739" s="992"/>
      <c r="N739" s="567"/>
      <c r="O739" s="567"/>
      <c r="P739" s="581"/>
      <c r="Q739" s="581"/>
      <c r="R739" s="581"/>
      <c r="S739" s="582">
        <f t="shared" si="320"/>
        <v>600</v>
      </c>
      <c r="T739" s="581">
        <v>600</v>
      </c>
      <c r="U739" s="572"/>
      <c r="V739" s="581"/>
      <c r="W739" s="581">
        <f t="shared" si="321"/>
        <v>0</v>
      </c>
      <c r="X739" s="581">
        <v>0</v>
      </c>
      <c r="Y739" s="570"/>
      <c r="Z739" s="581"/>
      <c r="AA739" s="581">
        <f t="shared" si="322"/>
        <v>0</v>
      </c>
      <c r="AB739" s="581"/>
      <c r="AC739" s="581"/>
      <c r="AD739" s="581"/>
      <c r="AE739" s="581">
        <f t="shared" si="323"/>
        <v>0</v>
      </c>
      <c r="AF739" s="581">
        <v>0</v>
      </c>
      <c r="AG739" s="581"/>
      <c r="AH739" s="581"/>
      <c r="AI739" s="581">
        <f t="shared" si="324"/>
        <v>600</v>
      </c>
      <c r="AJ739" s="581">
        <v>600</v>
      </c>
      <c r="AK739" s="581"/>
      <c r="AL739" s="581"/>
      <c r="AM739" s="581">
        <f t="shared" si="325"/>
        <v>600</v>
      </c>
      <c r="AN739" s="581">
        <v>600</v>
      </c>
      <c r="AO739" s="581"/>
      <c r="AP739" s="581"/>
      <c r="AQ739" s="581">
        <f t="shared" si="326"/>
        <v>1400</v>
      </c>
      <c r="AR739" s="581">
        <f t="shared" si="342"/>
        <v>1400</v>
      </c>
      <c r="AS739" s="572"/>
      <c r="AT739" s="581"/>
      <c r="AU739" s="581"/>
      <c r="AV739" s="581">
        <f t="shared" si="327"/>
        <v>700</v>
      </c>
      <c r="AW739" s="581">
        <v>700</v>
      </c>
      <c r="AX739" s="581"/>
      <c r="AY739" s="581"/>
      <c r="AZ739" s="581"/>
      <c r="BA739" s="583"/>
      <c r="BB739" s="583"/>
      <c r="BC739" s="583"/>
      <c r="BD739" s="583"/>
      <c r="BE739" s="920">
        <f t="shared" si="341"/>
        <v>0</v>
      </c>
      <c r="BF739" s="630">
        <v>2023</v>
      </c>
      <c r="BG739" s="630" t="s">
        <v>2322</v>
      </c>
      <c r="BH739" s="630" t="s">
        <v>2327</v>
      </c>
      <c r="BI739" s="584"/>
    </row>
    <row r="740" spans="1:66" s="541" customFormat="1" ht="30" hidden="1">
      <c r="A740" s="563">
        <v>12</v>
      </c>
      <c r="B740" s="564" t="s">
        <v>1876</v>
      </c>
      <c r="C740" s="555" t="s">
        <v>1877</v>
      </c>
      <c r="D740" s="626" t="s">
        <v>1878</v>
      </c>
      <c r="E740" s="565" t="s">
        <v>510</v>
      </c>
      <c r="F740" s="627" t="s">
        <v>1879</v>
      </c>
      <c r="G740" s="567">
        <v>1000</v>
      </c>
      <c r="H740" s="567">
        <v>1000</v>
      </c>
      <c r="I740" s="572"/>
      <c r="J740" s="568"/>
      <c r="K740" s="567">
        <v>1000</v>
      </c>
      <c r="L740" s="567">
        <v>1000</v>
      </c>
      <c r="M740" s="992"/>
      <c r="N740" s="567"/>
      <c r="O740" s="567"/>
      <c r="P740" s="581"/>
      <c r="Q740" s="581"/>
      <c r="R740" s="581"/>
      <c r="S740" s="582">
        <f t="shared" si="320"/>
        <v>300</v>
      </c>
      <c r="T740" s="581">
        <v>300</v>
      </c>
      <c r="U740" s="572"/>
      <c r="V740" s="581"/>
      <c r="W740" s="581">
        <f t="shared" si="321"/>
        <v>0</v>
      </c>
      <c r="X740" s="581">
        <v>0</v>
      </c>
      <c r="Y740" s="570"/>
      <c r="Z740" s="581"/>
      <c r="AA740" s="581">
        <f t="shared" si="322"/>
        <v>0</v>
      </c>
      <c r="AB740" s="581"/>
      <c r="AC740" s="581"/>
      <c r="AD740" s="581"/>
      <c r="AE740" s="581">
        <f t="shared" si="323"/>
        <v>0</v>
      </c>
      <c r="AF740" s="581">
        <v>0</v>
      </c>
      <c r="AG740" s="581"/>
      <c r="AH740" s="581"/>
      <c r="AI740" s="581">
        <f t="shared" si="324"/>
        <v>300</v>
      </c>
      <c r="AJ740" s="581">
        <v>300</v>
      </c>
      <c r="AK740" s="581"/>
      <c r="AL740" s="581"/>
      <c r="AM740" s="581">
        <f t="shared" si="325"/>
        <v>300</v>
      </c>
      <c r="AN740" s="581">
        <v>300</v>
      </c>
      <c r="AO740" s="581"/>
      <c r="AP740" s="581"/>
      <c r="AQ740" s="581">
        <f t="shared" si="326"/>
        <v>700</v>
      </c>
      <c r="AR740" s="581">
        <f t="shared" si="342"/>
        <v>700</v>
      </c>
      <c r="AS740" s="572"/>
      <c r="AT740" s="581"/>
      <c r="AU740" s="581"/>
      <c r="AV740" s="581">
        <f t="shared" si="327"/>
        <v>350</v>
      </c>
      <c r="AW740" s="581">
        <v>350</v>
      </c>
      <c r="AX740" s="581"/>
      <c r="AY740" s="581"/>
      <c r="AZ740" s="581"/>
      <c r="BA740" s="583"/>
      <c r="BB740" s="583"/>
      <c r="BC740" s="583"/>
      <c r="BD740" s="583"/>
      <c r="BE740" s="920">
        <f t="shared" si="341"/>
        <v>0</v>
      </c>
      <c r="BF740" s="630">
        <v>2023</v>
      </c>
      <c r="BG740" s="630" t="s">
        <v>2322</v>
      </c>
      <c r="BH740" s="630" t="s">
        <v>2327</v>
      </c>
      <c r="BI740" s="584"/>
    </row>
    <row r="741" spans="1:66" s="541" customFormat="1" ht="31.5" hidden="1">
      <c r="A741" s="563">
        <v>13</v>
      </c>
      <c r="B741" s="564" t="s">
        <v>1880</v>
      </c>
      <c r="C741" s="555" t="s">
        <v>1504</v>
      </c>
      <c r="D741" s="626" t="s">
        <v>1881</v>
      </c>
      <c r="E741" s="565" t="s">
        <v>510</v>
      </c>
      <c r="F741" s="627" t="s">
        <v>1882</v>
      </c>
      <c r="G741" s="567">
        <v>10000</v>
      </c>
      <c r="H741" s="567">
        <v>10000</v>
      </c>
      <c r="I741" s="572"/>
      <c r="J741" s="569"/>
      <c r="K741" s="567">
        <v>10000</v>
      </c>
      <c r="L741" s="567">
        <v>10000</v>
      </c>
      <c r="M741" s="992"/>
      <c r="N741" s="567"/>
      <c r="O741" s="567"/>
      <c r="P741" s="581"/>
      <c r="Q741" s="581"/>
      <c r="R741" s="581"/>
      <c r="S741" s="582">
        <f t="shared" si="320"/>
        <v>2800</v>
      </c>
      <c r="T741" s="581">
        <v>2800</v>
      </c>
      <c r="U741" s="572"/>
      <c r="V741" s="581"/>
      <c r="W741" s="581">
        <f t="shared" si="321"/>
        <v>0</v>
      </c>
      <c r="X741" s="581">
        <v>0</v>
      </c>
      <c r="Y741" s="570"/>
      <c r="Z741" s="581"/>
      <c r="AA741" s="581">
        <f t="shared" ref="AA741:AA797" si="343">SUM(AB741:AD741)</f>
        <v>0</v>
      </c>
      <c r="AB741" s="581"/>
      <c r="AC741" s="581"/>
      <c r="AD741" s="581"/>
      <c r="AE741" s="581">
        <f t="shared" ref="AE741:AE797" si="344">SUM(AF741:AH741)</f>
        <v>0</v>
      </c>
      <c r="AF741" s="581">
        <v>0</v>
      </c>
      <c r="AG741" s="581"/>
      <c r="AH741" s="581"/>
      <c r="AI741" s="581">
        <f t="shared" ref="AI741:AI797" si="345">SUM(AJ741:AL741)</f>
        <v>2800</v>
      </c>
      <c r="AJ741" s="581">
        <v>2800</v>
      </c>
      <c r="AK741" s="581"/>
      <c r="AL741" s="581"/>
      <c r="AM741" s="581">
        <f t="shared" ref="AM741:AM797" si="346">SUM(AN741:AP741)</f>
        <v>2800</v>
      </c>
      <c r="AN741" s="581">
        <v>2800</v>
      </c>
      <c r="AO741" s="581"/>
      <c r="AP741" s="581"/>
      <c r="AQ741" s="581">
        <f t="shared" ref="AQ741:AQ797" si="347">SUM(AR741:AT741)</f>
        <v>7200</v>
      </c>
      <c r="AR741" s="581">
        <f t="shared" si="342"/>
        <v>7200</v>
      </c>
      <c r="AS741" s="572"/>
      <c r="AT741" s="581"/>
      <c r="AU741" s="581"/>
      <c r="AV741" s="581">
        <f t="shared" ref="AV741:AV797" si="348">SUM(AW741:AY741)</f>
        <v>3600</v>
      </c>
      <c r="AW741" s="581">
        <v>3600</v>
      </c>
      <c r="AX741" s="581"/>
      <c r="AY741" s="581"/>
      <c r="AZ741" s="581"/>
      <c r="BA741" s="583"/>
      <c r="BB741" s="583"/>
      <c r="BC741" s="583"/>
      <c r="BD741" s="583"/>
      <c r="BE741" s="920">
        <f t="shared" si="341"/>
        <v>0</v>
      </c>
      <c r="BF741" s="630">
        <v>2023</v>
      </c>
      <c r="BG741" s="630" t="s">
        <v>2322</v>
      </c>
      <c r="BH741" s="630" t="s">
        <v>2327</v>
      </c>
      <c r="BI741" s="584"/>
    </row>
    <row r="742" spans="1:66" s="541" customFormat="1" ht="31.5" hidden="1">
      <c r="A742" s="563">
        <v>14</v>
      </c>
      <c r="B742" s="564" t="s">
        <v>1883</v>
      </c>
      <c r="C742" s="555" t="s">
        <v>1623</v>
      </c>
      <c r="D742" s="626" t="s">
        <v>1884</v>
      </c>
      <c r="E742" s="565" t="s">
        <v>510</v>
      </c>
      <c r="F742" s="627" t="s">
        <v>1885</v>
      </c>
      <c r="G742" s="567">
        <v>7000</v>
      </c>
      <c r="H742" s="567">
        <v>7000</v>
      </c>
      <c r="I742" s="572"/>
      <c r="J742" s="568"/>
      <c r="K742" s="567">
        <v>7000</v>
      </c>
      <c r="L742" s="567">
        <v>7000</v>
      </c>
      <c r="M742" s="992"/>
      <c r="N742" s="567"/>
      <c r="O742" s="567"/>
      <c r="P742" s="581"/>
      <c r="Q742" s="581"/>
      <c r="R742" s="581"/>
      <c r="S742" s="582">
        <f t="shared" ref="S742:S798" si="349">SUM(T742:V742)</f>
        <v>1920</v>
      </c>
      <c r="T742" s="581">
        <v>1920</v>
      </c>
      <c r="U742" s="572"/>
      <c r="V742" s="581"/>
      <c r="W742" s="581">
        <f t="shared" ref="W742:W798" si="350">SUM(X742:Z742)</f>
        <v>0</v>
      </c>
      <c r="X742" s="581">
        <v>0</v>
      </c>
      <c r="Y742" s="570"/>
      <c r="Z742" s="581"/>
      <c r="AA742" s="581">
        <f t="shared" si="343"/>
        <v>0</v>
      </c>
      <c r="AB742" s="581"/>
      <c r="AC742" s="581"/>
      <c r="AD742" s="581"/>
      <c r="AE742" s="581">
        <f t="shared" si="344"/>
        <v>0</v>
      </c>
      <c r="AF742" s="581">
        <v>0</v>
      </c>
      <c r="AG742" s="581"/>
      <c r="AH742" s="581"/>
      <c r="AI742" s="581">
        <f t="shared" si="345"/>
        <v>1920</v>
      </c>
      <c r="AJ742" s="581">
        <v>1920</v>
      </c>
      <c r="AK742" s="581"/>
      <c r="AL742" s="581"/>
      <c r="AM742" s="581">
        <f t="shared" si="346"/>
        <v>1920</v>
      </c>
      <c r="AN742" s="581">
        <v>1920</v>
      </c>
      <c r="AO742" s="581"/>
      <c r="AP742" s="581"/>
      <c r="AQ742" s="581">
        <f t="shared" si="347"/>
        <v>5080</v>
      </c>
      <c r="AR742" s="581">
        <f t="shared" si="342"/>
        <v>5080</v>
      </c>
      <c r="AS742" s="572"/>
      <c r="AT742" s="581"/>
      <c r="AU742" s="581"/>
      <c r="AV742" s="581">
        <f t="shared" si="348"/>
        <v>2540</v>
      </c>
      <c r="AW742" s="581">
        <v>2540</v>
      </c>
      <c r="AX742" s="581"/>
      <c r="AY742" s="581"/>
      <c r="AZ742" s="581"/>
      <c r="BA742" s="583"/>
      <c r="BB742" s="583"/>
      <c r="BC742" s="583"/>
      <c r="BD742" s="583"/>
      <c r="BE742" s="920">
        <f t="shared" si="341"/>
        <v>0</v>
      </c>
      <c r="BF742" s="630">
        <v>2023</v>
      </c>
      <c r="BG742" s="630" t="s">
        <v>2322</v>
      </c>
      <c r="BH742" s="630" t="s">
        <v>2327</v>
      </c>
      <c r="BI742" s="584"/>
    </row>
    <row r="743" spans="1:66" s="541" customFormat="1" ht="51" hidden="1">
      <c r="A743" s="563">
        <v>15</v>
      </c>
      <c r="B743" s="564" t="s">
        <v>1886</v>
      </c>
      <c r="C743" s="555" t="s">
        <v>1887</v>
      </c>
      <c r="D743" s="626" t="s">
        <v>1888</v>
      </c>
      <c r="E743" s="565" t="s">
        <v>510</v>
      </c>
      <c r="F743" s="627" t="s">
        <v>1889</v>
      </c>
      <c r="G743" s="567">
        <v>22000</v>
      </c>
      <c r="H743" s="567">
        <v>22000</v>
      </c>
      <c r="I743" s="572"/>
      <c r="J743" s="568"/>
      <c r="K743" s="567">
        <v>22000</v>
      </c>
      <c r="L743" s="567">
        <v>22000</v>
      </c>
      <c r="M743" s="992"/>
      <c r="N743" s="567"/>
      <c r="O743" s="567"/>
      <c r="P743" s="581"/>
      <c r="Q743" s="581"/>
      <c r="R743" s="581"/>
      <c r="S743" s="582">
        <f t="shared" si="349"/>
        <v>6700</v>
      </c>
      <c r="T743" s="581">
        <v>6700</v>
      </c>
      <c r="U743" s="572"/>
      <c r="V743" s="581"/>
      <c r="W743" s="581">
        <f t="shared" si="350"/>
        <v>0</v>
      </c>
      <c r="X743" s="581">
        <v>0</v>
      </c>
      <c r="Y743" s="570"/>
      <c r="Z743" s="581"/>
      <c r="AA743" s="581">
        <f t="shared" si="343"/>
        <v>0</v>
      </c>
      <c r="AB743" s="581"/>
      <c r="AC743" s="581"/>
      <c r="AD743" s="581"/>
      <c r="AE743" s="581">
        <f t="shared" si="344"/>
        <v>0</v>
      </c>
      <c r="AF743" s="581">
        <v>0</v>
      </c>
      <c r="AG743" s="581"/>
      <c r="AH743" s="581"/>
      <c r="AI743" s="581">
        <f t="shared" si="345"/>
        <v>6700</v>
      </c>
      <c r="AJ743" s="581">
        <v>6700</v>
      </c>
      <c r="AK743" s="581"/>
      <c r="AL743" s="581"/>
      <c r="AM743" s="581">
        <f t="shared" si="346"/>
        <v>6700</v>
      </c>
      <c r="AN743" s="581">
        <v>6700</v>
      </c>
      <c r="AO743" s="581"/>
      <c r="AP743" s="581"/>
      <c r="AQ743" s="581">
        <f t="shared" si="347"/>
        <v>15300</v>
      </c>
      <c r="AR743" s="581">
        <f t="shared" si="342"/>
        <v>15300</v>
      </c>
      <c r="AS743" s="572"/>
      <c r="AT743" s="581"/>
      <c r="AU743" s="581"/>
      <c r="AV743" s="581">
        <f t="shared" si="348"/>
        <v>7650</v>
      </c>
      <c r="AW743" s="581">
        <v>7650</v>
      </c>
      <c r="AX743" s="581"/>
      <c r="AY743" s="581"/>
      <c r="AZ743" s="581"/>
      <c r="BA743" s="583"/>
      <c r="BB743" s="583"/>
      <c r="BC743" s="583"/>
      <c r="BD743" s="583"/>
      <c r="BE743" s="920">
        <f t="shared" si="341"/>
        <v>0</v>
      </c>
      <c r="BF743" s="630">
        <v>2023</v>
      </c>
      <c r="BG743" s="630" t="s">
        <v>2322</v>
      </c>
      <c r="BH743" s="630" t="s">
        <v>2327</v>
      </c>
      <c r="BI743" s="584"/>
    </row>
    <row r="744" spans="1:66" s="541" customFormat="1" ht="31.5" hidden="1">
      <c r="A744" s="563">
        <v>16</v>
      </c>
      <c r="B744" s="564" t="s">
        <v>1890</v>
      </c>
      <c r="C744" s="555" t="s">
        <v>1891</v>
      </c>
      <c r="D744" s="626" t="s">
        <v>1892</v>
      </c>
      <c r="E744" s="565" t="s">
        <v>510</v>
      </c>
      <c r="F744" s="627" t="s">
        <v>1893</v>
      </c>
      <c r="G744" s="567">
        <v>11000</v>
      </c>
      <c r="H744" s="567">
        <v>11000</v>
      </c>
      <c r="I744" s="572"/>
      <c r="J744" s="568"/>
      <c r="K744" s="567">
        <v>11000</v>
      </c>
      <c r="L744" s="567">
        <v>11000</v>
      </c>
      <c r="M744" s="992"/>
      <c r="N744" s="567"/>
      <c r="O744" s="567"/>
      <c r="P744" s="581"/>
      <c r="Q744" s="581"/>
      <c r="R744" s="581"/>
      <c r="S744" s="582">
        <f t="shared" si="349"/>
        <v>3300</v>
      </c>
      <c r="T744" s="581">
        <v>3300</v>
      </c>
      <c r="U744" s="572"/>
      <c r="V744" s="581"/>
      <c r="W744" s="581">
        <f t="shared" si="350"/>
        <v>0</v>
      </c>
      <c r="X744" s="581">
        <v>0</v>
      </c>
      <c r="Y744" s="570"/>
      <c r="Z744" s="581"/>
      <c r="AA744" s="581">
        <f t="shared" si="343"/>
        <v>0</v>
      </c>
      <c r="AB744" s="581"/>
      <c r="AC744" s="581"/>
      <c r="AD744" s="581"/>
      <c r="AE744" s="581">
        <f t="shared" si="344"/>
        <v>0</v>
      </c>
      <c r="AF744" s="581">
        <v>0</v>
      </c>
      <c r="AG744" s="581"/>
      <c r="AH744" s="581"/>
      <c r="AI744" s="581">
        <f t="shared" si="345"/>
        <v>3300</v>
      </c>
      <c r="AJ744" s="581">
        <v>3300</v>
      </c>
      <c r="AK744" s="581"/>
      <c r="AL744" s="581"/>
      <c r="AM744" s="581">
        <f t="shared" si="346"/>
        <v>3300</v>
      </c>
      <c r="AN744" s="581">
        <v>3300</v>
      </c>
      <c r="AO744" s="581"/>
      <c r="AP744" s="581"/>
      <c r="AQ744" s="581">
        <f t="shared" si="347"/>
        <v>7700</v>
      </c>
      <c r="AR744" s="581">
        <f t="shared" si="342"/>
        <v>7700</v>
      </c>
      <c r="AS744" s="572"/>
      <c r="AT744" s="581"/>
      <c r="AU744" s="581"/>
      <c r="AV744" s="581">
        <f t="shared" si="348"/>
        <v>3850</v>
      </c>
      <c r="AW744" s="581">
        <v>3850</v>
      </c>
      <c r="AX744" s="581"/>
      <c r="AY744" s="581"/>
      <c r="AZ744" s="581"/>
      <c r="BA744" s="583"/>
      <c r="BB744" s="583"/>
      <c r="BC744" s="583"/>
      <c r="BD744" s="583"/>
      <c r="BE744" s="920">
        <f t="shared" si="341"/>
        <v>0</v>
      </c>
      <c r="BF744" s="630">
        <v>2023</v>
      </c>
      <c r="BG744" s="630" t="s">
        <v>2322</v>
      </c>
      <c r="BH744" s="630" t="s">
        <v>2327</v>
      </c>
      <c r="BI744" s="584"/>
    </row>
    <row r="745" spans="1:66" s="798" customFormat="1" ht="31.5" hidden="1">
      <c r="A745" s="787"/>
      <c r="B745" s="732" t="s">
        <v>1894</v>
      </c>
      <c r="C745" s="843" t="s">
        <v>1604</v>
      </c>
      <c r="D745" s="844" t="s">
        <v>1786</v>
      </c>
      <c r="E745" s="844" t="s">
        <v>521</v>
      </c>
      <c r="F745" s="845"/>
      <c r="G745" s="789">
        <v>2773</v>
      </c>
      <c r="H745" s="789">
        <f>+G745</f>
        <v>2773</v>
      </c>
      <c r="I745" s="790"/>
      <c r="J745" s="790"/>
      <c r="K745" s="789">
        <v>2773</v>
      </c>
      <c r="L745" s="789">
        <f>+K745</f>
        <v>2773</v>
      </c>
      <c r="M745" s="1015"/>
      <c r="N745" s="791"/>
      <c r="O745" s="792"/>
      <c r="P745" s="792"/>
      <c r="Q745" s="792"/>
      <c r="R745" s="792"/>
      <c r="S745" s="793">
        <f t="shared" si="349"/>
        <v>0</v>
      </c>
      <c r="T745" s="792"/>
      <c r="U745" s="792"/>
      <c r="V745" s="792"/>
      <c r="W745" s="792">
        <f t="shared" si="350"/>
        <v>0</v>
      </c>
      <c r="X745" s="794"/>
      <c r="Y745" s="792"/>
      <c r="Z745" s="792"/>
      <c r="AA745" s="792">
        <f t="shared" si="343"/>
        <v>0</v>
      </c>
      <c r="AB745" s="792"/>
      <c r="AC745" s="792"/>
      <c r="AD745" s="792"/>
      <c r="AE745" s="792">
        <f t="shared" si="344"/>
        <v>0</v>
      </c>
      <c r="AF745" s="792"/>
      <c r="AG745" s="792"/>
      <c r="AH745" s="792"/>
      <c r="AI745" s="792">
        <f t="shared" si="345"/>
        <v>0</v>
      </c>
      <c r="AJ745" s="792"/>
      <c r="AK745" s="792"/>
      <c r="AL745" s="792"/>
      <c r="AM745" s="792">
        <f t="shared" si="346"/>
        <v>0</v>
      </c>
      <c r="AN745" s="792"/>
      <c r="AO745" s="792"/>
      <c r="AP745" s="792"/>
      <c r="AQ745" s="792">
        <f t="shared" si="347"/>
        <v>2773</v>
      </c>
      <c r="AR745" s="792">
        <f t="shared" ref="AR745" si="351">H745-AN745</f>
        <v>2773</v>
      </c>
      <c r="AS745" s="792"/>
      <c r="AT745" s="792"/>
      <c r="AU745" s="792"/>
      <c r="AV745" s="792">
        <f t="shared" si="348"/>
        <v>1386.5</v>
      </c>
      <c r="AW745" s="792">
        <v>1386.5</v>
      </c>
      <c r="AX745" s="792"/>
      <c r="AY745" s="792"/>
      <c r="AZ745" s="792"/>
      <c r="BA745" s="795"/>
      <c r="BB745" s="795"/>
      <c r="BC745" s="795"/>
      <c r="BD745" s="795"/>
      <c r="BE745" s="921">
        <f t="shared" si="341"/>
        <v>0</v>
      </c>
      <c r="BF745" s="796">
        <v>2024</v>
      </c>
      <c r="BG745" s="796" t="s">
        <v>2323</v>
      </c>
      <c r="BH745" s="796" t="s">
        <v>2327</v>
      </c>
      <c r="BI745" s="797"/>
    </row>
    <row r="746" spans="1:66" s="28" customFormat="1" ht="18.75" hidden="1">
      <c r="A746" s="37" t="s">
        <v>58</v>
      </c>
      <c r="B746" s="48" t="s">
        <v>59</v>
      </c>
      <c r="C746" s="26"/>
      <c r="D746" s="26"/>
      <c r="E746" s="26"/>
      <c r="F746" s="91"/>
      <c r="G746" s="92">
        <f>SUM(G747:G759)</f>
        <v>141306</v>
      </c>
      <c r="H746" s="92">
        <f t="shared" ref="H746:BE746" si="352">SUM(H747:H759)</f>
        <v>141301</v>
      </c>
      <c r="I746" s="92">
        <f t="shared" si="352"/>
        <v>0</v>
      </c>
      <c r="J746" s="92">
        <f t="shared" si="352"/>
        <v>5</v>
      </c>
      <c r="K746" s="92">
        <f t="shared" si="352"/>
        <v>141301</v>
      </c>
      <c r="L746" s="92">
        <f t="shared" si="352"/>
        <v>141301</v>
      </c>
      <c r="M746" s="984">
        <f t="shared" si="352"/>
        <v>32469</v>
      </c>
      <c r="N746" s="92">
        <f t="shared" si="352"/>
        <v>23359</v>
      </c>
      <c r="O746" s="92">
        <f t="shared" si="352"/>
        <v>0</v>
      </c>
      <c r="P746" s="92">
        <f t="shared" si="352"/>
        <v>0</v>
      </c>
      <c r="Q746" s="92">
        <f t="shared" si="352"/>
        <v>0</v>
      </c>
      <c r="R746" s="92">
        <f t="shared" si="352"/>
        <v>0</v>
      </c>
      <c r="S746" s="92">
        <f t="shared" si="352"/>
        <v>34080</v>
      </c>
      <c r="T746" s="92">
        <f t="shared" si="352"/>
        <v>34080</v>
      </c>
      <c r="U746" s="92">
        <f t="shared" si="352"/>
        <v>0</v>
      </c>
      <c r="V746" s="92">
        <f t="shared" si="352"/>
        <v>0</v>
      </c>
      <c r="W746" s="92">
        <f t="shared" si="352"/>
        <v>0</v>
      </c>
      <c r="X746" s="92">
        <f t="shared" si="352"/>
        <v>0</v>
      </c>
      <c r="Y746" s="92">
        <f t="shared" si="352"/>
        <v>0</v>
      </c>
      <c r="Z746" s="92">
        <f t="shared" si="352"/>
        <v>0</v>
      </c>
      <c r="AA746" s="92">
        <f t="shared" si="352"/>
        <v>17024.399000000001</v>
      </c>
      <c r="AB746" s="92">
        <f t="shared" si="352"/>
        <v>17024.399000000001</v>
      </c>
      <c r="AC746" s="92">
        <f t="shared" si="352"/>
        <v>0</v>
      </c>
      <c r="AD746" s="92">
        <f t="shared" si="352"/>
        <v>0</v>
      </c>
      <c r="AE746" s="92">
        <f t="shared" si="352"/>
        <v>0</v>
      </c>
      <c r="AF746" s="92">
        <f t="shared" si="352"/>
        <v>0</v>
      </c>
      <c r="AG746" s="92">
        <f t="shared" si="352"/>
        <v>0</v>
      </c>
      <c r="AH746" s="92">
        <f t="shared" si="352"/>
        <v>0</v>
      </c>
      <c r="AI746" s="92">
        <f t="shared" si="352"/>
        <v>34080</v>
      </c>
      <c r="AJ746" s="92">
        <f t="shared" si="352"/>
        <v>34080</v>
      </c>
      <c r="AK746" s="92">
        <f t="shared" si="352"/>
        <v>0</v>
      </c>
      <c r="AL746" s="92">
        <f t="shared" si="352"/>
        <v>0</v>
      </c>
      <c r="AM746" s="92">
        <f t="shared" si="352"/>
        <v>59503.000000000007</v>
      </c>
      <c r="AN746" s="92">
        <f t="shared" si="352"/>
        <v>59503.000000000007</v>
      </c>
      <c r="AO746" s="92">
        <f t="shared" si="352"/>
        <v>0</v>
      </c>
      <c r="AP746" s="92">
        <f t="shared" si="352"/>
        <v>0</v>
      </c>
      <c r="AQ746" s="92">
        <f t="shared" si="352"/>
        <v>74727</v>
      </c>
      <c r="AR746" s="92">
        <f t="shared" si="352"/>
        <v>74727</v>
      </c>
      <c r="AS746" s="92">
        <f t="shared" si="352"/>
        <v>0</v>
      </c>
      <c r="AT746" s="92">
        <f t="shared" si="352"/>
        <v>0</v>
      </c>
      <c r="AU746" s="92">
        <f t="shared" si="352"/>
        <v>0</v>
      </c>
      <c r="AV746" s="92">
        <f t="shared" si="352"/>
        <v>40898.998999999996</v>
      </c>
      <c r="AW746" s="92">
        <f t="shared" si="352"/>
        <v>40898.998999999996</v>
      </c>
      <c r="AX746" s="92">
        <f t="shared" si="352"/>
        <v>0</v>
      </c>
      <c r="AY746" s="92">
        <f t="shared" si="352"/>
        <v>0</v>
      </c>
      <c r="AZ746" s="92">
        <f t="shared" si="352"/>
        <v>0</v>
      </c>
      <c r="BA746" s="92">
        <f t="shared" si="352"/>
        <v>0</v>
      </c>
      <c r="BB746" s="92">
        <f t="shared" si="352"/>
        <v>0</v>
      </c>
      <c r="BC746" s="92">
        <f t="shared" si="352"/>
        <v>0</v>
      </c>
      <c r="BD746" s="92">
        <f t="shared" si="352"/>
        <v>14420.999</v>
      </c>
      <c r="BE746" s="92">
        <f t="shared" si="352"/>
        <v>25423</v>
      </c>
      <c r="BF746" s="198"/>
      <c r="BG746" s="198"/>
      <c r="BH746" s="198"/>
      <c r="BI746" s="27"/>
    </row>
    <row r="747" spans="1:66" s="665" customFormat="1" ht="31.5">
      <c r="A747" s="585"/>
      <c r="B747" s="660" t="s">
        <v>977</v>
      </c>
      <c r="C747" s="661" t="s">
        <v>978</v>
      </c>
      <c r="D747" s="661" t="s">
        <v>979</v>
      </c>
      <c r="E747" s="662">
        <v>2023</v>
      </c>
      <c r="F747" s="663" t="s">
        <v>980</v>
      </c>
      <c r="G747" s="663">
        <v>2000</v>
      </c>
      <c r="H747" s="663">
        <v>1995</v>
      </c>
      <c r="I747" s="633"/>
      <c r="J747" s="663">
        <v>5</v>
      </c>
      <c r="K747" s="589">
        <v>1995</v>
      </c>
      <c r="L747" s="589">
        <v>1995</v>
      </c>
      <c r="M747" s="994">
        <v>594</v>
      </c>
      <c r="N747" s="590">
        <v>594</v>
      </c>
      <c r="O747" s="633">
        <v>0</v>
      </c>
      <c r="P747" s="591"/>
      <c r="Q747" s="590"/>
      <c r="R747" s="590"/>
      <c r="S747" s="590">
        <f t="shared" si="349"/>
        <v>700</v>
      </c>
      <c r="T747" s="590">
        <v>700</v>
      </c>
      <c r="U747" s="590"/>
      <c r="V747" s="590"/>
      <c r="W747" s="590">
        <f t="shared" si="350"/>
        <v>0</v>
      </c>
      <c r="X747" s="590"/>
      <c r="Y747" s="590"/>
      <c r="Z747" s="590"/>
      <c r="AA747" s="590">
        <f t="shared" si="343"/>
        <v>593.79899999999998</v>
      </c>
      <c r="AB747" s="590">
        <v>593.79899999999998</v>
      </c>
      <c r="AC747" s="590"/>
      <c r="AD747" s="590"/>
      <c r="AE747" s="590">
        <f t="shared" si="344"/>
        <v>0</v>
      </c>
      <c r="AF747" s="590"/>
      <c r="AG747" s="590"/>
      <c r="AH747" s="590"/>
      <c r="AI747" s="590">
        <f t="shared" si="345"/>
        <v>700</v>
      </c>
      <c r="AJ747" s="590">
        <v>700</v>
      </c>
      <c r="AK747" s="590"/>
      <c r="AL747" s="590"/>
      <c r="AM747" s="590">
        <f t="shared" si="346"/>
        <v>700</v>
      </c>
      <c r="AN747" s="590">
        <v>700</v>
      </c>
      <c r="AO747" s="590"/>
      <c r="AP747" s="590"/>
      <c r="AQ747" s="590">
        <f t="shared" si="347"/>
        <v>1295</v>
      </c>
      <c r="AR747" s="590">
        <v>1295</v>
      </c>
      <c r="AS747" s="590"/>
      <c r="AT747" s="590">
        <v>0</v>
      </c>
      <c r="AU747" s="590"/>
      <c r="AV747" s="590">
        <f t="shared" si="348"/>
        <v>1295</v>
      </c>
      <c r="AW747" s="590">
        <v>1295</v>
      </c>
      <c r="AX747" s="590"/>
      <c r="AY747" s="590"/>
      <c r="AZ747" s="590"/>
      <c r="BA747" s="592"/>
      <c r="BB747" s="592"/>
      <c r="BC747" s="592"/>
      <c r="BD747" s="592"/>
      <c r="BE747" s="922">
        <f t="shared" si="341"/>
        <v>0</v>
      </c>
      <c r="BF747" s="593">
        <v>2023</v>
      </c>
      <c r="BG747" s="593" t="s">
        <v>2324</v>
      </c>
      <c r="BH747" s="593" t="s">
        <v>2327</v>
      </c>
      <c r="BI747" s="594"/>
      <c r="BJ747" s="664"/>
      <c r="BK747" s="664"/>
      <c r="BL747" s="664"/>
      <c r="BM747" s="664"/>
      <c r="BN747" s="664"/>
    </row>
    <row r="748" spans="1:66" s="224" customFormat="1" ht="30">
      <c r="A748" s="287"/>
      <c r="B748" s="414" t="s">
        <v>981</v>
      </c>
      <c r="C748" s="415" t="s">
        <v>975</v>
      </c>
      <c r="D748" s="415" t="s">
        <v>982</v>
      </c>
      <c r="E748" s="416" t="s">
        <v>444</v>
      </c>
      <c r="F748" s="292" t="s">
        <v>983</v>
      </c>
      <c r="G748" s="292">
        <v>6000</v>
      </c>
      <c r="H748" s="292">
        <v>6000</v>
      </c>
      <c r="I748" s="293"/>
      <c r="J748" s="292"/>
      <c r="K748" s="294">
        <v>6000</v>
      </c>
      <c r="L748" s="294">
        <v>6000</v>
      </c>
      <c r="M748" s="983">
        <v>1180</v>
      </c>
      <c r="N748" s="295">
        <v>500</v>
      </c>
      <c r="O748" s="293">
        <v>0</v>
      </c>
      <c r="P748" s="296"/>
      <c r="Q748" s="295"/>
      <c r="R748" s="295"/>
      <c r="S748" s="295">
        <f t="shared" si="349"/>
        <v>0</v>
      </c>
      <c r="T748" s="295"/>
      <c r="U748" s="295"/>
      <c r="V748" s="295"/>
      <c r="W748" s="295">
        <f t="shared" si="350"/>
        <v>0</v>
      </c>
      <c r="X748" s="295"/>
      <c r="Y748" s="295"/>
      <c r="Z748" s="295"/>
      <c r="AA748" s="295">
        <f t="shared" si="343"/>
        <v>0</v>
      </c>
      <c r="AB748" s="295"/>
      <c r="AC748" s="295"/>
      <c r="AD748" s="295"/>
      <c r="AE748" s="295">
        <f t="shared" si="344"/>
        <v>0</v>
      </c>
      <c r="AF748" s="295"/>
      <c r="AG748" s="295"/>
      <c r="AH748" s="295"/>
      <c r="AI748" s="295">
        <f t="shared" si="345"/>
        <v>0</v>
      </c>
      <c r="AJ748" s="295"/>
      <c r="AK748" s="295"/>
      <c r="AL748" s="295"/>
      <c r="AM748" s="295">
        <f t="shared" si="346"/>
        <v>2350</v>
      </c>
      <c r="AN748" s="295">
        <v>2350</v>
      </c>
      <c r="AO748" s="295"/>
      <c r="AP748" s="295"/>
      <c r="AQ748" s="295">
        <f t="shared" si="347"/>
        <v>3650</v>
      </c>
      <c r="AR748" s="295">
        <v>3650</v>
      </c>
      <c r="AS748" s="295"/>
      <c r="AT748" s="295">
        <v>0</v>
      </c>
      <c r="AU748" s="295"/>
      <c r="AV748" s="295">
        <f t="shared" si="348"/>
        <v>3650</v>
      </c>
      <c r="AW748" s="295">
        <v>3650</v>
      </c>
      <c r="AX748" s="295"/>
      <c r="AY748" s="295"/>
      <c r="AZ748" s="295"/>
      <c r="BA748" s="297"/>
      <c r="BB748" s="297"/>
      <c r="BC748" s="297"/>
      <c r="BD748" s="210">
        <f t="shared" ref="BD748:BD754" si="353">AW748</f>
        <v>3650</v>
      </c>
      <c r="BE748" s="908">
        <f t="shared" si="341"/>
        <v>2350</v>
      </c>
      <c r="BF748" s="298">
        <v>2022</v>
      </c>
      <c r="BG748" s="298" t="s">
        <v>2324</v>
      </c>
      <c r="BH748" s="298" t="s">
        <v>2327</v>
      </c>
      <c r="BI748" s="299"/>
      <c r="BJ748" s="300"/>
      <c r="BK748" s="300"/>
      <c r="BL748" s="300"/>
      <c r="BM748" s="300"/>
      <c r="BN748" s="300"/>
    </row>
    <row r="749" spans="1:66" s="224" customFormat="1" ht="31.5">
      <c r="A749" s="413"/>
      <c r="B749" s="414" t="s">
        <v>984</v>
      </c>
      <c r="C749" s="415" t="s">
        <v>853</v>
      </c>
      <c r="D749" s="415" t="s">
        <v>985</v>
      </c>
      <c r="E749" s="416" t="s">
        <v>444</v>
      </c>
      <c r="F749" s="292" t="s">
        <v>986</v>
      </c>
      <c r="G749" s="292">
        <v>12000</v>
      </c>
      <c r="H749" s="292">
        <v>12000</v>
      </c>
      <c r="I749" s="293"/>
      <c r="J749" s="292"/>
      <c r="K749" s="294">
        <v>12000</v>
      </c>
      <c r="L749" s="294">
        <v>12000</v>
      </c>
      <c r="M749" s="983">
        <v>5327</v>
      </c>
      <c r="N749" s="295">
        <v>2500</v>
      </c>
      <c r="O749" s="293">
        <v>0</v>
      </c>
      <c r="P749" s="296"/>
      <c r="Q749" s="295"/>
      <c r="R749" s="295"/>
      <c r="S749" s="295">
        <f t="shared" si="349"/>
        <v>5200</v>
      </c>
      <c r="T749" s="295">
        <v>5200</v>
      </c>
      <c r="U749" s="295"/>
      <c r="V749" s="295"/>
      <c r="W749" s="295">
        <f t="shared" si="350"/>
        <v>0</v>
      </c>
      <c r="X749" s="295"/>
      <c r="Y749" s="295"/>
      <c r="Z749" s="295"/>
      <c r="AA749" s="295">
        <f t="shared" si="343"/>
        <v>908.7</v>
      </c>
      <c r="AB749" s="295">
        <v>908.7</v>
      </c>
      <c r="AC749" s="295"/>
      <c r="AD749" s="295"/>
      <c r="AE749" s="295">
        <f t="shared" si="344"/>
        <v>0</v>
      </c>
      <c r="AF749" s="295"/>
      <c r="AG749" s="295"/>
      <c r="AH749" s="295"/>
      <c r="AI749" s="295">
        <f t="shared" si="345"/>
        <v>5200</v>
      </c>
      <c r="AJ749" s="295">
        <v>5200</v>
      </c>
      <c r="AK749" s="295"/>
      <c r="AL749" s="295"/>
      <c r="AM749" s="295">
        <f t="shared" si="346"/>
        <v>10700</v>
      </c>
      <c r="AN749" s="295">
        <v>10700</v>
      </c>
      <c r="AO749" s="295"/>
      <c r="AP749" s="295"/>
      <c r="AQ749" s="295">
        <f t="shared" si="347"/>
        <v>1300</v>
      </c>
      <c r="AR749" s="295">
        <v>1300</v>
      </c>
      <c r="AS749" s="295"/>
      <c r="AT749" s="295">
        <v>0</v>
      </c>
      <c r="AU749" s="295"/>
      <c r="AV749" s="295">
        <f t="shared" si="348"/>
        <v>1300</v>
      </c>
      <c r="AW749" s="295">
        <v>1300</v>
      </c>
      <c r="AX749" s="295"/>
      <c r="AY749" s="295"/>
      <c r="AZ749" s="295"/>
      <c r="BA749" s="297"/>
      <c r="BB749" s="297"/>
      <c r="BC749" s="297"/>
      <c r="BD749" s="210">
        <f t="shared" si="353"/>
        <v>1300</v>
      </c>
      <c r="BE749" s="908">
        <f t="shared" si="341"/>
        <v>5500</v>
      </c>
      <c r="BF749" s="298">
        <v>2022</v>
      </c>
      <c r="BG749" s="298" t="s">
        <v>2324</v>
      </c>
      <c r="BH749" s="298" t="s">
        <v>2327</v>
      </c>
      <c r="BI749" s="299"/>
      <c r="BJ749" s="300"/>
      <c r="BK749" s="300"/>
      <c r="BL749" s="300"/>
      <c r="BM749" s="300"/>
      <c r="BN749" s="300"/>
    </row>
    <row r="750" spans="1:66" s="224" customFormat="1" ht="30">
      <c r="A750" s="287"/>
      <c r="B750" s="414" t="s">
        <v>987</v>
      </c>
      <c r="C750" s="415" t="s">
        <v>845</v>
      </c>
      <c r="D750" s="415" t="s">
        <v>988</v>
      </c>
      <c r="E750" s="416" t="s">
        <v>444</v>
      </c>
      <c r="F750" s="292" t="s">
        <v>989</v>
      </c>
      <c r="G750" s="292">
        <v>4150</v>
      </c>
      <c r="H750" s="292">
        <v>4150</v>
      </c>
      <c r="I750" s="293"/>
      <c r="J750" s="292"/>
      <c r="K750" s="294">
        <v>4150</v>
      </c>
      <c r="L750" s="294">
        <v>4150</v>
      </c>
      <c r="M750" s="983">
        <v>1084</v>
      </c>
      <c r="N750" s="295">
        <v>150</v>
      </c>
      <c r="O750" s="293">
        <v>0</v>
      </c>
      <c r="P750" s="296"/>
      <c r="Q750" s="295"/>
      <c r="R750" s="295"/>
      <c r="S750" s="296">
        <f t="shared" si="349"/>
        <v>2413.54</v>
      </c>
      <c r="T750" s="296">
        <v>2413.54</v>
      </c>
      <c r="U750" s="295"/>
      <c r="V750" s="295"/>
      <c r="W750" s="295">
        <f t="shared" si="350"/>
        <v>0</v>
      </c>
      <c r="X750" s="295"/>
      <c r="Y750" s="295"/>
      <c r="Z750" s="295"/>
      <c r="AA750" s="295">
        <f t="shared" si="343"/>
        <v>0</v>
      </c>
      <c r="AB750" s="295"/>
      <c r="AC750" s="295"/>
      <c r="AD750" s="295"/>
      <c r="AE750" s="295">
        <f t="shared" si="344"/>
        <v>0</v>
      </c>
      <c r="AF750" s="295"/>
      <c r="AG750" s="295"/>
      <c r="AH750" s="295"/>
      <c r="AI750" s="295">
        <f t="shared" si="345"/>
        <v>2413.54</v>
      </c>
      <c r="AJ750" s="295">
        <v>2413.54</v>
      </c>
      <c r="AK750" s="295"/>
      <c r="AL750" s="295"/>
      <c r="AM750" s="295">
        <f t="shared" si="346"/>
        <v>4013.54</v>
      </c>
      <c r="AN750" s="295">
        <v>4013.54</v>
      </c>
      <c r="AO750" s="295"/>
      <c r="AP750" s="295"/>
      <c r="AQ750" s="295">
        <f t="shared" si="347"/>
        <v>136.46000000000004</v>
      </c>
      <c r="AR750" s="305">
        <v>136.46000000000004</v>
      </c>
      <c r="AS750" s="295"/>
      <c r="AT750" s="295">
        <v>0</v>
      </c>
      <c r="AU750" s="295"/>
      <c r="AV750" s="305">
        <f t="shared" si="348"/>
        <v>136.46000000000004</v>
      </c>
      <c r="AW750" s="305">
        <v>136.46000000000004</v>
      </c>
      <c r="AX750" s="295"/>
      <c r="AY750" s="295"/>
      <c r="AZ750" s="295"/>
      <c r="BA750" s="297"/>
      <c r="BB750" s="297"/>
      <c r="BC750" s="297"/>
      <c r="BD750" s="210">
        <f t="shared" si="353"/>
        <v>136.46000000000004</v>
      </c>
      <c r="BE750" s="908">
        <f t="shared" si="341"/>
        <v>1600</v>
      </c>
      <c r="BF750" s="298">
        <v>2022</v>
      </c>
      <c r="BG750" s="298" t="s">
        <v>2324</v>
      </c>
      <c r="BH750" s="298" t="s">
        <v>2327</v>
      </c>
      <c r="BI750" s="299"/>
      <c r="BJ750" s="300"/>
      <c r="BK750" s="300"/>
      <c r="BL750" s="300"/>
      <c r="BM750" s="300"/>
      <c r="BN750" s="300"/>
    </row>
    <row r="751" spans="1:66" s="216" customFormat="1" ht="30">
      <c r="A751" s="287"/>
      <c r="B751" s="414" t="s">
        <v>990</v>
      </c>
      <c r="C751" s="415" t="s">
        <v>853</v>
      </c>
      <c r="D751" s="415" t="s">
        <v>991</v>
      </c>
      <c r="E751" s="416" t="s">
        <v>444</v>
      </c>
      <c r="F751" s="292" t="s">
        <v>992</v>
      </c>
      <c r="G751" s="292">
        <v>3000</v>
      </c>
      <c r="H751" s="292">
        <v>3000</v>
      </c>
      <c r="I751" s="293"/>
      <c r="J751" s="292"/>
      <c r="K751" s="294">
        <v>3000</v>
      </c>
      <c r="L751" s="294">
        <v>3000</v>
      </c>
      <c r="M751" s="983">
        <v>1546</v>
      </c>
      <c r="N751" s="295">
        <v>1350</v>
      </c>
      <c r="O751" s="293">
        <v>0</v>
      </c>
      <c r="P751" s="296"/>
      <c r="Q751" s="295"/>
      <c r="R751" s="295"/>
      <c r="S751" s="305">
        <f t="shared" si="349"/>
        <v>1786.46</v>
      </c>
      <c r="T751" s="305">
        <v>1786.46</v>
      </c>
      <c r="U751" s="295"/>
      <c r="V751" s="295"/>
      <c r="W751" s="295">
        <f t="shared" si="350"/>
        <v>0</v>
      </c>
      <c r="X751" s="295"/>
      <c r="Y751" s="295"/>
      <c r="Z751" s="295"/>
      <c r="AA751" s="295">
        <f t="shared" si="343"/>
        <v>494.7</v>
      </c>
      <c r="AB751" s="295">
        <v>494.7</v>
      </c>
      <c r="AC751" s="295"/>
      <c r="AD751" s="295"/>
      <c r="AE751" s="295">
        <f t="shared" si="344"/>
        <v>0</v>
      </c>
      <c r="AF751" s="295"/>
      <c r="AG751" s="295"/>
      <c r="AH751" s="295"/>
      <c r="AI751" s="295">
        <f t="shared" si="345"/>
        <v>1786.46</v>
      </c>
      <c r="AJ751" s="295">
        <v>1786.46</v>
      </c>
      <c r="AK751" s="295"/>
      <c r="AL751" s="295"/>
      <c r="AM751" s="295">
        <f t="shared" si="346"/>
        <v>2986.46</v>
      </c>
      <c r="AN751" s="295">
        <v>2986.46</v>
      </c>
      <c r="AO751" s="295"/>
      <c r="AP751" s="295"/>
      <c r="AQ751" s="295">
        <f t="shared" si="347"/>
        <v>13.539999999999964</v>
      </c>
      <c r="AR751" s="295">
        <v>13.539999999999964</v>
      </c>
      <c r="AS751" s="295"/>
      <c r="AT751" s="295">
        <v>0</v>
      </c>
      <c r="AU751" s="295"/>
      <c r="AV751" s="295">
        <f t="shared" si="348"/>
        <v>13.539999999999964</v>
      </c>
      <c r="AW751" s="305">
        <v>13.539999999999964</v>
      </c>
      <c r="AX751" s="295"/>
      <c r="AY751" s="295"/>
      <c r="AZ751" s="295"/>
      <c r="BA751" s="297"/>
      <c r="BB751" s="297"/>
      <c r="BC751" s="297"/>
      <c r="BD751" s="210">
        <f t="shared" si="353"/>
        <v>13.539999999999964</v>
      </c>
      <c r="BE751" s="908">
        <f t="shared" si="341"/>
        <v>1200</v>
      </c>
      <c r="BF751" s="298">
        <v>2022</v>
      </c>
      <c r="BG751" s="298" t="s">
        <v>2324</v>
      </c>
      <c r="BH751" s="298" t="s">
        <v>2327</v>
      </c>
      <c r="BI751" s="299"/>
      <c r="BJ751" s="460"/>
      <c r="BK751" s="460"/>
      <c r="BL751" s="460"/>
      <c r="BM751" s="460"/>
      <c r="BN751" s="460"/>
    </row>
    <row r="752" spans="1:66" s="224" customFormat="1" ht="31.5">
      <c r="A752" s="287"/>
      <c r="B752" s="414" t="s">
        <v>993</v>
      </c>
      <c r="C752" s="415" t="s">
        <v>845</v>
      </c>
      <c r="D752" s="415" t="s">
        <v>994</v>
      </c>
      <c r="E752" s="416" t="s">
        <v>524</v>
      </c>
      <c r="F752" s="292" t="s">
        <v>995</v>
      </c>
      <c r="G752" s="292">
        <v>18000</v>
      </c>
      <c r="H752" s="292">
        <v>18000</v>
      </c>
      <c r="I752" s="461"/>
      <c r="J752" s="292"/>
      <c r="K752" s="294">
        <v>18000</v>
      </c>
      <c r="L752" s="294">
        <v>18000</v>
      </c>
      <c r="M752" s="983">
        <v>12738</v>
      </c>
      <c r="N752" s="295">
        <v>11320</v>
      </c>
      <c r="O752" s="293">
        <v>0</v>
      </c>
      <c r="P752" s="296"/>
      <c r="Q752" s="295"/>
      <c r="R752" s="295"/>
      <c r="S752" s="296">
        <f t="shared" si="349"/>
        <v>8093.0010000000002</v>
      </c>
      <c r="T752" s="296">
        <v>8093.0010000000002</v>
      </c>
      <c r="U752" s="295"/>
      <c r="V752" s="295"/>
      <c r="W752" s="295">
        <f t="shared" si="350"/>
        <v>0</v>
      </c>
      <c r="X752" s="295"/>
      <c r="Y752" s="295"/>
      <c r="Z752" s="295"/>
      <c r="AA752" s="295">
        <f t="shared" si="343"/>
        <v>5000</v>
      </c>
      <c r="AB752" s="295">
        <v>5000</v>
      </c>
      <c r="AC752" s="295"/>
      <c r="AD752" s="295"/>
      <c r="AE752" s="295">
        <f t="shared" si="344"/>
        <v>0</v>
      </c>
      <c r="AF752" s="295"/>
      <c r="AG752" s="295"/>
      <c r="AH752" s="295"/>
      <c r="AI752" s="295">
        <f t="shared" si="345"/>
        <v>8093.0010000000002</v>
      </c>
      <c r="AJ752" s="295">
        <v>8093.0010000000002</v>
      </c>
      <c r="AK752" s="295"/>
      <c r="AL752" s="295"/>
      <c r="AM752" s="295">
        <f t="shared" si="346"/>
        <v>15093.001</v>
      </c>
      <c r="AN752" s="295">
        <v>15093.001</v>
      </c>
      <c r="AO752" s="295"/>
      <c r="AP752" s="295"/>
      <c r="AQ752" s="295">
        <f t="shared" si="347"/>
        <v>2906.9989999999998</v>
      </c>
      <c r="AR752" s="295">
        <v>2906.9989999999998</v>
      </c>
      <c r="AS752" s="295"/>
      <c r="AT752" s="295">
        <v>0</v>
      </c>
      <c r="AU752" s="295"/>
      <c r="AV752" s="295">
        <f t="shared" si="348"/>
        <v>2906.9989999999998</v>
      </c>
      <c r="AW752" s="295">
        <v>2906.9989999999998</v>
      </c>
      <c r="AX752" s="295"/>
      <c r="AY752" s="295"/>
      <c r="AZ752" s="295"/>
      <c r="BA752" s="297"/>
      <c r="BB752" s="297"/>
      <c r="BC752" s="297"/>
      <c r="BD752" s="210">
        <f t="shared" si="353"/>
        <v>2906.9989999999998</v>
      </c>
      <c r="BE752" s="908">
        <f t="shared" si="341"/>
        <v>7000</v>
      </c>
      <c r="BF752" s="298">
        <v>2022</v>
      </c>
      <c r="BG752" s="298" t="s">
        <v>2324</v>
      </c>
      <c r="BH752" s="298" t="s">
        <v>2327</v>
      </c>
      <c r="BI752" s="299"/>
      <c r="BJ752" s="300"/>
      <c r="BK752" s="300"/>
      <c r="BL752" s="300"/>
      <c r="BM752" s="300"/>
      <c r="BN752" s="300"/>
    </row>
    <row r="753" spans="1:66" s="224" customFormat="1" ht="31.5">
      <c r="A753" s="308"/>
      <c r="B753" s="414" t="s">
        <v>996</v>
      </c>
      <c r="C753" s="415" t="s">
        <v>828</v>
      </c>
      <c r="D753" s="415" t="s">
        <v>997</v>
      </c>
      <c r="E753" s="416" t="s">
        <v>524</v>
      </c>
      <c r="F753" s="292" t="s">
        <v>998</v>
      </c>
      <c r="G753" s="292">
        <v>18514</v>
      </c>
      <c r="H753" s="292">
        <v>18514</v>
      </c>
      <c r="I753" s="293"/>
      <c r="J753" s="292"/>
      <c r="K753" s="294">
        <v>18514</v>
      </c>
      <c r="L753" s="294">
        <v>18514</v>
      </c>
      <c r="M753" s="983">
        <v>5500</v>
      </c>
      <c r="N753" s="295">
        <v>4125</v>
      </c>
      <c r="O753" s="293">
        <v>0</v>
      </c>
      <c r="P753" s="296"/>
      <c r="Q753" s="295"/>
      <c r="R753" s="295"/>
      <c r="S753" s="295">
        <f t="shared" si="349"/>
        <v>5100</v>
      </c>
      <c r="T753" s="295">
        <v>5100</v>
      </c>
      <c r="U753" s="295"/>
      <c r="V753" s="295"/>
      <c r="W753" s="295">
        <f t="shared" si="350"/>
        <v>0</v>
      </c>
      <c r="X753" s="295"/>
      <c r="Y753" s="295"/>
      <c r="Z753" s="295"/>
      <c r="AA753" s="295">
        <f t="shared" si="343"/>
        <v>0</v>
      </c>
      <c r="AB753" s="295"/>
      <c r="AC753" s="295"/>
      <c r="AD753" s="295"/>
      <c r="AE753" s="295">
        <f t="shared" si="344"/>
        <v>0</v>
      </c>
      <c r="AF753" s="295"/>
      <c r="AG753" s="295"/>
      <c r="AH753" s="295"/>
      <c r="AI753" s="295">
        <f t="shared" si="345"/>
        <v>5100</v>
      </c>
      <c r="AJ753" s="295">
        <v>5100</v>
      </c>
      <c r="AK753" s="295"/>
      <c r="AL753" s="295"/>
      <c r="AM753" s="295">
        <f t="shared" si="346"/>
        <v>12100</v>
      </c>
      <c r="AN753" s="295">
        <v>12100</v>
      </c>
      <c r="AO753" s="295"/>
      <c r="AP753" s="295"/>
      <c r="AQ753" s="295">
        <f t="shared" si="347"/>
        <v>6414</v>
      </c>
      <c r="AR753" s="295">
        <v>6414</v>
      </c>
      <c r="AS753" s="295"/>
      <c r="AT753" s="295">
        <v>0</v>
      </c>
      <c r="AU753" s="295"/>
      <c r="AV753" s="295">
        <f t="shared" si="348"/>
        <v>6414</v>
      </c>
      <c r="AW753" s="295">
        <v>6414</v>
      </c>
      <c r="AX753" s="295"/>
      <c r="AY753" s="295"/>
      <c r="AZ753" s="295"/>
      <c r="BA753" s="297"/>
      <c r="BB753" s="297"/>
      <c r="BC753" s="297"/>
      <c r="BD753" s="210">
        <f t="shared" si="353"/>
        <v>6414</v>
      </c>
      <c r="BE753" s="908">
        <f t="shared" si="341"/>
        <v>7000</v>
      </c>
      <c r="BF753" s="298">
        <v>2022</v>
      </c>
      <c r="BG753" s="298" t="s">
        <v>2324</v>
      </c>
      <c r="BH753" s="298" t="s">
        <v>2327</v>
      </c>
      <c r="BI753" s="299"/>
      <c r="BJ753" s="300"/>
      <c r="BK753" s="300"/>
      <c r="BL753" s="300"/>
      <c r="BM753" s="300"/>
      <c r="BN753" s="300"/>
    </row>
    <row r="754" spans="1:66" s="224" customFormat="1" ht="31.5">
      <c r="A754" s="287"/>
      <c r="B754" s="414" t="s">
        <v>999</v>
      </c>
      <c r="C754" s="415" t="s">
        <v>1000</v>
      </c>
      <c r="D754" s="415" t="s">
        <v>1001</v>
      </c>
      <c r="E754" s="416" t="s">
        <v>444</v>
      </c>
      <c r="F754" s="292" t="s">
        <v>1002</v>
      </c>
      <c r="G754" s="292">
        <v>1000</v>
      </c>
      <c r="H754" s="292">
        <v>1000</v>
      </c>
      <c r="I754" s="461"/>
      <c r="J754" s="292"/>
      <c r="K754" s="294">
        <v>1000</v>
      </c>
      <c r="L754" s="294">
        <v>1000</v>
      </c>
      <c r="M754" s="983">
        <v>1000</v>
      </c>
      <c r="N754" s="295">
        <v>220</v>
      </c>
      <c r="O754" s="293">
        <v>0</v>
      </c>
      <c r="P754" s="296"/>
      <c r="Q754" s="295"/>
      <c r="R754" s="295"/>
      <c r="S754" s="296">
        <f t="shared" si="349"/>
        <v>226.999</v>
      </c>
      <c r="T754" s="296">
        <v>226.999</v>
      </c>
      <c r="U754" s="295"/>
      <c r="V754" s="295"/>
      <c r="W754" s="295">
        <f t="shared" si="350"/>
        <v>0</v>
      </c>
      <c r="X754" s="295"/>
      <c r="Y754" s="295"/>
      <c r="Z754" s="295"/>
      <c r="AA754" s="295">
        <f t="shared" si="343"/>
        <v>220</v>
      </c>
      <c r="AB754" s="295">
        <v>220</v>
      </c>
      <c r="AC754" s="295"/>
      <c r="AD754" s="295"/>
      <c r="AE754" s="295">
        <f t="shared" si="344"/>
        <v>0</v>
      </c>
      <c r="AF754" s="295"/>
      <c r="AG754" s="295"/>
      <c r="AH754" s="295"/>
      <c r="AI754" s="295">
        <f t="shared" si="345"/>
        <v>226.999</v>
      </c>
      <c r="AJ754" s="296">
        <v>226.999</v>
      </c>
      <c r="AK754" s="295"/>
      <c r="AL754" s="295"/>
      <c r="AM754" s="295">
        <f t="shared" si="346"/>
        <v>999.99900000000002</v>
      </c>
      <c r="AN754" s="296">
        <v>999.99900000000002</v>
      </c>
      <c r="AO754" s="295"/>
      <c r="AP754" s="295"/>
      <c r="AQ754" s="295">
        <f t="shared" si="347"/>
        <v>9.9999999997635314E-4</v>
      </c>
      <c r="AR754" s="295">
        <v>9.9999999997635314E-4</v>
      </c>
      <c r="AS754" s="295"/>
      <c r="AT754" s="295">
        <v>0</v>
      </c>
      <c r="AU754" s="295"/>
      <c r="AV754" s="295">
        <f t="shared" si="348"/>
        <v>0</v>
      </c>
      <c r="AW754" s="295"/>
      <c r="AX754" s="295"/>
      <c r="AY754" s="295"/>
      <c r="AZ754" s="295"/>
      <c r="BA754" s="297"/>
      <c r="BB754" s="297"/>
      <c r="BC754" s="297"/>
      <c r="BD754" s="210">
        <f t="shared" si="353"/>
        <v>0</v>
      </c>
      <c r="BE754" s="908">
        <f t="shared" si="341"/>
        <v>773</v>
      </c>
      <c r="BF754" s="298">
        <v>2022</v>
      </c>
      <c r="BG754" s="298" t="s">
        <v>2324</v>
      </c>
      <c r="BH754" s="298" t="s">
        <v>2327</v>
      </c>
      <c r="BI754" s="299"/>
      <c r="BJ754" s="300"/>
      <c r="BK754" s="300"/>
      <c r="BL754" s="300"/>
      <c r="BM754" s="300"/>
      <c r="BN754" s="300"/>
    </row>
    <row r="755" spans="1:66" s="501" customFormat="1" ht="45" hidden="1">
      <c r="A755" s="666"/>
      <c r="B755" s="660" t="s">
        <v>1003</v>
      </c>
      <c r="C755" s="661" t="s">
        <v>975</v>
      </c>
      <c r="D755" s="661" t="s">
        <v>1004</v>
      </c>
      <c r="E755" s="662" t="s">
        <v>510</v>
      </c>
      <c r="F755" s="663" t="s">
        <v>1005</v>
      </c>
      <c r="G755" s="663">
        <v>4800</v>
      </c>
      <c r="H755" s="663">
        <v>4800</v>
      </c>
      <c r="I755" s="633"/>
      <c r="J755" s="663"/>
      <c r="K755" s="589">
        <v>4800</v>
      </c>
      <c r="L755" s="589">
        <v>4800</v>
      </c>
      <c r="M755" s="994">
        <v>1000</v>
      </c>
      <c r="N755" s="590">
        <v>1000</v>
      </c>
      <c r="O755" s="591"/>
      <c r="P755" s="591"/>
      <c r="Q755" s="590"/>
      <c r="R755" s="590"/>
      <c r="S755" s="590">
        <f t="shared" si="349"/>
        <v>1560</v>
      </c>
      <c r="T755" s="590">
        <v>1560</v>
      </c>
      <c r="U755" s="590"/>
      <c r="V755" s="590"/>
      <c r="W755" s="590">
        <f t="shared" si="350"/>
        <v>0</v>
      </c>
      <c r="X755" s="590"/>
      <c r="Y755" s="590"/>
      <c r="Z755" s="590"/>
      <c r="AA755" s="590">
        <f t="shared" si="343"/>
        <v>1356.4</v>
      </c>
      <c r="AB755" s="590">
        <v>1356.4</v>
      </c>
      <c r="AC755" s="590"/>
      <c r="AD755" s="590"/>
      <c r="AE755" s="590">
        <f t="shared" si="344"/>
        <v>0</v>
      </c>
      <c r="AF755" s="590"/>
      <c r="AG755" s="590"/>
      <c r="AH755" s="590"/>
      <c r="AI755" s="590">
        <f t="shared" si="345"/>
        <v>1560</v>
      </c>
      <c r="AJ755" s="590">
        <v>1560</v>
      </c>
      <c r="AK755" s="590"/>
      <c r="AL755" s="590"/>
      <c r="AM755" s="590">
        <f t="shared" si="346"/>
        <v>1560</v>
      </c>
      <c r="AN755" s="590">
        <v>1560</v>
      </c>
      <c r="AO755" s="590"/>
      <c r="AP755" s="590"/>
      <c r="AQ755" s="590">
        <f t="shared" si="347"/>
        <v>3240</v>
      </c>
      <c r="AR755" s="590">
        <v>3240</v>
      </c>
      <c r="AS755" s="590"/>
      <c r="AT755" s="590">
        <v>0</v>
      </c>
      <c r="AU755" s="590"/>
      <c r="AV755" s="590">
        <f t="shared" si="348"/>
        <v>3240</v>
      </c>
      <c r="AW755" s="590">
        <v>3240</v>
      </c>
      <c r="AX755" s="590"/>
      <c r="AY755" s="590"/>
      <c r="AZ755" s="590"/>
      <c r="BA755" s="592"/>
      <c r="BB755" s="592"/>
      <c r="BC755" s="592"/>
      <c r="BD755" s="592"/>
      <c r="BE755" s="922">
        <f t="shared" si="341"/>
        <v>0</v>
      </c>
      <c r="BF755" s="593">
        <v>2023</v>
      </c>
      <c r="BG755" s="593" t="s">
        <v>2322</v>
      </c>
      <c r="BH755" s="593" t="s">
        <v>2327</v>
      </c>
      <c r="BI755" s="594"/>
      <c r="BJ755" s="595"/>
      <c r="BK755" s="595"/>
      <c r="BL755" s="595"/>
      <c r="BM755" s="595"/>
      <c r="BN755" s="595"/>
    </row>
    <row r="756" spans="1:66" s="501" customFormat="1" ht="47.25" hidden="1">
      <c r="A756" s="585"/>
      <c r="B756" s="660" t="s">
        <v>1006</v>
      </c>
      <c r="C756" s="661" t="s">
        <v>978</v>
      </c>
      <c r="D756" s="661" t="s">
        <v>1007</v>
      </c>
      <c r="E756" s="662" t="s">
        <v>510</v>
      </c>
      <c r="F756" s="663" t="s">
        <v>1008</v>
      </c>
      <c r="G756" s="663">
        <v>14400</v>
      </c>
      <c r="H756" s="663">
        <v>14400</v>
      </c>
      <c r="I756" s="633"/>
      <c r="J756" s="663"/>
      <c r="K756" s="589">
        <v>14400</v>
      </c>
      <c r="L756" s="589">
        <v>14400</v>
      </c>
      <c r="M756" s="994">
        <v>1000</v>
      </c>
      <c r="N756" s="590">
        <v>100</v>
      </c>
      <c r="O756" s="591"/>
      <c r="P756" s="591"/>
      <c r="Q756" s="590"/>
      <c r="R756" s="590"/>
      <c r="S756" s="590">
        <f t="shared" si="349"/>
        <v>2500</v>
      </c>
      <c r="T756" s="590">
        <v>2500</v>
      </c>
      <c r="U756" s="590"/>
      <c r="V756" s="590"/>
      <c r="W756" s="590">
        <f t="shared" si="350"/>
        <v>0</v>
      </c>
      <c r="X756" s="590"/>
      <c r="Y756" s="590"/>
      <c r="Z756" s="590"/>
      <c r="AA756" s="590">
        <f t="shared" si="343"/>
        <v>2500</v>
      </c>
      <c r="AB756" s="590">
        <v>2500</v>
      </c>
      <c r="AC756" s="590"/>
      <c r="AD756" s="590"/>
      <c r="AE756" s="590">
        <f t="shared" si="344"/>
        <v>0</v>
      </c>
      <c r="AF756" s="590"/>
      <c r="AG756" s="590"/>
      <c r="AH756" s="590"/>
      <c r="AI756" s="590">
        <f t="shared" si="345"/>
        <v>2500</v>
      </c>
      <c r="AJ756" s="590">
        <v>2500</v>
      </c>
      <c r="AK756" s="590"/>
      <c r="AL756" s="590"/>
      <c r="AM756" s="590">
        <f t="shared" si="346"/>
        <v>2500</v>
      </c>
      <c r="AN756" s="590">
        <v>2500</v>
      </c>
      <c r="AO756" s="590"/>
      <c r="AP756" s="590"/>
      <c r="AQ756" s="590">
        <f t="shared" si="347"/>
        <v>11900</v>
      </c>
      <c r="AR756" s="590">
        <v>11900</v>
      </c>
      <c r="AS756" s="590"/>
      <c r="AT756" s="590">
        <v>0</v>
      </c>
      <c r="AU756" s="590"/>
      <c r="AV756" s="590">
        <f t="shared" si="348"/>
        <v>6140</v>
      </c>
      <c r="AW756" s="590">
        <v>6140</v>
      </c>
      <c r="AX756" s="590"/>
      <c r="AY756" s="590"/>
      <c r="AZ756" s="590"/>
      <c r="BA756" s="592"/>
      <c r="BB756" s="592"/>
      <c r="BC756" s="592"/>
      <c r="BD756" s="592"/>
      <c r="BE756" s="922">
        <f t="shared" si="341"/>
        <v>0</v>
      </c>
      <c r="BF756" s="593">
        <v>2023</v>
      </c>
      <c r="BG756" s="593" t="s">
        <v>2322</v>
      </c>
      <c r="BH756" s="593" t="s">
        <v>2327</v>
      </c>
      <c r="BI756" s="594"/>
      <c r="BJ756" s="595"/>
      <c r="BK756" s="595"/>
      <c r="BL756" s="595"/>
      <c r="BM756" s="595"/>
      <c r="BN756" s="595"/>
    </row>
    <row r="757" spans="1:66" s="501" customFormat="1" ht="45" hidden="1">
      <c r="A757" s="585"/>
      <c r="B757" s="660" t="s">
        <v>1009</v>
      </c>
      <c r="C757" s="661" t="s">
        <v>978</v>
      </c>
      <c r="D757" s="661" t="s">
        <v>1010</v>
      </c>
      <c r="E757" s="662" t="s">
        <v>510</v>
      </c>
      <c r="F757" s="663" t="s">
        <v>1011</v>
      </c>
      <c r="G757" s="663">
        <v>50371</v>
      </c>
      <c r="H757" s="663">
        <v>50371</v>
      </c>
      <c r="I757" s="667"/>
      <c r="J757" s="663"/>
      <c r="K757" s="589">
        <v>50371</v>
      </c>
      <c r="L757" s="589">
        <v>50371</v>
      </c>
      <c r="M757" s="994">
        <v>1500</v>
      </c>
      <c r="N757" s="590">
        <v>1500</v>
      </c>
      <c r="O757" s="591"/>
      <c r="P757" s="591"/>
      <c r="Q757" s="590"/>
      <c r="R757" s="590"/>
      <c r="S757" s="590">
        <f t="shared" si="349"/>
        <v>6500</v>
      </c>
      <c r="T757" s="590">
        <v>6500</v>
      </c>
      <c r="U757" s="590"/>
      <c r="V757" s="590"/>
      <c r="W757" s="590">
        <f t="shared" si="350"/>
        <v>0</v>
      </c>
      <c r="X757" s="590"/>
      <c r="Y757" s="590"/>
      <c r="Z757" s="590"/>
      <c r="AA757" s="590">
        <f t="shared" si="343"/>
        <v>5950.8</v>
      </c>
      <c r="AB757" s="590">
        <v>5950.8</v>
      </c>
      <c r="AC757" s="590"/>
      <c r="AD757" s="590"/>
      <c r="AE757" s="590">
        <f t="shared" si="344"/>
        <v>0</v>
      </c>
      <c r="AF757" s="590"/>
      <c r="AG757" s="590"/>
      <c r="AH757" s="590"/>
      <c r="AI757" s="590">
        <f t="shared" si="345"/>
        <v>6500</v>
      </c>
      <c r="AJ757" s="590">
        <v>6500</v>
      </c>
      <c r="AK757" s="590"/>
      <c r="AL757" s="590"/>
      <c r="AM757" s="590">
        <f t="shared" si="346"/>
        <v>6500</v>
      </c>
      <c r="AN757" s="590">
        <v>6500</v>
      </c>
      <c r="AO757" s="590"/>
      <c r="AP757" s="590"/>
      <c r="AQ757" s="590">
        <f t="shared" si="347"/>
        <v>43871</v>
      </c>
      <c r="AR757" s="590">
        <v>43871</v>
      </c>
      <c r="AS757" s="590"/>
      <c r="AT757" s="590">
        <v>0</v>
      </c>
      <c r="AU757" s="590"/>
      <c r="AV757" s="590">
        <f t="shared" si="348"/>
        <v>15803</v>
      </c>
      <c r="AW757" s="590">
        <v>15803</v>
      </c>
      <c r="AX757" s="590"/>
      <c r="AY757" s="590"/>
      <c r="AZ757" s="590"/>
      <c r="BA757" s="592"/>
      <c r="BB757" s="592"/>
      <c r="BC757" s="592"/>
      <c r="BD757" s="592"/>
      <c r="BE757" s="922">
        <f t="shared" si="341"/>
        <v>0</v>
      </c>
      <c r="BF757" s="593">
        <v>2023</v>
      </c>
      <c r="BG757" s="593" t="s">
        <v>2322</v>
      </c>
      <c r="BH757" s="593" t="s">
        <v>2327</v>
      </c>
      <c r="BI757" s="594"/>
      <c r="BJ757" s="595"/>
      <c r="BK757" s="595"/>
      <c r="BL757" s="595"/>
      <c r="BM757" s="595"/>
      <c r="BN757" s="595"/>
    </row>
    <row r="758" spans="1:66" s="729" customFormat="1" ht="31.5" hidden="1">
      <c r="A758" s="846"/>
      <c r="B758" s="847" t="s">
        <v>1012</v>
      </c>
      <c r="C758" s="848"/>
      <c r="D758" s="848"/>
      <c r="E758" s="849"/>
      <c r="F758" s="850"/>
      <c r="G758" s="850">
        <v>4071</v>
      </c>
      <c r="H758" s="851">
        <v>4071</v>
      </c>
      <c r="I758" s="852"/>
      <c r="J758" s="850"/>
      <c r="K758" s="783">
        <v>4071</v>
      </c>
      <c r="L758" s="851">
        <v>4071</v>
      </c>
      <c r="M758" s="995"/>
      <c r="N758" s="803"/>
      <c r="O758" s="811"/>
      <c r="P758" s="811"/>
      <c r="Q758" s="803"/>
      <c r="R758" s="803"/>
      <c r="S758" s="803">
        <f t="shared" si="349"/>
        <v>0</v>
      </c>
      <c r="T758" s="803"/>
      <c r="U758" s="803"/>
      <c r="V758" s="803"/>
      <c r="W758" s="803">
        <f t="shared" si="350"/>
        <v>0</v>
      </c>
      <c r="X758" s="803"/>
      <c r="Y758" s="803"/>
      <c r="Z758" s="803"/>
      <c r="AA758" s="803">
        <f t="shared" si="343"/>
        <v>0</v>
      </c>
      <c r="AB758" s="803"/>
      <c r="AC758" s="803"/>
      <c r="AD758" s="803"/>
      <c r="AE758" s="803">
        <f t="shared" si="344"/>
        <v>0</v>
      </c>
      <c r="AF758" s="803"/>
      <c r="AG758" s="803"/>
      <c r="AH758" s="803"/>
      <c r="AI758" s="803">
        <f t="shared" si="345"/>
        <v>0</v>
      </c>
      <c r="AJ758" s="803"/>
      <c r="AK758" s="803"/>
      <c r="AL758" s="803"/>
      <c r="AM758" s="803">
        <f t="shared" si="346"/>
        <v>0</v>
      </c>
      <c r="AN758" s="803"/>
      <c r="AO758" s="803"/>
      <c r="AP758" s="803"/>
      <c r="AQ758" s="803">
        <f t="shared" si="347"/>
        <v>0</v>
      </c>
      <c r="AR758" s="803"/>
      <c r="AS758" s="803"/>
      <c r="AT758" s="803">
        <v>0</v>
      </c>
      <c r="AU758" s="803"/>
      <c r="AV758" s="803">
        <f t="shared" si="348"/>
        <v>0</v>
      </c>
      <c r="AW758" s="803"/>
      <c r="AX758" s="803"/>
      <c r="AY758" s="803"/>
      <c r="AZ758" s="803"/>
      <c r="BA758" s="812"/>
      <c r="BB758" s="812"/>
      <c r="BC758" s="812"/>
      <c r="BD758" s="812"/>
      <c r="BE758" s="924">
        <f t="shared" si="341"/>
        <v>0</v>
      </c>
      <c r="BF758" s="807">
        <v>2024</v>
      </c>
      <c r="BG758" s="807" t="s">
        <v>2323</v>
      </c>
      <c r="BH758" s="807"/>
      <c r="BI758" s="3846" t="s">
        <v>955</v>
      </c>
      <c r="BJ758" s="853"/>
      <c r="BK758" s="853"/>
      <c r="BL758" s="853"/>
      <c r="BM758" s="853"/>
      <c r="BN758" s="853"/>
    </row>
    <row r="759" spans="1:66" s="739" customFormat="1" ht="18.75" hidden="1">
      <c r="A759" s="810"/>
      <c r="B759" s="854" t="s">
        <v>1013</v>
      </c>
      <c r="C759" s="848"/>
      <c r="D759" s="848"/>
      <c r="E759" s="849"/>
      <c r="F759" s="850"/>
      <c r="G759" s="850">
        <v>3000</v>
      </c>
      <c r="H759" s="850">
        <v>3000</v>
      </c>
      <c r="I759" s="852"/>
      <c r="J759" s="850"/>
      <c r="K759" s="783">
        <v>3000</v>
      </c>
      <c r="L759" s="850">
        <v>3000</v>
      </c>
      <c r="M759" s="995"/>
      <c r="N759" s="803"/>
      <c r="O759" s="811"/>
      <c r="P759" s="811"/>
      <c r="Q759" s="803"/>
      <c r="R759" s="803"/>
      <c r="S759" s="803">
        <f t="shared" si="349"/>
        <v>0</v>
      </c>
      <c r="T759" s="803"/>
      <c r="U759" s="803"/>
      <c r="V759" s="803"/>
      <c r="W759" s="803">
        <f t="shared" si="350"/>
        <v>0</v>
      </c>
      <c r="X759" s="803"/>
      <c r="Y759" s="803"/>
      <c r="Z759" s="803"/>
      <c r="AA759" s="803">
        <f t="shared" si="343"/>
        <v>0</v>
      </c>
      <c r="AB759" s="803"/>
      <c r="AC759" s="803"/>
      <c r="AD759" s="803"/>
      <c r="AE759" s="803">
        <f t="shared" si="344"/>
        <v>0</v>
      </c>
      <c r="AF759" s="803"/>
      <c r="AG759" s="803"/>
      <c r="AH759" s="803"/>
      <c r="AI759" s="803">
        <f t="shared" si="345"/>
        <v>0</v>
      </c>
      <c r="AJ759" s="803"/>
      <c r="AK759" s="803"/>
      <c r="AL759" s="803"/>
      <c r="AM759" s="803">
        <f t="shared" si="346"/>
        <v>0</v>
      </c>
      <c r="AN759" s="803"/>
      <c r="AO759" s="803"/>
      <c r="AP759" s="803"/>
      <c r="AQ759" s="803">
        <f t="shared" si="347"/>
        <v>0</v>
      </c>
      <c r="AR759" s="803"/>
      <c r="AS759" s="803"/>
      <c r="AT759" s="803">
        <v>0</v>
      </c>
      <c r="AU759" s="803"/>
      <c r="AV759" s="803">
        <f t="shared" si="348"/>
        <v>0</v>
      </c>
      <c r="AW759" s="803"/>
      <c r="AX759" s="803"/>
      <c r="AY759" s="803"/>
      <c r="AZ759" s="803"/>
      <c r="BA759" s="812"/>
      <c r="BB759" s="812"/>
      <c r="BC759" s="812"/>
      <c r="BD759" s="812"/>
      <c r="BE759" s="924">
        <f t="shared" si="341"/>
        <v>0</v>
      </c>
      <c r="BF759" s="807">
        <v>2024</v>
      </c>
      <c r="BG759" s="807" t="s">
        <v>2323</v>
      </c>
      <c r="BH759" s="807"/>
      <c r="BI759" s="3846"/>
      <c r="BJ759" s="813"/>
      <c r="BK759" s="813"/>
      <c r="BL759" s="813"/>
      <c r="BM759" s="813"/>
      <c r="BN759" s="813"/>
    </row>
    <row r="760" spans="1:66" s="43" customFormat="1" hidden="1">
      <c r="A760" s="37" t="s">
        <v>60</v>
      </c>
      <c r="B760" s="48" t="s">
        <v>61</v>
      </c>
      <c r="C760" s="26"/>
      <c r="D760" s="26"/>
      <c r="E760" s="26"/>
      <c r="F760" s="91"/>
      <c r="G760" s="92">
        <f>SUM(G761:G788)</f>
        <v>198140</v>
      </c>
      <c r="H760" s="92">
        <f t="shared" ref="H760:BE760" si="354">SUM(H761:H788)</f>
        <v>144430</v>
      </c>
      <c r="I760" s="92">
        <f t="shared" si="354"/>
        <v>4340</v>
      </c>
      <c r="J760" s="92">
        <f t="shared" si="354"/>
        <v>310</v>
      </c>
      <c r="K760" s="92">
        <f t="shared" si="354"/>
        <v>166380</v>
      </c>
      <c r="L760" s="92">
        <f t="shared" si="354"/>
        <v>175900</v>
      </c>
      <c r="M760" s="984">
        <f t="shared" si="354"/>
        <v>56562</v>
      </c>
      <c r="N760" s="92">
        <f t="shared" si="354"/>
        <v>29320</v>
      </c>
      <c r="O760" s="92">
        <f t="shared" si="354"/>
        <v>4737.4229999999998</v>
      </c>
      <c r="P760" s="92">
        <f t="shared" si="354"/>
        <v>4737.4229999999998</v>
      </c>
      <c r="Q760" s="92">
        <f t="shared" si="354"/>
        <v>0</v>
      </c>
      <c r="R760" s="92">
        <f t="shared" si="354"/>
        <v>0</v>
      </c>
      <c r="S760" s="92">
        <f t="shared" si="354"/>
        <v>47860</v>
      </c>
      <c r="T760" s="92">
        <f t="shared" si="354"/>
        <v>47860</v>
      </c>
      <c r="U760" s="92">
        <f t="shared" si="354"/>
        <v>0</v>
      </c>
      <c r="V760" s="92">
        <f t="shared" si="354"/>
        <v>0</v>
      </c>
      <c r="W760" s="92">
        <f t="shared" si="354"/>
        <v>3568.0250000000001</v>
      </c>
      <c r="X760" s="92">
        <f t="shared" si="354"/>
        <v>3568.0250000000001</v>
      </c>
      <c r="Y760" s="92">
        <f t="shared" si="354"/>
        <v>0</v>
      </c>
      <c r="Z760" s="92">
        <f t="shared" si="354"/>
        <v>0</v>
      </c>
      <c r="AA760" s="92">
        <f t="shared" si="354"/>
        <v>31087.010999999999</v>
      </c>
      <c r="AB760" s="92">
        <f t="shared" si="354"/>
        <v>31087.010999999999</v>
      </c>
      <c r="AC760" s="92">
        <f t="shared" si="354"/>
        <v>0</v>
      </c>
      <c r="AD760" s="92">
        <f t="shared" si="354"/>
        <v>0</v>
      </c>
      <c r="AE760" s="92">
        <f t="shared" si="354"/>
        <v>4737.4229999999998</v>
      </c>
      <c r="AF760" s="92">
        <f t="shared" si="354"/>
        <v>4737.4229999999998</v>
      </c>
      <c r="AG760" s="92">
        <f t="shared" si="354"/>
        <v>0</v>
      </c>
      <c r="AH760" s="92">
        <f t="shared" si="354"/>
        <v>0</v>
      </c>
      <c r="AI760" s="92">
        <f t="shared" si="354"/>
        <v>47860</v>
      </c>
      <c r="AJ760" s="92">
        <f t="shared" si="354"/>
        <v>47860</v>
      </c>
      <c r="AK760" s="92">
        <f t="shared" si="354"/>
        <v>0</v>
      </c>
      <c r="AL760" s="92">
        <f t="shared" si="354"/>
        <v>0</v>
      </c>
      <c r="AM760" s="92">
        <f t="shared" si="354"/>
        <v>83563</v>
      </c>
      <c r="AN760" s="92">
        <f t="shared" si="354"/>
        <v>83563</v>
      </c>
      <c r="AO760" s="92">
        <f t="shared" si="354"/>
        <v>0</v>
      </c>
      <c r="AP760" s="92">
        <f t="shared" si="354"/>
        <v>0</v>
      </c>
      <c r="AQ760" s="92">
        <f t="shared" si="354"/>
        <v>96337</v>
      </c>
      <c r="AR760" s="92">
        <f t="shared" si="354"/>
        <v>92337</v>
      </c>
      <c r="AS760" s="92">
        <f t="shared" si="354"/>
        <v>0</v>
      </c>
      <c r="AT760" s="92">
        <f t="shared" si="354"/>
        <v>4000</v>
      </c>
      <c r="AU760" s="92">
        <f t="shared" si="354"/>
        <v>0</v>
      </c>
      <c r="AV760" s="92">
        <f t="shared" si="354"/>
        <v>64340</v>
      </c>
      <c r="AW760" s="92">
        <f t="shared" si="354"/>
        <v>57460</v>
      </c>
      <c r="AX760" s="92">
        <f t="shared" si="354"/>
        <v>0</v>
      </c>
      <c r="AY760" s="92">
        <f t="shared" si="354"/>
        <v>6880</v>
      </c>
      <c r="AZ760" s="92">
        <f t="shared" si="354"/>
        <v>0</v>
      </c>
      <c r="BA760" s="92">
        <f t="shared" si="354"/>
        <v>0</v>
      </c>
      <c r="BB760" s="92">
        <f t="shared" si="354"/>
        <v>0</v>
      </c>
      <c r="BC760" s="92">
        <f t="shared" si="354"/>
        <v>0</v>
      </c>
      <c r="BD760" s="92">
        <f t="shared" si="354"/>
        <v>7620</v>
      </c>
      <c r="BE760" s="92">
        <f t="shared" si="354"/>
        <v>35703</v>
      </c>
      <c r="BF760" s="92"/>
      <c r="BG760" s="198"/>
      <c r="BH760" s="198"/>
      <c r="BI760" s="27"/>
    </row>
    <row r="761" spans="1:66" s="321" customFormat="1" ht="47.25">
      <c r="A761" s="311" t="s">
        <v>46</v>
      </c>
      <c r="B761" s="324" t="s">
        <v>625</v>
      </c>
      <c r="C761" s="325" t="s">
        <v>513</v>
      </c>
      <c r="D761" s="325" t="s">
        <v>626</v>
      </c>
      <c r="E761" s="325" t="s">
        <v>524</v>
      </c>
      <c r="F761" s="293" t="s">
        <v>627</v>
      </c>
      <c r="G761" s="315">
        <f t="shared" ref="G761:G778" si="355">H761+I761+J761</f>
        <v>5500</v>
      </c>
      <c r="H761" s="318">
        <v>5500</v>
      </c>
      <c r="I761" s="317"/>
      <c r="J761" s="317"/>
      <c r="K761" s="318">
        <v>5500</v>
      </c>
      <c r="L761" s="318">
        <v>5500</v>
      </c>
      <c r="M761" s="988">
        <v>5302</v>
      </c>
      <c r="N761" s="318">
        <v>2375</v>
      </c>
      <c r="O761" s="315">
        <f t="shared" ref="O761:O778" si="356">P761+Q761+R761</f>
        <v>0</v>
      </c>
      <c r="P761" s="316"/>
      <c r="Q761" s="316"/>
      <c r="R761" s="316"/>
      <c r="S761" s="315">
        <f t="shared" si="349"/>
        <v>1800</v>
      </c>
      <c r="T761" s="316">
        <v>1800</v>
      </c>
      <c r="U761" s="316"/>
      <c r="V761" s="316"/>
      <c r="W761" s="315">
        <f t="shared" si="350"/>
        <v>0</v>
      </c>
      <c r="X761" s="316"/>
      <c r="Y761" s="316"/>
      <c r="Z761" s="316"/>
      <c r="AA761" s="315">
        <f t="shared" si="343"/>
        <v>1800</v>
      </c>
      <c r="AB761" s="316">
        <v>1800</v>
      </c>
      <c r="AC761" s="316"/>
      <c r="AD761" s="316"/>
      <c r="AE761" s="315">
        <f t="shared" si="344"/>
        <v>0</v>
      </c>
      <c r="AF761" s="316">
        <f>P761</f>
        <v>0</v>
      </c>
      <c r="AG761" s="316"/>
      <c r="AH761" s="316"/>
      <c r="AI761" s="315">
        <f t="shared" si="345"/>
        <v>1800</v>
      </c>
      <c r="AJ761" s="315">
        <f>T761</f>
        <v>1800</v>
      </c>
      <c r="AK761" s="316"/>
      <c r="AL761" s="316"/>
      <c r="AM761" s="315">
        <f t="shared" si="346"/>
        <v>4700</v>
      </c>
      <c r="AN761" s="318">
        <v>4700</v>
      </c>
      <c r="AO761" s="316"/>
      <c r="AP761" s="316"/>
      <c r="AQ761" s="315">
        <f t="shared" si="347"/>
        <v>800</v>
      </c>
      <c r="AR761" s="317">
        <f t="shared" ref="AR761:AR788" si="357">L761-AN761</f>
        <v>800</v>
      </c>
      <c r="AS761" s="316"/>
      <c r="AT761" s="316"/>
      <c r="AU761" s="316"/>
      <c r="AV761" s="315">
        <f t="shared" si="348"/>
        <v>800</v>
      </c>
      <c r="AW761" s="315">
        <f>AR761</f>
        <v>800</v>
      </c>
      <c r="AX761" s="316"/>
      <c r="AY761" s="316"/>
      <c r="AZ761" s="316"/>
      <c r="BA761" s="258"/>
      <c r="BB761" s="258"/>
      <c r="BC761" s="258"/>
      <c r="BD761" s="210">
        <f t="shared" ref="BD761:BD778" si="358">AW761</f>
        <v>800</v>
      </c>
      <c r="BE761" s="903">
        <f t="shared" si="341"/>
        <v>2900</v>
      </c>
      <c r="BF761" s="319">
        <v>2022</v>
      </c>
      <c r="BG761" s="319" t="s">
        <v>2324</v>
      </c>
      <c r="BH761" s="319" t="s">
        <v>2327</v>
      </c>
      <c r="BI761" s="429"/>
    </row>
    <row r="762" spans="1:66" s="321" customFormat="1" ht="31.5">
      <c r="A762" s="311" t="s">
        <v>48</v>
      </c>
      <c r="B762" s="324" t="s">
        <v>628</v>
      </c>
      <c r="C762" s="325" t="s">
        <v>629</v>
      </c>
      <c r="D762" s="325" t="s">
        <v>630</v>
      </c>
      <c r="E762" s="325" t="s">
        <v>524</v>
      </c>
      <c r="F762" s="293" t="s">
        <v>631</v>
      </c>
      <c r="G762" s="315">
        <f t="shared" si="355"/>
        <v>5100</v>
      </c>
      <c r="H762" s="318">
        <v>5100</v>
      </c>
      <c r="I762" s="317"/>
      <c r="J762" s="317"/>
      <c r="K762" s="318">
        <v>5100</v>
      </c>
      <c r="L762" s="318">
        <v>5100</v>
      </c>
      <c r="M762" s="988">
        <v>750</v>
      </c>
      <c r="N762" s="318">
        <v>298</v>
      </c>
      <c r="O762" s="315">
        <f t="shared" si="356"/>
        <v>1034.3679999999999</v>
      </c>
      <c r="P762" s="316">
        <v>1034.3679999999999</v>
      </c>
      <c r="Q762" s="316"/>
      <c r="R762" s="316"/>
      <c r="S762" s="315">
        <f t="shared" si="349"/>
        <v>1650</v>
      </c>
      <c r="T762" s="316">
        <v>1650</v>
      </c>
      <c r="U762" s="316"/>
      <c r="V762" s="316"/>
      <c r="W762" s="315">
        <f t="shared" si="350"/>
        <v>0</v>
      </c>
      <c r="X762" s="316"/>
      <c r="Y762" s="316"/>
      <c r="Z762" s="316"/>
      <c r="AA762" s="315">
        <f t="shared" si="343"/>
        <v>79.8</v>
      </c>
      <c r="AB762" s="316">
        <v>79.8</v>
      </c>
      <c r="AC762" s="316"/>
      <c r="AD762" s="316"/>
      <c r="AE762" s="315">
        <f t="shared" si="344"/>
        <v>1034.3679999999999</v>
      </c>
      <c r="AF762" s="316">
        <f t="shared" ref="AF762:AF788" si="359">P762</f>
        <v>1034.3679999999999</v>
      </c>
      <c r="AG762" s="316"/>
      <c r="AH762" s="316"/>
      <c r="AI762" s="315">
        <f t="shared" si="345"/>
        <v>1650</v>
      </c>
      <c r="AJ762" s="315">
        <f t="shared" ref="AJ762:AJ788" si="360">T762</f>
        <v>1650</v>
      </c>
      <c r="AK762" s="316"/>
      <c r="AL762" s="316"/>
      <c r="AM762" s="315">
        <f t="shared" si="346"/>
        <v>4350</v>
      </c>
      <c r="AN762" s="318">
        <v>4350</v>
      </c>
      <c r="AO762" s="316"/>
      <c r="AP762" s="316"/>
      <c r="AQ762" s="315">
        <f t="shared" si="347"/>
        <v>750</v>
      </c>
      <c r="AR762" s="317">
        <f t="shared" si="357"/>
        <v>750</v>
      </c>
      <c r="AS762" s="316"/>
      <c r="AT762" s="316"/>
      <c r="AU762" s="316"/>
      <c r="AV762" s="315">
        <f t="shared" si="348"/>
        <v>750</v>
      </c>
      <c r="AW762" s="315">
        <f t="shared" ref="AW762:AW778" si="361">AR762</f>
        <v>750</v>
      </c>
      <c r="AX762" s="315"/>
      <c r="AY762" s="315"/>
      <c r="AZ762" s="315"/>
      <c r="BA762" s="462"/>
      <c r="BB762" s="462"/>
      <c r="BC762" s="462"/>
      <c r="BD762" s="210">
        <f t="shared" si="358"/>
        <v>750</v>
      </c>
      <c r="BE762" s="941">
        <f t="shared" si="341"/>
        <v>2700</v>
      </c>
      <c r="BF762" s="319">
        <v>2022</v>
      </c>
      <c r="BG762" s="319" t="s">
        <v>2324</v>
      </c>
      <c r="BH762" s="319" t="s">
        <v>2327</v>
      </c>
      <c r="BI762" s="429"/>
    </row>
    <row r="763" spans="1:66" s="321" customFormat="1" ht="31.5">
      <c r="A763" s="311" t="s">
        <v>50</v>
      </c>
      <c r="B763" s="324" t="s">
        <v>632</v>
      </c>
      <c r="C763" s="325" t="s">
        <v>633</v>
      </c>
      <c r="D763" s="325" t="s">
        <v>634</v>
      </c>
      <c r="E763" s="325" t="s">
        <v>524</v>
      </c>
      <c r="F763" s="293" t="s">
        <v>635</v>
      </c>
      <c r="G763" s="315">
        <f t="shared" si="355"/>
        <v>5800</v>
      </c>
      <c r="H763" s="318">
        <v>5800</v>
      </c>
      <c r="I763" s="317"/>
      <c r="J763" s="317"/>
      <c r="K763" s="318">
        <v>5800</v>
      </c>
      <c r="L763" s="318">
        <v>5800</v>
      </c>
      <c r="M763" s="988">
        <v>2837</v>
      </c>
      <c r="N763" s="318">
        <v>1124</v>
      </c>
      <c r="O763" s="315">
        <f t="shared" si="356"/>
        <v>764.54599999999982</v>
      </c>
      <c r="P763" s="316">
        <v>764.54599999999982</v>
      </c>
      <c r="Q763" s="316"/>
      <c r="R763" s="316"/>
      <c r="S763" s="315">
        <f t="shared" si="349"/>
        <v>1800</v>
      </c>
      <c r="T763" s="316">
        <v>1800</v>
      </c>
      <c r="U763" s="316"/>
      <c r="V763" s="316"/>
      <c r="W763" s="315">
        <f t="shared" si="350"/>
        <v>764.54599999999994</v>
      </c>
      <c r="X763" s="316">
        <v>764.54599999999994</v>
      </c>
      <c r="Y763" s="316"/>
      <c r="Z763" s="316"/>
      <c r="AA763" s="315">
        <f t="shared" si="343"/>
        <v>50.844000000000001</v>
      </c>
      <c r="AB763" s="316">
        <v>50.844000000000001</v>
      </c>
      <c r="AC763" s="316"/>
      <c r="AD763" s="316"/>
      <c r="AE763" s="315">
        <f t="shared" si="344"/>
        <v>764.54599999999982</v>
      </c>
      <c r="AF763" s="316">
        <f t="shared" si="359"/>
        <v>764.54599999999982</v>
      </c>
      <c r="AG763" s="316"/>
      <c r="AH763" s="316"/>
      <c r="AI763" s="315">
        <f t="shared" si="345"/>
        <v>1800</v>
      </c>
      <c r="AJ763" s="315">
        <f t="shared" si="360"/>
        <v>1800</v>
      </c>
      <c r="AK763" s="316"/>
      <c r="AL763" s="316"/>
      <c r="AM763" s="315">
        <f t="shared" si="346"/>
        <v>4900</v>
      </c>
      <c r="AN763" s="318">
        <v>4900</v>
      </c>
      <c r="AO763" s="316"/>
      <c r="AP763" s="316"/>
      <c r="AQ763" s="315">
        <f t="shared" si="347"/>
        <v>900</v>
      </c>
      <c r="AR763" s="317">
        <f t="shared" si="357"/>
        <v>900</v>
      </c>
      <c r="AS763" s="316"/>
      <c r="AT763" s="316"/>
      <c r="AU763" s="316"/>
      <c r="AV763" s="315">
        <f t="shared" si="348"/>
        <v>900</v>
      </c>
      <c r="AW763" s="315">
        <f t="shared" si="361"/>
        <v>900</v>
      </c>
      <c r="AX763" s="315"/>
      <c r="AY763" s="315"/>
      <c r="AZ763" s="315"/>
      <c r="BA763" s="462"/>
      <c r="BB763" s="462"/>
      <c r="BC763" s="462"/>
      <c r="BD763" s="210">
        <f t="shared" si="358"/>
        <v>900</v>
      </c>
      <c r="BE763" s="941">
        <f t="shared" si="341"/>
        <v>3100</v>
      </c>
      <c r="BF763" s="319">
        <v>2022</v>
      </c>
      <c r="BG763" s="319" t="s">
        <v>2324</v>
      </c>
      <c r="BH763" s="319" t="s">
        <v>2327</v>
      </c>
      <c r="BI763" s="429"/>
    </row>
    <row r="764" spans="1:66" s="321" customFormat="1" ht="31.5">
      <c r="A764" s="311" t="s">
        <v>52</v>
      </c>
      <c r="B764" s="324" t="s">
        <v>636</v>
      </c>
      <c r="C764" s="325" t="s">
        <v>637</v>
      </c>
      <c r="D764" s="325" t="s">
        <v>638</v>
      </c>
      <c r="E764" s="325" t="s">
        <v>524</v>
      </c>
      <c r="F764" s="293" t="s">
        <v>639</v>
      </c>
      <c r="G764" s="315">
        <f t="shared" si="355"/>
        <v>6800</v>
      </c>
      <c r="H764" s="318">
        <v>6800</v>
      </c>
      <c r="I764" s="317"/>
      <c r="J764" s="317"/>
      <c r="K764" s="318">
        <v>6800</v>
      </c>
      <c r="L764" s="318">
        <v>6800</v>
      </c>
      <c r="M764" s="988">
        <v>4299</v>
      </c>
      <c r="N764" s="318">
        <v>1993</v>
      </c>
      <c r="O764" s="315">
        <f t="shared" si="356"/>
        <v>0</v>
      </c>
      <c r="P764" s="316"/>
      <c r="Q764" s="316"/>
      <c r="R764" s="316"/>
      <c r="S764" s="315">
        <f t="shared" si="349"/>
        <v>2200</v>
      </c>
      <c r="T764" s="316">
        <v>2200</v>
      </c>
      <c r="U764" s="316"/>
      <c r="V764" s="316"/>
      <c r="W764" s="315">
        <f t="shared" si="350"/>
        <v>0</v>
      </c>
      <c r="X764" s="316"/>
      <c r="Y764" s="316"/>
      <c r="Z764" s="316"/>
      <c r="AA764" s="315">
        <f t="shared" si="343"/>
        <v>699.21400000000006</v>
      </c>
      <c r="AB764" s="316">
        <v>699.21400000000006</v>
      </c>
      <c r="AC764" s="316"/>
      <c r="AD764" s="316"/>
      <c r="AE764" s="315">
        <f t="shared" si="344"/>
        <v>0</v>
      </c>
      <c r="AF764" s="316">
        <f t="shared" si="359"/>
        <v>0</v>
      </c>
      <c r="AG764" s="316"/>
      <c r="AH764" s="316"/>
      <c r="AI764" s="315">
        <f t="shared" si="345"/>
        <v>2200</v>
      </c>
      <c r="AJ764" s="315">
        <f t="shared" si="360"/>
        <v>2200</v>
      </c>
      <c r="AK764" s="316"/>
      <c r="AL764" s="316"/>
      <c r="AM764" s="315">
        <f t="shared" si="346"/>
        <v>5800</v>
      </c>
      <c r="AN764" s="318">
        <v>5800</v>
      </c>
      <c r="AO764" s="316"/>
      <c r="AP764" s="316"/>
      <c r="AQ764" s="315">
        <f t="shared" si="347"/>
        <v>1000</v>
      </c>
      <c r="AR764" s="317">
        <f t="shared" si="357"/>
        <v>1000</v>
      </c>
      <c r="AS764" s="316"/>
      <c r="AT764" s="316"/>
      <c r="AU764" s="316"/>
      <c r="AV764" s="315">
        <f t="shared" si="348"/>
        <v>1000</v>
      </c>
      <c r="AW764" s="315">
        <f t="shared" si="361"/>
        <v>1000</v>
      </c>
      <c r="AX764" s="315"/>
      <c r="AY764" s="315"/>
      <c r="AZ764" s="315"/>
      <c r="BA764" s="462"/>
      <c r="BB764" s="462"/>
      <c r="BC764" s="462"/>
      <c r="BD764" s="210">
        <f t="shared" si="358"/>
        <v>1000</v>
      </c>
      <c r="BE764" s="941">
        <f t="shared" si="341"/>
        <v>3600</v>
      </c>
      <c r="BF764" s="319">
        <v>2022</v>
      </c>
      <c r="BG764" s="319" t="s">
        <v>2324</v>
      </c>
      <c r="BH764" s="319" t="s">
        <v>2327</v>
      </c>
      <c r="BI764" s="429"/>
    </row>
    <row r="765" spans="1:66" s="321" customFormat="1" ht="31.5">
      <c r="A765" s="311" t="s">
        <v>54</v>
      </c>
      <c r="B765" s="324" t="s">
        <v>640</v>
      </c>
      <c r="C765" s="325" t="s">
        <v>615</v>
      </c>
      <c r="D765" s="325" t="s">
        <v>641</v>
      </c>
      <c r="E765" s="325" t="s">
        <v>524</v>
      </c>
      <c r="F765" s="293" t="s">
        <v>642</v>
      </c>
      <c r="G765" s="315">
        <f t="shared" si="355"/>
        <v>5300</v>
      </c>
      <c r="H765" s="318">
        <v>5300</v>
      </c>
      <c r="I765" s="317"/>
      <c r="J765" s="317"/>
      <c r="K765" s="318">
        <v>5300</v>
      </c>
      <c r="L765" s="318">
        <v>5300</v>
      </c>
      <c r="M765" s="1016">
        <v>5100</v>
      </c>
      <c r="N765" s="316">
        <v>1230</v>
      </c>
      <c r="O765" s="315">
        <f t="shared" si="356"/>
        <v>0</v>
      </c>
      <c r="P765" s="316"/>
      <c r="Q765" s="316"/>
      <c r="R765" s="316"/>
      <c r="S765" s="315">
        <f t="shared" si="349"/>
        <v>2700</v>
      </c>
      <c r="T765" s="316">
        <v>2700</v>
      </c>
      <c r="U765" s="316"/>
      <c r="V765" s="316"/>
      <c r="W765" s="315">
        <f t="shared" si="350"/>
        <v>0</v>
      </c>
      <c r="X765" s="316"/>
      <c r="Y765" s="316"/>
      <c r="Z765" s="316"/>
      <c r="AA765" s="315">
        <f t="shared" si="343"/>
        <v>2700</v>
      </c>
      <c r="AB765" s="316">
        <v>2700</v>
      </c>
      <c r="AC765" s="316"/>
      <c r="AD765" s="316"/>
      <c r="AE765" s="315">
        <f t="shared" si="344"/>
        <v>0</v>
      </c>
      <c r="AF765" s="316">
        <f t="shared" si="359"/>
        <v>0</v>
      </c>
      <c r="AG765" s="316"/>
      <c r="AH765" s="316"/>
      <c r="AI765" s="315">
        <f t="shared" si="345"/>
        <v>2700</v>
      </c>
      <c r="AJ765" s="315">
        <f t="shared" si="360"/>
        <v>2700</v>
      </c>
      <c r="AK765" s="316"/>
      <c r="AL765" s="316"/>
      <c r="AM765" s="315">
        <f t="shared" si="346"/>
        <v>4500</v>
      </c>
      <c r="AN765" s="318">
        <v>4500</v>
      </c>
      <c r="AO765" s="316"/>
      <c r="AP765" s="316"/>
      <c r="AQ765" s="315">
        <f t="shared" si="347"/>
        <v>800</v>
      </c>
      <c r="AR765" s="317">
        <f t="shared" si="357"/>
        <v>800</v>
      </c>
      <c r="AS765" s="316"/>
      <c r="AT765" s="316"/>
      <c r="AU765" s="316"/>
      <c r="AV765" s="315">
        <f t="shared" si="348"/>
        <v>800</v>
      </c>
      <c r="AW765" s="315">
        <f t="shared" si="361"/>
        <v>800</v>
      </c>
      <c r="AX765" s="315"/>
      <c r="AY765" s="315"/>
      <c r="AZ765" s="315"/>
      <c r="BA765" s="462"/>
      <c r="BB765" s="462"/>
      <c r="BC765" s="462"/>
      <c r="BD765" s="210">
        <f t="shared" si="358"/>
        <v>800</v>
      </c>
      <c r="BE765" s="941">
        <f t="shared" si="341"/>
        <v>1800</v>
      </c>
      <c r="BF765" s="319">
        <v>2022</v>
      </c>
      <c r="BG765" s="319" t="s">
        <v>2324</v>
      </c>
      <c r="BH765" s="319" t="s">
        <v>2327</v>
      </c>
      <c r="BI765" s="429"/>
    </row>
    <row r="766" spans="1:66" s="321" customFormat="1" ht="31.5">
      <c r="A766" s="311" t="s">
        <v>56</v>
      </c>
      <c r="B766" s="324" t="s">
        <v>643</v>
      </c>
      <c r="C766" s="325" t="s">
        <v>605</v>
      </c>
      <c r="D766" s="325" t="s">
        <v>644</v>
      </c>
      <c r="E766" s="325" t="s">
        <v>524</v>
      </c>
      <c r="F766" s="293" t="s">
        <v>645</v>
      </c>
      <c r="G766" s="315">
        <f t="shared" si="355"/>
        <v>5200</v>
      </c>
      <c r="H766" s="318">
        <v>5200</v>
      </c>
      <c r="I766" s="318"/>
      <c r="J766" s="463"/>
      <c r="K766" s="318">
        <v>5200</v>
      </c>
      <c r="L766" s="318">
        <v>5200</v>
      </c>
      <c r="M766" s="1016">
        <v>4856</v>
      </c>
      <c r="N766" s="316">
        <v>2759</v>
      </c>
      <c r="O766" s="315">
        <f t="shared" si="356"/>
        <v>0</v>
      </c>
      <c r="P766" s="316"/>
      <c r="Q766" s="316"/>
      <c r="R766" s="316"/>
      <c r="S766" s="315">
        <f t="shared" si="349"/>
        <v>1600</v>
      </c>
      <c r="T766" s="316">
        <v>1600</v>
      </c>
      <c r="U766" s="316"/>
      <c r="V766" s="316"/>
      <c r="W766" s="315">
        <f t="shared" si="350"/>
        <v>0</v>
      </c>
      <c r="X766" s="316"/>
      <c r="Y766" s="316"/>
      <c r="Z766" s="316"/>
      <c r="AA766" s="315">
        <f t="shared" si="343"/>
        <v>1600</v>
      </c>
      <c r="AB766" s="316">
        <v>1600</v>
      </c>
      <c r="AC766" s="316"/>
      <c r="AD766" s="316"/>
      <c r="AE766" s="315">
        <f t="shared" si="344"/>
        <v>0</v>
      </c>
      <c r="AF766" s="316">
        <f t="shared" si="359"/>
        <v>0</v>
      </c>
      <c r="AG766" s="316"/>
      <c r="AH766" s="316"/>
      <c r="AI766" s="315">
        <f t="shared" si="345"/>
        <v>1600</v>
      </c>
      <c r="AJ766" s="315">
        <f t="shared" si="360"/>
        <v>1600</v>
      </c>
      <c r="AK766" s="316"/>
      <c r="AL766" s="316"/>
      <c r="AM766" s="315">
        <f t="shared" si="346"/>
        <v>4400</v>
      </c>
      <c r="AN766" s="318">
        <v>4400</v>
      </c>
      <c r="AO766" s="316"/>
      <c r="AP766" s="316"/>
      <c r="AQ766" s="315">
        <f t="shared" si="347"/>
        <v>800</v>
      </c>
      <c r="AR766" s="317">
        <f t="shared" si="357"/>
        <v>800</v>
      </c>
      <c r="AS766" s="316"/>
      <c r="AT766" s="316"/>
      <c r="AU766" s="316"/>
      <c r="AV766" s="315">
        <f t="shared" si="348"/>
        <v>800</v>
      </c>
      <c r="AW766" s="315">
        <f t="shared" si="361"/>
        <v>800</v>
      </c>
      <c r="AX766" s="315"/>
      <c r="AY766" s="315"/>
      <c r="AZ766" s="315"/>
      <c r="BA766" s="462"/>
      <c r="BB766" s="462"/>
      <c r="BC766" s="462"/>
      <c r="BD766" s="210">
        <f t="shared" si="358"/>
        <v>800</v>
      </c>
      <c r="BE766" s="941">
        <f t="shared" si="341"/>
        <v>2800</v>
      </c>
      <c r="BF766" s="319">
        <v>2022</v>
      </c>
      <c r="BG766" s="319" t="s">
        <v>2324</v>
      </c>
      <c r="BH766" s="319" t="s">
        <v>2327</v>
      </c>
      <c r="BI766" s="429"/>
    </row>
    <row r="767" spans="1:66" s="321" customFormat="1" ht="31.5">
      <c r="A767" s="311" t="s">
        <v>58</v>
      </c>
      <c r="B767" s="324" t="s">
        <v>646</v>
      </c>
      <c r="C767" s="325" t="s">
        <v>647</v>
      </c>
      <c r="D767" s="325" t="s">
        <v>648</v>
      </c>
      <c r="E767" s="325" t="s">
        <v>524</v>
      </c>
      <c r="F767" s="293" t="s">
        <v>649</v>
      </c>
      <c r="G767" s="315">
        <f t="shared" si="355"/>
        <v>8340</v>
      </c>
      <c r="H767" s="318">
        <v>4000</v>
      </c>
      <c r="I767" s="318">
        <v>4340</v>
      </c>
      <c r="J767" s="316"/>
      <c r="K767" s="318">
        <v>8340</v>
      </c>
      <c r="L767" s="318">
        <v>4000</v>
      </c>
      <c r="M767" s="1016">
        <v>6200</v>
      </c>
      <c r="N767" s="316">
        <v>4700</v>
      </c>
      <c r="O767" s="315">
        <f t="shared" si="356"/>
        <v>0</v>
      </c>
      <c r="P767" s="316"/>
      <c r="Q767" s="316"/>
      <c r="R767" s="316"/>
      <c r="S767" s="315">
        <f t="shared" si="349"/>
        <v>697</v>
      </c>
      <c r="T767" s="316">
        <v>697</v>
      </c>
      <c r="U767" s="316"/>
      <c r="V767" s="316"/>
      <c r="W767" s="315">
        <f t="shared" si="350"/>
        <v>0</v>
      </c>
      <c r="X767" s="316"/>
      <c r="Y767" s="316"/>
      <c r="Z767" s="316"/>
      <c r="AA767" s="315">
        <f t="shared" si="343"/>
        <v>697</v>
      </c>
      <c r="AB767" s="316">
        <v>697</v>
      </c>
      <c r="AC767" s="316"/>
      <c r="AD767" s="316"/>
      <c r="AE767" s="315">
        <f t="shared" si="344"/>
        <v>0</v>
      </c>
      <c r="AF767" s="316">
        <f t="shared" si="359"/>
        <v>0</v>
      </c>
      <c r="AG767" s="316"/>
      <c r="AH767" s="316"/>
      <c r="AI767" s="315">
        <f t="shared" si="345"/>
        <v>697</v>
      </c>
      <c r="AJ767" s="315">
        <f t="shared" si="360"/>
        <v>697</v>
      </c>
      <c r="AK767" s="316"/>
      <c r="AL767" s="316"/>
      <c r="AM767" s="315">
        <f t="shared" si="346"/>
        <v>4000</v>
      </c>
      <c r="AN767" s="318">
        <v>4000</v>
      </c>
      <c r="AO767" s="316"/>
      <c r="AP767" s="316"/>
      <c r="AQ767" s="315">
        <f t="shared" si="347"/>
        <v>4000</v>
      </c>
      <c r="AR767" s="317">
        <f t="shared" si="357"/>
        <v>0</v>
      </c>
      <c r="AS767" s="316"/>
      <c r="AT767" s="316">
        <v>4000</v>
      </c>
      <c r="AU767" s="316"/>
      <c r="AV767" s="315">
        <f t="shared" si="348"/>
        <v>4000</v>
      </c>
      <c r="AW767" s="315">
        <f t="shared" si="361"/>
        <v>0</v>
      </c>
      <c r="AX767" s="315"/>
      <c r="AY767" s="315">
        <v>4000</v>
      </c>
      <c r="AZ767" s="315"/>
      <c r="BA767" s="462"/>
      <c r="BB767" s="462"/>
      <c r="BC767" s="462"/>
      <c r="BD767" s="210">
        <f t="shared" si="358"/>
        <v>0</v>
      </c>
      <c r="BE767" s="941">
        <f t="shared" si="341"/>
        <v>3303</v>
      </c>
      <c r="BF767" s="319">
        <v>2022</v>
      </c>
      <c r="BG767" s="319" t="s">
        <v>2324</v>
      </c>
      <c r="BH767" s="319"/>
      <c r="BI767" s="322" t="s">
        <v>450</v>
      </c>
    </row>
    <row r="768" spans="1:66" s="321" customFormat="1" ht="31.5">
      <c r="A768" s="311" t="s">
        <v>60</v>
      </c>
      <c r="B768" s="324" t="s">
        <v>650</v>
      </c>
      <c r="C768" s="325" t="s">
        <v>651</v>
      </c>
      <c r="D768" s="325" t="s">
        <v>652</v>
      </c>
      <c r="E768" s="325" t="s">
        <v>524</v>
      </c>
      <c r="F768" s="293" t="s">
        <v>653</v>
      </c>
      <c r="G768" s="315">
        <f t="shared" si="355"/>
        <v>6100</v>
      </c>
      <c r="H768" s="318">
        <v>6100</v>
      </c>
      <c r="I768" s="318"/>
      <c r="J768" s="463"/>
      <c r="K768" s="318">
        <v>6100</v>
      </c>
      <c r="L768" s="318">
        <v>6100</v>
      </c>
      <c r="M768" s="1016">
        <v>5745</v>
      </c>
      <c r="N768" s="316">
        <v>2468</v>
      </c>
      <c r="O768" s="315">
        <f t="shared" si="356"/>
        <v>0</v>
      </c>
      <c r="P768" s="316"/>
      <c r="Q768" s="316"/>
      <c r="R768" s="316"/>
      <c r="S768" s="315">
        <f t="shared" si="349"/>
        <v>1900</v>
      </c>
      <c r="T768" s="316">
        <v>1900</v>
      </c>
      <c r="U768" s="316"/>
      <c r="V768" s="316"/>
      <c r="W768" s="315">
        <f t="shared" si="350"/>
        <v>0</v>
      </c>
      <c r="X768" s="316"/>
      <c r="Y768" s="316"/>
      <c r="Z768" s="316"/>
      <c r="AA768" s="315">
        <f t="shared" si="343"/>
        <v>1900</v>
      </c>
      <c r="AB768" s="316">
        <v>1900</v>
      </c>
      <c r="AC768" s="316"/>
      <c r="AD768" s="316"/>
      <c r="AE768" s="315">
        <f t="shared" si="344"/>
        <v>0</v>
      </c>
      <c r="AF768" s="316">
        <f t="shared" si="359"/>
        <v>0</v>
      </c>
      <c r="AG768" s="316"/>
      <c r="AH768" s="316"/>
      <c r="AI768" s="315">
        <f t="shared" si="345"/>
        <v>1900</v>
      </c>
      <c r="AJ768" s="315">
        <f t="shared" si="360"/>
        <v>1900</v>
      </c>
      <c r="AK768" s="316"/>
      <c r="AL768" s="316"/>
      <c r="AM768" s="315">
        <f t="shared" si="346"/>
        <v>5200</v>
      </c>
      <c r="AN768" s="318">
        <v>5200</v>
      </c>
      <c r="AO768" s="316"/>
      <c r="AP768" s="316"/>
      <c r="AQ768" s="315">
        <f t="shared" si="347"/>
        <v>900</v>
      </c>
      <c r="AR768" s="317">
        <f t="shared" si="357"/>
        <v>900</v>
      </c>
      <c r="AS768" s="316"/>
      <c r="AT768" s="316"/>
      <c r="AU768" s="316"/>
      <c r="AV768" s="315">
        <f t="shared" si="348"/>
        <v>900</v>
      </c>
      <c r="AW768" s="315">
        <f t="shared" si="361"/>
        <v>900</v>
      </c>
      <c r="AX768" s="315"/>
      <c r="AY768" s="315"/>
      <c r="AZ768" s="315"/>
      <c r="BA768" s="462"/>
      <c r="BB768" s="462"/>
      <c r="BC768" s="462"/>
      <c r="BD768" s="210">
        <f t="shared" si="358"/>
        <v>900</v>
      </c>
      <c r="BE768" s="941">
        <f t="shared" si="341"/>
        <v>3300</v>
      </c>
      <c r="BF768" s="319">
        <v>2022</v>
      </c>
      <c r="BG768" s="319" t="s">
        <v>2324</v>
      </c>
      <c r="BH768" s="319" t="s">
        <v>2327</v>
      </c>
      <c r="BI768" s="429"/>
    </row>
    <row r="769" spans="1:61" s="321" customFormat="1" ht="47.25">
      <c r="A769" s="311" t="s">
        <v>164</v>
      </c>
      <c r="B769" s="324" t="s">
        <v>654</v>
      </c>
      <c r="C769" s="325" t="s">
        <v>655</v>
      </c>
      <c r="D769" s="325" t="s">
        <v>656</v>
      </c>
      <c r="E769" s="325" t="s">
        <v>524</v>
      </c>
      <c r="F769" s="293" t="s">
        <v>657</v>
      </c>
      <c r="G769" s="315">
        <f t="shared" si="355"/>
        <v>1100</v>
      </c>
      <c r="H769" s="318">
        <v>1100</v>
      </c>
      <c r="I769" s="318"/>
      <c r="J769" s="463"/>
      <c r="K769" s="318">
        <v>1100</v>
      </c>
      <c r="L769" s="318">
        <v>1100</v>
      </c>
      <c r="M769" s="1016">
        <v>985</v>
      </c>
      <c r="N769" s="316">
        <v>555</v>
      </c>
      <c r="O769" s="315">
        <f t="shared" si="356"/>
        <v>0</v>
      </c>
      <c r="P769" s="316"/>
      <c r="Q769" s="316"/>
      <c r="R769" s="316"/>
      <c r="S769" s="315">
        <f t="shared" si="349"/>
        <v>450</v>
      </c>
      <c r="T769" s="316">
        <v>450</v>
      </c>
      <c r="U769" s="316"/>
      <c r="V769" s="316"/>
      <c r="W769" s="315">
        <f t="shared" si="350"/>
        <v>0</v>
      </c>
      <c r="X769" s="316"/>
      <c r="Y769" s="316"/>
      <c r="Z769" s="316"/>
      <c r="AA769" s="315">
        <f t="shared" si="343"/>
        <v>282.22199999999998</v>
      </c>
      <c r="AB769" s="316">
        <v>282.22199999999998</v>
      </c>
      <c r="AC769" s="316"/>
      <c r="AD769" s="316"/>
      <c r="AE769" s="315">
        <f t="shared" si="344"/>
        <v>0</v>
      </c>
      <c r="AF769" s="316">
        <f t="shared" si="359"/>
        <v>0</v>
      </c>
      <c r="AG769" s="316"/>
      <c r="AH769" s="316"/>
      <c r="AI769" s="315">
        <f t="shared" si="345"/>
        <v>450</v>
      </c>
      <c r="AJ769" s="315">
        <f t="shared" si="360"/>
        <v>450</v>
      </c>
      <c r="AK769" s="316"/>
      <c r="AL769" s="316"/>
      <c r="AM769" s="315">
        <f t="shared" si="346"/>
        <v>1050</v>
      </c>
      <c r="AN769" s="318">
        <v>1050</v>
      </c>
      <c r="AO769" s="316"/>
      <c r="AP769" s="316"/>
      <c r="AQ769" s="315">
        <f t="shared" si="347"/>
        <v>50</v>
      </c>
      <c r="AR769" s="317">
        <f t="shared" si="357"/>
        <v>50</v>
      </c>
      <c r="AS769" s="316"/>
      <c r="AT769" s="316"/>
      <c r="AU769" s="316"/>
      <c r="AV769" s="315">
        <f t="shared" si="348"/>
        <v>50</v>
      </c>
      <c r="AW769" s="315">
        <f t="shared" si="361"/>
        <v>50</v>
      </c>
      <c r="AX769" s="315"/>
      <c r="AY769" s="315"/>
      <c r="AZ769" s="315"/>
      <c r="BA769" s="462"/>
      <c r="BB769" s="462"/>
      <c r="BC769" s="462"/>
      <c r="BD769" s="210">
        <f t="shared" si="358"/>
        <v>50</v>
      </c>
      <c r="BE769" s="941">
        <f t="shared" si="341"/>
        <v>600</v>
      </c>
      <c r="BF769" s="319">
        <v>2022</v>
      </c>
      <c r="BG769" s="319" t="s">
        <v>2324</v>
      </c>
      <c r="BH769" s="319" t="s">
        <v>2327</v>
      </c>
      <c r="BI769" s="429"/>
    </row>
    <row r="770" spans="1:61" s="321" customFormat="1" ht="47.25">
      <c r="A770" s="311" t="s">
        <v>169</v>
      </c>
      <c r="B770" s="324" t="s">
        <v>658</v>
      </c>
      <c r="C770" s="325" t="s">
        <v>473</v>
      </c>
      <c r="D770" s="325" t="s">
        <v>659</v>
      </c>
      <c r="E770" s="325" t="s">
        <v>524</v>
      </c>
      <c r="F770" s="293" t="s">
        <v>660</v>
      </c>
      <c r="G770" s="315">
        <f t="shared" si="355"/>
        <v>1000</v>
      </c>
      <c r="H770" s="318">
        <v>1000</v>
      </c>
      <c r="I770" s="318"/>
      <c r="J770" s="463"/>
      <c r="K770" s="318">
        <v>1000</v>
      </c>
      <c r="L770" s="318">
        <v>1000</v>
      </c>
      <c r="M770" s="1016">
        <v>848</v>
      </c>
      <c r="N770" s="316">
        <v>548</v>
      </c>
      <c r="O770" s="315">
        <f t="shared" si="356"/>
        <v>0</v>
      </c>
      <c r="P770" s="316"/>
      <c r="Q770" s="316"/>
      <c r="R770" s="316"/>
      <c r="S770" s="315">
        <f t="shared" si="349"/>
        <v>350</v>
      </c>
      <c r="T770" s="316">
        <v>350</v>
      </c>
      <c r="U770" s="316"/>
      <c r="V770" s="316"/>
      <c r="W770" s="315">
        <f t="shared" si="350"/>
        <v>0</v>
      </c>
      <c r="X770" s="316"/>
      <c r="Y770" s="316"/>
      <c r="Z770" s="316"/>
      <c r="AA770" s="315">
        <f t="shared" si="343"/>
        <v>302.76900000000001</v>
      </c>
      <c r="AB770" s="316">
        <v>302.76900000000001</v>
      </c>
      <c r="AC770" s="316"/>
      <c r="AD770" s="316"/>
      <c r="AE770" s="315">
        <f t="shared" si="344"/>
        <v>0</v>
      </c>
      <c r="AF770" s="316">
        <f t="shared" si="359"/>
        <v>0</v>
      </c>
      <c r="AG770" s="316"/>
      <c r="AH770" s="316"/>
      <c r="AI770" s="315">
        <f t="shared" si="345"/>
        <v>350</v>
      </c>
      <c r="AJ770" s="315">
        <f t="shared" si="360"/>
        <v>350</v>
      </c>
      <c r="AK770" s="316"/>
      <c r="AL770" s="316"/>
      <c r="AM770" s="315">
        <f t="shared" si="346"/>
        <v>950</v>
      </c>
      <c r="AN770" s="318">
        <v>950</v>
      </c>
      <c r="AO770" s="316"/>
      <c r="AP770" s="316"/>
      <c r="AQ770" s="315">
        <f t="shared" si="347"/>
        <v>50</v>
      </c>
      <c r="AR770" s="317">
        <f t="shared" si="357"/>
        <v>50</v>
      </c>
      <c r="AS770" s="316"/>
      <c r="AT770" s="316"/>
      <c r="AU770" s="316"/>
      <c r="AV770" s="315">
        <f t="shared" si="348"/>
        <v>50</v>
      </c>
      <c r="AW770" s="315">
        <f t="shared" si="361"/>
        <v>50</v>
      </c>
      <c r="AX770" s="315"/>
      <c r="AY770" s="315"/>
      <c r="AZ770" s="315"/>
      <c r="BA770" s="462"/>
      <c r="BB770" s="462"/>
      <c r="BC770" s="462"/>
      <c r="BD770" s="210">
        <f t="shared" si="358"/>
        <v>50</v>
      </c>
      <c r="BE770" s="941">
        <f t="shared" si="341"/>
        <v>600</v>
      </c>
      <c r="BF770" s="319">
        <v>2022</v>
      </c>
      <c r="BG770" s="319" t="s">
        <v>2324</v>
      </c>
      <c r="BH770" s="319" t="s">
        <v>2327</v>
      </c>
      <c r="BI770" s="429"/>
    </row>
    <row r="771" spans="1:61" s="321" customFormat="1" ht="47.25">
      <c r="A771" s="311" t="s">
        <v>174</v>
      </c>
      <c r="B771" s="324" t="s">
        <v>661</v>
      </c>
      <c r="C771" s="325" t="s">
        <v>662</v>
      </c>
      <c r="D771" s="325" t="s">
        <v>663</v>
      </c>
      <c r="E771" s="325" t="s">
        <v>524</v>
      </c>
      <c r="F771" s="293" t="s">
        <v>664</v>
      </c>
      <c r="G771" s="315">
        <f t="shared" si="355"/>
        <v>1500</v>
      </c>
      <c r="H771" s="318">
        <v>1500</v>
      </c>
      <c r="I771" s="318"/>
      <c r="J771" s="463"/>
      <c r="K771" s="318">
        <v>1500</v>
      </c>
      <c r="L771" s="318">
        <v>1500</v>
      </c>
      <c r="M771" s="1016">
        <v>1480</v>
      </c>
      <c r="N771" s="316">
        <v>1030</v>
      </c>
      <c r="O771" s="315">
        <f t="shared" si="356"/>
        <v>659.76</v>
      </c>
      <c r="P771" s="316">
        <v>659.76</v>
      </c>
      <c r="Q771" s="316"/>
      <c r="R771" s="316"/>
      <c r="S771" s="315">
        <f t="shared" si="349"/>
        <v>450</v>
      </c>
      <c r="T771" s="316">
        <v>450</v>
      </c>
      <c r="U771" s="316"/>
      <c r="V771" s="316"/>
      <c r="W771" s="315">
        <f t="shared" si="350"/>
        <v>659.76</v>
      </c>
      <c r="X771" s="316">
        <v>659.76</v>
      </c>
      <c r="Y771" s="316"/>
      <c r="Z771" s="316"/>
      <c r="AA771" s="315">
        <f t="shared" si="343"/>
        <v>377.10799999999995</v>
      </c>
      <c r="AB771" s="316">
        <v>377.10799999999995</v>
      </c>
      <c r="AC771" s="316"/>
      <c r="AD771" s="316"/>
      <c r="AE771" s="315">
        <f t="shared" si="344"/>
        <v>659.76</v>
      </c>
      <c r="AF771" s="316">
        <f t="shared" si="359"/>
        <v>659.76</v>
      </c>
      <c r="AG771" s="316"/>
      <c r="AH771" s="316"/>
      <c r="AI771" s="315">
        <f t="shared" si="345"/>
        <v>450</v>
      </c>
      <c r="AJ771" s="315">
        <f t="shared" si="360"/>
        <v>450</v>
      </c>
      <c r="AK771" s="316"/>
      <c r="AL771" s="316"/>
      <c r="AM771" s="315">
        <f t="shared" si="346"/>
        <v>1450</v>
      </c>
      <c r="AN771" s="318">
        <v>1450</v>
      </c>
      <c r="AO771" s="316"/>
      <c r="AP771" s="316"/>
      <c r="AQ771" s="315">
        <f t="shared" si="347"/>
        <v>50</v>
      </c>
      <c r="AR771" s="317">
        <f t="shared" si="357"/>
        <v>50</v>
      </c>
      <c r="AS771" s="316"/>
      <c r="AT771" s="316"/>
      <c r="AU771" s="316"/>
      <c r="AV771" s="315">
        <f t="shared" si="348"/>
        <v>50</v>
      </c>
      <c r="AW771" s="315">
        <f t="shared" si="361"/>
        <v>50</v>
      </c>
      <c r="AX771" s="315"/>
      <c r="AY771" s="315"/>
      <c r="AZ771" s="315"/>
      <c r="BA771" s="462"/>
      <c r="BB771" s="462"/>
      <c r="BC771" s="462"/>
      <c r="BD771" s="210">
        <f t="shared" si="358"/>
        <v>50</v>
      </c>
      <c r="BE771" s="941">
        <f t="shared" si="341"/>
        <v>1000</v>
      </c>
      <c r="BF771" s="319">
        <v>2022</v>
      </c>
      <c r="BG771" s="319" t="s">
        <v>2324</v>
      </c>
      <c r="BH771" s="319" t="s">
        <v>2327</v>
      </c>
      <c r="BI771" s="429"/>
    </row>
    <row r="772" spans="1:61" s="321" customFormat="1" ht="31.5">
      <c r="A772" s="311" t="s">
        <v>179</v>
      </c>
      <c r="B772" s="324" t="s">
        <v>665</v>
      </c>
      <c r="C772" s="325" t="s">
        <v>483</v>
      </c>
      <c r="D772" s="325" t="s">
        <v>666</v>
      </c>
      <c r="E772" s="325" t="s">
        <v>444</v>
      </c>
      <c r="F772" s="293" t="s">
        <v>667</v>
      </c>
      <c r="G772" s="315">
        <f t="shared" si="355"/>
        <v>2400</v>
      </c>
      <c r="H772" s="318">
        <v>2390</v>
      </c>
      <c r="I772" s="463"/>
      <c r="J772" s="316">
        <v>10</v>
      </c>
      <c r="K772" s="318">
        <v>2400</v>
      </c>
      <c r="L772" s="316">
        <v>2400</v>
      </c>
      <c r="M772" s="1016">
        <v>1985</v>
      </c>
      <c r="N772" s="316">
        <v>420</v>
      </c>
      <c r="O772" s="315">
        <f t="shared" si="356"/>
        <v>0</v>
      </c>
      <c r="P772" s="316"/>
      <c r="Q772" s="316"/>
      <c r="R772" s="316"/>
      <c r="S772" s="315">
        <f t="shared" si="349"/>
        <v>650</v>
      </c>
      <c r="T772" s="316">
        <v>650</v>
      </c>
      <c r="U772" s="316"/>
      <c r="V772" s="316"/>
      <c r="W772" s="315">
        <f t="shared" si="350"/>
        <v>0</v>
      </c>
      <c r="X772" s="316"/>
      <c r="Y772" s="316"/>
      <c r="Z772" s="316"/>
      <c r="AA772" s="315">
        <f t="shared" si="343"/>
        <v>612</v>
      </c>
      <c r="AB772" s="316">
        <v>612</v>
      </c>
      <c r="AC772" s="316"/>
      <c r="AD772" s="316"/>
      <c r="AE772" s="315">
        <f t="shared" si="344"/>
        <v>0</v>
      </c>
      <c r="AF772" s="316">
        <f t="shared" si="359"/>
        <v>0</v>
      </c>
      <c r="AG772" s="316"/>
      <c r="AH772" s="316"/>
      <c r="AI772" s="315">
        <f t="shared" si="345"/>
        <v>650</v>
      </c>
      <c r="AJ772" s="315">
        <f t="shared" si="360"/>
        <v>650</v>
      </c>
      <c r="AK772" s="316"/>
      <c r="AL772" s="316"/>
      <c r="AM772" s="315">
        <f t="shared" si="346"/>
        <v>2050</v>
      </c>
      <c r="AN772" s="318">
        <v>2050</v>
      </c>
      <c r="AO772" s="316"/>
      <c r="AP772" s="316"/>
      <c r="AQ772" s="315">
        <f t="shared" si="347"/>
        <v>350</v>
      </c>
      <c r="AR772" s="317">
        <f t="shared" si="357"/>
        <v>350</v>
      </c>
      <c r="AS772" s="316"/>
      <c r="AT772" s="316"/>
      <c r="AU772" s="316"/>
      <c r="AV772" s="315">
        <f t="shared" si="348"/>
        <v>350</v>
      </c>
      <c r="AW772" s="315">
        <f t="shared" si="361"/>
        <v>350</v>
      </c>
      <c r="AX772" s="315"/>
      <c r="AY772" s="315"/>
      <c r="AZ772" s="315"/>
      <c r="BA772" s="462"/>
      <c r="BB772" s="462"/>
      <c r="BC772" s="462"/>
      <c r="BD772" s="210">
        <f t="shared" si="358"/>
        <v>350</v>
      </c>
      <c r="BE772" s="941">
        <f t="shared" si="341"/>
        <v>1400</v>
      </c>
      <c r="BF772" s="319">
        <v>2022</v>
      </c>
      <c r="BG772" s="319" t="s">
        <v>2324</v>
      </c>
      <c r="BH772" s="319" t="s">
        <v>2327</v>
      </c>
      <c r="BI772" s="429"/>
    </row>
    <row r="773" spans="1:61" s="321" customFormat="1" ht="31.5">
      <c r="A773" s="311" t="s">
        <v>183</v>
      </c>
      <c r="B773" s="324" t="s">
        <v>668</v>
      </c>
      <c r="C773" s="325" t="s">
        <v>669</v>
      </c>
      <c r="D773" s="325" t="s">
        <v>670</v>
      </c>
      <c r="E773" s="325" t="s">
        <v>444</v>
      </c>
      <c r="F773" s="293" t="s">
        <v>671</v>
      </c>
      <c r="G773" s="315">
        <f t="shared" si="355"/>
        <v>2000</v>
      </c>
      <c r="H773" s="318">
        <v>2000</v>
      </c>
      <c r="I773" s="463"/>
      <c r="J773" s="463"/>
      <c r="K773" s="318">
        <v>2000</v>
      </c>
      <c r="L773" s="318">
        <v>2000</v>
      </c>
      <c r="M773" s="1016">
        <v>1610</v>
      </c>
      <c r="N773" s="316">
        <v>610</v>
      </c>
      <c r="O773" s="315">
        <f t="shared" si="356"/>
        <v>135.02999999999997</v>
      </c>
      <c r="P773" s="316">
        <v>135.02999999999997</v>
      </c>
      <c r="Q773" s="316"/>
      <c r="R773" s="316"/>
      <c r="S773" s="315">
        <f t="shared" si="349"/>
        <v>600</v>
      </c>
      <c r="T773" s="316">
        <v>600</v>
      </c>
      <c r="U773" s="316"/>
      <c r="V773" s="316"/>
      <c r="W773" s="315">
        <f t="shared" si="350"/>
        <v>0</v>
      </c>
      <c r="X773" s="316"/>
      <c r="Y773" s="316"/>
      <c r="Z773" s="316"/>
      <c r="AA773" s="315">
        <f t="shared" si="343"/>
        <v>0</v>
      </c>
      <c r="AB773" s="316">
        <v>0</v>
      </c>
      <c r="AC773" s="316"/>
      <c r="AD773" s="316"/>
      <c r="AE773" s="315">
        <f t="shared" si="344"/>
        <v>135.02999999999997</v>
      </c>
      <c r="AF773" s="316">
        <f t="shared" si="359"/>
        <v>135.02999999999997</v>
      </c>
      <c r="AG773" s="316"/>
      <c r="AH773" s="316"/>
      <c r="AI773" s="315">
        <f t="shared" si="345"/>
        <v>600</v>
      </c>
      <c r="AJ773" s="315">
        <f t="shared" si="360"/>
        <v>600</v>
      </c>
      <c r="AK773" s="316"/>
      <c r="AL773" s="316"/>
      <c r="AM773" s="315">
        <f t="shared" si="346"/>
        <v>1700</v>
      </c>
      <c r="AN773" s="318">
        <v>1700</v>
      </c>
      <c r="AO773" s="316"/>
      <c r="AP773" s="316"/>
      <c r="AQ773" s="315">
        <f t="shared" si="347"/>
        <v>300</v>
      </c>
      <c r="AR773" s="317">
        <f t="shared" si="357"/>
        <v>300</v>
      </c>
      <c r="AS773" s="316"/>
      <c r="AT773" s="316"/>
      <c r="AU773" s="316"/>
      <c r="AV773" s="315">
        <f t="shared" si="348"/>
        <v>300</v>
      </c>
      <c r="AW773" s="315">
        <f t="shared" si="361"/>
        <v>300</v>
      </c>
      <c r="AX773" s="315"/>
      <c r="AY773" s="315"/>
      <c r="AZ773" s="315"/>
      <c r="BA773" s="462"/>
      <c r="BB773" s="462"/>
      <c r="BC773" s="462"/>
      <c r="BD773" s="210">
        <f t="shared" si="358"/>
        <v>300</v>
      </c>
      <c r="BE773" s="941">
        <f t="shared" si="341"/>
        <v>1100</v>
      </c>
      <c r="BF773" s="319">
        <v>2022</v>
      </c>
      <c r="BG773" s="319" t="s">
        <v>2324</v>
      </c>
      <c r="BH773" s="319" t="s">
        <v>2327</v>
      </c>
      <c r="BI773" s="429"/>
    </row>
    <row r="774" spans="1:61" s="321" customFormat="1" ht="47.25">
      <c r="A774" s="311" t="s">
        <v>188</v>
      </c>
      <c r="B774" s="324" t="s">
        <v>672</v>
      </c>
      <c r="C774" s="325" t="s">
        <v>452</v>
      </c>
      <c r="D774" s="325" t="s">
        <v>673</v>
      </c>
      <c r="E774" s="325" t="s">
        <v>444</v>
      </c>
      <c r="F774" s="293" t="s">
        <v>674</v>
      </c>
      <c r="G774" s="315">
        <f t="shared" si="355"/>
        <v>1300</v>
      </c>
      <c r="H774" s="318">
        <v>1300</v>
      </c>
      <c r="I774" s="463"/>
      <c r="J774" s="463"/>
      <c r="K774" s="318">
        <v>1300</v>
      </c>
      <c r="L774" s="318">
        <v>1300</v>
      </c>
      <c r="M774" s="1016">
        <v>978</v>
      </c>
      <c r="N774" s="316">
        <v>588</v>
      </c>
      <c r="O774" s="315">
        <f t="shared" si="356"/>
        <v>0</v>
      </c>
      <c r="P774" s="316"/>
      <c r="Q774" s="316"/>
      <c r="R774" s="316"/>
      <c r="S774" s="315">
        <f t="shared" si="349"/>
        <v>450</v>
      </c>
      <c r="T774" s="316">
        <v>450</v>
      </c>
      <c r="U774" s="316"/>
      <c r="V774" s="316"/>
      <c r="W774" s="315">
        <f t="shared" si="350"/>
        <v>0</v>
      </c>
      <c r="X774" s="316"/>
      <c r="Y774" s="316"/>
      <c r="Z774" s="316"/>
      <c r="AA774" s="315">
        <f t="shared" si="343"/>
        <v>309.64</v>
      </c>
      <c r="AB774" s="316">
        <v>309.64</v>
      </c>
      <c r="AC774" s="316"/>
      <c r="AD774" s="316"/>
      <c r="AE774" s="315">
        <f t="shared" si="344"/>
        <v>0</v>
      </c>
      <c r="AF774" s="316">
        <f t="shared" si="359"/>
        <v>0</v>
      </c>
      <c r="AG774" s="316"/>
      <c r="AH774" s="316"/>
      <c r="AI774" s="315">
        <f t="shared" si="345"/>
        <v>450</v>
      </c>
      <c r="AJ774" s="315">
        <f t="shared" si="360"/>
        <v>450</v>
      </c>
      <c r="AK774" s="316"/>
      <c r="AL774" s="316"/>
      <c r="AM774" s="315">
        <f t="shared" si="346"/>
        <v>1250</v>
      </c>
      <c r="AN774" s="318">
        <v>1250</v>
      </c>
      <c r="AO774" s="316"/>
      <c r="AP774" s="316"/>
      <c r="AQ774" s="315">
        <f t="shared" si="347"/>
        <v>50</v>
      </c>
      <c r="AR774" s="317">
        <f t="shared" si="357"/>
        <v>50</v>
      </c>
      <c r="AS774" s="316"/>
      <c r="AT774" s="316"/>
      <c r="AU774" s="316"/>
      <c r="AV774" s="315">
        <f t="shared" si="348"/>
        <v>50</v>
      </c>
      <c r="AW774" s="315">
        <f t="shared" si="361"/>
        <v>50</v>
      </c>
      <c r="AX774" s="315"/>
      <c r="AY774" s="315"/>
      <c r="AZ774" s="315"/>
      <c r="BA774" s="462"/>
      <c r="BB774" s="462"/>
      <c r="BC774" s="462"/>
      <c r="BD774" s="210">
        <f t="shared" si="358"/>
        <v>50</v>
      </c>
      <c r="BE774" s="941">
        <f t="shared" si="341"/>
        <v>800</v>
      </c>
      <c r="BF774" s="319">
        <v>2022</v>
      </c>
      <c r="BG774" s="319" t="s">
        <v>2324</v>
      </c>
      <c r="BH774" s="319" t="s">
        <v>2327</v>
      </c>
      <c r="BI774" s="429"/>
    </row>
    <row r="775" spans="1:61" s="321" customFormat="1" ht="31.5">
      <c r="A775" s="311" t="s">
        <v>493</v>
      </c>
      <c r="B775" s="324" t="s">
        <v>675</v>
      </c>
      <c r="C775" s="325" t="s">
        <v>676</v>
      </c>
      <c r="D775" s="325" t="s">
        <v>677</v>
      </c>
      <c r="E775" s="325" t="s">
        <v>524</v>
      </c>
      <c r="F775" s="293" t="s">
        <v>678</v>
      </c>
      <c r="G775" s="315">
        <f t="shared" si="355"/>
        <v>4300</v>
      </c>
      <c r="H775" s="318">
        <v>4000</v>
      </c>
      <c r="I775" s="463"/>
      <c r="J775" s="316">
        <v>300</v>
      </c>
      <c r="K775" s="318">
        <v>4000</v>
      </c>
      <c r="L775" s="318">
        <v>4000</v>
      </c>
      <c r="M775" s="1016">
        <v>2374</v>
      </c>
      <c r="N775" s="316">
        <v>869</v>
      </c>
      <c r="O775" s="315">
        <f t="shared" si="356"/>
        <v>1800</v>
      </c>
      <c r="P775" s="316">
        <v>1800</v>
      </c>
      <c r="Q775" s="316"/>
      <c r="R775" s="316"/>
      <c r="S775" s="315">
        <f t="shared" si="349"/>
        <v>1900</v>
      </c>
      <c r="T775" s="316">
        <v>1900</v>
      </c>
      <c r="U775" s="316"/>
      <c r="V775" s="316"/>
      <c r="W775" s="315">
        <f t="shared" si="350"/>
        <v>1800</v>
      </c>
      <c r="X775" s="316">
        <v>1800</v>
      </c>
      <c r="Y775" s="316"/>
      <c r="Z775" s="316"/>
      <c r="AA775" s="315">
        <f t="shared" si="343"/>
        <v>1744.13</v>
      </c>
      <c r="AB775" s="316">
        <v>1744.13</v>
      </c>
      <c r="AC775" s="316"/>
      <c r="AD775" s="316"/>
      <c r="AE775" s="315">
        <f t="shared" si="344"/>
        <v>1800</v>
      </c>
      <c r="AF775" s="316">
        <f t="shared" si="359"/>
        <v>1800</v>
      </c>
      <c r="AG775" s="316"/>
      <c r="AH775" s="316"/>
      <c r="AI775" s="315">
        <f t="shared" si="345"/>
        <v>1900</v>
      </c>
      <c r="AJ775" s="315">
        <f t="shared" si="360"/>
        <v>1900</v>
      </c>
      <c r="AK775" s="316"/>
      <c r="AL775" s="316"/>
      <c r="AM775" s="315">
        <f t="shared" si="346"/>
        <v>3700</v>
      </c>
      <c r="AN775" s="318">
        <v>3700</v>
      </c>
      <c r="AO775" s="316"/>
      <c r="AP775" s="316"/>
      <c r="AQ775" s="315">
        <f t="shared" si="347"/>
        <v>300</v>
      </c>
      <c r="AR775" s="317">
        <f t="shared" si="357"/>
        <v>300</v>
      </c>
      <c r="AS775" s="316"/>
      <c r="AT775" s="316"/>
      <c r="AU775" s="316"/>
      <c r="AV775" s="315">
        <f t="shared" si="348"/>
        <v>300</v>
      </c>
      <c r="AW775" s="315">
        <f t="shared" si="361"/>
        <v>300</v>
      </c>
      <c r="AX775" s="315"/>
      <c r="AY775" s="315"/>
      <c r="AZ775" s="315"/>
      <c r="BA775" s="462"/>
      <c r="BB775" s="462"/>
      <c r="BC775" s="462"/>
      <c r="BD775" s="210">
        <f t="shared" si="358"/>
        <v>300</v>
      </c>
      <c r="BE775" s="941">
        <f t="shared" si="341"/>
        <v>1800</v>
      </c>
      <c r="BF775" s="319">
        <v>2022</v>
      </c>
      <c r="BG775" s="319" t="s">
        <v>2324</v>
      </c>
      <c r="BH775" s="319" t="s">
        <v>2327</v>
      </c>
      <c r="BI775" s="429"/>
    </row>
    <row r="776" spans="1:61" s="321" customFormat="1" ht="63">
      <c r="A776" s="311" t="s">
        <v>497</v>
      </c>
      <c r="B776" s="312" t="s">
        <v>679</v>
      </c>
      <c r="C776" s="313" t="s">
        <v>680</v>
      </c>
      <c r="D776" s="313" t="s">
        <v>681</v>
      </c>
      <c r="E776" s="313" t="s">
        <v>524</v>
      </c>
      <c r="F776" s="314" t="s">
        <v>682</v>
      </c>
      <c r="G776" s="315">
        <f t="shared" si="355"/>
        <v>2800</v>
      </c>
      <c r="H776" s="315">
        <v>2800</v>
      </c>
      <c r="I776" s="463"/>
      <c r="J776" s="463"/>
      <c r="K776" s="318">
        <v>2800</v>
      </c>
      <c r="L776" s="315">
        <v>2800</v>
      </c>
      <c r="M776" s="1016">
        <v>1595</v>
      </c>
      <c r="N776" s="316">
        <v>855</v>
      </c>
      <c r="O776" s="315">
        <f t="shared" si="356"/>
        <v>0</v>
      </c>
      <c r="P776" s="316"/>
      <c r="Q776" s="316"/>
      <c r="R776" s="316"/>
      <c r="S776" s="315">
        <f t="shared" si="349"/>
        <v>1200</v>
      </c>
      <c r="T776" s="316">
        <v>1200</v>
      </c>
      <c r="U776" s="316"/>
      <c r="V776" s="316"/>
      <c r="W776" s="315">
        <f t="shared" si="350"/>
        <v>0</v>
      </c>
      <c r="X776" s="316"/>
      <c r="Y776" s="316"/>
      <c r="Z776" s="316"/>
      <c r="AA776" s="315">
        <f t="shared" si="343"/>
        <v>0</v>
      </c>
      <c r="AB776" s="316">
        <v>0</v>
      </c>
      <c r="AC776" s="316"/>
      <c r="AD776" s="316"/>
      <c r="AE776" s="315">
        <f t="shared" si="344"/>
        <v>0</v>
      </c>
      <c r="AF776" s="316">
        <f t="shared" si="359"/>
        <v>0</v>
      </c>
      <c r="AG776" s="316"/>
      <c r="AH776" s="316"/>
      <c r="AI776" s="315">
        <f t="shared" si="345"/>
        <v>1200</v>
      </c>
      <c r="AJ776" s="315">
        <f t="shared" si="360"/>
        <v>1200</v>
      </c>
      <c r="AK776" s="316"/>
      <c r="AL776" s="316"/>
      <c r="AM776" s="315">
        <f t="shared" si="346"/>
        <v>2700</v>
      </c>
      <c r="AN776" s="318">
        <v>2700</v>
      </c>
      <c r="AO776" s="316"/>
      <c r="AP776" s="316"/>
      <c r="AQ776" s="315">
        <f t="shared" si="347"/>
        <v>100</v>
      </c>
      <c r="AR776" s="317">
        <f t="shared" si="357"/>
        <v>100</v>
      </c>
      <c r="AS776" s="316"/>
      <c r="AT776" s="316"/>
      <c r="AU776" s="316"/>
      <c r="AV776" s="315">
        <f t="shared" si="348"/>
        <v>100</v>
      </c>
      <c r="AW776" s="315">
        <f t="shared" si="361"/>
        <v>100</v>
      </c>
      <c r="AX776" s="315"/>
      <c r="AY776" s="315"/>
      <c r="AZ776" s="315"/>
      <c r="BA776" s="462"/>
      <c r="BB776" s="462"/>
      <c r="BC776" s="462"/>
      <c r="BD776" s="210">
        <f t="shared" si="358"/>
        <v>100</v>
      </c>
      <c r="BE776" s="941">
        <f t="shared" si="341"/>
        <v>1500</v>
      </c>
      <c r="BF776" s="319">
        <v>2022</v>
      </c>
      <c r="BG776" s="319" t="s">
        <v>2324</v>
      </c>
      <c r="BH776" s="319" t="s">
        <v>2327</v>
      </c>
      <c r="BI776" s="429"/>
    </row>
    <row r="777" spans="1:61" s="321" customFormat="1" ht="31.5">
      <c r="A777" s="311" t="s">
        <v>502</v>
      </c>
      <c r="B777" s="312" t="s">
        <v>683</v>
      </c>
      <c r="C777" s="313" t="s">
        <v>684</v>
      </c>
      <c r="D777" s="313" t="s">
        <v>685</v>
      </c>
      <c r="E777" s="313" t="s">
        <v>524</v>
      </c>
      <c r="F777" s="314" t="s">
        <v>686</v>
      </c>
      <c r="G777" s="315">
        <f t="shared" si="355"/>
        <v>3600</v>
      </c>
      <c r="H777" s="315">
        <v>3600</v>
      </c>
      <c r="I777" s="463"/>
      <c r="J777" s="463"/>
      <c r="K777" s="318">
        <v>3600</v>
      </c>
      <c r="L777" s="315">
        <v>3600</v>
      </c>
      <c r="M777" s="1016">
        <v>2787</v>
      </c>
      <c r="N777" s="316">
        <v>787</v>
      </c>
      <c r="O777" s="315">
        <f t="shared" si="356"/>
        <v>343.71900000000005</v>
      </c>
      <c r="P777" s="316">
        <v>343.71900000000005</v>
      </c>
      <c r="Q777" s="316"/>
      <c r="R777" s="316"/>
      <c r="S777" s="315">
        <f t="shared" si="349"/>
        <v>1400</v>
      </c>
      <c r="T777" s="316">
        <v>1400</v>
      </c>
      <c r="U777" s="316"/>
      <c r="V777" s="316"/>
      <c r="W777" s="315">
        <f t="shared" si="350"/>
        <v>343.71899999999999</v>
      </c>
      <c r="X777" s="316">
        <v>343.71899999999999</v>
      </c>
      <c r="Y777" s="316"/>
      <c r="Z777" s="316"/>
      <c r="AA777" s="315">
        <f t="shared" si="343"/>
        <v>1292.04</v>
      </c>
      <c r="AB777" s="316">
        <v>1292.04</v>
      </c>
      <c r="AC777" s="316"/>
      <c r="AD777" s="316"/>
      <c r="AE777" s="315">
        <f t="shared" si="344"/>
        <v>343.71900000000005</v>
      </c>
      <c r="AF777" s="316">
        <f t="shared" si="359"/>
        <v>343.71900000000005</v>
      </c>
      <c r="AG777" s="316"/>
      <c r="AH777" s="316"/>
      <c r="AI777" s="315">
        <f t="shared" si="345"/>
        <v>1400</v>
      </c>
      <c r="AJ777" s="315">
        <f t="shared" si="360"/>
        <v>1400</v>
      </c>
      <c r="AK777" s="316"/>
      <c r="AL777" s="316"/>
      <c r="AM777" s="315">
        <f t="shared" si="346"/>
        <v>3300</v>
      </c>
      <c r="AN777" s="318">
        <v>3300</v>
      </c>
      <c r="AO777" s="316"/>
      <c r="AP777" s="316"/>
      <c r="AQ777" s="315">
        <f t="shared" si="347"/>
        <v>300</v>
      </c>
      <c r="AR777" s="317">
        <f t="shared" si="357"/>
        <v>300</v>
      </c>
      <c r="AS777" s="316"/>
      <c r="AT777" s="316"/>
      <c r="AU777" s="316"/>
      <c r="AV777" s="315">
        <f t="shared" si="348"/>
        <v>300</v>
      </c>
      <c r="AW777" s="315">
        <f t="shared" si="361"/>
        <v>300</v>
      </c>
      <c r="AX777" s="315"/>
      <c r="AY777" s="315"/>
      <c r="AZ777" s="315"/>
      <c r="BA777" s="462"/>
      <c r="BB777" s="462"/>
      <c r="BC777" s="462"/>
      <c r="BD777" s="210">
        <f t="shared" si="358"/>
        <v>300</v>
      </c>
      <c r="BE777" s="941">
        <f t="shared" si="341"/>
        <v>1900</v>
      </c>
      <c r="BF777" s="319">
        <v>2022</v>
      </c>
      <c r="BG777" s="319" t="s">
        <v>2324</v>
      </c>
      <c r="BH777" s="319" t="s">
        <v>2327</v>
      </c>
      <c r="BI777" s="429"/>
    </row>
    <row r="778" spans="1:61" s="321" customFormat="1" ht="31.5">
      <c r="A778" s="311" t="s">
        <v>687</v>
      </c>
      <c r="B778" s="312" t="s">
        <v>688</v>
      </c>
      <c r="C778" s="313" t="s">
        <v>447</v>
      </c>
      <c r="D778" s="313" t="s">
        <v>689</v>
      </c>
      <c r="E778" s="313" t="s">
        <v>524</v>
      </c>
      <c r="F778" s="314" t="s">
        <v>690</v>
      </c>
      <c r="G778" s="315">
        <f t="shared" si="355"/>
        <v>2400</v>
      </c>
      <c r="H778" s="315">
        <v>2400</v>
      </c>
      <c r="I778" s="463"/>
      <c r="J778" s="463"/>
      <c r="K778" s="318">
        <v>2400</v>
      </c>
      <c r="L778" s="315">
        <v>2400</v>
      </c>
      <c r="M778" s="1016">
        <v>1424</v>
      </c>
      <c r="N778" s="316">
        <v>704</v>
      </c>
      <c r="O778" s="315">
        <f t="shared" si="356"/>
        <v>0</v>
      </c>
      <c r="P778" s="316"/>
      <c r="Q778" s="316"/>
      <c r="R778" s="316"/>
      <c r="S778" s="315">
        <f t="shared" si="349"/>
        <v>780</v>
      </c>
      <c r="T778" s="316">
        <v>780</v>
      </c>
      <c r="U778" s="316"/>
      <c r="V778" s="316"/>
      <c r="W778" s="315">
        <f t="shared" si="350"/>
        <v>0</v>
      </c>
      <c r="X778" s="316"/>
      <c r="Y778" s="316"/>
      <c r="Z778" s="316"/>
      <c r="AA778" s="315">
        <f t="shared" si="343"/>
        <v>0</v>
      </c>
      <c r="AB778" s="316"/>
      <c r="AC778" s="316"/>
      <c r="AD778" s="316"/>
      <c r="AE778" s="315">
        <f t="shared" si="344"/>
        <v>0</v>
      </c>
      <c r="AF778" s="316">
        <f t="shared" si="359"/>
        <v>0</v>
      </c>
      <c r="AG778" s="316"/>
      <c r="AH778" s="316"/>
      <c r="AI778" s="315">
        <f t="shared" si="345"/>
        <v>780</v>
      </c>
      <c r="AJ778" s="315">
        <f t="shared" si="360"/>
        <v>780</v>
      </c>
      <c r="AK778" s="316"/>
      <c r="AL778" s="316"/>
      <c r="AM778" s="315">
        <f t="shared" si="346"/>
        <v>2280</v>
      </c>
      <c r="AN778" s="318">
        <v>2280</v>
      </c>
      <c r="AO778" s="316"/>
      <c r="AP778" s="316"/>
      <c r="AQ778" s="315">
        <f t="shared" si="347"/>
        <v>120</v>
      </c>
      <c r="AR778" s="317">
        <f t="shared" si="357"/>
        <v>120</v>
      </c>
      <c r="AS778" s="316"/>
      <c r="AT778" s="316"/>
      <c r="AU778" s="316"/>
      <c r="AV778" s="315">
        <f t="shared" si="348"/>
        <v>120</v>
      </c>
      <c r="AW778" s="315">
        <f t="shared" si="361"/>
        <v>120</v>
      </c>
      <c r="AX778" s="315"/>
      <c r="AY778" s="315"/>
      <c r="AZ778" s="315"/>
      <c r="BA778" s="462"/>
      <c r="BB778" s="462"/>
      <c r="BC778" s="462"/>
      <c r="BD778" s="210">
        <f t="shared" si="358"/>
        <v>120</v>
      </c>
      <c r="BE778" s="941">
        <f t="shared" si="341"/>
        <v>1500</v>
      </c>
      <c r="BF778" s="319">
        <v>2022</v>
      </c>
      <c r="BG778" s="319" t="s">
        <v>2324</v>
      </c>
      <c r="BH778" s="319" t="s">
        <v>2327</v>
      </c>
      <c r="BI778" s="429"/>
    </row>
    <row r="779" spans="1:61" s="552" customFormat="1" ht="38.25" hidden="1">
      <c r="A779" s="543" t="s">
        <v>46</v>
      </c>
      <c r="B779" s="632" t="s">
        <v>691</v>
      </c>
      <c r="C779" s="603" t="s">
        <v>692</v>
      </c>
      <c r="D779" s="603" t="s">
        <v>693</v>
      </c>
      <c r="E779" s="603" t="s">
        <v>510</v>
      </c>
      <c r="F779" s="633" t="s">
        <v>694</v>
      </c>
      <c r="G779" s="547">
        <f t="shared" ref="G779:G784" si="362">H779+I779+J779</f>
        <v>3000</v>
      </c>
      <c r="H779" s="547">
        <v>3000</v>
      </c>
      <c r="I779" s="548"/>
      <c r="J779" s="548"/>
      <c r="K779" s="550">
        <v>3000</v>
      </c>
      <c r="L779" s="550">
        <v>3000</v>
      </c>
      <c r="M779" s="1017">
        <v>600</v>
      </c>
      <c r="N779" s="549">
        <v>600</v>
      </c>
      <c r="O779" s="547">
        <f t="shared" ref="O779:O784" si="363">P779+Q779+R779</f>
        <v>0</v>
      </c>
      <c r="P779" s="549"/>
      <c r="Q779" s="549"/>
      <c r="R779" s="549"/>
      <c r="S779" s="547">
        <f t="shared" si="349"/>
        <v>1583</v>
      </c>
      <c r="T779" s="549">
        <v>1583</v>
      </c>
      <c r="U779" s="549"/>
      <c r="V779" s="549"/>
      <c r="W779" s="547">
        <f t="shared" si="350"/>
        <v>0</v>
      </c>
      <c r="X779" s="549"/>
      <c r="Y779" s="549"/>
      <c r="Z779" s="549"/>
      <c r="AA779" s="547">
        <f t="shared" si="343"/>
        <v>901.48199999999997</v>
      </c>
      <c r="AB779" s="549">
        <v>901.48199999999997</v>
      </c>
      <c r="AC779" s="549"/>
      <c r="AD779" s="549"/>
      <c r="AE779" s="547">
        <f t="shared" si="344"/>
        <v>0</v>
      </c>
      <c r="AF779" s="549">
        <f t="shared" si="359"/>
        <v>0</v>
      </c>
      <c r="AG779" s="549"/>
      <c r="AH779" s="549"/>
      <c r="AI779" s="547">
        <f t="shared" si="345"/>
        <v>1583</v>
      </c>
      <c r="AJ779" s="547">
        <f t="shared" si="360"/>
        <v>1583</v>
      </c>
      <c r="AK779" s="549"/>
      <c r="AL779" s="549"/>
      <c r="AM779" s="547">
        <f t="shared" si="346"/>
        <v>1583</v>
      </c>
      <c r="AN779" s="548">
        <v>1583</v>
      </c>
      <c r="AO779" s="549"/>
      <c r="AP779" s="549"/>
      <c r="AQ779" s="547">
        <f t="shared" si="347"/>
        <v>1417</v>
      </c>
      <c r="AR779" s="548">
        <f t="shared" si="357"/>
        <v>1417</v>
      </c>
      <c r="AS779" s="549"/>
      <c r="AT779" s="549"/>
      <c r="AU779" s="549"/>
      <c r="AV779" s="547">
        <f t="shared" si="348"/>
        <v>1117</v>
      </c>
      <c r="AW779" s="547">
        <f>G779*90%-AM779</f>
        <v>1117</v>
      </c>
      <c r="AX779" s="549"/>
      <c r="AY779" s="549"/>
      <c r="AZ779" s="549"/>
      <c r="BA779" s="526"/>
      <c r="BB779" s="526"/>
      <c r="BC779" s="526"/>
      <c r="BD779" s="526"/>
      <c r="BE779" s="904">
        <f t="shared" si="341"/>
        <v>0</v>
      </c>
      <c r="BF779" s="527">
        <v>2023</v>
      </c>
      <c r="BG779" s="527" t="s">
        <v>2322</v>
      </c>
      <c r="BH779" s="527" t="s">
        <v>2327</v>
      </c>
      <c r="BI779" s="653"/>
    </row>
    <row r="780" spans="1:61" s="552" customFormat="1" ht="60" hidden="1">
      <c r="A780" s="543" t="s">
        <v>48</v>
      </c>
      <c r="B780" s="632" t="s">
        <v>695</v>
      </c>
      <c r="C780" s="603" t="s">
        <v>637</v>
      </c>
      <c r="D780" s="603" t="s">
        <v>696</v>
      </c>
      <c r="E780" s="603" t="s">
        <v>510</v>
      </c>
      <c r="F780" s="633" t="s">
        <v>697</v>
      </c>
      <c r="G780" s="547">
        <f t="shared" si="362"/>
        <v>26330</v>
      </c>
      <c r="H780" s="547">
        <v>26330</v>
      </c>
      <c r="I780" s="548"/>
      <c r="J780" s="548"/>
      <c r="K780" s="550">
        <v>26330</v>
      </c>
      <c r="L780" s="550">
        <v>26330</v>
      </c>
      <c r="M780" s="1017">
        <v>1200</v>
      </c>
      <c r="N780" s="549">
        <v>1200</v>
      </c>
      <c r="O780" s="547">
        <f t="shared" si="363"/>
        <v>0</v>
      </c>
      <c r="P780" s="549"/>
      <c r="Q780" s="549"/>
      <c r="R780" s="549"/>
      <c r="S780" s="547">
        <f t="shared" si="349"/>
        <v>8000</v>
      </c>
      <c r="T780" s="549">
        <v>8000</v>
      </c>
      <c r="U780" s="549"/>
      <c r="V780" s="549"/>
      <c r="W780" s="547">
        <f t="shared" si="350"/>
        <v>0</v>
      </c>
      <c r="X780" s="549"/>
      <c r="Y780" s="549"/>
      <c r="Z780" s="549"/>
      <c r="AA780" s="547">
        <f t="shared" si="343"/>
        <v>7479.6559999999999</v>
      </c>
      <c r="AB780" s="549">
        <v>7479.6559999999999</v>
      </c>
      <c r="AC780" s="549"/>
      <c r="AD780" s="549"/>
      <c r="AE780" s="547">
        <f t="shared" si="344"/>
        <v>0</v>
      </c>
      <c r="AF780" s="549">
        <f t="shared" si="359"/>
        <v>0</v>
      </c>
      <c r="AG780" s="549"/>
      <c r="AH780" s="549"/>
      <c r="AI780" s="547">
        <f t="shared" si="345"/>
        <v>8000</v>
      </c>
      <c r="AJ780" s="547">
        <f t="shared" si="360"/>
        <v>8000</v>
      </c>
      <c r="AK780" s="549"/>
      <c r="AL780" s="549"/>
      <c r="AM780" s="547">
        <f t="shared" si="346"/>
        <v>8000</v>
      </c>
      <c r="AN780" s="548">
        <v>8000</v>
      </c>
      <c r="AO780" s="549"/>
      <c r="AP780" s="549"/>
      <c r="AQ780" s="547">
        <f t="shared" si="347"/>
        <v>18330</v>
      </c>
      <c r="AR780" s="548">
        <f t="shared" si="357"/>
        <v>18330</v>
      </c>
      <c r="AS780" s="549"/>
      <c r="AT780" s="549"/>
      <c r="AU780" s="549"/>
      <c r="AV780" s="547">
        <f t="shared" si="348"/>
        <v>13064</v>
      </c>
      <c r="AW780" s="547">
        <f>G780*80%-AM780</f>
        <v>13064</v>
      </c>
      <c r="AX780" s="549"/>
      <c r="AY780" s="549"/>
      <c r="AZ780" s="549"/>
      <c r="BA780" s="526"/>
      <c r="BB780" s="526"/>
      <c r="BC780" s="526"/>
      <c r="BD780" s="526"/>
      <c r="BE780" s="904">
        <f t="shared" si="341"/>
        <v>0</v>
      </c>
      <c r="BF780" s="527">
        <v>2023</v>
      </c>
      <c r="BG780" s="527" t="s">
        <v>2322</v>
      </c>
      <c r="BH780" s="527" t="s">
        <v>2327</v>
      </c>
      <c r="BI780" s="653"/>
    </row>
    <row r="781" spans="1:61" s="552" customFormat="1" ht="47.25" hidden="1">
      <c r="A781" s="543" t="s">
        <v>50</v>
      </c>
      <c r="B781" s="632" t="s">
        <v>698</v>
      </c>
      <c r="C781" s="603" t="s">
        <v>633</v>
      </c>
      <c r="D781" s="603" t="s">
        <v>699</v>
      </c>
      <c r="E781" s="603" t="s">
        <v>510</v>
      </c>
      <c r="F781" s="633" t="s">
        <v>700</v>
      </c>
      <c r="G781" s="547">
        <f t="shared" si="362"/>
        <v>14000</v>
      </c>
      <c r="H781" s="547">
        <v>14000</v>
      </c>
      <c r="I781" s="548"/>
      <c r="J781" s="548"/>
      <c r="K781" s="550">
        <v>14000</v>
      </c>
      <c r="L781" s="550">
        <v>14000</v>
      </c>
      <c r="M781" s="1017">
        <v>510</v>
      </c>
      <c r="N781" s="549">
        <v>510</v>
      </c>
      <c r="O781" s="547">
        <f t="shared" si="363"/>
        <v>0</v>
      </c>
      <c r="P781" s="549"/>
      <c r="Q781" s="549"/>
      <c r="R781" s="549"/>
      <c r="S781" s="547">
        <f t="shared" si="349"/>
        <v>5000</v>
      </c>
      <c r="T781" s="549">
        <v>5000</v>
      </c>
      <c r="U781" s="549"/>
      <c r="V781" s="549"/>
      <c r="W781" s="547">
        <f t="shared" si="350"/>
        <v>0</v>
      </c>
      <c r="X781" s="549"/>
      <c r="Y781" s="549"/>
      <c r="Z781" s="549"/>
      <c r="AA781" s="547">
        <f t="shared" si="343"/>
        <v>3822.06</v>
      </c>
      <c r="AB781" s="549">
        <v>3822.06</v>
      </c>
      <c r="AC781" s="549"/>
      <c r="AD781" s="549"/>
      <c r="AE781" s="547">
        <f t="shared" si="344"/>
        <v>0</v>
      </c>
      <c r="AF781" s="549">
        <f t="shared" si="359"/>
        <v>0</v>
      </c>
      <c r="AG781" s="549"/>
      <c r="AH781" s="549"/>
      <c r="AI781" s="547">
        <f t="shared" si="345"/>
        <v>5000</v>
      </c>
      <c r="AJ781" s="547">
        <f t="shared" si="360"/>
        <v>5000</v>
      </c>
      <c r="AK781" s="549"/>
      <c r="AL781" s="549"/>
      <c r="AM781" s="547">
        <f t="shared" si="346"/>
        <v>5000</v>
      </c>
      <c r="AN781" s="548">
        <v>5000</v>
      </c>
      <c r="AO781" s="549"/>
      <c r="AP781" s="549"/>
      <c r="AQ781" s="547">
        <f t="shared" si="347"/>
        <v>9000</v>
      </c>
      <c r="AR781" s="548">
        <f t="shared" si="357"/>
        <v>9000</v>
      </c>
      <c r="AS781" s="549"/>
      <c r="AT781" s="549"/>
      <c r="AU781" s="549"/>
      <c r="AV781" s="547">
        <f t="shared" si="348"/>
        <v>6200</v>
      </c>
      <c r="AW781" s="547">
        <f>G781*80%-AM781</f>
        <v>6200</v>
      </c>
      <c r="AX781" s="549"/>
      <c r="AY781" s="549"/>
      <c r="AZ781" s="549"/>
      <c r="BA781" s="526"/>
      <c r="BB781" s="526"/>
      <c r="BC781" s="526"/>
      <c r="BD781" s="526"/>
      <c r="BE781" s="904">
        <f t="shared" si="341"/>
        <v>0</v>
      </c>
      <c r="BF781" s="527">
        <v>2023</v>
      </c>
      <c r="BG781" s="527" t="s">
        <v>2322</v>
      </c>
      <c r="BH781" s="527" t="s">
        <v>2327</v>
      </c>
      <c r="BI781" s="653"/>
    </row>
    <row r="782" spans="1:61" s="552" customFormat="1" ht="38.25" hidden="1">
      <c r="A782" s="543" t="s">
        <v>52</v>
      </c>
      <c r="B782" s="632" t="s">
        <v>701</v>
      </c>
      <c r="C782" s="603" t="s">
        <v>513</v>
      </c>
      <c r="D782" s="603" t="s">
        <v>702</v>
      </c>
      <c r="E782" s="603" t="s">
        <v>510</v>
      </c>
      <c r="F782" s="633" t="s">
        <v>703</v>
      </c>
      <c r="G782" s="547">
        <f t="shared" si="362"/>
        <v>28310</v>
      </c>
      <c r="H782" s="547">
        <v>28310</v>
      </c>
      <c r="I782" s="668"/>
      <c r="J782" s="668"/>
      <c r="K782" s="550">
        <v>28310</v>
      </c>
      <c r="L782" s="550">
        <v>28310</v>
      </c>
      <c r="M782" s="1017">
        <v>1887</v>
      </c>
      <c r="N782" s="549">
        <v>1887</v>
      </c>
      <c r="O782" s="547">
        <f t="shared" si="363"/>
        <v>0</v>
      </c>
      <c r="P782" s="549"/>
      <c r="Q782" s="549"/>
      <c r="R782" s="549"/>
      <c r="S782" s="547">
        <f t="shared" si="349"/>
        <v>8500</v>
      </c>
      <c r="T782" s="549">
        <v>8500</v>
      </c>
      <c r="U782" s="549"/>
      <c r="V782" s="549"/>
      <c r="W782" s="547">
        <f t="shared" si="350"/>
        <v>0</v>
      </c>
      <c r="X782" s="549"/>
      <c r="Y782" s="549"/>
      <c r="Z782" s="549"/>
      <c r="AA782" s="547">
        <f t="shared" si="343"/>
        <v>4437.0460000000003</v>
      </c>
      <c r="AB782" s="549">
        <v>4437.0460000000003</v>
      </c>
      <c r="AC782" s="549"/>
      <c r="AD782" s="549"/>
      <c r="AE782" s="547">
        <f t="shared" si="344"/>
        <v>0</v>
      </c>
      <c r="AF782" s="549">
        <f t="shared" si="359"/>
        <v>0</v>
      </c>
      <c r="AG782" s="549"/>
      <c r="AH782" s="549"/>
      <c r="AI782" s="547">
        <f t="shared" si="345"/>
        <v>8500</v>
      </c>
      <c r="AJ782" s="547">
        <f t="shared" si="360"/>
        <v>8500</v>
      </c>
      <c r="AK782" s="549"/>
      <c r="AL782" s="549"/>
      <c r="AM782" s="547">
        <f t="shared" si="346"/>
        <v>8500</v>
      </c>
      <c r="AN782" s="548">
        <v>8500</v>
      </c>
      <c r="AO782" s="549"/>
      <c r="AP782" s="549"/>
      <c r="AQ782" s="547">
        <f t="shared" si="347"/>
        <v>19810</v>
      </c>
      <c r="AR782" s="548">
        <f t="shared" si="357"/>
        <v>19810</v>
      </c>
      <c r="AS782" s="549"/>
      <c r="AT782" s="549"/>
      <c r="AU782" s="549"/>
      <c r="AV782" s="547">
        <f t="shared" si="348"/>
        <v>14148</v>
      </c>
      <c r="AW782" s="547">
        <f>G782*80%-AM782</f>
        <v>14148</v>
      </c>
      <c r="AX782" s="549"/>
      <c r="AY782" s="549"/>
      <c r="AZ782" s="549"/>
      <c r="BA782" s="526"/>
      <c r="BB782" s="526"/>
      <c r="BC782" s="526"/>
      <c r="BD782" s="526"/>
      <c r="BE782" s="904">
        <f t="shared" ref="BE782:BE833" si="364">AM782-S782</f>
        <v>0</v>
      </c>
      <c r="BF782" s="527">
        <v>2023</v>
      </c>
      <c r="BG782" s="527" t="s">
        <v>2322</v>
      </c>
      <c r="BH782" s="527" t="s">
        <v>2327</v>
      </c>
      <c r="BI782" s="653"/>
    </row>
    <row r="783" spans="1:61" s="552" customFormat="1" ht="31.5" hidden="1">
      <c r="A783" s="543" t="s">
        <v>54</v>
      </c>
      <c r="B783" s="632" t="s">
        <v>704</v>
      </c>
      <c r="C783" s="603" t="s">
        <v>633</v>
      </c>
      <c r="D783" s="603" t="s">
        <v>705</v>
      </c>
      <c r="E783" s="603" t="s">
        <v>598</v>
      </c>
      <c r="F783" s="633" t="s">
        <v>706</v>
      </c>
      <c r="G783" s="547">
        <f t="shared" si="362"/>
        <v>2000</v>
      </c>
      <c r="H783" s="547">
        <v>2000</v>
      </c>
      <c r="I783" s="548"/>
      <c r="J783" s="548"/>
      <c r="K783" s="550">
        <v>2000</v>
      </c>
      <c r="L783" s="547">
        <v>2000</v>
      </c>
      <c r="M783" s="1017">
        <v>545</v>
      </c>
      <c r="N783" s="549">
        <v>545</v>
      </c>
      <c r="O783" s="547">
        <f t="shared" si="363"/>
        <v>0</v>
      </c>
      <c r="P783" s="549"/>
      <c r="Q783" s="549"/>
      <c r="R783" s="549"/>
      <c r="S783" s="547">
        <f t="shared" si="349"/>
        <v>1100</v>
      </c>
      <c r="T783" s="549">
        <v>1100</v>
      </c>
      <c r="U783" s="549"/>
      <c r="V783" s="549"/>
      <c r="W783" s="547">
        <f t="shared" si="350"/>
        <v>0</v>
      </c>
      <c r="X783" s="549"/>
      <c r="Y783" s="549"/>
      <c r="Z783" s="549"/>
      <c r="AA783" s="547">
        <f t="shared" si="343"/>
        <v>0</v>
      </c>
      <c r="AB783" s="549"/>
      <c r="AC783" s="549"/>
      <c r="AD783" s="549"/>
      <c r="AE783" s="547">
        <f t="shared" si="344"/>
        <v>0</v>
      </c>
      <c r="AF783" s="549">
        <f t="shared" si="359"/>
        <v>0</v>
      </c>
      <c r="AG783" s="549"/>
      <c r="AH783" s="549"/>
      <c r="AI783" s="547">
        <f t="shared" si="345"/>
        <v>1100</v>
      </c>
      <c r="AJ783" s="547">
        <f t="shared" si="360"/>
        <v>1100</v>
      </c>
      <c r="AK783" s="549"/>
      <c r="AL783" s="549"/>
      <c r="AM783" s="547">
        <f t="shared" si="346"/>
        <v>1100</v>
      </c>
      <c r="AN783" s="548">
        <v>1100</v>
      </c>
      <c r="AO783" s="549"/>
      <c r="AP783" s="549"/>
      <c r="AQ783" s="547">
        <f t="shared" si="347"/>
        <v>900</v>
      </c>
      <c r="AR783" s="548">
        <f t="shared" si="357"/>
        <v>900</v>
      </c>
      <c r="AS783" s="549"/>
      <c r="AT783" s="549"/>
      <c r="AU783" s="549"/>
      <c r="AV783" s="547">
        <f t="shared" si="348"/>
        <v>700</v>
      </c>
      <c r="AW783" s="547">
        <f t="shared" ref="AW783:AW784" si="365">G783*90%-AM783</f>
        <v>700</v>
      </c>
      <c r="AX783" s="549"/>
      <c r="AY783" s="549"/>
      <c r="AZ783" s="549"/>
      <c r="BA783" s="526"/>
      <c r="BB783" s="526"/>
      <c r="BC783" s="526"/>
      <c r="BD783" s="526"/>
      <c r="BE783" s="904">
        <f t="shared" si="364"/>
        <v>0</v>
      </c>
      <c r="BF783" s="527">
        <v>2023</v>
      </c>
      <c r="BG783" s="527" t="s">
        <v>2322</v>
      </c>
      <c r="BH783" s="527" t="s">
        <v>2327</v>
      </c>
      <c r="BI783" s="653"/>
    </row>
    <row r="784" spans="1:61" s="552" customFormat="1" ht="47.25" hidden="1">
      <c r="A784" s="543" t="s">
        <v>56</v>
      </c>
      <c r="B784" s="632" t="s">
        <v>707</v>
      </c>
      <c r="C784" s="603" t="s">
        <v>605</v>
      </c>
      <c r="D784" s="603" t="s">
        <v>708</v>
      </c>
      <c r="E784" s="603" t="s">
        <v>598</v>
      </c>
      <c r="F784" s="633" t="s">
        <v>709</v>
      </c>
      <c r="G784" s="547">
        <f t="shared" si="362"/>
        <v>2000</v>
      </c>
      <c r="H784" s="547">
        <v>2000</v>
      </c>
      <c r="I784" s="548"/>
      <c r="J784" s="548"/>
      <c r="K784" s="550">
        <v>2000</v>
      </c>
      <c r="L784" s="547">
        <v>2000</v>
      </c>
      <c r="M784" s="1017">
        <v>665</v>
      </c>
      <c r="N784" s="549">
        <v>665</v>
      </c>
      <c r="O784" s="547">
        <f t="shared" si="363"/>
        <v>0</v>
      </c>
      <c r="P784" s="549"/>
      <c r="Q784" s="549"/>
      <c r="R784" s="549"/>
      <c r="S784" s="547">
        <f t="shared" si="349"/>
        <v>1100</v>
      </c>
      <c r="T784" s="549">
        <v>1100</v>
      </c>
      <c r="U784" s="549"/>
      <c r="V784" s="549"/>
      <c r="W784" s="547">
        <f t="shared" si="350"/>
        <v>0</v>
      </c>
      <c r="X784" s="549"/>
      <c r="Y784" s="549"/>
      <c r="Z784" s="549"/>
      <c r="AA784" s="547">
        <f t="shared" si="343"/>
        <v>0</v>
      </c>
      <c r="AB784" s="549"/>
      <c r="AC784" s="549"/>
      <c r="AD784" s="549"/>
      <c r="AE784" s="547">
        <f t="shared" si="344"/>
        <v>0</v>
      </c>
      <c r="AF784" s="549">
        <f t="shared" si="359"/>
        <v>0</v>
      </c>
      <c r="AG784" s="549"/>
      <c r="AH784" s="549"/>
      <c r="AI784" s="547">
        <f t="shared" si="345"/>
        <v>1100</v>
      </c>
      <c r="AJ784" s="547">
        <f t="shared" si="360"/>
        <v>1100</v>
      </c>
      <c r="AK784" s="549"/>
      <c r="AL784" s="549"/>
      <c r="AM784" s="547">
        <f t="shared" si="346"/>
        <v>1100</v>
      </c>
      <c r="AN784" s="548">
        <v>1100</v>
      </c>
      <c r="AO784" s="549"/>
      <c r="AP784" s="549"/>
      <c r="AQ784" s="547">
        <f t="shared" si="347"/>
        <v>900</v>
      </c>
      <c r="AR784" s="548">
        <f t="shared" si="357"/>
        <v>900</v>
      </c>
      <c r="AS784" s="549"/>
      <c r="AT784" s="549"/>
      <c r="AU784" s="549"/>
      <c r="AV784" s="547">
        <f t="shared" si="348"/>
        <v>700</v>
      </c>
      <c r="AW784" s="547">
        <f t="shared" si="365"/>
        <v>700</v>
      </c>
      <c r="AX784" s="549"/>
      <c r="AY784" s="549"/>
      <c r="AZ784" s="549"/>
      <c r="BA784" s="526"/>
      <c r="BB784" s="526"/>
      <c r="BC784" s="526"/>
      <c r="BD784" s="526"/>
      <c r="BE784" s="904">
        <f t="shared" si="364"/>
        <v>0</v>
      </c>
      <c r="BF784" s="527">
        <v>2023</v>
      </c>
      <c r="BG784" s="527" t="s">
        <v>2322</v>
      </c>
      <c r="BH784" s="527" t="s">
        <v>2327</v>
      </c>
      <c r="BI784" s="653"/>
    </row>
    <row r="785" spans="1:61" s="552" customFormat="1" ht="31.5" hidden="1">
      <c r="A785" s="543" t="s">
        <v>58</v>
      </c>
      <c r="B785" s="645" t="s">
        <v>710</v>
      </c>
      <c r="C785" s="545" t="s">
        <v>513</v>
      </c>
      <c r="D785" s="545"/>
      <c r="E785" s="545" t="s">
        <v>510</v>
      </c>
      <c r="F785" s="669" t="s">
        <v>711</v>
      </c>
      <c r="G785" s="640">
        <v>20500</v>
      </c>
      <c r="H785" s="547">
        <v>2900</v>
      </c>
      <c r="I785" s="548"/>
      <c r="J785" s="548"/>
      <c r="K785" s="640">
        <v>20500</v>
      </c>
      <c r="L785" s="547">
        <v>2900</v>
      </c>
      <c r="M785" s="1017"/>
      <c r="N785" s="549"/>
      <c r="O785" s="547"/>
      <c r="P785" s="549"/>
      <c r="Q785" s="549"/>
      <c r="R785" s="549"/>
      <c r="S785" s="547">
        <f t="shared" si="349"/>
        <v>0</v>
      </c>
      <c r="T785" s="549"/>
      <c r="U785" s="549"/>
      <c r="V785" s="549"/>
      <c r="W785" s="547">
        <f t="shared" si="350"/>
        <v>0</v>
      </c>
      <c r="X785" s="549"/>
      <c r="Y785" s="549"/>
      <c r="Z785" s="549"/>
      <c r="AA785" s="547">
        <f t="shared" si="343"/>
        <v>0</v>
      </c>
      <c r="AB785" s="549"/>
      <c r="AC785" s="549"/>
      <c r="AD785" s="549"/>
      <c r="AE785" s="547">
        <f t="shared" si="344"/>
        <v>0</v>
      </c>
      <c r="AF785" s="549"/>
      <c r="AG785" s="549"/>
      <c r="AH785" s="549"/>
      <c r="AI785" s="547">
        <f t="shared" si="345"/>
        <v>0</v>
      </c>
      <c r="AJ785" s="547"/>
      <c r="AK785" s="549"/>
      <c r="AL785" s="549"/>
      <c r="AM785" s="547">
        <f t="shared" si="346"/>
        <v>0</v>
      </c>
      <c r="AN785" s="548"/>
      <c r="AO785" s="549"/>
      <c r="AP785" s="549"/>
      <c r="AQ785" s="547">
        <f t="shared" si="347"/>
        <v>2900</v>
      </c>
      <c r="AR785" s="548">
        <f t="shared" si="357"/>
        <v>2900</v>
      </c>
      <c r="AS785" s="549"/>
      <c r="AT785" s="549"/>
      <c r="AU785" s="549"/>
      <c r="AV785" s="547">
        <f t="shared" si="348"/>
        <v>5780</v>
      </c>
      <c r="AW785" s="547">
        <v>2900</v>
      </c>
      <c r="AX785" s="549"/>
      <c r="AY785" s="549">
        <v>2880</v>
      </c>
      <c r="AZ785" s="549"/>
      <c r="BA785" s="526"/>
      <c r="BB785" s="526"/>
      <c r="BC785" s="526"/>
      <c r="BD785" s="526"/>
      <c r="BE785" s="904">
        <f t="shared" si="364"/>
        <v>0</v>
      </c>
      <c r="BF785" s="527">
        <v>2023</v>
      </c>
      <c r="BG785" s="527" t="s">
        <v>2322</v>
      </c>
      <c r="BH785" s="527" t="s">
        <v>2327</v>
      </c>
      <c r="BI785" s="670" t="s">
        <v>450</v>
      </c>
    </row>
    <row r="786" spans="1:61" s="58" customFormat="1" ht="31.5" hidden="1">
      <c r="A786" s="80" t="s">
        <v>46</v>
      </c>
      <c r="B786" s="130" t="s">
        <v>713</v>
      </c>
      <c r="C786" s="84" t="s">
        <v>523</v>
      </c>
      <c r="D786" s="87" t="s">
        <v>714</v>
      </c>
      <c r="E786" s="87" t="s">
        <v>521</v>
      </c>
      <c r="F786" s="109"/>
      <c r="G786" s="110">
        <v>5300</v>
      </c>
      <c r="H786" s="107"/>
      <c r="I786" s="107"/>
      <c r="J786" s="107"/>
      <c r="K786" s="107"/>
      <c r="L786" s="110">
        <v>5300</v>
      </c>
      <c r="M786" s="1018"/>
      <c r="N786" s="107"/>
      <c r="O786" s="125">
        <f t="shared" ref="O786:O788" si="366">P786+Q786+R786</f>
        <v>0</v>
      </c>
      <c r="P786" s="107"/>
      <c r="Q786" s="107"/>
      <c r="R786" s="107"/>
      <c r="S786" s="125">
        <f t="shared" si="349"/>
        <v>0</v>
      </c>
      <c r="T786" s="107"/>
      <c r="U786" s="107"/>
      <c r="V786" s="107"/>
      <c r="W786" s="125">
        <f t="shared" si="350"/>
        <v>0</v>
      </c>
      <c r="X786" s="107"/>
      <c r="Y786" s="107"/>
      <c r="Z786" s="107"/>
      <c r="AA786" s="125">
        <f t="shared" si="343"/>
        <v>0</v>
      </c>
      <c r="AB786" s="107"/>
      <c r="AC786" s="107"/>
      <c r="AD786" s="107"/>
      <c r="AE786" s="125">
        <f t="shared" si="344"/>
        <v>0</v>
      </c>
      <c r="AF786" s="107">
        <f t="shared" si="359"/>
        <v>0</v>
      </c>
      <c r="AG786" s="107"/>
      <c r="AH786" s="107"/>
      <c r="AI786" s="125">
        <f t="shared" si="345"/>
        <v>0</v>
      </c>
      <c r="AJ786" s="125">
        <f t="shared" si="360"/>
        <v>0</v>
      </c>
      <c r="AK786" s="107"/>
      <c r="AL786" s="107"/>
      <c r="AM786" s="125">
        <f t="shared" si="346"/>
        <v>0</v>
      </c>
      <c r="AN786" s="107"/>
      <c r="AO786" s="107"/>
      <c r="AP786" s="107"/>
      <c r="AQ786" s="125">
        <f t="shared" si="347"/>
        <v>5300</v>
      </c>
      <c r="AR786" s="96">
        <f t="shared" si="357"/>
        <v>5300</v>
      </c>
      <c r="AS786" s="107"/>
      <c r="AT786" s="107"/>
      <c r="AU786" s="107"/>
      <c r="AV786" s="125">
        <f t="shared" si="348"/>
        <v>1854.9999999999998</v>
      </c>
      <c r="AW786" s="107">
        <f>AR786*35%</f>
        <v>1854.9999999999998</v>
      </c>
      <c r="AX786" s="107"/>
      <c r="AY786" s="107"/>
      <c r="AZ786" s="107"/>
      <c r="BA786" s="194"/>
      <c r="BB786" s="194"/>
      <c r="BC786" s="194"/>
      <c r="BD786" s="194"/>
      <c r="BE786" s="942">
        <f t="shared" si="364"/>
        <v>0</v>
      </c>
      <c r="BF786" s="197">
        <v>2024</v>
      </c>
      <c r="BG786" s="197" t="s">
        <v>2323</v>
      </c>
      <c r="BH786" s="197" t="s">
        <v>2327</v>
      </c>
      <c r="BI786" s="62"/>
    </row>
    <row r="787" spans="1:61" s="58" customFormat="1" ht="31.5" hidden="1">
      <c r="A787" s="80" t="s">
        <v>48</v>
      </c>
      <c r="B787" s="130" t="s">
        <v>715</v>
      </c>
      <c r="C787" s="84" t="s">
        <v>442</v>
      </c>
      <c r="D787" s="87" t="s">
        <v>714</v>
      </c>
      <c r="E787" s="87" t="s">
        <v>521</v>
      </c>
      <c r="F787" s="109"/>
      <c r="G787" s="110">
        <v>5300</v>
      </c>
      <c r="H787" s="107"/>
      <c r="I787" s="107"/>
      <c r="J787" s="107"/>
      <c r="K787" s="107"/>
      <c r="L787" s="110">
        <v>5300</v>
      </c>
      <c r="M787" s="1018"/>
      <c r="N787" s="107"/>
      <c r="O787" s="125">
        <f t="shared" si="366"/>
        <v>0</v>
      </c>
      <c r="P787" s="107"/>
      <c r="Q787" s="107"/>
      <c r="R787" s="107"/>
      <c r="S787" s="125">
        <f t="shared" si="349"/>
        <v>0</v>
      </c>
      <c r="T787" s="107"/>
      <c r="U787" s="107"/>
      <c r="V787" s="107"/>
      <c r="W787" s="125">
        <f t="shared" si="350"/>
        <v>0</v>
      </c>
      <c r="X787" s="107"/>
      <c r="Y787" s="107"/>
      <c r="Z787" s="107"/>
      <c r="AA787" s="125">
        <f t="shared" si="343"/>
        <v>0</v>
      </c>
      <c r="AB787" s="107"/>
      <c r="AC787" s="107"/>
      <c r="AD787" s="107"/>
      <c r="AE787" s="125">
        <f t="shared" si="344"/>
        <v>0</v>
      </c>
      <c r="AF787" s="107">
        <f t="shared" si="359"/>
        <v>0</v>
      </c>
      <c r="AG787" s="107"/>
      <c r="AH787" s="107"/>
      <c r="AI787" s="125">
        <f t="shared" si="345"/>
        <v>0</v>
      </c>
      <c r="AJ787" s="125">
        <f t="shared" si="360"/>
        <v>0</v>
      </c>
      <c r="AK787" s="107"/>
      <c r="AL787" s="107"/>
      <c r="AM787" s="125">
        <f t="shared" si="346"/>
        <v>0</v>
      </c>
      <c r="AN787" s="107"/>
      <c r="AO787" s="107"/>
      <c r="AP787" s="107"/>
      <c r="AQ787" s="125">
        <f t="shared" si="347"/>
        <v>5300</v>
      </c>
      <c r="AR787" s="96">
        <f t="shared" si="357"/>
        <v>5300</v>
      </c>
      <c r="AS787" s="107"/>
      <c r="AT787" s="107"/>
      <c r="AU787" s="107"/>
      <c r="AV787" s="125">
        <f t="shared" si="348"/>
        <v>1854.9999999999998</v>
      </c>
      <c r="AW787" s="107">
        <f>AR787*35%</f>
        <v>1854.9999999999998</v>
      </c>
      <c r="AX787" s="107"/>
      <c r="AY787" s="107"/>
      <c r="AZ787" s="107"/>
      <c r="BA787" s="194"/>
      <c r="BB787" s="194"/>
      <c r="BC787" s="194"/>
      <c r="BD787" s="194"/>
      <c r="BE787" s="942">
        <f t="shared" si="364"/>
        <v>0</v>
      </c>
      <c r="BF787" s="197">
        <v>2024</v>
      </c>
      <c r="BG787" s="197" t="s">
        <v>2323</v>
      </c>
      <c r="BH787" s="197" t="s">
        <v>2327</v>
      </c>
      <c r="BI787" s="62"/>
    </row>
    <row r="788" spans="1:61" s="58" customFormat="1" ht="31.5" hidden="1">
      <c r="A788" s="80" t="s">
        <v>50</v>
      </c>
      <c r="B788" s="131" t="s">
        <v>716</v>
      </c>
      <c r="C788" s="84" t="s">
        <v>452</v>
      </c>
      <c r="D788" s="87" t="s">
        <v>717</v>
      </c>
      <c r="E788" s="87" t="s">
        <v>521</v>
      </c>
      <c r="F788" s="109"/>
      <c r="G788" s="110">
        <v>20860</v>
      </c>
      <c r="H788" s="107"/>
      <c r="I788" s="107"/>
      <c r="J788" s="107"/>
      <c r="K788" s="107"/>
      <c r="L788" s="110">
        <v>20860</v>
      </c>
      <c r="M788" s="1018"/>
      <c r="N788" s="107"/>
      <c r="O788" s="125">
        <f t="shared" si="366"/>
        <v>0</v>
      </c>
      <c r="P788" s="107"/>
      <c r="Q788" s="107"/>
      <c r="R788" s="107"/>
      <c r="S788" s="125">
        <f t="shared" si="349"/>
        <v>0</v>
      </c>
      <c r="T788" s="107"/>
      <c r="U788" s="107"/>
      <c r="V788" s="107"/>
      <c r="W788" s="125">
        <f t="shared" si="350"/>
        <v>0</v>
      </c>
      <c r="X788" s="107"/>
      <c r="Y788" s="107"/>
      <c r="Z788" s="107"/>
      <c r="AA788" s="125">
        <f t="shared" si="343"/>
        <v>0</v>
      </c>
      <c r="AB788" s="107"/>
      <c r="AC788" s="107"/>
      <c r="AD788" s="107"/>
      <c r="AE788" s="125">
        <f t="shared" si="344"/>
        <v>0</v>
      </c>
      <c r="AF788" s="107">
        <f t="shared" si="359"/>
        <v>0</v>
      </c>
      <c r="AG788" s="107"/>
      <c r="AH788" s="107"/>
      <c r="AI788" s="125">
        <f t="shared" si="345"/>
        <v>0</v>
      </c>
      <c r="AJ788" s="125">
        <f t="shared" si="360"/>
        <v>0</v>
      </c>
      <c r="AK788" s="107"/>
      <c r="AL788" s="107"/>
      <c r="AM788" s="125">
        <f t="shared" si="346"/>
        <v>0</v>
      </c>
      <c r="AN788" s="107"/>
      <c r="AO788" s="107"/>
      <c r="AP788" s="107"/>
      <c r="AQ788" s="125">
        <f t="shared" si="347"/>
        <v>20860</v>
      </c>
      <c r="AR788" s="96">
        <f t="shared" si="357"/>
        <v>20860</v>
      </c>
      <c r="AS788" s="107"/>
      <c r="AT788" s="107"/>
      <c r="AU788" s="107"/>
      <c r="AV788" s="125">
        <f t="shared" si="348"/>
        <v>7300.9999999999991</v>
      </c>
      <c r="AW788" s="107">
        <f>AR788*35%</f>
        <v>7300.9999999999991</v>
      </c>
      <c r="AX788" s="107"/>
      <c r="AY788" s="107"/>
      <c r="AZ788" s="107"/>
      <c r="BA788" s="194"/>
      <c r="BB788" s="194"/>
      <c r="BC788" s="194"/>
      <c r="BD788" s="194"/>
      <c r="BE788" s="942">
        <f t="shared" si="364"/>
        <v>0</v>
      </c>
      <c r="BF788" s="197">
        <v>2024</v>
      </c>
      <c r="BG788" s="197" t="s">
        <v>2323</v>
      </c>
      <c r="BH788" s="197" t="s">
        <v>2327</v>
      </c>
      <c r="BI788" s="62"/>
    </row>
    <row r="789" spans="1:61" s="43" customFormat="1" ht="31.5" hidden="1">
      <c r="A789" s="37" t="s">
        <v>87</v>
      </c>
      <c r="B789" s="38" t="s">
        <v>88</v>
      </c>
      <c r="C789" s="26"/>
      <c r="D789" s="26"/>
      <c r="E789" s="26"/>
      <c r="F789" s="91"/>
      <c r="G789" s="92">
        <f>G790</f>
        <v>458970.95</v>
      </c>
      <c r="H789" s="92">
        <f t="shared" ref="H789:BE789" si="367">H790</f>
        <v>425258</v>
      </c>
      <c r="I789" s="92">
        <f t="shared" si="367"/>
        <v>33649</v>
      </c>
      <c r="J789" s="92">
        <f t="shared" si="367"/>
        <v>63.95</v>
      </c>
      <c r="K789" s="92">
        <f t="shared" si="367"/>
        <v>466957</v>
      </c>
      <c r="L789" s="92">
        <f t="shared" si="367"/>
        <v>425258</v>
      </c>
      <c r="M789" s="984">
        <f t="shared" si="367"/>
        <v>28291.929</v>
      </c>
      <c r="N789" s="92">
        <f t="shared" si="367"/>
        <v>14989.876</v>
      </c>
      <c r="O789" s="92">
        <f t="shared" si="367"/>
        <v>223.52499999999989</v>
      </c>
      <c r="P789" s="92">
        <f t="shared" si="367"/>
        <v>223.52499999999989</v>
      </c>
      <c r="Q789" s="92">
        <f t="shared" si="367"/>
        <v>0</v>
      </c>
      <c r="R789" s="92">
        <f t="shared" si="367"/>
        <v>0</v>
      </c>
      <c r="S789" s="92">
        <f t="shared" si="367"/>
        <v>117571</v>
      </c>
      <c r="T789" s="92">
        <f t="shared" si="367"/>
        <v>111396</v>
      </c>
      <c r="U789" s="92">
        <f t="shared" si="367"/>
        <v>6175</v>
      </c>
      <c r="V789" s="92">
        <f t="shared" si="367"/>
        <v>0</v>
      </c>
      <c r="W789" s="92">
        <f t="shared" si="367"/>
        <v>992.86900000000003</v>
      </c>
      <c r="X789" s="92">
        <f t="shared" si="367"/>
        <v>992.86900000000003</v>
      </c>
      <c r="Y789" s="92">
        <f t="shared" si="367"/>
        <v>0</v>
      </c>
      <c r="Z789" s="92">
        <f t="shared" si="367"/>
        <v>0</v>
      </c>
      <c r="AA789" s="92">
        <f t="shared" si="367"/>
        <v>97578.165785000019</v>
      </c>
      <c r="AB789" s="92">
        <f t="shared" si="367"/>
        <v>94777.80878500003</v>
      </c>
      <c r="AC789" s="92">
        <f t="shared" si="367"/>
        <v>2800.357</v>
      </c>
      <c r="AD789" s="92">
        <f t="shared" si="367"/>
        <v>0</v>
      </c>
      <c r="AE789" s="92">
        <f t="shared" si="367"/>
        <v>223.52499999999989</v>
      </c>
      <c r="AF789" s="92">
        <f t="shared" si="367"/>
        <v>223.52499999999989</v>
      </c>
      <c r="AG789" s="92">
        <f t="shared" si="367"/>
        <v>0</v>
      </c>
      <c r="AH789" s="92">
        <f t="shared" si="367"/>
        <v>0</v>
      </c>
      <c r="AI789" s="92">
        <f t="shared" si="367"/>
        <v>117571</v>
      </c>
      <c r="AJ789" s="92">
        <f t="shared" si="367"/>
        <v>111396</v>
      </c>
      <c r="AK789" s="92">
        <f t="shared" si="367"/>
        <v>6175</v>
      </c>
      <c r="AL789" s="92">
        <f t="shared" si="367"/>
        <v>0</v>
      </c>
      <c r="AM789" s="92">
        <f t="shared" si="367"/>
        <v>198468</v>
      </c>
      <c r="AN789" s="92">
        <f t="shared" si="367"/>
        <v>187942</v>
      </c>
      <c r="AO789" s="92">
        <f t="shared" si="367"/>
        <v>10526</v>
      </c>
      <c r="AP789" s="92">
        <f t="shared" si="367"/>
        <v>0</v>
      </c>
      <c r="AQ789" s="92">
        <f t="shared" si="367"/>
        <v>260439</v>
      </c>
      <c r="AR789" s="92">
        <f t="shared" si="367"/>
        <v>237316</v>
      </c>
      <c r="AS789" s="92">
        <f t="shared" si="367"/>
        <v>23123</v>
      </c>
      <c r="AT789" s="92">
        <f t="shared" si="367"/>
        <v>0</v>
      </c>
      <c r="AU789" s="92">
        <f t="shared" si="367"/>
        <v>0</v>
      </c>
      <c r="AV789" s="92">
        <f t="shared" si="367"/>
        <v>246717.95</v>
      </c>
      <c r="AW789" s="92">
        <f t="shared" si="367"/>
        <v>223594.95</v>
      </c>
      <c r="AX789" s="92">
        <f t="shared" si="367"/>
        <v>23123</v>
      </c>
      <c r="AY789" s="92">
        <f t="shared" si="367"/>
        <v>0</v>
      </c>
      <c r="AZ789" s="92">
        <f t="shared" si="367"/>
        <v>0</v>
      </c>
      <c r="BA789" s="92">
        <f t="shared" si="367"/>
        <v>0</v>
      </c>
      <c r="BB789" s="92">
        <f t="shared" si="367"/>
        <v>0</v>
      </c>
      <c r="BC789" s="92">
        <f t="shared" si="367"/>
        <v>0</v>
      </c>
      <c r="BD789" s="92">
        <f t="shared" si="367"/>
        <v>104647</v>
      </c>
      <c r="BE789" s="92">
        <f t="shared" si="367"/>
        <v>80897</v>
      </c>
      <c r="BF789" s="198"/>
      <c r="BG789" s="198"/>
      <c r="BH789" s="198"/>
      <c r="BI789" s="27"/>
    </row>
    <row r="790" spans="1:61" s="43" customFormat="1" hidden="1">
      <c r="A790" s="44" t="s">
        <v>89</v>
      </c>
      <c r="B790" s="45" t="s">
        <v>64</v>
      </c>
      <c r="C790" s="26"/>
      <c r="D790" s="26"/>
      <c r="E790" s="26"/>
      <c r="F790" s="91"/>
      <c r="G790" s="92">
        <f>G791+G807</f>
        <v>458970.95</v>
      </c>
      <c r="H790" s="92">
        <f t="shared" ref="H790:BE790" si="368">H791+H807</f>
        <v>425258</v>
      </c>
      <c r="I790" s="92">
        <f t="shared" si="368"/>
        <v>33649</v>
      </c>
      <c r="J790" s="92">
        <f t="shared" si="368"/>
        <v>63.95</v>
      </c>
      <c r="K790" s="92">
        <f t="shared" si="368"/>
        <v>466957</v>
      </c>
      <c r="L790" s="92">
        <f t="shared" si="368"/>
        <v>425258</v>
      </c>
      <c r="M790" s="984">
        <f t="shared" si="368"/>
        <v>28291.929</v>
      </c>
      <c r="N790" s="92">
        <f t="shared" si="368"/>
        <v>14989.876</v>
      </c>
      <c r="O790" s="92">
        <f t="shared" si="368"/>
        <v>223.52499999999989</v>
      </c>
      <c r="P790" s="92">
        <f t="shared" si="368"/>
        <v>223.52499999999989</v>
      </c>
      <c r="Q790" s="92">
        <f t="shared" si="368"/>
        <v>0</v>
      </c>
      <c r="R790" s="92">
        <f t="shared" si="368"/>
        <v>0</v>
      </c>
      <c r="S790" s="92">
        <f t="shared" si="368"/>
        <v>117571</v>
      </c>
      <c r="T790" s="92">
        <f t="shared" si="368"/>
        <v>111396</v>
      </c>
      <c r="U790" s="92">
        <f t="shared" si="368"/>
        <v>6175</v>
      </c>
      <c r="V790" s="92">
        <f t="shared" si="368"/>
        <v>0</v>
      </c>
      <c r="W790" s="92">
        <f t="shared" si="368"/>
        <v>992.86900000000003</v>
      </c>
      <c r="X790" s="92">
        <f t="shared" si="368"/>
        <v>992.86900000000003</v>
      </c>
      <c r="Y790" s="92">
        <f t="shared" si="368"/>
        <v>0</v>
      </c>
      <c r="Z790" s="92">
        <f t="shared" si="368"/>
        <v>0</v>
      </c>
      <c r="AA790" s="92">
        <f t="shared" si="368"/>
        <v>97578.165785000019</v>
      </c>
      <c r="AB790" s="92">
        <f t="shared" si="368"/>
        <v>94777.80878500003</v>
      </c>
      <c r="AC790" s="92">
        <f t="shared" si="368"/>
        <v>2800.357</v>
      </c>
      <c r="AD790" s="92">
        <f t="shared" si="368"/>
        <v>0</v>
      </c>
      <c r="AE790" s="92">
        <f t="shared" si="368"/>
        <v>223.52499999999989</v>
      </c>
      <c r="AF790" s="92">
        <f t="shared" si="368"/>
        <v>223.52499999999989</v>
      </c>
      <c r="AG790" s="92">
        <f t="shared" si="368"/>
        <v>0</v>
      </c>
      <c r="AH790" s="92">
        <f t="shared" si="368"/>
        <v>0</v>
      </c>
      <c r="AI790" s="92">
        <f t="shared" si="368"/>
        <v>117571</v>
      </c>
      <c r="AJ790" s="92">
        <f t="shared" si="368"/>
        <v>111396</v>
      </c>
      <c r="AK790" s="92">
        <f t="shared" si="368"/>
        <v>6175</v>
      </c>
      <c r="AL790" s="92">
        <f t="shared" si="368"/>
        <v>0</v>
      </c>
      <c r="AM790" s="92">
        <f t="shared" si="368"/>
        <v>198468</v>
      </c>
      <c r="AN790" s="92">
        <f t="shared" si="368"/>
        <v>187942</v>
      </c>
      <c r="AO790" s="92">
        <f t="shared" si="368"/>
        <v>10526</v>
      </c>
      <c r="AP790" s="92">
        <f t="shared" si="368"/>
        <v>0</v>
      </c>
      <c r="AQ790" s="92">
        <f t="shared" si="368"/>
        <v>260439</v>
      </c>
      <c r="AR790" s="92">
        <f t="shared" si="368"/>
        <v>237316</v>
      </c>
      <c r="AS790" s="92">
        <f t="shared" si="368"/>
        <v>23123</v>
      </c>
      <c r="AT790" s="92">
        <f t="shared" si="368"/>
        <v>0</v>
      </c>
      <c r="AU790" s="92">
        <f t="shared" si="368"/>
        <v>0</v>
      </c>
      <c r="AV790" s="92">
        <f t="shared" si="368"/>
        <v>246717.95</v>
      </c>
      <c r="AW790" s="92">
        <f t="shared" si="368"/>
        <v>223594.95</v>
      </c>
      <c r="AX790" s="92">
        <f t="shared" si="368"/>
        <v>23123</v>
      </c>
      <c r="AY790" s="92">
        <f t="shared" si="368"/>
        <v>0</v>
      </c>
      <c r="AZ790" s="92">
        <f t="shared" si="368"/>
        <v>0</v>
      </c>
      <c r="BA790" s="92">
        <f t="shared" si="368"/>
        <v>0</v>
      </c>
      <c r="BB790" s="92">
        <f t="shared" si="368"/>
        <v>0</v>
      </c>
      <c r="BC790" s="92">
        <f t="shared" si="368"/>
        <v>0</v>
      </c>
      <c r="BD790" s="92">
        <f t="shared" si="368"/>
        <v>104647</v>
      </c>
      <c r="BE790" s="92">
        <f t="shared" si="368"/>
        <v>80897</v>
      </c>
      <c r="BF790" s="198"/>
      <c r="BG790" s="198"/>
      <c r="BH790" s="198"/>
      <c r="BI790" s="27"/>
    </row>
    <row r="791" spans="1:61" s="28" customFormat="1" ht="18.75" hidden="1">
      <c r="A791" s="37" t="s">
        <v>73</v>
      </c>
      <c r="B791" s="38" t="s">
        <v>42</v>
      </c>
      <c r="C791" s="26"/>
      <c r="D791" s="26"/>
      <c r="E791" s="26"/>
      <c r="F791" s="91"/>
      <c r="G791" s="92">
        <f>G792</f>
        <v>373543</v>
      </c>
      <c r="H791" s="92">
        <f t="shared" ref="H791:BE791" si="369">H792</f>
        <v>339894</v>
      </c>
      <c r="I791" s="92">
        <f t="shared" si="369"/>
        <v>33649</v>
      </c>
      <c r="J791" s="92">
        <f t="shared" si="369"/>
        <v>0</v>
      </c>
      <c r="K791" s="92">
        <f t="shared" si="369"/>
        <v>373543</v>
      </c>
      <c r="L791" s="92">
        <f t="shared" si="369"/>
        <v>339894</v>
      </c>
      <c r="M791" s="984">
        <f t="shared" si="369"/>
        <v>0</v>
      </c>
      <c r="N791" s="92">
        <f t="shared" si="369"/>
        <v>0</v>
      </c>
      <c r="O791" s="92">
        <f t="shared" si="369"/>
        <v>5.04</v>
      </c>
      <c r="P791" s="92">
        <f t="shared" si="369"/>
        <v>5.04</v>
      </c>
      <c r="Q791" s="92">
        <f t="shared" si="369"/>
        <v>0</v>
      </c>
      <c r="R791" s="92">
        <f t="shared" si="369"/>
        <v>0</v>
      </c>
      <c r="S791" s="92">
        <f t="shared" si="369"/>
        <v>96977</v>
      </c>
      <c r="T791" s="92">
        <f t="shared" si="369"/>
        <v>90802</v>
      </c>
      <c r="U791" s="92">
        <f t="shared" si="369"/>
        <v>6175</v>
      </c>
      <c r="V791" s="92">
        <f t="shared" si="369"/>
        <v>0</v>
      </c>
      <c r="W791" s="92">
        <f t="shared" si="369"/>
        <v>5.04</v>
      </c>
      <c r="X791" s="92">
        <f t="shared" si="369"/>
        <v>5.04</v>
      </c>
      <c r="Y791" s="92">
        <f t="shared" si="369"/>
        <v>0</v>
      </c>
      <c r="Z791" s="92">
        <f t="shared" si="369"/>
        <v>0</v>
      </c>
      <c r="AA791" s="92">
        <f t="shared" si="369"/>
        <v>82768.023785000012</v>
      </c>
      <c r="AB791" s="92">
        <f t="shared" si="369"/>
        <v>79967.666785000023</v>
      </c>
      <c r="AC791" s="92">
        <f t="shared" si="369"/>
        <v>2800.357</v>
      </c>
      <c r="AD791" s="92">
        <f t="shared" si="369"/>
        <v>0</v>
      </c>
      <c r="AE791" s="92">
        <f t="shared" si="369"/>
        <v>5.04</v>
      </c>
      <c r="AF791" s="92">
        <f t="shared" si="369"/>
        <v>5.04</v>
      </c>
      <c r="AG791" s="92">
        <f t="shared" si="369"/>
        <v>0</v>
      </c>
      <c r="AH791" s="92">
        <f t="shared" si="369"/>
        <v>0</v>
      </c>
      <c r="AI791" s="92">
        <f t="shared" si="369"/>
        <v>96977</v>
      </c>
      <c r="AJ791" s="92">
        <f t="shared" si="369"/>
        <v>90802</v>
      </c>
      <c r="AK791" s="92">
        <f t="shared" si="369"/>
        <v>6175</v>
      </c>
      <c r="AL791" s="92">
        <f t="shared" si="369"/>
        <v>0</v>
      </c>
      <c r="AM791" s="92">
        <f t="shared" si="369"/>
        <v>162509</v>
      </c>
      <c r="AN791" s="92">
        <f t="shared" si="369"/>
        <v>151983</v>
      </c>
      <c r="AO791" s="92">
        <f t="shared" si="369"/>
        <v>10526</v>
      </c>
      <c r="AP791" s="92">
        <f t="shared" si="369"/>
        <v>0</v>
      </c>
      <c r="AQ791" s="92">
        <f t="shared" si="369"/>
        <v>211034</v>
      </c>
      <c r="AR791" s="92">
        <f t="shared" si="369"/>
        <v>187911</v>
      </c>
      <c r="AS791" s="92">
        <f t="shared" si="369"/>
        <v>23123</v>
      </c>
      <c r="AT791" s="92">
        <f t="shared" si="369"/>
        <v>0</v>
      </c>
      <c r="AU791" s="92">
        <f t="shared" si="369"/>
        <v>0</v>
      </c>
      <c r="AV791" s="92">
        <f t="shared" si="369"/>
        <v>211034</v>
      </c>
      <c r="AW791" s="92">
        <f t="shared" si="369"/>
        <v>187911</v>
      </c>
      <c r="AX791" s="92">
        <f t="shared" si="369"/>
        <v>23123</v>
      </c>
      <c r="AY791" s="92">
        <f t="shared" si="369"/>
        <v>0</v>
      </c>
      <c r="AZ791" s="92">
        <f t="shared" si="369"/>
        <v>0</v>
      </c>
      <c r="BA791" s="92">
        <f t="shared" si="369"/>
        <v>0</v>
      </c>
      <c r="BB791" s="92">
        <f t="shared" si="369"/>
        <v>0</v>
      </c>
      <c r="BC791" s="92">
        <f t="shared" si="369"/>
        <v>0</v>
      </c>
      <c r="BD791" s="92">
        <f t="shared" si="369"/>
        <v>92642</v>
      </c>
      <c r="BE791" s="92">
        <f t="shared" si="369"/>
        <v>65532</v>
      </c>
      <c r="BF791" s="198"/>
      <c r="BG791" s="198"/>
      <c r="BH791" s="198"/>
      <c r="BI791" s="27"/>
    </row>
    <row r="792" spans="1:61" s="28" customFormat="1" ht="31.5" hidden="1">
      <c r="A792" s="37" t="s">
        <v>46</v>
      </c>
      <c r="B792" s="38" t="s">
        <v>43</v>
      </c>
      <c r="C792" s="26"/>
      <c r="D792" s="26"/>
      <c r="E792" s="26"/>
      <c r="F792" s="91"/>
      <c r="G792" s="92">
        <f>SUM(G793:G806)</f>
        <v>373543</v>
      </c>
      <c r="H792" s="92">
        <f t="shared" ref="H792:BE792" si="370">SUM(H793:H806)</f>
        <v>339894</v>
      </c>
      <c r="I792" s="92">
        <f t="shared" si="370"/>
        <v>33649</v>
      </c>
      <c r="J792" s="92">
        <f t="shared" si="370"/>
        <v>0</v>
      </c>
      <c r="K792" s="92">
        <f t="shared" si="370"/>
        <v>373543</v>
      </c>
      <c r="L792" s="92">
        <f t="shared" si="370"/>
        <v>339894</v>
      </c>
      <c r="M792" s="984">
        <f t="shared" si="370"/>
        <v>0</v>
      </c>
      <c r="N792" s="92">
        <f t="shared" si="370"/>
        <v>0</v>
      </c>
      <c r="O792" s="92">
        <f t="shared" si="370"/>
        <v>5.04</v>
      </c>
      <c r="P792" s="92">
        <f t="shared" si="370"/>
        <v>5.04</v>
      </c>
      <c r="Q792" s="92">
        <f t="shared" si="370"/>
        <v>0</v>
      </c>
      <c r="R792" s="92">
        <f t="shared" si="370"/>
        <v>0</v>
      </c>
      <c r="S792" s="92">
        <f t="shared" si="370"/>
        <v>96977</v>
      </c>
      <c r="T792" s="92">
        <f t="shared" si="370"/>
        <v>90802</v>
      </c>
      <c r="U792" s="92">
        <f t="shared" si="370"/>
        <v>6175</v>
      </c>
      <c r="V792" s="92">
        <f t="shared" si="370"/>
        <v>0</v>
      </c>
      <c r="W792" s="92">
        <f t="shared" si="370"/>
        <v>5.04</v>
      </c>
      <c r="X792" s="92">
        <f t="shared" si="370"/>
        <v>5.04</v>
      </c>
      <c r="Y792" s="92">
        <f t="shared" si="370"/>
        <v>0</v>
      </c>
      <c r="Z792" s="92">
        <f t="shared" si="370"/>
        <v>0</v>
      </c>
      <c r="AA792" s="92">
        <f t="shared" si="370"/>
        <v>82768.023785000012</v>
      </c>
      <c r="AB792" s="92">
        <f t="shared" si="370"/>
        <v>79967.666785000023</v>
      </c>
      <c r="AC792" s="92">
        <f t="shared" si="370"/>
        <v>2800.357</v>
      </c>
      <c r="AD792" s="92">
        <f t="shared" si="370"/>
        <v>0</v>
      </c>
      <c r="AE792" s="92">
        <f t="shared" si="370"/>
        <v>5.04</v>
      </c>
      <c r="AF792" s="92">
        <f t="shared" si="370"/>
        <v>5.04</v>
      </c>
      <c r="AG792" s="92">
        <f t="shared" si="370"/>
        <v>0</v>
      </c>
      <c r="AH792" s="92">
        <f t="shared" si="370"/>
        <v>0</v>
      </c>
      <c r="AI792" s="92">
        <f t="shared" si="370"/>
        <v>96977</v>
      </c>
      <c r="AJ792" s="92">
        <f t="shared" si="370"/>
        <v>90802</v>
      </c>
      <c r="AK792" s="92">
        <f t="shared" si="370"/>
        <v>6175</v>
      </c>
      <c r="AL792" s="92">
        <f t="shared" si="370"/>
        <v>0</v>
      </c>
      <c r="AM792" s="92">
        <f t="shared" si="370"/>
        <v>162509</v>
      </c>
      <c r="AN792" s="92">
        <f t="shared" si="370"/>
        <v>151983</v>
      </c>
      <c r="AO792" s="92">
        <f t="shared" si="370"/>
        <v>10526</v>
      </c>
      <c r="AP792" s="92">
        <f t="shared" si="370"/>
        <v>0</v>
      </c>
      <c r="AQ792" s="92">
        <f t="shared" si="370"/>
        <v>211034</v>
      </c>
      <c r="AR792" s="92">
        <f t="shared" si="370"/>
        <v>187911</v>
      </c>
      <c r="AS792" s="92">
        <f t="shared" si="370"/>
        <v>23123</v>
      </c>
      <c r="AT792" s="92">
        <f t="shared" si="370"/>
        <v>0</v>
      </c>
      <c r="AU792" s="92">
        <f t="shared" si="370"/>
        <v>0</v>
      </c>
      <c r="AV792" s="92">
        <f t="shared" si="370"/>
        <v>211034</v>
      </c>
      <c r="AW792" s="92">
        <f t="shared" si="370"/>
        <v>187911</v>
      </c>
      <c r="AX792" s="92">
        <f t="shared" si="370"/>
        <v>23123</v>
      </c>
      <c r="AY792" s="92">
        <f t="shared" si="370"/>
        <v>0</v>
      </c>
      <c r="AZ792" s="92">
        <f t="shared" si="370"/>
        <v>0</v>
      </c>
      <c r="BA792" s="92">
        <f t="shared" si="370"/>
        <v>0</v>
      </c>
      <c r="BB792" s="92">
        <f t="shared" si="370"/>
        <v>0</v>
      </c>
      <c r="BC792" s="92">
        <f t="shared" si="370"/>
        <v>0</v>
      </c>
      <c r="BD792" s="92">
        <f t="shared" si="370"/>
        <v>92642</v>
      </c>
      <c r="BE792" s="92">
        <f t="shared" si="370"/>
        <v>65532</v>
      </c>
      <c r="BF792" s="198"/>
      <c r="BG792" s="198"/>
      <c r="BH792" s="198"/>
      <c r="BI792" s="27"/>
    </row>
    <row r="793" spans="1:61" s="447" customFormat="1" ht="75">
      <c r="A793" s="444" t="s">
        <v>46</v>
      </c>
      <c r="B793" s="366" t="s">
        <v>133</v>
      </c>
      <c r="C793" s="289" t="s">
        <v>134</v>
      </c>
      <c r="D793" s="289" t="s">
        <v>135</v>
      </c>
      <c r="E793" s="289" t="s">
        <v>107</v>
      </c>
      <c r="F793" s="464" t="s">
        <v>136</v>
      </c>
      <c r="G793" s="317">
        <v>44800</v>
      </c>
      <c r="H793" s="446">
        <v>39512</v>
      </c>
      <c r="I793" s="446">
        <v>5288</v>
      </c>
      <c r="J793" s="370"/>
      <c r="K793" s="370">
        <v>44800</v>
      </c>
      <c r="L793" s="446">
        <v>39512</v>
      </c>
      <c r="M793" s="996"/>
      <c r="N793" s="370"/>
      <c r="O793" s="370"/>
      <c r="P793" s="370"/>
      <c r="Q793" s="370"/>
      <c r="R793" s="370"/>
      <c r="S793" s="370">
        <f t="shared" si="349"/>
        <v>14320</v>
      </c>
      <c r="T793" s="370">
        <v>12920</v>
      </c>
      <c r="U793" s="370">
        <v>1400</v>
      </c>
      <c r="V793" s="370"/>
      <c r="W793" s="370">
        <f t="shared" si="350"/>
        <v>0</v>
      </c>
      <c r="X793" s="370"/>
      <c r="Y793" s="370"/>
      <c r="Z793" s="370"/>
      <c r="AA793" s="370">
        <f t="shared" si="343"/>
        <v>14320</v>
      </c>
      <c r="AB793" s="370">
        <v>12920</v>
      </c>
      <c r="AC793" s="370">
        <v>1400</v>
      </c>
      <c r="AD793" s="370"/>
      <c r="AE793" s="370">
        <f t="shared" si="344"/>
        <v>0</v>
      </c>
      <c r="AF793" s="370"/>
      <c r="AG793" s="370"/>
      <c r="AH793" s="370"/>
      <c r="AI793" s="370">
        <f t="shared" si="345"/>
        <v>14320</v>
      </c>
      <c r="AJ793" s="370">
        <v>12920</v>
      </c>
      <c r="AK793" s="370">
        <v>1400</v>
      </c>
      <c r="AL793" s="370"/>
      <c r="AM793" s="370">
        <f t="shared" si="346"/>
        <v>26137</v>
      </c>
      <c r="AN793" s="370">
        <v>23720</v>
      </c>
      <c r="AO793" s="370">
        <v>2417</v>
      </c>
      <c r="AP793" s="370"/>
      <c r="AQ793" s="370">
        <f t="shared" si="347"/>
        <v>18663</v>
      </c>
      <c r="AR793" s="370">
        <v>15792</v>
      </c>
      <c r="AS793" s="370">
        <v>2871</v>
      </c>
      <c r="AT793" s="370"/>
      <c r="AU793" s="370"/>
      <c r="AV793" s="370">
        <f t="shared" si="348"/>
        <v>18663</v>
      </c>
      <c r="AW793" s="370">
        <v>15792</v>
      </c>
      <c r="AX793" s="370">
        <v>2871</v>
      </c>
      <c r="AY793" s="370"/>
      <c r="AZ793" s="370"/>
      <c r="BA793" s="210"/>
      <c r="BB793" s="210"/>
      <c r="BC793" s="210"/>
      <c r="BD793" s="210">
        <f t="shared" ref="BD793:BD801" si="371">AW793</f>
        <v>15792</v>
      </c>
      <c r="BE793" s="897">
        <f t="shared" si="364"/>
        <v>11817</v>
      </c>
      <c r="BF793" s="211">
        <v>2022</v>
      </c>
      <c r="BG793" s="211" t="s">
        <v>2324</v>
      </c>
      <c r="BH793" s="211" t="s">
        <v>2327</v>
      </c>
      <c r="BI793" s="392"/>
    </row>
    <row r="794" spans="1:61" s="224" customFormat="1" ht="75">
      <c r="A794" s="444" t="s">
        <v>48</v>
      </c>
      <c r="B794" s="366" t="s">
        <v>137</v>
      </c>
      <c r="C794" s="289" t="s">
        <v>138</v>
      </c>
      <c r="D794" s="289" t="s">
        <v>139</v>
      </c>
      <c r="E794" s="289" t="s">
        <v>107</v>
      </c>
      <c r="F794" s="464" t="s">
        <v>140</v>
      </c>
      <c r="G794" s="317">
        <v>22000</v>
      </c>
      <c r="H794" s="446">
        <v>20650</v>
      </c>
      <c r="I794" s="446">
        <v>1350</v>
      </c>
      <c r="J794" s="370"/>
      <c r="K794" s="370">
        <v>22000</v>
      </c>
      <c r="L794" s="446">
        <v>20650</v>
      </c>
      <c r="M794" s="996"/>
      <c r="N794" s="370"/>
      <c r="O794" s="370"/>
      <c r="P794" s="370"/>
      <c r="Q794" s="370"/>
      <c r="R794" s="370"/>
      <c r="S794" s="370">
        <f t="shared" si="349"/>
        <v>7290</v>
      </c>
      <c r="T794" s="370">
        <v>6910</v>
      </c>
      <c r="U794" s="370">
        <v>380</v>
      </c>
      <c r="V794" s="370"/>
      <c r="W794" s="370">
        <f t="shared" si="350"/>
        <v>0</v>
      </c>
      <c r="X794" s="370"/>
      <c r="Y794" s="370"/>
      <c r="Z794" s="370"/>
      <c r="AA794" s="370">
        <f t="shared" si="343"/>
        <v>3326.7190000000001</v>
      </c>
      <c r="AB794" s="370">
        <v>3326.7190000000001</v>
      </c>
      <c r="AC794" s="370"/>
      <c r="AD794" s="370"/>
      <c r="AE794" s="370">
        <f t="shared" si="344"/>
        <v>0</v>
      </c>
      <c r="AF794" s="370"/>
      <c r="AG794" s="370"/>
      <c r="AH794" s="370"/>
      <c r="AI794" s="370">
        <f t="shared" si="345"/>
        <v>7290</v>
      </c>
      <c r="AJ794" s="370">
        <v>6910</v>
      </c>
      <c r="AK794" s="370">
        <v>380</v>
      </c>
      <c r="AL794" s="370"/>
      <c r="AM794" s="370">
        <f t="shared" si="346"/>
        <v>12850</v>
      </c>
      <c r="AN794" s="370">
        <v>12210</v>
      </c>
      <c r="AO794" s="370">
        <v>640</v>
      </c>
      <c r="AP794" s="370"/>
      <c r="AQ794" s="370">
        <f t="shared" si="347"/>
        <v>9150</v>
      </c>
      <c r="AR794" s="370">
        <v>8440</v>
      </c>
      <c r="AS794" s="370">
        <v>710</v>
      </c>
      <c r="AT794" s="370"/>
      <c r="AU794" s="370"/>
      <c r="AV794" s="370">
        <f t="shared" si="348"/>
        <v>9150</v>
      </c>
      <c r="AW794" s="370">
        <v>8440</v>
      </c>
      <c r="AX794" s="370">
        <v>710</v>
      </c>
      <c r="AY794" s="370"/>
      <c r="AZ794" s="370"/>
      <c r="BA794" s="210"/>
      <c r="BB794" s="210"/>
      <c r="BC794" s="210"/>
      <c r="BD794" s="210">
        <f t="shared" si="371"/>
        <v>8440</v>
      </c>
      <c r="BE794" s="897">
        <f t="shared" si="364"/>
        <v>5560</v>
      </c>
      <c r="BF794" s="211">
        <v>2022</v>
      </c>
      <c r="BG794" s="211" t="s">
        <v>2324</v>
      </c>
      <c r="BH794" s="211" t="s">
        <v>2327</v>
      </c>
      <c r="BI794" s="392"/>
    </row>
    <row r="795" spans="1:61" s="224" customFormat="1" ht="75">
      <c r="A795" s="444" t="s">
        <v>50</v>
      </c>
      <c r="B795" s="366" t="s">
        <v>141</v>
      </c>
      <c r="C795" s="289" t="s">
        <v>142</v>
      </c>
      <c r="D795" s="289" t="s">
        <v>143</v>
      </c>
      <c r="E795" s="289" t="s">
        <v>107</v>
      </c>
      <c r="F795" s="464" t="s">
        <v>144</v>
      </c>
      <c r="G795" s="317">
        <v>8500</v>
      </c>
      <c r="H795" s="446">
        <v>7829</v>
      </c>
      <c r="I795" s="446">
        <v>671</v>
      </c>
      <c r="J795" s="370"/>
      <c r="K795" s="370">
        <v>8500</v>
      </c>
      <c r="L795" s="446">
        <v>7829</v>
      </c>
      <c r="M795" s="996"/>
      <c r="N795" s="370"/>
      <c r="O795" s="370"/>
      <c r="P795" s="370"/>
      <c r="Q795" s="370"/>
      <c r="R795" s="370"/>
      <c r="S795" s="370">
        <f t="shared" si="349"/>
        <v>2790</v>
      </c>
      <c r="T795" s="370">
        <v>2610</v>
      </c>
      <c r="U795" s="370">
        <v>180</v>
      </c>
      <c r="V795" s="370"/>
      <c r="W795" s="370">
        <f t="shared" si="350"/>
        <v>0</v>
      </c>
      <c r="X795" s="370"/>
      <c r="Y795" s="370"/>
      <c r="Z795" s="370"/>
      <c r="AA795" s="370">
        <f t="shared" si="343"/>
        <v>2790</v>
      </c>
      <c r="AB795" s="370">
        <v>2610</v>
      </c>
      <c r="AC795" s="370">
        <v>180</v>
      </c>
      <c r="AD795" s="370"/>
      <c r="AE795" s="370">
        <f t="shared" si="344"/>
        <v>0</v>
      </c>
      <c r="AF795" s="370"/>
      <c r="AG795" s="370"/>
      <c r="AH795" s="370"/>
      <c r="AI795" s="370">
        <f t="shared" si="345"/>
        <v>2790</v>
      </c>
      <c r="AJ795" s="370">
        <v>2610</v>
      </c>
      <c r="AK795" s="370">
        <v>180</v>
      </c>
      <c r="AL795" s="370"/>
      <c r="AM795" s="370">
        <f t="shared" si="346"/>
        <v>4969</v>
      </c>
      <c r="AN795" s="370">
        <v>4660</v>
      </c>
      <c r="AO795" s="370">
        <v>309</v>
      </c>
      <c r="AP795" s="370"/>
      <c r="AQ795" s="370">
        <f t="shared" si="347"/>
        <v>3531</v>
      </c>
      <c r="AR795" s="370">
        <v>3169</v>
      </c>
      <c r="AS795" s="370">
        <v>362</v>
      </c>
      <c r="AT795" s="370"/>
      <c r="AU795" s="370"/>
      <c r="AV795" s="370">
        <f t="shared" si="348"/>
        <v>3531</v>
      </c>
      <c r="AW795" s="370">
        <v>3169</v>
      </c>
      <c r="AX795" s="370">
        <v>362</v>
      </c>
      <c r="AY795" s="370"/>
      <c r="AZ795" s="370"/>
      <c r="BA795" s="210"/>
      <c r="BB795" s="210"/>
      <c r="BC795" s="210"/>
      <c r="BD795" s="210">
        <f t="shared" si="371"/>
        <v>3169</v>
      </c>
      <c r="BE795" s="897">
        <f t="shared" si="364"/>
        <v>2179</v>
      </c>
      <c r="BF795" s="211">
        <v>2022</v>
      </c>
      <c r="BG795" s="211" t="s">
        <v>2324</v>
      </c>
      <c r="BH795" s="211" t="s">
        <v>2327</v>
      </c>
      <c r="BI795" s="392"/>
    </row>
    <row r="796" spans="1:61" s="216" customFormat="1" ht="75">
      <c r="A796" s="444" t="s">
        <v>52</v>
      </c>
      <c r="B796" s="366" t="s">
        <v>145</v>
      </c>
      <c r="C796" s="289" t="s">
        <v>146</v>
      </c>
      <c r="D796" s="289" t="s">
        <v>147</v>
      </c>
      <c r="E796" s="289" t="s">
        <v>107</v>
      </c>
      <c r="F796" s="464" t="s">
        <v>148</v>
      </c>
      <c r="G796" s="317">
        <v>26000</v>
      </c>
      <c r="H796" s="446">
        <v>24308</v>
      </c>
      <c r="I796" s="446">
        <v>1692</v>
      </c>
      <c r="J796" s="465"/>
      <c r="K796" s="370">
        <v>26000</v>
      </c>
      <c r="L796" s="446">
        <v>24308</v>
      </c>
      <c r="M796" s="1019"/>
      <c r="N796" s="465"/>
      <c r="O796" s="465"/>
      <c r="P796" s="465"/>
      <c r="Q796" s="465"/>
      <c r="R796" s="465"/>
      <c r="S796" s="370">
        <f t="shared" si="349"/>
        <v>8580</v>
      </c>
      <c r="T796" s="370">
        <v>8110</v>
      </c>
      <c r="U796" s="465">
        <v>470</v>
      </c>
      <c r="V796" s="465"/>
      <c r="W796" s="465">
        <f t="shared" si="350"/>
        <v>0</v>
      </c>
      <c r="X796" s="465"/>
      <c r="Y796" s="465"/>
      <c r="Z796" s="465"/>
      <c r="AA796" s="370">
        <f t="shared" si="343"/>
        <v>8580</v>
      </c>
      <c r="AB796" s="370">
        <v>8110</v>
      </c>
      <c r="AC796" s="465">
        <v>470</v>
      </c>
      <c r="AD796" s="465"/>
      <c r="AE796" s="370">
        <f t="shared" si="344"/>
        <v>0</v>
      </c>
      <c r="AF796" s="465"/>
      <c r="AG796" s="465"/>
      <c r="AH796" s="465"/>
      <c r="AI796" s="370">
        <f t="shared" si="345"/>
        <v>8580</v>
      </c>
      <c r="AJ796" s="370">
        <v>8110</v>
      </c>
      <c r="AK796" s="370">
        <v>470</v>
      </c>
      <c r="AL796" s="465"/>
      <c r="AM796" s="370">
        <f t="shared" si="346"/>
        <v>15205</v>
      </c>
      <c r="AN796" s="370">
        <v>14410</v>
      </c>
      <c r="AO796" s="465">
        <v>795</v>
      </c>
      <c r="AP796" s="465"/>
      <c r="AQ796" s="370">
        <f t="shared" si="347"/>
        <v>10795</v>
      </c>
      <c r="AR796" s="370">
        <v>9898</v>
      </c>
      <c r="AS796" s="370">
        <v>897</v>
      </c>
      <c r="AT796" s="465"/>
      <c r="AU796" s="465"/>
      <c r="AV796" s="370">
        <f t="shared" si="348"/>
        <v>10795</v>
      </c>
      <c r="AW796" s="370">
        <v>9898</v>
      </c>
      <c r="AX796" s="370">
        <v>897</v>
      </c>
      <c r="AY796" s="465"/>
      <c r="AZ796" s="465"/>
      <c r="BA796" s="466"/>
      <c r="BB796" s="466"/>
      <c r="BC796" s="466"/>
      <c r="BD796" s="210">
        <f t="shared" si="371"/>
        <v>9898</v>
      </c>
      <c r="BE796" s="943">
        <f t="shared" si="364"/>
        <v>6625</v>
      </c>
      <c r="BF796" s="211">
        <v>2022</v>
      </c>
      <c r="BG796" s="211" t="s">
        <v>2324</v>
      </c>
      <c r="BH796" s="211" t="s">
        <v>2327</v>
      </c>
      <c r="BI796" s="467"/>
    </row>
    <row r="797" spans="1:61" s="216" customFormat="1" ht="75">
      <c r="A797" s="444" t="s">
        <v>54</v>
      </c>
      <c r="B797" s="366" t="s">
        <v>149</v>
      </c>
      <c r="C797" s="289" t="s">
        <v>150</v>
      </c>
      <c r="D797" s="289" t="s">
        <v>151</v>
      </c>
      <c r="E797" s="289" t="s">
        <v>107</v>
      </c>
      <c r="F797" s="464" t="s">
        <v>152</v>
      </c>
      <c r="G797" s="317">
        <v>34000</v>
      </c>
      <c r="H797" s="446">
        <v>30182</v>
      </c>
      <c r="I797" s="446">
        <v>3818</v>
      </c>
      <c r="J797" s="465"/>
      <c r="K797" s="370">
        <v>34000</v>
      </c>
      <c r="L797" s="446">
        <v>30182</v>
      </c>
      <c r="M797" s="1019"/>
      <c r="N797" s="465"/>
      <c r="O797" s="465"/>
      <c r="P797" s="465"/>
      <c r="Q797" s="465"/>
      <c r="R797" s="465"/>
      <c r="S797" s="370">
        <f t="shared" si="349"/>
        <v>10920</v>
      </c>
      <c r="T797" s="370">
        <v>9870</v>
      </c>
      <c r="U797" s="465">
        <v>1050</v>
      </c>
      <c r="V797" s="465"/>
      <c r="W797" s="465">
        <f t="shared" si="350"/>
        <v>0</v>
      </c>
      <c r="X797" s="465"/>
      <c r="Y797" s="465"/>
      <c r="Z797" s="465"/>
      <c r="AA797" s="370">
        <f t="shared" si="343"/>
        <v>8521.3050000000003</v>
      </c>
      <c r="AB797" s="370">
        <v>8521.3050000000003</v>
      </c>
      <c r="AC797" s="465"/>
      <c r="AD797" s="465"/>
      <c r="AE797" s="370">
        <f t="shared" si="344"/>
        <v>0</v>
      </c>
      <c r="AF797" s="465"/>
      <c r="AG797" s="465"/>
      <c r="AH797" s="465"/>
      <c r="AI797" s="370">
        <f t="shared" si="345"/>
        <v>10920</v>
      </c>
      <c r="AJ797" s="370">
        <v>9870</v>
      </c>
      <c r="AK797" s="370">
        <v>1050</v>
      </c>
      <c r="AL797" s="465"/>
      <c r="AM797" s="370">
        <f t="shared" si="346"/>
        <v>19904</v>
      </c>
      <c r="AN797" s="370">
        <v>18120</v>
      </c>
      <c r="AO797" s="465">
        <v>1784</v>
      </c>
      <c r="AP797" s="465"/>
      <c r="AQ797" s="370">
        <f t="shared" si="347"/>
        <v>14096</v>
      </c>
      <c r="AR797" s="370">
        <v>12062</v>
      </c>
      <c r="AS797" s="370">
        <v>2034</v>
      </c>
      <c r="AT797" s="465"/>
      <c r="AU797" s="465"/>
      <c r="AV797" s="370">
        <f t="shared" si="348"/>
        <v>14096</v>
      </c>
      <c r="AW797" s="370">
        <v>12062</v>
      </c>
      <c r="AX797" s="370">
        <v>2034</v>
      </c>
      <c r="AY797" s="465"/>
      <c r="AZ797" s="465"/>
      <c r="BA797" s="466"/>
      <c r="BB797" s="466"/>
      <c r="BC797" s="466"/>
      <c r="BD797" s="210">
        <f t="shared" si="371"/>
        <v>12062</v>
      </c>
      <c r="BE797" s="943">
        <f t="shared" si="364"/>
        <v>8984</v>
      </c>
      <c r="BF797" s="211">
        <v>2022</v>
      </c>
      <c r="BG797" s="211" t="s">
        <v>2324</v>
      </c>
      <c r="BH797" s="211" t="s">
        <v>2327</v>
      </c>
      <c r="BI797" s="467"/>
    </row>
    <row r="798" spans="1:61" s="224" customFormat="1" ht="75">
      <c r="A798" s="444" t="s">
        <v>56</v>
      </c>
      <c r="B798" s="366" t="s">
        <v>153</v>
      </c>
      <c r="C798" s="289" t="s">
        <v>154</v>
      </c>
      <c r="D798" s="289" t="s">
        <v>155</v>
      </c>
      <c r="E798" s="289" t="s">
        <v>107</v>
      </c>
      <c r="F798" s="464" t="s">
        <v>156</v>
      </c>
      <c r="G798" s="317">
        <v>25500</v>
      </c>
      <c r="H798" s="446">
        <v>23882</v>
      </c>
      <c r="I798" s="446">
        <v>1618</v>
      </c>
      <c r="J798" s="370"/>
      <c r="K798" s="370">
        <v>25500</v>
      </c>
      <c r="L798" s="446">
        <v>23882</v>
      </c>
      <c r="M798" s="996"/>
      <c r="N798" s="370"/>
      <c r="O798" s="370"/>
      <c r="P798" s="370"/>
      <c r="Q798" s="370"/>
      <c r="R798" s="370"/>
      <c r="S798" s="370">
        <f t="shared" si="349"/>
        <v>8430</v>
      </c>
      <c r="T798" s="370">
        <v>7980</v>
      </c>
      <c r="U798" s="370">
        <v>450</v>
      </c>
      <c r="V798" s="370"/>
      <c r="W798" s="370">
        <f t="shared" si="350"/>
        <v>0</v>
      </c>
      <c r="X798" s="370"/>
      <c r="Y798" s="370"/>
      <c r="Z798" s="370"/>
      <c r="AA798" s="370">
        <f t="shared" ref="AA798:AA844" si="372">SUM(AB798:AD798)</f>
        <v>6208.7690000000002</v>
      </c>
      <c r="AB798" s="370">
        <v>6208.7690000000002</v>
      </c>
      <c r="AC798" s="370"/>
      <c r="AD798" s="370"/>
      <c r="AE798" s="370">
        <f t="shared" ref="AE798:AE844" si="373">SUM(AF798:AH798)</f>
        <v>0</v>
      </c>
      <c r="AF798" s="370"/>
      <c r="AG798" s="370"/>
      <c r="AH798" s="370"/>
      <c r="AI798" s="370">
        <f t="shared" ref="AI798:AI844" si="374">SUM(AJ798:AL798)</f>
        <v>8430</v>
      </c>
      <c r="AJ798" s="370">
        <v>7980</v>
      </c>
      <c r="AK798" s="370">
        <v>450</v>
      </c>
      <c r="AL798" s="370"/>
      <c r="AM798" s="370">
        <f t="shared" ref="AM798:AM844" si="375">SUM(AN798:AP798)</f>
        <v>14891</v>
      </c>
      <c r="AN798" s="370">
        <v>14130</v>
      </c>
      <c r="AO798" s="370">
        <v>761</v>
      </c>
      <c r="AP798" s="370"/>
      <c r="AQ798" s="370">
        <f t="shared" ref="AQ798:AQ844" si="376">SUM(AR798:AT798)</f>
        <v>10609</v>
      </c>
      <c r="AR798" s="370">
        <v>9752</v>
      </c>
      <c r="AS798" s="370">
        <v>857</v>
      </c>
      <c r="AT798" s="370"/>
      <c r="AU798" s="370"/>
      <c r="AV798" s="370">
        <f t="shared" ref="AV798:AV844" si="377">SUM(AW798:AY798)</f>
        <v>10609</v>
      </c>
      <c r="AW798" s="370">
        <v>9752</v>
      </c>
      <c r="AX798" s="370">
        <v>857</v>
      </c>
      <c r="AY798" s="370"/>
      <c r="AZ798" s="370"/>
      <c r="BA798" s="210"/>
      <c r="BB798" s="210"/>
      <c r="BC798" s="210"/>
      <c r="BD798" s="210">
        <f t="shared" si="371"/>
        <v>9752</v>
      </c>
      <c r="BE798" s="897">
        <f t="shared" si="364"/>
        <v>6461</v>
      </c>
      <c r="BF798" s="211">
        <v>2022</v>
      </c>
      <c r="BG798" s="211" t="s">
        <v>2324</v>
      </c>
      <c r="BH798" s="211" t="s">
        <v>2327</v>
      </c>
      <c r="BI798" s="392"/>
    </row>
    <row r="799" spans="1:61" s="447" customFormat="1" ht="75">
      <c r="A799" s="444" t="s">
        <v>58</v>
      </c>
      <c r="B799" s="366" t="s">
        <v>157</v>
      </c>
      <c r="C799" s="289" t="s">
        <v>158</v>
      </c>
      <c r="D799" s="289" t="s">
        <v>159</v>
      </c>
      <c r="E799" s="289" t="s">
        <v>107</v>
      </c>
      <c r="F799" s="464" t="s">
        <v>160</v>
      </c>
      <c r="G799" s="317">
        <v>28000</v>
      </c>
      <c r="H799" s="446">
        <v>25630</v>
      </c>
      <c r="I799" s="446">
        <v>2370</v>
      </c>
      <c r="J799" s="370"/>
      <c r="K799" s="370">
        <v>28000</v>
      </c>
      <c r="L799" s="446">
        <v>25630</v>
      </c>
      <c r="M799" s="996"/>
      <c r="N799" s="370"/>
      <c r="O799" s="370">
        <v>5.04</v>
      </c>
      <c r="P799" s="370">
        <v>5.04</v>
      </c>
      <c r="Q799" s="370"/>
      <c r="R799" s="370"/>
      <c r="S799" s="370">
        <f t="shared" ref="S799:S844" si="378">SUM(T799:V799)</f>
        <v>9130</v>
      </c>
      <c r="T799" s="370">
        <v>8480</v>
      </c>
      <c r="U799" s="370">
        <v>650</v>
      </c>
      <c r="V799" s="370"/>
      <c r="W799" s="370">
        <f t="shared" ref="W799:W844" si="379">SUM(X799:Z799)</f>
        <v>5.04</v>
      </c>
      <c r="X799" s="370">
        <v>5.04</v>
      </c>
      <c r="Y799" s="370"/>
      <c r="Z799" s="370"/>
      <c r="AA799" s="370">
        <f t="shared" si="372"/>
        <v>8580.357</v>
      </c>
      <c r="AB799" s="370">
        <v>8480</v>
      </c>
      <c r="AC799" s="468">
        <v>100.357</v>
      </c>
      <c r="AD799" s="370"/>
      <c r="AE799" s="370">
        <f t="shared" si="373"/>
        <v>5.04</v>
      </c>
      <c r="AF799" s="370">
        <v>5.04</v>
      </c>
      <c r="AG799" s="370"/>
      <c r="AH799" s="370"/>
      <c r="AI799" s="370">
        <f t="shared" si="374"/>
        <v>9130</v>
      </c>
      <c r="AJ799" s="370">
        <v>8480</v>
      </c>
      <c r="AK799" s="370">
        <v>650</v>
      </c>
      <c r="AL799" s="370"/>
      <c r="AM799" s="370">
        <f t="shared" si="375"/>
        <v>16386</v>
      </c>
      <c r="AN799" s="370">
        <v>15280</v>
      </c>
      <c r="AO799" s="370">
        <v>1106</v>
      </c>
      <c r="AP799" s="370"/>
      <c r="AQ799" s="370">
        <f t="shared" si="376"/>
        <v>11614</v>
      </c>
      <c r="AR799" s="370">
        <v>10350</v>
      </c>
      <c r="AS799" s="370">
        <v>1264</v>
      </c>
      <c r="AT799" s="370"/>
      <c r="AU799" s="370"/>
      <c r="AV799" s="370">
        <f t="shared" si="377"/>
        <v>11614</v>
      </c>
      <c r="AW799" s="370">
        <v>10350</v>
      </c>
      <c r="AX799" s="370">
        <v>1264</v>
      </c>
      <c r="AY799" s="370"/>
      <c r="AZ799" s="370"/>
      <c r="BA799" s="210"/>
      <c r="BB799" s="210"/>
      <c r="BC799" s="210"/>
      <c r="BD799" s="210">
        <f t="shared" si="371"/>
        <v>10350</v>
      </c>
      <c r="BE799" s="897">
        <f t="shared" si="364"/>
        <v>7256</v>
      </c>
      <c r="BF799" s="211">
        <v>2022</v>
      </c>
      <c r="BG799" s="211" t="s">
        <v>2324</v>
      </c>
      <c r="BH799" s="211" t="s">
        <v>2327</v>
      </c>
      <c r="BI799" s="392"/>
    </row>
    <row r="800" spans="1:61" s="224" customFormat="1" ht="75">
      <c r="A800" s="444" t="s">
        <v>60</v>
      </c>
      <c r="B800" s="366" t="s">
        <v>161</v>
      </c>
      <c r="C800" s="289" t="s">
        <v>158</v>
      </c>
      <c r="D800" s="289" t="s">
        <v>162</v>
      </c>
      <c r="E800" s="289" t="s">
        <v>107</v>
      </c>
      <c r="F800" s="464" t="s">
        <v>163</v>
      </c>
      <c r="G800" s="317">
        <v>28500</v>
      </c>
      <c r="H800" s="469">
        <v>26116</v>
      </c>
      <c r="I800" s="469">
        <v>2384</v>
      </c>
      <c r="J800" s="370"/>
      <c r="K800" s="370">
        <v>28500</v>
      </c>
      <c r="L800" s="469">
        <v>26116</v>
      </c>
      <c r="M800" s="996"/>
      <c r="N800" s="370"/>
      <c r="O800" s="370"/>
      <c r="P800" s="370"/>
      <c r="Q800" s="370"/>
      <c r="R800" s="370"/>
      <c r="S800" s="370">
        <f t="shared" si="378"/>
        <v>9300</v>
      </c>
      <c r="T800" s="370">
        <v>8650</v>
      </c>
      <c r="U800" s="370">
        <v>650</v>
      </c>
      <c r="V800" s="370"/>
      <c r="W800" s="370">
        <f t="shared" si="379"/>
        <v>0</v>
      </c>
      <c r="X800" s="370"/>
      <c r="Y800" s="370"/>
      <c r="Z800" s="370"/>
      <c r="AA800" s="370">
        <f t="shared" si="372"/>
        <v>9300</v>
      </c>
      <c r="AB800" s="370">
        <v>8650</v>
      </c>
      <c r="AC800" s="370">
        <v>650</v>
      </c>
      <c r="AD800" s="370"/>
      <c r="AE800" s="370">
        <f t="shared" si="373"/>
        <v>0</v>
      </c>
      <c r="AF800" s="370"/>
      <c r="AG800" s="370"/>
      <c r="AH800" s="370"/>
      <c r="AI800" s="370">
        <f t="shared" si="374"/>
        <v>9300</v>
      </c>
      <c r="AJ800" s="370">
        <v>8650</v>
      </c>
      <c r="AK800" s="370">
        <v>650</v>
      </c>
      <c r="AL800" s="370"/>
      <c r="AM800" s="370">
        <f t="shared" si="375"/>
        <v>16658</v>
      </c>
      <c r="AN800" s="370">
        <v>15550</v>
      </c>
      <c r="AO800" s="370">
        <v>1108</v>
      </c>
      <c r="AP800" s="370"/>
      <c r="AQ800" s="370">
        <f t="shared" si="376"/>
        <v>11842</v>
      </c>
      <c r="AR800" s="370">
        <v>10566</v>
      </c>
      <c r="AS800" s="370">
        <v>1276</v>
      </c>
      <c r="AT800" s="370"/>
      <c r="AU800" s="370"/>
      <c r="AV800" s="370">
        <f t="shared" si="377"/>
        <v>11842</v>
      </c>
      <c r="AW800" s="370">
        <v>10566</v>
      </c>
      <c r="AX800" s="370">
        <v>1276</v>
      </c>
      <c r="AY800" s="370"/>
      <c r="AZ800" s="370"/>
      <c r="BA800" s="210"/>
      <c r="BB800" s="210"/>
      <c r="BC800" s="210"/>
      <c r="BD800" s="210">
        <f t="shared" si="371"/>
        <v>10566</v>
      </c>
      <c r="BE800" s="897">
        <f t="shared" si="364"/>
        <v>7358</v>
      </c>
      <c r="BF800" s="211">
        <v>2022</v>
      </c>
      <c r="BG800" s="211" t="s">
        <v>2324</v>
      </c>
      <c r="BH800" s="211" t="s">
        <v>2327</v>
      </c>
      <c r="BI800" s="392"/>
    </row>
    <row r="801" spans="1:61" s="213" customFormat="1" ht="75">
      <c r="A801" s="444" t="s">
        <v>164</v>
      </c>
      <c r="B801" s="366" t="s">
        <v>165</v>
      </c>
      <c r="C801" s="289" t="s">
        <v>166</v>
      </c>
      <c r="D801" s="289" t="s">
        <v>167</v>
      </c>
      <c r="E801" s="289" t="s">
        <v>107</v>
      </c>
      <c r="F801" s="464" t="s">
        <v>168</v>
      </c>
      <c r="G801" s="317">
        <v>35000</v>
      </c>
      <c r="H801" s="469">
        <v>31564</v>
      </c>
      <c r="I801" s="469">
        <v>3436</v>
      </c>
      <c r="J801" s="465"/>
      <c r="K801" s="370">
        <v>35000</v>
      </c>
      <c r="L801" s="469">
        <v>31564</v>
      </c>
      <c r="M801" s="1019"/>
      <c r="N801" s="465"/>
      <c r="O801" s="465"/>
      <c r="P801" s="465"/>
      <c r="Q801" s="465"/>
      <c r="R801" s="465"/>
      <c r="S801" s="370">
        <f t="shared" si="378"/>
        <v>11265</v>
      </c>
      <c r="T801" s="370">
        <v>10320</v>
      </c>
      <c r="U801" s="465">
        <v>945</v>
      </c>
      <c r="V801" s="465"/>
      <c r="W801" s="465">
        <f t="shared" si="379"/>
        <v>0</v>
      </c>
      <c r="X801" s="465"/>
      <c r="Y801" s="465"/>
      <c r="Z801" s="465"/>
      <c r="AA801" s="370">
        <f t="shared" si="372"/>
        <v>8317.4217150000004</v>
      </c>
      <c r="AB801" s="370">
        <v>8317.4217150000004</v>
      </c>
      <c r="AC801" s="465"/>
      <c r="AD801" s="465"/>
      <c r="AE801" s="370">
        <f t="shared" si="373"/>
        <v>0</v>
      </c>
      <c r="AF801" s="465"/>
      <c r="AG801" s="465"/>
      <c r="AH801" s="465"/>
      <c r="AI801" s="370">
        <f t="shared" si="374"/>
        <v>11265</v>
      </c>
      <c r="AJ801" s="370">
        <v>10320</v>
      </c>
      <c r="AK801" s="370">
        <v>945</v>
      </c>
      <c r="AL801" s="465"/>
      <c r="AM801" s="370">
        <f t="shared" si="375"/>
        <v>20557</v>
      </c>
      <c r="AN801" s="370">
        <v>18951</v>
      </c>
      <c r="AO801" s="465">
        <v>1606</v>
      </c>
      <c r="AP801" s="465"/>
      <c r="AQ801" s="370">
        <f t="shared" si="376"/>
        <v>14443</v>
      </c>
      <c r="AR801" s="370">
        <v>12613</v>
      </c>
      <c r="AS801" s="370">
        <v>1830</v>
      </c>
      <c r="AT801" s="465"/>
      <c r="AU801" s="465"/>
      <c r="AV801" s="370">
        <f t="shared" si="377"/>
        <v>14443</v>
      </c>
      <c r="AW801" s="370">
        <v>12613</v>
      </c>
      <c r="AX801" s="370">
        <v>1830</v>
      </c>
      <c r="AY801" s="465"/>
      <c r="AZ801" s="465"/>
      <c r="BA801" s="466"/>
      <c r="BB801" s="466"/>
      <c r="BC801" s="466"/>
      <c r="BD801" s="210">
        <f t="shared" si="371"/>
        <v>12613</v>
      </c>
      <c r="BE801" s="943">
        <f t="shared" si="364"/>
        <v>9292</v>
      </c>
      <c r="BF801" s="211">
        <v>2022</v>
      </c>
      <c r="BG801" s="211" t="s">
        <v>2324</v>
      </c>
      <c r="BH801" s="211" t="s">
        <v>2327</v>
      </c>
      <c r="BI801" s="467"/>
    </row>
    <row r="802" spans="1:61" s="501" customFormat="1" ht="78.75" hidden="1">
      <c r="A802" s="638" t="s">
        <v>169</v>
      </c>
      <c r="B802" s="609" t="s">
        <v>170</v>
      </c>
      <c r="C802" s="555" t="s">
        <v>171</v>
      </c>
      <c r="D802" s="555" t="s">
        <v>172</v>
      </c>
      <c r="E802" s="555" t="s">
        <v>116</v>
      </c>
      <c r="F802" s="671" t="s">
        <v>173</v>
      </c>
      <c r="G802" s="548">
        <v>31337</v>
      </c>
      <c r="H802" s="640">
        <v>28488</v>
      </c>
      <c r="I802" s="640">
        <v>2849</v>
      </c>
      <c r="J802" s="604"/>
      <c r="K802" s="604">
        <v>31337</v>
      </c>
      <c r="L802" s="640">
        <v>28488</v>
      </c>
      <c r="M802" s="999"/>
      <c r="N802" s="604"/>
      <c r="O802" s="604"/>
      <c r="P802" s="604"/>
      <c r="Q802" s="604"/>
      <c r="R802" s="604"/>
      <c r="S802" s="604">
        <f t="shared" si="378"/>
        <v>3850</v>
      </c>
      <c r="T802" s="604">
        <v>3850</v>
      </c>
      <c r="U802" s="604"/>
      <c r="V802" s="604"/>
      <c r="W802" s="604">
        <f t="shared" si="379"/>
        <v>0</v>
      </c>
      <c r="X802" s="604"/>
      <c r="Y802" s="604"/>
      <c r="Z802" s="604"/>
      <c r="AA802" s="604">
        <f t="shared" si="372"/>
        <v>3802.77907</v>
      </c>
      <c r="AB802" s="604">
        <v>3802.77907</v>
      </c>
      <c r="AC802" s="604"/>
      <c r="AD802" s="604"/>
      <c r="AE802" s="604">
        <f t="shared" si="373"/>
        <v>0</v>
      </c>
      <c r="AF802" s="604"/>
      <c r="AG802" s="604"/>
      <c r="AH802" s="604"/>
      <c r="AI802" s="604">
        <f t="shared" si="374"/>
        <v>3850</v>
      </c>
      <c r="AJ802" s="604">
        <v>3850</v>
      </c>
      <c r="AK802" s="604">
        <v>0</v>
      </c>
      <c r="AL802" s="604"/>
      <c r="AM802" s="604">
        <f t="shared" si="375"/>
        <v>3850</v>
      </c>
      <c r="AN802" s="604">
        <v>3850</v>
      </c>
      <c r="AO802" s="604">
        <v>0</v>
      </c>
      <c r="AP802" s="604"/>
      <c r="AQ802" s="604">
        <f t="shared" si="376"/>
        <v>27487</v>
      </c>
      <c r="AR802" s="604">
        <v>24638</v>
      </c>
      <c r="AS802" s="604">
        <v>2849</v>
      </c>
      <c r="AT802" s="604"/>
      <c r="AU802" s="604"/>
      <c r="AV802" s="604">
        <f t="shared" si="377"/>
        <v>27487</v>
      </c>
      <c r="AW802" s="604">
        <v>24638</v>
      </c>
      <c r="AX802" s="604">
        <v>2849</v>
      </c>
      <c r="AY802" s="604"/>
      <c r="AZ802" s="604"/>
      <c r="BA802" s="497"/>
      <c r="BB802" s="497"/>
      <c r="BC802" s="497"/>
      <c r="BD802" s="497"/>
      <c r="BE802" s="899">
        <f t="shared" si="364"/>
        <v>0</v>
      </c>
      <c r="BF802" s="499">
        <v>2023</v>
      </c>
      <c r="BG802" s="499" t="s">
        <v>2322</v>
      </c>
      <c r="BH802" s="499" t="s">
        <v>2327</v>
      </c>
      <c r="BI802" s="641"/>
    </row>
    <row r="803" spans="1:61" s="501" customFormat="1" ht="75" hidden="1">
      <c r="A803" s="638" t="s">
        <v>174</v>
      </c>
      <c r="B803" s="609" t="s">
        <v>175</v>
      </c>
      <c r="C803" s="555" t="s">
        <v>176</v>
      </c>
      <c r="D803" s="555" t="s">
        <v>177</v>
      </c>
      <c r="E803" s="555" t="s">
        <v>116</v>
      </c>
      <c r="F803" s="671" t="s">
        <v>178</v>
      </c>
      <c r="G803" s="548">
        <v>18924</v>
      </c>
      <c r="H803" s="640">
        <v>17204</v>
      </c>
      <c r="I803" s="640">
        <v>1720</v>
      </c>
      <c r="J803" s="604"/>
      <c r="K803" s="604">
        <v>18924</v>
      </c>
      <c r="L803" s="640">
        <v>17204</v>
      </c>
      <c r="M803" s="999"/>
      <c r="N803" s="604"/>
      <c r="O803" s="604"/>
      <c r="P803" s="604"/>
      <c r="Q803" s="604"/>
      <c r="R803" s="604"/>
      <c r="S803" s="604">
        <f t="shared" si="378"/>
        <v>2330</v>
      </c>
      <c r="T803" s="604">
        <v>2330</v>
      </c>
      <c r="U803" s="604"/>
      <c r="V803" s="604"/>
      <c r="W803" s="604">
        <f t="shared" si="379"/>
        <v>0</v>
      </c>
      <c r="X803" s="604"/>
      <c r="Y803" s="604"/>
      <c r="Z803" s="604"/>
      <c r="AA803" s="604">
        <f t="shared" si="372"/>
        <v>275</v>
      </c>
      <c r="AB803" s="604">
        <v>275</v>
      </c>
      <c r="AC803" s="604"/>
      <c r="AD803" s="604"/>
      <c r="AE803" s="604">
        <f t="shared" si="373"/>
        <v>0</v>
      </c>
      <c r="AF803" s="604"/>
      <c r="AG803" s="604"/>
      <c r="AH803" s="604"/>
      <c r="AI803" s="604">
        <f t="shared" si="374"/>
        <v>2330</v>
      </c>
      <c r="AJ803" s="604">
        <v>2330</v>
      </c>
      <c r="AK803" s="604">
        <v>0</v>
      </c>
      <c r="AL803" s="604"/>
      <c r="AM803" s="604">
        <f t="shared" si="375"/>
        <v>2330</v>
      </c>
      <c r="AN803" s="604">
        <v>2330</v>
      </c>
      <c r="AO803" s="604">
        <v>0</v>
      </c>
      <c r="AP803" s="604"/>
      <c r="AQ803" s="604">
        <f t="shared" si="376"/>
        <v>16594</v>
      </c>
      <c r="AR803" s="604">
        <v>14874</v>
      </c>
      <c r="AS803" s="604">
        <v>1720</v>
      </c>
      <c r="AT803" s="604"/>
      <c r="AU803" s="604"/>
      <c r="AV803" s="604">
        <f t="shared" si="377"/>
        <v>16594</v>
      </c>
      <c r="AW803" s="604">
        <v>14874</v>
      </c>
      <c r="AX803" s="604">
        <v>1720</v>
      </c>
      <c r="AY803" s="604"/>
      <c r="AZ803" s="604"/>
      <c r="BA803" s="497"/>
      <c r="BB803" s="497"/>
      <c r="BC803" s="497"/>
      <c r="BD803" s="497"/>
      <c r="BE803" s="899">
        <f t="shared" si="364"/>
        <v>0</v>
      </c>
      <c r="BF803" s="499">
        <v>2023</v>
      </c>
      <c r="BG803" s="499" t="s">
        <v>2322</v>
      </c>
      <c r="BH803" s="499" t="s">
        <v>2327</v>
      </c>
      <c r="BI803" s="641"/>
    </row>
    <row r="804" spans="1:61" s="501" customFormat="1" ht="75" hidden="1">
      <c r="A804" s="638" t="s">
        <v>179</v>
      </c>
      <c r="B804" s="609" t="s">
        <v>180</v>
      </c>
      <c r="C804" s="555" t="s">
        <v>154</v>
      </c>
      <c r="D804" s="555" t="s">
        <v>181</v>
      </c>
      <c r="E804" s="555" t="s">
        <v>116</v>
      </c>
      <c r="F804" s="671" t="s">
        <v>182</v>
      </c>
      <c r="G804" s="548">
        <v>26291</v>
      </c>
      <c r="H804" s="640">
        <v>23901</v>
      </c>
      <c r="I804" s="640">
        <v>2390</v>
      </c>
      <c r="J804" s="604"/>
      <c r="K804" s="604">
        <v>26291</v>
      </c>
      <c r="L804" s="640">
        <v>23901</v>
      </c>
      <c r="M804" s="999"/>
      <c r="N804" s="604"/>
      <c r="O804" s="604"/>
      <c r="P804" s="604"/>
      <c r="Q804" s="604"/>
      <c r="R804" s="604"/>
      <c r="S804" s="604">
        <f t="shared" si="378"/>
        <v>3230</v>
      </c>
      <c r="T804" s="604">
        <v>3230</v>
      </c>
      <c r="U804" s="604"/>
      <c r="V804" s="604"/>
      <c r="W804" s="604">
        <f t="shared" si="379"/>
        <v>0</v>
      </c>
      <c r="X804" s="604"/>
      <c r="Y804" s="604"/>
      <c r="Z804" s="604"/>
      <c r="AA804" s="604">
        <f t="shared" si="372"/>
        <v>3225.6610000000001</v>
      </c>
      <c r="AB804" s="604">
        <v>3225.6610000000001</v>
      </c>
      <c r="AC804" s="604"/>
      <c r="AD804" s="604"/>
      <c r="AE804" s="604">
        <f t="shared" si="373"/>
        <v>0</v>
      </c>
      <c r="AF804" s="604"/>
      <c r="AG804" s="604"/>
      <c r="AH804" s="604"/>
      <c r="AI804" s="604">
        <f t="shared" si="374"/>
        <v>3230</v>
      </c>
      <c r="AJ804" s="604">
        <v>3230</v>
      </c>
      <c r="AK804" s="604">
        <v>0</v>
      </c>
      <c r="AL804" s="604"/>
      <c r="AM804" s="604">
        <f t="shared" si="375"/>
        <v>3230</v>
      </c>
      <c r="AN804" s="604">
        <v>3230</v>
      </c>
      <c r="AO804" s="604">
        <v>0</v>
      </c>
      <c r="AP804" s="604"/>
      <c r="AQ804" s="604">
        <f t="shared" si="376"/>
        <v>23061</v>
      </c>
      <c r="AR804" s="604">
        <v>20671</v>
      </c>
      <c r="AS804" s="604">
        <v>2390</v>
      </c>
      <c r="AT804" s="604"/>
      <c r="AU804" s="604"/>
      <c r="AV804" s="604">
        <f t="shared" si="377"/>
        <v>23061</v>
      </c>
      <c r="AW804" s="604">
        <v>20671</v>
      </c>
      <c r="AX804" s="604">
        <v>2390</v>
      </c>
      <c r="AY804" s="604"/>
      <c r="AZ804" s="604"/>
      <c r="BA804" s="497"/>
      <c r="BB804" s="497"/>
      <c r="BC804" s="497"/>
      <c r="BD804" s="497"/>
      <c r="BE804" s="899">
        <f t="shared" si="364"/>
        <v>0</v>
      </c>
      <c r="BF804" s="499">
        <v>2023</v>
      </c>
      <c r="BG804" s="499" t="s">
        <v>2322</v>
      </c>
      <c r="BH804" s="499" t="s">
        <v>2327</v>
      </c>
      <c r="BI804" s="641"/>
    </row>
    <row r="805" spans="1:61" s="665" customFormat="1" ht="75" hidden="1">
      <c r="A805" s="638" t="s">
        <v>183</v>
      </c>
      <c r="B805" s="609" t="s">
        <v>184</v>
      </c>
      <c r="C805" s="555" t="s">
        <v>185</v>
      </c>
      <c r="D805" s="555" t="s">
        <v>186</v>
      </c>
      <c r="E805" s="555" t="s">
        <v>116</v>
      </c>
      <c r="F805" s="671" t="s">
        <v>187</v>
      </c>
      <c r="G805" s="548">
        <v>19620</v>
      </c>
      <c r="H805" s="640">
        <v>17836</v>
      </c>
      <c r="I805" s="640">
        <v>1784</v>
      </c>
      <c r="J805" s="672"/>
      <c r="K805" s="604">
        <v>19620</v>
      </c>
      <c r="L805" s="640">
        <v>17836</v>
      </c>
      <c r="M805" s="1020"/>
      <c r="N805" s="672"/>
      <c r="O805" s="672"/>
      <c r="P805" s="672"/>
      <c r="Q805" s="672"/>
      <c r="R805" s="672"/>
      <c r="S805" s="604">
        <f t="shared" si="378"/>
        <v>2410</v>
      </c>
      <c r="T805" s="604">
        <v>2410</v>
      </c>
      <c r="U805" s="672"/>
      <c r="V805" s="672"/>
      <c r="W805" s="672">
        <f t="shared" si="379"/>
        <v>0</v>
      </c>
      <c r="X805" s="672"/>
      <c r="Y805" s="672"/>
      <c r="Z805" s="672"/>
      <c r="AA805" s="604">
        <f t="shared" si="372"/>
        <v>2410</v>
      </c>
      <c r="AB805" s="604">
        <v>2410</v>
      </c>
      <c r="AC805" s="672"/>
      <c r="AD805" s="672"/>
      <c r="AE805" s="604">
        <f t="shared" si="373"/>
        <v>0</v>
      </c>
      <c r="AF805" s="672"/>
      <c r="AG805" s="672"/>
      <c r="AH805" s="672"/>
      <c r="AI805" s="604">
        <f t="shared" si="374"/>
        <v>2410</v>
      </c>
      <c r="AJ805" s="604">
        <v>2410</v>
      </c>
      <c r="AK805" s="604">
        <v>0</v>
      </c>
      <c r="AL805" s="672"/>
      <c r="AM805" s="604">
        <f t="shared" si="375"/>
        <v>2410</v>
      </c>
      <c r="AN805" s="604">
        <v>2410</v>
      </c>
      <c r="AO805" s="672">
        <v>0</v>
      </c>
      <c r="AP805" s="672"/>
      <c r="AQ805" s="604">
        <f t="shared" si="376"/>
        <v>17210</v>
      </c>
      <c r="AR805" s="604">
        <v>15426</v>
      </c>
      <c r="AS805" s="604">
        <v>1784</v>
      </c>
      <c r="AT805" s="672"/>
      <c r="AU805" s="672"/>
      <c r="AV805" s="604">
        <f t="shared" si="377"/>
        <v>17210</v>
      </c>
      <c r="AW805" s="604">
        <v>15426</v>
      </c>
      <c r="AX805" s="604">
        <v>1784</v>
      </c>
      <c r="AY805" s="672"/>
      <c r="AZ805" s="672"/>
      <c r="BA805" s="673"/>
      <c r="BB805" s="673"/>
      <c r="BC805" s="673"/>
      <c r="BD805" s="673"/>
      <c r="BE805" s="944">
        <f t="shared" si="364"/>
        <v>0</v>
      </c>
      <c r="BF805" s="499">
        <v>2023</v>
      </c>
      <c r="BG805" s="499" t="s">
        <v>2322</v>
      </c>
      <c r="BH805" s="499" t="s">
        <v>2327</v>
      </c>
      <c r="BI805" s="674"/>
    </row>
    <row r="806" spans="1:61" s="501" customFormat="1" ht="75" hidden="1">
      <c r="A806" s="638" t="s">
        <v>188</v>
      </c>
      <c r="B806" s="609" t="s">
        <v>189</v>
      </c>
      <c r="C806" s="555" t="s">
        <v>185</v>
      </c>
      <c r="D806" s="555" t="s">
        <v>147</v>
      </c>
      <c r="E806" s="555" t="s">
        <v>116</v>
      </c>
      <c r="F806" s="671" t="s">
        <v>190</v>
      </c>
      <c r="G806" s="548">
        <v>25071</v>
      </c>
      <c r="H806" s="640">
        <v>22792</v>
      </c>
      <c r="I806" s="640">
        <v>2279</v>
      </c>
      <c r="J806" s="604"/>
      <c r="K806" s="604">
        <v>25071</v>
      </c>
      <c r="L806" s="640">
        <v>22792</v>
      </c>
      <c r="M806" s="999"/>
      <c r="N806" s="604"/>
      <c r="O806" s="604"/>
      <c r="P806" s="604"/>
      <c r="Q806" s="604"/>
      <c r="R806" s="604"/>
      <c r="S806" s="604">
        <f t="shared" si="378"/>
        <v>3132</v>
      </c>
      <c r="T806" s="604">
        <v>3132</v>
      </c>
      <c r="U806" s="604"/>
      <c r="V806" s="604"/>
      <c r="W806" s="604">
        <f t="shared" si="379"/>
        <v>0</v>
      </c>
      <c r="X806" s="604"/>
      <c r="Y806" s="604"/>
      <c r="Z806" s="604"/>
      <c r="AA806" s="604">
        <f t="shared" si="372"/>
        <v>3110.0120000000002</v>
      </c>
      <c r="AB806" s="604">
        <v>3110.0120000000002</v>
      </c>
      <c r="AC806" s="604"/>
      <c r="AD806" s="604"/>
      <c r="AE806" s="604">
        <f t="shared" si="373"/>
        <v>0</v>
      </c>
      <c r="AF806" s="604"/>
      <c r="AG806" s="604"/>
      <c r="AH806" s="604"/>
      <c r="AI806" s="604">
        <f t="shared" si="374"/>
        <v>3132</v>
      </c>
      <c r="AJ806" s="604">
        <v>3132</v>
      </c>
      <c r="AK806" s="604">
        <v>0</v>
      </c>
      <c r="AL806" s="604"/>
      <c r="AM806" s="604">
        <f t="shared" si="375"/>
        <v>3132</v>
      </c>
      <c r="AN806" s="604">
        <v>3132</v>
      </c>
      <c r="AO806" s="604">
        <v>0</v>
      </c>
      <c r="AP806" s="604"/>
      <c r="AQ806" s="604">
        <f t="shared" si="376"/>
        <v>21939</v>
      </c>
      <c r="AR806" s="604">
        <v>19660</v>
      </c>
      <c r="AS806" s="604">
        <v>2279</v>
      </c>
      <c r="AT806" s="604"/>
      <c r="AU806" s="604"/>
      <c r="AV806" s="604">
        <f t="shared" si="377"/>
        <v>21939</v>
      </c>
      <c r="AW806" s="604">
        <v>19660</v>
      </c>
      <c r="AX806" s="604">
        <v>2279</v>
      </c>
      <c r="AY806" s="604"/>
      <c r="AZ806" s="604"/>
      <c r="BA806" s="497"/>
      <c r="BB806" s="497"/>
      <c r="BC806" s="497"/>
      <c r="BD806" s="497"/>
      <c r="BE806" s="899">
        <f t="shared" si="364"/>
        <v>0</v>
      </c>
      <c r="BF806" s="499">
        <v>2023</v>
      </c>
      <c r="BG806" s="499" t="s">
        <v>2322</v>
      </c>
      <c r="BH806" s="499" t="s">
        <v>2327</v>
      </c>
      <c r="BI806" s="641"/>
    </row>
    <row r="807" spans="1:61" s="28" customFormat="1" ht="18.75" hidden="1">
      <c r="A807" s="37" t="s">
        <v>74</v>
      </c>
      <c r="B807" s="38" t="s">
        <v>45</v>
      </c>
      <c r="C807" s="26"/>
      <c r="D807" s="26"/>
      <c r="E807" s="26"/>
      <c r="F807" s="91"/>
      <c r="G807" s="92">
        <f>G808+G812+G816+G819+G825+G830+G837</f>
        <v>85427.95</v>
      </c>
      <c r="H807" s="92">
        <f t="shared" ref="H807:BE807" si="380">H808+H812+H816+H819+H825+H830+H837</f>
        <v>85364</v>
      </c>
      <c r="I807" s="92">
        <f t="shared" si="380"/>
        <v>0</v>
      </c>
      <c r="J807" s="92">
        <f t="shared" si="380"/>
        <v>63.95</v>
      </c>
      <c r="K807" s="92">
        <f t="shared" si="380"/>
        <v>93414</v>
      </c>
      <c r="L807" s="92">
        <f t="shared" si="380"/>
        <v>85364</v>
      </c>
      <c r="M807" s="984">
        <f t="shared" si="380"/>
        <v>28291.929</v>
      </c>
      <c r="N807" s="92">
        <f t="shared" si="380"/>
        <v>14989.876</v>
      </c>
      <c r="O807" s="92">
        <f t="shared" si="380"/>
        <v>218.4849999999999</v>
      </c>
      <c r="P807" s="92">
        <f t="shared" si="380"/>
        <v>218.4849999999999</v>
      </c>
      <c r="Q807" s="92">
        <f t="shared" si="380"/>
        <v>0</v>
      </c>
      <c r="R807" s="92">
        <f t="shared" si="380"/>
        <v>0</v>
      </c>
      <c r="S807" s="92">
        <f t="shared" si="380"/>
        <v>20594</v>
      </c>
      <c r="T807" s="92">
        <f t="shared" si="380"/>
        <v>20594</v>
      </c>
      <c r="U807" s="92">
        <f t="shared" si="380"/>
        <v>0</v>
      </c>
      <c r="V807" s="92">
        <f t="shared" si="380"/>
        <v>0</v>
      </c>
      <c r="W807" s="92">
        <f t="shared" si="380"/>
        <v>987.82900000000006</v>
      </c>
      <c r="X807" s="92">
        <f t="shared" si="380"/>
        <v>987.82900000000006</v>
      </c>
      <c r="Y807" s="92">
        <f t="shared" si="380"/>
        <v>0</v>
      </c>
      <c r="Z807" s="92">
        <f t="shared" si="380"/>
        <v>0</v>
      </c>
      <c r="AA807" s="92">
        <f t="shared" si="380"/>
        <v>14810.142</v>
      </c>
      <c r="AB807" s="92">
        <f t="shared" si="380"/>
        <v>14810.142</v>
      </c>
      <c r="AC807" s="92">
        <f t="shared" si="380"/>
        <v>0</v>
      </c>
      <c r="AD807" s="92">
        <f t="shared" si="380"/>
        <v>0</v>
      </c>
      <c r="AE807" s="92">
        <f t="shared" si="380"/>
        <v>218.4849999999999</v>
      </c>
      <c r="AF807" s="92">
        <f t="shared" si="380"/>
        <v>218.4849999999999</v>
      </c>
      <c r="AG807" s="92">
        <f t="shared" si="380"/>
        <v>0</v>
      </c>
      <c r="AH807" s="92">
        <f t="shared" si="380"/>
        <v>0</v>
      </c>
      <c r="AI807" s="92">
        <f t="shared" si="380"/>
        <v>20594</v>
      </c>
      <c r="AJ807" s="92">
        <f t="shared" si="380"/>
        <v>20594</v>
      </c>
      <c r="AK807" s="92">
        <f t="shared" si="380"/>
        <v>0</v>
      </c>
      <c r="AL807" s="92">
        <f t="shared" si="380"/>
        <v>0</v>
      </c>
      <c r="AM807" s="92">
        <f t="shared" si="380"/>
        <v>35959</v>
      </c>
      <c r="AN807" s="92">
        <f t="shared" si="380"/>
        <v>35959</v>
      </c>
      <c r="AO807" s="92">
        <f t="shared" si="380"/>
        <v>0</v>
      </c>
      <c r="AP807" s="92">
        <f t="shared" si="380"/>
        <v>0</v>
      </c>
      <c r="AQ807" s="92">
        <f t="shared" si="380"/>
        <v>49405</v>
      </c>
      <c r="AR807" s="92">
        <f t="shared" si="380"/>
        <v>49405</v>
      </c>
      <c r="AS807" s="92">
        <f t="shared" si="380"/>
        <v>0</v>
      </c>
      <c r="AT807" s="92">
        <f t="shared" si="380"/>
        <v>0</v>
      </c>
      <c r="AU807" s="92">
        <f t="shared" si="380"/>
        <v>0</v>
      </c>
      <c r="AV807" s="92">
        <f t="shared" si="380"/>
        <v>35683.949999999997</v>
      </c>
      <c r="AW807" s="92">
        <f t="shared" si="380"/>
        <v>35683.949999999997</v>
      </c>
      <c r="AX807" s="92">
        <f t="shared" si="380"/>
        <v>0</v>
      </c>
      <c r="AY807" s="92">
        <f t="shared" si="380"/>
        <v>0</v>
      </c>
      <c r="AZ807" s="92">
        <f t="shared" si="380"/>
        <v>0</v>
      </c>
      <c r="BA807" s="92">
        <f t="shared" si="380"/>
        <v>0</v>
      </c>
      <c r="BB807" s="92">
        <f t="shared" si="380"/>
        <v>0</v>
      </c>
      <c r="BC807" s="92">
        <f t="shared" si="380"/>
        <v>0</v>
      </c>
      <c r="BD807" s="92">
        <f t="shared" si="380"/>
        <v>12005</v>
      </c>
      <c r="BE807" s="92">
        <f t="shared" si="380"/>
        <v>15365</v>
      </c>
      <c r="BF807" s="198"/>
      <c r="BG807" s="198"/>
      <c r="BH807" s="198"/>
      <c r="BI807" s="27"/>
    </row>
    <row r="808" spans="1:61" s="42" customFormat="1" hidden="1">
      <c r="A808" s="37" t="s">
        <v>46</v>
      </c>
      <c r="B808" s="48" t="s">
        <v>49</v>
      </c>
      <c r="C808" s="39"/>
      <c r="D808" s="39"/>
      <c r="E808" s="39"/>
      <c r="F808" s="104"/>
      <c r="G808" s="105">
        <f>SUM(G809:G811)</f>
        <v>7883</v>
      </c>
      <c r="H808" s="105">
        <f t="shared" ref="H808:BE808" si="381">SUM(H809:H811)</f>
        <v>7883</v>
      </c>
      <c r="I808" s="105">
        <f t="shared" si="381"/>
        <v>0</v>
      </c>
      <c r="J808" s="105">
        <f t="shared" si="381"/>
        <v>0</v>
      </c>
      <c r="K808" s="105">
        <f t="shared" si="381"/>
        <v>7883</v>
      </c>
      <c r="L808" s="105">
        <f t="shared" si="381"/>
        <v>7883</v>
      </c>
      <c r="M808" s="998">
        <f t="shared" si="381"/>
        <v>1433</v>
      </c>
      <c r="N808" s="105">
        <f t="shared" si="381"/>
        <v>14</v>
      </c>
      <c r="O808" s="105">
        <f t="shared" si="381"/>
        <v>0</v>
      </c>
      <c r="P808" s="105">
        <f t="shared" si="381"/>
        <v>0</v>
      </c>
      <c r="Q808" s="105">
        <f t="shared" si="381"/>
        <v>0</v>
      </c>
      <c r="R808" s="105">
        <f t="shared" si="381"/>
        <v>0</v>
      </c>
      <c r="S808" s="105">
        <f t="shared" si="381"/>
        <v>1902</v>
      </c>
      <c r="T808" s="105">
        <f t="shared" si="381"/>
        <v>1902</v>
      </c>
      <c r="U808" s="105">
        <f t="shared" si="381"/>
        <v>0</v>
      </c>
      <c r="V808" s="105">
        <f t="shared" si="381"/>
        <v>0</v>
      </c>
      <c r="W808" s="105">
        <f t="shared" si="381"/>
        <v>598.71100000000001</v>
      </c>
      <c r="X808" s="105">
        <f t="shared" si="381"/>
        <v>598.71100000000001</v>
      </c>
      <c r="Y808" s="105">
        <f t="shared" si="381"/>
        <v>0</v>
      </c>
      <c r="Z808" s="105">
        <f t="shared" si="381"/>
        <v>0</v>
      </c>
      <c r="AA808" s="105">
        <f t="shared" si="381"/>
        <v>858.38800000000003</v>
      </c>
      <c r="AB808" s="105">
        <f t="shared" si="381"/>
        <v>858.38800000000003</v>
      </c>
      <c r="AC808" s="105">
        <f t="shared" si="381"/>
        <v>0</v>
      </c>
      <c r="AD808" s="105">
        <f t="shared" si="381"/>
        <v>0</v>
      </c>
      <c r="AE808" s="105">
        <f t="shared" si="381"/>
        <v>0</v>
      </c>
      <c r="AF808" s="105">
        <f t="shared" si="381"/>
        <v>0</v>
      </c>
      <c r="AG808" s="105">
        <f t="shared" si="381"/>
        <v>0</v>
      </c>
      <c r="AH808" s="105">
        <f t="shared" si="381"/>
        <v>0</v>
      </c>
      <c r="AI808" s="105">
        <f t="shared" si="381"/>
        <v>1902</v>
      </c>
      <c r="AJ808" s="105">
        <f t="shared" si="381"/>
        <v>1902</v>
      </c>
      <c r="AK808" s="105">
        <f t="shared" si="381"/>
        <v>0</v>
      </c>
      <c r="AL808" s="105">
        <f t="shared" si="381"/>
        <v>0</v>
      </c>
      <c r="AM808" s="105">
        <f t="shared" si="381"/>
        <v>3321</v>
      </c>
      <c r="AN808" s="105">
        <f t="shared" si="381"/>
        <v>3321</v>
      </c>
      <c r="AO808" s="105">
        <f t="shared" si="381"/>
        <v>0</v>
      </c>
      <c r="AP808" s="105">
        <f t="shared" si="381"/>
        <v>0</v>
      </c>
      <c r="AQ808" s="105">
        <f t="shared" si="381"/>
        <v>4562</v>
      </c>
      <c r="AR808" s="105">
        <f t="shared" si="381"/>
        <v>4562</v>
      </c>
      <c r="AS808" s="105">
        <f t="shared" si="381"/>
        <v>0</v>
      </c>
      <c r="AT808" s="105">
        <f t="shared" si="381"/>
        <v>0</v>
      </c>
      <c r="AU808" s="105">
        <f t="shared" si="381"/>
        <v>0</v>
      </c>
      <c r="AV808" s="105">
        <f t="shared" si="381"/>
        <v>4562</v>
      </c>
      <c r="AW808" s="105">
        <f t="shared" si="381"/>
        <v>4562</v>
      </c>
      <c r="AX808" s="105">
        <f t="shared" si="381"/>
        <v>0</v>
      </c>
      <c r="AY808" s="105">
        <f t="shared" si="381"/>
        <v>0</v>
      </c>
      <c r="AZ808" s="105">
        <f t="shared" si="381"/>
        <v>0</v>
      </c>
      <c r="BA808" s="105">
        <f t="shared" si="381"/>
        <v>0</v>
      </c>
      <c r="BB808" s="105">
        <f t="shared" si="381"/>
        <v>0</v>
      </c>
      <c r="BC808" s="105">
        <f t="shared" si="381"/>
        <v>0</v>
      </c>
      <c r="BD808" s="105">
        <f t="shared" si="381"/>
        <v>896</v>
      </c>
      <c r="BE808" s="105">
        <f t="shared" si="381"/>
        <v>1419</v>
      </c>
      <c r="BF808" s="198"/>
      <c r="BG808" s="198"/>
      <c r="BH808" s="198"/>
      <c r="BI808" s="40"/>
    </row>
    <row r="809" spans="1:61" s="224" customFormat="1" ht="30">
      <c r="A809" s="470">
        <v>1</v>
      </c>
      <c r="B809" s="288" t="s">
        <v>2299</v>
      </c>
      <c r="C809" s="301" t="s">
        <v>2076</v>
      </c>
      <c r="D809" s="471"/>
      <c r="E809" s="395" t="s">
        <v>305</v>
      </c>
      <c r="F809" s="453" t="s">
        <v>2300</v>
      </c>
      <c r="G809" s="370">
        <f>+H809+I809+J809</f>
        <v>3017</v>
      </c>
      <c r="H809" s="472">
        <v>3017</v>
      </c>
      <c r="I809" s="465"/>
      <c r="J809" s="465"/>
      <c r="K809" s="370">
        <f t="shared" ref="K809:K811" si="382">+L809</f>
        <v>3017</v>
      </c>
      <c r="L809" s="472">
        <v>3017</v>
      </c>
      <c r="M809" s="1021">
        <v>1433</v>
      </c>
      <c r="N809" s="472">
        <v>14</v>
      </c>
      <c r="O809" s="472">
        <f>+P809+Q809+R809</f>
        <v>0</v>
      </c>
      <c r="P809" s="472"/>
      <c r="Q809" s="472"/>
      <c r="R809" s="472"/>
      <c r="S809" s="472">
        <f t="shared" si="378"/>
        <v>702</v>
      </c>
      <c r="T809" s="472">
        <v>702</v>
      </c>
      <c r="U809" s="472"/>
      <c r="V809" s="472"/>
      <c r="W809" s="472">
        <f t="shared" si="379"/>
        <v>598.71100000000001</v>
      </c>
      <c r="X809" s="472">
        <v>598.71100000000001</v>
      </c>
      <c r="Y809" s="472"/>
      <c r="Z809" s="472"/>
      <c r="AA809" s="472">
        <f t="shared" si="372"/>
        <v>13.869</v>
      </c>
      <c r="AB809" s="294">
        <v>13.869</v>
      </c>
      <c r="AC809" s="472"/>
      <c r="AD809" s="472"/>
      <c r="AE809" s="472">
        <f t="shared" si="373"/>
        <v>0</v>
      </c>
      <c r="AF809" s="472"/>
      <c r="AG809" s="472"/>
      <c r="AH809" s="472"/>
      <c r="AI809" s="472">
        <f t="shared" si="374"/>
        <v>702</v>
      </c>
      <c r="AJ809" s="472">
        <v>702</v>
      </c>
      <c r="AK809" s="472"/>
      <c r="AL809" s="472"/>
      <c r="AM809" s="472">
        <f t="shared" si="375"/>
        <v>2121</v>
      </c>
      <c r="AN809" s="472">
        <f>702+1419</f>
        <v>2121</v>
      </c>
      <c r="AO809" s="472"/>
      <c r="AP809" s="472"/>
      <c r="AQ809" s="472">
        <f t="shared" si="376"/>
        <v>896</v>
      </c>
      <c r="AR809" s="472">
        <f>+L809-AN809</f>
        <v>896</v>
      </c>
      <c r="AS809" s="472"/>
      <c r="AT809" s="472"/>
      <c r="AU809" s="472"/>
      <c r="AV809" s="370">
        <f t="shared" si="377"/>
        <v>896</v>
      </c>
      <c r="AW809" s="472">
        <f>+AR809</f>
        <v>896</v>
      </c>
      <c r="AX809" s="472"/>
      <c r="AY809" s="472"/>
      <c r="AZ809" s="472"/>
      <c r="BA809" s="473"/>
      <c r="BB809" s="473"/>
      <c r="BC809" s="473"/>
      <c r="BD809" s="210">
        <f>AW809</f>
        <v>896</v>
      </c>
      <c r="BE809" s="945">
        <f t="shared" si="364"/>
        <v>1419</v>
      </c>
      <c r="BF809" s="474">
        <v>2022</v>
      </c>
      <c r="BG809" s="474" t="s">
        <v>2324</v>
      </c>
      <c r="BH809" s="474" t="s">
        <v>2327</v>
      </c>
      <c r="BI809" s="475"/>
    </row>
    <row r="810" spans="1:61" s="501" customFormat="1" ht="25.5" hidden="1">
      <c r="A810" s="543" t="s">
        <v>48</v>
      </c>
      <c r="B810" s="602" t="s">
        <v>2301</v>
      </c>
      <c r="C810" s="675" t="s">
        <v>2081</v>
      </c>
      <c r="D810" s="603"/>
      <c r="E810" s="611" t="s">
        <v>237</v>
      </c>
      <c r="F810" s="558" t="s">
        <v>2302</v>
      </c>
      <c r="G810" s="604">
        <f>+H810+I810+J810</f>
        <v>2703</v>
      </c>
      <c r="H810" s="604">
        <v>2703</v>
      </c>
      <c r="I810" s="604"/>
      <c r="J810" s="604"/>
      <c r="K810" s="604">
        <f t="shared" si="382"/>
        <v>2703</v>
      </c>
      <c r="L810" s="604">
        <v>2703</v>
      </c>
      <c r="M810" s="999"/>
      <c r="N810" s="604"/>
      <c r="O810" s="604"/>
      <c r="P810" s="604"/>
      <c r="Q810" s="604"/>
      <c r="R810" s="604"/>
      <c r="S810" s="604">
        <f t="shared" si="378"/>
        <v>1200</v>
      </c>
      <c r="T810" s="604">
        <v>1200</v>
      </c>
      <c r="U810" s="604"/>
      <c r="V810" s="604"/>
      <c r="W810" s="604">
        <f t="shared" si="379"/>
        <v>0</v>
      </c>
      <c r="X810" s="604"/>
      <c r="Y810" s="604"/>
      <c r="Z810" s="604"/>
      <c r="AA810" s="649">
        <f t="shared" si="372"/>
        <v>844.51900000000001</v>
      </c>
      <c r="AB810" s="607">
        <v>844.51900000000001</v>
      </c>
      <c r="AC810" s="604"/>
      <c r="AD810" s="604"/>
      <c r="AE810" s="649">
        <f t="shared" si="373"/>
        <v>0</v>
      </c>
      <c r="AF810" s="604"/>
      <c r="AG810" s="604"/>
      <c r="AH810" s="604"/>
      <c r="AI810" s="649">
        <f t="shared" si="374"/>
        <v>1200</v>
      </c>
      <c r="AJ810" s="604">
        <v>1200</v>
      </c>
      <c r="AK810" s="604"/>
      <c r="AL810" s="604"/>
      <c r="AM810" s="649">
        <f t="shared" si="375"/>
        <v>1200</v>
      </c>
      <c r="AN810" s="604">
        <v>1200</v>
      </c>
      <c r="AO810" s="604"/>
      <c r="AP810" s="604"/>
      <c r="AQ810" s="649">
        <f t="shared" si="376"/>
        <v>1503</v>
      </c>
      <c r="AR810" s="649">
        <f>+L810-AN810</f>
        <v>1503</v>
      </c>
      <c r="AS810" s="604"/>
      <c r="AT810" s="604"/>
      <c r="AU810" s="604"/>
      <c r="AV810" s="604">
        <f t="shared" si="377"/>
        <v>1503</v>
      </c>
      <c r="AW810" s="649">
        <f>+AR810</f>
        <v>1503</v>
      </c>
      <c r="AX810" s="604"/>
      <c r="AY810" s="604"/>
      <c r="AZ810" s="604"/>
      <c r="BA810" s="497"/>
      <c r="BB810" s="497"/>
      <c r="BC810" s="497"/>
      <c r="BD810" s="497"/>
      <c r="BE810" s="899">
        <f t="shared" si="364"/>
        <v>0</v>
      </c>
      <c r="BF810" s="499">
        <v>2023</v>
      </c>
      <c r="BG810" s="499" t="s">
        <v>2322</v>
      </c>
      <c r="BH810" s="499" t="s">
        <v>2327</v>
      </c>
      <c r="BI810" s="551"/>
    </row>
    <row r="811" spans="1:61" s="739" customFormat="1" ht="25.5" hidden="1">
      <c r="A811" s="824" t="s">
        <v>50</v>
      </c>
      <c r="B811" s="77" t="s">
        <v>2303</v>
      </c>
      <c r="C811" s="83" t="s">
        <v>2076</v>
      </c>
      <c r="D811" s="814"/>
      <c r="E811" s="835" t="s">
        <v>259</v>
      </c>
      <c r="F811" s="815"/>
      <c r="G811" s="816">
        <f>+H811+I811+J811</f>
        <v>2163</v>
      </c>
      <c r="H811" s="816">
        <v>2163</v>
      </c>
      <c r="I811" s="816"/>
      <c r="J811" s="816"/>
      <c r="K811" s="816">
        <f t="shared" si="382"/>
        <v>2163</v>
      </c>
      <c r="L811" s="816">
        <v>2163</v>
      </c>
      <c r="M811" s="1000"/>
      <c r="N811" s="816"/>
      <c r="O811" s="816"/>
      <c r="P811" s="816"/>
      <c r="Q811" s="816"/>
      <c r="R811" s="816"/>
      <c r="S811" s="816">
        <f t="shared" si="378"/>
        <v>0</v>
      </c>
      <c r="T811" s="816"/>
      <c r="U811" s="816"/>
      <c r="V811" s="816"/>
      <c r="W811" s="816">
        <f t="shared" si="379"/>
        <v>0</v>
      </c>
      <c r="X811" s="816"/>
      <c r="Y811" s="816"/>
      <c r="Z811" s="816"/>
      <c r="AA811" s="816">
        <f t="shared" si="372"/>
        <v>0</v>
      </c>
      <c r="AB811" s="816"/>
      <c r="AC811" s="816"/>
      <c r="AD811" s="816"/>
      <c r="AE811" s="816">
        <f t="shared" si="373"/>
        <v>0</v>
      </c>
      <c r="AF811" s="816"/>
      <c r="AG811" s="816"/>
      <c r="AH811" s="816"/>
      <c r="AI811" s="816">
        <f t="shared" si="374"/>
        <v>0</v>
      </c>
      <c r="AJ811" s="816"/>
      <c r="AK811" s="816"/>
      <c r="AL811" s="816"/>
      <c r="AM811" s="816">
        <f t="shared" si="375"/>
        <v>0</v>
      </c>
      <c r="AN811" s="816"/>
      <c r="AO811" s="816"/>
      <c r="AP811" s="816"/>
      <c r="AQ811" s="827">
        <f t="shared" si="376"/>
        <v>2163</v>
      </c>
      <c r="AR811" s="827">
        <f>+L811-AN811</f>
        <v>2163</v>
      </c>
      <c r="AS811" s="816"/>
      <c r="AT811" s="816"/>
      <c r="AU811" s="816"/>
      <c r="AV811" s="816">
        <f t="shared" si="377"/>
        <v>2163</v>
      </c>
      <c r="AW811" s="827">
        <f>+AR811</f>
        <v>2163</v>
      </c>
      <c r="AX811" s="816"/>
      <c r="AY811" s="816"/>
      <c r="AZ811" s="816"/>
      <c r="BA811" s="725"/>
      <c r="BB811" s="725"/>
      <c r="BC811" s="725"/>
      <c r="BD811" s="725"/>
      <c r="BE811" s="898">
        <f t="shared" si="364"/>
        <v>0</v>
      </c>
      <c r="BF811" s="727">
        <v>2024</v>
      </c>
      <c r="BG811" s="727" t="s">
        <v>2323</v>
      </c>
      <c r="BH811" s="727" t="s">
        <v>2327</v>
      </c>
      <c r="BI811" s="55"/>
    </row>
    <row r="812" spans="1:61" s="28" customFormat="1" ht="18.75" hidden="1">
      <c r="A812" s="37" t="s">
        <v>48</v>
      </c>
      <c r="B812" s="48" t="s">
        <v>51</v>
      </c>
      <c r="C812" s="26"/>
      <c r="D812" s="26"/>
      <c r="E812" s="26"/>
      <c r="F812" s="91"/>
      <c r="G812" s="92">
        <f>SUM(G813:G815)</f>
        <v>3900.95</v>
      </c>
      <c r="H812" s="92">
        <f t="shared" ref="H812:BE812" si="383">SUM(H813:H815)</f>
        <v>3837</v>
      </c>
      <c r="I812" s="92">
        <f t="shared" si="383"/>
        <v>0</v>
      </c>
      <c r="J812" s="92">
        <f t="shared" si="383"/>
        <v>63.95</v>
      </c>
      <c r="K812" s="92">
        <f t="shared" si="383"/>
        <v>3837</v>
      </c>
      <c r="L812" s="92">
        <f t="shared" si="383"/>
        <v>3837</v>
      </c>
      <c r="M812" s="984">
        <f t="shared" si="383"/>
        <v>691</v>
      </c>
      <c r="N812" s="92">
        <f t="shared" si="383"/>
        <v>171</v>
      </c>
      <c r="O812" s="92">
        <f t="shared" si="383"/>
        <v>0</v>
      </c>
      <c r="P812" s="92">
        <f t="shared" si="383"/>
        <v>0</v>
      </c>
      <c r="Q812" s="92">
        <f t="shared" si="383"/>
        <v>0</v>
      </c>
      <c r="R812" s="92">
        <f t="shared" si="383"/>
        <v>0</v>
      </c>
      <c r="S812" s="92">
        <f t="shared" si="383"/>
        <v>926</v>
      </c>
      <c r="T812" s="92">
        <f t="shared" si="383"/>
        <v>926</v>
      </c>
      <c r="U812" s="92">
        <f t="shared" si="383"/>
        <v>0</v>
      </c>
      <c r="V812" s="92">
        <f t="shared" si="383"/>
        <v>0</v>
      </c>
      <c r="W812" s="92">
        <f t="shared" si="383"/>
        <v>170.63300000000001</v>
      </c>
      <c r="X812" s="92">
        <f t="shared" si="383"/>
        <v>170.63300000000001</v>
      </c>
      <c r="Y812" s="92">
        <f t="shared" si="383"/>
        <v>0</v>
      </c>
      <c r="Z812" s="92">
        <f t="shared" si="383"/>
        <v>0</v>
      </c>
      <c r="AA812" s="92">
        <f t="shared" si="383"/>
        <v>596.56799999999998</v>
      </c>
      <c r="AB812" s="92">
        <f t="shared" si="383"/>
        <v>596.56799999999998</v>
      </c>
      <c r="AC812" s="92">
        <f t="shared" si="383"/>
        <v>0</v>
      </c>
      <c r="AD812" s="92">
        <f t="shared" si="383"/>
        <v>0</v>
      </c>
      <c r="AE812" s="92">
        <f t="shared" si="383"/>
        <v>0</v>
      </c>
      <c r="AF812" s="92">
        <f t="shared" si="383"/>
        <v>0</v>
      </c>
      <c r="AG812" s="92">
        <f t="shared" si="383"/>
        <v>0</v>
      </c>
      <c r="AH812" s="92">
        <f t="shared" si="383"/>
        <v>0</v>
      </c>
      <c r="AI812" s="92">
        <f t="shared" si="383"/>
        <v>926</v>
      </c>
      <c r="AJ812" s="92">
        <f t="shared" si="383"/>
        <v>926</v>
      </c>
      <c r="AK812" s="92">
        <f t="shared" si="383"/>
        <v>0</v>
      </c>
      <c r="AL812" s="92">
        <f t="shared" si="383"/>
        <v>0</v>
      </c>
      <c r="AM812" s="92">
        <f t="shared" si="383"/>
        <v>1617</v>
      </c>
      <c r="AN812" s="92">
        <f t="shared" si="383"/>
        <v>1617</v>
      </c>
      <c r="AO812" s="92">
        <f t="shared" si="383"/>
        <v>0</v>
      </c>
      <c r="AP812" s="92">
        <f t="shared" si="383"/>
        <v>0</v>
      </c>
      <c r="AQ812" s="92">
        <f t="shared" si="383"/>
        <v>2220</v>
      </c>
      <c r="AR812" s="92">
        <f t="shared" si="383"/>
        <v>2220</v>
      </c>
      <c r="AS812" s="92">
        <f t="shared" si="383"/>
        <v>0</v>
      </c>
      <c r="AT812" s="92">
        <f t="shared" si="383"/>
        <v>0</v>
      </c>
      <c r="AU812" s="92">
        <f t="shared" si="383"/>
        <v>0</v>
      </c>
      <c r="AV812" s="92">
        <f t="shared" si="383"/>
        <v>1581</v>
      </c>
      <c r="AW812" s="92">
        <f t="shared" si="383"/>
        <v>1581</v>
      </c>
      <c r="AX812" s="92">
        <f t="shared" si="383"/>
        <v>0</v>
      </c>
      <c r="AY812" s="92">
        <f t="shared" si="383"/>
        <v>0</v>
      </c>
      <c r="AZ812" s="92">
        <f t="shared" si="383"/>
        <v>0</v>
      </c>
      <c r="BA812" s="92">
        <f t="shared" si="383"/>
        <v>0</v>
      </c>
      <c r="BB812" s="92">
        <f t="shared" si="383"/>
        <v>0</v>
      </c>
      <c r="BC812" s="92">
        <f t="shared" si="383"/>
        <v>0</v>
      </c>
      <c r="BD812" s="92">
        <f t="shared" si="383"/>
        <v>0</v>
      </c>
      <c r="BE812" s="92">
        <f t="shared" si="383"/>
        <v>691</v>
      </c>
      <c r="BF812" s="198"/>
      <c r="BG812" s="198"/>
      <c r="BH812" s="198"/>
      <c r="BI812" s="27"/>
    </row>
    <row r="813" spans="1:61" s="236" customFormat="1" hidden="1">
      <c r="A813" s="387"/>
      <c r="B813" s="324" t="s">
        <v>2043</v>
      </c>
      <c r="C813" s="325" t="s">
        <v>1933</v>
      </c>
      <c r="D813" s="325">
        <v>1</v>
      </c>
      <c r="E813" s="325" t="s">
        <v>524</v>
      </c>
      <c r="F813" s="293" t="s">
        <v>2044</v>
      </c>
      <c r="G813" s="391">
        <f t="shared" ref="G813:G814" si="384">SUM(H813:J813)</f>
        <v>1342.95</v>
      </c>
      <c r="H813" s="317">
        <v>1279</v>
      </c>
      <c r="I813" s="317"/>
      <c r="J813" s="317">
        <v>63.95</v>
      </c>
      <c r="K813" s="370">
        <v>1279</v>
      </c>
      <c r="L813" s="370">
        <v>1279</v>
      </c>
      <c r="M813" s="996">
        <v>691</v>
      </c>
      <c r="N813" s="370">
        <v>171</v>
      </c>
      <c r="O813" s="391">
        <f t="shared" ref="O813:O814" si="385">SUM(P813:R813)</f>
        <v>0</v>
      </c>
      <c r="P813" s="317"/>
      <c r="Q813" s="370"/>
      <c r="R813" s="370"/>
      <c r="S813" s="370">
        <f t="shared" si="378"/>
        <v>588</v>
      </c>
      <c r="T813" s="317">
        <v>588</v>
      </c>
      <c r="U813" s="370"/>
      <c r="V813" s="370"/>
      <c r="W813" s="370">
        <f t="shared" si="379"/>
        <v>170.63300000000001</v>
      </c>
      <c r="X813" s="317">
        <v>170.63300000000001</v>
      </c>
      <c r="Y813" s="370"/>
      <c r="Z813" s="370"/>
      <c r="AA813" s="370">
        <f t="shared" si="372"/>
        <v>258.56799999999998</v>
      </c>
      <c r="AB813" s="317">
        <v>258.56799999999998</v>
      </c>
      <c r="AC813" s="370"/>
      <c r="AD813" s="370"/>
      <c r="AE813" s="370">
        <f t="shared" si="373"/>
        <v>0</v>
      </c>
      <c r="AF813" s="370"/>
      <c r="AG813" s="370"/>
      <c r="AH813" s="370"/>
      <c r="AI813" s="370">
        <f t="shared" si="374"/>
        <v>588</v>
      </c>
      <c r="AJ813" s="370">
        <v>588</v>
      </c>
      <c r="AK813" s="370"/>
      <c r="AL813" s="370"/>
      <c r="AM813" s="370">
        <f t="shared" si="375"/>
        <v>1279</v>
      </c>
      <c r="AN813" s="370">
        <v>1279</v>
      </c>
      <c r="AO813" s="370"/>
      <c r="AP813" s="370"/>
      <c r="AQ813" s="370">
        <f t="shared" si="376"/>
        <v>0</v>
      </c>
      <c r="AR813" s="370"/>
      <c r="AS813" s="370"/>
      <c r="AT813" s="370"/>
      <c r="AU813" s="370"/>
      <c r="AV813" s="370">
        <f t="shared" si="377"/>
        <v>0</v>
      </c>
      <c r="AW813" s="370"/>
      <c r="AX813" s="370"/>
      <c r="AY813" s="370"/>
      <c r="AZ813" s="370"/>
      <c r="BA813" s="210"/>
      <c r="BB813" s="210"/>
      <c r="BC813" s="210"/>
      <c r="BD813" s="210">
        <f>AW813</f>
        <v>0</v>
      </c>
      <c r="BE813" s="897">
        <f t="shared" si="364"/>
        <v>691</v>
      </c>
      <c r="BF813" s="211">
        <v>2022</v>
      </c>
      <c r="BG813" s="211" t="s">
        <v>910</v>
      </c>
      <c r="BH813" s="211"/>
      <c r="BI813" s="392"/>
    </row>
    <row r="814" spans="1:61" s="512" customFormat="1" ht="25.5">
      <c r="A814" s="654"/>
      <c r="B814" s="632" t="s">
        <v>2045</v>
      </c>
      <c r="C814" s="603" t="s">
        <v>1928</v>
      </c>
      <c r="D814" s="603">
        <v>1</v>
      </c>
      <c r="E814" s="603" t="s">
        <v>598</v>
      </c>
      <c r="F814" s="633" t="s">
        <v>2046</v>
      </c>
      <c r="G814" s="655">
        <f t="shared" si="384"/>
        <v>1279</v>
      </c>
      <c r="H814" s="548">
        <v>1279</v>
      </c>
      <c r="I814" s="655"/>
      <c r="J814" s="655"/>
      <c r="K814" s="604">
        <v>1279</v>
      </c>
      <c r="L814" s="604">
        <v>1279</v>
      </c>
      <c r="M814" s="999"/>
      <c r="N814" s="604"/>
      <c r="O814" s="655">
        <f t="shared" si="385"/>
        <v>0</v>
      </c>
      <c r="P814" s="655"/>
      <c r="Q814" s="604"/>
      <c r="R814" s="604"/>
      <c r="S814" s="604">
        <f t="shared" si="378"/>
        <v>338</v>
      </c>
      <c r="T814" s="548">
        <v>338</v>
      </c>
      <c r="U814" s="604"/>
      <c r="V814" s="604"/>
      <c r="W814" s="604">
        <f t="shared" si="379"/>
        <v>0</v>
      </c>
      <c r="X814" s="604"/>
      <c r="Y814" s="604"/>
      <c r="Z814" s="604"/>
      <c r="AA814" s="604">
        <f t="shared" si="372"/>
        <v>338</v>
      </c>
      <c r="AB814" s="548">
        <v>338</v>
      </c>
      <c r="AC814" s="604"/>
      <c r="AD814" s="604"/>
      <c r="AE814" s="604">
        <f t="shared" si="373"/>
        <v>0</v>
      </c>
      <c r="AF814" s="572"/>
      <c r="AG814" s="572"/>
      <c r="AH814" s="572"/>
      <c r="AI814" s="604">
        <f t="shared" si="374"/>
        <v>338</v>
      </c>
      <c r="AJ814" s="572">
        <v>338</v>
      </c>
      <c r="AK814" s="572"/>
      <c r="AL814" s="572"/>
      <c r="AM814" s="604">
        <f t="shared" si="375"/>
        <v>338</v>
      </c>
      <c r="AN814" s="572">
        <v>338</v>
      </c>
      <c r="AO814" s="572"/>
      <c r="AP814" s="572"/>
      <c r="AQ814" s="572">
        <f t="shared" si="376"/>
        <v>941</v>
      </c>
      <c r="AR814" s="572">
        <v>941</v>
      </c>
      <c r="AS814" s="572"/>
      <c r="AT814" s="572"/>
      <c r="AU814" s="572"/>
      <c r="AV814" s="572">
        <f t="shared" si="377"/>
        <v>941</v>
      </c>
      <c r="AW814" s="604">
        <v>941</v>
      </c>
      <c r="AX814" s="604"/>
      <c r="AY814" s="604"/>
      <c r="AZ814" s="604"/>
      <c r="BA814" s="497"/>
      <c r="BB814" s="497"/>
      <c r="BC814" s="497"/>
      <c r="BD814" s="497"/>
      <c r="BE814" s="899">
        <f t="shared" si="364"/>
        <v>0</v>
      </c>
      <c r="BF814" s="499">
        <v>2023</v>
      </c>
      <c r="BG814" s="499" t="s">
        <v>2324</v>
      </c>
      <c r="BH814" s="499" t="s">
        <v>2327</v>
      </c>
      <c r="BI814" s="641"/>
    </row>
    <row r="815" spans="1:61" s="58" customFormat="1" hidden="1">
      <c r="A815" s="80"/>
      <c r="B815" s="126" t="s">
        <v>2047</v>
      </c>
      <c r="C815" s="814" t="s">
        <v>1933</v>
      </c>
      <c r="D815" s="814">
        <v>1</v>
      </c>
      <c r="E815" s="814" t="s">
        <v>510</v>
      </c>
      <c r="F815" s="815"/>
      <c r="G815" s="816">
        <v>1279</v>
      </c>
      <c r="H815" s="816">
        <v>1279</v>
      </c>
      <c r="I815" s="816"/>
      <c r="J815" s="816"/>
      <c r="K815" s="816">
        <v>1279</v>
      </c>
      <c r="L815" s="816">
        <v>1279</v>
      </c>
      <c r="M815" s="1000"/>
      <c r="N815" s="816"/>
      <c r="O815" s="816"/>
      <c r="P815" s="816"/>
      <c r="Q815" s="816"/>
      <c r="R815" s="816"/>
      <c r="S815" s="816">
        <f t="shared" si="378"/>
        <v>0</v>
      </c>
      <c r="T815" s="816"/>
      <c r="U815" s="816"/>
      <c r="V815" s="816"/>
      <c r="W815" s="816">
        <f t="shared" si="379"/>
        <v>0</v>
      </c>
      <c r="X815" s="816"/>
      <c r="Y815" s="816"/>
      <c r="Z815" s="816"/>
      <c r="AA815" s="816">
        <f t="shared" si="372"/>
        <v>0</v>
      </c>
      <c r="AB815" s="816"/>
      <c r="AC815" s="816"/>
      <c r="AD815" s="816"/>
      <c r="AE815" s="816">
        <f t="shared" si="373"/>
        <v>0</v>
      </c>
      <c r="AF815" s="816"/>
      <c r="AG815" s="816"/>
      <c r="AH815" s="816"/>
      <c r="AI815" s="816">
        <f t="shared" si="374"/>
        <v>0</v>
      </c>
      <c r="AJ815" s="816"/>
      <c r="AK815" s="816"/>
      <c r="AL815" s="816"/>
      <c r="AM815" s="816">
        <f t="shared" si="375"/>
        <v>0</v>
      </c>
      <c r="AN815" s="816"/>
      <c r="AO815" s="816"/>
      <c r="AP815" s="816"/>
      <c r="AQ815" s="108">
        <f t="shared" si="376"/>
        <v>1279</v>
      </c>
      <c r="AR815" s="816">
        <v>1279</v>
      </c>
      <c r="AS815" s="816"/>
      <c r="AT815" s="816"/>
      <c r="AU815" s="816"/>
      <c r="AV815" s="108">
        <f t="shared" si="377"/>
        <v>640</v>
      </c>
      <c r="AW815" s="816">
        <v>640</v>
      </c>
      <c r="AX815" s="816"/>
      <c r="AY815" s="816"/>
      <c r="AZ815" s="816"/>
      <c r="BA815" s="725"/>
      <c r="BB815" s="725"/>
      <c r="BC815" s="725"/>
      <c r="BD815" s="725"/>
      <c r="BE815" s="898">
        <f t="shared" si="364"/>
        <v>0</v>
      </c>
      <c r="BF815" s="727">
        <v>2024</v>
      </c>
      <c r="BG815" s="727" t="s">
        <v>2323</v>
      </c>
      <c r="BH815" s="727" t="s">
        <v>2327</v>
      </c>
      <c r="BI815" s="56"/>
    </row>
    <row r="816" spans="1:61" s="28" customFormat="1" ht="18.75" hidden="1">
      <c r="A816" s="37" t="s">
        <v>50</v>
      </c>
      <c r="B816" s="48" t="s">
        <v>53</v>
      </c>
      <c r="C816" s="26"/>
      <c r="D816" s="26"/>
      <c r="E816" s="26"/>
      <c r="F816" s="91"/>
      <c r="G816" s="92">
        <f>SUM(G817:G818)</f>
        <v>8192</v>
      </c>
      <c r="H816" s="92">
        <f t="shared" ref="H816:BE816" si="386">SUM(H817:H818)</f>
        <v>8192</v>
      </c>
      <c r="I816" s="92">
        <f t="shared" si="386"/>
        <v>0</v>
      </c>
      <c r="J816" s="92">
        <f t="shared" si="386"/>
        <v>0</v>
      </c>
      <c r="K816" s="92">
        <f t="shared" si="386"/>
        <v>8192</v>
      </c>
      <c r="L816" s="92">
        <f t="shared" si="386"/>
        <v>8192</v>
      </c>
      <c r="M816" s="984">
        <f t="shared" si="386"/>
        <v>1306</v>
      </c>
      <c r="N816" s="92">
        <f t="shared" si="386"/>
        <v>0</v>
      </c>
      <c r="O816" s="92">
        <f t="shared" si="386"/>
        <v>0</v>
      </c>
      <c r="P816" s="92">
        <f t="shared" si="386"/>
        <v>0</v>
      </c>
      <c r="Q816" s="92">
        <f t="shared" si="386"/>
        <v>0</v>
      </c>
      <c r="R816" s="92">
        <f t="shared" si="386"/>
        <v>0</v>
      </c>
      <c r="S816" s="92">
        <f t="shared" si="386"/>
        <v>1976</v>
      </c>
      <c r="T816" s="92">
        <f t="shared" si="386"/>
        <v>1976</v>
      </c>
      <c r="U816" s="92">
        <f t="shared" si="386"/>
        <v>0</v>
      </c>
      <c r="V816" s="92">
        <f t="shared" si="386"/>
        <v>0</v>
      </c>
      <c r="W816" s="92">
        <f t="shared" si="386"/>
        <v>0</v>
      </c>
      <c r="X816" s="92">
        <f t="shared" si="386"/>
        <v>0</v>
      </c>
      <c r="Y816" s="92">
        <f t="shared" si="386"/>
        <v>0</v>
      </c>
      <c r="Z816" s="92">
        <f t="shared" si="386"/>
        <v>0</v>
      </c>
      <c r="AA816" s="92">
        <f t="shared" si="386"/>
        <v>1951.3780000000002</v>
      </c>
      <c r="AB816" s="92">
        <f t="shared" si="386"/>
        <v>1951.3780000000002</v>
      </c>
      <c r="AC816" s="92">
        <f t="shared" si="386"/>
        <v>0</v>
      </c>
      <c r="AD816" s="92">
        <f t="shared" si="386"/>
        <v>0</v>
      </c>
      <c r="AE816" s="92">
        <f t="shared" si="386"/>
        <v>0</v>
      </c>
      <c r="AF816" s="92">
        <f t="shared" si="386"/>
        <v>0</v>
      </c>
      <c r="AG816" s="92">
        <f t="shared" si="386"/>
        <v>0</v>
      </c>
      <c r="AH816" s="92">
        <f t="shared" si="386"/>
        <v>0</v>
      </c>
      <c r="AI816" s="92">
        <f t="shared" si="386"/>
        <v>1976</v>
      </c>
      <c r="AJ816" s="92">
        <f t="shared" si="386"/>
        <v>1976</v>
      </c>
      <c r="AK816" s="92">
        <f t="shared" si="386"/>
        <v>0</v>
      </c>
      <c r="AL816" s="92">
        <f t="shared" si="386"/>
        <v>0</v>
      </c>
      <c r="AM816" s="92">
        <f t="shared" si="386"/>
        <v>3451</v>
      </c>
      <c r="AN816" s="92">
        <f t="shared" si="386"/>
        <v>3451</v>
      </c>
      <c r="AO816" s="92">
        <f t="shared" si="386"/>
        <v>0</v>
      </c>
      <c r="AP816" s="92">
        <f t="shared" si="386"/>
        <v>0</v>
      </c>
      <c r="AQ816" s="92">
        <f t="shared" si="386"/>
        <v>4741</v>
      </c>
      <c r="AR816" s="92">
        <f t="shared" si="386"/>
        <v>4741</v>
      </c>
      <c r="AS816" s="92">
        <f t="shared" si="386"/>
        <v>0</v>
      </c>
      <c r="AT816" s="92">
        <f t="shared" si="386"/>
        <v>0</v>
      </c>
      <c r="AU816" s="92">
        <f t="shared" si="386"/>
        <v>0</v>
      </c>
      <c r="AV816" s="92">
        <f t="shared" si="386"/>
        <v>4741</v>
      </c>
      <c r="AW816" s="92">
        <f t="shared" si="386"/>
        <v>4741</v>
      </c>
      <c r="AX816" s="92">
        <f t="shared" si="386"/>
        <v>0</v>
      </c>
      <c r="AY816" s="92">
        <f t="shared" si="386"/>
        <v>0</v>
      </c>
      <c r="AZ816" s="92">
        <f t="shared" si="386"/>
        <v>0</v>
      </c>
      <c r="BA816" s="92">
        <f t="shared" si="386"/>
        <v>0</v>
      </c>
      <c r="BB816" s="92">
        <f t="shared" si="386"/>
        <v>0</v>
      </c>
      <c r="BC816" s="92">
        <f t="shared" si="386"/>
        <v>0</v>
      </c>
      <c r="BD816" s="92">
        <f t="shared" si="386"/>
        <v>4741</v>
      </c>
      <c r="BE816" s="92">
        <f t="shared" si="386"/>
        <v>1475</v>
      </c>
      <c r="BF816" s="198"/>
      <c r="BG816" s="198"/>
      <c r="BH816" s="198"/>
      <c r="BI816" s="27"/>
    </row>
    <row r="817" spans="1:66" s="397" customFormat="1" ht="63.75">
      <c r="A817" s="393">
        <v>1</v>
      </c>
      <c r="B817" s="288" t="s">
        <v>333</v>
      </c>
      <c r="C817" s="301" t="s">
        <v>316</v>
      </c>
      <c r="D817" s="301" t="s">
        <v>334</v>
      </c>
      <c r="E817" s="395" t="s">
        <v>305</v>
      </c>
      <c r="F817" s="291" t="s">
        <v>335</v>
      </c>
      <c r="G817" s="396">
        <v>7055</v>
      </c>
      <c r="H817" s="396">
        <v>7055</v>
      </c>
      <c r="I817" s="369"/>
      <c r="J817" s="369"/>
      <c r="K817" s="396">
        <v>7055</v>
      </c>
      <c r="L817" s="396">
        <v>7055</v>
      </c>
      <c r="M817" s="1001">
        <v>706</v>
      </c>
      <c r="N817" s="370"/>
      <c r="O817" s="369"/>
      <c r="P817" s="369"/>
      <c r="Q817" s="369"/>
      <c r="R817" s="369"/>
      <c r="S817" s="370">
        <f t="shared" si="378"/>
        <v>1439</v>
      </c>
      <c r="T817" s="370">
        <v>1439</v>
      </c>
      <c r="U817" s="369"/>
      <c r="V817" s="369"/>
      <c r="W817" s="370">
        <f t="shared" si="379"/>
        <v>0</v>
      </c>
      <c r="X817" s="369"/>
      <c r="Y817" s="369"/>
      <c r="Z817" s="369"/>
      <c r="AA817" s="370">
        <f t="shared" si="372"/>
        <v>1439</v>
      </c>
      <c r="AB817" s="370">
        <v>1439</v>
      </c>
      <c r="AC817" s="369"/>
      <c r="AD817" s="369"/>
      <c r="AE817" s="370">
        <f t="shared" si="373"/>
        <v>0</v>
      </c>
      <c r="AF817" s="369"/>
      <c r="AG817" s="369"/>
      <c r="AH817" s="369"/>
      <c r="AI817" s="370">
        <f t="shared" si="374"/>
        <v>1439</v>
      </c>
      <c r="AJ817" s="370">
        <f>T817</f>
        <v>1439</v>
      </c>
      <c r="AK817" s="369"/>
      <c r="AL817" s="369"/>
      <c r="AM817" s="370">
        <f t="shared" si="375"/>
        <v>2314</v>
      </c>
      <c r="AN817" s="370">
        <v>2314</v>
      </c>
      <c r="AO817" s="369"/>
      <c r="AP817" s="369"/>
      <c r="AQ817" s="370">
        <f t="shared" si="376"/>
        <v>4741</v>
      </c>
      <c r="AR817" s="370">
        <f>L817-AN817</f>
        <v>4741</v>
      </c>
      <c r="AS817" s="369"/>
      <c r="AT817" s="369"/>
      <c r="AU817" s="369"/>
      <c r="AV817" s="370">
        <f t="shared" si="377"/>
        <v>4741</v>
      </c>
      <c r="AW817" s="370">
        <f>AR817</f>
        <v>4741</v>
      </c>
      <c r="AX817" s="369"/>
      <c r="AY817" s="369"/>
      <c r="AZ817" s="369"/>
      <c r="BA817" s="281"/>
      <c r="BB817" s="281"/>
      <c r="BC817" s="281"/>
      <c r="BD817" s="210">
        <f t="shared" ref="BD817:BD818" si="387">AW817</f>
        <v>4741</v>
      </c>
      <c r="BE817" s="925">
        <f t="shared" si="364"/>
        <v>875</v>
      </c>
      <c r="BF817" s="211">
        <v>2022</v>
      </c>
      <c r="BG817" s="211" t="s">
        <v>2324</v>
      </c>
      <c r="BH817" s="211" t="s">
        <v>2327</v>
      </c>
      <c r="BI817" s="371"/>
    </row>
    <row r="818" spans="1:66" s="397" customFormat="1" ht="31.5" hidden="1">
      <c r="A818" s="393">
        <v>2</v>
      </c>
      <c r="B818" s="288" t="s">
        <v>336</v>
      </c>
      <c r="C818" s="301" t="s">
        <v>220</v>
      </c>
      <c r="D818" s="301" t="s">
        <v>337</v>
      </c>
      <c r="E818" s="395" t="s">
        <v>305</v>
      </c>
      <c r="F818" s="291" t="s">
        <v>338</v>
      </c>
      <c r="G818" s="396">
        <v>1137</v>
      </c>
      <c r="H818" s="396">
        <v>1137</v>
      </c>
      <c r="I818" s="369"/>
      <c r="J818" s="369"/>
      <c r="K818" s="396">
        <v>1137</v>
      </c>
      <c r="L818" s="396">
        <v>1137</v>
      </c>
      <c r="M818" s="1001">
        <v>600</v>
      </c>
      <c r="N818" s="370"/>
      <c r="O818" s="369"/>
      <c r="P818" s="369"/>
      <c r="Q818" s="369"/>
      <c r="R818" s="369"/>
      <c r="S818" s="370">
        <f t="shared" si="378"/>
        <v>537</v>
      </c>
      <c r="T818" s="370">
        <v>537</v>
      </c>
      <c r="U818" s="369"/>
      <c r="V818" s="369"/>
      <c r="W818" s="370">
        <f t="shared" si="379"/>
        <v>0</v>
      </c>
      <c r="X818" s="369"/>
      <c r="Y818" s="369"/>
      <c r="Z818" s="369"/>
      <c r="AA818" s="370">
        <f t="shared" si="372"/>
        <v>512.37800000000004</v>
      </c>
      <c r="AB818" s="370">
        <v>512.37800000000004</v>
      </c>
      <c r="AC818" s="369"/>
      <c r="AD818" s="369"/>
      <c r="AE818" s="370">
        <f t="shared" si="373"/>
        <v>0</v>
      </c>
      <c r="AF818" s="369"/>
      <c r="AG818" s="369"/>
      <c r="AH818" s="369"/>
      <c r="AI818" s="370">
        <f t="shared" si="374"/>
        <v>537</v>
      </c>
      <c r="AJ818" s="370">
        <f>T818</f>
        <v>537</v>
      </c>
      <c r="AK818" s="369"/>
      <c r="AL818" s="369"/>
      <c r="AM818" s="370">
        <f t="shared" si="375"/>
        <v>1137</v>
      </c>
      <c r="AN818" s="370">
        <v>1137</v>
      </c>
      <c r="AO818" s="369"/>
      <c r="AP818" s="369"/>
      <c r="AQ818" s="369">
        <f t="shared" si="376"/>
        <v>0</v>
      </c>
      <c r="AR818" s="369"/>
      <c r="AS818" s="369"/>
      <c r="AT818" s="369"/>
      <c r="AU818" s="369"/>
      <c r="AV818" s="369">
        <f t="shared" si="377"/>
        <v>0</v>
      </c>
      <c r="AW818" s="369"/>
      <c r="AX818" s="369"/>
      <c r="AY818" s="369"/>
      <c r="AZ818" s="369"/>
      <c r="BA818" s="281"/>
      <c r="BB818" s="281"/>
      <c r="BC818" s="281"/>
      <c r="BD818" s="210">
        <f t="shared" si="387"/>
        <v>0</v>
      </c>
      <c r="BE818" s="925">
        <f t="shared" si="364"/>
        <v>600</v>
      </c>
      <c r="BF818" s="211">
        <v>2022</v>
      </c>
      <c r="BG818" s="211" t="s">
        <v>910</v>
      </c>
      <c r="BH818" s="211"/>
      <c r="BI818" s="371"/>
    </row>
    <row r="819" spans="1:66" s="28" customFormat="1" ht="18.75" hidden="1">
      <c r="A819" s="37" t="s">
        <v>52</v>
      </c>
      <c r="B819" s="48" t="s">
        <v>55</v>
      </c>
      <c r="C819" s="26"/>
      <c r="D819" s="26"/>
      <c r="E819" s="26"/>
      <c r="F819" s="91"/>
      <c r="G819" s="92">
        <f>SUM(G820:G824)</f>
        <v>14325</v>
      </c>
      <c r="H819" s="92">
        <f t="shared" ref="H819:BE819" si="388">SUM(H820:H824)</f>
        <v>14325</v>
      </c>
      <c r="I819" s="92">
        <f t="shared" si="388"/>
        <v>0</v>
      </c>
      <c r="J819" s="92">
        <f t="shared" si="388"/>
        <v>0</v>
      </c>
      <c r="K819" s="92">
        <f t="shared" si="388"/>
        <v>14325</v>
      </c>
      <c r="L819" s="92">
        <f t="shared" si="388"/>
        <v>14325</v>
      </c>
      <c r="M819" s="984">
        <f t="shared" si="388"/>
        <v>4401.1010000000006</v>
      </c>
      <c r="N819" s="92">
        <f t="shared" si="388"/>
        <v>1994.5159999999998</v>
      </c>
      <c r="O819" s="92">
        <f t="shared" si="388"/>
        <v>0</v>
      </c>
      <c r="P819" s="92">
        <f t="shared" si="388"/>
        <v>0</v>
      </c>
      <c r="Q819" s="92">
        <f t="shared" si="388"/>
        <v>0</v>
      </c>
      <c r="R819" s="92">
        <f t="shared" si="388"/>
        <v>0</v>
      </c>
      <c r="S819" s="92">
        <f t="shared" si="388"/>
        <v>3456</v>
      </c>
      <c r="T819" s="92">
        <f t="shared" si="388"/>
        <v>3456</v>
      </c>
      <c r="U819" s="92">
        <f t="shared" si="388"/>
        <v>0</v>
      </c>
      <c r="V819" s="92">
        <f t="shared" si="388"/>
        <v>0</v>
      </c>
      <c r="W819" s="92">
        <f t="shared" si="388"/>
        <v>0</v>
      </c>
      <c r="X819" s="92">
        <f t="shared" si="388"/>
        <v>0</v>
      </c>
      <c r="Y819" s="92">
        <f t="shared" si="388"/>
        <v>0</v>
      </c>
      <c r="Z819" s="92">
        <f t="shared" si="388"/>
        <v>0</v>
      </c>
      <c r="AA819" s="92">
        <f t="shared" si="388"/>
        <v>2029.4439999999997</v>
      </c>
      <c r="AB819" s="92">
        <f t="shared" si="388"/>
        <v>2029.4439999999997</v>
      </c>
      <c r="AC819" s="92">
        <f t="shared" si="388"/>
        <v>0</v>
      </c>
      <c r="AD819" s="92">
        <f t="shared" si="388"/>
        <v>0</v>
      </c>
      <c r="AE819" s="92">
        <f t="shared" si="388"/>
        <v>0</v>
      </c>
      <c r="AF819" s="92">
        <f t="shared" si="388"/>
        <v>0</v>
      </c>
      <c r="AG819" s="92">
        <f t="shared" si="388"/>
        <v>0</v>
      </c>
      <c r="AH819" s="92">
        <f t="shared" si="388"/>
        <v>0</v>
      </c>
      <c r="AI819" s="92">
        <f t="shared" si="388"/>
        <v>3456</v>
      </c>
      <c r="AJ819" s="92">
        <f t="shared" si="388"/>
        <v>3456</v>
      </c>
      <c r="AK819" s="92">
        <f t="shared" si="388"/>
        <v>0</v>
      </c>
      <c r="AL819" s="92">
        <f t="shared" si="388"/>
        <v>0</v>
      </c>
      <c r="AM819" s="92">
        <f t="shared" si="388"/>
        <v>6034</v>
      </c>
      <c r="AN819" s="92">
        <f t="shared" si="388"/>
        <v>6034</v>
      </c>
      <c r="AO819" s="92">
        <f t="shared" si="388"/>
        <v>0</v>
      </c>
      <c r="AP819" s="92">
        <f t="shared" si="388"/>
        <v>0</v>
      </c>
      <c r="AQ819" s="92">
        <f t="shared" si="388"/>
        <v>8291</v>
      </c>
      <c r="AR819" s="92">
        <f t="shared" si="388"/>
        <v>8291</v>
      </c>
      <c r="AS819" s="92">
        <f t="shared" si="388"/>
        <v>0</v>
      </c>
      <c r="AT819" s="92">
        <f t="shared" si="388"/>
        <v>0</v>
      </c>
      <c r="AU819" s="92">
        <f t="shared" si="388"/>
        <v>0</v>
      </c>
      <c r="AV819" s="92">
        <f t="shared" si="388"/>
        <v>8291</v>
      </c>
      <c r="AW819" s="92">
        <f t="shared" si="388"/>
        <v>8291</v>
      </c>
      <c r="AX819" s="92">
        <f t="shared" si="388"/>
        <v>0</v>
      </c>
      <c r="AY819" s="92">
        <f t="shared" si="388"/>
        <v>0</v>
      </c>
      <c r="AZ819" s="92">
        <f t="shared" si="388"/>
        <v>0</v>
      </c>
      <c r="BA819" s="92">
        <f t="shared" si="388"/>
        <v>0</v>
      </c>
      <c r="BB819" s="92">
        <f t="shared" si="388"/>
        <v>0</v>
      </c>
      <c r="BC819" s="92">
        <f t="shared" si="388"/>
        <v>0</v>
      </c>
      <c r="BD819" s="92">
        <f t="shared" si="388"/>
        <v>4351</v>
      </c>
      <c r="BE819" s="92">
        <f t="shared" si="388"/>
        <v>2578</v>
      </c>
      <c r="BF819" s="198"/>
      <c r="BG819" s="198"/>
      <c r="BH819" s="198"/>
      <c r="BI819" s="27"/>
    </row>
    <row r="820" spans="1:66" s="333" customFormat="1" ht="76.5">
      <c r="A820" s="326"/>
      <c r="B820" s="398" t="s">
        <v>1315</v>
      </c>
      <c r="C820" s="337" t="s">
        <v>1276</v>
      </c>
      <c r="D820" s="458" t="s">
        <v>1316</v>
      </c>
      <c r="E820" s="329" t="s">
        <v>305</v>
      </c>
      <c r="F820" s="454" t="s">
        <v>1317</v>
      </c>
      <c r="G820" s="315">
        <v>2909</v>
      </c>
      <c r="H820" s="315">
        <v>2909</v>
      </c>
      <c r="I820" s="318"/>
      <c r="J820" s="318"/>
      <c r="K820" s="315">
        <v>2909</v>
      </c>
      <c r="L820" s="315">
        <v>2909</v>
      </c>
      <c r="M820" s="988">
        <v>143.27699999999999</v>
      </c>
      <c r="N820" s="318">
        <v>11.027000000000001</v>
      </c>
      <c r="O820" s="330"/>
      <c r="P820" s="330"/>
      <c r="Q820" s="318"/>
      <c r="R820" s="318"/>
      <c r="S820" s="315">
        <f t="shared" si="378"/>
        <v>628</v>
      </c>
      <c r="T820" s="315">
        <v>628</v>
      </c>
      <c r="U820" s="318"/>
      <c r="V820" s="318"/>
      <c r="W820" s="330">
        <f t="shared" si="379"/>
        <v>0</v>
      </c>
      <c r="X820" s="330"/>
      <c r="Y820" s="318"/>
      <c r="Z820" s="318"/>
      <c r="AA820" s="330">
        <f t="shared" si="372"/>
        <v>11.027000000000001</v>
      </c>
      <c r="AB820" s="330">
        <v>11.027000000000001</v>
      </c>
      <c r="AC820" s="318"/>
      <c r="AD820" s="318"/>
      <c r="AE820" s="330">
        <f t="shared" si="373"/>
        <v>0</v>
      </c>
      <c r="AF820" s="330"/>
      <c r="AG820" s="318"/>
      <c r="AH820" s="318"/>
      <c r="AI820" s="330">
        <f t="shared" si="374"/>
        <v>628</v>
      </c>
      <c r="AJ820" s="315">
        <v>628</v>
      </c>
      <c r="AK820" s="318"/>
      <c r="AL820" s="318"/>
      <c r="AM820" s="330">
        <f t="shared" si="375"/>
        <v>1358</v>
      </c>
      <c r="AN820" s="318">
        <v>1358</v>
      </c>
      <c r="AO820" s="318">
        <v>0</v>
      </c>
      <c r="AP820" s="318"/>
      <c r="AQ820" s="318">
        <f t="shared" si="376"/>
        <v>1551</v>
      </c>
      <c r="AR820" s="318">
        <v>1551</v>
      </c>
      <c r="AS820" s="318"/>
      <c r="AT820" s="318"/>
      <c r="AU820" s="318"/>
      <c r="AV820" s="318">
        <f t="shared" si="377"/>
        <v>1551</v>
      </c>
      <c r="AW820" s="318">
        <v>1551</v>
      </c>
      <c r="AX820" s="318"/>
      <c r="AY820" s="318"/>
      <c r="AZ820" s="318"/>
      <c r="BA820" s="331"/>
      <c r="BB820" s="331"/>
      <c r="BC820" s="331"/>
      <c r="BD820" s="210">
        <f t="shared" ref="BD820:BD823" si="389">AW820</f>
        <v>1551</v>
      </c>
      <c r="BE820" s="912">
        <f t="shared" si="364"/>
        <v>730</v>
      </c>
      <c r="BF820" s="319">
        <v>2022</v>
      </c>
      <c r="BG820" s="319" t="s">
        <v>2324</v>
      </c>
      <c r="BH820" s="319" t="s">
        <v>2327</v>
      </c>
      <c r="BI820" s="332"/>
    </row>
    <row r="821" spans="1:66" s="333" customFormat="1" ht="76.5">
      <c r="A821" s="326"/>
      <c r="B821" s="398" t="s">
        <v>1318</v>
      </c>
      <c r="C821" s="337" t="s">
        <v>1238</v>
      </c>
      <c r="D821" s="458" t="s">
        <v>1319</v>
      </c>
      <c r="E821" s="329" t="s">
        <v>305</v>
      </c>
      <c r="F821" s="454" t="s">
        <v>1320</v>
      </c>
      <c r="G821" s="315">
        <v>2620</v>
      </c>
      <c r="H821" s="315">
        <v>2620</v>
      </c>
      <c r="I821" s="318"/>
      <c r="J821" s="318"/>
      <c r="K821" s="315">
        <v>2620</v>
      </c>
      <c r="L821" s="315">
        <v>2620</v>
      </c>
      <c r="M821" s="988">
        <v>1431.1240000000003</v>
      </c>
      <c r="N821" s="318">
        <v>9.4</v>
      </c>
      <c r="O821" s="330"/>
      <c r="P821" s="330"/>
      <c r="Q821" s="318"/>
      <c r="R821" s="318"/>
      <c r="S821" s="315">
        <f t="shared" si="378"/>
        <v>890</v>
      </c>
      <c r="T821" s="315">
        <v>890</v>
      </c>
      <c r="U821" s="318"/>
      <c r="V821" s="318"/>
      <c r="W821" s="330">
        <f t="shared" si="379"/>
        <v>0</v>
      </c>
      <c r="X821" s="330"/>
      <c r="Y821" s="318"/>
      <c r="Z821" s="318"/>
      <c r="AA821" s="315">
        <f t="shared" si="372"/>
        <v>701.12399999999991</v>
      </c>
      <c r="AB821" s="315">
        <v>701.12399999999991</v>
      </c>
      <c r="AC821" s="318"/>
      <c r="AD821" s="318"/>
      <c r="AE821" s="315">
        <f t="shared" si="373"/>
        <v>0</v>
      </c>
      <c r="AF821" s="330"/>
      <c r="AG821" s="318"/>
      <c r="AH821" s="318"/>
      <c r="AI821" s="315">
        <f t="shared" si="374"/>
        <v>890</v>
      </c>
      <c r="AJ821" s="315">
        <v>890</v>
      </c>
      <c r="AK821" s="318"/>
      <c r="AL821" s="318"/>
      <c r="AM821" s="315">
        <f t="shared" si="375"/>
        <v>1620</v>
      </c>
      <c r="AN821" s="318">
        <v>1620</v>
      </c>
      <c r="AO821" s="318">
        <v>0</v>
      </c>
      <c r="AP821" s="318"/>
      <c r="AQ821" s="318">
        <f t="shared" si="376"/>
        <v>1000</v>
      </c>
      <c r="AR821" s="318">
        <v>1000</v>
      </c>
      <c r="AS821" s="318"/>
      <c r="AT821" s="318"/>
      <c r="AU821" s="318"/>
      <c r="AV821" s="318">
        <f t="shared" si="377"/>
        <v>1000</v>
      </c>
      <c r="AW821" s="318">
        <v>1000</v>
      </c>
      <c r="AX821" s="318"/>
      <c r="AY821" s="318"/>
      <c r="AZ821" s="318"/>
      <c r="BA821" s="331"/>
      <c r="BB821" s="331"/>
      <c r="BC821" s="331"/>
      <c r="BD821" s="210">
        <f t="shared" si="389"/>
        <v>1000</v>
      </c>
      <c r="BE821" s="912">
        <f t="shared" si="364"/>
        <v>730</v>
      </c>
      <c r="BF821" s="319">
        <v>2022</v>
      </c>
      <c r="BG821" s="319" t="s">
        <v>2324</v>
      </c>
      <c r="BH821" s="319" t="s">
        <v>2327</v>
      </c>
      <c r="BI821" s="332"/>
    </row>
    <row r="822" spans="1:66" s="333" customFormat="1" ht="51">
      <c r="A822" s="326"/>
      <c r="B822" s="398" t="s">
        <v>1321</v>
      </c>
      <c r="C822" s="337" t="s">
        <v>1322</v>
      </c>
      <c r="D822" s="458" t="s">
        <v>1323</v>
      </c>
      <c r="E822" s="329" t="s">
        <v>305</v>
      </c>
      <c r="F822" s="454" t="s">
        <v>1324</v>
      </c>
      <c r="G822" s="315">
        <v>3124</v>
      </c>
      <c r="H822" s="315">
        <v>3124</v>
      </c>
      <c r="I822" s="318"/>
      <c r="J822" s="318"/>
      <c r="K822" s="315">
        <v>3124</v>
      </c>
      <c r="L822" s="315">
        <v>3124</v>
      </c>
      <c r="M822" s="988">
        <v>1715.4069999999999</v>
      </c>
      <c r="N822" s="318">
        <v>1471.444</v>
      </c>
      <c r="O822" s="330"/>
      <c r="P822" s="330"/>
      <c r="Q822" s="318"/>
      <c r="R822" s="318"/>
      <c r="S822" s="315">
        <f t="shared" si="378"/>
        <v>506</v>
      </c>
      <c r="T822" s="315">
        <v>506</v>
      </c>
      <c r="U822" s="318"/>
      <c r="V822" s="318"/>
      <c r="W822" s="330">
        <f t="shared" si="379"/>
        <v>0</v>
      </c>
      <c r="X822" s="330"/>
      <c r="Y822" s="318"/>
      <c r="Z822" s="318"/>
      <c r="AA822" s="330">
        <f t="shared" si="372"/>
        <v>506</v>
      </c>
      <c r="AB822" s="330">
        <v>506</v>
      </c>
      <c r="AC822" s="318"/>
      <c r="AD822" s="318"/>
      <c r="AE822" s="330">
        <f t="shared" si="373"/>
        <v>0</v>
      </c>
      <c r="AF822" s="330"/>
      <c r="AG822" s="318"/>
      <c r="AH822" s="318"/>
      <c r="AI822" s="330">
        <f t="shared" si="374"/>
        <v>506</v>
      </c>
      <c r="AJ822" s="315">
        <v>506</v>
      </c>
      <c r="AK822" s="318"/>
      <c r="AL822" s="318"/>
      <c r="AM822" s="330">
        <f t="shared" si="375"/>
        <v>1324</v>
      </c>
      <c r="AN822" s="318">
        <v>1324</v>
      </c>
      <c r="AO822" s="318">
        <v>0</v>
      </c>
      <c r="AP822" s="318"/>
      <c r="AQ822" s="318">
        <f t="shared" si="376"/>
        <v>1800</v>
      </c>
      <c r="AR822" s="318">
        <v>1800</v>
      </c>
      <c r="AS822" s="318"/>
      <c r="AT822" s="318"/>
      <c r="AU822" s="318"/>
      <c r="AV822" s="318">
        <f t="shared" si="377"/>
        <v>1800</v>
      </c>
      <c r="AW822" s="318">
        <v>1800</v>
      </c>
      <c r="AX822" s="318"/>
      <c r="AY822" s="318"/>
      <c r="AZ822" s="318"/>
      <c r="BA822" s="331"/>
      <c r="BB822" s="331"/>
      <c r="BC822" s="331"/>
      <c r="BD822" s="210">
        <f t="shared" si="389"/>
        <v>1800</v>
      </c>
      <c r="BE822" s="912">
        <f t="shared" si="364"/>
        <v>818</v>
      </c>
      <c r="BF822" s="319">
        <v>2022</v>
      </c>
      <c r="BG822" s="319" t="s">
        <v>2324</v>
      </c>
      <c r="BH822" s="319" t="s">
        <v>2327</v>
      </c>
      <c r="BI822" s="332"/>
    </row>
    <row r="823" spans="1:66" s="333" customFormat="1" ht="46.5" hidden="1" customHeight="1">
      <c r="A823" s="326"/>
      <c r="B823" s="398" t="s">
        <v>1325</v>
      </c>
      <c r="C823" s="337" t="s">
        <v>1216</v>
      </c>
      <c r="D823" s="458" t="s">
        <v>1326</v>
      </c>
      <c r="E823" s="329" t="s">
        <v>305</v>
      </c>
      <c r="F823" s="454" t="s">
        <v>1327</v>
      </c>
      <c r="G823" s="315">
        <v>1232</v>
      </c>
      <c r="H823" s="315">
        <v>1232</v>
      </c>
      <c r="I823" s="318"/>
      <c r="J823" s="318"/>
      <c r="K823" s="315">
        <v>1232</v>
      </c>
      <c r="L823" s="315">
        <v>1232</v>
      </c>
      <c r="M823" s="988">
        <v>1111.2930000000001</v>
      </c>
      <c r="N823" s="318">
        <v>502.64500000000004</v>
      </c>
      <c r="O823" s="330"/>
      <c r="P823" s="330"/>
      <c r="Q823" s="318"/>
      <c r="R823" s="318"/>
      <c r="S823" s="315">
        <f t="shared" si="378"/>
        <v>932</v>
      </c>
      <c r="T823" s="315">
        <v>932</v>
      </c>
      <c r="U823" s="318"/>
      <c r="V823" s="318"/>
      <c r="W823" s="330">
        <f t="shared" si="379"/>
        <v>0</v>
      </c>
      <c r="X823" s="330"/>
      <c r="Y823" s="318"/>
      <c r="Z823" s="318"/>
      <c r="AA823" s="315">
        <f t="shared" si="372"/>
        <v>811.29299999999989</v>
      </c>
      <c r="AB823" s="315">
        <v>811.29299999999989</v>
      </c>
      <c r="AC823" s="318"/>
      <c r="AD823" s="318"/>
      <c r="AE823" s="315">
        <f t="shared" si="373"/>
        <v>0</v>
      </c>
      <c r="AF823" s="330"/>
      <c r="AG823" s="318"/>
      <c r="AH823" s="318"/>
      <c r="AI823" s="315">
        <f t="shared" si="374"/>
        <v>932</v>
      </c>
      <c r="AJ823" s="315">
        <v>932</v>
      </c>
      <c r="AK823" s="318"/>
      <c r="AL823" s="318"/>
      <c r="AM823" s="315">
        <f t="shared" si="375"/>
        <v>1232</v>
      </c>
      <c r="AN823" s="318">
        <v>1232</v>
      </c>
      <c r="AO823" s="318">
        <v>0</v>
      </c>
      <c r="AP823" s="318"/>
      <c r="AQ823" s="318">
        <f t="shared" si="376"/>
        <v>0</v>
      </c>
      <c r="AR823" s="318">
        <v>0</v>
      </c>
      <c r="AS823" s="318"/>
      <c r="AT823" s="318"/>
      <c r="AU823" s="318"/>
      <c r="AV823" s="318">
        <f t="shared" si="377"/>
        <v>0</v>
      </c>
      <c r="AW823" s="318">
        <v>0</v>
      </c>
      <c r="AX823" s="318"/>
      <c r="AY823" s="318"/>
      <c r="AZ823" s="318"/>
      <c r="BA823" s="331"/>
      <c r="BB823" s="331"/>
      <c r="BC823" s="331"/>
      <c r="BD823" s="210">
        <f t="shared" si="389"/>
        <v>0</v>
      </c>
      <c r="BE823" s="912">
        <f t="shared" si="364"/>
        <v>300</v>
      </c>
      <c r="BF823" s="319">
        <v>2022</v>
      </c>
      <c r="BG823" s="319" t="s">
        <v>910</v>
      </c>
      <c r="BH823" s="319"/>
      <c r="BI823" s="332"/>
    </row>
    <row r="824" spans="1:66" s="562" customFormat="1" ht="63.75" hidden="1">
      <c r="A824" s="553"/>
      <c r="B824" s="554" t="s">
        <v>1328</v>
      </c>
      <c r="C824" s="555" t="s">
        <v>1182</v>
      </c>
      <c r="D824" s="555" t="s">
        <v>1329</v>
      </c>
      <c r="E824" s="557" t="s">
        <v>206</v>
      </c>
      <c r="F824" s="558" t="s">
        <v>1330</v>
      </c>
      <c r="G824" s="550">
        <v>4440</v>
      </c>
      <c r="H824" s="550">
        <v>4440</v>
      </c>
      <c r="I824" s="550"/>
      <c r="J824" s="550"/>
      <c r="K824" s="550">
        <v>4440</v>
      </c>
      <c r="L824" s="550">
        <v>4440</v>
      </c>
      <c r="M824" s="989">
        <v>0</v>
      </c>
      <c r="N824" s="550"/>
      <c r="O824" s="658"/>
      <c r="P824" s="658"/>
      <c r="Q824" s="550"/>
      <c r="R824" s="550"/>
      <c r="S824" s="547">
        <f t="shared" si="378"/>
        <v>500</v>
      </c>
      <c r="T824" s="547">
        <v>500</v>
      </c>
      <c r="U824" s="550"/>
      <c r="V824" s="550"/>
      <c r="W824" s="658">
        <f t="shared" si="379"/>
        <v>0</v>
      </c>
      <c r="X824" s="658"/>
      <c r="Y824" s="550"/>
      <c r="Z824" s="550"/>
      <c r="AA824" s="547">
        <f t="shared" si="372"/>
        <v>0</v>
      </c>
      <c r="AB824" s="547"/>
      <c r="AC824" s="550"/>
      <c r="AD824" s="550"/>
      <c r="AE824" s="547">
        <f t="shared" si="373"/>
        <v>0</v>
      </c>
      <c r="AF824" s="658"/>
      <c r="AG824" s="550"/>
      <c r="AH824" s="550"/>
      <c r="AI824" s="547">
        <f t="shared" si="374"/>
        <v>500</v>
      </c>
      <c r="AJ824" s="547">
        <v>500</v>
      </c>
      <c r="AK824" s="550"/>
      <c r="AL824" s="550"/>
      <c r="AM824" s="547">
        <f t="shared" si="375"/>
        <v>500</v>
      </c>
      <c r="AN824" s="550">
        <v>500</v>
      </c>
      <c r="AO824" s="550">
        <v>0</v>
      </c>
      <c r="AP824" s="550"/>
      <c r="AQ824" s="550">
        <f t="shared" si="376"/>
        <v>3940</v>
      </c>
      <c r="AR824" s="550">
        <v>3940</v>
      </c>
      <c r="AS824" s="550"/>
      <c r="AT824" s="550"/>
      <c r="AU824" s="550"/>
      <c r="AV824" s="550">
        <f t="shared" si="377"/>
        <v>3940</v>
      </c>
      <c r="AW824" s="550">
        <v>3940</v>
      </c>
      <c r="AX824" s="550"/>
      <c r="AY824" s="550"/>
      <c r="AZ824" s="550"/>
      <c r="BA824" s="560"/>
      <c r="BB824" s="560"/>
      <c r="BC824" s="560"/>
      <c r="BD824" s="560"/>
      <c r="BE824" s="913">
        <f t="shared" si="364"/>
        <v>0</v>
      </c>
      <c r="BF824" s="527">
        <v>2023</v>
      </c>
      <c r="BG824" s="527" t="s">
        <v>2322</v>
      </c>
      <c r="BH824" s="527" t="s">
        <v>2327</v>
      </c>
      <c r="BI824" s="561"/>
    </row>
    <row r="825" spans="1:66" s="28" customFormat="1" ht="18.75" hidden="1">
      <c r="A825" s="37" t="s">
        <v>54</v>
      </c>
      <c r="B825" s="48" t="s">
        <v>57</v>
      </c>
      <c r="C825" s="26"/>
      <c r="D825" s="26"/>
      <c r="E825" s="26"/>
      <c r="F825" s="91"/>
      <c r="G825" s="92">
        <f>SUM(G826:G829)</f>
        <v>13377</v>
      </c>
      <c r="H825" s="92">
        <f t="shared" ref="H825:BE825" si="390">SUM(H826:H829)</f>
        <v>13377</v>
      </c>
      <c r="I825" s="92">
        <f t="shared" si="390"/>
        <v>0</v>
      </c>
      <c r="J825" s="92">
        <f t="shared" si="390"/>
        <v>0</v>
      </c>
      <c r="K825" s="92">
        <f t="shared" si="390"/>
        <v>13377</v>
      </c>
      <c r="L825" s="92">
        <f t="shared" si="390"/>
        <v>13377</v>
      </c>
      <c r="M825" s="984">
        <f t="shared" si="390"/>
        <v>3449.828</v>
      </c>
      <c r="N825" s="92">
        <f t="shared" si="390"/>
        <v>1900.3600000000001</v>
      </c>
      <c r="O825" s="92">
        <f t="shared" si="390"/>
        <v>0</v>
      </c>
      <c r="P825" s="92">
        <f t="shared" si="390"/>
        <v>0</v>
      </c>
      <c r="Q825" s="92">
        <f t="shared" si="390"/>
        <v>0</v>
      </c>
      <c r="R825" s="92">
        <f t="shared" si="390"/>
        <v>0</v>
      </c>
      <c r="S825" s="92">
        <f t="shared" si="390"/>
        <v>3227</v>
      </c>
      <c r="T825" s="92">
        <f t="shared" si="390"/>
        <v>3227</v>
      </c>
      <c r="U825" s="92">
        <f t="shared" si="390"/>
        <v>0</v>
      </c>
      <c r="V825" s="92">
        <f t="shared" si="390"/>
        <v>0</v>
      </c>
      <c r="W825" s="92">
        <f t="shared" si="390"/>
        <v>0</v>
      </c>
      <c r="X825" s="92">
        <f t="shared" si="390"/>
        <v>0</v>
      </c>
      <c r="Y825" s="92">
        <f t="shared" si="390"/>
        <v>0</v>
      </c>
      <c r="Z825" s="92">
        <f t="shared" si="390"/>
        <v>0</v>
      </c>
      <c r="AA825" s="92">
        <f t="shared" si="390"/>
        <v>1884</v>
      </c>
      <c r="AB825" s="92">
        <f t="shared" si="390"/>
        <v>1884</v>
      </c>
      <c r="AC825" s="92">
        <f t="shared" si="390"/>
        <v>0</v>
      </c>
      <c r="AD825" s="92">
        <f t="shared" si="390"/>
        <v>0</v>
      </c>
      <c r="AE825" s="92">
        <f t="shared" si="390"/>
        <v>0</v>
      </c>
      <c r="AF825" s="92">
        <f t="shared" si="390"/>
        <v>0</v>
      </c>
      <c r="AG825" s="92">
        <f t="shared" si="390"/>
        <v>0</v>
      </c>
      <c r="AH825" s="92">
        <f t="shared" si="390"/>
        <v>0</v>
      </c>
      <c r="AI825" s="92">
        <f t="shared" si="390"/>
        <v>3227</v>
      </c>
      <c r="AJ825" s="92">
        <f t="shared" si="390"/>
        <v>3227</v>
      </c>
      <c r="AK825" s="92">
        <f t="shared" si="390"/>
        <v>0</v>
      </c>
      <c r="AL825" s="92">
        <f t="shared" si="390"/>
        <v>0</v>
      </c>
      <c r="AM825" s="92">
        <f t="shared" si="390"/>
        <v>5635</v>
      </c>
      <c r="AN825" s="92">
        <f t="shared" si="390"/>
        <v>5635</v>
      </c>
      <c r="AO825" s="92">
        <f t="shared" si="390"/>
        <v>0</v>
      </c>
      <c r="AP825" s="92">
        <f t="shared" si="390"/>
        <v>0</v>
      </c>
      <c r="AQ825" s="92">
        <f t="shared" si="390"/>
        <v>7742</v>
      </c>
      <c r="AR825" s="92">
        <f t="shared" si="390"/>
        <v>7742</v>
      </c>
      <c r="AS825" s="92">
        <f t="shared" si="390"/>
        <v>0</v>
      </c>
      <c r="AT825" s="92">
        <f t="shared" si="390"/>
        <v>0</v>
      </c>
      <c r="AU825" s="92">
        <f t="shared" si="390"/>
        <v>0</v>
      </c>
      <c r="AV825" s="92">
        <f t="shared" si="390"/>
        <v>5174</v>
      </c>
      <c r="AW825" s="92">
        <f t="shared" si="390"/>
        <v>5174</v>
      </c>
      <c r="AX825" s="92">
        <f t="shared" si="390"/>
        <v>0</v>
      </c>
      <c r="AY825" s="92">
        <f t="shared" si="390"/>
        <v>0</v>
      </c>
      <c r="AZ825" s="92">
        <f t="shared" si="390"/>
        <v>0</v>
      </c>
      <c r="BA825" s="92">
        <f t="shared" si="390"/>
        <v>0</v>
      </c>
      <c r="BB825" s="92">
        <f t="shared" si="390"/>
        <v>0</v>
      </c>
      <c r="BC825" s="92">
        <f t="shared" si="390"/>
        <v>0</v>
      </c>
      <c r="BD825" s="92">
        <f t="shared" si="390"/>
        <v>1517.9999999999998</v>
      </c>
      <c r="BE825" s="92">
        <f t="shared" si="390"/>
        <v>2408</v>
      </c>
      <c r="BF825" s="198"/>
      <c r="BG825" s="198"/>
      <c r="BH825" s="198"/>
      <c r="BI825" s="27"/>
    </row>
    <row r="826" spans="1:66" s="270" customFormat="1" ht="45">
      <c r="A826" s="338">
        <v>1</v>
      </c>
      <c r="B826" s="339" t="s">
        <v>1895</v>
      </c>
      <c r="C826" s="289" t="s">
        <v>1860</v>
      </c>
      <c r="D826" s="402" t="s">
        <v>1896</v>
      </c>
      <c r="E826" s="340" t="s">
        <v>524</v>
      </c>
      <c r="F826" s="403" t="s">
        <v>1897</v>
      </c>
      <c r="G826" s="342">
        <v>1770</v>
      </c>
      <c r="H826" s="342">
        <v>1770</v>
      </c>
      <c r="I826" s="344"/>
      <c r="J826" s="344"/>
      <c r="K826" s="342">
        <v>1770</v>
      </c>
      <c r="L826" s="342">
        <v>1770</v>
      </c>
      <c r="M826" s="991">
        <v>1449.0909999999999</v>
      </c>
      <c r="N826" s="342">
        <v>169.61199999999999</v>
      </c>
      <c r="O826" s="408">
        <f t="shared" ref="O826:O827" si="391">P826+Q826+R826</f>
        <v>0</v>
      </c>
      <c r="P826" s="408"/>
      <c r="Q826" s="408"/>
      <c r="R826" s="408"/>
      <c r="S826" s="409">
        <f t="shared" si="378"/>
        <v>250</v>
      </c>
      <c r="T826" s="408">
        <v>250</v>
      </c>
      <c r="U826" s="408"/>
      <c r="V826" s="408"/>
      <c r="W826" s="408">
        <f t="shared" si="379"/>
        <v>0</v>
      </c>
      <c r="X826" s="410">
        <v>0</v>
      </c>
      <c r="Y826" s="408"/>
      <c r="Z826" s="408"/>
      <c r="AA826" s="408">
        <f t="shared" si="372"/>
        <v>250</v>
      </c>
      <c r="AB826" s="408">
        <v>250</v>
      </c>
      <c r="AC826" s="408"/>
      <c r="AD826" s="408"/>
      <c r="AE826" s="408">
        <f t="shared" si="373"/>
        <v>0</v>
      </c>
      <c r="AF826" s="408">
        <f t="shared" ref="AF826:AF827" si="392">P826</f>
        <v>0</v>
      </c>
      <c r="AG826" s="408"/>
      <c r="AH826" s="408"/>
      <c r="AI826" s="408">
        <f t="shared" si="374"/>
        <v>250</v>
      </c>
      <c r="AJ826" s="408">
        <f t="shared" ref="AJ826:AJ827" si="393">T826</f>
        <v>250</v>
      </c>
      <c r="AK826" s="408"/>
      <c r="AL826" s="408"/>
      <c r="AM826" s="408">
        <f t="shared" si="375"/>
        <v>1571.3050000000001</v>
      </c>
      <c r="AN826" s="408">
        <v>1571.3050000000001</v>
      </c>
      <c r="AO826" s="408"/>
      <c r="AP826" s="408"/>
      <c r="AQ826" s="408">
        <f t="shared" si="376"/>
        <v>198.69499999999994</v>
      </c>
      <c r="AR826" s="408">
        <f t="shared" ref="AR826:AR827" si="394">H826-AN826</f>
        <v>198.69499999999994</v>
      </c>
      <c r="AS826" s="408"/>
      <c r="AT826" s="408"/>
      <c r="AU826" s="408"/>
      <c r="AV826" s="408">
        <f t="shared" si="377"/>
        <v>198.69499999999994</v>
      </c>
      <c r="AW826" s="408">
        <v>198.69499999999994</v>
      </c>
      <c r="AX826" s="408"/>
      <c r="AY826" s="408"/>
      <c r="AZ826" s="408"/>
      <c r="BA826" s="411"/>
      <c r="BB826" s="411"/>
      <c r="BC826" s="411"/>
      <c r="BD826" s="210">
        <f t="shared" ref="BD826:BD827" si="395">AW826</f>
        <v>198.69499999999994</v>
      </c>
      <c r="BE826" s="930">
        <f t="shared" si="364"/>
        <v>1321.3050000000001</v>
      </c>
      <c r="BF826" s="406">
        <v>2022</v>
      </c>
      <c r="BG826" s="406" t="s">
        <v>2324</v>
      </c>
      <c r="BH826" s="406" t="s">
        <v>2327</v>
      </c>
      <c r="BI826" s="412"/>
    </row>
    <row r="827" spans="1:66" s="270" customFormat="1" ht="45">
      <c r="A827" s="338">
        <v>2</v>
      </c>
      <c r="B827" s="339" t="s">
        <v>1898</v>
      </c>
      <c r="C827" s="289" t="s">
        <v>1623</v>
      </c>
      <c r="D827" s="402" t="s">
        <v>1766</v>
      </c>
      <c r="E827" s="340" t="s">
        <v>524</v>
      </c>
      <c r="F827" s="403" t="s">
        <v>1899</v>
      </c>
      <c r="G827" s="342">
        <v>4040</v>
      </c>
      <c r="H827" s="342">
        <v>4040</v>
      </c>
      <c r="I827" s="345"/>
      <c r="J827" s="345"/>
      <c r="K827" s="342">
        <v>4040</v>
      </c>
      <c r="L827" s="342">
        <v>4040</v>
      </c>
      <c r="M827" s="991">
        <v>2000.7370000000001</v>
      </c>
      <c r="N827" s="342">
        <v>1730.748</v>
      </c>
      <c r="O827" s="408">
        <f t="shared" si="391"/>
        <v>0</v>
      </c>
      <c r="P827" s="408"/>
      <c r="Q827" s="408"/>
      <c r="R827" s="408"/>
      <c r="S827" s="409">
        <f t="shared" si="378"/>
        <v>1634</v>
      </c>
      <c r="T827" s="408">
        <v>1634</v>
      </c>
      <c r="U827" s="408"/>
      <c r="V827" s="408"/>
      <c r="W827" s="408">
        <f t="shared" si="379"/>
        <v>0</v>
      </c>
      <c r="X827" s="410">
        <v>0</v>
      </c>
      <c r="Y827" s="408"/>
      <c r="Z827" s="408"/>
      <c r="AA827" s="408">
        <f t="shared" si="372"/>
        <v>1634</v>
      </c>
      <c r="AB827" s="408">
        <v>1634</v>
      </c>
      <c r="AC827" s="408"/>
      <c r="AD827" s="408"/>
      <c r="AE827" s="408">
        <f t="shared" si="373"/>
        <v>0</v>
      </c>
      <c r="AF827" s="408">
        <f t="shared" si="392"/>
        <v>0</v>
      </c>
      <c r="AG827" s="408"/>
      <c r="AH827" s="408"/>
      <c r="AI827" s="408">
        <f t="shared" si="374"/>
        <v>1634</v>
      </c>
      <c r="AJ827" s="408">
        <f t="shared" si="393"/>
        <v>1634</v>
      </c>
      <c r="AK827" s="408"/>
      <c r="AL827" s="408"/>
      <c r="AM827" s="408">
        <f t="shared" si="375"/>
        <v>2720.6950000000002</v>
      </c>
      <c r="AN827" s="408">
        <v>2720.6950000000002</v>
      </c>
      <c r="AO827" s="408"/>
      <c r="AP827" s="408"/>
      <c r="AQ827" s="408">
        <f t="shared" si="376"/>
        <v>1319.3049999999998</v>
      </c>
      <c r="AR827" s="408">
        <f t="shared" si="394"/>
        <v>1319.3049999999998</v>
      </c>
      <c r="AS827" s="408"/>
      <c r="AT827" s="408"/>
      <c r="AU827" s="408"/>
      <c r="AV827" s="408">
        <f t="shared" si="377"/>
        <v>1319.3049999999998</v>
      </c>
      <c r="AW827" s="408">
        <v>1319.3049999999998</v>
      </c>
      <c r="AX827" s="408"/>
      <c r="AY827" s="408"/>
      <c r="AZ827" s="408"/>
      <c r="BA827" s="411"/>
      <c r="BB827" s="411"/>
      <c r="BC827" s="411"/>
      <c r="BD827" s="210">
        <f t="shared" si="395"/>
        <v>1319.3049999999998</v>
      </c>
      <c r="BE827" s="930">
        <f t="shared" si="364"/>
        <v>1086.6950000000002</v>
      </c>
      <c r="BF827" s="406">
        <v>2022</v>
      </c>
      <c r="BG827" s="406" t="s">
        <v>2324</v>
      </c>
      <c r="BH827" s="406" t="s">
        <v>2327</v>
      </c>
      <c r="BI827" s="412"/>
    </row>
    <row r="828" spans="1:66" s="541" customFormat="1" ht="51" hidden="1">
      <c r="A828" s="563">
        <v>1</v>
      </c>
      <c r="B828" s="564" t="s">
        <v>1900</v>
      </c>
      <c r="C828" s="555" t="s">
        <v>1528</v>
      </c>
      <c r="D828" s="626" t="s">
        <v>1901</v>
      </c>
      <c r="E828" s="565" t="s">
        <v>510</v>
      </c>
      <c r="F828" s="627" t="s">
        <v>1902</v>
      </c>
      <c r="G828" s="567">
        <v>4607</v>
      </c>
      <c r="H828" s="567">
        <v>4607</v>
      </c>
      <c r="I828" s="568"/>
      <c r="J828" s="568"/>
      <c r="K828" s="567">
        <v>4607</v>
      </c>
      <c r="L828" s="567">
        <v>4607</v>
      </c>
      <c r="M828" s="992"/>
      <c r="N828" s="567"/>
      <c r="O828" s="581">
        <f t="shared" ref="O828" si="396">P828+Q828+R828</f>
        <v>0</v>
      </c>
      <c r="P828" s="581"/>
      <c r="Q828" s="581"/>
      <c r="R828" s="581"/>
      <c r="S828" s="582">
        <f t="shared" si="378"/>
        <v>1343</v>
      </c>
      <c r="T828" s="581">
        <v>1343</v>
      </c>
      <c r="U828" s="581"/>
      <c r="V828" s="581"/>
      <c r="W828" s="581">
        <f t="shared" si="379"/>
        <v>0</v>
      </c>
      <c r="X828" s="570">
        <v>0</v>
      </c>
      <c r="Y828" s="581"/>
      <c r="Z828" s="581"/>
      <c r="AA828" s="581">
        <f t="shared" si="372"/>
        <v>0</v>
      </c>
      <c r="AB828" s="581"/>
      <c r="AC828" s="581"/>
      <c r="AD828" s="581"/>
      <c r="AE828" s="581">
        <f t="shared" si="373"/>
        <v>0</v>
      </c>
      <c r="AF828" s="581">
        <f t="shared" ref="AF828" si="397">P828</f>
        <v>0</v>
      </c>
      <c r="AG828" s="581"/>
      <c r="AH828" s="581"/>
      <c r="AI828" s="581">
        <f t="shared" si="374"/>
        <v>1343</v>
      </c>
      <c r="AJ828" s="581">
        <f t="shared" ref="AJ828" si="398">T828</f>
        <v>1343</v>
      </c>
      <c r="AK828" s="581"/>
      <c r="AL828" s="581"/>
      <c r="AM828" s="581">
        <f t="shared" si="375"/>
        <v>1343</v>
      </c>
      <c r="AN828" s="581">
        <v>1343</v>
      </c>
      <c r="AO828" s="581"/>
      <c r="AP828" s="581"/>
      <c r="AQ828" s="581">
        <f t="shared" si="376"/>
        <v>3264</v>
      </c>
      <c r="AR828" s="581">
        <f t="shared" ref="AR828" si="399">H828-AN828</f>
        <v>3264</v>
      </c>
      <c r="AS828" s="581"/>
      <c r="AT828" s="581"/>
      <c r="AU828" s="581"/>
      <c r="AV828" s="581">
        <f t="shared" si="377"/>
        <v>2176</v>
      </c>
      <c r="AW828" s="581">
        <v>2176</v>
      </c>
      <c r="AX828" s="581"/>
      <c r="AY828" s="581"/>
      <c r="AZ828" s="581"/>
      <c r="BA828" s="583"/>
      <c r="BB828" s="583"/>
      <c r="BC828" s="583"/>
      <c r="BD828" s="583"/>
      <c r="BE828" s="920">
        <f t="shared" si="364"/>
        <v>0</v>
      </c>
      <c r="BF828" s="630">
        <v>2023</v>
      </c>
      <c r="BG828" s="630" t="s">
        <v>2322</v>
      </c>
      <c r="BH828" s="630" t="s">
        <v>2327</v>
      </c>
      <c r="BI828" s="584"/>
    </row>
    <row r="829" spans="1:66" s="798" customFormat="1" ht="25.5" hidden="1">
      <c r="A829" s="787">
        <v>1</v>
      </c>
      <c r="B829" s="855" t="s">
        <v>1903</v>
      </c>
      <c r="C829" s="856" t="s">
        <v>1547</v>
      </c>
      <c r="D829" s="856" t="s">
        <v>1904</v>
      </c>
      <c r="E829" s="857" t="s">
        <v>524</v>
      </c>
      <c r="F829" s="858"/>
      <c r="G829" s="859">
        <v>2960</v>
      </c>
      <c r="H829" s="859">
        <v>2960</v>
      </c>
      <c r="I829" s="790"/>
      <c r="J829" s="790"/>
      <c r="K829" s="859">
        <v>2960</v>
      </c>
      <c r="L829" s="859">
        <v>2960</v>
      </c>
      <c r="M829" s="1015"/>
      <c r="N829" s="791"/>
      <c r="O829" s="792"/>
      <c r="P829" s="792"/>
      <c r="Q829" s="792"/>
      <c r="R829" s="792"/>
      <c r="S829" s="793">
        <f t="shared" si="378"/>
        <v>0</v>
      </c>
      <c r="T829" s="792"/>
      <c r="U829" s="792"/>
      <c r="V829" s="792"/>
      <c r="W829" s="792">
        <f t="shared" si="379"/>
        <v>0</v>
      </c>
      <c r="X829" s="794"/>
      <c r="Y829" s="792"/>
      <c r="Z829" s="792"/>
      <c r="AA829" s="792">
        <f t="shared" si="372"/>
        <v>0</v>
      </c>
      <c r="AB829" s="792"/>
      <c r="AC829" s="792"/>
      <c r="AD829" s="792"/>
      <c r="AE829" s="792">
        <f t="shared" si="373"/>
        <v>0</v>
      </c>
      <c r="AF829" s="792"/>
      <c r="AG829" s="792"/>
      <c r="AH829" s="792"/>
      <c r="AI829" s="792">
        <f t="shared" si="374"/>
        <v>0</v>
      </c>
      <c r="AJ829" s="792"/>
      <c r="AK829" s="792"/>
      <c r="AL829" s="792"/>
      <c r="AM829" s="792">
        <f t="shared" si="375"/>
        <v>0</v>
      </c>
      <c r="AN829" s="792"/>
      <c r="AO829" s="792"/>
      <c r="AP829" s="792"/>
      <c r="AQ829" s="792">
        <f t="shared" si="376"/>
        <v>2960</v>
      </c>
      <c r="AR829" s="792">
        <f t="shared" ref="AR829" si="400">H829-AN829</f>
        <v>2960</v>
      </c>
      <c r="AS829" s="792"/>
      <c r="AT829" s="792"/>
      <c r="AU829" s="792"/>
      <c r="AV829" s="792">
        <f t="shared" si="377"/>
        <v>1480</v>
      </c>
      <c r="AW829" s="792">
        <v>1480</v>
      </c>
      <c r="AX829" s="792"/>
      <c r="AY829" s="792"/>
      <c r="AZ829" s="792"/>
      <c r="BA829" s="795"/>
      <c r="BB829" s="795"/>
      <c r="BC829" s="795"/>
      <c r="BD829" s="795"/>
      <c r="BE829" s="921">
        <f t="shared" si="364"/>
        <v>0</v>
      </c>
      <c r="BF829" s="796">
        <v>2024</v>
      </c>
      <c r="BG829" s="796" t="s">
        <v>2323</v>
      </c>
      <c r="BH829" s="796" t="s">
        <v>2327</v>
      </c>
      <c r="BI829" s="797"/>
    </row>
    <row r="830" spans="1:66" s="28" customFormat="1" ht="18.75" hidden="1">
      <c r="A830" s="37" t="s">
        <v>56</v>
      </c>
      <c r="B830" s="48" t="s">
        <v>59</v>
      </c>
      <c r="C830" s="26"/>
      <c r="D830" s="26"/>
      <c r="E830" s="26"/>
      <c r="F830" s="91"/>
      <c r="G830" s="92">
        <f>SUM(G831:G836)</f>
        <v>17514</v>
      </c>
      <c r="H830" s="92">
        <f t="shared" ref="H830:BE830" si="401">SUM(H831:H836)</f>
        <v>17514</v>
      </c>
      <c r="I830" s="92">
        <f t="shared" si="401"/>
        <v>0</v>
      </c>
      <c r="J830" s="92">
        <f t="shared" si="401"/>
        <v>0</v>
      </c>
      <c r="K830" s="92">
        <f t="shared" si="401"/>
        <v>17514</v>
      </c>
      <c r="L830" s="92">
        <f t="shared" si="401"/>
        <v>17514</v>
      </c>
      <c r="M830" s="984">
        <f t="shared" si="401"/>
        <v>8961</v>
      </c>
      <c r="N830" s="92">
        <f t="shared" si="401"/>
        <v>6258</v>
      </c>
      <c r="O830" s="92">
        <f t="shared" si="401"/>
        <v>0</v>
      </c>
      <c r="P830" s="92">
        <f t="shared" si="401"/>
        <v>0</v>
      </c>
      <c r="Q830" s="92">
        <f t="shared" si="401"/>
        <v>0</v>
      </c>
      <c r="R830" s="92">
        <f t="shared" si="401"/>
        <v>0</v>
      </c>
      <c r="S830" s="92">
        <f t="shared" si="401"/>
        <v>4225</v>
      </c>
      <c r="T830" s="92">
        <f t="shared" si="401"/>
        <v>4225</v>
      </c>
      <c r="U830" s="92">
        <f t="shared" si="401"/>
        <v>0</v>
      </c>
      <c r="V830" s="92">
        <f t="shared" si="401"/>
        <v>0</v>
      </c>
      <c r="W830" s="92">
        <f t="shared" si="401"/>
        <v>0</v>
      </c>
      <c r="X830" s="92">
        <f t="shared" si="401"/>
        <v>0</v>
      </c>
      <c r="Y830" s="92">
        <f t="shared" si="401"/>
        <v>0</v>
      </c>
      <c r="Z830" s="92">
        <f t="shared" si="401"/>
        <v>0</v>
      </c>
      <c r="AA830" s="92">
        <f t="shared" si="401"/>
        <v>3860.6410000000001</v>
      </c>
      <c r="AB830" s="92">
        <f t="shared" si="401"/>
        <v>3860.6410000000001</v>
      </c>
      <c r="AC830" s="92">
        <f t="shared" si="401"/>
        <v>0</v>
      </c>
      <c r="AD830" s="92">
        <f t="shared" si="401"/>
        <v>0</v>
      </c>
      <c r="AE830" s="92">
        <f t="shared" si="401"/>
        <v>0</v>
      </c>
      <c r="AF830" s="92">
        <f t="shared" si="401"/>
        <v>0</v>
      </c>
      <c r="AG830" s="92">
        <f t="shared" si="401"/>
        <v>0</v>
      </c>
      <c r="AH830" s="92">
        <f t="shared" si="401"/>
        <v>0</v>
      </c>
      <c r="AI830" s="92">
        <f t="shared" si="401"/>
        <v>4225</v>
      </c>
      <c r="AJ830" s="92">
        <f t="shared" si="401"/>
        <v>4225</v>
      </c>
      <c r="AK830" s="92">
        <f t="shared" si="401"/>
        <v>0</v>
      </c>
      <c r="AL830" s="92">
        <f t="shared" si="401"/>
        <v>0</v>
      </c>
      <c r="AM830" s="92">
        <f t="shared" si="401"/>
        <v>7377</v>
      </c>
      <c r="AN830" s="92">
        <f t="shared" si="401"/>
        <v>7377</v>
      </c>
      <c r="AO830" s="92">
        <f t="shared" si="401"/>
        <v>0</v>
      </c>
      <c r="AP830" s="92">
        <f t="shared" si="401"/>
        <v>0</v>
      </c>
      <c r="AQ830" s="92">
        <f t="shared" si="401"/>
        <v>10137</v>
      </c>
      <c r="AR830" s="92">
        <f t="shared" si="401"/>
        <v>10137</v>
      </c>
      <c r="AS830" s="92">
        <f t="shared" si="401"/>
        <v>0</v>
      </c>
      <c r="AT830" s="92">
        <f t="shared" si="401"/>
        <v>0</v>
      </c>
      <c r="AU830" s="92">
        <f t="shared" si="401"/>
        <v>0</v>
      </c>
      <c r="AV830" s="92">
        <f t="shared" si="401"/>
        <v>5069</v>
      </c>
      <c r="AW830" s="92">
        <f t="shared" si="401"/>
        <v>5069</v>
      </c>
      <c r="AX830" s="92">
        <f t="shared" si="401"/>
        <v>0</v>
      </c>
      <c r="AY830" s="92">
        <f t="shared" si="401"/>
        <v>0</v>
      </c>
      <c r="AZ830" s="92">
        <f t="shared" si="401"/>
        <v>0</v>
      </c>
      <c r="BA830" s="92">
        <f t="shared" si="401"/>
        <v>0</v>
      </c>
      <c r="BB830" s="92">
        <f t="shared" si="401"/>
        <v>0</v>
      </c>
      <c r="BC830" s="92">
        <f t="shared" si="401"/>
        <v>0</v>
      </c>
      <c r="BD830" s="92">
        <f t="shared" si="401"/>
        <v>0</v>
      </c>
      <c r="BE830" s="92">
        <f t="shared" si="401"/>
        <v>3152</v>
      </c>
      <c r="BF830" s="198"/>
      <c r="BG830" s="198"/>
      <c r="BH830" s="198"/>
      <c r="BI830" s="27"/>
    </row>
    <row r="831" spans="1:66" s="224" customFormat="1" ht="76.5" hidden="1">
      <c r="A831" s="476"/>
      <c r="B831" s="414" t="s">
        <v>1014</v>
      </c>
      <c r="C831" s="415" t="s">
        <v>820</v>
      </c>
      <c r="D831" s="415" t="s">
        <v>1015</v>
      </c>
      <c r="E831" s="416" t="s">
        <v>444</v>
      </c>
      <c r="F831" s="292" t="s">
        <v>1016</v>
      </c>
      <c r="G831" s="292">
        <v>3160</v>
      </c>
      <c r="H831" s="292">
        <v>3160</v>
      </c>
      <c r="I831" s="292"/>
      <c r="J831" s="292"/>
      <c r="K831" s="294">
        <v>3160</v>
      </c>
      <c r="L831" s="294">
        <v>3160</v>
      </c>
      <c r="M831" s="1022">
        <v>3119</v>
      </c>
      <c r="N831" s="293">
        <v>1300</v>
      </c>
      <c r="O831" s="296"/>
      <c r="P831" s="296"/>
      <c r="Q831" s="293"/>
      <c r="R831" s="293"/>
      <c r="S831" s="417">
        <f t="shared" si="378"/>
        <v>763.84400000000005</v>
      </c>
      <c r="T831" s="417">
        <v>763.84400000000005</v>
      </c>
      <c r="U831" s="293"/>
      <c r="V831" s="293"/>
      <c r="W831" s="295">
        <f t="shared" si="379"/>
        <v>0</v>
      </c>
      <c r="X831" s="293"/>
      <c r="Y831" s="293"/>
      <c r="Z831" s="293"/>
      <c r="AA831" s="295">
        <f t="shared" si="372"/>
        <v>763.84400000000005</v>
      </c>
      <c r="AB831" s="293">
        <v>763.84400000000005</v>
      </c>
      <c r="AC831" s="293"/>
      <c r="AD831" s="293"/>
      <c r="AE831" s="295">
        <f t="shared" si="373"/>
        <v>0</v>
      </c>
      <c r="AF831" s="293"/>
      <c r="AG831" s="293"/>
      <c r="AH831" s="293"/>
      <c r="AI831" s="295">
        <f t="shared" si="374"/>
        <v>763.84400000000005</v>
      </c>
      <c r="AJ831" s="305">
        <v>763.84400000000005</v>
      </c>
      <c r="AK831" s="293"/>
      <c r="AL831" s="293"/>
      <c r="AM831" s="295">
        <f t="shared" si="375"/>
        <v>3063.8440000000001</v>
      </c>
      <c r="AN831" s="293">
        <v>3063.8440000000001</v>
      </c>
      <c r="AO831" s="293"/>
      <c r="AP831" s="293"/>
      <c r="AQ831" s="296">
        <f t="shared" si="376"/>
        <v>96.155999999999949</v>
      </c>
      <c r="AR831" s="296">
        <v>96.155999999999949</v>
      </c>
      <c r="AS831" s="293"/>
      <c r="AT831" s="293"/>
      <c r="AU831" s="293"/>
      <c r="AV831" s="296">
        <f t="shared" si="377"/>
        <v>0</v>
      </c>
      <c r="AW831" s="293"/>
      <c r="AX831" s="293"/>
      <c r="AY831" s="293"/>
      <c r="AZ831" s="293"/>
      <c r="BA831" s="257"/>
      <c r="BB831" s="257"/>
      <c r="BC831" s="257"/>
      <c r="BD831" s="210">
        <f t="shared" ref="BD831:BD832" si="402">AW831</f>
        <v>0</v>
      </c>
      <c r="BE831" s="946">
        <f t="shared" si="364"/>
        <v>2300</v>
      </c>
      <c r="BF831" s="298">
        <v>2022</v>
      </c>
      <c r="BG831" s="298" t="s">
        <v>910</v>
      </c>
      <c r="BH831" s="298"/>
      <c r="BI831" s="325"/>
      <c r="BJ831" s="300"/>
      <c r="BK831" s="300"/>
      <c r="BL831" s="300"/>
      <c r="BM831" s="300"/>
      <c r="BN831" s="300"/>
    </row>
    <row r="832" spans="1:66" s="216" customFormat="1" ht="51" hidden="1">
      <c r="A832" s="287"/>
      <c r="B832" s="414" t="s">
        <v>1017</v>
      </c>
      <c r="C832" s="415" t="s">
        <v>832</v>
      </c>
      <c r="D832" s="415" t="s">
        <v>1018</v>
      </c>
      <c r="E832" s="416" t="s">
        <v>444</v>
      </c>
      <c r="F832" s="292" t="s">
        <v>1019</v>
      </c>
      <c r="G832" s="292">
        <v>930</v>
      </c>
      <c r="H832" s="292">
        <v>930</v>
      </c>
      <c r="I832" s="292"/>
      <c r="J832" s="292"/>
      <c r="K832" s="294">
        <v>930</v>
      </c>
      <c r="L832" s="294">
        <v>930</v>
      </c>
      <c r="M832" s="983">
        <v>884</v>
      </c>
      <c r="N832" s="295"/>
      <c r="O832" s="296"/>
      <c r="P832" s="296"/>
      <c r="Q832" s="295"/>
      <c r="R832" s="295"/>
      <c r="S832" s="417">
        <f t="shared" si="378"/>
        <v>31.67</v>
      </c>
      <c r="T832" s="417">
        <v>31.67</v>
      </c>
      <c r="U832" s="295"/>
      <c r="V832" s="295"/>
      <c r="W832" s="295">
        <f t="shared" si="379"/>
        <v>0</v>
      </c>
      <c r="X832" s="295"/>
      <c r="Y832" s="295"/>
      <c r="Z832" s="295"/>
      <c r="AA832" s="295">
        <f t="shared" si="372"/>
        <v>31.67</v>
      </c>
      <c r="AB832" s="295">
        <v>31.67</v>
      </c>
      <c r="AC832" s="295"/>
      <c r="AD832" s="295"/>
      <c r="AE832" s="295">
        <f t="shared" si="373"/>
        <v>0</v>
      </c>
      <c r="AF832" s="295"/>
      <c r="AG832" s="295"/>
      <c r="AH832" s="295"/>
      <c r="AI832" s="295">
        <f t="shared" si="374"/>
        <v>31.67</v>
      </c>
      <c r="AJ832" s="305">
        <v>31.67</v>
      </c>
      <c r="AK832" s="295"/>
      <c r="AL832" s="295"/>
      <c r="AM832" s="295">
        <f t="shared" si="375"/>
        <v>883.67</v>
      </c>
      <c r="AN832" s="295">
        <v>883.67</v>
      </c>
      <c r="AO832" s="295"/>
      <c r="AP832" s="295"/>
      <c r="AQ832" s="296">
        <f t="shared" si="376"/>
        <v>46.330000000000041</v>
      </c>
      <c r="AR832" s="296">
        <v>46.330000000000041</v>
      </c>
      <c r="AS832" s="295"/>
      <c r="AT832" s="295"/>
      <c r="AU832" s="295"/>
      <c r="AV832" s="296">
        <f t="shared" si="377"/>
        <v>0</v>
      </c>
      <c r="AW832" s="295"/>
      <c r="AX832" s="295"/>
      <c r="AY832" s="295"/>
      <c r="AZ832" s="295"/>
      <c r="BA832" s="297"/>
      <c r="BB832" s="297"/>
      <c r="BC832" s="297"/>
      <c r="BD832" s="210">
        <f t="shared" si="402"/>
        <v>0</v>
      </c>
      <c r="BE832" s="908">
        <f t="shared" si="364"/>
        <v>852</v>
      </c>
      <c r="BF832" s="298">
        <v>2022</v>
      </c>
      <c r="BG832" s="298" t="s">
        <v>910</v>
      </c>
      <c r="BH832" s="298"/>
      <c r="BI832" s="299"/>
      <c r="BJ832" s="460"/>
      <c r="BK832" s="460"/>
      <c r="BL832" s="460"/>
      <c r="BM832" s="460"/>
      <c r="BN832" s="460"/>
    </row>
    <row r="833" spans="1:66" s="665" customFormat="1" ht="51">
      <c r="A833" s="585"/>
      <c r="B833" s="660" t="s">
        <v>1020</v>
      </c>
      <c r="C833" s="661" t="s">
        <v>978</v>
      </c>
      <c r="D833" s="661" t="s">
        <v>1021</v>
      </c>
      <c r="E833" s="662">
        <v>2023</v>
      </c>
      <c r="F833" s="663" t="s">
        <v>1022</v>
      </c>
      <c r="G833" s="663">
        <v>1770</v>
      </c>
      <c r="H833" s="663">
        <v>1770</v>
      </c>
      <c r="I833" s="663"/>
      <c r="J833" s="663"/>
      <c r="K833" s="589">
        <v>1770</v>
      </c>
      <c r="L833" s="589">
        <v>1770</v>
      </c>
      <c r="M833" s="994">
        <v>810</v>
      </c>
      <c r="N833" s="590">
        <v>810</v>
      </c>
      <c r="O833" s="591"/>
      <c r="P833" s="591"/>
      <c r="Q833" s="590"/>
      <c r="R833" s="590"/>
      <c r="S833" s="676">
        <f t="shared" si="378"/>
        <v>500</v>
      </c>
      <c r="T833" s="676">
        <v>500</v>
      </c>
      <c r="U833" s="590"/>
      <c r="V833" s="590"/>
      <c r="W833" s="590">
        <f t="shared" si="379"/>
        <v>0</v>
      </c>
      <c r="X833" s="590"/>
      <c r="Y833" s="590"/>
      <c r="Z833" s="590"/>
      <c r="AA833" s="590">
        <f t="shared" si="372"/>
        <v>500</v>
      </c>
      <c r="AB833" s="590">
        <v>500</v>
      </c>
      <c r="AC833" s="590"/>
      <c r="AD833" s="590"/>
      <c r="AE833" s="590">
        <f t="shared" si="373"/>
        <v>0</v>
      </c>
      <c r="AF833" s="590"/>
      <c r="AG833" s="590"/>
      <c r="AH833" s="590"/>
      <c r="AI833" s="590">
        <f t="shared" si="374"/>
        <v>500</v>
      </c>
      <c r="AJ833" s="633">
        <v>500</v>
      </c>
      <c r="AK833" s="590"/>
      <c r="AL833" s="590"/>
      <c r="AM833" s="590">
        <f t="shared" si="375"/>
        <v>500</v>
      </c>
      <c r="AN833" s="590">
        <v>500</v>
      </c>
      <c r="AO833" s="590"/>
      <c r="AP833" s="590"/>
      <c r="AQ833" s="590">
        <f t="shared" si="376"/>
        <v>1270</v>
      </c>
      <c r="AR833" s="590">
        <v>1270</v>
      </c>
      <c r="AS833" s="590"/>
      <c r="AT833" s="590"/>
      <c r="AU833" s="590"/>
      <c r="AV833" s="590">
        <f t="shared" si="377"/>
        <v>1270</v>
      </c>
      <c r="AW833" s="590">
        <v>1270</v>
      </c>
      <c r="AX833" s="590"/>
      <c r="AY833" s="590"/>
      <c r="AZ833" s="590"/>
      <c r="BA833" s="592"/>
      <c r="BB833" s="592"/>
      <c r="BC833" s="592"/>
      <c r="BD833" s="592"/>
      <c r="BE833" s="922">
        <f t="shared" si="364"/>
        <v>0</v>
      </c>
      <c r="BF833" s="593">
        <v>2023</v>
      </c>
      <c r="BG833" s="593" t="s">
        <v>2324</v>
      </c>
      <c r="BH833" s="593" t="s">
        <v>2327</v>
      </c>
      <c r="BI833" s="594"/>
      <c r="BJ833" s="664"/>
      <c r="BK833" s="664"/>
      <c r="BL833" s="664"/>
      <c r="BM833" s="664"/>
      <c r="BN833" s="664"/>
    </row>
    <row r="834" spans="1:66" s="501" customFormat="1" ht="51" hidden="1">
      <c r="A834" s="666"/>
      <c r="B834" s="660" t="s">
        <v>1023</v>
      </c>
      <c r="C834" s="661" t="s">
        <v>1024</v>
      </c>
      <c r="D834" s="661" t="s">
        <v>1025</v>
      </c>
      <c r="E834" s="662" t="s">
        <v>510</v>
      </c>
      <c r="F834" s="663" t="s">
        <v>1026</v>
      </c>
      <c r="G834" s="663">
        <v>4870</v>
      </c>
      <c r="H834" s="663">
        <v>4870</v>
      </c>
      <c r="I834" s="663"/>
      <c r="J834" s="663"/>
      <c r="K834" s="589">
        <v>4870</v>
      </c>
      <c r="L834" s="589">
        <v>4870</v>
      </c>
      <c r="M834" s="1023">
        <v>2600</v>
      </c>
      <c r="N834" s="633">
        <v>2600</v>
      </c>
      <c r="O834" s="591"/>
      <c r="P834" s="591"/>
      <c r="Q834" s="633"/>
      <c r="R834" s="633"/>
      <c r="S834" s="590">
        <f t="shared" si="378"/>
        <v>1250</v>
      </c>
      <c r="T834" s="633">
        <v>1250</v>
      </c>
      <c r="U834" s="633"/>
      <c r="V834" s="633"/>
      <c r="W834" s="590">
        <f t="shared" si="379"/>
        <v>0</v>
      </c>
      <c r="X834" s="633"/>
      <c r="Y834" s="633"/>
      <c r="Z834" s="633"/>
      <c r="AA834" s="590">
        <f t="shared" si="372"/>
        <v>1250</v>
      </c>
      <c r="AB834" s="633">
        <v>1250</v>
      </c>
      <c r="AC834" s="633"/>
      <c r="AD834" s="633"/>
      <c r="AE834" s="590">
        <f t="shared" si="373"/>
        <v>0</v>
      </c>
      <c r="AF834" s="633"/>
      <c r="AG834" s="633"/>
      <c r="AH834" s="633"/>
      <c r="AI834" s="590">
        <f t="shared" si="374"/>
        <v>1250</v>
      </c>
      <c r="AJ834" s="633">
        <v>1250</v>
      </c>
      <c r="AK834" s="633"/>
      <c r="AL834" s="633"/>
      <c r="AM834" s="590">
        <f t="shared" si="375"/>
        <v>1250</v>
      </c>
      <c r="AN834" s="633">
        <v>1250</v>
      </c>
      <c r="AO834" s="633"/>
      <c r="AP834" s="633"/>
      <c r="AQ834" s="590">
        <f t="shared" si="376"/>
        <v>3620</v>
      </c>
      <c r="AR834" s="677">
        <v>3620</v>
      </c>
      <c r="AS834" s="633"/>
      <c r="AT834" s="633"/>
      <c r="AU834" s="633"/>
      <c r="AV834" s="590">
        <f t="shared" si="377"/>
        <v>1600</v>
      </c>
      <c r="AW834" s="633">
        <v>1600</v>
      </c>
      <c r="AX834" s="633"/>
      <c r="AY834" s="633"/>
      <c r="AZ834" s="633"/>
      <c r="BA834" s="525"/>
      <c r="BB834" s="525"/>
      <c r="BC834" s="525"/>
      <c r="BD834" s="525"/>
      <c r="BE834" s="947">
        <f t="shared" ref="BE834:BE881" si="403">AM834-S834</f>
        <v>0</v>
      </c>
      <c r="BF834" s="593">
        <v>2023</v>
      </c>
      <c r="BG834" s="593" t="s">
        <v>2322</v>
      </c>
      <c r="BH834" s="593" t="s">
        <v>2327</v>
      </c>
      <c r="BI834" s="603"/>
      <c r="BJ834" s="595"/>
      <c r="BK834" s="595"/>
      <c r="BL834" s="595"/>
      <c r="BM834" s="595"/>
      <c r="BN834" s="595"/>
    </row>
    <row r="835" spans="1:66" s="501" customFormat="1" ht="140.25" hidden="1">
      <c r="A835" s="585"/>
      <c r="B835" s="660" t="s">
        <v>1027</v>
      </c>
      <c r="C835" s="661" t="s">
        <v>1028</v>
      </c>
      <c r="D835" s="661" t="s">
        <v>1029</v>
      </c>
      <c r="E835" s="662" t="s">
        <v>510</v>
      </c>
      <c r="F835" s="663" t="s">
        <v>1030</v>
      </c>
      <c r="G835" s="663">
        <v>6545</v>
      </c>
      <c r="H835" s="663">
        <v>6545</v>
      </c>
      <c r="I835" s="663"/>
      <c r="J835" s="663"/>
      <c r="K835" s="589">
        <v>6545</v>
      </c>
      <c r="L835" s="589">
        <v>6545</v>
      </c>
      <c r="M835" s="994">
        <v>1548</v>
      </c>
      <c r="N835" s="590">
        <v>1548</v>
      </c>
      <c r="O835" s="591"/>
      <c r="P835" s="591"/>
      <c r="Q835" s="590"/>
      <c r="R835" s="590"/>
      <c r="S835" s="591">
        <f t="shared" si="378"/>
        <v>1679.4860000000001</v>
      </c>
      <c r="T835" s="591">
        <v>1679.4860000000001</v>
      </c>
      <c r="U835" s="590"/>
      <c r="V835" s="590"/>
      <c r="W835" s="590">
        <f t="shared" si="379"/>
        <v>0</v>
      </c>
      <c r="X835" s="590"/>
      <c r="Y835" s="590"/>
      <c r="Z835" s="590"/>
      <c r="AA835" s="590">
        <f t="shared" si="372"/>
        <v>1315.127</v>
      </c>
      <c r="AB835" s="590">
        <v>1315.127</v>
      </c>
      <c r="AC835" s="590"/>
      <c r="AD835" s="590"/>
      <c r="AE835" s="590">
        <f t="shared" si="373"/>
        <v>0</v>
      </c>
      <c r="AF835" s="590"/>
      <c r="AG835" s="590"/>
      <c r="AH835" s="590"/>
      <c r="AI835" s="590">
        <f t="shared" si="374"/>
        <v>1679.4860000000001</v>
      </c>
      <c r="AJ835" s="590">
        <v>1679.4860000000001</v>
      </c>
      <c r="AK835" s="590"/>
      <c r="AL835" s="590"/>
      <c r="AM835" s="590">
        <f t="shared" si="375"/>
        <v>1679.4860000000001</v>
      </c>
      <c r="AN835" s="590">
        <v>1679.4860000000001</v>
      </c>
      <c r="AO835" s="590"/>
      <c r="AP835" s="590"/>
      <c r="AQ835" s="590">
        <f t="shared" si="376"/>
        <v>4865.5140000000001</v>
      </c>
      <c r="AR835" s="677">
        <v>4865.5140000000001</v>
      </c>
      <c r="AS835" s="590"/>
      <c r="AT835" s="590"/>
      <c r="AU835" s="590"/>
      <c r="AV835" s="590">
        <f t="shared" si="377"/>
        <v>2199</v>
      </c>
      <c r="AW835" s="590">
        <v>2199</v>
      </c>
      <c r="AX835" s="590"/>
      <c r="AY835" s="590"/>
      <c r="AZ835" s="590"/>
      <c r="BA835" s="592"/>
      <c r="BB835" s="592"/>
      <c r="BC835" s="592"/>
      <c r="BD835" s="592"/>
      <c r="BE835" s="922">
        <f t="shared" si="403"/>
        <v>0</v>
      </c>
      <c r="BF835" s="593">
        <v>2023</v>
      </c>
      <c r="BG835" s="593" t="s">
        <v>2322</v>
      </c>
      <c r="BH835" s="593" t="s">
        <v>2327</v>
      </c>
      <c r="BI835" s="594"/>
      <c r="BJ835" s="595"/>
      <c r="BK835" s="595"/>
      <c r="BL835" s="595"/>
      <c r="BM835" s="595"/>
      <c r="BN835" s="595"/>
    </row>
    <row r="836" spans="1:66" s="739" customFormat="1" ht="31.5" hidden="1">
      <c r="A836" s="810"/>
      <c r="B836" s="800" t="s">
        <v>1031</v>
      </c>
      <c r="C836" s="848"/>
      <c r="D836" s="848"/>
      <c r="E836" s="849"/>
      <c r="F836" s="850"/>
      <c r="G836" s="850">
        <v>239</v>
      </c>
      <c r="H836" s="850">
        <v>239</v>
      </c>
      <c r="I836" s="850"/>
      <c r="J836" s="850"/>
      <c r="K836" s="783">
        <v>239</v>
      </c>
      <c r="L836" s="783">
        <v>239</v>
      </c>
      <c r="M836" s="995"/>
      <c r="N836" s="803"/>
      <c r="O836" s="811"/>
      <c r="P836" s="811"/>
      <c r="Q836" s="803"/>
      <c r="R836" s="803"/>
      <c r="S836" s="803">
        <f t="shared" si="378"/>
        <v>0</v>
      </c>
      <c r="T836" s="803"/>
      <c r="U836" s="803"/>
      <c r="V836" s="803"/>
      <c r="W836" s="803">
        <f t="shared" si="379"/>
        <v>0</v>
      </c>
      <c r="X836" s="803"/>
      <c r="Y836" s="803"/>
      <c r="Z836" s="803"/>
      <c r="AA836" s="803">
        <f t="shared" si="372"/>
        <v>0</v>
      </c>
      <c r="AB836" s="803"/>
      <c r="AC836" s="803"/>
      <c r="AD836" s="803"/>
      <c r="AE836" s="803">
        <f t="shared" si="373"/>
        <v>0</v>
      </c>
      <c r="AF836" s="803"/>
      <c r="AG836" s="803"/>
      <c r="AH836" s="803"/>
      <c r="AI836" s="803">
        <f t="shared" si="374"/>
        <v>0</v>
      </c>
      <c r="AJ836" s="803"/>
      <c r="AK836" s="803"/>
      <c r="AL836" s="803"/>
      <c r="AM836" s="803">
        <f t="shared" si="375"/>
        <v>0</v>
      </c>
      <c r="AN836" s="803"/>
      <c r="AO836" s="803"/>
      <c r="AP836" s="803"/>
      <c r="AQ836" s="803">
        <f t="shared" si="376"/>
        <v>239</v>
      </c>
      <c r="AR836" s="803">
        <v>239</v>
      </c>
      <c r="AS836" s="803"/>
      <c r="AT836" s="803"/>
      <c r="AU836" s="803"/>
      <c r="AV836" s="803">
        <f t="shared" si="377"/>
        <v>0</v>
      </c>
      <c r="AW836" s="803"/>
      <c r="AX836" s="803"/>
      <c r="AY836" s="803"/>
      <c r="AZ836" s="803"/>
      <c r="BA836" s="812"/>
      <c r="BB836" s="812"/>
      <c r="BC836" s="812"/>
      <c r="BD836" s="812"/>
      <c r="BE836" s="924">
        <f t="shared" si="403"/>
        <v>0</v>
      </c>
      <c r="BF836" s="807">
        <v>2024</v>
      </c>
      <c r="BG836" s="807" t="s">
        <v>2323</v>
      </c>
      <c r="BH836" s="807"/>
      <c r="BI836" s="860"/>
      <c r="BJ836" s="813"/>
      <c r="BK836" s="813"/>
      <c r="BL836" s="813"/>
      <c r="BM836" s="813"/>
      <c r="BN836" s="813"/>
    </row>
    <row r="837" spans="1:66" s="28" customFormat="1" ht="18.75" hidden="1">
      <c r="A837" s="37" t="s">
        <v>58</v>
      </c>
      <c r="B837" s="48" t="s">
        <v>61</v>
      </c>
      <c r="C837" s="26"/>
      <c r="D837" s="26"/>
      <c r="E837" s="26"/>
      <c r="F837" s="91"/>
      <c r="G837" s="92">
        <f>SUM(G838:G844)</f>
        <v>20236</v>
      </c>
      <c r="H837" s="92">
        <f t="shared" ref="H837:BE837" si="404">SUM(H838:H844)</f>
        <v>20236</v>
      </c>
      <c r="I837" s="92">
        <f t="shared" si="404"/>
        <v>0</v>
      </c>
      <c r="J837" s="92">
        <f t="shared" si="404"/>
        <v>0</v>
      </c>
      <c r="K837" s="92">
        <f t="shared" si="404"/>
        <v>28286</v>
      </c>
      <c r="L837" s="92">
        <f t="shared" si="404"/>
        <v>20236</v>
      </c>
      <c r="M837" s="984">
        <f t="shared" si="404"/>
        <v>8050</v>
      </c>
      <c r="N837" s="92">
        <f t="shared" si="404"/>
        <v>4652</v>
      </c>
      <c r="O837" s="92">
        <f t="shared" si="404"/>
        <v>218.4849999999999</v>
      </c>
      <c r="P837" s="92">
        <f t="shared" si="404"/>
        <v>218.4849999999999</v>
      </c>
      <c r="Q837" s="92">
        <f t="shared" si="404"/>
        <v>0</v>
      </c>
      <c r="R837" s="92">
        <f t="shared" si="404"/>
        <v>0</v>
      </c>
      <c r="S837" s="92">
        <f t="shared" si="404"/>
        <v>4882</v>
      </c>
      <c r="T837" s="92">
        <f t="shared" si="404"/>
        <v>4882</v>
      </c>
      <c r="U837" s="92">
        <f t="shared" si="404"/>
        <v>0</v>
      </c>
      <c r="V837" s="92">
        <f t="shared" si="404"/>
        <v>0</v>
      </c>
      <c r="W837" s="92">
        <f t="shared" si="404"/>
        <v>218.48500000000001</v>
      </c>
      <c r="X837" s="92">
        <f t="shared" si="404"/>
        <v>218.48500000000001</v>
      </c>
      <c r="Y837" s="92">
        <f t="shared" si="404"/>
        <v>0</v>
      </c>
      <c r="Z837" s="92">
        <f t="shared" si="404"/>
        <v>0</v>
      </c>
      <c r="AA837" s="92">
        <f t="shared" si="404"/>
        <v>3629.723</v>
      </c>
      <c r="AB837" s="92">
        <f t="shared" si="404"/>
        <v>3629.723</v>
      </c>
      <c r="AC837" s="92">
        <f t="shared" si="404"/>
        <v>0</v>
      </c>
      <c r="AD837" s="92">
        <f t="shared" si="404"/>
        <v>0</v>
      </c>
      <c r="AE837" s="92">
        <f t="shared" si="404"/>
        <v>218.4849999999999</v>
      </c>
      <c r="AF837" s="92">
        <f t="shared" si="404"/>
        <v>218.4849999999999</v>
      </c>
      <c r="AG837" s="92">
        <f t="shared" si="404"/>
        <v>0</v>
      </c>
      <c r="AH837" s="92">
        <f t="shared" si="404"/>
        <v>0</v>
      </c>
      <c r="AI837" s="92">
        <f t="shared" si="404"/>
        <v>4882</v>
      </c>
      <c r="AJ837" s="92">
        <f t="shared" si="404"/>
        <v>4882</v>
      </c>
      <c r="AK837" s="92">
        <f t="shared" si="404"/>
        <v>0</v>
      </c>
      <c r="AL837" s="92">
        <f t="shared" si="404"/>
        <v>0</v>
      </c>
      <c r="AM837" s="92">
        <f t="shared" si="404"/>
        <v>8524</v>
      </c>
      <c r="AN837" s="92">
        <f t="shared" si="404"/>
        <v>8524</v>
      </c>
      <c r="AO837" s="92">
        <f t="shared" si="404"/>
        <v>0</v>
      </c>
      <c r="AP837" s="92">
        <f t="shared" si="404"/>
        <v>0</v>
      </c>
      <c r="AQ837" s="92">
        <f t="shared" si="404"/>
        <v>11712</v>
      </c>
      <c r="AR837" s="92">
        <f t="shared" si="404"/>
        <v>11712</v>
      </c>
      <c r="AS837" s="92">
        <f t="shared" si="404"/>
        <v>0</v>
      </c>
      <c r="AT837" s="92">
        <f t="shared" si="404"/>
        <v>0</v>
      </c>
      <c r="AU837" s="92">
        <f t="shared" si="404"/>
        <v>0</v>
      </c>
      <c r="AV837" s="92">
        <f t="shared" si="404"/>
        <v>6265.95</v>
      </c>
      <c r="AW837" s="92">
        <f t="shared" si="404"/>
        <v>6265.95</v>
      </c>
      <c r="AX837" s="92">
        <f t="shared" si="404"/>
        <v>0</v>
      </c>
      <c r="AY837" s="92">
        <f t="shared" si="404"/>
        <v>0</v>
      </c>
      <c r="AZ837" s="92">
        <f t="shared" si="404"/>
        <v>0</v>
      </c>
      <c r="BA837" s="92">
        <f t="shared" si="404"/>
        <v>0</v>
      </c>
      <c r="BB837" s="92">
        <f t="shared" si="404"/>
        <v>0</v>
      </c>
      <c r="BC837" s="92">
        <f t="shared" si="404"/>
        <v>0</v>
      </c>
      <c r="BD837" s="92">
        <f t="shared" si="404"/>
        <v>499</v>
      </c>
      <c r="BE837" s="92">
        <f t="shared" si="404"/>
        <v>3642</v>
      </c>
      <c r="BF837" s="198"/>
      <c r="BG837" s="198"/>
      <c r="BH837" s="198"/>
      <c r="BI837" s="27"/>
    </row>
    <row r="838" spans="1:66" s="478" customFormat="1" ht="34.5" customHeight="1">
      <c r="A838" s="311">
        <v>1</v>
      </c>
      <c r="B838" s="324" t="s">
        <v>718</v>
      </c>
      <c r="C838" s="325" t="s">
        <v>605</v>
      </c>
      <c r="D838" s="325" t="s">
        <v>719</v>
      </c>
      <c r="E838" s="325" t="s">
        <v>524</v>
      </c>
      <c r="F838" s="293" t="s">
        <v>720</v>
      </c>
      <c r="G838" s="315">
        <f>H838+I838+J838</f>
        <v>2763</v>
      </c>
      <c r="H838" s="317">
        <v>2763</v>
      </c>
      <c r="I838" s="317"/>
      <c r="J838" s="317"/>
      <c r="K838" s="318">
        <f>L838+M838</f>
        <v>5503</v>
      </c>
      <c r="L838" s="317">
        <v>2763</v>
      </c>
      <c r="M838" s="1024">
        <v>2740</v>
      </c>
      <c r="N838" s="421">
        <v>1152</v>
      </c>
      <c r="O838" s="315">
        <f t="shared" ref="O838:O839" si="405">P838+Q838+R838</f>
        <v>0</v>
      </c>
      <c r="P838" s="316"/>
      <c r="Q838" s="316"/>
      <c r="R838" s="316"/>
      <c r="S838" s="315">
        <f t="shared" si="378"/>
        <v>850</v>
      </c>
      <c r="T838" s="421">
        <v>850</v>
      </c>
      <c r="U838" s="316"/>
      <c r="V838" s="316"/>
      <c r="W838" s="315">
        <f t="shared" si="379"/>
        <v>0</v>
      </c>
      <c r="X838" s="316"/>
      <c r="Y838" s="316"/>
      <c r="Z838" s="316"/>
      <c r="AA838" s="315">
        <f t="shared" si="372"/>
        <v>850</v>
      </c>
      <c r="AB838" s="421">
        <v>850</v>
      </c>
      <c r="AC838" s="316"/>
      <c r="AD838" s="316"/>
      <c r="AE838" s="315">
        <f t="shared" si="373"/>
        <v>0</v>
      </c>
      <c r="AF838" s="318">
        <f>P838</f>
        <v>0</v>
      </c>
      <c r="AG838" s="316"/>
      <c r="AH838" s="316"/>
      <c r="AI838" s="315">
        <f t="shared" si="374"/>
        <v>850</v>
      </c>
      <c r="AJ838" s="318">
        <f>T838</f>
        <v>850</v>
      </c>
      <c r="AK838" s="316"/>
      <c r="AL838" s="316"/>
      <c r="AM838" s="315">
        <f t="shared" si="375"/>
        <v>2550</v>
      </c>
      <c r="AN838" s="317">
        <v>2550</v>
      </c>
      <c r="AO838" s="316"/>
      <c r="AP838" s="316"/>
      <c r="AQ838" s="315">
        <f t="shared" si="376"/>
        <v>213</v>
      </c>
      <c r="AR838" s="317">
        <f t="shared" ref="AR838:AR839" si="406">L838-AN838</f>
        <v>213</v>
      </c>
      <c r="AS838" s="316"/>
      <c r="AT838" s="316"/>
      <c r="AU838" s="316"/>
      <c r="AV838" s="315">
        <f t="shared" si="377"/>
        <v>213</v>
      </c>
      <c r="AW838" s="315">
        <f>AR838</f>
        <v>213</v>
      </c>
      <c r="AX838" s="316"/>
      <c r="AY838" s="316"/>
      <c r="AZ838" s="316"/>
      <c r="BA838" s="258"/>
      <c r="BB838" s="258"/>
      <c r="BC838" s="258"/>
      <c r="BD838" s="210">
        <f t="shared" ref="BD838:BD839" si="407">AW838</f>
        <v>213</v>
      </c>
      <c r="BE838" s="903">
        <f t="shared" si="403"/>
        <v>1700</v>
      </c>
      <c r="BF838" s="319">
        <v>2022</v>
      </c>
      <c r="BG838" s="319" t="s">
        <v>2324</v>
      </c>
      <c r="BH838" s="319" t="s">
        <v>2327</v>
      </c>
      <c r="BI838" s="477"/>
    </row>
    <row r="839" spans="1:66" s="478" customFormat="1" ht="34.5" customHeight="1">
      <c r="A839" s="311">
        <v>2</v>
      </c>
      <c r="B839" s="324" t="s">
        <v>721</v>
      </c>
      <c r="C839" s="325" t="s">
        <v>615</v>
      </c>
      <c r="D839" s="325" t="s">
        <v>719</v>
      </c>
      <c r="E839" s="325" t="s">
        <v>524</v>
      </c>
      <c r="F839" s="293" t="s">
        <v>722</v>
      </c>
      <c r="G839" s="315">
        <f>H839+I839+J839</f>
        <v>3160</v>
      </c>
      <c r="H839" s="317">
        <v>3160</v>
      </c>
      <c r="I839" s="317"/>
      <c r="J839" s="317"/>
      <c r="K839" s="318">
        <f>L839+M839</f>
        <v>6170</v>
      </c>
      <c r="L839" s="317">
        <v>3160</v>
      </c>
      <c r="M839" s="1024">
        <v>3010</v>
      </c>
      <c r="N839" s="421">
        <v>1700</v>
      </c>
      <c r="O839" s="315">
        <f t="shared" si="405"/>
        <v>218.4849999999999</v>
      </c>
      <c r="P839" s="318">
        <v>218.4849999999999</v>
      </c>
      <c r="Q839" s="316"/>
      <c r="R839" s="316"/>
      <c r="S839" s="315">
        <f t="shared" si="378"/>
        <v>932</v>
      </c>
      <c r="T839" s="421">
        <v>932</v>
      </c>
      <c r="U839" s="316"/>
      <c r="V839" s="316"/>
      <c r="W839" s="315">
        <f t="shared" si="379"/>
        <v>218.48500000000001</v>
      </c>
      <c r="X839" s="318">
        <v>218.48500000000001</v>
      </c>
      <c r="Y839" s="316"/>
      <c r="Z839" s="316"/>
      <c r="AA839" s="315">
        <f t="shared" si="372"/>
        <v>932</v>
      </c>
      <c r="AB839" s="421">
        <v>932</v>
      </c>
      <c r="AC839" s="316"/>
      <c r="AD839" s="316"/>
      <c r="AE839" s="315">
        <f t="shared" si="373"/>
        <v>218.4849999999999</v>
      </c>
      <c r="AF839" s="318">
        <f>P839</f>
        <v>218.4849999999999</v>
      </c>
      <c r="AG839" s="316"/>
      <c r="AH839" s="316"/>
      <c r="AI839" s="315">
        <f t="shared" si="374"/>
        <v>932</v>
      </c>
      <c r="AJ839" s="318">
        <f>T839</f>
        <v>932</v>
      </c>
      <c r="AK839" s="316"/>
      <c r="AL839" s="316"/>
      <c r="AM839" s="315">
        <f t="shared" si="375"/>
        <v>2874</v>
      </c>
      <c r="AN839" s="317">
        <v>2874</v>
      </c>
      <c r="AO839" s="316"/>
      <c r="AP839" s="316"/>
      <c r="AQ839" s="315">
        <f t="shared" si="376"/>
        <v>286</v>
      </c>
      <c r="AR839" s="317">
        <f t="shared" si="406"/>
        <v>286</v>
      </c>
      <c r="AS839" s="316"/>
      <c r="AT839" s="316"/>
      <c r="AU839" s="316"/>
      <c r="AV839" s="315">
        <f t="shared" si="377"/>
        <v>286</v>
      </c>
      <c r="AW839" s="315">
        <f>AR839</f>
        <v>286</v>
      </c>
      <c r="AX839" s="316"/>
      <c r="AY839" s="316"/>
      <c r="AZ839" s="316"/>
      <c r="BA839" s="258"/>
      <c r="BB839" s="258"/>
      <c r="BC839" s="258"/>
      <c r="BD839" s="210">
        <f t="shared" si="407"/>
        <v>286</v>
      </c>
      <c r="BE839" s="903">
        <f t="shared" si="403"/>
        <v>1942</v>
      </c>
      <c r="BF839" s="319">
        <v>2022</v>
      </c>
      <c r="BG839" s="319" t="s">
        <v>2324</v>
      </c>
      <c r="BH839" s="319" t="s">
        <v>2327</v>
      </c>
      <c r="BI839" s="477"/>
    </row>
    <row r="840" spans="1:66" s="552" customFormat="1" ht="31.5" hidden="1">
      <c r="A840" s="543">
        <v>1</v>
      </c>
      <c r="B840" s="632" t="s">
        <v>723</v>
      </c>
      <c r="C840" s="603" t="s">
        <v>442</v>
      </c>
      <c r="D840" s="603" t="s">
        <v>724</v>
      </c>
      <c r="E840" s="603" t="s">
        <v>510</v>
      </c>
      <c r="F840" s="633" t="s">
        <v>725</v>
      </c>
      <c r="G840" s="547">
        <f>H840+I840+J840</f>
        <v>1200</v>
      </c>
      <c r="H840" s="548">
        <v>1200</v>
      </c>
      <c r="I840" s="548"/>
      <c r="J840" s="548"/>
      <c r="K840" s="550">
        <f>L840+M840</f>
        <v>2876</v>
      </c>
      <c r="L840" s="548">
        <v>2276</v>
      </c>
      <c r="M840" s="1007">
        <v>600</v>
      </c>
      <c r="N840" s="634">
        <v>600</v>
      </c>
      <c r="O840" s="547">
        <f t="shared" ref="O840:O843" si="408">P840+Q840+R840</f>
        <v>0</v>
      </c>
      <c r="P840" s="548"/>
      <c r="Q840" s="548"/>
      <c r="R840" s="548"/>
      <c r="S840" s="547">
        <f t="shared" si="378"/>
        <v>1100</v>
      </c>
      <c r="T840" s="634">
        <v>1100</v>
      </c>
      <c r="U840" s="548"/>
      <c r="V840" s="548"/>
      <c r="W840" s="547">
        <f t="shared" si="379"/>
        <v>0</v>
      </c>
      <c r="X840" s="548"/>
      <c r="Y840" s="548"/>
      <c r="Z840" s="548"/>
      <c r="AA840" s="547">
        <f t="shared" si="372"/>
        <v>353</v>
      </c>
      <c r="AB840" s="634">
        <v>353</v>
      </c>
      <c r="AC840" s="548"/>
      <c r="AD840" s="548"/>
      <c r="AE840" s="547">
        <f t="shared" si="373"/>
        <v>0</v>
      </c>
      <c r="AF840" s="550">
        <f t="shared" ref="AF840:AF841" si="409">P840</f>
        <v>0</v>
      </c>
      <c r="AG840" s="548"/>
      <c r="AH840" s="548"/>
      <c r="AI840" s="547">
        <f t="shared" si="374"/>
        <v>1100</v>
      </c>
      <c r="AJ840" s="550">
        <f>T840</f>
        <v>1100</v>
      </c>
      <c r="AK840" s="548"/>
      <c r="AL840" s="548"/>
      <c r="AM840" s="547">
        <f t="shared" si="375"/>
        <v>1100</v>
      </c>
      <c r="AN840" s="548">
        <v>1100</v>
      </c>
      <c r="AO840" s="548"/>
      <c r="AP840" s="548"/>
      <c r="AQ840" s="547">
        <f t="shared" si="376"/>
        <v>1176</v>
      </c>
      <c r="AR840" s="548">
        <f t="shared" ref="AR840:AR841" si="410">L840-AN840</f>
        <v>1176</v>
      </c>
      <c r="AS840" s="548"/>
      <c r="AT840" s="548"/>
      <c r="AU840" s="548"/>
      <c r="AV840" s="547">
        <f t="shared" si="377"/>
        <v>40</v>
      </c>
      <c r="AW840" s="547">
        <f>G840*95%-AN840</f>
        <v>40</v>
      </c>
      <c r="AX840" s="548"/>
      <c r="AY840" s="548"/>
      <c r="AZ840" s="548"/>
      <c r="BA840" s="510"/>
      <c r="BB840" s="510"/>
      <c r="BC840" s="510"/>
      <c r="BD840" s="510"/>
      <c r="BE840" s="910">
        <f t="shared" si="403"/>
        <v>0</v>
      </c>
      <c r="BF840" s="527">
        <v>2023</v>
      </c>
      <c r="BG840" s="527" t="s">
        <v>2322</v>
      </c>
      <c r="BH840" s="527" t="s">
        <v>2327</v>
      </c>
      <c r="BI840" s="551"/>
    </row>
    <row r="841" spans="1:66" s="552" customFormat="1" ht="31.5" hidden="1">
      <c r="A841" s="543">
        <v>2</v>
      </c>
      <c r="B841" s="632" t="s">
        <v>726</v>
      </c>
      <c r="C841" s="603" t="s">
        <v>637</v>
      </c>
      <c r="D841" s="603" t="s">
        <v>727</v>
      </c>
      <c r="E841" s="603" t="s">
        <v>510</v>
      </c>
      <c r="F841" s="633" t="s">
        <v>728</v>
      </c>
      <c r="G841" s="547">
        <f>H841+I841+J841</f>
        <v>5229</v>
      </c>
      <c r="H841" s="548">
        <v>5229</v>
      </c>
      <c r="I841" s="548"/>
      <c r="J841" s="548"/>
      <c r="K841" s="550">
        <f>L841+M841</f>
        <v>5853</v>
      </c>
      <c r="L841" s="548">
        <v>4153</v>
      </c>
      <c r="M841" s="1007">
        <v>1700</v>
      </c>
      <c r="N841" s="634">
        <v>1200</v>
      </c>
      <c r="O841" s="547">
        <f t="shared" si="408"/>
        <v>0</v>
      </c>
      <c r="P841" s="548"/>
      <c r="Q841" s="548"/>
      <c r="R841" s="548"/>
      <c r="S841" s="547">
        <f t="shared" si="378"/>
        <v>2000</v>
      </c>
      <c r="T841" s="634">
        <v>2000</v>
      </c>
      <c r="U841" s="548"/>
      <c r="V841" s="548"/>
      <c r="W841" s="547">
        <f t="shared" si="379"/>
        <v>0</v>
      </c>
      <c r="X841" s="548"/>
      <c r="Y841" s="548"/>
      <c r="Z841" s="548"/>
      <c r="AA841" s="547">
        <f t="shared" si="372"/>
        <v>1494.723</v>
      </c>
      <c r="AB841" s="634">
        <v>1494.723</v>
      </c>
      <c r="AC841" s="548"/>
      <c r="AD841" s="548"/>
      <c r="AE841" s="547">
        <f t="shared" si="373"/>
        <v>0</v>
      </c>
      <c r="AF841" s="550">
        <f t="shared" si="409"/>
        <v>0</v>
      </c>
      <c r="AG841" s="548"/>
      <c r="AH841" s="548"/>
      <c r="AI841" s="547">
        <f t="shared" si="374"/>
        <v>2000</v>
      </c>
      <c r="AJ841" s="550">
        <f>T841</f>
        <v>2000</v>
      </c>
      <c r="AK841" s="548"/>
      <c r="AL841" s="548"/>
      <c r="AM841" s="547">
        <f t="shared" si="375"/>
        <v>2000</v>
      </c>
      <c r="AN841" s="548">
        <v>2000</v>
      </c>
      <c r="AO841" s="548"/>
      <c r="AP841" s="548"/>
      <c r="AQ841" s="547">
        <f t="shared" si="376"/>
        <v>2153</v>
      </c>
      <c r="AR841" s="548">
        <f t="shared" si="410"/>
        <v>2153</v>
      </c>
      <c r="AS841" s="548"/>
      <c r="AT841" s="548"/>
      <c r="AU841" s="548"/>
      <c r="AV841" s="547">
        <f t="shared" si="377"/>
        <v>2967.55</v>
      </c>
      <c r="AW841" s="547">
        <f>G841*95%-AN841</f>
        <v>2967.55</v>
      </c>
      <c r="AX841" s="548"/>
      <c r="AY841" s="548"/>
      <c r="AZ841" s="548"/>
      <c r="BA841" s="510"/>
      <c r="BB841" s="510"/>
      <c r="BC841" s="510"/>
      <c r="BD841" s="510"/>
      <c r="BE841" s="910">
        <f t="shared" si="403"/>
        <v>0</v>
      </c>
      <c r="BF841" s="527">
        <v>2023</v>
      </c>
      <c r="BG841" s="527" t="s">
        <v>2322</v>
      </c>
      <c r="BH841" s="527" t="s">
        <v>2327</v>
      </c>
      <c r="BI841" s="551"/>
    </row>
    <row r="842" spans="1:66" s="58" customFormat="1" ht="38.25" hidden="1">
      <c r="A842" s="80" t="s">
        <v>46</v>
      </c>
      <c r="B842" s="132" t="s">
        <v>729</v>
      </c>
      <c r="C842" s="84" t="s">
        <v>655</v>
      </c>
      <c r="D842" s="82" t="s">
        <v>730</v>
      </c>
      <c r="E842" s="87" t="s">
        <v>521</v>
      </c>
      <c r="F842" s="111"/>
      <c r="G842" s="133">
        <v>2134</v>
      </c>
      <c r="H842" s="133">
        <v>2134</v>
      </c>
      <c r="I842" s="96"/>
      <c r="J842" s="96"/>
      <c r="K842" s="133">
        <v>2134</v>
      </c>
      <c r="L842" s="133">
        <v>2134</v>
      </c>
      <c r="M842" s="1025"/>
      <c r="N842" s="133"/>
      <c r="O842" s="125">
        <f t="shared" si="408"/>
        <v>0</v>
      </c>
      <c r="P842" s="96"/>
      <c r="Q842" s="96"/>
      <c r="R842" s="96"/>
      <c r="S842" s="125">
        <f t="shared" si="378"/>
        <v>0</v>
      </c>
      <c r="T842" s="133"/>
      <c r="U842" s="96"/>
      <c r="V842" s="96"/>
      <c r="W842" s="125">
        <f t="shared" si="379"/>
        <v>0</v>
      </c>
      <c r="X842" s="96"/>
      <c r="Y842" s="96"/>
      <c r="Z842" s="96"/>
      <c r="AA842" s="125">
        <f t="shared" si="372"/>
        <v>0</v>
      </c>
      <c r="AB842" s="133"/>
      <c r="AC842" s="96"/>
      <c r="AD842" s="96"/>
      <c r="AE842" s="125">
        <f t="shared" si="373"/>
        <v>0</v>
      </c>
      <c r="AF842" s="97"/>
      <c r="AG842" s="96"/>
      <c r="AH842" s="96"/>
      <c r="AI842" s="125">
        <f t="shared" si="374"/>
        <v>0</v>
      </c>
      <c r="AJ842" s="97"/>
      <c r="AK842" s="96"/>
      <c r="AL842" s="96"/>
      <c r="AM842" s="125">
        <f t="shared" si="375"/>
        <v>0</v>
      </c>
      <c r="AN842" s="96"/>
      <c r="AO842" s="96"/>
      <c r="AP842" s="96"/>
      <c r="AQ842" s="125">
        <f t="shared" si="376"/>
        <v>2134</v>
      </c>
      <c r="AR842" s="96">
        <f t="shared" ref="AR842:AR844" si="411">L842-AN842</f>
        <v>2134</v>
      </c>
      <c r="AS842" s="96"/>
      <c r="AT842" s="96"/>
      <c r="AU842" s="96"/>
      <c r="AV842" s="125">
        <f t="shared" si="377"/>
        <v>746.9</v>
      </c>
      <c r="AW842" s="125">
        <f>G842*35%</f>
        <v>746.9</v>
      </c>
      <c r="AX842" s="96"/>
      <c r="AY842" s="96"/>
      <c r="AZ842" s="96"/>
      <c r="BA842" s="192"/>
      <c r="BB842" s="192"/>
      <c r="BC842" s="192"/>
      <c r="BD842" s="192"/>
      <c r="BE842" s="911">
        <f t="shared" si="403"/>
        <v>0</v>
      </c>
      <c r="BF842" s="197">
        <v>2024</v>
      </c>
      <c r="BG842" s="197" t="s">
        <v>2323</v>
      </c>
      <c r="BH842" s="197" t="s">
        <v>2327</v>
      </c>
      <c r="BI842" s="55"/>
    </row>
    <row r="843" spans="1:66" s="58" customFormat="1" ht="63.75" hidden="1">
      <c r="A843" s="80" t="s">
        <v>48</v>
      </c>
      <c r="B843" s="132" t="s">
        <v>731</v>
      </c>
      <c r="C843" s="84" t="s">
        <v>647</v>
      </c>
      <c r="D843" s="82" t="s">
        <v>732</v>
      </c>
      <c r="E843" s="87" t="s">
        <v>521</v>
      </c>
      <c r="F843" s="111"/>
      <c r="G843" s="133">
        <v>1883</v>
      </c>
      <c r="H843" s="133">
        <v>1883</v>
      </c>
      <c r="I843" s="96"/>
      <c r="J843" s="96"/>
      <c r="K843" s="133">
        <v>1883</v>
      </c>
      <c r="L843" s="133">
        <v>1883</v>
      </c>
      <c r="M843" s="1025"/>
      <c r="N843" s="133"/>
      <c r="O843" s="125">
        <f t="shared" si="408"/>
        <v>0</v>
      </c>
      <c r="P843" s="96"/>
      <c r="Q843" s="96"/>
      <c r="R843" s="96"/>
      <c r="S843" s="125">
        <f t="shared" si="378"/>
        <v>0</v>
      </c>
      <c r="T843" s="133"/>
      <c r="U843" s="96"/>
      <c r="V843" s="96"/>
      <c r="W843" s="125">
        <f t="shared" si="379"/>
        <v>0</v>
      </c>
      <c r="X843" s="96"/>
      <c r="Y843" s="96"/>
      <c r="Z843" s="96"/>
      <c r="AA843" s="125">
        <f t="shared" si="372"/>
        <v>0</v>
      </c>
      <c r="AB843" s="133"/>
      <c r="AC843" s="96"/>
      <c r="AD843" s="96"/>
      <c r="AE843" s="125">
        <f t="shared" si="373"/>
        <v>0</v>
      </c>
      <c r="AF843" s="97"/>
      <c r="AG843" s="96"/>
      <c r="AH843" s="96"/>
      <c r="AI843" s="125">
        <f t="shared" si="374"/>
        <v>0</v>
      </c>
      <c r="AJ843" s="97"/>
      <c r="AK843" s="96"/>
      <c r="AL843" s="96"/>
      <c r="AM843" s="125">
        <f t="shared" si="375"/>
        <v>0</v>
      </c>
      <c r="AN843" s="96"/>
      <c r="AO843" s="96"/>
      <c r="AP843" s="96"/>
      <c r="AQ843" s="125">
        <f t="shared" si="376"/>
        <v>1883</v>
      </c>
      <c r="AR843" s="96">
        <f t="shared" si="411"/>
        <v>1883</v>
      </c>
      <c r="AS843" s="96"/>
      <c r="AT843" s="96"/>
      <c r="AU843" s="96"/>
      <c r="AV843" s="125">
        <f t="shared" si="377"/>
        <v>659.05</v>
      </c>
      <c r="AW843" s="125">
        <f t="shared" ref="AW843:AW844" si="412">G843*35%</f>
        <v>659.05</v>
      </c>
      <c r="AX843" s="96"/>
      <c r="AY843" s="96"/>
      <c r="AZ843" s="96"/>
      <c r="BA843" s="192"/>
      <c r="BB843" s="192"/>
      <c r="BC843" s="192"/>
      <c r="BD843" s="192"/>
      <c r="BE843" s="911">
        <f t="shared" si="403"/>
        <v>0</v>
      </c>
      <c r="BF843" s="197">
        <v>2024</v>
      </c>
      <c r="BG843" s="197" t="s">
        <v>2323</v>
      </c>
      <c r="BH843" s="197" t="s">
        <v>2327</v>
      </c>
      <c r="BI843" s="55"/>
    </row>
    <row r="844" spans="1:66" s="58" customFormat="1" ht="51" hidden="1">
      <c r="A844" s="80" t="s">
        <v>50</v>
      </c>
      <c r="B844" s="132" t="s">
        <v>733</v>
      </c>
      <c r="C844" s="84" t="s">
        <v>629</v>
      </c>
      <c r="D844" s="82" t="s">
        <v>734</v>
      </c>
      <c r="E844" s="87" t="s">
        <v>521</v>
      </c>
      <c r="F844" s="111"/>
      <c r="G844" s="133">
        <f>1389+2478</f>
        <v>3867</v>
      </c>
      <c r="H844" s="133">
        <f>1389+2478</f>
        <v>3867</v>
      </c>
      <c r="I844" s="96"/>
      <c r="J844" s="96"/>
      <c r="K844" s="133">
        <v>3867</v>
      </c>
      <c r="L844" s="133">
        <v>3867</v>
      </c>
      <c r="M844" s="1025"/>
      <c r="N844" s="133"/>
      <c r="O844" s="125"/>
      <c r="P844" s="96"/>
      <c r="Q844" s="96"/>
      <c r="R844" s="96"/>
      <c r="S844" s="125">
        <f t="shared" si="378"/>
        <v>0</v>
      </c>
      <c r="T844" s="133"/>
      <c r="U844" s="96"/>
      <c r="V844" s="96"/>
      <c r="W844" s="125">
        <f t="shared" si="379"/>
        <v>0</v>
      </c>
      <c r="X844" s="96"/>
      <c r="Y844" s="96"/>
      <c r="Z844" s="96"/>
      <c r="AA844" s="125">
        <f t="shared" si="372"/>
        <v>0</v>
      </c>
      <c r="AB844" s="133"/>
      <c r="AC844" s="96"/>
      <c r="AD844" s="96"/>
      <c r="AE844" s="125">
        <f t="shared" si="373"/>
        <v>0</v>
      </c>
      <c r="AF844" s="97"/>
      <c r="AG844" s="96"/>
      <c r="AH844" s="96"/>
      <c r="AI844" s="125">
        <f t="shared" si="374"/>
        <v>0</v>
      </c>
      <c r="AJ844" s="97"/>
      <c r="AK844" s="96"/>
      <c r="AL844" s="96"/>
      <c r="AM844" s="125">
        <f t="shared" si="375"/>
        <v>0</v>
      </c>
      <c r="AN844" s="96"/>
      <c r="AO844" s="96"/>
      <c r="AP844" s="96"/>
      <c r="AQ844" s="125">
        <f t="shared" si="376"/>
        <v>3867</v>
      </c>
      <c r="AR844" s="96">
        <f t="shared" si="411"/>
        <v>3867</v>
      </c>
      <c r="AS844" s="96"/>
      <c r="AT844" s="96"/>
      <c r="AU844" s="96"/>
      <c r="AV844" s="125">
        <f t="shared" si="377"/>
        <v>1353.4499999999998</v>
      </c>
      <c r="AW844" s="125">
        <f t="shared" si="412"/>
        <v>1353.4499999999998</v>
      </c>
      <c r="AX844" s="96"/>
      <c r="AY844" s="96"/>
      <c r="AZ844" s="96"/>
      <c r="BA844" s="192"/>
      <c r="BB844" s="192"/>
      <c r="BC844" s="192"/>
      <c r="BD844" s="192"/>
      <c r="BE844" s="911">
        <f t="shared" si="403"/>
        <v>0</v>
      </c>
      <c r="BF844" s="197">
        <v>2024</v>
      </c>
      <c r="BG844" s="197" t="s">
        <v>2323</v>
      </c>
      <c r="BH844" s="197" t="s">
        <v>2327</v>
      </c>
      <c r="BI844" s="55"/>
    </row>
    <row r="845" spans="1:66" s="28" customFormat="1" ht="47.25" hidden="1">
      <c r="A845" s="37" t="s">
        <v>90</v>
      </c>
      <c r="B845" s="38" t="s">
        <v>91</v>
      </c>
      <c r="C845" s="26"/>
      <c r="D845" s="26"/>
      <c r="E845" s="26"/>
      <c r="F845" s="91"/>
      <c r="G845" s="92">
        <f t="shared" ref="G845:AL845" si="413">G846+G849+G860+G869+G873+G882+G884+G897</f>
        <v>53161.894</v>
      </c>
      <c r="H845" s="92">
        <f t="shared" si="413"/>
        <v>43190.665000000001</v>
      </c>
      <c r="I845" s="92">
        <f t="shared" si="413"/>
        <v>524.20399999999995</v>
      </c>
      <c r="J845" s="92">
        <f t="shared" si="413"/>
        <v>877.02499999999998</v>
      </c>
      <c r="K845" s="92">
        <f t="shared" si="413"/>
        <v>43716.097999999998</v>
      </c>
      <c r="L845" s="92">
        <f t="shared" si="413"/>
        <v>42911</v>
      </c>
      <c r="M845" s="984">
        <f t="shared" si="413"/>
        <v>9788.6329999999998</v>
      </c>
      <c r="N845" s="92">
        <f t="shared" si="413"/>
        <v>5032.4480000000003</v>
      </c>
      <c r="O845" s="92">
        <f t="shared" si="413"/>
        <v>2788.277</v>
      </c>
      <c r="P845" s="92">
        <f t="shared" si="413"/>
        <v>2788.277</v>
      </c>
      <c r="Q845" s="92">
        <f t="shared" si="413"/>
        <v>0</v>
      </c>
      <c r="R845" s="92">
        <f t="shared" si="413"/>
        <v>0</v>
      </c>
      <c r="S845" s="92">
        <f t="shared" si="413"/>
        <v>13298</v>
      </c>
      <c r="T845" s="92">
        <f t="shared" si="413"/>
        <v>13183</v>
      </c>
      <c r="U845" s="92">
        <f t="shared" si="413"/>
        <v>0</v>
      </c>
      <c r="V845" s="92">
        <f t="shared" si="413"/>
        <v>115</v>
      </c>
      <c r="W845" s="92">
        <f t="shared" si="413"/>
        <v>709</v>
      </c>
      <c r="X845" s="92">
        <f t="shared" si="413"/>
        <v>709</v>
      </c>
      <c r="Y845" s="92">
        <f t="shared" si="413"/>
        <v>0</v>
      </c>
      <c r="Z845" s="92">
        <f t="shared" si="413"/>
        <v>0</v>
      </c>
      <c r="AA845" s="92">
        <f t="shared" si="413"/>
        <v>6605.838999999999</v>
      </c>
      <c r="AB845" s="92">
        <f t="shared" si="413"/>
        <v>6555.838999999999</v>
      </c>
      <c r="AC845" s="92">
        <f t="shared" si="413"/>
        <v>0</v>
      </c>
      <c r="AD845" s="92">
        <f t="shared" si="413"/>
        <v>50</v>
      </c>
      <c r="AE845" s="92">
        <f t="shared" si="413"/>
        <v>2788.277</v>
      </c>
      <c r="AF845" s="92">
        <f t="shared" si="413"/>
        <v>2788.277</v>
      </c>
      <c r="AG845" s="92">
        <f t="shared" si="413"/>
        <v>0</v>
      </c>
      <c r="AH845" s="92">
        <f t="shared" si="413"/>
        <v>0</v>
      </c>
      <c r="AI845" s="92">
        <f t="shared" si="413"/>
        <v>13256</v>
      </c>
      <c r="AJ845" s="92">
        <f t="shared" si="413"/>
        <v>13141</v>
      </c>
      <c r="AK845" s="92">
        <f t="shared" si="413"/>
        <v>0</v>
      </c>
      <c r="AL845" s="92">
        <f t="shared" si="413"/>
        <v>115</v>
      </c>
      <c r="AM845" s="92">
        <f t="shared" ref="AM845:BE845" si="414">AM846+AM849+AM860+AM869+AM873+AM882+AM884+AM897</f>
        <v>22590.894</v>
      </c>
      <c r="AN845" s="92">
        <f t="shared" si="414"/>
        <v>22447</v>
      </c>
      <c r="AO845" s="92">
        <f t="shared" si="414"/>
        <v>0</v>
      </c>
      <c r="AP845" s="92">
        <f t="shared" si="414"/>
        <v>143.89400000000001</v>
      </c>
      <c r="AQ845" s="92">
        <f t="shared" si="414"/>
        <v>30349</v>
      </c>
      <c r="AR845" s="92">
        <f t="shared" si="414"/>
        <v>30174</v>
      </c>
      <c r="AS845" s="92">
        <f t="shared" si="414"/>
        <v>0</v>
      </c>
      <c r="AT845" s="92">
        <f t="shared" si="414"/>
        <v>175</v>
      </c>
      <c r="AU845" s="92">
        <f t="shared" si="414"/>
        <v>0</v>
      </c>
      <c r="AV845" s="92">
        <f t="shared" si="414"/>
        <v>24560</v>
      </c>
      <c r="AW845" s="92">
        <f t="shared" si="414"/>
        <v>24429</v>
      </c>
      <c r="AX845" s="92">
        <f t="shared" si="414"/>
        <v>0</v>
      </c>
      <c r="AY845" s="92">
        <f t="shared" si="414"/>
        <v>131</v>
      </c>
      <c r="AZ845" s="92">
        <f t="shared" si="414"/>
        <v>0</v>
      </c>
      <c r="BA845" s="92">
        <f t="shared" si="414"/>
        <v>0</v>
      </c>
      <c r="BB845" s="92">
        <f t="shared" si="414"/>
        <v>0</v>
      </c>
      <c r="BC845" s="92">
        <f t="shared" si="414"/>
        <v>0</v>
      </c>
      <c r="BD845" s="92">
        <f t="shared" si="414"/>
        <v>1340</v>
      </c>
      <c r="BE845" s="92">
        <f t="shared" si="414"/>
        <v>9292.8940000000002</v>
      </c>
      <c r="BF845" s="198"/>
      <c r="BG845" s="198"/>
      <c r="BH845" s="198"/>
      <c r="BI845" s="27"/>
    </row>
    <row r="846" spans="1:66" s="28" customFormat="1" ht="18.75" hidden="1">
      <c r="A846" s="37" t="s">
        <v>46</v>
      </c>
      <c r="B846" s="48" t="s">
        <v>47</v>
      </c>
      <c r="C846" s="26"/>
      <c r="D846" s="26"/>
      <c r="E846" s="26"/>
      <c r="F846" s="91"/>
      <c r="G846" s="92">
        <f>SUM(G847:G848)</f>
        <v>8470</v>
      </c>
      <c r="H846" s="92">
        <f t="shared" ref="H846:BE846" si="415">SUM(H847:H848)</f>
        <v>280</v>
      </c>
      <c r="I846" s="92">
        <f t="shared" si="415"/>
        <v>0</v>
      </c>
      <c r="J846" s="92">
        <f t="shared" si="415"/>
        <v>0</v>
      </c>
      <c r="K846" s="92">
        <f t="shared" si="415"/>
        <v>8190</v>
      </c>
      <c r="L846" s="92">
        <f t="shared" si="415"/>
        <v>8190</v>
      </c>
      <c r="M846" s="984">
        <f t="shared" si="415"/>
        <v>638</v>
      </c>
      <c r="N846" s="92">
        <f t="shared" si="415"/>
        <v>410</v>
      </c>
      <c r="O846" s="92">
        <f t="shared" si="415"/>
        <v>622.17700000000002</v>
      </c>
      <c r="P846" s="92">
        <f t="shared" si="415"/>
        <v>622.17700000000002</v>
      </c>
      <c r="Q846" s="92">
        <f t="shared" si="415"/>
        <v>0</v>
      </c>
      <c r="R846" s="92">
        <f t="shared" si="415"/>
        <v>0</v>
      </c>
      <c r="S846" s="92">
        <f t="shared" si="415"/>
        <v>2293</v>
      </c>
      <c r="T846" s="92">
        <f t="shared" si="415"/>
        <v>2293</v>
      </c>
      <c r="U846" s="92">
        <f t="shared" si="415"/>
        <v>0</v>
      </c>
      <c r="V846" s="92">
        <f t="shared" si="415"/>
        <v>0</v>
      </c>
      <c r="W846" s="92">
        <f t="shared" si="415"/>
        <v>52</v>
      </c>
      <c r="X846" s="92">
        <f t="shared" si="415"/>
        <v>52</v>
      </c>
      <c r="Y846" s="92">
        <f t="shared" si="415"/>
        <v>0</v>
      </c>
      <c r="Z846" s="92">
        <f t="shared" si="415"/>
        <v>0</v>
      </c>
      <c r="AA846" s="92">
        <f t="shared" si="415"/>
        <v>358</v>
      </c>
      <c r="AB846" s="92">
        <f t="shared" si="415"/>
        <v>358</v>
      </c>
      <c r="AC846" s="92">
        <f t="shared" si="415"/>
        <v>0</v>
      </c>
      <c r="AD846" s="92">
        <f t="shared" si="415"/>
        <v>0</v>
      </c>
      <c r="AE846" s="92">
        <f t="shared" si="415"/>
        <v>622.17700000000002</v>
      </c>
      <c r="AF846" s="92">
        <f t="shared" si="415"/>
        <v>622.17700000000002</v>
      </c>
      <c r="AG846" s="92">
        <f t="shared" si="415"/>
        <v>0</v>
      </c>
      <c r="AH846" s="92">
        <f t="shared" si="415"/>
        <v>0</v>
      </c>
      <c r="AI846" s="92">
        <f t="shared" si="415"/>
        <v>2293</v>
      </c>
      <c r="AJ846" s="92">
        <f t="shared" si="415"/>
        <v>2293</v>
      </c>
      <c r="AK846" s="92">
        <f t="shared" si="415"/>
        <v>0</v>
      </c>
      <c r="AL846" s="92">
        <f t="shared" si="415"/>
        <v>0</v>
      </c>
      <c r="AM846" s="92">
        <f t="shared" si="415"/>
        <v>2863</v>
      </c>
      <c r="AN846" s="92">
        <f t="shared" si="415"/>
        <v>2863</v>
      </c>
      <c r="AO846" s="92">
        <f t="shared" si="415"/>
        <v>0</v>
      </c>
      <c r="AP846" s="92">
        <f t="shared" si="415"/>
        <v>0</v>
      </c>
      <c r="AQ846" s="92">
        <f t="shared" si="415"/>
        <v>5327</v>
      </c>
      <c r="AR846" s="92">
        <f t="shared" si="415"/>
        <v>5327</v>
      </c>
      <c r="AS846" s="92">
        <f t="shared" si="415"/>
        <v>0</v>
      </c>
      <c r="AT846" s="92">
        <f t="shared" si="415"/>
        <v>0</v>
      </c>
      <c r="AU846" s="92">
        <f t="shared" si="415"/>
        <v>0</v>
      </c>
      <c r="AV846" s="92">
        <f t="shared" si="415"/>
        <v>3000</v>
      </c>
      <c r="AW846" s="92">
        <f t="shared" si="415"/>
        <v>3000</v>
      </c>
      <c r="AX846" s="92">
        <f t="shared" si="415"/>
        <v>0</v>
      </c>
      <c r="AY846" s="92">
        <f t="shared" si="415"/>
        <v>0</v>
      </c>
      <c r="AZ846" s="92">
        <f t="shared" si="415"/>
        <v>0</v>
      </c>
      <c r="BA846" s="92">
        <f t="shared" si="415"/>
        <v>0</v>
      </c>
      <c r="BB846" s="92">
        <f t="shared" si="415"/>
        <v>0</v>
      </c>
      <c r="BC846" s="92">
        <f t="shared" si="415"/>
        <v>0</v>
      </c>
      <c r="BD846" s="92">
        <f t="shared" si="415"/>
        <v>0</v>
      </c>
      <c r="BE846" s="92">
        <f t="shared" si="415"/>
        <v>570</v>
      </c>
      <c r="BF846" s="198"/>
      <c r="BG846" s="198"/>
      <c r="BH846" s="198"/>
      <c r="BI846" s="27"/>
    </row>
    <row r="847" spans="1:66" s="213" customFormat="1" hidden="1">
      <c r="A847" s="479" t="s">
        <v>413</v>
      </c>
      <c r="B847" s="480" t="s">
        <v>427</v>
      </c>
      <c r="C847" s="313"/>
      <c r="D847" s="313"/>
      <c r="E847" s="313"/>
      <c r="F847" s="314"/>
      <c r="G847" s="424">
        <v>280</v>
      </c>
      <c r="H847" s="424">
        <v>280</v>
      </c>
      <c r="I847" s="424"/>
      <c r="J847" s="370"/>
      <c r="K847" s="424"/>
      <c r="L847" s="424"/>
      <c r="M847" s="996">
        <v>280</v>
      </c>
      <c r="N847" s="370">
        <v>52</v>
      </c>
      <c r="O847" s="370">
        <f>+P847</f>
        <v>52.177</v>
      </c>
      <c r="P847" s="370">
        <v>52.177</v>
      </c>
      <c r="Q847" s="370"/>
      <c r="R847" s="370"/>
      <c r="S847" s="424">
        <f t="shared" ref="S847:S896" si="416">SUM(T847:V847)</f>
        <v>0</v>
      </c>
      <c r="T847" s="424"/>
      <c r="U847" s="370"/>
      <c r="V847" s="370"/>
      <c r="W847" s="370">
        <f t="shared" ref="W847:W896" si="417">SUM(X847:Z847)</f>
        <v>52</v>
      </c>
      <c r="X847" s="370">
        <v>52</v>
      </c>
      <c r="Y847" s="370"/>
      <c r="Z847" s="370"/>
      <c r="AA847" s="370">
        <f t="shared" ref="AA847:AA896" si="418">SUM(AB847:AD847)</f>
        <v>0</v>
      </c>
      <c r="AB847" s="370"/>
      <c r="AC847" s="370"/>
      <c r="AD847" s="370"/>
      <c r="AE847" s="370">
        <f t="shared" ref="AE847:AE896" si="419">SUM(AF847:AH847)</f>
        <v>52.177</v>
      </c>
      <c r="AF847" s="370">
        <v>52.177</v>
      </c>
      <c r="AG847" s="370"/>
      <c r="AH847" s="370"/>
      <c r="AI847" s="370">
        <f t="shared" ref="AI847:AI896" si="420">SUM(AJ847:AL847)</f>
        <v>0</v>
      </c>
      <c r="AJ847" s="424"/>
      <c r="AK847" s="370"/>
      <c r="AL847" s="370"/>
      <c r="AM847" s="370">
        <f t="shared" ref="AM847:AM896" si="421">SUM(AN847:AP847)</f>
        <v>0</v>
      </c>
      <c r="AN847" s="424"/>
      <c r="AO847" s="370"/>
      <c r="AP847" s="370"/>
      <c r="AQ847" s="424">
        <f t="shared" ref="AQ847:AQ896" si="422">SUM(AR847:AT847)</f>
        <v>0</v>
      </c>
      <c r="AR847" s="370"/>
      <c r="AS847" s="370"/>
      <c r="AT847" s="370"/>
      <c r="AU847" s="370"/>
      <c r="AV847" s="424">
        <f t="shared" ref="AV847:AV896" si="423">SUM(AW847:AY847)</f>
        <v>0</v>
      </c>
      <c r="AW847" s="370"/>
      <c r="AX847" s="370"/>
      <c r="AY847" s="370"/>
      <c r="AZ847" s="370"/>
      <c r="BA847" s="210"/>
      <c r="BB847" s="210"/>
      <c r="BC847" s="210"/>
      <c r="BD847" s="210">
        <f>AW847</f>
        <v>0</v>
      </c>
      <c r="BE847" s="897">
        <f t="shared" si="403"/>
        <v>0</v>
      </c>
      <c r="BF847" s="211">
        <v>2022</v>
      </c>
      <c r="BG847" s="211" t="s">
        <v>910</v>
      </c>
      <c r="BH847" s="211"/>
      <c r="BI847" s="392"/>
    </row>
    <row r="848" spans="1:66" s="665" customFormat="1" ht="31.5" hidden="1">
      <c r="A848" s="678" t="s">
        <v>413</v>
      </c>
      <c r="B848" s="679" t="s">
        <v>428</v>
      </c>
      <c r="C848" s="545" t="s">
        <v>419</v>
      </c>
      <c r="D848" s="545" t="s">
        <v>420</v>
      </c>
      <c r="E848" s="545" t="s">
        <v>206</v>
      </c>
      <c r="F848" s="546"/>
      <c r="G848" s="680">
        <v>8190</v>
      </c>
      <c r="H848" s="681"/>
      <c r="I848" s="681"/>
      <c r="J848" s="604"/>
      <c r="K848" s="680">
        <v>8190</v>
      </c>
      <c r="L848" s="680">
        <v>8190</v>
      </c>
      <c r="M848" s="1026">
        <v>358</v>
      </c>
      <c r="N848" s="682">
        <v>358</v>
      </c>
      <c r="O848" s="604">
        <f>+P848</f>
        <v>570</v>
      </c>
      <c r="P848" s="604">
        <v>570</v>
      </c>
      <c r="Q848" s="604"/>
      <c r="R848" s="604"/>
      <c r="S848" s="681">
        <f t="shared" si="416"/>
        <v>2293</v>
      </c>
      <c r="T848" s="681">
        <f>2293</f>
        <v>2293</v>
      </c>
      <c r="U848" s="604"/>
      <c r="V848" s="604"/>
      <c r="W848" s="604">
        <f t="shared" si="417"/>
        <v>0</v>
      </c>
      <c r="X848" s="604"/>
      <c r="Y848" s="604"/>
      <c r="Z848" s="604"/>
      <c r="AA848" s="682">
        <f t="shared" si="418"/>
        <v>358</v>
      </c>
      <c r="AB848" s="682">
        <v>358</v>
      </c>
      <c r="AC848" s="604"/>
      <c r="AD848" s="604"/>
      <c r="AE848" s="682">
        <f t="shared" si="419"/>
        <v>570</v>
      </c>
      <c r="AF848" s="604">
        <v>570</v>
      </c>
      <c r="AG848" s="604"/>
      <c r="AH848" s="604"/>
      <c r="AI848" s="682">
        <f t="shared" si="420"/>
        <v>2293</v>
      </c>
      <c r="AJ848" s="681">
        <f>2293</f>
        <v>2293</v>
      </c>
      <c r="AK848" s="604"/>
      <c r="AL848" s="604"/>
      <c r="AM848" s="682">
        <f t="shared" si="421"/>
        <v>2863</v>
      </c>
      <c r="AN848" s="681">
        <v>2863</v>
      </c>
      <c r="AO848" s="604"/>
      <c r="AP848" s="604"/>
      <c r="AQ848" s="680">
        <f t="shared" si="422"/>
        <v>5327</v>
      </c>
      <c r="AR848" s="680">
        <v>5327</v>
      </c>
      <c r="AS848" s="604"/>
      <c r="AT848" s="604"/>
      <c r="AU848" s="604"/>
      <c r="AV848" s="681">
        <f t="shared" si="423"/>
        <v>3000</v>
      </c>
      <c r="AW848" s="681">
        <v>3000</v>
      </c>
      <c r="AX848" s="604"/>
      <c r="AY848" s="604"/>
      <c r="AZ848" s="604"/>
      <c r="BA848" s="497"/>
      <c r="BB848" s="497"/>
      <c r="BC848" s="497"/>
      <c r="BD848" s="497"/>
      <c r="BE848" s="899">
        <f t="shared" si="403"/>
        <v>570</v>
      </c>
      <c r="BF848" s="499">
        <v>2023</v>
      </c>
      <c r="BG848" s="499" t="s">
        <v>2322</v>
      </c>
      <c r="BH848" s="499" t="s">
        <v>2327</v>
      </c>
      <c r="BI848" s="641"/>
    </row>
    <row r="849" spans="1:61" s="28" customFormat="1" ht="18.75" hidden="1">
      <c r="A849" s="37" t="s">
        <v>48</v>
      </c>
      <c r="B849" s="48" t="s">
        <v>49</v>
      </c>
      <c r="C849" s="26"/>
      <c r="D849" s="26"/>
      <c r="E849" s="26"/>
      <c r="F849" s="91"/>
      <c r="G849" s="92">
        <f>SUM(G850:G859)</f>
        <v>3000</v>
      </c>
      <c r="H849" s="92">
        <f t="shared" ref="H849:BE849" si="424">SUM(H850:H859)</f>
        <v>2850</v>
      </c>
      <c r="I849" s="92">
        <f t="shared" si="424"/>
        <v>0</v>
      </c>
      <c r="J849" s="92">
        <f t="shared" si="424"/>
        <v>150</v>
      </c>
      <c r="K849" s="92">
        <f t="shared" si="424"/>
        <v>2850</v>
      </c>
      <c r="L849" s="92">
        <f t="shared" si="424"/>
        <v>2850</v>
      </c>
      <c r="M849" s="984">
        <f t="shared" si="424"/>
        <v>1207</v>
      </c>
      <c r="N849" s="92">
        <f t="shared" si="424"/>
        <v>607</v>
      </c>
      <c r="O849" s="92">
        <f t="shared" si="424"/>
        <v>0</v>
      </c>
      <c r="P849" s="92">
        <f t="shared" si="424"/>
        <v>0</v>
      </c>
      <c r="Q849" s="92">
        <f t="shared" si="424"/>
        <v>0</v>
      </c>
      <c r="R849" s="92">
        <f t="shared" si="424"/>
        <v>0</v>
      </c>
      <c r="S849" s="92">
        <f t="shared" si="424"/>
        <v>674</v>
      </c>
      <c r="T849" s="92">
        <f t="shared" si="424"/>
        <v>674</v>
      </c>
      <c r="U849" s="92">
        <f t="shared" si="424"/>
        <v>0</v>
      </c>
      <c r="V849" s="92">
        <f t="shared" si="424"/>
        <v>0</v>
      </c>
      <c r="W849" s="92">
        <f t="shared" si="424"/>
        <v>0</v>
      </c>
      <c r="X849" s="92">
        <f t="shared" si="424"/>
        <v>0</v>
      </c>
      <c r="Y849" s="92">
        <f t="shared" si="424"/>
        <v>0</v>
      </c>
      <c r="Z849" s="92">
        <f t="shared" si="424"/>
        <v>0</v>
      </c>
      <c r="AA849" s="92">
        <f t="shared" si="424"/>
        <v>471</v>
      </c>
      <c r="AB849" s="92">
        <f t="shared" si="424"/>
        <v>471</v>
      </c>
      <c r="AC849" s="92">
        <f t="shared" si="424"/>
        <v>0</v>
      </c>
      <c r="AD849" s="92">
        <f t="shared" si="424"/>
        <v>0</v>
      </c>
      <c r="AE849" s="92">
        <f t="shared" si="424"/>
        <v>0</v>
      </c>
      <c r="AF849" s="92">
        <f t="shared" si="424"/>
        <v>0</v>
      </c>
      <c r="AG849" s="92">
        <f t="shared" si="424"/>
        <v>0</v>
      </c>
      <c r="AH849" s="92">
        <f t="shared" si="424"/>
        <v>0</v>
      </c>
      <c r="AI849" s="92">
        <f t="shared" si="424"/>
        <v>674</v>
      </c>
      <c r="AJ849" s="92">
        <f t="shared" si="424"/>
        <v>674</v>
      </c>
      <c r="AK849" s="92">
        <f t="shared" si="424"/>
        <v>0</v>
      </c>
      <c r="AL849" s="92">
        <f t="shared" si="424"/>
        <v>0</v>
      </c>
      <c r="AM849" s="92">
        <f t="shared" si="424"/>
        <v>1177</v>
      </c>
      <c r="AN849" s="92">
        <f t="shared" si="424"/>
        <v>1177</v>
      </c>
      <c r="AO849" s="92">
        <f t="shared" si="424"/>
        <v>0</v>
      </c>
      <c r="AP849" s="92">
        <f t="shared" si="424"/>
        <v>0</v>
      </c>
      <c r="AQ849" s="92">
        <f t="shared" si="424"/>
        <v>1673</v>
      </c>
      <c r="AR849" s="92">
        <f t="shared" si="424"/>
        <v>1673</v>
      </c>
      <c r="AS849" s="92">
        <f t="shared" si="424"/>
        <v>0</v>
      </c>
      <c r="AT849" s="92">
        <f t="shared" si="424"/>
        <v>0</v>
      </c>
      <c r="AU849" s="92">
        <f t="shared" si="424"/>
        <v>0</v>
      </c>
      <c r="AV849" s="92">
        <f t="shared" si="424"/>
        <v>1673</v>
      </c>
      <c r="AW849" s="92">
        <f t="shared" si="424"/>
        <v>1673</v>
      </c>
      <c r="AX849" s="92">
        <f t="shared" si="424"/>
        <v>0</v>
      </c>
      <c r="AY849" s="92">
        <f t="shared" si="424"/>
        <v>0</v>
      </c>
      <c r="AZ849" s="92">
        <f t="shared" si="424"/>
        <v>0</v>
      </c>
      <c r="BA849" s="92">
        <f t="shared" si="424"/>
        <v>0</v>
      </c>
      <c r="BB849" s="92">
        <f t="shared" si="424"/>
        <v>0</v>
      </c>
      <c r="BC849" s="92">
        <f t="shared" si="424"/>
        <v>0</v>
      </c>
      <c r="BD849" s="92">
        <f t="shared" si="424"/>
        <v>0</v>
      </c>
      <c r="BE849" s="92">
        <f t="shared" si="424"/>
        <v>503</v>
      </c>
      <c r="BF849" s="198"/>
      <c r="BG849" s="198"/>
      <c r="BH849" s="198"/>
      <c r="BI849" s="27"/>
    </row>
    <row r="850" spans="1:61" s="224" customFormat="1" ht="18.75" hidden="1">
      <c r="A850" s="470">
        <v>1</v>
      </c>
      <c r="B850" s="288" t="s">
        <v>2304</v>
      </c>
      <c r="C850" s="301" t="s">
        <v>2084</v>
      </c>
      <c r="D850" s="471"/>
      <c r="E850" s="395" t="s">
        <v>834</v>
      </c>
      <c r="F850" s="454" t="s">
        <v>2305</v>
      </c>
      <c r="G850" s="370">
        <f>+H850+I850+J850</f>
        <v>300</v>
      </c>
      <c r="H850" s="370">
        <v>285</v>
      </c>
      <c r="I850" s="370"/>
      <c r="J850" s="370">
        <v>15</v>
      </c>
      <c r="K850" s="370">
        <f>+L850</f>
        <v>285</v>
      </c>
      <c r="L850" s="370">
        <v>285</v>
      </c>
      <c r="M850" s="996">
        <v>300</v>
      </c>
      <c r="N850" s="370">
        <v>0</v>
      </c>
      <c r="O850" s="370"/>
      <c r="P850" s="370"/>
      <c r="Q850" s="370"/>
      <c r="R850" s="370"/>
      <c r="S850" s="370">
        <f t="shared" si="416"/>
        <v>34</v>
      </c>
      <c r="T850" s="370">
        <v>34</v>
      </c>
      <c r="U850" s="370"/>
      <c r="V850" s="370"/>
      <c r="W850" s="370">
        <f t="shared" si="417"/>
        <v>0</v>
      </c>
      <c r="X850" s="370"/>
      <c r="Y850" s="370"/>
      <c r="Z850" s="370"/>
      <c r="AA850" s="472">
        <f t="shared" si="418"/>
        <v>34</v>
      </c>
      <c r="AB850" s="370">
        <v>34</v>
      </c>
      <c r="AC850" s="370"/>
      <c r="AD850" s="370"/>
      <c r="AE850" s="472">
        <f t="shared" si="419"/>
        <v>0</v>
      </c>
      <c r="AF850" s="370"/>
      <c r="AG850" s="370"/>
      <c r="AH850" s="370"/>
      <c r="AI850" s="472">
        <f t="shared" si="420"/>
        <v>34</v>
      </c>
      <c r="AJ850" s="370">
        <v>34</v>
      </c>
      <c r="AK850" s="370"/>
      <c r="AL850" s="370"/>
      <c r="AM850" s="472">
        <f t="shared" si="421"/>
        <v>285</v>
      </c>
      <c r="AN850" s="370">
        <v>285</v>
      </c>
      <c r="AO850" s="370"/>
      <c r="AP850" s="370"/>
      <c r="AQ850" s="370">
        <f t="shared" si="422"/>
        <v>0</v>
      </c>
      <c r="AR850" s="370"/>
      <c r="AS850" s="370"/>
      <c r="AT850" s="370"/>
      <c r="AU850" s="370"/>
      <c r="AV850" s="370">
        <f t="shared" si="423"/>
        <v>0</v>
      </c>
      <c r="AW850" s="370"/>
      <c r="AX850" s="370"/>
      <c r="AY850" s="370"/>
      <c r="AZ850" s="370"/>
      <c r="BA850" s="210"/>
      <c r="BB850" s="210"/>
      <c r="BC850" s="210"/>
      <c r="BD850" s="210">
        <f t="shared" ref="BD850:BD851" si="425">AW850</f>
        <v>0</v>
      </c>
      <c r="BE850" s="897">
        <f t="shared" si="403"/>
        <v>251</v>
      </c>
      <c r="BF850" s="211">
        <v>2022</v>
      </c>
      <c r="BG850" s="211" t="s">
        <v>910</v>
      </c>
      <c r="BH850" s="211"/>
      <c r="BI850" s="475"/>
    </row>
    <row r="851" spans="1:61" s="224" customFormat="1" ht="18.75" hidden="1">
      <c r="A851" s="470">
        <v>2</v>
      </c>
      <c r="B851" s="288" t="s">
        <v>2306</v>
      </c>
      <c r="C851" s="301" t="s">
        <v>2084</v>
      </c>
      <c r="D851" s="471"/>
      <c r="E851" s="395" t="s">
        <v>2307</v>
      </c>
      <c r="F851" s="454" t="s">
        <v>2308</v>
      </c>
      <c r="G851" s="370">
        <f>+H851+I851+J851</f>
        <v>300</v>
      </c>
      <c r="H851" s="370">
        <v>285</v>
      </c>
      <c r="I851" s="370"/>
      <c r="J851" s="370">
        <v>15</v>
      </c>
      <c r="K851" s="370">
        <f>+L851</f>
        <v>285</v>
      </c>
      <c r="L851" s="370">
        <v>285</v>
      </c>
      <c r="M851" s="996">
        <v>300</v>
      </c>
      <c r="N851" s="370">
        <v>0</v>
      </c>
      <c r="O851" s="370"/>
      <c r="P851" s="370"/>
      <c r="Q851" s="370"/>
      <c r="R851" s="370"/>
      <c r="S851" s="370">
        <f t="shared" si="416"/>
        <v>33</v>
      </c>
      <c r="T851" s="370">
        <v>33</v>
      </c>
      <c r="U851" s="370"/>
      <c r="V851" s="370"/>
      <c r="W851" s="370">
        <f t="shared" si="417"/>
        <v>0</v>
      </c>
      <c r="X851" s="370"/>
      <c r="Y851" s="370"/>
      <c r="Z851" s="370"/>
      <c r="AA851" s="472">
        <f t="shared" si="418"/>
        <v>33</v>
      </c>
      <c r="AB851" s="370">
        <v>33</v>
      </c>
      <c r="AC851" s="370"/>
      <c r="AD851" s="370"/>
      <c r="AE851" s="472">
        <f t="shared" si="419"/>
        <v>0</v>
      </c>
      <c r="AF851" s="370"/>
      <c r="AG851" s="370"/>
      <c r="AH851" s="370"/>
      <c r="AI851" s="472">
        <f t="shared" si="420"/>
        <v>33</v>
      </c>
      <c r="AJ851" s="370">
        <v>33</v>
      </c>
      <c r="AK851" s="370"/>
      <c r="AL851" s="370"/>
      <c r="AM851" s="472">
        <f t="shared" si="421"/>
        <v>285</v>
      </c>
      <c r="AN851" s="370">
        <v>285</v>
      </c>
      <c r="AO851" s="370"/>
      <c r="AP851" s="370"/>
      <c r="AQ851" s="370">
        <f t="shared" si="422"/>
        <v>0</v>
      </c>
      <c r="AR851" s="370"/>
      <c r="AS851" s="370"/>
      <c r="AT851" s="370"/>
      <c r="AU851" s="370"/>
      <c r="AV851" s="370">
        <f t="shared" si="423"/>
        <v>0</v>
      </c>
      <c r="AW851" s="370"/>
      <c r="AX851" s="370"/>
      <c r="AY851" s="370"/>
      <c r="AZ851" s="370"/>
      <c r="BA851" s="210"/>
      <c r="BB851" s="210"/>
      <c r="BC851" s="210"/>
      <c r="BD851" s="210">
        <f t="shared" si="425"/>
        <v>0</v>
      </c>
      <c r="BE851" s="897">
        <f t="shared" si="403"/>
        <v>252</v>
      </c>
      <c r="BF851" s="211">
        <v>2022</v>
      </c>
      <c r="BG851" s="211" t="s">
        <v>910</v>
      </c>
      <c r="BH851" s="211"/>
      <c r="BI851" s="475"/>
    </row>
    <row r="852" spans="1:61" s="501" customFormat="1" ht="18.75">
      <c r="A852" s="683">
        <v>3</v>
      </c>
      <c r="B852" s="602" t="s">
        <v>2309</v>
      </c>
      <c r="C852" s="675" t="s">
        <v>2084</v>
      </c>
      <c r="D852" s="684"/>
      <c r="E852" s="685">
        <v>2023</v>
      </c>
      <c r="F852" s="558" t="s">
        <v>2310</v>
      </c>
      <c r="G852" s="604">
        <f t="shared" ref="G852:G859" si="426">+H852+I852+J852</f>
        <v>300</v>
      </c>
      <c r="H852" s="604">
        <v>285</v>
      </c>
      <c r="I852" s="604"/>
      <c r="J852" s="604">
        <v>15</v>
      </c>
      <c r="K852" s="604">
        <f>+L852</f>
        <v>285</v>
      </c>
      <c r="L852" s="604">
        <v>285</v>
      </c>
      <c r="M852" s="1027">
        <v>203</v>
      </c>
      <c r="N852" s="606">
        <v>203</v>
      </c>
      <c r="O852" s="604"/>
      <c r="P852" s="604"/>
      <c r="Q852" s="604"/>
      <c r="R852" s="604"/>
      <c r="S852" s="604">
        <f t="shared" si="416"/>
        <v>203</v>
      </c>
      <c r="T852" s="606">
        <v>203</v>
      </c>
      <c r="U852" s="604"/>
      <c r="V852" s="604"/>
      <c r="W852" s="604">
        <f t="shared" si="417"/>
        <v>0</v>
      </c>
      <c r="X852" s="604"/>
      <c r="Y852" s="604"/>
      <c r="Z852" s="604"/>
      <c r="AA852" s="649">
        <f t="shared" si="418"/>
        <v>0</v>
      </c>
      <c r="AB852" s="604">
        <v>0</v>
      </c>
      <c r="AC852" s="604"/>
      <c r="AD852" s="604"/>
      <c r="AE852" s="649">
        <f t="shared" si="419"/>
        <v>0</v>
      </c>
      <c r="AF852" s="604"/>
      <c r="AG852" s="604"/>
      <c r="AH852" s="604"/>
      <c r="AI852" s="649">
        <f t="shared" si="420"/>
        <v>203</v>
      </c>
      <c r="AJ852" s="606">
        <v>203</v>
      </c>
      <c r="AK852" s="604"/>
      <c r="AL852" s="604"/>
      <c r="AM852" s="649">
        <f t="shared" si="421"/>
        <v>203</v>
      </c>
      <c r="AN852" s="606">
        <v>203</v>
      </c>
      <c r="AO852" s="604"/>
      <c r="AP852" s="604"/>
      <c r="AQ852" s="604">
        <f t="shared" si="422"/>
        <v>82</v>
      </c>
      <c r="AR852" s="604">
        <f>285-AN852</f>
        <v>82</v>
      </c>
      <c r="AS852" s="604"/>
      <c r="AT852" s="604"/>
      <c r="AU852" s="604"/>
      <c r="AV852" s="604">
        <f t="shared" si="423"/>
        <v>82</v>
      </c>
      <c r="AW852" s="604">
        <f>+AR852</f>
        <v>82</v>
      </c>
      <c r="AX852" s="604"/>
      <c r="AY852" s="604"/>
      <c r="AZ852" s="604"/>
      <c r="BA852" s="497"/>
      <c r="BB852" s="497"/>
      <c r="BC852" s="497"/>
      <c r="BD852" s="497"/>
      <c r="BE852" s="899">
        <f t="shared" si="403"/>
        <v>0</v>
      </c>
      <c r="BF852" s="499">
        <v>2023</v>
      </c>
      <c r="BG852" s="499" t="s">
        <v>2324</v>
      </c>
      <c r="BH852" s="499" t="s">
        <v>2327</v>
      </c>
      <c r="BI852" s="686"/>
    </row>
    <row r="853" spans="1:61" s="501" customFormat="1" ht="25.5">
      <c r="A853" s="683">
        <v>4</v>
      </c>
      <c r="B853" s="602" t="s">
        <v>2311</v>
      </c>
      <c r="C853" s="610" t="s">
        <v>2081</v>
      </c>
      <c r="D853" s="603"/>
      <c r="E853" s="685">
        <v>2023</v>
      </c>
      <c r="F853" s="558" t="s">
        <v>2312</v>
      </c>
      <c r="G853" s="604">
        <f t="shared" si="426"/>
        <v>300</v>
      </c>
      <c r="H853" s="604">
        <v>285</v>
      </c>
      <c r="I853" s="604"/>
      <c r="J853" s="604">
        <v>15</v>
      </c>
      <c r="K853" s="604">
        <f>+L853</f>
        <v>285</v>
      </c>
      <c r="L853" s="604">
        <v>285</v>
      </c>
      <c r="M853" s="1027">
        <v>202</v>
      </c>
      <c r="N853" s="606">
        <v>202</v>
      </c>
      <c r="O853" s="604"/>
      <c r="P853" s="604"/>
      <c r="Q853" s="604"/>
      <c r="R853" s="604"/>
      <c r="S853" s="604">
        <f t="shared" si="416"/>
        <v>202</v>
      </c>
      <c r="T853" s="606">
        <v>202</v>
      </c>
      <c r="U853" s="604"/>
      <c r="V853" s="604"/>
      <c r="W853" s="604">
        <f t="shared" si="417"/>
        <v>0</v>
      </c>
      <c r="X853" s="604"/>
      <c r="Y853" s="604"/>
      <c r="Z853" s="604"/>
      <c r="AA853" s="604">
        <f t="shared" si="418"/>
        <v>202</v>
      </c>
      <c r="AB853" s="606">
        <v>202</v>
      </c>
      <c r="AC853" s="604"/>
      <c r="AD853" s="604"/>
      <c r="AE853" s="604">
        <f t="shared" si="419"/>
        <v>0</v>
      </c>
      <c r="AF853" s="604"/>
      <c r="AG853" s="604"/>
      <c r="AH853" s="604"/>
      <c r="AI853" s="604">
        <f t="shared" si="420"/>
        <v>202</v>
      </c>
      <c r="AJ853" s="606">
        <v>202</v>
      </c>
      <c r="AK853" s="604"/>
      <c r="AL853" s="604"/>
      <c r="AM853" s="604">
        <f t="shared" si="421"/>
        <v>202</v>
      </c>
      <c r="AN853" s="606">
        <v>202</v>
      </c>
      <c r="AO853" s="604"/>
      <c r="AP853" s="604"/>
      <c r="AQ853" s="604">
        <f t="shared" si="422"/>
        <v>83</v>
      </c>
      <c r="AR853" s="604">
        <f t="shared" ref="AR853:AR854" si="427">285-AN853</f>
        <v>83</v>
      </c>
      <c r="AS853" s="604"/>
      <c r="AT853" s="604"/>
      <c r="AU853" s="604"/>
      <c r="AV853" s="604">
        <f t="shared" si="423"/>
        <v>83</v>
      </c>
      <c r="AW853" s="604">
        <f t="shared" ref="AW853:AW859" si="428">+AR853</f>
        <v>83</v>
      </c>
      <c r="AX853" s="604"/>
      <c r="AY853" s="604"/>
      <c r="AZ853" s="604"/>
      <c r="BA853" s="497"/>
      <c r="BB853" s="497"/>
      <c r="BC853" s="497"/>
      <c r="BD853" s="497"/>
      <c r="BE853" s="899">
        <f t="shared" si="403"/>
        <v>0</v>
      </c>
      <c r="BF853" s="499">
        <v>2023</v>
      </c>
      <c r="BG853" s="499" t="s">
        <v>2324</v>
      </c>
      <c r="BH853" s="499" t="s">
        <v>2327</v>
      </c>
      <c r="BI853" s="551"/>
    </row>
    <row r="854" spans="1:61" s="501" customFormat="1" ht="31.5">
      <c r="A854" s="683">
        <v>5</v>
      </c>
      <c r="B854" s="602" t="s">
        <v>2313</v>
      </c>
      <c r="C854" s="610" t="s">
        <v>2101</v>
      </c>
      <c r="D854" s="603"/>
      <c r="E854" s="685">
        <v>2023</v>
      </c>
      <c r="F854" s="558" t="s">
        <v>2106</v>
      </c>
      <c r="G854" s="604">
        <f t="shared" si="426"/>
        <v>300</v>
      </c>
      <c r="H854" s="604">
        <v>285</v>
      </c>
      <c r="I854" s="604"/>
      <c r="J854" s="604">
        <v>15</v>
      </c>
      <c r="K854" s="604">
        <f>+L854</f>
        <v>285</v>
      </c>
      <c r="L854" s="604">
        <v>285</v>
      </c>
      <c r="M854" s="1027">
        <v>202</v>
      </c>
      <c r="N854" s="606">
        <v>202</v>
      </c>
      <c r="O854" s="604"/>
      <c r="P854" s="604"/>
      <c r="Q854" s="604"/>
      <c r="R854" s="604"/>
      <c r="S854" s="604">
        <f t="shared" si="416"/>
        <v>202</v>
      </c>
      <c r="T854" s="606">
        <v>202</v>
      </c>
      <c r="U854" s="604"/>
      <c r="V854" s="604"/>
      <c r="W854" s="604">
        <f t="shared" si="417"/>
        <v>0</v>
      </c>
      <c r="X854" s="604"/>
      <c r="Y854" s="604"/>
      <c r="Z854" s="604"/>
      <c r="AA854" s="604">
        <f t="shared" si="418"/>
        <v>202</v>
      </c>
      <c r="AB854" s="606">
        <v>202</v>
      </c>
      <c r="AC854" s="604"/>
      <c r="AD854" s="604"/>
      <c r="AE854" s="604">
        <f t="shared" si="419"/>
        <v>0</v>
      </c>
      <c r="AF854" s="604"/>
      <c r="AG854" s="604"/>
      <c r="AH854" s="604"/>
      <c r="AI854" s="604">
        <f t="shared" si="420"/>
        <v>202</v>
      </c>
      <c r="AJ854" s="606">
        <v>202</v>
      </c>
      <c r="AK854" s="604"/>
      <c r="AL854" s="604"/>
      <c r="AM854" s="604">
        <f t="shared" si="421"/>
        <v>202</v>
      </c>
      <c r="AN854" s="606">
        <v>202</v>
      </c>
      <c r="AO854" s="604"/>
      <c r="AP854" s="604"/>
      <c r="AQ854" s="604">
        <f t="shared" si="422"/>
        <v>83</v>
      </c>
      <c r="AR854" s="604">
        <f t="shared" si="427"/>
        <v>83</v>
      </c>
      <c r="AS854" s="604"/>
      <c r="AT854" s="604"/>
      <c r="AU854" s="604"/>
      <c r="AV854" s="604">
        <f t="shared" si="423"/>
        <v>83</v>
      </c>
      <c r="AW854" s="604">
        <f t="shared" si="428"/>
        <v>83</v>
      </c>
      <c r="AX854" s="604"/>
      <c r="AY854" s="604"/>
      <c r="AZ854" s="604"/>
      <c r="BA854" s="497"/>
      <c r="BB854" s="497"/>
      <c r="BC854" s="497"/>
      <c r="BD854" s="497"/>
      <c r="BE854" s="899">
        <f t="shared" si="403"/>
        <v>0</v>
      </c>
      <c r="BF854" s="499">
        <v>2023</v>
      </c>
      <c r="BG854" s="499" t="s">
        <v>2324</v>
      </c>
      <c r="BH854" s="499" t="s">
        <v>2327</v>
      </c>
      <c r="BI854" s="551"/>
    </row>
    <row r="855" spans="1:61" s="739" customFormat="1" ht="25.5" hidden="1">
      <c r="A855" s="861">
        <v>6</v>
      </c>
      <c r="B855" s="77" t="s">
        <v>2314</v>
      </c>
      <c r="C855" s="83" t="s">
        <v>2070</v>
      </c>
      <c r="D855" s="814"/>
      <c r="E855" s="826" t="s">
        <v>2315</v>
      </c>
      <c r="F855" s="815"/>
      <c r="G855" s="816">
        <f t="shared" si="426"/>
        <v>300</v>
      </c>
      <c r="H855" s="816">
        <v>285</v>
      </c>
      <c r="I855" s="816"/>
      <c r="J855" s="816">
        <v>15</v>
      </c>
      <c r="K855" s="816">
        <f t="shared" ref="K855:K859" si="429">+L855</f>
        <v>285</v>
      </c>
      <c r="L855" s="816">
        <v>285</v>
      </c>
      <c r="M855" s="1000"/>
      <c r="N855" s="816"/>
      <c r="O855" s="816"/>
      <c r="P855" s="816"/>
      <c r="Q855" s="816"/>
      <c r="R855" s="816"/>
      <c r="S855" s="816">
        <f t="shared" si="416"/>
        <v>0</v>
      </c>
      <c r="T855" s="816"/>
      <c r="U855" s="816"/>
      <c r="V855" s="816"/>
      <c r="W855" s="816">
        <f t="shared" si="417"/>
        <v>0</v>
      </c>
      <c r="X855" s="816"/>
      <c r="Y855" s="816"/>
      <c r="Z855" s="816"/>
      <c r="AA855" s="816">
        <f t="shared" si="418"/>
        <v>0</v>
      </c>
      <c r="AB855" s="816"/>
      <c r="AC855" s="816"/>
      <c r="AD855" s="816"/>
      <c r="AE855" s="816">
        <f t="shared" si="419"/>
        <v>0</v>
      </c>
      <c r="AF855" s="816"/>
      <c r="AG855" s="816"/>
      <c r="AH855" s="816"/>
      <c r="AI855" s="816">
        <f t="shared" si="420"/>
        <v>0</v>
      </c>
      <c r="AJ855" s="816"/>
      <c r="AK855" s="816"/>
      <c r="AL855" s="816"/>
      <c r="AM855" s="816">
        <f t="shared" si="421"/>
        <v>0</v>
      </c>
      <c r="AN855" s="816"/>
      <c r="AO855" s="816"/>
      <c r="AP855" s="816"/>
      <c r="AQ855" s="816">
        <f t="shared" si="422"/>
        <v>285</v>
      </c>
      <c r="AR855" s="816">
        <v>285</v>
      </c>
      <c r="AS855" s="816"/>
      <c r="AT855" s="816"/>
      <c r="AU855" s="816"/>
      <c r="AV855" s="816">
        <f t="shared" si="423"/>
        <v>285</v>
      </c>
      <c r="AW855" s="816">
        <f t="shared" si="428"/>
        <v>285</v>
      </c>
      <c r="AX855" s="816"/>
      <c r="AY855" s="816"/>
      <c r="AZ855" s="816"/>
      <c r="BA855" s="725"/>
      <c r="BB855" s="725"/>
      <c r="BC855" s="725"/>
      <c r="BD855" s="725"/>
      <c r="BE855" s="898">
        <f t="shared" si="403"/>
        <v>0</v>
      </c>
      <c r="BF855" s="727">
        <v>2024</v>
      </c>
      <c r="BG855" s="727" t="s">
        <v>2323</v>
      </c>
      <c r="BH855" s="727" t="s">
        <v>2327</v>
      </c>
      <c r="BI855" s="55"/>
    </row>
    <row r="856" spans="1:61" s="739" customFormat="1" ht="25.5" hidden="1">
      <c r="A856" s="861">
        <v>7</v>
      </c>
      <c r="B856" s="77" t="s">
        <v>2316</v>
      </c>
      <c r="C856" s="83" t="s">
        <v>2076</v>
      </c>
      <c r="D856" s="829"/>
      <c r="E856" s="826" t="s">
        <v>2315</v>
      </c>
      <c r="F856" s="830"/>
      <c r="G856" s="816">
        <f t="shared" si="426"/>
        <v>300</v>
      </c>
      <c r="H856" s="816">
        <v>285</v>
      </c>
      <c r="I856" s="816"/>
      <c r="J856" s="816">
        <v>15</v>
      </c>
      <c r="K856" s="816">
        <f t="shared" si="429"/>
        <v>285</v>
      </c>
      <c r="L856" s="816">
        <v>285</v>
      </c>
      <c r="M856" s="1000"/>
      <c r="N856" s="816"/>
      <c r="O856" s="816"/>
      <c r="P856" s="816"/>
      <c r="Q856" s="816"/>
      <c r="R856" s="816"/>
      <c r="S856" s="816">
        <f t="shared" si="416"/>
        <v>0</v>
      </c>
      <c r="T856" s="816"/>
      <c r="U856" s="816"/>
      <c r="V856" s="816"/>
      <c r="W856" s="816">
        <f t="shared" si="417"/>
        <v>0</v>
      </c>
      <c r="X856" s="816"/>
      <c r="Y856" s="816"/>
      <c r="Z856" s="816"/>
      <c r="AA856" s="816">
        <f t="shared" si="418"/>
        <v>0</v>
      </c>
      <c r="AB856" s="816"/>
      <c r="AC856" s="816"/>
      <c r="AD856" s="816"/>
      <c r="AE856" s="816">
        <f t="shared" si="419"/>
        <v>0</v>
      </c>
      <c r="AF856" s="816"/>
      <c r="AG856" s="816"/>
      <c r="AH856" s="816"/>
      <c r="AI856" s="816">
        <f t="shared" si="420"/>
        <v>0</v>
      </c>
      <c r="AJ856" s="816"/>
      <c r="AK856" s="816"/>
      <c r="AL856" s="816"/>
      <c r="AM856" s="816">
        <f t="shared" si="421"/>
        <v>0</v>
      </c>
      <c r="AN856" s="816"/>
      <c r="AO856" s="816"/>
      <c r="AP856" s="816"/>
      <c r="AQ856" s="816">
        <f t="shared" si="422"/>
        <v>285</v>
      </c>
      <c r="AR856" s="816">
        <v>285</v>
      </c>
      <c r="AS856" s="816"/>
      <c r="AT856" s="816"/>
      <c r="AU856" s="816"/>
      <c r="AV856" s="816">
        <f t="shared" si="423"/>
        <v>285</v>
      </c>
      <c r="AW856" s="816">
        <f t="shared" si="428"/>
        <v>285</v>
      </c>
      <c r="AX856" s="816"/>
      <c r="AY856" s="816"/>
      <c r="AZ856" s="816"/>
      <c r="BA856" s="725"/>
      <c r="BB856" s="725"/>
      <c r="BC856" s="725"/>
      <c r="BD856" s="725"/>
      <c r="BE856" s="898">
        <f t="shared" si="403"/>
        <v>0</v>
      </c>
      <c r="BF856" s="727">
        <v>2024</v>
      </c>
      <c r="BG856" s="727" t="s">
        <v>2323</v>
      </c>
      <c r="BH856" s="727" t="s">
        <v>2327</v>
      </c>
      <c r="BI856" s="832"/>
    </row>
    <row r="857" spans="1:61" s="739" customFormat="1" ht="25.5" hidden="1">
      <c r="A857" s="861">
        <v>8</v>
      </c>
      <c r="B857" s="77" t="s">
        <v>2317</v>
      </c>
      <c r="C857" s="83" t="s">
        <v>2076</v>
      </c>
      <c r="D857" s="814"/>
      <c r="E857" s="826" t="s">
        <v>2315</v>
      </c>
      <c r="F857" s="815"/>
      <c r="G857" s="816">
        <f t="shared" si="426"/>
        <v>300</v>
      </c>
      <c r="H857" s="816">
        <v>285</v>
      </c>
      <c r="I857" s="816"/>
      <c r="J857" s="816">
        <v>15</v>
      </c>
      <c r="K857" s="816">
        <f t="shared" si="429"/>
        <v>285</v>
      </c>
      <c r="L857" s="816">
        <v>285</v>
      </c>
      <c r="M857" s="1000"/>
      <c r="N857" s="816"/>
      <c r="O857" s="816"/>
      <c r="P857" s="816"/>
      <c r="Q857" s="816"/>
      <c r="R857" s="816"/>
      <c r="S857" s="816">
        <f t="shared" si="416"/>
        <v>0</v>
      </c>
      <c r="T857" s="816"/>
      <c r="U857" s="816"/>
      <c r="V857" s="816"/>
      <c r="W857" s="816">
        <f t="shared" si="417"/>
        <v>0</v>
      </c>
      <c r="X857" s="816"/>
      <c r="Y857" s="816"/>
      <c r="Z857" s="816"/>
      <c r="AA857" s="816">
        <f t="shared" si="418"/>
        <v>0</v>
      </c>
      <c r="AB857" s="816"/>
      <c r="AC857" s="816"/>
      <c r="AD857" s="816"/>
      <c r="AE857" s="816">
        <f t="shared" si="419"/>
        <v>0</v>
      </c>
      <c r="AF857" s="816"/>
      <c r="AG857" s="816"/>
      <c r="AH857" s="816"/>
      <c r="AI857" s="816">
        <f t="shared" si="420"/>
        <v>0</v>
      </c>
      <c r="AJ857" s="816"/>
      <c r="AK857" s="816"/>
      <c r="AL857" s="816"/>
      <c r="AM857" s="816">
        <f t="shared" si="421"/>
        <v>0</v>
      </c>
      <c r="AN857" s="816"/>
      <c r="AO857" s="816"/>
      <c r="AP857" s="816"/>
      <c r="AQ857" s="816">
        <f t="shared" si="422"/>
        <v>285</v>
      </c>
      <c r="AR857" s="816">
        <v>285</v>
      </c>
      <c r="AS857" s="816"/>
      <c r="AT857" s="816"/>
      <c r="AU857" s="816"/>
      <c r="AV857" s="816">
        <f t="shared" si="423"/>
        <v>285</v>
      </c>
      <c r="AW857" s="816">
        <f t="shared" si="428"/>
        <v>285</v>
      </c>
      <c r="AX857" s="816"/>
      <c r="AY857" s="816"/>
      <c r="AZ857" s="816"/>
      <c r="BA857" s="725"/>
      <c r="BB857" s="725"/>
      <c r="BC857" s="725"/>
      <c r="BD857" s="725"/>
      <c r="BE857" s="898">
        <f t="shared" si="403"/>
        <v>0</v>
      </c>
      <c r="BF857" s="727">
        <v>2024</v>
      </c>
      <c r="BG857" s="727" t="s">
        <v>2323</v>
      </c>
      <c r="BH857" s="727" t="s">
        <v>2327</v>
      </c>
      <c r="BI857" s="55"/>
    </row>
    <row r="858" spans="1:61" s="739" customFormat="1" ht="25.5" hidden="1">
      <c r="A858" s="861">
        <v>9</v>
      </c>
      <c r="B858" s="77" t="s">
        <v>2318</v>
      </c>
      <c r="C858" s="83" t="s">
        <v>2081</v>
      </c>
      <c r="D858" s="814"/>
      <c r="E858" s="826" t="s">
        <v>2315</v>
      </c>
      <c r="F858" s="815"/>
      <c r="G858" s="816">
        <f t="shared" si="426"/>
        <v>300</v>
      </c>
      <c r="H858" s="816">
        <v>285</v>
      </c>
      <c r="I858" s="816"/>
      <c r="J858" s="816">
        <v>15</v>
      </c>
      <c r="K858" s="816">
        <f t="shared" si="429"/>
        <v>285</v>
      </c>
      <c r="L858" s="816">
        <v>285</v>
      </c>
      <c r="M858" s="1000"/>
      <c r="N858" s="816"/>
      <c r="O858" s="816"/>
      <c r="P858" s="816"/>
      <c r="Q858" s="816"/>
      <c r="R858" s="816"/>
      <c r="S858" s="816">
        <f t="shared" si="416"/>
        <v>0</v>
      </c>
      <c r="T858" s="816"/>
      <c r="U858" s="816"/>
      <c r="V858" s="816"/>
      <c r="W858" s="816">
        <f t="shared" si="417"/>
        <v>0</v>
      </c>
      <c r="X858" s="816"/>
      <c r="Y858" s="816"/>
      <c r="Z858" s="816"/>
      <c r="AA858" s="816">
        <f t="shared" si="418"/>
        <v>0</v>
      </c>
      <c r="AB858" s="816"/>
      <c r="AC858" s="816"/>
      <c r="AD858" s="816"/>
      <c r="AE858" s="816">
        <f t="shared" si="419"/>
        <v>0</v>
      </c>
      <c r="AF858" s="816"/>
      <c r="AG858" s="816"/>
      <c r="AH858" s="816"/>
      <c r="AI858" s="816">
        <f t="shared" si="420"/>
        <v>0</v>
      </c>
      <c r="AJ858" s="816"/>
      <c r="AK858" s="816"/>
      <c r="AL858" s="816"/>
      <c r="AM858" s="816">
        <f t="shared" si="421"/>
        <v>0</v>
      </c>
      <c r="AN858" s="816"/>
      <c r="AO858" s="816"/>
      <c r="AP858" s="816"/>
      <c r="AQ858" s="816">
        <f t="shared" si="422"/>
        <v>285</v>
      </c>
      <c r="AR858" s="816">
        <v>285</v>
      </c>
      <c r="AS858" s="816"/>
      <c r="AT858" s="816"/>
      <c r="AU858" s="816"/>
      <c r="AV858" s="816">
        <f t="shared" si="423"/>
        <v>285</v>
      </c>
      <c r="AW858" s="816">
        <f t="shared" si="428"/>
        <v>285</v>
      </c>
      <c r="AX858" s="816"/>
      <c r="AY858" s="816"/>
      <c r="AZ858" s="816"/>
      <c r="BA858" s="725"/>
      <c r="BB858" s="725"/>
      <c r="BC858" s="725"/>
      <c r="BD858" s="725"/>
      <c r="BE858" s="898">
        <f t="shared" si="403"/>
        <v>0</v>
      </c>
      <c r="BF858" s="727">
        <v>2024</v>
      </c>
      <c r="BG858" s="727" t="s">
        <v>2323</v>
      </c>
      <c r="BH858" s="727" t="s">
        <v>2327</v>
      </c>
      <c r="BI858" s="55"/>
    </row>
    <row r="859" spans="1:61" s="739" customFormat="1" ht="25.5" hidden="1">
      <c r="A859" s="861">
        <v>10</v>
      </c>
      <c r="B859" s="77" t="s">
        <v>2319</v>
      </c>
      <c r="C859" s="83" t="s">
        <v>2081</v>
      </c>
      <c r="D859" s="814"/>
      <c r="E859" s="826" t="s">
        <v>2315</v>
      </c>
      <c r="F859" s="815"/>
      <c r="G859" s="816">
        <f t="shared" si="426"/>
        <v>300</v>
      </c>
      <c r="H859" s="816">
        <v>285</v>
      </c>
      <c r="I859" s="816"/>
      <c r="J859" s="816">
        <v>15</v>
      </c>
      <c r="K859" s="816">
        <f t="shared" si="429"/>
        <v>285</v>
      </c>
      <c r="L859" s="816">
        <v>285</v>
      </c>
      <c r="M859" s="1000"/>
      <c r="N859" s="816"/>
      <c r="O859" s="816"/>
      <c r="P859" s="816"/>
      <c r="Q859" s="816"/>
      <c r="R859" s="816"/>
      <c r="S859" s="816">
        <f t="shared" si="416"/>
        <v>0</v>
      </c>
      <c r="T859" s="816"/>
      <c r="U859" s="816"/>
      <c r="V859" s="816"/>
      <c r="W859" s="816">
        <f t="shared" si="417"/>
        <v>0</v>
      </c>
      <c r="X859" s="816"/>
      <c r="Y859" s="816"/>
      <c r="Z859" s="816"/>
      <c r="AA859" s="816">
        <f t="shared" si="418"/>
        <v>0</v>
      </c>
      <c r="AB859" s="816"/>
      <c r="AC859" s="816"/>
      <c r="AD859" s="816"/>
      <c r="AE859" s="816">
        <f t="shared" si="419"/>
        <v>0</v>
      </c>
      <c r="AF859" s="816"/>
      <c r="AG859" s="816"/>
      <c r="AH859" s="816"/>
      <c r="AI859" s="816">
        <f t="shared" si="420"/>
        <v>0</v>
      </c>
      <c r="AJ859" s="816"/>
      <c r="AK859" s="816"/>
      <c r="AL859" s="816"/>
      <c r="AM859" s="816">
        <f t="shared" si="421"/>
        <v>0</v>
      </c>
      <c r="AN859" s="816"/>
      <c r="AO859" s="816"/>
      <c r="AP859" s="816"/>
      <c r="AQ859" s="816">
        <f t="shared" si="422"/>
        <v>285</v>
      </c>
      <c r="AR859" s="816">
        <v>285</v>
      </c>
      <c r="AS859" s="816"/>
      <c r="AT859" s="816"/>
      <c r="AU859" s="816"/>
      <c r="AV859" s="816">
        <f t="shared" si="423"/>
        <v>285</v>
      </c>
      <c r="AW859" s="816">
        <f t="shared" si="428"/>
        <v>285</v>
      </c>
      <c r="AX859" s="816"/>
      <c r="AY859" s="816"/>
      <c r="AZ859" s="816"/>
      <c r="BA859" s="725"/>
      <c r="BB859" s="725"/>
      <c r="BC859" s="725"/>
      <c r="BD859" s="725"/>
      <c r="BE859" s="898">
        <f t="shared" si="403"/>
        <v>0</v>
      </c>
      <c r="BF859" s="727">
        <v>2024</v>
      </c>
      <c r="BG859" s="727" t="s">
        <v>2323</v>
      </c>
      <c r="BH859" s="727" t="s">
        <v>2327</v>
      </c>
      <c r="BI859" s="55"/>
    </row>
    <row r="860" spans="1:61" s="28" customFormat="1" ht="18.75" hidden="1">
      <c r="A860" s="37" t="s">
        <v>50</v>
      </c>
      <c r="B860" s="48" t="s">
        <v>51</v>
      </c>
      <c r="C860" s="26"/>
      <c r="D860" s="26"/>
      <c r="E860" s="26"/>
      <c r="F860" s="91"/>
      <c r="G860" s="92">
        <f>SUM(G861:G868)</f>
        <v>2400</v>
      </c>
      <c r="H860" s="92">
        <f t="shared" ref="H860:BE860" si="430">SUM(H861:H868)</f>
        <v>2280</v>
      </c>
      <c r="I860" s="92">
        <f t="shared" si="430"/>
        <v>0</v>
      </c>
      <c r="J860" s="92">
        <f t="shared" si="430"/>
        <v>120</v>
      </c>
      <c r="K860" s="92">
        <f t="shared" si="430"/>
        <v>2280</v>
      </c>
      <c r="L860" s="92">
        <f t="shared" si="430"/>
        <v>2280</v>
      </c>
      <c r="M860" s="984">
        <f t="shared" si="430"/>
        <v>402</v>
      </c>
      <c r="N860" s="92">
        <f t="shared" si="430"/>
        <v>0</v>
      </c>
      <c r="O860" s="92">
        <f t="shared" si="430"/>
        <v>0</v>
      </c>
      <c r="P860" s="92">
        <f t="shared" si="430"/>
        <v>0</v>
      </c>
      <c r="Q860" s="92">
        <f t="shared" si="430"/>
        <v>0</v>
      </c>
      <c r="R860" s="92">
        <f t="shared" si="430"/>
        <v>0</v>
      </c>
      <c r="S860" s="92">
        <f t="shared" si="430"/>
        <v>539</v>
      </c>
      <c r="T860" s="92">
        <f t="shared" si="430"/>
        <v>539</v>
      </c>
      <c r="U860" s="92">
        <f t="shared" si="430"/>
        <v>0</v>
      </c>
      <c r="V860" s="92">
        <f t="shared" si="430"/>
        <v>0</v>
      </c>
      <c r="W860" s="92">
        <f t="shared" si="430"/>
        <v>0</v>
      </c>
      <c r="X860" s="92">
        <f t="shared" si="430"/>
        <v>0</v>
      </c>
      <c r="Y860" s="92">
        <f t="shared" si="430"/>
        <v>0</v>
      </c>
      <c r="Z860" s="92">
        <f t="shared" si="430"/>
        <v>0</v>
      </c>
      <c r="AA860" s="92">
        <f t="shared" si="430"/>
        <v>78</v>
      </c>
      <c r="AB860" s="92">
        <f t="shared" si="430"/>
        <v>78</v>
      </c>
      <c r="AC860" s="92">
        <f t="shared" si="430"/>
        <v>0</v>
      </c>
      <c r="AD860" s="92">
        <f t="shared" si="430"/>
        <v>0</v>
      </c>
      <c r="AE860" s="92">
        <f t="shared" si="430"/>
        <v>0</v>
      </c>
      <c r="AF860" s="92">
        <f t="shared" si="430"/>
        <v>0</v>
      </c>
      <c r="AG860" s="92">
        <f t="shared" si="430"/>
        <v>0</v>
      </c>
      <c r="AH860" s="92">
        <f t="shared" si="430"/>
        <v>0</v>
      </c>
      <c r="AI860" s="92">
        <f t="shared" si="430"/>
        <v>539</v>
      </c>
      <c r="AJ860" s="92">
        <f t="shared" si="430"/>
        <v>539</v>
      </c>
      <c r="AK860" s="92">
        <f t="shared" si="430"/>
        <v>0</v>
      </c>
      <c r="AL860" s="92">
        <f t="shared" si="430"/>
        <v>0</v>
      </c>
      <c r="AM860" s="92">
        <f t="shared" si="430"/>
        <v>941</v>
      </c>
      <c r="AN860" s="92">
        <f t="shared" si="430"/>
        <v>941</v>
      </c>
      <c r="AO860" s="92">
        <f t="shared" si="430"/>
        <v>0</v>
      </c>
      <c r="AP860" s="92">
        <f t="shared" si="430"/>
        <v>0</v>
      </c>
      <c r="AQ860" s="92">
        <f t="shared" si="430"/>
        <v>1339</v>
      </c>
      <c r="AR860" s="92">
        <f t="shared" si="430"/>
        <v>1339</v>
      </c>
      <c r="AS860" s="92">
        <f t="shared" si="430"/>
        <v>0</v>
      </c>
      <c r="AT860" s="92">
        <f t="shared" si="430"/>
        <v>0</v>
      </c>
      <c r="AU860" s="92">
        <f t="shared" si="430"/>
        <v>0</v>
      </c>
      <c r="AV860" s="92">
        <f t="shared" si="430"/>
        <v>903</v>
      </c>
      <c r="AW860" s="92">
        <f t="shared" si="430"/>
        <v>903</v>
      </c>
      <c r="AX860" s="92">
        <f t="shared" si="430"/>
        <v>0</v>
      </c>
      <c r="AY860" s="92">
        <f t="shared" si="430"/>
        <v>0</v>
      </c>
      <c r="AZ860" s="92">
        <f t="shared" si="430"/>
        <v>0</v>
      </c>
      <c r="BA860" s="92">
        <f t="shared" si="430"/>
        <v>0</v>
      </c>
      <c r="BB860" s="92">
        <f t="shared" si="430"/>
        <v>0</v>
      </c>
      <c r="BC860" s="92">
        <f t="shared" si="430"/>
        <v>0</v>
      </c>
      <c r="BD860" s="92">
        <f t="shared" si="430"/>
        <v>0</v>
      </c>
      <c r="BE860" s="92">
        <f t="shared" si="430"/>
        <v>402</v>
      </c>
      <c r="BF860" s="198"/>
      <c r="BG860" s="198"/>
      <c r="BH860" s="198"/>
      <c r="BI860" s="27"/>
    </row>
    <row r="861" spans="1:61" s="236" customFormat="1">
      <c r="A861" s="387"/>
      <c r="B861" s="324" t="s">
        <v>2048</v>
      </c>
      <c r="C861" s="325" t="s">
        <v>1936</v>
      </c>
      <c r="D861" s="325">
        <v>1</v>
      </c>
      <c r="E861" s="325" t="s">
        <v>444</v>
      </c>
      <c r="F861" s="293" t="s">
        <v>2049</v>
      </c>
      <c r="G861" s="391">
        <f t="shared" ref="G861:G864" si="431">SUM(H861:J861)</f>
        <v>300</v>
      </c>
      <c r="H861" s="317">
        <v>285</v>
      </c>
      <c r="I861" s="391"/>
      <c r="J861" s="317">
        <v>15</v>
      </c>
      <c r="K861" s="370">
        <v>285</v>
      </c>
      <c r="L861" s="370">
        <v>285</v>
      </c>
      <c r="M861" s="996">
        <v>202</v>
      </c>
      <c r="N861" s="370"/>
      <c r="O861" s="391">
        <f t="shared" ref="O861:O864" si="432">SUM(P861:R861)</f>
        <v>0</v>
      </c>
      <c r="P861" s="391"/>
      <c r="Q861" s="370"/>
      <c r="R861" s="370"/>
      <c r="S861" s="370">
        <f t="shared" si="416"/>
        <v>83</v>
      </c>
      <c r="T861" s="317">
        <v>83</v>
      </c>
      <c r="U861" s="370"/>
      <c r="V861" s="370"/>
      <c r="W861" s="370">
        <f t="shared" si="417"/>
        <v>0</v>
      </c>
      <c r="X861" s="370"/>
      <c r="Y861" s="370"/>
      <c r="Z861" s="370"/>
      <c r="AA861" s="370">
        <f t="shared" si="418"/>
        <v>0</v>
      </c>
      <c r="AB861" s="317">
        <v>0</v>
      </c>
      <c r="AC861" s="370"/>
      <c r="AD861" s="370"/>
      <c r="AE861" s="370">
        <f t="shared" si="419"/>
        <v>0</v>
      </c>
      <c r="AF861" s="370"/>
      <c r="AG861" s="370"/>
      <c r="AH861" s="370"/>
      <c r="AI861" s="370">
        <f t="shared" si="420"/>
        <v>83</v>
      </c>
      <c r="AJ861" s="370">
        <v>83</v>
      </c>
      <c r="AK861" s="370"/>
      <c r="AL861" s="370"/>
      <c r="AM861" s="370">
        <f t="shared" si="421"/>
        <v>285</v>
      </c>
      <c r="AN861" s="370">
        <v>285</v>
      </c>
      <c r="AO861" s="370"/>
      <c r="AP861" s="370"/>
      <c r="AQ861" s="370">
        <f t="shared" si="422"/>
        <v>0</v>
      </c>
      <c r="AR861" s="370">
        <v>0</v>
      </c>
      <c r="AS861" s="370"/>
      <c r="AT861" s="370"/>
      <c r="AU861" s="370"/>
      <c r="AV861" s="370">
        <f t="shared" si="423"/>
        <v>0</v>
      </c>
      <c r="AW861" s="370"/>
      <c r="AX861" s="370"/>
      <c r="AY861" s="370"/>
      <c r="AZ861" s="370"/>
      <c r="BA861" s="210"/>
      <c r="BB861" s="210"/>
      <c r="BC861" s="210"/>
      <c r="BD861" s="210">
        <f t="shared" ref="BD861:BD862" si="433">AW861</f>
        <v>0</v>
      </c>
      <c r="BE861" s="897">
        <f t="shared" si="403"/>
        <v>202</v>
      </c>
      <c r="BF861" s="211">
        <v>2022</v>
      </c>
      <c r="BG861" s="211" t="s">
        <v>2324</v>
      </c>
      <c r="BH861" s="211" t="s">
        <v>2327</v>
      </c>
      <c r="BI861" s="392"/>
    </row>
    <row r="862" spans="1:61" s="236" customFormat="1">
      <c r="A862" s="387"/>
      <c r="B862" s="324" t="s">
        <v>2050</v>
      </c>
      <c r="C862" s="325" t="s">
        <v>1933</v>
      </c>
      <c r="D862" s="325">
        <v>1</v>
      </c>
      <c r="E862" s="325" t="s">
        <v>444</v>
      </c>
      <c r="F862" s="293" t="s">
        <v>2051</v>
      </c>
      <c r="G862" s="391">
        <f t="shared" si="431"/>
        <v>300</v>
      </c>
      <c r="H862" s="317">
        <v>285</v>
      </c>
      <c r="I862" s="391"/>
      <c r="J862" s="317">
        <v>15</v>
      </c>
      <c r="K862" s="370">
        <v>285</v>
      </c>
      <c r="L862" s="370">
        <v>285</v>
      </c>
      <c r="M862" s="996">
        <v>200</v>
      </c>
      <c r="N862" s="370"/>
      <c r="O862" s="391">
        <f t="shared" si="432"/>
        <v>0</v>
      </c>
      <c r="P862" s="391"/>
      <c r="Q862" s="370"/>
      <c r="R862" s="370"/>
      <c r="S862" s="370">
        <f t="shared" si="416"/>
        <v>85</v>
      </c>
      <c r="T862" s="317">
        <v>85</v>
      </c>
      <c r="U862" s="370"/>
      <c r="V862" s="370"/>
      <c r="W862" s="370">
        <f t="shared" si="417"/>
        <v>0</v>
      </c>
      <c r="X862" s="370"/>
      <c r="Y862" s="370"/>
      <c r="Z862" s="370"/>
      <c r="AA862" s="370">
        <f t="shared" si="418"/>
        <v>78</v>
      </c>
      <c r="AB862" s="317">
        <v>78</v>
      </c>
      <c r="AC862" s="370"/>
      <c r="AD862" s="370"/>
      <c r="AE862" s="370">
        <f t="shared" si="419"/>
        <v>0</v>
      </c>
      <c r="AF862" s="370"/>
      <c r="AG862" s="370"/>
      <c r="AH862" s="370"/>
      <c r="AI862" s="370">
        <f t="shared" si="420"/>
        <v>85</v>
      </c>
      <c r="AJ862" s="370">
        <v>85</v>
      </c>
      <c r="AK862" s="370"/>
      <c r="AL862" s="370"/>
      <c r="AM862" s="370">
        <f t="shared" si="421"/>
        <v>285</v>
      </c>
      <c r="AN862" s="370">
        <v>285</v>
      </c>
      <c r="AO862" s="370"/>
      <c r="AP862" s="370"/>
      <c r="AQ862" s="370">
        <f t="shared" si="422"/>
        <v>0</v>
      </c>
      <c r="AR862" s="370">
        <v>0</v>
      </c>
      <c r="AS862" s="370"/>
      <c r="AT862" s="370"/>
      <c r="AU862" s="370"/>
      <c r="AV862" s="370">
        <f t="shared" si="423"/>
        <v>0</v>
      </c>
      <c r="AW862" s="370"/>
      <c r="AX862" s="370"/>
      <c r="AY862" s="370"/>
      <c r="AZ862" s="370"/>
      <c r="BA862" s="210"/>
      <c r="BB862" s="210"/>
      <c r="BC862" s="210"/>
      <c r="BD862" s="210">
        <f t="shared" si="433"/>
        <v>0</v>
      </c>
      <c r="BE862" s="897">
        <f t="shared" si="403"/>
        <v>200</v>
      </c>
      <c r="BF862" s="211">
        <v>2022</v>
      </c>
      <c r="BG862" s="211" t="s">
        <v>2324</v>
      </c>
      <c r="BH862" s="211" t="s">
        <v>2327</v>
      </c>
      <c r="BI862" s="392"/>
    </row>
    <row r="863" spans="1:61" s="512" customFormat="1">
      <c r="A863" s="654"/>
      <c r="B863" s="687" t="s">
        <v>2052</v>
      </c>
      <c r="C863" s="603" t="s">
        <v>1933</v>
      </c>
      <c r="D863" s="603">
        <v>1</v>
      </c>
      <c r="E863" s="603" t="s">
        <v>598</v>
      </c>
      <c r="F863" s="633" t="s">
        <v>2053</v>
      </c>
      <c r="G863" s="655">
        <f t="shared" si="431"/>
        <v>300</v>
      </c>
      <c r="H863" s="548">
        <v>285</v>
      </c>
      <c r="I863" s="548"/>
      <c r="J863" s="548">
        <v>15</v>
      </c>
      <c r="K863" s="604">
        <v>285</v>
      </c>
      <c r="L863" s="604">
        <v>285</v>
      </c>
      <c r="M863" s="999"/>
      <c r="N863" s="604"/>
      <c r="O863" s="655">
        <f t="shared" si="432"/>
        <v>0</v>
      </c>
      <c r="P863" s="655"/>
      <c r="Q863" s="604"/>
      <c r="R863" s="604"/>
      <c r="S863" s="604">
        <f t="shared" si="416"/>
        <v>186</v>
      </c>
      <c r="T863" s="548">
        <v>186</v>
      </c>
      <c r="U863" s="604"/>
      <c r="V863" s="604"/>
      <c r="W863" s="604">
        <f t="shared" si="417"/>
        <v>0</v>
      </c>
      <c r="X863" s="604"/>
      <c r="Y863" s="604"/>
      <c r="Z863" s="604"/>
      <c r="AA863" s="604">
        <f t="shared" si="418"/>
        <v>0</v>
      </c>
      <c r="AB863" s="655"/>
      <c r="AC863" s="604"/>
      <c r="AD863" s="604"/>
      <c r="AE863" s="604">
        <f t="shared" si="419"/>
        <v>0</v>
      </c>
      <c r="AF863" s="604"/>
      <c r="AG863" s="604"/>
      <c r="AH863" s="604"/>
      <c r="AI863" s="604">
        <f t="shared" si="420"/>
        <v>186</v>
      </c>
      <c r="AJ863" s="604">
        <v>186</v>
      </c>
      <c r="AK863" s="604"/>
      <c r="AL863" s="604"/>
      <c r="AM863" s="604">
        <f t="shared" si="421"/>
        <v>186</v>
      </c>
      <c r="AN863" s="604">
        <v>186</v>
      </c>
      <c r="AO863" s="604"/>
      <c r="AP863" s="604"/>
      <c r="AQ863" s="604">
        <f t="shared" si="422"/>
        <v>99</v>
      </c>
      <c r="AR863" s="604">
        <v>99</v>
      </c>
      <c r="AS863" s="604"/>
      <c r="AT863" s="604"/>
      <c r="AU863" s="604"/>
      <c r="AV863" s="604">
        <f t="shared" si="423"/>
        <v>99</v>
      </c>
      <c r="AW863" s="604">
        <v>99</v>
      </c>
      <c r="AX863" s="604"/>
      <c r="AY863" s="604"/>
      <c r="AZ863" s="604"/>
      <c r="BA863" s="497"/>
      <c r="BB863" s="497"/>
      <c r="BC863" s="497"/>
      <c r="BD863" s="497"/>
      <c r="BE863" s="899">
        <f t="shared" si="403"/>
        <v>0</v>
      </c>
      <c r="BF863" s="499">
        <v>2023</v>
      </c>
      <c r="BG863" s="499" t="s">
        <v>2324</v>
      </c>
      <c r="BH863" s="499" t="s">
        <v>2327</v>
      </c>
      <c r="BI863" s="641"/>
    </row>
    <row r="864" spans="1:61" s="512" customFormat="1" ht="25.5">
      <c r="A864" s="654"/>
      <c r="B864" s="687" t="s">
        <v>2054</v>
      </c>
      <c r="C864" s="603" t="s">
        <v>2005</v>
      </c>
      <c r="D864" s="603">
        <v>1</v>
      </c>
      <c r="E864" s="603" t="s">
        <v>598</v>
      </c>
      <c r="F864" s="633" t="s">
        <v>2055</v>
      </c>
      <c r="G864" s="655">
        <f t="shared" si="431"/>
        <v>300</v>
      </c>
      <c r="H864" s="548">
        <v>285</v>
      </c>
      <c r="I864" s="548"/>
      <c r="J864" s="548">
        <v>15</v>
      </c>
      <c r="K864" s="604">
        <v>285</v>
      </c>
      <c r="L864" s="604">
        <v>285</v>
      </c>
      <c r="M864" s="999"/>
      <c r="N864" s="604"/>
      <c r="O864" s="655">
        <f t="shared" si="432"/>
        <v>0</v>
      </c>
      <c r="P864" s="655"/>
      <c r="Q864" s="604"/>
      <c r="R864" s="604"/>
      <c r="S864" s="604">
        <f t="shared" si="416"/>
        <v>185</v>
      </c>
      <c r="T864" s="548">
        <v>185</v>
      </c>
      <c r="U864" s="604"/>
      <c r="V864" s="604"/>
      <c r="W864" s="604">
        <f t="shared" si="417"/>
        <v>0</v>
      </c>
      <c r="X864" s="604"/>
      <c r="Y864" s="604"/>
      <c r="Z864" s="604"/>
      <c r="AA864" s="604">
        <f t="shared" si="418"/>
        <v>0</v>
      </c>
      <c r="AB864" s="655"/>
      <c r="AC864" s="604"/>
      <c r="AD864" s="604"/>
      <c r="AE864" s="604">
        <f t="shared" si="419"/>
        <v>0</v>
      </c>
      <c r="AF864" s="604"/>
      <c r="AG864" s="604"/>
      <c r="AH864" s="604"/>
      <c r="AI864" s="604">
        <f t="shared" si="420"/>
        <v>185</v>
      </c>
      <c r="AJ864" s="604">
        <v>185</v>
      </c>
      <c r="AK864" s="604"/>
      <c r="AL864" s="604"/>
      <c r="AM864" s="604">
        <f t="shared" si="421"/>
        <v>185</v>
      </c>
      <c r="AN864" s="604">
        <v>185</v>
      </c>
      <c r="AO864" s="604"/>
      <c r="AP864" s="604"/>
      <c r="AQ864" s="604">
        <f t="shared" si="422"/>
        <v>100</v>
      </c>
      <c r="AR864" s="604">
        <v>100</v>
      </c>
      <c r="AS864" s="604"/>
      <c r="AT864" s="604"/>
      <c r="AU864" s="604"/>
      <c r="AV864" s="604">
        <f t="shared" si="423"/>
        <v>100</v>
      </c>
      <c r="AW864" s="604">
        <v>100</v>
      </c>
      <c r="AX864" s="604"/>
      <c r="AY864" s="604"/>
      <c r="AZ864" s="604"/>
      <c r="BA864" s="497"/>
      <c r="BB864" s="497"/>
      <c r="BC864" s="497"/>
      <c r="BD864" s="497"/>
      <c r="BE864" s="899">
        <f t="shared" si="403"/>
        <v>0</v>
      </c>
      <c r="BF864" s="499">
        <v>2023</v>
      </c>
      <c r="BG864" s="499" t="s">
        <v>2324</v>
      </c>
      <c r="BH864" s="499" t="s">
        <v>2327</v>
      </c>
      <c r="BI864" s="641"/>
    </row>
    <row r="865" spans="1:61" s="58" customFormat="1" ht="31.5" hidden="1">
      <c r="A865" s="80"/>
      <c r="B865" s="126" t="s">
        <v>2056</v>
      </c>
      <c r="C865" s="814" t="s">
        <v>1966</v>
      </c>
      <c r="D865" s="57">
        <v>1</v>
      </c>
      <c r="E865" s="57" t="s">
        <v>510</v>
      </c>
      <c r="F865" s="108"/>
      <c r="G865" s="108">
        <v>300</v>
      </c>
      <c r="H865" s="108">
        <v>285</v>
      </c>
      <c r="I865" s="108"/>
      <c r="J865" s="108">
        <v>15</v>
      </c>
      <c r="K865" s="108">
        <v>285</v>
      </c>
      <c r="L865" s="108">
        <v>285</v>
      </c>
      <c r="M865" s="1012"/>
      <c r="N865" s="108"/>
      <c r="O865" s="108"/>
      <c r="P865" s="108"/>
      <c r="Q865" s="108"/>
      <c r="R865" s="108"/>
      <c r="S865" s="108">
        <f t="shared" si="416"/>
        <v>0</v>
      </c>
      <c r="T865" s="108"/>
      <c r="U865" s="108"/>
      <c r="V865" s="108"/>
      <c r="W865" s="108">
        <f t="shared" si="417"/>
        <v>0</v>
      </c>
      <c r="X865" s="108"/>
      <c r="Y865" s="108"/>
      <c r="Z865" s="108"/>
      <c r="AA865" s="108">
        <f t="shared" si="418"/>
        <v>0</v>
      </c>
      <c r="AB865" s="108"/>
      <c r="AC865" s="108"/>
      <c r="AD865" s="108"/>
      <c r="AE865" s="108">
        <f t="shared" si="419"/>
        <v>0</v>
      </c>
      <c r="AF865" s="108"/>
      <c r="AG865" s="108"/>
      <c r="AH865" s="108"/>
      <c r="AI865" s="108">
        <f t="shared" si="420"/>
        <v>0</v>
      </c>
      <c r="AJ865" s="108"/>
      <c r="AK865" s="108"/>
      <c r="AL865" s="108"/>
      <c r="AM865" s="108">
        <f t="shared" si="421"/>
        <v>0</v>
      </c>
      <c r="AN865" s="108"/>
      <c r="AO865" s="108"/>
      <c r="AP865" s="108"/>
      <c r="AQ865" s="108">
        <f t="shared" si="422"/>
        <v>285</v>
      </c>
      <c r="AR865" s="108">
        <v>285</v>
      </c>
      <c r="AS865" s="108"/>
      <c r="AT865" s="108"/>
      <c r="AU865" s="108"/>
      <c r="AV865" s="108">
        <f t="shared" si="423"/>
        <v>176</v>
      </c>
      <c r="AW865" s="108">
        <v>176</v>
      </c>
      <c r="AX865" s="108"/>
      <c r="AY865" s="108"/>
      <c r="AZ865" s="108"/>
      <c r="BA865" s="828"/>
      <c r="BB865" s="828"/>
      <c r="BC865" s="828"/>
      <c r="BD865" s="828"/>
      <c r="BE865" s="939">
        <f t="shared" si="403"/>
        <v>0</v>
      </c>
      <c r="BF865" s="727">
        <v>2024</v>
      </c>
      <c r="BG865" s="727" t="s">
        <v>2323</v>
      </c>
      <c r="BH865" s="727" t="s">
        <v>2327</v>
      </c>
      <c r="BI865" s="86"/>
    </row>
    <row r="866" spans="1:61" s="58" customFormat="1" hidden="1">
      <c r="A866" s="80"/>
      <c r="B866" s="126" t="s">
        <v>2057</v>
      </c>
      <c r="C866" s="814" t="s">
        <v>1939</v>
      </c>
      <c r="D866" s="814">
        <v>1</v>
      </c>
      <c r="E866" s="57" t="s">
        <v>510</v>
      </c>
      <c r="F866" s="815"/>
      <c r="G866" s="816">
        <v>300</v>
      </c>
      <c r="H866" s="816">
        <v>285</v>
      </c>
      <c r="I866" s="816"/>
      <c r="J866" s="816">
        <v>15</v>
      </c>
      <c r="K866" s="816">
        <v>285</v>
      </c>
      <c r="L866" s="816">
        <v>285</v>
      </c>
      <c r="M866" s="1000"/>
      <c r="N866" s="816"/>
      <c r="O866" s="816"/>
      <c r="P866" s="816"/>
      <c r="Q866" s="816"/>
      <c r="R866" s="816"/>
      <c r="S866" s="816">
        <f t="shared" si="416"/>
        <v>0</v>
      </c>
      <c r="T866" s="816"/>
      <c r="U866" s="816"/>
      <c r="V866" s="816"/>
      <c r="W866" s="816">
        <f t="shared" si="417"/>
        <v>0</v>
      </c>
      <c r="X866" s="816"/>
      <c r="Y866" s="816"/>
      <c r="Z866" s="816"/>
      <c r="AA866" s="816">
        <f t="shared" si="418"/>
        <v>0</v>
      </c>
      <c r="AB866" s="816"/>
      <c r="AC866" s="816"/>
      <c r="AD866" s="816"/>
      <c r="AE866" s="816">
        <f t="shared" si="419"/>
        <v>0</v>
      </c>
      <c r="AF866" s="816"/>
      <c r="AG866" s="816"/>
      <c r="AH866" s="816"/>
      <c r="AI866" s="816">
        <f t="shared" si="420"/>
        <v>0</v>
      </c>
      <c r="AJ866" s="816"/>
      <c r="AK866" s="816"/>
      <c r="AL866" s="816"/>
      <c r="AM866" s="816">
        <f t="shared" si="421"/>
        <v>0</v>
      </c>
      <c r="AN866" s="816"/>
      <c r="AO866" s="816"/>
      <c r="AP866" s="816"/>
      <c r="AQ866" s="816">
        <f t="shared" si="422"/>
        <v>285</v>
      </c>
      <c r="AR866" s="816">
        <v>285</v>
      </c>
      <c r="AS866" s="816"/>
      <c r="AT866" s="816"/>
      <c r="AU866" s="816"/>
      <c r="AV866" s="108">
        <f t="shared" si="423"/>
        <v>176</v>
      </c>
      <c r="AW866" s="108">
        <v>176</v>
      </c>
      <c r="AX866" s="816"/>
      <c r="AY866" s="816"/>
      <c r="AZ866" s="816"/>
      <c r="BA866" s="725"/>
      <c r="BB866" s="725"/>
      <c r="BC866" s="725"/>
      <c r="BD866" s="725"/>
      <c r="BE866" s="898">
        <f t="shared" si="403"/>
        <v>0</v>
      </c>
      <c r="BF866" s="727">
        <v>2024</v>
      </c>
      <c r="BG866" s="727" t="s">
        <v>2323</v>
      </c>
      <c r="BH866" s="727" t="s">
        <v>2327</v>
      </c>
      <c r="BI866" s="56"/>
    </row>
    <row r="867" spans="1:61" s="58" customFormat="1" ht="31.5" hidden="1">
      <c r="A867" s="80"/>
      <c r="B867" s="126" t="s">
        <v>2058</v>
      </c>
      <c r="C867" s="814" t="s">
        <v>2005</v>
      </c>
      <c r="D867" s="814">
        <v>1</v>
      </c>
      <c r="E867" s="57" t="s">
        <v>510</v>
      </c>
      <c r="F867" s="815"/>
      <c r="G867" s="816">
        <v>300</v>
      </c>
      <c r="H867" s="816">
        <v>285</v>
      </c>
      <c r="I867" s="816"/>
      <c r="J867" s="816">
        <v>15</v>
      </c>
      <c r="K867" s="816">
        <v>285</v>
      </c>
      <c r="L867" s="816">
        <v>285</v>
      </c>
      <c r="M867" s="1000"/>
      <c r="N867" s="816"/>
      <c r="O867" s="816"/>
      <c r="P867" s="816"/>
      <c r="Q867" s="816"/>
      <c r="R867" s="816"/>
      <c r="S867" s="816">
        <f t="shared" si="416"/>
        <v>0</v>
      </c>
      <c r="T867" s="816"/>
      <c r="U867" s="816"/>
      <c r="V867" s="816"/>
      <c r="W867" s="816">
        <f t="shared" si="417"/>
        <v>0</v>
      </c>
      <c r="X867" s="816"/>
      <c r="Y867" s="816"/>
      <c r="Z867" s="816"/>
      <c r="AA867" s="816">
        <f t="shared" si="418"/>
        <v>0</v>
      </c>
      <c r="AB867" s="816"/>
      <c r="AC867" s="816"/>
      <c r="AD867" s="816"/>
      <c r="AE867" s="816">
        <f t="shared" si="419"/>
        <v>0</v>
      </c>
      <c r="AF867" s="816"/>
      <c r="AG867" s="816"/>
      <c r="AH867" s="816"/>
      <c r="AI867" s="816">
        <f t="shared" si="420"/>
        <v>0</v>
      </c>
      <c r="AJ867" s="816"/>
      <c r="AK867" s="816"/>
      <c r="AL867" s="816"/>
      <c r="AM867" s="816">
        <f t="shared" si="421"/>
        <v>0</v>
      </c>
      <c r="AN867" s="816"/>
      <c r="AO867" s="816"/>
      <c r="AP867" s="816"/>
      <c r="AQ867" s="816">
        <f t="shared" si="422"/>
        <v>285</v>
      </c>
      <c r="AR867" s="816">
        <v>285</v>
      </c>
      <c r="AS867" s="816"/>
      <c r="AT867" s="816"/>
      <c r="AU867" s="816"/>
      <c r="AV867" s="108">
        <f t="shared" si="423"/>
        <v>176</v>
      </c>
      <c r="AW867" s="108">
        <v>176</v>
      </c>
      <c r="AX867" s="816"/>
      <c r="AY867" s="816"/>
      <c r="AZ867" s="816"/>
      <c r="BA867" s="725"/>
      <c r="BB867" s="725"/>
      <c r="BC867" s="725"/>
      <c r="BD867" s="725"/>
      <c r="BE867" s="898">
        <f t="shared" si="403"/>
        <v>0</v>
      </c>
      <c r="BF867" s="727">
        <v>2024</v>
      </c>
      <c r="BG867" s="727" t="s">
        <v>2323</v>
      </c>
      <c r="BH867" s="727" t="s">
        <v>2327</v>
      </c>
      <c r="BI867" s="56"/>
    </row>
    <row r="868" spans="1:61" s="864" customFormat="1" hidden="1">
      <c r="A868" s="80"/>
      <c r="B868" s="126" t="s">
        <v>2059</v>
      </c>
      <c r="C868" s="860" t="s">
        <v>1933</v>
      </c>
      <c r="D868" s="862">
        <v>1</v>
      </c>
      <c r="E868" s="57" t="s">
        <v>510</v>
      </c>
      <c r="F868" s="124"/>
      <c r="G868" s="816">
        <v>300</v>
      </c>
      <c r="H868" s="863">
        <v>285</v>
      </c>
      <c r="I868" s="863"/>
      <c r="J868" s="863">
        <v>15</v>
      </c>
      <c r="K868" s="816">
        <v>285</v>
      </c>
      <c r="L868" s="816">
        <v>285</v>
      </c>
      <c r="M868" s="1000"/>
      <c r="N868" s="816"/>
      <c r="O868" s="863"/>
      <c r="P868" s="863"/>
      <c r="Q868" s="816"/>
      <c r="R868" s="816"/>
      <c r="S868" s="816">
        <f t="shared" si="416"/>
        <v>0</v>
      </c>
      <c r="T868" s="863"/>
      <c r="U868" s="816"/>
      <c r="V868" s="816"/>
      <c r="W868" s="816">
        <f t="shared" si="417"/>
        <v>0</v>
      </c>
      <c r="X868" s="816"/>
      <c r="Y868" s="816"/>
      <c r="Z868" s="816"/>
      <c r="AA868" s="816">
        <f t="shared" si="418"/>
        <v>0</v>
      </c>
      <c r="AB868" s="863"/>
      <c r="AC868" s="816"/>
      <c r="AD868" s="816"/>
      <c r="AE868" s="816">
        <f t="shared" si="419"/>
        <v>0</v>
      </c>
      <c r="AF868" s="96"/>
      <c r="AG868" s="816"/>
      <c r="AH868" s="816"/>
      <c r="AI868" s="816">
        <f t="shared" si="420"/>
        <v>0</v>
      </c>
      <c r="AJ868" s="816"/>
      <c r="AK868" s="816"/>
      <c r="AL868" s="816"/>
      <c r="AM868" s="816">
        <f t="shared" si="421"/>
        <v>0</v>
      </c>
      <c r="AN868" s="816"/>
      <c r="AO868" s="816"/>
      <c r="AP868" s="816"/>
      <c r="AQ868" s="816">
        <f t="shared" si="422"/>
        <v>285</v>
      </c>
      <c r="AR868" s="816">
        <v>285</v>
      </c>
      <c r="AS868" s="816"/>
      <c r="AT868" s="816"/>
      <c r="AU868" s="816"/>
      <c r="AV868" s="108">
        <f t="shared" si="423"/>
        <v>176</v>
      </c>
      <c r="AW868" s="108">
        <v>176</v>
      </c>
      <c r="AX868" s="816"/>
      <c r="AY868" s="816"/>
      <c r="AZ868" s="816"/>
      <c r="BA868" s="725"/>
      <c r="BB868" s="725"/>
      <c r="BC868" s="725"/>
      <c r="BD868" s="725"/>
      <c r="BE868" s="898">
        <f t="shared" si="403"/>
        <v>0</v>
      </c>
      <c r="BF868" s="727">
        <v>2024</v>
      </c>
      <c r="BG868" s="727" t="s">
        <v>2323</v>
      </c>
      <c r="BH868" s="727" t="s">
        <v>2327</v>
      </c>
      <c r="BI868" s="56"/>
    </row>
    <row r="869" spans="1:61" s="28" customFormat="1" ht="18.75" hidden="1">
      <c r="A869" s="37" t="s">
        <v>52</v>
      </c>
      <c r="B869" s="48" t="s">
        <v>53</v>
      </c>
      <c r="C869" s="26"/>
      <c r="D869" s="26"/>
      <c r="E869" s="26"/>
      <c r="F869" s="91"/>
      <c r="G869" s="92">
        <f>SUM(G870:G872)</f>
        <v>14833</v>
      </c>
      <c r="H869" s="92">
        <f t="shared" ref="H869:BE869" si="434">SUM(H870:H872)</f>
        <v>14270</v>
      </c>
      <c r="I869" s="92">
        <f t="shared" si="434"/>
        <v>243</v>
      </c>
      <c r="J869" s="92">
        <f t="shared" si="434"/>
        <v>0</v>
      </c>
      <c r="K869" s="92">
        <f t="shared" si="434"/>
        <v>14590</v>
      </c>
      <c r="L869" s="92">
        <f t="shared" si="434"/>
        <v>14270</v>
      </c>
      <c r="M869" s="984">
        <f t="shared" si="434"/>
        <v>1352.204</v>
      </c>
      <c r="N869" s="92">
        <f t="shared" si="434"/>
        <v>2.2040000000000002</v>
      </c>
      <c r="O869" s="92">
        <f t="shared" si="434"/>
        <v>0</v>
      </c>
      <c r="P869" s="92">
        <f t="shared" si="434"/>
        <v>0</v>
      </c>
      <c r="Q869" s="92">
        <f t="shared" si="434"/>
        <v>0</v>
      </c>
      <c r="R869" s="92">
        <f t="shared" si="434"/>
        <v>0</v>
      </c>
      <c r="S869" s="92">
        <f t="shared" si="434"/>
        <v>3709</v>
      </c>
      <c r="T869" s="92">
        <f t="shared" si="434"/>
        <v>3709</v>
      </c>
      <c r="U869" s="92">
        <f t="shared" si="434"/>
        <v>0</v>
      </c>
      <c r="V869" s="92">
        <f t="shared" si="434"/>
        <v>0</v>
      </c>
      <c r="W869" s="92">
        <f t="shared" si="434"/>
        <v>0</v>
      </c>
      <c r="X869" s="92">
        <f t="shared" si="434"/>
        <v>0</v>
      </c>
      <c r="Y869" s="92">
        <f t="shared" si="434"/>
        <v>0</v>
      </c>
      <c r="Z869" s="92">
        <f t="shared" si="434"/>
        <v>0</v>
      </c>
      <c r="AA869" s="92">
        <f t="shared" si="434"/>
        <v>3581.6039999999998</v>
      </c>
      <c r="AB869" s="92">
        <f t="shared" si="434"/>
        <v>3581.6039999999998</v>
      </c>
      <c r="AC869" s="92">
        <f t="shared" si="434"/>
        <v>0</v>
      </c>
      <c r="AD869" s="92">
        <f t="shared" si="434"/>
        <v>0</v>
      </c>
      <c r="AE869" s="92">
        <f t="shared" si="434"/>
        <v>0</v>
      </c>
      <c r="AF869" s="92">
        <f t="shared" si="434"/>
        <v>0</v>
      </c>
      <c r="AG869" s="92">
        <f t="shared" si="434"/>
        <v>0</v>
      </c>
      <c r="AH869" s="92">
        <f t="shared" si="434"/>
        <v>0</v>
      </c>
      <c r="AI869" s="92">
        <f t="shared" si="434"/>
        <v>3709</v>
      </c>
      <c r="AJ869" s="92">
        <f t="shared" si="434"/>
        <v>3709</v>
      </c>
      <c r="AK869" s="92">
        <f t="shared" si="434"/>
        <v>0</v>
      </c>
      <c r="AL869" s="92">
        <f t="shared" si="434"/>
        <v>0</v>
      </c>
      <c r="AM869" s="92">
        <f t="shared" si="434"/>
        <v>5526</v>
      </c>
      <c r="AN869" s="92">
        <f t="shared" si="434"/>
        <v>5526</v>
      </c>
      <c r="AO869" s="92">
        <f t="shared" si="434"/>
        <v>0</v>
      </c>
      <c r="AP869" s="92">
        <f t="shared" si="434"/>
        <v>0</v>
      </c>
      <c r="AQ869" s="92">
        <f t="shared" si="434"/>
        <v>8744</v>
      </c>
      <c r="AR869" s="92">
        <f t="shared" si="434"/>
        <v>8744</v>
      </c>
      <c r="AS869" s="92">
        <f t="shared" si="434"/>
        <v>0</v>
      </c>
      <c r="AT869" s="92">
        <f t="shared" si="434"/>
        <v>0</v>
      </c>
      <c r="AU869" s="92">
        <f t="shared" si="434"/>
        <v>0</v>
      </c>
      <c r="AV869" s="92">
        <f t="shared" si="434"/>
        <v>8744</v>
      </c>
      <c r="AW869" s="92">
        <f t="shared" si="434"/>
        <v>8744</v>
      </c>
      <c r="AX869" s="92">
        <f t="shared" si="434"/>
        <v>0</v>
      </c>
      <c r="AY869" s="92">
        <f t="shared" si="434"/>
        <v>0</v>
      </c>
      <c r="AZ869" s="92">
        <f t="shared" si="434"/>
        <v>0</v>
      </c>
      <c r="BA869" s="92">
        <f t="shared" si="434"/>
        <v>0</v>
      </c>
      <c r="BB869" s="92">
        <f t="shared" si="434"/>
        <v>0</v>
      </c>
      <c r="BC869" s="92">
        <f t="shared" si="434"/>
        <v>0</v>
      </c>
      <c r="BD869" s="92">
        <f t="shared" si="434"/>
        <v>0</v>
      </c>
      <c r="BE869" s="92">
        <f t="shared" si="434"/>
        <v>1817</v>
      </c>
      <c r="BF869" s="198"/>
      <c r="BG869" s="198"/>
      <c r="BH869" s="198"/>
      <c r="BI869" s="27"/>
    </row>
    <row r="870" spans="1:61" s="397" customFormat="1" ht="173.25" hidden="1">
      <c r="A870" s="393">
        <v>1</v>
      </c>
      <c r="B870" s="288" t="s">
        <v>339</v>
      </c>
      <c r="C870" s="394" t="s">
        <v>340</v>
      </c>
      <c r="D870" s="395" t="s">
        <v>341</v>
      </c>
      <c r="E870" s="481" t="s">
        <v>305</v>
      </c>
      <c r="F870" s="291" t="s">
        <v>342</v>
      </c>
      <c r="G870" s="396">
        <v>5400</v>
      </c>
      <c r="H870" s="396">
        <v>5130</v>
      </c>
      <c r="I870" s="369"/>
      <c r="J870" s="369"/>
      <c r="K870" s="396">
        <v>5400</v>
      </c>
      <c r="L870" s="396">
        <v>5130</v>
      </c>
      <c r="M870" s="1001">
        <v>1350</v>
      </c>
      <c r="N870" s="370"/>
      <c r="O870" s="369"/>
      <c r="P870" s="369"/>
      <c r="Q870" s="369"/>
      <c r="R870" s="369"/>
      <c r="S870" s="370">
        <f t="shared" si="416"/>
        <v>3313</v>
      </c>
      <c r="T870" s="370">
        <v>3313</v>
      </c>
      <c r="U870" s="369"/>
      <c r="V870" s="369"/>
      <c r="W870" s="370">
        <f t="shared" si="417"/>
        <v>0</v>
      </c>
      <c r="X870" s="369"/>
      <c r="Y870" s="369"/>
      <c r="Z870" s="369"/>
      <c r="AA870" s="370">
        <f t="shared" si="418"/>
        <v>3313</v>
      </c>
      <c r="AB870" s="370">
        <v>3313</v>
      </c>
      <c r="AC870" s="369"/>
      <c r="AD870" s="369"/>
      <c r="AE870" s="370">
        <f t="shared" si="419"/>
        <v>0</v>
      </c>
      <c r="AF870" s="369"/>
      <c r="AG870" s="369"/>
      <c r="AH870" s="369"/>
      <c r="AI870" s="370">
        <f t="shared" si="420"/>
        <v>3313</v>
      </c>
      <c r="AJ870" s="370">
        <f>T870</f>
        <v>3313</v>
      </c>
      <c r="AK870" s="370"/>
      <c r="AL870" s="369"/>
      <c r="AM870" s="370">
        <f t="shared" si="421"/>
        <v>5130</v>
      </c>
      <c r="AN870" s="370">
        <v>5130</v>
      </c>
      <c r="AO870" s="369"/>
      <c r="AP870" s="369"/>
      <c r="AQ870" s="370">
        <f t="shared" si="422"/>
        <v>0</v>
      </c>
      <c r="AR870" s="370">
        <f>L870-AN870</f>
        <v>0</v>
      </c>
      <c r="AS870" s="370"/>
      <c r="AT870" s="370"/>
      <c r="AU870" s="370"/>
      <c r="AV870" s="370">
        <f t="shared" si="423"/>
        <v>0</v>
      </c>
      <c r="AW870" s="370">
        <f>AR870</f>
        <v>0</v>
      </c>
      <c r="AX870" s="369"/>
      <c r="AY870" s="369"/>
      <c r="AZ870" s="369"/>
      <c r="BA870" s="281"/>
      <c r="BB870" s="281"/>
      <c r="BC870" s="281"/>
      <c r="BD870" s="210">
        <f>AW870</f>
        <v>0</v>
      </c>
      <c r="BE870" s="925">
        <f t="shared" si="403"/>
        <v>1817</v>
      </c>
      <c r="BF870" s="211">
        <v>2022</v>
      </c>
      <c r="BG870" s="211" t="s">
        <v>910</v>
      </c>
      <c r="BH870" s="211"/>
      <c r="BI870" s="371"/>
    </row>
    <row r="871" spans="1:61" s="616" customFormat="1" ht="47.25">
      <c r="A871" s="608"/>
      <c r="B871" s="602" t="s">
        <v>370</v>
      </c>
      <c r="C871" s="610" t="s">
        <v>251</v>
      </c>
      <c r="D871" s="611">
        <v>1</v>
      </c>
      <c r="E871" s="688" t="s">
        <v>206</v>
      </c>
      <c r="F871" s="558" t="s">
        <v>371</v>
      </c>
      <c r="G871" s="613">
        <v>1000</v>
      </c>
      <c r="H871" s="613">
        <v>950</v>
      </c>
      <c r="I871" s="614"/>
      <c r="J871" s="614"/>
      <c r="K871" s="613">
        <v>1000</v>
      </c>
      <c r="L871" s="613">
        <v>950</v>
      </c>
      <c r="M871" s="999">
        <v>2.2040000000000002</v>
      </c>
      <c r="N871" s="604">
        <v>2.2040000000000002</v>
      </c>
      <c r="O871" s="614"/>
      <c r="P871" s="614"/>
      <c r="Q871" s="614"/>
      <c r="R871" s="614"/>
      <c r="S871" s="604">
        <f t="shared" si="416"/>
        <v>396</v>
      </c>
      <c r="T871" s="604">
        <v>396</v>
      </c>
      <c r="U871" s="604"/>
      <c r="V871" s="604"/>
      <c r="W871" s="604">
        <f t="shared" si="417"/>
        <v>0</v>
      </c>
      <c r="X871" s="614"/>
      <c r="Y871" s="614"/>
      <c r="Z871" s="614"/>
      <c r="AA871" s="604">
        <f t="shared" si="418"/>
        <v>268.60399999999998</v>
      </c>
      <c r="AB871" s="604">
        <v>268.60399999999998</v>
      </c>
      <c r="AC871" s="614"/>
      <c r="AD871" s="614"/>
      <c r="AE871" s="604">
        <f t="shared" si="419"/>
        <v>0</v>
      </c>
      <c r="AF871" s="604"/>
      <c r="AG871" s="614"/>
      <c r="AH871" s="614"/>
      <c r="AI871" s="604">
        <f t="shared" si="420"/>
        <v>396</v>
      </c>
      <c r="AJ871" s="604">
        <f>T871</f>
        <v>396</v>
      </c>
      <c r="AK871" s="614"/>
      <c r="AL871" s="614"/>
      <c r="AM871" s="604">
        <f t="shared" si="421"/>
        <v>396</v>
      </c>
      <c r="AN871" s="604">
        <v>396</v>
      </c>
      <c r="AO871" s="614"/>
      <c r="AP871" s="614"/>
      <c r="AQ871" s="604">
        <f t="shared" si="422"/>
        <v>554</v>
      </c>
      <c r="AR871" s="604">
        <f>L871-AN871</f>
        <v>554</v>
      </c>
      <c r="AS871" s="614"/>
      <c r="AT871" s="614"/>
      <c r="AU871" s="614"/>
      <c r="AV871" s="604">
        <f t="shared" si="423"/>
        <v>554</v>
      </c>
      <c r="AW871" s="604">
        <f>AR871</f>
        <v>554</v>
      </c>
      <c r="AX871" s="614"/>
      <c r="AY871" s="614"/>
      <c r="AZ871" s="614"/>
      <c r="BA871" s="513"/>
      <c r="BB871" s="513"/>
      <c r="BC871" s="513"/>
      <c r="BD871" s="513"/>
      <c r="BE871" s="926">
        <f t="shared" si="403"/>
        <v>0</v>
      </c>
      <c r="BF871" s="499">
        <v>2023</v>
      </c>
      <c r="BG871" s="499" t="s">
        <v>2324</v>
      </c>
      <c r="BH871" s="499"/>
      <c r="BI871" s="615"/>
    </row>
    <row r="872" spans="1:61" s="840" customFormat="1" ht="31.5" hidden="1">
      <c r="A872" s="834"/>
      <c r="B872" s="77" t="s">
        <v>392</v>
      </c>
      <c r="C872" s="865" t="s">
        <v>326</v>
      </c>
      <c r="D872" s="835">
        <v>1</v>
      </c>
      <c r="E872" s="866" t="s">
        <v>259</v>
      </c>
      <c r="F872" s="838"/>
      <c r="G872" s="838">
        <v>8433</v>
      </c>
      <c r="H872" s="838">
        <v>8190</v>
      </c>
      <c r="I872" s="816">
        <v>243</v>
      </c>
      <c r="J872" s="839"/>
      <c r="K872" s="838">
        <v>8190</v>
      </c>
      <c r="L872" s="838">
        <v>8190</v>
      </c>
      <c r="M872" s="1000"/>
      <c r="N872" s="816"/>
      <c r="O872" s="839"/>
      <c r="P872" s="839"/>
      <c r="Q872" s="839"/>
      <c r="R872" s="839"/>
      <c r="S872" s="839">
        <f t="shared" si="416"/>
        <v>0</v>
      </c>
      <c r="T872" s="839"/>
      <c r="U872" s="839"/>
      <c r="V872" s="839"/>
      <c r="W872" s="816">
        <f t="shared" si="417"/>
        <v>0</v>
      </c>
      <c r="X872" s="839"/>
      <c r="Y872" s="839"/>
      <c r="Z872" s="839"/>
      <c r="AA872" s="816">
        <f t="shared" si="418"/>
        <v>0</v>
      </c>
      <c r="AB872" s="816"/>
      <c r="AC872" s="839"/>
      <c r="AD872" s="839"/>
      <c r="AE872" s="816">
        <f t="shared" si="419"/>
        <v>0</v>
      </c>
      <c r="AF872" s="839"/>
      <c r="AG872" s="839"/>
      <c r="AH872" s="839"/>
      <c r="AI872" s="816">
        <f t="shared" si="420"/>
        <v>0</v>
      </c>
      <c r="AJ872" s="839"/>
      <c r="AK872" s="839"/>
      <c r="AL872" s="839"/>
      <c r="AM872" s="816">
        <f t="shared" si="421"/>
        <v>0</v>
      </c>
      <c r="AN872" s="839"/>
      <c r="AO872" s="839"/>
      <c r="AP872" s="839"/>
      <c r="AQ872" s="816">
        <f t="shared" si="422"/>
        <v>8190</v>
      </c>
      <c r="AR872" s="816">
        <f>L872-AN872</f>
        <v>8190</v>
      </c>
      <c r="AS872" s="839"/>
      <c r="AT872" s="839"/>
      <c r="AU872" s="839"/>
      <c r="AV872" s="816">
        <f t="shared" si="423"/>
        <v>8190</v>
      </c>
      <c r="AW872" s="816">
        <f>AR872</f>
        <v>8190</v>
      </c>
      <c r="AX872" s="839"/>
      <c r="AY872" s="839"/>
      <c r="AZ872" s="839"/>
      <c r="BA872" s="750"/>
      <c r="BB872" s="750"/>
      <c r="BC872" s="750"/>
      <c r="BD872" s="750"/>
      <c r="BE872" s="900">
        <f t="shared" si="403"/>
        <v>0</v>
      </c>
      <c r="BF872" s="727">
        <v>2024</v>
      </c>
      <c r="BG872" s="727" t="s">
        <v>2323</v>
      </c>
      <c r="BH872" s="727" t="s">
        <v>2327</v>
      </c>
      <c r="BI872" s="60"/>
    </row>
    <row r="873" spans="1:61" s="28" customFormat="1" ht="18.75" hidden="1">
      <c r="A873" s="37" t="s">
        <v>54</v>
      </c>
      <c r="B873" s="48" t="s">
        <v>55</v>
      </c>
      <c r="C873" s="26"/>
      <c r="D873" s="26"/>
      <c r="E873" s="26"/>
      <c r="F873" s="91"/>
      <c r="G873" s="92">
        <f>SUM(G874:G881)</f>
        <v>3088.8940000000002</v>
      </c>
      <c r="H873" s="92">
        <f t="shared" ref="H873:BE873" si="435">SUM(H874:H881)</f>
        <v>2945</v>
      </c>
      <c r="I873" s="92">
        <f t="shared" si="435"/>
        <v>0</v>
      </c>
      <c r="J873" s="92">
        <f t="shared" si="435"/>
        <v>143.89400000000001</v>
      </c>
      <c r="K873" s="92">
        <f t="shared" si="435"/>
        <v>3088.8940000000002</v>
      </c>
      <c r="L873" s="92">
        <f t="shared" si="435"/>
        <v>2945</v>
      </c>
      <c r="M873" s="984">
        <f t="shared" si="435"/>
        <v>550.38900000000001</v>
      </c>
      <c r="N873" s="92">
        <f t="shared" si="435"/>
        <v>0</v>
      </c>
      <c r="O873" s="92">
        <f t="shared" si="435"/>
        <v>6.5</v>
      </c>
      <c r="P873" s="92">
        <f t="shared" si="435"/>
        <v>6.5</v>
      </c>
      <c r="Q873" s="92">
        <f t="shared" si="435"/>
        <v>0</v>
      </c>
      <c r="R873" s="92">
        <f t="shared" si="435"/>
        <v>0</v>
      </c>
      <c r="S873" s="92">
        <f t="shared" si="435"/>
        <v>823</v>
      </c>
      <c r="T873" s="92">
        <f t="shared" si="435"/>
        <v>708</v>
      </c>
      <c r="U873" s="92">
        <f t="shared" si="435"/>
        <v>0</v>
      </c>
      <c r="V873" s="92">
        <f t="shared" si="435"/>
        <v>115</v>
      </c>
      <c r="W873" s="92">
        <f t="shared" si="435"/>
        <v>0</v>
      </c>
      <c r="X873" s="92">
        <f t="shared" si="435"/>
        <v>0</v>
      </c>
      <c r="Y873" s="92">
        <f t="shared" si="435"/>
        <v>0</v>
      </c>
      <c r="Z873" s="92">
        <f t="shared" si="435"/>
        <v>0</v>
      </c>
      <c r="AA873" s="92">
        <f t="shared" si="435"/>
        <v>272</v>
      </c>
      <c r="AB873" s="92">
        <f t="shared" si="435"/>
        <v>222</v>
      </c>
      <c r="AC873" s="92">
        <f t="shared" si="435"/>
        <v>0</v>
      </c>
      <c r="AD873" s="92">
        <f t="shared" si="435"/>
        <v>50</v>
      </c>
      <c r="AE873" s="92">
        <f t="shared" si="435"/>
        <v>6.5</v>
      </c>
      <c r="AF873" s="92">
        <f t="shared" si="435"/>
        <v>6.5</v>
      </c>
      <c r="AG873" s="92">
        <f t="shared" si="435"/>
        <v>0</v>
      </c>
      <c r="AH873" s="92">
        <f t="shared" si="435"/>
        <v>0</v>
      </c>
      <c r="AI873" s="92">
        <f t="shared" si="435"/>
        <v>781</v>
      </c>
      <c r="AJ873" s="92">
        <f t="shared" si="435"/>
        <v>666</v>
      </c>
      <c r="AK873" s="92">
        <f t="shared" si="435"/>
        <v>0</v>
      </c>
      <c r="AL873" s="92">
        <f t="shared" si="435"/>
        <v>115</v>
      </c>
      <c r="AM873" s="92">
        <f t="shared" si="435"/>
        <v>2899.8940000000002</v>
      </c>
      <c r="AN873" s="92">
        <f t="shared" si="435"/>
        <v>2756</v>
      </c>
      <c r="AO873" s="92">
        <f t="shared" si="435"/>
        <v>0</v>
      </c>
      <c r="AP873" s="92">
        <f t="shared" si="435"/>
        <v>143.89400000000001</v>
      </c>
      <c r="AQ873" s="92">
        <f t="shared" si="435"/>
        <v>1709</v>
      </c>
      <c r="AR873" s="92">
        <f t="shared" si="435"/>
        <v>1709</v>
      </c>
      <c r="AS873" s="92">
        <f t="shared" si="435"/>
        <v>0</v>
      </c>
      <c r="AT873" s="92">
        <f t="shared" si="435"/>
        <v>0</v>
      </c>
      <c r="AU873" s="92">
        <f t="shared" si="435"/>
        <v>0</v>
      </c>
      <c r="AV873" s="92">
        <f t="shared" si="435"/>
        <v>1709</v>
      </c>
      <c r="AW873" s="92">
        <f t="shared" si="435"/>
        <v>1709</v>
      </c>
      <c r="AX873" s="92">
        <f t="shared" si="435"/>
        <v>0</v>
      </c>
      <c r="AY873" s="92">
        <f t="shared" si="435"/>
        <v>0</v>
      </c>
      <c r="AZ873" s="92">
        <f t="shared" si="435"/>
        <v>0</v>
      </c>
      <c r="BA873" s="92">
        <f t="shared" si="435"/>
        <v>0</v>
      </c>
      <c r="BB873" s="92">
        <f t="shared" si="435"/>
        <v>0</v>
      </c>
      <c r="BC873" s="92">
        <f t="shared" si="435"/>
        <v>0</v>
      </c>
      <c r="BD873" s="92">
        <f t="shared" si="435"/>
        <v>0</v>
      </c>
      <c r="BE873" s="92">
        <f t="shared" si="435"/>
        <v>2076.8940000000002</v>
      </c>
      <c r="BF873" s="198"/>
      <c r="BG873" s="198"/>
      <c r="BH873" s="198"/>
      <c r="BI873" s="27"/>
    </row>
    <row r="874" spans="1:61" s="485" customFormat="1" ht="47.25" hidden="1">
      <c r="A874" s="326"/>
      <c r="B874" s="261" t="s">
        <v>1331</v>
      </c>
      <c r="C874" s="219" t="s">
        <v>1134</v>
      </c>
      <c r="D874" s="248"/>
      <c r="E874" s="219" t="s">
        <v>1332</v>
      </c>
      <c r="F874" s="257" t="s">
        <v>1333</v>
      </c>
      <c r="G874" s="436">
        <v>311.89400000000001</v>
      </c>
      <c r="H874" s="436">
        <v>285</v>
      </c>
      <c r="I874" s="436"/>
      <c r="J874" s="436">
        <v>26.894000000000005</v>
      </c>
      <c r="K874" s="436">
        <v>311.89400000000001</v>
      </c>
      <c r="L874" s="436">
        <v>285</v>
      </c>
      <c r="M874" s="1028">
        <v>305.38900000000001</v>
      </c>
      <c r="N874" s="482"/>
      <c r="O874" s="482">
        <v>6.5</v>
      </c>
      <c r="P874" s="482">
        <v>6.5</v>
      </c>
      <c r="Q874" s="482"/>
      <c r="R874" s="482"/>
      <c r="S874" s="482">
        <f t="shared" si="416"/>
        <v>0</v>
      </c>
      <c r="T874" s="482"/>
      <c r="U874" s="482"/>
      <c r="V874" s="482"/>
      <c r="W874" s="482">
        <f t="shared" si="417"/>
        <v>0</v>
      </c>
      <c r="X874" s="482"/>
      <c r="Y874" s="482"/>
      <c r="Z874" s="482"/>
      <c r="AA874" s="482">
        <f t="shared" si="418"/>
        <v>0</v>
      </c>
      <c r="AB874" s="482"/>
      <c r="AC874" s="482"/>
      <c r="AD874" s="482"/>
      <c r="AE874" s="482">
        <f t="shared" si="419"/>
        <v>6.5</v>
      </c>
      <c r="AF874" s="482">
        <v>6.5</v>
      </c>
      <c r="AG874" s="482"/>
      <c r="AH874" s="482"/>
      <c r="AI874" s="482">
        <f t="shared" si="420"/>
        <v>0</v>
      </c>
      <c r="AJ874" s="482"/>
      <c r="AK874" s="482"/>
      <c r="AL874" s="482"/>
      <c r="AM874" s="482">
        <f t="shared" si="421"/>
        <v>311.89400000000001</v>
      </c>
      <c r="AN874" s="436">
        <v>285</v>
      </c>
      <c r="AO874" s="436"/>
      <c r="AP874" s="436">
        <v>26.894000000000005</v>
      </c>
      <c r="AQ874" s="482">
        <f t="shared" si="422"/>
        <v>0</v>
      </c>
      <c r="AR874" s="482"/>
      <c r="AS874" s="482"/>
      <c r="AT874" s="482"/>
      <c r="AU874" s="482"/>
      <c r="AV874" s="482">
        <f t="shared" si="423"/>
        <v>0</v>
      </c>
      <c r="AW874" s="482"/>
      <c r="AX874" s="482"/>
      <c r="AY874" s="482"/>
      <c r="AZ874" s="482"/>
      <c r="BA874" s="482"/>
      <c r="BB874" s="482"/>
      <c r="BC874" s="482"/>
      <c r="BD874" s="210">
        <f t="shared" ref="BD874:BD875" si="436">AW874</f>
        <v>0</v>
      </c>
      <c r="BE874" s="948">
        <f t="shared" si="403"/>
        <v>311.89400000000001</v>
      </c>
      <c r="BF874" s="483">
        <v>2022</v>
      </c>
      <c r="BG874" s="483" t="s">
        <v>910</v>
      </c>
      <c r="BH874" s="483"/>
      <c r="BI874" s="484"/>
    </row>
    <row r="875" spans="1:61" s="485" customFormat="1" ht="47.25" hidden="1">
      <c r="A875" s="326"/>
      <c r="B875" s="261" t="s">
        <v>1334</v>
      </c>
      <c r="C875" s="219" t="s">
        <v>1335</v>
      </c>
      <c r="D875" s="248"/>
      <c r="E875" s="219" t="s">
        <v>1332</v>
      </c>
      <c r="F875" s="257" t="s">
        <v>1336</v>
      </c>
      <c r="G875" s="436">
        <v>287</v>
      </c>
      <c r="H875" s="436">
        <v>285</v>
      </c>
      <c r="I875" s="436"/>
      <c r="J875" s="436">
        <v>2</v>
      </c>
      <c r="K875" s="436">
        <v>287</v>
      </c>
      <c r="L875" s="436">
        <v>285</v>
      </c>
      <c r="M875" s="1028">
        <v>245</v>
      </c>
      <c r="N875" s="482"/>
      <c r="O875" s="482"/>
      <c r="P875" s="482"/>
      <c r="Q875" s="482"/>
      <c r="R875" s="482"/>
      <c r="S875" s="482">
        <f t="shared" si="416"/>
        <v>42</v>
      </c>
      <c r="T875" s="482">
        <v>42</v>
      </c>
      <c r="U875" s="482"/>
      <c r="V875" s="482"/>
      <c r="W875" s="482">
        <f t="shared" si="417"/>
        <v>0</v>
      </c>
      <c r="X875" s="482"/>
      <c r="Y875" s="482"/>
      <c r="Z875" s="482"/>
      <c r="AA875" s="482">
        <f t="shared" si="418"/>
        <v>0</v>
      </c>
      <c r="AB875" s="482"/>
      <c r="AC875" s="482"/>
      <c r="AD875" s="482"/>
      <c r="AE875" s="482">
        <f t="shared" si="419"/>
        <v>0</v>
      </c>
      <c r="AF875" s="482"/>
      <c r="AG875" s="482"/>
      <c r="AH875" s="482"/>
      <c r="AI875" s="482">
        <f t="shared" si="420"/>
        <v>0</v>
      </c>
      <c r="AJ875" s="482"/>
      <c r="AK875" s="482"/>
      <c r="AL875" s="482"/>
      <c r="AM875" s="482">
        <f t="shared" si="421"/>
        <v>287</v>
      </c>
      <c r="AN875" s="436">
        <v>285</v>
      </c>
      <c r="AO875" s="436"/>
      <c r="AP875" s="436">
        <v>2</v>
      </c>
      <c r="AQ875" s="482">
        <f t="shared" si="422"/>
        <v>0</v>
      </c>
      <c r="AR875" s="482"/>
      <c r="AS875" s="482"/>
      <c r="AT875" s="482"/>
      <c r="AU875" s="482"/>
      <c r="AV875" s="482">
        <f t="shared" si="423"/>
        <v>0</v>
      </c>
      <c r="AW875" s="482"/>
      <c r="AX875" s="482"/>
      <c r="AY875" s="482"/>
      <c r="AZ875" s="482"/>
      <c r="BA875" s="482"/>
      <c r="BB875" s="482"/>
      <c r="BC875" s="482"/>
      <c r="BD875" s="210">
        <f t="shared" si="436"/>
        <v>0</v>
      </c>
      <c r="BE875" s="948">
        <f t="shared" si="403"/>
        <v>245</v>
      </c>
      <c r="BF875" s="483">
        <v>2022</v>
      </c>
      <c r="BG875" s="483" t="s">
        <v>910</v>
      </c>
      <c r="BH875" s="483"/>
      <c r="BI875" s="484"/>
    </row>
    <row r="876" spans="1:61" s="696" customFormat="1" ht="30">
      <c r="A876" s="553"/>
      <c r="B876" s="689" t="s">
        <v>1337</v>
      </c>
      <c r="C876" s="494" t="s">
        <v>1338</v>
      </c>
      <c r="D876" s="690"/>
      <c r="E876" s="494" t="s">
        <v>206</v>
      </c>
      <c r="F876" s="525" t="s">
        <v>1339</v>
      </c>
      <c r="G876" s="691">
        <v>335</v>
      </c>
      <c r="H876" s="691">
        <v>285</v>
      </c>
      <c r="I876" s="691"/>
      <c r="J876" s="691">
        <v>50</v>
      </c>
      <c r="K876" s="691">
        <v>335</v>
      </c>
      <c r="L876" s="691">
        <v>285</v>
      </c>
      <c r="M876" s="1029"/>
      <c r="N876" s="692"/>
      <c r="O876" s="692"/>
      <c r="P876" s="692"/>
      <c r="Q876" s="692"/>
      <c r="R876" s="692"/>
      <c r="S876" s="691">
        <f t="shared" si="416"/>
        <v>272</v>
      </c>
      <c r="T876" s="691">
        <v>222</v>
      </c>
      <c r="U876" s="691"/>
      <c r="V876" s="691">
        <v>50</v>
      </c>
      <c r="W876" s="692">
        <f t="shared" si="417"/>
        <v>0</v>
      </c>
      <c r="X876" s="692"/>
      <c r="Y876" s="692"/>
      <c r="Z876" s="692"/>
      <c r="AA876" s="640">
        <f t="shared" si="418"/>
        <v>0</v>
      </c>
      <c r="AB876" s="640"/>
      <c r="AC876" s="526"/>
      <c r="AD876" s="526"/>
      <c r="AE876" s="640">
        <f t="shared" si="419"/>
        <v>0</v>
      </c>
      <c r="AF876" s="692"/>
      <c r="AG876" s="692"/>
      <c r="AH876" s="692"/>
      <c r="AI876" s="640">
        <f t="shared" si="420"/>
        <v>272</v>
      </c>
      <c r="AJ876" s="691">
        <v>222</v>
      </c>
      <c r="AK876" s="691"/>
      <c r="AL876" s="691">
        <v>50</v>
      </c>
      <c r="AM876" s="640">
        <f t="shared" si="421"/>
        <v>272</v>
      </c>
      <c r="AN876" s="691">
        <v>222</v>
      </c>
      <c r="AO876" s="691"/>
      <c r="AP876" s="691">
        <v>50</v>
      </c>
      <c r="AQ876" s="691">
        <f t="shared" si="422"/>
        <v>63</v>
      </c>
      <c r="AR876" s="693">
        <v>63</v>
      </c>
      <c r="AS876" s="692"/>
      <c r="AT876" s="692"/>
      <c r="AU876" s="692"/>
      <c r="AV876" s="691">
        <f t="shared" si="423"/>
        <v>63</v>
      </c>
      <c r="AW876" s="693">
        <v>63</v>
      </c>
      <c r="AX876" s="692"/>
      <c r="AY876" s="692"/>
      <c r="AZ876" s="692"/>
      <c r="BA876" s="692"/>
      <c r="BB876" s="692"/>
      <c r="BC876" s="692"/>
      <c r="BD876" s="692"/>
      <c r="BE876" s="949">
        <f t="shared" si="403"/>
        <v>0</v>
      </c>
      <c r="BF876" s="694">
        <v>2023</v>
      </c>
      <c r="BG876" s="694" t="s">
        <v>2324</v>
      </c>
      <c r="BH876" s="694" t="s">
        <v>2327</v>
      </c>
      <c r="BI876" s="695"/>
    </row>
    <row r="877" spans="1:61" s="696" customFormat="1" ht="30">
      <c r="A877" s="553"/>
      <c r="B877" s="689" t="s">
        <v>1340</v>
      </c>
      <c r="C877" s="494" t="s">
        <v>1341</v>
      </c>
      <c r="D877" s="690"/>
      <c r="E877" s="494" t="s">
        <v>206</v>
      </c>
      <c r="F877" s="525" t="s">
        <v>1342</v>
      </c>
      <c r="G877" s="691">
        <v>300</v>
      </c>
      <c r="H877" s="691">
        <v>285</v>
      </c>
      <c r="I877" s="691"/>
      <c r="J877" s="691">
        <v>15</v>
      </c>
      <c r="K877" s="691">
        <v>300</v>
      </c>
      <c r="L877" s="691">
        <v>285</v>
      </c>
      <c r="M877" s="1029"/>
      <c r="N877" s="692"/>
      <c r="O877" s="692"/>
      <c r="P877" s="692"/>
      <c r="Q877" s="692"/>
      <c r="R877" s="692"/>
      <c r="S877" s="691">
        <f t="shared" si="416"/>
        <v>237</v>
      </c>
      <c r="T877" s="691">
        <v>222</v>
      </c>
      <c r="U877" s="691"/>
      <c r="V877" s="691">
        <v>15</v>
      </c>
      <c r="W877" s="692">
        <f t="shared" si="417"/>
        <v>0</v>
      </c>
      <c r="X877" s="692"/>
      <c r="Y877" s="692"/>
      <c r="Z877" s="692"/>
      <c r="AA877" s="640">
        <f t="shared" si="418"/>
        <v>0</v>
      </c>
      <c r="AB877" s="640"/>
      <c r="AC877" s="526"/>
      <c r="AD877" s="526"/>
      <c r="AE877" s="640">
        <f t="shared" si="419"/>
        <v>0</v>
      </c>
      <c r="AF877" s="692"/>
      <c r="AG877" s="692"/>
      <c r="AH877" s="692"/>
      <c r="AI877" s="640">
        <f t="shared" si="420"/>
        <v>237</v>
      </c>
      <c r="AJ877" s="691">
        <v>222</v>
      </c>
      <c r="AK877" s="691"/>
      <c r="AL877" s="691">
        <v>15</v>
      </c>
      <c r="AM877" s="640">
        <f t="shared" si="421"/>
        <v>237</v>
      </c>
      <c r="AN877" s="691">
        <v>222</v>
      </c>
      <c r="AO877" s="691"/>
      <c r="AP877" s="691">
        <v>15</v>
      </c>
      <c r="AQ877" s="691">
        <f t="shared" si="422"/>
        <v>63</v>
      </c>
      <c r="AR877" s="693">
        <v>63</v>
      </c>
      <c r="AS877" s="692"/>
      <c r="AT877" s="692"/>
      <c r="AU877" s="692"/>
      <c r="AV877" s="691">
        <f t="shared" si="423"/>
        <v>63</v>
      </c>
      <c r="AW877" s="693">
        <v>63</v>
      </c>
      <c r="AX877" s="692"/>
      <c r="AY877" s="692"/>
      <c r="AZ877" s="692"/>
      <c r="BA877" s="692"/>
      <c r="BB877" s="692"/>
      <c r="BC877" s="692"/>
      <c r="BD877" s="692"/>
      <c r="BE877" s="949">
        <f t="shared" si="403"/>
        <v>0</v>
      </c>
      <c r="BF877" s="694">
        <v>2023</v>
      </c>
      <c r="BG877" s="694" t="s">
        <v>2324</v>
      </c>
      <c r="BH877" s="694" t="s">
        <v>2327</v>
      </c>
      <c r="BI877" s="695"/>
    </row>
    <row r="878" spans="1:61" s="696" customFormat="1" ht="30">
      <c r="A878" s="553"/>
      <c r="B878" s="689" t="s">
        <v>1343</v>
      </c>
      <c r="C878" s="494" t="s">
        <v>1344</v>
      </c>
      <c r="D878" s="690"/>
      <c r="E878" s="494" t="s">
        <v>206</v>
      </c>
      <c r="F878" s="525" t="s">
        <v>1345</v>
      </c>
      <c r="G878" s="691">
        <v>335</v>
      </c>
      <c r="H878" s="691">
        <v>285</v>
      </c>
      <c r="I878" s="691"/>
      <c r="J878" s="691">
        <v>50</v>
      </c>
      <c r="K878" s="691">
        <v>335</v>
      </c>
      <c r="L878" s="691">
        <v>285</v>
      </c>
      <c r="M878" s="1029"/>
      <c r="N878" s="692"/>
      <c r="O878" s="692"/>
      <c r="P878" s="692"/>
      <c r="Q878" s="692"/>
      <c r="R878" s="692"/>
      <c r="S878" s="691">
        <f t="shared" si="416"/>
        <v>272</v>
      </c>
      <c r="T878" s="691">
        <v>222</v>
      </c>
      <c r="U878" s="691"/>
      <c r="V878" s="691">
        <v>50</v>
      </c>
      <c r="W878" s="692">
        <f t="shared" si="417"/>
        <v>0</v>
      </c>
      <c r="X878" s="692"/>
      <c r="Y878" s="692"/>
      <c r="Z878" s="692"/>
      <c r="AA878" s="640">
        <f t="shared" si="418"/>
        <v>272</v>
      </c>
      <c r="AB878" s="640">
        <v>222</v>
      </c>
      <c r="AC878" s="526"/>
      <c r="AD878" s="691">
        <v>50</v>
      </c>
      <c r="AE878" s="640">
        <f t="shared" si="419"/>
        <v>0</v>
      </c>
      <c r="AF878" s="692"/>
      <c r="AG878" s="692"/>
      <c r="AH878" s="692"/>
      <c r="AI878" s="640">
        <f t="shared" si="420"/>
        <v>272</v>
      </c>
      <c r="AJ878" s="691">
        <v>222</v>
      </c>
      <c r="AK878" s="691"/>
      <c r="AL878" s="691">
        <v>50</v>
      </c>
      <c r="AM878" s="640">
        <f t="shared" si="421"/>
        <v>272</v>
      </c>
      <c r="AN878" s="691">
        <v>222</v>
      </c>
      <c r="AO878" s="691"/>
      <c r="AP878" s="691">
        <v>50</v>
      </c>
      <c r="AQ878" s="691">
        <f t="shared" si="422"/>
        <v>63</v>
      </c>
      <c r="AR878" s="693">
        <v>63</v>
      </c>
      <c r="AS878" s="692"/>
      <c r="AT878" s="692"/>
      <c r="AU878" s="692"/>
      <c r="AV878" s="691">
        <f t="shared" si="423"/>
        <v>63</v>
      </c>
      <c r="AW878" s="693">
        <v>63</v>
      </c>
      <c r="AX878" s="692"/>
      <c r="AY878" s="692"/>
      <c r="AZ878" s="692"/>
      <c r="BA878" s="692"/>
      <c r="BB878" s="692"/>
      <c r="BC878" s="692"/>
      <c r="BD878" s="692"/>
      <c r="BE878" s="949">
        <f t="shared" si="403"/>
        <v>0</v>
      </c>
      <c r="BF878" s="694">
        <v>2023</v>
      </c>
      <c r="BG878" s="694" t="s">
        <v>2324</v>
      </c>
      <c r="BH878" s="694" t="s">
        <v>2327</v>
      </c>
      <c r="BI878" s="695"/>
    </row>
    <row r="879" spans="1:61" s="870" customFormat="1" ht="25.5" hidden="1">
      <c r="A879" s="779"/>
      <c r="B879" s="867" t="s">
        <v>1346</v>
      </c>
      <c r="C879" s="734" t="s">
        <v>1257</v>
      </c>
      <c r="D879" s="765"/>
      <c r="E879" s="734" t="s">
        <v>259</v>
      </c>
      <c r="F879" s="762"/>
      <c r="G879" s="868">
        <v>285</v>
      </c>
      <c r="H879" s="868">
        <v>285</v>
      </c>
      <c r="I879" s="868"/>
      <c r="J879" s="868"/>
      <c r="K879" s="868">
        <v>285</v>
      </c>
      <c r="L879" s="868">
        <v>285</v>
      </c>
      <c r="M879" s="1030"/>
      <c r="N879" s="762"/>
      <c r="O879" s="762"/>
      <c r="P879" s="762"/>
      <c r="Q879" s="762"/>
      <c r="R879" s="762"/>
      <c r="S879" s="762">
        <f t="shared" si="416"/>
        <v>0</v>
      </c>
      <c r="T879" s="762"/>
      <c r="U879" s="762"/>
      <c r="V879" s="762"/>
      <c r="W879" s="762">
        <f t="shared" si="417"/>
        <v>0</v>
      </c>
      <c r="X879" s="762"/>
      <c r="Y879" s="762"/>
      <c r="Z879" s="762"/>
      <c r="AA879" s="762">
        <f t="shared" si="418"/>
        <v>0</v>
      </c>
      <c r="AB879" s="762"/>
      <c r="AC879" s="762"/>
      <c r="AD879" s="762"/>
      <c r="AE879" s="762">
        <f t="shared" si="419"/>
        <v>0</v>
      </c>
      <c r="AF879" s="762"/>
      <c r="AG879" s="762"/>
      <c r="AH879" s="762"/>
      <c r="AI879" s="762">
        <f t="shared" si="420"/>
        <v>0</v>
      </c>
      <c r="AJ879" s="762"/>
      <c r="AK879" s="762"/>
      <c r="AL879" s="762"/>
      <c r="AM879" s="762">
        <f t="shared" si="421"/>
        <v>285</v>
      </c>
      <c r="AN879" s="868">
        <v>285</v>
      </c>
      <c r="AO879" s="762"/>
      <c r="AP879" s="762"/>
      <c r="AQ879" s="868">
        <f t="shared" si="422"/>
        <v>285</v>
      </c>
      <c r="AR879" s="868">
        <v>285</v>
      </c>
      <c r="AS879" s="762"/>
      <c r="AT879" s="762"/>
      <c r="AU879" s="762"/>
      <c r="AV879" s="868">
        <f t="shared" si="423"/>
        <v>285</v>
      </c>
      <c r="AW879" s="868">
        <v>285</v>
      </c>
      <c r="AX879" s="762"/>
      <c r="AY879" s="762"/>
      <c r="AZ879" s="762"/>
      <c r="BA879" s="762"/>
      <c r="BB879" s="762"/>
      <c r="BC879" s="762"/>
      <c r="BD879" s="762"/>
      <c r="BE879" s="905">
        <f t="shared" si="403"/>
        <v>285</v>
      </c>
      <c r="BF879" s="764">
        <v>2024</v>
      </c>
      <c r="BG879" s="764" t="s">
        <v>2323</v>
      </c>
      <c r="BH879" s="764" t="s">
        <v>2327</v>
      </c>
      <c r="BI879" s="869"/>
    </row>
    <row r="880" spans="1:61" s="870" customFormat="1" ht="25.5" hidden="1">
      <c r="A880" s="779"/>
      <c r="B880" s="867" t="s">
        <v>1347</v>
      </c>
      <c r="C880" s="734" t="s">
        <v>1227</v>
      </c>
      <c r="D880" s="765"/>
      <c r="E880" s="734" t="s">
        <v>259</v>
      </c>
      <c r="F880" s="762"/>
      <c r="G880" s="868">
        <v>285</v>
      </c>
      <c r="H880" s="868">
        <v>285</v>
      </c>
      <c r="I880" s="868"/>
      <c r="J880" s="868"/>
      <c r="K880" s="868">
        <v>285</v>
      </c>
      <c r="L880" s="868">
        <v>285</v>
      </c>
      <c r="M880" s="1030"/>
      <c r="N880" s="762"/>
      <c r="O880" s="762"/>
      <c r="P880" s="762"/>
      <c r="Q880" s="762"/>
      <c r="R880" s="762"/>
      <c r="S880" s="762">
        <f t="shared" si="416"/>
        <v>0</v>
      </c>
      <c r="T880" s="762"/>
      <c r="U880" s="762"/>
      <c r="V880" s="762"/>
      <c r="W880" s="762">
        <f t="shared" si="417"/>
        <v>0</v>
      </c>
      <c r="X880" s="762"/>
      <c r="Y880" s="762"/>
      <c r="Z880" s="762"/>
      <c r="AA880" s="762">
        <f t="shared" si="418"/>
        <v>0</v>
      </c>
      <c r="AB880" s="762"/>
      <c r="AC880" s="762"/>
      <c r="AD880" s="762"/>
      <c r="AE880" s="762">
        <f t="shared" si="419"/>
        <v>0</v>
      </c>
      <c r="AF880" s="762"/>
      <c r="AG880" s="762"/>
      <c r="AH880" s="762"/>
      <c r="AI880" s="762">
        <f t="shared" si="420"/>
        <v>0</v>
      </c>
      <c r="AJ880" s="762"/>
      <c r="AK880" s="762"/>
      <c r="AL880" s="762"/>
      <c r="AM880" s="762">
        <f t="shared" si="421"/>
        <v>285</v>
      </c>
      <c r="AN880" s="868">
        <v>285</v>
      </c>
      <c r="AO880" s="762"/>
      <c r="AP880" s="762"/>
      <c r="AQ880" s="868">
        <f t="shared" si="422"/>
        <v>285</v>
      </c>
      <c r="AR880" s="868">
        <v>285</v>
      </c>
      <c r="AS880" s="762"/>
      <c r="AT880" s="762"/>
      <c r="AU880" s="762"/>
      <c r="AV880" s="868">
        <f t="shared" si="423"/>
        <v>285</v>
      </c>
      <c r="AW880" s="868">
        <v>285</v>
      </c>
      <c r="AX880" s="762"/>
      <c r="AY880" s="762"/>
      <c r="AZ880" s="762"/>
      <c r="BA880" s="762"/>
      <c r="BB880" s="762"/>
      <c r="BC880" s="762"/>
      <c r="BD880" s="762"/>
      <c r="BE880" s="905">
        <f t="shared" si="403"/>
        <v>285</v>
      </c>
      <c r="BF880" s="764">
        <v>2024</v>
      </c>
      <c r="BG880" s="764" t="s">
        <v>2323</v>
      </c>
      <c r="BH880" s="764" t="s">
        <v>2327</v>
      </c>
      <c r="BI880" s="869"/>
    </row>
    <row r="881" spans="1:66" s="870" customFormat="1" ht="47.25" hidden="1">
      <c r="A881" s="779"/>
      <c r="B881" s="867" t="s">
        <v>1348</v>
      </c>
      <c r="C881" s="734" t="s">
        <v>1338</v>
      </c>
      <c r="D881" s="765"/>
      <c r="E881" s="734" t="s">
        <v>259</v>
      </c>
      <c r="F881" s="762"/>
      <c r="G881" s="868">
        <v>950</v>
      </c>
      <c r="H881" s="868">
        <v>950</v>
      </c>
      <c r="I881" s="868"/>
      <c r="J881" s="868"/>
      <c r="K881" s="868">
        <v>950</v>
      </c>
      <c r="L881" s="868">
        <v>950</v>
      </c>
      <c r="M881" s="1030"/>
      <c r="N881" s="762"/>
      <c r="O881" s="762"/>
      <c r="P881" s="762"/>
      <c r="Q881" s="762"/>
      <c r="R881" s="762"/>
      <c r="S881" s="762">
        <f t="shared" si="416"/>
        <v>0</v>
      </c>
      <c r="T881" s="762"/>
      <c r="U881" s="762"/>
      <c r="V881" s="762"/>
      <c r="W881" s="762">
        <f t="shared" si="417"/>
        <v>0</v>
      </c>
      <c r="X881" s="762"/>
      <c r="Y881" s="762"/>
      <c r="Z881" s="762"/>
      <c r="AA881" s="762">
        <f t="shared" si="418"/>
        <v>0</v>
      </c>
      <c r="AB881" s="762"/>
      <c r="AC881" s="762"/>
      <c r="AD881" s="762"/>
      <c r="AE881" s="762">
        <f t="shared" si="419"/>
        <v>0</v>
      </c>
      <c r="AF881" s="762"/>
      <c r="AG881" s="762"/>
      <c r="AH881" s="762"/>
      <c r="AI881" s="762">
        <f t="shared" si="420"/>
        <v>0</v>
      </c>
      <c r="AJ881" s="762"/>
      <c r="AK881" s="762"/>
      <c r="AL881" s="762"/>
      <c r="AM881" s="762">
        <f t="shared" si="421"/>
        <v>950</v>
      </c>
      <c r="AN881" s="868">
        <v>950</v>
      </c>
      <c r="AO881" s="762"/>
      <c r="AP881" s="762"/>
      <c r="AQ881" s="868">
        <f t="shared" si="422"/>
        <v>950</v>
      </c>
      <c r="AR881" s="868">
        <v>950</v>
      </c>
      <c r="AS881" s="762"/>
      <c r="AT881" s="762"/>
      <c r="AU881" s="762"/>
      <c r="AV881" s="868">
        <f t="shared" si="423"/>
        <v>950</v>
      </c>
      <c r="AW881" s="868">
        <v>950</v>
      </c>
      <c r="AX881" s="762"/>
      <c r="AY881" s="762"/>
      <c r="AZ881" s="762"/>
      <c r="BA881" s="762"/>
      <c r="BB881" s="762"/>
      <c r="BC881" s="762"/>
      <c r="BD881" s="762"/>
      <c r="BE881" s="905">
        <f t="shared" si="403"/>
        <v>950</v>
      </c>
      <c r="BF881" s="764">
        <v>2024</v>
      </c>
      <c r="BG881" s="764" t="s">
        <v>2323</v>
      </c>
      <c r="BH881" s="764" t="s">
        <v>2327</v>
      </c>
      <c r="BI881" s="869"/>
    </row>
    <row r="882" spans="1:66" s="28" customFormat="1" ht="18.75" hidden="1">
      <c r="A882" s="37" t="s">
        <v>56</v>
      </c>
      <c r="B882" s="48" t="s">
        <v>57</v>
      </c>
      <c r="C882" s="26"/>
      <c r="D882" s="26"/>
      <c r="E882" s="26"/>
      <c r="F882" s="91"/>
      <c r="G882" s="92">
        <f>SUM(G883)</f>
        <v>2400</v>
      </c>
      <c r="H882" s="92">
        <f t="shared" ref="H882:BE882" si="437">SUM(H883)</f>
        <v>2400</v>
      </c>
      <c r="I882" s="92">
        <f t="shared" si="437"/>
        <v>0</v>
      </c>
      <c r="J882" s="92">
        <f t="shared" si="437"/>
        <v>0</v>
      </c>
      <c r="K882" s="92">
        <f t="shared" si="437"/>
        <v>2400</v>
      </c>
      <c r="L882" s="92">
        <f t="shared" si="437"/>
        <v>2400</v>
      </c>
      <c r="M882" s="984">
        <f t="shared" si="437"/>
        <v>917.04</v>
      </c>
      <c r="N882" s="92">
        <f t="shared" si="437"/>
        <v>516.24400000000003</v>
      </c>
      <c r="O882" s="92">
        <f t="shared" si="437"/>
        <v>0</v>
      </c>
      <c r="P882" s="92">
        <f t="shared" si="437"/>
        <v>0</v>
      </c>
      <c r="Q882" s="92">
        <f t="shared" si="437"/>
        <v>0</v>
      </c>
      <c r="R882" s="92">
        <f t="shared" si="437"/>
        <v>0</v>
      </c>
      <c r="S882" s="92">
        <f t="shared" si="437"/>
        <v>607</v>
      </c>
      <c r="T882" s="92">
        <f t="shared" si="437"/>
        <v>607</v>
      </c>
      <c r="U882" s="92">
        <f t="shared" si="437"/>
        <v>0</v>
      </c>
      <c r="V882" s="92">
        <f t="shared" si="437"/>
        <v>0</v>
      </c>
      <c r="W882" s="92">
        <f t="shared" si="437"/>
        <v>0</v>
      </c>
      <c r="X882" s="92">
        <f t="shared" si="437"/>
        <v>0</v>
      </c>
      <c r="Y882" s="92">
        <f t="shared" si="437"/>
        <v>0</v>
      </c>
      <c r="Z882" s="92">
        <f t="shared" si="437"/>
        <v>0</v>
      </c>
      <c r="AA882" s="92">
        <f t="shared" si="437"/>
        <v>566.27200000000005</v>
      </c>
      <c r="AB882" s="92">
        <f t="shared" si="437"/>
        <v>566.27200000000005</v>
      </c>
      <c r="AC882" s="92">
        <f t="shared" si="437"/>
        <v>0</v>
      </c>
      <c r="AD882" s="92">
        <f t="shared" si="437"/>
        <v>0</v>
      </c>
      <c r="AE882" s="92">
        <f t="shared" si="437"/>
        <v>0</v>
      </c>
      <c r="AF882" s="92">
        <f t="shared" si="437"/>
        <v>0</v>
      </c>
      <c r="AG882" s="92">
        <f t="shared" si="437"/>
        <v>0</v>
      </c>
      <c r="AH882" s="92">
        <f t="shared" si="437"/>
        <v>0</v>
      </c>
      <c r="AI882" s="92">
        <f t="shared" si="437"/>
        <v>607</v>
      </c>
      <c r="AJ882" s="92">
        <f t="shared" si="437"/>
        <v>607</v>
      </c>
      <c r="AK882" s="92">
        <f t="shared" si="437"/>
        <v>0</v>
      </c>
      <c r="AL882" s="92">
        <f t="shared" si="437"/>
        <v>0</v>
      </c>
      <c r="AM882" s="92">
        <f t="shared" si="437"/>
        <v>1060</v>
      </c>
      <c r="AN882" s="92">
        <f t="shared" si="437"/>
        <v>1060</v>
      </c>
      <c r="AO882" s="92">
        <f t="shared" si="437"/>
        <v>0</v>
      </c>
      <c r="AP882" s="92">
        <f t="shared" si="437"/>
        <v>0</v>
      </c>
      <c r="AQ882" s="92">
        <f t="shared" si="437"/>
        <v>1340</v>
      </c>
      <c r="AR882" s="92">
        <f t="shared" si="437"/>
        <v>1340</v>
      </c>
      <c r="AS882" s="92">
        <f t="shared" si="437"/>
        <v>0</v>
      </c>
      <c r="AT882" s="92">
        <f t="shared" si="437"/>
        <v>0</v>
      </c>
      <c r="AU882" s="92">
        <f t="shared" si="437"/>
        <v>0</v>
      </c>
      <c r="AV882" s="92">
        <f t="shared" si="437"/>
        <v>1340</v>
      </c>
      <c r="AW882" s="92">
        <f t="shared" si="437"/>
        <v>1340</v>
      </c>
      <c r="AX882" s="92">
        <f t="shared" si="437"/>
        <v>0</v>
      </c>
      <c r="AY882" s="92">
        <f t="shared" si="437"/>
        <v>0</v>
      </c>
      <c r="AZ882" s="92">
        <f t="shared" si="437"/>
        <v>0</v>
      </c>
      <c r="BA882" s="92">
        <f t="shared" si="437"/>
        <v>0</v>
      </c>
      <c r="BB882" s="92">
        <f t="shared" si="437"/>
        <v>0</v>
      </c>
      <c r="BC882" s="92">
        <f t="shared" si="437"/>
        <v>0</v>
      </c>
      <c r="BD882" s="92">
        <f t="shared" si="437"/>
        <v>1340</v>
      </c>
      <c r="BE882" s="92">
        <f t="shared" si="437"/>
        <v>453</v>
      </c>
      <c r="BF882" s="198"/>
      <c r="BG882" s="198"/>
      <c r="BH882" s="198"/>
      <c r="BI882" s="27"/>
    </row>
    <row r="883" spans="1:66" s="270" customFormat="1" ht="51">
      <c r="A883" s="338" t="s">
        <v>46</v>
      </c>
      <c r="B883" s="339" t="s">
        <v>1905</v>
      </c>
      <c r="C883" s="289" t="s">
        <v>1906</v>
      </c>
      <c r="D883" s="402" t="s">
        <v>1907</v>
      </c>
      <c r="E883" s="340" t="s">
        <v>524</v>
      </c>
      <c r="F883" s="403" t="s">
        <v>1908</v>
      </c>
      <c r="G883" s="342">
        <v>2400</v>
      </c>
      <c r="H883" s="342">
        <v>2400</v>
      </c>
      <c r="I883" s="344"/>
      <c r="J883" s="344"/>
      <c r="K883" s="342">
        <v>2400</v>
      </c>
      <c r="L883" s="342">
        <v>2400</v>
      </c>
      <c r="M883" s="991">
        <v>917.04</v>
      </c>
      <c r="N883" s="342">
        <v>516.24400000000003</v>
      </c>
      <c r="O883" s="408">
        <f t="shared" ref="O883" si="438">P883+Q883+R883</f>
        <v>0</v>
      </c>
      <c r="P883" s="408"/>
      <c r="Q883" s="408"/>
      <c r="R883" s="408"/>
      <c r="S883" s="409">
        <f t="shared" si="416"/>
        <v>607</v>
      </c>
      <c r="T883" s="408">
        <v>607</v>
      </c>
      <c r="U883" s="408"/>
      <c r="V883" s="408"/>
      <c r="W883" s="408">
        <f t="shared" si="417"/>
        <v>0</v>
      </c>
      <c r="X883" s="410">
        <v>0</v>
      </c>
      <c r="Y883" s="408"/>
      <c r="Z883" s="408"/>
      <c r="AA883" s="408">
        <f t="shared" si="418"/>
        <v>566.27200000000005</v>
      </c>
      <c r="AB883" s="408">
        <v>566.27200000000005</v>
      </c>
      <c r="AC883" s="408"/>
      <c r="AD883" s="408"/>
      <c r="AE883" s="408">
        <f t="shared" si="419"/>
        <v>0</v>
      </c>
      <c r="AF883" s="408">
        <f t="shared" ref="AF883" si="439">P883</f>
        <v>0</v>
      </c>
      <c r="AG883" s="408"/>
      <c r="AH883" s="408"/>
      <c r="AI883" s="408">
        <f t="shared" si="420"/>
        <v>607</v>
      </c>
      <c r="AJ883" s="408">
        <f t="shared" ref="AJ883" si="440">T883</f>
        <v>607</v>
      </c>
      <c r="AK883" s="408"/>
      <c r="AL883" s="408"/>
      <c r="AM883" s="408">
        <f t="shared" si="421"/>
        <v>1060</v>
      </c>
      <c r="AN883" s="408">
        <v>1060</v>
      </c>
      <c r="AO883" s="408"/>
      <c r="AP883" s="408"/>
      <c r="AQ883" s="408">
        <f t="shared" si="422"/>
        <v>1340</v>
      </c>
      <c r="AR883" s="408">
        <f t="shared" ref="AR883" si="441">H883-AN883</f>
        <v>1340</v>
      </c>
      <c r="AS883" s="408"/>
      <c r="AT883" s="408"/>
      <c r="AU883" s="408"/>
      <c r="AV883" s="408">
        <f t="shared" si="423"/>
        <v>1340</v>
      </c>
      <c r="AW883" s="408">
        <v>1340</v>
      </c>
      <c r="AX883" s="408"/>
      <c r="AY883" s="408"/>
      <c r="AZ883" s="408"/>
      <c r="BA883" s="411"/>
      <c r="BB883" s="411"/>
      <c r="BC883" s="411"/>
      <c r="BD883" s="210">
        <f>AW883</f>
        <v>1340</v>
      </c>
      <c r="BE883" s="930">
        <f t="shared" ref="BE883:BE940" si="442">AM883-S883</f>
        <v>453</v>
      </c>
      <c r="BF883" s="406">
        <v>2022</v>
      </c>
      <c r="BG883" s="406" t="s">
        <v>2324</v>
      </c>
      <c r="BH883" s="406" t="s">
        <v>2327</v>
      </c>
      <c r="BI883" s="412"/>
    </row>
    <row r="884" spans="1:66" s="28" customFormat="1" ht="18.75" hidden="1">
      <c r="A884" s="37" t="s">
        <v>58</v>
      </c>
      <c r="B884" s="48" t="s">
        <v>59</v>
      </c>
      <c r="C884" s="26"/>
      <c r="D884" s="26"/>
      <c r="E884" s="26"/>
      <c r="F884" s="91"/>
      <c r="G884" s="92">
        <f>SUM(G885:G896)</f>
        <v>3600</v>
      </c>
      <c r="H884" s="92">
        <f t="shared" ref="H884:BE884" si="443">SUM(H885:H896)</f>
        <v>3421</v>
      </c>
      <c r="I884" s="92">
        <f t="shared" si="443"/>
        <v>175</v>
      </c>
      <c r="J884" s="92">
        <f t="shared" si="443"/>
        <v>4</v>
      </c>
      <c r="K884" s="92">
        <f t="shared" si="443"/>
        <v>3596</v>
      </c>
      <c r="L884" s="92">
        <f t="shared" si="443"/>
        <v>3421</v>
      </c>
      <c r="M884" s="984">
        <f t="shared" si="443"/>
        <v>1017</v>
      </c>
      <c r="N884" s="92">
        <f t="shared" si="443"/>
        <v>600</v>
      </c>
      <c r="O884" s="92">
        <f t="shared" si="443"/>
        <v>202</v>
      </c>
      <c r="P884" s="92">
        <f t="shared" si="443"/>
        <v>202</v>
      </c>
      <c r="Q884" s="92">
        <f t="shared" si="443"/>
        <v>0</v>
      </c>
      <c r="R884" s="92">
        <f t="shared" si="443"/>
        <v>0</v>
      </c>
      <c r="S884" s="92">
        <f t="shared" si="443"/>
        <v>809</v>
      </c>
      <c r="T884" s="92">
        <f t="shared" si="443"/>
        <v>809</v>
      </c>
      <c r="U884" s="92">
        <f t="shared" si="443"/>
        <v>0</v>
      </c>
      <c r="V884" s="92">
        <f t="shared" si="443"/>
        <v>0</v>
      </c>
      <c r="W884" s="92">
        <f t="shared" si="443"/>
        <v>0</v>
      </c>
      <c r="X884" s="92">
        <f t="shared" si="443"/>
        <v>0</v>
      </c>
      <c r="Y884" s="92">
        <f t="shared" si="443"/>
        <v>0</v>
      </c>
      <c r="Z884" s="92">
        <f t="shared" si="443"/>
        <v>0</v>
      </c>
      <c r="AA884" s="92">
        <f t="shared" si="443"/>
        <v>637</v>
      </c>
      <c r="AB884" s="92">
        <f t="shared" si="443"/>
        <v>637</v>
      </c>
      <c r="AC884" s="92">
        <f t="shared" si="443"/>
        <v>0</v>
      </c>
      <c r="AD884" s="92">
        <f t="shared" si="443"/>
        <v>0</v>
      </c>
      <c r="AE884" s="92">
        <f t="shared" si="443"/>
        <v>202</v>
      </c>
      <c r="AF884" s="92">
        <f t="shared" si="443"/>
        <v>202</v>
      </c>
      <c r="AG884" s="92">
        <f t="shared" si="443"/>
        <v>0</v>
      </c>
      <c r="AH884" s="92">
        <f t="shared" si="443"/>
        <v>0</v>
      </c>
      <c r="AI884" s="92">
        <f t="shared" si="443"/>
        <v>809</v>
      </c>
      <c r="AJ884" s="92">
        <f t="shared" si="443"/>
        <v>809</v>
      </c>
      <c r="AK884" s="92">
        <f t="shared" si="443"/>
        <v>0</v>
      </c>
      <c r="AL884" s="92">
        <f t="shared" si="443"/>
        <v>0</v>
      </c>
      <c r="AM884" s="92">
        <f t="shared" si="443"/>
        <v>1413</v>
      </c>
      <c r="AN884" s="92">
        <f t="shared" si="443"/>
        <v>1413</v>
      </c>
      <c r="AO884" s="92">
        <f t="shared" si="443"/>
        <v>0</v>
      </c>
      <c r="AP884" s="92">
        <f t="shared" si="443"/>
        <v>0</v>
      </c>
      <c r="AQ884" s="92">
        <f t="shared" si="443"/>
        <v>2183</v>
      </c>
      <c r="AR884" s="92">
        <f t="shared" si="443"/>
        <v>2008</v>
      </c>
      <c r="AS884" s="92">
        <f t="shared" si="443"/>
        <v>0</v>
      </c>
      <c r="AT884" s="92">
        <f t="shared" si="443"/>
        <v>175</v>
      </c>
      <c r="AU884" s="92">
        <f t="shared" si="443"/>
        <v>0</v>
      </c>
      <c r="AV884" s="92">
        <f t="shared" si="443"/>
        <v>1135</v>
      </c>
      <c r="AW884" s="92">
        <f t="shared" si="443"/>
        <v>1004</v>
      </c>
      <c r="AX884" s="92">
        <f t="shared" si="443"/>
        <v>0</v>
      </c>
      <c r="AY884" s="92">
        <f t="shared" si="443"/>
        <v>131</v>
      </c>
      <c r="AZ884" s="92">
        <f t="shared" si="443"/>
        <v>0</v>
      </c>
      <c r="BA884" s="92">
        <f t="shared" si="443"/>
        <v>0</v>
      </c>
      <c r="BB884" s="92">
        <f t="shared" si="443"/>
        <v>0</v>
      </c>
      <c r="BC884" s="92">
        <f t="shared" si="443"/>
        <v>0</v>
      </c>
      <c r="BD884" s="92">
        <f t="shared" si="443"/>
        <v>0</v>
      </c>
      <c r="BE884" s="92">
        <f t="shared" si="443"/>
        <v>604</v>
      </c>
      <c r="BF884" s="198"/>
      <c r="BG884" s="198"/>
      <c r="BH884" s="198"/>
      <c r="BI884" s="27"/>
    </row>
    <row r="885" spans="1:66" s="216" customFormat="1" ht="31.5">
      <c r="A885" s="287"/>
      <c r="B885" s="414" t="s">
        <v>1032</v>
      </c>
      <c r="C885" s="415" t="s">
        <v>1033</v>
      </c>
      <c r="D885" s="415" t="s">
        <v>1034</v>
      </c>
      <c r="E885" s="416">
        <v>2022</v>
      </c>
      <c r="F885" s="292" t="s">
        <v>1035</v>
      </c>
      <c r="G885" s="292">
        <v>300</v>
      </c>
      <c r="H885" s="292">
        <v>285</v>
      </c>
      <c r="I885" s="292">
        <v>15</v>
      </c>
      <c r="J885" s="292"/>
      <c r="K885" s="294">
        <v>300</v>
      </c>
      <c r="L885" s="294">
        <v>285</v>
      </c>
      <c r="M885" s="983">
        <v>202</v>
      </c>
      <c r="N885" s="295"/>
      <c r="O885" s="296"/>
      <c r="P885" s="296"/>
      <c r="Q885" s="295"/>
      <c r="R885" s="295"/>
      <c r="S885" s="295">
        <f t="shared" si="416"/>
        <v>83</v>
      </c>
      <c r="T885" s="295">
        <v>83</v>
      </c>
      <c r="U885" s="295"/>
      <c r="V885" s="295"/>
      <c r="W885" s="295">
        <f t="shared" si="417"/>
        <v>0</v>
      </c>
      <c r="X885" s="295"/>
      <c r="Y885" s="295"/>
      <c r="Z885" s="295"/>
      <c r="AA885" s="295">
        <f t="shared" si="418"/>
        <v>0</v>
      </c>
      <c r="AB885" s="295"/>
      <c r="AC885" s="295"/>
      <c r="AD885" s="295"/>
      <c r="AE885" s="295">
        <f t="shared" si="419"/>
        <v>0</v>
      </c>
      <c r="AF885" s="295"/>
      <c r="AG885" s="295"/>
      <c r="AH885" s="295"/>
      <c r="AI885" s="295">
        <f t="shared" si="420"/>
        <v>83</v>
      </c>
      <c r="AJ885" s="295">
        <v>83</v>
      </c>
      <c r="AK885" s="295"/>
      <c r="AL885" s="295"/>
      <c r="AM885" s="295">
        <f t="shared" si="421"/>
        <v>285</v>
      </c>
      <c r="AN885" s="295">
        <v>285</v>
      </c>
      <c r="AO885" s="295"/>
      <c r="AP885" s="295"/>
      <c r="AQ885" s="295">
        <f t="shared" si="422"/>
        <v>15</v>
      </c>
      <c r="AR885" s="295">
        <v>0</v>
      </c>
      <c r="AS885" s="295"/>
      <c r="AT885" s="295">
        <v>15</v>
      </c>
      <c r="AU885" s="295"/>
      <c r="AV885" s="295">
        <f t="shared" si="423"/>
        <v>15</v>
      </c>
      <c r="AW885" s="295">
        <v>0</v>
      </c>
      <c r="AX885" s="295"/>
      <c r="AY885" s="295">
        <v>15</v>
      </c>
      <c r="AZ885" s="295"/>
      <c r="BA885" s="297"/>
      <c r="BB885" s="297"/>
      <c r="BC885" s="297"/>
      <c r="BD885" s="210">
        <f t="shared" ref="BD885:BD887" si="444">AW885</f>
        <v>0</v>
      </c>
      <c r="BE885" s="908">
        <f t="shared" si="442"/>
        <v>202</v>
      </c>
      <c r="BF885" s="298">
        <v>2022</v>
      </c>
      <c r="BG885" s="298" t="s">
        <v>2324</v>
      </c>
      <c r="BH885" s="298" t="s">
        <v>2327</v>
      </c>
      <c r="BI885" s="299"/>
      <c r="BJ885" s="460"/>
      <c r="BK885" s="460"/>
      <c r="BL885" s="460"/>
      <c r="BM885" s="460"/>
      <c r="BN885" s="460"/>
    </row>
    <row r="886" spans="1:66" s="216" customFormat="1" ht="31.5">
      <c r="A886" s="287"/>
      <c r="B886" s="414" t="s">
        <v>1036</v>
      </c>
      <c r="C886" s="415" t="s">
        <v>1024</v>
      </c>
      <c r="D886" s="415" t="s">
        <v>1034</v>
      </c>
      <c r="E886" s="416">
        <v>2022</v>
      </c>
      <c r="F886" s="292" t="s">
        <v>1037</v>
      </c>
      <c r="G886" s="292">
        <v>300</v>
      </c>
      <c r="H886" s="292">
        <v>285</v>
      </c>
      <c r="I886" s="292">
        <v>15</v>
      </c>
      <c r="J886" s="292"/>
      <c r="K886" s="294">
        <v>300</v>
      </c>
      <c r="L886" s="294">
        <v>285</v>
      </c>
      <c r="M886" s="983">
        <v>15</v>
      </c>
      <c r="N886" s="295"/>
      <c r="O886" s="296">
        <v>202</v>
      </c>
      <c r="P886" s="296">
        <v>202</v>
      </c>
      <c r="Q886" s="295"/>
      <c r="R886" s="295"/>
      <c r="S886" s="295">
        <f t="shared" si="416"/>
        <v>83</v>
      </c>
      <c r="T886" s="295">
        <v>83</v>
      </c>
      <c r="U886" s="295"/>
      <c r="V886" s="295"/>
      <c r="W886" s="295">
        <f t="shared" si="417"/>
        <v>0</v>
      </c>
      <c r="X886" s="295"/>
      <c r="Y886" s="295"/>
      <c r="Z886" s="295"/>
      <c r="AA886" s="295">
        <f t="shared" si="418"/>
        <v>0</v>
      </c>
      <c r="AB886" s="295"/>
      <c r="AC886" s="295"/>
      <c r="AD886" s="295"/>
      <c r="AE886" s="295">
        <f t="shared" si="419"/>
        <v>202</v>
      </c>
      <c r="AF886" s="295">
        <v>202</v>
      </c>
      <c r="AG886" s="295"/>
      <c r="AH886" s="295"/>
      <c r="AI886" s="295">
        <f t="shared" si="420"/>
        <v>83</v>
      </c>
      <c r="AJ886" s="295">
        <v>83</v>
      </c>
      <c r="AK886" s="295"/>
      <c r="AL886" s="295"/>
      <c r="AM886" s="295">
        <f t="shared" si="421"/>
        <v>285</v>
      </c>
      <c r="AN886" s="295">
        <v>285</v>
      </c>
      <c r="AO886" s="295"/>
      <c r="AP886" s="295"/>
      <c r="AQ886" s="295">
        <f t="shared" si="422"/>
        <v>15</v>
      </c>
      <c r="AR886" s="295">
        <v>0</v>
      </c>
      <c r="AS886" s="295"/>
      <c r="AT886" s="295">
        <v>15</v>
      </c>
      <c r="AU886" s="295"/>
      <c r="AV886" s="295">
        <f t="shared" si="423"/>
        <v>15</v>
      </c>
      <c r="AW886" s="295">
        <v>0</v>
      </c>
      <c r="AX886" s="295"/>
      <c r="AY886" s="295">
        <v>15</v>
      </c>
      <c r="AZ886" s="295"/>
      <c r="BA886" s="297"/>
      <c r="BB886" s="297"/>
      <c r="BC886" s="297"/>
      <c r="BD886" s="210">
        <f t="shared" si="444"/>
        <v>0</v>
      </c>
      <c r="BE886" s="908">
        <f t="shared" si="442"/>
        <v>202</v>
      </c>
      <c r="BF886" s="298">
        <v>2022</v>
      </c>
      <c r="BG886" s="298" t="s">
        <v>2324</v>
      </c>
      <c r="BH886" s="298" t="s">
        <v>2327</v>
      </c>
      <c r="BI886" s="299"/>
      <c r="BJ886" s="460"/>
      <c r="BK886" s="460"/>
      <c r="BL886" s="460"/>
      <c r="BM886" s="460"/>
      <c r="BN886" s="460"/>
    </row>
    <row r="887" spans="1:66" s="216" customFormat="1" ht="31.5">
      <c r="A887" s="476"/>
      <c r="B887" s="414" t="s">
        <v>1038</v>
      </c>
      <c r="C887" s="415" t="s">
        <v>1024</v>
      </c>
      <c r="D887" s="415" t="s">
        <v>1034</v>
      </c>
      <c r="E887" s="416">
        <v>2022</v>
      </c>
      <c r="F887" s="292" t="s">
        <v>1039</v>
      </c>
      <c r="G887" s="292">
        <v>300</v>
      </c>
      <c r="H887" s="292">
        <v>285</v>
      </c>
      <c r="I887" s="292">
        <v>11</v>
      </c>
      <c r="J887" s="292">
        <v>4</v>
      </c>
      <c r="K887" s="294">
        <v>296</v>
      </c>
      <c r="L887" s="294">
        <v>285</v>
      </c>
      <c r="M887" s="1022">
        <v>200</v>
      </c>
      <c r="N887" s="293"/>
      <c r="O887" s="296"/>
      <c r="P887" s="296"/>
      <c r="Q887" s="293"/>
      <c r="R887" s="293"/>
      <c r="S887" s="295">
        <f t="shared" si="416"/>
        <v>85</v>
      </c>
      <c r="T887" s="293">
        <v>85</v>
      </c>
      <c r="U887" s="293"/>
      <c r="V887" s="293"/>
      <c r="W887" s="295">
        <f t="shared" si="417"/>
        <v>0</v>
      </c>
      <c r="X887" s="293"/>
      <c r="Y887" s="293"/>
      <c r="Z887" s="293"/>
      <c r="AA887" s="295">
        <f t="shared" si="418"/>
        <v>79</v>
      </c>
      <c r="AB887" s="293">
        <v>79</v>
      </c>
      <c r="AC887" s="293"/>
      <c r="AD887" s="293"/>
      <c r="AE887" s="295">
        <f t="shared" si="419"/>
        <v>0</v>
      </c>
      <c r="AF887" s="293"/>
      <c r="AG887" s="293"/>
      <c r="AH887" s="293"/>
      <c r="AI887" s="295">
        <f t="shared" si="420"/>
        <v>85</v>
      </c>
      <c r="AJ887" s="295">
        <v>85</v>
      </c>
      <c r="AK887" s="293"/>
      <c r="AL887" s="293"/>
      <c r="AM887" s="295">
        <f t="shared" si="421"/>
        <v>285</v>
      </c>
      <c r="AN887" s="293">
        <v>285</v>
      </c>
      <c r="AO887" s="293"/>
      <c r="AP887" s="293"/>
      <c r="AQ887" s="295">
        <f t="shared" si="422"/>
        <v>11</v>
      </c>
      <c r="AR887" s="295">
        <v>0</v>
      </c>
      <c r="AS887" s="295"/>
      <c r="AT887" s="295">
        <v>11</v>
      </c>
      <c r="AU887" s="293"/>
      <c r="AV887" s="295">
        <f t="shared" si="423"/>
        <v>11</v>
      </c>
      <c r="AW887" s="295">
        <v>0</v>
      </c>
      <c r="AX887" s="293"/>
      <c r="AY887" s="295">
        <v>11</v>
      </c>
      <c r="AZ887" s="293"/>
      <c r="BA887" s="257"/>
      <c r="BB887" s="257"/>
      <c r="BC887" s="257"/>
      <c r="BD887" s="210">
        <f t="shared" si="444"/>
        <v>0</v>
      </c>
      <c r="BE887" s="946">
        <f t="shared" si="442"/>
        <v>200</v>
      </c>
      <c r="BF887" s="298">
        <v>2022</v>
      </c>
      <c r="BG887" s="298" t="s">
        <v>2324</v>
      </c>
      <c r="BH887" s="298" t="s">
        <v>2327</v>
      </c>
      <c r="BI887" s="325"/>
      <c r="BJ887" s="460"/>
      <c r="BK887" s="460"/>
      <c r="BL887" s="460"/>
      <c r="BM887" s="460"/>
      <c r="BN887" s="460"/>
    </row>
    <row r="888" spans="1:66" s="665" customFormat="1" ht="30">
      <c r="A888" s="585"/>
      <c r="B888" s="660" t="s">
        <v>1040</v>
      </c>
      <c r="C888" s="661" t="s">
        <v>828</v>
      </c>
      <c r="D888" s="661" t="s">
        <v>1041</v>
      </c>
      <c r="E888" s="662">
        <v>2023</v>
      </c>
      <c r="F888" s="663" t="s">
        <v>1042</v>
      </c>
      <c r="G888" s="663">
        <v>300</v>
      </c>
      <c r="H888" s="663">
        <v>285</v>
      </c>
      <c r="I888" s="663">
        <v>15</v>
      </c>
      <c r="J888" s="663"/>
      <c r="K888" s="589">
        <v>300</v>
      </c>
      <c r="L888" s="589">
        <v>285</v>
      </c>
      <c r="M888" s="994">
        <v>300</v>
      </c>
      <c r="N888" s="590">
        <v>300</v>
      </c>
      <c r="O888" s="591"/>
      <c r="P888" s="591"/>
      <c r="Q888" s="590"/>
      <c r="R888" s="590"/>
      <c r="S888" s="590">
        <f t="shared" si="416"/>
        <v>285</v>
      </c>
      <c r="T888" s="590">
        <v>285</v>
      </c>
      <c r="U888" s="590"/>
      <c r="V888" s="590"/>
      <c r="W888" s="590">
        <f t="shared" si="417"/>
        <v>0</v>
      </c>
      <c r="X888" s="590"/>
      <c r="Y888" s="590"/>
      <c r="Z888" s="590"/>
      <c r="AA888" s="590">
        <f t="shared" si="418"/>
        <v>285</v>
      </c>
      <c r="AB888" s="590">
        <v>285</v>
      </c>
      <c r="AC888" s="590"/>
      <c r="AD888" s="590"/>
      <c r="AE888" s="590">
        <f t="shared" si="419"/>
        <v>0</v>
      </c>
      <c r="AF888" s="590"/>
      <c r="AG888" s="590"/>
      <c r="AH888" s="590"/>
      <c r="AI888" s="590">
        <f t="shared" si="420"/>
        <v>285</v>
      </c>
      <c r="AJ888" s="590">
        <v>285</v>
      </c>
      <c r="AK888" s="590"/>
      <c r="AL888" s="590"/>
      <c r="AM888" s="590">
        <f t="shared" si="421"/>
        <v>285</v>
      </c>
      <c r="AN888" s="590">
        <v>285</v>
      </c>
      <c r="AO888" s="590"/>
      <c r="AP888" s="590"/>
      <c r="AQ888" s="590">
        <f t="shared" si="422"/>
        <v>15</v>
      </c>
      <c r="AR888" s="590">
        <v>0</v>
      </c>
      <c r="AS888" s="590"/>
      <c r="AT888" s="590">
        <v>15</v>
      </c>
      <c r="AU888" s="590"/>
      <c r="AV888" s="590">
        <f t="shared" si="423"/>
        <v>15</v>
      </c>
      <c r="AW888" s="590">
        <v>0</v>
      </c>
      <c r="AX888" s="590"/>
      <c r="AY888" s="590">
        <v>15</v>
      </c>
      <c r="AZ888" s="590"/>
      <c r="BA888" s="592"/>
      <c r="BB888" s="592"/>
      <c r="BC888" s="592"/>
      <c r="BD888" s="592"/>
      <c r="BE888" s="922">
        <f t="shared" si="442"/>
        <v>0</v>
      </c>
      <c r="BF888" s="593">
        <v>2023</v>
      </c>
      <c r="BG888" s="593" t="s">
        <v>2324</v>
      </c>
      <c r="BH888" s="593" t="s">
        <v>2327</v>
      </c>
      <c r="BI888" s="594"/>
      <c r="BJ888" s="664"/>
      <c r="BK888" s="664"/>
      <c r="BL888" s="664"/>
      <c r="BM888" s="664"/>
      <c r="BN888" s="664"/>
    </row>
    <row r="889" spans="1:66" s="665" customFormat="1" ht="30">
      <c r="A889" s="585"/>
      <c r="B889" s="660" t="s">
        <v>1043</v>
      </c>
      <c r="C889" s="661" t="s">
        <v>849</v>
      </c>
      <c r="D889" s="661" t="s">
        <v>1041</v>
      </c>
      <c r="E889" s="662">
        <v>2023</v>
      </c>
      <c r="F889" s="663" t="s">
        <v>1044</v>
      </c>
      <c r="G889" s="663">
        <v>300</v>
      </c>
      <c r="H889" s="663">
        <v>285</v>
      </c>
      <c r="I889" s="663">
        <v>15</v>
      </c>
      <c r="J889" s="663"/>
      <c r="K889" s="589">
        <v>300</v>
      </c>
      <c r="L889" s="589">
        <v>285</v>
      </c>
      <c r="M889" s="994">
        <v>300</v>
      </c>
      <c r="N889" s="590">
        <v>300</v>
      </c>
      <c r="O889" s="591"/>
      <c r="P889" s="591"/>
      <c r="Q889" s="590"/>
      <c r="R889" s="590"/>
      <c r="S889" s="590">
        <f t="shared" si="416"/>
        <v>273</v>
      </c>
      <c r="T889" s="590">
        <v>273</v>
      </c>
      <c r="U889" s="590"/>
      <c r="V889" s="590"/>
      <c r="W889" s="590">
        <f t="shared" si="417"/>
        <v>0</v>
      </c>
      <c r="X889" s="590"/>
      <c r="Y889" s="590"/>
      <c r="Z889" s="590"/>
      <c r="AA889" s="590">
        <f t="shared" si="418"/>
        <v>273</v>
      </c>
      <c r="AB889" s="590">
        <v>273</v>
      </c>
      <c r="AC889" s="590"/>
      <c r="AD889" s="590"/>
      <c r="AE889" s="590">
        <f t="shared" si="419"/>
        <v>0</v>
      </c>
      <c r="AF889" s="590"/>
      <c r="AG889" s="590"/>
      <c r="AH889" s="590"/>
      <c r="AI889" s="590">
        <f t="shared" si="420"/>
        <v>273</v>
      </c>
      <c r="AJ889" s="590">
        <v>273</v>
      </c>
      <c r="AK889" s="590"/>
      <c r="AL889" s="590"/>
      <c r="AM889" s="590">
        <f t="shared" si="421"/>
        <v>273</v>
      </c>
      <c r="AN889" s="590">
        <v>273</v>
      </c>
      <c r="AO889" s="590"/>
      <c r="AP889" s="590"/>
      <c r="AQ889" s="590">
        <f t="shared" si="422"/>
        <v>27</v>
      </c>
      <c r="AR889" s="590">
        <v>12</v>
      </c>
      <c r="AS889" s="590"/>
      <c r="AT889" s="590">
        <v>15</v>
      </c>
      <c r="AU889" s="590"/>
      <c r="AV889" s="590">
        <f t="shared" si="423"/>
        <v>27</v>
      </c>
      <c r="AW889" s="590">
        <v>12</v>
      </c>
      <c r="AX889" s="590"/>
      <c r="AY889" s="590">
        <v>15</v>
      </c>
      <c r="AZ889" s="590"/>
      <c r="BA889" s="592"/>
      <c r="BB889" s="592"/>
      <c r="BC889" s="592"/>
      <c r="BD889" s="592"/>
      <c r="BE889" s="922">
        <f t="shared" si="442"/>
        <v>0</v>
      </c>
      <c r="BF889" s="593">
        <v>2023</v>
      </c>
      <c r="BG889" s="593" t="s">
        <v>2324</v>
      </c>
      <c r="BH889" s="593" t="s">
        <v>2327</v>
      </c>
      <c r="BI889" s="594"/>
      <c r="BJ889" s="664"/>
      <c r="BK889" s="664"/>
      <c r="BL889" s="664"/>
      <c r="BM889" s="664"/>
      <c r="BN889" s="664"/>
    </row>
    <row r="890" spans="1:66" s="729" customFormat="1" ht="31.5" hidden="1">
      <c r="A890" s="846"/>
      <c r="B890" s="77" t="s">
        <v>1045</v>
      </c>
      <c r="C890" s="871" t="s">
        <v>845</v>
      </c>
      <c r="D890" s="848"/>
      <c r="E890" s="849"/>
      <c r="F890" s="850"/>
      <c r="G890" s="850">
        <v>300</v>
      </c>
      <c r="H890" s="850">
        <v>285</v>
      </c>
      <c r="I890" s="850">
        <v>15</v>
      </c>
      <c r="J890" s="850"/>
      <c r="K890" s="783">
        <v>300</v>
      </c>
      <c r="L890" s="850">
        <v>285</v>
      </c>
      <c r="M890" s="1031"/>
      <c r="N890" s="815"/>
      <c r="O890" s="811"/>
      <c r="P890" s="811"/>
      <c r="Q890" s="815"/>
      <c r="R890" s="815"/>
      <c r="S890" s="815">
        <f t="shared" si="416"/>
        <v>0</v>
      </c>
      <c r="T890" s="815"/>
      <c r="U890" s="815"/>
      <c r="V890" s="815"/>
      <c r="W890" s="815">
        <f t="shared" si="417"/>
        <v>0</v>
      </c>
      <c r="X890" s="815"/>
      <c r="Y890" s="815"/>
      <c r="Z890" s="815"/>
      <c r="AA890" s="815">
        <f t="shared" si="418"/>
        <v>0</v>
      </c>
      <c r="AB890" s="815"/>
      <c r="AC890" s="815"/>
      <c r="AD890" s="815"/>
      <c r="AE890" s="815">
        <f t="shared" si="419"/>
        <v>0</v>
      </c>
      <c r="AF890" s="815"/>
      <c r="AG890" s="815"/>
      <c r="AH890" s="815"/>
      <c r="AI890" s="815">
        <f t="shared" si="420"/>
        <v>0</v>
      </c>
      <c r="AJ890" s="815"/>
      <c r="AK890" s="815"/>
      <c r="AL890" s="815"/>
      <c r="AM890" s="815">
        <f t="shared" si="421"/>
        <v>0</v>
      </c>
      <c r="AN890" s="815"/>
      <c r="AO890" s="815"/>
      <c r="AP890" s="815"/>
      <c r="AQ890" s="803">
        <f t="shared" si="422"/>
        <v>300</v>
      </c>
      <c r="AR890" s="815">
        <v>285</v>
      </c>
      <c r="AS890" s="815"/>
      <c r="AT890" s="815">
        <v>15</v>
      </c>
      <c r="AU890" s="815"/>
      <c r="AV890" s="803">
        <f t="shared" si="423"/>
        <v>263</v>
      </c>
      <c r="AW890" s="815">
        <v>248</v>
      </c>
      <c r="AX890" s="815"/>
      <c r="AY890" s="815">
        <v>15</v>
      </c>
      <c r="AZ890" s="815"/>
      <c r="BA890" s="736"/>
      <c r="BB890" s="736"/>
      <c r="BC890" s="736"/>
      <c r="BD890" s="736"/>
      <c r="BE890" s="950">
        <f t="shared" si="442"/>
        <v>0</v>
      </c>
      <c r="BF890" s="807">
        <v>2024</v>
      </c>
      <c r="BG890" s="807" t="s">
        <v>2323</v>
      </c>
      <c r="BH890" s="807" t="s">
        <v>2327</v>
      </c>
      <c r="BI890" s="814"/>
      <c r="BJ890" s="853"/>
      <c r="BK890" s="853"/>
      <c r="BL890" s="853"/>
      <c r="BM890" s="853"/>
      <c r="BN890" s="853"/>
    </row>
    <row r="891" spans="1:66" s="729" customFormat="1" ht="31.5" hidden="1">
      <c r="A891" s="810"/>
      <c r="B891" s="77" t="s">
        <v>1046</v>
      </c>
      <c r="C891" s="871" t="s">
        <v>840</v>
      </c>
      <c r="D891" s="848"/>
      <c r="E891" s="849"/>
      <c r="F891" s="850"/>
      <c r="G891" s="850">
        <v>300</v>
      </c>
      <c r="H891" s="850">
        <v>285</v>
      </c>
      <c r="I891" s="850">
        <v>15</v>
      </c>
      <c r="J891" s="850"/>
      <c r="K891" s="783">
        <v>300</v>
      </c>
      <c r="L891" s="850">
        <v>285</v>
      </c>
      <c r="M891" s="995"/>
      <c r="N891" s="803"/>
      <c r="O891" s="811"/>
      <c r="P891" s="811"/>
      <c r="Q891" s="803"/>
      <c r="R891" s="803"/>
      <c r="S891" s="803">
        <f t="shared" si="416"/>
        <v>0</v>
      </c>
      <c r="T891" s="803"/>
      <c r="U891" s="803"/>
      <c r="V891" s="803"/>
      <c r="W891" s="803">
        <f t="shared" si="417"/>
        <v>0</v>
      </c>
      <c r="X891" s="803"/>
      <c r="Y891" s="803"/>
      <c r="Z891" s="803"/>
      <c r="AA891" s="803">
        <f t="shared" si="418"/>
        <v>0</v>
      </c>
      <c r="AB891" s="803"/>
      <c r="AC891" s="803"/>
      <c r="AD891" s="803"/>
      <c r="AE891" s="803">
        <f t="shared" si="419"/>
        <v>0</v>
      </c>
      <c r="AF891" s="803"/>
      <c r="AG891" s="803"/>
      <c r="AH891" s="803"/>
      <c r="AI891" s="803">
        <f t="shared" si="420"/>
        <v>0</v>
      </c>
      <c r="AJ891" s="803"/>
      <c r="AK891" s="803"/>
      <c r="AL891" s="803"/>
      <c r="AM891" s="803">
        <f t="shared" si="421"/>
        <v>0</v>
      </c>
      <c r="AN891" s="803"/>
      <c r="AO891" s="803"/>
      <c r="AP891" s="803"/>
      <c r="AQ891" s="803">
        <f t="shared" si="422"/>
        <v>300</v>
      </c>
      <c r="AR891" s="815">
        <v>285</v>
      </c>
      <c r="AS891" s="815"/>
      <c r="AT891" s="815">
        <v>15</v>
      </c>
      <c r="AU891" s="803"/>
      <c r="AV891" s="803">
        <f t="shared" si="423"/>
        <v>0</v>
      </c>
      <c r="AW891" s="803"/>
      <c r="AX891" s="803"/>
      <c r="AY891" s="803"/>
      <c r="AZ891" s="803"/>
      <c r="BA891" s="812"/>
      <c r="BB891" s="812"/>
      <c r="BC891" s="812"/>
      <c r="BD891" s="812"/>
      <c r="BE891" s="924">
        <f t="shared" si="442"/>
        <v>0</v>
      </c>
      <c r="BF891" s="807">
        <v>2024</v>
      </c>
      <c r="BG891" s="807" t="s">
        <v>2323</v>
      </c>
      <c r="BH891" s="807" t="s">
        <v>2327</v>
      </c>
      <c r="BI891" s="860"/>
      <c r="BJ891" s="853"/>
      <c r="BK891" s="853"/>
      <c r="BL891" s="853"/>
      <c r="BM891" s="853"/>
      <c r="BN891" s="853"/>
    </row>
    <row r="892" spans="1:66" s="729" customFormat="1" ht="31.5" hidden="1">
      <c r="A892" s="810"/>
      <c r="B892" s="77" t="s">
        <v>1047</v>
      </c>
      <c r="C892" s="871" t="s">
        <v>832</v>
      </c>
      <c r="D892" s="848"/>
      <c r="E892" s="849"/>
      <c r="F892" s="850"/>
      <c r="G892" s="850">
        <v>300</v>
      </c>
      <c r="H892" s="850">
        <v>285</v>
      </c>
      <c r="I892" s="850">
        <v>15</v>
      </c>
      <c r="J892" s="850"/>
      <c r="K892" s="783">
        <v>300</v>
      </c>
      <c r="L892" s="850">
        <v>285</v>
      </c>
      <c r="M892" s="995"/>
      <c r="N892" s="803"/>
      <c r="O892" s="811"/>
      <c r="P892" s="811"/>
      <c r="Q892" s="803"/>
      <c r="R892" s="803"/>
      <c r="S892" s="803">
        <f t="shared" si="416"/>
        <v>0</v>
      </c>
      <c r="T892" s="803"/>
      <c r="U892" s="803"/>
      <c r="V892" s="803"/>
      <c r="W892" s="803">
        <f t="shared" si="417"/>
        <v>0</v>
      </c>
      <c r="X892" s="803"/>
      <c r="Y892" s="803"/>
      <c r="Z892" s="803"/>
      <c r="AA892" s="803">
        <f t="shared" si="418"/>
        <v>0</v>
      </c>
      <c r="AB892" s="803"/>
      <c r="AC892" s="803"/>
      <c r="AD892" s="803"/>
      <c r="AE892" s="803">
        <f t="shared" si="419"/>
        <v>0</v>
      </c>
      <c r="AF892" s="803"/>
      <c r="AG892" s="803"/>
      <c r="AH892" s="803"/>
      <c r="AI892" s="803">
        <f t="shared" si="420"/>
        <v>0</v>
      </c>
      <c r="AJ892" s="803"/>
      <c r="AK892" s="803"/>
      <c r="AL892" s="803"/>
      <c r="AM892" s="803">
        <f t="shared" si="421"/>
        <v>0</v>
      </c>
      <c r="AN892" s="803"/>
      <c r="AO892" s="803"/>
      <c r="AP892" s="803"/>
      <c r="AQ892" s="803">
        <f t="shared" si="422"/>
        <v>300</v>
      </c>
      <c r="AR892" s="815">
        <v>285</v>
      </c>
      <c r="AS892" s="815"/>
      <c r="AT892" s="815">
        <v>15</v>
      </c>
      <c r="AU892" s="803"/>
      <c r="AV892" s="803">
        <f t="shared" si="423"/>
        <v>263</v>
      </c>
      <c r="AW892" s="803">
        <v>248</v>
      </c>
      <c r="AX892" s="803"/>
      <c r="AY892" s="803">
        <v>15</v>
      </c>
      <c r="AZ892" s="803"/>
      <c r="BA892" s="812"/>
      <c r="BB892" s="812"/>
      <c r="BC892" s="812"/>
      <c r="BD892" s="812"/>
      <c r="BE892" s="924">
        <f t="shared" si="442"/>
        <v>0</v>
      </c>
      <c r="BF892" s="807">
        <v>2024</v>
      </c>
      <c r="BG892" s="807" t="s">
        <v>2323</v>
      </c>
      <c r="BH892" s="807" t="s">
        <v>2327</v>
      </c>
      <c r="BI892" s="860"/>
      <c r="BJ892" s="853"/>
      <c r="BK892" s="853"/>
      <c r="BL892" s="853"/>
      <c r="BM892" s="853"/>
      <c r="BN892" s="853"/>
    </row>
    <row r="893" spans="1:66" s="729" customFormat="1" ht="31.5" hidden="1">
      <c r="A893" s="810"/>
      <c r="B893" s="77" t="s">
        <v>1048</v>
      </c>
      <c r="C893" s="871" t="s">
        <v>820</v>
      </c>
      <c r="D893" s="848"/>
      <c r="E893" s="849"/>
      <c r="F893" s="850"/>
      <c r="G893" s="850">
        <v>300</v>
      </c>
      <c r="H893" s="850">
        <v>285</v>
      </c>
      <c r="I893" s="850">
        <v>15</v>
      </c>
      <c r="J893" s="850"/>
      <c r="K893" s="783">
        <v>300</v>
      </c>
      <c r="L893" s="850">
        <v>285</v>
      </c>
      <c r="M893" s="995"/>
      <c r="N893" s="803"/>
      <c r="O893" s="811"/>
      <c r="P893" s="811"/>
      <c r="Q893" s="803"/>
      <c r="R893" s="803"/>
      <c r="S893" s="803">
        <f t="shared" si="416"/>
        <v>0</v>
      </c>
      <c r="T893" s="803"/>
      <c r="U893" s="803"/>
      <c r="V893" s="803"/>
      <c r="W893" s="803">
        <f t="shared" si="417"/>
        <v>0</v>
      </c>
      <c r="X893" s="803"/>
      <c r="Y893" s="803"/>
      <c r="Z893" s="803"/>
      <c r="AA893" s="803">
        <f t="shared" si="418"/>
        <v>0</v>
      </c>
      <c r="AB893" s="803"/>
      <c r="AC893" s="803"/>
      <c r="AD893" s="803"/>
      <c r="AE893" s="803">
        <f t="shared" si="419"/>
        <v>0</v>
      </c>
      <c r="AF893" s="803"/>
      <c r="AG893" s="803"/>
      <c r="AH893" s="803"/>
      <c r="AI893" s="803">
        <f t="shared" si="420"/>
        <v>0</v>
      </c>
      <c r="AJ893" s="803"/>
      <c r="AK893" s="803"/>
      <c r="AL893" s="803"/>
      <c r="AM893" s="803">
        <f t="shared" si="421"/>
        <v>0</v>
      </c>
      <c r="AN893" s="803"/>
      <c r="AO893" s="803"/>
      <c r="AP893" s="803"/>
      <c r="AQ893" s="803">
        <f t="shared" si="422"/>
        <v>300</v>
      </c>
      <c r="AR893" s="815">
        <v>285</v>
      </c>
      <c r="AS893" s="815"/>
      <c r="AT893" s="815">
        <v>15</v>
      </c>
      <c r="AU893" s="803"/>
      <c r="AV893" s="803">
        <f t="shared" si="423"/>
        <v>263</v>
      </c>
      <c r="AW893" s="803">
        <v>248</v>
      </c>
      <c r="AX893" s="803"/>
      <c r="AY893" s="803">
        <v>15</v>
      </c>
      <c r="AZ893" s="803"/>
      <c r="BA893" s="812"/>
      <c r="BB893" s="812"/>
      <c r="BC893" s="812"/>
      <c r="BD893" s="812"/>
      <c r="BE893" s="924">
        <f t="shared" si="442"/>
        <v>0</v>
      </c>
      <c r="BF893" s="807">
        <v>2024</v>
      </c>
      <c r="BG893" s="807" t="s">
        <v>2323</v>
      </c>
      <c r="BH893" s="807" t="s">
        <v>2327</v>
      </c>
      <c r="BI893" s="860"/>
      <c r="BJ893" s="853"/>
      <c r="BK893" s="853"/>
      <c r="BL893" s="853"/>
      <c r="BM893" s="853"/>
      <c r="BN893" s="853"/>
    </row>
    <row r="894" spans="1:66" s="729" customFormat="1" ht="31.5" hidden="1">
      <c r="A894" s="846"/>
      <c r="B894" s="77" t="s">
        <v>1049</v>
      </c>
      <c r="C894" s="871" t="s">
        <v>828</v>
      </c>
      <c r="D894" s="848"/>
      <c r="E894" s="849"/>
      <c r="F894" s="850"/>
      <c r="G894" s="850">
        <v>300</v>
      </c>
      <c r="H894" s="850">
        <v>286</v>
      </c>
      <c r="I894" s="850">
        <v>14</v>
      </c>
      <c r="J894" s="850"/>
      <c r="K894" s="783">
        <v>300</v>
      </c>
      <c r="L894" s="850">
        <v>286</v>
      </c>
      <c r="M894" s="1031"/>
      <c r="N894" s="815"/>
      <c r="O894" s="811"/>
      <c r="P894" s="811"/>
      <c r="Q894" s="815"/>
      <c r="R894" s="815"/>
      <c r="S894" s="815">
        <f t="shared" si="416"/>
        <v>0</v>
      </c>
      <c r="T894" s="815"/>
      <c r="U894" s="815"/>
      <c r="V894" s="815"/>
      <c r="W894" s="815">
        <f t="shared" si="417"/>
        <v>0</v>
      </c>
      <c r="X894" s="815"/>
      <c r="Y894" s="815"/>
      <c r="Z894" s="815"/>
      <c r="AA894" s="815">
        <f t="shared" si="418"/>
        <v>0</v>
      </c>
      <c r="AB894" s="815"/>
      <c r="AC894" s="815"/>
      <c r="AD894" s="815"/>
      <c r="AE894" s="815">
        <f t="shared" si="419"/>
        <v>0</v>
      </c>
      <c r="AF894" s="815"/>
      <c r="AG894" s="815"/>
      <c r="AH894" s="815"/>
      <c r="AI894" s="815">
        <f t="shared" si="420"/>
        <v>0</v>
      </c>
      <c r="AJ894" s="815"/>
      <c r="AK894" s="815"/>
      <c r="AL894" s="815"/>
      <c r="AM894" s="815">
        <f t="shared" si="421"/>
        <v>0</v>
      </c>
      <c r="AN894" s="815"/>
      <c r="AO894" s="815"/>
      <c r="AP894" s="815"/>
      <c r="AQ894" s="803">
        <f t="shared" si="422"/>
        <v>300</v>
      </c>
      <c r="AR894" s="815">
        <v>286</v>
      </c>
      <c r="AS894" s="815"/>
      <c r="AT894" s="815">
        <v>14</v>
      </c>
      <c r="AU894" s="815"/>
      <c r="AV894" s="803">
        <f t="shared" si="423"/>
        <v>263</v>
      </c>
      <c r="AW894" s="815">
        <v>248</v>
      </c>
      <c r="AX894" s="815"/>
      <c r="AY894" s="815">
        <v>15</v>
      </c>
      <c r="AZ894" s="815"/>
      <c r="BA894" s="736"/>
      <c r="BB894" s="736"/>
      <c r="BC894" s="736"/>
      <c r="BD894" s="736"/>
      <c r="BE894" s="950">
        <f t="shared" si="442"/>
        <v>0</v>
      </c>
      <c r="BF894" s="807">
        <v>2024</v>
      </c>
      <c r="BG894" s="807" t="s">
        <v>2323</v>
      </c>
      <c r="BH894" s="807" t="s">
        <v>2327</v>
      </c>
      <c r="BI894" s="814"/>
      <c r="BJ894" s="853"/>
      <c r="BK894" s="853"/>
      <c r="BL894" s="853"/>
      <c r="BM894" s="853"/>
      <c r="BN894" s="853"/>
    </row>
    <row r="895" spans="1:66" s="729" customFormat="1" ht="31.5" hidden="1">
      <c r="A895" s="810"/>
      <c r="B895" s="77" t="s">
        <v>1050</v>
      </c>
      <c r="C895" s="871" t="s">
        <v>866</v>
      </c>
      <c r="D895" s="848"/>
      <c r="E895" s="849"/>
      <c r="F895" s="850"/>
      <c r="G895" s="850">
        <v>300</v>
      </c>
      <c r="H895" s="850">
        <v>285</v>
      </c>
      <c r="I895" s="850">
        <v>15</v>
      </c>
      <c r="J895" s="850"/>
      <c r="K895" s="783">
        <v>300</v>
      </c>
      <c r="L895" s="850">
        <v>285</v>
      </c>
      <c r="M895" s="995"/>
      <c r="N895" s="803"/>
      <c r="O895" s="811"/>
      <c r="P895" s="811"/>
      <c r="Q895" s="803"/>
      <c r="R895" s="803"/>
      <c r="S895" s="803">
        <f t="shared" si="416"/>
        <v>0</v>
      </c>
      <c r="T895" s="803"/>
      <c r="U895" s="803"/>
      <c r="V895" s="803"/>
      <c r="W895" s="803">
        <f t="shared" si="417"/>
        <v>0</v>
      </c>
      <c r="X895" s="803"/>
      <c r="Y895" s="803"/>
      <c r="Z895" s="803"/>
      <c r="AA895" s="803">
        <f t="shared" si="418"/>
        <v>0</v>
      </c>
      <c r="AB895" s="803"/>
      <c r="AC895" s="803"/>
      <c r="AD895" s="803"/>
      <c r="AE895" s="803">
        <f t="shared" si="419"/>
        <v>0</v>
      </c>
      <c r="AF895" s="803"/>
      <c r="AG895" s="803"/>
      <c r="AH895" s="803"/>
      <c r="AI895" s="803">
        <f t="shared" si="420"/>
        <v>0</v>
      </c>
      <c r="AJ895" s="803"/>
      <c r="AK895" s="803"/>
      <c r="AL895" s="803"/>
      <c r="AM895" s="803">
        <f t="shared" si="421"/>
        <v>0</v>
      </c>
      <c r="AN895" s="803"/>
      <c r="AO895" s="803"/>
      <c r="AP895" s="803"/>
      <c r="AQ895" s="803">
        <f t="shared" si="422"/>
        <v>300</v>
      </c>
      <c r="AR895" s="815">
        <v>285</v>
      </c>
      <c r="AS895" s="815"/>
      <c r="AT895" s="815">
        <v>15</v>
      </c>
      <c r="AU895" s="803"/>
      <c r="AV895" s="803">
        <f t="shared" si="423"/>
        <v>0</v>
      </c>
      <c r="AW895" s="803"/>
      <c r="AX895" s="803"/>
      <c r="AY895" s="803"/>
      <c r="AZ895" s="803"/>
      <c r="BA895" s="812"/>
      <c r="BB895" s="812"/>
      <c r="BC895" s="812"/>
      <c r="BD895" s="812"/>
      <c r="BE895" s="924">
        <f t="shared" si="442"/>
        <v>0</v>
      </c>
      <c r="BF895" s="807">
        <v>2024</v>
      </c>
      <c r="BG895" s="807" t="s">
        <v>2323</v>
      </c>
      <c r="BH895" s="807" t="s">
        <v>2327</v>
      </c>
      <c r="BI895" s="860"/>
      <c r="BJ895" s="853"/>
      <c r="BK895" s="853"/>
      <c r="BL895" s="853"/>
      <c r="BM895" s="853"/>
      <c r="BN895" s="853"/>
    </row>
    <row r="896" spans="1:66" s="729" customFormat="1" ht="31.5" hidden="1">
      <c r="A896" s="810"/>
      <c r="B896" s="77" t="s">
        <v>1051</v>
      </c>
      <c r="C896" s="871" t="s">
        <v>845</v>
      </c>
      <c r="D896" s="848"/>
      <c r="E896" s="849"/>
      <c r="F896" s="850"/>
      <c r="G896" s="850">
        <v>300</v>
      </c>
      <c r="H896" s="850">
        <v>285</v>
      </c>
      <c r="I896" s="850">
        <v>15</v>
      </c>
      <c r="J896" s="850"/>
      <c r="K896" s="783">
        <v>300</v>
      </c>
      <c r="L896" s="850">
        <v>285</v>
      </c>
      <c r="M896" s="995"/>
      <c r="N896" s="803"/>
      <c r="O896" s="811"/>
      <c r="P896" s="811"/>
      <c r="Q896" s="803"/>
      <c r="R896" s="803"/>
      <c r="S896" s="803">
        <f t="shared" si="416"/>
        <v>0</v>
      </c>
      <c r="T896" s="803"/>
      <c r="U896" s="803"/>
      <c r="V896" s="803"/>
      <c r="W896" s="803">
        <f t="shared" si="417"/>
        <v>0</v>
      </c>
      <c r="X896" s="803"/>
      <c r="Y896" s="803"/>
      <c r="Z896" s="803"/>
      <c r="AA896" s="803">
        <f t="shared" si="418"/>
        <v>0</v>
      </c>
      <c r="AB896" s="803"/>
      <c r="AC896" s="803"/>
      <c r="AD896" s="803"/>
      <c r="AE896" s="803">
        <f t="shared" si="419"/>
        <v>0</v>
      </c>
      <c r="AF896" s="803"/>
      <c r="AG896" s="803"/>
      <c r="AH896" s="803"/>
      <c r="AI896" s="803">
        <f t="shared" si="420"/>
        <v>0</v>
      </c>
      <c r="AJ896" s="803"/>
      <c r="AK896" s="803"/>
      <c r="AL896" s="803"/>
      <c r="AM896" s="803">
        <f t="shared" si="421"/>
        <v>0</v>
      </c>
      <c r="AN896" s="803"/>
      <c r="AO896" s="803"/>
      <c r="AP896" s="803"/>
      <c r="AQ896" s="803">
        <f t="shared" si="422"/>
        <v>300</v>
      </c>
      <c r="AR896" s="815">
        <v>285</v>
      </c>
      <c r="AS896" s="815"/>
      <c r="AT896" s="815">
        <v>15</v>
      </c>
      <c r="AU896" s="803"/>
      <c r="AV896" s="803">
        <f t="shared" si="423"/>
        <v>0</v>
      </c>
      <c r="AW896" s="803"/>
      <c r="AX896" s="803"/>
      <c r="AY896" s="803"/>
      <c r="AZ896" s="803"/>
      <c r="BA896" s="812"/>
      <c r="BB896" s="812"/>
      <c r="BC896" s="812"/>
      <c r="BD896" s="812"/>
      <c r="BE896" s="924">
        <f t="shared" si="442"/>
        <v>0</v>
      </c>
      <c r="BF896" s="807">
        <v>2024</v>
      </c>
      <c r="BG896" s="807" t="s">
        <v>2323</v>
      </c>
      <c r="BH896" s="807" t="s">
        <v>2327</v>
      </c>
      <c r="BI896" s="860"/>
      <c r="BJ896" s="853"/>
      <c r="BK896" s="853"/>
      <c r="BL896" s="853"/>
      <c r="BM896" s="853"/>
      <c r="BN896" s="853"/>
    </row>
    <row r="897" spans="1:61" s="28" customFormat="1" ht="18.75" hidden="1">
      <c r="A897" s="37" t="s">
        <v>60</v>
      </c>
      <c r="B897" s="48" t="s">
        <v>61</v>
      </c>
      <c r="C897" s="26"/>
      <c r="D897" s="26"/>
      <c r="E897" s="26"/>
      <c r="F897" s="91"/>
      <c r="G897" s="92">
        <f>SUM(G898:G921)</f>
        <v>15370</v>
      </c>
      <c r="H897" s="92">
        <f t="shared" ref="H897:BE897" si="445">SUM(H898:H921)</f>
        <v>14744.665000000001</v>
      </c>
      <c r="I897" s="92">
        <f t="shared" si="445"/>
        <v>106.20400000000001</v>
      </c>
      <c r="J897" s="92">
        <f t="shared" si="445"/>
        <v>459.13099999999997</v>
      </c>
      <c r="K897" s="92">
        <f t="shared" si="445"/>
        <v>6721.2039999999997</v>
      </c>
      <c r="L897" s="92">
        <f t="shared" si="445"/>
        <v>6555</v>
      </c>
      <c r="M897" s="984">
        <f t="shared" si="445"/>
        <v>3705</v>
      </c>
      <c r="N897" s="92">
        <f t="shared" si="445"/>
        <v>2897</v>
      </c>
      <c r="O897" s="92">
        <f t="shared" si="445"/>
        <v>1957.6</v>
      </c>
      <c r="P897" s="92">
        <f t="shared" si="445"/>
        <v>1957.6</v>
      </c>
      <c r="Q897" s="92">
        <f t="shared" si="445"/>
        <v>0</v>
      </c>
      <c r="R897" s="92">
        <f t="shared" si="445"/>
        <v>0</v>
      </c>
      <c r="S897" s="92">
        <f t="shared" si="445"/>
        <v>3844</v>
      </c>
      <c r="T897" s="92">
        <f t="shared" si="445"/>
        <v>3844</v>
      </c>
      <c r="U897" s="92">
        <f t="shared" si="445"/>
        <v>0</v>
      </c>
      <c r="V897" s="92">
        <f t="shared" si="445"/>
        <v>0</v>
      </c>
      <c r="W897" s="92">
        <f t="shared" si="445"/>
        <v>657</v>
      </c>
      <c r="X897" s="92">
        <f t="shared" si="445"/>
        <v>657</v>
      </c>
      <c r="Y897" s="92">
        <f t="shared" si="445"/>
        <v>0</v>
      </c>
      <c r="Z897" s="92">
        <f t="shared" si="445"/>
        <v>0</v>
      </c>
      <c r="AA897" s="92">
        <f t="shared" si="445"/>
        <v>641.96299999999997</v>
      </c>
      <c r="AB897" s="92">
        <f t="shared" si="445"/>
        <v>641.96299999999997</v>
      </c>
      <c r="AC897" s="92">
        <f t="shared" si="445"/>
        <v>0</v>
      </c>
      <c r="AD897" s="92">
        <f t="shared" si="445"/>
        <v>0</v>
      </c>
      <c r="AE897" s="92">
        <f t="shared" si="445"/>
        <v>1957.6</v>
      </c>
      <c r="AF897" s="92">
        <f t="shared" si="445"/>
        <v>1957.6</v>
      </c>
      <c r="AG897" s="92">
        <f t="shared" si="445"/>
        <v>0</v>
      </c>
      <c r="AH897" s="92">
        <f t="shared" si="445"/>
        <v>0</v>
      </c>
      <c r="AI897" s="92">
        <f t="shared" si="445"/>
        <v>3844</v>
      </c>
      <c r="AJ897" s="92">
        <f t="shared" si="445"/>
        <v>3844</v>
      </c>
      <c r="AK897" s="92">
        <f t="shared" si="445"/>
        <v>0</v>
      </c>
      <c r="AL897" s="92">
        <f t="shared" si="445"/>
        <v>0</v>
      </c>
      <c r="AM897" s="92">
        <f t="shared" si="445"/>
        <v>6711</v>
      </c>
      <c r="AN897" s="92">
        <f t="shared" si="445"/>
        <v>6711</v>
      </c>
      <c r="AO897" s="92">
        <f t="shared" si="445"/>
        <v>0</v>
      </c>
      <c r="AP897" s="92">
        <f t="shared" si="445"/>
        <v>0</v>
      </c>
      <c r="AQ897" s="92">
        <f t="shared" si="445"/>
        <v>8034</v>
      </c>
      <c r="AR897" s="92">
        <f t="shared" si="445"/>
        <v>8034</v>
      </c>
      <c r="AS897" s="92">
        <f t="shared" si="445"/>
        <v>0</v>
      </c>
      <c r="AT897" s="92">
        <f t="shared" si="445"/>
        <v>0</v>
      </c>
      <c r="AU897" s="92">
        <f t="shared" si="445"/>
        <v>0</v>
      </c>
      <c r="AV897" s="92">
        <f t="shared" si="445"/>
        <v>6056</v>
      </c>
      <c r="AW897" s="92">
        <f t="shared" si="445"/>
        <v>6056</v>
      </c>
      <c r="AX897" s="92">
        <f t="shared" si="445"/>
        <v>0</v>
      </c>
      <c r="AY897" s="92">
        <f t="shared" si="445"/>
        <v>0</v>
      </c>
      <c r="AZ897" s="92">
        <f t="shared" si="445"/>
        <v>0</v>
      </c>
      <c r="BA897" s="92">
        <f t="shared" si="445"/>
        <v>0</v>
      </c>
      <c r="BB897" s="92">
        <f t="shared" si="445"/>
        <v>0</v>
      </c>
      <c r="BC897" s="92">
        <f t="shared" si="445"/>
        <v>0</v>
      </c>
      <c r="BD897" s="92">
        <f t="shared" si="445"/>
        <v>0</v>
      </c>
      <c r="BE897" s="92">
        <f t="shared" si="445"/>
        <v>2867</v>
      </c>
      <c r="BF897" s="198"/>
      <c r="BG897" s="198"/>
      <c r="BH897" s="198"/>
      <c r="BI897" s="27"/>
    </row>
    <row r="898" spans="1:61" s="488" customFormat="1" ht="31.5" hidden="1">
      <c r="A898" s="311">
        <v>1</v>
      </c>
      <c r="B898" s="324" t="s">
        <v>735</v>
      </c>
      <c r="C898" s="325" t="s">
        <v>736</v>
      </c>
      <c r="D898" s="325" t="s">
        <v>737</v>
      </c>
      <c r="E898" s="325" t="s">
        <v>444</v>
      </c>
      <c r="F898" s="293" t="s">
        <v>738</v>
      </c>
      <c r="G898" s="315">
        <f>H898+I898+J898</f>
        <v>330</v>
      </c>
      <c r="H898" s="317">
        <v>285</v>
      </c>
      <c r="I898" s="316">
        <v>15.602</v>
      </c>
      <c r="J898" s="317">
        <v>29.398</v>
      </c>
      <c r="K898" s="317">
        <v>300.60199999999998</v>
      </c>
      <c r="L898" s="317">
        <v>285</v>
      </c>
      <c r="M898" s="985">
        <v>201</v>
      </c>
      <c r="N898" s="317">
        <v>135</v>
      </c>
      <c r="O898" s="315">
        <f t="shared" ref="O898:O910" si="446">P898+Q898+R898</f>
        <v>0</v>
      </c>
      <c r="P898" s="486"/>
      <c r="Q898" s="486"/>
      <c r="R898" s="486"/>
      <c r="S898" s="315">
        <f t="shared" ref="S898:S953" si="447">SUM(T898:V898)</f>
        <v>35</v>
      </c>
      <c r="T898" s="318">
        <v>35</v>
      </c>
      <c r="U898" s="486"/>
      <c r="V898" s="486"/>
      <c r="W898" s="315">
        <f t="shared" ref="W898:W953" si="448">SUM(X898:Z898)</f>
        <v>0</v>
      </c>
      <c r="X898" s="486"/>
      <c r="Y898" s="486"/>
      <c r="Z898" s="486"/>
      <c r="AA898" s="315">
        <f t="shared" ref="AA898:AA953" si="449">SUM(AB898:AD898)</f>
        <v>0</v>
      </c>
      <c r="AB898" s="486"/>
      <c r="AC898" s="486"/>
      <c r="AD898" s="486"/>
      <c r="AE898" s="315">
        <f t="shared" ref="AE898:AE953" si="450">SUM(AF898:AH898)</f>
        <v>0</v>
      </c>
      <c r="AF898" s="318">
        <f>P898</f>
        <v>0</v>
      </c>
      <c r="AG898" s="486"/>
      <c r="AH898" s="486"/>
      <c r="AI898" s="315">
        <f t="shared" ref="AI898:AI953" si="451">SUM(AJ898:AL898)</f>
        <v>35</v>
      </c>
      <c r="AJ898" s="318">
        <f>T898</f>
        <v>35</v>
      </c>
      <c r="AK898" s="486"/>
      <c r="AL898" s="486"/>
      <c r="AM898" s="315">
        <f t="shared" ref="AM898:AM953" si="452">SUM(AN898:AP898)</f>
        <v>285</v>
      </c>
      <c r="AN898" s="318">
        <v>285</v>
      </c>
      <c r="AO898" s="486"/>
      <c r="AP898" s="486"/>
      <c r="AQ898" s="315">
        <f t="shared" ref="AQ898:AQ953" si="453">SUM(AR898:AT898)</f>
        <v>0</v>
      </c>
      <c r="AR898" s="318">
        <f t="shared" ref="AR898:AR916" si="454">L898-AN898</f>
        <v>0</v>
      </c>
      <c r="AS898" s="486"/>
      <c r="AT898" s="486"/>
      <c r="AU898" s="486"/>
      <c r="AV898" s="315">
        <f t="shared" ref="AV898:AV953" si="455">SUM(AW898:AY898)</f>
        <v>0</v>
      </c>
      <c r="AW898" s="486"/>
      <c r="AX898" s="486"/>
      <c r="AY898" s="486"/>
      <c r="AZ898" s="486"/>
      <c r="BA898" s="487"/>
      <c r="BB898" s="487"/>
      <c r="BC898" s="487"/>
      <c r="BD898" s="210">
        <f t="shared" ref="BD898:BD910" si="456">AW898</f>
        <v>0</v>
      </c>
      <c r="BE898" s="951">
        <f t="shared" si="442"/>
        <v>250</v>
      </c>
      <c r="BF898" s="319">
        <v>2022</v>
      </c>
      <c r="BG898" s="319" t="s">
        <v>910</v>
      </c>
      <c r="BH898" s="319"/>
      <c r="BI898" s="475"/>
    </row>
    <row r="899" spans="1:61" s="488" customFormat="1" ht="31.5" hidden="1">
      <c r="A899" s="311">
        <v>2</v>
      </c>
      <c r="B899" s="324" t="s">
        <v>739</v>
      </c>
      <c r="C899" s="325" t="s">
        <v>736</v>
      </c>
      <c r="D899" s="325" t="s">
        <v>737</v>
      </c>
      <c r="E899" s="325" t="s">
        <v>444</v>
      </c>
      <c r="F899" s="293" t="s">
        <v>740</v>
      </c>
      <c r="G899" s="315">
        <f>H899+I899+J899</f>
        <v>330</v>
      </c>
      <c r="H899" s="317">
        <v>285</v>
      </c>
      <c r="I899" s="316">
        <v>15.602</v>
      </c>
      <c r="J899" s="317">
        <v>29.398</v>
      </c>
      <c r="K899" s="317">
        <v>300.60199999999998</v>
      </c>
      <c r="L899" s="317">
        <v>285</v>
      </c>
      <c r="M899" s="985">
        <v>207</v>
      </c>
      <c r="N899" s="317">
        <v>167</v>
      </c>
      <c r="O899" s="315">
        <f t="shared" si="446"/>
        <v>0</v>
      </c>
      <c r="P899" s="486"/>
      <c r="Q899" s="486"/>
      <c r="R899" s="486"/>
      <c r="S899" s="315">
        <f t="shared" si="447"/>
        <v>35</v>
      </c>
      <c r="T899" s="318">
        <v>35</v>
      </c>
      <c r="U899" s="486"/>
      <c r="V899" s="486"/>
      <c r="W899" s="315">
        <f t="shared" si="448"/>
        <v>0</v>
      </c>
      <c r="X899" s="486"/>
      <c r="Y899" s="486"/>
      <c r="Z899" s="486"/>
      <c r="AA899" s="315">
        <f t="shared" si="449"/>
        <v>0</v>
      </c>
      <c r="AB899" s="486"/>
      <c r="AC899" s="486"/>
      <c r="AD899" s="486"/>
      <c r="AE899" s="315">
        <f t="shared" si="450"/>
        <v>0</v>
      </c>
      <c r="AF899" s="318">
        <f t="shared" ref="AF899:AF916" si="457">P899</f>
        <v>0</v>
      </c>
      <c r="AG899" s="486"/>
      <c r="AH899" s="486"/>
      <c r="AI899" s="315">
        <f t="shared" si="451"/>
        <v>35</v>
      </c>
      <c r="AJ899" s="318">
        <f t="shared" ref="AJ899:AJ916" si="458">T899</f>
        <v>35</v>
      </c>
      <c r="AK899" s="486"/>
      <c r="AL899" s="486"/>
      <c r="AM899" s="315">
        <f t="shared" si="452"/>
        <v>285</v>
      </c>
      <c r="AN899" s="318">
        <v>285</v>
      </c>
      <c r="AO899" s="486"/>
      <c r="AP899" s="486"/>
      <c r="AQ899" s="315">
        <f t="shared" si="453"/>
        <v>0</v>
      </c>
      <c r="AR899" s="318">
        <f t="shared" si="454"/>
        <v>0</v>
      </c>
      <c r="AS899" s="486"/>
      <c r="AT899" s="486"/>
      <c r="AU899" s="486"/>
      <c r="AV899" s="315">
        <f t="shared" si="455"/>
        <v>0</v>
      </c>
      <c r="AW899" s="486"/>
      <c r="AX899" s="486"/>
      <c r="AY899" s="486"/>
      <c r="AZ899" s="486"/>
      <c r="BA899" s="487"/>
      <c r="BB899" s="487"/>
      <c r="BC899" s="487"/>
      <c r="BD899" s="210">
        <f t="shared" si="456"/>
        <v>0</v>
      </c>
      <c r="BE899" s="951">
        <f t="shared" si="442"/>
        <v>250</v>
      </c>
      <c r="BF899" s="319">
        <v>2022</v>
      </c>
      <c r="BG899" s="319" t="s">
        <v>910</v>
      </c>
      <c r="BH899" s="319"/>
      <c r="BI899" s="475"/>
    </row>
    <row r="900" spans="1:61" s="488" customFormat="1" ht="30" hidden="1">
      <c r="A900" s="311">
        <v>3</v>
      </c>
      <c r="B900" s="324" t="s">
        <v>741</v>
      </c>
      <c r="C900" s="325" t="s">
        <v>736</v>
      </c>
      <c r="D900" s="325" t="s">
        <v>737</v>
      </c>
      <c r="E900" s="325" t="s">
        <v>444</v>
      </c>
      <c r="F900" s="293" t="s">
        <v>742</v>
      </c>
      <c r="G900" s="317">
        <v>330</v>
      </c>
      <c r="H900" s="317">
        <v>285</v>
      </c>
      <c r="I900" s="317"/>
      <c r="J900" s="317">
        <v>45</v>
      </c>
      <c r="K900" s="317">
        <v>285</v>
      </c>
      <c r="L900" s="317">
        <v>285</v>
      </c>
      <c r="M900" s="985">
        <v>203</v>
      </c>
      <c r="N900" s="317">
        <v>120</v>
      </c>
      <c r="O900" s="315">
        <f t="shared" si="446"/>
        <v>0</v>
      </c>
      <c r="P900" s="486"/>
      <c r="Q900" s="486"/>
      <c r="R900" s="486"/>
      <c r="S900" s="315">
        <f t="shared" si="447"/>
        <v>85</v>
      </c>
      <c r="T900" s="318">
        <v>85</v>
      </c>
      <c r="U900" s="486"/>
      <c r="V900" s="486"/>
      <c r="W900" s="315">
        <f t="shared" si="448"/>
        <v>0</v>
      </c>
      <c r="X900" s="486"/>
      <c r="Y900" s="486"/>
      <c r="Z900" s="486"/>
      <c r="AA900" s="315">
        <f t="shared" si="449"/>
        <v>0</v>
      </c>
      <c r="AB900" s="486"/>
      <c r="AC900" s="486"/>
      <c r="AD900" s="486"/>
      <c r="AE900" s="315">
        <f t="shared" si="450"/>
        <v>0</v>
      </c>
      <c r="AF900" s="318">
        <f t="shared" si="457"/>
        <v>0</v>
      </c>
      <c r="AG900" s="486"/>
      <c r="AH900" s="486"/>
      <c r="AI900" s="315">
        <f t="shared" si="451"/>
        <v>85</v>
      </c>
      <c r="AJ900" s="318">
        <f t="shared" si="458"/>
        <v>85</v>
      </c>
      <c r="AK900" s="486"/>
      <c r="AL900" s="486"/>
      <c r="AM900" s="315">
        <f t="shared" si="452"/>
        <v>285</v>
      </c>
      <c r="AN900" s="318">
        <v>285</v>
      </c>
      <c r="AO900" s="486"/>
      <c r="AP900" s="486"/>
      <c r="AQ900" s="315">
        <f t="shared" si="453"/>
        <v>0</v>
      </c>
      <c r="AR900" s="318">
        <f t="shared" si="454"/>
        <v>0</v>
      </c>
      <c r="AS900" s="486"/>
      <c r="AT900" s="486"/>
      <c r="AU900" s="486"/>
      <c r="AV900" s="315">
        <f t="shared" si="455"/>
        <v>0</v>
      </c>
      <c r="AW900" s="486"/>
      <c r="AX900" s="486"/>
      <c r="AY900" s="486"/>
      <c r="AZ900" s="486"/>
      <c r="BA900" s="487"/>
      <c r="BB900" s="487"/>
      <c r="BC900" s="487"/>
      <c r="BD900" s="210">
        <f t="shared" si="456"/>
        <v>0</v>
      </c>
      <c r="BE900" s="951">
        <f t="shared" si="442"/>
        <v>200</v>
      </c>
      <c r="BF900" s="319">
        <v>2022</v>
      </c>
      <c r="BG900" s="319" t="s">
        <v>910</v>
      </c>
      <c r="BH900" s="319"/>
      <c r="BI900" s="475"/>
    </row>
    <row r="901" spans="1:61" s="488" customFormat="1" ht="30" hidden="1">
      <c r="A901" s="311">
        <v>4</v>
      </c>
      <c r="B901" s="324" t="s">
        <v>743</v>
      </c>
      <c r="C901" s="325" t="s">
        <v>744</v>
      </c>
      <c r="D901" s="325" t="s">
        <v>737</v>
      </c>
      <c r="E901" s="325" t="s">
        <v>444</v>
      </c>
      <c r="F901" s="293" t="s">
        <v>745</v>
      </c>
      <c r="G901" s="317">
        <v>300</v>
      </c>
      <c r="H901" s="317">
        <v>285</v>
      </c>
      <c r="I901" s="317"/>
      <c r="J901" s="317">
        <v>15</v>
      </c>
      <c r="K901" s="317">
        <v>285</v>
      </c>
      <c r="L901" s="317">
        <v>285</v>
      </c>
      <c r="M901" s="985">
        <v>205</v>
      </c>
      <c r="N901" s="317">
        <v>160</v>
      </c>
      <c r="O901" s="315">
        <f t="shared" si="446"/>
        <v>200</v>
      </c>
      <c r="P901" s="317">
        <v>200</v>
      </c>
      <c r="Q901" s="486"/>
      <c r="R901" s="486"/>
      <c r="S901" s="315">
        <f t="shared" si="447"/>
        <v>85</v>
      </c>
      <c r="T901" s="318">
        <v>85</v>
      </c>
      <c r="U901" s="486"/>
      <c r="V901" s="486"/>
      <c r="W901" s="315">
        <f t="shared" si="448"/>
        <v>0</v>
      </c>
      <c r="X901" s="486"/>
      <c r="Y901" s="486"/>
      <c r="Z901" s="486"/>
      <c r="AA901" s="315">
        <f t="shared" si="449"/>
        <v>0</v>
      </c>
      <c r="AB901" s="486"/>
      <c r="AC901" s="486"/>
      <c r="AD901" s="486"/>
      <c r="AE901" s="315">
        <f t="shared" si="450"/>
        <v>200</v>
      </c>
      <c r="AF901" s="318">
        <f t="shared" si="457"/>
        <v>200</v>
      </c>
      <c r="AG901" s="486"/>
      <c r="AH901" s="486"/>
      <c r="AI901" s="315">
        <f t="shared" si="451"/>
        <v>85</v>
      </c>
      <c r="AJ901" s="318">
        <f t="shared" si="458"/>
        <v>85</v>
      </c>
      <c r="AK901" s="486"/>
      <c r="AL901" s="486"/>
      <c r="AM901" s="315">
        <f t="shared" si="452"/>
        <v>285</v>
      </c>
      <c r="AN901" s="318">
        <v>285</v>
      </c>
      <c r="AO901" s="486"/>
      <c r="AP901" s="486"/>
      <c r="AQ901" s="315">
        <f t="shared" si="453"/>
        <v>0</v>
      </c>
      <c r="AR901" s="318">
        <f t="shared" si="454"/>
        <v>0</v>
      </c>
      <c r="AS901" s="486"/>
      <c r="AT901" s="486"/>
      <c r="AU901" s="486"/>
      <c r="AV901" s="315">
        <f t="shared" si="455"/>
        <v>0</v>
      </c>
      <c r="AW901" s="486"/>
      <c r="AX901" s="486"/>
      <c r="AY901" s="486"/>
      <c r="AZ901" s="486"/>
      <c r="BA901" s="487"/>
      <c r="BB901" s="487"/>
      <c r="BC901" s="487"/>
      <c r="BD901" s="210">
        <f t="shared" si="456"/>
        <v>0</v>
      </c>
      <c r="BE901" s="951">
        <f t="shared" si="442"/>
        <v>200</v>
      </c>
      <c r="BF901" s="319">
        <v>2022</v>
      </c>
      <c r="BG901" s="319" t="s">
        <v>910</v>
      </c>
      <c r="BH901" s="319"/>
      <c r="BI901" s="475"/>
    </row>
    <row r="902" spans="1:61" s="488" customFormat="1" ht="30" hidden="1">
      <c r="A902" s="311">
        <v>5</v>
      </c>
      <c r="B902" s="324" t="s">
        <v>746</v>
      </c>
      <c r="C902" s="325" t="s">
        <v>744</v>
      </c>
      <c r="D902" s="325" t="s">
        <v>737</v>
      </c>
      <c r="E902" s="325" t="s">
        <v>444</v>
      </c>
      <c r="F902" s="293" t="s">
        <v>747</v>
      </c>
      <c r="G902" s="315">
        <f>H902+I902+J902</f>
        <v>300</v>
      </c>
      <c r="H902" s="317">
        <v>285</v>
      </c>
      <c r="I902" s="316">
        <v>15</v>
      </c>
      <c r="J902" s="317"/>
      <c r="K902" s="317">
        <v>300</v>
      </c>
      <c r="L902" s="317">
        <v>285</v>
      </c>
      <c r="M902" s="985">
        <v>241</v>
      </c>
      <c r="N902" s="317">
        <v>175</v>
      </c>
      <c r="O902" s="315">
        <f t="shared" si="446"/>
        <v>200</v>
      </c>
      <c r="P902" s="317">
        <v>200</v>
      </c>
      <c r="Q902" s="486"/>
      <c r="R902" s="486"/>
      <c r="S902" s="315">
        <f t="shared" si="447"/>
        <v>85</v>
      </c>
      <c r="T902" s="318">
        <v>85</v>
      </c>
      <c r="U902" s="486"/>
      <c r="V902" s="486"/>
      <c r="W902" s="315">
        <f t="shared" si="448"/>
        <v>0</v>
      </c>
      <c r="X902" s="486"/>
      <c r="Y902" s="486"/>
      <c r="Z902" s="486"/>
      <c r="AA902" s="315">
        <f t="shared" si="449"/>
        <v>0</v>
      </c>
      <c r="AB902" s="486"/>
      <c r="AC902" s="486"/>
      <c r="AD902" s="486"/>
      <c r="AE902" s="315">
        <f t="shared" si="450"/>
        <v>200</v>
      </c>
      <c r="AF902" s="318">
        <f t="shared" si="457"/>
        <v>200</v>
      </c>
      <c r="AG902" s="486"/>
      <c r="AH902" s="486"/>
      <c r="AI902" s="315">
        <f t="shared" si="451"/>
        <v>85</v>
      </c>
      <c r="AJ902" s="318">
        <f t="shared" si="458"/>
        <v>85</v>
      </c>
      <c r="AK902" s="486"/>
      <c r="AL902" s="486"/>
      <c r="AM902" s="315">
        <f t="shared" si="452"/>
        <v>285</v>
      </c>
      <c r="AN902" s="318">
        <v>285</v>
      </c>
      <c r="AO902" s="486"/>
      <c r="AP902" s="486"/>
      <c r="AQ902" s="315">
        <f t="shared" si="453"/>
        <v>0</v>
      </c>
      <c r="AR902" s="318">
        <f t="shared" si="454"/>
        <v>0</v>
      </c>
      <c r="AS902" s="486"/>
      <c r="AT902" s="486"/>
      <c r="AU902" s="486"/>
      <c r="AV902" s="315">
        <f t="shared" si="455"/>
        <v>0</v>
      </c>
      <c r="AW902" s="486"/>
      <c r="AX902" s="486"/>
      <c r="AY902" s="486"/>
      <c r="AZ902" s="486"/>
      <c r="BA902" s="487"/>
      <c r="BB902" s="487"/>
      <c r="BC902" s="487"/>
      <c r="BD902" s="210">
        <f t="shared" si="456"/>
        <v>0</v>
      </c>
      <c r="BE902" s="951">
        <f t="shared" si="442"/>
        <v>200</v>
      </c>
      <c r="BF902" s="319">
        <v>2022</v>
      </c>
      <c r="BG902" s="319" t="s">
        <v>910</v>
      </c>
      <c r="BH902" s="319"/>
      <c r="BI902" s="475"/>
    </row>
    <row r="903" spans="1:61" s="488" customFormat="1" ht="31.5" hidden="1">
      <c r="A903" s="311">
        <v>6</v>
      </c>
      <c r="B903" s="324" t="s">
        <v>748</v>
      </c>
      <c r="C903" s="325" t="s">
        <v>456</v>
      </c>
      <c r="D903" s="325" t="s">
        <v>737</v>
      </c>
      <c r="E903" s="325" t="s">
        <v>444</v>
      </c>
      <c r="F903" s="293" t="s">
        <v>749</v>
      </c>
      <c r="G903" s="317">
        <v>330</v>
      </c>
      <c r="H903" s="317">
        <v>285</v>
      </c>
      <c r="I903" s="317"/>
      <c r="J903" s="317">
        <v>45</v>
      </c>
      <c r="K903" s="317">
        <v>285</v>
      </c>
      <c r="L903" s="317">
        <v>285</v>
      </c>
      <c r="M903" s="985">
        <v>256</v>
      </c>
      <c r="N903" s="317">
        <v>173</v>
      </c>
      <c r="O903" s="315">
        <f t="shared" si="446"/>
        <v>250</v>
      </c>
      <c r="P903" s="317">
        <v>250</v>
      </c>
      <c r="Q903" s="486"/>
      <c r="R903" s="486"/>
      <c r="S903" s="315">
        <f t="shared" si="447"/>
        <v>35</v>
      </c>
      <c r="T903" s="318">
        <v>35</v>
      </c>
      <c r="U903" s="486"/>
      <c r="V903" s="486"/>
      <c r="W903" s="315">
        <f t="shared" si="448"/>
        <v>250</v>
      </c>
      <c r="X903" s="318">
        <v>250</v>
      </c>
      <c r="Y903" s="486"/>
      <c r="Z903" s="486"/>
      <c r="AA903" s="315">
        <f t="shared" si="449"/>
        <v>0</v>
      </c>
      <c r="AB903" s="486"/>
      <c r="AC903" s="486"/>
      <c r="AD903" s="486"/>
      <c r="AE903" s="315">
        <f t="shared" si="450"/>
        <v>250</v>
      </c>
      <c r="AF903" s="318">
        <f t="shared" si="457"/>
        <v>250</v>
      </c>
      <c r="AG903" s="486"/>
      <c r="AH903" s="486"/>
      <c r="AI903" s="315">
        <f t="shared" si="451"/>
        <v>35</v>
      </c>
      <c r="AJ903" s="318">
        <f t="shared" si="458"/>
        <v>35</v>
      </c>
      <c r="AK903" s="486"/>
      <c r="AL903" s="486"/>
      <c r="AM903" s="315">
        <f t="shared" si="452"/>
        <v>285</v>
      </c>
      <c r="AN903" s="318">
        <v>285</v>
      </c>
      <c r="AO903" s="486"/>
      <c r="AP903" s="486"/>
      <c r="AQ903" s="315">
        <f t="shared" si="453"/>
        <v>0</v>
      </c>
      <c r="AR903" s="318">
        <f t="shared" si="454"/>
        <v>0</v>
      </c>
      <c r="AS903" s="486"/>
      <c r="AT903" s="486"/>
      <c r="AU903" s="486"/>
      <c r="AV903" s="315">
        <f t="shared" si="455"/>
        <v>0</v>
      </c>
      <c r="AW903" s="486"/>
      <c r="AX903" s="486"/>
      <c r="AY903" s="486"/>
      <c r="AZ903" s="486"/>
      <c r="BA903" s="487"/>
      <c r="BB903" s="487"/>
      <c r="BC903" s="487"/>
      <c r="BD903" s="210">
        <f t="shared" si="456"/>
        <v>0</v>
      </c>
      <c r="BE903" s="951">
        <f t="shared" si="442"/>
        <v>250</v>
      </c>
      <c r="BF903" s="319">
        <v>2022</v>
      </c>
      <c r="BG903" s="319" t="s">
        <v>910</v>
      </c>
      <c r="BH903" s="319"/>
      <c r="BI903" s="475"/>
    </row>
    <row r="904" spans="1:61" s="488" customFormat="1" ht="31.5" hidden="1">
      <c r="A904" s="311">
        <v>7</v>
      </c>
      <c r="B904" s="324" t="s">
        <v>750</v>
      </c>
      <c r="C904" s="325" t="s">
        <v>456</v>
      </c>
      <c r="D904" s="325" t="s">
        <v>737</v>
      </c>
      <c r="E904" s="325" t="s">
        <v>444</v>
      </c>
      <c r="F904" s="293" t="s">
        <v>751</v>
      </c>
      <c r="G904" s="317">
        <v>330</v>
      </c>
      <c r="H904" s="317">
        <v>285</v>
      </c>
      <c r="I904" s="317"/>
      <c r="J904" s="317">
        <v>45</v>
      </c>
      <c r="K904" s="317">
        <v>285</v>
      </c>
      <c r="L904" s="317">
        <v>285</v>
      </c>
      <c r="M904" s="985">
        <v>247</v>
      </c>
      <c r="N904" s="317">
        <v>165</v>
      </c>
      <c r="O904" s="315">
        <f t="shared" si="446"/>
        <v>250</v>
      </c>
      <c r="P904" s="317">
        <v>250</v>
      </c>
      <c r="Q904" s="486"/>
      <c r="R904" s="486"/>
      <c r="S904" s="315">
        <f t="shared" si="447"/>
        <v>35</v>
      </c>
      <c r="T904" s="318">
        <v>35</v>
      </c>
      <c r="U904" s="486"/>
      <c r="V904" s="486"/>
      <c r="W904" s="315">
        <f t="shared" si="448"/>
        <v>250</v>
      </c>
      <c r="X904" s="318">
        <v>250</v>
      </c>
      <c r="Y904" s="486"/>
      <c r="Z904" s="486"/>
      <c r="AA904" s="315">
        <f t="shared" si="449"/>
        <v>0</v>
      </c>
      <c r="AB904" s="486"/>
      <c r="AC904" s="486"/>
      <c r="AD904" s="486"/>
      <c r="AE904" s="315">
        <f t="shared" si="450"/>
        <v>250</v>
      </c>
      <c r="AF904" s="318">
        <f t="shared" si="457"/>
        <v>250</v>
      </c>
      <c r="AG904" s="486"/>
      <c r="AH904" s="486"/>
      <c r="AI904" s="315">
        <f t="shared" si="451"/>
        <v>35</v>
      </c>
      <c r="AJ904" s="318">
        <f t="shared" si="458"/>
        <v>35</v>
      </c>
      <c r="AK904" s="486"/>
      <c r="AL904" s="486"/>
      <c r="AM904" s="315">
        <f t="shared" si="452"/>
        <v>285</v>
      </c>
      <c r="AN904" s="318">
        <v>285</v>
      </c>
      <c r="AO904" s="486"/>
      <c r="AP904" s="486"/>
      <c r="AQ904" s="315">
        <f t="shared" si="453"/>
        <v>0</v>
      </c>
      <c r="AR904" s="318">
        <f t="shared" si="454"/>
        <v>0</v>
      </c>
      <c r="AS904" s="486"/>
      <c r="AT904" s="486"/>
      <c r="AU904" s="486"/>
      <c r="AV904" s="315">
        <f t="shared" si="455"/>
        <v>0</v>
      </c>
      <c r="AW904" s="486"/>
      <c r="AX904" s="486"/>
      <c r="AY904" s="486"/>
      <c r="AZ904" s="486"/>
      <c r="BA904" s="487"/>
      <c r="BB904" s="487"/>
      <c r="BC904" s="487"/>
      <c r="BD904" s="210">
        <f t="shared" si="456"/>
        <v>0</v>
      </c>
      <c r="BE904" s="951">
        <f t="shared" si="442"/>
        <v>250</v>
      </c>
      <c r="BF904" s="319">
        <v>2022</v>
      </c>
      <c r="BG904" s="319" t="s">
        <v>910</v>
      </c>
      <c r="BH904" s="319"/>
      <c r="BI904" s="475"/>
    </row>
    <row r="905" spans="1:61" s="488" customFormat="1" ht="30" hidden="1">
      <c r="A905" s="311">
        <v>8</v>
      </c>
      <c r="B905" s="324" t="s">
        <v>752</v>
      </c>
      <c r="C905" s="325" t="s">
        <v>456</v>
      </c>
      <c r="D905" s="325" t="s">
        <v>737</v>
      </c>
      <c r="E905" s="325" t="s">
        <v>444</v>
      </c>
      <c r="F905" s="293" t="s">
        <v>753</v>
      </c>
      <c r="G905" s="317">
        <v>330</v>
      </c>
      <c r="H905" s="317">
        <v>285</v>
      </c>
      <c r="I905" s="317"/>
      <c r="J905" s="317">
        <v>45</v>
      </c>
      <c r="K905" s="317">
        <v>285</v>
      </c>
      <c r="L905" s="317">
        <v>285</v>
      </c>
      <c r="M905" s="985">
        <v>191</v>
      </c>
      <c r="N905" s="317">
        <v>146</v>
      </c>
      <c r="O905" s="315">
        <f t="shared" si="446"/>
        <v>200</v>
      </c>
      <c r="P905" s="317">
        <v>200</v>
      </c>
      <c r="Q905" s="486"/>
      <c r="R905" s="486"/>
      <c r="S905" s="315">
        <f t="shared" si="447"/>
        <v>85</v>
      </c>
      <c r="T905" s="318">
        <v>85</v>
      </c>
      <c r="U905" s="486"/>
      <c r="V905" s="486"/>
      <c r="W905" s="315">
        <f t="shared" si="448"/>
        <v>0</v>
      </c>
      <c r="X905" s="486"/>
      <c r="Y905" s="486"/>
      <c r="Z905" s="486"/>
      <c r="AA905" s="315">
        <f t="shared" si="449"/>
        <v>0</v>
      </c>
      <c r="AB905" s="486"/>
      <c r="AC905" s="486"/>
      <c r="AD905" s="486"/>
      <c r="AE905" s="315">
        <f t="shared" si="450"/>
        <v>200</v>
      </c>
      <c r="AF905" s="318">
        <f t="shared" si="457"/>
        <v>200</v>
      </c>
      <c r="AG905" s="486"/>
      <c r="AH905" s="486"/>
      <c r="AI905" s="315">
        <f t="shared" si="451"/>
        <v>85</v>
      </c>
      <c r="AJ905" s="318">
        <f t="shared" si="458"/>
        <v>85</v>
      </c>
      <c r="AK905" s="486"/>
      <c r="AL905" s="486"/>
      <c r="AM905" s="315">
        <f t="shared" si="452"/>
        <v>285</v>
      </c>
      <c r="AN905" s="318">
        <v>285</v>
      </c>
      <c r="AO905" s="486"/>
      <c r="AP905" s="486"/>
      <c r="AQ905" s="315">
        <f t="shared" si="453"/>
        <v>0</v>
      </c>
      <c r="AR905" s="318">
        <f t="shared" si="454"/>
        <v>0</v>
      </c>
      <c r="AS905" s="486"/>
      <c r="AT905" s="486"/>
      <c r="AU905" s="486"/>
      <c r="AV905" s="315">
        <f t="shared" si="455"/>
        <v>0</v>
      </c>
      <c r="AW905" s="486"/>
      <c r="AX905" s="486"/>
      <c r="AY905" s="486"/>
      <c r="AZ905" s="486"/>
      <c r="BA905" s="487"/>
      <c r="BB905" s="487"/>
      <c r="BC905" s="487"/>
      <c r="BD905" s="210">
        <f t="shared" si="456"/>
        <v>0</v>
      </c>
      <c r="BE905" s="951">
        <f t="shared" si="442"/>
        <v>200</v>
      </c>
      <c r="BF905" s="319">
        <v>2022</v>
      </c>
      <c r="BG905" s="319" t="s">
        <v>910</v>
      </c>
      <c r="BH905" s="319"/>
      <c r="BI905" s="475"/>
    </row>
    <row r="906" spans="1:61" s="488" customFormat="1" ht="31.5" hidden="1">
      <c r="A906" s="311">
        <v>9</v>
      </c>
      <c r="B906" s="324" t="s">
        <v>754</v>
      </c>
      <c r="C906" s="325" t="s">
        <v>755</v>
      </c>
      <c r="D906" s="325" t="s">
        <v>737</v>
      </c>
      <c r="E906" s="325" t="s">
        <v>444</v>
      </c>
      <c r="F906" s="293" t="s">
        <v>756</v>
      </c>
      <c r="G906" s="315">
        <f>H906+I906+J906</f>
        <v>300</v>
      </c>
      <c r="H906" s="317">
        <v>285</v>
      </c>
      <c r="I906" s="316">
        <v>15</v>
      </c>
      <c r="J906" s="317"/>
      <c r="K906" s="317">
        <v>300</v>
      </c>
      <c r="L906" s="317">
        <v>285</v>
      </c>
      <c r="M906" s="985">
        <v>217</v>
      </c>
      <c r="N906" s="317">
        <v>151</v>
      </c>
      <c r="O906" s="315">
        <f t="shared" si="446"/>
        <v>250</v>
      </c>
      <c r="P906" s="317">
        <v>250</v>
      </c>
      <c r="Q906" s="486"/>
      <c r="R906" s="486"/>
      <c r="S906" s="315">
        <f t="shared" si="447"/>
        <v>35</v>
      </c>
      <c r="T906" s="318">
        <v>35</v>
      </c>
      <c r="U906" s="486"/>
      <c r="V906" s="486"/>
      <c r="W906" s="315">
        <f t="shared" si="448"/>
        <v>0</v>
      </c>
      <c r="X906" s="486"/>
      <c r="Y906" s="486"/>
      <c r="Z906" s="486"/>
      <c r="AA906" s="315">
        <f t="shared" si="449"/>
        <v>0</v>
      </c>
      <c r="AB906" s="486"/>
      <c r="AC906" s="486"/>
      <c r="AD906" s="486"/>
      <c r="AE906" s="315">
        <f t="shared" si="450"/>
        <v>250</v>
      </c>
      <c r="AF906" s="318">
        <f t="shared" si="457"/>
        <v>250</v>
      </c>
      <c r="AG906" s="486"/>
      <c r="AH906" s="486"/>
      <c r="AI906" s="315">
        <f t="shared" si="451"/>
        <v>35</v>
      </c>
      <c r="AJ906" s="318">
        <f t="shared" si="458"/>
        <v>35</v>
      </c>
      <c r="AK906" s="486"/>
      <c r="AL906" s="486"/>
      <c r="AM906" s="315">
        <f t="shared" si="452"/>
        <v>285</v>
      </c>
      <c r="AN906" s="318">
        <v>285</v>
      </c>
      <c r="AO906" s="486"/>
      <c r="AP906" s="486"/>
      <c r="AQ906" s="315">
        <f t="shared" si="453"/>
        <v>0</v>
      </c>
      <c r="AR906" s="318">
        <f t="shared" si="454"/>
        <v>0</v>
      </c>
      <c r="AS906" s="486"/>
      <c r="AT906" s="486"/>
      <c r="AU906" s="486"/>
      <c r="AV906" s="315">
        <f t="shared" si="455"/>
        <v>0</v>
      </c>
      <c r="AW906" s="486"/>
      <c r="AX906" s="486"/>
      <c r="AY906" s="486"/>
      <c r="AZ906" s="486"/>
      <c r="BA906" s="487"/>
      <c r="BB906" s="487"/>
      <c r="BC906" s="487"/>
      <c r="BD906" s="210">
        <f t="shared" si="456"/>
        <v>0</v>
      </c>
      <c r="BE906" s="951">
        <f t="shared" si="442"/>
        <v>250</v>
      </c>
      <c r="BF906" s="319">
        <v>2022</v>
      </c>
      <c r="BG906" s="319" t="s">
        <v>910</v>
      </c>
      <c r="BH906" s="319"/>
      <c r="BI906" s="475"/>
    </row>
    <row r="907" spans="1:61" s="488" customFormat="1" ht="30" hidden="1">
      <c r="A907" s="311">
        <v>10</v>
      </c>
      <c r="B907" s="324" t="s">
        <v>757</v>
      </c>
      <c r="C907" s="325" t="s">
        <v>755</v>
      </c>
      <c r="D907" s="325" t="s">
        <v>737</v>
      </c>
      <c r="E907" s="325" t="s">
        <v>444</v>
      </c>
      <c r="F907" s="293" t="s">
        <v>758</v>
      </c>
      <c r="G907" s="315">
        <f>H907+I907+J907</f>
        <v>300</v>
      </c>
      <c r="H907" s="317">
        <v>285</v>
      </c>
      <c r="I907" s="316">
        <v>15</v>
      </c>
      <c r="J907" s="317"/>
      <c r="K907" s="317">
        <v>300</v>
      </c>
      <c r="L907" s="317">
        <v>285</v>
      </c>
      <c r="M907" s="985">
        <v>202</v>
      </c>
      <c r="N907" s="317">
        <v>157</v>
      </c>
      <c r="O907" s="315">
        <f t="shared" si="446"/>
        <v>250</v>
      </c>
      <c r="P907" s="317">
        <v>250</v>
      </c>
      <c r="Q907" s="486"/>
      <c r="R907" s="486"/>
      <c r="S907" s="315">
        <f t="shared" si="447"/>
        <v>35</v>
      </c>
      <c r="T907" s="318">
        <v>35</v>
      </c>
      <c r="U907" s="486"/>
      <c r="V907" s="486"/>
      <c r="W907" s="315">
        <f t="shared" si="448"/>
        <v>0</v>
      </c>
      <c r="X907" s="486"/>
      <c r="Y907" s="486"/>
      <c r="Z907" s="486"/>
      <c r="AA907" s="315">
        <f t="shared" si="449"/>
        <v>0</v>
      </c>
      <c r="AB907" s="486"/>
      <c r="AC907" s="486"/>
      <c r="AD907" s="486"/>
      <c r="AE907" s="315">
        <f t="shared" si="450"/>
        <v>250</v>
      </c>
      <c r="AF907" s="318">
        <f t="shared" si="457"/>
        <v>250</v>
      </c>
      <c r="AG907" s="486"/>
      <c r="AH907" s="486"/>
      <c r="AI907" s="315">
        <f t="shared" si="451"/>
        <v>35</v>
      </c>
      <c r="AJ907" s="318">
        <f t="shared" si="458"/>
        <v>35</v>
      </c>
      <c r="AK907" s="486"/>
      <c r="AL907" s="486"/>
      <c r="AM907" s="315">
        <f t="shared" si="452"/>
        <v>285</v>
      </c>
      <c r="AN907" s="318">
        <v>285</v>
      </c>
      <c r="AO907" s="486"/>
      <c r="AP907" s="486"/>
      <c r="AQ907" s="315">
        <f t="shared" si="453"/>
        <v>0</v>
      </c>
      <c r="AR907" s="318">
        <f t="shared" si="454"/>
        <v>0</v>
      </c>
      <c r="AS907" s="486"/>
      <c r="AT907" s="486"/>
      <c r="AU907" s="486"/>
      <c r="AV907" s="315">
        <f t="shared" si="455"/>
        <v>0</v>
      </c>
      <c r="AW907" s="486"/>
      <c r="AX907" s="486"/>
      <c r="AY907" s="486"/>
      <c r="AZ907" s="486"/>
      <c r="BA907" s="487"/>
      <c r="BB907" s="487"/>
      <c r="BC907" s="487"/>
      <c r="BD907" s="210">
        <f t="shared" si="456"/>
        <v>0</v>
      </c>
      <c r="BE907" s="951">
        <f t="shared" si="442"/>
        <v>250</v>
      </c>
      <c r="BF907" s="319">
        <v>2022</v>
      </c>
      <c r="BG907" s="319" t="s">
        <v>910</v>
      </c>
      <c r="BH907" s="319"/>
      <c r="BI907" s="475"/>
    </row>
    <row r="908" spans="1:61" s="488" customFormat="1" ht="30" hidden="1">
      <c r="A908" s="311">
        <v>11</v>
      </c>
      <c r="B908" s="324" t="s">
        <v>759</v>
      </c>
      <c r="C908" s="325" t="s">
        <v>755</v>
      </c>
      <c r="D908" s="325" t="s">
        <v>737</v>
      </c>
      <c r="E908" s="325" t="s">
        <v>444</v>
      </c>
      <c r="F908" s="293" t="s">
        <v>760</v>
      </c>
      <c r="G908" s="315">
        <f>H908+I908+J908</f>
        <v>300</v>
      </c>
      <c r="H908" s="317">
        <v>285</v>
      </c>
      <c r="I908" s="316">
        <v>15</v>
      </c>
      <c r="J908" s="317"/>
      <c r="K908" s="317">
        <v>300</v>
      </c>
      <c r="L908" s="317">
        <v>285</v>
      </c>
      <c r="M908" s="985">
        <v>222</v>
      </c>
      <c r="N908" s="317">
        <v>135</v>
      </c>
      <c r="O908" s="315">
        <f t="shared" si="446"/>
        <v>200</v>
      </c>
      <c r="P908" s="317">
        <v>200</v>
      </c>
      <c r="Q908" s="486"/>
      <c r="R908" s="486"/>
      <c r="S908" s="315">
        <f t="shared" si="447"/>
        <v>85</v>
      </c>
      <c r="T908" s="318">
        <v>85</v>
      </c>
      <c r="U908" s="486"/>
      <c r="V908" s="486"/>
      <c r="W908" s="315">
        <f t="shared" si="448"/>
        <v>0</v>
      </c>
      <c r="X908" s="486"/>
      <c r="Y908" s="486"/>
      <c r="Z908" s="486"/>
      <c r="AA908" s="315">
        <f t="shared" si="449"/>
        <v>0</v>
      </c>
      <c r="AB908" s="486"/>
      <c r="AC908" s="486"/>
      <c r="AD908" s="486"/>
      <c r="AE908" s="315">
        <f t="shared" si="450"/>
        <v>200</v>
      </c>
      <c r="AF908" s="318">
        <f t="shared" si="457"/>
        <v>200</v>
      </c>
      <c r="AG908" s="486"/>
      <c r="AH908" s="486"/>
      <c r="AI908" s="315">
        <f t="shared" si="451"/>
        <v>85</v>
      </c>
      <c r="AJ908" s="318">
        <f t="shared" si="458"/>
        <v>85</v>
      </c>
      <c r="AK908" s="486"/>
      <c r="AL908" s="486"/>
      <c r="AM908" s="315">
        <f t="shared" si="452"/>
        <v>285</v>
      </c>
      <c r="AN908" s="318">
        <v>285</v>
      </c>
      <c r="AO908" s="486"/>
      <c r="AP908" s="486"/>
      <c r="AQ908" s="315">
        <f t="shared" si="453"/>
        <v>0</v>
      </c>
      <c r="AR908" s="318">
        <f t="shared" si="454"/>
        <v>0</v>
      </c>
      <c r="AS908" s="486"/>
      <c r="AT908" s="486"/>
      <c r="AU908" s="486"/>
      <c r="AV908" s="315">
        <f t="shared" si="455"/>
        <v>0</v>
      </c>
      <c r="AW908" s="486"/>
      <c r="AX908" s="486"/>
      <c r="AY908" s="486"/>
      <c r="AZ908" s="486"/>
      <c r="BA908" s="487"/>
      <c r="BB908" s="487"/>
      <c r="BC908" s="487"/>
      <c r="BD908" s="210">
        <f t="shared" si="456"/>
        <v>0</v>
      </c>
      <c r="BE908" s="951">
        <f t="shared" si="442"/>
        <v>200</v>
      </c>
      <c r="BF908" s="319">
        <v>2022</v>
      </c>
      <c r="BG908" s="319" t="s">
        <v>910</v>
      </c>
      <c r="BH908" s="319"/>
      <c r="BI908" s="475"/>
    </row>
    <row r="909" spans="1:61" s="488" customFormat="1" ht="30" hidden="1">
      <c r="A909" s="311">
        <v>12</v>
      </c>
      <c r="B909" s="324" t="s">
        <v>761</v>
      </c>
      <c r="C909" s="325" t="s">
        <v>460</v>
      </c>
      <c r="D909" s="325" t="s">
        <v>411</v>
      </c>
      <c r="E909" s="325" t="s">
        <v>444</v>
      </c>
      <c r="F909" s="293" t="s">
        <v>762</v>
      </c>
      <c r="G909" s="317">
        <v>400</v>
      </c>
      <c r="H909" s="317">
        <v>285</v>
      </c>
      <c r="I909" s="317"/>
      <c r="J909" s="317">
        <v>115</v>
      </c>
      <c r="K909" s="317">
        <v>285</v>
      </c>
      <c r="L909" s="317">
        <v>285</v>
      </c>
      <c r="M909" s="985">
        <v>227</v>
      </c>
      <c r="N909" s="317">
        <v>172</v>
      </c>
      <c r="O909" s="315">
        <f t="shared" si="446"/>
        <v>157</v>
      </c>
      <c r="P909" s="317">
        <v>157</v>
      </c>
      <c r="Q909" s="486"/>
      <c r="R909" s="486"/>
      <c r="S909" s="315">
        <f t="shared" si="447"/>
        <v>128</v>
      </c>
      <c r="T909" s="318">
        <v>128</v>
      </c>
      <c r="U909" s="486"/>
      <c r="V909" s="486"/>
      <c r="W909" s="315">
        <f t="shared" si="448"/>
        <v>157</v>
      </c>
      <c r="X909" s="486">
        <v>157</v>
      </c>
      <c r="Y909" s="486"/>
      <c r="Z909" s="486"/>
      <c r="AA909" s="315">
        <f t="shared" si="449"/>
        <v>73.91</v>
      </c>
      <c r="AB909" s="318">
        <v>73.91</v>
      </c>
      <c r="AC909" s="486"/>
      <c r="AD909" s="486"/>
      <c r="AE909" s="315">
        <f t="shared" si="450"/>
        <v>157</v>
      </c>
      <c r="AF909" s="318">
        <f t="shared" si="457"/>
        <v>157</v>
      </c>
      <c r="AG909" s="486"/>
      <c r="AH909" s="486"/>
      <c r="AI909" s="315">
        <f t="shared" si="451"/>
        <v>128</v>
      </c>
      <c r="AJ909" s="318">
        <f t="shared" si="458"/>
        <v>128</v>
      </c>
      <c r="AK909" s="486"/>
      <c r="AL909" s="486"/>
      <c r="AM909" s="315">
        <f t="shared" si="452"/>
        <v>285</v>
      </c>
      <c r="AN909" s="318">
        <v>285</v>
      </c>
      <c r="AO909" s="486"/>
      <c r="AP909" s="486"/>
      <c r="AQ909" s="315">
        <f t="shared" si="453"/>
        <v>0</v>
      </c>
      <c r="AR909" s="318">
        <f t="shared" si="454"/>
        <v>0</v>
      </c>
      <c r="AS909" s="486"/>
      <c r="AT909" s="486"/>
      <c r="AU909" s="486"/>
      <c r="AV909" s="315">
        <f t="shared" si="455"/>
        <v>0</v>
      </c>
      <c r="AW909" s="486"/>
      <c r="AX909" s="486"/>
      <c r="AY909" s="486"/>
      <c r="AZ909" s="486"/>
      <c r="BA909" s="487"/>
      <c r="BB909" s="487"/>
      <c r="BC909" s="487"/>
      <c r="BD909" s="210">
        <f t="shared" si="456"/>
        <v>0</v>
      </c>
      <c r="BE909" s="951">
        <f t="shared" si="442"/>
        <v>157</v>
      </c>
      <c r="BF909" s="319">
        <v>2022</v>
      </c>
      <c r="BG909" s="319" t="s">
        <v>910</v>
      </c>
      <c r="BH909" s="319"/>
      <c r="BI909" s="475"/>
    </row>
    <row r="910" spans="1:61" s="488" customFormat="1" ht="30" hidden="1">
      <c r="A910" s="311">
        <v>13</v>
      </c>
      <c r="B910" s="324" t="s">
        <v>763</v>
      </c>
      <c r="C910" s="325" t="s">
        <v>764</v>
      </c>
      <c r="D910" s="325" t="s">
        <v>737</v>
      </c>
      <c r="E910" s="325" t="s">
        <v>444</v>
      </c>
      <c r="F910" s="293" t="s">
        <v>765</v>
      </c>
      <c r="G910" s="315">
        <f>H910+I910+J910</f>
        <v>300</v>
      </c>
      <c r="H910" s="317">
        <v>285</v>
      </c>
      <c r="I910" s="317">
        <v>15</v>
      </c>
      <c r="J910" s="317"/>
      <c r="K910" s="317">
        <v>300</v>
      </c>
      <c r="L910" s="317">
        <v>285</v>
      </c>
      <c r="M910" s="985">
        <v>212</v>
      </c>
      <c r="N910" s="317">
        <v>167</v>
      </c>
      <c r="O910" s="315">
        <f t="shared" si="446"/>
        <v>0.59999999999999432</v>
      </c>
      <c r="P910" s="317">
        <v>0.59999999999999432</v>
      </c>
      <c r="Q910" s="486"/>
      <c r="R910" s="486"/>
      <c r="S910" s="315">
        <f t="shared" si="447"/>
        <v>75</v>
      </c>
      <c r="T910" s="318">
        <v>75</v>
      </c>
      <c r="U910" s="486"/>
      <c r="V910" s="486"/>
      <c r="W910" s="315">
        <f t="shared" si="448"/>
        <v>0</v>
      </c>
      <c r="X910" s="486"/>
      <c r="Y910" s="486"/>
      <c r="Z910" s="486"/>
      <c r="AA910" s="315">
        <f t="shared" si="449"/>
        <v>70</v>
      </c>
      <c r="AB910" s="318">
        <v>70</v>
      </c>
      <c r="AC910" s="486"/>
      <c r="AD910" s="486"/>
      <c r="AE910" s="315">
        <f t="shared" si="450"/>
        <v>0.59999999999999432</v>
      </c>
      <c r="AF910" s="318">
        <f t="shared" si="457"/>
        <v>0.59999999999999432</v>
      </c>
      <c r="AG910" s="486"/>
      <c r="AH910" s="486"/>
      <c r="AI910" s="315">
        <f t="shared" si="451"/>
        <v>75</v>
      </c>
      <c r="AJ910" s="318">
        <f t="shared" si="458"/>
        <v>75</v>
      </c>
      <c r="AK910" s="486"/>
      <c r="AL910" s="486"/>
      <c r="AM910" s="315">
        <f t="shared" si="452"/>
        <v>285</v>
      </c>
      <c r="AN910" s="318">
        <v>285</v>
      </c>
      <c r="AO910" s="486"/>
      <c r="AP910" s="486"/>
      <c r="AQ910" s="315">
        <f t="shared" si="453"/>
        <v>0</v>
      </c>
      <c r="AR910" s="318">
        <f t="shared" si="454"/>
        <v>0</v>
      </c>
      <c r="AS910" s="486"/>
      <c r="AT910" s="486"/>
      <c r="AU910" s="486"/>
      <c r="AV910" s="315">
        <f t="shared" si="455"/>
        <v>0</v>
      </c>
      <c r="AW910" s="486"/>
      <c r="AX910" s="486"/>
      <c r="AY910" s="486"/>
      <c r="AZ910" s="486"/>
      <c r="BA910" s="487"/>
      <c r="BB910" s="487"/>
      <c r="BC910" s="487"/>
      <c r="BD910" s="210">
        <f t="shared" si="456"/>
        <v>0</v>
      </c>
      <c r="BE910" s="951">
        <f t="shared" si="442"/>
        <v>210</v>
      </c>
      <c r="BF910" s="319">
        <v>2022</v>
      </c>
      <c r="BG910" s="319" t="s">
        <v>910</v>
      </c>
      <c r="BH910" s="319"/>
      <c r="BI910" s="475"/>
    </row>
    <row r="911" spans="1:61" s="699" customFormat="1" ht="30">
      <c r="A911" s="543" t="s">
        <v>46</v>
      </c>
      <c r="B911" s="632" t="s">
        <v>766</v>
      </c>
      <c r="C911" s="603" t="s">
        <v>633</v>
      </c>
      <c r="D911" s="603" t="s">
        <v>737</v>
      </c>
      <c r="E911" s="603" t="s">
        <v>598</v>
      </c>
      <c r="F911" s="633" t="s">
        <v>767</v>
      </c>
      <c r="G911" s="548">
        <v>300</v>
      </c>
      <c r="H911" s="548">
        <v>285</v>
      </c>
      <c r="I911" s="548"/>
      <c r="J911" s="548">
        <v>15</v>
      </c>
      <c r="K911" s="548">
        <v>285</v>
      </c>
      <c r="L911" s="548">
        <v>285</v>
      </c>
      <c r="M911" s="986">
        <v>140</v>
      </c>
      <c r="N911" s="548">
        <v>140</v>
      </c>
      <c r="O911" s="547">
        <f t="shared" ref="O911:O916" si="459">P911+Q911+R911</f>
        <v>0</v>
      </c>
      <c r="P911" s="697"/>
      <c r="Q911" s="697"/>
      <c r="R911" s="697"/>
      <c r="S911" s="547">
        <f t="shared" si="447"/>
        <v>250</v>
      </c>
      <c r="T911" s="550">
        <v>250</v>
      </c>
      <c r="U911" s="697"/>
      <c r="V911" s="697"/>
      <c r="W911" s="547">
        <f t="shared" si="448"/>
        <v>0</v>
      </c>
      <c r="X911" s="697"/>
      <c r="Y911" s="697"/>
      <c r="Z911" s="697"/>
      <c r="AA911" s="547">
        <f t="shared" si="449"/>
        <v>0</v>
      </c>
      <c r="AB911" s="697"/>
      <c r="AC911" s="697"/>
      <c r="AD911" s="697"/>
      <c r="AE911" s="547">
        <f t="shared" si="450"/>
        <v>0</v>
      </c>
      <c r="AF911" s="550">
        <f t="shared" si="457"/>
        <v>0</v>
      </c>
      <c r="AG911" s="697"/>
      <c r="AH911" s="697"/>
      <c r="AI911" s="547">
        <f t="shared" si="451"/>
        <v>250</v>
      </c>
      <c r="AJ911" s="550">
        <f t="shared" si="458"/>
        <v>250</v>
      </c>
      <c r="AK911" s="697"/>
      <c r="AL911" s="697"/>
      <c r="AM911" s="547">
        <f t="shared" si="452"/>
        <v>250</v>
      </c>
      <c r="AN911" s="550">
        <v>250</v>
      </c>
      <c r="AO911" s="697"/>
      <c r="AP911" s="697"/>
      <c r="AQ911" s="547">
        <f t="shared" si="453"/>
        <v>35</v>
      </c>
      <c r="AR911" s="550">
        <f t="shared" si="454"/>
        <v>35</v>
      </c>
      <c r="AS911" s="697"/>
      <c r="AT911" s="697"/>
      <c r="AU911" s="697"/>
      <c r="AV911" s="547">
        <f t="shared" si="455"/>
        <v>35</v>
      </c>
      <c r="AW911" s="550">
        <f>AR911</f>
        <v>35</v>
      </c>
      <c r="AX911" s="697"/>
      <c r="AY911" s="697"/>
      <c r="AZ911" s="697"/>
      <c r="BA911" s="698"/>
      <c r="BB911" s="698"/>
      <c r="BC911" s="698"/>
      <c r="BD911" s="698"/>
      <c r="BE911" s="952">
        <f t="shared" si="442"/>
        <v>0</v>
      </c>
      <c r="BF911" s="527">
        <v>2023</v>
      </c>
      <c r="BG911" s="527" t="s">
        <v>2324</v>
      </c>
      <c r="BH911" s="527"/>
      <c r="BI911" s="686"/>
    </row>
    <row r="912" spans="1:61" s="699" customFormat="1" ht="30">
      <c r="A912" s="543" t="s">
        <v>48</v>
      </c>
      <c r="B912" s="632" t="s">
        <v>768</v>
      </c>
      <c r="C912" s="603" t="s">
        <v>633</v>
      </c>
      <c r="D912" s="603" t="s">
        <v>737</v>
      </c>
      <c r="E912" s="603" t="s">
        <v>598</v>
      </c>
      <c r="F912" s="633" t="s">
        <v>769</v>
      </c>
      <c r="G912" s="548">
        <v>300</v>
      </c>
      <c r="H912" s="548">
        <v>285</v>
      </c>
      <c r="I912" s="548"/>
      <c r="J912" s="548">
        <v>15</v>
      </c>
      <c r="K912" s="548">
        <v>285</v>
      </c>
      <c r="L912" s="548">
        <v>285</v>
      </c>
      <c r="M912" s="986">
        <v>163</v>
      </c>
      <c r="N912" s="548">
        <v>163</v>
      </c>
      <c r="O912" s="547">
        <f t="shared" si="459"/>
        <v>0</v>
      </c>
      <c r="P912" s="697"/>
      <c r="Q912" s="697"/>
      <c r="R912" s="697"/>
      <c r="S912" s="547">
        <f t="shared" si="447"/>
        <v>250</v>
      </c>
      <c r="T912" s="550">
        <v>250</v>
      </c>
      <c r="U912" s="697"/>
      <c r="V912" s="697"/>
      <c r="W912" s="547">
        <f t="shared" si="448"/>
        <v>0</v>
      </c>
      <c r="X912" s="697"/>
      <c r="Y912" s="697"/>
      <c r="Z912" s="697"/>
      <c r="AA912" s="547">
        <f t="shared" si="449"/>
        <v>0</v>
      </c>
      <c r="AB912" s="697"/>
      <c r="AC912" s="697"/>
      <c r="AD912" s="697"/>
      <c r="AE912" s="547">
        <f t="shared" si="450"/>
        <v>0</v>
      </c>
      <c r="AF912" s="550">
        <f t="shared" si="457"/>
        <v>0</v>
      </c>
      <c r="AG912" s="697"/>
      <c r="AH912" s="697"/>
      <c r="AI912" s="547">
        <f t="shared" si="451"/>
        <v>250</v>
      </c>
      <c r="AJ912" s="550">
        <f t="shared" si="458"/>
        <v>250</v>
      </c>
      <c r="AK912" s="697"/>
      <c r="AL912" s="697"/>
      <c r="AM912" s="547">
        <f t="shared" si="452"/>
        <v>250</v>
      </c>
      <c r="AN912" s="550">
        <v>250</v>
      </c>
      <c r="AO912" s="697"/>
      <c r="AP912" s="697"/>
      <c r="AQ912" s="547">
        <f t="shared" si="453"/>
        <v>35</v>
      </c>
      <c r="AR912" s="550">
        <f t="shared" si="454"/>
        <v>35</v>
      </c>
      <c r="AS912" s="697"/>
      <c r="AT912" s="697"/>
      <c r="AU912" s="697"/>
      <c r="AV912" s="547">
        <f t="shared" si="455"/>
        <v>35</v>
      </c>
      <c r="AW912" s="550">
        <f t="shared" ref="AW912:AW916" si="460">AR912</f>
        <v>35</v>
      </c>
      <c r="AX912" s="697"/>
      <c r="AY912" s="697"/>
      <c r="AZ912" s="697"/>
      <c r="BA912" s="698"/>
      <c r="BB912" s="698"/>
      <c r="BC912" s="698"/>
      <c r="BD912" s="698"/>
      <c r="BE912" s="952">
        <f t="shared" si="442"/>
        <v>0</v>
      </c>
      <c r="BF912" s="527">
        <v>2023</v>
      </c>
      <c r="BG912" s="527" t="s">
        <v>2324</v>
      </c>
      <c r="BH912" s="527"/>
      <c r="BI912" s="686"/>
    </row>
    <row r="913" spans="1:61" s="699" customFormat="1" ht="30">
      <c r="A913" s="543" t="s">
        <v>50</v>
      </c>
      <c r="B913" s="632" t="s">
        <v>770</v>
      </c>
      <c r="C913" s="603" t="s">
        <v>637</v>
      </c>
      <c r="D913" s="603" t="s">
        <v>737</v>
      </c>
      <c r="E913" s="603" t="s">
        <v>598</v>
      </c>
      <c r="F913" s="633" t="s">
        <v>771</v>
      </c>
      <c r="G913" s="548">
        <v>300</v>
      </c>
      <c r="H913" s="548">
        <v>285</v>
      </c>
      <c r="I913" s="548"/>
      <c r="J913" s="548">
        <v>15</v>
      </c>
      <c r="K913" s="548">
        <v>285</v>
      </c>
      <c r="L913" s="548">
        <v>285</v>
      </c>
      <c r="M913" s="986">
        <v>160</v>
      </c>
      <c r="N913" s="548">
        <v>160</v>
      </c>
      <c r="O913" s="547">
        <f t="shared" si="459"/>
        <v>0</v>
      </c>
      <c r="P913" s="697"/>
      <c r="Q913" s="697"/>
      <c r="R913" s="697"/>
      <c r="S913" s="547">
        <f t="shared" si="447"/>
        <v>250</v>
      </c>
      <c r="T913" s="550">
        <v>250</v>
      </c>
      <c r="U913" s="697"/>
      <c r="V913" s="697"/>
      <c r="W913" s="547">
        <f t="shared" si="448"/>
        <v>0</v>
      </c>
      <c r="X913" s="697"/>
      <c r="Y913" s="697"/>
      <c r="Z913" s="697"/>
      <c r="AA913" s="547">
        <f t="shared" si="449"/>
        <v>0</v>
      </c>
      <c r="AB913" s="697"/>
      <c r="AC913" s="697"/>
      <c r="AD913" s="697"/>
      <c r="AE913" s="547">
        <f t="shared" si="450"/>
        <v>0</v>
      </c>
      <c r="AF913" s="550">
        <f t="shared" si="457"/>
        <v>0</v>
      </c>
      <c r="AG913" s="697"/>
      <c r="AH913" s="697"/>
      <c r="AI913" s="547">
        <f t="shared" si="451"/>
        <v>250</v>
      </c>
      <c r="AJ913" s="550">
        <f t="shared" si="458"/>
        <v>250</v>
      </c>
      <c r="AK913" s="697"/>
      <c r="AL913" s="697"/>
      <c r="AM913" s="547">
        <f t="shared" si="452"/>
        <v>250</v>
      </c>
      <c r="AN913" s="550">
        <v>250</v>
      </c>
      <c r="AO913" s="697"/>
      <c r="AP913" s="697"/>
      <c r="AQ913" s="547">
        <f t="shared" si="453"/>
        <v>35</v>
      </c>
      <c r="AR913" s="550">
        <f t="shared" si="454"/>
        <v>35</v>
      </c>
      <c r="AS913" s="697"/>
      <c r="AT913" s="697"/>
      <c r="AU913" s="697"/>
      <c r="AV913" s="547">
        <f t="shared" si="455"/>
        <v>35</v>
      </c>
      <c r="AW913" s="550">
        <f t="shared" si="460"/>
        <v>35</v>
      </c>
      <c r="AX913" s="697"/>
      <c r="AY913" s="697"/>
      <c r="AZ913" s="697"/>
      <c r="BA913" s="698"/>
      <c r="BB913" s="698"/>
      <c r="BC913" s="698"/>
      <c r="BD913" s="698"/>
      <c r="BE913" s="952">
        <f t="shared" si="442"/>
        <v>0</v>
      </c>
      <c r="BF913" s="527">
        <v>2023</v>
      </c>
      <c r="BG913" s="527" t="s">
        <v>2324</v>
      </c>
      <c r="BH913" s="527"/>
      <c r="BI913" s="686"/>
    </row>
    <row r="914" spans="1:61" s="699" customFormat="1" ht="30">
      <c r="A914" s="543" t="s">
        <v>52</v>
      </c>
      <c r="B914" s="632" t="s">
        <v>772</v>
      </c>
      <c r="C914" s="603" t="s">
        <v>637</v>
      </c>
      <c r="D914" s="603" t="s">
        <v>737</v>
      </c>
      <c r="E914" s="603" t="s">
        <v>598</v>
      </c>
      <c r="F914" s="633" t="s">
        <v>773</v>
      </c>
      <c r="G914" s="548">
        <v>300</v>
      </c>
      <c r="H914" s="548">
        <v>285</v>
      </c>
      <c r="I914" s="548"/>
      <c r="J914" s="548">
        <v>15</v>
      </c>
      <c r="K914" s="548">
        <v>285</v>
      </c>
      <c r="L914" s="548">
        <v>285</v>
      </c>
      <c r="M914" s="986">
        <v>154</v>
      </c>
      <c r="N914" s="548">
        <v>154</v>
      </c>
      <c r="O914" s="547">
        <f t="shared" si="459"/>
        <v>0</v>
      </c>
      <c r="P914" s="697"/>
      <c r="Q914" s="697"/>
      <c r="R914" s="697"/>
      <c r="S914" s="547">
        <f t="shared" si="447"/>
        <v>250</v>
      </c>
      <c r="T914" s="550">
        <v>250</v>
      </c>
      <c r="U914" s="697"/>
      <c r="V914" s="697"/>
      <c r="W914" s="547">
        <f t="shared" si="448"/>
        <v>0</v>
      </c>
      <c r="X914" s="697"/>
      <c r="Y914" s="697"/>
      <c r="Z914" s="697"/>
      <c r="AA914" s="547">
        <f t="shared" si="449"/>
        <v>249.75</v>
      </c>
      <c r="AB914" s="550">
        <v>249.75</v>
      </c>
      <c r="AC914" s="697"/>
      <c r="AD914" s="697"/>
      <c r="AE914" s="547">
        <f t="shared" si="450"/>
        <v>0</v>
      </c>
      <c r="AF914" s="550">
        <f t="shared" si="457"/>
        <v>0</v>
      </c>
      <c r="AG914" s="697"/>
      <c r="AH914" s="697"/>
      <c r="AI914" s="547">
        <f t="shared" si="451"/>
        <v>250</v>
      </c>
      <c r="AJ914" s="550">
        <f t="shared" si="458"/>
        <v>250</v>
      </c>
      <c r="AK914" s="697"/>
      <c r="AL914" s="697"/>
      <c r="AM914" s="547">
        <f t="shared" si="452"/>
        <v>250</v>
      </c>
      <c r="AN914" s="550">
        <v>250</v>
      </c>
      <c r="AO914" s="697"/>
      <c r="AP914" s="697"/>
      <c r="AQ914" s="547">
        <f t="shared" si="453"/>
        <v>35</v>
      </c>
      <c r="AR914" s="550">
        <f t="shared" si="454"/>
        <v>35</v>
      </c>
      <c r="AS914" s="697"/>
      <c r="AT914" s="697"/>
      <c r="AU914" s="697"/>
      <c r="AV914" s="547">
        <f t="shared" si="455"/>
        <v>35</v>
      </c>
      <c r="AW914" s="550">
        <f t="shared" si="460"/>
        <v>35</v>
      </c>
      <c r="AX914" s="697"/>
      <c r="AY914" s="697"/>
      <c r="AZ914" s="697"/>
      <c r="BA914" s="698"/>
      <c r="BB914" s="698"/>
      <c r="BC914" s="698"/>
      <c r="BD914" s="698"/>
      <c r="BE914" s="952">
        <f t="shared" si="442"/>
        <v>0</v>
      </c>
      <c r="BF914" s="527">
        <v>2023</v>
      </c>
      <c r="BG914" s="527" t="s">
        <v>2324</v>
      </c>
      <c r="BH914" s="527"/>
      <c r="BI914" s="686"/>
    </row>
    <row r="915" spans="1:61" s="699" customFormat="1" ht="30">
      <c r="A915" s="543" t="s">
        <v>54</v>
      </c>
      <c r="B915" s="632" t="s">
        <v>774</v>
      </c>
      <c r="C915" s="603" t="s">
        <v>513</v>
      </c>
      <c r="D915" s="603" t="s">
        <v>737</v>
      </c>
      <c r="E915" s="603" t="s">
        <v>598</v>
      </c>
      <c r="F915" s="633" t="s">
        <v>775</v>
      </c>
      <c r="G915" s="547">
        <f>H915+I915+J915</f>
        <v>300</v>
      </c>
      <c r="H915" s="548">
        <v>285</v>
      </c>
      <c r="I915" s="548"/>
      <c r="J915" s="548">
        <v>15</v>
      </c>
      <c r="K915" s="548">
        <v>285</v>
      </c>
      <c r="L915" s="548">
        <v>285</v>
      </c>
      <c r="M915" s="986">
        <v>130</v>
      </c>
      <c r="N915" s="548">
        <v>130</v>
      </c>
      <c r="O915" s="547">
        <f t="shared" si="459"/>
        <v>0</v>
      </c>
      <c r="P915" s="697"/>
      <c r="Q915" s="697"/>
      <c r="R915" s="697"/>
      <c r="S915" s="547">
        <f t="shared" si="447"/>
        <v>250</v>
      </c>
      <c r="T915" s="550">
        <v>250</v>
      </c>
      <c r="U915" s="697"/>
      <c r="V915" s="697"/>
      <c r="W915" s="547">
        <f t="shared" si="448"/>
        <v>0</v>
      </c>
      <c r="X915" s="697"/>
      <c r="Y915" s="697"/>
      <c r="Z915" s="697"/>
      <c r="AA915" s="547">
        <f t="shared" si="449"/>
        <v>248.303</v>
      </c>
      <c r="AB915" s="550">
        <v>248.303</v>
      </c>
      <c r="AC915" s="697"/>
      <c r="AD915" s="697"/>
      <c r="AE915" s="547">
        <f t="shared" si="450"/>
        <v>0</v>
      </c>
      <c r="AF915" s="550">
        <f t="shared" si="457"/>
        <v>0</v>
      </c>
      <c r="AG915" s="697"/>
      <c r="AH915" s="697"/>
      <c r="AI915" s="547">
        <f t="shared" si="451"/>
        <v>250</v>
      </c>
      <c r="AJ915" s="550">
        <f t="shared" si="458"/>
        <v>250</v>
      </c>
      <c r="AK915" s="697"/>
      <c r="AL915" s="697"/>
      <c r="AM915" s="547">
        <f t="shared" si="452"/>
        <v>250</v>
      </c>
      <c r="AN915" s="697">
        <v>250</v>
      </c>
      <c r="AO915" s="697"/>
      <c r="AP915" s="697"/>
      <c r="AQ915" s="547">
        <f t="shared" si="453"/>
        <v>35</v>
      </c>
      <c r="AR915" s="550">
        <f t="shared" si="454"/>
        <v>35</v>
      </c>
      <c r="AS915" s="697"/>
      <c r="AT915" s="697"/>
      <c r="AU915" s="697"/>
      <c r="AV915" s="547">
        <f t="shared" si="455"/>
        <v>35</v>
      </c>
      <c r="AW915" s="550">
        <f t="shared" si="460"/>
        <v>35</v>
      </c>
      <c r="AX915" s="697"/>
      <c r="AY915" s="697"/>
      <c r="AZ915" s="697"/>
      <c r="BA915" s="698"/>
      <c r="BB915" s="698"/>
      <c r="BC915" s="698"/>
      <c r="BD915" s="698"/>
      <c r="BE915" s="952">
        <f t="shared" si="442"/>
        <v>0</v>
      </c>
      <c r="BF915" s="527">
        <v>2023</v>
      </c>
      <c r="BG915" s="527" t="s">
        <v>2324</v>
      </c>
      <c r="BH915" s="527"/>
      <c r="BI915" s="686"/>
    </row>
    <row r="916" spans="1:61" s="699" customFormat="1" ht="30">
      <c r="A916" s="543" t="s">
        <v>56</v>
      </c>
      <c r="B916" s="632" t="s">
        <v>776</v>
      </c>
      <c r="C916" s="603" t="s">
        <v>605</v>
      </c>
      <c r="D916" s="603" t="s">
        <v>737</v>
      </c>
      <c r="E916" s="603" t="s">
        <v>598</v>
      </c>
      <c r="F916" s="633" t="s">
        <v>777</v>
      </c>
      <c r="G916" s="548">
        <v>300</v>
      </c>
      <c r="H916" s="548">
        <f>G916-J916</f>
        <v>284.66500000000002</v>
      </c>
      <c r="I916" s="548"/>
      <c r="J916" s="548">
        <v>15.335000000000001</v>
      </c>
      <c r="K916" s="548">
        <v>285</v>
      </c>
      <c r="L916" s="548">
        <v>285</v>
      </c>
      <c r="M916" s="986">
        <v>127</v>
      </c>
      <c r="N916" s="548">
        <v>127</v>
      </c>
      <c r="O916" s="547">
        <f t="shared" si="459"/>
        <v>0</v>
      </c>
      <c r="P916" s="697"/>
      <c r="Q916" s="697"/>
      <c r="R916" s="697"/>
      <c r="S916" s="547">
        <f t="shared" si="447"/>
        <v>250</v>
      </c>
      <c r="T916" s="550">
        <v>250</v>
      </c>
      <c r="U916" s="697"/>
      <c r="V916" s="697"/>
      <c r="W916" s="547">
        <f t="shared" si="448"/>
        <v>0</v>
      </c>
      <c r="X916" s="697"/>
      <c r="Y916" s="697"/>
      <c r="Z916" s="697"/>
      <c r="AA916" s="547">
        <f t="shared" si="449"/>
        <v>0</v>
      </c>
      <c r="AB916" s="697"/>
      <c r="AC916" s="697"/>
      <c r="AD916" s="697"/>
      <c r="AE916" s="547">
        <f t="shared" si="450"/>
        <v>0</v>
      </c>
      <c r="AF916" s="550">
        <f t="shared" si="457"/>
        <v>0</v>
      </c>
      <c r="AG916" s="697"/>
      <c r="AH916" s="697"/>
      <c r="AI916" s="547">
        <f t="shared" si="451"/>
        <v>250</v>
      </c>
      <c r="AJ916" s="550">
        <f t="shared" si="458"/>
        <v>250</v>
      </c>
      <c r="AK916" s="697"/>
      <c r="AL916" s="697"/>
      <c r="AM916" s="547">
        <f t="shared" si="452"/>
        <v>250</v>
      </c>
      <c r="AN916" s="697">
        <v>250</v>
      </c>
      <c r="AO916" s="697"/>
      <c r="AP916" s="697"/>
      <c r="AQ916" s="547">
        <f t="shared" si="453"/>
        <v>35</v>
      </c>
      <c r="AR916" s="550">
        <f t="shared" si="454"/>
        <v>35</v>
      </c>
      <c r="AS916" s="697"/>
      <c r="AT916" s="697"/>
      <c r="AU916" s="697"/>
      <c r="AV916" s="547">
        <f t="shared" si="455"/>
        <v>35</v>
      </c>
      <c r="AW916" s="550">
        <f t="shared" si="460"/>
        <v>35</v>
      </c>
      <c r="AX916" s="697"/>
      <c r="AY916" s="697"/>
      <c r="AZ916" s="697"/>
      <c r="BA916" s="698"/>
      <c r="BB916" s="698"/>
      <c r="BC916" s="698"/>
      <c r="BD916" s="698"/>
      <c r="BE916" s="952">
        <f t="shared" si="442"/>
        <v>0</v>
      </c>
      <c r="BF916" s="527">
        <v>2023</v>
      </c>
      <c r="BG916" s="527" t="s">
        <v>2324</v>
      </c>
      <c r="BH916" s="527"/>
      <c r="BI916" s="686"/>
    </row>
    <row r="917" spans="1:61" s="699" customFormat="1" ht="31.5">
      <c r="A917" s="700"/>
      <c r="B917" s="544" t="s">
        <v>778</v>
      </c>
      <c r="C917" s="603"/>
      <c r="D917" s="603"/>
      <c r="E917" s="603"/>
      <c r="F917" s="667"/>
      <c r="G917" s="589">
        <v>8190</v>
      </c>
      <c r="H917" s="589">
        <v>8190</v>
      </c>
      <c r="I917" s="589"/>
      <c r="J917" s="589"/>
      <c r="K917" s="697"/>
      <c r="L917" s="697"/>
      <c r="M917" s="1032"/>
      <c r="N917" s="697"/>
      <c r="O917" s="547">
        <f t="shared" ref="O917" si="461">P917+Q917+R917</f>
        <v>0</v>
      </c>
      <c r="P917" s="697"/>
      <c r="Q917" s="697"/>
      <c r="R917" s="697"/>
      <c r="S917" s="547">
        <f t="shared" si="447"/>
        <v>1506</v>
      </c>
      <c r="T917" s="550">
        <v>1506</v>
      </c>
      <c r="U917" s="697"/>
      <c r="V917" s="697"/>
      <c r="W917" s="547">
        <f t="shared" si="448"/>
        <v>0</v>
      </c>
      <c r="X917" s="697"/>
      <c r="Y917" s="697"/>
      <c r="Z917" s="697"/>
      <c r="AA917" s="547">
        <f t="shared" si="449"/>
        <v>0</v>
      </c>
      <c r="AB917" s="697"/>
      <c r="AC917" s="697"/>
      <c r="AD917" s="697"/>
      <c r="AE917" s="547">
        <f t="shared" si="450"/>
        <v>0</v>
      </c>
      <c r="AF917" s="550">
        <f t="shared" ref="AF917:AF921" si="462">P917</f>
        <v>0</v>
      </c>
      <c r="AG917" s="697"/>
      <c r="AH917" s="697"/>
      <c r="AI917" s="547">
        <f t="shared" si="451"/>
        <v>1506</v>
      </c>
      <c r="AJ917" s="547">
        <f t="shared" ref="AJ917:AJ921" si="463">T917</f>
        <v>1506</v>
      </c>
      <c r="AK917" s="697"/>
      <c r="AL917" s="697"/>
      <c r="AM917" s="547">
        <f t="shared" si="452"/>
        <v>1506</v>
      </c>
      <c r="AN917" s="549">
        <v>1506</v>
      </c>
      <c r="AO917" s="697"/>
      <c r="AP917" s="697"/>
      <c r="AQ917" s="547">
        <f t="shared" si="453"/>
        <v>6684</v>
      </c>
      <c r="AR917" s="550">
        <f>H917-T917</f>
        <v>6684</v>
      </c>
      <c r="AS917" s="697"/>
      <c r="AT917" s="697"/>
      <c r="AU917" s="697"/>
      <c r="AV917" s="547">
        <f t="shared" si="455"/>
        <v>5046</v>
      </c>
      <c r="AW917" s="549">
        <f>H917*80%-AN917</f>
        <v>5046</v>
      </c>
      <c r="AX917" s="697"/>
      <c r="AY917" s="697"/>
      <c r="AZ917" s="697"/>
      <c r="BA917" s="698"/>
      <c r="BB917" s="698"/>
      <c r="BC917" s="698"/>
      <c r="BD917" s="698"/>
      <c r="BE917" s="952">
        <f t="shared" si="442"/>
        <v>0</v>
      </c>
      <c r="BF917" s="527">
        <v>2023</v>
      </c>
      <c r="BG917" s="527" t="s">
        <v>2324</v>
      </c>
      <c r="BH917" s="527" t="s">
        <v>2327</v>
      </c>
      <c r="BI917" s="686"/>
    </row>
    <row r="918" spans="1:61" s="875" customFormat="1" hidden="1">
      <c r="A918" s="80" t="s">
        <v>46</v>
      </c>
      <c r="B918" s="872" t="s">
        <v>779</v>
      </c>
      <c r="C918" s="84" t="s">
        <v>513</v>
      </c>
      <c r="D918" s="87" t="s">
        <v>737</v>
      </c>
      <c r="E918" s="87" t="s">
        <v>521</v>
      </c>
      <c r="F918" s="124"/>
      <c r="G918" s="133">
        <v>300</v>
      </c>
      <c r="H918" s="133">
        <v>285</v>
      </c>
      <c r="I918" s="873"/>
      <c r="J918" s="873"/>
      <c r="K918" s="96">
        <v>300</v>
      </c>
      <c r="L918" s="96">
        <v>285</v>
      </c>
      <c r="M918" s="1033"/>
      <c r="N918" s="873"/>
      <c r="O918" s="125">
        <f t="shared" ref="O918:O921" si="464">P918+Q918+R918</f>
        <v>0</v>
      </c>
      <c r="P918" s="873"/>
      <c r="Q918" s="873"/>
      <c r="R918" s="873"/>
      <c r="S918" s="873">
        <f t="shared" si="447"/>
        <v>0</v>
      </c>
      <c r="T918" s="873"/>
      <c r="U918" s="873"/>
      <c r="V918" s="873"/>
      <c r="W918" s="125">
        <f t="shared" si="448"/>
        <v>0</v>
      </c>
      <c r="X918" s="873"/>
      <c r="Y918" s="873"/>
      <c r="Z918" s="873"/>
      <c r="AA918" s="125">
        <f t="shared" si="449"/>
        <v>0</v>
      </c>
      <c r="AB918" s="873"/>
      <c r="AC918" s="873"/>
      <c r="AD918" s="873"/>
      <c r="AE918" s="125">
        <f t="shared" si="450"/>
        <v>0</v>
      </c>
      <c r="AF918" s="97">
        <f t="shared" si="462"/>
        <v>0</v>
      </c>
      <c r="AG918" s="873"/>
      <c r="AH918" s="873"/>
      <c r="AI918" s="125">
        <f t="shared" si="451"/>
        <v>0</v>
      </c>
      <c r="AJ918" s="97">
        <f t="shared" si="463"/>
        <v>0</v>
      </c>
      <c r="AK918" s="873"/>
      <c r="AL918" s="873"/>
      <c r="AM918" s="125">
        <f t="shared" si="452"/>
        <v>0</v>
      </c>
      <c r="AN918" s="873"/>
      <c r="AO918" s="873"/>
      <c r="AP918" s="873"/>
      <c r="AQ918" s="125">
        <f t="shared" si="453"/>
        <v>285</v>
      </c>
      <c r="AR918" s="97">
        <f t="shared" ref="AR918:AR921" si="465">L918-AN918</f>
        <v>285</v>
      </c>
      <c r="AS918" s="873"/>
      <c r="AT918" s="873"/>
      <c r="AU918" s="873"/>
      <c r="AV918" s="125">
        <f t="shared" si="455"/>
        <v>200</v>
      </c>
      <c r="AW918" s="107">
        <v>200</v>
      </c>
      <c r="AX918" s="873"/>
      <c r="AY918" s="873"/>
      <c r="AZ918" s="873"/>
      <c r="BA918" s="874"/>
      <c r="BB918" s="874"/>
      <c r="BC918" s="874"/>
      <c r="BD918" s="874"/>
      <c r="BE918" s="953">
        <f t="shared" si="442"/>
        <v>0</v>
      </c>
      <c r="BF918" s="197">
        <v>2024</v>
      </c>
      <c r="BG918" s="197" t="s">
        <v>2323</v>
      </c>
      <c r="BH918" s="197" t="s">
        <v>2327</v>
      </c>
      <c r="BI918" s="832"/>
    </row>
    <row r="919" spans="1:61" s="875" customFormat="1" hidden="1">
      <c r="A919" s="80" t="s">
        <v>48</v>
      </c>
      <c r="B919" s="872" t="s">
        <v>780</v>
      </c>
      <c r="C919" s="84" t="s">
        <v>615</v>
      </c>
      <c r="D919" s="87" t="s">
        <v>737</v>
      </c>
      <c r="E919" s="87" t="s">
        <v>521</v>
      </c>
      <c r="F919" s="124"/>
      <c r="G919" s="133">
        <v>300</v>
      </c>
      <c r="H919" s="133">
        <v>285</v>
      </c>
      <c r="I919" s="873"/>
      <c r="J919" s="873"/>
      <c r="K919" s="96">
        <v>300</v>
      </c>
      <c r="L919" s="96">
        <v>285</v>
      </c>
      <c r="M919" s="1033"/>
      <c r="N919" s="873"/>
      <c r="O919" s="125">
        <f t="shared" si="464"/>
        <v>0</v>
      </c>
      <c r="P919" s="873"/>
      <c r="Q919" s="873"/>
      <c r="R919" s="873"/>
      <c r="S919" s="873">
        <f t="shared" si="447"/>
        <v>0</v>
      </c>
      <c r="T919" s="873"/>
      <c r="U919" s="873"/>
      <c r="V919" s="873"/>
      <c r="W919" s="125">
        <f t="shared" si="448"/>
        <v>0</v>
      </c>
      <c r="X919" s="873"/>
      <c r="Y919" s="873"/>
      <c r="Z919" s="873"/>
      <c r="AA919" s="125">
        <f t="shared" si="449"/>
        <v>0</v>
      </c>
      <c r="AB919" s="873"/>
      <c r="AC919" s="873"/>
      <c r="AD919" s="873"/>
      <c r="AE919" s="125">
        <f t="shared" si="450"/>
        <v>0</v>
      </c>
      <c r="AF919" s="97">
        <f t="shared" si="462"/>
        <v>0</v>
      </c>
      <c r="AG919" s="873"/>
      <c r="AH919" s="873"/>
      <c r="AI919" s="125">
        <f t="shared" si="451"/>
        <v>0</v>
      </c>
      <c r="AJ919" s="97">
        <f t="shared" si="463"/>
        <v>0</v>
      </c>
      <c r="AK919" s="873"/>
      <c r="AL919" s="873"/>
      <c r="AM919" s="125">
        <f t="shared" si="452"/>
        <v>0</v>
      </c>
      <c r="AN919" s="873"/>
      <c r="AO919" s="873"/>
      <c r="AP919" s="873"/>
      <c r="AQ919" s="125">
        <f t="shared" si="453"/>
        <v>285</v>
      </c>
      <c r="AR919" s="97">
        <f t="shared" si="465"/>
        <v>285</v>
      </c>
      <c r="AS919" s="873"/>
      <c r="AT919" s="873"/>
      <c r="AU919" s="873"/>
      <c r="AV919" s="125">
        <f t="shared" si="455"/>
        <v>200</v>
      </c>
      <c r="AW919" s="107">
        <v>200</v>
      </c>
      <c r="AX919" s="873"/>
      <c r="AY919" s="873"/>
      <c r="AZ919" s="873"/>
      <c r="BA919" s="874"/>
      <c r="BB919" s="874"/>
      <c r="BC919" s="874"/>
      <c r="BD919" s="874"/>
      <c r="BE919" s="953">
        <f t="shared" si="442"/>
        <v>0</v>
      </c>
      <c r="BF919" s="197">
        <v>2024</v>
      </c>
      <c r="BG919" s="197" t="s">
        <v>2323</v>
      </c>
      <c r="BH919" s="197" t="s">
        <v>2327</v>
      </c>
      <c r="BI919" s="832"/>
    </row>
    <row r="920" spans="1:61" s="875" customFormat="1" hidden="1">
      <c r="A920" s="80" t="s">
        <v>50</v>
      </c>
      <c r="B920" s="872" t="s">
        <v>781</v>
      </c>
      <c r="C920" s="84" t="s">
        <v>615</v>
      </c>
      <c r="D920" s="87" t="s">
        <v>737</v>
      </c>
      <c r="E920" s="87" t="s">
        <v>521</v>
      </c>
      <c r="F920" s="124"/>
      <c r="G920" s="133">
        <v>300</v>
      </c>
      <c r="H920" s="133">
        <v>285</v>
      </c>
      <c r="I920" s="873"/>
      <c r="J920" s="873"/>
      <c r="K920" s="96">
        <v>300</v>
      </c>
      <c r="L920" s="96">
        <v>285</v>
      </c>
      <c r="M920" s="1033"/>
      <c r="N920" s="873"/>
      <c r="O920" s="125">
        <f t="shared" si="464"/>
        <v>0</v>
      </c>
      <c r="P920" s="873"/>
      <c r="Q920" s="873"/>
      <c r="R920" s="873"/>
      <c r="S920" s="873">
        <f t="shared" si="447"/>
        <v>0</v>
      </c>
      <c r="T920" s="873"/>
      <c r="U920" s="873"/>
      <c r="V920" s="873"/>
      <c r="W920" s="125">
        <f t="shared" si="448"/>
        <v>0</v>
      </c>
      <c r="X920" s="873"/>
      <c r="Y920" s="873"/>
      <c r="Z920" s="873"/>
      <c r="AA920" s="125">
        <f t="shared" si="449"/>
        <v>0</v>
      </c>
      <c r="AB920" s="873"/>
      <c r="AC920" s="873"/>
      <c r="AD920" s="873"/>
      <c r="AE920" s="125">
        <f t="shared" si="450"/>
        <v>0</v>
      </c>
      <c r="AF920" s="97">
        <f t="shared" si="462"/>
        <v>0</v>
      </c>
      <c r="AG920" s="873"/>
      <c r="AH920" s="873"/>
      <c r="AI920" s="125">
        <f t="shared" si="451"/>
        <v>0</v>
      </c>
      <c r="AJ920" s="97">
        <f t="shared" si="463"/>
        <v>0</v>
      </c>
      <c r="AK920" s="873"/>
      <c r="AL920" s="873"/>
      <c r="AM920" s="125">
        <f t="shared" si="452"/>
        <v>0</v>
      </c>
      <c r="AN920" s="873"/>
      <c r="AO920" s="873"/>
      <c r="AP920" s="873"/>
      <c r="AQ920" s="125">
        <f t="shared" si="453"/>
        <v>285</v>
      </c>
      <c r="AR920" s="97">
        <f t="shared" si="465"/>
        <v>285</v>
      </c>
      <c r="AS920" s="873"/>
      <c r="AT920" s="873"/>
      <c r="AU920" s="873"/>
      <c r="AV920" s="125">
        <f t="shared" si="455"/>
        <v>200</v>
      </c>
      <c r="AW920" s="107">
        <v>200</v>
      </c>
      <c r="AX920" s="873"/>
      <c r="AY920" s="873"/>
      <c r="AZ920" s="873"/>
      <c r="BA920" s="874"/>
      <c r="BB920" s="874"/>
      <c r="BC920" s="874"/>
      <c r="BD920" s="874"/>
      <c r="BE920" s="953">
        <f t="shared" si="442"/>
        <v>0</v>
      </c>
      <c r="BF920" s="197">
        <v>2024</v>
      </c>
      <c r="BG920" s="197" t="s">
        <v>2323</v>
      </c>
      <c r="BH920" s="197" t="s">
        <v>2327</v>
      </c>
      <c r="BI920" s="832"/>
    </row>
    <row r="921" spans="1:61" s="875" customFormat="1" hidden="1">
      <c r="A921" s="80" t="s">
        <v>52</v>
      </c>
      <c r="B921" s="872" t="s">
        <v>782</v>
      </c>
      <c r="C921" s="84" t="s">
        <v>633</v>
      </c>
      <c r="D921" s="87" t="s">
        <v>737</v>
      </c>
      <c r="E921" s="87" t="s">
        <v>521</v>
      </c>
      <c r="F921" s="124"/>
      <c r="G921" s="133">
        <v>300</v>
      </c>
      <c r="H921" s="133">
        <v>285</v>
      </c>
      <c r="I921" s="873"/>
      <c r="J921" s="873"/>
      <c r="K921" s="96">
        <v>300</v>
      </c>
      <c r="L921" s="96">
        <v>285</v>
      </c>
      <c r="M921" s="1033"/>
      <c r="N921" s="873"/>
      <c r="O921" s="125">
        <f t="shared" si="464"/>
        <v>0</v>
      </c>
      <c r="P921" s="873"/>
      <c r="Q921" s="873"/>
      <c r="R921" s="873"/>
      <c r="S921" s="873">
        <f t="shared" si="447"/>
        <v>0</v>
      </c>
      <c r="T921" s="873"/>
      <c r="U921" s="873"/>
      <c r="V921" s="873"/>
      <c r="W921" s="125">
        <f t="shared" si="448"/>
        <v>0</v>
      </c>
      <c r="X921" s="873"/>
      <c r="Y921" s="873"/>
      <c r="Z921" s="873"/>
      <c r="AA921" s="125">
        <f t="shared" si="449"/>
        <v>0</v>
      </c>
      <c r="AB921" s="873"/>
      <c r="AC921" s="873"/>
      <c r="AD921" s="873"/>
      <c r="AE921" s="125">
        <f t="shared" si="450"/>
        <v>0</v>
      </c>
      <c r="AF921" s="97">
        <f t="shared" si="462"/>
        <v>0</v>
      </c>
      <c r="AG921" s="873"/>
      <c r="AH921" s="873"/>
      <c r="AI921" s="125">
        <f t="shared" si="451"/>
        <v>0</v>
      </c>
      <c r="AJ921" s="97">
        <f t="shared" si="463"/>
        <v>0</v>
      </c>
      <c r="AK921" s="873"/>
      <c r="AL921" s="873"/>
      <c r="AM921" s="125">
        <f t="shared" si="452"/>
        <v>0</v>
      </c>
      <c r="AN921" s="873"/>
      <c r="AO921" s="873"/>
      <c r="AP921" s="873"/>
      <c r="AQ921" s="125">
        <f t="shared" si="453"/>
        <v>285</v>
      </c>
      <c r="AR921" s="97">
        <f t="shared" si="465"/>
        <v>285</v>
      </c>
      <c r="AS921" s="873"/>
      <c r="AT921" s="873"/>
      <c r="AU921" s="873"/>
      <c r="AV921" s="125">
        <f t="shared" si="455"/>
        <v>200</v>
      </c>
      <c r="AW921" s="107">
        <v>200</v>
      </c>
      <c r="AX921" s="873"/>
      <c r="AY921" s="873"/>
      <c r="AZ921" s="873"/>
      <c r="BA921" s="874"/>
      <c r="BB921" s="874"/>
      <c r="BC921" s="874"/>
      <c r="BD921" s="874"/>
      <c r="BE921" s="953">
        <f t="shared" si="442"/>
        <v>0</v>
      </c>
      <c r="BF921" s="197">
        <v>2024</v>
      </c>
      <c r="BG921" s="197" t="s">
        <v>2323</v>
      </c>
      <c r="BH921" s="197" t="s">
        <v>2327</v>
      </c>
      <c r="BI921" s="832"/>
    </row>
    <row r="922" spans="1:61" s="28" customFormat="1" ht="78.75" hidden="1" customHeight="1">
      <c r="A922" s="37" t="s">
        <v>92</v>
      </c>
      <c r="B922" s="38" t="s">
        <v>93</v>
      </c>
      <c r="C922" s="26"/>
      <c r="D922" s="26"/>
      <c r="E922" s="26"/>
      <c r="F922" s="91"/>
      <c r="G922" s="92">
        <f>G923</f>
        <v>32000</v>
      </c>
      <c r="H922" s="92">
        <f t="shared" ref="H922:BE923" si="466">H923</f>
        <v>29985</v>
      </c>
      <c r="I922" s="92">
        <f t="shared" si="466"/>
        <v>2015</v>
      </c>
      <c r="J922" s="92">
        <f t="shared" si="466"/>
        <v>0</v>
      </c>
      <c r="K922" s="92">
        <f t="shared" si="466"/>
        <v>32000</v>
      </c>
      <c r="L922" s="92">
        <f t="shared" si="466"/>
        <v>29985</v>
      </c>
      <c r="M922" s="984">
        <f t="shared" si="466"/>
        <v>0</v>
      </c>
      <c r="N922" s="92">
        <f t="shared" si="466"/>
        <v>0</v>
      </c>
      <c r="O922" s="92">
        <f t="shared" si="466"/>
        <v>0</v>
      </c>
      <c r="P922" s="92">
        <f t="shared" si="466"/>
        <v>0</v>
      </c>
      <c r="Q922" s="92">
        <f t="shared" si="466"/>
        <v>0</v>
      </c>
      <c r="R922" s="92">
        <f t="shared" si="466"/>
        <v>0</v>
      </c>
      <c r="S922" s="92">
        <f t="shared" si="466"/>
        <v>7785</v>
      </c>
      <c r="T922" s="92">
        <f t="shared" si="466"/>
        <v>7235</v>
      </c>
      <c r="U922" s="92">
        <f t="shared" si="466"/>
        <v>550</v>
      </c>
      <c r="V922" s="92">
        <f t="shared" si="466"/>
        <v>0</v>
      </c>
      <c r="W922" s="92">
        <f t="shared" si="466"/>
        <v>0</v>
      </c>
      <c r="X922" s="92">
        <f t="shared" si="466"/>
        <v>0</v>
      </c>
      <c r="Y922" s="92">
        <f t="shared" si="466"/>
        <v>0</v>
      </c>
      <c r="Z922" s="92">
        <f t="shared" si="466"/>
        <v>0</v>
      </c>
      <c r="AA922" s="92">
        <f t="shared" si="466"/>
        <v>7785</v>
      </c>
      <c r="AB922" s="92">
        <f t="shared" si="466"/>
        <v>7235</v>
      </c>
      <c r="AC922" s="92">
        <f t="shared" si="466"/>
        <v>550</v>
      </c>
      <c r="AD922" s="92">
        <f t="shared" si="466"/>
        <v>0</v>
      </c>
      <c r="AE922" s="92">
        <f t="shared" si="466"/>
        <v>0</v>
      </c>
      <c r="AF922" s="92">
        <f t="shared" si="466"/>
        <v>0</v>
      </c>
      <c r="AG922" s="92">
        <f t="shared" si="466"/>
        <v>0</v>
      </c>
      <c r="AH922" s="92">
        <f t="shared" si="466"/>
        <v>0</v>
      </c>
      <c r="AI922" s="92">
        <f t="shared" si="466"/>
        <v>7785</v>
      </c>
      <c r="AJ922" s="92">
        <f t="shared" si="466"/>
        <v>7235</v>
      </c>
      <c r="AK922" s="92">
        <f t="shared" si="466"/>
        <v>550</v>
      </c>
      <c r="AL922" s="92">
        <f t="shared" si="466"/>
        <v>0</v>
      </c>
      <c r="AM922" s="92">
        <f t="shared" si="466"/>
        <v>13569</v>
      </c>
      <c r="AN922" s="92">
        <f t="shared" si="466"/>
        <v>12632</v>
      </c>
      <c r="AO922" s="92">
        <f t="shared" si="466"/>
        <v>937</v>
      </c>
      <c r="AP922" s="92">
        <f t="shared" si="466"/>
        <v>0</v>
      </c>
      <c r="AQ922" s="92">
        <f t="shared" si="466"/>
        <v>18431</v>
      </c>
      <c r="AR922" s="92">
        <f t="shared" si="466"/>
        <v>17353</v>
      </c>
      <c r="AS922" s="92">
        <f t="shared" si="466"/>
        <v>1078</v>
      </c>
      <c r="AT922" s="92">
        <f t="shared" si="466"/>
        <v>0</v>
      </c>
      <c r="AU922" s="92">
        <f t="shared" si="466"/>
        <v>0</v>
      </c>
      <c r="AV922" s="92">
        <f t="shared" si="466"/>
        <v>18431</v>
      </c>
      <c r="AW922" s="92">
        <f t="shared" si="466"/>
        <v>17353</v>
      </c>
      <c r="AX922" s="92">
        <f t="shared" si="466"/>
        <v>1078</v>
      </c>
      <c r="AY922" s="92">
        <f t="shared" si="466"/>
        <v>0</v>
      </c>
      <c r="AZ922" s="92">
        <f t="shared" si="466"/>
        <v>0</v>
      </c>
      <c r="BA922" s="92">
        <f t="shared" si="466"/>
        <v>0</v>
      </c>
      <c r="BB922" s="92">
        <f t="shared" si="466"/>
        <v>0</v>
      </c>
      <c r="BC922" s="92">
        <f t="shared" si="466"/>
        <v>0</v>
      </c>
      <c r="BD922" s="92">
        <f t="shared" si="466"/>
        <v>17353</v>
      </c>
      <c r="BE922" s="92">
        <f t="shared" si="466"/>
        <v>5784</v>
      </c>
      <c r="BF922" s="198"/>
      <c r="BG922" s="198"/>
      <c r="BH922" s="198"/>
      <c r="BI922" s="27"/>
    </row>
    <row r="923" spans="1:61" s="28" customFormat="1" ht="44.25" hidden="1" customHeight="1">
      <c r="A923" s="37" t="s">
        <v>46</v>
      </c>
      <c r="B923" s="38" t="s">
        <v>43</v>
      </c>
      <c r="C923" s="26"/>
      <c r="D923" s="26"/>
      <c r="E923" s="26"/>
      <c r="F923" s="91"/>
      <c r="G923" s="92">
        <f>G924</f>
        <v>32000</v>
      </c>
      <c r="H923" s="92">
        <f t="shared" si="466"/>
        <v>29985</v>
      </c>
      <c r="I923" s="92">
        <f t="shared" si="466"/>
        <v>2015</v>
      </c>
      <c r="J923" s="92">
        <f t="shared" si="466"/>
        <v>0</v>
      </c>
      <c r="K923" s="92">
        <f t="shared" si="466"/>
        <v>32000</v>
      </c>
      <c r="L923" s="92">
        <f t="shared" si="466"/>
        <v>29985</v>
      </c>
      <c r="M923" s="984">
        <f t="shared" si="466"/>
        <v>0</v>
      </c>
      <c r="N923" s="92">
        <f t="shared" si="466"/>
        <v>0</v>
      </c>
      <c r="O923" s="92">
        <f t="shared" si="466"/>
        <v>0</v>
      </c>
      <c r="P923" s="92">
        <f t="shared" si="466"/>
        <v>0</v>
      </c>
      <c r="Q923" s="92">
        <f t="shared" si="466"/>
        <v>0</v>
      </c>
      <c r="R923" s="92">
        <f t="shared" si="466"/>
        <v>0</v>
      </c>
      <c r="S923" s="92">
        <f t="shared" si="466"/>
        <v>7785</v>
      </c>
      <c r="T923" s="92">
        <f t="shared" si="466"/>
        <v>7235</v>
      </c>
      <c r="U923" s="92">
        <f t="shared" si="466"/>
        <v>550</v>
      </c>
      <c r="V923" s="92">
        <f t="shared" si="466"/>
        <v>0</v>
      </c>
      <c r="W923" s="92">
        <f t="shared" si="466"/>
        <v>0</v>
      </c>
      <c r="X923" s="92">
        <f t="shared" si="466"/>
        <v>0</v>
      </c>
      <c r="Y923" s="92">
        <f t="shared" si="466"/>
        <v>0</v>
      </c>
      <c r="Z923" s="92">
        <f t="shared" si="466"/>
        <v>0</v>
      </c>
      <c r="AA923" s="92">
        <f t="shared" si="466"/>
        <v>7785</v>
      </c>
      <c r="AB923" s="92">
        <f t="shared" si="466"/>
        <v>7235</v>
      </c>
      <c r="AC923" s="92">
        <f t="shared" si="466"/>
        <v>550</v>
      </c>
      <c r="AD923" s="92">
        <f t="shared" si="466"/>
        <v>0</v>
      </c>
      <c r="AE923" s="92">
        <f t="shared" si="466"/>
        <v>0</v>
      </c>
      <c r="AF923" s="92">
        <f t="shared" si="466"/>
        <v>0</v>
      </c>
      <c r="AG923" s="92">
        <f t="shared" si="466"/>
        <v>0</v>
      </c>
      <c r="AH923" s="92">
        <f t="shared" si="466"/>
        <v>0</v>
      </c>
      <c r="AI923" s="92">
        <f t="shared" si="466"/>
        <v>7785</v>
      </c>
      <c r="AJ923" s="92">
        <f t="shared" si="466"/>
        <v>7235</v>
      </c>
      <c r="AK923" s="92">
        <f t="shared" si="466"/>
        <v>550</v>
      </c>
      <c r="AL923" s="92">
        <f t="shared" si="466"/>
        <v>0</v>
      </c>
      <c r="AM923" s="92">
        <f t="shared" si="466"/>
        <v>13569</v>
      </c>
      <c r="AN923" s="92">
        <f t="shared" si="466"/>
        <v>12632</v>
      </c>
      <c r="AO923" s="92">
        <f t="shared" si="466"/>
        <v>937</v>
      </c>
      <c r="AP923" s="92">
        <f t="shared" si="466"/>
        <v>0</v>
      </c>
      <c r="AQ923" s="92">
        <f t="shared" si="466"/>
        <v>18431</v>
      </c>
      <c r="AR923" s="92">
        <f t="shared" si="466"/>
        <v>17353</v>
      </c>
      <c r="AS923" s="92">
        <f t="shared" si="466"/>
        <v>1078</v>
      </c>
      <c r="AT923" s="92">
        <f t="shared" si="466"/>
        <v>0</v>
      </c>
      <c r="AU923" s="92">
        <f t="shared" si="466"/>
        <v>0</v>
      </c>
      <c r="AV923" s="92">
        <f t="shared" si="466"/>
        <v>18431</v>
      </c>
      <c r="AW923" s="92">
        <f t="shared" si="466"/>
        <v>17353</v>
      </c>
      <c r="AX923" s="92">
        <f t="shared" si="466"/>
        <v>1078</v>
      </c>
      <c r="AY923" s="92">
        <f t="shared" si="466"/>
        <v>0</v>
      </c>
      <c r="AZ923" s="92">
        <f t="shared" si="466"/>
        <v>0</v>
      </c>
      <c r="BA923" s="92">
        <f t="shared" si="466"/>
        <v>0</v>
      </c>
      <c r="BB923" s="92">
        <f t="shared" si="466"/>
        <v>0</v>
      </c>
      <c r="BC923" s="92">
        <f t="shared" si="466"/>
        <v>0</v>
      </c>
      <c r="BD923" s="92">
        <f t="shared" si="466"/>
        <v>17353</v>
      </c>
      <c r="BE923" s="92">
        <f t="shared" si="466"/>
        <v>5784</v>
      </c>
      <c r="BF923" s="198"/>
      <c r="BG923" s="198"/>
      <c r="BH923" s="198"/>
      <c r="BI923" s="27"/>
    </row>
    <row r="924" spans="1:61" s="447" customFormat="1" ht="75">
      <c r="A924" s="444"/>
      <c r="B924" s="366" t="s">
        <v>191</v>
      </c>
      <c r="C924" s="289" t="s">
        <v>123</v>
      </c>
      <c r="D924" s="289" t="s">
        <v>192</v>
      </c>
      <c r="E924" s="289" t="s">
        <v>107</v>
      </c>
      <c r="F924" s="367" t="s">
        <v>193</v>
      </c>
      <c r="G924" s="317">
        <v>32000</v>
      </c>
      <c r="H924" s="446">
        <v>29985</v>
      </c>
      <c r="I924" s="446">
        <v>2015</v>
      </c>
      <c r="J924" s="370"/>
      <c r="K924" s="370">
        <v>32000</v>
      </c>
      <c r="L924" s="446">
        <v>29985</v>
      </c>
      <c r="M924" s="996"/>
      <c r="N924" s="370"/>
      <c r="O924" s="370">
        <v>0</v>
      </c>
      <c r="P924" s="370">
        <v>0</v>
      </c>
      <c r="Q924" s="370"/>
      <c r="R924" s="370"/>
      <c r="S924" s="370">
        <f t="shared" si="447"/>
        <v>7785</v>
      </c>
      <c r="T924" s="370">
        <v>7235</v>
      </c>
      <c r="U924" s="370">
        <v>550</v>
      </c>
      <c r="V924" s="370"/>
      <c r="W924" s="370">
        <f t="shared" si="448"/>
        <v>0</v>
      </c>
      <c r="X924" s="370">
        <v>0</v>
      </c>
      <c r="Y924" s="370"/>
      <c r="Z924" s="370"/>
      <c r="AA924" s="370">
        <f t="shared" si="449"/>
        <v>7785</v>
      </c>
      <c r="AB924" s="370">
        <v>7235</v>
      </c>
      <c r="AC924" s="370">
        <v>550</v>
      </c>
      <c r="AD924" s="370"/>
      <c r="AE924" s="370">
        <f t="shared" si="450"/>
        <v>0</v>
      </c>
      <c r="AF924" s="370"/>
      <c r="AG924" s="370"/>
      <c r="AH924" s="370"/>
      <c r="AI924" s="370">
        <f t="shared" si="451"/>
        <v>7785</v>
      </c>
      <c r="AJ924" s="370">
        <v>7235</v>
      </c>
      <c r="AK924" s="370">
        <v>550</v>
      </c>
      <c r="AL924" s="370"/>
      <c r="AM924" s="370">
        <f t="shared" si="452"/>
        <v>13569</v>
      </c>
      <c r="AN924" s="370">
        <v>12632</v>
      </c>
      <c r="AO924" s="370">
        <v>937</v>
      </c>
      <c r="AP924" s="370"/>
      <c r="AQ924" s="370">
        <f t="shared" si="453"/>
        <v>18431</v>
      </c>
      <c r="AR924" s="370">
        <v>17353</v>
      </c>
      <c r="AS924" s="370">
        <v>1078</v>
      </c>
      <c r="AT924" s="370"/>
      <c r="AU924" s="370"/>
      <c r="AV924" s="370">
        <f t="shared" si="455"/>
        <v>18431</v>
      </c>
      <c r="AW924" s="370">
        <v>17353</v>
      </c>
      <c r="AX924" s="370">
        <v>1078</v>
      </c>
      <c r="AY924" s="370"/>
      <c r="AZ924" s="370"/>
      <c r="BA924" s="210"/>
      <c r="BB924" s="210"/>
      <c r="BC924" s="210"/>
      <c r="BD924" s="210">
        <f>AW924</f>
        <v>17353</v>
      </c>
      <c r="BE924" s="897">
        <f t="shared" si="442"/>
        <v>5784</v>
      </c>
      <c r="BF924" s="211">
        <v>2022</v>
      </c>
      <c r="BG924" s="211" t="s">
        <v>2324</v>
      </c>
      <c r="BH924" s="211" t="s">
        <v>2327</v>
      </c>
      <c r="BI924" s="392"/>
    </row>
    <row r="925" spans="1:61" s="28" customFormat="1" ht="47.25" hidden="1">
      <c r="A925" s="37" t="s">
        <v>94</v>
      </c>
      <c r="B925" s="38" t="s">
        <v>95</v>
      </c>
      <c r="C925" s="26"/>
      <c r="D925" s="26"/>
      <c r="E925" s="26"/>
      <c r="F925" s="91"/>
      <c r="G925" s="92">
        <f t="shared" ref="G925:AL925" si="467">G926+G946+G954+G982</f>
        <v>281534</v>
      </c>
      <c r="H925" s="92">
        <f t="shared" si="467"/>
        <v>279884</v>
      </c>
      <c r="I925" s="92">
        <f t="shared" si="467"/>
        <v>0</v>
      </c>
      <c r="J925" s="92">
        <f t="shared" si="467"/>
        <v>0</v>
      </c>
      <c r="K925" s="92">
        <f t="shared" si="467"/>
        <v>281338</v>
      </c>
      <c r="L925" s="92">
        <f t="shared" si="467"/>
        <v>278148</v>
      </c>
      <c r="M925" s="984">
        <f t="shared" si="467"/>
        <v>68466.061000000002</v>
      </c>
      <c r="N925" s="92">
        <f t="shared" si="467"/>
        <v>41941.487999999998</v>
      </c>
      <c r="O925" s="92">
        <f t="shared" si="467"/>
        <v>2079.4570000000003</v>
      </c>
      <c r="P925" s="92">
        <f t="shared" si="467"/>
        <v>2079.4570000000003</v>
      </c>
      <c r="Q925" s="92">
        <f t="shared" si="467"/>
        <v>0</v>
      </c>
      <c r="R925" s="92">
        <f t="shared" si="467"/>
        <v>0</v>
      </c>
      <c r="S925" s="92">
        <f t="shared" si="467"/>
        <v>80186</v>
      </c>
      <c r="T925" s="92">
        <f t="shared" si="467"/>
        <v>80186</v>
      </c>
      <c r="U925" s="92">
        <f t="shared" si="467"/>
        <v>0</v>
      </c>
      <c r="V925" s="92">
        <f t="shared" si="467"/>
        <v>0</v>
      </c>
      <c r="W925" s="92">
        <f t="shared" si="467"/>
        <v>1566.5630000000001</v>
      </c>
      <c r="X925" s="92">
        <f t="shared" si="467"/>
        <v>1566.5630000000001</v>
      </c>
      <c r="Y925" s="92">
        <f t="shared" si="467"/>
        <v>0</v>
      </c>
      <c r="Z925" s="92">
        <f t="shared" si="467"/>
        <v>0</v>
      </c>
      <c r="AA925" s="92">
        <f t="shared" si="467"/>
        <v>32698.751000000004</v>
      </c>
      <c r="AB925" s="92">
        <f t="shared" si="467"/>
        <v>32698.751000000004</v>
      </c>
      <c r="AC925" s="92">
        <f t="shared" si="467"/>
        <v>0</v>
      </c>
      <c r="AD925" s="92">
        <f t="shared" si="467"/>
        <v>0</v>
      </c>
      <c r="AE925" s="92">
        <f t="shared" si="467"/>
        <v>2079.4570000000003</v>
      </c>
      <c r="AF925" s="92">
        <f t="shared" si="467"/>
        <v>2079.4570000000003</v>
      </c>
      <c r="AG925" s="92">
        <f t="shared" si="467"/>
        <v>0</v>
      </c>
      <c r="AH925" s="92">
        <f t="shared" si="467"/>
        <v>0</v>
      </c>
      <c r="AI925" s="92">
        <f t="shared" si="467"/>
        <v>80186</v>
      </c>
      <c r="AJ925" s="92">
        <f t="shared" si="467"/>
        <v>80186</v>
      </c>
      <c r="AK925" s="92">
        <f t="shared" si="467"/>
        <v>0</v>
      </c>
      <c r="AL925" s="92">
        <f t="shared" si="467"/>
        <v>0</v>
      </c>
      <c r="AM925" s="92">
        <f t="shared" ref="AM925:BE925" si="468">AM926+AM946+AM954+AM982</f>
        <v>137311</v>
      </c>
      <c r="AN925" s="92">
        <f t="shared" si="468"/>
        <v>137311</v>
      </c>
      <c r="AO925" s="92">
        <f t="shared" si="468"/>
        <v>0</v>
      </c>
      <c r="AP925" s="92">
        <f t="shared" si="468"/>
        <v>0</v>
      </c>
      <c r="AQ925" s="92">
        <f t="shared" si="468"/>
        <v>120487</v>
      </c>
      <c r="AR925" s="92">
        <f t="shared" si="468"/>
        <v>119487</v>
      </c>
      <c r="AS925" s="92">
        <f t="shared" si="468"/>
        <v>0</v>
      </c>
      <c r="AT925" s="92">
        <f t="shared" si="468"/>
        <v>1000</v>
      </c>
      <c r="AU925" s="92">
        <f t="shared" si="468"/>
        <v>0</v>
      </c>
      <c r="AV925" s="92">
        <f t="shared" si="468"/>
        <v>103711</v>
      </c>
      <c r="AW925" s="92">
        <f t="shared" si="468"/>
        <v>103711</v>
      </c>
      <c r="AX925" s="92">
        <f t="shared" si="468"/>
        <v>0</v>
      </c>
      <c r="AY925" s="92">
        <f t="shared" si="468"/>
        <v>0</v>
      </c>
      <c r="AZ925" s="92">
        <f t="shared" si="468"/>
        <v>0</v>
      </c>
      <c r="BA925" s="92">
        <f t="shared" si="468"/>
        <v>0</v>
      </c>
      <c r="BB925" s="92">
        <f t="shared" si="468"/>
        <v>0</v>
      </c>
      <c r="BC925" s="92">
        <f t="shared" si="468"/>
        <v>0</v>
      </c>
      <c r="BD925" s="92">
        <f t="shared" si="468"/>
        <v>37657</v>
      </c>
      <c r="BE925" s="92">
        <f t="shared" si="468"/>
        <v>57125</v>
      </c>
      <c r="BF925" s="198"/>
      <c r="BG925" s="198"/>
      <c r="BH925" s="198"/>
      <c r="BI925" s="27"/>
    </row>
    <row r="926" spans="1:61" s="28" customFormat="1" ht="18.75" hidden="1">
      <c r="A926" s="37" t="s">
        <v>46</v>
      </c>
      <c r="B926" s="48" t="s">
        <v>53</v>
      </c>
      <c r="C926" s="26"/>
      <c r="D926" s="26"/>
      <c r="E926" s="26"/>
      <c r="F926" s="91"/>
      <c r="G926" s="92">
        <f>SUM(G927:G945)</f>
        <v>39670</v>
      </c>
      <c r="H926" s="92">
        <f t="shared" ref="H926:BE926" si="469">SUM(H927:H945)</f>
        <v>39670</v>
      </c>
      <c r="I926" s="92">
        <f t="shared" si="469"/>
        <v>0</v>
      </c>
      <c r="J926" s="92">
        <f t="shared" si="469"/>
        <v>0</v>
      </c>
      <c r="K926" s="92">
        <f t="shared" si="469"/>
        <v>39670</v>
      </c>
      <c r="L926" s="92">
        <f t="shared" si="469"/>
        <v>39670</v>
      </c>
      <c r="M926" s="984">
        <f t="shared" si="469"/>
        <v>8165.5519999999997</v>
      </c>
      <c r="N926" s="92">
        <f t="shared" si="469"/>
        <v>3649.5419999999995</v>
      </c>
      <c r="O926" s="92">
        <f t="shared" si="469"/>
        <v>1532.47</v>
      </c>
      <c r="P926" s="92">
        <f t="shared" si="469"/>
        <v>1532.47</v>
      </c>
      <c r="Q926" s="92">
        <f t="shared" si="469"/>
        <v>0</v>
      </c>
      <c r="R926" s="92">
        <f t="shared" si="469"/>
        <v>0</v>
      </c>
      <c r="S926" s="92">
        <f t="shared" si="469"/>
        <v>10024</v>
      </c>
      <c r="T926" s="92">
        <f t="shared" si="469"/>
        <v>10024</v>
      </c>
      <c r="U926" s="92">
        <f t="shared" si="469"/>
        <v>0</v>
      </c>
      <c r="V926" s="92">
        <f t="shared" si="469"/>
        <v>0</v>
      </c>
      <c r="W926" s="92">
        <f t="shared" si="469"/>
        <v>1531.95</v>
      </c>
      <c r="X926" s="92">
        <f t="shared" si="469"/>
        <v>1531.95</v>
      </c>
      <c r="Y926" s="92">
        <f t="shared" si="469"/>
        <v>0</v>
      </c>
      <c r="Z926" s="92">
        <f t="shared" si="469"/>
        <v>0</v>
      </c>
      <c r="AA926" s="92">
        <f t="shared" si="469"/>
        <v>6048.5419999999995</v>
      </c>
      <c r="AB926" s="92">
        <f t="shared" si="469"/>
        <v>6048.5419999999995</v>
      </c>
      <c r="AC926" s="92">
        <f t="shared" si="469"/>
        <v>0</v>
      </c>
      <c r="AD926" s="92">
        <f t="shared" si="469"/>
        <v>0</v>
      </c>
      <c r="AE926" s="92">
        <f t="shared" si="469"/>
        <v>1532.47</v>
      </c>
      <c r="AF926" s="92">
        <f t="shared" si="469"/>
        <v>1532.47</v>
      </c>
      <c r="AG926" s="92">
        <f t="shared" si="469"/>
        <v>0</v>
      </c>
      <c r="AH926" s="92">
        <f t="shared" si="469"/>
        <v>0</v>
      </c>
      <c r="AI926" s="92">
        <f t="shared" si="469"/>
        <v>10024</v>
      </c>
      <c r="AJ926" s="92">
        <f t="shared" si="469"/>
        <v>10024</v>
      </c>
      <c r="AK926" s="92">
        <f t="shared" si="469"/>
        <v>0</v>
      </c>
      <c r="AL926" s="92">
        <f t="shared" si="469"/>
        <v>0</v>
      </c>
      <c r="AM926" s="92">
        <f t="shared" si="469"/>
        <v>17165</v>
      </c>
      <c r="AN926" s="92">
        <f t="shared" si="469"/>
        <v>17165</v>
      </c>
      <c r="AO926" s="92">
        <f t="shared" si="469"/>
        <v>0</v>
      </c>
      <c r="AP926" s="92">
        <f t="shared" si="469"/>
        <v>0</v>
      </c>
      <c r="AQ926" s="92">
        <f t="shared" si="469"/>
        <v>22505</v>
      </c>
      <c r="AR926" s="92">
        <f t="shared" si="469"/>
        <v>22505</v>
      </c>
      <c r="AS926" s="92">
        <f t="shared" si="469"/>
        <v>0</v>
      </c>
      <c r="AT926" s="92">
        <f t="shared" si="469"/>
        <v>0</v>
      </c>
      <c r="AU926" s="92">
        <f t="shared" si="469"/>
        <v>0</v>
      </c>
      <c r="AV926" s="92">
        <f t="shared" si="469"/>
        <v>22505</v>
      </c>
      <c r="AW926" s="92">
        <f t="shared" si="469"/>
        <v>22505</v>
      </c>
      <c r="AX926" s="92">
        <f t="shared" si="469"/>
        <v>0</v>
      </c>
      <c r="AY926" s="92">
        <f t="shared" si="469"/>
        <v>0</v>
      </c>
      <c r="AZ926" s="92">
        <f t="shared" si="469"/>
        <v>0</v>
      </c>
      <c r="BA926" s="92">
        <f t="shared" si="469"/>
        <v>0</v>
      </c>
      <c r="BB926" s="92">
        <f t="shared" si="469"/>
        <v>0</v>
      </c>
      <c r="BC926" s="92">
        <f t="shared" si="469"/>
        <v>0</v>
      </c>
      <c r="BD926" s="92">
        <f t="shared" si="469"/>
        <v>0</v>
      </c>
      <c r="BE926" s="92">
        <f t="shared" si="469"/>
        <v>7141</v>
      </c>
      <c r="BF926" s="198"/>
      <c r="BG926" s="198"/>
      <c r="BH926" s="198"/>
      <c r="BI926" s="27"/>
    </row>
    <row r="927" spans="1:61" s="397" customFormat="1" ht="31.5" hidden="1">
      <c r="A927" s="393">
        <v>1</v>
      </c>
      <c r="B927" s="366" t="s">
        <v>343</v>
      </c>
      <c r="C927" s="395" t="s">
        <v>240</v>
      </c>
      <c r="D927" s="395" t="s">
        <v>344</v>
      </c>
      <c r="E927" s="395" t="s">
        <v>305</v>
      </c>
      <c r="F927" s="291" t="s">
        <v>345</v>
      </c>
      <c r="G927" s="396">
        <v>6000</v>
      </c>
      <c r="H927" s="396">
        <v>6000</v>
      </c>
      <c r="I927" s="369"/>
      <c r="J927" s="369"/>
      <c r="K927" s="396">
        <v>6000</v>
      </c>
      <c r="L927" s="396">
        <v>6000</v>
      </c>
      <c r="M927" s="1001">
        <v>3568.6969999999997</v>
      </c>
      <c r="N927" s="370"/>
      <c r="O927" s="396">
        <f>P927+Q927+R927</f>
        <v>1300.867</v>
      </c>
      <c r="P927" s="396">
        <v>1300.867</v>
      </c>
      <c r="Q927" s="396"/>
      <c r="R927" s="396"/>
      <c r="S927" s="370">
        <f t="shared" si="447"/>
        <v>259</v>
      </c>
      <c r="T927" s="370">
        <v>259</v>
      </c>
      <c r="U927" s="369"/>
      <c r="V927" s="369"/>
      <c r="W927" s="370">
        <f t="shared" si="448"/>
        <v>1300.867</v>
      </c>
      <c r="X927" s="370">
        <v>1300.867</v>
      </c>
      <c r="Y927" s="369"/>
      <c r="Z927" s="369"/>
      <c r="AA927" s="370">
        <f t="shared" si="449"/>
        <v>259</v>
      </c>
      <c r="AB927" s="370">
        <v>259</v>
      </c>
      <c r="AC927" s="369"/>
      <c r="AD927" s="369"/>
      <c r="AE927" s="370">
        <f t="shared" si="450"/>
        <v>1300.867</v>
      </c>
      <c r="AF927" s="370">
        <f>P927</f>
        <v>1300.867</v>
      </c>
      <c r="AG927" s="369"/>
      <c r="AH927" s="369"/>
      <c r="AI927" s="370">
        <f t="shared" si="451"/>
        <v>259</v>
      </c>
      <c r="AJ927" s="370">
        <f>T927</f>
        <v>259</v>
      </c>
      <c r="AK927" s="369"/>
      <c r="AL927" s="369"/>
      <c r="AM927" s="370">
        <f t="shared" si="452"/>
        <v>6000</v>
      </c>
      <c r="AN927" s="370">
        <v>6000</v>
      </c>
      <c r="AO927" s="369"/>
      <c r="AP927" s="369"/>
      <c r="AQ927" s="369">
        <f t="shared" si="453"/>
        <v>0</v>
      </c>
      <c r="AR927" s="369"/>
      <c r="AS927" s="369"/>
      <c r="AT927" s="369"/>
      <c r="AU927" s="369"/>
      <c r="AV927" s="369">
        <f t="shared" si="455"/>
        <v>0</v>
      </c>
      <c r="AW927" s="369"/>
      <c r="AX927" s="369"/>
      <c r="AY927" s="369"/>
      <c r="AZ927" s="369"/>
      <c r="BA927" s="281"/>
      <c r="BB927" s="281"/>
      <c r="BC927" s="281"/>
      <c r="BD927" s="210">
        <f t="shared" ref="BD927:BD929" si="470">AW927</f>
        <v>0</v>
      </c>
      <c r="BE927" s="925">
        <f t="shared" si="442"/>
        <v>5741</v>
      </c>
      <c r="BF927" s="211">
        <v>2022</v>
      </c>
      <c r="BG927" s="211" t="s">
        <v>910</v>
      </c>
      <c r="BH927" s="211"/>
      <c r="BI927" s="371"/>
    </row>
    <row r="928" spans="1:61" s="397" customFormat="1" ht="30" hidden="1">
      <c r="A928" s="393">
        <v>2</v>
      </c>
      <c r="B928" s="366" t="s">
        <v>346</v>
      </c>
      <c r="C928" s="395" t="s">
        <v>326</v>
      </c>
      <c r="D928" s="395" t="s">
        <v>347</v>
      </c>
      <c r="E928" s="395" t="s">
        <v>305</v>
      </c>
      <c r="F928" s="291" t="s">
        <v>348</v>
      </c>
      <c r="G928" s="396">
        <v>400</v>
      </c>
      <c r="H928" s="396">
        <v>400</v>
      </c>
      <c r="I928" s="369"/>
      <c r="J928" s="369"/>
      <c r="K928" s="396">
        <v>400</v>
      </c>
      <c r="L928" s="396">
        <v>400</v>
      </c>
      <c r="M928" s="1001">
        <v>343.916</v>
      </c>
      <c r="N928" s="370"/>
      <c r="O928" s="396">
        <f t="shared" ref="O928:O929" si="471">P928+Q928+R928</f>
        <v>0</v>
      </c>
      <c r="P928" s="396"/>
      <c r="Q928" s="396"/>
      <c r="R928" s="396"/>
      <c r="S928" s="369">
        <f t="shared" si="447"/>
        <v>0</v>
      </c>
      <c r="T928" s="369"/>
      <c r="U928" s="369"/>
      <c r="V928" s="369"/>
      <c r="W928" s="370">
        <f t="shared" si="448"/>
        <v>0</v>
      </c>
      <c r="X928" s="369"/>
      <c r="Y928" s="369"/>
      <c r="Z928" s="369"/>
      <c r="AA928" s="370">
        <f t="shared" si="449"/>
        <v>0</v>
      </c>
      <c r="AB928" s="370"/>
      <c r="AC928" s="369"/>
      <c r="AD928" s="369"/>
      <c r="AE928" s="370">
        <f t="shared" si="450"/>
        <v>0</v>
      </c>
      <c r="AF928" s="369"/>
      <c r="AG928" s="369"/>
      <c r="AH928" s="369"/>
      <c r="AI928" s="370">
        <f t="shared" si="451"/>
        <v>0</v>
      </c>
      <c r="AJ928" s="369"/>
      <c r="AK928" s="369"/>
      <c r="AL928" s="369"/>
      <c r="AM928" s="370">
        <f t="shared" si="452"/>
        <v>400</v>
      </c>
      <c r="AN928" s="370">
        <v>400</v>
      </c>
      <c r="AO928" s="369"/>
      <c r="AP928" s="369"/>
      <c r="AQ928" s="369">
        <f t="shared" si="453"/>
        <v>0</v>
      </c>
      <c r="AR928" s="369"/>
      <c r="AS928" s="369"/>
      <c r="AT928" s="369"/>
      <c r="AU928" s="369"/>
      <c r="AV928" s="369">
        <f t="shared" si="455"/>
        <v>0</v>
      </c>
      <c r="AW928" s="369"/>
      <c r="AX928" s="369"/>
      <c r="AY928" s="369"/>
      <c r="AZ928" s="369"/>
      <c r="BA928" s="281"/>
      <c r="BB928" s="281"/>
      <c r="BC928" s="281"/>
      <c r="BD928" s="210">
        <f t="shared" si="470"/>
        <v>0</v>
      </c>
      <c r="BE928" s="925">
        <f t="shared" si="442"/>
        <v>400</v>
      </c>
      <c r="BF928" s="211">
        <v>2022</v>
      </c>
      <c r="BG928" s="211" t="s">
        <v>910</v>
      </c>
      <c r="BH928" s="211"/>
      <c r="BI928" s="371"/>
    </row>
    <row r="929" spans="1:61" s="397" customFormat="1" ht="30" hidden="1">
      <c r="A929" s="393">
        <v>3</v>
      </c>
      <c r="B929" s="489" t="s">
        <v>349</v>
      </c>
      <c r="C929" s="395" t="s">
        <v>326</v>
      </c>
      <c r="D929" s="395" t="s">
        <v>350</v>
      </c>
      <c r="E929" s="395" t="s">
        <v>305</v>
      </c>
      <c r="F929" s="291" t="s">
        <v>351</v>
      </c>
      <c r="G929" s="396">
        <v>1000</v>
      </c>
      <c r="H929" s="396">
        <v>1000</v>
      </c>
      <c r="I929" s="369"/>
      <c r="J929" s="369"/>
      <c r="K929" s="396">
        <v>1000</v>
      </c>
      <c r="L929" s="396">
        <v>1000</v>
      </c>
      <c r="M929" s="1001">
        <v>603.39700000000005</v>
      </c>
      <c r="N929" s="370"/>
      <c r="O929" s="396">
        <f t="shared" si="471"/>
        <v>231.60300000000001</v>
      </c>
      <c r="P929" s="396">
        <v>231.60300000000001</v>
      </c>
      <c r="Q929" s="396"/>
      <c r="R929" s="396"/>
      <c r="S929" s="369">
        <f t="shared" si="447"/>
        <v>0</v>
      </c>
      <c r="T929" s="369"/>
      <c r="U929" s="369"/>
      <c r="V929" s="369"/>
      <c r="W929" s="370">
        <f t="shared" si="448"/>
        <v>231.083</v>
      </c>
      <c r="X929" s="370">
        <v>231.083</v>
      </c>
      <c r="Y929" s="369"/>
      <c r="Z929" s="369"/>
      <c r="AA929" s="370">
        <f t="shared" si="449"/>
        <v>0</v>
      </c>
      <c r="AB929" s="370"/>
      <c r="AC929" s="369"/>
      <c r="AD929" s="369"/>
      <c r="AE929" s="370">
        <f t="shared" si="450"/>
        <v>231.60300000000001</v>
      </c>
      <c r="AF929" s="370">
        <f>P929</f>
        <v>231.60300000000001</v>
      </c>
      <c r="AG929" s="369"/>
      <c r="AH929" s="369"/>
      <c r="AI929" s="370">
        <f t="shared" si="451"/>
        <v>0</v>
      </c>
      <c r="AJ929" s="369"/>
      <c r="AK929" s="369"/>
      <c r="AL929" s="369"/>
      <c r="AM929" s="370">
        <f t="shared" si="452"/>
        <v>1000</v>
      </c>
      <c r="AN929" s="370">
        <v>1000</v>
      </c>
      <c r="AO929" s="369"/>
      <c r="AP929" s="369"/>
      <c r="AQ929" s="369">
        <f t="shared" si="453"/>
        <v>0</v>
      </c>
      <c r="AR929" s="369"/>
      <c r="AS929" s="369"/>
      <c r="AT929" s="369"/>
      <c r="AU929" s="369"/>
      <c r="AV929" s="369">
        <f t="shared" si="455"/>
        <v>0</v>
      </c>
      <c r="AW929" s="369"/>
      <c r="AX929" s="369"/>
      <c r="AY929" s="369"/>
      <c r="AZ929" s="369"/>
      <c r="BA929" s="281"/>
      <c r="BB929" s="281"/>
      <c r="BC929" s="281"/>
      <c r="BD929" s="210">
        <f t="shared" si="470"/>
        <v>0</v>
      </c>
      <c r="BE929" s="925">
        <f t="shared" si="442"/>
        <v>1000</v>
      </c>
      <c r="BF929" s="211">
        <v>2022</v>
      </c>
      <c r="BG929" s="211" t="s">
        <v>910</v>
      </c>
      <c r="BH929" s="211"/>
      <c r="BI929" s="371"/>
    </row>
    <row r="930" spans="1:61" s="616" customFormat="1" ht="47.25">
      <c r="A930" s="701"/>
      <c r="B930" s="554" t="s">
        <v>372</v>
      </c>
      <c r="C930" s="611" t="s">
        <v>326</v>
      </c>
      <c r="D930" s="611" t="s">
        <v>373</v>
      </c>
      <c r="E930" s="611" t="s">
        <v>206</v>
      </c>
      <c r="F930" s="558" t="s">
        <v>374</v>
      </c>
      <c r="G930" s="613">
        <v>8650</v>
      </c>
      <c r="H930" s="613">
        <v>8650</v>
      </c>
      <c r="I930" s="614"/>
      <c r="J930" s="614"/>
      <c r="K930" s="613">
        <v>8650</v>
      </c>
      <c r="L930" s="613">
        <v>8650</v>
      </c>
      <c r="M930" s="999">
        <v>355.3599999999999</v>
      </c>
      <c r="N930" s="604">
        <v>355.3599999999999</v>
      </c>
      <c r="O930" s="614"/>
      <c r="P930" s="614"/>
      <c r="Q930" s="614"/>
      <c r="R930" s="614"/>
      <c r="S930" s="613">
        <f t="shared" si="447"/>
        <v>4500</v>
      </c>
      <c r="T930" s="613">
        <v>4500</v>
      </c>
      <c r="U930" s="614"/>
      <c r="V930" s="614"/>
      <c r="W930" s="604">
        <f t="shared" si="448"/>
        <v>0</v>
      </c>
      <c r="X930" s="614"/>
      <c r="Y930" s="614"/>
      <c r="Z930" s="614"/>
      <c r="AA930" s="604">
        <f t="shared" si="449"/>
        <v>1465.36</v>
      </c>
      <c r="AB930" s="604">
        <v>1465.36</v>
      </c>
      <c r="AC930" s="614"/>
      <c r="AD930" s="614"/>
      <c r="AE930" s="604">
        <f t="shared" si="450"/>
        <v>0</v>
      </c>
      <c r="AF930" s="604"/>
      <c r="AG930" s="614"/>
      <c r="AH930" s="614"/>
      <c r="AI930" s="604">
        <f t="shared" si="451"/>
        <v>4500</v>
      </c>
      <c r="AJ930" s="604">
        <f>T930</f>
        <v>4500</v>
      </c>
      <c r="AK930" s="614"/>
      <c r="AL930" s="614"/>
      <c r="AM930" s="604">
        <f t="shared" si="452"/>
        <v>4500</v>
      </c>
      <c r="AN930" s="604">
        <v>4500</v>
      </c>
      <c r="AO930" s="614"/>
      <c r="AP930" s="614"/>
      <c r="AQ930" s="604">
        <f t="shared" si="453"/>
        <v>4150</v>
      </c>
      <c r="AR930" s="604">
        <f>L930-AN930</f>
        <v>4150</v>
      </c>
      <c r="AS930" s="614"/>
      <c r="AT930" s="614"/>
      <c r="AU930" s="614"/>
      <c r="AV930" s="604">
        <f t="shared" si="455"/>
        <v>4150</v>
      </c>
      <c r="AW930" s="604">
        <f>AR930</f>
        <v>4150</v>
      </c>
      <c r="AX930" s="614"/>
      <c r="AY930" s="614"/>
      <c r="AZ930" s="614"/>
      <c r="BA930" s="513"/>
      <c r="BB930" s="513"/>
      <c r="BC930" s="513"/>
      <c r="BD930" s="513"/>
      <c r="BE930" s="926">
        <f t="shared" si="442"/>
        <v>0</v>
      </c>
      <c r="BF930" s="499">
        <v>2023</v>
      </c>
      <c r="BG930" s="499" t="s">
        <v>2324</v>
      </c>
      <c r="BH930" s="499" t="s">
        <v>2327</v>
      </c>
      <c r="BI930" s="615"/>
    </row>
    <row r="931" spans="1:61" s="616" customFormat="1" ht="31.5">
      <c r="A931" s="701"/>
      <c r="B931" s="554" t="s">
        <v>375</v>
      </c>
      <c r="C931" s="611" t="s">
        <v>240</v>
      </c>
      <c r="D931" s="611" t="s">
        <v>376</v>
      </c>
      <c r="E931" s="611" t="s">
        <v>206</v>
      </c>
      <c r="F931" s="558" t="s">
        <v>377</v>
      </c>
      <c r="G931" s="613">
        <v>2500</v>
      </c>
      <c r="H931" s="613">
        <v>2500</v>
      </c>
      <c r="I931" s="614"/>
      <c r="J931" s="614"/>
      <c r="K931" s="613">
        <v>2500</v>
      </c>
      <c r="L931" s="613">
        <v>2500</v>
      </c>
      <c r="M931" s="999">
        <v>2115</v>
      </c>
      <c r="N931" s="604">
        <v>2115</v>
      </c>
      <c r="O931" s="614"/>
      <c r="P931" s="614"/>
      <c r="Q931" s="614"/>
      <c r="R931" s="614"/>
      <c r="S931" s="613">
        <f t="shared" si="447"/>
        <v>2115</v>
      </c>
      <c r="T931" s="613">
        <v>2115</v>
      </c>
      <c r="U931" s="614"/>
      <c r="V931" s="614"/>
      <c r="W931" s="604">
        <f t="shared" si="448"/>
        <v>0</v>
      </c>
      <c r="X931" s="614"/>
      <c r="Y931" s="614"/>
      <c r="Z931" s="614"/>
      <c r="AA931" s="604">
        <f t="shared" si="449"/>
        <v>2115</v>
      </c>
      <c r="AB931" s="604">
        <v>2115</v>
      </c>
      <c r="AC931" s="614"/>
      <c r="AD931" s="614"/>
      <c r="AE931" s="604">
        <f t="shared" si="450"/>
        <v>0</v>
      </c>
      <c r="AF931" s="604"/>
      <c r="AG931" s="614"/>
      <c r="AH931" s="614"/>
      <c r="AI931" s="604">
        <f t="shared" si="451"/>
        <v>2115</v>
      </c>
      <c r="AJ931" s="604">
        <f t="shared" ref="AJ931:AJ933" si="472">T931</f>
        <v>2115</v>
      </c>
      <c r="AK931" s="614"/>
      <c r="AL931" s="614"/>
      <c r="AM931" s="604">
        <f t="shared" si="452"/>
        <v>2115</v>
      </c>
      <c r="AN931" s="604">
        <v>2115</v>
      </c>
      <c r="AO931" s="614"/>
      <c r="AP931" s="614"/>
      <c r="AQ931" s="604">
        <f t="shared" si="453"/>
        <v>385</v>
      </c>
      <c r="AR931" s="604">
        <f t="shared" ref="AR931:AR933" si="473">L931-AN931</f>
        <v>385</v>
      </c>
      <c r="AS931" s="614"/>
      <c r="AT931" s="614"/>
      <c r="AU931" s="614"/>
      <c r="AV931" s="604">
        <f t="shared" si="455"/>
        <v>385</v>
      </c>
      <c r="AW931" s="604">
        <f t="shared" ref="AW931:AW933" si="474">AR931</f>
        <v>385</v>
      </c>
      <c r="AX931" s="614"/>
      <c r="AY931" s="614"/>
      <c r="AZ931" s="614"/>
      <c r="BA931" s="513"/>
      <c r="BB931" s="513"/>
      <c r="BC931" s="513"/>
      <c r="BD931" s="513"/>
      <c r="BE931" s="926">
        <f t="shared" si="442"/>
        <v>0</v>
      </c>
      <c r="BF931" s="499">
        <v>2023</v>
      </c>
      <c r="BG931" s="499" t="s">
        <v>2324</v>
      </c>
      <c r="BH931" s="499" t="s">
        <v>2327</v>
      </c>
      <c r="BI931" s="615"/>
    </row>
    <row r="932" spans="1:61" s="616" customFormat="1" ht="30" hidden="1">
      <c r="A932" s="701"/>
      <c r="B932" s="554" t="s">
        <v>378</v>
      </c>
      <c r="C932" s="611" t="s">
        <v>326</v>
      </c>
      <c r="D932" s="611" t="s">
        <v>344</v>
      </c>
      <c r="E932" s="611" t="s">
        <v>206</v>
      </c>
      <c r="F932" s="558" t="s">
        <v>379</v>
      </c>
      <c r="G932" s="613">
        <v>850</v>
      </c>
      <c r="H932" s="613">
        <v>850</v>
      </c>
      <c r="I932" s="614"/>
      <c r="J932" s="614"/>
      <c r="K932" s="613">
        <v>850</v>
      </c>
      <c r="L932" s="613">
        <v>850</v>
      </c>
      <c r="M932" s="999">
        <v>842.14499999999998</v>
      </c>
      <c r="N932" s="604">
        <v>842.14499999999998</v>
      </c>
      <c r="O932" s="614"/>
      <c r="P932" s="614"/>
      <c r="Q932" s="614"/>
      <c r="R932" s="614"/>
      <c r="S932" s="613">
        <f t="shared" si="447"/>
        <v>850</v>
      </c>
      <c r="T932" s="613">
        <v>850</v>
      </c>
      <c r="U932" s="614"/>
      <c r="V932" s="614"/>
      <c r="W932" s="604">
        <f t="shared" si="448"/>
        <v>0</v>
      </c>
      <c r="X932" s="614"/>
      <c r="Y932" s="614"/>
      <c r="Z932" s="614"/>
      <c r="AA932" s="604">
        <f t="shared" si="449"/>
        <v>842.14499999999998</v>
      </c>
      <c r="AB932" s="604">
        <v>842.14499999999998</v>
      </c>
      <c r="AC932" s="614"/>
      <c r="AD932" s="614"/>
      <c r="AE932" s="604">
        <f t="shared" si="450"/>
        <v>0</v>
      </c>
      <c r="AF932" s="604"/>
      <c r="AG932" s="614"/>
      <c r="AH932" s="614"/>
      <c r="AI932" s="604">
        <f t="shared" si="451"/>
        <v>850</v>
      </c>
      <c r="AJ932" s="604">
        <f t="shared" si="472"/>
        <v>850</v>
      </c>
      <c r="AK932" s="614"/>
      <c r="AL932" s="614"/>
      <c r="AM932" s="604">
        <f t="shared" si="452"/>
        <v>850</v>
      </c>
      <c r="AN932" s="604">
        <v>850</v>
      </c>
      <c r="AO932" s="614"/>
      <c r="AP932" s="614"/>
      <c r="AQ932" s="657">
        <f t="shared" si="453"/>
        <v>0</v>
      </c>
      <c r="AR932" s="657">
        <f t="shared" si="473"/>
        <v>0</v>
      </c>
      <c r="AS932" s="657"/>
      <c r="AT932" s="657"/>
      <c r="AU932" s="657"/>
      <c r="AV932" s="657">
        <f t="shared" si="455"/>
        <v>0</v>
      </c>
      <c r="AW932" s="657">
        <f t="shared" si="474"/>
        <v>0</v>
      </c>
      <c r="AX932" s="614"/>
      <c r="AY932" s="614"/>
      <c r="AZ932" s="614"/>
      <c r="BA932" s="513"/>
      <c r="BB932" s="513"/>
      <c r="BC932" s="513"/>
      <c r="BD932" s="513"/>
      <c r="BE932" s="926">
        <f t="shared" si="442"/>
        <v>0</v>
      </c>
      <c r="BF932" s="499">
        <v>2023</v>
      </c>
      <c r="BG932" s="499" t="s">
        <v>910</v>
      </c>
      <c r="BH932" s="499"/>
      <c r="BI932" s="615"/>
    </row>
    <row r="933" spans="1:61" s="616" customFormat="1" ht="63">
      <c r="A933" s="701"/>
      <c r="B933" s="554" t="s">
        <v>380</v>
      </c>
      <c r="C933" s="611" t="s">
        <v>326</v>
      </c>
      <c r="D933" s="611" t="s">
        <v>381</v>
      </c>
      <c r="E933" s="611" t="s">
        <v>206</v>
      </c>
      <c r="F933" s="558" t="s">
        <v>382</v>
      </c>
      <c r="G933" s="613">
        <v>5400</v>
      </c>
      <c r="H933" s="613">
        <v>5400</v>
      </c>
      <c r="I933" s="614"/>
      <c r="J933" s="614"/>
      <c r="K933" s="613">
        <v>5400</v>
      </c>
      <c r="L933" s="613">
        <v>5400</v>
      </c>
      <c r="M933" s="999">
        <v>337.03699999999998</v>
      </c>
      <c r="N933" s="604">
        <v>337.03699999999998</v>
      </c>
      <c r="O933" s="614"/>
      <c r="P933" s="614"/>
      <c r="Q933" s="614"/>
      <c r="R933" s="614"/>
      <c r="S933" s="613">
        <f t="shared" si="447"/>
        <v>2300</v>
      </c>
      <c r="T933" s="613">
        <v>2300</v>
      </c>
      <c r="U933" s="614"/>
      <c r="V933" s="614"/>
      <c r="W933" s="604">
        <f t="shared" si="448"/>
        <v>0</v>
      </c>
      <c r="X933" s="614"/>
      <c r="Y933" s="614"/>
      <c r="Z933" s="614"/>
      <c r="AA933" s="604">
        <f t="shared" si="449"/>
        <v>1367.037</v>
      </c>
      <c r="AB933" s="604">
        <v>1367.037</v>
      </c>
      <c r="AC933" s="614"/>
      <c r="AD933" s="614"/>
      <c r="AE933" s="604">
        <f t="shared" si="450"/>
        <v>0</v>
      </c>
      <c r="AF933" s="604"/>
      <c r="AG933" s="614"/>
      <c r="AH933" s="614"/>
      <c r="AI933" s="604">
        <f t="shared" si="451"/>
        <v>2300</v>
      </c>
      <c r="AJ933" s="604">
        <f t="shared" si="472"/>
        <v>2300</v>
      </c>
      <c r="AK933" s="614"/>
      <c r="AL933" s="614"/>
      <c r="AM933" s="604">
        <f t="shared" si="452"/>
        <v>2300</v>
      </c>
      <c r="AN933" s="604">
        <v>2300</v>
      </c>
      <c r="AO933" s="614"/>
      <c r="AP933" s="614"/>
      <c r="AQ933" s="604">
        <f t="shared" si="453"/>
        <v>3100</v>
      </c>
      <c r="AR933" s="604">
        <f t="shared" si="473"/>
        <v>3100</v>
      </c>
      <c r="AS933" s="614"/>
      <c r="AT933" s="614"/>
      <c r="AU933" s="614"/>
      <c r="AV933" s="604">
        <f t="shared" si="455"/>
        <v>3100</v>
      </c>
      <c r="AW933" s="604">
        <f t="shared" si="474"/>
        <v>3100</v>
      </c>
      <c r="AX933" s="614"/>
      <c r="AY933" s="614"/>
      <c r="AZ933" s="614"/>
      <c r="BA933" s="513"/>
      <c r="BB933" s="513"/>
      <c r="BC933" s="513"/>
      <c r="BD933" s="513"/>
      <c r="BE933" s="926">
        <f t="shared" si="442"/>
        <v>0</v>
      </c>
      <c r="BF933" s="499">
        <v>2023</v>
      </c>
      <c r="BG933" s="499" t="s">
        <v>2324</v>
      </c>
      <c r="BH933" s="499" t="s">
        <v>2327</v>
      </c>
      <c r="BI933" s="615"/>
    </row>
    <row r="934" spans="1:61" s="616" customFormat="1" ht="25.5">
      <c r="A934" s="702"/>
      <c r="B934" s="609" t="s">
        <v>393</v>
      </c>
      <c r="C934" s="611" t="s">
        <v>240</v>
      </c>
      <c r="D934" s="611" t="s">
        <v>394</v>
      </c>
      <c r="E934" s="611" t="s">
        <v>259</v>
      </c>
      <c r="F934" s="703"/>
      <c r="G934" s="703">
        <v>400</v>
      </c>
      <c r="H934" s="703">
        <v>400</v>
      </c>
      <c r="I934" s="614"/>
      <c r="J934" s="614"/>
      <c r="K934" s="703">
        <v>400</v>
      </c>
      <c r="L934" s="703">
        <v>400</v>
      </c>
      <c r="M934" s="999"/>
      <c r="N934" s="604"/>
      <c r="O934" s="614"/>
      <c r="P934" s="614"/>
      <c r="Q934" s="614"/>
      <c r="R934" s="614"/>
      <c r="S934" s="614">
        <f t="shared" si="447"/>
        <v>0</v>
      </c>
      <c r="T934" s="614"/>
      <c r="U934" s="614"/>
      <c r="V934" s="614"/>
      <c r="W934" s="604">
        <f t="shared" si="448"/>
        <v>0</v>
      </c>
      <c r="X934" s="614"/>
      <c r="Y934" s="614"/>
      <c r="Z934" s="614"/>
      <c r="AA934" s="604">
        <f t="shared" si="449"/>
        <v>0</v>
      </c>
      <c r="AB934" s="604"/>
      <c r="AC934" s="614"/>
      <c r="AD934" s="614"/>
      <c r="AE934" s="604">
        <f t="shared" si="450"/>
        <v>0</v>
      </c>
      <c r="AF934" s="614"/>
      <c r="AG934" s="614"/>
      <c r="AH934" s="614"/>
      <c r="AI934" s="604">
        <f t="shared" si="451"/>
        <v>0</v>
      </c>
      <c r="AJ934" s="614"/>
      <c r="AK934" s="614"/>
      <c r="AL934" s="614"/>
      <c r="AM934" s="604">
        <f t="shared" si="452"/>
        <v>0</v>
      </c>
      <c r="AN934" s="614"/>
      <c r="AO934" s="614"/>
      <c r="AP934" s="614"/>
      <c r="AQ934" s="604">
        <f t="shared" si="453"/>
        <v>400</v>
      </c>
      <c r="AR934" s="604">
        <f>L934-AN934</f>
        <v>400</v>
      </c>
      <c r="AS934" s="614"/>
      <c r="AT934" s="614"/>
      <c r="AU934" s="614"/>
      <c r="AV934" s="604">
        <f t="shared" si="455"/>
        <v>400</v>
      </c>
      <c r="AW934" s="604">
        <f>AR934</f>
        <v>400</v>
      </c>
      <c r="AX934" s="614"/>
      <c r="AY934" s="614"/>
      <c r="AZ934" s="614"/>
      <c r="BA934" s="513"/>
      <c r="BB934" s="513"/>
      <c r="BC934" s="513"/>
      <c r="BD934" s="513"/>
      <c r="BE934" s="926">
        <f t="shared" si="442"/>
        <v>0</v>
      </c>
      <c r="BF934" s="499">
        <v>2023</v>
      </c>
      <c r="BG934" s="499" t="s">
        <v>2324</v>
      </c>
      <c r="BH934" s="499" t="s">
        <v>2327</v>
      </c>
      <c r="BI934" s="615"/>
    </row>
    <row r="935" spans="1:61" s="616" customFormat="1" ht="31.5">
      <c r="A935" s="702"/>
      <c r="B935" s="609" t="s">
        <v>395</v>
      </c>
      <c r="C935" s="611" t="s">
        <v>326</v>
      </c>
      <c r="D935" s="611" t="s">
        <v>396</v>
      </c>
      <c r="E935" s="611" t="s">
        <v>259</v>
      </c>
      <c r="F935" s="703"/>
      <c r="G935" s="703">
        <v>1500</v>
      </c>
      <c r="H935" s="703">
        <v>1500</v>
      </c>
      <c r="I935" s="614"/>
      <c r="J935" s="614"/>
      <c r="K935" s="703">
        <v>1500</v>
      </c>
      <c r="L935" s="703">
        <v>1500</v>
      </c>
      <c r="M935" s="999"/>
      <c r="N935" s="604"/>
      <c r="O935" s="614"/>
      <c r="P935" s="614"/>
      <c r="Q935" s="614"/>
      <c r="R935" s="614"/>
      <c r="S935" s="614">
        <f t="shared" si="447"/>
        <v>0</v>
      </c>
      <c r="T935" s="614"/>
      <c r="U935" s="614"/>
      <c r="V935" s="614"/>
      <c r="W935" s="604">
        <f t="shared" si="448"/>
        <v>0</v>
      </c>
      <c r="X935" s="614"/>
      <c r="Y935" s="614"/>
      <c r="Z935" s="614"/>
      <c r="AA935" s="604">
        <f t="shared" si="449"/>
        <v>0</v>
      </c>
      <c r="AB935" s="604"/>
      <c r="AC935" s="614"/>
      <c r="AD935" s="614"/>
      <c r="AE935" s="604">
        <f t="shared" si="450"/>
        <v>0</v>
      </c>
      <c r="AF935" s="614"/>
      <c r="AG935" s="614"/>
      <c r="AH935" s="614"/>
      <c r="AI935" s="604">
        <f t="shared" si="451"/>
        <v>0</v>
      </c>
      <c r="AJ935" s="614"/>
      <c r="AK935" s="614"/>
      <c r="AL935" s="614"/>
      <c r="AM935" s="604">
        <f t="shared" si="452"/>
        <v>0</v>
      </c>
      <c r="AN935" s="614"/>
      <c r="AO935" s="614"/>
      <c r="AP935" s="614"/>
      <c r="AQ935" s="604">
        <f t="shared" si="453"/>
        <v>1500</v>
      </c>
      <c r="AR935" s="604">
        <f t="shared" ref="AR935:AR945" si="475">L935-AN935</f>
        <v>1500</v>
      </c>
      <c r="AS935" s="614"/>
      <c r="AT935" s="614"/>
      <c r="AU935" s="614"/>
      <c r="AV935" s="604">
        <f t="shared" si="455"/>
        <v>1500</v>
      </c>
      <c r="AW935" s="604">
        <f t="shared" ref="AW935:AW945" si="476">AR935</f>
        <v>1500</v>
      </c>
      <c r="AX935" s="614"/>
      <c r="AY935" s="614"/>
      <c r="AZ935" s="614"/>
      <c r="BA935" s="513"/>
      <c r="BB935" s="513"/>
      <c r="BC935" s="513"/>
      <c r="BD935" s="513"/>
      <c r="BE935" s="926">
        <f t="shared" si="442"/>
        <v>0</v>
      </c>
      <c r="BF935" s="499">
        <v>2023</v>
      </c>
      <c r="BG935" s="499" t="s">
        <v>2324</v>
      </c>
      <c r="BH935" s="499" t="s">
        <v>2327</v>
      </c>
      <c r="BI935" s="615"/>
    </row>
    <row r="936" spans="1:61" s="616" customFormat="1" ht="31.5">
      <c r="A936" s="702"/>
      <c r="B936" s="609" t="s">
        <v>397</v>
      </c>
      <c r="C936" s="611" t="s">
        <v>326</v>
      </c>
      <c r="D936" s="611" t="s">
        <v>376</v>
      </c>
      <c r="E936" s="611" t="s">
        <v>259</v>
      </c>
      <c r="F936" s="703"/>
      <c r="G936" s="703">
        <v>1000</v>
      </c>
      <c r="H936" s="703">
        <v>1000</v>
      </c>
      <c r="I936" s="614"/>
      <c r="J936" s="614"/>
      <c r="K936" s="703">
        <v>1000</v>
      </c>
      <c r="L936" s="703">
        <v>1000</v>
      </c>
      <c r="M936" s="999"/>
      <c r="N936" s="604"/>
      <c r="O936" s="614"/>
      <c r="P936" s="614"/>
      <c r="Q936" s="614"/>
      <c r="R936" s="614"/>
      <c r="S936" s="614">
        <f t="shared" si="447"/>
        <v>0</v>
      </c>
      <c r="T936" s="614"/>
      <c r="U936" s="614"/>
      <c r="V936" s="614"/>
      <c r="W936" s="604">
        <f t="shared" si="448"/>
        <v>0</v>
      </c>
      <c r="X936" s="614"/>
      <c r="Y936" s="614"/>
      <c r="Z936" s="614"/>
      <c r="AA936" s="604">
        <f t="shared" si="449"/>
        <v>0</v>
      </c>
      <c r="AB936" s="604"/>
      <c r="AC936" s="614"/>
      <c r="AD936" s="614"/>
      <c r="AE936" s="604">
        <f t="shared" si="450"/>
        <v>0</v>
      </c>
      <c r="AF936" s="614"/>
      <c r="AG936" s="614"/>
      <c r="AH936" s="614"/>
      <c r="AI936" s="604">
        <f t="shared" si="451"/>
        <v>0</v>
      </c>
      <c r="AJ936" s="614"/>
      <c r="AK936" s="614"/>
      <c r="AL936" s="614"/>
      <c r="AM936" s="604">
        <f t="shared" si="452"/>
        <v>0</v>
      </c>
      <c r="AN936" s="614"/>
      <c r="AO936" s="614"/>
      <c r="AP936" s="614"/>
      <c r="AQ936" s="604">
        <f t="shared" si="453"/>
        <v>1000</v>
      </c>
      <c r="AR936" s="604">
        <f t="shared" si="475"/>
        <v>1000</v>
      </c>
      <c r="AS936" s="614"/>
      <c r="AT936" s="614"/>
      <c r="AU936" s="614"/>
      <c r="AV936" s="604">
        <f t="shared" si="455"/>
        <v>1000</v>
      </c>
      <c r="AW936" s="604">
        <f t="shared" si="476"/>
        <v>1000</v>
      </c>
      <c r="AX936" s="614"/>
      <c r="AY936" s="614"/>
      <c r="AZ936" s="614"/>
      <c r="BA936" s="513"/>
      <c r="BB936" s="513"/>
      <c r="BC936" s="513"/>
      <c r="BD936" s="513"/>
      <c r="BE936" s="926">
        <f t="shared" si="442"/>
        <v>0</v>
      </c>
      <c r="BF936" s="499">
        <v>2023</v>
      </c>
      <c r="BG936" s="499" t="s">
        <v>2324</v>
      </c>
      <c r="BH936" s="499" t="s">
        <v>2327</v>
      </c>
      <c r="BI936" s="615"/>
    </row>
    <row r="937" spans="1:61" s="616" customFormat="1" ht="31.5">
      <c r="A937" s="702"/>
      <c r="B937" s="609" t="s">
        <v>398</v>
      </c>
      <c r="C937" s="611" t="s">
        <v>326</v>
      </c>
      <c r="D937" s="611" t="s">
        <v>399</v>
      </c>
      <c r="E937" s="611" t="s">
        <v>259</v>
      </c>
      <c r="F937" s="703"/>
      <c r="G937" s="703">
        <v>5200</v>
      </c>
      <c r="H937" s="703">
        <v>5200</v>
      </c>
      <c r="I937" s="614"/>
      <c r="J937" s="614"/>
      <c r="K937" s="703">
        <v>5200</v>
      </c>
      <c r="L937" s="703">
        <v>5200</v>
      </c>
      <c r="M937" s="999"/>
      <c r="N937" s="604"/>
      <c r="O937" s="614"/>
      <c r="P937" s="614"/>
      <c r="Q937" s="614"/>
      <c r="R937" s="614"/>
      <c r="S937" s="614">
        <f t="shared" si="447"/>
        <v>0</v>
      </c>
      <c r="T937" s="614"/>
      <c r="U937" s="614"/>
      <c r="V937" s="614"/>
      <c r="W937" s="604">
        <f t="shared" si="448"/>
        <v>0</v>
      </c>
      <c r="X937" s="614"/>
      <c r="Y937" s="614"/>
      <c r="Z937" s="614"/>
      <c r="AA937" s="604">
        <f t="shared" si="449"/>
        <v>0</v>
      </c>
      <c r="AB937" s="604"/>
      <c r="AC937" s="614"/>
      <c r="AD937" s="614"/>
      <c r="AE937" s="604">
        <f t="shared" si="450"/>
        <v>0</v>
      </c>
      <c r="AF937" s="614"/>
      <c r="AG937" s="614"/>
      <c r="AH937" s="614"/>
      <c r="AI937" s="604">
        <f t="shared" si="451"/>
        <v>0</v>
      </c>
      <c r="AJ937" s="614"/>
      <c r="AK937" s="614"/>
      <c r="AL937" s="614"/>
      <c r="AM937" s="604">
        <f t="shared" si="452"/>
        <v>0</v>
      </c>
      <c r="AN937" s="614"/>
      <c r="AO937" s="614"/>
      <c r="AP937" s="614"/>
      <c r="AQ937" s="604">
        <f t="shared" si="453"/>
        <v>5200</v>
      </c>
      <c r="AR937" s="604">
        <f t="shared" si="475"/>
        <v>5200</v>
      </c>
      <c r="AS937" s="614"/>
      <c r="AT937" s="614"/>
      <c r="AU937" s="614"/>
      <c r="AV937" s="604">
        <f t="shared" si="455"/>
        <v>5200</v>
      </c>
      <c r="AW937" s="604">
        <f t="shared" si="476"/>
        <v>5200</v>
      </c>
      <c r="AX937" s="614"/>
      <c r="AY937" s="614"/>
      <c r="AZ937" s="614"/>
      <c r="BA937" s="513"/>
      <c r="BB937" s="513"/>
      <c r="BC937" s="513"/>
      <c r="BD937" s="513"/>
      <c r="BE937" s="926">
        <f t="shared" si="442"/>
        <v>0</v>
      </c>
      <c r="BF937" s="499">
        <v>2023</v>
      </c>
      <c r="BG937" s="499" t="s">
        <v>2324</v>
      </c>
      <c r="BH937" s="499" t="s">
        <v>2327</v>
      </c>
      <c r="BI937" s="615"/>
    </row>
    <row r="938" spans="1:61" s="616" customFormat="1" ht="25.5">
      <c r="A938" s="702"/>
      <c r="B938" s="609" t="s">
        <v>400</v>
      </c>
      <c r="C938" s="611" t="s">
        <v>326</v>
      </c>
      <c r="D938" s="611"/>
      <c r="E938" s="611" t="s">
        <v>259</v>
      </c>
      <c r="F938" s="703"/>
      <c r="G938" s="703">
        <v>300</v>
      </c>
      <c r="H938" s="703">
        <v>300</v>
      </c>
      <c r="I938" s="614"/>
      <c r="J938" s="614"/>
      <c r="K938" s="703">
        <v>300</v>
      </c>
      <c r="L938" s="703">
        <v>300</v>
      </c>
      <c r="M938" s="999"/>
      <c r="N938" s="604"/>
      <c r="O938" s="614"/>
      <c r="P938" s="614"/>
      <c r="Q938" s="614"/>
      <c r="R938" s="614"/>
      <c r="S938" s="614">
        <f t="shared" si="447"/>
        <v>0</v>
      </c>
      <c r="T938" s="614"/>
      <c r="U938" s="614"/>
      <c r="V938" s="614"/>
      <c r="W938" s="604">
        <f t="shared" si="448"/>
        <v>0</v>
      </c>
      <c r="X938" s="614"/>
      <c r="Y938" s="614"/>
      <c r="Z938" s="614"/>
      <c r="AA938" s="604">
        <f t="shared" si="449"/>
        <v>0</v>
      </c>
      <c r="AB938" s="604"/>
      <c r="AC938" s="614"/>
      <c r="AD938" s="614"/>
      <c r="AE938" s="604">
        <f t="shared" si="450"/>
        <v>0</v>
      </c>
      <c r="AF938" s="614"/>
      <c r="AG938" s="614"/>
      <c r="AH938" s="614"/>
      <c r="AI938" s="604">
        <f t="shared" si="451"/>
        <v>0</v>
      </c>
      <c r="AJ938" s="614"/>
      <c r="AK938" s="614"/>
      <c r="AL938" s="614"/>
      <c r="AM938" s="604">
        <f t="shared" si="452"/>
        <v>0</v>
      </c>
      <c r="AN938" s="614"/>
      <c r="AO938" s="614"/>
      <c r="AP938" s="614"/>
      <c r="AQ938" s="604">
        <f t="shared" si="453"/>
        <v>300</v>
      </c>
      <c r="AR938" s="604">
        <f t="shared" si="475"/>
        <v>300</v>
      </c>
      <c r="AS938" s="614"/>
      <c r="AT938" s="614"/>
      <c r="AU938" s="614"/>
      <c r="AV938" s="604">
        <f t="shared" si="455"/>
        <v>300</v>
      </c>
      <c r="AW938" s="604">
        <f t="shared" si="476"/>
        <v>300</v>
      </c>
      <c r="AX938" s="614"/>
      <c r="AY938" s="614"/>
      <c r="AZ938" s="614"/>
      <c r="BA938" s="513"/>
      <c r="BB938" s="513"/>
      <c r="BC938" s="513"/>
      <c r="BD938" s="513"/>
      <c r="BE938" s="926">
        <f t="shared" si="442"/>
        <v>0</v>
      </c>
      <c r="BF938" s="499">
        <v>2023</v>
      </c>
      <c r="BG938" s="499" t="s">
        <v>2324</v>
      </c>
      <c r="BH938" s="499" t="s">
        <v>2327</v>
      </c>
      <c r="BI938" s="615"/>
    </row>
    <row r="939" spans="1:61" s="616" customFormat="1" ht="25.5">
      <c r="A939" s="702"/>
      <c r="B939" s="609" t="s">
        <v>401</v>
      </c>
      <c r="C939" s="611" t="s">
        <v>326</v>
      </c>
      <c r="D939" s="611"/>
      <c r="E939" s="611" t="s">
        <v>259</v>
      </c>
      <c r="F939" s="703"/>
      <c r="G939" s="703">
        <v>700</v>
      </c>
      <c r="H939" s="703">
        <v>700</v>
      </c>
      <c r="I939" s="614"/>
      <c r="J939" s="614"/>
      <c r="K939" s="703">
        <v>700</v>
      </c>
      <c r="L939" s="703">
        <v>700</v>
      </c>
      <c r="M939" s="999"/>
      <c r="N939" s="604"/>
      <c r="O939" s="614"/>
      <c r="P939" s="614"/>
      <c r="Q939" s="614"/>
      <c r="R939" s="614"/>
      <c r="S939" s="614">
        <f t="shared" si="447"/>
        <v>0</v>
      </c>
      <c r="T939" s="614"/>
      <c r="U939" s="614"/>
      <c r="V939" s="614"/>
      <c r="W939" s="604">
        <f t="shared" si="448"/>
        <v>0</v>
      </c>
      <c r="X939" s="614"/>
      <c r="Y939" s="614"/>
      <c r="Z939" s="614"/>
      <c r="AA939" s="604">
        <f t="shared" si="449"/>
        <v>0</v>
      </c>
      <c r="AB939" s="604"/>
      <c r="AC939" s="614"/>
      <c r="AD939" s="614"/>
      <c r="AE939" s="604">
        <f t="shared" si="450"/>
        <v>0</v>
      </c>
      <c r="AF939" s="614"/>
      <c r="AG939" s="614"/>
      <c r="AH939" s="614"/>
      <c r="AI939" s="604">
        <f t="shared" si="451"/>
        <v>0</v>
      </c>
      <c r="AJ939" s="614"/>
      <c r="AK939" s="614"/>
      <c r="AL939" s="614"/>
      <c r="AM939" s="604">
        <f t="shared" si="452"/>
        <v>0</v>
      </c>
      <c r="AN939" s="614"/>
      <c r="AO939" s="614"/>
      <c r="AP939" s="614"/>
      <c r="AQ939" s="604">
        <f t="shared" si="453"/>
        <v>700</v>
      </c>
      <c r="AR939" s="604">
        <f t="shared" si="475"/>
        <v>700</v>
      </c>
      <c r="AS939" s="614"/>
      <c r="AT939" s="614"/>
      <c r="AU939" s="614"/>
      <c r="AV939" s="604">
        <f t="shared" si="455"/>
        <v>700</v>
      </c>
      <c r="AW939" s="604">
        <f t="shared" si="476"/>
        <v>700</v>
      </c>
      <c r="AX939" s="614"/>
      <c r="AY939" s="614"/>
      <c r="AZ939" s="614"/>
      <c r="BA939" s="513"/>
      <c r="BB939" s="513"/>
      <c r="BC939" s="513"/>
      <c r="BD939" s="513"/>
      <c r="BE939" s="926">
        <f t="shared" si="442"/>
        <v>0</v>
      </c>
      <c r="BF939" s="499">
        <v>2023</v>
      </c>
      <c r="BG939" s="499" t="s">
        <v>2324</v>
      </c>
      <c r="BH939" s="499" t="s">
        <v>2327</v>
      </c>
      <c r="BI939" s="615"/>
    </row>
    <row r="940" spans="1:61" s="616" customFormat="1" ht="25.5">
      <c r="A940" s="704"/>
      <c r="B940" s="609" t="s">
        <v>402</v>
      </c>
      <c r="C940" s="611" t="s">
        <v>326</v>
      </c>
      <c r="D940" s="611" t="s">
        <v>403</v>
      </c>
      <c r="E940" s="611" t="s">
        <v>259</v>
      </c>
      <c r="F940" s="703"/>
      <c r="G940" s="703">
        <v>500</v>
      </c>
      <c r="H940" s="703">
        <v>500</v>
      </c>
      <c r="I940" s="614"/>
      <c r="J940" s="614"/>
      <c r="K940" s="703">
        <v>500</v>
      </c>
      <c r="L940" s="703">
        <v>500</v>
      </c>
      <c r="M940" s="999"/>
      <c r="N940" s="604"/>
      <c r="O940" s="614"/>
      <c r="P940" s="614"/>
      <c r="Q940" s="614"/>
      <c r="R940" s="614"/>
      <c r="S940" s="614">
        <f t="shared" si="447"/>
        <v>0</v>
      </c>
      <c r="T940" s="614"/>
      <c r="U940" s="614"/>
      <c r="V940" s="614"/>
      <c r="W940" s="604">
        <f t="shared" si="448"/>
        <v>0</v>
      </c>
      <c r="X940" s="614"/>
      <c r="Y940" s="614"/>
      <c r="Z940" s="614"/>
      <c r="AA940" s="604">
        <f t="shared" si="449"/>
        <v>0</v>
      </c>
      <c r="AB940" s="604"/>
      <c r="AC940" s="614"/>
      <c r="AD940" s="614"/>
      <c r="AE940" s="604">
        <f t="shared" si="450"/>
        <v>0</v>
      </c>
      <c r="AF940" s="614"/>
      <c r="AG940" s="614"/>
      <c r="AH940" s="614"/>
      <c r="AI940" s="604">
        <f t="shared" si="451"/>
        <v>0</v>
      </c>
      <c r="AJ940" s="614"/>
      <c r="AK940" s="614"/>
      <c r="AL940" s="614"/>
      <c r="AM940" s="604">
        <f t="shared" si="452"/>
        <v>0</v>
      </c>
      <c r="AN940" s="614"/>
      <c r="AO940" s="614"/>
      <c r="AP940" s="614"/>
      <c r="AQ940" s="604">
        <f t="shared" si="453"/>
        <v>500</v>
      </c>
      <c r="AR940" s="604">
        <f t="shared" si="475"/>
        <v>500</v>
      </c>
      <c r="AS940" s="614"/>
      <c r="AT940" s="614"/>
      <c r="AU940" s="614"/>
      <c r="AV940" s="604">
        <f t="shared" si="455"/>
        <v>500</v>
      </c>
      <c r="AW940" s="604">
        <f t="shared" si="476"/>
        <v>500</v>
      </c>
      <c r="AX940" s="614"/>
      <c r="AY940" s="614"/>
      <c r="AZ940" s="614"/>
      <c r="BA940" s="513"/>
      <c r="BB940" s="513"/>
      <c r="BC940" s="513"/>
      <c r="BD940" s="513"/>
      <c r="BE940" s="926">
        <f t="shared" si="442"/>
        <v>0</v>
      </c>
      <c r="BF940" s="499">
        <v>2023</v>
      </c>
      <c r="BG940" s="499" t="s">
        <v>2324</v>
      </c>
      <c r="BH940" s="499" t="s">
        <v>2327</v>
      </c>
      <c r="BI940" s="615"/>
    </row>
    <row r="941" spans="1:61" s="616" customFormat="1" ht="25.5">
      <c r="A941" s="704"/>
      <c r="B941" s="609" t="s">
        <v>404</v>
      </c>
      <c r="C941" s="611" t="s">
        <v>326</v>
      </c>
      <c r="D941" s="611" t="s">
        <v>405</v>
      </c>
      <c r="E941" s="611" t="s">
        <v>259</v>
      </c>
      <c r="F941" s="703"/>
      <c r="G941" s="703">
        <v>400</v>
      </c>
      <c r="H941" s="703">
        <v>400</v>
      </c>
      <c r="I941" s="614"/>
      <c r="J941" s="614"/>
      <c r="K941" s="703">
        <v>400</v>
      </c>
      <c r="L941" s="703">
        <v>400</v>
      </c>
      <c r="M941" s="999"/>
      <c r="N941" s="604"/>
      <c r="O941" s="614"/>
      <c r="P941" s="614"/>
      <c r="Q941" s="614"/>
      <c r="R941" s="614"/>
      <c r="S941" s="614">
        <f t="shared" si="447"/>
        <v>0</v>
      </c>
      <c r="T941" s="614"/>
      <c r="U941" s="614"/>
      <c r="V941" s="614"/>
      <c r="W941" s="604">
        <f t="shared" si="448"/>
        <v>0</v>
      </c>
      <c r="X941" s="614"/>
      <c r="Y941" s="614"/>
      <c r="Z941" s="614"/>
      <c r="AA941" s="604">
        <f t="shared" si="449"/>
        <v>0</v>
      </c>
      <c r="AB941" s="604"/>
      <c r="AC941" s="614"/>
      <c r="AD941" s="614"/>
      <c r="AE941" s="604">
        <f t="shared" si="450"/>
        <v>0</v>
      </c>
      <c r="AF941" s="614"/>
      <c r="AG941" s="614"/>
      <c r="AH941" s="614"/>
      <c r="AI941" s="604">
        <f t="shared" si="451"/>
        <v>0</v>
      </c>
      <c r="AJ941" s="614"/>
      <c r="AK941" s="614"/>
      <c r="AL941" s="614"/>
      <c r="AM941" s="604">
        <f t="shared" si="452"/>
        <v>0</v>
      </c>
      <c r="AN941" s="614"/>
      <c r="AO941" s="614"/>
      <c r="AP941" s="614"/>
      <c r="AQ941" s="604">
        <f t="shared" si="453"/>
        <v>400</v>
      </c>
      <c r="AR941" s="604">
        <f t="shared" si="475"/>
        <v>400</v>
      </c>
      <c r="AS941" s="614"/>
      <c r="AT941" s="614"/>
      <c r="AU941" s="614"/>
      <c r="AV941" s="604">
        <f t="shared" si="455"/>
        <v>400</v>
      </c>
      <c r="AW941" s="604">
        <f t="shared" si="476"/>
        <v>400</v>
      </c>
      <c r="AX941" s="614"/>
      <c r="AY941" s="614"/>
      <c r="AZ941" s="614"/>
      <c r="BA941" s="513"/>
      <c r="BB941" s="513"/>
      <c r="BC941" s="513"/>
      <c r="BD941" s="513"/>
      <c r="BE941" s="926">
        <f t="shared" ref="BE941:BE995" si="477">AM941-S941</f>
        <v>0</v>
      </c>
      <c r="BF941" s="499">
        <v>2023</v>
      </c>
      <c r="BG941" s="499" t="s">
        <v>2324</v>
      </c>
      <c r="BH941" s="499" t="s">
        <v>2327</v>
      </c>
      <c r="BI941" s="615"/>
    </row>
    <row r="942" spans="1:61" s="616" customFormat="1" ht="25.5">
      <c r="A942" s="704"/>
      <c r="B942" s="609" t="s">
        <v>406</v>
      </c>
      <c r="C942" s="611" t="s">
        <v>326</v>
      </c>
      <c r="D942" s="611" t="s">
        <v>407</v>
      </c>
      <c r="E942" s="611" t="s">
        <v>259</v>
      </c>
      <c r="F942" s="703"/>
      <c r="G942" s="703">
        <v>750</v>
      </c>
      <c r="H942" s="703">
        <v>750</v>
      </c>
      <c r="I942" s="614"/>
      <c r="J942" s="614"/>
      <c r="K942" s="703">
        <v>750</v>
      </c>
      <c r="L942" s="703">
        <v>750</v>
      </c>
      <c r="M942" s="999"/>
      <c r="N942" s="604"/>
      <c r="O942" s="614"/>
      <c r="P942" s="614"/>
      <c r="Q942" s="614"/>
      <c r="R942" s="614"/>
      <c r="S942" s="614">
        <f t="shared" si="447"/>
        <v>0</v>
      </c>
      <c r="T942" s="614"/>
      <c r="U942" s="614"/>
      <c r="V942" s="614"/>
      <c r="W942" s="604">
        <f t="shared" si="448"/>
        <v>0</v>
      </c>
      <c r="X942" s="614"/>
      <c r="Y942" s="614"/>
      <c r="Z942" s="614"/>
      <c r="AA942" s="604">
        <f t="shared" si="449"/>
        <v>0</v>
      </c>
      <c r="AB942" s="604"/>
      <c r="AC942" s="614"/>
      <c r="AD942" s="614"/>
      <c r="AE942" s="604">
        <f t="shared" si="450"/>
        <v>0</v>
      </c>
      <c r="AF942" s="614"/>
      <c r="AG942" s="614"/>
      <c r="AH942" s="614"/>
      <c r="AI942" s="604">
        <f t="shared" si="451"/>
        <v>0</v>
      </c>
      <c r="AJ942" s="614"/>
      <c r="AK942" s="614"/>
      <c r="AL942" s="614"/>
      <c r="AM942" s="604">
        <f t="shared" si="452"/>
        <v>0</v>
      </c>
      <c r="AN942" s="614"/>
      <c r="AO942" s="614"/>
      <c r="AP942" s="614"/>
      <c r="AQ942" s="604">
        <f t="shared" si="453"/>
        <v>750</v>
      </c>
      <c r="AR942" s="604">
        <f t="shared" si="475"/>
        <v>750</v>
      </c>
      <c r="AS942" s="614"/>
      <c r="AT942" s="614"/>
      <c r="AU942" s="614"/>
      <c r="AV942" s="604">
        <f t="shared" si="455"/>
        <v>750</v>
      </c>
      <c r="AW942" s="604">
        <f t="shared" si="476"/>
        <v>750</v>
      </c>
      <c r="AX942" s="614"/>
      <c r="AY942" s="614"/>
      <c r="AZ942" s="614"/>
      <c r="BA942" s="513"/>
      <c r="BB942" s="513"/>
      <c r="BC942" s="513"/>
      <c r="BD942" s="513"/>
      <c r="BE942" s="926">
        <f t="shared" si="477"/>
        <v>0</v>
      </c>
      <c r="BF942" s="499">
        <v>2023</v>
      </c>
      <c r="BG942" s="499" t="s">
        <v>2324</v>
      </c>
      <c r="BH942" s="499" t="s">
        <v>2327</v>
      </c>
      <c r="BI942" s="615"/>
    </row>
    <row r="943" spans="1:61" s="616" customFormat="1" ht="31.5">
      <c r="A943" s="704"/>
      <c r="B943" s="609" t="s">
        <v>408</v>
      </c>
      <c r="C943" s="611" t="s">
        <v>326</v>
      </c>
      <c r="D943" s="611" t="s">
        <v>409</v>
      </c>
      <c r="E943" s="611" t="s">
        <v>259</v>
      </c>
      <c r="F943" s="703"/>
      <c r="G943" s="703">
        <v>2300</v>
      </c>
      <c r="H943" s="703">
        <v>2300</v>
      </c>
      <c r="I943" s="614"/>
      <c r="J943" s="614"/>
      <c r="K943" s="703">
        <v>2300</v>
      </c>
      <c r="L943" s="703">
        <v>2300</v>
      </c>
      <c r="M943" s="999"/>
      <c r="N943" s="604"/>
      <c r="O943" s="614"/>
      <c r="P943" s="614"/>
      <c r="Q943" s="614"/>
      <c r="R943" s="614"/>
      <c r="S943" s="614">
        <f t="shared" si="447"/>
        <v>0</v>
      </c>
      <c r="T943" s="614"/>
      <c r="U943" s="614"/>
      <c r="V943" s="614"/>
      <c r="W943" s="604">
        <f t="shared" si="448"/>
        <v>0</v>
      </c>
      <c r="X943" s="614"/>
      <c r="Y943" s="614"/>
      <c r="Z943" s="614"/>
      <c r="AA943" s="604">
        <f t="shared" si="449"/>
        <v>0</v>
      </c>
      <c r="AB943" s="604"/>
      <c r="AC943" s="614"/>
      <c r="AD943" s="614"/>
      <c r="AE943" s="604">
        <f t="shared" si="450"/>
        <v>0</v>
      </c>
      <c r="AF943" s="614"/>
      <c r="AG943" s="614"/>
      <c r="AH943" s="614"/>
      <c r="AI943" s="604">
        <f t="shared" si="451"/>
        <v>0</v>
      </c>
      <c r="AJ943" s="614"/>
      <c r="AK943" s="614"/>
      <c r="AL943" s="614"/>
      <c r="AM943" s="604">
        <f t="shared" si="452"/>
        <v>0</v>
      </c>
      <c r="AN943" s="614"/>
      <c r="AO943" s="614"/>
      <c r="AP943" s="614"/>
      <c r="AQ943" s="604">
        <f t="shared" si="453"/>
        <v>2300</v>
      </c>
      <c r="AR943" s="604">
        <f t="shared" si="475"/>
        <v>2300</v>
      </c>
      <c r="AS943" s="614"/>
      <c r="AT943" s="614"/>
      <c r="AU943" s="614"/>
      <c r="AV943" s="604">
        <f t="shared" si="455"/>
        <v>2300</v>
      </c>
      <c r="AW943" s="604">
        <f t="shared" si="476"/>
        <v>2300</v>
      </c>
      <c r="AX943" s="614"/>
      <c r="AY943" s="614"/>
      <c r="AZ943" s="614"/>
      <c r="BA943" s="513"/>
      <c r="BB943" s="513"/>
      <c r="BC943" s="513"/>
      <c r="BD943" s="513"/>
      <c r="BE943" s="926">
        <f t="shared" si="477"/>
        <v>0</v>
      </c>
      <c r="BF943" s="499">
        <v>2023</v>
      </c>
      <c r="BG943" s="499" t="s">
        <v>2324</v>
      </c>
      <c r="BH943" s="499" t="s">
        <v>2327</v>
      </c>
      <c r="BI943" s="615"/>
    </row>
    <row r="944" spans="1:61" s="616" customFormat="1" ht="31.5">
      <c r="A944" s="704"/>
      <c r="B944" s="609" t="s">
        <v>410</v>
      </c>
      <c r="C944" s="611" t="s">
        <v>240</v>
      </c>
      <c r="D944" s="611" t="s">
        <v>411</v>
      </c>
      <c r="E944" s="611" t="s">
        <v>259</v>
      </c>
      <c r="F944" s="703"/>
      <c r="G944" s="703">
        <v>770</v>
      </c>
      <c r="H944" s="703">
        <v>770</v>
      </c>
      <c r="I944" s="614"/>
      <c r="J944" s="614"/>
      <c r="K944" s="703">
        <v>770</v>
      </c>
      <c r="L944" s="703">
        <v>770</v>
      </c>
      <c r="M944" s="999"/>
      <c r="N944" s="604"/>
      <c r="O944" s="614"/>
      <c r="P944" s="614"/>
      <c r="Q944" s="614"/>
      <c r="R944" s="614"/>
      <c r="S944" s="614">
        <f t="shared" si="447"/>
        <v>0</v>
      </c>
      <c r="T944" s="614"/>
      <c r="U944" s="614"/>
      <c r="V944" s="614"/>
      <c r="W944" s="604">
        <f t="shared" si="448"/>
        <v>0</v>
      </c>
      <c r="X944" s="614"/>
      <c r="Y944" s="614"/>
      <c r="Z944" s="614"/>
      <c r="AA944" s="604">
        <f t="shared" si="449"/>
        <v>0</v>
      </c>
      <c r="AB944" s="604"/>
      <c r="AC944" s="614"/>
      <c r="AD944" s="614"/>
      <c r="AE944" s="604">
        <f t="shared" si="450"/>
        <v>0</v>
      </c>
      <c r="AF944" s="614"/>
      <c r="AG944" s="614"/>
      <c r="AH944" s="614"/>
      <c r="AI944" s="604">
        <f t="shared" si="451"/>
        <v>0</v>
      </c>
      <c r="AJ944" s="614"/>
      <c r="AK944" s="614"/>
      <c r="AL944" s="614"/>
      <c r="AM944" s="604">
        <f t="shared" si="452"/>
        <v>0</v>
      </c>
      <c r="AN944" s="614"/>
      <c r="AO944" s="614"/>
      <c r="AP944" s="614"/>
      <c r="AQ944" s="604">
        <f t="shared" si="453"/>
        <v>770</v>
      </c>
      <c r="AR944" s="604">
        <f t="shared" si="475"/>
        <v>770</v>
      </c>
      <c r="AS944" s="614"/>
      <c r="AT944" s="614"/>
      <c r="AU944" s="614"/>
      <c r="AV944" s="604">
        <f t="shared" si="455"/>
        <v>770</v>
      </c>
      <c r="AW944" s="604">
        <f t="shared" si="476"/>
        <v>770</v>
      </c>
      <c r="AX944" s="614"/>
      <c r="AY944" s="614"/>
      <c r="AZ944" s="614"/>
      <c r="BA944" s="513"/>
      <c r="BB944" s="513"/>
      <c r="BC944" s="513"/>
      <c r="BD944" s="513"/>
      <c r="BE944" s="926">
        <f t="shared" si="477"/>
        <v>0</v>
      </c>
      <c r="BF944" s="499">
        <v>2023</v>
      </c>
      <c r="BG944" s="499" t="s">
        <v>2324</v>
      </c>
      <c r="BH944" s="499" t="s">
        <v>2327</v>
      </c>
      <c r="BI944" s="615"/>
    </row>
    <row r="945" spans="1:66" s="616" customFormat="1" ht="31.5">
      <c r="A945" s="704"/>
      <c r="B945" s="609" t="s">
        <v>412</v>
      </c>
      <c r="C945" s="611" t="s">
        <v>326</v>
      </c>
      <c r="D945" s="611" t="s">
        <v>411</v>
      </c>
      <c r="E945" s="611" t="s">
        <v>259</v>
      </c>
      <c r="F945" s="703"/>
      <c r="G945" s="703">
        <v>1050</v>
      </c>
      <c r="H945" s="703">
        <v>1050</v>
      </c>
      <c r="I945" s="614"/>
      <c r="J945" s="614"/>
      <c r="K945" s="703">
        <v>1050</v>
      </c>
      <c r="L945" s="703">
        <v>1050</v>
      </c>
      <c r="M945" s="999"/>
      <c r="N945" s="604"/>
      <c r="O945" s="614"/>
      <c r="P945" s="614"/>
      <c r="Q945" s="614"/>
      <c r="R945" s="614"/>
      <c r="S945" s="614">
        <f t="shared" si="447"/>
        <v>0</v>
      </c>
      <c r="T945" s="614"/>
      <c r="U945" s="614"/>
      <c r="V945" s="614"/>
      <c r="W945" s="604">
        <f t="shared" si="448"/>
        <v>0</v>
      </c>
      <c r="X945" s="614"/>
      <c r="Y945" s="614"/>
      <c r="Z945" s="614"/>
      <c r="AA945" s="604">
        <f t="shared" si="449"/>
        <v>0</v>
      </c>
      <c r="AB945" s="604"/>
      <c r="AC945" s="614"/>
      <c r="AD945" s="614"/>
      <c r="AE945" s="604">
        <f t="shared" si="450"/>
        <v>0</v>
      </c>
      <c r="AF945" s="614"/>
      <c r="AG945" s="614"/>
      <c r="AH945" s="614"/>
      <c r="AI945" s="604">
        <f t="shared" si="451"/>
        <v>0</v>
      </c>
      <c r="AJ945" s="614"/>
      <c r="AK945" s="614"/>
      <c r="AL945" s="614"/>
      <c r="AM945" s="604">
        <f t="shared" si="452"/>
        <v>0</v>
      </c>
      <c r="AN945" s="614"/>
      <c r="AO945" s="614"/>
      <c r="AP945" s="614"/>
      <c r="AQ945" s="604">
        <f t="shared" si="453"/>
        <v>1050</v>
      </c>
      <c r="AR945" s="604">
        <f t="shared" si="475"/>
        <v>1050</v>
      </c>
      <c r="AS945" s="614"/>
      <c r="AT945" s="614"/>
      <c r="AU945" s="614"/>
      <c r="AV945" s="604">
        <f t="shared" si="455"/>
        <v>1050</v>
      </c>
      <c r="AW945" s="604">
        <f t="shared" si="476"/>
        <v>1050</v>
      </c>
      <c r="AX945" s="614"/>
      <c r="AY945" s="614"/>
      <c r="AZ945" s="614"/>
      <c r="BA945" s="513"/>
      <c r="BB945" s="513"/>
      <c r="BC945" s="513"/>
      <c r="BD945" s="513"/>
      <c r="BE945" s="926">
        <f t="shared" si="477"/>
        <v>0</v>
      </c>
      <c r="BF945" s="499">
        <v>2023</v>
      </c>
      <c r="BG945" s="499" t="s">
        <v>2324</v>
      </c>
      <c r="BH945" s="499" t="s">
        <v>2327</v>
      </c>
      <c r="BI945" s="615"/>
    </row>
    <row r="946" spans="1:66" s="28" customFormat="1" ht="18.75" hidden="1">
      <c r="A946" s="37" t="s">
        <v>48</v>
      </c>
      <c r="B946" s="48" t="s">
        <v>57</v>
      </c>
      <c r="C946" s="26"/>
      <c r="D946" s="26"/>
      <c r="E946" s="26"/>
      <c r="F946" s="91"/>
      <c r="G946" s="92">
        <f>SUM(G947:G953)</f>
        <v>29483</v>
      </c>
      <c r="H946" s="92">
        <f t="shared" ref="H946:BE946" si="478">SUM(H947:H953)</f>
        <v>29483</v>
      </c>
      <c r="I946" s="92">
        <f t="shared" si="478"/>
        <v>0</v>
      </c>
      <c r="J946" s="92">
        <f t="shared" si="478"/>
        <v>0</v>
      </c>
      <c r="K946" s="92">
        <f t="shared" si="478"/>
        <v>29483</v>
      </c>
      <c r="L946" s="92">
        <f t="shared" si="478"/>
        <v>29483</v>
      </c>
      <c r="M946" s="984">
        <f t="shared" si="478"/>
        <v>4634.3999999999996</v>
      </c>
      <c r="N946" s="92">
        <f t="shared" si="478"/>
        <v>2333.837</v>
      </c>
      <c r="O946" s="92">
        <f t="shared" si="478"/>
        <v>437.26900000000001</v>
      </c>
      <c r="P946" s="92">
        <f t="shared" si="478"/>
        <v>437.26900000000001</v>
      </c>
      <c r="Q946" s="92">
        <f t="shared" si="478"/>
        <v>0</v>
      </c>
      <c r="R946" s="92">
        <f t="shared" si="478"/>
        <v>0</v>
      </c>
      <c r="S946" s="92">
        <f t="shared" si="478"/>
        <v>7517</v>
      </c>
      <c r="T946" s="92">
        <f t="shared" si="478"/>
        <v>7517</v>
      </c>
      <c r="U946" s="92">
        <f t="shared" si="478"/>
        <v>0</v>
      </c>
      <c r="V946" s="92">
        <f t="shared" si="478"/>
        <v>0</v>
      </c>
      <c r="W946" s="92">
        <f t="shared" si="478"/>
        <v>0</v>
      </c>
      <c r="X946" s="92">
        <f t="shared" si="478"/>
        <v>0</v>
      </c>
      <c r="Y946" s="92">
        <f t="shared" si="478"/>
        <v>0</v>
      </c>
      <c r="Z946" s="92">
        <f t="shared" si="478"/>
        <v>0</v>
      </c>
      <c r="AA946" s="92">
        <f t="shared" si="478"/>
        <v>2552.723</v>
      </c>
      <c r="AB946" s="92">
        <f t="shared" si="478"/>
        <v>2552.723</v>
      </c>
      <c r="AC946" s="92">
        <f t="shared" si="478"/>
        <v>0</v>
      </c>
      <c r="AD946" s="92">
        <f t="shared" si="478"/>
        <v>0</v>
      </c>
      <c r="AE946" s="92">
        <f t="shared" si="478"/>
        <v>437.26900000000001</v>
      </c>
      <c r="AF946" s="92">
        <f t="shared" si="478"/>
        <v>437.26900000000001</v>
      </c>
      <c r="AG946" s="92">
        <f t="shared" si="478"/>
        <v>0</v>
      </c>
      <c r="AH946" s="92">
        <f t="shared" si="478"/>
        <v>0</v>
      </c>
      <c r="AI946" s="92">
        <f t="shared" si="478"/>
        <v>7517</v>
      </c>
      <c r="AJ946" s="92">
        <f t="shared" si="478"/>
        <v>7517</v>
      </c>
      <c r="AK946" s="92">
        <f t="shared" si="478"/>
        <v>0</v>
      </c>
      <c r="AL946" s="92">
        <f t="shared" si="478"/>
        <v>0</v>
      </c>
      <c r="AM946" s="92">
        <f t="shared" si="478"/>
        <v>12872</v>
      </c>
      <c r="AN946" s="92">
        <f t="shared" si="478"/>
        <v>12872</v>
      </c>
      <c r="AO946" s="92">
        <f t="shared" si="478"/>
        <v>0</v>
      </c>
      <c r="AP946" s="92">
        <f t="shared" si="478"/>
        <v>0</v>
      </c>
      <c r="AQ946" s="92">
        <f t="shared" si="478"/>
        <v>16611</v>
      </c>
      <c r="AR946" s="92">
        <f t="shared" si="478"/>
        <v>16611</v>
      </c>
      <c r="AS946" s="92">
        <f t="shared" si="478"/>
        <v>0</v>
      </c>
      <c r="AT946" s="92">
        <f t="shared" si="478"/>
        <v>0</v>
      </c>
      <c r="AU946" s="92">
        <f t="shared" si="478"/>
        <v>0</v>
      </c>
      <c r="AV946" s="92">
        <f t="shared" si="478"/>
        <v>10403</v>
      </c>
      <c r="AW946" s="92">
        <f t="shared" si="478"/>
        <v>10403</v>
      </c>
      <c r="AX946" s="92">
        <f t="shared" si="478"/>
        <v>0</v>
      </c>
      <c r="AY946" s="92">
        <f t="shared" si="478"/>
        <v>0</v>
      </c>
      <c r="AZ946" s="92">
        <f t="shared" si="478"/>
        <v>0</v>
      </c>
      <c r="BA946" s="92">
        <f t="shared" si="478"/>
        <v>0</v>
      </c>
      <c r="BB946" s="92">
        <f t="shared" si="478"/>
        <v>0</v>
      </c>
      <c r="BC946" s="92">
        <f t="shared" si="478"/>
        <v>0</v>
      </c>
      <c r="BD946" s="92">
        <f t="shared" si="478"/>
        <v>3897</v>
      </c>
      <c r="BE946" s="92">
        <f t="shared" si="478"/>
        <v>5355</v>
      </c>
      <c r="BF946" s="198"/>
      <c r="BG946" s="198"/>
      <c r="BH946" s="198"/>
      <c r="BI946" s="27"/>
    </row>
    <row r="947" spans="1:66" s="270" customFormat="1" ht="55.5" customHeight="1">
      <c r="A947" s="338">
        <v>1</v>
      </c>
      <c r="B947" s="339" t="s">
        <v>1909</v>
      </c>
      <c r="C947" s="289" t="s">
        <v>1600</v>
      </c>
      <c r="D947" s="402" t="s">
        <v>1910</v>
      </c>
      <c r="E947" s="340" t="s">
        <v>524</v>
      </c>
      <c r="F947" s="403" t="s">
        <v>1911</v>
      </c>
      <c r="G947" s="342">
        <v>9589</v>
      </c>
      <c r="H947" s="342">
        <v>9589</v>
      </c>
      <c r="I947" s="344"/>
      <c r="J947" s="344"/>
      <c r="K947" s="342">
        <v>9589</v>
      </c>
      <c r="L947" s="342">
        <v>9589</v>
      </c>
      <c r="M947" s="991">
        <v>2914.9740000000002</v>
      </c>
      <c r="N947" s="342">
        <v>1699.4110000000001</v>
      </c>
      <c r="O947" s="408">
        <f t="shared" ref="O947:O948" si="479">P947+Q947+R947</f>
        <v>437.26900000000001</v>
      </c>
      <c r="P947" s="408">
        <v>437.26900000000001</v>
      </c>
      <c r="Q947" s="408"/>
      <c r="R947" s="408"/>
      <c r="S947" s="409">
        <f t="shared" si="447"/>
        <v>1900</v>
      </c>
      <c r="T947" s="408">
        <v>1900</v>
      </c>
      <c r="U947" s="408"/>
      <c r="V947" s="408"/>
      <c r="W947" s="408">
        <f t="shared" si="448"/>
        <v>0</v>
      </c>
      <c r="X947" s="490">
        <v>0</v>
      </c>
      <c r="Y947" s="408"/>
      <c r="Z947" s="408"/>
      <c r="AA947" s="408">
        <f t="shared" si="449"/>
        <v>1692.98</v>
      </c>
      <c r="AB947" s="408">
        <v>1692.98</v>
      </c>
      <c r="AC947" s="408"/>
      <c r="AD947" s="408"/>
      <c r="AE947" s="408">
        <f t="shared" si="450"/>
        <v>437.26900000000001</v>
      </c>
      <c r="AF947" s="408">
        <f t="shared" ref="AF947:AF948" si="480">P947</f>
        <v>437.26900000000001</v>
      </c>
      <c r="AG947" s="408"/>
      <c r="AH947" s="408"/>
      <c r="AI947" s="408">
        <f t="shared" si="451"/>
        <v>1900</v>
      </c>
      <c r="AJ947" s="408">
        <f t="shared" ref="AJ947:AJ948" si="481">T947</f>
        <v>1900</v>
      </c>
      <c r="AK947" s="408"/>
      <c r="AL947" s="408"/>
      <c r="AM947" s="408">
        <f t="shared" si="452"/>
        <v>6170</v>
      </c>
      <c r="AN947" s="408">
        <v>6170</v>
      </c>
      <c r="AO947" s="408"/>
      <c r="AP947" s="408"/>
      <c r="AQ947" s="408">
        <f t="shared" si="453"/>
        <v>3419</v>
      </c>
      <c r="AR947" s="408">
        <f t="shared" ref="AR947:AR948" si="482">H947-AN947</f>
        <v>3419</v>
      </c>
      <c r="AS947" s="408"/>
      <c r="AT947" s="408"/>
      <c r="AU947" s="408"/>
      <c r="AV947" s="408">
        <f t="shared" si="455"/>
        <v>3689</v>
      </c>
      <c r="AW947" s="408">
        <v>3689</v>
      </c>
      <c r="AX947" s="408"/>
      <c r="AY947" s="408"/>
      <c r="AZ947" s="408"/>
      <c r="BA947" s="411"/>
      <c r="BB947" s="411"/>
      <c r="BC947" s="411"/>
      <c r="BD947" s="210">
        <f t="shared" ref="BD947:BD948" si="483">AW947</f>
        <v>3689</v>
      </c>
      <c r="BE947" s="930">
        <f t="shared" si="477"/>
        <v>4270</v>
      </c>
      <c r="BF947" s="406">
        <v>2022</v>
      </c>
      <c r="BG947" s="406" t="s">
        <v>2324</v>
      </c>
      <c r="BH947" s="406" t="s">
        <v>2327</v>
      </c>
      <c r="BI947" s="412"/>
    </row>
    <row r="948" spans="1:66" s="270" customFormat="1" ht="57.75" customHeight="1">
      <c r="A948" s="338">
        <v>2</v>
      </c>
      <c r="B948" s="339" t="s">
        <v>1912</v>
      </c>
      <c r="C948" s="289" t="s">
        <v>1584</v>
      </c>
      <c r="D948" s="402" t="s">
        <v>1714</v>
      </c>
      <c r="E948" s="340" t="s">
        <v>524</v>
      </c>
      <c r="F948" s="403" t="s">
        <v>1715</v>
      </c>
      <c r="G948" s="342">
        <v>2410</v>
      </c>
      <c r="H948" s="342">
        <v>2410</v>
      </c>
      <c r="I948" s="345"/>
      <c r="J948" s="345"/>
      <c r="K948" s="342">
        <v>2410</v>
      </c>
      <c r="L948" s="342">
        <v>2410</v>
      </c>
      <c r="M948" s="991">
        <v>1719.4259999999999</v>
      </c>
      <c r="N948" s="342">
        <v>634.42600000000004</v>
      </c>
      <c r="O948" s="408">
        <f t="shared" si="479"/>
        <v>0</v>
      </c>
      <c r="P948" s="408"/>
      <c r="Q948" s="408"/>
      <c r="R948" s="408"/>
      <c r="S948" s="409">
        <f t="shared" si="447"/>
        <v>1117</v>
      </c>
      <c r="T948" s="408">
        <v>1117</v>
      </c>
      <c r="U948" s="408"/>
      <c r="V948" s="408"/>
      <c r="W948" s="408">
        <f t="shared" si="448"/>
        <v>0</v>
      </c>
      <c r="X948" s="490">
        <v>0</v>
      </c>
      <c r="Y948" s="408"/>
      <c r="Z948" s="408"/>
      <c r="AA948" s="408">
        <f t="shared" si="449"/>
        <v>859.74300000000005</v>
      </c>
      <c r="AB948" s="408">
        <v>859.74300000000005</v>
      </c>
      <c r="AC948" s="408"/>
      <c r="AD948" s="408"/>
      <c r="AE948" s="408">
        <f t="shared" si="450"/>
        <v>0</v>
      </c>
      <c r="AF948" s="408">
        <f t="shared" si="480"/>
        <v>0</v>
      </c>
      <c r="AG948" s="408"/>
      <c r="AH948" s="408"/>
      <c r="AI948" s="408">
        <f t="shared" si="451"/>
        <v>1117</v>
      </c>
      <c r="AJ948" s="408">
        <f t="shared" si="481"/>
        <v>1117</v>
      </c>
      <c r="AK948" s="408"/>
      <c r="AL948" s="408"/>
      <c r="AM948" s="408">
        <f t="shared" si="452"/>
        <v>2202</v>
      </c>
      <c r="AN948" s="408">
        <v>2202</v>
      </c>
      <c r="AO948" s="408"/>
      <c r="AP948" s="408"/>
      <c r="AQ948" s="408">
        <f t="shared" si="453"/>
        <v>208</v>
      </c>
      <c r="AR948" s="408">
        <f t="shared" si="482"/>
        <v>208</v>
      </c>
      <c r="AS948" s="408"/>
      <c r="AT948" s="408"/>
      <c r="AU948" s="408"/>
      <c r="AV948" s="408">
        <f t="shared" si="455"/>
        <v>208</v>
      </c>
      <c r="AW948" s="408">
        <v>208</v>
      </c>
      <c r="AX948" s="408"/>
      <c r="AY948" s="408"/>
      <c r="AZ948" s="408"/>
      <c r="BA948" s="411"/>
      <c r="BB948" s="411"/>
      <c r="BC948" s="411"/>
      <c r="BD948" s="210">
        <f t="shared" si="483"/>
        <v>208</v>
      </c>
      <c r="BE948" s="930">
        <f t="shared" si="477"/>
        <v>1085</v>
      </c>
      <c r="BF948" s="406">
        <v>2022</v>
      </c>
      <c r="BG948" s="406" t="s">
        <v>2324</v>
      </c>
      <c r="BH948" s="406" t="s">
        <v>2327</v>
      </c>
      <c r="BI948" s="412"/>
    </row>
    <row r="949" spans="1:66" s="541" customFormat="1" ht="30" hidden="1">
      <c r="A949" s="563">
        <v>1</v>
      </c>
      <c r="B949" s="564" t="s">
        <v>1913</v>
      </c>
      <c r="C949" s="705" t="s">
        <v>1600</v>
      </c>
      <c r="D949" s="705" t="s">
        <v>1914</v>
      </c>
      <c r="E949" s="705" t="s">
        <v>598</v>
      </c>
      <c r="F949" s="706" t="s">
        <v>1915</v>
      </c>
      <c r="G949" s="567">
        <v>1700</v>
      </c>
      <c r="H949" s="567">
        <v>1700</v>
      </c>
      <c r="I949" s="568"/>
      <c r="J949" s="568"/>
      <c r="K949" s="567">
        <v>1700</v>
      </c>
      <c r="L949" s="567">
        <v>1700</v>
      </c>
      <c r="M949" s="992"/>
      <c r="N949" s="567"/>
      <c r="O949" s="581">
        <f t="shared" ref="O949:O952" si="484">P949+Q949+R949</f>
        <v>0</v>
      </c>
      <c r="P949" s="581"/>
      <c r="Q949" s="581"/>
      <c r="R949" s="581"/>
      <c r="S949" s="582">
        <f t="shared" si="447"/>
        <v>800</v>
      </c>
      <c r="T949" s="581">
        <v>800</v>
      </c>
      <c r="U949" s="581"/>
      <c r="V949" s="581"/>
      <c r="W949" s="581">
        <f t="shared" si="448"/>
        <v>0</v>
      </c>
      <c r="X949" s="570">
        <v>0</v>
      </c>
      <c r="Y949" s="581"/>
      <c r="Z949" s="581"/>
      <c r="AA949" s="581">
        <f t="shared" si="449"/>
        <v>0</v>
      </c>
      <c r="AB949" s="581"/>
      <c r="AC949" s="581"/>
      <c r="AD949" s="581"/>
      <c r="AE949" s="581">
        <f t="shared" si="450"/>
        <v>0</v>
      </c>
      <c r="AF949" s="581">
        <f t="shared" ref="AF949:AF952" si="485">P949</f>
        <v>0</v>
      </c>
      <c r="AG949" s="581"/>
      <c r="AH949" s="581"/>
      <c r="AI949" s="581">
        <f t="shared" si="451"/>
        <v>800</v>
      </c>
      <c r="AJ949" s="581">
        <f t="shared" ref="AJ949:AJ952" si="486">T949</f>
        <v>800</v>
      </c>
      <c r="AK949" s="581"/>
      <c r="AL949" s="581"/>
      <c r="AM949" s="581">
        <f t="shared" si="452"/>
        <v>800</v>
      </c>
      <c r="AN949" s="581">
        <v>800</v>
      </c>
      <c r="AO949" s="581"/>
      <c r="AP949" s="581"/>
      <c r="AQ949" s="581">
        <f t="shared" si="453"/>
        <v>900</v>
      </c>
      <c r="AR949" s="581">
        <f t="shared" ref="AR949:AR952" si="487">H949-AN949</f>
        <v>900</v>
      </c>
      <c r="AS949" s="581"/>
      <c r="AT949" s="581"/>
      <c r="AU949" s="581"/>
      <c r="AV949" s="581">
        <f t="shared" si="455"/>
        <v>900</v>
      </c>
      <c r="AW949" s="581">
        <v>900</v>
      </c>
      <c r="AX949" s="581"/>
      <c r="AY949" s="581"/>
      <c r="AZ949" s="581"/>
      <c r="BA949" s="583"/>
      <c r="BB949" s="583"/>
      <c r="BC949" s="583"/>
      <c r="BD949" s="583"/>
      <c r="BE949" s="920">
        <f t="shared" si="477"/>
        <v>0</v>
      </c>
      <c r="BF949" s="630">
        <v>2023</v>
      </c>
      <c r="BG949" s="630" t="s">
        <v>2322</v>
      </c>
      <c r="BH949" s="630" t="s">
        <v>2327</v>
      </c>
      <c r="BI949" s="584"/>
    </row>
    <row r="950" spans="1:66" s="541" customFormat="1" ht="30" hidden="1">
      <c r="A950" s="563">
        <v>2</v>
      </c>
      <c r="B950" s="564" t="s">
        <v>1916</v>
      </c>
      <c r="C950" s="705" t="s">
        <v>1584</v>
      </c>
      <c r="D950" s="705" t="s">
        <v>554</v>
      </c>
      <c r="E950" s="705" t="s">
        <v>510</v>
      </c>
      <c r="F950" s="706" t="s">
        <v>1917</v>
      </c>
      <c r="G950" s="567">
        <v>3000</v>
      </c>
      <c r="H950" s="567">
        <v>3000</v>
      </c>
      <c r="I950" s="568"/>
      <c r="J950" s="568"/>
      <c r="K950" s="567">
        <v>3000</v>
      </c>
      <c r="L950" s="567">
        <v>3000</v>
      </c>
      <c r="M950" s="992"/>
      <c r="N950" s="567"/>
      <c r="O950" s="581">
        <f t="shared" si="484"/>
        <v>0</v>
      </c>
      <c r="P950" s="581"/>
      <c r="Q950" s="581"/>
      <c r="R950" s="581"/>
      <c r="S950" s="582">
        <f t="shared" si="447"/>
        <v>1200</v>
      </c>
      <c r="T950" s="581">
        <v>1200</v>
      </c>
      <c r="U950" s="581"/>
      <c r="V950" s="581"/>
      <c r="W950" s="581">
        <f t="shared" si="448"/>
        <v>0</v>
      </c>
      <c r="X950" s="570">
        <v>0</v>
      </c>
      <c r="Y950" s="581"/>
      <c r="Z950" s="581"/>
      <c r="AA950" s="581">
        <f t="shared" si="449"/>
        <v>0</v>
      </c>
      <c r="AB950" s="581"/>
      <c r="AC950" s="581"/>
      <c r="AD950" s="581"/>
      <c r="AE950" s="581">
        <f t="shared" si="450"/>
        <v>0</v>
      </c>
      <c r="AF950" s="581">
        <f t="shared" si="485"/>
        <v>0</v>
      </c>
      <c r="AG950" s="581"/>
      <c r="AH950" s="581"/>
      <c r="AI950" s="581">
        <f t="shared" si="451"/>
        <v>1200</v>
      </c>
      <c r="AJ950" s="581">
        <f t="shared" si="486"/>
        <v>1200</v>
      </c>
      <c r="AK950" s="581"/>
      <c r="AL950" s="581"/>
      <c r="AM950" s="581">
        <f t="shared" si="452"/>
        <v>1200</v>
      </c>
      <c r="AN950" s="581">
        <v>1200</v>
      </c>
      <c r="AO950" s="581"/>
      <c r="AP950" s="581"/>
      <c r="AQ950" s="581">
        <f t="shared" si="453"/>
        <v>1800</v>
      </c>
      <c r="AR950" s="581">
        <f t="shared" si="487"/>
        <v>1800</v>
      </c>
      <c r="AS950" s="581"/>
      <c r="AT950" s="581"/>
      <c r="AU950" s="581"/>
      <c r="AV950" s="581">
        <f t="shared" si="455"/>
        <v>1200</v>
      </c>
      <c r="AW950" s="581">
        <v>1200</v>
      </c>
      <c r="AX950" s="581"/>
      <c r="AY950" s="581"/>
      <c r="AZ950" s="581"/>
      <c r="BA950" s="583"/>
      <c r="BB950" s="583"/>
      <c r="BC950" s="583"/>
      <c r="BD950" s="583"/>
      <c r="BE950" s="920">
        <f t="shared" si="477"/>
        <v>0</v>
      </c>
      <c r="BF950" s="630">
        <v>2023</v>
      </c>
      <c r="BG950" s="630" t="s">
        <v>2322</v>
      </c>
      <c r="BH950" s="630" t="s">
        <v>2327</v>
      </c>
      <c r="BI950" s="584"/>
    </row>
    <row r="951" spans="1:66" s="541" customFormat="1" ht="30" hidden="1">
      <c r="A951" s="563">
        <v>3</v>
      </c>
      <c r="B951" s="564" t="s">
        <v>1918</v>
      </c>
      <c r="C951" s="705" t="s">
        <v>1584</v>
      </c>
      <c r="D951" s="705" t="s">
        <v>787</v>
      </c>
      <c r="E951" s="705" t="s">
        <v>510</v>
      </c>
      <c r="F951" s="706" t="s">
        <v>1919</v>
      </c>
      <c r="G951" s="567">
        <v>4000</v>
      </c>
      <c r="H951" s="567">
        <v>4000</v>
      </c>
      <c r="I951" s="569"/>
      <c r="J951" s="569"/>
      <c r="K951" s="567">
        <v>4000</v>
      </c>
      <c r="L951" s="567">
        <v>4000</v>
      </c>
      <c r="M951" s="992"/>
      <c r="N951" s="567"/>
      <c r="O951" s="581">
        <f t="shared" si="484"/>
        <v>0</v>
      </c>
      <c r="P951" s="581"/>
      <c r="Q951" s="581"/>
      <c r="R951" s="581"/>
      <c r="S951" s="582">
        <f t="shared" si="447"/>
        <v>1500</v>
      </c>
      <c r="T951" s="581">
        <v>1500</v>
      </c>
      <c r="U951" s="581"/>
      <c r="V951" s="581"/>
      <c r="W951" s="581">
        <f t="shared" si="448"/>
        <v>0</v>
      </c>
      <c r="X951" s="570">
        <v>0</v>
      </c>
      <c r="Y951" s="581"/>
      <c r="Z951" s="581"/>
      <c r="AA951" s="581">
        <f t="shared" si="449"/>
        <v>0</v>
      </c>
      <c r="AB951" s="581"/>
      <c r="AC951" s="581"/>
      <c r="AD951" s="581"/>
      <c r="AE951" s="581">
        <f t="shared" si="450"/>
        <v>0</v>
      </c>
      <c r="AF951" s="581">
        <f t="shared" si="485"/>
        <v>0</v>
      </c>
      <c r="AG951" s="581"/>
      <c r="AH951" s="581"/>
      <c r="AI951" s="581">
        <f t="shared" si="451"/>
        <v>1500</v>
      </c>
      <c r="AJ951" s="581">
        <f t="shared" si="486"/>
        <v>1500</v>
      </c>
      <c r="AK951" s="581"/>
      <c r="AL951" s="581"/>
      <c r="AM951" s="581">
        <f t="shared" si="452"/>
        <v>1500</v>
      </c>
      <c r="AN951" s="581">
        <v>1500</v>
      </c>
      <c r="AO951" s="581"/>
      <c r="AP951" s="581"/>
      <c r="AQ951" s="581">
        <f t="shared" si="453"/>
        <v>2500</v>
      </c>
      <c r="AR951" s="581">
        <f t="shared" si="487"/>
        <v>2500</v>
      </c>
      <c r="AS951" s="581"/>
      <c r="AT951" s="581"/>
      <c r="AU951" s="581"/>
      <c r="AV951" s="581">
        <f t="shared" si="455"/>
        <v>1666</v>
      </c>
      <c r="AW951" s="581">
        <v>1666</v>
      </c>
      <c r="AX951" s="581"/>
      <c r="AY951" s="581"/>
      <c r="AZ951" s="581"/>
      <c r="BA951" s="583"/>
      <c r="BB951" s="583"/>
      <c r="BC951" s="583"/>
      <c r="BD951" s="583"/>
      <c r="BE951" s="920">
        <f t="shared" si="477"/>
        <v>0</v>
      </c>
      <c r="BF951" s="630">
        <v>2023</v>
      </c>
      <c r="BG951" s="630" t="s">
        <v>2322</v>
      </c>
      <c r="BH951" s="630" t="s">
        <v>2327</v>
      </c>
      <c r="BI951" s="584"/>
    </row>
    <row r="952" spans="1:66" s="541" customFormat="1" ht="31.5" hidden="1">
      <c r="A952" s="563">
        <v>4</v>
      </c>
      <c r="B952" s="564" t="s">
        <v>1920</v>
      </c>
      <c r="C952" s="705" t="s">
        <v>1600</v>
      </c>
      <c r="D952" s="707" t="s">
        <v>1878</v>
      </c>
      <c r="E952" s="705" t="s">
        <v>510</v>
      </c>
      <c r="F952" s="706" t="s">
        <v>1921</v>
      </c>
      <c r="G952" s="567">
        <v>2105</v>
      </c>
      <c r="H952" s="567">
        <v>2105</v>
      </c>
      <c r="I952" s="568"/>
      <c r="J952" s="568"/>
      <c r="K952" s="567">
        <v>2105</v>
      </c>
      <c r="L952" s="567">
        <v>2105</v>
      </c>
      <c r="M952" s="992"/>
      <c r="N952" s="567"/>
      <c r="O952" s="581">
        <f t="shared" si="484"/>
        <v>0</v>
      </c>
      <c r="P952" s="581"/>
      <c r="Q952" s="581"/>
      <c r="R952" s="581"/>
      <c r="S952" s="582">
        <f t="shared" si="447"/>
        <v>1000</v>
      </c>
      <c r="T952" s="581">
        <v>1000</v>
      </c>
      <c r="U952" s="581"/>
      <c r="V952" s="581"/>
      <c r="W952" s="581">
        <f t="shared" si="448"/>
        <v>0</v>
      </c>
      <c r="X952" s="570">
        <v>0</v>
      </c>
      <c r="Y952" s="581"/>
      <c r="Z952" s="581"/>
      <c r="AA952" s="581">
        <f t="shared" si="449"/>
        <v>0</v>
      </c>
      <c r="AB952" s="581"/>
      <c r="AC952" s="581"/>
      <c r="AD952" s="581"/>
      <c r="AE952" s="581">
        <f t="shared" si="450"/>
        <v>0</v>
      </c>
      <c r="AF952" s="581">
        <f t="shared" si="485"/>
        <v>0</v>
      </c>
      <c r="AG952" s="581"/>
      <c r="AH952" s="581"/>
      <c r="AI952" s="581">
        <f t="shared" si="451"/>
        <v>1000</v>
      </c>
      <c r="AJ952" s="581">
        <f t="shared" si="486"/>
        <v>1000</v>
      </c>
      <c r="AK952" s="581"/>
      <c r="AL952" s="581"/>
      <c r="AM952" s="581">
        <f t="shared" si="452"/>
        <v>1000</v>
      </c>
      <c r="AN952" s="581">
        <v>1000</v>
      </c>
      <c r="AO952" s="581"/>
      <c r="AP952" s="581"/>
      <c r="AQ952" s="581">
        <f t="shared" si="453"/>
        <v>1105</v>
      </c>
      <c r="AR952" s="581">
        <f t="shared" si="487"/>
        <v>1105</v>
      </c>
      <c r="AS952" s="581"/>
      <c r="AT952" s="581"/>
      <c r="AU952" s="581"/>
      <c r="AV952" s="581">
        <f t="shared" si="455"/>
        <v>736</v>
      </c>
      <c r="AW952" s="581">
        <v>736</v>
      </c>
      <c r="AX952" s="581"/>
      <c r="AY952" s="581"/>
      <c r="AZ952" s="581"/>
      <c r="BA952" s="583"/>
      <c r="BB952" s="583"/>
      <c r="BC952" s="583"/>
      <c r="BD952" s="583"/>
      <c r="BE952" s="920">
        <f t="shared" si="477"/>
        <v>0</v>
      </c>
      <c r="BF952" s="630">
        <v>2023</v>
      </c>
      <c r="BG952" s="630" t="s">
        <v>2322</v>
      </c>
      <c r="BH952" s="630" t="s">
        <v>2327</v>
      </c>
      <c r="BI952" s="584"/>
    </row>
    <row r="953" spans="1:66" s="885" customFormat="1" ht="47.25" hidden="1">
      <c r="A953" s="861">
        <v>1</v>
      </c>
      <c r="B953" s="876" t="s">
        <v>1922</v>
      </c>
      <c r="C953" s="877" t="s">
        <v>1600</v>
      </c>
      <c r="D953" s="877" t="s">
        <v>1923</v>
      </c>
      <c r="E953" s="877" t="s">
        <v>521</v>
      </c>
      <c r="F953" s="878"/>
      <c r="G953" s="879">
        <v>6679</v>
      </c>
      <c r="H953" s="879">
        <f>+G953</f>
        <v>6679</v>
      </c>
      <c r="I953" s="880"/>
      <c r="J953" s="880"/>
      <c r="K953" s="879">
        <v>6679</v>
      </c>
      <c r="L953" s="879">
        <v>6679</v>
      </c>
      <c r="M953" s="1034"/>
      <c r="N953" s="880"/>
      <c r="O953" s="880"/>
      <c r="P953" s="880"/>
      <c r="Q953" s="880"/>
      <c r="R953" s="880"/>
      <c r="S953" s="880">
        <f t="shared" si="447"/>
        <v>0</v>
      </c>
      <c r="T953" s="880"/>
      <c r="U953" s="880"/>
      <c r="V953" s="880"/>
      <c r="W953" s="880">
        <f t="shared" si="448"/>
        <v>0</v>
      </c>
      <c r="X953" s="881"/>
      <c r="Y953" s="880"/>
      <c r="Z953" s="880"/>
      <c r="AA953" s="880">
        <f t="shared" si="449"/>
        <v>0</v>
      </c>
      <c r="AB953" s="880"/>
      <c r="AC953" s="880"/>
      <c r="AD953" s="880"/>
      <c r="AE953" s="880">
        <f t="shared" si="450"/>
        <v>0</v>
      </c>
      <c r="AF953" s="880"/>
      <c r="AG953" s="880"/>
      <c r="AH953" s="880"/>
      <c r="AI953" s="880">
        <f t="shared" si="451"/>
        <v>0</v>
      </c>
      <c r="AJ953" s="880"/>
      <c r="AK953" s="880"/>
      <c r="AL953" s="880"/>
      <c r="AM953" s="880">
        <f t="shared" si="452"/>
        <v>0</v>
      </c>
      <c r="AN953" s="880"/>
      <c r="AO953" s="880"/>
      <c r="AP953" s="880"/>
      <c r="AQ953" s="792">
        <f t="shared" si="453"/>
        <v>6679</v>
      </c>
      <c r="AR953" s="792">
        <f t="shared" ref="AR953" si="488">H953-AN953</f>
        <v>6679</v>
      </c>
      <c r="AS953" s="880"/>
      <c r="AT953" s="880"/>
      <c r="AU953" s="880"/>
      <c r="AV953" s="880">
        <f t="shared" si="455"/>
        <v>2004</v>
      </c>
      <c r="AW953" s="880">
        <v>2004</v>
      </c>
      <c r="AX953" s="880"/>
      <c r="AY953" s="880"/>
      <c r="AZ953" s="880"/>
      <c r="BA953" s="882"/>
      <c r="BB953" s="882"/>
      <c r="BC953" s="882"/>
      <c r="BD953" s="882"/>
      <c r="BE953" s="954">
        <f t="shared" si="477"/>
        <v>0</v>
      </c>
      <c r="BF953" s="883">
        <v>2024</v>
      </c>
      <c r="BG953" s="883" t="s">
        <v>2323</v>
      </c>
      <c r="BH953" s="883" t="s">
        <v>2327</v>
      </c>
      <c r="BI953" s="884"/>
    </row>
    <row r="954" spans="1:66" s="28" customFormat="1" ht="18.75" hidden="1">
      <c r="A954" s="37" t="s">
        <v>50</v>
      </c>
      <c r="B954" s="48" t="s">
        <v>59</v>
      </c>
      <c r="C954" s="26"/>
      <c r="D954" s="26"/>
      <c r="E954" s="26"/>
      <c r="F954" s="91"/>
      <c r="G954" s="92">
        <f t="shared" ref="G954:AL954" si="489">SUM(G955:G971)</f>
        <v>135817</v>
      </c>
      <c r="H954" s="92">
        <f t="shared" si="489"/>
        <v>135817</v>
      </c>
      <c r="I954" s="92">
        <f t="shared" si="489"/>
        <v>0</v>
      </c>
      <c r="J954" s="92">
        <f t="shared" si="489"/>
        <v>0</v>
      </c>
      <c r="K954" s="92">
        <f t="shared" si="489"/>
        <v>135621</v>
      </c>
      <c r="L954" s="92">
        <f t="shared" si="489"/>
        <v>134081</v>
      </c>
      <c r="M954" s="984">
        <f t="shared" si="489"/>
        <v>26934</v>
      </c>
      <c r="N954" s="92">
        <f t="shared" si="489"/>
        <v>16883</v>
      </c>
      <c r="O954" s="92">
        <f t="shared" si="489"/>
        <v>0</v>
      </c>
      <c r="P954" s="92">
        <f t="shared" si="489"/>
        <v>0</v>
      </c>
      <c r="Q954" s="92">
        <f t="shared" si="489"/>
        <v>0</v>
      </c>
      <c r="R954" s="92">
        <f t="shared" si="489"/>
        <v>0</v>
      </c>
      <c r="S954" s="92">
        <f t="shared" si="489"/>
        <v>40093</v>
      </c>
      <c r="T954" s="92">
        <f t="shared" si="489"/>
        <v>40093</v>
      </c>
      <c r="U954" s="92">
        <f t="shared" si="489"/>
        <v>0</v>
      </c>
      <c r="V954" s="92">
        <f t="shared" si="489"/>
        <v>0</v>
      </c>
      <c r="W954" s="92">
        <f t="shared" si="489"/>
        <v>0</v>
      </c>
      <c r="X954" s="92">
        <f t="shared" si="489"/>
        <v>0</v>
      </c>
      <c r="Y954" s="92">
        <f t="shared" si="489"/>
        <v>0</v>
      </c>
      <c r="Z954" s="92">
        <f t="shared" si="489"/>
        <v>0</v>
      </c>
      <c r="AA954" s="92">
        <f t="shared" si="489"/>
        <v>10886.635</v>
      </c>
      <c r="AB954" s="92">
        <f t="shared" si="489"/>
        <v>10886.635</v>
      </c>
      <c r="AC954" s="92">
        <f t="shared" si="489"/>
        <v>0</v>
      </c>
      <c r="AD954" s="92">
        <f t="shared" si="489"/>
        <v>0</v>
      </c>
      <c r="AE954" s="92">
        <f t="shared" si="489"/>
        <v>0</v>
      </c>
      <c r="AF954" s="92">
        <f t="shared" si="489"/>
        <v>0</v>
      </c>
      <c r="AG954" s="92">
        <f t="shared" si="489"/>
        <v>0</v>
      </c>
      <c r="AH954" s="92">
        <f t="shared" si="489"/>
        <v>0</v>
      </c>
      <c r="AI954" s="92">
        <f t="shared" si="489"/>
        <v>40093</v>
      </c>
      <c r="AJ954" s="92">
        <f t="shared" si="489"/>
        <v>40093</v>
      </c>
      <c r="AK954" s="92">
        <f t="shared" si="489"/>
        <v>0</v>
      </c>
      <c r="AL954" s="92">
        <f t="shared" si="489"/>
        <v>0</v>
      </c>
      <c r="AM954" s="92">
        <f t="shared" ref="AM954:BE954" si="490">SUM(AM955:AM971)</f>
        <v>68656</v>
      </c>
      <c r="AN954" s="92">
        <f t="shared" si="490"/>
        <v>68656</v>
      </c>
      <c r="AO954" s="92">
        <f t="shared" si="490"/>
        <v>0</v>
      </c>
      <c r="AP954" s="92">
        <f t="shared" si="490"/>
        <v>0</v>
      </c>
      <c r="AQ954" s="92">
        <f t="shared" si="490"/>
        <v>66425</v>
      </c>
      <c r="AR954" s="92">
        <f t="shared" si="490"/>
        <v>65425</v>
      </c>
      <c r="AS954" s="92">
        <f t="shared" si="490"/>
        <v>0</v>
      </c>
      <c r="AT954" s="92">
        <f t="shared" si="490"/>
        <v>1000</v>
      </c>
      <c r="AU954" s="92">
        <f t="shared" si="490"/>
        <v>0</v>
      </c>
      <c r="AV954" s="92">
        <f t="shared" si="490"/>
        <v>45013</v>
      </c>
      <c r="AW954" s="92">
        <f t="shared" si="490"/>
        <v>45013</v>
      </c>
      <c r="AX954" s="92">
        <f t="shared" si="490"/>
        <v>0</v>
      </c>
      <c r="AY954" s="92">
        <f t="shared" si="490"/>
        <v>0</v>
      </c>
      <c r="AZ954" s="92">
        <f t="shared" si="490"/>
        <v>0</v>
      </c>
      <c r="BA954" s="92">
        <f t="shared" si="490"/>
        <v>0</v>
      </c>
      <c r="BB954" s="92">
        <f t="shared" si="490"/>
        <v>0</v>
      </c>
      <c r="BC954" s="92">
        <f t="shared" si="490"/>
        <v>0</v>
      </c>
      <c r="BD954" s="92">
        <f t="shared" si="490"/>
        <v>22374</v>
      </c>
      <c r="BE954" s="92">
        <f t="shared" si="490"/>
        <v>28563</v>
      </c>
      <c r="BF954" s="198"/>
      <c r="BG954" s="198"/>
      <c r="BH954" s="198"/>
      <c r="BI954" s="27"/>
    </row>
    <row r="955" spans="1:66" s="665" customFormat="1" ht="31.5" hidden="1">
      <c r="A955" s="585"/>
      <c r="B955" s="660" t="s">
        <v>1052</v>
      </c>
      <c r="C955" s="661" t="s">
        <v>975</v>
      </c>
      <c r="D955" s="708" t="s">
        <v>1053</v>
      </c>
      <c r="E955" s="662">
        <v>2023</v>
      </c>
      <c r="F955" s="663" t="s">
        <v>1054</v>
      </c>
      <c r="G955" s="663">
        <v>1500</v>
      </c>
      <c r="H955" s="663">
        <v>1500</v>
      </c>
      <c r="I955" s="663"/>
      <c r="J955" s="663"/>
      <c r="K955" s="589">
        <v>1500</v>
      </c>
      <c r="L955" s="589">
        <v>1500</v>
      </c>
      <c r="M955" s="994">
        <v>500</v>
      </c>
      <c r="N955" s="590">
        <v>500</v>
      </c>
      <c r="O955" s="591"/>
      <c r="P955" s="591"/>
      <c r="Q955" s="590"/>
      <c r="R955" s="590"/>
      <c r="S955" s="590">
        <f t="shared" ref="S955:S1001" si="491">SUM(T955:V955)</f>
        <v>500</v>
      </c>
      <c r="T955" s="590">
        <v>500</v>
      </c>
      <c r="U955" s="590"/>
      <c r="V955" s="590"/>
      <c r="W955" s="590">
        <f t="shared" ref="W955:W1001" si="492">SUM(X955:Z955)</f>
        <v>0</v>
      </c>
      <c r="X955" s="590"/>
      <c r="Y955" s="590"/>
      <c r="Z955" s="590"/>
      <c r="AA955" s="590">
        <f t="shared" ref="AA955:AA1001" si="493">SUM(AB955:AD955)</f>
        <v>500</v>
      </c>
      <c r="AB955" s="590">
        <v>500</v>
      </c>
      <c r="AC955" s="590"/>
      <c r="AD955" s="590"/>
      <c r="AE955" s="590">
        <f t="shared" ref="AE955:AE1001" si="494">SUM(AF955:AH955)</f>
        <v>0</v>
      </c>
      <c r="AF955" s="590"/>
      <c r="AG955" s="590"/>
      <c r="AH955" s="590"/>
      <c r="AI955" s="590">
        <f t="shared" ref="AI955:AI1001" si="495">SUM(AJ955:AL955)</f>
        <v>500</v>
      </c>
      <c r="AJ955" s="590">
        <v>500</v>
      </c>
      <c r="AK955" s="590"/>
      <c r="AL955" s="590"/>
      <c r="AM955" s="590">
        <f t="shared" ref="AM955:AM1001" si="496">SUM(AN955:AP955)</f>
        <v>500</v>
      </c>
      <c r="AN955" s="590">
        <v>500</v>
      </c>
      <c r="AO955" s="590"/>
      <c r="AP955" s="590"/>
      <c r="AQ955" s="590">
        <f t="shared" ref="AQ955:AQ1001" si="497">SUM(AR955:AT955)</f>
        <v>1000</v>
      </c>
      <c r="AR955" s="590">
        <v>1000</v>
      </c>
      <c r="AS955" s="590"/>
      <c r="AT955" s="590"/>
      <c r="AU955" s="590"/>
      <c r="AV955" s="590">
        <f t="shared" ref="AV955:AV1001" si="498">SUM(AW955:AY955)</f>
        <v>1000</v>
      </c>
      <c r="AW955" s="590">
        <v>1000</v>
      </c>
      <c r="AX955" s="590"/>
      <c r="AY955" s="590"/>
      <c r="AZ955" s="590"/>
      <c r="BA955" s="592"/>
      <c r="BB955" s="592"/>
      <c r="BC955" s="592"/>
      <c r="BD955" s="592"/>
      <c r="BE955" s="922">
        <f t="shared" si="477"/>
        <v>0</v>
      </c>
      <c r="BF955" s="593">
        <v>2023</v>
      </c>
      <c r="BG955" s="593" t="s">
        <v>910</v>
      </c>
      <c r="BH955" s="593"/>
      <c r="BI955" s="594"/>
      <c r="BJ955" s="664"/>
      <c r="BK955" s="664"/>
      <c r="BL955" s="664"/>
      <c r="BM955" s="664"/>
      <c r="BN955" s="664"/>
    </row>
    <row r="956" spans="1:66" s="665" customFormat="1" ht="31.5" hidden="1">
      <c r="A956" s="585"/>
      <c r="B956" s="660" t="s">
        <v>1055</v>
      </c>
      <c r="C956" s="661" t="s">
        <v>1056</v>
      </c>
      <c r="D956" s="708" t="s">
        <v>1057</v>
      </c>
      <c r="E956" s="662">
        <v>2023</v>
      </c>
      <c r="F956" s="663" t="s">
        <v>1058</v>
      </c>
      <c r="G956" s="663">
        <v>1500</v>
      </c>
      <c r="H956" s="663">
        <v>1500</v>
      </c>
      <c r="I956" s="663"/>
      <c r="J956" s="663"/>
      <c r="K956" s="589">
        <v>1500</v>
      </c>
      <c r="L956" s="589">
        <v>1500</v>
      </c>
      <c r="M956" s="994"/>
      <c r="N956" s="590"/>
      <c r="O956" s="591"/>
      <c r="P956" s="591"/>
      <c r="Q956" s="590"/>
      <c r="R956" s="590"/>
      <c r="S956" s="590">
        <f t="shared" si="491"/>
        <v>500</v>
      </c>
      <c r="T956" s="590">
        <v>500</v>
      </c>
      <c r="U956" s="590"/>
      <c r="V956" s="590"/>
      <c r="W956" s="590">
        <f t="shared" si="492"/>
        <v>0</v>
      </c>
      <c r="X956" s="590"/>
      <c r="Y956" s="590"/>
      <c r="Z956" s="590"/>
      <c r="AA956" s="590">
        <f t="shared" si="493"/>
        <v>0</v>
      </c>
      <c r="AB956" s="590"/>
      <c r="AC956" s="590"/>
      <c r="AD956" s="590"/>
      <c r="AE956" s="590">
        <f t="shared" si="494"/>
        <v>0</v>
      </c>
      <c r="AF956" s="590"/>
      <c r="AG956" s="590"/>
      <c r="AH956" s="590"/>
      <c r="AI956" s="590">
        <f t="shared" si="495"/>
        <v>500</v>
      </c>
      <c r="AJ956" s="590">
        <v>500</v>
      </c>
      <c r="AK956" s="590"/>
      <c r="AL956" s="590"/>
      <c r="AM956" s="590">
        <f t="shared" si="496"/>
        <v>500</v>
      </c>
      <c r="AN956" s="590">
        <v>500</v>
      </c>
      <c r="AO956" s="590"/>
      <c r="AP956" s="590"/>
      <c r="AQ956" s="590">
        <f t="shared" si="497"/>
        <v>1000</v>
      </c>
      <c r="AR956" s="590">
        <v>1000</v>
      </c>
      <c r="AS956" s="590"/>
      <c r="AT956" s="590"/>
      <c r="AU956" s="590"/>
      <c r="AV956" s="590">
        <f t="shared" si="498"/>
        <v>1000</v>
      </c>
      <c r="AW956" s="590">
        <v>1000</v>
      </c>
      <c r="AX956" s="590"/>
      <c r="AY956" s="590"/>
      <c r="AZ956" s="590"/>
      <c r="BA956" s="592"/>
      <c r="BB956" s="592"/>
      <c r="BC956" s="592"/>
      <c r="BD956" s="592"/>
      <c r="BE956" s="922">
        <f t="shared" si="477"/>
        <v>0</v>
      </c>
      <c r="BF956" s="593">
        <v>2023</v>
      </c>
      <c r="BG956" s="593" t="s">
        <v>910</v>
      </c>
      <c r="BH956" s="593"/>
      <c r="BI956" s="594"/>
      <c r="BJ956" s="664"/>
      <c r="BK956" s="664"/>
      <c r="BL956" s="664"/>
      <c r="BM956" s="664"/>
      <c r="BN956" s="664"/>
    </row>
    <row r="957" spans="1:66" s="216" customFormat="1" ht="31.5">
      <c r="A957" s="287"/>
      <c r="B957" s="414" t="s">
        <v>1059</v>
      </c>
      <c r="C957" s="415" t="s">
        <v>849</v>
      </c>
      <c r="D957" s="415" t="s">
        <v>1060</v>
      </c>
      <c r="E957" s="416" t="s">
        <v>524</v>
      </c>
      <c r="F957" s="292" t="s">
        <v>1061</v>
      </c>
      <c r="G957" s="292">
        <v>11000</v>
      </c>
      <c r="H957" s="292">
        <v>11000</v>
      </c>
      <c r="I957" s="292"/>
      <c r="J957" s="292"/>
      <c r="K957" s="294">
        <v>11000</v>
      </c>
      <c r="L957" s="294">
        <v>11000</v>
      </c>
      <c r="M957" s="983">
        <v>4529</v>
      </c>
      <c r="N957" s="295">
        <v>1700</v>
      </c>
      <c r="O957" s="296"/>
      <c r="P957" s="296"/>
      <c r="Q957" s="295"/>
      <c r="R957" s="295"/>
      <c r="S957" s="295">
        <f t="shared" si="491"/>
        <v>4100</v>
      </c>
      <c r="T957" s="295">
        <v>4100</v>
      </c>
      <c r="U957" s="295"/>
      <c r="V957" s="295"/>
      <c r="W957" s="295">
        <f t="shared" si="492"/>
        <v>0</v>
      </c>
      <c r="X957" s="295"/>
      <c r="Y957" s="295"/>
      <c r="Z957" s="295"/>
      <c r="AA957" s="295">
        <f t="shared" si="493"/>
        <v>0</v>
      </c>
      <c r="AB957" s="295"/>
      <c r="AC957" s="295"/>
      <c r="AD957" s="295"/>
      <c r="AE957" s="295">
        <f t="shared" si="494"/>
        <v>0</v>
      </c>
      <c r="AF957" s="295"/>
      <c r="AG957" s="295"/>
      <c r="AH957" s="295"/>
      <c r="AI957" s="295">
        <f t="shared" si="495"/>
        <v>4100</v>
      </c>
      <c r="AJ957" s="295">
        <v>4100</v>
      </c>
      <c r="AK957" s="295"/>
      <c r="AL957" s="295"/>
      <c r="AM957" s="295">
        <f t="shared" si="496"/>
        <v>8163</v>
      </c>
      <c r="AN957" s="295">
        <v>8163</v>
      </c>
      <c r="AO957" s="295"/>
      <c r="AP957" s="295"/>
      <c r="AQ957" s="295">
        <f t="shared" si="497"/>
        <v>2837</v>
      </c>
      <c r="AR957" s="295">
        <v>2837</v>
      </c>
      <c r="AS957" s="295"/>
      <c r="AT957" s="295"/>
      <c r="AU957" s="295"/>
      <c r="AV957" s="295">
        <f t="shared" si="498"/>
        <v>2837</v>
      </c>
      <c r="AW957" s="295">
        <v>2837</v>
      </c>
      <c r="AX957" s="295"/>
      <c r="AY957" s="295"/>
      <c r="AZ957" s="295"/>
      <c r="BA957" s="297"/>
      <c r="BB957" s="297"/>
      <c r="BC957" s="297"/>
      <c r="BD957" s="210">
        <f t="shared" ref="BD957:BD962" si="499">AW957</f>
        <v>2837</v>
      </c>
      <c r="BE957" s="908">
        <f t="shared" si="477"/>
        <v>4063</v>
      </c>
      <c r="BF957" s="298">
        <v>2022</v>
      </c>
      <c r="BG957" s="298" t="s">
        <v>2324</v>
      </c>
      <c r="BH957" s="298" t="s">
        <v>2327</v>
      </c>
      <c r="BI957" s="299"/>
      <c r="BJ957" s="460"/>
      <c r="BK957" s="460"/>
      <c r="BL957" s="460"/>
      <c r="BM957" s="460"/>
      <c r="BN957" s="460"/>
    </row>
    <row r="958" spans="1:66" s="216" customFormat="1" ht="31.5">
      <c r="A958" s="287"/>
      <c r="B958" s="414" t="s">
        <v>1062</v>
      </c>
      <c r="C958" s="415" t="s">
        <v>820</v>
      </c>
      <c r="D958" s="415" t="s">
        <v>399</v>
      </c>
      <c r="E958" s="416" t="s">
        <v>524</v>
      </c>
      <c r="F958" s="292" t="s">
        <v>1063</v>
      </c>
      <c r="G958" s="292">
        <v>6000</v>
      </c>
      <c r="H958" s="292">
        <v>6000</v>
      </c>
      <c r="I958" s="292"/>
      <c r="J958" s="292"/>
      <c r="K958" s="294">
        <v>6000</v>
      </c>
      <c r="L958" s="294">
        <v>6000</v>
      </c>
      <c r="M958" s="983">
        <v>1256</v>
      </c>
      <c r="N958" s="295">
        <v>200</v>
      </c>
      <c r="O958" s="296"/>
      <c r="P958" s="296"/>
      <c r="Q958" s="295"/>
      <c r="R958" s="295"/>
      <c r="S958" s="295">
        <f t="shared" si="491"/>
        <v>2250</v>
      </c>
      <c r="T958" s="295">
        <v>2250</v>
      </c>
      <c r="U958" s="295"/>
      <c r="V958" s="295"/>
      <c r="W958" s="295">
        <f t="shared" si="492"/>
        <v>0</v>
      </c>
      <c r="X958" s="295"/>
      <c r="Y958" s="295"/>
      <c r="Z958" s="295"/>
      <c r="AA958" s="295">
        <f t="shared" si="493"/>
        <v>0</v>
      </c>
      <c r="AB958" s="295"/>
      <c r="AC958" s="295"/>
      <c r="AD958" s="295"/>
      <c r="AE958" s="295">
        <f t="shared" si="494"/>
        <v>0</v>
      </c>
      <c r="AF958" s="295"/>
      <c r="AG958" s="295"/>
      <c r="AH958" s="295"/>
      <c r="AI958" s="295">
        <f t="shared" si="495"/>
        <v>2250</v>
      </c>
      <c r="AJ958" s="295">
        <v>2250</v>
      </c>
      <c r="AK958" s="295"/>
      <c r="AL958" s="295"/>
      <c r="AM958" s="295">
        <f t="shared" si="496"/>
        <v>4250</v>
      </c>
      <c r="AN958" s="295">
        <v>4250</v>
      </c>
      <c r="AO958" s="295"/>
      <c r="AP958" s="295"/>
      <c r="AQ958" s="295">
        <f t="shared" si="497"/>
        <v>1750</v>
      </c>
      <c r="AR958" s="295">
        <v>1750</v>
      </c>
      <c r="AS958" s="295"/>
      <c r="AT958" s="295"/>
      <c r="AU958" s="295"/>
      <c r="AV958" s="295">
        <f t="shared" si="498"/>
        <v>1750</v>
      </c>
      <c r="AW958" s="295">
        <v>1750</v>
      </c>
      <c r="AX958" s="295"/>
      <c r="AY958" s="295"/>
      <c r="AZ958" s="295"/>
      <c r="BA958" s="297"/>
      <c r="BB958" s="297"/>
      <c r="BC958" s="297"/>
      <c r="BD958" s="210">
        <f t="shared" si="499"/>
        <v>1750</v>
      </c>
      <c r="BE958" s="908">
        <f t="shared" si="477"/>
        <v>2000</v>
      </c>
      <c r="BF958" s="298">
        <v>2022</v>
      </c>
      <c r="BG958" s="298" t="s">
        <v>2324</v>
      </c>
      <c r="BH958" s="298" t="s">
        <v>2327</v>
      </c>
      <c r="BI958" s="299"/>
      <c r="BJ958" s="460"/>
      <c r="BK958" s="460"/>
      <c r="BL958" s="460"/>
      <c r="BM958" s="460"/>
      <c r="BN958" s="460"/>
    </row>
    <row r="959" spans="1:66" s="216" customFormat="1" ht="47.25">
      <c r="A959" s="287"/>
      <c r="B959" s="414" t="s">
        <v>1064</v>
      </c>
      <c r="C959" s="415" t="s">
        <v>1065</v>
      </c>
      <c r="D959" s="415" t="s">
        <v>1066</v>
      </c>
      <c r="E959" s="416" t="s">
        <v>524</v>
      </c>
      <c r="F959" s="292" t="s">
        <v>1067</v>
      </c>
      <c r="G959" s="292">
        <v>18000</v>
      </c>
      <c r="H959" s="292">
        <v>18000</v>
      </c>
      <c r="I959" s="292"/>
      <c r="J959" s="292"/>
      <c r="K959" s="294">
        <v>18000</v>
      </c>
      <c r="L959" s="294">
        <v>18000</v>
      </c>
      <c r="M959" s="983">
        <v>7000</v>
      </c>
      <c r="N959" s="295">
        <v>5637</v>
      </c>
      <c r="O959" s="296"/>
      <c r="P959" s="296"/>
      <c r="Q959" s="295"/>
      <c r="R959" s="295"/>
      <c r="S959" s="295">
        <f t="shared" si="491"/>
        <v>10300</v>
      </c>
      <c r="T959" s="295">
        <v>10300</v>
      </c>
      <c r="U959" s="295"/>
      <c r="V959" s="295"/>
      <c r="W959" s="295">
        <f t="shared" si="492"/>
        <v>0</v>
      </c>
      <c r="X959" s="295"/>
      <c r="Y959" s="295"/>
      <c r="Z959" s="295"/>
      <c r="AA959" s="295">
        <f t="shared" si="493"/>
        <v>4008.4</v>
      </c>
      <c r="AB959" s="295">
        <v>4008.4</v>
      </c>
      <c r="AC959" s="295"/>
      <c r="AD959" s="295"/>
      <c r="AE959" s="295">
        <f t="shared" si="494"/>
        <v>0</v>
      </c>
      <c r="AF959" s="295"/>
      <c r="AG959" s="295"/>
      <c r="AH959" s="295"/>
      <c r="AI959" s="295">
        <f t="shared" si="495"/>
        <v>10300</v>
      </c>
      <c r="AJ959" s="295">
        <v>10300</v>
      </c>
      <c r="AK959" s="295"/>
      <c r="AL959" s="295"/>
      <c r="AM959" s="295">
        <f t="shared" si="496"/>
        <v>16800</v>
      </c>
      <c r="AN959" s="295">
        <v>16800</v>
      </c>
      <c r="AO959" s="295"/>
      <c r="AP959" s="295"/>
      <c r="AQ959" s="295">
        <f t="shared" si="497"/>
        <v>1200</v>
      </c>
      <c r="AR959" s="295">
        <v>1200</v>
      </c>
      <c r="AS959" s="295"/>
      <c r="AT959" s="295"/>
      <c r="AU959" s="295"/>
      <c r="AV959" s="295">
        <f t="shared" si="498"/>
        <v>1200</v>
      </c>
      <c r="AW959" s="295">
        <v>1200</v>
      </c>
      <c r="AX959" s="295"/>
      <c r="AY959" s="295"/>
      <c r="AZ959" s="295"/>
      <c r="BA959" s="297"/>
      <c r="BB959" s="297"/>
      <c r="BC959" s="297"/>
      <c r="BD959" s="210">
        <f t="shared" si="499"/>
        <v>1200</v>
      </c>
      <c r="BE959" s="908">
        <f t="shared" si="477"/>
        <v>6500</v>
      </c>
      <c r="BF959" s="298">
        <v>2022</v>
      </c>
      <c r="BG959" s="298" t="s">
        <v>2324</v>
      </c>
      <c r="BH959" s="298" t="s">
        <v>2327</v>
      </c>
      <c r="BI959" s="299"/>
      <c r="BJ959" s="460"/>
      <c r="BK959" s="460"/>
      <c r="BL959" s="460"/>
      <c r="BM959" s="460"/>
      <c r="BN959" s="460"/>
    </row>
    <row r="960" spans="1:66" s="216" customFormat="1" ht="31.5">
      <c r="A960" s="476"/>
      <c r="B960" s="414" t="s">
        <v>1068</v>
      </c>
      <c r="C960" s="415" t="s">
        <v>832</v>
      </c>
      <c r="D960" s="415" t="s">
        <v>1069</v>
      </c>
      <c r="E960" s="416" t="s">
        <v>524</v>
      </c>
      <c r="F960" s="292" t="s">
        <v>1070</v>
      </c>
      <c r="G960" s="292">
        <v>14000</v>
      </c>
      <c r="H960" s="292">
        <v>14000</v>
      </c>
      <c r="I960" s="292"/>
      <c r="J960" s="292"/>
      <c r="K960" s="294">
        <v>14000</v>
      </c>
      <c r="L960" s="294">
        <v>14000</v>
      </c>
      <c r="M960" s="1022">
        <v>1669</v>
      </c>
      <c r="N960" s="293">
        <v>500</v>
      </c>
      <c r="O960" s="296"/>
      <c r="P960" s="296"/>
      <c r="Q960" s="293"/>
      <c r="R960" s="293"/>
      <c r="S960" s="295">
        <f t="shared" si="491"/>
        <v>2500</v>
      </c>
      <c r="T960" s="294">
        <v>2500</v>
      </c>
      <c r="U960" s="293"/>
      <c r="V960" s="293"/>
      <c r="W960" s="293">
        <f t="shared" si="492"/>
        <v>0</v>
      </c>
      <c r="X960" s="293"/>
      <c r="Y960" s="293"/>
      <c r="Z960" s="293"/>
      <c r="AA960" s="295">
        <f t="shared" si="493"/>
        <v>0</v>
      </c>
      <c r="AB960" s="293"/>
      <c r="AC960" s="293"/>
      <c r="AD960" s="293"/>
      <c r="AE960" s="295">
        <f t="shared" si="494"/>
        <v>0</v>
      </c>
      <c r="AF960" s="293"/>
      <c r="AG960" s="293"/>
      <c r="AH960" s="293"/>
      <c r="AI960" s="295">
        <f t="shared" si="495"/>
        <v>2500</v>
      </c>
      <c r="AJ960" s="295">
        <v>2500</v>
      </c>
      <c r="AK960" s="293"/>
      <c r="AL960" s="293"/>
      <c r="AM960" s="295">
        <f t="shared" si="496"/>
        <v>7200</v>
      </c>
      <c r="AN960" s="293">
        <v>7200</v>
      </c>
      <c r="AO960" s="293"/>
      <c r="AP960" s="293"/>
      <c r="AQ960" s="295">
        <f t="shared" si="497"/>
        <v>6800</v>
      </c>
      <c r="AR960" s="295">
        <v>6800</v>
      </c>
      <c r="AS960" s="293"/>
      <c r="AT960" s="293"/>
      <c r="AU960" s="293"/>
      <c r="AV960" s="295">
        <f t="shared" si="498"/>
        <v>6800</v>
      </c>
      <c r="AW960" s="293">
        <v>6800</v>
      </c>
      <c r="AX960" s="293"/>
      <c r="AY960" s="293"/>
      <c r="AZ960" s="293"/>
      <c r="BA960" s="257"/>
      <c r="BB960" s="257"/>
      <c r="BC960" s="257"/>
      <c r="BD960" s="210">
        <f t="shared" si="499"/>
        <v>6800</v>
      </c>
      <c r="BE960" s="946">
        <f t="shared" si="477"/>
        <v>4700</v>
      </c>
      <c r="BF960" s="298">
        <v>2022</v>
      </c>
      <c r="BG960" s="298" t="s">
        <v>2324</v>
      </c>
      <c r="BH960" s="298" t="s">
        <v>2327</v>
      </c>
      <c r="BI960" s="325"/>
      <c r="BJ960" s="460"/>
      <c r="BK960" s="460"/>
      <c r="BL960" s="460"/>
      <c r="BM960" s="460"/>
      <c r="BN960" s="460"/>
    </row>
    <row r="961" spans="1:66" s="216" customFormat="1" ht="47.25">
      <c r="A961" s="476"/>
      <c r="B961" s="414" t="s">
        <v>1071</v>
      </c>
      <c r="C961" s="415" t="s">
        <v>820</v>
      </c>
      <c r="D961" s="415" t="s">
        <v>1072</v>
      </c>
      <c r="E961" s="416" t="s">
        <v>524</v>
      </c>
      <c r="F961" s="292" t="s">
        <v>1073</v>
      </c>
      <c r="G961" s="292">
        <v>27500</v>
      </c>
      <c r="H961" s="292">
        <v>27500</v>
      </c>
      <c r="I961" s="292"/>
      <c r="J961" s="292"/>
      <c r="K961" s="294">
        <v>27500</v>
      </c>
      <c r="L961" s="294">
        <v>27500</v>
      </c>
      <c r="M961" s="1022">
        <v>3164</v>
      </c>
      <c r="N961" s="293">
        <v>1500</v>
      </c>
      <c r="O961" s="296"/>
      <c r="P961" s="296"/>
      <c r="Q961" s="293"/>
      <c r="R961" s="293"/>
      <c r="S961" s="295">
        <f t="shared" si="491"/>
        <v>10500</v>
      </c>
      <c r="T961" s="293">
        <v>10500</v>
      </c>
      <c r="U961" s="293"/>
      <c r="V961" s="293"/>
      <c r="W961" s="293">
        <f t="shared" si="492"/>
        <v>0</v>
      </c>
      <c r="X961" s="293"/>
      <c r="Y961" s="293"/>
      <c r="Z961" s="293"/>
      <c r="AA961" s="295">
        <f t="shared" si="493"/>
        <v>1635.13</v>
      </c>
      <c r="AB961" s="293">
        <v>1635.13</v>
      </c>
      <c r="AC961" s="293"/>
      <c r="AD961" s="293"/>
      <c r="AE961" s="295">
        <f t="shared" si="494"/>
        <v>0</v>
      </c>
      <c r="AF961" s="293"/>
      <c r="AG961" s="293"/>
      <c r="AH961" s="293"/>
      <c r="AI961" s="295">
        <f t="shared" si="495"/>
        <v>10500</v>
      </c>
      <c r="AJ961" s="295">
        <v>10500</v>
      </c>
      <c r="AK961" s="293"/>
      <c r="AL961" s="293"/>
      <c r="AM961" s="295">
        <f t="shared" si="496"/>
        <v>19500</v>
      </c>
      <c r="AN961" s="293">
        <v>19500</v>
      </c>
      <c r="AO961" s="293"/>
      <c r="AP961" s="293"/>
      <c r="AQ961" s="295">
        <f t="shared" si="497"/>
        <v>8000</v>
      </c>
      <c r="AR961" s="295">
        <v>8000</v>
      </c>
      <c r="AS961" s="293"/>
      <c r="AT961" s="293"/>
      <c r="AU961" s="293"/>
      <c r="AV961" s="295">
        <f t="shared" si="498"/>
        <v>8000</v>
      </c>
      <c r="AW961" s="293">
        <v>8000</v>
      </c>
      <c r="AX961" s="293"/>
      <c r="AY961" s="293"/>
      <c r="AZ961" s="293"/>
      <c r="BA961" s="257"/>
      <c r="BB961" s="257"/>
      <c r="BC961" s="257"/>
      <c r="BD961" s="210">
        <f t="shared" si="499"/>
        <v>8000</v>
      </c>
      <c r="BE961" s="946">
        <f t="shared" si="477"/>
        <v>9000</v>
      </c>
      <c r="BF961" s="298">
        <v>2022</v>
      </c>
      <c r="BG961" s="298" t="s">
        <v>2324</v>
      </c>
      <c r="BH961" s="298" t="s">
        <v>2327</v>
      </c>
      <c r="BI961" s="325"/>
      <c r="BJ961" s="460"/>
      <c r="BK961" s="460"/>
      <c r="BL961" s="460"/>
      <c r="BM961" s="460"/>
      <c r="BN961" s="460"/>
    </row>
    <row r="962" spans="1:66" s="216" customFormat="1" ht="51">
      <c r="A962" s="287"/>
      <c r="B962" s="414" t="s">
        <v>1074</v>
      </c>
      <c r="C962" s="415" t="s">
        <v>832</v>
      </c>
      <c r="D962" s="415" t="s">
        <v>1075</v>
      </c>
      <c r="E962" s="416" t="s">
        <v>524</v>
      </c>
      <c r="F962" s="292" t="s">
        <v>1076</v>
      </c>
      <c r="G962" s="292">
        <v>7200</v>
      </c>
      <c r="H962" s="292">
        <v>7200</v>
      </c>
      <c r="I962" s="292"/>
      <c r="J962" s="292"/>
      <c r="K962" s="294">
        <v>7200</v>
      </c>
      <c r="L962" s="294">
        <v>7200</v>
      </c>
      <c r="M962" s="983">
        <v>7170</v>
      </c>
      <c r="N962" s="295">
        <v>5200</v>
      </c>
      <c r="O962" s="296"/>
      <c r="P962" s="296"/>
      <c r="Q962" s="295"/>
      <c r="R962" s="295"/>
      <c r="S962" s="295">
        <f t="shared" si="491"/>
        <v>3113</v>
      </c>
      <c r="T962" s="295">
        <v>3113</v>
      </c>
      <c r="U962" s="295"/>
      <c r="V962" s="295"/>
      <c r="W962" s="295">
        <f t="shared" si="492"/>
        <v>0</v>
      </c>
      <c r="X962" s="295"/>
      <c r="Y962" s="295"/>
      <c r="Z962" s="295"/>
      <c r="AA962" s="295">
        <f t="shared" si="493"/>
        <v>3113</v>
      </c>
      <c r="AB962" s="295">
        <v>3113</v>
      </c>
      <c r="AC962" s="295"/>
      <c r="AD962" s="295"/>
      <c r="AE962" s="295">
        <f t="shared" si="494"/>
        <v>0</v>
      </c>
      <c r="AF962" s="295"/>
      <c r="AG962" s="295"/>
      <c r="AH962" s="295"/>
      <c r="AI962" s="295">
        <f t="shared" si="495"/>
        <v>3113</v>
      </c>
      <c r="AJ962" s="295">
        <v>3113</v>
      </c>
      <c r="AK962" s="295"/>
      <c r="AL962" s="295"/>
      <c r="AM962" s="295">
        <f t="shared" si="496"/>
        <v>5413</v>
      </c>
      <c r="AN962" s="295">
        <v>5413</v>
      </c>
      <c r="AO962" s="295"/>
      <c r="AP962" s="295"/>
      <c r="AQ962" s="295">
        <f t="shared" si="497"/>
        <v>1787</v>
      </c>
      <c r="AR962" s="295">
        <v>1787</v>
      </c>
      <c r="AS962" s="295"/>
      <c r="AT962" s="295"/>
      <c r="AU962" s="295"/>
      <c r="AV962" s="295">
        <f t="shared" si="498"/>
        <v>1787</v>
      </c>
      <c r="AW962" s="295">
        <v>1787</v>
      </c>
      <c r="AX962" s="295"/>
      <c r="AY962" s="295"/>
      <c r="AZ962" s="295"/>
      <c r="BA962" s="297"/>
      <c r="BB962" s="297"/>
      <c r="BC962" s="297"/>
      <c r="BD962" s="210">
        <f t="shared" si="499"/>
        <v>1787</v>
      </c>
      <c r="BE962" s="908">
        <f t="shared" si="477"/>
        <v>2300</v>
      </c>
      <c r="BF962" s="298">
        <v>2022</v>
      </c>
      <c r="BG962" s="298" t="s">
        <v>2324</v>
      </c>
      <c r="BH962" s="298" t="s">
        <v>2327</v>
      </c>
      <c r="BI962" s="299"/>
      <c r="BJ962" s="460"/>
      <c r="BK962" s="460"/>
      <c r="BL962" s="460"/>
      <c r="BM962" s="460"/>
      <c r="BN962" s="460"/>
    </row>
    <row r="963" spans="1:66" s="665" customFormat="1" ht="45">
      <c r="A963" s="585"/>
      <c r="B963" s="660" t="s">
        <v>1077</v>
      </c>
      <c r="C963" s="661" t="s">
        <v>978</v>
      </c>
      <c r="D963" s="661" t="s">
        <v>1078</v>
      </c>
      <c r="E963" s="662" t="s">
        <v>598</v>
      </c>
      <c r="F963" s="663" t="s">
        <v>1079</v>
      </c>
      <c r="G963" s="663">
        <v>5100</v>
      </c>
      <c r="H963" s="663">
        <v>5100</v>
      </c>
      <c r="I963" s="663"/>
      <c r="J963" s="663"/>
      <c r="K963" s="589">
        <v>5100</v>
      </c>
      <c r="L963" s="589">
        <v>5100</v>
      </c>
      <c r="M963" s="994">
        <v>640</v>
      </c>
      <c r="N963" s="590">
        <v>640</v>
      </c>
      <c r="O963" s="591"/>
      <c r="P963" s="591"/>
      <c r="Q963" s="590"/>
      <c r="R963" s="590"/>
      <c r="S963" s="590">
        <f t="shared" si="491"/>
        <v>1530</v>
      </c>
      <c r="T963" s="590">
        <v>1530</v>
      </c>
      <c r="U963" s="590"/>
      <c r="V963" s="590"/>
      <c r="W963" s="590">
        <f t="shared" si="492"/>
        <v>0</v>
      </c>
      <c r="X963" s="590"/>
      <c r="Y963" s="590"/>
      <c r="Z963" s="590"/>
      <c r="AA963" s="591">
        <f t="shared" si="493"/>
        <v>1338.7</v>
      </c>
      <c r="AB963" s="591">
        <v>1338.7</v>
      </c>
      <c r="AC963" s="590"/>
      <c r="AD963" s="590"/>
      <c r="AE963" s="591">
        <f t="shared" si="494"/>
        <v>0</v>
      </c>
      <c r="AF963" s="590"/>
      <c r="AG963" s="590"/>
      <c r="AH963" s="590"/>
      <c r="AI963" s="591">
        <f t="shared" si="495"/>
        <v>1530</v>
      </c>
      <c r="AJ963" s="590">
        <v>1530</v>
      </c>
      <c r="AK963" s="590"/>
      <c r="AL963" s="590"/>
      <c r="AM963" s="591">
        <f t="shared" si="496"/>
        <v>1530</v>
      </c>
      <c r="AN963" s="590">
        <v>1530</v>
      </c>
      <c r="AO963" s="590"/>
      <c r="AP963" s="590"/>
      <c r="AQ963" s="590">
        <f t="shared" si="497"/>
        <v>3570</v>
      </c>
      <c r="AR963" s="590">
        <v>3570</v>
      </c>
      <c r="AS963" s="590"/>
      <c r="AT963" s="590"/>
      <c r="AU963" s="590"/>
      <c r="AV963" s="590">
        <f t="shared" si="498"/>
        <v>3570</v>
      </c>
      <c r="AW963" s="590">
        <v>3570</v>
      </c>
      <c r="AX963" s="590"/>
      <c r="AY963" s="590"/>
      <c r="AZ963" s="590"/>
      <c r="BA963" s="592"/>
      <c r="BB963" s="592"/>
      <c r="BC963" s="592"/>
      <c r="BD963" s="592"/>
      <c r="BE963" s="922">
        <f t="shared" si="477"/>
        <v>0</v>
      </c>
      <c r="BF963" s="593">
        <v>2023</v>
      </c>
      <c r="BG963" s="593" t="s">
        <v>2324</v>
      </c>
      <c r="BH963" s="593" t="s">
        <v>2327</v>
      </c>
      <c r="BI963" s="594"/>
      <c r="BJ963" s="664"/>
      <c r="BK963" s="664"/>
      <c r="BL963" s="664"/>
      <c r="BM963" s="664"/>
      <c r="BN963" s="664"/>
    </row>
    <row r="964" spans="1:66" s="665" customFormat="1" ht="31.5">
      <c r="A964" s="585"/>
      <c r="B964" s="660" t="s">
        <v>1080</v>
      </c>
      <c r="C964" s="661" t="s">
        <v>845</v>
      </c>
      <c r="D964" s="661" t="s">
        <v>1081</v>
      </c>
      <c r="E964" s="662" t="s">
        <v>598</v>
      </c>
      <c r="F964" s="663" t="s">
        <v>1082</v>
      </c>
      <c r="G964" s="663">
        <v>10000</v>
      </c>
      <c r="H964" s="663">
        <v>10000</v>
      </c>
      <c r="I964" s="663"/>
      <c r="J964" s="663"/>
      <c r="K964" s="589">
        <v>10000</v>
      </c>
      <c r="L964" s="589">
        <v>10000</v>
      </c>
      <c r="M964" s="994">
        <v>1006</v>
      </c>
      <c r="N964" s="590">
        <v>1006</v>
      </c>
      <c r="O964" s="591"/>
      <c r="P964" s="591"/>
      <c r="Q964" s="590"/>
      <c r="R964" s="590"/>
      <c r="S964" s="590">
        <f t="shared" si="491"/>
        <v>4800</v>
      </c>
      <c r="T964" s="590">
        <v>4800</v>
      </c>
      <c r="U964" s="590"/>
      <c r="V964" s="590"/>
      <c r="W964" s="590">
        <f t="shared" si="492"/>
        <v>0</v>
      </c>
      <c r="X964" s="590"/>
      <c r="Y964" s="590"/>
      <c r="Z964" s="590"/>
      <c r="AA964" s="590">
        <f t="shared" si="493"/>
        <v>291.40499999999997</v>
      </c>
      <c r="AB964" s="590">
        <v>291.40499999999997</v>
      </c>
      <c r="AC964" s="590"/>
      <c r="AD964" s="590"/>
      <c r="AE964" s="590">
        <f t="shared" si="494"/>
        <v>0</v>
      </c>
      <c r="AF964" s="590"/>
      <c r="AG964" s="590"/>
      <c r="AH964" s="590"/>
      <c r="AI964" s="590">
        <f t="shared" si="495"/>
        <v>4800</v>
      </c>
      <c r="AJ964" s="590">
        <v>4800</v>
      </c>
      <c r="AK964" s="590"/>
      <c r="AL964" s="590"/>
      <c r="AM964" s="590">
        <f t="shared" si="496"/>
        <v>4800</v>
      </c>
      <c r="AN964" s="590">
        <v>4800</v>
      </c>
      <c r="AO964" s="590"/>
      <c r="AP964" s="590"/>
      <c r="AQ964" s="590">
        <f t="shared" si="497"/>
        <v>5200</v>
      </c>
      <c r="AR964" s="590">
        <v>5200</v>
      </c>
      <c r="AS964" s="590"/>
      <c r="AT964" s="590"/>
      <c r="AU964" s="590"/>
      <c r="AV964" s="590">
        <f t="shared" si="498"/>
        <v>5200</v>
      </c>
      <c r="AW964" s="590">
        <v>5200</v>
      </c>
      <c r="AX964" s="590"/>
      <c r="AY964" s="590"/>
      <c r="AZ964" s="590"/>
      <c r="BA964" s="592"/>
      <c r="BB964" s="592"/>
      <c r="BC964" s="592"/>
      <c r="BD964" s="592"/>
      <c r="BE964" s="922">
        <f t="shared" si="477"/>
        <v>0</v>
      </c>
      <c r="BF964" s="593">
        <v>2023</v>
      </c>
      <c r="BG964" s="593" t="s">
        <v>2324</v>
      </c>
      <c r="BH964" s="593" t="s">
        <v>2327</v>
      </c>
      <c r="BI964" s="594"/>
      <c r="BJ964" s="664"/>
      <c r="BK964" s="664"/>
      <c r="BL964" s="664"/>
      <c r="BM964" s="664"/>
      <c r="BN964" s="664"/>
    </row>
    <row r="965" spans="1:66" s="729" customFormat="1" ht="45" hidden="1">
      <c r="A965" s="810"/>
      <c r="B965" s="854" t="s">
        <v>1083</v>
      </c>
      <c r="C965" s="848" t="s">
        <v>845</v>
      </c>
      <c r="D965" s="848" t="s">
        <v>1084</v>
      </c>
      <c r="E965" s="849" t="s">
        <v>1085</v>
      </c>
      <c r="F965" s="850" t="s">
        <v>1086</v>
      </c>
      <c r="G965" s="850">
        <v>4581</v>
      </c>
      <c r="H965" s="850">
        <v>4581</v>
      </c>
      <c r="I965" s="850"/>
      <c r="J965" s="850"/>
      <c r="K965" s="783">
        <v>4581</v>
      </c>
      <c r="L965" s="783">
        <v>4581</v>
      </c>
      <c r="M965" s="995"/>
      <c r="N965" s="803"/>
      <c r="O965" s="811"/>
      <c r="P965" s="811"/>
      <c r="Q965" s="803"/>
      <c r="R965" s="803"/>
      <c r="S965" s="803">
        <f t="shared" si="491"/>
        <v>0</v>
      </c>
      <c r="T965" s="803"/>
      <c r="U965" s="803"/>
      <c r="V965" s="803"/>
      <c r="W965" s="803">
        <f t="shared" si="492"/>
        <v>0</v>
      </c>
      <c r="X965" s="803"/>
      <c r="Y965" s="803"/>
      <c r="Z965" s="803"/>
      <c r="AA965" s="803">
        <f t="shared" si="493"/>
        <v>0</v>
      </c>
      <c r="AB965" s="803"/>
      <c r="AC965" s="803"/>
      <c r="AD965" s="803"/>
      <c r="AE965" s="803">
        <f t="shared" si="494"/>
        <v>0</v>
      </c>
      <c r="AF965" s="803"/>
      <c r="AG965" s="803"/>
      <c r="AH965" s="803"/>
      <c r="AI965" s="803">
        <f t="shared" si="495"/>
        <v>0</v>
      </c>
      <c r="AJ965" s="803"/>
      <c r="AK965" s="803"/>
      <c r="AL965" s="803"/>
      <c r="AM965" s="803">
        <f t="shared" si="496"/>
        <v>0</v>
      </c>
      <c r="AN965" s="803"/>
      <c r="AO965" s="803"/>
      <c r="AP965" s="803"/>
      <c r="AQ965" s="803">
        <f t="shared" si="497"/>
        <v>4581</v>
      </c>
      <c r="AR965" s="803">
        <v>4581</v>
      </c>
      <c r="AS965" s="803"/>
      <c r="AT965" s="803"/>
      <c r="AU965" s="803"/>
      <c r="AV965" s="803">
        <f t="shared" si="498"/>
        <v>2000</v>
      </c>
      <c r="AW965" s="803">
        <v>2000</v>
      </c>
      <c r="AX965" s="803"/>
      <c r="AY965" s="803"/>
      <c r="AZ965" s="803"/>
      <c r="BA965" s="812"/>
      <c r="BB965" s="812"/>
      <c r="BC965" s="812"/>
      <c r="BD965" s="812"/>
      <c r="BE965" s="924">
        <f t="shared" si="477"/>
        <v>0</v>
      </c>
      <c r="BF965" s="807">
        <v>2024</v>
      </c>
      <c r="BG965" s="807" t="s">
        <v>2323</v>
      </c>
      <c r="BH965" s="807" t="s">
        <v>2327</v>
      </c>
      <c r="BI965" s="860"/>
      <c r="BJ965" s="853"/>
      <c r="BK965" s="853"/>
      <c r="BL965" s="853"/>
      <c r="BM965" s="853"/>
      <c r="BN965" s="853"/>
    </row>
    <row r="966" spans="1:66" s="729" customFormat="1" ht="35.25" hidden="1" customHeight="1">
      <c r="A966" s="810"/>
      <c r="B966" s="876" t="s">
        <v>1087</v>
      </c>
      <c r="C966" s="848" t="s">
        <v>840</v>
      </c>
      <c r="D966" s="848"/>
      <c r="E966" s="849"/>
      <c r="F966" s="850"/>
      <c r="G966" s="850">
        <v>3970</v>
      </c>
      <c r="H966" s="850">
        <v>3970</v>
      </c>
      <c r="I966" s="850"/>
      <c r="J966" s="850"/>
      <c r="K966" s="783">
        <v>2234</v>
      </c>
      <c r="L966" s="783">
        <v>2234</v>
      </c>
      <c r="M966" s="995"/>
      <c r="N966" s="803"/>
      <c r="O966" s="811"/>
      <c r="P966" s="811"/>
      <c r="Q966" s="803"/>
      <c r="R966" s="803"/>
      <c r="S966" s="803">
        <f t="shared" si="491"/>
        <v>0</v>
      </c>
      <c r="T966" s="803"/>
      <c r="U966" s="803"/>
      <c r="V966" s="803"/>
      <c r="W966" s="803">
        <f t="shared" si="492"/>
        <v>0</v>
      </c>
      <c r="X966" s="803"/>
      <c r="Y966" s="803"/>
      <c r="Z966" s="803"/>
      <c r="AA966" s="803">
        <f t="shared" si="493"/>
        <v>0</v>
      </c>
      <c r="AB966" s="803"/>
      <c r="AC966" s="803"/>
      <c r="AD966" s="803"/>
      <c r="AE966" s="803">
        <f t="shared" si="494"/>
        <v>0</v>
      </c>
      <c r="AF966" s="803"/>
      <c r="AG966" s="803"/>
      <c r="AH966" s="803"/>
      <c r="AI966" s="803">
        <f t="shared" si="495"/>
        <v>0</v>
      </c>
      <c r="AJ966" s="803"/>
      <c r="AK966" s="803"/>
      <c r="AL966" s="803"/>
      <c r="AM966" s="803">
        <f t="shared" si="496"/>
        <v>0</v>
      </c>
      <c r="AN966" s="803"/>
      <c r="AO966" s="803"/>
      <c r="AP966" s="803"/>
      <c r="AQ966" s="1554">
        <v>2234</v>
      </c>
      <c r="AR966" s="1554">
        <v>2234</v>
      </c>
      <c r="AS966" s="803"/>
      <c r="AT966" s="803"/>
      <c r="AU966" s="803"/>
      <c r="AV966" s="803">
        <f t="shared" si="498"/>
        <v>2234</v>
      </c>
      <c r="AW966" s="803">
        <v>2234</v>
      </c>
      <c r="AX966" s="803"/>
      <c r="AY966" s="803"/>
      <c r="AZ966" s="803"/>
      <c r="BA966" s="812"/>
      <c r="BB966" s="812"/>
      <c r="BC966" s="812"/>
      <c r="BD966" s="812"/>
      <c r="BE966" s="924">
        <f t="shared" si="477"/>
        <v>0</v>
      </c>
      <c r="BF966" s="807">
        <v>2024</v>
      </c>
      <c r="BG966" s="807" t="s">
        <v>2323</v>
      </c>
      <c r="BH966" s="807" t="s">
        <v>2327</v>
      </c>
      <c r="BI966" s="860"/>
      <c r="BJ966" s="853"/>
      <c r="BK966" s="853"/>
      <c r="BL966" s="853"/>
      <c r="BM966" s="853"/>
      <c r="BN966" s="853"/>
    </row>
    <row r="967" spans="1:66" s="729" customFormat="1" ht="31.5" hidden="1">
      <c r="A967" s="846"/>
      <c r="B967" s="132" t="s">
        <v>1092</v>
      </c>
      <c r="C967" s="848"/>
      <c r="D967" s="848"/>
      <c r="E967" s="849"/>
      <c r="F967" s="850"/>
      <c r="G967" s="850">
        <v>9000</v>
      </c>
      <c r="H967" s="850">
        <v>9000</v>
      </c>
      <c r="I967" s="850"/>
      <c r="J967" s="850"/>
      <c r="K967" s="850">
        <v>9000</v>
      </c>
      <c r="L967" s="850">
        <v>9000</v>
      </c>
      <c r="M967" s="1031"/>
      <c r="N967" s="815"/>
      <c r="O967" s="811"/>
      <c r="P967" s="811"/>
      <c r="Q967" s="815"/>
      <c r="R967" s="815"/>
      <c r="S967" s="815">
        <f t="shared" si="491"/>
        <v>0</v>
      </c>
      <c r="T967" s="815"/>
      <c r="U967" s="815"/>
      <c r="V967" s="815"/>
      <c r="W967" s="815">
        <f t="shared" si="492"/>
        <v>0</v>
      </c>
      <c r="X967" s="815"/>
      <c r="Y967" s="815"/>
      <c r="Z967" s="815"/>
      <c r="AA967" s="815">
        <f t="shared" si="493"/>
        <v>0</v>
      </c>
      <c r="AB967" s="815"/>
      <c r="AC967" s="815"/>
      <c r="AD967" s="815"/>
      <c r="AE967" s="815">
        <f t="shared" si="494"/>
        <v>0</v>
      </c>
      <c r="AF967" s="815"/>
      <c r="AG967" s="815"/>
      <c r="AH967" s="815"/>
      <c r="AI967" s="815">
        <f t="shared" si="495"/>
        <v>0</v>
      </c>
      <c r="AJ967" s="815"/>
      <c r="AK967" s="815"/>
      <c r="AL967" s="815"/>
      <c r="AM967" s="815">
        <f t="shared" si="496"/>
        <v>0</v>
      </c>
      <c r="AN967" s="815"/>
      <c r="AO967" s="815"/>
      <c r="AP967" s="815"/>
      <c r="AQ967" s="803">
        <f t="shared" si="497"/>
        <v>9000</v>
      </c>
      <c r="AR967" s="803">
        <v>9000</v>
      </c>
      <c r="AS967" s="815"/>
      <c r="AT967" s="815"/>
      <c r="AU967" s="815"/>
      <c r="AV967" s="803">
        <f t="shared" si="498"/>
        <v>2700</v>
      </c>
      <c r="AW967" s="886">
        <v>2700</v>
      </c>
      <c r="AX967" s="815"/>
      <c r="AY967" s="815"/>
      <c r="AZ967" s="815"/>
      <c r="BA967" s="736"/>
      <c r="BB967" s="736"/>
      <c r="BC967" s="736"/>
      <c r="BD967" s="736"/>
      <c r="BE967" s="950">
        <f t="shared" si="477"/>
        <v>0</v>
      </c>
      <c r="BF967" s="807">
        <v>2024</v>
      </c>
      <c r="BG967" s="807" t="s">
        <v>2323</v>
      </c>
      <c r="BH967" s="807" t="s">
        <v>2327</v>
      </c>
      <c r="BI967" s="814"/>
      <c r="BJ967" s="853"/>
      <c r="BK967" s="853"/>
      <c r="BL967" s="853"/>
      <c r="BM967" s="853"/>
      <c r="BN967" s="853"/>
    </row>
    <row r="968" spans="1:66" s="729" customFormat="1" ht="31.5" hidden="1">
      <c r="A968" s="810"/>
      <c r="B968" s="132" t="s">
        <v>1093</v>
      </c>
      <c r="C968" s="848"/>
      <c r="D968" s="848"/>
      <c r="E968" s="849"/>
      <c r="F968" s="850"/>
      <c r="G968" s="850">
        <v>3000</v>
      </c>
      <c r="H968" s="887">
        <v>3000</v>
      </c>
      <c r="I968" s="850"/>
      <c r="J968" s="850"/>
      <c r="K968" s="850">
        <v>3000</v>
      </c>
      <c r="L968" s="887">
        <v>3000</v>
      </c>
      <c r="M968" s="995"/>
      <c r="N968" s="803"/>
      <c r="O968" s="811"/>
      <c r="P968" s="811"/>
      <c r="Q968" s="803"/>
      <c r="R968" s="803"/>
      <c r="S968" s="803">
        <f t="shared" si="491"/>
        <v>0</v>
      </c>
      <c r="T968" s="803"/>
      <c r="U968" s="803"/>
      <c r="V968" s="803"/>
      <c r="W968" s="803">
        <f t="shared" si="492"/>
        <v>0</v>
      </c>
      <c r="X968" s="803"/>
      <c r="Y968" s="803"/>
      <c r="Z968" s="803"/>
      <c r="AA968" s="803">
        <f t="shared" si="493"/>
        <v>0</v>
      </c>
      <c r="AB968" s="803"/>
      <c r="AC968" s="803"/>
      <c r="AD968" s="803"/>
      <c r="AE968" s="803">
        <f t="shared" si="494"/>
        <v>0</v>
      </c>
      <c r="AF968" s="803"/>
      <c r="AG968" s="803"/>
      <c r="AH968" s="803"/>
      <c r="AI968" s="803">
        <f t="shared" si="495"/>
        <v>0</v>
      </c>
      <c r="AJ968" s="803"/>
      <c r="AK968" s="803"/>
      <c r="AL968" s="803"/>
      <c r="AM968" s="803">
        <f t="shared" si="496"/>
        <v>0</v>
      </c>
      <c r="AN968" s="803"/>
      <c r="AO968" s="803"/>
      <c r="AP968" s="803"/>
      <c r="AQ968" s="803">
        <f t="shared" si="497"/>
        <v>3000</v>
      </c>
      <c r="AR968" s="803">
        <v>3000</v>
      </c>
      <c r="AS968" s="803"/>
      <c r="AT968" s="803"/>
      <c r="AU968" s="803"/>
      <c r="AV968" s="803">
        <f t="shared" si="498"/>
        <v>900</v>
      </c>
      <c r="AW968" s="888">
        <v>900</v>
      </c>
      <c r="AX968" s="803"/>
      <c r="AY968" s="803"/>
      <c r="AZ968" s="803"/>
      <c r="BA968" s="812"/>
      <c r="BB968" s="812"/>
      <c r="BC968" s="812"/>
      <c r="BD968" s="812"/>
      <c r="BE968" s="924">
        <f t="shared" si="477"/>
        <v>0</v>
      </c>
      <c r="BF968" s="807">
        <v>2024</v>
      </c>
      <c r="BG968" s="807" t="s">
        <v>2323</v>
      </c>
      <c r="BH968" s="807" t="s">
        <v>2327</v>
      </c>
      <c r="BI968" s="860"/>
      <c r="BJ968" s="853"/>
      <c r="BK968" s="853"/>
      <c r="BL968" s="853"/>
      <c r="BM968" s="853"/>
      <c r="BN968" s="853"/>
    </row>
    <row r="969" spans="1:66" s="729" customFormat="1" ht="31.5" hidden="1">
      <c r="A969" s="810"/>
      <c r="B969" s="132" t="s">
        <v>1098</v>
      </c>
      <c r="C969" s="848"/>
      <c r="D969" s="848"/>
      <c r="E969" s="849"/>
      <c r="F969" s="850"/>
      <c r="G969" s="850">
        <v>6000</v>
      </c>
      <c r="H969" s="887">
        <v>6000</v>
      </c>
      <c r="I969" s="850"/>
      <c r="J969" s="850"/>
      <c r="K969" s="850">
        <v>6000</v>
      </c>
      <c r="L969" s="887">
        <v>6000</v>
      </c>
      <c r="M969" s="995"/>
      <c r="N969" s="803"/>
      <c r="O969" s="811"/>
      <c r="P969" s="811"/>
      <c r="Q969" s="803"/>
      <c r="R969" s="803"/>
      <c r="S969" s="803">
        <f t="shared" si="491"/>
        <v>0</v>
      </c>
      <c r="T969" s="803"/>
      <c r="U969" s="803"/>
      <c r="V969" s="803"/>
      <c r="W969" s="803">
        <f t="shared" si="492"/>
        <v>0</v>
      </c>
      <c r="X969" s="803"/>
      <c r="Y969" s="803"/>
      <c r="Z969" s="803"/>
      <c r="AA969" s="803">
        <f t="shared" si="493"/>
        <v>0</v>
      </c>
      <c r="AB969" s="803"/>
      <c r="AC969" s="803"/>
      <c r="AD969" s="803"/>
      <c r="AE969" s="803">
        <f t="shared" si="494"/>
        <v>0</v>
      </c>
      <c r="AF969" s="803"/>
      <c r="AG969" s="803"/>
      <c r="AH969" s="803"/>
      <c r="AI969" s="803">
        <f t="shared" si="495"/>
        <v>0</v>
      </c>
      <c r="AJ969" s="803"/>
      <c r="AK969" s="803"/>
      <c r="AL969" s="803"/>
      <c r="AM969" s="803">
        <f t="shared" si="496"/>
        <v>0</v>
      </c>
      <c r="AN969" s="803"/>
      <c r="AO969" s="803"/>
      <c r="AP969" s="803"/>
      <c r="AQ969" s="803">
        <f t="shared" si="497"/>
        <v>6000</v>
      </c>
      <c r="AR969" s="803">
        <v>6000</v>
      </c>
      <c r="AS969" s="803"/>
      <c r="AT969" s="803"/>
      <c r="AU969" s="803"/>
      <c r="AV969" s="803">
        <f t="shared" si="498"/>
        <v>1800</v>
      </c>
      <c r="AW969" s="886">
        <v>1800</v>
      </c>
      <c r="AX969" s="803"/>
      <c r="AY969" s="803"/>
      <c r="AZ969" s="803"/>
      <c r="BA969" s="812"/>
      <c r="BB969" s="812"/>
      <c r="BC969" s="812"/>
      <c r="BD969" s="812"/>
      <c r="BE969" s="924">
        <f t="shared" si="477"/>
        <v>0</v>
      </c>
      <c r="BF969" s="807">
        <v>2024</v>
      </c>
      <c r="BG969" s="807" t="s">
        <v>2323</v>
      </c>
      <c r="BH969" s="807" t="s">
        <v>2327</v>
      </c>
      <c r="BI969" s="860"/>
      <c r="BJ969" s="853"/>
      <c r="BK969" s="853"/>
      <c r="BL969" s="853"/>
      <c r="BM969" s="853"/>
      <c r="BN969" s="853"/>
    </row>
    <row r="970" spans="1:66" s="729" customFormat="1" ht="31.5" hidden="1">
      <c r="A970" s="846"/>
      <c r="B970" s="132" t="s">
        <v>1100</v>
      </c>
      <c r="C970" s="848"/>
      <c r="D970" s="848"/>
      <c r="E970" s="849"/>
      <c r="F970" s="850"/>
      <c r="G970" s="850">
        <v>6066</v>
      </c>
      <c r="H970" s="887">
        <v>6066</v>
      </c>
      <c r="I970" s="850"/>
      <c r="J970" s="850"/>
      <c r="K970" s="850">
        <v>7606</v>
      </c>
      <c r="L970" s="887">
        <v>6066</v>
      </c>
      <c r="M970" s="1031"/>
      <c r="N970" s="815"/>
      <c r="O970" s="811"/>
      <c r="P970" s="811"/>
      <c r="Q970" s="815"/>
      <c r="R970" s="815"/>
      <c r="S970" s="815">
        <f t="shared" si="491"/>
        <v>0</v>
      </c>
      <c r="T970" s="815"/>
      <c r="U970" s="815"/>
      <c r="V970" s="815"/>
      <c r="W970" s="815">
        <f t="shared" si="492"/>
        <v>0</v>
      </c>
      <c r="X970" s="815"/>
      <c r="Y970" s="815"/>
      <c r="Z970" s="815"/>
      <c r="AA970" s="815">
        <f t="shared" si="493"/>
        <v>0</v>
      </c>
      <c r="AB970" s="815"/>
      <c r="AC970" s="815"/>
      <c r="AD970" s="815"/>
      <c r="AE970" s="815">
        <f t="shared" si="494"/>
        <v>0</v>
      </c>
      <c r="AF970" s="815"/>
      <c r="AG970" s="815"/>
      <c r="AH970" s="815"/>
      <c r="AI970" s="815">
        <f t="shared" si="495"/>
        <v>0</v>
      </c>
      <c r="AJ970" s="815"/>
      <c r="AK970" s="815"/>
      <c r="AL970" s="815"/>
      <c r="AM970" s="815">
        <f t="shared" si="496"/>
        <v>0</v>
      </c>
      <c r="AN970" s="815"/>
      <c r="AO970" s="815"/>
      <c r="AP970" s="815"/>
      <c r="AQ970" s="803">
        <f t="shared" si="497"/>
        <v>7066</v>
      </c>
      <c r="AR970" s="803">
        <v>6066</v>
      </c>
      <c r="AS970" s="815"/>
      <c r="AT970" s="815">
        <v>1000</v>
      </c>
      <c r="AU970" s="815"/>
      <c r="AV970" s="803">
        <f t="shared" si="498"/>
        <v>1600</v>
      </c>
      <c r="AW970" s="886">
        <v>1600</v>
      </c>
      <c r="AX970" s="815"/>
      <c r="AY970" s="815"/>
      <c r="AZ970" s="815"/>
      <c r="BA970" s="736"/>
      <c r="BB970" s="736"/>
      <c r="BC970" s="736"/>
      <c r="BD970" s="736"/>
      <c r="BE970" s="950">
        <f t="shared" si="477"/>
        <v>0</v>
      </c>
      <c r="BF970" s="807">
        <v>2024</v>
      </c>
      <c r="BG970" s="807" t="s">
        <v>2323</v>
      </c>
      <c r="BH970" s="807" t="s">
        <v>2327</v>
      </c>
      <c r="BI970" s="814"/>
      <c r="BJ970" s="853"/>
      <c r="BK970" s="853"/>
      <c r="BL970" s="853"/>
      <c r="BM970" s="853"/>
      <c r="BN970" s="853"/>
    </row>
    <row r="971" spans="1:66" s="729" customFormat="1" ht="31.5" hidden="1">
      <c r="A971" s="810"/>
      <c r="B971" s="876" t="s">
        <v>1102</v>
      </c>
      <c r="C971" s="848"/>
      <c r="D971" s="848"/>
      <c r="E971" s="849"/>
      <c r="F971" s="850"/>
      <c r="G971" s="850">
        <v>1400</v>
      </c>
      <c r="H971" s="887">
        <v>1400</v>
      </c>
      <c r="I971" s="850"/>
      <c r="J971" s="850"/>
      <c r="K971" s="850">
        <v>1400</v>
      </c>
      <c r="L971" s="887">
        <v>1400</v>
      </c>
      <c r="M971" s="995"/>
      <c r="N971" s="803"/>
      <c r="O971" s="811"/>
      <c r="P971" s="811"/>
      <c r="Q971" s="803"/>
      <c r="R971" s="803"/>
      <c r="S971" s="803">
        <f t="shared" si="491"/>
        <v>0</v>
      </c>
      <c r="T971" s="803"/>
      <c r="U971" s="803"/>
      <c r="V971" s="803"/>
      <c r="W971" s="803">
        <f t="shared" si="492"/>
        <v>0</v>
      </c>
      <c r="X971" s="803"/>
      <c r="Y971" s="803"/>
      <c r="Z971" s="803"/>
      <c r="AA971" s="803">
        <f t="shared" si="493"/>
        <v>0</v>
      </c>
      <c r="AB971" s="803"/>
      <c r="AC971" s="803"/>
      <c r="AD971" s="803"/>
      <c r="AE971" s="803">
        <f t="shared" si="494"/>
        <v>0</v>
      </c>
      <c r="AF971" s="803"/>
      <c r="AG971" s="803"/>
      <c r="AH971" s="803"/>
      <c r="AI971" s="803">
        <f t="shared" si="495"/>
        <v>0</v>
      </c>
      <c r="AJ971" s="803"/>
      <c r="AK971" s="803"/>
      <c r="AL971" s="803"/>
      <c r="AM971" s="803">
        <f t="shared" si="496"/>
        <v>0</v>
      </c>
      <c r="AN971" s="803"/>
      <c r="AO971" s="803"/>
      <c r="AP971" s="803"/>
      <c r="AQ971" s="803">
        <f t="shared" si="497"/>
        <v>1400</v>
      </c>
      <c r="AR971" s="803">
        <v>1400</v>
      </c>
      <c r="AS971" s="803"/>
      <c r="AT971" s="803"/>
      <c r="AU971" s="803"/>
      <c r="AV971" s="803">
        <f t="shared" si="498"/>
        <v>635</v>
      </c>
      <c r="AW971" s="889">
        <v>635</v>
      </c>
      <c r="AX971" s="803"/>
      <c r="AY971" s="803"/>
      <c r="AZ971" s="803"/>
      <c r="BA971" s="812"/>
      <c r="BB971" s="812"/>
      <c r="BC971" s="812"/>
      <c r="BD971" s="812"/>
      <c r="BE971" s="924">
        <f t="shared" si="477"/>
        <v>0</v>
      </c>
      <c r="BF971" s="807">
        <v>2024</v>
      </c>
      <c r="BG971" s="807" t="s">
        <v>2323</v>
      </c>
      <c r="BH971" s="807" t="s">
        <v>2327</v>
      </c>
      <c r="BI971" s="860"/>
      <c r="BJ971" s="853"/>
      <c r="BK971" s="853"/>
      <c r="BL971" s="853"/>
      <c r="BM971" s="853"/>
      <c r="BN971" s="853"/>
    </row>
    <row r="972" spans="1:66" ht="31.5" hidden="1">
      <c r="A972" s="181"/>
      <c r="B972" s="116" t="s">
        <v>1088</v>
      </c>
      <c r="C972" s="173"/>
      <c r="D972" s="173"/>
      <c r="E972" s="174"/>
      <c r="F972" s="118"/>
      <c r="G972" s="118">
        <v>1000</v>
      </c>
      <c r="H972" s="118">
        <v>1000</v>
      </c>
      <c r="I972" s="118"/>
      <c r="J972" s="118"/>
      <c r="K972" s="118">
        <v>1000</v>
      </c>
      <c r="L972" s="118">
        <v>1000</v>
      </c>
      <c r="M972" s="1035"/>
      <c r="N972" s="95"/>
      <c r="O972" s="147"/>
      <c r="P972" s="147"/>
      <c r="Q972" s="95"/>
      <c r="R972" s="95"/>
      <c r="S972" s="95">
        <f t="shared" ref="S972:S981" si="500">SUM(T972:V972)</f>
        <v>0</v>
      </c>
      <c r="T972" s="95"/>
      <c r="U972" s="95"/>
      <c r="V972" s="95"/>
      <c r="W972" s="95">
        <f t="shared" ref="W972:W981" si="501">SUM(X972:Z972)</f>
        <v>0</v>
      </c>
      <c r="X972" s="95"/>
      <c r="Y972" s="95"/>
      <c r="Z972" s="95"/>
      <c r="AA972" s="95">
        <f t="shared" ref="AA972:AA981" si="502">SUM(AB972:AD972)</f>
        <v>0</v>
      </c>
      <c r="AB972" s="95"/>
      <c r="AC972" s="95"/>
      <c r="AD972" s="95"/>
      <c r="AE972" s="95">
        <f t="shared" ref="AE972:AE981" si="503">SUM(AF972:AH972)</f>
        <v>0</v>
      </c>
      <c r="AF972" s="95"/>
      <c r="AG972" s="95"/>
      <c r="AH972" s="95"/>
      <c r="AI972" s="95">
        <f t="shared" ref="AI972:AI981" si="504">SUM(AJ972:AL972)</f>
        <v>0</v>
      </c>
      <c r="AJ972" s="95"/>
      <c r="AK972" s="95"/>
      <c r="AL972" s="95"/>
      <c r="AM972" s="95">
        <f t="shared" ref="AM972:AM981" si="505">SUM(AN972:AP972)</f>
        <v>0</v>
      </c>
      <c r="AN972" s="95"/>
      <c r="AO972" s="95"/>
      <c r="AP972" s="95"/>
      <c r="AQ972" s="146">
        <f t="shared" ref="AQ972:AQ981" si="506">SUM(AR972:AT972)</f>
        <v>1000</v>
      </c>
      <c r="AR972" s="146">
        <v>1000</v>
      </c>
      <c r="AS972" s="95"/>
      <c r="AT972" s="95"/>
      <c r="AU972" s="95"/>
      <c r="AV972" s="146">
        <f t="shared" ref="AV972:AV981" si="507">SUM(AW972:AY972)</f>
        <v>0</v>
      </c>
      <c r="AW972" s="95"/>
      <c r="AX972" s="95"/>
      <c r="AY972" s="95"/>
      <c r="AZ972" s="95"/>
      <c r="BA972" s="121"/>
      <c r="BB972" s="121"/>
      <c r="BC972" s="121"/>
      <c r="BD972" s="121"/>
      <c r="BE972" s="955">
        <f t="shared" ref="BE972:BE981" si="508">AM972-S972</f>
        <v>0</v>
      </c>
      <c r="BF972" s="196"/>
      <c r="BG972" s="196"/>
      <c r="BH972" s="196"/>
      <c r="BI972" s="64"/>
      <c r="BJ972" s="66"/>
      <c r="BK972" s="66"/>
      <c r="BL972" s="66"/>
      <c r="BM972" s="66"/>
      <c r="BN972" s="66"/>
    </row>
    <row r="973" spans="1:66" ht="31.5" hidden="1">
      <c r="A973" s="144"/>
      <c r="B973" s="116" t="s">
        <v>1089</v>
      </c>
      <c r="C973" s="173"/>
      <c r="D973" s="173"/>
      <c r="E973" s="174"/>
      <c r="F973" s="118"/>
      <c r="G973" s="118">
        <v>1000</v>
      </c>
      <c r="H973" s="118">
        <v>1000</v>
      </c>
      <c r="I973" s="118"/>
      <c r="J973" s="118"/>
      <c r="K973" s="118">
        <v>1000</v>
      </c>
      <c r="L973" s="118">
        <v>1000</v>
      </c>
      <c r="M973" s="1006"/>
      <c r="N973" s="146"/>
      <c r="O973" s="147"/>
      <c r="P973" s="147"/>
      <c r="Q973" s="146"/>
      <c r="R973" s="146"/>
      <c r="S973" s="146">
        <f t="shared" si="500"/>
        <v>0</v>
      </c>
      <c r="T973" s="146"/>
      <c r="U973" s="146"/>
      <c r="V973" s="146"/>
      <c r="W973" s="146">
        <f t="shared" si="501"/>
        <v>0</v>
      </c>
      <c r="X973" s="146"/>
      <c r="Y973" s="146"/>
      <c r="Z973" s="146"/>
      <c r="AA973" s="146">
        <f t="shared" si="502"/>
        <v>0</v>
      </c>
      <c r="AB973" s="146"/>
      <c r="AC973" s="146"/>
      <c r="AD973" s="146"/>
      <c r="AE973" s="146">
        <f t="shared" si="503"/>
        <v>0</v>
      </c>
      <c r="AF973" s="146"/>
      <c r="AG973" s="146"/>
      <c r="AH973" s="146"/>
      <c r="AI973" s="146">
        <f t="shared" si="504"/>
        <v>0</v>
      </c>
      <c r="AJ973" s="146"/>
      <c r="AK973" s="146"/>
      <c r="AL973" s="146"/>
      <c r="AM973" s="146">
        <f t="shared" si="505"/>
        <v>0</v>
      </c>
      <c r="AN973" s="146"/>
      <c r="AO973" s="146"/>
      <c r="AP973" s="146"/>
      <c r="AQ973" s="146">
        <f t="shared" si="506"/>
        <v>1000</v>
      </c>
      <c r="AR973" s="146">
        <v>1000</v>
      </c>
      <c r="AS973" s="146"/>
      <c r="AT973" s="146"/>
      <c r="AU973" s="146"/>
      <c r="AV973" s="146">
        <f t="shared" si="507"/>
        <v>0</v>
      </c>
      <c r="AW973" s="146"/>
      <c r="AX973" s="146"/>
      <c r="AY973" s="146"/>
      <c r="AZ973" s="146"/>
      <c r="BA973" s="191"/>
      <c r="BB973" s="191"/>
      <c r="BC973" s="191"/>
      <c r="BD973" s="191"/>
      <c r="BE973" s="935">
        <f t="shared" si="508"/>
        <v>0</v>
      </c>
      <c r="BF973" s="196"/>
      <c r="BG973" s="196"/>
      <c r="BH973" s="196"/>
      <c r="BI973" s="18"/>
      <c r="BJ973" s="66"/>
      <c r="BK973" s="66"/>
      <c r="BL973" s="66"/>
      <c r="BM973" s="66"/>
      <c r="BN973" s="66"/>
    </row>
    <row r="974" spans="1:66" hidden="1">
      <c r="A974" s="144"/>
      <c r="B974" s="116" t="s">
        <v>1090</v>
      </c>
      <c r="C974" s="173"/>
      <c r="D974" s="173"/>
      <c r="E974" s="174"/>
      <c r="F974" s="118"/>
      <c r="G974" s="118">
        <v>1000</v>
      </c>
      <c r="H974" s="118">
        <v>1000</v>
      </c>
      <c r="I974" s="118"/>
      <c r="J974" s="118"/>
      <c r="K974" s="118">
        <v>1000</v>
      </c>
      <c r="L974" s="118">
        <v>1000</v>
      </c>
      <c r="M974" s="1006"/>
      <c r="N974" s="146"/>
      <c r="O974" s="147"/>
      <c r="P974" s="147"/>
      <c r="Q974" s="146"/>
      <c r="R974" s="146"/>
      <c r="S974" s="146">
        <f t="shared" si="500"/>
        <v>0</v>
      </c>
      <c r="T974" s="146"/>
      <c r="U974" s="146"/>
      <c r="V974" s="146"/>
      <c r="W974" s="146">
        <f t="shared" si="501"/>
        <v>0</v>
      </c>
      <c r="X974" s="146"/>
      <c r="Y974" s="146"/>
      <c r="Z974" s="146"/>
      <c r="AA974" s="146">
        <f t="shared" si="502"/>
        <v>0</v>
      </c>
      <c r="AB974" s="146"/>
      <c r="AC974" s="146"/>
      <c r="AD974" s="146"/>
      <c r="AE974" s="146">
        <f t="shared" si="503"/>
        <v>0</v>
      </c>
      <c r="AF974" s="146"/>
      <c r="AG974" s="146"/>
      <c r="AH974" s="146"/>
      <c r="AI974" s="146">
        <f t="shared" si="504"/>
        <v>0</v>
      </c>
      <c r="AJ974" s="146"/>
      <c r="AK974" s="146"/>
      <c r="AL974" s="146"/>
      <c r="AM974" s="146">
        <f t="shared" si="505"/>
        <v>0</v>
      </c>
      <c r="AN974" s="146"/>
      <c r="AO974" s="146"/>
      <c r="AP974" s="146"/>
      <c r="AQ974" s="146">
        <f t="shared" si="506"/>
        <v>1000</v>
      </c>
      <c r="AR974" s="146">
        <v>1000</v>
      </c>
      <c r="AS974" s="146"/>
      <c r="AT974" s="146"/>
      <c r="AU974" s="146"/>
      <c r="AV974" s="146">
        <f t="shared" si="507"/>
        <v>0</v>
      </c>
      <c r="AW974" s="146"/>
      <c r="AX974" s="146"/>
      <c r="AY974" s="146"/>
      <c r="AZ974" s="146"/>
      <c r="BA974" s="191"/>
      <c r="BB974" s="191"/>
      <c r="BC974" s="191"/>
      <c r="BD974" s="191"/>
      <c r="BE974" s="935">
        <f t="shared" si="508"/>
        <v>0</v>
      </c>
      <c r="BF974" s="196"/>
      <c r="BG974" s="196"/>
      <c r="BH974" s="196"/>
      <c r="BI974" s="18"/>
      <c r="BJ974" s="66"/>
      <c r="BK974" s="66"/>
      <c r="BL974" s="66"/>
      <c r="BM974" s="66"/>
      <c r="BN974" s="66"/>
    </row>
    <row r="975" spans="1:66" hidden="1">
      <c r="A975" s="144"/>
      <c r="B975" s="172" t="s">
        <v>1091</v>
      </c>
      <c r="C975" s="173"/>
      <c r="D975" s="173"/>
      <c r="E975" s="174"/>
      <c r="F975" s="118"/>
      <c r="G975" s="118">
        <v>600</v>
      </c>
      <c r="H975" s="118">
        <v>600</v>
      </c>
      <c r="I975" s="118"/>
      <c r="J975" s="118"/>
      <c r="K975" s="118">
        <v>600</v>
      </c>
      <c r="L975" s="118">
        <v>600</v>
      </c>
      <c r="M975" s="1006"/>
      <c r="N975" s="146"/>
      <c r="O975" s="147"/>
      <c r="P975" s="147"/>
      <c r="Q975" s="146"/>
      <c r="R975" s="146"/>
      <c r="S975" s="146">
        <f t="shared" si="500"/>
        <v>0</v>
      </c>
      <c r="T975" s="146"/>
      <c r="U975" s="146"/>
      <c r="V975" s="146"/>
      <c r="W975" s="146">
        <f t="shared" si="501"/>
        <v>0</v>
      </c>
      <c r="X975" s="146"/>
      <c r="Y975" s="146"/>
      <c r="Z975" s="146"/>
      <c r="AA975" s="146">
        <f t="shared" si="502"/>
        <v>0</v>
      </c>
      <c r="AB975" s="146"/>
      <c r="AC975" s="146"/>
      <c r="AD975" s="146"/>
      <c r="AE975" s="146">
        <f t="shared" si="503"/>
        <v>0</v>
      </c>
      <c r="AF975" s="146"/>
      <c r="AG975" s="146"/>
      <c r="AH975" s="146"/>
      <c r="AI975" s="146">
        <f t="shared" si="504"/>
        <v>0</v>
      </c>
      <c r="AJ975" s="146"/>
      <c r="AK975" s="146"/>
      <c r="AL975" s="146"/>
      <c r="AM975" s="146">
        <f t="shared" si="505"/>
        <v>0</v>
      </c>
      <c r="AN975" s="146"/>
      <c r="AO975" s="146"/>
      <c r="AP975" s="146"/>
      <c r="AQ975" s="146">
        <f t="shared" si="506"/>
        <v>600</v>
      </c>
      <c r="AR975" s="146">
        <v>600</v>
      </c>
      <c r="AS975" s="146"/>
      <c r="AT975" s="146"/>
      <c r="AU975" s="146"/>
      <c r="AV975" s="146">
        <f t="shared" si="507"/>
        <v>0</v>
      </c>
      <c r="AW975" s="146"/>
      <c r="AX975" s="146"/>
      <c r="AY975" s="146"/>
      <c r="AZ975" s="146"/>
      <c r="BA975" s="191"/>
      <c r="BB975" s="191"/>
      <c r="BC975" s="191"/>
      <c r="BD975" s="191"/>
      <c r="BE975" s="935">
        <f t="shared" si="508"/>
        <v>0</v>
      </c>
      <c r="BF975" s="196"/>
      <c r="BG975" s="196"/>
      <c r="BH975" s="196"/>
      <c r="BI975" s="18"/>
      <c r="BJ975" s="66"/>
      <c r="BK975" s="66"/>
      <c r="BL975" s="66"/>
      <c r="BM975" s="66"/>
      <c r="BN975" s="66"/>
    </row>
    <row r="976" spans="1:66" ht="31.5" hidden="1">
      <c r="A976" s="144"/>
      <c r="B976" s="116" t="s">
        <v>1094</v>
      </c>
      <c r="C976" s="173"/>
      <c r="D976" s="173"/>
      <c r="E976" s="174"/>
      <c r="F976" s="118"/>
      <c r="G976" s="118">
        <v>3000</v>
      </c>
      <c r="H976" s="185">
        <v>3000</v>
      </c>
      <c r="I976" s="118"/>
      <c r="J976" s="118"/>
      <c r="K976" s="118">
        <v>3000</v>
      </c>
      <c r="L976" s="185">
        <v>3000</v>
      </c>
      <c r="M976" s="1006"/>
      <c r="N976" s="146"/>
      <c r="O976" s="147"/>
      <c r="P976" s="147"/>
      <c r="Q976" s="146"/>
      <c r="R976" s="146"/>
      <c r="S976" s="146">
        <f t="shared" si="500"/>
        <v>0</v>
      </c>
      <c r="T976" s="146"/>
      <c r="U976" s="146"/>
      <c r="V976" s="146"/>
      <c r="W976" s="146">
        <f t="shared" si="501"/>
        <v>0</v>
      </c>
      <c r="X976" s="146"/>
      <c r="Y976" s="146"/>
      <c r="Z976" s="146"/>
      <c r="AA976" s="146">
        <f t="shared" si="502"/>
        <v>0</v>
      </c>
      <c r="AB976" s="146"/>
      <c r="AC976" s="146"/>
      <c r="AD976" s="146"/>
      <c r="AE976" s="146">
        <f t="shared" si="503"/>
        <v>0</v>
      </c>
      <c r="AF976" s="146"/>
      <c r="AG976" s="146"/>
      <c r="AH976" s="146"/>
      <c r="AI976" s="146">
        <f t="shared" si="504"/>
        <v>0</v>
      </c>
      <c r="AJ976" s="146"/>
      <c r="AK976" s="146"/>
      <c r="AL976" s="146"/>
      <c r="AM976" s="146">
        <f t="shared" si="505"/>
        <v>0</v>
      </c>
      <c r="AN976" s="146"/>
      <c r="AO976" s="146"/>
      <c r="AP976" s="146"/>
      <c r="AQ976" s="146">
        <f t="shared" si="506"/>
        <v>3000</v>
      </c>
      <c r="AR976" s="146">
        <v>3000</v>
      </c>
      <c r="AS976" s="146"/>
      <c r="AT976" s="146"/>
      <c r="AU976" s="146"/>
      <c r="AV976" s="146">
        <f t="shared" si="507"/>
        <v>0</v>
      </c>
      <c r="AW976" s="186"/>
      <c r="AX976" s="146"/>
      <c r="AY976" s="146"/>
      <c r="AZ976" s="146"/>
      <c r="BA976" s="191"/>
      <c r="BB976" s="191"/>
      <c r="BC976" s="191"/>
      <c r="BD976" s="191"/>
      <c r="BE976" s="935">
        <f t="shared" si="508"/>
        <v>0</v>
      </c>
      <c r="BF976" s="196"/>
      <c r="BG976" s="196"/>
      <c r="BH976" s="196"/>
      <c r="BI976" s="18"/>
      <c r="BJ976" s="66"/>
      <c r="BK976" s="66"/>
      <c r="BL976" s="66"/>
      <c r="BM976" s="66"/>
      <c r="BN976" s="66"/>
    </row>
    <row r="977" spans="1:66" hidden="1">
      <c r="A977" s="144"/>
      <c r="B977" s="172" t="s">
        <v>1095</v>
      </c>
      <c r="C977" s="173"/>
      <c r="D977" s="173"/>
      <c r="E977" s="174"/>
      <c r="F977" s="118"/>
      <c r="G977" s="118">
        <v>6000</v>
      </c>
      <c r="H977" s="118">
        <v>6000</v>
      </c>
      <c r="I977" s="118"/>
      <c r="J977" s="118"/>
      <c r="K977" s="118">
        <v>6000</v>
      </c>
      <c r="L977" s="118">
        <v>6000</v>
      </c>
      <c r="M977" s="1006"/>
      <c r="N977" s="146"/>
      <c r="O977" s="147"/>
      <c r="P977" s="147"/>
      <c r="Q977" s="146"/>
      <c r="R977" s="146"/>
      <c r="S977" s="146">
        <f t="shared" si="500"/>
        <v>0</v>
      </c>
      <c r="T977" s="146"/>
      <c r="U977" s="146"/>
      <c r="V977" s="146"/>
      <c r="W977" s="146">
        <f t="shared" si="501"/>
        <v>0</v>
      </c>
      <c r="X977" s="146"/>
      <c r="Y977" s="146"/>
      <c r="Z977" s="146"/>
      <c r="AA977" s="146">
        <f t="shared" si="502"/>
        <v>0</v>
      </c>
      <c r="AB977" s="146"/>
      <c r="AC977" s="146"/>
      <c r="AD977" s="146"/>
      <c r="AE977" s="146">
        <f t="shared" si="503"/>
        <v>0</v>
      </c>
      <c r="AF977" s="146"/>
      <c r="AG977" s="146"/>
      <c r="AH977" s="146"/>
      <c r="AI977" s="146">
        <f t="shared" si="504"/>
        <v>0</v>
      </c>
      <c r="AJ977" s="146"/>
      <c r="AK977" s="146"/>
      <c r="AL977" s="146"/>
      <c r="AM977" s="146">
        <f t="shared" si="505"/>
        <v>0</v>
      </c>
      <c r="AN977" s="146"/>
      <c r="AO977" s="146"/>
      <c r="AP977" s="146"/>
      <c r="AQ977" s="146">
        <f t="shared" si="506"/>
        <v>6000</v>
      </c>
      <c r="AR977" s="146">
        <v>6000</v>
      </c>
      <c r="AS977" s="146"/>
      <c r="AT977" s="146"/>
      <c r="AU977" s="146"/>
      <c r="AV977" s="146">
        <f t="shared" si="507"/>
        <v>0</v>
      </c>
      <c r="AW977" s="186"/>
      <c r="AX977" s="146"/>
      <c r="AY977" s="146"/>
      <c r="AZ977" s="146"/>
      <c r="BA977" s="191"/>
      <c r="BB977" s="191"/>
      <c r="BC977" s="191"/>
      <c r="BD977" s="191"/>
      <c r="BE977" s="935">
        <f t="shared" si="508"/>
        <v>0</v>
      </c>
      <c r="BF977" s="196"/>
      <c r="BG977" s="196"/>
      <c r="BH977" s="196"/>
      <c r="BI977" s="18"/>
      <c r="BJ977" s="66"/>
      <c r="BK977" s="66"/>
      <c r="BL977" s="66"/>
      <c r="BM977" s="66"/>
      <c r="BN977" s="66"/>
    </row>
    <row r="978" spans="1:66" ht="63" hidden="1">
      <c r="A978" s="181"/>
      <c r="B978" s="176" t="s">
        <v>1096</v>
      </c>
      <c r="C978" s="173"/>
      <c r="D978" s="173"/>
      <c r="E978" s="174"/>
      <c r="F978" s="118"/>
      <c r="G978" s="118">
        <v>2000</v>
      </c>
      <c r="H978" s="182">
        <v>2000</v>
      </c>
      <c r="I978" s="118"/>
      <c r="J978" s="118"/>
      <c r="K978" s="118">
        <v>2000</v>
      </c>
      <c r="L978" s="182">
        <v>2000</v>
      </c>
      <c r="M978" s="1035"/>
      <c r="N978" s="95"/>
      <c r="O978" s="147"/>
      <c r="P978" s="147"/>
      <c r="Q978" s="95"/>
      <c r="R978" s="95"/>
      <c r="S978" s="95">
        <f t="shared" si="500"/>
        <v>0</v>
      </c>
      <c r="T978" s="95"/>
      <c r="U978" s="95"/>
      <c r="V978" s="95"/>
      <c r="W978" s="95">
        <f t="shared" si="501"/>
        <v>0</v>
      </c>
      <c r="X978" s="95"/>
      <c r="Y978" s="95"/>
      <c r="Z978" s="95"/>
      <c r="AA978" s="95">
        <f t="shared" si="502"/>
        <v>0</v>
      </c>
      <c r="AB978" s="95"/>
      <c r="AC978" s="95"/>
      <c r="AD978" s="95"/>
      <c r="AE978" s="95">
        <f t="shared" si="503"/>
        <v>0</v>
      </c>
      <c r="AF978" s="95"/>
      <c r="AG978" s="95"/>
      <c r="AH978" s="95"/>
      <c r="AI978" s="95">
        <f t="shared" si="504"/>
        <v>0</v>
      </c>
      <c r="AJ978" s="95"/>
      <c r="AK978" s="95"/>
      <c r="AL978" s="95"/>
      <c r="AM978" s="95">
        <f t="shared" si="505"/>
        <v>0</v>
      </c>
      <c r="AN978" s="95"/>
      <c r="AO978" s="95"/>
      <c r="AP978" s="95"/>
      <c r="AQ978" s="146">
        <f t="shared" si="506"/>
        <v>2000</v>
      </c>
      <c r="AR978" s="146">
        <v>2000</v>
      </c>
      <c r="AS978" s="95"/>
      <c r="AT978" s="95"/>
      <c r="AU978" s="95"/>
      <c r="AV978" s="146">
        <f t="shared" si="507"/>
        <v>0</v>
      </c>
      <c r="AW978" s="186"/>
      <c r="AX978" s="95"/>
      <c r="AY978" s="95"/>
      <c r="AZ978" s="95"/>
      <c r="BA978" s="121"/>
      <c r="BB978" s="121"/>
      <c r="BC978" s="121"/>
      <c r="BD978" s="121"/>
      <c r="BE978" s="955">
        <f t="shared" si="508"/>
        <v>0</v>
      </c>
      <c r="BF978" s="196"/>
      <c r="BG978" s="196"/>
      <c r="BH978" s="196"/>
      <c r="BI978" s="64"/>
      <c r="BJ978" s="66"/>
      <c r="BK978" s="66"/>
      <c r="BL978" s="66"/>
      <c r="BM978" s="66"/>
      <c r="BN978" s="66"/>
    </row>
    <row r="979" spans="1:66" ht="31.5" hidden="1">
      <c r="A979" s="144"/>
      <c r="B979" s="176" t="s">
        <v>1097</v>
      </c>
      <c r="C979" s="173"/>
      <c r="D979" s="173"/>
      <c r="E979" s="174"/>
      <c r="F979" s="118"/>
      <c r="G979" s="118">
        <v>2500</v>
      </c>
      <c r="H979" s="182">
        <v>2500</v>
      </c>
      <c r="I979" s="118"/>
      <c r="J979" s="118"/>
      <c r="K979" s="118">
        <v>2500</v>
      </c>
      <c r="L979" s="182">
        <v>2500</v>
      </c>
      <c r="M979" s="1006"/>
      <c r="N979" s="146"/>
      <c r="O979" s="147"/>
      <c r="P979" s="147"/>
      <c r="Q979" s="146"/>
      <c r="R979" s="146"/>
      <c r="S979" s="146">
        <f t="shared" si="500"/>
        <v>0</v>
      </c>
      <c r="T979" s="146"/>
      <c r="U979" s="146"/>
      <c r="V979" s="146"/>
      <c r="W979" s="146">
        <f t="shared" si="501"/>
        <v>0</v>
      </c>
      <c r="X979" s="146"/>
      <c r="Y979" s="146"/>
      <c r="Z979" s="146"/>
      <c r="AA979" s="146">
        <f t="shared" si="502"/>
        <v>0</v>
      </c>
      <c r="AB979" s="146"/>
      <c r="AC979" s="146"/>
      <c r="AD979" s="146"/>
      <c r="AE979" s="146">
        <f t="shared" si="503"/>
        <v>0</v>
      </c>
      <c r="AF979" s="146"/>
      <c r="AG979" s="146"/>
      <c r="AH979" s="146"/>
      <c r="AI979" s="146">
        <f t="shared" si="504"/>
        <v>0</v>
      </c>
      <c r="AJ979" s="146"/>
      <c r="AK979" s="146"/>
      <c r="AL979" s="146"/>
      <c r="AM979" s="146">
        <f t="shared" si="505"/>
        <v>0</v>
      </c>
      <c r="AN979" s="146"/>
      <c r="AO979" s="146"/>
      <c r="AP979" s="146"/>
      <c r="AQ979" s="146">
        <f t="shared" si="506"/>
        <v>2500</v>
      </c>
      <c r="AR979" s="146">
        <v>2500</v>
      </c>
      <c r="AS979" s="146"/>
      <c r="AT979" s="146"/>
      <c r="AU979" s="146"/>
      <c r="AV979" s="146">
        <f t="shared" si="507"/>
        <v>0</v>
      </c>
      <c r="AW979" s="186"/>
      <c r="AX979" s="146"/>
      <c r="AY979" s="146"/>
      <c r="AZ979" s="146"/>
      <c r="BA979" s="191"/>
      <c r="BB979" s="191"/>
      <c r="BC979" s="191"/>
      <c r="BD979" s="191"/>
      <c r="BE979" s="935">
        <f t="shared" si="508"/>
        <v>0</v>
      </c>
      <c r="BF979" s="196"/>
      <c r="BG979" s="196"/>
      <c r="BH979" s="196"/>
      <c r="BI979" s="18"/>
      <c r="BJ979" s="66"/>
      <c r="BK979" s="66"/>
      <c r="BL979" s="66"/>
      <c r="BM979" s="66"/>
      <c r="BN979" s="66"/>
    </row>
    <row r="980" spans="1:66" hidden="1">
      <c r="A980" s="144"/>
      <c r="B980" s="120" t="s">
        <v>1099</v>
      </c>
      <c r="C980" s="173"/>
      <c r="D980" s="173"/>
      <c r="E980" s="174"/>
      <c r="F980" s="118"/>
      <c r="G980" s="118">
        <v>5500</v>
      </c>
      <c r="H980" s="185">
        <v>5500</v>
      </c>
      <c r="I980" s="118"/>
      <c r="J980" s="118"/>
      <c r="K980" s="118">
        <v>5500</v>
      </c>
      <c r="L980" s="185">
        <v>5500</v>
      </c>
      <c r="M980" s="1006"/>
      <c r="N980" s="146"/>
      <c r="O980" s="147"/>
      <c r="P980" s="147"/>
      <c r="Q980" s="146"/>
      <c r="R980" s="146"/>
      <c r="S980" s="146">
        <f t="shared" si="500"/>
        <v>0</v>
      </c>
      <c r="T980" s="146"/>
      <c r="U980" s="146"/>
      <c r="V980" s="146"/>
      <c r="W980" s="146">
        <f t="shared" si="501"/>
        <v>0</v>
      </c>
      <c r="X980" s="146"/>
      <c r="Y980" s="146"/>
      <c r="Z980" s="146"/>
      <c r="AA980" s="146">
        <f t="shared" si="502"/>
        <v>0</v>
      </c>
      <c r="AB980" s="146"/>
      <c r="AC980" s="146"/>
      <c r="AD980" s="146"/>
      <c r="AE980" s="146">
        <f t="shared" si="503"/>
        <v>0</v>
      </c>
      <c r="AF980" s="146"/>
      <c r="AG980" s="146"/>
      <c r="AH980" s="146"/>
      <c r="AI980" s="146">
        <f t="shared" si="504"/>
        <v>0</v>
      </c>
      <c r="AJ980" s="146"/>
      <c r="AK980" s="146"/>
      <c r="AL980" s="146"/>
      <c r="AM980" s="146">
        <f t="shared" si="505"/>
        <v>0</v>
      </c>
      <c r="AN980" s="146"/>
      <c r="AO980" s="146"/>
      <c r="AP980" s="146"/>
      <c r="AQ980" s="146">
        <f t="shared" si="506"/>
        <v>5500</v>
      </c>
      <c r="AR980" s="146">
        <v>5500</v>
      </c>
      <c r="AS980" s="146"/>
      <c r="AT980" s="146"/>
      <c r="AU980" s="146"/>
      <c r="AV980" s="146">
        <f t="shared" si="507"/>
        <v>0</v>
      </c>
      <c r="AW980" s="184"/>
      <c r="AX980" s="146"/>
      <c r="AY980" s="146"/>
      <c r="AZ980" s="146"/>
      <c r="BA980" s="191"/>
      <c r="BB980" s="191"/>
      <c r="BC980" s="191"/>
      <c r="BD980" s="191"/>
      <c r="BE980" s="935">
        <f t="shared" si="508"/>
        <v>0</v>
      </c>
      <c r="BF980" s="196"/>
      <c r="BG980" s="196"/>
      <c r="BH980" s="196"/>
      <c r="BI980" s="18"/>
      <c r="BJ980" s="66"/>
      <c r="BK980" s="66"/>
      <c r="BL980" s="66"/>
      <c r="BM980" s="66"/>
      <c r="BN980" s="66"/>
    </row>
    <row r="981" spans="1:66" ht="31.5" hidden="1">
      <c r="A981" s="144"/>
      <c r="B981" s="183" t="s">
        <v>1101</v>
      </c>
      <c r="C981" s="173"/>
      <c r="D981" s="173"/>
      <c r="E981" s="174"/>
      <c r="F981" s="118"/>
      <c r="G981" s="118">
        <v>2000</v>
      </c>
      <c r="H981" s="185">
        <v>2000</v>
      </c>
      <c r="I981" s="118"/>
      <c r="J981" s="118"/>
      <c r="K981" s="118">
        <v>2000</v>
      </c>
      <c r="L981" s="185">
        <v>2000</v>
      </c>
      <c r="M981" s="1006"/>
      <c r="N981" s="146"/>
      <c r="O981" s="147"/>
      <c r="P981" s="147"/>
      <c r="Q981" s="146"/>
      <c r="R981" s="146"/>
      <c r="S981" s="146">
        <f t="shared" si="500"/>
        <v>0</v>
      </c>
      <c r="T981" s="146"/>
      <c r="U981" s="146"/>
      <c r="V981" s="146"/>
      <c r="W981" s="146">
        <f t="shared" si="501"/>
        <v>0</v>
      </c>
      <c r="X981" s="146"/>
      <c r="Y981" s="146"/>
      <c r="Z981" s="146"/>
      <c r="AA981" s="146">
        <f t="shared" si="502"/>
        <v>0</v>
      </c>
      <c r="AB981" s="146"/>
      <c r="AC981" s="146"/>
      <c r="AD981" s="146"/>
      <c r="AE981" s="146">
        <f t="shared" si="503"/>
        <v>0</v>
      </c>
      <c r="AF981" s="146"/>
      <c r="AG981" s="146"/>
      <c r="AH981" s="146"/>
      <c r="AI981" s="146">
        <f t="shared" si="504"/>
        <v>0</v>
      </c>
      <c r="AJ981" s="146"/>
      <c r="AK981" s="146"/>
      <c r="AL981" s="146"/>
      <c r="AM981" s="146">
        <f t="shared" si="505"/>
        <v>0</v>
      </c>
      <c r="AN981" s="146"/>
      <c r="AO981" s="146"/>
      <c r="AP981" s="146"/>
      <c r="AQ981" s="146">
        <f t="shared" si="506"/>
        <v>2000</v>
      </c>
      <c r="AR981" s="146">
        <v>2000</v>
      </c>
      <c r="AS981" s="146"/>
      <c r="AT981" s="146"/>
      <c r="AU981" s="146"/>
      <c r="AV981" s="146">
        <f t="shared" si="507"/>
        <v>0</v>
      </c>
      <c r="AW981" s="186"/>
      <c r="AX981" s="146"/>
      <c r="AY981" s="146"/>
      <c r="AZ981" s="146"/>
      <c r="BA981" s="191"/>
      <c r="BB981" s="191"/>
      <c r="BC981" s="191"/>
      <c r="BD981" s="191"/>
      <c r="BE981" s="935">
        <f t="shared" si="508"/>
        <v>0</v>
      </c>
      <c r="BF981" s="196"/>
      <c r="BG981" s="196"/>
      <c r="BH981" s="196"/>
      <c r="BI981" s="18"/>
      <c r="BJ981" s="66"/>
      <c r="BK981" s="66"/>
      <c r="BL981" s="66"/>
      <c r="BM981" s="66"/>
      <c r="BN981" s="66"/>
    </row>
    <row r="982" spans="1:66" s="28" customFormat="1" ht="18.75" hidden="1">
      <c r="A982" s="37" t="s">
        <v>52</v>
      </c>
      <c r="B982" s="48" t="s">
        <v>61</v>
      </c>
      <c r="C982" s="26"/>
      <c r="D982" s="26"/>
      <c r="E982" s="26"/>
      <c r="F982" s="91"/>
      <c r="G982" s="92">
        <f>SUM(G983:G999)</f>
        <v>76564</v>
      </c>
      <c r="H982" s="92">
        <f t="shared" ref="H982:BE982" si="509">SUM(H983:H999)</f>
        <v>74914</v>
      </c>
      <c r="I982" s="92">
        <f t="shared" si="509"/>
        <v>0</v>
      </c>
      <c r="J982" s="92">
        <f t="shared" si="509"/>
        <v>0</v>
      </c>
      <c r="K982" s="92">
        <f t="shared" si="509"/>
        <v>76564</v>
      </c>
      <c r="L982" s="92">
        <f t="shared" si="509"/>
        <v>74914</v>
      </c>
      <c r="M982" s="984">
        <f t="shared" si="509"/>
        <v>28732.109</v>
      </c>
      <c r="N982" s="92">
        <f t="shared" si="509"/>
        <v>19075.109</v>
      </c>
      <c r="O982" s="92">
        <f t="shared" si="509"/>
        <v>109.71800000000007</v>
      </c>
      <c r="P982" s="92">
        <f t="shared" si="509"/>
        <v>109.71800000000007</v>
      </c>
      <c r="Q982" s="92">
        <f t="shared" si="509"/>
        <v>0</v>
      </c>
      <c r="R982" s="92">
        <f t="shared" si="509"/>
        <v>0</v>
      </c>
      <c r="S982" s="92">
        <f t="shared" si="509"/>
        <v>22552</v>
      </c>
      <c r="T982" s="92">
        <f t="shared" si="509"/>
        <v>22552</v>
      </c>
      <c r="U982" s="92">
        <f t="shared" si="509"/>
        <v>0</v>
      </c>
      <c r="V982" s="92">
        <f t="shared" si="509"/>
        <v>0</v>
      </c>
      <c r="W982" s="92">
        <f t="shared" si="509"/>
        <v>34.613</v>
      </c>
      <c r="X982" s="92">
        <f t="shared" si="509"/>
        <v>34.613</v>
      </c>
      <c r="Y982" s="92">
        <f t="shared" si="509"/>
        <v>0</v>
      </c>
      <c r="Z982" s="92">
        <f t="shared" si="509"/>
        <v>0</v>
      </c>
      <c r="AA982" s="92">
        <f t="shared" si="509"/>
        <v>13210.851000000001</v>
      </c>
      <c r="AB982" s="92">
        <f t="shared" si="509"/>
        <v>13210.851000000001</v>
      </c>
      <c r="AC982" s="92">
        <f t="shared" si="509"/>
        <v>0</v>
      </c>
      <c r="AD982" s="92">
        <f t="shared" si="509"/>
        <v>0</v>
      </c>
      <c r="AE982" s="92">
        <f t="shared" si="509"/>
        <v>109.71800000000007</v>
      </c>
      <c r="AF982" s="92">
        <f t="shared" si="509"/>
        <v>109.71800000000007</v>
      </c>
      <c r="AG982" s="92">
        <f t="shared" si="509"/>
        <v>0</v>
      </c>
      <c r="AH982" s="92">
        <f t="shared" si="509"/>
        <v>0</v>
      </c>
      <c r="AI982" s="92">
        <f t="shared" si="509"/>
        <v>22552</v>
      </c>
      <c r="AJ982" s="92">
        <f t="shared" si="509"/>
        <v>22552</v>
      </c>
      <c r="AK982" s="92">
        <f t="shared" si="509"/>
        <v>0</v>
      </c>
      <c r="AL982" s="92">
        <f t="shared" si="509"/>
        <v>0</v>
      </c>
      <c r="AM982" s="92">
        <f t="shared" si="509"/>
        <v>38618</v>
      </c>
      <c r="AN982" s="92">
        <f t="shared" si="509"/>
        <v>38618</v>
      </c>
      <c r="AO982" s="92">
        <f t="shared" si="509"/>
        <v>0</v>
      </c>
      <c r="AP982" s="92">
        <f t="shared" si="509"/>
        <v>0</v>
      </c>
      <c r="AQ982" s="92">
        <f t="shared" si="509"/>
        <v>14946</v>
      </c>
      <c r="AR982" s="92">
        <f t="shared" si="509"/>
        <v>14946</v>
      </c>
      <c r="AS982" s="92">
        <f t="shared" si="509"/>
        <v>0</v>
      </c>
      <c r="AT982" s="92">
        <f t="shared" si="509"/>
        <v>0</v>
      </c>
      <c r="AU982" s="92">
        <f t="shared" si="509"/>
        <v>0</v>
      </c>
      <c r="AV982" s="92">
        <f t="shared" si="509"/>
        <v>25790</v>
      </c>
      <c r="AW982" s="92">
        <f t="shared" si="509"/>
        <v>25790</v>
      </c>
      <c r="AX982" s="92">
        <f t="shared" si="509"/>
        <v>0</v>
      </c>
      <c r="AY982" s="92">
        <f t="shared" si="509"/>
        <v>0</v>
      </c>
      <c r="AZ982" s="92">
        <f t="shared" si="509"/>
        <v>0</v>
      </c>
      <c r="BA982" s="92">
        <f t="shared" si="509"/>
        <v>0</v>
      </c>
      <c r="BB982" s="92">
        <f t="shared" si="509"/>
        <v>0</v>
      </c>
      <c r="BC982" s="92">
        <f t="shared" si="509"/>
        <v>0</v>
      </c>
      <c r="BD982" s="92">
        <f t="shared" si="509"/>
        <v>11386</v>
      </c>
      <c r="BE982" s="92">
        <f t="shared" si="509"/>
        <v>16066</v>
      </c>
      <c r="BF982" s="198"/>
      <c r="BG982" s="198"/>
      <c r="BH982" s="198"/>
      <c r="BI982" s="27"/>
    </row>
    <row r="983" spans="1:66" s="321" customFormat="1" ht="31.5">
      <c r="A983" s="311" t="s">
        <v>46</v>
      </c>
      <c r="B983" s="324" t="s">
        <v>783</v>
      </c>
      <c r="C983" s="325" t="s">
        <v>637</v>
      </c>
      <c r="D983" s="325" t="s">
        <v>784</v>
      </c>
      <c r="E983" s="325" t="s">
        <v>524</v>
      </c>
      <c r="F983" s="293" t="s">
        <v>785</v>
      </c>
      <c r="G983" s="315">
        <f t="shared" ref="G983:G991" si="510">H983+I983+J983</f>
        <v>2700</v>
      </c>
      <c r="H983" s="317">
        <v>2700</v>
      </c>
      <c r="I983" s="317"/>
      <c r="J983" s="317"/>
      <c r="K983" s="317">
        <v>2700</v>
      </c>
      <c r="L983" s="317">
        <v>2700</v>
      </c>
      <c r="M983" s="985">
        <v>2685</v>
      </c>
      <c r="N983" s="317">
        <v>1185</v>
      </c>
      <c r="O983" s="315">
        <f t="shared" ref="O983:O992" si="511">P983+Q983+R983</f>
        <v>0</v>
      </c>
      <c r="P983" s="317"/>
      <c r="Q983" s="317"/>
      <c r="R983" s="317"/>
      <c r="S983" s="315">
        <f t="shared" si="491"/>
        <v>1100</v>
      </c>
      <c r="T983" s="317">
        <v>1100</v>
      </c>
      <c r="U983" s="317"/>
      <c r="V983" s="317"/>
      <c r="W983" s="315">
        <f t="shared" si="492"/>
        <v>0</v>
      </c>
      <c r="X983" s="317"/>
      <c r="Y983" s="317"/>
      <c r="Z983" s="317"/>
      <c r="AA983" s="315">
        <f t="shared" si="493"/>
        <v>950.66800000000001</v>
      </c>
      <c r="AB983" s="317">
        <v>950.66800000000001</v>
      </c>
      <c r="AC983" s="317"/>
      <c r="AD983" s="317"/>
      <c r="AE983" s="315">
        <f t="shared" si="494"/>
        <v>0</v>
      </c>
      <c r="AF983" s="318">
        <f>P983</f>
        <v>0</v>
      </c>
      <c r="AG983" s="317"/>
      <c r="AH983" s="317"/>
      <c r="AI983" s="315">
        <f t="shared" si="495"/>
        <v>1100</v>
      </c>
      <c r="AJ983" s="317">
        <f>T983</f>
        <v>1100</v>
      </c>
      <c r="AK983" s="317"/>
      <c r="AL983" s="317"/>
      <c r="AM983" s="315">
        <f t="shared" si="496"/>
        <v>2400</v>
      </c>
      <c r="AN983" s="317">
        <v>2400</v>
      </c>
      <c r="AO983" s="317"/>
      <c r="AP983" s="317"/>
      <c r="AQ983" s="315">
        <f t="shared" si="497"/>
        <v>300</v>
      </c>
      <c r="AR983" s="318">
        <f t="shared" ref="AR983:AR992" si="512">L983-AN983</f>
        <v>300</v>
      </c>
      <c r="AS983" s="317"/>
      <c r="AT983" s="317"/>
      <c r="AU983" s="317"/>
      <c r="AV983" s="315">
        <f t="shared" si="498"/>
        <v>300</v>
      </c>
      <c r="AW983" s="317">
        <f>AR983</f>
        <v>300</v>
      </c>
      <c r="AX983" s="317"/>
      <c r="AY983" s="317"/>
      <c r="AZ983" s="317"/>
      <c r="BA983" s="235"/>
      <c r="BB983" s="235"/>
      <c r="BC983" s="235"/>
      <c r="BD983" s="210">
        <f t="shared" ref="BD983:BD992" si="513">AW983</f>
        <v>300</v>
      </c>
      <c r="BE983" s="909">
        <f t="shared" si="477"/>
        <v>1300</v>
      </c>
      <c r="BF983" s="319">
        <v>2022</v>
      </c>
      <c r="BG983" s="319" t="s">
        <v>2324</v>
      </c>
      <c r="BH983" s="319" t="s">
        <v>2327</v>
      </c>
      <c r="BI983" s="320"/>
    </row>
    <row r="984" spans="1:66" s="321" customFormat="1" ht="60">
      <c r="A984" s="311" t="s">
        <v>48</v>
      </c>
      <c r="B984" s="324" t="s">
        <v>786</v>
      </c>
      <c r="C984" s="325" t="s">
        <v>647</v>
      </c>
      <c r="D984" s="325" t="s">
        <v>787</v>
      </c>
      <c r="E984" s="325" t="s">
        <v>524</v>
      </c>
      <c r="F984" s="293" t="s">
        <v>788</v>
      </c>
      <c r="G984" s="315">
        <f t="shared" si="510"/>
        <v>1600</v>
      </c>
      <c r="H984" s="317">
        <v>1600</v>
      </c>
      <c r="I984" s="317"/>
      <c r="J984" s="317"/>
      <c r="K984" s="317">
        <v>1600</v>
      </c>
      <c r="L984" s="317">
        <v>1600</v>
      </c>
      <c r="M984" s="985">
        <v>1570</v>
      </c>
      <c r="N984" s="317">
        <v>253</v>
      </c>
      <c r="O984" s="315">
        <f t="shared" si="511"/>
        <v>0</v>
      </c>
      <c r="P984" s="317"/>
      <c r="Q984" s="317"/>
      <c r="R984" s="317"/>
      <c r="S984" s="315">
        <f t="shared" si="491"/>
        <v>600</v>
      </c>
      <c r="T984" s="317">
        <v>600</v>
      </c>
      <c r="U984" s="317"/>
      <c r="V984" s="317"/>
      <c r="W984" s="315">
        <f t="shared" si="492"/>
        <v>0</v>
      </c>
      <c r="X984" s="317"/>
      <c r="Y984" s="317"/>
      <c r="Z984" s="317"/>
      <c r="AA984" s="315">
        <f t="shared" si="493"/>
        <v>533.91</v>
      </c>
      <c r="AB984" s="317">
        <v>533.91</v>
      </c>
      <c r="AC984" s="317"/>
      <c r="AD984" s="317"/>
      <c r="AE984" s="315">
        <f t="shared" si="494"/>
        <v>0</v>
      </c>
      <c r="AF984" s="318">
        <f t="shared" ref="AF984:AF999" si="514">P984</f>
        <v>0</v>
      </c>
      <c r="AG984" s="317"/>
      <c r="AH984" s="317"/>
      <c r="AI984" s="315">
        <f t="shared" si="495"/>
        <v>600</v>
      </c>
      <c r="AJ984" s="317">
        <f t="shared" ref="AJ984:AJ999" si="515">T984</f>
        <v>600</v>
      </c>
      <c r="AK984" s="317"/>
      <c r="AL984" s="317"/>
      <c r="AM984" s="315">
        <f t="shared" si="496"/>
        <v>1400</v>
      </c>
      <c r="AN984" s="317">
        <v>1400</v>
      </c>
      <c r="AO984" s="317"/>
      <c r="AP984" s="317"/>
      <c r="AQ984" s="315">
        <f t="shared" si="497"/>
        <v>200</v>
      </c>
      <c r="AR984" s="318">
        <f t="shared" si="512"/>
        <v>200</v>
      </c>
      <c r="AS984" s="317"/>
      <c r="AT984" s="317"/>
      <c r="AU984" s="317"/>
      <c r="AV984" s="315">
        <f t="shared" si="498"/>
        <v>200</v>
      </c>
      <c r="AW984" s="317">
        <f t="shared" ref="AW984:AW992" si="516">AR984</f>
        <v>200</v>
      </c>
      <c r="AX984" s="317"/>
      <c r="AY984" s="317"/>
      <c r="AZ984" s="317"/>
      <c r="BA984" s="235"/>
      <c r="BB984" s="235"/>
      <c r="BC984" s="235"/>
      <c r="BD984" s="210">
        <f t="shared" si="513"/>
        <v>200</v>
      </c>
      <c r="BE984" s="909">
        <f t="shared" si="477"/>
        <v>800</v>
      </c>
      <c r="BF984" s="319">
        <v>2022</v>
      </c>
      <c r="BG984" s="319" t="s">
        <v>2324</v>
      </c>
      <c r="BH984" s="319" t="s">
        <v>2327</v>
      </c>
      <c r="BI984" s="320"/>
    </row>
    <row r="985" spans="1:66" s="321" customFormat="1" ht="60">
      <c r="A985" s="311" t="s">
        <v>50</v>
      </c>
      <c r="B985" s="324" t="s">
        <v>789</v>
      </c>
      <c r="C985" s="325" t="s">
        <v>647</v>
      </c>
      <c r="D985" s="325" t="s">
        <v>787</v>
      </c>
      <c r="E985" s="325" t="s">
        <v>524</v>
      </c>
      <c r="F985" s="293" t="s">
        <v>790</v>
      </c>
      <c r="G985" s="315">
        <f t="shared" si="510"/>
        <v>1600</v>
      </c>
      <c r="H985" s="317">
        <v>1600</v>
      </c>
      <c r="I985" s="317"/>
      <c r="J985" s="317"/>
      <c r="K985" s="317">
        <v>1600</v>
      </c>
      <c r="L985" s="317">
        <v>1600</v>
      </c>
      <c r="M985" s="985">
        <v>1343.1089999999999</v>
      </c>
      <c r="N985" s="317">
        <v>413.10899999999992</v>
      </c>
      <c r="O985" s="315">
        <f t="shared" si="511"/>
        <v>0</v>
      </c>
      <c r="P985" s="317"/>
      <c r="Q985" s="317"/>
      <c r="R985" s="317"/>
      <c r="S985" s="315">
        <f t="shared" si="491"/>
        <v>600</v>
      </c>
      <c r="T985" s="317">
        <v>600</v>
      </c>
      <c r="U985" s="317"/>
      <c r="V985" s="317"/>
      <c r="W985" s="315">
        <f t="shared" si="492"/>
        <v>0</v>
      </c>
      <c r="X985" s="317"/>
      <c r="Y985" s="317"/>
      <c r="Z985" s="317"/>
      <c r="AA985" s="315">
        <f t="shared" si="493"/>
        <v>274.85000000000002</v>
      </c>
      <c r="AB985" s="317">
        <v>274.85000000000002</v>
      </c>
      <c r="AC985" s="317"/>
      <c r="AD985" s="317"/>
      <c r="AE985" s="315">
        <f t="shared" si="494"/>
        <v>0</v>
      </c>
      <c r="AF985" s="318">
        <f t="shared" si="514"/>
        <v>0</v>
      </c>
      <c r="AG985" s="317"/>
      <c r="AH985" s="317"/>
      <c r="AI985" s="315">
        <f t="shared" si="495"/>
        <v>600</v>
      </c>
      <c r="AJ985" s="317">
        <f t="shared" si="515"/>
        <v>600</v>
      </c>
      <c r="AK985" s="317"/>
      <c r="AL985" s="317"/>
      <c r="AM985" s="315">
        <f t="shared" si="496"/>
        <v>1400</v>
      </c>
      <c r="AN985" s="317">
        <v>1400</v>
      </c>
      <c r="AO985" s="317"/>
      <c r="AP985" s="317"/>
      <c r="AQ985" s="315">
        <f t="shared" si="497"/>
        <v>200</v>
      </c>
      <c r="AR985" s="318">
        <f t="shared" si="512"/>
        <v>200</v>
      </c>
      <c r="AS985" s="317"/>
      <c r="AT985" s="317"/>
      <c r="AU985" s="317"/>
      <c r="AV985" s="315">
        <f t="shared" si="498"/>
        <v>200</v>
      </c>
      <c r="AW985" s="317">
        <f t="shared" si="516"/>
        <v>200</v>
      </c>
      <c r="AX985" s="317"/>
      <c r="AY985" s="317"/>
      <c r="AZ985" s="317"/>
      <c r="BA985" s="235"/>
      <c r="BB985" s="235"/>
      <c r="BC985" s="235"/>
      <c r="BD985" s="210">
        <f t="shared" si="513"/>
        <v>200</v>
      </c>
      <c r="BE985" s="909">
        <f t="shared" si="477"/>
        <v>800</v>
      </c>
      <c r="BF985" s="319">
        <v>2022</v>
      </c>
      <c r="BG985" s="319" t="s">
        <v>2324</v>
      </c>
      <c r="BH985" s="319" t="s">
        <v>2327</v>
      </c>
      <c r="BI985" s="320"/>
    </row>
    <row r="986" spans="1:66" s="321" customFormat="1" ht="31.5">
      <c r="A986" s="311" t="s">
        <v>52</v>
      </c>
      <c r="B986" s="324" t="s">
        <v>791</v>
      </c>
      <c r="C986" s="325" t="s">
        <v>517</v>
      </c>
      <c r="D986" s="325" t="s">
        <v>792</v>
      </c>
      <c r="E986" s="325" t="s">
        <v>524</v>
      </c>
      <c r="F986" s="293" t="s">
        <v>793</v>
      </c>
      <c r="G986" s="315">
        <f t="shared" si="510"/>
        <v>13500</v>
      </c>
      <c r="H986" s="317">
        <v>13500</v>
      </c>
      <c r="I986" s="317"/>
      <c r="J986" s="317"/>
      <c r="K986" s="317">
        <v>13500</v>
      </c>
      <c r="L986" s="317">
        <v>13500</v>
      </c>
      <c r="M986" s="985">
        <v>7356</v>
      </c>
      <c r="N986" s="317">
        <v>4542</v>
      </c>
      <c r="O986" s="315">
        <f t="shared" si="511"/>
        <v>0</v>
      </c>
      <c r="P986" s="317"/>
      <c r="Q986" s="317"/>
      <c r="R986" s="317"/>
      <c r="S986" s="315">
        <f t="shared" si="491"/>
        <v>6000</v>
      </c>
      <c r="T986" s="317">
        <v>6000</v>
      </c>
      <c r="U986" s="317"/>
      <c r="V986" s="317"/>
      <c r="W986" s="315">
        <f t="shared" si="492"/>
        <v>0</v>
      </c>
      <c r="X986" s="317"/>
      <c r="Y986" s="317"/>
      <c r="Z986" s="317"/>
      <c r="AA986" s="315">
        <f t="shared" si="493"/>
        <v>3286.1170000000002</v>
      </c>
      <c r="AB986" s="317">
        <v>3286.1170000000002</v>
      </c>
      <c r="AC986" s="317"/>
      <c r="AD986" s="317"/>
      <c r="AE986" s="315">
        <f t="shared" si="494"/>
        <v>0</v>
      </c>
      <c r="AF986" s="318">
        <f t="shared" si="514"/>
        <v>0</v>
      </c>
      <c r="AG986" s="317"/>
      <c r="AH986" s="317"/>
      <c r="AI986" s="315">
        <f t="shared" si="495"/>
        <v>6000</v>
      </c>
      <c r="AJ986" s="317">
        <f t="shared" si="515"/>
        <v>6000</v>
      </c>
      <c r="AK986" s="317"/>
      <c r="AL986" s="317"/>
      <c r="AM986" s="315">
        <f t="shared" si="496"/>
        <v>10186</v>
      </c>
      <c r="AN986" s="317">
        <v>10186</v>
      </c>
      <c r="AO986" s="317"/>
      <c r="AP986" s="317"/>
      <c r="AQ986" s="315">
        <f t="shared" si="497"/>
        <v>3314</v>
      </c>
      <c r="AR986" s="318">
        <f t="shared" si="512"/>
        <v>3314</v>
      </c>
      <c r="AS986" s="317"/>
      <c r="AT986" s="317"/>
      <c r="AU986" s="317"/>
      <c r="AV986" s="315">
        <f t="shared" si="498"/>
        <v>3314</v>
      </c>
      <c r="AW986" s="317">
        <f t="shared" si="516"/>
        <v>3314</v>
      </c>
      <c r="AX986" s="317"/>
      <c r="AY986" s="317"/>
      <c r="AZ986" s="317"/>
      <c r="BA986" s="235"/>
      <c r="BB986" s="235"/>
      <c r="BC986" s="235"/>
      <c r="BD986" s="210">
        <f t="shared" si="513"/>
        <v>3314</v>
      </c>
      <c r="BE986" s="909">
        <f t="shared" si="477"/>
        <v>4186</v>
      </c>
      <c r="BF986" s="319">
        <v>2022</v>
      </c>
      <c r="BG986" s="319" t="s">
        <v>2324</v>
      </c>
      <c r="BH986" s="319" t="s">
        <v>2327</v>
      </c>
      <c r="BI986" s="320"/>
    </row>
    <row r="987" spans="1:66" s="321" customFormat="1" ht="47.25">
      <c r="A987" s="311" t="s">
        <v>54</v>
      </c>
      <c r="B987" s="324" t="s">
        <v>794</v>
      </c>
      <c r="C987" s="325" t="s">
        <v>442</v>
      </c>
      <c r="D987" s="325" t="s">
        <v>795</v>
      </c>
      <c r="E987" s="325" t="s">
        <v>524</v>
      </c>
      <c r="F987" s="293" t="s">
        <v>445</v>
      </c>
      <c r="G987" s="315">
        <f t="shared" si="510"/>
        <v>3000</v>
      </c>
      <c r="H987" s="317">
        <v>3000</v>
      </c>
      <c r="I987" s="317"/>
      <c r="J987" s="317"/>
      <c r="K987" s="317">
        <v>3000</v>
      </c>
      <c r="L987" s="317">
        <v>3000</v>
      </c>
      <c r="M987" s="985">
        <v>2368</v>
      </c>
      <c r="N987" s="317">
        <v>2137</v>
      </c>
      <c r="O987" s="315">
        <f t="shared" si="511"/>
        <v>0</v>
      </c>
      <c r="P987" s="317"/>
      <c r="Q987" s="317"/>
      <c r="R987" s="317"/>
      <c r="S987" s="315">
        <f t="shared" si="491"/>
        <v>1100</v>
      </c>
      <c r="T987" s="317">
        <v>1100</v>
      </c>
      <c r="U987" s="317"/>
      <c r="V987" s="317"/>
      <c r="W987" s="315">
        <f t="shared" si="492"/>
        <v>0</v>
      </c>
      <c r="X987" s="317"/>
      <c r="Y987" s="317"/>
      <c r="Z987" s="317"/>
      <c r="AA987" s="315">
        <f t="shared" si="493"/>
        <v>944.81600000000003</v>
      </c>
      <c r="AB987" s="317">
        <v>944.81600000000003</v>
      </c>
      <c r="AC987" s="317"/>
      <c r="AD987" s="317"/>
      <c r="AE987" s="315">
        <f t="shared" si="494"/>
        <v>0</v>
      </c>
      <c r="AF987" s="318">
        <f t="shared" si="514"/>
        <v>0</v>
      </c>
      <c r="AG987" s="317"/>
      <c r="AH987" s="317"/>
      <c r="AI987" s="315">
        <f t="shared" si="495"/>
        <v>1100</v>
      </c>
      <c r="AJ987" s="317">
        <f t="shared" si="515"/>
        <v>1100</v>
      </c>
      <c r="AK987" s="317"/>
      <c r="AL987" s="317"/>
      <c r="AM987" s="315">
        <f t="shared" si="496"/>
        <v>2600</v>
      </c>
      <c r="AN987" s="317">
        <v>2600</v>
      </c>
      <c r="AO987" s="317"/>
      <c r="AP987" s="317"/>
      <c r="AQ987" s="315">
        <f t="shared" si="497"/>
        <v>400</v>
      </c>
      <c r="AR987" s="318">
        <f t="shared" si="512"/>
        <v>400</v>
      </c>
      <c r="AS987" s="317"/>
      <c r="AT987" s="317"/>
      <c r="AU987" s="317"/>
      <c r="AV987" s="315">
        <f t="shared" si="498"/>
        <v>400</v>
      </c>
      <c r="AW987" s="317">
        <f t="shared" si="516"/>
        <v>400</v>
      </c>
      <c r="AX987" s="317"/>
      <c r="AY987" s="317"/>
      <c r="AZ987" s="317"/>
      <c r="BA987" s="235"/>
      <c r="BB987" s="235"/>
      <c r="BC987" s="235"/>
      <c r="BD987" s="210">
        <f t="shared" si="513"/>
        <v>400</v>
      </c>
      <c r="BE987" s="909">
        <f t="shared" si="477"/>
        <v>1500</v>
      </c>
      <c r="BF987" s="319">
        <v>2022</v>
      </c>
      <c r="BG987" s="319" t="s">
        <v>2324</v>
      </c>
      <c r="BH987" s="319" t="s">
        <v>2327</v>
      </c>
      <c r="BI987" s="320"/>
    </row>
    <row r="988" spans="1:66" s="321" customFormat="1" ht="31.5">
      <c r="A988" s="311" t="s">
        <v>56</v>
      </c>
      <c r="B988" s="324" t="s">
        <v>796</v>
      </c>
      <c r="C988" s="325" t="s">
        <v>473</v>
      </c>
      <c r="D988" s="325" t="s">
        <v>797</v>
      </c>
      <c r="E988" s="325" t="s">
        <v>524</v>
      </c>
      <c r="F988" s="293" t="s">
        <v>798</v>
      </c>
      <c r="G988" s="315">
        <f t="shared" si="510"/>
        <v>19542</v>
      </c>
      <c r="H988" s="317">
        <v>19542</v>
      </c>
      <c r="I988" s="317"/>
      <c r="J988" s="317"/>
      <c r="K988" s="317">
        <v>19542</v>
      </c>
      <c r="L988" s="317">
        <v>19542</v>
      </c>
      <c r="M988" s="985">
        <v>5999</v>
      </c>
      <c r="N988" s="317">
        <v>5109</v>
      </c>
      <c r="O988" s="315">
        <f t="shared" si="511"/>
        <v>0</v>
      </c>
      <c r="P988" s="317"/>
      <c r="Q988" s="317"/>
      <c r="R988" s="317"/>
      <c r="S988" s="315">
        <f t="shared" si="491"/>
        <v>8000</v>
      </c>
      <c r="T988" s="317">
        <v>8000</v>
      </c>
      <c r="U988" s="317"/>
      <c r="V988" s="317"/>
      <c r="W988" s="315">
        <f t="shared" si="492"/>
        <v>0</v>
      </c>
      <c r="X988" s="317"/>
      <c r="Y988" s="317"/>
      <c r="Z988" s="317"/>
      <c r="AA988" s="315">
        <f t="shared" si="493"/>
        <v>2109.913</v>
      </c>
      <c r="AB988" s="317">
        <v>2109.913</v>
      </c>
      <c r="AC988" s="317"/>
      <c r="AD988" s="317"/>
      <c r="AE988" s="315">
        <f t="shared" si="494"/>
        <v>0</v>
      </c>
      <c r="AF988" s="318">
        <f t="shared" si="514"/>
        <v>0</v>
      </c>
      <c r="AG988" s="317"/>
      <c r="AH988" s="317"/>
      <c r="AI988" s="315">
        <f t="shared" si="495"/>
        <v>8000</v>
      </c>
      <c r="AJ988" s="317">
        <f t="shared" si="515"/>
        <v>8000</v>
      </c>
      <c r="AK988" s="317"/>
      <c r="AL988" s="317"/>
      <c r="AM988" s="315">
        <f t="shared" si="496"/>
        <v>13000</v>
      </c>
      <c r="AN988" s="317">
        <v>13000</v>
      </c>
      <c r="AO988" s="317"/>
      <c r="AP988" s="317"/>
      <c r="AQ988" s="315">
        <f t="shared" si="497"/>
        <v>6542</v>
      </c>
      <c r="AR988" s="318">
        <f t="shared" si="512"/>
        <v>6542</v>
      </c>
      <c r="AS988" s="317"/>
      <c r="AT988" s="317"/>
      <c r="AU988" s="317"/>
      <c r="AV988" s="315">
        <f t="shared" si="498"/>
        <v>6542</v>
      </c>
      <c r="AW988" s="317">
        <f t="shared" si="516"/>
        <v>6542</v>
      </c>
      <c r="AX988" s="317"/>
      <c r="AY988" s="317"/>
      <c r="AZ988" s="317"/>
      <c r="BA988" s="235"/>
      <c r="BB988" s="235"/>
      <c r="BC988" s="235"/>
      <c r="BD988" s="210">
        <f t="shared" si="513"/>
        <v>6542</v>
      </c>
      <c r="BE988" s="909">
        <f t="shared" si="477"/>
        <v>5000</v>
      </c>
      <c r="BF988" s="319">
        <v>2022</v>
      </c>
      <c r="BG988" s="319" t="s">
        <v>2324</v>
      </c>
      <c r="BH988" s="319" t="s">
        <v>2327</v>
      </c>
      <c r="BI988" s="320"/>
    </row>
    <row r="989" spans="1:66" s="321" customFormat="1" ht="47.25">
      <c r="A989" s="311" t="s">
        <v>58</v>
      </c>
      <c r="B989" s="324" t="s">
        <v>799</v>
      </c>
      <c r="C989" s="325" t="s">
        <v>473</v>
      </c>
      <c r="D989" s="325" t="s">
        <v>800</v>
      </c>
      <c r="E989" s="325" t="s">
        <v>524</v>
      </c>
      <c r="F989" s="293" t="s">
        <v>801</v>
      </c>
      <c r="G989" s="315">
        <f t="shared" si="510"/>
        <v>960</v>
      </c>
      <c r="H989" s="317">
        <v>960</v>
      </c>
      <c r="I989" s="317"/>
      <c r="J989" s="317"/>
      <c r="K989" s="317">
        <v>960</v>
      </c>
      <c r="L989" s="317">
        <v>960</v>
      </c>
      <c r="M989" s="985">
        <v>574</v>
      </c>
      <c r="N989" s="317">
        <v>286</v>
      </c>
      <c r="O989" s="315">
        <f t="shared" si="511"/>
        <v>0</v>
      </c>
      <c r="P989" s="317"/>
      <c r="Q989" s="317"/>
      <c r="R989" s="317"/>
      <c r="S989" s="315">
        <f t="shared" si="491"/>
        <v>400</v>
      </c>
      <c r="T989" s="317">
        <v>400</v>
      </c>
      <c r="U989" s="317"/>
      <c r="V989" s="317"/>
      <c r="W989" s="315">
        <f t="shared" si="492"/>
        <v>0</v>
      </c>
      <c r="X989" s="317"/>
      <c r="Y989" s="317"/>
      <c r="Z989" s="317"/>
      <c r="AA989" s="315">
        <f t="shared" si="493"/>
        <v>400</v>
      </c>
      <c r="AB989" s="317">
        <v>400</v>
      </c>
      <c r="AC989" s="317"/>
      <c r="AD989" s="317"/>
      <c r="AE989" s="315">
        <f t="shared" si="494"/>
        <v>0</v>
      </c>
      <c r="AF989" s="318">
        <f t="shared" si="514"/>
        <v>0</v>
      </c>
      <c r="AG989" s="317"/>
      <c r="AH989" s="317"/>
      <c r="AI989" s="315">
        <f t="shared" si="495"/>
        <v>400</v>
      </c>
      <c r="AJ989" s="317">
        <f t="shared" si="515"/>
        <v>400</v>
      </c>
      <c r="AK989" s="317"/>
      <c r="AL989" s="317"/>
      <c r="AM989" s="315">
        <f t="shared" si="496"/>
        <v>880</v>
      </c>
      <c r="AN989" s="317">
        <v>880</v>
      </c>
      <c r="AO989" s="317"/>
      <c r="AP989" s="317"/>
      <c r="AQ989" s="315">
        <f t="shared" si="497"/>
        <v>80</v>
      </c>
      <c r="AR989" s="318">
        <f t="shared" si="512"/>
        <v>80</v>
      </c>
      <c r="AS989" s="317"/>
      <c r="AT989" s="317"/>
      <c r="AU989" s="317"/>
      <c r="AV989" s="315">
        <f t="shared" si="498"/>
        <v>80</v>
      </c>
      <c r="AW989" s="317">
        <f t="shared" si="516"/>
        <v>80</v>
      </c>
      <c r="AX989" s="317"/>
      <c r="AY989" s="317"/>
      <c r="AZ989" s="317"/>
      <c r="BA989" s="235"/>
      <c r="BB989" s="235"/>
      <c r="BC989" s="235"/>
      <c r="BD989" s="210">
        <f t="shared" si="513"/>
        <v>80</v>
      </c>
      <c r="BE989" s="909">
        <f t="shared" si="477"/>
        <v>480</v>
      </c>
      <c r="BF989" s="319">
        <v>2022</v>
      </c>
      <c r="BG989" s="319" t="s">
        <v>2324</v>
      </c>
      <c r="BH989" s="319" t="s">
        <v>2327</v>
      </c>
      <c r="BI989" s="320"/>
    </row>
    <row r="990" spans="1:66" s="321" customFormat="1" ht="47.25">
      <c r="A990" s="311" t="s">
        <v>60</v>
      </c>
      <c r="B990" s="324" t="s">
        <v>802</v>
      </c>
      <c r="C990" s="325" t="s">
        <v>473</v>
      </c>
      <c r="D990" s="325" t="s">
        <v>803</v>
      </c>
      <c r="E990" s="325" t="s">
        <v>524</v>
      </c>
      <c r="F990" s="293" t="s">
        <v>804</v>
      </c>
      <c r="G990" s="315">
        <f t="shared" si="510"/>
        <v>702</v>
      </c>
      <c r="H990" s="317">
        <v>702</v>
      </c>
      <c r="I990" s="317"/>
      <c r="J990" s="317"/>
      <c r="K990" s="317">
        <v>702</v>
      </c>
      <c r="L990" s="317">
        <v>702</v>
      </c>
      <c r="M990" s="985">
        <v>501</v>
      </c>
      <c r="N990" s="317">
        <v>290</v>
      </c>
      <c r="O990" s="315">
        <f t="shared" si="511"/>
        <v>0.10500000000001819</v>
      </c>
      <c r="P990" s="317">
        <v>0.10500000000001819</v>
      </c>
      <c r="Q990" s="317"/>
      <c r="R990" s="317"/>
      <c r="S990" s="315">
        <f t="shared" si="491"/>
        <v>300</v>
      </c>
      <c r="T990" s="317">
        <v>300</v>
      </c>
      <c r="U990" s="317"/>
      <c r="V990" s="317"/>
      <c r="W990" s="315">
        <f t="shared" si="492"/>
        <v>0</v>
      </c>
      <c r="X990" s="317"/>
      <c r="Y990" s="317"/>
      <c r="Z990" s="317"/>
      <c r="AA990" s="315">
        <f t="shared" si="493"/>
        <v>299.19</v>
      </c>
      <c r="AB990" s="317">
        <v>299.19</v>
      </c>
      <c r="AC990" s="317"/>
      <c r="AD990" s="317"/>
      <c r="AE990" s="315">
        <f t="shared" si="494"/>
        <v>0.10500000000001819</v>
      </c>
      <c r="AF990" s="318">
        <f t="shared" si="514"/>
        <v>0.10500000000001819</v>
      </c>
      <c r="AG990" s="317"/>
      <c r="AH990" s="317"/>
      <c r="AI990" s="315">
        <f t="shared" si="495"/>
        <v>300</v>
      </c>
      <c r="AJ990" s="317">
        <f t="shared" si="515"/>
        <v>300</v>
      </c>
      <c r="AK990" s="317"/>
      <c r="AL990" s="317"/>
      <c r="AM990" s="315">
        <f t="shared" si="496"/>
        <v>650</v>
      </c>
      <c r="AN990" s="317">
        <v>650</v>
      </c>
      <c r="AO990" s="317"/>
      <c r="AP990" s="317"/>
      <c r="AQ990" s="315">
        <f t="shared" si="497"/>
        <v>52</v>
      </c>
      <c r="AR990" s="318">
        <f t="shared" si="512"/>
        <v>52</v>
      </c>
      <c r="AS990" s="317"/>
      <c r="AT990" s="317"/>
      <c r="AU990" s="317"/>
      <c r="AV990" s="315">
        <f t="shared" si="498"/>
        <v>52</v>
      </c>
      <c r="AW990" s="317">
        <f t="shared" si="516"/>
        <v>52</v>
      </c>
      <c r="AX990" s="317"/>
      <c r="AY990" s="317"/>
      <c r="AZ990" s="317"/>
      <c r="BA990" s="235"/>
      <c r="BB990" s="235"/>
      <c r="BC990" s="235"/>
      <c r="BD990" s="210">
        <f t="shared" si="513"/>
        <v>52</v>
      </c>
      <c r="BE990" s="909">
        <f t="shared" si="477"/>
        <v>350</v>
      </c>
      <c r="BF990" s="319">
        <v>2022</v>
      </c>
      <c r="BG990" s="319" t="s">
        <v>2324</v>
      </c>
      <c r="BH990" s="319" t="s">
        <v>2327</v>
      </c>
      <c r="BI990" s="320"/>
    </row>
    <row r="991" spans="1:66" s="321" customFormat="1" ht="31.5">
      <c r="A991" s="311" t="s">
        <v>164</v>
      </c>
      <c r="B991" s="324" t="s">
        <v>805</v>
      </c>
      <c r="C991" s="325" t="s">
        <v>755</v>
      </c>
      <c r="D991" s="325" t="s">
        <v>800</v>
      </c>
      <c r="E991" s="325" t="s">
        <v>524</v>
      </c>
      <c r="F991" s="293" t="s">
        <v>806</v>
      </c>
      <c r="G991" s="315">
        <f t="shared" si="510"/>
        <v>1120</v>
      </c>
      <c r="H991" s="317">
        <v>1120</v>
      </c>
      <c r="I991" s="317"/>
      <c r="J991" s="317"/>
      <c r="K991" s="317">
        <v>1120</v>
      </c>
      <c r="L991" s="317">
        <v>1120</v>
      </c>
      <c r="M991" s="985">
        <v>696</v>
      </c>
      <c r="N991" s="317">
        <v>360</v>
      </c>
      <c r="O991" s="315">
        <f t="shared" si="511"/>
        <v>75</v>
      </c>
      <c r="P991" s="317">
        <v>75</v>
      </c>
      <c r="Q991" s="317"/>
      <c r="R991" s="317"/>
      <c r="S991" s="315">
        <f t="shared" si="491"/>
        <v>500</v>
      </c>
      <c r="T991" s="317">
        <v>500</v>
      </c>
      <c r="U991" s="317"/>
      <c r="V991" s="317"/>
      <c r="W991" s="315">
        <f t="shared" si="492"/>
        <v>0</v>
      </c>
      <c r="X991" s="317"/>
      <c r="Y991" s="317"/>
      <c r="Z991" s="317"/>
      <c r="AA991" s="315">
        <f t="shared" si="493"/>
        <v>500</v>
      </c>
      <c r="AB991" s="317">
        <v>500</v>
      </c>
      <c r="AC991" s="317"/>
      <c r="AD991" s="317"/>
      <c r="AE991" s="315">
        <f t="shared" si="494"/>
        <v>75</v>
      </c>
      <c r="AF991" s="318">
        <f t="shared" si="514"/>
        <v>75</v>
      </c>
      <c r="AG991" s="317"/>
      <c r="AH991" s="317"/>
      <c r="AI991" s="315">
        <f t="shared" si="495"/>
        <v>500</v>
      </c>
      <c r="AJ991" s="317">
        <f t="shared" si="515"/>
        <v>500</v>
      </c>
      <c r="AK991" s="317"/>
      <c r="AL991" s="317"/>
      <c r="AM991" s="315">
        <f t="shared" si="496"/>
        <v>1050</v>
      </c>
      <c r="AN991" s="317">
        <v>1050</v>
      </c>
      <c r="AO991" s="317"/>
      <c r="AP991" s="317"/>
      <c r="AQ991" s="315">
        <f t="shared" si="497"/>
        <v>70</v>
      </c>
      <c r="AR991" s="318">
        <f t="shared" si="512"/>
        <v>70</v>
      </c>
      <c r="AS991" s="317"/>
      <c r="AT991" s="317"/>
      <c r="AU991" s="317"/>
      <c r="AV991" s="315">
        <f t="shared" si="498"/>
        <v>70</v>
      </c>
      <c r="AW991" s="317">
        <f t="shared" si="516"/>
        <v>70</v>
      </c>
      <c r="AX991" s="317"/>
      <c r="AY991" s="317"/>
      <c r="AZ991" s="317"/>
      <c r="BA991" s="235"/>
      <c r="BB991" s="235"/>
      <c r="BC991" s="235"/>
      <c r="BD991" s="210">
        <f t="shared" si="513"/>
        <v>70</v>
      </c>
      <c r="BE991" s="909">
        <f t="shared" si="477"/>
        <v>550</v>
      </c>
      <c r="BF991" s="319">
        <v>2022</v>
      </c>
      <c r="BG991" s="319" t="s">
        <v>2324</v>
      </c>
      <c r="BH991" s="319" t="s">
        <v>2327</v>
      </c>
      <c r="BI991" s="320"/>
    </row>
    <row r="992" spans="1:66" s="321" customFormat="1" ht="47.25">
      <c r="A992" s="311" t="s">
        <v>169</v>
      </c>
      <c r="B992" s="324" t="s">
        <v>807</v>
      </c>
      <c r="C992" s="325" t="s">
        <v>447</v>
      </c>
      <c r="D992" s="325" t="s">
        <v>808</v>
      </c>
      <c r="E992" s="325" t="s">
        <v>524</v>
      </c>
      <c r="F992" s="293" t="s">
        <v>809</v>
      </c>
      <c r="G992" s="315">
        <f>H992+I992+J992</f>
        <v>2280</v>
      </c>
      <c r="H992" s="317">
        <v>2280</v>
      </c>
      <c r="I992" s="317"/>
      <c r="J992" s="317"/>
      <c r="K992" s="317">
        <v>2280</v>
      </c>
      <c r="L992" s="317">
        <v>2280</v>
      </c>
      <c r="M992" s="985">
        <v>1640</v>
      </c>
      <c r="N992" s="317">
        <v>500</v>
      </c>
      <c r="O992" s="315">
        <f t="shared" si="511"/>
        <v>34.613000000000056</v>
      </c>
      <c r="P992" s="318">
        <v>34.613000000000056</v>
      </c>
      <c r="Q992" s="317"/>
      <c r="R992" s="317"/>
      <c r="S992" s="315">
        <f t="shared" si="491"/>
        <v>952</v>
      </c>
      <c r="T992" s="317">
        <v>952</v>
      </c>
      <c r="U992" s="317"/>
      <c r="V992" s="317"/>
      <c r="W992" s="315">
        <f t="shared" si="492"/>
        <v>34.613</v>
      </c>
      <c r="X992" s="317">
        <v>34.613</v>
      </c>
      <c r="Y992" s="317"/>
      <c r="Z992" s="317"/>
      <c r="AA992" s="315">
        <f t="shared" si="493"/>
        <v>911.38699999999994</v>
      </c>
      <c r="AB992" s="317">
        <v>911.38699999999994</v>
      </c>
      <c r="AC992" s="317"/>
      <c r="AD992" s="317"/>
      <c r="AE992" s="315">
        <f t="shared" si="494"/>
        <v>34.613000000000056</v>
      </c>
      <c r="AF992" s="318">
        <f t="shared" si="514"/>
        <v>34.613000000000056</v>
      </c>
      <c r="AG992" s="317"/>
      <c r="AH992" s="317"/>
      <c r="AI992" s="315">
        <f t="shared" si="495"/>
        <v>952</v>
      </c>
      <c r="AJ992" s="317">
        <f t="shared" si="515"/>
        <v>952</v>
      </c>
      <c r="AK992" s="317"/>
      <c r="AL992" s="317"/>
      <c r="AM992" s="315">
        <f t="shared" si="496"/>
        <v>2052</v>
      </c>
      <c r="AN992" s="317">
        <v>2052</v>
      </c>
      <c r="AO992" s="317"/>
      <c r="AP992" s="317"/>
      <c r="AQ992" s="315">
        <f t="shared" si="497"/>
        <v>228</v>
      </c>
      <c r="AR992" s="318">
        <f t="shared" si="512"/>
        <v>228</v>
      </c>
      <c r="AS992" s="317"/>
      <c r="AT992" s="317"/>
      <c r="AU992" s="317"/>
      <c r="AV992" s="315">
        <f t="shared" si="498"/>
        <v>228</v>
      </c>
      <c r="AW992" s="317">
        <f t="shared" si="516"/>
        <v>228</v>
      </c>
      <c r="AX992" s="317"/>
      <c r="AY992" s="317"/>
      <c r="AZ992" s="317"/>
      <c r="BA992" s="235"/>
      <c r="BB992" s="235"/>
      <c r="BC992" s="235"/>
      <c r="BD992" s="210">
        <f t="shared" si="513"/>
        <v>228</v>
      </c>
      <c r="BE992" s="909">
        <f t="shared" si="477"/>
        <v>1100</v>
      </c>
      <c r="BF992" s="319">
        <v>2022</v>
      </c>
      <c r="BG992" s="319" t="s">
        <v>2324</v>
      </c>
      <c r="BH992" s="319" t="s">
        <v>2327</v>
      </c>
      <c r="BI992" s="320"/>
    </row>
    <row r="993" spans="1:61" s="552" customFormat="1" ht="47.25" hidden="1">
      <c r="A993" s="543" t="s">
        <v>46</v>
      </c>
      <c r="B993" s="632" t="s">
        <v>810</v>
      </c>
      <c r="C993" s="603" t="s">
        <v>442</v>
      </c>
      <c r="D993" s="603" t="s">
        <v>811</v>
      </c>
      <c r="E993" s="603" t="s">
        <v>598</v>
      </c>
      <c r="F993" s="633" t="s">
        <v>812</v>
      </c>
      <c r="G993" s="547">
        <f>H993+I993+J993</f>
        <v>6560</v>
      </c>
      <c r="H993" s="548">
        <v>6560</v>
      </c>
      <c r="I993" s="548"/>
      <c r="J993" s="548"/>
      <c r="K993" s="548">
        <v>6560</v>
      </c>
      <c r="L993" s="548">
        <v>6560</v>
      </c>
      <c r="M993" s="986">
        <v>4000</v>
      </c>
      <c r="N993" s="548">
        <v>4000</v>
      </c>
      <c r="O993" s="547">
        <f t="shared" ref="O993" si="517">P993+Q993+R993</f>
        <v>0</v>
      </c>
      <c r="P993" s="548"/>
      <c r="Q993" s="548"/>
      <c r="R993" s="548"/>
      <c r="S993" s="547">
        <f t="shared" si="491"/>
        <v>3000</v>
      </c>
      <c r="T993" s="548">
        <v>3000</v>
      </c>
      <c r="U993" s="548"/>
      <c r="V993" s="548"/>
      <c r="W993" s="547">
        <f t="shared" si="492"/>
        <v>0</v>
      </c>
      <c r="X993" s="548"/>
      <c r="Y993" s="548"/>
      <c r="Z993" s="548"/>
      <c r="AA993" s="547">
        <f t="shared" si="493"/>
        <v>3000</v>
      </c>
      <c r="AB993" s="548">
        <v>3000</v>
      </c>
      <c r="AC993" s="548"/>
      <c r="AD993" s="548"/>
      <c r="AE993" s="547">
        <f t="shared" si="494"/>
        <v>0</v>
      </c>
      <c r="AF993" s="550">
        <f t="shared" si="514"/>
        <v>0</v>
      </c>
      <c r="AG993" s="548"/>
      <c r="AH993" s="548"/>
      <c r="AI993" s="547">
        <f t="shared" si="495"/>
        <v>3000</v>
      </c>
      <c r="AJ993" s="548">
        <f t="shared" si="515"/>
        <v>3000</v>
      </c>
      <c r="AK993" s="548"/>
      <c r="AL993" s="548"/>
      <c r="AM993" s="547">
        <f t="shared" si="496"/>
        <v>3000</v>
      </c>
      <c r="AN993" s="548">
        <v>3000</v>
      </c>
      <c r="AO993" s="548"/>
      <c r="AP993" s="548"/>
      <c r="AQ993" s="547">
        <f t="shared" si="497"/>
        <v>3560</v>
      </c>
      <c r="AR993" s="550">
        <f t="shared" ref="AR993" si="518">L993-AN993</f>
        <v>3560</v>
      </c>
      <c r="AS993" s="548"/>
      <c r="AT993" s="548"/>
      <c r="AU993" s="548"/>
      <c r="AV993" s="547">
        <f t="shared" si="498"/>
        <v>2904</v>
      </c>
      <c r="AW993" s="548">
        <f>G993*90%-AM993</f>
        <v>2904</v>
      </c>
      <c r="AX993" s="548"/>
      <c r="AY993" s="548"/>
      <c r="AZ993" s="548"/>
      <c r="BA993" s="510"/>
      <c r="BB993" s="510"/>
      <c r="BC993" s="510"/>
      <c r="BD993" s="510"/>
      <c r="BE993" s="910">
        <f t="shared" si="477"/>
        <v>0</v>
      </c>
      <c r="BF993" s="527">
        <v>2023</v>
      </c>
      <c r="BG993" s="527" t="s">
        <v>2322</v>
      </c>
      <c r="BH993" s="527" t="s">
        <v>2327</v>
      </c>
      <c r="BI993" s="551"/>
    </row>
    <row r="994" spans="1:61" s="58" customFormat="1" ht="31.5" hidden="1">
      <c r="A994" s="80" t="s">
        <v>46</v>
      </c>
      <c r="B994" s="131" t="s">
        <v>813</v>
      </c>
      <c r="C994" s="84" t="s">
        <v>447</v>
      </c>
      <c r="D994" s="87"/>
      <c r="E994" s="87" t="s">
        <v>521</v>
      </c>
      <c r="F994" s="815"/>
      <c r="G994" s="96">
        <v>5500</v>
      </c>
      <c r="H994" s="96">
        <v>5300</v>
      </c>
      <c r="I994" s="96"/>
      <c r="J994" s="96"/>
      <c r="K994" s="96">
        <v>5500</v>
      </c>
      <c r="L994" s="96">
        <v>5300</v>
      </c>
      <c r="M994" s="987"/>
      <c r="N994" s="96"/>
      <c r="O994" s="125">
        <f t="shared" ref="O994:O999" si="519">P994+Q994+R994</f>
        <v>0</v>
      </c>
      <c r="P994" s="96"/>
      <c r="Q994" s="96"/>
      <c r="R994" s="96"/>
      <c r="S994" s="125">
        <f t="shared" si="491"/>
        <v>0</v>
      </c>
      <c r="T994" s="96"/>
      <c r="U994" s="96"/>
      <c r="V994" s="96"/>
      <c r="W994" s="125">
        <f t="shared" si="492"/>
        <v>0</v>
      </c>
      <c r="X994" s="96"/>
      <c r="Y994" s="96"/>
      <c r="Z994" s="96"/>
      <c r="AA994" s="125">
        <f t="shared" si="493"/>
        <v>0</v>
      </c>
      <c r="AB994" s="96"/>
      <c r="AC994" s="96"/>
      <c r="AD994" s="96"/>
      <c r="AE994" s="125">
        <f t="shared" si="494"/>
        <v>0</v>
      </c>
      <c r="AF994" s="97">
        <f t="shared" si="514"/>
        <v>0</v>
      </c>
      <c r="AG994" s="96"/>
      <c r="AH994" s="96"/>
      <c r="AI994" s="125">
        <f t="shared" si="495"/>
        <v>0</v>
      </c>
      <c r="AJ994" s="97">
        <f t="shared" si="515"/>
        <v>0</v>
      </c>
      <c r="AK994" s="96"/>
      <c r="AL994" s="96"/>
      <c r="AM994" s="125">
        <f t="shared" si="496"/>
        <v>0</v>
      </c>
      <c r="AN994" s="96"/>
      <c r="AO994" s="96"/>
      <c r="AP994" s="96"/>
      <c r="AQ994" s="125">
        <f t="shared" si="497"/>
        <v>0</v>
      </c>
      <c r="AR994" s="96"/>
      <c r="AS994" s="96"/>
      <c r="AT994" s="96"/>
      <c r="AU994" s="96"/>
      <c r="AV994" s="125">
        <f t="shared" si="498"/>
        <v>2750</v>
      </c>
      <c r="AW994" s="96">
        <f>G994*50%</f>
        <v>2750</v>
      </c>
      <c r="AX994" s="96"/>
      <c r="AY994" s="96"/>
      <c r="AZ994" s="96"/>
      <c r="BA994" s="192"/>
      <c r="BB994" s="192"/>
      <c r="BC994" s="192"/>
      <c r="BD994" s="192"/>
      <c r="BE994" s="911">
        <f t="shared" si="477"/>
        <v>0</v>
      </c>
      <c r="BF994" s="197">
        <v>2024</v>
      </c>
      <c r="BG994" s="197" t="s">
        <v>2323</v>
      </c>
      <c r="BH994" s="197" t="s">
        <v>2327</v>
      </c>
      <c r="BI994" s="55"/>
    </row>
    <row r="995" spans="1:61" s="58" customFormat="1" ht="31.5" hidden="1">
      <c r="A995" s="80" t="s">
        <v>48</v>
      </c>
      <c r="B995" s="131" t="s">
        <v>814</v>
      </c>
      <c r="C995" s="84" t="s">
        <v>684</v>
      </c>
      <c r="D995" s="87"/>
      <c r="E995" s="87" t="s">
        <v>521</v>
      </c>
      <c r="F995" s="815"/>
      <c r="G995" s="96">
        <v>2200</v>
      </c>
      <c r="H995" s="96">
        <v>2100</v>
      </c>
      <c r="I995" s="96"/>
      <c r="J995" s="96"/>
      <c r="K995" s="96">
        <v>2200</v>
      </c>
      <c r="L995" s="96">
        <v>2100</v>
      </c>
      <c r="M995" s="987"/>
      <c r="N995" s="96"/>
      <c r="O995" s="125">
        <f t="shared" si="519"/>
        <v>0</v>
      </c>
      <c r="P995" s="96"/>
      <c r="Q995" s="96"/>
      <c r="R995" s="96"/>
      <c r="S995" s="125">
        <f t="shared" si="491"/>
        <v>0</v>
      </c>
      <c r="T995" s="96"/>
      <c r="U995" s="96"/>
      <c r="V995" s="96"/>
      <c r="W995" s="125">
        <f t="shared" si="492"/>
        <v>0</v>
      </c>
      <c r="X995" s="96"/>
      <c r="Y995" s="96"/>
      <c r="Z995" s="96"/>
      <c r="AA995" s="125">
        <f t="shared" si="493"/>
        <v>0</v>
      </c>
      <c r="AB995" s="96"/>
      <c r="AC995" s="96"/>
      <c r="AD995" s="96"/>
      <c r="AE995" s="125">
        <f t="shared" si="494"/>
        <v>0</v>
      </c>
      <c r="AF995" s="97">
        <f t="shared" si="514"/>
        <v>0</v>
      </c>
      <c r="AG995" s="96"/>
      <c r="AH995" s="96"/>
      <c r="AI995" s="125">
        <f t="shared" si="495"/>
        <v>0</v>
      </c>
      <c r="AJ995" s="97">
        <f t="shared" si="515"/>
        <v>0</v>
      </c>
      <c r="AK995" s="96"/>
      <c r="AL995" s="96"/>
      <c r="AM995" s="125">
        <f t="shared" si="496"/>
        <v>0</v>
      </c>
      <c r="AN995" s="96"/>
      <c r="AO995" s="96"/>
      <c r="AP995" s="96"/>
      <c r="AQ995" s="125">
        <f t="shared" si="497"/>
        <v>0</v>
      </c>
      <c r="AR995" s="96"/>
      <c r="AS995" s="96"/>
      <c r="AT995" s="96"/>
      <c r="AU995" s="96"/>
      <c r="AV995" s="125">
        <f t="shared" si="498"/>
        <v>1100</v>
      </c>
      <c r="AW995" s="96">
        <f t="shared" ref="AW995:AW999" si="520">G995*50%</f>
        <v>1100</v>
      </c>
      <c r="AX995" s="96"/>
      <c r="AY995" s="96"/>
      <c r="AZ995" s="96"/>
      <c r="BA995" s="192"/>
      <c r="BB995" s="192"/>
      <c r="BC995" s="192"/>
      <c r="BD995" s="192"/>
      <c r="BE995" s="911">
        <f t="shared" si="477"/>
        <v>0</v>
      </c>
      <c r="BF995" s="197">
        <v>2024</v>
      </c>
      <c r="BG995" s="197" t="s">
        <v>2323</v>
      </c>
      <c r="BH995" s="197" t="s">
        <v>2327</v>
      </c>
      <c r="BI995" s="55"/>
    </row>
    <row r="996" spans="1:61" s="58" customFormat="1" ht="31.5" hidden="1">
      <c r="A996" s="80" t="s">
        <v>50</v>
      </c>
      <c r="B996" s="131" t="s">
        <v>815</v>
      </c>
      <c r="C996" s="84" t="s">
        <v>473</v>
      </c>
      <c r="D996" s="87"/>
      <c r="E996" s="87" t="s">
        <v>521</v>
      </c>
      <c r="F996" s="815"/>
      <c r="G996" s="96">
        <v>4100</v>
      </c>
      <c r="H996" s="96">
        <v>3000</v>
      </c>
      <c r="I996" s="96"/>
      <c r="J996" s="96"/>
      <c r="K996" s="96">
        <v>4100</v>
      </c>
      <c r="L996" s="96">
        <v>3000</v>
      </c>
      <c r="M996" s="987"/>
      <c r="N996" s="96"/>
      <c r="O996" s="125">
        <f t="shared" si="519"/>
        <v>0</v>
      </c>
      <c r="P996" s="96"/>
      <c r="Q996" s="96"/>
      <c r="R996" s="96"/>
      <c r="S996" s="125">
        <f t="shared" si="491"/>
        <v>0</v>
      </c>
      <c r="T996" s="96"/>
      <c r="U996" s="96"/>
      <c r="V996" s="96"/>
      <c r="W996" s="125">
        <f t="shared" si="492"/>
        <v>0</v>
      </c>
      <c r="X996" s="96"/>
      <c r="Y996" s="96"/>
      <c r="Z996" s="96"/>
      <c r="AA996" s="125">
        <f t="shared" si="493"/>
        <v>0</v>
      </c>
      <c r="AB996" s="96"/>
      <c r="AC996" s="96"/>
      <c r="AD996" s="96"/>
      <c r="AE996" s="125">
        <f t="shared" si="494"/>
        <v>0</v>
      </c>
      <c r="AF996" s="97">
        <f t="shared" si="514"/>
        <v>0</v>
      </c>
      <c r="AG996" s="96"/>
      <c r="AH996" s="96"/>
      <c r="AI996" s="125">
        <f t="shared" si="495"/>
        <v>0</v>
      </c>
      <c r="AJ996" s="97">
        <f t="shared" si="515"/>
        <v>0</v>
      </c>
      <c r="AK996" s="96"/>
      <c r="AL996" s="96"/>
      <c r="AM996" s="125">
        <f t="shared" si="496"/>
        <v>0</v>
      </c>
      <c r="AN996" s="96"/>
      <c r="AO996" s="96"/>
      <c r="AP996" s="96"/>
      <c r="AQ996" s="125">
        <f t="shared" si="497"/>
        <v>0</v>
      </c>
      <c r="AR996" s="96"/>
      <c r="AS996" s="96"/>
      <c r="AT996" s="96"/>
      <c r="AU996" s="96"/>
      <c r="AV996" s="125">
        <f t="shared" si="498"/>
        <v>2050</v>
      </c>
      <c r="AW996" s="96">
        <f t="shared" si="520"/>
        <v>2050</v>
      </c>
      <c r="AX996" s="96"/>
      <c r="AY996" s="96"/>
      <c r="AZ996" s="96"/>
      <c r="BA996" s="192"/>
      <c r="BB996" s="192"/>
      <c r="BC996" s="192"/>
      <c r="BD996" s="192"/>
      <c r="BE996" s="911">
        <f t="shared" ref="BE996:BE1000" si="521">AM996-S996</f>
        <v>0</v>
      </c>
      <c r="BF996" s="197">
        <v>2024</v>
      </c>
      <c r="BG996" s="197" t="s">
        <v>2323</v>
      </c>
      <c r="BH996" s="197" t="s">
        <v>2327</v>
      </c>
      <c r="BI996" s="55"/>
    </row>
    <row r="997" spans="1:61" s="58" customFormat="1" ht="31.5" hidden="1">
      <c r="A997" s="80" t="s">
        <v>52</v>
      </c>
      <c r="B997" s="131" t="s">
        <v>816</v>
      </c>
      <c r="C997" s="84" t="s">
        <v>473</v>
      </c>
      <c r="D997" s="87"/>
      <c r="E997" s="87" t="s">
        <v>521</v>
      </c>
      <c r="F997" s="815"/>
      <c r="G997" s="96">
        <v>1200</v>
      </c>
      <c r="H997" s="96">
        <v>1100</v>
      </c>
      <c r="I997" s="96"/>
      <c r="J997" s="96"/>
      <c r="K997" s="96">
        <v>1200</v>
      </c>
      <c r="L997" s="96">
        <v>1100</v>
      </c>
      <c r="M997" s="987"/>
      <c r="N997" s="96"/>
      <c r="O997" s="125">
        <f t="shared" si="519"/>
        <v>0</v>
      </c>
      <c r="P997" s="96"/>
      <c r="Q997" s="96"/>
      <c r="R997" s="96"/>
      <c r="S997" s="125">
        <f t="shared" si="491"/>
        <v>0</v>
      </c>
      <c r="T997" s="96"/>
      <c r="U997" s="96"/>
      <c r="V997" s="96"/>
      <c r="W997" s="125">
        <f t="shared" si="492"/>
        <v>0</v>
      </c>
      <c r="X997" s="96"/>
      <c r="Y997" s="96"/>
      <c r="Z997" s="96"/>
      <c r="AA997" s="125">
        <f t="shared" si="493"/>
        <v>0</v>
      </c>
      <c r="AB997" s="96"/>
      <c r="AC997" s="96"/>
      <c r="AD997" s="96"/>
      <c r="AE997" s="125">
        <f t="shared" si="494"/>
        <v>0</v>
      </c>
      <c r="AF997" s="97">
        <f t="shared" si="514"/>
        <v>0</v>
      </c>
      <c r="AG997" s="96"/>
      <c r="AH997" s="96"/>
      <c r="AI997" s="125">
        <f t="shared" si="495"/>
        <v>0</v>
      </c>
      <c r="AJ997" s="97">
        <f t="shared" si="515"/>
        <v>0</v>
      </c>
      <c r="AK997" s="96"/>
      <c r="AL997" s="96"/>
      <c r="AM997" s="125">
        <f t="shared" si="496"/>
        <v>0</v>
      </c>
      <c r="AN997" s="96"/>
      <c r="AO997" s="96"/>
      <c r="AP997" s="96"/>
      <c r="AQ997" s="125">
        <f t="shared" si="497"/>
        <v>0</v>
      </c>
      <c r="AR997" s="96"/>
      <c r="AS997" s="96"/>
      <c r="AT997" s="96"/>
      <c r="AU997" s="96"/>
      <c r="AV997" s="125">
        <f t="shared" si="498"/>
        <v>600</v>
      </c>
      <c r="AW997" s="96">
        <f t="shared" si="520"/>
        <v>600</v>
      </c>
      <c r="AX997" s="96"/>
      <c r="AY997" s="96"/>
      <c r="AZ997" s="96"/>
      <c r="BA997" s="192"/>
      <c r="BB997" s="192"/>
      <c r="BC997" s="192"/>
      <c r="BD997" s="192"/>
      <c r="BE997" s="911">
        <f t="shared" si="521"/>
        <v>0</v>
      </c>
      <c r="BF997" s="197">
        <v>2024</v>
      </c>
      <c r="BG997" s="197" t="s">
        <v>2323</v>
      </c>
      <c r="BH997" s="197" t="s">
        <v>2327</v>
      </c>
      <c r="BI997" s="55"/>
    </row>
    <row r="998" spans="1:61" s="58" customFormat="1" ht="31.5" hidden="1">
      <c r="A998" s="80" t="s">
        <v>54</v>
      </c>
      <c r="B998" s="131" t="s">
        <v>817</v>
      </c>
      <c r="C998" s="84" t="s">
        <v>447</v>
      </c>
      <c r="D998" s="87"/>
      <c r="E998" s="87" t="s">
        <v>521</v>
      </c>
      <c r="F998" s="815"/>
      <c r="G998" s="96">
        <v>6000</v>
      </c>
      <c r="H998" s="96">
        <v>5850</v>
      </c>
      <c r="I998" s="96"/>
      <c r="J998" s="96"/>
      <c r="K998" s="96">
        <v>6000</v>
      </c>
      <c r="L998" s="96">
        <v>5850</v>
      </c>
      <c r="M998" s="987"/>
      <c r="N998" s="96"/>
      <c r="O998" s="125">
        <f t="shared" si="519"/>
        <v>0</v>
      </c>
      <c r="P998" s="96"/>
      <c r="Q998" s="96"/>
      <c r="R998" s="96"/>
      <c r="S998" s="125">
        <f t="shared" si="491"/>
        <v>0</v>
      </c>
      <c r="T998" s="96"/>
      <c r="U998" s="96"/>
      <c r="V998" s="96"/>
      <c r="W998" s="125">
        <f t="shared" si="492"/>
        <v>0</v>
      </c>
      <c r="X998" s="96"/>
      <c r="Y998" s="96"/>
      <c r="Z998" s="96"/>
      <c r="AA998" s="125">
        <f t="shared" si="493"/>
        <v>0</v>
      </c>
      <c r="AB998" s="96"/>
      <c r="AC998" s="96"/>
      <c r="AD998" s="96"/>
      <c r="AE998" s="125">
        <f t="shared" si="494"/>
        <v>0</v>
      </c>
      <c r="AF998" s="97">
        <f t="shared" si="514"/>
        <v>0</v>
      </c>
      <c r="AG998" s="96"/>
      <c r="AH998" s="96"/>
      <c r="AI998" s="125">
        <f t="shared" si="495"/>
        <v>0</v>
      </c>
      <c r="AJ998" s="97">
        <f t="shared" si="515"/>
        <v>0</v>
      </c>
      <c r="AK998" s="96"/>
      <c r="AL998" s="96"/>
      <c r="AM998" s="125">
        <f t="shared" si="496"/>
        <v>0</v>
      </c>
      <c r="AN998" s="96"/>
      <c r="AO998" s="96"/>
      <c r="AP998" s="96"/>
      <c r="AQ998" s="125">
        <f t="shared" si="497"/>
        <v>0</v>
      </c>
      <c r="AR998" s="96"/>
      <c r="AS998" s="96"/>
      <c r="AT998" s="96"/>
      <c r="AU998" s="96"/>
      <c r="AV998" s="125">
        <f t="shared" si="498"/>
        <v>3000</v>
      </c>
      <c r="AW998" s="96">
        <f t="shared" si="520"/>
        <v>3000</v>
      </c>
      <c r="AX998" s="96"/>
      <c r="AY998" s="96"/>
      <c r="AZ998" s="96"/>
      <c r="BA998" s="192"/>
      <c r="BB998" s="192"/>
      <c r="BC998" s="192"/>
      <c r="BD998" s="192"/>
      <c r="BE998" s="911">
        <f t="shared" si="521"/>
        <v>0</v>
      </c>
      <c r="BF998" s="197">
        <v>2024</v>
      </c>
      <c r="BG998" s="197" t="s">
        <v>2323</v>
      </c>
      <c r="BH998" s="197" t="s">
        <v>2327</v>
      </c>
      <c r="BI998" s="55"/>
    </row>
    <row r="999" spans="1:61" s="58" customFormat="1" ht="25.5" hidden="1">
      <c r="A999" s="80" t="s">
        <v>56</v>
      </c>
      <c r="B999" s="131" t="s">
        <v>818</v>
      </c>
      <c r="C999" s="84" t="s">
        <v>684</v>
      </c>
      <c r="D999" s="87"/>
      <c r="E999" s="87" t="s">
        <v>521</v>
      </c>
      <c r="F999" s="815"/>
      <c r="G999" s="96">
        <v>4000</v>
      </c>
      <c r="H999" s="96">
        <v>4000</v>
      </c>
      <c r="I999" s="96"/>
      <c r="J999" s="96"/>
      <c r="K999" s="96">
        <v>4000</v>
      </c>
      <c r="L999" s="96">
        <v>4000</v>
      </c>
      <c r="M999" s="987"/>
      <c r="N999" s="96"/>
      <c r="O999" s="125">
        <f t="shared" si="519"/>
        <v>0</v>
      </c>
      <c r="P999" s="96"/>
      <c r="Q999" s="96"/>
      <c r="R999" s="96"/>
      <c r="S999" s="125">
        <f t="shared" si="491"/>
        <v>0</v>
      </c>
      <c r="T999" s="96"/>
      <c r="U999" s="96"/>
      <c r="V999" s="96"/>
      <c r="W999" s="125">
        <f t="shared" si="492"/>
        <v>0</v>
      </c>
      <c r="X999" s="96"/>
      <c r="Y999" s="96"/>
      <c r="Z999" s="96"/>
      <c r="AA999" s="125">
        <f t="shared" si="493"/>
        <v>0</v>
      </c>
      <c r="AB999" s="96"/>
      <c r="AC999" s="96"/>
      <c r="AD999" s="96"/>
      <c r="AE999" s="125">
        <f t="shared" si="494"/>
        <v>0</v>
      </c>
      <c r="AF999" s="97">
        <f t="shared" si="514"/>
        <v>0</v>
      </c>
      <c r="AG999" s="96"/>
      <c r="AH999" s="96"/>
      <c r="AI999" s="125">
        <f t="shared" si="495"/>
        <v>0</v>
      </c>
      <c r="AJ999" s="97">
        <f t="shared" si="515"/>
        <v>0</v>
      </c>
      <c r="AK999" s="96"/>
      <c r="AL999" s="96"/>
      <c r="AM999" s="125">
        <f t="shared" si="496"/>
        <v>0</v>
      </c>
      <c r="AN999" s="96"/>
      <c r="AO999" s="96"/>
      <c r="AP999" s="96"/>
      <c r="AQ999" s="125">
        <f t="shared" si="497"/>
        <v>0</v>
      </c>
      <c r="AR999" s="96"/>
      <c r="AS999" s="96"/>
      <c r="AT999" s="96"/>
      <c r="AU999" s="96"/>
      <c r="AV999" s="125">
        <f t="shared" si="498"/>
        <v>2000</v>
      </c>
      <c r="AW999" s="96">
        <f t="shared" si="520"/>
        <v>2000</v>
      </c>
      <c r="AX999" s="96"/>
      <c r="AY999" s="96"/>
      <c r="AZ999" s="96"/>
      <c r="BA999" s="192"/>
      <c r="BB999" s="192"/>
      <c r="BC999" s="192"/>
      <c r="BD999" s="192"/>
      <c r="BE999" s="911">
        <f t="shared" si="521"/>
        <v>0</v>
      </c>
      <c r="BF999" s="197">
        <v>2024</v>
      </c>
      <c r="BG999" s="197" t="s">
        <v>2323</v>
      </c>
      <c r="BH999" s="197" t="s">
        <v>2327</v>
      </c>
      <c r="BI999" s="55"/>
    </row>
    <row r="1000" spans="1:61" s="28" customFormat="1" ht="94.5" hidden="1" customHeight="1">
      <c r="A1000" s="37" t="s">
        <v>96</v>
      </c>
      <c r="B1000" s="38" t="s">
        <v>97</v>
      </c>
      <c r="C1000" s="26"/>
      <c r="D1000" s="26"/>
      <c r="E1000" s="26"/>
      <c r="F1000" s="91"/>
      <c r="G1000" s="92"/>
      <c r="H1000" s="92"/>
      <c r="I1000" s="92"/>
      <c r="J1000" s="92"/>
      <c r="K1000" s="92"/>
      <c r="L1000" s="92"/>
      <c r="M1000" s="984"/>
      <c r="N1000" s="92"/>
      <c r="O1000" s="101">
        <v>4971</v>
      </c>
      <c r="P1000" s="101">
        <v>4971</v>
      </c>
      <c r="Q1000" s="92"/>
      <c r="R1000" s="92"/>
      <c r="S1000" s="114">
        <f t="shared" si="491"/>
        <v>0</v>
      </c>
      <c r="T1000" s="114"/>
      <c r="U1000" s="92"/>
      <c r="V1000" s="92"/>
      <c r="W1000" s="93">
        <f t="shared" si="492"/>
        <v>0</v>
      </c>
      <c r="X1000" s="93"/>
      <c r="Y1000" s="92"/>
      <c r="Z1000" s="92"/>
      <c r="AA1000" s="93">
        <f t="shared" si="493"/>
        <v>0</v>
      </c>
      <c r="AB1000" s="93"/>
      <c r="AC1000" s="92"/>
      <c r="AD1000" s="92"/>
      <c r="AE1000" s="93">
        <f t="shared" si="494"/>
        <v>0</v>
      </c>
      <c r="AF1000" s="92"/>
      <c r="AG1000" s="92"/>
      <c r="AH1000" s="92"/>
      <c r="AI1000" s="93">
        <f t="shared" si="495"/>
        <v>0</v>
      </c>
      <c r="AJ1000" s="92"/>
      <c r="AK1000" s="92"/>
      <c r="AL1000" s="92"/>
      <c r="AM1000" s="93">
        <f t="shared" si="496"/>
        <v>0</v>
      </c>
      <c r="AN1000" s="92"/>
      <c r="AO1000" s="92"/>
      <c r="AP1000" s="92"/>
      <c r="AQ1000" s="92">
        <f t="shared" si="497"/>
        <v>0</v>
      </c>
      <c r="AR1000" s="92"/>
      <c r="AS1000" s="92"/>
      <c r="AT1000" s="92"/>
      <c r="AU1000" s="92"/>
      <c r="AV1000" s="92">
        <f t="shared" si="498"/>
        <v>0</v>
      </c>
      <c r="AW1000" s="92"/>
      <c r="AX1000" s="92"/>
      <c r="AY1000" s="92"/>
      <c r="AZ1000" s="92"/>
      <c r="BA1000" s="142"/>
      <c r="BB1000" s="142"/>
      <c r="BC1000" s="142"/>
      <c r="BD1000" s="142"/>
      <c r="BE1000" s="896">
        <f t="shared" si="521"/>
        <v>0</v>
      </c>
      <c r="BF1000" s="198"/>
      <c r="BG1000" s="198"/>
      <c r="BH1000" s="198"/>
      <c r="BI1000" s="27"/>
    </row>
    <row r="1001" spans="1:61" s="503" customFormat="1" ht="28.5" hidden="1" customHeight="1">
      <c r="A1001" s="709"/>
      <c r="B1001" s="710" t="s">
        <v>2332</v>
      </c>
      <c r="C1001" s="711"/>
      <c r="D1001" s="711"/>
      <c r="E1001" s="711"/>
      <c r="F1001" s="712"/>
      <c r="G1001" s="713"/>
      <c r="H1001" s="713"/>
      <c r="I1001" s="713"/>
      <c r="J1001" s="713"/>
      <c r="K1001" s="713"/>
      <c r="L1001" s="713"/>
      <c r="M1001" s="1036"/>
      <c r="N1001" s="713"/>
      <c r="O1001" s="714">
        <v>4971</v>
      </c>
      <c r="P1001" s="714">
        <v>4971</v>
      </c>
      <c r="Q1001" s="713"/>
      <c r="R1001" s="713"/>
      <c r="S1001" s="715">
        <f t="shared" si="491"/>
        <v>0</v>
      </c>
      <c r="T1001" s="715"/>
      <c r="U1001" s="713"/>
      <c r="V1001" s="713"/>
      <c r="W1001" s="716">
        <f t="shared" si="492"/>
        <v>0</v>
      </c>
      <c r="X1001" s="716"/>
      <c r="Y1001" s="713"/>
      <c r="Z1001" s="713"/>
      <c r="AA1001" s="716">
        <f t="shared" si="493"/>
        <v>0</v>
      </c>
      <c r="AB1001" s="716"/>
      <c r="AC1001" s="713"/>
      <c r="AD1001" s="713"/>
      <c r="AE1001" s="716">
        <f t="shared" si="494"/>
        <v>0</v>
      </c>
      <c r="AF1001" s="713"/>
      <c r="AG1001" s="713"/>
      <c r="AH1001" s="713"/>
      <c r="AI1001" s="716">
        <f t="shared" si="495"/>
        <v>0</v>
      </c>
      <c r="AJ1001" s="713"/>
      <c r="AK1001" s="713"/>
      <c r="AL1001" s="713"/>
      <c r="AM1001" s="716">
        <f t="shared" si="496"/>
        <v>0</v>
      </c>
      <c r="AN1001" s="713"/>
      <c r="AO1001" s="713"/>
      <c r="AP1001" s="713"/>
      <c r="AQ1001" s="713">
        <f t="shared" si="497"/>
        <v>0</v>
      </c>
      <c r="AR1001" s="713"/>
      <c r="AS1001" s="713"/>
      <c r="AT1001" s="713"/>
      <c r="AU1001" s="713"/>
      <c r="AV1001" s="713">
        <f t="shared" si="498"/>
        <v>0</v>
      </c>
      <c r="AW1001" s="713"/>
      <c r="AX1001" s="713"/>
      <c r="AY1001" s="713"/>
      <c r="AZ1001" s="713"/>
      <c r="BA1001" s="713"/>
      <c r="BB1001" s="713"/>
      <c r="BC1001" s="713"/>
      <c r="BD1001" s="713"/>
      <c r="BE1001" s="956"/>
      <c r="BF1001" s="717">
        <v>2023</v>
      </c>
      <c r="BG1001" s="717" t="s">
        <v>2322</v>
      </c>
      <c r="BH1001" s="717" t="s">
        <v>2327</v>
      </c>
      <c r="BI1001" s="718"/>
    </row>
    <row r="1002" spans="1:61" ht="25.5" customHeight="1">
      <c r="A1002" s="187"/>
      <c r="B1002" s="188"/>
      <c r="C1002" s="189"/>
      <c r="D1002" s="189"/>
      <c r="E1002" s="893"/>
      <c r="F1002" s="190"/>
      <c r="G1002" s="190"/>
      <c r="H1002" s="190"/>
      <c r="I1002" s="190"/>
      <c r="J1002" s="190"/>
      <c r="K1002" s="190"/>
      <c r="L1002" s="190"/>
      <c r="M1002" s="1037"/>
      <c r="N1002" s="190"/>
      <c r="O1002" s="190"/>
      <c r="P1002" s="190"/>
      <c r="Q1002" s="190"/>
      <c r="R1002" s="190"/>
      <c r="S1002" s="190"/>
      <c r="T1002" s="190"/>
      <c r="U1002" s="190"/>
      <c r="V1002" s="190"/>
      <c r="W1002" s="190"/>
      <c r="X1002" s="190"/>
      <c r="Y1002" s="190"/>
      <c r="Z1002" s="190"/>
      <c r="AA1002" s="190"/>
      <c r="AB1002" s="190"/>
      <c r="AC1002" s="190"/>
      <c r="AD1002" s="190"/>
      <c r="AE1002" s="190"/>
      <c r="AF1002" s="190"/>
      <c r="AG1002" s="190"/>
      <c r="AH1002" s="190"/>
      <c r="AI1002" s="190"/>
      <c r="AJ1002" s="190"/>
      <c r="AK1002" s="190"/>
      <c r="AL1002" s="190"/>
      <c r="AM1002" s="190"/>
      <c r="AN1002" s="190"/>
      <c r="AO1002" s="190"/>
      <c r="AP1002" s="190"/>
      <c r="AQ1002" s="190"/>
      <c r="AR1002" s="190"/>
      <c r="AS1002" s="190"/>
      <c r="AT1002" s="190"/>
      <c r="AU1002" s="190"/>
      <c r="AV1002" s="190"/>
      <c r="AW1002" s="190"/>
      <c r="AX1002" s="190"/>
      <c r="AY1002" s="190"/>
      <c r="AZ1002" s="190"/>
      <c r="BA1002" s="190"/>
      <c r="BB1002" s="190"/>
      <c r="BC1002" s="190"/>
      <c r="BD1002" s="190"/>
      <c r="BE1002" s="957"/>
      <c r="BF1002" s="202"/>
      <c r="BG1002" s="202"/>
      <c r="BH1002" s="202"/>
      <c r="BI1002" s="187"/>
    </row>
    <row r="1004" spans="1:61" ht="97.5" customHeight="1">
      <c r="B1004" s="3842" t="s">
        <v>69</v>
      </c>
      <c r="C1004" s="3842"/>
      <c r="D1004" s="3842"/>
      <c r="E1004" s="3842"/>
      <c r="F1004" s="3842"/>
      <c r="G1004" s="3842"/>
      <c r="H1004" s="3842"/>
      <c r="I1004" s="3842"/>
      <c r="J1004" s="3842"/>
      <c r="K1004" s="3842"/>
      <c r="L1004" s="3842"/>
      <c r="M1004" s="3842"/>
      <c r="N1004" s="3842"/>
      <c r="O1004" s="3842"/>
      <c r="P1004" s="3842"/>
      <c r="Q1004" s="3842"/>
      <c r="R1004" s="3842"/>
      <c r="S1004" s="3842"/>
      <c r="T1004" s="3842"/>
      <c r="U1004" s="3842"/>
      <c r="V1004" s="3842"/>
      <c r="W1004" s="3842"/>
      <c r="X1004" s="3842"/>
      <c r="Y1004" s="3842"/>
      <c r="Z1004" s="3842"/>
      <c r="AA1004" s="3842"/>
      <c r="AB1004" s="3842"/>
      <c r="AC1004" s="3842"/>
      <c r="AD1004" s="3842"/>
      <c r="AE1004" s="3842"/>
      <c r="AF1004" s="3842"/>
      <c r="AG1004" s="3842"/>
      <c r="AH1004" s="3842"/>
      <c r="AI1004" s="3842"/>
      <c r="AJ1004" s="3842"/>
      <c r="AK1004" s="3842"/>
      <c r="AL1004" s="3842"/>
      <c r="AM1004" s="3842"/>
      <c r="AN1004" s="3842"/>
      <c r="AO1004" s="3842"/>
      <c r="AP1004" s="3842"/>
      <c r="AQ1004" s="3842"/>
      <c r="AR1004" s="3842"/>
      <c r="AS1004" s="3842"/>
      <c r="AT1004" s="3842"/>
      <c r="AU1004" s="3842"/>
      <c r="AV1004" s="3842"/>
      <c r="AW1004" s="3842"/>
      <c r="AX1004" s="3842"/>
      <c r="AY1004" s="3842"/>
      <c r="AZ1004" s="3842"/>
      <c r="BA1004" s="3842"/>
      <c r="BB1004" s="3842"/>
      <c r="BC1004" s="3842"/>
      <c r="BD1004" s="3842"/>
      <c r="BE1004" s="3842"/>
      <c r="BF1004" s="3842"/>
      <c r="BG1004" s="3842"/>
      <c r="BH1004" s="3842"/>
      <c r="BI1004" s="3842"/>
    </row>
  </sheetData>
  <autoFilter ref="A10:BI1001">
    <filterColumn colId="58">
      <filters>
        <filter val="DK"/>
      </filters>
    </filterColumn>
  </autoFilter>
  <mergeCells count="91">
    <mergeCell ref="BI6:BI9"/>
    <mergeCell ref="F7:F9"/>
    <mergeCell ref="G7:J7"/>
    <mergeCell ref="K7:K9"/>
    <mergeCell ref="A6:A9"/>
    <mergeCell ref="B6:B9"/>
    <mergeCell ref="C6:C9"/>
    <mergeCell ref="D6:D9"/>
    <mergeCell ref="E6:E9"/>
    <mergeCell ref="AM6:AP6"/>
    <mergeCell ref="AQ6:AU6"/>
    <mergeCell ref="AV6:AZ6"/>
    <mergeCell ref="F6:J6"/>
    <mergeCell ref="K6:L6"/>
    <mergeCell ref="M6:N6"/>
    <mergeCell ref="O6:R6"/>
    <mergeCell ref="A1:BI1"/>
    <mergeCell ref="A2:BI2"/>
    <mergeCell ref="A3:BI3"/>
    <mergeCell ref="A4:BI4"/>
    <mergeCell ref="Y5:BI5"/>
    <mergeCell ref="AA6:AD6"/>
    <mergeCell ref="AE6:AH6"/>
    <mergeCell ref="AI6:AL6"/>
    <mergeCell ref="S6:V6"/>
    <mergeCell ref="W6:Z6"/>
    <mergeCell ref="BE6:BE9"/>
    <mergeCell ref="BF6:BF9"/>
    <mergeCell ref="BG6:BG9"/>
    <mergeCell ref="BH6:BH9"/>
    <mergeCell ref="N7:N9"/>
    <mergeCell ref="O7:O9"/>
    <mergeCell ref="P7:R7"/>
    <mergeCell ref="S7:S9"/>
    <mergeCell ref="T7:V7"/>
    <mergeCell ref="AI7:AI9"/>
    <mergeCell ref="X8:X9"/>
    <mergeCell ref="Y8:Y9"/>
    <mergeCell ref="Z8:Z9"/>
    <mergeCell ref="AB8:AB9"/>
    <mergeCell ref="X7:Z7"/>
    <mergeCell ref="AA7:AA9"/>
    <mergeCell ref="R8:R9"/>
    <mergeCell ref="T8:T9"/>
    <mergeCell ref="U8:U9"/>
    <mergeCell ref="V8:V9"/>
    <mergeCell ref="AJ7:AL7"/>
    <mergeCell ref="AK8:AK9"/>
    <mergeCell ref="AL8:AL9"/>
    <mergeCell ref="W7:W9"/>
    <mergeCell ref="AB7:AD7"/>
    <mergeCell ref="AE7:AE9"/>
    <mergeCell ref="AF7:AH7"/>
    <mergeCell ref="AG8:AG9"/>
    <mergeCell ref="AH8:AH9"/>
    <mergeCell ref="AJ8:AJ9"/>
    <mergeCell ref="G8:G9"/>
    <mergeCell ref="H8:I8"/>
    <mergeCell ref="J8:J9"/>
    <mergeCell ref="P8:P9"/>
    <mergeCell ref="Q8:Q9"/>
    <mergeCell ref="L7:L9"/>
    <mergeCell ref="M7:M9"/>
    <mergeCell ref="AW8:AW9"/>
    <mergeCell ref="AC8:AC9"/>
    <mergeCell ref="AD8:AD9"/>
    <mergeCell ref="AF8:AF9"/>
    <mergeCell ref="AW7:AZ7"/>
    <mergeCell ref="AM7:AM9"/>
    <mergeCell ref="AN7:AP7"/>
    <mergeCell ref="AQ7:AQ9"/>
    <mergeCell ref="AR7:AU7"/>
    <mergeCell ref="AV7:AV9"/>
    <mergeCell ref="AN8:AN9"/>
    <mergeCell ref="AO8:AO9"/>
    <mergeCell ref="BD6:BD9"/>
    <mergeCell ref="BB6:BB9"/>
    <mergeCell ref="BA6:BA9"/>
    <mergeCell ref="BC6:BC9"/>
    <mergeCell ref="B1004:BI1004"/>
    <mergeCell ref="AX8:AX9"/>
    <mergeCell ref="AY8:AY9"/>
    <mergeCell ref="AZ8:AZ9"/>
    <mergeCell ref="BI418:BI419"/>
    <mergeCell ref="BI546:BI547"/>
    <mergeCell ref="BI758:BI759"/>
    <mergeCell ref="AP8:AP9"/>
    <mergeCell ref="AR8:AR9"/>
    <mergeCell ref="AS8:AS9"/>
    <mergeCell ref="AT8:AT9"/>
    <mergeCell ref="AU8:AU9"/>
  </mergeCells>
  <conditionalFormatting sqref="B113">
    <cfRule type="expression" dxfId="154" priority="53" stopIfTrue="1">
      <formula>+COUNTIF(#REF!,#REF!)&gt;1</formula>
    </cfRule>
  </conditionalFormatting>
  <conditionalFormatting sqref="B114">
    <cfRule type="expression" dxfId="153" priority="52" stopIfTrue="1">
      <formula>+COUNTIF(#REF!,#REF!)&gt;1</formula>
    </cfRule>
  </conditionalFormatting>
  <conditionalFormatting sqref="B115:B128">
    <cfRule type="expression" dxfId="152" priority="49" stopIfTrue="1">
      <formula>+COUNTIF(#REF!,#REF!)&gt;1</formula>
    </cfRule>
  </conditionalFormatting>
  <conditionalFormatting sqref="B500:E501">
    <cfRule type="expression" dxfId="151" priority="47" stopIfTrue="1">
      <formula>+COUNTIF(#REF!,#REF!)&gt;1</formula>
    </cfRule>
  </conditionalFormatting>
  <conditionalFormatting sqref="B539:E539">
    <cfRule type="expression" dxfId="150" priority="46" stopIfTrue="1">
      <formula>+COUNTIF(#REF!,#REF!)&gt;1</formula>
    </cfRule>
  </conditionalFormatting>
  <conditionalFormatting sqref="B556:E556">
    <cfRule type="expression" dxfId="149" priority="45" stopIfTrue="1">
      <formula>+COUNTIF(#REF!,#REF!)&gt;1</formula>
    </cfRule>
  </conditionalFormatting>
  <conditionalFormatting sqref="B666:E672">
    <cfRule type="expression" dxfId="148" priority="44" stopIfTrue="1">
      <formula>+COUNTIF(#REF!,#REF!)&gt;1</formula>
    </cfRule>
  </conditionalFormatting>
  <conditionalFormatting sqref="B817:E818">
    <cfRule type="expression" dxfId="147" priority="43" stopIfTrue="1">
      <formula>+COUNTIF(#REF!,#REF!)&gt;1</formula>
    </cfRule>
  </conditionalFormatting>
  <conditionalFormatting sqref="B870:E870">
    <cfRule type="expression" dxfId="146" priority="42" stopIfTrue="1">
      <formula>+COUNTIF(#REF!,#REF!)&gt;1</formula>
    </cfRule>
  </conditionalFormatting>
  <conditionalFormatting sqref="B927:E928">
    <cfRule type="expression" dxfId="145" priority="41" stopIfTrue="1">
      <formula>+COUNTIF(#REF!,#REF!)&gt;1</formula>
    </cfRule>
  </conditionalFormatting>
  <conditionalFormatting sqref="A929">
    <cfRule type="expression" dxfId="144" priority="40" stopIfTrue="1">
      <formula>+COUNTIF(#REF!,#REF!)&gt;1</formula>
    </cfRule>
  </conditionalFormatting>
  <conditionalFormatting sqref="B502:E502">
    <cfRule type="expression" dxfId="143" priority="39" stopIfTrue="1">
      <formula>+COUNTIF(#REF!,#REF!)&gt;1</formula>
    </cfRule>
  </conditionalFormatting>
  <conditionalFormatting sqref="B673:E680">
    <cfRule type="expression" dxfId="142" priority="38" stopIfTrue="1">
      <formula>+COUNTIF(#REF!,#REF!)&gt;1</formula>
    </cfRule>
  </conditionalFormatting>
  <conditionalFormatting sqref="B871:E871">
    <cfRule type="expression" dxfId="141" priority="37" stopIfTrue="1">
      <formula>+COUNTIF(#REF!,#REF!)&gt;1</formula>
    </cfRule>
  </conditionalFormatting>
  <conditionalFormatting sqref="C519:E520 C748:E759 C831:E836 C957:E981">
    <cfRule type="expression" dxfId="140" priority="36" stopIfTrue="1">
      <formula>"#N/A"</formula>
    </cfRule>
  </conditionalFormatting>
  <conditionalFormatting sqref="C546:E547">
    <cfRule type="expression" dxfId="139" priority="35" stopIfTrue="1">
      <formula>"#N/A"</formula>
    </cfRule>
  </conditionalFormatting>
  <conditionalFormatting sqref="C563 E563">
    <cfRule type="expression" dxfId="138" priority="34" stopIfTrue="1">
      <formula>"#N/A"</formula>
    </cfRule>
  </conditionalFormatting>
  <conditionalFormatting sqref="B224:B236">
    <cfRule type="duplicateValues" dxfId="137" priority="26"/>
  </conditionalFormatting>
  <conditionalFormatting sqref="B237">
    <cfRule type="duplicateValues" dxfId="136" priority="25"/>
  </conditionalFormatting>
  <conditionalFormatting sqref="B238">
    <cfRule type="duplicateValues" dxfId="135" priority="24"/>
  </conditionalFormatting>
  <conditionalFormatting sqref="B239">
    <cfRule type="duplicateValues" dxfId="134" priority="23"/>
  </conditionalFormatting>
  <conditionalFormatting sqref="B240:B241">
    <cfRule type="duplicateValues" dxfId="133" priority="22"/>
  </conditionalFormatting>
  <conditionalFormatting sqref="B242:B243">
    <cfRule type="duplicateValues" dxfId="132" priority="21"/>
  </conditionalFormatting>
  <conditionalFormatting sqref="B244">
    <cfRule type="duplicateValues" dxfId="131" priority="20"/>
  </conditionalFormatting>
  <conditionalFormatting sqref="B245">
    <cfRule type="duplicateValues" dxfId="130" priority="19"/>
  </conditionalFormatting>
  <conditionalFormatting sqref="B246">
    <cfRule type="duplicateValues" dxfId="129" priority="18"/>
  </conditionalFormatting>
  <conditionalFormatting sqref="B243">
    <cfRule type="duplicateValues" dxfId="128" priority="17"/>
  </conditionalFormatting>
  <conditionalFormatting sqref="B247">
    <cfRule type="duplicateValues" dxfId="127" priority="16"/>
  </conditionalFormatting>
  <conditionalFormatting sqref="B231">
    <cfRule type="duplicateValues" dxfId="126" priority="15"/>
  </conditionalFormatting>
  <conditionalFormatting sqref="B232">
    <cfRule type="duplicateValues" dxfId="125" priority="14"/>
  </conditionalFormatting>
  <conditionalFormatting sqref="B233:B236">
    <cfRule type="duplicateValues" dxfId="124" priority="13"/>
  </conditionalFormatting>
  <conditionalFormatting sqref="B248">
    <cfRule type="duplicateValues" dxfId="123" priority="12"/>
  </conditionalFormatting>
  <conditionalFormatting sqref="B249">
    <cfRule type="duplicateValues" dxfId="122" priority="11"/>
  </conditionalFormatting>
  <conditionalFormatting sqref="B250">
    <cfRule type="duplicateValues" dxfId="121" priority="10"/>
  </conditionalFormatting>
  <conditionalFormatting sqref="B252">
    <cfRule type="duplicateValues" dxfId="120" priority="9"/>
  </conditionalFormatting>
  <conditionalFormatting sqref="B253:B257">
    <cfRule type="duplicateValues" dxfId="119" priority="8"/>
  </conditionalFormatting>
  <conditionalFormatting sqref="B259:B271">
    <cfRule type="duplicateValues" dxfId="118" priority="7"/>
  </conditionalFormatting>
  <conditionalFormatting sqref="B234">
    <cfRule type="duplicateValues" dxfId="117" priority="6"/>
  </conditionalFormatting>
  <conditionalFormatting sqref="B235">
    <cfRule type="duplicateValues" dxfId="116" priority="5"/>
  </conditionalFormatting>
  <conditionalFormatting sqref="B236">
    <cfRule type="duplicateValues" dxfId="115" priority="4"/>
  </conditionalFormatting>
  <conditionalFormatting sqref="B272">
    <cfRule type="duplicateValues" dxfId="114" priority="27"/>
  </conditionalFormatting>
  <conditionalFormatting sqref="B277:B278">
    <cfRule type="duplicateValues" dxfId="113" priority="2"/>
  </conditionalFormatting>
  <conditionalFormatting sqref="B273:B276">
    <cfRule type="duplicateValues" dxfId="112" priority="3"/>
  </conditionalFormatting>
  <conditionalFormatting sqref="B386:B390">
    <cfRule type="duplicateValues" dxfId="111" priority="1"/>
  </conditionalFormatting>
  <printOptions horizontalCentered="1"/>
  <pageMargins left="0.31496062992126" right="0.31496062992126" top="0.47244094488188998" bottom="0.47244094488188998" header="0.31496062992126" footer="0.31496062992126"/>
  <pageSetup paperSize="9" scale="58" orientation="landscape" r:id="rId1"/>
  <headerFooter differentFirst="1">
    <oddHeader>&amp;C&amp;P</oddHeader>
  </headerFooter>
  <ignoredErrors>
    <ignoredError sqref="AV454:BD454 BD487:BE491" formula="1"/>
    <ignoredError sqref="AQ17:AY22"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80"/>
  <sheetViews>
    <sheetView zoomScale="85" zoomScaleNormal="85" workbookViewId="0">
      <pane xSplit="10" ySplit="6" topLeftCell="S7" activePane="bottomRight" state="frozen"/>
      <selection pane="topRight" activeCell="K1" sqref="K1"/>
      <selection pane="bottomLeft" activeCell="A7" sqref="A7"/>
      <selection pane="bottomRight" activeCell="Z9" sqref="Z9"/>
    </sheetView>
  </sheetViews>
  <sheetFormatPr defaultColWidth="11.42578125" defaultRowHeight="15.75"/>
  <cols>
    <col min="1" max="1" width="4" style="22" customWidth="1"/>
    <col min="2" max="2" width="40.28515625" style="22" customWidth="1"/>
    <col min="3" max="3" width="10.42578125" style="22" hidden="1" customWidth="1"/>
    <col min="4" max="4" width="8.42578125" style="22" hidden="1" customWidth="1"/>
    <col min="5" max="5" width="8.28515625" style="22" hidden="1" customWidth="1"/>
    <col min="6" max="6" width="11.7109375" style="22" hidden="1" customWidth="1"/>
    <col min="7" max="7" width="9.5703125" style="22" hidden="1" customWidth="1"/>
    <col min="8" max="8" width="9.28515625" style="22" hidden="1" customWidth="1"/>
    <col min="9" max="10" width="7.5703125" style="22" hidden="1" customWidth="1"/>
    <col min="11" max="11" width="10.5703125" style="22" customWidth="1"/>
    <col min="12" max="12" width="10" style="22" customWidth="1"/>
    <col min="13" max="13" width="9" style="22" hidden="1" customWidth="1"/>
    <col min="14" max="14" width="8.7109375" style="22" hidden="1" customWidth="1"/>
    <col min="15" max="15" width="12.28515625" style="22" customWidth="1"/>
    <col min="16" max="16" width="13.5703125" style="22" customWidth="1"/>
    <col min="17" max="17" width="6.85546875" style="22" customWidth="1"/>
    <col min="18" max="18" width="7.5703125" style="22" customWidth="1"/>
    <col min="19" max="19" width="12" style="22" customWidth="1"/>
    <col min="20" max="20" width="10.42578125" style="22" customWidth="1"/>
    <col min="21" max="21" width="6.85546875" style="22" customWidth="1"/>
    <col min="22" max="22" width="7.5703125" style="22" customWidth="1"/>
    <col min="23" max="23" width="8.7109375" style="22" customWidth="1"/>
    <col min="24" max="24" width="9" style="22" customWidth="1"/>
    <col min="25" max="25" width="7" style="22" customWidth="1"/>
    <col min="26" max="26" width="7.5703125" style="22" customWidth="1"/>
    <col min="27" max="27" width="10.42578125" style="22" customWidth="1"/>
    <col min="28" max="28" width="11.28515625" style="22" customWidth="1"/>
    <col min="29" max="29" width="7.28515625" style="22" customWidth="1"/>
    <col min="30" max="30" width="7.5703125" style="22" customWidth="1"/>
    <col min="31" max="31" width="9.42578125" style="22" customWidth="1"/>
    <col min="32" max="32" width="8.7109375" style="22" customWidth="1"/>
    <col min="33" max="34" width="7.5703125" style="22" customWidth="1"/>
    <col min="35" max="35" width="9.5703125" style="22" customWidth="1"/>
    <col min="36" max="36" width="8.7109375" style="22" customWidth="1"/>
    <col min="37" max="38" width="7.5703125" style="22" customWidth="1"/>
    <col min="39" max="39" width="10" style="22" hidden="1" customWidth="1"/>
    <col min="40" max="40" width="10.5703125" style="22" hidden="1" customWidth="1"/>
    <col min="41" max="41" width="8.28515625" style="22" hidden="1" customWidth="1"/>
    <col min="42" max="42" width="7.5703125" style="22" hidden="1" customWidth="1"/>
    <col min="43" max="43" width="10.28515625" style="22" hidden="1" customWidth="1"/>
    <col min="44" max="44" width="9.85546875" style="22" hidden="1" customWidth="1"/>
    <col min="45" max="45" width="8.7109375" style="22" hidden="1" customWidth="1"/>
    <col min="46" max="46" width="8.85546875" style="22" hidden="1" customWidth="1"/>
    <col min="47" max="47" width="7.5703125" style="22" hidden="1" customWidth="1"/>
    <col min="48" max="48" width="10.5703125" style="22" hidden="1" customWidth="1"/>
    <col min="49" max="49" width="10.42578125" style="22" hidden="1" customWidth="1"/>
    <col min="50" max="50" width="8.5703125" style="22" hidden="1" customWidth="1"/>
    <col min="51" max="51" width="8.42578125" style="22" hidden="1" customWidth="1"/>
    <col min="52" max="52" width="7.5703125" style="22" hidden="1" customWidth="1"/>
    <col min="53" max="53" width="9.140625" style="115" hidden="1" customWidth="1"/>
    <col min="54" max="54" width="14" style="115" hidden="1" customWidth="1"/>
    <col min="55" max="55" width="14" style="958" hidden="1" customWidth="1"/>
    <col min="56" max="56" width="14.28515625" style="1038" hidden="1" customWidth="1"/>
    <col min="57" max="57" width="14" style="958" hidden="1" customWidth="1"/>
    <col min="58" max="58" width="14" style="115" hidden="1" customWidth="1"/>
    <col min="59" max="59" width="9" style="22" customWidth="1"/>
    <col min="60" max="62" width="9" style="22" hidden="1" customWidth="1"/>
    <col min="63" max="63" width="8.42578125" style="22" hidden="1" customWidth="1"/>
    <col min="64" max="64" width="9.140625" style="23" hidden="1" customWidth="1"/>
    <col min="65" max="65" width="10.85546875" style="23" hidden="1" customWidth="1"/>
    <col min="66" max="66" width="6.7109375" style="22" customWidth="1"/>
    <col min="67" max="288" width="11.42578125" style="22"/>
    <col min="289" max="289" width="4" style="22" customWidth="1"/>
    <col min="290" max="290" width="43.7109375" style="22" customWidth="1"/>
    <col min="291" max="291" width="10.42578125" style="22" customWidth="1"/>
    <col min="292" max="292" width="8.42578125" style="22" customWidth="1"/>
    <col min="293" max="293" width="8.28515625" style="22" customWidth="1"/>
    <col min="294" max="294" width="10.140625" style="22" customWidth="1"/>
    <col min="295" max="295" width="9.5703125" style="22" customWidth="1"/>
    <col min="296" max="296" width="9.28515625" style="22" customWidth="1"/>
    <col min="297" max="298" width="7.5703125" style="22" customWidth="1"/>
    <col min="299" max="299" width="8.140625" style="22" customWidth="1"/>
    <col min="300" max="300" width="8.7109375" style="22" customWidth="1"/>
    <col min="301" max="301" width="9.140625" style="22" customWidth="1"/>
    <col min="302" max="302" width="8.85546875" style="22" customWidth="1"/>
    <col min="303" max="303" width="6" style="22" customWidth="1"/>
    <col min="304" max="304" width="7.5703125" style="22" customWidth="1"/>
    <col min="305" max="305" width="8" style="22" customWidth="1"/>
    <col min="306" max="306" width="8.140625" style="22" customWidth="1"/>
    <col min="307" max="307" width="7" style="22" customWidth="1"/>
    <col min="308" max="308" width="7.5703125" style="22" customWidth="1"/>
    <col min="309" max="309" width="7.42578125" style="22" customWidth="1"/>
    <col min="310" max="310" width="7.28515625" style="22" customWidth="1"/>
    <col min="311" max="311" width="7" style="22" customWidth="1"/>
    <col min="312" max="312" width="7.5703125" style="22" customWidth="1"/>
    <col min="313" max="313" width="8.28515625" style="22" customWidth="1"/>
    <col min="314" max="314" width="7.5703125" style="22" customWidth="1"/>
    <col min="315" max="315" width="11.140625" style="22" customWidth="1"/>
    <col min="316" max="316" width="6.42578125" style="22" customWidth="1"/>
    <col min="317" max="317" width="7.5703125" style="22" customWidth="1"/>
    <col min="318" max="318" width="9" style="22" customWidth="1"/>
    <col min="319" max="319" width="8.42578125" style="22" bestFit="1" customWidth="1"/>
    <col min="320" max="320" width="9.140625" style="22" bestFit="1" customWidth="1"/>
    <col min="321" max="321" width="10.85546875" style="22" customWidth="1"/>
    <col min="322" max="322" width="6.7109375" style="22" customWidth="1"/>
    <col min="323" max="544" width="11.42578125" style="22"/>
    <col min="545" max="545" width="4" style="22" customWidth="1"/>
    <col min="546" max="546" width="43.7109375" style="22" customWidth="1"/>
    <col min="547" max="547" width="10.42578125" style="22" customWidth="1"/>
    <col min="548" max="548" width="8.42578125" style="22" customWidth="1"/>
    <col min="549" max="549" width="8.28515625" style="22" customWidth="1"/>
    <col min="550" max="550" width="10.140625" style="22" customWidth="1"/>
    <col min="551" max="551" width="9.5703125" style="22" customWidth="1"/>
    <col min="552" max="552" width="9.28515625" style="22" customWidth="1"/>
    <col min="553" max="554" width="7.5703125" style="22" customWidth="1"/>
    <col min="555" max="555" width="8.140625" style="22" customWidth="1"/>
    <col min="556" max="556" width="8.7109375" style="22" customWidth="1"/>
    <col min="557" max="557" width="9.140625" style="22" customWidth="1"/>
    <col min="558" max="558" width="8.85546875" style="22" customWidth="1"/>
    <col min="559" max="559" width="6" style="22" customWidth="1"/>
    <col min="560" max="560" width="7.5703125" style="22" customWidth="1"/>
    <col min="561" max="561" width="8" style="22" customWidth="1"/>
    <col min="562" max="562" width="8.140625" style="22" customWidth="1"/>
    <col min="563" max="563" width="7" style="22" customWidth="1"/>
    <col min="564" max="564" width="7.5703125" style="22" customWidth="1"/>
    <col min="565" max="565" width="7.42578125" style="22" customWidth="1"/>
    <col min="566" max="566" width="7.28515625" style="22" customWidth="1"/>
    <col min="567" max="567" width="7" style="22" customWidth="1"/>
    <col min="568" max="568" width="7.5703125" style="22" customWidth="1"/>
    <col min="569" max="569" width="8.28515625" style="22" customWidth="1"/>
    <col min="570" max="570" width="7.5703125" style="22" customWidth="1"/>
    <col min="571" max="571" width="11.140625" style="22" customWidth="1"/>
    <col min="572" max="572" width="6.42578125" style="22" customWidth="1"/>
    <col min="573" max="573" width="7.5703125" style="22" customWidth="1"/>
    <col min="574" max="574" width="9" style="22" customWidth="1"/>
    <col min="575" max="575" width="8.42578125" style="22" bestFit="1" customWidth="1"/>
    <col min="576" max="576" width="9.140625" style="22" bestFit="1" customWidth="1"/>
    <col min="577" max="577" width="10.85546875" style="22" customWidth="1"/>
    <col min="578" max="578" width="6.7109375" style="22" customWidth="1"/>
    <col min="579" max="800" width="11.42578125" style="22"/>
    <col min="801" max="801" width="4" style="22" customWidth="1"/>
    <col min="802" max="802" width="43.7109375" style="22" customWidth="1"/>
    <col min="803" max="803" width="10.42578125" style="22" customWidth="1"/>
    <col min="804" max="804" width="8.42578125" style="22" customWidth="1"/>
    <col min="805" max="805" width="8.28515625" style="22" customWidth="1"/>
    <col min="806" max="806" width="10.140625" style="22" customWidth="1"/>
    <col min="807" max="807" width="9.5703125" style="22" customWidth="1"/>
    <col min="808" max="808" width="9.28515625" style="22" customWidth="1"/>
    <col min="809" max="810" width="7.5703125" style="22" customWidth="1"/>
    <col min="811" max="811" width="8.140625" style="22" customWidth="1"/>
    <col min="812" max="812" width="8.7109375" style="22" customWidth="1"/>
    <col min="813" max="813" width="9.140625" style="22" customWidth="1"/>
    <col min="814" max="814" width="8.85546875" style="22" customWidth="1"/>
    <col min="815" max="815" width="6" style="22" customWidth="1"/>
    <col min="816" max="816" width="7.5703125" style="22" customWidth="1"/>
    <col min="817" max="817" width="8" style="22" customWidth="1"/>
    <col min="818" max="818" width="8.140625" style="22" customWidth="1"/>
    <col min="819" max="819" width="7" style="22" customWidth="1"/>
    <col min="820" max="820" width="7.5703125" style="22" customWidth="1"/>
    <col min="821" max="821" width="7.42578125" style="22" customWidth="1"/>
    <col min="822" max="822" width="7.28515625" style="22" customWidth="1"/>
    <col min="823" max="823" width="7" style="22" customWidth="1"/>
    <col min="824" max="824" width="7.5703125" style="22" customWidth="1"/>
    <col min="825" max="825" width="8.28515625" style="22" customWidth="1"/>
    <col min="826" max="826" width="7.5703125" style="22" customWidth="1"/>
    <col min="827" max="827" width="11.140625" style="22" customWidth="1"/>
    <col min="828" max="828" width="6.42578125" style="22" customWidth="1"/>
    <col min="829" max="829" width="7.5703125" style="22" customWidth="1"/>
    <col min="830" max="830" width="9" style="22" customWidth="1"/>
    <col min="831" max="831" width="8.42578125" style="22" bestFit="1" customWidth="1"/>
    <col min="832" max="832" width="9.140625" style="22" bestFit="1" customWidth="1"/>
    <col min="833" max="833" width="10.85546875" style="22" customWidth="1"/>
    <col min="834" max="834" width="6.7109375" style="22" customWidth="1"/>
    <col min="835" max="1056" width="11.42578125" style="22"/>
    <col min="1057" max="1057" width="4" style="22" customWidth="1"/>
    <col min="1058" max="1058" width="43.7109375" style="22" customWidth="1"/>
    <col min="1059" max="1059" width="10.42578125" style="22" customWidth="1"/>
    <col min="1060" max="1060" width="8.42578125" style="22" customWidth="1"/>
    <col min="1061" max="1061" width="8.28515625" style="22" customWidth="1"/>
    <col min="1062" max="1062" width="10.140625" style="22" customWidth="1"/>
    <col min="1063" max="1063" width="9.5703125" style="22" customWidth="1"/>
    <col min="1064" max="1064" width="9.28515625" style="22" customWidth="1"/>
    <col min="1065" max="1066" width="7.5703125" style="22" customWidth="1"/>
    <col min="1067" max="1067" width="8.140625" style="22" customWidth="1"/>
    <col min="1068" max="1068" width="8.7109375" style="22" customWidth="1"/>
    <col min="1069" max="1069" width="9.140625" style="22" customWidth="1"/>
    <col min="1070" max="1070" width="8.85546875" style="22" customWidth="1"/>
    <col min="1071" max="1071" width="6" style="22" customWidth="1"/>
    <col min="1072" max="1072" width="7.5703125" style="22" customWidth="1"/>
    <col min="1073" max="1073" width="8" style="22" customWidth="1"/>
    <col min="1074" max="1074" width="8.140625" style="22" customWidth="1"/>
    <col min="1075" max="1075" width="7" style="22" customWidth="1"/>
    <col min="1076" max="1076" width="7.5703125" style="22" customWidth="1"/>
    <col min="1077" max="1077" width="7.42578125" style="22" customWidth="1"/>
    <col min="1078" max="1078" width="7.28515625" style="22" customWidth="1"/>
    <col min="1079" max="1079" width="7" style="22" customWidth="1"/>
    <col min="1080" max="1080" width="7.5703125" style="22" customWidth="1"/>
    <col min="1081" max="1081" width="8.28515625" style="22" customWidth="1"/>
    <col min="1082" max="1082" width="7.5703125" style="22" customWidth="1"/>
    <col min="1083" max="1083" width="11.140625" style="22" customWidth="1"/>
    <col min="1084" max="1084" width="6.42578125" style="22" customWidth="1"/>
    <col min="1085" max="1085" width="7.5703125" style="22" customWidth="1"/>
    <col min="1086" max="1086" width="9" style="22" customWidth="1"/>
    <col min="1087" max="1087" width="8.42578125" style="22" bestFit="1" customWidth="1"/>
    <col min="1088" max="1088" width="9.140625" style="22" bestFit="1" customWidth="1"/>
    <col min="1089" max="1089" width="10.85546875" style="22" customWidth="1"/>
    <col min="1090" max="1090" width="6.7109375" style="22" customWidth="1"/>
    <col min="1091" max="1312" width="11.42578125" style="22"/>
    <col min="1313" max="1313" width="4" style="22" customWidth="1"/>
    <col min="1314" max="1314" width="43.7109375" style="22" customWidth="1"/>
    <col min="1315" max="1315" width="10.42578125" style="22" customWidth="1"/>
    <col min="1316" max="1316" width="8.42578125" style="22" customWidth="1"/>
    <col min="1317" max="1317" width="8.28515625" style="22" customWidth="1"/>
    <col min="1318" max="1318" width="10.140625" style="22" customWidth="1"/>
    <col min="1319" max="1319" width="9.5703125" style="22" customWidth="1"/>
    <col min="1320" max="1320" width="9.28515625" style="22" customWidth="1"/>
    <col min="1321" max="1322" width="7.5703125" style="22" customWidth="1"/>
    <col min="1323" max="1323" width="8.140625" style="22" customWidth="1"/>
    <col min="1324" max="1324" width="8.7109375" style="22" customWidth="1"/>
    <col min="1325" max="1325" width="9.140625" style="22" customWidth="1"/>
    <col min="1326" max="1326" width="8.85546875" style="22" customWidth="1"/>
    <col min="1327" max="1327" width="6" style="22" customWidth="1"/>
    <col min="1328" max="1328" width="7.5703125" style="22" customWidth="1"/>
    <col min="1329" max="1329" width="8" style="22" customWidth="1"/>
    <col min="1330" max="1330" width="8.140625" style="22" customWidth="1"/>
    <col min="1331" max="1331" width="7" style="22" customWidth="1"/>
    <col min="1332" max="1332" width="7.5703125" style="22" customWidth="1"/>
    <col min="1333" max="1333" width="7.42578125" style="22" customWidth="1"/>
    <col min="1334" max="1334" width="7.28515625" style="22" customWidth="1"/>
    <col min="1335" max="1335" width="7" style="22" customWidth="1"/>
    <col min="1336" max="1336" width="7.5703125" style="22" customWidth="1"/>
    <col min="1337" max="1337" width="8.28515625" style="22" customWidth="1"/>
    <col min="1338" max="1338" width="7.5703125" style="22" customWidth="1"/>
    <col min="1339" max="1339" width="11.140625" style="22" customWidth="1"/>
    <col min="1340" max="1340" width="6.42578125" style="22" customWidth="1"/>
    <col min="1341" max="1341" width="7.5703125" style="22" customWidth="1"/>
    <col min="1342" max="1342" width="9" style="22" customWidth="1"/>
    <col min="1343" max="1343" width="8.42578125" style="22" bestFit="1" customWidth="1"/>
    <col min="1344" max="1344" width="9.140625" style="22" bestFit="1" customWidth="1"/>
    <col min="1345" max="1345" width="10.85546875" style="22" customWidth="1"/>
    <col min="1346" max="1346" width="6.7109375" style="22" customWidth="1"/>
    <col min="1347" max="1568" width="11.42578125" style="22"/>
    <col min="1569" max="1569" width="4" style="22" customWidth="1"/>
    <col min="1570" max="1570" width="43.7109375" style="22" customWidth="1"/>
    <col min="1571" max="1571" width="10.42578125" style="22" customWidth="1"/>
    <col min="1572" max="1572" width="8.42578125" style="22" customWidth="1"/>
    <col min="1573" max="1573" width="8.28515625" style="22" customWidth="1"/>
    <col min="1574" max="1574" width="10.140625" style="22" customWidth="1"/>
    <col min="1575" max="1575" width="9.5703125" style="22" customWidth="1"/>
    <col min="1576" max="1576" width="9.28515625" style="22" customWidth="1"/>
    <col min="1577" max="1578" width="7.5703125" style="22" customWidth="1"/>
    <col min="1579" max="1579" width="8.140625" style="22" customWidth="1"/>
    <col min="1580" max="1580" width="8.7109375" style="22" customWidth="1"/>
    <col min="1581" max="1581" width="9.140625" style="22" customWidth="1"/>
    <col min="1582" max="1582" width="8.85546875" style="22" customWidth="1"/>
    <col min="1583" max="1583" width="6" style="22" customWidth="1"/>
    <col min="1584" max="1584" width="7.5703125" style="22" customWidth="1"/>
    <col min="1585" max="1585" width="8" style="22" customWidth="1"/>
    <col min="1586" max="1586" width="8.140625" style="22" customWidth="1"/>
    <col min="1587" max="1587" width="7" style="22" customWidth="1"/>
    <col min="1588" max="1588" width="7.5703125" style="22" customWidth="1"/>
    <col min="1589" max="1589" width="7.42578125" style="22" customWidth="1"/>
    <col min="1590" max="1590" width="7.28515625" style="22" customWidth="1"/>
    <col min="1591" max="1591" width="7" style="22" customWidth="1"/>
    <col min="1592" max="1592" width="7.5703125" style="22" customWidth="1"/>
    <col min="1593" max="1593" width="8.28515625" style="22" customWidth="1"/>
    <col min="1594" max="1594" width="7.5703125" style="22" customWidth="1"/>
    <col min="1595" max="1595" width="11.140625" style="22" customWidth="1"/>
    <col min="1596" max="1596" width="6.42578125" style="22" customWidth="1"/>
    <col min="1597" max="1597" width="7.5703125" style="22" customWidth="1"/>
    <col min="1598" max="1598" width="9" style="22" customWidth="1"/>
    <col min="1599" max="1599" width="8.42578125" style="22" bestFit="1" customWidth="1"/>
    <col min="1600" max="1600" width="9.140625" style="22" bestFit="1" customWidth="1"/>
    <col min="1601" max="1601" width="10.85546875" style="22" customWidth="1"/>
    <col min="1602" max="1602" width="6.7109375" style="22" customWidth="1"/>
    <col min="1603" max="1824" width="11.42578125" style="22"/>
    <col min="1825" max="1825" width="4" style="22" customWidth="1"/>
    <col min="1826" max="1826" width="43.7109375" style="22" customWidth="1"/>
    <col min="1827" max="1827" width="10.42578125" style="22" customWidth="1"/>
    <col min="1828" max="1828" width="8.42578125" style="22" customWidth="1"/>
    <col min="1829" max="1829" width="8.28515625" style="22" customWidth="1"/>
    <col min="1830" max="1830" width="10.140625" style="22" customWidth="1"/>
    <col min="1831" max="1831" width="9.5703125" style="22" customWidth="1"/>
    <col min="1832" max="1832" width="9.28515625" style="22" customWidth="1"/>
    <col min="1833" max="1834" width="7.5703125" style="22" customWidth="1"/>
    <col min="1835" max="1835" width="8.140625" style="22" customWidth="1"/>
    <col min="1836" max="1836" width="8.7109375" style="22" customWidth="1"/>
    <col min="1837" max="1837" width="9.140625" style="22" customWidth="1"/>
    <col min="1838" max="1838" width="8.85546875" style="22" customWidth="1"/>
    <col min="1839" max="1839" width="6" style="22" customWidth="1"/>
    <col min="1840" max="1840" width="7.5703125" style="22" customWidth="1"/>
    <col min="1841" max="1841" width="8" style="22" customWidth="1"/>
    <col min="1842" max="1842" width="8.140625" style="22" customWidth="1"/>
    <col min="1843" max="1843" width="7" style="22" customWidth="1"/>
    <col min="1844" max="1844" width="7.5703125" style="22" customWidth="1"/>
    <col min="1845" max="1845" width="7.42578125" style="22" customWidth="1"/>
    <col min="1846" max="1846" width="7.28515625" style="22" customWidth="1"/>
    <col min="1847" max="1847" width="7" style="22" customWidth="1"/>
    <col min="1848" max="1848" width="7.5703125" style="22" customWidth="1"/>
    <col min="1849" max="1849" width="8.28515625" style="22" customWidth="1"/>
    <col min="1850" max="1850" width="7.5703125" style="22" customWidth="1"/>
    <col min="1851" max="1851" width="11.140625" style="22" customWidth="1"/>
    <col min="1852" max="1852" width="6.42578125" style="22" customWidth="1"/>
    <col min="1853" max="1853" width="7.5703125" style="22" customWidth="1"/>
    <col min="1854" max="1854" width="9" style="22" customWidth="1"/>
    <col min="1855" max="1855" width="8.42578125" style="22" bestFit="1" customWidth="1"/>
    <col min="1856" max="1856" width="9.140625" style="22" bestFit="1" customWidth="1"/>
    <col min="1857" max="1857" width="10.85546875" style="22" customWidth="1"/>
    <col min="1858" max="1858" width="6.7109375" style="22" customWidth="1"/>
    <col min="1859" max="2080" width="11.42578125" style="22"/>
    <col min="2081" max="2081" width="4" style="22" customWidth="1"/>
    <col min="2082" max="2082" width="43.7109375" style="22" customWidth="1"/>
    <col min="2083" max="2083" width="10.42578125" style="22" customWidth="1"/>
    <col min="2084" max="2084" width="8.42578125" style="22" customWidth="1"/>
    <col min="2085" max="2085" width="8.28515625" style="22" customWidth="1"/>
    <col min="2086" max="2086" width="10.140625" style="22" customWidth="1"/>
    <col min="2087" max="2087" width="9.5703125" style="22" customWidth="1"/>
    <col min="2088" max="2088" width="9.28515625" style="22" customWidth="1"/>
    <col min="2089" max="2090" width="7.5703125" style="22" customWidth="1"/>
    <col min="2091" max="2091" width="8.140625" style="22" customWidth="1"/>
    <col min="2092" max="2092" width="8.7109375" style="22" customWidth="1"/>
    <col min="2093" max="2093" width="9.140625" style="22" customWidth="1"/>
    <col min="2094" max="2094" width="8.85546875" style="22" customWidth="1"/>
    <col min="2095" max="2095" width="6" style="22" customWidth="1"/>
    <col min="2096" max="2096" width="7.5703125" style="22" customWidth="1"/>
    <col min="2097" max="2097" width="8" style="22" customWidth="1"/>
    <col min="2098" max="2098" width="8.140625" style="22" customWidth="1"/>
    <col min="2099" max="2099" width="7" style="22" customWidth="1"/>
    <col min="2100" max="2100" width="7.5703125" style="22" customWidth="1"/>
    <col min="2101" max="2101" width="7.42578125" style="22" customWidth="1"/>
    <col min="2102" max="2102" width="7.28515625" style="22" customWidth="1"/>
    <col min="2103" max="2103" width="7" style="22" customWidth="1"/>
    <col min="2104" max="2104" width="7.5703125" style="22" customWidth="1"/>
    <col min="2105" max="2105" width="8.28515625" style="22" customWidth="1"/>
    <col min="2106" max="2106" width="7.5703125" style="22" customWidth="1"/>
    <col min="2107" max="2107" width="11.140625" style="22" customWidth="1"/>
    <col min="2108" max="2108" width="6.42578125" style="22" customWidth="1"/>
    <col min="2109" max="2109" width="7.5703125" style="22" customWidth="1"/>
    <col min="2110" max="2110" width="9" style="22" customWidth="1"/>
    <col min="2111" max="2111" width="8.42578125" style="22" bestFit="1" customWidth="1"/>
    <col min="2112" max="2112" width="9.140625" style="22" bestFit="1" customWidth="1"/>
    <col min="2113" max="2113" width="10.85546875" style="22" customWidth="1"/>
    <col min="2114" max="2114" width="6.7109375" style="22" customWidth="1"/>
    <col min="2115" max="2336" width="11.42578125" style="22"/>
    <col min="2337" max="2337" width="4" style="22" customWidth="1"/>
    <col min="2338" max="2338" width="43.7109375" style="22" customWidth="1"/>
    <col min="2339" max="2339" width="10.42578125" style="22" customWidth="1"/>
    <col min="2340" max="2340" width="8.42578125" style="22" customWidth="1"/>
    <col min="2341" max="2341" width="8.28515625" style="22" customWidth="1"/>
    <col min="2342" max="2342" width="10.140625" style="22" customWidth="1"/>
    <col min="2343" max="2343" width="9.5703125" style="22" customWidth="1"/>
    <col min="2344" max="2344" width="9.28515625" style="22" customWidth="1"/>
    <col min="2345" max="2346" width="7.5703125" style="22" customWidth="1"/>
    <col min="2347" max="2347" width="8.140625" style="22" customWidth="1"/>
    <col min="2348" max="2348" width="8.7109375" style="22" customWidth="1"/>
    <col min="2349" max="2349" width="9.140625" style="22" customWidth="1"/>
    <col min="2350" max="2350" width="8.85546875" style="22" customWidth="1"/>
    <col min="2351" max="2351" width="6" style="22" customWidth="1"/>
    <col min="2352" max="2352" width="7.5703125" style="22" customWidth="1"/>
    <col min="2353" max="2353" width="8" style="22" customWidth="1"/>
    <col min="2354" max="2354" width="8.140625" style="22" customWidth="1"/>
    <col min="2355" max="2355" width="7" style="22" customWidth="1"/>
    <col min="2356" max="2356" width="7.5703125" style="22" customWidth="1"/>
    <col min="2357" max="2357" width="7.42578125" style="22" customWidth="1"/>
    <col min="2358" max="2358" width="7.28515625" style="22" customWidth="1"/>
    <col min="2359" max="2359" width="7" style="22" customWidth="1"/>
    <col min="2360" max="2360" width="7.5703125" style="22" customWidth="1"/>
    <col min="2361" max="2361" width="8.28515625" style="22" customWidth="1"/>
    <col min="2362" max="2362" width="7.5703125" style="22" customWidth="1"/>
    <col min="2363" max="2363" width="11.140625" style="22" customWidth="1"/>
    <col min="2364" max="2364" width="6.42578125" style="22" customWidth="1"/>
    <col min="2365" max="2365" width="7.5703125" style="22" customWidth="1"/>
    <col min="2366" max="2366" width="9" style="22" customWidth="1"/>
    <col min="2367" max="2367" width="8.42578125" style="22" bestFit="1" customWidth="1"/>
    <col min="2368" max="2368" width="9.140625" style="22" bestFit="1" customWidth="1"/>
    <col min="2369" max="2369" width="10.85546875" style="22" customWidth="1"/>
    <col min="2370" max="2370" width="6.7109375" style="22" customWidth="1"/>
    <col min="2371" max="2592" width="11.42578125" style="22"/>
    <col min="2593" max="2593" width="4" style="22" customWidth="1"/>
    <col min="2594" max="2594" width="43.7109375" style="22" customWidth="1"/>
    <col min="2595" max="2595" width="10.42578125" style="22" customWidth="1"/>
    <col min="2596" max="2596" width="8.42578125" style="22" customWidth="1"/>
    <col min="2597" max="2597" width="8.28515625" style="22" customWidth="1"/>
    <col min="2598" max="2598" width="10.140625" style="22" customWidth="1"/>
    <col min="2599" max="2599" width="9.5703125" style="22" customWidth="1"/>
    <col min="2600" max="2600" width="9.28515625" style="22" customWidth="1"/>
    <col min="2601" max="2602" width="7.5703125" style="22" customWidth="1"/>
    <col min="2603" max="2603" width="8.140625" style="22" customWidth="1"/>
    <col min="2604" max="2604" width="8.7109375" style="22" customWidth="1"/>
    <col min="2605" max="2605" width="9.140625" style="22" customWidth="1"/>
    <col min="2606" max="2606" width="8.85546875" style="22" customWidth="1"/>
    <col min="2607" max="2607" width="6" style="22" customWidth="1"/>
    <col min="2608" max="2608" width="7.5703125" style="22" customWidth="1"/>
    <col min="2609" max="2609" width="8" style="22" customWidth="1"/>
    <col min="2610" max="2610" width="8.140625" style="22" customWidth="1"/>
    <col min="2611" max="2611" width="7" style="22" customWidth="1"/>
    <col min="2612" max="2612" width="7.5703125" style="22" customWidth="1"/>
    <col min="2613" max="2613" width="7.42578125" style="22" customWidth="1"/>
    <col min="2614" max="2614" width="7.28515625" style="22" customWidth="1"/>
    <col min="2615" max="2615" width="7" style="22" customWidth="1"/>
    <col min="2616" max="2616" width="7.5703125" style="22" customWidth="1"/>
    <col min="2617" max="2617" width="8.28515625" style="22" customWidth="1"/>
    <col min="2618" max="2618" width="7.5703125" style="22" customWidth="1"/>
    <col min="2619" max="2619" width="11.140625" style="22" customWidth="1"/>
    <col min="2620" max="2620" width="6.42578125" style="22" customWidth="1"/>
    <col min="2621" max="2621" width="7.5703125" style="22" customWidth="1"/>
    <col min="2622" max="2622" width="9" style="22" customWidth="1"/>
    <col min="2623" max="2623" width="8.42578125" style="22" bestFit="1" customWidth="1"/>
    <col min="2624" max="2624" width="9.140625" style="22" bestFit="1" customWidth="1"/>
    <col min="2625" max="2625" width="10.85546875" style="22" customWidth="1"/>
    <col min="2626" max="2626" width="6.7109375" style="22" customWidth="1"/>
    <col min="2627" max="2848" width="11.42578125" style="22"/>
    <col min="2849" max="2849" width="4" style="22" customWidth="1"/>
    <col min="2850" max="2850" width="43.7109375" style="22" customWidth="1"/>
    <col min="2851" max="2851" width="10.42578125" style="22" customWidth="1"/>
    <col min="2852" max="2852" width="8.42578125" style="22" customWidth="1"/>
    <col min="2853" max="2853" width="8.28515625" style="22" customWidth="1"/>
    <col min="2854" max="2854" width="10.140625" style="22" customWidth="1"/>
    <col min="2855" max="2855" width="9.5703125" style="22" customWidth="1"/>
    <col min="2856" max="2856" width="9.28515625" style="22" customWidth="1"/>
    <col min="2857" max="2858" width="7.5703125" style="22" customWidth="1"/>
    <col min="2859" max="2859" width="8.140625" style="22" customWidth="1"/>
    <col min="2860" max="2860" width="8.7109375" style="22" customWidth="1"/>
    <col min="2861" max="2861" width="9.140625" style="22" customWidth="1"/>
    <col min="2862" max="2862" width="8.85546875" style="22" customWidth="1"/>
    <col min="2863" max="2863" width="6" style="22" customWidth="1"/>
    <col min="2864" max="2864" width="7.5703125" style="22" customWidth="1"/>
    <col min="2865" max="2865" width="8" style="22" customWidth="1"/>
    <col min="2866" max="2866" width="8.140625" style="22" customWidth="1"/>
    <col min="2867" max="2867" width="7" style="22" customWidth="1"/>
    <col min="2868" max="2868" width="7.5703125" style="22" customWidth="1"/>
    <col min="2869" max="2869" width="7.42578125" style="22" customWidth="1"/>
    <col min="2870" max="2870" width="7.28515625" style="22" customWidth="1"/>
    <col min="2871" max="2871" width="7" style="22" customWidth="1"/>
    <col min="2872" max="2872" width="7.5703125" style="22" customWidth="1"/>
    <col min="2873" max="2873" width="8.28515625" style="22" customWidth="1"/>
    <col min="2874" max="2874" width="7.5703125" style="22" customWidth="1"/>
    <col min="2875" max="2875" width="11.140625" style="22" customWidth="1"/>
    <col min="2876" max="2876" width="6.42578125" style="22" customWidth="1"/>
    <col min="2877" max="2877" width="7.5703125" style="22" customWidth="1"/>
    <col min="2878" max="2878" width="9" style="22" customWidth="1"/>
    <col min="2879" max="2879" width="8.42578125" style="22" bestFit="1" customWidth="1"/>
    <col min="2880" max="2880" width="9.140625" style="22" bestFit="1" customWidth="1"/>
    <col min="2881" max="2881" width="10.85546875" style="22" customWidth="1"/>
    <col min="2882" max="2882" width="6.7109375" style="22" customWidth="1"/>
    <col min="2883" max="3104" width="11.42578125" style="22"/>
    <col min="3105" max="3105" width="4" style="22" customWidth="1"/>
    <col min="3106" max="3106" width="43.7109375" style="22" customWidth="1"/>
    <col min="3107" max="3107" width="10.42578125" style="22" customWidth="1"/>
    <col min="3108" max="3108" width="8.42578125" style="22" customWidth="1"/>
    <col min="3109" max="3109" width="8.28515625" style="22" customWidth="1"/>
    <col min="3110" max="3110" width="10.140625" style="22" customWidth="1"/>
    <col min="3111" max="3111" width="9.5703125" style="22" customWidth="1"/>
    <col min="3112" max="3112" width="9.28515625" style="22" customWidth="1"/>
    <col min="3113" max="3114" width="7.5703125" style="22" customWidth="1"/>
    <col min="3115" max="3115" width="8.140625" style="22" customWidth="1"/>
    <col min="3116" max="3116" width="8.7109375" style="22" customWidth="1"/>
    <col min="3117" max="3117" width="9.140625" style="22" customWidth="1"/>
    <col min="3118" max="3118" width="8.85546875" style="22" customWidth="1"/>
    <col min="3119" max="3119" width="6" style="22" customWidth="1"/>
    <col min="3120" max="3120" width="7.5703125" style="22" customWidth="1"/>
    <col min="3121" max="3121" width="8" style="22" customWidth="1"/>
    <col min="3122" max="3122" width="8.140625" style="22" customWidth="1"/>
    <col min="3123" max="3123" width="7" style="22" customWidth="1"/>
    <col min="3124" max="3124" width="7.5703125" style="22" customWidth="1"/>
    <col min="3125" max="3125" width="7.42578125" style="22" customWidth="1"/>
    <col min="3126" max="3126" width="7.28515625" style="22" customWidth="1"/>
    <col min="3127" max="3127" width="7" style="22" customWidth="1"/>
    <col min="3128" max="3128" width="7.5703125" style="22" customWidth="1"/>
    <col min="3129" max="3129" width="8.28515625" style="22" customWidth="1"/>
    <col min="3130" max="3130" width="7.5703125" style="22" customWidth="1"/>
    <col min="3131" max="3131" width="11.140625" style="22" customWidth="1"/>
    <col min="3132" max="3132" width="6.42578125" style="22" customWidth="1"/>
    <col min="3133" max="3133" width="7.5703125" style="22" customWidth="1"/>
    <col min="3134" max="3134" width="9" style="22" customWidth="1"/>
    <col min="3135" max="3135" width="8.42578125" style="22" bestFit="1" customWidth="1"/>
    <col min="3136" max="3136" width="9.140625" style="22" bestFit="1" customWidth="1"/>
    <col min="3137" max="3137" width="10.85546875" style="22" customWidth="1"/>
    <col min="3138" max="3138" width="6.7109375" style="22" customWidth="1"/>
    <col min="3139" max="3360" width="11.42578125" style="22"/>
    <col min="3361" max="3361" width="4" style="22" customWidth="1"/>
    <col min="3362" max="3362" width="43.7109375" style="22" customWidth="1"/>
    <col min="3363" max="3363" width="10.42578125" style="22" customWidth="1"/>
    <col min="3364" max="3364" width="8.42578125" style="22" customWidth="1"/>
    <col min="3365" max="3365" width="8.28515625" style="22" customWidth="1"/>
    <col min="3366" max="3366" width="10.140625" style="22" customWidth="1"/>
    <col min="3367" max="3367" width="9.5703125" style="22" customWidth="1"/>
    <col min="3368" max="3368" width="9.28515625" style="22" customWidth="1"/>
    <col min="3369" max="3370" width="7.5703125" style="22" customWidth="1"/>
    <col min="3371" max="3371" width="8.140625" style="22" customWidth="1"/>
    <col min="3372" max="3372" width="8.7109375" style="22" customWidth="1"/>
    <col min="3373" max="3373" width="9.140625" style="22" customWidth="1"/>
    <col min="3374" max="3374" width="8.85546875" style="22" customWidth="1"/>
    <col min="3375" max="3375" width="6" style="22" customWidth="1"/>
    <col min="3376" max="3376" width="7.5703125" style="22" customWidth="1"/>
    <col min="3377" max="3377" width="8" style="22" customWidth="1"/>
    <col min="3378" max="3378" width="8.140625" style="22" customWidth="1"/>
    <col min="3379" max="3379" width="7" style="22" customWidth="1"/>
    <col min="3380" max="3380" width="7.5703125" style="22" customWidth="1"/>
    <col min="3381" max="3381" width="7.42578125" style="22" customWidth="1"/>
    <col min="3382" max="3382" width="7.28515625" style="22" customWidth="1"/>
    <col min="3383" max="3383" width="7" style="22" customWidth="1"/>
    <col min="3384" max="3384" width="7.5703125" style="22" customWidth="1"/>
    <col min="3385" max="3385" width="8.28515625" style="22" customWidth="1"/>
    <col min="3386" max="3386" width="7.5703125" style="22" customWidth="1"/>
    <col min="3387" max="3387" width="11.140625" style="22" customWidth="1"/>
    <col min="3388" max="3388" width="6.42578125" style="22" customWidth="1"/>
    <col min="3389" max="3389" width="7.5703125" style="22" customWidth="1"/>
    <col min="3390" max="3390" width="9" style="22" customWidth="1"/>
    <col min="3391" max="3391" width="8.42578125" style="22" bestFit="1" customWidth="1"/>
    <col min="3392" max="3392" width="9.140625" style="22" bestFit="1" customWidth="1"/>
    <col min="3393" max="3393" width="10.85546875" style="22" customWidth="1"/>
    <col min="3394" max="3394" width="6.7109375" style="22" customWidth="1"/>
    <col min="3395" max="3616" width="11.42578125" style="22"/>
    <col min="3617" max="3617" width="4" style="22" customWidth="1"/>
    <col min="3618" max="3618" width="43.7109375" style="22" customWidth="1"/>
    <col min="3619" max="3619" width="10.42578125" style="22" customWidth="1"/>
    <col min="3620" max="3620" width="8.42578125" style="22" customWidth="1"/>
    <col min="3621" max="3621" width="8.28515625" style="22" customWidth="1"/>
    <col min="3622" max="3622" width="10.140625" style="22" customWidth="1"/>
    <col min="3623" max="3623" width="9.5703125" style="22" customWidth="1"/>
    <col min="3624" max="3624" width="9.28515625" style="22" customWidth="1"/>
    <col min="3625" max="3626" width="7.5703125" style="22" customWidth="1"/>
    <col min="3627" max="3627" width="8.140625" style="22" customWidth="1"/>
    <col min="3628" max="3628" width="8.7109375" style="22" customWidth="1"/>
    <col min="3629" max="3629" width="9.140625" style="22" customWidth="1"/>
    <col min="3630" max="3630" width="8.85546875" style="22" customWidth="1"/>
    <col min="3631" max="3631" width="6" style="22" customWidth="1"/>
    <col min="3632" max="3632" width="7.5703125" style="22" customWidth="1"/>
    <col min="3633" max="3633" width="8" style="22" customWidth="1"/>
    <col min="3634" max="3634" width="8.140625" style="22" customWidth="1"/>
    <col min="3635" max="3635" width="7" style="22" customWidth="1"/>
    <col min="3636" max="3636" width="7.5703125" style="22" customWidth="1"/>
    <col min="3637" max="3637" width="7.42578125" style="22" customWidth="1"/>
    <col min="3638" max="3638" width="7.28515625" style="22" customWidth="1"/>
    <col min="3639" max="3639" width="7" style="22" customWidth="1"/>
    <col min="3640" max="3640" width="7.5703125" style="22" customWidth="1"/>
    <col min="3641" max="3641" width="8.28515625" style="22" customWidth="1"/>
    <col min="3642" max="3642" width="7.5703125" style="22" customWidth="1"/>
    <col min="3643" max="3643" width="11.140625" style="22" customWidth="1"/>
    <col min="3644" max="3644" width="6.42578125" style="22" customWidth="1"/>
    <col min="3645" max="3645" width="7.5703125" style="22" customWidth="1"/>
    <col min="3646" max="3646" width="9" style="22" customWidth="1"/>
    <col min="3647" max="3647" width="8.42578125" style="22" bestFit="1" customWidth="1"/>
    <col min="3648" max="3648" width="9.140625" style="22" bestFit="1" customWidth="1"/>
    <col min="3649" max="3649" width="10.85546875" style="22" customWidth="1"/>
    <col min="3650" max="3650" width="6.7109375" style="22" customWidth="1"/>
    <col min="3651" max="3872" width="11.42578125" style="22"/>
    <col min="3873" max="3873" width="4" style="22" customWidth="1"/>
    <col min="3874" max="3874" width="43.7109375" style="22" customWidth="1"/>
    <col min="3875" max="3875" width="10.42578125" style="22" customWidth="1"/>
    <col min="3876" max="3876" width="8.42578125" style="22" customWidth="1"/>
    <col min="3877" max="3877" width="8.28515625" style="22" customWidth="1"/>
    <col min="3878" max="3878" width="10.140625" style="22" customWidth="1"/>
    <col min="3879" max="3879" width="9.5703125" style="22" customWidth="1"/>
    <col min="3880" max="3880" width="9.28515625" style="22" customWidth="1"/>
    <col min="3881" max="3882" width="7.5703125" style="22" customWidth="1"/>
    <col min="3883" max="3883" width="8.140625" style="22" customWidth="1"/>
    <col min="3884" max="3884" width="8.7109375" style="22" customWidth="1"/>
    <col min="3885" max="3885" width="9.140625" style="22" customWidth="1"/>
    <col min="3886" max="3886" width="8.85546875" style="22" customWidth="1"/>
    <col min="3887" max="3887" width="6" style="22" customWidth="1"/>
    <col min="3888" max="3888" width="7.5703125" style="22" customWidth="1"/>
    <col min="3889" max="3889" width="8" style="22" customWidth="1"/>
    <col min="3890" max="3890" width="8.140625" style="22" customWidth="1"/>
    <col min="3891" max="3891" width="7" style="22" customWidth="1"/>
    <col min="3892" max="3892" width="7.5703125" style="22" customWidth="1"/>
    <col min="3893" max="3893" width="7.42578125" style="22" customWidth="1"/>
    <col min="3894" max="3894" width="7.28515625" style="22" customWidth="1"/>
    <col min="3895" max="3895" width="7" style="22" customWidth="1"/>
    <col min="3896" max="3896" width="7.5703125" style="22" customWidth="1"/>
    <col min="3897" max="3897" width="8.28515625" style="22" customWidth="1"/>
    <col min="3898" max="3898" width="7.5703125" style="22" customWidth="1"/>
    <col min="3899" max="3899" width="11.140625" style="22" customWidth="1"/>
    <col min="3900" max="3900" width="6.42578125" style="22" customWidth="1"/>
    <col min="3901" max="3901" width="7.5703125" style="22" customWidth="1"/>
    <col min="3902" max="3902" width="9" style="22" customWidth="1"/>
    <col min="3903" max="3903" width="8.42578125" style="22" bestFit="1" customWidth="1"/>
    <col min="3904" max="3904" width="9.140625" style="22" bestFit="1" customWidth="1"/>
    <col min="3905" max="3905" width="10.85546875" style="22" customWidth="1"/>
    <col min="3906" max="3906" width="6.7109375" style="22" customWidth="1"/>
    <col min="3907" max="4128" width="11.42578125" style="22"/>
    <col min="4129" max="4129" width="4" style="22" customWidth="1"/>
    <col min="4130" max="4130" width="43.7109375" style="22" customWidth="1"/>
    <col min="4131" max="4131" width="10.42578125" style="22" customWidth="1"/>
    <col min="4132" max="4132" width="8.42578125" style="22" customWidth="1"/>
    <col min="4133" max="4133" width="8.28515625" style="22" customWidth="1"/>
    <col min="4134" max="4134" width="10.140625" style="22" customWidth="1"/>
    <col min="4135" max="4135" width="9.5703125" style="22" customWidth="1"/>
    <col min="4136" max="4136" width="9.28515625" style="22" customWidth="1"/>
    <col min="4137" max="4138" width="7.5703125" style="22" customWidth="1"/>
    <col min="4139" max="4139" width="8.140625" style="22" customWidth="1"/>
    <col min="4140" max="4140" width="8.7109375" style="22" customWidth="1"/>
    <col min="4141" max="4141" width="9.140625" style="22" customWidth="1"/>
    <col min="4142" max="4142" width="8.85546875" style="22" customWidth="1"/>
    <col min="4143" max="4143" width="6" style="22" customWidth="1"/>
    <col min="4144" max="4144" width="7.5703125" style="22" customWidth="1"/>
    <col min="4145" max="4145" width="8" style="22" customWidth="1"/>
    <col min="4146" max="4146" width="8.140625" style="22" customWidth="1"/>
    <col min="4147" max="4147" width="7" style="22" customWidth="1"/>
    <col min="4148" max="4148" width="7.5703125" style="22" customWidth="1"/>
    <col min="4149" max="4149" width="7.42578125" style="22" customWidth="1"/>
    <col min="4150" max="4150" width="7.28515625" style="22" customWidth="1"/>
    <col min="4151" max="4151" width="7" style="22" customWidth="1"/>
    <col min="4152" max="4152" width="7.5703125" style="22" customWidth="1"/>
    <col min="4153" max="4153" width="8.28515625" style="22" customWidth="1"/>
    <col min="4154" max="4154" width="7.5703125" style="22" customWidth="1"/>
    <col min="4155" max="4155" width="11.140625" style="22" customWidth="1"/>
    <col min="4156" max="4156" width="6.42578125" style="22" customWidth="1"/>
    <col min="4157" max="4157" width="7.5703125" style="22" customWidth="1"/>
    <col min="4158" max="4158" width="9" style="22" customWidth="1"/>
    <col min="4159" max="4159" width="8.42578125" style="22" bestFit="1" customWidth="1"/>
    <col min="4160" max="4160" width="9.140625" style="22" bestFit="1" customWidth="1"/>
    <col min="4161" max="4161" width="10.85546875" style="22" customWidth="1"/>
    <col min="4162" max="4162" width="6.7109375" style="22" customWidth="1"/>
    <col min="4163" max="4384" width="11.42578125" style="22"/>
    <col min="4385" max="4385" width="4" style="22" customWidth="1"/>
    <col min="4386" max="4386" width="43.7109375" style="22" customWidth="1"/>
    <col min="4387" max="4387" width="10.42578125" style="22" customWidth="1"/>
    <col min="4388" max="4388" width="8.42578125" style="22" customWidth="1"/>
    <col min="4389" max="4389" width="8.28515625" style="22" customWidth="1"/>
    <col min="4390" max="4390" width="10.140625" style="22" customWidth="1"/>
    <col min="4391" max="4391" width="9.5703125" style="22" customWidth="1"/>
    <col min="4392" max="4392" width="9.28515625" style="22" customWidth="1"/>
    <col min="4393" max="4394" width="7.5703125" style="22" customWidth="1"/>
    <col min="4395" max="4395" width="8.140625" style="22" customWidth="1"/>
    <col min="4396" max="4396" width="8.7109375" style="22" customWidth="1"/>
    <col min="4397" max="4397" width="9.140625" style="22" customWidth="1"/>
    <col min="4398" max="4398" width="8.85546875" style="22" customWidth="1"/>
    <col min="4399" max="4399" width="6" style="22" customWidth="1"/>
    <col min="4400" max="4400" width="7.5703125" style="22" customWidth="1"/>
    <col min="4401" max="4401" width="8" style="22" customWidth="1"/>
    <col min="4402" max="4402" width="8.140625" style="22" customWidth="1"/>
    <col min="4403" max="4403" width="7" style="22" customWidth="1"/>
    <col min="4404" max="4404" width="7.5703125" style="22" customWidth="1"/>
    <col min="4405" max="4405" width="7.42578125" style="22" customWidth="1"/>
    <col min="4406" max="4406" width="7.28515625" style="22" customWidth="1"/>
    <col min="4407" max="4407" width="7" style="22" customWidth="1"/>
    <col min="4408" max="4408" width="7.5703125" style="22" customWidth="1"/>
    <col min="4409" max="4409" width="8.28515625" style="22" customWidth="1"/>
    <col min="4410" max="4410" width="7.5703125" style="22" customWidth="1"/>
    <col min="4411" max="4411" width="11.140625" style="22" customWidth="1"/>
    <col min="4412" max="4412" width="6.42578125" style="22" customWidth="1"/>
    <col min="4413" max="4413" width="7.5703125" style="22" customWidth="1"/>
    <col min="4414" max="4414" width="9" style="22" customWidth="1"/>
    <col min="4415" max="4415" width="8.42578125" style="22" bestFit="1" customWidth="1"/>
    <col min="4416" max="4416" width="9.140625" style="22" bestFit="1" customWidth="1"/>
    <col min="4417" max="4417" width="10.85546875" style="22" customWidth="1"/>
    <col min="4418" max="4418" width="6.7109375" style="22" customWidth="1"/>
    <col min="4419" max="4640" width="11.42578125" style="22"/>
    <col min="4641" max="4641" width="4" style="22" customWidth="1"/>
    <col min="4642" max="4642" width="43.7109375" style="22" customWidth="1"/>
    <col min="4643" max="4643" width="10.42578125" style="22" customWidth="1"/>
    <col min="4644" max="4644" width="8.42578125" style="22" customWidth="1"/>
    <col min="4645" max="4645" width="8.28515625" style="22" customWidth="1"/>
    <col min="4646" max="4646" width="10.140625" style="22" customWidth="1"/>
    <col min="4647" max="4647" width="9.5703125" style="22" customWidth="1"/>
    <col min="4648" max="4648" width="9.28515625" style="22" customWidth="1"/>
    <col min="4649" max="4650" width="7.5703125" style="22" customWidth="1"/>
    <col min="4651" max="4651" width="8.140625" style="22" customWidth="1"/>
    <col min="4652" max="4652" width="8.7109375" style="22" customWidth="1"/>
    <col min="4653" max="4653" width="9.140625" style="22" customWidth="1"/>
    <col min="4654" max="4654" width="8.85546875" style="22" customWidth="1"/>
    <col min="4655" max="4655" width="6" style="22" customWidth="1"/>
    <col min="4656" max="4656" width="7.5703125" style="22" customWidth="1"/>
    <col min="4657" max="4657" width="8" style="22" customWidth="1"/>
    <col min="4658" max="4658" width="8.140625" style="22" customWidth="1"/>
    <col min="4659" max="4659" width="7" style="22" customWidth="1"/>
    <col min="4660" max="4660" width="7.5703125" style="22" customWidth="1"/>
    <col min="4661" max="4661" width="7.42578125" style="22" customWidth="1"/>
    <col min="4662" max="4662" width="7.28515625" style="22" customWidth="1"/>
    <col min="4663" max="4663" width="7" style="22" customWidth="1"/>
    <col min="4664" max="4664" width="7.5703125" style="22" customWidth="1"/>
    <col min="4665" max="4665" width="8.28515625" style="22" customWidth="1"/>
    <col min="4666" max="4666" width="7.5703125" style="22" customWidth="1"/>
    <col min="4667" max="4667" width="11.140625" style="22" customWidth="1"/>
    <col min="4668" max="4668" width="6.42578125" style="22" customWidth="1"/>
    <col min="4669" max="4669" width="7.5703125" style="22" customWidth="1"/>
    <col min="4670" max="4670" width="9" style="22" customWidth="1"/>
    <col min="4671" max="4671" width="8.42578125" style="22" bestFit="1" customWidth="1"/>
    <col min="4672" max="4672" width="9.140625" style="22" bestFit="1" customWidth="1"/>
    <col min="4673" max="4673" width="10.85546875" style="22" customWidth="1"/>
    <col min="4674" max="4674" width="6.7109375" style="22" customWidth="1"/>
    <col min="4675" max="4896" width="11.42578125" style="22"/>
    <col min="4897" max="4897" width="4" style="22" customWidth="1"/>
    <col min="4898" max="4898" width="43.7109375" style="22" customWidth="1"/>
    <col min="4899" max="4899" width="10.42578125" style="22" customWidth="1"/>
    <col min="4900" max="4900" width="8.42578125" style="22" customWidth="1"/>
    <col min="4901" max="4901" width="8.28515625" style="22" customWidth="1"/>
    <col min="4902" max="4902" width="10.140625" style="22" customWidth="1"/>
    <col min="4903" max="4903" width="9.5703125" style="22" customWidth="1"/>
    <col min="4904" max="4904" width="9.28515625" style="22" customWidth="1"/>
    <col min="4905" max="4906" width="7.5703125" style="22" customWidth="1"/>
    <col min="4907" max="4907" width="8.140625" style="22" customWidth="1"/>
    <col min="4908" max="4908" width="8.7109375" style="22" customWidth="1"/>
    <col min="4909" max="4909" width="9.140625" style="22" customWidth="1"/>
    <col min="4910" max="4910" width="8.85546875" style="22" customWidth="1"/>
    <col min="4911" max="4911" width="6" style="22" customWidth="1"/>
    <col min="4912" max="4912" width="7.5703125" style="22" customWidth="1"/>
    <col min="4913" max="4913" width="8" style="22" customWidth="1"/>
    <col min="4914" max="4914" width="8.140625" style="22" customWidth="1"/>
    <col min="4915" max="4915" width="7" style="22" customWidth="1"/>
    <col min="4916" max="4916" width="7.5703125" style="22" customWidth="1"/>
    <col min="4917" max="4917" width="7.42578125" style="22" customWidth="1"/>
    <col min="4918" max="4918" width="7.28515625" style="22" customWidth="1"/>
    <col min="4919" max="4919" width="7" style="22" customWidth="1"/>
    <col min="4920" max="4920" width="7.5703125" style="22" customWidth="1"/>
    <col min="4921" max="4921" width="8.28515625" style="22" customWidth="1"/>
    <col min="4922" max="4922" width="7.5703125" style="22" customWidth="1"/>
    <col min="4923" max="4923" width="11.140625" style="22" customWidth="1"/>
    <col min="4924" max="4924" width="6.42578125" style="22" customWidth="1"/>
    <col min="4925" max="4925" width="7.5703125" style="22" customWidth="1"/>
    <col min="4926" max="4926" width="9" style="22" customWidth="1"/>
    <col min="4927" max="4927" width="8.42578125" style="22" bestFit="1" customWidth="1"/>
    <col min="4928" max="4928" width="9.140625" style="22" bestFit="1" customWidth="1"/>
    <col min="4929" max="4929" width="10.85546875" style="22" customWidth="1"/>
    <col min="4930" max="4930" width="6.7109375" style="22" customWidth="1"/>
    <col min="4931" max="5152" width="11.42578125" style="22"/>
    <col min="5153" max="5153" width="4" style="22" customWidth="1"/>
    <col min="5154" max="5154" width="43.7109375" style="22" customWidth="1"/>
    <col min="5155" max="5155" width="10.42578125" style="22" customWidth="1"/>
    <col min="5156" max="5156" width="8.42578125" style="22" customWidth="1"/>
    <col min="5157" max="5157" width="8.28515625" style="22" customWidth="1"/>
    <col min="5158" max="5158" width="10.140625" style="22" customWidth="1"/>
    <col min="5159" max="5159" width="9.5703125" style="22" customWidth="1"/>
    <col min="5160" max="5160" width="9.28515625" style="22" customWidth="1"/>
    <col min="5161" max="5162" width="7.5703125" style="22" customWidth="1"/>
    <col min="5163" max="5163" width="8.140625" style="22" customWidth="1"/>
    <col min="5164" max="5164" width="8.7109375" style="22" customWidth="1"/>
    <col min="5165" max="5165" width="9.140625" style="22" customWidth="1"/>
    <col min="5166" max="5166" width="8.85546875" style="22" customWidth="1"/>
    <col min="5167" max="5167" width="6" style="22" customWidth="1"/>
    <col min="5168" max="5168" width="7.5703125" style="22" customWidth="1"/>
    <col min="5169" max="5169" width="8" style="22" customWidth="1"/>
    <col min="5170" max="5170" width="8.140625" style="22" customWidth="1"/>
    <col min="5171" max="5171" width="7" style="22" customWidth="1"/>
    <col min="5172" max="5172" width="7.5703125" style="22" customWidth="1"/>
    <col min="5173" max="5173" width="7.42578125" style="22" customWidth="1"/>
    <col min="5174" max="5174" width="7.28515625" style="22" customWidth="1"/>
    <col min="5175" max="5175" width="7" style="22" customWidth="1"/>
    <col min="5176" max="5176" width="7.5703125" style="22" customWidth="1"/>
    <col min="5177" max="5177" width="8.28515625" style="22" customWidth="1"/>
    <col min="5178" max="5178" width="7.5703125" style="22" customWidth="1"/>
    <col min="5179" max="5179" width="11.140625" style="22" customWidth="1"/>
    <col min="5180" max="5180" width="6.42578125" style="22" customWidth="1"/>
    <col min="5181" max="5181" width="7.5703125" style="22" customWidth="1"/>
    <col min="5182" max="5182" width="9" style="22" customWidth="1"/>
    <col min="5183" max="5183" width="8.42578125" style="22" bestFit="1" customWidth="1"/>
    <col min="5184" max="5184" width="9.140625" style="22" bestFit="1" customWidth="1"/>
    <col min="5185" max="5185" width="10.85546875" style="22" customWidth="1"/>
    <col min="5186" max="5186" width="6.7109375" style="22" customWidth="1"/>
    <col min="5187" max="5408" width="11.42578125" style="22"/>
    <col min="5409" max="5409" width="4" style="22" customWidth="1"/>
    <col min="5410" max="5410" width="43.7109375" style="22" customWidth="1"/>
    <col min="5411" max="5411" width="10.42578125" style="22" customWidth="1"/>
    <col min="5412" max="5412" width="8.42578125" style="22" customWidth="1"/>
    <col min="5413" max="5413" width="8.28515625" style="22" customWidth="1"/>
    <col min="5414" max="5414" width="10.140625" style="22" customWidth="1"/>
    <col min="5415" max="5415" width="9.5703125" style="22" customWidth="1"/>
    <col min="5416" max="5416" width="9.28515625" style="22" customWidth="1"/>
    <col min="5417" max="5418" width="7.5703125" style="22" customWidth="1"/>
    <col min="5419" max="5419" width="8.140625" style="22" customWidth="1"/>
    <col min="5420" max="5420" width="8.7109375" style="22" customWidth="1"/>
    <col min="5421" max="5421" width="9.140625" style="22" customWidth="1"/>
    <col min="5422" max="5422" width="8.85546875" style="22" customWidth="1"/>
    <col min="5423" max="5423" width="6" style="22" customWidth="1"/>
    <col min="5424" max="5424" width="7.5703125" style="22" customWidth="1"/>
    <col min="5425" max="5425" width="8" style="22" customWidth="1"/>
    <col min="5426" max="5426" width="8.140625" style="22" customWidth="1"/>
    <col min="5427" max="5427" width="7" style="22" customWidth="1"/>
    <col min="5428" max="5428" width="7.5703125" style="22" customWidth="1"/>
    <col min="5429" max="5429" width="7.42578125" style="22" customWidth="1"/>
    <col min="5430" max="5430" width="7.28515625" style="22" customWidth="1"/>
    <col min="5431" max="5431" width="7" style="22" customWidth="1"/>
    <col min="5432" max="5432" width="7.5703125" style="22" customWidth="1"/>
    <col min="5433" max="5433" width="8.28515625" style="22" customWidth="1"/>
    <col min="5434" max="5434" width="7.5703125" style="22" customWidth="1"/>
    <col min="5435" max="5435" width="11.140625" style="22" customWidth="1"/>
    <col min="5436" max="5436" width="6.42578125" style="22" customWidth="1"/>
    <col min="5437" max="5437" width="7.5703125" style="22" customWidth="1"/>
    <col min="5438" max="5438" width="9" style="22" customWidth="1"/>
    <col min="5439" max="5439" width="8.42578125" style="22" bestFit="1" customWidth="1"/>
    <col min="5440" max="5440" width="9.140625" style="22" bestFit="1" customWidth="1"/>
    <col min="5441" max="5441" width="10.85546875" style="22" customWidth="1"/>
    <col min="5442" max="5442" width="6.7109375" style="22" customWidth="1"/>
    <col min="5443" max="5664" width="11.42578125" style="22"/>
    <col min="5665" max="5665" width="4" style="22" customWidth="1"/>
    <col min="5666" max="5666" width="43.7109375" style="22" customWidth="1"/>
    <col min="5667" max="5667" width="10.42578125" style="22" customWidth="1"/>
    <col min="5668" max="5668" width="8.42578125" style="22" customWidth="1"/>
    <col min="5669" max="5669" width="8.28515625" style="22" customWidth="1"/>
    <col min="5670" max="5670" width="10.140625" style="22" customWidth="1"/>
    <col min="5671" max="5671" width="9.5703125" style="22" customWidth="1"/>
    <col min="5672" max="5672" width="9.28515625" style="22" customWidth="1"/>
    <col min="5673" max="5674" width="7.5703125" style="22" customWidth="1"/>
    <col min="5675" max="5675" width="8.140625" style="22" customWidth="1"/>
    <col min="5676" max="5676" width="8.7109375" style="22" customWidth="1"/>
    <col min="5677" max="5677" width="9.140625" style="22" customWidth="1"/>
    <col min="5678" max="5678" width="8.85546875" style="22" customWidth="1"/>
    <col min="5679" max="5679" width="6" style="22" customWidth="1"/>
    <col min="5680" max="5680" width="7.5703125" style="22" customWidth="1"/>
    <col min="5681" max="5681" width="8" style="22" customWidth="1"/>
    <col min="5682" max="5682" width="8.140625" style="22" customWidth="1"/>
    <col min="5683" max="5683" width="7" style="22" customWidth="1"/>
    <col min="5684" max="5684" width="7.5703125" style="22" customWidth="1"/>
    <col min="5685" max="5685" width="7.42578125" style="22" customWidth="1"/>
    <col min="5686" max="5686" width="7.28515625" style="22" customWidth="1"/>
    <col min="5687" max="5687" width="7" style="22" customWidth="1"/>
    <col min="5688" max="5688" width="7.5703125" style="22" customWidth="1"/>
    <col min="5689" max="5689" width="8.28515625" style="22" customWidth="1"/>
    <col min="5690" max="5690" width="7.5703125" style="22" customWidth="1"/>
    <col min="5691" max="5691" width="11.140625" style="22" customWidth="1"/>
    <col min="5692" max="5692" width="6.42578125" style="22" customWidth="1"/>
    <col min="5693" max="5693" width="7.5703125" style="22" customWidth="1"/>
    <col min="5694" max="5694" width="9" style="22" customWidth="1"/>
    <col min="5695" max="5695" width="8.42578125" style="22" bestFit="1" customWidth="1"/>
    <col min="5696" max="5696" width="9.140625" style="22" bestFit="1" customWidth="1"/>
    <col min="5697" max="5697" width="10.85546875" style="22" customWidth="1"/>
    <col min="5698" max="5698" width="6.7109375" style="22" customWidth="1"/>
    <col min="5699" max="5920" width="11.42578125" style="22"/>
    <col min="5921" max="5921" width="4" style="22" customWidth="1"/>
    <col min="5922" max="5922" width="43.7109375" style="22" customWidth="1"/>
    <col min="5923" max="5923" width="10.42578125" style="22" customWidth="1"/>
    <col min="5924" max="5924" width="8.42578125" style="22" customWidth="1"/>
    <col min="5925" max="5925" width="8.28515625" style="22" customWidth="1"/>
    <col min="5926" max="5926" width="10.140625" style="22" customWidth="1"/>
    <col min="5927" max="5927" width="9.5703125" style="22" customWidth="1"/>
    <col min="5928" max="5928" width="9.28515625" style="22" customWidth="1"/>
    <col min="5929" max="5930" width="7.5703125" style="22" customWidth="1"/>
    <col min="5931" max="5931" width="8.140625" style="22" customWidth="1"/>
    <col min="5932" max="5932" width="8.7109375" style="22" customWidth="1"/>
    <col min="5933" max="5933" width="9.140625" style="22" customWidth="1"/>
    <col min="5934" max="5934" width="8.85546875" style="22" customWidth="1"/>
    <col min="5935" max="5935" width="6" style="22" customWidth="1"/>
    <col min="5936" max="5936" width="7.5703125" style="22" customWidth="1"/>
    <col min="5937" max="5937" width="8" style="22" customWidth="1"/>
    <col min="5938" max="5938" width="8.140625" style="22" customWidth="1"/>
    <col min="5939" max="5939" width="7" style="22" customWidth="1"/>
    <col min="5940" max="5940" width="7.5703125" style="22" customWidth="1"/>
    <col min="5941" max="5941" width="7.42578125" style="22" customWidth="1"/>
    <col min="5942" max="5942" width="7.28515625" style="22" customWidth="1"/>
    <col min="5943" max="5943" width="7" style="22" customWidth="1"/>
    <col min="5944" max="5944" width="7.5703125" style="22" customWidth="1"/>
    <col min="5945" max="5945" width="8.28515625" style="22" customWidth="1"/>
    <col min="5946" max="5946" width="7.5703125" style="22" customWidth="1"/>
    <col min="5947" max="5947" width="11.140625" style="22" customWidth="1"/>
    <col min="5948" max="5948" width="6.42578125" style="22" customWidth="1"/>
    <col min="5949" max="5949" width="7.5703125" style="22" customWidth="1"/>
    <col min="5950" max="5950" width="9" style="22" customWidth="1"/>
    <col min="5951" max="5951" width="8.42578125" style="22" bestFit="1" customWidth="1"/>
    <col min="5952" max="5952" width="9.140625" style="22" bestFit="1" customWidth="1"/>
    <col min="5953" max="5953" width="10.85546875" style="22" customWidth="1"/>
    <col min="5954" max="5954" width="6.7109375" style="22" customWidth="1"/>
    <col min="5955" max="6176" width="11.42578125" style="22"/>
    <col min="6177" max="6177" width="4" style="22" customWidth="1"/>
    <col min="6178" max="6178" width="43.7109375" style="22" customWidth="1"/>
    <col min="6179" max="6179" width="10.42578125" style="22" customWidth="1"/>
    <col min="6180" max="6180" width="8.42578125" style="22" customWidth="1"/>
    <col min="6181" max="6181" width="8.28515625" style="22" customWidth="1"/>
    <col min="6182" max="6182" width="10.140625" style="22" customWidth="1"/>
    <col min="6183" max="6183" width="9.5703125" style="22" customWidth="1"/>
    <col min="6184" max="6184" width="9.28515625" style="22" customWidth="1"/>
    <col min="6185" max="6186" width="7.5703125" style="22" customWidth="1"/>
    <col min="6187" max="6187" width="8.140625" style="22" customWidth="1"/>
    <col min="6188" max="6188" width="8.7109375" style="22" customWidth="1"/>
    <col min="6189" max="6189" width="9.140625" style="22" customWidth="1"/>
    <col min="6190" max="6190" width="8.85546875" style="22" customWidth="1"/>
    <col min="6191" max="6191" width="6" style="22" customWidth="1"/>
    <col min="6192" max="6192" width="7.5703125" style="22" customWidth="1"/>
    <col min="6193" max="6193" width="8" style="22" customWidth="1"/>
    <col min="6194" max="6194" width="8.140625" style="22" customWidth="1"/>
    <col min="6195" max="6195" width="7" style="22" customWidth="1"/>
    <col min="6196" max="6196" width="7.5703125" style="22" customWidth="1"/>
    <col min="6197" max="6197" width="7.42578125" style="22" customWidth="1"/>
    <col min="6198" max="6198" width="7.28515625" style="22" customWidth="1"/>
    <col min="6199" max="6199" width="7" style="22" customWidth="1"/>
    <col min="6200" max="6200" width="7.5703125" style="22" customWidth="1"/>
    <col min="6201" max="6201" width="8.28515625" style="22" customWidth="1"/>
    <col min="6202" max="6202" width="7.5703125" style="22" customWidth="1"/>
    <col min="6203" max="6203" width="11.140625" style="22" customWidth="1"/>
    <col min="6204" max="6204" width="6.42578125" style="22" customWidth="1"/>
    <col min="6205" max="6205" width="7.5703125" style="22" customWidth="1"/>
    <col min="6206" max="6206" width="9" style="22" customWidth="1"/>
    <col min="6207" max="6207" width="8.42578125" style="22" bestFit="1" customWidth="1"/>
    <col min="6208" max="6208" width="9.140625" style="22" bestFit="1" customWidth="1"/>
    <col min="6209" max="6209" width="10.85546875" style="22" customWidth="1"/>
    <col min="6210" max="6210" width="6.7109375" style="22" customWidth="1"/>
    <col min="6211" max="6432" width="11.42578125" style="22"/>
    <col min="6433" max="6433" width="4" style="22" customWidth="1"/>
    <col min="6434" max="6434" width="43.7109375" style="22" customWidth="1"/>
    <col min="6435" max="6435" width="10.42578125" style="22" customWidth="1"/>
    <col min="6436" max="6436" width="8.42578125" style="22" customWidth="1"/>
    <col min="6437" max="6437" width="8.28515625" style="22" customWidth="1"/>
    <col min="6438" max="6438" width="10.140625" style="22" customWidth="1"/>
    <col min="6439" max="6439" width="9.5703125" style="22" customWidth="1"/>
    <col min="6440" max="6440" width="9.28515625" style="22" customWidth="1"/>
    <col min="6441" max="6442" width="7.5703125" style="22" customWidth="1"/>
    <col min="6443" max="6443" width="8.140625" style="22" customWidth="1"/>
    <col min="6444" max="6444" width="8.7109375" style="22" customWidth="1"/>
    <col min="6445" max="6445" width="9.140625" style="22" customWidth="1"/>
    <col min="6446" max="6446" width="8.85546875" style="22" customWidth="1"/>
    <col min="6447" max="6447" width="6" style="22" customWidth="1"/>
    <col min="6448" max="6448" width="7.5703125" style="22" customWidth="1"/>
    <col min="6449" max="6449" width="8" style="22" customWidth="1"/>
    <col min="6450" max="6450" width="8.140625" style="22" customWidth="1"/>
    <col min="6451" max="6451" width="7" style="22" customWidth="1"/>
    <col min="6452" max="6452" width="7.5703125" style="22" customWidth="1"/>
    <col min="6453" max="6453" width="7.42578125" style="22" customWidth="1"/>
    <col min="6454" max="6454" width="7.28515625" style="22" customWidth="1"/>
    <col min="6455" max="6455" width="7" style="22" customWidth="1"/>
    <col min="6456" max="6456" width="7.5703125" style="22" customWidth="1"/>
    <col min="6457" max="6457" width="8.28515625" style="22" customWidth="1"/>
    <col min="6458" max="6458" width="7.5703125" style="22" customWidth="1"/>
    <col min="6459" max="6459" width="11.140625" style="22" customWidth="1"/>
    <col min="6460" max="6460" width="6.42578125" style="22" customWidth="1"/>
    <col min="6461" max="6461" width="7.5703125" style="22" customWidth="1"/>
    <col min="6462" max="6462" width="9" style="22" customWidth="1"/>
    <col min="6463" max="6463" width="8.42578125" style="22" bestFit="1" customWidth="1"/>
    <col min="6464" max="6464" width="9.140625" style="22" bestFit="1" customWidth="1"/>
    <col min="6465" max="6465" width="10.85546875" style="22" customWidth="1"/>
    <col min="6466" max="6466" width="6.7109375" style="22" customWidth="1"/>
    <col min="6467" max="6688" width="11.42578125" style="22"/>
    <col min="6689" max="6689" width="4" style="22" customWidth="1"/>
    <col min="6690" max="6690" width="43.7109375" style="22" customWidth="1"/>
    <col min="6691" max="6691" width="10.42578125" style="22" customWidth="1"/>
    <col min="6692" max="6692" width="8.42578125" style="22" customWidth="1"/>
    <col min="6693" max="6693" width="8.28515625" style="22" customWidth="1"/>
    <col min="6694" max="6694" width="10.140625" style="22" customWidth="1"/>
    <col min="6695" max="6695" width="9.5703125" style="22" customWidth="1"/>
    <col min="6696" max="6696" width="9.28515625" style="22" customWidth="1"/>
    <col min="6697" max="6698" width="7.5703125" style="22" customWidth="1"/>
    <col min="6699" max="6699" width="8.140625" style="22" customWidth="1"/>
    <col min="6700" max="6700" width="8.7109375" style="22" customWidth="1"/>
    <col min="6701" max="6701" width="9.140625" style="22" customWidth="1"/>
    <col min="6702" max="6702" width="8.85546875" style="22" customWidth="1"/>
    <col min="6703" max="6703" width="6" style="22" customWidth="1"/>
    <col min="6704" max="6704" width="7.5703125" style="22" customWidth="1"/>
    <col min="6705" max="6705" width="8" style="22" customWidth="1"/>
    <col min="6706" max="6706" width="8.140625" style="22" customWidth="1"/>
    <col min="6707" max="6707" width="7" style="22" customWidth="1"/>
    <col min="6708" max="6708" width="7.5703125" style="22" customWidth="1"/>
    <col min="6709" max="6709" width="7.42578125" style="22" customWidth="1"/>
    <col min="6710" max="6710" width="7.28515625" style="22" customWidth="1"/>
    <col min="6711" max="6711" width="7" style="22" customWidth="1"/>
    <col min="6712" max="6712" width="7.5703125" style="22" customWidth="1"/>
    <col min="6713" max="6713" width="8.28515625" style="22" customWidth="1"/>
    <col min="6714" max="6714" width="7.5703125" style="22" customWidth="1"/>
    <col min="6715" max="6715" width="11.140625" style="22" customWidth="1"/>
    <col min="6716" max="6716" width="6.42578125" style="22" customWidth="1"/>
    <col min="6717" max="6717" width="7.5703125" style="22" customWidth="1"/>
    <col min="6718" max="6718" width="9" style="22" customWidth="1"/>
    <col min="6719" max="6719" width="8.42578125" style="22" bestFit="1" customWidth="1"/>
    <col min="6720" max="6720" width="9.140625" style="22" bestFit="1" customWidth="1"/>
    <col min="6721" max="6721" width="10.85546875" style="22" customWidth="1"/>
    <col min="6722" max="6722" width="6.7109375" style="22" customWidth="1"/>
    <col min="6723" max="6944" width="11.42578125" style="22"/>
    <col min="6945" max="6945" width="4" style="22" customWidth="1"/>
    <col min="6946" max="6946" width="43.7109375" style="22" customWidth="1"/>
    <col min="6947" max="6947" width="10.42578125" style="22" customWidth="1"/>
    <col min="6948" max="6948" width="8.42578125" style="22" customWidth="1"/>
    <col min="6949" max="6949" width="8.28515625" style="22" customWidth="1"/>
    <col min="6950" max="6950" width="10.140625" style="22" customWidth="1"/>
    <col min="6951" max="6951" width="9.5703125" style="22" customWidth="1"/>
    <col min="6952" max="6952" width="9.28515625" style="22" customWidth="1"/>
    <col min="6953" max="6954" width="7.5703125" style="22" customWidth="1"/>
    <col min="6955" max="6955" width="8.140625" style="22" customWidth="1"/>
    <col min="6956" max="6956" width="8.7109375" style="22" customWidth="1"/>
    <col min="6957" max="6957" width="9.140625" style="22" customWidth="1"/>
    <col min="6958" max="6958" width="8.85546875" style="22" customWidth="1"/>
    <col min="6959" max="6959" width="6" style="22" customWidth="1"/>
    <col min="6960" max="6960" width="7.5703125" style="22" customWidth="1"/>
    <col min="6961" max="6961" width="8" style="22" customWidth="1"/>
    <col min="6962" max="6962" width="8.140625" style="22" customWidth="1"/>
    <col min="6963" max="6963" width="7" style="22" customWidth="1"/>
    <col min="6964" max="6964" width="7.5703125" style="22" customWidth="1"/>
    <col min="6965" max="6965" width="7.42578125" style="22" customWidth="1"/>
    <col min="6966" max="6966" width="7.28515625" style="22" customWidth="1"/>
    <col min="6967" max="6967" width="7" style="22" customWidth="1"/>
    <col min="6968" max="6968" width="7.5703125" style="22" customWidth="1"/>
    <col min="6969" max="6969" width="8.28515625" style="22" customWidth="1"/>
    <col min="6970" max="6970" width="7.5703125" style="22" customWidth="1"/>
    <col min="6971" max="6971" width="11.140625" style="22" customWidth="1"/>
    <col min="6972" max="6972" width="6.42578125" style="22" customWidth="1"/>
    <col min="6973" max="6973" width="7.5703125" style="22" customWidth="1"/>
    <col min="6974" max="6974" width="9" style="22" customWidth="1"/>
    <col min="6975" max="6975" width="8.42578125" style="22" bestFit="1" customWidth="1"/>
    <col min="6976" max="6976" width="9.140625" style="22" bestFit="1" customWidth="1"/>
    <col min="6977" max="6977" width="10.85546875" style="22" customWidth="1"/>
    <col min="6978" max="6978" width="6.7109375" style="22" customWidth="1"/>
    <col min="6979" max="7200" width="11.42578125" style="22"/>
    <col min="7201" max="7201" width="4" style="22" customWidth="1"/>
    <col min="7202" max="7202" width="43.7109375" style="22" customWidth="1"/>
    <col min="7203" max="7203" width="10.42578125" style="22" customWidth="1"/>
    <col min="7204" max="7204" width="8.42578125" style="22" customWidth="1"/>
    <col min="7205" max="7205" width="8.28515625" style="22" customWidth="1"/>
    <col min="7206" max="7206" width="10.140625" style="22" customWidth="1"/>
    <col min="7207" max="7207" width="9.5703125" style="22" customWidth="1"/>
    <col min="7208" max="7208" width="9.28515625" style="22" customWidth="1"/>
    <col min="7209" max="7210" width="7.5703125" style="22" customWidth="1"/>
    <col min="7211" max="7211" width="8.140625" style="22" customWidth="1"/>
    <col min="7212" max="7212" width="8.7109375" style="22" customWidth="1"/>
    <col min="7213" max="7213" width="9.140625" style="22" customWidth="1"/>
    <col min="7214" max="7214" width="8.85546875" style="22" customWidth="1"/>
    <col min="7215" max="7215" width="6" style="22" customWidth="1"/>
    <col min="7216" max="7216" width="7.5703125" style="22" customWidth="1"/>
    <col min="7217" max="7217" width="8" style="22" customWidth="1"/>
    <col min="7218" max="7218" width="8.140625" style="22" customWidth="1"/>
    <col min="7219" max="7219" width="7" style="22" customWidth="1"/>
    <col min="7220" max="7220" width="7.5703125" style="22" customWidth="1"/>
    <col min="7221" max="7221" width="7.42578125" style="22" customWidth="1"/>
    <col min="7222" max="7222" width="7.28515625" style="22" customWidth="1"/>
    <col min="7223" max="7223" width="7" style="22" customWidth="1"/>
    <col min="7224" max="7224" width="7.5703125" style="22" customWidth="1"/>
    <col min="7225" max="7225" width="8.28515625" style="22" customWidth="1"/>
    <col min="7226" max="7226" width="7.5703125" style="22" customWidth="1"/>
    <col min="7227" max="7227" width="11.140625" style="22" customWidth="1"/>
    <col min="7228" max="7228" width="6.42578125" style="22" customWidth="1"/>
    <col min="7229" max="7229" width="7.5703125" style="22" customWidth="1"/>
    <col min="7230" max="7230" width="9" style="22" customWidth="1"/>
    <col min="7231" max="7231" width="8.42578125" style="22" bestFit="1" customWidth="1"/>
    <col min="7232" max="7232" width="9.140625" style="22" bestFit="1" customWidth="1"/>
    <col min="7233" max="7233" width="10.85546875" style="22" customWidth="1"/>
    <col min="7234" max="7234" width="6.7109375" style="22" customWidth="1"/>
    <col min="7235" max="7456" width="11.42578125" style="22"/>
    <col min="7457" max="7457" width="4" style="22" customWidth="1"/>
    <col min="7458" max="7458" width="43.7109375" style="22" customWidth="1"/>
    <col min="7459" max="7459" width="10.42578125" style="22" customWidth="1"/>
    <col min="7460" max="7460" width="8.42578125" style="22" customWidth="1"/>
    <col min="7461" max="7461" width="8.28515625" style="22" customWidth="1"/>
    <col min="7462" max="7462" width="10.140625" style="22" customWidth="1"/>
    <col min="7463" max="7463" width="9.5703125" style="22" customWidth="1"/>
    <col min="7464" max="7464" width="9.28515625" style="22" customWidth="1"/>
    <col min="7465" max="7466" width="7.5703125" style="22" customWidth="1"/>
    <col min="7467" max="7467" width="8.140625" style="22" customWidth="1"/>
    <col min="7468" max="7468" width="8.7109375" style="22" customWidth="1"/>
    <col min="7469" max="7469" width="9.140625" style="22" customWidth="1"/>
    <col min="7470" max="7470" width="8.85546875" style="22" customWidth="1"/>
    <col min="7471" max="7471" width="6" style="22" customWidth="1"/>
    <col min="7472" max="7472" width="7.5703125" style="22" customWidth="1"/>
    <col min="7473" max="7473" width="8" style="22" customWidth="1"/>
    <col min="7474" max="7474" width="8.140625" style="22" customWidth="1"/>
    <col min="7475" max="7475" width="7" style="22" customWidth="1"/>
    <col min="7476" max="7476" width="7.5703125" style="22" customWidth="1"/>
    <col min="7477" max="7477" width="7.42578125" style="22" customWidth="1"/>
    <col min="7478" max="7478" width="7.28515625" style="22" customWidth="1"/>
    <col min="7479" max="7479" width="7" style="22" customWidth="1"/>
    <col min="7480" max="7480" width="7.5703125" style="22" customWidth="1"/>
    <col min="7481" max="7481" width="8.28515625" style="22" customWidth="1"/>
    <col min="7482" max="7482" width="7.5703125" style="22" customWidth="1"/>
    <col min="7483" max="7483" width="11.140625" style="22" customWidth="1"/>
    <col min="7484" max="7484" width="6.42578125" style="22" customWidth="1"/>
    <col min="7485" max="7485" width="7.5703125" style="22" customWidth="1"/>
    <col min="7486" max="7486" width="9" style="22" customWidth="1"/>
    <col min="7487" max="7487" width="8.42578125" style="22" bestFit="1" customWidth="1"/>
    <col min="7488" max="7488" width="9.140625" style="22" bestFit="1" customWidth="1"/>
    <col min="7489" max="7489" width="10.85546875" style="22" customWidth="1"/>
    <col min="7490" max="7490" width="6.7109375" style="22" customWidth="1"/>
    <col min="7491" max="7712" width="11.42578125" style="22"/>
    <col min="7713" max="7713" width="4" style="22" customWidth="1"/>
    <col min="7714" max="7714" width="43.7109375" style="22" customWidth="1"/>
    <col min="7715" max="7715" width="10.42578125" style="22" customWidth="1"/>
    <col min="7716" max="7716" width="8.42578125" style="22" customWidth="1"/>
    <col min="7717" max="7717" width="8.28515625" style="22" customWidth="1"/>
    <col min="7718" max="7718" width="10.140625" style="22" customWidth="1"/>
    <col min="7719" max="7719" width="9.5703125" style="22" customWidth="1"/>
    <col min="7720" max="7720" width="9.28515625" style="22" customWidth="1"/>
    <col min="7721" max="7722" width="7.5703125" style="22" customWidth="1"/>
    <col min="7723" max="7723" width="8.140625" style="22" customWidth="1"/>
    <col min="7724" max="7724" width="8.7109375" style="22" customWidth="1"/>
    <col min="7725" max="7725" width="9.140625" style="22" customWidth="1"/>
    <col min="7726" max="7726" width="8.85546875" style="22" customWidth="1"/>
    <col min="7727" max="7727" width="6" style="22" customWidth="1"/>
    <col min="7728" max="7728" width="7.5703125" style="22" customWidth="1"/>
    <col min="7729" max="7729" width="8" style="22" customWidth="1"/>
    <col min="7730" max="7730" width="8.140625" style="22" customWidth="1"/>
    <col min="7731" max="7731" width="7" style="22" customWidth="1"/>
    <col min="7732" max="7732" width="7.5703125" style="22" customWidth="1"/>
    <col min="7733" max="7733" width="7.42578125" style="22" customWidth="1"/>
    <col min="7734" max="7734" width="7.28515625" style="22" customWidth="1"/>
    <col min="7735" max="7735" width="7" style="22" customWidth="1"/>
    <col min="7736" max="7736" width="7.5703125" style="22" customWidth="1"/>
    <col min="7737" max="7737" width="8.28515625" style="22" customWidth="1"/>
    <col min="7738" max="7738" width="7.5703125" style="22" customWidth="1"/>
    <col min="7739" max="7739" width="11.140625" style="22" customWidth="1"/>
    <col min="7740" max="7740" width="6.42578125" style="22" customWidth="1"/>
    <col min="7741" max="7741" width="7.5703125" style="22" customWidth="1"/>
    <col min="7742" max="7742" width="9" style="22" customWidth="1"/>
    <col min="7743" max="7743" width="8.42578125" style="22" bestFit="1" customWidth="1"/>
    <col min="7744" max="7744" width="9.140625" style="22" bestFit="1" customWidth="1"/>
    <col min="7745" max="7745" width="10.85546875" style="22" customWidth="1"/>
    <col min="7746" max="7746" width="6.7109375" style="22" customWidth="1"/>
    <col min="7747" max="7968" width="11.42578125" style="22"/>
    <col min="7969" max="7969" width="4" style="22" customWidth="1"/>
    <col min="7970" max="7970" width="43.7109375" style="22" customWidth="1"/>
    <col min="7971" max="7971" width="10.42578125" style="22" customWidth="1"/>
    <col min="7972" max="7972" width="8.42578125" style="22" customWidth="1"/>
    <col min="7973" max="7973" width="8.28515625" style="22" customWidth="1"/>
    <col min="7974" max="7974" width="10.140625" style="22" customWidth="1"/>
    <col min="7975" max="7975" width="9.5703125" style="22" customWidth="1"/>
    <col min="7976" max="7976" width="9.28515625" style="22" customWidth="1"/>
    <col min="7977" max="7978" width="7.5703125" style="22" customWidth="1"/>
    <col min="7979" max="7979" width="8.140625" style="22" customWidth="1"/>
    <col min="7980" max="7980" width="8.7109375" style="22" customWidth="1"/>
    <col min="7981" max="7981" width="9.140625" style="22" customWidth="1"/>
    <col min="7982" max="7982" width="8.85546875" style="22" customWidth="1"/>
    <col min="7983" max="7983" width="6" style="22" customWidth="1"/>
    <col min="7984" max="7984" width="7.5703125" style="22" customWidth="1"/>
    <col min="7985" max="7985" width="8" style="22" customWidth="1"/>
    <col min="7986" max="7986" width="8.140625" style="22" customWidth="1"/>
    <col min="7987" max="7987" width="7" style="22" customWidth="1"/>
    <col min="7988" max="7988" width="7.5703125" style="22" customWidth="1"/>
    <col min="7989" max="7989" width="7.42578125" style="22" customWidth="1"/>
    <col min="7990" max="7990" width="7.28515625" style="22" customWidth="1"/>
    <col min="7991" max="7991" width="7" style="22" customWidth="1"/>
    <col min="7992" max="7992" width="7.5703125" style="22" customWidth="1"/>
    <col min="7993" max="7993" width="8.28515625" style="22" customWidth="1"/>
    <col min="7994" max="7994" width="7.5703125" style="22" customWidth="1"/>
    <col min="7995" max="7995" width="11.140625" style="22" customWidth="1"/>
    <col min="7996" max="7996" width="6.42578125" style="22" customWidth="1"/>
    <col min="7997" max="7997" width="7.5703125" style="22" customWidth="1"/>
    <col min="7998" max="7998" width="9" style="22" customWidth="1"/>
    <col min="7999" max="7999" width="8.42578125" style="22" bestFit="1" customWidth="1"/>
    <col min="8000" max="8000" width="9.140625" style="22" bestFit="1" customWidth="1"/>
    <col min="8001" max="8001" width="10.85546875" style="22" customWidth="1"/>
    <col min="8002" max="8002" width="6.7109375" style="22" customWidth="1"/>
    <col min="8003" max="8224" width="11.42578125" style="22"/>
    <col min="8225" max="8225" width="4" style="22" customWidth="1"/>
    <col min="8226" max="8226" width="43.7109375" style="22" customWidth="1"/>
    <col min="8227" max="8227" width="10.42578125" style="22" customWidth="1"/>
    <col min="8228" max="8228" width="8.42578125" style="22" customWidth="1"/>
    <col min="8229" max="8229" width="8.28515625" style="22" customWidth="1"/>
    <col min="8230" max="8230" width="10.140625" style="22" customWidth="1"/>
    <col min="8231" max="8231" width="9.5703125" style="22" customWidth="1"/>
    <col min="8232" max="8232" width="9.28515625" style="22" customWidth="1"/>
    <col min="8233" max="8234" width="7.5703125" style="22" customWidth="1"/>
    <col min="8235" max="8235" width="8.140625" style="22" customWidth="1"/>
    <col min="8236" max="8236" width="8.7109375" style="22" customWidth="1"/>
    <col min="8237" max="8237" width="9.140625" style="22" customWidth="1"/>
    <col min="8238" max="8238" width="8.85546875" style="22" customWidth="1"/>
    <col min="8239" max="8239" width="6" style="22" customWidth="1"/>
    <col min="8240" max="8240" width="7.5703125" style="22" customWidth="1"/>
    <col min="8241" max="8241" width="8" style="22" customWidth="1"/>
    <col min="8242" max="8242" width="8.140625" style="22" customWidth="1"/>
    <col min="8243" max="8243" width="7" style="22" customWidth="1"/>
    <col min="8244" max="8244" width="7.5703125" style="22" customWidth="1"/>
    <col min="8245" max="8245" width="7.42578125" style="22" customWidth="1"/>
    <col min="8246" max="8246" width="7.28515625" style="22" customWidth="1"/>
    <col min="8247" max="8247" width="7" style="22" customWidth="1"/>
    <col min="8248" max="8248" width="7.5703125" style="22" customWidth="1"/>
    <col min="8249" max="8249" width="8.28515625" style="22" customWidth="1"/>
    <col min="8250" max="8250" width="7.5703125" style="22" customWidth="1"/>
    <col min="8251" max="8251" width="11.140625" style="22" customWidth="1"/>
    <col min="8252" max="8252" width="6.42578125" style="22" customWidth="1"/>
    <col min="8253" max="8253" width="7.5703125" style="22" customWidth="1"/>
    <col min="8254" max="8254" width="9" style="22" customWidth="1"/>
    <col min="8255" max="8255" width="8.42578125" style="22" bestFit="1" customWidth="1"/>
    <col min="8256" max="8256" width="9.140625" style="22" bestFit="1" customWidth="1"/>
    <col min="8257" max="8257" width="10.85546875" style="22" customWidth="1"/>
    <col min="8258" max="8258" width="6.7109375" style="22" customWidth="1"/>
    <col min="8259" max="8480" width="11.42578125" style="22"/>
    <col min="8481" max="8481" width="4" style="22" customWidth="1"/>
    <col min="8482" max="8482" width="43.7109375" style="22" customWidth="1"/>
    <col min="8483" max="8483" width="10.42578125" style="22" customWidth="1"/>
    <col min="8484" max="8484" width="8.42578125" style="22" customWidth="1"/>
    <col min="8485" max="8485" width="8.28515625" style="22" customWidth="1"/>
    <col min="8486" max="8486" width="10.140625" style="22" customWidth="1"/>
    <col min="8487" max="8487" width="9.5703125" style="22" customWidth="1"/>
    <col min="8488" max="8488" width="9.28515625" style="22" customWidth="1"/>
    <col min="8489" max="8490" width="7.5703125" style="22" customWidth="1"/>
    <col min="8491" max="8491" width="8.140625" style="22" customWidth="1"/>
    <col min="8492" max="8492" width="8.7109375" style="22" customWidth="1"/>
    <col min="8493" max="8493" width="9.140625" style="22" customWidth="1"/>
    <col min="8494" max="8494" width="8.85546875" style="22" customWidth="1"/>
    <col min="8495" max="8495" width="6" style="22" customWidth="1"/>
    <col min="8496" max="8496" width="7.5703125" style="22" customWidth="1"/>
    <col min="8497" max="8497" width="8" style="22" customWidth="1"/>
    <col min="8498" max="8498" width="8.140625" style="22" customWidth="1"/>
    <col min="8499" max="8499" width="7" style="22" customWidth="1"/>
    <col min="8500" max="8500" width="7.5703125" style="22" customWidth="1"/>
    <col min="8501" max="8501" width="7.42578125" style="22" customWidth="1"/>
    <col min="8502" max="8502" width="7.28515625" style="22" customWidth="1"/>
    <col min="8503" max="8503" width="7" style="22" customWidth="1"/>
    <col min="8504" max="8504" width="7.5703125" style="22" customWidth="1"/>
    <col min="8505" max="8505" width="8.28515625" style="22" customWidth="1"/>
    <col min="8506" max="8506" width="7.5703125" style="22" customWidth="1"/>
    <col min="8507" max="8507" width="11.140625" style="22" customWidth="1"/>
    <col min="8508" max="8508" width="6.42578125" style="22" customWidth="1"/>
    <col min="8509" max="8509" width="7.5703125" style="22" customWidth="1"/>
    <col min="8510" max="8510" width="9" style="22" customWidth="1"/>
    <col min="8511" max="8511" width="8.42578125" style="22" bestFit="1" customWidth="1"/>
    <col min="8512" max="8512" width="9.140625" style="22" bestFit="1" customWidth="1"/>
    <col min="8513" max="8513" width="10.85546875" style="22" customWidth="1"/>
    <col min="8514" max="8514" width="6.7109375" style="22" customWidth="1"/>
    <col min="8515" max="8736" width="11.42578125" style="22"/>
    <col min="8737" max="8737" width="4" style="22" customWidth="1"/>
    <col min="8738" max="8738" width="43.7109375" style="22" customWidth="1"/>
    <col min="8739" max="8739" width="10.42578125" style="22" customWidth="1"/>
    <col min="8740" max="8740" width="8.42578125" style="22" customWidth="1"/>
    <col min="8741" max="8741" width="8.28515625" style="22" customWidth="1"/>
    <col min="8742" max="8742" width="10.140625" style="22" customWidth="1"/>
    <col min="8743" max="8743" width="9.5703125" style="22" customWidth="1"/>
    <col min="8744" max="8744" width="9.28515625" style="22" customWidth="1"/>
    <col min="8745" max="8746" width="7.5703125" style="22" customWidth="1"/>
    <col min="8747" max="8747" width="8.140625" style="22" customWidth="1"/>
    <col min="8748" max="8748" width="8.7109375" style="22" customWidth="1"/>
    <col min="8749" max="8749" width="9.140625" style="22" customWidth="1"/>
    <col min="8750" max="8750" width="8.85546875" style="22" customWidth="1"/>
    <col min="8751" max="8751" width="6" style="22" customWidth="1"/>
    <col min="8752" max="8752" width="7.5703125" style="22" customWidth="1"/>
    <col min="8753" max="8753" width="8" style="22" customWidth="1"/>
    <col min="8754" max="8754" width="8.140625" style="22" customWidth="1"/>
    <col min="8755" max="8755" width="7" style="22" customWidth="1"/>
    <col min="8756" max="8756" width="7.5703125" style="22" customWidth="1"/>
    <col min="8757" max="8757" width="7.42578125" style="22" customWidth="1"/>
    <col min="8758" max="8758" width="7.28515625" style="22" customWidth="1"/>
    <col min="8759" max="8759" width="7" style="22" customWidth="1"/>
    <col min="8760" max="8760" width="7.5703125" style="22" customWidth="1"/>
    <col min="8761" max="8761" width="8.28515625" style="22" customWidth="1"/>
    <col min="8762" max="8762" width="7.5703125" style="22" customWidth="1"/>
    <col min="8763" max="8763" width="11.140625" style="22" customWidth="1"/>
    <col min="8764" max="8764" width="6.42578125" style="22" customWidth="1"/>
    <col min="8765" max="8765" width="7.5703125" style="22" customWidth="1"/>
    <col min="8766" max="8766" width="9" style="22" customWidth="1"/>
    <col min="8767" max="8767" width="8.42578125" style="22" bestFit="1" customWidth="1"/>
    <col min="8768" max="8768" width="9.140625" style="22" bestFit="1" customWidth="1"/>
    <col min="8769" max="8769" width="10.85546875" style="22" customWidth="1"/>
    <col min="8770" max="8770" width="6.7109375" style="22" customWidth="1"/>
    <col min="8771" max="8992" width="11.42578125" style="22"/>
    <col min="8993" max="8993" width="4" style="22" customWidth="1"/>
    <col min="8994" max="8994" width="43.7109375" style="22" customWidth="1"/>
    <col min="8995" max="8995" width="10.42578125" style="22" customWidth="1"/>
    <col min="8996" max="8996" width="8.42578125" style="22" customWidth="1"/>
    <col min="8997" max="8997" width="8.28515625" style="22" customWidth="1"/>
    <col min="8998" max="8998" width="10.140625" style="22" customWidth="1"/>
    <col min="8999" max="8999" width="9.5703125" style="22" customWidth="1"/>
    <col min="9000" max="9000" width="9.28515625" style="22" customWidth="1"/>
    <col min="9001" max="9002" width="7.5703125" style="22" customWidth="1"/>
    <col min="9003" max="9003" width="8.140625" style="22" customWidth="1"/>
    <col min="9004" max="9004" width="8.7109375" style="22" customWidth="1"/>
    <col min="9005" max="9005" width="9.140625" style="22" customWidth="1"/>
    <col min="9006" max="9006" width="8.85546875" style="22" customWidth="1"/>
    <col min="9007" max="9007" width="6" style="22" customWidth="1"/>
    <col min="9008" max="9008" width="7.5703125" style="22" customWidth="1"/>
    <col min="9009" max="9009" width="8" style="22" customWidth="1"/>
    <col min="9010" max="9010" width="8.140625" style="22" customWidth="1"/>
    <col min="9011" max="9011" width="7" style="22" customWidth="1"/>
    <col min="9012" max="9012" width="7.5703125" style="22" customWidth="1"/>
    <col min="9013" max="9013" width="7.42578125" style="22" customWidth="1"/>
    <col min="9014" max="9014" width="7.28515625" style="22" customWidth="1"/>
    <col min="9015" max="9015" width="7" style="22" customWidth="1"/>
    <col min="9016" max="9016" width="7.5703125" style="22" customWidth="1"/>
    <col min="9017" max="9017" width="8.28515625" style="22" customWidth="1"/>
    <col min="9018" max="9018" width="7.5703125" style="22" customWidth="1"/>
    <col min="9019" max="9019" width="11.140625" style="22" customWidth="1"/>
    <col min="9020" max="9020" width="6.42578125" style="22" customWidth="1"/>
    <col min="9021" max="9021" width="7.5703125" style="22" customWidth="1"/>
    <col min="9022" max="9022" width="9" style="22" customWidth="1"/>
    <col min="9023" max="9023" width="8.42578125" style="22" bestFit="1" customWidth="1"/>
    <col min="9024" max="9024" width="9.140625" style="22" bestFit="1" customWidth="1"/>
    <col min="9025" max="9025" width="10.85546875" style="22" customWidth="1"/>
    <col min="9026" max="9026" width="6.7109375" style="22" customWidth="1"/>
    <col min="9027" max="9248" width="11.42578125" style="22"/>
    <col min="9249" max="9249" width="4" style="22" customWidth="1"/>
    <col min="9250" max="9250" width="43.7109375" style="22" customWidth="1"/>
    <col min="9251" max="9251" width="10.42578125" style="22" customWidth="1"/>
    <col min="9252" max="9252" width="8.42578125" style="22" customWidth="1"/>
    <col min="9253" max="9253" width="8.28515625" style="22" customWidth="1"/>
    <col min="9254" max="9254" width="10.140625" style="22" customWidth="1"/>
    <col min="9255" max="9255" width="9.5703125" style="22" customWidth="1"/>
    <col min="9256" max="9256" width="9.28515625" style="22" customWidth="1"/>
    <col min="9257" max="9258" width="7.5703125" style="22" customWidth="1"/>
    <col min="9259" max="9259" width="8.140625" style="22" customWidth="1"/>
    <col min="9260" max="9260" width="8.7109375" style="22" customWidth="1"/>
    <col min="9261" max="9261" width="9.140625" style="22" customWidth="1"/>
    <col min="9262" max="9262" width="8.85546875" style="22" customWidth="1"/>
    <col min="9263" max="9263" width="6" style="22" customWidth="1"/>
    <col min="9264" max="9264" width="7.5703125" style="22" customWidth="1"/>
    <col min="9265" max="9265" width="8" style="22" customWidth="1"/>
    <col min="9266" max="9266" width="8.140625" style="22" customWidth="1"/>
    <col min="9267" max="9267" width="7" style="22" customWidth="1"/>
    <col min="9268" max="9268" width="7.5703125" style="22" customWidth="1"/>
    <col min="9269" max="9269" width="7.42578125" style="22" customWidth="1"/>
    <col min="9270" max="9270" width="7.28515625" style="22" customWidth="1"/>
    <col min="9271" max="9271" width="7" style="22" customWidth="1"/>
    <col min="9272" max="9272" width="7.5703125" style="22" customWidth="1"/>
    <col min="9273" max="9273" width="8.28515625" style="22" customWidth="1"/>
    <col min="9274" max="9274" width="7.5703125" style="22" customWidth="1"/>
    <col min="9275" max="9275" width="11.140625" style="22" customWidth="1"/>
    <col min="9276" max="9276" width="6.42578125" style="22" customWidth="1"/>
    <col min="9277" max="9277" width="7.5703125" style="22" customWidth="1"/>
    <col min="9278" max="9278" width="9" style="22" customWidth="1"/>
    <col min="9279" max="9279" width="8.42578125" style="22" bestFit="1" customWidth="1"/>
    <col min="9280" max="9280" width="9.140625" style="22" bestFit="1" customWidth="1"/>
    <col min="9281" max="9281" width="10.85546875" style="22" customWidth="1"/>
    <col min="9282" max="9282" width="6.7109375" style="22" customWidth="1"/>
    <col min="9283" max="9504" width="11.42578125" style="22"/>
    <col min="9505" max="9505" width="4" style="22" customWidth="1"/>
    <col min="9506" max="9506" width="43.7109375" style="22" customWidth="1"/>
    <col min="9507" max="9507" width="10.42578125" style="22" customWidth="1"/>
    <col min="9508" max="9508" width="8.42578125" style="22" customWidth="1"/>
    <col min="9509" max="9509" width="8.28515625" style="22" customWidth="1"/>
    <col min="9510" max="9510" width="10.140625" style="22" customWidth="1"/>
    <col min="9511" max="9511" width="9.5703125" style="22" customWidth="1"/>
    <col min="9512" max="9512" width="9.28515625" style="22" customWidth="1"/>
    <col min="9513" max="9514" width="7.5703125" style="22" customWidth="1"/>
    <col min="9515" max="9515" width="8.140625" style="22" customWidth="1"/>
    <col min="9516" max="9516" width="8.7109375" style="22" customWidth="1"/>
    <col min="9517" max="9517" width="9.140625" style="22" customWidth="1"/>
    <col min="9518" max="9518" width="8.85546875" style="22" customWidth="1"/>
    <col min="9519" max="9519" width="6" style="22" customWidth="1"/>
    <col min="9520" max="9520" width="7.5703125" style="22" customWidth="1"/>
    <col min="9521" max="9521" width="8" style="22" customWidth="1"/>
    <col min="9522" max="9522" width="8.140625" style="22" customWidth="1"/>
    <col min="9523" max="9523" width="7" style="22" customWidth="1"/>
    <col min="9524" max="9524" width="7.5703125" style="22" customWidth="1"/>
    <col min="9525" max="9525" width="7.42578125" style="22" customWidth="1"/>
    <col min="9526" max="9526" width="7.28515625" style="22" customWidth="1"/>
    <col min="9527" max="9527" width="7" style="22" customWidth="1"/>
    <col min="9528" max="9528" width="7.5703125" style="22" customWidth="1"/>
    <col min="9529" max="9529" width="8.28515625" style="22" customWidth="1"/>
    <col min="9530" max="9530" width="7.5703125" style="22" customWidth="1"/>
    <col min="9531" max="9531" width="11.140625" style="22" customWidth="1"/>
    <col min="9532" max="9532" width="6.42578125" style="22" customWidth="1"/>
    <col min="9533" max="9533" width="7.5703125" style="22" customWidth="1"/>
    <col min="9534" max="9534" width="9" style="22" customWidth="1"/>
    <col min="9535" max="9535" width="8.42578125" style="22" bestFit="1" customWidth="1"/>
    <col min="9536" max="9536" width="9.140625" style="22" bestFit="1" customWidth="1"/>
    <col min="9537" max="9537" width="10.85546875" style="22" customWidth="1"/>
    <col min="9538" max="9538" width="6.7109375" style="22" customWidth="1"/>
    <col min="9539" max="9760" width="11.42578125" style="22"/>
    <col min="9761" max="9761" width="4" style="22" customWidth="1"/>
    <col min="9762" max="9762" width="43.7109375" style="22" customWidth="1"/>
    <col min="9763" max="9763" width="10.42578125" style="22" customWidth="1"/>
    <col min="9764" max="9764" width="8.42578125" style="22" customWidth="1"/>
    <col min="9765" max="9765" width="8.28515625" style="22" customWidth="1"/>
    <col min="9766" max="9766" width="10.140625" style="22" customWidth="1"/>
    <col min="9767" max="9767" width="9.5703125" style="22" customWidth="1"/>
    <col min="9768" max="9768" width="9.28515625" style="22" customWidth="1"/>
    <col min="9769" max="9770" width="7.5703125" style="22" customWidth="1"/>
    <col min="9771" max="9771" width="8.140625" style="22" customWidth="1"/>
    <col min="9772" max="9772" width="8.7109375" style="22" customWidth="1"/>
    <col min="9773" max="9773" width="9.140625" style="22" customWidth="1"/>
    <col min="9774" max="9774" width="8.85546875" style="22" customWidth="1"/>
    <col min="9775" max="9775" width="6" style="22" customWidth="1"/>
    <col min="9776" max="9776" width="7.5703125" style="22" customWidth="1"/>
    <col min="9777" max="9777" width="8" style="22" customWidth="1"/>
    <col min="9778" max="9778" width="8.140625" style="22" customWidth="1"/>
    <col min="9779" max="9779" width="7" style="22" customWidth="1"/>
    <col min="9780" max="9780" width="7.5703125" style="22" customWidth="1"/>
    <col min="9781" max="9781" width="7.42578125" style="22" customWidth="1"/>
    <col min="9782" max="9782" width="7.28515625" style="22" customWidth="1"/>
    <col min="9783" max="9783" width="7" style="22" customWidth="1"/>
    <col min="9784" max="9784" width="7.5703125" style="22" customWidth="1"/>
    <col min="9785" max="9785" width="8.28515625" style="22" customWidth="1"/>
    <col min="9786" max="9786" width="7.5703125" style="22" customWidth="1"/>
    <col min="9787" max="9787" width="11.140625" style="22" customWidth="1"/>
    <col min="9788" max="9788" width="6.42578125" style="22" customWidth="1"/>
    <col min="9789" max="9789" width="7.5703125" style="22" customWidth="1"/>
    <col min="9790" max="9790" width="9" style="22" customWidth="1"/>
    <col min="9791" max="9791" width="8.42578125" style="22" bestFit="1" customWidth="1"/>
    <col min="9792" max="9792" width="9.140625" style="22" bestFit="1" customWidth="1"/>
    <col min="9793" max="9793" width="10.85546875" style="22" customWidth="1"/>
    <col min="9794" max="9794" width="6.7109375" style="22" customWidth="1"/>
    <col min="9795" max="10016" width="11.42578125" style="22"/>
    <col min="10017" max="10017" width="4" style="22" customWidth="1"/>
    <col min="10018" max="10018" width="43.7109375" style="22" customWidth="1"/>
    <col min="10019" max="10019" width="10.42578125" style="22" customWidth="1"/>
    <col min="10020" max="10020" width="8.42578125" style="22" customWidth="1"/>
    <col min="10021" max="10021" width="8.28515625" style="22" customWidth="1"/>
    <col min="10022" max="10022" width="10.140625" style="22" customWidth="1"/>
    <col min="10023" max="10023" width="9.5703125" style="22" customWidth="1"/>
    <col min="10024" max="10024" width="9.28515625" style="22" customWidth="1"/>
    <col min="10025" max="10026" width="7.5703125" style="22" customWidth="1"/>
    <col min="10027" max="10027" width="8.140625" style="22" customWidth="1"/>
    <col min="10028" max="10028" width="8.7109375" style="22" customWidth="1"/>
    <col min="10029" max="10029" width="9.140625" style="22" customWidth="1"/>
    <col min="10030" max="10030" width="8.85546875" style="22" customWidth="1"/>
    <col min="10031" max="10031" width="6" style="22" customWidth="1"/>
    <col min="10032" max="10032" width="7.5703125" style="22" customWidth="1"/>
    <col min="10033" max="10033" width="8" style="22" customWidth="1"/>
    <col min="10034" max="10034" width="8.140625" style="22" customWidth="1"/>
    <col min="10035" max="10035" width="7" style="22" customWidth="1"/>
    <col min="10036" max="10036" width="7.5703125" style="22" customWidth="1"/>
    <col min="10037" max="10037" width="7.42578125" style="22" customWidth="1"/>
    <col min="10038" max="10038" width="7.28515625" style="22" customWidth="1"/>
    <col min="10039" max="10039" width="7" style="22" customWidth="1"/>
    <col min="10040" max="10040" width="7.5703125" style="22" customWidth="1"/>
    <col min="10041" max="10041" width="8.28515625" style="22" customWidth="1"/>
    <col min="10042" max="10042" width="7.5703125" style="22" customWidth="1"/>
    <col min="10043" max="10043" width="11.140625" style="22" customWidth="1"/>
    <col min="10044" max="10044" width="6.42578125" style="22" customWidth="1"/>
    <col min="10045" max="10045" width="7.5703125" style="22" customWidth="1"/>
    <col min="10046" max="10046" width="9" style="22" customWidth="1"/>
    <col min="10047" max="10047" width="8.42578125" style="22" bestFit="1" customWidth="1"/>
    <col min="10048" max="10048" width="9.140625" style="22" bestFit="1" customWidth="1"/>
    <col min="10049" max="10049" width="10.85546875" style="22" customWidth="1"/>
    <col min="10050" max="10050" width="6.7109375" style="22" customWidth="1"/>
    <col min="10051" max="10272" width="11.42578125" style="22"/>
    <col min="10273" max="10273" width="4" style="22" customWidth="1"/>
    <col min="10274" max="10274" width="43.7109375" style="22" customWidth="1"/>
    <col min="10275" max="10275" width="10.42578125" style="22" customWidth="1"/>
    <col min="10276" max="10276" width="8.42578125" style="22" customWidth="1"/>
    <col min="10277" max="10277" width="8.28515625" style="22" customWidth="1"/>
    <col min="10278" max="10278" width="10.140625" style="22" customWidth="1"/>
    <col min="10279" max="10279" width="9.5703125" style="22" customWidth="1"/>
    <col min="10280" max="10280" width="9.28515625" style="22" customWidth="1"/>
    <col min="10281" max="10282" width="7.5703125" style="22" customWidth="1"/>
    <col min="10283" max="10283" width="8.140625" style="22" customWidth="1"/>
    <col min="10284" max="10284" width="8.7109375" style="22" customWidth="1"/>
    <col min="10285" max="10285" width="9.140625" style="22" customWidth="1"/>
    <col min="10286" max="10286" width="8.85546875" style="22" customWidth="1"/>
    <col min="10287" max="10287" width="6" style="22" customWidth="1"/>
    <col min="10288" max="10288" width="7.5703125" style="22" customWidth="1"/>
    <col min="10289" max="10289" width="8" style="22" customWidth="1"/>
    <col min="10290" max="10290" width="8.140625" style="22" customWidth="1"/>
    <col min="10291" max="10291" width="7" style="22" customWidth="1"/>
    <col min="10292" max="10292" width="7.5703125" style="22" customWidth="1"/>
    <col min="10293" max="10293" width="7.42578125" style="22" customWidth="1"/>
    <col min="10294" max="10294" width="7.28515625" style="22" customWidth="1"/>
    <col min="10295" max="10295" width="7" style="22" customWidth="1"/>
    <col min="10296" max="10296" width="7.5703125" style="22" customWidth="1"/>
    <col min="10297" max="10297" width="8.28515625" style="22" customWidth="1"/>
    <col min="10298" max="10298" width="7.5703125" style="22" customWidth="1"/>
    <col min="10299" max="10299" width="11.140625" style="22" customWidth="1"/>
    <col min="10300" max="10300" width="6.42578125" style="22" customWidth="1"/>
    <col min="10301" max="10301" width="7.5703125" style="22" customWidth="1"/>
    <col min="10302" max="10302" width="9" style="22" customWidth="1"/>
    <col min="10303" max="10303" width="8.42578125" style="22" bestFit="1" customWidth="1"/>
    <col min="10304" max="10304" width="9.140625" style="22" bestFit="1" customWidth="1"/>
    <col min="10305" max="10305" width="10.85546875" style="22" customWidth="1"/>
    <col min="10306" max="10306" width="6.7109375" style="22" customWidth="1"/>
    <col min="10307" max="10528" width="11.42578125" style="22"/>
    <col min="10529" max="10529" width="4" style="22" customWidth="1"/>
    <col min="10530" max="10530" width="43.7109375" style="22" customWidth="1"/>
    <col min="10531" max="10531" width="10.42578125" style="22" customWidth="1"/>
    <col min="10532" max="10532" width="8.42578125" style="22" customWidth="1"/>
    <col min="10533" max="10533" width="8.28515625" style="22" customWidth="1"/>
    <col min="10534" max="10534" width="10.140625" style="22" customWidth="1"/>
    <col min="10535" max="10535" width="9.5703125" style="22" customWidth="1"/>
    <col min="10536" max="10536" width="9.28515625" style="22" customWidth="1"/>
    <col min="10537" max="10538" width="7.5703125" style="22" customWidth="1"/>
    <col min="10539" max="10539" width="8.140625" style="22" customWidth="1"/>
    <col min="10540" max="10540" width="8.7109375" style="22" customWidth="1"/>
    <col min="10541" max="10541" width="9.140625" style="22" customWidth="1"/>
    <col min="10542" max="10542" width="8.85546875" style="22" customWidth="1"/>
    <col min="10543" max="10543" width="6" style="22" customWidth="1"/>
    <col min="10544" max="10544" width="7.5703125" style="22" customWidth="1"/>
    <col min="10545" max="10545" width="8" style="22" customWidth="1"/>
    <col min="10546" max="10546" width="8.140625" style="22" customWidth="1"/>
    <col min="10547" max="10547" width="7" style="22" customWidth="1"/>
    <col min="10548" max="10548" width="7.5703125" style="22" customWidth="1"/>
    <col min="10549" max="10549" width="7.42578125" style="22" customWidth="1"/>
    <col min="10550" max="10550" width="7.28515625" style="22" customWidth="1"/>
    <col min="10551" max="10551" width="7" style="22" customWidth="1"/>
    <col min="10552" max="10552" width="7.5703125" style="22" customWidth="1"/>
    <col min="10553" max="10553" width="8.28515625" style="22" customWidth="1"/>
    <col min="10554" max="10554" width="7.5703125" style="22" customWidth="1"/>
    <col min="10555" max="10555" width="11.140625" style="22" customWidth="1"/>
    <col min="10556" max="10556" width="6.42578125" style="22" customWidth="1"/>
    <col min="10557" max="10557" width="7.5703125" style="22" customWidth="1"/>
    <col min="10558" max="10558" width="9" style="22" customWidth="1"/>
    <col min="10559" max="10559" width="8.42578125" style="22" bestFit="1" customWidth="1"/>
    <col min="10560" max="10560" width="9.140625" style="22" bestFit="1" customWidth="1"/>
    <col min="10561" max="10561" width="10.85546875" style="22" customWidth="1"/>
    <col min="10562" max="10562" width="6.7109375" style="22" customWidth="1"/>
    <col min="10563" max="10784" width="11.42578125" style="22"/>
    <col min="10785" max="10785" width="4" style="22" customWidth="1"/>
    <col min="10786" max="10786" width="43.7109375" style="22" customWidth="1"/>
    <col min="10787" max="10787" width="10.42578125" style="22" customWidth="1"/>
    <col min="10788" max="10788" width="8.42578125" style="22" customWidth="1"/>
    <col min="10789" max="10789" width="8.28515625" style="22" customWidth="1"/>
    <col min="10790" max="10790" width="10.140625" style="22" customWidth="1"/>
    <col min="10791" max="10791" width="9.5703125" style="22" customWidth="1"/>
    <col min="10792" max="10792" width="9.28515625" style="22" customWidth="1"/>
    <col min="10793" max="10794" width="7.5703125" style="22" customWidth="1"/>
    <col min="10795" max="10795" width="8.140625" style="22" customWidth="1"/>
    <col min="10796" max="10796" width="8.7109375" style="22" customWidth="1"/>
    <col min="10797" max="10797" width="9.140625" style="22" customWidth="1"/>
    <col min="10798" max="10798" width="8.85546875" style="22" customWidth="1"/>
    <col min="10799" max="10799" width="6" style="22" customWidth="1"/>
    <col min="10800" max="10800" width="7.5703125" style="22" customWidth="1"/>
    <col min="10801" max="10801" width="8" style="22" customWidth="1"/>
    <col min="10802" max="10802" width="8.140625" style="22" customWidth="1"/>
    <col min="10803" max="10803" width="7" style="22" customWidth="1"/>
    <col min="10804" max="10804" width="7.5703125" style="22" customWidth="1"/>
    <col min="10805" max="10805" width="7.42578125" style="22" customWidth="1"/>
    <col min="10806" max="10806" width="7.28515625" style="22" customWidth="1"/>
    <col min="10807" max="10807" width="7" style="22" customWidth="1"/>
    <col min="10808" max="10808" width="7.5703125" style="22" customWidth="1"/>
    <col min="10809" max="10809" width="8.28515625" style="22" customWidth="1"/>
    <col min="10810" max="10810" width="7.5703125" style="22" customWidth="1"/>
    <col min="10811" max="10811" width="11.140625" style="22" customWidth="1"/>
    <col min="10812" max="10812" width="6.42578125" style="22" customWidth="1"/>
    <col min="10813" max="10813" width="7.5703125" style="22" customWidth="1"/>
    <col min="10814" max="10814" width="9" style="22" customWidth="1"/>
    <col min="10815" max="10815" width="8.42578125" style="22" bestFit="1" customWidth="1"/>
    <col min="10816" max="10816" width="9.140625" style="22" bestFit="1" customWidth="1"/>
    <col min="10817" max="10817" width="10.85546875" style="22" customWidth="1"/>
    <col min="10818" max="10818" width="6.7109375" style="22" customWidth="1"/>
    <col min="10819" max="11040" width="11.42578125" style="22"/>
    <col min="11041" max="11041" width="4" style="22" customWidth="1"/>
    <col min="11042" max="11042" width="43.7109375" style="22" customWidth="1"/>
    <col min="11043" max="11043" width="10.42578125" style="22" customWidth="1"/>
    <col min="11044" max="11044" width="8.42578125" style="22" customWidth="1"/>
    <col min="11045" max="11045" width="8.28515625" style="22" customWidth="1"/>
    <col min="11046" max="11046" width="10.140625" style="22" customWidth="1"/>
    <col min="11047" max="11047" width="9.5703125" style="22" customWidth="1"/>
    <col min="11048" max="11048" width="9.28515625" style="22" customWidth="1"/>
    <col min="11049" max="11050" width="7.5703125" style="22" customWidth="1"/>
    <col min="11051" max="11051" width="8.140625" style="22" customWidth="1"/>
    <col min="11052" max="11052" width="8.7109375" style="22" customWidth="1"/>
    <col min="11053" max="11053" width="9.140625" style="22" customWidth="1"/>
    <col min="11054" max="11054" width="8.85546875" style="22" customWidth="1"/>
    <col min="11055" max="11055" width="6" style="22" customWidth="1"/>
    <col min="11056" max="11056" width="7.5703125" style="22" customWidth="1"/>
    <col min="11057" max="11057" width="8" style="22" customWidth="1"/>
    <col min="11058" max="11058" width="8.140625" style="22" customWidth="1"/>
    <col min="11059" max="11059" width="7" style="22" customWidth="1"/>
    <col min="11060" max="11060" width="7.5703125" style="22" customWidth="1"/>
    <col min="11061" max="11061" width="7.42578125" style="22" customWidth="1"/>
    <col min="11062" max="11062" width="7.28515625" style="22" customWidth="1"/>
    <col min="11063" max="11063" width="7" style="22" customWidth="1"/>
    <col min="11064" max="11064" width="7.5703125" style="22" customWidth="1"/>
    <col min="11065" max="11065" width="8.28515625" style="22" customWidth="1"/>
    <col min="11066" max="11066" width="7.5703125" style="22" customWidth="1"/>
    <col min="11067" max="11067" width="11.140625" style="22" customWidth="1"/>
    <col min="11068" max="11068" width="6.42578125" style="22" customWidth="1"/>
    <col min="11069" max="11069" width="7.5703125" style="22" customWidth="1"/>
    <col min="11070" max="11070" width="9" style="22" customWidth="1"/>
    <col min="11071" max="11071" width="8.42578125" style="22" bestFit="1" customWidth="1"/>
    <col min="11072" max="11072" width="9.140625" style="22" bestFit="1" customWidth="1"/>
    <col min="11073" max="11073" width="10.85546875" style="22" customWidth="1"/>
    <col min="11074" max="11074" width="6.7109375" style="22" customWidth="1"/>
    <col min="11075" max="11296" width="11.42578125" style="22"/>
    <col min="11297" max="11297" width="4" style="22" customWidth="1"/>
    <col min="11298" max="11298" width="43.7109375" style="22" customWidth="1"/>
    <col min="11299" max="11299" width="10.42578125" style="22" customWidth="1"/>
    <col min="11300" max="11300" width="8.42578125" style="22" customWidth="1"/>
    <col min="11301" max="11301" width="8.28515625" style="22" customWidth="1"/>
    <col min="11302" max="11302" width="10.140625" style="22" customWidth="1"/>
    <col min="11303" max="11303" width="9.5703125" style="22" customWidth="1"/>
    <col min="11304" max="11304" width="9.28515625" style="22" customWidth="1"/>
    <col min="11305" max="11306" width="7.5703125" style="22" customWidth="1"/>
    <col min="11307" max="11307" width="8.140625" style="22" customWidth="1"/>
    <col min="11308" max="11308" width="8.7109375" style="22" customWidth="1"/>
    <col min="11309" max="11309" width="9.140625" style="22" customWidth="1"/>
    <col min="11310" max="11310" width="8.85546875" style="22" customWidth="1"/>
    <col min="11311" max="11311" width="6" style="22" customWidth="1"/>
    <col min="11312" max="11312" width="7.5703125" style="22" customWidth="1"/>
    <col min="11313" max="11313" width="8" style="22" customWidth="1"/>
    <col min="11314" max="11314" width="8.140625" style="22" customWidth="1"/>
    <col min="11315" max="11315" width="7" style="22" customWidth="1"/>
    <col min="11316" max="11316" width="7.5703125" style="22" customWidth="1"/>
    <col min="11317" max="11317" width="7.42578125" style="22" customWidth="1"/>
    <col min="11318" max="11318" width="7.28515625" style="22" customWidth="1"/>
    <col min="11319" max="11319" width="7" style="22" customWidth="1"/>
    <col min="11320" max="11320" width="7.5703125" style="22" customWidth="1"/>
    <col min="11321" max="11321" width="8.28515625" style="22" customWidth="1"/>
    <col min="11322" max="11322" width="7.5703125" style="22" customWidth="1"/>
    <col min="11323" max="11323" width="11.140625" style="22" customWidth="1"/>
    <col min="11324" max="11324" width="6.42578125" style="22" customWidth="1"/>
    <col min="11325" max="11325" width="7.5703125" style="22" customWidth="1"/>
    <col min="11326" max="11326" width="9" style="22" customWidth="1"/>
    <col min="11327" max="11327" width="8.42578125" style="22" bestFit="1" customWidth="1"/>
    <col min="11328" max="11328" width="9.140625" style="22" bestFit="1" customWidth="1"/>
    <col min="11329" max="11329" width="10.85546875" style="22" customWidth="1"/>
    <col min="11330" max="11330" width="6.7109375" style="22" customWidth="1"/>
    <col min="11331" max="11552" width="11.42578125" style="22"/>
    <col min="11553" max="11553" width="4" style="22" customWidth="1"/>
    <col min="11554" max="11554" width="43.7109375" style="22" customWidth="1"/>
    <col min="11555" max="11555" width="10.42578125" style="22" customWidth="1"/>
    <col min="11556" max="11556" width="8.42578125" style="22" customWidth="1"/>
    <col min="11557" max="11557" width="8.28515625" style="22" customWidth="1"/>
    <col min="11558" max="11558" width="10.140625" style="22" customWidth="1"/>
    <col min="11559" max="11559" width="9.5703125" style="22" customWidth="1"/>
    <col min="11560" max="11560" width="9.28515625" style="22" customWidth="1"/>
    <col min="11561" max="11562" width="7.5703125" style="22" customWidth="1"/>
    <col min="11563" max="11563" width="8.140625" style="22" customWidth="1"/>
    <col min="11564" max="11564" width="8.7109375" style="22" customWidth="1"/>
    <col min="11565" max="11565" width="9.140625" style="22" customWidth="1"/>
    <col min="11566" max="11566" width="8.85546875" style="22" customWidth="1"/>
    <col min="11567" max="11567" width="6" style="22" customWidth="1"/>
    <col min="11568" max="11568" width="7.5703125" style="22" customWidth="1"/>
    <col min="11569" max="11569" width="8" style="22" customWidth="1"/>
    <col min="11570" max="11570" width="8.140625" style="22" customWidth="1"/>
    <col min="11571" max="11571" width="7" style="22" customWidth="1"/>
    <col min="11572" max="11572" width="7.5703125" style="22" customWidth="1"/>
    <col min="11573" max="11573" width="7.42578125" style="22" customWidth="1"/>
    <col min="11574" max="11574" width="7.28515625" style="22" customWidth="1"/>
    <col min="11575" max="11575" width="7" style="22" customWidth="1"/>
    <col min="11576" max="11576" width="7.5703125" style="22" customWidth="1"/>
    <col min="11577" max="11577" width="8.28515625" style="22" customWidth="1"/>
    <col min="11578" max="11578" width="7.5703125" style="22" customWidth="1"/>
    <col min="11579" max="11579" width="11.140625" style="22" customWidth="1"/>
    <col min="11580" max="11580" width="6.42578125" style="22" customWidth="1"/>
    <col min="11581" max="11581" width="7.5703125" style="22" customWidth="1"/>
    <col min="11582" max="11582" width="9" style="22" customWidth="1"/>
    <col min="11583" max="11583" width="8.42578125" style="22" bestFit="1" customWidth="1"/>
    <col min="11584" max="11584" width="9.140625" style="22" bestFit="1" customWidth="1"/>
    <col min="11585" max="11585" width="10.85546875" style="22" customWidth="1"/>
    <col min="11586" max="11586" width="6.7109375" style="22" customWidth="1"/>
    <col min="11587" max="11808" width="11.42578125" style="22"/>
    <col min="11809" max="11809" width="4" style="22" customWidth="1"/>
    <col min="11810" max="11810" width="43.7109375" style="22" customWidth="1"/>
    <col min="11811" max="11811" width="10.42578125" style="22" customWidth="1"/>
    <col min="11812" max="11812" width="8.42578125" style="22" customWidth="1"/>
    <col min="11813" max="11813" width="8.28515625" style="22" customWidth="1"/>
    <col min="11814" max="11814" width="10.140625" style="22" customWidth="1"/>
    <col min="11815" max="11815" width="9.5703125" style="22" customWidth="1"/>
    <col min="11816" max="11816" width="9.28515625" style="22" customWidth="1"/>
    <col min="11817" max="11818" width="7.5703125" style="22" customWidth="1"/>
    <col min="11819" max="11819" width="8.140625" style="22" customWidth="1"/>
    <col min="11820" max="11820" width="8.7109375" style="22" customWidth="1"/>
    <col min="11821" max="11821" width="9.140625" style="22" customWidth="1"/>
    <col min="11822" max="11822" width="8.85546875" style="22" customWidth="1"/>
    <col min="11823" max="11823" width="6" style="22" customWidth="1"/>
    <col min="11824" max="11824" width="7.5703125" style="22" customWidth="1"/>
    <col min="11825" max="11825" width="8" style="22" customWidth="1"/>
    <col min="11826" max="11826" width="8.140625" style="22" customWidth="1"/>
    <col min="11827" max="11827" width="7" style="22" customWidth="1"/>
    <col min="11828" max="11828" width="7.5703125" style="22" customWidth="1"/>
    <col min="11829" max="11829" width="7.42578125" style="22" customWidth="1"/>
    <col min="11830" max="11830" width="7.28515625" style="22" customWidth="1"/>
    <col min="11831" max="11831" width="7" style="22" customWidth="1"/>
    <col min="11832" max="11832" width="7.5703125" style="22" customWidth="1"/>
    <col min="11833" max="11833" width="8.28515625" style="22" customWidth="1"/>
    <col min="11834" max="11834" width="7.5703125" style="22" customWidth="1"/>
    <col min="11835" max="11835" width="11.140625" style="22" customWidth="1"/>
    <col min="11836" max="11836" width="6.42578125" style="22" customWidth="1"/>
    <col min="11837" max="11837" width="7.5703125" style="22" customWidth="1"/>
    <col min="11838" max="11838" width="9" style="22" customWidth="1"/>
    <col min="11839" max="11839" width="8.42578125" style="22" bestFit="1" customWidth="1"/>
    <col min="11840" max="11840" width="9.140625" style="22" bestFit="1" customWidth="1"/>
    <col min="11841" max="11841" width="10.85546875" style="22" customWidth="1"/>
    <col min="11842" max="11842" width="6.7109375" style="22" customWidth="1"/>
    <col min="11843" max="12064" width="11.42578125" style="22"/>
    <col min="12065" max="12065" width="4" style="22" customWidth="1"/>
    <col min="12066" max="12066" width="43.7109375" style="22" customWidth="1"/>
    <col min="12067" max="12067" width="10.42578125" style="22" customWidth="1"/>
    <col min="12068" max="12068" width="8.42578125" style="22" customWidth="1"/>
    <col min="12069" max="12069" width="8.28515625" style="22" customWidth="1"/>
    <col min="12070" max="12070" width="10.140625" style="22" customWidth="1"/>
    <col min="12071" max="12071" width="9.5703125" style="22" customWidth="1"/>
    <col min="12072" max="12072" width="9.28515625" style="22" customWidth="1"/>
    <col min="12073" max="12074" width="7.5703125" style="22" customWidth="1"/>
    <col min="12075" max="12075" width="8.140625" style="22" customWidth="1"/>
    <col min="12076" max="12076" width="8.7109375" style="22" customWidth="1"/>
    <col min="12077" max="12077" width="9.140625" style="22" customWidth="1"/>
    <col min="12078" max="12078" width="8.85546875" style="22" customWidth="1"/>
    <col min="12079" max="12079" width="6" style="22" customWidth="1"/>
    <col min="12080" max="12080" width="7.5703125" style="22" customWidth="1"/>
    <col min="12081" max="12081" width="8" style="22" customWidth="1"/>
    <col min="12082" max="12082" width="8.140625" style="22" customWidth="1"/>
    <col min="12083" max="12083" width="7" style="22" customWidth="1"/>
    <col min="12084" max="12084" width="7.5703125" style="22" customWidth="1"/>
    <col min="12085" max="12085" width="7.42578125" style="22" customWidth="1"/>
    <col min="12086" max="12086" width="7.28515625" style="22" customWidth="1"/>
    <col min="12087" max="12087" width="7" style="22" customWidth="1"/>
    <col min="12088" max="12088" width="7.5703125" style="22" customWidth="1"/>
    <col min="12089" max="12089" width="8.28515625" style="22" customWidth="1"/>
    <col min="12090" max="12090" width="7.5703125" style="22" customWidth="1"/>
    <col min="12091" max="12091" width="11.140625" style="22" customWidth="1"/>
    <col min="12092" max="12092" width="6.42578125" style="22" customWidth="1"/>
    <col min="12093" max="12093" width="7.5703125" style="22" customWidth="1"/>
    <col min="12094" max="12094" width="9" style="22" customWidth="1"/>
    <col min="12095" max="12095" width="8.42578125" style="22" bestFit="1" customWidth="1"/>
    <col min="12096" max="12096" width="9.140625" style="22" bestFit="1" customWidth="1"/>
    <col min="12097" max="12097" width="10.85546875" style="22" customWidth="1"/>
    <col min="12098" max="12098" width="6.7109375" style="22" customWidth="1"/>
    <col min="12099" max="12320" width="11.42578125" style="22"/>
    <col min="12321" max="12321" width="4" style="22" customWidth="1"/>
    <col min="12322" max="12322" width="43.7109375" style="22" customWidth="1"/>
    <col min="12323" max="12323" width="10.42578125" style="22" customWidth="1"/>
    <col min="12324" max="12324" width="8.42578125" style="22" customWidth="1"/>
    <col min="12325" max="12325" width="8.28515625" style="22" customWidth="1"/>
    <col min="12326" max="12326" width="10.140625" style="22" customWidth="1"/>
    <col min="12327" max="12327" width="9.5703125" style="22" customWidth="1"/>
    <col min="12328" max="12328" width="9.28515625" style="22" customWidth="1"/>
    <col min="12329" max="12330" width="7.5703125" style="22" customWidth="1"/>
    <col min="12331" max="12331" width="8.140625" style="22" customWidth="1"/>
    <col min="12332" max="12332" width="8.7109375" style="22" customWidth="1"/>
    <col min="12333" max="12333" width="9.140625" style="22" customWidth="1"/>
    <col min="12334" max="12334" width="8.85546875" style="22" customWidth="1"/>
    <col min="12335" max="12335" width="6" style="22" customWidth="1"/>
    <col min="12336" max="12336" width="7.5703125" style="22" customWidth="1"/>
    <col min="12337" max="12337" width="8" style="22" customWidth="1"/>
    <col min="12338" max="12338" width="8.140625" style="22" customWidth="1"/>
    <col min="12339" max="12339" width="7" style="22" customWidth="1"/>
    <col min="12340" max="12340" width="7.5703125" style="22" customWidth="1"/>
    <col min="12341" max="12341" width="7.42578125" style="22" customWidth="1"/>
    <col min="12342" max="12342" width="7.28515625" style="22" customWidth="1"/>
    <col min="12343" max="12343" width="7" style="22" customWidth="1"/>
    <col min="12344" max="12344" width="7.5703125" style="22" customWidth="1"/>
    <col min="12345" max="12345" width="8.28515625" style="22" customWidth="1"/>
    <col min="12346" max="12346" width="7.5703125" style="22" customWidth="1"/>
    <col min="12347" max="12347" width="11.140625" style="22" customWidth="1"/>
    <col min="12348" max="12348" width="6.42578125" style="22" customWidth="1"/>
    <col min="12349" max="12349" width="7.5703125" style="22" customWidth="1"/>
    <col min="12350" max="12350" width="9" style="22" customWidth="1"/>
    <col min="12351" max="12351" width="8.42578125" style="22" bestFit="1" customWidth="1"/>
    <col min="12352" max="12352" width="9.140625" style="22" bestFit="1" customWidth="1"/>
    <col min="12353" max="12353" width="10.85546875" style="22" customWidth="1"/>
    <col min="12354" max="12354" width="6.7109375" style="22" customWidth="1"/>
    <col min="12355" max="12576" width="11.42578125" style="22"/>
    <col min="12577" max="12577" width="4" style="22" customWidth="1"/>
    <col min="12578" max="12578" width="43.7109375" style="22" customWidth="1"/>
    <col min="12579" max="12579" width="10.42578125" style="22" customWidth="1"/>
    <col min="12580" max="12580" width="8.42578125" style="22" customWidth="1"/>
    <col min="12581" max="12581" width="8.28515625" style="22" customWidth="1"/>
    <col min="12582" max="12582" width="10.140625" style="22" customWidth="1"/>
    <col min="12583" max="12583" width="9.5703125" style="22" customWidth="1"/>
    <col min="12584" max="12584" width="9.28515625" style="22" customWidth="1"/>
    <col min="12585" max="12586" width="7.5703125" style="22" customWidth="1"/>
    <col min="12587" max="12587" width="8.140625" style="22" customWidth="1"/>
    <col min="12588" max="12588" width="8.7109375" style="22" customWidth="1"/>
    <col min="12589" max="12589" width="9.140625" style="22" customWidth="1"/>
    <col min="12590" max="12590" width="8.85546875" style="22" customWidth="1"/>
    <col min="12591" max="12591" width="6" style="22" customWidth="1"/>
    <col min="12592" max="12592" width="7.5703125" style="22" customWidth="1"/>
    <col min="12593" max="12593" width="8" style="22" customWidth="1"/>
    <col min="12594" max="12594" width="8.140625" style="22" customWidth="1"/>
    <col min="12595" max="12595" width="7" style="22" customWidth="1"/>
    <col min="12596" max="12596" width="7.5703125" style="22" customWidth="1"/>
    <col min="12597" max="12597" width="7.42578125" style="22" customWidth="1"/>
    <col min="12598" max="12598" width="7.28515625" style="22" customWidth="1"/>
    <col min="12599" max="12599" width="7" style="22" customWidth="1"/>
    <col min="12600" max="12600" width="7.5703125" style="22" customWidth="1"/>
    <col min="12601" max="12601" width="8.28515625" style="22" customWidth="1"/>
    <col min="12602" max="12602" width="7.5703125" style="22" customWidth="1"/>
    <col min="12603" max="12603" width="11.140625" style="22" customWidth="1"/>
    <col min="12604" max="12604" width="6.42578125" style="22" customWidth="1"/>
    <col min="12605" max="12605" width="7.5703125" style="22" customWidth="1"/>
    <col min="12606" max="12606" width="9" style="22" customWidth="1"/>
    <col min="12607" max="12607" width="8.42578125" style="22" bestFit="1" customWidth="1"/>
    <col min="12608" max="12608" width="9.140625" style="22" bestFit="1" customWidth="1"/>
    <col min="12609" max="12609" width="10.85546875" style="22" customWidth="1"/>
    <col min="12610" max="12610" width="6.7109375" style="22" customWidth="1"/>
    <col min="12611" max="12832" width="11.42578125" style="22"/>
    <col min="12833" max="12833" width="4" style="22" customWidth="1"/>
    <col min="12834" max="12834" width="43.7109375" style="22" customWidth="1"/>
    <col min="12835" max="12835" width="10.42578125" style="22" customWidth="1"/>
    <col min="12836" max="12836" width="8.42578125" style="22" customWidth="1"/>
    <col min="12837" max="12837" width="8.28515625" style="22" customWidth="1"/>
    <col min="12838" max="12838" width="10.140625" style="22" customWidth="1"/>
    <col min="12839" max="12839" width="9.5703125" style="22" customWidth="1"/>
    <col min="12840" max="12840" width="9.28515625" style="22" customWidth="1"/>
    <col min="12841" max="12842" width="7.5703125" style="22" customWidth="1"/>
    <col min="12843" max="12843" width="8.140625" style="22" customWidth="1"/>
    <col min="12844" max="12844" width="8.7109375" style="22" customWidth="1"/>
    <col min="12845" max="12845" width="9.140625" style="22" customWidth="1"/>
    <col min="12846" max="12846" width="8.85546875" style="22" customWidth="1"/>
    <col min="12847" max="12847" width="6" style="22" customWidth="1"/>
    <col min="12848" max="12848" width="7.5703125" style="22" customWidth="1"/>
    <col min="12849" max="12849" width="8" style="22" customWidth="1"/>
    <col min="12850" max="12850" width="8.140625" style="22" customWidth="1"/>
    <col min="12851" max="12851" width="7" style="22" customWidth="1"/>
    <col min="12852" max="12852" width="7.5703125" style="22" customWidth="1"/>
    <col min="12853" max="12853" width="7.42578125" style="22" customWidth="1"/>
    <col min="12854" max="12854" width="7.28515625" style="22" customWidth="1"/>
    <col min="12855" max="12855" width="7" style="22" customWidth="1"/>
    <col min="12856" max="12856" width="7.5703125" style="22" customWidth="1"/>
    <col min="12857" max="12857" width="8.28515625" style="22" customWidth="1"/>
    <col min="12858" max="12858" width="7.5703125" style="22" customWidth="1"/>
    <col min="12859" max="12859" width="11.140625" style="22" customWidth="1"/>
    <col min="12860" max="12860" width="6.42578125" style="22" customWidth="1"/>
    <col min="12861" max="12861" width="7.5703125" style="22" customWidth="1"/>
    <col min="12862" max="12862" width="9" style="22" customWidth="1"/>
    <col min="12863" max="12863" width="8.42578125" style="22" bestFit="1" customWidth="1"/>
    <col min="12864" max="12864" width="9.140625" style="22" bestFit="1" customWidth="1"/>
    <col min="12865" max="12865" width="10.85546875" style="22" customWidth="1"/>
    <col min="12866" max="12866" width="6.7109375" style="22" customWidth="1"/>
    <col min="12867" max="13088" width="11.42578125" style="22"/>
    <col min="13089" max="13089" width="4" style="22" customWidth="1"/>
    <col min="13090" max="13090" width="43.7109375" style="22" customWidth="1"/>
    <col min="13091" max="13091" width="10.42578125" style="22" customWidth="1"/>
    <col min="13092" max="13092" width="8.42578125" style="22" customWidth="1"/>
    <col min="13093" max="13093" width="8.28515625" style="22" customWidth="1"/>
    <col min="13094" max="13094" width="10.140625" style="22" customWidth="1"/>
    <col min="13095" max="13095" width="9.5703125" style="22" customWidth="1"/>
    <col min="13096" max="13096" width="9.28515625" style="22" customWidth="1"/>
    <col min="13097" max="13098" width="7.5703125" style="22" customWidth="1"/>
    <col min="13099" max="13099" width="8.140625" style="22" customWidth="1"/>
    <col min="13100" max="13100" width="8.7109375" style="22" customWidth="1"/>
    <col min="13101" max="13101" width="9.140625" style="22" customWidth="1"/>
    <col min="13102" max="13102" width="8.85546875" style="22" customWidth="1"/>
    <col min="13103" max="13103" width="6" style="22" customWidth="1"/>
    <col min="13104" max="13104" width="7.5703125" style="22" customWidth="1"/>
    <col min="13105" max="13105" width="8" style="22" customWidth="1"/>
    <col min="13106" max="13106" width="8.140625" style="22" customWidth="1"/>
    <col min="13107" max="13107" width="7" style="22" customWidth="1"/>
    <col min="13108" max="13108" width="7.5703125" style="22" customWidth="1"/>
    <col min="13109" max="13109" width="7.42578125" style="22" customWidth="1"/>
    <col min="13110" max="13110" width="7.28515625" style="22" customWidth="1"/>
    <col min="13111" max="13111" width="7" style="22" customWidth="1"/>
    <col min="13112" max="13112" width="7.5703125" style="22" customWidth="1"/>
    <col min="13113" max="13113" width="8.28515625" style="22" customWidth="1"/>
    <col min="13114" max="13114" width="7.5703125" style="22" customWidth="1"/>
    <col min="13115" max="13115" width="11.140625" style="22" customWidth="1"/>
    <col min="13116" max="13116" width="6.42578125" style="22" customWidth="1"/>
    <col min="13117" max="13117" width="7.5703125" style="22" customWidth="1"/>
    <col min="13118" max="13118" width="9" style="22" customWidth="1"/>
    <col min="13119" max="13119" width="8.42578125" style="22" bestFit="1" customWidth="1"/>
    <col min="13120" max="13120" width="9.140625" style="22" bestFit="1" customWidth="1"/>
    <col min="13121" max="13121" width="10.85546875" style="22" customWidth="1"/>
    <col min="13122" max="13122" width="6.7109375" style="22" customWidth="1"/>
    <col min="13123" max="13344" width="11.42578125" style="22"/>
    <col min="13345" max="13345" width="4" style="22" customWidth="1"/>
    <col min="13346" max="13346" width="43.7109375" style="22" customWidth="1"/>
    <col min="13347" max="13347" width="10.42578125" style="22" customWidth="1"/>
    <col min="13348" max="13348" width="8.42578125" style="22" customWidth="1"/>
    <col min="13349" max="13349" width="8.28515625" style="22" customWidth="1"/>
    <col min="13350" max="13350" width="10.140625" style="22" customWidth="1"/>
    <col min="13351" max="13351" width="9.5703125" style="22" customWidth="1"/>
    <col min="13352" max="13352" width="9.28515625" style="22" customWidth="1"/>
    <col min="13353" max="13354" width="7.5703125" style="22" customWidth="1"/>
    <col min="13355" max="13355" width="8.140625" style="22" customWidth="1"/>
    <col min="13356" max="13356" width="8.7109375" style="22" customWidth="1"/>
    <col min="13357" max="13357" width="9.140625" style="22" customWidth="1"/>
    <col min="13358" max="13358" width="8.85546875" style="22" customWidth="1"/>
    <col min="13359" max="13359" width="6" style="22" customWidth="1"/>
    <col min="13360" max="13360" width="7.5703125" style="22" customWidth="1"/>
    <col min="13361" max="13361" width="8" style="22" customWidth="1"/>
    <col min="13362" max="13362" width="8.140625" style="22" customWidth="1"/>
    <col min="13363" max="13363" width="7" style="22" customWidth="1"/>
    <col min="13364" max="13364" width="7.5703125" style="22" customWidth="1"/>
    <col min="13365" max="13365" width="7.42578125" style="22" customWidth="1"/>
    <col min="13366" max="13366" width="7.28515625" style="22" customWidth="1"/>
    <col min="13367" max="13367" width="7" style="22" customWidth="1"/>
    <col min="13368" max="13368" width="7.5703125" style="22" customWidth="1"/>
    <col min="13369" max="13369" width="8.28515625" style="22" customWidth="1"/>
    <col min="13370" max="13370" width="7.5703125" style="22" customWidth="1"/>
    <col min="13371" max="13371" width="11.140625" style="22" customWidth="1"/>
    <col min="13372" max="13372" width="6.42578125" style="22" customWidth="1"/>
    <col min="13373" max="13373" width="7.5703125" style="22" customWidth="1"/>
    <col min="13374" max="13374" width="9" style="22" customWidth="1"/>
    <col min="13375" max="13375" width="8.42578125" style="22" bestFit="1" customWidth="1"/>
    <col min="13376" max="13376" width="9.140625" style="22" bestFit="1" customWidth="1"/>
    <col min="13377" max="13377" width="10.85546875" style="22" customWidth="1"/>
    <col min="13378" max="13378" width="6.7109375" style="22" customWidth="1"/>
    <col min="13379" max="13600" width="11.42578125" style="22"/>
    <col min="13601" max="13601" width="4" style="22" customWidth="1"/>
    <col min="13602" max="13602" width="43.7109375" style="22" customWidth="1"/>
    <col min="13603" max="13603" width="10.42578125" style="22" customWidth="1"/>
    <col min="13604" max="13604" width="8.42578125" style="22" customWidth="1"/>
    <col min="13605" max="13605" width="8.28515625" style="22" customWidth="1"/>
    <col min="13606" max="13606" width="10.140625" style="22" customWidth="1"/>
    <col min="13607" max="13607" width="9.5703125" style="22" customWidth="1"/>
    <col min="13608" max="13608" width="9.28515625" style="22" customWidth="1"/>
    <col min="13609" max="13610" width="7.5703125" style="22" customWidth="1"/>
    <col min="13611" max="13611" width="8.140625" style="22" customWidth="1"/>
    <col min="13612" max="13612" width="8.7109375" style="22" customWidth="1"/>
    <col min="13613" max="13613" width="9.140625" style="22" customWidth="1"/>
    <col min="13614" max="13614" width="8.85546875" style="22" customWidth="1"/>
    <col min="13615" max="13615" width="6" style="22" customWidth="1"/>
    <col min="13616" max="13616" width="7.5703125" style="22" customWidth="1"/>
    <col min="13617" max="13617" width="8" style="22" customWidth="1"/>
    <col min="13618" max="13618" width="8.140625" style="22" customWidth="1"/>
    <col min="13619" max="13619" width="7" style="22" customWidth="1"/>
    <col min="13620" max="13620" width="7.5703125" style="22" customWidth="1"/>
    <col min="13621" max="13621" width="7.42578125" style="22" customWidth="1"/>
    <col min="13622" max="13622" width="7.28515625" style="22" customWidth="1"/>
    <col min="13623" max="13623" width="7" style="22" customWidth="1"/>
    <col min="13624" max="13624" width="7.5703125" style="22" customWidth="1"/>
    <col min="13625" max="13625" width="8.28515625" style="22" customWidth="1"/>
    <col min="13626" max="13626" width="7.5703125" style="22" customWidth="1"/>
    <col min="13627" max="13627" width="11.140625" style="22" customWidth="1"/>
    <col min="13628" max="13628" width="6.42578125" style="22" customWidth="1"/>
    <col min="13629" max="13629" width="7.5703125" style="22" customWidth="1"/>
    <col min="13630" max="13630" width="9" style="22" customWidth="1"/>
    <col min="13631" max="13631" width="8.42578125" style="22" bestFit="1" customWidth="1"/>
    <col min="13632" max="13632" width="9.140625" style="22" bestFit="1" customWidth="1"/>
    <col min="13633" max="13633" width="10.85546875" style="22" customWidth="1"/>
    <col min="13634" max="13634" width="6.7109375" style="22" customWidth="1"/>
    <col min="13635" max="13856" width="11.42578125" style="22"/>
    <col min="13857" max="13857" width="4" style="22" customWidth="1"/>
    <col min="13858" max="13858" width="43.7109375" style="22" customWidth="1"/>
    <col min="13859" max="13859" width="10.42578125" style="22" customWidth="1"/>
    <col min="13860" max="13860" width="8.42578125" style="22" customWidth="1"/>
    <col min="13861" max="13861" width="8.28515625" style="22" customWidth="1"/>
    <col min="13862" max="13862" width="10.140625" style="22" customWidth="1"/>
    <col min="13863" max="13863" width="9.5703125" style="22" customWidth="1"/>
    <col min="13864" max="13864" width="9.28515625" style="22" customWidth="1"/>
    <col min="13865" max="13866" width="7.5703125" style="22" customWidth="1"/>
    <col min="13867" max="13867" width="8.140625" style="22" customWidth="1"/>
    <col min="13868" max="13868" width="8.7109375" style="22" customWidth="1"/>
    <col min="13869" max="13869" width="9.140625" style="22" customWidth="1"/>
    <col min="13870" max="13870" width="8.85546875" style="22" customWidth="1"/>
    <col min="13871" max="13871" width="6" style="22" customWidth="1"/>
    <col min="13872" max="13872" width="7.5703125" style="22" customWidth="1"/>
    <col min="13873" max="13873" width="8" style="22" customWidth="1"/>
    <col min="13874" max="13874" width="8.140625" style="22" customWidth="1"/>
    <col min="13875" max="13875" width="7" style="22" customWidth="1"/>
    <col min="13876" max="13876" width="7.5703125" style="22" customWidth="1"/>
    <col min="13877" max="13877" width="7.42578125" style="22" customWidth="1"/>
    <col min="13878" max="13878" width="7.28515625" style="22" customWidth="1"/>
    <col min="13879" max="13879" width="7" style="22" customWidth="1"/>
    <col min="13880" max="13880" width="7.5703125" style="22" customWidth="1"/>
    <col min="13881" max="13881" width="8.28515625" style="22" customWidth="1"/>
    <col min="13882" max="13882" width="7.5703125" style="22" customWidth="1"/>
    <col min="13883" max="13883" width="11.140625" style="22" customWidth="1"/>
    <col min="13884" max="13884" width="6.42578125" style="22" customWidth="1"/>
    <col min="13885" max="13885" width="7.5703125" style="22" customWidth="1"/>
    <col min="13886" max="13886" width="9" style="22" customWidth="1"/>
    <col min="13887" max="13887" width="8.42578125" style="22" bestFit="1" customWidth="1"/>
    <col min="13888" max="13888" width="9.140625" style="22" bestFit="1" customWidth="1"/>
    <col min="13889" max="13889" width="10.85546875" style="22" customWidth="1"/>
    <col min="13890" max="13890" width="6.7109375" style="22" customWidth="1"/>
    <col min="13891" max="14112" width="11.42578125" style="22"/>
    <col min="14113" max="14113" width="4" style="22" customWidth="1"/>
    <col min="14114" max="14114" width="43.7109375" style="22" customWidth="1"/>
    <col min="14115" max="14115" width="10.42578125" style="22" customWidth="1"/>
    <col min="14116" max="14116" width="8.42578125" style="22" customWidth="1"/>
    <col min="14117" max="14117" width="8.28515625" style="22" customWidth="1"/>
    <col min="14118" max="14118" width="10.140625" style="22" customWidth="1"/>
    <col min="14119" max="14119" width="9.5703125" style="22" customWidth="1"/>
    <col min="14120" max="14120" width="9.28515625" style="22" customWidth="1"/>
    <col min="14121" max="14122" width="7.5703125" style="22" customWidth="1"/>
    <col min="14123" max="14123" width="8.140625" style="22" customWidth="1"/>
    <col min="14124" max="14124" width="8.7109375" style="22" customWidth="1"/>
    <col min="14125" max="14125" width="9.140625" style="22" customWidth="1"/>
    <col min="14126" max="14126" width="8.85546875" style="22" customWidth="1"/>
    <col min="14127" max="14127" width="6" style="22" customWidth="1"/>
    <col min="14128" max="14128" width="7.5703125" style="22" customWidth="1"/>
    <col min="14129" max="14129" width="8" style="22" customWidth="1"/>
    <col min="14130" max="14130" width="8.140625" style="22" customWidth="1"/>
    <col min="14131" max="14131" width="7" style="22" customWidth="1"/>
    <col min="14132" max="14132" width="7.5703125" style="22" customWidth="1"/>
    <col min="14133" max="14133" width="7.42578125" style="22" customWidth="1"/>
    <col min="14134" max="14134" width="7.28515625" style="22" customWidth="1"/>
    <col min="14135" max="14135" width="7" style="22" customWidth="1"/>
    <col min="14136" max="14136" width="7.5703125" style="22" customWidth="1"/>
    <col min="14137" max="14137" width="8.28515625" style="22" customWidth="1"/>
    <col min="14138" max="14138" width="7.5703125" style="22" customWidth="1"/>
    <col min="14139" max="14139" width="11.140625" style="22" customWidth="1"/>
    <col min="14140" max="14140" width="6.42578125" style="22" customWidth="1"/>
    <col min="14141" max="14141" width="7.5703125" style="22" customWidth="1"/>
    <col min="14142" max="14142" width="9" style="22" customWidth="1"/>
    <col min="14143" max="14143" width="8.42578125" style="22" bestFit="1" customWidth="1"/>
    <col min="14144" max="14144" width="9.140625" style="22" bestFit="1" customWidth="1"/>
    <col min="14145" max="14145" width="10.85546875" style="22" customWidth="1"/>
    <col min="14146" max="14146" width="6.7109375" style="22" customWidth="1"/>
    <col min="14147" max="14368" width="11.42578125" style="22"/>
    <col min="14369" max="14369" width="4" style="22" customWidth="1"/>
    <col min="14370" max="14370" width="43.7109375" style="22" customWidth="1"/>
    <col min="14371" max="14371" width="10.42578125" style="22" customWidth="1"/>
    <col min="14372" max="14372" width="8.42578125" style="22" customWidth="1"/>
    <col min="14373" max="14373" width="8.28515625" style="22" customWidth="1"/>
    <col min="14374" max="14374" width="10.140625" style="22" customWidth="1"/>
    <col min="14375" max="14375" width="9.5703125" style="22" customWidth="1"/>
    <col min="14376" max="14376" width="9.28515625" style="22" customWidth="1"/>
    <col min="14377" max="14378" width="7.5703125" style="22" customWidth="1"/>
    <col min="14379" max="14379" width="8.140625" style="22" customWidth="1"/>
    <col min="14380" max="14380" width="8.7109375" style="22" customWidth="1"/>
    <col min="14381" max="14381" width="9.140625" style="22" customWidth="1"/>
    <col min="14382" max="14382" width="8.85546875" style="22" customWidth="1"/>
    <col min="14383" max="14383" width="6" style="22" customWidth="1"/>
    <col min="14384" max="14384" width="7.5703125" style="22" customWidth="1"/>
    <col min="14385" max="14385" width="8" style="22" customWidth="1"/>
    <col min="14386" max="14386" width="8.140625" style="22" customWidth="1"/>
    <col min="14387" max="14387" width="7" style="22" customWidth="1"/>
    <col min="14388" max="14388" width="7.5703125" style="22" customWidth="1"/>
    <col min="14389" max="14389" width="7.42578125" style="22" customWidth="1"/>
    <col min="14390" max="14390" width="7.28515625" style="22" customWidth="1"/>
    <col min="14391" max="14391" width="7" style="22" customWidth="1"/>
    <col min="14392" max="14392" width="7.5703125" style="22" customWidth="1"/>
    <col min="14393" max="14393" width="8.28515625" style="22" customWidth="1"/>
    <col min="14394" max="14394" width="7.5703125" style="22" customWidth="1"/>
    <col min="14395" max="14395" width="11.140625" style="22" customWidth="1"/>
    <col min="14396" max="14396" width="6.42578125" style="22" customWidth="1"/>
    <col min="14397" max="14397" width="7.5703125" style="22" customWidth="1"/>
    <col min="14398" max="14398" width="9" style="22" customWidth="1"/>
    <col min="14399" max="14399" width="8.42578125" style="22" bestFit="1" customWidth="1"/>
    <col min="14400" max="14400" width="9.140625" style="22" bestFit="1" customWidth="1"/>
    <col min="14401" max="14401" width="10.85546875" style="22" customWidth="1"/>
    <col min="14402" max="14402" width="6.7109375" style="22" customWidth="1"/>
    <col min="14403" max="14624" width="11.42578125" style="22"/>
    <col min="14625" max="14625" width="4" style="22" customWidth="1"/>
    <col min="14626" max="14626" width="43.7109375" style="22" customWidth="1"/>
    <col min="14627" max="14627" width="10.42578125" style="22" customWidth="1"/>
    <col min="14628" max="14628" width="8.42578125" style="22" customWidth="1"/>
    <col min="14629" max="14629" width="8.28515625" style="22" customWidth="1"/>
    <col min="14630" max="14630" width="10.140625" style="22" customWidth="1"/>
    <col min="14631" max="14631" width="9.5703125" style="22" customWidth="1"/>
    <col min="14632" max="14632" width="9.28515625" style="22" customWidth="1"/>
    <col min="14633" max="14634" width="7.5703125" style="22" customWidth="1"/>
    <col min="14635" max="14635" width="8.140625" style="22" customWidth="1"/>
    <col min="14636" max="14636" width="8.7109375" style="22" customWidth="1"/>
    <col min="14637" max="14637" width="9.140625" style="22" customWidth="1"/>
    <col min="14638" max="14638" width="8.85546875" style="22" customWidth="1"/>
    <col min="14639" max="14639" width="6" style="22" customWidth="1"/>
    <col min="14640" max="14640" width="7.5703125" style="22" customWidth="1"/>
    <col min="14641" max="14641" width="8" style="22" customWidth="1"/>
    <col min="14642" max="14642" width="8.140625" style="22" customWidth="1"/>
    <col min="14643" max="14643" width="7" style="22" customWidth="1"/>
    <col min="14644" max="14644" width="7.5703125" style="22" customWidth="1"/>
    <col min="14645" max="14645" width="7.42578125" style="22" customWidth="1"/>
    <col min="14646" max="14646" width="7.28515625" style="22" customWidth="1"/>
    <col min="14647" max="14647" width="7" style="22" customWidth="1"/>
    <col min="14648" max="14648" width="7.5703125" style="22" customWidth="1"/>
    <col min="14649" max="14649" width="8.28515625" style="22" customWidth="1"/>
    <col min="14650" max="14650" width="7.5703125" style="22" customWidth="1"/>
    <col min="14651" max="14651" width="11.140625" style="22" customWidth="1"/>
    <col min="14652" max="14652" width="6.42578125" style="22" customWidth="1"/>
    <col min="14653" max="14653" width="7.5703125" style="22" customWidth="1"/>
    <col min="14654" max="14654" width="9" style="22" customWidth="1"/>
    <col min="14655" max="14655" width="8.42578125" style="22" bestFit="1" customWidth="1"/>
    <col min="14656" max="14656" width="9.140625" style="22" bestFit="1" customWidth="1"/>
    <col min="14657" max="14657" width="10.85546875" style="22" customWidth="1"/>
    <col min="14658" max="14658" width="6.7109375" style="22" customWidth="1"/>
    <col min="14659" max="14880" width="11.42578125" style="22"/>
    <col min="14881" max="14881" width="4" style="22" customWidth="1"/>
    <col min="14882" max="14882" width="43.7109375" style="22" customWidth="1"/>
    <col min="14883" max="14883" width="10.42578125" style="22" customWidth="1"/>
    <col min="14884" max="14884" width="8.42578125" style="22" customWidth="1"/>
    <col min="14885" max="14885" width="8.28515625" style="22" customWidth="1"/>
    <col min="14886" max="14886" width="10.140625" style="22" customWidth="1"/>
    <col min="14887" max="14887" width="9.5703125" style="22" customWidth="1"/>
    <col min="14888" max="14888" width="9.28515625" style="22" customWidth="1"/>
    <col min="14889" max="14890" width="7.5703125" style="22" customWidth="1"/>
    <col min="14891" max="14891" width="8.140625" style="22" customWidth="1"/>
    <col min="14892" max="14892" width="8.7109375" style="22" customWidth="1"/>
    <col min="14893" max="14893" width="9.140625" style="22" customWidth="1"/>
    <col min="14894" max="14894" width="8.85546875" style="22" customWidth="1"/>
    <col min="14895" max="14895" width="6" style="22" customWidth="1"/>
    <col min="14896" max="14896" width="7.5703125" style="22" customWidth="1"/>
    <col min="14897" max="14897" width="8" style="22" customWidth="1"/>
    <col min="14898" max="14898" width="8.140625" style="22" customWidth="1"/>
    <col min="14899" max="14899" width="7" style="22" customWidth="1"/>
    <col min="14900" max="14900" width="7.5703125" style="22" customWidth="1"/>
    <col min="14901" max="14901" width="7.42578125" style="22" customWidth="1"/>
    <col min="14902" max="14902" width="7.28515625" style="22" customWidth="1"/>
    <col min="14903" max="14903" width="7" style="22" customWidth="1"/>
    <col min="14904" max="14904" width="7.5703125" style="22" customWidth="1"/>
    <col min="14905" max="14905" width="8.28515625" style="22" customWidth="1"/>
    <col min="14906" max="14906" width="7.5703125" style="22" customWidth="1"/>
    <col min="14907" max="14907" width="11.140625" style="22" customWidth="1"/>
    <col min="14908" max="14908" width="6.42578125" style="22" customWidth="1"/>
    <col min="14909" max="14909" width="7.5703125" style="22" customWidth="1"/>
    <col min="14910" max="14910" width="9" style="22" customWidth="1"/>
    <col min="14911" max="14911" width="8.42578125" style="22" bestFit="1" customWidth="1"/>
    <col min="14912" max="14912" width="9.140625" style="22" bestFit="1" customWidth="1"/>
    <col min="14913" max="14913" width="10.85546875" style="22" customWidth="1"/>
    <col min="14914" max="14914" width="6.7109375" style="22" customWidth="1"/>
    <col min="14915" max="15136" width="11.42578125" style="22"/>
    <col min="15137" max="15137" width="4" style="22" customWidth="1"/>
    <col min="15138" max="15138" width="43.7109375" style="22" customWidth="1"/>
    <col min="15139" max="15139" width="10.42578125" style="22" customWidth="1"/>
    <col min="15140" max="15140" width="8.42578125" style="22" customWidth="1"/>
    <col min="15141" max="15141" width="8.28515625" style="22" customWidth="1"/>
    <col min="15142" max="15142" width="10.140625" style="22" customWidth="1"/>
    <col min="15143" max="15143" width="9.5703125" style="22" customWidth="1"/>
    <col min="15144" max="15144" width="9.28515625" style="22" customWidth="1"/>
    <col min="15145" max="15146" width="7.5703125" style="22" customWidth="1"/>
    <col min="15147" max="15147" width="8.140625" style="22" customWidth="1"/>
    <col min="15148" max="15148" width="8.7109375" style="22" customWidth="1"/>
    <col min="15149" max="15149" width="9.140625" style="22" customWidth="1"/>
    <col min="15150" max="15150" width="8.85546875" style="22" customWidth="1"/>
    <col min="15151" max="15151" width="6" style="22" customWidth="1"/>
    <col min="15152" max="15152" width="7.5703125" style="22" customWidth="1"/>
    <col min="15153" max="15153" width="8" style="22" customWidth="1"/>
    <col min="15154" max="15154" width="8.140625" style="22" customWidth="1"/>
    <col min="15155" max="15155" width="7" style="22" customWidth="1"/>
    <col min="15156" max="15156" width="7.5703125" style="22" customWidth="1"/>
    <col min="15157" max="15157" width="7.42578125" style="22" customWidth="1"/>
    <col min="15158" max="15158" width="7.28515625" style="22" customWidth="1"/>
    <col min="15159" max="15159" width="7" style="22" customWidth="1"/>
    <col min="15160" max="15160" width="7.5703125" style="22" customWidth="1"/>
    <col min="15161" max="15161" width="8.28515625" style="22" customWidth="1"/>
    <col min="15162" max="15162" width="7.5703125" style="22" customWidth="1"/>
    <col min="15163" max="15163" width="11.140625" style="22" customWidth="1"/>
    <col min="15164" max="15164" width="6.42578125" style="22" customWidth="1"/>
    <col min="15165" max="15165" width="7.5703125" style="22" customWidth="1"/>
    <col min="15166" max="15166" width="9" style="22" customWidth="1"/>
    <col min="15167" max="15167" width="8.42578125" style="22" bestFit="1" customWidth="1"/>
    <col min="15168" max="15168" width="9.140625" style="22" bestFit="1" customWidth="1"/>
    <col min="15169" max="15169" width="10.85546875" style="22" customWidth="1"/>
    <col min="15170" max="15170" width="6.7109375" style="22" customWidth="1"/>
    <col min="15171" max="15392" width="11.42578125" style="22"/>
    <col min="15393" max="15393" width="4" style="22" customWidth="1"/>
    <col min="15394" max="15394" width="43.7109375" style="22" customWidth="1"/>
    <col min="15395" max="15395" width="10.42578125" style="22" customWidth="1"/>
    <col min="15396" max="15396" width="8.42578125" style="22" customWidth="1"/>
    <col min="15397" max="15397" width="8.28515625" style="22" customWidth="1"/>
    <col min="15398" max="15398" width="10.140625" style="22" customWidth="1"/>
    <col min="15399" max="15399" width="9.5703125" style="22" customWidth="1"/>
    <col min="15400" max="15400" width="9.28515625" style="22" customWidth="1"/>
    <col min="15401" max="15402" width="7.5703125" style="22" customWidth="1"/>
    <col min="15403" max="15403" width="8.140625" style="22" customWidth="1"/>
    <col min="15404" max="15404" width="8.7109375" style="22" customWidth="1"/>
    <col min="15405" max="15405" width="9.140625" style="22" customWidth="1"/>
    <col min="15406" max="15406" width="8.85546875" style="22" customWidth="1"/>
    <col min="15407" max="15407" width="6" style="22" customWidth="1"/>
    <col min="15408" max="15408" width="7.5703125" style="22" customWidth="1"/>
    <col min="15409" max="15409" width="8" style="22" customWidth="1"/>
    <col min="15410" max="15410" width="8.140625" style="22" customWidth="1"/>
    <col min="15411" max="15411" width="7" style="22" customWidth="1"/>
    <col min="15412" max="15412" width="7.5703125" style="22" customWidth="1"/>
    <col min="15413" max="15413" width="7.42578125" style="22" customWidth="1"/>
    <col min="15414" max="15414" width="7.28515625" style="22" customWidth="1"/>
    <col min="15415" max="15415" width="7" style="22" customWidth="1"/>
    <col min="15416" max="15416" width="7.5703125" style="22" customWidth="1"/>
    <col min="15417" max="15417" width="8.28515625" style="22" customWidth="1"/>
    <col min="15418" max="15418" width="7.5703125" style="22" customWidth="1"/>
    <col min="15419" max="15419" width="11.140625" style="22" customWidth="1"/>
    <col min="15420" max="15420" width="6.42578125" style="22" customWidth="1"/>
    <col min="15421" max="15421" width="7.5703125" style="22" customWidth="1"/>
    <col min="15422" max="15422" width="9" style="22" customWidth="1"/>
    <col min="15423" max="15423" width="8.42578125" style="22" bestFit="1" customWidth="1"/>
    <col min="15424" max="15424" width="9.140625" style="22" bestFit="1" customWidth="1"/>
    <col min="15425" max="15425" width="10.85546875" style="22" customWidth="1"/>
    <col min="15426" max="15426" width="6.7109375" style="22" customWidth="1"/>
    <col min="15427" max="15648" width="11.42578125" style="22"/>
    <col min="15649" max="15649" width="4" style="22" customWidth="1"/>
    <col min="15650" max="15650" width="43.7109375" style="22" customWidth="1"/>
    <col min="15651" max="15651" width="10.42578125" style="22" customWidth="1"/>
    <col min="15652" max="15652" width="8.42578125" style="22" customWidth="1"/>
    <col min="15653" max="15653" width="8.28515625" style="22" customWidth="1"/>
    <col min="15654" max="15654" width="10.140625" style="22" customWidth="1"/>
    <col min="15655" max="15655" width="9.5703125" style="22" customWidth="1"/>
    <col min="15656" max="15656" width="9.28515625" style="22" customWidth="1"/>
    <col min="15657" max="15658" width="7.5703125" style="22" customWidth="1"/>
    <col min="15659" max="15659" width="8.140625" style="22" customWidth="1"/>
    <col min="15660" max="15660" width="8.7109375" style="22" customWidth="1"/>
    <col min="15661" max="15661" width="9.140625" style="22" customWidth="1"/>
    <col min="15662" max="15662" width="8.85546875" style="22" customWidth="1"/>
    <col min="15663" max="15663" width="6" style="22" customWidth="1"/>
    <col min="15664" max="15664" width="7.5703125" style="22" customWidth="1"/>
    <col min="15665" max="15665" width="8" style="22" customWidth="1"/>
    <col min="15666" max="15666" width="8.140625" style="22" customWidth="1"/>
    <col min="15667" max="15667" width="7" style="22" customWidth="1"/>
    <col min="15668" max="15668" width="7.5703125" style="22" customWidth="1"/>
    <col min="15669" max="15669" width="7.42578125" style="22" customWidth="1"/>
    <col min="15670" max="15670" width="7.28515625" style="22" customWidth="1"/>
    <col min="15671" max="15671" width="7" style="22" customWidth="1"/>
    <col min="15672" max="15672" width="7.5703125" style="22" customWidth="1"/>
    <col min="15673" max="15673" width="8.28515625" style="22" customWidth="1"/>
    <col min="15674" max="15674" width="7.5703125" style="22" customWidth="1"/>
    <col min="15675" max="15675" width="11.140625" style="22" customWidth="1"/>
    <col min="15676" max="15676" width="6.42578125" style="22" customWidth="1"/>
    <col min="15677" max="15677" width="7.5703125" style="22" customWidth="1"/>
    <col min="15678" max="15678" width="9" style="22" customWidth="1"/>
    <col min="15679" max="15679" width="8.42578125" style="22" bestFit="1" customWidth="1"/>
    <col min="15680" max="15680" width="9.140625" style="22" bestFit="1" customWidth="1"/>
    <col min="15681" max="15681" width="10.85546875" style="22" customWidth="1"/>
    <col min="15682" max="15682" width="6.7109375" style="22" customWidth="1"/>
    <col min="15683" max="15904" width="11.42578125" style="22"/>
    <col min="15905" max="15905" width="4" style="22" customWidth="1"/>
    <col min="15906" max="15906" width="43.7109375" style="22" customWidth="1"/>
    <col min="15907" max="15907" width="10.42578125" style="22" customWidth="1"/>
    <col min="15908" max="15908" width="8.42578125" style="22" customWidth="1"/>
    <col min="15909" max="15909" width="8.28515625" style="22" customWidth="1"/>
    <col min="15910" max="15910" width="10.140625" style="22" customWidth="1"/>
    <col min="15911" max="15911" width="9.5703125" style="22" customWidth="1"/>
    <col min="15912" max="15912" width="9.28515625" style="22" customWidth="1"/>
    <col min="15913" max="15914" width="7.5703125" style="22" customWidth="1"/>
    <col min="15915" max="15915" width="8.140625" style="22" customWidth="1"/>
    <col min="15916" max="15916" width="8.7109375" style="22" customWidth="1"/>
    <col min="15917" max="15917" width="9.140625" style="22" customWidth="1"/>
    <col min="15918" max="15918" width="8.85546875" style="22" customWidth="1"/>
    <col min="15919" max="15919" width="6" style="22" customWidth="1"/>
    <col min="15920" max="15920" width="7.5703125" style="22" customWidth="1"/>
    <col min="15921" max="15921" width="8" style="22" customWidth="1"/>
    <col min="15922" max="15922" width="8.140625" style="22" customWidth="1"/>
    <col min="15923" max="15923" width="7" style="22" customWidth="1"/>
    <col min="15924" max="15924" width="7.5703125" style="22" customWidth="1"/>
    <col min="15925" max="15925" width="7.42578125" style="22" customWidth="1"/>
    <col min="15926" max="15926" width="7.28515625" style="22" customWidth="1"/>
    <col min="15927" max="15927" width="7" style="22" customWidth="1"/>
    <col min="15928" max="15928" width="7.5703125" style="22" customWidth="1"/>
    <col min="15929" max="15929" width="8.28515625" style="22" customWidth="1"/>
    <col min="15930" max="15930" width="7.5703125" style="22" customWidth="1"/>
    <col min="15931" max="15931" width="11.140625" style="22" customWidth="1"/>
    <col min="15932" max="15932" width="6.42578125" style="22" customWidth="1"/>
    <col min="15933" max="15933" width="7.5703125" style="22" customWidth="1"/>
    <col min="15934" max="15934" width="9" style="22" customWidth="1"/>
    <col min="15935" max="15935" width="8.42578125" style="22" bestFit="1" customWidth="1"/>
    <col min="15936" max="15936" width="9.140625" style="22" bestFit="1" customWidth="1"/>
    <col min="15937" max="15937" width="10.85546875" style="22" customWidth="1"/>
    <col min="15938" max="15938" width="6.7109375" style="22" customWidth="1"/>
    <col min="15939" max="16160" width="11.42578125" style="22"/>
    <col min="16161" max="16161" width="4" style="22" customWidth="1"/>
    <col min="16162" max="16162" width="43.7109375" style="22" customWidth="1"/>
    <col min="16163" max="16163" width="10.42578125" style="22" customWidth="1"/>
    <col min="16164" max="16164" width="8.42578125" style="22" customWidth="1"/>
    <col min="16165" max="16165" width="8.28515625" style="22" customWidth="1"/>
    <col min="16166" max="16166" width="10.140625" style="22" customWidth="1"/>
    <col min="16167" max="16167" width="9.5703125" style="22" customWidth="1"/>
    <col min="16168" max="16168" width="9.28515625" style="22" customWidth="1"/>
    <col min="16169" max="16170" width="7.5703125" style="22" customWidth="1"/>
    <col min="16171" max="16171" width="8.140625" style="22" customWidth="1"/>
    <col min="16172" max="16172" width="8.7109375" style="22" customWidth="1"/>
    <col min="16173" max="16173" width="9.140625" style="22" customWidth="1"/>
    <col min="16174" max="16174" width="8.85546875" style="22" customWidth="1"/>
    <col min="16175" max="16175" width="6" style="22" customWidth="1"/>
    <col min="16176" max="16176" width="7.5703125" style="22" customWidth="1"/>
    <col min="16177" max="16177" width="8" style="22" customWidth="1"/>
    <col min="16178" max="16178" width="8.140625" style="22" customWidth="1"/>
    <col min="16179" max="16179" width="7" style="22" customWidth="1"/>
    <col min="16180" max="16180" width="7.5703125" style="22" customWidth="1"/>
    <col min="16181" max="16181" width="7.42578125" style="22" customWidth="1"/>
    <col min="16182" max="16182" width="7.28515625" style="22" customWidth="1"/>
    <col min="16183" max="16183" width="7" style="22" customWidth="1"/>
    <col min="16184" max="16184" width="7.5703125" style="22" customWidth="1"/>
    <col min="16185" max="16185" width="8.28515625" style="22" customWidth="1"/>
    <col min="16186" max="16186" width="7.5703125" style="22" customWidth="1"/>
    <col min="16187" max="16187" width="11.140625" style="22" customWidth="1"/>
    <col min="16188" max="16188" width="6.42578125" style="22" customWidth="1"/>
    <col min="16189" max="16189" width="7.5703125" style="22" customWidth="1"/>
    <col min="16190" max="16190" width="9" style="22" customWidth="1"/>
    <col min="16191" max="16191" width="8.42578125" style="22" bestFit="1" customWidth="1"/>
    <col min="16192" max="16192" width="9.140625" style="22" bestFit="1" customWidth="1"/>
    <col min="16193" max="16193" width="10.85546875" style="22" customWidth="1"/>
    <col min="16194" max="16194" width="6.7109375" style="22" customWidth="1"/>
    <col min="16195" max="16384" width="11.42578125" style="22"/>
  </cols>
  <sheetData>
    <row r="1" spans="1:65" s="3" customFormat="1" ht="31.5" customHeight="1">
      <c r="A1" s="3870" t="s">
        <v>2479</v>
      </c>
      <c r="B1" s="3870"/>
      <c r="C1" s="3870"/>
      <c r="D1" s="3870"/>
      <c r="E1" s="3870"/>
      <c r="F1" s="3870"/>
      <c r="G1" s="3870"/>
      <c r="H1" s="3870"/>
      <c r="I1" s="3870"/>
      <c r="J1" s="3870"/>
      <c r="K1" s="3870"/>
      <c r="L1" s="3870"/>
      <c r="M1" s="3870"/>
      <c r="N1" s="3870"/>
      <c r="O1" s="3870"/>
      <c r="P1" s="3870"/>
      <c r="Q1" s="3870"/>
      <c r="R1" s="3870"/>
      <c r="S1" s="3870"/>
      <c r="T1" s="3870"/>
      <c r="U1" s="3870"/>
      <c r="V1" s="3870"/>
      <c r="W1" s="3870"/>
      <c r="X1" s="3870"/>
      <c r="Y1" s="3870"/>
      <c r="Z1" s="3870"/>
      <c r="AA1" s="3870"/>
      <c r="AB1" s="3870"/>
      <c r="AC1" s="3870"/>
      <c r="AD1" s="3870"/>
      <c r="AE1" s="3870"/>
      <c r="AF1" s="3870"/>
      <c r="AG1" s="3870"/>
      <c r="AH1" s="3870"/>
      <c r="AI1" s="3870"/>
      <c r="AJ1" s="3870"/>
      <c r="AK1" s="3870"/>
      <c r="AL1" s="3870"/>
      <c r="AM1" s="3870"/>
      <c r="AN1" s="3870"/>
      <c r="AO1" s="3870"/>
      <c r="AP1" s="3870"/>
      <c r="AQ1" s="3870"/>
      <c r="AR1" s="3870"/>
      <c r="AS1" s="3870"/>
      <c r="AT1" s="3870"/>
      <c r="AU1" s="3870"/>
      <c r="AV1" s="3870"/>
      <c r="AW1" s="3870"/>
      <c r="AX1" s="3870"/>
      <c r="AY1" s="3870"/>
      <c r="AZ1" s="3870"/>
      <c r="BA1" s="3870"/>
      <c r="BB1" s="3870"/>
      <c r="BC1" s="3870"/>
      <c r="BD1" s="3870"/>
      <c r="BE1" s="3870"/>
      <c r="BF1" s="3870"/>
      <c r="BG1" s="3870"/>
      <c r="BH1" s="2"/>
      <c r="BI1" s="2"/>
      <c r="BJ1" s="2"/>
      <c r="BL1" s="4"/>
      <c r="BM1" s="4"/>
    </row>
    <row r="2" spans="1:65" s="7" customFormat="1" ht="38.25" customHeight="1">
      <c r="A2" s="5"/>
      <c r="B2" s="5"/>
      <c r="C2" s="5"/>
      <c r="D2" s="5"/>
      <c r="E2" s="5"/>
      <c r="F2" s="5"/>
      <c r="G2" s="5"/>
      <c r="H2" s="5"/>
      <c r="I2" s="5"/>
      <c r="J2" s="5"/>
      <c r="K2" s="5"/>
      <c r="L2" s="5"/>
      <c r="M2" s="5"/>
      <c r="N2" s="5"/>
      <c r="O2" s="5"/>
      <c r="P2" s="5"/>
      <c r="Q2" s="5"/>
      <c r="R2" s="5"/>
      <c r="S2" s="5"/>
      <c r="T2" s="5"/>
      <c r="U2" s="5"/>
      <c r="V2" s="5"/>
      <c r="W2" s="5"/>
      <c r="X2" s="5"/>
      <c r="Y2" s="3873" t="s">
        <v>3</v>
      </c>
      <c r="Z2" s="3873"/>
      <c r="AA2" s="3873"/>
      <c r="AB2" s="3873"/>
      <c r="AC2" s="3873"/>
      <c r="AD2" s="3873"/>
      <c r="AE2" s="3873"/>
      <c r="AF2" s="3873"/>
      <c r="AG2" s="3873"/>
      <c r="AH2" s="3873"/>
      <c r="AI2" s="3873"/>
      <c r="AJ2" s="3873"/>
      <c r="AK2" s="3873"/>
      <c r="AL2" s="3873"/>
      <c r="AM2" s="3873"/>
      <c r="AN2" s="3873"/>
      <c r="AO2" s="3873"/>
      <c r="AP2" s="3873"/>
      <c r="AQ2" s="3873"/>
      <c r="AR2" s="3873"/>
      <c r="AS2" s="3873"/>
      <c r="AT2" s="3873"/>
      <c r="AU2" s="3873"/>
      <c r="AV2" s="3873"/>
      <c r="AW2" s="3873"/>
      <c r="AX2" s="3873"/>
      <c r="AY2" s="3873"/>
      <c r="AZ2" s="3873"/>
      <c r="BA2" s="3873"/>
      <c r="BB2" s="3873"/>
      <c r="BC2" s="3873"/>
      <c r="BD2" s="3873"/>
      <c r="BE2" s="3873"/>
      <c r="BF2" s="3873"/>
      <c r="BG2" s="3873"/>
      <c r="BH2" s="6"/>
      <c r="BI2" s="6"/>
      <c r="BJ2" s="6"/>
      <c r="BL2" s="4"/>
      <c r="BM2" s="4"/>
    </row>
    <row r="3" spans="1:65" s="9" customFormat="1" ht="67.5" customHeight="1">
      <c r="A3" s="3874" t="s">
        <v>4</v>
      </c>
      <c r="B3" s="3874" t="s">
        <v>5</v>
      </c>
      <c r="C3" s="3874" t="s">
        <v>6</v>
      </c>
      <c r="D3" s="3874" t="s">
        <v>7</v>
      </c>
      <c r="E3" s="3874" t="s">
        <v>8</v>
      </c>
      <c r="F3" s="3874" t="s">
        <v>9</v>
      </c>
      <c r="G3" s="3874"/>
      <c r="H3" s="3874"/>
      <c r="I3" s="3874"/>
      <c r="J3" s="3874"/>
      <c r="K3" s="3882" t="s">
        <v>10</v>
      </c>
      <c r="L3" s="3884"/>
      <c r="M3" s="3882" t="s">
        <v>11</v>
      </c>
      <c r="N3" s="3884"/>
      <c r="O3" s="3895" t="s">
        <v>12</v>
      </c>
      <c r="P3" s="3895"/>
      <c r="Q3" s="3895"/>
      <c r="R3" s="3895"/>
      <c r="S3" s="3895" t="s">
        <v>13</v>
      </c>
      <c r="T3" s="3895"/>
      <c r="U3" s="3895"/>
      <c r="V3" s="3895"/>
      <c r="W3" s="3895" t="s">
        <v>14</v>
      </c>
      <c r="X3" s="3895"/>
      <c r="Y3" s="3895"/>
      <c r="Z3" s="3895"/>
      <c r="AA3" s="3895" t="s">
        <v>15</v>
      </c>
      <c r="AB3" s="3895"/>
      <c r="AC3" s="3895"/>
      <c r="AD3" s="3895"/>
      <c r="AE3" s="3888" t="s">
        <v>16</v>
      </c>
      <c r="AF3" s="3889"/>
      <c r="AG3" s="3889"/>
      <c r="AH3" s="3890"/>
      <c r="AI3" s="3888" t="s">
        <v>17</v>
      </c>
      <c r="AJ3" s="3889"/>
      <c r="AK3" s="3889"/>
      <c r="AL3" s="3890"/>
      <c r="AM3" s="3895" t="s">
        <v>18</v>
      </c>
      <c r="AN3" s="3895"/>
      <c r="AO3" s="3895"/>
      <c r="AP3" s="3895"/>
      <c r="AQ3" s="3888" t="s">
        <v>19</v>
      </c>
      <c r="AR3" s="3889"/>
      <c r="AS3" s="3889"/>
      <c r="AT3" s="3889"/>
      <c r="AU3" s="3890"/>
      <c r="AV3" s="3888" t="s">
        <v>103</v>
      </c>
      <c r="AW3" s="3889"/>
      <c r="AX3" s="3889"/>
      <c r="AY3" s="3889"/>
      <c r="AZ3" s="3890"/>
      <c r="BA3" s="3839" t="s">
        <v>2321</v>
      </c>
      <c r="BB3" s="3839" t="s">
        <v>2334</v>
      </c>
      <c r="BC3" s="3859" t="s">
        <v>2335</v>
      </c>
      <c r="BD3" s="3891" t="s">
        <v>2404</v>
      </c>
      <c r="BE3" s="3859" t="s">
        <v>2337</v>
      </c>
      <c r="BF3" s="3839" t="s">
        <v>2405</v>
      </c>
      <c r="BG3" s="3874" t="s">
        <v>20</v>
      </c>
      <c r="BH3" s="8"/>
      <c r="BI3" s="8"/>
      <c r="BJ3" s="8"/>
      <c r="BK3" s="3888" t="s">
        <v>21</v>
      </c>
      <c r="BL3" s="3889"/>
      <c r="BM3" s="3890"/>
    </row>
    <row r="4" spans="1:65" s="11" customFormat="1" ht="30" customHeight="1">
      <c r="A4" s="3874"/>
      <c r="B4" s="3874"/>
      <c r="C4" s="3874"/>
      <c r="D4" s="3874"/>
      <c r="E4" s="3874"/>
      <c r="F4" s="3874" t="s">
        <v>22</v>
      </c>
      <c r="G4" s="3874" t="s">
        <v>23</v>
      </c>
      <c r="H4" s="3874"/>
      <c r="I4" s="3874"/>
      <c r="J4" s="3874"/>
      <c r="K4" s="3876" t="s">
        <v>24</v>
      </c>
      <c r="L4" s="3876" t="s">
        <v>25</v>
      </c>
      <c r="M4" s="3876" t="s">
        <v>26</v>
      </c>
      <c r="N4" s="3876" t="s">
        <v>27</v>
      </c>
      <c r="O4" s="3885" t="s">
        <v>24</v>
      </c>
      <c r="P4" s="3882" t="s">
        <v>28</v>
      </c>
      <c r="Q4" s="3883"/>
      <c r="R4" s="3884"/>
      <c r="S4" s="3885" t="s">
        <v>24</v>
      </c>
      <c r="T4" s="3882" t="s">
        <v>28</v>
      </c>
      <c r="U4" s="3883"/>
      <c r="V4" s="3884"/>
      <c r="W4" s="3885" t="s">
        <v>24</v>
      </c>
      <c r="X4" s="3882" t="s">
        <v>28</v>
      </c>
      <c r="Y4" s="3883"/>
      <c r="Z4" s="3884"/>
      <c r="AA4" s="3885" t="s">
        <v>24</v>
      </c>
      <c r="AB4" s="3882" t="s">
        <v>28</v>
      </c>
      <c r="AC4" s="3883"/>
      <c r="AD4" s="3884"/>
      <c r="AE4" s="3885" t="s">
        <v>24</v>
      </c>
      <c r="AF4" s="3882" t="s">
        <v>28</v>
      </c>
      <c r="AG4" s="3883"/>
      <c r="AH4" s="3884"/>
      <c r="AI4" s="3885" t="s">
        <v>24</v>
      </c>
      <c r="AJ4" s="3882" t="s">
        <v>28</v>
      </c>
      <c r="AK4" s="3883"/>
      <c r="AL4" s="3884"/>
      <c r="AM4" s="3885" t="s">
        <v>24</v>
      </c>
      <c r="AN4" s="3882" t="s">
        <v>28</v>
      </c>
      <c r="AO4" s="3883"/>
      <c r="AP4" s="3884"/>
      <c r="AQ4" s="3885" t="s">
        <v>24</v>
      </c>
      <c r="AR4" s="3882" t="s">
        <v>28</v>
      </c>
      <c r="AS4" s="3883"/>
      <c r="AT4" s="3883"/>
      <c r="AU4" s="3884"/>
      <c r="AV4" s="3885" t="s">
        <v>24</v>
      </c>
      <c r="AW4" s="3882" t="s">
        <v>28</v>
      </c>
      <c r="AX4" s="3883"/>
      <c r="AY4" s="3883"/>
      <c r="AZ4" s="3884"/>
      <c r="BA4" s="3840"/>
      <c r="BB4" s="3840"/>
      <c r="BC4" s="3860"/>
      <c r="BD4" s="3892"/>
      <c r="BE4" s="3860"/>
      <c r="BF4" s="3840"/>
      <c r="BG4" s="3874"/>
      <c r="BH4" s="10"/>
      <c r="BI4" s="10"/>
      <c r="BJ4" s="10"/>
      <c r="BK4" s="3879" t="s">
        <v>29</v>
      </c>
      <c r="BL4" s="3879" t="s">
        <v>30</v>
      </c>
      <c r="BM4" s="3879" t="s">
        <v>31</v>
      </c>
    </row>
    <row r="5" spans="1:65" s="11" customFormat="1" ht="21" customHeight="1">
      <c r="A5" s="3874"/>
      <c r="B5" s="3874"/>
      <c r="C5" s="3874"/>
      <c r="D5" s="3874"/>
      <c r="E5" s="3874"/>
      <c r="F5" s="3874"/>
      <c r="G5" s="3894" t="s">
        <v>24</v>
      </c>
      <c r="H5" s="3874" t="s">
        <v>32</v>
      </c>
      <c r="I5" s="3874"/>
      <c r="J5" s="3874" t="s">
        <v>33</v>
      </c>
      <c r="K5" s="3878"/>
      <c r="L5" s="3878"/>
      <c r="M5" s="3878"/>
      <c r="N5" s="3878"/>
      <c r="O5" s="3886"/>
      <c r="P5" s="3878" t="s">
        <v>34</v>
      </c>
      <c r="Q5" s="3878" t="s">
        <v>35</v>
      </c>
      <c r="R5" s="3876" t="s">
        <v>33</v>
      </c>
      <c r="S5" s="3886"/>
      <c r="T5" s="3878" t="s">
        <v>34</v>
      </c>
      <c r="U5" s="3878" t="s">
        <v>35</v>
      </c>
      <c r="V5" s="3876" t="s">
        <v>33</v>
      </c>
      <c r="W5" s="3886"/>
      <c r="X5" s="3878" t="s">
        <v>34</v>
      </c>
      <c r="Y5" s="3878" t="s">
        <v>35</v>
      </c>
      <c r="Z5" s="3876" t="s">
        <v>33</v>
      </c>
      <c r="AA5" s="3886"/>
      <c r="AB5" s="3878" t="s">
        <v>34</v>
      </c>
      <c r="AC5" s="3878" t="s">
        <v>35</v>
      </c>
      <c r="AD5" s="3876" t="s">
        <v>33</v>
      </c>
      <c r="AE5" s="3886"/>
      <c r="AF5" s="3878" t="s">
        <v>34</v>
      </c>
      <c r="AG5" s="3878" t="s">
        <v>35</v>
      </c>
      <c r="AH5" s="3876" t="s">
        <v>33</v>
      </c>
      <c r="AI5" s="3886"/>
      <c r="AJ5" s="3878" t="s">
        <v>34</v>
      </c>
      <c r="AK5" s="3878" t="s">
        <v>35</v>
      </c>
      <c r="AL5" s="3876" t="s">
        <v>33</v>
      </c>
      <c r="AM5" s="3886"/>
      <c r="AN5" s="3878" t="s">
        <v>34</v>
      </c>
      <c r="AO5" s="3878" t="s">
        <v>35</v>
      </c>
      <c r="AP5" s="3876" t="s">
        <v>33</v>
      </c>
      <c r="AQ5" s="3886"/>
      <c r="AR5" s="3878" t="s">
        <v>34</v>
      </c>
      <c r="AS5" s="3878" t="s">
        <v>36</v>
      </c>
      <c r="AT5" s="3878" t="s">
        <v>37</v>
      </c>
      <c r="AU5" s="3876" t="s">
        <v>33</v>
      </c>
      <c r="AV5" s="3886"/>
      <c r="AW5" s="3878" t="s">
        <v>34</v>
      </c>
      <c r="AX5" s="3878" t="s">
        <v>36</v>
      </c>
      <c r="AY5" s="3878" t="s">
        <v>37</v>
      </c>
      <c r="AZ5" s="3876" t="s">
        <v>33</v>
      </c>
      <c r="BA5" s="3840"/>
      <c r="BB5" s="3840"/>
      <c r="BC5" s="3860"/>
      <c r="BD5" s="3892"/>
      <c r="BE5" s="3860"/>
      <c r="BF5" s="3840"/>
      <c r="BG5" s="3874"/>
      <c r="BH5" s="12"/>
      <c r="BI5" s="12"/>
      <c r="BJ5" s="12"/>
      <c r="BK5" s="3880"/>
      <c r="BL5" s="3880"/>
      <c r="BM5" s="3880"/>
    </row>
    <row r="6" spans="1:65" s="11" customFormat="1" ht="63.75" customHeight="1">
      <c r="A6" s="3874"/>
      <c r="B6" s="3874"/>
      <c r="C6" s="3874"/>
      <c r="D6" s="3874"/>
      <c r="E6" s="3874"/>
      <c r="F6" s="3874"/>
      <c r="G6" s="3894"/>
      <c r="H6" s="13" t="s">
        <v>34</v>
      </c>
      <c r="I6" s="13" t="s">
        <v>35</v>
      </c>
      <c r="J6" s="3874"/>
      <c r="K6" s="3877"/>
      <c r="L6" s="3877"/>
      <c r="M6" s="3877"/>
      <c r="N6" s="3877"/>
      <c r="O6" s="3887"/>
      <c r="P6" s="3877"/>
      <c r="Q6" s="3877"/>
      <c r="R6" s="3877"/>
      <c r="S6" s="3887"/>
      <c r="T6" s="3877"/>
      <c r="U6" s="3877"/>
      <c r="V6" s="3877"/>
      <c r="W6" s="3887"/>
      <c r="X6" s="3877"/>
      <c r="Y6" s="3877"/>
      <c r="Z6" s="3877"/>
      <c r="AA6" s="3887"/>
      <c r="AB6" s="3877"/>
      <c r="AC6" s="3877"/>
      <c r="AD6" s="3877"/>
      <c r="AE6" s="3887"/>
      <c r="AF6" s="3877"/>
      <c r="AG6" s="3877"/>
      <c r="AH6" s="3877"/>
      <c r="AI6" s="3887"/>
      <c r="AJ6" s="3877"/>
      <c r="AK6" s="3877"/>
      <c r="AL6" s="3877"/>
      <c r="AM6" s="3887"/>
      <c r="AN6" s="3877"/>
      <c r="AO6" s="3877"/>
      <c r="AP6" s="3877"/>
      <c r="AQ6" s="3887"/>
      <c r="AR6" s="3877"/>
      <c r="AS6" s="3877"/>
      <c r="AT6" s="3877"/>
      <c r="AU6" s="3877"/>
      <c r="AV6" s="3887"/>
      <c r="AW6" s="3877"/>
      <c r="AX6" s="3877"/>
      <c r="AY6" s="3877"/>
      <c r="AZ6" s="3877"/>
      <c r="BA6" s="3841"/>
      <c r="BB6" s="3841"/>
      <c r="BC6" s="3861"/>
      <c r="BD6" s="3893"/>
      <c r="BE6" s="3861"/>
      <c r="BF6" s="3841"/>
      <c r="BG6" s="3874"/>
      <c r="BH6" s="12"/>
      <c r="BI6" s="12"/>
      <c r="BJ6" s="12"/>
      <c r="BK6" s="3881"/>
      <c r="BL6" s="3881"/>
      <c r="BM6" s="3881"/>
    </row>
    <row r="7" spans="1:65" s="19" customFormat="1" ht="21" customHeight="1">
      <c r="A7" s="14">
        <v>1</v>
      </c>
      <c r="B7" s="14">
        <v>2</v>
      </c>
      <c r="C7" s="14">
        <v>3</v>
      </c>
      <c r="D7" s="14">
        <v>4</v>
      </c>
      <c r="E7" s="14">
        <v>5</v>
      </c>
      <c r="F7" s="14">
        <v>6</v>
      </c>
      <c r="G7" s="14">
        <v>7</v>
      </c>
      <c r="H7" s="14">
        <v>8</v>
      </c>
      <c r="I7" s="14">
        <v>9</v>
      </c>
      <c r="J7" s="14">
        <v>10</v>
      </c>
      <c r="K7" s="14">
        <v>11</v>
      </c>
      <c r="L7" s="14">
        <v>12</v>
      </c>
      <c r="M7" s="14">
        <v>13</v>
      </c>
      <c r="N7" s="14">
        <v>14</v>
      </c>
      <c r="O7" s="14">
        <v>15</v>
      </c>
      <c r="P7" s="14">
        <v>16</v>
      </c>
      <c r="Q7" s="14">
        <v>17</v>
      </c>
      <c r="R7" s="14">
        <v>18</v>
      </c>
      <c r="S7" s="14">
        <v>19</v>
      </c>
      <c r="T7" s="14">
        <v>20</v>
      </c>
      <c r="U7" s="14">
        <v>21</v>
      </c>
      <c r="V7" s="14">
        <v>22</v>
      </c>
      <c r="W7" s="14">
        <v>23</v>
      </c>
      <c r="X7" s="14">
        <v>24</v>
      </c>
      <c r="Y7" s="14">
        <v>25</v>
      </c>
      <c r="Z7" s="14">
        <v>26</v>
      </c>
      <c r="AA7" s="14">
        <v>27</v>
      </c>
      <c r="AB7" s="14">
        <v>28</v>
      </c>
      <c r="AC7" s="14">
        <v>29</v>
      </c>
      <c r="AD7" s="14">
        <v>30</v>
      </c>
      <c r="AE7" s="14">
        <v>31</v>
      </c>
      <c r="AF7" s="14">
        <v>32</v>
      </c>
      <c r="AG7" s="14">
        <v>33</v>
      </c>
      <c r="AH7" s="14">
        <v>34</v>
      </c>
      <c r="AI7" s="14">
        <v>35</v>
      </c>
      <c r="AJ7" s="14">
        <v>36</v>
      </c>
      <c r="AK7" s="14">
        <v>37</v>
      </c>
      <c r="AL7" s="14">
        <v>38</v>
      </c>
      <c r="AM7" s="14">
        <v>39</v>
      </c>
      <c r="AN7" s="14">
        <v>40</v>
      </c>
      <c r="AO7" s="14">
        <v>41</v>
      </c>
      <c r="AP7" s="14">
        <v>42</v>
      </c>
      <c r="AQ7" s="14">
        <v>43</v>
      </c>
      <c r="AR7" s="14">
        <v>44</v>
      </c>
      <c r="AS7" s="14">
        <v>45</v>
      </c>
      <c r="AT7" s="14">
        <v>46</v>
      </c>
      <c r="AU7" s="14">
        <v>47</v>
      </c>
      <c r="AV7" s="14">
        <v>48</v>
      </c>
      <c r="AW7" s="14">
        <v>49</v>
      </c>
      <c r="AX7" s="14">
        <v>50</v>
      </c>
      <c r="AY7" s="14">
        <v>51</v>
      </c>
      <c r="AZ7" s="14">
        <v>52</v>
      </c>
      <c r="BA7" s="90"/>
      <c r="BB7" s="90"/>
      <c r="BC7" s="894"/>
      <c r="BD7" s="965"/>
      <c r="BE7" s="894"/>
      <c r="BF7" s="90"/>
      <c r="BG7" s="14">
        <v>53</v>
      </c>
      <c r="BH7" s="15"/>
      <c r="BI7" s="16"/>
      <c r="BJ7" s="16"/>
      <c r="BK7" s="17"/>
      <c r="BL7" s="18"/>
      <c r="BM7" s="18"/>
    </row>
    <row r="8" spans="1:65" s="1041" customFormat="1" ht="30.75" customHeight="1">
      <c r="A8" s="113"/>
      <c r="B8" s="1085" t="s">
        <v>38</v>
      </c>
      <c r="C8" s="113"/>
      <c r="D8" s="113"/>
      <c r="E8" s="113"/>
      <c r="F8" s="113"/>
      <c r="G8" s="1039"/>
      <c r="H8" s="1039"/>
      <c r="I8" s="1039"/>
      <c r="J8" s="1039"/>
      <c r="K8" s="1044">
        <f t="shared" ref="K8:N8" si="0">K9+K18+K32</f>
        <v>3530026.5</v>
      </c>
      <c r="L8" s="1044">
        <f t="shared" si="0"/>
        <v>3530026.5</v>
      </c>
      <c r="M8" s="1044">
        <f t="shared" si="0"/>
        <v>806456.62188400002</v>
      </c>
      <c r="N8" s="1044">
        <f t="shared" si="0"/>
        <v>360770.942369</v>
      </c>
      <c r="O8" s="1044">
        <f>O9+O18+O32</f>
        <v>103251.159827</v>
      </c>
      <c r="P8" s="1044">
        <f>P9+P18+P32</f>
        <v>103251.159827</v>
      </c>
      <c r="Q8" s="1044">
        <f t="shared" ref="Q8:BD8" si="1">Q9+Q18+Q32</f>
        <v>0</v>
      </c>
      <c r="R8" s="1044">
        <f t="shared" si="1"/>
        <v>0</v>
      </c>
      <c r="S8" s="1044">
        <f t="shared" si="1"/>
        <v>881799</v>
      </c>
      <c r="T8" s="1044">
        <f t="shared" si="1"/>
        <v>881799</v>
      </c>
      <c r="U8" s="1044">
        <f t="shared" si="1"/>
        <v>9925</v>
      </c>
      <c r="V8" s="1044">
        <f t="shared" si="1"/>
        <v>365.02200000000005</v>
      </c>
      <c r="W8" s="1044">
        <f t="shared" si="1"/>
        <v>66006.425199999998</v>
      </c>
      <c r="X8" s="1044">
        <f t="shared" si="1"/>
        <v>66006.425199999998</v>
      </c>
      <c r="Y8" s="1044">
        <f t="shared" si="1"/>
        <v>0</v>
      </c>
      <c r="Z8" s="1044">
        <f t="shared" si="1"/>
        <v>0</v>
      </c>
      <c r="AA8" s="1044">
        <f t="shared" si="1"/>
        <v>433224.34055600001</v>
      </c>
      <c r="AB8" s="1044">
        <f t="shared" si="1"/>
        <v>429823.98355600005</v>
      </c>
      <c r="AC8" s="1044">
        <f t="shared" si="1"/>
        <v>3350.357</v>
      </c>
      <c r="AD8" s="1044">
        <f t="shared" si="1"/>
        <v>50</v>
      </c>
      <c r="AE8" s="1044">
        <f t="shared" si="1"/>
        <v>97098.007328000007</v>
      </c>
      <c r="AF8" s="1044">
        <f t="shared" si="1"/>
        <v>97098.007328000007</v>
      </c>
      <c r="AG8" s="1044">
        <f t="shared" si="1"/>
        <v>0</v>
      </c>
      <c r="AH8" s="1044">
        <f t="shared" si="1"/>
        <v>0</v>
      </c>
      <c r="AI8" s="1044">
        <f t="shared" si="1"/>
        <v>890003.022</v>
      </c>
      <c r="AJ8" s="1044">
        <f t="shared" si="1"/>
        <v>880160</v>
      </c>
      <c r="AK8" s="1044">
        <f t="shared" si="1"/>
        <v>9925</v>
      </c>
      <c r="AL8" s="1044">
        <f t="shared" si="1"/>
        <v>365.02200000000005</v>
      </c>
      <c r="AM8" s="1044">
        <f t="shared" si="1"/>
        <v>1717996.6617700001</v>
      </c>
      <c r="AN8" s="1044">
        <f t="shared" si="1"/>
        <v>1702030.0119409999</v>
      </c>
      <c r="AO8" s="1044">
        <f t="shared" si="1"/>
        <v>14663</v>
      </c>
      <c r="AP8" s="1044">
        <f t="shared" si="1"/>
        <v>1303.6498290000002</v>
      </c>
      <c r="AQ8" s="1044">
        <f t="shared" si="1"/>
        <v>1738346.1528999999</v>
      </c>
      <c r="AR8" s="1044">
        <f t="shared" si="1"/>
        <v>1613985.1528999999</v>
      </c>
      <c r="AS8" s="1044">
        <f t="shared" si="1"/>
        <v>50801</v>
      </c>
      <c r="AT8" s="1044">
        <f t="shared" si="1"/>
        <v>73560</v>
      </c>
      <c r="AU8" s="1044">
        <f t="shared" si="1"/>
        <v>928</v>
      </c>
      <c r="AV8" s="1044">
        <f t="shared" si="1"/>
        <v>1491139.3448999999</v>
      </c>
      <c r="AW8" s="1044">
        <f t="shared" si="1"/>
        <v>1364951.3448999999</v>
      </c>
      <c r="AX8" s="1044">
        <f t="shared" si="1"/>
        <v>50801</v>
      </c>
      <c r="AY8" s="1044">
        <f t="shared" si="1"/>
        <v>75387</v>
      </c>
      <c r="AZ8" s="1044">
        <f t="shared" si="1"/>
        <v>928</v>
      </c>
      <c r="BA8" s="1044">
        <f t="shared" si="1"/>
        <v>855305</v>
      </c>
      <c r="BB8" s="1044">
        <f t="shared" si="1"/>
        <v>0</v>
      </c>
      <c r="BC8" s="1163">
        <f t="shared" si="1"/>
        <v>1792922.5</v>
      </c>
      <c r="BD8" s="1230">
        <f t="shared" si="1"/>
        <v>536834.99490000005</v>
      </c>
      <c r="BE8" s="1163">
        <f t="shared" ref="BE8:BF8" si="2">BE9+BE18+BE32</f>
        <v>950356</v>
      </c>
      <c r="BF8" s="1044">
        <f t="shared" si="2"/>
        <v>929182</v>
      </c>
      <c r="BG8" s="113"/>
      <c r="BH8" s="1040"/>
      <c r="BI8" s="113"/>
      <c r="BJ8" s="113"/>
      <c r="BK8" s="146" t="s">
        <v>39</v>
      </c>
      <c r="BL8" s="146" t="s">
        <v>39</v>
      </c>
      <c r="BM8" s="146"/>
    </row>
    <row r="9" spans="1:65" s="1047" customFormat="1" ht="38.25" customHeight="1">
      <c r="A9" s="1042" t="s">
        <v>40</v>
      </c>
      <c r="B9" s="1043" t="s">
        <v>70</v>
      </c>
      <c r="C9" s="112"/>
      <c r="D9" s="112"/>
      <c r="E9" s="112"/>
      <c r="F9" s="112"/>
      <c r="G9" s="102"/>
      <c r="H9" s="102"/>
      <c r="I9" s="102"/>
      <c r="J9" s="102"/>
      <c r="K9" s="1044">
        <f>SUM(K10:K17)</f>
        <v>344020</v>
      </c>
      <c r="L9" s="1044">
        <f>SUM(L10:L17)</f>
        <v>344020</v>
      </c>
      <c r="M9" s="1044">
        <f t="shared" ref="M9:N9" si="3">SUM(M10:M17)</f>
        <v>109899.61711199999</v>
      </c>
      <c r="N9" s="1044">
        <f t="shared" si="3"/>
        <v>26651.183966000004</v>
      </c>
      <c r="O9" s="1044">
        <f>SUM(O10:O17)</f>
        <v>30241.938026999997</v>
      </c>
      <c r="P9" s="1044">
        <f>SUM(P10:P17)</f>
        <v>30241.938026999997</v>
      </c>
      <c r="Q9" s="1044">
        <f t="shared" ref="Q9:BD9" si="4">SUM(Q10:Q17)</f>
        <v>0</v>
      </c>
      <c r="R9" s="1044">
        <f t="shared" si="4"/>
        <v>0</v>
      </c>
      <c r="S9" s="1044">
        <f t="shared" si="4"/>
        <v>66550</v>
      </c>
      <c r="T9" s="1044">
        <f t="shared" si="4"/>
        <v>66550</v>
      </c>
      <c r="U9" s="1044">
        <f t="shared" si="4"/>
        <v>2200</v>
      </c>
      <c r="V9" s="1044">
        <f t="shared" si="4"/>
        <v>250.02200000000002</v>
      </c>
      <c r="W9" s="1044">
        <f t="shared" si="4"/>
        <v>14624.199999999999</v>
      </c>
      <c r="X9" s="1044">
        <f t="shared" si="4"/>
        <v>14624.199999999999</v>
      </c>
      <c r="Y9" s="1044">
        <f t="shared" si="4"/>
        <v>0</v>
      </c>
      <c r="Z9" s="1044">
        <f t="shared" si="4"/>
        <v>0</v>
      </c>
      <c r="AA9" s="1044">
        <f t="shared" si="4"/>
        <v>31159.834999999999</v>
      </c>
      <c r="AB9" s="1044">
        <f t="shared" si="4"/>
        <v>31159.834999999999</v>
      </c>
      <c r="AC9" s="1044">
        <f t="shared" si="4"/>
        <v>0</v>
      </c>
      <c r="AD9" s="1044">
        <f t="shared" si="4"/>
        <v>0</v>
      </c>
      <c r="AE9" s="1044">
        <f t="shared" si="4"/>
        <v>30241.938028000004</v>
      </c>
      <c r="AF9" s="1044">
        <f t="shared" si="4"/>
        <v>30241.938028000004</v>
      </c>
      <c r="AG9" s="1044">
        <f t="shared" si="4"/>
        <v>0</v>
      </c>
      <c r="AH9" s="1044">
        <f t="shared" si="4"/>
        <v>0</v>
      </c>
      <c r="AI9" s="1044">
        <f t="shared" si="4"/>
        <v>69000.021999999997</v>
      </c>
      <c r="AJ9" s="1044">
        <f t="shared" si="4"/>
        <v>66550</v>
      </c>
      <c r="AK9" s="1044">
        <f t="shared" si="4"/>
        <v>2200</v>
      </c>
      <c r="AL9" s="1044">
        <f t="shared" si="4"/>
        <v>250.02200000000002</v>
      </c>
      <c r="AM9" s="1044">
        <f t="shared" si="4"/>
        <v>179446.76866999999</v>
      </c>
      <c r="AN9" s="1044">
        <f t="shared" si="4"/>
        <v>176087.01284099999</v>
      </c>
      <c r="AO9" s="1044">
        <f t="shared" si="4"/>
        <v>2200</v>
      </c>
      <c r="AP9" s="1044">
        <f t="shared" si="4"/>
        <v>1159.7558290000002</v>
      </c>
      <c r="AQ9" s="1044">
        <f t="shared" si="4"/>
        <v>183115</v>
      </c>
      <c r="AR9" s="1044">
        <f t="shared" si="4"/>
        <v>132709</v>
      </c>
      <c r="AS9" s="1044">
        <f t="shared" si="4"/>
        <v>0</v>
      </c>
      <c r="AT9" s="1044">
        <f t="shared" si="4"/>
        <v>50406</v>
      </c>
      <c r="AU9" s="1044">
        <f t="shared" si="4"/>
        <v>928</v>
      </c>
      <c r="AV9" s="1044">
        <f t="shared" si="4"/>
        <v>165929.5</v>
      </c>
      <c r="AW9" s="1044">
        <f t="shared" si="4"/>
        <v>119965.5</v>
      </c>
      <c r="AX9" s="1044">
        <f t="shared" si="4"/>
        <v>0</v>
      </c>
      <c r="AY9" s="1044">
        <f t="shared" si="4"/>
        <v>45964</v>
      </c>
      <c r="AZ9" s="1044">
        <f t="shared" si="4"/>
        <v>928</v>
      </c>
      <c r="BA9" s="1044">
        <f t="shared" si="4"/>
        <v>141540</v>
      </c>
      <c r="BB9" s="1044">
        <f t="shared" si="4"/>
        <v>0</v>
      </c>
      <c r="BC9" s="1163">
        <f t="shared" si="4"/>
        <v>135930</v>
      </c>
      <c r="BD9" s="1230">
        <f t="shared" si="4"/>
        <v>5897</v>
      </c>
      <c r="BE9" s="1163">
        <f>SUM(BE10:BE17)</f>
        <v>67950</v>
      </c>
      <c r="BF9" s="1044">
        <f t="shared" ref="BF9" si="5">SUM(BF10:BF17)</f>
        <v>67950</v>
      </c>
      <c r="BG9" s="102"/>
      <c r="BH9" s="1045"/>
      <c r="BI9" s="102"/>
      <c r="BJ9" s="102"/>
      <c r="BK9" s="1046"/>
      <c r="BL9" s="146"/>
      <c r="BM9" s="1046"/>
    </row>
    <row r="10" spans="1:65" s="1055" customFormat="1" ht="27" customHeight="1">
      <c r="A10" s="1048" t="s">
        <v>46</v>
      </c>
      <c r="B10" s="1049" t="s">
        <v>47</v>
      </c>
      <c r="C10" s="95"/>
      <c r="D10" s="95"/>
      <c r="E10" s="95"/>
      <c r="F10" s="95"/>
      <c r="G10" s="103"/>
      <c r="H10" s="103"/>
      <c r="I10" s="103"/>
      <c r="J10" s="103"/>
      <c r="K10" s="1053">
        <v>12356</v>
      </c>
      <c r="L10" s="1053">
        <v>12356</v>
      </c>
      <c r="M10" s="1053">
        <f>'PL 05 chi tiết DA ĐT.'!M13</f>
        <v>4398.2380000000003</v>
      </c>
      <c r="N10" s="1053">
        <f>'PL 05 chi tiết DA ĐT.'!N13</f>
        <v>2569</v>
      </c>
      <c r="O10" s="1051">
        <v>454.76199999999994</v>
      </c>
      <c r="P10" s="1051">
        <v>454.76199999999994</v>
      </c>
      <c r="Q10" s="1053">
        <f>'PL 05 chi tiết DA ĐT.'!Q13</f>
        <v>0</v>
      </c>
      <c r="R10" s="1053">
        <f>'PL 05 chi tiết DA ĐT.'!R13</f>
        <v>0</v>
      </c>
      <c r="S10" s="1052">
        <v>3244</v>
      </c>
      <c r="T10" s="1052">
        <v>3244</v>
      </c>
      <c r="U10" s="1053">
        <f>'PL 05 chi tiết DA ĐT.'!U13</f>
        <v>0</v>
      </c>
      <c r="V10" s="1053">
        <f>'PL 05 chi tiết DA ĐT.'!V13</f>
        <v>0</v>
      </c>
      <c r="W10" s="1053">
        <f>'PL 05 chi tiết DA ĐT.'!W13</f>
        <v>0</v>
      </c>
      <c r="X10" s="1053">
        <f>'PL 05 chi tiết DA ĐT.'!X13</f>
        <v>0</v>
      </c>
      <c r="Y10" s="1053">
        <f>'PL 05 chi tiết DA ĐT.'!Y13</f>
        <v>0</v>
      </c>
      <c r="Z10" s="1053">
        <f>'PL 05 chi tiết DA ĐT.'!Z13</f>
        <v>0</v>
      </c>
      <c r="AA10" s="1053">
        <f>'PL 05 chi tiết DA ĐT.'!AA13</f>
        <v>2569</v>
      </c>
      <c r="AB10" s="1053">
        <f>'PL 05 chi tiết DA ĐT.'!AB13</f>
        <v>2569</v>
      </c>
      <c r="AC10" s="1053">
        <f>'PL 05 chi tiết DA ĐT.'!AC13</f>
        <v>0</v>
      </c>
      <c r="AD10" s="1053">
        <f>'PL 05 chi tiết DA ĐT.'!AD13</f>
        <v>0</v>
      </c>
      <c r="AE10" s="1053">
        <f>'PL 05 chi tiết DA ĐT.'!AE13</f>
        <v>454.762</v>
      </c>
      <c r="AF10" s="1053">
        <f>'PL 05 chi tiết DA ĐT.'!AF13</f>
        <v>454.762</v>
      </c>
      <c r="AG10" s="1053">
        <f>'PL 05 chi tiết DA ĐT.'!AG13</f>
        <v>0</v>
      </c>
      <c r="AH10" s="1053">
        <f>'PL 05 chi tiết DA ĐT.'!AH13</f>
        <v>0</v>
      </c>
      <c r="AI10" s="1053">
        <f>'PL 05 chi tiết DA ĐT.'!AI13</f>
        <v>3244</v>
      </c>
      <c r="AJ10" s="1053">
        <f>'PL 05 chi tiết DA ĐT.'!AJ13</f>
        <v>3244</v>
      </c>
      <c r="AK10" s="1053">
        <f>'PL 05 chi tiết DA ĐT.'!AK13</f>
        <v>0</v>
      </c>
      <c r="AL10" s="1053">
        <f>'PL 05 chi tiết DA ĐT.'!AL13</f>
        <v>0</v>
      </c>
      <c r="AM10" s="1053">
        <f>'PL 05 chi tiết DA ĐT.'!AM13</f>
        <v>5728</v>
      </c>
      <c r="AN10" s="1053">
        <f>'PL 05 chi tiết DA ĐT.'!AN13</f>
        <v>5728</v>
      </c>
      <c r="AO10" s="1053">
        <f>'PL 05 chi tiết DA ĐT.'!AO13</f>
        <v>0</v>
      </c>
      <c r="AP10" s="1053">
        <f>'PL 05 chi tiết DA ĐT.'!AP13</f>
        <v>0</v>
      </c>
      <c r="AQ10" s="1053">
        <f>'PL 05 chi tiết DA ĐT.'!AQ13</f>
        <v>5655</v>
      </c>
      <c r="AR10" s="1053">
        <f>'PL 05 chi tiết DA ĐT.'!AR13</f>
        <v>5655</v>
      </c>
      <c r="AS10" s="1053">
        <f>'PL 05 chi tiết DA ĐT.'!AS13</f>
        <v>0</v>
      </c>
      <c r="AT10" s="1053">
        <f>'PL 05 chi tiết DA ĐT.'!AT13</f>
        <v>0</v>
      </c>
      <c r="AU10" s="1053">
        <f>'PL 05 chi tiết DA ĐT.'!AU13</f>
        <v>166</v>
      </c>
      <c r="AV10" s="1053">
        <f>'PL 05 chi tiết DA ĐT.'!AV13</f>
        <v>4475</v>
      </c>
      <c r="AW10" s="1053">
        <f>'PL 05 chi tiết DA ĐT.'!AW13</f>
        <v>4475</v>
      </c>
      <c r="AX10" s="1053">
        <f>'PL 05 chi tiết DA ĐT.'!AX13</f>
        <v>0</v>
      </c>
      <c r="AY10" s="1053">
        <f>'PL 05 chi tiết DA ĐT.'!AY13</f>
        <v>0</v>
      </c>
      <c r="AZ10" s="1053">
        <f>'PL 05 chi tiết DA ĐT.'!AZ13</f>
        <v>166</v>
      </c>
      <c r="BA10" s="1053">
        <v>2484</v>
      </c>
      <c r="BB10" s="1053">
        <f>'PL 05 chi tiết DA ĐT.'!BB13</f>
        <v>0</v>
      </c>
      <c r="BC10" s="1164">
        <f>L10-T10-BA10</f>
        <v>6628</v>
      </c>
      <c r="BD10" s="1231">
        <f>'PL 05 chi tiết DA ĐT.'!BD13</f>
        <v>803</v>
      </c>
      <c r="BE10" s="1164">
        <v>3316</v>
      </c>
      <c r="BF10" s="1053">
        <v>3316</v>
      </c>
      <c r="BG10" s="103"/>
      <c r="BH10" s="1054"/>
      <c r="BI10" s="103"/>
      <c r="BJ10" s="103"/>
      <c r="BK10" s="1046"/>
      <c r="BL10" s="1046"/>
      <c r="BM10" s="1046"/>
    </row>
    <row r="11" spans="1:65" s="1055" customFormat="1" ht="27" customHeight="1">
      <c r="A11" s="1048" t="s">
        <v>48</v>
      </c>
      <c r="B11" s="1049" t="s">
        <v>49</v>
      </c>
      <c r="C11" s="95"/>
      <c r="D11" s="95"/>
      <c r="E11" s="95"/>
      <c r="F11" s="95"/>
      <c r="G11" s="103"/>
      <c r="H11" s="103"/>
      <c r="I11" s="103"/>
      <c r="J11" s="103"/>
      <c r="K11" s="1053">
        <v>86640</v>
      </c>
      <c r="L11" s="1053">
        <v>86640</v>
      </c>
      <c r="M11" s="1053">
        <f>'PL 05 chi tiết DA ĐT.'!M22</f>
        <v>16906.652411000003</v>
      </c>
      <c r="N11" s="1053">
        <f>'PL 05 chi tiết DA ĐT.'!N22</f>
        <v>2484.7857770000001</v>
      </c>
      <c r="O11" s="1051">
        <v>2472.1333659999982</v>
      </c>
      <c r="P11" s="1051">
        <v>2472.1333659999982</v>
      </c>
      <c r="Q11" s="1053">
        <f>'PL 05 chi tiết DA ĐT.'!Q22</f>
        <v>0</v>
      </c>
      <c r="R11" s="1053">
        <f>'PL 05 chi tiết DA ĐT.'!R22</f>
        <v>0</v>
      </c>
      <c r="S11" s="1052">
        <v>21921</v>
      </c>
      <c r="T11" s="1052">
        <v>21921</v>
      </c>
      <c r="U11" s="1053">
        <f>'PL 05 chi tiết DA ĐT.'!U22</f>
        <v>0</v>
      </c>
      <c r="V11" s="1053">
        <f>'PL 05 chi tiết DA ĐT.'!V22</f>
        <v>0</v>
      </c>
      <c r="W11" s="1052">
        <v>515</v>
      </c>
      <c r="X11" s="1052">
        <v>515</v>
      </c>
      <c r="Y11" s="1053">
        <f>'PL 05 chi tiết DA ĐT.'!Y22</f>
        <v>0</v>
      </c>
      <c r="Z11" s="1053">
        <f>'PL 05 chi tiết DA ĐT.'!Z22</f>
        <v>0</v>
      </c>
      <c r="AA11" s="1052">
        <v>4976</v>
      </c>
      <c r="AB11" s="1052">
        <v>4976</v>
      </c>
      <c r="AC11" s="1053">
        <f>'PL 05 chi tiết DA ĐT.'!AC22</f>
        <v>0</v>
      </c>
      <c r="AD11" s="1053">
        <f>'PL 05 chi tiết DA ĐT.'!AD22</f>
        <v>0</v>
      </c>
      <c r="AE11" s="1053">
        <f>'PL 05 chi tiết DA ĐT.'!AE22</f>
        <v>2472.133366</v>
      </c>
      <c r="AF11" s="1053">
        <f>'PL 05 chi tiết DA ĐT.'!AF22</f>
        <v>2472.133366</v>
      </c>
      <c r="AG11" s="1053">
        <f>'PL 05 chi tiết DA ĐT.'!AG22</f>
        <v>0</v>
      </c>
      <c r="AH11" s="1053">
        <f>'PL 05 chi tiết DA ĐT.'!AH22</f>
        <v>0</v>
      </c>
      <c r="AI11" s="1053">
        <f>'PL 05 chi tiết DA ĐT.'!AI22</f>
        <v>21921</v>
      </c>
      <c r="AJ11" s="1053">
        <f>'PL 05 chi tiết DA ĐT.'!AJ22</f>
        <v>21921</v>
      </c>
      <c r="AK11" s="1053">
        <f>'PL 05 chi tiết DA ĐT.'!AK22</f>
        <v>0</v>
      </c>
      <c r="AL11" s="1053">
        <f>'PL 05 chi tiết DA ĐT.'!AL22</f>
        <v>0</v>
      </c>
      <c r="AM11" s="1053">
        <f>'PL 05 chi tiết DA ĐT.'!AM22</f>
        <v>30143.396366000001</v>
      </c>
      <c r="AN11" s="1053">
        <f>'PL 05 chi tiết DA ĐT.'!AN22</f>
        <v>30143.396366000001</v>
      </c>
      <c r="AO11" s="1053">
        <f>'PL 05 chi tiết DA ĐT.'!AO22</f>
        <v>0</v>
      </c>
      <c r="AP11" s="1053">
        <f>'PL 05 chi tiết DA ĐT.'!AP22</f>
        <v>0</v>
      </c>
      <c r="AQ11" s="1053">
        <f>'PL 05 chi tiết DA ĐT.'!AQ22</f>
        <v>85087</v>
      </c>
      <c r="AR11" s="1053">
        <f>'PL 05 chi tiết DA ĐT.'!AR22</f>
        <v>44767</v>
      </c>
      <c r="AS11" s="1053">
        <f>'PL 05 chi tiết DA ĐT.'!AS22</f>
        <v>0</v>
      </c>
      <c r="AT11" s="1053">
        <f>'PL 05 chi tiết DA ĐT.'!AT22</f>
        <v>40320</v>
      </c>
      <c r="AU11" s="1053">
        <f>'PL 05 chi tiết DA ĐT.'!AU22</f>
        <v>149</v>
      </c>
      <c r="AV11" s="1053">
        <f>'PL 05 chi tiết DA ĐT.'!AV22</f>
        <v>85087</v>
      </c>
      <c r="AW11" s="1053">
        <f>'PL 05 chi tiết DA ĐT.'!AW22</f>
        <v>44767</v>
      </c>
      <c r="AX11" s="1053">
        <f>'PL 05 chi tiết DA ĐT.'!AX22</f>
        <v>0</v>
      </c>
      <c r="AY11" s="1053">
        <f>'PL 05 chi tiết DA ĐT.'!AY22</f>
        <v>40320</v>
      </c>
      <c r="AZ11" s="1053">
        <f>'PL 05 chi tiết DA ĐT.'!AZ22</f>
        <v>149</v>
      </c>
      <c r="BA11" s="1053">
        <f>12572+7380</f>
        <v>19952</v>
      </c>
      <c r="BB11" s="1053">
        <f>'PL 05 chi tiết DA ĐT.'!BB22</f>
        <v>0</v>
      </c>
      <c r="BC11" s="1164">
        <f t="shared" ref="BC11:BC17" si="6">L11-T11-BA11</f>
        <v>44767</v>
      </c>
      <c r="BD11" s="1231">
        <f>'PL 05 chi tiết DA ĐT.'!BD22</f>
        <v>0</v>
      </c>
      <c r="BE11" s="1164">
        <f>5803+16566</f>
        <v>22369</v>
      </c>
      <c r="BF11" s="1053">
        <f>5803+16566</f>
        <v>22369</v>
      </c>
      <c r="BG11" s="103"/>
      <c r="BH11" s="1054"/>
      <c r="BI11" s="103"/>
      <c r="BJ11" s="103"/>
      <c r="BK11" s="1046"/>
      <c r="BL11" s="1046"/>
      <c r="BM11" s="1046"/>
    </row>
    <row r="12" spans="1:65" s="1055" customFormat="1" ht="27" customHeight="1">
      <c r="A12" s="1048" t="s">
        <v>50</v>
      </c>
      <c r="B12" s="1049" t="s">
        <v>51</v>
      </c>
      <c r="C12" s="95"/>
      <c r="D12" s="95"/>
      <c r="E12" s="95"/>
      <c r="F12" s="95"/>
      <c r="G12" s="103"/>
      <c r="H12" s="103"/>
      <c r="I12" s="103"/>
      <c r="J12" s="103"/>
      <c r="K12" s="1053">
        <v>29448</v>
      </c>
      <c r="L12" s="1053">
        <v>29448</v>
      </c>
      <c r="M12" s="1053">
        <f>'PL 05 chi tiết DA ĐT.'!M72</f>
        <v>4524.8074999999999</v>
      </c>
      <c r="N12" s="1053">
        <f>'PL 05 chi tiết DA ĐT.'!N72</f>
        <v>0</v>
      </c>
      <c r="O12" s="1051">
        <v>2711.1925000000001</v>
      </c>
      <c r="P12" s="1051">
        <v>2711.1925000000001</v>
      </c>
      <c r="Q12" s="1053">
        <f>'PL 05 chi tiết DA ĐT.'!Q72</f>
        <v>0</v>
      </c>
      <c r="R12" s="1053">
        <f>'PL 05 chi tiết DA ĐT.'!R72</f>
        <v>0</v>
      </c>
      <c r="S12" s="1052">
        <v>7299</v>
      </c>
      <c r="T12" s="1052">
        <v>7299</v>
      </c>
      <c r="U12" s="1053">
        <f>'PL 05 chi tiết DA ĐT.'!U72</f>
        <v>0</v>
      </c>
      <c r="V12" s="1053">
        <f>'PL 05 chi tiết DA ĐT.'!V72</f>
        <v>0</v>
      </c>
      <c r="W12" s="1052">
        <v>437</v>
      </c>
      <c r="X12" s="1052">
        <v>437</v>
      </c>
      <c r="Y12" s="1053">
        <f>'PL 05 chi tiết DA ĐT.'!Y72</f>
        <v>0</v>
      </c>
      <c r="Z12" s="1053">
        <f>'PL 05 chi tiết DA ĐT.'!Z72</f>
        <v>0</v>
      </c>
      <c r="AA12" s="1052">
        <v>1342</v>
      </c>
      <c r="AB12" s="1052">
        <v>1342</v>
      </c>
      <c r="AC12" s="1053">
        <f>'PL 05 chi tiết DA ĐT.'!AC72</f>
        <v>0</v>
      </c>
      <c r="AD12" s="1053">
        <f>'PL 05 chi tiết DA ĐT.'!AD72</f>
        <v>0</v>
      </c>
      <c r="AE12" s="1053">
        <f>'PL 05 chi tiết DA ĐT.'!AE72</f>
        <v>2711.1925000000006</v>
      </c>
      <c r="AF12" s="1053">
        <f>'PL 05 chi tiết DA ĐT.'!AF72</f>
        <v>2711.1925000000006</v>
      </c>
      <c r="AG12" s="1053">
        <f>'PL 05 chi tiết DA ĐT.'!AG72</f>
        <v>0</v>
      </c>
      <c r="AH12" s="1053">
        <f>'PL 05 chi tiết DA ĐT.'!AH72</f>
        <v>0</v>
      </c>
      <c r="AI12" s="1053">
        <f>'PL 05 chi tiết DA ĐT.'!AI72</f>
        <v>7299</v>
      </c>
      <c r="AJ12" s="1053">
        <f>'PL 05 chi tiết DA ĐT.'!AJ72</f>
        <v>7299</v>
      </c>
      <c r="AK12" s="1053">
        <f>'PL 05 chi tiết DA ĐT.'!AK72</f>
        <v>0</v>
      </c>
      <c r="AL12" s="1053">
        <f>'PL 05 chi tiết DA ĐT.'!AL72</f>
        <v>0</v>
      </c>
      <c r="AM12" s="1053">
        <f>'PL 05 chi tiết DA ĐT.'!AM72</f>
        <v>14535</v>
      </c>
      <c r="AN12" s="1053">
        <f>'PL 05 chi tiết DA ĐT.'!AN72</f>
        <v>14535</v>
      </c>
      <c r="AO12" s="1053">
        <f>'PL 05 chi tiết DA ĐT.'!AO72</f>
        <v>0</v>
      </c>
      <c r="AP12" s="1053">
        <f>'PL 05 chi tiết DA ĐT.'!AP72</f>
        <v>0</v>
      </c>
      <c r="AQ12" s="1053">
        <f>'PL 05 chi tiết DA ĐT.'!AQ72</f>
        <v>14913</v>
      </c>
      <c r="AR12" s="1053">
        <f>'PL 05 chi tiết DA ĐT.'!AR72</f>
        <v>14913</v>
      </c>
      <c r="AS12" s="1053">
        <f>'PL 05 chi tiết DA ĐT.'!AS72</f>
        <v>0</v>
      </c>
      <c r="AT12" s="1053">
        <f>'PL 05 chi tiết DA ĐT.'!AT72</f>
        <v>0</v>
      </c>
      <c r="AU12" s="1053">
        <f>'PL 05 chi tiết DA ĐT.'!AU72</f>
        <v>0</v>
      </c>
      <c r="AV12" s="1053">
        <f>'PL 05 chi tiết DA ĐT.'!AV72</f>
        <v>7685</v>
      </c>
      <c r="AW12" s="1053">
        <f>'PL 05 chi tiết DA ĐT.'!AW72</f>
        <v>7685</v>
      </c>
      <c r="AX12" s="1053">
        <f>'PL 05 chi tiết DA ĐT.'!AX72</f>
        <v>0</v>
      </c>
      <c r="AY12" s="1053">
        <f>'PL 05 chi tiết DA ĐT.'!AY72</f>
        <v>0</v>
      </c>
      <c r="AZ12" s="1053">
        <f>'PL 05 chi tiết DA ĐT.'!AZ72</f>
        <v>0</v>
      </c>
      <c r="BA12" s="1053">
        <v>7236</v>
      </c>
      <c r="BB12" s="1053">
        <f>'PL 05 chi tiết DA ĐT.'!BB72</f>
        <v>0</v>
      </c>
      <c r="BC12" s="1164">
        <f t="shared" si="6"/>
        <v>14913</v>
      </c>
      <c r="BD12" s="1231">
        <f>'PL 05 chi tiết DA ĐT.'!BD72</f>
        <v>0</v>
      </c>
      <c r="BE12" s="1164">
        <v>7461</v>
      </c>
      <c r="BF12" s="1053">
        <v>7461</v>
      </c>
      <c r="BG12" s="103"/>
      <c r="BH12" s="1054"/>
      <c r="BI12" s="103"/>
      <c r="BJ12" s="103"/>
      <c r="BK12" s="1046"/>
      <c r="BL12" s="1046"/>
      <c r="BM12" s="1046"/>
    </row>
    <row r="13" spans="1:65" s="1055" customFormat="1" ht="27" customHeight="1">
      <c r="A13" s="1048" t="s">
        <v>52</v>
      </c>
      <c r="B13" s="1049" t="s">
        <v>53</v>
      </c>
      <c r="C13" s="95"/>
      <c r="D13" s="95"/>
      <c r="E13" s="95"/>
      <c r="F13" s="95"/>
      <c r="G13" s="103"/>
      <c r="H13" s="103"/>
      <c r="I13" s="103"/>
      <c r="J13" s="103"/>
      <c r="K13" s="1053">
        <v>89912</v>
      </c>
      <c r="L13" s="1053">
        <v>89912</v>
      </c>
      <c r="M13" s="1053">
        <f>'PL 05 chi tiết DA ĐT.'!M112</f>
        <v>9844.6281890000009</v>
      </c>
      <c r="N13" s="1053">
        <f>'PL 05 chi tiết DA ĐT.'!N112</f>
        <v>8641.5831890000009</v>
      </c>
      <c r="O13" s="1051">
        <v>566.58799999999997</v>
      </c>
      <c r="P13" s="1051">
        <v>566.58799999999997</v>
      </c>
      <c r="Q13" s="1053">
        <f>'PL 05 chi tiết DA ĐT.'!Q112</f>
        <v>0</v>
      </c>
      <c r="R13" s="1053">
        <f>'PL 05 chi tiết DA ĐT.'!R112</f>
        <v>0</v>
      </c>
      <c r="S13" s="1052">
        <v>22732</v>
      </c>
      <c r="T13" s="1052">
        <v>22732</v>
      </c>
      <c r="U13" s="1053">
        <f>'PL 05 chi tiết DA ĐT.'!U112</f>
        <v>0</v>
      </c>
      <c r="V13" s="1053">
        <f>'PL 05 chi tiết DA ĐT.'!V112</f>
        <v>0</v>
      </c>
      <c r="W13" s="1052">
        <v>345</v>
      </c>
      <c r="X13" s="1052">
        <v>345</v>
      </c>
      <c r="Y13" s="1053">
        <f>'PL 05 chi tiết DA ĐT.'!Y112</f>
        <v>0</v>
      </c>
      <c r="Z13" s="1053">
        <f>'PL 05 chi tiết DA ĐT.'!Z112</f>
        <v>0</v>
      </c>
      <c r="AA13" s="1052">
        <v>18551</v>
      </c>
      <c r="AB13" s="1052">
        <v>18551</v>
      </c>
      <c r="AC13" s="1053">
        <f>'PL 05 chi tiết DA ĐT.'!AC112</f>
        <v>0</v>
      </c>
      <c r="AD13" s="1053">
        <f>'PL 05 chi tiết DA ĐT.'!AD112</f>
        <v>0</v>
      </c>
      <c r="AE13" s="1053">
        <f>'PL 05 chi tiết DA ĐT.'!AE112</f>
        <v>566.58799999999997</v>
      </c>
      <c r="AF13" s="1053">
        <f>'PL 05 chi tiết DA ĐT.'!AF112</f>
        <v>566.58799999999997</v>
      </c>
      <c r="AG13" s="1053">
        <f>'PL 05 chi tiết DA ĐT.'!AG112</f>
        <v>0</v>
      </c>
      <c r="AH13" s="1053">
        <f>'PL 05 chi tiết DA ĐT.'!AH112</f>
        <v>0</v>
      </c>
      <c r="AI13" s="1053">
        <f>'PL 05 chi tiết DA ĐT.'!AI112</f>
        <v>22732</v>
      </c>
      <c r="AJ13" s="1053">
        <f>'PL 05 chi tiết DA ĐT.'!AJ112</f>
        <v>22732</v>
      </c>
      <c r="AK13" s="1053">
        <f>'PL 05 chi tiết DA ĐT.'!AK112</f>
        <v>0</v>
      </c>
      <c r="AL13" s="1053">
        <f>'PL 05 chi tiết DA ĐT.'!AL112</f>
        <v>0</v>
      </c>
      <c r="AM13" s="1053">
        <f>'PL 05 chi tiết DA ĐT.'!AM112</f>
        <v>23494.955000000002</v>
      </c>
      <c r="AN13" s="1053">
        <f>'PL 05 chi tiết DA ĐT.'!AN112</f>
        <v>23494.955000000002</v>
      </c>
      <c r="AO13" s="1053">
        <f>'PL 05 chi tiết DA ĐT.'!AO112</f>
        <v>0</v>
      </c>
      <c r="AP13" s="1053">
        <f>'PL 05 chi tiết DA ĐT.'!AP112</f>
        <v>0</v>
      </c>
      <c r="AQ13" s="1053">
        <f>'PL 05 chi tiết DA ĐT.'!AQ112</f>
        <v>55866</v>
      </c>
      <c r="AR13" s="1053">
        <f>'PL 05 chi tiết DA ĐT.'!AR112</f>
        <v>46424</v>
      </c>
      <c r="AS13" s="1053">
        <f>'PL 05 chi tiết DA ĐT.'!AS112</f>
        <v>0</v>
      </c>
      <c r="AT13" s="1053">
        <f>'PL 05 chi tiết DA ĐT.'!AT112</f>
        <v>9442</v>
      </c>
      <c r="AU13" s="1053">
        <f>'PL 05 chi tiết DA ĐT.'!AU112</f>
        <v>0</v>
      </c>
      <c r="AV13" s="1053">
        <f>'PL 05 chi tiết DA ĐT.'!AV112</f>
        <v>49660</v>
      </c>
      <c r="AW13" s="1053">
        <f>'PL 05 chi tiết DA ĐT.'!AW112</f>
        <v>44660</v>
      </c>
      <c r="AX13" s="1053">
        <f>'PL 05 chi tiết DA ĐT.'!AX112</f>
        <v>0</v>
      </c>
      <c r="AY13" s="1053">
        <f>'PL 05 chi tiết DA ĐT.'!AY112</f>
        <v>5000</v>
      </c>
      <c r="AZ13" s="1053">
        <f>'PL 05 chi tiết DA ĐT.'!AZ112</f>
        <v>0</v>
      </c>
      <c r="BA13" s="1053">
        <f>13376+7380</f>
        <v>20756</v>
      </c>
      <c r="BB13" s="1053">
        <f>'PL 05 chi tiết DA ĐT.'!BB112</f>
        <v>0</v>
      </c>
      <c r="BC13" s="1164">
        <f>L13-T13-BA13</f>
        <v>46424</v>
      </c>
      <c r="BD13" s="1231">
        <f>'PL 05 chi tiết DA ĐT.'!BD112</f>
        <v>0</v>
      </c>
      <c r="BE13" s="1164">
        <f>6632+16566</f>
        <v>23198</v>
      </c>
      <c r="BF13" s="1053">
        <f>6632+16566</f>
        <v>23198</v>
      </c>
      <c r="BG13" s="103"/>
      <c r="BH13" s="1054"/>
      <c r="BI13" s="103"/>
      <c r="BJ13" s="103"/>
      <c r="BK13" s="1046"/>
      <c r="BL13" s="1046"/>
      <c r="BM13" s="1046"/>
    </row>
    <row r="14" spans="1:65" s="1055" customFormat="1" ht="27" customHeight="1">
      <c r="A14" s="1048" t="s">
        <v>54</v>
      </c>
      <c r="B14" s="1049" t="s">
        <v>55</v>
      </c>
      <c r="C14" s="95"/>
      <c r="D14" s="95"/>
      <c r="E14" s="95"/>
      <c r="F14" s="95"/>
      <c r="G14" s="103"/>
      <c r="H14" s="103"/>
      <c r="I14" s="103"/>
      <c r="J14" s="103"/>
      <c r="K14" s="1053">
        <v>33920</v>
      </c>
      <c r="L14" s="1053">
        <v>33920</v>
      </c>
      <c r="M14" s="1053">
        <f>'PL 05 chi tiết DA ĐT.'!M150</f>
        <v>18739.974531999997</v>
      </c>
      <c r="N14" s="1053">
        <f>'PL 05 chi tiết DA ĐT.'!N150</f>
        <v>0</v>
      </c>
      <c r="O14" s="1051">
        <v>5938.7012749999985</v>
      </c>
      <c r="P14" s="1051">
        <v>5938.7012749999985</v>
      </c>
      <c r="Q14" s="1053">
        <f>'PL 05 chi tiết DA ĐT.'!Q150</f>
        <v>0</v>
      </c>
      <c r="R14" s="1053">
        <f>'PL 05 chi tiết DA ĐT.'!R150</f>
        <v>0</v>
      </c>
      <c r="S14" s="1052">
        <v>3244</v>
      </c>
      <c r="T14" s="1052">
        <v>3244</v>
      </c>
      <c r="U14" s="1053">
        <f>'PL 05 chi tiết DA ĐT.'!U150</f>
        <v>0</v>
      </c>
      <c r="V14" s="1053">
        <f>'PL 05 chi tiết DA ĐT.'!V150</f>
        <v>250.02200000000002</v>
      </c>
      <c r="W14" s="1052">
        <v>3890.0239999999999</v>
      </c>
      <c r="X14" s="1052">
        <v>3890.0239999999999</v>
      </c>
      <c r="Y14" s="1053">
        <f>'PL 05 chi tiết DA ĐT.'!Y150</f>
        <v>0</v>
      </c>
      <c r="Z14" s="1053">
        <f>'PL 05 chi tiết DA ĐT.'!Z150</f>
        <v>0</v>
      </c>
      <c r="AA14" s="1052">
        <v>700</v>
      </c>
      <c r="AB14" s="1052">
        <v>700</v>
      </c>
      <c r="AC14" s="1053">
        <f>'PL 05 chi tiết DA ĐT.'!AC150</f>
        <v>0</v>
      </c>
      <c r="AD14" s="1053">
        <f>'PL 05 chi tiết DA ĐT.'!AD150</f>
        <v>0</v>
      </c>
      <c r="AE14" s="1053">
        <f>'PL 05 chi tiết DA ĐT.'!AE150</f>
        <v>5938.7012749999994</v>
      </c>
      <c r="AF14" s="1053">
        <f>'PL 05 chi tiết DA ĐT.'!AF150</f>
        <v>5938.7012749999994</v>
      </c>
      <c r="AG14" s="1053">
        <f>'PL 05 chi tiết DA ĐT.'!AG150</f>
        <v>0</v>
      </c>
      <c r="AH14" s="1053">
        <f>'PL 05 chi tiết DA ĐT.'!AH150</f>
        <v>0</v>
      </c>
      <c r="AI14" s="1053">
        <f>'PL 05 chi tiết DA ĐT.'!AI150</f>
        <v>3494.0219999999999</v>
      </c>
      <c r="AJ14" s="1053">
        <f>'PL 05 chi tiết DA ĐT.'!AJ150</f>
        <v>3244</v>
      </c>
      <c r="AK14" s="1053">
        <f>'PL 05 chi tiết DA ĐT.'!AK150</f>
        <v>0</v>
      </c>
      <c r="AL14" s="1053">
        <f>'PL 05 chi tiết DA ĐT.'!AL150</f>
        <v>250.02200000000002</v>
      </c>
      <c r="AM14" s="1053">
        <f>'PL 05 chi tiết DA ĐT.'!AM150</f>
        <v>27064.417303999995</v>
      </c>
      <c r="AN14" s="1053">
        <f>'PL 05 chi tiết DA ĐT.'!AN150</f>
        <v>25904.661474999997</v>
      </c>
      <c r="AO14" s="1053">
        <f>'PL 05 chi tiết DA ĐT.'!AO150</f>
        <v>0</v>
      </c>
      <c r="AP14" s="1053">
        <f>'PL 05 chi tiết DA ĐT.'!AP150</f>
        <v>1159.7558290000002</v>
      </c>
      <c r="AQ14" s="1053">
        <f>'PL 05 chi tiết DA ĐT.'!AQ150</f>
        <v>6628</v>
      </c>
      <c r="AR14" s="1053">
        <f>'PL 05 chi tiết DA ĐT.'!AR150</f>
        <v>6628</v>
      </c>
      <c r="AS14" s="1053">
        <f>'PL 05 chi tiết DA ĐT.'!AS150</f>
        <v>0</v>
      </c>
      <c r="AT14" s="1053">
        <f>'PL 05 chi tiết DA ĐT.'!AT150</f>
        <v>0</v>
      </c>
      <c r="AU14" s="1053">
        <f>'PL 05 chi tiết DA ĐT.'!AU150</f>
        <v>613</v>
      </c>
      <c r="AV14" s="1053">
        <f>'PL 05 chi tiết DA ĐT.'!AV150</f>
        <v>6628</v>
      </c>
      <c r="AW14" s="1053">
        <f>'PL 05 chi tiết DA ĐT.'!AW150</f>
        <v>6628</v>
      </c>
      <c r="AX14" s="1053">
        <f>'PL 05 chi tiết DA ĐT.'!AX150</f>
        <v>0</v>
      </c>
      <c r="AY14" s="1053">
        <f>'PL 05 chi tiết DA ĐT.'!AY150</f>
        <v>0</v>
      </c>
      <c r="AZ14" s="1053">
        <f>'PL 05 chi tiết DA ĐT.'!AZ150</f>
        <v>613</v>
      </c>
      <c r="BA14" s="1053">
        <v>24048</v>
      </c>
      <c r="BB14" s="1053">
        <f>'PL 05 chi tiết DA ĐT.'!BB150</f>
        <v>0</v>
      </c>
      <c r="BC14" s="1164">
        <f t="shared" si="6"/>
        <v>6628</v>
      </c>
      <c r="BD14" s="1231">
        <f>'PL 05 chi tiết DA ĐT.'!BD150</f>
        <v>0</v>
      </c>
      <c r="BE14" s="1164">
        <v>3316</v>
      </c>
      <c r="BF14" s="1053">
        <v>3316</v>
      </c>
      <c r="BG14" s="103"/>
      <c r="BH14" s="1054"/>
      <c r="BI14" s="103"/>
      <c r="BJ14" s="103"/>
      <c r="BK14" s="1046"/>
      <c r="BL14" s="1046"/>
      <c r="BM14" s="1046"/>
    </row>
    <row r="15" spans="1:65" s="1055" customFormat="1" ht="27" customHeight="1">
      <c r="A15" s="1048" t="s">
        <v>56</v>
      </c>
      <c r="B15" s="1049" t="s">
        <v>57</v>
      </c>
      <c r="C15" s="95"/>
      <c r="D15" s="95"/>
      <c r="E15" s="95"/>
      <c r="F15" s="95"/>
      <c r="G15" s="103"/>
      <c r="H15" s="103"/>
      <c r="I15" s="103"/>
      <c r="J15" s="103"/>
      <c r="K15" s="1053">
        <v>42600</v>
      </c>
      <c r="L15" s="1053">
        <v>42600</v>
      </c>
      <c r="M15" s="1053">
        <f>'PL 05 chi tiết DA ĐT.'!M223</f>
        <v>31070.296479999997</v>
      </c>
      <c r="N15" s="1053">
        <f>'PL 05 chi tiết DA ĐT.'!N223</f>
        <v>6519.8150000000005</v>
      </c>
      <c r="O15" s="1051">
        <v>7586.0750870000002</v>
      </c>
      <c r="P15" s="1051">
        <v>7586.0750870000002</v>
      </c>
      <c r="Q15" s="1053">
        <f>'PL 05 chi tiết DA ĐT.'!Q223</f>
        <v>0</v>
      </c>
      <c r="R15" s="1053">
        <f>'PL 05 chi tiết DA ĐT.'!R223</f>
        <v>0</v>
      </c>
      <c r="S15" s="1052">
        <v>3244</v>
      </c>
      <c r="T15" s="1052">
        <v>3244</v>
      </c>
      <c r="U15" s="1053">
        <f>'PL 05 chi tiết DA ĐT.'!U223</f>
        <v>0</v>
      </c>
      <c r="V15" s="1053">
        <f>'PL 05 chi tiết DA ĐT.'!V223</f>
        <v>0</v>
      </c>
      <c r="W15" s="1052">
        <v>4891.1759999999995</v>
      </c>
      <c r="X15" s="1052">
        <v>4891.1759999999995</v>
      </c>
      <c r="Y15" s="1053">
        <f>'PL 05 chi tiết DA ĐT.'!Y223</f>
        <v>0</v>
      </c>
      <c r="Z15" s="1053">
        <f>'PL 05 chi tiết DA ĐT.'!Z223</f>
        <v>0</v>
      </c>
      <c r="AA15" s="1052">
        <v>1159.835</v>
      </c>
      <c r="AB15" s="1052">
        <v>1159.835</v>
      </c>
      <c r="AC15" s="1053">
        <f>'PL 05 chi tiết DA ĐT.'!AC223</f>
        <v>0</v>
      </c>
      <c r="AD15" s="1053">
        <f>'PL 05 chi tiết DA ĐT.'!AD223</f>
        <v>0</v>
      </c>
      <c r="AE15" s="1053">
        <f>'PL 05 chi tiết DA ĐT.'!AE223</f>
        <v>7586.0750869999993</v>
      </c>
      <c r="AF15" s="1053">
        <f>'PL 05 chi tiết DA ĐT.'!AF223</f>
        <v>7586.0750869999993</v>
      </c>
      <c r="AG15" s="1053">
        <f>'PL 05 chi tiết DA ĐT.'!AG223</f>
        <v>0</v>
      </c>
      <c r="AH15" s="1053">
        <f>'PL 05 chi tiết DA ĐT.'!AH223</f>
        <v>0</v>
      </c>
      <c r="AI15" s="1053">
        <f>'PL 05 chi tiết DA ĐT.'!AI223</f>
        <v>3244</v>
      </c>
      <c r="AJ15" s="1053">
        <f>'PL 05 chi tiết DA ĐT.'!AJ223</f>
        <v>3244</v>
      </c>
      <c r="AK15" s="1053">
        <f>'PL 05 chi tiết DA ĐT.'!AK223</f>
        <v>0</v>
      </c>
      <c r="AL15" s="1053">
        <f>'PL 05 chi tiết DA ĐT.'!AL223</f>
        <v>0</v>
      </c>
      <c r="AM15" s="1053">
        <f>'PL 05 chi tiết DA ĐT.'!AM223</f>
        <v>35972</v>
      </c>
      <c r="AN15" s="1053">
        <f>'PL 05 chi tiết DA ĐT.'!AN223</f>
        <v>35972</v>
      </c>
      <c r="AO15" s="1053">
        <f>'PL 05 chi tiết DA ĐT.'!AO223</f>
        <v>0</v>
      </c>
      <c r="AP15" s="1053">
        <f>'PL 05 chi tiết DA ĐT.'!AP223</f>
        <v>0</v>
      </c>
      <c r="AQ15" s="1053">
        <f>'PL 05 chi tiết DA ĐT.'!AQ223</f>
        <v>4458</v>
      </c>
      <c r="AR15" s="1053">
        <f>'PL 05 chi tiết DA ĐT.'!AR223</f>
        <v>4458</v>
      </c>
      <c r="AS15" s="1053">
        <f>'PL 05 chi tiết DA ĐT.'!AS223</f>
        <v>0</v>
      </c>
      <c r="AT15" s="1053">
        <f>'PL 05 chi tiết DA ĐT.'!AT223</f>
        <v>0</v>
      </c>
      <c r="AU15" s="1053">
        <f>'PL 05 chi tiết DA ĐT.'!AU223</f>
        <v>0</v>
      </c>
      <c r="AV15" s="1053">
        <f>'PL 05 chi tiết DA ĐT.'!AV223</f>
        <v>3929</v>
      </c>
      <c r="AW15" s="1053">
        <f>'PL 05 chi tiết DA ĐT.'!AW223</f>
        <v>3929</v>
      </c>
      <c r="AX15" s="1053">
        <f>'PL 05 chi tiết DA ĐT.'!AX223</f>
        <v>0</v>
      </c>
      <c r="AY15" s="1053">
        <f>'PL 05 chi tiết DA ĐT.'!AY223</f>
        <v>0</v>
      </c>
      <c r="AZ15" s="1053">
        <f>'PL 05 chi tiết DA ĐT.'!AZ223</f>
        <v>0</v>
      </c>
      <c r="BA15" s="1053">
        <v>32728</v>
      </c>
      <c r="BB15" s="1053">
        <f>'PL 05 chi tiết DA ĐT.'!BB223</f>
        <v>0</v>
      </c>
      <c r="BC15" s="1164">
        <f t="shared" si="6"/>
        <v>6628</v>
      </c>
      <c r="BD15" s="1231">
        <f>'PL 05 chi tiết DA ĐT.'!BD223</f>
        <v>212</v>
      </c>
      <c r="BE15" s="1164">
        <v>3316</v>
      </c>
      <c r="BF15" s="1053">
        <v>3316</v>
      </c>
      <c r="BG15" s="103"/>
      <c r="BH15" s="1054"/>
      <c r="BI15" s="103"/>
      <c r="BJ15" s="103"/>
      <c r="BK15" s="1046"/>
      <c r="BL15" s="1046"/>
      <c r="BM15" s="1046"/>
    </row>
    <row r="16" spans="1:65" s="1055" customFormat="1" ht="27" customHeight="1">
      <c r="A16" s="1048" t="s">
        <v>58</v>
      </c>
      <c r="B16" s="1049" t="s">
        <v>59</v>
      </c>
      <c r="C16" s="95"/>
      <c r="D16" s="95"/>
      <c r="E16" s="95"/>
      <c r="F16" s="95"/>
      <c r="G16" s="103"/>
      <c r="H16" s="103"/>
      <c r="I16" s="103"/>
      <c r="J16" s="103"/>
      <c r="K16" s="1053">
        <v>21968</v>
      </c>
      <c r="L16" s="1053">
        <v>21968</v>
      </c>
      <c r="M16" s="1053">
        <f>'PL 05 chi tiết DA ĐT.'!M281</f>
        <v>11289</v>
      </c>
      <c r="N16" s="1053">
        <f>'PL 05 chi tiết DA ĐT.'!N281</f>
        <v>2618</v>
      </c>
      <c r="O16" s="1051">
        <v>3941.5147990000005</v>
      </c>
      <c r="P16" s="1051">
        <v>3941.5147990000005</v>
      </c>
      <c r="Q16" s="1053">
        <f>'PL 05 chi tiết DA ĐT.'!Q281</f>
        <v>0</v>
      </c>
      <c r="R16" s="1053">
        <f>'PL 05 chi tiết DA ĐT.'!R281</f>
        <v>0</v>
      </c>
      <c r="S16" s="1052">
        <v>2433</v>
      </c>
      <c r="T16" s="1052">
        <v>2433</v>
      </c>
      <c r="U16" s="1053">
        <f>'PL 05 chi tiết DA ĐT.'!U281</f>
        <v>0</v>
      </c>
      <c r="V16" s="1053">
        <f>'PL 05 chi tiết DA ĐT.'!V281</f>
        <v>0</v>
      </c>
      <c r="W16" s="1052">
        <v>2327</v>
      </c>
      <c r="X16" s="1052">
        <v>2327</v>
      </c>
      <c r="Y16" s="1053">
        <f>'PL 05 chi tiết DA ĐT.'!Y281</f>
        <v>0</v>
      </c>
      <c r="Z16" s="1053">
        <f>'PL 05 chi tiết DA ĐT.'!Z281</f>
        <v>0</v>
      </c>
      <c r="AA16" s="1052">
        <v>784</v>
      </c>
      <c r="AB16" s="1052">
        <v>784</v>
      </c>
      <c r="AC16" s="1053">
        <f>'PL 05 chi tiết DA ĐT.'!AC281</f>
        <v>0</v>
      </c>
      <c r="AD16" s="1053">
        <f>'PL 05 chi tiết DA ĐT.'!AD281</f>
        <v>0</v>
      </c>
      <c r="AE16" s="1053">
        <f>'PL 05 chi tiết DA ĐT.'!AE281</f>
        <v>3941.5147999999999</v>
      </c>
      <c r="AF16" s="1053">
        <f>'PL 05 chi tiết DA ĐT.'!AF281</f>
        <v>3941.5147999999999</v>
      </c>
      <c r="AG16" s="1053">
        <f>'PL 05 chi tiết DA ĐT.'!AG281</f>
        <v>0</v>
      </c>
      <c r="AH16" s="1053">
        <f>'PL 05 chi tiết DA ĐT.'!AH281</f>
        <v>0</v>
      </c>
      <c r="AI16" s="1053">
        <f>'PL 05 chi tiết DA ĐT.'!AI281</f>
        <v>2433</v>
      </c>
      <c r="AJ16" s="1053">
        <f>'PL 05 chi tiết DA ĐT.'!AJ281</f>
        <v>2433</v>
      </c>
      <c r="AK16" s="1053">
        <f>'PL 05 chi tiết DA ĐT.'!AK281</f>
        <v>0</v>
      </c>
      <c r="AL16" s="1053">
        <f>'PL 05 chi tiết DA ĐT.'!AL281</f>
        <v>0</v>
      </c>
      <c r="AM16" s="1053">
        <f>'PL 05 chi tiết DA ĐT.'!AM281</f>
        <v>18104</v>
      </c>
      <c r="AN16" s="1053">
        <f>'PL 05 chi tiết DA ĐT.'!AN281</f>
        <v>18104</v>
      </c>
      <c r="AO16" s="1053">
        <f>'PL 05 chi tiết DA ĐT.'!AO281</f>
        <v>0</v>
      </c>
      <c r="AP16" s="1053">
        <f>'PL 05 chi tiết DA ĐT.'!AP281</f>
        <v>0</v>
      </c>
      <c r="AQ16" s="1053">
        <f>'PL 05 chi tiết DA ĐT.'!AQ281</f>
        <v>6323</v>
      </c>
      <c r="AR16" s="1053">
        <f>'PL 05 chi tiết DA ĐT.'!AR281</f>
        <v>5679</v>
      </c>
      <c r="AS16" s="1053">
        <f>'PL 05 chi tiết DA ĐT.'!AS281</f>
        <v>0</v>
      </c>
      <c r="AT16" s="1053">
        <f>'PL 05 chi tiết DA ĐT.'!AT281</f>
        <v>644</v>
      </c>
      <c r="AU16" s="1053">
        <f>'PL 05 chi tiết DA ĐT.'!AU281</f>
        <v>0</v>
      </c>
      <c r="AV16" s="1053">
        <f>'PL 05 chi tiết DA ĐT.'!AV281</f>
        <v>4089</v>
      </c>
      <c r="AW16" s="1053">
        <f>'PL 05 chi tiết DA ĐT.'!AW281</f>
        <v>3445</v>
      </c>
      <c r="AX16" s="1053">
        <f>'PL 05 chi tiết DA ĐT.'!AX281</f>
        <v>0</v>
      </c>
      <c r="AY16" s="1053">
        <f>'PL 05 chi tiết DA ĐT.'!AY281</f>
        <v>644</v>
      </c>
      <c r="AZ16" s="1053">
        <f>'PL 05 chi tiết DA ĐT.'!AZ281</f>
        <v>0</v>
      </c>
      <c r="BA16" s="1053">
        <v>14564</v>
      </c>
      <c r="BB16" s="1053">
        <f>'PL 05 chi tiết DA ĐT.'!BB281</f>
        <v>0</v>
      </c>
      <c r="BC16" s="1164">
        <f t="shared" si="6"/>
        <v>4971</v>
      </c>
      <c r="BD16" s="1231">
        <f>'PL 05 chi tiết DA ĐT.'!BD281</f>
        <v>3445</v>
      </c>
      <c r="BE16" s="1164">
        <v>2487</v>
      </c>
      <c r="BF16" s="1053">
        <v>2487</v>
      </c>
      <c r="BG16" s="103"/>
      <c r="BH16" s="1054"/>
      <c r="BI16" s="103"/>
      <c r="BJ16" s="103"/>
      <c r="BK16" s="1046"/>
      <c r="BL16" s="1046"/>
      <c r="BM16" s="1046"/>
    </row>
    <row r="17" spans="1:68" s="1055" customFormat="1" ht="27" customHeight="1">
      <c r="A17" s="1048" t="s">
        <v>60</v>
      </c>
      <c r="B17" s="1049" t="s">
        <v>61</v>
      </c>
      <c r="C17" s="95"/>
      <c r="D17" s="95"/>
      <c r="E17" s="95"/>
      <c r="F17" s="95"/>
      <c r="G17" s="103"/>
      <c r="H17" s="103"/>
      <c r="I17" s="103"/>
      <c r="J17" s="103"/>
      <c r="K17" s="1053">
        <v>27176</v>
      </c>
      <c r="L17" s="1053">
        <v>27176</v>
      </c>
      <c r="M17" s="1053">
        <f>'PL 05 chi tiết DA ĐT.'!M298</f>
        <v>13126.02</v>
      </c>
      <c r="N17" s="1053">
        <f>'PL 05 chi tiết DA ĐT.'!N298</f>
        <v>3818</v>
      </c>
      <c r="O17" s="1051">
        <v>6570.9709999999995</v>
      </c>
      <c r="P17" s="1051">
        <v>6570.9709999999995</v>
      </c>
      <c r="Q17" s="1053">
        <f>'PL 05 chi tiết DA ĐT.'!Q298</f>
        <v>0</v>
      </c>
      <c r="R17" s="1053">
        <f>'PL 05 chi tiết DA ĐT.'!R298</f>
        <v>0</v>
      </c>
      <c r="S17" s="1052">
        <v>2433</v>
      </c>
      <c r="T17" s="1052">
        <v>2433</v>
      </c>
      <c r="U17" s="1053">
        <f>'PL 05 chi tiết DA ĐT.'!U298</f>
        <v>2200</v>
      </c>
      <c r="V17" s="1053">
        <f>'PL 05 chi tiết DA ĐT.'!V298</f>
        <v>0</v>
      </c>
      <c r="W17" s="1052">
        <v>2219</v>
      </c>
      <c r="X17" s="1052">
        <v>2219</v>
      </c>
      <c r="Y17" s="1053">
        <f>'PL 05 chi tiết DA ĐT.'!Y298</f>
        <v>0</v>
      </c>
      <c r="Z17" s="1053">
        <f>'PL 05 chi tiết DA ĐT.'!Z298</f>
        <v>0</v>
      </c>
      <c r="AA17" s="1052">
        <v>1078</v>
      </c>
      <c r="AB17" s="1052">
        <v>1078</v>
      </c>
      <c r="AC17" s="1053">
        <f>'PL 05 chi tiết DA ĐT.'!AC298</f>
        <v>0</v>
      </c>
      <c r="AD17" s="1053">
        <f>'PL 05 chi tiết DA ĐT.'!AD298</f>
        <v>0</v>
      </c>
      <c r="AE17" s="1053">
        <f>'PL 05 chi tiết DA ĐT.'!AE298</f>
        <v>6570.9709999999995</v>
      </c>
      <c r="AF17" s="1053">
        <f>'PL 05 chi tiết DA ĐT.'!AF298</f>
        <v>6570.9709999999995</v>
      </c>
      <c r="AG17" s="1053">
        <f>'PL 05 chi tiết DA ĐT.'!AG298</f>
        <v>0</v>
      </c>
      <c r="AH17" s="1053">
        <f>'PL 05 chi tiết DA ĐT.'!AH298</f>
        <v>0</v>
      </c>
      <c r="AI17" s="1053">
        <f>'PL 05 chi tiết DA ĐT.'!AI298</f>
        <v>4633</v>
      </c>
      <c r="AJ17" s="1053">
        <f>'PL 05 chi tiết DA ĐT.'!AJ298</f>
        <v>2433</v>
      </c>
      <c r="AK17" s="1053">
        <f>'PL 05 chi tiết DA ĐT.'!AK298</f>
        <v>2200</v>
      </c>
      <c r="AL17" s="1053">
        <f>'PL 05 chi tiết DA ĐT.'!AL298</f>
        <v>0</v>
      </c>
      <c r="AM17" s="1053">
        <f>'PL 05 chi tiết DA ĐT.'!AM298</f>
        <v>24405</v>
      </c>
      <c r="AN17" s="1053">
        <f>'PL 05 chi tiết DA ĐT.'!AN298</f>
        <v>22205</v>
      </c>
      <c r="AO17" s="1053">
        <f>'PL 05 chi tiết DA ĐT.'!AO298</f>
        <v>2200</v>
      </c>
      <c r="AP17" s="1053">
        <f>'PL 05 chi tiết DA ĐT.'!AP298</f>
        <v>0</v>
      </c>
      <c r="AQ17" s="1053">
        <f>'PL 05 chi tiết DA ĐT.'!AQ298</f>
        <v>4185</v>
      </c>
      <c r="AR17" s="1053">
        <f>'PL 05 chi tiết DA ĐT.'!AR298</f>
        <v>4185</v>
      </c>
      <c r="AS17" s="1053">
        <f>'PL 05 chi tiết DA ĐT.'!AS298</f>
        <v>0</v>
      </c>
      <c r="AT17" s="1053">
        <f>'PL 05 chi tiết DA ĐT.'!AT298</f>
        <v>0</v>
      </c>
      <c r="AU17" s="1053">
        <f>'PL 05 chi tiết DA ĐT.'!AU298</f>
        <v>0</v>
      </c>
      <c r="AV17" s="1053">
        <f>'PL 05 chi tiết DA ĐT.'!AV298</f>
        <v>4376.5</v>
      </c>
      <c r="AW17" s="1053">
        <f>'PL 05 chi tiết DA ĐT.'!AW298</f>
        <v>4376.5</v>
      </c>
      <c r="AX17" s="1053">
        <f>'PL 05 chi tiết DA ĐT.'!AX298</f>
        <v>0</v>
      </c>
      <c r="AY17" s="1053">
        <f>'PL 05 chi tiết DA ĐT.'!AY298</f>
        <v>0</v>
      </c>
      <c r="AZ17" s="1053">
        <f>'PL 05 chi tiết DA ĐT.'!AZ298</f>
        <v>0</v>
      </c>
      <c r="BA17" s="1053">
        <v>19772</v>
      </c>
      <c r="BB17" s="1053">
        <f>'PL 05 chi tiết DA ĐT.'!BB298</f>
        <v>0</v>
      </c>
      <c r="BC17" s="1164">
        <f t="shared" si="6"/>
        <v>4971</v>
      </c>
      <c r="BD17" s="1231">
        <f>'PL 05 chi tiết DA ĐT.'!BD298</f>
        <v>1437</v>
      </c>
      <c r="BE17" s="1164">
        <v>2487</v>
      </c>
      <c r="BF17" s="1053">
        <v>2487</v>
      </c>
      <c r="BG17" s="103"/>
      <c r="BH17" s="1054"/>
      <c r="BI17" s="103"/>
      <c r="BJ17" s="103"/>
      <c r="BK17" s="1046"/>
      <c r="BL17" s="1046"/>
      <c r="BM17" s="1046"/>
    </row>
    <row r="18" spans="1:68" s="1055" customFormat="1" ht="36" customHeight="1">
      <c r="A18" s="1042" t="s">
        <v>62</v>
      </c>
      <c r="B18" s="1056" t="s">
        <v>71</v>
      </c>
      <c r="C18" s="95"/>
      <c r="D18" s="95"/>
      <c r="E18" s="95"/>
      <c r="F18" s="95"/>
      <c r="G18" s="103"/>
      <c r="H18" s="103"/>
      <c r="I18" s="103"/>
      <c r="J18" s="103"/>
      <c r="K18" s="1044">
        <f t="shared" ref="K18:N18" si="7">K19+K27</f>
        <v>996357</v>
      </c>
      <c r="L18" s="1044">
        <f t="shared" si="7"/>
        <v>996357</v>
      </c>
      <c r="M18" s="1044">
        <f t="shared" si="7"/>
        <v>294000.38417200005</v>
      </c>
      <c r="N18" s="1044">
        <f t="shared" si="7"/>
        <v>116886.23400299999</v>
      </c>
      <c r="O18" s="1044">
        <f>O19+O27</f>
        <v>38668.566500000001</v>
      </c>
      <c r="P18" s="1044">
        <f t="shared" ref="P18:BD18" si="8">P19+P27</f>
        <v>38668.566500000001</v>
      </c>
      <c r="Q18" s="1044">
        <f t="shared" si="8"/>
        <v>0</v>
      </c>
      <c r="R18" s="1044">
        <f t="shared" si="8"/>
        <v>0</v>
      </c>
      <c r="S18" s="1044">
        <f t="shared" si="8"/>
        <v>268441</v>
      </c>
      <c r="T18" s="1044">
        <f t="shared" si="8"/>
        <v>268441</v>
      </c>
      <c r="U18" s="1044">
        <f t="shared" si="8"/>
        <v>1000</v>
      </c>
      <c r="V18" s="1044">
        <f t="shared" si="8"/>
        <v>0</v>
      </c>
      <c r="W18" s="1044">
        <f t="shared" si="8"/>
        <v>33418</v>
      </c>
      <c r="X18" s="1044">
        <f t="shared" si="8"/>
        <v>33418</v>
      </c>
      <c r="Y18" s="1044">
        <f t="shared" si="8"/>
        <v>0</v>
      </c>
      <c r="Z18" s="1044">
        <f t="shared" si="8"/>
        <v>0</v>
      </c>
      <c r="AA18" s="1044">
        <f t="shared" si="8"/>
        <v>103705.37177099999</v>
      </c>
      <c r="AB18" s="1044">
        <f t="shared" si="8"/>
        <v>103705.37177099999</v>
      </c>
      <c r="AC18" s="1044">
        <f t="shared" si="8"/>
        <v>0</v>
      </c>
      <c r="AD18" s="1044">
        <f t="shared" si="8"/>
        <v>0</v>
      </c>
      <c r="AE18" s="1044">
        <f t="shared" si="8"/>
        <v>38668.566500000001</v>
      </c>
      <c r="AF18" s="1044">
        <f t="shared" si="8"/>
        <v>38668.566500000001</v>
      </c>
      <c r="AG18" s="1044">
        <f t="shared" si="8"/>
        <v>0</v>
      </c>
      <c r="AH18" s="1044">
        <f t="shared" si="8"/>
        <v>0</v>
      </c>
      <c r="AI18" s="1044">
        <f t="shared" si="8"/>
        <v>268994</v>
      </c>
      <c r="AJ18" s="1044">
        <f t="shared" si="8"/>
        <v>268441</v>
      </c>
      <c r="AK18" s="1044">
        <f t="shared" si="8"/>
        <v>1000</v>
      </c>
      <c r="AL18" s="1044">
        <f t="shared" si="8"/>
        <v>0</v>
      </c>
      <c r="AM18" s="1044">
        <f t="shared" si="8"/>
        <v>574552</v>
      </c>
      <c r="AN18" s="1044">
        <f t="shared" si="8"/>
        <v>573552</v>
      </c>
      <c r="AO18" s="1044">
        <f t="shared" si="8"/>
        <v>1000</v>
      </c>
      <c r="AP18" s="1044">
        <f t="shared" si="8"/>
        <v>0</v>
      </c>
      <c r="AQ18" s="1044">
        <f t="shared" si="8"/>
        <v>419359.342</v>
      </c>
      <c r="AR18" s="1044">
        <f t="shared" si="8"/>
        <v>385260.342</v>
      </c>
      <c r="AS18" s="1044">
        <f t="shared" si="8"/>
        <v>25000</v>
      </c>
      <c r="AT18" s="1044">
        <f t="shared" si="8"/>
        <v>9099</v>
      </c>
      <c r="AU18" s="1044">
        <f t="shared" si="8"/>
        <v>0</v>
      </c>
      <c r="AV18" s="1044">
        <f t="shared" si="8"/>
        <v>358855.04499999998</v>
      </c>
      <c r="AW18" s="1044">
        <f t="shared" si="8"/>
        <v>319926.04499999998</v>
      </c>
      <c r="AX18" s="1044">
        <f t="shared" si="8"/>
        <v>25000</v>
      </c>
      <c r="AY18" s="1044">
        <f t="shared" si="8"/>
        <v>13929</v>
      </c>
      <c r="AZ18" s="1044">
        <f t="shared" si="8"/>
        <v>0</v>
      </c>
      <c r="BA18" s="1044">
        <f t="shared" si="8"/>
        <v>302129</v>
      </c>
      <c r="BB18" s="1044">
        <f t="shared" si="8"/>
        <v>0</v>
      </c>
      <c r="BC18" s="1163">
        <f t="shared" si="8"/>
        <v>425787</v>
      </c>
      <c r="BD18" s="1230">
        <f t="shared" si="8"/>
        <v>175526.995</v>
      </c>
      <c r="BE18" s="1163">
        <f t="shared" ref="BE18" si="9">BE19+BE27</f>
        <v>269604</v>
      </c>
      <c r="BF18" s="1044">
        <f t="shared" ref="BF18" si="10">BF19+BF27</f>
        <v>269604</v>
      </c>
      <c r="BG18" s="103"/>
      <c r="BH18" s="1054"/>
      <c r="BI18" s="103"/>
      <c r="BJ18" s="103"/>
      <c r="BK18" s="1046"/>
      <c r="BL18" s="1046"/>
      <c r="BM18" s="1046"/>
    </row>
    <row r="19" spans="1:68" s="1055" customFormat="1" ht="36" customHeight="1">
      <c r="A19" s="1042" t="s">
        <v>41</v>
      </c>
      <c r="B19" s="1057" t="s">
        <v>72</v>
      </c>
      <c r="C19" s="95"/>
      <c r="D19" s="95"/>
      <c r="E19" s="95"/>
      <c r="F19" s="95"/>
      <c r="G19" s="103"/>
      <c r="H19" s="103"/>
      <c r="I19" s="103"/>
      <c r="J19" s="103"/>
      <c r="K19" s="1044">
        <f t="shared" ref="K19:N19" si="11">K20+K25</f>
        <v>909373</v>
      </c>
      <c r="L19" s="1044">
        <f t="shared" si="11"/>
        <v>909373</v>
      </c>
      <c r="M19" s="1044">
        <f t="shared" si="11"/>
        <v>293179.38417200005</v>
      </c>
      <c r="N19" s="1044">
        <f t="shared" si="11"/>
        <v>116065.23400299999</v>
      </c>
      <c r="O19" s="1044">
        <f>O20+O25</f>
        <v>16257.266500000002</v>
      </c>
      <c r="P19" s="1044">
        <f t="shared" ref="P19:BD19" si="12">P20+P25</f>
        <v>16257.266500000002</v>
      </c>
      <c r="Q19" s="1044">
        <f t="shared" si="12"/>
        <v>0</v>
      </c>
      <c r="R19" s="1044">
        <f t="shared" si="12"/>
        <v>0</v>
      </c>
      <c r="S19" s="1044">
        <f t="shared" si="12"/>
        <v>247469</v>
      </c>
      <c r="T19" s="1044">
        <f t="shared" si="12"/>
        <v>247469</v>
      </c>
      <c r="U19" s="1044">
        <f t="shared" si="12"/>
        <v>1000</v>
      </c>
      <c r="V19" s="1044">
        <f t="shared" si="12"/>
        <v>0</v>
      </c>
      <c r="W19" s="1044">
        <f t="shared" si="12"/>
        <v>11007</v>
      </c>
      <c r="X19" s="1044">
        <f t="shared" si="12"/>
        <v>11007</v>
      </c>
      <c r="Y19" s="1044">
        <f t="shared" si="12"/>
        <v>0</v>
      </c>
      <c r="Z19" s="1044">
        <f t="shared" si="12"/>
        <v>0</v>
      </c>
      <c r="AA19" s="1044">
        <f t="shared" si="12"/>
        <v>83961.307770999992</v>
      </c>
      <c r="AB19" s="1044">
        <f t="shared" si="12"/>
        <v>83961.307770999992</v>
      </c>
      <c r="AC19" s="1044">
        <f t="shared" si="12"/>
        <v>0</v>
      </c>
      <c r="AD19" s="1044">
        <f t="shared" si="12"/>
        <v>0</v>
      </c>
      <c r="AE19" s="1044">
        <f t="shared" si="12"/>
        <v>16257.2665</v>
      </c>
      <c r="AF19" s="1044">
        <f t="shared" si="12"/>
        <v>16257.2665</v>
      </c>
      <c r="AG19" s="1044">
        <f t="shared" si="12"/>
        <v>0</v>
      </c>
      <c r="AH19" s="1044">
        <f t="shared" si="12"/>
        <v>0</v>
      </c>
      <c r="AI19" s="1044">
        <f t="shared" si="12"/>
        <v>248469</v>
      </c>
      <c r="AJ19" s="1044">
        <f t="shared" si="12"/>
        <v>247469</v>
      </c>
      <c r="AK19" s="1044">
        <f t="shared" si="12"/>
        <v>1000</v>
      </c>
      <c r="AL19" s="1044">
        <f t="shared" si="12"/>
        <v>0</v>
      </c>
      <c r="AM19" s="1044">
        <f t="shared" si="12"/>
        <v>529507</v>
      </c>
      <c r="AN19" s="1044">
        <f t="shared" si="12"/>
        <v>528507</v>
      </c>
      <c r="AO19" s="1044">
        <f t="shared" si="12"/>
        <v>1000</v>
      </c>
      <c r="AP19" s="1044">
        <f t="shared" si="12"/>
        <v>0</v>
      </c>
      <c r="AQ19" s="1044">
        <f t="shared" si="12"/>
        <v>377420.342</v>
      </c>
      <c r="AR19" s="1044">
        <f t="shared" si="12"/>
        <v>343321.342</v>
      </c>
      <c r="AS19" s="1044">
        <f t="shared" si="12"/>
        <v>25000</v>
      </c>
      <c r="AT19" s="1044">
        <f t="shared" si="12"/>
        <v>9099</v>
      </c>
      <c r="AU19" s="1044">
        <f t="shared" si="12"/>
        <v>0</v>
      </c>
      <c r="AV19" s="1044">
        <f t="shared" si="12"/>
        <v>322687.04499999998</v>
      </c>
      <c r="AW19" s="1044">
        <f t="shared" si="12"/>
        <v>283758.04499999998</v>
      </c>
      <c r="AX19" s="1044">
        <f t="shared" si="12"/>
        <v>25000</v>
      </c>
      <c r="AY19" s="1044">
        <f t="shared" si="12"/>
        <v>13929</v>
      </c>
      <c r="AZ19" s="1044">
        <f t="shared" si="12"/>
        <v>0</v>
      </c>
      <c r="BA19" s="1044">
        <f t="shared" si="12"/>
        <v>278056</v>
      </c>
      <c r="BB19" s="1044">
        <f t="shared" si="12"/>
        <v>0</v>
      </c>
      <c r="BC19" s="1163">
        <f t="shared" si="12"/>
        <v>383848</v>
      </c>
      <c r="BD19" s="1230">
        <f t="shared" si="12"/>
        <v>175526.995</v>
      </c>
      <c r="BE19" s="1163">
        <f t="shared" ref="BE19" si="13">BE20+BE25</f>
        <v>244434</v>
      </c>
      <c r="BF19" s="1044">
        <f t="shared" ref="BF19" si="14">BF20+BF25</f>
        <v>244434</v>
      </c>
      <c r="BG19" s="103"/>
      <c r="BH19" s="1054"/>
      <c r="BI19" s="103"/>
      <c r="BJ19" s="103"/>
      <c r="BK19" s="1046"/>
      <c r="BL19" s="1046"/>
      <c r="BM19" s="1046"/>
    </row>
    <row r="20" spans="1:68" s="1055" customFormat="1" ht="36" customHeight="1">
      <c r="A20" s="1058" t="s">
        <v>73</v>
      </c>
      <c r="B20" s="1059" t="s">
        <v>63</v>
      </c>
      <c r="C20" s="95"/>
      <c r="D20" s="95"/>
      <c r="E20" s="95"/>
      <c r="F20" s="95"/>
      <c r="G20" s="103"/>
      <c r="H20" s="103"/>
      <c r="I20" s="103"/>
      <c r="J20" s="103"/>
      <c r="K20" s="1060">
        <f t="shared" ref="K20:N20" si="15">SUM(K21:K24)</f>
        <v>808373</v>
      </c>
      <c r="L20" s="1060">
        <f t="shared" si="15"/>
        <v>808373</v>
      </c>
      <c r="M20" s="1060">
        <f t="shared" si="15"/>
        <v>291681.82117200003</v>
      </c>
      <c r="N20" s="1060">
        <f t="shared" si="15"/>
        <v>114567.671003</v>
      </c>
      <c r="O20" s="1060">
        <f>SUM(O21:O24)</f>
        <v>16257.266500000002</v>
      </c>
      <c r="P20" s="1060">
        <f t="shared" ref="P20:BD20" si="16">SUM(P21:P24)</f>
        <v>16257.266500000002</v>
      </c>
      <c r="Q20" s="1060">
        <f t="shared" si="16"/>
        <v>0</v>
      </c>
      <c r="R20" s="1060">
        <f t="shared" si="16"/>
        <v>0</v>
      </c>
      <c r="S20" s="1060">
        <f t="shared" si="16"/>
        <v>176769</v>
      </c>
      <c r="T20" s="1060">
        <f t="shared" si="16"/>
        <v>176769</v>
      </c>
      <c r="U20" s="1060">
        <f t="shared" si="16"/>
        <v>1000</v>
      </c>
      <c r="V20" s="1060">
        <f t="shared" si="16"/>
        <v>0</v>
      </c>
      <c r="W20" s="1060">
        <f t="shared" si="16"/>
        <v>11007</v>
      </c>
      <c r="X20" s="1060">
        <f t="shared" si="16"/>
        <v>11007</v>
      </c>
      <c r="Y20" s="1060">
        <f t="shared" si="16"/>
        <v>0</v>
      </c>
      <c r="Z20" s="1060">
        <f t="shared" si="16"/>
        <v>0</v>
      </c>
      <c r="AA20" s="1060">
        <f t="shared" si="16"/>
        <v>82463.744770999998</v>
      </c>
      <c r="AB20" s="1060">
        <f t="shared" si="16"/>
        <v>82463.744770999998</v>
      </c>
      <c r="AC20" s="1060">
        <f t="shared" si="16"/>
        <v>0</v>
      </c>
      <c r="AD20" s="1060">
        <f t="shared" si="16"/>
        <v>0</v>
      </c>
      <c r="AE20" s="1060">
        <f t="shared" si="16"/>
        <v>16257.2665</v>
      </c>
      <c r="AF20" s="1060">
        <f t="shared" si="16"/>
        <v>16257.2665</v>
      </c>
      <c r="AG20" s="1060">
        <f t="shared" si="16"/>
        <v>0</v>
      </c>
      <c r="AH20" s="1060">
        <f t="shared" si="16"/>
        <v>0</v>
      </c>
      <c r="AI20" s="1060">
        <f t="shared" si="16"/>
        <v>177769</v>
      </c>
      <c r="AJ20" s="1060">
        <f t="shared" si="16"/>
        <v>176769</v>
      </c>
      <c r="AK20" s="1060">
        <f t="shared" si="16"/>
        <v>1000</v>
      </c>
      <c r="AL20" s="1060">
        <f t="shared" si="16"/>
        <v>0</v>
      </c>
      <c r="AM20" s="1060">
        <f t="shared" si="16"/>
        <v>458807</v>
      </c>
      <c r="AN20" s="1060">
        <f t="shared" si="16"/>
        <v>457807</v>
      </c>
      <c r="AO20" s="1060">
        <f t="shared" si="16"/>
        <v>1000</v>
      </c>
      <c r="AP20" s="1060">
        <f t="shared" si="16"/>
        <v>0</v>
      </c>
      <c r="AQ20" s="1060">
        <f t="shared" si="16"/>
        <v>322120.342</v>
      </c>
      <c r="AR20" s="1060">
        <f t="shared" si="16"/>
        <v>313021.342</v>
      </c>
      <c r="AS20" s="1060">
        <f t="shared" si="16"/>
        <v>0</v>
      </c>
      <c r="AT20" s="1060">
        <f t="shared" si="16"/>
        <v>9099</v>
      </c>
      <c r="AU20" s="1060">
        <f t="shared" si="16"/>
        <v>0</v>
      </c>
      <c r="AV20" s="1060">
        <f t="shared" si="16"/>
        <v>267387.04499999998</v>
      </c>
      <c r="AW20" s="1060">
        <f t="shared" si="16"/>
        <v>253458.04499999998</v>
      </c>
      <c r="AX20" s="1060">
        <f t="shared" si="16"/>
        <v>0</v>
      </c>
      <c r="AY20" s="1060">
        <f t="shared" si="16"/>
        <v>13929</v>
      </c>
      <c r="AZ20" s="1060">
        <f t="shared" si="16"/>
        <v>0</v>
      </c>
      <c r="BA20" s="1060">
        <f t="shared" si="16"/>
        <v>278056</v>
      </c>
      <c r="BB20" s="1060">
        <f t="shared" si="16"/>
        <v>0</v>
      </c>
      <c r="BC20" s="1165">
        <f t="shared" si="16"/>
        <v>353548</v>
      </c>
      <c r="BD20" s="1232">
        <f t="shared" si="16"/>
        <v>175526.995</v>
      </c>
      <c r="BE20" s="1165">
        <f t="shared" ref="BE20" si="17">SUM(BE21:BE24)</f>
        <v>214134</v>
      </c>
      <c r="BF20" s="1060">
        <f t="shared" ref="BF20" si="18">SUM(BF21:BF24)</f>
        <v>214134</v>
      </c>
      <c r="BG20" s="103"/>
      <c r="BH20" s="1054"/>
      <c r="BI20" s="103"/>
      <c r="BJ20" s="103"/>
      <c r="BK20" s="1046"/>
      <c r="BL20" s="1046"/>
      <c r="BM20" s="1046"/>
    </row>
    <row r="21" spans="1:68" s="1055" customFormat="1" ht="24.75" customHeight="1">
      <c r="A21" s="1048" t="s">
        <v>46</v>
      </c>
      <c r="B21" s="1049" t="s">
        <v>55</v>
      </c>
      <c r="C21" s="95"/>
      <c r="D21" s="95"/>
      <c r="E21" s="95"/>
      <c r="F21" s="95"/>
      <c r="G21" s="103"/>
      <c r="H21" s="103"/>
      <c r="I21" s="103"/>
      <c r="J21" s="103"/>
      <c r="K21" s="1053">
        <v>208072</v>
      </c>
      <c r="L21" s="1053">
        <v>208072</v>
      </c>
      <c r="M21" s="1053">
        <f>'PL 05 chi tiết DA ĐT.'!M323</f>
        <v>57643.22940299999</v>
      </c>
      <c r="N21" s="1053">
        <f>'PL 05 chi tiết DA ĐT.'!N323</f>
        <v>21931.371403000001</v>
      </c>
      <c r="O21" s="1051">
        <v>5257.3911999999991</v>
      </c>
      <c r="P21" s="1051">
        <v>5257.3911999999991</v>
      </c>
      <c r="Q21" s="1053">
        <f>'PL 05 chi tiết DA ĐT.'!Q323</f>
        <v>0</v>
      </c>
      <c r="R21" s="1053">
        <f>'PL 05 chi tiết DA ĐT.'!R323</f>
        <v>0</v>
      </c>
      <c r="S21" s="1052">
        <v>45500</v>
      </c>
      <c r="T21" s="1052">
        <v>45500</v>
      </c>
      <c r="U21" s="1053">
        <f>'PL 05 chi tiết DA ĐT.'!U323</f>
        <v>1000</v>
      </c>
      <c r="V21" s="1053">
        <f>'PL 05 chi tiết DA ĐT.'!V323</f>
        <v>0</v>
      </c>
      <c r="W21" s="1052">
        <v>2746</v>
      </c>
      <c r="X21" s="1052">
        <v>2746</v>
      </c>
      <c r="Y21" s="1053">
        <f>'PL 05 chi tiết DA ĐT.'!Y323</f>
        <v>0</v>
      </c>
      <c r="Z21" s="1053">
        <f>'PL 05 chi tiết DA ĐT.'!Z323</f>
        <v>0</v>
      </c>
      <c r="AA21" s="1053">
        <f>'PL 05 chi tiết DA ĐT.'!AA323</f>
        <v>12449.323771000001</v>
      </c>
      <c r="AB21" s="1053">
        <f>'PL 05 chi tiết DA ĐT.'!AB323</f>
        <v>12449.323771000001</v>
      </c>
      <c r="AC21" s="1053">
        <f>'PL 05 chi tiết DA ĐT.'!AC323</f>
        <v>0</v>
      </c>
      <c r="AD21" s="1053">
        <f>'PL 05 chi tiết DA ĐT.'!AD323</f>
        <v>0</v>
      </c>
      <c r="AE21" s="1053">
        <f>'PL 05 chi tiết DA ĐT.'!AE323</f>
        <v>5257.3912</v>
      </c>
      <c r="AF21" s="1053">
        <f>'PL 05 chi tiết DA ĐT.'!AF323</f>
        <v>5257.3912</v>
      </c>
      <c r="AG21" s="1053">
        <f>'PL 05 chi tiết DA ĐT.'!AG323</f>
        <v>0</v>
      </c>
      <c r="AH21" s="1053">
        <f>'PL 05 chi tiết DA ĐT.'!AH323</f>
        <v>0</v>
      </c>
      <c r="AI21" s="1053">
        <f>'PL 05 chi tiết DA ĐT.'!AI323</f>
        <v>46500</v>
      </c>
      <c r="AJ21" s="1053">
        <f>'PL 05 chi tiết DA ĐT.'!AJ323</f>
        <v>45500</v>
      </c>
      <c r="AK21" s="1053">
        <f>'PL 05 chi tiết DA ĐT.'!AK323</f>
        <v>1000</v>
      </c>
      <c r="AL21" s="1053">
        <f>'PL 05 chi tiết DA ĐT.'!AL323</f>
        <v>0</v>
      </c>
      <c r="AM21" s="1053">
        <f>'PL 05 chi tiết DA ĐT.'!AM323</f>
        <v>118070</v>
      </c>
      <c r="AN21" s="1053">
        <f>'PL 05 chi tiết DA ĐT.'!AN323</f>
        <v>117070</v>
      </c>
      <c r="AO21" s="1053">
        <f>'PL 05 chi tiết DA ĐT.'!AO323</f>
        <v>1000</v>
      </c>
      <c r="AP21" s="1053">
        <f>'PL 05 chi tiết DA ĐT.'!AP323</f>
        <v>0</v>
      </c>
      <c r="AQ21" s="1053">
        <f>'PL 05 chi tiết DA ĐT.'!AQ323</f>
        <v>93997</v>
      </c>
      <c r="AR21" s="1053">
        <f>'PL 05 chi tiết DA ĐT.'!AR323</f>
        <v>88997</v>
      </c>
      <c r="AS21" s="1053">
        <f>'PL 05 chi tiết DA ĐT.'!AS323</f>
        <v>0</v>
      </c>
      <c r="AT21" s="1053">
        <f>'PL 05 chi tiết DA ĐT.'!AT323</f>
        <v>5000</v>
      </c>
      <c r="AU21" s="1053">
        <f>'PL 05 chi tiết DA ĐT.'!AU323</f>
        <v>0</v>
      </c>
      <c r="AV21" s="1053">
        <f>'PL 05 chi tiết DA ĐT.'!AV323</f>
        <v>93997</v>
      </c>
      <c r="AW21" s="1053">
        <f>'PL 05 chi tiết DA ĐT.'!AW323</f>
        <v>88997</v>
      </c>
      <c r="AX21" s="1053">
        <f>'PL 05 chi tiết DA ĐT.'!AX323</f>
        <v>0</v>
      </c>
      <c r="AY21" s="1053">
        <f>'PL 05 chi tiết DA ĐT.'!AY323</f>
        <v>5000</v>
      </c>
      <c r="AZ21" s="1053">
        <f>'PL 05 chi tiết DA ĐT.'!AZ323</f>
        <v>0</v>
      </c>
      <c r="BA21" s="1053">
        <v>71570</v>
      </c>
      <c r="BB21" s="1053">
        <f>'PL 05 chi tiết DA ĐT.'!BB323</f>
        <v>0</v>
      </c>
      <c r="BC21" s="1164">
        <f t="shared" ref="BC21:BC24" si="19">L21-T21-BA21</f>
        <v>91002</v>
      </c>
      <c r="BD21" s="1231">
        <f>'PL 05 chi tiết DA ĐT.'!BD323</f>
        <v>57303</v>
      </c>
      <c r="BE21" s="1164">
        <v>55118</v>
      </c>
      <c r="BF21" s="1053">
        <v>55118</v>
      </c>
      <c r="BG21" s="103"/>
      <c r="BH21" s="1054"/>
      <c r="BI21" s="103"/>
      <c r="BJ21" s="103"/>
      <c r="BK21" s="1046"/>
      <c r="BL21" s="1046"/>
      <c r="BM21" s="1046"/>
      <c r="BO21" s="1162">
        <f>S21/$S$20</f>
        <v>0.25739807319156638</v>
      </c>
      <c r="BP21" s="1161">
        <f>$BE$20*BO21</f>
        <v>55117.679004802878</v>
      </c>
    </row>
    <row r="22" spans="1:68" s="1055" customFormat="1" ht="24.75" customHeight="1">
      <c r="A22" s="1048" t="s">
        <v>48</v>
      </c>
      <c r="B22" s="1049" t="s">
        <v>57</v>
      </c>
      <c r="C22" s="95"/>
      <c r="D22" s="95"/>
      <c r="E22" s="95"/>
      <c r="F22" s="95"/>
      <c r="G22" s="103"/>
      <c r="H22" s="103"/>
      <c r="I22" s="103"/>
      <c r="J22" s="103"/>
      <c r="K22" s="1053">
        <v>212856</v>
      </c>
      <c r="L22" s="1053">
        <v>212856</v>
      </c>
      <c r="M22" s="1053">
        <f>'PL 05 chi tiết DA ĐT.'!M349</f>
        <v>123348.59176900001</v>
      </c>
      <c r="N22" s="1053">
        <f>'PL 05 chi tiết DA ĐT.'!N349</f>
        <v>26243.299600000002</v>
      </c>
      <c r="O22" s="1051">
        <v>2399.355</v>
      </c>
      <c r="P22" s="1051">
        <v>2399.355</v>
      </c>
      <c r="Q22" s="1053">
        <f>'PL 05 chi tiết DA ĐT.'!Q349</f>
        <v>0</v>
      </c>
      <c r="R22" s="1053">
        <f>'PL 05 chi tiết DA ĐT.'!R349</f>
        <v>0</v>
      </c>
      <c r="S22" s="1052">
        <v>46545</v>
      </c>
      <c r="T22" s="1052">
        <v>46545</v>
      </c>
      <c r="U22" s="1053">
        <f>'PL 05 chi tiết DA ĐT.'!U349</f>
        <v>0</v>
      </c>
      <c r="V22" s="1053">
        <f>'PL 05 chi tiết DA ĐT.'!V349</f>
        <v>0</v>
      </c>
      <c r="W22" s="1052">
        <v>1940</v>
      </c>
      <c r="X22" s="1052">
        <v>1940</v>
      </c>
      <c r="Y22" s="1053">
        <f>'PL 05 chi tiết DA ĐT.'!Y349</f>
        <v>0</v>
      </c>
      <c r="Z22" s="1053">
        <f>'PL 05 chi tiết DA ĐT.'!Z349</f>
        <v>0</v>
      </c>
      <c r="AA22" s="1053">
        <f>'PL 05 chi tiết DA ĐT.'!AA349</f>
        <v>16311.491999999998</v>
      </c>
      <c r="AB22" s="1053">
        <f>'PL 05 chi tiết DA ĐT.'!AB349</f>
        <v>16311.491999999998</v>
      </c>
      <c r="AC22" s="1053">
        <f>'PL 05 chi tiết DA ĐT.'!AC349</f>
        <v>0</v>
      </c>
      <c r="AD22" s="1053">
        <f>'PL 05 chi tiết DA ĐT.'!AD349</f>
        <v>0</v>
      </c>
      <c r="AE22" s="1053">
        <f>'PL 05 chi tiết DA ĐT.'!AE349</f>
        <v>2399.355</v>
      </c>
      <c r="AF22" s="1053">
        <f>'PL 05 chi tiết DA ĐT.'!AF349</f>
        <v>2399.355</v>
      </c>
      <c r="AG22" s="1053">
        <f>'PL 05 chi tiết DA ĐT.'!AG349</f>
        <v>0</v>
      </c>
      <c r="AH22" s="1053">
        <f>'PL 05 chi tiết DA ĐT.'!AH349</f>
        <v>0</v>
      </c>
      <c r="AI22" s="1053">
        <f>'PL 05 chi tiết DA ĐT.'!AI349</f>
        <v>46545</v>
      </c>
      <c r="AJ22" s="1053">
        <f>'PL 05 chi tiết DA ĐT.'!AJ349</f>
        <v>46545</v>
      </c>
      <c r="AK22" s="1053">
        <f>'PL 05 chi tiết DA ĐT.'!AK349</f>
        <v>0</v>
      </c>
      <c r="AL22" s="1053">
        <f>'PL 05 chi tiết DA ĐT.'!AL349</f>
        <v>0</v>
      </c>
      <c r="AM22" s="1053">
        <f>'PL 05 chi tiết DA ĐT.'!AM349</f>
        <v>119761</v>
      </c>
      <c r="AN22" s="1053">
        <f>'PL 05 chi tiết DA ĐT.'!AN349</f>
        <v>119761</v>
      </c>
      <c r="AO22" s="1053">
        <f>'PL 05 chi tiết DA ĐT.'!AO349</f>
        <v>0</v>
      </c>
      <c r="AP22" s="1053">
        <f>'PL 05 chi tiết DA ĐT.'!AP349</f>
        <v>0</v>
      </c>
      <c r="AQ22" s="1053">
        <f>'PL 05 chi tiết DA ĐT.'!AQ349</f>
        <v>71326.342000000004</v>
      </c>
      <c r="AR22" s="1053">
        <f>'PL 05 chi tiết DA ĐT.'!AR349</f>
        <v>69944.342000000004</v>
      </c>
      <c r="AS22" s="1053">
        <f>'PL 05 chi tiết DA ĐT.'!AS349</f>
        <v>0</v>
      </c>
      <c r="AT22" s="1053">
        <f>'PL 05 chi tiết DA ĐT.'!AT349</f>
        <v>1382</v>
      </c>
      <c r="AU22" s="1053">
        <f>'PL 05 chi tiết DA ĐT.'!AU349</f>
        <v>0</v>
      </c>
      <c r="AV22" s="1053">
        <f>'PL 05 chi tiết DA ĐT.'!AV349</f>
        <v>47699.342000000004</v>
      </c>
      <c r="AW22" s="1053">
        <f>'PL 05 chi tiết DA ĐT.'!AW349</f>
        <v>47699.342000000004</v>
      </c>
      <c r="AX22" s="1053">
        <f>'PL 05 chi tiết DA ĐT.'!AX349</f>
        <v>0</v>
      </c>
      <c r="AY22" s="1053">
        <f>'PL 05 chi tiết DA ĐT.'!AY349</f>
        <v>0</v>
      </c>
      <c r="AZ22" s="1053">
        <f>'PL 05 chi tiết DA ĐT.'!AZ349</f>
        <v>0</v>
      </c>
      <c r="BA22" s="1053">
        <v>73216</v>
      </c>
      <c r="BB22" s="1053">
        <f>'PL 05 chi tiết DA ĐT.'!BB349</f>
        <v>0</v>
      </c>
      <c r="BC22" s="1164">
        <f t="shared" si="19"/>
        <v>93095</v>
      </c>
      <c r="BD22" s="1231">
        <f>'PL 05 chi tiết DA ĐT.'!BD349</f>
        <v>7858.3420000000006</v>
      </c>
      <c r="BE22" s="1164">
        <v>56383</v>
      </c>
      <c r="BF22" s="1053">
        <v>56383</v>
      </c>
      <c r="BG22" s="103"/>
      <c r="BH22" s="1054"/>
      <c r="BI22" s="103"/>
      <c r="BJ22" s="103"/>
      <c r="BK22" s="1046"/>
      <c r="BL22" s="1046"/>
      <c r="BM22" s="1046"/>
      <c r="BO22" s="1162">
        <f t="shared" ref="BO22:BO24" si="20">S22/$S$20</f>
        <v>0.26330974322420786</v>
      </c>
      <c r="BP22" s="1161">
        <f t="shared" ref="BP22:BP24" si="21">$BE$20*BO22</f>
        <v>56383.568555572529</v>
      </c>
    </row>
    <row r="23" spans="1:68" s="1055" customFormat="1" ht="24.75" customHeight="1">
      <c r="A23" s="1048" t="s">
        <v>50</v>
      </c>
      <c r="B23" s="1049" t="s">
        <v>59</v>
      </c>
      <c r="C23" s="95"/>
      <c r="D23" s="95"/>
      <c r="E23" s="95"/>
      <c r="F23" s="95"/>
      <c r="G23" s="103"/>
      <c r="H23" s="103"/>
      <c r="I23" s="103"/>
      <c r="J23" s="103"/>
      <c r="K23" s="1053">
        <v>186548</v>
      </c>
      <c r="L23" s="1053">
        <v>186548</v>
      </c>
      <c r="M23" s="1053">
        <f>'PL 05 chi tiết DA ĐT.'!M391</f>
        <v>7974</v>
      </c>
      <c r="N23" s="1053">
        <f>'PL 05 chi tiết DA ĐT.'!N391</f>
        <v>2255</v>
      </c>
      <c r="O23" s="1051">
        <v>961.63930000000005</v>
      </c>
      <c r="P23" s="1051">
        <v>961.63930000000005</v>
      </c>
      <c r="Q23" s="1053">
        <f>'PL 05 chi tiết DA ĐT.'!Q391</f>
        <v>0</v>
      </c>
      <c r="R23" s="1053">
        <f>'PL 05 chi tiết DA ĐT.'!R391</f>
        <v>0</v>
      </c>
      <c r="S23" s="1052">
        <v>40793</v>
      </c>
      <c r="T23" s="1052">
        <v>40793</v>
      </c>
      <c r="U23" s="1053">
        <f>'PL 05 chi tiết DA ĐT.'!U391</f>
        <v>0</v>
      </c>
      <c r="V23" s="1053">
        <f>'PL 05 chi tiết DA ĐT.'!V391</f>
        <v>0</v>
      </c>
      <c r="W23" s="1052">
        <v>679</v>
      </c>
      <c r="X23" s="1052">
        <v>679</v>
      </c>
      <c r="Y23" s="1053">
        <f>'PL 05 chi tiết DA ĐT.'!Y391</f>
        <v>0</v>
      </c>
      <c r="Z23" s="1053">
        <f>'PL 05 chi tiết DA ĐT.'!Z391</f>
        <v>0</v>
      </c>
      <c r="AA23" s="1053">
        <f>'PL 05 chi tiết DA ĐT.'!AA391</f>
        <v>23676.262999999999</v>
      </c>
      <c r="AB23" s="1053">
        <f>'PL 05 chi tiết DA ĐT.'!AB391</f>
        <v>23676.262999999999</v>
      </c>
      <c r="AC23" s="1053">
        <f>'PL 05 chi tiết DA ĐT.'!AC391</f>
        <v>0</v>
      </c>
      <c r="AD23" s="1053">
        <f>'PL 05 chi tiết DA ĐT.'!AD391</f>
        <v>0</v>
      </c>
      <c r="AE23" s="1053">
        <f>'PL 05 chi tiết DA ĐT.'!AE391</f>
        <v>961.63930000000005</v>
      </c>
      <c r="AF23" s="1053">
        <f>'PL 05 chi tiết DA ĐT.'!AF391</f>
        <v>961.63930000000005</v>
      </c>
      <c r="AG23" s="1053">
        <f>'PL 05 chi tiết DA ĐT.'!AG391</f>
        <v>0</v>
      </c>
      <c r="AH23" s="1053">
        <f>'PL 05 chi tiết DA ĐT.'!AH391</f>
        <v>0</v>
      </c>
      <c r="AI23" s="1053">
        <f>'PL 05 chi tiết DA ĐT.'!AI391</f>
        <v>40793</v>
      </c>
      <c r="AJ23" s="1053">
        <f>'PL 05 chi tiết DA ĐT.'!AJ391</f>
        <v>40793</v>
      </c>
      <c r="AK23" s="1053">
        <f>'PL 05 chi tiết DA ĐT.'!AK391</f>
        <v>0</v>
      </c>
      <c r="AL23" s="1053">
        <f>'PL 05 chi tiết DA ĐT.'!AL391</f>
        <v>0</v>
      </c>
      <c r="AM23" s="1053">
        <f>'PL 05 chi tiết DA ĐT.'!AM391</f>
        <v>107942</v>
      </c>
      <c r="AN23" s="1053">
        <f>'PL 05 chi tiết DA ĐT.'!AN391</f>
        <v>107942</v>
      </c>
      <c r="AO23" s="1053">
        <f>'PL 05 chi tiết DA ĐT.'!AO391</f>
        <v>0</v>
      </c>
      <c r="AP23" s="1053">
        <f>'PL 05 chi tiết DA ĐT.'!AP391</f>
        <v>0</v>
      </c>
      <c r="AQ23" s="1053">
        <f>'PL 05 chi tiết DA ĐT.'!AQ391</f>
        <v>84284</v>
      </c>
      <c r="AR23" s="1053">
        <f>'PL 05 chi tiết DA ĐT.'!AR391</f>
        <v>81567</v>
      </c>
      <c r="AS23" s="1053">
        <f>'PL 05 chi tiết DA ĐT.'!AS391</f>
        <v>0</v>
      </c>
      <c r="AT23" s="1053">
        <f>'PL 05 chi tiết DA ĐT.'!AT391</f>
        <v>2717</v>
      </c>
      <c r="AU23" s="1053">
        <f>'PL 05 chi tiết DA ĐT.'!AU391</f>
        <v>0</v>
      </c>
      <c r="AV23" s="1053">
        <f>'PL 05 chi tiết DA ĐT.'!AV391</f>
        <v>43376.652999999998</v>
      </c>
      <c r="AW23" s="1053">
        <f>'PL 05 chi tiết DA ĐT.'!AW391</f>
        <v>40797.652999999998</v>
      </c>
      <c r="AX23" s="1053">
        <f>'PL 05 chi tiết DA ĐT.'!AX391</f>
        <v>0</v>
      </c>
      <c r="AY23" s="1053">
        <f>'PL 05 chi tiết DA ĐT.'!AY391</f>
        <v>2579</v>
      </c>
      <c r="AZ23" s="1053">
        <f>'PL 05 chi tiết DA ĐT.'!AZ391</f>
        <v>0</v>
      </c>
      <c r="BA23" s="1053">
        <v>64167</v>
      </c>
      <c r="BB23" s="1053">
        <f>'PL 05 chi tiết DA ĐT.'!BB391</f>
        <v>0</v>
      </c>
      <c r="BC23" s="1164">
        <f t="shared" si="19"/>
        <v>81588</v>
      </c>
      <c r="BD23" s="1231">
        <f>'PL 05 chi tiết DA ĐT.'!BD391</f>
        <v>38631.652999999998</v>
      </c>
      <c r="BE23" s="1164">
        <v>49416</v>
      </c>
      <c r="BF23" s="1053">
        <v>49416</v>
      </c>
      <c r="BG23" s="103"/>
      <c r="BH23" s="1054"/>
      <c r="BI23" s="103"/>
      <c r="BJ23" s="103"/>
      <c r="BK23" s="1046"/>
      <c r="BL23" s="1046"/>
      <c r="BM23" s="1046"/>
      <c r="BO23" s="1162">
        <f t="shared" si="20"/>
        <v>0.2307701010923861</v>
      </c>
      <c r="BP23" s="1161">
        <f t="shared" si="21"/>
        <v>49415.724827317004</v>
      </c>
    </row>
    <row r="24" spans="1:68" s="1055" customFormat="1" ht="24.75" customHeight="1">
      <c r="A24" s="1048" t="s">
        <v>52</v>
      </c>
      <c r="B24" s="1049" t="s">
        <v>61</v>
      </c>
      <c r="C24" s="95"/>
      <c r="D24" s="95"/>
      <c r="E24" s="95"/>
      <c r="F24" s="95"/>
      <c r="G24" s="103"/>
      <c r="H24" s="103"/>
      <c r="I24" s="103"/>
      <c r="J24" s="103"/>
      <c r="K24" s="1053">
        <v>200897</v>
      </c>
      <c r="L24" s="1053">
        <v>200897</v>
      </c>
      <c r="M24" s="1053">
        <f>'PL 05 chi tiết DA ĐT.'!M420</f>
        <v>102716</v>
      </c>
      <c r="N24" s="1053">
        <f>'PL 05 chi tiết DA ĐT.'!N420</f>
        <v>64138</v>
      </c>
      <c r="O24" s="1051">
        <v>7638.8810000000012</v>
      </c>
      <c r="P24" s="1051">
        <v>7638.8810000000012</v>
      </c>
      <c r="Q24" s="1053">
        <f>'PL 05 chi tiết DA ĐT.'!Q420</f>
        <v>0</v>
      </c>
      <c r="R24" s="1053">
        <f>'PL 05 chi tiết DA ĐT.'!R420</f>
        <v>0</v>
      </c>
      <c r="S24" s="1052">
        <v>43931</v>
      </c>
      <c r="T24" s="1052">
        <v>43931</v>
      </c>
      <c r="U24" s="1053">
        <f>'PL 05 chi tiết DA ĐT.'!U420</f>
        <v>0</v>
      </c>
      <c r="V24" s="1053">
        <f>'PL 05 chi tiết DA ĐT.'!V420</f>
        <v>0</v>
      </c>
      <c r="W24" s="1052">
        <v>5642</v>
      </c>
      <c r="X24" s="1052">
        <v>5642</v>
      </c>
      <c r="Y24" s="1053">
        <f>'PL 05 chi tiết DA ĐT.'!Y420</f>
        <v>0</v>
      </c>
      <c r="Z24" s="1053">
        <f>'PL 05 chi tiết DA ĐT.'!Z420</f>
        <v>0</v>
      </c>
      <c r="AA24" s="1053">
        <f>'PL 05 chi tiết DA ĐT.'!AA420</f>
        <v>30026.666000000001</v>
      </c>
      <c r="AB24" s="1053">
        <f>'PL 05 chi tiết DA ĐT.'!AB420</f>
        <v>30026.666000000001</v>
      </c>
      <c r="AC24" s="1053">
        <f>'PL 05 chi tiết DA ĐT.'!AC420</f>
        <v>0</v>
      </c>
      <c r="AD24" s="1053">
        <f>'PL 05 chi tiết DA ĐT.'!AD420</f>
        <v>0</v>
      </c>
      <c r="AE24" s="1053">
        <f>'PL 05 chi tiết DA ĐT.'!AE420</f>
        <v>7638.8809999999994</v>
      </c>
      <c r="AF24" s="1053">
        <f>'PL 05 chi tiết DA ĐT.'!AF420</f>
        <v>7638.8809999999994</v>
      </c>
      <c r="AG24" s="1053">
        <f>'PL 05 chi tiết DA ĐT.'!AG420</f>
        <v>0</v>
      </c>
      <c r="AH24" s="1053">
        <f>'PL 05 chi tiết DA ĐT.'!AH420</f>
        <v>0</v>
      </c>
      <c r="AI24" s="1053">
        <f>'PL 05 chi tiết DA ĐT.'!AI420</f>
        <v>43931</v>
      </c>
      <c r="AJ24" s="1053">
        <f>'PL 05 chi tiết DA ĐT.'!AJ420</f>
        <v>43931</v>
      </c>
      <c r="AK24" s="1053">
        <f>'PL 05 chi tiết DA ĐT.'!AK420</f>
        <v>0</v>
      </c>
      <c r="AL24" s="1053">
        <f>'PL 05 chi tiết DA ĐT.'!AL420</f>
        <v>0</v>
      </c>
      <c r="AM24" s="1053">
        <f>'PL 05 chi tiết DA ĐT.'!AM420</f>
        <v>113034</v>
      </c>
      <c r="AN24" s="1053">
        <f>'PL 05 chi tiết DA ĐT.'!AN420</f>
        <v>113034</v>
      </c>
      <c r="AO24" s="1053">
        <f>'PL 05 chi tiết DA ĐT.'!AO420</f>
        <v>0</v>
      </c>
      <c r="AP24" s="1053">
        <f>'PL 05 chi tiết DA ĐT.'!AP420</f>
        <v>0</v>
      </c>
      <c r="AQ24" s="1053">
        <f>'PL 05 chi tiết DA ĐT.'!AQ420</f>
        <v>72513</v>
      </c>
      <c r="AR24" s="1053">
        <f>'PL 05 chi tiết DA ĐT.'!AR420</f>
        <v>72513</v>
      </c>
      <c r="AS24" s="1053">
        <f>'PL 05 chi tiết DA ĐT.'!AS420</f>
        <v>0</v>
      </c>
      <c r="AT24" s="1053">
        <f>'PL 05 chi tiết DA ĐT.'!AT420</f>
        <v>0</v>
      </c>
      <c r="AU24" s="1053">
        <f>'PL 05 chi tiết DA ĐT.'!AU420</f>
        <v>0</v>
      </c>
      <c r="AV24" s="1053">
        <f>'PL 05 chi tiết DA ĐT.'!AV420</f>
        <v>82314.05</v>
      </c>
      <c r="AW24" s="1053">
        <f>'PL 05 chi tiết DA ĐT.'!AW420</f>
        <v>75964.05</v>
      </c>
      <c r="AX24" s="1053">
        <f>'PL 05 chi tiết DA ĐT.'!AX420</f>
        <v>0</v>
      </c>
      <c r="AY24" s="1053">
        <f>'PL 05 chi tiết DA ĐT.'!AY420</f>
        <v>6350</v>
      </c>
      <c r="AZ24" s="1053">
        <f>'PL 05 chi tiết DA ĐT.'!AZ420</f>
        <v>0</v>
      </c>
      <c r="BA24" s="1053">
        <v>69103</v>
      </c>
      <c r="BB24" s="1053">
        <f>'PL 05 chi tiết DA ĐT.'!BB420</f>
        <v>0</v>
      </c>
      <c r="BC24" s="1164">
        <f t="shared" si="19"/>
        <v>87863</v>
      </c>
      <c r="BD24" s="1231">
        <f>'PL 05 chi tiết DA ĐT.'!BD420</f>
        <v>71734</v>
      </c>
      <c r="BE24" s="1164">
        <v>53217</v>
      </c>
      <c r="BF24" s="1053">
        <v>53217</v>
      </c>
      <c r="BG24" s="103"/>
      <c r="BH24" s="1054"/>
      <c r="BI24" s="103"/>
      <c r="BJ24" s="103"/>
      <c r="BK24" s="1046"/>
      <c r="BL24" s="1046"/>
      <c r="BM24" s="1046"/>
      <c r="BO24" s="1162">
        <f t="shared" si="20"/>
        <v>0.24852208249183963</v>
      </c>
      <c r="BP24" s="1161">
        <f t="shared" si="21"/>
        <v>53217.027612307589</v>
      </c>
    </row>
    <row r="25" spans="1:68" s="1055" customFormat="1" ht="60">
      <c r="A25" s="1058" t="s">
        <v>74</v>
      </c>
      <c r="B25" s="1061" t="s">
        <v>75</v>
      </c>
      <c r="C25" s="95"/>
      <c r="D25" s="95"/>
      <c r="E25" s="95"/>
      <c r="F25" s="95"/>
      <c r="G25" s="103"/>
      <c r="H25" s="103"/>
      <c r="I25" s="103"/>
      <c r="J25" s="103"/>
      <c r="K25" s="1060">
        <f t="shared" ref="K25:R25" si="22">SUM(K26)</f>
        <v>101000</v>
      </c>
      <c r="L25" s="1060">
        <f t="shared" si="22"/>
        <v>101000</v>
      </c>
      <c r="M25" s="1060">
        <f t="shared" si="22"/>
        <v>1497.5630000000001</v>
      </c>
      <c r="N25" s="1060">
        <f t="shared" si="22"/>
        <v>1497.5630000000001</v>
      </c>
      <c r="O25" s="1060">
        <f t="shared" si="22"/>
        <v>0</v>
      </c>
      <c r="P25" s="1060">
        <f t="shared" si="22"/>
        <v>0</v>
      </c>
      <c r="Q25" s="1060">
        <f t="shared" si="22"/>
        <v>0</v>
      </c>
      <c r="R25" s="1060">
        <f t="shared" si="22"/>
        <v>0</v>
      </c>
      <c r="S25" s="1060">
        <f>SUM(S26)</f>
        <v>70700</v>
      </c>
      <c r="T25" s="1060">
        <f>SUM(T26)</f>
        <v>70700</v>
      </c>
      <c r="U25" s="1060">
        <f t="shared" ref="U25:BF25" si="23">SUM(U26)</f>
        <v>0</v>
      </c>
      <c r="V25" s="1060">
        <f t="shared" si="23"/>
        <v>0</v>
      </c>
      <c r="W25" s="1060">
        <f t="shared" si="23"/>
        <v>0</v>
      </c>
      <c r="X25" s="1060">
        <f t="shared" si="23"/>
        <v>0</v>
      </c>
      <c r="Y25" s="1060">
        <f t="shared" si="23"/>
        <v>0</v>
      </c>
      <c r="Z25" s="1060">
        <f t="shared" si="23"/>
        <v>0</v>
      </c>
      <c r="AA25" s="1060">
        <f t="shared" si="23"/>
        <v>1497.5630000000001</v>
      </c>
      <c r="AB25" s="1060">
        <f t="shared" si="23"/>
        <v>1497.5630000000001</v>
      </c>
      <c r="AC25" s="1060">
        <f t="shared" si="23"/>
        <v>0</v>
      </c>
      <c r="AD25" s="1060">
        <f t="shared" si="23"/>
        <v>0</v>
      </c>
      <c r="AE25" s="1060">
        <f t="shared" si="23"/>
        <v>0</v>
      </c>
      <c r="AF25" s="1060">
        <f t="shared" si="23"/>
        <v>0</v>
      </c>
      <c r="AG25" s="1060">
        <f t="shared" si="23"/>
        <v>0</v>
      </c>
      <c r="AH25" s="1060">
        <f t="shared" si="23"/>
        <v>0</v>
      </c>
      <c r="AI25" s="1060">
        <f t="shared" si="23"/>
        <v>70700</v>
      </c>
      <c r="AJ25" s="1060">
        <f t="shared" si="23"/>
        <v>70700</v>
      </c>
      <c r="AK25" s="1060">
        <f t="shared" si="23"/>
        <v>0</v>
      </c>
      <c r="AL25" s="1060">
        <f t="shared" si="23"/>
        <v>0</v>
      </c>
      <c r="AM25" s="1060">
        <f t="shared" si="23"/>
        <v>70700</v>
      </c>
      <c r="AN25" s="1060">
        <f t="shared" si="23"/>
        <v>70700</v>
      </c>
      <c r="AO25" s="1060">
        <f t="shared" si="23"/>
        <v>0</v>
      </c>
      <c r="AP25" s="1060">
        <f t="shared" si="23"/>
        <v>0</v>
      </c>
      <c r="AQ25" s="1060">
        <f t="shared" si="23"/>
        <v>55300</v>
      </c>
      <c r="AR25" s="1060">
        <f t="shared" si="23"/>
        <v>30300</v>
      </c>
      <c r="AS25" s="1060">
        <f t="shared" si="23"/>
        <v>25000</v>
      </c>
      <c r="AT25" s="1060">
        <f t="shared" si="23"/>
        <v>0</v>
      </c>
      <c r="AU25" s="1060">
        <f t="shared" si="23"/>
        <v>0</v>
      </c>
      <c r="AV25" s="1060">
        <f t="shared" si="23"/>
        <v>55300</v>
      </c>
      <c r="AW25" s="1060">
        <f t="shared" si="23"/>
        <v>30300</v>
      </c>
      <c r="AX25" s="1060">
        <f t="shared" si="23"/>
        <v>25000</v>
      </c>
      <c r="AY25" s="1060">
        <f t="shared" si="23"/>
        <v>0</v>
      </c>
      <c r="AZ25" s="1060">
        <f t="shared" si="23"/>
        <v>0</v>
      </c>
      <c r="BA25" s="1060">
        <f t="shared" si="23"/>
        <v>0</v>
      </c>
      <c r="BB25" s="1060">
        <f t="shared" si="23"/>
        <v>0</v>
      </c>
      <c r="BC25" s="1165">
        <f t="shared" si="23"/>
        <v>30300</v>
      </c>
      <c r="BD25" s="1232">
        <f t="shared" si="23"/>
        <v>0</v>
      </c>
      <c r="BE25" s="1165">
        <f t="shared" si="23"/>
        <v>30300</v>
      </c>
      <c r="BF25" s="1060">
        <f t="shared" si="23"/>
        <v>30300</v>
      </c>
      <c r="BG25" s="103"/>
      <c r="BH25" s="1054"/>
      <c r="BI25" s="103"/>
      <c r="BJ25" s="103"/>
      <c r="BK25" s="1046"/>
      <c r="BL25" s="1046"/>
      <c r="BM25" s="1046"/>
    </row>
    <row r="26" spans="1:68" s="1055" customFormat="1" ht="24" customHeight="1">
      <c r="A26" s="1048" t="s">
        <v>46</v>
      </c>
      <c r="B26" s="1049" t="s">
        <v>55</v>
      </c>
      <c r="C26" s="95"/>
      <c r="D26" s="95"/>
      <c r="E26" s="95"/>
      <c r="F26" s="95"/>
      <c r="G26" s="103"/>
      <c r="H26" s="103"/>
      <c r="I26" s="103"/>
      <c r="J26" s="103"/>
      <c r="K26" s="1053">
        <v>101000</v>
      </c>
      <c r="L26" s="1053">
        <v>101000</v>
      </c>
      <c r="M26" s="1053">
        <f>'PL 05 chi tiết DA ĐT.'!M447</f>
        <v>1497.5630000000001</v>
      </c>
      <c r="N26" s="1053">
        <f>'PL 05 chi tiết DA ĐT.'!N447</f>
        <v>1497.5630000000001</v>
      </c>
      <c r="O26" s="1051">
        <v>0</v>
      </c>
      <c r="P26" s="1051">
        <v>0</v>
      </c>
      <c r="Q26" s="1053">
        <f>'PL 05 chi tiết DA ĐT.'!Q447</f>
        <v>0</v>
      </c>
      <c r="R26" s="1053">
        <f>'PL 05 chi tiết DA ĐT.'!R447</f>
        <v>0</v>
      </c>
      <c r="S26" s="1052">
        <v>70700</v>
      </c>
      <c r="T26" s="1052">
        <v>70700</v>
      </c>
      <c r="U26" s="1053">
        <f>'PL 05 chi tiết DA ĐT.'!U447</f>
        <v>0</v>
      </c>
      <c r="V26" s="1053">
        <f>'PL 05 chi tiết DA ĐT.'!V447</f>
        <v>0</v>
      </c>
      <c r="W26" s="1052">
        <v>0</v>
      </c>
      <c r="X26" s="1052">
        <v>0</v>
      </c>
      <c r="Y26" s="1053">
        <f>'PL 05 chi tiết DA ĐT.'!Y447</f>
        <v>0</v>
      </c>
      <c r="Z26" s="1053">
        <f>'PL 05 chi tiết DA ĐT.'!Z447</f>
        <v>0</v>
      </c>
      <c r="AA26" s="1053">
        <f>'PL 05 chi tiết DA ĐT.'!AA447</f>
        <v>1497.5630000000001</v>
      </c>
      <c r="AB26" s="1053">
        <f>'PL 05 chi tiết DA ĐT.'!AB447</f>
        <v>1497.5630000000001</v>
      </c>
      <c r="AC26" s="1053">
        <f>'PL 05 chi tiết DA ĐT.'!AC447</f>
        <v>0</v>
      </c>
      <c r="AD26" s="1053">
        <f>'PL 05 chi tiết DA ĐT.'!AD447</f>
        <v>0</v>
      </c>
      <c r="AE26" s="1053">
        <f>'PL 05 chi tiết DA ĐT.'!AE447</f>
        <v>0</v>
      </c>
      <c r="AF26" s="1053">
        <f>'PL 05 chi tiết DA ĐT.'!AF447</f>
        <v>0</v>
      </c>
      <c r="AG26" s="1053">
        <f>'PL 05 chi tiết DA ĐT.'!AG447</f>
        <v>0</v>
      </c>
      <c r="AH26" s="1053">
        <f>'PL 05 chi tiết DA ĐT.'!AH447</f>
        <v>0</v>
      </c>
      <c r="AI26" s="1053">
        <f>'PL 05 chi tiết DA ĐT.'!AI447</f>
        <v>70700</v>
      </c>
      <c r="AJ26" s="1053">
        <f>'PL 05 chi tiết DA ĐT.'!AJ447</f>
        <v>70700</v>
      </c>
      <c r="AK26" s="1053">
        <f>'PL 05 chi tiết DA ĐT.'!AK447</f>
        <v>0</v>
      </c>
      <c r="AL26" s="1053">
        <f>'PL 05 chi tiết DA ĐT.'!AL447</f>
        <v>0</v>
      </c>
      <c r="AM26" s="1053">
        <f>'PL 05 chi tiết DA ĐT.'!AM447</f>
        <v>70700</v>
      </c>
      <c r="AN26" s="1053">
        <f>'PL 05 chi tiết DA ĐT.'!AN447</f>
        <v>70700</v>
      </c>
      <c r="AO26" s="1053">
        <f>'PL 05 chi tiết DA ĐT.'!AO447</f>
        <v>0</v>
      </c>
      <c r="AP26" s="1053">
        <f>'PL 05 chi tiết DA ĐT.'!AP447</f>
        <v>0</v>
      </c>
      <c r="AQ26" s="1053">
        <f>'PL 05 chi tiết DA ĐT.'!AQ447</f>
        <v>55300</v>
      </c>
      <c r="AR26" s="1053">
        <f>'PL 05 chi tiết DA ĐT.'!AR447</f>
        <v>30300</v>
      </c>
      <c r="AS26" s="1053">
        <f>'PL 05 chi tiết DA ĐT.'!AS447</f>
        <v>25000</v>
      </c>
      <c r="AT26" s="1053">
        <f>'PL 05 chi tiết DA ĐT.'!AT447</f>
        <v>0</v>
      </c>
      <c r="AU26" s="1053">
        <f>'PL 05 chi tiết DA ĐT.'!AU447</f>
        <v>0</v>
      </c>
      <c r="AV26" s="1053">
        <f>'PL 05 chi tiết DA ĐT.'!AV447</f>
        <v>55300</v>
      </c>
      <c r="AW26" s="1053">
        <f>'PL 05 chi tiết DA ĐT.'!AW447</f>
        <v>30300</v>
      </c>
      <c r="AX26" s="1053">
        <f>'PL 05 chi tiết DA ĐT.'!AX447</f>
        <v>25000</v>
      </c>
      <c r="AY26" s="1053">
        <f>'PL 05 chi tiết DA ĐT.'!AY447</f>
        <v>0</v>
      </c>
      <c r="AZ26" s="1053">
        <f>'PL 05 chi tiết DA ĐT.'!AZ447</f>
        <v>0</v>
      </c>
      <c r="BA26" s="1053">
        <f>'PL 05 chi tiết DA ĐT.'!BA447</f>
        <v>0</v>
      </c>
      <c r="BB26" s="1053">
        <f>'PL 05 chi tiết DA ĐT.'!BB447</f>
        <v>0</v>
      </c>
      <c r="BC26" s="1164">
        <f t="shared" ref="BC26" si="24">L26-T26-BA26</f>
        <v>30300</v>
      </c>
      <c r="BD26" s="1231">
        <f>'PL 05 chi tiết DA ĐT.'!BD447</f>
        <v>0</v>
      </c>
      <c r="BE26" s="1164">
        <v>30300</v>
      </c>
      <c r="BF26" s="1053">
        <v>30300</v>
      </c>
      <c r="BG26" s="103"/>
      <c r="BH26" s="1054"/>
      <c r="BI26" s="103"/>
      <c r="BJ26" s="103"/>
      <c r="BK26" s="1046"/>
      <c r="BL26" s="1046"/>
      <c r="BM26" s="1046"/>
    </row>
    <row r="27" spans="1:68" s="1055" customFormat="1" ht="33.75" customHeight="1">
      <c r="A27" s="1042" t="s">
        <v>44</v>
      </c>
      <c r="B27" s="1057" t="s">
        <v>76</v>
      </c>
      <c r="C27" s="95"/>
      <c r="D27" s="95"/>
      <c r="E27" s="95"/>
      <c r="F27" s="95"/>
      <c r="G27" s="103"/>
      <c r="H27" s="103"/>
      <c r="I27" s="103"/>
      <c r="J27" s="103"/>
      <c r="K27" s="1044">
        <f t="shared" ref="K27" si="25">K28+K30</f>
        <v>86984</v>
      </c>
      <c r="L27" s="1044">
        <f t="shared" ref="L27:N27" si="26">L28+L30</f>
        <v>86984</v>
      </c>
      <c r="M27" s="1044">
        <f t="shared" si="26"/>
        <v>821</v>
      </c>
      <c r="N27" s="1044">
        <f t="shared" si="26"/>
        <v>821</v>
      </c>
      <c r="O27" s="1044">
        <f>O28+O30</f>
        <v>22411.3</v>
      </c>
      <c r="P27" s="1044">
        <f>P28+P30</f>
        <v>22411.3</v>
      </c>
      <c r="Q27" s="1044">
        <f t="shared" ref="Q27:BD27" si="27">Q28+Q30</f>
        <v>0</v>
      </c>
      <c r="R27" s="1044">
        <f t="shared" si="27"/>
        <v>0</v>
      </c>
      <c r="S27" s="1044">
        <f t="shared" si="27"/>
        <v>20972</v>
      </c>
      <c r="T27" s="1044">
        <f t="shared" si="27"/>
        <v>20972</v>
      </c>
      <c r="U27" s="1044">
        <f t="shared" si="27"/>
        <v>0</v>
      </c>
      <c r="V27" s="1044">
        <f t="shared" si="27"/>
        <v>0</v>
      </c>
      <c r="W27" s="1044">
        <f t="shared" si="27"/>
        <v>22411</v>
      </c>
      <c r="X27" s="1044">
        <f t="shared" si="27"/>
        <v>22411</v>
      </c>
      <c r="Y27" s="1044">
        <f t="shared" si="27"/>
        <v>0</v>
      </c>
      <c r="Z27" s="1044">
        <f t="shared" si="27"/>
        <v>0</v>
      </c>
      <c r="AA27" s="1044">
        <f t="shared" si="27"/>
        <v>19744.063999999998</v>
      </c>
      <c r="AB27" s="1044">
        <f t="shared" si="27"/>
        <v>19744.063999999998</v>
      </c>
      <c r="AC27" s="1044">
        <f t="shared" si="27"/>
        <v>0</v>
      </c>
      <c r="AD27" s="1044">
        <f t="shared" si="27"/>
        <v>0</v>
      </c>
      <c r="AE27" s="1044">
        <f t="shared" si="27"/>
        <v>22411.3</v>
      </c>
      <c r="AF27" s="1044">
        <f t="shared" si="27"/>
        <v>22411.3</v>
      </c>
      <c r="AG27" s="1044">
        <f t="shared" si="27"/>
        <v>0</v>
      </c>
      <c r="AH27" s="1044">
        <f t="shared" si="27"/>
        <v>0</v>
      </c>
      <c r="AI27" s="1044">
        <f t="shared" si="27"/>
        <v>20525</v>
      </c>
      <c r="AJ27" s="1044">
        <f t="shared" si="27"/>
        <v>20972</v>
      </c>
      <c r="AK27" s="1044">
        <f t="shared" si="27"/>
        <v>0</v>
      </c>
      <c r="AL27" s="1044">
        <f t="shared" si="27"/>
        <v>0</v>
      </c>
      <c r="AM27" s="1044">
        <f t="shared" si="27"/>
        <v>45045</v>
      </c>
      <c r="AN27" s="1044">
        <f t="shared" si="27"/>
        <v>45045</v>
      </c>
      <c r="AO27" s="1044">
        <f t="shared" si="27"/>
        <v>0</v>
      </c>
      <c r="AP27" s="1044">
        <f t="shared" si="27"/>
        <v>0</v>
      </c>
      <c r="AQ27" s="1044">
        <f t="shared" si="27"/>
        <v>41939</v>
      </c>
      <c r="AR27" s="1044">
        <f t="shared" si="27"/>
        <v>41939</v>
      </c>
      <c r="AS27" s="1044">
        <f t="shared" si="27"/>
        <v>0</v>
      </c>
      <c r="AT27" s="1044">
        <f t="shared" si="27"/>
        <v>0</v>
      </c>
      <c r="AU27" s="1044">
        <f t="shared" si="27"/>
        <v>0</v>
      </c>
      <c r="AV27" s="1044">
        <f t="shared" si="27"/>
        <v>36168</v>
      </c>
      <c r="AW27" s="1044">
        <f t="shared" si="27"/>
        <v>36168</v>
      </c>
      <c r="AX27" s="1044">
        <f t="shared" si="27"/>
        <v>0</v>
      </c>
      <c r="AY27" s="1044">
        <f t="shared" si="27"/>
        <v>0</v>
      </c>
      <c r="AZ27" s="1044">
        <f t="shared" si="27"/>
        <v>0</v>
      </c>
      <c r="BA27" s="1044">
        <f t="shared" si="27"/>
        <v>24073</v>
      </c>
      <c r="BB27" s="1044">
        <f t="shared" si="27"/>
        <v>0</v>
      </c>
      <c r="BC27" s="1163">
        <f t="shared" si="27"/>
        <v>41939</v>
      </c>
      <c r="BD27" s="1230">
        <f t="shared" si="27"/>
        <v>0</v>
      </c>
      <c r="BE27" s="1163">
        <f t="shared" ref="BE27" si="28">BE28+BE30</f>
        <v>25170</v>
      </c>
      <c r="BF27" s="1044">
        <f t="shared" ref="BF27" si="29">BF28+BF30</f>
        <v>25170</v>
      </c>
      <c r="BG27" s="103"/>
      <c r="BH27" s="1054"/>
      <c r="BI27" s="103"/>
      <c r="BJ27" s="103"/>
      <c r="BK27" s="1046"/>
      <c r="BL27" s="1046"/>
      <c r="BM27" s="1046"/>
    </row>
    <row r="28" spans="1:68" s="1055" customFormat="1" ht="36.75" customHeight="1">
      <c r="A28" s="1058" t="s">
        <v>73</v>
      </c>
      <c r="B28" s="1062" t="s">
        <v>77</v>
      </c>
      <c r="C28" s="95"/>
      <c r="D28" s="95"/>
      <c r="E28" s="95"/>
      <c r="F28" s="95"/>
      <c r="G28" s="103"/>
      <c r="H28" s="103"/>
      <c r="I28" s="103"/>
      <c r="J28" s="103"/>
      <c r="K28" s="1060">
        <f t="shared" ref="K28:N28" si="30">SUM(K29)</f>
        <v>77506</v>
      </c>
      <c r="L28" s="1060">
        <f t="shared" si="30"/>
        <v>77506</v>
      </c>
      <c r="M28" s="1060">
        <f t="shared" si="30"/>
        <v>0</v>
      </c>
      <c r="N28" s="1060">
        <f t="shared" si="30"/>
        <v>0</v>
      </c>
      <c r="O28" s="1060">
        <f>SUM(O29)</f>
        <v>22411.3</v>
      </c>
      <c r="P28" s="1060">
        <f>SUM(P29)</f>
        <v>22411.3</v>
      </c>
      <c r="Q28" s="1060">
        <f t="shared" ref="Q28:BF28" si="31">SUM(Q29)</f>
        <v>0</v>
      </c>
      <c r="R28" s="1060">
        <f t="shared" si="31"/>
        <v>0</v>
      </c>
      <c r="S28" s="1060">
        <f t="shared" si="31"/>
        <v>18086</v>
      </c>
      <c r="T28" s="1060">
        <f t="shared" si="31"/>
        <v>18086</v>
      </c>
      <c r="U28" s="1060">
        <f t="shared" si="31"/>
        <v>0</v>
      </c>
      <c r="V28" s="1060">
        <f t="shared" si="31"/>
        <v>0</v>
      </c>
      <c r="W28" s="1060">
        <f t="shared" si="31"/>
        <v>22411</v>
      </c>
      <c r="X28" s="1060">
        <f t="shared" si="31"/>
        <v>22411</v>
      </c>
      <c r="Y28" s="1060">
        <f t="shared" si="31"/>
        <v>0</v>
      </c>
      <c r="Z28" s="1060">
        <f t="shared" si="31"/>
        <v>0</v>
      </c>
      <c r="AA28" s="1060">
        <f t="shared" si="31"/>
        <v>17305.063999999998</v>
      </c>
      <c r="AB28" s="1060">
        <f t="shared" si="31"/>
        <v>17305.063999999998</v>
      </c>
      <c r="AC28" s="1060">
        <f t="shared" si="31"/>
        <v>0</v>
      </c>
      <c r="AD28" s="1060">
        <f t="shared" si="31"/>
        <v>0</v>
      </c>
      <c r="AE28" s="1060">
        <f t="shared" si="31"/>
        <v>22411.3</v>
      </c>
      <c r="AF28" s="1060">
        <f t="shared" si="31"/>
        <v>22411.3</v>
      </c>
      <c r="AG28" s="1060">
        <f t="shared" si="31"/>
        <v>0</v>
      </c>
      <c r="AH28" s="1060">
        <f t="shared" si="31"/>
        <v>0</v>
      </c>
      <c r="AI28" s="1060">
        <f t="shared" si="31"/>
        <v>18086</v>
      </c>
      <c r="AJ28" s="1060">
        <f t="shared" si="31"/>
        <v>18086</v>
      </c>
      <c r="AK28" s="1060">
        <f t="shared" si="31"/>
        <v>0</v>
      </c>
      <c r="AL28" s="1060">
        <f t="shared" si="31"/>
        <v>0</v>
      </c>
      <c r="AM28" s="1060">
        <f t="shared" si="31"/>
        <v>41338</v>
      </c>
      <c r="AN28" s="1060">
        <f t="shared" si="31"/>
        <v>41338</v>
      </c>
      <c r="AO28" s="1060">
        <f t="shared" si="31"/>
        <v>0</v>
      </c>
      <c r="AP28" s="1060">
        <f t="shared" si="31"/>
        <v>0</v>
      </c>
      <c r="AQ28" s="1060">
        <f t="shared" si="31"/>
        <v>36168</v>
      </c>
      <c r="AR28" s="1060">
        <f t="shared" si="31"/>
        <v>36168</v>
      </c>
      <c r="AS28" s="1060">
        <f t="shared" si="31"/>
        <v>0</v>
      </c>
      <c r="AT28" s="1060">
        <f t="shared" si="31"/>
        <v>0</v>
      </c>
      <c r="AU28" s="1060">
        <f t="shared" si="31"/>
        <v>0</v>
      </c>
      <c r="AV28" s="1060">
        <f t="shared" si="31"/>
        <v>36168</v>
      </c>
      <c r="AW28" s="1060">
        <f t="shared" si="31"/>
        <v>36168</v>
      </c>
      <c r="AX28" s="1060">
        <f t="shared" si="31"/>
        <v>0</v>
      </c>
      <c r="AY28" s="1060">
        <f t="shared" si="31"/>
        <v>0</v>
      </c>
      <c r="AZ28" s="1060">
        <f t="shared" si="31"/>
        <v>0</v>
      </c>
      <c r="BA28" s="1060">
        <f t="shared" si="31"/>
        <v>23252</v>
      </c>
      <c r="BB28" s="1060">
        <f t="shared" si="31"/>
        <v>0</v>
      </c>
      <c r="BC28" s="1165">
        <f t="shared" si="31"/>
        <v>36168</v>
      </c>
      <c r="BD28" s="1232">
        <f t="shared" si="31"/>
        <v>0</v>
      </c>
      <c r="BE28" s="1165">
        <f t="shared" si="31"/>
        <v>21702</v>
      </c>
      <c r="BF28" s="1060">
        <f t="shared" si="31"/>
        <v>19399</v>
      </c>
      <c r="BG28" s="103"/>
      <c r="BH28" s="1054"/>
      <c r="BI28" s="103"/>
      <c r="BJ28" s="103"/>
      <c r="BK28" s="1046"/>
      <c r="BL28" s="1046"/>
      <c r="BM28" s="1046"/>
    </row>
    <row r="29" spans="1:68" s="1055" customFormat="1" ht="30">
      <c r="A29" s="1048" t="s">
        <v>46</v>
      </c>
      <c r="B29" s="1063" t="s">
        <v>43</v>
      </c>
      <c r="C29" s="95"/>
      <c r="D29" s="95"/>
      <c r="E29" s="95"/>
      <c r="F29" s="95"/>
      <c r="G29" s="103"/>
      <c r="H29" s="103"/>
      <c r="I29" s="103"/>
      <c r="J29" s="103"/>
      <c r="K29" s="1053">
        <v>77506</v>
      </c>
      <c r="L29" s="1053">
        <v>77506</v>
      </c>
      <c r="M29" s="1053">
        <f>'PL 05 chi tiết DA ĐT.'!M453</f>
        <v>0</v>
      </c>
      <c r="N29" s="1053">
        <f>'PL 05 chi tiết DA ĐT.'!N453</f>
        <v>0</v>
      </c>
      <c r="O29" s="1064">
        <v>22411.3</v>
      </c>
      <c r="P29" s="1064">
        <v>22411.3</v>
      </c>
      <c r="Q29" s="1053">
        <f>'PL 05 chi tiết DA ĐT.'!Q453</f>
        <v>0</v>
      </c>
      <c r="R29" s="1053">
        <f>'PL 05 chi tiết DA ĐT.'!R453</f>
        <v>0</v>
      </c>
      <c r="S29" s="1052">
        <v>18086</v>
      </c>
      <c r="T29" s="1052">
        <v>18086</v>
      </c>
      <c r="U29" s="1053">
        <f>'PL 05 chi tiết DA ĐT.'!U453</f>
        <v>0</v>
      </c>
      <c r="V29" s="1053">
        <f>'PL 05 chi tiết DA ĐT.'!V453</f>
        <v>0</v>
      </c>
      <c r="W29" s="1052">
        <v>22411</v>
      </c>
      <c r="X29" s="1052">
        <v>22411</v>
      </c>
      <c r="Y29" s="1053">
        <f>'PL 05 chi tiết DA ĐT.'!Y453</f>
        <v>0</v>
      </c>
      <c r="Z29" s="1053">
        <f>'PL 05 chi tiết DA ĐT.'!Z453</f>
        <v>0</v>
      </c>
      <c r="AA29" s="1053">
        <f>'PL 05 chi tiết DA ĐT.'!AA453</f>
        <v>17305.063999999998</v>
      </c>
      <c r="AB29" s="1053">
        <f>'PL 05 chi tiết DA ĐT.'!AB453</f>
        <v>17305.063999999998</v>
      </c>
      <c r="AC29" s="1053">
        <f>'PL 05 chi tiết DA ĐT.'!AC453</f>
        <v>0</v>
      </c>
      <c r="AD29" s="1053">
        <f>'PL 05 chi tiết DA ĐT.'!AD453</f>
        <v>0</v>
      </c>
      <c r="AE29" s="1053">
        <f>'PL 05 chi tiết DA ĐT.'!AE453</f>
        <v>22411.3</v>
      </c>
      <c r="AF29" s="1053">
        <f>'PL 05 chi tiết DA ĐT.'!AF453</f>
        <v>22411.3</v>
      </c>
      <c r="AG29" s="1053">
        <f>'PL 05 chi tiết DA ĐT.'!AG453</f>
        <v>0</v>
      </c>
      <c r="AH29" s="1053">
        <f>'PL 05 chi tiết DA ĐT.'!AH453</f>
        <v>0</v>
      </c>
      <c r="AI29" s="1053">
        <f>'PL 05 chi tiết DA ĐT.'!AI453</f>
        <v>18086</v>
      </c>
      <c r="AJ29" s="1053">
        <f>'PL 05 chi tiết DA ĐT.'!AJ453</f>
        <v>18086</v>
      </c>
      <c r="AK29" s="1053">
        <f>'PL 05 chi tiết DA ĐT.'!AK453</f>
        <v>0</v>
      </c>
      <c r="AL29" s="1053">
        <f>'PL 05 chi tiết DA ĐT.'!AL453</f>
        <v>0</v>
      </c>
      <c r="AM29" s="1053">
        <f>'PL 05 chi tiết DA ĐT.'!AM453</f>
        <v>41338</v>
      </c>
      <c r="AN29" s="1053">
        <f>'PL 05 chi tiết DA ĐT.'!AN453</f>
        <v>41338</v>
      </c>
      <c r="AO29" s="1053">
        <f>'PL 05 chi tiết DA ĐT.'!AO453</f>
        <v>0</v>
      </c>
      <c r="AP29" s="1053">
        <f>'PL 05 chi tiết DA ĐT.'!AP453</f>
        <v>0</v>
      </c>
      <c r="AQ29" s="1053">
        <f>'PL 05 chi tiết DA ĐT.'!AQ453</f>
        <v>36168</v>
      </c>
      <c r="AR29" s="1053">
        <f>'PL 05 chi tiết DA ĐT.'!AR453</f>
        <v>36168</v>
      </c>
      <c r="AS29" s="1053">
        <f>'PL 05 chi tiết DA ĐT.'!AS453</f>
        <v>0</v>
      </c>
      <c r="AT29" s="1053">
        <f>'PL 05 chi tiết DA ĐT.'!AT453</f>
        <v>0</v>
      </c>
      <c r="AU29" s="1053">
        <f>'PL 05 chi tiết DA ĐT.'!AU453</f>
        <v>0</v>
      </c>
      <c r="AV29" s="1053">
        <f>'PL 05 chi tiết DA ĐT.'!AV453</f>
        <v>36168</v>
      </c>
      <c r="AW29" s="1053">
        <f>'PL 05 chi tiết DA ĐT.'!AW453</f>
        <v>36168</v>
      </c>
      <c r="AX29" s="1053">
        <f>'PL 05 chi tiết DA ĐT.'!AX453</f>
        <v>0</v>
      </c>
      <c r="AY29" s="1053">
        <f>'PL 05 chi tiết DA ĐT.'!AY453</f>
        <v>0</v>
      </c>
      <c r="AZ29" s="1053">
        <f>'PL 05 chi tiết DA ĐT.'!AZ453</f>
        <v>0</v>
      </c>
      <c r="BA29" s="1053">
        <v>23252</v>
      </c>
      <c r="BB29" s="1053">
        <f>'PL 05 chi tiết DA ĐT.'!BB453</f>
        <v>0</v>
      </c>
      <c r="BC29" s="1164">
        <f t="shared" ref="BC29" si="32">L29-T29-BA29</f>
        <v>36168</v>
      </c>
      <c r="BD29" s="1231"/>
      <c r="BE29" s="1164">
        <v>21702</v>
      </c>
      <c r="BF29" s="1053">
        <v>19399</v>
      </c>
      <c r="BG29" s="103"/>
      <c r="BH29" s="1054"/>
      <c r="BI29" s="103"/>
      <c r="BJ29" s="103"/>
      <c r="BK29" s="1046"/>
      <c r="BL29" s="1046"/>
      <c r="BM29" s="1046"/>
    </row>
    <row r="30" spans="1:68" s="1055" customFormat="1" ht="24.75" customHeight="1">
      <c r="A30" s="1058" t="s">
        <v>74</v>
      </c>
      <c r="B30" s="1065" t="s">
        <v>78</v>
      </c>
      <c r="C30" s="95"/>
      <c r="D30" s="95"/>
      <c r="E30" s="95"/>
      <c r="F30" s="95"/>
      <c r="G30" s="103"/>
      <c r="H30" s="103"/>
      <c r="I30" s="103"/>
      <c r="J30" s="103"/>
      <c r="K30" s="1060">
        <f t="shared" ref="K30:N30" si="33">SUM(K31)</f>
        <v>9478</v>
      </c>
      <c r="L30" s="1060">
        <f t="shared" si="33"/>
        <v>9478</v>
      </c>
      <c r="M30" s="1060">
        <f t="shared" si="33"/>
        <v>821</v>
      </c>
      <c r="N30" s="1060">
        <f t="shared" si="33"/>
        <v>821</v>
      </c>
      <c r="O30" s="1060">
        <f>SUM(O31)</f>
        <v>0</v>
      </c>
      <c r="P30" s="1060">
        <f>SUM(P31)</f>
        <v>0</v>
      </c>
      <c r="Q30" s="1060">
        <f t="shared" ref="Q30:BF30" si="34">SUM(Q31)</f>
        <v>0</v>
      </c>
      <c r="R30" s="1060">
        <f t="shared" si="34"/>
        <v>0</v>
      </c>
      <c r="S30" s="1060">
        <f t="shared" si="34"/>
        <v>2886</v>
      </c>
      <c r="T30" s="1060">
        <f t="shared" si="34"/>
        <v>2886</v>
      </c>
      <c r="U30" s="1060">
        <f t="shared" si="34"/>
        <v>0</v>
      </c>
      <c r="V30" s="1060">
        <f t="shared" si="34"/>
        <v>0</v>
      </c>
      <c r="W30" s="1060">
        <f t="shared" si="34"/>
        <v>0</v>
      </c>
      <c r="X30" s="1060">
        <f t="shared" si="34"/>
        <v>0</v>
      </c>
      <c r="Y30" s="1060">
        <f t="shared" si="34"/>
        <v>0</v>
      </c>
      <c r="Z30" s="1060">
        <f t="shared" si="34"/>
        <v>0</v>
      </c>
      <c r="AA30" s="1060">
        <f t="shared" si="34"/>
        <v>2439</v>
      </c>
      <c r="AB30" s="1060">
        <f t="shared" si="34"/>
        <v>2439</v>
      </c>
      <c r="AC30" s="1060">
        <f t="shared" si="34"/>
        <v>0</v>
      </c>
      <c r="AD30" s="1060">
        <f t="shared" si="34"/>
        <v>0</v>
      </c>
      <c r="AE30" s="1060">
        <f t="shared" si="34"/>
        <v>0</v>
      </c>
      <c r="AF30" s="1060">
        <f t="shared" si="34"/>
        <v>0</v>
      </c>
      <c r="AG30" s="1060">
        <f t="shared" si="34"/>
        <v>0</v>
      </c>
      <c r="AH30" s="1060">
        <f t="shared" si="34"/>
        <v>0</v>
      </c>
      <c r="AI30" s="1060">
        <f t="shared" si="34"/>
        <v>2439</v>
      </c>
      <c r="AJ30" s="1060">
        <f t="shared" si="34"/>
        <v>2886</v>
      </c>
      <c r="AK30" s="1060">
        <f t="shared" si="34"/>
        <v>0</v>
      </c>
      <c r="AL30" s="1060">
        <f t="shared" si="34"/>
        <v>0</v>
      </c>
      <c r="AM30" s="1060">
        <f t="shared" si="34"/>
        <v>3707</v>
      </c>
      <c r="AN30" s="1060">
        <f t="shared" si="34"/>
        <v>3707</v>
      </c>
      <c r="AO30" s="1060">
        <f t="shared" si="34"/>
        <v>0</v>
      </c>
      <c r="AP30" s="1060">
        <f t="shared" si="34"/>
        <v>0</v>
      </c>
      <c r="AQ30" s="1060">
        <f t="shared" si="34"/>
        <v>5771</v>
      </c>
      <c r="AR30" s="1060">
        <f t="shared" si="34"/>
        <v>5771</v>
      </c>
      <c r="AS30" s="1060">
        <f t="shared" si="34"/>
        <v>0</v>
      </c>
      <c r="AT30" s="1060">
        <f t="shared" si="34"/>
        <v>0</v>
      </c>
      <c r="AU30" s="1060">
        <f t="shared" si="34"/>
        <v>0</v>
      </c>
      <c r="AV30" s="1060">
        <f t="shared" si="34"/>
        <v>0</v>
      </c>
      <c r="AW30" s="1060">
        <f t="shared" si="34"/>
        <v>0</v>
      </c>
      <c r="AX30" s="1060">
        <f t="shared" si="34"/>
        <v>0</v>
      </c>
      <c r="AY30" s="1060">
        <f t="shared" si="34"/>
        <v>0</v>
      </c>
      <c r="AZ30" s="1060">
        <f t="shared" si="34"/>
        <v>0</v>
      </c>
      <c r="BA30" s="1060">
        <f t="shared" si="34"/>
        <v>821</v>
      </c>
      <c r="BB30" s="1060">
        <f t="shared" si="34"/>
        <v>0</v>
      </c>
      <c r="BC30" s="1165">
        <f t="shared" si="34"/>
        <v>5771</v>
      </c>
      <c r="BD30" s="1232">
        <f t="shared" si="34"/>
        <v>0</v>
      </c>
      <c r="BE30" s="1165">
        <f t="shared" si="34"/>
        <v>3468</v>
      </c>
      <c r="BF30" s="1060">
        <f t="shared" si="34"/>
        <v>5771</v>
      </c>
      <c r="BG30" s="103"/>
      <c r="BH30" s="1054"/>
      <c r="BI30" s="103"/>
      <c r="BJ30" s="103"/>
      <c r="BK30" s="1046"/>
      <c r="BL30" s="1046"/>
      <c r="BM30" s="1046"/>
    </row>
    <row r="31" spans="1:68" s="1055" customFormat="1" ht="20.25" customHeight="1">
      <c r="A31" s="1048" t="s">
        <v>48</v>
      </c>
      <c r="B31" s="1049" t="s">
        <v>65</v>
      </c>
      <c r="C31" s="95"/>
      <c r="D31" s="95"/>
      <c r="E31" s="95"/>
      <c r="F31" s="95"/>
      <c r="G31" s="103"/>
      <c r="H31" s="103"/>
      <c r="I31" s="103"/>
      <c r="J31" s="103"/>
      <c r="K31" s="1053">
        <v>9478</v>
      </c>
      <c r="L31" s="1053">
        <v>9478</v>
      </c>
      <c r="M31" s="1053">
        <f>'PL 05 chi tiết DA ĐT.'!M456</f>
        <v>821</v>
      </c>
      <c r="N31" s="1053">
        <f>'PL 05 chi tiết DA ĐT.'!N456</f>
        <v>821</v>
      </c>
      <c r="O31" s="1051"/>
      <c r="P31" s="1051"/>
      <c r="Q31" s="1053"/>
      <c r="R31" s="1053"/>
      <c r="S31" s="1052">
        <v>2886</v>
      </c>
      <c r="T31" s="1052">
        <v>2886</v>
      </c>
      <c r="U31" s="1053">
        <f>'PL 05 chi tiết DA ĐT.'!U456</f>
        <v>0</v>
      </c>
      <c r="V31" s="1053">
        <f>'PL 05 chi tiết DA ĐT.'!V456</f>
        <v>0</v>
      </c>
      <c r="W31" s="1053">
        <f>'PL 05 chi tiết DA ĐT.'!W456</f>
        <v>0</v>
      </c>
      <c r="X31" s="1053">
        <f>'PL 05 chi tiết DA ĐT.'!X456</f>
        <v>0</v>
      </c>
      <c r="Y31" s="1053">
        <f>'PL 05 chi tiết DA ĐT.'!Y456</f>
        <v>0</v>
      </c>
      <c r="Z31" s="1053">
        <f>'PL 05 chi tiết DA ĐT.'!Z456</f>
        <v>0</v>
      </c>
      <c r="AA31" s="1053">
        <f>'PL 05 chi tiết DA ĐT.'!AA456</f>
        <v>2439</v>
      </c>
      <c r="AB31" s="1053">
        <f>'PL 05 chi tiết DA ĐT.'!AB456</f>
        <v>2439</v>
      </c>
      <c r="AC31" s="1053">
        <f>'PL 05 chi tiết DA ĐT.'!AC456</f>
        <v>0</v>
      </c>
      <c r="AD31" s="1053">
        <f>'PL 05 chi tiết DA ĐT.'!AD456</f>
        <v>0</v>
      </c>
      <c r="AE31" s="1053">
        <f>'PL 05 chi tiết DA ĐT.'!AE456</f>
        <v>0</v>
      </c>
      <c r="AF31" s="1053">
        <f>'PL 05 chi tiết DA ĐT.'!AF456</f>
        <v>0</v>
      </c>
      <c r="AG31" s="1053">
        <f>'PL 05 chi tiết DA ĐT.'!AG456</f>
        <v>0</v>
      </c>
      <c r="AH31" s="1053">
        <f>'PL 05 chi tiết DA ĐT.'!AH456</f>
        <v>0</v>
      </c>
      <c r="AI31" s="1053">
        <f>'PL 05 chi tiết DA ĐT.'!AI456</f>
        <v>2439</v>
      </c>
      <c r="AJ31" s="1053">
        <f>'PL 05 chi tiết DA ĐT.'!AJ456</f>
        <v>2886</v>
      </c>
      <c r="AK31" s="1053">
        <f>'PL 05 chi tiết DA ĐT.'!AK456</f>
        <v>0</v>
      </c>
      <c r="AL31" s="1053">
        <f>'PL 05 chi tiết DA ĐT.'!AL456</f>
        <v>0</v>
      </c>
      <c r="AM31" s="1053">
        <f>'PL 05 chi tiết DA ĐT.'!AM456</f>
        <v>3707</v>
      </c>
      <c r="AN31" s="1053">
        <f>'PL 05 chi tiết DA ĐT.'!AN456</f>
        <v>3707</v>
      </c>
      <c r="AO31" s="1053">
        <f>'PL 05 chi tiết DA ĐT.'!AO456</f>
        <v>0</v>
      </c>
      <c r="AP31" s="1053">
        <f>'PL 05 chi tiết DA ĐT.'!AP456</f>
        <v>0</v>
      </c>
      <c r="AQ31" s="1053">
        <f>'PL 05 chi tiết DA ĐT.'!AQ456</f>
        <v>5771</v>
      </c>
      <c r="AR31" s="1053">
        <f>'PL 05 chi tiết DA ĐT.'!AR456</f>
        <v>5771</v>
      </c>
      <c r="AS31" s="1053">
        <f>'PL 05 chi tiết DA ĐT.'!AS456</f>
        <v>0</v>
      </c>
      <c r="AT31" s="1053">
        <f>'PL 05 chi tiết DA ĐT.'!AT456</f>
        <v>0</v>
      </c>
      <c r="AU31" s="1053">
        <f>'PL 05 chi tiết DA ĐT.'!AU456</f>
        <v>0</v>
      </c>
      <c r="AV31" s="1053">
        <f>'PL 05 chi tiết DA ĐT.'!AV456</f>
        <v>0</v>
      </c>
      <c r="AW31" s="1053">
        <f>'PL 05 chi tiết DA ĐT.'!AW456</f>
        <v>0</v>
      </c>
      <c r="AX31" s="1053">
        <f>'PL 05 chi tiết DA ĐT.'!AX456</f>
        <v>0</v>
      </c>
      <c r="AY31" s="1053">
        <f>'PL 05 chi tiết DA ĐT.'!AY456</f>
        <v>0</v>
      </c>
      <c r="AZ31" s="1053">
        <f>'PL 05 chi tiết DA ĐT.'!AZ456</f>
        <v>0</v>
      </c>
      <c r="BA31" s="1053">
        <v>821</v>
      </c>
      <c r="BB31" s="1053">
        <f>'PL 05 chi tiết DA ĐT.'!BB456</f>
        <v>0</v>
      </c>
      <c r="BC31" s="1164">
        <f t="shared" ref="BC31" si="35">L31-T31-BA31</f>
        <v>5771</v>
      </c>
      <c r="BD31" s="1231">
        <f>'PL 05 chi tiết DA ĐT.'!BD456</f>
        <v>0</v>
      </c>
      <c r="BE31" s="1164">
        <v>3468</v>
      </c>
      <c r="BF31" s="1053">
        <v>5771</v>
      </c>
      <c r="BG31" s="103"/>
      <c r="BH31" s="1054"/>
      <c r="BI31" s="103"/>
      <c r="BJ31" s="103"/>
      <c r="BK31" s="1046"/>
      <c r="BL31" s="1046"/>
      <c r="BM31" s="1046"/>
    </row>
    <row r="32" spans="1:68" s="1055" customFormat="1" ht="42.75">
      <c r="A32" s="1042" t="s">
        <v>66</v>
      </c>
      <c r="B32" s="1066" t="s">
        <v>67</v>
      </c>
      <c r="C32" s="95"/>
      <c r="D32" s="95"/>
      <c r="E32" s="95"/>
      <c r="F32" s="95"/>
      <c r="G32" s="103"/>
      <c r="H32" s="103"/>
      <c r="I32" s="103"/>
      <c r="J32" s="103"/>
      <c r="K32" s="1044">
        <f t="shared" ref="K32:N32" si="36">+K33+K45+K54+K62+K74+K86+K95+K97+K102</f>
        <v>2189649.5</v>
      </c>
      <c r="L32" s="1044">
        <f t="shared" si="36"/>
        <v>2189649.5</v>
      </c>
      <c r="M32" s="1044">
        <f t="shared" si="36"/>
        <v>402556.62059999997</v>
      </c>
      <c r="N32" s="1044">
        <f t="shared" si="36"/>
        <v>217233.52439999999</v>
      </c>
      <c r="O32" s="1044">
        <f>+O33+O45+O54+O62+O74+O86+O95+O97+O102</f>
        <v>34340.655300000006</v>
      </c>
      <c r="P32" s="1044">
        <f>+P33+P45+P54+P62+P74+P86+P95+P97+P102</f>
        <v>34340.655300000006</v>
      </c>
      <c r="Q32" s="1044">
        <f t="shared" ref="Q32:BD32" si="37">+Q33+Q45+Q54+Q62+Q74+Q86+Q95+Q97+Q102</f>
        <v>0</v>
      </c>
      <c r="R32" s="1044">
        <f t="shared" si="37"/>
        <v>0</v>
      </c>
      <c r="S32" s="1044">
        <f t="shared" si="37"/>
        <v>546808</v>
      </c>
      <c r="T32" s="1044">
        <f t="shared" si="37"/>
        <v>546808</v>
      </c>
      <c r="U32" s="1044">
        <f t="shared" si="37"/>
        <v>6725</v>
      </c>
      <c r="V32" s="1044">
        <f t="shared" si="37"/>
        <v>115</v>
      </c>
      <c r="W32" s="1044">
        <f t="shared" si="37"/>
        <v>17964.225200000001</v>
      </c>
      <c r="X32" s="1044">
        <f t="shared" si="37"/>
        <v>17964.225200000001</v>
      </c>
      <c r="Y32" s="1044">
        <f t="shared" si="37"/>
        <v>0</v>
      </c>
      <c r="Z32" s="1044">
        <f t="shared" si="37"/>
        <v>0</v>
      </c>
      <c r="AA32" s="1044">
        <f t="shared" si="37"/>
        <v>298359.13378500001</v>
      </c>
      <c r="AB32" s="1044">
        <f t="shared" si="37"/>
        <v>294958.77678500005</v>
      </c>
      <c r="AC32" s="1044">
        <f t="shared" si="37"/>
        <v>3350.357</v>
      </c>
      <c r="AD32" s="1044">
        <f t="shared" si="37"/>
        <v>50</v>
      </c>
      <c r="AE32" s="1044">
        <f t="shared" si="37"/>
        <v>28187.502800000002</v>
      </c>
      <c r="AF32" s="1044">
        <f t="shared" si="37"/>
        <v>28187.502800000002</v>
      </c>
      <c r="AG32" s="1044">
        <f t="shared" si="37"/>
        <v>0</v>
      </c>
      <c r="AH32" s="1044">
        <f t="shared" si="37"/>
        <v>0</v>
      </c>
      <c r="AI32" s="1044">
        <f t="shared" si="37"/>
        <v>552009</v>
      </c>
      <c r="AJ32" s="1044">
        <f t="shared" si="37"/>
        <v>545169</v>
      </c>
      <c r="AK32" s="1044">
        <f t="shared" si="37"/>
        <v>6725</v>
      </c>
      <c r="AL32" s="1044">
        <f t="shared" si="37"/>
        <v>115</v>
      </c>
      <c r="AM32" s="1044">
        <f t="shared" si="37"/>
        <v>963997.89309999999</v>
      </c>
      <c r="AN32" s="1044">
        <f t="shared" si="37"/>
        <v>952390.99910000002</v>
      </c>
      <c r="AO32" s="1044">
        <f t="shared" si="37"/>
        <v>11463</v>
      </c>
      <c r="AP32" s="1044">
        <f t="shared" si="37"/>
        <v>143.89400000000001</v>
      </c>
      <c r="AQ32" s="1044">
        <f t="shared" si="37"/>
        <v>1135871.8108999999</v>
      </c>
      <c r="AR32" s="1044">
        <f t="shared" si="37"/>
        <v>1096015.8108999999</v>
      </c>
      <c r="AS32" s="1044">
        <f t="shared" si="37"/>
        <v>25801</v>
      </c>
      <c r="AT32" s="1044">
        <f t="shared" si="37"/>
        <v>14055</v>
      </c>
      <c r="AU32" s="1044">
        <f t="shared" si="37"/>
        <v>0</v>
      </c>
      <c r="AV32" s="1044">
        <f t="shared" si="37"/>
        <v>966354.79989999998</v>
      </c>
      <c r="AW32" s="1044">
        <f t="shared" si="37"/>
        <v>925059.79989999998</v>
      </c>
      <c r="AX32" s="1044">
        <f t="shared" si="37"/>
        <v>25801</v>
      </c>
      <c r="AY32" s="1044">
        <f t="shared" si="37"/>
        <v>15494</v>
      </c>
      <c r="AZ32" s="1044">
        <f t="shared" si="37"/>
        <v>0</v>
      </c>
      <c r="BA32" s="1044">
        <f t="shared" si="37"/>
        <v>411636</v>
      </c>
      <c r="BB32" s="1044">
        <f t="shared" si="37"/>
        <v>0</v>
      </c>
      <c r="BC32" s="1163">
        <f t="shared" si="37"/>
        <v>1231205.5</v>
      </c>
      <c r="BD32" s="1230">
        <f t="shared" si="37"/>
        <v>355410.9999</v>
      </c>
      <c r="BE32" s="1163">
        <f t="shared" ref="BE32" si="38">+BE33+BE45+BE54+BE62+BE74+BE86+BE95+BE97+BE102</f>
        <v>612802</v>
      </c>
      <c r="BF32" s="1044">
        <f t="shared" ref="BF32" si="39">+BF33+BF45+BF54+BF62+BF74+BF86+BF95+BF97+BF102</f>
        <v>591628</v>
      </c>
      <c r="BG32" s="103"/>
      <c r="BH32" s="1054"/>
      <c r="BI32" s="103"/>
      <c r="BJ32" s="103"/>
      <c r="BK32" s="1046"/>
      <c r="BL32" s="1046"/>
      <c r="BM32" s="1046"/>
    </row>
    <row r="33" spans="1:65" s="1047" customFormat="1" ht="33.75" customHeight="1">
      <c r="A33" s="1067" t="s">
        <v>41</v>
      </c>
      <c r="B33" s="1068" t="s">
        <v>79</v>
      </c>
      <c r="C33" s="112"/>
      <c r="D33" s="112"/>
      <c r="E33" s="112"/>
      <c r="F33" s="112"/>
      <c r="G33" s="102"/>
      <c r="H33" s="102"/>
      <c r="I33" s="102"/>
      <c r="J33" s="102"/>
      <c r="K33" s="1044">
        <f t="shared" ref="K33:N33" si="40">+K34+K36</f>
        <v>175115.5</v>
      </c>
      <c r="L33" s="1044">
        <f t="shared" si="40"/>
        <v>175115.5</v>
      </c>
      <c r="M33" s="1044">
        <f t="shared" si="40"/>
        <v>66737.026099999988</v>
      </c>
      <c r="N33" s="1044">
        <f t="shared" si="40"/>
        <v>29832.949400000001</v>
      </c>
      <c r="O33" s="1044">
        <f t="shared" ref="O33:P33" si="41">+O34+O36</f>
        <v>6108.6954000000005</v>
      </c>
      <c r="P33" s="1044">
        <f t="shared" si="41"/>
        <v>6108.6954000000005</v>
      </c>
      <c r="Q33" s="1044">
        <f t="shared" ref="Q33:BD33" si="42">+Q34+Q36</f>
        <v>0</v>
      </c>
      <c r="R33" s="1044">
        <f t="shared" si="42"/>
        <v>0</v>
      </c>
      <c r="S33" s="1044">
        <f t="shared" si="42"/>
        <v>57125</v>
      </c>
      <c r="T33" s="1044">
        <f t="shared" si="42"/>
        <v>57125</v>
      </c>
      <c r="U33" s="1044">
        <f t="shared" si="42"/>
        <v>0</v>
      </c>
      <c r="V33" s="1044">
        <f t="shared" si="42"/>
        <v>0</v>
      </c>
      <c r="W33" s="1044">
        <f t="shared" si="42"/>
        <v>4606.1470000000008</v>
      </c>
      <c r="X33" s="1044">
        <f t="shared" si="42"/>
        <v>4606.1470000000008</v>
      </c>
      <c r="Y33" s="1044">
        <f t="shared" si="42"/>
        <v>0</v>
      </c>
      <c r="Z33" s="1044">
        <f t="shared" si="42"/>
        <v>0</v>
      </c>
      <c r="AA33" s="1044">
        <f t="shared" si="42"/>
        <v>29076.777000000002</v>
      </c>
      <c r="AB33" s="1044">
        <f t="shared" si="42"/>
        <v>29076.777000000002</v>
      </c>
      <c r="AC33" s="1044">
        <f t="shared" si="42"/>
        <v>0</v>
      </c>
      <c r="AD33" s="1044">
        <f t="shared" si="42"/>
        <v>0</v>
      </c>
      <c r="AE33" s="1044">
        <f t="shared" si="42"/>
        <v>6108.6954000000005</v>
      </c>
      <c r="AF33" s="1044">
        <f t="shared" si="42"/>
        <v>6108.6954000000005</v>
      </c>
      <c r="AG33" s="1044">
        <f t="shared" si="42"/>
        <v>0</v>
      </c>
      <c r="AH33" s="1044">
        <f t="shared" si="42"/>
        <v>0</v>
      </c>
      <c r="AI33" s="1044">
        <f t="shared" si="42"/>
        <v>57113</v>
      </c>
      <c r="AJ33" s="1044">
        <f t="shared" si="42"/>
        <v>57113</v>
      </c>
      <c r="AK33" s="1044">
        <f t="shared" si="42"/>
        <v>0</v>
      </c>
      <c r="AL33" s="1044">
        <f t="shared" si="42"/>
        <v>0</v>
      </c>
      <c r="AM33" s="1044">
        <f t="shared" si="42"/>
        <v>107731</v>
      </c>
      <c r="AN33" s="1044">
        <f t="shared" si="42"/>
        <v>107731</v>
      </c>
      <c r="AO33" s="1044">
        <f t="shared" si="42"/>
        <v>0</v>
      </c>
      <c r="AP33" s="1044">
        <f t="shared" si="42"/>
        <v>0</v>
      </c>
      <c r="AQ33" s="1044">
        <f t="shared" si="42"/>
        <v>57377</v>
      </c>
      <c r="AR33" s="1044">
        <f t="shared" si="42"/>
        <v>56777</v>
      </c>
      <c r="AS33" s="1044">
        <f t="shared" si="42"/>
        <v>600</v>
      </c>
      <c r="AT33" s="1044">
        <f t="shared" si="42"/>
        <v>0</v>
      </c>
      <c r="AU33" s="1044">
        <f t="shared" si="42"/>
        <v>0</v>
      </c>
      <c r="AV33" s="1044">
        <f t="shared" si="42"/>
        <v>49336.35</v>
      </c>
      <c r="AW33" s="1044">
        <f t="shared" si="42"/>
        <v>48736.35</v>
      </c>
      <c r="AX33" s="1044">
        <f t="shared" si="42"/>
        <v>600</v>
      </c>
      <c r="AY33" s="1044">
        <f t="shared" si="42"/>
        <v>0</v>
      </c>
      <c r="AZ33" s="1044">
        <f t="shared" si="42"/>
        <v>0</v>
      </c>
      <c r="BA33" s="1044">
        <f t="shared" si="42"/>
        <v>50618</v>
      </c>
      <c r="BB33" s="1044">
        <f t="shared" si="42"/>
        <v>0</v>
      </c>
      <c r="BC33" s="1163">
        <f t="shared" si="42"/>
        <v>67372.5</v>
      </c>
      <c r="BD33" s="1230">
        <f t="shared" si="42"/>
        <v>16531</v>
      </c>
      <c r="BE33" s="1163">
        <f t="shared" ref="BE33" si="43">+BE34+BE36</f>
        <v>24755</v>
      </c>
      <c r="BF33" s="1044">
        <f t="shared" ref="BF33" si="44">+BF34+BF36</f>
        <v>14903</v>
      </c>
      <c r="BG33" s="102"/>
      <c r="BH33" s="1045"/>
      <c r="BI33" s="102"/>
      <c r="BJ33" s="102"/>
      <c r="BK33" s="1046"/>
      <c r="BL33" s="146"/>
      <c r="BM33" s="1046"/>
    </row>
    <row r="34" spans="1:65" s="1055" customFormat="1" ht="24" customHeight="1">
      <c r="A34" s="1067" t="s">
        <v>73</v>
      </c>
      <c r="B34" s="1068" t="s">
        <v>42</v>
      </c>
      <c r="C34" s="95"/>
      <c r="D34" s="95"/>
      <c r="E34" s="95"/>
      <c r="F34" s="95"/>
      <c r="G34" s="103"/>
      <c r="H34" s="103"/>
      <c r="I34" s="103"/>
      <c r="J34" s="103"/>
      <c r="K34" s="1044">
        <f t="shared" ref="K34:N34" si="45">SUM(K35:K35)</f>
        <v>69740</v>
      </c>
      <c r="L34" s="1044">
        <f t="shared" si="45"/>
        <v>69740</v>
      </c>
      <c r="M34" s="1044">
        <f t="shared" si="45"/>
        <v>34273.570699999997</v>
      </c>
      <c r="N34" s="1044">
        <f t="shared" si="45"/>
        <v>15488.255000000001</v>
      </c>
      <c r="O34" s="1044">
        <f>SUM(O35:O35)</f>
        <v>0</v>
      </c>
      <c r="P34" s="1044">
        <f>SUM(P35:P35)</f>
        <v>0</v>
      </c>
      <c r="Q34" s="1044">
        <f t="shared" ref="Q34:BF34" si="46">SUM(Q35:Q35)</f>
        <v>0</v>
      </c>
      <c r="R34" s="1044">
        <f t="shared" si="46"/>
        <v>0</v>
      </c>
      <c r="S34" s="1044">
        <f t="shared" si="46"/>
        <v>22736</v>
      </c>
      <c r="T34" s="1044">
        <f t="shared" si="46"/>
        <v>22736</v>
      </c>
      <c r="U34" s="1044">
        <f t="shared" si="46"/>
        <v>0</v>
      </c>
      <c r="V34" s="1044">
        <f t="shared" si="46"/>
        <v>0</v>
      </c>
      <c r="W34" s="1044">
        <f t="shared" si="46"/>
        <v>0</v>
      </c>
      <c r="X34" s="1044">
        <f t="shared" si="46"/>
        <v>0</v>
      </c>
      <c r="Y34" s="1044">
        <f t="shared" si="46"/>
        <v>0</v>
      </c>
      <c r="Z34" s="1044">
        <f t="shared" si="46"/>
        <v>0</v>
      </c>
      <c r="AA34" s="1044">
        <f t="shared" si="46"/>
        <v>17893.068000000003</v>
      </c>
      <c r="AB34" s="1044">
        <f t="shared" si="46"/>
        <v>17893.068000000003</v>
      </c>
      <c r="AC34" s="1044">
        <f t="shared" si="46"/>
        <v>0</v>
      </c>
      <c r="AD34" s="1044">
        <f t="shared" si="46"/>
        <v>0</v>
      </c>
      <c r="AE34" s="1044">
        <f t="shared" si="46"/>
        <v>0</v>
      </c>
      <c r="AF34" s="1044">
        <f t="shared" si="46"/>
        <v>0</v>
      </c>
      <c r="AG34" s="1044">
        <f t="shared" si="46"/>
        <v>0</v>
      </c>
      <c r="AH34" s="1044">
        <f t="shared" si="46"/>
        <v>0</v>
      </c>
      <c r="AI34" s="1044">
        <f t="shared" si="46"/>
        <v>22736</v>
      </c>
      <c r="AJ34" s="1044">
        <f t="shared" si="46"/>
        <v>22736</v>
      </c>
      <c r="AK34" s="1044">
        <f t="shared" si="46"/>
        <v>0</v>
      </c>
      <c r="AL34" s="1044">
        <f t="shared" si="46"/>
        <v>0</v>
      </c>
      <c r="AM34" s="1044">
        <f t="shared" si="46"/>
        <v>42982</v>
      </c>
      <c r="AN34" s="1044">
        <f t="shared" si="46"/>
        <v>42982</v>
      </c>
      <c r="AO34" s="1044">
        <f t="shared" si="46"/>
        <v>0</v>
      </c>
      <c r="AP34" s="1044">
        <f t="shared" si="46"/>
        <v>0</v>
      </c>
      <c r="AQ34" s="1044">
        <f t="shared" si="46"/>
        <v>26758</v>
      </c>
      <c r="AR34" s="1044">
        <f t="shared" si="46"/>
        <v>26758</v>
      </c>
      <c r="AS34" s="1044">
        <f t="shared" si="46"/>
        <v>0</v>
      </c>
      <c r="AT34" s="1044">
        <f t="shared" si="46"/>
        <v>0</v>
      </c>
      <c r="AU34" s="1044">
        <f t="shared" si="46"/>
        <v>0</v>
      </c>
      <c r="AV34" s="1044">
        <f t="shared" si="46"/>
        <v>25956</v>
      </c>
      <c r="AW34" s="1044">
        <f t="shared" si="46"/>
        <v>25956</v>
      </c>
      <c r="AX34" s="1044">
        <f t="shared" si="46"/>
        <v>0</v>
      </c>
      <c r="AY34" s="1044">
        <f t="shared" si="46"/>
        <v>0</v>
      </c>
      <c r="AZ34" s="1044">
        <f t="shared" si="46"/>
        <v>0</v>
      </c>
      <c r="BA34" s="1044">
        <f t="shared" si="46"/>
        <v>20246</v>
      </c>
      <c r="BB34" s="1044">
        <f t="shared" si="46"/>
        <v>0</v>
      </c>
      <c r="BC34" s="1163">
        <f t="shared" si="46"/>
        <v>26758</v>
      </c>
      <c r="BD34" s="1230">
        <f t="shared" si="46"/>
        <v>9896</v>
      </c>
      <c r="BE34" s="1163">
        <f t="shared" si="46"/>
        <v>9852</v>
      </c>
      <c r="BF34" s="1044">
        <f t="shared" si="46"/>
        <v>0</v>
      </c>
      <c r="BG34" s="103"/>
      <c r="BH34" s="1054"/>
      <c r="BI34" s="103"/>
      <c r="BJ34" s="103"/>
      <c r="BK34" s="1046"/>
      <c r="BL34" s="1046"/>
      <c r="BM34" s="1046"/>
    </row>
    <row r="35" spans="1:65" s="1055" customFormat="1" ht="30">
      <c r="A35" s="1069" t="s">
        <v>46</v>
      </c>
      <c r="B35" s="1070" t="s">
        <v>68</v>
      </c>
      <c r="C35" s="95"/>
      <c r="D35" s="95"/>
      <c r="E35" s="95"/>
      <c r="F35" s="95"/>
      <c r="G35" s="103"/>
      <c r="H35" s="103"/>
      <c r="I35" s="103"/>
      <c r="J35" s="103"/>
      <c r="K35" s="1053">
        <v>69740</v>
      </c>
      <c r="L35" s="1053">
        <v>69740</v>
      </c>
      <c r="M35" s="1053">
        <f>'PL 05 chi tiết DA ĐT.'!M461</f>
        <v>34273.570699999997</v>
      </c>
      <c r="N35" s="1053">
        <f>'PL 05 chi tiết DA ĐT.'!N461</f>
        <v>15488.255000000001</v>
      </c>
      <c r="O35" s="1064"/>
      <c r="P35" s="1064"/>
      <c r="Q35" s="1053"/>
      <c r="R35" s="1053"/>
      <c r="S35" s="1052">
        <f>9056+13680</f>
        <v>22736</v>
      </c>
      <c r="T35" s="1052">
        <f>9056+13680</f>
        <v>22736</v>
      </c>
      <c r="U35" s="1053">
        <f>'PL 05 chi tiết DA ĐT.'!U461</f>
        <v>0</v>
      </c>
      <c r="V35" s="1053">
        <f>'PL 05 chi tiết DA ĐT.'!V461</f>
        <v>0</v>
      </c>
      <c r="W35" s="1053">
        <f>'PL 05 chi tiết DA ĐT.'!W461</f>
        <v>0</v>
      </c>
      <c r="X35" s="1053">
        <f>'PL 05 chi tiết DA ĐT.'!X461</f>
        <v>0</v>
      </c>
      <c r="Y35" s="1053">
        <f>'PL 05 chi tiết DA ĐT.'!Y461</f>
        <v>0</v>
      </c>
      <c r="Z35" s="1053">
        <f>'PL 05 chi tiết DA ĐT.'!Z461</f>
        <v>0</v>
      </c>
      <c r="AA35" s="1053">
        <f>'PL 05 chi tiết DA ĐT.'!AA461</f>
        <v>17893.068000000003</v>
      </c>
      <c r="AB35" s="1053">
        <f>'PL 05 chi tiết DA ĐT.'!AB461</f>
        <v>17893.068000000003</v>
      </c>
      <c r="AC35" s="1053">
        <f>'PL 05 chi tiết DA ĐT.'!AC461</f>
        <v>0</v>
      </c>
      <c r="AD35" s="1053">
        <f>'PL 05 chi tiết DA ĐT.'!AD461</f>
        <v>0</v>
      </c>
      <c r="AE35" s="1053">
        <f>'PL 05 chi tiết DA ĐT.'!AE461</f>
        <v>0</v>
      </c>
      <c r="AF35" s="1053">
        <f>'PL 05 chi tiết DA ĐT.'!AF461</f>
        <v>0</v>
      </c>
      <c r="AG35" s="1053">
        <f>'PL 05 chi tiết DA ĐT.'!AG461</f>
        <v>0</v>
      </c>
      <c r="AH35" s="1053">
        <f>'PL 05 chi tiết DA ĐT.'!AH461</f>
        <v>0</v>
      </c>
      <c r="AI35" s="1053">
        <f>'PL 05 chi tiết DA ĐT.'!AI461</f>
        <v>22736</v>
      </c>
      <c r="AJ35" s="1053">
        <f>'PL 05 chi tiết DA ĐT.'!AJ461</f>
        <v>22736</v>
      </c>
      <c r="AK35" s="1053">
        <f>'PL 05 chi tiết DA ĐT.'!AK461</f>
        <v>0</v>
      </c>
      <c r="AL35" s="1053">
        <f>'PL 05 chi tiết DA ĐT.'!AL461</f>
        <v>0</v>
      </c>
      <c r="AM35" s="1053">
        <f>'PL 05 chi tiết DA ĐT.'!AM461</f>
        <v>42982</v>
      </c>
      <c r="AN35" s="1053">
        <f>'PL 05 chi tiết DA ĐT.'!AN461</f>
        <v>42982</v>
      </c>
      <c r="AO35" s="1053">
        <f>'PL 05 chi tiết DA ĐT.'!AO461</f>
        <v>0</v>
      </c>
      <c r="AP35" s="1053">
        <f>'PL 05 chi tiết DA ĐT.'!AP461</f>
        <v>0</v>
      </c>
      <c r="AQ35" s="1053">
        <f>'PL 05 chi tiết DA ĐT.'!AQ461</f>
        <v>26758</v>
      </c>
      <c r="AR35" s="1053">
        <f>'PL 05 chi tiết DA ĐT.'!AR461</f>
        <v>26758</v>
      </c>
      <c r="AS35" s="1053">
        <f>'PL 05 chi tiết DA ĐT.'!AS461</f>
        <v>0</v>
      </c>
      <c r="AT35" s="1053">
        <f>'PL 05 chi tiết DA ĐT.'!AT461</f>
        <v>0</v>
      </c>
      <c r="AU35" s="1053">
        <f>'PL 05 chi tiết DA ĐT.'!AU461</f>
        <v>0</v>
      </c>
      <c r="AV35" s="1053">
        <f>'PL 05 chi tiết DA ĐT.'!AV461</f>
        <v>25956</v>
      </c>
      <c r="AW35" s="1053">
        <f>'PL 05 chi tiết DA ĐT.'!AW461</f>
        <v>25956</v>
      </c>
      <c r="AX35" s="1053">
        <f>'PL 05 chi tiết DA ĐT.'!AX461</f>
        <v>0</v>
      </c>
      <c r="AY35" s="1053">
        <f>'PL 05 chi tiết DA ĐT.'!AY461</f>
        <v>0</v>
      </c>
      <c r="AZ35" s="1053">
        <f>'PL 05 chi tiết DA ĐT.'!AZ461</f>
        <v>0</v>
      </c>
      <c r="BA35" s="1053">
        <v>20246</v>
      </c>
      <c r="BB35" s="1053">
        <f>'PL 05 chi tiết DA ĐT.'!BB461</f>
        <v>0</v>
      </c>
      <c r="BC35" s="1164">
        <f t="shared" ref="BC35" si="47">L35-T35-BA35</f>
        <v>26758</v>
      </c>
      <c r="BD35" s="1231">
        <f>'PL 05 chi tiết DA ĐT.'!BD461</f>
        <v>9896</v>
      </c>
      <c r="BE35" s="1164">
        <v>9852</v>
      </c>
      <c r="BF35" s="1229">
        <f>'PL 05 chi tiết DA ĐT.'!BF461</f>
        <v>0</v>
      </c>
      <c r="BG35" s="103"/>
      <c r="BH35" s="1054"/>
      <c r="BI35" s="103"/>
      <c r="BJ35" s="103"/>
      <c r="BK35" s="1046"/>
      <c r="BL35" s="1046"/>
      <c r="BM35" s="1046"/>
    </row>
    <row r="36" spans="1:65" s="1055" customFormat="1" ht="21.75" customHeight="1">
      <c r="A36" s="1067" t="s">
        <v>74</v>
      </c>
      <c r="B36" s="1068" t="s">
        <v>45</v>
      </c>
      <c r="C36" s="95"/>
      <c r="D36" s="95"/>
      <c r="E36" s="95"/>
      <c r="F36" s="95"/>
      <c r="G36" s="103"/>
      <c r="H36" s="103"/>
      <c r="I36" s="103"/>
      <c r="J36" s="103"/>
      <c r="K36" s="1044">
        <f t="shared" ref="K36:N36" si="48">SUM(K37:K44)</f>
        <v>105375.5</v>
      </c>
      <c r="L36" s="1044">
        <f t="shared" si="48"/>
        <v>105375.5</v>
      </c>
      <c r="M36" s="1044">
        <f t="shared" si="48"/>
        <v>32463.455399999999</v>
      </c>
      <c r="N36" s="1044">
        <f t="shared" si="48"/>
        <v>14344.6944</v>
      </c>
      <c r="O36" s="1044">
        <f>SUM(O37:O44)</f>
        <v>6108.6954000000005</v>
      </c>
      <c r="P36" s="1044">
        <f>SUM(P37:P44)</f>
        <v>6108.6954000000005</v>
      </c>
      <c r="Q36" s="1044">
        <f t="shared" ref="Q36:BE36" si="49">SUM(Q37:Q44)</f>
        <v>0</v>
      </c>
      <c r="R36" s="1044">
        <f t="shared" si="49"/>
        <v>0</v>
      </c>
      <c r="S36" s="1044">
        <f t="shared" si="49"/>
        <v>34389</v>
      </c>
      <c r="T36" s="1044">
        <f t="shared" si="49"/>
        <v>34389</v>
      </c>
      <c r="U36" s="1044">
        <f t="shared" si="49"/>
        <v>0</v>
      </c>
      <c r="V36" s="1044">
        <f t="shared" si="49"/>
        <v>0</v>
      </c>
      <c r="W36" s="1044">
        <f t="shared" si="49"/>
        <v>4606.1470000000008</v>
      </c>
      <c r="X36" s="1044">
        <f t="shared" si="49"/>
        <v>4606.1470000000008</v>
      </c>
      <c r="Y36" s="1044">
        <f t="shared" si="49"/>
        <v>0</v>
      </c>
      <c r="Z36" s="1044">
        <f t="shared" si="49"/>
        <v>0</v>
      </c>
      <c r="AA36" s="1044">
        <f t="shared" si="49"/>
        <v>11183.708999999999</v>
      </c>
      <c r="AB36" s="1044">
        <f t="shared" si="49"/>
        <v>11183.708999999999</v>
      </c>
      <c r="AC36" s="1044">
        <f t="shared" si="49"/>
        <v>0</v>
      </c>
      <c r="AD36" s="1044">
        <f t="shared" si="49"/>
        <v>0</v>
      </c>
      <c r="AE36" s="1044">
        <f t="shared" si="49"/>
        <v>6108.6954000000005</v>
      </c>
      <c r="AF36" s="1044">
        <f t="shared" si="49"/>
        <v>6108.6954000000005</v>
      </c>
      <c r="AG36" s="1044">
        <f t="shared" si="49"/>
        <v>0</v>
      </c>
      <c r="AH36" s="1044">
        <f t="shared" si="49"/>
        <v>0</v>
      </c>
      <c r="AI36" s="1044">
        <f t="shared" si="49"/>
        <v>34377</v>
      </c>
      <c r="AJ36" s="1044">
        <f t="shared" si="49"/>
        <v>34377</v>
      </c>
      <c r="AK36" s="1044">
        <f t="shared" si="49"/>
        <v>0</v>
      </c>
      <c r="AL36" s="1044">
        <f t="shared" si="49"/>
        <v>0</v>
      </c>
      <c r="AM36" s="1044">
        <f t="shared" si="49"/>
        <v>64749</v>
      </c>
      <c r="AN36" s="1044">
        <f t="shared" si="49"/>
        <v>64749</v>
      </c>
      <c r="AO36" s="1044">
        <f t="shared" si="49"/>
        <v>0</v>
      </c>
      <c r="AP36" s="1044">
        <f t="shared" si="49"/>
        <v>0</v>
      </c>
      <c r="AQ36" s="1044">
        <f t="shared" si="49"/>
        <v>30619</v>
      </c>
      <c r="AR36" s="1044">
        <f t="shared" si="49"/>
        <v>30019</v>
      </c>
      <c r="AS36" s="1044">
        <f t="shared" si="49"/>
        <v>600</v>
      </c>
      <c r="AT36" s="1044">
        <f t="shared" si="49"/>
        <v>0</v>
      </c>
      <c r="AU36" s="1044">
        <f t="shared" si="49"/>
        <v>0</v>
      </c>
      <c r="AV36" s="1044">
        <f t="shared" si="49"/>
        <v>23380.35</v>
      </c>
      <c r="AW36" s="1044">
        <f t="shared" si="49"/>
        <v>22780.35</v>
      </c>
      <c r="AX36" s="1044">
        <f t="shared" si="49"/>
        <v>600</v>
      </c>
      <c r="AY36" s="1044">
        <f t="shared" si="49"/>
        <v>0</v>
      </c>
      <c r="AZ36" s="1044">
        <f t="shared" si="49"/>
        <v>0</v>
      </c>
      <c r="BA36" s="1044">
        <f t="shared" si="49"/>
        <v>30372</v>
      </c>
      <c r="BB36" s="1044">
        <f t="shared" si="49"/>
        <v>0</v>
      </c>
      <c r="BC36" s="1163">
        <f t="shared" si="49"/>
        <v>40614.5</v>
      </c>
      <c r="BD36" s="1230">
        <f t="shared" si="49"/>
        <v>6635</v>
      </c>
      <c r="BE36" s="1163">
        <f t="shared" si="49"/>
        <v>14903</v>
      </c>
      <c r="BF36" s="1044">
        <f t="shared" ref="BF36" si="50">SUM(BF37:BF44)</f>
        <v>14903</v>
      </c>
      <c r="BG36" s="103"/>
      <c r="BH36" s="1054"/>
      <c r="BI36" s="103"/>
      <c r="BJ36" s="103"/>
      <c r="BK36" s="1046"/>
      <c r="BL36" s="1046"/>
      <c r="BM36" s="1046"/>
    </row>
    <row r="37" spans="1:65" s="1055" customFormat="1" ht="21.75" customHeight="1">
      <c r="A37" s="1069" t="s">
        <v>46</v>
      </c>
      <c r="B37" s="1071" t="s">
        <v>47</v>
      </c>
      <c r="C37" s="95"/>
      <c r="D37" s="95"/>
      <c r="E37" s="95"/>
      <c r="F37" s="95"/>
      <c r="G37" s="103"/>
      <c r="H37" s="103"/>
      <c r="I37" s="103"/>
      <c r="J37" s="103"/>
      <c r="K37" s="1053">
        <v>3215</v>
      </c>
      <c r="L37" s="1053">
        <v>3215</v>
      </c>
      <c r="M37" s="1053">
        <f>'PL 05 chi tiết DA ĐT.'!M485</f>
        <v>1437.2424000000001</v>
      </c>
      <c r="N37" s="1053">
        <f>'PL 05 chi tiết DA ĐT.'!N485</f>
        <v>1069.2424000000001</v>
      </c>
      <c r="O37" s="1051">
        <v>20.242399999999975</v>
      </c>
      <c r="P37" s="1051">
        <v>20.242399999999975</v>
      </c>
      <c r="Q37" s="1053"/>
      <c r="R37" s="1053"/>
      <c r="S37" s="1072">
        <v>1049</v>
      </c>
      <c r="T37" s="1072">
        <v>1049</v>
      </c>
      <c r="U37" s="1053">
        <f>'PL 05 chi tiết DA ĐT.'!U485</f>
        <v>0</v>
      </c>
      <c r="V37" s="1053">
        <f>'PL 05 chi tiết DA ĐT.'!V485</f>
        <v>0</v>
      </c>
      <c r="W37" s="1053">
        <f>'PL 05 chi tiết DA ĐT.'!W485</f>
        <v>20</v>
      </c>
      <c r="X37" s="1053">
        <f>'PL 05 chi tiết DA ĐT.'!X485</f>
        <v>20</v>
      </c>
      <c r="Y37" s="1053">
        <f>'PL 05 chi tiết DA ĐT.'!Y485</f>
        <v>0</v>
      </c>
      <c r="Z37" s="1053">
        <f>'PL 05 chi tiết DA ĐT.'!Z485</f>
        <v>0</v>
      </c>
      <c r="AA37" s="1053">
        <f>'PL 05 chi tiết DA ĐT.'!AA485</f>
        <v>1049</v>
      </c>
      <c r="AB37" s="1053">
        <f>'PL 05 chi tiết DA ĐT.'!AB485</f>
        <v>1049</v>
      </c>
      <c r="AC37" s="1053">
        <f>'PL 05 chi tiết DA ĐT.'!AC485</f>
        <v>0</v>
      </c>
      <c r="AD37" s="1053">
        <f>'PL 05 chi tiết DA ĐT.'!AD485</f>
        <v>0</v>
      </c>
      <c r="AE37" s="1053">
        <f>'PL 05 chi tiết DA ĐT.'!AE485</f>
        <v>20.2424</v>
      </c>
      <c r="AF37" s="1053">
        <f>'PL 05 chi tiết DA ĐT.'!AF485</f>
        <v>20.2424</v>
      </c>
      <c r="AG37" s="1053">
        <f>'PL 05 chi tiết DA ĐT.'!AG485</f>
        <v>0</v>
      </c>
      <c r="AH37" s="1053">
        <f>'PL 05 chi tiết DA ĐT.'!AH485</f>
        <v>0</v>
      </c>
      <c r="AI37" s="1053">
        <f>'PL 05 chi tiết DA ĐT.'!AI485</f>
        <v>1049</v>
      </c>
      <c r="AJ37" s="1053">
        <f>'PL 05 chi tiết DA ĐT.'!AJ485</f>
        <v>1049</v>
      </c>
      <c r="AK37" s="1053">
        <f>'PL 05 chi tiết DA ĐT.'!AK485</f>
        <v>0</v>
      </c>
      <c r="AL37" s="1053">
        <f>'PL 05 chi tiết DA ĐT.'!AL485</f>
        <v>0</v>
      </c>
      <c r="AM37" s="1053">
        <f>'PL 05 chi tiết DA ĐT.'!AM485</f>
        <v>1976</v>
      </c>
      <c r="AN37" s="1053">
        <f>'PL 05 chi tiết DA ĐT.'!AN485</f>
        <v>1976</v>
      </c>
      <c r="AO37" s="1053">
        <f>'PL 05 chi tiết DA ĐT.'!AO485</f>
        <v>0</v>
      </c>
      <c r="AP37" s="1053">
        <f>'PL 05 chi tiết DA ĐT.'!AP485</f>
        <v>0</v>
      </c>
      <c r="AQ37" s="1053">
        <f>'PL 05 chi tiết DA ĐT.'!AQ485</f>
        <v>374</v>
      </c>
      <c r="AR37" s="1053">
        <f>'PL 05 chi tiết DA ĐT.'!AR485</f>
        <v>374</v>
      </c>
      <c r="AS37" s="1053">
        <f>'PL 05 chi tiết DA ĐT.'!AS485</f>
        <v>0</v>
      </c>
      <c r="AT37" s="1053">
        <f>'PL 05 chi tiết DA ĐT.'!AT485</f>
        <v>0</v>
      </c>
      <c r="AU37" s="1053">
        <f>'PL 05 chi tiết DA ĐT.'!AU485</f>
        <v>0</v>
      </c>
      <c r="AV37" s="1053">
        <f>'PL 05 chi tiết DA ĐT.'!AV485</f>
        <v>374</v>
      </c>
      <c r="AW37" s="1053">
        <f>'PL 05 chi tiết DA ĐT.'!AW485</f>
        <v>374</v>
      </c>
      <c r="AX37" s="1053">
        <f>'PL 05 chi tiết DA ĐT.'!AX485</f>
        <v>0</v>
      </c>
      <c r="AY37" s="1053">
        <f>'PL 05 chi tiết DA ĐT.'!AY485</f>
        <v>0</v>
      </c>
      <c r="AZ37" s="1053">
        <f>'PL 05 chi tiết DA ĐT.'!AZ485</f>
        <v>0</v>
      </c>
      <c r="BA37" s="1053">
        <v>927</v>
      </c>
      <c r="BB37" s="1053">
        <f>'PL 05 chi tiết DA ĐT.'!BB485</f>
        <v>0</v>
      </c>
      <c r="BC37" s="1164">
        <f t="shared" ref="BC37:BC44" si="51">L37-T37-BA37</f>
        <v>1239</v>
      </c>
      <c r="BD37" s="1231">
        <f>'PL 05 chi tiết DA ĐT.'!BD485</f>
        <v>374</v>
      </c>
      <c r="BE37" s="1164">
        <v>455</v>
      </c>
      <c r="BF37" s="1053">
        <v>455</v>
      </c>
      <c r="BG37" s="103"/>
      <c r="BH37" s="1054"/>
      <c r="BI37" s="103"/>
      <c r="BJ37" s="103"/>
      <c r="BK37" s="1046"/>
      <c r="BL37" s="146"/>
      <c r="BM37" s="1046"/>
    </row>
    <row r="38" spans="1:65" s="1055" customFormat="1" ht="21.75" customHeight="1">
      <c r="A38" s="1069" t="s">
        <v>48</v>
      </c>
      <c r="B38" s="1071" t="s">
        <v>49</v>
      </c>
      <c r="C38" s="95"/>
      <c r="D38" s="95"/>
      <c r="E38" s="95"/>
      <c r="F38" s="95"/>
      <c r="G38" s="103"/>
      <c r="H38" s="103"/>
      <c r="I38" s="103"/>
      <c r="J38" s="103"/>
      <c r="K38" s="1053">
        <v>15280.5</v>
      </c>
      <c r="L38" s="1053">
        <v>15280.5</v>
      </c>
      <c r="M38" s="1053">
        <f>'PL 05 chi tiết DA ĐT.'!M487</f>
        <v>5189.2820000000002</v>
      </c>
      <c r="N38" s="1053">
        <f>'PL 05 chi tiết DA ĐT.'!N487</f>
        <v>2189</v>
      </c>
      <c r="O38" s="1051">
        <v>428</v>
      </c>
      <c r="P38" s="1051">
        <v>428</v>
      </c>
      <c r="Q38" s="1053"/>
      <c r="R38" s="1053"/>
      <c r="S38" s="1072">
        <v>4987</v>
      </c>
      <c r="T38" s="1072">
        <v>4987</v>
      </c>
      <c r="U38" s="1053">
        <f>'PL 05 chi tiết DA ĐT.'!U487</f>
        <v>0</v>
      </c>
      <c r="V38" s="1053">
        <f>'PL 05 chi tiết DA ĐT.'!V487</f>
        <v>0</v>
      </c>
      <c r="W38" s="1053">
        <f>'PL 05 chi tiết DA ĐT.'!W487</f>
        <v>0</v>
      </c>
      <c r="X38" s="1053">
        <f>'PL 05 chi tiết DA ĐT.'!X487</f>
        <v>0</v>
      </c>
      <c r="Y38" s="1053">
        <f>'PL 05 chi tiết DA ĐT.'!Y487</f>
        <v>0</v>
      </c>
      <c r="Z38" s="1053">
        <f>'PL 05 chi tiết DA ĐT.'!Z487</f>
        <v>0</v>
      </c>
      <c r="AA38" s="1053">
        <f>'PL 05 chi tiết DA ĐT.'!AA487</f>
        <v>1812.57</v>
      </c>
      <c r="AB38" s="1053">
        <f>'PL 05 chi tiết DA ĐT.'!AB487</f>
        <v>1812.57</v>
      </c>
      <c r="AC38" s="1053">
        <f>'PL 05 chi tiết DA ĐT.'!AC487</f>
        <v>0</v>
      </c>
      <c r="AD38" s="1053">
        <f>'PL 05 chi tiết DA ĐT.'!AD487</f>
        <v>0</v>
      </c>
      <c r="AE38" s="1053">
        <f>'PL 05 chi tiết DA ĐT.'!AE487</f>
        <v>428</v>
      </c>
      <c r="AF38" s="1053">
        <f>'PL 05 chi tiết DA ĐT.'!AF487</f>
        <v>428</v>
      </c>
      <c r="AG38" s="1053">
        <f>'PL 05 chi tiết DA ĐT.'!AG487</f>
        <v>0</v>
      </c>
      <c r="AH38" s="1053">
        <f>'PL 05 chi tiết DA ĐT.'!AH487</f>
        <v>0</v>
      </c>
      <c r="AI38" s="1053">
        <f>'PL 05 chi tiết DA ĐT.'!AI487</f>
        <v>4987</v>
      </c>
      <c r="AJ38" s="1053">
        <f>'PL 05 chi tiết DA ĐT.'!AJ487</f>
        <v>4987</v>
      </c>
      <c r="AK38" s="1053">
        <f>'PL 05 chi tiết DA ĐT.'!AK487</f>
        <v>0</v>
      </c>
      <c r="AL38" s="1053">
        <f>'PL 05 chi tiết DA ĐT.'!AL487</f>
        <v>0</v>
      </c>
      <c r="AM38" s="1053">
        <f>'PL 05 chi tiết DA ĐT.'!AM487</f>
        <v>9391</v>
      </c>
      <c r="AN38" s="1053">
        <f>'PL 05 chi tiết DA ĐT.'!AN487</f>
        <v>9391</v>
      </c>
      <c r="AO38" s="1053">
        <f>'PL 05 chi tiết DA ĐT.'!AO487</f>
        <v>0</v>
      </c>
      <c r="AP38" s="1053">
        <f>'PL 05 chi tiết DA ĐT.'!AP487</f>
        <v>0</v>
      </c>
      <c r="AQ38" s="1053">
        <f>'PL 05 chi tiết DA ĐT.'!AQ487</f>
        <v>5890</v>
      </c>
      <c r="AR38" s="1053">
        <f>'PL 05 chi tiết DA ĐT.'!AR487</f>
        <v>5890</v>
      </c>
      <c r="AS38" s="1053">
        <f>'PL 05 chi tiết DA ĐT.'!AS487</f>
        <v>0</v>
      </c>
      <c r="AT38" s="1053">
        <f>'PL 05 chi tiết DA ĐT.'!AT487</f>
        <v>0</v>
      </c>
      <c r="AU38" s="1053">
        <f>'PL 05 chi tiết DA ĐT.'!AU487</f>
        <v>0</v>
      </c>
      <c r="AV38" s="1053">
        <f>'PL 05 chi tiết DA ĐT.'!AV487</f>
        <v>5890</v>
      </c>
      <c r="AW38" s="1053">
        <f>'PL 05 chi tiết DA ĐT.'!AW487</f>
        <v>5890</v>
      </c>
      <c r="AX38" s="1053">
        <f>'PL 05 chi tiết DA ĐT.'!AX487</f>
        <v>0</v>
      </c>
      <c r="AY38" s="1053">
        <f>'PL 05 chi tiết DA ĐT.'!AY487</f>
        <v>0</v>
      </c>
      <c r="AZ38" s="1053">
        <f>'PL 05 chi tiết DA ĐT.'!AZ487</f>
        <v>0</v>
      </c>
      <c r="BA38" s="1053">
        <v>4404</v>
      </c>
      <c r="BB38" s="1053">
        <f>'PL 05 chi tiết DA ĐT.'!BB487</f>
        <v>0</v>
      </c>
      <c r="BC38" s="1164">
        <f t="shared" si="51"/>
        <v>5889.5</v>
      </c>
      <c r="BD38" s="1231">
        <f>'PL 05 chi tiết DA ĐT.'!BD487</f>
        <v>3484</v>
      </c>
      <c r="BE38" s="1164">
        <v>2161</v>
      </c>
      <c r="BF38" s="1053">
        <v>2161</v>
      </c>
      <c r="BG38" s="103"/>
      <c r="BH38" s="1054"/>
      <c r="BI38" s="103"/>
      <c r="BJ38" s="103"/>
      <c r="BK38" s="1046"/>
      <c r="BL38" s="1046"/>
      <c r="BM38" s="1046"/>
    </row>
    <row r="39" spans="1:65" s="1055" customFormat="1" ht="21.75" customHeight="1">
      <c r="A39" s="1069" t="s">
        <v>50</v>
      </c>
      <c r="B39" s="1071" t="s">
        <v>51</v>
      </c>
      <c r="C39" s="95"/>
      <c r="D39" s="95"/>
      <c r="E39" s="95"/>
      <c r="F39" s="95"/>
      <c r="G39" s="103"/>
      <c r="H39" s="103"/>
      <c r="I39" s="103"/>
      <c r="J39" s="103"/>
      <c r="K39" s="1053">
        <v>6066.5</v>
      </c>
      <c r="L39" s="1053">
        <v>6066.5</v>
      </c>
      <c r="M39" s="1053">
        <f>'PL 05 chi tiết DA ĐT.'!M496</f>
        <v>1386</v>
      </c>
      <c r="N39" s="1053">
        <f>'PL 05 chi tiết DA ĐT.'!N496</f>
        <v>615</v>
      </c>
      <c r="O39" s="1051">
        <v>0</v>
      </c>
      <c r="P39" s="1051">
        <v>0</v>
      </c>
      <c r="Q39" s="1053"/>
      <c r="R39" s="1053"/>
      <c r="S39" s="1072">
        <v>1980</v>
      </c>
      <c r="T39" s="1072">
        <v>1980</v>
      </c>
      <c r="U39" s="1053">
        <f>'PL 05 chi tiết DA ĐT.'!U496</f>
        <v>0</v>
      </c>
      <c r="V39" s="1053">
        <f>'PL 05 chi tiết DA ĐT.'!V496</f>
        <v>0</v>
      </c>
      <c r="W39" s="1053">
        <f>'PL 05 chi tiết DA ĐT.'!W496</f>
        <v>992.35299999999995</v>
      </c>
      <c r="X39" s="1053">
        <f>'PL 05 chi tiết DA ĐT.'!X496</f>
        <v>992.35299999999995</v>
      </c>
      <c r="Y39" s="1053">
        <f>'PL 05 chi tiết DA ĐT.'!Y496</f>
        <v>0</v>
      </c>
      <c r="Z39" s="1053">
        <f>'PL 05 chi tiết DA ĐT.'!Z496</f>
        <v>0</v>
      </c>
      <c r="AA39" s="1053">
        <f>'PL 05 chi tiết DA ĐT.'!AA496</f>
        <v>862</v>
      </c>
      <c r="AB39" s="1053">
        <f>'PL 05 chi tiết DA ĐT.'!AB496</f>
        <v>862</v>
      </c>
      <c r="AC39" s="1053">
        <f>'PL 05 chi tiết DA ĐT.'!AC496</f>
        <v>0</v>
      </c>
      <c r="AD39" s="1053">
        <f>'PL 05 chi tiết DA ĐT.'!AD496</f>
        <v>0</v>
      </c>
      <c r="AE39" s="1053">
        <f>'PL 05 chi tiết DA ĐT.'!AE496</f>
        <v>0</v>
      </c>
      <c r="AF39" s="1053">
        <f>'PL 05 chi tiết DA ĐT.'!AF496</f>
        <v>0</v>
      </c>
      <c r="AG39" s="1053">
        <f>'PL 05 chi tiết DA ĐT.'!AG496</f>
        <v>0</v>
      </c>
      <c r="AH39" s="1053">
        <f>'PL 05 chi tiết DA ĐT.'!AH496</f>
        <v>0</v>
      </c>
      <c r="AI39" s="1053">
        <f>'PL 05 chi tiết DA ĐT.'!AI496</f>
        <v>1980</v>
      </c>
      <c r="AJ39" s="1053">
        <f>'PL 05 chi tiết DA ĐT.'!AJ496</f>
        <v>1980</v>
      </c>
      <c r="AK39" s="1053">
        <f>'PL 05 chi tiết DA ĐT.'!AK496</f>
        <v>0</v>
      </c>
      <c r="AL39" s="1053">
        <f>'PL 05 chi tiết DA ĐT.'!AL496</f>
        <v>0</v>
      </c>
      <c r="AM39" s="1053">
        <f>'PL 05 chi tiết DA ĐT.'!AM496</f>
        <v>3728</v>
      </c>
      <c r="AN39" s="1053">
        <f>'PL 05 chi tiết DA ĐT.'!AN496</f>
        <v>3728</v>
      </c>
      <c r="AO39" s="1053">
        <f>'PL 05 chi tiết DA ĐT.'!AO496</f>
        <v>0</v>
      </c>
      <c r="AP39" s="1053">
        <f>'PL 05 chi tiết DA ĐT.'!AP496</f>
        <v>0</v>
      </c>
      <c r="AQ39" s="1053">
        <f>'PL 05 chi tiết DA ĐT.'!AQ496</f>
        <v>2339</v>
      </c>
      <c r="AR39" s="1053">
        <f>'PL 05 chi tiết DA ĐT.'!AR496</f>
        <v>2339</v>
      </c>
      <c r="AS39" s="1053">
        <f>'PL 05 chi tiết DA ĐT.'!AS496</f>
        <v>0</v>
      </c>
      <c r="AT39" s="1053">
        <f>'PL 05 chi tiết DA ĐT.'!AT496</f>
        <v>0</v>
      </c>
      <c r="AU39" s="1053">
        <f>'PL 05 chi tiết DA ĐT.'!AU496</f>
        <v>0</v>
      </c>
      <c r="AV39" s="1053">
        <f>'PL 05 chi tiết DA ĐT.'!AV496</f>
        <v>2339</v>
      </c>
      <c r="AW39" s="1053">
        <f>'PL 05 chi tiết DA ĐT.'!AW496</f>
        <v>2339</v>
      </c>
      <c r="AX39" s="1053">
        <f>'PL 05 chi tiết DA ĐT.'!AX496</f>
        <v>0</v>
      </c>
      <c r="AY39" s="1053">
        <f>'PL 05 chi tiết DA ĐT.'!AY496</f>
        <v>0</v>
      </c>
      <c r="AZ39" s="1053">
        <f>'PL 05 chi tiết DA ĐT.'!AZ496</f>
        <v>0</v>
      </c>
      <c r="BA39" s="1053">
        <v>1748</v>
      </c>
      <c r="BB39" s="1053">
        <f>'PL 05 chi tiết DA ĐT.'!BB496</f>
        <v>0</v>
      </c>
      <c r="BC39" s="1164">
        <f t="shared" si="51"/>
        <v>2338.5</v>
      </c>
      <c r="BD39" s="1231">
        <f>'PL 05 chi tiết DA ĐT.'!BD496</f>
        <v>178</v>
      </c>
      <c r="BE39" s="1164">
        <v>858</v>
      </c>
      <c r="BF39" s="1053">
        <v>858</v>
      </c>
      <c r="BG39" s="103"/>
      <c r="BH39" s="1054"/>
      <c r="BI39" s="103"/>
      <c r="BJ39" s="103"/>
      <c r="BK39" s="1046"/>
      <c r="BL39" s="1046"/>
      <c r="BM39" s="1046"/>
    </row>
    <row r="40" spans="1:65" s="1055" customFormat="1" ht="21.75" customHeight="1">
      <c r="A40" s="1069" t="s">
        <v>52</v>
      </c>
      <c r="B40" s="1071" t="s">
        <v>53</v>
      </c>
      <c r="C40" s="95"/>
      <c r="D40" s="95"/>
      <c r="E40" s="95"/>
      <c r="F40" s="95"/>
      <c r="G40" s="103"/>
      <c r="H40" s="103"/>
      <c r="I40" s="103"/>
      <c r="J40" s="103"/>
      <c r="K40" s="1053">
        <v>10698.5</v>
      </c>
      <c r="L40" s="1053">
        <v>10698.5</v>
      </c>
      <c r="M40" s="1053">
        <f>'PL 05 chi tiết DA ĐT.'!M499</f>
        <v>1755.011</v>
      </c>
      <c r="N40" s="1053">
        <f>'PL 05 chi tiết DA ĐT.'!N499</f>
        <v>308.93099999999998</v>
      </c>
      <c r="O40" s="1051">
        <v>596.85199999999998</v>
      </c>
      <c r="P40" s="1051">
        <v>596.85199999999998</v>
      </c>
      <c r="Q40" s="1053"/>
      <c r="R40" s="1053"/>
      <c r="S40" s="1072">
        <v>3491</v>
      </c>
      <c r="T40" s="1072">
        <v>3491</v>
      </c>
      <c r="U40" s="1053">
        <f>'PL 05 chi tiết DA ĐT.'!U499</f>
        <v>0</v>
      </c>
      <c r="V40" s="1053">
        <f>'PL 05 chi tiết DA ĐT.'!V499</f>
        <v>0</v>
      </c>
      <c r="W40" s="1053">
        <f>'PL 05 chi tiết DA ĐT.'!W499</f>
        <v>596.85199999999998</v>
      </c>
      <c r="X40" s="1053">
        <f>'PL 05 chi tiết DA ĐT.'!X499</f>
        <v>596.85199999999998</v>
      </c>
      <c r="Y40" s="1053">
        <f>'PL 05 chi tiết DA ĐT.'!Y499</f>
        <v>0</v>
      </c>
      <c r="Z40" s="1053">
        <f>'PL 05 chi tiết DA ĐT.'!Z499</f>
        <v>0</v>
      </c>
      <c r="AA40" s="1053">
        <f>'PL 05 chi tiết DA ĐT.'!AA499</f>
        <v>3171.366</v>
      </c>
      <c r="AB40" s="1053">
        <f>'PL 05 chi tiết DA ĐT.'!AB499</f>
        <v>3171.366</v>
      </c>
      <c r="AC40" s="1053">
        <f>'PL 05 chi tiết DA ĐT.'!AC499</f>
        <v>0</v>
      </c>
      <c r="AD40" s="1053">
        <f>'PL 05 chi tiết DA ĐT.'!AD499</f>
        <v>0</v>
      </c>
      <c r="AE40" s="1053">
        <f>'PL 05 chi tiết DA ĐT.'!AE499</f>
        <v>596.85199999999998</v>
      </c>
      <c r="AF40" s="1053">
        <f>'PL 05 chi tiết DA ĐT.'!AF499</f>
        <v>596.85199999999998</v>
      </c>
      <c r="AG40" s="1053">
        <f>'PL 05 chi tiết DA ĐT.'!AG499</f>
        <v>0</v>
      </c>
      <c r="AH40" s="1053">
        <f>'PL 05 chi tiết DA ĐT.'!AH499</f>
        <v>0</v>
      </c>
      <c r="AI40" s="1053">
        <f>'PL 05 chi tiết DA ĐT.'!AI499</f>
        <v>3491</v>
      </c>
      <c r="AJ40" s="1053">
        <f>'PL 05 chi tiết DA ĐT.'!AJ499</f>
        <v>3491</v>
      </c>
      <c r="AK40" s="1053">
        <f>'PL 05 chi tiết DA ĐT.'!AK499</f>
        <v>0</v>
      </c>
      <c r="AL40" s="1053">
        <f>'PL 05 chi tiết DA ĐT.'!AL499</f>
        <v>0</v>
      </c>
      <c r="AM40" s="1053">
        <f>'PL 05 chi tiết DA ĐT.'!AM499</f>
        <v>6574</v>
      </c>
      <c r="AN40" s="1053">
        <f>'PL 05 chi tiết DA ĐT.'!AN499</f>
        <v>6574</v>
      </c>
      <c r="AO40" s="1053">
        <f>'PL 05 chi tiết DA ĐT.'!AO499</f>
        <v>0</v>
      </c>
      <c r="AP40" s="1053">
        <f>'PL 05 chi tiết DA ĐT.'!AP499</f>
        <v>0</v>
      </c>
      <c r="AQ40" s="1053">
        <f>'PL 05 chi tiết DA ĐT.'!AQ499</f>
        <v>4125</v>
      </c>
      <c r="AR40" s="1053">
        <f>'PL 05 chi tiết DA ĐT.'!AR499</f>
        <v>4125</v>
      </c>
      <c r="AS40" s="1053">
        <f>'PL 05 chi tiết DA ĐT.'!AS499</f>
        <v>0</v>
      </c>
      <c r="AT40" s="1053">
        <f>'PL 05 chi tiết DA ĐT.'!AT499</f>
        <v>0</v>
      </c>
      <c r="AU40" s="1053">
        <f>'PL 05 chi tiết DA ĐT.'!AU499</f>
        <v>0</v>
      </c>
      <c r="AV40" s="1053">
        <f>'PL 05 chi tiết DA ĐT.'!AV499</f>
        <v>2212</v>
      </c>
      <c r="AW40" s="1053">
        <f>'PL 05 chi tiết DA ĐT.'!AW499</f>
        <v>2212</v>
      </c>
      <c r="AX40" s="1053">
        <f>'PL 05 chi tiết DA ĐT.'!AX499</f>
        <v>0</v>
      </c>
      <c r="AY40" s="1053">
        <f>'PL 05 chi tiết DA ĐT.'!AY499</f>
        <v>0</v>
      </c>
      <c r="AZ40" s="1053">
        <f>'PL 05 chi tiết DA ĐT.'!AZ499</f>
        <v>0</v>
      </c>
      <c r="BA40" s="1053">
        <v>3083</v>
      </c>
      <c r="BB40" s="1053">
        <f>'PL 05 chi tiết DA ĐT.'!BB499</f>
        <v>0</v>
      </c>
      <c r="BC40" s="1164">
        <f t="shared" si="51"/>
        <v>4124.5</v>
      </c>
      <c r="BD40" s="1231">
        <f>'PL 05 chi tiết DA ĐT.'!BD499</f>
        <v>0</v>
      </c>
      <c r="BE40" s="1164">
        <v>1513</v>
      </c>
      <c r="BF40" s="1053">
        <v>1513</v>
      </c>
      <c r="BG40" s="103"/>
      <c r="BH40" s="1054"/>
      <c r="BI40" s="103"/>
      <c r="BJ40" s="103"/>
      <c r="BK40" s="1046"/>
      <c r="BL40" s="1046"/>
      <c r="BM40" s="1046"/>
    </row>
    <row r="41" spans="1:65" s="1055" customFormat="1" ht="21.75" customHeight="1">
      <c r="A41" s="1069" t="s">
        <v>54</v>
      </c>
      <c r="B41" s="1071" t="s">
        <v>55</v>
      </c>
      <c r="C41" s="95"/>
      <c r="D41" s="95"/>
      <c r="E41" s="95"/>
      <c r="F41" s="95"/>
      <c r="G41" s="103"/>
      <c r="H41" s="103"/>
      <c r="I41" s="103"/>
      <c r="J41" s="103"/>
      <c r="K41" s="1053">
        <v>20058.5</v>
      </c>
      <c r="L41" s="1053">
        <v>20058.5</v>
      </c>
      <c r="M41" s="1053">
        <f>'PL 05 chi tiết DA ĐT.'!M506</f>
        <v>7184.1030000000001</v>
      </c>
      <c r="N41" s="1053">
        <f>'PL 05 chi tiết DA ĐT.'!N506</f>
        <v>4220.4580000000005</v>
      </c>
      <c r="O41" s="1051">
        <v>1870.442</v>
      </c>
      <c r="P41" s="1051">
        <v>1870.442</v>
      </c>
      <c r="Q41" s="1053"/>
      <c r="R41" s="1053"/>
      <c r="S41" s="1072">
        <v>6546</v>
      </c>
      <c r="T41" s="1072">
        <v>6546</v>
      </c>
      <c r="U41" s="1053">
        <f>'PL 05 chi tiết DA ĐT.'!U506</f>
        <v>0</v>
      </c>
      <c r="V41" s="1053">
        <f>'PL 05 chi tiết DA ĐT.'!V506</f>
        <v>0</v>
      </c>
      <c r="W41" s="1053">
        <f>'PL 05 chi tiết DA ĐT.'!W506</f>
        <v>1403.7829999999999</v>
      </c>
      <c r="X41" s="1053">
        <f>'PL 05 chi tiết DA ĐT.'!X506</f>
        <v>1403.7829999999999</v>
      </c>
      <c r="Y41" s="1053">
        <f>'PL 05 chi tiết DA ĐT.'!Y506</f>
        <v>0</v>
      </c>
      <c r="Z41" s="1053">
        <f>'PL 05 chi tiết DA ĐT.'!Z506</f>
        <v>0</v>
      </c>
      <c r="AA41" s="1053">
        <f>'PL 05 chi tiết DA ĐT.'!AA506</f>
        <v>1868.7619999999999</v>
      </c>
      <c r="AB41" s="1053">
        <f>'PL 05 chi tiết DA ĐT.'!AB506</f>
        <v>1868.7619999999999</v>
      </c>
      <c r="AC41" s="1053">
        <f>'PL 05 chi tiết DA ĐT.'!AC506</f>
        <v>0</v>
      </c>
      <c r="AD41" s="1053">
        <f>'PL 05 chi tiết DA ĐT.'!AD506</f>
        <v>0</v>
      </c>
      <c r="AE41" s="1053">
        <f>'PL 05 chi tiết DA ĐT.'!AE506</f>
        <v>1870.442</v>
      </c>
      <c r="AF41" s="1053">
        <f>'PL 05 chi tiết DA ĐT.'!AF506</f>
        <v>1870.442</v>
      </c>
      <c r="AG41" s="1053">
        <f>'PL 05 chi tiết DA ĐT.'!AG506</f>
        <v>0</v>
      </c>
      <c r="AH41" s="1053">
        <f>'PL 05 chi tiết DA ĐT.'!AH506</f>
        <v>0</v>
      </c>
      <c r="AI41" s="1053">
        <f>'PL 05 chi tiết DA ĐT.'!AI506</f>
        <v>6534</v>
      </c>
      <c r="AJ41" s="1053">
        <f>'PL 05 chi tiết DA ĐT.'!AJ506</f>
        <v>6534</v>
      </c>
      <c r="AK41" s="1053">
        <f>'PL 05 chi tiết DA ĐT.'!AK506</f>
        <v>0</v>
      </c>
      <c r="AL41" s="1053">
        <f>'PL 05 chi tiết DA ĐT.'!AL506</f>
        <v>0</v>
      </c>
      <c r="AM41" s="1053">
        <f>'PL 05 chi tiết DA ĐT.'!AM506</f>
        <v>12316</v>
      </c>
      <c r="AN41" s="1053">
        <f>'PL 05 chi tiết DA ĐT.'!AN506</f>
        <v>12316</v>
      </c>
      <c r="AO41" s="1053">
        <f>'PL 05 chi tiết DA ĐT.'!AO506</f>
        <v>0</v>
      </c>
      <c r="AP41" s="1053">
        <f>'PL 05 chi tiết DA ĐT.'!AP506</f>
        <v>0</v>
      </c>
      <c r="AQ41" s="1053">
        <f>'PL 05 chi tiết DA ĐT.'!AQ506</f>
        <v>6600</v>
      </c>
      <c r="AR41" s="1053">
        <f>'PL 05 chi tiết DA ĐT.'!AR506</f>
        <v>6000</v>
      </c>
      <c r="AS41" s="1053">
        <f>'PL 05 chi tiết DA ĐT.'!AS506</f>
        <v>600</v>
      </c>
      <c r="AT41" s="1053">
        <f>'PL 05 chi tiết DA ĐT.'!AT506</f>
        <v>0</v>
      </c>
      <c r="AU41" s="1053">
        <f>'PL 05 chi tiết DA ĐT.'!AU506</f>
        <v>0</v>
      </c>
      <c r="AV41" s="1053">
        <f>'PL 05 chi tiết DA ĐT.'!AV506</f>
        <v>6600</v>
      </c>
      <c r="AW41" s="1053">
        <f>'PL 05 chi tiết DA ĐT.'!AW506</f>
        <v>6000</v>
      </c>
      <c r="AX41" s="1053">
        <f>'PL 05 chi tiết DA ĐT.'!AX506</f>
        <v>600</v>
      </c>
      <c r="AY41" s="1053">
        <f>'PL 05 chi tiết DA ĐT.'!AY506</f>
        <v>0</v>
      </c>
      <c r="AZ41" s="1053">
        <f>'PL 05 chi tiết DA ĐT.'!AZ506</f>
        <v>0</v>
      </c>
      <c r="BA41" s="1053">
        <v>5782</v>
      </c>
      <c r="BB41" s="1053">
        <f>'PL 05 chi tiết DA ĐT.'!BB506</f>
        <v>0</v>
      </c>
      <c r="BC41" s="1164">
        <f t="shared" si="51"/>
        <v>7730.5</v>
      </c>
      <c r="BD41" s="1231">
        <f>'PL 05 chi tiết DA ĐT.'!BD506</f>
        <v>0</v>
      </c>
      <c r="BE41" s="1164">
        <v>2837</v>
      </c>
      <c r="BF41" s="1053">
        <v>2837</v>
      </c>
      <c r="BG41" s="103"/>
      <c r="BH41" s="1054"/>
      <c r="BI41" s="103"/>
      <c r="BJ41" s="103"/>
      <c r="BK41" s="1046"/>
      <c r="BL41" s="1046"/>
      <c r="BM41" s="1046"/>
    </row>
    <row r="42" spans="1:65" s="1055" customFormat="1" ht="21.75" customHeight="1">
      <c r="A42" s="1069" t="s">
        <v>56</v>
      </c>
      <c r="B42" s="1071" t="s">
        <v>57</v>
      </c>
      <c r="C42" s="95"/>
      <c r="D42" s="95"/>
      <c r="E42" s="95"/>
      <c r="F42" s="95"/>
      <c r="G42" s="103"/>
      <c r="H42" s="103"/>
      <c r="I42" s="103"/>
      <c r="J42" s="103"/>
      <c r="K42" s="1053">
        <v>22569.5</v>
      </c>
      <c r="L42" s="1053">
        <v>22569.5</v>
      </c>
      <c r="M42" s="1053">
        <f>'PL 05 chi tiết DA ĐT.'!M512</f>
        <v>6555.817</v>
      </c>
      <c r="N42" s="1053">
        <f>'PL 05 chi tiết DA ĐT.'!N512</f>
        <v>1941.0630000000001</v>
      </c>
      <c r="O42" s="1051">
        <v>2896.2460000000001</v>
      </c>
      <c r="P42" s="1051">
        <v>2896.2460000000001</v>
      </c>
      <c r="Q42" s="1053"/>
      <c r="R42" s="1053"/>
      <c r="S42" s="1072">
        <v>7365</v>
      </c>
      <c r="T42" s="1072">
        <v>7365</v>
      </c>
      <c r="U42" s="1053">
        <f>'PL 05 chi tiết DA ĐT.'!U512</f>
        <v>0</v>
      </c>
      <c r="V42" s="1053">
        <f>'PL 05 chi tiết DA ĐT.'!V512</f>
        <v>0</v>
      </c>
      <c r="W42" s="1053">
        <f>'PL 05 chi tiết DA ĐT.'!W512</f>
        <v>1296.2460000000001</v>
      </c>
      <c r="X42" s="1053">
        <f>'PL 05 chi tiết DA ĐT.'!X512</f>
        <v>1296.2460000000001</v>
      </c>
      <c r="Y42" s="1053">
        <f>'PL 05 chi tiết DA ĐT.'!Y512</f>
        <v>0</v>
      </c>
      <c r="Z42" s="1053">
        <f>'PL 05 chi tiết DA ĐT.'!Z512</f>
        <v>0</v>
      </c>
      <c r="AA42" s="1053">
        <f>'PL 05 chi tiết DA ĐT.'!AA512</f>
        <v>453.24099999999999</v>
      </c>
      <c r="AB42" s="1053">
        <f>'PL 05 chi tiết DA ĐT.'!AB512</f>
        <v>453.24099999999999</v>
      </c>
      <c r="AC42" s="1053">
        <f>'PL 05 chi tiết DA ĐT.'!AC512</f>
        <v>0</v>
      </c>
      <c r="AD42" s="1053">
        <f>'PL 05 chi tiết DA ĐT.'!AD512</f>
        <v>0</v>
      </c>
      <c r="AE42" s="1053">
        <f>'PL 05 chi tiết DA ĐT.'!AE512</f>
        <v>2896.2460000000001</v>
      </c>
      <c r="AF42" s="1053">
        <f>'PL 05 chi tiết DA ĐT.'!AF512</f>
        <v>2896.2460000000001</v>
      </c>
      <c r="AG42" s="1053">
        <f>'PL 05 chi tiết DA ĐT.'!AG512</f>
        <v>0</v>
      </c>
      <c r="AH42" s="1053">
        <f>'PL 05 chi tiết DA ĐT.'!AH512</f>
        <v>0</v>
      </c>
      <c r="AI42" s="1053">
        <f>'PL 05 chi tiết DA ĐT.'!AI512</f>
        <v>7365</v>
      </c>
      <c r="AJ42" s="1053">
        <f>'PL 05 chi tiết DA ĐT.'!AJ512</f>
        <v>7365</v>
      </c>
      <c r="AK42" s="1053">
        <f>'PL 05 chi tiết DA ĐT.'!AK512</f>
        <v>0</v>
      </c>
      <c r="AL42" s="1053">
        <f>'PL 05 chi tiết DA ĐT.'!AL512</f>
        <v>0</v>
      </c>
      <c r="AM42" s="1053">
        <f>'PL 05 chi tiết DA ĐT.'!AM512</f>
        <v>13870</v>
      </c>
      <c r="AN42" s="1053">
        <f>'PL 05 chi tiết DA ĐT.'!AN512</f>
        <v>13870</v>
      </c>
      <c r="AO42" s="1053">
        <f>'PL 05 chi tiết DA ĐT.'!AO512</f>
        <v>0</v>
      </c>
      <c r="AP42" s="1053">
        <f>'PL 05 chi tiết DA ĐT.'!AP512</f>
        <v>0</v>
      </c>
      <c r="AQ42" s="1053">
        <f>'PL 05 chi tiết DA ĐT.'!AQ512</f>
        <v>4388</v>
      </c>
      <c r="AR42" s="1053">
        <f>'PL 05 chi tiết DA ĐT.'!AR512</f>
        <v>4388</v>
      </c>
      <c r="AS42" s="1053">
        <f>'PL 05 chi tiết DA ĐT.'!AS512</f>
        <v>0</v>
      </c>
      <c r="AT42" s="1053">
        <f>'PL 05 chi tiết DA ĐT.'!AT512</f>
        <v>0</v>
      </c>
      <c r="AU42" s="1053">
        <f>'PL 05 chi tiết DA ĐT.'!AU512</f>
        <v>0</v>
      </c>
      <c r="AV42" s="1053">
        <f>'PL 05 chi tiết DA ĐT.'!AV512</f>
        <v>4388</v>
      </c>
      <c r="AW42" s="1053">
        <f>'PL 05 chi tiết DA ĐT.'!AW512</f>
        <v>4388</v>
      </c>
      <c r="AX42" s="1053">
        <f>'PL 05 chi tiết DA ĐT.'!AX512</f>
        <v>0</v>
      </c>
      <c r="AY42" s="1053">
        <f>'PL 05 chi tiết DA ĐT.'!AY512</f>
        <v>0</v>
      </c>
      <c r="AZ42" s="1053">
        <f>'PL 05 chi tiết DA ĐT.'!AZ512</f>
        <v>0</v>
      </c>
      <c r="BA42" s="1053">
        <v>6505</v>
      </c>
      <c r="BB42" s="1053">
        <f>'PL 05 chi tiết DA ĐT.'!BB512</f>
        <v>0</v>
      </c>
      <c r="BC42" s="1164">
        <f t="shared" si="51"/>
        <v>8699.5</v>
      </c>
      <c r="BD42" s="1231">
        <f>'PL 05 chi tiết DA ĐT.'!BD512</f>
        <v>2006</v>
      </c>
      <c r="BE42" s="1164">
        <v>3192</v>
      </c>
      <c r="BF42" s="1053">
        <v>3192</v>
      </c>
      <c r="BG42" s="103"/>
      <c r="BH42" s="1054"/>
      <c r="BI42" s="103"/>
      <c r="BJ42" s="103"/>
      <c r="BK42" s="1046"/>
      <c r="BL42" s="1046"/>
      <c r="BM42" s="1046"/>
    </row>
    <row r="43" spans="1:65" s="1055" customFormat="1" ht="21.75" customHeight="1">
      <c r="A43" s="1069" t="s">
        <v>58</v>
      </c>
      <c r="B43" s="1071" t="s">
        <v>59</v>
      </c>
      <c r="C43" s="95"/>
      <c r="D43" s="95"/>
      <c r="E43" s="95"/>
      <c r="F43" s="95"/>
      <c r="G43" s="103"/>
      <c r="H43" s="103"/>
      <c r="I43" s="103"/>
      <c r="J43" s="103"/>
      <c r="K43" s="1053">
        <v>12107</v>
      </c>
      <c r="L43" s="1053">
        <v>12107</v>
      </c>
      <c r="M43" s="1053">
        <f>'PL 05 chi tiết DA ĐT.'!M518</f>
        <v>2948</v>
      </c>
      <c r="N43" s="1053">
        <f>'PL 05 chi tiết DA ĐT.'!N518</f>
        <v>1167</v>
      </c>
      <c r="O43" s="1051">
        <v>296.91300000000001</v>
      </c>
      <c r="P43" s="1051">
        <v>296.91300000000001</v>
      </c>
      <c r="Q43" s="1053"/>
      <c r="R43" s="1053"/>
      <c r="S43" s="1072">
        <v>3951</v>
      </c>
      <c r="T43" s="1072">
        <v>3951</v>
      </c>
      <c r="U43" s="1053">
        <f>'PL 05 chi tiết DA ĐT.'!U518</f>
        <v>0</v>
      </c>
      <c r="V43" s="1053">
        <f>'PL 05 chi tiết DA ĐT.'!V518</f>
        <v>0</v>
      </c>
      <c r="W43" s="1053">
        <f>'PL 05 chi tiết DA ĐT.'!W518</f>
        <v>296.91300000000001</v>
      </c>
      <c r="X43" s="1053">
        <f>'PL 05 chi tiết DA ĐT.'!X518</f>
        <v>296.91300000000001</v>
      </c>
      <c r="Y43" s="1053">
        <f>'PL 05 chi tiết DA ĐT.'!Y518</f>
        <v>0</v>
      </c>
      <c r="Z43" s="1053">
        <f>'PL 05 chi tiết DA ĐT.'!Z518</f>
        <v>0</v>
      </c>
      <c r="AA43" s="1053">
        <f>'PL 05 chi tiết DA ĐT.'!AA518</f>
        <v>667.4</v>
      </c>
      <c r="AB43" s="1053">
        <f>'PL 05 chi tiết DA ĐT.'!AB518</f>
        <v>667.4</v>
      </c>
      <c r="AC43" s="1053">
        <f>'PL 05 chi tiết DA ĐT.'!AC518</f>
        <v>0</v>
      </c>
      <c r="AD43" s="1053">
        <f>'PL 05 chi tiết DA ĐT.'!AD518</f>
        <v>0</v>
      </c>
      <c r="AE43" s="1053">
        <f>'PL 05 chi tiết DA ĐT.'!AE518</f>
        <v>296.91300000000001</v>
      </c>
      <c r="AF43" s="1053">
        <f>'PL 05 chi tiết DA ĐT.'!AF518</f>
        <v>296.91300000000001</v>
      </c>
      <c r="AG43" s="1053">
        <f>'PL 05 chi tiết DA ĐT.'!AG518</f>
        <v>0</v>
      </c>
      <c r="AH43" s="1053">
        <f>'PL 05 chi tiết DA ĐT.'!AH518</f>
        <v>0</v>
      </c>
      <c r="AI43" s="1053">
        <f>'PL 05 chi tiết DA ĐT.'!AI518</f>
        <v>3951</v>
      </c>
      <c r="AJ43" s="1053">
        <f>'PL 05 chi tiết DA ĐT.'!AJ518</f>
        <v>3951</v>
      </c>
      <c r="AK43" s="1053">
        <f>'PL 05 chi tiết DA ĐT.'!AK518</f>
        <v>0</v>
      </c>
      <c r="AL43" s="1053">
        <f>'PL 05 chi tiết DA ĐT.'!AL518</f>
        <v>0</v>
      </c>
      <c r="AM43" s="1053">
        <f>'PL 05 chi tiết DA ĐT.'!AM518</f>
        <v>7441</v>
      </c>
      <c r="AN43" s="1053">
        <f>'PL 05 chi tiết DA ĐT.'!AN518</f>
        <v>7441</v>
      </c>
      <c r="AO43" s="1053">
        <f>'PL 05 chi tiết DA ĐT.'!AO518</f>
        <v>0</v>
      </c>
      <c r="AP43" s="1053">
        <f>'PL 05 chi tiết DA ĐT.'!AP518</f>
        <v>0</v>
      </c>
      <c r="AQ43" s="1053">
        <f>'PL 05 chi tiết DA ĐT.'!AQ518</f>
        <v>4666</v>
      </c>
      <c r="AR43" s="1053">
        <f>'PL 05 chi tiết DA ĐT.'!AR518</f>
        <v>4666</v>
      </c>
      <c r="AS43" s="1053">
        <f>'PL 05 chi tiết DA ĐT.'!AS518</f>
        <v>0</v>
      </c>
      <c r="AT43" s="1053">
        <f>'PL 05 chi tiết DA ĐT.'!AT518</f>
        <v>0</v>
      </c>
      <c r="AU43" s="1053">
        <f>'PL 05 chi tiết DA ĐT.'!AU518</f>
        <v>0</v>
      </c>
      <c r="AV43" s="1053">
        <f>'PL 05 chi tiết DA ĐT.'!AV518</f>
        <v>495</v>
      </c>
      <c r="AW43" s="1053">
        <f>'PL 05 chi tiết DA ĐT.'!AW518</f>
        <v>495</v>
      </c>
      <c r="AX43" s="1053">
        <f>'PL 05 chi tiết DA ĐT.'!AX518</f>
        <v>0</v>
      </c>
      <c r="AY43" s="1053">
        <f>'PL 05 chi tiết DA ĐT.'!AY518</f>
        <v>0</v>
      </c>
      <c r="AZ43" s="1053">
        <f>'PL 05 chi tiết DA ĐT.'!AZ518</f>
        <v>0</v>
      </c>
      <c r="BA43" s="1053">
        <v>3490</v>
      </c>
      <c r="BB43" s="1053">
        <f>'PL 05 chi tiết DA ĐT.'!BB518</f>
        <v>0</v>
      </c>
      <c r="BC43" s="1164">
        <f t="shared" si="51"/>
        <v>4666</v>
      </c>
      <c r="BD43" s="1231">
        <f>'PL 05 chi tiết DA ĐT.'!BD518</f>
        <v>495</v>
      </c>
      <c r="BE43" s="1164">
        <v>1712</v>
      </c>
      <c r="BF43" s="1053">
        <v>1712</v>
      </c>
      <c r="BG43" s="103"/>
      <c r="BH43" s="1054"/>
      <c r="BI43" s="103"/>
      <c r="BJ43" s="103"/>
      <c r="BK43" s="1046"/>
      <c r="BL43" s="1046"/>
      <c r="BM43" s="1046"/>
    </row>
    <row r="44" spans="1:65" s="1055" customFormat="1" ht="21.75" customHeight="1">
      <c r="A44" s="1069" t="s">
        <v>60</v>
      </c>
      <c r="B44" s="1071" t="s">
        <v>61</v>
      </c>
      <c r="C44" s="95"/>
      <c r="D44" s="95"/>
      <c r="E44" s="95"/>
      <c r="F44" s="95"/>
      <c r="G44" s="103"/>
      <c r="H44" s="103"/>
      <c r="I44" s="103"/>
      <c r="J44" s="103"/>
      <c r="K44" s="1053">
        <v>15380</v>
      </c>
      <c r="L44" s="1053">
        <v>15380</v>
      </c>
      <c r="M44" s="1053">
        <f>'PL 05 chi tiết DA ĐT.'!M526</f>
        <v>6008</v>
      </c>
      <c r="N44" s="1053">
        <f>'PL 05 chi tiết DA ĐT.'!N526</f>
        <v>2834</v>
      </c>
      <c r="O44" s="1051">
        <v>0</v>
      </c>
      <c r="P44" s="1051">
        <v>0</v>
      </c>
      <c r="Q44" s="1053"/>
      <c r="R44" s="1053"/>
      <c r="S44" s="1072">
        <v>5020</v>
      </c>
      <c r="T44" s="1072">
        <v>5020</v>
      </c>
      <c r="U44" s="1053">
        <f>'PL 05 chi tiết DA ĐT.'!U526</f>
        <v>0</v>
      </c>
      <c r="V44" s="1053">
        <f>'PL 05 chi tiết DA ĐT.'!V526</f>
        <v>0</v>
      </c>
      <c r="W44" s="1053">
        <f>'PL 05 chi tiết DA ĐT.'!W526</f>
        <v>0</v>
      </c>
      <c r="X44" s="1053">
        <f>'PL 05 chi tiết DA ĐT.'!X526</f>
        <v>0</v>
      </c>
      <c r="Y44" s="1053">
        <f>'PL 05 chi tiết DA ĐT.'!Y526</f>
        <v>0</v>
      </c>
      <c r="Z44" s="1053">
        <f>'PL 05 chi tiết DA ĐT.'!Z526</f>
        <v>0</v>
      </c>
      <c r="AA44" s="1053">
        <f>'PL 05 chi tiết DA ĐT.'!AA526</f>
        <v>1299.3699999999999</v>
      </c>
      <c r="AB44" s="1053">
        <f>'PL 05 chi tiết DA ĐT.'!AB526</f>
        <v>1299.3699999999999</v>
      </c>
      <c r="AC44" s="1053">
        <f>'PL 05 chi tiết DA ĐT.'!AC526</f>
        <v>0</v>
      </c>
      <c r="AD44" s="1053">
        <f>'PL 05 chi tiết DA ĐT.'!AD526</f>
        <v>0</v>
      </c>
      <c r="AE44" s="1053">
        <f>'PL 05 chi tiết DA ĐT.'!AE526</f>
        <v>0</v>
      </c>
      <c r="AF44" s="1053">
        <f>'PL 05 chi tiết DA ĐT.'!AF526</f>
        <v>0</v>
      </c>
      <c r="AG44" s="1053">
        <f>'PL 05 chi tiết DA ĐT.'!AG526</f>
        <v>0</v>
      </c>
      <c r="AH44" s="1053">
        <f>'PL 05 chi tiết DA ĐT.'!AH526</f>
        <v>0</v>
      </c>
      <c r="AI44" s="1053">
        <f>'PL 05 chi tiết DA ĐT.'!AI526</f>
        <v>5020</v>
      </c>
      <c r="AJ44" s="1053">
        <f>'PL 05 chi tiết DA ĐT.'!AJ526</f>
        <v>5020</v>
      </c>
      <c r="AK44" s="1053">
        <f>'PL 05 chi tiết DA ĐT.'!AK526</f>
        <v>0</v>
      </c>
      <c r="AL44" s="1053">
        <f>'PL 05 chi tiết DA ĐT.'!AL526</f>
        <v>0</v>
      </c>
      <c r="AM44" s="1053">
        <f>'PL 05 chi tiết DA ĐT.'!AM526</f>
        <v>9453</v>
      </c>
      <c r="AN44" s="1053">
        <f>'PL 05 chi tiết DA ĐT.'!AN526</f>
        <v>9453</v>
      </c>
      <c r="AO44" s="1053">
        <f>'PL 05 chi tiết DA ĐT.'!AO526</f>
        <v>0</v>
      </c>
      <c r="AP44" s="1053">
        <f>'PL 05 chi tiết DA ĐT.'!AP526</f>
        <v>0</v>
      </c>
      <c r="AQ44" s="1053">
        <f>'PL 05 chi tiết DA ĐT.'!AQ526</f>
        <v>2237</v>
      </c>
      <c r="AR44" s="1053">
        <f>'PL 05 chi tiết DA ĐT.'!AR526</f>
        <v>2237</v>
      </c>
      <c r="AS44" s="1053">
        <f>'PL 05 chi tiết DA ĐT.'!AS526</f>
        <v>0</v>
      </c>
      <c r="AT44" s="1053">
        <f>'PL 05 chi tiết DA ĐT.'!AT526</f>
        <v>0</v>
      </c>
      <c r="AU44" s="1053">
        <f>'PL 05 chi tiết DA ĐT.'!AU526</f>
        <v>0</v>
      </c>
      <c r="AV44" s="1053">
        <f>'PL 05 chi tiết DA ĐT.'!AV526</f>
        <v>1082.3499999999999</v>
      </c>
      <c r="AW44" s="1053">
        <f>'PL 05 chi tiết DA ĐT.'!AW526</f>
        <v>1082.3499999999999</v>
      </c>
      <c r="AX44" s="1053">
        <f>'PL 05 chi tiết DA ĐT.'!AX526</f>
        <v>0</v>
      </c>
      <c r="AY44" s="1053">
        <f>'PL 05 chi tiết DA ĐT.'!AY526</f>
        <v>0</v>
      </c>
      <c r="AZ44" s="1053">
        <f>'PL 05 chi tiết DA ĐT.'!AZ526</f>
        <v>0</v>
      </c>
      <c r="BA44" s="1053">
        <v>4433</v>
      </c>
      <c r="BB44" s="1053">
        <f>'PL 05 chi tiết DA ĐT.'!BB526</f>
        <v>0</v>
      </c>
      <c r="BC44" s="1164">
        <f t="shared" si="51"/>
        <v>5927</v>
      </c>
      <c r="BD44" s="1231">
        <f>'PL 05 chi tiết DA ĐT.'!BD526</f>
        <v>98</v>
      </c>
      <c r="BE44" s="1164">
        <v>2175</v>
      </c>
      <c r="BF44" s="1053">
        <v>2175</v>
      </c>
      <c r="BG44" s="103"/>
      <c r="BH44" s="1054"/>
      <c r="BI44" s="103"/>
      <c r="BJ44" s="103"/>
      <c r="BK44" s="1046"/>
      <c r="BL44" s="1046"/>
      <c r="BM44" s="1046"/>
    </row>
    <row r="45" spans="1:65" s="1075" customFormat="1" ht="42.75">
      <c r="A45" s="1067" t="s">
        <v>44</v>
      </c>
      <c r="B45" s="1068" t="s">
        <v>80</v>
      </c>
      <c r="C45" s="180"/>
      <c r="D45" s="180"/>
      <c r="E45" s="180"/>
      <c r="F45" s="180"/>
      <c r="G45" s="119"/>
      <c r="H45" s="119"/>
      <c r="I45" s="119"/>
      <c r="J45" s="119"/>
      <c r="K45" s="1044">
        <f>SUM(K46:K53)</f>
        <v>149446</v>
      </c>
      <c r="L45" s="1044">
        <f t="shared" ref="L45:N45" si="52">SUM(L46:L53)</f>
        <v>149446</v>
      </c>
      <c r="M45" s="1044">
        <f t="shared" si="52"/>
        <v>13746.936</v>
      </c>
      <c r="N45" s="1044">
        <f t="shared" si="52"/>
        <v>5693.1959999999999</v>
      </c>
      <c r="O45" s="1044">
        <f>SUM(O46:O53)</f>
        <v>2300.4621999999999</v>
      </c>
      <c r="P45" s="1044">
        <f t="shared" ref="P45:BE45" si="53">SUM(P46:P53)</f>
        <v>2300.4621999999999</v>
      </c>
      <c r="Q45" s="1044">
        <f t="shared" si="53"/>
        <v>0</v>
      </c>
      <c r="R45" s="1044">
        <f t="shared" si="53"/>
        <v>0</v>
      </c>
      <c r="S45" s="1044">
        <f t="shared" si="53"/>
        <v>36061</v>
      </c>
      <c r="T45" s="1044">
        <f t="shared" si="53"/>
        <v>36061</v>
      </c>
      <c r="U45" s="1044">
        <f t="shared" si="53"/>
        <v>0</v>
      </c>
      <c r="V45" s="1044">
        <f t="shared" si="53"/>
        <v>0</v>
      </c>
      <c r="W45" s="1044">
        <f t="shared" si="53"/>
        <v>1372.617</v>
      </c>
      <c r="X45" s="1044">
        <f t="shared" si="53"/>
        <v>1372.617</v>
      </c>
      <c r="Y45" s="1044">
        <f t="shared" si="53"/>
        <v>0</v>
      </c>
      <c r="Z45" s="1044">
        <f t="shared" si="53"/>
        <v>0</v>
      </c>
      <c r="AA45" s="1044">
        <f t="shared" si="53"/>
        <v>8048.6890000000003</v>
      </c>
      <c r="AB45" s="1044">
        <f t="shared" si="53"/>
        <v>8048.6890000000003</v>
      </c>
      <c r="AC45" s="1044">
        <f t="shared" si="53"/>
        <v>0</v>
      </c>
      <c r="AD45" s="1044">
        <f t="shared" si="53"/>
        <v>0</v>
      </c>
      <c r="AE45" s="1044">
        <f t="shared" si="53"/>
        <v>2300.4621999999999</v>
      </c>
      <c r="AF45" s="1044">
        <f t="shared" si="53"/>
        <v>2300.4621999999999</v>
      </c>
      <c r="AG45" s="1044">
        <f t="shared" si="53"/>
        <v>0</v>
      </c>
      <c r="AH45" s="1044">
        <f t="shared" si="53"/>
        <v>0</v>
      </c>
      <c r="AI45" s="1044">
        <f t="shared" si="53"/>
        <v>36061</v>
      </c>
      <c r="AJ45" s="1044">
        <f t="shared" si="53"/>
        <v>36061</v>
      </c>
      <c r="AK45" s="1044">
        <f t="shared" si="53"/>
        <v>0</v>
      </c>
      <c r="AL45" s="1044">
        <f t="shared" si="53"/>
        <v>0</v>
      </c>
      <c r="AM45" s="1044">
        <f t="shared" si="53"/>
        <v>62961</v>
      </c>
      <c r="AN45" s="1044">
        <f t="shared" si="53"/>
        <v>62961</v>
      </c>
      <c r="AO45" s="1044">
        <f t="shared" si="53"/>
        <v>0</v>
      </c>
      <c r="AP45" s="1044">
        <f t="shared" si="53"/>
        <v>0</v>
      </c>
      <c r="AQ45" s="1044">
        <f t="shared" si="53"/>
        <v>99365</v>
      </c>
      <c r="AR45" s="1044">
        <f t="shared" si="53"/>
        <v>90485</v>
      </c>
      <c r="AS45" s="1044">
        <f t="shared" si="53"/>
        <v>0</v>
      </c>
      <c r="AT45" s="1044">
        <f t="shared" si="53"/>
        <v>8880</v>
      </c>
      <c r="AU45" s="1044">
        <f t="shared" si="53"/>
        <v>0</v>
      </c>
      <c r="AV45" s="1044">
        <f t="shared" si="53"/>
        <v>95755</v>
      </c>
      <c r="AW45" s="1044">
        <f t="shared" si="53"/>
        <v>87272</v>
      </c>
      <c r="AX45" s="1044">
        <f t="shared" si="53"/>
        <v>0</v>
      </c>
      <c r="AY45" s="1044">
        <f t="shared" si="53"/>
        <v>8483</v>
      </c>
      <c r="AZ45" s="1044">
        <f t="shared" si="53"/>
        <v>0</v>
      </c>
      <c r="BA45" s="1044">
        <f t="shared" si="53"/>
        <v>26900</v>
      </c>
      <c r="BB45" s="1044">
        <f t="shared" si="53"/>
        <v>0</v>
      </c>
      <c r="BC45" s="1163">
        <f t="shared" si="53"/>
        <v>86485</v>
      </c>
      <c r="BD45" s="1230">
        <f t="shared" si="53"/>
        <v>68076</v>
      </c>
      <c r="BE45" s="1163">
        <f t="shared" si="53"/>
        <v>40590</v>
      </c>
      <c r="BF45" s="1044">
        <f t="shared" ref="BF45" si="54">SUM(BF46:BF53)</f>
        <v>40590</v>
      </c>
      <c r="BG45" s="119"/>
      <c r="BH45" s="1073"/>
      <c r="BI45" s="119"/>
      <c r="BJ45" s="119"/>
      <c r="BK45" s="1046"/>
      <c r="BL45" s="1046"/>
      <c r="BM45" s="1074"/>
    </row>
    <row r="46" spans="1:65" s="1055" customFormat="1" ht="24" customHeight="1">
      <c r="A46" s="1069" t="s">
        <v>46</v>
      </c>
      <c r="B46" s="1071" t="s">
        <v>47</v>
      </c>
      <c r="C46" s="95"/>
      <c r="D46" s="95"/>
      <c r="E46" s="95"/>
      <c r="F46" s="95"/>
      <c r="G46" s="103"/>
      <c r="H46" s="103"/>
      <c r="I46" s="103"/>
      <c r="J46" s="103"/>
      <c r="K46" s="1053">
        <v>8118</v>
      </c>
      <c r="L46" s="1053">
        <v>8118</v>
      </c>
      <c r="M46" s="1053">
        <f>'PL 05 chi tiết DA ĐT.'!M532</f>
        <v>331.8</v>
      </c>
      <c r="N46" s="1053">
        <f>'PL 05 chi tiết DA ĐT.'!N532</f>
        <v>25</v>
      </c>
      <c r="O46" s="1051">
        <v>0</v>
      </c>
      <c r="P46" s="1051">
        <v>0</v>
      </c>
      <c r="Q46" s="1053"/>
      <c r="R46" s="1053"/>
      <c r="S46" s="1072">
        <v>1959</v>
      </c>
      <c r="T46" s="1072">
        <v>1959</v>
      </c>
      <c r="U46" s="1053">
        <f>'PL 05 chi tiết DA ĐT.'!U532</f>
        <v>0</v>
      </c>
      <c r="V46" s="1053">
        <f>'PL 05 chi tiết DA ĐT.'!V532</f>
        <v>0</v>
      </c>
      <c r="W46" s="1053">
        <f>'PL 05 chi tiết DA ĐT.'!W532</f>
        <v>0</v>
      </c>
      <c r="X46" s="1053">
        <f>'PL 05 chi tiết DA ĐT.'!X532</f>
        <v>0</v>
      </c>
      <c r="Y46" s="1053">
        <f>'PL 05 chi tiết DA ĐT.'!Y532</f>
        <v>0</v>
      </c>
      <c r="Z46" s="1053">
        <f>'PL 05 chi tiết DA ĐT.'!Z532</f>
        <v>0</v>
      </c>
      <c r="AA46" s="1053">
        <f>'PL 05 chi tiết DA ĐT.'!AA532</f>
        <v>172.5</v>
      </c>
      <c r="AB46" s="1053">
        <f>'PL 05 chi tiết DA ĐT.'!AB532</f>
        <v>172.5</v>
      </c>
      <c r="AC46" s="1053">
        <f>'PL 05 chi tiết DA ĐT.'!AC532</f>
        <v>0</v>
      </c>
      <c r="AD46" s="1053">
        <f>'PL 05 chi tiết DA ĐT.'!AD532</f>
        <v>0</v>
      </c>
      <c r="AE46" s="1053">
        <f>'PL 05 chi tiết DA ĐT.'!AE532</f>
        <v>0</v>
      </c>
      <c r="AF46" s="1053">
        <f>'PL 05 chi tiết DA ĐT.'!AF532</f>
        <v>0</v>
      </c>
      <c r="AG46" s="1053">
        <f>'PL 05 chi tiết DA ĐT.'!AG532</f>
        <v>0</v>
      </c>
      <c r="AH46" s="1053">
        <f>'PL 05 chi tiết DA ĐT.'!AH532</f>
        <v>0</v>
      </c>
      <c r="AI46" s="1053">
        <f>'PL 05 chi tiết DA ĐT.'!AI532</f>
        <v>1959</v>
      </c>
      <c r="AJ46" s="1053">
        <f>'PL 05 chi tiết DA ĐT.'!AJ532</f>
        <v>1959</v>
      </c>
      <c r="AK46" s="1053">
        <f>'PL 05 chi tiết DA ĐT.'!AK532</f>
        <v>0</v>
      </c>
      <c r="AL46" s="1053">
        <f>'PL 05 chi tiết DA ĐT.'!AL532</f>
        <v>0</v>
      </c>
      <c r="AM46" s="1053">
        <f>'PL 05 chi tiết DA ĐT.'!AM532</f>
        <v>3478</v>
      </c>
      <c r="AN46" s="1053">
        <f>'PL 05 chi tiết DA ĐT.'!AN532</f>
        <v>3478</v>
      </c>
      <c r="AO46" s="1053">
        <f>'PL 05 chi tiết DA ĐT.'!AO532</f>
        <v>0</v>
      </c>
      <c r="AP46" s="1053">
        <f>'PL 05 chi tiết DA ĐT.'!AP532</f>
        <v>0</v>
      </c>
      <c r="AQ46" s="1053">
        <f>'PL 05 chi tiết DA ĐT.'!AQ532</f>
        <v>4640</v>
      </c>
      <c r="AR46" s="1053">
        <f>'PL 05 chi tiết DA ĐT.'!AR532</f>
        <v>4640</v>
      </c>
      <c r="AS46" s="1053">
        <f>'PL 05 chi tiết DA ĐT.'!AS532</f>
        <v>0</v>
      </c>
      <c r="AT46" s="1053">
        <f>'PL 05 chi tiết DA ĐT.'!AT532</f>
        <v>0</v>
      </c>
      <c r="AU46" s="1053">
        <f>'PL 05 chi tiết DA ĐT.'!AU532</f>
        <v>0</v>
      </c>
      <c r="AV46" s="1053">
        <f>'PL 05 chi tiết DA ĐT.'!AV532</f>
        <v>4640</v>
      </c>
      <c r="AW46" s="1053">
        <f>'PL 05 chi tiết DA ĐT.'!AW532</f>
        <v>4640</v>
      </c>
      <c r="AX46" s="1053">
        <f>'PL 05 chi tiết DA ĐT.'!AX532</f>
        <v>0</v>
      </c>
      <c r="AY46" s="1053">
        <f>'PL 05 chi tiết DA ĐT.'!AY532</f>
        <v>0</v>
      </c>
      <c r="AZ46" s="1053">
        <f>'PL 05 chi tiết DA ĐT.'!AZ532</f>
        <v>0</v>
      </c>
      <c r="BA46" s="1053">
        <v>1519</v>
      </c>
      <c r="BB46" s="1053">
        <f>'PL 05 chi tiết DA ĐT.'!BB532</f>
        <v>0</v>
      </c>
      <c r="BC46" s="1164">
        <f t="shared" ref="BC46:BC53" si="55">L46-T46-BA46</f>
        <v>4640</v>
      </c>
      <c r="BD46" s="1231">
        <f>'PL 05 chi tiết DA ĐT.'!BD532</f>
        <v>4640</v>
      </c>
      <c r="BE46" s="1164">
        <v>2205</v>
      </c>
      <c r="BF46" s="1053">
        <v>2205</v>
      </c>
      <c r="BG46" s="103"/>
      <c r="BH46" s="1054"/>
      <c r="BI46" s="103"/>
      <c r="BJ46" s="103"/>
      <c r="BK46" s="1046"/>
      <c r="BL46" s="1046"/>
      <c r="BM46" s="1046"/>
    </row>
    <row r="47" spans="1:65" s="1055" customFormat="1" ht="24" customHeight="1">
      <c r="A47" s="1069" t="s">
        <v>48</v>
      </c>
      <c r="B47" s="1071" t="s">
        <v>49</v>
      </c>
      <c r="C47" s="95"/>
      <c r="D47" s="95"/>
      <c r="E47" s="95"/>
      <c r="F47" s="95"/>
      <c r="G47" s="103"/>
      <c r="H47" s="103"/>
      <c r="I47" s="103"/>
      <c r="J47" s="103"/>
      <c r="K47" s="1053">
        <v>5740</v>
      </c>
      <c r="L47" s="1053">
        <v>5740</v>
      </c>
      <c r="M47" s="1053">
        <f>'PL 05 chi tiết DA ĐT.'!M534</f>
        <v>427.14699999999999</v>
      </c>
      <c r="N47" s="1053">
        <f>'PL 05 chi tiết DA ĐT.'!N534</f>
        <v>20.146999999999998</v>
      </c>
      <c r="O47" s="1051">
        <v>0</v>
      </c>
      <c r="P47" s="1051">
        <v>0</v>
      </c>
      <c r="Q47" s="1053"/>
      <c r="R47" s="1053"/>
      <c r="S47" s="1072">
        <v>1385</v>
      </c>
      <c r="T47" s="1072">
        <v>1385</v>
      </c>
      <c r="U47" s="1053">
        <f>'PL 05 chi tiết DA ĐT.'!U534</f>
        <v>0</v>
      </c>
      <c r="V47" s="1053">
        <f>'PL 05 chi tiết DA ĐT.'!V534</f>
        <v>0</v>
      </c>
      <c r="W47" s="1053">
        <f>'PL 05 chi tiết DA ĐT.'!W534</f>
        <v>0</v>
      </c>
      <c r="X47" s="1053">
        <f>'PL 05 chi tiết DA ĐT.'!X534</f>
        <v>0</v>
      </c>
      <c r="Y47" s="1053">
        <f>'PL 05 chi tiết DA ĐT.'!Y534</f>
        <v>0</v>
      </c>
      <c r="Z47" s="1053">
        <f>'PL 05 chi tiết DA ĐT.'!Z534</f>
        <v>0</v>
      </c>
      <c r="AA47" s="1053">
        <f>'PL 05 chi tiết DA ĐT.'!AA534</f>
        <v>20.146999999999998</v>
      </c>
      <c r="AB47" s="1053">
        <f>'PL 05 chi tiết DA ĐT.'!AB534</f>
        <v>20.146999999999998</v>
      </c>
      <c r="AC47" s="1053">
        <f>'PL 05 chi tiết DA ĐT.'!AC534</f>
        <v>0</v>
      </c>
      <c r="AD47" s="1053">
        <f>'PL 05 chi tiết DA ĐT.'!AD534</f>
        <v>0</v>
      </c>
      <c r="AE47" s="1053">
        <f>'PL 05 chi tiết DA ĐT.'!AE534</f>
        <v>0</v>
      </c>
      <c r="AF47" s="1053">
        <f>'PL 05 chi tiết DA ĐT.'!AF534</f>
        <v>0</v>
      </c>
      <c r="AG47" s="1053">
        <f>'PL 05 chi tiết DA ĐT.'!AG534</f>
        <v>0</v>
      </c>
      <c r="AH47" s="1053">
        <f>'PL 05 chi tiết DA ĐT.'!AH534</f>
        <v>0</v>
      </c>
      <c r="AI47" s="1053">
        <f>'PL 05 chi tiết DA ĐT.'!AI534</f>
        <v>1385</v>
      </c>
      <c r="AJ47" s="1053">
        <f>'PL 05 chi tiết DA ĐT.'!AJ534</f>
        <v>1385</v>
      </c>
      <c r="AK47" s="1053">
        <f>'PL 05 chi tiết DA ĐT.'!AK534</f>
        <v>0</v>
      </c>
      <c r="AL47" s="1053">
        <f>'PL 05 chi tiết DA ĐT.'!AL534</f>
        <v>0</v>
      </c>
      <c r="AM47" s="1053">
        <f>'PL 05 chi tiết DA ĐT.'!AM534</f>
        <v>2508</v>
      </c>
      <c r="AN47" s="1053">
        <f>'PL 05 chi tiết DA ĐT.'!AN534</f>
        <v>2508</v>
      </c>
      <c r="AO47" s="1053">
        <f>'PL 05 chi tiết DA ĐT.'!AO534</f>
        <v>0</v>
      </c>
      <c r="AP47" s="1053">
        <f>'PL 05 chi tiết DA ĐT.'!AP534</f>
        <v>0</v>
      </c>
      <c r="AQ47" s="1053">
        <f>'PL 05 chi tiết DA ĐT.'!AQ534</f>
        <v>3232</v>
      </c>
      <c r="AR47" s="1053">
        <f>'PL 05 chi tiết DA ĐT.'!AR534</f>
        <v>3232</v>
      </c>
      <c r="AS47" s="1053">
        <f>'PL 05 chi tiết DA ĐT.'!AS534</f>
        <v>0</v>
      </c>
      <c r="AT47" s="1053">
        <f>'PL 05 chi tiết DA ĐT.'!AT534</f>
        <v>0</v>
      </c>
      <c r="AU47" s="1053">
        <f>'PL 05 chi tiết DA ĐT.'!AU534</f>
        <v>0</v>
      </c>
      <c r="AV47" s="1053">
        <f>'PL 05 chi tiết DA ĐT.'!AV534</f>
        <v>3232</v>
      </c>
      <c r="AW47" s="1053">
        <f>'PL 05 chi tiết DA ĐT.'!AW534</f>
        <v>3232</v>
      </c>
      <c r="AX47" s="1053">
        <f>'PL 05 chi tiết DA ĐT.'!AX534</f>
        <v>0</v>
      </c>
      <c r="AY47" s="1053">
        <f>'PL 05 chi tiết DA ĐT.'!AY534</f>
        <v>0</v>
      </c>
      <c r="AZ47" s="1053">
        <f>'PL 05 chi tiết DA ĐT.'!AZ534</f>
        <v>0</v>
      </c>
      <c r="BA47" s="1053">
        <v>1123</v>
      </c>
      <c r="BB47" s="1053">
        <f>'PL 05 chi tiết DA ĐT.'!BB534</f>
        <v>0</v>
      </c>
      <c r="BC47" s="1164">
        <f t="shared" si="55"/>
        <v>3232</v>
      </c>
      <c r="BD47" s="1231">
        <f>'PL 05 chi tiết DA ĐT.'!BD534</f>
        <v>3232</v>
      </c>
      <c r="BE47" s="1164">
        <v>1559</v>
      </c>
      <c r="BF47" s="1053">
        <v>1559</v>
      </c>
      <c r="BG47" s="103"/>
      <c r="BH47" s="1054"/>
      <c r="BI47" s="103"/>
      <c r="BJ47" s="103"/>
      <c r="BK47" s="1046"/>
      <c r="BL47" s="1046"/>
      <c r="BM47" s="1046"/>
    </row>
    <row r="48" spans="1:65" s="1055" customFormat="1" ht="24" customHeight="1">
      <c r="A48" s="1069" t="s">
        <v>50</v>
      </c>
      <c r="B48" s="1071" t="s">
        <v>51</v>
      </c>
      <c r="C48" s="95"/>
      <c r="D48" s="95"/>
      <c r="E48" s="95"/>
      <c r="F48" s="95"/>
      <c r="G48" s="103"/>
      <c r="H48" s="103"/>
      <c r="I48" s="103"/>
      <c r="J48" s="103"/>
      <c r="K48" s="1053">
        <v>11136</v>
      </c>
      <c r="L48" s="1053">
        <v>11136</v>
      </c>
      <c r="M48" s="1053">
        <f>'PL 05 chi tiết DA ĐT.'!M536</f>
        <v>1940</v>
      </c>
      <c r="N48" s="1053">
        <f>'PL 05 chi tiết DA ĐT.'!N536</f>
        <v>1222</v>
      </c>
      <c r="O48" s="1051">
        <v>0</v>
      </c>
      <c r="P48" s="1051">
        <v>0</v>
      </c>
      <c r="Q48" s="1053"/>
      <c r="R48" s="1053"/>
      <c r="S48" s="1072">
        <v>2687</v>
      </c>
      <c r="T48" s="1072">
        <v>2687</v>
      </c>
      <c r="U48" s="1053">
        <f>'PL 05 chi tiết DA ĐT.'!U536</f>
        <v>0</v>
      </c>
      <c r="V48" s="1053">
        <f>'PL 05 chi tiết DA ĐT.'!V536</f>
        <v>0</v>
      </c>
      <c r="W48" s="1053">
        <f>'PL 05 chi tiết DA ĐT.'!W536</f>
        <v>1345.325</v>
      </c>
      <c r="X48" s="1053">
        <f>'PL 05 chi tiết DA ĐT.'!X536</f>
        <v>1345.325</v>
      </c>
      <c r="Y48" s="1053">
        <f>'PL 05 chi tiết DA ĐT.'!Y536</f>
        <v>0</v>
      </c>
      <c r="Z48" s="1053">
        <f>'PL 05 chi tiết DA ĐT.'!Z536</f>
        <v>0</v>
      </c>
      <c r="AA48" s="1053">
        <f>'PL 05 chi tiết DA ĐT.'!AA536</f>
        <v>2037</v>
      </c>
      <c r="AB48" s="1053">
        <f>'PL 05 chi tiết DA ĐT.'!AB536</f>
        <v>2037</v>
      </c>
      <c r="AC48" s="1053">
        <f>'PL 05 chi tiết DA ĐT.'!AC536</f>
        <v>0</v>
      </c>
      <c r="AD48" s="1053">
        <f>'PL 05 chi tiết DA ĐT.'!AD536</f>
        <v>0</v>
      </c>
      <c r="AE48" s="1053">
        <f>'PL 05 chi tiết DA ĐT.'!AE536</f>
        <v>0</v>
      </c>
      <c r="AF48" s="1053">
        <f>'PL 05 chi tiết DA ĐT.'!AF536</f>
        <v>0</v>
      </c>
      <c r="AG48" s="1053">
        <f>'PL 05 chi tiết DA ĐT.'!AG536</f>
        <v>0</v>
      </c>
      <c r="AH48" s="1053">
        <f>'PL 05 chi tiết DA ĐT.'!AH536</f>
        <v>0</v>
      </c>
      <c r="AI48" s="1053">
        <f>'PL 05 chi tiết DA ĐT.'!AI536</f>
        <v>2687</v>
      </c>
      <c r="AJ48" s="1053">
        <f>'PL 05 chi tiết DA ĐT.'!AJ536</f>
        <v>2687</v>
      </c>
      <c r="AK48" s="1053">
        <f>'PL 05 chi tiết DA ĐT.'!AK536</f>
        <v>0</v>
      </c>
      <c r="AL48" s="1053">
        <f>'PL 05 chi tiết DA ĐT.'!AL536</f>
        <v>0</v>
      </c>
      <c r="AM48" s="1053">
        <f>'PL 05 chi tiết DA ĐT.'!AM536</f>
        <v>4709</v>
      </c>
      <c r="AN48" s="1053">
        <f>'PL 05 chi tiết DA ĐT.'!AN536</f>
        <v>4709</v>
      </c>
      <c r="AO48" s="1053">
        <f>'PL 05 chi tiết DA ĐT.'!AO536</f>
        <v>0</v>
      </c>
      <c r="AP48" s="1053">
        <f>'PL 05 chi tiết DA ĐT.'!AP536</f>
        <v>0</v>
      </c>
      <c r="AQ48" s="1053">
        <f>'PL 05 chi tiết DA ĐT.'!AQ536</f>
        <v>6427</v>
      </c>
      <c r="AR48" s="1053">
        <f>'PL 05 chi tiết DA ĐT.'!AR536</f>
        <v>6427</v>
      </c>
      <c r="AS48" s="1053">
        <f>'PL 05 chi tiết DA ĐT.'!AS536</f>
        <v>0</v>
      </c>
      <c r="AT48" s="1053">
        <f>'PL 05 chi tiết DA ĐT.'!AT536</f>
        <v>0</v>
      </c>
      <c r="AU48" s="1053">
        <f>'PL 05 chi tiết DA ĐT.'!AU536</f>
        <v>0</v>
      </c>
      <c r="AV48" s="1053">
        <f>'PL 05 chi tiết DA ĐT.'!AV536</f>
        <v>3214</v>
      </c>
      <c r="AW48" s="1053">
        <f>'PL 05 chi tiết DA ĐT.'!AW536</f>
        <v>3214</v>
      </c>
      <c r="AX48" s="1053">
        <f>'PL 05 chi tiết DA ĐT.'!AX536</f>
        <v>0</v>
      </c>
      <c r="AY48" s="1053">
        <f>'PL 05 chi tiết DA ĐT.'!AY536</f>
        <v>0</v>
      </c>
      <c r="AZ48" s="1053">
        <f>'PL 05 chi tiết DA ĐT.'!AZ536</f>
        <v>0</v>
      </c>
      <c r="BA48" s="1053">
        <v>2022</v>
      </c>
      <c r="BB48" s="1053">
        <f>'PL 05 chi tiết DA ĐT.'!BB536</f>
        <v>0</v>
      </c>
      <c r="BC48" s="1164">
        <f t="shared" si="55"/>
        <v>6427</v>
      </c>
      <c r="BD48" s="1231">
        <f>'PL 05 chi tiết DA ĐT.'!BD536</f>
        <v>3214</v>
      </c>
      <c r="BE48" s="1164">
        <v>3024</v>
      </c>
      <c r="BF48" s="1053">
        <v>3024</v>
      </c>
      <c r="BG48" s="103"/>
      <c r="BH48" s="1054"/>
      <c r="BI48" s="103"/>
      <c r="BJ48" s="103"/>
      <c r="BK48" s="1046"/>
      <c r="BL48" s="1046"/>
      <c r="BM48" s="1046"/>
    </row>
    <row r="49" spans="1:65" s="1047" customFormat="1" ht="24" customHeight="1">
      <c r="A49" s="1069" t="s">
        <v>52</v>
      </c>
      <c r="B49" s="1071" t="s">
        <v>53</v>
      </c>
      <c r="C49" s="95"/>
      <c r="D49" s="95"/>
      <c r="E49" s="95"/>
      <c r="F49" s="95"/>
      <c r="G49" s="103"/>
      <c r="H49" s="103"/>
      <c r="I49" s="102"/>
      <c r="J49" s="102"/>
      <c r="K49" s="1053">
        <v>20665</v>
      </c>
      <c r="L49" s="1053">
        <v>20665</v>
      </c>
      <c r="M49" s="1053">
        <f>'PL 05 chi tiết DA ĐT.'!M538</f>
        <v>2100</v>
      </c>
      <c r="N49" s="1053">
        <f>'PL 05 chi tiết DA ĐT.'!N538</f>
        <v>0</v>
      </c>
      <c r="O49" s="1051">
        <v>0</v>
      </c>
      <c r="P49" s="1051">
        <v>0</v>
      </c>
      <c r="Q49" s="1053"/>
      <c r="R49" s="1053"/>
      <c r="S49" s="1072">
        <v>4986</v>
      </c>
      <c r="T49" s="1072">
        <v>4986</v>
      </c>
      <c r="U49" s="1053">
        <f>'PL 05 chi tiết DA ĐT.'!U538</f>
        <v>0</v>
      </c>
      <c r="V49" s="1053">
        <f>'PL 05 chi tiết DA ĐT.'!V538</f>
        <v>0</v>
      </c>
      <c r="W49" s="1053">
        <f>'PL 05 chi tiết DA ĐT.'!W538</f>
        <v>0</v>
      </c>
      <c r="X49" s="1053">
        <f>'PL 05 chi tiết DA ĐT.'!X538</f>
        <v>0</v>
      </c>
      <c r="Y49" s="1053">
        <f>'PL 05 chi tiết DA ĐT.'!Y538</f>
        <v>0</v>
      </c>
      <c r="Z49" s="1053">
        <f>'PL 05 chi tiết DA ĐT.'!Z538</f>
        <v>0</v>
      </c>
      <c r="AA49" s="1053">
        <f>'PL 05 chi tiết DA ĐT.'!AA538</f>
        <v>0</v>
      </c>
      <c r="AB49" s="1053">
        <f>'PL 05 chi tiết DA ĐT.'!AB538</f>
        <v>0</v>
      </c>
      <c r="AC49" s="1053">
        <f>'PL 05 chi tiết DA ĐT.'!AC538</f>
        <v>0</v>
      </c>
      <c r="AD49" s="1053">
        <f>'PL 05 chi tiết DA ĐT.'!AD538</f>
        <v>0</v>
      </c>
      <c r="AE49" s="1053">
        <f>'PL 05 chi tiết DA ĐT.'!AE538</f>
        <v>0</v>
      </c>
      <c r="AF49" s="1053">
        <f>'PL 05 chi tiết DA ĐT.'!AF538</f>
        <v>0</v>
      </c>
      <c r="AG49" s="1053">
        <f>'PL 05 chi tiết DA ĐT.'!AG538</f>
        <v>0</v>
      </c>
      <c r="AH49" s="1053">
        <f>'PL 05 chi tiết DA ĐT.'!AH538</f>
        <v>0</v>
      </c>
      <c r="AI49" s="1053">
        <f>'PL 05 chi tiết DA ĐT.'!AI538</f>
        <v>4986</v>
      </c>
      <c r="AJ49" s="1053">
        <f>'PL 05 chi tiết DA ĐT.'!AJ538</f>
        <v>4986</v>
      </c>
      <c r="AK49" s="1053">
        <f>'PL 05 chi tiết DA ĐT.'!AK538</f>
        <v>0</v>
      </c>
      <c r="AL49" s="1053">
        <f>'PL 05 chi tiết DA ĐT.'!AL538</f>
        <v>0</v>
      </c>
      <c r="AM49" s="1053">
        <f>'PL 05 chi tiết DA ĐT.'!AM538</f>
        <v>8596</v>
      </c>
      <c r="AN49" s="1053">
        <f>'PL 05 chi tiết DA ĐT.'!AN538</f>
        <v>8596</v>
      </c>
      <c r="AO49" s="1053">
        <f>'PL 05 chi tiết DA ĐT.'!AO538</f>
        <v>0</v>
      </c>
      <c r="AP49" s="1053">
        <f>'PL 05 chi tiết DA ĐT.'!AP538</f>
        <v>0</v>
      </c>
      <c r="AQ49" s="1053">
        <f>'PL 05 chi tiết DA ĐT.'!AQ538</f>
        <v>12069</v>
      </c>
      <c r="AR49" s="1053">
        <f>'PL 05 chi tiết DA ĐT.'!AR538</f>
        <v>12069</v>
      </c>
      <c r="AS49" s="1053">
        <f>'PL 05 chi tiết DA ĐT.'!AS538</f>
        <v>0</v>
      </c>
      <c r="AT49" s="1053">
        <f>'PL 05 chi tiết DA ĐT.'!AT538</f>
        <v>0</v>
      </c>
      <c r="AU49" s="1053">
        <f>'PL 05 chi tiết DA ĐT.'!AU538</f>
        <v>0</v>
      </c>
      <c r="AV49" s="1053">
        <f>'PL 05 chi tiết DA ĐT.'!AV538</f>
        <v>12069</v>
      </c>
      <c r="AW49" s="1053">
        <f>'PL 05 chi tiết DA ĐT.'!AW538</f>
        <v>12069</v>
      </c>
      <c r="AX49" s="1053">
        <f>'PL 05 chi tiết DA ĐT.'!AX538</f>
        <v>0</v>
      </c>
      <c r="AY49" s="1053">
        <f>'PL 05 chi tiết DA ĐT.'!AY538</f>
        <v>0</v>
      </c>
      <c r="AZ49" s="1053">
        <f>'PL 05 chi tiết DA ĐT.'!AZ538</f>
        <v>0</v>
      </c>
      <c r="BA49" s="1053">
        <v>3610</v>
      </c>
      <c r="BB49" s="1053">
        <f>'PL 05 chi tiết DA ĐT.'!BB538</f>
        <v>0</v>
      </c>
      <c r="BC49" s="1164">
        <f t="shared" si="55"/>
        <v>12069</v>
      </c>
      <c r="BD49" s="1231">
        <f>'PL 05 chi tiết DA ĐT.'!BD538</f>
        <v>12069</v>
      </c>
      <c r="BE49" s="1164">
        <v>5613</v>
      </c>
      <c r="BF49" s="1053">
        <v>5613</v>
      </c>
      <c r="BG49" s="102"/>
      <c r="BH49" s="1045"/>
      <c r="BI49" s="102"/>
      <c r="BJ49" s="102"/>
      <c r="BK49" s="1046"/>
      <c r="BL49" s="1046"/>
      <c r="BM49" s="1046"/>
    </row>
    <row r="50" spans="1:65" s="1047" customFormat="1" ht="24" customHeight="1">
      <c r="A50" s="1069" t="s">
        <v>54</v>
      </c>
      <c r="B50" s="1071" t="s">
        <v>55</v>
      </c>
      <c r="C50" s="95"/>
      <c r="D50" s="95"/>
      <c r="E50" s="95"/>
      <c r="F50" s="95"/>
      <c r="G50" s="103"/>
      <c r="H50" s="103"/>
      <c r="I50" s="102"/>
      <c r="J50" s="102"/>
      <c r="K50" s="1053">
        <v>43258</v>
      </c>
      <c r="L50" s="1053">
        <v>43258</v>
      </c>
      <c r="M50" s="1053">
        <f>'PL 05 chi tiết DA ĐT.'!M540</f>
        <v>1610.4639999999999</v>
      </c>
      <c r="N50" s="1053">
        <f>'PL 05 chi tiết DA ĐT.'!N540</f>
        <v>558.16000000000008</v>
      </c>
      <c r="O50" s="1051">
        <v>2300.4621999999999</v>
      </c>
      <c r="P50" s="1051">
        <v>2300.4621999999999</v>
      </c>
      <c r="Q50" s="1053"/>
      <c r="R50" s="1053"/>
      <c r="S50" s="1072">
        <v>10438</v>
      </c>
      <c r="T50" s="1072">
        <v>10438</v>
      </c>
      <c r="U50" s="1053">
        <f>'PL 05 chi tiết DA ĐT.'!U540</f>
        <v>0</v>
      </c>
      <c r="V50" s="1053">
        <f>'PL 05 chi tiết DA ĐT.'!V540</f>
        <v>0</v>
      </c>
      <c r="W50" s="1053">
        <f>'PL 05 chi tiết DA ĐT.'!W540</f>
        <v>27.292000000000002</v>
      </c>
      <c r="X50" s="1053">
        <f>'PL 05 chi tiết DA ĐT.'!X540</f>
        <v>27.292000000000002</v>
      </c>
      <c r="Y50" s="1053">
        <f>'PL 05 chi tiết DA ĐT.'!Y540</f>
        <v>0</v>
      </c>
      <c r="Z50" s="1053">
        <f>'PL 05 chi tiết DA ĐT.'!Z540</f>
        <v>0</v>
      </c>
      <c r="AA50" s="1053">
        <f>'PL 05 chi tiết DA ĐT.'!AA540</f>
        <v>530.86800000000005</v>
      </c>
      <c r="AB50" s="1053">
        <f>'PL 05 chi tiết DA ĐT.'!AB540</f>
        <v>530.86800000000005</v>
      </c>
      <c r="AC50" s="1053">
        <f>'PL 05 chi tiết DA ĐT.'!AC540</f>
        <v>0</v>
      </c>
      <c r="AD50" s="1053">
        <f>'PL 05 chi tiết DA ĐT.'!AD540</f>
        <v>0</v>
      </c>
      <c r="AE50" s="1053">
        <f>'PL 05 chi tiết DA ĐT.'!AE540</f>
        <v>2300.4621999999999</v>
      </c>
      <c r="AF50" s="1053">
        <f>'PL 05 chi tiết DA ĐT.'!AF540</f>
        <v>2300.4621999999999</v>
      </c>
      <c r="AG50" s="1053">
        <f>'PL 05 chi tiết DA ĐT.'!AG540</f>
        <v>0</v>
      </c>
      <c r="AH50" s="1053">
        <f>'PL 05 chi tiết DA ĐT.'!AH540</f>
        <v>0</v>
      </c>
      <c r="AI50" s="1053">
        <f>'PL 05 chi tiết DA ĐT.'!AI540</f>
        <v>10438</v>
      </c>
      <c r="AJ50" s="1053">
        <f>'PL 05 chi tiết DA ĐT.'!AJ540</f>
        <v>10438</v>
      </c>
      <c r="AK50" s="1053">
        <f>'PL 05 chi tiết DA ĐT.'!AK540</f>
        <v>0</v>
      </c>
      <c r="AL50" s="1053">
        <f>'PL 05 chi tiết DA ĐT.'!AL540</f>
        <v>0</v>
      </c>
      <c r="AM50" s="1053">
        <f>'PL 05 chi tiết DA ĐT.'!AM540</f>
        <v>18062</v>
      </c>
      <c r="AN50" s="1053">
        <f>'PL 05 chi tiết DA ĐT.'!AN540</f>
        <v>18062</v>
      </c>
      <c r="AO50" s="1053">
        <f>'PL 05 chi tiết DA ĐT.'!AO540</f>
        <v>0</v>
      </c>
      <c r="AP50" s="1053">
        <f>'PL 05 chi tiết DA ĐT.'!AP540</f>
        <v>0</v>
      </c>
      <c r="AQ50" s="1053">
        <f>'PL 05 chi tiết DA ĐT.'!AQ540</f>
        <v>29196</v>
      </c>
      <c r="AR50" s="1053">
        <f>'PL 05 chi tiết DA ĐT.'!AR540</f>
        <v>29196</v>
      </c>
      <c r="AS50" s="1053">
        <f>'PL 05 chi tiết DA ĐT.'!AS540</f>
        <v>0</v>
      </c>
      <c r="AT50" s="1053">
        <f>'PL 05 chi tiết DA ĐT.'!AT540</f>
        <v>0</v>
      </c>
      <c r="AU50" s="1053">
        <f>'PL 05 chi tiết DA ĐT.'!AU540</f>
        <v>0</v>
      </c>
      <c r="AV50" s="1053">
        <f>'PL 05 chi tiết DA ĐT.'!AV540</f>
        <v>29196</v>
      </c>
      <c r="AW50" s="1053">
        <f>'PL 05 chi tiết DA ĐT.'!AW540</f>
        <v>29196</v>
      </c>
      <c r="AX50" s="1053">
        <f>'PL 05 chi tiết DA ĐT.'!AX540</f>
        <v>0</v>
      </c>
      <c r="AY50" s="1053">
        <f>'PL 05 chi tiết DA ĐT.'!AY540</f>
        <v>0</v>
      </c>
      <c r="AZ50" s="1053">
        <f>'PL 05 chi tiết DA ĐT.'!AZ540</f>
        <v>0</v>
      </c>
      <c r="BA50" s="1053">
        <v>7624</v>
      </c>
      <c r="BB50" s="1053">
        <f>'PL 05 chi tiết DA ĐT.'!BB540</f>
        <v>0</v>
      </c>
      <c r="BC50" s="1164">
        <f t="shared" si="55"/>
        <v>25196</v>
      </c>
      <c r="BD50" s="1231">
        <f>'PL 05 chi tiết DA ĐT.'!BD540</f>
        <v>10000</v>
      </c>
      <c r="BE50" s="1164">
        <v>11749</v>
      </c>
      <c r="BF50" s="1053">
        <v>11749</v>
      </c>
      <c r="BG50" s="102"/>
      <c r="BH50" s="1045"/>
      <c r="BI50" s="102"/>
      <c r="BJ50" s="102"/>
      <c r="BK50" s="1046"/>
      <c r="BL50" s="1046"/>
      <c r="BM50" s="1046"/>
    </row>
    <row r="51" spans="1:65" s="1047" customFormat="1" ht="24" customHeight="1">
      <c r="A51" s="1069" t="s">
        <v>56</v>
      </c>
      <c r="B51" s="1071" t="s">
        <v>57</v>
      </c>
      <c r="C51" s="95"/>
      <c r="D51" s="95"/>
      <c r="E51" s="95"/>
      <c r="F51" s="95"/>
      <c r="G51" s="103"/>
      <c r="H51" s="103"/>
      <c r="I51" s="102"/>
      <c r="J51" s="102"/>
      <c r="K51" s="1053">
        <v>11481</v>
      </c>
      <c r="L51" s="1053">
        <v>11481</v>
      </c>
      <c r="M51" s="1053">
        <f>'PL 05 chi tiết DA ĐT.'!M543</f>
        <v>2439.5250000000001</v>
      </c>
      <c r="N51" s="1053">
        <f>'PL 05 chi tiết DA ĐT.'!N543</f>
        <v>1976.8889999999999</v>
      </c>
      <c r="O51" s="1051">
        <v>0</v>
      </c>
      <c r="P51" s="1051">
        <v>0</v>
      </c>
      <c r="Q51" s="1053"/>
      <c r="R51" s="1053"/>
      <c r="S51" s="1072">
        <v>2770</v>
      </c>
      <c r="T51" s="1072">
        <v>2770</v>
      </c>
      <c r="U51" s="1053">
        <f>'PL 05 chi tiết DA ĐT.'!U543</f>
        <v>0</v>
      </c>
      <c r="V51" s="1053">
        <f>'PL 05 chi tiết DA ĐT.'!V543</f>
        <v>0</v>
      </c>
      <c r="W51" s="1053">
        <f>'PL 05 chi tiết DA ĐT.'!W543</f>
        <v>0</v>
      </c>
      <c r="X51" s="1053">
        <f>'PL 05 chi tiết DA ĐT.'!X543</f>
        <v>0</v>
      </c>
      <c r="Y51" s="1053">
        <f>'PL 05 chi tiết DA ĐT.'!Y543</f>
        <v>0</v>
      </c>
      <c r="Z51" s="1053">
        <f>'PL 05 chi tiết DA ĐT.'!Z543</f>
        <v>0</v>
      </c>
      <c r="AA51" s="1053">
        <f>'PL 05 chi tiết DA ĐT.'!AA543</f>
        <v>606.28700000000003</v>
      </c>
      <c r="AB51" s="1053">
        <f>'PL 05 chi tiết DA ĐT.'!AB543</f>
        <v>606.28700000000003</v>
      </c>
      <c r="AC51" s="1053">
        <f>'PL 05 chi tiết DA ĐT.'!AC543</f>
        <v>0</v>
      </c>
      <c r="AD51" s="1053">
        <f>'PL 05 chi tiết DA ĐT.'!AD543</f>
        <v>0</v>
      </c>
      <c r="AE51" s="1053">
        <f>'PL 05 chi tiết DA ĐT.'!AE543</f>
        <v>0</v>
      </c>
      <c r="AF51" s="1053">
        <f>'PL 05 chi tiết DA ĐT.'!AF543</f>
        <v>0</v>
      </c>
      <c r="AG51" s="1053">
        <f>'PL 05 chi tiết DA ĐT.'!AG543</f>
        <v>0</v>
      </c>
      <c r="AH51" s="1053">
        <f>'PL 05 chi tiết DA ĐT.'!AH543</f>
        <v>0</v>
      </c>
      <c r="AI51" s="1053">
        <f>'PL 05 chi tiết DA ĐT.'!AI543</f>
        <v>2770</v>
      </c>
      <c r="AJ51" s="1053">
        <f>'PL 05 chi tiết DA ĐT.'!AJ543</f>
        <v>2770</v>
      </c>
      <c r="AK51" s="1053">
        <f>'PL 05 chi tiết DA ĐT.'!AK543</f>
        <v>0</v>
      </c>
      <c r="AL51" s="1053">
        <f>'PL 05 chi tiết DA ĐT.'!AL543</f>
        <v>0</v>
      </c>
      <c r="AM51" s="1053">
        <f>'PL 05 chi tiết DA ĐT.'!AM543</f>
        <v>4850</v>
      </c>
      <c r="AN51" s="1053">
        <f>'PL 05 chi tiết DA ĐT.'!AN543</f>
        <v>4850</v>
      </c>
      <c r="AO51" s="1053">
        <f>'PL 05 chi tiết DA ĐT.'!AO543</f>
        <v>0</v>
      </c>
      <c r="AP51" s="1053">
        <f>'PL 05 chi tiết DA ĐT.'!AP543</f>
        <v>0</v>
      </c>
      <c r="AQ51" s="1053">
        <f>'PL 05 chi tiết DA ĐT.'!AQ543</f>
        <v>6631</v>
      </c>
      <c r="AR51" s="1053">
        <f>'PL 05 chi tiết DA ĐT.'!AR543</f>
        <v>6631</v>
      </c>
      <c r="AS51" s="1053">
        <f>'PL 05 chi tiết DA ĐT.'!AS543</f>
        <v>0</v>
      </c>
      <c r="AT51" s="1053">
        <f>'PL 05 chi tiết DA ĐT.'!AT543</f>
        <v>0</v>
      </c>
      <c r="AU51" s="1053">
        <f>'PL 05 chi tiết DA ĐT.'!AU543</f>
        <v>0</v>
      </c>
      <c r="AV51" s="1053">
        <f>'PL 05 chi tiết DA ĐT.'!AV543</f>
        <v>6631</v>
      </c>
      <c r="AW51" s="1053">
        <f>'PL 05 chi tiết DA ĐT.'!AW543</f>
        <v>6631</v>
      </c>
      <c r="AX51" s="1053">
        <f>'PL 05 chi tiết DA ĐT.'!AX543</f>
        <v>0</v>
      </c>
      <c r="AY51" s="1053">
        <f>'PL 05 chi tiết DA ĐT.'!AY543</f>
        <v>0</v>
      </c>
      <c r="AZ51" s="1053">
        <f>'PL 05 chi tiết DA ĐT.'!AZ543</f>
        <v>0</v>
      </c>
      <c r="BA51" s="1053">
        <v>2080</v>
      </c>
      <c r="BB51" s="1053">
        <f>'PL 05 chi tiết DA ĐT.'!BB543</f>
        <v>0</v>
      </c>
      <c r="BC51" s="1164">
        <f t="shared" si="55"/>
        <v>6631</v>
      </c>
      <c r="BD51" s="1231">
        <f>'PL 05 chi tiết DA ĐT.'!BD543</f>
        <v>6631</v>
      </c>
      <c r="BE51" s="1164">
        <v>3118</v>
      </c>
      <c r="BF51" s="1053">
        <v>3118</v>
      </c>
      <c r="BG51" s="102"/>
      <c r="BH51" s="1045"/>
      <c r="BI51" s="102"/>
      <c r="BJ51" s="102"/>
      <c r="BK51" s="1046"/>
      <c r="BL51" s="1046"/>
      <c r="BM51" s="1046"/>
    </row>
    <row r="52" spans="1:65" s="1047" customFormat="1" ht="24" customHeight="1">
      <c r="A52" s="1069" t="s">
        <v>58</v>
      </c>
      <c r="B52" s="1071" t="s">
        <v>59</v>
      </c>
      <c r="C52" s="95"/>
      <c r="D52" s="95"/>
      <c r="E52" s="95"/>
      <c r="F52" s="95"/>
      <c r="G52" s="103"/>
      <c r="H52" s="103"/>
      <c r="I52" s="102"/>
      <c r="J52" s="102"/>
      <c r="K52" s="1053">
        <v>29620</v>
      </c>
      <c r="L52" s="1053">
        <v>29620</v>
      </c>
      <c r="M52" s="1053">
        <f>'PL 05 chi tiết DA ĐT.'!M545</f>
        <v>2137</v>
      </c>
      <c r="N52" s="1053">
        <f>'PL 05 chi tiết DA ĐT.'!N545</f>
        <v>450</v>
      </c>
      <c r="O52" s="1051">
        <v>0</v>
      </c>
      <c r="P52" s="1051">
        <v>0</v>
      </c>
      <c r="Q52" s="1053"/>
      <c r="R52" s="1053"/>
      <c r="S52" s="1072">
        <v>7148</v>
      </c>
      <c r="T52" s="1072">
        <v>7148</v>
      </c>
      <c r="U52" s="1053">
        <f>'PL 05 chi tiết DA ĐT.'!U545</f>
        <v>0</v>
      </c>
      <c r="V52" s="1053">
        <f>'PL 05 chi tiết DA ĐT.'!V545</f>
        <v>0</v>
      </c>
      <c r="W52" s="1053">
        <f>'PL 05 chi tiết DA ĐT.'!W545</f>
        <v>0</v>
      </c>
      <c r="X52" s="1053">
        <f>'PL 05 chi tiết DA ĐT.'!X545</f>
        <v>0</v>
      </c>
      <c r="Y52" s="1053">
        <f>'PL 05 chi tiết DA ĐT.'!Y545</f>
        <v>0</v>
      </c>
      <c r="Z52" s="1053">
        <f>'PL 05 chi tiết DA ĐT.'!Z545</f>
        <v>0</v>
      </c>
      <c r="AA52" s="1053">
        <f>'PL 05 chi tiết DA ĐT.'!AA545</f>
        <v>3060.3</v>
      </c>
      <c r="AB52" s="1053">
        <f>'PL 05 chi tiết DA ĐT.'!AB545</f>
        <v>3060.3</v>
      </c>
      <c r="AC52" s="1053">
        <f>'PL 05 chi tiết DA ĐT.'!AC545</f>
        <v>0</v>
      </c>
      <c r="AD52" s="1053">
        <f>'PL 05 chi tiết DA ĐT.'!AD545</f>
        <v>0</v>
      </c>
      <c r="AE52" s="1053">
        <f>'PL 05 chi tiết DA ĐT.'!AE545</f>
        <v>0</v>
      </c>
      <c r="AF52" s="1053">
        <f>'PL 05 chi tiết DA ĐT.'!AF545</f>
        <v>0</v>
      </c>
      <c r="AG52" s="1053">
        <f>'PL 05 chi tiết DA ĐT.'!AG545</f>
        <v>0</v>
      </c>
      <c r="AH52" s="1053">
        <f>'PL 05 chi tiết DA ĐT.'!AH545</f>
        <v>0</v>
      </c>
      <c r="AI52" s="1053">
        <f>'PL 05 chi tiết DA ĐT.'!AI545</f>
        <v>7148</v>
      </c>
      <c r="AJ52" s="1053">
        <f>'PL 05 chi tiết DA ĐT.'!AJ545</f>
        <v>7148</v>
      </c>
      <c r="AK52" s="1053">
        <f>'PL 05 chi tiết DA ĐT.'!AK545</f>
        <v>0</v>
      </c>
      <c r="AL52" s="1053">
        <f>'PL 05 chi tiết DA ĐT.'!AL545</f>
        <v>0</v>
      </c>
      <c r="AM52" s="1053">
        <f>'PL 05 chi tiết DA ĐT.'!AM545</f>
        <v>12416</v>
      </c>
      <c r="AN52" s="1053">
        <f>'PL 05 chi tiết DA ĐT.'!AN545</f>
        <v>12416</v>
      </c>
      <c r="AO52" s="1053">
        <f>'PL 05 chi tiết DA ĐT.'!AO545</f>
        <v>0</v>
      </c>
      <c r="AP52" s="1053">
        <f>'PL 05 chi tiết DA ĐT.'!AP545</f>
        <v>0</v>
      </c>
      <c r="AQ52" s="1053">
        <f>'PL 05 chi tiết DA ĐT.'!AQ545</f>
        <v>26084</v>
      </c>
      <c r="AR52" s="1053">
        <f>'PL 05 chi tiết DA ĐT.'!AR545</f>
        <v>17204</v>
      </c>
      <c r="AS52" s="1053">
        <f>'PL 05 chi tiết DA ĐT.'!AS545</f>
        <v>0</v>
      </c>
      <c r="AT52" s="1053">
        <f>'PL 05 chi tiết DA ĐT.'!AT545</f>
        <v>8880</v>
      </c>
      <c r="AU52" s="1053">
        <f>'PL 05 chi tiết DA ĐT.'!AU545</f>
        <v>0</v>
      </c>
      <c r="AV52" s="1053">
        <f>'PL 05 chi tiết DA ĐT.'!AV545</f>
        <v>25687</v>
      </c>
      <c r="AW52" s="1053">
        <f>'PL 05 chi tiết DA ĐT.'!AW545</f>
        <v>17204</v>
      </c>
      <c r="AX52" s="1053">
        <f>'PL 05 chi tiết DA ĐT.'!AX545</f>
        <v>0</v>
      </c>
      <c r="AY52" s="1053">
        <f>'PL 05 chi tiết DA ĐT.'!AY545</f>
        <v>8483</v>
      </c>
      <c r="AZ52" s="1053">
        <f>'PL 05 chi tiết DA ĐT.'!AZ545</f>
        <v>0</v>
      </c>
      <c r="BA52" s="1053">
        <v>5268</v>
      </c>
      <c r="BB52" s="1053">
        <f>'PL 05 chi tiết DA ĐT.'!BB545</f>
        <v>0</v>
      </c>
      <c r="BC52" s="1164">
        <f t="shared" si="55"/>
        <v>17204</v>
      </c>
      <c r="BD52" s="1231">
        <f>'PL 05 chi tiết DA ĐT.'!BD545</f>
        <v>17204</v>
      </c>
      <c r="BE52" s="1164">
        <v>8045</v>
      </c>
      <c r="BF52" s="1053">
        <v>8045</v>
      </c>
      <c r="BG52" s="102"/>
      <c r="BH52" s="1045"/>
      <c r="BI52" s="102"/>
      <c r="BJ52" s="102"/>
      <c r="BK52" s="1046"/>
      <c r="BL52" s="1046"/>
      <c r="BM52" s="1046"/>
    </row>
    <row r="53" spans="1:65" s="1055" customFormat="1" ht="24" customHeight="1">
      <c r="A53" s="1069" t="s">
        <v>60</v>
      </c>
      <c r="B53" s="1071" t="s">
        <v>61</v>
      </c>
      <c r="C53" s="95"/>
      <c r="D53" s="95"/>
      <c r="E53" s="95"/>
      <c r="F53" s="95"/>
      <c r="G53" s="103"/>
      <c r="H53" s="103"/>
      <c r="I53" s="103"/>
      <c r="J53" s="103"/>
      <c r="K53" s="1053">
        <v>19428</v>
      </c>
      <c r="L53" s="1053">
        <v>19428</v>
      </c>
      <c r="M53" s="1053">
        <f>'PL 05 chi tiết DA ĐT.'!M548</f>
        <v>2761</v>
      </c>
      <c r="N53" s="1053">
        <f>'PL 05 chi tiết DA ĐT.'!N548</f>
        <v>1441</v>
      </c>
      <c r="O53" s="1051">
        <v>0</v>
      </c>
      <c r="P53" s="1051">
        <v>0</v>
      </c>
      <c r="Q53" s="1053"/>
      <c r="R53" s="1053"/>
      <c r="S53" s="1072">
        <v>4688</v>
      </c>
      <c r="T53" s="1072">
        <v>4688</v>
      </c>
      <c r="U53" s="1053">
        <f>'PL 05 chi tiết DA ĐT.'!U548</f>
        <v>0</v>
      </c>
      <c r="V53" s="1053">
        <f>'PL 05 chi tiết DA ĐT.'!V548</f>
        <v>0</v>
      </c>
      <c r="W53" s="1053">
        <f>'PL 05 chi tiết DA ĐT.'!W548</f>
        <v>0</v>
      </c>
      <c r="X53" s="1053">
        <f>'PL 05 chi tiết DA ĐT.'!X548</f>
        <v>0</v>
      </c>
      <c r="Y53" s="1053">
        <f>'PL 05 chi tiết DA ĐT.'!Y548</f>
        <v>0</v>
      </c>
      <c r="Z53" s="1053">
        <f>'PL 05 chi tiết DA ĐT.'!Z548</f>
        <v>0</v>
      </c>
      <c r="AA53" s="1053">
        <f>'PL 05 chi tiết DA ĐT.'!AA548</f>
        <v>1621.587</v>
      </c>
      <c r="AB53" s="1053">
        <f>'PL 05 chi tiết DA ĐT.'!AB548</f>
        <v>1621.587</v>
      </c>
      <c r="AC53" s="1053">
        <f>'PL 05 chi tiết DA ĐT.'!AC548</f>
        <v>0</v>
      </c>
      <c r="AD53" s="1053">
        <f>'PL 05 chi tiết DA ĐT.'!AD548</f>
        <v>0</v>
      </c>
      <c r="AE53" s="1053">
        <f>'PL 05 chi tiết DA ĐT.'!AE548</f>
        <v>0</v>
      </c>
      <c r="AF53" s="1053">
        <f>'PL 05 chi tiết DA ĐT.'!AF548</f>
        <v>0</v>
      </c>
      <c r="AG53" s="1053">
        <f>'PL 05 chi tiết DA ĐT.'!AG548</f>
        <v>0</v>
      </c>
      <c r="AH53" s="1053">
        <f>'PL 05 chi tiết DA ĐT.'!AH548</f>
        <v>0</v>
      </c>
      <c r="AI53" s="1053">
        <f>'PL 05 chi tiết DA ĐT.'!AI548</f>
        <v>4688</v>
      </c>
      <c r="AJ53" s="1053">
        <f>'PL 05 chi tiết DA ĐT.'!AJ548</f>
        <v>4688</v>
      </c>
      <c r="AK53" s="1053">
        <f>'PL 05 chi tiết DA ĐT.'!AK548</f>
        <v>0</v>
      </c>
      <c r="AL53" s="1053">
        <f>'PL 05 chi tiết DA ĐT.'!AL548</f>
        <v>0</v>
      </c>
      <c r="AM53" s="1053">
        <f>'PL 05 chi tiết DA ĐT.'!AM548</f>
        <v>8342</v>
      </c>
      <c r="AN53" s="1053">
        <f>'PL 05 chi tiết DA ĐT.'!AN548</f>
        <v>8342</v>
      </c>
      <c r="AO53" s="1053">
        <f>'PL 05 chi tiết DA ĐT.'!AO548</f>
        <v>0</v>
      </c>
      <c r="AP53" s="1053">
        <f>'PL 05 chi tiết DA ĐT.'!AP548</f>
        <v>0</v>
      </c>
      <c r="AQ53" s="1053">
        <f>'PL 05 chi tiết DA ĐT.'!AQ548</f>
        <v>11086</v>
      </c>
      <c r="AR53" s="1053">
        <f>'PL 05 chi tiết DA ĐT.'!AR548</f>
        <v>11086</v>
      </c>
      <c r="AS53" s="1053">
        <f>'PL 05 chi tiết DA ĐT.'!AS548</f>
        <v>0</v>
      </c>
      <c r="AT53" s="1053">
        <f>'PL 05 chi tiết DA ĐT.'!AT548</f>
        <v>0</v>
      </c>
      <c r="AU53" s="1053">
        <f>'PL 05 chi tiết DA ĐT.'!AU548</f>
        <v>0</v>
      </c>
      <c r="AV53" s="1053">
        <f>'PL 05 chi tiết DA ĐT.'!AV548</f>
        <v>11086</v>
      </c>
      <c r="AW53" s="1053">
        <f>'PL 05 chi tiết DA ĐT.'!AW548</f>
        <v>11086</v>
      </c>
      <c r="AX53" s="1053">
        <f>'PL 05 chi tiết DA ĐT.'!AX548</f>
        <v>0</v>
      </c>
      <c r="AY53" s="1053">
        <f>'PL 05 chi tiết DA ĐT.'!AY548</f>
        <v>0</v>
      </c>
      <c r="AZ53" s="1053">
        <f>'PL 05 chi tiết DA ĐT.'!AZ548</f>
        <v>0</v>
      </c>
      <c r="BA53" s="1053">
        <v>3654</v>
      </c>
      <c r="BB53" s="1053">
        <f>'PL 05 chi tiết DA ĐT.'!BB548</f>
        <v>0</v>
      </c>
      <c r="BC53" s="1164">
        <f t="shared" si="55"/>
        <v>11086</v>
      </c>
      <c r="BD53" s="1231">
        <f>'PL 05 chi tiết DA ĐT.'!BD548</f>
        <v>11086</v>
      </c>
      <c r="BE53" s="1164">
        <v>5277</v>
      </c>
      <c r="BF53" s="1053">
        <v>5277</v>
      </c>
      <c r="BG53" s="103"/>
      <c r="BH53" s="1054"/>
      <c r="BI53" s="103"/>
      <c r="BJ53" s="103"/>
      <c r="BK53" s="1046"/>
      <c r="BL53" s="1046"/>
      <c r="BM53" s="1046"/>
    </row>
    <row r="54" spans="1:65" s="1055" customFormat="1" ht="57">
      <c r="A54" s="1067" t="s">
        <v>81</v>
      </c>
      <c r="B54" s="1068" t="s">
        <v>82</v>
      </c>
      <c r="C54" s="95"/>
      <c r="D54" s="95"/>
      <c r="E54" s="95"/>
      <c r="F54" s="95"/>
      <c r="G54" s="103"/>
      <c r="H54" s="103"/>
      <c r="I54" s="103"/>
      <c r="J54" s="103"/>
      <c r="K54" s="1044">
        <f t="shared" ref="K54:N54" si="56">+K55</f>
        <v>34340</v>
      </c>
      <c r="L54" s="1044">
        <f t="shared" si="56"/>
        <v>34340</v>
      </c>
      <c r="M54" s="1044">
        <f t="shared" si="56"/>
        <v>479.34100000000001</v>
      </c>
      <c r="N54" s="1044">
        <f t="shared" si="56"/>
        <v>344.34100000000001</v>
      </c>
      <c r="O54" s="1044">
        <f>+O55</f>
        <v>5783</v>
      </c>
      <c r="P54" s="1044">
        <f t="shared" ref="P54:BF54" si="57">+P55</f>
        <v>5783</v>
      </c>
      <c r="Q54" s="1044">
        <f t="shared" si="57"/>
        <v>0</v>
      </c>
      <c r="R54" s="1044">
        <f t="shared" si="57"/>
        <v>0</v>
      </c>
      <c r="S54" s="1044">
        <f t="shared" si="57"/>
        <v>8286</v>
      </c>
      <c r="T54" s="1044">
        <f t="shared" si="57"/>
        <v>8286</v>
      </c>
      <c r="U54" s="1044">
        <f t="shared" si="57"/>
        <v>0</v>
      </c>
      <c r="V54" s="1044">
        <f t="shared" si="57"/>
        <v>0</v>
      </c>
      <c r="W54" s="1044">
        <f t="shared" si="57"/>
        <v>671.55</v>
      </c>
      <c r="X54" s="1044">
        <f t="shared" si="57"/>
        <v>671.55</v>
      </c>
      <c r="Y54" s="1044">
        <f t="shared" si="57"/>
        <v>0</v>
      </c>
      <c r="Z54" s="1044">
        <f t="shared" si="57"/>
        <v>0</v>
      </c>
      <c r="AA54" s="1044">
        <f t="shared" si="57"/>
        <v>604.34100000000001</v>
      </c>
      <c r="AB54" s="1044">
        <f t="shared" si="57"/>
        <v>604.34100000000001</v>
      </c>
      <c r="AC54" s="1044">
        <f t="shared" si="57"/>
        <v>0</v>
      </c>
      <c r="AD54" s="1044">
        <f t="shared" si="57"/>
        <v>0</v>
      </c>
      <c r="AE54" s="1044">
        <f t="shared" si="57"/>
        <v>4601</v>
      </c>
      <c r="AF54" s="1044">
        <f t="shared" si="57"/>
        <v>4601</v>
      </c>
      <c r="AG54" s="1044">
        <f t="shared" si="57"/>
        <v>0</v>
      </c>
      <c r="AH54" s="1044">
        <f t="shared" si="57"/>
        <v>0</v>
      </c>
      <c r="AI54" s="1044">
        <f t="shared" si="57"/>
        <v>6701</v>
      </c>
      <c r="AJ54" s="1044">
        <f t="shared" si="57"/>
        <v>6701</v>
      </c>
      <c r="AK54" s="1044">
        <f t="shared" si="57"/>
        <v>0</v>
      </c>
      <c r="AL54" s="1044">
        <f t="shared" si="57"/>
        <v>0</v>
      </c>
      <c r="AM54" s="1044">
        <f t="shared" si="57"/>
        <v>14467</v>
      </c>
      <c r="AN54" s="1044">
        <f t="shared" si="57"/>
        <v>14467</v>
      </c>
      <c r="AO54" s="1044">
        <f t="shared" si="57"/>
        <v>0</v>
      </c>
      <c r="AP54" s="1044">
        <f t="shared" si="57"/>
        <v>0</v>
      </c>
      <c r="AQ54" s="1044">
        <f t="shared" si="57"/>
        <v>25946.809999999998</v>
      </c>
      <c r="AR54" s="1044">
        <f t="shared" si="57"/>
        <v>25946.809999999998</v>
      </c>
      <c r="AS54" s="1044">
        <f t="shared" si="57"/>
        <v>0</v>
      </c>
      <c r="AT54" s="1044">
        <f t="shared" si="57"/>
        <v>0</v>
      </c>
      <c r="AU54" s="1044">
        <f t="shared" si="57"/>
        <v>0</v>
      </c>
      <c r="AV54" s="1044">
        <f t="shared" si="57"/>
        <v>10808</v>
      </c>
      <c r="AW54" s="1044">
        <f t="shared" si="57"/>
        <v>10808</v>
      </c>
      <c r="AX54" s="1044">
        <f t="shared" si="57"/>
        <v>0</v>
      </c>
      <c r="AY54" s="1044">
        <f t="shared" si="57"/>
        <v>0</v>
      </c>
      <c r="AZ54" s="1044">
        <f t="shared" si="57"/>
        <v>0</v>
      </c>
      <c r="BA54" s="1044">
        <f t="shared" si="57"/>
        <v>6181</v>
      </c>
      <c r="BB54" s="1044">
        <f t="shared" si="57"/>
        <v>0</v>
      </c>
      <c r="BC54" s="1163">
        <f t="shared" si="57"/>
        <v>19873</v>
      </c>
      <c r="BD54" s="1230">
        <f t="shared" si="57"/>
        <v>1840</v>
      </c>
      <c r="BE54" s="1163">
        <f t="shared" si="57"/>
        <v>9004</v>
      </c>
      <c r="BF54" s="1044">
        <f t="shared" si="57"/>
        <v>7282</v>
      </c>
      <c r="BG54" s="103"/>
      <c r="BH54" s="1054"/>
      <c r="BI54" s="103"/>
      <c r="BJ54" s="103"/>
      <c r="BK54" s="1046"/>
      <c r="BL54" s="1046"/>
      <c r="BM54" s="1046"/>
    </row>
    <row r="55" spans="1:65" s="1055" customFormat="1" ht="18.75" customHeight="1">
      <c r="A55" s="1076"/>
      <c r="B55" s="1077" t="s">
        <v>84</v>
      </c>
      <c r="C55" s="95"/>
      <c r="D55" s="95"/>
      <c r="E55" s="95"/>
      <c r="F55" s="95"/>
      <c r="G55" s="103"/>
      <c r="H55" s="103"/>
      <c r="I55" s="103"/>
      <c r="J55" s="103"/>
      <c r="K55" s="1060">
        <f t="shared" ref="K55:N55" si="58">SUM(K56:K61)</f>
        <v>34340</v>
      </c>
      <c r="L55" s="1060">
        <f t="shared" si="58"/>
        <v>34340</v>
      </c>
      <c r="M55" s="1060">
        <f t="shared" si="58"/>
        <v>479.34100000000001</v>
      </c>
      <c r="N55" s="1060">
        <f t="shared" si="58"/>
        <v>344.34100000000001</v>
      </c>
      <c r="O55" s="1060">
        <f>SUM(O56:O61)</f>
        <v>5783</v>
      </c>
      <c r="P55" s="1060">
        <f t="shared" ref="P55:BD55" si="59">SUM(P56:P61)</f>
        <v>5783</v>
      </c>
      <c r="Q55" s="1060">
        <f t="shared" si="59"/>
        <v>0</v>
      </c>
      <c r="R55" s="1060">
        <f t="shared" si="59"/>
        <v>0</v>
      </c>
      <c r="S55" s="1060">
        <f t="shared" si="59"/>
        <v>8286</v>
      </c>
      <c r="T55" s="1060">
        <f t="shared" si="59"/>
        <v>8286</v>
      </c>
      <c r="U55" s="1060">
        <f t="shared" si="59"/>
        <v>0</v>
      </c>
      <c r="V55" s="1060">
        <f t="shared" si="59"/>
        <v>0</v>
      </c>
      <c r="W55" s="1060">
        <f t="shared" si="59"/>
        <v>671.55</v>
      </c>
      <c r="X55" s="1060">
        <f t="shared" si="59"/>
        <v>671.55</v>
      </c>
      <c r="Y55" s="1060">
        <f t="shared" si="59"/>
        <v>0</v>
      </c>
      <c r="Z55" s="1060">
        <f t="shared" si="59"/>
        <v>0</v>
      </c>
      <c r="AA55" s="1060">
        <f t="shared" si="59"/>
        <v>604.34100000000001</v>
      </c>
      <c r="AB55" s="1060">
        <f t="shared" si="59"/>
        <v>604.34100000000001</v>
      </c>
      <c r="AC55" s="1060">
        <f t="shared" si="59"/>
        <v>0</v>
      </c>
      <c r="AD55" s="1060">
        <f t="shared" si="59"/>
        <v>0</v>
      </c>
      <c r="AE55" s="1060">
        <f t="shared" si="59"/>
        <v>4601</v>
      </c>
      <c r="AF55" s="1060">
        <f t="shared" si="59"/>
        <v>4601</v>
      </c>
      <c r="AG55" s="1060">
        <f t="shared" si="59"/>
        <v>0</v>
      </c>
      <c r="AH55" s="1060">
        <f t="shared" si="59"/>
        <v>0</v>
      </c>
      <c r="AI55" s="1060">
        <f t="shared" si="59"/>
        <v>6701</v>
      </c>
      <c r="AJ55" s="1060">
        <f t="shared" si="59"/>
        <v>6701</v>
      </c>
      <c r="AK55" s="1060">
        <f t="shared" si="59"/>
        <v>0</v>
      </c>
      <c r="AL55" s="1060">
        <f t="shared" si="59"/>
        <v>0</v>
      </c>
      <c r="AM55" s="1060">
        <f t="shared" si="59"/>
        <v>14467</v>
      </c>
      <c r="AN55" s="1060">
        <f t="shared" si="59"/>
        <v>14467</v>
      </c>
      <c r="AO55" s="1060">
        <f t="shared" si="59"/>
        <v>0</v>
      </c>
      <c r="AP55" s="1060">
        <f t="shared" si="59"/>
        <v>0</v>
      </c>
      <c r="AQ55" s="1060">
        <f t="shared" si="59"/>
        <v>25946.809999999998</v>
      </c>
      <c r="AR55" s="1060">
        <f t="shared" si="59"/>
        <v>25946.809999999998</v>
      </c>
      <c r="AS55" s="1060">
        <f t="shared" si="59"/>
        <v>0</v>
      </c>
      <c r="AT55" s="1060">
        <f t="shared" si="59"/>
        <v>0</v>
      </c>
      <c r="AU55" s="1060">
        <f t="shared" si="59"/>
        <v>0</v>
      </c>
      <c r="AV55" s="1060">
        <f t="shared" si="59"/>
        <v>10808</v>
      </c>
      <c r="AW55" s="1060">
        <f t="shared" si="59"/>
        <v>10808</v>
      </c>
      <c r="AX55" s="1060">
        <f t="shared" si="59"/>
        <v>0</v>
      </c>
      <c r="AY55" s="1060">
        <f t="shared" si="59"/>
        <v>0</v>
      </c>
      <c r="AZ55" s="1060">
        <f t="shared" si="59"/>
        <v>0</v>
      </c>
      <c r="BA55" s="1060">
        <f t="shared" si="59"/>
        <v>6181</v>
      </c>
      <c r="BB55" s="1060">
        <f t="shared" si="59"/>
        <v>0</v>
      </c>
      <c r="BC55" s="1165">
        <f t="shared" si="59"/>
        <v>19873</v>
      </c>
      <c r="BD55" s="1232">
        <f t="shared" si="59"/>
        <v>1840</v>
      </c>
      <c r="BE55" s="1165">
        <f t="shared" ref="BE55" si="60">SUM(BE56:BE61)</f>
        <v>9004</v>
      </c>
      <c r="BF55" s="1060">
        <f t="shared" ref="BF55" si="61">SUM(BF56:BF61)</f>
        <v>7282</v>
      </c>
      <c r="BG55" s="103"/>
      <c r="BH55" s="1054"/>
      <c r="BI55" s="103"/>
      <c r="BJ55" s="103"/>
      <c r="BK55" s="1046"/>
      <c r="BL55" s="1046"/>
      <c r="BM55" s="1046"/>
    </row>
    <row r="56" spans="1:65" s="1047" customFormat="1" ht="18.75" customHeight="1">
      <c r="A56" s="1069" t="s">
        <v>46</v>
      </c>
      <c r="B56" s="1071" t="s">
        <v>51</v>
      </c>
      <c r="C56" s="95"/>
      <c r="D56" s="95"/>
      <c r="E56" s="95"/>
      <c r="F56" s="95"/>
      <c r="G56" s="103"/>
      <c r="H56" s="103"/>
      <c r="I56" s="102"/>
      <c r="J56" s="102"/>
      <c r="K56" s="1053">
        <v>1852</v>
      </c>
      <c r="L56" s="1053">
        <v>1852</v>
      </c>
      <c r="M56" s="1053">
        <f>'PL 05 chi tiết DA ĐT.'!M553</f>
        <v>398</v>
      </c>
      <c r="N56" s="1053">
        <f>'PL 05 chi tiết DA ĐT.'!N553</f>
        <v>274</v>
      </c>
      <c r="O56" s="1051">
        <v>0</v>
      </c>
      <c r="P56" s="1051">
        <v>0</v>
      </c>
      <c r="Q56" s="1053"/>
      <c r="R56" s="1053"/>
      <c r="S56" s="1072">
        <v>534</v>
      </c>
      <c r="T56" s="1072">
        <v>534</v>
      </c>
      <c r="U56" s="1053">
        <f>'PL 05 chi tiết DA ĐT.'!U553</f>
        <v>0</v>
      </c>
      <c r="V56" s="1053">
        <f>'PL 05 chi tiết DA ĐT.'!V553</f>
        <v>0</v>
      </c>
      <c r="W56" s="1053">
        <f>'PL 05 chi tiết DA ĐT.'!W553</f>
        <v>273.55</v>
      </c>
      <c r="X56" s="1053">
        <f>'PL 05 chi tiết DA ĐT.'!X553</f>
        <v>273.55</v>
      </c>
      <c r="Y56" s="1053">
        <f>'PL 05 chi tiết DA ĐT.'!Y553</f>
        <v>0</v>
      </c>
      <c r="Z56" s="1053">
        <f>'PL 05 chi tiết DA ĐT.'!Z553</f>
        <v>0</v>
      </c>
      <c r="AA56" s="1053">
        <f>'PL 05 chi tiết DA ĐT.'!AA553</f>
        <v>0</v>
      </c>
      <c r="AB56" s="1053">
        <f>'PL 05 chi tiết DA ĐT.'!AB553</f>
        <v>0</v>
      </c>
      <c r="AC56" s="1053">
        <f>'PL 05 chi tiết DA ĐT.'!AC553</f>
        <v>0</v>
      </c>
      <c r="AD56" s="1053">
        <f>'PL 05 chi tiết DA ĐT.'!AD553</f>
        <v>0</v>
      </c>
      <c r="AE56" s="1053">
        <f>'PL 05 chi tiết DA ĐT.'!AE553</f>
        <v>0</v>
      </c>
      <c r="AF56" s="1053">
        <f>'PL 05 chi tiết DA ĐT.'!AF553</f>
        <v>0</v>
      </c>
      <c r="AG56" s="1053">
        <f>'PL 05 chi tiết DA ĐT.'!AG553</f>
        <v>0</v>
      </c>
      <c r="AH56" s="1053">
        <f>'PL 05 chi tiết DA ĐT.'!AH553</f>
        <v>0</v>
      </c>
      <c r="AI56" s="1053">
        <f>'PL 05 chi tiết DA ĐT.'!AI553</f>
        <v>534</v>
      </c>
      <c r="AJ56" s="1053">
        <f>'PL 05 chi tiết DA ĐT.'!AJ553</f>
        <v>534</v>
      </c>
      <c r="AK56" s="1053">
        <f>'PL 05 chi tiết DA ĐT.'!AK553</f>
        <v>0</v>
      </c>
      <c r="AL56" s="1053">
        <f>'PL 05 chi tiết DA ĐT.'!AL553</f>
        <v>0</v>
      </c>
      <c r="AM56" s="1053">
        <f>'PL 05 chi tiết DA ĐT.'!AM553</f>
        <v>932</v>
      </c>
      <c r="AN56" s="1053">
        <f>'PL 05 chi tiết DA ĐT.'!AN553</f>
        <v>932</v>
      </c>
      <c r="AO56" s="1053">
        <f>'PL 05 chi tiết DA ĐT.'!AO553</f>
        <v>0</v>
      </c>
      <c r="AP56" s="1053">
        <f>'PL 05 chi tiết DA ĐT.'!AP553</f>
        <v>0</v>
      </c>
      <c r="AQ56" s="1053">
        <f>'PL 05 chi tiết DA ĐT.'!AQ553</f>
        <v>919.81</v>
      </c>
      <c r="AR56" s="1053">
        <f>'PL 05 chi tiết DA ĐT.'!AR553</f>
        <v>919.81</v>
      </c>
      <c r="AS56" s="1053">
        <f>'PL 05 chi tiết DA ĐT.'!AS553</f>
        <v>0</v>
      </c>
      <c r="AT56" s="1053">
        <f>'PL 05 chi tiết DA ĐT.'!AT553</f>
        <v>0</v>
      </c>
      <c r="AU56" s="1053">
        <f>'PL 05 chi tiết DA ĐT.'!AU553</f>
        <v>0</v>
      </c>
      <c r="AV56" s="1053">
        <f>'PL 05 chi tiết DA ĐT.'!AV553</f>
        <v>920</v>
      </c>
      <c r="AW56" s="1053">
        <f>'PL 05 chi tiết DA ĐT.'!AW553</f>
        <v>920</v>
      </c>
      <c r="AX56" s="1053">
        <f>'PL 05 chi tiết DA ĐT.'!AX553</f>
        <v>0</v>
      </c>
      <c r="AY56" s="1053">
        <f>'PL 05 chi tiết DA ĐT.'!AY553</f>
        <v>0</v>
      </c>
      <c r="AZ56" s="1053">
        <f>'PL 05 chi tiết DA ĐT.'!AZ553</f>
        <v>0</v>
      </c>
      <c r="BA56" s="1053">
        <v>398</v>
      </c>
      <c r="BB56" s="1053">
        <f>'PL 05 chi tiết DA ĐT.'!BB553</f>
        <v>0</v>
      </c>
      <c r="BC56" s="1164">
        <f t="shared" ref="BC56:BC61" si="62">L56-T56-BA56</f>
        <v>920</v>
      </c>
      <c r="BD56" s="1231">
        <f>'PL 05 chi tiết DA ĐT.'!BD553</f>
        <v>920</v>
      </c>
      <c r="BE56" s="1164">
        <v>580</v>
      </c>
      <c r="BF56" s="1053">
        <v>580</v>
      </c>
      <c r="BG56" s="102"/>
      <c r="BH56" s="1045"/>
      <c r="BI56" s="102"/>
      <c r="BJ56" s="102"/>
      <c r="BK56" s="1046"/>
      <c r="BL56" s="1046"/>
      <c r="BM56" s="1046"/>
    </row>
    <row r="57" spans="1:65" s="1055" customFormat="1" ht="18.75" customHeight="1">
      <c r="A57" s="1069" t="s">
        <v>48</v>
      </c>
      <c r="B57" s="1071" t="s">
        <v>53</v>
      </c>
      <c r="C57" s="95"/>
      <c r="D57" s="95"/>
      <c r="E57" s="95"/>
      <c r="F57" s="95"/>
      <c r="G57" s="103"/>
      <c r="H57" s="103"/>
      <c r="I57" s="103"/>
      <c r="J57" s="103"/>
      <c r="K57" s="1053">
        <v>5496</v>
      </c>
      <c r="L57" s="1053">
        <v>5496</v>
      </c>
      <c r="M57" s="1053">
        <f>'PL 05 chi tiết DA ĐT.'!M555</f>
        <v>0</v>
      </c>
      <c r="N57" s="1053">
        <f>'PL 05 chi tiết DA ĐT.'!N555</f>
        <v>0</v>
      </c>
      <c r="O57" s="1051">
        <v>1182</v>
      </c>
      <c r="P57" s="1051">
        <v>1182</v>
      </c>
      <c r="Q57" s="1053"/>
      <c r="R57" s="1053"/>
      <c r="S57" s="1072">
        <v>1585</v>
      </c>
      <c r="T57" s="1072">
        <v>1585</v>
      </c>
      <c r="U57" s="1053">
        <f>'PL 05 chi tiết DA ĐT.'!U555</f>
        <v>0</v>
      </c>
      <c r="V57" s="1053">
        <f>'PL 05 chi tiết DA ĐT.'!V555</f>
        <v>0</v>
      </c>
      <c r="W57" s="1053">
        <f>'PL 05 chi tiết DA ĐT.'!W555</f>
        <v>0</v>
      </c>
      <c r="X57" s="1053">
        <f>'PL 05 chi tiết DA ĐT.'!X555</f>
        <v>0</v>
      </c>
      <c r="Y57" s="1053">
        <f>'PL 05 chi tiết DA ĐT.'!Y555</f>
        <v>0</v>
      </c>
      <c r="Z57" s="1053">
        <f>'PL 05 chi tiết DA ĐT.'!Z555</f>
        <v>0</v>
      </c>
      <c r="AA57" s="1053">
        <f>'PL 05 chi tiết DA ĐT.'!AA555</f>
        <v>0</v>
      </c>
      <c r="AB57" s="1053">
        <f>'PL 05 chi tiết DA ĐT.'!AB555</f>
        <v>0</v>
      </c>
      <c r="AC57" s="1053">
        <f>'PL 05 chi tiết DA ĐT.'!AC555</f>
        <v>0</v>
      </c>
      <c r="AD57" s="1053">
        <f>'PL 05 chi tiết DA ĐT.'!AD555</f>
        <v>0</v>
      </c>
      <c r="AE57" s="1053">
        <f>'PL 05 chi tiết DA ĐT.'!AE555</f>
        <v>0</v>
      </c>
      <c r="AF57" s="1053">
        <f>'PL 05 chi tiết DA ĐT.'!AF555</f>
        <v>0</v>
      </c>
      <c r="AG57" s="1053">
        <f>'PL 05 chi tiết DA ĐT.'!AG555</f>
        <v>0</v>
      </c>
      <c r="AH57" s="1053">
        <f>'PL 05 chi tiết DA ĐT.'!AH555</f>
        <v>0</v>
      </c>
      <c r="AI57" s="1053">
        <f>'PL 05 chi tiết DA ĐT.'!AI555</f>
        <v>0</v>
      </c>
      <c r="AJ57" s="1053">
        <f>'PL 05 chi tiết DA ĐT.'!AJ555</f>
        <v>0</v>
      </c>
      <c r="AK57" s="1053">
        <f>'PL 05 chi tiết DA ĐT.'!AK555</f>
        <v>0</v>
      </c>
      <c r="AL57" s="1053">
        <f>'PL 05 chi tiết DA ĐT.'!AL555</f>
        <v>0</v>
      </c>
      <c r="AM57" s="1053">
        <f>'PL 05 chi tiết DA ĐT.'!AM555</f>
        <v>2767</v>
      </c>
      <c r="AN57" s="1053">
        <f>'PL 05 chi tiết DA ĐT.'!AN555</f>
        <v>2767</v>
      </c>
      <c r="AO57" s="1053">
        <f>'PL 05 chi tiết DA ĐT.'!AO555</f>
        <v>0</v>
      </c>
      <c r="AP57" s="1053">
        <f>'PL 05 chi tiết DA ĐT.'!AP555</f>
        <v>0</v>
      </c>
      <c r="AQ57" s="1053">
        <f>'PL 05 chi tiết DA ĐT.'!AQ555</f>
        <v>2729</v>
      </c>
      <c r="AR57" s="1053">
        <f>'PL 05 chi tiết DA ĐT.'!AR555</f>
        <v>2729</v>
      </c>
      <c r="AS57" s="1053">
        <f>'PL 05 chi tiết DA ĐT.'!AS555</f>
        <v>0</v>
      </c>
      <c r="AT57" s="1053">
        <f>'PL 05 chi tiết DA ĐT.'!AT555</f>
        <v>0</v>
      </c>
      <c r="AU57" s="1053">
        <f>'PL 05 chi tiết DA ĐT.'!AU555</f>
        <v>0</v>
      </c>
      <c r="AV57" s="1053">
        <f>'PL 05 chi tiết DA ĐT.'!AV555</f>
        <v>0</v>
      </c>
      <c r="AW57" s="1053">
        <f>'PL 05 chi tiết DA ĐT.'!AW555</f>
        <v>0</v>
      </c>
      <c r="AX57" s="1053">
        <f>'PL 05 chi tiết DA ĐT.'!AX555</f>
        <v>0</v>
      </c>
      <c r="AY57" s="1053">
        <f>'PL 05 chi tiết DA ĐT.'!AY555</f>
        <v>0</v>
      </c>
      <c r="AZ57" s="1053">
        <f>'PL 05 chi tiết DA ĐT.'!AZ555</f>
        <v>0</v>
      </c>
      <c r="BA57" s="1053">
        <v>1182</v>
      </c>
      <c r="BB57" s="1053">
        <f>'PL 05 chi tiết DA ĐT.'!BB555</f>
        <v>0</v>
      </c>
      <c r="BC57" s="1164">
        <f t="shared" si="62"/>
        <v>2729</v>
      </c>
      <c r="BD57" s="1231">
        <f>'PL 05 chi tiết DA ĐT.'!BD555</f>
        <v>0</v>
      </c>
      <c r="BE57" s="1164">
        <v>1722</v>
      </c>
      <c r="BF57" s="1229"/>
      <c r="BG57" s="103"/>
      <c r="BH57" s="1054"/>
      <c r="BI57" s="103"/>
      <c r="BJ57" s="103"/>
      <c r="BK57" s="1046"/>
      <c r="BL57" s="1046"/>
      <c r="BM57" s="1046"/>
    </row>
    <row r="58" spans="1:65" s="1055" customFormat="1" ht="18.75" customHeight="1">
      <c r="A58" s="1069" t="s">
        <v>50</v>
      </c>
      <c r="B58" s="1071" t="s">
        <v>55</v>
      </c>
      <c r="C58" s="95"/>
      <c r="D58" s="95"/>
      <c r="E58" s="95"/>
      <c r="F58" s="95"/>
      <c r="G58" s="103"/>
      <c r="H58" s="103"/>
      <c r="I58" s="103"/>
      <c r="J58" s="103"/>
      <c r="K58" s="1053">
        <v>5614</v>
      </c>
      <c r="L58" s="1053">
        <v>5614</v>
      </c>
      <c r="M58" s="1053">
        <f>'PL 05 chi tiết DA ĐT.'!M557</f>
        <v>70.340999999999994</v>
      </c>
      <c r="N58" s="1053">
        <f>'PL 05 chi tiết DA ĐT.'!N557</f>
        <v>70.340999999999994</v>
      </c>
      <c r="O58" s="1051">
        <v>1208</v>
      </c>
      <c r="P58" s="1051">
        <v>1208</v>
      </c>
      <c r="Q58" s="1053"/>
      <c r="R58" s="1053"/>
      <c r="S58" s="1072">
        <v>1619</v>
      </c>
      <c r="T58" s="1072">
        <v>1619</v>
      </c>
      <c r="U58" s="1053">
        <f>'PL 05 chi tiết DA ĐT.'!U557</f>
        <v>0</v>
      </c>
      <c r="V58" s="1053">
        <f>'PL 05 chi tiết DA ĐT.'!V557</f>
        <v>0</v>
      </c>
      <c r="W58" s="1053">
        <f>'PL 05 chi tiết DA ĐT.'!W557</f>
        <v>0</v>
      </c>
      <c r="X58" s="1053">
        <f>'PL 05 chi tiết DA ĐT.'!X557</f>
        <v>0</v>
      </c>
      <c r="Y58" s="1053">
        <f>'PL 05 chi tiết DA ĐT.'!Y557</f>
        <v>0</v>
      </c>
      <c r="Z58" s="1053">
        <f>'PL 05 chi tiết DA ĐT.'!Z557</f>
        <v>0</v>
      </c>
      <c r="AA58" s="1053">
        <f>'PL 05 chi tiết DA ĐT.'!AA557</f>
        <v>70.340999999999994</v>
      </c>
      <c r="AB58" s="1053">
        <f>'PL 05 chi tiết DA ĐT.'!AB557</f>
        <v>70.340999999999994</v>
      </c>
      <c r="AC58" s="1053">
        <f>'PL 05 chi tiết DA ĐT.'!AC557</f>
        <v>0</v>
      </c>
      <c r="AD58" s="1053">
        <f>'PL 05 chi tiết DA ĐT.'!AD557</f>
        <v>0</v>
      </c>
      <c r="AE58" s="1053">
        <f>'PL 05 chi tiết DA ĐT.'!AE557</f>
        <v>1208</v>
      </c>
      <c r="AF58" s="1053">
        <f>'PL 05 chi tiết DA ĐT.'!AF557</f>
        <v>1208</v>
      </c>
      <c r="AG58" s="1053">
        <f>'PL 05 chi tiết DA ĐT.'!AG557</f>
        <v>0</v>
      </c>
      <c r="AH58" s="1053">
        <f>'PL 05 chi tiết DA ĐT.'!AH557</f>
        <v>0</v>
      </c>
      <c r="AI58" s="1053">
        <f>'PL 05 chi tiết DA ĐT.'!AI557</f>
        <v>1619</v>
      </c>
      <c r="AJ58" s="1053">
        <f>'PL 05 chi tiết DA ĐT.'!AJ557</f>
        <v>1619</v>
      </c>
      <c r="AK58" s="1053">
        <f>'PL 05 chi tiết DA ĐT.'!AK557</f>
        <v>0</v>
      </c>
      <c r="AL58" s="1053">
        <f>'PL 05 chi tiết DA ĐT.'!AL557</f>
        <v>0</v>
      </c>
      <c r="AM58" s="1053">
        <f>'PL 05 chi tiết DA ĐT.'!AM557</f>
        <v>2827</v>
      </c>
      <c r="AN58" s="1053">
        <f>'PL 05 chi tiết DA ĐT.'!AN557</f>
        <v>2827</v>
      </c>
      <c r="AO58" s="1053">
        <f>'PL 05 chi tiết DA ĐT.'!AO557</f>
        <v>0</v>
      </c>
      <c r="AP58" s="1053">
        <f>'PL 05 chi tiết DA ĐT.'!AP557</f>
        <v>0</v>
      </c>
      <c r="AQ58" s="1053">
        <f>'PL 05 chi tiết DA ĐT.'!AQ557</f>
        <v>2787</v>
      </c>
      <c r="AR58" s="1053">
        <f>'PL 05 chi tiết DA ĐT.'!AR557</f>
        <v>2787</v>
      </c>
      <c r="AS58" s="1053">
        <f>'PL 05 chi tiết DA ĐT.'!AS557</f>
        <v>0</v>
      </c>
      <c r="AT58" s="1053">
        <f>'PL 05 chi tiết DA ĐT.'!AT557</f>
        <v>0</v>
      </c>
      <c r="AU58" s="1053">
        <f>'PL 05 chi tiết DA ĐT.'!AU557</f>
        <v>0</v>
      </c>
      <c r="AV58" s="1053">
        <f>'PL 05 chi tiết DA ĐT.'!AV557</f>
        <v>2787</v>
      </c>
      <c r="AW58" s="1053">
        <f>'PL 05 chi tiết DA ĐT.'!AW557</f>
        <v>2787</v>
      </c>
      <c r="AX58" s="1053">
        <f>'PL 05 chi tiết DA ĐT.'!AX557</f>
        <v>0</v>
      </c>
      <c r="AY58" s="1053">
        <f>'PL 05 chi tiết DA ĐT.'!AY557</f>
        <v>0</v>
      </c>
      <c r="AZ58" s="1053">
        <f>'PL 05 chi tiết DA ĐT.'!AZ557</f>
        <v>0</v>
      </c>
      <c r="BA58" s="1053">
        <v>1208</v>
      </c>
      <c r="BB58" s="1053">
        <f>'PL 05 chi tiết DA ĐT.'!BB557</f>
        <v>0</v>
      </c>
      <c r="BC58" s="1164">
        <f t="shared" si="62"/>
        <v>2787</v>
      </c>
      <c r="BD58" s="1231">
        <f>'PL 05 chi tiết DA ĐT.'!BD557</f>
        <v>0</v>
      </c>
      <c r="BE58" s="1164">
        <v>1760</v>
      </c>
      <c r="BF58" s="1053">
        <v>1760</v>
      </c>
      <c r="BG58" s="103"/>
      <c r="BH58" s="1054"/>
      <c r="BI58" s="103"/>
      <c r="BJ58" s="103"/>
      <c r="BK58" s="1046"/>
      <c r="BL58" s="1046"/>
      <c r="BM58" s="1046"/>
    </row>
    <row r="59" spans="1:65" s="1055" customFormat="1" ht="18.75" customHeight="1">
      <c r="A59" s="1069" t="s">
        <v>52</v>
      </c>
      <c r="B59" s="1071" t="s">
        <v>57</v>
      </c>
      <c r="C59" s="95"/>
      <c r="D59" s="95"/>
      <c r="E59" s="95"/>
      <c r="F59" s="95"/>
      <c r="G59" s="103"/>
      <c r="H59" s="103"/>
      <c r="I59" s="103"/>
      <c r="J59" s="103"/>
      <c r="K59" s="1053">
        <v>5496</v>
      </c>
      <c r="L59" s="1053">
        <v>5496</v>
      </c>
      <c r="M59" s="1053">
        <f>'PL 05 chi tiết DA ĐT.'!M560</f>
        <v>0</v>
      </c>
      <c r="N59" s="1053">
        <f>'PL 05 chi tiết DA ĐT.'!N560</f>
        <v>0</v>
      </c>
      <c r="O59" s="1051">
        <v>1182</v>
      </c>
      <c r="P59" s="1051">
        <v>1182</v>
      </c>
      <c r="Q59" s="1053"/>
      <c r="R59" s="1053"/>
      <c r="S59" s="1072">
        <v>1585</v>
      </c>
      <c r="T59" s="1072">
        <v>1585</v>
      </c>
      <c r="U59" s="1053">
        <f>'PL 05 chi tiết DA ĐT.'!U560</f>
        <v>0</v>
      </c>
      <c r="V59" s="1053">
        <f>'PL 05 chi tiết DA ĐT.'!V560</f>
        <v>0</v>
      </c>
      <c r="W59" s="1053">
        <f>'PL 05 chi tiết DA ĐT.'!W560</f>
        <v>0</v>
      </c>
      <c r="X59" s="1053">
        <f>'PL 05 chi tiết DA ĐT.'!X560</f>
        <v>0</v>
      </c>
      <c r="Y59" s="1053">
        <f>'PL 05 chi tiết DA ĐT.'!Y560</f>
        <v>0</v>
      </c>
      <c r="Z59" s="1053">
        <f>'PL 05 chi tiết DA ĐT.'!Z560</f>
        <v>0</v>
      </c>
      <c r="AA59" s="1053">
        <f>'PL 05 chi tiết DA ĐT.'!AA560</f>
        <v>0</v>
      </c>
      <c r="AB59" s="1053">
        <f>'PL 05 chi tiết DA ĐT.'!AB560</f>
        <v>0</v>
      </c>
      <c r="AC59" s="1053">
        <f>'PL 05 chi tiết DA ĐT.'!AC560</f>
        <v>0</v>
      </c>
      <c r="AD59" s="1053">
        <f>'PL 05 chi tiết DA ĐT.'!AD560</f>
        <v>0</v>
      </c>
      <c r="AE59" s="1053">
        <f>'PL 05 chi tiết DA ĐT.'!AE560</f>
        <v>1182</v>
      </c>
      <c r="AF59" s="1053">
        <f>'PL 05 chi tiết DA ĐT.'!AF560</f>
        <v>1182</v>
      </c>
      <c r="AG59" s="1053">
        <f>'PL 05 chi tiết DA ĐT.'!AG560</f>
        <v>0</v>
      </c>
      <c r="AH59" s="1053">
        <f>'PL 05 chi tiết DA ĐT.'!AH560</f>
        <v>0</v>
      </c>
      <c r="AI59" s="1053">
        <f>'PL 05 chi tiết DA ĐT.'!AI560</f>
        <v>1585</v>
      </c>
      <c r="AJ59" s="1053">
        <f>'PL 05 chi tiết DA ĐT.'!AJ560</f>
        <v>1585</v>
      </c>
      <c r="AK59" s="1053">
        <f>'PL 05 chi tiết DA ĐT.'!AK560</f>
        <v>0</v>
      </c>
      <c r="AL59" s="1053">
        <f>'PL 05 chi tiết DA ĐT.'!AL560</f>
        <v>0</v>
      </c>
      <c r="AM59" s="1053">
        <f>'PL 05 chi tiết DA ĐT.'!AM560</f>
        <v>2767</v>
      </c>
      <c r="AN59" s="1053">
        <f>'PL 05 chi tiết DA ĐT.'!AN560</f>
        <v>2767</v>
      </c>
      <c r="AO59" s="1053">
        <f>'PL 05 chi tiết DA ĐT.'!AO560</f>
        <v>0</v>
      </c>
      <c r="AP59" s="1053">
        <f>'PL 05 chi tiết DA ĐT.'!AP560</f>
        <v>0</v>
      </c>
      <c r="AQ59" s="1053">
        <f>'PL 05 chi tiết DA ĐT.'!AQ560</f>
        <v>8803</v>
      </c>
      <c r="AR59" s="1053">
        <f>'PL 05 chi tiết DA ĐT.'!AR560</f>
        <v>8803</v>
      </c>
      <c r="AS59" s="1053">
        <f>'PL 05 chi tiết DA ĐT.'!AS560</f>
        <v>0</v>
      </c>
      <c r="AT59" s="1053">
        <f>'PL 05 chi tiết DA ĐT.'!AT560</f>
        <v>0</v>
      </c>
      <c r="AU59" s="1053">
        <f>'PL 05 chi tiết DA ĐT.'!AU560</f>
        <v>0</v>
      </c>
      <c r="AV59" s="1053">
        <f>'PL 05 chi tiết DA ĐT.'!AV560</f>
        <v>2000</v>
      </c>
      <c r="AW59" s="1053">
        <f>'PL 05 chi tiết DA ĐT.'!AW560</f>
        <v>2000</v>
      </c>
      <c r="AX59" s="1053">
        <f>'PL 05 chi tiết DA ĐT.'!AX560</f>
        <v>0</v>
      </c>
      <c r="AY59" s="1053">
        <f>'PL 05 chi tiết DA ĐT.'!AY560</f>
        <v>0</v>
      </c>
      <c r="AZ59" s="1053">
        <f>'PL 05 chi tiết DA ĐT.'!AZ560</f>
        <v>0</v>
      </c>
      <c r="BA59" s="1053">
        <v>1182</v>
      </c>
      <c r="BB59" s="1053">
        <f>'PL 05 chi tiết DA ĐT.'!BB560</f>
        <v>0</v>
      </c>
      <c r="BC59" s="1164">
        <f t="shared" si="62"/>
        <v>2729</v>
      </c>
      <c r="BD59" s="1231">
        <f>'PL 05 chi tiết DA ĐT.'!BD560</f>
        <v>0</v>
      </c>
      <c r="BE59" s="1164">
        <v>1722</v>
      </c>
      <c r="BF59" s="1053">
        <v>1722</v>
      </c>
      <c r="BG59" s="103"/>
      <c r="BH59" s="1054"/>
      <c r="BI59" s="103"/>
      <c r="BJ59" s="103"/>
      <c r="BK59" s="1046"/>
      <c r="BL59" s="1046"/>
      <c r="BM59" s="1046"/>
    </row>
    <row r="60" spans="1:65" s="1047" customFormat="1" ht="18.75" customHeight="1">
      <c r="A60" s="1069" t="s">
        <v>54</v>
      </c>
      <c r="B60" s="1071" t="s">
        <v>59</v>
      </c>
      <c r="C60" s="95"/>
      <c r="D60" s="95"/>
      <c r="E60" s="95"/>
      <c r="F60" s="95"/>
      <c r="G60" s="103"/>
      <c r="H60" s="103"/>
      <c r="I60" s="102"/>
      <c r="J60" s="102"/>
      <c r="K60" s="1053">
        <v>1852</v>
      </c>
      <c r="L60" s="1053">
        <v>1852</v>
      </c>
      <c r="M60" s="1053">
        <f>'PL 05 chi tiết DA ĐT.'!M562</f>
        <v>11</v>
      </c>
      <c r="N60" s="1053">
        <f>'PL 05 chi tiết DA ĐT.'!N562</f>
        <v>0</v>
      </c>
      <c r="O60" s="1051">
        <v>398</v>
      </c>
      <c r="P60" s="1051">
        <v>398</v>
      </c>
      <c r="Q60" s="1053"/>
      <c r="R60" s="1053"/>
      <c r="S60" s="1072">
        <v>534</v>
      </c>
      <c r="T60" s="1072">
        <v>534</v>
      </c>
      <c r="U60" s="1053">
        <f>'PL 05 chi tiết DA ĐT.'!U562</f>
        <v>0</v>
      </c>
      <c r="V60" s="1053">
        <f>'PL 05 chi tiết DA ĐT.'!V562</f>
        <v>0</v>
      </c>
      <c r="W60" s="1053">
        <f>'PL 05 chi tiết DA ĐT.'!W562</f>
        <v>398</v>
      </c>
      <c r="X60" s="1053">
        <f>'PL 05 chi tiết DA ĐT.'!X562</f>
        <v>398</v>
      </c>
      <c r="Y60" s="1053">
        <f>'PL 05 chi tiết DA ĐT.'!Y562</f>
        <v>0</v>
      </c>
      <c r="Z60" s="1053">
        <f>'PL 05 chi tiết DA ĐT.'!Z562</f>
        <v>0</v>
      </c>
      <c r="AA60" s="1053">
        <f>'PL 05 chi tiết DA ĐT.'!AA562</f>
        <v>534</v>
      </c>
      <c r="AB60" s="1053">
        <f>'PL 05 chi tiết DA ĐT.'!AB562</f>
        <v>534</v>
      </c>
      <c r="AC60" s="1053">
        <f>'PL 05 chi tiết DA ĐT.'!AC562</f>
        <v>0</v>
      </c>
      <c r="AD60" s="1053">
        <f>'PL 05 chi tiết DA ĐT.'!AD562</f>
        <v>0</v>
      </c>
      <c r="AE60" s="1053">
        <f>'PL 05 chi tiết DA ĐT.'!AE562</f>
        <v>398</v>
      </c>
      <c r="AF60" s="1053">
        <f>'PL 05 chi tiết DA ĐT.'!AF562</f>
        <v>398</v>
      </c>
      <c r="AG60" s="1053">
        <f>'PL 05 chi tiết DA ĐT.'!AG562</f>
        <v>0</v>
      </c>
      <c r="AH60" s="1053">
        <f>'PL 05 chi tiết DA ĐT.'!AH562</f>
        <v>0</v>
      </c>
      <c r="AI60" s="1053">
        <f>'PL 05 chi tiết DA ĐT.'!AI562</f>
        <v>534</v>
      </c>
      <c r="AJ60" s="1053">
        <f>'PL 05 chi tiết DA ĐT.'!AJ562</f>
        <v>534</v>
      </c>
      <c r="AK60" s="1053">
        <f>'PL 05 chi tiết DA ĐT.'!AK562</f>
        <v>0</v>
      </c>
      <c r="AL60" s="1053">
        <f>'PL 05 chi tiết DA ĐT.'!AL562</f>
        <v>0</v>
      </c>
      <c r="AM60" s="1053">
        <f>'PL 05 chi tiết DA ĐT.'!AM562</f>
        <v>932</v>
      </c>
      <c r="AN60" s="1053">
        <f>'PL 05 chi tiết DA ĐT.'!AN562</f>
        <v>932</v>
      </c>
      <c r="AO60" s="1053">
        <f>'PL 05 chi tiết DA ĐT.'!AO562</f>
        <v>0</v>
      </c>
      <c r="AP60" s="1053">
        <f>'PL 05 chi tiết DA ĐT.'!AP562</f>
        <v>0</v>
      </c>
      <c r="AQ60" s="1053">
        <f>'PL 05 chi tiết DA ĐT.'!AQ562</f>
        <v>920</v>
      </c>
      <c r="AR60" s="1053">
        <f>'PL 05 chi tiết DA ĐT.'!AR562</f>
        <v>920</v>
      </c>
      <c r="AS60" s="1053">
        <f>'PL 05 chi tiết DA ĐT.'!AS562</f>
        <v>0</v>
      </c>
      <c r="AT60" s="1053">
        <f>'PL 05 chi tiết DA ĐT.'!AT562</f>
        <v>0</v>
      </c>
      <c r="AU60" s="1053">
        <f>'PL 05 chi tiết DA ĐT.'!AU562</f>
        <v>0</v>
      </c>
      <c r="AV60" s="1053">
        <f>'PL 05 chi tiết DA ĐT.'!AV562</f>
        <v>920</v>
      </c>
      <c r="AW60" s="1053">
        <f>'PL 05 chi tiết DA ĐT.'!AW562</f>
        <v>920</v>
      </c>
      <c r="AX60" s="1053">
        <f>'PL 05 chi tiết DA ĐT.'!AX562</f>
        <v>0</v>
      </c>
      <c r="AY60" s="1053">
        <f>'PL 05 chi tiết DA ĐT.'!AY562</f>
        <v>0</v>
      </c>
      <c r="AZ60" s="1053">
        <f>'PL 05 chi tiết DA ĐT.'!AZ562</f>
        <v>0</v>
      </c>
      <c r="BA60" s="1053">
        <v>398</v>
      </c>
      <c r="BB60" s="1053">
        <f>'PL 05 chi tiết DA ĐT.'!BB562</f>
        <v>0</v>
      </c>
      <c r="BC60" s="1164">
        <f t="shared" si="62"/>
        <v>920</v>
      </c>
      <c r="BD60" s="1231">
        <f>'PL 05 chi tiết DA ĐT.'!BD562</f>
        <v>920</v>
      </c>
      <c r="BE60" s="1164">
        <v>580</v>
      </c>
      <c r="BF60" s="1053">
        <v>580</v>
      </c>
      <c r="BG60" s="102"/>
      <c r="BH60" s="1045"/>
      <c r="BI60" s="102"/>
      <c r="BJ60" s="102"/>
      <c r="BK60" s="1046"/>
      <c r="BL60" s="1046"/>
      <c r="BM60" s="1046"/>
    </row>
    <row r="61" spans="1:65" s="1055" customFormat="1" ht="18.75" customHeight="1">
      <c r="A61" s="1069" t="s">
        <v>56</v>
      </c>
      <c r="B61" s="1071" t="s">
        <v>61</v>
      </c>
      <c r="C61" s="95"/>
      <c r="D61" s="95"/>
      <c r="E61" s="95"/>
      <c r="F61" s="95"/>
      <c r="G61" s="103"/>
      <c r="H61" s="103"/>
      <c r="I61" s="103"/>
      <c r="J61" s="103"/>
      <c r="K61" s="1053">
        <v>14030</v>
      </c>
      <c r="L61" s="1053">
        <v>14030</v>
      </c>
      <c r="M61" s="1053">
        <f>'PL 05 chi tiết DA ĐT.'!M564</f>
        <v>0</v>
      </c>
      <c r="N61" s="1053">
        <f>'PL 05 chi tiết DA ĐT.'!N564</f>
        <v>0</v>
      </c>
      <c r="O61" s="1051">
        <v>1813</v>
      </c>
      <c r="P61" s="1051">
        <v>1813</v>
      </c>
      <c r="Q61" s="1053"/>
      <c r="R61" s="1053"/>
      <c r="S61" s="1072">
        <v>2429</v>
      </c>
      <c r="T61" s="1072">
        <v>2429</v>
      </c>
      <c r="U61" s="1053">
        <f>'PL 05 chi tiết DA ĐT.'!U564</f>
        <v>0</v>
      </c>
      <c r="V61" s="1053">
        <f>'PL 05 chi tiết DA ĐT.'!V564</f>
        <v>0</v>
      </c>
      <c r="W61" s="1053">
        <f>'PL 05 chi tiết DA ĐT.'!W564</f>
        <v>0</v>
      </c>
      <c r="X61" s="1053">
        <f>'PL 05 chi tiết DA ĐT.'!X564</f>
        <v>0</v>
      </c>
      <c r="Y61" s="1053">
        <f>'PL 05 chi tiết DA ĐT.'!Y564</f>
        <v>0</v>
      </c>
      <c r="Z61" s="1053">
        <f>'PL 05 chi tiết DA ĐT.'!Z564</f>
        <v>0</v>
      </c>
      <c r="AA61" s="1053">
        <f>'PL 05 chi tiết DA ĐT.'!AA564</f>
        <v>0</v>
      </c>
      <c r="AB61" s="1053">
        <f>'PL 05 chi tiết DA ĐT.'!AB564</f>
        <v>0</v>
      </c>
      <c r="AC61" s="1053">
        <f>'PL 05 chi tiết DA ĐT.'!AC564</f>
        <v>0</v>
      </c>
      <c r="AD61" s="1053">
        <f>'PL 05 chi tiết DA ĐT.'!AD564</f>
        <v>0</v>
      </c>
      <c r="AE61" s="1053">
        <f>'PL 05 chi tiết DA ĐT.'!AE564</f>
        <v>1813</v>
      </c>
      <c r="AF61" s="1053">
        <f>'PL 05 chi tiết DA ĐT.'!AF564</f>
        <v>1813</v>
      </c>
      <c r="AG61" s="1053">
        <f>'PL 05 chi tiết DA ĐT.'!AG564</f>
        <v>0</v>
      </c>
      <c r="AH61" s="1053">
        <f>'PL 05 chi tiết DA ĐT.'!AH564</f>
        <v>0</v>
      </c>
      <c r="AI61" s="1053">
        <f>'PL 05 chi tiết DA ĐT.'!AI564</f>
        <v>2429</v>
      </c>
      <c r="AJ61" s="1053">
        <f>'PL 05 chi tiết DA ĐT.'!AJ564</f>
        <v>2429</v>
      </c>
      <c r="AK61" s="1053">
        <f>'PL 05 chi tiết DA ĐT.'!AK564</f>
        <v>0</v>
      </c>
      <c r="AL61" s="1053">
        <f>'PL 05 chi tiết DA ĐT.'!AL564</f>
        <v>0</v>
      </c>
      <c r="AM61" s="1053">
        <f>'PL 05 chi tiết DA ĐT.'!AM564</f>
        <v>4242</v>
      </c>
      <c r="AN61" s="1053">
        <f>'PL 05 chi tiết DA ĐT.'!AN564</f>
        <v>4242</v>
      </c>
      <c r="AO61" s="1053">
        <f>'PL 05 chi tiết DA ĐT.'!AO564</f>
        <v>0</v>
      </c>
      <c r="AP61" s="1053">
        <f>'PL 05 chi tiết DA ĐT.'!AP564</f>
        <v>0</v>
      </c>
      <c r="AQ61" s="1053">
        <f>'PL 05 chi tiết DA ĐT.'!AQ564</f>
        <v>9788</v>
      </c>
      <c r="AR61" s="1053">
        <f>'PL 05 chi tiết DA ĐT.'!AR564</f>
        <v>9788</v>
      </c>
      <c r="AS61" s="1053">
        <f>'PL 05 chi tiết DA ĐT.'!AS564</f>
        <v>0</v>
      </c>
      <c r="AT61" s="1053">
        <f>'PL 05 chi tiết DA ĐT.'!AT564</f>
        <v>0</v>
      </c>
      <c r="AU61" s="1053">
        <f>'PL 05 chi tiết DA ĐT.'!AU564</f>
        <v>0</v>
      </c>
      <c r="AV61" s="1053">
        <f>'PL 05 chi tiết DA ĐT.'!AV564</f>
        <v>4181</v>
      </c>
      <c r="AW61" s="1053">
        <f>'PL 05 chi tiết DA ĐT.'!AW564</f>
        <v>4181</v>
      </c>
      <c r="AX61" s="1053">
        <f>'PL 05 chi tiết DA ĐT.'!AX564</f>
        <v>0</v>
      </c>
      <c r="AY61" s="1053">
        <f>'PL 05 chi tiết DA ĐT.'!AY564</f>
        <v>0</v>
      </c>
      <c r="AZ61" s="1053">
        <f>'PL 05 chi tiết DA ĐT.'!AZ564</f>
        <v>0</v>
      </c>
      <c r="BA61" s="1053">
        <v>1813</v>
      </c>
      <c r="BB61" s="1053">
        <f>'PL 05 chi tiết DA ĐT.'!BB564</f>
        <v>0</v>
      </c>
      <c r="BC61" s="1164">
        <f t="shared" si="62"/>
        <v>9788</v>
      </c>
      <c r="BD61" s="1231">
        <f>'PL 05 chi tiết DA ĐT.'!BD564</f>
        <v>0</v>
      </c>
      <c r="BE61" s="1164">
        <v>2640</v>
      </c>
      <c r="BF61" s="1053">
        <v>2640</v>
      </c>
      <c r="BG61" s="103"/>
      <c r="BH61" s="1054"/>
      <c r="BI61" s="103"/>
      <c r="BJ61" s="103"/>
      <c r="BK61" s="1046"/>
      <c r="BL61" s="1046"/>
      <c r="BM61" s="1046"/>
    </row>
    <row r="62" spans="1:65" s="1055" customFormat="1" ht="42.75">
      <c r="A62" s="1067" t="s">
        <v>85</v>
      </c>
      <c r="B62" s="1068" t="s">
        <v>86</v>
      </c>
      <c r="C62" s="95"/>
      <c r="D62" s="95"/>
      <c r="E62" s="95"/>
      <c r="F62" s="95"/>
      <c r="G62" s="103"/>
      <c r="H62" s="103"/>
      <c r="I62" s="103"/>
      <c r="J62" s="103"/>
      <c r="K62" s="1044">
        <f t="shared" ref="K62:N62" si="63">+K63+K65</f>
        <v>967013</v>
      </c>
      <c r="L62" s="1044">
        <f t="shared" si="63"/>
        <v>967013</v>
      </c>
      <c r="M62" s="1044">
        <f t="shared" si="63"/>
        <v>215046.69450000001</v>
      </c>
      <c r="N62" s="1044">
        <f t="shared" si="63"/>
        <v>119399.226</v>
      </c>
      <c r="O62" s="1044">
        <f>+O63+O65</f>
        <v>10086.233700000001</v>
      </c>
      <c r="P62" s="1044">
        <f t="shared" ref="P62:BD62" si="64">+P63+P65</f>
        <v>10086.233700000001</v>
      </c>
      <c r="Q62" s="1044">
        <f t="shared" si="64"/>
        <v>0</v>
      </c>
      <c r="R62" s="1044">
        <f t="shared" si="64"/>
        <v>0</v>
      </c>
      <c r="S62" s="1044">
        <f t="shared" si="64"/>
        <v>233336</v>
      </c>
      <c r="T62" s="1044">
        <f t="shared" si="64"/>
        <v>233336</v>
      </c>
      <c r="U62" s="1044">
        <f t="shared" si="64"/>
        <v>0</v>
      </c>
      <c r="V62" s="1044">
        <f t="shared" si="64"/>
        <v>0</v>
      </c>
      <c r="W62" s="1044">
        <f t="shared" si="64"/>
        <v>8045.4791999999998</v>
      </c>
      <c r="X62" s="1044">
        <f t="shared" si="64"/>
        <v>8045.4791999999998</v>
      </c>
      <c r="Y62" s="1044">
        <f t="shared" si="64"/>
        <v>0</v>
      </c>
      <c r="Z62" s="1044">
        <f t="shared" si="64"/>
        <v>0</v>
      </c>
      <c r="AA62" s="1044">
        <f t="shared" si="64"/>
        <v>115961.571</v>
      </c>
      <c r="AB62" s="1044">
        <f t="shared" si="64"/>
        <v>115961.571</v>
      </c>
      <c r="AC62" s="1044">
        <f t="shared" si="64"/>
        <v>0</v>
      </c>
      <c r="AD62" s="1044">
        <f t="shared" si="64"/>
        <v>0</v>
      </c>
      <c r="AE62" s="1044">
        <f t="shared" si="64"/>
        <v>10086.0862</v>
      </c>
      <c r="AF62" s="1044">
        <f t="shared" si="64"/>
        <v>10086.0862</v>
      </c>
      <c r="AG62" s="1044">
        <f t="shared" si="64"/>
        <v>0</v>
      </c>
      <c r="AH62" s="1044">
        <f t="shared" si="64"/>
        <v>0</v>
      </c>
      <c r="AI62" s="1044">
        <f t="shared" si="64"/>
        <v>233336</v>
      </c>
      <c r="AJ62" s="1044">
        <f t="shared" si="64"/>
        <v>233336</v>
      </c>
      <c r="AK62" s="1044">
        <f t="shared" si="64"/>
        <v>0</v>
      </c>
      <c r="AL62" s="1044">
        <f t="shared" si="64"/>
        <v>0</v>
      </c>
      <c r="AM62" s="1044">
        <f t="shared" si="64"/>
        <v>406899.99910000002</v>
      </c>
      <c r="AN62" s="1044">
        <f t="shared" si="64"/>
        <v>406899.99910000002</v>
      </c>
      <c r="AO62" s="1044">
        <f t="shared" si="64"/>
        <v>0</v>
      </c>
      <c r="AP62" s="1044">
        <f t="shared" si="64"/>
        <v>0</v>
      </c>
      <c r="AQ62" s="1044">
        <f t="shared" si="64"/>
        <v>523477.00089999998</v>
      </c>
      <c r="AR62" s="1044">
        <f t="shared" si="64"/>
        <v>518477.00089999998</v>
      </c>
      <c r="AS62" s="1044">
        <f t="shared" si="64"/>
        <v>1000</v>
      </c>
      <c r="AT62" s="1044">
        <f t="shared" si="64"/>
        <v>4000</v>
      </c>
      <c r="AU62" s="1044">
        <f t="shared" si="64"/>
        <v>0</v>
      </c>
      <c r="AV62" s="1044">
        <f t="shared" si="64"/>
        <v>417035.4999</v>
      </c>
      <c r="AW62" s="1044">
        <f t="shared" si="64"/>
        <v>409155.4999</v>
      </c>
      <c r="AX62" s="1044">
        <f t="shared" si="64"/>
        <v>1000</v>
      </c>
      <c r="AY62" s="1044">
        <f t="shared" si="64"/>
        <v>6880</v>
      </c>
      <c r="AZ62" s="1044">
        <f t="shared" si="64"/>
        <v>0</v>
      </c>
      <c r="BA62" s="1044">
        <f t="shared" si="64"/>
        <v>174064</v>
      </c>
      <c r="BB62" s="1044">
        <f t="shared" si="64"/>
        <v>0</v>
      </c>
      <c r="BC62" s="1163">
        <f t="shared" si="64"/>
        <v>559613</v>
      </c>
      <c r="BD62" s="1230">
        <f t="shared" si="64"/>
        <v>107966.99989999998</v>
      </c>
      <c r="BE62" s="1163">
        <f t="shared" ref="BE62" si="65">+BE63+BE65</f>
        <v>279807</v>
      </c>
      <c r="BF62" s="1044">
        <f t="shared" ref="BF62" si="66">+BF63+BF65</f>
        <v>279807</v>
      </c>
      <c r="BG62" s="103"/>
      <c r="BH62" s="1054"/>
      <c r="BI62" s="103"/>
      <c r="BJ62" s="103"/>
      <c r="BK62" s="1046"/>
      <c r="BL62" s="1046"/>
      <c r="BM62" s="1046"/>
    </row>
    <row r="63" spans="1:65" s="1055" customFormat="1" ht="15">
      <c r="A63" s="1067" t="s">
        <v>73</v>
      </c>
      <c r="B63" s="1068" t="s">
        <v>42</v>
      </c>
      <c r="C63" s="95"/>
      <c r="D63" s="95"/>
      <c r="E63" s="95"/>
      <c r="F63" s="95"/>
      <c r="G63" s="103"/>
      <c r="H63" s="103"/>
      <c r="I63" s="103"/>
      <c r="J63" s="103"/>
      <c r="K63" s="1044">
        <f t="shared" ref="K63:N63" si="67">SUM(K64:K64)</f>
        <v>16000</v>
      </c>
      <c r="L63" s="1044">
        <f t="shared" si="67"/>
        <v>16000</v>
      </c>
      <c r="M63" s="1044">
        <f t="shared" si="67"/>
        <v>0</v>
      </c>
      <c r="N63" s="1044">
        <f t="shared" si="67"/>
        <v>0</v>
      </c>
      <c r="O63" s="1044">
        <f>SUM(O64:O64)</f>
        <v>0</v>
      </c>
      <c r="P63" s="1044">
        <f t="shared" ref="P63:BF63" si="68">SUM(P64:P64)</f>
        <v>0</v>
      </c>
      <c r="Q63" s="1044">
        <f t="shared" si="68"/>
        <v>0</v>
      </c>
      <c r="R63" s="1044">
        <f t="shared" si="68"/>
        <v>0</v>
      </c>
      <c r="S63" s="1044">
        <f t="shared" si="68"/>
        <v>3967</v>
      </c>
      <c r="T63" s="1044">
        <f t="shared" si="68"/>
        <v>3967</v>
      </c>
      <c r="U63" s="1044">
        <f t="shared" si="68"/>
        <v>0</v>
      </c>
      <c r="V63" s="1044">
        <f t="shared" si="68"/>
        <v>0</v>
      </c>
      <c r="W63" s="1044">
        <f t="shared" si="68"/>
        <v>0</v>
      </c>
      <c r="X63" s="1044">
        <f t="shared" si="68"/>
        <v>0</v>
      </c>
      <c r="Y63" s="1044">
        <f t="shared" si="68"/>
        <v>0</v>
      </c>
      <c r="Z63" s="1044">
        <f t="shared" si="68"/>
        <v>0</v>
      </c>
      <c r="AA63" s="1044">
        <f t="shared" si="68"/>
        <v>2311.174</v>
      </c>
      <c r="AB63" s="1044">
        <f t="shared" si="68"/>
        <v>2311.174</v>
      </c>
      <c r="AC63" s="1044">
        <f t="shared" si="68"/>
        <v>0</v>
      </c>
      <c r="AD63" s="1044">
        <f t="shared" si="68"/>
        <v>0</v>
      </c>
      <c r="AE63" s="1044">
        <f t="shared" si="68"/>
        <v>0</v>
      </c>
      <c r="AF63" s="1044">
        <f t="shared" si="68"/>
        <v>0</v>
      </c>
      <c r="AG63" s="1044">
        <f t="shared" si="68"/>
        <v>0</v>
      </c>
      <c r="AH63" s="1044">
        <f t="shared" si="68"/>
        <v>0</v>
      </c>
      <c r="AI63" s="1044">
        <f t="shared" si="68"/>
        <v>3967</v>
      </c>
      <c r="AJ63" s="1044">
        <f t="shared" si="68"/>
        <v>3967</v>
      </c>
      <c r="AK63" s="1044">
        <f t="shared" si="68"/>
        <v>0</v>
      </c>
      <c r="AL63" s="1044">
        <f t="shared" si="68"/>
        <v>0</v>
      </c>
      <c r="AM63" s="1044">
        <f t="shared" si="68"/>
        <v>6926</v>
      </c>
      <c r="AN63" s="1044">
        <f t="shared" si="68"/>
        <v>6926</v>
      </c>
      <c r="AO63" s="1044">
        <f t="shared" si="68"/>
        <v>0</v>
      </c>
      <c r="AP63" s="1044">
        <f t="shared" si="68"/>
        <v>0</v>
      </c>
      <c r="AQ63" s="1044">
        <f t="shared" si="68"/>
        <v>6074</v>
      </c>
      <c r="AR63" s="1044">
        <f t="shared" si="68"/>
        <v>5074</v>
      </c>
      <c r="AS63" s="1044">
        <f t="shared" si="68"/>
        <v>1000</v>
      </c>
      <c r="AT63" s="1044">
        <f t="shared" si="68"/>
        <v>0</v>
      </c>
      <c r="AU63" s="1044">
        <f t="shared" si="68"/>
        <v>0</v>
      </c>
      <c r="AV63" s="1044">
        <f t="shared" si="68"/>
        <v>6074</v>
      </c>
      <c r="AW63" s="1044">
        <f t="shared" si="68"/>
        <v>5074</v>
      </c>
      <c r="AX63" s="1044">
        <f t="shared" si="68"/>
        <v>1000</v>
      </c>
      <c r="AY63" s="1044">
        <f t="shared" si="68"/>
        <v>0</v>
      </c>
      <c r="AZ63" s="1044">
        <f t="shared" si="68"/>
        <v>0</v>
      </c>
      <c r="BA63" s="1044">
        <f t="shared" si="68"/>
        <v>2959</v>
      </c>
      <c r="BB63" s="1044">
        <f t="shared" si="68"/>
        <v>0</v>
      </c>
      <c r="BC63" s="1163">
        <f t="shared" si="68"/>
        <v>9074</v>
      </c>
      <c r="BD63" s="1230">
        <f t="shared" si="68"/>
        <v>2761</v>
      </c>
      <c r="BE63" s="1163">
        <f t="shared" si="68"/>
        <v>4757</v>
      </c>
      <c r="BF63" s="1044">
        <f t="shared" si="68"/>
        <v>4757</v>
      </c>
      <c r="BG63" s="103"/>
      <c r="BH63" s="1054"/>
      <c r="BI63" s="103"/>
      <c r="BJ63" s="103"/>
      <c r="BK63" s="1046"/>
      <c r="BL63" s="1046"/>
      <c r="BM63" s="1046"/>
    </row>
    <row r="64" spans="1:65" s="1047" customFormat="1" ht="30">
      <c r="A64" s="1069" t="s">
        <v>46</v>
      </c>
      <c r="B64" s="1070" t="s">
        <v>43</v>
      </c>
      <c r="C64" s="95"/>
      <c r="D64" s="95"/>
      <c r="E64" s="95"/>
      <c r="F64" s="95"/>
      <c r="G64" s="103"/>
      <c r="H64" s="103"/>
      <c r="I64" s="102"/>
      <c r="J64" s="102"/>
      <c r="K64" s="1053">
        <v>16000</v>
      </c>
      <c r="L64" s="1053">
        <v>16000</v>
      </c>
      <c r="M64" s="1053">
        <f>'PL 05 chi tiết DA ĐT.'!M568</f>
        <v>0</v>
      </c>
      <c r="N64" s="1053">
        <f>'PL 05 chi tiết DA ĐT.'!N568</f>
        <v>0</v>
      </c>
      <c r="O64" s="1064">
        <v>0</v>
      </c>
      <c r="P64" s="1064">
        <v>0</v>
      </c>
      <c r="Q64" s="1053"/>
      <c r="R64" s="1053"/>
      <c r="S64" s="1052">
        <v>3967</v>
      </c>
      <c r="T64" s="1052">
        <v>3967</v>
      </c>
      <c r="U64" s="1053">
        <f>'PL 05 chi tiết DA ĐT.'!U568</f>
        <v>0</v>
      </c>
      <c r="V64" s="1053">
        <f>'PL 05 chi tiết DA ĐT.'!V568</f>
        <v>0</v>
      </c>
      <c r="W64" s="1053">
        <f>'PL 05 chi tiết DA ĐT.'!W568</f>
        <v>0</v>
      </c>
      <c r="X64" s="1053">
        <f>'PL 05 chi tiết DA ĐT.'!X568</f>
        <v>0</v>
      </c>
      <c r="Y64" s="1053">
        <f>'PL 05 chi tiết DA ĐT.'!Y568</f>
        <v>0</v>
      </c>
      <c r="Z64" s="1053">
        <f>'PL 05 chi tiết DA ĐT.'!Z568</f>
        <v>0</v>
      </c>
      <c r="AA64" s="1053">
        <f>'PL 05 chi tiết DA ĐT.'!AA568</f>
        <v>2311.174</v>
      </c>
      <c r="AB64" s="1053">
        <f>'PL 05 chi tiết DA ĐT.'!AB568</f>
        <v>2311.174</v>
      </c>
      <c r="AC64" s="1053">
        <f>'PL 05 chi tiết DA ĐT.'!AC568</f>
        <v>0</v>
      </c>
      <c r="AD64" s="1053">
        <f>'PL 05 chi tiết DA ĐT.'!AD568</f>
        <v>0</v>
      </c>
      <c r="AE64" s="1053">
        <f>'PL 05 chi tiết DA ĐT.'!AE568</f>
        <v>0</v>
      </c>
      <c r="AF64" s="1053">
        <f>'PL 05 chi tiết DA ĐT.'!AF568</f>
        <v>0</v>
      </c>
      <c r="AG64" s="1053">
        <f>'PL 05 chi tiết DA ĐT.'!AG568</f>
        <v>0</v>
      </c>
      <c r="AH64" s="1053">
        <f>'PL 05 chi tiết DA ĐT.'!AH568</f>
        <v>0</v>
      </c>
      <c r="AI64" s="1053">
        <f>'PL 05 chi tiết DA ĐT.'!AI568</f>
        <v>3967</v>
      </c>
      <c r="AJ64" s="1053">
        <f>'PL 05 chi tiết DA ĐT.'!AJ568</f>
        <v>3967</v>
      </c>
      <c r="AK64" s="1053">
        <f>'PL 05 chi tiết DA ĐT.'!AK568</f>
        <v>0</v>
      </c>
      <c r="AL64" s="1053">
        <f>'PL 05 chi tiết DA ĐT.'!AL568</f>
        <v>0</v>
      </c>
      <c r="AM64" s="1053">
        <f>'PL 05 chi tiết DA ĐT.'!AM568</f>
        <v>6926</v>
      </c>
      <c r="AN64" s="1053">
        <f>'PL 05 chi tiết DA ĐT.'!AN568</f>
        <v>6926</v>
      </c>
      <c r="AO64" s="1053">
        <f>'PL 05 chi tiết DA ĐT.'!AO568</f>
        <v>0</v>
      </c>
      <c r="AP64" s="1053">
        <f>'PL 05 chi tiết DA ĐT.'!AP568</f>
        <v>0</v>
      </c>
      <c r="AQ64" s="1053">
        <f>'PL 05 chi tiết DA ĐT.'!AQ568</f>
        <v>6074</v>
      </c>
      <c r="AR64" s="1053">
        <f>'PL 05 chi tiết DA ĐT.'!AR568</f>
        <v>5074</v>
      </c>
      <c r="AS64" s="1053">
        <f>'PL 05 chi tiết DA ĐT.'!AS568</f>
        <v>1000</v>
      </c>
      <c r="AT64" s="1053">
        <f>'PL 05 chi tiết DA ĐT.'!AT568</f>
        <v>0</v>
      </c>
      <c r="AU64" s="1053">
        <f>'PL 05 chi tiết DA ĐT.'!AU568</f>
        <v>0</v>
      </c>
      <c r="AV64" s="1053">
        <f>'PL 05 chi tiết DA ĐT.'!AV568</f>
        <v>6074</v>
      </c>
      <c r="AW64" s="1053">
        <f>'PL 05 chi tiết DA ĐT.'!AW568</f>
        <v>5074</v>
      </c>
      <c r="AX64" s="1053">
        <f>'PL 05 chi tiết DA ĐT.'!AX568</f>
        <v>1000</v>
      </c>
      <c r="AY64" s="1053">
        <f>'PL 05 chi tiết DA ĐT.'!AY568</f>
        <v>0</v>
      </c>
      <c r="AZ64" s="1053">
        <f>'PL 05 chi tiết DA ĐT.'!AZ568</f>
        <v>0</v>
      </c>
      <c r="BA64" s="1053">
        <v>2959</v>
      </c>
      <c r="BB64" s="1053">
        <f>'PL 05 chi tiết DA ĐT.'!BB568</f>
        <v>0</v>
      </c>
      <c r="BC64" s="1164">
        <f t="shared" ref="BC64" si="69">L64-T64-BA64</f>
        <v>9074</v>
      </c>
      <c r="BD64" s="1231">
        <f>'PL 05 chi tiết DA ĐT.'!BD568</f>
        <v>2761</v>
      </c>
      <c r="BE64" s="1164">
        <v>4757</v>
      </c>
      <c r="BF64" s="1053">
        <v>4757</v>
      </c>
      <c r="BG64" s="102"/>
      <c r="BH64" s="1045"/>
      <c r="BI64" s="102"/>
      <c r="BJ64" s="102"/>
      <c r="BK64" s="1046"/>
      <c r="BL64" s="1046"/>
      <c r="BM64" s="1046"/>
    </row>
    <row r="65" spans="1:65" s="1055" customFormat="1" ht="15">
      <c r="A65" s="1067" t="s">
        <v>74</v>
      </c>
      <c r="B65" s="1068" t="s">
        <v>45</v>
      </c>
      <c r="C65" s="95"/>
      <c r="D65" s="95"/>
      <c r="E65" s="95"/>
      <c r="F65" s="95"/>
      <c r="G65" s="103"/>
      <c r="H65" s="103"/>
      <c r="I65" s="103"/>
      <c r="J65" s="103"/>
      <c r="K65" s="1044">
        <f t="shared" ref="K65:N65" si="70">SUM(K66:K73)</f>
        <v>951013</v>
      </c>
      <c r="L65" s="1044">
        <f t="shared" si="70"/>
        <v>951013</v>
      </c>
      <c r="M65" s="1044">
        <f t="shared" si="70"/>
        <v>215046.69450000001</v>
      </c>
      <c r="N65" s="1044">
        <f t="shared" si="70"/>
        <v>119399.226</v>
      </c>
      <c r="O65" s="1044">
        <f>SUM(O66:O73)</f>
        <v>10086.233700000001</v>
      </c>
      <c r="P65" s="1044">
        <f t="shared" ref="P65:BE65" si="71">SUM(P66:P73)</f>
        <v>10086.233700000001</v>
      </c>
      <c r="Q65" s="1044">
        <f t="shared" si="71"/>
        <v>0</v>
      </c>
      <c r="R65" s="1044">
        <f t="shared" si="71"/>
        <v>0</v>
      </c>
      <c r="S65" s="1044">
        <f t="shared" si="71"/>
        <v>229369</v>
      </c>
      <c r="T65" s="1044">
        <f t="shared" si="71"/>
        <v>229369</v>
      </c>
      <c r="U65" s="1044">
        <f t="shared" si="71"/>
        <v>0</v>
      </c>
      <c r="V65" s="1044">
        <f t="shared" si="71"/>
        <v>0</v>
      </c>
      <c r="W65" s="1044">
        <f t="shared" si="71"/>
        <v>8045.4791999999998</v>
      </c>
      <c r="X65" s="1044">
        <f t="shared" si="71"/>
        <v>8045.4791999999998</v>
      </c>
      <c r="Y65" s="1044">
        <f t="shared" si="71"/>
        <v>0</v>
      </c>
      <c r="Z65" s="1044">
        <f t="shared" si="71"/>
        <v>0</v>
      </c>
      <c r="AA65" s="1044">
        <f t="shared" si="71"/>
        <v>113650.397</v>
      </c>
      <c r="AB65" s="1044">
        <f t="shared" si="71"/>
        <v>113650.397</v>
      </c>
      <c r="AC65" s="1044">
        <f t="shared" si="71"/>
        <v>0</v>
      </c>
      <c r="AD65" s="1044">
        <f t="shared" si="71"/>
        <v>0</v>
      </c>
      <c r="AE65" s="1044">
        <f t="shared" si="71"/>
        <v>10086.0862</v>
      </c>
      <c r="AF65" s="1044">
        <f t="shared" si="71"/>
        <v>10086.0862</v>
      </c>
      <c r="AG65" s="1044">
        <f t="shared" si="71"/>
        <v>0</v>
      </c>
      <c r="AH65" s="1044">
        <f t="shared" si="71"/>
        <v>0</v>
      </c>
      <c r="AI65" s="1044">
        <f t="shared" si="71"/>
        <v>229369</v>
      </c>
      <c r="AJ65" s="1044">
        <f t="shared" si="71"/>
        <v>229369</v>
      </c>
      <c r="AK65" s="1044">
        <f t="shared" si="71"/>
        <v>0</v>
      </c>
      <c r="AL65" s="1044">
        <f t="shared" si="71"/>
        <v>0</v>
      </c>
      <c r="AM65" s="1044">
        <f t="shared" si="71"/>
        <v>399973.99910000002</v>
      </c>
      <c r="AN65" s="1044">
        <f t="shared" si="71"/>
        <v>399973.99910000002</v>
      </c>
      <c r="AO65" s="1044">
        <f t="shared" si="71"/>
        <v>0</v>
      </c>
      <c r="AP65" s="1044">
        <f t="shared" si="71"/>
        <v>0</v>
      </c>
      <c r="AQ65" s="1044">
        <f t="shared" si="71"/>
        <v>517403.00089999998</v>
      </c>
      <c r="AR65" s="1044">
        <f t="shared" si="71"/>
        <v>513403.00089999998</v>
      </c>
      <c r="AS65" s="1044">
        <f t="shared" si="71"/>
        <v>0</v>
      </c>
      <c r="AT65" s="1044">
        <f t="shared" si="71"/>
        <v>4000</v>
      </c>
      <c r="AU65" s="1044">
        <f t="shared" si="71"/>
        <v>0</v>
      </c>
      <c r="AV65" s="1044">
        <f t="shared" si="71"/>
        <v>410961.4999</v>
      </c>
      <c r="AW65" s="1044">
        <f t="shared" si="71"/>
        <v>404081.4999</v>
      </c>
      <c r="AX65" s="1044">
        <f t="shared" si="71"/>
        <v>0</v>
      </c>
      <c r="AY65" s="1044">
        <f t="shared" si="71"/>
        <v>6880</v>
      </c>
      <c r="AZ65" s="1044">
        <f t="shared" si="71"/>
        <v>0</v>
      </c>
      <c r="BA65" s="1044">
        <f t="shared" si="71"/>
        <v>171105</v>
      </c>
      <c r="BB65" s="1044">
        <f t="shared" si="71"/>
        <v>0</v>
      </c>
      <c r="BC65" s="1163">
        <f t="shared" si="71"/>
        <v>550539</v>
      </c>
      <c r="BD65" s="1230">
        <f t="shared" si="71"/>
        <v>105205.99989999998</v>
      </c>
      <c r="BE65" s="1163">
        <f t="shared" si="71"/>
        <v>275050</v>
      </c>
      <c r="BF65" s="1044">
        <f t="shared" ref="BF65" si="72">SUM(BF66:BF73)</f>
        <v>275050</v>
      </c>
      <c r="BG65" s="103"/>
      <c r="BH65" s="1054"/>
      <c r="BI65" s="103"/>
      <c r="BJ65" s="103"/>
      <c r="BK65" s="1046"/>
      <c r="BL65" s="1046"/>
      <c r="BM65" s="1046"/>
    </row>
    <row r="66" spans="1:65" s="1055" customFormat="1" ht="15">
      <c r="A66" s="1069" t="s">
        <v>46</v>
      </c>
      <c r="B66" s="1071" t="s">
        <v>47</v>
      </c>
      <c r="C66" s="95"/>
      <c r="D66" s="95"/>
      <c r="E66" s="95"/>
      <c r="F66" s="95"/>
      <c r="G66" s="103"/>
      <c r="H66" s="103"/>
      <c r="I66" s="103"/>
      <c r="J66" s="103"/>
      <c r="K66" s="1053">
        <v>5503</v>
      </c>
      <c r="L66" s="1053">
        <v>5503</v>
      </c>
      <c r="M66" s="1053">
        <f>'PL 05 chi tiết DA ĐT.'!M577</f>
        <v>927</v>
      </c>
      <c r="N66" s="1053">
        <f>'PL 05 chi tiết DA ĐT.'!N577</f>
        <v>0</v>
      </c>
      <c r="O66" s="1051">
        <v>63</v>
      </c>
      <c r="P66" s="1051">
        <v>63</v>
      </c>
      <c r="Q66" s="1053"/>
      <c r="R66" s="1053"/>
      <c r="S66" s="1072">
        <v>1327</v>
      </c>
      <c r="T66" s="1072">
        <v>1327</v>
      </c>
      <c r="U66" s="1053">
        <f>'PL 05 chi tiết DA ĐT.'!U577</f>
        <v>0</v>
      </c>
      <c r="V66" s="1053">
        <f>'PL 05 chi tiết DA ĐT.'!V577</f>
        <v>0</v>
      </c>
      <c r="W66" s="1053">
        <f>'PL 05 chi tiết DA ĐT.'!W577</f>
        <v>0</v>
      </c>
      <c r="X66" s="1053">
        <f>'PL 05 chi tiết DA ĐT.'!X577</f>
        <v>0</v>
      </c>
      <c r="Y66" s="1053">
        <f>'PL 05 chi tiết DA ĐT.'!Y577</f>
        <v>0</v>
      </c>
      <c r="Z66" s="1053">
        <f>'PL 05 chi tiết DA ĐT.'!Z577</f>
        <v>0</v>
      </c>
      <c r="AA66" s="1053">
        <f>'PL 05 chi tiết DA ĐT.'!AA577</f>
        <v>0</v>
      </c>
      <c r="AB66" s="1053">
        <f>'PL 05 chi tiết DA ĐT.'!AB577</f>
        <v>0</v>
      </c>
      <c r="AC66" s="1053">
        <f>'PL 05 chi tiết DA ĐT.'!AC577</f>
        <v>0</v>
      </c>
      <c r="AD66" s="1053">
        <f>'PL 05 chi tiết DA ĐT.'!AD577</f>
        <v>0</v>
      </c>
      <c r="AE66" s="1053">
        <f>'PL 05 chi tiết DA ĐT.'!AE577</f>
        <v>63</v>
      </c>
      <c r="AF66" s="1053">
        <f>'PL 05 chi tiết DA ĐT.'!AF577</f>
        <v>63</v>
      </c>
      <c r="AG66" s="1053">
        <f>'PL 05 chi tiết DA ĐT.'!AG577</f>
        <v>0</v>
      </c>
      <c r="AH66" s="1053">
        <f>'PL 05 chi tiết DA ĐT.'!AH577</f>
        <v>0</v>
      </c>
      <c r="AI66" s="1053">
        <f>'PL 05 chi tiết DA ĐT.'!AI577</f>
        <v>1327</v>
      </c>
      <c r="AJ66" s="1053">
        <f>'PL 05 chi tiết DA ĐT.'!AJ577</f>
        <v>1327</v>
      </c>
      <c r="AK66" s="1053">
        <f>'PL 05 chi tiết DA ĐT.'!AK577</f>
        <v>0</v>
      </c>
      <c r="AL66" s="1053">
        <f>'PL 05 chi tiết DA ĐT.'!AL577</f>
        <v>0</v>
      </c>
      <c r="AM66" s="1053">
        <f>'PL 05 chi tiết DA ĐT.'!AM577</f>
        <v>2317</v>
      </c>
      <c r="AN66" s="1053">
        <f>'PL 05 chi tiết DA ĐT.'!AN577</f>
        <v>2317</v>
      </c>
      <c r="AO66" s="1053">
        <f>'PL 05 chi tiết DA ĐT.'!AO577</f>
        <v>0</v>
      </c>
      <c r="AP66" s="1053">
        <f>'PL 05 chi tiết DA ĐT.'!AP577</f>
        <v>0</v>
      </c>
      <c r="AQ66" s="1053">
        <f>'PL 05 chi tiết DA ĐT.'!AQ577</f>
        <v>3184</v>
      </c>
      <c r="AR66" s="1053">
        <f>'PL 05 chi tiết DA ĐT.'!AR577</f>
        <v>3184</v>
      </c>
      <c r="AS66" s="1053">
        <f>'PL 05 chi tiết DA ĐT.'!AS577</f>
        <v>0</v>
      </c>
      <c r="AT66" s="1053">
        <f>'PL 05 chi tiết DA ĐT.'!AT577</f>
        <v>0</v>
      </c>
      <c r="AU66" s="1053">
        <f>'PL 05 chi tiết DA ĐT.'!AU577</f>
        <v>0</v>
      </c>
      <c r="AV66" s="1053">
        <f>'PL 05 chi tiết DA ĐT.'!AV577</f>
        <v>2184</v>
      </c>
      <c r="AW66" s="1053">
        <f>'PL 05 chi tiết DA ĐT.'!AW577</f>
        <v>2184</v>
      </c>
      <c r="AX66" s="1053">
        <f>'PL 05 chi tiết DA ĐT.'!AX577</f>
        <v>0</v>
      </c>
      <c r="AY66" s="1053">
        <f>'PL 05 chi tiết DA ĐT.'!AY577</f>
        <v>0</v>
      </c>
      <c r="AZ66" s="1053">
        <f>'PL 05 chi tiết DA ĐT.'!AZ577</f>
        <v>0</v>
      </c>
      <c r="BA66" s="1053">
        <v>990</v>
      </c>
      <c r="BB66" s="1053">
        <f>'PL 05 chi tiết DA ĐT.'!BB577</f>
        <v>0</v>
      </c>
      <c r="BC66" s="1164">
        <f t="shared" ref="BC66:BC73" si="73">L66-T66-BA66</f>
        <v>3186</v>
      </c>
      <c r="BD66" s="1231">
        <f>'PL 05 chi tiết DA ĐT.'!BD577</f>
        <v>821</v>
      </c>
      <c r="BE66" s="1164">
        <v>1592</v>
      </c>
      <c r="BF66" s="1053">
        <v>1592</v>
      </c>
      <c r="BG66" s="103"/>
      <c r="BH66" s="1054"/>
      <c r="BI66" s="103"/>
      <c r="BJ66" s="103"/>
      <c r="BK66" s="1046"/>
      <c r="BL66" s="1046"/>
      <c r="BM66" s="1046"/>
    </row>
    <row r="67" spans="1:65" s="1055" customFormat="1" ht="15">
      <c r="A67" s="1069" t="s">
        <v>48</v>
      </c>
      <c r="B67" s="1071" t="s">
        <v>49</v>
      </c>
      <c r="C67" s="95"/>
      <c r="D67" s="95"/>
      <c r="E67" s="95"/>
      <c r="F67" s="95"/>
      <c r="G67" s="103"/>
      <c r="H67" s="103"/>
      <c r="I67" s="103"/>
      <c r="J67" s="103"/>
      <c r="K67" s="1053">
        <v>73963</v>
      </c>
      <c r="L67" s="1053">
        <v>73963</v>
      </c>
      <c r="M67" s="1053">
        <f>'PL 05 chi tiết DA ĐT.'!M581</f>
        <v>23237.659</v>
      </c>
      <c r="N67" s="1053">
        <f>'PL 05 chi tiết DA ĐT.'!N581</f>
        <v>10863.659</v>
      </c>
      <c r="O67" s="1051">
        <v>480.79200000000003</v>
      </c>
      <c r="P67" s="1051">
        <v>480.79200000000003</v>
      </c>
      <c r="Q67" s="1053"/>
      <c r="R67" s="1053"/>
      <c r="S67" s="1072">
        <v>17839</v>
      </c>
      <c r="T67" s="1072">
        <v>17839</v>
      </c>
      <c r="U67" s="1053">
        <f>'PL 05 chi tiết DA ĐT.'!U581</f>
        <v>0</v>
      </c>
      <c r="V67" s="1053">
        <f>'PL 05 chi tiết DA ĐT.'!V581</f>
        <v>0</v>
      </c>
      <c r="W67" s="1053">
        <f>'PL 05 chi tiết DA ĐT.'!W581</f>
        <v>571.09799999999996</v>
      </c>
      <c r="X67" s="1053">
        <f>'PL 05 chi tiết DA ĐT.'!X581</f>
        <v>571.09799999999996</v>
      </c>
      <c r="Y67" s="1053">
        <f>'PL 05 chi tiết DA ĐT.'!Y581</f>
        <v>0</v>
      </c>
      <c r="Z67" s="1053">
        <f>'PL 05 chi tiết DA ĐT.'!Z581</f>
        <v>0</v>
      </c>
      <c r="AA67" s="1053">
        <f>'PL 05 chi tiết DA ĐT.'!AA581</f>
        <v>14662.501</v>
      </c>
      <c r="AB67" s="1053">
        <f>'PL 05 chi tiết DA ĐT.'!AB581</f>
        <v>14662.501</v>
      </c>
      <c r="AC67" s="1053">
        <f>'PL 05 chi tiết DA ĐT.'!AC581</f>
        <v>0</v>
      </c>
      <c r="AD67" s="1053">
        <f>'PL 05 chi tiết DA ĐT.'!AD581</f>
        <v>0</v>
      </c>
      <c r="AE67" s="1053">
        <f>'PL 05 chi tiết DA ĐT.'!AE581</f>
        <v>480.77600000000001</v>
      </c>
      <c r="AF67" s="1053">
        <f>'PL 05 chi tiết DA ĐT.'!AF581</f>
        <v>480.77600000000001</v>
      </c>
      <c r="AG67" s="1053">
        <f>'PL 05 chi tiết DA ĐT.'!AG581</f>
        <v>0</v>
      </c>
      <c r="AH67" s="1053">
        <f>'PL 05 chi tiết DA ĐT.'!AH581</f>
        <v>0</v>
      </c>
      <c r="AI67" s="1053">
        <f>'PL 05 chi tiết DA ĐT.'!AI581</f>
        <v>17839</v>
      </c>
      <c r="AJ67" s="1053">
        <f>'PL 05 chi tiết DA ĐT.'!AJ581</f>
        <v>17839</v>
      </c>
      <c r="AK67" s="1053">
        <f>'PL 05 chi tiết DA ĐT.'!AK581</f>
        <v>0</v>
      </c>
      <c r="AL67" s="1053">
        <f>'PL 05 chi tiết DA ĐT.'!AL581</f>
        <v>0</v>
      </c>
      <c r="AM67" s="1053">
        <f>'PL 05 chi tiết DA ĐT.'!AM581</f>
        <v>30646</v>
      </c>
      <c r="AN67" s="1053">
        <f>'PL 05 chi tiết DA ĐT.'!AN581</f>
        <v>30646</v>
      </c>
      <c r="AO67" s="1053">
        <f>'PL 05 chi tiết DA ĐT.'!AO581</f>
        <v>0</v>
      </c>
      <c r="AP67" s="1053">
        <f>'PL 05 chi tiết DA ĐT.'!AP581</f>
        <v>0</v>
      </c>
      <c r="AQ67" s="1053">
        <f>'PL 05 chi tiết DA ĐT.'!AQ581</f>
        <v>42292</v>
      </c>
      <c r="AR67" s="1053">
        <f>'PL 05 chi tiết DA ĐT.'!AR581</f>
        <v>42292</v>
      </c>
      <c r="AS67" s="1053">
        <f>'PL 05 chi tiết DA ĐT.'!AS581</f>
        <v>0</v>
      </c>
      <c r="AT67" s="1053">
        <f>'PL 05 chi tiết DA ĐT.'!AT581</f>
        <v>0</v>
      </c>
      <c r="AU67" s="1053">
        <f>'PL 05 chi tiết DA ĐT.'!AU581</f>
        <v>0</v>
      </c>
      <c r="AV67" s="1053">
        <f>'PL 05 chi tiết DA ĐT.'!AV581</f>
        <v>42292</v>
      </c>
      <c r="AW67" s="1053">
        <f>'PL 05 chi tiết DA ĐT.'!AW581</f>
        <v>42292</v>
      </c>
      <c r="AX67" s="1053">
        <f>'PL 05 chi tiết DA ĐT.'!AX581</f>
        <v>0</v>
      </c>
      <c r="AY67" s="1053">
        <f>'PL 05 chi tiết DA ĐT.'!AY581</f>
        <v>0</v>
      </c>
      <c r="AZ67" s="1053">
        <f>'PL 05 chi tiết DA ĐT.'!AZ581</f>
        <v>0</v>
      </c>
      <c r="BA67" s="1053">
        <v>13307</v>
      </c>
      <c r="BB67" s="1053">
        <f>'PL 05 chi tiết DA ĐT.'!BB581</f>
        <v>0</v>
      </c>
      <c r="BC67" s="1164">
        <f t="shared" si="73"/>
        <v>42817</v>
      </c>
      <c r="BD67" s="1231">
        <f>'PL 05 chi tiết DA ĐT.'!BD581</f>
        <v>2631</v>
      </c>
      <c r="BE67" s="1164">
        <v>21391</v>
      </c>
      <c r="BF67" s="1053">
        <v>21391</v>
      </c>
      <c r="BG67" s="103"/>
      <c r="BH67" s="1054"/>
      <c r="BI67" s="103"/>
      <c r="BJ67" s="103"/>
      <c r="BK67" s="1046"/>
      <c r="BL67" s="1046"/>
      <c r="BM67" s="1046"/>
    </row>
    <row r="68" spans="1:65" s="1047" customFormat="1" ht="15">
      <c r="A68" s="1069" t="s">
        <v>50</v>
      </c>
      <c r="B68" s="1071" t="s">
        <v>51</v>
      </c>
      <c r="C68" s="95"/>
      <c r="D68" s="95"/>
      <c r="E68" s="95"/>
      <c r="F68" s="95"/>
      <c r="G68" s="103"/>
      <c r="H68" s="103"/>
      <c r="I68" s="102"/>
      <c r="J68" s="102"/>
      <c r="K68" s="1053">
        <v>20636</v>
      </c>
      <c r="L68" s="1053">
        <v>20636</v>
      </c>
      <c r="M68" s="1053">
        <f>'PL 05 chi tiết DA ĐT.'!M633</f>
        <v>4683.4844999999996</v>
      </c>
      <c r="N68" s="1053">
        <f>'PL 05 chi tiết DA ĐT.'!N633</f>
        <v>1435.797</v>
      </c>
      <c r="O68" s="1051">
        <v>509.23150000000004</v>
      </c>
      <c r="P68" s="1051">
        <v>509.23150000000004</v>
      </c>
      <c r="Q68" s="1053"/>
      <c r="R68" s="1053"/>
      <c r="S68" s="1072">
        <v>4977</v>
      </c>
      <c r="T68" s="1072">
        <v>4977</v>
      </c>
      <c r="U68" s="1053">
        <f>'PL 05 chi tiết DA ĐT.'!U633</f>
        <v>0</v>
      </c>
      <c r="V68" s="1053">
        <f>'PL 05 chi tiết DA ĐT.'!V633</f>
        <v>0</v>
      </c>
      <c r="W68" s="1053">
        <f>'PL 05 chi tiết DA ĐT.'!W633</f>
        <v>230</v>
      </c>
      <c r="X68" s="1053">
        <f>'PL 05 chi tiết DA ĐT.'!X633</f>
        <v>230</v>
      </c>
      <c r="Y68" s="1053">
        <f>'PL 05 chi tiết DA ĐT.'!Y633</f>
        <v>0</v>
      </c>
      <c r="Z68" s="1053">
        <f>'PL 05 chi tiết DA ĐT.'!Z633</f>
        <v>0</v>
      </c>
      <c r="AA68" s="1053">
        <f>'PL 05 chi tiết DA ĐT.'!AA633</f>
        <v>1306.9569999999999</v>
      </c>
      <c r="AB68" s="1053">
        <f>'PL 05 chi tiết DA ĐT.'!AB633</f>
        <v>1306.9569999999999</v>
      </c>
      <c r="AC68" s="1053">
        <f>'PL 05 chi tiết DA ĐT.'!AC633</f>
        <v>0</v>
      </c>
      <c r="AD68" s="1053">
        <f>'PL 05 chi tiết DA ĐT.'!AD633</f>
        <v>0</v>
      </c>
      <c r="AE68" s="1053">
        <f>'PL 05 chi tiết DA ĐT.'!AE633</f>
        <v>509</v>
      </c>
      <c r="AF68" s="1053">
        <f>'PL 05 chi tiết DA ĐT.'!AF633</f>
        <v>509</v>
      </c>
      <c r="AG68" s="1053">
        <f>'PL 05 chi tiết DA ĐT.'!AG633</f>
        <v>0</v>
      </c>
      <c r="AH68" s="1053">
        <f>'PL 05 chi tiết DA ĐT.'!AH633</f>
        <v>0</v>
      </c>
      <c r="AI68" s="1053">
        <f>'PL 05 chi tiết DA ĐT.'!AI633</f>
        <v>4977</v>
      </c>
      <c r="AJ68" s="1053">
        <f>'PL 05 chi tiết DA ĐT.'!AJ633</f>
        <v>4977</v>
      </c>
      <c r="AK68" s="1053">
        <f>'PL 05 chi tiết DA ĐT.'!AK633</f>
        <v>0</v>
      </c>
      <c r="AL68" s="1053">
        <f>'PL 05 chi tiết DA ĐT.'!AL633</f>
        <v>0</v>
      </c>
      <c r="AM68" s="1053">
        <f>'PL 05 chi tiết DA ĐT.'!AM633</f>
        <v>8690</v>
      </c>
      <c r="AN68" s="1053">
        <f>'PL 05 chi tiết DA ĐT.'!AN633</f>
        <v>8690</v>
      </c>
      <c r="AO68" s="1053">
        <f>'PL 05 chi tiết DA ĐT.'!AO633</f>
        <v>0</v>
      </c>
      <c r="AP68" s="1053">
        <f>'PL 05 chi tiết DA ĐT.'!AP633</f>
        <v>0</v>
      </c>
      <c r="AQ68" s="1053">
        <f>'PL 05 chi tiết DA ĐT.'!AQ633</f>
        <v>11946</v>
      </c>
      <c r="AR68" s="1053">
        <f>'PL 05 chi tiết DA ĐT.'!AR633</f>
        <v>11946</v>
      </c>
      <c r="AS68" s="1053">
        <f>'PL 05 chi tiết DA ĐT.'!AS633</f>
        <v>0</v>
      </c>
      <c r="AT68" s="1053">
        <f>'PL 05 chi tiết DA ĐT.'!AT633</f>
        <v>0</v>
      </c>
      <c r="AU68" s="1053">
        <f>'PL 05 chi tiết DA ĐT.'!AU633</f>
        <v>0</v>
      </c>
      <c r="AV68" s="1053">
        <f>'PL 05 chi tiết DA ĐT.'!AV633</f>
        <v>8906</v>
      </c>
      <c r="AW68" s="1053">
        <f>'PL 05 chi tiết DA ĐT.'!AW633</f>
        <v>8906</v>
      </c>
      <c r="AX68" s="1053">
        <f>'PL 05 chi tiết DA ĐT.'!AX633</f>
        <v>0</v>
      </c>
      <c r="AY68" s="1053">
        <f>'PL 05 chi tiết DA ĐT.'!AY633</f>
        <v>0</v>
      </c>
      <c r="AZ68" s="1053">
        <f>'PL 05 chi tiết DA ĐT.'!AZ633</f>
        <v>0</v>
      </c>
      <c r="BA68" s="1053">
        <v>3713</v>
      </c>
      <c r="BB68" s="1053">
        <f>'PL 05 chi tiết DA ĐT.'!BB633</f>
        <v>0</v>
      </c>
      <c r="BC68" s="1164">
        <f t="shared" si="73"/>
        <v>11946</v>
      </c>
      <c r="BD68" s="1231">
        <f>'PL 05 chi tiết DA ĐT.'!BD633</f>
        <v>0</v>
      </c>
      <c r="BE68" s="1164">
        <v>5968</v>
      </c>
      <c r="BF68" s="1053">
        <v>5968</v>
      </c>
      <c r="BG68" s="102"/>
      <c r="BH68" s="1045"/>
      <c r="BI68" s="102"/>
      <c r="BJ68" s="102"/>
      <c r="BK68" s="1046"/>
      <c r="BL68" s="1046"/>
      <c r="BM68" s="1046"/>
    </row>
    <row r="69" spans="1:65" s="1047" customFormat="1" ht="15">
      <c r="A69" s="1069" t="s">
        <v>52</v>
      </c>
      <c r="B69" s="1071" t="s">
        <v>53</v>
      </c>
      <c r="C69" s="95"/>
      <c r="D69" s="95"/>
      <c r="E69" s="95"/>
      <c r="F69" s="95"/>
      <c r="G69" s="103"/>
      <c r="H69" s="103"/>
      <c r="I69" s="102"/>
      <c r="J69" s="102"/>
      <c r="K69" s="1053">
        <v>101488</v>
      </c>
      <c r="L69" s="1053">
        <v>101488</v>
      </c>
      <c r="M69" s="1053">
        <f>'PL 05 chi tiết DA ĐT.'!M665</f>
        <v>15434.057999999999</v>
      </c>
      <c r="N69" s="1053">
        <f>'PL 05 chi tiết DA ĐT.'!N665</f>
        <v>2347.8669999999997</v>
      </c>
      <c r="O69" s="1051">
        <v>1701.1250000000002</v>
      </c>
      <c r="P69" s="1051">
        <v>1701.1250000000002</v>
      </c>
      <c r="Q69" s="1053"/>
      <c r="R69" s="1053"/>
      <c r="S69" s="1072">
        <v>24477</v>
      </c>
      <c r="T69" s="1072">
        <v>24477</v>
      </c>
      <c r="U69" s="1053">
        <f>'PL 05 chi tiết DA ĐT.'!U665</f>
        <v>0</v>
      </c>
      <c r="V69" s="1053">
        <f>'PL 05 chi tiết DA ĐT.'!V665</f>
        <v>0</v>
      </c>
      <c r="W69" s="1053">
        <f>'PL 05 chi tiết DA ĐT.'!W665</f>
        <v>1081.5940000000001</v>
      </c>
      <c r="X69" s="1053">
        <f>'PL 05 chi tiết DA ĐT.'!X665</f>
        <v>1081.5940000000001</v>
      </c>
      <c r="Y69" s="1053">
        <f>'PL 05 chi tiết DA ĐT.'!Y665</f>
        <v>0</v>
      </c>
      <c r="Z69" s="1053">
        <f>'PL 05 chi tiết DA ĐT.'!Z665</f>
        <v>0</v>
      </c>
      <c r="AA69" s="1053">
        <f>'PL 05 chi tiết DA ĐT.'!AA665</f>
        <v>12860.811</v>
      </c>
      <c r="AB69" s="1053">
        <f>'PL 05 chi tiết DA ĐT.'!AB665</f>
        <v>12860.811</v>
      </c>
      <c r="AC69" s="1053">
        <f>'PL 05 chi tiết DA ĐT.'!AC665</f>
        <v>0</v>
      </c>
      <c r="AD69" s="1053">
        <f>'PL 05 chi tiết DA ĐT.'!AD665</f>
        <v>0</v>
      </c>
      <c r="AE69" s="1053">
        <f>'PL 05 chi tiết DA ĐT.'!AE665</f>
        <v>1701.1249999999998</v>
      </c>
      <c r="AF69" s="1053">
        <f>'PL 05 chi tiết DA ĐT.'!AF665</f>
        <v>1701.1249999999998</v>
      </c>
      <c r="AG69" s="1053">
        <f>'PL 05 chi tiết DA ĐT.'!AG665</f>
        <v>0</v>
      </c>
      <c r="AH69" s="1053">
        <f>'PL 05 chi tiết DA ĐT.'!AH665</f>
        <v>0</v>
      </c>
      <c r="AI69" s="1053">
        <f>'PL 05 chi tiết DA ĐT.'!AI665</f>
        <v>24477</v>
      </c>
      <c r="AJ69" s="1053">
        <f>'PL 05 chi tiết DA ĐT.'!AJ665</f>
        <v>24477</v>
      </c>
      <c r="AK69" s="1053">
        <f>'PL 05 chi tiết DA ĐT.'!AK665</f>
        <v>0</v>
      </c>
      <c r="AL69" s="1053">
        <f>'PL 05 chi tiết DA ĐT.'!AL665</f>
        <v>0</v>
      </c>
      <c r="AM69" s="1053">
        <f>'PL 05 chi tiết DA ĐT.'!AM665</f>
        <v>42737</v>
      </c>
      <c r="AN69" s="1053">
        <f>'PL 05 chi tiết DA ĐT.'!AN665</f>
        <v>42737</v>
      </c>
      <c r="AO69" s="1053">
        <f>'PL 05 chi tiết DA ĐT.'!AO665</f>
        <v>0</v>
      </c>
      <c r="AP69" s="1053">
        <f>'PL 05 chi tiết DA ĐT.'!AP665</f>
        <v>0</v>
      </c>
      <c r="AQ69" s="1053">
        <f>'PL 05 chi tiết DA ĐT.'!AQ665</f>
        <v>58751</v>
      </c>
      <c r="AR69" s="1053">
        <f>'PL 05 chi tiết DA ĐT.'!AR665</f>
        <v>58751</v>
      </c>
      <c r="AS69" s="1053">
        <f>'PL 05 chi tiết DA ĐT.'!AS665</f>
        <v>0</v>
      </c>
      <c r="AT69" s="1053">
        <f>'PL 05 chi tiết DA ĐT.'!AT665</f>
        <v>0</v>
      </c>
      <c r="AU69" s="1053">
        <f>'PL 05 chi tiết DA ĐT.'!AU665</f>
        <v>0</v>
      </c>
      <c r="AV69" s="1053">
        <f>'PL 05 chi tiết DA ĐT.'!AV665</f>
        <v>58751</v>
      </c>
      <c r="AW69" s="1053">
        <f>'PL 05 chi tiết DA ĐT.'!AW665</f>
        <v>58751</v>
      </c>
      <c r="AX69" s="1053">
        <f>'PL 05 chi tiết DA ĐT.'!AX665</f>
        <v>0</v>
      </c>
      <c r="AY69" s="1053">
        <f>'PL 05 chi tiết DA ĐT.'!AY665</f>
        <v>0</v>
      </c>
      <c r="AZ69" s="1053">
        <f>'PL 05 chi tiết DA ĐT.'!AZ665</f>
        <v>0</v>
      </c>
      <c r="BA69" s="1053">
        <v>18260</v>
      </c>
      <c r="BB69" s="1053">
        <f>'PL 05 chi tiết DA ĐT.'!BB665</f>
        <v>0</v>
      </c>
      <c r="BC69" s="1164">
        <f t="shared" si="73"/>
        <v>58751</v>
      </c>
      <c r="BD69" s="1231">
        <f>'PL 05 chi tiết DA ĐT.'!BD665</f>
        <v>0</v>
      </c>
      <c r="BE69" s="1164">
        <v>29352</v>
      </c>
      <c r="BF69" s="1053">
        <v>29352</v>
      </c>
      <c r="BG69" s="102"/>
      <c r="BH69" s="1045"/>
      <c r="BI69" s="102"/>
      <c r="BJ69" s="102"/>
      <c r="BK69" s="1046"/>
      <c r="BL69" s="1046"/>
      <c r="BM69" s="1046"/>
    </row>
    <row r="70" spans="1:65" s="1055" customFormat="1" ht="15">
      <c r="A70" s="1069" t="s">
        <v>54</v>
      </c>
      <c r="B70" s="1071" t="s">
        <v>55</v>
      </c>
      <c r="C70" s="95"/>
      <c r="D70" s="95"/>
      <c r="E70" s="95"/>
      <c r="F70" s="95"/>
      <c r="G70" s="103"/>
      <c r="H70" s="103"/>
      <c r="I70" s="103"/>
      <c r="J70" s="103"/>
      <c r="K70" s="1053">
        <v>192693</v>
      </c>
      <c r="L70" s="1053">
        <v>192693</v>
      </c>
      <c r="M70" s="1053">
        <f>'PL 05 chi tiết DA ĐT.'!M687</f>
        <v>48906.303000000007</v>
      </c>
      <c r="N70" s="1053">
        <f>'PL 05 chi tiết DA ĐT.'!N687</f>
        <v>31362.443000000007</v>
      </c>
      <c r="O70" s="1051">
        <v>2594.6621999999998</v>
      </c>
      <c r="P70" s="1051">
        <v>2594.6621999999998</v>
      </c>
      <c r="Q70" s="1053"/>
      <c r="R70" s="1053"/>
      <c r="S70" s="1072">
        <v>46474</v>
      </c>
      <c r="T70" s="1072">
        <v>46474</v>
      </c>
      <c r="U70" s="1053">
        <f>'PL 05 chi tiết DA ĐT.'!U687</f>
        <v>0</v>
      </c>
      <c r="V70" s="1053">
        <f>'PL 05 chi tiết DA ĐT.'!V687</f>
        <v>0</v>
      </c>
      <c r="W70" s="1053">
        <f>'PL 05 chi tiết DA ĐT.'!W687</f>
        <v>2594.6621999999998</v>
      </c>
      <c r="X70" s="1053">
        <f>'PL 05 chi tiết DA ĐT.'!X687</f>
        <v>2594.6621999999998</v>
      </c>
      <c r="Y70" s="1053">
        <f>'PL 05 chi tiết DA ĐT.'!Y687</f>
        <v>0</v>
      </c>
      <c r="Z70" s="1053">
        <f>'PL 05 chi tiết DA ĐT.'!Z687</f>
        <v>0</v>
      </c>
      <c r="AA70" s="1053">
        <f>'PL 05 chi tiết DA ĐT.'!AA687</f>
        <v>20695.994999999999</v>
      </c>
      <c r="AB70" s="1053">
        <f>'PL 05 chi tiết DA ĐT.'!AB687</f>
        <v>20695.994999999999</v>
      </c>
      <c r="AC70" s="1053">
        <f>'PL 05 chi tiết DA ĐT.'!AC687</f>
        <v>0</v>
      </c>
      <c r="AD70" s="1053">
        <f>'PL 05 chi tiết DA ĐT.'!AD687</f>
        <v>0</v>
      </c>
      <c r="AE70" s="1053">
        <f>'PL 05 chi tiết DA ĐT.'!AE687</f>
        <v>2594.6621999999998</v>
      </c>
      <c r="AF70" s="1053">
        <f>'PL 05 chi tiết DA ĐT.'!AF687</f>
        <v>2594.6621999999998</v>
      </c>
      <c r="AG70" s="1053">
        <f>'PL 05 chi tiết DA ĐT.'!AG687</f>
        <v>0</v>
      </c>
      <c r="AH70" s="1053">
        <f>'PL 05 chi tiết DA ĐT.'!AH687</f>
        <v>0</v>
      </c>
      <c r="AI70" s="1053">
        <f>'PL 05 chi tiết DA ĐT.'!AI687</f>
        <v>46474</v>
      </c>
      <c r="AJ70" s="1053">
        <f>'PL 05 chi tiết DA ĐT.'!AJ687</f>
        <v>46474</v>
      </c>
      <c r="AK70" s="1053">
        <f>'PL 05 chi tiết DA ĐT.'!AK687</f>
        <v>0</v>
      </c>
      <c r="AL70" s="1053">
        <f>'PL 05 chi tiết DA ĐT.'!AL687</f>
        <v>0</v>
      </c>
      <c r="AM70" s="1053">
        <f>'PL 05 chi tiết DA ĐT.'!AM687</f>
        <v>81142.999100000001</v>
      </c>
      <c r="AN70" s="1053">
        <f>'PL 05 chi tiết DA ĐT.'!AN687</f>
        <v>81142.999100000001</v>
      </c>
      <c r="AO70" s="1053">
        <f>'PL 05 chi tiết DA ĐT.'!AO687</f>
        <v>0</v>
      </c>
      <c r="AP70" s="1053">
        <f>'PL 05 chi tiết DA ĐT.'!AP687</f>
        <v>0</v>
      </c>
      <c r="AQ70" s="1053">
        <f>'PL 05 chi tiết DA ĐT.'!AQ687</f>
        <v>104550.0009</v>
      </c>
      <c r="AR70" s="1053">
        <f>'PL 05 chi tiết DA ĐT.'!AR687</f>
        <v>104550.0009</v>
      </c>
      <c r="AS70" s="1053">
        <f>'PL 05 chi tiết DA ĐT.'!AS687</f>
        <v>0</v>
      </c>
      <c r="AT70" s="1053">
        <f>'PL 05 chi tiết DA ĐT.'!AT687</f>
        <v>0</v>
      </c>
      <c r="AU70" s="1053">
        <f>'PL 05 chi tiết DA ĐT.'!AU687</f>
        <v>0</v>
      </c>
      <c r="AV70" s="1053">
        <f>'PL 05 chi tiết DA ĐT.'!AV687</f>
        <v>104550.0009</v>
      </c>
      <c r="AW70" s="1053">
        <f>'PL 05 chi tiết DA ĐT.'!AW687</f>
        <v>104550.0009</v>
      </c>
      <c r="AX70" s="1053">
        <f>'PL 05 chi tiết DA ĐT.'!AX687</f>
        <v>0</v>
      </c>
      <c r="AY70" s="1053">
        <f>'PL 05 chi tiết DA ĐT.'!AY687</f>
        <v>0</v>
      </c>
      <c r="AZ70" s="1053">
        <f>'PL 05 chi tiết DA ĐT.'!AZ687</f>
        <v>0</v>
      </c>
      <c r="BA70" s="1053">
        <v>34669</v>
      </c>
      <c r="BB70" s="1053">
        <f>'PL 05 chi tiết DA ĐT.'!BB687</f>
        <v>0</v>
      </c>
      <c r="BC70" s="1164">
        <f t="shared" si="73"/>
        <v>111550</v>
      </c>
      <c r="BD70" s="1231">
        <f>'PL 05 chi tiết DA ĐT.'!BD687</f>
        <v>27250.000899999999</v>
      </c>
      <c r="BE70" s="1164">
        <v>55730</v>
      </c>
      <c r="BF70" s="1053">
        <v>55730</v>
      </c>
      <c r="BG70" s="103"/>
      <c r="BH70" s="1054"/>
      <c r="BI70" s="103"/>
      <c r="BJ70" s="103"/>
      <c r="BK70" s="1046"/>
      <c r="BL70" s="1046"/>
      <c r="BM70" s="1046"/>
    </row>
    <row r="71" spans="1:65" s="1055" customFormat="1" ht="15">
      <c r="A71" s="1069" t="s">
        <v>56</v>
      </c>
      <c r="B71" s="1071" t="s">
        <v>57</v>
      </c>
      <c r="C71" s="95"/>
      <c r="D71" s="95"/>
      <c r="E71" s="95"/>
      <c r="F71" s="95"/>
      <c r="G71" s="103"/>
      <c r="H71" s="103"/>
      <c r="I71" s="103"/>
      <c r="J71" s="103"/>
      <c r="K71" s="1053">
        <v>216991</v>
      </c>
      <c r="L71" s="1053">
        <v>216991</v>
      </c>
      <c r="M71" s="1053">
        <f>'PL 05 chi tiết DA ĐT.'!M717</f>
        <v>32827.19</v>
      </c>
      <c r="N71" s="1053">
        <f>'PL 05 chi tiết DA ĐT.'!N717</f>
        <v>20710.459999999995</v>
      </c>
      <c r="O71" s="1051">
        <v>0</v>
      </c>
      <c r="P71" s="1051">
        <v>0</v>
      </c>
      <c r="Q71" s="1053"/>
      <c r="R71" s="1053"/>
      <c r="S71" s="1072">
        <v>52335</v>
      </c>
      <c r="T71" s="1072">
        <v>52335</v>
      </c>
      <c r="U71" s="1053">
        <f>'PL 05 chi tiết DA ĐT.'!U717</f>
        <v>0</v>
      </c>
      <c r="V71" s="1053">
        <f>'PL 05 chi tiết DA ĐT.'!V717</f>
        <v>0</v>
      </c>
      <c r="W71" s="1053">
        <f>'PL 05 chi tiết DA ĐT.'!W717</f>
        <v>0.1</v>
      </c>
      <c r="X71" s="1053">
        <f>'PL 05 chi tiết DA ĐT.'!X717</f>
        <v>0.1</v>
      </c>
      <c r="Y71" s="1053">
        <f>'PL 05 chi tiết DA ĐT.'!Y717</f>
        <v>0</v>
      </c>
      <c r="Z71" s="1053">
        <f>'PL 05 chi tiết DA ĐT.'!Z717</f>
        <v>0</v>
      </c>
      <c r="AA71" s="1053">
        <f>'PL 05 chi tiết DA ĐT.'!AA717</f>
        <v>16012.723</v>
      </c>
      <c r="AB71" s="1053">
        <f>'PL 05 chi tiết DA ĐT.'!AB717</f>
        <v>16012.723</v>
      </c>
      <c r="AC71" s="1053">
        <f>'PL 05 chi tiết DA ĐT.'!AC717</f>
        <v>0</v>
      </c>
      <c r="AD71" s="1053">
        <f>'PL 05 chi tiết DA ĐT.'!AD717</f>
        <v>0</v>
      </c>
      <c r="AE71" s="1053">
        <f>'PL 05 chi tiết DA ĐT.'!AE717</f>
        <v>0.1</v>
      </c>
      <c r="AF71" s="1053">
        <f>'PL 05 chi tiết DA ĐT.'!AF717</f>
        <v>0.1</v>
      </c>
      <c r="AG71" s="1053">
        <f>'PL 05 chi tiết DA ĐT.'!AG717</f>
        <v>0</v>
      </c>
      <c r="AH71" s="1053">
        <f>'PL 05 chi tiết DA ĐT.'!AH717</f>
        <v>0</v>
      </c>
      <c r="AI71" s="1053">
        <f>'PL 05 chi tiết DA ĐT.'!AI717</f>
        <v>52335</v>
      </c>
      <c r="AJ71" s="1053">
        <f>'PL 05 chi tiết DA ĐT.'!AJ717</f>
        <v>52335</v>
      </c>
      <c r="AK71" s="1053">
        <f>'PL 05 chi tiết DA ĐT.'!AK717</f>
        <v>0</v>
      </c>
      <c r="AL71" s="1053">
        <f>'PL 05 chi tiết DA ĐT.'!AL717</f>
        <v>0</v>
      </c>
      <c r="AM71" s="1053">
        <f>'PL 05 chi tiết DA ĐT.'!AM717</f>
        <v>91375</v>
      </c>
      <c r="AN71" s="1053">
        <f>'PL 05 chi tiết DA ĐT.'!AN717</f>
        <v>91375</v>
      </c>
      <c r="AO71" s="1053">
        <f>'PL 05 chi tiết DA ĐT.'!AO717</f>
        <v>0</v>
      </c>
      <c r="AP71" s="1053">
        <f>'PL 05 chi tiết DA ĐT.'!AP717</f>
        <v>0</v>
      </c>
      <c r="AQ71" s="1053">
        <f>'PL 05 chi tiết DA ĐT.'!AQ717</f>
        <v>125616</v>
      </c>
      <c r="AR71" s="1053">
        <f>'PL 05 chi tiết DA ĐT.'!AR717</f>
        <v>125616</v>
      </c>
      <c r="AS71" s="1053">
        <f>'PL 05 chi tiết DA ĐT.'!AS717</f>
        <v>0</v>
      </c>
      <c r="AT71" s="1053">
        <f>'PL 05 chi tiết DA ĐT.'!AT717</f>
        <v>0</v>
      </c>
      <c r="AU71" s="1053">
        <f>'PL 05 chi tiết DA ĐT.'!AU717</f>
        <v>0</v>
      </c>
      <c r="AV71" s="1053">
        <f>'PL 05 chi tiết DA ĐT.'!AV717</f>
        <v>89039.5</v>
      </c>
      <c r="AW71" s="1053">
        <f>'PL 05 chi tiết DA ĐT.'!AW717</f>
        <v>89039.5</v>
      </c>
      <c r="AX71" s="1053">
        <f>'PL 05 chi tiết DA ĐT.'!AX717</f>
        <v>0</v>
      </c>
      <c r="AY71" s="1053">
        <f>'PL 05 chi tiết DA ĐT.'!AY717</f>
        <v>0</v>
      </c>
      <c r="AZ71" s="1053">
        <f>'PL 05 chi tiết DA ĐT.'!AZ717</f>
        <v>0</v>
      </c>
      <c r="BA71" s="1053">
        <v>39040</v>
      </c>
      <c r="BB71" s="1053">
        <f>'PL 05 chi tiết DA ĐT.'!BB717</f>
        <v>0</v>
      </c>
      <c r="BC71" s="1164">
        <f t="shared" si="73"/>
        <v>125616</v>
      </c>
      <c r="BD71" s="1231">
        <f>'PL 05 chi tiết DA ĐT.'!BD717</f>
        <v>52462.999999999993</v>
      </c>
      <c r="BE71" s="1164">
        <v>62758</v>
      </c>
      <c r="BF71" s="1053">
        <v>62758</v>
      </c>
      <c r="BG71" s="103"/>
      <c r="BH71" s="1054"/>
      <c r="BI71" s="103"/>
      <c r="BJ71" s="103"/>
      <c r="BK71" s="1046"/>
      <c r="BL71" s="1046"/>
      <c r="BM71" s="1046"/>
    </row>
    <row r="72" spans="1:65" s="1055" customFormat="1" ht="15">
      <c r="A72" s="1069" t="s">
        <v>58</v>
      </c>
      <c r="B72" s="1071" t="s">
        <v>59</v>
      </c>
      <c r="C72" s="95"/>
      <c r="D72" s="95"/>
      <c r="E72" s="95"/>
      <c r="F72" s="95"/>
      <c r="G72" s="103"/>
      <c r="H72" s="103"/>
      <c r="I72" s="103"/>
      <c r="J72" s="103"/>
      <c r="K72" s="1053">
        <v>141301</v>
      </c>
      <c r="L72" s="1053">
        <v>141301</v>
      </c>
      <c r="M72" s="1053">
        <f>'PL 05 chi tiết DA ĐT.'!M746</f>
        <v>32469</v>
      </c>
      <c r="N72" s="1053">
        <f>'PL 05 chi tiết DA ĐT.'!N746</f>
        <v>23359</v>
      </c>
      <c r="O72" s="1051">
        <v>0</v>
      </c>
      <c r="P72" s="1051">
        <v>0</v>
      </c>
      <c r="Q72" s="1053"/>
      <c r="R72" s="1053"/>
      <c r="S72" s="1072">
        <v>34080</v>
      </c>
      <c r="T72" s="1072">
        <v>34080</v>
      </c>
      <c r="U72" s="1053">
        <f>'PL 05 chi tiết DA ĐT.'!U746</f>
        <v>0</v>
      </c>
      <c r="V72" s="1053">
        <f>'PL 05 chi tiết DA ĐT.'!V746</f>
        <v>0</v>
      </c>
      <c r="W72" s="1053">
        <f>'PL 05 chi tiết DA ĐT.'!W746</f>
        <v>0</v>
      </c>
      <c r="X72" s="1053">
        <f>'PL 05 chi tiết DA ĐT.'!X746</f>
        <v>0</v>
      </c>
      <c r="Y72" s="1053">
        <f>'PL 05 chi tiết DA ĐT.'!Y746</f>
        <v>0</v>
      </c>
      <c r="Z72" s="1053">
        <f>'PL 05 chi tiết DA ĐT.'!Z746</f>
        <v>0</v>
      </c>
      <c r="AA72" s="1053">
        <f>'PL 05 chi tiết DA ĐT.'!AA746</f>
        <v>17024.399000000001</v>
      </c>
      <c r="AB72" s="1053">
        <f>'PL 05 chi tiết DA ĐT.'!AB746</f>
        <v>17024.399000000001</v>
      </c>
      <c r="AC72" s="1053">
        <f>'PL 05 chi tiết DA ĐT.'!AC746</f>
        <v>0</v>
      </c>
      <c r="AD72" s="1053">
        <f>'PL 05 chi tiết DA ĐT.'!AD746</f>
        <v>0</v>
      </c>
      <c r="AE72" s="1053">
        <f>'PL 05 chi tiết DA ĐT.'!AE746</f>
        <v>0</v>
      </c>
      <c r="AF72" s="1053">
        <f>'PL 05 chi tiết DA ĐT.'!AF746</f>
        <v>0</v>
      </c>
      <c r="AG72" s="1053">
        <f>'PL 05 chi tiết DA ĐT.'!AG746</f>
        <v>0</v>
      </c>
      <c r="AH72" s="1053">
        <f>'PL 05 chi tiết DA ĐT.'!AH746</f>
        <v>0</v>
      </c>
      <c r="AI72" s="1053">
        <f>'PL 05 chi tiết DA ĐT.'!AI746</f>
        <v>34080</v>
      </c>
      <c r="AJ72" s="1053">
        <f>'PL 05 chi tiết DA ĐT.'!AJ746</f>
        <v>34080</v>
      </c>
      <c r="AK72" s="1053">
        <f>'PL 05 chi tiết DA ĐT.'!AK746</f>
        <v>0</v>
      </c>
      <c r="AL72" s="1053">
        <f>'PL 05 chi tiết DA ĐT.'!AL746</f>
        <v>0</v>
      </c>
      <c r="AM72" s="1053">
        <f>'PL 05 chi tiết DA ĐT.'!AM746</f>
        <v>59503.000000000007</v>
      </c>
      <c r="AN72" s="1053">
        <f>'PL 05 chi tiết DA ĐT.'!AN746</f>
        <v>59503.000000000007</v>
      </c>
      <c r="AO72" s="1053">
        <f>'PL 05 chi tiết DA ĐT.'!AO746</f>
        <v>0</v>
      </c>
      <c r="AP72" s="1053">
        <f>'PL 05 chi tiết DA ĐT.'!AP746</f>
        <v>0</v>
      </c>
      <c r="AQ72" s="1053">
        <f>'PL 05 chi tiết DA ĐT.'!AQ746</f>
        <v>74727</v>
      </c>
      <c r="AR72" s="1053">
        <f>'PL 05 chi tiết DA ĐT.'!AR746</f>
        <v>74727</v>
      </c>
      <c r="AS72" s="1053">
        <f>'PL 05 chi tiết DA ĐT.'!AS746</f>
        <v>0</v>
      </c>
      <c r="AT72" s="1053">
        <f>'PL 05 chi tiết DA ĐT.'!AT746</f>
        <v>0</v>
      </c>
      <c r="AU72" s="1053">
        <f>'PL 05 chi tiết DA ĐT.'!AU746</f>
        <v>0</v>
      </c>
      <c r="AV72" s="1053">
        <f>'PL 05 chi tiết DA ĐT.'!AV746</f>
        <v>40898.998999999996</v>
      </c>
      <c r="AW72" s="1053">
        <f>'PL 05 chi tiết DA ĐT.'!AW746</f>
        <v>40898.998999999996</v>
      </c>
      <c r="AX72" s="1053">
        <f>'PL 05 chi tiết DA ĐT.'!AX746</f>
        <v>0</v>
      </c>
      <c r="AY72" s="1053">
        <f>'PL 05 chi tiết DA ĐT.'!AY746</f>
        <v>0</v>
      </c>
      <c r="AZ72" s="1053">
        <f>'PL 05 chi tiết DA ĐT.'!AZ746</f>
        <v>0</v>
      </c>
      <c r="BA72" s="1053">
        <v>25423</v>
      </c>
      <c r="BB72" s="1053">
        <f>'PL 05 chi tiết DA ĐT.'!BB746</f>
        <v>0</v>
      </c>
      <c r="BC72" s="1164">
        <f t="shared" si="73"/>
        <v>81798</v>
      </c>
      <c r="BD72" s="1231">
        <f>'PL 05 chi tiết DA ĐT.'!BD746</f>
        <v>14420.999</v>
      </c>
      <c r="BE72" s="1164">
        <v>40867</v>
      </c>
      <c r="BF72" s="1053">
        <v>40867</v>
      </c>
      <c r="BG72" s="103"/>
      <c r="BH72" s="1054"/>
      <c r="BI72" s="103"/>
      <c r="BJ72" s="103"/>
      <c r="BK72" s="1046"/>
      <c r="BL72" s="1046"/>
      <c r="BM72" s="1046"/>
    </row>
    <row r="73" spans="1:65" s="1047" customFormat="1" ht="15">
      <c r="A73" s="1069" t="s">
        <v>60</v>
      </c>
      <c r="B73" s="1071" t="s">
        <v>61</v>
      </c>
      <c r="C73" s="95"/>
      <c r="D73" s="95"/>
      <c r="E73" s="95"/>
      <c r="F73" s="95"/>
      <c r="G73" s="103"/>
      <c r="H73" s="103"/>
      <c r="I73" s="102"/>
      <c r="J73" s="102"/>
      <c r="K73" s="1053">
        <v>198438</v>
      </c>
      <c r="L73" s="1053">
        <v>198438</v>
      </c>
      <c r="M73" s="1053">
        <f>'PL 05 chi tiết DA ĐT.'!M760</f>
        <v>56562</v>
      </c>
      <c r="N73" s="1053">
        <f>'PL 05 chi tiết DA ĐT.'!N760</f>
        <v>29320</v>
      </c>
      <c r="O73" s="1051">
        <v>4737.4229999999998</v>
      </c>
      <c r="P73" s="1051">
        <v>4737.4229999999998</v>
      </c>
      <c r="Q73" s="1053"/>
      <c r="R73" s="1053"/>
      <c r="S73" s="1072">
        <v>47860</v>
      </c>
      <c r="T73" s="1072">
        <v>47860</v>
      </c>
      <c r="U73" s="1053">
        <f>'PL 05 chi tiết DA ĐT.'!U760</f>
        <v>0</v>
      </c>
      <c r="V73" s="1053">
        <f>'PL 05 chi tiết DA ĐT.'!V760</f>
        <v>0</v>
      </c>
      <c r="W73" s="1053">
        <f>'PL 05 chi tiết DA ĐT.'!W760</f>
        <v>3568.0250000000001</v>
      </c>
      <c r="X73" s="1053">
        <f>'PL 05 chi tiết DA ĐT.'!X760</f>
        <v>3568.0250000000001</v>
      </c>
      <c r="Y73" s="1053">
        <f>'PL 05 chi tiết DA ĐT.'!Y760</f>
        <v>0</v>
      </c>
      <c r="Z73" s="1053">
        <f>'PL 05 chi tiết DA ĐT.'!Z760</f>
        <v>0</v>
      </c>
      <c r="AA73" s="1053">
        <f>'PL 05 chi tiết DA ĐT.'!AA760</f>
        <v>31087.010999999999</v>
      </c>
      <c r="AB73" s="1053">
        <f>'PL 05 chi tiết DA ĐT.'!AB760</f>
        <v>31087.010999999999</v>
      </c>
      <c r="AC73" s="1053">
        <f>'PL 05 chi tiết DA ĐT.'!AC760</f>
        <v>0</v>
      </c>
      <c r="AD73" s="1053">
        <f>'PL 05 chi tiết DA ĐT.'!AD760</f>
        <v>0</v>
      </c>
      <c r="AE73" s="1053">
        <f>'PL 05 chi tiết DA ĐT.'!AE760</f>
        <v>4737.4229999999998</v>
      </c>
      <c r="AF73" s="1053">
        <f>'PL 05 chi tiết DA ĐT.'!AF760</f>
        <v>4737.4229999999998</v>
      </c>
      <c r="AG73" s="1053">
        <f>'PL 05 chi tiết DA ĐT.'!AG760</f>
        <v>0</v>
      </c>
      <c r="AH73" s="1053">
        <f>'PL 05 chi tiết DA ĐT.'!AH760</f>
        <v>0</v>
      </c>
      <c r="AI73" s="1053">
        <f>'PL 05 chi tiết DA ĐT.'!AI760</f>
        <v>47860</v>
      </c>
      <c r="AJ73" s="1053">
        <f>'PL 05 chi tiết DA ĐT.'!AJ760</f>
        <v>47860</v>
      </c>
      <c r="AK73" s="1053">
        <f>'PL 05 chi tiết DA ĐT.'!AK760</f>
        <v>0</v>
      </c>
      <c r="AL73" s="1053">
        <f>'PL 05 chi tiết DA ĐT.'!AL760</f>
        <v>0</v>
      </c>
      <c r="AM73" s="1053">
        <f>'PL 05 chi tiết DA ĐT.'!AM760</f>
        <v>83563</v>
      </c>
      <c r="AN73" s="1053">
        <f>'PL 05 chi tiết DA ĐT.'!AN760</f>
        <v>83563</v>
      </c>
      <c r="AO73" s="1053">
        <f>'PL 05 chi tiết DA ĐT.'!AO760</f>
        <v>0</v>
      </c>
      <c r="AP73" s="1053">
        <f>'PL 05 chi tiết DA ĐT.'!AP760</f>
        <v>0</v>
      </c>
      <c r="AQ73" s="1053">
        <f>'PL 05 chi tiết DA ĐT.'!AQ760</f>
        <v>96337</v>
      </c>
      <c r="AR73" s="1053">
        <f>'PL 05 chi tiết DA ĐT.'!AR760</f>
        <v>92337</v>
      </c>
      <c r="AS73" s="1053">
        <f>'PL 05 chi tiết DA ĐT.'!AS760</f>
        <v>0</v>
      </c>
      <c r="AT73" s="1053">
        <f>'PL 05 chi tiết DA ĐT.'!AT760</f>
        <v>4000</v>
      </c>
      <c r="AU73" s="1053">
        <f>'PL 05 chi tiết DA ĐT.'!AU760</f>
        <v>0</v>
      </c>
      <c r="AV73" s="1053">
        <f>'PL 05 chi tiết DA ĐT.'!AV760</f>
        <v>64340</v>
      </c>
      <c r="AW73" s="1053">
        <f>'PL 05 chi tiết DA ĐT.'!AW760</f>
        <v>57460</v>
      </c>
      <c r="AX73" s="1053">
        <f>'PL 05 chi tiết DA ĐT.'!AX760</f>
        <v>0</v>
      </c>
      <c r="AY73" s="1053">
        <f>'PL 05 chi tiết DA ĐT.'!AY760</f>
        <v>6880</v>
      </c>
      <c r="AZ73" s="1053">
        <f>'PL 05 chi tiết DA ĐT.'!AZ760</f>
        <v>0</v>
      </c>
      <c r="BA73" s="1053">
        <v>35703</v>
      </c>
      <c r="BB73" s="1053">
        <f>'PL 05 chi tiết DA ĐT.'!BB760</f>
        <v>0</v>
      </c>
      <c r="BC73" s="1164">
        <f t="shared" si="73"/>
        <v>114875</v>
      </c>
      <c r="BD73" s="1231">
        <f>'PL 05 chi tiết DA ĐT.'!BD760</f>
        <v>7620</v>
      </c>
      <c r="BE73" s="1164">
        <v>57392</v>
      </c>
      <c r="BF73" s="1053">
        <v>57392</v>
      </c>
      <c r="BG73" s="102"/>
      <c r="BH73" s="1045"/>
      <c r="BI73" s="102"/>
      <c r="BJ73" s="102"/>
      <c r="BK73" s="1046"/>
      <c r="BL73" s="1046"/>
      <c r="BM73" s="1046"/>
    </row>
    <row r="74" spans="1:65" s="1047" customFormat="1" ht="28.5">
      <c r="A74" s="1067" t="s">
        <v>87</v>
      </c>
      <c r="B74" s="1068" t="s">
        <v>88</v>
      </c>
      <c r="C74" s="95"/>
      <c r="D74" s="95"/>
      <c r="E74" s="95"/>
      <c r="F74" s="95"/>
      <c r="G74" s="103"/>
      <c r="H74" s="103"/>
      <c r="I74" s="102"/>
      <c r="J74" s="102"/>
      <c r="K74" s="1044">
        <f t="shared" ref="K74:N74" si="74">+K75</f>
        <v>425258</v>
      </c>
      <c r="L74" s="1044">
        <f t="shared" si="74"/>
        <v>425258</v>
      </c>
      <c r="M74" s="1044">
        <f t="shared" si="74"/>
        <v>28291.929</v>
      </c>
      <c r="N74" s="1044">
        <f t="shared" si="74"/>
        <v>14989.876</v>
      </c>
      <c r="O74" s="1044">
        <f>+O75</f>
        <v>223.52499999999986</v>
      </c>
      <c r="P74" s="1044">
        <f>+P75</f>
        <v>223.52499999999986</v>
      </c>
      <c r="Q74" s="1044">
        <f t="shared" ref="Q74:BF74" si="75">+Q75</f>
        <v>0</v>
      </c>
      <c r="R74" s="1044">
        <f t="shared" si="75"/>
        <v>0</v>
      </c>
      <c r="S74" s="1044">
        <f t="shared" si="75"/>
        <v>111396</v>
      </c>
      <c r="T74" s="1044">
        <f t="shared" si="75"/>
        <v>111396</v>
      </c>
      <c r="U74" s="1044">
        <f t="shared" si="75"/>
        <v>6175</v>
      </c>
      <c r="V74" s="1044">
        <f t="shared" si="75"/>
        <v>0</v>
      </c>
      <c r="W74" s="1044">
        <f t="shared" si="75"/>
        <v>992.86900000000003</v>
      </c>
      <c r="X74" s="1044">
        <f t="shared" si="75"/>
        <v>992.86900000000003</v>
      </c>
      <c r="Y74" s="1044">
        <f t="shared" si="75"/>
        <v>0</v>
      </c>
      <c r="Z74" s="1044">
        <f t="shared" si="75"/>
        <v>0</v>
      </c>
      <c r="AA74" s="1044">
        <f t="shared" si="75"/>
        <v>97578.165785000019</v>
      </c>
      <c r="AB74" s="1044">
        <f t="shared" si="75"/>
        <v>94777.80878500003</v>
      </c>
      <c r="AC74" s="1044">
        <f t="shared" si="75"/>
        <v>2800.357</v>
      </c>
      <c r="AD74" s="1044">
        <f t="shared" si="75"/>
        <v>0</v>
      </c>
      <c r="AE74" s="1044">
        <f t="shared" si="75"/>
        <v>223.52499999999989</v>
      </c>
      <c r="AF74" s="1044">
        <f t="shared" si="75"/>
        <v>223.52499999999989</v>
      </c>
      <c r="AG74" s="1044">
        <f t="shared" si="75"/>
        <v>0</v>
      </c>
      <c r="AH74" s="1044">
        <f t="shared" si="75"/>
        <v>0</v>
      </c>
      <c r="AI74" s="1044">
        <f t="shared" si="75"/>
        <v>117571</v>
      </c>
      <c r="AJ74" s="1044">
        <f t="shared" si="75"/>
        <v>111396</v>
      </c>
      <c r="AK74" s="1044">
        <f t="shared" si="75"/>
        <v>6175</v>
      </c>
      <c r="AL74" s="1044">
        <f t="shared" si="75"/>
        <v>0</v>
      </c>
      <c r="AM74" s="1044">
        <f t="shared" si="75"/>
        <v>198468</v>
      </c>
      <c r="AN74" s="1044">
        <f t="shared" si="75"/>
        <v>187942</v>
      </c>
      <c r="AO74" s="1044">
        <f t="shared" si="75"/>
        <v>10526</v>
      </c>
      <c r="AP74" s="1044">
        <f t="shared" si="75"/>
        <v>0</v>
      </c>
      <c r="AQ74" s="1044">
        <f t="shared" si="75"/>
        <v>260439</v>
      </c>
      <c r="AR74" s="1044">
        <f t="shared" si="75"/>
        <v>237316</v>
      </c>
      <c r="AS74" s="1044">
        <f t="shared" si="75"/>
        <v>23123</v>
      </c>
      <c r="AT74" s="1044">
        <f t="shared" si="75"/>
        <v>0</v>
      </c>
      <c r="AU74" s="1044">
        <f t="shared" si="75"/>
        <v>0</v>
      </c>
      <c r="AV74" s="1044">
        <f t="shared" si="75"/>
        <v>246717.95</v>
      </c>
      <c r="AW74" s="1044">
        <f t="shared" si="75"/>
        <v>223594.95</v>
      </c>
      <c r="AX74" s="1044">
        <f t="shared" si="75"/>
        <v>23123</v>
      </c>
      <c r="AY74" s="1044">
        <f t="shared" si="75"/>
        <v>0</v>
      </c>
      <c r="AZ74" s="1044">
        <f t="shared" si="75"/>
        <v>0</v>
      </c>
      <c r="BA74" s="1044">
        <f t="shared" si="75"/>
        <v>76546</v>
      </c>
      <c r="BB74" s="1044">
        <f t="shared" si="75"/>
        <v>0</v>
      </c>
      <c r="BC74" s="1163">
        <f t="shared" si="75"/>
        <v>237316</v>
      </c>
      <c r="BD74" s="1230">
        <f t="shared" si="75"/>
        <v>104647</v>
      </c>
      <c r="BE74" s="1163">
        <f t="shared" si="75"/>
        <v>133234</v>
      </c>
      <c r="BF74" s="1044">
        <f t="shared" si="75"/>
        <v>133234</v>
      </c>
      <c r="BG74" s="102"/>
      <c r="BH74" s="1045"/>
      <c r="BI74" s="102"/>
      <c r="BJ74" s="102"/>
      <c r="BK74" s="1046"/>
      <c r="BL74" s="1046"/>
      <c r="BM74" s="1046"/>
    </row>
    <row r="75" spans="1:65" s="1047" customFormat="1" ht="15">
      <c r="A75" s="1076"/>
      <c r="B75" s="1077" t="s">
        <v>64</v>
      </c>
      <c r="C75" s="95"/>
      <c r="D75" s="95"/>
      <c r="E75" s="95"/>
      <c r="F75" s="95"/>
      <c r="G75" s="103"/>
      <c r="H75" s="103"/>
      <c r="I75" s="102"/>
      <c r="J75" s="102"/>
      <c r="K75" s="1060">
        <f t="shared" ref="K75:N75" si="76">+K76+K78</f>
        <v>425258</v>
      </c>
      <c r="L75" s="1060">
        <f t="shared" si="76"/>
        <v>425258</v>
      </c>
      <c r="M75" s="1060">
        <f t="shared" si="76"/>
        <v>28291.929</v>
      </c>
      <c r="N75" s="1060">
        <f t="shared" si="76"/>
        <v>14989.876</v>
      </c>
      <c r="O75" s="1060">
        <f>+O76+O78</f>
        <v>223.52499999999986</v>
      </c>
      <c r="P75" s="1060">
        <f>+P76+P78</f>
        <v>223.52499999999986</v>
      </c>
      <c r="Q75" s="1060">
        <f t="shared" ref="Q75:AZ75" si="77">+Q76+Q78</f>
        <v>0</v>
      </c>
      <c r="R75" s="1060">
        <f t="shared" si="77"/>
        <v>0</v>
      </c>
      <c r="S75" s="1060">
        <f t="shared" si="77"/>
        <v>111396</v>
      </c>
      <c r="T75" s="1060">
        <f t="shared" si="77"/>
        <v>111396</v>
      </c>
      <c r="U75" s="1060">
        <f t="shared" si="77"/>
        <v>6175</v>
      </c>
      <c r="V75" s="1060">
        <f t="shared" si="77"/>
        <v>0</v>
      </c>
      <c r="W75" s="1060">
        <f t="shared" si="77"/>
        <v>992.86900000000003</v>
      </c>
      <c r="X75" s="1060">
        <f t="shared" si="77"/>
        <v>992.86900000000003</v>
      </c>
      <c r="Y75" s="1060">
        <f t="shared" si="77"/>
        <v>0</v>
      </c>
      <c r="Z75" s="1060">
        <f t="shared" si="77"/>
        <v>0</v>
      </c>
      <c r="AA75" s="1060">
        <f t="shared" si="77"/>
        <v>97578.165785000019</v>
      </c>
      <c r="AB75" s="1060">
        <f t="shared" si="77"/>
        <v>94777.80878500003</v>
      </c>
      <c r="AC75" s="1060">
        <f t="shared" si="77"/>
        <v>2800.357</v>
      </c>
      <c r="AD75" s="1060">
        <f t="shared" si="77"/>
        <v>0</v>
      </c>
      <c r="AE75" s="1060">
        <f t="shared" si="77"/>
        <v>223.52499999999989</v>
      </c>
      <c r="AF75" s="1060">
        <f t="shared" si="77"/>
        <v>223.52499999999989</v>
      </c>
      <c r="AG75" s="1060">
        <f t="shared" si="77"/>
        <v>0</v>
      </c>
      <c r="AH75" s="1060">
        <f t="shared" si="77"/>
        <v>0</v>
      </c>
      <c r="AI75" s="1060">
        <f t="shared" si="77"/>
        <v>117571</v>
      </c>
      <c r="AJ75" s="1060">
        <f t="shared" si="77"/>
        <v>111396</v>
      </c>
      <c r="AK75" s="1060">
        <f t="shared" si="77"/>
        <v>6175</v>
      </c>
      <c r="AL75" s="1060">
        <f t="shared" si="77"/>
        <v>0</v>
      </c>
      <c r="AM75" s="1060">
        <f t="shared" si="77"/>
        <v>198468</v>
      </c>
      <c r="AN75" s="1060">
        <f t="shared" si="77"/>
        <v>187942</v>
      </c>
      <c r="AO75" s="1060">
        <f t="shared" si="77"/>
        <v>10526</v>
      </c>
      <c r="AP75" s="1060">
        <f t="shared" si="77"/>
        <v>0</v>
      </c>
      <c r="AQ75" s="1060">
        <f t="shared" si="77"/>
        <v>260439</v>
      </c>
      <c r="AR75" s="1060">
        <f t="shared" si="77"/>
        <v>237316</v>
      </c>
      <c r="AS75" s="1060">
        <f t="shared" si="77"/>
        <v>23123</v>
      </c>
      <c r="AT75" s="1060">
        <f t="shared" si="77"/>
        <v>0</v>
      </c>
      <c r="AU75" s="1060">
        <f t="shared" si="77"/>
        <v>0</v>
      </c>
      <c r="AV75" s="1060">
        <f t="shared" si="77"/>
        <v>246717.95</v>
      </c>
      <c r="AW75" s="1060">
        <f t="shared" si="77"/>
        <v>223594.95</v>
      </c>
      <c r="AX75" s="1060">
        <f t="shared" si="77"/>
        <v>23123</v>
      </c>
      <c r="AY75" s="1060">
        <f t="shared" si="77"/>
        <v>0</v>
      </c>
      <c r="AZ75" s="1060">
        <f t="shared" si="77"/>
        <v>0</v>
      </c>
      <c r="BA75" s="1060">
        <f t="shared" ref="BA75:BD75" si="78">+BA76+BA78</f>
        <v>76546</v>
      </c>
      <c r="BB75" s="1060">
        <f t="shared" si="78"/>
        <v>0</v>
      </c>
      <c r="BC75" s="1165">
        <f t="shared" si="78"/>
        <v>237316</v>
      </c>
      <c r="BD75" s="1232">
        <f t="shared" si="78"/>
        <v>104647</v>
      </c>
      <c r="BE75" s="1165">
        <f t="shared" ref="BE75" si="79">+BE76+BE78</f>
        <v>133234</v>
      </c>
      <c r="BF75" s="1060">
        <f t="shared" ref="BF75" si="80">+BF76+BF78</f>
        <v>133234</v>
      </c>
      <c r="BG75" s="102"/>
      <c r="BH75" s="1045"/>
      <c r="BI75" s="102"/>
      <c r="BJ75" s="102"/>
      <c r="BK75" s="1046"/>
      <c r="BL75" s="1046"/>
      <c r="BM75" s="1046"/>
    </row>
    <row r="76" spans="1:65" s="1055" customFormat="1" ht="15">
      <c r="A76" s="1067" t="s">
        <v>73</v>
      </c>
      <c r="B76" s="1068" t="s">
        <v>42</v>
      </c>
      <c r="C76" s="95"/>
      <c r="D76" s="95"/>
      <c r="E76" s="95"/>
      <c r="F76" s="95"/>
      <c r="G76" s="103"/>
      <c r="H76" s="103"/>
      <c r="I76" s="103"/>
      <c r="J76" s="103"/>
      <c r="K76" s="1044">
        <f t="shared" ref="K76:N76" si="81">SUM(K77:K77)</f>
        <v>339894</v>
      </c>
      <c r="L76" s="1044">
        <f t="shared" si="81"/>
        <v>339894</v>
      </c>
      <c r="M76" s="1044">
        <f t="shared" si="81"/>
        <v>0</v>
      </c>
      <c r="N76" s="1044">
        <f t="shared" si="81"/>
        <v>0</v>
      </c>
      <c r="O76" s="1044">
        <f>SUM(O77:O77)</f>
        <v>5.0399999999999636</v>
      </c>
      <c r="P76" s="1044">
        <f>SUM(P77:P77)</f>
        <v>5.0399999999999636</v>
      </c>
      <c r="Q76" s="1044">
        <f t="shared" ref="Q76:BF76" si="82">SUM(Q77:Q77)</f>
        <v>0</v>
      </c>
      <c r="R76" s="1044">
        <f t="shared" si="82"/>
        <v>0</v>
      </c>
      <c r="S76" s="1044">
        <f t="shared" si="82"/>
        <v>90802</v>
      </c>
      <c r="T76" s="1044">
        <f t="shared" si="82"/>
        <v>90802</v>
      </c>
      <c r="U76" s="1044">
        <f t="shared" si="82"/>
        <v>6175</v>
      </c>
      <c r="V76" s="1044">
        <f t="shared" si="82"/>
        <v>0</v>
      </c>
      <c r="W76" s="1044">
        <f t="shared" si="82"/>
        <v>5.04</v>
      </c>
      <c r="X76" s="1044">
        <f t="shared" si="82"/>
        <v>5.04</v>
      </c>
      <c r="Y76" s="1044">
        <f t="shared" si="82"/>
        <v>0</v>
      </c>
      <c r="Z76" s="1044">
        <f t="shared" si="82"/>
        <v>0</v>
      </c>
      <c r="AA76" s="1044">
        <f t="shared" si="82"/>
        <v>82768.023785000012</v>
      </c>
      <c r="AB76" s="1044">
        <f t="shared" si="82"/>
        <v>79967.666785000023</v>
      </c>
      <c r="AC76" s="1044">
        <f t="shared" si="82"/>
        <v>2800.357</v>
      </c>
      <c r="AD76" s="1044">
        <f t="shared" si="82"/>
        <v>0</v>
      </c>
      <c r="AE76" s="1044">
        <f t="shared" si="82"/>
        <v>5.04</v>
      </c>
      <c r="AF76" s="1044">
        <f t="shared" si="82"/>
        <v>5.04</v>
      </c>
      <c r="AG76" s="1044">
        <f t="shared" si="82"/>
        <v>0</v>
      </c>
      <c r="AH76" s="1044">
        <f t="shared" si="82"/>
        <v>0</v>
      </c>
      <c r="AI76" s="1044">
        <f t="shared" si="82"/>
        <v>96977</v>
      </c>
      <c r="AJ76" s="1044">
        <f t="shared" si="82"/>
        <v>90802</v>
      </c>
      <c r="AK76" s="1044">
        <f t="shared" si="82"/>
        <v>6175</v>
      </c>
      <c r="AL76" s="1044">
        <f t="shared" si="82"/>
        <v>0</v>
      </c>
      <c r="AM76" s="1044">
        <f t="shared" si="82"/>
        <v>162509</v>
      </c>
      <c r="AN76" s="1044">
        <f t="shared" si="82"/>
        <v>151983</v>
      </c>
      <c r="AO76" s="1044">
        <f t="shared" si="82"/>
        <v>10526</v>
      </c>
      <c r="AP76" s="1044">
        <f t="shared" si="82"/>
        <v>0</v>
      </c>
      <c r="AQ76" s="1044">
        <f t="shared" si="82"/>
        <v>211034</v>
      </c>
      <c r="AR76" s="1044">
        <f t="shared" si="82"/>
        <v>187911</v>
      </c>
      <c r="AS76" s="1044">
        <f t="shared" si="82"/>
        <v>23123</v>
      </c>
      <c r="AT76" s="1044">
        <f t="shared" si="82"/>
        <v>0</v>
      </c>
      <c r="AU76" s="1044">
        <f t="shared" si="82"/>
        <v>0</v>
      </c>
      <c r="AV76" s="1044">
        <f t="shared" si="82"/>
        <v>211034</v>
      </c>
      <c r="AW76" s="1044">
        <f t="shared" si="82"/>
        <v>187911</v>
      </c>
      <c r="AX76" s="1044">
        <f t="shared" si="82"/>
        <v>23123</v>
      </c>
      <c r="AY76" s="1044">
        <f t="shared" si="82"/>
        <v>0</v>
      </c>
      <c r="AZ76" s="1044">
        <f t="shared" si="82"/>
        <v>0</v>
      </c>
      <c r="BA76" s="1044">
        <f t="shared" si="82"/>
        <v>61181</v>
      </c>
      <c r="BB76" s="1044">
        <f t="shared" si="82"/>
        <v>0</v>
      </c>
      <c r="BC76" s="1163">
        <f t="shared" si="82"/>
        <v>187911</v>
      </c>
      <c r="BD76" s="1230">
        <f t="shared" si="82"/>
        <v>92642</v>
      </c>
      <c r="BE76" s="1163">
        <f t="shared" si="82"/>
        <v>106495</v>
      </c>
      <c r="BF76" s="1044">
        <f t="shared" si="82"/>
        <v>106495</v>
      </c>
      <c r="BG76" s="103"/>
      <c r="BH76" s="1054"/>
      <c r="BI76" s="103"/>
      <c r="BJ76" s="103"/>
      <c r="BK76" s="1046"/>
      <c r="BL76" s="1046"/>
      <c r="BM76" s="1046"/>
    </row>
    <row r="77" spans="1:65" s="1055" customFormat="1" ht="30">
      <c r="A77" s="1069" t="s">
        <v>46</v>
      </c>
      <c r="B77" s="1070" t="s">
        <v>43</v>
      </c>
      <c r="C77" s="95"/>
      <c r="D77" s="95"/>
      <c r="E77" s="95"/>
      <c r="F77" s="95"/>
      <c r="G77" s="103"/>
      <c r="H77" s="103"/>
      <c r="I77" s="103"/>
      <c r="J77" s="103"/>
      <c r="K77" s="1053">
        <v>339894</v>
      </c>
      <c r="L77" s="1053">
        <v>339894</v>
      </c>
      <c r="M77" s="1053">
        <f>'PL 05 chi tiết DA ĐT.'!M792</f>
        <v>0</v>
      </c>
      <c r="N77" s="1053">
        <f>'PL 05 chi tiết DA ĐT.'!N792</f>
        <v>0</v>
      </c>
      <c r="O77" s="1064">
        <v>5.0399999999999636</v>
      </c>
      <c r="P77" s="1064">
        <v>5.0399999999999636</v>
      </c>
      <c r="Q77" s="1053"/>
      <c r="R77" s="1053"/>
      <c r="S77" s="1052">
        <v>90802</v>
      </c>
      <c r="T77" s="1052">
        <v>90802</v>
      </c>
      <c r="U77" s="1053">
        <f>'PL 05 chi tiết DA ĐT.'!U792</f>
        <v>6175</v>
      </c>
      <c r="V77" s="1053">
        <f>'PL 05 chi tiết DA ĐT.'!V792</f>
        <v>0</v>
      </c>
      <c r="W77" s="1053">
        <f>'PL 05 chi tiết DA ĐT.'!W792</f>
        <v>5.04</v>
      </c>
      <c r="X77" s="1053">
        <f>'PL 05 chi tiết DA ĐT.'!X792</f>
        <v>5.04</v>
      </c>
      <c r="Y77" s="1053">
        <f>'PL 05 chi tiết DA ĐT.'!Y792</f>
        <v>0</v>
      </c>
      <c r="Z77" s="1053">
        <f>'PL 05 chi tiết DA ĐT.'!Z792</f>
        <v>0</v>
      </c>
      <c r="AA77" s="1053">
        <f>'PL 05 chi tiết DA ĐT.'!AA792</f>
        <v>82768.023785000012</v>
      </c>
      <c r="AB77" s="1053">
        <f>'PL 05 chi tiết DA ĐT.'!AB792</f>
        <v>79967.666785000023</v>
      </c>
      <c r="AC77" s="1053">
        <f>'PL 05 chi tiết DA ĐT.'!AC792</f>
        <v>2800.357</v>
      </c>
      <c r="AD77" s="1053">
        <f>'PL 05 chi tiết DA ĐT.'!AD792</f>
        <v>0</v>
      </c>
      <c r="AE77" s="1053">
        <f>'PL 05 chi tiết DA ĐT.'!AE792</f>
        <v>5.04</v>
      </c>
      <c r="AF77" s="1053">
        <f>'PL 05 chi tiết DA ĐT.'!AF792</f>
        <v>5.04</v>
      </c>
      <c r="AG77" s="1053">
        <f>'PL 05 chi tiết DA ĐT.'!AG792</f>
        <v>0</v>
      </c>
      <c r="AH77" s="1053">
        <f>'PL 05 chi tiết DA ĐT.'!AH792</f>
        <v>0</v>
      </c>
      <c r="AI77" s="1053">
        <f>'PL 05 chi tiết DA ĐT.'!AI792</f>
        <v>96977</v>
      </c>
      <c r="AJ77" s="1053">
        <f>'PL 05 chi tiết DA ĐT.'!AJ792</f>
        <v>90802</v>
      </c>
      <c r="AK77" s="1053">
        <f>'PL 05 chi tiết DA ĐT.'!AK792</f>
        <v>6175</v>
      </c>
      <c r="AL77" s="1053">
        <f>'PL 05 chi tiết DA ĐT.'!AL792</f>
        <v>0</v>
      </c>
      <c r="AM77" s="1053">
        <f>'PL 05 chi tiết DA ĐT.'!AM792</f>
        <v>162509</v>
      </c>
      <c r="AN77" s="1053">
        <f>'PL 05 chi tiết DA ĐT.'!AN792</f>
        <v>151983</v>
      </c>
      <c r="AO77" s="1053">
        <f>'PL 05 chi tiết DA ĐT.'!AO792</f>
        <v>10526</v>
      </c>
      <c r="AP77" s="1053">
        <f>'PL 05 chi tiết DA ĐT.'!AP792</f>
        <v>0</v>
      </c>
      <c r="AQ77" s="1053">
        <f>'PL 05 chi tiết DA ĐT.'!AQ792</f>
        <v>211034</v>
      </c>
      <c r="AR77" s="1053">
        <f>'PL 05 chi tiết DA ĐT.'!AR792</f>
        <v>187911</v>
      </c>
      <c r="AS77" s="1053">
        <f>'PL 05 chi tiết DA ĐT.'!AS792</f>
        <v>23123</v>
      </c>
      <c r="AT77" s="1053">
        <f>'PL 05 chi tiết DA ĐT.'!AT792</f>
        <v>0</v>
      </c>
      <c r="AU77" s="1053">
        <f>'PL 05 chi tiết DA ĐT.'!AU792</f>
        <v>0</v>
      </c>
      <c r="AV77" s="1053">
        <f>'PL 05 chi tiết DA ĐT.'!AV792</f>
        <v>211034</v>
      </c>
      <c r="AW77" s="1053">
        <f>'PL 05 chi tiết DA ĐT.'!AW792</f>
        <v>187911</v>
      </c>
      <c r="AX77" s="1053">
        <f>'PL 05 chi tiết DA ĐT.'!AX792</f>
        <v>23123</v>
      </c>
      <c r="AY77" s="1053">
        <f>'PL 05 chi tiết DA ĐT.'!AY792</f>
        <v>0</v>
      </c>
      <c r="AZ77" s="1053">
        <f>'PL 05 chi tiết DA ĐT.'!AZ792</f>
        <v>0</v>
      </c>
      <c r="BA77" s="1053">
        <v>61181</v>
      </c>
      <c r="BB77" s="1053">
        <f>'PL 05 chi tiết DA ĐT.'!BB792</f>
        <v>0</v>
      </c>
      <c r="BC77" s="1164">
        <f t="shared" ref="BC77" si="83">L77-T77-BA77</f>
        <v>187911</v>
      </c>
      <c r="BD77" s="1231">
        <f>'PL 05 chi tiết DA ĐT.'!BD792</f>
        <v>92642</v>
      </c>
      <c r="BE77" s="1164">
        <v>106495</v>
      </c>
      <c r="BF77" s="1053">
        <v>106495</v>
      </c>
      <c r="BG77" s="103"/>
      <c r="BH77" s="1054"/>
      <c r="BI77" s="103"/>
      <c r="BJ77" s="103"/>
      <c r="BK77" s="1046"/>
      <c r="BL77" s="1046"/>
      <c r="BM77" s="1046"/>
    </row>
    <row r="78" spans="1:65" s="1055" customFormat="1" ht="20.25" customHeight="1">
      <c r="A78" s="1067" t="s">
        <v>74</v>
      </c>
      <c r="B78" s="1068" t="s">
        <v>45</v>
      </c>
      <c r="C78" s="95"/>
      <c r="D78" s="95"/>
      <c r="E78" s="95"/>
      <c r="F78" s="95"/>
      <c r="G78" s="103"/>
      <c r="H78" s="103"/>
      <c r="I78" s="103"/>
      <c r="J78" s="103"/>
      <c r="K78" s="1044">
        <f t="shared" ref="K78:M78" si="84">SUM(K79:K85)</f>
        <v>85364</v>
      </c>
      <c r="L78" s="1044">
        <f t="shared" si="84"/>
        <v>85364</v>
      </c>
      <c r="M78" s="1044">
        <f t="shared" si="84"/>
        <v>28291.929</v>
      </c>
      <c r="N78" s="1044">
        <f t="shared" ref="N78" si="85">SUM(N79:N85)</f>
        <v>14989.876</v>
      </c>
      <c r="O78" s="1044">
        <f t="shared" ref="O78" si="86">SUM(O79:O85)</f>
        <v>218.4849999999999</v>
      </c>
      <c r="P78" s="1044">
        <f t="shared" ref="P78" si="87">SUM(P79:P85)</f>
        <v>218.4849999999999</v>
      </c>
      <c r="Q78" s="1044">
        <f t="shared" ref="Q78" si="88">SUM(Q79:Q85)</f>
        <v>0</v>
      </c>
      <c r="R78" s="1044">
        <f t="shared" ref="R78" si="89">SUM(R79:R85)</f>
        <v>0</v>
      </c>
      <c r="S78" s="1044">
        <f t="shared" ref="S78" si="90">SUM(S79:S85)</f>
        <v>20594</v>
      </c>
      <c r="T78" s="1044">
        <f t="shared" ref="T78" si="91">SUM(T79:T85)</f>
        <v>20594</v>
      </c>
      <c r="U78" s="1044">
        <f t="shared" ref="U78" si="92">SUM(U79:U85)</f>
        <v>0</v>
      </c>
      <c r="V78" s="1044">
        <f t="shared" ref="V78" si="93">SUM(V79:V85)</f>
        <v>0</v>
      </c>
      <c r="W78" s="1044">
        <f t="shared" ref="W78" si="94">SUM(W79:W85)</f>
        <v>987.82900000000006</v>
      </c>
      <c r="X78" s="1044">
        <f t="shared" ref="X78" si="95">SUM(X79:X85)</f>
        <v>987.82900000000006</v>
      </c>
      <c r="Y78" s="1044">
        <f t="shared" ref="Y78" si="96">SUM(Y79:Y85)</f>
        <v>0</v>
      </c>
      <c r="Z78" s="1044">
        <f t="shared" ref="Z78" si="97">SUM(Z79:Z85)</f>
        <v>0</v>
      </c>
      <c r="AA78" s="1044">
        <f t="shared" ref="AA78" si="98">SUM(AA79:AA85)</f>
        <v>14810.142</v>
      </c>
      <c r="AB78" s="1044">
        <f t="shared" ref="AB78" si="99">SUM(AB79:AB85)</f>
        <v>14810.142</v>
      </c>
      <c r="AC78" s="1044">
        <f t="shared" ref="AC78" si="100">SUM(AC79:AC85)</f>
        <v>0</v>
      </c>
      <c r="AD78" s="1044">
        <f t="shared" ref="AD78" si="101">SUM(AD79:AD85)</f>
        <v>0</v>
      </c>
      <c r="AE78" s="1044">
        <f t="shared" ref="AE78" si="102">SUM(AE79:AE85)</f>
        <v>218.4849999999999</v>
      </c>
      <c r="AF78" s="1044">
        <f t="shared" ref="AF78" si="103">SUM(AF79:AF85)</f>
        <v>218.4849999999999</v>
      </c>
      <c r="AG78" s="1044">
        <f t="shared" ref="AG78" si="104">SUM(AG79:AG85)</f>
        <v>0</v>
      </c>
      <c r="AH78" s="1044">
        <f t="shared" ref="AH78" si="105">SUM(AH79:AH85)</f>
        <v>0</v>
      </c>
      <c r="AI78" s="1044">
        <f t="shared" ref="AI78" si="106">SUM(AI79:AI85)</f>
        <v>20594</v>
      </c>
      <c r="AJ78" s="1044">
        <f t="shared" ref="AJ78" si="107">SUM(AJ79:AJ85)</f>
        <v>20594</v>
      </c>
      <c r="AK78" s="1044">
        <f t="shared" ref="AK78" si="108">SUM(AK79:AK85)</f>
        <v>0</v>
      </c>
      <c r="AL78" s="1044">
        <f t="shared" ref="AL78" si="109">SUM(AL79:AL85)</f>
        <v>0</v>
      </c>
      <c r="AM78" s="1044">
        <f t="shared" ref="AM78" si="110">SUM(AM79:AM85)</f>
        <v>35959</v>
      </c>
      <c r="AN78" s="1044">
        <f t="shared" ref="AN78" si="111">SUM(AN79:AN85)</f>
        <v>35959</v>
      </c>
      <c r="AO78" s="1044">
        <f t="shared" ref="AO78" si="112">SUM(AO79:AO85)</f>
        <v>0</v>
      </c>
      <c r="AP78" s="1044">
        <f t="shared" ref="AP78" si="113">SUM(AP79:AP85)</f>
        <v>0</v>
      </c>
      <c r="AQ78" s="1044">
        <f t="shared" ref="AQ78" si="114">SUM(AQ79:AQ85)</f>
        <v>49405</v>
      </c>
      <c r="AR78" s="1044">
        <f t="shared" ref="AR78" si="115">SUM(AR79:AR85)</f>
        <v>49405</v>
      </c>
      <c r="AS78" s="1044">
        <f t="shared" ref="AS78" si="116">SUM(AS79:AS85)</f>
        <v>0</v>
      </c>
      <c r="AT78" s="1044">
        <f t="shared" ref="AT78" si="117">SUM(AT79:AT85)</f>
        <v>0</v>
      </c>
      <c r="AU78" s="1044">
        <f t="shared" ref="AU78" si="118">SUM(AU79:AU85)</f>
        <v>0</v>
      </c>
      <c r="AV78" s="1044">
        <f t="shared" ref="AV78" si="119">SUM(AV79:AV85)</f>
        <v>35683.949999999997</v>
      </c>
      <c r="AW78" s="1044">
        <f t="shared" ref="AW78" si="120">SUM(AW79:AW85)</f>
        <v>35683.949999999997</v>
      </c>
      <c r="AX78" s="1044">
        <f t="shared" ref="AX78" si="121">SUM(AX79:AX85)</f>
        <v>0</v>
      </c>
      <c r="AY78" s="1044">
        <f t="shared" ref="AY78" si="122">SUM(AY79:AY85)</f>
        <v>0</v>
      </c>
      <c r="AZ78" s="1044">
        <f t="shared" ref="AZ78" si="123">SUM(AZ79:AZ85)</f>
        <v>0</v>
      </c>
      <c r="BA78" s="1044">
        <f t="shared" ref="BA78" si="124">SUM(BA79:BA85)</f>
        <v>15365</v>
      </c>
      <c r="BB78" s="1044">
        <f t="shared" ref="BB78" si="125">SUM(BB79:BB85)</f>
        <v>0</v>
      </c>
      <c r="BC78" s="1163">
        <f t="shared" ref="BC78" si="126">SUM(BC79:BC85)</f>
        <v>49405</v>
      </c>
      <c r="BD78" s="1230">
        <f t="shared" ref="BD78:BE78" si="127">SUM(BD79:BD85)</f>
        <v>12005</v>
      </c>
      <c r="BE78" s="1163">
        <f t="shared" si="127"/>
        <v>26739</v>
      </c>
      <c r="BF78" s="1044">
        <f>SUM(BF79:BF85)</f>
        <v>26739</v>
      </c>
      <c r="BG78" s="103"/>
      <c r="BH78" s="1054"/>
      <c r="BI78" s="103"/>
      <c r="BJ78" s="103"/>
      <c r="BK78" s="1046"/>
      <c r="BL78" s="1046"/>
      <c r="BM78" s="1046"/>
    </row>
    <row r="79" spans="1:65" s="1055" customFormat="1" ht="20.25" customHeight="1">
      <c r="A79" s="1069" t="s">
        <v>46</v>
      </c>
      <c r="B79" s="1071" t="s">
        <v>49</v>
      </c>
      <c r="C79" s="95"/>
      <c r="D79" s="95"/>
      <c r="E79" s="95"/>
      <c r="F79" s="95"/>
      <c r="G79" s="103"/>
      <c r="H79" s="103"/>
      <c r="I79" s="103"/>
      <c r="J79" s="103"/>
      <c r="K79" s="1053">
        <v>7883</v>
      </c>
      <c r="L79" s="1053">
        <v>7883</v>
      </c>
      <c r="M79" s="1053">
        <f>'PL 05 chi tiết DA ĐT.'!M808</f>
        <v>1433</v>
      </c>
      <c r="N79" s="1053">
        <f>'PL 05 chi tiết DA ĐT.'!N808</f>
        <v>14</v>
      </c>
      <c r="O79" s="1051">
        <v>0</v>
      </c>
      <c r="P79" s="1051">
        <v>0</v>
      </c>
      <c r="Q79" s="1053"/>
      <c r="R79" s="1053"/>
      <c r="S79" s="1052">
        <v>1902</v>
      </c>
      <c r="T79" s="1052">
        <v>1902</v>
      </c>
      <c r="U79" s="1053">
        <f>'PL 05 chi tiết DA ĐT.'!U808</f>
        <v>0</v>
      </c>
      <c r="V79" s="1053">
        <f>'PL 05 chi tiết DA ĐT.'!V808</f>
        <v>0</v>
      </c>
      <c r="W79" s="1053">
        <f>'PL 05 chi tiết DA ĐT.'!W808</f>
        <v>598.71100000000001</v>
      </c>
      <c r="X79" s="1053">
        <f>'PL 05 chi tiết DA ĐT.'!X808</f>
        <v>598.71100000000001</v>
      </c>
      <c r="Y79" s="1053">
        <f>'PL 05 chi tiết DA ĐT.'!Y808</f>
        <v>0</v>
      </c>
      <c r="Z79" s="1053">
        <f>'PL 05 chi tiết DA ĐT.'!Z808</f>
        <v>0</v>
      </c>
      <c r="AA79" s="1053">
        <f>'PL 05 chi tiết DA ĐT.'!AA808</f>
        <v>858.38800000000003</v>
      </c>
      <c r="AB79" s="1053">
        <f>'PL 05 chi tiết DA ĐT.'!AB808</f>
        <v>858.38800000000003</v>
      </c>
      <c r="AC79" s="1053">
        <f>'PL 05 chi tiết DA ĐT.'!AC808</f>
        <v>0</v>
      </c>
      <c r="AD79" s="1053">
        <f>'PL 05 chi tiết DA ĐT.'!AD808</f>
        <v>0</v>
      </c>
      <c r="AE79" s="1053">
        <f>'PL 05 chi tiết DA ĐT.'!AE808</f>
        <v>0</v>
      </c>
      <c r="AF79" s="1053">
        <f>'PL 05 chi tiết DA ĐT.'!AF808</f>
        <v>0</v>
      </c>
      <c r="AG79" s="1053">
        <f>'PL 05 chi tiết DA ĐT.'!AG808</f>
        <v>0</v>
      </c>
      <c r="AH79" s="1053">
        <f>'PL 05 chi tiết DA ĐT.'!AH808</f>
        <v>0</v>
      </c>
      <c r="AI79" s="1053">
        <f>'PL 05 chi tiết DA ĐT.'!AI808</f>
        <v>1902</v>
      </c>
      <c r="AJ79" s="1053">
        <f>'PL 05 chi tiết DA ĐT.'!AJ808</f>
        <v>1902</v>
      </c>
      <c r="AK79" s="1053">
        <f>'PL 05 chi tiết DA ĐT.'!AK808</f>
        <v>0</v>
      </c>
      <c r="AL79" s="1053">
        <f>'PL 05 chi tiết DA ĐT.'!AL808</f>
        <v>0</v>
      </c>
      <c r="AM79" s="1053">
        <f>'PL 05 chi tiết DA ĐT.'!AM808</f>
        <v>3321</v>
      </c>
      <c r="AN79" s="1053">
        <f>'PL 05 chi tiết DA ĐT.'!AN808</f>
        <v>3321</v>
      </c>
      <c r="AO79" s="1053">
        <f>'PL 05 chi tiết DA ĐT.'!AO808</f>
        <v>0</v>
      </c>
      <c r="AP79" s="1053">
        <f>'PL 05 chi tiết DA ĐT.'!AP808</f>
        <v>0</v>
      </c>
      <c r="AQ79" s="1053">
        <f>'PL 05 chi tiết DA ĐT.'!AQ808</f>
        <v>4562</v>
      </c>
      <c r="AR79" s="1053">
        <f>'PL 05 chi tiết DA ĐT.'!AR808</f>
        <v>4562</v>
      </c>
      <c r="AS79" s="1053">
        <f>'PL 05 chi tiết DA ĐT.'!AS808</f>
        <v>0</v>
      </c>
      <c r="AT79" s="1053">
        <f>'PL 05 chi tiết DA ĐT.'!AT808</f>
        <v>0</v>
      </c>
      <c r="AU79" s="1053">
        <f>'PL 05 chi tiết DA ĐT.'!AU808</f>
        <v>0</v>
      </c>
      <c r="AV79" s="1053">
        <f>'PL 05 chi tiết DA ĐT.'!AV808</f>
        <v>4562</v>
      </c>
      <c r="AW79" s="1053">
        <f>'PL 05 chi tiết DA ĐT.'!AW808</f>
        <v>4562</v>
      </c>
      <c r="AX79" s="1053">
        <f>'PL 05 chi tiết DA ĐT.'!AX808</f>
        <v>0</v>
      </c>
      <c r="AY79" s="1053">
        <f>'PL 05 chi tiết DA ĐT.'!AY808</f>
        <v>0</v>
      </c>
      <c r="AZ79" s="1053">
        <f>'PL 05 chi tiết DA ĐT.'!AZ808</f>
        <v>0</v>
      </c>
      <c r="BA79" s="1053">
        <v>1419</v>
      </c>
      <c r="BB79" s="1053">
        <f>'PL 05 chi tiết DA ĐT.'!BB808</f>
        <v>0</v>
      </c>
      <c r="BC79" s="1164">
        <f t="shared" ref="BC79:BC85" si="128">L79-T79-BA79</f>
        <v>4562</v>
      </c>
      <c r="BD79" s="1231">
        <f>'PL 05 chi tiết DA ĐT.'!BD808</f>
        <v>896</v>
      </c>
      <c r="BE79" s="1164">
        <v>2469</v>
      </c>
      <c r="BF79" s="1053">
        <v>2469</v>
      </c>
      <c r="BG79" s="103"/>
      <c r="BH79" s="1054"/>
      <c r="BI79" s="103"/>
      <c r="BJ79" s="103"/>
      <c r="BK79" s="1046"/>
      <c r="BL79" s="1046"/>
      <c r="BM79" s="1046"/>
    </row>
    <row r="80" spans="1:65" s="1055" customFormat="1" ht="20.25" customHeight="1">
      <c r="A80" s="1069" t="s">
        <v>48</v>
      </c>
      <c r="B80" s="1071" t="s">
        <v>51</v>
      </c>
      <c r="C80" s="95"/>
      <c r="D80" s="95"/>
      <c r="E80" s="95"/>
      <c r="F80" s="95"/>
      <c r="G80" s="103"/>
      <c r="H80" s="103"/>
      <c r="I80" s="103"/>
      <c r="J80" s="103"/>
      <c r="K80" s="1053">
        <v>3837</v>
      </c>
      <c r="L80" s="1053">
        <v>3837</v>
      </c>
      <c r="M80" s="1053">
        <f>'PL 05 chi tiết DA ĐT.'!M812</f>
        <v>691</v>
      </c>
      <c r="N80" s="1053">
        <f>'PL 05 chi tiết DA ĐT.'!N812</f>
        <v>171</v>
      </c>
      <c r="O80" s="1051">
        <v>0</v>
      </c>
      <c r="P80" s="1051">
        <v>0</v>
      </c>
      <c r="Q80" s="1053"/>
      <c r="R80" s="1053"/>
      <c r="S80" s="1052">
        <v>926</v>
      </c>
      <c r="T80" s="1052">
        <v>926</v>
      </c>
      <c r="U80" s="1053">
        <f>'PL 05 chi tiết DA ĐT.'!U812</f>
        <v>0</v>
      </c>
      <c r="V80" s="1053">
        <f>'PL 05 chi tiết DA ĐT.'!V812</f>
        <v>0</v>
      </c>
      <c r="W80" s="1053">
        <f>'PL 05 chi tiết DA ĐT.'!W812</f>
        <v>170.63300000000001</v>
      </c>
      <c r="X80" s="1053">
        <f>'PL 05 chi tiết DA ĐT.'!X812</f>
        <v>170.63300000000001</v>
      </c>
      <c r="Y80" s="1053">
        <f>'PL 05 chi tiết DA ĐT.'!Y812</f>
        <v>0</v>
      </c>
      <c r="Z80" s="1053">
        <f>'PL 05 chi tiết DA ĐT.'!Z812</f>
        <v>0</v>
      </c>
      <c r="AA80" s="1053">
        <f>'PL 05 chi tiết DA ĐT.'!AA812</f>
        <v>596.56799999999998</v>
      </c>
      <c r="AB80" s="1053">
        <f>'PL 05 chi tiết DA ĐT.'!AB812</f>
        <v>596.56799999999998</v>
      </c>
      <c r="AC80" s="1053">
        <f>'PL 05 chi tiết DA ĐT.'!AC812</f>
        <v>0</v>
      </c>
      <c r="AD80" s="1053">
        <f>'PL 05 chi tiết DA ĐT.'!AD812</f>
        <v>0</v>
      </c>
      <c r="AE80" s="1053">
        <f>'PL 05 chi tiết DA ĐT.'!AE812</f>
        <v>0</v>
      </c>
      <c r="AF80" s="1053">
        <f>'PL 05 chi tiết DA ĐT.'!AF812</f>
        <v>0</v>
      </c>
      <c r="AG80" s="1053">
        <f>'PL 05 chi tiết DA ĐT.'!AG812</f>
        <v>0</v>
      </c>
      <c r="AH80" s="1053">
        <f>'PL 05 chi tiết DA ĐT.'!AH812</f>
        <v>0</v>
      </c>
      <c r="AI80" s="1053">
        <f>'PL 05 chi tiết DA ĐT.'!AI812</f>
        <v>926</v>
      </c>
      <c r="AJ80" s="1053">
        <f>'PL 05 chi tiết DA ĐT.'!AJ812</f>
        <v>926</v>
      </c>
      <c r="AK80" s="1053">
        <f>'PL 05 chi tiết DA ĐT.'!AK812</f>
        <v>0</v>
      </c>
      <c r="AL80" s="1053">
        <f>'PL 05 chi tiết DA ĐT.'!AL812</f>
        <v>0</v>
      </c>
      <c r="AM80" s="1053">
        <f>'PL 05 chi tiết DA ĐT.'!AM812</f>
        <v>1617</v>
      </c>
      <c r="AN80" s="1053">
        <f>'PL 05 chi tiết DA ĐT.'!AN812</f>
        <v>1617</v>
      </c>
      <c r="AO80" s="1053">
        <f>'PL 05 chi tiết DA ĐT.'!AO812</f>
        <v>0</v>
      </c>
      <c r="AP80" s="1053">
        <f>'PL 05 chi tiết DA ĐT.'!AP812</f>
        <v>0</v>
      </c>
      <c r="AQ80" s="1053">
        <f>'PL 05 chi tiết DA ĐT.'!AQ812</f>
        <v>2220</v>
      </c>
      <c r="AR80" s="1053">
        <f>'PL 05 chi tiết DA ĐT.'!AR812</f>
        <v>2220</v>
      </c>
      <c r="AS80" s="1053">
        <f>'PL 05 chi tiết DA ĐT.'!AS812</f>
        <v>0</v>
      </c>
      <c r="AT80" s="1053">
        <f>'PL 05 chi tiết DA ĐT.'!AT812</f>
        <v>0</v>
      </c>
      <c r="AU80" s="1053">
        <f>'PL 05 chi tiết DA ĐT.'!AU812</f>
        <v>0</v>
      </c>
      <c r="AV80" s="1053">
        <f>'PL 05 chi tiết DA ĐT.'!AV812</f>
        <v>1581</v>
      </c>
      <c r="AW80" s="1053">
        <f>'PL 05 chi tiết DA ĐT.'!AW812</f>
        <v>1581</v>
      </c>
      <c r="AX80" s="1053">
        <f>'PL 05 chi tiết DA ĐT.'!AX812</f>
        <v>0</v>
      </c>
      <c r="AY80" s="1053">
        <f>'PL 05 chi tiết DA ĐT.'!AY812</f>
        <v>0</v>
      </c>
      <c r="AZ80" s="1053">
        <f>'PL 05 chi tiết DA ĐT.'!AZ812</f>
        <v>0</v>
      </c>
      <c r="BA80" s="1053">
        <v>691</v>
      </c>
      <c r="BB80" s="1053">
        <f>'PL 05 chi tiết DA ĐT.'!BB812</f>
        <v>0</v>
      </c>
      <c r="BC80" s="1164">
        <f t="shared" si="128"/>
        <v>2220</v>
      </c>
      <c r="BD80" s="1231">
        <f>'PL 05 chi tiết DA ĐT.'!BD812</f>
        <v>0</v>
      </c>
      <c r="BE80" s="1164">
        <v>1202</v>
      </c>
      <c r="BF80" s="1053">
        <v>1202</v>
      </c>
      <c r="BG80" s="103"/>
      <c r="BH80" s="1054"/>
      <c r="BI80" s="103"/>
      <c r="BJ80" s="103"/>
      <c r="BK80" s="1046"/>
      <c r="BL80" s="1046"/>
      <c r="BM80" s="1046"/>
    </row>
    <row r="81" spans="1:66" s="1055" customFormat="1" ht="20.25" customHeight="1">
      <c r="A81" s="1069" t="s">
        <v>50</v>
      </c>
      <c r="B81" s="1071" t="s">
        <v>53</v>
      </c>
      <c r="C81" s="95"/>
      <c r="D81" s="95"/>
      <c r="E81" s="95"/>
      <c r="F81" s="95"/>
      <c r="G81" s="103"/>
      <c r="H81" s="103"/>
      <c r="I81" s="103"/>
      <c r="J81" s="103"/>
      <c r="K81" s="1053">
        <v>8192</v>
      </c>
      <c r="L81" s="1053">
        <v>8192</v>
      </c>
      <c r="M81" s="1053">
        <f>'PL 05 chi tiết DA ĐT.'!M816</f>
        <v>1306</v>
      </c>
      <c r="N81" s="1053">
        <f>'PL 05 chi tiết DA ĐT.'!N816</f>
        <v>0</v>
      </c>
      <c r="O81" s="1051">
        <v>0</v>
      </c>
      <c r="P81" s="1051">
        <v>0</v>
      </c>
      <c r="Q81" s="1053"/>
      <c r="R81" s="1053"/>
      <c r="S81" s="1052">
        <v>1976</v>
      </c>
      <c r="T81" s="1052">
        <v>1976</v>
      </c>
      <c r="U81" s="1053">
        <f>'PL 05 chi tiết DA ĐT.'!U816</f>
        <v>0</v>
      </c>
      <c r="V81" s="1053">
        <f>'PL 05 chi tiết DA ĐT.'!V816</f>
        <v>0</v>
      </c>
      <c r="W81" s="1053">
        <f>'PL 05 chi tiết DA ĐT.'!W816</f>
        <v>0</v>
      </c>
      <c r="X81" s="1053">
        <f>'PL 05 chi tiết DA ĐT.'!X816</f>
        <v>0</v>
      </c>
      <c r="Y81" s="1053">
        <f>'PL 05 chi tiết DA ĐT.'!Y816</f>
        <v>0</v>
      </c>
      <c r="Z81" s="1053">
        <f>'PL 05 chi tiết DA ĐT.'!Z816</f>
        <v>0</v>
      </c>
      <c r="AA81" s="1053">
        <f>'PL 05 chi tiết DA ĐT.'!AA816</f>
        <v>1951.3780000000002</v>
      </c>
      <c r="AB81" s="1053">
        <f>'PL 05 chi tiết DA ĐT.'!AB816</f>
        <v>1951.3780000000002</v>
      </c>
      <c r="AC81" s="1053">
        <f>'PL 05 chi tiết DA ĐT.'!AC816</f>
        <v>0</v>
      </c>
      <c r="AD81" s="1053">
        <f>'PL 05 chi tiết DA ĐT.'!AD816</f>
        <v>0</v>
      </c>
      <c r="AE81" s="1053">
        <f>'PL 05 chi tiết DA ĐT.'!AE816</f>
        <v>0</v>
      </c>
      <c r="AF81" s="1053">
        <f>'PL 05 chi tiết DA ĐT.'!AF816</f>
        <v>0</v>
      </c>
      <c r="AG81" s="1053">
        <f>'PL 05 chi tiết DA ĐT.'!AG816</f>
        <v>0</v>
      </c>
      <c r="AH81" s="1053">
        <f>'PL 05 chi tiết DA ĐT.'!AH816</f>
        <v>0</v>
      </c>
      <c r="AI81" s="1053">
        <f>'PL 05 chi tiết DA ĐT.'!AI816</f>
        <v>1976</v>
      </c>
      <c r="AJ81" s="1053">
        <f>'PL 05 chi tiết DA ĐT.'!AJ816</f>
        <v>1976</v>
      </c>
      <c r="AK81" s="1053">
        <f>'PL 05 chi tiết DA ĐT.'!AK816</f>
        <v>0</v>
      </c>
      <c r="AL81" s="1053">
        <f>'PL 05 chi tiết DA ĐT.'!AL816</f>
        <v>0</v>
      </c>
      <c r="AM81" s="1053">
        <f>'PL 05 chi tiết DA ĐT.'!AM816</f>
        <v>3451</v>
      </c>
      <c r="AN81" s="1053">
        <f>'PL 05 chi tiết DA ĐT.'!AN816</f>
        <v>3451</v>
      </c>
      <c r="AO81" s="1053">
        <f>'PL 05 chi tiết DA ĐT.'!AO816</f>
        <v>0</v>
      </c>
      <c r="AP81" s="1053">
        <f>'PL 05 chi tiết DA ĐT.'!AP816</f>
        <v>0</v>
      </c>
      <c r="AQ81" s="1053">
        <f>'PL 05 chi tiết DA ĐT.'!AQ816</f>
        <v>4741</v>
      </c>
      <c r="AR81" s="1053">
        <f>'PL 05 chi tiết DA ĐT.'!AR816</f>
        <v>4741</v>
      </c>
      <c r="AS81" s="1053">
        <f>'PL 05 chi tiết DA ĐT.'!AS816</f>
        <v>0</v>
      </c>
      <c r="AT81" s="1053">
        <f>'PL 05 chi tiết DA ĐT.'!AT816</f>
        <v>0</v>
      </c>
      <c r="AU81" s="1053">
        <f>'PL 05 chi tiết DA ĐT.'!AU816</f>
        <v>0</v>
      </c>
      <c r="AV81" s="1053">
        <f>'PL 05 chi tiết DA ĐT.'!AV816</f>
        <v>4741</v>
      </c>
      <c r="AW81" s="1053">
        <f>'PL 05 chi tiết DA ĐT.'!AW816</f>
        <v>4741</v>
      </c>
      <c r="AX81" s="1053">
        <f>'PL 05 chi tiết DA ĐT.'!AX816</f>
        <v>0</v>
      </c>
      <c r="AY81" s="1053">
        <f>'PL 05 chi tiết DA ĐT.'!AY816</f>
        <v>0</v>
      </c>
      <c r="AZ81" s="1053">
        <f>'PL 05 chi tiết DA ĐT.'!AZ816</f>
        <v>0</v>
      </c>
      <c r="BA81" s="1053">
        <v>1475</v>
      </c>
      <c r="BB81" s="1053">
        <f>'PL 05 chi tiết DA ĐT.'!BB816</f>
        <v>0</v>
      </c>
      <c r="BC81" s="1164">
        <f t="shared" si="128"/>
        <v>4741</v>
      </c>
      <c r="BD81" s="1231">
        <f>'PL 05 chi tiết DA ĐT.'!BD816</f>
        <v>4741</v>
      </c>
      <c r="BE81" s="1164">
        <v>2566</v>
      </c>
      <c r="BF81" s="1053">
        <v>2566</v>
      </c>
      <c r="BG81" s="103"/>
      <c r="BH81" s="1054"/>
      <c r="BI81" s="103"/>
      <c r="BJ81" s="103"/>
      <c r="BK81" s="1046"/>
      <c r="BL81" s="1046"/>
      <c r="BM81" s="1046"/>
    </row>
    <row r="82" spans="1:66" s="1055" customFormat="1" ht="20.25" customHeight="1">
      <c r="A82" s="1069" t="s">
        <v>52</v>
      </c>
      <c r="B82" s="1071" t="s">
        <v>55</v>
      </c>
      <c r="C82" s="95"/>
      <c r="D82" s="95"/>
      <c r="E82" s="95"/>
      <c r="F82" s="95"/>
      <c r="G82" s="103"/>
      <c r="H82" s="103"/>
      <c r="I82" s="103"/>
      <c r="J82" s="103"/>
      <c r="K82" s="1053">
        <v>14325</v>
      </c>
      <c r="L82" s="1053">
        <v>14325</v>
      </c>
      <c r="M82" s="1053">
        <f>'PL 05 chi tiết DA ĐT.'!M819</f>
        <v>4401.1010000000006</v>
      </c>
      <c r="N82" s="1053">
        <f>'PL 05 chi tiết DA ĐT.'!N819</f>
        <v>1994.5159999999998</v>
      </c>
      <c r="O82" s="1051">
        <v>0</v>
      </c>
      <c r="P82" s="1051">
        <v>0</v>
      </c>
      <c r="Q82" s="1053"/>
      <c r="R82" s="1053"/>
      <c r="S82" s="1052">
        <v>3456</v>
      </c>
      <c r="T82" s="1052">
        <v>3456</v>
      </c>
      <c r="U82" s="1053">
        <f>'PL 05 chi tiết DA ĐT.'!U819</f>
        <v>0</v>
      </c>
      <c r="V82" s="1053">
        <f>'PL 05 chi tiết DA ĐT.'!V819</f>
        <v>0</v>
      </c>
      <c r="W82" s="1053">
        <f>'PL 05 chi tiết DA ĐT.'!W819</f>
        <v>0</v>
      </c>
      <c r="X82" s="1053">
        <f>'PL 05 chi tiết DA ĐT.'!X819</f>
        <v>0</v>
      </c>
      <c r="Y82" s="1053">
        <f>'PL 05 chi tiết DA ĐT.'!Y819</f>
        <v>0</v>
      </c>
      <c r="Z82" s="1053">
        <f>'PL 05 chi tiết DA ĐT.'!Z819</f>
        <v>0</v>
      </c>
      <c r="AA82" s="1053">
        <f>'PL 05 chi tiết DA ĐT.'!AA819</f>
        <v>2029.4439999999997</v>
      </c>
      <c r="AB82" s="1053">
        <f>'PL 05 chi tiết DA ĐT.'!AB819</f>
        <v>2029.4439999999997</v>
      </c>
      <c r="AC82" s="1053">
        <f>'PL 05 chi tiết DA ĐT.'!AC819</f>
        <v>0</v>
      </c>
      <c r="AD82" s="1053">
        <f>'PL 05 chi tiết DA ĐT.'!AD819</f>
        <v>0</v>
      </c>
      <c r="AE82" s="1053">
        <f>'PL 05 chi tiết DA ĐT.'!AE819</f>
        <v>0</v>
      </c>
      <c r="AF82" s="1053">
        <f>'PL 05 chi tiết DA ĐT.'!AF819</f>
        <v>0</v>
      </c>
      <c r="AG82" s="1053">
        <f>'PL 05 chi tiết DA ĐT.'!AG819</f>
        <v>0</v>
      </c>
      <c r="AH82" s="1053">
        <f>'PL 05 chi tiết DA ĐT.'!AH819</f>
        <v>0</v>
      </c>
      <c r="AI82" s="1053">
        <f>'PL 05 chi tiết DA ĐT.'!AI819</f>
        <v>3456</v>
      </c>
      <c r="AJ82" s="1053">
        <f>'PL 05 chi tiết DA ĐT.'!AJ819</f>
        <v>3456</v>
      </c>
      <c r="AK82" s="1053">
        <f>'PL 05 chi tiết DA ĐT.'!AK819</f>
        <v>0</v>
      </c>
      <c r="AL82" s="1053">
        <f>'PL 05 chi tiết DA ĐT.'!AL819</f>
        <v>0</v>
      </c>
      <c r="AM82" s="1053">
        <f>'PL 05 chi tiết DA ĐT.'!AM819</f>
        <v>6034</v>
      </c>
      <c r="AN82" s="1053">
        <f>'PL 05 chi tiết DA ĐT.'!AN819</f>
        <v>6034</v>
      </c>
      <c r="AO82" s="1053">
        <f>'PL 05 chi tiết DA ĐT.'!AO819</f>
        <v>0</v>
      </c>
      <c r="AP82" s="1053">
        <f>'PL 05 chi tiết DA ĐT.'!AP819</f>
        <v>0</v>
      </c>
      <c r="AQ82" s="1053">
        <f>'PL 05 chi tiết DA ĐT.'!AQ819</f>
        <v>8291</v>
      </c>
      <c r="AR82" s="1053">
        <f>'PL 05 chi tiết DA ĐT.'!AR819</f>
        <v>8291</v>
      </c>
      <c r="AS82" s="1053">
        <f>'PL 05 chi tiết DA ĐT.'!AS819</f>
        <v>0</v>
      </c>
      <c r="AT82" s="1053">
        <f>'PL 05 chi tiết DA ĐT.'!AT819</f>
        <v>0</v>
      </c>
      <c r="AU82" s="1053">
        <f>'PL 05 chi tiết DA ĐT.'!AU819</f>
        <v>0</v>
      </c>
      <c r="AV82" s="1053">
        <f>'PL 05 chi tiết DA ĐT.'!AV819</f>
        <v>8291</v>
      </c>
      <c r="AW82" s="1053">
        <f>'PL 05 chi tiết DA ĐT.'!AW819</f>
        <v>8291</v>
      </c>
      <c r="AX82" s="1053">
        <f>'PL 05 chi tiết DA ĐT.'!AX819</f>
        <v>0</v>
      </c>
      <c r="AY82" s="1053">
        <f>'PL 05 chi tiết DA ĐT.'!AY819</f>
        <v>0</v>
      </c>
      <c r="AZ82" s="1053">
        <f>'PL 05 chi tiết DA ĐT.'!AZ819</f>
        <v>0</v>
      </c>
      <c r="BA82" s="1053">
        <v>2578</v>
      </c>
      <c r="BB82" s="1053">
        <f>'PL 05 chi tiết DA ĐT.'!BB819</f>
        <v>0</v>
      </c>
      <c r="BC82" s="1164">
        <f t="shared" si="128"/>
        <v>8291</v>
      </c>
      <c r="BD82" s="1231">
        <f>'PL 05 chi tiết DA ĐT.'!BD819</f>
        <v>4351</v>
      </c>
      <c r="BE82" s="1164">
        <v>4487</v>
      </c>
      <c r="BF82" s="1053">
        <v>4487</v>
      </c>
      <c r="BG82" s="103"/>
      <c r="BH82" s="1054"/>
      <c r="BI82" s="103"/>
      <c r="BJ82" s="103"/>
      <c r="BK82" s="1046"/>
      <c r="BL82" s="1046"/>
      <c r="BM82" s="1046"/>
    </row>
    <row r="83" spans="1:66" s="1055" customFormat="1" ht="20.25" customHeight="1">
      <c r="A83" s="1069" t="s">
        <v>54</v>
      </c>
      <c r="B83" s="1071" t="s">
        <v>57</v>
      </c>
      <c r="C83" s="95"/>
      <c r="D83" s="95"/>
      <c r="E83" s="95"/>
      <c r="F83" s="95"/>
      <c r="G83" s="103"/>
      <c r="H83" s="103"/>
      <c r="I83" s="103"/>
      <c r="J83" s="103"/>
      <c r="K83" s="1053">
        <v>13377</v>
      </c>
      <c r="L83" s="1053">
        <v>13377</v>
      </c>
      <c r="M83" s="1053">
        <f>'PL 05 chi tiết DA ĐT.'!M825</f>
        <v>3449.828</v>
      </c>
      <c r="N83" s="1053">
        <f>'PL 05 chi tiết DA ĐT.'!N825</f>
        <v>1900.3600000000001</v>
      </c>
      <c r="O83" s="1051">
        <v>0</v>
      </c>
      <c r="P83" s="1051">
        <v>0</v>
      </c>
      <c r="Q83" s="1053"/>
      <c r="R83" s="1053"/>
      <c r="S83" s="1052">
        <v>3227</v>
      </c>
      <c r="T83" s="1052">
        <v>3227</v>
      </c>
      <c r="U83" s="1053">
        <f>'PL 05 chi tiết DA ĐT.'!U825</f>
        <v>0</v>
      </c>
      <c r="V83" s="1053">
        <f>'PL 05 chi tiết DA ĐT.'!V825</f>
        <v>0</v>
      </c>
      <c r="W83" s="1053">
        <f>'PL 05 chi tiết DA ĐT.'!W825</f>
        <v>0</v>
      </c>
      <c r="X83" s="1053">
        <f>'PL 05 chi tiết DA ĐT.'!X825</f>
        <v>0</v>
      </c>
      <c r="Y83" s="1053">
        <f>'PL 05 chi tiết DA ĐT.'!Y825</f>
        <v>0</v>
      </c>
      <c r="Z83" s="1053">
        <f>'PL 05 chi tiết DA ĐT.'!Z825</f>
        <v>0</v>
      </c>
      <c r="AA83" s="1053">
        <f>'PL 05 chi tiết DA ĐT.'!AA825</f>
        <v>1884</v>
      </c>
      <c r="AB83" s="1053">
        <f>'PL 05 chi tiết DA ĐT.'!AB825</f>
        <v>1884</v>
      </c>
      <c r="AC83" s="1053">
        <f>'PL 05 chi tiết DA ĐT.'!AC825</f>
        <v>0</v>
      </c>
      <c r="AD83" s="1053">
        <f>'PL 05 chi tiết DA ĐT.'!AD825</f>
        <v>0</v>
      </c>
      <c r="AE83" s="1053">
        <f>'PL 05 chi tiết DA ĐT.'!AE825</f>
        <v>0</v>
      </c>
      <c r="AF83" s="1053">
        <f>'PL 05 chi tiết DA ĐT.'!AF825</f>
        <v>0</v>
      </c>
      <c r="AG83" s="1053">
        <f>'PL 05 chi tiết DA ĐT.'!AG825</f>
        <v>0</v>
      </c>
      <c r="AH83" s="1053">
        <f>'PL 05 chi tiết DA ĐT.'!AH825</f>
        <v>0</v>
      </c>
      <c r="AI83" s="1053">
        <f>'PL 05 chi tiết DA ĐT.'!AI825</f>
        <v>3227</v>
      </c>
      <c r="AJ83" s="1053">
        <f>'PL 05 chi tiết DA ĐT.'!AJ825</f>
        <v>3227</v>
      </c>
      <c r="AK83" s="1053">
        <f>'PL 05 chi tiết DA ĐT.'!AK825</f>
        <v>0</v>
      </c>
      <c r="AL83" s="1053">
        <f>'PL 05 chi tiết DA ĐT.'!AL825</f>
        <v>0</v>
      </c>
      <c r="AM83" s="1053">
        <f>'PL 05 chi tiết DA ĐT.'!AM825</f>
        <v>5635</v>
      </c>
      <c r="AN83" s="1053">
        <f>'PL 05 chi tiết DA ĐT.'!AN825</f>
        <v>5635</v>
      </c>
      <c r="AO83" s="1053">
        <f>'PL 05 chi tiết DA ĐT.'!AO825</f>
        <v>0</v>
      </c>
      <c r="AP83" s="1053">
        <f>'PL 05 chi tiết DA ĐT.'!AP825</f>
        <v>0</v>
      </c>
      <c r="AQ83" s="1053">
        <f>'PL 05 chi tiết DA ĐT.'!AQ825</f>
        <v>7742</v>
      </c>
      <c r="AR83" s="1053">
        <f>'PL 05 chi tiết DA ĐT.'!AR825</f>
        <v>7742</v>
      </c>
      <c r="AS83" s="1053">
        <f>'PL 05 chi tiết DA ĐT.'!AS825</f>
        <v>0</v>
      </c>
      <c r="AT83" s="1053">
        <f>'PL 05 chi tiết DA ĐT.'!AT825</f>
        <v>0</v>
      </c>
      <c r="AU83" s="1053">
        <f>'PL 05 chi tiết DA ĐT.'!AU825</f>
        <v>0</v>
      </c>
      <c r="AV83" s="1053">
        <f>'PL 05 chi tiết DA ĐT.'!AV825</f>
        <v>5174</v>
      </c>
      <c r="AW83" s="1053">
        <f>'PL 05 chi tiết DA ĐT.'!AW825</f>
        <v>5174</v>
      </c>
      <c r="AX83" s="1053">
        <f>'PL 05 chi tiết DA ĐT.'!AX825</f>
        <v>0</v>
      </c>
      <c r="AY83" s="1053">
        <f>'PL 05 chi tiết DA ĐT.'!AY825</f>
        <v>0</v>
      </c>
      <c r="AZ83" s="1053">
        <f>'PL 05 chi tiết DA ĐT.'!AZ825</f>
        <v>0</v>
      </c>
      <c r="BA83" s="1053">
        <v>2408</v>
      </c>
      <c r="BB83" s="1053">
        <f>'PL 05 chi tiết DA ĐT.'!BB825</f>
        <v>0</v>
      </c>
      <c r="BC83" s="1164">
        <f t="shared" si="128"/>
        <v>7742</v>
      </c>
      <c r="BD83" s="1231">
        <f>'PL 05 chi tiết DA ĐT.'!BD825</f>
        <v>1517.9999999999998</v>
      </c>
      <c r="BE83" s="1164">
        <v>4190</v>
      </c>
      <c r="BF83" s="1053">
        <v>4190</v>
      </c>
      <c r="BG83" s="103"/>
      <c r="BH83" s="1054"/>
      <c r="BI83" s="103"/>
      <c r="BJ83" s="103"/>
      <c r="BK83" s="1046"/>
      <c r="BL83" s="1046"/>
      <c r="BM83" s="1046"/>
    </row>
    <row r="84" spans="1:66" s="1055" customFormat="1" ht="20.25" customHeight="1">
      <c r="A84" s="1069" t="s">
        <v>56</v>
      </c>
      <c r="B84" s="1071" t="s">
        <v>59</v>
      </c>
      <c r="C84" s="95"/>
      <c r="D84" s="95"/>
      <c r="E84" s="95"/>
      <c r="F84" s="95"/>
      <c r="G84" s="103"/>
      <c r="H84" s="103"/>
      <c r="I84" s="103"/>
      <c r="J84" s="103"/>
      <c r="K84" s="1053">
        <v>17514</v>
      </c>
      <c r="L84" s="1053">
        <v>17514</v>
      </c>
      <c r="M84" s="1053">
        <f>'PL 05 chi tiết DA ĐT.'!M830</f>
        <v>8961</v>
      </c>
      <c r="N84" s="1053">
        <f>'PL 05 chi tiết DA ĐT.'!N830</f>
        <v>6258</v>
      </c>
      <c r="O84" s="1051">
        <v>0</v>
      </c>
      <c r="P84" s="1051">
        <v>0</v>
      </c>
      <c r="Q84" s="1053"/>
      <c r="R84" s="1053"/>
      <c r="S84" s="1052">
        <v>4225</v>
      </c>
      <c r="T84" s="1052">
        <v>4225</v>
      </c>
      <c r="U84" s="1053">
        <f>'PL 05 chi tiết DA ĐT.'!U830</f>
        <v>0</v>
      </c>
      <c r="V84" s="1053">
        <f>'PL 05 chi tiết DA ĐT.'!V830</f>
        <v>0</v>
      </c>
      <c r="W84" s="1053">
        <f>'PL 05 chi tiết DA ĐT.'!W830</f>
        <v>0</v>
      </c>
      <c r="X84" s="1053">
        <f>'PL 05 chi tiết DA ĐT.'!X830</f>
        <v>0</v>
      </c>
      <c r="Y84" s="1053">
        <f>'PL 05 chi tiết DA ĐT.'!Y830</f>
        <v>0</v>
      </c>
      <c r="Z84" s="1053">
        <f>'PL 05 chi tiết DA ĐT.'!Z830</f>
        <v>0</v>
      </c>
      <c r="AA84" s="1053">
        <f>'PL 05 chi tiết DA ĐT.'!AA830</f>
        <v>3860.6410000000001</v>
      </c>
      <c r="AB84" s="1053">
        <f>'PL 05 chi tiết DA ĐT.'!AB830</f>
        <v>3860.6410000000001</v>
      </c>
      <c r="AC84" s="1053">
        <f>'PL 05 chi tiết DA ĐT.'!AC830</f>
        <v>0</v>
      </c>
      <c r="AD84" s="1053">
        <f>'PL 05 chi tiết DA ĐT.'!AD830</f>
        <v>0</v>
      </c>
      <c r="AE84" s="1053">
        <f>'PL 05 chi tiết DA ĐT.'!AE830</f>
        <v>0</v>
      </c>
      <c r="AF84" s="1053">
        <f>'PL 05 chi tiết DA ĐT.'!AF830</f>
        <v>0</v>
      </c>
      <c r="AG84" s="1053">
        <f>'PL 05 chi tiết DA ĐT.'!AG830</f>
        <v>0</v>
      </c>
      <c r="AH84" s="1053">
        <f>'PL 05 chi tiết DA ĐT.'!AH830</f>
        <v>0</v>
      </c>
      <c r="AI84" s="1053">
        <f>'PL 05 chi tiết DA ĐT.'!AI830</f>
        <v>4225</v>
      </c>
      <c r="AJ84" s="1053">
        <f>'PL 05 chi tiết DA ĐT.'!AJ830</f>
        <v>4225</v>
      </c>
      <c r="AK84" s="1053">
        <f>'PL 05 chi tiết DA ĐT.'!AK830</f>
        <v>0</v>
      </c>
      <c r="AL84" s="1053">
        <f>'PL 05 chi tiết DA ĐT.'!AL830</f>
        <v>0</v>
      </c>
      <c r="AM84" s="1053">
        <f>'PL 05 chi tiết DA ĐT.'!AM830</f>
        <v>7377</v>
      </c>
      <c r="AN84" s="1053">
        <f>'PL 05 chi tiết DA ĐT.'!AN830</f>
        <v>7377</v>
      </c>
      <c r="AO84" s="1053">
        <f>'PL 05 chi tiết DA ĐT.'!AO830</f>
        <v>0</v>
      </c>
      <c r="AP84" s="1053">
        <f>'PL 05 chi tiết DA ĐT.'!AP830</f>
        <v>0</v>
      </c>
      <c r="AQ84" s="1053">
        <f>'PL 05 chi tiết DA ĐT.'!AQ830</f>
        <v>10137</v>
      </c>
      <c r="AR84" s="1053">
        <f>'PL 05 chi tiết DA ĐT.'!AR830</f>
        <v>10137</v>
      </c>
      <c r="AS84" s="1053">
        <f>'PL 05 chi tiết DA ĐT.'!AS830</f>
        <v>0</v>
      </c>
      <c r="AT84" s="1053">
        <f>'PL 05 chi tiết DA ĐT.'!AT830</f>
        <v>0</v>
      </c>
      <c r="AU84" s="1053">
        <f>'PL 05 chi tiết DA ĐT.'!AU830</f>
        <v>0</v>
      </c>
      <c r="AV84" s="1053">
        <f>'PL 05 chi tiết DA ĐT.'!AV830</f>
        <v>5069</v>
      </c>
      <c r="AW84" s="1053">
        <f>'PL 05 chi tiết DA ĐT.'!AW830</f>
        <v>5069</v>
      </c>
      <c r="AX84" s="1053">
        <f>'PL 05 chi tiết DA ĐT.'!AX830</f>
        <v>0</v>
      </c>
      <c r="AY84" s="1053">
        <f>'PL 05 chi tiết DA ĐT.'!AY830</f>
        <v>0</v>
      </c>
      <c r="AZ84" s="1053">
        <f>'PL 05 chi tiết DA ĐT.'!AZ830</f>
        <v>0</v>
      </c>
      <c r="BA84" s="1053">
        <v>3152</v>
      </c>
      <c r="BB84" s="1053">
        <f>'PL 05 chi tiết DA ĐT.'!BB830</f>
        <v>0</v>
      </c>
      <c r="BC84" s="1164">
        <f t="shared" si="128"/>
        <v>10137</v>
      </c>
      <c r="BD84" s="1231">
        <f>'PL 05 chi tiết DA ĐT.'!BD830</f>
        <v>0</v>
      </c>
      <c r="BE84" s="1164">
        <v>5486</v>
      </c>
      <c r="BF84" s="1228">
        <v>5486</v>
      </c>
      <c r="BG84" s="103"/>
      <c r="BH84" s="1054"/>
      <c r="BI84" s="103"/>
      <c r="BJ84" s="103"/>
      <c r="BK84" s="1046"/>
      <c r="BL84" s="1046"/>
      <c r="BM84" s="1046"/>
      <c r="BN84" s="1055" t="s">
        <v>2406</v>
      </c>
    </row>
    <row r="85" spans="1:66" s="1055" customFormat="1" ht="20.25" customHeight="1">
      <c r="A85" s="1069" t="s">
        <v>58</v>
      </c>
      <c r="B85" s="1071" t="s">
        <v>61</v>
      </c>
      <c r="C85" s="95"/>
      <c r="D85" s="95"/>
      <c r="E85" s="95"/>
      <c r="F85" s="95"/>
      <c r="G85" s="103"/>
      <c r="H85" s="103"/>
      <c r="I85" s="103"/>
      <c r="J85" s="103"/>
      <c r="K85" s="1053">
        <v>20236</v>
      </c>
      <c r="L85" s="1053">
        <v>20236</v>
      </c>
      <c r="M85" s="1053">
        <f>'PL 05 chi tiết DA ĐT.'!M837</f>
        <v>8050</v>
      </c>
      <c r="N85" s="1053">
        <f>'PL 05 chi tiết DA ĐT.'!N837</f>
        <v>4652</v>
      </c>
      <c r="O85" s="1051">
        <v>218.4849999999999</v>
      </c>
      <c r="P85" s="1051">
        <v>218.4849999999999</v>
      </c>
      <c r="Q85" s="1053"/>
      <c r="R85" s="1053"/>
      <c r="S85" s="1052">
        <v>4882</v>
      </c>
      <c r="T85" s="1052">
        <v>4882</v>
      </c>
      <c r="U85" s="1053">
        <f>'PL 05 chi tiết DA ĐT.'!U837</f>
        <v>0</v>
      </c>
      <c r="V85" s="1053">
        <f>'PL 05 chi tiết DA ĐT.'!V837</f>
        <v>0</v>
      </c>
      <c r="W85" s="1053">
        <f>'PL 05 chi tiết DA ĐT.'!W837</f>
        <v>218.48500000000001</v>
      </c>
      <c r="X85" s="1053">
        <f>'PL 05 chi tiết DA ĐT.'!X837</f>
        <v>218.48500000000001</v>
      </c>
      <c r="Y85" s="1053">
        <f>'PL 05 chi tiết DA ĐT.'!Y837</f>
        <v>0</v>
      </c>
      <c r="Z85" s="1053">
        <f>'PL 05 chi tiết DA ĐT.'!Z837</f>
        <v>0</v>
      </c>
      <c r="AA85" s="1053">
        <f>'PL 05 chi tiết DA ĐT.'!AA837</f>
        <v>3629.723</v>
      </c>
      <c r="AB85" s="1053">
        <f>'PL 05 chi tiết DA ĐT.'!AB837</f>
        <v>3629.723</v>
      </c>
      <c r="AC85" s="1053">
        <f>'PL 05 chi tiết DA ĐT.'!AC837</f>
        <v>0</v>
      </c>
      <c r="AD85" s="1053">
        <f>'PL 05 chi tiết DA ĐT.'!AD837</f>
        <v>0</v>
      </c>
      <c r="AE85" s="1053">
        <f>'PL 05 chi tiết DA ĐT.'!AE837</f>
        <v>218.4849999999999</v>
      </c>
      <c r="AF85" s="1053">
        <f>'PL 05 chi tiết DA ĐT.'!AF837</f>
        <v>218.4849999999999</v>
      </c>
      <c r="AG85" s="1053">
        <f>'PL 05 chi tiết DA ĐT.'!AG837</f>
        <v>0</v>
      </c>
      <c r="AH85" s="1053">
        <f>'PL 05 chi tiết DA ĐT.'!AH837</f>
        <v>0</v>
      </c>
      <c r="AI85" s="1053">
        <f>'PL 05 chi tiết DA ĐT.'!AI837</f>
        <v>4882</v>
      </c>
      <c r="AJ85" s="1053">
        <f>'PL 05 chi tiết DA ĐT.'!AJ837</f>
        <v>4882</v>
      </c>
      <c r="AK85" s="1053">
        <f>'PL 05 chi tiết DA ĐT.'!AK837</f>
        <v>0</v>
      </c>
      <c r="AL85" s="1053">
        <f>'PL 05 chi tiết DA ĐT.'!AL837</f>
        <v>0</v>
      </c>
      <c r="AM85" s="1053">
        <f>'PL 05 chi tiết DA ĐT.'!AM837</f>
        <v>8524</v>
      </c>
      <c r="AN85" s="1053">
        <f>'PL 05 chi tiết DA ĐT.'!AN837</f>
        <v>8524</v>
      </c>
      <c r="AO85" s="1053">
        <f>'PL 05 chi tiết DA ĐT.'!AO837</f>
        <v>0</v>
      </c>
      <c r="AP85" s="1053">
        <f>'PL 05 chi tiết DA ĐT.'!AP837</f>
        <v>0</v>
      </c>
      <c r="AQ85" s="1053">
        <f>'PL 05 chi tiết DA ĐT.'!AQ837</f>
        <v>11712</v>
      </c>
      <c r="AR85" s="1053">
        <f>'PL 05 chi tiết DA ĐT.'!AR837</f>
        <v>11712</v>
      </c>
      <c r="AS85" s="1053">
        <f>'PL 05 chi tiết DA ĐT.'!AS837</f>
        <v>0</v>
      </c>
      <c r="AT85" s="1053">
        <f>'PL 05 chi tiết DA ĐT.'!AT837</f>
        <v>0</v>
      </c>
      <c r="AU85" s="1053">
        <f>'PL 05 chi tiết DA ĐT.'!AU837</f>
        <v>0</v>
      </c>
      <c r="AV85" s="1053">
        <f>'PL 05 chi tiết DA ĐT.'!AV837</f>
        <v>6265.95</v>
      </c>
      <c r="AW85" s="1053">
        <f>'PL 05 chi tiết DA ĐT.'!AW837</f>
        <v>6265.95</v>
      </c>
      <c r="AX85" s="1053">
        <f>'PL 05 chi tiết DA ĐT.'!AX837</f>
        <v>0</v>
      </c>
      <c r="AY85" s="1053">
        <f>'PL 05 chi tiết DA ĐT.'!AY837</f>
        <v>0</v>
      </c>
      <c r="AZ85" s="1053">
        <f>'PL 05 chi tiết DA ĐT.'!AZ837</f>
        <v>0</v>
      </c>
      <c r="BA85" s="1053">
        <v>3642</v>
      </c>
      <c r="BB85" s="1053">
        <f>'PL 05 chi tiết DA ĐT.'!BB837</f>
        <v>0</v>
      </c>
      <c r="BC85" s="1164">
        <f t="shared" si="128"/>
        <v>11712</v>
      </c>
      <c r="BD85" s="1231">
        <f>'PL 05 chi tiết DA ĐT.'!BD837</f>
        <v>499</v>
      </c>
      <c r="BE85" s="1164">
        <v>6339</v>
      </c>
      <c r="BF85" s="1053">
        <v>6339</v>
      </c>
      <c r="BG85" s="103"/>
      <c r="BH85" s="1054"/>
      <c r="BI85" s="103"/>
      <c r="BJ85" s="103"/>
      <c r="BK85" s="1046"/>
      <c r="BL85" s="1046"/>
      <c r="BM85" s="1046"/>
    </row>
    <row r="86" spans="1:66" s="1047" customFormat="1" ht="42.75">
      <c r="A86" s="1067" t="s">
        <v>90</v>
      </c>
      <c r="B86" s="1068" t="s">
        <v>91</v>
      </c>
      <c r="C86" s="95"/>
      <c r="D86" s="95"/>
      <c r="E86" s="95"/>
      <c r="F86" s="95"/>
      <c r="G86" s="103"/>
      <c r="H86" s="103"/>
      <c r="I86" s="102"/>
      <c r="J86" s="102"/>
      <c r="K86" s="1044">
        <f t="shared" ref="K86:N86" si="129">SUM(K87:K94)</f>
        <v>54496</v>
      </c>
      <c r="L86" s="1044">
        <f t="shared" si="129"/>
        <v>54496</v>
      </c>
      <c r="M86" s="1044">
        <f t="shared" si="129"/>
        <v>9788.6329999999998</v>
      </c>
      <c r="N86" s="1044">
        <f t="shared" si="129"/>
        <v>5032.4480000000003</v>
      </c>
      <c r="O86" s="1044">
        <f>SUM(O87:O94)</f>
        <v>2788.2820000000002</v>
      </c>
      <c r="P86" s="1044">
        <f t="shared" ref="P86:BE86" si="130">SUM(P87:P94)</f>
        <v>2788.2820000000002</v>
      </c>
      <c r="Q86" s="1044">
        <f t="shared" si="130"/>
        <v>0</v>
      </c>
      <c r="R86" s="1044">
        <f t="shared" si="130"/>
        <v>0</v>
      </c>
      <c r="S86" s="1044">
        <f t="shared" si="130"/>
        <v>13183</v>
      </c>
      <c r="T86" s="1044">
        <f t="shared" si="130"/>
        <v>13183</v>
      </c>
      <c r="U86" s="1044">
        <f t="shared" si="130"/>
        <v>0</v>
      </c>
      <c r="V86" s="1044">
        <f t="shared" si="130"/>
        <v>115</v>
      </c>
      <c r="W86" s="1044">
        <f t="shared" si="130"/>
        <v>709</v>
      </c>
      <c r="X86" s="1044">
        <f t="shared" si="130"/>
        <v>709</v>
      </c>
      <c r="Y86" s="1044">
        <f t="shared" si="130"/>
        <v>0</v>
      </c>
      <c r="Z86" s="1044">
        <f t="shared" si="130"/>
        <v>0</v>
      </c>
      <c r="AA86" s="1044">
        <f t="shared" si="130"/>
        <v>6605.838999999999</v>
      </c>
      <c r="AB86" s="1044">
        <f t="shared" si="130"/>
        <v>6555.838999999999</v>
      </c>
      <c r="AC86" s="1044">
        <f t="shared" si="130"/>
        <v>0</v>
      </c>
      <c r="AD86" s="1044">
        <f t="shared" si="130"/>
        <v>50</v>
      </c>
      <c r="AE86" s="1044">
        <f t="shared" si="130"/>
        <v>2788.277</v>
      </c>
      <c r="AF86" s="1044">
        <f t="shared" si="130"/>
        <v>2788.277</v>
      </c>
      <c r="AG86" s="1044">
        <f t="shared" si="130"/>
        <v>0</v>
      </c>
      <c r="AH86" s="1044">
        <f t="shared" si="130"/>
        <v>0</v>
      </c>
      <c r="AI86" s="1044">
        <f t="shared" si="130"/>
        <v>13256</v>
      </c>
      <c r="AJ86" s="1044">
        <f t="shared" si="130"/>
        <v>13141</v>
      </c>
      <c r="AK86" s="1044">
        <f t="shared" si="130"/>
        <v>0</v>
      </c>
      <c r="AL86" s="1044">
        <f t="shared" si="130"/>
        <v>115</v>
      </c>
      <c r="AM86" s="1044">
        <f t="shared" si="130"/>
        <v>22590.894</v>
      </c>
      <c r="AN86" s="1044">
        <f t="shared" si="130"/>
        <v>22447</v>
      </c>
      <c r="AO86" s="1044">
        <f t="shared" si="130"/>
        <v>0</v>
      </c>
      <c r="AP86" s="1044">
        <f t="shared" si="130"/>
        <v>143.89400000000001</v>
      </c>
      <c r="AQ86" s="1044">
        <f t="shared" si="130"/>
        <v>30349</v>
      </c>
      <c r="AR86" s="1044">
        <f t="shared" si="130"/>
        <v>30174</v>
      </c>
      <c r="AS86" s="1044">
        <f t="shared" si="130"/>
        <v>0</v>
      </c>
      <c r="AT86" s="1044">
        <f t="shared" si="130"/>
        <v>175</v>
      </c>
      <c r="AU86" s="1044">
        <f t="shared" si="130"/>
        <v>0</v>
      </c>
      <c r="AV86" s="1044">
        <f t="shared" si="130"/>
        <v>24560</v>
      </c>
      <c r="AW86" s="1044">
        <f t="shared" si="130"/>
        <v>24429</v>
      </c>
      <c r="AX86" s="1044">
        <f t="shared" si="130"/>
        <v>0</v>
      </c>
      <c r="AY86" s="1044">
        <f t="shared" si="130"/>
        <v>131</v>
      </c>
      <c r="AZ86" s="1044">
        <f t="shared" si="130"/>
        <v>0</v>
      </c>
      <c r="BA86" s="1044">
        <f t="shared" si="130"/>
        <v>9834</v>
      </c>
      <c r="BB86" s="1044">
        <f t="shared" si="130"/>
        <v>0</v>
      </c>
      <c r="BC86" s="1163">
        <f t="shared" si="130"/>
        <v>31479</v>
      </c>
      <c r="BD86" s="1230">
        <f t="shared" si="130"/>
        <v>1340</v>
      </c>
      <c r="BE86" s="1163">
        <f t="shared" si="130"/>
        <v>17143</v>
      </c>
      <c r="BF86" s="1044">
        <f>SUM(BF87:BF94)</f>
        <v>17143</v>
      </c>
      <c r="BG86" s="102"/>
      <c r="BH86" s="1045"/>
      <c r="BI86" s="102"/>
      <c r="BJ86" s="102"/>
      <c r="BK86" s="1046"/>
      <c r="BL86" s="1046"/>
      <c r="BM86" s="1046"/>
    </row>
    <row r="87" spans="1:66" s="1047" customFormat="1" ht="23.25" customHeight="1">
      <c r="A87" s="1069" t="s">
        <v>46</v>
      </c>
      <c r="B87" s="1071" t="s">
        <v>47</v>
      </c>
      <c r="C87" s="95"/>
      <c r="D87" s="95"/>
      <c r="E87" s="95"/>
      <c r="F87" s="95"/>
      <c r="G87" s="103"/>
      <c r="H87" s="103"/>
      <c r="I87" s="102"/>
      <c r="J87" s="102"/>
      <c r="K87" s="1053">
        <v>9330</v>
      </c>
      <c r="L87" s="1053">
        <v>9330</v>
      </c>
      <c r="M87" s="1053">
        <f>'PL 05 chi tiết DA ĐT.'!M846</f>
        <v>638</v>
      </c>
      <c r="N87" s="1053">
        <f>'PL 05 chi tiết DA ĐT.'!N846</f>
        <v>410</v>
      </c>
      <c r="O87" s="1051">
        <v>622.17700000000002</v>
      </c>
      <c r="P87" s="1051">
        <v>622.17700000000002</v>
      </c>
      <c r="Q87" s="1050"/>
      <c r="R87" s="1050"/>
      <c r="S87" s="1052">
        <v>2293</v>
      </c>
      <c r="T87" s="1052">
        <v>2293</v>
      </c>
      <c r="U87" s="1053">
        <f>'PL 05 chi tiết DA ĐT.'!U846</f>
        <v>0</v>
      </c>
      <c r="V87" s="1053">
        <f>'PL 05 chi tiết DA ĐT.'!V846</f>
        <v>0</v>
      </c>
      <c r="W87" s="1053">
        <f>'PL 05 chi tiết DA ĐT.'!W846</f>
        <v>52</v>
      </c>
      <c r="X87" s="1053">
        <f>'PL 05 chi tiết DA ĐT.'!X846</f>
        <v>52</v>
      </c>
      <c r="Y87" s="1053">
        <f>'PL 05 chi tiết DA ĐT.'!Y846</f>
        <v>0</v>
      </c>
      <c r="Z87" s="1053">
        <f>'PL 05 chi tiết DA ĐT.'!Z846</f>
        <v>0</v>
      </c>
      <c r="AA87" s="1053">
        <f>'PL 05 chi tiết DA ĐT.'!AA846</f>
        <v>358</v>
      </c>
      <c r="AB87" s="1053">
        <f>'PL 05 chi tiết DA ĐT.'!AB846</f>
        <v>358</v>
      </c>
      <c r="AC87" s="1053">
        <f>'PL 05 chi tiết DA ĐT.'!AC846</f>
        <v>0</v>
      </c>
      <c r="AD87" s="1053">
        <f>'PL 05 chi tiết DA ĐT.'!AD846</f>
        <v>0</v>
      </c>
      <c r="AE87" s="1053">
        <f>'PL 05 chi tiết DA ĐT.'!AE846</f>
        <v>622.17700000000002</v>
      </c>
      <c r="AF87" s="1053">
        <f>'PL 05 chi tiết DA ĐT.'!AF846</f>
        <v>622.17700000000002</v>
      </c>
      <c r="AG87" s="1053">
        <f>'PL 05 chi tiết DA ĐT.'!AG846</f>
        <v>0</v>
      </c>
      <c r="AH87" s="1053">
        <f>'PL 05 chi tiết DA ĐT.'!AH846</f>
        <v>0</v>
      </c>
      <c r="AI87" s="1053">
        <f>'PL 05 chi tiết DA ĐT.'!AI846</f>
        <v>2293</v>
      </c>
      <c r="AJ87" s="1053">
        <f>'PL 05 chi tiết DA ĐT.'!AJ846</f>
        <v>2293</v>
      </c>
      <c r="AK87" s="1053">
        <f>'PL 05 chi tiết DA ĐT.'!AK846</f>
        <v>0</v>
      </c>
      <c r="AL87" s="1053">
        <f>'PL 05 chi tiết DA ĐT.'!AL846</f>
        <v>0</v>
      </c>
      <c r="AM87" s="1053">
        <f>'PL 05 chi tiết DA ĐT.'!AM846</f>
        <v>2863</v>
      </c>
      <c r="AN87" s="1053">
        <f>'PL 05 chi tiết DA ĐT.'!AN846</f>
        <v>2863</v>
      </c>
      <c r="AO87" s="1053">
        <f>'PL 05 chi tiết DA ĐT.'!AO846</f>
        <v>0</v>
      </c>
      <c r="AP87" s="1053">
        <f>'PL 05 chi tiết DA ĐT.'!AP846</f>
        <v>0</v>
      </c>
      <c r="AQ87" s="1053">
        <f>'PL 05 chi tiết DA ĐT.'!AQ846</f>
        <v>5327</v>
      </c>
      <c r="AR87" s="1053">
        <f>'PL 05 chi tiết DA ĐT.'!AR846</f>
        <v>5327</v>
      </c>
      <c r="AS87" s="1053">
        <f>'PL 05 chi tiết DA ĐT.'!AS846</f>
        <v>0</v>
      </c>
      <c r="AT87" s="1053">
        <f>'PL 05 chi tiết DA ĐT.'!AT846</f>
        <v>0</v>
      </c>
      <c r="AU87" s="1053">
        <f>'PL 05 chi tiết DA ĐT.'!AU846</f>
        <v>0</v>
      </c>
      <c r="AV87" s="1053">
        <f>'PL 05 chi tiết DA ĐT.'!AV846</f>
        <v>3000</v>
      </c>
      <c r="AW87" s="1053">
        <f>'PL 05 chi tiết DA ĐT.'!AW846</f>
        <v>3000</v>
      </c>
      <c r="AX87" s="1053">
        <f>'PL 05 chi tiết DA ĐT.'!AX846</f>
        <v>0</v>
      </c>
      <c r="AY87" s="1053">
        <f>'PL 05 chi tiết DA ĐT.'!AY846</f>
        <v>0</v>
      </c>
      <c r="AZ87" s="1053">
        <f>'PL 05 chi tiết DA ĐT.'!AZ846</f>
        <v>0</v>
      </c>
      <c r="BA87" s="1053">
        <v>1710</v>
      </c>
      <c r="BB87" s="1053">
        <f>'PL 05 chi tiết DA ĐT.'!BB846</f>
        <v>0</v>
      </c>
      <c r="BC87" s="1164">
        <f t="shared" ref="BC87:BC94" si="131">L87-T87-BA87</f>
        <v>5327</v>
      </c>
      <c r="BD87" s="1231">
        <f>'PL 05 chi tiết DA ĐT.'!BD846</f>
        <v>0</v>
      </c>
      <c r="BE87" s="1164">
        <v>2981</v>
      </c>
      <c r="BF87" s="1053">
        <v>2981</v>
      </c>
      <c r="BG87" s="102"/>
      <c r="BH87" s="1045"/>
      <c r="BI87" s="102"/>
      <c r="BJ87" s="102"/>
      <c r="BK87" s="1046"/>
      <c r="BL87" s="1046"/>
      <c r="BM87" s="1046"/>
    </row>
    <row r="88" spans="1:66" s="1055" customFormat="1" ht="23.25" customHeight="1">
      <c r="A88" s="1069" t="s">
        <v>48</v>
      </c>
      <c r="B88" s="1071" t="s">
        <v>49</v>
      </c>
      <c r="C88" s="95"/>
      <c r="D88" s="95"/>
      <c r="E88" s="95"/>
      <c r="F88" s="95"/>
      <c r="G88" s="103"/>
      <c r="H88" s="103"/>
      <c r="I88" s="103"/>
      <c r="J88" s="103"/>
      <c r="K88" s="1053">
        <v>2850</v>
      </c>
      <c r="L88" s="1053">
        <v>2850</v>
      </c>
      <c r="M88" s="1053">
        <f>'PL 05 chi tiết DA ĐT.'!M849</f>
        <v>1207</v>
      </c>
      <c r="N88" s="1053">
        <f>'PL 05 chi tiết DA ĐT.'!N849</f>
        <v>607</v>
      </c>
      <c r="O88" s="1051">
        <v>0</v>
      </c>
      <c r="P88" s="1051">
        <v>0</v>
      </c>
      <c r="Q88" s="1053"/>
      <c r="R88" s="1053"/>
      <c r="S88" s="1052">
        <v>674</v>
      </c>
      <c r="T88" s="1052">
        <v>674</v>
      </c>
      <c r="U88" s="1053">
        <f>'PL 05 chi tiết DA ĐT.'!U849</f>
        <v>0</v>
      </c>
      <c r="V88" s="1053">
        <f>'PL 05 chi tiết DA ĐT.'!V849</f>
        <v>0</v>
      </c>
      <c r="W88" s="1053">
        <f>'PL 05 chi tiết DA ĐT.'!W849</f>
        <v>0</v>
      </c>
      <c r="X88" s="1053">
        <f>'PL 05 chi tiết DA ĐT.'!X849</f>
        <v>0</v>
      </c>
      <c r="Y88" s="1053">
        <f>'PL 05 chi tiết DA ĐT.'!Y849</f>
        <v>0</v>
      </c>
      <c r="Z88" s="1053">
        <f>'PL 05 chi tiết DA ĐT.'!Z849</f>
        <v>0</v>
      </c>
      <c r="AA88" s="1053">
        <f>'PL 05 chi tiết DA ĐT.'!AA849</f>
        <v>471</v>
      </c>
      <c r="AB88" s="1053">
        <f>'PL 05 chi tiết DA ĐT.'!AB849</f>
        <v>471</v>
      </c>
      <c r="AC88" s="1053">
        <f>'PL 05 chi tiết DA ĐT.'!AC849</f>
        <v>0</v>
      </c>
      <c r="AD88" s="1053">
        <f>'PL 05 chi tiết DA ĐT.'!AD849</f>
        <v>0</v>
      </c>
      <c r="AE88" s="1053">
        <f>'PL 05 chi tiết DA ĐT.'!AE849</f>
        <v>0</v>
      </c>
      <c r="AF88" s="1053">
        <f>'PL 05 chi tiết DA ĐT.'!AF849</f>
        <v>0</v>
      </c>
      <c r="AG88" s="1053">
        <f>'PL 05 chi tiết DA ĐT.'!AG849</f>
        <v>0</v>
      </c>
      <c r="AH88" s="1053">
        <f>'PL 05 chi tiết DA ĐT.'!AH849</f>
        <v>0</v>
      </c>
      <c r="AI88" s="1053">
        <f>'PL 05 chi tiết DA ĐT.'!AI849</f>
        <v>674</v>
      </c>
      <c r="AJ88" s="1053">
        <f>'PL 05 chi tiết DA ĐT.'!AJ849</f>
        <v>674</v>
      </c>
      <c r="AK88" s="1053">
        <f>'PL 05 chi tiết DA ĐT.'!AK849</f>
        <v>0</v>
      </c>
      <c r="AL88" s="1053">
        <f>'PL 05 chi tiết DA ĐT.'!AL849</f>
        <v>0</v>
      </c>
      <c r="AM88" s="1053">
        <f>'PL 05 chi tiết DA ĐT.'!AM849</f>
        <v>1177</v>
      </c>
      <c r="AN88" s="1053">
        <f>'PL 05 chi tiết DA ĐT.'!AN849</f>
        <v>1177</v>
      </c>
      <c r="AO88" s="1053">
        <f>'PL 05 chi tiết DA ĐT.'!AO849</f>
        <v>0</v>
      </c>
      <c r="AP88" s="1053">
        <f>'PL 05 chi tiết DA ĐT.'!AP849</f>
        <v>0</v>
      </c>
      <c r="AQ88" s="1053">
        <f>'PL 05 chi tiết DA ĐT.'!AQ849</f>
        <v>1673</v>
      </c>
      <c r="AR88" s="1053">
        <f>'PL 05 chi tiết DA ĐT.'!AR849</f>
        <v>1673</v>
      </c>
      <c r="AS88" s="1053">
        <f>'PL 05 chi tiết DA ĐT.'!AS849</f>
        <v>0</v>
      </c>
      <c r="AT88" s="1053">
        <f>'PL 05 chi tiết DA ĐT.'!AT849</f>
        <v>0</v>
      </c>
      <c r="AU88" s="1053">
        <f>'PL 05 chi tiết DA ĐT.'!AU849</f>
        <v>0</v>
      </c>
      <c r="AV88" s="1053">
        <f>'PL 05 chi tiết DA ĐT.'!AV849</f>
        <v>1673</v>
      </c>
      <c r="AW88" s="1053">
        <f>'PL 05 chi tiết DA ĐT.'!AW849</f>
        <v>1673</v>
      </c>
      <c r="AX88" s="1053">
        <f>'PL 05 chi tiết DA ĐT.'!AX849</f>
        <v>0</v>
      </c>
      <c r="AY88" s="1053">
        <f>'PL 05 chi tiết DA ĐT.'!AY849</f>
        <v>0</v>
      </c>
      <c r="AZ88" s="1053">
        <f>'PL 05 chi tiết DA ĐT.'!AZ849</f>
        <v>0</v>
      </c>
      <c r="BA88" s="1053">
        <v>503</v>
      </c>
      <c r="BB88" s="1053">
        <f>'PL 05 chi tiết DA ĐT.'!BB849</f>
        <v>0</v>
      </c>
      <c r="BC88" s="1164">
        <f t="shared" si="131"/>
        <v>1673</v>
      </c>
      <c r="BD88" s="1231">
        <f>'PL 05 chi tiết DA ĐT.'!BD849</f>
        <v>0</v>
      </c>
      <c r="BE88" s="1164">
        <v>877</v>
      </c>
      <c r="BF88" s="1053">
        <v>877</v>
      </c>
      <c r="BG88" s="103"/>
      <c r="BH88" s="1054"/>
      <c r="BI88" s="103"/>
      <c r="BJ88" s="103"/>
      <c r="BK88" s="1046"/>
      <c r="BL88" s="1046"/>
      <c r="BM88" s="1046"/>
    </row>
    <row r="89" spans="1:66" s="1055" customFormat="1" ht="23.25" customHeight="1">
      <c r="A89" s="1069" t="s">
        <v>50</v>
      </c>
      <c r="B89" s="1071" t="s">
        <v>51</v>
      </c>
      <c r="C89" s="95"/>
      <c r="D89" s="95"/>
      <c r="E89" s="95"/>
      <c r="F89" s="95"/>
      <c r="G89" s="103"/>
      <c r="H89" s="103"/>
      <c r="I89" s="103"/>
      <c r="J89" s="103"/>
      <c r="K89" s="1053">
        <v>2280</v>
      </c>
      <c r="L89" s="1053">
        <v>2280</v>
      </c>
      <c r="M89" s="1053">
        <f>'PL 05 chi tiết DA ĐT.'!M860</f>
        <v>402</v>
      </c>
      <c r="N89" s="1053">
        <f>'PL 05 chi tiết DA ĐT.'!N860</f>
        <v>0</v>
      </c>
      <c r="O89" s="1051">
        <v>0</v>
      </c>
      <c r="P89" s="1051">
        <v>0</v>
      </c>
      <c r="Q89" s="1053"/>
      <c r="R89" s="1053"/>
      <c r="S89" s="1052">
        <v>539</v>
      </c>
      <c r="T89" s="1052">
        <v>539</v>
      </c>
      <c r="U89" s="1053">
        <f>'PL 05 chi tiết DA ĐT.'!U860</f>
        <v>0</v>
      </c>
      <c r="V89" s="1053">
        <f>'PL 05 chi tiết DA ĐT.'!V860</f>
        <v>0</v>
      </c>
      <c r="W89" s="1053">
        <f>'PL 05 chi tiết DA ĐT.'!W860</f>
        <v>0</v>
      </c>
      <c r="X89" s="1053">
        <f>'PL 05 chi tiết DA ĐT.'!X860</f>
        <v>0</v>
      </c>
      <c r="Y89" s="1053">
        <f>'PL 05 chi tiết DA ĐT.'!Y860</f>
        <v>0</v>
      </c>
      <c r="Z89" s="1053">
        <f>'PL 05 chi tiết DA ĐT.'!Z860</f>
        <v>0</v>
      </c>
      <c r="AA89" s="1053">
        <f>'PL 05 chi tiết DA ĐT.'!AA860</f>
        <v>78</v>
      </c>
      <c r="AB89" s="1053">
        <f>'PL 05 chi tiết DA ĐT.'!AB860</f>
        <v>78</v>
      </c>
      <c r="AC89" s="1053">
        <f>'PL 05 chi tiết DA ĐT.'!AC860</f>
        <v>0</v>
      </c>
      <c r="AD89" s="1053">
        <f>'PL 05 chi tiết DA ĐT.'!AD860</f>
        <v>0</v>
      </c>
      <c r="AE89" s="1053">
        <f>'PL 05 chi tiết DA ĐT.'!AE860</f>
        <v>0</v>
      </c>
      <c r="AF89" s="1053">
        <f>'PL 05 chi tiết DA ĐT.'!AF860</f>
        <v>0</v>
      </c>
      <c r="AG89" s="1053">
        <f>'PL 05 chi tiết DA ĐT.'!AG860</f>
        <v>0</v>
      </c>
      <c r="AH89" s="1053">
        <f>'PL 05 chi tiết DA ĐT.'!AH860</f>
        <v>0</v>
      </c>
      <c r="AI89" s="1053">
        <f>'PL 05 chi tiết DA ĐT.'!AI860</f>
        <v>539</v>
      </c>
      <c r="AJ89" s="1053">
        <f>'PL 05 chi tiết DA ĐT.'!AJ860</f>
        <v>539</v>
      </c>
      <c r="AK89" s="1053">
        <f>'PL 05 chi tiết DA ĐT.'!AK860</f>
        <v>0</v>
      </c>
      <c r="AL89" s="1053">
        <f>'PL 05 chi tiết DA ĐT.'!AL860</f>
        <v>0</v>
      </c>
      <c r="AM89" s="1053">
        <f>'PL 05 chi tiết DA ĐT.'!AM860</f>
        <v>941</v>
      </c>
      <c r="AN89" s="1053">
        <f>'PL 05 chi tiết DA ĐT.'!AN860</f>
        <v>941</v>
      </c>
      <c r="AO89" s="1053">
        <f>'PL 05 chi tiết DA ĐT.'!AO860</f>
        <v>0</v>
      </c>
      <c r="AP89" s="1053">
        <f>'PL 05 chi tiết DA ĐT.'!AP860</f>
        <v>0</v>
      </c>
      <c r="AQ89" s="1053">
        <f>'PL 05 chi tiết DA ĐT.'!AQ860</f>
        <v>1339</v>
      </c>
      <c r="AR89" s="1053">
        <f>'PL 05 chi tiết DA ĐT.'!AR860</f>
        <v>1339</v>
      </c>
      <c r="AS89" s="1053">
        <f>'PL 05 chi tiết DA ĐT.'!AS860</f>
        <v>0</v>
      </c>
      <c r="AT89" s="1053">
        <f>'PL 05 chi tiết DA ĐT.'!AT860</f>
        <v>0</v>
      </c>
      <c r="AU89" s="1053">
        <f>'PL 05 chi tiết DA ĐT.'!AU860</f>
        <v>0</v>
      </c>
      <c r="AV89" s="1053">
        <f>'PL 05 chi tiết DA ĐT.'!AV860</f>
        <v>903</v>
      </c>
      <c r="AW89" s="1053">
        <f>'PL 05 chi tiết DA ĐT.'!AW860</f>
        <v>903</v>
      </c>
      <c r="AX89" s="1053">
        <f>'PL 05 chi tiết DA ĐT.'!AX860</f>
        <v>0</v>
      </c>
      <c r="AY89" s="1053">
        <f>'PL 05 chi tiết DA ĐT.'!AY860</f>
        <v>0</v>
      </c>
      <c r="AZ89" s="1053">
        <f>'PL 05 chi tiết DA ĐT.'!AZ860</f>
        <v>0</v>
      </c>
      <c r="BA89" s="1053">
        <v>402</v>
      </c>
      <c r="BB89" s="1053">
        <f>'PL 05 chi tiết DA ĐT.'!BB860</f>
        <v>0</v>
      </c>
      <c r="BC89" s="1164">
        <f t="shared" si="131"/>
        <v>1339</v>
      </c>
      <c r="BD89" s="1231">
        <f>'PL 05 chi tiết DA ĐT.'!BD860</f>
        <v>0</v>
      </c>
      <c r="BE89" s="1164">
        <v>702</v>
      </c>
      <c r="BF89" s="1053">
        <v>702</v>
      </c>
      <c r="BG89" s="103"/>
      <c r="BH89" s="1054"/>
      <c r="BI89" s="103"/>
      <c r="BJ89" s="103"/>
      <c r="BK89" s="1046"/>
      <c r="BL89" s="1046"/>
      <c r="BM89" s="1046"/>
    </row>
    <row r="90" spans="1:66" s="1055" customFormat="1" ht="23.25" customHeight="1">
      <c r="A90" s="1069" t="s">
        <v>52</v>
      </c>
      <c r="B90" s="1071" t="s">
        <v>53</v>
      </c>
      <c r="C90" s="95"/>
      <c r="D90" s="95"/>
      <c r="E90" s="95"/>
      <c r="F90" s="95"/>
      <c r="G90" s="103"/>
      <c r="H90" s="103"/>
      <c r="I90" s="103"/>
      <c r="J90" s="103"/>
      <c r="K90" s="1053">
        <v>15220</v>
      </c>
      <c r="L90" s="1053">
        <v>15220</v>
      </c>
      <c r="M90" s="1053">
        <f>'PL 05 chi tiết DA ĐT.'!M869</f>
        <v>1352.204</v>
      </c>
      <c r="N90" s="1053">
        <f>'PL 05 chi tiết DA ĐT.'!N869</f>
        <v>2.2040000000000002</v>
      </c>
      <c r="O90" s="1051">
        <v>0</v>
      </c>
      <c r="P90" s="1051">
        <v>0</v>
      </c>
      <c r="Q90" s="1053"/>
      <c r="R90" s="1053"/>
      <c r="S90" s="1052">
        <v>3709</v>
      </c>
      <c r="T90" s="1052">
        <v>3709</v>
      </c>
      <c r="U90" s="1053">
        <f>'PL 05 chi tiết DA ĐT.'!U869</f>
        <v>0</v>
      </c>
      <c r="V90" s="1053">
        <f>'PL 05 chi tiết DA ĐT.'!V869</f>
        <v>0</v>
      </c>
      <c r="W90" s="1053">
        <f>'PL 05 chi tiết DA ĐT.'!W869</f>
        <v>0</v>
      </c>
      <c r="X90" s="1053">
        <f>'PL 05 chi tiết DA ĐT.'!X869</f>
        <v>0</v>
      </c>
      <c r="Y90" s="1053">
        <f>'PL 05 chi tiết DA ĐT.'!Y869</f>
        <v>0</v>
      </c>
      <c r="Z90" s="1053">
        <f>'PL 05 chi tiết DA ĐT.'!Z869</f>
        <v>0</v>
      </c>
      <c r="AA90" s="1053">
        <f>'PL 05 chi tiết DA ĐT.'!AA869</f>
        <v>3581.6039999999998</v>
      </c>
      <c r="AB90" s="1053">
        <f>'PL 05 chi tiết DA ĐT.'!AB869</f>
        <v>3581.6039999999998</v>
      </c>
      <c r="AC90" s="1053">
        <f>'PL 05 chi tiết DA ĐT.'!AC869</f>
        <v>0</v>
      </c>
      <c r="AD90" s="1053">
        <f>'PL 05 chi tiết DA ĐT.'!AD869</f>
        <v>0</v>
      </c>
      <c r="AE90" s="1053">
        <f>'PL 05 chi tiết DA ĐT.'!AE869</f>
        <v>0</v>
      </c>
      <c r="AF90" s="1053">
        <f>'PL 05 chi tiết DA ĐT.'!AF869</f>
        <v>0</v>
      </c>
      <c r="AG90" s="1053">
        <f>'PL 05 chi tiết DA ĐT.'!AG869</f>
        <v>0</v>
      </c>
      <c r="AH90" s="1053">
        <f>'PL 05 chi tiết DA ĐT.'!AH869</f>
        <v>0</v>
      </c>
      <c r="AI90" s="1053">
        <f>'PL 05 chi tiết DA ĐT.'!AI869</f>
        <v>3709</v>
      </c>
      <c r="AJ90" s="1053">
        <f>'PL 05 chi tiết DA ĐT.'!AJ869</f>
        <v>3709</v>
      </c>
      <c r="AK90" s="1053">
        <f>'PL 05 chi tiết DA ĐT.'!AK869</f>
        <v>0</v>
      </c>
      <c r="AL90" s="1053">
        <f>'PL 05 chi tiết DA ĐT.'!AL869</f>
        <v>0</v>
      </c>
      <c r="AM90" s="1053">
        <f>'PL 05 chi tiết DA ĐT.'!AM869</f>
        <v>5526</v>
      </c>
      <c r="AN90" s="1053">
        <f>'PL 05 chi tiết DA ĐT.'!AN869</f>
        <v>5526</v>
      </c>
      <c r="AO90" s="1053">
        <f>'PL 05 chi tiết DA ĐT.'!AO869</f>
        <v>0</v>
      </c>
      <c r="AP90" s="1053">
        <f>'PL 05 chi tiết DA ĐT.'!AP869</f>
        <v>0</v>
      </c>
      <c r="AQ90" s="1053">
        <f>'PL 05 chi tiết DA ĐT.'!AQ869</f>
        <v>8744</v>
      </c>
      <c r="AR90" s="1053">
        <f>'PL 05 chi tiết DA ĐT.'!AR869</f>
        <v>8744</v>
      </c>
      <c r="AS90" s="1053">
        <f>'PL 05 chi tiết DA ĐT.'!AS869</f>
        <v>0</v>
      </c>
      <c r="AT90" s="1053">
        <f>'PL 05 chi tiết DA ĐT.'!AT869</f>
        <v>0</v>
      </c>
      <c r="AU90" s="1053">
        <f>'PL 05 chi tiết DA ĐT.'!AU869</f>
        <v>0</v>
      </c>
      <c r="AV90" s="1053">
        <f>'PL 05 chi tiết DA ĐT.'!AV869</f>
        <v>8744</v>
      </c>
      <c r="AW90" s="1053">
        <f>'PL 05 chi tiết DA ĐT.'!AW869</f>
        <v>8744</v>
      </c>
      <c r="AX90" s="1053">
        <f>'PL 05 chi tiết DA ĐT.'!AX869</f>
        <v>0</v>
      </c>
      <c r="AY90" s="1053">
        <f>'PL 05 chi tiết DA ĐT.'!AY869</f>
        <v>0</v>
      </c>
      <c r="AZ90" s="1053">
        <f>'PL 05 chi tiết DA ĐT.'!AZ869</f>
        <v>0</v>
      </c>
      <c r="BA90" s="1053">
        <v>2767</v>
      </c>
      <c r="BB90" s="1053">
        <f>'PL 05 chi tiết DA ĐT.'!BB869</f>
        <v>0</v>
      </c>
      <c r="BC90" s="1164">
        <f t="shared" si="131"/>
        <v>8744</v>
      </c>
      <c r="BD90" s="1231">
        <f>'PL 05 chi tiết DA ĐT.'!BD869</f>
        <v>0</v>
      </c>
      <c r="BE90" s="1164">
        <v>4823</v>
      </c>
      <c r="BF90" s="1053">
        <v>4823</v>
      </c>
      <c r="BG90" s="103"/>
      <c r="BH90" s="1054"/>
      <c r="BI90" s="103"/>
      <c r="BJ90" s="103"/>
      <c r="BK90" s="1046"/>
      <c r="BL90" s="1046"/>
      <c r="BM90" s="1046"/>
    </row>
    <row r="91" spans="1:66" s="1047" customFormat="1" ht="23.25" customHeight="1">
      <c r="A91" s="1069" t="s">
        <v>54</v>
      </c>
      <c r="B91" s="1071" t="s">
        <v>55</v>
      </c>
      <c r="C91" s="95"/>
      <c r="D91" s="95"/>
      <c r="E91" s="95"/>
      <c r="F91" s="95"/>
      <c r="G91" s="103"/>
      <c r="H91" s="103"/>
      <c r="I91" s="102"/>
      <c r="J91" s="102"/>
      <c r="K91" s="1053">
        <v>2945</v>
      </c>
      <c r="L91" s="1053">
        <v>2945</v>
      </c>
      <c r="M91" s="1053">
        <f>'PL 05 chi tiết DA ĐT.'!M873</f>
        <v>550.38900000000001</v>
      </c>
      <c r="N91" s="1053">
        <f>'PL 05 chi tiết DA ĐT.'!N873</f>
        <v>0</v>
      </c>
      <c r="O91" s="1051">
        <v>6.5049999999999999</v>
      </c>
      <c r="P91" s="1051">
        <v>6.5049999999999999</v>
      </c>
      <c r="Q91" s="1050"/>
      <c r="R91" s="1050"/>
      <c r="S91" s="1052">
        <v>708</v>
      </c>
      <c r="T91" s="1052">
        <v>708</v>
      </c>
      <c r="U91" s="1053">
        <f>'PL 05 chi tiết DA ĐT.'!U873</f>
        <v>0</v>
      </c>
      <c r="V91" s="1053">
        <f>'PL 05 chi tiết DA ĐT.'!V873</f>
        <v>115</v>
      </c>
      <c r="W91" s="1053">
        <f>'PL 05 chi tiết DA ĐT.'!W873</f>
        <v>0</v>
      </c>
      <c r="X91" s="1053">
        <f>'PL 05 chi tiết DA ĐT.'!X873</f>
        <v>0</v>
      </c>
      <c r="Y91" s="1053">
        <f>'PL 05 chi tiết DA ĐT.'!Y873</f>
        <v>0</v>
      </c>
      <c r="Z91" s="1053">
        <f>'PL 05 chi tiết DA ĐT.'!Z873</f>
        <v>0</v>
      </c>
      <c r="AA91" s="1053">
        <f>'PL 05 chi tiết DA ĐT.'!AA873</f>
        <v>272</v>
      </c>
      <c r="AB91" s="1053">
        <f>'PL 05 chi tiết DA ĐT.'!AB873</f>
        <v>222</v>
      </c>
      <c r="AC91" s="1053">
        <f>'PL 05 chi tiết DA ĐT.'!AC873</f>
        <v>0</v>
      </c>
      <c r="AD91" s="1053">
        <f>'PL 05 chi tiết DA ĐT.'!AD873</f>
        <v>50</v>
      </c>
      <c r="AE91" s="1053">
        <f>'PL 05 chi tiết DA ĐT.'!AE873</f>
        <v>6.5</v>
      </c>
      <c r="AF91" s="1053">
        <f>'PL 05 chi tiết DA ĐT.'!AF873</f>
        <v>6.5</v>
      </c>
      <c r="AG91" s="1053">
        <f>'PL 05 chi tiết DA ĐT.'!AG873</f>
        <v>0</v>
      </c>
      <c r="AH91" s="1053">
        <f>'PL 05 chi tiết DA ĐT.'!AH873</f>
        <v>0</v>
      </c>
      <c r="AI91" s="1053">
        <f>'PL 05 chi tiết DA ĐT.'!AI873</f>
        <v>781</v>
      </c>
      <c r="AJ91" s="1053">
        <f>'PL 05 chi tiết DA ĐT.'!AJ873</f>
        <v>666</v>
      </c>
      <c r="AK91" s="1053">
        <f>'PL 05 chi tiết DA ĐT.'!AK873</f>
        <v>0</v>
      </c>
      <c r="AL91" s="1053">
        <f>'PL 05 chi tiết DA ĐT.'!AL873</f>
        <v>115</v>
      </c>
      <c r="AM91" s="1053">
        <f>'PL 05 chi tiết DA ĐT.'!AM873</f>
        <v>2899.8940000000002</v>
      </c>
      <c r="AN91" s="1053">
        <f>'PL 05 chi tiết DA ĐT.'!AN873</f>
        <v>2756</v>
      </c>
      <c r="AO91" s="1053">
        <f>'PL 05 chi tiết DA ĐT.'!AO873</f>
        <v>0</v>
      </c>
      <c r="AP91" s="1053">
        <f>'PL 05 chi tiết DA ĐT.'!AP873</f>
        <v>143.89400000000001</v>
      </c>
      <c r="AQ91" s="1053">
        <f>'PL 05 chi tiết DA ĐT.'!AQ873</f>
        <v>1709</v>
      </c>
      <c r="AR91" s="1053">
        <f>'PL 05 chi tiết DA ĐT.'!AR873</f>
        <v>1709</v>
      </c>
      <c r="AS91" s="1053">
        <f>'PL 05 chi tiết DA ĐT.'!AS873</f>
        <v>0</v>
      </c>
      <c r="AT91" s="1053">
        <f>'PL 05 chi tiết DA ĐT.'!AT873</f>
        <v>0</v>
      </c>
      <c r="AU91" s="1053">
        <f>'PL 05 chi tiết DA ĐT.'!AU873</f>
        <v>0</v>
      </c>
      <c r="AV91" s="1053">
        <f>'PL 05 chi tiết DA ĐT.'!AV873</f>
        <v>1709</v>
      </c>
      <c r="AW91" s="1053">
        <f>'PL 05 chi tiết DA ĐT.'!AW873</f>
        <v>1709</v>
      </c>
      <c r="AX91" s="1053">
        <f>'PL 05 chi tiết DA ĐT.'!AX873</f>
        <v>0</v>
      </c>
      <c r="AY91" s="1053">
        <f>'PL 05 chi tiết DA ĐT.'!AY873</f>
        <v>0</v>
      </c>
      <c r="AZ91" s="1053">
        <f>'PL 05 chi tiết DA ĐT.'!AZ873</f>
        <v>0</v>
      </c>
      <c r="BA91" s="1053">
        <v>528</v>
      </c>
      <c r="BB91" s="1053">
        <f>'PL 05 chi tiết DA ĐT.'!BB873</f>
        <v>0</v>
      </c>
      <c r="BC91" s="1164">
        <f t="shared" si="131"/>
        <v>1709</v>
      </c>
      <c r="BD91" s="1231">
        <f>'PL 05 chi tiết DA ĐT.'!BD873</f>
        <v>0</v>
      </c>
      <c r="BE91" s="1164">
        <v>921</v>
      </c>
      <c r="BF91" s="1053">
        <v>921</v>
      </c>
      <c r="BG91" s="102"/>
      <c r="BH91" s="1045"/>
      <c r="BI91" s="102"/>
      <c r="BJ91" s="102"/>
      <c r="BK91" s="1046"/>
      <c r="BL91" s="1046"/>
      <c r="BM91" s="1046"/>
    </row>
    <row r="92" spans="1:66" s="1047" customFormat="1" ht="23.25" customHeight="1">
      <c r="A92" s="1069" t="s">
        <v>56</v>
      </c>
      <c r="B92" s="1071" t="s">
        <v>57</v>
      </c>
      <c r="C92" s="95"/>
      <c r="D92" s="95"/>
      <c r="E92" s="95"/>
      <c r="F92" s="95"/>
      <c r="G92" s="103"/>
      <c r="H92" s="103"/>
      <c r="I92" s="102"/>
      <c r="J92" s="102"/>
      <c r="K92" s="1053">
        <v>2565</v>
      </c>
      <c r="L92" s="1053">
        <v>2565</v>
      </c>
      <c r="M92" s="1053">
        <f>'PL 05 chi tiết DA ĐT.'!M882</f>
        <v>917.04</v>
      </c>
      <c r="N92" s="1053">
        <f>'PL 05 chi tiết DA ĐT.'!N882</f>
        <v>516.24400000000003</v>
      </c>
      <c r="O92" s="1051">
        <v>0</v>
      </c>
      <c r="P92" s="1051">
        <v>0</v>
      </c>
      <c r="Q92" s="1050"/>
      <c r="R92" s="1050"/>
      <c r="S92" s="1052">
        <v>607</v>
      </c>
      <c r="T92" s="1052">
        <v>607</v>
      </c>
      <c r="U92" s="1053">
        <f>'PL 05 chi tiết DA ĐT.'!U882</f>
        <v>0</v>
      </c>
      <c r="V92" s="1053">
        <f>'PL 05 chi tiết DA ĐT.'!V882</f>
        <v>0</v>
      </c>
      <c r="W92" s="1053">
        <f>'PL 05 chi tiết DA ĐT.'!W882</f>
        <v>0</v>
      </c>
      <c r="X92" s="1053">
        <f>'PL 05 chi tiết DA ĐT.'!X882</f>
        <v>0</v>
      </c>
      <c r="Y92" s="1053">
        <f>'PL 05 chi tiết DA ĐT.'!Y882</f>
        <v>0</v>
      </c>
      <c r="Z92" s="1053">
        <f>'PL 05 chi tiết DA ĐT.'!Z882</f>
        <v>0</v>
      </c>
      <c r="AA92" s="1053">
        <f>'PL 05 chi tiết DA ĐT.'!AA882</f>
        <v>566.27200000000005</v>
      </c>
      <c r="AB92" s="1053">
        <f>'PL 05 chi tiết DA ĐT.'!AB882</f>
        <v>566.27200000000005</v>
      </c>
      <c r="AC92" s="1053">
        <f>'PL 05 chi tiết DA ĐT.'!AC882</f>
        <v>0</v>
      </c>
      <c r="AD92" s="1053">
        <f>'PL 05 chi tiết DA ĐT.'!AD882</f>
        <v>0</v>
      </c>
      <c r="AE92" s="1053">
        <f>'PL 05 chi tiết DA ĐT.'!AE882</f>
        <v>0</v>
      </c>
      <c r="AF92" s="1053">
        <f>'PL 05 chi tiết DA ĐT.'!AF882</f>
        <v>0</v>
      </c>
      <c r="AG92" s="1053">
        <f>'PL 05 chi tiết DA ĐT.'!AG882</f>
        <v>0</v>
      </c>
      <c r="AH92" s="1053">
        <f>'PL 05 chi tiết DA ĐT.'!AH882</f>
        <v>0</v>
      </c>
      <c r="AI92" s="1053">
        <f>'PL 05 chi tiết DA ĐT.'!AI882</f>
        <v>607</v>
      </c>
      <c r="AJ92" s="1053">
        <f>'PL 05 chi tiết DA ĐT.'!AJ882</f>
        <v>607</v>
      </c>
      <c r="AK92" s="1053">
        <f>'PL 05 chi tiết DA ĐT.'!AK882</f>
        <v>0</v>
      </c>
      <c r="AL92" s="1053">
        <f>'PL 05 chi tiết DA ĐT.'!AL882</f>
        <v>0</v>
      </c>
      <c r="AM92" s="1053">
        <f>'PL 05 chi tiết DA ĐT.'!AM882</f>
        <v>1060</v>
      </c>
      <c r="AN92" s="1053">
        <f>'PL 05 chi tiết DA ĐT.'!AN882</f>
        <v>1060</v>
      </c>
      <c r="AO92" s="1053">
        <f>'PL 05 chi tiết DA ĐT.'!AO882</f>
        <v>0</v>
      </c>
      <c r="AP92" s="1053">
        <f>'PL 05 chi tiết DA ĐT.'!AP882</f>
        <v>0</v>
      </c>
      <c r="AQ92" s="1053">
        <f>'PL 05 chi tiết DA ĐT.'!AQ882</f>
        <v>1340</v>
      </c>
      <c r="AR92" s="1053">
        <f>'PL 05 chi tiết DA ĐT.'!AR882</f>
        <v>1340</v>
      </c>
      <c r="AS92" s="1053">
        <f>'PL 05 chi tiết DA ĐT.'!AS882</f>
        <v>0</v>
      </c>
      <c r="AT92" s="1053">
        <f>'PL 05 chi tiết DA ĐT.'!AT882</f>
        <v>0</v>
      </c>
      <c r="AU92" s="1053">
        <f>'PL 05 chi tiết DA ĐT.'!AU882</f>
        <v>0</v>
      </c>
      <c r="AV92" s="1053">
        <f>'PL 05 chi tiết DA ĐT.'!AV882</f>
        <v>1340</v>
      </c>
      <c r="AW92" s="1053">
        <f>'PL 05 chi tiết DA ĐT.'!AW882</f>
        <v>1340</v>
      </c>
      <c r="AX92" s="1053">
        <f>'PL 05 chi tiết DA ĐT.'!AX882</f>
        <v>0</v>
      </c>
      <c r="AY92" s="1053">
        <f>'PL 05 chi tiết DA ĐT.'!AY882</f>
        <v>0</v>
      </c>
      <c r="AZ92" s="1053">
        <f>'PL 05 chi tiết DA ĐT.'!AZ882</f>
        <v>0</v>
      </c>
      <c r="BA92" s="1053">
        <v>453</v>
      </c>
      <c r="BB92" s="1053">
        <f>'PL 05 chi tiết DA ĐT.'!BB882</f>
        <v>0</v>
      </c>
      <c r="BC92" s="1164">
        <f t="shared" si="131"/>
        <v>1505</v>
      </c>
      <c r="BD92" s="1231">
        <f>'PL 05 chi tiết DA ĐT.'!BD882</f>
        <v>1340</v>
      </c>
      <c r="BE92" s="1164">
        <v>789</v>
      </c>
      <c r="BF92" s="1053">
        <v>789</v>
      </c>
      <c r="BG92" s="102"/>
      <c r="BH92" s="1045"/>
      <c r="BI92" s="102"/>
      <c r="BJ92" s="102"/>
      <c r="BK92" s="1046"/>
      <c r="BL92" s="1046"/>
      <c r="BM92" s="1046"/>
    </row>
    <row r="93" spans="1:66" s="1055" customFormat="1" ht="23.25" customHeight="1">
      <c r="A93" s="1069" t="s">
        <v>58</v>
      </c>
      <c r="B93" s="1071" t="s">
        <v>59</v>
      </c>
      <c r="C93" s="95"/>
      <c r="D93" s="95"/>
      <c r="E93" s="95"/>
      <c r="F93" s="95"/>
      <c r="G93" s="103"/>
      <c r="H93" s="103"/>
      <c r="I93" s="103"/>
      <c r="J93" s="103"/>
      <c r="K93" s="1053">
        <v>3421</v>
      </c>
      <c r="L93" s="1053">
        <v>3421</v>
      </c>
      <c r="M93" s="1053">
        <f>'PL 05 chi tiết DA ĐT.'!M884</f>
        <v>1017</v>
      </c>
      <c r="N93" s="1053">
        <f>'PL 05 chi tiết DA ĐT.'!N884</f>
        <v>600</v>
      </c>
      <c r="O93" s="1051">
        <v>202</v>
      </c>
      <c r="P93" s="1051">
        <v>202</v>
      </c>
      <c r="Q93" s="1053"/>
      <c r="R93" s="1053"/>
      <c r="S93" s="1052">
        <v>809</v>
      </c>
      <c r="T93" s="1052">
        <v>809</v>
      </c>
      <c r="U93" s="1053">
        <f>'PL 05 chi tiết DA ĐT.'!U884</f>
        <v>0</v>
      </c>
      <c r="V93" s="1053">
        <f>'PL 05 chi tiết DA ĐT.'!V884</f>
        <v>0</v>
      </c>
      <c r="W93" s="1053">
        <f>'PL 05 chi tiết DA ĐT.'!W884</f>
        <v>0</v>
      </c>
      <c r="X93" s="1053">
        <f>'PL 05 chi tiết DA ĐT.'!X884</f>
        <v>0</v>
      </c>
      <c r="Y93" s="1053">
        <f>'PL 05 chi tiết DA ĐT.'!Y884</f>
        <v>0</v>
      </c>
      <c r="Z93" s="1053">
        <f>'PL 05 chi tiết DA ĐT.'!Z884</f>
        <v>0</v>
      </c>
      <c r="AA93" s="1053">
        <f>'PL 05 chi tiết DA ĐT.'!AA884</f>
        <v>637</v>
      </c>
      <c r="AB93" s="1053">
        <f>'PL 05 chi tiết DA ĐT.'!AB884</f>
        <v>637</v>
      </c>
      <c r="AC93" s="1053">
        <f>'PL 05 chi tiết DA ĐT.'!AC884</f>
        <v>0</v>
      </c>
      <c r="AD93" s="1053">
        <f>'PL 05 chi tiết DA ĐT.'!AD884</f>
        <v>0</v>
      </c>
      <c r="AE93" s="1053">
        <f>'PL 05 chi tiết DA ĐT.'!AE884</f>
        <v>202</v>
      </c>
      <c r="AF93" s="1053">
        <f>'PL 05 chi tiết DA ĐT.'!AF884</f>
        <v>202</v>
      </c>
      <c r="AG93" s="1053">
        <f>'PL 05 chi tiết DA ĐT.'!AG884</f>
        <v>0</v>
      </c>
      <c r="AH93" s="1053">
        <f>'PL 05 chi tiết DA ĐT.'!AH884</f>
        <v>0</v>
      </c>
      <c r="AI93" s="1053">
        <f>'PL 05 chi tiết DA ĐT.'!AI884</f>
        <v>809</v>
      </c>
      <c r="AJ93" s="1053">
        <f>'PL 05 chi tiết DA ĐT.'!AJ884</f>
        <v>809</v>
      </c>
      <c r="AK93" s="1053">
        <f>'PL 05 chi tiết DA ĐT.'!AK884</f>
        <v>0</v>
      </c>
      <c r="AL93" s="1053">
        <f>'PL 05 chi tiết DA ĐT.'!AL884</f>
        <v>0</v>
      </c>
      <c r="AM93" s="1053">
        <f>'PL 05 chi tiết DA ĐT.'!AM884</f>
        <v>1413</v>
      </c>
      <c r="AN93" s="1053">
        <f>'PL 05 chi tiết DA ĐT.'!AN884</f>
        <v>1413</v>
      </c>
      <c r="AO93" s="1053">
        <f>'PL 05 chi tiết DA ĐT.'!AO884</f>
        <v>0</v>
      </c>
      <c r="AP93" s="1053">
        <f>'PL 05 chi tiết DA ĐT.'!AP884</f>
        <v>0</v>
      </c>
      <c r="AQ93" s="1053">
        <f>'PL 05 chi tiết DA ĐT.'!AQ884</f>
        <v>2183</v>
      </c>
      <c r="AR93" s="1053">
        <f>'PL 05 chi tiết DA ĐT.'!AR884</f>
        <v>2008</v>
      </c>
      <c r="AS93" s="1053">
        <f>'PL 05 chi tiết DA ĐT.'!AS884</f>
        <v>0</v>
      </c>
      <c r="AT93" s="1053">
        <f>'PL 05 chi tiết DA ĐT.'!AT884</f>
        <v>175</v>
      </c>
      <c r="AU93" s="1053">
        <f>'PL 05 chi tiết DA ĐT.'!AU884</f>
        <v>0</v>
      </c>
      <c r="AV93" s="1053">
        <f>'PL 05 chi tiết DA ĐT.'!AV884</f>
        <v>1135</v>
      </c>
      <c r="AW93" s="1053">
        <f>'PL 05 chi tiết DA ĐT.'!AW884</f>
        <v>1004</v>
      </c>
      <c r="AX93" s="1053">
        <f>'PL 05 chi tiết DA ĐT.'!AX884</f>
        <v>0</v>
      </c>
      <c r="AY93" s="1053">
        <f>'PL 05 chi tiết DA ĐT.'!AY884</f>
        <v>131</v>
      </c>
      <c r="AZ93" s="1053">
        <f>'PL 05 chi tiết DA ĐT.'!AZ884</f>
        <v>0</v>
      </c>
      <c r="BA93" s="1053">
        <v>604</v>
      </c>
      <c r="BB93" s="1053">
        <f>'PL 05 chi tiết DA ĐT.'!BB884</f>
        <v>0</v>
      </c>
      <c r="BC93" s="1164">
        <f t="shared" si="131"/>
        <v>2008</v>
      </c>
      <c r="BD93" s="1231">
        <f>'PL 05 chi tiết DA ĐT.'!BD884</f>
        <v>0</v>
      </c>
      <c r="BE93" s="1164">
        <v>1052</v>
      </c>
      <c r="BF93" s="1228">
        <v>1052</v>
      </c>
      <c r="BG93" s="103"/>
      <c r="BH93" s="1054"/>
      <c r="BI93" s="103"/>
      <c r="BJ93" s="103"/>
      <c r="BK93" s="1046"/>
      <c r="BL93" s="1046"/>
      <c r="BM93" s="1046"/>
      <c r="BN93" s="1055" t="s">
        <v>2406</v>
      </c>
    </row>
    <row r="94" spans="1:66" s="1055" customFormat="1" ht="23.25" customHeight="1">
      <c r="A94" s="1069" t="s">
        <v>60</v>
      </c>
      <c r="B94" s="1071" t="s">
        <v>61</v>
      </c>
      <c r="C94" s="95"/>
      <c r="D94" s="95"/>
      <c r="E94" s="95"/>
      <c r="F94" s="95"/>
      <c r="G94" s="103"/>
      <c r="H94" s="103"/>
      <c r="I94" s="103"/>
      <c r="J94" s="103"/>
      <c r="K94" s="1053">
        <v>15885</v>
      </c>
      <c r="L94" s="1053">
        <v>15885</v>
      </c>
      <c r="M94" s="1053">
        <f>'PL 05 chi tiết DA ĐT.'!M897</f>
        <v>3705</v>
      </c>
      <c r="N94" s="1053">
        <f>'PL 05 chi tiết DA ĐT.'!N897</f>
        <v>2897</v>
      </c>
      <c r="O94" s="1051">
        <v>1957.6</v>
      </c>
      <c r="P94" s="1051">
        <v>1957.6</v>
      </c>
      <c r="Q94" s="1053"/>
      <c r="R94" s="1053"/>
      <c r="S94" s="1052">
        <v>3844</v>
      </c>
      <c r="T94" s="1052">
        <v>3844</v>
      </c>
      <c r="U94" s="1053">
        <f>'PL 05 chi tiết DA ĐT.'!U897</f>
        <v>0</v>
      </c>
      <c r="V94" s="1053">
        <f>'PL 05 chi tiết DA ĐT.'!V897</f>
        <v>0</v>
      </c>
      <c r="W94" s="1053">
        <f>'PL 05 chi tiết DA ĐT.'!W897</f>
        <v>657</v>
      </c>
      <c r="X94" s="1053">
        <f>'PL 05 chi tiết DA ĐT.'!X897</f>
        <v>657</v>
      </c>
      <c r="Y94" s="1053">
        <f>'PL 05 chi tiết DA ĐT.'!Y897</f>
        <v>0</v>
      </c>
      <c r="Z94" s="1053">
        <f>'PL 05 chi tiết DA ĐT.'!Z897</f>
        <v>0</v>
      </c>
      <c r="AA94" s="1053">
        <f>'PL 05 chi tiết DA ĐT.'!AA897</f>
        <v>641.96299999999997</v>
      </c>
      <c r="AB94" s="1053">
        <f>'PL 05 chi tiết DA ĐT.'!AB897</f>
        <v>641.96299999999997</v>
      </c>
      <c r="AC94" s="1053">
        <f>'PL 05 chi tiết DA ĐT.'!AC897</f>
        <v>0</v>
      </c>
      <c r="AD94" s="1053">
        <f>'PL 05 chi tiết DA ĐT.'!AD897</f>
        <v>0</v>
      </c>
      <c r="AE94" s="1053">
        <f>'PL 05 chi tiết DA ĐT.'!AE897</f>
        <v>1957.6</v>
      </c>
      <c r="AF94" s="1053">
        <f>'PL 05 chi tiết DA ĐT.'!AF897</f>
        <v>1957.6</v>
      </c>
      <c r="AG94" s="1053">
        <f>'PL 05 chi tiết DA ĐT.'!AG897</f>
        <v>0</v>
      </c>
      <c r="AH94" s="1053">
        <f>'PL 05 chi tiết DA ĐT.'!AH897</f>
        <v>0</v>
      </c>
      <c r="AI94" s="1053">
        <f>'PL 05 chi tiết DA ĐT.'!AI897</f>
        <v>3844</v>
      </c>
      <c r="AJ94" s="1053">
        <f>'PL 05 chi tiết DA ĐT.'!AJ897</f>
        <v>3844</v>
      </c>
      <c r="AK94" s="1053">
        <f>'PL 05 chi tiết DA ĐT.'!AK897</f>
        <v>0</v>
      </c>
      <c r="AL94" s="1053">
        <f>'PL 05 chi tiết DA ĐT.'!AL897</f>
        <v>0</v>
      </c>
      <c r="AM94" s="1053">
        <f>'PL 05 chi tiết DA ĐT.'!AM897</f>
        <v>6711</v>
      </c>
      <c r="AN94" s="1053">
        <f>'PL 05 chi tiết DA ĐT.'!AN897</f>
        <v>6711</v>
      </c>
      <c r="AO94" s="1053">
        <f>'PL 05 chi tiết DA ĐT.'!AO897</f>
        <v>0</v>
      </c>
      <c r="AP94" s="1053">
        <f>'PL 05 chi tiết DA ĐT.'!AP897</f>
        <v>0</v>
      </c>
      <c r="AQ94" s="1053">
        <f>'PL 05 chi tiết DA ĐT.'!AQ897</f>
        <v>8034</v>
      </c>
      <c r="AR94" s="1053">
        <f>'PL 05 chi tiết DA ĐT.'!AR897</f>
        <v>8034</v>
      </c>
      <c r="AS94" s="1053">
        <f>'PL 05 chi tiết DA ĐT.'!AS897</f>
        <v>0</v>
      </c>
      <c r="AT94" s="1053">
        <f>'PL 05 chi tiết DA ĐT.'!AT897</f>
        <v>0</v>
      </c>
      <c r="AU94" s="1053">
        <f>'PL 05 chi tiết DA ĐT.'!AU897</f>
        <v>0</v>
      </c>
      <c r="AV94" s="1053">
        <f>'PL 05 chi tiết DA ĐT.'!AV897</f>
        <v>6056</v>
      </c>
      <c r="AW94" s="1053">
        <f>'PL 05 chi tiết DA ĐT.'!AW897</f>
        <v>6056</v>
      </c>
      <c r="AX94" s="1053">
        <f>'PL 05 chi tiết DA ĐT.'!AX897</f>
        <v>0</v>
      </c>
      <c r="AY94" s="1053">
        <f>'PL 05 chi tiết DA ĐT.'!AY897</f>
        <v>0</v>
      </c>
      <c r="AZ94" s="1053">
        <f>'PL 05 chi tiết DA ĐT.'!AZ897</f>
        <v>0</v>
      </c>
      <c r="BA94" s="1053">
        <v>2867</v>
      </c>
      <c r="BB94" s="1053">
        <f>'PL 05 chi tiết DA ĐT.'!BB897</f>
        <v>0</v>
      </c>
      <c r="BC94" s="1164">
        <f t="shared" si="131"/>
        <v>9174</v>
      </c>
      <c r="BD94" s="1231">
        <f>'PL 05 chi tiết DA ĐT.'!BD897</f>
        <v>0</v>
      </c>
      <c r="BE94" s="1164">
        <v>4998</v>
      </c>
      <c r="BF94" s="1053">
        <v>4998</v>
      </c>
      <c r="BG94" s="103"/>
      <c r="BH94" s="1054"/>
      <c r="BI94" s="103"/>
      <c r="BJ94" s="103"/>
      <c r="BK94" s="1046"/>
      <c r="BL94" s="1046"/>
      <c r="BM94" s="1046"/>
    </row>
    <row r="95" spans="1:66" s="1055" customFormat="1" ht="57">
      <c r="A95" s="1067" t="s">
        <v>92</v>
      </c>
      <c r="B95" s="1068" t="s">
        <v>93</v>
      </c>
      <c r="C95" s="95"/>
      <c r="D95" s="95"/>
      <c r="E95" s="95"/>
      <c r="F95" s="95"/>
      <c r="G95" s="103"/>
      <c r="H95" s="103"/>
      <c r="I95" s="103"/>
      <c r="J95" s="103"/>
      <c r="K95" s="1044">
        <f t="shared" ref="K95:N95" si="132">+K96</f>
        <v>29985</v>
      </c>
      <c r="L95" s="1044">
        <f t="shared" si="132"/>
        <v>29985</v>
      </c>
      <c r="M95" s="1044">
        <f t="shared" si="132"/>
        <v>0</v>
      </c>
      <c r="N95" s="1044">
        <f t="shared" si="132"/>
        <v>0</v>
      </c>
      <c r="O95" s="1044">
        <f>+O96</f>
        <v>0</v>
      </c>
      <c r="P95" s="1044">
        <f>+P96</f>
        <v>0</v>
      </c>
      <c r="Q95" s="1044">
        <f t="shared" ref="Q95:BF95" si="133">+Q96</f>
        <v>0</v>
      </c>
      <c r="R95" s="1044">
        <f t="shared" si="133"/>
        <v>0</v>
      </c>
      <c r="S95" s="1044">
        <f t="shared" si="133"/>
        <v>7235</v>
      </c>
      <c r="T95" s="1044">
        <f t="shared" si="133"/>
        <v>7235</v>
      </c>
      <c r="U95" s="1044">
        <f t="shared" si="133"/>
        <v>550</v>
      </c>
      <c r="V95" s="1044">
        <f t="shared" si="133"/>
        <v>0</v>
      </c>
      <c r="W95" s="1044">
        <f t="shared" si="133"/>
        <v>0</v>
      </c>
      <c r="X95" s="1044">
        <f t="shared" si="133"/>
        <v>0</v>
      </c>
      <c r="Y95" s="1044">
        <f t="shared" si="133"/>
        <v>0</v>
      </c>
      <c r="Z95" s="1044">
        <f t="shared" si="133"/>
        <v>0</v>
      </c>
      <c r="AA95" s="1044">
        <f t="shared" si="133"/>
        <v>7785</v>
      </c>
      <c r="AB95" s="1044">
        <f t="shared" si="133"/>
        <v>7235</v>
      </c>
      <c r="AC95" s="1044">
        <f t="shared" si="133"/>
        <v>550</v>
      </c>
      <c r="AD95" s="1044">
        <f t="shared" si="133"/>
        <v>0</v>
      </c>
      <c r="AE95" s="1044">
        <f t="shared" si="133"/>
        <v>0</v>
      </c>
      <c r="AF95" s="1044">
        <f t="shared" si="133"/>
        <v>0</v>
      </c>
      <c r="AG95" s="1044">
        <f t="shared" si="133"/>
        <v>0</v>
      </c>
      <c r="AH95" s="1044">
        <f t="shared" si="133"/>
        <v>0</v>
      </c>
      <c r="AI95" s="1044">
        <f t="shared" si="133"/>
        <v>7785</v>
      </c>
      <c r="AJ95" s="1044">
        <f t="shared" si="133"/>
        <v>7235</v>
      </c>
      <c r="AK95" s="1044">
        <f t="shared" si="133"/>
        <v>550</v>
      </c>
      <c r="AL95" s="1044">
        <f t="shared" si="133"/>
        <v>0</v>
      </c>
      <c r="AM95" s="1044">
        <f t="shared" si="133"/>
        <v>13569</v>
      </c>
      <c r="AN95" s="1044">
        <f t="shared" si="133"/>
        <v>12632</v>
      </c>
      <c r="AO95" s="1044">
        <f t="shared" si="133"/>
        <v>937</v>
      </c>
      <c r="AP95" s="1044">
        <f t="shared" si="133"/>
        <v>0</v>
      </c>
      <c r="AQ95" s="1044">
        <f t="shared" si="133"/>
        <v>18431</v>
      </c>
      <c r="AR95" s="1044">
        <f t="shared" si="133"/>
        <v>17353</v>
      </c>
      <c r="AS95" s="1044">
        <f t="shared" si="133"/>
        <v>1078</v>
      </c>
      <c r="AT95" s="1044">
        <f t="shared" si="133"/>
        <v>0</v>
      </c>
      <c r="AU95" s="1044">
        <f t="shared" si="133"/>
        <v>0</v>
      </c>
      <c r="AV95" s="1044">
        <f t="shared" si="133"/>
        <v>18431</v>
      </c>
      <c r="AW95" s="1044">
        <f t="shared" si="133"/>
        <v>17353</v>
      </c>
      <c r="AX95" s="1044">
        <f t="shared" si="133"/>
        <v>1078</v>
      </c>
      <c r="AY95" s="1044">
        <f t="shared" si="133"/>
        <v>0</v>
      </c>
      <c r="AZ95" s="1044">
        <f t="shared" si="133"/>
        <v>0</v>
      </c>
      <c r="BA95" s="1044">
        <f t="shared" si="133"/>
        <v>5397</v>
      </c>
      <c r="BB95" s="1044">
        <f t="shared" si="133"/>
        <v>0</v>
      </c>
      <c r="BC95" s="1163">
        <f t="shared" si="133"/>
        <v>17353</v>
      </c>
      <c r="BD95" s="1230">
        <f t="shared" si="133"/>
        <v>17353</v>
      </c>
      <c r="BE95" s="1163">
        <f t="shared" si="133"/>
        <v>9600</v>
      </c>
      <c r="BF95" s="1044">
        <f t="shared" si="133"/>
        <v>0</v>
      </c>
      <c r="BG95" s="103"/>
      <c r="BH95" s="1054"/>
      <c r="BI95" s="103"/>
      <c r="BJ95" s="103"/>
      <c r="BK95" s="1046"/>
      <c r="BL95" s="1046"/>
      <c r="BM95" s="1046"/>
    </row>
    <row r="96" spans="1:66" s="1047" customFormat="1" ht="36.75" customHeight="1">
      <c r="A96" s="1069" t="s">
        <v>46</v>
      </c>
      <c r="B96" s="1070" t="s">
        <v>43</v>
      </c>
      <c r="C96" s="95"/>
      <c r="D96" s="95"/>
      <c r="E96" s="95"/>
      <c r="F96" s="95"/>
      <c r="G96" s="103"/>
      <c r="H96" s="103"/>
      <c r="I96" s="102"/>
      <c r="J96" s="102"/>
      <c r="K96" s="1053">
        <v>29985</v>
      </c>
      <c r="L96" s="1053">
        <v>29985</v>
      </c>
      <c r="M96" s="1053">
        <f>'PL 05 chi tiết DA ĐT.'!M923</f>
        <v>0</v>
      </c>
      <c r="N96" s="1053">
        <f>'PL 05 chi tiết DA ĐT.'!N923</f>
        <v>0</v>
      </c>
      <c r="O96" s="1051">
        <v>0</v>
      </c>
      <c r="P96" s="1051">
        <v>0</v>
      </c>
      <c r="Q96" s="1050"/>
      <c r="R96" s="1050"/>
      <c r="S96" s="1051">
        <v>7235</v>
      </c>
      <c r="T96" s="1051">
        <v>7235</v>
      </c>
      <c r="U96" s="1053">
        <f>'PL 05 chi tiết DA ĐT.'!U923</f>
        <v>550</v>
      </c>
      <c r="V96" s="1053">
        <f>'PL 05 chi tiết DA ĐT.'!V923</f>
        <v>0</v>
      </c>
      <c r="W96" s="1053">
        <f>'PL 05 chi tiết DA ĐT.'!W923</f>
        <v>0</v>
      </c>
      <c r="X96" s="1053">
        <f>'PL 05 chi tiết DA ĐT.'!X923</f>
        <v>0</v>
      </c>
      <c r="Y96" s="1053">
        <f>'PL 05 chi tiết DA ĐT.'!Y923</f>
        <v>0</v>
      </c>
      <c r="Z96" s="1053">
        <f>'PL 05 chi tiết DA ĐT.'!Z923</f>
        <v>0</v>
      </c>
      <c r="AA96" s="1053">
        <f>'PL 05 chi tiết DA ĐT.'!AA923</f>
        <v>7785</v>
      </c>
      <c r="AB96" s="1053">
        <f>'PL 05 chi tiết DA ĐT.'!AB923</f>
        <v>7235</v>
      </c>
      <c r="AC96" s="1053">
        <f>'PL 05 chi tiết DA ĐT.'!AC923</f>
        <v>550</v>
      </c>
      <c r="AD96" s="1053">
        <f>'PL 05 chi tiết DA ĐT.'!AD923</f>
        <v>0</v>
      </c>
      <c r="AE96" s="1053">
        <f>'PL 05 chi tiết DA ĐT.'!AE923</f>
        <v>0</v>
      </c>
      <c r="AF96" s="1053">
        <f>'PL 05 chi tiết DA ĐT.'!AF923</f>
        <v>0</v>
      </c>
      <c r="AG96" s="1053">
        <f>'PL 05 chi tiết DA ĐT.'!AG923</f>
        <v>0</v>
      </c>
      <c r="AH96" s="1053">
        <f>'PL 05 chi tiết DA ĐT.'!AH923</f>
        <v>0</v>
      </c>
      <c r="AI96" s="1053">
        <f>'PL 05 chi tiết DA ĐT.'!AI923</f>
        <v>7785</v>
      </c>
      <c r="AJ96" s="1053">
        <f>'PL 05 chi tiết DA ĐT.'!AJ923</f>
        <v>7235</v>
      </c>
      <c r="AK96" s="1053">
        <f>'PL 05 chi tiết DA ĐT.'!AK923</f>
        <v>550</v>
      </c>
      <c r="AL96" s="1053">
        <f>'PL 05 chi tiết DA ĐT.'!AL923</f>
        <v>0</v>
      </c>
      <c r="AM96" s="1053">
        <f>'PL 05 chi tiết DA ĐT.'!AM923</f>
        <v>13569</v>
      </c>
      <c r="AN96" s="1053">
        <f>'PL 05 chi tiết DA ĐT.'!AN923</f>
        <v>12632</v>
      </c>
      <c r="AO96" s="1053">
        <f>'PL 05 chi tiết DA ĐT.'!AO923</f>
        <v>937</v>
      </c>
      <c r="AP96" s="1053">
        <f>'PL 05 chi tiết DA ĐT.'!AP923</f>
        <v>0</v>
      </c>
      <c r="AQ96" s="1053">
        <f>'PL 05 chi tiết DA ĐT.'!AQ923</f>
        <v>18431</v>
      </c>
      <c r="AR96" s="1053">
        <f>'PL 05 chi tiết DA ĐT.'!AR923</f>
        <v>17353</v>
      </c>
      <c r="AS96" s="1053">
        <f>'PL 05 chi tiết DA ĐT.'!AS923</f>
        <v>1078</v>
      </c>
      <c r="AT96" s="1053">
        <f>'PL 05 chi tiết DA ĐT.'!AT923</f>
        <v>0</v>
      </c>
      <c r="AU96" s="1053">
        <f>'PL 05 chi tiết DA ĐT.'!AU923</f>
        <v>0</v>
      </c>
      <c r="AV96" s="1053">
        <f>'PL 05 chi tiết DA ĐT.'!AV923</f>
        <v>18431</v>
      </c>
      <c r="AW96" s="1053">
        <f>'PL 05 chi tiết DA ĐT.'!AW923</f>
        <v>17353</v>
      </c>
      <c r="AX96" s="1053">
        <f>'PL 05 chi tiết DA ĐT.'!AX923</f>
        <v>1078</v>
      </c>
      <c r="AY96" s="1053">
        <f>'PL 05 chi tiết DA ĐT.'!AY923</f>
        <v>0</v>
      </c>
      <c r="AZ96" s="1053">
        <f>'PL 05 chi tiết DA ĐT.'!AZ923</f>
        <v>0</v>
      </c>
      <c r="BA96" s="1053">
        <v>5397</v>
      </c>
      <c r="BB96" s="1053">
        <f>'PL 05 chi tiết DA ĐT.'!BB923</f>
        <v>0</v>
      </c>
      <c r="BC96" s="1164">
        <f t="shared" ref="BC96" si="134">L96-T96-BA96</f>
        <v>17353</v>
      </c>
      <c r="BD96" s="1231">
        <f>'PL 05 chi tiết DA ĐT.'!BD923</f>
        <v>17353</v>
      </c>
      <c r="BE96" s="1164">
        <v>9600</v>
      </c>
      <c r="BF96" s="1229">
        <f>'PL 05 chi tiết DA ĐT.'!BF923</f>
        <v>0</v>
      </c>
      <c r="BG96" s="102"/>
      <c r="BH96" s="1045"/>
      <c r="BI96" s="102"/>
      <c r="BJ96" s="102"/>
      <c r="BK96" s="1046"/>
      <c r="BL96" s="1046"/>
      <c r="BM96" s="1046"/>
    </row>
    <row r="97" spans="1:66" s="1055" customFormat="1" ht="52.5" customHeight="1">
      <c r="A97" s="1067" t="s">
        <v>94</v>
      </c>
      <c r="B97" s="1068" t="s">
        <v>95</v>
      </c>
      <c r="C97" s="95"/>
      <c r="D97" s="95"/>
      <c r="E97" s="95"/>
      <c r="F97" s="95"/>
      <c r="G97" s="103"/>
      <c r="H97" s="103"/>
      <c r="I97" s="103"/>
      <c r="J97" s="103"/>
      <c r="K97" s="1044">
        <f t="shared" ref="K97:N97" si="135">SUM(K98:K101)</f>
        <v>317362</v>
      </c>
      <c r="L97" s="1044">
        <f t="shared" si="135"/>
        <v>317362</v>
      </c>
      <c r="M97" s="1044">
        <f t="shared" si="135"/>
        <v>68466.061000000002</v>
      </c>
      <c r="N97" s="1044">
        <f t="shared" si="135"/>
        <v>41941.487999999998</v>
      </c>
      <c r="O97" s="1044">
        <f>SUM(O98:O101)</f>
        <v>2079.4570000000003</v>
      </c>
      <c r="P97" s="1044">
        <f>SUM(P98:P101)</f>
        <v>2079.4570000000003</v>
      </c>
      <c r="Q97" s="1044">
        <f t="shared" ref="Q97:BE97" si="136">SUM(Q98:Q101)</f>
        <v>0</v>
      </c>
      <c r="R97" s="1044">
        <f t="shared" si="136"/>
        <v>0</v>
      </c>
      <c r="S97" s="1044">
        <f t="shared" si="136"/>
        <v>80186</v>
      </c>
      <c r="T97" s="1044">
        <f t="shared" si="136"/>
        <v>80186</v>
      </c>
      <c r="U97" s="1044">
        <f t="shared" si="136"/>
        <v>0</v>
      </c>
      <c r="V97" s="1044">
        <f t="shared" si="136"/>
        <v>0</v>
      </c>
      <c r="W97" s="1044">
        <f t="shared" si="136"/>
        <v>1566.5630000000001</v>
      </c>
      <c r="X97" s="1044">
        <f t="shared" si="136"/>
        <v>1566.5630000000001</v>
      </c>
      <c r="Y97" s="1044">
        <f t="shared" si="136"/>
        <v>0</v>
      </c>
      <c r="Z97" s="1044">
        <f t="shared" si="136"/>
        <v>0</v>
      </c>
      <c r="AA97" s="1044">
        <f t="shared" si="136"/>
        <v>32698.751000000004</v>
      </c>
      <c r="AB97" s="1044">
        <f t="shared" si="136"/>
        <v>32698.751000000004</v>
      </c>
      <c r="AC97" s="1044">
        <f t="shared" si="136"/>
        <v>0</v>
      </c>
      <c r="AD97" s="1044">
        <f t="shared" si="136"/>
        <v>0</v>
      </c>
      <c r="AE97" s="1044">
        <f t="shared" si="136"/>
        <v>2079.4570000000003</v>
      </c>
      <c r="AF97" s="1044">
        <f t="shared" si="136"/>
        <v>2079.4570000000003</v>
      </c>
      <c r="AG97" s="1044">
        <f t="shared" si="136"/>
        <v>0</v>
      </c>
      <c r="AH97" s="1044">
        <f t="shared" si="136"/>
        <v>0</v>
      </c>
      <c r="AI97" s="1044">
        <f t="shared" si="136"/>
        <v>80186</v>
      </c>
      <c r="AJ97" s="1044">
        <f t="shared" si="136"/>
        <v>80186</v>
      </c>
      <c r="AK97" s="1044">
        <f t="shared" si="136"/>
        <v>0</v>
      </c>
      <c r="AL97" s="1044">
        <f t="shared" si="136"/>
        <v>0</v>
      </c>
      <c r="AM97" s="1044">
        <f t="shared" si="136"/>
        <v>137311</v>
      </c>
      <c r="AN97" s="1044">
        <f t="shared" si="136"/>
        <v>137311</v>
      </c>
      <c r="AO97" s="1044">
        <f t="shared" si="136"/>
        <v>0</v>
      </c>
      <c r="AP97" s="1044">
        <f t="shared" si="136"/>
        <v>0</v>
      </c>
      <c r="AQ97" s="1044">
        <f t="shared" si="136"/>
        <v>120487</v>
      </c>
      <c r="AR97" s="1044">
        <f t="shared" si="136"/>
        <v>119487</v>
      </c>
      <c r="AS97" s="1044">
        <f t="shared" si="136"/>
        <v>0</v>
      </c>
      <c r="AT97" s="1044">
        <f t="shared" si="136"/>
        <v>1000</v>
      </c>
      <c r="AU97" s="1044">
        <f t="shared" si="136"/>
        <v>0</v>
      </c>
      <c r="AV97" s="1044">
        <f t="shared" si="136"/>
        <v>103711</v>
      </c>
      <c r="AW97" s="1044">
        <f t="shared" si="136"/>
        <v>103711</v>
      </c>
      <c r="AX97" s="1044">
        <f t="shared" si="136"/>
        <v>0</v>
      </c>
      <c r="AY97" s="1044">
        <f t="shared" si="136"/>
        <v>0</v>
      </c>
      <c r="AZ97" s="1044">
        <f t="shared" si="136"/>
        <v>0</v>
      </c>
      <c r="BA97" s="1044">
        <f t="shared" si="136"/>
        <v>57125</v>
      </c>
      <c r="BB97" s="1044">
        <f t="shared" si="136"/>
        <v>0</v>
      </c>
      <c r="BC97" s="1163">
        <f t="shared" si="136"/>
        <v>180051</v>
      </c>
      <c r="BD97" s="1230">
        <f t="shared" si="136"/>
        <v>37657</v>
      </c>
      <c r="BE97" s="1163">
        <f t="shared" si="136"/>
        <v>98669</v>
      </c>
      <c r="BF97" s="1044">
        <f t="shared" ref="BF97" si="137">SUM(BF98:BF101)</f>
        <v>98669</v>
      </c>
      <c r="BG97" s="103"/>
      <c r="BH97" s="1054"/>
      <c r="BI97" s="103"/>
      <c r="BJ97" s="103"/>
      <c r="BK97" s="1046"/>
      <c r="BL97" s="1046"/>
      <c r="BM97" s="1046"/>
    </row>
    <row r="98" spans="1:66" s="1055" customFormat="1" ht="25.5" customHeight="1">
      <c r="A98" s="1069" t="s">
        <v>46</v>
      </c>
      <c r="B98" s="1071" t="s">
        <v>53</v>
      </c>
      <c r="C98" s="95"/>
      <c r="D98" s="95"/>
      <c r="E98" s="95"/>
      <c r="F98" s="95"/>
      <c r="G98" s="103"/>
      <c r="H98" s="103"/>
      <c r="I98" s="103"/>
      <c r="J98" s="103"/>
      <c r="K98" s="1053">
        <v>39670</v>
      </c>
      <c r="L98" s="1053">
        <v>39670</v>
      </c>
      <c r="M98" s="1053">
        <f>'PL 05 chi tiết DA ĐT.'!M926</f>
        <v>8165.5519999999997</v>
      </c>
      <c r="N98" s="1053">
        <f>'PL 05 chi tiết DA ĐT.'!N926</f>
        <v>3649.5419999999995</v>
      </c>
      <c r="O98" s="1051">
        <v>1532.4700000000003</v>
      </c>
      <c r="P98" s="1051">
        <v>1532.4700000000003</v>
      </c>
      <c r="Q98" s="1053"/>
      <c r="R98" s="1053"/>
      <c r="S98" s="1051">
        <v>10024</v>
      </c>
      <c r="T98" s="1051">
        <v>10024</v>
      </c>
      <c r="U98" s="1053">
        <f>'PL 05 chi tiết DA ĐT.'!U926</f>
        <v>0</v>
      </c>
      <c r="V98" s="1053">
        <f>'PL 05 chi tiết DA ĐT.'!V926</f>
        <v>0</v>
      </c>
      <c r="W98" s="1053">
        <f>'PL 05 chi tiết DA ĐT.'!W926</f>
        <v>1531.95</v>
      </c>
      <c r="X98" s="1053">
        <f>'PL 05 chi tiết DA ĐT.'!X926</f>
        <v>1531.95</v>
      </c>
      <c r="Y98" s="1053">
        <f>'PL 05 chi tiết DA ĐT.'!Y926</f>
        <v>0</v>
      </c>
      <c r="Z98" s="1053">
        <f>'PL 05 chi tiết DA ĐT.'!Z926</f>
        <v>0</v>
      </c>
      <c r="AA98" s="1053">
        <f>'PL 05 chi tiết DA ĐT.'!AA926</f>
        <v>6048.5419999999995</v>
      </c>
      <c r="AB98" s="1053">
        <f>'PL 05 chi tiết DA ĐT.'!AB926</f>
        <v>6048.5419999999995</v>
      </c>
      <c r="AC98" s="1053">
        <f>'PL 05 chi tiết DA ĐT.'!AC926</f>
        <v>0</v>
      </c>
      <c r="AD98" s="1053">
        <f>'PL 05 chi tiết DA ĐT.'!AD926</f>
        <v>0</v>
      </c>
      <c r="AE98" s="1053">
        <f>'PL 05 chi tiết DA ĐT.'!AE926</f>
        <v>1532.47</v>
      </c>
      <c r="AF98" s="1053">
        <f>'PL 05 chi tiết DA ĐT.'!AF926</f>
        <v>1532.47</v>
      </c>
      <c r="AG98" s="1053">
        <f>'PL 05 chi tiết DA ĐT.'!AG926</f>
        <v>0</v>
      </c>
      <c r="AH98" s="1053">
        <f>'PL 05 chi tiết DA ĐT.'!AH926</f>
        <v>0</v>
      </c>
      <c r="AI98" s="1053">
        <f>'PL 05 chi tiết DA ĐT.'!AI926</f>
        <v>10024</v>
      </c>
      <c r="AJ98" s="1053">
        <f>'PL 05 chi tiết DA ĐT.'!AJ926</f>
        <v>10024</v>
      </c>
      <c r="AK98" s="1053">
        <f>'PL 05 chi tiết DA ĐT.'!AK926</f>
        <v>0</v>
      </c>
      <c r="AL98" s="1053">
        <f>'PL 05 chi tiết DA ĐT.'!AL926</f>
        <v>0</v>
      </c>
      <c r="AM98" s="1053">
        <f>'PL 05 chi tiết DA ĐT.'!AM926</f>
        <v>17165</v>
      </c>
      <c r="AN98" s="1053">
        <f>'PL 05 chi tiết DA ĐT.'!AN926</f>
        <v>17165</v>
      </c>
      <c r="AO98" s="1053">
        <f>'PL 05 chi tiết DA ĐT.'!AO926</f>
        <v>0</v>
      </c>
      <c r="AP98" s="1053">
        <f>'PL 05 chi tiết DA ĐT.'!AP926</f>
        <v>0</v>
      </c>
      <c r="AQ98" s="1053">
        <f>'PL 05 chi tiết DA ĐT.'!AQ926</f>
        <v>22505</v>
      </c>
      <c r="AR98" s="1053">
        <f>'PL 05 chi tiết DA ĐT.'!AR926</f>
        <v>22505</v>
      </c>
      <c r="AS98" s="1053">
        <f>'PL 05 chi tiết DA ĐT.'!AS926</f>
        <v>0</v>
      </c>
      <c r="AT98" s="1053">
        <f>'PL 05 chi tiết DA ĐT.'!AT926</f>
        <v>0</v>
      </c>
      <c r="AU98" s="1053">
        <f>'PL 05 chi tiết DA ĐT.'!AU926</f>
        <v>0</v>
      </c>
      <c r="AV98" s="1053">
        <f>'PL 05 chi tiết DA ĐT.'!AV926</f>
        <v>22505</v>
      </c>
      <c r="AW98" s="1053">
        <f>'PL 05 chi tiết DA ĐT.'!AW926</f>
        <v>22505</v>
      </c>
      <c r="AX98" s="1053">
        <f>'PL 05 chi tiết DA ĐT.'!AX926</f>
        <v>0</v>
      </c>
      <c r="AY98" s="1053">
        <f>'PL 05 chi tiết DA ĐT.'!AY926</f>
        <v>0</v>
      </c>
      <c r="AZ98" s="1053">
        <f>'PL 05 chi tiết DA ĐT.'!AZ926</f>
        <v>0</v>
      </c>
      <c r="BA98" s="1053">
        <v>7141</v>
      </c>
      <c r="BB98" s="1053">
        <f>'PL 05 chi tiết DA ĐT.'!BB926</f>
        <v>0</v>
      </c>
      <c r="BC98" s="1164">
        <f t="shared" ref="BC98:BC101" si="138">L98-T98-BA98</f>
        <v>22505</v>
      </c>
      <c r="BD98" s="1231">
        <f>'PL 05 chi tiết DA ĐT.'!BD926</f>
        <v>0</v>
      </c>
      <c r="BE98" s="1164">
        <v>12334</v>
      </c>
      <c r="BF98" s="1053">
        <v>12334</v>
      </c>
      <c r="BG98" s="103"/>
      <c r="BH98" s="1054"/>
      <c r="BI98" s="103"/>
      <c r="BJ98" s="103"/>
      <c r="BK98" s="1046"/>
      <c r="BL98" s="1046"/>
      <c r="BM98" s="1046"/>
    </row>
    <row r="99" spans="1:66" s="1055" customFormat="1" ht="25.5" customHeight="1">
      <c r="A99" s="1069" t="s">
        <v>48</v>
      </c>
      <c r="B99" s="1071" t="s">
        <v>57</v>
      </c>
      <c r="C99" s="95"/>
      <c r="D99" s="95"/>
      <c r="E99" s="95"/>
      <c r="F99" s="95"/>
      <c r="G99" s="103"/>
      <c r="H99" s="103"/>
      <c r="I99" s="103"/>
      <c r="J99" s="103"/>
      <c r="K99" s="1053">
        <v>29753</v>
      </c>
      <c r="L99" s="1053">
        <v>29753</v>
      </c>
      <c r="M99" s="1053">
        <f>'PL 05 chi tiết DA ĐT.'!M946</f>
        <v>4634.3999999999996</v>
      </c>
      <c r="N99" s="1053">
        <f>'PL 05 chi tiết DA ĐT.'!N946</f>
        <v>2333.837</v>
      </c>
      <c r="O99" s="1051">
        <v>437.26900000000001</v>
      </c>
      <c r="P99" s="1051">
        <v>437.26900000000001</v>
      </c>
      <c r="Q99" s="1053"/>
      <c r="R99" s="1053"/>
      <c r="S99" s="1051">
        <v>7517</v>
      </c>
      <c r="T99" s="1051">
        <v>7517</v>
      </c>
      <c r="U99" s="1053">
        <f>'PL 05 chi tiết DA ĐT.'!U946</f>
        <v>0</v>
      </c>
      <c r="V99" s="1053">
        <f>'PL 05 chi tiết DA ĐT.'!V946</f>
        <v>0</v>
      </c>
      <c r="W99" s="1053">
        <f>'PL 05 chi tiết DA ĐT.'!W946</f>
        <v>0</v>
      </c>
      <c r="X99" s="1053">
        <f>'PL 05 chi tiết DA ĐT.'!X946</f>
        <v>0</v>
      </c>
      <c r="Y99" s="1053">
        <f>'PL 05 chi tiết DA ĐT.'!Y946</f>
        <v>0</v>
      </c>
      <c r="Z99" s="1053">
        <f>'PL 05 chi tiết DA ĐT.'!Z946</f>
        <v>0</v>
      </c>
      <c r="AA99" s="1053">
        <f>'PL 05 chi tiết DA ĐT.'!AA946</f>
        <v>2552.723</v>
      </c>
      <c r="AB99" s="1053">
        <f>'PL 05 chi tiết DA ĐT.'!AB946</f>
        <v>2552.723</v>
      </c>
      <c r="AC99" s="1053">
        <f>'PL 05 chi tiết DA ĐT.'!AC946</f>
        <v>0</v>
      </c>
      <c r="AD99" s="1053">
        <f>'PL 05 chi tiết DA ĐT.'!AD946</f>
        <v>0</v>
      </c>
      <c r="AE99" s="1053">
        <f>'PL 05 chi tiết DA ĐT.'!AE946</f>
        <v>437.26900000000001</v>
      </c>
      <c r="AF99" s="1053">
        <f>'PL 05 chi tiết DA ĐT.'!AF946</f>
        <v>437.26900000000001</v>
      </c>
      <c r="AG99" s="1053">
        <f>'PL 05 chi tiết DA ĐT.'!AG946</f>
        <v>0</v>
      </c>
      <c r="AH99" s="1053">
        <f>'PL 05 chi tiết DA ĐT.'!AH946</f>
        <v>0</v>
      </c>
      <c r="AI99" s="1053">
        <f>'PL 05 chi tiết DA ĐT.'!AI946</f>
        <v>7517</v>
      </c>
      <c r="AJ99" s="1053">
        <f>'PL 05 chi tiết DA ĐT.'!AJ946</f>
        <v>7517</v>
      </c>
      <c r="AK99" s="1053">
        <f>'PL 05 chi tiết DA ĐT.'!AK946</f>
        <v>0</v>
      </c>
      <c r="AL99" s="1053">
        <f>'PL 05 chi tiết DA ĐT.'!AL946</f>
        <v>0</v>
      </c>
      <c r="AM99" s="1053">
        <f>'PL 05 chi tiết DA ĐT.'!AM946</f>
        <v>12872</v>
      </c>
      <c r="AN99" s="1053">
        <f>'PL 05 chi tiết DA ĐT.'!AN946</f>
        <v>12872</v>
      </c>
      <c r="AO99" s="1053">
        <f>'PL 05 chi tiết DA ĐT.'!AO946</f>
        <v>0</v>
      </c>
      <c r="AP99" s="1053">
        <f>'PL 05 chi tiết DA ĐT.'!AP946</f>
        <v>0</v>
      </c>
      <c r="AQ99" s="1053">
        <f>'PL 05 chi tiết DA ĐT.'!AQ946</f>
        <v>16611</v>
      </c>
      <c r="AR99" s="1053">
        <f>'PL 05 chi tiết DA ĐT.'!AR946</f>
        <v>16611</v>
      </c>
      <c r="AS99" s="1053">
        <f>'PL 05 chi tiết DA ĐT.'!AS946</f>
        <v>0</v>
      </c>
      <c r="AT99" s="1053">
        <f>'PL 05 chi tiết DA ĐT.'!AT946</f>
        <v>0</v>
      </c>
      <c r="AU99" s="1053">
        <f>'PL 05 chi tiết DA ĐT.'!AU946</f>
        <v>0</v>
      </c>
      <c r="AV99" s="1053">
        <f>'PL 05 chi tiết DA ĐT.'!AV946</f>
        <v>10403</v>
      </c>
      <c r="AW99" s="1053">
        <f>'PL 05 chi tiết DA ĐT.'!AW946</f>
        <v>10403</v>
      </c>
      <c r="AX99" s="1053">
        <f>'PL 05 chi tiết DA ĐT.'!AX946</f>
        <v>0</v>
      </c>
      <c r="AY99" s="1053">
        <f>'PL 05 chi tiết DA ĐT.'!AY946</f>
        <v>0</v>
      </c>
      <c r="AZ99" s="1053">
        <f>'PL 05 chi tiết DA ĐT.'!AZ946</f>
        <v>0</v>
      </c>
      <c r="BA99" s="1053">
        <v>5355</v>
      </c>
      <c r="BB99" s="1053">
        <f>'PL 05 chi tiết DA ĐT.'!BB946</f>
        <v>0</v>
      </c>
      <c r="BC99" s="1164">
        <f t="shared" si="138"/>
        <v>16881</v>
      </c>
      <c r="BD99" s="1231">
        <f>'PL 05 chi tiết DA ĐT.'!BD946</f>
        <v>3897</v>
      </c>
      <c r="BE99" s="1164">
        <v>9250</v>
      </c>
      <c r="BF99" s="1053">
        <v>9250</v>
      </c>
      <c r="BG99" s="103"/>
      <c r="BH99" s="1054"/>
      <c r="BI99" s="103"/>
      <c r="BJ99" s="103"/>
      <c r="BK99" s="1046"/>
      <c r="BL99" s="1046"/>
      <c r="BM99" s="1046"/>
    </row>
    <row r="100" spans="1:66" s="1047" customFormat="1" ht="25.5" customHeight="1">
      <c r="A100" s="1069" t="s">
        <v>50</v>
      </c>
      <c r="B100" s="1071" t="s">
        <v>59</v>
      </c>
      <c r="C100" s="95"/>
      <c r="D100" s="95"/>
      <c r="E100" s="95"/>
      <c r="F100" s="95"/>
      <c r="G100" s="103"/>
      <c r="H100" s="103"/>
      <c r="I100" s="102"/>
      <c r="J100" s="102"/>
      <c r="K100" s="1053">
        <v>158681</v>
      </c>
      <c r="L100" s="1053">
        <v>158681</v>
      </c>
      <c r="M100" s="1053">
        <f>'PL 05 chi tiết DA ĐT.'!M954</f>
        <v>26934</v>
      </c>
      <c r="N100" s="1053">
        <f>'PL 05 chi tiết DA ĐT.'!N954</f>
        <v>16883</v>
      </c>
      <c r="O100" s="1051">
        <v>0</v>
      </c>
      <c r="P100" s="1051">
        <v>0</v>
      </c>
      <c r="Q100" s="1050"/>
      <c r="R100" s="1050"/>
      <c r="S100" s="1051">
        <v>40093</v>
      </c>
      <c r="T100" s="1051">
        <v>40093</v>
      </c>
      <c r="U100" s="1053">
        <f>'PL 05 chi tiết DA ĐT.'!U954</f>
        <v>0</v>
      </c>
      <c r="V100" s="1053">
        <f>'PL 05 chi tiết DA ĐT.'!V954</f>
        <v>0</v>
      </c>
      <c r="W100" s="1053">
        <f>'PL 05 chi tiết DA ĐT.'!W954</f>
        <v>0</v>
      </c>
      <c r="X100" s="1053">
        <f>'PL 05 chi tiết DA ĐT.'!X954</f>
        <v>0</v>
      </c>
      <c r="Y100" s="1053">
        <f>'PL 05 chi tiết DA ĐT.'!Y954</f>
        <v>0</v>
      </c>
      <c r="Z100" s="1053">
        <f>'PL 05 chi tiết DA ĐT.'!Z954</f>
        <v>0</v>
      </c>
      <c r="AA100" s="1053">
        <f>'PL 05 chi tiết DA ĐT.'!AA954</f>
        <v>10886.635</v>
      </c>
      <c r="AB100" s="1053">
        <f>'PL 05 chi tiết DA ĐT.'!AB954</f>
        <v>10886.635</v>
      </c>
      <c r="AC100" s="1053">
        <f>'PL 05 chi tiết DA ĐT.'!AC954</f>
        <v>0</v>
      </c>
      <c r="AD100" s="1053">
        <f>'PL 05 chi tiết DA ĐT.'!AD954</f>
        <v>0</v>
      </c>
      <c r="AE100" s="1053">
        <f>'PL 05 chi tiết DA ĐT.'!AE954</f>
        <v>0</v>
      </c>
      <c r="AF100" s="1053">
        <f>'PL 05 chi tiết DA ĐT.'!AF954</f>
        <v>0</v>
      </c>
      <c r="AG100" s="1053">
        <f>'PL 05 chi tiết DA ĐT.'!AG954</f>
        <v>0</v>
      </c>
      <c r="AH100" s="1053">
        <f>'PL 05 chi tiết DA ĐT.'!AH954</f>
        <v>0</v>
      </c>
      <c r="AI100" s="1053">
        <f>'PL 05 chi tiết DA ĐT.'!AI954</f>
        <v>40093</v>
      </c>
      <c r="AJ100" s="1053">
        <f>'PL 05 chi tiết DA ĐT.'!AJ954</f>
        <v>40093</v>
      </c>
      <c r="AK100" s="1053">
        <f>'PL 05 chi tiết DA ĐT.'!AK954</f>
        <v>0</v>
      </c>
      <c r="AL100" s="1053">
        <f>'PL 05 chi tiết DA ĐT.'!AL954</f>
        <v>0</v>
      </c>
      <c r="AM100" s="1053">
        <f>'PL 05 chi tiết DA ĐT.'!AM954</f>
        <v>68656</v>
      </c>
      <c r="AN100" s="1053">
        <f>'PL 05 chi tiết DA ĐT.'!AN954</f>
        <v>68656</v>
      </c>
      <c r="AO100" s="1053">
        <f>'PL 05 chi tiết DA ĐT.'!AO954</f>
        <v>0</v>
      </c>
      <c r="AP100" s="1053">
        <f>'PL 05 chi tiết DA ĐT.'!AP954</f>
        <v>0</v>
      </c>
      <c r="AQ100" s="1053">
        <f>'PL 05 chi tiết DA ĐT.'!AQ954</f>
        <v>66425</v>
      </c>
      <c r="AR100" s="1053">
        <f>'PL 05 chi tiết DA ĐT.'!AR954</f>
        <v>65425</v>
      </c>
      <c r="AS100" s="1053">
        <f>'PL 05 chi tiết DA ĐT.'!AS954</f>
        <v>0</v>
      </c>
      <c r="AT100" s="1053">
        <f>'PL 05 chi tiết DA ĐT.'!AT954</f>
        <v>1000</v>
      </c>
      <c r="AU100" s="1053">
        <f>'PL 05 chi tiết DA ĐT.'!AU954</f>
        <v>0</v>
      </c>
      <c r="AV100" s="1053">
        <f>'PL 05 chi tiết DA ĐT.'!AV954</f>
        <v>45013</v>
      </c>
      <c r="AW100" s="1053">
        <f>'PL 05 chi tiết DA ĐT.'!AW954</f>
        <v>45013</v>
      </c>
      <c r="AX100" s="1053">
        <f>'PL 05 chi tiết DA ĐT.'!AX954</f>
        <v>0</v>
      </c>
      <c r="AY100" s="1053">
        <f>'PL 05 chi tiết DA ĐT.'!AY954</f>
        <v>0</v>
      </c>
      <c r="AZ100" s="1053">
        <f>'PL 05 chi tiết DA ĐT.'!AZ954</f>
        <v>0</v>
      </c>
      <c r="BA100" s="1053">
        <v>28563</v>
      </c>
      <c r="BB100" s="1053">
        <f>'PL 05 chi tiết DA ĐT.'!BB954</f>
        <v>0</v>
      </c>
      <c r="BC100" s="1164">
        <f t="shared" si="138"/>
        <v>90025</v>
      </c>
      <c r="BD100" s="1231">
        <f>'PL 05 chi tiết DA ĐT.'!BD954</f>
        <v>22374</v>
      </c>
      <c r="BE100" s="1164">
        <v>49335</v>
      </c>
      <c r="BF100" s="1228">
        <v>49335</v>
      </c>
      <c r="BG100" s="102"/>
      <c r="BH100" s="1045"/>
      <c r="BI100" s="102"/>
      <c r="BJ100" s="102"/>
      <c r="BK100" s="1046"/>
      <c r="BL100" s="1046"/>
      <c r="BM100" s="1046"/>
      <c r="BN100" s="1055" t="s">
        <v>2406</v>
      </c>
    </row>
    <row r="101" spans="1:66" s="1055" customFormat="1" ht="25.5" customHeight="1">
      <c r="A101" s="1069" t="s">
        <v>52</v>
      </c>
      <c r="B101" s="1071" t="s">
        <v>61</v>
      </c>
      <c r="C101" s="95"/>
      <c r="D101" s="95"/>
      <c r="E101" s="95"/>
      <c r="F101" s="95"/>
      <c r="G101" s="103"/>
      <c r="H101" s="103"/>
      <c r="I101" s="103"/>
      <c r="J101" s="103"/>
      <c r="K101" s="1053">
        <v>89258</v>
      </c>
      <c r="L101" s="1053">
        <v>89258</v>
      </c>
      <c r="M101" s="1053">
        <f>'PL 05 chi tiết DA ĐT.'!M982</f>
        <v>28732.109</v>
      </c>
      <c r="N101" s="1053">
        <f>'PL 05 chi tiết DA ĐT.'!N982</f>
        <v>19075.109</v>
      </c>
      <c r="O101" s="1051">
        <v>109.71800000000007</v>
      </c>
      <c r="P101" s="1051">
        <v>109.71800000000007</v>
      </c>
      <c r="Q101" s="1053"/>
      <c r="R101" s="1053"/>
      <c r="S101" s="1051">
        <v>22552</v>
      </c>
      <c r="T101" s="1051">
        <v>22552</v>
      </c>
      <c r="U101" s="1053">
        <f>'PL 05 chi tiết DA ĐT.'!U982</f>
        <v>0</v>
      </c>
      <c r="V101" s="1053">
        <f>'PL 05 chi tiết DA ĐT.'!V982</f>
        <v>0</v>
      </c>
      <c r="W101" s="1053">
        <f>'PL 05 chi tiết DA ĐT.'!W982</f>
        <v>34.613</v>
      </c>
      <c r="X101" s="1053">
        <f>'PL 05 chi tiết DA ĐT.'!X982</f>
        <v>34.613</v>
      </c>
      <c r="Y101" s="1053">
        <f>'PL 05 chi tiết DA ĐT.'!Y982</f>
        <v>0</v>
      </c>
      <c r="Z101" s="1053">
        <f>'PL 05 chi tiết DA ĐT.'!Z982</f>
        <v>0</v>
      </c>
      <c r="AA101" s="1053">
        <f>'PL 05 chi tiết DA ĐT.'!AA982</f>
        <v>13210.851000000001</v>
      </c>
      <c r="AB101" s="1053">
        <f>'PL 05 chi tiết DA ĐT.'!AB982</f>
        <v>13210.851000000001</v>
      </c>
      <c r="AC101" s="1053">
        <f>'PL 05 chi tiết DA ĐT.'!AC982</f>
        <v>0</v>
      </c>
      <c r="AD101" s="1053">
        <f>'PL 05 chi tiết DA ĐT.'!AD982</f>
        <v>0</v>
      </c>
      <c r="AE101" s="1053">
        <f>'PL 05 chi tiết DA ĐT.'!AE982</f>
        <v>109.71800000000007</v>
      </c>
      <c r="AF101" s="1053">
        <f>'PL 05 chi tiết DA ĐT.'!AF982</f>
        <v>109.71800000000007</v>
      </c>
      <c r="AG101" s="1053">
        <f>'PL 05 chi tiết DA ĐT.'!AG982</f>
        <v>0</v>
      </c>
      <c r="AH101" s="1053">
        <f>'PL 05 chi tiết DA ĐT.'!AH982</f>
        <v>0</v>
      </c>
      <c r="AI101" s="1053">
        <f>'PL 05 chi tiết DA ĐT.'!AI982</f>
        <v>22552</v>
      </c>
      <c r="AJ101" s="1053">
        <f>'PL 05 chi tiết DA ĐT.'!AJ982</f>
        <v>22552</v>
      </c>
      <c r="AK101" s="1053">
        <f>'PL 05 chi tiết DA ĐT.'!AK982</f>
        <v>0</v>
      </c>
      <c r="AL101" s="1053">
        <f>'PL 05 chi tiết DA ĐT.'!AL982</f>
        <v>0</v>
      </c>
      <c r="AM101" s="1053">
        <f>'PL 05 chi tiết DA ĐT.'!AM982</f>
        <v>38618</v>
      </c>
      <c r="AN101" s="1053">
        <f>'PL 05 chi tiết DA ĐT.'!AN982</f>
        <v>38618</v>
      </c>
      <c r="AO101" s="1053">
        <f>'PL 05 chi tiết DA ĐT.'!AO982</f>
        <v>0</v>
      </c>
      <c r="AP101" s="1053">
        <f>'PL 05 chi tiết DA ĐT.'!AP982</f>
        <v>0</v>
      </c>
      <c r="AQ101" s="1053">
        <f>'PL 05 chi tiết DA ĐT.'!AQ982</f>
        <v>14946</v>
      </c>
      <c r="AR101" s="1053">
        <f>'PL 05 chi tiết DA ĐT.'!AR982</f>
        <v>14946</v>
      </c>
      <c r="AS101" s="1053">
        <f>'PL 05 chi tiết DA ĐT.'!AS982</f>
        <v>0</v>
      </c>
      <c r="AT101" s="1053">
        <f>'PL 05 chi tiết DA ĐT.'!AT982</f>
        <v>0</v>
      </c>
      <c r="AU101" s="1053">
        <f>'PL 05 chi tiết DA ĐT.'!AU982</f>
        <v>0</v>
      </c>
      <c r="AV101" s="1053">
        <f>'PL 05 chi tiết DA ĐT.'!AV982</f>
        <v>25790</v>
      </c>
      <c r="AW101" s="1053">
        <f>'PL 05 chi tiết DA ĐT.'!AW982</f>
        <v>25790</v>
      </c>
      <c r="AX101" s="1053">
        <f>'PL 05 chi tiết DA ĐT.'!AX982</f>
        <v>0</v>
      </c>
      <c r="AY101" s="1053">
        <f>'PL 05 chi tiết DA ĐT.'!AY982</f>
        <v>0</v>
      </c>
      <c r="AZ101" s="1053">
        <f>'PL 05 chi tiết DA ĐT.'!AZ982</f>
        <v>0</v>
      </c>
      <c r="BA101" s="1053">
        <v>16066</v>
      </c>
      <c r="BB101" s="1053">
        <f>'PL 05 chi tiết DA ĐT.'!BB982</f>
        <v>0</v>
      </c>
      <c r="BC101" s="1164">
        <f t="shared" si="138"/>
        <v>50640</v>
      </c>
      <c r="BD101" s="1231">
        <f>'PL 05 chi tiết DA ĐT.'!BD982</f>
        <v>11386</v>
      </c>
      <c r="BE101" s="1164">
        <v>27750</v>
      </c>
      <c r="BF101" s="1053">
        <v>27750</v>
      </c>
      <c r="BG101" s="103"/>
      <c r="BH101" s="1054"/>
      <c r="BI101" s="103"/>
      <c r="BJ101" s="103"/>
      <c r="BK101" s="1046"/>
      <c r="BL101" s="1046"/>
      <c r="BM101" s="1046"/>
    </row>
    <row r="102" spans="1:66" s="1047" customFormat="1" ht="90.75" customHeight="1">
      <c r="A102" s="1067" t="s">
        <v>96</v>
      </c>
      <c r="B102" s="1068" t="s">
        <v>97</v>
      </c>
      <c r="C102" s="112"/>
      <c r="D102" s="112"/>
      <c r="E102" s="112"/>
      <c r="F102" s="112"/>
      <c r="G102" s="102"/>
      <c r="H102" s="102"/>
      <c r="I102" s="102"/>
      <c r="J102" s="102"/>
      <c r="K102" s="1050">
        <v>36634</v>
      </c>
      <c r="L102" s="1050">
        <v>36634</v>
      </c>
      <c r="M102" s="1050">
        <f>'PL 05 chi tiết DA ĐT.'!M1001</f>
        <v>0</v>
      </c>
      <c r="N102" s="1050">
        <f>'PL 05 chi tiết DA ĐT.'!N1001</f>
        <v>0</v>
      </c>
      <c r="O102" s="1078">
        <v>4971</v>
      </c>
      <c r="P102" s="1078">
        <v>4971</v>
      </c>
      <c r="Q102" s="1050"/>
      <c r="R102" s="1050"/>
      <c r="S102" s="1079"/>
      <c r="T102" s="1079"/>
      <c r="U102" s="1050">
        <f>'PL 05 chi tiết DA ĐT.'!U1001</f>
        <v>0</v>
      </c>
      <c r="V102" s="1050">
        <f>'PL 05 chi tiết DA ĐT.'!V1001</f>
        <v>0</v>
      </c>
      <c r="W102" s="1050">
        <f>'PL 05 chi tiết DA ĐT.'!W1001</f>
        <v>0</v>
      </c>
      <c r="X102" s="1050">
        <f>'PL 05 chi tiết DA ĐT.'!X1001</f>
        <v>0</v>
      </c>
      <c r="Y102" s="1050">
        <f>'PL 05 chi tiết DA ĐT.'!Y1001</f>
        <v>0</v>
      </c>
      <c r="Z102" s="1050">
        <f>'PL 05 chi tiết DA ĐT.'!Z1001</f>
        <v>0</v>
      </c>
      <c r="AA102" s="1050">
        <f>'PL 05 chi tiết DA ĐT.'!AA1001</f>
        <v>0</v>
      </c>
      <c r="AB102" s="1050">
        <f>'PL 05 chi tiết DA ĐT.'!AB1001</f>
        <v>0</v>
      </c>
      <c r="AC102" s="1050">
        <f>'PL 05 chi tiết DA ĐT.'!AC1001</f>
        <v>0</v>
      </c>
      <c r="AD102" s="1050">
        <f>'PL 05 chi tiết DA ĐT.'!AD1001</f>
        <v>0</v>
      </c>
      <c r="AE102" s="1050">
        <f>'PL 05 chi tiết DA ĐT.'!AE1001</f>
        <v>0</v>
      </c>
      <c r="AF102" s="1050">
        <f>'PL 05 chi tiết DA ĐT.'!AF1001</f>
        <v>0</v>
      </c>
      <c r="AG102" s="1050">
        <f>'PL 05 chi tiết DA ĐT.'!AG1001</f>
        <v>0</v>
      </c>
      <c r="AH102" s="1050">
        <f>'PL 05 chi tiết DA ĐT.'!AH1001</f>
        <v>0</v>
      </c>
      <c r="AI102" s="1050">
        <f>'PL 05 chi tiết DA ĐT.'!AI1001</f>
        <v>0</v>
      </c>
      <c r="AJ102" s="1050">
        <f>'PL 05 chi tiết DA ĐT.'!AJ1001</f>
        <v>0</v>
      </c>
      <c r="AK102" s="1050">
        <f>'PL 05 chi tiết DA ĐT.'!AK1001</f>
        <v>0</v>
      </c>
      <c r="AL102" s="1050">
        <f>'PL 05 chi tiết DA ĐT.'!AL1001</f>
        <v>0</v>
      </c>
      <c r="AM102" s="1050">
        <f>'PL 05 chi tiết DA ĐT.'!AM1001</f>
        <v>0</v>
      </c>
      <c r="AN102" s="1050">
        <f>'PL 05 chi tiết DA ĐT.'!AN1001</f>
        <v>0</v>
      </c>
      <c r="AO102" s="1050">
        <f>'PL 05 chi tiết DA ĐT.'!AO1001</f>
        <v>0</v>
      </c>
      <c r="AP102" s="1050">
        <f>'PL 05 chi tiết DA ĐT.'!AP1001</f>
        <v>0</v>
      </c>
      <c r="AQ102" s="1050">
        <f>'PL 05 chi tiết DA ĐT.'!AQ1001</f>
        <v>0</v>
      </c>
      <c r="AR102" s="1050">
        <f>'PL 05 chi tiết DA ĐT.'!AR1001</f>
        <v>0</v>
      </c>
      <c r="AS102" s="1050">
        <f>'PL 05 chi tiết DA ĐT.'!AS1001</f>
        <v>0</v>
      </c>
      <c r="AT102" s="1050">
        <f>'PL 05 chi tiết DA ĐT.'!AT1001</f>
        <v>0</v>
      </c>
      <c r="AU102" s="1050">
        <f>'PL 05 chi tiết DA ĐT.'!AU1001</f>
        <v>0</v>
      </c>
      <c r="AV102" s="1050">
        <f>'PL 05 chi tiết DA ĐT.'!AV1001</f>
        <v>0</v>
      </c>
      <c r="AW102" s="1050">
        <f>'PL 05 chi tiết DA ĐT.'!AW1001</f>
        <v>0</v>
      </c>
      <c r="AX102" s="1050">
        <f>'PL 05 chi tiết DA ĐT.'!AX1001</f>
        <v>0</v>
      </c>
      <c r="AY102" s="1050">
        <f>'PL 05 chi tiết DA ĐT.'!AY1001</f>
        <v>0</v>
      </c>
      <c r="AZ102" s="1050">
        <f>'PL 05 chi tiết DA ĐT.'!AZ1001</f>
        <v>0</v>
      </c>
      <c r="BA102" s="1050">
        <v>4971</v>
      </c>
      <c r="BB102" s="1050">
        <f>'PL 05 chi tiết DA ĐT.'!BB1001</f>
        <v>0</v>
      </c>
      <c r="BC102" s="1166">
        <f t="shared" ref="BC102:BC103" si="139">L102-T102-BA102</f>
        <v>31663</v>
      </c>
      <c r="BD102" s="1233">
        <f>'PL 05 chi tiết DA ĐT.'!BD1001</f>
        <v>0</v>
      </c>
      <c r="BE102" s="1166"/>
      <c r="BF102" s="1050"/>
      <c r="BG102" s="102"/>
      <c r="BH102" s="1045"/>
      <c r="BI102" s="102"/>
      <c r="BJ102" s="102"/>
      <c r="BK102" s="1080"/>
      <c r="BL102" s="1080"/>
      <c r="BM102" s="1080"/>
    </row>
    <row r="103" spans="1:66" s="1055" customFormat="1" ht="39.75" customHeight="1">
      <c r="A103" s="1069"/>
      <c r="B103" s="1070" t="s">
        <v>2336</v>
      </c>
      <c r="C103" s="95"/>
      <c r="D103" s="95"/>
      <c r="E103" s="95"/>
      <c r="F103" s="95"/>
      <c r="G103" s="103"/>
      <c r="H103" s="103"/>
      <c r="I103" s="103"/>
      <c r="J103" s="103"/>
      <c r="K103" s="1053">
        <v>36634</v>
      </c>
      <c r="L103" s="1053">
        <v>36634</v>
      </c>
      <c r="M103" s="1053">
        <f>'PL 05 chi tiết DA ĐT.'!M1002</f>
        <v>0</v>
      </c>
      <c r="N103" s="1053">
        <f>'PL 05 chi tiết DA ĐT.'!N1002</f>
        <v>0</v>
      </c>
      <c r="O103" s="1064">
        <v>4971</v>
      </c>
      <c r="P103" s="1064">
        <v>4971</v>
      </c>
      <c r="Q103" s="1053"/>
      <c r="R103" s="1053"/>
      <c r="S103" s="1285"/>
      <c r="T103" s="1285"/>
      <c r="U103" s="1053"/>
      <c r="V103" s="1053"/>
      <c r="W103" s="1053"/>
      <c r="X103" s="1053"/>
      <c r="Y103" s="1053"/>
      <c r="Z103" s="1053"/>
      <c r="AA103" s="1053"/>
      <c r="AB103" s="1053"/>
      <c r="AC103" s="1053"/>
      <c r="AD103" s="1053"/>
      <c r="AE103" s="1053"/>
      <c r="AF103" s="1053"/>
      <c r="AG103" s="1053"/>
      <c r="AH103" s="1053"/>
      <c r="AI103" s="1053"/>
      <c r="AJ103" s="1053"/>
      <c r="AK103" s="1053"/>
      <c r="AL103" s="1053"/>
      <c r="AM103" s="1053"/>
      <c r="AN103" s="1053"/>
      <c r="AO103" s="1053"/>
      <c r="AP103" s="1053"/>
      <c r="AQ103" s="1053"/>
      <c r="AR103" s="1053"/>
      <c r="AS103" s="1053"/>
      <c r="AT103" s="1053"/>
      <c r="AU103" s="1053"/>
      <c r="AV103" s="1053"/>
      <c r="AW103" s="1053"/>
      <c r="AX103" s="1053"/>
      <c r="AY103" s="1053"/>
      <c r="AZ103" s="1053"/>
      <c r="BA103" s="1053">
        <v>4971</v>
      </c>
      <c r="BB103" s="1053"/>
      <c r="BC103" s="1164">
        <f t="shared" si="139"/>
        <v>31663</v>
      </c>
      <c r="BD103" s="1231"/>
      <c r="BE103" s="1164"/>
      <c r="BF103" s="1053"/>
      <c r="BG103" s="103"/>
      <c r="BH103" s="1081"/>
      <c r="BI103" s="1081"/>
      <c r="BJ103" s="1081"/>
      <c r="BK103" s="1082"/>
      <c r="BL103" s="1082"/>
      <c r="BM103" s="1082"/>
    </row>
    <row r="104" spans="1:66" ht="25.5" customHeight="1">
      <c r="A104" s="187"/>
      <c r="B104" s="1286"/>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287"/>
      <c r="BB104" s="1287"/>
      <c r="BC104" s="1288"/>
      <c r="BD104" s="1289"/>
      <c r="BE104" s="1288"/>
      <c r="BF104" s="1287"/>
      <c r="BG104" s="187"/>
    </row>
    <row r="105" spans="1:66">
      <c r="BA105" s="1282"/>
      <c r="BB105" s="1282"/>
      <c r="BC105" s="1283"/>
      <c r="BD105" s="1284"/>
      <c r="BE105" s="1283"/>
      <c r="BF105" s="1098"/>
    </row>
    <row r="106" spans="1:66" ht="97.5" customHeight="1">
      <c r="B106" s="3842" t="s">
        <v>69</v>
      </c>
      <c r="C106" s="3842"/>
      <c r="D106" s="3842"/>
      <c r="E106" s="3842"/>
      <c r="F106" s="3842"/>
      <c r="G106" s="3842"/>
      <c r="H106" s="3842"/>
      <c r="I106" s="3842"/>
      <c r="J106" s="3842"/>
      <c r="K106" s="3842"/>
      <c r="L106" s="3842"/>
      <c r="M106" s="3842"/>
      <c r="N106" s="3842"/>
      <c r="O106" s="3842"/>
      <c r="P106" s="3842"/>
      <c r="Q106" s="3842"/>
      <c r="R106" s="3842"/>
      <c r="S106" s="3842"/>
      <c r="T106" s="3842"/>
      <c r="U106" s="3842"/>
      <c r="V106" s="3842"/>
      <c r="W106" s="3842"/>
      <c r="X106" s="3842"/>
      <c r="Y106" s="3842"/>
      <c r="Z106" s="3842"/>
      <c r="AA106" s="3842"/>
      <c r="AB106" s="3842"/>
      <c r="AC106" s="3842"/>
      <c r="AD106" s="3842"/>
      <c r="AE106" s="3842"/>
      <c r="AF106" s="3842"/>
      <c r="AG106" s="3842"/>
      <c r="AH106" s="3842"/>
      <c r="AI106" s="3842"/>
      <c r="AJ106" s="3842"/>
      <c r="AK106" s="3842"/>
      <c r="AL106" s="3842"/>
      <c r="AM106" s="3842"/>
      <c r="AN106" s="3842"/>
      <c r="AO106" s="3842"/>
      <c r="AP106" s="3842"/>
      <c r="AQ106" s="3842"/>
      <c r="AR106" s="3842"/>
      <c r="AS106" s="3842"/>
      <c r="AT106" s="3842"/>
      <c r="AU106" s="3842"/>
      <c r="AV106" s="3842"/>
      <c r="AW106" s="3842"/>
      <c r="AX106" s="3842"/>
      <c r="AY106" s="3842"/>
      <c r="AZ106" s="3842"/>
      <c r="BA106" s="3842"/>
      <c r="BB106" s="3842"/>
      <c r="BC106" s="3842"/>
      <c r="BD106" s="3842"/>
      <c r="BE106" s="3842"/>
      <c r="BF106" s="3842"/>
      <c r="BG106" s="3842"/>
    </row>
    <row r="107" spans="1:66">
      <c r="BA107" s="752"/>
      <c r="BB107" s="752"/>
      <c r="BC107" s="901"/>
      <c r="BD107" s="975"/>
      <c r="BE107" s="1171"/>
      <c r="BF107" s="1099"/>
    </row>
    <row r="108" spans="1:66">
      <c r="BA108" s="725"/>
      <c r="BB108" s="725"/>
      <c r="BC108" s="898"/>
      <c r="BD108" s="969"/>
      <c r="BE108" s="1170"/>
      <c r="BF108" s="1098"/>
    </row>
    <row r="109" spans="1:66">
      <c r="BA109" s="725"/>
      <c r="BB109" s="725"/>
      <c r="BC109" s="898"/>
      <c r="BD109" s="969"/>
      <c r="BE109" s="1170"/>
      <c r="BF109" s="1098"/>
    </row>
    <row r="110" spans="1:66">
      <c r="BA110" s="142">
        <f t="shared" ref="BA110:BD110" si="140">SUM(BA111:BA147)</f>
        <v>0</v>
      </c>
      <c r="BB110" s="142">
        <f t="shared" si="140"/>
        <v>0</v>
      </c>
      <c r="BC110" s="896">
        <f t="shared" si="140"/>
        <v>0</v>
      </c>
      <c r="BD110" s="967">
        <f t="shared" si="140"/>
        <v>0</v>
      </c>
      <c r="BE110" s="1086"/>
      <c r="BF110" s="1100"/>
    </row>
    <row r="111" spans="1:66">
      <c r="BA111" s="210"/>
      <c r="BB111" s="210"/>
      <c r="BC111" s="897"/>
      <c r="BD111" s="968"/>
      <c r="BE111" s="1168"/>
      <c r="BF111" s="1101"/>
    </row>
    <row r="112" spans="1:66">
      <c r="BA112" s="210"/>
      <c r="BB112" s="210"/>
      <c r="BC112" s="897"/>
      <c r="BD112" s="968"/>
      <c r="BE112" s="1168"/>
      <c r="BF112" s="1101"/>
    </row>
    <row r="113" spans="53:58">
      <c r="BA113" s="497"/>
      <c r="BB113" s="497"/>
      <c r="BC113" s="899"/>
      <c r="BD113" s="972"/>
      <c r="BE113" s="1172"/>
      <c r="BF113" s="1102"/>
    </row>
    <row r="114" spans="53:58">
      <c r="BA114" s="497"/>
      <c r="BB114" s="497"/>
      <c r="BC114" s="899"/>
      <c r="BD114" s="972"/>
      <c r="BE114" s="1172"/>
      <c r="BF114" s="1102"/>
    </row>
    <row r="115" spans="53:58">
      <c r="BA115" s="497"/>
      <c r="BB115" s="497"/>
      <c r="BC115" s="899"/>
      <c r="BD115" s="972"/>
      <c r="BE115" s="1172"/>
      <c r="BF115" s="1102"/>
    </row>
    <row r="116" spans="53:58">
      <c r="BA116" s="497"/>
      <c r="BB116" s="497"/>
      <c r="BC116" s="899"/>
      <c r="BD116" s="972"/>
      <c r="BE116" s="1172"/>
      <c r="BF116" s="1102"/>
    </row>
    <row r="117" spans="53:58">
      <c r="BA117" s="497"/>
      <c r="BB117" s="497"/>
      <c r="BC117" s="899"/>
      <c r="BD117" s="972"/>
      <c r="BE117" s="1172"/>
      <c r="BF117" s="1102"/>
    </row>
    <row r="118" spans="53:58">
      <c r="BA118" s="497"/>
      <c r="BB118" s="497"/>
      <c r="BC118" s="899"/>
      <c r="BD118" s="972"/>
      <c r="BE118" s="1172"/>
      <c r="BF118" s="1102"/>
    </row>
    <row r="119" spans="53:58">
      <c r="BA119" s="497"/>
      <c r="BB119" s="497"/>
      <c r="BC119" s="899"/>
      <c r="BD119" s="972"/>
      <c r="BE119" s="1172"/>
      <c r="BF119" s="1102"/>
    </row>
    <row r="120" spans="53:58">
      <c r="BA120" s="497"/>
      <c r="BB120" s="497"/>
      <c r="BC120" s="899"/>
      <c r="BD120" s="972"/>
      <c r="BE120" s="1172"/>
      <c r="BF120" s="1102"/>
    </row>
    <row r="121" spans="53:58">
      <c r="BA121" s="497"/>
      <c r="BB121" s="497"/>
      <c r="BC121" s="899"/>
      <c r="BD121" s="972"/>
      <c r="BE121" s="1172"/>
      <c r="BF121" s="1102"/>
    </row>
    <row r="122" spans="53:58">
      <c r="BA122" s="497"/>
      <c r="BB122" s="497"/>
      <c r="BC122" s="899"/>
      <c r="BD122" s="972"/>
      <c r="BE122" s="1172"/>
      <c r="BF122" s="1102"/>
    </row>
    <row r="123" spans="53:58">
      <c r="BA123" s="497"/>
      <c r="BB123" s="497"/>
      <c r="BC123" s="899"/>
      <c r="BD123" s="972"/>
      <c r="BE123" s="1172"/>
      <c r="BF123" s="1102"/>
    </row>
    <row r="124" spans="53:58">
      <c r="BA124" s="497"/>
      <c r="BB124" s="497"/>
      <c r="BC124" s="899"/>
      <c r="BD124" s="972"/>
      <c r="BE124" s="1172"/>
      <c r="BF124" s="1102"/>
    </row>
    <row r="125" spans="53:58">
      <c r="BA125" s="497"/>
      <c r="BB125" s="497"/>
      <c r="BC125" s="899"/>
      <c r="BD125" s="972"/>
      <c r="BE125" s="1172"/>
      <c r="BF125" s="1102"/>
    </row>
    <row r="126" spans="53:58">
      <c r="BA126" s="497"/>
      <c r="BB126" s="497"/>
      <c r="BC126" s="899"/>
      <c r="BD126" s="972"/>
      <c r="BE126" s="1172"/>
      <c r="BF126" s="1102"/>
    </row>
    <row r="127" spans="53:58">
      <c r="BA127" s="725"/>
      <c r="BB127" s="725"/>
      <c r="BC127" s="898"/>
      <c r="BD127" s="969"/>
      <c r="BE127" s="1170"/>
      <c r="BF127" s="1098"/>
    </row>
    <row r="128" spans="53:58">
      <c r="BA128" s="725"/>
      <c r="BB128" s="725"/>
      <c r="BC128" s="898"/>
      <c r="BD128" s="969"/>
      <c r="BE128" s="1170"/>
      <c r="BF128" s="1098"/>
    </row>
    <row r="129" spans="53:58">
      <c r="BA129" s="725"/>
      <c r="BB129" s="725"/>
      <c r="BC129" s="898"/>
      <c r="BD129" s="969"/>
      <c r="BE129" s="1170"/>
      <c r="BF129" s="1098"/>
    </row>
    <row r="130" spans="53:58">
      <c r="BA130" s="725"/>
      <c r="BB130" s="725"/>
      <c r="BC130" s="898"/>
      <c r="BD130" s="969"/>
      <c r="BE130" s="1170"/>
      <c r="BF130" s="1098"/>
    </row>
    <row r="131" spans="53:58">
      <c r="BA131" s="725"/>
      <c r="BB131" s="725"/>
      <c r="BC131" s="898"/>
      <c r="BD131" s="969"/>
      <c r="BE131" s="1170"/>
      <c r="BF131" s="1098"/>
    </row>
    <row r="132" spans="53:58">
      <c r="BA132" s="725"/>
      <c r="BB132" s="725"/>
      <c r="BC132" s="898"/>
      <c r="BD132" s="969"/>
      <c r="BE132" s="1170"/>
      <c r="BF132" s="1098"/>
    </row>
    <row r="133" spans="53:58">
      <c r="BA133" s="725"/>
      <c r="BB133" s="725"/>
      <c r="BC133" s="898"/>
      <c r="BD133" s="969"/>
      <c r="BE133" s="1170"/>
      <c r="BF133" s="1098"/>
    </row>
    <row r="134" spans="53:58">
      <c r="BA134" s="725"/>
      <c r="BB134" s="725"/>
      <c r="BC134" s="898"/>
      <c r="BD134" s="969"/>
      <c r="BE134" s="1170"/>
      <c r="BF134" s="1098"/>
    </row>
    <row r="135" spans="53:58">
      <c r="BA135" s="725"/>
      <c r="BB135" s="725"/>
      <c r="BC135" s="898"/>
      <c r="BD135" s="969"/>
      <c r="BE135" s="1170"/>
      <c r="BF135" s="1098"/>
    </row>
    <row r="136" spans="53:58">
      <c r="BA136" s="725"/>
      <c r="BB136" s="725"/>
      <c r="BC136" s="898"/>
      <c r="BD136" s="969"/>
      <c r="BE136" s="1170"/>
      <c r="BF136" s="1098"/>
    </row>
    <row r="137" spans="53:58">
      <c r="BA137" s="725"/>
      <c r="BB137" s="725"/>
      <c r="BC137" s="898"/>
      <c r="BD137" s="969"/>
      <c r="BE137" s="1170"/>
      <c r="BF137" s="1098"/>
    </row>
    <row r="138" spans="53:58">
      <c r="BA138" s="725"/>
      <c r="BB138" s="725"/>
      <c r="BC138" s="898"/>
      <c r="BD138" s="969"/>
      <c r="BE138" s="1170"/>
      <c r="BF138" s="1098"/>
    </row>
    <row r="139" spans="53:58">
      <c r="BA139" s="725"/>
      <c r="BB139" s="725"/>
      <c r="BC139" s="898"/>
      <c r="BD139" s="969"/>
      <c r="BE139" s="1170"/>
      <c r="BF139" s="1098"/>
    </row>
    <row r="140" spans="53:58">
      <c r="BA140" s="725"/>
      <c r="BB140" s="725"/>
      <c r="BC140" s="898"/>
      <c r="BD140" s="969"/>
      <c r="BE140" s="1170"/>
      <c r="BF140" s="1098"/>
    </row>
    <row r="141" spans="53:58">
      <c r="BA141" s="725"/>
      <c r="BB141" s="725"/>
      <c r="BC141" s="898"/>
      <c r="BD141" s="969"/>
      <c r="BE141" s="1170"/>
      <c r="BF141" s="1098"/>
    </row>
    <row r="142" spans="53:58">
      <c r="BA142" s="725"/>
      <c r="BB142" s="725"/>
      <c r="BC142" s="898"/>
      <c r="BD142" s="969"/>
      <c r="BE142" s="1170"/>
      <c r="BF142" s="1098"/>
    </row>
    <row r="143" spans="53:58">
      <c r="BA143" s="725"/>
      <c r="BB143" s="725"/>
      <c r="BC143" s="898"/>
      <c r="BD143" s="969"/>
      <c r="BE143" s="1170"/>
      <c r="BF143" s="1098"/>
    </row>
    <row r="144" spans="53:58">
      <c r="BA144" s="725"/>
      <c r="BB144" s="725"/>
      <c r="BC144" s="898"/>
      <c r="BD144" s="969"/>
      <c r="BE144" s="1170"/>
      <c r="BF144" s="1098"/>
    </row>
    <row r="145" spans="53:58">
      <c r="BA145" s="725"/>
      <c r="BB145" s="725"/>
      <c r="BC145" s="898"/>
      <c r="BD145" s="969"/>
      <c r="BE145" s="1170"/>
      <c r="BF145" s="1098"/>
    </row>
    <row r="146" spans="53:58">
      <c r="BA146" s="725"/>
      <c r="BB146" s="725"/>
      <c r="BC146" s="898"/>
      <c r="BD146" s="969"/>
      <c r="BE146" s="1170"/>
      <c r="BF146" s="1098"/>
    </row>
    <row r="147" spans="53:58">
      <c r="BA147" s="725"/>
      <c r="BB147" s="725"/>
      <c r="BC147" s="898"/>
      <c r="BD147" s="969"/>
      <c r="BE147" s="1170"/>
      <c r="BF147" s="1098"/>
    </row>
    <row r="148" spans="53:58">
      <c r="BA148" s="142">
        <f t="shared" ref="BA148:BD148" si="141">SUM(BA149:BA220)</f>
        <v>0</v>
      </c>
      <c r="BB148" s="142">
        <f t="shared" si="141"/>
        <v>0</v>
      </c>
      <c r="BC148" s="896">
        <f t="shared" si="141"/>
        <v>0</v>
      </c>
      <c r="BD148" s="967">
        <f t="shared" si="141"/>
        <v>0</v>
      </c>
      <c r="BE148" s="1086"/>
      <c r="BF148" s="1100"/>
    </row>
    <row r="149" spans="53:58">
      <c r="BA149" s="252"/>
      <c r="BB149" s="252"/>
      <c r="BC149" s="902"/>
      <c r="BD149" s="978"/>
      <c r="BE149" s="1173"/>
      <c r="BF149" s="1103"/>
    </row>
    <row r="150" spans="53:58">
      <c r="BA150" s="258"/>
      <c r="BB150" s="258"/>
      <c r="BC150" s="903"/>
      <c r="BD150" s="979"/>
      <c r="BE150" s="1174"/>
      <c r="BF150" s="1104"/>
    </row>
    <row r="151" spans="53:58">
      <c r="BA151" s="258"/>
      <c r="BB151" s="258"/>
      <c r="BC151" s="903"/>
      <c r="BD151" s="979"/>
      <c r="BE151" s="1174"/>
      <c r="BF151" s="1104"/>
    </row>
    <row r="152" spans="53:58">
      <c r="BA152" s="258"/>
      <c r="BB152" s="258"/>
      <c r="BC152" s="903"/>
      <c r="BD152" s="979"/>
      <c r="BE152" s="1174"/>
      <c r="BF152" s="1104"/>
    </row>
    <row r="153" spans="53:58">
      <c r="BA153" s="258"/>
      <c r="BB153" s="258"/>
      <c r="BC153" s="903"/>
      <c r="BD153" s="979"/>
      <c r="BE153" s="1174"/>
      <c r="BF153" s="1104"/>
    </row>
    <row r="154" spans="53:58">
      <c r="BA154" s="258"/>
      <c r="BB154" s="258"/>
      <c r="BC154" s="903"/>
      <c r="BD154" s="979"/>
      <c r="BE154" s="1174"/>
      <c r="BF154" s="1104"/>
    </row>
    <row r="155" spans="53:58">
      <c r="BA155" s="258"/>
      <c r="BB155" s="258"/>
      <c r="BC155" s="903"/>
      <c r="BD155" s="979"/>
      <c r="BE155" s="1174"/>
      <c r="BF155" s="1104"/>
    </row>
    <row r="156" spans="53:58">
      <c r="BA156" s="258"/>
      <c r="BB156" s="258"/>
      <c r="BC156" s="903"/>
      <c r="BD156" s="979"/>
      <c r="BE156" s="1174"/>
      <c r="BF156" s="1104"/>
    </row>
    <row r="157" spans="53:58">
      <c r="BA157" s="258"/>
      <c r="BB157" s="258"/>
      <c r="BC157" s="903"/>
      <c r="BD157" s="979"/>
      <c r="BE157" s="1174"/>
      <c r="BF157" s="1104"/>
    </row>
    <row r="158" spans="53:58">
      <c r="BA158" s="258"/>
      <c r="BB158" s="258"/>
      <c r="BC158" s="903"/>
      <c r="BD158" s="979"/>
      <c r="BE158" s="1174"/>
      <c r="BF158" s="1104"/>
    </row>
    <row r="159" spans="53:58">
      <c r="BA159" s="258"/>
      <c r="BB159" s="258"/>
      <c r="BC159" s="903"/>
      <c r="BD159" s="979"/>
      <c r="BE159" s="1174"/>
      <c r="BF159" s="1104"/>
    </row>
    <row r="160" spans="53:58">
      <c r="BA160" s="258"/>
      <c r="BB160" s="258"/>
      <c r="BC160" s="903"/>
      <c r="BD160" s="979"/>
      <c r="BE160" s="1174"/>
      <c r="BF160" s="1104"/>
    </row>
    <row r="161" spans="53:58">
      <c r="BA161" s="258"/>
      <c r="BB161" s="258"/>
      <c r="BC161" s="903"/>
      <c r="BD161" s="979"/>
      <c r="BE161" s="1174"/>
      <c r="BF161" s="1104"/>
    </row>
    <row r="162" spans="53:58">
      <c r="BA162" s="258"/>
      <c r="BB162" s="258"/>
      <c r="BC162" s="903"/>
      <c r="BD162" s="979"/>
      <c r="BE162" s="1174"/>
      <c r="BF162" s="1104"/>
    </row>
    <row r="163" spans="53:58">
      <c r="BA163" s="258"/>
      <c r="BB163" s="258"/>
      <c r="BC163" s="903"/>
      <c r="BD163" s="979"/>
      <c r="BE163" s="1174"/>
      <c r="BF163" s="1104"/>
    </row>
    <row r="164" spans="53:58">
      <c r="BA164" s="258"/>
      <c r="BB164" s="258"/>
      <c r="BC164" s="903"/>
      <c r="BD164" s="979"/>
      <c r="BE164" s="1174"/>
      <c r="BF164" s="1104"/>
    </row>
    <row r="165" spans="53:58">
      <c r="BA165" s="258"/>
      <c r="BB165" s="258"/>
      <c r="BC165" s="903"/>
      <c r="BD165" s="979"/>
      <c r="BE165" s="1174"/>
      <c r="BF165" s="1104"/>
    </row>
    <row r="166" spans="53:58">
      <c r="BA166" s="258"/>
      <c r="BB166" s="258"/>
      <c r="BC166" s="903"/>
      <c r="BD166" s="979"/>
      <c r="BE166" s="1174"/>
      <c r="BF166" s="1104"/>
    </row>
    <row r="167" spans="53:58">
      <c r="BA167" s="258"/>
      <c r="BB167" s="258"/>
      <c r="BC167" s="903"/>
      <c r="BD167" s="979"/>
      <c r="BE167" s="1174"/>
      <c r="BF167" s="1104"/>
    </row>
    <row r="168" spans="53:58">
      <c r="BA168" s="258"/>
      <c r="BB168" s="258"/>
      <c r="BC168" s="903"/>
      <c r="BD168" s="979"/>
      <c r="BE168" s="1174"/>
      <c r="BF168" s="1104"/>
    </row>
    <row r="169" spans="53:58">
      <c r="BA169" s="258"/>
      <c r="BB169" s="258"/>
      <c r="BC169" s="903"/>
      <c r="BD169" s="979"/>
      <c r="BE169" s="1174"/>
      <c r="BF169" s="1104"/>
    </row>
    <row r="170" spans="53:58">
      <c r="BA170" s="258"/>
      <c r="BB170" s="258"/>
      <c r="BC170" s="903"/>
      <c r="BD170" s="979"/>
      <c r="BE170" s="1174"/>
      <c r="BF170" s="1104"/>
    </row>
    <row r="171" spans="53:58">
      <c r="BA171" s="258"/>
      <c r="BB171" s="258"/>
      <c r="BC171" s="903"/>
      <c r="BD171" s="979"/>
      <c r="BE171" s="1174"/>
      <c r="BF171" s="1104"/>
    </row>
    <row r="172" spans="53:58">
      <c r="BA172" s="258"/>
      <c r="BB172" s="258"/>
      <c r="BC172" s="903"/>
      <c r="BD172" s="979"/>
      <c r="BE172" s="1174"/>
      <c r="BF172" s="1104"/>
    </row>
    <row r="173" spans="53:58">
      <c r="BA173" s="258"/>
      <c r="BB173" s="258"/>
      <c r="BC173" s="903"/>
      <c r="BD173" s="979"/>
      <c r="BE173" s="1174"/>
      <c r="BF173" s="1104"/>
    </row>
    <row r="174" spans="53:58">
      <c r="BA174" s="258"/>
      <c r="BB174" s="258"/>
      <c r="BC174" s="903"/>
      <c r="BD174" s="979"/>
      <c r="BE174" s="1174"/>
      <c r="BF174" s="1104"/>
    </row>
    <row r="175" spans="53:58">
      <c r="BA175" s="258"/>
      <c r="BB175" s="258"/>
      <c r="BC175" s="903"/>
      <c r="BD175" s="979"/>
      <c r="BE175" s="1174"/>
      <c r="BF175" s="1104"/>
    </row>
    <row r="176" spans="53:58">
      <c r="BA176" s="258"/>
      <c r="BB176" s="258"/>
      <c r="BC176" s="903"/>
      <c r="BD176" s="979"/>
      <c r="BE176" s="1174"/>
      <c r="BF176" s="1104"/>
    </row>
    <row r="177" spans="53:58">
      <c r="BA177" s="258"/>
      <c r="BB177" s="258"/>
      <c r="BC177" s="903"/>
      <c r="BD177" s="979"/>
      <c r="BE177" s="1174"/>
      <c r="BF177" s="1104"/>
    </row>
    <row r="178" spans="53:58">
      <c r="BA178" s="258"/>
      <c r="BB178" s="258"/>
      <c r="BC178" s="903"/>
      <c r="BD178" s="979"/>
      <c r="BE178" s="1174"/>
      <c r="BF178" s="1104"/>
    </row>
    <row r="179" spans="53:58">
      <c r="BA179" s="258"/>
      <c r="BB179" s="258"/>
      <c r="BC179" s="903"/>
      <c r="BD179" s="979"/>
      <c r="BE179" s="1174"/>
      <c r="BF179" s="1104"/>
    </row>
    <row r="180" spans="53:58">
      <c r="BA180" s="258"/>
      <c r="BB180" s="258"/>
      <c r="BC180" s="903"/>
      <c r="BD180" s="979"/>
      <c r="BE180" s="1174"/>
      <c r="BF180" s="1104"/>
    </row>
    <row r="181" spans="53:58">
      <c r="BA181" s="258"/>
      <c r="BB181" s="258"/>
      <c r="BC181" s="903"/>
      <c r="BD181" s="979"/>
      <c r="BE181" s="1174"/>
      <c r="BF181" s="1104"/>
    </row>
    <row r="182" spans="53:58">
      <c r="BA182" s="258"/>
      <c r="BB182" s="258"/>
      <c r="BC182" s="903"/>
      <c r="BD182" s="979"/>
      <c r="BE182" s="1174"/>
      <c r="BF182" s="1104"/>
    </row>
    <row r="183" spans="53:58">
      <c r="BA183" s="258"/>
      <c r="BB183" s="258"/>
      <c r="BC183" s="903"/>
      <c r="BD183" s="979"/>
      <c r="BE183" s="1174"/>
      <c r="BF183" s="1104"/>
    </row>
    <row r="184" spans="53:58">
      <c r="BA184" s="258"/>
      <c r="BB184" s="258"/>
      <c r="BC184" s="903"/>
      <c r="BD184" s="979"/>
      <c r="BE184" s="1174"/>
      <c r="BF184" s="1104"/>
    </row>
    <row r="185" spans="53:58">
      <c r="BA185" s="258"/>
      <c r="BB185" s="258"/>
      <c r="BC185" s="903"/>
      <c r="BD185" s="979"/>
      <c r="BE185" s="1174"/>
      <c r="BF185" s="1104"/>
    </row>
    <row r="186" spans="53:58">
      <c r="BA186" s="258"/>
      <c r="BB186" s="258"/>
      <c r="BC186" s="903"/>
      <c r="BD186" s="979"/>
      <c r="BE186" s="1174"/>
      <c r="BF186" s="1104"/>
    </row>
    <row r="187" spans="53:58">
      <c r="BA187" s="258"/>
      <c r="BB187" s="258"/>
      <c r="BC187" s="903"/>
      <c r="BD187" s="979"/>
      <c r="BE187" s="1174"/>
      <c r="BF187" s="1104"/>
    </row>
    <row r="188" spans="53:58">
      <c r="BA188" s="258"/>
      <c r="BB188" s="258"/>
      <c r="BC188" s="903"/>
      <c r="BD188" s="979"/>
      <c r="BE188" s="1174"/>
      <c r="BF188" s="1104"/>
    </row>
    <row r="189" spans="53:58">
      <c r="BA189" s="258"/>
      <c r="BB189" s="258"/>
      <c r="BC189" s="903"/>
      <c r="BD189" s="979"/>
      <c r="BE189" s="1174"/>
      <c r="BF189" s="1104"/>
    </row>
    <row r="190" spans="53:58">
      <c r="BA190" s="258"/>
      <c r="BB190" s="258"/>
      <c r="BC190" s="903"/>
      <c r="BD190" s="979"/>
      <c r="BE190" s="1174"/>
      <c r="BF190" s="1104"/>
    </row>
    <row r="191" spans="53:58">
      <c r="BA191" s="258"/>
      <c r="BB191" s="258"/>
      <c r="BC191" s="903"/>
      <c r="BD191" s="979"/>
      <c r="BE191" s="1174"/>
      <c r="BF191" s="1104"/>
    </row>
    <row r="192" spans="53:58">
      <c r="BA192" s="258"/>
      <c r="BB192" s="258"/>
      <c r="BC192" s="903"/>
      <c r="BD192" s="979"/>
      <c r="BE192" s="1174"/>
      <c r="BF192" s="1104"/>
    </row>
    <row r="193" spans="53:58">
      <c r="BA193" s="258"/>
      <c r="BB193" s="258"/>
      <c r="BC193" s="903"/>
      <c r="BD193" s="979"/>
      <c r="BE193" s="1174"/>
      <c r="BF193" s="1104"/>
    </row>
    <row r="194" spans="53:58">
      <c r="BA194" s="258"/>
      <c r="BB194" s="258"/>
      <c r="BC194" s="903"/>
      <c r="BD194" s="979"/>
      <c r="BE194" s="1174"/>
      <c r="BF194" s="1104"/>
    </row>
    <row r="195" spans="53:58">
      <c r="BA195" s="258"/>
      <c r="BB195" s="258"/>
      <c r="BC195" s="903"/>
      <c r="BD195" s="979"/>
      <c r="BE195" s="1174"/>
      <c r="BF195" s="1104"/>
    </row>
    <row r="196" spans="53:58">
      <c r="BA196" s="258"/>
      <c r="BB196" s="258"/>
      <c r="BC196" s="903"/>
      <c r="BD196" s="979"/>
      <c r="BE196" s="1174"/>
      <c r="BF196" s="1104"/>
    </row>
    <row r="197" spans="53:58">
      <c r="BA197" s="258"/>
      <c r="BB197" s="258"/>
      <c r="BC197" s="903"/>
      <c r="BD197" s="979"/>
      <c r="BE197" s="1174"/>
      <c r="BF197" s="1104"/>
    </row>
    <row r="198" spans="53:58">
      <c r="BA198" s="258"/>
      <c r="BB198" s="258"/>
      <c r="BC198" s="903"/>
      <c r="BD198" s="979"/>
      <c r="BE198" s="1174"/>
      <c r="BF198" s="1104"/>
    </row>
    <row r="199" spans="53:58">
      <c r="BA199" s="258"/>
      <c r="BB199" s="258"/>
      <c r="BC199" s="903"/>
      <c r="BD199" s="979"/>
      <c r="BE199" s="1174"/>
      <c r="BF199" s="1104"/>
    </row>
    <row r="200" spans="53:58">
      <c r="BA200" s="258"/>
      <c r="BB200" s="258"/>
      <c r="BC200" s="903"/>
      <c r="BD200" s="979"/>
      <c r="BE200" s="1174"/>
      <c r="BF200" s="1104"/>
    </row>
    <row r="201" spans="53:58">
      <c r="BA201" s="526"/>
      <c r="BB201" s="526"/>
      <c r="BC201" s="904"/>
      <c r="BD201" s="980"/>
      <c r="BE201" s="1175"/>
      <c r="BF201" s="1105"/>
    </row>
    <row r="202" spans="53:58">
      <c r="BA202" s="526"/>
      <c r="BB202" s="526"/>
      <c r="BC202" s="904"/>
      <c r="BD202" s="980"/>
      <c r="BE202" s="1175"/>
      <c r="BF202" s="1105"/>
    </row>
    <row r="203" spans="53:58">
      <c r="BA203" s="526"/>
      <c r="BB203" s="526"/>
      <c r="BC203" s="904"/>
      <c r="BD203" s="980"/>
      <c r="BE203" s="1175"/>
      <c r="BF203" s="1105"/>
    </row>
    <row r="204" spans="53:58">
      <c r="BA204" s="526"/>
      <c r="BB204" s="526"/>
      <c r="BC204" s="904"/>
      <c r="BD204" s="980"/>
      <c r="BE204" s="1175"/>
      <c r="BF204" s="1105"/>
    </row>
    <row r="205" spans="53:58">
      <c r="BA205" s="526"/>
      <c r="BB205" s="526"/>
      <c r="BC205" s="904"/>
      <c r="BD205" s="980"/>
      <c r="BE205" s="1175"/>
      <c r="BF205" s="1105"/>
    </row>
    <row r="206" spans="53:58">
      <c r="BA206" s="526"/>
      <c r="BB206" s="526"/>
      <c r="BC206" s="904"/>
      <c r="BD206" s="980"/>
      <c r="BE206" s="1175"/>
      <c r="BF206" s="1105"/>
    </row>
    <row r="207" spans="53:58">
      <c r="BA207" s="526"/>
      <c r="BB207" s="526"/>
      <c r="BC207" s="904"/>
      <c r="BD207" s="980"/>
      <c r="BE207" s="1175"/>
      <c r="BF207" s="1105"/>
    </row>
    <row r="208" spans="53:58">
      <c r="BA208" s="526"/>
      <c r="BB208" s="526"/>
      <c r="BC208" s="904"/>
      <c r="BD208" s="980"/>
      <c r="BE208" s="1175"/>
      <c r="BF208" s="1105"/>
    </row>
    <row r="209" spans="53:58">
      <c r="BA209" s="762"/>
      <c r="BB209" s="762"/>
      <c r="BC209" s="905"/>
      <c r="BD209" s="1030"/>
      <c r="BE209" s="1176"/>
      <c r="BF209" s="1106"/>
    </row>
    <row r="210" spans="53:58">
      <c r="BA210" s="762"/>
      <c r="BB210" s="762"/>
      <c r="BC210" s="905"/>
      <c r="BD210" s="1030"/>
      <c r="BE210" s="1176"/>
      <c r="BF210" s="1106"/>
    </row>
    <row r="211" spans="53:58">
      <c r="BA211" s="762"/>
      <c r="BB211" s="762"/>
      <c r="BC211" s="905"/>
      <c r="BD211" s="1030"/>
      <c r="BE211" s="1176"/>
      <c r="BF211" s="1106"/>
    </row>
    <row r="212" spans="53:58">
      <c r="BA212" s="762"/>
      <c r="BB212" s="762"/>
      <c r="BC212" s="905"/>
      <c r="BD212" s="1030"/>
      <c r="BE212" s="1176"/>
      <c r="BF212" s="1106"/>
    </row>
    <row r="213" spans="53:58">
      <c r="BA213" s="762"/>
      <c r="BB213" s="762"/>
      <c r="BC213" s="905"/>
      <c r="BD213" s="1030"/>
      <c r="BE213" s="1176"/>
      <c r="BF213" s="1106"/>
    </row>
    <row r="214" spans="53:58">
      <c r="BA214" s="762"/>
      <c r="BB214" s="762"/>
      <c r="BC214" s="905"/>
      <c r="BD214" s="1030"/>
      <c r="BE214" s="1176"/>
      <c r="BF214" s="1106"/>
    </row>
    <row r="215" spans="53:58">
      <c r="BA215" s="762"/>
      <c r="BB215" s="762"/>
      <c r="BC215" s="905"/>
      <c r="BD215" s="1030"/>
      <c r="BE215" s="1176"/>
      <c r="BF215" s="1106"/>
    </row>
    <row r="216" spans="53:58">
      <c r="BA216" s="762"/>
      <c r="BB216" s="762"/>
      <c r="BC216" s="905"/>
      <c r="BD216" s="1030"/>
      <c r="BE216" s="1176"/>
      <c r="BF216" s="1106"/>
    </row>
    <row r="217" spans="53:58">
      <c r="BA217" s="762"/>
      <c r="BB217" s="762"/>
      <c r="BC217" s="905"/>
      <c r="BD217" s="1030"/>
      <c r="BE217" s="1176"/>
      <c r="BF217" s="1106"/>
    </row>
    <row r="218" spans="53:58">
      <c r="BA218" s="762"/>
      <c r="BB218" s="762"/>
      <c r="BC218" s="905"/>
      <c r="BD218" s="1030"/>
      <c r="BE218" s="1176"/>
      <c r="BF218" s="1106"/>
    </row>
    <row r="219" spans="53:58">
      <c r="BA219" s="762"/>
      <c r="BB219" s="762"/>
      <c r="BC219" s="905"/>
      <c r="BD219" s="1030"/>
      <c r="BE219" s="1176"/>
      <c r="BF219" s="1106"/>
    </row>
    <row r="220" spans="53:58">
      <c r="BA220" s="762"/>
      <c r="BB220" s="762"/>
      <c r="BC220" s="905"/>
      <c r="BD220" s="1030"/>
      <c r="BE220" s="1176"/>
      <c r="BF220" s="1106"/>
    </row>
    <row r="221" spans="53:58">
      <c r="BA221" s="142">
        <f t="shared" ref="BA221:BD221" si="142">SUM(BA222:BA278)</f>
        <v>0</v>
      </c>
      <c r="BB221" s="142">
        <f t="shared" si="142"/>
        <v>0</v>
      </c>
      <c r="BC221" s="896">
        <f t="shared" si="142"/>
        <v>0</v>
      </c>
      <c r="BD221" s="967">
        <f t="shared" si="142"/>
        <v>0</v>
      </c>
      <c r="BE221" s="1086"/>
      <c r="BF221" s="1100"/>
    </row>
    <row r="222" spans="53:58">
      <c r="BA222" s="267"/>
      <c r="BB222" s="267"/>
      <c r="BC222" s="906"/>
      <c r="BD222" s="1234"/>
      <c r="BE222" s="1177"/>
      <c r="BF222" s="1107"/>
    </row>
    <row r="223" spans="53:58">
      <c r="BA223" s="267"/>
      <c r="BB223" s="267"/>
      <c r="BC223" s="906"/>
      <c r="BD223" s="1234"/>
      <c r="BE223" s="1177"/>
      <c r="BF223" s="1107"/>
    </row>
    <row r="224" spans="53:58">
      <c r="BA224" s="267"/>
      <c r="BB224" s="267"/>
      <c r="BC224" s="906"/>
      <c r="BD224" s="1234"/>
      <c r="BE224" s="1177"/>
      <c r="BF224" s="1107"/>
    </row>
    <row r="225" spans="53:58">
      <c r="BA225" s="267"/>
      <c r="BB225" s="267"/>
      <c r="BC225" s="906"/>
      <c r="BD225" s="1234"/>
      <c r="BE225" s="1177"/>
      <c r="BF225" s="1107"/>
    </row>
    <row r="226" spans="53:58">
      <c r="BA226" s="267"/>
      <c r="BB226" s="267"/>
      <c r="BC226" s="906"/>
      <c r="BD226" s="1234"/>
      <c r="BE226" s="1177"/>
      <c r="BF226" s="1107"/>
    </row>
    <row r="227" spans="53:58">
      <c r="BA227" s="267"/>
      <c r="BB227" s="267"/>
      <c r="BC227" s="906"/>
      <c r="BD227" s="1234"/>
      <c r="BE227" s="1177"/>
      <c r="BF227" s="1107"/>
    </row>
    <row r="228" spans="53:58">
      <c r="BA228" s="267"/>
      <c r="BB228" s="267"/>
      <c r="BC228" s="906"/>
      <c r="BD228" s="1234"/>
      <c r="BE228" s="1177"/>
      <c r="BF228" s="1107"/>
    </row>
    <row r="229" spans="53:58">
      <c r="BA229" s="267"/>
      <c r="BB229" s="267"/>
      <c r="BC229" s="906"/>
      <c r="BD229" s="1234"/>
      <c r="BE229" s="1177"/>
      <c r="BF229" s="1107"/>
    </row>
    <row r="230" spans="53:58">
      <c r="BA230" s="267"/>
      <c r="BB230" s="267"/>
      <c r="BC230" s="906"/>
      <c r="BD230" s="1234"/>
      <c r="BE230" s="1177"/>
      <c r="BF230" s="1107"/>
    </row>
    <row r="231" spans="53:58">
      <c r="BA231" s="267"/>
      <c r="BB231" s="267"/>
      <c r="BC231" s="906"/>
      <c r="BD231" s="1234"/>
      <c r="BE231" s="1177"/>
      <c r="BF231" s="1107"/>
    </row>
    <row r="232" spans="53:58">
      <c r="BA232" s="267"/>
      <c r="BB232" s="267"/>
      <c r="BC232" s="906"/>
      <c r="BD232" s="1234"/>
      <c r="BE232" s="1177"/>
      <c r="BF232" s="1107"/>
    </row>
    <row r="233" spans="53:58">
      <c r="BA233" s="267"/>
      <c r="BB233" s="267"/>
      <c r="BC233" s="906"/>
      <c r="BD233" s="1234"/>
      <c r="BE233" s="1177"/>
      <c r="BF233" s="1107"/>
    </row>
    <row r="234" spans="53:58">
      <c r="BA234" s="267"/>
      <c r="BB234" s="267"/>
      <c r="BC234" s="906"/>
      <c r="BD234" s="1234"/>
      <c r="BE234" s="1177"/>
      <c r="BF234" s="1107"/>
    </row>
    <row r="235" spans="53:58">
      <c r="BA235" s="267"/>
      <c r="BB235" s="267"/>
      <c r="BC235" s="906"/>
      <c r="BD235" s="1234"/>
      <c r="BE235" s="1177"/>
      <c r="BF235" s="1107"/>
    </row>
    <row r="236" spans="53:58">
      <c r="BA236" s="267"/>
      <c r="BB236" s="267"/>
      <c r="BC236" s="906"/>
      <c r="BD236" s="1234"/>
      <c r="BE236" s="1177"/>
      <c r="BF236" s="1107"/>
    </row>
    <row r="237" spans="53:58">
      <c r="BA237" s="267"/>
      <c r="BB237" s="267"/>
      <c r="BC237" s="906"/>
      <c r="BD237" s="1234"/>
      <c r="BE237" s="1177"/>
      <c r="BF237" s="1107"/>
    </row>
    <row r="238" spans="53:58">
      <c r="BA238" s="267"/>
      <c r="BB238" s="267"/>
      <c r="BC238" s="906"/>
      <c r="BD238" s="1234"/>
      <c r="BE238" s="1177"/>
      <c r="BF238" s="1107"/>
    </row>
    <row r="239" spans="53:58">
      <c r="BA239" s="267"/>
      <c r="BB239" s="267"/>
      <c r="BC239" s="906"/>
      <c r="BD239" s="1234"/>
      <c r="BE239" s="1177"/>
      <c r="BF239" s="1107"/>
    </row>
    <row r="240" spans="53:58">
      <c r="BA240" s="267"/>
      <c r="BB240" s="267"/>
      <c r="BC240" s="906"/>
      <c r="BD240" s="1234"/>
      <c r="BE240" s="1177"/>
      <c r="BF240" s="1107"/>
    </row>
    <row r="241" spans="53:58">
      <c r="BA241" s="267"/>
      <c r="BB241" s="267"/>
      <c r="BC241" s="906"/>
      <c r="BD241" s="1234"/>
      <c r="BE241" s="1177"/>
      <c r="BF241" s="1107"/>
    </row>
    <row r="242" spans="53:58">
      <c r="BA242" s="267"/>
      <c r="BB242" s="267"/>
      <c r="BC242" s="906"/>
      <c r="BD242" s="1234"/>
      <c r="BE242" s="1177"/>
      <c r="BF242" s="1107"/>
    </row>
    <row r="243" spans="53:58">
      <c r="BA243" s="267"/>
      <c r="BB243" s="267"/>
      <c r="BC243" s="906"/>
      <c r="BD243" s="1234"/>
      <c r="BE243" s="1177"/>
      <c r="BF243" s="1107"/>
    </row>
    <row r="244" spans="53:58">
      <c r="BA244" s="267"/>
      <c r="BB244" s="267"/>
      <c r="BC244" s="906"/>
      <c r="BD244" s="1234"/>
      <c r="BE244" s="1177"/>
      <c r="BF244" s="1107"/>
    </row>
    <row r="245" spans="53:58">
      <c r="BA245" s="267"/>
      <c r="BB245" s="267"/>
      <c r="BC245" s="906"/>
      <c r="BD245" s="1234"/>
      <c r="BE245" s="1177"/>
      <c r="BF245" s="1107"/>
    </row>
    <row r="246" spans="53:58">
      <c r="BA246" s="267"/>
      <c r="BB246" s="267"/>
      <c r="BC246" s="906"/>
      <c r="BD246" s="1234"/>
      <c r="BE246" s="1177"/>
      <c r="BF246" s="1107"/>
    </row>
    <row r="247" spans="53:58">
      <c r="BA247" s="267"/>
      <c r="BB247" s="267"/>
      <c r="BC247" s="906"/>
      <c r="BD247" s="1234"/>
      <c r="BE247" s="1177"/>
      <c r="BF247" s="1107"/>
    </row>
    <row r="248" spans="53:58">
      <c r="BA248" s="267"/>
      <c r="BB248" s="267"/>
      <c r="BC248" s="906"/>
      <c r="BD248" s="1234"/>
      <c r="BE248" s="1177"/>
      <c r="BF248" s="1107"/>
    </row>
    <row r="249" spans="53:58">
      <c r="BA249" s="267"/>
      <c r="BB249" s="267"/>
      <c r="BC249" s="906"/>
      <c r="BD249" s="1234"/>
      <c r="BE249" s="1177"/>
      <c r="BF249" s="1107"/>
    </row>
    <row r="250" spans="53:58">
      <c r="BA250" s="267"/>
      <c r="BB250" s="267"/>
      <c r="BC250" s="906"/>
      <c r="BD250" s="1234"/>
      <c r="BE250" s="1177"/>
      <c r="BF250" s="1107"/>
    </row>
    <row r="251" spans="53:58">
      <c r="BA251" s="267"/>
      <c r="BB251" s="267"/>
      <c r="BC251" s="906"/>
      <c r="BD251" s="1234"/>
      <c r="BE251" s="1177"/>
      <c r="BF251" s="1107"/>
    </row>
    <row r="252" spans="53:58">
      <c r="BA252" s="267"/>
      <c r="BB252" s="267"/>
      <c r="BC252" s="906"/>
      <c r="BD252" s="1234"/>
      <c r="BE252" s="1177"/>
      <c r="BF252" s="1107"/>
    </row>
    <row r="253" spans="53:58">
      <c r="BA253" s="267"/>
      <c r="BB253" s="267"/>
      <c r="BC253" s="906"/>
      <c r="BD253" s="1234"/>
      <c r="BE253" s="1177"/>
      <c r="BF253" s="1107"/>
    </row>
    <row r="254" spans="53:58">
      <c r="BA254" s="267"/>
      <c r="BB254" s="267"/>
      <c r="BC254" s="906"/>
      <c r="BD254" s="1234"/>
      <c r="BE254" s="1177"/>
      <c r="BF254" s="1107"/>
    </row>
    <row r="255" spans="53:58">
      <c r="BA255" s="267"/>
      <c r="BB255" s="267"/>
      <c r="BC255" s="906"/>
      <c r="BD255" s="1234"/>
      <c r="BE255" s="1177"/>
      <c r="BF255" s="1107"/>
    </row>
    <row r="256" spans="53:58">
      <c r="BA256" s="267"/>
      <c r="BB256" s="267"/>
      <c r="BC256" s="906"/>
      <c r="BD256" s="1234"/>
      <c r="BE256" s="1177"/>
      <c r="BF256" s="1107"/>
    </row>
    <row r="257" spans="53:58">
      <c r="BA257" s="267"/>
      <c r="BB257" s="267"/>
      <c r="BC257" s="906"/>
      <c r="BD257" s="1234"/>
      <c r="BE257" s="1177"/>
      <c r="BF257" s="1107"/>
    </row>
    <row r="258" spans="53:58">
      <c r="BA258" s="267"/>
      <c r="BB258" s="267"/>
      <c r="BC258" s="906"/>
      <c r="BD258" s="1234"/>
      <c r="BE258" s="1177"/>
      <c r="BF258" s="1107"/>
    </row>
    <row r="259" spans="53:58">
      <c r="BA259" s="267"/>
      <c r="BB259" s="267"/>
      <c r="BC259" s="906"/>
      <c r="BD259" s="1234"/>
      <c r="BE259" s="1177"/>
      <c r="BF259" s="1107"/>
    </row>
    <row r="260" spans="53:58">
      <c r="BA260" s="267"/>
      <c r="BB260" s="267"/>
      <c r="BC260" s="906"/>
      <c r="BD260" s="1234"/>
      <c r="BE260" s="1177"/>
      <c r="BF260" s="1107"/>
    </row>
    <row r="261" spans="53:58">
      <c r="BA261" s="267"/>
      <c r="BB261" s="267"/>
      <c r="BC261" s="906"/>
      <c r="BD261" s="1234"/>
      <c r="BE261" s="1177"/>
      <c r="BF261" s="1107"/>
    </row>
    <row r="262" spans="53:58">
      <c r="BA262" s="267"/>
      <c r="BB262" s="267"/>
      <c r="BC262" s="906"/>
      <c r="BD262" s="1234"/>
      <c r="BE262" s="1177"/>
      <c r="BF262" s="1107"/>
    </row>
    <row r="263" spans="53:58">
      <c r="BA263" s="267"/>
      <c r="BB263" s="267"/>
      <c r="BC263" s="906"/>
      <c r="BD263" s="1234"/>
      <c r="BE263" s="1177"/>
      <c r="BF263" s="1107"/>
    </row>
    <row r="264" spans="53:58">
      <c r="BA264" s="267"/>
      <c r="BB264" s="267"/>
      <c r="BC264" s="906"/>
      <c r="BD264" s="1234"/>
      <c r="BE264" s="1177"/>
      <c r="BF264" s="1107"/>
    </row>
    <row r="265" spans="53:58">
      <c r="BA265" s="267"/>
      <c r="BB265" s="267"/>
      <c r="BC265" s="906"/>
      <c r="BD265" s="1234"/>
      <c r="BE265" s="1177"/>
      <c r="BF265" s="1107"/>
    </row>
    <row r="266" spans="53:58">
      <c r="BA266" s="267"/>
      <c r="BB266" s="267"/>
      <c r="BC266" s="906"/>
      <c r="BD266" s="1234"/>
      <c r="BE266" s="1177"/>
      <c r="BF266" s="1107"/>
    </row>
    <row r="267" spans="53:58">
      <c r="BA267" s="267"/>
      <c r="BB267" s="267"/>
      <c r="BC267" s="906"/>
      <c r="BD267" s="1234"/>
      <c r="BE267" s="1177"/>
      <c r="BF267" s="1107"/>
    </row>
    <row r="268" spans="53:58">
      <c r="BA268" s="267"/>
      <c r="BB268" s="267"/>
      <c r="BC268" s="906"/>
      <c r="BD268" s="1234"/>
      <c r="BE268" s="1177"/>
      <c r="BF268" s="1107"/>
    </row>
    <row r="269" spans="53:58">
      <c r="BA269" s="267"/>
      <c r="BB269" s="267"/>
      <c r="BC269" s="906"/>
      <c r="BD269" s="1234"/>
      <c r="BE269" s="1177"/>
      <c r="BF269" s="1107"/>
    </row>
    <row r="270" spans="53:58">
      <c r="BA270" s="267"/>
      <c r="BB270" s="267"/>
      <c r="BC270" s="906"/>
      <c r="BD270" s="1234"/>
      <c r="BE270" s="1177"/>
      <c r="BF270" s="1107"/>
    </row>
    <row r="271" spans="53:58">
      <c r="BA271" s="535"/>
      <c r="BB271" s="535"/>
      <c r="BC271" s="907"/>
      <c r="BD271" s="982"/>
      <c r="BE271" s="1178"/>
      <c r="BF271" s="1108"/>
    </row>
    <row r="272" spans="53:58">
      <c r="BA272" s="535"/>
      <c r="BB272" s="535"/>
      <c r="BC272" s="907"/>
      <c r="BD272" s="982"/>
      <c r="BE272" s="1178"/>
      <c r="BF272" s="1108"/>
    </row>
    <row r="273" spans="53:58">
      <c r="BA273" s="535"/>
      <c r="BB273" s="535"/>
      <c r="BC273" s="907"/>
      <c r="BD273" s="982"/>
      <c r="BE273" s="1178"/>
      <c r="BF273" s="1108"/>
    </row>
    <row r="274" spans="53:58">
      <c r="BA274" s="535"/>
      <c r="BB274" s="535"/>
      <c r="BC274" s="907"/>
      <c r="BD274" s="982"/>
      <c r="BE274" s="1178"/>
      <c r="BF274" s="1108"/>
    </row>
    <row r="275" spans="53:58">
      <c r="BA275" s="535"/>
      <c r="BB275" s="535"/>
      <c r="BC275" s="907"/>
      <c r="BD275" s="982"/>
      <c r="BE275" s="1178"/>
      <c r="BF275" s="1108"/>
    </row>
    <row r="276" spans="53:58">
      <c r="BA276" s="497"/>
      <c r="BB276" s="497"/>
      <c r="BC276" s="899"/>
      <c r="BD276" s="972"/>
      <c r="BE276" s="1172"/>
      <c r="BF276" s="1102"/>
    </row>
    <row r="277" spans="53:58">
      <c r="BA277" s="750"/>
      <c r="BB277" s="750"/>
      <c r="BC277" s="900"/>
      <c r="BD277" s="974"/>
      <c r="BE277" s="1179"/>
      <c r="BF277" s="1109"/>
    </row>
    <row r="278" spans="53:58">
      <c r="BA278" s="750"/>
      <c r="BB278" s="750"/>
      <c r="BC278" s="900"/>
      <c r="BD278" s="974"/>
      <c r="BE278" s="1179"/>
      <c r="BF278" s="1109"/>
    </row>
    <row r="279" spans="53:58">
      <c r="BA279" s="142">
        <f t="shared" ref="BA279:BD279" si="143">SUM(BA280:BA295)</f>
        <v>0</v>
      </c>
      <c r="BB279" s="142">
        <f t="shared" si="143"/>
        <v>0</v>
      </c>
      <c r="BC279" s="896">
        <f t="shared" si="143"/>
        <v>0</v>
      </c>
      <c r="BD279" s="967">
        <f t="shared" si="143"/>
        <v>0</v>
      </c>
      <c r="BE279" s="1086"/>
      <c r="BF279" s="1100"/>
    </row>
    <row r="280" spans="53:58">
      <c r="BA280" s="297"/>
      <c r="BB280" s="297"/>
      <c r="BC280" s="908"/>
      <c r="BD280" s="1235"/>
      <c r="BE280" s="1180"/>
      <c r="BF280" s="1110"/>
    </row>
    <row r="281" spans="53:58">
      <c r="BA281" s="297"/>
      <c r="BB281" s="297"/>
      <c r="BC281" s="908"/>
      <c r="BD281" s="1235"/>
      <c r="BE281" s="1180"/>
      <c r="BF281" s="1110"/>
    </row>
    <row r="282" spans="53:58">
      <c r="BA282" s="297"/>
      <c r="BB282" s="297"/>
      <c r="BC282" s="908"/>
      <c r="BD282" s="1235"/>
      <c r="BE282" s="1180"/>
      <c r="BF282" s="1110"/>
    </row>
    <row r="283" spans="53:58">
      <c r="BA283" s="297"/>
      <c r="BB283" s="297"/>
      <c r="BC283" s="908"/>
      <c r="BD283" s="1235"/>
      <c r="BE283" s="1180"/>
      <c r="BF283" s="1110"/>
    </row>
    <row r="284" spans="53:58">
      <c r="BA284" s="297"/>
      <c r="BB284" s="297"/>
      <c r="BC284" s="908"/>
      <c r="BD284" s="1235"/>
      <c r="BE284" s="1180"/>
      <c r="BF284" s="1110"/>
    </row>
    <row r="285" spans="53:58">
      <c r="BA285" s="297"/>
      <c r="BB285" s="297"/>
      <c r="BC285" s="908"/>
      <c r="BD285" s="1235"/>
      <c r="BE285" s="1180"/>
      <c r="BF285" s="1110"/>
    </row>
    <row r="286" spans="53:58">
      <c r="BA286" s="297"/>
      <c r="BB286" s="297"/>
      <c r="BC286" s="908"/>
      <c r="BD286" s="1235"/>
      <c r="BE286" s="1180"/>
      <c r="BF286" s="1110"/>
    </row>
    <row r="287" spans="53:58">
      <c r="BA287" s="297"/>
      <c r="BB287" s="297"/>
      <c r="BC287" s="908"/>
      <c r="BD287" s="1235"/>
      <c r="BE287" s="1180"/>
      <c r="BF287" s="1110"/>
    </row>
    <row r="288" spans="53:58">
      <c r="BA288" s="297"/>
      <c r="BB288" s="297"/>
      <c r="BC288" s="908"/>
      <c r="BD288" s="1235"/>
      <c r="BE288" s="1180"/>
      <c r="BF288" s="1110"/>
    </row>
    <row r="289" spans="53:58">
      <c r="BA289" s="297"/>
      <c r="BB289" s="297"/>
      <c r="BC289" s="908"/>
      <c r="BD289" s="1235"/>
      <c r="BE289" s="1180"/>
      <c r="BF289" s="1110"/>
    </row>
    <row r="290" spans="53:58">
      <c r="BA290" s="297"/>
      <c r="BB290" s="297"/>
      <c r="BC290" s="908"/>
      <c r="BD290" s="1235"/>
      <c r="BE290" s="1180"/>
      <c r="BF290" s="1110"/>
    </row>
    <row r="291" spans="53:58">
      <c r="BA291" s="297"/>
      <c r="BB291" s="297"/>
      <c r="BC291" s="908"/>
      <c r="BD291" s="1235"/>
      <c r="BE291" s="1180"/>
      <c r="BF291" s="1110"/>
    </row>
    <row r="292" spans="53:58">
      <c r="BA292" s="297"/>
      <c r="BB292" s="297"/>
      <c r="BC292" s="908"/>
      <c r="BD292" s="1235"/>
      <c r="BE292" s="1180"/>
      <c r="BF292" s="1110"/>
    </row>
    <row r="293" spans="53:58">
      <c r="BA293" s="297"/>
      <c r="BB293" s="297"/>
      <c r="BC293" s="908"/>
      <c r="BD293" s="1235"/>
      <c r="BE293" s="1180"/>
      <c r="BF293" s="1110"/>
    </row>
    <row r="294" spans="53:58">
      <c r="BA294" s="297"/>
      <c r="BB294" s="297"/>
      <c r="BC294" s="908"/>
      <c r="BD294" s="1235"/>
      <c r="BE294" s="1180"/>
      <c r="BF294" s="1110"/>
    </row>
    <row r="295" spans="53:58">
      <c r="BA295" s="297"/>
      <c r="BB295" s="297"/>
      <c r="BC295" s="908"/>
      <c r="BD295" s="1235"/>
      <c r="BE295" s="1180"/>
      <c r="BF295" s="1110"/>
    </row>
    <row r="296" spans="53:58">
      <c r="BA296" s="92">
        <f t="shared" ref="BA296:BD296" si="144">SUM(BA297:BA317)</f>
        <v>0</v>
      </c>
      <c r="BB296" s="92">
        <f t="shared" si="144"/>
        <v>0</v>
      </c>
      <c r="BC296" s="1086">
        <f t="shared" si="144"/>
        <v>0</v>
      </c>
      <c r="BD296" s="984">
        <f t="shared" si="144"/>
        <v>0</v>
      </c>
      <c r="BE296" s="1086"/>
      <c r="BF296" s="1100"/>
    </row>
    <row r="297" spans="53:58">
      <c r="BA297" s="235"/>
      <c r="BB297" s="235"/>
      <c r="BC297" s="909"/>
      <c r="BD297" s="1236"/>
      <c r="BE297" s="1181"/>
      <c r="BF297" s="1111"/>
    </row>
    <row r="298" spans="53:58">
      <c r="BA298" s="235"/>
      <c r="BB298" s="235"/>
      <c r="BC298" s="909"/>
      <c r="BD298" s="1236"/>
      <c r="BE298" s="1181"/>
      <c r="BF298" s="1111"/>
    </row>
    <row r="299" spans="53:58">
      <c r="BA299" s="235"/>
      <c r="BB299" s="235"/>
      <c r="BC299" s="909"/>
      <c r="BD299" s="1236"/>
      <c r="BE299" s="1181"/>
      <c r="BF299" s="1111"/>
    </row>
    <row r="300" spans="53:58">
      <c r="BA300" s="235"/>
      <c r="BB300" s="235"/>
      <c r="BC300" s="909"/>
      <c r="BD300" s="1236"/>
      <c r="BE300" s="1181"/>
      <c r="BF300" s="1111"/>
    </row>
    <row r="301" spans="53:58">
      <c r="BA301" s="235"/>
      <c r="BB301" s="235"/>
      <c r="BC301" s="909"/>
      <c r="BD301" s="1236"/>
      <c r="BE301" s="1181"/>
      <c r="BF301" s="1111"/>
    </row>
    <row r="302" spans="53:58">
      <c r="BA302" s="235"/>
      <c r="BB302" s="235"/>
      <c r="BC302" s="909"/>
      <c r="BD302" s="1236"/>
      <c r="BE302" s="1181"/>
      <c r="BF302" s="1111"/>
    </row>
    <row r="303" spans="53:58">
      <c r="BA303" s="235"/>
      <c r="BB303" s="235"/>
      <c r="BC303" s="909"/>
      <c r="BD303" s="1236"/>
      <c r="BE303" s="1181"/>
      <c r="BF303" s="1111"/>
    </row>
    <row r="304" spans="53:58">
      <c r="BA304" s="235"/>
      <c r="BB304" s="235"/>
      <c r="BC304" s="909"/>
      <c r="BD304" s="1236"/>
      <c r="BE304" s="1181"/>
      <c r="BF304" s="1111"/>
    </row>
    <row r="305" spans="53:58">
      <c r="BA305" s="235"/>
      <c r="BB305" s="235"/>
      <c r="BC305" s="909"/>
      <c r="BD305" s="1236"/>
      <c r="BE305" s="1181"/>
      <c r="BF305" s="1111"/>
    </row>
    <row r="306" spans="53:58">
      <c r="BA306" s="235"/>
      <c r="BB306" s="235"/>
      <c r="BC306" s="909"/>
      <c r="BD306" s="1236"/>
      <c r="BE306" s="1181"/>
      <c r="BF306" s="1111"/>
    </row>
    <row r="307" spans="53:58">
      <c r="BA307" s="235"/>
      <c r="BB307" s="235"/>
      <c r="BC307" s="909"/>
      <c r="BD307" s="1236"/>
      <c r="BE307" s="1181"/>
      <c r="BF307" s="1111"/>
    </row>
    <row r="308" spans="53:58">
      <c r="BA308" s="235"/>
      <c r="BB308" s="235"/>
      <c r="BC308" s="909"/>
      <c r="BD308" s="1236"/>
      <c r="BE308" s="1181"/>
      <c r="BF308" s="1111"/>
    </row>
    <row r="309" spans="53:58">
      <c r="BA309" s="235"/>
      <c r="BB309" s="235"/>
      <c r="BC309" s="909"/>
      <c r="BD309" s="1236"/>
      <c r="BE309" s="1181"/>
      <c r="BF309" s="1111"/>
    </row>
    <row r="310" spans="53:58">
      <c r="BA310" s="235"/>
      <c r="BB310" s="235"/>
      <c r="BC310" s="909"/>
      <c r="BD310" s="1236"/>
      <c r="BE310" s="1181"/>
      <c r="BF310" s="1111"/>
    </row>
    <row r="311" spans="53:58">
      <c r="BA311" s="235"/>
      <c r="BB311" s="235"/>
      <c r="BC311" s="909"/>
      <c r="BD311" s="1236"/>
      <c r="BE311" s="1181"/>
      <c r="BF311" s="1111"/>
    </row>
    <row r="312" spans="53:58">
      <c r="BA312" s="235"/>
      <c r="BB312" s="235"/>
      <c r="BC312" s="909"/>
      <c r="BD312" s="1236"/>
      <c r="BE312" s="1181"/>
      <c r="BF312" s="1111"/>
    </row>
    <row r="313" spans="53:58">
      <c r="BA313" s="235"/>
      <c r="BB313" s="235"/>
      <c r="BC313" s="909"/>
      <c r="BD313" s="1236"/>
      <c r="BE313" s="1181"/>
      <c r="BF313" s="1111"/>
    </row>
    <row r="314" spans="53:58">
      <c r="BA314" s="510"/>
      <c r="BB314" s="510"/>
      <c r="BC314" s="910"/>
      <c r="BD314" s="1237"/>
      <c r="BE314" s="1182"/>
      <c r="BF314" s="1112"/>
    </row>
    <row r="315" spans="53:58">
      <c r="BA315" s="510"/>
      <c r="BB315" s="510"/>
      <c r="BC315" s="910"/>
      <c r="BD315" s="1237"/>
      <c r="BE315" s="1182"/>
      <c r="BF315" s="1112"/>
    </row>
    <row r="316" spans="53:58">
      <c r="BA316" s="510"/>
      <c r="BB316" s="510"/>
      <c r="BC316" s="910"/>
      <c r="BD316" s="1237"/>
      <c r="BE316" s="1182"/>
      <c r="BF316" s="1112"/>
    </row>
    <row r="317" spans="53:58">
      <c r="BA317" s="192"/>
      <c r="BB317" s="192"/>
      <c r="BC317" s="911"/>
      <c r="BD317" s="1238"/>
      <c r="BE317" s="1183"/>
      <c r="BF317" s="1113"/>
    </row>
    <row r="318" spans="53:58">
      <c r="BA318" s="92">
        <f t="shared" ref="BA318:BD318" si="145">BA319+BA449</f>
        <v>0</v>
      </c>
      <c r="BB318" s="92">
        <f t="shared" si="145"/>
        <v>0</v>
      </c>
      <c r="BC318" s="1086">
        <f t="shared" si="145"/>
        <v>0</v>
      </c>
      <c r="BD318" s="984">
        <f t="shared" si="145"/>
        <v>0</v>
      </c>
      <c r="BE318" s="1086"/>
      <c r="BF318" s="1100"/>
    </row>
    <row r="319" spans="53:58">
      <c r="BA319" s="92">
        <f t="shared" ref="BA319:BD319" si="146">BA320+BA444</f>
        <v>0</v>
      </c>
      <c r="BB319" s="92">
        <f t="shared" si="146"/>
        <v>0</v>
      </c>
      <c r="BC319" s="1086">
        <f t="shared" si="146"/>
        <v>0</v>
      </c>
      <c r="BD319" s="984">
        <f t="shared" si="146"/>
        <v>0</v>
      </c>
      <c r="BE319" s="1086"/>
      <c r="BF319" s="1100"/>
    </row>
    <row r="320" spans="53:58">
      <c r="BA320" s="92">
        <f t="shared" ref="BA320:BD320" si="147">BA321+BA347+BA389+BA418</f>
        <v>0</v>
      </c>
      <c r="BB320" s="92">
        <f t="shared" si="147"/>
        <v>0</v>
      </c>
      <c r="BC320" s="1086">
        <f t="shared" si="147"/>
        <v>0</v>
      </c>
      <c r="BD320" s="984">
        <f t="shared" si="147"/>
        <v>0</v>
      </c>
      <c r="BE320" s="1086"/>
      <c r="BF320" s="1100"/>
    </row>
    <row r="321" spans="53:58">
      <c r="BA321" s="92">
        <f t="shared" ref="BA321:BD321" si="148">SUM(BA322:BA346)</f>
        <v>0</v>
      </c>
      <c r="BB321" s="92">
        <f t="shared" si="148"/>
        <v>0</v>
      </c>
      <c r="BC321" s="1086">
        <f t="shared" si="148"/>
        <v>0</v>
      </c>
      <c r="BD321" s="984">
        <f t="shared" si="148"/>
        <v>0</v>
      </c>
      <c r="BE321" s="1086"/>
      <c r="BF321" s="1100"/>
    </row>
    <row r="322" spans="53:58">
      <c r="BA322" s="331"/>
      <c r="BB322" s="331"/>
      <c r="BC322" s="912"/>
      <c r="BD322" s="1239"/>
      <c r="BE322" s="1184"/>
      <c r="BF322" s="1114"/>
    </row>
    <row r="323" spans="53:58">
      <c r="BA323" s="331"/>
      <c r="BB323" s="331"/>
      <c r="BC323" s="912"/>
      <c r="BD323" s="1239"/>
      <c r="BE323" s="1184"/>
      <c r="BF323" s="1114"/>
    </row>
    <row r="324" spans="53:58">
      <c r="BA324" s="331"/>
      <c r="BB324" s="331"/>
      <c r="BC324" s="912"/>
      <c r="BD324" s="1239"/>
      <c r="BE324" s="1184"/>
      <c r="BF324" s="1114"/>
    </row>
    <row r="325" spans="53:58">
      <c r="BA325" s="331"/>
      <c r="BB325" s="331"/>
      <c r="BC325" s="912"/>
      <c r="BD325" s="1239"/>
      <c r="BE325" s="1184"/>
      <c r="BF325" s="1114"/>
    </row>
    <row r="326" spans="53:58">
      <c r="BA326" s="331"/>
      <c r="BB326" s="331"/>
      <c r="BC326" s="912"/>
      <c r="BD326" s="1239"/>
      <c r="BE326" s="1184"/>
      <c r="BF326" s="1114"/>
    </row>
    <row r="327" spans="53:58">
      <c r="BA327" s="331"/>
      <c r="BB327" s="331"/>
      <c r="BC327" s="912"/>
      <c r="BD327" s="1239"/>
      <c r="BE327" s="1184"/>
      <c r="BF327" s="1114"/>
    </row>
    <row r="328" spans="53:58">
      <c r="BA328" s="331"/>
      <c r="BB328" s="331"/>
      <c r="BC328" s="912"/>
      <c r="BD328" s="1239"/>
      <c r="BE328" s="1184"/>
      <c r="BF328" s="1114"/>
    </row>
    <row r="329" spans="53:58">
      <c r="BA329" s="331"/>
      <c r="BB329" s="331"/>
      <c r="BC329" s="912"/>
      <c r="BD329" s="1239"/>
      <c r="BE329" s="1184"/>
      <c r="BF329" s="1114"/>
    </row>
    <row r="330" spans="53:58">
      <c r="BA330" s="331"/>
      <c r="BB330" s="331"/>
      <c r="BC330" s="912"/>
      <c r="BD330" s="1239"/>
      <c r="BE330" s="1184"/>
      <c r="BF330" s="1114"/>
    </row>
    <row r="331" spans="53:58">
      <c r="BA331" s="331"/>
      <c r="BB331" s="331"/>
      <c r="BC331" s="912"/>
      <c r="BD331" s="1239"/>
      <c r="BE331" s="1184"/>
      <c r="BF331" s="1114"/>
    </row>
    <row r="332" spans="53:58">
      <c r="BA332" s="331"/>
      <c r="BB332" s="331"/>
      <c r="BC332" s="912"/>
      <c r="BD332" s="1239"/>
      <c r="BE332" s="1184"/>
      <c r="BF332" s="1114"/>
    </row>
    <row r="333" spans="53:58">
      <c r="BA333" s="331"/>
      <c r="BB333" s="331"/>
      <c r="BC333" s="912"/>
      <c r="BD333" s="1239"/>
      <c r="BE333" s="1184"/>
      <c r="BF333" s="1114"/>
    </row>
    <row r="334" spans="53:58">
      <c r="BA334" s="331"/>
      <c r="BB334" s="331"/>
      <c r="BC334" s="912"/>
      <c r="BD334" s="1239"/>
      <c r="BE334" s="1184"/>
      <c r="BF334" s="1114"/>
    </row>
    <row r="335" spans="53:58">
      <c r="BA335" s="331"/>
      <c r="BB335" s="331"/>
      <c r="BC335" s="912"/>
      <c r="BD335" s="1239"/>
      <c r="BE335" s="1184"/>
      <c r="BF335" s="1114"/>
    </row>
    <row r="336" spans="53:58">
      <c r="BA336" s="331"/>
      <c r="BB336" s="331"/>
      <c r="BC336" s="912"/>
      <c r="BD336" s="1239"/>
      <c r="BE336" s="1184"/>
      <c r="BF336" s="1114"/>
    </row>
    <row r="337" spans="53:58">
      <c r="BA337" s="331"/>
      <c r="BB337" s="331"/>
      <c r="BC337" s="912"/>
      <c r="BD337" s="1239"/>
      <c r="BE337" s="1184"/>
      <c r="BF337" s="1114"/>
    </row>
    <row r="338" spans="53:58">
      <c r="BA338" s="331"/>
      <c r="BB338" s="331"/>
      <c r="BC338" s="912"/>
      <c r="BD338" s="1239"/>
      <c r="BE338" s="1184"/>
      <c r="BF338" s="1114"/>
    </row>
    <row r="339" spans="53:58">
      <c r="BA339" s="331"/>
      <c r="BB339" s="331"/>
      <c r="BC339" s="912"/>
      <c r="BD339" s="1239"/>
      <c r="BE339" s="1184"/>
      <c r="BF339" s="1114"/>
    </row>
    <row r="340" spans="53:58">
      <c r="BA340" s="331"/>
      <c r="BB340" s="331"/>
      <c r="BC340" s="912"/>
      <c r="BD340" s="1239"/>
      <c r="BE340" s="1184"/>
      <c r="BF340" s="1114"/>
    </row>
    <row r="341" spans="53:58">
      <c r="BA341" s="331"/>
      <c r="BB341" s="331"/>
      <c r="BC341" s="912"/>
      <c r="BD341" s="1239"/>
      <c r="BE341" s="1184"/>
      <c r="BF341" s="1114"/>
    </row>
    <row r="342" spans="53:58">
      <c r="BA342" s="560"/>
      <c r="BB342" s="560"/>
      <c r="BC342" s="913"/>
      <c r="BD342" s="1240"/>
      <c r="BE342" s="1185"/>
      <c r="BF342" s="1115"/>
    </row>
    <row r="343" spans="53:58">
      <c r="BA343" s="560"/>
      <c r="BB343" s="560"/>
      <c r="BC343" s="913"/>
      <c r="BD343" s="1240"/>
      <c r="BE343" s="1185"/>
      <c r="BF343" s="1115"/>
    </row>
    <row r="344" spans="53:58">
      <c r="BA344" s="560"/>
      <c r="BB344" s="560"/>
      <c r="BC344" s="913"/>
      <c r="BD344" s="1240"/>
      <c r="BE344" s="1185"/>
      <c r="BF344" s="1115"/>
    </row>
    <row r="345" spans="53:58">
      <c r="BA345" s="784"/>
      <c r="BB345" s="784"/>
      <c r="BC345" s="914"/>
      <c r="BD345" s="1241"/>
      <c r="BE345" s="1186"/>
      <c r="BF345" s="1116"/>
    </row>
    <row r="346" spans="53:58">
      <c r="BA346" s="784"/>
      <c r="BB346" s="784"/>
      <c r="BC346" s="914"/>
      <c r="BD346" s="1241"/>
      <c r="BE346" s="1186"/>
      <c r="BF346" s="1116"/>
    </row>
    <row r="347" spans="53:58">
      <c r="BA347" s="92">
        <f t="shared" ref="BA347:BD347" si="149">SUM(BA348:BA388)</f>
        <v>0</v>
      </c>
      <c r="BB347" s="92">
        <f t="shared" si="149"/>
        <v>0</v>
      </c>
      <c r="BC347" s="1086">
        <f t="shared" si="149"/>
        <v>0</v>
      </c>
      <c r="BD347" s="984">
        <f t="shared" si="149"/>
        <v>0</v>
      </c>
      <c r="BE347" s="1086"/>
      <c r="BF347" s="1100"/>
    </row>
    <row r="348" spans="53:58">
      <c r="BA348" s="349"/>
      <c r="BB348" s="349"/>
      <c r="BC348" s="915"/>
      <c r="BD348" s="1242"/>
      <c r="BE348" s="1187"/>
      <c r="BF348" s="1117"/>
    </row>
    <row r="349" spans="53:58">
      <c r="BA349" s="349"/>
      <c r="BB349" s="349"/>
      <c r="BC349" s="915"/>
      <c r="BD349" s="1242"/>
      <c r="BE349" s="1187"/>
      <c r="BF349" s="1117"/>
    </row>
    <row r="350" spans="53:58">
      <c r="BA350" s="349"/>
      <c r="BB350" s="349"/>
      <c r="BC350" s="915"/>
      <c r="BD350" s="1242"/>
      <c r="BE350" s="1187"/>
      <c r="BF350" s="1117"/>
    </row>
    <row r="351" spans="53:58">
      <c r="BA351" s="349"/>
      <c r="BB351" s="349"/>
      <c r="BC351" s="915"/>
      <c r="BD351" s="1242"/>
      <c r="BE351" s="1187"/>
      <c r="BF351" s="1117"/>
    </row>
    <row r="352" spans="53:58">
      <c r="BA352" s="349"/>
      <c r="BB352" s="349"/>
      <c r="BC352" s="915"/>
      <c r="BD352" s="1242"/>
      <c r="BE352" s="1187"/>
      <c r="BF352" s="1117"/>
    </row>
    <row r="353" spans="53:58">
      <c r="BA353" s="349"/>
      <c r="BB353" s="349"/>
      <c r="BC353" s="915"/>
      <c r="BD353" s="1242"/>
      <c r="BE353" s="1187"/>
      <c r="BF353" s="1117"/>
    </row>
    <row r="354" spans="53:58">
      <c r="BA354" s="349"/>
      <c r="BB354" s="349"/>
      <c r="BC354" s="915"/>
      <c r="BD354" s="1242"/>
      <c r="BE354" s="1187"/>
      <c r="BF354" s="1117"/>
    </row>
    <row r="355" spans="53:58">
      <c r="BA355" s="349"/>
      <c r="BB355" s="349"/>
      <c r="BC355" s="915"/>
      <c r="BD355" s="1242"/>
      <c r="BE355" s="1187"/>
      <c r="BF355" s="1117"/>
    </row>
    <row r="356" spans="53:58">
      <c r="BA356" s="349"/>
      <c r="BB356" s="349"/>
      <c r="BC356" s="915"/>
      <c r="BD356" s="1242"/>
      <c r="BE356" s="1187"/>
      <c r="BF356" s="1117"/>
    </row>
    <row r="357" spans="53:58">
      <c r="BA357" s="349"/>
      <c r="BB357" s="349"/>
      <c r="BC357" s="915"/>
      <c r="BD357" s="1242"/>
      <c r="BE357" s="1187"/>
      <c r="BF357" s="1117"/>
    </row>
    <row r="358" spans="53:58">
      <c r="BA358" s="349"/>
      <c r="BB358" s="349"/>
      <c r="BC358" s="915"/>
      <c r="BD358" s="1242"/>
      <c r="BE358" s="1187"/>
      <c r="BF358" s="1117"/>
    </row>
    <row r="359" spans="53:58">
      <c r="BA359" s="349"/>
      <c r="BB359" s="349"/>
      <c r="BC359" s="915"/>
      <c r="BD359" s="1242"/>
      <c r="BE359" s="1187"/>
      <c r="BF359" s="1117"/>
    </row>
    <row r="360" spans="53:58">
      <c r="BA360" s="349"/>
      <c r="BB360" s="349"/>
      <c r="BC360" s="915"/>
      <c r="BD360" s="1242"/>
      <c r="BE360" s="1187"/>
      <c r="BF360" s="1117"/>
    </row>
    <row r="361" spans="53:58">
      <c r="BA361" s="349"/>
      <c r="BB361" s="349"/>
      <c r="BC361" s="915"/>
      <c r="BD361" s="1242"/>
      <c r="BE361" s="1187"/>
      <c r="BF361" s="1117"/>
    </row>
    <row r="362" spans="53:58">
      <c r="BA362" s="349"/>
      <c r="BB362" s="349"/>
      <c r="BC362" s="915"/>
      <c r="BD362" s="1242"/>
      <c r="BE362" s="1187"/>
      <c r="BF362" s="1117"/>
    </row>
    <row r="363" spans="53:58">
      <c r="BA363" s="349"/>
      <c r="BB363" s="349"/>
      <c r="BC363" s="915"/>
      <c r="BD363" s="1242"/>
      <c r="BE363" s="1187"/>
      <c r="BF363" s="1117"/>
    </row>
    <row r="364" spans="53:58">
      <c r="BA364" s="349"/>
      <c r="BB364" s="349"/>
      <c r="BC364" s="915"/>
      <c r="BD364" s="1242"/>
      <c r="BE364" s="1187"/>
      <c r="BF364" s="1117"/>
    </row>
    <row r="365" spans="53:58">
      <c r="BA365" s="349"/>
      <c r="BB365" s="349"/>
      <c r="BC365" s="915"/>
      <c r="BD365" s="1242"/>
      <c r="BE365" s="1187"/>
      <c r="BF365" s="1117"/>
    </row>
    <row r="366" spans="53:58">
      <c r="BA366" s="349"/>
      <c r="BB366" s="349"/>
      <c r="BC366" s="915"/>
      <c r="BD366" s="1242"/>
      <c r="BE366" s="1187"/>
      <c r="BF366" s="1117"/>
    </row>
    <row r="367" spans="53:58">
      <c r="BA367" s="349"/>
      <c r="BB367" s="349"/>
      <c r="BC367" s="915"/>
      <c r="BD367" s="1242"/>
      <c r="BE367" s="1187"/>
      <c r="BF367" s="1117"/>
    </row>
    <row r="368" spans="53:58">
      <c r="BA368" s="349"/>
      <c r="BB368" s="349"/>
      <c r="BC368" s="915"/>
      <c r="BD368" s="1242"/>
      <c r="BE368" s="1187"/>
      <c r="BF368" s="1117"/>
    </row>
    <row r="369" spans="53:58">
      <c r="BA369" s="349"/>
      <c r="BB369" s="349"/>
      <c r="BC369" s="915"/>
      <c r="BD369" s="1242"/>
      <c r="BE369" s="1187"/>
      <c r="BF369" s="1117"/>
    </row>
    <row r="370" spans="53:58">
      <c r="BA370" s="349"/>
      <c r="BB370" s="349"/>
      <c r="BC370" s="915"/>
      <c r="BD370" s="1242"/>
      <c r="BE370" s="1187"/>
      <c r="BF370" s="1117"/>
    </row>
    <row r="371" spans="53:58">
      <c r="BA371" s="349"/>
      <c r="BB371" s="349"/>
      <c r="BC371" s="915"/>
      <c r="BD371" s="1242"/>
      <c r="BE371" s="1187"/>
      <c r="BF371" s="1117"/>
    </row>
    <row r="372" spans="53:58">
      <c r="BA372" s="349"/>
      <c r="BB372" s="349"/>
      <c r="BC372" s="915"/>
      <c r="BD372" s="1242"/>
      <c r="BE372" s="1187"/>
      <c r="BF372" s="1117"/>
    </row>
    <row r="373" spans="53:58">
      <c r="BA373" s="349"/>
      <c r="BB373" s="349"/>
      <c r="BC373" s="915"/>
      <c r="BD373" s="1242"/>
      <c r="BE373" s="1187"/>
      <c r="BF373" s="1117"/>
    </row>
    <row r="374" spans="53:58">
      <c r="BA374" s="349"/>
      <c r="BB374" s="349"/>
      <c r="BC374" s="915"/>
      <c r="BD374" s="1242"/>
      <c r="BE374" s="1187"/>
      <c r="BF374" s="1117"/>
    </row>
    <row r="375" spans="53:58">
      <c r="BA375" s="355"/>
      <c r="BB375" s="355"/>
      <c r="BC375" s="916"/>
      <c r="BD375" s="1243"/>
      <c r="BE375" s="1188"/>
      <c r="BF375" s="1118"/>
    </row>
    <row r="376" spans="53:58">
      <c r="BA376" s="356"/>
      <c r="BB376" s="356"/>
      <c r="BC376" s="917"/>
      <c r="BD376" s="1244"/>
      <c r="BE376" s="1189"/>
      <c r="BF376" s="1119"/>
    </row>
    <row r="377" spans="53:58">
      <c r="BA377" s="573"/>
      <c r="BB377" s="573"/>
      <c r="BC377" s="918"/>
      <c r="BD377" s="1245"/>
      <c r="BE377" s="1190"/>
      <c r="BF377" s="1120"/>
    </row>
    <row r="378" spans="53:58">
      <c r="BA378" s="573"/>
      <c r="BB378" s="573"/>
      <c r="BC378" s="918"/>
      <c r="BD378" s="1245"/>
      <c r="BE378" s="1190"/>
      <c r="BF378" s="1120"/>
    </row>
    <row r="379" spans="53:58">
      <c r="BA379" s="578"/>
      <c r="BB379" s="578"/>
      <c r="BC379" s="919"/>
      <c r="BD379" s="1246"/>
      <c r="BE379" s="1191"/>
      <c r="BF379" s="1121"/>
    </row>
    <row r="380" spans="53:58">
      <c r="BA380" s="578"/>
      <c r="BB380" s="578"/>
      <c r="BC380" s="919"/>
      <c r="BD380" s="1246"/>
      <c r="BE380" s="1191"/>
      <c r="BF380" s="1121"/>
    </row>
    <row r="381" spans="53:58">
      <c r="BA381" s="578"/>
      <c r="BB381" s="578"/>
      <c r="BC381" s="919"/>
      <c r="BD381" s="1246"/>
      <c r="BE381" s="1191"/>
      <c r="BF381" s="1121"/>
    </row>
    <row r="382" spans="53:58">
      <c r="BA382" s="578"/>
      <c r="BB382" s="578"/>
      <c r="BC382" s="919"/>
      <c r="BD382" s="1246"/>
      <c r="BE382" s="1191"/>
      <c r="BF382" s="1121"/>
    </row>
    <row r="383" spans="53:58">
      <c r="BA383" s="583"/>
      <c r="BB383" s="583"/>
      <c r="BC383" s="920"/>
      <c r="BD383" s="1247"/>
      <c r="BE383" s="1192"/>
      <c r="BF383" s="1122"/>
    </row>
    <row r="384" spans="53:58">
      <c r="BA384" s="795"/>
      <c r="BB384" s="795"/>
      <c r="BC384" s="921"/>
      <c r="BD384" s="1248"/>
      <c r="BE384" s="1193"/>
      <c r="BF384" s="1123"/>
    </row>
    <row r="385" spans="53:58">
      <c r="BA385" s="795"/>
      <c r="BB385" s="795"/>
      <c r="BC385" s="921"/>
      <c r="BD385" s="1248"/>
      <c r="BE385" s="1193"/>
      <c r="BF385" s="1123"/>
    </row>
    <row r="386" spans="53:58">
      <c r="BA386" s="795"/>
      <c r="BB386" s="795"/>
      <c r="BC386" s="921"/>
      <c r="BD386" s="1248"/>
      <c r="BE386" s="1193"/>
      <c r="BF386" s="1123"/>
    </row>
    <row r="387" spans="53:58">
      <c r="BA387" s="795"/>
      <c r="BB387" s="795"/>
      <c r="BC387" s="921"/>
      <c r="BD387" s="1248"/>
      <c r="BE387" s="1193"/>
      <c r="BF387" s="1123"/>
    </row>
    <row r="388" spans="53:58">
      <c r="BA388" s="795"/>
      <c r="BB388" s="795"/>
      <c r="BC388" s="921"/>
      <c r="BD388" s="1248"/>
      <c r="BE388" s="1193"/>
      <c r="BF388" s="1123"/>
    </row>
    <row r="389" spans="53:58">
      <c r="BA389" s="92">
        <f t="shared" ref="BA389:BD389" si="150">SUM(BA390:BA417)</f>
        <v>0</v>
      </c>
      <c r="BB389" s="92">
        <f t="shared" si="150"/>
        <v>0</v>
      </c>
      <c r="BC389" s="1086">
        <f t="shared" si="150"/>
        <v>0</v>
      </c>
      <c r="BD389" s="984">
        <f t="shared" si="150"/>
        <v>0</v>
      </c>
      <c r="BE389" s="1086"/>
      <c r="BF389" s="1100"/>
    </row>
    <row r="390" spans="53:58">
      <c r="BA390" s="297"/>
      <c r="BB390" s="297"/>
      <c r="BC390" s="908"/>
      <c r="BD390" s="1235"/>
      <c r="BE390" s="1180"/>
      <c r="BF390" s="1110"/>
    </row>
    <row r="391" spans="53:58">
      <c r="BA391" s="297"/>
      <c r="BB391" s="297"/>
      <c r="BC391" s="908"/>
      <c r="BD391" s="1235"/>
      <c r="BE391" s="1180"/>
      <c r="BF391" s="1110"/>
    </row>
    <row r="392" spans="53:58">
      <c r="BA392" s="297"/>
      <c r="BB392" s="297"/>
      <c r="BC392" s="908"/>
      <c r="BD392" s="1235"/>
      <c r="BE392" s="1180"/>
      <c r="BF392" s="1110"/>
    </row>
    <row r="393" spans="53:58">
      <c r="BA393" s="297"/>
      <c r="BB393" s="297"/>
      <c r="BC393" s="908"/>
      <c r="BD393" s="1235"/>
      <c r="BE393" s="1180"/>
      <c r="BF393" s="1110"/>
    </row>
    <row r="394" spans="53:58">
      <c r="BA394" s="297"/>
      <c r="BB394" s="297"/>
      <c r="BC394" s="908"/>
      <c r="BD394" s="1235"/>
      <c r="BE394" s="1180"/>
      <c r="BF394" s="1110"/>
    </row>
    <row r="395" spans="53:58">
      <c r="BA395" s="297"/>
      <c r="BB395" s="297"/>
      <c r="BC395" s="908"/>
      <c r="BD395" s="1235"/>
      <c r="BE395" s="1180"/>
      <c r="BF395" s="1110"/>
    </row>
    <row r="396" spans="53:58">
      <c r="BA396" s="297"/>
      <c r="BB396" s="297"/>
      <c r="BC396" s="908"/>
      <c r="BD396" s="1235"/>
      <c r="BE396" s="1180"/>
      <c r="BF396" s="1110"/>
    </row>
    <row r="397" spans="53:58">
      <c r="BA397" s="297"/>
      <c r="BB397" s="297"/>
      <c r="BC397" s="908"/>
      <c r="BD397" s="1235"/>
      <c r="BE397" s="1180"/>
      <c r="BF397" s="1110"/>
    </row>
    <row r="398" spans="53:58">
      <c r="BA398" s="297"/>
      <c r="BB398" s="297"/>
      <c r="BC398" s="908"/>
      <c r="BD398" s="1235"/>
      <c r="BE398" s="1180"/>
      <c r="BF398" s="1110"/>
    </row>
    <row r="399" spans="53:58">
      <c r="BA399" s="297"/>
      <c r="BB399" s="297"/>
      <c r="BC399" s="908"/>
      <c r="BD399" s="1235"/>
      <c r="BE399" s="1180"/>
      <c r="BF399" s="1110"/>
    </row>
    <row r="400" spans="53:58">
      <c r="BA400" s="297"/>
      <c r="BB400" s="297"/>
      <c r="BC400" s="908"/>
      <c r="BD400" s="1235"/>
      <c r="BE400" s="1180"/>
      <c r="BF400" s="1110"/>
    </row>
    <row r="401" spans="53:58">
      <c r="BA401" s="297"/>
      <c r="BB401" s="297"/>
      <c r="BC401" s="908"/>
      <c r="BD401" s="1235"/>
      <c r="BE401" s="1180"/>
      <c r="BF401" s="1110"/>
    </row>
    <row r="402" spans="53:58">
      <c r="BA402" s="297"/>
      <c r="BB402" s="297"/>
      <c r="BC402" s="908"/>
      <c r="BD402" s="1235"/>
      <c r="BE402" s="1180"/>
      <c r="BF402" s="1110"/>
    </row>
    <row r="403" spans="53:58">
      <c r="BA403" s="297"/>
      <c r="BB403" s="297"/>
      <c r="BC403" s="908"/>
      <c r="BD403" s="1235"/>
      <c r="BE403" s="1180"/>
      <c r="BF403" s="1110"/>
    </row>
    <row r="404" spans="53:58">
      <c r="BA404" s="297"/>
      <c r="BB404" s="297"/>
      <c r="BC404" s="908"/>
      <c r="BD404" s="1235"/>
      <c r="BE404" s="1180"/>
      <c r="BF404" s="1110"/>
    </row>
    <row r="405" spans="53:58">
      <c r="BA405" s="297"/>
      <c r="BB405" s="297"/>
      <c r="BC405" s="908"/>
      <c r="BD405" s="1235"/>
      <c r="BE405" s="1180"/>
      <c r="BF405" s="1110"/>
    </row>
    <row r="406" spans="53:58">
      <c r="BA406" s="297"/>
      <c r="BB406" s="297"/>
      <c r="BC406" s="908"/>
      <c r="BD406" s="1235"/>
      <c r="BE406" s="1180"/>
      <c r="BF406" s="1110"/>
    </row>
    <row r="407" spans="53:58">
      <c r="BA407" s="297"/>
      <c r="BB407" s="297"/>
      <c r="BC407" s="908"/>
      <c r="BD407" s="1235"/>
      <c r="BE407" s="1180"/>
      <c r="BF407" s="1110"/>
    </row>
    <row r="408" spans="53:58">
      <c r="BA408" s="297"/>
      <c r="BB408" s="297"/>
      <c r="BC408" s="908"/>
      <c r="BD408" s="1235"/>
      <c r="BE408" s="1180"/>
      <c r="BF408" s="1110"/>
    </row>
    <row r="409" spans="53:58">
      <c r="BA409" s="297"/>
      <c r="BB409" s="297"/>
      <c r="BC409" s="908"/>
      <c r="BD409" s="1235"/>
      <c r="BE409" s="1180"/>
      <c r="BF409" s="1110"/>
    </row>
    <row r="410" spans="53:58">
      <c r="BA410" s="297"/>
      <c r="BB410" s="297"/>
      <c r="BC410" s="908"/>
      <c r="BD410" s="1235"/>
      <c r="BE410" s="1180"/>
      <c r="BF410" s="1110"/>
    </row>
    <row r="411" spans="53:58">
      <c r="BA411" s="297"/>
      <c r="BB411" s="297"/>
      <c r="BC411" s="908"/>
      <c r="BD411" s="1235"/>
      <c r="BE411" s="1180"/>
      <c r="BF411" s="1110"/>
    </row>
    <row r="412" spans="53:58">
      <c r="BA412" s="297"/>
      <c r="BB412" s="297"/>
      <c r="BC412" s="908"/>
      <c r="BD412" s="1235"/>
      <c r="BE412" s="1180"/>
      <c r="BF412" s="1110"/>
    </row>
    <row r="413" spans="53:58">
      <c r="BA413" s="297"/>
      <c r="BB413" s="297"/>
      <c r="BC413" s="908"/>
      <c r="BD413" s="1235"/>
      <c r="BE413" s="1180"/>
      <c r="BF413" s="1110"/>
    </row>
    <row r="414" spans="53:58">
      <c r="BA414" s="592"/>
      <c r="BB414" s="592"/>
      <c r="BC414" s="922"/>
      <c r="BD414" s="1249"/>
      <c r="BE414" s="1083"/>
      <c r="BF414" s="1124"/>
    </row>
    <row r="415" spans="53:58">
      <c r="BA415" s="592"/>
      <c r="BB415" s="592"/>
      <c r="BC415" s="922"/>
      <c r="BD415" s="1249"/>
      <c r="BE415" s="1083"/>
      <c r="BF415" s="1124"/>
    </row>
    <row r="416" spans="53:58">
      <c r="BA416" s="806"/>
      <c r="BB416" s="806"/>
      <c r="BC416" s="923"/>
      <c r="BD416" s="1250"/>
      <c r="BE416" s="1194"/>
      <c r="BF416" s="1125"/>
    </row>
    <row r="417" spans="53:58">
      <c r="BA417" s="812"/>
      <c r="BB417" s="812"/>
      <c r="BC417" s="924"/>
      <c r="BD417" s="1251"/>
      <c r="BE417" s="1195"/>
      <c r="BF417" s="1126"/>
    </row>
    <row r="418" spans="53:58">
      <c r="BA418" s="92">
        <f t="shared" ref="BA418:BD418" si="151">SUM(BA419:BA443)</f>
        <v>0</v>
      </c>
      <c r="BB418" s="92">
        <f t="shared" si="151"/>
        <v>0</v>
      </c>
      <c r="BC418" s="1086">
        <f t="shared" si="151"/>
        <v>0</v>
      </c>
      <c r="BD418" s="984">
        <f t="shared" si="151"/>
        <v>0</v>
      </c>
      <c r="BE418" s="1086"/>
      <c r="BF418" s="1100"/>
    </row>
    <row r="419" spans="53:58">
      <c r="BA419" s="235"/>
      <c r="BB419" s="235"/>
      <c r="BC419" s="909"/>
      <c r="BD419" s="1236"/>
      <c r="BE419" s="1181"/>
      <c r="BF419" s="1111"/>
    </row>
    <row r="420" spans="53:58">
      <c r="BA420" s="235"/>
      <c r="BB420" s="235"/>
      <c r="BC420" s="909"/>
      <c r="BD420" s="1236"/>
      <c r="BE420" s="1181"/>
      <c r="BF420" s="1111"/>
    </row>
    <row r="421" spans="53:58">
      <c r="BA421" s="235"/>
      <c r="BB421" s="235"/>
      <c r="BC421" s="909"/>
      <c r="BD421" s="1236"/>
      <c r="BE421" s="1181"/>
      <c r="BF421" s="1111"/>
    </row>
    <row r="422" spans="53:58">
      <c r="BA422" s="235"/>
      <c r="BB422" s="235"/>
      <c r="BC422" s="909"/>
      <c r="BD422" s="1236"/>
      <c r="BE422" s="1181"/>
      <c r="BF422" s="1111"/>
    </row>
    <row r="423" spans="53:58">
      <c r="BA423" s="235"/>
      <c r="BB423" s="235"/>
      <c r="BC423" s="909"/>
      <c r="BD423" s="1236"/>
      <c r="BE423" s="1181"/>
      <c r="BF423" s="1111"/>
    </row>
    <row r="424" spans="53:58">
      <c r="BA424" s="235"/>
      <c r="BB424" s="235"/>
      <c r="BC424" s="909"/>
      <c r="BD424" s="1236"/>
      <c r="BE424" s="1181"/>
      <c r="BF424" s="1111"/>
    </row>
    <row r="425" spans="53:58">
      <c r="BA425" s="235"/>
      <c r="BB425" s="235"/>
      <c r="BC425" s="909"/>
      <c r="BD425" s="1236"/>
      <c r="BE425" s="1181"/>
      <c r="BF425" s="1111"/>
    </row>
    <row r="426" spans="53:58">
      <c r="BA426" s="235"/>
      <c r="BB426" s="235"/>
      <c r="BC426" s="909"/>
      <c r="BD426" s="1236"/>
      <c r="BE426" s="1181"/>
      <c r="BF426" s="1111"/>
    </row>
    <row r="427" spans="53:58">
      <c r="BA427" s="235"/>
      <c r="BB427" s="235"/>
      <c r="BC427" s="909"/>
      <c r="BD427" s="1236"/>
      <c r="BE427" s="1181"/>
      <c r="BF427" s="1111"/>
    </row>
    <row r="428" spans="53:58">
      <c r="BA428" s="235"/>
      <c r="BB428" s="235"/>
      <c r="BC428" s="909"/>
      <c r="BD428" s="1236"/>
      <c r="BE428" s="1181"/>
      <c r="BF428" s="1111"/>
    </row>
    <row r="429" spans="53:58">
      <c r="BA429" s="235"/>
      <c r="BB429" s="235"/>
      <c r="BC429" s="909"/>
      <c r="BD429" s="1236"/>
      <c r="BE429" s="1181"/>
      <c r="BF429" s="1111"/>
    </row>
    <row r="430" spans="53:58">
      <c r="BA430" s="235"/>
      <c r="BB430" s="235"/>
      <c r="BC430" s="909"/>
      <c r="BD430" s="1236"/>
      <c r="BE430" s="1181"/>
      <c r="BF430" s="1111"/>
    </row>
    <row r="431" spans="53:58">
      <c r="BA431" s="235"/>
      <c r="BB431" s="235"/>
      <c r="BC431" s="909"/>
      <c r="BD431" s="1236"/>
      <c r="BE431" s="1181"/>
      <c r="BF431" s="1111"/>
    </row>
    <row r="432" spans="53:58">
      <c r="BA432" s="235"/>
      <c r="BB432" s="235"/>
      <c r="BC432" s="909"/>
      <c r="BD432" s="1236"/>
      <c r="BE432" s="1181"/>
      <c r="BF432" s="1111"/>
    </row>
    <row r="433" spans="53:58">
      <c r="BA433" s="235"/>
      <c r="BB433" s="235"/>
      <c r="BC433" s="909"/>
      <c r="BD433" s="1236"/>
      <c r="BE433" s="1181"/>
      <c r="BF433" s="1111"/>
    </row>
    <row r="434" spans="53:58">
      <c r="BA434" s="235"/>
      <c r="BB434" s="235"/>
      <c r="BC434" s="909"/>
      <c r="BD434" s="1236"/>
      <c r="BE434" s="1181"/>
      <c r="BF434" s="1111"/>
    </row>
    <row r="435" spans="53:58">
      <c r="BA435" s="235"/>
      <c r="BB435" s="235"/>
      <c r="BC435" s="909"/>
      <c r="BD435" s="1236"/>
      <c r="BE435" s="1181"/>
      <c r="BF435" s="1111"/>
    </row>
    <row r="436" spans="53:58">
      <c r="BA436" s="235"/>
      <c r="BB436" s="235"/>
      <c r="BC436" s="909"/>
      <c r="BD436" s="1236"/>
      <c r="BE436" s="1181"/>
      <c r="BF436" s="1111"/>
    </row>
    <row r="437" spans="53:58">
      <c r="BA437" s="235"/>
      <c r="BB437" s="235"/>
      <c r="BC437" s="909"/>
      <c r="BD437" s="1236"/>
      <c r="BE437" s="1181"/>
      <c r="BF437" s="1111"/>
    </row>
    <row r="438" spans="53:58">
      <c r="BA438" s="235"/>
      <c r="BB438" s="235"/>
      <c r="BC438" s="909"/>
      <c r="BD438" s="1236"/>
      <c r="BE438" s="1181"/>
      <c r="BF438" s="1111"/>
    </row>
    <row r="439" spans="53:58">
      <c r="BA439" s="235"/>
      <c r="BB439" s="235"/>
      <c r="BC439" s="909"/>
      <c r="BD439" s="1236"/>
      <c r="BE439" s="1181"/>
      <c r="BF439" s="1111"/>
    </row>
    <row r="440" spans="53:58">
      <c r="BA440" s="235"/>
      <c r="BB440" s="235"/>
      <c r="BC440" s="909"/>
      <c r="BD440" s="1236"/>
      <c r="BE440" s="1181"/>
      <c r="BF440" s="1111"/>
    </row>
    <row r="441" spans="53:58">
      <c r="BA441" s="510"/>
      <c r="BB441" s="510"/>
      <c r="BC441" s="910"/>
      <c r="BD441" s="1237"/>
      <c r="BE441" s="1182"/>
      <c r="BF441" s="1112"/>
    </row>
    <row r="442" spans="53:58">
      <c r="BA442" s="192"/>
      <c r="BB442" s="192"/>
      <c r="BC442" s="911"/>
      <c r="BD442" s="1238"/>
      <c r="BE442" s="1183"/>
      <c r="BF442" s="1113"/>
    </row>
    <row r="443" spans="53:58">
      <c r="BA443" s="192"/>
      <c r="BB443" s="192"/>
      <c r="BC443" s="911"/>
      <c r="BD443" s="1238"/>
      <c r="BE443" s="1183"/>
      <c r="BF443" s="1113"/>
    </row>
    <row r="444" spans="53:58">
      <c r="BA444" s="92">
        <f t="shared" ref="BA444:BD444" si="152">BA445</f>
        <v>0</v>
      </c>
      <c r="BB444" s="92">
        <f t="shared" si="152"/>
        <v>0</v>
      </c>
      <c r="BC444" s="1086">
        <f t="shared" si="152"/>
        <v>0</v>
      </c>
      <c r="BD444" s="984">
        <f t="shared" si="152"/>
        <v>0</v>
      </c>
      <c r="BE444" s="1086"/>
      <c r="BF444" s="1100"/>
    </row>
    <row r="445" spans="53:58">
      <c r="BA445" s="92">
        <f t="shared" ref="BA445:BD445" si="153">SUM(BA446:BA448)</f>
        <v>0</v>
      </c>
      <c r="BB445" s="92">
        <f t="shared" si="153"/>
        <v>0</v>
      </c>
      <c r="BC445" s="1086">
        <f t="shared" si="153"/>
        <v>0</v>
      </c>
      <c r="BD445" s="984">
        <f t="shared" si="153"/>
        <v>0</v>
      </c>
      <c r="BE445" s="1086"/>
      <c r="BF445" s="1100"/>
    </row>
    <row r="446" spans="53:58">
      <c r="BA446" s="560"/>
      <c r="BB446" s="560"/>
      <c r="BC446" s="913"/>
      <c r="BD446" s="1240"/>
      <c r="BE446" s="1185"/>
      <c r="BF446" s="1115"/>
    </row>
    <row r="447" spans="53:58">
      <c r="BA447" s="560"/>
      <c r="BB447" s="560"/>
      <c r="BC447" s="913"/>
      <c r="BD447" s="1240"/>
      <c r="BE447" s="1185"/>
      <c r="BF447" s="1115"/>
    </row>
    <row r="448" spans="53:58">
      <c r="BA448" s="560"/>
      <c r="BB448" s="560"/>
      <c r="BC448" s="913"/>
      <c r="BD448" s="1240"/>
      <c r="BE448" s="1185"/>
      <c r="BF448" s="1115"/>
    </row>
    <row r="449" spans="53:58">
      <c r="BA449" s="92">
        <f t="shared" ref="BA449:BD449" si="154">BA450+BA453</f>
        <v>0</v>
      </c>
      <c r="BB449" s="92">
        <f t="shared" si="154"/>
        <v>0</v>
      </c>
      <c r="BC449" s="1086">
        <f t="shared" si="154"/>
        <v>0</v>
      </c>
      <c r="BD449" s="984">
        <f t="shared" si="154"/>
        <v>0</v>
      </c>
      <c r="BE449" s="1086"/>
      <c r="BF449" s="1100"/>
    </row>
    <row r="450" spans="53:58">
      <c r="BA450" s="92">
        <f t="shared" ref="BA450:BD451" si="155">BA451</f>
        <v>0</v>
      </c>
      <c r="BB450" s="92">
        <f t="shared" si="155"/>
        <v>0</v>
      </c>
      <c r="BC450" s="1086">
        <f t="shared" si="155"/>
        <v>0</v>
      </c>
      <c r="BD450" s="984">
        <f t="shared" si="155"/>
        <v>0</v>
      </c>
      <c r="BE450" s="1086"/>
      <c r="BF450" s="1100"/>
    </row>
    <row r="451" spans="53:58">
      <c r="BA451" s="92">
        <f t="shared" si="155"/>
        <v>0</v>
      </c>
      <c r="BB451" s="92">
        <f t="shared" si="155"/>
        <v>0</v>
      </c>
      <c r="BC451" s="1086">
        <f t="shared" si="155"/>
        <v>0</v>
      </c>
      <c r="BD451" s="984">
        <f t="shared" si="155"/>
        <v>0</v>
      </c>
      <c r="BE451" s="1086"/>
      <c r="BF451" s="1100"/>
    </row>
    <row r="452" spans="53:58">
      <c r="BA452" s="210"/>
      <c r="BB452" s="210"/>
      <c r="BC452" s="897"/>
      <c r="BD452" s="968"/>
      <c r="BE452" s="1168"/>
      <c r="BF452" s="1101"/>
    </row>
    <row r="453" spans="53:58">
      <c r="BA453" s="92">
        <f t="shared" ref="BA453:BD454" si="156">BA454</f>
        <v>0</v>
      </c>
      <c r="BB453" s="92">
        <f t="shared" si="156"/>
        <v>0</v>
      </c>
      <c r="BC453" s="1086">
        <f t="shared" si="156"/>
        <v>0</v>
      </c>
      <c r="BD453" s="984">
        <f t="shared" si="156"/>
        <v>0</v>
      </c>
      <c r="BE453" s="1086"/>
      <c r="BF453" s="1100"/>
    </row>
    <row r="454" spans="53:58">
      <c r="BA454" s="92">
        <f t="shared" si="156"/>
        <v>0</v>
      </c>
      <c r="BB454" s="92">
        <f t="shared" si="156"/>
        <v>0</v>
      </c>
      <c r="BC454" s="1086">
        <f t="shared" si="156"/>
        <v>0</v>
      </c>
      <c r="BD454" s="984">
        <f t="shared" si="156"/>
        <v>0</v>
      </c>
      <c r="BE454" s="1086"/>
      <c r="BF454" s="1100"/>
    </row>
    <row r="455" spans="53:58">
      <c r="BA455" s="210"/>
      <c r="BB455" s="210"/>
      <c r="BC455" s="897"/>
      <c r="BD455" s="968"/>
      <c r="BE455" s="1168"/>
      <c r="BF455" s="1101"/>
    </row>
    <row r="456" spans="53:58">
      <c r="BA456" s="92">
        <f>BA457+BA507+BA527+BA542+BA765+BA821+BA898+BA901+BA976</f>
        <v>0</v>
      </c>
      <c r="BB456" s="92">
        <f>BB457+BB507+BB527+BB542+BB765+BB821+BB898+BB901+BB976</f>
        <v>0</v>
      </c>
      <c r="BC456" s="1086">
        <f>BC457+BC507+BC527+BC542+BC765+BC821+BC898+BC901+BC976</f>
        <v>0</v>
      </c>
      <c r="BD456" s="984">
        <f>BD457+BD507+BD527+BD542+BD765+BD821+BD898+BD901+BD976</f>
        <v>0</v>
      </c>
      <c r="BE456" s="1086"/>
      <c r="BF456" s="1100"/>
    </row>
    <row r="457" spans="53:58">
      <c r="BA457" s="92">
        <f t="shared" ref="BA457:BD457" si="157">BA458+BA460</f>
        <v>0</v>
      </c>
      <c r="BB457" s="92">
        <f t="shared" si="157"/>
        <v>0</v>
      </c>
      <c r="BC457" s="1086">
        <f t="shared" si="157"/>
        <v>0</v>
      </c>
      <c r="BD457" s="984">
        <f t="shared" si="157"/>
        <v>0</v>
      </c>
      <c r="BE457" s="1086"/>
      <c r="BF457" s="1100"/>
    </row>
    <row r="458" spans="53:58">
      <c r="BA458" s="92">
        <f t="shared" ref="BA458:BD458" si="158">BA459</f>
        <v>0</v>
      </c>
      <c r="BB458" s="92">
        <f t="shared" si="158"/>
        <v>0</v>
      </c>
      <c r="BC458" s="1086">
        <f t="shared" si="158"/>
        <v>0</v>
      </c>
      <c r="BD458" s="984">
        <f t="shared" si="158"/>
        <v>0</v>
      </c>
      <c r="BE458" s="1086"/>
      <c r="BF458" s="1100"/>
    </row>
    <row r="459" spans="53:58">
      <c r="BA459" s="142"/>
      <c r="BB459" s="142"/>
      <c r="BC459" s="896"/>
      <c r="BD459" s="967"/>
      <c r="BE459" s="1086"/>
      <c r="BF459" s="1100"/>
    </row>
    <row r="460" spans="53:58">
      <c r="BA460" s="92">
        <f t="shared" ref="BA460:BD460" si="159">BA461+BA463+BA472+BA475+BA482+BA488+BA494+BA502</f>
        <v>0</v>
      </c>
      <c r="BB460" s="92">
        <f t="shared" si="159"/>
        <v>0</v>
      </c>
      <c r="BC460" s="1086">
        <f t="shared" si="159"/>
        <v>0</v>
      </c>
      <c r="BD460" s="984">
        <f t="shared" si="159"/>
        <v>0</v>
      </c>
      <c r="BE460" s="1086"/>
      <c r="BF460" s="1100"/>
    </row>
    <row r="461" spans="53:58">
      <c r="BA461" s="105">
        <f t="shared" ref="BA461:BD461" si="160">BA462</f>
        <v>0</v>
      </c>
      <c r="BB461" s="105">
        <f t="shared" si="160"/>
        <v>0</v>
      </c>
      <c r="BC461" s="1167">
        <f t="shared" si="160"/>
        <v>0</v>
      </c>
      <c r="BD461" s="998">
        <f t="shared" si="160"/>
        <v>0</v>
      </c>
      <c r="BE461" s="1167"/>
      <c r="BF461" s="1127"/>
    </row>
    <row r="462" spans="53:58">
      <c r="BA462" s="281"/>
      <c r="BB462" s="281"/>
      <c r="BC462" s="925"/>
      <c r="BD462" s="1252"/>
      <c r="BE462" s="1196"/>
      <c r="BF462" s="1128"/>
    </row>
    <row r="463" spans="53:58">
      <c r="BA463" s="92">
        <f t="shared" ref="BA463:BD463" si="161">SUM(BA464:BA467)</f>
        <v>0</v>
      </c>
      <c r="BB463" s="92">
        <f t="shared" si="161"/>
        <v>0</v>
      </c>
      <c r="BC463" s="1086">
        <f t="shared" si="161"/>
        <v>0</v>
      </c>
      <c r="BD463" s="984">
        <f t="shared" si="161"/>
        <v>0</v>
      </c>
      <c r="BE463" s="1086"/>
      <c r="BF463" s="1100"/>
    </row>
    <row r="464" spans="53:58">
      <c r="BA464" s="281"/>
      <c r="BB464" s="281"/>
      <c r="BC464" s="925"/>
      <c r="BD464" s="1252"/>
      <c r="BE464" s="1196"/>
      <c r="BF464" s="1128"/>
    </row>
    <row r="465" spans="53:58">
      <c r="BA465" s="210"/>
      <c r="BB465" s="210"/>
      <c r="BC465" s="897"/>
      <c r="BD465" s="968"/>
      <c r="BE465" s="1168"/>
      <c r="BF465" s="1101"/>
    </row>
    <row r="466" spans="53:58">
      <c r="BA466" s="210"/>
      <c r="BB466" s="210"/>
      <c r="BC466" s="897"/>
      <c r="BD466" s="968"/>
      <c r="BE466" s="1168"/>
      <c r="BF466" s="1101"/>
    </row>
    <row r="467" spans="53:58">
      <c r="BA467" s="370">
        <f t="shared" ref="BA467:BD467" si="162">+SUM(BA468:BA471)</f>
        <v>0</v>
      </c>
      <c r="BB467" s="370">
        <f t="shared" si="162"/>
        <v>0</v>
      </c>
      <c r="BC467" s="1168">
        <f t="shared" si="162"/>
        <v>0</v>
      </c>
      <c r="BD467" s="996">
        <f t="shared" si="162"/>
        <v>0</v>
      </c>
      <c r="BE467" s="1168"/>
      <c r="BF467" s="1101"/>
    </row>
    <row r="468" spans="53:58">
      <c r="BA468" s="210"/>
      <c r="BB468" s="210"/>
      <c r="BC468" s="897"/>
      <c r="BD468" s="968"/>
      <c r="BE468" s="1168"/>
      <c r="BF468" s="1101"/>
    </row>
    <row r="469" spans="53:58">
      <c r="BA469" s="210"/>
      <c r="BB469" s="210"/>
      <c r="BC469" s="897"/>
      <c r="BD469" s="968"/>
      <c r="BE469" s="1168"/>
      <c r="BF469" s="1101"/>
    </row>
    <row r="470" spans="53:58">
      <c r="BA470" s="210"/>
      <c r="BB470" s="210"/>
      <c r="BC470" s="897"/>
      <c r="BD470" s="968"/>
      <c r="BE470" s="1168"/>
      <c r="BF470" s="1101"/>
    </row>
    <row r="471" spans="53:58">
      <c r="BA471" s="497"/>
      <c r="BB471" s="497"/>
      <c r="BC471" s="899"/>
      <c r="BD471" s="972"/>
      <c r="BE471" s="1172"/>
      <c r="BF471" s="1102"/>
    </row>
    <row r="472" spans="53:58">
      <c r="BA472" s="92">
        <f t="shared" ref="BA472:BD472" si="163">SUM(BA473:BA474)</f>
        <v>0</v>
      </c>
      <c r="BB472" s="92">
        <f t="shared" si="163"/>
        <v>0</v>
      </c>
      <c r="BC472" s="1086">
        <f t="shared" si="163"/>
        <v>0</v>
      </c>
      <c r="BD472" s="984">
        <f t="shared" si="163"/>
        <v>0</v>
      </c>
      <c r="BE472" s="1086"/>
      <c r="BF472" s="1100"/>
    </row>
    <row r="473" spans="53:58">
      <c r="BA473" s="210"/>
      <c r="BB473" s="210"/>
      <c r="BC473" s="897"/>
      <c r="BD473" s="968"/>
      <c r="BE473" s="1168"/>
      <c r="BF473" s="1101"/>
    </row>
    <row r="474" spans="53:58">
      <c r="BA474" s="725"/>
      <c r="BB474" s="725"/>
      <c r="BC474" s="898"/>
      <c r="BD474" s="969"/>
      <c r="BE474" s="1170"/>
      <c r="BF474" s="1098"/>
    </row>
    <row r="475" spans="53:58">
      <c r="BA475" s="92">
        <f t="shared" ref="BA475:BD475" si="164">SUM(BA476:BA481)</f>
        <v>0</v>
      </c>
      <c r="BB475" s="92">
        <f t="shared" si="164"/>
        <v>0</v>
      </c>
      <c r="BC475" s="1086">
        <f t="shared" si="164"/>
        <v>0</v>
      </c>
      <c r="BD475" s="984">
        <f t="shared" si="164"/>
        <v>0</v>
      </c>
      <c r="BE475" s="1086"/>
      <c r="BF475" s="1100"/>
    </row>
    <row r="476" spans="53:58">
      <c r="BA476" s="281"/>
      <c r="BB476" s="281"/>
      <c r="BC476" s="925"/>
      <c r="BD476" s="1252"/>
      <c r="BE476" s="1196"/>
      <c r="BF476" s="1128"/>
    </row>
    <row r="477" spans="53:58">
      <c r="BA477" s="281"/>
      <c r="BB477" s="281"/>
      <c r="BC477" s="925"/>
      <c r="BD477" s="1252"/>
      <c r="BE477" s="1196"/>
      <c r="BF477" s="1128"/>
    </row>
    <row r="478" spans="53:58">
      <c r="BA478" s="513"/>
      <c r="BB478" s="513"/>
      <c r="BC478" s="926"/>
      <c r="BD478" s="973"/>
      <c r="BE478" s="1197"/>
      <c r="BF478" s="1129"/>
    </row>
    <row r="479" spans="53:58">
      <c r="BA479" s="143"/>
      <c r="BB479" s="143"/>
      <c r="BC479" s="927"/>
      <c r="BD479" s="1253"/>
      <c r="BE479" s="1198"/>
      <c r="BF479" s="1130"/>
    </row>
    <row r="480" spans="53:58">
      <c r="BA480" s="143"/>
      <c r="BB480" s="143"/>
      <c r="BC480" s="927"/>
      <c r="BD480" s="1253"/>
      <c r="BE480" s="1198"/>
      <c r="BF480" s="1130"/>
    </row>
    <row r="481" spans="53:58">
      <c r="BA481" s="143"/>
      <c r="BB481" s="143"/>
      <c r="BC481" s="927"/>
      <c r="BD481" s="1253"/>
      <c r="BE481" s="1198"/>
      <c r="BF481" s="1130"/>
    </row>
    <row r="482" spans="53:58">
      <c r="BA482" s="105">
        <f t="shared" ref="BA482:BD482" si="165">BA483+BA484</f>
        <v>0</v>
      </c>
      <c r="BB482" s="105">
        <f t="shared" si="165"/>
        <v>0</v>
      </c>
      <c r="BC482" s="1167">
        <f t="shared" si="165"/>
        <v>0</v>
      </c>
      <c r="BD482" s="998">
        <f t="shared" si="165"/>
        <v>0</v>
      </c>
      <c r="BE482" s="1167"/>
      <c r="BF482" s="1127"/>
    </row>
    <row r="483" spans="53:58">
      <c r="BA483" s="623"/>
      <c r="BB483" s="623"/>
      <c r="BC483" s="928"/>
      <c r="BD483" s="1254"/>
      <c r="BE483" s="1199"/>
      <c r="BF483" s="1131"/>
    </row>
    <row r="484" spans="53:58">
      <c r="BA484" s="150">
        <f t="shared" ref="BA484:BD484" si="166">SUM(BA485:BA487)</f>
        <v>0</v>
      </c>
      <c r="BB484" s="150">
        <f t="shared" si="166"/>
        <v>0</v>
      </c>
      <c r="BC484" s="1169">
        <f t="shared" si="166"/>
        <v>0</v>
      </c>
      <c r="BD484" s="1004">
        <f t="shared" si="166"/>
        <v>0</v>
      </c>
      <c r="BE484" s="1169"/>
      <c r="BF484" s="1132"/>
    </row>
    <row r="485" spans="53:58">
      <c r="BA485" s="331"/>
      <c r="BB485" s="331"/>
      <c r="BC485" s="912"/>
      <c r="BD485" s="1239"/>
      <c r="BE485" s="1184"/>
      <c r="BF485" s="1114"/>
    </row>
    <row r="486" spans="53:58">
      <c r="BA486" s="331"/>
      <c r="BB486" s="331"/>
      <c r="BC486" s="912"/>
      <c r="BD486" s="1239"/>
      <c r="BE486" s="1184"/>
      <c r="BF486" s="1114"/>
    </row>
    <row r="487" spans="53:58">
      <c r="BA487" s="331"/>
      <c r="BB487" s="331"/>
      <c r="BC487" s="912"/>
      <c r="BD487" s="1239"/>
      <c r="BE487" s="1184"/>
      <c r="BF487" s="1114"/>
    </row>
    <row r="488" spans="53:58">
      <c r="BA488" s="92">
        <f t="shared" ref="BA488:BD488" si="167">SUM(BA489:BA493)</f>
        <v>0</v>
      </c>
      <c r="BB488" s="92">
        <f t="shared" si="167"/>
        <v>0</v>
      </c>
      <c r="BC488" s="1086">
        <f t="shared" si="167"/>
        <v>0</v>
      </c>
      <c r="BD488" s="984">
        <f t="shared" si="167"/>
        <v>0</v>
      </c>
      <c r="BE488" s="1086"/>
      <c r="BF488" s="1100"/>
    </row>
    <row r="489" spans="53:58">
      <c r="BA489" s="405"/>
      <c r="BB489" s="405"/>
      <c r="BC489" s="929"/>
      <c r="BD489" s="1255"/>
      <c r="BE489" s="1084"/>
      <c r="BF489" s="1133"/>
    </row>
    <row r="490" spans="53:58">
      <c r="BA490" s="411"/>
      <c r="BB490" s="411"/>
      <c r="BC490" s="930"/>
      <c r="BD490" s="1256"/>
      <c r="BE490" s="1200"/>
      <c r="BF490" s="1134"/>
    </row>
    <row r="491" spans="53:58">
      <c r="BA491" s="629"/>
      <c r="BB491" s="629"/>
      <c r="BC491" s="931"/>
      <c r="BD491" s="1257"/>
      <c r="BE491" s="1201"/>
      <c r="BF491" s="1135"/>
    </row>
    <row r="492" spans="53:58">
      <c r="BA492" s="98"/>
      <c r="BB492" s="98"/>
      <c r="BC492" s="932"/>
      <c r="BD492" s="1258"/>
      <c r="BE492" s="1202"/>
      <c r="BF492" s="1136"/>
    </row>
    <row r="493" spans="53:58">
      <c r="BA493" s="99"/>
      <c r="BB493" s="99"/>
      <c r="BC493" s="933"/>
      <c r="BD493" s="1259"/>
      <c r="BE493" s="1203"/>
      <c r="BF493" s="1137"/>
    </row>
    <row r="494" spans="53:58">
      <c r="BA494" s="92">
        <f t="shared" ref="BA494:BD494" si="168">SUM(BA495:BA501)</f>
        <v>0</v>
      </c>
      <c r="BB494" s="92">
        <f t="shared" si="168"/>
        <v>0</v>
      </c>
      <c r="BC494" s="1086">
        <f t="shared" si="168"/>
        <v>0</v>
      </c>
      <c r="BD494" s="984">
        <f t="shared" si="168"/>
        <v>0</v>
      </c>
      <c r="BE494" s="1086"/>
      <c r="BF494" s="1100"/>
    </row>
    <row r="495" spans="53:58">
      <c r="BA495" s="297"/>
      <c r="BB495" s="297"/>
      <c r="BC495" s="908"/>
      <c r="BD495" s="1235"/>
      <c r="BE495" s="1180"/>
      <c r="BF495" s="1110"/>
    </row>
    <row r="496" spans="53:58">
      <c r="BA496" s="297"/>
      <c r="BB496" s="297"/>
      <c r="BC496" s="908"/>
      <c r="BD496" s="1235"/>
      <c r="BE496" s="1180"/>
      <c r="BF496" s="1110"/>
    </row>
    <row r="497" spans="53:58">
      <c r="BA497" s="297"/>
      <c r="BB497" s="297"/>
      <c r="BC497" s="908"/>
      <c r="BD497" s="1235"/>
      <c r="BE497" s="1180"/>
      <c r="BF497" s="1110"/>
    </row>
    <row r="498" spans="53:58">
      <c r="BA498" s="193"/>
      <c r="BB498" s="193"/>
      <c r="BC498" s="934"/>
      <c r="BD498" s="1260"/>
      <c r="BE498" s="1204"/>
      <c r="BF498" s="1138"/>
    </row>
    <row r="499" spans="53:58">
      <c r="BA499" s="193"/>
      <c r="BB499" s="193"/>
      <c r="BC499" s="934"/>
      <c r="BD499" s="1260"/>
      <c r="BE499" s="1204"/>
      <c r="BF499" s="1138"/>
    </row>
    <row r="500" spans="53:58">
      <c r="BA500" s="191"/>
      <c r="BB500" s="191"/>
      <c r="BC500" s="935"/>
      <c r="BD500" s="1261"/>
      <c r="BE500" s="1205"/>
      <c r="BF500" s="1139"/>
    </row>
    <row r="501" spans="53:58">
      <c r="BA501" s="191"/>
      <c r="BB501" s="191"/>
      <c r="BC501" s="935"/>
      <c r="BD501" s="1261"/>
      <c r="BE501" s="1205"/>
      <c r="BF501" s="1139"/>
    </row>
    <row r="502" spans="53:58">
      <c r="BA502" s="92">
        <f t="shared" ref="BA502:BD502" si="169">SUM(BA503:BA506)</f>
        <v>0</v>
      </c>
      <c r="BB502" s="92">
        <f t="shared" si="169"/>
        <v>0</v>
      </c>
      <c r="BC502" s="1086">
        <f t="shared" si="169"/>
        <v>0</v>
      </c>
      <c r="BD502" s="984">
        <f t="shared" si="169"/>
        <v>0</v>
      </c>
      <c r="BE502" s="1086"/>
      <c r="BF502" s="1100"/>
    </row>
    <row r="503" spans="53:58">
      <c r="BA503" s="258"/>
      <c r="BB503" s="258"/>
      <c r="BC503" s="903"/>
      <c r="BD503" s="979"/>
      <c r="BE503" s="1174"/>
      <c r="BF503" s="1104"/>
    </row>
    <row r="504" spans="53:58">
      <c r="BA504" s="258"/>
      <c r="BB504" s="258"/>
      <c r="BC504" s="903"/>
      <c r="BD504" s="979"/>
      <c r="BE504" s="1174"/>
      <c r="BF504" s="1104"/>
    </row>
    <row r="505" spans="53:58">
      <c r="BA505" s="526"/>
      <c r="BB505" s="526"/>
      <c r="BC505" s="904"/>
      <c r="BD505" s="980"/>
      <c r="BE505" s="1175"/>
      <c r="BF505" s="1105"/>
    </row>
    <row r="506" spans="53:58">
      <c r="BA506" s="526"/>
      <c r="BB506" s="526"/>
      <c r="BC506" s="904"/>
      <c r="BD506" s="980"/>
      <c r="BE506" s="1175"/>
      <c r="BF506" s="1105"/>
    </row>
    <row r="507" spans="53:58">
      <c r="BA507" s="105">
        <f t="shared" ref="BA507:BD507" si="170">BA508+BA510+BA512+BA514+BA516+BA519+BA521+BA524</f>
        <v>0</v>
      </c>
      <c r="BB507" s="105">
        <f t="shared" si="170"/>
        <v>0</v>
      </c>
      <c r="BC507" s="1167">
        <f t="shared" si="170"/>
        <v>0</v>
      </c>
      <c r="BD507" s="998">
        <f t="shared" si="170"/>
        <v>0</v>
      </c>
      <c r="BE507" s="1167"/>
      <c r="BF507" s="1127"/>
    </row>
    <row r="508" spans="53:58">
      <c r="BA508" s="92">
        <f t="shared" ref="BA508:BD508" si="171">SUM(BA509)</f>
        <v>0</v>
      </c>
      <c r="BB508" s="92">
        <f t="shared" si="171"/>
        <v>0</v>
      </c>
      <c r="BC508" s="1086">
        <f t="shared" si="171"/>
        <v>0</v>
      </c>
      <c r="BD508" s="984">
        <f t="shared" si="171"/>
        <v>0</v>
      </c>
      <c r="BE508" s="1086"/>
      <c r="BF508" s="1100"/>
    </row>
    <row r="509" spans="53:58">
      <c r="BA509" s="426"/>
      <c r="BB509" s="426"/>
      <c r="BC509" s="936"/>
      <c r="BD509" s="1262"/>
      <c r="BE509" s="1206"/>
      <c r="BF509" s="1140"/>
    </row>
    <row r="510" spans="53:58">
      <c r="BA510" s="92">
        <f t="shared" ref="BA510:BD510" si="172">SUM(BA511)</f>
        <v>0</v>
      </c>
      <c r="BB510" s="92">
        <f t="shared" si="172"/>
        <v>0</v>
      </c>
      <c r="BC510" s="1086">
        <f t="shared" si="172"/>
        <v>0</v>
      </c>
      <c r="BD510" s="984">
        <f t="shared" si="172"/>
        <v>0</v>
      </c>
      <c r="BE510" s="1086"/>
      <c r="BF510" s="1100"/>
    </row>
    <row r="511" spans="53:58">
      <c r="BA511" s="210"/>
      <c r="BB511" s="210"/>
      <c r="BC511" s="897"/>
      <c r="BD511" s="968"/>
      <c r="BE511" s="1168"/>
      <c r="BF511" s="1101"/>
    </row>
    <row r="512" spans="53:58">
      <c r="BA512" s="92">
        <f t="shared" ref="BA512:BD512" si="173">SUM(BA513)</f>
        <v>0</v>
      </c>
      <c r="BB512" s="92">
        <f t="shared" si="173"/>
        <v>0</v>
      </c>
      <c r="BC512" s="1086">
        <f t="shared" si="173"/>
        <v>0</v>
      </c>
      <c r="BD512" s="984">
        <f t="shared" si="173"/>
        <v>0</v>
      </c>
      <c r="BE512" s="1086"/>
      <c r="BF512" s="1100"/>
    </row>
    <row r="513" spans="53:58">
      <c r="BA513" s="210"/>
      <c r="BB513" s="210"/>
      <c r="BC513" s="897"/>
      <c r="BD513" s="968"/>
      <c r="BE513" s="1168"/>
      <c r="BF513" s="1101"/>
    </row>
    <row r="514" spans="53:58">
      <c r="BA514" s="92">
        <f t="shared" ref="BA514:BD514" si="174">SUM(BA515)</f>
        <v>0</v>
      </c>
      <c r="BB514" s="92">
        <f t="shared" si="174"/>
        <v>0</v>
      </c>
      <c r="BC514" s="1086">
        <f t="shared" si="174"/>
        <v>0</v>
      </c>
      <c r="BD514" s="984">
        <f t="shared" si="174"/>
        <v>0</v>
      </c>
      <c r="BE514" s="1086"/>
      <c r="BF514" s="1100"/>
    </row>
    <row r="515" spans="53:58">
      <c r="BA515" s="281"/>
      <c r="BB515" s="281"/>
      <c r="BC515" s="925"/>
      <c r="BD515" s="1252"/>
      <c r="BE515" s="1196"/>
      <c r="BF515" s="1128"/>
    </row>
    <row r="516" spans="53:58">
      <c r="BA516" s="92">
        <f t="shared" ref="BA516:BD516" si="175">SUM(BA517:BA518)</f>
        <v>0</v>
      </c>
      <c r="BB516" s="92">
        <f t="shared" si="175"/>
        <v>0</v>
      </c>
      <c r="BC516" s="1086">
        <f t="shared" si="175"/>
        <v>0</v>
      </c>
      <c r="BD516" s="984">
        <f t="shared" si="175"/>
        <v>0</v>
      </c>
      <c r="BE516" s="1086"/>
      <c r="BF516" s="1100"/>
    </row>
    <row r="517" spans="53:58">
      <c r="BA517" s="331"/>
      <c r="BB517" s="331"/>
      <c r="BC517" s="912"/>
      <c r="BD517" s="1239"/>
      <c r="BE517" s="1184"/>
      <c r="BF517" s="1114"/>
    </row>
    <row r="518" spans="53:58">
      <c r="BA518" s="560"/>
      <c r="BB518" s="560"/>
      <c r="BC518" s="913"/>
      <c r="BD518" s="1240"/>
      <c r="BE518" s="1185"/>
      <c r="BF518" s="1115"/>
    </row>
    <row r="519" spans="53:58">
      <c r="BA519" s="92">
        <f t="shared" ref="BA519:BD519" si="176">SUM(BA520)</f>
        <v>0</v>
      </c>
      <c r="BB519" s="92">
        <f t="shared" si="176"/>
        <v>0</v>
      </c>
      <c r="BC519" s="1086">
        <f t="shared" si="176"/>
        <v>0</v>
      </c>
      <c r="BD519" s="984">
        <f t="shared" si="176"/>
        <v>0</v>
      </c>
      <c r="BE519" s="1086"/>
      <c r="BF519" s="1100"/>
    </row>
    <row r="520" spans="53:58">
      <c r="BA520" s="411"/>
      <c r="BB520" s="411"/>
      <c r="BC520" s="930"/>
      <c r="BD520" s="1256"/>
      <c r="BE520" s="1200"/>
      <c r="BF520" s="1134"/>
    </row>
    <row r="521" spans="53:58">
      <c r="BA521" s="92">
        <f t="shared" ref="BA521:BD521" si="177">SUM(BA522:BA523)</f>
        <v>0</v>
      </c>
      <c r="BB521" s="92">
        <f t="shared" si="177"/>
        <v>0</v>
      </c>
      <c r="BC521" s="1086">
        <f t="shared" si="177"/>
        <v>0</v>
      </c>
      <c r="BD521" s="984">
        <f t="shared" si="177"/>
        <v>0</v>
      </c>
      <c r="BE521" s="1086"/>
      <c r="BF521" s="1100"/>
    </row>
    <row r="522" spans="53:58">
      <c r="BA522" s="297"/>
      <c r="BB522" s="297"/>
      <c r="BC522" s="908"/>
      <c r="BD522" s="1235"/>
      <c r="BE522" s="1180"/>
      <c r="BF522" s="1110"/>
    </row>
    <row r="523" spans="53:58">
      <c r="BA523" s="297"/>
      <c r="BB523" s="297"/>
      <c r="BC523" s="908"/>
      <c r="BD523" s="1235"/>
      <c r="BE523" s="1180"/>
      <c r="BF523" s="1110"/>
    </row>
    <row r="524" spans="53:58">
      <c r="BA524" s="92">
        <f t="shared" ref="BA524:BD524" si="178">SUM(BA525:BA526)</f>
        <v>0</v>
      </c>
      <c r="BB524" s="92">
        <f t="shared" si="178"/>
        <v>0</v>
      </c>
      <c r="BC524" s="1086">
        <f t="shared" si="178"/>
        <v>0</v>
      </c>
      <c r="BD524" s="984">
        <f t="shared" si="178"/>
        <v>0</v>
      </c>
      <c r="BE524" s="1086"/>
      <c r="BF524" s="1100"/>
    </row>
    <row r="525" spans="53:58">
      <c r="BA525" s="235"/>
      <c r="BB525" s="235"/>
      <c r="BC525" s="909"/>
      <c r="BD525" s="1236"/>
      <c r="BE525" s="1181"/>
      <c r="BF525" s="1111"/>
    </row>
    <row r="526" spans="53:58">
      <c r="BA526" s="235"/>
      <c r="BB526" s="235"/>
      <c r="BC526" s="909"/>
      <c r="BD526" s="1236"/>
      <c r="BE526" s="1181"/>
      <c r="BF526" s="1111"/>
    </row>
    <row r="527" spans="53:58">
      <c r="BA527" s="92">
        <f t="shared" ref="BA527:BD527" si="179">BA528</f>
        <v>0</v>
      </c>
      <c r="BB527" s="92">
        <f t="shared" si="179"/>
        <v>0</v>
      </c>
      <c r="BC527" s="1086">
        <f t="shared" si="179"/>
        <v>0</v>
      </c>
      <c r="BD527" s="984">
        <f t="shared" si="179"/>
        <v>0</v>
      </c>
      <c r="BE527" s="1086"/>
      <c r="BF527" s="1100"/>
    </row>
    <row r="528" spans="53:58">
      <c r="BA528" s="92">
        <f t="shared" ref="BA528:BD528" si="180">BA529+BA531+BA533+BA536+BA538+BA540</f>
        <v>0</v>
      </c>
      <c r="BB528" s="92">
        <f t="shared" si="180"/>
        <v>0</v>
      </c>
      <c r="BC528" s="1086">
        <f t="shared" si="180"/>
        <v>0</v>
      </c>
      <c r="BD528" s="984">
        <f t="shared" si="180"/>
        <v>0</v>
      </c>
      <c r="BE528" s="1086"/>
      <c r="BF528" s="1100"/>
    </row>
    <row r="529" spans="53:58">
      <c r="BA529" s="92">
        <f t="shared" ref="BA529:BD529" si="181">BA530</f>
        <v>0</v>
      </c>
      <c r="BB529" s="92">
        <f t="shared" si="181"/>
        <v>0</v>
      </c>
      <c r="BC529" s="1086">
        <f t="shared" si="181"/>
        <v>0</v>
      </c>
      <c r="BD529" s="984">
        <f t="shared" si="181"/>
        <v>0</v>
      </c>
      <c r="BE529" s="1086"/>
      <c r="BF529" s="1100"/>
    </row>
    <row r="530" spans="53:58">
      <c r="BA530" s="210"/>
      <c r="BB530" s="210"/>
      <c r="BC530" s="897"/>
      <c r="BD530" s="968"/>
      <c r="BE530" s="1168"/>
      <c r="BF530" s="1101"/>
    </row>
    <row r="531" spans="53:58">
      <c r="BA531" s="92">
        <f t="shared" ref="BA531:BD531" si="182">BA532</f>
        <v>0</v>
      </c>
      <c r="BB531" s="92">
        <f t="shared" si="182"/>
        <v>0</v>
      </c>
      <c r="BC531" s="1086">
        <f t="shared" si="182"/>
        <v>0</v>
      </c>
      <c r="BD531" s="984">
        <f t="shared" si="182"/>
        <v>0</v>
      </c>
      <c r="BE531" s="1086"/>
      <c r="BF531" s="1100"/>
    </row>
    <row r="532" spans="53:58">
      <c r="BA532" s="281"/>
      <c r="BB532" s="281"/>
      <c r="BC532" s="925"/>
      <c r="BD532" s="1252"/>
      <c r="BE532" s="1196"/>
      <c r="BF532" s="1128"/>
    </row>
    <row r="533" spans="53:58">
      <c r="BA533" s="142"/>
      <c r="BB533" s="142"/>
      <c r="BC533" s="896"/>
      <c r="BD533" s="967"/>
      <c r="BE533" s="1086"/>
      <c r="BF533" s="1100"/>
    </row>
    <row r="534" spans="53:58">
      <c r="BA534" s="439"/>
      <c r="BB534" s="439"/>
      <c r="BC534" s="937"/>
      <c r="BD534" s="1263"/>
      <c r="BE534" s="1207"/>
      <c r="BF534" s="1141"/>
    </row>
    <row r="535" spans="53:58">
      <c r="BA535" s="560"/>
      <c r="BB535" s="560"/>
      <c r="BC535" s="913"/>
      <c r="BD535" s="1240"/>
      <c r="BE535" s="1185"/>
      <c r="BF535" s="1115"/>
    </row>
    <row r="536" spans="53:58">
      <c r="BA536" s="92">
        <f t="shared" ref="BA536:BD536" si="183">SUM(BA537)</f>
        <v>0</v>
      </c>
      <c r="BB536" s="92">
        <f t="shared" si="183"/>
        <v>0</v>
      </c>
      <c r="BC536" s="1086">
        <f t="shared" si="183"/>
        <v>0</v>
      </c>
      <c r="BD536" s="984">
        <f t="shared" si="183"/>
        <v>0</v>
      </c>
      <c r="BE536" s="1086"/>
      <c r="BF536" s="1100"/>
    </row>
    <row r="537" spans="53:58">
      <c r="BA537" s="583"/>
      <c r="BB537" s="583"/>
      <c r="BC537" s="920"/>
      <c r="BD537" s="1247"/>
      <c r="BE537" s="1192"/>
      <c r="BF537" s="1122"/>
    </row>
    <row r="538" spans="53:58">
      <c r="BA538" s="92">
        <f t="shared" ref="BA538:BD538" si="184">SUM(BA539)</f>
        <v>0</v>
      </c>
      <c r="BB538" s="92">
        <f t="shared" si="184"/>
        <v>0</v>
      </c>
      <c r="BC538" s="1086">
        <f t="shared" si="184"/>
        <v>0</v>
      </c>
      <c r="BD538" s="984">
        <f t="shared" si="184"/>
        <v>0</v>
      </c>
      <c r="BE538" s="1086"/>
      <c r="BF538" s="1100"/>
    </row>
    <row r="539" spans="53:58">
      <c r="BA539" s="297"/>
      <c r="BB539" s="297"/>
      <c r="BC539" s="908"/>
      <c r="BD539" s="1235"/>
      <c r="BE539" s="1180"/>
      <c r="BF539" s="1110"/>
    </row>
    <row r="540" spans="53:58">
      <c r="BA540" s="92">
        <f t="shared" ref="BA540:BD540" si="185">SUM(BA541)</f>
        <v>0</v>
      </c>
      <c r="BB540" s="92">
        <f t="shared" si="185"/>
        <v>0</v>
      </c>
      <c r="BC540" s="1086">
        <f t="shared" si="185"/>
        <v>0</v>
      </c>
      <c r="BD540" s="984">
        <f t="shared" si="185"/>
        <v>0</v>
      </c>
      <c r="BE540" s="1086"/>
      <c r="BF540" s="1100"/>
    </row>
    <row r="541" spans="53:58">
      <c r="BA541" s="510"/>
      <c r="BB541" s="510"/>
      <c r="BC541" s="910"/>
      <c r="BD541" s="1237"/>
      <c r="BE541" s="1182"/>
      <c r="BF541" s="1112"/>
    </row>
    <row r="542" spans="53:58">
      <c r="BA542" s="92">
        <f t="shared" ref="BA542:BD542" si="186">BA543+BA552</f>
        <v>0</v>
      </c>
      <c r="BB542" s="92">
        <f t="shared" si="186"/>
        <v>0</v>
      </c>
      <c r="BC542" s="1086">
        <f t="shared" si="186"/>
        <v>0</v>
      </c>
      <c r="BD542" s="984">
        <f t="shared" si="186"/>
        <v>0</v>
      </c>
      <c r="BE542" s="1086"/>
      <c r="BF542" s="1100"/>
    </row>
    <row r="543" spans="53:58">
      <c r="BA543" s="92">
        <f t="shared" ref="BA543:BD543" si="187">BA544</f>
        <v>0</v>
      </c>
      <c r="BB543" s="92">
        <f t="shared" si="187"/>
        <v>0</v>
      </c>
      <c r="BC543" s="1086">
        <f t="shared" si="187"/>
        <v>0</v>
      </c>
      <c r="BD543" s="984">
        <f t="shared" si="187"/>
        <v>0</v>
      </c>
      <c r="BE543" s="1086"/>
      <c r="BF543" s="1100"/>
    </row>
    <row r="544" spans="53:58">
      <c r="BA544" s="92">
        <f t="shared" ref="BA544:BD544" si="188">SUM(BA545:BA551)</f>
        <v>0</v>
      </c>
      <c r="BB544" s="92">
        <f t="shared" si="188"/>
        <v>0</v>
      </c>
      <c r="BC544" s="1086">
        <f t="shared" si="188"/>
        <v>0</v>
      </c>
      <c r="BD544" s="984">
        <f t="shared" si="188"/>
        <v>0</v>
      </c>
      <c r="BE544" s="1086"/>
      <c r="BF544" s="1100"/>
    </row>
    <row r="545" spans="53:58">
      <c r="BA545" s="210"/>
      <c r="BB545" s="210"/>
      <c r="BC545" s="897"/>
      <c r="BD545" s="968"/>
      <c r="BE545" s="1168"/>
      <c r="BF545" s="1101"/>
    </row>
    <row r="546" spans="53:58">
      <c r="BA546" s="210"/>
      <c r="BB546" s="210"/>
      <c r="BC546" s="897"/>
      <c r="BD546" s="968"/>
      <c r="BE546" s="1168"/>
      <c r="BF546" s="1101"/>
    </row>
    <row r="547" spans="53:58">
      <c r="BA547" s="497"/>
      <c r="BB547" s="497"/>
      <c r="BC547" s="899"/>
      <c r="BD547" s="972"/>
      <c r="BE547" s="1172"/>
      <c r="BF547" s="1102"/>
    </row>
    <row r="548" spans="53:58">
      <c r="BA548" s="643"/>
      <c r="BB548" s="643"/>
      <c r="BC548" s="938"/>
      <c r="BD548" s="1264"/>
      <c r="BE548" s="1208"/>
      <c r="BF548" s="1142"/>
    </row>
    <row r="549" spans="53:58">
      <c r="BA549" s="643"/>
      <c r="BB549" s="643"/>
      <c r="BC549" s="938"/>
      <c r="BD549" s="1264"/>
      <c r="BE549" s="1208"/>
      <c r="BF549" s="1142"/>
    </row>
    <row r="550" spans="53:58">
      <c r="BA550" s="497"/>
      <c r="BB550" s="497"/>
      <c r="BC550" s="899"/>
      <c r="BD550" s="972"/>
      <c r="BE550" s="1172"/>
      <c r="BF550" s="1102"/>
    </row>
    <row r="551" spans="53:58">
      <c r="BA551" s="497"/>
      <c r="BB551" s="497"/>
      <c r="BC551" s="899"/>
      <c r="BD551" s="972"/>
      <c r="BE551" s="1172"/>
      <c r="BF551" s="1102"/>
    </row>
    <row r="552" spans="53:58">
      <c r="BA552" s="92">
        <f t="shared" ref="BA552:BD552" si="189">BA553+BA557+BA609+BA641+BA663+BA693+BA722+BA736</f>
        <v>0</v>
      </c>
      <c r="BB552" s="92">
        <f t="shared" si="189"/>
        <v>0</v>
      </c>
      <c r="BC552" s="1086">
        <f t="shared" si="189"/>
        <v>0</v>
      </c>
      <c r="BD552" s="984">
        <f t="shared" si="189"/>
        <v>0</v>
      </c>
      <c r="BE552" s="1086"/>
      <c r="BF552" s="1100"/>
    </row>
    <row r="553" spans="53:58">
      <c r="BA553" s="92">
        <f t="shared" ref="BA553:BD553" si="190">SUM(BA554:BA556)</f>
        <v>0</v>
      </c>
      <c r="BB553" s="92">
        <f t="shared" si="190"/>
        <v>0</v>
      </c>
      <c r="BC553" s="1086">
        <f t="shared" si="190"/>
        <v>0</v>
      </c>
      <c r="BD553" s="984">
        <f t="shared" si="190"/>
        <v>0</v>
      </c>
      <c r="BE553" s="1086"/>
      <c r="BF553" s="1100"/>
    </row>
    <row r="554" spans="53:58">
      <c r="BA554" s="210"/>
      <c r="BB554" s="210"/>
      <c r="BC554" s="897"/>
      <c r="BD554" s="968"/>
      <c r="BE554" s="1168"/>
      <c r="BF554" s="1101"/>
    </row>
    <row r="555" spans="53:58">
      <c r="BA555" s="725"/>
      <c r="BB555" s="725"/>
      <c r="BC555" s="898"/>
      <c r="BD555" s="969"/>
      <c r="BE555" s="1170"/>
      <c r="BF555" s="1098"/>
    </row>
    <row r="556" spans="53:58">
      <c r="BA556" s="725"/>
      <c r="BB556" s="725"/>
      <c r="BC556" s="898"/>
      <c r="BD556" s="969"/>
      <c r="BE556" s="1170"/>
      <c r="BF556" s="1098"/>
    </row>
    <row r="557" spans="53:58">
      <c r="BA557" s="92">
        <f t="shared" ref="BA557:BD557" si="191">SUM(BA558:BA608)</f>
        <v>0</v>
      </c>
      <c r="BB557" s="92">
        <f t="shared" si="191"/>
        <v>0</v>
      </c>
      <c r="BC557" s="1086">
        <f t="shared" si="191"/>
        <v>0</v>
      </c>
      <c r="BD557" s="984">
        <f t="shared" si="191"/>
        <v>0</v>
      </c>
      <c r="BE557" s="1086"/>
      <c r="BF557" s="1100"/>
    </row>
    <row r="558" spans="53:58">
      <c r="BA558" s="210"/>
      <c r="BB558" s="210"/>
      <c r="BC558" s="897"/>
      <c r="BD558" s="968"/>
      <c r="BE558" s="1168"/>
      <c r="BF558" s="1101"/>
    </row>
    <row r="559" spans="53:58">
      <c r="BA559" s="210"/>
      <c r="BB559" s="210"/>
      <c r="BC559" s="897"/>
      <c r="BD559" s="968"/>
      <c r="BE559" s="1168"/>
      <c r="BF559" s="1101"/>
    </row>
    <row r="560" spans="53:58">
      <c r="BA560" s="210"/>
      <c r="BB560" s="210"/>
      <c r="BC560" s="897"/>
      <c r="BD560" s="968"/>
      <c r="BE560" s="1168"/>
      <c r="BF560" s="1101"/>
    </row>
    <row r="561" spans="53:58">
      <c r="BA561" s="210"/>
      <c r="BB561" s="210"/>
      <c r="BC561" s="897"/>
      <c r="BD561" s="968"/>
      <c r="BE561" s="1168"/>
      <c r="BF561" s="1101"/>
    </row>
    <row r="562" spans="53:58">
      <c r="BA562" s="210"/>
      <c r="BB562" s="210"/>
      <c r="BC562" s="897"/>
      <c r="BD562" s="968"/>
      <c r="BE562" s="1168"/>
      <c r="BF562" s="1101"/>
    </row>
    <row r="563" spans="53:58">
      <c r="BA563" s="210"/>
      <c r="BB563" s="210"/>
      <c r="BC563" s="897"/>
      <c r="BD563" s="968"/>
      <c r="BE563" s="1168"/>
      <c r="BF563" s="1101"/>
    </row>
    <row r="564" spans="53:58">
      <c r="BA564" s="210"/>
      <c r="BB564" s="210"/>
      <c r="BC564" s="897"/>
      <c r="BD564" s="968"/>
      <c r="BE564" s="1168"/>
      <c r="BF564" s="1101"/>
    </row>
    <row r="565" spans="53:58">
      <c r="BA565" s="210"/>
      <c r="BB565" s="210"/>
      <c r="BC565" s="897"/>
      <c r="BD565" s="968"/>
      <c r="BE565" s="1168"/>
      <c r="BF565" s="1101"/>
    </row>
    <row r="566" spans="53:58">
      <c r="BA566" s="210"/>
      <c r="BB566" s="210"/>
      <c r="BC566" s="897"/>
      <c r="BD566" s="968"/>
      <c r="BE566" s="1168"/>
      <c r="BF566" s="1101"/>
    </row>
    <row r="567" spans="53:58">
      <c r="BA567" s="210"/>
      <c r="BB567" s="210"/>
      <c r="BC567" s="897"/>
      <c r="BD567" s="968"/>
      <c r="BE567" s="1168"/>
      <c r="BF567" s="1101"/>
    </row>
    <row r="568" spans="53:58">
      <c r="BA568" s="210"/>
      <c r="BB568" s="210"/>
      <c r="BC568" s="897"/>
      <c r="BD568" s="968"/>
      <c r="BE568" s="1168"/>
      <c r="BF568" s="1101"/>
    </row>
    <row r="569" spans="53:58">
      <c r="BA569" s="210"/>
      <c r="BB569" s="210"/>
      <c r="BC569" s="897"/>
      <c r="BD569" s="968"/>
      <c r="BE569" s="1168"/>
      <c r="BF569" s="1101"/>
    </row>
    <row r="570" spans="53:58">
      <c r="BA570" s="210"/>
      <c r="BB570" s="210"/>
      <c r="BC570" s="897"/>
      <c r="BD570" s="968"/>
      <c r="BE570" s="1168"/>
      <c r="BF570" s="1101"/>
    </row>
    <row r="571" spans="53:58">
      <c r="BA571" s="210"/>
      <c r="BB571" s="210"/>
      <c r="BC571" s="897"/>
      <c r="BD571" s="968"/>
      <c r="BE571" s="1168"/>
      <c r="BF571" s="1101"/>
    </row>
    <row r="572" spans="53:58">
      <c r="BA572" s="210"/>
      <c r="BB572" s="210"/>
      <c r="BC572" s="897"/>
      <c r="BD572" s="968"/>
      <c r="BE572" s="1168"/>
      <c r="BF572" s="1101"/>
    </row>
    <row r="573" spans="53:58">
      <c r="BA573" s="497"/>
      <c r="BB573" s="497"/>
      <c r="BC573" s="899"/>
      <c r="BD573" s="972"/>
      <c r="BE573" s="1172"/>
      <c r="BF573" s="1102"/>
    </row>
    <row r="574" spans="53:58">
      <c r="BA574" s="497"/>
      <c r="BB574" s="497"/>
      <c r="BC574" s="899"/>
      <c r="BD574" s="972"/>
      <c r="BE574" s="1172"/>
      <c r="BF574" s="1102"/>
    </row>
    <row r="575" spans="53:58">
      <c r="BA575" s="497"/>
      <c r="BB575" s="497"/>
      <c r="BC575" s="899"/>
      <c r="BD575" s="972"/>
      <c r="BE575" s="1172"/>
      <c r="BF575" s="1102"/>
    </row>
    <row r="576" spans="53:58">
      <c r="BA576" s="497"/>
      <c r="BB576" s="497"/>
      <c r="BC576" s="899"/>
      <c r="BD576" s="972"/>
      <c r="BE576" s="1172"/>
      <c r="BF576" s="1102"/>
    </row>
    <row r="577" spans="53:58">
      <c r="BA577" s="497"/>
      <c r="BB577" s="497"/>
      <c r="BC577" s="899"/>
      <c r="BD577" s="972"/>
      <c r="BE577" s="1172"/>
      <c r="BF577" s="1102"/>
    </row>
    <row r="578" spans="53:58">
      <c r="BA578" s="497"/>
      <c r="BB578" s="497"/>
      <c r="BC578" s="899"/>
      <c r="BD578" s="972"/>
      <c r="BE578" s="1172"/>
      <c r="BF578" s="1102"/>
    </row>
    <row r="579" spans="53:58">
      <c r="BA579" s="497"/>
      <c r="BB579" s="497"/>
      <c r="BC579" s="899"/>
      <c r="BD579" s="972"/>
      <c r="BE579" s="1172"/>
      <c r="BF579" s="1102"/>
    </row>
    <row r="580" spans="53:58">
      <c r="BA580" s="497"/>
      <c r="BB580" s="497"/>
      <c r="BC580" s="899"/>
      <c r="BD580" s="972"/>
      <c r="BE580" s="1172"/>
      <c r="BF580" s="1102"/>
    </row>
    <row r="581" spans="53:58">
      <c r="BA581" s="497"/>
      <c r="BB581" s="497"/>
      <c r="BC581" s="899"/>
      <c r="BD581" s="972"/>
      <c r="BE581" s="1172"/>
      <c r="BF581" s="1102"/>
    </row>
    <row r="582" spans="53:58">
      <c r="BA582" s="497"/>
      <c r="BB582" s="497"/>
      <c r="BC582" s="899"/>
      <c r="BD582" s="972"/>
      <c r="BE582" s="1172"/>
      <c r="BF582" s="1102"/>
    </row>
    <row r="583" spans="53:58">
      <c r="BA583" s="497"/>
      <c r="BB583" s="497"/>
      <c r="BC583" s="899"/>
      <c r="BD583" s="972"/>
      <c r="BE583" s="1172"/>
      <c r="BF583" s="1102"/>
    </row>
    <row r="584" spans="53:58">
      <c r="BA584" s="497"/>
      <c r="BB584" s="497"/>
      <c r="BC584" s="899"/>
      <c r="BD584" s="972"/>
      <c r="BE584" s="1172"/>
      <c r="BF584" s="1102"/>
    </row>
    <row r="585" spans="53:58">
      <c r="BA585" s="497"/>
      <c r="BB585" s="497"/>
      <c r="BC585" s="899"/>
      <c r="BD585" s="972"/>
      <c r="BE585" s="1172"/>
      <c r="BF585" s="1102"/>
    </row>
    <row r="586" spans="53:58">
      <c r="BA586" s="497"/>
      <c r="BB586" s="497"/>
      <c r="BC586" s="899"/>
      <c r="BD586" s="972"/>
      <c r="BE586" s="1172"/>
      <c r="BF586" s="1102"/>
    </row>
    <row r="587" spans="53:58">
      <c r="BA587" s="497"/>
      <c r="BB587" s="497"/>
      <c r="BC587" s="899"/>
      <c r="BD587" s="972"/>
      <c r="BE587" s="1172"/>
      <c r="BF587" s="1102"/>
    </row>
    <row r="588" spans="53:58">
      <c r="BA588" s="497"/>
      <c r="BB588" s="497"/>
      <c r="BC588" s="899"/>
      <c r="BD588" s="972"/>
      <c r="BE588" s="1172"/>
      <c r="BF588" s="1102"/>
    </row>
    <row r="589" spans="53:58">
      <c r="BA589" s="497"/>
      <c r="BB589" s="497"/>
      <c r="BC589" s="899"/>
      <c r="BD589" s="972"/>
      <c r="BE589" s="1172"/>
      <c r="BF589" s="1102"/>
    </row>
    <row r="590" spans="53:58">
      <c r="BA590" s="497"/>
      <c r="BB590" s="497"/>
      <c r="BC590" s="899"/>
      <c r="BD590" s="972"/>
      <c r="BE590" s="1172"/>
      <c r="BF590" s="1102"/>
    </row>
    <row r="591" spans="53:58">
      <c r="BA591" s="497"/>
      <c r="BB591" s="497"/>
      <c r="BC591" s="899"/>
      <c r="BD591" s="972"/>
      <c r="BE591" s="1172"/>
      <c r="BF591" s="1102"/>
    </row>
    <row r="592" spans="53:58">
      <c r="BA592" s="497"/>
      <c r="BB592" s="497"/>
      <c r="BC592" s="899"/>
      <c r="BD592" s="972"/>
      <c r="BE592" s="1172"/>
      <c r="BF592" s="1102"/>
    </row>
    <row r="593" spans="53:58">
      <c r="BA593" s="725"/>
      <c r="BB593" s="725"/>
      <c r="BC593" s="898"/>
      <c r="BD593" s="969"/>
      <c r="BE593" s="1170"/>
      <c r="BF593" s="1098"/>
    </row>
    <row r="594" spans="53:58">
      <c r="BA594" s="725"/>
      <c r="BB594" s="725"/>
      <c r="BC594" s="898"/>
      <c r="BD594" s="969"/>
      <c r="BE594" s="1170"/>
      <c r="BF594" s="1098"/>
    </row>
    <row r="595" spans="53:58">
      <c r="BA595" s="725"/>
      <c r="BB595" s="725"/>
      <c r="BC595" s="898"/>
      <c r="BD595" s="969"/>
      <c r="BE595" s="1170"/>
      <c r="BF595" s="1098"/>
    </row>
    <row r="596" spans="53:58">
      <c r="BA596" s="725"/>
      <c r="BB596" s="725"/>
      <c r="BC596" s="898"/>
      <c r="BD596" s="969"/>
      <c r="BE596" s="1170"/>
      <c r="BF596" s="1098"/>
    </row>
    <row r="597" spans="53:58">
      <c r="BA597" s="725"/>
      <c r="BB597" s="725"/>
      <c r="BC597" s="898"/>
      <c r="BD597" s="969"/>
      <c r="BE597" s="1170"/>
      <c r="BF597" s="1098"/>
    </row>
    <row r="598" spans="53:58">
      <c r="BA598" s="725"/>
      <c r="BB598" s="725"/>
      <c r="BC598" s="898"/>
      <c r="BD598" s="969"/>
      <c r="BE598" s="1170"/>
      <c r="BF598" s="1098"/>
    </row>
    <row r="599" spans="53:58">
      <c r="BA599" s="828"/>
      <c r="BB599" s="828"/>
      <c r="BC599" s="939"/>
      <c r="BD599" s="1265"/>
      <c r="BE599" s="1209"/>
      <c r="BF599" s="1143"/>
    </row>
    <row r="600" spans="53:58">
      <c r="BA600" s="725"/>
      <c r="BB600" s="725"/>
      <c r="BC600" s="898"/>
      <c r="BD600" s="969"/>
      <c r="BE600" s="1170"/>
      <c r="BF600" s="1098"/>
    </row>
    <row r="601" spans="53:58">
      <c r="BA601" s="725"/>
      <c r="BB601" s="725"/>
      <c r="BC601" s="898"/>
      <c r="BD601" s="969"/>
      <c r="BE601" s="1170"/>
      <c r="BF601" s="1098"/>
    </row>
    <row r="602" spans="53:58">
      <c r="BA602" s="725"/>
      <c r="BB602" s="725"/>
      <c r="BC602" s="898"/>
      <c r="BD602" s="969"/>
      <c r="BE602" s="1170"/>
      <c r="BF602" s="1098"/>
    </row>
    <row r="603" spans="53:58">
      <c r="BA603" s="831"/>
      <c r="BB603" s="831"/>
      <c r="BC603" s="940"/>
      <c r="BD603" s="1266"/>
      <c r="BE603" s="1210"/>
      <c r="BF603" s="1144"/>
    </row>
    <row r="604" spans="53:58">
      <c r="BA604" s="831"/>
      <c r="BB604" s="831"/>
      <c r="BC604" s="940"/>
      <c r="BD604" s="1266"/>
      <c r="BE604" s="1210"/>
      <c r="BF604" s="1144"/>
    </row>
    <row r="605" spans="53:58">
      <c r="BA605" s="831"/>
      <c r="BB605" s="831"/>
      <c r="BC605" s="940"/>
      <c r="BD605" s="1266"/>
      <c r="BE605" s="1210"/>
      <c r="BF605" s="1144"/>
    </row>
    <row r="606" spans="53:58">
      <c r="BA606" s="725"/>
      <c r="BB606" s="725"/>
      <c r="BC606" s="898"/>
      <c r="BD606" s="969"/>
      <c r="BE606" s="1170"/>
      <c r="BF606" s="1098"/>
    </row>
    <row r="607" spans="53:58">
      <c r="BA607" s="725"/>
      <c r="BB607" s="725"/>
      <c r="BC607" s="898"/>
      <c r="BD607" s="969"/>
      <c r="BE607" s="1170"/>
      <c r="BF607" s="1098"/>
    </row>
    <row r="608" spans="53:58">
      <c r="BA608" s="725"/>
      <c r="BB608" s="725"/>
      <c r="BC608" s="898"/>
      <c r="BD608" s="969"/>
      <c r="BE608" s="1170"/>
      <c r="BF608" s="1098"/>
    </row>
    <row r="609" spans="53:58">
      <c r="BA609" s="92">
        <f t="shared" ref="BA609:BD609" si="192">SUM(BA610:BA640)</f>
        <v>0</v>
      </c>
      <c r="BB609" s="92">
        <f t="shared" si="192"/>
        <v>0</v>
      </c>
      <c r="BC609" s="1086">
        <f t="shared" si="192"/>
        <v>0</v>
      </c>
      <c r="BD609" s="984">
        <f t="shared" si="192"/>
        <v>0</v>
      </c>
      <c r="BE609" s="1086"/>
      <c r="BF609" s="1100"/>
    </row>
    <row r="610" spans="53:58">
      <c r="BA610" s="210"/>
      <c r="BB610" s="210"/>
      <c r="BC610" s="897"/>
      <c r="BD610" s="968"/>
      <c r="BE610" s="1168"/>
      <c r="BF610" s="1101"/>
    </row>
    <row r="611" spans="53:58">
      <c r="BA611" s="210"/>
      <c r="BB611" s="210"/>
      <c r="BC611" s="897"/>
      <c r="BD611" s="968"/>
      <c r="BE611" s="1168"/>
      <c r="BF611" s="1101"/>
    </row>
    <row r="612" spans="53:58">
      <c r="BA612" s="210"/>
      <c r="BB612" s="210"/>
      <c r="BC612" s="897"/>
      <c r="BD612" s="968"/>
      <c r="BE612" s="1168"/>
      <c r="BF612" s="1101"/>
    </row>
    <row r="613" spans="53:58">
      <c r="BA613" s="210"/>
      <c r="BB613" s="210"/>
      <c r="BC613" s="897"/>
      <c r="BD613" s="968"/>
      <c r="BE613" s="1168"/>
      <c r="BF613" s="1101"/>
    </row>
    <row r="614" spans="53:58">
      <c r="BA614" s="210"/>
      <c r="BB614" s="210"/>
      <c r="BC614" s="897"/>
      <c r="BD614" s="968"/>
      <c r="BE614" s="1168"/>
      <c r="BF614" s="1101"/>
    </row>
    <row r="615" spans="53:58">
      <c r="BA615" s="210"/>
      <c r="BB615" s="210"/>
      <c r="BC615" s="897"/>
      <c r="BD615" s="968"/>
      <c r="BE615" s="1168"/>
      <c r="BF615" s="1101"/>
    </row>
    <row r="616" spans="53:58">
      <c r="BA616" s="210"/>
      <c r="BB616" s="210"/>
      <c r="BC616" s="897"/>
      <c r="BD616" s="968"/>
      <c r="BE616" s="1168"/>
      <c r="BF616" s="1101"/>
    </row>
    <row r="617" spans="53:58">
      <c r="BA617" s="497"/>
      <c r="BB617" s="497"/>
      <c r="BC617" s="899"/>
      <c r="BD617" s="972"/>
      <c r="BE617" s="1172"/>
      <c r="BF617" s="1102"/>
    </row>
    <row r="618" spans="53:58">
      <c r="BA618" s="497"/>
      <c r="BB618" s="497"/>
      <c r="BC618" s="899"/>
      <c r="BD618" s="972"/>
      <c r="BE618" s="1172"/>
      <c r="BF618" s="1102"/>
    </row>
    <row r="619" spans="53:58">
      <c r="BA619" s="497"/>
      <c r="BB619" s="497"/>
      <c r="BC619" s="899"/>
      <c r="BD619" s="972"/>
      <c r="BE619" s="1172"/>
      <c r="BF619" s="1102"/>
    </row>
    <row r="620" spans="53:58">
      <c r="BA620" s="497"/>
      <c r="BB620" s="497"/>
      <c r="BC620" s="899"/>
      <c r="BD620" s="972"/>
      <c r="BE620" s="1172"/>
      <c r="BF620" s="1102"/>
    </row>
    <row r="621" spans="53:58">
      <c r="BA621" s="497"/>
      <c r="BB621" s="497"/>
      <c r="BC621" s="899"/>
      <c r="BD621" s="972"/>
      <c r="BE621" s="1172"/>
      <c r="BF621" s="1102"/>
    </row>
    <row r="622" spans="53:58">
      <c r="BA622" s="497"/>
      <c r="BB622" s="497"/>
      <c r="BC622" s="899"/>
      <c r="BD622" s="972"/>
      <c r="BE622" s="1172"/>
      <c r="BF622" s="1102"/>
    </row>
    <row r="623" spans="53:58">
      <c r="BA623" s="497"/>
      <c r="BB623" s="497"/>
      <c r="BC623" s="899"/>
      <c r="BD623" s="972"/>
      <c r="BE623" s="1172"/>
      <c r="BF623" s="1102"/>
    </row>
    <row r="624" spans="53:58">
      <c r="BA624" s="497"/>
      <c r="BB624" s="497"/>
      <c r="BC624" s="899"/>
      <c r="BD624" s="972"/>
      <c r="BE624" s="1172"/>
      <c r="BF624" s="1102"/>
    </row>
    <row r="625" spans="53:58">
      <c r="BA625" s="497"/>
      <c r="BB625" s="497"/>
      <c r="BC625" s="899"/>
      <c r="BD625" s="972"/>
      <c r="BE625" s="1172"/>
      <c r="BF625" s="1102"/>
    </row>
    <row r="626" spans="53:58">
      <c r="BA626" s="497"/>
      <c r="BB626" s="497"/>
      <c r="BC626" s="899"/>
      <c r="BD626" s="972"/>
      <c r="BE626" s="1172"/>
      <c r="BF626" s="1102"/>
    </row>
    <row r="627" spans="53:58">
      <c r="BA627" s="497"/>
      <c r="BB627" s="497"/>
      <c r="BC627" s="899"/>
      <c r="BD627" s="972"/>
      <c r="BE627" s="1172"/>
      <c r="BF627" s="1102"/>
    </row>
    <row r="628" spans="53:58">
      <c r="BA628" s="725"/>
      <c r="BB628" s="725"/>
      <c r="BC628" s="898"/>
      <c r="BD628" s="969"/>
      <c r="BE628" s="1170"/>
      <c r="BF628" s="1098"/>
    </row>
    <row r="629" spans="53:58">
      <c r="BA629" s="828"/>
      <c r="BB629" s="828"/>
      <c r="BC629" s="939"/>
      <c r="BD629" s="1265"/>
      <c r="BE629" s="1209"/>
      <c r="BF629" s="1143"/>
    </row>
    <row r="630" spans="53:58">
      <c r="BA630" s="725"/>
      <c r="BB630" s="725"/>
      <c r="BC630" s="898"/>
      <c r="BD630" s="969"/>
      <c r="BE630" s="1170"/>
      <c r="BF630" s="1098"/>
    </row>
    <row r="631" spans="53:58">
      <c r="BA631" s="725"/>
      <c r="BB631" s="725"/>
      <c r="BC631" s="898"/>
      <c r="BD631" s="969"/>
      <c r="BE631" s="1170"/>
      <c r="BF631" s="1098"/>
    </row>
    <row r="632" spans="53:58">
      <c r="BA632" s="828"/>
      <c r="BB632" s="828"/>
      <c r="BC632" s="939"/>
      <c r="BD632" s="1265"/>
      <c r="BE632" s="1209"/>
      <c r="BF632" s="1143"/>
    </row>
    <row r="633" spans="53:58">
      <c r="BA633" s="725"/>
      <c r="BB633" s="725"/>
      <c r="BC633" s="898"/>
      <c r="BD633" s="969"/>
      <c r="BE633" s="1170"/>
      <c r="BF633" s="1098"/>
    </row>
    <row r="634" spans="53:58">
      <c r="BA634" s="725"/>
      <c r="BB634" s="725"/>
      <c r="BC634" s="898"/>
      <c r="BD634" s="969"/>
      <c r="BE634" s="1170"/>
      <c r="BF634" s="1098"/>
    </row>
    <row r="635" spans="53:58">
      <c r="BA635" s="725"/>
      <c r="BB635" s="725"/>
      <c r="BC635" s="898"/>
      <c r="BD635" s="969"/>
      <c r="BE635" s="1170"/>
      <c r="BF635" s="1098"/>
    </row>
    <row r="636" spans="53:58">
      <c r="BA636" s="828"/>
      <c r="BB636" s="828"/>
      <c r="BC636" s="939"/>
      <c r="BD636" s="1265"/>
      <c r="BE636" s="1209"/>
      <c r="BF636" s="1143"/>
    </row>
    <row r="637" spans="53:58">
      <c r="BA637" s="725"/>
      <c r="BB637" s="725"/>
      <c r="BC637" s="898"/>
      <c r="BD637" s="969"/>
      <c r="BE637" s="1170"/>
      <c r="BF637" s="1098"/>
    </row>
    <row r="638" spans="53:58">
      <c r="BA638" s="725"/>
      <c r="BB638" s="725"/>
      <c r="BC638" s="898"/>
      <c r="BD638" s="969"/>
      <c r="BE638" s="1170"/>
      <c r="BF638" s="1098"/>
    </row>
    <row r="639" spans="53:58">
      <c r="BA639" s="725"/>
      <c r="BB639" s="725"/>
      <c r="BC639" s="898"/>
      <c r="BD639" s="969"/>
      <c r="BE639" s="1170"/>
      <c r="BF639" s="1098"/>
    </row>
    <row r="640" spans="53:58">
      <c r="BA640" s="725"/>
      <c r="BB640" s="725"/>
      <c r="BC640" s="898"/>
      <c r="BD640" s="969"/>
      <c r="BE640" s="1170"/>
      <c r="BF640" s="1098"/>
    </row>
    <row r="641" spans="53:58">
      <c r="BA641" s="92">
        <f t="shared" ref="BA641:BD641" si="193">SUM(BA642:BA662)</f>
        <v>0</v>
      </c>
      <c r="BB641" s="92">
        <f t="shared" si="193"/>
        <v>0</v>
      </c>
      <c r="BC641" s="1086">
        <f t="shared" si="193"/>
        <v>0</v>
      </c>
      <c r="BD641" s="984">
        <f t="shared" si="193"/>
        <v>0</v>
      </c>
      <c r="BE641" s="1086"/>
      <c r="BF641" s="1100"/>
    </row>
    <row r="642" spans="53:58">
      <c r="BA642" s="281"/>
      <c r="BB642" s="281"/>
      <c r="BC642" s="925"/>
      <c r="BD642" s="1252"/>
      <c r="BE642" s="1196"/>
      <c r="BF642" s="1128"/>
    </row>
    <row r="643" spans="53:58">
      <c r="BA643" s="281"/>
      <c r="BB643" s="281"/>
      <c r="BC643" s="925"/>
      <c r="BD643" s="1252"/>
      <c r="BE643" s="1196"/>
      <c r="BF643" s="1128"/>
    </row>
    <row r="644" spans="53:58">
      <c r="BA644" s="281"/>
      <c r="BB644" s="281"/>
      <c r="BC644" s="925"/>
      <c r="BD644" s="1252"/>
      <c r="BE644" s="1196"/>
      <c r="BF644" s="1128"/>
    </row>
    <row r="645" spans="53:58">
      <c r="BA645" s="281"/>
      <c r="BB645" s="281"/>
      <c r="BC645" s="925"/>
      <c r="BD645" s="1252"/>
      <c r="BE645" s="1196"/>
      <c r="BF645" s="1128"/>
    </row>
    <row r="646" spans="53:58">
      <c r="BA646" s="281"/>
      <c r="BB646" s="281"/>
      <c r="BC646" s="925"/>
      <c r="BD646" s="1252"/>
      <c r="BE646" s="1196"/>
      <c r="BF646" s="1128"/>
    </row>
    <row r="647" spans="53:58">
      <c r="BA647" s="281"/>
      <c r="BB647" s="281"/>
      <c r="BC647" s="925"/>
      <c r="BD647" s="1252"/>
      <c r="BE647" s="1196"/>
      <c r="BF647" s="1128"/>
    </row>
    <row r="648" spans="53:58">
      <c r="BA648" s="281"/>
      <c r="BB648" s="281"/>
      <c r="BC648" s="925"/>
      <c r="BD648" s="1252"/>
      <c r="BE648" s="1196"/>
      <c r="BF648" s="1128"/>
    </row>
    <row r="649" spans="53:58">
      <c r="BA649" s="513"/>
      <c r="BB649" s="513"/>
      <c r="BC649" s="926"/>
      <c r="BD649" s="973"/>
      <c r="BE649" s="1197"/>
      <c r="BF649" s="1129"/>
    </row>
    <row r="650" spans="53:58">
      <c r="BA650" s="513"/>
      <c r="BB650" s="513"/>
      <c r="BC650" s="926"/>
      <c r="BD650" s="973"/>
      <c r="BE650" s="1197"/>
      <c r="BF650" s="1129"/>
    </row>
    <row r="651" spans="53:58">
      <c r="BA651" s="513"/>
      <c r="BB651" s="513"/>
      <c r="BC651" s="926"/>
      <c r="BD651" s="973"/>
      <c r="BE651" s="1197"/>
      <c r="BF651" s="1129"/>
    </row>
    <row r="652" spans="53:58">
      <c r="BA652" s="513"/>
      <c r="BB652" s="513"/>
      <c r="BC652" s="926"/>
      <c r="BD652" s="973"/>
      <c r="BE652" s="1197"/>
      <c r="BF652" s="1129"/>
    </row>
    <row r="653" spans="53:58">
      <c r="BA653" s="513"/>
      <c r="BB653" s="513"/>
      <c r="BC653" s="926"/>
      <c r="BD653" s="973"/>
      <c r="BE653" s="1197"/>
      <c r="BF653" s="1129"/>
    </row>
    <row r="654" spans="53:58">
      <c r="BA654" s="513"/>
      <c r="BB654" s="513"/>
      <c r="BC654" s="926"/>
      <c r="BD654" s="973"/>
      <c r="BE654" s="1197"/>
      <c r="BF654" s="1129"/>
    </row>
    <row r="655" spans="53:58">
      <c r="BA655" s="513"/>
      <c r="BB655" s="513"/>
      <c r="BC655" s="926"/>
      <c r="BD655" s="973"/>
      <c r="BE655" s="1197"/>
      <c r="BF655" s="1129"/>
    </row>
    <row r="656" spans="53:58">
      <c r="BA656" s="513"/>
      <c r="BB656" s="513"/>
      <c r="BC656" s="926"/>
      <c r="BD656" s="973"/>
      <c r="BE656" s="1197"/>
      <c r="BF656" s="1129"/>
    </row>
    <row r="657" spans="53:58">
      <c r="BA657" s="750"/>
      <c r="BB657" s="750"/>
      <c r="BC657" s="900"/>
      <c r="BD657" s="974"/>
      <c r="BE657" s="1179"/>
      <c r="BF657" s="1109"/>
    </row>
    <row r="658" spans="53:58">
      <c r="BA658" s="750"/>
      <c r="BB658" s="750"/>
      <c r="BC658" s="900"/>
      <c r="BD658" s="974"/>
      <c r="BE658" s="1179"/>
      <c r="BF658" s="1109"/>
    </row>
    <row r="659" spans="53:58">
      <c r="BA659" s="750"/>
      <c r="BB659" s="750"/>
      <c r="BC659" s="900"/>
      <c r="BD659" s="974"/>
      <c r="BE659" s="1179"/>
      <c r="BF659" s="1109"/>
    </row>
    <row r="660" spans="53:58">
      <c r="BA660" s="750"/>
      <c r="BB660" s="750"/>
      <c r="BC660" s="900"/>
      <c r="BD660" s="974"/>
      <c r="BE660" s="1179"/>
      <c r="BF660" s="1109"/>
    </row>
    <row r="661" spans="53:58">
      <c r="BA661" s="750"/>
      <c r="BB661" s="750"/>
      <c r="BC661" s="900"/>
      <c r="BD661" s="974"/>
      <c r="BE661" s="1179"/>
      <c r="BF661" s="1109"/>
    </row>
    <row r="662" spans="53:58">
      <c r="BA662" s="750"/>
      <c r="BB662" s="750"/>
      <c r="BC662" s="900"/>
      <c r="BD662" s="974"/>
      <c r="BE662" s="1179"/>
      <c r="BF662" s="1109"/>
    </row>
    <row r="663" spans="53:58">
      <c r="BA663" s="92">
        <f t="shared" ref="BA663:BD663" si="194">SUM(BA664:BA692)</f>
        <v>0</v>
      </c>
      <c r="BB663" s="92">
        <f t="shared" si="194"/>
        <v>0</v>
      </c>
      <c r="BC663" s="1086">
        <f t="shared" si="194"/>
        <v>0</v>
      </c>
      <c r="BD663" s="984">
        <f t="shared" si="194"/>
        <v>0</v>
      </c>
      <c r="BE663" s="1086"/>
      <c r="BF663" s="1100"/>
    </row>
    <row r="664" spans="53:58">
      <c r="BA664" s="331"/>
      <c r="BB664" s="331"/>
      <c r="BC664" s="912"/>
      <c r="BD664" s="1239"/>
      <c r="BE664" s="1184"/>
      <c r="BF664" s="1114"/>
    </row>
    <row r="665" spans="53:58">
      <c r="BA665" s="331"/>
      <c r="BB665" s="331"/>
      <c r="BC665" s="912"/>
      <c r="BD665" s="1239"/>
      <c r="BE665" s="1184"/>
      <c r="BF665" s="1114"/>
    </row>
    <row r="666" spans="53:58">
      <c r="BA666" s="331"/>
      <c r="BB666" s="331"/>
      <c r="BC666" s="912"/>
      <c r="BD666" s="1239"/>
      <c r="BE666" s="1184"/>
      <c r="BF666" s="1114"/>
    </row>
    <row r="667" spans="53:58">
      <c r="BA667" s="331"/>
      <c r="BB667" s="331"/>
      <c r="BC667" s="912"/>
      <c r="BD667" s="1239"/>
      <c r="BE667" s="1184"/>
      <c r="BF667" s="1114"/>
    </row>
    <row r="668" spans="53:58">
      <c r="BA668" s="331"/>
      <c r="BB668" s="331"/>
      <c r="BC668" s="912"/>
      <c r="BD668" s="1239"/>
      <c r="BE668" s="1184"/>
      <c r="BF668" s="1114"/>
    </row>
    <row r="669" spans="53:58">
      <c r="BA669" s="331"/>
      <c r="BB669" s="331"/>
      <c r="BC669" s="912"/>
      <c r="BD669" s="1239"/>
      <c r="BE669" s="1184"/>
      <c r="BF669" s="1114"/>
    </row>
    <row r="670" spans="53:58">
      <c r="BA670" s="331"/>
      <c r="BB670" s="331"/>
      <c r="BC670" s="912"/>
      <c r="BD670" s="1239"/>
      <c r="BE670" s="1184"/>
      <c r="BF670" s="1114"/>
    </row>
    <row r="671" spans="53:58">
      <c r="BA671" s="331"/>
      <c r="BB671" s="331"/>
      <c r="BC671" s="912"/>
      <c r="BD671" s="1239"/>
      <c r="BE671" s="1184"/>
      <c r="BF671" s="1114"/>
    </row>
    <row r="672" spans="53:58">
      <c r="BA672" s="331"/>
      <c r="BB672" s="331"/>
      <c r="BC672" s="912"/>
      <c r="BD672" s="1239"/>
      <c r="BE672" s="1184"/>
      <c r="BF672" s="1114"/>
    </row>
    <row r="673" spans="53:58">
      <c r="BA673" s="331"/>
      <c r="BB673" s="331"/>
      <c r="BC673" s="912"/>
      <c r="BD673" s="1239"/>
      <c r="BE673" s="1184"/>
      <c r="BF673" s="1114"/>
    </row>
    <row r="674" spans="53:58">
      <c r="BA674" s="331"/>
      <c r="BB674" s="331"/>
      <c r="BC674" s="912"/>
      <c r="BD674" s="1239"/>
      <c r="BE674" s="1184"/>
      <c r="BF674" s="1114"/>
    </row>
    <row r="675" spans="53:58">
      <c r="BA675" s="331"/>
      <c r="BB675" s="331"/>
      <c r="BC675" s="912"/>
      <c r="BD675" s="1239"/>
      <c r="BE675" s="1184"/>
      <c r="BF675" s="1114"/>
    </row>
    <row r="676" spans="53:58">
      <c r="BA676" s="331"/>
      <c r="BB676" s="331"/>
      <c r="BC676" s="912"/>
      <c r="BD676" s="1239"/>
      <c r="BE676" s="1184"/>
      <c r="BF676" s="1114"/>
    </row>
    <row r="677" spans="53:58">
      <c r="BA677" s="560"/>
      <c r="BB677" s="560"/>
      <c r="BC677" s="913"/>
      <c r="BD677" s="1240"/>
      <c r="BE677" s="1185"/>
      <c r="BF677" s="1115"/>
    </row>
    <row r="678" spans="53:58">
      <c r="BA678" s="560"/>
      <c r="BB678" s="560"/>
      <c r="BC678" s="913"/>
      <c r="BD678" s="1240"/>
      <c r="BE678" s="1185"/>
      <c r="BF678" s="1115"/>
    </row>
    <row r="679" spans="53:58">
      <c r="BA679" s="560"/>
      <c r="BB679" s="560"/>
      <c r="BC679" s="913"/>
      <c r="BD679" s="1240"/>
      <c r="BE679" s="1185"/>
      <c r="BF679" s="1115"/>
    </row>
    <row r="680" spans="53:58">
      <c r="BA680" s="560"/>
      <c r="BB680" s="560"/>
      <c r="BC680" s="913"/>
      <c r="BD680" s="1240"/>
      <c r="BE680" s="1185"/>
      <c r="BF680" s="1115"/>
    </row>
    <row r="681" spans="53:58">
      <c r="BA681" s="784"/>
      <c r="BB681" s="784"/>
      <c r="BC681" s="914"/>
      <c r="BD681" s="1241"/>
      <c r="BE681" s="1186"/>
      <c r="BF681" s="1116"/>
    </row>
    <row r="682" spans="53:58">
      <c r="BA682" s="784"/>
      <c r="BB682" s="784"/>
      <c r="BC682" s="914"/>
      <c r="BD682" s="1241"/>
      <c r="BE682" s="1186"/>
      <c r="BF682" s="1116"/>
    </row>
    <row r="683" spans="53:58">
      <c r="BA683" s="784"/>
      <c r="BB683" s="784"/>
      <c r="BC683" s="914"/>
      <c r="BD683" s="1241"/>
      <c r="BE683" s="1186"/>
      <c r="BF683" s="1116"/>
    </row>
    <row r="684" spans="53:58">
      <c r="BA684" s="784"/>
      <c r="BB684" s="784"/>
      <c r="BC684" s="914"/>
      <c r="BD684" s="1241"/>
      <c r="BE684" s="1186"/>
      <c r="BF684" s="1116"/>
    </row>
    <row r="685" spans="53:58">
      <c r="BA685" s="784"/>
      <c r="BB685" s="784"/>
      <c r="BC685" s="914"/>
      <c r="BD685" s="1241"/>
      <c r="BE685" s="1186"/>
      <c r="BF685" s="1116"/>
    </row>
    <row r="686" spans="53:58">
      <c r="BA686" s="784"/>
      <c r="BB686" s="784"/>
      <c r="BC686" s="914"/>
      <c r="BD686" s="1241"/>
      <c r="BE686" s="1186"/>
      <c r="BF686" s="1116"/>
    </row>
    <row r="687" spans="53:58">
      <c r="BA687" s="784"/>
      <c r="BB687" s="784"/>
      <c r="BC687" s="914"/>
      <c r="BD687" s="1241"/>
      <c r="BE687" s="1186"/>
      <c r="BF687" s="1116"/>
    </row>
    <row r="688" spans="53:58">
      <c r="BA688" s="784"/>
      <c r="BB688" s="784"/>
      <c r="BC688" s="914"/>
      <c r="BD688" s="1241"/>
      <c r="BE688" s="1186"/>
      <c r="BF688" s="1116"/>
    </row>
    <row r="689" spans="53:58">
      <c r="BA689" s="784"/>
      <c r="BB689" s="784"/>
      <c r="BC689" s="914"/>
      <c r="BD689" s="1241"/>
      <c r="BE689" s="1186"/>
      <c r="BF689" s="1116"/>
    </row>
    <row r="690" spans="53:58">
      <c r="BA690" s="784"/>
      <c r="BB690" s="784"/>
      <c r="BC690" s="914"/>
      <c r="BD690" s="1241"/>
      <c r="BE690" s="1186"/>
      <c r="BF690" s="1116"/>
    </row>
    <row r="691" spans="53:58">
      <c r="BA691" s="784"/>
      <c r="BB691" s="784"/>
      <c r="BC691" s="914"/>
      <c r="BD691" s="1241"/>
      <c r="BE691" s="1186"/>
      <c r="BF691" s="1116"/>
    </row>
    <row r="692" spans="53:58">
      <c r="BA692" s="784"/>
      <c r="BB692" s="784"/>
      <c r="BC692" s="914"/>
      <c r="BD692" s="1241"/>
      <c r="BE692" s="1186"/>
      <c r="BF692" s="1116"/>
    </row>
    <row r="693" spans="53:58">
      <c r="BA693" s="92">
        <f t="shared" ref="BA693:BD693" si="195">SUM(BA694:BA721)</f>
        <v>0</v>
      </c>
      <c r="BB693" s="92">
        <f t="shared" si="195"/>
        <v>0</v>
      </c>
      <c r="BC693" s="1086">
        <f t="shared" si="195"/>
        <v>0</v>
      </c>
      <c r="BD693" s="984">
        <f t="shared" si="195"/>
        <v>0</v>
      </c>
      <c r="BE693" s="1086"/>
      <c r="BF693" s="1100"/>
    </row>
    <row r="694" spans="53:58">
      <c r="BA694" s="411"/>
      <c r="BB694" s="411"/>
      <c r="BC694" s="930"/>
      <c r="BD694" s="1256"/>
      <c r="BE694" s="1200"/>
      <c r="BF694" s="1134"/>
    </row>
    <row r="695" spans="53:58">
      <c r="BA695" s="411"/>
      <c r="BB695" s="411"/>
      <c r="BC695" s="930"/>
      <c r="BD695" s="1256"/>
      <c r="BE695" s="1200"/>
      <c r="BF695" s="1134"/>
    </row>
    <row r="696" spans="53:58">
      <c r="BA696" s="411"/>
      <c r="BB696" s="411"/>
      <c r="BC696" s="930"/>
      <c r="BD696" s="1256"/>
      <c r="BE696" s="1200"/>
      <c r="BF696" s="1134"/>
    </row>
    <row r="697" spans="53:58">
      <c r="BA697" s="411"/>
      <c r="BB697" s="411"/>
      <c r="BC697" s="930"/>
      <c r="BD697" s="1256"/>
      <c r="BE697" s="1200"/>
      <c r="BF697" s="1134"/>
    </row>
    <row r="698" spans="53:58">
      <c r="BA698" s="411"/>
      <c r="BB698" s="411"/>
      <c r="BC698" s="930"/>
      <c r="BD698" s="1256"/>
      <c r="BE698" s="1200"/>
      <c r="BF698" s="1134"/>
    </row>
    <row r="699" spans="53:58">
      <c r="BA699" s="411"/>
      <c r="BB699" s="411"/>
      <c r="BC699" s="930"/>
      <c r="BD699" s="1256"/>
      <c r="BE699" s="1200"/>
      <c r="BF699" s="1134"/>
    </row>
    <row r="700" spans="53:58">
      <c r="BA700" s="411"/>
      <c r="BB700" s="411"/>
      <c r="BC700" s="930"/>
      <c r="BD700" s="1256"/>
      <c r="BE700" s="1200"/>
      <c r="BF700" s="1134"/>
    </row>
    <row r="701" spans="53:58">
      <c r="BA701" s="411"/>
      <c r="BB701" s="411"/>
      <c r="BC701" s="930"/>
      <c r="BD701" s="1256"/>
      <c r="BE701" s="1200"/>
      <c r="BF701" s="1134"/>
    </row>
    <row r="702" spans="53:58">
      <c r="BA702" s="411"/>
      <c r="BB702" s="411"/>
      <c r="BC702" s="930"/>
      <c r="BD702" s="1256"/>
      <c r="BE702" s="1200"/>
      <c r="BF702" s="1134"/>
    </row>
    <row r="703" spans="53:58">
      <c r="BA703" s="411"/>
      <c r="BB703" s="411"/>
      <c r="BC703" s="930"/>
      <c r="BD703" s="1256"/>
      <c r="BE703" s="1200"/>
      <c r="BF703" s="1134"/>
    </row>
    <row r="704" spans="53:58">
      <c r="BA704" s="411"/>
      <c r="BB704" s="411"/>
      <c r="BC704" s="930"/>
      <c r="BD704" s="1256"/>
      <c r="BE704" s="1200"/>
      <c r="BF704" s="1134"/>
    </row>
    <row r="705" spans="53:58">
      <c r="BA705" s="583"/>
      <c r="BB705" s="583"/>
      <c r="BC705" s="920"/>
      <c r="BD705" s="1247"/>
      <c r="BE705" s="1192"/>
      <c r="BF705" s="1122"/>
    </row>
    <row r="706" spans="53:58">
      <c r="BA706" s="583"/>
      <c r="BB706" s="583"/>
      <c r="BC706" s="920"/>
      <c r="BD706" s="1247"/>
      <c r="BE706" s="1192"/>
      <c r="BF706" s="1122"/>
    </row>
    <row r="707" spans="53:58">
      <c r="BA707" s="583"/>
      <c r="BB707" s="583"/>
      <c r="BC707" s="920"/>
      <c r="BD707" s="1247"/>
      <c r="BE707" s="1192"/>
      <c r="BF707" s="1122"/>
    </row>
    <row r="708" spans="53:58">
      <c r="BA708" s="583"/>
      <c r="BB708" s="583"/>
      <c r="BC708" s="920"/>
      <c r="BD708" s="1247"/>
      <c r="BE708" s="1192"/>
      <c r="BF708" s="1122"/>
    </row>
    <row r="709" spans="53:58">
      <c r="BA709" s="583"/>
      <c r="BB709" s="583"/>
      <c r="BC709" s="920"/>
      <c r="BD709" s="1247"/>
      <c r="BE709" s="1192"/>
      <c r="BF709" s="1122"/>
    </row>
    <row r="710" spans="53:58">
      <c r="BA710" s="583"/>
      <c r="BB710" s="583"/>
      <c r="BC710" s="920"/>
      <c r="BD710" s="1247"/>
      <c r="BE710" s="1192"/>
      <c r="BF710" s="1122"/>
    </row>
    <row r="711" spans="53:58">
      <c r="BA711" s="583"/>
      <c r="BB711" s="583"/>
      <c r="BC711" s="920"/>
      <c r="BD711" s="1247"/>
      <c r="BE711" s="1192"/>
      <c r="BF711" s="1122"/>
    </row>
    <row r="712" spans="53:58">
      <c r="BA712" s="583"/>
      <c r="BB712" s="583"/>
      <c r="BC712" s="920"/>
      <c r="BD712" s="1247"/>
      <c r="BE712" s="1192"/>
      <c r="BF712" s="1122"/>
    </row>
    <row r="713" spans="53:58">
      <c r="BA713" s="583"/>
      <c r="BB713" s="583"/>
      <c r="BC713" s="920"/>
      <c r="BD713" s="1247"/>
      <c r="BE713" s="1192"/>
      <c r="BF713" s="1122"/>
    </row>
    <row r="714" spans="53:58">
      <c r="BA714" s="583"/>
      <c r="BB714" s="583"/>
      <c r="BC714" s="920"/>
      <c r="BD714" s="1247"/>
      <c r="BE714" s="1192"/>
      <c r="BF714" s="1122"/>
    </row>
    <row r="715" spans="53:58">
      <c r="BA715" s="583"/>
      <c r="BB715" s="583"/>
      <c r="BC715" s="920"/>
      <c r="BD715" s="1247"/>
      <c r="BE715" s="1192"/>
      <c r="BF715" s="1122"/>
    </row>
    <row r="716" spans="53:58">
      <c r="BA716" s="583"/>
      <c r="BB716" s="583"/>
      <c r="BC716" s="920"/>
      <c r="BD716" s="1247"/>
      <c r="BE716" s="1192"/>
      <c r="BF716" s="1122"/>
    </row>
    <row r="717" spans="53:58">
      <c r="BA717" s="583"/>
      <c r="BB717" s="583"/>
      <c r="BC717" s="920"/>
      <c r="BD717" s="1247"/>
      <c r="BE717" s="1192"/>
      <c r="BF717" s="1122"/>
    </row>
    <row r="718" spans="53:58">
      <c r="BA718" s="583"/>
      <c r="BB718" s="583"/>
      <c r="BC718" s="920"/>
      <c r="BD718" s="1247"/>
      <c r="BE718" s="1192"/>
      <c r="BF718" s="1122"/>
    </row>
    <row r="719" spans="53:58">
      <c r="BA719" s="583"/>
      <c r="BB719" s="583"/>
      <c r="BC719" s="920"/>
      <c r="BD719" s="1247"/>
      <c r="BE719" s="1192"/>
      <c r="BF719" s="1122"/>
    </row>
    <row r="720" spans="53:58">
      <c r="BA720" s="583"/>
      <c r="BB720" s="583"/>
      <c r="BC720" s="920"/>
      <c r="BD720" s="1247"/>
      <c r="BE720" s="1192"/>
      <c r="BF720" s="1122"/>
    </row>
    <row r="721" spans="53:58">
      <c r="BA721" s="795"/>
      <c r="BB721" s="795"/>
      <c r="BC721" s="921"/>
      <c r="BD721" s="1248"/>
      <c r="BE721" s="1193"/>
      <c r="BF721" s="1123"/>
    </row>
    <row r="722" spans="53:58">
      <c r="BA722" s="92">
        <f t="shared" ref="BA722:BD722" si="196">SUM(BA723:BA735)</f>
        <v>0</v>
      </c>
      <c r="BB722" s="92">
        <f t="shared" si="196"/>
        <v>0</v>
      </c>
      <c r="BC722" s="1086">
        <f t="shared" si="196"/>
        <v>0</v>
      </c>
      <c r="BD722" s="984">
        <f t="shared" si="196"/>
        <v>0</v>
      </c>
      <c r="BE722" s="1086"/>
      <c r="BF722" s="1100"/>
    </row>
    <row r="723" spans="53:58">
      <c r="BA723" s="592"/>
      <c r="BB723" s="592"/>
      <c r="BC723" s="922"/>
      <c r="BD723" s="1249"/>
      <c r="BE723" s="1083"/>
      <c r="BF723" s="1124"/>
    </row>
    <row r="724" spans="53:58">
      <c r="BA724" s="297"/>
      <c r="BB724" s="297"/>
      <c r="BC724" s="908"/>
      <c r="BD724" s="1235"/>
      <c r="BE724" s="1180"/>
      <c r="BF724" s="1110"/>
    </row>
    <row r="725" spans="53:58">
      <c r="BA725" s="297"/>
      <c r="BB725" s="297"/>
      <c r="BC725" s="908"/>
      <c r="BD725" s="1235"/>
      <c r="BE725" s="1180"/>
      <c r="BF725" s="1110"/>
    </row>
    <row r="726" spans="53:58">
      <c r="BA726" s="297"/>
      <c r="BB726" s="297"/>
      <c r="BC726" s="908"/>
      <c r="BD726" s="1235"/>
      <c r="BE726" s="1180"/>
      <c r="BF726" s="1110"/>
    </row>
    <row r="727" spans="53:58">
      <c r="BA727" s="297"/>
      <c r="BB727" s="297"/>
      <c r="BC727" s="908"/>
      <c r="BD727" s="1235"/>
      <c r="BE727" s="1180"/>
      <c r="BF727" s="1110"/>
    </row>
    <row r="728" spans="53:58">
      <c r="BA728" s="297"/>
      <c r="BB728" s="297"/>
      <c r="BC728" s="908"/>
      <c r="BD728" s="1235"/>
      <c r="BE728" s="1180"/>
      <c r="BF728" s="1110"/>
    </row>
    <row r="729" spans="53:58">
      <c r="BA729" s="297"/>
      <c r="BB729" s="297"/>
      <c r="BC729" s="908"/>
      <c r="BD729" s="1235"/>
      <c r="BE729" s="1180"/>
      <c r="BF729" s="1110"/>
    </row>
    <row r="730" spans="53:58">
      <c r="BA730" s="297"/>
      <c r="BB730" s="297"/>
      <c r="BC730" s="908"/>
      <c r="BD730" s="1235"/>
      <c r="BE730" s="1180"/>
      <c r="BF730" s="1110"/>
    </row>
    <row r="731" spans="53:58">
      <c r="BA731" s="592"/>
      <c r="BB731" s="592"/>
      <c r="BC731" s="922"/>
      <c r="BD731" s="1249"/>
      <c r="BE731" s="1083"/>
      <c r="BF731" s="1124"/>
    </row>
    <row r="732" spans="53:58">
      <c r="BA732" s="592"/>
      <c r="BB732" s="592"/>
      <c r="BC732" s="922"/>
      <c r="BD732" s="1249"/>
      <c r="BE732" s="1083"/>
      <c r="BF732" s="1124"/>
    </row>
    <row r="733" spans="53:58">
      <c r="BA733" s="592"/>
      <c r="BB733" s="592"/>
      <c r="BC733" s="922"/>
      <c r="BD733" s="1249"/>
      <c r="BE733" s="1083"/>
      <c r="BF733" s="1124"/>
    </row>
    <row r="734" spans="53:58">
      <c r="BA734" s="812"/>
      <c r="BB734" s="812"/>
      <c r="BC734" s="924"/>
      <c r="BD734" s="1251"/>
      <c r="BE734" s="1195"/>
      <c r="BF734" s="1126"/>
    </row>
    <row r="735" spans="53:58">
      <c r="BA735" s="812"/>
      <c r="BB735" s="812"/>
      <c r="BC735" s="924"/>
      <c r="BD735" s="1251"/>
      <c r="BE735" s="1195"/>
      <c r="BF735" s="1126"/>
    </row>
    <row r="736" spans="53:58">
      <c r="BA736" s="92">
        <f t="shared" ref="BA736:BD736" si="197">SUM(BA737:BA764)</f>
        <v>0</v>
      </c>
      <c r="BB736" s="92">
        <f t="shared" si="197"/>
        <v>0</v>
      </c>
      <c r="BC736" s="1086">
        <f t="shared" si="197"/>
        <v>0</v>
      </c>
      <c r="BD736" s="984">
        <f t="shared" si="197"/>
        <v>0</v>
      </c>
      <c r="BE736" s="1086"/>
      <c r="BF736" s="1100"/>
    </row>
    <row r="737" spans="53:58">
      <c r="BA737" s="258"/>
      <c r="BB737" s="258"/>
      <c r="BC737" s="903"/>
      <c r="BD737" s="979"/>
      <c r="BE737" s="1174"/>
      <c r="BF737" s="1104"/>
    </row>
    <row r="738" spans="53:58">
      <c r="BA738" s="462"/>
      <c r="BB738" s="462"/>
      <c r="BC738" s="941"/>
      <c r="BD738" s="1267"/>
      <c r="BE738" s="1211"/>
      <c r="BF738" s="1145"/>
    </row>
    <row r="739" spans="53:58">
      <c r="BA739" s="462"/>
      <c r="BB739" s="462"/>
      <c r="BC739" s="941"/>
      <c r="BD739" s="1267"/>
      <c r="BE739" s="1211"/>
      <c r="BF739" s="1145"/>
    </row>
    <row r="740" spans="53:58">
      <c r="BA740" s="462"/>
      <c r="BB740" s="462"/>
      <c r="BC740" s="941"/>
      <c r="BD740" s="1267"/>
      <c r="BE740" s="1211"/>
      <c r="BF740" s="1145"/>
    </row>
    <row r="741" spans="53:58">
      <c r="BA741" s="462"/>
      <c r="BB741" s="462"/>
      <c r="BC741" s="941"/>
      <c r="BD741" s="1267"/>
      <c r="BE741" s="1211"/>
      <c r="BF741" s="1145"/>
    </row>
    <row r="742" spans="53:58">
      <c r="BA742" s="462"/>
      <c r="BB742" s="462"/>
      <c r="BC742" s="941"/>
      <c r="BD742" s="1267"/>
      <c r="BE742" s="1211"/>
      <c r="BF742" s="1145"/>
    </row>
    <row r="743" spans="53:58">
      <c r="BA743" s="462"/>
      <c r="BB743" s="462"/>
      <c r="BC743" s="941"/>
      <c r="BD743" s="1267"/>
      <c r="BE743" s="1211"/>
      <c r="BF743" s="1145"/>
    </row>
    <row r="744" spans="53:58">
      <c r="BA744" s="462"/>
      <c r="BB744" s="462"/>
      <c r="BC744" s="941"/>
      <c r="BD744" s="1267"/>
      <c r="BE744" s="1211"/>
      <c r="BF744" s="1145"/>
    </row>
    <row r="745" spans="53:58">
      <c r="BA745" s="462"/>
      <c r="BB745" s="462"/>
      <c r="BC745" s="941"/>
      <c r="BD745" s="1267"/>
      <c r="BE745" s="1211"/>
      <c r="BF745" s="1145"/>
    </row>
    <row r="746" spans="53:58">
      <c r="BA746" s="462"/>
      <c r="BB746" s="462"/>
      <c r="BC746" s="941"/>
      <c r="BD746" s="1267"/>
      <c r="BE746" s="1211"/>
      <c r="BF746" s="1145"/>
    </row>
    <row r="747" spans="53:58">
      <c r="BA747" s="462"/>
      <c r="BB747" s="462"/>
      <c r="BC747" s="941"/>
      <c r="BD747" s="1267"/>
      <c r="BE747" s="1211"/>
      <c r="BF747" s="1145"/>
    </row>
    <row r="748" spans="53:58">
      <c r="BA748" s="462"/>
      <c r="BB748" s="462"/>
      <c r="BC748" s="941"/>
      <c r="BD748" s="1267"/>
      <c r="BE748" s="1211"/>
      <c r="BF748" s="1145"/>
    </row>
    <row r="749" spans="53:58">
      <c r="BA749" s="462"/>
      <c r="BB749" s="462"/>
      <c r="BC749" s="941"/>
      <c r="BD749" s="1267"/>
      <c r="BE749" s="1211"/>
      <c r="BF749" s="1145"/>
    </row>
    <row r="750" spans="53:58">
      <c r="BA750" s="462"/>
      <c r="BB750" s="462"/>
      <c r="BC750" s="941"/>
      <c r="BD750" s="1267"/>
      <c r="BE750" s="1211"/>
      <c r="BF750" s="1145"/>
    </row>
    <row r="751" spans="53:58">
      <c r="BA751" s="462"/>
      <c r="BB751" s="462"/>
      <c r="BC751" s="941"/>
      <c r="BD751" s="1267"/>
      <c r="BE751" s="1211"/>
      <c r="BF751" s="1145"/>
    </row>
    <row r="752" spans="53:58">
      <c r="BA752" s="462"/>
      <c r="BB752" s="462"/>
      <c r="BC752" s="941"/>
      <c r="BD752" s="1267"/>
      <c r="BE752" s="1211"/>
      <c r="BF752" s="1145"/>
    </row>
    <row r="753" spans="53:58">
      <c r="BA753" s="462"/>
      <c r="BB753" s="462"/>
      <c r="BC753" s="941"/>
      <c r="BD753" s="1267"/>
      <c r="BE753" s="1211"/>
      <c r="BF753" s="1145"/>
    </row>
    <row r="754" spans="53:58">
      <c r="BA754" s="462"/>
      <c r="BB754" s="462"/>
      <c r="BC754" s="941"/>
      <c r="BD754" s="1267"/>
      <c r="BE754" s="1211"/>
      <c r="BF754" s="1145"/>
    </row>
    <row r="755" spans="53:58">
      <c r="BA755" s="526"/>
      <c r="BB755" s="526"/>
      <c r="BC755" s="904"/>
      <c r="BD755" s="980"/>
      <c r="BE755" s="1175"/>
      <c r="BF755" s="1105"/>
    </row>
    <row r="756" spans="53:58">
      <c r="BA756" s="526"/>
      <c r="BB756" s="526"/>
      <c r="BC756" s="904"/>
      <c r="BD756" s="980"/>
      <c r="BE756" s="1175"/>
      <c r="BF756" s="1105"/>
    </row>
    <row r="757" spans="53:58">
      <c r="BA757" s="526"/>
      <c r="BB757" s="526"/>
      <c r="BC757" s="904"/>
      <c r="BD757" s="980"/>
      <c r="BE757" s="1175"/>
      <c r="BF757" s="1105"/>
    </row>
    <row r="758" spans="53:58">
      <c r="BA758" s="526"/>
      <c r="BB758" s="526"/>
      <c r="BC758" s="904"/>
      <c r="BD758" s="980"/>
      <c r="BE758" s="1175"/>
      <c r="BF758" s="1105"/>
    </row>
    <row r="759" spans="53:58">
      <c r="BA759" s="526"/>
      <c r="BB759" s="526"/>
      <c r="BC759" s="904"/>
      <c r="BD759" s="980"/>
      <c r="BE759" s="1175"/>
      <c r="BF759" s="1105"/>
    </row>
    <row r="760" spans="53:58">
      <c r="BA760" s="526"/>
      <c r="BB760" s="526"/>
      <c r="BC760" s="904"/>
      <c r="BD760" s="980"/>
      <c r="BE760" s="1175"/>
      <c r="BF760" s="1105"/>
    </row>
    <row r="761" spans="53:58">
      <c r="BA761" s="526"/>
      <c r="BB761" s="526"/>
      <c r="BC761" s="904"/>
      <c r="BD761" s="980"/>
      <c r="BE761" s="1175"/>
      <c r="BF761" s="1105"/>
    </row>
    <row r="762" spans="53:58">
      <c r="BA762" s="194"/>
      <c r="BB762" s="194"/>
      <c r="BC762" s="942"/>
      <c r="BD762" s="1268"/>
      <c r="BE762" s="1212"/>
      <c r="BF762" s="1146"/>
    </row>
    <row r="763" spans="53:58">
      <c r="BA763" s="194"/>
      <c r="BB763" s="194"/>
      <c r="BC763" s="942"/>
      <c r="BD763" s="1268"/>
      <c r="BE763" s="1212"/>
      <c r="BF763" s="1146"/>
    </row>
    <row r="764" spans="53:58">
      <c r="BA764" s="194"/>
      <c r="BB764" s="194"/>
      <c r="BC764" s="942"/>
      <c r="BD764" s="1268"/>
      <c r="BE764" s="1212"/>
      <c r="BF764" s="1146"/>
    </row>
    <row r="765" spans="53:58">
      <c r="BA765" s="92">
        <f t="shared" ref="BA765:BD765" si="198">BA766</f>
        <v>0</v>
      </c>
      <c r="BB765" s="92">
        <f t="shared" si="198"/>
        <v>0</v>
      </c>
      <c r="BC765" s="1086">
        <f t="shared" si="198"/>
        <v>0</v>
      </c>
      <c r="BD765" s="984">
        <f t="shared" si="198"/>
        <v>0</v>
      </c>
      <c r="BE765" s="1086"/>
      <c r="BF765" s="1100"/>
    </row>
    <row r="766" spans="53:58">
      <c r="BA766" s="92">
        <f t="shared" ref="BA766:BD766" si="199">BA767+BA783</f>
        <v>0</v>
      </c>
      <c r="BB766" s="92">
        <f t="shared" si="199"/>
        <v>0</v>
      </c>
      <c r="BC766" s="1086">
        <f t="shared" si="199"/>
        <v>0</v>
      </c>
      <c r="BD766" s="984">
        <f t="shared" si="199"/>
        <v>0</v>
      </c>
      <c r="BE766" s="1086"/>
      <c r="BF766" s="1100"/>
    </row>
    <row r="767" spans="53:58">
      <c r="BA767" s="92">
        <f t="shared" ref="BA767:BD767" si="200">BA768</f>
        <v>0</v>
      </c>
      <c r="BB767" s="92">
        <f t="shared" si="200"/>
        <v>0</v>
      </c>
      <c r="BC767" s="1086">
        <f t="shared" si="200"/>
        <v>0</v>
      </c>
      <c r="BD767" s="984">
        <f t="shared" si="200"/>
        <v>0</v>
      </c>
      <c r="BE767" s="1086"/>
      <c r="BF767" s="1100"/>
    </row>
    <row r="768" spans="53:58">
      <c r="BA768" s="92">
        <f t="shared" ref="BA768:BD768" si="201">SUM(BA769:BA782)</f>
        <v>0</v>
      </c>
      <c r="BB768" s="92">
        <f t="shared" si="201"/>
        <v>0</v>
      </c>
      <c r="BC768" s="1086">
        <f t="shared" si="201"/>
        <v>0</v>
      </c>
      <c r="BD768" s="984">
        <f t="shared" si="201"/>
        <v>0</v>
      </c>
      <c r="BE768" s="1086"/>
      <c r="BF768" s="1100"/>
    </row>
    <row r="769" spans="53:58">
      <c r="BA769" s="210"/>
      <c r="BB769" s="210"/>
      <c r="BC769" s="897"/>
      <c r="BD769" s="968"/>
      <c r="BE769" s="1168"/>
      <c r="BF769" s="1101"/>
    </row>
    <row r="770" spans="53:58">
      <c r="BA770" s="210"/>
      <c r="BB770" s="210"/>
      <c r="BC770" s="897"/>
      <c r="BD770" s="968"/>
      <c r="BE770" s="1168"/>
      <c r="BF770" s="1101"/>
    </row>
    <row r="771" spans="53:58">
      <c r="BA771" s="210"/>
      <c r="BB771" s="210"/>
      <c r="BC771" s="897"/>
      <c r="BD771" s="968"/>
      <c r="BE771" s="1168"/>
      <c r="BF771" s="1101"/>
    </row>
    <row r="772" spans="53:58">
      <c r="BA772" s="466"/>
      <c r="BB772" s="466"/>
      <c r="BC772" s="943"/>
      <c r="BD772" s="1269"/>
      <c r="BE772" s="1213"/>
      <c r="BF772" s="1147"/>
    </row>
    <row r="773" spans="53:58">
      <c r="BA773" s="466"/>
      <c r="BB773" s="466"/>
      <c r="BC773" s="943"/>
      <c r="BD773" s="1269"/>
      <c r="BE773" s="1213"/>
      <c r="BF773" s="1147"/>
    </row>
    <row r="774" spans="53:58">
      <c r="BA774" s="210"/>
      <c r="BB774" s="210"/>
      <c r="BC774" s="897"/>
      <c r="BD774" s="968"/>
      <c r="BE774" s="1168"/>
      <c r="BF774" s="1101"/>
    </row>
    <row r="775" spans="53:58">
      <c r="BA775" s="210"/>
      <c r="BB775" s="210"/>
      <c r="BC775" s="897"/>
      <c r="BD775" s="968"/>
      <c r="BE775" s="1168"/>
      <c r="BF775" s="1101"/>
    </row>
    <row r="776" spans="53:58">
      <c r="BA776" s="210"/>
      <c r="BB776" s="210"/>
      <c r="BC776" s="897"/>
      <c r="BD776" s="968"/>
      <c r="BE776" s="1168"/>
      <c r="BF776" s="1101"/>
    </row>
    <row r="777" spans="53:58">
      <c r="BA777" s="466"/>
      <c r="BB777" s="466"/>
      <c r="BC777" s="943"/>
      <c r="BD777" s="1269"/>
      <c r="BE777" s="1213"/>
      <c r="BF777" s="1147"/>
    </row>
    <row r="778" spans="53:58">
      <c r="BA778" s="497"/>
      <c r="BB778" s="497"/>
      <c r="BC778" s="899"/>
      <c r="BD778" s="972"/>
      <c r="BE778" s="1172"/>
      <c r="BF778" s="1102"/>
    </row>
    <row r="779" spans="53:58">
      <c r="BA779" s="497"/>
      <c r="BB779" s="497"/>
      <c r="BC779" s="899"/>
      <c r="BD779" s="972"/>
      <c r="BE779" s="1172"/>
      <c r="BF779" s="1102"/>
    </row>
    <row r="780" spans="53:58">
      <c r="BA780" s="497"/>
      <c r="BB780" s="497"/>
      <c r="BC780" s="899"/>
      <c r="BD780" s="972"/>
      <c r="BE780" s="1172"/>
      <c r="BF780" s="1102"/>
    </row>
    <row r="781" spans="53:58">
      <c r="BA781" s="673"/>
      <c r="BB781" s="673"/>
      <c r="BC781" s="944"/>
      <c r="BD781" s="1270"/>
      <c r="BE781" s="1214"/>
      <c r="BF781" s="1148"/>
    </row>
    <row r="782" spans="53:58">
      <c r="BA782" s="497"/>
      <c r="BB782" s="497"/>
      <c r="BC782" s="899"/>
      <c r="BD782" s="972"/>
      <c r="BE782" s="1172"/>
      <c r="BF782" s="1102"/>
    </row>
    <row r="783" spans="53:58">
      <c r="BA783" s="92">
        <f t="shared" ref="BA783:BD783" si="202">BA784+BA788+BA792+BA795+BA801+BA806+BA813</f>
        <v>0</v>
      </c>
      <c r="BB783" s="92">
        <f t="shared" si="202"/>
        <v>0</v>
      </c>
      <c r="BC783" s="1086">
        <f t="shared" si="202"/>
        <v>0</v>
      </c>
      <c r="BD783" s="984">
        <f t="shared" si="202"/>
        <v>0</v>
      </c>
      <c r="BE783" s="1086"/>
      <c r="BF783" s="1100"/>
    </row>
    <row r="784" spans="53:58">
      <c r="BA784" s="105">
        <f t="shared" ref="BA784:BD784" si="203">SUM(BA785:BA787)</f>
        <v>0</v>
      </c>
      <c r="BB784" s="105">
        <f t="shared" si="203"/>
        <v>0</v>
      </c>
      <c r="BC784" s="1167">
        <f t="shared" si="203"/>
        <v>0</v>
      </c>
      <c r="BD784" s="998">
        <f t="shared" si="203"/>
        <v>0</v>
      </c>
      <c r="BE784" s="1167"/>
      <c r="BF784" s="1127"/>
    </row>
    <row r="785" spans="53:58">
      <c r="BA785" s="473"/>
      <c r="BB785" s="473"/>
      <c r="BC785" s="945"/>
      <c r="BD785" s="1271"/>
      <c r="BE785" s="1215"/>
      <c r="BF785" s="1149"/>
    </row>
    <row r="786" spans="53:58">
      <c r="BA786" s="497"/>
      <c r="BB786" s="497"/>
      <c r="BC786" s="899"/>
      <c r="BD786" s="972"/>
      <c r="BE786" s="1172"/>
      <c r="BF786" s="1102"/>
    </row>
    <row r="787" spans="53:58">
      <c r="BA787" s="725"/>
      <c r="BB787" s="725"/>
      <c r="BC787" s="898"/>
      <c r="BD787" s="969"/>
      <c r="BE787" s="1170"/>
      <c r="BF787" s="1098"/>
    </row>
    <row r="788" spans="53:58">
      <c r="BA788" s="92">
        <f t="shared" ref="BA788:BD788" si="204">SUM(BA789:BA791)</f>
        <v>0</v>
      </c>
      <c r="BB788" s="92">
        <f t="shared" si="204"/>
        <v>0</v>
      </c>
      <c r="BC788" s="1086">
        <f t="shared" si="204"/>
        <v>0</v>
      </c>
      <c r="BD788" s="984">
        <f t="shared" si="204"/>
        <v>0</v>
      </c>
      <c r="BE788" s="1086"/>
      <c r="BF788" s="1100"/>
    </row>
    <row r="789" spans="53:58">
      <c r="BA789" s="210"/>
      <c r="BB789" s="210"/>
      <c r="BC789" s="897"/>
      <c r="BD789" s="968"/>
      <c r="BE789" s="1168"/>
      <c r="BF789" s="1101"/>
    </row>
    <row r="790" spans="53:58">
      <c r="BA790" s="497"/>
      <c r="BB790" s="497"/>
      <c r="BC790" s="899"/>
      <c r="BD790" s="972"/>
      <c r="BE790" s="1172"/>
      <c r="BF790" s="1102"/>
    </row>
    <row r="791" spans="53:58">
      <c r="BA791" s="725"/>
      <c r="BB791" s="725"/>
      <c r="BC791" s="898"/>
      <c r="BD791" s="969"/>
      <c r="BE791" s="1170"/>
      <c r="BF791" s="1098"/>
    </row>
    <row r="792" spans="53:58">
      <c r="BA792" s="92">
        <f t="shared" ref="BA792:BD792" si="205">SUM(BA793:BA794)</f>
        <v>0</v>
      </c>
      <c r="BB792" s="92">
        <f t="shared" si="205"/>
        <v>0</v>
      </c>
      <c r="BC792" s="1086">
        <f t="shared" si="205"/>
        <v>0</v>
      </c>
      <c r="BD792" s="984">
        <f t="shared" si="205"/>
        <v>0</v>
      </c>
      <c r="BE792" s="1086"/>
      <c r="BF792" s="1100"/>
    </row>
    <row r="793" spans="53:58">
      <c r="BA793" s="281"/>
      <c r="BB793" s="281"/>
      <c r="BC793" s="925"/>
      <c r="BD793" s="1252"/>
      <c r="BE793" s="1196"/>
      <c r="BF793" s="1128"/>
    </row>
    <row r="794" spans="53:58">
      <c r="BA794" s="281"/>
      <c r="BB794" s="281"/>
      <c r="BC794" s="925"/>
      <c r="BD794" s="1252"/>
      <c r="BE794" s="1196"/>
      <c r="BF794" s="1128"/>
    </row>
    <row r="795" spans="53:58">
      <c r="BA795" s="92">
        <f t="shared" ref="BA795:BD795" si="206">SUM(BA796:BA800)</f>
        <v>0</v>
      </c>
      <c r="BB795" s="92">
        <f t="shared" si="206"/>
        <v>0</v>
      </c>
      <c r="BC795" s="1086">
        <f t="shared" si="206"/>
        <v>0</v>
      </c>
      <c r="BD795" s="984">
        <f t="shared" si="206"/>
        <v>0</v>
      </c>
      <c r="BE795" s="1086"/>
      <c r="BF795" s="1100"/>
    </row>
    <row r="796" spans="53:58">
      <c r="BA796" s="331"/>
      <c r="BB796" s="331"/>
      <c r="BC796" s="912"/>
      <c r="BD796" s="1239"/>
      <c r="BE796" s="1184"/>
      <c r="BF796" s="1114"/>
    </row>
    <row r="797" spans="53:58">
      <c r="BA797" s="331"/>
      <c r="BB797" s="331"/>
      <c r="BC797" s="912"/>
      <c r="BD797" s="1239"/>
      <c r="BE797" s="1184"/>
      <c r="BF797" s="1114"/>
    </row>
    <row r="798" spans="53:58">
      <c r="BA798" s="331"/>
      <c r="BB798" s="331"/>
      <c r="BC798" s="912"/>
      <c r="BD798" s="1239"/>
      <c r="BE798" s="1184"/>
      <c r="BF798" s="1114"/>
    </row>
    <row r="799" spans="53:58">
      <c r="BA799" s="331"/>
      <c r="BB799" s="331"/>
      <c r="BC799" s="912"/>
      <c r="BD799" s="1239"/>
      <c r="BE799" s="1184"/>
      <c r="BF799" s="1114"/>
    </row>
    <row r="800" spans="53:58">
      <c r="BA800" s="560"/>
      <c r="BB800" s="560"/>
      <c r="BC800" s="913"/>
      <c r="BD800" s="1240"/>
      <c r="BE800" s="1185"/>
      <c r="BF800" s="1115"/>
    </row>
    <row r="801" spans="53:58">
      <c r="BA801" s="92">
        <f t="shared" ref="BA801:BD801" si="207">SUM(BA802:BA805)</f>
        <v>0</v>
      </c>
      <c r="BB801" s="92">
        <f t="shared" si="207"/>
        <v>0</v>
      </c>
      <c r="BC801" s="1086">
        <f t="shared" si="207"/>
        <v>0</v>
      </c>
      <c r="BD801" s="984">
        <f t="shared" si="207"/>
        <v>0</v>
      </c>
      <c r="BE801" s="1086"/>
      <c r="BF801" s="1100"/>
    </row>
    <row r="802" spans="53:58">
      <c r="BA802" s="411"/>
      <c r="BB802" s="411"/>
      <c r="BC802" s="930"/>
      <c r="BD802" s="1256"/>
      <c r="BE802" s="1200"/>
      <c r="BF802" s="1134"/>
    </row>
    <row r="803" spans="53:58">
      <c r="BA803" s="411"/>
      <c r="BB803" s="411"/>
      <c r="BC803" s="930"/>
      <c r="BD803" s="1256"/>
      <c r="BE803" s="1200"/>
      <c r="BF803" s="1134"/>
    </row>
    <row r="804" spans="53:58">
      <c r="BA804" s="583"/>
      <c r="BB804" s="583"/>
      <c r="BC804" s="920"/>
      <c r="BD804" s="1247"/>
      <c r="BE804" s="1192"/>
      <c r="BF804" s="1122"/>
    </row>
    <row r="805" spans="53:58">
      <c r="BA805" s="795"/>
      <c r="BB805" s="795"/>
      <c r="BC805" s="921"/>
      <c r="BD805" s="1248"/>
      <c r="BE805" s="1193"/>
      <c r="BF805" s="1123"/>
    </row>
    <row r="806" spans="53:58">
      <c r="BA806" s="92">
        <f t="shared" ref="BA806:BD806" si="208">SUM(BA807:BA812)</f>
        <v>0</v>
      </c>
      <c r="BB806" s="92">
        <f t="shared" si="208"/>
        <v>0</v>
      </c>
      <c r="BC806" s="1086">
        <f t="shared" si="208"/>
        <v>0</v>
      </c>
      <c r="BD806" s="984">
        <f t="shared" si="208"/>
        <v>0</v>
      </c>
      <c r="BE806" s="1086"/>
      <c r="BF806" s="1100"/>
    </row>
    <row r="807" spans="53:58">
      <c r="BA807" s="257"/>
      <c r="BB807" s="257"/>
      <c r="BC807" s="946"/>
      <c r="BD807" s="1272"/>
      <c r="BE807" s="1216"/>
      <c r="BF807" s="1150"/>
    </row>
    <row r="808" spans="53:58">
      <c r="BA808" s="297"/>
      <c r="BB808" s="297"/>
      <c r="BC808" s="908"/>
      <c r="BD808" s="1235"/>
      <c r="BE808" s="1180"/>
      <c r="BF808" s="1110"/>
    </row>
    <row r="809" spans="53:58">
      <c r="BA809" s="592"/>
      <c r="BB809" s="592"/>
      <c r="BC809" s="922"/>
      <c r="BD809" s="1249"/>
      <c r="BE809" s="1083"/>
      <c r="BF809" s="1124"/>
    </row>
    <row r="810" spans="53:58">
      <c r="BA810" s="525"/>
      <c r="BB810" s="525"/>
      <c r="BC810" s="947"/>
      <c r="BD810" s="1273"/>
      <c r="BE810" s="1217"/>
      <c r="BF810" s="1151"/>
    </row>
    <row r="811" spans="53:58">
      <c r="BA811" s="592"/>
      <c r="BB811" s="592"/>
      <c r="BC811" s="922"/>
      <c r="BD811" s="1249"/>
      <c r="BE811" s="1083"/>
      <c r="BF811" s="1124"/>
    </row>
    <row r="812" spans="53:58">
      <c r="BA812" s="812"/>
      <c r="BB812" s="812"/>
      <c r="BC812" s="924"/>
      <c r="BD812" s="1251"/>
      <c r="BE812" s="1195"/>
      <c r="BF812" s="1126"/>
    </row>
    <row r="813" spans="53:58">
      <c r="BA813" s="92">
        <f t="shared" ref="BA813:BD813" si="209">SUM(BA814:BA820)</f>
        <v>0</v>
      </c>
      <c r="BB813" s="92">
        <f t="shared" si="209"/>
        <v>0</v>
      </c>
      <c r="BC813" s="1086">
        <f t="shared" si="209"/>
        <v>0</v>
      </c>
      <c r="BD813" s="984">
        <f t="shared" si="209"/>
        <v>0</v>
      </c>
      <c r="BE813" s="1086"/>
      <c r="BF813" s="1100"/>
    </row>
    <row r="814" spans="53:58">
      <c r="BA814" s="258"/>
      <c r="BB814" s="258"/>
      <c r="BC814" s="903"/>
      <c r="BD814" s="979"/>
      <c r="BE814" s="1174"/>
      <c r="BF814" s="1104"/>
    </row>
    <row r="815" spans="53:58">
      <c r="BA815" s="258"/>
      <c r="BB815" s="258"/>
      <c r="BC815" s="903"/>
      <c r="BD815" s="979"/>
      <c r="BE815" s="1174"/>
      <c r="BF815" s="1104"/>
    </row>
    <row r="816" spans="53:58">
      <c r="BA816" s="510"/>
      <c r="BB816" s="510"/>
      <c r="BC816" s="910"/>
      <c r="BD816" s="1237"/>
      <c r="BE816" s="1182"/>
      <c r="BF816" s="1112"/>
    </row>
    <row r="817" spans="53:58">
      <c r="BA817" s="510"/>
      <c r="BB817" s="510"/>
      <c r="BC817" s="910"/>
      <c r="BD817" s="1237"/>
      <c r="BE817" s="1182"/>
      <c r="BF817" s="1112"/>
    </row>
    <row r="818" spans="53:58">
      <c r="BA818" s="192"/>
      <c r="BB818" s="192"/>
      <c r="BC818" s="911"/>
      <c r="BD818" s="1238"/>
      <c r="BE818" s="1183"/>
      <c r="BF818" s="1113"/>
    </row>
    <row r="819" spans="53:58">
      <c r="BA819" s="192"/>
      <c r="BB819" s="192"/>
      <c r="BC819" s="911"/>
      <c r="BD819" s="1238"/>
      <c r="BE819" s="1183"/>
      <c r="BF819" s="1113"/>
    </row>
    <row r="820" spans="53:58">
      <c r="BA820" s="192"/>
      <c r="BB820" s="192"/>
      <c r="BC820" s="911"/>
      <c r="BD820" s="1238"/>
      <c r="BE820" s="1183"/>
      <c r="BF820" s="1113"/>
    </row>
    <row r="821" spans="53:58">
      <c r="BA821" s="92">
        <f>BA822+BA825+BA836+BA845+BA849+BA858+BA860+BA873</f>
        <v>0</v>
      </c>
      <c r="BB821" s="92">
        <f>BB822+BB825+BB836+BB845+BB849+BB858+BB860+BB873</f>
        <v>0</v>
      </c>
      <c r="BC821" s="1086">
        <f>BC822+BC825+BC836+BC845+BC849+BC858+BC860+BC873</f>
        <v>0</v>
      </c>
      <c r="BD821" s="984">
        <f>BD822+BD825+BD836+BD845+BD849+BD858+BD860+BD873</f>
        <v>0</v>
      </c>
      <c r="BE821" s="1086"/>
      <c r="BF821" s="1100"/>
    </row>
    <row r="822" spans="53:58">
      <c r="BA822" s="92">
        <f t="shared" ref="BA822:BD822" si="210">SUM(BA823:BA824)</f>
        <v>0</v>
      </c>
      <c r="BB822" s="92">
        <f t="shared" si="210"/>
        <v>0</v>
      </c>
      <c r="BC822" s="1086">
        <f t="shared" si="210"/>
        <v>0</v>
      </c>
      <c r="BD822" s="984">
        <f t="shared" si="210"/>
        <v>0</v>
      </c>
      <c r="BE822" s="1086"/>
      <c r="BF822" s="1100"/>
    </row>
    <row r="823" spans="53:58">
      <c r="BA823" s="210"/>
      <c r="BB823" s="210"/>
      <c r="BC823" s="897"/>
      <c r="BD823" s="968"/>
      <c r="BE823" s="1168"/>
      <c r="BF823" s="1101"/>
    </row>
    <row r="824" spans="53:58">
      <c r="BA824" s="497"/>
      <c r="BB824" s="497"/>
      <c r="BC824" s="899"/>
      <c r="BD824" s="972"/>
      <c r="BE824" s="1172"/>
      <c r="BF824" s="1102"/>
    </row>
    <row r="825" spans="53:58">
      <c r="BA825" s="92">
        <f t="shared" ref="BA825:BD825" si="211">SUM(BA826:BA835)</f>
        <v>0</v>
      </c>
      <c r="BB825" s="92">
        <f t="shared" si="211"/>
        <v>0</v>
      </c>
      <c r="BC825" s="1086">
        <f t="shared" si="211"/>
        <v>0</v>
      </c>
      <c r="BD825" s="984">
        <f t="shared" si="211"/>
        <v>0</v>
      </c>
      <c r="BE825" s="1086"/>
      <c r="BF825" s="1100"/>
    </row>
    <row r="826" spans="53:58">
      <c r="BA826" s="210"/>
      <c r="BB826" s="210"/>
      <c r="BC826" s="897"/>
      <c r="BD826" s="968"/>
      <c r="BE826" s="1168"/>
      <c r="BF826" s="1101"/>
    </row>
    <row r="827" spans="53:58">
      <c r="BA827" s="210"/>
      <c r="BB827" s="210"/>
      <c r="BC827" s="897"/>
      <c r="BD827" s="968"/>
      <c r="BE827" s="1168"/>
      <c r="BF827" s="1101"/>
    </row>
    <row r="828" spans="53:58">
      <c r="BA828" s="497"/>
      <c r="BB828" s="497"/>
      <c r="BC828" s="899"/>
      <c r="BD828" s="972"/>
      <c r="BE828" s="1172"/>
      <c r="BF828" s="1102"/>
    </row>
    <row r="829" spans="53:58">
      <c r="BA829" s="497"/>
      <c r="BB829" s="497"/>
      <c r="BC829" s="899"/>
      <c r="BD829" s="972"/>
      <c r="BE829" s="1172"/>
      <c r="BF829" s="1102"/>
    </row>
    <row r="830" spans="53:58">
      <c r="BA830" s="497"/>
      <c r="BB830" s="497"/>
      <c r="BC830" s="899"/>
      <c r="BD830" s="972"/>
      <c r="BE830" s="1172"/>
      <c r="BF830" s="1102"/>
    </row>
    <row r="831" spans="53:58">
      <c r="BA831" s="725"/>
      <c r="BB831" s="725"/>
      <c r="BC831" s="898"/>
      <c r="BD831" s="969"/>
      <c r="BE831" s="1170"/>
      <c r="BF831" s="1098"/>
    </row>
    <row r="832" spans="53:58">
      <c r="BA832" s="725"/>
      <c r="BB832" s="725"/>
      <c r="BC832" s="898"/>
      <c r="BD832" s="969"/>
      <c r="BE832" s="1170"/>
      <c r="BF832" s="1098"/>
    </row>
    <row r="833" spans="53:58">
      <c r="BA833" s="725"/>
      <c r="BB833" s="725"/>
      <c r="BC833" s="898"/>
      <c r="BD833" s="969"/>
      <c r="BE833" s="1170"/>
      <c r="BF833" s="1098"/>
    </row>
    <row r="834" spans="53:58">
      <c r="BA834" s="725"/>
      <c r="BB834" s="725"/>
      <c r="BC834" s="898"/>
      <c r="BD834" s="969"/>
      <c r="BE834" s="1170"/>
      <c r="BF834" s="1098"/>
    </row>
    <row r="835" spans="53:58">
      <c r="BA835" s="725"/>
      <c r="BB835" s="725"/>
      <c r="BC835" s="898"/>
      <c r="BD835" s="969"/>
      <c r="BE835" s="1170"/>
      <c r="BF835" s="1098"/>
    </row>
    <row r="836" spans="53:58">
      <c r="BA836" s="92">
        <f t="shared" ref="BA836:BD836" si="212">SUM(BA837:BA844)</f>
        <v>0</v>
      </c>
      <c r="BB836" s="92">
        <f t="shared" si="212"/>
        <v>0</v>
      </c>
      <c r="BC836" s="1086">
        <f t="shared" si="212"/>
        <v>0</v>
      </c>
      <c r="BD836" s="984">
        <f t="shared" si="212"/>
        <v>0</v>
      </c>
      <c r="BE836" s="1086"/>
      <c r="BF836" s="1100"/>
    </row>
    <row r="837" spans="53:58">
      <c r="BA837" s="210"/>
      <c r="BB837" s="210"/>
      <c r="BC837" s="897"/>
      <c r="BD837" s="968"/>
      <c r="BE837" s="1168"/>
      <c r="BF837" s="1101"/>
    </row>
    <row r="838" spans="53:58">
      <c r="BA838" s="210"/>
      <c r="BB838" s="210"/>
      <c r="BC838" s="897"/>
      <c r="BD838" s="968"/>
      <c r="BE838" s="1168"/>
      <c r="BF838" s="1101"/>
    </row>
    <row r="839" spans="53:58">
      <c r="BA839" s="497"/>
      <c r="BB839" s="497"/>
      <c r="BC839" s="899"/>
      <c r="BD839" s="972"/>
      <c r="BE839" s="1172"/>
      <c r="BF839" s="1102"/>
    </row>
    <row r="840" spans="53:58">
      <c r="BA840" s="497"/>
      <c r="BB840" s="497"/>
      <c r="BC840" s="899"/>
      <c r="BD840" s="972"/>
      <c r="BE840" s="1172"/>
      <c r="BF840" s="1102"/>
    </row>
    <row r="841" spans="53:58">
      <c r="BA841" s="828"/>
      <c r="BB841" s="828"/>
      <c r="BC841" s="939"/>
      <c r="BD841" s="1265"/>
      <c r="BE841" s="1209"/>
      <c r="BF841" s="1143"/>
    </row>
    <row r="842" spans="53:58">
      <c r="BA842" s="725"/>
      <c r="BB842" s="725"/>
      <c r="BC842" s="898"/>
      <c r="BD842" s="969"/>
      <c r="BE842" s="1170"/>
      <c r="BF842" s="1098"/>
    </row>
    <row r="843" spans="53:58">
      <c r="BA843" s="725"/>
      <c r="BB843" s="725"/>
      <c r="BC843" s="898"/>
      <c r="BD843" s="969"/>
      <c r="BE843" s="1170"/>
      <c r="BF843" s="1098"/>
    </row>
    <row r="844" spans="53:58">
      <c r="BA844" s="725"/>
      <c r="BB844" s="725"/>
      <c r="BC844" s="898"/>
      <c r="BD844" s="969"/>
      <c r="BE844" s="1170"/>
      <c r="BF844" s="1098"/>
    </row>
    <row r="845" spans="53:58">
      <c r="BA845" s="92">
        <f t="shared" ref="BA845:BD845" si="213">SUM(BA846:BA848)</f>
        <v>0</v>
      </c>
      <c r="BB845" s="92">
        <f t="shared" si="213"/>
        <v>0</v>
      </c>
      <c r="BC845" s="1086">
        <f t="shared" si="213"/>
        <v>0</v>
      </c>
      <c r="BD845" s="984">
        <f t="shared" si="213"/>
        <v>0</v>
      </c>
      <c r="BE845" s="1086"/>
      <c r="BF845" s="1100"/>
    </row>
    <row r="846" spans="53:58">
      <c r="BA846" s="281"/>
      <c r="BB846" s="281"/>
      <c r="BC846" s="925"/>
      <c r="BD846" s="1252"/>
      <c r="BE846" s="1196"/>
      <c r="BF846" s="1128"/>
    </row>
    <row r="847" spans="53:58">
      <c r="BA847" s="513"/>
      <c r="BB847" s="513"/>
      <c r="BC847" s="926"/>
      <c r="BD847" s="973"/>
      <c r="BE847" s="1197"/>
      <c r="BF847" s="1129"/>
    </row>
    <row r="848" spans="53:58">
      <c r="BA848" s="750"/>
      <c r="BB848" s="750"/>
      <c r="BC848" s="900"/>
      <c r="BD848" s="974"/>
      <c r="BE848" s="1179"/>
      <c r="BF848" s="1109"/>
    </row>
    <row r="849" spans="53:58">
      <c r="BA849" s="92">
        <f t="shared" ref="BA849:BD849" si="214">SUM(BA850:BA857)</f>
        <v>0</v>
      </c>
      <c r="BB849" s="92">
        <f t="shared" si="214"/>
        <v>0</v>
      </c>
      <c r="BC849" s="1086">
        <f t="shared" si="214"/>
        <v>0</v>
      </c>
      <c r="BD849" s="984">
        <f t="shared" si="214"/>
        <v>0</v>
      </c>
      <c r="BE849" s="1086"/>
      <c r="BF849" s="1100"/>
    </row>
    <row r="850" spans="53:58">
      <c r="BA850" s="482"/>
      <c r="BB850" s="482"/>
      <c r="BC850" s="948"/>
      <c r="BD850" s="1274"/>
      <c r="BE850" s="1218"/>
      <c r="BF850" s="1152"/>
    </row>
    <row r="851" spans="53:58">
      <c r="BA851" s="482"/>
      <c r="BB851" s="482"/>
      <c r="BC851" s="948"/>
      <c r="BD851" s="1274"/>
      <c r="BE851" s="1218"/>
      <c r="BF851" s="1152"/>
    </row>
    <row r="852" spans="53:58">
      <c r="BA852" s="692"/>
      <c r="BB852" s="692"/>
      <c r="BC852" s="949"/>
      <c r="BD852" s="1029"/>
      <c r="BE852" s="1219"/>
      <c r="BF852" s="1153"/>
    </row>
    <row r="853" spans="53:58">
      <c r="BA853" s="692"/>
      <c r="BB853" s="692"/>
      <c r="BC853" s="949"/>
      <c r="BD853" s="1029"/>
      <c r="BE853" s="1219"/>
      <c r="BF853" s="1153"/>
    </row>
    <row r="854" spans="53:58">
      <c r="BA854" s="692"/>
      <c r="BB854" s="692"/>
      <c r="BC854" s="949"/>
      <c r="BD854" s="1029"/>
      <c r="BE854" s="1219"/>
      <c r="BF854" s="1153"/>
    </row>
    <row r="855" spans="53:58">
      <c r="BA855" s="762"/>
      <c r="BB855" s="762"/>
      <c r="BC855" s="905"/>
      <c r="BD855" s="1030"/>
      <c r="BE855" s="1176"/>
      <c r="BF855" s="1106"/>
    </row>
    <row r="856" spans="53:58">
      <c r="BA856" s="762"/>
      <c r="BB856" s="762"/>
      <c r="BC856" s="905"/>
      <c r="BD856" s="1030"/>
      <c r="BE856" s="1176"/>
      <c r="BF856" s="1106"/>
    </row>
    <row r="857" spans="53:58">
      <c r="BA857" s="762"/>
      <c r="BB857" s="762"/>
      <c r="BC857" s="905"/>
      <c r="BD857" s="1030"/>
      <c r="BE857" s="1176"/>
      <c r="BF857" s="1106"/>
    </row>
    <row r="858" spans="53:58">
      <c r="BA858" s="92">
        <f t="shared" ref="BA858:BD858" si="215">SUM(BA859)</f>
        <v>0</v>
      </c>
      <c r="BB858" s="92">
        <f t="shared" si="215"/>
        <v>0</v>
      </c>
      <c r="BC858" s="1086">
        <f t="shared" si="215"/>
        <v>0</v>
      </c>
      <c r="BD858" s="984">
        <f t="shared" si="215"/>
        <v>0</v>
      </c>
      <c r="BE858" s="1086"/>
      <c r="BF858" s="1100"/>
    </row>
    <row r="859" spans="53:58">
      <c r="BA859" s="411"/>
      <c r="BB859" s="411"/>
      <c r="BC859" s="930"/>
      <c r="BD859" s="1256"/>
      <c r="BE859" s="1200"/>
      <c r="BF859" s="1134"/>
    </row>
    <row r="860" spans="53:58">
      <c r="BA860" s="92">
        <f t="shared" ref="BA860:BD860" si="216">SUM(BA861:BA872)</f>
        <v>0</v>
      </c>
      <c r="BB860" s="92">
        <f t="shared" si="216"/>
        <v>0</v>
      </c>
      <c r="BC860" s="1086">
        <f t="shared" si="216"/>
        <v>0</v>
      </c>
      <c r="BD860" s="984">
        <f t="shared" si="216"/>
        <v>0</v>
      </c>
      <c r="BE860" s="1086"/>
      <c r="BF860" s="1100"/>
    </row>
    <row r="861" spans="53:58">
      <c r="BA861" s="297"/>
      <c r="BB861" s="297"/>
      <c r="BC861" s="908"/>
      <c r="BD861" s="1235"/>
      <c r="BE861" s="1180"/>
      <c r="BF861" s="1110"/>
    </row>
    <row r="862" spans="53:58">
      <c r="BA862" s="297"/>
      <c r="BB862" s="297"/>
      <c r="BC862" s="908"/>
      <c r="BD862" s="1235"/>
      <c r="BE862" s="1180"/>
      <c r="BF862" s="1110"/>
    </row>
    <row r="863" spans="53:58">
      <c r="BA863" s="257"/>
      <c r="BB863" s="257"/>
      <c r="BC863" s="946"/>
      <c r="BD863" s="1272"/>
      <c r="BE863" s="1216"/>
      <c r="BF863" s="1150"/>
    </row>
    <row r="864" spans="53:58">
      <c r="BA864" s="592"/>
      <c r="BB864" s="592"/>
      <c r="BC864" s="922"/>
      <c r="BD864" s="1249"/>
      <c r="BE864" s="1083"/>
      <c r="BF864" s="1124"/>
    </row>
    <row r="865" spans="53:58">
      <c r="BA865" s="592"/>
      <c r="BB865" s="592"/>
      <c r="BC865" s="922"/>
      <c r="BD865" s="1249"/>
      <c r="BE865" s="1083"/>
      <c r="BF865" s="1124"/>
    </row>
    <row r="866" spans="53:58">
      <c r="BA866" s="736"/>
      <c r="BB866" s="736"/>
      <c r="BC866" s="950"/>
      <c r="BD866" s="1275"/>
      <c r="BE866" s="1220"/>
      <c r="BF866" s="1154"/>
    </row>
    <row r="867" spans="53:58">
      <c r="BA867" s="812"/>
      <c r="BB867" s="812"/>
      <c r="BC867" s="924"/>
      <c r="BD867" s="1251"/>
      <c r="BE867" s="1195"/>
      <c r="BF867" s="1126"/>
    </row>
    <row r="868" spans="53:58">
      <c r="BA868" s="812"/>
      <c r="BB868" s="812"/>
      <c r="BC868" s="924"/>
      <c r="BD868" s="1251"/>
      <c r="BE868" s="1195"/>
      <c r="BF868" s="1126"/>
    </row>
    <row r="869" spans="53:58">
      <c r="BA869" s="812"/>
      <c r="BB869" s="812"/>
      <c r="BC869" s="924"/>
      <c r="BD869" s="1251"/>
      <c r="BE869" s="1195"/>
      <c r="BF869" s="1126"/>
    </row>
    <row r="870" spans="53:58">
      <c r="BA870" s="736"/>
      <c r="BB870" s="736"/>
      <c r="BC870" s="950"/>
      <c r="BD870" s="1275"/>
      <c r="BE870" s="1220"/>
      <c r="BF870" s="1154"/>
    </row>
    <row r="871" spans="53:58">
      <c r="BA871" s="812"/>
      <c r="BB871" s="812"/>
      <c r="BC871" s="924"/>
      <c r="BD871" s="1251"/>
      <c r="BE871" s="1195"/>
      <c r="BF871" s="1126"/>
    </row>
    <row r="872" spans="53:58">
      <c r="BA872" s="812"/>
      <c r="BB872" s="812"/>
      <c r="BC872" s="924"/>
      <c r="BD872" s="1251"/>
      <c r="BE872" s="1195"/>
      <c r="BF872" s="1126"/>
    </row>
    <row r="873" spans="53:58">
      <c r="BA873" s="92">
        <f t="shared" ref="BA873:BD873" si="217">SUM(BA874:BA897)</f>
        <v>0</v>
      </c>
      <c r="BB873" s="92">
        <f t="shared" si="217"/>
        <v>0</v>
      </c>
      <c r="BC873" s="1086">
        <f t="shared" si="217"/>
        <v>0</v>
      </c>
      <c r="BD873" s="984">
        <f t="shared" si="217"/>
        <v>0</v>
      </c>
      <c r="BE873" s="1086"/>
      <c r="BF873" s="1100"/>
    </row>
    <row r="874" spans="53:58">
      <c r="BA874" s="487"/>
      <c r="BB874" s="487"/>
      <c r="BC874" s="951"/>
      <c r="BD874" s="1276"/>
      <c r="BE874" s="1221"/>
      <c r="BF874" s="1155"/>
    </row>
    <row r="875" spans="53:58">
      <c r="BA875" s="487"/>
      <c r="BB875" s="487"/>
      <c r="BC875" s="951"/>
      <c r="BD875" s="1276"/>
      <c r="BE875" s="1221"/>
      <c r="BF875" s="1155"/>
    </row>
    <row r="876" spans="53:58">
      <c r="BA876" s="487"/>
      <c r="BB876" s="487"/>
      <c r="BC876" s="951"/>
      <c r="BD876" s="1276"/>
      <c r="BE876" s="1221"/>
      <c r="BF876" s="1155"/>
    </row>
    <row r="877" spans="53:58">
      <c r="BA877" s="487"/>
      <c r="BB877" s="487"/>
      <c r="BC877" s="951"/>
      <c r="BD877" s="1276"/>
      <c r="BE877" s="1221"/>
      <c r="BF877" s="1155"/>
    </row>
    <row r="878" spans="53:58">
      <c r="BA878" s="487"/>
      <c r="BB878" s="487"/>
      <c r="BC878" s="951"/>
      <c r="BD878" s="1276"/>
      <c r="BE878" s="1221"/>
      <c r="BF878" s="1155"/>
    </row>
    <row r="879" spans="53:58">
      <c r="BA879" s="487"/>
      <c r="BB879" s="487"/>
      <c r="BC879" s="951"/>
      <c r="BD879" s="1276"/>
      <c r="BE879" s="1221"/>
      <c r="BF879" s="1155"/>
    </row>
    <row r="880" spans="53:58">
      <c r="BA880" s="487"/>
      <c r="BB880" s="487"/>
      <c r="BC880" s="951"/>
      <c r="BD880" s="1276"/>
      <c r="BE880" s="1221"/>
      <c r="BF880" s="1155"/>
    </row>
    <row r="881" spans="53:58">
      <c r="BA881" s="487"/>
      <c r="BB881" s="487"/>
      <c r="BC881" s="951"/>
      <c r="BD881" s="1276"/>
      <c r="BE881" s="1221"/>
      <c r="BF881" s="1155"/>
    </row>
    <row r="882" spans="53:58">
      <c r="BA882" s="487"/>
      <c r="BB882" s="487"/>
      <c r="BC882" s="951"/>
      <c r="BD882" s="1276"/>
      <c r="BE882" s="1221"/>
      <c r="BF882" s="1155"/>
    </row>
    <row r="883" spans="53:58">
      <c r="BA883" s="487"/>
      <c r="BB883" s="487"/>
      <c r="BC883" s="951"/>
      <c r="BD883" s="1276"/>
      <c r="BE883" s="1221"/>
      <c r="BF883" s="1155"/>
    </row>
    <row r="884" spans="53:58">
      <c r="BA884" s="487"/>
      <c r="BB884" s="487"/>
      <c r="BC884" s="951"/>
      <c r="BD884" s="1276"/>
      <c r="BE884" s="1221"/>
      <c r="BF884" s="1155"/>
    </row>
    <row r="885" spans="53:58">
      <c r="BA885" s="487"/>
      <c r="BB885" s="487"/>
      <c r="BC885" s="951"/>
      <c r="BD885" s="1276"/>
      <c r="BE885" s="1221"/>
      <c r="BF885" s="1155"/>
    </row>
    <row r="886" spans="53:58">
      <c r="BA886" s="487"/>
      <c r="BB886" s="487"/>
      <c r="BC886" s="951"/>
      <c r="BD886" s="1276"/>
      <c r="BE886" s="1221"/>
      <c r="BF886" s="1155"/>
    </row>
    <row r="887" spans="53:58">
      <c r="BA887" s="698"/>
      <c r="BB887" s="698"/>
      <c r="BC887" s="952"/>
      <c r="BD887" s="1277"/>
      <c r="BE887" s="1222"/>
      <c r="BF887" s="1156"/>
    </row>
    <row r="888" spans="53:58">
      <c r="BA888" s="698"/>
      <c r="BB888" s="698"/>
      <c r="BC888" s="952"/>
      <c r="BD888" s="1277"/>
      <c r="BE888" s="1222"/>
      <c r="BF888" s="1156"/>
    </row>
    <row r="889" spans="53:58">
      <c r="BA889" s="698"/>
      <c r="BB889" s="698"/>
      <c r="BC889" s="952"/>
      <c r="BD889" s="1277"/>
      <c r="BE889" s="1222"/>
      <c r="BF889" s="1156"/>
    </row>
    <row r="890" spans="53:58">
      <c r="BA890" s="698"/>
      <c r="BB890" s="698"/>
      <c r="BC890" s="952"/>
      <c r="BD890" s="1277"/>
      <c r="BE890" s="1222"/>
      <c r="BF890" s="1156"/>
    </row>
    <row r="891" spans="53:58">
      <c r="BA891" s="698"/>
      <c r="BB891" s="698"/>
      <c r="BC891" s="952"/>
      <c r="BD891" s="1277"/>
      <c r="BE891" s="1222"/>
      <c r="BF891" s="1156"/>
    </row>
    <row r="892" spans="53:58">
      <c r="BA892" s="698"/>
      <c r="BB892" s="698"/>
      <c r="BC892" s="952"/>
      <c r="BD892" s="1277"/>
      <c r="BE892" s="1222"/>
      <c r="BF892" s="1156"/>
    </row>
    <row r="893" spans="53:58">
      <c r="BA893" s="698"/>
      <c r="BB893" s="698"/>
      <c r="BC893" s="952"/>
      <c r="BD893" s="1277"/>
      <c r="BE893" s="1222"/>
      <c r="BF893" s="1156"/>
    </row>
    <row r="894" spans="53:58">
      <c r="BA894" s="874"/>
      <c r="BB894" s="874"/>
      <c r="BC894" s="953"/>
      <c r="BD894" s="1278"/>
      <c r="BE894" s="1223"/>
      <c r="BF894" s="1157"/>
    </row>
    <row r="895" spans="53:58">
      <c r="BA895" s="874"/>
      <c r="BB895" s="874"/>
      <c r="BC895" s="953"/>
      <c r="BD895" s="1278"/>
      <c r="BE895" s="1223"/>
      <c r="BF895" s="1157"/>
    </row>
    <row r="896" spans="53:58">
      <c r="BA896" s="874"/>
      <c r="BB896" s="874"/>
      <c r="BC896" s="953"/>
      <c r="BD896" s="1278"/>
      <c r="BE896" s="1223"/>
      <c r="BF896" s="1157"/>
    </row>
    <row r="897" spans="53:58">
      <c r="BA897" s="874"/>
      <c r="BB897" s="874"/>
      <c r="BC897" s="953"/>
      <c r="BD897" s="1278"/>
      <c r="BE897" s="1223"/>
      <c r="BF897" s="1157"/>
    </row>
    <row r="898" spans="53:58">
      <c r="BA898" s="92">
        <f t="shared" ref="BA898:BD899" si="218">BA899</f>
        <v>0</v>
      </c>
      <c r="BB898" s="92">
        <f t="shared" si="218"/>
        <v>0</v>
      </c>
      <c r="BC898" s="1086">
        <f t="shared" si="218"/>
        <v>0</v>
      </c>
      <c r="BD898" s="984">
        <f t="shared" si="218"/>
        <v>0</v>
      </c>
      <c r="BE898" s="1086"/>
      <c r="BF898" s="1100"/>
    </row>
    <row r="899" spans="53:58">
      <c r="BA899" s="92">
        <f t="shared" si="218"/>
        <v>0</v>
      </c>
      <c r="BB899" s="92">
        <f t="shared" si="218"/>
        <v>0</v>
      </c>
      <c r="BC899" s="1086">
        <f t="shared" si="218"/>
        <v>0</v>
      </c>
      <c r="BD899" s="984">
        <f t="shared" si="218"/>
        <v>0</v>
      </c>
      <c r="BE899" s="1086"/>
      <c r="BF899" s="1100"/>
    </row>
    <row r="900" spans="53:58">
      <c r="BA900" s="210"/>
      <c r="BB900" s="210"/>
      <c r="BC900" s="897"/>
      <c r="BD900" s="968"/>
      <c r="BE900" s="1168"/>
      <c r="BF900" s="1101"/>
    </row>
    <row r="901" spans="53:58">
      <c r="BA901" s="92">
        <f>BA902+BA922+BA930+BA958</f>
        <v>0</v>
      </c>
      <c r="BB901" s="92">
        <f>BB902+BB922+BB930+BB958</f>
        <v>0</v>
      </c>
      <c r="BC901" s="1086">
        <f>BC902+BC922+BC930+BC958</f>
        <v>0</v>
      </c>
      <c r="BD901" s="984">
        <f>BD902+BD922+BD930+BD958</f>
        <v>0</v>
      </c>
      <c r="BE901" s="1086"/>
      <c r="BF901" s="1100"/>
    </row>
    <row r="902" spans="53:58">
      <c r="BA902" s="92">
        <f t="shared" ref="BA902:BD902" si="219">SUM(BA903:BA921)</f>
        <v>0</v>
      </c>
      <c r="BB902" s="92">
        <f t="shared" si="219"/>
        <v>0</v>
      </c>
      <c r="BC902" s="1086">
        <f t="shared" si="219"/>
        <v>0</v>
      </c>
      <c r="BD902" s="984">
        <f t="shared" si="219"/>
        <v>0</v>
      </c>
      <c r="BE902" s="1086"/>
      <c r="BF902" s="1100"/>
    </row>
    <row r="903" spans="53:58">
      <c r="BA903" s="281"/>
      <c r="BB903" s="281"/>
      <c r="BC903" s="925"/>
      <c r="BD903" s="1252"/>
      <c r="BE903" s="1196"/>
      <c r="BF903" s="1128"/>
    </row>
    <row r="904" spans="53:58">
      <c r="BA904" s="281"/>
      <c r="BB904" s="281"/>
      <c r="BC904" s="925"/>
      <c r="BD904" s="1252"/>
      <c r="BE904" s="1196"/>
      <c r="BF904" s="1128"/>
    </row>
    <row r="905" spans="53:58">
      <c r="BA905" s="281"/>
      <c r="BB905" s="281"/>
      <c r="BC905" s="925"/>
      <c r="BD905" s="1252"/>
      <c r="BE905" s="1196"/>
      <c r="BF905" s="1128"/>
    </row>
    <row r="906" spans="53:58">
      <c r="BA906" s="513"/>
      <c r="BB906" s="513"/>
      <c r="BC906" s="926"/>
      <c r="BD906" s="973"/>
      <c r="BE906" s="1197"/>
      <c r="BF906" s="1129"/>
    </row>
    <row r="907" spans="53:58">
      <c r="BA907" s="513"/>
      <c r="BB907" s="513"/>
      <c r="BC907" s="926"/>
      <c r="BD907" s="973"/>
      <c r="BE907" s="1197"/>
      <c r="BF907" s="1129"/>
    </row>
    <row r="908" spans="53:58">
      <c r="BA908" s="513"/>
      <c r="BB908" s="513"/>
      <c r="BC908" s="926"/>
      <c r="BD908" s="973"/>
      <c r="BE908" s="1197"/>
      <c r="BF908" s="1129"/>
    </row>
    <row r="909" spans="53:58">
      <c r="BA909" s="513"/>
      <c r="BB909" s="513"/>
      <c r="BC909" s="926"/>
      <c r="BD909" s="973"/>
      <c r="BE909" s="1197"/>
      <c r="BF909" s="1129"/>
    </row>
    <row r="910" spans="53:58">
      <c r="BA910" s="513"/>
      <c r="BB910" s="513"/>
      <c r="BC910" s="926"/>
      <c r="BD910" s="973"/>
      <c r="BE910" s="1197"/>
      <c r="BF910" s="1129"/>
    </row>
    <row r="911" spans="53:58">
      <c r="BA911" s="513"/>
      <c r="BB911" s="513"/>
      <c r="BC911" s="926"/>
      <c r="BD911" s="973"/>
      <c r="BE911" s="1197"/>
      <c r="BF911" s="1129"/>
    </row>
    <row r="912" spans="53:58">
      <c r="BA912" s="513"/>
      <c r="BB912" s="513"/>
      <c r="BC912" s="926"/>
      <c r="BD912" s="973"/>
      <c r="BE912" s="1197"/>
      <c r="BF912" s="1129"/>
    </row>
    <row r="913" spans="53:58">
      <c r="BA913" s="513"/>
      <c r="BB913" s="513"/>
      <c r="BC913" s="926"/>
      <c r="BD913" s="973"/>
      <c r="BE913" s="1197"/>
      <c r="BF913" s="1129"/>
    </row>
    <row r="914" spans="53:58">
      <c r="BA914" s="513"/>
      <c r="BB914" s="513"/>
      <c r="BC914" s="926"/>
      <c r="BD914" s="973"/>
      <c r="BE914" s="1197"/>
      <c r="BF914" s="1129"/>
    </row>
    <row r="915" spans="53:58">
      <c r="BA915" s="513"/>
      <c r="BB915" s="513"/>
      <c r="BC915" s="926"/>
      <c r="BD915" s="973"/>
      <c r="BE915" s="1197"/>
      <c r="BF915" s="1129"/>
    </row>
    <row r="916" spans="53:58">
      <c r="BA916" s="513"/>
      <c r="BB916" s="513"/>
      <c r="BC916" s="926"/>
      <c r="BD916" s="973"/>
      <c r="BE916" s="1197"/>
      <c r="BF916" s="1129"/>
    </row>
    <row r="917" spans="53:58">
      <c r="BA917" s="513"/>
      <c r="BB917" s="513"/>
      <c r="BC917" s="926"/>
      <c r="BD917" s="973"/>
      <c r="BE917" s="1197"/>
      <c r="BF917" s="1129"/>
    </row>
    <row r="918" spans="53:58">
      <c r="BA918" s="513"/>
      <c r="BB918" s="513"/>
      <c r="BC918" s="926"/>
      <c r="BD918" s="973"/>
      <c r="BE918" s="1197"/>
      <c r="BF918" s="1129"/>
    </row>
    <row r="919" spans="53:58">
      <c r="BA919" s="513"/>
      <c r="BB919" s="513"/>
      <c r="BC919" s="926"/>
      <c r="BD919" s="973"/>
      <c r="BE919" s="1197"/>
      <c r="BF919" s="1129"/>
    </row>
    <row r="920" spans="53:58">
      <c r="BA920" s="513"/>
      <c r="BB920" s="513"/>
      <c r="BC920" s="926"/>
      <c r="BD920" s="973"/>
      <c r="BE920" s="1197"/>
      <c r="BF920" s="1129"/>
    </row>
    <row r="921" spans="53:58">
      <c r="BA921" s="513"/>
      <c r="BB921" s="513"/>
      <c r="BC921" s="926"/>
      <c r="BD921" s="973"/>
      <c r="BE921" s="1197"/>
      <c r="BF921" s="1129"/>
    </row>
    <row r="922" spans="53:58">
      <c r="BA922" s="92">
        <f t="shared" ref="BA922:BD922" si="220">SUM(BA923:BA929)</f>
        <v>0</v>
      </c>
      <c r="BB922" s="92">
        <f t="shared" si="220"/>
        <v>0</v>
      </c>
      <c r="BC922" s="1086">
        <f t="shared" si="220"/>
        <v>0</v>
      </c>
      <c r="BD922" s="984">
        <f t="shared" si="220"/>
        <v>0</v>
      </c>
      <c r="BE922" s="1086"/>
      <c r="BF922" s="1100"/>
    </row>
    <row r="923" spans="53:58">
      <c r="BA923" s="411"/>
      <c r="BB923" s="411"/>
      <c r="BC923" s="930"/>
      <c r="BD923" s="1256"/>
      <c r="BE923" s="1200"/>
      <c r="BF923" s="1134"/>
    </row>
    <row r="924" spans="53:58">
      <c r="BA924" s="411"/>
      <c r="BB924" s="411"/>
      <c r="BC924" s="930"/>
      <c r="BD924" s="1256"/>
      <c r="BE924" s="1200"/>
      <c r="BF924" s="1134"/>
    </row>
    <row r="925" spans="53:58">
      <c r="BA925" s="583"/>
      <c r="BB925" s="583"/>
      <c r="BC925" s="920"/>
      <c r="BD925" s="1247"/>
      <c r="BE925" s="1192"/>
      <c r="BF925" s="1122"/>
    </row>
    <row r="926" spans="53:58">
      <c r="BA926" s="583"/>
      <c r="BB926" s="583"/>
      <c r="BC926" s="920"/>
      <c r="BD926" s="1247"/>
      <c r="BE926" s="1192"/>
      <c r="BF926" s="1122"/>
    </row>
    <row r="927" spans="53:58">
      <c r="BA927" s="583"/>
      <c r="BB927" s="583"/>
      <c r="BC927" s="920"/>
      <c r="BD927" s="1247"/>
      <c r="BE927" s="1192"/>
      <c r="BF927" s="1122"/>
    </row>
    <row r="928" spans="53:58">
      <c r="BA928" s="583"/>
      <c r="BB928" s="583"/>
      <c r="BC928" s="920"/>
      <c r="BD928" s="1247"/>
      <c r="BE928" s="1192"/>
      <c r="BF928" s="1122"/>
    </row>
    <row r="929" spans="53:58">
      <c r="BA929" s="882"/>
      <c r="BB929" s="882"/>
      <c r="BC929" s="954"/>
      <c r="BD929" s="1279"/>
      <c r="BE929" s="1224"/>
      <c r="BF929" s="1158"/>
    </row>
    <row r="930" spans="53:58">
      <c r="BA930" s="92">
        <f>SUM(BA931:BA947)</f>
        <v>0</v>
      </c>
      <c r="BB930" s="92">
        <f>SUM(BB931:BB947)</f>
        <v>0</v>
      </c>
      <c r="BC930" s="1086">
        <f>SUM(BC931:BC947)</f>
        <v>0</v>
      </c>
      <c r="BD930" s="984">
        <f>SUM(BD931:BD947)</f>
        <v>0</v>
      </c>
      <c r="BE930" s="1086"/>
      <c r="BF930" s="1100"/>
    </row>
    <row r="931" spans="53:58">
      <c r="BA931" s="592"/>
      <c r="BB931" s="592"/>
      <c r="BC931" s="922"/>
      <c r="BD931" s="1249"/>
      <c r="BE931" s="1083"/>
      <c r="BF931" s="1124"/>
    </row>
    <row r="932" spans="53:58">
      <c r="BA932" s="592"/>
      <c r="BB932" s="592"/>
      <c r="BC932" s="922"/>
      <c r="BD932" s="1249"/>
      <c r="BE932" s="1083"/>
      <c r="BF932" s="1124"/>
    </row>
    <row r="933" spans="53:58">
      <c r="BA933" s="297"/>
      <c r="BB933" s="297"/>
      <c r="BC933" s="908"/>
      <c r="BD933" s="1235"/>
      <c r="BE933" s="1180"/>
      <c r="BF933" s="1110"/>
    </row>
    <row r="934" spans="53:58">
      <c r="BA934" s="297"/>
      <c r="BB934" s="297"/>
      <c r="BC934" s="908"/>
      <c r="BD934" s="1235"/>
      <c r="BE934" s="1180"/>
      <c r="BF934" s="1110"/>
    </row>
    <row r="935" spans="53:58">
      <c r="BA935" s="297"/>
      <c r="BB935" s="297"/>
      <c r="BC935" s="908"/>
      <c r="BD935" s="1235"/>
      <c r="BE935" s="1180"/>
      <c r="BF935" s="1110"/>
    </row>
    <row r="936" spans="53:58">
      <c r="BA936" s="257"/>
      <c r="BB936" s="257"/>
      <c r="BC936" s="946"/>
      <c r="BD936" s="1272"/>
      <c r="BE936" s="1216"/>
      <c r="BF936" s="1150"/>
    </row>
    <row r="937" spans="53:58">
      <c r="BA937" s="257"/>
      <c r="BB937" s="257"/>
      <c r="BC937" s="946"/>
      <c r="BD937" s="1272"/>
      <c r="BE937" s="1216"/>
      <c r="BF937" s="1150"/>
    </row>
    <row r="938" spans="53:58">
      <c r="BA938" s="297"/>
      <c r="BB938" s="297"/>
      <c r="BC938" s="908"/>
      <c r="BD938" s="1235"/>
      <c r="BE938" s="1180"/>
      <c r="BF938" s="1110"/>
    </row>
    <row r="939" spans="53:58">
      <c r="BA939" s="592"/>
      <c r="BB939" s="592"/>
      <c r="BC939" s="922"/>
      <c r="BD939" s="1249"/>
      <c r="BE939" s="1083"/>
      <c r="BF939" s="1124"/>
    </row>
    <row r="940" spans="53:58">
      <c r="BA940" s="592"/>
      <c r="BB940" s="592"/>
      <c r="BC940" s="922"/>
      <c r="BD940" s="1249"/>
      <c r="BE940" s="1083"/>
      <c r="BF940" s="1124"/>
    </row>
    <row r="941" spans="53:58">
      <c r="BA941" s="812"/>
      <c r="BB941" s="812"/>
      <c r="BC941" s="924"/>
      <c r="BD941" s="1251"/>
      <c r="BE941" s="1195"/>
      <c r="BF941" s="1126"/>
    </row>
    <row r="942" spans="53:58">
      <c r="BA942" s="812"/>
      <c r="BB942" s="812"/>
      <c r="BC942" s="924"/>
      <c r="BD942" s="1251"/>
      <c r="BE942" s="1195"/>
      <c r="BF942" s="1126"/>
    </row>
    <row r="943" spans="53:58">
      <c r="BA943" s="736"/>
      <c r="BB943" s="736"/>
      <c r="BC943" s="950"/>
      <c r="BD943" s="1275"/>
      <c r="BE943" s="1220"/>
      <c r="BF943" s="1154"/>
    </row>
    <row r="944" spans="53:58">
      <c r="BA944" s="812"/>
      <c r="BB944" s="812"/>
      <c r="BC944" s="924"/>
      <c r="BD944" s="1251"/>
      <c r="BE944" s="1195"/>
      <c r="BF944" s="1126"/>
    </row>
    <row r="945" spans="53:58">
      <c r="BA945" s="812"/>
      <c r="BB945" s="812"/>
      <c r="BC945" s="924"/>
      <c r="BD945" s="1251"/>
      <c r="BE945" s="1195"/>
      <c r="BF945" s="1126"/>
    </row>
    <row r="946" spans="53:58">
      <c r="BA946" s="736"/>
      <c r="BB946" s="736"/>
      <c r="BC946" s="950"/>
      <c r="BD946" s="1275"/>
      <c r="BE946" s="1220"/>
      <c r="BF946" s="1154"/>
    </row>
    <row r="947" spans="53:58">
      <c r="BA947" s="812"/>
      <c r="BB947" s="812"/>
      <c r="BC947" s="924"/>
      <c r="BD947" s="1251"/>
      <c r="BE947" s="1195"/>
      <c r="BF947" s="1126"/>
    </row>
    <row r="948" spans="53:58">
      <c r="BA948" s="121"/>
      <c r="BB948" s="121"/>
      <c r="BC948" s="955"/>
      <c r="BD948" s="1280"/>
      <c r="BE948" s="1225"/>
      <c r="BF948" s="1159"/>
    </row>
    <row r="949" spans="53:58">
      <c r="BA949" s="191"/>
      <c r="BB949" s="191"/>
      <c r="BC949" s="935"/>
      <c r="BD949" s="1261"/>
      <c r="BE949" s="1205"/>
      <c r="BF949" s="1139"/>
    </row>
    <row r="950" spans="53:58">
      <c r="BA950" s="191"/>
      <c r="BB950" s="191"/>
      <c r="BC950" s="935"/>
      <c r="BD950" s="1261"/>
      <c r="BE950" s="1205"/>
      <c r="BF950" s="1139"/>
    </row>
    <row r="951" spans="53:58">
      <c r="BA951" s="191"/>
      <c r="BB951" s="191"/>
      <c r="BC951" s="935"/>
      <c r="BD951" s="1261"/>
      <c r="BE951" s="1205"/>
      <c r="BF951" s="1139"/>
    </row>
    <row r="952" spans="53:58">
      <c r="BA952" s="191"/>
      <c r="BB952" s="191"/>
      <c r="BC952" s="935"/>
      <c r="BD952" s="1261"/>
      <c r="BE952" s="1205"/>
      <c r="BF952" s="1139"/>
    </row>
    <row r="953" spans="53:58">
      <c r="BA953" s="191"/>
      <c r="BB953" s="191"/>
      <c r="BC953" s="935"/>
      <c r="BD953" s="1261"/>
      <c r="BE953" s="1205"/>
      <c r="BF953" s="1139"/>
    </row>
    <row r="954" spans="53:58">
      <c r="BA954" s="121"/>
      <c r="BB954" s="121"/>
      <c r="BC954" s="955"/>
      <c r="BD954" s="1280"/>
      <c r="BE954" s="1225"/>
      <c r="BF954" s="1159"/>
    </row>
    <row r="955" spans="53:58">
      <c r="BA955" s="191"/>
      <c r="BB955" s="191"/>
      <c r="BC955" s="935"/>
      <c r="BD955" s="1261"/>
      <c r="BE955" s="1205"/>
      <c r="BF955" s="1139"/>
    </row>
    <row r="956" spans="53:58">
      <c r="BA956" s="191"/>
      <c r="BB956" s="191"/>
      <c r="BC956" s="935"/>
      <c r="BD956" s="1261"/>
      <c r="BE956" s="1205"/>
      <c r="BF956" s="1139"/>
    </row>
    <row r="957" spans="53:58">
      <c r="BA957" s="191"/>
      <c r="BB957" s="191"/>
      <c r="BC957" s="935"/>
      <c r="BD957" s="1261"/>
      <c r="BE957" s="1205"/>
      <c r="BF957" s="1139"/>
    </row>
    <row r="958" spans="53:58">
      <c r="BA958" s="92">
        <f t="shared" ref="BA958:BD958" si="221">SUM(BA959:BA975)</f>
        <v>0</v>
      </c>
      <c r="BB958" s="92">
        <f t="shared" si="221"/>
        <v>0</v>
      </c>
      <c r="BC958" s="1086">
        <f t="shared" si="221"/>
        <v>0</v>
      </c>
      <c r="BD958" s="984">
        <f t="shared" si="221"/>
        <v>0</v>
      </c>
      <c r="BE958" s="1086"/>
      <c r="BF958" s="1100"/>
    </row>
    <row r="959" spans="53:58">
      <c r="BA959" s="235"/>
      <c r="BB959" s="235"/>
      <c r="BC959" s="909"/>
      <c r="BD959" s="1236"/>
      <c r="BE959" s="1181"/>
      <c r="BF959" s="1111"/>
    </row>
    <row r="960" spans="53:58">
      <c r="BA960" s="235"/>
      <c r="BB960" s="235"/>
      <c r="BC960" s="909"/>
      <c r="BD960" s="1236"/>
      <c r="BE960" s="1181"/>
      <c r="BF960" s="1111"/>
    </row>
    <row r="961" spans="53:58">
      <c r="BA961" s="235"/>
      <c r="BB961" s="235"/>
      <c r="BC961" s="909"/>
      <c r="BD961" s="1236"/>
      <c r="BE961" s="1181"/>
      <c r="BF961" s="1111"/>
    </row>
    <row r="962" spans="53:58">
      <c r="BA962" s="235"/>
      <c r="BB962" s="235"/>
      <c r="BC962" s="909"/>
      <c r="BD962" s="1236"/>
      <c r="BE962" s="1181"/>
      <c r="BF962" s="1111"/>
    </row>
    <row r="963" spans="53:58">
      <c r="BA963" s="235"/>
      <c r="BB963" s="235"/>
      <c r="BC963" s="909"/>
      <c r="BD963" s="1236"/>
      <c r="BE963" s="1181"/>
      <c r="BF963" s="1111"/>
    </row>
    <row r="964" spans="53:58">
      <c r="BA964" s="235"/>
      <c r="BB964" s="235"/>
      <c r="BC964" s="909"/>
      <c r="BD964" s="1236"/>
      <c r="BE964" s="1181"/>
      <c r="BF964" s="1111"/>
    </row>
    <row r="965" spans="53:58">
      <c r="BA965" s="235"/>
      <c r="BB965" s="235"/>
      <c r="BC965" s="909"/>
      <c r="BD965" s="1236"/>
      <c r="BE965" s="1181"/>
      <c r="BF965" s="1111"/>
    </row>
    <row r="966" spans="53:58">
      <c r="BA966" s="235"/>
      <c r="BB966" s="235"/>
      <c r="BC966" s="909"/>
      <c r="BD966" s="1236"/>
      <c r="BE966" s="1181"/>
      <c r="BF966" s="1111"/>
    </row>
    <row r="967" spans="53:58">
      <c r="BA967" s="235"/>
      <c r="BB967" s="235"/>
      <c r="BC967" s="909"/>
      <c r="BD967" s="1236"/>
      <c r="BE967" s="1181"/>
      <c r="BF967" s="1111"/>
    </row>
    <row r="968" spans="53:58">
      <c r="BA968" s="235"/>
      <c r="BB968" s="235"/>
      <c r="BC968" s="909"/>
      <c r="BD968" s="1236"/>
      <c r="BE968" s="1181"/>
      <c r="BF968" s="1111"/>
    </row>
    <row r="969" spans="53:58">
      <c r="BA969" s="510"/>
      <c r="BB969" s="510"/>
      <c r="BC969" s="910"/>
      <c r="BD969" s="1237"/>
      <c r="BE969" s="1182"/>
      <c r="BF969" s="1112"/>
    </row>
    <row r="970" spans="53:58">
      <c r="BA970" s="192"/>
      <c r="BB970" s="192"/>
      <c r="BC970" s="911"/>
      <c r="BD970" s="1238"/>
      <c r="BE970" s="1183"/>
      <c r="BF970" s="1113"/>
    </row>
    <row r="971" spans="53:58">
      <c r="BA971" s="192"/>
      <c r="BB971" s="192"/>
      <c r="BC971" s="911"/>
      <c r="BD971" s="1238"/>
      <c r="BE971" s="1183"/>
      <c r="BF971" s="1113"/>
    </row>
    <row r="972" spans="53:58">
      <c r="BA972" s="192"/>
      <c r="BB972" s="192"/>
      <c r="BC972" s="911"/>
      <c r="BD972" s="1238"/>
      <c r="BE972" s="1183"/>
      <c r="BF972" s="1113"/>
    </row>
    <row r="973" spans="53:58">
      <c r="BA973" s="192"/>
      <c r="BB973" s="192"/>
      <c r="BC973" s="911"/>
      <c r="BD973" s="1238"/>
      <c r="BE973" s="1183"/>
      <c r="BF973" s="1113"/>
    </row>
    <row r="974" spans="53:58">
      <c r="BA974" s="192"/>
      <c r="BB974" s="192"/>
      <c r="BC974" s="911"/>
      <c r="BD974" s="1238"/>
      <c r="BE974" s="1183"/>
      <c r="BF974" s="1113"/>
    </row>
    <row r="975" spans="53:58">
      <c r="BA975" s="192"/>
      <c r="BB975" s="192"/>
      <c r="BC975" s="911"/>
      <c r="BD975" s="1238"/>
      <c r="BE975" s="1183"/>
      <c r="BF975" s="1113"/>
    </row>
    <row r="976" spans="53:58">
      <c r="BA976" s="142"/>
      <c r="BB976" s="142"/>
      <c r="BC976" s="896"/>
      <c r="BD976" s="967"/>
      <c r="BE976" s="1086"/>
      <c r="BF976" s="1100"/>
    </row>
    <row r="977" spans="53:58">
      <c r="BA977" s="713"/>
      <c r="BB977" s="713"/>
      <c r="BC977" s="956"/>
      <c r="BD977" s="1036"/>
      <c r="BE977" s="956"/>
      <c r="BF977" s="1129"/>
    </row>
    <row r="978" spans="53:58">
      <c r="BA978" s="190"/>
      <c r="BB978" s="190"/>
      <c r="BC978" s="957"/>
      <c r="BD978" s="1037"/>
      <c r="BE978" s="957"/>
      <c r="BF978" s="1160"/>
    </row>
    <row r="980" spans="53:58">
      <c r="BA980" s="22"/>
      <c r="BB980" s="22"/>
      <c r="BC980" s="51"/>
      <c r="BD980" s="1281"/>
      <c r="BE980" s="51"/>
      <c r="BF980" s="22"/>
    </row>
  </sheetData>
  <mergeCells count="87">
    <mergeCell ref="W3:Z3"/>
    <mergeCell ref="A1:BG1"/>
    <mergeCell ref="Y2:BG2"/>
    <mergeCell ref="A3:A6"/>
    <mergeCell ref="B3:B6"/>
    <mergeCell ref="C3:C6"/>
    <mergeCell ref="D3:D6"/>
    <mergeCell ref="E3:E6"/>
    <mergeCell ref="F3:J3"/>
    <mergeCell ref="K3:L3"/>
    <mergeCell ref="M3:N3"/>
    <mergeCell ref="O3:R3"/>
    <mergeCell ref="S3:V3"/>
    <mergeCell ref="AA3:AD3"/>
    <mergeCell ref="AE3:AH3"/>
    <mergeCell ref="AI3:AL3"/>
    <mergeCell ref="AM3:AP3"/>
    <mergeCell ref="AQ3:AU3"/>
    <mergeCell ref="T5:T6"/>
    <mergeCell ref="U5:U6"/>
    <mergeCell ref="V5:V6"/>
    <mergeCell ref="AQ4:AQ6"/>
    <mergeCell ref="AE4:AE6"/>
    <mergeCell ref="AF4:AH4"/>
    <mergeCell ref="AI4:AI6"/>
    <mergeCell ref="AJ4:AL4"/>
    <mergeCell ref="AM4:AM6"/>
    <mergeCell ref="AN4:AP4"/>
    <mergeCell ref="AK5:AK6"/>
    <mergeCell ref="AL5:AL6"/>
    <mergeCell ref="AN5:AN6"/>
    <mergeCell ref="AO5:AO6"/>
    <mergeCell ref="F4:F6"/>
    <mergeCell ref="G4:J4"/>
    <mergeCell ref="K4:K6"/>
    <mergeCell ref="L4:L6"/>
    <mergeCell ref="M4:M6"/>
    <mergeCell ref="G5:G6"/>
    <mergeCell ref="H5:I5"/>
    <mergeCell ref="J5:J6"/>
    <mergeCell ref="AJ5:AJ6"/>
    <mergeCell ref="AB4:AD4"/>
    <mergeCell ref="AB5:AB6"/>
    <mergeCell ref="P5:P6"/>
    <mergeCell ref="Q5:Q6"/>
    <mergeCell ref="T4:V4"/>
    <mergeCell ref="W4:W6"/>
    <mergeCell ref="X4:Z4"/>
    <mergeCell ref="AA4:AA6"/>
    <mergeCell ref="X5:X6"/>
    <mergeCell ref="Y5:Y6"/>
    <mergeCell ref="Z5:Z6"/>
    <mergeCell ref="N4:N6"/>
    <mergeCell ref="O4:O6"/>
    <mergeCell ref="P4:R4"/>
    <mergeCell ref="R5:R6"/>
    <mergeCell ref="S4:S6"/>
    <mergeCell ref="AZ5:AZ6"/>
    <mergeCell ref="BM4:BM6"/>
    <mergeCell ref="AR4:AU4"/>
    <mergeCell ref="AV4:AV6"/>
    <mergeCell ref="AW4:AZ4"/>
    <mergeCell ref="BK4:BK6"/>
    <mergeCell ref="BL4:BL6"/>
    <mergeCell ref="BG3:BG6"/>
    <mergeCell ref="BK3:BM3"/>
    <mergeCell ref="AV3:AZ3"/>
    <mergeCell ref="BA3:BA6"/>
    <mergeCell ref="BB3:BB6"/>
    <mergeCell ref="BC3:BC6"/>
    <mergeCell ref="BD3:BD6"/>
    <mergeCell ref="B106:BG106"/>
    <mergeCell ref="AP5:AP6"/>
    <mergeCell ref="AR5:AR6"/>
    <mergeCell ref="AS5:AS6"/>
    <mergeCell ref="AT5:AT6"/>
    <mergeCell ref="AU5:AU6"/>
    <mergeCell ref="AW5:AW6"/>
    <mergeCell ref="AC5:AC6"/>
    <mergeCell ref="AD5:AD6"/>
    <mergeCell ref="AF5:AF6"/>
    <mergeCell ref="AG5:AG6"/>
    <mergeCell ref="AH5:AH6"/>
    <mergeCell ref="BE3:BE6"/>
    <mergeCell ref="BF3:BF6"/>
    <mergeCell ref="AX5:AX6"/>
    <mergeCell ref="AY5:AY6"/>
  </mergeCells>
  <printOptions horizontalCentered="1"/>
  <pageMargins left="0.31496062992126" right="0.31496062992126" top="0.47244094488188998" bottom="0.47244094488188998" header="0.31496062992126" footer="0.31496062992126"/>
  <pageSetup paperSize="9" scale="48" orientation="landscape" r:id="rId1"/>
  <headerFooter differentFirst="1">
    <oddHeader>&amp;C&amp;P</oddHeader>
  </headerFooter>
  <ignoredErrors>
    <ignoredError sqref="M29:BC29 BG29 BC95:BC97" formula="1"/>
    <ignoredError sqref="K97:P97" formulaRange="1"/>
    <ignoredError sqref="A10:A17 A21:A10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pane xSplit="2" ySplit="6" topLeftCell="C7" activePane="bottomRight" state="frozen"/>
      <selection pane="topRight" activeCell="C1" sqref="C1"/>
      <selection pane="bottomLeft" activeCell="A7" sqref="A7"/>
      <selection pane="bottomRight" sqref="A1:XFD1048576"/>
    </sheetView>
  </sheetViews>
  <sheetFormatPr defaultColWidth="9.140625" defaultRowHeight="15.75"/>
  <cols>
    <col min="1" max="1" width="5.42578125" style="1290" customWidth="1"/>
    <col min="2" max="2" width="61.7109375" style="1290" customWidth="1"/>
    <col min="3" max="3" width="15.5703125" style="1290" customWidth="1"/>
    <col min="4" max="5" width="13" style="1290" customWidth="1"/>
    <col min="6" max="6" width="18.28515625" style="1290" customWidth="1"/>
    <col min="7" max="7" width="13.7109375" style="1290" customWidth="1"/>
    <col min="8" max="8" width="10.7109375" style="1290" customWidth="1"/>
    <col min="9" max="16384" width="9.140625" style="1290"/>
  </cols>
  <sheetData>
    <row r="1" spans="1:11" ht="18" customHeight="1">
      <c r="G1" s="1291"/>
    </row>
    <row r="2" spans="1:11" ht="36.75" customHeight="1">
      <c r="A2" s="3897" t="s">
        <v>2478</v>
      </c>
      <c r="B2" s="3897"/>
      <c r="C2" s="3898"/>
      <c r="D2" s="3898"/>
      <c r="E2" s="3897"/>
      <c r="F2" s="3897"/>
      <c r="G2" s="3897"/>
      <c r="H2" s="1292"/>
    </row>
    <row r="3" spans="1:11" ht="19.5" customHeight="1">
      <c r="A3" s="1293"/>
      <c r="E3" s="3899" t="s">
        <v>2407</v>
      </c>
      <c r="F3" s="3899"/>
      <c r="G3" s="3899"/>
    </row>
    <row r="4" spans="1:11" s="1295" customFormat="1" ht="24" customHeight="1">
      <c r="A4" s="3900" t="s">
        <v>4</v>
      </c>
      <c r="B4" s="3901" t="s">
        <v>2408</v>
      </c>
      <c r="C4" s="3901" t="s">
        <v>2409</v>
      </c>
      <c r="D4" s="3901" t="s">
        <v>28</v>
      </c>
      <c r="E4" s="3901"/>
      <c r="F4" s="3901"/>
      <c r="G4" s="3901" t="s">
        <v>20</v>
      </c>
      <c r="H4" s="1294"/>
    </row>
    <row r="5" spans="1:11" s="1295" customFormat="1" ht="33" customHeight="1">
      <c r="A5" s="3900"/>
      <c r="B5" s="3901"/>
      <c r="C5" s="3901"/>
      <c r="D5" s="3901" t="s">
        <v>2410</v>
      </c>
      <c r="E5" s="3901" t="s">
        <v>2411</v>
      </c>
      <c r="F5" s="3901" t="s">
        <v>2412</v>
      </c>
      <c r="G5" s="3901"/>
      <c r="H5" s="1294"/>
    </row>
    <row r="6" spans="1:11" s="1295" customFormat="1" ht="49.5" customHeight="1">
      <c r="A6" s="3900"/>
      <c r="B6" s="3901"/>
      <c r="C6" s="3901"/>
      <c r="D6" s="3901"/>
      <c r="E6" s="3901"/>
      <c r="F6" s="3901"/>
      <c r="G6" s="3901"/>
      <c r="H6" s="1294"/>
    </row>
    <row r="7" spans="1:11" ht="24.75" customHeight="1">
      <c r="A7" s="1296"/>
      <c r="B7" s="1296" t="s">
        <v>24</v>
      </c>
      <c r="C7" s="1297">
        <f>+C8+C13</f>
        <v>950356</v>
      </c>
      <c r="D7" s="1297">
        <f t="shared" ref="D7:F7" si="0">+D8+D13</f>
        <v>67950</v>
      </c>
      <c r="E7" s="1297">
        <f t="shared" si="0"/>
        <v>269604</v>
      </c>
      <c r="F7" s="1297">
        <f t="shared" si="0"/>
        <v>612802</v>
      </c>
      <c r="G7" s="1298"/>
      <c r="H7" s="1299"/>
    </row>
    <row r="8" spans="1:11" ht="29.25" customHeight="1">
      <c r="A8" s="1300" t="s">
        <v>41</v>
      </c>
      <c r="B8" s="1301" t="s">
        <v>42</v>
      </c>
      <c r="C8" s="1302">
        <f>SUM(C9:C12)</f>
        <v>215388</v>
      </c>
      <c r="D8" s="1302">
        <f t="shared" ref="D8:F8" si="1">SUM(D9:D12)</f>
        <v>0</v>
      </c>
      <c r="E8" s="1302">
        <f t="shared" si="1"/>
        <v>25170</v>
      </c>
      <c r="F8" s="1302">
        <f t="shared" si="1"/>
        <v>190218</v>
      </c>
      <c r="G8" s="1303" t="s">
        <v>2416</v>
      </c>
      <c r="H8" s="1304"/>
    </row>
    <row r="9" spans="1:11" ht="24.75" customHeight="1">
      <c r="A9" s="1305">
        <v>1</v>
      </c>
      <c r="B9" s="1306" t="s">
        <v>65</v>
      </c>
      <c r="C9" s="1307">
        <f>+D9+E9+F9</f>
        <v>5771</v>
      </c>
      <c r="D9" s="1308"/>
      <c r="E9" s="1308">
        <f>'PL 3 PB DATP'!H30</f>
        <v>5771</v>
      </c>
      <c r="F9" s="1308"/>
      <c r="G9" s="1309"/>
      <c r="H9" s="1304"/>
    </row>
    <row r="10" spans="1:11" ht="24.75" customHeight="1">
      <c r="A10" s="1305">
        <v>2</v>
      </c>
      <c r="B10" s="1306" t="s">
        <v>68</v>
      </c>
      <c r="C10" s="1307">
        <f>+D10+E10+F10</f>
        <v>15547</v>
      </c>
      <c r="D10" s="1308"/>
      <c r="E10" s="1308"/>
      <c r="F10" s="1308">
        <f>'PL 3 PB DATP'!H34</f>
        <v>15547</v>
      </c>
      <c r="G10" s="1309"/>
      <c r="H10" s="1304"/>
    </row>
    <row r="11" spans="1:11" ht="24.75" customHeight="1">
      <c r="A11" s="1305">
        <v>3</v>
      </c>
      <c r="B11" s="1306" t="s">
        <v>43</v>
      </c>
      <c r="C11" s="1307">
        <f>+D11+E11+F11</f>
        <v>191160</v>
      </c>
      <c r="D11" s="1308"/>
      <c r="E11" s="1308">
        <f>'PL 3 PB DATP'!H28</f>
        <v>19399</v>
      </c>
      <c r="F11" s="1308">
        <f>'PL 3 PB DATP'!H63+'PL 3 PB DATP'!H76+'PL 3 PB DATP'!H95</f>
        <v>171761</v>
      </c>
      <c r="G11" s="1309"/>
      <c r="H11" s="1304"/>
    </row>
    <row r="12" spans="1:11" ht="24.75" customHeight="1">
      <c r="A12" s="1305">
        <v>4</v>
      </c>
      <c r="B12" s="1459" t="s">
        <v>2332</v>
      </c>
      <c r="C12" s="1307">
        <f>+D12+E12+F12</f>
        <v>2910</v>
      </c>
      <c r="D12" s="1308"/>
      <c r="E12" s="1308"/>
      <c r="F12" s="1308">
        <f>'PL 3 PB DATP'!H102</f>
        <v>2910</v>
      </c>
      <c r="G12" s="1309"/>
      <c r="H12" s="1304"/>
    </row>
    <row r="13" spans="1:11" ht="34.5" customHeight="1">
      <c r="A13" s="1300" t="s">
        <v>44</v>
      </c>
      <c r="B13" s="1301" t="s">
        <v>45</v>
      </c>
      <c r="C13" s="1302">
        <f>SUM(C14:C21)</f>
        <v>734968</v>
      </c>
      <c r="D13" s="1302">
        <f>SUM(D14:D21)</f>
        <v>67950</v>
      </c>
      <c r="E13" s="1302">
        <f>SUM(E14:E21)</f>
        <v>244434</v>
      </c>
      <c r="F13" s="1302">
        <f>SUM(F14:F21)</f>
        <v>422584</v>
      </c>
      <c r="G13" s="1303" t="s">
        <v>2416</v>
      </c>
      <c r="H13" s="1304"/>
    </row>
    <row r="14" spans="1:11" ht="24.75" customHeight="1">
      <c r="A14" s="1305">
        <v>1</v>
      </c>
      <c r="B14" s="1310" t="s">
        <v>47</v>
      </c>
      <c r="C14" s="1307">
        <f t="shared" ref="C14:C21" si="2">+D14+E14+F14</f>
        <v>10294</v>
      </c>
      <c r="D14" s="1308">
        <f>'PL 3 PB DATP'!H9</f>
        <v>3316</v>
      </c>
      <c r="E14" s="1308"/>
      <c r="F14" s="1311">
        <f>'PL 3 PB DATP'!H36+'PL 3 PB DATP'!H45+'PL 3 PB DATP'!H65+'PL 3 PB DATP'!H86</f>
        <v>6978</v>
      </c>
      <c r="G14" s="1309"/>
      <c r="H14" s="1304"/>
      <c r="I14" s="1308">
        <f>'PL 3 PB DATP'!I9</f>
        <v>3316</v>
      </c>
      <c r="K14" s="1311">
        <f>'PL 3 PB DATP'!I36+'PL 3 PB DATP'!I45+'PL 3 PB DATP'!I65+'PL 3 PB DATP'!I86</f>
        <v>6898</v>
      </c>
    </row>
    <row r="15" spans="1:11" ht="24.75" customHeight="1">
      <c r="A15" s="1305">
        <v>2</v>
      </c>
      <c r="B15" s="1310" t="s">
        <v>49</v>
      </c>
      <c r="C15" s="1307">
        <f t="shared" si="2"/>
        <v>47421</v>
      </c>
      <c r="D15" s="1308">
        <f>'PL 3 PB DATP'!H10</f>
        <v>22369</v>
      </c>
      <c r="E15" s="1308"/>
      <c r="F15" s="1311">
        <f>'PL 3 PB DATP'!H37+'PL 3 PB DATP'!H46+'PL 3 PB DATP'!H66+'PL 3 PB DATP'!H78+'PL 3 PB DATP'!H87</f>
        <v>25052</v>
      </c>
      <c r="G15" s="1309"/>
      <c r="H15" s="1304"/>
      <c r="I15" s="1308">
        <f>'PL 3 PB DATP'!I10</f>
        <v>5064</v>
      </c>
      <c r="K15" s="1311">
        <f>'PL 3 PB DATP'!I37+'PL 3 PB DATP'!I46+'PL 3 PB DATP'!I66+'PL 3 PB DATP'!I78+'PL 3 PB DATP'!I87</f>
        <v>24218</v>
      </c>
    </row>
    <row r="16" spans="1:11" ht="24.75" customHeight="1">
      <c r="A16" s="1305">
        <v>3</v>
      </c>
      <c r="B16" s="1310" t="s">
        <v>51</v>
      </c>
      <c r="C16" s="1307">
        <f t="shared" si="2"/>
        <v>18845</v>
      </c>
      <c r="D16" s="1308">
        <f>'PL 3 PB DATP'!H11</f>
        <v>7461</v>
      </c>
      <c r="E16" s="1308"/>
      <c r="F16" s="1311">
        <f>'PL 3 PB DATP'!H38+'PL 3 PB DATP'!H47+'PL 3 PB DATP'!H55+'PL 3 PB DATP'!H67+'PL 3 PB DATP'!H79+'PL 3 PB DATP'!H88</f>
        <v>11384</v>
      </c>
      <c r="G16" s="1309"/>
      <c r="H16" s="1304"/>
      <c r="I16" s="1308">
        <f>'PL 3 PB DATP'!I11</f>
        <v>2385</v>
      </c>
      <c r="K16" s="1311">
        <f>'PL 3 PB DATP'!M38+'PL 3 PB DATP'!M47+'PL 3 PB DATP'!M55+'PL 3 PB DATP'!M67+'PL 3 PB DATP'!M79+'PL 3 PB DATP'!M88</f>
        <v>0</v>
      </c>
    </row>
    <row r="17" spans="1:11" ht="24.75" customHeight="1">
      <c r="A17" s="1305">
        <v>4</v>
      </c>
      <c r="B17" s="1310" t="s">
        <v>53</v>
      </c>
      <c r="C17" s="1307">
        <f t="shared" si="2"/>
        <v>74483</v>
      </c>
      <c r="D17" s="1308">
        <f>'PL 3 PB DATP'!H12</f>
        <v>23198</v>
      </c>
      <c r="E17" s="1308"/>
      <c r="F17" s="1311">
        <f>'PL 3 PB DATP'!H39+'PL 3 PB DATP'!H48+'PL 3 PB DATP'!H56+'PL 3 PB DATP'!H68+'PL 3 PB DATP'!H80+'PL 3 PB DATP'!H89+'PL 3 PB DATP'!H97</f>
        <v>51285</v>
      </c>
      <c r="G17" s="1309"/>
      <c r="H17" s="1304"/>
      <c r="I17" s="1308">
        <f>'PL 3 PB DATP'!I12</f>
        <v>23198</v>
      </c>
      <c r="K17" s="1311">
        <f>'PL 3 PB DATP'!M39+'PL 3 PB DATP'!M48+'PL 3 PB DATP'!M56+'PL 3 PB DATP'!M68+'PL 3 PB DATP'!M80+'PL 3 PB DATP'!M89+'PL 3 PB DATP'!M97</f>
        <v>0</v>
      </c>
    </row>
    <row r="18" spans="1:11" ht="24.75" customHeight="1">
      <c r="A18" s="1305">
        <v>5</v>
      </c>
      <c r="B18" s="1310" t="s">
        <v>55</v>
      </c>
      <c r="C18" s="1307">
        <f>+D18+E18+F18</f>
        <v>157342</v>
      </c>
      <c r="D18" s="1308">
        <f>'PL 3 PB DATP'!H13</f>
        <v>3316</v>
      </c>
      <c r="E18" s="1308">
        <f>'PL 3 PB DATP'!H20+'PL 3 PB DATP'!H25</f>
        <v>85417</v>
      </c>
      <c r="F18" s="1311">
        <f>'PL 3 PB DATP'!H40+'PL 3 PB DATP'!H49+'PL 3 PB DATP'!H57+'PL 3 PB DATP'!H69+'PL 3 PB DATP'!H81+'PL 3 PB DATP'!H90</f>
        <v>68609</v>
      </c>
      <c r="G18" s="1309"/>
      <c r="H18" s="1304"/>
      <c r="I18" s="1308">
        <f>'PL 3 PB DATP'!I13</f>
        <v>2914</v>
      </c>
      <c r="K18" s="1311">
        <f>'PL 3 PB DATP'!M40+'PL 3 PB DATP'!M49+'PL 3 PB DATP'!M57+'PL 3 PB DATP'!M69+'PL 3 PB DATP'!M81+'PL 3 PB DATP'!M90</f>
        <v>0</v>
      </c>
    </row>
    <row r="19" spans="1:11" ht="24.75" customHeight="1">
      <c r="A19" s="1305">
        <v>6</v>
      </c>
      <c r="B19" s="1310" t="s">
        <v>57</v>
      </c>
      <c r="C19" s="1307">
        <f t="shared" si="2"/>
        <v>133252</v>
      </c>
      <c r="D19" s="1308">
        <f>'PL 3 PB DATP'!H14</f>
        <v>3316</v>
      </c>
      <c r="E19" s="1308">
        <f>'PL 3 PB DATP'!H21</f>
        <v>56384</v>
      </c>
      <c r="F19" s="1311">
        <f>'PL 3 PB DATP'!H41+'PL 3 PB DATP'!H50+'PL 3 PB DATP'!H58+'PL 3 PB DATP'!H70+'PL 3 PB DATP'!H82+'PL 3 PB DATP'!H91+'PL 3 PB DATP'!H98</f>
        <v>73552</v>
      </c>
      <c r="G19" s="1309"/>
      <c r="H19" s="1304"/>
      <c r="I19" s="1308">
        <f>'PL 3 PB DATP'!I14</f>
        <v>2816</v>
      </c>
      <c r="K19" s="1311">
        <f>'PL 3 PB DATP'!M41+'PL 3 PB DATP'!M50+'PL 3 PB DATP'!M58+'PL 3 PB DATP'!M70+'PL 3 PB DATP'!M82+'PL 3 PB DATP'!M91+'PL 3 PB DATP'!M98</f>
        <v>0</v>
      </c>
    </row>
    <row r="20" spans="1:11" ht="24.75" customHeight="1">
      <c r="A20" s="1305">
        <v>7</v>
      </c>
      <c r="B20" s="1310" t="s">
        <v>59</v>
      </c>
      <c r="C20" s="1307">
        <f t="shared" si="2"/>
        <v>144614</v>
      </c>
      <c r="D20" s="1308">
        <f>'PL 3 PB DATP'!H15</f>
        <v>2487</v>
      </c>
      <c r="E20" s="1308">
        <f>'PL 3 PB DATP'!H22</f>
        <v>49416</v>
      </c>
      <c r="F20" s="1311">
        <f>'PL 3 PB DATP'!H42+'PL 3 PB DATP'!H51+'PL 3 PB DATP'!H59+'PL 3 PB DATP'!H71+'PL 3 PB DATP'!H83+'PL 3 PB DATP'!H92+'PL 3 PB DATP'!H99</f>
        <v>92711</v>
      </c>
      <c r="G20" s="1309"/>
      <c r="H20" s="1304"/>
      <c r="I20" s="1308">
        <f>'PL 3 PB DATP'!I15</f>
        <v>2487</v>
      </c>
      <c r="K20" s="1311">
        <f>'PL 3 PB DATP'!M42+'PL 3 PB DATP'!M51+'PL 3 PB DATP'!M59+'PL 3 PB DATP'!M71+'PL 3 PB DATP'!M83+'PL 3 PB DATP'!M92+'PL 3 PB DATP'!M99</f>
        <v>0</v>
      </c>
    </row>
    <row r="21" spans="1:11" ht="24.75" customHeight="1">
      <c r="A21" s="1305">
        <v>8</v>
      </c>
      <c r="B21" s="1310" t="s">
        <v>61</v>
      </c>
      <c r="C21" s="1307">
        <f t="shared" si="2"/>
        <v>148717</v>
      </c>
      <c r="D21" s="1308">
        <f>'PL 3 PB DATP'!H16</f>
        <v>2487</v>
      </c>
      <c r="E21" s="1308">
        <f>'PL 3 PB DATP'!H23</f>
        <v>53217</v>
      </c>
      <c r="F21" s="1311">
        <f>'PL 3 PB DATP'!H43+'PL 3 PB DATP'!H52+'PL 3 PB DATP'!H60+'PL 3 PB DATP'!H72+'PL 3 PB DATP'!H84+'PL 3 PB DATP'!H93+'PL 3 PB DATP'!H100</f>
        <v>93013</v>
      </c>
      <c r="G21" s="1309"/>
      <c r="H21" s="1304"/>
      <c r="I21" s="1308">
        <f>'PL 3 PB DATP'!I16</f>
        <v>2487</v>
      </c>
      <c r="K21" s="1311">
        <f>'PL 3 PB DATP'!M43+'PL 3 PB DATP'!M52+'PL 3 PB DATP'!M60+'PL 3 PB DATP'!M72+'PL 3 PB DATP'!M84+'PL 3 PB DATP'!M93+'PL 3 PB DATP'!M100</f>
        <v>0</v>
      </c>
    </row>
    <row r="22" spans="1:11" ht="21" customHeight="1">
      <c r="A22" s="1312"/>
      <c r="B22" s="1312"/>
      <c r="C22" s="1313"/>
      <c r="D22" s="1313"/>
      <c r="E22" s="1313"/>
      <c r="F22" s="1313"/>
      <c r="G22" s="1314"/>
    </row>
    <row r="23" spans="1:11">
      <c r="A23" s="3896"/>
      <c r="B23" s="3896"/>
      <c r="C23" s="1315"/>
      <c r="D23" s="1315"/>
      <c r="E23" s="1315"/>
      <c r="F23" s="1315"/>
    </row>
    <row r="24" spans="1:11">
      <c r="A24" s="3896"/>
      <c r="B24" s="3896"/>
      <c r="C24" s="1315"/>
      <c r="D24" s="1315"/>
      <c r="E24" s="1315"/>
      <c r="F24" s="1315"/>
    </row>
    <row r="25" spans="1:11">
      <c r="A25" s="3896"/>
      <c r="B25" s="3896"/>
      <c r="C25" s="1315"/>
      <c r="D25" s="1315"/>
      <c r="E25" s="1315"/>
      <c r="F25" s="1315"/>
    </row>
    <row r="26" spans="1:11">
      <c r="A26" s="3896"/>
      <c r="B26" s="3896"/>
      <c r="C26" s="1316"/>
      <c r="D26" s="1316"/>
      <c r="E26" s="1316"/>
      <c r="F26" s="1316"/>
    </row>
    <row r="27" spans="1:11">
      <c r="A27" s="3896"/>
      <c r="B27" s="3896"/>
      <c r="C27" s="1315"/>
      <c r="D27" s="1315"/>
      <c r="E27" s="1315"/>
      <c r="F27" s="1315"/>
    </row>
    <row r="28" spans="1:11">
      <c r="A28" s="1315"/>
      <c r="B28" s="1315"/>
      <c r="C28" s="1315"/>
      <c r="D28" s="1315"/>
      <c r="E28" s="1315"/>
      <c r="F28" s="1315"/>
    </row>
    <row r="29" spans="1:11">
      <c r="A29" s="1315"/>
      <c r="B29" s="1315"/>
      <c r="C29" s="1315"/>
      <c r="D29" s="1315"/>
      <c r="E29" s="1315"/>
      <c r="F29" s="1315"/>
    </row>
  </sheetData>
  <mergeCells count="15">
    <mergeCell ref="A27:B27"/>
    <mergeCell ref="A2:G2"/>
    <mergeCell ref="E3:G3"/>
    <mergeCell ref="A4:A6"/>
    <mergeCell ref="B4:B6"/>
    <mergeCell ref="C4:C6"/>
    <mergeCell ref="D4:F4"/>
    <mergeCell ref="G4:G6"/>
    <mergeCell ref="D5:D6"/>
    <mergeCell ref="E5:E6"/>
    <mergeCell ref="F5:F6"/>
    <mergeCell ref="A23:B23"/>
    <mergeCell ref="A24:B24"/>
    <mergeCell ref="A25:B25"/>
    <mergeCell ref="A26:B26"/>
  </mergeCells>
  <printOptions horizontalCentered="1"/>
  <pageMargins left="0.25" right="0.25" top="0.5" bottom="0.5" header="0" footer="0"/>
  <pageSetup paperSize="9" scale="85" orientation="landscape" verticalDpi="0" r:id="rId1"/>
  <ignoredErrors>
    <ignoredError sqref="C1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31"/>
  <sheetViews>
    <sheetView topLeftCell="A4" workbookViewId="0">
      <selection activeCell="AA9" sqref="AA9"/>
    </sheetView>
  </sheetViews>
  <sheetFormatPr defaultColWidth="9.140625" defaultRowHeight="15.75"/>
  <cols>
    <col min="1" max="1" width="5.42578125" style="1290" customWidth="1"/>
    <col min="2" max="2" width="25.42578125" style="1290" customWidth="1"/>
    <col min="3" max="3" width="8.7109375" style="1290" customWidth="1"/>
    <col min="4" max="5" width="8.7109375" style="1290" hidden="1" customWidth="1"/>
    <col min="6" max="8" width="8.7109375" style="1290" customWidth="1"/>
    <col min="9" max="10" width="8.7109375" style="1290" hidden="1" customWidth="1"/>
    <col min="11" max="13" width="8.7109375" style="1290" customWidth="1"/>
    <col min="14" max="15" width="8.7109375" style="1290" hidden="1" customWidth="1"/>
    <col min="16" max="18" width="8.7109375" style="1290" customWidth="1"/>
    <col min="19" max="20" width="8.7109375" style="1290" hidden="1" customWidth="1"/>
    <col min="21" max="22" width="8.7109375" style="1290" customWidth="1"/>
    <col min="23" max="23" width="4.7109375" style="1290" customWidth="1"/>
    <col min="24" max="24" width="10.7109375" style="1290" customWidth="1"/>
    <col min="25" max="16384" width="9.140625" style="1290"/>
  </cols>
  <sheetData>
    <row r="1" spans="1:27" ht="18" customHeight="1">
      <c r="U1" s="3914" t="s">
        <v>2604</v>
      </c>
      <c r="V1" s="3914"/>
      <c r="W1" s="3914"/>
    </row>
    <row r="2" spans="1:27" ht="36.75" customHeight="1">
      <c r="A2" s="3897" t="s">
        <v>2599</v>
      </c>
      <c r="B2" s="3897"/>
      <c r="C2" s="3898"/>
      <c r="D2" s="3898"/>
      <c r="E2" s="3898"/>
      <c r="F2" s="3898"/>
      <c r="G2" s="3898"/>
      <c r="H2" s="3898"/>
      <c r="I2" s="3898"/>
      <c r="J2" s="3898"/>
      <c r="K2" s="3898"/>
      <c r="L2" s="3898"/>
      <c r="M2" s="3897"/>
      <c r="N2" s="3897"/>
      <c r="O2" s="3897"/>
      <c r="P2" s="3897"/>
      <c r="Q2" s="3897"/>
      <c r="R2" s="3897"/>
      <c r="S2" s="3897"/>
      <c r="T2" s="3897"/>
      <c r="U2" s="3897"/>
      <c r="V2" s="3897"/>
      <c r="W2" s="3897"/>
      <c r="X2" s="1292"/>
    </row>
    <row r="3" spans="1:27" ht="22.5" customHeight="1">
      <c r="A3" s="3913" t="s">
        <v>2606</v>
      </c>
      <c r="B3" s="3913"/>
      <c r="C3" s="3913"/>
      <c r="D3" s="3913"/>
      <c r="E3" s="3913"/>
      <c r="F3" s="3913"/>
      <c r="G3" s="3913"/>
      <c r="H3" s="3913"/>
      <c r="I3" s="3913"/>
      <c r="J3" s="3913"/>
      <c r="K3" s="3913"/>
      <c r="L3" s="3913"/>
      <c r="M3" s="3913"/>
      <c r="N3" s="3913"/>
      <c r="O3" s="3913"/>
      <c r="P3" s="3913"/>
      <c r="Q3" s="3913"/>
      <c r="R3" s="3913"/>
      <c r="S3" s="3913"/>
      <c r="T3" s="3913"/>
      <c r="U3" s="3913"/>
      <c r="V3" s="3913"/>
      <c r="W3" s="3913"/>
      <c r="X3" s="1292"/>
    </row>
    <row r="4" spans="1:27" ht="19.5" customHeight="1">
      <c r="A4" s="1293"/>
      <c r="M4" s="3903" t="s">
        <v>2407</v>
      </c>
      <c r="N4" s="3903"/>
      <c r="O4" s="3903"/>
      <c r="P4" s="3903"/>
      <c r="Q4" s="3903"/>
      <c r="R4" s="3903"/>
      <c r="S4" s="3903"/>
      <c r="T4" s="3903"/>
      <c r="U4" s="3903"/>
      <c r="V4" s="3903"/>
      <c r="W4" s="3903"/>
    </row>
    <row r="5" spans="1:27" s="1295" customFormat="1" ht="24" customHeight="1">
      <c r="A5" s="3900" t="s">
        <v>4</v>
      </c>
      <c r="B5" s="3901" t="s">
        <v>2408</v>
      </c>
      <c r="C5" s="3904" t="s">
        <v>2600</v>
      </c>
      <c r="D5" s="3905"/>
      <c r="E5" s="3905"/>
      <c r="F5" s="3905"/>
      <c r="G5" s="3906"/>
      <c r="H5" s="3910" t="s">
        <v>28</v>
      </c>
      <c r="I5" s="3911"/>
      <c r="J5" s="3911"/>
      <c r="K5" s="3911"/>
      <c r="L5" s="3911"/>
      <c r="M5" s="3911"/>
      <c r="N5" s="3911"/>
      <c r="O5" s="3911"/>
      <c r="P5" s="3911"/>
      <c r="Q5" s="3911"/>
      <c r="R5" s="3911"/>
      <c r="S5" s="3911"/>
      <c r="T5" s="3911"/>
      <c r="U5" s="3911"/>
      <c r="V5" s="3912"/>
      <c r="W5" s="3901" t="s">
        <v>20</v>
      </c>
      <c r="X5" s="1294"/>
    </row>
    <row r="6" spans="1:27" s="1295" customFormat="1" ht="45" customHeight="1">
      <c r="A6" s="3900"/>
      <c r="B6" s="3901"/>
      <c r="C6" s="3907"/>
      <c r="D6" s="3908"/>
      <c r="E6" s="3908"/>
      <c r="F6" s="3908"/>
      <c r="G6" s="3909"/>
      <c r="H6" s="3910" t="s">
        <v>2410</v>
      </c>
      <c r="I6" s="3911"/>
      <c r="J6" s="3911"/>
      <c r="K6" s="3911"/>
      <c r="L6" s="3912"/>
      <c r="M6" s="3910" t="s">
        <v>2411</v>
      </c>
      <c r="N6" s="3911"/>
      <c r="O6" s="3911"/>
      <c r="P6" s="3911"/>
      <c r="Q6" s="3912"/>
      <c r="R6" s="3910" t="s">
        <v>2412</v>
      </c>
      <c r="S6" s="3911"/>
      <c r="T6" s="3911"/>
      <c r="U6" s="3911"/>
      <c r="V6" s="3912"/>
      <c r="W6" s="3901"/>
      <c r="X6" s="1294"/>
    </row>
    <row r="7" spans="1:27" s="1295" customFormat="1" ht="24" customHeight="1">
      <c r="A7" s="3900"/>
      <c r="B7" s="3901"/>
      <c r="C7" s="3902" t="s">
        <v>2598</v>
      </c>
      <c r="D7" s="3910" t="s">
        <v>28</v>
      </c>
      <c r="E7" s="3911"/>
      <c r="F7" s="3911"/>
      <c r="G7" s="3912"/>
      <c r="H7" s="3902" t="s">
        <v>2598</v>
      </c>
      <c r="I7" s="3910" t="s">
        <v>28</v>
      </c>
      <c r="J7" s="3911"/>
      <c r="K7" s="3911"/>
      <c r="L7" s="3912"/>
      <c r="M7" s="3902" t="s">
        <v>2598</v>
      </c>
      <c r="N7" s="3910" t="s">
        <v>28</v>
      </c>
      <c r="O7" s="3911"/>
      <c r="P7" s="3911"/>
      <c r="Q7" s="3912"/>
      <c r="R7" s="3902" t="s">
        <v>2598</v>
      </c>
      <c r="S7" s="3910" t="s">
        <v>28</v>
      </c>
      <c r="T7" s="3911"/>
      <c r="U7" s="3911"/>
      <c r="V7" s="3912"/>
      <c r="W7" s="3901"/>
      <c r="X7" s="1294"/>
    </row>
    <row r="8" spans="1:27" s="1295" customFormat="1" ht="66.75" customHeight="1">
      <c r="A8" s="3900"/>
      <c r="B8" s="3901"/>
      <c r="C8" s="3902"/>
      <c r="D8" s="3819" t="s">
        <v>2507</v>
      </c>
      <c r="E8" s="3827" t="s">
        <v>2601</v>
      </c>
      <c r="F8" s="3819" t="s">
        <v>2508</v>
      </c>
      <c r="G8" s="3827" t="s">
        <v>2602</v>
      </c>
      <c r="H8" s="3902"/>
      <c r="I8" s="3819" t="s">
        <v>2507</v>
      </c>
      <c r="J8" s="3827" t="s">
        <v>2601</v>
      </c>
      <c r="K8" s="3827" t="s">
        <v>2508</v>
      </c>
      <c r="L8" s="3827" t="s">
        <v>2602</v>
      </c>
      <c r="M8" s="3902"/>
      <c r="N8" s="3819" t="s">
        <v>2507</v>
      </c>
      <c r="O8" s="3827" t="s">
        <v>2601</v>
      </c>
      <c r="P8" s="3827" t="s">
        <v>2508</v>
      </c>
      <c r="Q8" s="3827" t="s">
        <v>2602</v>
      </c>
      <c r="R8" s="3902"/>
      <c r="S8" s="3819" t="s">
        <v>2507</v>
      </c>
      <c r="T8" s="3827" t="s">
        <v>2601</v>
      </c>
      <c r="U8" s="3827" t="s">
        <v>2508</v>
      </c>
      <c r="V8" s="3827" t="s">
        <v>2602</v>
      </c>
      <c r="W8" s="3901"/>
      <c r="X8" s="1294"/>
    </row>
    <row r="9" spans="1:27" ht="24.75" customHeight="1">
      <c r="A9" s="3818"/>
      <c r="B9" s="3818" t="s">
        <v>24</v>
      </c>
      <c r="C9" s="1297">
        <f>+C10+C15</f>
        <v>950356</v>
      </c>
      <c r="D9" s="1297">
        <f t="shared" ref="D9:F9" si="0">+D10+D15</f>
        <v>863479.00199999998</v>
      </c>
      <c r="E9" s="3828">
        <f>+D9/C9</f>
        <v>0.90858478507001583</v>
      </c>
      <c r="F9" s="1297">
        <f t="shared" si="0"/>
        <v>86877</v>
      </c>
      <c r="G9" s="3828">
        <f>+F9/C9</f>
        <v>9.1415217034458665E-2</v>
      </c>
      <c r="H9" s="1297">
        <f t="shared" ref="H9:U9" si="1">+H10+H15</f>
        <v>67950</v>
      </c>
      <c r="I9" s="1297">
        <f t="shared" si="1"/>
        <v>44667</v>
      </c>
      <c r="J9" s="3828">
        <f>+I9/H9</f>
        <v>0.65735099337748348</v>
      </c>
      <c r="K9" s="1297">
        <f t="shared" si="1"/>
        <v>23283</v>
      </c>
      <c r="L9" s="3828">
        <f>+K9/H9</f>
        <v>0.34264900662251657</v>
      </c>
      <c r="M9" s="1297">
        <f t="shared" si="1"/>
        <v>269604</v>
      </c>
      <c r="N9" s="1297">
        <f t="shared" si="1"/>
        <v>239757.00200000001</v>
      </c>
      <c r="O9" s="3828">
        <f>+N9/M9</f>
        <v>0.88929319297933263</v>
      </c>
      <c r="P9" s="1297">
        <f t="shared" si="1"/>
        <v>29847</v>
      </c>
      <c r="Q9" s="3828">
        <f>+P9/M9</f>
        <v>0.11070681443895491</v>
      </c>
      <c r="R9" s="1297">
        <f t="shared" si="1"/>
        <v>612802</v>
      </c>
      <c r="S9" s="1297">
        <f t="shared" si="1"/>
        <v>579055</v>
      </c>
      <c r="T9" s="3828">
        <f>+S9/R9</f>
        <v>0.94493001001954957</v>
      </c>
      <c r="U9" s="1297">
        <f t="shared" si="1"/>
        <v>33747</v>
      </c>
      <c r="V9" s="3828">
        <f>+U9/R9</f>
        <v>5.5069989980450457E-2</v>
      </c>
      <c r="W9" s="1298"/>
      <c r="X9" s="1299"/>
    </row>
    <row r="10" spans="1:27" ht="24" customHeight="1">
      <c r="A10" s="1300" t="s">
        <v>41</v>
      </c>
      <c r="B10" s="1301" t="s">
        <v>42</v>
      </c>
      <c r="C10" s="1302">
        <f>SUM(C11:C14)</f>
        <v>215388</v>
      </c>
      <c r="D10" s="1302">
        <f t="shared" ref="D10:F10" si="2">SUM(D11:D14)</f>
        <v>215388</v>
      </c>
      <c r="E10" s="3829">
        <f t="shared" ref="E10:E23" si="3">+D10/C10</f>
        <v>1</v>
      </c>
      <c r="F10" s="1302">
        <f t="shared" si="2"/>
        <v>0</v>
      </c>
      <c r="G10" s="3829">
        <f t="shared" ref="G10:G23" si="4">+F10/C10</f>
        <v>0</v>
      </c>
      <c r="H10" s="1302">
        <f t="shared" ref="H10:U10" si="5">SUM(H11:H14)</f>
        <v>0</v>
      </c>
      <c r="I10" s="1302">
        <f t="shared" si="5"/>
        <v>0</v>
      </c>
      <c r="J10" s="3832"/>
      <c r="K10" s="1302">
        <f t="shared" si="5"/>
        <v>0</v>
      </c>
      <c r="L10" s="1302"/>
      <c r="M10" s="1302">
        <f t="shared" si="5"/>
        <v>25170</v>
      </c>
      <c r="N10" s="1302">
        <f t="shared" si="5"/>
        <v>25170</v>
      </c>
      <c r="O10" s="3832">
        <f t="shared" ref="O10:O23" si="6">+N10/M10</f>
        <v>1</v>
      </c>
      <c r="P10" s="1302">
        <f t="shared" si="5"/>
        <v>0</v>
      </c>
      <c r="Q10" s="3832">
        <f t="shared" ref="Q10:Q23" si="7">+P10/M10</f>
        <v>0</v>
      </c>
      <c r="R10" s="1302">
        <f t="shared" si="5"/>
        <v>190218</v>
      </c>
      <c r="S10" s="1302">
        <f t="shared" si="5"/>
        <v>190218</v>
      </c>
      <c r="T10" s="3829">
        <f t="shared" ref="T10:T23" si="8">+S10/R10</f>
        <v>1</v>
      </c>
      <c r="U10" s="1302">
        <f t="shared" si="5"/>
        <v>0</v>
      </c>
      <c r="V10" s="3829">
        <f t="shared" ref="V10:V23" si="9">+U10/R10</f>
        <v>0</v>
      </c>
      <c r="W10" s="1303"/>
      <c r="X10" s="1304"/>
    </row>
    <row r="11" spans="1:27" ht="39" hidden="1" customHeight="1">
      <c r="A11" s="1305">
        <v>1</v>
      </c>
      <c r="B11" s="1306" t="s">
        <v>65</v>
      </c>
      <c r="C11" s="1307">
        <f t="shared" ref="C11:D14" si="10">+H11+M11+R11</f>
        <v>5771</v>
      </c>
      <c r="D11" s="1307">
        <f t="shared" si="10"/>
        <v>5771</v>
      </c>
      <c r="E11" s="3830">
        <f t="shared" si="3"/>
        <v>1</v>
      </c>
      <c r="F11" s="1307">
        <f t="shared" ref="F11:F14" si="11">+K11+P11+U11</f>
        <v>0</v>
      </c>
      <c r="G11" s="3830">
        <f t="shared" si="4"/>
        <v>0</v>
      </c>
      <c r="H11" s="1308"/>
      <c r="I11" s="1308"/>
      <c r="J11" s="3832"/>
      <c r="K11" s="1308"/>
      <c r="L11" s="1308"/>
      <c r="M11" s="1308">
        <v>5771</v>
      </c>
      <c r="N11" s="1308">
        <v>5771</v>
      </c>
      <c r="O11" s="3831">
        <f t="shared" si="6"/>
        <v>1</v>
      </c>
      <c r="P11" s="1308"/>
      <c r="Q11" s="3831">
        <f t="shared" si="7"/>
        <v>0</v>
      </c>
      <c r="R11" s="1308"/>
      <c r="S11" s="1308"/>
      <c r="T11" s="3832"/>
      <c r="U11" s="1308"/>
      <c r="V11" s="3832"/>
      <c r="W11" s="1309"/>
      <c r="X11" s="1304"/>
    </row>
    <row r="12" spans="1:27" ht="39" hidden="1" customHeight="1">
      <c r="A12" s="1305">
        <v>2</v>
      </c>
      <c r="B12" s="1306" t="s">
        <v>68</v>
      </c>
      <c r="C12" s="1307">
        <f t="shared" si="10"/>
        <v>15547</v>
      </c>
      <c r="D12" s="1307">
        <f t="shared" si="10"/>
        <v>15547</v>
      </c>
      <c r="E12" s="3830">
        <f t="shared" si="3"/>
        <v>1</v>
      </c>
      <c r="F12" s="1307">
        <f t="shared" si="11"/>
        <v>0</v>
      </c>
      <c r="G12" s="3830">
        <f t="shared" si="4"/>
        <v>0</v>
      </c>
      <c r="H12" s="1308"/>
      <c r="I12" s="1308"/>
      <c r="J12" s="3832"/>
      <c r="K12" s="1308"/>
      <c r="L12" s="1308"/>
      <c r="M12" s="1308"/>
      <c r="N12" s="1308"/>
      <c r="O12" s="3831"/>
      <c r="P12" s="1308"/>
      <c r="Q12" s="3831"/>
      <c r="R12" s="1308">
        <v>15547</v>
      </c>
      <c r="S12" s="1308">
        <v>15547</v>
      </c>
      <c r="T12" s="3830">
        <f t="shared" si="8"/>
        <v>1</v>
      </c>
      <c r="U12" s="3830"/>
      <c r="V12" s="3830">
        <f t="shared" si="9"/>
        <v>0</v>
      </c>
      <c r="W12" s="1309"/>
      <c r="X12" s="1304"/>
    </row>
    <row r="13" spans="1:27" ht="52.5" hidden="1" customHeight="1">
      <c r="A13" s="1305">
        <v>3</v>
      </c>
      <c r="B13" s="1306" t="s">
        <v>43</v>
      </c>
      <c r="C13" s="1307">
        <f t="shared" si="10"/>
        <v>191160</v>
      </c>
      <c r="D13" s="1307">
        <f t="shared" si="10"/>
        <v>191160</v>
      </c>
      <c r="E13" s="3830">
        <f t="shared" si="3"/>
        <v>1</v>
      </c>
      <c r="F13" s="1307">
        <f t="shared" si="11"/>
        <v>0</v>
      </c>
      <c r="G13" s="3830">
        <f t="shared" si="4"/>
        <v>0</v>
      </c>
      <c r="H13" s="1308"/>
      <c r="I13" s="1308"/>
      <c r="J13" s="3832"/>
      <c r="K13" s="1308"/>
      <c r="L13" s="1308"/>
      <c r="M13" s="1308">
        <v>19399</v>
      </c>
      <c r="N13" s="1308">
        <v>19399</v>
      </c>
      <c r="O13" s="3831">
        <f t="shared" si="6"/>
        <v>1</v>
      </c>
      <c r="P13" s="1308"/>
      <c r="Q13" s="3831">
        <f t="shared" si="7"/>
        <v>0</v>
      </c>
      <c r="R13" s="1308">
        <v>171761</v>
      </c>
      <c r="S13" s="1308">
        <f>+'PL 3 PB DATP'!I63+'PL 3 PB DATP'!I76+'PL 3 PB DATP'!I95</f>
        <v>171761</v>
      </c>
      <c r="T13" s="3830">
        <f t="shared" si="8"/>
        <v>1</v>
      </c>
      <c r="U13" s="3830"/>
      <c r="V13" s="3830">
        <f t="shared" si="9"/>
        <v>0</v>
      </c>
      <c r="W13" s="1309"/>
      <c r="X13" s="1304"/>
    </row>
    <row r="14" spans="1:27" ht="23.1" hidden="1" customHeight="1">
      <c r="A14" s="1305">
        <v>4</v>
      </c>
      <c r="B14" s="1459" t="s">
        <v>2332</v>
      </c>
      <c r="C14" s="1307">
        <f t="shared" si="10"/>
        <v>2910</v>
      </c>
      <c r="D14" s="1307">
        <f t="shared" si="10"/>
        <v>2910</v>
      </c>
      <c r="E14" s="3830">
        <f t="shared" si="3"/>
        <v>1</v>
      </c>
      <c r="F14" s="1307">
        <f t="shared" si="11"/>
        <v>0</v>
      </c>
      <c r="G14" s="3830">
        <f t="shared" si="4"/>
        <v>0</v>
      </c>
      <c r="H14" s="1308"/>
      <c r="I14" s="1308"/>
      <c r="J14" s="3832"/>
      <c r="K14" s="1308"/>
      <c r="L14" s="1308"/>
      <c r="M14" s="1308"/>
      <c r="N14" s="1308"/>
      <c r="O14" s="3832"/>
      <c r="P14" s="1308"/>
      <c r="Q14" s="3832"/>
      <c r="R14" s="1308">
        <f>'PL 3 PB DATP'!H102</f>
        <v>2910</v>
      </c>
      <c r="S14" s="1308">
        <f>+'PL 3 PB DATP'!I102</f>
        <v>2910</v>
      </c>
      <c r="T14" s="3832">
        <f t="shared" si="8"/>
        <v>1</v>
      </c>
      <c r="U14" s="1308"/>
      <c r="V14" s="3832">
        <f t="shared" si="9"/>
        <v>0</v>
      </c>
      <c r="W14" s="1309"/>
      <c r="X14" s="1304"/>
    </row>
    <row r="15" spans="1:27" ht="24.75" customHeight="1">
      <c r="A15" s="1300" t="s">
        <v>44</v>
      </c>
      <c r="B15" s="1301" t="s">
        <v>45</v>
      </c>
      <c r="C15" s="1302">
        <f>SUM(C16:C23)</f>
        <v>734968</v>
      </c>
      <c r="D15" s="1302">
        <f t="shared" ref="D15:F15" si="12">SUM(D16:D23)</f>
        <v>648091.00199999998</v>
      </c>
      <c r="E15" s="3832">
        <f t="shared" si="3"/>
        <v>0.88179485637469923</v>
      </c>
      <c r="F15" s="1302">
        <f t="shared" si="12"/>
        <v>86877</v>
      </c>
      <c r="G15" s="3828">
        <f t="shared" si="4"/>
        <v>0.1182051463465076</v>
      </c>
      <c r="H15" s="1302">
        <f t="shared" ref="H15:U15" si="13">SUM(H16:H23)</f>
        <v>67950</v>
      </c>
      <c r="I15" s="1302">
        <f t="shared" si="13"/>
        <v>44667</v>
      </c>
      <c r="J15" s="3832">
        <f t="shared" ref="J15:J23" si="14">+I15/H15</f>
        <v>0.65735099337748348</v>
      </c>
      <c r="K15" s="1302">
        <f t="shared" si="13"/>
        <v>23283</v>
      </c>
      <c r="L15" s="3832">
        <f t="shared" ref="L15:L23" si="15">+K15/H15</f>
        <v>0.34264900662251657</v>
      </c>
      <c r="M15" s="1302">
        <f t="shared" si="13"/>
        <v>244434</v>
      </c>
      <c r="N15" s="1302">
        <f t="shared" si="13"/>
        <v>214587.00200000001</v>
      </c>
      <c r="O15" s="3832">
        <f t="shared" si="6"/>
        <v>0.8778934272646195</v>
      </c>
      <c r="P15" s="1302">
        <f t="shared" si="13"/>
        <v>29847</v>
      </c>
      <c r="Q15" s="3832">
        <f t="shared" si="7"/>
        <v>0.12210658091754829</v>
      </c>
      <c r="R15" s="1302">
        <f t="shared" si="13"/>
        <v>422584</v>
      </c>
      <c r="S15" s="1302">
        <f t="shared" si="13"/>
        <v>388837</v>
      </c>
      <c r="T15" s="3832">
        <f t="shared" si="8"/>
        <v>0.92014132101546675</v>
      </c>
      <c r="U15" s="1302">
        <f t="shared" si="13"/>
        <v>33747</v>
      </c>
      <c r="V15" s="3832">
        <f t="shared" si="9"/>
        <v>7.9858678984533249E-2</v>
      </c>
      <c r="W15" s="1302"/>
      <c r="X15" s="1304"/>
    </row>
    <row r="16" spans="1:27" ht="23.1" customHeight="1">
      <c r="A16" s="1305">
        <v>1</v>
      </c>
      <c r="B16" s="1310" t="s">
        <v>47</v>
      </c>
      <c r="C16" s="1307">
        <f t="shared" ref="C16:C23" si="16">+H16+M16+R16</f>
        <v>10294</v>
      </c>
      <c r="D16" s="1307">
        <f t="shared" ref="D16:D23" si="17">+I16+N16+S16</f>
        <v>10214</v>
      </c>
      <c r="E16" s="3831">
        <f t="shared" si="3"/>
        <v>0.99222848261122987</v>
      </c>
      <c r="F16" s="1307">
        <f t="shared" ref="F16:F23" si="18">+K16+P16+U16</f>
        <v>80</v>
      </c>
      <c r="G16" s="3831">
        <f t="shared" si="4"/>
        <v>7.771517388770157E-3</v>
      </c>
      <c r="H16" s="1308">
        <v>3316</v>
      </c>
      <c r="I16" s="1308">
        <v>3316</v>
      </c>
      <c r="J16" s="3831">
        <f t="shared" si="14"/>
        <v>1</v>
      </c>
      <c r="K16" s="1308"/>
      <c r="L16" s="3831">
        <f t="shared" si="15"/>
        <v>0</v>
      </c>
      <c r="M16" s="1308"/>
      <c r="N16" s="1308"/>
      <c r="O16" s="3832"/>
      <c r="P16" s="1308"/>
      <c r="Q16" s="3832"/>
      <c r="R16" s="1311">
        <v>6978</v>
      </c>
      <c r="S16" s="1311">
        <v>6898</v>
      </c>
      <c r="T16" s="3831">
        <f t="shared" si="8"/>
        <v>0.9885353969618802</v>
      </c>
      <c r="U16" s="1311">
        <v>80</v>
      </c>
      <c r="V16" s="3831">
        <f t="shared" si="9"/>
        <v>1.1464603038119804E-2</v>
      </c>
      <c r="W16" s="1309"/>
      <c r="X16" s="1304"/>
      <c r="Y16" s="1308">
        <f>'PL 3 PB DATP'!I9</f>
        <v>3316</v>
      </c>
      <c r="AA16" s="1311">
        <f>'PL 3 PB DATP'!I36+'PL 3 PB DATP'!I45+'PL 3 PB DATP'!I65+'PL 3 PB DATP'!I86</f>
        <v>6898</v>
      </c>
    </row>
    <row r="17" spans="1:27" ht="23.1" customHeight="1">
      <c r="A17" s="1305">
        <v>2</v>
      </c>
      <c r="B17" s="1310" t="s">
        <v>49</v>
      </c>
      <c r="C17" s="1307">
        <f t="shared" si="16"/>
        <v>47421</v>
      </c>
      <c r="D17" s="1307">
        <f t="shared" si="17"/>
        <v>29282</v>
      </c>
      <c r="E17" s="3831">
        <f t="shared" si="3"/>
        <v>0.61749014149849224</v>
      </c>
      <c r="F17" s="1307">
        <f t="shared" si="18"/>
        <v>18139</v>
      </c>
      <c r="G17" s="3831">
        <f t="shared" si="4"/>
        <v>0.38250985850150776</v>
      </c>
      <c r="H17" s="1308">
        <v>22369</v>
      </c>
      <c r="I17" s="1308">
        <v>5064</v>
      </c>
      <c r="J17" s="3831">
        <f t="shared" si="14"/>
        <v>0.22638472886584113</v>
      </c>
      <c r="K17" s="1308">
        <v>17305</v>
      </c>
      <c r="L17" s="3831">
        <f t="shared" si="15"/>
        <v>0.77361527113415884</v>
      </c>
      <c r="M17" s="1308"/>
      <c r="N17" s="1308"/>
      <c r="O17" s="3832"/>
      <c r="P17" s="1308"/>
      <c r="Q17" s="3832"/>
      <c r="R17" s="1311">
        <v>25052</v>
      </c>
      <c r="S17" s="1311">
        <v>24218</v>
      </c>
      <c r="T17" s="3831">
        <f t="shared" si="8"/>
        <v>0.96670924477087661</v>
      </c>
      <c r="U17" s="1311">
        <v>834</v>
      </c>
      <c r="V17" s="3831">
        <f t="shared" si="9"/>
        <v>3.329075522912342E-2</v>
      </c>
      <c r="W17" s="1309"/>
      <c r="X17" s="1304"/>
      <c r="Y17" s="1308">
        <f>'PL 3 PB DATP'!I10</f>
        <v>5064</v>
      </c>
      <c r="AA17" s="1311">
        <f>'PL 3 PB DATP'!I37+'PL 3 PB DATP'!I46+'PL 3 PB DATP'!I66+'PL 3 PB DATP'!I78+'PL 3 PB DATP'!I87</f>
        <v>24218</v>
      </c>
    </row>
    <row r="18" spans="1:27" ht="23.1" customHeight="1">
      <c r="A18" s="1305">
        <v>3</v>
      </c>
      <c r="B18" s="1310" t="s">
        <v>51</v>
      </c>
      <c r="C18" s="1307">
        <f t="shared" si="16"/>
        <v>18845</v>
      </c>
      <c r="D18" s="1307">
        <f t="shared" si="17"/>
        <v>13119</v>
      </c>
      <c r="E18" s="3831">
        <f t="shared" si="3"/>
        <v>0.69615282568320513</v>
      </c>
      <c r="F18" s="1307">
        <f t="shared" si="18"/>
        <v>5726</v>
      </c>
      <c r="G18" s="3831">
        <f t="shared" si="4"/>
        <v>0.30384717431679492</v>
      </c>
      <c r="H18" s="1308">
        <v>7461</v>
      </c>
      <c r="I18" s="1308">
        <v>2385</v>
      </c>
      <c r="J18" s="3831">
        <f t="shared" si="14"/>
        <v>0.31966224366706875</v>
      </c>
      <c r="K18" s="1308">
        <v>5076</v>
      </c>
      <c r="L18" s="3831">
        <f t="shared" si="15"/>
        <v>0.68033775633293125</v>
      </c>
      <c r="M18" s="1308"/>
      <c r="N18" s="1308"/>
      <c r="O18" s="3832"/>
      <c r="P18" s="1308"/>
      <c r="Q18" s="3832"/>
      <c r="R18" s="1311">
        <v>11384</v>
      </c>
      <c r="S18" s="1311">
        <v>10734</v>
      </c>
      <c r="T18" s="3831">
        <f t="shared" si="8"/>
        <v>0.94290231904427269</v>
      </c>
      <c r="U18" s="1311">
        <v>650</v>
      </c>
      <c r="V18" s="3831">
        <f t="shared" si="9"/>
        <v>5.7097680955727335E-2</v>
      </c>
      <c r="W18" s="1309"/>
      <c r="X18" s="1304"/>
      <c r="Y18" s="1308">
        <f>'PL 3 PB DATP'!I11</f>
        <v>2385</v>
      </c>
      <c r="AA18" s="1311">
        <f>'PL 3 PB DATP'!M38+'PL 3 PB DATP'!M47+'PL 3 PB DATP'!M55+'PL 3 PB DATP'!M67+'PL 3 PB DATP'!M79+'PL 3 PB DATP'!M88</f>
        <v>0</v>
      </c>
    </row>
    <row r="19" spans="1:27" ht="23.1" customHeight="1">
      <c r="A19" s="1305">
        <v>4</v>
      </c>
      <c r="B19" s="1310" t="s">
        <v>53</v>
      </c>
      <c r="C19" s="1307">
        <f t="shared" si="16"/>
        <v>74483</v>
      </c>
      <c r="D19" s="1307">
        <f t="shared" si="17"/>
        <v>72761</v>
      </c>
      <c r="E19" s="3831">
        <f t="shared" si="3"/>
        <v>0.97688063047943829</v>
      </c>
      <c r="F19" s="1307">
        <f t="shared" si="18"/>
        <v>1722</v>
      </c>
      <c r="G19" s="3831">
        <f t="shared" si="4"/>
        <v>2.311936952056174E-2</v>
      </c>
      <c r="H19" s="1308">
        <v>23198</v>
      </c>
      <c r="I19" s="1308">
        <v>23198</v>
      </c>
      <c r="J19" s="3831">
        <f t="shared" si="14"/>
        <v>1</v>
      </c>
      <c r="K19" s="1308"/>
      <c r="L19" s="3831">
        <f t="shared" si="15"/>
        <v>0</v>
      </c>
      <c r="M19" s="1308"/>
      <c r="N19" s="1308"/>
      <c r="O19" s="3832"/>
      <c r="P19" s="1308"/>
      <c r="Q19" s="3832"/>
      <c r="R19" s="1311">
        <v>51285</v>
      </c>
      <c r="S19" s="1311">
        <v>49563</v>
      </c>
      <c r="T19" s="3831">
        <f t="shared" si="8"/>
        <v>0.96642293068148577</v>
      </c>
      <c r="U19" s="1311">
        <v>1722</v>
      </c>
      <c r="V19" s="3831">
        <f t="shared" si="9"/>
        <v>3.3577069318514188E-2</v>
      </c>
      <c r="W19" s="1309"/>
      <c r="X19" s="1304"/>
      <c r="Y19" s="1308">
        <f>'PL 3 PB DATP'!I12</f>
        <v>23198</v>
      </c>
      <c r="AA19" s="1311">
        <f>'PL 3 PB DATP'!M39+'PL 3 PB DATP'!M48+'PL 3 PB DATP'!M56+'PL 3 PB DATP'!M68+'PL 3 PB DATP'!M80+'PL 3 PB DATP'!M89+'PL 3 PB DATP'!M97</f>
        <v>0</v>
      </c>
    </row>
    <row r="20" spans="1:27" ht="23.1" customHeight="1">
      <c r="A20" s="1305">
        <v>5</v>
      </c>
      <c r="B20" s="1310" t="s">
        <v>55</v>
      </c>
      <c r="C20" s="1307">
        <f t="shared" si="16"/>
        <v>157342</v>
      </c>
      <c r="D20" s="1307">
        <f t="shared" si="17"/>
        <v>153533</v>
      </c>
      <c r="E20" s="3831">
        <f t="shared" si="3"/>
        <v>0.97579158775152219</v>
      </c>
      <c r="F20" s="1307">
        <f t="shared" si="18"/>
        <v>3809</v>
      </c>
      <c r="G20" s="3831">
        <f t="shared" si="4"/>
        <v>2.4208412248477838E-2</v>
      </c>
      <c r="H20" s="1308">
        <v>3316</v>
      </c>
      <c r="I20" s="1308">
        <v>2914</v>
      </c>
      <c r="J20" s="3831">
        <f t="shared" si="14"/>
        <v>0.87876960193003617</v>
      </c>
      <c r="K20" s="1308">
        <v>402</v>
      </c>
      <c r="L20" s="3831">
        <f t="shared" si="15"/>
        <v>0.12123039806996382</v>
      </c>
      <c r="M20" s="1308">
        <v>85417</v>
      </c>
      <c r="N20" s="1308">
        <f>55117+30300</f>
        <v>85417</v>
      </c>
      <c r="O20" s="3831">
        <f t="shared" si="6"/>
        <v>1</v>
      </c>
      <c r="P20" s="1308"/>
      <c r="Q20" s="3831">
        <f t="shared" si="7"/>
        <v>0</v>
      </c>
      <c r="R20" s="1311">
        <v>68609</v>
      </c>
      <c r="S20" s="1311">
        <v>65202</v>
      </c>
      <c r="T20" s="3831">
        <f t="shared" si="8"/>
        <v>0.9503417918931919</v>
      </c>
      <c r="U20" s="1311">
        <v>3407</v>
      </c>
      <c r="V20" s="3831">
        <f t="shared" si="9"/>
        <v>4.9658208106808148E-2</v>
      </c>
      <c r="W20" s="1309"/>
      <c r="X20" s="1304"/>
      <c r="Y20" s="1308">
        <f>'PL 3 PB DATP'!I13</f>
        <v>2914</v>
      </c>
      <c r="AA20" s="1311">
        <f>'PL 3 PB DATP'!M40+'PL 3 PB DATP'!M49+'PL 3 PB DATP'!M57+'PL 3 PB DATP'!M69+'PL 3 PB DATP'!M81+'PL 3 PB DATP'!M90</f>
        <v>0</v>
      </c>
    </row>
    <row r="21" spans="1:27" ht="23.1" customHeight="1">
      <c r="A21" s="1305">
        <v>6</v>
      </c>
      <c r="B21" s="1310" t="s">
        <v>57</v>
      </c>
      <c r="C21" s="1307">
        <f t="shared" si="16"/>
        <v>133252</v>
      </c>
      <c r="D21" s="1307">
        <f t="shared" si="17"/>
        <v>97193</v>
      </c>
      <c r="E21" s="3831">
        <f t="shared" si="3"/>
        <v>0.72939242938192295</v>
      </c>
      <c r="F21" s="1307">
        <f t="shared" si="18"/>
        <v>36059</v>
      </c>
      <c r="G21" s="3831">
        <f t="shared" si="4"/>
        <v>0.27060757061807705</v>
      </c>
      <c r="H21" s="1308">
        <v>3316</v>
      </c>
      <c r="I21" s="1308">
        <v>2816</v>
      </c>
      <c r="J21" s="3831">
        <f t="shared" si="14"/>
        <v>0.84921592279855251</v>
      </c>
      <c r="K21" s="1308">
        <v>500</v>
      </c>
      <c r="L21" s="3831">
        <f t="shared" si="15"/>
        <v>0.15078407720144751</v>
      </c>
      <c r="M21" s="1308">
        <v>56384</v>
      </c>
      <c r="N21" s="1308">
        <v>26537</v>
      </c>
      <c r="O21" s="3831">
        <f t="shared" si="6"/>
        <v>0.47064770147559593</v>
      </c>
      <c r="P21" s="1308">
        <v>29847</v>
      </c>
      <c r="Q21" s="3831">
        <f t="shared" si="7"/>
        <v>0.52935229852440413</v>
      </c>
      <c r="R21" s="1311">
        <v>73552</v>
      </c>
      <c r="S21" s="1311">
        <v>67840</v>
      </c>
      <c r="T21" s="3831">
        <f t="shared" si="8"/>
        <v>0.92234065695018486</v>
      </c>
      <c r="U21" s="1311">
        <v>5712</v>
      </c>
      <c r="V21" s="3831">
        <f t="shared" si="9"/>
        <v>7.7659343049815102E-2</v>
      </c>
      <c r="W21" s="1309"/>
      <c r="X21" s="1304"/>
      <c r="Y21" s="1308">
        <f>'PL 3 PB DATP'!I14</f>
        <v>2816</v>
      </c>
      <c r="AA21" s="1311">
        <f>'PL 3 PB DATP'!M41+'PL 3 PB DATP'!M50+'PL 3 PB DATP'!M58+'PL 3 PB DATP'!M70+'PL 3 PB DATP'!M82+'PL 3 PB DATP'!M91+'PL 3 PB DATP'!M98</f>
        <v>0</v>
      </c>
    </row>
    <row r="22" spans="1:27" ht="23.1" customHeight="1">
      <c r="A22" s="1305">
        <v>7</v>
      </c>
      <c r="B22" s="1310" t="s">
        <v>59</v>
      </c>
      <c r="C22" s="1307">
        <f t="shared" si="16"/>
        <v>144614</v>
      </c>
      <c r="D22" s="1307">
        <f t="shared" si="17"/>
        <v>143213.00200000001</v>
      </c>
      <c r="E22" s="3831">
        <f t="shared" si="3"/>
        <v>0.99031215511637882</v>
      </c>
      <c r="F22" s="1307">
        <f t="shared" si="18"/>
        <v>1401</v>
      </c>
      <c r="G22" s="3831">
        <f t="shared" si="4"/>
        <v>9.6878587135408745E-3</v>
      </c>
      <c r="H22" s="1308">
        <v>2487</v>
      </c>
      <c r="I22" s="1308">
        <v>2487</v>
      </c>
      <c r="J22" s="3831">
        <f t="shared" si="14"/>
        <v>1</v>
      </c>
      <c r="K22" s="1308"/>
      <c r="L22" s="3831">
        <f t="shared" si="15"/>
        <v>0</v>
      </c>
      <c r="M22" s="1308">
        <v>49416</v>
      </c>
      <c r="N22" s="1308">
        <v>49416.002</v>
      </c>
      <c r="O22" s="3831">
        <f t="shared" si="6"/>
        <v>1.0000000404727214</v>
      </c>
      <c r="P22" s="1308"/>
      <c r="Q22" s="3831">
        <f t="shared" si="7"/>
        <v>0</v>
      </c>
      <c r="R22" s="1311">
        <v>92711</v>
      </c>
      <c r="S22" s="1311">
        <v>91310</v>
      </c>
      <c r="T22" s="3831">
        <f t="shared" si="8"/>
        <v>0.98488852455479936</v>
      </c>
      <c r="U22" s="1311">
        <v>1401</v>
      </c>
      <c r="V22" s="3831">
        <f t="shared" si="9"/>
        <v>1.5111475445200678E-2</v>
      </c>
      <c r="W22" s="1309"/>
      <c r="X22" s="1304"/>
      <c r="Y22" s="1308">
        <f>'PL 3 PB DATP'!I15</f>
        <v>2487</v>
      </c>
      <c r="AA22" s="1311">
        <f>'PL 3 PB DATP'!M42+'PL 3 PB DATP'!M51+'PL 3 PB DATP'!M59+'PL 3 PB DATP'!M71+'PL 3 PB DATP'!M83+'PL 3 PB DATP'!M92+'PL 3 PB DATP'!M99</f>
        <v>0</v>
      </c>
    </row>
    <row r="23" spans="1:27" ht="23.1" customHeight="1">
      <c r="A23" s="1305">
        <v>8</v>
      </c>
      <c r="B23" s="1310" t="s">
        <v>61</v>
      </c>
      <c r="C23" s="1307">
        <f t="shared" si="16"/>
        <v>148717</v>
      </c>
      <c r="D23" s="1307">
        <f t="shared" si="17"/>
        <v>128776</v>
      </c>
      <c r="E23" s="3831">
        <f t="shared" si="3"/>
        <v>0.86591311013535777</v>
      </c>
      <c r="F23" s="1307">
        <f t="shared" si="18"/>
        <v>19941</v>
      </c>
      <c r="G23" s="3831">
        <f t="shared" si="4"/>
        <v>0.13408688986464223</v>
      </c>
      <c r="H23" s="1308">
        <v>2487</v>
      </c>
      <c r="I23" s="1308">
        <v>2487</v>
      </c>
      <c r="J23" s="3831">
        <f t="shared" si="14"/>
        <v>1</v>
      </c>
      <c r="K23" s="1308"/>
      <c r="L23" s="3831">
        <f t="shared" si="15"/>
        <v>0</v>
      </c>
      <c r="M23" s="1308">
        <v>53217</v>
      </c>
      <c r="N23" s="1308">
        <v>53217</v>
      </c>
      <c r="O23" s="3831">
        <f t="shared" si="6"/>
        <v>1</v>
      </c>
      <c r="P23" s="1308"/>
      <c r="Q23" s="3831">
        <f t="shared" si="7"/>
        <v>0</v>
      </c>
      <c r="R23" s="1311">
        <v>93013</v>
      </c>
      <c r="S23" s="1311">
        <v>73072</v>
      </c>
      <c r="T23" s="3831">
        <f t="shared" si="8"/>
        <v>0.78561061357014605</v>
      </c>
      <c r="U23" s="1311">
        <v>19941</v>
      </c>
      <c r="V23" s="3831">
        <f t="shared" si="9"/>
        <v>0.21438938642985389</v>
      </c>
      <c r="W23" s="1309"/>
      <c r="X23" s="1304"/>
      <c r="Y23" s="1308">
        <f>'PL 3 PB DATP'!I16</f>
        <v>2487</v>
      </c>
      <c r="AA23" s="1311">
        <f>'PL 3 PB DATP'!M43+'PL 3 PB DATP'!M52+'PL 3 PB DATP'!M60+'PL 3 PB DATP'!M72+'PL 3 PB DATP'!M84+'PL 3 PB DATP'!M93+'PL 3 PB DATP'!M100</f>
        <v>0</v>
      </c>
    </row>
    <row r="24" spans="1:27" ht="15" customHeight="1">
      <c r="A24" s="1312"/>
      <c r="B24" s="1312"/>
      <c r="C24" s="1313"/>
      <c r="D24" s="1313"/>
      <c r="E24" s="1313"/>
      <c r="F24" s="1313"/>
      <c r="G24" s="1313"/>
      <c r="H24" s="1313"/>
      <c r="I24" s="1313"/>
      <c r="J24" s="1313"/>
      <c r="K24" s="1313"/>
      <c r="L24" s="1313"/>
      <c r="M24" s="1313"/>
      <c r="N24" s="1313"/>
      <c r="O24" s="1313"/>
      <c r="P24" s="1313"/>
      <c r="Q24" s="1313"/>
      <c r="R24" s="1313"/>
      <c r="S24" s="1313"/>
      <c r="T24" s="1313"/>
      <c r="U24" s="1313"/>
      <c r="V24" s="1313"/>
      <c r="W24" s="1314"/>
    </row>
    <row r="25" spans="1:27">
      <c r="A25" s="3896"/>
      <c r="B25" s="3896"/>
      <c r="C25" s="3817"/>
      <c r="D25" s="3817"/>
      <c r="E25" s="3826"/>
      <c r="F25" s="3817"/>
      <c r="G25" s="3826"/>
      <c r="H25" s="3817"/>
      <c r="I25" s="3817"/>
      <c r="J25" s="3826"/>
      <c r="K25" s="3817"/>
      <c r="L25" s="3826"/>
      <c r="M25" s="3817"/>
      <c r="N25" s="3817"/>
      <c r="O25" s="3826"/>
      <c r="P25" s="3817"/>
      <c r="Q25" s="3826"/>
      <c r="R25" s="3817"/>
      <c r="S25" s="3817"/>
      <c r="T25" s="3826"/>
      <c r="U25" s="3817"/>
      <c r="V25" s="3826"/>
    </row>
    <row r="26" spans="1:27">
      <c r="A26" s="3896"/>
      <c r="B26" s="3896"/>
      <c r="C26" s="3817"/>
      <c r="D26" s="3817"/>
      <c r="E26" s="3826"/>
      <c r="F26" s="3817"/>
      <c r="G26" s="3826"/>
      <c r="H26" s="3817"/>
      <c r="I26" s="3817"/>
      <c r="J26" s="3826"/>
      <c r="K26" s="3817"/>
      <c r="L26" s="3826"/>
      <c r="M26" s="3817"/>
      <c r="N26" s="3817"/>
      <c r="O26" s="3826"/>
      <c r="P26" s="3817"/>
      <c r="Q26" s="3826"/>
      <c r="R26" s="3817"/>
      <c r="S26" s="3817"/>
      <c r="T26" s="3826"/>
      <c r="U26" s="3817"/>
      <c r="V26" s="3826"/>
    </row>
    <row r="27" spans="1:27">
      <c r="A27" s="3896"/>
      <c r="B27" s="3896"/>
      <c r="C27" s="3817"/>
      <c r="D27" s="3817"/>
      <c r="E27" s="3826"/>
      <c r="F27" s="3817"/>
      <c r="G27" s="3826"/>
      <c r="H27" s="3817"/>
      <c r="I27" s="3817"/>
      <c r="J27" s="3826"/>
      <c r="K27" s="3817"/>
      <c r="L27" s="3826"/>
      <c r="M27" s="3817"/>
      <c r="N27" s="3817"/>
      <c r="O27" s="3826"/>
      <c r="P27" s="3817"/>
      <c r="Q27" s="3826"/>
      <c r="R27" s="3817"/>
      <c r="S27" s="3817"/>
      <c r="T27" s="3826"/>
      <c r="U27" s="3817"/>
      <c r="V27" s="3826"/>
    </row>
    <row r="28" spans="1:27">
      <c r="A28" s="3896"/>
      <c r="B28" s="3896"/>
      <c r="C28" s="1316"/>
      <c r="D28" s="1316"/>
      <c r="E28" s="1316"/>
      <c r="F28" s="1316"/>
      <c r="G28" s="1316"/>
      <c r="H28" s="1316"/>
      <c r="I28" s="1316"/>
      <c r="J28" s="1316"/>
      <c r="K28" s="1316"/>
      <c r="L28" s="1316"/>
      <c r="M28" s="1316"/>
      <c r="N28" s="1316"/>
      <c r="O28" s="1316"/>
      <c r="P28" s="1316"/>
      <c r="Q28" s="1316"/>
      <c r="R28" s="1316"/>
      <c r="S28" s="1316"/>
      <c r="T28" s="1316"/>
      <c r="U28" s="1316"/>
      <c r="V28" s="1316"/>
    </row>
    <row r="29" spans="1:27">
      <c r="A29" s="3896"/>
      <c r="B29" s="3896"/>
      <c r="C29" s="3817"/>
      <c r="D29" s="3817"/>
      <c r="E29" s="3826"/>
      <c r="F29" s="3817"/>
      <c r="G29" s="3826"/>
      <c r="H29" s="3817"/>
      <c r="I29" s="3817"/>
      <c r="J29" s="3826"/>
      <c r="K29" s="3817"/>
      <c r="L29" s="3826"/>
      <c r="M29" s="3817"/>
      <c r="N29" s="3817"/>
      <c r="O29" s="3826"/>
      <c r="P29" s="3817"/>
      <c r="Q29" s="3826"/>
      <c r="R29" s="3817"/>
      <c r="S29" s="3817"/>
      <c r="T29" s="3826"/>
      <c r="U29" s="3817"/>
      <c r="V29" s="3826"/>
    </row>
    <row r="30" spans="1:27">
      <c r="A30" s="3817"/>
      <c r="B30" s="3817"/>
      <c r="C30" s="3817"/>
      <c r="D30" s="3817"/>
      <c r="E30" s="3826"/>
      <c r="F30" s="3817"/>
      <c r="G30" s="3826"/>
      <c r="H30" s="3817"/>
      <c r="I30" s="3817"/>
      <c r="J30" s="3826"/>
      <c r="K30" s="3817"/>
      <c r="L30" s="3826"/>
      <c r="M30" s="3817"/>
      <c r="N30" s="3817"/>
      <c r="O30" s="3826"/>
      <c r="P30" s="3817"/>
      <c r="Q30" s="3826"/>
      <c r="R30" s="3817"/>
      <c r="S30" s="3817"/>
      <c r="T30" s="3826"/>
      <c r="U30" s="3817"/>
      <c r="V30" s="3826"/>
    </row>
    <row r="31" spans="1:27">
      <c r="A31" s="3817"/>
      <c r="B31" s="3817"/>
      <c r="C31" s="3817"/>
      <c r="D31" s="3817"/>
      <c r="E31" s="3826"/>
      <c r="F31" s="3817"/>
      <c r="G31" s="3826"/>
      <c r="H31" s="3817"/>
      <c r="I31" s="3817"/>
      <c r="J31" s="3826"/>
      <c r="K31" s="3817"/>
      <c r="L31" s="3826"/>
      <c r="M31" s="3817"/>
      <c r="N31" s="3817"/>
      <c r="O31" s="3826"/>
      <c r="P31" s="3817"/>
      <c r="Q31" s="3826"/>
      <c r="R31" s="3817"/>
      <c r="S31" s="3817"/>
      <c r="T31" s="3826"/>
      <c r="U31" s="3817"/>
      <c r="V31" s="3826"/>
    </row>
  </sheetData>
  <mergeCells count="25">
    <mergeCell ref="U1:W1"/>
    <mergeCell ref="A27:B27"/>
    <mergeCell ref="A28:B28"/>
    <mergeCell ref="A26:B26"/>
    <mergeCell ref="H5:V5"/>
    <mergeCell ref="H7:H8"/>
    <mergeCell ref="M7:M8"/>
    <mergeCell ref="S7:V7"/>
    <mergeCell ref="R7:R8"/>
    <mergeCell ref="R6:V6"/>
    <mergeCell ref="A29:B29"/>
    <mergeCell ref="C7:C8"/>
    <mergeCell ref="A2:W2"/>
    <mergeCell ref="M4:W4"/>
    <mergeCell ref="A5:A8"/>
    <mergeCell ref="B5:B8"/>
    <mergeCell ref="W5:W8"/>
    <mergeCell ref="C5:G6"/>
    <mergeCell ref="D7:G7"/>
    <mergeCell ref="I7:L7"/>
    <mergeCell ref="H6:L6"/>
    <mergeCell ref="M6:Q6"/>
    <mergeCell ref="N7:Q7"/>
    <mergeCell ref="A3:W3"/>
    <mergeCell ref="A25:B25"/>
  </mergeCells>
  <pageMargins left="0.3" right="0.2" top="0.28000000000000003" bottom="0.33" header="0.3" footer="0.3"/>
  <pageSetup paperSize="9" orientation="landscape" verticalDpi="0" r:id="rId1"/>
  <ignoredErrors>
    <ignoredError sqref="C15:V15 L9:Q10 G9:G1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09"/>
  <sheetViews>
    <sheetView tabSelected="1" topLeftCell="A10" workbookViewId="0"/>
  </sheetViews>
  <sheetFormatPr defaultColWidth="9.140625" defaultRowHeight="12.75"/>
  <cols>
    <col min="1" max="1" width="5.42578125" style="1317" customWidth="1"/>
    <col min="2" max="2" width="50.42578125" style="1317" customWidth="1"/>
    <col min="3" max="6" width="12.28515625" style="1364" hidden="1" customWidth="1"/>
    <col min="7" max="7" width="11.7109375" style="1470" hidden="1" customWidth="1"/>
    <col min="8" max="8" width="17.42578125" style="1364" customWidth="1"/>
    <col min="9" max="9" width="11.85546875" style="1364" hidden="1" customWidth="1"/>
    <col min="10" max="10" width="14.7109375" style="1364" customWidth="1"/>
    <col min="11" max="11" width="12.7109375" style="1470" hidden="1" customWidth="1"/>
    <col min="12" max="12" width="7" style="1317" customWidth="1"/>
    <col min="13" max="15" width="0" style="1317" hidden="1" customWidth="1"/>
    <col min="16" max="16" width="9.85546875" style="1317" hidden="1" customWidth="1"/>
    <col min="17" max="18" width="0" style="1317" hidden="1" customWidth="1"/>
    <col min="19" max="16384" width="9.140625" style="1317"/>
  </cols>
  <sheetData>
    <row r="1" spans="1:17" ht="18" customHeight="1">
      <c r="J1" s="3915" t="s">
        <v>2605</v>
      </c>
      <c r="K1" s="3915"/>
      <c r="L1" s="3915"/>
    </row>
    <row r="2" spans="1:17" ht="44.25" customHeight="1">
      <c r="A2" s="3897" t="s">
        <v>2603</v>
      </c>
      <c r="B2" s="3897"/>
      <c r="C2" s="3897"/>
      <c r="D2" s="3897"/>
      <c r="E2" s="3897"/>
      <c r="F2" s="3897"/>
      <c r="G2" s="3897"/>
      <c r="H2" s="3897"/>
      <c r="I2" s="3897"/>
      <c r="J2" s="3897"/>
      <c r="K2" s="3897"/>
      <c r="L2" s="3897"/>
    </row>
    <row r="3" spans="1:17" s="3834" customFormat="1" ht="23.1" customHeight="1">
      <c r="A3" s="3913" t="str">
        <f>+'Cac don vi phan bo 2024'!A3:W3</f>
        <v>(Kèm theo Công văn số         /UBND-TH ngày       /11/2023 của Ủy ban nhân dân tỉnh Lai Châu)</v>
      </c>
      <c r="B3" s="3913"/>
      <c r="C3" s="3913"/>
      <c r="D3" s="3913"/>
      <c r="E3" s="3913"/>
      <c r="F3" s="3913"/>
      <c r="G3" s="3913"/>
      <c r="H3" s="3913"/>
      <c r="I3" s="3913"/>
      <c r="J3" s="3913"/>
      <c r="K3" s="3913"/>
      <c r="L3" s="3913"/>
    </row>
    <row r="4" spans="1:17" ht="23.1" customHeight="1">
      <c r="A4" s="1318"/>
      <c r="L4" s="3838" t="s">
        <v>2407</v>
      </c>
    </row>
    <row r="5" spans="1:17" s="1290" customFormat="1" ht="21" customHeight="1">
      <c r="A5" s="3918" t="s">
        <v>4</v>
      </c>
      <c r="B5" s="3920" t="s">
        <v>2413</v>
      </c>
      <c r="C5" s="3922" t="s">
        <v>2427</v>
      </c>
      <c r="D5" s="3922" t="s">
        <v>2428</v>
      </c>
      <c r="E5" s="3922" t="s">
        <v>2429</v>
      </c>
      <c r="F5" s="3922" t="s">
        <v>2430</v>
      </c>
      <c r="G5" s="3924" t="s">
        <v>2425</v>
      </c>
      <c r="H5" s="3922" t="s">
        <v>2423</v>
      </c>
      <c r="I5" s="3833"/>
      <c r="J5" s="3916" t="s">
        <v>2508</v>
      </c>
      <c r="K5" s="3924" t="s">
        <v>2417</v>
      </c>
      <c r="L5" s="3920" t="s">
        <v>20</v>
      </c>
    </row>
    <row r="6" spans="1:17" s="1290" customFormat="1" ht="21" customHeight="1">
      <c r="A6" s="3919"/>
      <c r="B6" s="3921"/>
      <c r="C6" s="3926"/>
      <c r="D6" s="3926"/>
      <c r="E6" s="3926"/>
      <c r="F6" s="3926"/>
      <c r="G6" s="3925"/>
      <c r="H6" s="3923"/>
      <c r="I6" s="3835" t="s">
        <v>2507</v>
      </c>
      <c r="J6" s="3917"/>
      <c r="K6" s="3925"/>
      <c r="L6" s="3921"/>
      <c r="O6" s="3835" t="s">
        <v>2507</v>
      </c>
      <c r="P6" s="3835" t="s">
        <v>2508</v>
      </c>
    </row>
    <row r="7" spans="1:17" ht="23.1" customHeight="1">
      <c r="A7" s="3836"/>
      <c r="B7" s="3837" t="s">
        <v>38</v>
      </c>
      <c r="C7" s="1365">
        <f t="shared" ref="C7:G7" si="0">C8+C17+C31</f>
        <v>3530026.5</v>
      </c>
      <c r="D7" s="1365">
        <f t="shared" si="0"/>
        <v>855305</v>
      </c>
      <c r="E7" s="1365">
        <f t="shared" si="0"/>
        <v>881799</v>
      </c>
      <c r="F7" s="1365">
        <f t="shared" si="0"/>
        <v>1792922.5</v>
      </c>
      <c r="G7" s="1471">
        <f t="shared" si="0"/>
        <v>950356</v>
      </c>
      <c r="H7" s="1365">
        <f>H8+H17+H31</f>
        <v>950356</v>
      </c>
      <c r="I7" s="1365">
        <f>I8+I17+I31</f>
        <v>863479.00199999998</v>
      </c>
      <c r="J7" s="1365">
        <f t="shared" ref="J7" si="1">J8+J17+J31</f>
        <v>86877</v>
      </c>
      <c r="K7" s="1471">
        <f>K8+K17+K31</f>
        <v>0</v>
      </c>
      <c r="L7" s="3837"/>
      <c r="M7" s="3031">
        <f>J7/H7</f>
        <v>9.1415217034458665E-2</v>
      </c>
      <c r="N7" s="3835" t="s">
        <v>2579</v>
      </c>
      <c r="O7" s="3835" t="s">
        <v>2507</v>
      </c>
      <c r="P7" s="3835" t="s">
        <v>2508</v>
      </c>
    </row>
    <row r="8" spans="1:17" ht="23.1" customHeight="1">
      <c r="A8" s="1319" t="s">
        <v>40</v>
      </c>
      <c r="B8" s="1320" t="s">
        <v>70</v>
      </c>
      <c r="C8" s="1337">
        <f t="shared" ref="C8:G8" si="2">SUM(C9:C16)</f>
        <v>344020</v>
      </c>
      <c r="D8" s="1337">
        <f t="shared" si="2"/>
        <v>141540</v>
      </c>
      <c r="E8" s="1337">
        <f t="shared" si="2"/>
        <v>66550</v>
      </c>
      <c r="F8" s="1337">
        <f t="shared" si="2"/>
        <v>135930</v>
      </c>
      <c r="G8" s="1472">
        <f t="shared" si="2"/>
        <v>67950</v>
      </c>
      <c r="H8" s="1337">
        <f>SUM(H9:H16)</f>
        <v>67950</v>
      </c>
      <c r="I8" s="1337">
        <f>SUM(I9:I16)</f>
        <v>44667</v>
      </c>
      <c r="J8" s="1337">
        <f>SUM(J9:J16)</f>
        <v>23283</v>
      </c>
      <c r="K8" s="1472">
        <f>SUM(K9:K16)</f>
        <v>0</v>
      </c>
      <c r="L8" s="1321"/>
      <c r="M8" s="3835"/>
      <c r="N8" s="3758">
        <f>SUM(N9:N16)</f>
        <v>734968</v>
      </c>
      <c r="O8" s="3758">
        <f t="shared" ref="O8:P8" si="3">SUM(O9:O16)</f>
        <v>648091.00199999998</v>
      </c>
      <c r="P8" s="3758">
        <f t="shared" si="3"/>
        <v>86877</v>
      </c>
    </row>
    <row r="9" spans="1:17" ht="23.1" customHeight="1">
      <c r="A9" s="1322" t="s">
        <v>46</v>
      </c>
      <c r="B9" s="1323" t="s">
        <v>47</v>
      </c>
      <c r="C9" s="1330">
        <f>'PL 1 TH'!L10</f>
        <v>12356</v>
      </c>
      <c r="D9" s="1330">
        <f>'PL 1 TH'!BA10</f>
        <v>2484</v>
      </c>
      <c r="E9" s="1330">
        <f>'PL 1 TH'!T10</f>
        <v>3244</v>
      </c>
      <c r="F9" s="1330">
        <f>C9-D9-E9</f>
        <v>6628</v>
      </c>
      <c r="G9" s="1473">
        <f>'PL 1 TH'!BE10</f>
        <v>3316</v>
      </c>
      <c r="H9" s="1330">
        <v>3316</v>
      </c>
      <c r="I9" s="1330">
        <f>'PL 06 DA cấp huyện'!BG13+'PL 06 DA cấp huyện'!BG17</f>
        <v>3316</v>
      </c>
      <c r="J9" s="1330"/>
      <c r="K9" s="1473">
        <f>G9-H9</f>
        <v>0</v>
      </c>
      <c r="L9" s="1324"/>
      <c r="N9" s="3769">
        <v>10294</v>
      </c>
      <c r="O9" s="3769">
        <f>I9+I36+I45++I65+I86</f>
        <v>10214</v>
      </c>
      <c r="P9" s="3769">
        <f>J9+J36+J45++J65+J86</f>
        <v>80</v>
      </c>
      <c r="Q9" s="1318" t="s">
        <v>2580</v>
      </c>
    </row>
    <row r="10" spans="1:17" ht="23.1" customHeight="1">
      <c r="A10" s="1322" t="s">
        <v>48</v>
      </c>
      <c r="B10" s="1323" t="s">
        <v>49</v>
      </c>
      <c r="C10" s="1330">
        <f>'PL 1 TH'!L11</f>
        <v>86640</v>
      </c>
      <c r="D10" s="1330">
        <f>'PL 1 TH'!BA11</f>
        <v>19952</v>
      </c>
      <c r="E10" s="1330">
        <f>'PL 1 TH'!T11</f>
        <v>21921</v>
      </c>
      <c r="F10" s="1330">
        <f t="shared" ref="F10:F72" si="4">C10-D10-E10</f>
        <v>44767</v>
      </c>
      <c r="G10" s="1473">
        <f>'PL 1 TH'!BE11</f>
        <v>22369</v>
      </c>
      <c r="H10" s="1330">
        <v>22369</v>
      </c>
      <c r="I10" s="1330">
        <f>'PL 06 DA cấp huyện'!BG22</f>
        <v>5064</v>
      </c>
      <c r="J10" s="1330">
        <f>'PL 06 DA cấp huyện'!BG25</f>
        <v>17305</v>
      </c>
      <c r="K10" s="1473">
        <f t="shared" ref="K10:K71" si="5">G10-H10</f>
        <v>0</v>
      </c>
      <c r="L10" s="1324"/>
      <c r="N10" s="3769">
        <v>47421</v>
      </c>
      <c r="O10" s="3769">
        <f>I10+I37+I46+I66+I78+I87</f>
        <v>29282</v>
      </c>
      <c r="P10" s="3769">
        <f>J10+J37+J46+J66+J78+J87</f>
        <v>18139</v>
      </c>
      <c r="Q10" s="1318" t="s">
        <v>2580</v>
      </c>
    </row>
    <row r="11" spans="1:17" ht="23.1" customHeight="1">
      <c r="A11" s="1322" t="s">
        <v>50</v>
      </c>
      <c r="B11" s="1323" t="s">
        <v>51</v>
      </c>
      <c r="C11" s="1330">
        <f>'PL 1 TH'!L12</f>
        <v>29448</v>
      </c>
      <c r="D11" s="1330">
        <f>'PL 1 TH'!BA12</f>
        <v>7236</v>
      </c>
      <c r="E11" s="1330">
        <f>'PL 1 TH'!T12</f>
        <v>7299</v>
      </c>
      <c r="F11" s="1330">
        <f t="shared" si="4"/>
        <v>14913</v>
      </c>
      <c r="G11" s="1473">
        <f>'PL 1 TH'!BE12</f>
        <v>7461</v>
      </c>
      <c r="H11" s="1330">
        <v>7461</v>
      </c>
      <c r="I11" s="1330">
        <f>'PL 06 DA cấp huyện'!BG27</f>
        <v>2385</v>
      </c>
      <c r="J11" s="1330">
        <f>'PL 06 DA cấp huyện'!BG30</f>
        <v>5076</v>
      </c>
      <c r="K11" s="1473">
        <f t="shared" si="5"/>
        <v>0</v>
      </c>
      <c r="L11" s="1324"/>
      <c r="N11" s="3769">
        <v>18845</v>
      </c>
      <c r="O11" s="3769">
        <f>I11+I38+I47+I55+I67+I79+I88</f>
        <v>13119</v>
      </c>
      <c r="P11" s="3769">
        <f>J11+J38+J47+J55+J67+J79+J88</f>
        <v>5726</v>
      </c>
      <c r="Q11" s="1318" t="s">
        <v>2580</v>
      </c>
    </row>
    <row r="12" spans="1:17" ht="23.1" customHeight="1">
      <c r="A12" s="1322" t="s">
        <v>52</v>
      </c>
      <c r="B12" s="1323" t="s">
        <v>53</v>
      </c>
      <c r="C12" s="1330">
        <f>'PL 1 TH'!L13</f>
        <v>89912</v>
      </c>
      <c r="D12" s="1330">
        <f>'PL 1 TH'!BA13</f>
        <v>20756</v>
      </c>
      <c r="E12" s="1330">
        <f>'PL 1 TH'!T13</f>
        <v>22732</v>
      </c>
      <c r="F12" s="1330">
        <f t="shared" si="4"/>
        <v>46424</v>
      </c>
      <c r="G12" s="1473">
        <f>'PL 1 TH'!BE13</f>
        <v>23198</v>
      </c>
      <c r="H12" s="1330">
        <v>23198</v>
      </c>
      <c r="I12" s="1330">
        <f>'PL 06 DA cấp huyện'!BG32</f>
        <v>23198</v>
      </c>
      <c r="J12" s="1330"/>
      <c r="K12" s="1473">
        <f t="shared" si="5"/>
        <v>0</v>
      </c>
      <c r="L12" s="1324"/>
      <c r="N12" s="3769">
        <v>74483</v>
      </c>
      <c r="O12" s="3769">
        <f>I12+I39+I48+I56+I68+I80+I89+I97</f>
        <v>72761</v>
      </c>
      <c r="P12" s="3769">
        <f>J12+J39+J48+J56+J68+J80+J89+J97</f>
        <v>1722</v>
      </c>
      <c r="Q12" s="1318" t="s">
        <v>2580</v>
      </c>
    </row>
    <row r="13" spans="1:17" ht="23.1" customHeight="1">
      <c r="A13" s="1322" t="s">
        <v>54</v>
      </c>
      <c r="B13" s="1323" t="s">
        <v>55</v>
      </c>
      <c r="C13" s="1330">
        <f>'PL 1 TH'!L14</f>
        <v>33920</v>
      </c>
      <c r="D13" s="1330">
        <f>'PL 1 TH'!BA14</f>
        <v>24048</v>
      </c>
      <c r="E13" s="1330">
        <f>'PL 1 TH'!T14</f>
        <v>3244</v>
      </c>
      <c r="F13" s="1330">
        <f t="shared" si="4"/>
        <v>6628</v>
      </c>
      <c r="G13" s="1473">
        <f>'PL 1 TH'!BE14</f>
        <v>3316</v>
      </c>
      <c r="H13" s="1330">
        <v>3316</v>
      </c>
      <c r="I13" s="1330">
        <f>'PL 06 DA cấp huyện'!BG47</f>
        <v>2914</v>
      </c>
      <c r="J13" s="1330">
        <f>'PL 06 DA cấp huyện'!BG52</f>
        <v>402</v>
      </c>
      <c r="K13" s="1473">
        <f t="shared" si="5"/>
        <v>0</v>
      </c>
      <c r="L13" s="1324"/>
      <c r="N13" s="3769">
        <v>157342</v>
      </c>
      <c r="O13" s="3769">
        <f>I13+I20+I40+I49+I57+I69+I81+I90+I25</f>
        <v>153533</v>
      </c>
      <c r="P13" s="3769">
        <f>J13+J20+J40+J49+J57+J69+J81+J90</f>
        <v>3809</v>
      </c>
      <c r="Q13" s="3775" t="s">
        <v>2580</v>
      </c>
    </row>
    <row r="14" spans="1:17" ht="23.1" customHeight="1">
      <c r="A14" s="1322" t="s">
        <v>56</v>
      </c>
      <c r="B14" s="1323" t="s">
        <v>57</v>
      </c>
      <c r="C14" s="1330">
        <f>'PL 1 TH'!L15</f>
        <v>42600</v>
      </c>
      <c r="D14" s="1330">
        <f>'PL 1 TH'!BA15</f>
        <v>32728</v>
      </c>
      <c r="E14" s="1330">
        <f>'PL 1 TH'!T15</f>
        <v>3244</v>
      </c>
      <c r="F14" s="1330">
        <f t="shared" si="4"/>
        <v>6628</v>
      </c>
      <c r="G14" s="1473">
        <f>'PL 1 TH'!BE15</f>
        <v>3316</v>
      </c>
      <c r="H14" s="1330">
        <v>3316</v>
      </c>
      <c r="I14" s="1330">
        <f>'PL 06 DA cấp huyện'!BG54</f>
        <v>2816</v>
      </c>
      <c r="J14" s="1330">
        <f>'PL 06 DA cấp huyện'!BG61</f>
        <v>500</v>
      </c>
      <c r="K14" s="1473">
        <f t="shared" si="5"/>
        <v>0</v>
      </c>
      <c r="L14" s="1324"/>
      <c r="N14" s="3769">
        <v>133252</v>
      </c>
      <c r="O14" s="3769">
        <f t="shared" ref="O14:P16" si="6">I14+I21+I41+I50+I58+I70+I82+I91+I98</f>
        <v>97193</v>
      </c>
      <c r="P14" s="3769">
        <f t="shared" si="6"/>
        <v>36059</v>
      </c>
      <c r="Q14" s="1318" t="s">
        <v>2580</v>
      </c>
    </row>
    <row r="15" spans="1:17" ht="23.1" customHeight="1">
      <c r="A15" s="1322" t="s">
        <v>58</v>
      </c>
      <c r="B15" s="1323" t="s">
        <v>59</v>
      </c>
      <c r="C15" s="1330">
        <f>'PL 1 TH'!L16</f>
        <v>21968</v>
      </c>
      <c r="D15" s="1330">
        <f>'PL 1 TH'!BA16</f>
        <v>14564</v>
      </c>
      <c r="E15" s="1330">
        <f>'PL 1 TH'!T16</f>
        <v>2433</v>
      </c>
      <c r="F15" s="1330">
        <f t="shared" si="4"/>
        <v>4971</v>
      </c>
      <c r="G15" s="1473">
        <f>'PL 1 TH'!BE16</f>
        <v>2487</v>
      </c>
      <c r="H15" s="1330">
        <v>2487</v>
      </c>
      <c r="I15" s="1330">
        <f>'PL 06 DA cấp huyện'!BG63+'PL 06 DA cấp huyện'!BG67</f>
        <v>2487</v>
      </c>
      <c r="J15" s="1330"/>
      <c r="K15" s="1473">
        <f t="shared" si="5"/>
        <v>0</v>
      </c>
      <c r="L15" s="1324"/>
      <c r="N15" s="3769">
        <v>144614</v>
      </c>
      <c r="O15" s="3769">
        <f t="shared" si="6"/>
        <v>143213.00200000001</v>
      </c>
      <c r="P15" s="3769">
        <f t="shared" si="6"/>
        <v>1401</v>
      </c>
      <c r="Q15" s="1318" t="s">
        <v>2580</v>
      </c>
    </row>
    <row r="16" spans="1:17" ht="23.1" customHeight="1">
      <c r="A16" s="1322" t="s">
        <v>60</v>
      </c>
      <c r="B16" s="1323" t="s">
        <v>61</v>
      </c>
      <c r="C16" s="1330">
        <f>'PL 1 TH'!L17</f>
        <v>27176</v>
      </c>
      <c r="D16" s="1330">
        <f>'PL 1 TH'!BA17</f>
        <v>19772</v>
      </c>
      <c r="E16" s="1330">
        <f>'PL 1 TH'!T17</f>
        <v>2433</v>
      </c>
      <c r="F16" s="1330">
        <f t="shared" si="4"/>
        <v>4971</v>
      </c>
      <c r="G16" s="1473">
        <f>'PL 1 TH'!BE17</f>
        <v>2487</v>
      </c>
      <c r="H16" s="1330">
        <v>2487</v>
      </c>
      <c r="I16" s="1330">
        <f>'PL 06 DA cấp huyện'!BG71+'PL 06 DA cấp huyện'!BG87</f>
        <v>2487</v>
      </c>
      <c r="J16" s="1330"/>
      <c r="K16" s="1473">
        <f t="shared" si="5"/>
        <v>0</v>
      </c>
      <c r="L16" s="1324"/>
      <c r="N16" s="3769">
        <v>148717</v>
      </c>
      <c r="O16" s="3769">
        <f t="shared" si="6"/>
        <v>128776</v>
      </c>
      <c r="P16" s="3769">
        <f t="shared" si="6"/>
        <v>19941</v>
      </c>
      <c r="Q16" s="1318" t="s">
        <v>2588</v>
      </c>
    </row>
    <row r="17" spans="1:17" s="1333" customFormat="1" ht="23.1" customHeight="1">
      <c r="A17" s="1319" t="s">
        <v>62</v>
      </c>
      <c r="B17" s="1325" t="s">
        <v>71</v>
      </c>
      <c r="C17" s="1337">
        <f t="shared" ref="C17:G17" si="7">C18+C26</f>
        <v>996357</v>
      </c>
      <c r="D17" s="1337">
        <f t="shared" si="7"/>
        <v>302129</v>
      </c>
      <c r="E17" s="1337">
        <f t="shared" si="7"/>
        <v>268441</v>
      </c>
      <c r="F17" s="1337">
        <f t="shared" si="7"/>
        <v>425787</v>
      </c>
      <c r="G17" s="1472">
        <f t="shared" si="7"/>
        <v>269604</v>
      </c>
      <c r="H17" s="1337">
        <f>H18+H26</f>
        <v>269604</v>
      </c>
      <c r="I17" s="1337">
        <f t="shared" ref="I17:J17" si="8">I18+I26</f>
        <v>239757.00200000001</v>
      </c>
      <c r="J17" s="1337">
        <f t="shared" si="8"/>
        <v>29847</v>
      </c>
      <c r="K17" s="1472">
        <f t="shared" si="5"/>
        <v>0</v>
      </c>
      <c r="L17" s="1321"/>
    </row>
    <row r="18" spans="1:17" s="1333" customFormat="1" ht="39" customHeight="1">
      <c r="A18" s="1319" t="s">
        <v>41</v>
      </c>
      <c r="B18" s="1326" t="s">
        <v>72</v>
      </c>
      <c r="C18" s="1337">
        <f t="shared" ref="C18:G18" si="9">C19+C24</f>
        <v>909373</v>
      </c>
      <c r="D18" s="1337">
        <f t="shared" si="9"/>
        <v>278056</v>
      </c>
      <c r="E18" s="1337">
        <f t="shared" si="9"/>
        <v>247469</v>
      </c>
      <c r="F18" s="1337">
        <f t="shared" si="9"/>
        <v>383848</v>
      </c>
      <c r="G18" s="1472">
        <f t="shared" si="9"/>
        <v>244434</v>
      </c>
      <c r="H18" s="1337">
        <f>H19+H24</f>
        <v>244434</v>
      </c>
      <c r="I18" s="1337">
        <f t="shared" ref="I18:J18" si="10">I19+I24</f>
        <v>214587.00200000001</v>
      </c>
      <c r="J18" s="1337">
        <f t="shared" si="10"/>
        <v>29847</v>
      </c>
      <c r="K18" s="1472">
        <f t="shared" si="5"/>
        <v>0</v>
      </c>
      <c r="L18" s="1321"/>
    </row>
    <row r="19" spans="1:17" s="1332" customFormat="1" ht="39" customHeight="1">
      <c r="A19" s="1327" t="s">
        <v>73</v>
      </c>
      <c r="B19" s="1328" t="s">
        <v>63</v>
      </c>
      <c r="C19" s="1366">
        <f t="shared" ref="C19:G19" si="11">SUM(C20:C23)</f>
        <v>808373</v>
      </c>
      <c r="D19" s="1366">
        <f t="shared" si="11"/>
        <v>278056</v>
      </c>
      <c r="E19" s="1366">
        <f t="shared" si="11"/>
        <v>176769</v>
      </c>
      <c r="F19" s="1366">
        <f t="shared" si="11"/>
        <v>353548</v>
      </c>
      <c r="G19" s="1474">
        <f t="shared" si="11"/>
        <v>214134</v>
      </c>
      <c r="H19" s="1366">
        <f>SUM(H20:H23)</f>
        <v>214134</v>
      </c>
      <c r="I19" s="1366">
        <f t="shared" ref="I19:J19" si="12">SUM(I20:I23)</f>
        <v>184287.00200000001</v>
      </c>
      <c r="J19" s="1366">
        <f t="shared" si="12"/>
        <v>29847</v>
      </c>
      <c r="K19" s="1474">
        <f>G19-H19</f>
        <v>0</v>
      </c>
      <c r="L19" s="1329"/>
    </row>
    <row r="20" spans="1:17" ht="23.1" customHeight="1">
      <c r="A20" s="1322" t="s">
        <v>46</v>
      </c>
      <c r="B20" s="1323" t="s">
        <v>55</v>
      </c>
      <c r="C20" s="1330">
        <f>'PL 1 TH'!L21</f>
        <v>208072</v>
      </c>
      <c r="D20" s="1330">
        <f>'PL 1 TH'!BA21</f>
        <v>71570</v>
      </c>
      <c r="E20" s="1330">
        <f>'PL 1 TH'!T21</f>
        <v>45500</v>
      </c>
      <c r="F20" s="1330">
        <f t="shared" si="4"/>
        <v>91002</v>
      </c>
      <c r="G20" s="1473">
        <f>'PL 1 TH'!BE21</f>
        <v>55118</v>
      </c>
      <c r="H20" s="1330">
        <f>55118-1</f>
        <v>55117</v>
      </c>
      <c r="I20" s="1330">
        <f>'PL 06 DA cấp huyện'!BG95+'PL 06 DA cấp huyện'!BG108</f>
        <v>55117</v>
      </c>
      <c r="J20" s="1330"/>
      <c r="K20" s="1473">
        <f>G20-H20</f>
        <v>1</v>
      </c>
      <c r="L20" s="1324"/>
    </row>
    <row r="21" spans="1:17" ht="23.1" customHeight="1">
      <c r="A21" s="1322" t="s">
        <v>48</v>
      </c>
      <c r="B21" s="1323" t="s">
        <v>57</v>
      </c>
      <c r="C21" s="1330">
        <f>'PL 1 TH'!L22</f>
        <v>212856</v>
      </c>
      <c r="D21" s="1330">
        <f>'PL 1 TH'!BA22</f>
        <v>73216</v>
      </c>
      <c r="E21" s="1330">
        <f>'PL 1 TH'!T22</f>
        <v>46545</v>
      </c>
      <c r="F21" s="1330">
        <f t="shared" si="4"/>
        <v>93095</v>
      </c>
      <c r="G21" s="1473">
        <f>'PL 1 TH'!BE22</f>
        <v>56383</v>
      </c>
      <c r="H21" s="1330">
        <f>56383+1</f>
        <v>56384</v>
      </c>
      <c r="I21" s="1330">
        <f>'PL 06 DA cấp huyện'!BG112+'PL 06 DA cấp huyện'!BG126</f>
        <v>26537</v>
      </c>
      <c r="J21" s="1330">
        <f>'PL 06 DA cấp huyện'!BG134</f>
        <v>29847</v>
      </c>
      <c r="K21" s="1473">
        <f>G21-H21</f>
        <v>-1</v>
      </c>
      <c r="L21" s="1324"/>
    </row>
    <row r="22" spans="1:17" ht="23.1" customHeight="1">
      <c r="A22" s="1322" t="s">
        <v>50</v>
      </c>
      <c r="B22" s="1323" t="s">
        <v>59</v>
      </c>
      <c r="C22" s="1330">
        <f>'PL 1 TH'!L23</f>
        <v>186548</v>
      </c>
      <c r="D22" s="1330">
        <f>'PL 1 TH'!BA23</f>
        <v>64167</v>
      </c>
      <c r="E22" s="1330">
        <f>'PL 1 TH'!T23</f>
        <v>40793</v>
      </c>
      <c r="F22" s="1330">
        <f t="shared" si="4"/>
        <v>81588</v>
      </c>
      <c r="G22" s="1473">
        <f>'PL 1 TH'!BE23</f>
        <v>49416</v>
      </c>
      <c r="H22" s="1330">
        <v>49416</v>
      </c>
      <c r="I22" s="1330">
        <f>'PL 06 DA cấp huyện'!BG136+'PL 06 DA cấp huyện'!BG158</f>
        <v>49416.002</v>
      </c>
      <c r="J22" s="1330"/>
      <c r="K22" s="1473">
        <f t="shared" si="5"/>
        <v>0</v>
      </c>
      <c r="L22" s="1324"/>
    </row>
    <row r="23" spans="1:17" ht="23.1" customHeight="1">
      <c r="A23" s="1322" t="s">
        <v>52</v>
      </c>
      <c r="B23" s="1323" t="s">
        <v>61</v>
      </c>
      <c r="C23" s="1330">
        <f>'PL 1 TH'!L24</f>
        <v>200897</v>
      </c>
      <c r="D23" s="1330">
        <f>'PL 1 TH'!BA24</f>
        <v>69103</v>
      </c>
      <c r="E23" s="1330">
        <f>'PL 1 TH'!T24</f>
        <v>43931</v>
      </c>
      <c r="F23" s="1330">
        <f t="shared" si="4"/>
        <v>87863</v>
      </c>
      <c r="G23" s="1473">
        <f>'PL 1 TH'!BE24</f>
        <v>53217</v>
      </c>
      <c r="H23" s="1330">
        <v>53217</v>
      </c>
      <c r="I23" s="1330">
        <f>'PL 06 DA cấp huyện'!BG162+'PL 06 DA cấp huyện'!BG183</f>
        <v>53217</v>
      </c>
      <c r="J23" s="1330"/>
      <c r="K23" s="1473">
        <f t="shared" si="5"/>
        <v>0</v>
      </c>
      <c r="L23" s="1324"/>
    </row>
    <row r="24" spans="1:17" s="1332" customFormat="1" ht="69" customHeight="1">
      <c r="A24" s="1327" t="s">
        <v>74</v>
      </c>
      <c r="B24" s="1331" t="s">
        <v>75</v>
      </c>
      <c r="C24" s="1366">
        <f t="shared" ref="C24:G24" si="13">SUM(C25)</f>
        <v>101000</v>
      </c>
      <c r="D24" s="1366">
        <f t="shared" si="13"/>
        <v>0</v>
      </c>
      <c r="E24" s="1366">
        <f t="shared" si="13"/>
        <v>70700</v>
      </c>
      <c r="F24" s="1366">
        <f t="shared" si="13"/>
        <v>30300</v>
      </c>
      <c r="G24" s="1474">
        <f t="shared" si="13"/>
        <v>30300</v>
      </c>
      <c r="H24" s="1366">
        <f>SUM(H25)</f>
        <v>30300</v>
      </c>
      <c r="I24" s="1366">
        <f t="shared" ref="I24:J24" si="14">SUM(I25)</f>
        <v>30300</v>
      </c>
      <c r="J24" s="1366">
        <f t="shared" si="14"/>
        <v>0</v>
      </c>
      <c r="K24" s="1474">
        <f t="shared" si="5"/>
        <v>0</v>
      </c>
      <c r="L24" s="1329"/>
    </row>
    <row r="25" spans="1:17" s="1364" customFormat="1" ht="23.1" customHeight="1">
      <c r="A25" s="1361" t="s">
        <v>46</v>
      </c>
      <c r="B25" s="1362" t="s">
        <v>55</v>
      </c>
      <c r="C25" s="1330">
        <f>'PL 1 TH'!L26</f>
        <v>101000</v>
      </c>
      <c r="D25" s="1330">
        <f>'PL 1 TH'!BA26</f>
        <v>0</v>
      </c>
      <c r="E25" s="1330">
        <f>'PL 1 TH'!T26</f>
        <v>70700</v>
      </c>
      <c r="F25" s="1330">
        <f t="shared" si="4"/>
        <v>30300</v>
      </c>
      <c r="G25" s="1473">
        <f>'PL 1 TH'!BE26</f>
        <v>30300</v>
      </c>
      <c r="H25" s="1330">
        <v>30300</v>
      </c>
      <c r="I25" s="1330">
        <f>'PL 06 DA cấp huyện'!BG187</f>
        <v>30300</v>
      </c>
      <c r="J25" s="1330"/>
      <c r="K25" s="1473">
        <f t="shared" si="5"/>
        <v>0</v>
      </c>
      <c r="L25" s="1363"/>
    </row>
    <row r="26" spans="1:17" s="1333" customFormat="1" ht="39" customHeight="1">
      <c r="A26" s="1319" t="s">
        <v>44</v>
      </c>
      <c r="B26" s="1326" t="s">
        <v>76</v>
      </c>
      <c r="C26" s="1337">
        <f t="shared" ref="C26:G26" si="15">C27+C29</f>
        <v>86984</v>
      </c>
      <c r="D26" s="1337">
        <f t="shared" si="15"/>
        <v>24073</v>
      </c>
      <c r="E26" s="1337">
        <f t="shared" si="15"/>
        <v>20972</v>
      </c>
      <c r="F26" s="1337">
        <f t="shared" si="15"/>
        <v>41939</v>
      </c>
      <c r="G26" s="1472">
        <f t="shared" si="15"/>
        <v>25170</v>
      </c>
      <c r="H26" s="1337">
        <f>H27+H29</f>
        <v>25170</v>
      </c>
      <c r="I26" s="1337">
        <f t="shared" ref="I26:J26" si="16">I27+I29</f>
        <v>25170</v>
      </c>
      <c r="J26" s="1337">
        <f t="shared" si="16"/>
        <v>0</v>
      </c>
      <c r="K26" s="1472">
        <f t="shared" si="5"/>
        <v>0</v>
      </c>
      <c r="L26" s="1321"/>
    </row>
    <row r="27" spans="1:17" s="1332" customFormat="1" ht="39" customHeight="1">
      <c r="A27" s="1327" t="s">
        <v>73</v>
      </c>
      <c r="B27" s="1334" t="s">
        <v>77</v>
      </c>
      <c r="C27" s="1366">
        <f t="shared" ref="C27:G27" si="17">SUM(C28)</f>
        <v>77506</v>
      </c>
      <c r="D27" s="1366">
        <f t="shared" si="17"/>
        <v>23252</v>
      </c>
      <c r="E27" s="1366">
        <f t="shared" si="17"/>
        <v>18086</v>
      </c>
      <c r="F27" s="1366">
        <f t="shared" si="17"/>
        <v>36168</v>
      </c>
      <c r="G27" s="1474">
        <f t="shared" si="17"/>
        <v>21702</v>
      </c>
      <c r="H27" s="1366">
        <f>SUM(H28)</f>
        <v>19399</v>
      </c>
      <c r="I27" s="1366">
        <f t="shared" ref="I27:J27" si="18">SUM(I28)</f>
        <v>19399</v>
      </c>
      <c r="J27" s="1366">
        <f t="shared" si="18"/>
        <v>0</v>
      </c>
      <c r="K27" s="1474">
        <f t="shared" si="5"/>
        <v>2303</v>
      </c>
      <c r="L27" s="1329"/>
    </row>
    <row r="28" spans="1:17" ht="39" customHeight="1">
      <c r="A28" s="1322" t="s">
        <v>46</v>
      </c>
      <c r="B28" s="1335" t="s">
        <v>43</v>
      </c>
      <c r="C28" s="1330">
        <f>'PL 1 TH'!L29</f>
        <v>77506</v>
      </c>
      <c r="D28" s="1330">
        <f>'PL 1 TH'!BA29</f>
        <v>23252</v>
      </c>
      <c r="E28" s="1330">
        <f>'PL 1 TH'!T29</f>
        <v>18086</v>
      </c>
      <c r="F28" s="1330">
        <f t="shared" si="4"/>
        <v>36168</v>
      </c>
      <c r="G28" s="1473">
        <f>'PL 1 TH'!BE29</f>
        <v>21702</v>
      </c>
      <c r="H28" s="1330">
        <v>19399</v>
      </c>
      <c r="I28" s="1330">
        <f>'PL 4DA Cấp tỉnh'!BD13</f>
        <v>19399</v>
      </c>
      <c r="J28" s="1330"/>
      <c r="K28" s="1473">
        <f t="shared" si="5"/>
        <v>2303</v>
      </c>
      <c r="L28" s="1324"/>
    </row>
    <row r="29" spans="1:17" s="1332" customFormat="1" ht="27" customHeight="1">
      <c r="A29" s="1327" t="s">
        <v>74</v>
      </c>
      <c r="B29" s="1336" t="s">
        <v>78</v>
      </c>
      <c r="C29" s="1366">
        <f t="shared" ref="C29:G29" si="19">SUM(C30)</f>
        <v>9478</v>
      </c>
      <c r="D29" s="1366">
        <f t="shared" si="19"/>
        <v>821</v>
      </c>
      <c r="E29" s="1366">
        <f t="shared" si="19"/>
        <v>2886</v>
      </c>
      <c r="F29" s="1366">
        <f t="shared" si="19"/>
        <v>5771</v>
      </c>
      <c r="G29" s="1474">
        <f t="shared" si="19"/>
        <v>3468</v>
      </c>
      <c r="H29" s="1366">
        <f>SUM(H30)</f>
        <v>5771</v>
      </c>
      <c r="I29" s="1366">
        <f t="shared" ref="I29:J29" si="20">SUM(I30)</f>
        <v>5771</v>
      </c>
      <c r="J29" s="1366">
        <f t="shared" si="20"/>
        <v>0</v>
      </c>
      <c r="K29" s="1474">
        <f t="shared" si="5"/>
        <v>-2303</v>
      </c>
      <c r="L29" s="1329"/>
    </row>
    <row r="30" spans="1:17" ht="27" customHeight="1">
      <c r="A30" s="1322" t="s">
        <v>48</v>
      </c>
      <c r="B30" s="1323" t="s">
        <v>65</v>
      </c>
      <c r="C30" s="1330">
        <f>'PL 1 TH'!L31</f>
        <v>9478</v>
      </c>
      <c r="D30" s="1330">
        <f>'PL 1 TH'!BA31</f>
        <v>821</v>
      </c>
      <c r="E30" s="1330">
        <f>'PL 1 TH'!T31</f>
        <v>2886</v>
      </c>
      <c r="F30" s="1330">
        <f t="shared" si="4"/>
        <v>5771</v>
      </c>
      <c r="G30" s="1473">
        <f>'PL 1 TH'!BE31</f>
        <v>3468</v>
      </c>
      <c r="H30" s="1330">
        <v>5771</v>
      </c>
      <c r="I30" s="1330">
        <f>'PL 4DA Cấp tỉnh'!BD17</f>
        <v>5771</v>
      </c>
      <c r="J30" s="1330"/>
      <c r="K30" s="1473">
        <f t="shared" si="5"/>
        <v>-2303</v>
      </c>
      <c r="L30" s="1324"/>
    </row>
    <row r="31" spans="1:17" s="1333" customFormat="1" ht="39" customHeight="1">
      <c r="A31" s="1319" t="s">
        <v>66</v>
      </c>
      <c r="B31" s="1301" t="s">
        <v>67</v>
      </c>
      <c r="C31" s="1337">
        <f t="shared" ref="C31:G31" si="21">+C32+C44+C53+C61+C73+C85+C94+C96+C106+C101</f>
        <v>2189649.5</v>
      </c>
      <c r="D31" s="1337">
        <f t="shared" si="21"/>
        <v>411636</v>
      </c>
      <c r="E31" s="1337">
        <f t="shared" si="21"/>
        <v>546808</v>
      </c>
      <c r="F31" s="1337">
        <f t="shared" si="21"/>
        <v>1231205.5</v>
      </c>
      <c r="G31" s="1472">
        <f t="shared" si="21"/>
        <v>612802</v>
      </c>
      <c r="H31" s="1337">
        <f>+H32+H44+H53+H61+H73+H85+H94+H96+H106+H101</f>
        <v>612802</v>
      </c>
      <c r="I31" s="1337">
        <f t="shared" ref="I31:J31" si="22">+I32+I44+I53+I61+I73+I85+I94+I96+I106+I101</f>
        <v>579055</v>
      </c>
      <c r="J31" s="1337">
        <f t="shared" si="22"/>
        <v>33747</v>
      </c>
      <c r="K31" s="1472">
        <f>+K32+K44+K53+K61+K73+K85+K94+K96+K106+K101</f>
        <v>0</v>
      </c>
      <c r="L31" s="1321"/>
      <c r="M31" s="1465">
        <f>H64+H96</f>
        <v>314205</v>
      </c>
      <c r="N31" s="1465"/>
      <c r="O31" s="1466">
        <f>M31+K31</f>
        <v>314205</v>
      </c>
      <c r="P31" s="1333">
        <f>O31/M31</f>
        <v>1</v>
      </c>
    </row>
    <row r="32" spans="1:17" s="1333" customFormat="1" ht="39" customHeight="1">
      <c r="A32" s="1300" t="s">
        <v>41</v>
      </c>
      <c r="B32" s="1338" t="s">
        <v>79</v>
      </c>
      <c r="C32" s="1337">
        <f t="shared" ref="C32:G32" si="23">+C33+C35</f>
        <v>175115.5</v>
      </c>
      <c r="D32" s="1337">
        <f t="shared" si="23"/>
        <v>50618</v>
      </c>
      <c r="E32" s="1337">
        <f t="shared" si="23"/>
        <v>57125</v>
      </c>
      <c r="F32" s="1337">
        <f t="shared" si="23"/>
        <v>67372.5</v>
      </c>
      <c r="G32" s="1472">
        <f t="shared" si="23"/>
        <v>24755</v>
      </c>
      <c r="H32" s="1337">
        <f>+H33+H35</f>
        <v>30450</v>
      </c>
      <c r="I32" s="1337">
        <f t="shared" ref="I32:J32" si="24">+I33+I35</f>
        <v>21915</v>
      </c>
      <c r="J32" s="1337">
        <f t="shared" si="24"/>
        <v>8535</v>
      </c>
      <c r="K32" s="1472">
        <f t="shared" si="5"/>
        <v>-5695</v>
      </c>
      <c r="L32" s="1467"/>
      <c r="P32" s="1468">
        <f>P31*H64</f>
        <v>231249</v>
      </c>
      <c r="Q32" s="1465">
        <f>H64-P32</f>
        <v>0</v>
      </c>
    </row>
    <row r="33" spans="1:17" s="1333" customFormat="1" ht="23.1" customHeight="1">
      <c r="A33" s="1300" t="s">
        <v>73</v>
      </c>
      <c r="B33" s="1338" t="s">
        <v>42</v>
      </c>
      <c r="C33" s="1340">
        <f t="shared" ref="C33:G33" si="25">SUM(C34:C34)</f>
        <v>69740</v>
      </c>
      <c r="D33" s="1340">
        <f t="shared" si="25"/>
        <v>20246</v>
      </c>
      <c r="E33" s="1340">
        <f t="shared" si="25"/>
        <v>22736</v>
      </c>
      <c r="F33" s="1340">
        <f t="shared" si="25"/>
        <v>26758</v>
      </c>
      <c r="G33" s="1475">
        <f t="shared" si="25"/>
        <v>9852</v>
      </c>
      <c r="H33" s="1340">
        <f>SUM(H34:H34)</f>
        <v>15547</v>
      </c>
      <c r="I33" s="1340">
        <f t="shared" ref="I33:J33" si="26">SUM(I34:I34)</f>
        <v>15547</v>
      </c>
      <c r="J33" s="1340">
        <f t="shared" si="26"/>
        <v>0</v>
      </c>
      <c r="K33" s="1475">
        <f t="shared" si="5"/>
        <v>-5695</v>
      </c>
      <c r="L33" s="1467"/>
      <c r="P33" s="1468">
        <f>P31*H96</f>
        <v>82956</v>
      </c>
      <c r="Q33" s="1465">
        <f>H96-P33</f>
        <v>0</v>
      </c>
    </row>
    <row r="34" spans="1:17" ht="23.1" customHeight="1">
      <c r="A34" s="1341" t="s">
        <v>46</v>
      </c>
      <c r="B34" s="1342" t="s">
        <v>68</v>
      </c>
      <c r="C34" s="1330">
        <f>'PL 1 TH'!L35</f>
        <v>69740</v>
      </c>
      <c r="D34" s="1343">
        <f>'PL 1 TH'!BA35</f>
        <v>20246</v>
      </c>
      <c r="E34" s="1343">
        <f>'PL 1 TH'!T35</f>
        <v>22736</v>
      </c>
      <c r="F34" s="1343">
        <f t="shared" si="4"/>
        <v>26758</v>
      </c>
      <c r="G34" s="1476">
        <f>'PL 1 TH'!BE35</f>
        <v>9852</v>
      </c>
      <c r="H34" s="1343">
        <v>15547</v>
      </c>
      <c r="I34" s="1343">
        <f>'PL 4DA Cấp tỉnh'!BD22+'PL 4DA Cấp tỉnh'!BD35</f>
        <v>15547</v>
      </c>
      <c r="J34" s="1343"/>
      <c r="K34" s="1476">
        <f>G34-H34</f>
        <v>-5695</v>
      </c>
      <c r="L34" s="1339"/>
    </row>
    <row r="35" spans="1:17" s="1333" customFormat="1" ht="23.1" customHeight="1">
      <c r="A35" s="1300" t="s">
        <v>74</v>
      </c>
      <c r="B35" s="1338" t="s">
        <v>45</v>
      </c>
      <c r="C35" s="1340">
        <f t="shared" ref="C35:G35" si="27">SUM(C36:C43)</f>
        <v>105375.5</v>
      </c>
      <c r="D35" s="1340">
        <f t="shared" si="27"/>
        <v>30372</v>
      </c>
      <c r="E35" s="1340">
        <f t="shared" si="27"/>
        <v>34389</v>
      </c>
      <c r="F35" s="1340">
        <f t="shared" si="27"/>
        <v>40614.5</v>
      </c>
      <c r="G35" s="1475">
        <f t="shared" si="27"/>
        <v>14903</v>
      </c>
      <c r="H35" s="1340">
        <f>SUM(H36:H43)</f>
        <v>14903</v>
      </c>
      <c r="I35" s="1340">
        <f>SUM(I36:I43)</f>
        <v>6368</v>
      </c>
      <c r="J35" s="1340">
        <f>SUM(J36:J43)</f>
        <v>8535</v>
      </c>
      <c r="K35" s="1475">
        <f t="shared" si="5"/>
        <v>0</v>
      </c>
      <c r="L35" s="1467"/>
    </row>
    <row r="36" spans="1:17" ht="23.1" customHeight="1">
      <c r="A36" s="1341" t="s">
        <v>46</v>
      </c>
      <c r="B36" s="1344" t="s">
        <v>47</v>
      </c>
      <c r="C36" s="1330">
        <f>'PL 1 TH'!L37</f>
        <v>3215</v>
      </c>
      <c r="D36" s="1345">
        <f>'PL 1 TH'!BA37</f>
        <v>927</v>
      </c>
      <c r="E36" s="1345">
        <f>'PL 1 TH'!T37</f>
        <v>1049</v>
      </c>
      <c r="F36" s="1345">
        <f t="shared" si="4"/>
        <v>1239</v>
      </c>
      <c r="G36" s="1477">
        <f>'PL 1 TH'!BE37</f>
        <v>455</v>
      </c>
      <c r="H36" s="1345">
        <f>455-1</f>
        <v>454</v>
      </c>
      <c r="I36" s="1345">
        <f>'PL 06 DA cấp huyện'!BG194</f>
        <v>374</v>
      </c>
      <c r="J36" s="1345">
        <f>'PL 06 DA cấp huyện'!BG196</f>
        <v>80</v>
      </c>
      <c r="K36" s="1477">
        <f t="shared" si="5"/>
        <v>1</v>
      </c>
      <c r="L36" s="1339"/>
    </row>
    <row r="37" spans="1:17" ht="23.1" customHeight="1">
      <c r="A37" s="1341" t="s">
        <v>48</v>
      </c>
      <c r="B37" s="1344" t="s">
        <v>49</v>
      </c>
      <c r="C37" s="1330">
        <f>'PL 1 TH'!L38</f>
        <v>15280.5</v>
      </c>
      <c r="D37" s="1345">
        <f>'PL 1 TH'!BA38</f>
        <v>4404</v>
      </c>
      <c r="E37" s="1345">
        <f>'PL 1 TH'!T38</f>
        <v>4987</v>
      </c>
      <c r="F37" s="1345">
        <f t="shared" si="4"/>
        <v>5889.5</v>
      </c>
      <c r="G37" s="1477">
        <f>'PL 1 TH'!BE38</f>
        <v>2161</v>
      </c>
      <c r="H37" s="1345">
        <f>2161+1</f>
        <v>2162</v>
      </c>
      <c r="I37" s="1345">
        <f>'PL 06 DA cấp huyện'!BG198+'PL 06 DA cấp huyện'!BG200</f>
        <v>2162</v>
      </c>
      <c r="J37" s="1345"/>
      <c r="K37" s="1477">
        <f t="shared" si="5"/>
        <v>-1</v>
      </c>
      <c r="L37" s="1339"/>
    </row>
    <row r="38" spans="1:17" ht="23.1" customHeight="1">
      <c r="A38" s="1341" t="s">
        <v>50</v>
      </c>
      <c r="B38" s="1344" t="s">
        <v>51</v>
      </c>
      <c r="C38" s="1330">
        <f>'PL 1 TH'!L39</f>
        <v>6066.5</v>
      </c>
      <c r="D38" s="1345">
        <f>'PL 1 TH'!BA39</f>
        <v>1748</v>
      </c>
      <c r="E38" s="1345">
        <f>'PL 1 TH'!T39</f>
        <v>1980</v>
      </c>
      <c r="F38" s="1345">
        <f t="shared" si="4"/>
        <v>2338.5</v>
      </c>
      <c r="G38" s="1477">
        <f>'PL 1 TH'!BE39</f>
        <v>858</v>
      </c>
      <c r="H38" s="1345">
        <v>858</v>
      </c>
      <c r="I38" s="1345">
        <f>'PL 06 DA cấp huyện'!BG203+'PL 06 DA cấp huyện'!BG205</f>
        <v>711</v>
      </c>
      <c r="J38" s="1345">
        <f>'PL 06 DA cấp huyện'!BG207</f>
        <v>147</v>
      </c>
      <c r="K38" s="1477">
        <f t="shared" si="5"/>
        <v>0</v>
      </c>
      <c r="L38" s="1339"/>
    </row>
    <row r="39" spans="1:17" ht="23.1" customHeight="1">
      <c r="A39" s="1341" t="s">
        <v>52</v>
      </c>
      <c r="B39" s="1344" t="s">
        <v>53</v>
      </c>
      <c r="C39" s="1330">
        <f>'PL 1 TH'!L40</f>
        <v>10698.5</v>
      </c>
      <c r="D39" s="1345">
        <f>'PL 1 TH'!BA40</f>
        <v>3083</v>
      </c>
      <c r="E39" s="1345">
        <f>'PL 1 TH'!T40</f>
        <v>3491</v>
      </c>
      <c r="F39" s="1345">
        <f t="shared" si="4"/>
        <v>4124.5</v>
      </c>
      <c r="G39" s="1477">
        <f>'PL 1 TH'!BE40</f>
        <v>1513</v>
      </c>
      <c r="H39" s="1345">
        <v>1513</v>
      </c>
      <c r="I39" s="1345">
        <f>'PL 06 DA cấp huyện'!BG209</f>
        <v>1513</v>
      </c>
      <c r="J39" s="1345"/>
      <c r="K39" s="1477">
        <f t="shared" si="5"/>
        <v>0</v>
      </c>
      <c r="L39" s="1339"/>
    </row>
    <row r="40" spans="1:17" ht="23.1" customHeight="1">
      <c r="A40" s="1341" t="s">
        <v>54</v>
      </c>
      <c r="B40" s="1344" t="s">
        <v>55</v>
      </c>
      <c r="C40" s="1330">
        <f>'PL 1 TH'!L41</f>
        <v>20058.5</v>
      </c>
      <c r="D40" s="1345">
        <f>'PL 1 TH'!BA41</f>
        <v>5782</v>
      </c>
      <c r="E40" s="1345">
        <f>'PL 1 TH'!T41</f>
        <v>6546</v>
      </c>
      <c r="F40" s="1345">
        <f t="shared" si="4"/>
        <v>7730.5</v>
      </c>
      <c r="G40" s="1477">
        <f>'PL 1 TH'!BE41</f>
        <v>2837</v>
      </c>
      <c r="H40" s="1345">
        <v>2837</v>
      </c>
      <c r="I40" s="1345"/>
      <c r="J40" s="1345">
        <f>'PL 06 DA cấp huyện'!BG212</f>
        <v>2837</v>
      </c>
      <c r="K40" s="1477">
        <f t="shared" si="5"/>
        <v>0</v>
      </c>
      <c r="L40" s="1339"/>
    </row>
    <row r="41" spans="1:17" ht="23.1" customHeight="1">
      <c r="A41" s="1341" t="s">
        <v>56</v>
      </c>
      <c r="B41" s="1344" t="s">
        <v>57</v>
      </c>
      <c r="C41" s="1330">
        <f>'PL 1 TH'!L42</f>
        <v>22569.5</v>
      </c>
      <c r="D41" s="1345">
        <f>'PL 1 TH'!BA42</f>
        <v>6505</v>
      </c>
      <c r="E41" s="1345">
        <f>'PL 1 TH'!T42</f>
        <v>7365</v>
      </c>
      <c r="F41" s="1345">
        <f t="shared" si="4"/>
        <v>8699.5</v>
      </c>
      <c r="G41" s="1477">
        <f>'PL 1 TH'!BE42</f>
        <v>3192</v>
      </c>
      <c r="H41" s="1345">
        <v>3192</v>
      </c>
      <c r="I41" s="1345"/>
      <c r="J41" s="1345">
        <f>'PL 06 DA cấp huyện'!BG214</f>
        <v>3192</v>
      </c>
      <c r="K41" s="1477">
        <f t="shared" si="5"/>
        <v>0</v>
      </c>
      <c r="L41" s="1339"/>
    </row>
    <row r="42" spans="1:17" ht="23.1" customHeight="1">
      <c r="A42" s="1341" t="s">
        <v>58</v>
      </c>
      <c r="B42" s="1344" t="s">
        <v>59</v>
      </c>
      <c r="C42" s="1330">
        <f>'PL 1 TH'!L43</f>
        <v>12107</v>
      </c>
      <c r="D42" s="1345">
        <f>'PL 1 TH'!BA43</f>
        <v>3490</v>
      </c>
      <c r="E42" s="1345">
        <f>'PL 1 TH'!T43</f>
        <v>3951</v>
      </c>
      <c r="F42" s="1345">
        <f t="shared" si="4"/>
        <v>4666</v>
      </c>
      <c r="G42" s="1477">
        <f>'PL 1 TH'!BE43</f>
        <v>1712</v>
      </c>
      <c r="H42" s="1345">
        <v>1712</v>
      </c>
      <c r="I42" s="1345">
        <f>'PL 06 DA cấp huyện'!BG216</f>
        <v>495</v>
      </c>
      <c r="J42" s="1345">
        <f>'PL 06 DA cấp huyện'!BG220</f>
        <v>1217</v>
      </c>
      <c r="K42" s="1477">
        <f t="shared" si="5"/>
        <v>0</v>
      </c>
      <c r="L42" s="1339"/>
    </row>
    <row r="43" spans="1:17" ht="23.1" customHeight="1">
      <c r="A43" s="1341" t="s">
        <v>60</v>
      </c>
      <c r="B43" s="1344" t="s">
        <v>61</v>
      </c>
      <c r="C43" s="1330">
        <f>'PL 1 TH'!L44</f>
        <v>15380</v>
      </c>
      <c r="D43" s="1345">
        <f>'PL 1 TH'!BA44</f>
        <v>4433</v>
      </c>
      <c r="E43" s="1345">
        <f>'PL 1 TH'!T44</f>
        <v>5020</v>
      </c>
      <c r="F43" s="1345">
        <f t="shared" si="4"/>
        <v>5927</v>
      </c>
      <c r="G43" s="1477">
        <f>'PL 1 TH'!BE44</f>
        <v>2175</v>
      </c>
      <c r="H43" s="1345">
        <v>2175</v>
      </c>
      <c r="I43" s="1345">
        <f>'PL 06 DA cấp huyện'!BG222</f>
        <v>1113</v>
      </c>
      <c r="J43" s="1345">
        <f>'PL 06 DA cấp huyện'!BG225</f>
        <v>1062</v>
      </c>
      <c r="K43" s="1477">
        <f t="shared" si="5"/>
        <v>0</v>
      </c>
      <c r="L43" s="1339"/>
    </row>
    <row r="44" spans="1:17" s="1333" customFormat="1" ht="39" customHeight="1">
      <c r="A44" s="1300" t="s">
        <v>44</v>
      </c>
      <c r="B44" s="1338" t="s">
        <v>80</v>
      </c>
      <c r="C44" s="1340">
        <f t="shared" ref="C44:G44" si="28">SUM(C45:C52)</f>
        <v>149446</v>
      </c>
      <c r="D44" s="1340">
        <f t="shared" si="28"/>
        <v>26900</v>
      </c>
      <c r="E44" s="1340">
        <f t="shared" si="28"/>
        <v>36061</v>
      </c>
      <c r="F44" s="1340">
        <f t="shared" si="28"/>
        <v>86485</v>
      </c>
      <c r="G44" s="1475">
        <f t="shared" si="28"/>
        <v>40590</v>
      </c>
      <c r="H44" s="1340">
        <f>SUM(H45:H52)</f>
        <v>40590</v>
      </c>
      <c r="I44" s="1340">
        <f t="shared" ref="I44:J44" si="29">SUM(I45:I52)</f>
        <v>40590</v>
      </c>
      <c r="J44" s="1340">
        <f t="shared" si="29"/>
        <v>0</v>
      </c>
      <c r="K44" s="1475">
        <f t="shared" si="5"/>
        <v>0</v>
      </c>
      <c r="L44" s="1467"/>
    </row>
    <row r="45" spans="1:17" ht="23.1" customHeight="1">
      <c r="A45" s="1341" t="s">
        <v>46</v>
      </c>
      <c r="B45" s="1344" t="s">
        <v>47</v>
      </c>
      <c r="C45" s="1330">
        <f>'PL 1 TH'!L46</f>
        <v>8118</v>
      </c>
      <c r="D45" s="1345">
        <f>'PL 1 TH'!BA46</f>
        <v>1519</v>
      </c>
      <c r="E45" s="1345">
        <f>'PL 1 TH'!T46</f>
        <v>1959</v>
      </c>
      <c r="F45" s="1345">
        <f t="shared" si="4"/>
        <v>4640</v>
      </c>
      <c r="G45" s="1477">
        <f>'PL 1 TH'!BE46</f>
        <v>2205</v>
      </c>
      <c r="H45" s="1345">
        <v>2205</v>
      </c>
      <c r="I45" s="1345">
        <f>'PL 06 DA cấp huyện'!BG229</f>
        <v>2205</v>
      </c>
      <c r="J45" s="1345"/>
      <c r="K45" s="1477">
        <f t="shared" si="5"/>
        <v>0</v>
      </c>
      <c r="L45" s="1339"/>
    </row>
    <row r="46" spans="1:17" ht="23.1" customHeight="1">
      <c r="A46" s="1341" t="s">
        <v>48</v>
      </c>
      <c r="B46" s="1344" t="s">
        <v>49</v>
      </c>
      <c r="C46" s="1330">
        <f>'PL 1 TH'!L47</f>
        <v>5740</v>
      </c>
      <c r="D46" s="1345">
        <f>'PL 1 TH'!BA47</f>
        <v>1123</v>
      </c>
      <c r="E46" s="1345">
        <f>'PL 1 TH'!T47</f>
        <v>1385</v>
      </c>
      <c r="F46" s="1345">
        <f t="shared" si="4"/>
        <v>3232</v>
      </c>
      <c r="G46" s="1477">
        <f>'PL 1 TH'!BE47</f>
        <v>1559</v>
      </c>
      <c r="H46" s="1345">
        <v>1559</v>
      </c>
      <c r="I46" s="1345">
        <f>'PL 06 DA cấp huyện'!BG231</f>
        <v>1559</v>
      </c>
      <c r="J46" s="1345"/>
      <c r="K46" s="1477">
        <f t="shared" si="5"/>
        <v>0</v>
      </c>
      <c r="L46" s="1339"/>
    </row>
    <row r="47" spans="1:17" ht="23.1" customHeight="1">
      <c r="A47" s="1341" t="s">
        <v>50</v>
      </c>
      <c r="B47" s="1344" t="s">
        <v>51</v>
      </c>
      <c r="C47" s="1330">
        <f>'PL 1 TH'!L48</f>
        <v>11136</v>
      </c>
      <c r="D47" s="1345">
        <f>'PL 1 TH'!BA48</f>
        <v>2022</v>
      </c>
      <c r="E47" s="1345">
        <f>'PL 1 TH'!T48</f>
        <v>2687</v>
      </c>
      <c r="F47" s="1345">
        <f t="shared" si="4"/>
        <v>6427</v>
      </c>
      <c r="G47" s="1477">
        <f>'PL 1 TH'!BE48</f>
        <v>3024</v>
      </c>
      <c r="H47" s="1345">
        <v>3024</v>
      </c>
      <c r="I47" s="1345">
        <f>'PL 06 DA cấp huyện'!BG234</f>
        <v>3024</v>
      </c>
      <c r="J47" s="1345"/>
      <c r="K47" s="1477">
        <f t="shared" si="5"/>
        <v>0</v>
      </c>
      <c r="L47" s="1339"/>
    </row>
    <row r="48" spans="1:17" ht="23.1" customHeight="1">
      <c r="A48" s="1341" t="s">
        <v>52</v>
      </c>
      <c r="B48" s="1344" t="s">
        <v>53</v>
      </c>
      <c r="C48" s="1330">
        <f>'PL 1 TH'!L49</f>
        <v>20665</v>
      </c>
      <c r="D48" s="1345">
        <f>'PL 1 TH'!BA49</f>
        <v>3610</v>
      </c>
      <c r="E48" s="1345">
        <f>'PL 1 TH'!T49</f>
        <v>4986</v>
      </c>
      <c r="F48" s="1345">
        <f t="shared" si="4"/>
        <v>12069</v>
      </c>
      <c r="G48" s="1477">
        <f>'PL 1 TH'!BE49</f>
        <v>5613</v>
      </c>
      <c r="H48" s="1345">
        <v>5613</v>
      </c>
      <c r="I48" s="1345">
        <f>'PL 06 DA cấp huyện'!BG237</f>
        <v>5613</v>
      </c>
      <c r="J48" s="1345"/>
      <c r="K48" s="1477">
        <f t="shared" si="5"/>
        <v>0</v>
      </c>
      <c r="L48" s="1339"/>
    </row>
    <row r="49" spans="1:12" ht="23.1" customHeight="1">
      <c r="A49" s="1341" t="s">
        <v>54</v>
      </c>
      <c r="B49" s="1344" t="s">
        <v>55</v>
      </c>
      <c r="C49" s="1330">
        <f>'PL 1 TH'!L50</f>
        <v>43258</v>
      </c>
      <c r="D49" s="1345">
        <f>'PL 1 TH'!BA50</f>
        <v>7624</v>
      </c>
      <c r="E49" s="1345">
        <f>'PL 1 TH'!T50</f>
        <v>10438</v>
      </c>
      <c r="F49" s="1345">
        <f t="shared" si="4"/>
        <v>25196</v>
      </c>
      <c r="G49" s="1477">
        <f>'PL 1 TH'!BE50</f>
        <v>11749</v>
      </c>
      <c r="H49" s="1345">
        <v>11749</v>
      </c>
      <c r="I49" s="1345">
        <f>'PL 06 DA cấp huyện'!BG240+'PL 06 DA cấp huyện'!BG242</f>
        <v>11749</v>
      </c>
      <c r="J49" s="1345"/>
      <c r="K49" s="1477">
        <f t="shared" si="5"/>
        <v>0</v>
      </c>
      <c r="L49" s="1339"/>
    </row>
    <row r="50" spans="1:12" ht="23.1" customHeight="1">
      <c r="A50" s="1341" t="s">
        <v>56</v>
      </c>
      <c r="B50" s="1344" t="s">
        <v>57</v>
      </c>
      <c r="C50" s="1330">
        <f>'PL 1 TH'!L51</f>
        <v>11481</v>
      </c>
      <c r="D50" s="1345">
        <f>'PL 1 TH'!BA51</f>
        <v>2080</v>
      </c>
      <c r="E50" s="1345">
        <f>'PL 1 TH'!T51</f>
        <v>2770</v>
      </c>
      <c r="F50" s="1345">
        <f t="shared" si="4"/>
        <v>6631</v>
      </c>
      <c r="G50" s="1477">
        <f>'PL 1 TH'!BE51</f>
        <v>3118</v>
      </c>
      <c r="H50" s="1345">
        <v>3118</v>
      </c>
      <c r="I50" s="1345">
        <f>'PL 06 DA cấp huyện'!BG245</f>
        <v>3118</v>
      </c>
      <c r="J50" s="1345"/>
      <c r="K50" s="1477">
        <f t="shared" si="5"/>
        <v>0</v>
      </c>
      <c r="L50" s="1339"/>
    </row>
    <row r="51" spans="1:12" ht="23.1" customHeight="1">
      <c r="A51" s="1341" t="s">
        <v>58</v>
      </c>
      <c r="B51" s="1344" t="s">
        <v>59</v>
      </c>
      <c r="C51" s="1330">
        <f>'PL 1 TH'!L52</f>
        <v>29620</v>
      </c>
      <c r="D51" s="1345">
        <f>'PL 1 TH'!BA52</f>
        <v>5268</v>
      </c>
      <c r="E51" s="1345">
        <f>'PL 1 TH'!T52</f>
        <v>7148</v>
      </c>
      <c r="F51" s="1345">
        <f t="shared" si="4"/>
        <v>17204</v>
      </c>
      <c r="G51" s="1477">
        <f>'PL 1 TH'!BE52</f>
        <v>8045</v>
      </c>
      <c r="H51" s="1345">
        <v>8045</v>
      </c>
      <c r="I51" s="1345">
        <f>'PL 06 DA cấp huyện'!BG248</f>
        <v>8045</v>
      </c>
      <c r="J51" s="1345"/>
      <c r="K51" s="1477">
        <f t="shared" si="5"/>
        <v>0</v>
      </c>
      <c r="L51" s="1339"/>
    </row>
    <row r="52" spans="1:12" ht="23.1" customHeight="1">
      <c r="A52" s="1341" t="s">
        <v>60</v>
      </c>
      <c r="B52" s="1344" t="s">
        <v>61</v>
      </c>
      <c r="C52" s="1330">
        <f>'PL 1 TH'!L53</f>
        <v>19428</v>
      </c>
      <c r="D52" s="1345">
        <f>'PL 1 TH'!BA53</f>
        <v>3654</v>
      </c>
      <c r="E52" s="1345">
        <f>'PL 1 TH'!T53</f>
        <v>4688</v>
      </c>
      <c r="F52" s="1345">
        <f t="shared" si="4"/>
        <v>11086</v>
      </c>
      <c r="G52" s="1477">
        <f>'PL 1 TH'!BE53</f>
        <v>5277</v>
      </c>
      <c r="H52" s="1345">
        <v>5277</v>
      </c>
      <c r="I52" s="1345">
        <f>'PL 06 DA cấp huyện'!BG252</f>
        <v>5277</v>
      </c>
      <c r="J52" s="1345"/>
      <c r="K52" s="1477">
        <f t="shared" si="5"/>
        <v>0</v>
      </c>
      <c r="L52" s="1339"/>
    </row>
    <row r="53" spans="1:12" s="1333" customFormat="1" ht="57" customHeight="1">
      <c r="A53" s="1300" t="s">
        <v>81</v>
      </c>
      <c r="B53" s="1338" t="s">
        <v>82</v>
      </c>
      <c r="C53" s="1340">
        <f t="shared" ref="C53:G53" si="30">+C54</f>
        <v>34340</v>
      </c>
      <c r="D53" s="1340">
        <f t="shared" si="30"/>
        <v>6181</v>
      </c>
      <c r="E53" s="1340">
        <f t="shared" si="30"/>
        <v>8286</v>
      </c>
      <c r="F53" s="1340">
        <f t="shared" si="30"/>
        <v>19873</v>
      </c>
      <c r="G53" s="1475">
        <f t="shared" si="30"/>
        <v>9004</v>
      </c>
      <c r="H53" s="1340">
        <f>+H54</f>
        <v>9004</v>
      </c>
      <c r="I53" s="1340">
        <f t="shared" ref="I53:J53" si="31">+I54</f>
        <v>2920</v>
      </c>
      <c r="J53" s="1340">
        <f t="shared" si="31"/>
        <v>6084</v>
      </c>
      <c r="K53" s="1475">
        <f t="shared" si="5"/>
        <v>0</v>
      </c>
      <c r="L53" s="1469"/>
    </row>
    <row r="54" spans="1:12" s="1332" customFormat="1" ht="23.1" customHeight="1">
      <c r="A54" s="1346" t="s">
        <v>83</v>
      </c>
      <c r="B54" s="1347" t="s">
        <v>84</v>
      </c>
      <c r="C54" s="1348">
        <f t="shared" ref="C54:G54" si="32">SUM(C55:C60)</f>
        <v>34340</v>
      </c>
      <c r="D54" s="1348">
        <f t="shared" si="32"/>
        <v>6181</v>
      </c>
      <c r="E54" s="1348">
        <f t="shared" si="32"/>
        <v>8286</v>
      </c>
      <c r="F54" s="1348">
        <f t="shared" si="32"/>
        <v>19873</v>
      </c>
      <c r="G54" s="1478">
        <f t="shared" si="32"/>
        <v>9004</v>
      </c>
      <c r="H54" s="1348">
        <f>SUM(H55:H60)</f>
        <v>9004</v>
      </c>
      <c r="I54" s="1348">
        <f t="shared" ref="I54:J54" si="33">SUM(I55:I60)</f>
        <v>2920</v>
      </c>
      <c r="J54" s="1348">
        <f t="shared" si="33"/>
        <v>6084</v>
      </c>
      <c r="K54" s="1478">
        <f t="shared" si="5"/>
        <v>0</v>
      </c>
      <c r="L54" s="1467"/>
    </row>
    <row r="55" spans="1:12" ht="23.1" customHeight="1">
      <c r="A55" s="1341" t="s">
        <v>46</v>
      </c>
      <c r="B55" s="1344" t="s">
        <v>51</v>
      </c>
      <c r="C55" s="1330">
        <f>'PL 1 TH'!L56</f>
        <v>1852</v>
      </c>
      <c r="D55" s="1345">
        <f>'PL 1 TH'!BA56</f>
        <v>398</v>
      </c>
      <c r="E55" s="1345">
        <f>'PL 1 TH'!T56</f>
        <v>534</v>
      </c>
      <c r="F55" s="1345">
        <f t="shared" si="4"/>
        <v>920</v>
      </c>
      <c r="G55" s="1477">
        <f>'PL 1 TH'!BE56</f>
        <v>580</v>
      </c>
      <c r="H55" s="1345">
        <v>580</v>
      </c>
      <c r="I55" s="1345">
        <f>'PL 06 DA cấp huyện'!BG258</f>
        <v>580</v>
      </c>
      <c r="J55" s="1345"/>
      <c r="K55" s="1477">
        <f t="shared" si="5"/>
        <v>0</v>
      </c>
      <c r="L55" s="1349"/>
    </row>
    <row r="56" spans="1:12" ht="23.1" customHeight="1">
      <c r="A56" s="1341" t="s">
        <v>48</v>
      </c>
      <c r="B56" s="1344" t="s">
        <v>53</v>
      </c>
      <c r="C56" s="1330">
        <f>'PL 1 TH'!L57</f>
        <v>5496</v>
      </c>
      <c r="D56" s="1345">
        <f>'PL 1 TH'!BA57</f>
        <v>1182</v>
      </c>
      <c r="E56" s="1345">
        <f>'PL 1 TH'!T57</f>
        <v>1585</v>
      </c>
      <c r="F56" s="1345">
        <f t="shared" si="4"/>
        <v>2729</v>
      </c>
      <c r="G56" s="1477">
        <f>'PL 1 TH'!BE57</f>
        <v>1722</v>
      </c>
      <c r="H56" s="1345">
        <v>1722</v>
      </c>
      <c r="I56" s="1345"/>
      <c r="J56" s="1345">
        <f>'PL 06 DA cấp huyện'!BG261</f>
        <v>1722</v>
      </c>
      <c r="K56" s="1477">
        <f t="shared" si="5"/>
        <v>0</v>
      </c>
      <c r="L56" s="1339"/>
    </row>
    <row r="57" spans="1:12" ht="23.1" customHeight="1">
      <c r="A57" s="1341" t="s">
        <v>50</v>
      </c>
      <c r="B57" s="1344" t="s">
        <v>55</v>
      </c>
      <c r="C57" s="1330">
        <f>'PL 1 TH'!L58</f>
        <v>5614</v>
      </c>
      <c r="D57" s="1345">
        <f>'PL 1 TH'!BA58</f>
        <v>1208</v>
      </c>
      <c r="E57" s="1345">
        <f>'PL 1 TH'!T58</f>
        <v>1619</v>
      </c>
      <c r="F57" s="1345">
        <f t="shared" si="4"/>
        <v>2787</v>
      </c>
      <c r="G57" s="1477">
        <f>'PL 1 TH'!BE58</f>
        <v>1760</v>
      </c>
      <c r="H57" s="1345">
        <v>1760</v>
      </c>
      <c r="I57" s="1345">
        <f>'PL 06 DA cấp huyện'!BG974+'PL 06 DA cấp huyện'!BG263</f>
        <v>1760</v>
      </c>
      <c r="J57" s="1345"/>
      <c r="K57" s="1477">
        <f t="shared" si="5"/>
        <v>0</v>
      </c>
      <c r="L57" s="1349"/>
    </row>
    <row r="58" spans="1:12" ht="23.1" customHeight="1">
      <c r="A58" s="1341" t="s">
        <v>52</v>
      </c>
      <c r="B58" s="1344" t="s">
        <v>57</v>
      </c>
      <c r="C58" s="1330">
        <f>'PL 1 TH'!L59</f>
        <v>5496</v>
      </c>
      <c r="D58" s="1345">
        <f>'PL 1 TH'!BA59</f>
        <v>1182</v>
      </c>
      <c r="E58" s="1345">
        <f>'PL 1 TH'!T59</f>
        <v>1585</v>
      </c>
      <c r="F58" s="1345">
        <f t="shared" si="4"/>
        <v>2729</v>
      </c>
      <c r="G58" s="1477">
        <f>'PL 1 TH'!BE59</f>
        <v>1722</v>
      </c>
      <c r="H58" s="1345">
        <v>1722</v>
      </c>
      <c r="I58" s="1345"/>
      <c r="J58" s="1345">
        <f>'PL 06 DA cấp huyện'!BG266</f>
        <v>1722</v>
      </c>
      <c r="K58" s="1477">
        <f t="shared" si="5"/>
        <v>0</v>
      </c>
      <c r="L58" s="1349"/>
    </row>
    <row r="59" spans="1:12" ht="23.1" customHeight="1">
      <c r="A59" s="1341" t="s">
        <v>54</v>
      </c>
      <c r="B59" s="1344" t="s">
        <v>59</v>
      </c>
      <c r="C59" s="1330">
        <f>'PL 1 TH'!L60</f>
        <v>1852</v>
      </c>
      <c r="D59" s="1345">
        <f>'PL 1 TH'!BA60</f>
        <v>398</v>
      </c>
      <c r="E59" s="1345">
        <f>'PL 1 TH'!T60</f>
        <v>534</v>
      </c>
      <c r="F59" s="1345">
        <f t="shared" si="4"/>
        <v>920</v>
      </c>
      <c r="G59" s="1477">
        <f>'PL 1 TH'!BE60</f>
        <v>580</v>
      </c>
      <c r="H59" s="1345">
        <v>580</v>
      </c>
      <c r="I59" s="1345">
        <f>'PL 06 DA cấp huyện'!BG268</f>
        <v>580</v>
      </c>
      <c r="J59" s="1345"/>
      <c r="K59" s="1477">
        <f t="shared" si="5"/>
        <v>0</v>
      </c>
      <c r="L59" s="1339"/>
    </row>
    <row r="60" spans="1:12" ht="23.1" customHeight="1">
      <c r="A60" s="1341" t="s">
        <v>56</v>
      </c>
      <c r="B60" s="1344" t="s">
        <v>61</v>
      </c>
      <c r="C60" s="1330">
        <f>'PL 1 TH'!L61</f>
        <v>14030</v>
      </c>
      <c r="D60" s="1345">
        <f>'PL 1 TH'!BA61</f>
        <v>1813</v>
      </c>
      <c r="E60" s="1345">
        <f>'PL 1 TH'!T61</f>
        <v>2429</v>
      </c>
      <c r="F60" s="1345">
        <f t="shared" si="4"/>
        <v>9788</v>
      </c>
      <c r="G60" s="1477">
        <f>'PL 1 TH'!BE61</f>
        <v>2640</v>
      </c>
      <c r="H60" s="1345">
        <v>2640</v>
      </c>
      <c r="I60" s="1345"/>
      <c r="J60" s="1345">
        <f>'PL 06 DA cấp huyện'!BG271</f>
        <v>2640</v>
      </c>
      <c r="K60" s="1477">
        <f t="shared" si="5"/>
        <v>0</v>
      </c>
      <c r="L60" s="1339"/>
    </row>
    <row r="61" spans="1:12" s="1333" customFormat="1" ht="52.5" customHeight="1">
      <c r="A61" s="1300" t="s">
        <v>85</v>
      </c>
      <c r="B61" s="1338" t="s">
        <v>86</v>
      </c>
      <c r="C61" s="1340">
        <f t="shared" ref="C61:G61" si="34">+C62+C64</f>
        <v>967013</v>
      </c>
      <c r="D61" s="1340">
        <f t="shared" si="34"/>
        <v>174064</v>
      </c>
      <c r="E61" s="1340">
        <f t="shared" si="34"/>
        <v>233336</v>
      </c>
      <c r="F61" s="1340">
        <f t="shared" si="34"/>
        <v>559613</v>
      </c>
      <c r="G61" s="1475">
        <f t="shared" si="34"/>
        <v>279807</v>
      </c>
      <c r="H61" s="1340">
        <f>+H62+H64</f>
        <v>236323</v>
      </c>
      <c r="I61" s="1340">
        <f t="shared" ref="I61:J61" si="35">+I62+I64</f>
        <v>236323</v>
      </c>
      <c r="J61" s="1340">
        <f t="shared" si="35"/>
        <v>0</v>
      </c>
      <c r="K61" s="1475">
        <f t="shared" si="5"/>
        <v>43484</v>
      </c>
      <c r="L61" s="1467"/>
    </row>
    <row r="62" spans="1:12" s="1333" customFormat="1" ht="23.1" customHeight="1">
      <c r="A62" s="1300" t="s">
        <v>73</v>
      </c>
      <c r="B62" s="1338" t="s">
        <v>42</v>
      </c>
      <c r="C62" s="1340">
        <f t="shared" ref="C62:G62" si="36">SUM(C63:C63)</f>
        <v>16000</v>
      </c>
      <c r="D62" s="1340">
        <f t="shared" si="36"/>
        <v>2959</v>
      </c>
      <c r="E62" s="1340">
        <f t="shared" si="36"/>
        <v>3967</v>
      </c>
      <c r="F62" s="1340">
        <f t="shared" si="36"/>
        <v>9074</v>
      </c>
      <c r="G62" s="1475">
        <f t="shared" si="36"/>
        <v>4757</v>
      </c>
      <c r="H62" s="1340">
        <f>SUM(H63:H63)</f>
        <v>5074</v>
      </c>
      <c r="I62" s="1340">
        <f t="shared" ref="I62:J62" si="37">SUM(I63:I63)</f>
        <v>5074</v>
      </c>
      <c r="J62" s="1340">
        <f t="shared" si="37"/>
        <v>0</v>
      </c>
      <c r="K62" s="1475">
        <f t="shared" si="5"/>
        <v>-317</v>
      </c>
      <c r="L62" s="1467"/>
    </row>
    <row r="63" spans="1:12" ht="39" customHeight="1">
      <c r="A63" s="1341" t="s">
        <v>46</v>
      </c>
      <c r="B63" s="1342" t="s">
        <v>43</v>
      </c>
      <c r="C63" s="1330">
        <f>'PL 1 TH'!L64</f>
        <v>16000</v>
      </c>
      <c r="D63" s="1343">
        <f>'PL 1 TH'!BA64</f>
        <v>2959</v>
      </c>
      <c r="E63" s="1343">
        <f>'PL 1 TH'!T64</f>
        <v>3967</v>
      </c>
      <c r="F63" s="1343">
        <f t="shared" si="4"/>
        <v>9074</v>
      </c>
      <c r="G63" s="1476">
        <f>'PL 1 TH'!BE64</f>
        <v>4757</v>
      </c>
      <c r="H63" s="1343">
        <v>5074</v>
      </c>
      <c r="I63" s="1343">
        <f>'PL 4DA Cấp tỉnh'!BD48+'PL 4DA Cấp tỉnh'!BD51</f>
        <v>5074</v>
      </c>
      <c r="J63" s="1343"/>
      <c r="K63" s="1476">
        <f t="shared" si="5"/>
        <v>-317</v>
      </c>
      <c r="L63" s="1339"/>
    </row>
    <row r="64" spans="1:12" s="1333" customFormat="1" ht="23.1" customHeight="1">
      <c r="A64" s="1300" t="s">
        <v>74</v>
      </c>
      <c r="B64" s="1338" t="s">
        <v>45</v>
      </c>
      <c r="C64" s="1340">
        <f t="shared" ref="C64:G64" si="38">SUM(C65:C72)</f>
        <v>951013</v>
      </c>
      <c r="D64" s="1340">
        <f t="shared" si="38"/>
        <v>171105</v>
      </c>
      <c r="E64" s="1340">
        <f t="shared" si="38"/>
        <v>229369</v>
      </c>
      <c r="F64" s="1340">
        <f t="shared" si="38"/>
        <v>550539</v>
      </c>
      <c r="G64" s="1475">
        <f t="shared" si="38"/>
        <v>275050</v>
      </c>
      <c r="H64" s="1340">
        <f t="shared" ref="H64:J64" si="39">SUM(H65:H72)</f>
        <v>231249</v>
      </c>
      <c r="I64" s="1340">
        <f t="shared" si="39"/>
        <v>231249</v>
      </c>
      <c r="J64" s="1340">
        <f t="shared" si="39"/>
        <v>0</v>
      </c>
      <c r="K64" s="1475">
        <f t="shared" si="5"/>
        <v>43801</v>
      </c>
      <c r="L64" s="1467"/>
    </row>
    <row r="65" spans="1:12" ht="23.1" customHeight="1">
      <c r="A65" s="1341" t="s">
        <v>46</v>
      </c>
      <c r="B65" s="1344" t="s">
        <v>47</v>
      </c>
      <c r="C65" s="1330">
        <f>'PL 1 TH'!L66</f>
        <v>5503</v>
      </c>
      <c r="D65" s="1345">
        <f>'PL 1 TH'!BA66</f>
        <v>990</v>
      </c>
      <c r="E65" s="1345">
        <f>'PL 1 TH'!T66</f>
        <v>1327</v>
      </c>
      <c r="F65" s="1345">
        <f t="shared" si="4"/>
        <v>3186</v>
      </c>
      <c r="G65" s="1477">
        <f>'PL 1 TH'!BE66</f>
        <v>1592</v>
      </c>
      <c r="H65" s="1345">
        <v>1338</v>
      </c>
      <c r="I65" s="1345">
        <f>'PL 06 DA cấp huyện'!BG274+'PL 06 DA cấp huyện'!BG276</f>
        <v>1338</v>
      </c>
      <c r="J65" s="1345"/>
      <c r="K65" s="1477">
        <f t="shared" si="5"/>
        <v>254</v>
      </c>
      <c r="L65" s="1339"/>
    </row>
    <row r="66" spans="1:12" ht="23.1" customHeight="1">
      <c r="A66" s="1341" t="s">
        <v>48</v>
      </c>
      <c r="B66" s="1344" t="s">
        <v>49</v>
      </c>
      <c r="C66" s="1330">
        <f>'PL 1 TH'!L67</f>
        <v>73963</v>
      </c>
      <c r="D66" s="1345">
        <f>'PL 1 TH'!BA67</f>
        <v>13307</v>
      </c>
      <c r="E66" s="1345">
        <f>'PL 1 TH'!T67</f>
        <v>17839</v>
      </c>
      <c r="F66" s="1345">
        <f t="shared" si="4"/>
        <v>42817</v>
      </c>
      <c r="G66" s="1477">
        <f>'PL 1 TH'!BE67</f>
        <v>21391</v>
      </c>
      <c r="H66" s="1345">
        <v>17985</v>
      </c>
      <c r="I66" s="1345">
        <f>'PL 06 DA cấp huyện'!BG279+'PL 06 DA cấp huyện'!BG282</f>
        <v>17985</v>
      </c>
      <c r="J66" s="1345"/>
      <c r="K66" s="1477">
        <f t="shared" si="5"/>
        <v>3406</v>
      </c>
      <c r="L66" s="1339"/>
    </row>
    <row r="67" spans="1:12" ht="23.1" customHeight="1">
      <c r="A67" s="1341" t="s">
        <v>50</v>
      </c>
      <c r="B67" s="1344" t="s">
        <v>51</v>
      </c>
      <c r="C67" s="1330">
        <f>'PL 1 TH'!L68</f>
        <v>20636</v>
      </c>
      <c r="D67" s="1345">
        <f>'PL 1 TH'!BA68</f>
        <v>3713</v>
      </c>
      <c r="E67" s="1345">
        <f>'PL 1 TH'!T68</f>
        <v>4977</v>
      </c>
      <c r="F67" s="1345">
        <f t="shared" si="4"/>
        <v>11946</v>
      </c>
      <c r="G67" s="1477">
        <f>'PL 1 TH'!BE68</f>
        <v>5968</v>
      </c>
      <c r="H67" s="1345">
        <v>5018</v>
      </c>
      <c r="I67" s="1345">
        <f>'PL 06 DA cấp huyện'!BG303</f>
        <v>5018</v>
      </c>
      <c r="J67" s="1345"/>
      <c r="K67" s="1477">
        <f t="shared" si="5"/>
        <v>950</v>
      </c>
      <c r="L67" s="1339"/>
    </row>
    <row r="68" spans="1:12" ht="23.1" customHeight="1">
      <c r="A68" s="1341" t="s">
        <v>52</v>
      </c>
      <c r="B68" s="1344" t="s">
        <v>53</v>
      </c>
      <c r="C68" s="1330">
        <f>'PL 1 TH'!L69</f>
        <v>101488</v>
      </c>
      <c r="D68" s="1345">
        <f>'PL 1 TH'!BA69</f>
        <v>18260</v>
      </c>
      <c r="E68" s="1345">
        <f>'PL 1 TH'!T69</f>
        <v>24477</v>
      </c>
      <c r="F68" s="1345">
        <f t="shared" si="4"/>
        <v>58751</v>
      </c>
      <c r="G68" s="1477">
        <f>'PL 1 TH'!BE69</f>
        <v>29352</v>
      </c>
      <c r="H68" s="1345">
        <v>24678</v>
      </c>
      <c r="I68" s="1345">
        <f>'PL 06 DA cấp huyện'!BG316+'PL 06 DA cấp huyện'!BG323</f>
        <v>24678</v>
      </c>
      <c r="J68" s="1345"/>
      <c r="K68" s="1477">
        <f t="shared" si="5"/>
        <v>4674</v>
      </c>
      <c r="L68" s="1339"/>
    </row>
    <row r="69" spans="1:12" ht="23.1" customHeight="1">
      <c r="A69" s="1341" t="s">
        <v>54</v>
      </c>
      <c r="B69" s="1344" t="s">
        <v>55</v>
      </c>
      <c r="C69" s="1330">
        <f>'PL 1 TH'!L70</f>
        <v>192693</v>
      </c>
      <c r="D69" s="1345">
        <f>'PL 1 TH'!BA70</f>
        <v>34669</v>
      </c>
      <c r="E69" s="1345">
        <f>'PL 1 TH'!T70</f>
        <v>46474</v>
      </c>
      <c r="F69" s="1345">
        <f t="shared" si="4"/>
        <v>111550</v>
      </c>
      <c r="G69" s="1477">
        <f>'PL 1 TH'!BE70</f>
        <v>55730</v>
      </c>
      <c r="H69" s="1345">
        <v>46855</v>
      </c>
      <c r="I69" s="1345">
        <f>'PL 06 DA cấp huyện'!BG326+'PL 06 DA cấp huyện'!BG336+'PL 06 DA cấp huyện'!BG341</f>
        <v>46855</v>
      </c>
      <c r="J69" s="1345"/>
      <c r="K69" s="1477">
        <f t="shared" si="5"/>
        <v>8875</v>
      </c>
      <c r="L69" s="1339"/>
    </row>
    <row r="70" spans="1:12" ht="23.1" customHeight="1">
      <c r="A70" s="1341" t="s">
        <v>56</v>
      </c>
      <c r="B70" s="1344" t="s">
        <v>57</v>
      </c>
      <c r="C70" s="1330">
        <f>'PL 1 TH'!L71</f>
        <v>216991</v>
      </c>
      <c r="D70" s="1345">
        <f>'PL 1 TH'!BA71</f>
        <v>39040</v>
      </c>
      <c r="E70" s="1345">
        <f>'PL 1 TH'!T71</f>
        <v>52335</v>
      </c>
      <c r="F70" s="1345">
        <f t="shared" si="4"/>
        <v>125616</v>
      </c>
      <c r="G70" s="1477">
        <f>'PL 1 TH'!BE71</f>
        <v>62758</v>
      </c>
      <c r="H70" s="1345">
        <v>52764</v>
      </c>
      <c r="I70" s="1345">
        <f>'PL 06 DA cấp huyện'!BG355+'PL 06 DA cấp huyện'!BG367</f>
        <v>52764</v>
      </c>
      <c r="J70" s="1345"/>
      <c r="K70" s="1477">
        <f t="shared" si="5"/>
        <v>9994</v>
      </c>
      <c r="L70" s="1339"/>
    </row>
    <row r="71" spans="1:12" ht="23.1" customHeight="1">
      <c r="A71" s="1341" t="s">
        <v>58</v>
      </c>
      <c r="B71" s="1344" t="s">
        <v>59</v>
      </c>
      <c r="C71" s="1330">
        <f>'PL 1 TH'!L72</f>
        <v>141301</v>
      </c>
      <c r="D71" s="1345">
        <f>'PL 1 TH'!BA72</f>
        <v>25423</v>
      </c>
      <c r="E71" s="1345">
        <f>'PL 1 TH'!T72</f>
        <v>34080</v>
      </c>
      <c r="F71" s="1345">
        <f t="shared" si="4"/>
        <v>81798</v>
      </c>
      <c r="G71" s="1477">
        <f>'PL 1 TH'!BE72</f>
        <v>40867</v>
      </c>
      <c r="H71" s="1345">
        <v>34358</v>
      </c>
      <c r="I71" s="1345">
        <f>'PL 06 DA cấp huyện'!BG385+'PL 06 DA cấp huyện'!BG392</f>
        <v>34358</v>
      </c>
      <c r="J71" s="1345"/>
      <c r="K71" s="1477">
        <f t="shared" si="5"/>
        <v>6509</v>
      </c>
      <c r="L71" s="1339"/>
    </row>
    <row r="72" spans="1:12" ht="23.1" customHeight="1">
      <c r="A72" s="1341" t="s">
        <v>60</v>
      </c>
      <c r="B72" s="1344" t="s">
        <v>61</v>
      </c>
      <c r="C72" s="1330">
        <f>'PL 1 TH'!L73</f>
        <v>198438</v>
      </c>
      <c r="D72" s="1345">
        <f>'PL 1 TH'!BA73</f>
        <v>35703</v>
      </c>
      <c r="E72" s="1345">
        <f>'PL 1 TH'!T73</f>
        <v>47860</v>
      </c>
      <c r="F72" s="1345">
        <f t="shared" si="4"/>
        <v>114875</v>
      </c>
      <c r="G72" s="1477">
        <f>'PL 1 TH'!BE73</f>
        <v>57392</v>
      </c>
      <c r="H72" s="1345">
        <v>48253</v>
      </c>
      <c r="I72" s="1345">
        <f>'PL 06 DA cấp huyện'!BG398+'PL 06 DA cấp huyện'!BG416</f>
        <v>48253</v>
      </c>
      <c r="J72" s="1345"/>
      <c r="K72" s="1477">
        <f t="shared" ref="K72:K100" si="40">G72-H72</f>
        <v>9139</v>
      </c>
      <c r="L72" s="1339"/>
    </row>
    <row r="73" spans="1:12" s="1333" customFormat="1" ht="39" customHeight="1">
      <c r="A73" s="1300" t="s">
        <v>87</v>
      </c>
      <c r="B73" s="1338" t="s">
        <v>88</v>
      </c>
      <c r="C73" s="1340">
        <f t="shared" ref="C73:G73" si="41">+C74</f>
        <v>425258</v>
      </c>
      <c r="D73" s="1340">
        <f t="shared" si="41"/>
        <v>76546</v>
      </c>
      <c r="E73" s="1340">
        <f t="shared" si="41"/>
        <v>111396</v>
      </c>
      <c r="F73" s="1340">
        <f t="shared" si="41"/>
        <v>237316</v>
      </c>
      <c r="G73" s="1475">
        <f t="shared" si="41"/>
        <v>133234</v>
      </c>
      <c r="H73" s="1340">
        <f>+H74</f>
        <v>176073</v>
      </c>
      <c r="I73" s="1340">
        <f t="shared" ref="I73:J73" si="42">+I74</f>
        <v>173057</v>
      </c>
      <c r="J73" s="1340">
        <f t="shared" si="42"/>
        <v>3016</v>
      </c>
      <c r="K73" s="1475">
        <f t="shared" si="40"/>
        <v>-42839</v>
      </c>
      <c r="L73" s="1467"/>
    </row>
    <row r="74" spans="1:12" s="1333" customFormat="1" ht="23.1" customHeight="1">
      <c r="A74" s="1346" t="s">
        <v>89</v>
      </c>
      <c r="B74" s="1347" t="s">
        <v>64</v>
      </c>
      <c r="C74" s="1348">
        <f t="shared" ref="C74:G74" si="43">+C75+C77</f>
        <v>425258</v>
      </c>
      <c r="D74" s="1348">
        <f t="shared" si="43"/>
        <v>76546</v>
      </c>
      <c r="E74" s="1348">
        <f t="shared" si="43"/>
        <v>111396</v>
      </c>
      <c r="F74" s="1348">
        <f t="shared" si="43"/>
        <v>237316</v>
      </c>
      <c r="G74" s="1478">
        <f t="shared" si="43"/>
        <v>133234</v>
      </c>
      <c r="H74" s="1348">
        <f>+H75+H77</f>
        <v>176073</v>
      </c>
      <c r="I74" s="1348">
        <f t="shared" ref="I74:J74" si="44">+I75+I77</f>
        <v>173057</v>
      </c>
      <c r="J74" s="1348">
        <f t="shared" si="44"/>
        <v>3016</v>
      </c>
      <c r="K74" s="1478">
        <f t="shared" si="40"/>
        <v>-42839</v>
      </c>
      <c r="L74" s="1349"/>
    </row>
    <row r="75" spans="1:12" s="1333" customFormat="1" ht="23.1" customHeight="1">
      <c r="A75" s="1300" t="s">
        <v>73</v>
      </c>
      <c r="B75" s="1338" t="s">
        <v>42</v>
      </c>
      <c r="C75" s="1340">
        <f t="shared" ref="C75:G75" si="45">SUM(C76:C76)</f>
        <v>339894</v>
      </c>
      <c r="D75" s="1340">
        <f t="shared" si="45"/>
        <v>61181</v>
      </c>
      <c r="E75" s="1340">
        <f t="shared" si="45"/>
        <v>90802</v>
      </c>
      <c r="F75" s="1340">
        <f t="shared" si="45"/>
        <v>187911</v>
      </c>
      <c r="G75" s="1475">
        <f t="shared" si="45"/>
        <v>106495</v>
      </c>
      <c r="H75" s="1340">
        <f>SUM(H76:H76)</f>
        <v>149334</v>
      </c>
      <c r="I75" s="1340">
        <f t="shared" ref="I75:J75" si="46">SUM(I76:I76)</f>
        <v>149334</v>
      </c>
      <c r="J75" s="1340">
        <f t="shared" si="46"/>
        <v>0</v>
      </c>
      <c r="K75" s="1475">
        <f t="shared" si="40"/>
        <v>-42839</v>
      </c>
      <c r="L75" s="1349"/>
    </row>
    <row r="76" spans="1:12" ht="39" customHeight="1">
      <c r="A76" s="1341" t="s">
        <v>46</v>
      </c>
      <c r="B76" s="1342" t="s">
        <v>43</v>
      </c>
      <c r="C76" s="1330">
        <f>'PL 1 TH'!L77</f>
        <v>339894</v>
      </c>
      <c r="D76" s="1343">
        <f>'PL 1 TH'!BA77</f>
        <v>61181</v>
      </c>
      <c r="E76" s="1343">
        <f>'PL 1 TH'!T77</f>
        <v>90802</v>
      </c>
      <c r="F76" s="1343">
        <f t="shared" ref="F76:F102" si="47">C76-D76-E76</f>
        <v>187911</v>
      </c>
      <c r="G76" s="1476">
        <f>'PL 1 TH'!BE77</f>
        <v>106495</v>
      </c>
      <c r="H76" s="1343">
        <v>149334</v>
      </c>
      <c r="I76" s="1343">
        <f>'PL 4DA Cấp tỉnh'!BD59</f>
        <v>149334</v>
      </c>
      <c r="J76" s="1343"/>
      <c r="K76" s="1476">
        <f t="shared" si="40"/>
        <v>-42839</v>
      </c>
      <c r="L76" s="1339"/>
    </row>
    <row r="77" spans="1:12" s="1333" customFormat="1" ht="23.1" customHeight="1">
      <c r="A77" s="1300" t="s">
        <v>74</v>
      </c>
      <c r="B77" s="1338" t="s">
        <v>45</v>
      </c>
      <c r="C77" s="1340">
        <f t="shared" ref="C77:G77" si="48">SUM(C78:C84)</f>
        <v>85364</v>
      </c>
      <c r="D77" s="1340">
        <f t="shared" si="48"/>
        <v>15365</v>
      </c>
      <c r="E77" s="1340">
        <f t="shared" si="48"/>
        <v>20594</v>
      </c>
      <c r="F77" s="1340">
        <f t="shared" si="48"/>
        <v>49405</v>
      </c>
      <c r="G77" s="1475">
        <f t="shared" si="48"/>
        <v>26739</v>
      </c>
      <c r="H77" s="1340">
        <f>SUM(H78:H84)</f>
        <v>26739</v>
      </c>
      <c r="I77" s="1340">
        <f>SUM(I78:I84)</f>
        <v>23723</v>
      </c>
      <c r="J77" s="1340">
        <f t="shared" ref="J77" si="49">SUM(J78:J84)</f>
        <v>3016</v>
      </c>
      <c r="K77" s="1475">
        <f t="shared" si="40"/>
        <v>0</v>
      </c>
      <c r="L77" s="1467"/>
    </row>
    <row r="78" spans="1:12" ht="23.1" customHeight="1">
      <c r="A78" s="1341" t="s">
        <v>46</v>
      </c>
      <c r="B78" s="1344" t="s">
        <v>49</v>
      </c>
      <c r="C78" s="1330">
        <f>'PL 1 TH'!L79</f>
        <v>7883</v>
      </c>
      <c r="D78" s="1343">
        <f>'PL 1 TH'!BA79</f>
        <v>1419</v>
      </c>
      <c r="E78" s="1343">
        <f>'PL 1 TH'!T79</f>
        <v>1902</v>
      </c>
      <c r="F78" s="1343">
        <f t="shared" si="47"/>
        <v>4562</v>
      </c>
      <c r="G78" s="1476">
        <f>'PL 1 TH'!BE79</f>
        <v>2469</v>
      </c>
      <c r="H78" s="1343">
        <v>2469</v>
      </c>
      <c r="I78" s="1343">
        <f>'PL 06 DA cấp huyện'!BG427+'PL 06 DA cấp huyện'!BG429</f>
        <v>2264</v>
      </c>
      <c r="J78" s="1343">
        <f>'PL 06 DA cấp huyện'!BG431</f>
        <v>205</v>
      </c>
      <c r="K78" s="1476">
        <f t="shared" si="40"/>
        <v>0</v>
      </c>
      <c r="L78" s="1339"/>
    </row>
    <row r="79" spans="1:12" ht="23.1" customHeight="1">
      <c r="A79" s="1341" t="s">
        <v>48</v>
      </c>
      <c r="B79" s="1344" t="s">
        <v>51</v>
      </c>
      <c r="C79" s="1330">
        <f>'PL 1 TH'!L80</f>
        <v>3837</v>
      </c>
      <c r="D79" s="1343">
        <f>'PL 1 TH'!BA80</f>
        <v>691</v>
      </c>
      <c r="E79" s="1343">
        <f>'PL 1 TH'!T80</f>
        <v>926</v>
      </c>
      <c r="F79" s="1343">
        <f t="shared" si="47"/>
        <v>2220</v>
      </c>
      <c r="G79" s="1476">
        <f>'PL 1 TH'!BE80</f>
        <v>1202</v>
      </c>
      <c r="H79" s="1343">
        <v>1202</v>
      </c>
      <c r="I79" s="1343">
        <f>'PL 06 DA cấp huyện'!BG433+'PL 06 DA cấp huyện'!BG435</f>
        <v>1202</v>
      </c>
      <c r="J79" s="1343"/>
      <c r="K79" s="1476">
        <f t="shared" si="40"/>
        <v>0</v>
      </c>
      <c r="L79" s="1339"/>
    </row>
    <row r="80" spans="1:12" ht="23.1" customHeight="1">
      <c r="A80" s="1341" t="s">
        <v>50</v>
      </c>
      <c r="B80" s="1344" t="s">
        <v>53</v>
      </c>
      <c r="C80" s="1330">
        <f>'PL 1 TH'!L81</f>
        <v>8192</v>
      </c>
      <c r="D80" s="1343">
        <f>'PL 1 TH'!BA81</f>
        <v>1475</v>
      </c>
      <c r="E80" s="1343">
        <f>'PL 1 TH'!T81</f>
        <v>1976</v>
      </c>
      <c r="F80" s="1343">
        <f t="shared" si="47"/>
        <v>4741</v>
      </c>
      <c r="G80" s="1476">
        <f>'PL 1 TH'!BE81</f>
        <v>2566</v>
      </c>
      <c r="H80" s="1343">
        <v>2566</v>
      </c>
      <c r="I80" s="1343">
        <f>'PL 06 DA cấp huyện'!BG438</f>
        <v>2566</v>
      </c>
      <c r="J80" s="1343"/>
      <c r="K80" s="1476">
        <f t="shared" si="40"/>
        <v>0</v>
      </c>
      <c r="L80" s="1339"/>
    </row>
    <row r="81" spans="1:12" ht="23.1" customHeight="1">
      <c r="A81" s="1341" t="s">
        <v>52</v>
      </c>
      <c r="B81" s="1344" t="s">
        <v>55</v>
      </c>
      <c r="C81" s="1330">
        <f>'PL 1 TH'!L82</f>
        <v>14325</v>
      </c>
      <c r="D81" s="1343">
        <f>'PL 1 TH'!BA82</f>
        <v>2578</v>
      </c>
      <c r="E81" s="1343">
        <f>'PL 1 TH'!T82</f>
        <v>3456</v>
      </c>
      <c r="F81" s="1343">
        <f t="shared" si="47"/>
        <v>8291</v>
      </c>
      <c r="G81" s="1476">
        <f>'PL 1 TH'!BE82</f>
        <v>4487</v>
      </c>
      <c r="H81" s="1343">
        <v>4487</v>
      </c>
      <c r="I81" s="1343">
        <f>'PL 06 DA cấp huyện'!BG441+'PL 06 DA cấp huyện'!BG445</f>
        <v>4487</v>
      </c>
      <c r="J81" s="1343"/>
      <c r="K81" s="1476">
        <f t="shared" si="40"/>
        <v>0</v>
      </c>
      <c r="L81" s="1339"/>
    </row>
    <row r="82" spans="1:12" ht="23.1" customHeight="1">
      <c r="A82" s="1341" t="s">
        <v>54</v>
      </c>
      <c r="B82" s="1344" t="s">
        <v>57</v>
      </c>
      <c r="C82" s="1330">
        <f>'PL 1 TH'!L83</f>
        <v>13377</v>
      </c>
      <c r="D82" s="1343">
        <f>'PL 1 TH'!BA83</f>
        <v>2408</v>
      </c>
      <c r="E82" s="1343">
        <f>'PL 1 TH'!T83</f>
        <v>3227</v>
      </c>
      <c r="F82" s="1343">
        <f t="shared" si="47"/>
        <v>7742</v>
      </c>
      <c r="G82" s="1476">
        <f>'PL 1 TH'!BE83</f>
        <v>4190</v>
      </c>
      <c r="H82" s="1343">
        <v>4190</v>
      </c>
      <c r="I82" s="1343">
        <f>'PL 06 DA cấp huyện'!BG448+'PL 06 DA cấp huyện'!BG451</f>
        <v>3890</v>
      </c>
      <c r="J82" s="1343">
        <f>'PL 06 DA cấp huyện'!BG453</f>
        <v>300</v>
      </c>
      <c r="K82" s="1476">
        <f t="shared" si="40"/>
        <v>0</v>
      </c>
      <c r="L82" s="1339"/>
    </row>
    <row r="83" spans="1:12" ht="23.1" customHeight="1">
      <c r="A83" s="1341" t="s">
        <v>56</v>
      </c>
      <c r="B83" s="1344" t="s">
        <v>59</v>
      </c>
      <c r="C83" s="1330">
        <f>'PL 1 TH'!L84</f>
        <v>17514</v>
      </c>
      <c r="D83" s="1343">
        <f>'PL 1 TH'!BA84</f>
        <v>3152</v>
      </c>
      <c r="E83" s="1343">
        <f>'PL 1 TH'!T84</f>
        <v>4225</v>
      </c>
      <c r="F83" s="1343">
        <f t="shared" si="47"/>
        <v>10137</v>
      </c>
      <c r="G83" s="1476">
        <f>'PL 1 TH'!BE84</f>
        <v>5486</v>
      </c>
      <c r="H83" s="1343">
        <v>5486</v>
      </c>
      <c r="I83" s="1343">
        <f>'PL 06 DA cấp huyện'!BG455</f>
        <v>5486</v>
      </c>
      <c r="J83" s="1343"/>
      <c r="K83" s="1476">
        <f t="shared" si="40"/>
        <v>0</v>
      </c>
      <c r="L83" s="1339"/>
    </row>
    <row r="84" spans="1:12" ht="23.1" customHeight="1">
      <c r="A84" s="1341" t="s">
        <v>58</v>
      </c>
      <c r="B84" s="1344" t="s">
        <v>61</v>
      </c>
      <c r="C84" s="1330">
        <f>'PL 1 TH'!L85</f>
        <v>20236</v>
      </c>
      <c r="D84" s="1343">
        <f>'PL 1 TH'!BA85</f>
        <v>3642</v>
      </c>
      <c r="E84" s="1343">
        <f>'PL 1 TH'!T85</f>
        <v>4882</v>
      </c>
      <c r="F84" s="1343">
        <f t="shared" si="47"/>
        <v>11712</v>
      </c>
      <c r="G84" s="1476">
        <f>'PL 1 TH'!BE85</f>
        <v>6339</v>
      </c>
      <c r="H84" s="1343">
        <v>6339</v>
      </c>
      <c r="I84" s="1343">
        <f>'PL 06 DA cấp huyện'!BG460+'PL 06 DA cấp huyện'!BG463</f>
        <v>3828</v>
      </c>
      <c r="J84" s="1343">
        <f>'PL 06 DA cấp huyện'!BG466</f>
        <v>2511</v>
      </c>
      <c r="K84" s="1476">
        <f t="shared" si="40"/>
        <v>0</v>
      </c>
      <c r="L84" s="1339"/>
    </row>
    <row r="85" spans="1:12" s="1333" customFormat="1" ht="51" customHeight="1">
      <c r="A85" s="1300" t="s">
        <v>90</v>
      </c>
      <c r="B85" s="1338" t="s">
        <v>91</v>
      </c>
      <c r="C85" s="1340">
        <f t="shared" ref="C85:G85" si="50">SUM(C86:C93)</f>
        <v>54496</v>
      </c>
      <c r="D85" s="1340">
        <f t="shared" si="50"/>
        <v>9834</v>
      </c>
      <c r="E85" s="1340">
        <f t="shared" si="50"/>
        <v>13183</v>
      </c>
      <c r="F85" s="1340">
        <f t="shared" si="50"/>
        <v>31479</v>
      </c>
      <c r="G85" s="1475">
        <f t="shared" si="50"/>
        <v>17143</v>
      </c>
      <c r="H85" s="1340">
        <f>SUM(H86:H93)</f>
        <v>17143</v>
      </c>
      <c r="I85" s="1340">
        <f>SUM(I86:I93)</f>
        <v>10469</v>
      </c>
      <c r="J85" s="1340">
        <f t="shared" ref="J85" si="51">SUM(J86:J93)</f>
        <v>6674</v>
      </c>
      <c r="K85" s="1475">
        <f t="shared" si="40"/>
        <v>0</v>
      </c>
      <c r="L85" s="1467"/>
    </row>
    <row r="86" spans="1:12" ht="23.1" customHeight="1">
      <c r="A86" s="1341" t="s">
        <v>46</v>
      </c>
      <c r="B86" s="1344" t="s">
        <v>47</v>
      </c>
      <c r="C86" s="1330">
        <f>'PL 1 TH'!L87</f>
        <v>9330</v>
      </c>
      <c r="D86" s="1343">
        <f>'PL 1 TH'!BA87</f>
        <v>1710</v>
      </c>
      <c r="E86" s="1343">
        <f>'PL 1 TH'!T87</f>
        <v>2293</v>
      </c>
      <c r="F86" s="1343">
        <f t="shared" si="47"/>
        <v>5327</v>
      </c>
      <c r="G86" s="1476">
        <f>'PL 1 TH'!BE87</f>
        <v>2981</v>
      </c>
      <c r="H86" s="1343">
        <v>2981</v>
      </c>
      <c r="I86" s="1343">
        <f>'PL 06 DA cấp huyện'!BG469</f>
        <v>2981</v>
      </c>
      <c r="J86" s="1343"/>
      <c r="K86" s="1476">
        <f t="shared" si="40"/>
        <v>0</v>
      </c>
      <c r="L86" s="1339"/>
    </row>
    <row r="87" spans="1:12" ht="23.1" customHeight="1">
      <c r="A87" s="1341" t="s">
        <v>48</v>
      </c>
      <c r="B87" s="1344" t="s">
        <v>49</v>
      </c>
      <c r="C87" s="1330">
        <f>'PL 1 TH'!L88</f>
        <v>2850</v>
      </c>
      <c r="D87" s="1343">
        <f>'PL 1 TH'!BA88</f>
        <v>503</v>
      </c>
      <c r="E87" s="1343">
        <f>'PL 1 TH'!T88</f>
        <v>674</v>
      </c>
      <c r="F87" s="1343">
        <f t="shared" si="47"/>
        <v>1673</v>
      </c>
      <c r="G87" s="1476">
        <f>'PL 1 TH'!BE88</f>
        <v>877</v>
      </c>
      <c r="H87" s="1343">
        <v>877</v>
      </c>
      <c r="I87" s="1343">
        <f>'PL 06 DA cấp huyện'!BG472</f>
        <v>248</v>
      </c>
      <c r="J87" s="1343">
        <f>'PL 06 DA cấp huyện'!BG476</f>
        <v>629</v>
      </c>
      <c r="K87" s="1476">
        <f t="shared" si="40"/>
        <v>0</v>
      </c>
      <c r="L87" s="1339"/>
    </row>
    <row r="88" spans="1:12" ht="23.1" customHeight="1">
      <c r="A88" s="1341" t="s">
        <v>50</v>
      </c>
      <c r="B88" s="1344" t="s">
        <v>51</v>
      </c>
      <c r="C88" s="1330">
        <f>'PL 1 TH'!L89</f>
        <v>2280</v>
      </c>
      <c r="D88" s="1343">
        <f>'PL 1 TH'!BA89</f>
        <v>402</v>
      </c>
      <c r="E88" s="1343">
        <f>'PL 1 TH'!T89</f>
        <v>539</v>
      </c>
      <c r="F88" s="1343">
        <f t="shared" si="47"/>
        <v>1339</v>
      </c>
      <c r="G88" s="1476">
        <f>'PL 1 TH'!BE89</f>
        <v>702</v>
      </c>
      <c r="H88" s="1343">
        <v>702</v>
      </c>
      <c r="I88" s="1343">
        <f>'PL 06 DA cấp huyện'!BG478</f>
        <v>199</v>
      </c>
      <c r="J88" s="1343">
        <f>'PL 06 DA cấp huyện'!BG481</f>
        <v>503</v>
      </c>
      <c r="K88" s="1476">
        <f t="shared" si="40"/>
        <v>0</v>
      </c>
      <c r="L88" s="1339"/>
    </row>
    <row r="89" spans="1:12" ht="23.1" customHeight="1">
      <c r="A89" s="1341" t="s">
        <v>52</v>
      </c>
      <c r="B89" s="1344" t="s">
        <v>53</v>
      </c>
      <c r="C89" s="1330">
        <f>'PL 1 TH'!L90</f>
        <v>15220</v>
      </c>
      <c r="D89" s="1343">
        <f>'PL 1 TH'!BA90</f>
        <v>2767</v>
      </c>
      <c r="E89" s="1343">
        <f>'PL 1 TH'!T90</f>
        <v>3709</v>
      </c>
      <c r="F89" s="1343">
        <f t="shared" si="47"/>
        <v>8744</v>
      </c>
      <c r="G89" s="1476">
        <f>'PL 1 TH'!BE90</f>
        <v>4823</v>
      </c>
      <c r="H89" s="1343">
        <v>4823</v>
      </c>
      <c r="I89" s="1343">
        <f>'PL 06 DA cấp huyện'!BG483+'PL 06 DA cấp huyện'!BG485</f>
        <v>4823</v>
      </c>
      <c r="J89" s="1343"/>
      <c r="K89" s="1476">
        <f t="shared" si="40"/>
        <v>0</v>
      </c>
      <c r="L89" s="1339"/>
    </row>
    <row r="90" spans="1:12" ht="23.1" customHeight="1">
      <c r="A90" s="1341" t="s">
        <v>54</v>
      </c>
      <c r="B90" s="1344" t="s">
        <v>55</v>
      </c>
      <c r="C90" s="1330">
        <f>'PL 1 TH'!L91</f>
        <v>2945</v>
      </c>
      <c r="D90" s="1343">
        <f>'PL 1 TH'!BA91</f>
        <v>528</v>
      </c>
      <c r="E90" s="1343">
        <f>'PL 1 TH'!T91</f>
        <v>708</v>
      </c>
      <c r="F90" s="1343">
        <f t="shared" si="47"/>
        <v>1709</v>
      </c>
      <c r="G90" s="1476">
        <f>'PL 1 TH'!BE91</f>
        <v>921</v>
      </c>
      <c r="H90" s="1343">
        <v>921</v>
      </c>
      <c r="I90" s="1343">
        <f>'PL 06 DA cấp huyện'!BG488+'PL 06 DA cấp huyện'!BG492</f>
        <v>351</v>
      </c>
      <c r="J90" s="1343">
        <f>'PL 06 DA cấp huyện'!BG494</f>
        <v>570</v>
      </c>
      <c r="K90" s="1476">
        <f t="shared" si="40"/>
        <v>0</v>
      </c>
      <c r="L90" s="1339"/>
    </row>
    <row r="91" spans="1:12" ht="23.1" customHeight="1">
      <c r="A91" s="1341" t="s">
        <v>56</v>
      </c>
      <c r="B91" s="1344" t="s">
        <v>57</v>
      </c>
      <c r="C91" s="1330">
        <f>'PL 1 TH'!L92</f>
        <v>2565</v>
      </c>
      <c r="D91" s="1343">
        <f>'PL 1 TH'!BA92</f>
        <v>453</v>
      </c>
      <c r="E91" s="1343">
        <f>'PL 1 TH'!T92</f>
        <v>607</v>
      </c>
      <c r="F91" s="1343">
        <f t="shared" si="47"/>
        <v>1505</v>
      </c>
      <c r="G91" s="1476">
        <f>'PL 1 TH'!BE92</f>
        <v>789</v>
      </c>
      <c r="H91" s="1343">
        <v>789</v>
      </c>
      <c r="I91" s="1343">
        <f>'PL 06 DA cấp huyện'!BG496</f>
        <v>789</v>
      </c>
      <c r="J91" s="1343"/>
      <c r="K91" s="1476">
        <f t="shared" si="40"/>
        <v>0</v>
      </c>
      <c r="L91" s="1339"/>
    </row>
    <row r="92" spans="1:12" ht="23.1" customHeight="1">
      <c r="A92" s="1341" t="s">
        <v>58</v>
      </c>
      <c r="B92" s="1344" t="s">
        <v>59</v>
      </c>
      <c r="C92" s="1330">
        <f>'PL 1 TH'!L93</f>
        <v>3421</v>
      </c>
      <c r="D92" s="1343">
        <f>'PL 1 TH'!BA93</f>
        <v>604</v>
      </c>
      <c r="E92" s="1343">
        <f>'PL 1 TH'!T93</f>
        <v>809</v>
      </c>
      <c r="F92" s="1343">
        <f t="shared" si="47"/>
        <v>2008</v>
      </c>
      <c r="G92" s="1476">
        <f>'PL 1 TH'!BE93</f>
        <v>1052</v>
      </c>
      <c r="H92" s="1343">
        <v>1052</v>
      </c>
      <c r="I92" s="1343">
        <f>'PL 06 DA cấp huyện'!BG499+'PL 06 DA cấp huyện'!BG501</f>
        <v>868</v>
      </c>
      <c r="J92" s="1343">
        <f>'PL 06 DA cấp huyện'!BG505</f>
        <v>184</v>
      </c>
      <c r="K92" s="1476">
        <f t="shared" si="40"/>
        <v>0</v>
      </c>
      <c r="L92" s="1339"/>
    </row>
    <row r="93" spans="1:12" ht="23.1" customHeight="1">
      <c r="A93" s="1341" t="s">
        <v>60</v>
      </c>
      <c r="B93" s="1344" t="s">
        <v>61</v>
      </c>
      <c r="C93" s="1330">
        <f>'PL 1 TH'!L94</f>
        <v>15885</v>
      </c>
      <c r="D93" s="1343">
        <f>'PL 1 TH'!BA94</f>
        <v>2867</v>
      </c>
      <c r="E93" s="1343">
        <f>'PL 1 TH'!T94</f>
        <v>3844</v>
      </c>
      <c r="F93" s="1343">
        <f t="shared" si="47"/>
        <v>9174</v>
      </c>
      <c r="G93" s="1476">
        <f>'PL 1 TH'!BE94</f>
        <v>4998</v>
      </c>
      <c r="H93" s="1343">
        <v>4998</v>
      </c>
      <c r="I93" s="1343">
        <f>'PL 06 DA cấp huyện'!BG507</f>
        <v>210</v>
      </c>
      <c r="J93" s="1343">
        <f>'PL 06 DA cấp huyện'!BG514</f>
        <v>4788</v>
      </c>
      <c r="K93" s="1476">
        <f t="shared" si="40"/>
        <v>0</v>
      </c>
      <c r="L93" s="1339"/>
    </row>
    <row r="94" spans="1:12" s="1333" customFormat="1" ht="52.5" customHeight="1">
      <c r="A94" s="1300" t="s">
        <v>92</v>
      </c>
      <c r="B94" s="1338" t="s">
        <v>93</v>
      </c>
      <c r="C94" s="1340">
        <f t="shared" ref="C94:G94" si="52">+C95</f>
        <v>29985</v>
      </c>
      <c r="D94" s="1340">
        <f t="shared" si="52"/>
        <v>5397</v>
      </c>
      <c r="E94" s="1340">
        <f t="shared" si="52"/>
        <v>7235</v>
      </c>
      <c r="F94" s="1340">
        <f t="shared" si="52"/>
        <v>17353</v>
      </c>
      <c r="G94" s="1475">
        <f t="shared" si="52"/>
        <v>9600</v>
      </c>
      <c r="H94" s="1340">
        <f>+H95</f>
        <v>17353</v>
      </c>
      <c r="I94" s="1340">
        <f t="shared" ref="I94:J94" si="53">+I95</f>
        <v>17353</v>
      </c>
      <c r="J94" s="1340">
        <f t="shared" si="53"/>
        <v>0</v>
      </c>
      <c r="K94" s="1475">
        <f t="shared" si="40"/>
        <v>-7753</v>
      </c>
      <c r="L94" s="1467"/>
    </row>
    <row r="95" spans="1:12" ht="39" customHeight="1">
      <c r="A95" s="1341" t="s">
        <v>46</v>
      </c>
      <c r="B95" s="1342" t="s">
        <v>43</v>
      </c>
      <c r="C95" s="1330">
        <f>'PL 1 TH'!L96</f>
        <v>29985</v>
      </c>
      <c r="D95" s="1350">
        <f>'PL 1 TH'!BA96</f>
        <v>5397</v>
      </c>
      <c r="E95" s="1350">
        <f>'PL 1 TH'!T96</f>
        <v>7235</v>
      </c>
      <c r="F95" s="1350">
        <f t="shared" si="47"/>
        <v>17353</v>
      </c>
      <c r="G95" s="1479">
        <f>'PL 1 TH'!BE96</f>
        <v>9600</v>
      </c>
      <c r="H95" s="1350">
        <v>17353</v>
      </c>
      <c r="I95" s="1350">
        <f>'PL 4DA Cấp tỉnh'!BD77</f>
        <v>17353</v>
      </c>
      <c r="J95" s="1350"/>
      <c r="K95" s="1479">
        <f>G95-H95</f>
        <v>-7753</v>
      </c>
      <c r="L95" s="1339"/>
    </row>
    <row r="96" spans="1:12" s="1333" customFormat="1" ht="39" customHeight="1">
      <c r="A96" s="1300" t="s">
        <v>94</v>
      </c>
      <c r="B96" s="1338" t="s">
        <v>95</v>
      </c>
      <c r="C96" s="1340">
        <f t="shared" ref="C96:G96" si="54">SUM(C97:C100)</f>
        <v>317362</v>
      </c>
      <c r="D96" s="1340">
        <f t="shared" si="54"/>
        <v>57125</v>
      </c>
      <c r="E96" s="1340">
        <f t="shared" si="54"/>
        <v>80186</v>
      </c>
      <c r="F96" s="1340">
        <f t="shared" si="54"/>
        <v>180051</v>
      </c>
      <c r="G96" s="1475">
        <f t="shared" si="54"/>
        <v>98669</v>
      </c>
      <c r="H96" s="1340">
        <f>SUM(H97:H100)</f>
        <v>82956</v>
      </c>
      <c r="I96" s="1340">
        <f t="shared" ref="I96:J96" si="55">SUM(I97:I100)</f>
        <v>73518</v>
      </c>
      <c r="J96" s="1340">
        <f t="shared" si="55"/>
        <v>9438</v>
      </c>
      <c r="K96" s="1475">
        <f t="shared" si="40"/>
        <v>15713</v>
      </c>
      <c r="L96" s="1467"/>
    </row>
    <row r="97" spans="1:12" ht="23.1" customHeight="1">
      <c r="A97" s="1341" t="s">
        <v>46</v>
      </c>
      <c r="B97" s="1344" t="s">
        <v>53</v>
      </c>
      <c r="C97" s="1330">
        <f>'PL 1 TH'!L98</f>
        <v>39670</v>
      </c>
      <c r="D97" s="1350">
        <f>'PL 1 TH'!BA98</f>
        <v>7141</v>
      </c>
      <c r="E97" s="1350">
        <f>'PL 1 TH'!T98</f>
        <v>10024</v>
      </c>
      <c r="F97" s="1350">
        <f t="shared" si="47"/>
        <v>22505</v>
      </c>
      <c r="G97" s="1479">
        <f>'PL 1 TH'!BE98</f>
        <v>12334</v>
      </c>
      <c r="H97" s="1350">
        <v>10370</v>
      </c>
      <c r="I97" s="1350">
        <f>'PL 06 DA cấp huyện'!BG517+'PL 06 DA cấp huyện'!BG521</f>
        <v>10370</v>
      </c>
      <c r="J97" s="1350"/>
      <c r="K97" s="1479">
        <f t="shared" si="40"/>
        <v>1964</v>
      </c>
      <c r="L97" s="1339"/>
    </row>
    <row r="98" spans="1:12" ht="23.1" customHeight="1">
      <c r="A98" s="1341" t="s">
        <v>48</v>
      </c>
      <c r="B98" s="1344" t="s">
        <v>57</v>
      </c>
      <c r="C98" s="1330">
        <f>'PL 1 TH'!L99</f>
        <v>29753</v>
      </c>
      <c r="D98" s="1350">
        <f>'PL 1 TH'!BA99</f>
        <v>5355</v>
      </c>
      <c r="E98" s="1350">
        <f>'PL 1 TH'!T99</f>
        <v>7517</v>
      </c>
      <c r="F98" s="1350">
        <f t="shared" si="47"/>
        <v>16881</v>
      </c>
      <c r="G98" s="1479">
        <f>'PL 1 TH'!BE99</f>
        <v>9250</v>
      </c>
      <c r="H98" s="1350">
        <v>7777</v>
      </c>
      <c r="I98" s="1350">
        <f>'PL 06 DA cấp huyện'!BG527+'PL 06 DA cấp huyện'!BG529</f>
        <v>7279</v>
      </c>
      <c r="J98" s="1350">
        <f>'PL 06 DA cấp huyện'!BG534</f>
        <v>498</v>
      </c>
      <c r="K98" s="1479">
        <f t="shared" si="40"/>
        <v>1473</v>
      </c>
      <c r="L98" s="1339"/>
    </row>
    <row r="99" spans="1:12" ht="23.1" customHeight="1">
      <c r="A99" s="1341" t="s">
        <v>50</v>
      </c>
      <c r="B99" s="1344" t="s">
        <v>59</v>
      </c>
      <c r="C99" s="1330">
        <f>'PL 1 TH'!L100</f>
        <v>158681</v>
      </c>
      <c r="D99" s="1350">
        <f>'PL 1 TH'!BA100</f>
        <v>28563</v>
      </c>
      <c r="E99" s="1350">
        <f>'PL 1 TH'!T100</f>
        <v>40093</v>
      </c>
      <c r="F99" s="1350">
        <f t="shared" si="47"/>
        <v>90025</v>
      </c>
      <c r="G99" s="1479">
        <f>'PL 1 TH'!BE100</f>
        <v>49335</v>
      </c>
      <c r="H99" s="1350">
        <v>41478</v>
      </c>
      <c r="I99" s="1350">
        <f>'PL 06 DA cấp huyện'!BG536+'PL 06 DA cấp huyện'!BG543+'PL 06 DA cấp huyện'!BG549</f>
        <v>41478</v>
      </c>
      <c r="J99" s="1350"/>
      <c r="K99" s="1479">
        <f t="shared" si="40"/>
        <v>7857</v>
      </c>
      <c r="L99" s="1339"/>
    </row>
    <row r="100" spans="1:12" ht="23.1" customHeight="1">
      <c r="A100" s="1341" t="s">
        <v>52</v>
      </c>
      <c r="B100" s="1344" t="s">
        <v>61</v>
      </c>
      <c r="C100" s="1330">
        <f>'PL 1 TH'!L101</f>
        <v>89258</v>
      </c>
      <c r="D100" s="1350">
        <f>'PL 1 TH'!BA101</f>
        <v>16066</v>
      </c>
      <c r="E100" s="1350">
        <f>'PL 1 TH'!T101</f>
        <v>22552</v>
      </c>
      <c r="F100" s="1350">
        <f t="shared" si="47"/>
        <v>50640</v>
      </c>
      <c r="G100" s="1479">
        <f>'PL 1 TH'!BE101</f>
        <v>27750</v>
      </c>
      <c r="H100" s="1350">
        <v>23331</v>
      </c>
      <c r="I100" s="1350">
        <f>'PL 06 DA cấp huyện'!BG555+'PL 06 DA cấp huyện'!BG565</f>
        <v>14391</v>
      </c>
      <c r="J100" s="1350">
        <f>'PL 06 DA cấp huyện'!BG567</f>
        <v>8940</v>
      </c>
      <c r="K100" s="1479">
        <f t="shared" si="40"/>
        <v>4419</v>
      </c>
      <c r="L100" s="1339"/>
    </row>
    <row r="101" spans="1:12" s="1333" customFormat="1" ht="63.75" customHeight="1">
      <c r="A101" s="1462" t="s">
        <v>96</v>
      </c>
      <c r="B101" s="1338" t="s">
        <v>97</v>
      </c>
      <c r="C101" s="1463">
        <f t="shared" ref="C101" si="56">C102</f>
        <v>36634</v>
      </c>
      <c r="D101" s="1463">
        <f t="shared" ref="D101" si="57">D102</f>
        <v>4971</v>
      </c>
      <c r="E101" s="1463">
        <f t="shared" ref="E101" si="58">E102</f>
        <v>0</v>
      </c>
      <c r="F101" s="1463">
        <f t="shared" ref="F101" si="59">F102</f>
        <v>31663</v>
      </c>
      <c r="G101" s="1480">
        <f t="shared" ref="G101" si="60">G102</f>
        <v>0</v>
      </c>
      <c r="H101" s="1463">
        <f t="shared" ref="H101:K101" si="61">H102</f>
        <v>2910</v>
      </c>
      <c r="I101" s="1463">
        <f t="shared" si="61"/>
        <v>2910</v>
      </c>
      <c r="J101" s="1463">
        <f t="shared" si="61"/>
        <v>0</v>
      </c>
      <c r="K101" s="1480">
        <f t="shared" si="61"/>
        <v>-2910</v>
      </c>
      <c r="L101" s="1464"/>
    </row>
    <row r="102" spans="1:12" ht="27" customHeight="1">
      <c r="A102" s="1458" t="s">
        <v>46</v>
      </c>
      <c r="B102" s="1459" t="s">
        <v>2332</v>
      </c>
      <c r="C102" s="1330">
        <f>'PL 1 TH'!L103</f>
        <v>36634</v>
      </c>
      <c r="D102" s="1460">
        <f>'PL 1 TH'!BA103</f>
        <v>4971</v>
      </c>
      <c r="E102" s="1460">
        <f>'PL 1 TH'!T103</f>
        <v>0</v>
      </c>
      <c r="F102" s="1460">
        <f t="shared" si="47"/>
        <v>31663</v>
      </c>
      <c r="G102" s="1481"/>
      <c r="H102" s="1460">
        <v>2910</v>
      </c>
      <c r="I102" s="3030">
        <f>'PL 4DA Cấp tỉnh'!BD81</f>
        <v>2910</v>
      </c>
      <c r="J102" s="3030"/>
      <c r="K102" s="1479">
        <f>G102-H102</f>
        <v>-2910</v>
      </c>
      <c r="L102" s="1461"/>
    </row>
    <row r="103" spans="1:12" ht="14.25" customHeight="1">
      <c r="A103" s="1314"/>
      <c r="B103" s="1314"/>
      <c r="C103" s="1367"/>
      <c r="D103" s="1367"/>
      <c r="E103" s="1367"/>
      <c r="F103" s="1367"/>
      <c r="G103" s="1482"/>
      <c r="H103" s="1367"/>
      <c r="I103" s="1367"/>
      <c r="J103" s="1367"/>
      <c r="K103" s="1482"/>
      <c r="L103" s="1314"/>
    </row>
    <row r="104" spans="1:12" ht="18" customHeight="1"/>
    <row r="105" spans="1:12" ht="18" customHeight="1"/>
    <row r="106" spans="1:12" ht="18" hidden="1" customHeight="1">
      <c r="A106" s="1351" t="s">
        <v>2327</v>
      </c>
      <c r="B106" s="1352" t="s">
        <v>2414</v>
      </c>
      <c r="C106" s="1551"/>
      <c r="D106" s="1551"/>
      <c r="E106" s="1551"/>
      <c r="F106" s="1551"/>
      <c r="G106" s="1483"/>
      <c r="H106" s="1353">
        <f>+H107</f>
        <v>0</v>
      </c>
      <c r="I106" s="1353"/>
      <c r="J106" s="1353"/>
      <c r="K106" s="1486"/>
      <c r="L106" s="1354"/>
    </row>
    <row r="107" spans="1:12" s="1333" customFormat="1" ht="18" hidden="1" customHeight="1">
      <c r="A107" s="1355" t="s">
        <v>2415</v>
      </c>
      <c r="B107" s="1356" t="s">
        <v>84</v>
      </c>
      <c r="C107" s="1552"/>
      <c r="D107" s="1552"/>
      <c r="E107" s="1552"/>
      <c r="F107" s="1552"/>
      <c r="G107" s="1484"/>
      <c r="H107" s="1357">
        <f>+H108</f>
        <v>0</v>
      </c>
      <c r="I107" s="1357"/>
      <c r="J107" s="1357"/>
      <c r="K107" s="1487"/>
      <c r="L107" s="1354"/>
    </row>
    <row r="108" spans="1:12" ht="18" hidden="1" customHeight="1">
      <c r="A108" s="1358"/>
      <c r="B108" s="1359" t="s">
        <v>2332</v>
      </c>
      <c r="C108" s="1553"/>
      <c r="D108" s="1553"/>
      <c r="E108" s="1553"/>
      <c r="F108" s="1553"/>
      <c r="G108" s="1485"/>
      <c r="H108" s="1360">
        <v>0</v>
      </c>
      <c r="I108" s="1360"/>
      <c r="J108" s="1360"/>
      <c r="K108" s="1488"/>
      <c r="L108" s="1354"/>
    </row>
    <row r="109" spans="1:12" ht="18" hidden="1" customHeight="1"/>
  </sheetData>
  <mergeCells count="14">
    <mergeCell ref="J1:L1"/>
    <mergeCell ref="J5:J6"/>
    <mergeCell ref="A3:L3"/>
    <mergeCell ref="A2:L2"/>
    <mergeCell ref="A5:A6"/>
    <mergeCell ref="B5:B6"/>
    <mergeCell ref="H5:H6"/>
    <mergeCell ref="L5:L6"/>
    <mergeCell ref="G5:G6"/>
    <mergeCell ref="K5:K6"/>
    <mergeCell ref="C5:C6"/>
    <mergeCell ref="D5:D6"/>
    <mergeCell ref="E5:E6"/>
    <mergeCell ref="F5:F6"/>
  </mergeCells>
  <pageMargins left="0.5" right="0.25" top="0.5" bottom="0.5" header="0.46" footer="0"/>
  <pageSetup paperSize="9" orientation="portrait" verticalDpi="0" r:id="rId1"/>
  <ignoredErrors>
    <ignoredError sqref="G28 K31" formula="1"/>
    <ignoredError sqref="A9:A10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83"/>
  <sheetViews>
    <sheetView topLeftCell="A2" zoomScale="70" zoomScaleNormal="70" workbookViewId="0">
      <pane xSplit="2" ySplit="6" topLeftCell="C29" activePane="bottomRight" state="frozen"/>
      <selection activeCell="A2" sqref="A2"/>
      <selection pane="topRight" activeCell="C2" sqref="C2"/>
      <selection pane="bottomLeft" activeCell="A8" sqref="A8"/>
      <selection pane="bottomRight" activeCell="AM79" sqref="AM79"/>
    </sheetView>
  </sheetViews>
  <sheetFormatPr defaultColWidth="11.42578125" defaultRowHeight="15.75"/>
  <cols>
    <col min="1" max="1" width="8.140625" style="22" customWidth="1"/>
    <col min="2" max="2" width="40.28515625" style="22" customWidth="1"/>
    <col min="3" max="3" width="10.42578125" style="74" customWidth="1"/>
    <col min="4" max="4" width="15" style="74" hidden="1" customWidth="1"/>
    <col min="5" max="5" width="8.28515625" style="1376" customWidth="1"/>
    <col min="6" max="6" width="11.7109375" style="74" customWidth="1"/>
    <col min="7" max="7" width="12.85546875" style="115" customWidth="1"/>
    <col min="8" max="8" width="13" style="115" customWidth="1"/>
    <col min="9" max="9" width="12.140625" style="115" hidden="1" customWidth="1"/>
    <col min="10" max="10" width="9.140625" style="115" hidden="1" customWidth="1"/>
    <col min="11" max="11" width="12.85546875" style="115" hidden="1" customWidth="1"/>
    <col min="12" max="12" width="13.7109375" style="115" hidden="1" customWidth="1"/>
    <col min="13" max="13" width="11.85546875" style="1038" hidden="1" customWidth="1"/>
    <col min="14" max="14" width="10.5703125" style="115" hidden="1" customWidth="1"/>
    <col min="15" max="15" width="14.85546875" style="115" hidden="1" customWidth="1"/>
    <col min="16" max="16" width="15.140625" style="115" hidden="1" customWidth="1"/>
    <col min="17" max="17" width="8.42578125" style="115" hidden="1" customWidth="1"/>
    <col min="18" max="18" width="7.5703125" style="115" hidden="1" customWidth="1"/>
    <col min="19" max="19" width="13.5703125" style="115" customWidth="1"/>
    <col min="20" max="20" width="14.140625" style="115" customWidth="1"/>
    <col min="21" max="21" width="9.5703125" style="115" hidden="1" customWidth="1"/>
    <col min="22" max="22" width="8.42578125" style="115" hidden="1" customWidth="1"/>
    <col min="23" max="23" width="12.85546875" style="115" hidden="1" customWidth="1"/>
    <col min="24" max="24" width="12.28515625" style="115" hidden="1" customWidth="1"/>
    <col min="25" max="25" width="8.28515625" style="115" hidden="1" customWidth="1"/>
    <col min="26" max="26" width="7.5703125" style="115" hidden="1" customWidth="1"/>
    <col min="27" max="27" width="14.140625" style="115" hidden="1" customWidth="1"/>
    <col min="28" max="28" width="13.5703125" style="115" hidden="1" customWidth="1"/>
    <col min="29" max="29" width="7.85546875" style="115" hidden="1" customWidth="1"/>
    <col min="30" max="30" width="7.5703125" style="115" hidden="1" customWidth="1"/>
    <col min="31" max="31" width="11.85546875" style="115" hidden="1" customWidth="1"/>
    <col min="32" max="32" width="10.85546875" style="115" hidden="1" customWidth="1"/>
    <col min="33" max="34" width="7.5703125" style="115" hidden="1" customWidth="1"/>
    <col min="35" max="35" width="12.28515625" style="115" hidden="1" customWidth="1"/>
    <col min="36" max="36" width="11.140625" style="115" hidden="1" customWidth="1"/>
    <col min="37" max="37" width="9.7109375" style="115" hidden="1" customWidth="1"/>
    <col min="38" max="38" width="9.140625" style="115" hidden="1" customWidth="1"/>
    <col min="39" max="39" width="12.7109375" style="115" customWidth="1"/>
    <col min="40" max="40" width="13.140625" style="115" customWidth="1"/>
    <col min="41" max="41" width="10.28515625" style="115" hidden="1" customWidth="1"/>
    <col min="42" max="42" width="8.5703125" style="115" hidden="1" customWidth="1"/>
    <col min="43" max="43" width="12.7109375" style="115" hidden="1" customWidth="1"/>
    <col min="44" max="44" width="13.7109375" style="115" hidden="1" customWidth="1"/>
    <col min="45" max="45" width="12.42578125" style="115" hidden="1" customWidth="1"/>
    <col min="46" max="46" width="10.85546875" style="115" hidden="1" customWidth="1"/>
    <col min="47" max="47" width="9.140625" style="115" hidden="1" customWidth="1"/>
    <col min="48" max="49" width="12.7109375" style="958" hidden="1" customWidth="1"/>
    <col min="50" max="50" width="11.140625" style="958" hidden="1" customWidth="1"/>
    <col min="51" max="51" width="11.85546875" style="958" hidden="1" customWidth="1"/>
    <col min="52" max="52" width="9.140625" style="958" hidden="1" customWidth="1"/>
    <col min="53" max="53" width="9.140625" style="115" hidden="1" customWidth="1"/>
    <col min="54" max="55" width="14" style="115" hidden="1" customWidth="1"/>
    <col min="56" max="56" width="14.28515625" style="115" customWidth="1"/>
    <col min="57" max="57" width="14.7109375" style="958" hidden="1" customWidth="1"/>
    <col min="58" max="58" width="8.85546875" style="1378" hidden="1" customWidth="1"/>
    <col min="59" max="62" width="9.140625" style="1378" hidden="1" customWidth="1"/>
    <col min="63" max="63" width="20.5703125" style="22" customWidth="1"/>
    <col min="64" max="64" width="12.85546875" style="22" customWidth="1"/>
    <col min="65" max="281" width="11.42578125" style="22"/>
    <col min="282" max="282" width="4" style="22" customWidth="1"/>
    <col min="283" max="283" width="43.7109375" style="22" customWidth="1"/>
    <col min="284" max="284" width="10.42578125" style="22" customWidth="1"/>
    <col min="285" max="285" width="8.42578125" style="22" customWidth="1"/>
    <col min="286" max="286" width="8.28515625" style="22" customWidth="1"/>
    <col min="287" max="287" width="10.140625" style="22" customWidth="1"/>
    <col min="288" max="288" width="9.5703125" style="22" customWidth="1"/>
    <col min="289" max="289" width="9.28515625" style="22" customWidth="1"/>
    <col min="290" max="291" width="7.5703125" style="22" customWidth="1"/>
    <col min="292" max="292" width="8.140625" style="22" customWidth="1"/>
    <col min="293" max="293" width="8.7109375" style="22" customWidth="1"/>
    <col min="294" max="294" width="9.140625" style="22" customWidth="1"/>
    <col min="295" max="295" width="8.85546875" style="22" customWidth="1"/>
    <col min="296" max="296" width="6" style="22" customWidth="1"/>
    <col min="297" max="297" width="7.5703125" style="22" customWidth="1"/>
    <col min="298" max="298" width="8" style="22" customWidth="1"/>
    <col min="299" max="299" width="8.140625" style="22" customWidth="1"/>
    <col min="300" max="300" width="7" style="22" customWidth="1"/>
    <col min="301" max="301" width="7.5703125" style="22" customWidth="1"/>
    <col min="302" max="302" width="7.42578125" style="22" customWidth="1"/>
    <col min="303" max="303" width="7.28515625" style="22" customWidth="1"/>
    <col min="304" max="304" width="7" style="22" customWidth="1"/>
    <col min="305" max="305" width="7.5703125" style="22" customWidth="1"/>
    <col min="306" max="306" width="8.28515625" style="22" customWidth="1"/>
    <col min="307" max="307" width="7.5703125" style="22" customWidth="1"/>
    <col min="308" max="308" width="11.140625" style="22" customWidth="1"/>
    <col min="309" max="309" width="6.42578125" style="22" customWidth="1"/>
    <col min="310" max="310" width="7.5703125" style="22" customWidth="1"/>
    <col min="311" max="311" width="9" style="22" customWidth="1"/>
    <col min="312" max="312" width="8.42578125" style="22" bestFit="1" customWidth="1"/>
    <col min="313" max="313" width="9.140625" style="22" bestFit="1" customWidth="1"/>
    <col min="314" max="314" width="10.85546875" style="22" customWidth="1"/>
    <col min="315" max="315" width="6.7109375" style="22" customWidth="1"/>
    <col min="316" max="537" width="11.42578125" style="22"/>
    <col min="538" max="538" width="4" style="22" customWidth="1"/>
    <col min="539" max="539" width="43.7109375" style="22" customWidth="1"/>
    <col min="540" max="540" width="10.42578125" style="22" customWidth="1"/>
    <col min="541" max="541" width="8.42578125" style="22" customWidth="1"/>
    <col min="542" max="542" width="8.28515625" style="22" customWidth="1"/>
    <col min="543" max="543" width="10.140625" style="22" customWidth="1"/>
    <col min="544" max="544" width="9.5703125" style="22" customWidth="1"/>
    <col min="545" max="545" width="9.28515625" style="22" customWidth="1"/>
    <col min="546" max="547" width="7.5703125" style="22" customWidth="1"/>
    <col min="548" max="548" width="8.140625" style="22" customWidth="1"/>
    <col min="549" max="549" width="8.7109375" style="22" customWidth="1"/>
    <col min="550" max="550" width="9.140625" style="22" customWidth="1"/>
    <col min="551" max="551" width="8.85546875" style="22" customWidth="1"/>
    <col min="552" max="552" width="6" style="22" customWidth="1"/>
    <col min="553" max="553" width="7.5703125" style="22" customWidth="1"/>
    <col min="554" max="554" width="8" style="22" customWidth="1"/>
    <col min="555" max="555" width="8.140625" style="22" customWidth="1"/>
    <col min="556" max="556" width="7" style="22" customWidth="1"/>
    <col min="557" max="557" width="7.5703125" style="22" customWidth="1"/>
    <col min="558" max="558" width="7.42578125" style="22" customWidth="1"/>
    <col min="559" max="559" width="7.28515625" style="22" customWidth="1"/>
    <col min="560" max="560" width="7" style="22" customWidth="1"/>
    <col min="561" max="561" width="7.5703125" style="22" customWidth="1"/>
    <col min="562" max="562" width="8.28515625" style="22" customWidth="1"/>
    <col min="563" max="563" width="7.5703125" style="22" customWidth="1"/>
    <col min="564" max="564" width="11.140625" style="22" customWidth="1"/>
    <col min="565" max="565" width="6.42578125" style="22" customWidth="1"/>
    <col min="566" max="566" width="7.5703125" style="22" customWidth="1"/>
    <col min="567" max="567" width="9" style="22" customWidth="1"/>
    <col min="568" max="568" width="8.42578125" style="22" bestFit="1" customWidth="1"/>
    <col min="569" max="569" width="9.140625" style="22" bestFit="1" customWidth="1"/>
    <col min="570" max="570" width="10.85546875" style="22" customWidth="1"/>
    <col min="571" max="571" width="6.7109375" style="22" customWidth="1"/>
    <col min="572" max="793" width="11.42578125" style="22"/>
    <col min="794" max="794" width="4" style="22" customWidth="1"/>
    <col min="795" max="795" width="43.7109375" style="22" customWidth="1"/>
    <col min="796" max="796" width="10.42578125" style="22" customWidth="1"/>
    <col min="797" max="797" width="8.42578125" style="22" customWidth="1"/>
    <col min="798" max="798" width="8.28515625" style="22" customWidth="1"/>
    <col min="799" max="799" width="10.140625" style="22" customWidth="1"/>
    <col min="800" max="800" width="9.5703125" style="22" customWidth="1"/>
    <col min="801" max="801" width="9.28515625" style="22" customWidth="1"/>
    <col min="802" max="803" width="7.5703125" style="22" customWidth="1"/>
    <col min="804" max="804" width="8.140625" style="22" customWidth="1"/>
    <col min="805" max="805" width="8.7109375" style="22" customWidth="1"/>
    <col min="806" max="806" width="9.140625" style="22" customWidth="1"/>
    <col min="807" max="807" width="8.85546875" style="22" customWidth="1"/>
    <col min="808" max="808" width="6" style="22" customWidth="1"/>
    <col min="809" max="809" width="7.5703125" style="22" customWidth="1"/>
    <col min="810" max="810" width="8" style="22" customWidth="1"/>
    <col min="811" max="811" width="8.140625" style="22" customWidth="1"/>
    <col min="812" max="812" width="7" style="22" customWidth="1"/>
    <col min="813" max="813" width="7.5703125" style="22" customWidth="1"/>
    <col min="814" max="814" width="7.42578125" style="22" customWidth="1"/>
    <col min="815" max="815" width="7.28515625" style="22" customWidth="1"/>
    <col min="816" max="816" width="7" style="22" customWidth="1"/>
    <col min="817" max="817" width="7.5703125" style="22" customWidth="1"/>
    <col min="818" max="818" width="8.28515625" style="22" customWidth="1"/>
    <col min="819" max="819" width="7.5703125" style="22" customWidth="1"/>
    <col min="820" max="820" width="11.140625" style="22" customWidth="1"/>
    <col min="821" max="821" width="6.42578125" style="22" customWidth="1"/>
    <col min="822" max="822" width="7.5703125" style="22" customWidth="1"/>
    <col min="823" max="823" width="9" style="22" customWidth="1"/>
    <col min="824" max="824" width="8.42578125" style="22" bestFit="1" customWidth="1"/>
    <col min="825" max="825" width="9.140625" style="22" bestFit="1" customWidth="1"/>
    <col min="826" max="826" width="10.85546875" style="22" customWidth="1"/>
    <col min="827" max="827" width="6.7109375" style="22" customWidth="1"/>
    <col min="828" max="1049" width="11.42578125" style="22"/>
    <col min="1050" max="1050" width="4" style="22" customWidth="1"/>
    <col min="1051" max="1051" width="43.7109375" style="22" customWidth="1"/>
    <col min="1052" max="1052" width="10.42578125" style="22" customWidth="1"/>
    <col min="1053" max="1053" width="8.42578125" style="22" customWidth="1"/>
    <col min="1054" max="1054" width="8.28515625" style="22" customWidth="1"/>
    <col min="1055" max="1055" width="10.140625" style="22" customWidth="1"/>
    <col min="1056" max="1056" width="9.5703125" style="22" customWidth="1"/>
    <col min="1057" max="1057" width="9.28515625" style="22" customWidth="1"/>
    <col min="1058" max="1059" width="7.5703125" style="22" customWidth="1"/>
    <col min="1060" max="1060" width="8.140625" style="22" customWidth="1"/>
    <col min="1061" max="1061" width="8.7109375" style="22" customWidth="1"/>
    <col min="1062" max="1062" width="9.140625" style="22" customWidth="1"/>
    <col min="1063" max="1063" width="8.85546875" style="22" customWidth="1"/>
    <col min="1064" max="1064" width="6" style="22" customWidth="1"/>
    <col min="1065" max="1065" width="7.5703125" style="22" customWidth="1"/>
    <col min="1066" max="1066" width="8" style="22" customWidth="1"/>
    <col min="1067" max="1067" width="8.140625" style="22" customWidth="1"/>
    <col min="1068" max="1068" width="7" style="22" customWidth="1"/>
    <col min="1069" max="1069" width="7.5703125" style="22" customWidth="1"/>
    <col min="1070" max="1070" width="7.42578125" style="22" customWidth="1"/>
    <col min="1071" max="1071" width="7.28515625" style="22" customWidth="1"/>
    <col min="1072" max="1072" width="7" style="22" customWidth="1"/>
    <col min="1073" max="1073" width="7.5703125" style="22" customWidth="1"/>
    <col min="1074" max="1074" width="8.28515625" style="22" customWidth="1"/>
    <col min="1075" max="1075" width="7.5703125" style="22" customWidth="1"/>
    <col min="1076" max="1076" width="11.140625" style="22" customWidth="1"/>
    <col min="1077" max="1077" width="6.42578125" style="22" customWidth="1"/>
    <col min="1078" max="1078" width="7.5703125" style="22" customWidth="1"/>
    <col min="1079" max="1079" width="9" style="22" customWidth="1"/>
    <col min="1080" max="1080" width="8.42578125" style="22" bestFit="1" customWidth="1"/>
    <col min="1081" max="1081" width="9.140625" style="22" bestFit="1" customWidth="1"/>
    <col min="1082" max="1082" width="10.85546875" style="22" customWidth="1"/>
    <col min="1083" max="1083" width="6.7109375" style="22" customWidth="1"/>
    <col min="1084" max="1305" width="11.42578125" style="22"/>
    <col min="1306" max="1306" width="4" style="22" customWidth="1"/>
    <col min="1307" max="1307" width="43.7109375" style="22" customWidth="1"/>
    <col min="1308" max="1308" width="10.42578125" style="22" customWidth="1"/>
    <col min="1309" max="1309" width="8.42578125" style="22" customWidth="1"/>
    <col min="1310" max="1310" width="8.28515625" style="22" customWidth="1"/>
    <col min="1311" max="1311" width="10.140625" style="22" customWidth="1"/>
    <col min="1312" max="1312" width="9.5703125" style="22" customWidth="1"/>
    <col min="1313" max="1313" width="9.28515625" style="22" customWidth="1"/>
    <col min="1314" max="1315" width="7.5703125" style="22" customWidth="1"/>
    <col min="1316" max="1316" width="8.140625" style="22" customWidth="1"/>
    <col min="1317" max="1317" width="8.7109375" style="22" customWidth="1"/>
    <col min="1318" max="1318" width="9.140625" style="22" customWidth="1"/>
    <col min="1319" max="1319" width="8.85546875" style="22" customWidth="1"/>
    <col min="1320" max="1320" width="6" style="22" customWidth="1"/>
    <col min="1321" max="1321" width="7.5703125" style="22" customWidth="1"/>
    <col min="1322" max="1322" width="8" style="22" customWidth="1"/>
    <col min="1323" max="1323" width="8.140625" style="22" customWidth="1"/>
    <col min="1324" max="1324" width="7" style="22" customWidth="1"/>
    <col min="1325" max="1325" width="7.5703125" style="22" customWidth="1"/>
    <col min="1326" max="1326" width="7.42578125" style="22" customWidth="1"/>
    <col min="1327" max="1327" width="7.28515625" style="22" customWidth="1"/>
    <col min="1328" max="1328" width="7" style="22" customWidth="1"/>
    <col min="1329" max="1329" width="7.5703125" style="22" customWidth="1"/>
    <col min="1330" max="1330" width="8.28515625" style="22" customWidth="1"/>
    <col min="1331" max="1331" width="7.5703125" style="22" customWidth="1"/>
    <col min="1332" max="1332" width="11.140625" style="22" customWidth="1"/>
    <col min="1333" max="1333" width="6.42578125" style="22" customWidth="1"/>
    <col min="1334" max="1334" width="7.5703125" style="22" customWidth="1"/>
    <col min="1335" max="1335" width="9" style="22" customWidth="1"/>
    <col min="1336" max="1336" width="8.42578125" style="22" bestFit="1" customWidth="1"/>
    <col min="1337" max="1337" width="9.140625" style="22" bestFit="1" customWidth="1"/>
    <col min="1338" max="1338" width="10.85546875" style="22" customWidth="1"/>
    <col min="1339" max="1339" width="6.7109375" style="22" customWidth="1"/>
    <col min="1340" max="1561" width="11.42578125" style="22"/>
    <col min="1562" max="1562" width="4" style="22" customWidth="1"/>
    <col min="1563" max="1563" width="43.7109375" style="22" customWidth="1"/>
    <col min="1564" max="1564" width="10.42578125" style="22" customWidth="1"/>
    <col min="1565" max="1565" width="8.42578125" style="22" customWidth="1"/>
    <col min="1566" max="1566" width="8.28515625" style="22" customWidth="1"/>
    <col min="1567" max="1567" width="10.140625" style="22" customWidth="1"/>
    <col min="1568" max="1568" width="9.5703125" style="22" customWidth="1"/>
    <col min="1569" max="1569" width="9.28515625" style="22" customWidth="1"/>
    <col min="1570" max="1571" width="7.5703125" style="22" customWidth="1"/>
    <col min="1572" max="1572" width="8.140625" style="22" customWidth="1"/>
    <col min="1573" max="1573" width="8.7109375" style="22" customWidth="1"/>
    <col min="1574" max="1574" width="9.140625" style="22" customWidth="1"/>
    <col min="1575" max="1575" width="8.85546875" style="22" customWidth="1"/>
    <col min="1576" max="1576" width="6" style="22" customWidth="1"/>
    <col min="1577" max="1577" width="7.5703125" style="22" customWidth="1"/>
    <col min="1578" max="1578" width="8" style="22" customWidth="1"/>
    <col min="1579" max="1579" width="8.140625" style="22" customWidth="1"/>
    <col min="1580" max="1580" width="7" style="22" customWidth="1"/>
    <col min="1581" max="1581" width="7.5703125" style="22" customWidth="1"/>
    <col min="1582" max="1582" width="7.42578125" style="22" customWidth="1"/>
    <col min="1583" max="1583" width="7.28515625" style="22" customWidth="1"/>
    <col min="1584" max="1584" width="7" style="22" customWidth="1"/>
    <col min="1585" max="1585" width="7.5703125" style="22" customWidth="1"/>
    <col min="1586" max="1586" width="8.28515625" style="22" customWidth="1"/>
    <col min="1587" max="1587" width="7.5703125" style="22" customWidth="1"/>
    <col min="1588" max="1588" width="11.140625" style="22" customWidth="1"/>
    <col min="1589" max="1589" width="6.42578125" style="22" customWidth="1"/>
    <col min="1590" max="1590" width="7.5703125" style="22" customWidth="1"/>
    <col min="1591" max="1591" width="9" style="22" customWidth="1"/>
    <col min="1592" max="1592" width="8.42578125" style="22" bestFit="1" customWidth="1"/>
    <col min="1593" max="1593" width="9.140625" style="22" bestFit="1" customWidth="1"/>
    <col min="1594" max="1594" width="10.85546875" style="22" customWidth="1"/>
    <col min="1595" max="1595" width="6.7109375" style="22" customWidth="1"/>
    <col min="1596" max="1817" width="11.42578125" style="22"/>
    <col min="1818" max="1818" width="4" style="22" customWidth="1"/>
    <col min="1819" max="1819" width="43.7109375" style="22" customWidth="1"/>
    <col min="1820" max="1820" width="10.42578125" style="22" customWidth="1"/>
    <col min="1821" max="1821" width="8.42578125" style="22" customWidth="1"/>
    <col min="1822" max="1822" width="8.28515625" style="22" customWidth="1"/>
    <col min="1823" max="1823" width="10.140625" style="22" customWidth="1"/>
    <col min="1824" max="1824" width="9.5703125" style="22" customWidth="1"/>
    <col min="1825" max="1825" width="9.28515625" style="22" customWidth="1"/>
    <col min="1826" max="1827" width="7.5703125" style="22" customWidth="1"/>
    <col min="1828" max="1828" width="8.140625" style="22" customWidth="1"/>
    <col min="1829" max="1829" width="8.7109375" style="22" customWidth="1"/>
    <col min="1830" max="1830" width="9.140625" style="22" customWidth="1"/>
    <col min="1831" max="1831" width="8.85546875" style="22" customWidth="1"/>
    <col min="1832" max="1832" width="6" style="22" customWidth="1"/>
    <col min="1833" max="1833" width="7.5703125" style="22" customWidth="1"/>
    <col min="1834" max="1834" width="8" style="22" customWidth="1"/>
    <col min="1835" max="1835" width="8.140625" style="22" customWidth="1"/>
    <col min="1836" max="1836" width="7" style="22" customWidth="1"/>
    <col min="1837" max="1837" width="7.5703125" style="22" customWidth="1"/>
    <col min="1838" max="1838" width="7.42578125" style="22" customWidth="1"/>
    <col min="1839" max="1839" width="7.28515625" style="22" customWidth="1"/>
    <col min="1840" max="1840" width="7" style="22" customWidth="1"/>
    <col min="1841" max="1841" width="7.5703125" style="22" customWidth="1"/>
    <col min="1842" max="1842" width="8.28515625" style="22" customWidth="1"/>
    <col min="1843" max="1843" width="7.5703125" style="22" customWidth="1"/>
    <col min="1844" max="1844" width="11.140625" style="22" customWidth="1"/>
    <col min="1845" max="1845" width="6.42578125" style="22" customWidth="1"/>
    <col min="1846" max="1846" width="7.5703125" style="22" customWidth="1"/>
    <col min="1847" max="1847" width="9" style="22" customWidth="1"/>
    <col min="1848" max="1848" width="8.42578125" style="22" bestFit="1" customWidth="1"/>
    <col min="1849" max="1849" width="9.140625" style="22" bestFit="1" customWidth="1"/>
    <col min="1850" max="1850" width="10.85546875" style="22" customWidth="1"/>
    <col min="1851" max="1851" width="6.7109375" style="22" customWidth="1"/>
    <col min="1852" max="2073" width="11.42578125" style="22"/>
    <col min="2074" max="2074" width="4" style="22" customWidth="1"/>
    <col min="2075" max="2075" width="43.7109375" style="22" customWidth="1"/>
    <col min="2076" max="2076" width="10.42578125" style="22" customWidth="1"/>
    <col min="2077" max="2077" width="8.42578125" style="22" customWidth="1"/>
    <col min="2078" max="2078" width="8.28515625" style="22" customWidth="1"/>
    <col min="2079" max="2079" width="10.140625" style="22" customWidth="1"/>
    <col min="2080" max="2080" width="9.5703125" style="22" customWidth="1"/>
    <col min="2081" max="2081" width="9.28515625" style="22" customWidth="1"/>
    <col min="2082" max="2083" width="7.5703125" style="22" customWidth="1"/>
    <col min="2084" max="2084" width="8.140625" style="22" customWidth="1"/>
    <col min="2085" max="2085" width="8.7109375" style="22" customWidth="1"/>
    <col min="2086" max="2086" width="9.140625" style="22" customWidth="1"/>
    <col min="2087" max="2087" width="8.85546875" style="22" customWidth="1"/>
    <col min="2088" max="2088" width="6" style="22" customWidth="1"/>
    <col min="2089" max="2089" width="7.5703125" style="22" customWidth="1"/>
    <col min="2090" max="2090" width="8" style="22" customWidth="1"/>
    <col min="2091" max="2091" width="8.140625" style="22" customWidth="1"/>
    <col min="2092" max="2092" width="7" style="22" customWidth="1"/>
    <col min="2093" max="2093" width="7.5703125" style="22" customWidth="1"/>
    <col min="2094" max="2094" width="7.42578125" style="22" customWidth="1"/>
    <col min="2095" max="2095" width="7.28515625" style="22" customWidth="1"/>
    <col min="2096" max="2096" width="7" style="22" customWidth="1"/>
    <col min="2097" max="2097" width="7.5703125" style="22" customWidth="1"/>
    <col min="2098" max="2098" width="8.28515625" style="22" customWidth="1"/>
    <col min="2099" max="2099" width="7.5703125" style="22" customWidth="1"/>
    <col min="2100" max="2100" width="11.140625" style="22" customWidth="1"/>
    <col min="2101" max="2101" width="6.42578125" style="22" customWidth="1"/>
    <col min="2102" max="2102" width="7.5703125" style="22" customWidth="1"/>
    <col min="2103" max="2103" width="9" style="22" customWidth="1"/>
    <col min="2104" max="2104" width="8.42578125" style="22" bestFit="1" customWidth="1"/>
    <col min="2105" max="2105" width="9.140625" style="22" bestFit="1" customWidth="1"/>
    <col min="2106" max="2106" width="10.85546875" style="22" customWidth="1"/>
    <col min="2107" max="2107" width="6.7109375" style="22" customWidth="1"/>
    <col min="2108" max="2329" width="11.42578125" style="22"/>
    <col min="2330" max="2330" width="4" style="22" customWidth="1"/>
    <col min="2331" max="2331" width="43.7109375" style="22" customWidth="1"/>
    <col min="2332" max="2332" width="10.42578125" style="22" customWidth="1"/>
    <col min="2333" max="2333" width="8.42578125" style="22" customWidth="1"/>
    <col min="2334" max="2334" width="8.28515625" style="22" customWidth="1"/>
    <col min="2335" max="2335" width="10.140625" style="22" customWidth="1"/>
    <col min="2336" max="2336" width="9.5703125" style="22" customWidth="1"/>
    <col min="2337" max="2337" width="9.28515625" style="22" customWidth="1"/>
    <col min="2338" max="2339" width="7.5703125" style="22" customWidth="1"/>
    <col min="2340" max="2340" width="8.140625" style="22" customWidth="1"/>
    <col min="2341" max="2341" width="8.7109375" style="22" customWidth="1"/>
    <col min="2342" max="2342" width="9.140625" style="22" customWidth="1"/>
    <col min="2343" max="2343" width="8.85546875" style="22" customWidth="1"/>
    <col min="2344" max="2344" width="6" style="22" customWidth="1"/>
    <col min="2345" max="2345" width="7.5703125" style="22" customWidth="1"/>
    <col min="2346" max="2346" width="8" style="22" customWidth="1"/>
    <col min="2347" max="2347" width="8.140625" style="22" customWidth="1"/>
    <col min="2348" max="2348" width="7" style="22" customWidth="1"/>
    <col min="2349" max="2349" width="7.5703125" style="22" customWidth="1"/>
    <col min="2350" max="2350" width="7.42578125" style="22" customWidth="1"/>
    <col min="2351" max="2351" width="7.28515625" style="22" customWidth="1"/>
    <col min="2352" max="2352" width="7" style="22" customWidth="1"/>
    <col min="2353" max="2353" width="7.5703125" style="22" customWidth="1"/>
    <col min="2354" max="2354" width="8.28515625" style="22" customWidth="1"/>
    <col min="2355" max="2355" width="7.5703125" style="22" customWidth="1"/>
    <col min="2356" max="2356" width="11.140625" style="22" customWidth="1"/>
    <col min="2357" max="2357" width="6.42578125" style="22" customWidth="1"/>
    <col min="2358" max="2358" width="7.5703125" style="22" customWidth="1"/>
    <col min="2359" max="2359" width="9" style="22" customWidth="1"/>
    <col min="2360" max="2360" width="8.42578125" style="22" bestFit="1" customWidth="1"/>
    <col min="2361" max="2361" width="9.140625" style="22" bestFit="1" customWidth="1"/>
    <col min="2362" max="2362" width="10.85546875" style="22" customWidth="1"/>
    <col min="2363" max="2363" width="6.7109375" style="22" customWidth="1"/>
    <col min="2364" max="2585" width="11.42578125" style="22"/>
    <col min="2586" max="2586" width="4" style="22" customWidth="1"/>
    <col min="2587" max="2587" width="43.7109375" style="22" customWidth="1"/>
    <col min="2588" max="2588" width="10.42578125" style="22" customWidth="1"/>
    <col min="2589" max="2589" width="8.42578125" style="22" customWidth="1"/>
    <col min="2590" max="2590" width="8.28515625" style="22" customWidth="1"/>
    <col min="2591" max="2591" width="10.140625" style="22" customWidth="1"/>
    <col min="2592" max="2592" width="9.5703125" style="22" customWidth="1"/>
    <col min="2593" max="2593" width="9.28515625" style="22" customWidth="1"/>
    <col min="2594" max="2595" width="7.5703125" style="22" customWidth="1"/>
    <col min="2596" max="2596" width="8.140625" style="22" customWidth="1"/>
    <col min="2597" max="2597" width="8.7109375" style="22" customWidth="1"/>
    <col min="2598" max="2598" width="9.140625" style="22" customWidth="1"/>
    <col min="2599" max="2599" width="8.85546875" style="22" customWidth="1"/>
    <col min="2600" max="2600" width="6" style="22" customWidth="1"/>
    <col min="2601" max="2601" width="7.5703125" style="22" customWidth="1"/>
    <col min="2602" max="2602" width="8" style="22" customWidth="1"/>
    <col min="2603" max="2603" width="8.140625" style="22" customWidth="1"/>
    <col min="2604" max="2604" width="7" style="22" customWidth="1"/>
    <col min="2605" max="2605" width="7.5703125" style="22" customWidth="1"/>
    <col min="2606" max="2606" width="7.42578125" style="22" customWidth="1"/>
    <col min="2607" max="2607" width="7.28515625" style="22" customWidth="1"/>
    <col min="2608" max="2608" width="7" style="22" customWidth="1"/>
    <col min="2609" max="2609" width="7.5703125" style="22" customWidth="1"/>
    <col min="2610" max="2610" width="8.28515625" style="22" customWidth="1"/>
    <col min="2611" max="2611" width="7.5703125" style="22" customWidth="1"/>
    <col min="2612" max="2612" width="11.140625" style="22" customWidth="1"/>
    <col min="2613" max="2613" width="6.42578125" style="22" customWidth="1"/>
    <col min="2614" max="2614" width="7.5703125" style="22" customWidth="1"/>
    <col min="2615" max="2615" width="9" style="22" customWidth="1"/>
    <col min="2616" max="2616" width="8.42578125" style="22" bestFit="1" customWidth="1"/>
    <col min="2617" max="2617" width="9.140625" style="22" bestFit="1" customWidth="1"/>
    <col min="2618" max="2618" width="10.85546875" style="22" customWidth="1"/>
    <col min="2619" max="2619" width="6.7109375" style="22" customWidth="1"/>
    <col min="2620" max="2841" width="11.42578125" style="22"/>
    <col min="2842" max="2842" width="4" style="22" customWidth="1"/>
    <col min="2843" max="2843" width="43.7109375" style="22" customWidth="1"/>
    <col min="2844" max="2844" width="10.42578125" style="22" customWidth="1"/>
    <col min="2845" max="2845" width="8.42578125" style="22" customWidth="1"/>
    <col min="2846" max="2846" width="8.28515625" style="22" customWidth="1"/>
    <col min="2847" max="2847" width="10.140625" style="22" customWidth="1"/>
    <col min="2848" max="2848" width="9.5703125" style="22" customWidth="1"/>
    <col min="2849" max="2849" width="9.28515625" style="22" customWidth="1"/>
    <col min="2850" max="2851" width="7.5703125" style="22" customWidth="1"/>
    <col min="2852" max="2852" width="8.140625" style="22" customWidth="1"/>
    <col min="2853" max="2853" width="8.7109375" style="22" customWidth="1"/>
    <col min="2854" max="2854" width="9.140625" style="22" customWidth="1"/>
    <col min="2855" max="2855" width="8.85546875" style="22" customWidth="1"/>
    <col min="2856" max="2856" width="6" style="22" customWidth="1"/>
    <col min="2857" max="2857" width="7.5703125" style="22" customWidth="1"/>
    <col min="2858" max="2858" width="8" style="22" customWidth="1"/>
    <col min="2859" max="2859" width="8.140625" style="22" customWidth="1"/>
    <col min="2860" max="2860" width="7" style="22" customWidth="1"/>
    <col min="2861" max="2861" width="7.5703125" style="22" customWidth="1"/>
    <col min="2862" max="2862" width="7.42578125" style="22" customWidth="1"/>
    <col min="2863" max="2863" width="7.28515625" style="22" customWidth="1"/>
    <col min="2864" max="2864" width="7" style="22" customWidth="1"/>
    <col min="2865" max="2865" width="7.5703125" style="22" customWidth="1"/>
    <col min="2866" max="2866" width="8.28515625" style="22" customWidth="1"/>
    <col min="2867" max="2867" width="7.5703125" style="22" customWidth="1"/>
    <col min="2868" max="2868" width="11.140625" style="22" customWidth="1"/>
    <col min="2869" max="2869" width="6.42578125" style="22" customWidth="1"/>
    <col min="2870" max="2870" width="7.5703125" style="22" customWidth="1"/>
    <col min="2871" max="2871" width="9" style="22" customWidth="1"/>
    <col min="2872" max="2872" width="8.42578125" style="22" bestFit="1" customWidth="1"/>
    <col min="2873" max="2873" width="9.140625" style="22" bestFit="1" customWidth="1"/>
    <col min="2874" max="2874" width="10.85546875" style="22" customWidth="1"/>
    <col min="2875" max="2875" width="6.7109375" style="22" customWidth="1"/>
    <col min="2876" max="3097" width="11.42578125" style="22"/>
    <col min="3098" max="3098" width="4" style="22" customWidth="1"/>
    <col min="3099" max="3099" width="43.7109375" style="22" customWidth="1"/>
    <col min="3100" max="3100" width="10.42578125" style="22" customWidth="1"/>
    <col min="3101" max="3101" width="8.42578125" style="22" customWidth="1"/>
    <col min="3102" max="3102" width="8.28515625" style="22" customWidth="1"/>
    <col min="3103" max="3103" width="10.140625" style="22" customWidth="1"/>
    <col min="3104" max="3104" width="9.5703125" style="22" customWidth="1"/>
    <col min="3105" max="3105" width="9.28515625" style="22" customWidth="1"/>
    <col min="3106" max="3107" width="7.5703125" style="22" customWidth="1"/>
    <col min="3108" max="3108" width="8.140625" style="22" customWidth="1"/>
    <col min="3109" max="3109" width="8.7109375" style="22" customWidth="1"/>
    <col min="3110" max="3110" width="9.140625" style="22" customWidth="1"/>
    <col min="3111" max="3111" width="8.85546875" style="22" customWidth="1"/>
    <col min="3112" max="3112" width="6" style="22" customWidth="1"/>
    <col min="3113" max="3113" width="7.5703125" style="22" customWidth="1"/>
    <col min="3114" max="3114" width="8" style="22" customWidth="1"/>
    <col min="3115" max="3115" width="8.140625" style="22" customWidth="1"/>
    <col min="3116" max="3116" width="7" style="22" customWidth="1"/>
    <col min="3117" max="3117" width="7.5703125" style="22" customWidth="1"/>
    <col min="3118" max="3118" width="7.42578125" style="22" customWidth="1"/>
    <col min="3119" max="3119" width="7.28515625" style="22" customWidth="1"/>
    <col min="3120" max="3120" width="7" style="22" customWidth="1"/>
    <col min="3121" max="3121" width="7.5703125" style="22" customWidth="1"/>
    <col min="3122" max="3122" width="8.28515625" style="22" customWidth="1"/>
    <col min="3123" max="3123" width="7.5703125" style="22" customWidth="1"/>
    <col min="3124" max="3124" width="11.140625" style="22" customWidth="1"/>
    <col min="3125" max="3125" width="6.42578125" style="22" customWidth="1"/>
    <col min="3126" max="3126" width="7.5703125" style="22" customWidth="1"/>
    <col min="3127" max="3127" width="9" style="22" customWidth="1"/>
    <col min="3128" max="3128" width="8.42578125" style="22" bestFit="1" customWidth="1"/>
    <col min="3129" max="3129" width="9.140625" style="22" bestFit="1" customWidth="1"/>
    <col min="3130" max="3130" width="10.85546875" style="22" customWidth="1"/>
    <col min="3131" max="3131" width="6.7109375" style="22" customWidth="1"/>
    <col min="3132" max="3353" width="11.42578125" style="22"/>
    <col min="3354" max="3354" width="4" style="22" customWidth="1"/>
    <col min="3355" max="3355" width="43.7109375" style="22" customWidth="1"/>
    <col min="3356" max="3356" width="10.42578125" style="22" customWidth="1"/>
    <col min="3357" max="3357" width="8.42578125" style="22" customWidth="1"/>
    <col min="3358" max="3358" width="8.28515625" style="22" customWidth="1"/>
    <col min="3359" max="3359" width="10.140625" style="22" customWidth="1"/>
    <col min="3360" max="3360" width="9.5703125" style="22" customWidth="1"/>
    <col min="3361" max="3361" width="9.28515625" style="22" customWidth="1"/>
    <col min="3362" max="3363" width="7.5703125" style="22" customWidth="1"/>
    <col min="3364" max="3364" width="8.140625" style="22" customWidth="1"/>
    <col min="3365" max="3365" width="8.7109375" style="22" customWidth="1"/>
    <col min="3366" max="3366" width="9.140625" style="22" customWidth="1"/>
    <col min="3367" max="3367" width="8.85546875" style="22" customWidth="1"/>
    <col min="3368" max="3368" width="6" style="22" customWidth="1"/>
    <col min="3369" max="3369" width="7.5703125" style="22" customWidth="1"/>
    <col min="3370" max="3370" width="8" style="22" customWidth="1"/>
    <col min="3371" max="3371" width="8.140625" style="22" customWidth="1"/>
    <col min="3372" max="3372" width="7" style="22" customWidth="1"/>
    <col min="3373" max="3373" width="7.5703125" style="22" customWidth="1"/>
    <col min="3374" max="3374" width="7.42578125" style="22" customWidth="1"/>
    <col min="3375" max="3375" width="7.28515625" style="22" customWidth="1"/>
    <col min="3376" max="3376" width="7" style="22" customWidth="1"/>
    <col min="3377" max="3377" width="7.5703125" style="22" customWidth="1"/>
    <col min="3378" max="3378" width="8.28515625" style="22" customWidth="1"/>
    <col min="3379" max="3379" width="7.5703125" style="22" customWidth="1"/>
    <col min="3380" max="3380" width="11.140625" style="22" customWidth="1"/>
    <col min="3381" max="3381" width="6.42578125" style="22" customWidth="1"/>
    <col min="3382" max="3382" width="7.5703125" style="22" customWidth="1"/>
    <col min="3383" max="3383" width="9" style="22" customWidth="1"/>
    <col min="3384" max="3384" width="8.42578125" style="22" bestFit="1" customWidth="1"/>
    <col min="3385" max="3385" width="9.140625" style="22" bestFit="1" customWidth="1"/>
    <col min="3386" max="3386" width="10.85546875" style="22" customWidth="1"/>
    <col min="3387" max="3387" width="6.7109375" style="22" customWidth="1"/>
    <col min="3388" max="3609" width="11.42578125" style="22"/>
    <col min="3610" max="3610" width="4" style="22" customWidth="1"/>
    <col min="3611" max="3611" width="43.7109375" style="22" customWidth="1"/>
    <col min="3612" max="3612" width="10.42578125" style="22" customWidth="1"/>
    <col min="3613" max="3613" width="8.42578125" style="22" customWidth="1"/>
    <col min="3614" max="3614" width="8.28515625" style="22" customWidth="1"/>
    <col min="3615" max="3615" width="10.140625" style="22" customWidth="1"/>
    <col min="3616" max="3616" width="9.5703125" style="22" customWidth="1"/>
    <col min="3617" max="3617" width="9.28515625" style="22" customWidth="1"/>
    <col min="3618" max="3619" width="7.5703125" style="22" customWidth="1"/>
    <col min="3620" max="3620" width="8.140625" style="22" customWidth="1"/>
    <col min="3621" max="3621" width="8.7109375" style="22" customWidth="1"/>
    <col min="3622" max="3622" width="9.140625" style="22" customWidth="1"/>
    <col min="3623" max="3623" width="8.85546875" style="22" customWidth="1"/>
    <col min="3624" max="3624" width="6" style="22" customWidth="1"/>
    <col min="3625" max="3625" width="7.5703125" style="22" customWidth="1"/>
    <col min="3626" max="3626" width="8" style="22" customWidth="1"/>
    <col min="3627" max="3627" width="8.140625" style="22" customWidth="1"/>
    <col min="3628" max="3628" width="7" style="22" customWidth="1"/>
    <col min="3629" max="3629" width="7.5703125" style="22" customWidth="1"/>
    <col min="3630" max="3630" width="7.42578125" style="22" customWidth="1"/>
    <col min="3631" max="3631" width="7.28515625" style="22" customWidth="1"/>
    <col min="3632" max="3632" width="7" style="22" customWidth="1"/>
    <col min="3633" max="3633" width="7.5703125" style="22" customWidth="1"/>
    <col min="3634" max="3634" width="8.28515625" style="22" customWidth="1"/>
    <col min="3635" max="3635" width="7.5703125" style="22" customWidth="1"/>
    <col min="3636" max="3636" width="11.140625" style="22" customWidth="1"/>
    <col min="3637" max="3637" width="6.42578125" style="22" customWidth="1"/>
    <col min="3638" max="3638" width="7.5703125" style="22" customWidth="1"/>
    <col min="3639" max="3639" width="9" style="22" customWidth="1"/>
    <col min="3640" max="3640" width="8.42578125" style="22" bestFit="1" customWidth="1"/>
    <col min="3641" max="3641" width="9.140625" style="22" bestFit="1" customWidth="1"/>
    <col min="3642" max="3642" width="10.85546875" style="22" customWidth="1"/>
    <col min="3643" max="3643" width="6.7109375" style="22" customWidth="1"/>
    <col min="3644" max="3865" width="11.42578125" style="22"/>
    <col min="3866" max="3866" width="4" style="22" customWidth="1"/>
    <col min="3867" max="3867" width="43.7109375" style="22" customWidth="1"/>
    <col min="3868" max="3868" width="10.42578125" style="22" customWidth="1"/>
    <col min="3869" max="3869" width="8.42578125" style="22" customWidth="1"/>
    <col min="3870" max="3870" width="8.28515625" style="22" customWidth="1"/>
    <col min="3871" max="3871" width="10.140625" style="22" customWidth="1"/>
    <col min="3872" max="3872" width="9.5703125" style="22" customWidth="1"/>
    <col min="3873" max="3873" width="9.28515625" style="22" customWidth="1"/>
    <col min="3874" max="3875" width="7.5703125" style="22" customWidth="1"/>
    <col min="3876" max="3876" width="8.140625" style="22" customWidth="1"/>
    <col min="3877" max="3877" width="8.7109375" style="22" customWidth="1"/>
    <col min="3878" max="3878" width="9.140625" style="22" customWidth="1"/>
    <col min="3879" max="3879" width="8.85546875" style="22" customWidth="1"/>
    <col min="3880" max="3880" width="6" style="22" customWidth="1"/>
    <col min="3881" max="3881" width="7.5703125" style="22" customWidth="1"/>
    <col min="3882" max="3882" width="8" style="22" customWidth="1"/>
    <col min="3883" max="3883" width="8.140625" style="22" customWidth="1"/>
    <col min="3884" max="3884" width="7" style="22" customWidth="1"/>
    <col min="3885" max="3885" width="7.5703125" style="22" customWidth="1"/>
    <col min="3886" max="3886" width="7.42578125" style="22" customWidth="1"/>
    <col min="3887" max="3887" width="7.28515625" style="22" customWidth="1"/>
    <col min="3888" max="3888" width="7" style="22" customWidth="1"/>
    <col min="3889" max="3889" width="7.5703125" style="22" customWidth="1"/>
    <col min="3890" max="3890" width="8.28515625" style="22" customWidth="1"/>
    <col min="3891" max="3891" width="7.5703125" style="22" customWidth="1"/>
    <col min="3892" max="3892" width="11.140625" style="22" customWidth="1"/>
    <col min="3893" max="3893" width="6.42578125" style="22" customWidth="1"/>
    <col min="3894" max="3894" width="7.5703125" style="22" customWidth="1"/>
    <col min="3895" max="3895" width="9" style="22" customWidth="1"/>
    <col min="3896" max="3896" width="8.42578125" style="22" bestFit="1" customWidth="1"/>
    <col min="3897" max="3897" width="9.140625" style="22" bestFit="1" customWidth="1"/>
    <col min="3898" max="3898" width="10.85546875" style="22" customWidth="1"/>
    <col min="3899" max="3899" width="6.7109375" style="22" customWidth="1"/>
    <col min="3900" max="4121" width="11.42578125" style="22"/>
    <col min="4122" max="4122" width="4" style="22" customWidth="1"/>
    <col min="4123" max="4123" width="43.7109375" style="22" customWidth="1"/>
    <col min="4124" max="4124" width="10.42578125" style="22" customWidth="1"/>
    <col min="4125" max="4125" width="8.42578125" style="22" customWidth="1"/>
    <col min="4126" max="4126" width="8.28515625" style="22" customWidth="1"/>
    <col min="4127" max="4127" width="10.140625" style="22" customWidth="1"/>
    <col min="4128" max="4128" width="9.5703125" style="22" customWidth="1"/>
    <col min="4129" max="4129" width="9.28515625" style="22" customWidth="1"/>
    <col min="4130" max="4131" width="7.5703125" style="22" customWidth="1"/>
    <col min="4132" max="4132" width="8.140625" style="22" customWidth="1"/>
    <col min="4133" max="4133" width="8.7109375" style="22" customWidth="1"/>
    <col min="4134" max="4134" width="9.140625" style="22" customWidth="1"/>
    <col min="4135" max="4135" width="8.85546875" style="22" customWidth="1"/>
    <col min="4136" max="4136" width="6" style="22" customWidth="1"/>
    <col min="4137" max="4137" width="7.5703125" style="22" customWidth="1"/>
    <col min="4138" max="4138" width="8" style="22" customWidth="1"/>
    <col min="4139" max="4139" width="8.140625" style="22" customWidth="1"/>
    <col min="4140" max="4140" width="7" style="22" customWidth="1"/>
    <col min="4141" max="4141" width="7.5703125" style="22" customWidth="1"/>
    <col min="4142" max="4142" width="7.42578125" style="22" customWidth="1"/>
    <col min="4143" max="4143" width="7.28515625" style="22" customWidth="1"/>
    <col min="4144" max="4144" width="7" style="22" customWidth="1"/>
    <col min="4145" max="4145" width="7.5703125" style="22" customWidth="1"/>
    <col min="4146" max="4146" width="8.28515625" style="22" customWidth="1"/>
    <col min="4147" max="4147" width="7.5703125" style="22" customWidth="1"/>
    <col min="4148" max="4148" width="11.140625" style="22" customWidth="1"/>
    <col min="4149" max="4149" width="6.42578125" style="22" customWidth="1"/>
    <col min="4150" max="4150" width="7.5703125" style="22" customWidth="1"/>
    <col min="4151" max="4151" width="9" style="22" customWidth="1"/>
    <col min="4152" max="4152" width="8.42578125" style="22" bestFit="1" customWidth="1"/>
    <col min="4153" max="4153" width="9.140625" style="22" bestFit="1" customWidth="1"/>
    <col min="4154" max="4154" width="10.85546875" style="22" customWidth="1"/>
    <col min="4155" max="4155" width="6.7109375" style="22" customWidth="1"/>
    <col min="4156" max="4377" width="11.42578125" style="22"/>
    <col min="4378" max="4378" width="4" style="22" customWidth="1"/>
    <col min="4379" max="4379" width="43.7109375" style="22" customWidth="1"/>
    <col min="4380" max="4380" width="10.42578125" style="22" customWidth="1"/>
    <col min="4381" max="4381" width="8.42578125" style="22" customWidth="1"/>
    <col min="4382" max="4382" width="8.28515625" style="22" customWidth="1"/>
    <col min="4383" max="4383" width="10.140625" style="22" customWidth="1"/>
    <col min="4384" max="4384" width="9.5703125" style="22" customWidth="1"/>
    <col min="4385" max="4385" width="9.28515625" style="22" customWidth="1"/>
    <col min="4386" max="4387" width="7.5703125" style="22" customWidth="1"/>
    <col min="4388" max="4388" width="8.140625" style="22" customWidth="1"/>
    <col min="4389" max="4389" width="8.7109375" style="22" customWidth="1"/>
    <col min="4390" max="4390" width="9.140625" style="22" customWidth="1"/>
    <col min="4391" max="4391" width="8.85546875" style="22" customWidth="1"/>
    <col min="4392" max="4392" width="6" style="22" customWidth="1"/>
    <col min="4393" max="4393" width="7.5703125" style="22" customWidth="1"/>
    <col min="4394" max="4394" width="8" style="22" customWidth="1"/>
    <col min="4395" max="4395" width="8.140625" style="22" customWidth="1"/>
    <col min="4396" max="4396" width="7" style="22" customWidth="1"/>
    <col min="4397" max="4397" width="7.5703125" style="22" customWidth="1"/>
    <col min="4398" max="4398" width="7.42578125" style="22" customWidth="1"/>
    <col min="4399" max="4399" width="7.28515625" style="22" customWidth="1"/>
    <col min="4400" max="4400" width="7" style="22" customWidth="1"/>
    <col min="4401" max="4401" width="7.5703125" style="22" customWidth="1"/>
    <col min="4402" max="4402" width="8.28515625" style="22" customWidth="1"/>
    <col min="4403" max="4403" width="7.5703125" style="22" customWidth="1"/>
    <col min="4404" max="4404" width="11.140625" style="22" customWidth="1"/>
    <col min="4405" max="4405" width="6.42578125" style="22" customWidth="1"/>
    <col min="4406" max="4406" width="7.5703125" style="22" customWidth="1"/>
    <col min="4407" max="4407" width="9" style="22" customWidth="1"/>
    <col min="4408" max="4408" width="8.42578125" style="22" bestFit="1" customWidth="1"/>
    <col min="4409" max="4409" width="9.140625" style="22" bestFit="1" customWidth="1"/>
    <col min="4410" max="4410" width="10.85546875" style="22" customWidth="1"/>
    <col min="4411" max="4411" width="6.7109375" style="22" customWidth="1"/>
    <col min="4412" max="4633" width="11.42578125" style="22"/>
    <col min="4634" max="4634" width="4" style="22" customWidth="1"/>
    <col min="4635" max="4635" width="43.7109375" style="22" customWidth="1"/>
    <col min="4636" max="4636" width="10.42578125" style="22" customWidth="1"/>
    <col min="4637" max="4637" width="8.42578125" style="22" customWidth="1"/>
    <col min="4638" max="4638" width="8.28515625" style="22" customWidth="1"/>
    <col min="4639" max="4639" width="10.140625" style="22" customWidth="1"/>
    <col min="4640" max="4640" width="9.5703125" style="22" customWidth="1"/>
    <col min="4641" max="4641" width="9.28515625" style="22" customWidth="1"/>
    <col min="4642" max="4643" width="7.5703125" style="22" customWidth="1"/>
    <col min="4644" max="4644" width="8.140625" style="22" customWidth="1"/>
    <col min="4645" max="4645" width="8.7109375" style="22" customWidth="1"/>
    <col min="4646" max="4646" width="9.140625" style="22" customWidth="1"/>
    <col min="4647" max="4647" width="8.85546875" style="22" customWidth="1"/>
    <col min="4648" max="4648" width="6" style="22" customWidth="1"/>
    <col min="4649" max="4649" width="7.5703125" style="22" customWidth="1"/>
    <col min="4650" max="4650" width="8" style="22" customWidth="1"/>
    <col min="4651" max="4651" width="8.140625" style="22" customWidth="1"/>
    <col min="4652" max="4652" width="7" style="22" customWidth="1"/>
    <col min="4653" max="4653" width="7.5703125" style="22" customWidth="1"/>
    <col min="4654" max="4654" width="7.42578125" style="22" customWidth="1"/>
    <col min="4655" max="4655" width="7.28515625" style="22" customWidth="1"/>
    <col min="4656" max="4656" width="7" style="22" customWidth="1"/>
    <col min="4657" max="4657" width="7.5703125" style="22" customWidth="1"/>
    <col min="4658" max="4658" width="8.28515625" style="22" customWidth="1"/>
    <col min="4659" max="4659" width="7.5703125" style="22" customWidth="1"/>
    <col min="4660" max="4660" width="11.140625" style="22" customWidth="1"/>
    <col min="4661" max="4661" width="6.42578125" style="22" customWidth="1"/>
    <col min="4662" max="4662" width="7.5703125" style="22" customWidth="1"/>
    <col min="4663" max="4663" width="9" style="22" customWidth="1"/>
    <col min="4664" max="4664" width="8.42578125" style="22" bestFit="1" customWidth="1"/>
    <col min="4665" max="4665" width="9.140625" style="22" bestFit="1" customWidth="1"/>
    <col min="4666" max="4666" width="10.85546875" style="22" customWidth="1"/>
    <col min="4667" max="4667" width="6.7109375" style="22" customWidth="1"/>
    <col min="4668" max="4889" width="11.42578125" style="22"/>
    <col min="4890" max="4890" width="4" style="22" customWidth="1"/>
    <col min="4891" max="4891" width="43.7109375" style="22" customWidth="1"/>
    <col min="4892" max="4892" width="10.42578125" style="22" customWidth="1"/>
    <col min="4893" max="4893" width="8.42578125" style="22" customWidth="1"/>
    <col min="4894" max="4894" width="8.28515625" style="22" customWidth="1"/>
    <col min="4895" max="4895" width="10.140625" style="22" customWidth="1"/>
    <col min="4896" max="4896" width="9.5703125" style="22" customWidth="1"/>
    <col min="4897" max="4897" width="9.28515625" style="22" customWidth="1"/>
    <col min="4898" max="4899" width="7.5703125" style="22" customWidth="1"/>
    <col min="4900" max="4900" width="8.140625" style="22" customWidth="1"/>
    <col min="4901" max="4901" width="8.7109375" style="22" customWidth="1"/>
    <col min="4902" max="4902" width="9.140625" style="22" customWidth="1"/>
    <col min="4903" max="4903" width="8.85546875" style="22" customWidth="1"/>
    <col min="4904" max="4904" width="6" style="22" customWidth="1"/>
    <col min="4905" max="4905" width="7.5703125" style="22" customWidth="1"/>
    <col min="4906" max="4906" width="8" style="22" customWidth="1"/>
    <col min="4907" max="4907" width="8.140625" style="22" customWidth="1"/>
    <col min="4908" max="4908" width="7" style="22" customWidth="1"/>
    <col min="4909" max="4909" width="7.5703125" style="22" customWidth="1"/>
    <col min="4910" max="4910" width="7.42578125" style="22" customWidth="1"/>
    <col min="4911" max="4911" width="7.28515625" style="22" customWidth="1"/>
    <col min="4912" max="4912" width="7" style="22" customWidth="1"/>
    <col min="4913" max="4913" width="7.5703125" style="22" customWidth="1"/>
    <col min="4914" max="4914" width="8.28515625" style="22" customWidth="1"/>
    <col min="4915" max="4915" width="7.5703125" style="22" customWidth="1"/>
    <col min="4916" max="4916" width="11.140625" style="22" customWidth="1"/>
    <col min="4917" max="4917" width="6.42578125" style="22" customWidth="1"/>
    <col min="4918" max="4918" width="7.5703125" style="22" customWidth="1"/>
    <col min="4919" max="4919" width="9" style="22" customWidth="1"/>
    <col min="4920" max="4920" width="8.42578125" style="22" bestFit="1" customWidth="1"/>
    <col min="4921" max="4921" width="9.140625" style="22" bestFit="1" customWidth="1"/>
    <col min="4922" max="4922" width="10.85546875" style="22" customWidth="1"/>
    <col min="4923" max="4923" width="6.7109375" style="22" customWidth="1"/>
    <col min="4924" max="5145" width="11.42578125" style="22"/>
    <col min="5146" max="5146" width="4" style="22" customWidth="1"/>
    <col min="5147" max="5147" width="43.7109375" style="22" customWidth="1"/>
    <col min="5148" max="5148" width="10.42578125" style="22" customWidth="1"/>
    <col min="5149" max="5149" width="8.42578125" style="22" customWidth="1"/>
    <col min="5150" max="5150" width="8.28515625" style="22" customWidth="1"/>
    <col min="5151" max="5151" width="10.140625" style="22" customWidth="1"/>
    <col min="5152" max="5152" width="9.5703125" style="22" customWidth="1"/>
    <col min="5153" max="5153" width="9.28515625" style="22" customWidth="1"/>
    <col min="5154" max="5155" width="7.5703125" style="22" customWidth="1"/>
    <col min="5156" max="5156" width="8.140625" style="22" customWidth="1"/>
    <col min="5157" max="5157" width="8.7109375" style="22" customWidth="1"/>
    <col min="5158" max="5158" width="9.140625" style="22" customWidth="1"/>
    <col min="5159" max="5159" width="8.85546875" style="22" customWidth="1"/>
    <col min="5160" max="5160" width="6" style="22" customWidth="1"/>
    <col min="5161" max="5161" width="7.5703125" style="22" customWidth="1"/>
    <col min="5162" max="5162" width="8" style="22" customWidth="1"/>
    <col min="5163" max="5163" width="8.140625" style="22" customWidth="1"/>
    <col min="5164" max="5164" width="7" style="22" customWidth="1"/>
    <col min="5165" max="5165" width="7.5703125" style="22" customWidth="1"/>
    <col min="5166" max="5166" width="7.42578125" style="22" customWidth="1"/>
    <col min="5167" max="5167" width="7.28515625" style="22" customWidth="1"/>
    <col min="5168" max="5168" width="7" style="22" customWidth="1"/>
    <col min="5169" max="5169" width="7.5703125" style="22" customWidth="1"/>
    <col min="5170" max="5170" width="8.28515625" style="22" customWidth="1"/>
    <col min="5171" max="5171" width="7.5703125" style="22" customWidth="1"/>
    <col min="5172" max="5172" width="11.140625" style="22" customWidth="1"/>
    <col min="5173" max="5173" width="6.42578125" style="22" customWidth="1"/>
    <col min="5174" max="5174" width="7.5703125" style="22" customWidth="1"/>
    <col min="5175" max="5175" width="9" style="22" customWidth="1"/>
    <col min="5176" max="5176" width="8.42578125" style="22" bestFit="1" customWidth="1"/>
    <col min="5177" max="5177" width="9.140625" style="22" bestFit="1" customWidth="1"/>
    <col min="5178" max="5178" width="10.85546875" style="22" customWidth="1"/>
    <col min="5179" max="5179" width="6.7109375" style="22" customWidth="1"/>
    <col min="5180" max="5401" width="11.42578125" style="22"/>
    <col min="5402" max="5402" width="4" style="22" customWidth="1"/>
    <col min="5403" max="5403" width="43.7109375" style="22" customWidth="1"/>
    <col min="5404" max="5404" width="10.42578125" style="22" customWidth="1"/>
    <col min="5405" max="5405" width="8.42578125" style="22" customWidth="1"/>
    <col min="5406" max="5406" width="8.28515625" style="22" customWidth="1"/>
    <col min="5407" max="5407" width="10.140625" style="22" customWidth="1"/>
    <col min="5408" max="5408" width="9.5703125" style="22" customWidth="1"/>
    <col min="5409" max="5409" width="9.28515625" style="22" customWidth="1"/>
    <col min="5410" max="5411" width="7.5703125" style="22" customWidth="1"/>
    <col min="5412" max="5412" width="8.140625" style="22" customWidth="1"/>
    <col min="5413" max="5413" width="8.7109375" style="22" customWidth="1"/>
    <col min="5414" max="5414" width="9.140625" style="22" customWidth="1"/>
    <col min="5415" max="5415" width="8.85546875" style="22" customWidth="1"/>
    <col min="5416" max="5416" width="6" style="22" customWidth="1"/>
    <col min="5417" max="5417" width="7.5703125" style="22" customWidth="1"/>
    <col min="5418" max="5418" width="8" style="22" customWidth="1"/>
    <col min="5419" max="5419" width="8.140625" style="22" customWidth="1"/>
    <col min="5420" max="5420" width="7" style="22" customWidth="1"/>
    <col min="5421" max="5421" width="7.5703125" style="22" customWidth="1"/>
    <col min="5422" max="5422" width="7.42578125" style="22" customWidth="1"/>
    <col min="5423" max="5423" width="7.28515625" style="22" customWidth="1"/>
    <col min="5424" max="5424" width="7" style="22" customWidth="1"/>
    <col min="5425" max="5425" width="7.5703125" style="22" customWidth="1"/>
    <col min="5426" max="5426" width="8.28515625" style="22" customWidth="1"/>
    <col min="5427" max="5427" width="7.5703125" style="22" customWidth="1"/>
    <col min="5428" max="5428" width="11.140625" style="22" customWidth="1"/>
    <col min="5429" max="5429" width="6.42578125" style="22" customWidth="1"/>
    <col min="5430" max="5430" width="7.5703125" style="22" customWidth="1"/>
    <col min="5431" max="5431" width="9" style="22" customWidth="1"/>
    <col min="5432" max="5432" width="8.42578125" style="22" bestFit="1" customWidth="1"/>
    <col min="5433" max="5433" width="9.140625" style="22" bestFit="1" customWidth="1"/>
    <col min="5434" max="5434" width="10.85546875" style="22" customWidth="1"/>
    <col min="5435" max="5435" width="6.7109375" style="22" customWidth="1"/>
    <col min="5436" max="5657" width="11.42578125" style="22"/>
    <col min="5658" max="5658" width="4" style="22" customWidth="1"/>
    <col min="5659" max="5659" width="43.7109375" style="22" customWidth="1"/>
    <col min="5660" max="5660" width="10.42578125" style="22" customWidth="1"/>
    <col min="5661" max="5661" width="8.42578125" style="22" customWidth="1"/>
    <col min="5662" max="5662" width="8.28515625" style="22" customWidth="1"/>
    <col min="5663" max="5663" width="10.140625" style="22" customWidth="1"/>
    <col min="5664" max="5664" width="9.5703125" style="22" customWidth="1"/>
    <col min="5665" max="5665" width="9.28515625" style="22" customWidth="1"/>
    <col min="5666" max="5667" width="7.5703125" style="22" customWidth="1"/>
    <col min="5668" max="5668" width="8.140625" style="22" customWidth="1"/>
    <col min="5669" max="5669" width="8.7109375" style="22" customWidth="1"/>
    <col min="5670" max="5670" width="9.140625" style="22" customWidth="1"/>
    <col min="5671" max="5671" width="8.85546875" style="22" customWidth="1"/>
    <col min="5672" max="5672" width="6" style="22" customWidth="1"/>
    <col min="5673" max="5673" width="7.5703125" style="22" customWidth="1"/>
    <col min="5674" max="5674" width="8" style="22" customWidth="1"/>
    <col min="5675" max="5675" width="8.140625" style="22" customWidth="1"/>
    <col min="5676" max="5676" width="7" style="22" customWidth="1"/>
    <col min="5677" max="5677" width="7.5703125" style="22" customWidth="1"/>
    <col min="5678" max="5678" width="7.42578125" style="22" customWidth="1"/>
    <col min="5679" max="5679" width="7.28515625" style="22" customWidth="1"/>
    <col min="5680" max="5680" width="7" style="22" customWidth="1"/>
    <col min="5681" max="5681" width="7.5703125" style="22" customWidth="1"/>
    <col min="5682" max="5682" width="8.28515625" style="22" customWidth="1"/>
    <col min="5683" max="5683" width="7.5703125" style="22" customWidth="1"/>
    <col min="5684" max="5684" width="11.140625" style="22" customWidth="1"/>
    <col min="5685" max="5685" width="6.42578125" style="22" customWidth="1"/>
    <col min="5686" max="5686" width="7.5703125" style="22" customWidth="1"/>
    <col min="5687" max="5687" width="9" style="22" customWidth="1"/>
    <col min="5688" max="5688" width="8.42578125" style="22" bestFit="1" customWidth="1"/>
    <col min="5689" max="5689" width="9.140625" style="22" bestFit="1" customWidth="1"/>
    <col min="5690" max="5690" width="10.85546875" style="22" customWidth="1"/>
    <col min="5691" max="5691" width="6.7109375" style="22" customWidth="1"/>
    <col min="5692" max="5913" width="11.42578125" style="22"/>
    <col min="5914" max="5914" width="4" style="22" customWidth="1"/>
    <col min="5915" max="5915" width="43.7109375" style="22" customWidth="1"/>
    <col min="5916" max="5916" width="10.42578125" style="22" customWidth="1"/>
    <col min="5917" max="5917" width="8.42578125" style="22" customWidth="1"/>
    <col min="5918" max="5918" width="8.28515625" style="22" customWidth="1"/>
    <col min="5919" max="5919" width="10.140625" style="22" customWidth="1"/>
    <col min="5920" max="5920" width="9.5703125" style="22" customWidth="1"/>
    <col min="5921" max="5921" width="9.28515625" style="22" customWidth="1"/>
    <col min="5922" max="5923" width="7.5703125" style="22" customWidth="1"/>
    <col min="5924" max="5924" width="8.140625" style="22" customWidth="1"/>
    <col min="5925" max="5925" width="8.7109375" style="22" customWidth="1"/>
    <col min="5926" max="5926" width="9.140625" style="22" customWidth="1"/>
    <col min="5927" max="5927" width="8.85546875" style="22" customWidth="1"/>
    <col min="5928" max="5928" width="6" style="22" customWidth="1"/>
    <col min="5929" max="5929" width="7.5703125" style="22" customWidth="1"/>
    <col min="5930" max="5930" width="8" style="22" customWidth="1"/>
    <col min="5931" max="5931" width="8.140625" style="22" customWidth="1"/>
    <col min="5932" max="5932" width="7" style="22" customWidth="1"/>
    <col min="5933" max="5933" width="7.5703125" style="22" customWidth="1"/>
    <col min="5934" max="5934" width="7.42578125" style="22" customWidth="1"/>
    <col min="5935" max="5935" width="7.28515625" style="22" customWidth="1"/>
    <col min="5936" max="5936" width="7" style="22" customWidth="1"/>
    <col min="5937" max="5937" width="7.5703125" style="22" customWidth="1"/>
    <col min="5938" max="5938" width="8.28515625" style="22" customWidth="1"/>
    <col min="5939" max="5939" width="7.5703125" style="22" customWidth="1"/>
    <col min="5940" max="5940" width="11.140625" style="22" customWidth="1"/>
    <col min="5941" max="5941" width="6.42578125" style="22" customWidth="1"/>
    <col min="5942" max="5942" width="7.5703125" style="22" customWidth="1"/>
    <col min="5943" max="5943" width="9" style="22" customWidth="1"/>
    <col min="5944" max="5944" width="8.42578125" style="22" bestFit="1" customWidth="1"/>
    <col min="5945" max="5945" width="9.140625" style="22" bestFit="1" customWidth="1"/>
    <col min="5946" max="5946" width="10.85546875" style="22" customWidth="1"/>
    <col min="5947" max="5947" width="6.7109375" style="22" customWidth="1"/>
    <col min="5948" max="6169" width="11.42578125" style="22"/>
    <col min="6170" max="6170" width="4" style="22" customWidth="1"/>
    <col min="6171" max="6171" width="43.7109375" style="22" customWidth="1"/>
    <col min="6172" max="6172" width="10.42578125" style="22" customWidth="1"/>
    <col min="6173" max="6173" width="8.42578125" style="22" customWidth="1"/>
    <col min="6174" max="6174" width="8.28515625" style="22" customWidth="1"/>
    <col min="6175" max="6175" width="10.140625" style="22" customWidth="1"/>
    <col min="6176" max="6176" width="9.5703125" style="22" customWidth="1"/>
    <col min="6177" max="6177" width="9.28515625" style="22" customWidth="1"/>
    <col min="6178" max="6179" width="7.5703125" style="22" customWidth="1"/>
    <col min="6180" max="6180" width="8.140625" style="22" customWidth="1"/>
    <col min="6181" max="6181" width="8.7109375" style="22" customWidth="1"/>
    <col min="6182" max="6182" width="9.140625" style="22" customWidth="1"/>
    <col min="6183" max="6183" width="8.85546875" style="22" customWidth="1"/>
    <col min="6184" max="6184" width="6" style="22" customWidth="1"/>
    <col min="6185" max="6185" width="7.5703125" style="22" customWidth="1"/>
    <col min="6186" max="6186" width="8" style="22" customWidth="1"/>
    <col min="6187" max="6187" width="8.140625" style="22" customWidth="1"/>
    <col min="6188" max="6188" width="7" style="22" customWidth="1"/>
    <col min="6189" max="6189" width="7.5703125" style="22" customWidth="1"/>
    <col min="6190" max="6190" width="7.42578125" style="22" customWidth="1"/>
    <col min="6191" max="6191" width="7.28515625" style="22" customWidth="1"/>
    <col min="6192" max="6192" width="7" style="22" customWidth="1"/>
    <col min="6193" max="6193" width="7.5703125" style="22" customWidth="1"/>
    <col min="6194" max="6194" width="8.28515625" style="22" customWidth="1"/>
    <col min="6195" max="6195" width="7.5703125" style="22" customWidth="1"/>
    <col min="6196" max="6196" width="11.140625" style="22" customWidth="1"/>
    <col min="6197" max="6197" width="6.42578125" style="22" customWidth="1"/>
    <col min="6198" max="6198" width="7.5703125" style="22" customWidth="1"/>
    <col min="6199" max="6199" width="9" style="22" customWidth="1"/>
    <col min="6200" max="6200" width="8.42578125" style="22" bestFit="1" customWidth="1"/>
    <col min="6201" max="6201" width="9.140625" style="22" bestFit="1" customWidth="1"/>
    <col min="6202" max="6202" width="10.85546875" style="22" customWidth="1"/>
    <col min="6203" max="6203" width="6.7109375" style="22" customWidth="1"/>
    <col min="6204" max="6425" width="11.42578125" style="22"/>
    <col min="6426" max="6426" width="4" style="22" customWidth="1"/>
    <col min="6427" max="6427" width="43.7109375" style="22" customWidth="1"/>
    <col min="6428" max="6428" width="10.42578125" style="22" customWidth="1"/>
    <col min="6429" max="6429" width="8.42578125" style="22" customWidth="1"/>
    <col min="6430" max="6430" width="8.28515625" style="22" customWidth="1"/>
    <col min="6431" max="6431" width="10.140625" style="22" customWidth="1"/>
    <col min="6432" max="6432" width="9.5703125" style="22" customWidth="1"/>
    <col min="6433" max="6433" width="9.28515625" style="22" customWidth="1"/>
    <col min="6434" max="6435" width="7.5703125" style="22" customWidth="1"/>
    <col min="6436" max="6436" width="8.140625" style="22" customWidth="1"/>
    <col min="6437" max="6437" width="8.7109375" style="22" customWidth="1"/>
    <col min="6438" max="6438" width="9.140625" style="22" customWidth="1"/>
    <col min="6439" max="6439" width="8.85546875" style="22" customWidth="1"/>
    <col min="6440" max="6440" width="6" style="22" customWidth="1"/>
    <col min="6441" max="6441" width="7.5703125" style="22" customWidth="1"/>
    <col min="6442" max="6442" width="8" style="22" customWidth="1"/>
    <col min="6443" max="6443" width="8.140625" style="22" customWidth="1"/>
    <col min="6444" max="6444" width="7" style="22" customWidth="1"/>
    <col min="6445" max="6445" width="7.5703125" style="22" customWidth="1"/>
    <col min="6446" max="6446" width="7.42578125" style="22" customWidth="1"/>
    <col min="6447" max="6447" width="7.28515625" style="22" customWidth="1"/>
    <col min="6448" max="6448" width="7" style="22" customWidth="1"/>
    <col min="6449" max="6449" width="7.5703125" style="22" customWidth="1"/>
    <col min="6450" max="6450" width="8.28515625" style="22" customWidth="1"/>
    <col min="6451" max="6451" width="7.5703125" style="22" customWidth="1"/>
    <col min="6452" max="6452" width="11.140625" style="22" customWidth="1"/>
    <col min="6453" max="6453" width="6.42578125" style="22" customWidth="1"/>
    <col min="6454" max="6454" width="7.5703125" style="22" customWidth="1"/>
    <col min="6455" max="6455" width="9" style="22" customWidth="1"/>
    <col min="6456" max="6456" width="8.42578125" style="22" bestFit="1" customWidth="1"/>
    <col min="6457" max="6457" width="9.140625" style="22" bestFit="1" customWidth="1"/>
    <col min="6458" max="6458" width="10.85546875" style="22" customWidth="1"/>
    <col min="6459" max="6459" width="6.7109375" style="22" customWidth="1"/>
    <col min="6460" max="6681" width="11.42578125" style="22"/>
    <col min="6682" max="6682" width="4" style="22" customWidth="1"/>
    <col min="6683" max="6683" width="43.7109375" style="22" customWidth="1"/>
    <col min="6684" max="6684" width="10.42578125" style="22" customWidth="1"/>
    <col min="6685" max="6685" width="8.42578125" style="22" customWidth="1"/>
    <col min="6686" max="6686" width="8.28515625" style="22" customWidth="1"/>
    <col min="6687" max="6687" width="10.140625" style="22" customWidth="1"/>
    <col min="6688" max="6688" width="9.5703125" style="22" customWidth="1"/>
    <col min="6689" max="6689" width="9.28515625" style="22" customWidth="1"/>
    <col min="6690" max="6691" width="7.5703125" style="22" customWidth="1"/>
    <col min="6692" max="6692" width="8.140625" style="22" customWidth="1"/>
    <col min="6693" max="6693" width="8.7109375" style="22" customWidth="1"/>
    <col min="6694" max="6694" width="9.140625" style="22" customWidth="1"/>
    <col min="6695" max="6695" width="8.85546875" style="22" customWidth="1"/>
    <col min="6696" max="6696" width="6" style="22" customWidth="1"/>
    <col min="6697" max="6697" width="7.5703125" style="22" customWidth="1"/>
    <col min="6698" max="6698" width="8" style="22" customWidth="1"/>
    <col min="6699" max="6699" width="8.140625" style="22" customWidth="1"/>
    <col min="6700" max="6700" width="7" style="22" customWidth="1"/>
    <col min="6701" max="6701" width="7.5703125" style="22" customWidth="1"/>
    <col min="6702" max="6702" width="7.42578125" style="22" customWidth="1"/>
    <col min="6703" max="6703" width="7.28515625" style="22" customWidth="1"/>
    <col min="6704" max="6704" width="7" style="22" customWidth="1"/>
    <col min="6705" max="6705" width="7.5703125" style="22" customWidth="1"/>
    <col min="6706" max="6706" width="8.28515625" style="22" customWidth="1"/>
    <col min="6707" max="6707" width="7.5703125" style="22" customWidth="1"/>
    <col min="6708" max="6708" width="11.140625" style="22" customWidth="1"/>
    <col min="6709" max="6709" width="6.42578125" style="22" customWidth="1"/>
    <col min="6710" max="6710" width="7.5703125" style="22" customWidth="1"/>
    <col min="6711" max="6711" width="9" style="22" customWidth="1"/>
    <col min="6712" max="6712" width="8.42578125" style="22" bestFit="1" customWidth="1"/>
    <col min="6713" max="6713" width="9.140625" style="22" bestFit="1" customWidth="1"/>
    <col min="6714" max="6714" width="10.85546875" style="22" customWidth="1"/>
    <col min="6715" max="6715" width="6.7109375" style="22" customWidth="1"/>
    <col min="6716" max="6937" width="11.42578125" style="22"/>
    <col min="6938" max="6938" width="4" style="22" customWidth="1"/>
    <col min="6939" max="6939" width="43.7109375" style="22" customWidth="1"/>
    <col min="6940" max="6940" width="10.42578125" style="22" customWidth="1"/>
    <col min="6941" max="6941" width="8.42578125" style="22" customWidth="1"/>
    <col min="6942" max="6942" width="8.28515625" style="22" customWidth="1"/>
    <col min="6943" max="6943" width="10.140625" style="22" customWidth="1"/>
    <col min="6944" max="6944" width="9.5703125" style="22" customWidth="1"/>
    <col min="6945" max="6945" width="9.28515625" style="22" customWidth="1"/>
    <col min="6946" max="6947" width="7.5703125" style="22" customWidth="1"/>
    <col min="6948" max="6948" width="8.140625" style="22" customWidth="1"/>
    <col min="6949" max="6949" width="8.7109375" style="22" customWidth="1"/>
    <col min="6950" max="6950" width="9.140625" style="22" customWidth="1"/>
    <col min="6951" max="6951" width="8.85546875" style="22" customWidth="1"/>
    <col min="6952" max="6952" width="6" style="22" customWidth="1"/>
    <col min="6953" max="6953" width="7.5703125" style="22" customWidth="1"/>
    <col min="6954" max="6954" width="8" style="22" customWidth="1"/>
    <col min="6955" max="6955" width="8.140625" style="22" customWidth="1"/>
    <col min="6956" max="6956" width="7" style="22" customWidth="1"/>
    <col min="6957" max="6957" width="7.5703125" style="22" customWidth="1"/>
    <col min="6958" max="6958" width="7.42578125" style="22" customWidth="1"/>
    <col min="6959" max="6959" width="7.28515625" style="22" customWidth="1"/>
    <col min="6960" max="6960" width="7" style="22" customWidth="1"/>
    <col min="6961" max="6961" width="7.5703125" style="22" customWidth="1"/>
    <col min="6962" max="6962" width="8.28515625" style="22" customWidth="1"/>
    <col min="6963" max="6963" width="7.5703125" style="22" customWidth="1"/>
    <col min="6964" max="6964" width="11.140625" style="22" customWidth="1"/>
    <col min="6965" max="6965" width="6.42578125" style="22" customWidth="1"/>
    <col min="6966" max="6966" width="7.5703125" style="22" customWidth="1"/>
    <col min="6967" max="6967" width="9" style="22" customWidth="1"/>
    <col min="6968" max="6968" width="8.42578125" style="22" bestFit="1" customWidth="1"/>
    <col min="6969" max="6969" width="9.140625" style="22" bestFit="1" customWidth="1"/>
    <col min="6970" max="6970" width="10.85546875" style="22" customWidth="1"/>
    <col min="6971" max="6971" width="6.7109375" style="22" customWidth="1"/>
    <col min="6972" max="7193" width="11.42578125" style="22"/>
    <col min="7194" max="7194" width="4" style="22" customWidth="1"/>
    <col min="7195" max="7195" width="43.7109375" style="22" customWidth="1"/>
    <col min="7196" max="7196" width="10.42578125" style="22" customWidth="1"/>
    <col min="7197" max="7197" width="8.42578125" style="22" customWidth="1"/>
    <col min="7198" max="7198" width="8.28515625" style="22" customWidth="1"/>
    <col min="7199" max="7199" width="10.140625" style="22" customWidth="1"/>
    <col min="7200" max="7200" width="9.5703125" style="22" customWidth="1"/>
    <col min="7201" max="7201" width="9.28515625" style="22" customWidth="1"/>
    <col min="7202" max="7203" width="7.5703125" style="22" customWidth="1"/>
    <col min="7204" max="7204" width="8.140625" style="22" customWidth="1"/>
    <col min="7205" max="7205" width="8.7109375" style="22" customWidth="1"/>
    <col min="7206" max="7206" width="9.140625" style="22" customWidth="1"/>
    <col min="7207" max="7207" width="8.85546875" style="22" customWidth="1"/>
    <col min="7208" max="7208" width="6" style="22" customWidth="1"/>
    <col min="7209" max="7209" width="7.5703125" style="22" customWidth="1"/>
    <col min="7210" max="7210" width="8" style="22" customWidth="1"/>
    <col min="7211" max="7211" width="8.140625" style="22" customWidth="1"/>
    <col min="7212" max="7212" width="7" style="22" customWidth="1"/>
    <col min="7213" max="7213" width="7.5703125" style="22" customWidth="1"/>
    <col min="7214" max="7214" width="7.42578125" style="22" customWidth="1"/>
    <col min="7215" max="7215" width="7.28515625" style="22" customWidth="1"/>
    <col min="7216" max="7216" width="7" style="22" customWidth="1"/>
    <col min="7217" max="7217" width="7.5703125" style="22" customWidth="1"/>
    <col min="7218" max="7218" width="8.28515625" style="22" customWidth="1"/>
    <col min="7219" max="7219" width="7.5703125" style="22" customWidth="1"/>
    <col min="7220" max="7220" width="11.140625" style="22" customWidth="1"/>
    <col min="7221" max="7221" width="6.42578125" style="22" customWidth="1"/>
    <col min="7222" max="7222" width="7.5703125" style="22" customWidth="1"/>
    <col min="7223" max="7223" width="9" style="22" customWidth="1"/>
    <col min="7224" max="7224" width="8.42578125" style="22" bestFit="1" customWidth="1"/>
    <col min="7225" max="7225" width="9.140625" style="22" bestFit="1" customWidth="1"/>
    <col min="7226" max="7226" width="10.85546875" style="22" customWidth="1"/>
    <col min="7227" max="7227" width="6.7109375" style="22" customWidth="1"/>
    <col min="7228" max="7449" width="11.42578125" style="22"/>
    <col min="7450" max="7450" width="4" style="22" customWidth="1"/>
    <col min="7451" max="7451" width="43.7109375" style="22" customWidth="1"/>
    <col min="7452" max="7452" width="10.42578125" style="22" customWidth="1"/>
    <col min="7453" max="7453" width="8.42578125" style="22" customWidth="1"/>
    <col min="7454" max="7454" width="8.28515625" style="22" customWidth="1"/>
    <col min="7455" max="7455" width="10.140625" style="22" customWidth="1"/>
    <col min="7456" max="7456" width="9.5703125" style="22" customWidth="1"/>
    <col min="7457" max="7457" width="9.28515625" style="22" customWidth="1"/>
    <col min="7458" max="7459" width="7.5703125" style="22" customWidth="1"/>
    <col min="7460" max="7460" width="8.140625" style="22" customWidth="1"/>
    <col min="7461" max="7461" width="8.7109375" style="22" customWidth="1"/>
    <col min="7462" max="7462" width="9.140625" style="22" customWidth="1"/>
    <col min="7463" max="7463" width="8.85546875" style="22" customWidth="1"/>
    <col min="7464" max="7464" width="6" style="22" customWidth="1"/>
    <col min="7465" max="7465" width="7.5703125" style="22" customWidth="1"/>
    <col min="7466" max="7466" width="8" style="22" customWidth="1"/>
    <col min="7467" max="7467" width="8.140625" style="22" customWidth="1"/>
    <col min="7468" max="7468" width="7" style="22" customWidth="1"/>
    <col min="7469" max="7469" width="7.5703125" style="22" customWidth="1"/>
    <col min="7470" max="7470" width="7.42578125" style="22" customWidth="1"/>
    <col min="7471" max="7471" width="7.28515625" style="22" customWidth="1"/>
    <col min="7472" max="7472" width="7" style="22" customWidth="1"/>
    <col min="7473" max="7473" width="7.5703125" style="22" customWidth="1"/>
    <col min="7474" max="7474" width="8.28515625" style="22" customWidth="1"/>
    <col min="7475" max="7475" width="7.5703125" style="22" customWidth="1"/>
    <col min="7476" max="7476" width="11.140625" style="22" customWidth="1"/>
    <col min="7477" max="7477" width="6.42578125" style="22" customWidth="1"/>
    <col min="7478" max="7478" width="7.5703125" style="22" customWidth="1"/>
    <col min="7479" max="7479" width="9" style="22" customWidth="1"/>
    <col min="7480" max="7480" width="8.42578125" style="22" bestFit="1" customWidth="1"/>
    <col min="7481" max="7481" width="9.140625" style="22" bestFit="1" customWidth="1"/>
    <col min="7482" max="7482" width="10.85546875" style="22" customWidth="1"/>
    <col min="7483" max="7483" width="6.7109375" style="22" customWidth="1"/>
    <col min="7484" max="7705" width="11.42578125" style="22"/>
    <col min="7706" max="7706" width="4" style="22" customWidth="1"/>
    <col min="7707" max="7707" width="43.7109375" style="22" customWidth="1"/>
    <col min="7708" max="7708" width="10.42578125" style="22" customWidth="1"/>
    <col min="7709" max="7709" width="8.42578125" style="22" customWidth="1"/>
    <col min="7710" max="7710" width="8.28515625" style="22" customWidth="1"/>
    <col min="7711" max="7711" width="10.140625" style="22" customWidth="1"/>
    <col min="7712" max="7712" width="9.5703125" style="22" customWidth="1"/>
    <col min="7713" max="7713" width="9.28515625" style="22" customWidth="1"/>
    <col min="7714" max="7715" width="7.5703125" style="22" customWidth="1"/>
    <col min="7716" max="7716" width="8.140625" style="22" customWidth="1"/>
    <col min="7717" max="7717" width="8.7109375" style="22" customWidth="1"/>
    <col min="7718" max="7718" width="9.140625" style="22" customWidth="1"/>
    <col min="7719" max="7719" width="8.85546875" style="22" customWidth="1"/>
    <col min="7720" max="7720" width="6" style="22" customWidth="1"/>
    <col min="7721" max="7721" width="7.5703125" style="22" customWidth="1"/>
    <col min="7722" max="7722" width="8" style="22" customWidth="1"/>
    <col min="7723" max="7723" width="8.140625" style="22" customWidth="1"/>
    <col min="7724" max="7724" width="7" style="22" customWidth="1"/>
    <col min="7725" max="7725" width="7.5703125" style="22" customWidth="1"/>
    <col min="7726" max="7726" width="7.42578125" style="22" customWidth="1"/>
    <col min="7727" max="7727" width="7.28515625" style="22" customWidth="1"/>
    <col min="7728" max="7728" width="7" style="22" customWidth="1"/>
    <col min="7729" max="7729" width="7.5703125" style="22" customWidth="1"/>
    <col min="7730" max="7730" width="8.28515625" style="22" customWidth="1"/>
    <col min="7731" max="7731" width="7.5703125" style="22" customWidth="1"/>
    <col min="7732" max="7732" width="11.140625" style="22" customWidth="1"/>
    <col min="7733" max="7733" width="6.42578125" style="22" customWidth="1"/>
    <col min="7734" max="7734" width="7.5703125" style="22" customWidth="1"/>
    <col min="7735" max="7735" width="9" style="22" customWidth="1"/>
    <col min="7736" max="7736" width="8.42578125" style="22" bestFit="1" customWidth="1"/>
    <col min="7737" max="7737" width="9.140625" style="22" bestFit="1" customWidth="1"/>
    <col min="7738" max="7738" width="10.85546875" style="22" customWidth="1"/>
    <col min="7739" max="7739" width="6.7109375" style="22" customWidth="1"/>
    <col min="7740" max="7961" width="11.42578125" style="22"/>
    <col min="7962" max="7962" width="4" style="22" customWidth="1"/>
    <col min="7963" max="7963" width="43.7109375" style="22" customWidth="1"/>
    <col min="7964" max="7964" width="10.42578125" style="22" customWidth="1"/>
    <col min="7965" max="7965" width="8.42578125" style="22" customWidth="1"/>
    <col min="7966" max="7966" width="8.28515625" style="22" customWidth="1"/>
    <col min="7967" max="7967" width="10.140625" style="22" customWidth="1"/>
    <col min="7968" max="7968" width="9.5703125" style="22" customWidth="1"/>
    <col min="7969" max="7969" width="9.28515625" style="22" customWidth="1"/>
    <col min="7970" max="7971" width="7.5703125" style="22" customWidth="1"/>
    <col min="7972" max="7972" width="8.140625" style="22" customWidth="1"/>
    <col min="7973" max="7973" width="8.7109375" style="22" customWidth="1"/>
    <col min="7974" max="7974" width="9.140625" style="22" customWidth="1"/>
    <col min="7975" max="7975" width="8.85546875" style="22" customWidth="1"/>
    <col min="7976" max="7976" width="6" style="22" customWidth="1"/>
    <col min="7977" max="7977" width="7.5703125" style="22" customWidth="1"/>
    <col min="7978" max="7978" width="8" style="22" customWidth="1"/>
    <col min="7979" max="7979" width="8.140625" style="22" customWidth="1"/>
    <col min="7980" max="7980" width="7" style="22" customWidth="1"/>
    <col min="7981" max="7981" width="7.5703125" style="22" customWidth="1"/>
    <col min="7982" max="7982" width="7.42578125" style="22" customWidth="1"/>
    <col min="7983" max="7983" width="7.28515625" style="22" customWidth="1"/>
    <col min="7984" max="7984" width="7" style="22" customWidth="1"/>
    <col min="7985" max="7985" width="7.5703125" style="22" customWidth="1"/>
    <col min="7986" max="7986" width="8.28515625" style="22" customWidth="1"/>
    <col min="7987" max="7987" width="7.5703125" style="22" customWidth="1"/>
    <col min="7988" max="7988" width="11.140625" style="22" customWidth="1"/>
    <col min="7989" max="7989" width="6.42578125" style="22" customWidth="1"/>
    <col min="7990" max="7990" width="7.5703125" style="22" customWidth="1"/>
    <col min="7991" max="7991" width="9" style="22" customWidth="1"/>
    <col min="7992" max="7992" width="8.42578125" style="22" bestFit="1" customWidth="1"/>
    <col min="7993" max="7993" width="9.140625" style="22" bestFit="1" customWidth="1"/>
    <col min="7994" max="7994" width="10.85546875" style="22" customWidth="1"/>
    <col min="7995" max="7995" width="6.7109375" style="22" customWidth="1"/>
    <col min="7996" max="8217" width="11.42578125" style="22"/>
    <col min="8218" max="8218" width="4" style="22" customWidth="1"/>
    <col min="8219" max="8219" width="43.7109375" style="22" customWidth="1"/>
    <col min="8220" max="8220" width="10.42578125" style="22" customWidth="1"/>
    <col min="8221" max="8221" width="8.42578125" style="22" customWidth="1"/>
    <col min="8222" max="8222" width="8.28515625" style="22" customWidth="1"/>
    <col min="8223" max="8223" width="10.140625" style="22" customWidth="1"/>
    <col min="8224" max="8224" width="9.5703125" style="22" customWidth="1"/>
    <col min="8225" max="8225" width="9.28515625" style="22" customWidth="1"/>
    <col min="8226" max="8227" width="7.5703125" style="22" customWidth="1"/>
    <col min="8228" max="8228" width="8.140625" style="22" customWidth="1"/>
    <col min="8229" max="8229" width="8.7109375" style="22" customWidth="1"/>
    <col min="8230" max="8230" width="9.140625" style="22" customWidth="1"/>
    <col min="8231" max="8231" width="8.85546875" style="22" customWidth="1"/>
    <col min="8232" max="8232" width="6" style="22" customWidth="1"/>
    <col min="8233" max="8233" width="7.5703125" style="22" customWidth="1"/>
    <col min="8234" max="8234" width="8" style="22" customWidth="1"/>
    <col min="8235" max="8235" width="8.140625" style="22" customWidth="1"/>
    <col min="8236" max="8236" width="7" style="22" customWidth="1"/>
    <col min="8237" max="8237" width="7.5703125" style="22" customWidth="1"/>
    <col min="8238" max="8238" width="7.42578125" style="22" customWidth="1"/>
    <col min="8239" max="8239" width="7.28515625" style="22" customWidth="1"/>
    <col min="8240" max="8240" width="7" style="22" customWidth="1"/>
    <col min="8241" max="8241" width="7.5703125" style="22" customWidth="1"/>
    <col min="8242" max="8242" width="8.28515625" style="22" customWidth="1"/>
    <col min="8243" max="8243" width="7.5703125" style="22" customWidth="1"/>
    <col min="8244" max="8244" width="11.140625" style="22" customWidth="1"/>
    <col min="8245" max="8245" width="6.42578125" style="22" customWidth="1"/>
    <col min="8246" max="8246" width="7.5703125" style="22" customWidth="1"/>
    <col min="8247" max="8247" width="9" style="22" customWidth="1"/>
    <col min="8248" max="8248" width="8.42578125" style="22" bestFit="1" customWidth="1"/>
    <col min="8249" max="8249" width="9.140625" style="22" bestFit="1" customWidth="1"/>
    <col min="8250" max="8250" width="10.85546875" style="22" customWidth="1"/>
    <col min="8251" max="8251" width="6.7109375" style="22" customWidth="1"/>
    <col min="8252" max="8473" width="11.42578125" style="22"/>
    <col min="8474" max="8474" width="4" style="22" customWidth="1"/>
    <col min="8475" max="8475" width="43.7109375" style="22" customWidth="1"/>
    <col min="8476" max="8476" width="10.42578125" style="22" customWidth="1"/>
    <col min="8477" max="8477" width="8.42578125" style="22" customWidth="1"/>
    <col min="8478" max="8478" width="8.28515625" style="22" customWidth="1"/>
    <col min="8479" max="8479" width="10.140625" style="22" customWidth="1"/>
    <col min="8480" max="8480" width="9.5703125" style="22" customWidth="1"/>
    <col min="8481" max="8481" width="9.28515625" style="22" customWidth="1"/>
    <col min="8482" max="8483" width="7.5703125" style="22" customWidth="1"/>
    <col min="8484" max="8484" width="8.140625" style="22" customWidth="1"/>
    <col min="8485" max="8485" width="8.7109375" style="22" customWidth="1"/>
    <col min="8486" max="8486" width="9.140625" style="22" customWidth="1"/>
    <col min="8487" max="8487" width="8.85546875" style="22" customWidth="1"/>
    <col min="8488" max="8488" width="6" style="22" customWidth="1"/>
    <col min="8489" max="8489" width="7.5703125" style="22" customWidth="1"/>
    <col min="8490" max="8490" width="8" style="22" customWidth="1"/>
    <col min="8491" max="8491" width="8.140625" style="22" customWidth="1"/>
    <col min="8492" max="8492" width="7" style="22" customWidth="1"/>
    <col min="8493" max="8493" width="7.5703125" style="22" customWidth="1"/>
    <col min="8494" max="8494" width="7.42578125" style="22" customWidth="1"/>
    <col min="8495" max="8495" width="7.28515625" style="22" customWidth="1"/>
    <col min="8496" max="8496" width="7" style="22" customWidth="1"/>
    <col min="8497" max="8497" width="7.5703125" style="22" customWidth="1"/>
    <col min="8498" max="8498" width="8.28515625" style="22" customWidth="1"/>
    <col min="8499" max="8499" width="7.5703125" style="22" customWidth="1"/>
    <col min="8500" max="8500" width="11.140625" style="22" customWidth="1"/>
    <col min="8501" max="8501" width="6.42578125" style="22" customWidth="1"/>
    <col min="8502" max="8502" width="7.5703125" style="22" customWidth="1"/>
    <col min="8503" max="8503" width="9" style="22" customWidth="1"/>
    <col min="8504" max="8504" width="8.42578125" style="22" bestFit="1" customWidth="1"/>
    <col min="8505" max="8505" width="9.140625" style="22" bestFit="1" customWidth="1"/>
    <col min="8506" max="8506" width="10.85546875" style="22" customWidth="1"/>
    <col min="8507" max="8507" width="6.7109375" style="22" customWidth="1"/>
    <col min="8508" max="8729" width="11.42578125" style="22"/>
    <col min="8730" max="8730" width="4" style="22" customWidth="1"/>
    <col min="8731" max="8731" width="43.7109375" style="22" customWidth="1"/>
    <col min="8732" max="8732" width="10.42578125" style="22" customWidth="1"/>
    <col min="8733" max="8733" width="8.42578125" style="22" customWidth="1"/>
    <col min="8734" max="8734" width="8.28515625" style="22" customWidth="1"/>
    <col min="8735" max="8735" width="10.140625" style="22" customWidth="1"/>
    <col min="8736" max="8736" width="9.5703125" style="22" customWidth="1"/>
    <col min="8737" max="8737" width="9.28515625" style="22" customWidth="1"/>
    <col min="8738" max="8739" width="7.5703125" style="22" customWidth="1"/>
    <col min="8740" max="8740" width="8.140625" style="22" customWidth="1"/>
    <col min="8741" max="8741" width="8.7109375" style="22" customWidth="1"/>
    <col min="8742" max="8742" width="9.140625" style="22" customWidth="1"/>
    <col min="8743" max="8743" width="8.85546875" style="22" customWidth="1"/>
    <col min="8744" max="8744" width="6" style="22" customWidth="1"/>
    <col min="8745" max="8745" width="7.5703125" style="22" customWidth="1"/>
    <col min="8746" max="8746" width="8" style="22" customWidth="1"/>
    <col min="8747" max="8747" width="8.140625" style="22" customWidth="1"/>
    <col min="8748" max="8748" width="7" style="22" customWidth="1"/>
    <col min="8749" max="8749" width="7.5703125" style="22" customWidth="1"/>
    <col min="8750" max="8750" width="7.42578125" style="22" customWidth="1"/>
    <col min="8751" max="8751" width="7.28515625" style="22" customWidth="1"/>
    <col min="8752" max="8752" width="7" style="22" customWidth="1"/>
    <col min="8753" max="8753" width="7.5703125" style="22" customWidth="1"/>
    <col min="8754" max="8754" width="8.28515625" style="22" customWidth="1"/>
    <col min="8755" max="8755" width="7.5703125" style="22" customWidth="1"/>
    <col min="8756" max="8756" width="11.140625" style="22" customWidth="1"/>
    <col min="8757" max="8757" width="6.42578125" style="22" customWidth="1"/>
    <col min="8758" max="8758" width="7.5703125" style="22" customWidth="1"/>
    <col min="8759" max="8759" width="9" style="22" customWidth="1"/>
    <col min="8760" max="8760" width="8.42578125" style="22" bestFit="1" customWidth="1"/>
    <col min="8761" max="8761" width="9.140625" style="22" bestFit="1" customWidth="1"/>
    <col min="8762" max="8762" width="10.85546875" style="22" customWidth="1"/>
    <col min="8763" max="8763" width="6.7109375" style="22" customWidth="1"/>
    <col min="8764" max="8985" width="11.42578125" style="22"/>
    <col min="8986" max="8986" width="4" style="22" customWidth="1"/>
    <col min="8987" max="8987" width="43.7109375" style="22" customWidth="1"/>
    <col min="8988" max="8988" width="10.42578125" style="22" customWidth="1"/>
    <col min="8989" max="8989" width="8.42578125" style="22" customWidth="1"/>
    <col min="8990" max="8990" width="8.28515625" style="22" customWidth="1"/>
    <col min="8991" max="8991" width="10.140625" style="22" customWidth="1"/>
    <col min="8992" max="8992" width="9.5703125" style="22" customWidth="1"/>
    <col min="8993" max="8993" width="9.28515625" style="22" customWidth="1"/>
    <col min="8994" max="8995" width="7.5703125" style="22" customWidth="1"/>
    <col min="8996" max="8996" width="8.140625" style="22" customWidth="1"/>
    <col min="8997" max="8997" width="8.7109375" style="22" customWidth="1"/>
    <col min="8998" max="8998" width="9.140625" style="22" customWidth="1"/>
    <col min="8999" max="8999" width="8.85546875" style="22" customWidth="1"/>
    <col min="9000" max="9000" width="6" style="22" customWidth="1"/>
    <col min="9001" max="9001" width="7.5703125" style="22" customWidth="1"/>
    <col min="9002" max="9002" width="8" style="22" customWidth="1"/>
    <col min="9003" max="9003" width="8.140625" style="22" customWidth="1"/>
    <col min="9004" max="9004" width="7" style="22" customWidth="1"/>
    <col min="9005" max="9005" width="7.5703125" style="22" customWidth="1"/>
    <col min="9006" max="9006" width="7.42578125" style="22" customWidth="1"/>
    <col min="9007" max="9007" width="7.28515625" style="22" customWidth="1"/>
    <col min="9008" max="9008" width="7" style="22" customWidth="1"/>
    <col min="9009" max="9009" width="7.5703125" style="22" customWidth="1"/>
    <col min="9010" max="9010" width="8.28515625" style="22" customWidth="1"/>
    <col min="9011" max="9011" width="7.5703125" style="22" customWidth="1"/>
    <col min="9012" max="9012" width="11.140625" style="22" customWidth="1"/>
    <col min="9013" max="9013" width="6.42578125" style="22" customWidth="1"/>
    <col min="9014" max="9014" width="7.5703125" style="22" customWidth="1"/>
    <col min="9015" max="9015" width="9" style="22" customWidth="1"/>
    <col min="9016" max="9016" width="8.42578125" style="22" bestFit="1" customWidth="1"/>
    <col min="9017" max="9017" width="9.140625" style="22" bestFit="1" customWidth="1"/>
    <col min="9018" max="9018" width="10.85546875" style="22" customWidth="1"/>
    <col min="9019" max="9019" width="6.7109375" style="22" customWidth="1"/>
    <col min="9020" max="9241" width="11.42578125" style="22"/>
    <col min="9242" max="9242" width="4" style="22" customWidth="1"/>
    <col min="9243" max="9243" width="43.7109375" style="22" customWidth="1"/>
    <col min="9244" max="9244" width="10.42578125" style="22" customWidth="1"/>
    <col min="9245" max="9245" width="8.42578125" style="22" customWidth="1"/>
    <col min="9246" max="9246" width="8.28515625" style="22" customWidth="1"/>
    <col min="9247" max="9247" width="10.140625" style="22" customWidth="1"/>
    <col min="9248" max="9248" width="9.5703125" style="22" customWidth="1"/>
    <col min="9249" max="9249" width="9.28515625" style="22" customWidth="1"/>
    <col min="9250" max="9251" width="7.5703125" style="22" customWidth="1"/>
    <col min="9252" max="9252" width="8.140625" style="22" customWidth="1"/>
    <col min="9253" max="9253" width="8.7109375" style="22" customWidth="1"/>
    <col min="9254" max="9254" width="9.140625" style="22" customWidth="1"/>
    <col min="9255" max="9255" width="8.85546875" style="22" customWidth="1"/>
    <col min="9256" max="9256" width="6" style="22" customWidth="1"/>
    <col min="9257" max="9257" width="7.5703125" style="22" customWidth="1"/>
    <col min="9258" max="9258" width="8" style="22" customWidth="1"/>
    <col min="9259" max="9259" width="8.140625" style="22" customWidth="1"/>
    <col min="9260" max="9260" width="7" style="22" customWidth="1"/>
    <col min="9261" max="9261" width="7.5703125" style="22" customWidth="1"/>
    <col min="9262" max="9262" width="7.42578125" style="22" customWidth="1"/>
    <col min="9263" max="9263" width="7.28515625" style="22" customWidth="1"/>
    <col min="9264" max="9264" width="7" style="22" customWidth="1"/>
    <col min="9265" max="9265" width="7.5703125" style="22" customWidth="1"/>
    <col min="9266" max="9266" width="8.28515625" style="22" customWidth="1"/>
    <col min="9267" max="9267" width="7.5703125" style="22" customWidth="1"/>
    <col min="9268" max="9268" width="11.140625" style="22" customWidth="1"/>
    <col min="9269" max="9269" width="6.42578125" style="22" customWidth="1"/>
    <col min="9270" max="9270" width="7.5703125" style="22" customWidth="1"/>
    <col min="9271" max="9271" width="9" style="22" customWidth="1"/>
    <col min="9272" max="9272" width="8.42578125" style="22" bestFit="1" customWidth="1"/>
    <col min="9273" max="9273" width="9.140625" style="22" bestFit="1" customWidth="1"/>
    <col min="9274" max="9274" width="10.85546875" style="22" customWidth="1"/>
    <col min="9275" max="9275" width="6.7109375" style="22" customWidth="1"/>
    <col min="9276" max="9497" width="11.42578125" style="22"/>
    <col min="9498" max="9498" width="4" style="22" customWidth="1"/>
    <col min="9499" max="9499" width="43.7109375" style="22" customWidth="1"/>
    <col min="9500" max="9500" width="10.42578125" style="22" customWidth="1"/>
    <col min="9501" max="9501" width="8.42578125" style="22" customWidth="1"/>
    <col min="9502" max="9502" width="8.28515625" style="22" customWidth="1"/>
    <col min="9503" max="9503" width="10.140625" style="22" customWidth="1"/>
    <col min="9504" max="9504" width="9.5703125" style="22" customWidth="1"/>
    <col min="9505" max="9505" width="9.28515625" style="22" customWidth="1"/>
    <col min="9506" max="9507" width="7.5703125" style="22" customWidth="1"/>
    <col min="9508" max="9508" width="8.140625" style="22" customWidth="1"/>
    <col min="9509" max="9509" width="8.7109375" style="22" customWidth="1"/>
    <col min="9510" max="9510" width="9.140625" style="22" customWidth="1"/>
    <col min="9511" max="9511" width="8.85546875" style="22" customWidth="1"/>
    <col min="9512" max="9512" width="6" style="22" customWidth="1"/>
    <col min="9513" max="9513" width="7.5703125" style="22" customWidth="1"/>
    <col min="9514" max="9514" width="8" style="22" customWidth="1"/>
    <col min="9515" max="9515" width="8.140625" style="22" customWidth="1"/>
    <col min="9516" max="9516" width="7" style="22" customWidth="1"/>
    <col min="9517" max="9517" width="7.5703125" style="22" customWidth="1"/>
    <col min="9518" max="9518" width="7.42578125" style="22" customWidth="1"/>
    <col min="9519" max="9519" width="7.28515625" style="22" customWidth="1"/>
    <col min="9520" max="9520" width="7" style="22" customWidth="1"/>
    <col min="9521" max="9521" width="7.5703125" style="22" customWidth="1"/>
    <col min="9522" max="9522" width="8.28515625" style="22" customWidth="1"/>
    <col min="9523" max="9523" width="7.5703125" style="22" customWidth="1"/>
    <col min="9524" max="9524" width="11.140625" style="22" customWidth="1"/>
    <col min="9525" max="9525" width="6.42578125" style="22" customWidth="1"/>
    <col min="9526" max="9526" width="7.5703125" style="22" customWidth="1"/>
    <col min="9527" max="9527" width="9" style="22" customWidth="1"/>
    <col min="9528" max="9528" width="8.42578125" style="22" bestFit="1" customWidth="1"/>
    <col min="9529" max="9529" width="9.140625" style="22" bestFit="1" customWidth="1"/>
    <col min="9530" max="9530" width="10.85546875" style="22" customWidth="1"/>
    <col min="9531" max="9531" width="6.7109375" style="22" customWidth="1"/>
    <col min="9532" max="9753" width="11.42578125" style="22"/>
    <col min="9754" max="9754" width="4" style="22" customWidth="1"/>
    <col min="9755" max="9755" width="43.7109375" style="22" customWidth="1"/>
    <col min="9756" max="9756" width="10.42578125" style="22" customWidth="1"/>
    <col min="9757" max="9757" width="8.42578125" style="22" customWidth="1"/>
    <col min="9758" max="9758" width="8.28515625" style="22" customWidth="1"/>
    <col min="9759" max="9759" width="10.140625" style="22" customWidth="1"/>
    <col min="9760" max="9760" width="9.5703125" style="22" customWidth="1"/>
    <col min="9761" max="9761" width="9.28515625" style="22" customWidth="1"/>
    <col min="9762" max="9763" width="7.5703125" style="22" customWidth="1"/>
    <col min="9764" max="9764" width="8.140625" style="22" customWidth="1"/>
    <col min="9765" max="9765" width="8.7109375" style="22" customWidth="1"/>
    <col min="9766" max="9766" width="9.140625" style="22" customWidth="1"/>
    <col min="9767" max="9767" width="8.85546875" style="22" customWidth="1"/>
    <col min="9768" max="9768" width="6" style="22" customWidth="1"/>
    <col min="9769" max="9769" width="7.5703125" style="22" customWidth="1"/>
    <col min="9770" max="9770" width="8" style="22" customWidth="1"/>
    <col min="9771" max="9771" width="8.140625" style="22" customWidth="1"/>
    <col min="9772" max="9772" width="7" style="22" customWidth="1"/>
    <col min="9773" max="9773" width="7.5703125" style="22" customWidth="1"/>
    <col min="9774" max="9774" width="7.42578125" style="22" customWidth="1"/>
    <col min="9775" max="9775" width="7.28515625" style="22" customWidth="1"/>
    <col min="9776" max="9776" width="7" style="22" customWidth="1"/>
    <col min="9777" max="9777" width="7.5703125" style="22" customWidth="1"/>
    <col min="9778" max="9778" width="8.28515625" style="22" customWidth="1"/>
    <col min="9779" max="9779" width="7.5703125" style="22" customWidth="1"/>
    <col min="9780" max="9780" width="11.140625" style="22" customWidth="1"/>
    <col min="9781" max="9781" width="6.42578125" style="22" customWidth="1"/>
    <col min="9782" max="9782" width="7.5703125" style="22" customWidth="1"/>
    <col min="9783" max="9783" width="9" style="22" customWidth="1"/>
    <col min="9784" max="9784" width="8.42578125" style="22" bestFit="1" customWidth="1"/>
    <col min="9785" max="9785" width="9.140625" style="22" bestFit="1" customWidth="1"/>
    <col min="9786" max="9786" width="10.85546875" style="22" customWidth="1"/>
    <col min="9787" max="9787" width="6.7109375" style="22" customWidth="1"/>
    <col min="9788" max="10009" width="11.42578125" style="22"/>
    <col min="10010" max="10010" width="4" style="22" customWidth="1"/>
    <col min="10011" max="10011" width="43.7109375" style="22" customWidth="1"/>
    <col min="10012" max="10012" width="10.42578125" style="22" customWidth="1"/>
    <col min="10013" max="10013" width="8.42578125" style="22" customWidth="1"/>
    <col min="10014" max="10014" width="8.28515625" style="22" customWidth="1"/>
    <col min="10015" max="10015" width="10.140625" style="22" customWidth="1"/>
    <col min="10016" max="10016" width="9.5703125" style="22" customWidth="1"/>
    <col min="10017" max="10017" width="9.28515625" style="22" customWidth="1"/>
    <col min="10018" max="10019" width="7.5703125" style="22" customWidth="1"/>
    <col min="10020" max="10020" width="8.140625" style="22" customWidth="1"/>
    <col min="10021" max="10021" width="8.7109375" style="22" customWidth="1"/>
    <col min="10022" max="10022" width="9.140625" style="22" customWidth="1"/>
    <col min="10023" max="10023" width="8.85546875" style="22" customWidth="1"/>
    <col min="10024" max="10024" width="6" style="22" customWidth="1"/>
    <col min="10025" max="10025" width="7.5703125" style="22" customWidth="1"/>
    <col min="10026" max="10026" width="8" style="22" customWidth="1"/>
    <col min="10027" max="10027" width="8.140625" style="22" customWidth="1"/>
    <col min="10028" max="10028" width="7" style="22" customWidth="1"/>
    <col min="10029" max="10029" width="7.5703125" style="22" customWidth="1"/>
    <col min="10030" max="10030" width="7.42578125" style="22" customWidth="1"/>
    <col min="10031" max="10031" width="7.28515625" style="22" customWidth="1"/>
    <col min="10032" max="10032" width="7" style="22" customWidth="1"/>
    <col min="10033" max="10033" width="7.5703125" style="22" customWidth="1"/>
    <col min="10034" max="10034" width="8.28515625" style="22" customWidth="1"/>
    <col min="10035" max="10035" width="7.5703125" style="22" customWidth="1"/>
    <col min="10036" max="10036" width="11.140625" style="22" customWidth="1"/>
    <col min="10037" max="10037" width="6.42578125" style="22" customWidth="1"/>
    <col min="10038" max="10038" width="7.5703125" style="22" customWidth="1"/>
    <col min="10039" max="10039" width="9" style="22" customWidth="1"/>
    <col min="10040" max="10040" width="8.42578125" style="22" bestFit="1" customWidth="1"/>
    <col min="10041" max="10041" width="9.140625" style="22" bestFit="1" customWidth="1"/>
    <col min="10042" max="10042" width="10.85546875" style="22" customWidth="1"/>
    <col min="10043" max="10043" width="6.7109375" style="22" customWidth="1"/>
    <col min="10044" max="10265" width="11.42578125" style="22"/>
    <col min="10266" max="10266" width="4" style="22" customWidth="1"/>
    <col min="10267" max="10267" width="43.7109375" style="22" customWidth="1"/>
    <col min="10268" max="10268" width="10.42578125" style="22" customWidth="1"/>
    <col min="10269" max="10269" width="8.42578125" style="22" customWidth="1"/>
    <col min="10270" max="10270" width="8.28515625" style="22" customWidth="1"/>
    <col min="10271" max="10271" width="10.140625" style="22" customWidth="1"/>
    <col min="10272" max="10272" width="9.5703125" style="22" customWidth="1"/>
    <col min="10273" max="10273" width="9.28515625" style="22" customWidth="1"/>
    <col min="10274" max="10275" width="7.5703125" style="22" customWidth="1"/>
    <col min="10276" max="10276" width="8.140625" style="22" customWidth="1"/>
    <col min="10277" max="10277" width="8.7109375" style="22" customWidth="1"/>
    <col min="10278" max="10278" width="9.140625" style="22" customWidth="1"/>
    <col min="10279" max="10279" width="8.85546875" style="22" customWidth="1"/>
    <col min="10280" max="10280" width="6" style="22" customWidth="1"/>
    <col min="10281" max="10281" width="7.5703125" style="22" customWidth="1"/>
    <col min="10282" max="10282" width="8" style="22" customWidth="1"/>
    <col min="10283" max="10283" width="8.140625" style="22" customWidth="1"/>
    <col min="10284" max="10284" width="7" style="22" customWidth="1"/>
    <col min="10285" max="10285" width="7.5703125" style="22" customWidth="1"/>
    <col min="10286" max="10286" width="7.42578125" style="22" customWidth="1"/>
    <col min="10287" max="10287" width="7.28515625" style="22" customWidth="1"/>
    <col min="10288" max="10288" width="7" style="22" customWidth="1"/>
    <col min="10289" max="10289" width="7.5703125" style="22" customWidth="1"/>
    <col min="10290" max="10290" width="8.28515625" style="22" customWidth="1"/>
    <col min="10291" max="10291" width="7.5703125" style="22" customWidth="1"/>
    <col min="10292" max="10292" width="11.140625" style="22" customWidth="1"/>
    <col min="10293" max="10293" width="6.42578125" style="22" customWidth="1"/>
    <col min="10294" max="10294" width="7.5703125" style="22" customWidth="1"/>
    <col min="10295" max="10295" width="9" style="22" customWidth="1"/>
    <col min="10296" max="10296" width="8.42578125" style="22" bestFit="1" customWidth="1"/>
    <col min="10297" max="10297" width="9.140625" style="22" bestFit="1" customWidth="1"/>
    <col min="10298" max="10298" width="10.85546875" style="22" customWidth="1"/>
    <col min="10299" max="10299" width="6.7109375" style="22" customWidth="1"/>
    <col min="10300" max="10521" width="11.42578125" style="22"/>
    <col min="10522" max="10522" width="4" style="22" customWidth="1"/>
    <col min="10523" max="10523" width="43.7109375" style="22" customWidth="1"/>
    <col min="10524" max="10524" width="10.42578125" style="22" customWidth="1"/>
    <col min="10525" max="10525" width="8.42578125" style="22" customWidth="1"/>
    <col min="10526" max="10526" width="8.28515625" style="22" customWidth="1"/>
    <col min="10527" max="10527" width="10.140625" style="22" customWidth="1"/>
    <col min="10528" max="10528" width="9.5703125" style="22" customWidth="1"/>
    <col min="10529" max="10529" width="9.28515625" style="22" customWidth="1"/>
    <col min="10530" max="10531" width="7.5703125" style="22" customWidth="1"/>
    <col min="10532" max="10532" width="8.140625" style="22" customWidth="1"/>
    <col min="10533" max="10533" width="8.7109375" style="22" customWidth="1"/>
    <col min="10534" max="10534" width="9.140625" style="22" customWidth="1"/>
    <col min="10535" max="10535" width="8.85546875" style="22" customWidth="1"/>
    <col min="10536" max="10536" width="6" style="22" customWidth="1"/>
    <col min="10537" max="10537" width="7.5703125" style="22" customWidth="1"/>
    <col min="10538" max="10538" width="8" style="22" customWidth="1"/>
    <col min="10539" max="10539" width="8.140625" style="22" customWidth="1"/>
    <col min="10540" max="10540" width="7" style="22" customWidth="1"/>
    <col min="10541" max="10541" width="7.5703125" style="22" customWidth="1"/>
    <col min="10542" max="10542" width="7.42578125" style="22" customWidth="1"/>
    <col min="10543" max="10543" width="7.28515625" style="22" customWidth="1"/>
    <col min="10544" max="10544" width="7" style="22" customWidth="1"/>
    <col min="10545" max="10545" width="7.5703125" style="22" customWidth="1"/>
    <col min="10546" max="10546" width="8.28515625" style="22" customWidth="1"/>
    <col min="10547" max="10547" width="7.5703125" style="22" customWidth="1"/>
    <col min="10548" max="10548" width="11.140625" style="22" customWidth="1"/>
    <col min="10549" max="10549" width="6.42578125" style="22" customWidth="1"/>
    <col min="10550" max="10550" width="7.5703125" style="22" customWidth="1"/>
    <col min="10551" max="10551" width="9" style="22" customWidth="1"/>
    <col min="10552" max="10552" width="8.42578125" style="22" bestFit="1" customWidth="1"/>
    <col min="10553" max="10553" width="9.140625" style="22" bestFit="1" customWidth="1"/>
    <col min="10554" max="10554" width="10.85546875" style="22" customWidth="1"/>
    <col min="10555" max="10555" width="6.7109375" style="22" customWidth="1"/>
    <col min="10556" max="10777" width="11.42578125" style="22"/>
    <col min="10778" max="10778" width="4" style="22" customWidth="1"/>
    <col min="10779" max="10779" width="43.7109375" style="22" customWidth="1"/>
    <col min="10780" max="10780" width="10.42578125" style="22" customWidth="1"/>
    <col min="10781" max="10781" width="8.42578125" style="22" customWidth="1"/>
    <col min="10782" max="10782" width="8.28515625" style="22" customWidth="1"/>
    <col min="10783" max="10783" width="10.140625" style="22" customWidth="1"/>
    <col min="10784" max="10784" width="9.5703125" style="22" customWidth="1"/>
    <col min="10785" max="10785" width="9.28515625" style="22" customWidth="1"/>
    <col min="10786" max="10787" width="7.5703125" style="22" customWidth="1"/>
    <col min="10788" max="10788" width="8.140625" style="22" customWidth="1"/>
    <col min="10789" max="10789" width="8.7109375" style="22" customWidth="1"/>
    <col min="10790" max="10790" width="9.140625" style="22" customWidth="1"/>
    <col min="10791" max="10791" width="8.85546875" style="22" customWidth="1"/>
    <col min="10792" max="10792" width="6" style="22" customWidth="1"/>
    <col min="10793" max="10793" width="7.5703125" style="22" customWidth="1"/>
    <col min="10794" max="10794" width="8" style="22" customWidth="1"/>
    <col min="10795" max="10795" width="8.140625" style="22" customWidth="1"/>
    <col min="10796" max="10796" width="7" style="22" customWidth="1"/>
    <col min="10797" max="10797" width="7.5703125" style="22" customWidth="1"/>
    <col min="10798" max="10798" width="7.42578125" style="22" customWidth="1"/>
    <col min="10799" max="10799" width="7.28515625" style="22" customWidth="1"/>
    <col min="10800" max="10800" width="7" style="22" customWidth="1"/>
    <col min="10801" max="10801" width="7.5703125" style="22" customWidth="1"/>
    <col min="10802" max="10802" width="8.28515625" style="22" customWidth="1"/>
    <col min="10803" max="10803" width="7.5703125" style="22" customWidth="1"/>
    <col min="10804" max="10804" width="11.140625" style="22" customWidth="1"/>
    <col min="10805" max="10805" width="6.42578125" style="22" customWidth="1"/>
    <col min="10806" max="10806" width="7.5703125" style="22" customWidth="1"/>
    <col min="10807" max="10807" width="9" style="22" customWidth="1"/>
    <col min="10808" max="10808" width="8.42578125" style="22" bestFit="1" customWidth="1"/>
    <col min="10809" max="10809" width="9.140625" style="22" bestFit="1" customWidth="1"/>
    <col min="10810" max="10810" width="10.85546875" style="22" customWidth="1"/>
    <col min="10811" max="10811" width="6.7109375" style="22" customWidth="1"/>
    <col min="10812" max="11033" width="11.42578125" style="22"/>
    <col min="11034" max="11034" width="4" style="22" customWidth="1"/>
    <col min="11035" max="11035" width="43.7109375" style="22" customWidth="1"/>
    <col min="11036" max="11036" width="10.42578125" style="22" customWidth="1"/>
    <col min="11037" max="11037" width="8.42578125" style="22" customWidth="1"/>
    <col min="11038" max="11038" width="8.28515625" style="22" customWidth="1"/>
    <col min="11039" max="11039" width="10.140625" style="22" customWidth="1"/>
    <col min="11040" max="11040" width="9.5703125" style="22" customWidth="1"/>
    <col min="11041" max="11041" width="9.28515625" style="22" customWidth="1"/>
    <col min="11042" max="11043" width="7.5703125" style="22" customWidth="1"/>
    <col min="11044" max="11044" width="8.140625" style="22" customWidth="1"/>
    <col min="11045" max="11045" width="8.7109375" style="22" customWidth="1"/>
    <col min="11046" max="11046" width="9.140625" style="22" customWidth="1"/>
    <col min="11047" max="11047" width="8.85546875" style="22" customWidth="1"/>
    <col min="11048" max="11048" width="6" style="22" customWidth="1"/>
    <col min="11049" max="11049" width="7.5703125" style="22" customWidth="1"/>
    <col min="11050" max="11050" width="8" style="22" customWidth="1"/>
    <col min="11051" max="11051" width="8.140625" style="22" customWidth="1"/>
    <col min="11052" max="11052" width="7" style="22" customWidth="1"/>
    <col min="11053" max="11053" width="7.5703125" style="22" customWidth="1"/>
    <col min="11054" max="11054" width="7.42578125" style="22" customWidth="1"/>
    <col min="11055" max="11055" width="7.28515625" style="22" customWidth="1"/>
    <col min="11056" max="11056" width="7" style="22" customWidth="1"/>
    <col min="11057" max="11057" width="7.5703125" style="22" customWidth="1"/>
    <col min="11058" max="11058" width="8.28515625" style="22" customWidth="1"/>
    <col min="11059" max="11059" width="7.5703125" style="22" customWidth="1"/>
    <col min="11060" max="11060" width="11.140625" style="22" customWidth="1"/>
    <col min="11061" max="11061" width="6.42578125" style="22" customWidth="1"/>
    <col min="11062" max="11062" width="7.5703125" style="22" customWidth="1"/>
    <col min="11063" max="11063" width="9" style="22" customWidth="1"/>
    <col min="11064" max="11064" width="8.42578125" style="22" bestFit="1" customWidth="1"/>
    <col min="11065" max="11065" width="9.140625" style="22" bestFit="1" customWidth="1"/>
    <col min="11066" max="11066" width="10.85546875" style="22" customWidth="1"/>
    <col min="11067" max="11067" width="6.7109375" style="22" customWidth="1"/>
    <col min="11068" max="11289" width="11.42578125" style="22"/>
    <col min="11290" max="11290" width="4" style="22" customWidth="1"/>
    <col min="11291" max="11291" width="43.7109375" style="22" customWidth="1"/>
    <col min="11292" max="11292" width="10.42578125" style="22" customWidth="1"/>
    <col min="11293" max="11293" width="8.42578125" style="22" customWidth="1"/>
    <col min="11294" max="11294" width="8.28515625" style="22" customWidth="1"/>
    <col min="11295" max="11295" width="10.140625" style="22" customWidth="1"/>
    <col min="11296" max="11296" width="9.5703125" style="22" customWidth="1"/>
    <col min="11297" max="11297" width="9.28515625" style="22" customWidth="1"/>
    <col min="11298" max="11299" width="7.5703125" style="22" customWidth="1"/>
    <col min="11300" max="11300" width="8.140625" style="22" customWidth="1"/>
    <col min="11301" max="11301" width="8.7109375" style="22" customWidth="1"/>
    <col min="11302" max="11302" width="9.140625" style="22" customWidth="1"/>
    <col min="11303" max="11303" width="8.85546875" style="22" customWidth="1"/>
    <col min="11304" max="11304" width="6" style="22" customWidth="1"/>
    <col min="11305" max="11305" width="7.5703125" style="22" customWidth="1"/>
    <col min="11306" max="11306" width="8" style="22" customWidth="1"/>
    <col min="11307" max="11307" width="8.140625" style="22" customWidth="1"/>
    <col min="11308" max="11308" width="7" style="22" customWidth="1"/>
    <col min="11309" max="11309" width="7.5703125" style="22" customWidth="1"/>
    <col min="11310" max="11310" width="7.42578125" style="22" customWidth="1"/>
    <col min="11311" max="11311" width="7.28515625" style="22" customWidth="1"/>
    <col min="11312" max="11312" width="7" style="22" customWidth="1"/>
    <col min="11313" max="11313" width="7.5703125" style="22" customWidth="1"/>
    <col min="11314" max="11314" width="8.28515625" style="22" customWidth="1"/>
    <col min="11315" max="11315" width="7.5703125" style="22" customWidth="1"/>
    <col min="11316" max="11316" width="11.140625" style="22" customWidth="1"/>
    <col min="11317" max="11317" width="6.42578125" style="22" customWidth="1"/>
    <col min="11318" max="11318" width="7.5703125" style="22" customWidth="1"/>
    <col min="11319" max="11319" width="9" style="22" customWidth="1"/>
    <col min="11320" max="11320" width="8.42578125" style="22" bestFit="1" customWidth="1"/>
    <col min="11321" max="11321" width="9.140625" style="22" bestFit="1" customWidth="1"/>
    <col min="11322" max="11322" width="10.85546875" style="22" customWidth="1"/>
    <col min="11323" max="11323" width="6.7109375" style="22" customWidth="1"/>
    <col min="11324" max="11545" width="11.42578125" style="22"/>
    <col min="11546" max="11546" width="4" style="22" customWidth="1"/>
    <col min="11547" max="11547" width="43.7109375" style="22" customWidth="1"/>
    <col min="11548" max="11548" width="10.42578125" style="22" customWidth="1"/>
    <col min="11549" max="11549" width="8.42578125" style="22" customWidth="1"/>
    <col min="11550" max="11550" width="8.28515625" style="22" customWidth="1"/>
    <col min="11551" max="11551" width="10.140625" style="22" customWidth="1"/>
    <col min="11552" max="11552" width="9.5703125" style="22" customWidth="1"/>
    <col min="11553" max="11553" width="9.28515625" style="22" customWidth="1"/>
    <col min="11554" max="11555" width="7.5703125" style="22" customWidth="1"/>
    <col min="11556" max="11556" width="8.140625" style="22" customWidth="1"/>
    <col min="11557" max="11557" width="8.7109375" style="22" customWidth="1"/>
    <col min="11558" max="11558" width="9.140625" style="22" customWidth="1"/>
    <col min="11559" max="11559" width="8.85546875" style="22" customWidth="1"/>
    <col min="11560" max="11560" width="6" style="22" customWidth="1"/>
    <col min="11561" max="11561" width="7.5703125" style="22" customWidth="1"/>
    <col min="11562" max="11562" width="8" style="22" customWidth="1"/>
    <col min="11563" max="11563" width="8.140625" style="22" customWidth="1"/>
    <col min="11564" max="11564" width="7" style="22" customWidth="1"/>
    <col min="11565" max="11565" width="7.5703125" style="22" customWidth="1"/>
    <col min="11566" max="11566" width="7.42578125" style="22" customWidth="1"/>
    <col min="11567" max="11567" width="7.28515625" style="22" customWidth="1"/>
    <col min="11568" max="11568" width="7" style="22" customWidth="1"/>
    <col min="11569" max="11569" width="7.5703125" style="22" customWidth="1"/>
    <col min="11570" max="11570" width="8.28515625" style="22" customWidth="1"/>
    <col min="11571" max="11571" width="7.5703125" style="22" customWidth="1"/>
    <col min="11572" max="11572" width="11.140625" style="22" customWidth="1"/>
    <col min="11573" max="11573" width="6.42578125" style="22" customWidth="1"/>
    <col min="11574" max="11574" width="7.5703125" style="22" customWidth="1"/>
    <col min="11575" max="11575" width="9" style="22" customWidth="1"/>
    <col min="11576" max="11576" width="8.42578125" style="22" bestFit="1" customWidth="1"/>
    <col min="11577" max="11577" width="9.140625" style="22" bestFit="1" customWidth="1"/>
    <col min="11578" max="11578" width="10.85546875" style="22" customWidth="1"/>
    <col min="11579" max="11579" width="6.7109375" style="22" customWidth="1"/>
    <col min="11580" max="11801" width="11.42578125" style="22"/>
    <col min="11802" max="11802" width="4" style="22" customWidth="1"/>
    <col min="11803" max="11803" width="43.7109375" style="22" customWidth="1"/>
    <col min="11804" max="11804" width="10.42578125" style="22" customWidth="1"/>
    <col min="11805" max="11805" width="8.42578125" style="22" customWidth="1"/>
    <col min="11806" max="11806" width="8.28515625" style="22" customWidth="1"/>
    <col min="11807" max="11807" width="10.140625" style="22" customWidth="1"/>
    <col min="11808" max="11808" width="9.5703125" style="22" customWidth="1"/>
    <col min="11809" max="11809" width="9.28515625" style="22" customWidth="1"/>
    <col min="11810" max="11811" width="7.5703125" style="22" customWidth="1"/>
    <col min="11812" max="11812" width="8.140625" style="22" customWidth="1"/>
    <col min="11813" max="11813" width="8.7109375" style="22" customWidth="1"/>
    <col min="11814" max="11814" width="9.140625" style="22" customWidth="1"/>
    <col min="11815" max="11815" width="8.85546875" style="22" customWidth="1"/>
    <col min="11816" max="11816" width="6" style="22" customWidth="1"/>
    <col min="11817" max="11817" width="7.5703125" style="22" customWidth="1"/>
    <col min="11818" max="11818" width="8" style="22" customWidth="1"/>
    <col min="11819" max="11819" width="8.140625" style="22" customWidth="1"/>
    <col min="11820" max="11820" width="7" style="22" customWidth="1"/>
    <col min="11821" max="11821" width="7.5703125" style="22" customWidth="1"/>
    <col min="11822" max="11822" width="7.42578125" style="22" customWidth="1"/>
    <col min="11823" max="11823" width="7.28515625" style="22" customWidth="1"/>
    <col min="11824" max="11824" width="7" style="22" customWidth="1"/>
    <col min="11825" max="11825" width="7.5703125" style="22" customWidth="1"/>
    <col min="11826" max="11826" width="8.28515625" style="22" customWidth="1"/>
    <col min="11827" max="11827" width="7.5703125" style="22" customWidth="1"/>
    <col min="11828" max="11828" width="11.140625" style="22" customWidth="1"/>
    <col min="11829" max="11829" width="6.42578125" style="22" customWidth="1"/>
    <col min="11830" max="11830" width="7.5703125" style="22" customWidth="1"/>
    <col min="11831" max="11831" width="9" style="22" customWidth="1"/>
    <col min="11832" max="11832" width="8.42578125" style="22" bestFit="1" customWidth="1"/>
    <col min="11833" max="11833" width="9.140625" style="22" bestFit="1" customWidth="1"/>
    <col min="11834" max="11834" width="10.85546875" style="22" customWidth="1"/>
    <col min="11835" max="11835" width="6.7109375" style="22" customWidth="1"/>
    <col min="11836" max="12057" width="11.42578125" style="22"/>
    <col min="12058" max="12058" width="4" style="22" customWidth="1"/>
    <col min="12059" max="12059" width="43.7109375" style="22" customWidth="1"/>
    <col min="12060" max="12060" width="10.42578125" style="22" customWidth="1"/>
    <col min="12061" max="12061" width="8.42578125" style="22" customWidth="1"/>
    <col min="12062" max="12062" width="8.28515625" style="22" customWidth="1"/>
    <col min="12063" max="12063" width="10.140625" style="22" customWidth="1"/>
    <col min="12064" max="12064" width="9.5703125" style="22" customWidth="1"/>
    <col min="12065" max="12065" width="9.28515625" style="22" customWidth="1"/>
    <col min="12066" max="12067" width="7.5703125" style="22" customWidth="1"/>
    <col min="12068" max="12068" width="8.140625" style="22" customWidth="1"/>
    <col min="12069" max="12069" width="8.7109375" style="22" customWidth="1"/>
    <col min="12070" max="12070" width="9.140625" style="22" customWidth="1"/>
    <col min="12071" max="12071" width="8.85546875" style="22" customWidth="1"/>
    <col min="12072" max="12072" width="6" style="22" customWidth="1"/>
    <col min="12073" max="12073" width="7.5703125" style="22" customWidth="1"/>
    <col min="12074" max="12074" width="8" style="22" customWidth="1"/>
    <col min="12075" max="12075" width="8.140625" style="22" customWidth="1"/>
    <col min="12076" max="12076" width="7" style="22" customWidth="1"/>
    <col min="12077" max="12077" width="7.5703125" style="22" customWidth="1"/>
    <col min="12078" max="12078" width="7.42578125" style="22" customWidth="1"/>
    <col min="12079" max="12079" width="7.28515625" style="22" customWidth="1"/>
    <col min="12080" max="12080" width="7" style="22" customWidth="1"/>
    <col min="12081" max="12081" width="7.5703125" style="22" customWidth="1"/>
    <col min="12082" max="12082" width="8.28515625" style="22" customWidth="1"/>
    <col min="12083" max="12083" width="7.5703125" style="22" customWidth="1"/>
    <col min="12084" max="12084" width="11.140625" style="22" customWidth="1"/>
    <col min="12085" max="12085" width="6.42578125" style="22" customWidth="1"/>
    <col min="12086" max="12086" width="7.5703125" style="22" customWidth="1"/>
    <col min="12087" max="12087" width="9" style="22" customWidth="1"/>
    <col min="12088" max="12088" width="8.42578125" style="22" bestFit="1" customWidth="1"/>
    <col min="12089" max="12089" width="9.140625" style="22" bestFit="1" customWidth="1"/>
    <col min="12090" max="12090" width="10.85546875" style="22" customWidth="1"/>
    <col min="12091" max="12091" width="6.7109375" style="22" customWidth="1"/>
    <col min="12092" max="12313" width="11.42578125" style="22"/>
    <col min="12314" max="12314" width="4" style="22" customWidth="1"/>
    <col min="12315" max="12315" width="43.7109375" style="22" customWidth="1"/>
    <col min="12316" max="12316" width="10.42578125" style="22" customWidth="1"/>
    <col min="12317" max="12317" width="8.42578125" style="22" customWidth="1"/>
    <col min="12318" max="12318" width="8.28515625" style="22" customWidth="1"/>
    <col min="12319" max="12319" width="10.140625" style="22" customWidth="1"/>
    <col min="12320" max="12320" width="9.5703125" style="22" customWidth="1"/>
    <col min="12321" max="12321" width="9.28515625" style="22" customWidth="1"/>
    <col min="12322" max="12323" width="7.5703125" style="22" customWidth="1"/>
    <col min="12324" max="12324" width="8.140625" style="22" customWidth="1"/>
    <col min="12325" max="12325" width="8.7109375" style="22" customWidth="1"/>
    <col min="12326" max="12326" width="9.140625" style="22" customWidth="1"/>
    <col min="12327" max="12327" width="8.85546875" style="22" customWidth="1"/>
    <col min="12328" max="12328" width="6" style="22" customWidth="1"/>
    <col min="12329" max="12329" width="7.5703125" style="22" customWidth="1"/>
    <col min="12330" max="12330" width="8" style="22" customWidth="1"/>
    <col min="12331" max="12331" width="8.140625" style="22" customWidth="1"/>
    <col min="12332" max="12332" width="7" style="22" customWidth="1"/>
    <col min="12333" max="12333" width="7.5703125" style="22" customWidth="1"/>
    <col min="12334" max="12334" width="7.42578125" style="22" customWidth="1"/>
    <col min="12335" max="12335" width="7.28515625" style="22" customWidth="1"/>
    <col min="12336" max="12336" width="7" style="22" customWidth="1"/>
    <col min="12337" max="12337" width="7.5703125" style="22" customWidth="1"/>
    <col min="12338" max="12338" width="8.28515625" style="22" customWidth="1"/>
    <col min="12339" max="12339" width="7.5703125" style="22" customWidth="1"/>
    <col min="12340" max="12340" width="11.140625" style="22" customWidth="1"/>
    <col min="12341" max="12341" width="6.42578125" style="22" customWidth="1"/>
    <col min="12342" max="12342" width="7.5703125" style="22" customWidth="1"/>
    <col min="12343" max="12343" width="9" style="22" customWidth="1"/>
    <col min="12344" max="12344" width="8.42578125" style="22" bestFit="1" customWidth="1"/>
    <col min="12345" max="12345" width="9.140625" style="22" bestFit="1" customWidth="1"/>
    <col min="12346" max="12346" width="10.85546875" style="22" customWidth="1"/>
    <col min="12347" max="12347" width="6.7109375" style="22" customWidth="1"/>
    <col min="12348" max="12569" width="11.42578125" style="22"/>
    <col min="12570" max="12570" width="4" style="22" customWidth="1"/>
    <col min="12571" max="12571" width="43.7109375" style="22" customWidth="1"/>
    <col min="12572" max="12572" width="10.42578125" style="22" customWidth="1"/>
    <col min="12573" max="12573" width="8.42578125" style="22" customWidth="1"/>
    <col min="12574" max="12574" width="8.28515625" style="22" customWidth="1"/>
    <col min="12575" max="12575" width="10.140625" style="22" customWidth="1"/>
    <col min="12576" max="12576" width="9.5703125" style="22" customWidth="1"/>
    <col min="12577" max="12577" width="9.28515625" style="22" customWidth="1"/>
    <col min="12578" max="12579" width="7.5703125" style="22" customWidth="1"/>
    <col min="12580" max="12580" width="8.140625" style="22" customWidth="1"/>
    <col min="12581" max="12581" width="8.7109375" style="22" customWidth="1"/>
    <col min="12582" max="12582" width="9.140625" style="22" customWidth="1"/>
    <col min="12583" max="12583" width="8.85546875" style="22" customWidth="1"/>
    <col min="12584" max="12584" width="6" style="22" customWidth="1"/>
    <col min="12585" max="12585" width="7.5703125" style="22" customWidth="1"/>
    <col min="12586" max="12586" width="8" style="22" customWidth="1"/>
    <col min="12587" max="12587" width="8.140625" style="22" customWidth="1"/>
    <col min="12588" max="12588" width="7" style="22" customWidth="1"/>
    <col min="12589" max="12589" width="7.5703125" style="22" customWidth="1"/>
    <col min="12590" max="12590" width="7.42578125" style="22" customWidth="1"/>
    <col min="12591" max="12591" width="7.28515625" style="22" customWidth="1"/>
    <col min="12592" max="12592" width="7" style="22" customWidth="1"/>
    <col min="12593" max="12593" width="7.5703125" style="22" customWidth="1"/>
    <col min="12594" max="12594" width="8.28515625" style="22" customWidth="1"/>
    <col min="12595" max="12595" width="7.5703125" style="22" customWidth="1"/>
    <col min="12596" max="12596" width="11.140625" style="22" customWidth="1"/>
    <col min="12597" max="12597" width="6.42578125" style="22" customWidth="1"/>
    <col min="12598" max="12598" width="7.5703125" style="22" customWidth="1"/>
    <col min="12599" max="12599" width="9" style="22" customWidth="1"/>
    <col min="12600" max="12600" width="8.42578125" style="22" bestFit="1" customWidth="1"/>
    <col min="12601" max="12601" width="9.140625" style="22" bestFit="1" customWidth="1"/>
    <col min="12602" max="12602" width="10.85546875" style="22" customWidth="1"/>
    <col min="12603" max="12603" width="6.7109375" style="22" customWidth="1"/>
    <col min="12604" max="12825" width="11.42578125" style="22"/>
    <col min="12826" max="12826" width="4" style="22" customWidth="1"/>
    <col min="12827" max="12827" width="43.7109375" style="22" customWidth="1"/>
    <col min="12828" max="12828" width="10.42578125" style="22" customWidth="1"/>
    <col min="12829" max="12829" width="8.42578125" style="22" customWidth="1"/>
    <col min="12830" max="12830" width="8.28515625" style="22" customWidth="1"/>
    <col min="12831" max="12831" width="10.140625" style="22" customWidth="1"/>
    <col min="12832" max="12832" width="9.5703125" style="22" customWidth="1"/>
    <col min="12833" max="12833" width="9.28515625" style="22" customWidth="1"/>
    <col min="12834" max="12835" width="7.5703125" style="22" customWidth="1"/>
    <col min="12836" max="12836" width="8.140625" style="22" customWidth="1"/>
    <col min="12837" max="12837" width="8.7109375" style="22" customWidth="1"/>
    <col min="12838" max="12838" width="9.140625" style="22" customWidth="1"/>
    <col min="12839" max="12839" width="8.85546875" style="22" customWidth="1"/>
    <col min="12840" max="12840" width="6" style="22" customWidth="1"/>
    <col min="12841" max="12841" width="7.5703125" style="22" customWidth="1"/>
    <col min="12842" max="12842" width="8" style="22" customWidth="1"/>
    <col min="12843" max="12843" width="8.140625" style="22" customWidth="1"/>
    <col min="12844" max="12844" width="7" style="22" customWidth="1"/>
    <col min="12845" max="12845" width="7.5703125" style="22" customWidth="1"/>
    <col min="12846" max="12846" width="7.42578125" style="22" customWidth="1"/>
    <col min="12847" max="12847" width="7.28515625" style="22" customWidth="1"/>
    <col min="12848" max="12848" width="7" style="22" customWidth="1"/>
    <col min="12849" max="12849" width="7.5703125" style="22" customWidth="1"/>
    <col min="12850" max="12850" width="8.28515625" style="22" customWidth="1"/>
    <col min="12851" max="12851" width="7.5703125" style="22" customWidth="1"/>
    <col min="12852" max="12852" width="11.140625" style="22" customWidth="1"/>
    <col min="12853" max="12853" width="6.42578125" style="22" customWidth="1"/>
    <col min="12854" max="12854" width="7.5703125" style="22" customWidth="1"/>
    <col min="12855" max="12855" width="9" style="22" customWidth="1"/>
    <col min="12856" max="12856" width="8.42578125" style="22" bestFit="1" customWidth="1"/>
    <col min="12857" max="12857" width="9.140625" style="22" bestFit="1" customWidth="1"/>
    <col min="12858" max="12858" width="10.85546875" style="22" customWidth="1"/>
    <col min="12859" max="12859" width="6.7109375" style="22" customWidth="1"/>
    <col min="12860" max="13081" width="11.42578125" style="22"/>
    <col min="13082" max="13082" width="4" style="22" customWidth="1"/>
    <col min="13083" max="13083" width="43.7109375" style="22" customWidth="1"/>
    <col min="13084" max="13084" width="10.42578125" style="22" customWidth="1"/>
    <col min="13085" max="13085" width="8.42578125" style="22" customWidth="1"/>
    <col min="13086" max="13086" width="8.28515625" style="22" customWidth="1"/>
    <col min="13087" max="13087" width="10.140625" style="22" customWidth="1"/>
    <col min="13088" max="13088" width="9.5703125" style="22" customWidth="1"/>
    <col min="13089" max="13089" width="9.28515625" style="22" customWidth="1"/>
    <col min="13090" max="13091" width="7.5703125" style="22" customWidth="1"/>
    <col min="13092" max="13092" width="8.140625" style="22" customWidth="1"/>
    <col min="13093" max="13093" width="8.7109375" style="22" customWidth="1"/>
    <col min="13094" max="13094" width="9.140625" style="22" customWidth="1"/>
    <col min="13095" max="13095" width="8.85546875" style="22" customWidth="1"/>
    <col min="13096" max="13096" width="6" style="22" customWidth="1"/>
    <col min="13097" max="13097" width="7.5703125" style="22" customWidth="1"/>
    <col min="13098" max="13098" width="8" style="22" customWidth="1"/>
    <col min="13099" max="13099" width="8.140625" style="22" customWidth="1"/>
    <col min="13100" max="13100" width="7" style="22" customWidth="1"/>
    <col min="13101" max="13101" width="7.5703125" style="22" customWidth="1"/>
    <col min="13102" max="13102" width="7.42578125" style="22" customWidth="1"/>
    <col min="13103" max="13103" width="7.28515625" style="22" customWidth="1"/>
    <col min="13104" max="13104" width="7" style="22" customWidth="1"/>
    <col min="13105" max="13105" width="7.5703125" style="22" customWidth="1"/>
    <col min="13106" max="13106" width="8.28515625" style="22" customWidth="1"/>
    <col min="13107" max="13107" width="7.5703125" style="22" customWidth="1"/>
    <col min="13108" max="13108" width="11.140625" style="22" customWidth="1"/>
    <col min="13109" max="13109" width="6.42578125" style="22" customWidth="1"/>
    <col min="13110" max="13110" width="7.5703125" style="22" customWidth="1"/>
    <col min="13111" max="13111" width="9" style="22" customWidth="1"/>
    <col min="13112" max="13112" width="8.42578125" style="22" bestFit="1" customWidth="1"/>
    <col min="13113" max="13113" width="9.140625" style="22" bestFit="1" customWidth="1"/>
    <col min="13114" max="13114" width="10.85546875" style="22" customWidth="1"/>
    <col min="13115" max="13115" width="6.7109375" style="22" customWidth="1"/>
    <col min="13116" max="13337" width="11.42578125" style="22"/>
    <col min="13338" max="13338" width="4" style="22" customWidth="1"/>
    <col min="13339" max="13339" width="43.7109375" style="22" customWidth="1"/>
    <col min="13340" max="13340" width="10.42578125" style="22" customWidth="1"/>
    <col min="13341" max="13341" width="8.42578125" style="22" customWidth="1"/>
    <col min="13342" max="13342" width="8.28515625" style="22" customWidth="1"/>
    <col min="13343" max="13343" width="10.140625" style="22" customWidth="1"/>
    <col min="13344" max="13344" width="9.5703125" style="22" customWidth="1"/>
    <col min="13345" max="13345" width="9.28515625" style="22" customWidth="1"/>
    <col min="13346" max="13347" width="7.5703125" style="22" customWidth="1"/>
    <col min="13348" max="13348" width="8.140625" style="22" customWidth="1"/>
    <col min="13349" max="13349" width="8.7109375" style="22" customWidth="1"/>
    <col min="13350" max="13350" width="9.140625" style="22" customWidth="1"/>
    <col min="13351" max="13351" width="8.85546875" style="22" customWidth="1"/>
    <col min="13352" max="13352" width="6" style="22" customWidth="1"/>
    <col min="13353" max="13353" width="7.5703125" style="22" customWidth="1"/>
    <col min="13354" max="13354" width="8" style="22" customWidth="1"/>
    <col min="13355" max="13355" width="8.140625" style="22" customWidth="1"/>
    <col min="13356" max="13356" width="7" style="22" customWidth="1"/>
    <col min="13357" max="13357" width="7.5703125" style="22" customWidth="1"/>
    <col min="13358" max="13358" width="7.42578125" style="22" customWidth="1"/>
    <col min="13359" max="13359" width="7.28515625" style="22" customWidth="1"/>
    <col min="13360" max="13360" width="7" style="22" customWidth="1"/>
    <col min="13361" max="13361" width="7.5703125" style="22" customWidth="1"/>
    <col min="13362" max="13362" width="8.28515625" style="22" customWidth="1"/>
    <col min="13363" max="13363" width="7.5703125" style="22" customWidth="1"/>
    <col min="13364" max="13364" width="11.140625" style="22" customWidth="1"/>
    <col min="13365" max="13365" width="6.42578125" style="22" customWidth="1"/>
    <col min="13366" max="13366" width="7.5703125" style="22" customWidth="1"/>
    <col min="13367" max="13367" width="9" style="22" customWidth="1"/>
    <col min="13368" max="13368" width="8.42578125" style="22" bestFit="1" customWidth="1"/>
    <col min="13369" max="13369" width="9.140625" style="22" bestFit="1" customWidth="1"/>
    <col min="13370" max="13370" width="10.85546875" style="22" customWidth="1"/>
    <col min="13371" max="13371" width="6.7109375" style="22" customWidth="1"/>
    <col min="13372" max="13593" width="11.42578125" style="22"/>
    <col min="13594" max="13594" width="4" style="22" customWidth="1"/>
    <col min="13595" max="13595" width="43.7109375" style="22" customWidth="1"/>
    <col min="13596" max="13596" width="10.42578125" style="22" customWidth="1"/>
    <col min="13597" max="13597" width="8.42578125" style="22" customWidth="1"/>
    <col min="13598" max="13598" width="8.28515625" style="22" customWidth="1"/>
    <col min="13599" max="13599" width="10.140625" style="22" customWidth="1"/>
    <col min="13600" max="13600" width="9.5703125" style="22" customWidth="1"/>
    <col min="13601" max="13601" width="9.28515625" style="22" customWidth="1"/>
    <col min="13602" max="13603" width="7.5703125" style="22" customWidth="1"/>
    <col min="13604" max="13604" width="8.140625" style="22" customWidth="1"/>
    <col min="13605" max="13605" width="8.7109375" style="22" customWidth="1"/>
    <col min="13606" max="13606" width="9.140625" style="22" customWidth="1"/>
    <col min="13607" max="13607" width="8.85546875" style="22" customWidth="1"/>
    <col min="13608" max="13608" width="6" style="22" customWidth="1"/>
    <col min="13609" max="13609" width="7.5703125" style="22" customWidth="1"/>
    <col min="13610" max="13610" width="8" style="22" customWidth="1"/>
    <col min="13611" max="13611" width="8.140625" style="22" customWidth="1"/>
    <col min="13612" max="13612" width="7" style="22" customWidth="1"/>
    <col min="13613" max="13613" width="7.5703125" style="22" customWidth="1"/>
    <col min="13614" max="13614" width="7.42578125" style="22" customWidth="1"/>
    <col min="13615" max="13615" width="7.28515625" style="22" customWidth="1"/>
    <col min="13616" max="13616" width="7" style="22" customWidth="1"/>
    <col min="13617" max="13617" width="7.5703125" style="22" customWidth="1"/>
    <col min="13618" max="13618" width="8.28515625" style="22" customWidth="1"/>
    <col min="13619" max="13619" width="7.5703125" style="22" customWidth="1"/>
    <col min="13620" max="13620" width="11.140625" style="22" customWidth="1"/>
    <col min="13621" max="13621" width="6.42578125" style="22" customWidth="1"/>
    <col min="13622" max="13622" width="7.5703125" style="22" customWidth="1"/>
    <col min="13623" max="13623" width="9" style="22" customWidth="1"/>
    <col min="13624" max="13624" width="8.42578125" style="22" bestFit="1" customWidth="1"/>
    <col min="13625" max="13625" width="9.140625" style="22" bestFit="1" customWidth="1"/>
    <col min="13626" max="13626" width="10.85546875" style="22" customWidth="1"/>
    <col min="13627" max="13627" width="6.7109375" style="22" customWidth="1"/>
    <col min="13628" max="13849" width="11.42578125" style="22"/>
    <col min="13850" max="13850" width="4" style="22" customWidth="1"/>
    <col min="13851" max="13851" width="43.7109375" style="22" customWidth="1"/>
    <col min="13852" max="13852" width="10.42578125" style="22" customWidth="1"/>
    <col min="13853" max="13853" width="8.42578125" style="22" customWidth="1"/>
    <col min="13854" max="13854" width="8.28515625" style="22" customWidth="1"/>
    <col min="13855" max="13855" width="10.140625" style="22" customWidth="1"/>
    <col min="13856" max="13856" width="9.5703125" style="22" customWidth="1"/>
    <col min="13857" max="13857" width="9.28515625" style="22" customWidth="1"/>
    <col min="13858" max="13859" width="7.5703125" style="22" customWidth="1"/>
    <col min="13860" max="13860" width="8.140625" style="22" customWidth="1"/>
    <col min="13861" max="13861" width="8.7109375" style="22" customWidth="1"/>
    <col min="13862" max="13862" width="9.140625" style="22" customWidth="1"/>
    <col min="13863" max="13863" width="8.85546875" style="22" customWidth="1"/>
    <col min="13864" max="13864" width="6" style="22" customWidth="1"/>
    <col min="13865" max="13865" width="7.5703125" style="22" customWidth="1"/>
    <col min="13866" max="13866" width="8" style="22" customWidth="1"/>
    <col min="13867" max="13867" width="8.140625" style="22" customWidth="1"/>
    <col min="13868" max="13868" width="7" style="22" customWidth="1"/>
    <col min="13869" max="13869" width="7.5703125" style="22" customWidth="1"/>
    <col min="13870" max="13870" width="7.42578125" style="22" customWidth="1"/>
    <col min="13871" max="13871" width="7.28515625" style="22" customWidth="1"/>
    <col min="13872" max="13872" width="7" style="22" customWidth="1"/>
    <col min="13873" max="13873" width="7.5703125" style="22" customWidth="1"/>
    <col min="13874" max="13874" width="8.28515625" style="22" customWidth="1"/>
    <col min="13875" max="13875" width="7.5703125" style="22" customWidth="1"/>
    <col min="13876" max="13876" width="11.140625" style="22" customWidth="1"/>
    <col min="13877" max="13877" width="6.42578125" style="22" customWidth="1"/>
    <col min="13878" max="13878" width="7.5703125" style="22" customWidth="1"/>
    <col min="13879" max="13879" width="9" style="22" customWidth="1"/>
    <col min="13880" max="13880" width="8.42578125" style="22" bestFit="1" customWidth="1"/>
    <col min="13881" max="13881" width="9.140625" style="22" bestFit="1" customWidth="1"/>
    <col min="13882" max="13882" width="10.85546875" style="22" customWidth="1"/>
    <col min="13883" max="13883" width="6.7109375" style="22" customWidth="1"/>
    <col min="13884" max="14105" width="11.42578125" style="22"/>
    <col min="14106" max="14106" width="4" style="22" customWidth="1"/>
    <col min="14107" max="14107" width="43.7109375" style="22" customWidth="1"/>
    <col min="14108" max="14108" width="10.42578125" style="22" customWidth="1"/>
    <col min="14109" max="14109" width="8.42578125" style="22" customWidth="1"/>
    <col min="14110" max="14110" width="8.28515625" style="22" customWidth="1"/>
    <col min="14111" max="14111" width="10.140625" style="22" customWidth="1"/>
    <col min="14112" max="14112" width="9.5703125" style="22" customWidth="1"/>
    <col min="14113" max="14113" width="9.28515625" style="22" customWidth="1"/>
    <col min="14114" max="14115" width="7.5703125" style="22" customWidth="1"/>
    <col min="14116" max="14116" width="8.140625" style="22" customWidth="1"/>
    <col min="14117" max="14117" width="8.7109375" style="22" customWidth="1"/>
    <col min="14118" max="14118" width="9.140625" style="22" customWidth="1"/>
    <col min="14119" max="14119" width="8.85546875" style="22" customWidth="1"/>
    <col min="14120" max="14120" width="6" style="22" customWidth="1"/>
    <col min="14121" max="14121" width="7.5703125" style="22" customWidth="1"/>
    <col min="14122" max="14122" width="8" style="22" customWidth="1"/>
    <col min="14123" max="14123" width="8.140625" style="22" customWidth="1"/>
    <col min="14124" max="14124" width="7" style="22" customWidth="1"/>
    <col min="14125" max="14125" width="7.5703125" style="22" customWidth="1"/>
    <col min="14126" max="14126" width="7.42578125" style="22" customWidth="1"/>
    <col min="14127" max="14127" width="7.28515625" style="22" customWidth="1"/>
    <col min="14128" max="14128" width="7" style="22" customWidth="1"/>
    <col min="14129" max="14129" width="7.5703125" style="22" customWidth="1"/>
    <col min="14130" max="14130" width="8.28515625" style="22" customWidth="1"/>
    <col min="14131" max="14131" width="7.5703125" style="22" customWidth="1"/>
    <col min="14132" max="14132" width="11.140625" style="22" customWidth="1"/>
    <col min="14133" max="14133" width="6.42578125" style="22" customWidth="1"/>
    <col min="14134" max="14134" width="7.5703125" style="22" customWidth="1"/>
    <col min="14135" max="14135" width="9" style="22" customWidth="1"/>
    <col min="14136" max="14136" width="8.42578125" style="22" bestFit="1" customWidth="1"/>
    <col min="14137" max="14137" width="9.140625" style="22" bestFit="1" customWidth="1"/>
    <col min="14138" max="14138" width="10.85546875" style="22" customWidth="1"/>
    <col min="14139" max="14139" width="6.7109375" style="22" customWidth="1"/>
    <col min="14140" max="14361" width="11.42578125" style="22"/>
    <col min="14362" max="14362" width="4" style="22" customWidth="1"/>
    <col min="14363" max="14363" width="43.7109375" style="22" customWidth="1"/>
    <col min="14364" max="14364" width="10.42578125" style="22" customWidth="1"/>
    <col min="14365" max="14365" width="8.42578125" style="22" customWidth="1"/>
    <col min="14366" max="14366" width="8.28515625" style="22" customWidth="1"/>
    <col min="14367" max="14367" width="10.140625" style="22" customWidth="1"/>
    <col min="14368" max="14368" width="9.5703125" style="22" customWidth="1"/>
    <col min="14369" max="14369" width="9.28515625" style="22" customWidth="1"/>
    <col min="14370" max="14371" width="7.5703125" style="22" customWidth="1"/>
    <col min="14372" max="14372" width="8.140625" style="22" customWidth="1"/>
    <col min="14373" max="14373" width="8.7109375" style="22" customWidth="1"/>
    <col min="14374" max="14374" width="9.140625" style="22" customWidth="1"/>
    <col min="14375" max="14375" width="8.85546875" style="22" customWidth="1"/>
    <col min="14376" max="14376" width="6" style="22" customWidth="1"/>
    <col min="14377" max="14377" width="7.5703125" style="22" customWidth="1"/>
    <col min="14378" max="14378" width="8" style="22" customWidth="1"/>
    <col min="14379" max="14379" width="8.140625" style="22" customWidth="1"/>
    <col min="14380" max="14380" width="7" style="22" customWidth="1"/>
    <col min="14381" max="14381" width="7.5703125" style="22" customWidth="1"/>
    <col min="14382" max="14382" width="7.42578125" style="22" customWidth="1"/>
    <col min="14383" max="14383" width="7.28515625" style="22" customWidth="1"/>
    <col min="14384" max="14384" width="7" style="22" customWidth="1"/>
    <col min="14385" max="14385" width="7.5703125" style="22" customWidth="1"/>
    <col min="14386" max="14386" width="8.28515625" style="22" customWidth="1"/>
    <col min="14387" max="14387" width="7.5703125" style="22" customWidth="1"/>
    <col min="14388" max="14388" width="11.140625" style="22" customWidth="1"/>
    <col min="14389" max="14389" width="6.42578125" style="22" customWidth="1"/>
    <col min="14390" max="14390" width="7.5703125" style="22" customWidth="1"/>
    <col min="14391" max="14391" width="9" style="22" customWidth="1"/>
    <col min="14392" max="14392" width="8.42578125" style="22" bestFit="1" customWidth="1"/>
    <col min="14393" max="14393" width="9.140625" style="22" bestFit="1" customWidth="1"/>
    <col min="14394" max="14394" width="10.85546875" style="22" customWidth="1"/>
    <col min="14395" max="14395" width="6.7109375" style="22" customWidth="1"/>
    <col min="14396" max="14617" width="11.42578125" style="22"/>
    <col min="14618" max="14618" width="4" style="22" customWidth="1"/>
    <col min="14619" max="14619" width="43.7109375" style="22" customWidth="1"/>
    <col min="14620" max="14620" width="10.42578125" style="22" customWidth="1"/>
    <col min="14621" max="14621" width="8.42578125" style="22" customWidth="1"/>
    <col min="14622" max="14622" width="8.28515625" style="22" customWidth="1"/>
    <col min="14623" max="14623" width="10.140625" style="22" customWidth="1"/>
    <col min="14624" max="14624" width="9.5703125" style="22" customWidth="1"/>
    <col min="14625" max="14625" width="9.28515625" style="22" customWidth="1"/>
    <col min="14626" max="14627" width="7.5703125" style="22" customWidth="1"/>
    <col min="14628" max="14628" width="8.140625" style="22" customWidth="1"/>
    <col min="14629" max="14629" width="8.7109375" style="22" customWidth="1"/>
    <col min="14630" max="14630" width="9.140625" style="22" customWidth="1"/>
    <col min="14631" max="14631" width="8.85546875" style="22" customWidth="1"/>
    <col min="14632" max="14632" width="6" style="22" customWidth="1"/>
    <col min="14633" max="14633" width="7.5703125" style="22" customWidth="1"/>
    <col min="14634" max="14634" width="8" style="22" customWidth="1"/>
    <col min="14635" max="14635" width="8.140625" style="22" customWidth="1"/>
    <col min="14636" max="14636" width="7" style="22" customWidth="1"/>
    <col min="14637" max="14637" width="7.5703125" style="22" customWidth="1"/>
    <col min="14638" max="14638" width="7.42578125" style="22" customWidth="1"/>
    <col min="14639" max="14639" width="7.28515625" style="22" customWidth="1"/>
    <col min="14640" max="14640" width="7" style="22" customWidth="1"/>
    <col min="14641" max="14641" width="7.5703125" style="22" customWidth="1"/>
    <col min="14642" max="14642" width="8.28515625" style="22" customWidth="1"/>
    <col min="14643" max="14643" width="7.5703125" style="22" customWidth="1"/>
    <col min="14644" max="14644" width="11.140625" style="22" customWidth="1"/>
    <col min="14645" max="14645" width="6.42578125" style="22" customWidth="1"/>
    <col min="14646" max="14646" width="7.5703125" style="22" customWidth="1"/>
    <col min="14647" max="14647" width="9" style="22" customWidth="1"/>
    <col min="14648" max="14648" width="8.42578125" style="22" bestFit="1" customWidth="1"/>
    <col min="14649" max="14649" width="9.140625" style="22" bestFit="1" customWidth="1"/>
    <col min="14650" max="14650" width="10.85546875" style="22" customWidth="1"/>
    <col min="14651" max="14651" width="6.7109375" style="22" customWidth="1"/>
    <col min="14652" max="14873" width="11.42578125" style="22"/>
    <col min="14874" max="14874" width="4" style="22" customWidth="1"/>
    <col min="14875" max="14875" width="43.7109375" style="22" customWidth="1"/>
    <col min="14876" max="14876" width="10.42578125" style="22" customWidth="1"/>
    <col min="14877" max="14877" width="8.42578125" style="22" customWidth="1"/>
    <col min="14878" max="14878" width="8.28515625" style="22" customWidth="1"/>
    <col min="14879" max="14879" width="10.140625" style="22" customWidth="1"/>
    <col min="14880" max="14880" width="9.5703125" style="22" customWidth="1"/>
    <col min="14881" max="14881" width="9.28515625" style="22" customWidth="1"/>
    <col min="14882" max="14883" width="7.5703125" style="22" customWidth="1"/>
    <col min="14884" max="14884" width="8.140625" style="22" customWidth="1"/>
    <col min="14885" max="14885" width="8.7109375" style="22" customWidth="1"/>
    <col min="14886" max="14886" width="9.140625" style="22" customWidth="1"/>
    <col min="14887" max="14887" width="8.85546875" style="22" customWidth="1"/>
    <col min="14888" max="14888" width="6" style="22" customWidth="1"/>
    <col min="14889" max="14889" width="7.5703125" style="22" customWidth="1"/>
    <col min="14890" max="14890" width="8" style="22" customWidth="1"/>
    <col min="14891" max="14891" width="8.140625" style="22" customWidth="1"/>
    <col min="14892" max="14892" width="7" style="22" customWidth="1"/>
    <col min="14893" max="14893" width="7.5703125" style="22" customWidth="1"/>
    <col min="14894" max="14894" width="7.42578125" style="22" customWidth="1"/>
    <col min="14895" max="14895" width="7.28515625" style="22" customWidth="1"/>
    <col min="14896" max="14896" width="7" style="22" customWidth="1"/>
    <col min="14897" max="14897" width="7.5703125" style="22" customWidth="1"/>
    <col min="14898" max="14898" width="8.28515625" style="22" customWidth="1"/>
    <col min="14899" max="14899" width="7.5703125" style="22" customWidth="1"/>
    <col min="14900" max="14900" width="11.140625" style="22" customWidth="1"/>
    <col min="14901" max="14901" width="6.42578125" style="22" customWidth="1"/>
    <col min="14902" max="14902" width="7.5703125" style="22" customWidth="1"/>
    <col min="14903" max="14903" width="9" style="22" customWidth="1"/>
    <col min="14904" max="14904" width="8.42578125" style="22" bestFit="1" customWidth="1"/>
    <col min="14905" max="14905" width="9.140625" style="22" bestFit="1" customWidth="1"/>
    <col min="14906" max="14906" width="10.85546875" style="22" customWidth="1"/>
    <col min="14907" max="14907" width="6.7109375" style="22" customWidth="1"/>
    <col min="14908" max="15129" width="11.42578125" style="22"/>
    <col min="15130" max="15130" width="4" style="22" customWidth="1"/>
    <col min="15131" max="15131" width="43.7109375" style="22" customWidth="1"/>
    <col min="15132" max="15132" width="10.42578125" style="22" customWidth="1"/>
    <col min="15133" max="15133" width="8.42578125" style="22" customWidth="1"/>
    <col min="15134" max="15134" width="8.28515625" style="22" customWidth="1"/>
    <col min="15135" max="15135" width="10.140625" style="22" customWidth="1"/>
    <col min="15136" max="15136" width="9.5703125" style="22" customWidth="1"/>
    <col min="15137" max="15137" width="9.28515625" style="22" customWidth="1"/>
    <col min="15138" max="15139" width="7.5703125" style="22" customWidth="1"/>
    <col min="15140" max="15140" width="8.140625" style="22" customWidth="1"/>
    <col min="15141" max="15141" width="8.7109375" style="22" customWidth="1"/>
    <col min="15142" max="15142" width="9.140625" style="22" customWidth="1"/>
    <col min="15143" max="15143" width="8.85546875" style="22" customWidth="1"/>
    <col min="15144" max="15144" width="6" style="22" customWidth="1"/>
    <col min="15145" max="15145" width="7.5703125" style="22" customWidth="1"/>
    <col min="15146" max="15146" width="8" style="22" customWidth="1"/>
    <col min="15147" max="15147" width="8.140625" style="22" customWidth="1"/>
    <col min="15148" max="15148" width="7" style="22" customWidth="1"/>
    <col min="15149" max="15149" width="7.5703125" style="22" customWidth="1"/>
    <col min="15150" max="15150" width="7.42578125" style="22" customWidth="1"/>
    <col min="15151" max="15151" width="7.28515625" style="22" customWidth="1"/>
    <col min="15152" max="15152" width="7" style="22" customWidth="1"/>
    <col min="15153" max="15153" width="7.5703125" style="22" customWidth="1"/>
    <col min="15154" max="15154" width="8.28515625" style="22" customWidth="1"/>
    <col min="15155" max="15155" width="7.5703125" style="22" customWidth="1"/>
    <col min="15156" max="15156" width="11.140625" style="22" customWidth="1"/>
    <col min="15157" max="15157" width="6.42578125" style="22" customWidth="1"/>
    <col min="15158" max="15158" width="7.5703125" style="22" customWidth="1"/>
    <col min="15159" max="15159" width="9" style="22" customWidth="1"/>
    <col min="15160" max="15160" width="8.42578125" style="22" bestFit="1" customWidth="1"/>
    <col min="15161" max="15161" width="9.140625" style="22" bestFit="1" customWidth="1"/>
    <col min="15162" max="15162" width="10.85546875" style="22" customWidth="1"/>
    <col min="15163" max="15163" width="6.7109375" style="22" customWidth="1"/>
    <col min="15164" max="15385" width="11.42578125" style="22"/>
    <col min="15386" max="15386" width="4" style="22" customWidth="1"/>
    <col min="15387" max="15387" width="43.7109375" style="22" customWidth="1"/>
    <col min="15388" max="15388" width="10.42578125" style="22" customWidth="1"/>
    <col min="15389" max="15389" width="8.42578125" style="22" customWidth="1"/>
    <col min="15390" max="15390" width="8.28515625" style="22" customWidth="1"/>
    <col min="15391" max="15391" width="10.140625" style="22" customWidth="1"/>
    <col min="15392" max="15392" width="9.5703125" style="22" customWidth="1"/>
    <col min="15393" max="15393" width="9.28515625" style="22" customWidth="1"/>
    <col min="15394" max="15395" width="7.5703125" style="22" customWidth="1"/>
    <col min="15396" max="15396" width="8.140625" style="22" customWidth="1"/>
    <col min="15397" max="15397" width="8.7109375" style="22" customWidth="1"/>
    <col min="15398" max="15398" width="9.140625" style="22" customWidth="1"/>
    <col min="15399" max="15399" width="8.85546875" style="22" customWidth="1"/>
    <col min="15400" max="15400" width="6" style="22" customWidth="1"/>
    <col min="15401" max="15401" width="7.5703125" style="22" customWidth="1"/>
    <col min="15402" max="15402" width="8" style="22" customWidth="1"/>
    <col min="15403" max="15403" width="8.140625" style="22" customWidth="1"/>
    <col min="15404" max="15404" width="7" style="22" customWidth="1"/>
    <col min="15405" max="15405" width="7.5703125" style="22" customWidth="1"/>
    <col min="15406" max="15406" width="7.42578125" style="22" customWidth="1"/>
    <col min="15407" max="15407" width="7.28515625" style="22" customWidth="1"/>
    <col min="15408" max="15408" width="7" style="22" customWidth="1"/>
    <col min="15409" max="15409" width="7.5703125" style="22" customWidth="1"/>
    <col min="15410" max="15410" width="8.28515625" style="22" customWidth="1"/>
    <col min="15411" max="15411" width="7.5703125" style="22" customWidth="1"/>
    <col min="15412" max="15412" width="11.140625" style="22" customWidth="1"/>
    <col min="15413" max="15413" width="6.42578125" style="22" customWidth="1"/>
    <col min="15414" max="15414" width="7.5703125" style="22" customWidth="1"/>
    <col min="15415" max="15415" width="9" style="22" customWidth="1"/>
    <col min="15416" max="15416" width="8.42578125" style="22" bestFit="1" customWidth="1"/>
    <col min="15417" max="15417" width="9.140625" style="22" bestFit="1" customWidth="1"/>
    <col min="15418" max="15418" width="10.85546875" style="22" customWidth="1"/>
    <col min="15419" max="15419" width="6.7109375" style="22" customWidth="1"/>
    <col min="15420" max="15641" width="11.42578125" style="22"/>
    <col min="15642" max="15642" width="4" style="22" customWidth="1"/>
    <col min="15643" max="15643" width="43.7109375" style="22" customWidth="1"/>
    <col min="15644" max="15644" width="10.42578125" style="22" customWidth="1"/>
    <col min="15645" max="15645" width="8.42578125" style="22" customWidth="1"/>
    <col min="15646" max="15646" width="8.28515625" style="22" customWidth="1"/>
    <col min="15647" max="15647" width="10.140625" style="22" customWidth="1"/>
    <col min="15648" max="15648" width="9.5703125" style="22" customWidth="1"/>
    <col min="15649" max="15649" width="9.28515625" style="22" customWidth="1"/>
    <col min="15650" max="15651" width="7.5703125" style="22" customWidth="1"/>
    <col min="15652" max="15652" width="8.140625" style="22" customWidth="1"/>
    <col min="15653" max="15653" width="8.7109375" style="22" customWidth="1"/>
    <col min="15654" max="15654" width="9.140625" style="22" customWidth="1"/>
    <col min="15655" max="15655" width="8.85546875" style="22" customWidth="1"/>
    <col min="15656" max="15656" width="6" style="22" customWidth="1"/>
    <col min="15657" max="15657" width="7.5703125" style="22" customWidth="1"/>
    <col min="15658" max="15658" width="8" style="22" customWidth="1"/>
    <col min="15659" max="15659" width="8.140625" style="22" customWidth="1"/>
    <col min="15660" max="15660" width="7" style="22" customWidth="1"/>
    <col min="15661" max="15661" width="7.5703125" style="22" customWidth="1"/>
    <col min="15662" max="15662" width="7.42578125" style="22" customWidth="1"/>
    <col min="15663" max="15663" width="7.28515625" style="22" customWidth="1"/>
    <col min="15664" max="15664" width="7" style="22" customWidth="1"/>
    <col min="15665" max="15665" width="7.5703125" style="22" customWidth="1"/>
    <col min="15666" max="15666" width="8.28515625" style="22" customWidth="1"/>
    <col min="15667" max="15667" width="7.5703125" style="22" customWidth="1"/>
    <col min="15668" max="15668" width="11.140625" style="22" customWidth="1"/>
    <col min="15669" max="15669" width="6.42578125" style="22" customWidth="1"/>
    <col min="15670" max="15670" width="7.5703125" style="22" customWidth="1"/>
    <col min="15671" max="15671" width="9" style="22" customWidth="1"/>
    <col min="15672" max="15672" width="8.42578125" style="22" bestFit="1" customWidth="1"/>
    <col min="15673" max="15673" width="9.140625" style="22" bestFit="1" customWidth="1"/>
    <col min="15674" max="15674" width="10.85546875" style="22" customWidth="1"/>
    <col min="15675" max="15675" width="6.7109375" style="22" customWidth="1"/>
    <col min="15676" max="15897" width="11.42578125" style="22"/>
    <col min="15898" max="15898" width="4" style="22" customWidth="1"/>
    <col min="15899" max="15899" width="43.7109375" style="22" customWidth="1"/>
    <col min="15900" max="15900" width="10.42578125" style="22" customWidth="1"/>
    <col min="15901" max="15901" width="8.42578125" style="22" customWidth="1"/>
    <col min="15902" max="15902" width="8.28515625" style="22" customWidth="1"/>
    <col min="15903" max="15903" width="10.140625" style="22" customWidth="1"/>
    <col min="15904" max="15904" width="9.5703125" style="22" customWidth="1"/>
    <col min="15905" max="15905" width="9.28515625" style="22" customWidth="1"/>
    <col min="15906" max="15907" width="7.5703125" style="22" customWidth="1"/>
    <col min="15908" max="15908" width="8.140625" style="22" customWidth="1"/>
    <col min="15909" max="15909" width="8.7109375" style="22" customWidth="1"/>
    <col min="15910" max="15910" width="9.140625" style="22" customWidth="1"/>
    <col min="15911" max="15911" width="8.85546875" style="22" customWidth="1"/>
    <col min="15912" max="15912" width="6" style="22" customWidth="1"/>
    <col min="15913" max="15913" width="7.5703125" style="22" customWidth="1"/>
    <col min="15914" max="15914" width="8" style="22" customWidth="1"/>
    <col min="15915" max="15915" width="8.140625" style="22" customWidth="1"/>
    <col min="15916" max="15916" width="7" style="22" customWidth="1"/>
    <col min="15917" max="15917" width="7.5703125" style="22" customWidth="1"/>
    <col min="15918" max="15918" width="7.42578125" style="22" customWidth="1"/>
    <col min="15919" max="15919" width="7.28515625" style="22" customWidth="1"/>
    <col min="15920" max="15920" width="7" style="22" customWidth="1"/>
    <col min="15921" max="15921" width="7.5703125" style="22" customWidth="1"/>
    <col min="15922" max="15922" width="8.28515625" style="22" customWidth="1"/>
    <col min="15923" max="15923" width="7.5703125" style="22" customWidth="1"/>
    <col min="15924" max="15924" width="11.140625" style="22" customWidth="1"/>
    <col min="15925" max="15925" width="6.42578125" style="22" customWidth="1"/>
    <col min="15926" max="15926" width="7.5703125" style="22" customWidth="1"/>
    <col min="15927" max="15927" width="9" style="22" customWidth="1"/>
    <col min="15928" max="15928" width="8.42578125" style="22" bestFit="1" customWidth="1"/>
    <col min="15929" max="15929" width="9.140625" style="22" bestFit="1" customWidth="1"/>
    <col min="15930" max="15930" width="10.85546875" style="22" customWidth="1"/>
    <col min="15931" max="15931" width="6.7109375" style="22" customWidth="1"/>
    <col min="15932" max="16153" width="11.42578125" style="22"/>
    <col min="16154" max="16154" width="4" style="22" customWidth="1"/>
    <col min="16155" max="16155" width="43.7109375" style="22" customWidth="1"/>
    <col min="16156" max="16156" width="10.42578125" style="22" customWidth="1"/>
    <col min="16157" max="16157" width="8.42578125" style="22" customWidth="1"/>
    <col min="16158" max="16158" width="8.28515625" style="22" customWidth="1"/>
    <col min="16159" max="16159" width="10.140625" style="22" customWidth="1"/>
    <col min="16160" max="16160" width="9.5703125" style="22" customWidth="1"/>
    <col min="16161" max="16161" width="9.28515625" style="22" customWidth="1"/>
    <col min="16162" max="16163" width="7.5703125" style="22" customWidth="1"/>
    <col min="16164" max="16164" width="8.140625" style="22" customWidth="1"/>
    <col min="16165" max="16165" width="8.7109375" style="22" customWidth="1"/>
    <col min="16166" max="16166" width="9.140625" style="22" customWidth="1"/>
    <col min="16167" max="16167" width="8.85546875" style="22" customWidth="1"/>
    <col min="16168" max="16168" width="6" style="22" customWidth="1"/>
    <col min="16169" max="16169" width="7.5703125" style="22" customWidth="1"/>
    <col min="16170" max="16170" width="8" style="22" customWidth="1"/>
    <col min="16171" max="16171" width="8.140625" style="22" customWidth="1"/>
    <col min="16172" max="16172" width="7" style="22" customWidth="1"/>
    <col min="16173" max="16173" width="7.5703125" style="22" customWidth="1"/>
    <col min="16174" max="16174" width="7.42578125" style="22" customWidth="1"/>
    <col min="16175" max="16175" width="7.28515625" style="22" customWidth="1"/>
    <col min="16176" max="16176" width="7" style="22" customWidth="1"/>
    <col min="16177" max="16177" width="7.5703125" style="22" customWidth="1"/>
    <col min="16178" max="16178" width="8.28515625" style="22" customWidth="1"/>
    <col min="16179" max="16179" width="7.5703125" style="22" customWidth="1"/>
    <col min="16180" max="16180" width="11.140625" style="22" customWidth="1"/>
    <col min="16181" max="16181" width="6.42578125" style="22" customWidth="1"/>
    <col min="16182" max="16182" width="7.5703125" style="22" customWidth="1"/>
    <col min="16183" max="16183" width="9" style="22" customWidth="1"/>
    <col min="16184" max="16184" width="8.42578125" style="22" bestFit="1" customWidth="1"/>
    <col min="16185" max="16185" width="9.140625" style="22" bestFit="1" customWidth="1"/>
    <col min="16186" max="16186" width="10.85546875" style="22" customWidth="1"/>
    <col min="16187" max="16187" width="6.7109375" style="22" customWidth="1"/>
    <col min="16188" max="16384" width="11.42578125" style="22"/>
  </cols>
  <sheetData>
    <row r="1" spans="1:66" s="3" customFormat="1" ht="57.75" customHeight="1">
      <c r="A1" s="3939" t="s">
        <v>2474</v>
      </c>
      <c r="B1" s="3939"/>
      <c r="C1" s="3939"/>
      <c r="D1" s="3939"/>
      <c r="E1" s="3939"/>
      <c r="F1" s="3939"/>
      <c r="G1" s="3939"/>
      <c r="H1" s="3939"/>
      <c r="I1" s="3939"/>
      <c r="J1" s="3939"/>
      <c r="K1" s="3939"/>
      <c r="L1" s="3939"/>
      <c r="M1" s="3939"/>
      <c r="N1" s="3939"/>
      <c r="O1" s="3939"/>
      <c r="P1" s="3939"/>
      <c r="Q1" s="3939"/>
      <c r="R1" s="3939"/>
      <c r="S1" s="3939"/>
      <c r="T1" s="3939"/>
      <c r="U1" s="3939"/>
      <c r="V1" s="3939"/>
      <c r="W1" s="3939"/>
      <c r="X1" s="3939"/>
      <c r="Y1" s="3939"/>
      <c r="Z1" s="3939"/>
      <c r="AA1" s="3939"/>
      <c r="AB1" s="3939"/>
      <c r="AC1" s="3939"/>
      <c r="AD1" s="3939"/>
      <c r="AE1" s="3939"/>
      <c r="AF1" s="3939"/>
      <c r="AG1" s="3939"/>
      <c r="AH1" s="3939"/>
      <c r="AI1" s="3939"/>
      <c r="AJ1" s="3939"/>
      <c r="AK1" s="3939"/>
      <c r="AL1" s="3939"/>
      <c r="AM1" s="3939"/>
      <c r="AN1" s="3939"/>
      <c r="AO1" s="3939"/>
      <c r="AP1" s="3939"/>
      <c r="AQ1" s="3939"/>
      <c r="AR1" s="3939"/>
      <c r="AS1" s="3939"/>
      <c r="AT1" s="3939"/>
      <c r="AU1" s="3939"/>
      <c r="AV1" s="3939"/>
      <c r="AW1" s="3939"/>
      <c r="AX1" s="3939"/>
      <c r="AY1" s="3939"/>
      <c r="AZ1" s="3939"/>
      <c r="BA1" s="3939"/>
      <c r="BB1" s="3939"/>
      <c r="BC1" s="3939"/>
      <c r="BD1" s="3939"/>
      <c r="BE1" s="3939"/>
      <c r="BF1" s="3939"/>
      <c r="BG1" s="3939"/>
      <c r="BH1" s="3939"/>
      <c r="BI1" s="3939"/>
      <c r="BJ1" s="3939"/>
      <c r="BK1" s="3939"/>
      <c r="BL1" s="1226"/>
    </row>
    <row r="2" spans="1:66" s="7" customFormat="1" ht="34.5" customHeight="1">
      <c r="A2" s="5"/>
      <c r="B2" s="5"/>
      <c r="C2" s="1372"/>
      <c r="D2" s="1372"/>
      <c r="E2" s="1373"/>
      <c r="F2" s="1372"/>
      <c r="G2" s="88"/>
      <c r="H2" s="88"/>
      <c r="I2" s="88"/>
      <c r="J2" s="88"/>
      <c r="K2" s="88"/>
      <c r="L2" s="88"/>
      <c r="M2" s="964"/>
      <c r="N2" s="88"/>
      <c r="O2" s="88"/>
      <c r="P2" s="88"/>
      <c r="Q2" s="88"/>
      <c r="R2" s="88"/>
      <c r="S2" s="88"/>
      <c r="T2" s="88"/>
      <c r="U2" s="88"/>
      <c r="V2" s="88"/>
      <c r="W2" s="88"/>
      <c r="X2" s="88"/>
      <c r="Y2" s="3873" t="s">
        <v>3</v>
      </c>
      <c r="Z2" s="3873"/>
      <c r="AA2" s="3873"/>
      <c r="AB2" s="3873"/>
      <c r="AC2" s="3873"/>
      <c r="AD2" s="3873"/>
      <c r="AE2" s="3873"/>
      <c r="AF2" s="3873"/>
      <c r="AG2" s="3873"/>
      <c r="AH2" s="3873"/>
      <c r="AI2" s="3873"/>
      <c r="AJ2" s="3873"/>
      <c r="AK2" s="3873"/>
      <c r="AL2" s="3873"/>
      <c r="AM2" s="3873"/>
      <c r="AN2" s="3873"/>
      <c r="AO2" s="3873"/>
      <c r="AP2" s="3873"/>
      <c r="AQ2" s="3873"/>
      <c r="AR2" s="3873"/>
      <c r="AS2" s="3873"/>
      <c r="AT2" s="3873"/>
      <c r="AU2" s="3873"/>
      <c r="AV2" s="3873"/>
      <c r="AW2" s="3873"/>
      <c r="AX2" s="3873"/>
      <c r="AY2" s="3873"/>
      <c r="AZ2" s="3873"/>
      <c r="BA2" s="3873"/>
      <c r="BB2" s="3873"/>
      <c r="BC2" s="3873"/>
      <c r="BD2" s="3873"/>
      <c r="BE2" s="3873"/>
      <c r="BF2" s="3873"/>
      <c r="BG2" s="3873"/>
      <c r="BH2" s="3873"/>
      <c r="BI2" s="3873"/>
      <c r="BJ2" s="3873"/>
      <c r="BK2" s="3873"/>
      <c r="BL2" s="1368"/>
    </row>
    <row r="3" spans="1:66" s="9" customFormat="1" ht="67.5" customHeight="1">
      <c r="A3" s="3875" t="s">
        <v>4</v>
      </c>
      <c r="B3" s="3875" t="s">
        <v>5</v>
      </c>
      <c r="C3" s="3943" t="s">
        <v>6</v>
      </c>
      <c r="D3" s="3943" t="s">
        <v>7</v>
      </c>
      <c r="E3" s="3943" t="s">
        <v>8</v>
      </c>
      <c r="F3" s="3855" t="s">
        <v>9</v>
      </c>
      <c r="G3" s="3855"/>
      <c r="H3" s="3855"/>
      <c r="I3" s="3855"/>
      <c r="J3" s="3855"/>
      <c r="K3" s="3848" t="s">
        <v>10</v>
      </c>
      <c r="L3" s="3850"/>
      <c r="M3" s="3848" t="s">
        <v>11</v>
      </c>
      <c r="N3" s="3850"/>
      <c r="O3" s="3865" t="s">
        <v>12</v>
      </c>
      <c r="P3" s="3865"/>
      <c r="Q3" s="3865"/>
      <c r="R3" s="3865"/>
      <c r="S3" s="3865" t="s">
        <v>13</v>
      </c>
      <c r="T3" s="3865"/>
      <c r="U3" s="3865"/>
      <c r="V3" s="3865"/>
      <c r="W3" s="3865" t="s">
        <v>14</v>
      </c>
      <c r="X3" s="3865"/>
      <c r="Y3" s="3865"/>
      <c r="Z3" s="3865"/>
      <c r="AA3" s="3865" t="s">
        <v>15</v>
      </c>
      <c r="AB3" s="3865"/>
      <c r="AC3" s="3865"/>
      <c r="AD3" s="3865"/>
      <c r="AE3" s="3866" t="s">
        <v>16</v>
      </c>
      <c r="AF3" s="3867"/>
      <c r="AG3" s="3867"/>
      <c r="AH3" s="3868"/>
      <c r="AI3" s="3866" t="s">
        <v>17</v>
      </c>
      <c r="AJ3" s="3867"/>
      <c r="AK3" s="3867"/>
      <c r="AL3" s="3868"/>
      <c r="AM3" s="3865" t="s">
        <v>2473</v>
      </c>
      <c r="AN3" s="3865"/>
      <c r="AO3" s="3865"/>
      <c r="AP3" s="3865"/>
      <c r="AQ3" s="3866" t="s">
        <v>19</v>
      </c>
      <c r="AR3" s="3867"/>
      <c r="AS3" s="3867"/>
      <c r="AT3" s="3867"/>
      <c r="AU3" s="3868"/>
      <c r="AV3" s="3940" t="s">
        <v>103</v>
      </c>
      <c r="AW3" s="3941"/>
      <c r="AX3" s="3941"/>
      <c r="AY3" s="3941"/>
      <c r="AZ3" s="3942"/>
      <c r="BA3" s="3839" t="s">
        <v>2321</v>
      </c>
      <c r="BB3" s="3839" t="s">
        <v>2334</v>
      </c>
      <c r="BC3" s="3839" t="s">
        <v>2335</v>
      </c>
      <c r="BD3" s="3839" t="s">
        <v>2424</v>
      </c>
      <c r="BE3" s="3859" t="s">
        <v>2321</v>
      </c>
      <c r="BF3" s="3927" t="s">
        <v>2320</v>
      </c>
      <c r="BG3" s="3927" t="s">
        <v>2325</v>
      </c>
      <c r="BH3" s="3927" t="s">
        <v>2326</v>
      </c>
      <c r="BI3" s="3927" t="s">
        <v>2418</v>
      </c>
      <c r="BJ3" s="3927" t="s">
        <v>2419</v>
      </c>
      <c r="BK3" s="3874" t="s">
        <v>20</v>
      </c>
      <c r="BL3" s="1369"/>
    </row>
    <row r="4" spans="1:66" s="11" customFormat="1" ht="30" customHeight="1">
      <c r="A4" s="3875"/>
      <c r="B4" s="3875"/>
      <c r="C4" s="3943"/>
      <c r="D4" s="3943"/>
      <c r="E4" s="3943"/>
      <c r="F4" s="3874" t="s">
        <v>22</v>
      </c>
      <c r="G4" s="3855" t="s">
        <v>23</v>
      </c>
      <c r="H4" s="3855"/>
      <c r="I4" s="3855"/>
      <c r="J4" s="3855"/>
      <c r="K4" s="3845" t="s">
        <v>24</v>
      </c>
      <c r="L4" s="3845" t="s">
        <v>25</v>
      </c>
      <c r="M4" s="3856" t="s">
        <v>26</v>
      </c>
      <c r="N4" s="3845" t="s">
        <v>27</v>
      </c>
      <c r="O4" s="3851" t="s">
        <v>24</v>
      </c>
      <c r="P4" s="3848" t="s">
        <v>28</v>
      </c>
      <c r="Q4" s="3849"/>
      <c r="R4" s="3850"/>
      <c r="S4" s="3851" t="s">
        <v>24</v>
      </c>
      <c r="T4" s="3848" t="s">
        <v>28</v>
      </c>
      <c r="U4" s="3849"/>
      <c r="V4" s="3850"/>
      <c r="W4" s="3851" t="s">
        <v>24</v>
      </c>
      <c r="X4" s="3848" t="s">
        <v>28</v>
      </c>
      <c r="Y4" s="3849"/>
      <c r="Z4" s="3850"/>
      <c r="AA4" s="3851" t="s">
        <v>24</v>
      </c>
      <c r="AB4" s="3848" t="s">
        <v>28</v>
      </c>
      <c r="AC4" s="3849"/>
      <c r="AD4" s="3850"/>
      <c r="AE4" s="3851" t="s">
        <v>24</v>
      </c>
      <c r="AF4" s="3848" t="s">
        <v>28</v>
      </c>
      <c r="AG4" s="3849"/>
      <c r="AH4" s="3850"/>
      <c r="AI4" s="3851" t="s">
        <v>24</v>
      </c>
      <c r="AJ4" s="3848" t="s">
        <v>28</v>
      </c>
      <c r="AK4" s="3849"/>
      <c r="AL4" s="3850"/>
      <c r="AM4" s="3851" t="s">
        <v>24</v>
      </c>
      <c r="AN4" s="3848" t="s">
        <v>28</v>
      </c>
      <c r="AO4" s="3849"/>
      <c r="AP4" s="3850"/>
      <c r="AQ4" s="3851" t="s">
        <v>24</v>
      </c>
      <c r="AR4" s="3848" t="s">
        <v>28</v>
      </c>
      <c r="AS4" s="3849"/>
      <c r="AT4" s="3849"/>
      <c r="AU4" s="3850"/>
      <c r="AV4" s="3936" t="s">
        <v>24</v>
      </c>
      <c r="AW4" s="3932" t="s">
        <v>28</v>
      </c>
      <c r="AX4" s="3933"/>
      <c r="AY4" s="3933"/>
      <c r="AZ4" s="3934"/>
      <c r="BA4" s="3840"/>
      <c r="BB4" s="3840"/>
      <c r="BC4" s="3840"/>
      <c r="BD4" s="3840"/>
      <c r="BE4" s="3860"/>
      <c r="BF4" s="3928"/>
      <c r="BG4" s="3928"/>
      <c r="BH4" s="3928"/>
      <c r="BI4" s="3928"/>
      <c r="BJ4" s="3928"/>
      <c r="BK4" s="3874"/>
      <c r="BL4" s="1369"/>
    </row>
    <row r="5" spans="1:66" s="11" customFormat="1" ht="21" customHeight="1">
      <c r="A5" s="3875"/>
      <c r="B5" s="3875"/>
      <c r="C5" s="3943"/>
      <c r="D5" s="3943"/>
      <c r="E5" s="3943"/>
      <c r="F5" s="3874"/>
      <c r="G5" s="3855" t="s">
        <v>24</v>
      </c>
      <c r="H5" s="3855" t="s">
        <v>32</v>
      </c>
      <c r="I5" s="3855"/>
      <c r="J5" s="3855" t="s">
        <v>33</v>
      </c>
      <c r="K5" s="3843"/>
      <c r="L5" s="3843"/>
      <c r="M5" s="3857"/>
      <c r="N5" s="3843"/>
      <c r="O5" s="3852"/>
      <c r="P5" s="3843" t="s">
        <v>34</v>
      </c>
      <c r="Q5" s="3843" t="s">
        <v>35</v>
      </c>
      <c r="R5" s="3845" t="s">
        <v>33</v>
      </c>
      <c r="S5" s="3852"/>
      <c r="T5" s="3843" t="s">
        <v>34</v>
      </c>
      <c r="U5" s="3843" t="s">
        <v>35</v>
      </c>
      <c r="V5" s="3845" t="s">
        <v>33</v>
      </c>
      <c r="W5" s="3852"/>
      <c r="X5" s="3843" t="s">
        <v>34</v>
      </c>
      <c r="Y5" s="3843" t="s">
        <v>35</v>
      </c>
      <c r="Z5" s="3845" t="s">
        <v>33</v>
      </c>
      <c r="AA5" s="3852"/>
      <c r="AB5" s="3843" t="s">
        <v>34</v>
      </c>
      <c r="AC5" s="3843" t="s">
        <v>35</v>
      </c>
      <c r="AD5" s="3845" t="s">
        <v>33</v>
      </c>
      <c r="AE5" s="3852"/>
      <c r="AF5" s="3843" t="s">
        <v>34</v>
      </c>
      <c r="AG5" s="3843" t="s">
        <v>35</v>
      </c>
      <c r="AH5" s="3845" t="s">
        <v>33</v>
      </c>
      <c r="AI5" s="3852"/>
      <c r="AJ5" s="3843" t="s">
        <v>34</v>
      </c>
      <c r="AK5" s="3843" t="s">
        <v>35</v>
      </c>
      <c r="AL5" s="3845" t="s">
        <v>33</v>
      </c>
      <c r="AM5" s="3852"/>
      <c r="AN5" s="3843" t="s">
        <v>34</v>
      </c>
      <c r="AO5" s="3843" t="s">
        <v>35</v>
      </c>
      <c r="AP5" s="3845" t="s">
        <v>33</v>
      </c>
      <c r="AQ5" s="3852"/>
      <c r="AR5" s="3843" t="s">
        <v>34</v>
      </c>
      <c r="AS5" s="3843" t="s">
        <v>35</v>
      </c>
      <c r="AT5" s="3843" t="s">
        <v>37</v>
      </c>
      <c r="AU5" s="3845" t="s">
        <v>33</v>
      </c>
      <c r="AV5" s="3937"/>
      <c r="AW5" s="3930" t="s">
        <v>34</v>
      </c>
      <c r="AX5" s="3930" t="s">
        <v>36</v>
      </c>
      <c r="AY5" s="3930" t="s">
        <v>37</v>
      </c>
      <c r="AZ5" s="3935" t="s">
        <v>33</v>
      </c>
      <c r="BA5" s="3840"/>
      <c r="BB5" s="3840"/>
      <c r="BC5" s="3840"/>
      <c r="BD5" s="3840"/>
      <c r="BE5" s="3860"/>
      <c r="BF5" s="3928"/>
      <c r="BG5" s="3928"/>
      <c r="BH5" s="3928"/>
      <c r="BI5" s="3928"/>
      <c r="BJ5" s="3928"/>
      <c r="BK5" s="3874"/>
      <c r="BL5" s="1369"/>
    </row>
    <row r="6" spans="1:66" s="11" customFormat="1" ht="86.25" customHeight="1">
      <c r="A6" s="3875"/>
      <c r="B6" s="3875"/>
      <c r="C6" s="3943"/>
      <c r="D6" s="3943"/>
      <c r="E6" s="3943"/>
      <c r="F6" s="3874"/>
      <c r="G6" s="3855"/>
      <c r="H6" s="1227" t="s">
        <v>34</v>
      </c>
      <c r="I6" s="1227" t="s">
        <v>35</v>
      </c>
      <c r="J6" s="3855"/>
      <c r="K6" s="3844"/>
      <c r="L6" s="3844"/>
      <c r="M6" s="3858"/>
      <c r="N6" s="3844"/>
      <c r="O6" s="3853"/>
      <c r="P6" s="3844"/>
      <c r="Q6" s="3844"/>
      <c r="R6" s="3844"/>
      <c r="S6" s="3853"/>
      <c r="T6" s="3844"/>
      <c r="U6" s="3844"/>
      <c r="V6" s="3844"/>
      <c r="W6" s="3853"/>
      <c r="X6" s="3844"/>
      <c r="Y6" s="3844"/>
      <c r="Z6" s="3844"/>
      <c r="AA6" s="3853"/>
      <c r="AB6" s="3844"/>
      <c r="AC6" s="3844"/>
      <c r="AD6" s="3844"/>
      <c r="AE6" s="3853"/>
      <c r="AF6" s="3844"/>
      <c r="AG6" s="3844"/>
      <c r="AH6" s="3844"/>
      <c r="AI6" s="3853"/>
      <c r="AJ6" s="3844"/>
      <c r="AK6" s="3844"/>
      <c r="AL6" s="3844"/>
      <c r="AM6" s="3853"/>
      <c r="AN6" s="3844"/>
      <c r="AO6" s="3844"/>
      <c r="AP6" s="3844"/>
      <c r="AQ6" s="3853"/>
      <c r="AR6" s="3844"/>
      <c r="AS6" s="3844"/>
      <c r="AT6" s="3844"/>
      <c r="AU6" s="3844"/>
      <c r="AV6" s="3938"/>
      <c r="AW6" s="3931"/>
      <c r="AX6" s="3931"/>
      <c r="AY6" s="3931"/>
      <c r="AZ6" s="3931"/>
      <c r="BA6" s="3841"/>
      <c r="BB6" s="3841"/>
      <c r="BC6" s="3841"/>
      <c r="BD6" s="3841"/>
      <c r="BE6" s="3861"/>
      <c r="BF6" s="3929"/>
      <c r="BG6" s="3929"/>
      <c r="BH6" s="3929"/>
      <c r="BI6" s="3929"/>
      <c r="BJ6" s="3929"/>
      <c r="BK6" s="3874"/>
      <c r="BL6" s="1369"/>
    </row>
    <row r="7" spans="1:66" s="19" customFormat="1" ht="30.75" hidden="1" customHeight="1">
      <c r="A7" s="1489">
        <v>1</v>
      </c>
      <c r="B7" s="1489">
        <v>2</v>
      </c>
      <c r="C7" s="1490">
        <v>3</v>
      </c>
      <c r="D7" s="1490">
        <v>4</v>
      </c>
      <c r="E7" s="1490">
        <v>5</v>
      </c>
      <c r="F7" s="1490">
        <v>6</v>
      </c>
      <c r="G7" s="1491">
        <v>7</v>
      </c>
      <c r="H7" s="1491">
        <v>8</v>
      </c>
      <c r="I7" s="1491">
        <v>9</v>
      </c>
      <c r="J7" s="1491">
        <v>10</v>
      </c>
      <c r="K7" s="1491">
        <v>11</v>
      </c>
      <c r="L7" s="1491">
        <v>12</v>
      </c>
      <c r="M7" s="1492">
        <v>13</v>
      </c>
      <c r="N7" s="1491">
        <v>14</v>
      </c>
      <c r="O7" s="1491">
        <v>15</v>
      </c>
      <c r="P7" s="1491">
        <v>16</v>
      </c>
      <c r="Q7" s="1491">
        <v>17</v>
      </c>
      <c r="R7" s="1491">
        <v>18</v>
      </c>
      <c r="S7" s="1491">
        <v>19</v>
      </c>
      <c r="T7" s="1491">
        <v>20</v>
      </c>
      <c r="U7" s="1491">
        <v>21</v>
      </c>
      <c r="V7" s="1491">
        <v>22</v>
      </c>
      <c r="W7" s="1491">
        <v>23</v>
      </c>
      <c r="X7" s="1491">
        <v>24</v>
      </c>
      <c r="Y7" s="1491">
        <v>25</v>
      </c>
      <c r="Z7" s="1491">
        <v>26</v>
      </c>
      <c r="AA7" s="1491">
        <v>27</v>
      </c>
      <c r="AB7" s="1491">
        <v>28</v>
      </c>
      <c r="AC7" s="1491">
        <v>29</v>
      </c>
      <c r="AD7" s="1491">
        <v>30</v>
      </c>
      <c r="AE7" s="1491">
        <v>31</v>
      </c>
      <c r="AF7" s="1491">
        <v>32</v>
      </c>
      <c r="AG7" s="1491">
        <v>33</v>
      </c>
      <c r="AH7" s="1491">
        <v>34</v>
      </c>
      <c r="AI7" s="1491">
        <v>35</v>
      </c>
      <c r="AJ7" s="1491">
        <v>36</v>
      </c>
      <c r="AK7" s="1491">
        <v>37</v>
      </c>
      <c r="AL7" s="1491">
        <v>38</v>
      </c>
      <c r="AM7" s="1491">
        <v>39</v>
      </c>
      <c r="AN7" s="1491">
        <v>40</v>
      </c>
      <c r="AO7" s="1491">
        <v>41</v>
      </c>
      <c r="AP7" s="1491">
        <v>42</v>
      </c>
      <c r="AQ7" s="1491">
        <v>43</v>
      </c>
      <c r="AR7" s="1491">
        <v>44</v>
      </c>
      <c r="AS7" s="1491">
        <v>45</v>
      </c>
      <c r="AT7" s="1491">
        <v>46</v>
      </c>
      <c r="AU7" s="1491">
        <v>47</v>
      </c>
      <c r="AV7" s="1493">
        <v>48</v>
      </c>
      <c r="AW7" s="1493">
        <v>49</v>
      </c>
      <c r="AX7" s="1493">
        <v>50</v>
      </c>
      <c r="AY7" s="1493">
        <v>51</v>
      </c>
      <c r="AZ7" s="1493">
        <v>52</v>
      </c>
      <c r="BA7" s="1491"/>
      <c r="BB7" s="1491"/>
      <c r="BC7" s="1491"/>
      <c r="BD7" s="1491"/>
      <c r="BE7" s="1493"/>
      <c r="BF7" s="1450"/>
      <c r="BG7" s="1450"/>
      <c r="BH7" s="1450"/>
      <c r="BI7" s="1450"/>
      <c r="BJ7" s="1450"/>
      <c r="BK7" s="1494">
        <v>53</v>
      </c>
      <c r="BL7" s="1370"/>
    </row>
    <row r="8" spans="1:66" s="1393" customFormat="1" ht="30.75" customHeight="1">
      <c r="A8" s="1495"/>
      <c r="B8" s="1496" t="s">
        <v>38</v>
      </c>
      <c r="C8" s="1497"/>
      <c r="D8" s="1497"/>
      <c r="E8" s="1497"/>
      <c r="F8" s="1497"/>
      <c r="G8" s="1498">
        <f>G9+G19</f>
        <v>587467</v>
      </c>
      <c r="H8" s="1498">
        <f t="shared" ref="H8:BC8" si="0">H9+H19</f>
        <v>550803</v>
      </c>
      <c r="I8" s="1498">
        <f t="shared" si="0"/>
        <v>36664</v>
      </c>
      <c r="J8" s="1498">
        <f t="shared" si="0"/>
        <v>0</v>
      </c>
      <c r="K8" s="1498">
        <f t="shared" si="0"/>
        <v>575267</v>
      </c>
      <c r="L8" s="1498">
        <f t="shared" si="0"/>
        <v>538603</v>
      </c>
      <c r="M8" s="1498">
        <f t="shared" si="0"/>
        <v>35094.570699999997</v>
      </c>
      <c r="N8" s="1498">
        <f t="shared" si="0"/>
        <v>16309.255000000001</v>
      </c>
      <c r="O8" s="1498">
        <f t="shared" si="0"/>
        <v>22416.34</v>
      </c>
      <c r="P8" s="1498">
        <f t="shared" si="0"/>
        <v>22416.34</v>
      </c>
      <c r="Q8" s="1498">
        <f t="shared" si="0"/>
        <v>0</v>
      </c>
      <c r="R8" s="1498">
        <f t="shared" si="0"/>
        <v>0</v>
      </c>
      <c r="S8" s="1498">
        <f t="shared" si="0"/>
        <v>152437</v>
      </c>
      <c r="T8" s="1498">
        <f t="shared" si="0"/>
        <v>145712</v>
      </c>
      <c r="U8" s="1498">
        <f t="shared" si="0"/>
        <v>6725</v>
      </c>
      <c r="V8" s="1498">
        <f t="shared" si="0"/>
        <v>0</v>
      </c>
      <c r="W8" s="1498">
        <f t="shared" si="0"/>
        <v>22416.34</v>
      </c>
      <c r="X8" s="1498">
        <f t="shared" si="0"/>
        <v>22416.34</v>
      </c>
      <c r="Y8" s="1498">
        <f t="shared" si="0"/>
        <v>0</v>
      </c>
      <c r="Z8" s="1498">
        <f t="shared" si="0"/>
        <v>0</v>
      </c>
      <c r="AA8" s="1498">
        <f t="shared" si="0"/>
        <v>130501.32978500001</v>
      </c>
      <c r="AB8" s="1498">
        <f t="shared" si="0"/>
        <v>127150.97278500001</v>
      </c>
      <c r="AC8" s="1498">
        <f t="shared" si="0"/>
        <v>3350.357</v>
      </c>
      <c r="AD8" s="1498">
        <f t="shared" si="0"/>
        <v>0</v>
      </c>
      <c r="AE8" s="1498">
        <f t="shared" si="0"/>
        <v>22416.34</v>
      </c>
      <c r="AF8" s="1498">
        <f t="shared" si="0"/>
        <v>22416.34</v>
      </c>
      <c r="AG8" s="1498">
        <f t="shared" si="0"/>
        <v>0</v>
      </c>
      <c r="AH8" s="1498">
        <f t="shared" si="0"/>
        <v>0</v>
      </c>
      <c r="AI8" s="1498">
        <f t="shared" si="0"/>
        <v>151990</v>
      </c>
      <c r="AJ8" s="1498">
        <f t="shared" si="0"/>
        <v>145712</v>
      </c>
      <c r="AK8" s="1498">
        <f t="shared" si="0"/>
        <v>6725</v>
      </c>
      <c r="AL8" s="1498">
        <f t="shared" si="0"/>
        <v>0</v>
      </c>
      <c r="AM8" s="1498">
        <f t="shared" si="0"/>
        <v>276002</v>
      </c>
      <c r="AN8" s="1498">
        <f t="shared" si="0"/>
        <v>264539</v>
      </c>
      <c r="AO8" s="1498">
        <f t="shared" si="0"/>
        <v>11463</v>
      </c>
      <c r="AP8" s="1498">
        <f t="shared" si="0"/>
        <v>0</v>
      </c>
      <c r="AQ8" s="1498">
        <f t="shared" si="0"/>
        <v>303434</v>
      </c>
      <c r="AR8" s="1498">
        <f t="shared" si="0"/>
        <v>278233</v>
      </c>
      <c r="AS8" s="1498">
        <f t="shared" si="0"/>
        <v>25201</v>
      </c>
      <c r="AT8" s="1498">
        <f t="shared" si="0"/>
        <v>0</v>
      </c>
      <c r="AU8" s="1498">
        <f t="shared" si="0"/>
        <v>0</v>
      </c>
      <c r="AV8" s="1499">
        <f t="shared" si="0"/>
        <v>297663</v>
      </c>
      <c r="AW8" s="1499">
        <f t="shared" si="0"/>
        <v>272462</v>
      </c>
      <c r="AX8" s="1499">
        <f t="shared" si="0"/>
        <v>25201</v>
      </c>
      <c r="AY8" s="1499">
        <f t="shared" si="0"/>
        <v>0</v>
      </c>
      <c r="AZ8" s="1499">
        <f t="shared" si="0"/>
        <v>0</v>
      </c>
      <c r="BA8" s="1498">
        <f t="shared" si="0"/>
        <v>0</v>
      </c>
      <c r="BB8" s="1498">
        <f t="shared" si="0"/>
        <v>0</v>
      </c>
      <c r="BC8" s="1498">
        <f t="shared" si="0"/>
        <v>0</v>
      </c>
      <c r="BD8" s="1498">
        <f>BD9+BD19</f>
        <v>215388</v>
      </c>
      <c r="BE8" s="1499"/>
      <c r="BF8" s="1500"/>
      <c r="BG8" s="1500"/>
      <c r="BH8" s="1500"/>
      <c r="BI8" s="1500"/>
      <c r="BJ8" s="1500"/>
      <c r="BK8" s="1501"/>
      <c r="BL8" s="1392"/>
      <c r="BM8" s="1393">
        <f>SUMIF(BH14:BH78,"X",BD14:BD78)</f>
        <v>212478</v>
      </c>
      <c r="BN8" s="1393">
        <f>BD8-BM8</f>
        <v>2910</v>
      </c>
    </row>
    <row r="9" spans="1:66" s="1396" customFormat="1" ht="46.5" customHeight="1">
      <c r="A9" s="1502" t="s">
        <v>40</v>
      </c>
      <c r="B9" s="1503" t="s">
        <v>71</v>
      </c>
      <c r="C9" s="1504"/>
      <c r="D9" s="1504"/>
      <c r="E9" s="1504"/>
      <c r="F9" s="1504"/>
      <c r="G9" s="1453">
        <f>G10</f>
        <v>86984</v>
      </c>
      <c r="H9" s="1453">
        <f t="shared" ref="H9:BD9" si="1">H10</f>
        <v>86984</v>
      </c>
      <c r="I9" s="1453">
        <f t="shared" si="1"/>
        <v>0</v>
      </c>
      <c r="J9" s="1453">
        <f t="shared" si="1"/>
        <v>0</v>
      </c>
      <c r="K9" s="1453">
        <f t="shared" si="1"/>
        <v>86984</v>
      </c>
      <c r="L9" s="1453">
        <f t="shared" si="1"/>
        <v>86984</v>
      </c>
      <c r="M9" s="1453">
        <f t="shared" si="1"/>
        <v>821</v>
      </c>
      <c r="N9" s="1453">
        <f t="shared" si="1"/>
        <v>821</v>
      </c>
      <c r="O9" s="1453">
        <f t="shared" si="1"/>
        <v>22411.3</v>
      </c>
      <c r="P9" s="1453">
        <f t="shared" si="1"/>
        <v>22411.3</v>
      </c>
      <c r="Q9" s="1453">
        <f t="shared" si="1"/>
        <v>0</v>
      </c>
      <c r="R9" s="1453">
        <f t="shared" si="1"/>
        <v>0</v>
      </c>
      <c r="S9" s="1453">
        <f t="shared" si="1"/>
        <v>20972</v>
      </c>
      <c r="T9" s="1453">
        <f t="shared" si="1"/>
        <v>20972</v>
      </c>
      <c r="U9" s="1453">
        <f t="shared" si="1"/>
        <v>0</v>
      </c>
      <c r="V9" s="1453">
        <f t="shared" si="1"/>
        <v>0</v>
      </c>
      <c r="W9" s="1453">
        <f t="shared" si="1"/>
        <v>22411.3</v>
      </c>
      <c r="X9" s="1453">
        <f t="shared" si="1"/>
        <v>22411.3</v>
      </c>
      <c r="Y9" s="1453">
        <f t="shared" si="1"/>
        <v>0</v>
      </c>
      <c r="Z9" s="1453">
        <f t="shared" si="1"/>
        <v>0</v>
      </c>
      <c r="AA9" s="1453">
        <f t="shared" si="1"/>
        <v>19744.063999999998</v>
      </c>
      <c r="AB9" s="1453">
        <f t="shared" si="1"/>
        <v>19744.063999999998</v>
      </c>
      <c r="AC9" s="1453">
        <f t="shared" si="1"/>
        <v>0</v>
      </c>
      <c r="AD9" s="1453">
        <f t="shared" si="1"/>
        <v>0</v>
      </c>
      <c r="AE9" s="1453">
        <f t="shared" si="1"/>
        <v>22411.3</v>
      </c>
      <c r="AF9" s="1453">
        <f t="shared" si="1"/>
        <v>22411.3</v>
      </c>
      <c r="AG9" s="1453">
        <f t="shared" si="1"/>
        <v>0</v>
      </c>
      <c r="AH9" s="1453">
        <f t="shared" si="1"/>
        <v>0</v>
      </c>
      <c r="AI9" s="1453">
        <f t="shared" si="1"/>
        <v>20525</v>
      </c>
      <c r="AJ9" s="1453">
        <f t="shared" si="1"/>
        <v>20972</v>
      </c>
      <c r="AK9" s="1453">
        <f t="shared" si="1"/>
        <v>0</v>
      </c>
      <c r="AL9" s="1453">
        <f t="shared" si="1"/>
        <v>0</v>
      </c>
      <c r="AM9" s="1453">
        <f t="shared" si="1"/>
        <v>45045</v>
      </c>
      <c r="AN9" s="1453">
        <f t="shared" si="1"/>
        <v>45045</v>
      </c>
      <c r="AO9" s="1453">
        <f t="shared" si="1"/>
        <v>0</v>
      </c>
      <c r="AP9" s="1453">
        <f t="shared" si="1"/>
        <v>0</v>
      </c>
      <c r="AQ9" s="1453">
        <f t="shared" si="1"/>
        <v>41939</v>
      </c>
      <c r="AR9" s="1453">
        <f t="shared" si="1"/>
        <v>41939</v>
      </c>
      <c r="AS9" s="1453">
        <f t="shared" si="1"/>
        <v>0</v>
      </c>
      <c r="AT9" s="1453">
        <f t="shared" si="1"/>
        <v>0</v>
      </c>
      <c r="AU9" s="1453">
        <f t="shared" si="1"/>
        <v>0</v>
      </c>
      <c r="AV9" s="1454">
        <f t="shared" si="1"/>
        <v>36168</v>
      </c>
      <c r="AW9" s="1454">
        <f t="shared" si="1"/>
        <v>36168</v>
      </c>
      <c r="AX9" s="1454">
        <f t="shared" si="1"/>
        <v>0</v>
      </c>
      <c r="AY9" s="1454">
        <f t="shared" si="1"/>
        <v>0</v>
      </c>
      <c r="AZ9" s="1454">
        <f t="shared" si="1"/>
        <v>0</v>
      </c>
      <c r="BA9" s="1453">
        <f t="shared" si="1"/>
        <v>0</v>
      </c>
      <c r="BB9" s="1453">
        <f t="shared" si="1"/>
        <v>0</v>
      </c>
      <c r="BC9" s="1453">
        <f t="shared" si="1"/>
        <v>0</v>
      </c>
      <c r="BD9" s="1453">
        <f t="shared" si="1"/>
        <v>25170</v>
      </c>
      <c r="BE9" s="1453" t="e">
        <f>#REF!+BE10</f>
        <v>#REF!</v>
      </c>
      <c r="BF9" s="1394"/>
      <c r="BG9" s="1394"/>
      <c r="BH9" s="1394"/>
      <c r="BI9" s="1394"/>
      <c r="BJ9" s="1394"/>
      <c r="BK9" s="1505"/>
      <c r="BL9" s="1395"/>
    </row>
    <row r="10" spans="1:66" s="1396" customFormat="1" ht="47.25" customHeight="1">
      <c r="A10" s="1502" t="s">
        <v>41</v>
      </c>
      <c r="B10" s="1506" t="s">
        <v>76</v>
      </c>
      <c r="C10" s="1504"/>
      <c r="D10" s="1504"/>
      <c r="E10" s="1504"/>
      <c r="F10" s="1504"/>
      <c r="G10" s="1453">
        <f>G11+G15</f>
        <v>86984</v>
      </c>
      <c r="H10" s="1453">
        <f t="shared" ref="H10:BD10" si="2">H11+H15</f>
        <v>86984</v>
      </c>
      <c r="I10" s="1453">
        <f t="shared" si="2"/>
        <v>0</v>
      </c>
      <c r="J10" s="1453">
        <f t="shared" si="2"/>
        <v>0</v>
      </c>
      <c r="K10" s="1453">
        <f t="shared" si="2"/>
        <v>86984</v>
      </c>
      <c r="L10" s="1453">
        <f t="shared" si="2"/>
        <v>86984</v>
      </c>
      <c r="M10" s="1453">
        <f t="shared" si="2"/>
        <v>821</v>
      </c>
      <c r="N10" s="1453">
        <f t="shared" si="2"/>
        <v>821</v>
      </c>
      <c r="O10" s="1453">
        <f t="shared" si="2"/>
        <v>22411.3</v>
      </c>
      <c r="P10" s="1453">
        <f t="shared" si="2"/>
        <v>22411.3</v>
      </c>
      <c r="Q10" s="1453">
        <f t="shared" si="2"/>
        <v>0</v>
      </c>
      <c r="R10" s="1453">
        <f t="shared" si="2"/>
        <v>0</v>
      </c>
      <c r="S10" s="1453">
        <f t="shared" si="2"/>
        <v>20972</v>
      </c>
      <c r="T10" s="1453">
        <f t="shared" si="2"/>
        <v>20972</v>
      </c>
      <c r="U10" s="1453">
        <f t="shared" si="2"/>
        <v>0</v>
      </c>
      <c r="V10" s="1453">
        <f t="shared" si="2"/>
        <v>0</v>
      </c>
      <c r="W10" s="1453">
        <f t="shared" si="2"/>
        <v>22411.3</v>
      </c>
      <c r="X10" s="1453">
        <f t="shared" si="2"/>
        <v>22411.3</v>
      </c>
      <c r="Y10" s="1453">
        <f t="shared" si="2"/>
        <v>0</v>
      </c>
      <c r="Z10" s="1453">
        <f t="shared" si="2"/>
        <v>0</v>
      </c>
      <c r="AA10" s="1453">
        <f t="shared" si="2"/>
        <v>19744.063999999998</v>
      </c>
      <c r="AB10" s="1453">
        <f t="shared" si="2"/>
        <v>19744.063999999998</v>
      </c>
      <c r="AC10" s="1453">
        <f t="shared" si="2"/>
        <v>0</v>
      </c>
      <c r="AD10" s="1453">
        <f t="shared" si="2"/>
        <v>0</v>
      </c>
      <c r="AE10" s="1453">
        <f t="shared" si="2"/>
        <v>22411.3</v>
      </c>
      <c r="AF10" s="1453">
        <f t="shared" si="2"/>
        <v>22411.3</v>
      </c>
      <c r="AG10" s="1453">
        <f t="shared" si="2"/>
        <v>0</v>
      </c>
      <c r="AH10" s="1453">
        <f t="shared" si="2"/>
        <v>0</v>
      </c>
      <c r="AI10" s="1453">
        <f t="shared" si="2"/>
        <v>20525</v>
      </c>
      <c r="AJ10" s="1453">
        <f t="shared" si="2"/>
        <v>20972</v>
      </c>
      <c r="AK10" s="1453">
        <f t="shared" si="2"/>
        <v>0</v>
      </c>
      <c r="AL10" s="1453">
        <f t="shared" si="2"/>
        <v>0</v>
      </c>
      <c r="AM10" s="1453">
        <f t="shared" si="2"/>
        <v>45045</v>
      </c>
      <c r="AN10" s="1453">
        <f t="shared" si="2"/>
        <v>45045</v>
      </c>
      <c r="AO10" s="1453">
        <f t="shared" si="2"/>
        <v>0</v>
      </c>
      <c r="AP10" s="1453">
        <f t="shared" si="2"/>
        <v>0</v>
      </c>
      <c r="AQ10" s="1453">
        <f t="shared" si="2"/>
        <v>41939</v>
      </c>
      <c r="AR10" s="1453">
        <f t="shared" si="2"/>
        <v>41939</v>
      </c>
      <c r="AS10" s="1453">
        <f t="shared" si="2"/>
        <v>0</v>
      </c>
      <c r="AT10" s="1453">
        <f t="shared" si="2"/>
        <v>0</v>
      </c>
      <c r="AU10" s="1453">
        <f t="shared" si="2"/>
        <v>0</v>
      </c>
      <c r="AV10" s="1454">
        <f t="shared" si="2"/>
        <v>36168</v>
      </c>
      <c r="AW10" s="1454">
        <f t="shared" si="2"/>
        <v>36168</v>
      </c>
      <c r="AX10" s="1454">
        <f t="shared" si="2"/>
        <v>0</v>
      </c>
      <c r="AY10" s="1454">
        <f t="shared" si="2"/>
        <v>0</v>
      </c>
      <c r="AZ10" s="1454">
        <f t="shared" si="2"/>
        <v>0</v>
      </c>
      <c r="BA10" s="1453">
        <f t="shared" si="2"/>
        <v>0</v>
      </c>
      <c r="BB10" s="1453">
        <f t="shared" si="2"/>
        <v>0</v>
      </c>
      <c r="BC10" s="1453">
        <f t="shared" si="2"/>
        <v>0</v>
      </c>
      <c r="BD10" s="1453">
        <f t="shared" si="2"/>
        <v>25170</v>
      </c>
      <c r="BE10" s="1453">
        <f>BE11+BE15</f>
        <v>23252</v>
      </c>
      <c r="BF10" s="1397"/>
      <c r="BG10" s="1397"/>
      <c r="BH10" s="1397"/>
      <c r="BI10" s="1397"/>
      <c r="BJ10" s="1397"/>
      <c r="BK10" s="1505"/>
      <c r="BL10" s="1395"/>
    </row>
    <row r="11" spans="1:66" s="1396" customFormat="1" ht="55.5" customHeight="1">
      <c r="A11" s="1502"/>
      <c r="B11" s="1506" t="s">
        <v>77</v>
      </c>
      <c r="C11" s="1504"/>
      <c r="D11" s="1504"/>
      <c r="E11" s="1504"/>
      <c r="F11" s="1504"/>
      <c r="G11" s="1453">
        <f>G12</f>
        <v>77506</v>
      </c>
      <c r="H11" s="1453">
        <f t="shared" ref="H11:BE12" si="3">H12</f>
        <v>77506</v>
      </c>
      <c r="I11" s="1453">
        <f t="shared" si="3"/>
        <v>0</v>
      </c>
      <c r="J11" s="1453">
        <f t="shared" si="3"/>
        <v>0</v>
      </c>
      <c r="K11" s="1453">
        <f t="shared" si="3"/>
        <v>77506</v>
      </c>
      <c r="L11" s="1453">
        <f t="shared" si="3"/>
        <v>77506</v>
      </c>
      <c r="M11" s="1507">
        <f t="shared" si="3"/>
        <v>0</v>
      </c>
      <c r="N11" s="1453">
        <f t="shared" si="3"/>
        <v>0</v>
      </c>
      <c r="O11" s="1453">
        <f t="shared" si="3"/>
        <v>22411.3</v>
      </c>
      <c r="P11" s="1453">
        <f t="shared" si="3"/>
        <v>22411.3</v>
      </c>
      <c r="Q11" s="1453">
        <f t="shared" si="3"/>
        <v>0</v>
      </c>
      <c r="R11" s="1453">
        <f t="shared" si="3"/>
        <v>0</v>
      </c>
      <c r="S11" s="1453">
        <f t="shared" si="3"/>
        <v>18086</v>
      </c>
      <c r="T11" s="1453">
        <f t="shared" si="3"/>
        <v>18086</v>
      </c>
      <c r="U11" s="1453">
        <f t="shared" si="3"/>
        <v>0</v>
      </c>
      <c r="V11" s="1453">
        <f t="shared" si="3"/>
        <v>0</v>
      </c>
      <c r="W11" s="1453">
        <f t="shared" si="3"/>
        <v>22411.3</v>
      </c>
      <c r="X11" s="1453">
        <f t="shared" si="3"/>
        <v>22411.3</v>
      </c>
      <c r="Y11" s="1453">
        <f t="shared" si="3"/>
        <v>0</v>
      </c>
      <c r="Z11" s="1453">
        <f t="shared" si="3"/>
        <v>0</v>
      </c>
      <c r="AA11" s="1453">
        <f t="shared" si="3"/>
        <v>17305.063999999998</v>
      </c>
      <c r="AB11" s="1453">
        <f t="shared" si="3"/>
        <v>17305.063999999998</v>
      </c>
      <c r="AC11" s="1453">
        <f t="shared" si="3"/>
        <v>0</v>
      </c>
      <c r="AD11" s="1453">
        <f t="shared" si="3"/>
        <v>0</v>
      </c>
      <c r="AE11" s="1453">
        <f t="shared" si="3"/>
        <v>22411.3</v>
      </c>
      <c r="AF11" s="1453">
        <f t="shared" si="3"/>
        <v>22411.3</v>
      </c>
      <c r="AG11" s="1453">
        <f t="shared" si="3"/>
        <v>0</v>
      </c>
      <c r="AH11" s="1453">
        <f t="shared" si="3"/>
        <v>0</v>
      </c>
      <c r="AI11" s="1453">
        <f t="shared" si="3"/>
        <v>18086</v>
      </c>
      <c r="AJ11" s="1453">
        <f t="shared" si="3"/>
        <v>18086</v>
      </c>
      <c r="AK11" s="1453">
        <f t="shared" si="3"/>
        <v>0</v>
      </c>
      <c r="AL11" s="1453">
        <f t="shared" si="3"/>
        <v>0</v>
      </c>
      <c r="AM11" s="1453">
        <f t="shared" si="3"/>
        <v>41338</v>
      </c>
      <c r="AN11" s="1453">
        <f t="shared" si="3"/>
        <v>41338</v>
      </c>
      <c r="AO11" s="1453">
        <f t="shared" si="3"/>
        <v>0</v>
      </c>
      <c r="AP11" s="1453">
        <f t="shared" si="3"/>
        <v>0</v>
      </c>
      <c r="AQ11" s="1453">
        <f t="shared" si="3"/>
        <v>36168</v>
      </c>
      <c r="AR11" s="1453">
        <f t="shared" si="3"/>
        <v>36168</v>
      </c>
      <c r="AS11" s="1453">
        <f t="shared" si="3"/>
        <v>0</v>
      </c>
      <c r="AT11" s="1453">
        <f t="shared" si="3"/>
        <v>0</v>
      </c>
      <c r="AU11" s="1453">
        <f t="shared" si="3"/>
        <v>0</v>
      </c>
      <c r="AV11" s="1454">
        <f t="shared" si="3"/>
        <v>36168</v>
      </c>
      <c r="AW11" s="1454">
        <f t="shared" si="3"/>
        <v>36168</v>
      </c>
      <c r="AX11" s="1454">
        <f t="shared" si="3"/>
        <v>0</v>
      </c>
      <c r="AY11" s="1454">
        <f t="shared" si="3"/>
        <v>0</v>
      </c>
      <c r="AZ11" s="1454">
        <f t="shared" si="3"/>
        <v>0</v>
      </c>
      <c r="BA11" s="1453">
        <f t="shared" si="3"/>
        <v>0</v>
      </c>
      <c r="BB11" s="1453">
        <f t="shared" si="3"/>
        <v>0</v>
      </c>
      <c r="BC11" s="1453">
        <f t="shared" si="3"/>
        <v>0</v>
      </c>
      <c r="BD11" s="1453">
        <f t="shared" si="3"/>
        <v>19399</v>
      </c>
      <c r="BE11" s="1453">
        <f t="shared" si="3"/>
        <v>23252</v>
      </c>
      <c r="BF11" s="1397"/>
      <c r="BG11" s="1397"/>
      <c r="BH11" s="1397"/>
      <c r="BI11" s="1397"/>
      <c r="BJ11" s="1397"/>
      <c r="BK11" s="1505"/>
      <c r="BL11" s="1395"/>
    </row>
    <row r="12" spans="1:66" s="1396" customFormat="1" ht="37.5" customHeight="1">
      <c r="A12" s="1502"/>
      <c r="B12" s="1508" t="s">
        <v>43</v>
      </c>
      <c r="C12" s="1504"/>
      <c r="D12" s="1504"/>
      <c r="E12" s="1504"/>
      <c r="F12" s="1504"/>
      <c r="G12" s="1453">
        <f>G13</f>
        <v>77506</v>
      </c>
      <c r="H12" s="1453">
        <f t="shared" si="3"/>
        <v>77506</v>
      </c>
      <c r="I12" s="1453">
        <f t="shared" si="3"/>
        <v>0</v>
      </c>
      <c r="J12" s="1453">
        <f t="shared" si="3"/>
        <v>0</v>
      </c>
      <c r="K12" s="1453">
        <f t="shared" si="3"/>
        <v>77506</v>
      </c>
      <c r="L12" s="1453">
        <f t="shared" si="3"/>
        <v>77506</v>
      </c>
      <c r="M12" s="1453">
        <f t="shared" si="3"/>
        <v>0</v>
      </c>
      <c r="N12" s="1453">
        <f t="shared" si="3"/>
        <v>0</v>
      </c>
      <c r="O12" s="1453">
        <f t="shared" si="3"/>
        <v>22411.3</v>
      </c>
      <c r="P12" s="1453">
        <f t="shared" si="3"/>
        <v>22411.3</v>
      </c>
      <c r="Q12" s="1453">
        <f t="shared" si="3"/>
        <v>0</v>
      </c>
      <c r="R12" s="1453">
        <f t="shared" si="3"/>
        <v>0</v>
      </c>
      <c r="S12" s="1453">
        <f t="shared" si="3"/>
        <v>18086</v>
      </c>
      <c r="T12" s="1453">
        <f t="shared" si="3"/>
        <v>18086</v>
      </c>
      <c r="U12" s="1453">
        <f t="shared" si="3"/>
        <v>0</v>
      </c>
      <c r="V12" s="1453">
        <f t="shared" si="3"/>
        <v>0</v>
      </c>
      <c r="W12" s="1453">
        <f t="shared" si="3"/>
        <v>22411.3</v>
      </c>
      <c r="X12" s="1453">
        <f t="shared" si="3"/>
        <v>22411.3</v>
      </c>
      <c r="Y12" s="1453">
        <f t="shared" si="3"/>
        <v>0</v>
      </c>
      <c r="Z12" s="1453">
        <f t="shared" si="3"/>
        <v>0</v>
      </c>
      <c r="AA12" s="1453">
        <f t="shared" si="3"/>
        <v>17305.063999999998</v>
      </c>
      <c r="AB12" s="1453">
        <f t="shared" si="3"/>
        <v>17305.063999999998</v>
      </c>
      <c r="AC12" s="1453">
        <f t="shared" si="3"/>
        <v>0</v>
      </c>
      <c r="AD12" s="1453">
        <f t="shared" si="3"/>
        <v>0</v>
      </c>
      <c r="AE12" s="1453">
        <f t="shared" si="3"/>
        <v>22411.3</v>
      </c>
      <c r="AF12" s="1453">
        <f t="shared" si="3"/>
        <v>22411.3</v>
      </c>
      <c r="AG12" s="1453">
        <f t="shared" si="3"/>
        <v>0</v>
      </c>
      <c r="AH12" s="1453">
        <f t="shared" si="3"/>
        <v>0</v>
      </c>
      <c r="AI12" s="1453">
        <f t="shared" si="3"/>
        <v>18086</v>
      </c>
      <c r="AJ12" s="1453">
        <f t="shared" si="3"/>
        <v>18086</v>
      </c>
      <c r="AK12" s="1453">
        <f t="shared" si="3"/>
        <v>0</v>
      </c>
      <c r="AL12" s="1453">
        <f t="shared" si="3"/>
        <v>0</v>
      </c>
      <c r="AM12" s="1453">
        <f t="shared" si="3"/>
        <v>41338</v>
      </c>
      <c r="AN12" s="1453">
        <f t="shared" si="3"/>
        <v>41338</v>
      </c>
      <c r="AO12" s="1453">
        <f t="shared" si="3"/>
        <v>0</v>
      </c>
      <c r="AP12" s="1453">
        <f t="shared" si="3"/>
        <v>0</v>
      </c>
      <c r="AQ12" s="1453">
        <f t="shared" si="3"/>
        <v>36168</v>
      </c>
      <c r="AR12" s="1453">
        <f t="shared" si="3"/>
        <v>36168</v>
      </c>
      <c r="AS12" s="1453">
        <f t="shared" si="3"/>
        <v>0</v>
      </c>
      <c r="AT12" s="1453">
        <f t="shared" si="3"/>
        <v>0</v>
      </c>
      <c r="AU12" s="1453">
        <f t="shared" si="3"/>
        <v>0</v>
      </c>
      <c r="AV12" s="1454">
        <f t="shared" si="3"/>
        <v>36168</v>
      </c>
      <c r="AW12" s="1454">
        <f t="shared" si="3"/>
        <v>36168</v>
      </c>
      <c r="AX12" s="1454">
        <f t="shared" si="3"/>
        <v>0</v>
      </c>
      <c r="AY12" s="1454">
        <f t="shared" si="3"/>
        <v>0</v>
      </c>
      <c r="AZ12" s="1454">
        <f t="shared" si="3"/>
        <v>0</v>
      </c>
      <c r="BA12" s="1453">
        <f t="shared" si="3"/>
        <v>0</v>
      </c>
      <c r="BB12" s="1453">
        <f t="shared" si="3"/>
        <v>0</v>
      </c>
      <c r="BC12" s="1453">
        <f t="shared" si="3"/>
        <v>0</v>
      </c>
      <c r="BD12" s="1453">
        <f t="shared" si="3"/>
        <v>19399</v>
      </c>
      <c r="BE12" s="1453">
        <f>BE14</f>
        <v>23252</v>
      </c>
      <c r="BF12" s="1397"/>
      <c r="BG12" s="1397"/>
      <c r="BH12" s="1397"/>
      <c r="BI12" s="1397"/>
      <c r="BJ12" s="1397"/>
      <c r="BK12" s="1505"/>
      <c r="BL12" s="1395">
        <f>'PL 3 PB DATP'!H28</f>
        <v>19399</v>
      </c>
    </row>
    <row r="13" spans="1:66" s="1402" customFormat="1" ht="28.5" customHeight="1">
      <c r="A13" s="1398" t="s">
        <v>73</v>
      </c>
      <c r="B13" s="1399" t="s">
        <v>2420</v>
      </c>
      <c r="C13" s="1400"/>
      <c r="D13" s="1400"/>
      <c r="E13" s="1400"/>
      <c r="F13" s="1400"/>
      <c r="G13" s="1384">
        <f>SUM(G14)</f>
        <v>77506</v>
      </c>
      <c r="H13" s="1384">
        <f t="shared" ref="H13:BD13" si="4">SUM(H14)</f>
        <v>77506</v>
      </c>
      <c r="I13" s="1384">
        <f t="shared" si="4"/>
        <v>0</v>
      </c>
      <c r="J13" s="1384">
        <f t="shared" si="4"/>
        <v>0</v>
      </c>
      <c r="K13" s="1384">
        <f t="shared" si="4"/>
        <v>77506</v>
      </c>
      <c r="L13" s="1384">
        <f t="shared" si="4"/>
        <v>77506</v>
      </c>
      <c r="M13" s="1384">
        <f t="shared" si="4"/>
        <v>0</v>
      </c>
      <c r="N13" s="1384">
        <f t="shared" si="4"/>
        <v>0</v>
      </c>
      <c r="O13" s="1384">
        <f t="shared" si="4"/>
        <v>22411.3</v>
      </c>
      <c r="P13" s="1384">
        <f t="shared" si="4"/>
        <v>22411.3</v>
      </c>
      <c r="Q13" s="1384">
        <f t="shared" si="4"/>
        <v>0</v>
      </c>
      <c r="R13" s="1384">
        <f t="shared" si="4"/>
        <v>0</v>
      </c>
      <c r="S13" s="1384">
        <f t="shared" si="4"/>
        <v>18086</v>
      </c>
      <c r="T13" s="1384">
        <f t="shared" si="4"/>
        <v>18086</v>
      </c>
      <c r="U13" s="1384">
        <f t="shared" si="4"/>
        <v>0</v>
      </c>
      <c r="V13" s="1384">
        <f t="shared" si="4"/>
        <v>0</v>
      </c>
      <c r="W13" s="1384">
        <f t="shared" si="4"/>
        <v>22411.3</v>
      </c>
      <c r="X13" s="1384">
        <f t="shared" si="4"/>
        <v>22411.3</v>
      </c>
      <c r="Y13" s="1384">
        <f t="shared" si="4"/>
        <v>0</v>
      </c>
      <c r="Z13" s="1384">
        <f t="shared" si="4"/>
        <v>0</v>
      </c>
      <c r="AA13" s="1384">
        <f t="shared" si="4"/>
        <v>17305.063999999998</v>
      </c>
      <c r="AB13" s="1384">
        <f t="shared" si="4"/>
        <v>17305.063999999998</v>
      </c>
      <c r="AC13" s="1384">
        <f t="shared" si="4"/>
        <v>0</v>
      </c>
      <c r="AD13" s="1384">
        <f t="shared" si="4"/>
        <v>0</v>
      </c>
      <c r="AE13" s="1384">
        <f t="shared" si="4"/>
        <v>22411.3</v>
      </c>
      <c r="AF13" s="1384">
        <f t="shared" si="4"/>
        <v>22411.3</v>
      </c>
      <c r="AG13" s="1384">
        <f t="shared" si="4"/>
        <v>0</v>
      </c>
      <c r="AH13" s="1384">
        <f t="shared" si="4"/>
        <v>0</v>
      </c>
      <c r="AI13" s="1384">
        <f t="shared" si="4"/>
        <v>18086</v>
      </c>
      <c r="AJ13" s="1384">
        <f t="shared" si="4"/>
        <v>18086</v>
      </c>
      <c r="AK13" s="1384">
        <f t="shared" si="4"/>
        <v>0</v>
      </c>
      <c r="AL13" s="1384">
        <f t="shared" si="4"/>
        <v>0</v>
      </c>
      <c r="AM13" s="1384">
        <f t="shared" si="4"/>
        <v>41338</v>
      </c>
      <c r="AN13" s="1384">
        <f t="shared" si="4"/>
        <v>41338</v>
      </c>
      <c r="AO13" s="1384">
        <f t="shared" si="4"/>
        <v>0</v>
      </c>
      <c r="AP13" s="1384">
        <f t="shared" si="4"/>
        <v>0</v>
      </c>
      <c r="AQ13" s="1384">
        <f t="shared" si="4"/>
        <v>36168</v>
      </c>
      <c r="AR13" s="1384">
        <f t="shared" si="4"/>
        <v>36168</v>
      </c>
      <c r="AS13" s="1384">
        <f t="shared" si="4"/>
        <v>0</v>
      </c>
      <c r="AT13" s="1384">
        <f t="shared" si="4"/>
        <v>0</v>
      </c>
      <c r="AU13" s="1384">
        <f t="shared" si="4"/>
        <v>0</v>
      </c>
      <c r="AV13" s="1385">
        <f t="shared" si="4"/>
        <v>36168</v>
      </c>
      <c r="AW13" s="1385">
        <f t="shared" si="4"/>
        <v>36168</v>
      </c>
      <c r="AX13" s="1385">
        <f t="shared" si="4"/>
        <v>0</v>
      </c>
      <c r="AY13" s="1385">
        <f t="shared" si="4"/>
        <v>0</v>
      </c>
      <c r="AZ13" s="1385">
        <f t="shared" si="4"/>
        <v>0</v>
      </c>
      <c r="BA13" s="1384">
        <f t="shared" si="4"/>
        <v>0</v>
      </c>
      <c r="BB13" s="1384">
        <f t="shared" si="4"/>
        <v>0</v>
      </c>
      <c r="BC13" s="1384">
        <f t="shared" si="4"/>
        <v>0</v>
      </c>
      <c r="BD13" s="1384">
        <f t="shared" si="4"/>
        <v>19399</v>
      </c>
      <c r="BE13" s="1384"/>
      <c r="BF13" s="1401"/>
      <c r="BG13" s="1401"/>
      <c r="BH13" s="1401"/>
      <c r="BI13" s="1401"/>
      <c r="BJ13" s="1401"/>
      <c r="BK13" s="1389"/>
      <c r="BL13" s="1390"/>
    </row>
    <row r="14" spans="1:66" s="1407" customFormat="1" ht="53.25" customHeight="1">
      <c r="A14" s="1509">
        <v>1</v>
      </c>
      <c r="B14" s="1510" t="s">
        <v>2506</v>
      </c>
      <c r="C14" s="1511" t="s">
        <v>99</v>
      </c>
      <c r="D14" s="1511" t="s">
        <v>100</v>
      </c>
      <c r="E14" s="1511" t="s">
        <v>101</v>
      </c>
      <c r="F14" s="1512" t="s">
        <v>102</v>
      </c>
      <c r="G14" s="1513">
        <v>77506</v>
      </c>
      <c r="H14" s="1514">
        <v>77506</v>
      </c>
      <c r="I14" s="1453"/>
      <c r="J14" s="1453"/>
      <c r="K14" s="1514">
        <v>77506</v>
      </c>
      <c r="L14" s="1514">
        <v>77506</v>
      </c>
      <c r="M14" s="1515"/>
      <c r="N14" s="1403"/>
      <c r="O14" s="1403">
        <v>22411.3</v>
      </c>
      <c r="P14" s="1516">
        <v>22411.3</v>
      </c>
      <c r="Q14" s="1403"/>
      <c r="R14" s="1403"/>
      <c r="S14" s="1403">
        <f t="shared" ref="S14" si="5">SUM(T14:V14)</f>
        <v>18086</v>
      </c>
      <c r="T14" s="1403">
        <v>18086</v>
      </c>
      <c r="U14" s="1403"/>
      <c r="V14" s="1403"/>
      <c r="W14" s="1403">
        <f t="shared" ref="W14" si="6">SUM(X14:Z14)</f>
        <v>22411.3</v>
      </c>
      <c r="X14" s="1516">
        <v>22411.3</v>
      </c>
      <c r="Y14" s="1403"/>
      <c r="Z14" s="1403"/>
      <c r="AA14" s="1403">
        <f t="shared" ref="AA14" si="7">SUM(AB14:AD14)</f>
        <v>17305.063999999998</v>
      </c>
      <c r="AB14" s="1403">
        <v>17305.063999999998</v>
      </c>
      <c r="AC14" s="1403"/>
      <c r="AD14" s="1403"/>
      <c r="AE14" s="1403">
        <f t="shared" ref="AE14" si="8">SUM(AF14:AH14)</f>
        <v>22411.3</v>
      </c>
      <c r="AF14" s="1403">
        <v>22411.3</v>
      </c>
      <c r="AG14" s="1403"/>
      <c r="AH14" s="1403"/>
      <c r="AI14" s="1403">
        <f t="shared" ref="AI14" si="9">SUM(AJ14:AL14)</f>
        <v>18086</v>
      </c>
      <c r="AJ14" s="1403">
        <v>18086</v>
      </c>
      <c r="AK14" s="1403"/>
      <c r="AL14" s="1403"/>
      <c r="AM14" s="1403">
        <f t="shared" ref="AM14" si="10">SUM(AN14:AP14)</f>
        <v>41338</v>
      </c>
      <c r="AN14" s="1403">
        <v>41338</v>
      </c>
      <c r="AO14" s="1403"/>
      <c r="AP14" s="1403"/>
      <c r="AQ14" s="1403">
        <f t="shared" ref="AQ14" si="11">SUM(AR14:AT14)</f>
        <v>36168</v>
      </c>
      <c r="AR14" s="1403">
        <v>36168</v>
      </c>
      <c r="AS14" s="1403"/>
      <c r="AT14" s="1403"/>
      <c r="AU14" s="1403"/>
      <c r="AV14" s="1404">
        <f t="shared" ref="AV14" si="12">SUM(AW14:AY14)</f>
        <v>36168</v>
      </c>
      <c r="AW14" s="1404">
        <v>36168</v>
      </c>
      <c r="AX14" s="1404"/>
      <c r="AY14" s="1404"/>
      <c r="AZ14" s="1404"/>
      <c r="BA14" s="1403"/>
      <c r="BB14" s="1403"/>
      <c r="BC14" s="1403"/>
      <c r="BD14" s="1403">
        <v>19399</v>
      </c>
      <c r="BE14" s="1404">
        <f>AM14-S14</f>
        <v>23252</v>
      </c>
      <c r="BF14" s="1397">
        <v>2022</v>
      </c>
      <c r="BG14" s="1397" t="s">
        <v>2322</v>
      </c>
      <c r="BH14" s="1397" t="s">
        <v>2327</v>
      </c>
      <c r="BI14" s="1405">
        <f>(BD14+AN14)/H14*100</f>
        <v>78.364255670528735</v>
      </c>
      <c r="BJ14" s="1406">
        <f>BD14/AR14*100</f>
        <v>53.635810661358107</v>
      </c>
      <c r="BK14" s="1505"/>
      <c r="BL14" s="1395"/>
    </row>
    <row r="15" spans="1:66" s="1396" customFormat="1" ht="29.25" customHeight="1">
      <c r="A15" s="1398"/>
      <c r="B15" s="1408" t="s">
        <v>78</v>
      </c>
      <c r="C15" s="1504"/>
      <c r="D15" s="1504"/>
      <c r="E15" s="1504"/>
      <c r="F15" s="1504"/>
      <c r="G15" s="1453">
        <f>G16</f>
        <v>9478</v>
      </c>
      <c r="H15" s="1453">
        <f t="shared" ref="H15:BD17" si="13">H16</f>
        <v>9478</v>
      </c>
      <c r="I15" s="1453">
        <f t="shared" si="13"/>
        <v>0</v>
      </c>
      <c r="J15" s="1453">
        <f t="shared" si="13"/>
        <v>0</v>
      </c>
      <c r="K15" s="1453">
        <f t="shared" si="13"/>
        <v>9478</v>
      </c>
      <c r="L15" s="1453">
        <f t="shared" si="13"/>
        <v>9478</v>
      </c>
      <c r="M15" s="1453">
        <f t="shared" si="13"/>
        <v>821</v>
      </c>
      <c r="N15" s="1453">
        <f t="shared" si="13"/>
        <v>821</v>
      </c>
      <c r="O15" s="1453">
        <f t="shared" si="13"/>
        <v>0</v>
      </c>
      <c r="P15" s="1453">
        <f t="shared" si="13"/>
        <v>0</v>
      </c>
      <c r="Q15" s="1453">
        <f t="shared" si="13"/>
        <v>0</v>
      </c>
      <c r="R15" s="1453">
        <f t="shared" si="13"/>
        <v>0</v>
      </c>
      <c r="S15" s="1453">
        <f t="shared" si="13"/>
        <v>2886</v>
      </c>
      <c r="T15" s="1453">
        <f t="shared" si="13"/>
        <v>2886</v>
      </c>
      <c r="U15" s="1453">
        <f t="shared" si="13"/>
        <v>0</v>
      </c>
      <c r="V15" s="1453">
        <f t="shared" si="13"/>
        <v>0</v>
      </c>
      <c r="W15" s="1453">
        <f t="shared" si="13"/>
        <v>0</v>
      </c>
      <c r="X15" s="1453">
        <f t="shared" si="13"/>
        <v>0</v>
      </c>
      <c r="Y15" s="1453">
        <f t="shared" si="13"/>
        <v>0</v>
      </c>
      <c r="Z15" s="1453">
        <f t="shared" si="13"/>
        <v>0</v>
      </c>
      <c r="AA15" s="1453">
        <f t="shared" si="13"/>
        <v>2439</v>
      </c>
      <c r="AB15" s="1453">
        <f t="shared" si="13"/>
        <v>2439</v>
      </c>
      <c r="AC15" s="1453">
        <f t="shared" si="13"/>
        <v>0</v>
      </c>
      <c r="AD15" s="1453">
        <f t="shared" si="13"/>
        <v>0</v>
      </c>
      <c r="AE15" s="1453">
        <f t="shared" si="13"/>
        <v>0</v>
      </c>
      <c r="AF15" s="1453">
        <f t="shared" si="13"/>
        <v>0</v>
      </c>
      <c r="AG15" s="1453">
        <f t="shared" si="13"/>
        <v>0</v>
      </c>
      <c r="AH15" s="1453">
        <f t="shared" si="13"/>
        <v>0</v>
      </c>
      <c r="AI15" s="1453">
        <f t="shared" si="13"/>
        <v>2439</v>
      </c>
      <c r="AJ15" s="1453">
        <f t="shared" si="13"/>
        <v>2886</v>
      </c>
      <c r="AK15" s="1453">
        <f t="shared" si="13"/>
        <v>0</v>
      </c>
      <c r="AL15" s="1453">
        <f t="shared" si="13"/>
        <v>0</v>
      </c>
      <c r="AM15" s="1453">
        <f t="shared" si="13"/>
        <v>3707</v>
      </c>
      <c r="AN15" s="1453">
        <f t="shared" si="13"/>
        <v>3707</v>
      </c>
      <c r="AO15" s="1453">
        <f t="shared" si="13"/>
        <v>0</v>
      </c>
      <c r="AP15" s="1453">
        <f t="shared" si="13"/>
        <v>0</v>
      </c>
      <c r="AQ15" s="1453">
        <f t="shared" si="13"/>
        <v>5771</v>
      </c>
      <c r="AR15" s="1453">
        <f t="shared" si="13"/>
        <v>5771</v>
      </c>
      <c r="AS15" s="1453">
        <f t="shared" si="13"/>
        <v>0</v>
      </c>
      <c r="AT15" s="1453">
        <f t="shared" si="13"/>
        <v>0</v>
      </c>
      <c r="AU15" s="1453">
        <f t="shared" si="13"/>
        <v>0</v>
      </c>
      <c r="AV15" s="1454">
        <f t="shared" si="13"/>
        <v>0</v>
      </c>
      <c r="AW15" s="1454">
        <f t="shared" si="13"/>
        <v>0</v>
      </c>
      <c r="AX15" s="1454">
        <f t="shared" si="13"/>
        <v>0</v>
      </c>
      <c r="AY15" s="1454">
        <f t="shared" si="13"/>
        <v>0</v>
      </c>
      <c r="AZ15" s="1454">
        <f t="shared" si="13"/>
        <v>0</v>
      </c>
      <c r="BA15" s="1453">
        <f t="shared" si="13"/>
        <v>0</v>
      </c>
      <c r="BB15" s="1453">
        <f t="shared" si="13"/>
        <v>0</v>
      </c>
      <c r="BC15" s="1453">
        <f t="shared" si="13"/>
        <v>0</v>
      </c>
      <c r="BD15" s="1453">
        <f t="shared" si="13"/>
        <v>5771</v>
      </c>
      <c r="BE15" s="1453">
        <f t="shared" ref="BE15" si="14">BE16</f>
        <v>0</v>
      </c>
      <c r="BF15" s="1397"/>
      <c r="BG15" s="1397"/>
      <c r="BH15" s="1397"/>
      <c r="BI15" s="1397"/>
      <c r="BJ15" s="1397"/>
      <c r="BK15" s="1505"/>
      <c r="BL15" s="1395"/>
    </row>
    <row r="16" spans="1:66" s="1396" customFormat="1" ht="29.25" customHeight="1">
      <c r="A16" s="1502"/>
      <c r="B16" s="1517" t="s">
        <v>65</v>
      </c>
      <c r="C16" s="1504"/>
      <c r="D16" s="1504"/>
      <c r="E16" s="1504"/>
      <c r="F16" s="1504"/>
      <c r="G16" s="1453">
        <f>G17</f>
        <v>9478</v>
      </c>
      <c r="H16" s="1453">
        <f t="shared" si="13"/>
        <v>9478</v>
      </c>
      <c r="I16" s="1453">
        <f t="shared" si="13"/>
        <v>0</v>
      </c>
      <c r="J16" s="1453">
        <f t="shared" si="13"/>
        <v>0</v>
      </c>
      <c r="K16" s="1453">
        <f t="shared" si="13"/>
        <v>9478</v>
      </c>
      <c r="L16" s="1453">
        <f t="shared" si="13"/>
        <v>9478</v>
      </c>
      <c r="M16" s="1453">
        <f t="shared" si="13"/>
        <v>821</v>
      </c>
      <c r="N16" s="1453">
        <f t="shared" si="13"/>
        <v>821</v>
      </c>
      <c r="O16" s="1453">
        <f t="shared" si="13"/>
        <v>0</v>
      </c>
      <c r="P16" s="1453">
        <f t="shared" si="13"/>
        <v>0</v>
      </c>
      <c r="Q16" s="1453">
        <f t="shared" si="13"/>
        <v>0</v>
      </c>
      <c r="R16" s="1453">
        <f t="shared" si="13"/>
        <v>0</v>
      </c>
      <c r="S16" s="1453">
        <f t="shared" si="13"/>
        <v>2886</v>
      </c>
      <c r="T16" s="1453">
        <f t="shared" si="13"/>
        <v>2886</v>
      </c>
      <c r="U16" s="1453">
        <f t="shared" si="13"/>
        <v>0</v>
      </c>
      <c r="V16" s="1453">
        <f t="shared" si="13"/>
        <v>0</v>
      </c>
      <c r="W16" s="1453">
        <f t="shared" si="13"/>
        <v>0</v>
      </c>
      <c r="X16" s="1453">
        <f t="shared" si="13"/>
        <v>0</v>
      </c>
      <c r="Y16" s="1453">
        <f t="shared" si="13"/>
        <v>0</v>
      </c>
      <c r="Z16" s="1453">
        <f t="shared" si="13"/>
        <v>0</v>
      </c>
      <c r="AA16" s="1453">
        <f t="shared" si="13"/>
        <v>2439</v>
      </c>
      <c r="AB16" s="1453">
        <f t="shared" si="13"/>
        <v>2439</v>
      </c>
      <c r="AC16" s="1453">
        <f t="shared" si="13"/>
        <v>0</v>
      </c>
      <c r="AD16" s="1453">
        <f t="shared" si="13"/>
        <v>0</v>
      </c>
      <c r="AE16" s="1453">
        <f t="shared" si="13"/>
        <v>0</v>
      </c>
      <c r="AF16" s="1453">
        <f t="shared" si="13"/>
        <v>0</v>
      </c>
      <c r="AG16" s="1453">
        <f t="shared" si="13"/>
        <v>0</v>
      </c>
      <c r="AH16" s="1453">
        <f t="shared" si="13"/>
        <v>0</v>
      </c>
      <c r="AI16" s="1453">
        <f t="shared" si="13"/>
        <v>2439</v>
      </c>
      <c r="AJ16" s="1453">
        <f t="shared" si="13"/>
        <v>2886</v>
      </c>
      <c r="AK16" s="1453">
        <f t="shared" si="13"/>
        <v>0</v>
      </c>
      <c r="AL16" s="1453">
        <f t="shared" si="13"/>
        <v>0</v>
      </c>
      <c r="AM16" s="1453">
        <f t="shared" si="13"/>
        <v>3707</v>
      </c>
      <c r="AN16" s="1453">
        <f t="shared" si="13"/>
        <v>3707</v>
      </c>
      <c r="AO16" s="1453">
        <f t="shared" si="13"/>
        <v>0</v>
      </c>
      <c r="AP16" s="1453">
        <f t="shared" si="13"/>
        <v>0</v>
      </c>
      <c r="AQ16" s="1453">
        <f t="shared" si="13"/>
        <v>5771</v>
      </c>
      <c r="AR16" s="1453">
        <f t="shared" si="13"/>
        <v>5771</v>
      </c>
      <c r="AS16" s="1453">
        <f t="shared" si="13"/>
        <v>0</v>
      </c>
      <c r="AT16" s="1453">
        <f t="shared" si="13"/>
        <v>0</v>
      </c>
      <c r="AU16" s="1453">
        <f t="shared" si="13"/>
        <v>0</v>
      </c>
      <c r="AV16" s="1454">
        <f t="shared" si="13"/>
        <v>0</v>
      </c>
      <c r="AW16" s="1454">
        <f t="shared" si="13"/>
        <v>0</v>
      </c>
      <c r="AX16" s="1454">
        <f t="shared" si="13"/>
        <v>0</v>
      </c>
      <c r="AY16" s="1454">
        <f t="shared" si="13"/>
        <v>0</v>
      </c>
      <c r="AZ16" s="1454">
        <f t="shared" si="13"/>
        <v>0</v>
      </c>
      <c r="BA16" s="1453">
        <f t="shared" si="13"/>
        <v>0</v>
      </c>
      <c r="BB16" s="1453">
        <f t="shared" si="13"/>
        <v>0</v>
      </c>
      <c r="BC16" s="1453">
        <f t="shared" si="13"/>
        <v>0</v>
      </c>
      <c r="BD16" s="1453">
        <f t="shared" si="13"/>
        <v>5771</v>
      </c>
      <c r="BE16" s="1453">
        <f>BE18</f>
        <v>0</v>
      </c>
      <c r="BF16" s="1397"/>
      <c r="BG16" s="1397"/>
      <c r="BH16" s="1397"/>
      <c r="BI16" s="1397"/>
      <c r="BJ16" s="1397"/>
      <c r="BK16" s="1505"/>
      <c r="BL16" s="1395">
        <f>'PL 3 PB DATP'!H30</f>
        <v>5771</v>
      </c>
    </row>
    <row r="17" spans="1:64" s="1402" customFormat="1" ht="30.75" customHeight="1">
      <c r="A17" s="1398" t="s">
        <v>73</v>
      </c>
      <c r="B17" s="1408" t="s">
        <v>2421</v>
      </c>
      <c r="C17" s="1400"/>
      <c r="D17" s="1400"/>
      <c r="E17" s="1400"/>
      <c r="F17" s="1400"/>
      <c r="G17" s="1384">
        <f>G18</f>
        <v>9478</v>
      </c>
      <c r="H17" s="1384">
        <f t="shared" si="13"/>
        <v>9478</v>
      </c>
      <c r="I17" s="1384">
        <f t="shared" si="13"/>
        <v>0</v>
      </c>
      <c r="J17" s="1384">
        <f t="shared" si="13"/>
        <v>0</v>
      </c>
      <c r="K17" s="1384">
        <f t="shared" si="13"/>
        <v>9478</v>
      </c>
      <c r="L17" s="1384">
        <f t="shared" si="13"/>
        <v>9478</v>
      </c>
      <c r="M17" s="1384">
        <f t="shared" si="13"/>
        <v>821</v>
      </c>
      <c r="N17" s="1384">
        <f t="shared" si="13"/>
        <v>821</v>
      </c>
      <c r="O17" s="1384">
        <f t="shared" si="13"/>
        <v>0</v>
      </c>
      <c r="P17" s="1384">
        <f t="shared" si="13"/>
        <v>0</v>
      </c>
      <c r="Q17" s="1384">
        <f t="shared" si="13"/>
        <v>0</v>
      </c>
      <c r="R17" s="1384">
        <f t="shared" si="13"/>
        <v>0</v>
      </c>
      <c r="S17" s="1384">
        <f t="shared" si="13"/>
        <v>2886</v>
      </c>
      <c r="T17" s="1384">
        <f t="shared" si="13"/>
        <v>2886</v>
      </c>
      <c r="U17" s="1384">
        <f t="shared" si="13"/>
        <v>0</v>
      </c>
      <c r="V17" s="1384">
        <f t="shared" si="13"/>
        <v>0</v>
      </c>
      <c r="W17" s="1384">
        <f t="shared" si="13"/>
        <v>0</v>
      </c>
      <c r="X17" s="1384">
        <f t="shared" si="13"/>
        <v>0</v>
      </c>
      <c r="Y17" s="1384">
        <f t="shared" si="13"/>
        <v>0</v>
      </c>
      <c r="Z17" s="1384">
        <f t="shared" si="13"/>
        <v>0</v>
      </c>
      <c r="AA17" s="1384">
        <f t="shared" si="13"/>
        <v>2439</v>
      </c>
      <c r="AB17" s="1384">
        <f t="shared" si="13"/>
        <v>2439</v>
      </c>
      <c r="AC17" s="1384">
        <f t="shared" si="13"/>
        <v>0</v>
      </c>
      <c r="AD17" s="1384">
        <f t="shared" si="13"/>
        <v>0</v>
      </c>
      <c r="AE17" s="1384">
        <f t="shared" si="13"/>
        <v>0</v>
      </c>
      <c r="AF17" s="1384">
        <f t="shared" si="13"/>
        <v>0</v>
      </c>
      <c r="AG17" s="1384">
        <f t="shared" si="13"/>
        <v>0</v>
      </c>
      <c r="AH17" s="1384">
        <f t="shared" si="13"/>
        <v>0</v>
      </c>
      <c r="AI17" s="1384">
        <f t="shared" si="13"/>
        <v>2439</v>
      </c>
      <c r="AJ17" s="1384">
        <f t="shared" si="13"/>
        <v>2886</v>
      </c>
      <c r="AK17" s="1384">
        <f t="shared" si="13"/>
        <v>0</v>
      </c>
      <c r="AL17" s="1384">
        <f t="shared" si="13"/>
        <v>0</v>
      </c>
      <c r="AM17" s="1384">
        <f t="shared" si="13"/>
        <v>3707</v>
      </c>
      <c r="AN17" s="1384">
        <f t="shared" si="13"/>
        <v>3707</v>
      </c>
      <c r="AO17" s="1384">
        <f t="shared" si="13"/>
        <v>0</v>
      </c>
      <c r="AP17" s="1384">
        <f t="shared" si="13"/>
        <v>0</v>
      </c>
      <c r="AQ17" s="1384">
        <f t="shared" si="13"/>
        <v>5771</v>
      </c>
      <c r="AR17" s="1384">
        <f t="shared" si="13"/>
        <v>5771</v>
      </c>
      <c r="AS17" s="1384">
        <f t="shared" si="13"/>
        <v>0</v>
      </c>
      <c r="AT17" s="1384">
        <f t="shared" si="13"/>
        <v>0</v>
      </c>
      <c r="AU17" s="1384">
        <f t="shared" si="13"/>
        <v>0</v>
      </c>
      <c r="AV17" s="1385">
        <f t="shared" si="13"/>
        <v>0</v>
      </c>
      <c r="AW17" s="1385">
        <f t="shared" si="13"/>
        <v>0</v>
      </c>
      <c r="AX17" s="1385">
        <f t="shared" si="13"/>
        <v>0</v>
      </c>
      <c r="AY17" s="1385">
        <f t="shared" si="13"/>
        <v>0</v>
      </c>
      <c r="AZ17" s="1385">
        <f t="shared" si="13"/>
        <v>0</v>
      </c>
      <c r="BA17" s="1384">
        <f t="shared" si="13"/>
        <v>0</v>
      </c>
      <c r="BB17" s="1384">
        <f t="shared" si="13"/>
        <v>0</v>
      </c>
      <c r="BC17" s="1384">
        <f t="shared" si="13"/>
        <v>0</v>
      </c>
      <c r="BD17" s="1384">
        <f t="shared" si="13"/>
        <v>5771</v>
      </c>
      <c r="BE17" s="1384"/>
      <c r="BF17" s="1386"/>
      <c r="BG17" s="1386"/>
      <c r="BH17" s="1386"/>
      <c r="BI17" s="1386"/>
      <c r="BJ17" s="1386"/>
      <c r="BK17" s="1389"/>
      <c r="BL17" s="1390"/>
    </row>
    <row r="18" spans="1:64" s="1421" customFormat="1" ht="60" customHeight="1">
      <c r="A18" s="1409"/>
      <c r="B18" s="1410" t="s">
        <v>2329</v>
      </c>
      <c r="C18" s="3104" t="s">
        <v>99</v>
      </c>
      <c r="D18" s="1411"/>
      <c r="E18" s="1411"/>
      <c r="F18" s="1412" t="s">
        <v>2330</v>
      </c>
      <c r="G18" s="2898">
        <v>9478</v>
      </c>
      <c r="H18" s="2898">
        <v>9478</v>
      </c>
      <c r="I18" s="1403"/>
      <c r="J18" s="1403"/>
      <c r="K18" s="1413">
        <v>9478</v>
      </c>
      <c r="L18" s="1413">
        <v>9478</v>
      </c>
      <c r="M18" s="1414">
        <v>821</v>
      </c>
      <c r="N18" s="1415">
        <v>821</v>
      </c>
      <c r="O18" s="1416"/>
      <c r="P18" s="1416"/>
      <c r="Q18" s="1403"/>
      <c r="R18" s="1403"/>
      <c r="S18" s="1417">
        <v>2886</v>
      </c>
      <c r="T18" s="1417">
        <v>2886</v>
      </c>
      <c r="U18" s="1403"/>
      <c r="V18" s="1403"/>
      <c r="W18" s="1418"/>
      <c r="X18" s="1418"/>
      <c r="Y18" s="1403"/>
      <c r="Z18" s="1403"/>
      <c r="AA18" s="1418">
        <v>2439</v>
      </c>
      <c r="AB18" s="1418">
        <v>2439</v>
      </c>
      <c r="AC18" s="1403"/>
      <c r="AD18" s="1403"/>
      <c r="AE18" s="1418">
        <f t="shared" ref="AE18" si="15">SUM(AF18:AH18)</f>
        <v>0</v>
      </c>
      <c r="AF18" s="1403"/>
      <c r="AG18" s="1403"/>
      <c r="AH18" s="1403"/>
      <c r="AI18" s="1418">
        <v>2439</v>
      </c>
      <c r="AJ18" s="1403">
        <v>2886</v>
      </c>
      <c r="AK18" s="1403"/>
      <c r="AL18" s="1403"/>
      <c r="AM18" s="1418">
        <f t="shared" ref="AM18" si="16">SUM(AN18:AP18)</f>
        <v>3707</v>
      </c>
      <c r="AN18" s="1403">
        <f>821+2886</f>
        <v>3707</v>
      </c>
      <c r="AO18" s="1403"/>
      <c r="AP18" s="1403"/>
      <c r="AQ18" s="1403">
        <f t="shared" ref="AQ18" si="17">SUM(AR18:AT18)</f>
        <v>5771</v>
      </c>
      <c r="AR18" s="1403">
        <f>H18-AN18</f>
        <v>5771</v>
      </c>
      <c r="AS18" s="1403"/>
      <c r="AT18" s="1403"/>
      <c r="AU18" s="1403"/>
      <c r="AV18" s="1404">
        <f t="shared" ref="AV18" si="18">SUM(AW18:AY18)</f>
        <v>0</v>
      </c>
      <c r="AW18" s="1404"/>
      <c r="AX18" s="1404"/>
      <c r="AY18" s="1404"/>
      <c r="AZ18" s="1404"/>
      <c r="BA18" s="1403"/>
      <c r="BB18" s="1403"/>
      <c r="BC18" s="1403"/>
      <c r="BD18" s="1403">
        <v>5771</v>
      </c>
      <c r="BE18" s="1404"/>
      <c r="BF18" s="1397">
        <v>2022</v>
      </c>
      <c r="BG18" s="1397" t="s">
        <v>2324</v>
      </c>
      <c r="BH18" s="1397" t="s">
        <v>2327</v>
      </c>
      <c r="BI18" s="1405">
        <f>(BD18+AN18)/H18*100</f>
        <v>100</v>
      </c>
      <c r="BJ18" s="1406">
        <f>BD18/AR18*100</f>
        <v>100</v>
      </c>
      <c r="BK18" s="1419"/>
      <c r="BL18" s="1420"/>
    </row>
    <row r="19" spans="1:64" s="1396" customFormat="1" ht="53.25" customHeight="1">
      <c r="A19" s="1502" t="s">
        <v>62</v>
      </c>
      <c r="B19" s="1518" t="s">
        <v>67</v>
      </c>
      <c r="C19" s="1504"/>
      <c r="D19" s="1504"/>
      <c r="E19" s="1504"/>
      <c r="F19" s="1504"/>
      <c r="G19" s="1453">
        <f>G20+G46+G57+G76+G79</f>
        <v>500483</v>
      </c>
      <c r="H19" s="1453">
        <f t="shared" ref="H19:BD19" si="19">H20+H46+H57+H76+H79</f>
        <v>463819</v>
      </c>
      <c r="I19" s="1453">
        <f t="shared" si="19"/>
        <v>36664</v>
      </c>
      <c r="J19" s="1453">
        <f t="shared" si="19"/>
        <v>0</v>
      </c>
      <c r="K19" s="1453">
        <f t="shared" si="19"/>
        <v>488283</v>
      </c>
      <c r="L19" s="1453">
        <f t="shared" si="19"/>
        <v>451619</v>
      </c>
      <c r="M19" s="1453">
        <f t="shared" si="19"/>
        <v>34273.570699999997</v>
      </c>
      <c r="N19" s="1453">
        <f t="shared" si="19"/>
        <v>15488.255000000001</v>
      </c>
      <c r="O19" s="1453">
        <f t="shared" si="19"/>
        <v>5.04</v>
      </c>
      <c r="P19" s="1453">
        <f t="shared" si="19"/>
        <v>5.04</v>
      </c>
      <c r="Q19" s="1453">
        <f t="shared" si="19"/>
        <v>0</v>
      </c>
      <c r="R19" s="1453">
        <f t="shared" si="19"/>
        <v>0</v>
      </c>
      <c r="S19" s="1453">
        <f t="shared" si="19"/>
        <v>131465</v>
      </c>
      <c r="T19" s="1453">
        <f t="shared" si="19"/>
        <v>124740</v>
      </c>
      <c r="U19" s="1453">
        <f t="shared" si="19"/>
        <v>6725</v>
      </c>
      <c r="V19" s="1453">
        <f t="shared" si="19"/>
        <v>0</v>
      </c>
      <c r="W19" s="1453">
        <f t="shared" si="19"/>
        <v>5.04</v>
      </c>
      <c r="X19" s="1453">
        <f t="shared" si="19"/>
        <v>5.04</v>
      </c>
      <c r="Y19" s="1453">
        <f t="shared" si="19"/>
        <v>0</v>
      </c>
      <c r="Z19" s="1453">
        <f t="shared" si="19"/>
        <v>0</v>
      </c>
      <c r="AA19" s="1453">
        <f t="shared" si="19"/>
        <v>110757.26578500001</v>
      </c>
      <c r="AB19" s="1453">
        <f t="shared" si="19"/>
        <v>107406.90878500001</v>
      </c>
      <c r="AC19" s="1453">
        <f t="shared" si="19"/>
        <v>3350.357</v>
      </c>
      <c r="AD19" s="1453">
        <f t="shared" si="19"/>
        <v>0</v>
      </c>
      <c r="AE19" s="1453">
        <f t="shared" si="19"/>
        <v>5.04</v>
      </c>
      <c r="AF19" s="1453">
        <f t="shared" si="19"/>
        <v>5.04</v>
      </c>
      <c r="AG19" s="1453">
        <f t="shared" si="19"/>
        <v>0</v>
      </c>
      <c r="AH19" s="1453">
        <f t="shared" si="19"/>
        <v>0</v>
      </c>
      <c r="AI19" s="1453">
        <f t="shared" si="19"/>
        <v>131465</v>
      </c>
      <c r="AJ19" s="1453">
        <f t="shared" si="19"/>
        <v>124740</v>
      </c>
      <c r="AK19" s="1453">
        <f t="shared" si="19"/>
        <v>6725</v>
      </c>
      <c r="AL19" s="1453">
        <f t="shared" si="19"/>
        <v>0</v>
      </c>
      <c r="AM19" s="1453">
        <f t="shared" si="19"/>
        <v>230957</v>
      </c>
      <c r="AN19" s="1453">
        <f t="shared" si="19"/>
        <v>219494</v>
      </c>
      <c r="AO19" s="1453">
        <f t="shared" si="19"/>
        <v>11463</v>
      </c>
      <c r="AP19" s="1453">
        <f t="shared" si="19"/>
        <v>0</v>
      </c>
      <c r="AQ19" s="1453">
        <f t="shared" si="19"/>
        <v>261495</v>
      </c>
      <c r="AR19" s="1453">
        <f t="shared" si="19"/>
        <v>236294</v>
      </c>
      <c r="AS19" s="1453">
        <f t="shared" si="19"/>
        <v>25201</v>
      </c>
      <c r="AT19" s="1453">
        <f t="shared" si="19"/>
        <v>0</v>
      </c>
      <c r="AU19" s="1453">
        <f t="shared" si="19"/>
        <v>0</v>
      </c>
      <c r="AV19" s="1453">
        <f t="shared" si="19"/>
        <v>261495</v>
      </c>
      <c r="AW19" s="1453">
        <f t="shared" si="19"/>
        <v>236294</v>
      </c>
      <c r="AX19" s="1453">
        <f t="shared" si="19"/>
        <v>25201</v>
      </c>
      <c r="AY19" s="1453">
        <f t="shared" si="19"/>
        <v>0</v>
      </c>
      <c r="AZ19" s="1453">
        <f t="shared" si="19"/>
        <v>0</v>
      </c>
      <c r="BA19" s="1453">
        <f t="shared" si="19"/>
        <v>0</v>
      </c>
      <c r="BB19" s="1453">
        <f t="shared" si="19"/>
        <v>0</v>
      </c>
      <c r="BC19" s="1453">
        <f t="shared" si="19"/>
        <v>0</v>
      </c>
      <c r="BD19" s="1453">
        <f t="shared" si="19"/>
        <v>190218</v>
      </c>
      <c r="BE19" s="1453" t="e">
        <f t="shared" ref="BE19" si="20">BE20+BE46+BE57+BE76</f>
        <v>#REF!</v>
      </c>
      <c r="BF19" s="1397"/>
      <c r="BG19" s="1397"/>
      <c r="BH19" s="1397"/>
      <c r="BI19" s="1397"/>
      <c r="BJ19" s="1397"/>
      <c r="BK19" s="1505"/>
      <c r="BL19" s="1395"/>
    </row>
    <row r="20" spans="1:64" s="1396" customFormat="1" ht="60.75" customHeight="1">
      <c r="A20" s="1519" t="s">
        <v>41</v>
      </c>
      <c r="B20" s="1520" t="s">
        <v>79</v>
      </c>
      <c r="C20" s="1504"/>
      <c r="D20" s="1504"/>
      <c r="E20" s="1504"/>
      <c r="F20" s="1504"/>
      <c r="G20" s="1453">
        <f>G21</f>
        <v>69740</v>
      </c>
      <c r="H20" s="1453">
        <f t="shared" ref="H20:BE20" si="21">H21</f>
        <v>69740</v>
      </c>
      <c r="I20" s="1453">
        <f t="shared" si="21"/>
        <v>0</v>
      </c>
      <c r="J20" s="1453">
        <f t="shared" si="21"/>
        <v>0</v>
      </c>
      <c r="K20" s="1453">
        <f t="shared" si="21"/>
        <v>69740</v>
      </c>
      <c r="L20" s="1453">
        <f t="shared" si="21"/>
        <v>69740</v>
      </c>
      <c r="M20" s="1453">
        <f t="shared" si="21"/>
        <v>34273.570699999997</v>
      </c>
      <c r="N20" s="1453">
        <f t="shared" si="21"/>
        <v>15488.255000000001</v>
      </c>
      <c r="O20" s="1453">
        <f t="shared" si="21"/>
        <v>0</v>
      </c>
      <c r="P20" s="1453">
        <f t="shared" si="21"/>
        <v>0</v>
      </c>
      <c r="Q20" s="1453">
        <f t="shared" si="21"/>
        <v>0</v>
      </c>
      <c r="R20" s="1453">
        <f t="shared" si="21"/>
        <v>0</v>
      </c>
      <c r="S20" s="1453">
        <f t="shared" si="21"/>
        <v>22736</v>
      </c>
      <c r="T20" s="1453">
        <f t="shared" si="21"/>
        <v>22736</v>
      </c>
      <c r="U20" s="1453">
        <f t="shared" si="21"/>
        <v>0</v>
      </c>
      <c r="V20" s="1453">
        <f t="shared" si="21"/>
        <v>0</v>
      </c>
      <c r="W20" s="1453">
        <f t="shared" si="21"/>
        <v>0</v>
      </c>
      <c r="X20" s="1453">
        <f t="shared" si="21"/>
        <v>0</v>
      </c>
      <c r="Y20" s="1453">
        <f t="shared" si="21"/>
        <v>0</v>
      </c>
      <c r="Z20" s="1453">
        <f t="shared" si="21"/>
        <v>0</v>
      </c>
      <c r="AA20" s="1453">
        <f t="shared" si="21"/>
        <v>17893.067999999999</v>
      </c>
      <c r="AB20" s="1453">
        <f t="shared" si="21"/>
        <v>17893.067999999999</v>
      </c>
      <c r="AC20" s="1453">
        <f t="shared" si="21"/>
        <v>0</v>
      </c>
      <c r="AD20" s="1453">
        <f t="shared" si="21"/>
        <v>0</v>
      </c>
      <c r="AE20" s="1453">
        <f t="shared" si="21"/>
        <v>0</v>
      </c>
      <c r="AF20" s="1453">
        <f t="shared" si="21"/>
        <v>0</v>
      </c>
      <c r="AG20" s="1453">
        <f t="shared" si="21"/>
        <v>0</v>
      </c>
      <c r="AH20" s="1453">
        <f t="shared" si="21"/>
        <v>0</v>
      </c>
      <c r="AI20" s="1453">
        <f t="shared" si="21"/>
        <v>22736</v>
      </c>
      <c r="AJ20" s="1453">
        <f t="shared" si="21"/>
        <v>22736</v>
      </c>
      <c r="AK20" s="1453">
        <f t="shared" si="21"/>
        <v>0</v>
      </c>
      <c r="AL20" s="1453">
        <f t="shared" si="21"/>
        <v>0</v>
      </c>
      <c r="AM20" s="1453">
        <f t="shared" si="21"/>
        <v>42982</v>
      </c>
      <c r="AN20" s="1453">
        <f t="shared" si="21"/>
        <v>42982</v>
      </c>
      <c r="AO20" s="1453">
        <f t="shared" si="21"/>
        <v>0</v>
      </c>
      <c r="AP20" s="1453">
        <f t="shared" si="21"/>
        <v>0</v>
      </c>
      <c r="AQ20" s="1453">
        <f t="shared" si="21"/>
        <v>25956</v>
      </c>
      <c r="AR20" s="1453">
        <f t="shared" si="21"/>
        <v>25956</v>
      </c>
      <c r="AS20" s="1453">
        <f t="shared" si="21"/>
        <v>0</v>
      </c>
      <c r="AT20" s="1453">
        <f t="shared" si="21"/>
        <v>0</v>
      </c>
      <c r="AU20" s="1453">
        <f t="shared" si="21"/>
        <v>0</v>
      </c>
      <c r="AV20" s="1454">
        <f t="shared" si="21"/>
        <v>25956</v>
      </c>
      <c r="AW20" s="1454">
        <f t="shared" si="21"/>
        <v>25956</v>
      </c>
      <c r="AX20" s="1454">
        <f t="shared" si="21"/>
        <v>0</v>
      </c>
      <c r="AY20" s="1454">
        <f t="shared" si="21"/>
        <v>0</v>
      </c>
      <c r="AZ20" s="1454">
        <f t="shared" si="21"/>
        <v>0</v>
      </c>
      <c r="BA20" s="1453">
        <f t="shared" si="21"/>
        <v>0</v>
      </c>
      <c r="BB20" s="1453">
        <f t="shared" si="21"/>
        <v>0</v>
      </c>
      <c r="BC20" s="1453">
        <f t="shared" si="21"/>
        <v>0</v>
      </c>
      <c r="BD20" s="1453">
        <f t="shared" si="21"/>
        <v>15547</v>
      </c>
      <c r="BE20" s="1453">
        <f t="shared" si="21"/>
        <v>20246</v>
      </c>
      <c r="BF20" s="1397"/>
      <c r="BG20" s="1397"/>
      <c r="BH20" s="1397"/>
      <c r="BI20" s="1397"/>
      <c r="BJ20" s="1397"/>
      <c r="BK20" s="1505"/>
      <c r="BL20" s="1395"/>
    </row>
    <row r="21" spans="1:64" s="1396" customFormat="1" ht="40.5" customHeight="1">
      <c r="A21" s="1519" t="s">
        <v>2426</v>
      </c>
      <c r="B21" s="1520" t="s">
        <v>68</v>
      </c>
      <c r="C21" s="1504"/>
      <c r="D21" s="1504"/>
      <c r="E21" s="1504"/>
      <c r="F21" s="1504"/>
      <c r="G21" s="1453">
        <f>G22+G35</f>
        <v>69740</v>
      </c>
      <c r="H21" s="1453">
        <f t="shared" ref="H21:BD21" si="22">H22+H35</f>
        <v>69740</v>
      </c>
      <c r="I21" s="1453">
        <f t="shared" si="22"/>
        <v>0</v>
      </c>
      <c r="J21" s="1453">
        <f t="shared" si="22"/>
        <v>0</v>
      </c>
      <c r="K21" s="1453">
        <f t="shared" si="22"/>
        <v>69740</v>
      </c>
      <c r="L21" s="1453">
        <f t="shared" si="22"/>
        <v>69740</v>
      </c>
      <c r="M21" s="1453">
        <f t="shared" si="22"/>
        <v>34273.570699999997</v>
      </c>
      <c r="N21" s="1453">
        <f t="shared" si="22"/>
        <v>15488.255000000001</v>
      </c>
      <c r="O21" s="1453">
        <f t="shared" si="22"/>
        <v>0</v>
      </c>
      <c r="P21" s="1453">
        <f t="shared" si="22"/>
        <v>0</v>
      </c>
      <c r="Q21" s="1453">
        <f t="shared" si="22"/>
        <v>0</v>
      </c>
      <c r="R21" s="1453">
        <f t="shared" si="22"/>
        <v>0</v>
      </c>
      <c r="S21" s="1453">
        <f t="shared" si="22"/>
        <v>22736</v>
      </c>
      <c r="T21" s="1453">
        <f t="shared" si="22"/>
        <v>22736</v>
      </c>
      <c r="U21" s="1453">
        <f t="shared" si="22"/>
        <v>0</v>
      </c>
      <c r="V21" s="1453">
        <f t="shared" si="22"/>
        <v>0</v>
      </c>
      <c r="W21" s="1453">
        <f t="shared" si="22"/>
        <v>0</v>
      </c>
      <c r="X21" s="1453">
        <f t="shared" si="22"/>
        <v>0</v>
      </c>
      <c r="Y21" s="1453">
        <f t="shared" si="22"/>
        <v>0</v>
      </c>
      <c r="Z21" s="1453">
        <f t="shared" si="22"/>
        <v>0</v>
      </c>
      <c r="AA21" s="1453">
        <f t="shared" si="22"/>
        <v>17893.067999999999</v>
      </c>
      <c r="AB21" s="1453">
        <f t="shared" si="22"/>
        <v>17893.067999999999</v>
      </c>
      <c r="AC21" s="1453">
        <f t="shared" si="22"/>
        <v>0</v>
      </c>
      <c r="AD21" s="1453">
        <f t="shared" si="22"/>
        <v>0</v>
      </c>
      <c r="AE21" s="1453">
        <f t="shared" si="22"/>
        <v>0</v>
      </c>
      <c r="AF21" s="1453">
        <f t="shared" si="22"/>
        <v>0</v>
      </c>
      <c r="AG21" s="1453">
        <f t="shared" si="22"/>
        <v>0</v>
      </c>
      <c r="AH21" s="1453">
        <f t="shared" si="22"/>
        <v>0</v>
      </c>
      <c r="AI21" s="1453">
        <f t="shared" si="22"/>
        <v>22736</v>
      </c>
      <c r="AJ21" s="1453">
        <f t="shared" si="22"/>
        <v>22736</v>
      </c>
      <c r="AK21" s="1453">
        <f t="shared" si="22"/>
        <v>0</v>
      </c>
      <c r="AL21" s="1453">
        <f t="shared" si="22"/>
        <v>0</v>
      </c>
      <c r="AM21" s="1453">
        <f t="shared" si="22"/>
        <v>42982</v>
      </c>
      <c r="AN21" s="1453">
        <f t="shared" si="22"/>
        <v>42982</v>
      </c>
      <c r="AO21" s="1453">
        <f t="shared" si="22"/>
        <v>0</v>
      </c>
      <c r="AP21" s="1453">
        <f t="shared" si="22"/>
        <v>0</v>
      </c>
      <c r="AQ21" s="1453">
        <f t="shared" si="22"/>
        <v>25956</v>
      </c>
      <c r="AR21" s="1453">
        <f t="shared" si="22"/>
        <v>25956</v>
      </c>
      <c r="AS21" s="1453">
        <f t="shared" si="22"/>
        <v>0</v>
      </c>
      <c r="AT21" s="1453">
        <f t="shared" si="22"/>
        <v>0</v>
      </c>
      <c r="AU21" s="1453">
        <f t="shared" si="22"/>
        <v>0</v>
      </c>
      <c r="AV21" s="1454">
        <f t="shared" si="22"/>
        <v>25956</v>
      </c>
      <c r="AW21" s="1454">
        <f t="shared" si="22"/>
        <v>25956</v>
      </c>
      <c r="AX21" s="1454">
        <f t="shared" si="22"/>
        <v>0</v>
      </c>
      <c r="AY21" s="1454">
        <f t="shared" si="22"/>
        <v>0</v>
      </c>
      <c r="AZ21" s="1454">
        <f t="shared" si="22"/>
        <v>0</v>
      </c>
      <c r="BA21" s="1453">
        <f t="shared" si="22"/>
        <v>0</v>
      </c>
      <c r="BB21" s="1453">
        <f t="shared" si="22"/>
        <v>0</v>
      </c>
      <c r="BC21" s="1453">
        <f t="shared" si="22"/>
        <v>0</v>
      </c>
      <c r="BD21" s="1453">
        <f t="shared" si="22"/>
        <v>15547</v>
      </c>
      <c r="BE21" s="1453">
        <f t="shared" ref="BE21" si="23">SUM(BE23:BE45)</f>
        <v>20246</v>
      </c>
      <c r="BF21" s="1397"/>
      <c r="BG21" s="1397"/>
      <c r="BH21" s="1397"/>
      <c r="BI21" s="1397"/>
      <c r="BJ21" s="1397"/>
      <c r="BK21" s="1505"/>
      <c r="BL21" s="1395">
        <f>'PL 3 PB DATP'!G34</f>
        <v>9852</v>
      </c>
    </row>
    <row r="22" spans="1:64" s="1402" customFormat="1" ht="30" customHeight="1">
      <c r="A22" s="1398" t="s">
        <v>73</v>
      </c>
      <c r="B22" s="1408" t="s">
        <v>2421</v>
      </c>
      <c r="C22" s="1400"/>
      <c r="D22" s="1400"/>
      <c r="E22" s="1400"/>
      <c r="F22" s="1400"/>
      <c r="G22" s="1384">
        <f>SUM(G23:G34)</f>
        <v>40000</v>
      </c>
      <c r="H22" s="1384">
        <f t="shared" ref="H22:BC22" si="24">SUM(H23:H34)</f>
        <v>40000</v>
      </c>
      <c r="I22" s="1384">
        <f t="shared" si="24"/>
        <v>0</v>
      </c>
      <c r="J22" s="1384">
        <f t="shared" si="24"/>
        <v>0</v>
      </c>
      <c r="K22" s="1384">
        <f t="shared" si="24"/>
        <v>40000</v>
      </c>
      <c r="L22" s="1384">
        <f t="shared" si="24"/>
        <v>40000</v>
      </c>
      <c r="M22" s="1384">
        <f t="shared" si="24"/>
        <v>31050.8197</v>
      </c>
      <c r="N22" s="1384">
        <f t="shared" si="24"/>
        <v>12265.504000000001</v>
      </c>
      <c r="O22" s="1384">
        <f t="shared" si="24"/>
        <v>0</v>
      </c>
      <c r="P22" s="1384">
        <f t="shared" si="24"/>
        <v>0</v>
      </c>
      <c r="Q22" s="1384">
        <f t="shared" si="24"/>
        <v>0</v>
      </c>
      <c r="R22" s="1384">
        <f t="shared" si="24"/>
        <v>0</v>
      </c>
      <c r="S22" s="1384">
        <f t="shared" si="24"/>
        <v>9056</v>
      </c>
      <c r="T22" s="1384">
        <f t="shared" si="24"/>
        <v>9056</v>
      </c>
      <c r="U22" s="1384">
        <f t="shared" si="24"/>
        <v>0</v>
      </c>
      <c r="V22" s="1384">
        <f t="shared" si="24"/>
        <v>0</v>
      </c>
      <c r="W22" s="1384">
        <f t="shared" si="24"/>
        <v>0</v>
      </c>
      <c r="X22" s="1384">
        <f t="shared" si="24"/>
        <v>0</v>
      </c>
      <c r="Y22" s="1384">
        <f t="shared" si="24"/>
        <v>0</v>
      </c>
      <c r="Z22" s="1384">
        <f t="shared" si="24"/>
        <v>0</v>
      </c>
      <c r="AA22" s="1384">
        <f t="shared" si="24"/>
        <v>8199.3170000000009</v>
      </c>
      <c r="AB22" s="1384">
        <f t="shared" si="24"/>
        <v>8199.3170000000009</v>
      </c>
      <c r="AC22" s="1384">
        <f t="shared" si="24"/>
        <v>0</v>
      </c>
      <c r="AD22" s="1384">
        <f t="shared" si="24"/>
        <v>0</v>
      </c>
      <c r="AE22" s="1384">
        <f t="shared" si="24"/>
        <v>0</v>
      </c>
      <c r="AF22" s="1384">
        <f t="shared" si="24"/>
        <v>0</v>
      </c>
      <c r="AG22" s="1384">
        <f t="shared" si="24"/>
        <v>0</v>
      </c>
      <c r="AH22" s="1384">
        <f t="shared" si="24"/>
        <v>0</v>
      </c>
      <c r="AI22" s="1384">
        <f t="shared" si="24"/>
        <v>9056</v>
      </c>
      <c r="AJ22" s="1384">
        <f t="shared" si="24"/>
        <v>9056</v>
      </c>
      <c r="AK22" s="1384">
        <f t="shared" si="24"/>
        <v>0</v>
      </c>
      <c r="AL22" s="1384">
        <f t="shared" si="24"/>
        <v>0</v>
      </c>
      <c r="AM22" s="1384">
        <f t="shared" si="24"/>
        <v>29302</v>
      </c>
      <c r="AN22" s="1384">
        <f t="shared" si="24"/>
        <v>29302</v>
      </c>
      <c r="AO22" s="1384">
        <f t="shared" si="24"/>
        <v>0</v>
      </c>
      <c r="AP22" s="1384">
        <f t="shared" si="24"/>
        <v>0</v>
      </c>
      <c r="AQ22" s="1384">
        <f t="shared" si="24"/>
        <v>9896</v>
      </c>
      <c r="AR22" s="1384">
        <f t="shared" si="24"/>
        <v>9896</v>
      </c>
      <c r="AS22" s="1384">
        <f t="shared" si="24"/>
        <v>0</v>
      </c>
      <c r="AT22" s="1384">
        <f t="shared" si="24"/>
        <v>0</v>
      </c>
      <c r="AU22" s="1384">
        <f t="shared" si="24"/>
        <v>0</v>
      </c>
      <c r="AV22" s="1385">
        <f t="shared" si="24"/>
        <v>9896</v>
      </c>
      <c r="AW22" s="1385">
        <f t="shared" si="24"/>
        <v>9896</v>
      </c>
      <c r="AX22" s="1385">
        <f t="shared" si="24"/>
        <v>0</v>
      </c>
      <c r="AY22" s="1385">
        <f t="shared" si="24"/>
        <v>0</v>
      </c>
      <c r="AZ22" s="1385">
        <f t="shared" si="24"/>
        <v>0</v>
      </c>
      <c r="BA22" s="1384">
        <f t="shared" si="24"/>
        <v>0</v>
      </c>
      <c r="BB22" s="1384">
        <f t="shared" si="24"/>
        <v>0</v>
      </c>
      <c r="BC22" s="1384">
        <f t="shared" si="24"/>
        <v>0</v>
      </c>
      <c r="BD22" s="1384">
        <f>SUM(BD23:BD34)</f>
        <v>9894</v>
      </c>
      <c r="BE22" s="1384"/>
      <c r="BF22" s="1401"/>
      <c r="BG22" s="1401"/>
      <c r="BH22" s="1401"/>
      <c r="BI22" s="1401"/>
      <c r="BJ22" s="1401"/>
      <c r="BK22" s="1389"/>
      <c r="BL22" s="1390"/>
    </row>
    <row r="23" spans="1:64" s="1421" customFormat="1" ht="43.5" customHeight="1">
      <c r="A23" s="1521" t="s">
        <v>46</v>
      </c>
      <c r="B23" s="1522" t="s">
        <v>2338</v>
      </c>
      <c r="C23" s="1523" t="s">
        <v>2339</v>
      </c>
      <c r="D23" s="1523">
        <v>42</v>
      </c>
      <c r="E23" s="1523" t="s">
        <v>305</v>
      </c>
      <c r="F23" s="1524" t="s">
        <v>2340</v>
      </c>
      <c r="G23" s="1525">
        <f>H23+I23+J23</f>
        <v>2400</v>
      </c>
      <c r="H23" s="1525">
        <v>2400</v>
      </c>
      <c r="I23" s="1526"/>
      <c r="J23" s="1526"/>
      <c r="K23" s="1525">
        <v>2400</v>
      </c>
      <c r="L23" s="1525">
        <v>2400</v>
      </c>
      <c r="M23" s="1527">
        <v>677.06269999999995</v>
      </c>
      <c r="N23" s="1527"/>
      <c r="O23" s="1526"/>
      <c r="P23" s="1526"/>
      <c r="Q23" s="1526"/>
      <c r="R23" s="1526"/>
      <c r="S23" s="1527">
        <f>SUM(T23:V23)</f>
        <v>540</v>
      </c>
      <c r="T23" s="1528">
        <v>540</v>
      </c>
      <c r="U23" s="1526"/>
      <c r="V23" s="1526"/>
      <c r="W23" s="1526"/>
      <c r="X23" s="1526"/>
      <c r="Y23" s="1526"/>
      <c r="Z23" s="1526"/>
      <c r="AA23" s="1527">
        <f>SUM(AB23:AD23)</f>
        <v>100.98399999999999</v>
      </c>
      <c r="AB23" s="1527">
        <v>100.98399999999999</v>
      </c>
      <c r="AC23" s="1526"/>
      <c r="AD23" s="1526"/>
      <c r="AE23" s="1526"/>
      <c r="AF23" s="1526"/>
      <c r="AG23" s="1526"/>
      <c r="AH23" s="1526"/>
      <c r="AI23" s="1527">
        <f>SUM(AJ23:AL23)</f>
        <v>540</v>
      </c>
      <c r="AJ23" s="1528">
        <v>540</v>
      </c>
      <c r="AK23" s="1526"/>
      <c r="AL23" s="1526"/>
      <c r="AM23" s="1527">
        <f>SUM(AN23:AP23)</f>
        <v>1755</v>
      </c>
      <c r="AN23" s="1527">
        <v>1755</v>
      </c>
      <c r="AO23" s="1526"/>
      <c r="AP23" s="1526"/>
      <c r="AQ23" s="1526">
        <f>SUM(AR23:AU23)</f>
        <v>645</v>
      </c>
      <c r="AR23" s="1526">
        <f>H23-AN23</f>
        <v>645</v>
      </c>
      <c r="AS23" s="1526"/>
      <c r="AT23" s="1526"/>
      <c r="AU23" s="1526"/>
      <c r="AV23" s="1529">
        <f>SUM(AW23:AZ23)</f>
        <v>645</v>
      </c>
      <c r="AW23" s="1529">
        <v>645</v>
      </c>
      <c r="AX23" s="1529"/>
      <c r="AY23" s="1529"/>
      <c r="AZ23" s="1529"/>
      <c r="BA23" s="1419"/>
      <c r="BB23" s="1419"/>
      <c r="BC23" s="1419"/>
      <c r="BD23" s="1403">
        <v>645</v>
      </c>
      <c r="BE23" s="1404">
        <f t="shared" ref="BE23:BE45" si="25">AM23-S23</f>
        <v>1215</v>
      </c>
      <c r="BF23" s="1397">
        <v>2022</v>
      </c>
      <c r="BG23" s="1397" t="s">
        <v>2324</v>
      </c>
      <c r="BH23" s="1397" t="s">
        <v>2327</v>
      </c>
      <c r="BI23" s="1405">
        <f t="shared" ref="BI23:BI34" si="26">(BD23+AN23)/H23*100</f>
        <v>100</v>
      </c>
      <c r="BJ23" s="1406">
        <f t="shared" ref="BJ23:BJ34" si="27">BD23/AR23*100</f>
        <v>100</v>
      </c>
      <c r="BK23" s="1530"/>
    </row>
    <row r="24" spans="1:64" s="1421" customFormat="1" ht="51" customHeight="1">
      <c r="A24" s="1521" t="s">
        <v>48</v>
      </c>
      <c r="B24" s="1522" t="s">
        <v>2341</v>
      </c>
      <c r="C24" s="1523" t="s">
        <v>2342</v>
      </c>
      <c r="D24" s="1523">
        <v>180</v>
      </c>
      <c r="E24" s="1523" t="s">
        <v>305</v>
      </c>
      <c r="F24" s="1524" t="s">
        <v>2343</v>
      </c>
      <c r="G24" s="1525">
        <f t="shared" ref="G24:G29" si="28">H24+I24+J24</f>
        <v>1670</v>
      </c>
      <c r="H24" s="1525">
        <v>1670</v>
      </c>
      <c r="I24" s="1526"/>
      <c r="J24" s="1526"/>
      <c r="K24" s="1525">
        <v>1670</v>
      </c>
      <c r="L24" s="1525">
        <v>1670</v>
      </c>
      <c r="M24" s="1527">
        <v>1536.3980000000001</v>
      </c>
      <c r="N24" s="1527">
        <v>625.00800000000004</v>
      </c>
      <c r="O24" s="1526"/>
      <c r="P24" s="1526"/>
      <c r="Q24" s="1526"/>
      <c r="R24" s="1526"/>
      <c r="S24" s="1527">
        <f t="shared" ref="S24:S45" si="29">SUM(T24:V24)</f>
        <v>370</v>
      </c>
      <c r="T24" s="1528">
        <v>370</v>
      </c>
      <c r="U24" s="1526"/>
      <c r="V24" s="1526"/>
      <c r="W24" s="1526"/>
      <c r="X24" s="1526"/>
      <c r="Y24" s="1526"/>
      <c r="Z24" s="1526"/>
      <c r="AA24" s="1527">
        <f t="shared" ref="AA24:AA45" si="30">SUM(AB24:AD24)</f>
        <v>370</v>
      </c>
      <c r="AB24" s="1527">
        <v>370</v>
      </c>
      <c r="AC24" s="1526"/>
      <c r="AD24" s="1526"/>
      <c r="AE24" s="1526"/>
      <c r="AF24" s="1526"/>
      <c r="AG24" s="1526"/>
      <c r="AH24" s="1526"/>
      <c r="AI24" s="1527">
        <f t="shared" ref="AI24:AI45" si="31">SUM(AJ24:AL24)</f>
        <v>370</v>
      </c>
      <c r="AJ24" s="1528">
        <v>370</v>
      </c>
      <c r="AK24" s="1526"/>
      <c r="AL24" s="1526"/>
      <c r="AM24" s="1527">
        <f t="shared" ref="AM24:AM45" si="32">SUM(AN24:AP24)</f>
        <v>1220</v>
      </c>
      <c r="AN24" s="1527">
        <v>1220</v>
      </c>
      <c r="AO24" s="1526"/>
      <c r="AP24" s="1526"/>
      <c r="AQ24" s="1526">
        <v>326</v>
      </c>
      <c r="AR24" s="1526">
        <v>326</v>
      </c>
      <c r="AS24" s="1526"/>
      <c r="AT24" s="1526"/>
      <c r="AU24" s="1526"/>
      <c r="AV24" s="1529">
        <f t="shared" ref="AV24:AV45" si="33">SUM(AW24:AZ24)</f>
        <v>326</v>
      </c>
      <c r="AW24" s="1529">
        <v>326</v>
      </c>
      <c r="AX24" s="1529"/>
      <c r="AY24" s="1529"/>
      <c r="AZ24" s="1529"/>
      <c r="BA24" s="1531"/>
      <c r="BB24" s="1419"/>
      <c r="BC24" s="1419"/>
      <c r="BD24" s="1403">
        <v>326</v>
      </c>
      <c r="BE24" s="1404">
        <f t="shared" si="25"/>
        <v>850</v>
      </c>
      <c r="BF24" s="1397">
        <v>2022</v>
      </c>
      <c r="BG24" s="1397" t="s">
        <v>2324</v>
      </c>
      <c r="BH24" s="1397" t="s">
        <v>2327</v>
      </c>
      <c r="BI24" s="1405">
        <f>(BD24+AN24)/H24*100</f>
        <v>92.574850299401206</v>
      </c>
      <c r="BJ24" s="1406">
        <f t="shared" si="27"/>
        <v>100</v>
      </c>
      <c r="BK24" s="1531" t="s">
        <v>2344</v>
      </c>
      <c r="BL24" s="1422"/>
    </row>
    <row r="25" spans="1:64" s="1421" customFormat="1" ht="43.5" customHeight="1">
      <c r="A25" s="1521" t="s">
        <v>50</v>
      </c>
      <c r="B25" s="1522" t="s">
        <v>2345</v>
      </c>
      <c r="C25" s="1523" t="s">
        <v>2346</v>
      </c>
      <c r="D25" s="1523">
        <v>118</v>
      </c>
      <c r="E25" s="1523" t="s">
        <v>305</v>
      </c>
      <c r="F25" s="1524" t="s">
        <v>2347</v>
      </c>
      <c r="G25" s="1525">
        <f t="shared" si="28"/>
        <v>1800</v>
      </c>
      <c r="H25" s="1525">
        <v>1800</v>
      </c>
      <c r="I25" s="1526"/>
      <c r="J25" s="1526"/>
      <c r="K25" s="1525">
        <v>1800</v>
      </c>
      <c r="L25" s="1525">
        <v>1800</v>
      </c>
      <c r="M25" s="1527">
        <v>1261.4379999999999</v>
      </c>
      <c r="N25" s="1527">
        <v>758.05</v>
      </c>
      <c r="O25" s="1526"/>
      <c r="P25" s="1526"/>
      <c r="Q25" s="1526"/>
      <c r="R25" s="1526"/>
      <c r="S25" s="1527">
        <f t="shared" si="29"/>
        <v>400</v>
      </c>
      <c r="T25" s="1528">
        <v>400</v>
      </c>
      <c r="U25" s="1526"/>
      <c r="V25" s="1526"/>
      <c r="W25" s="1526"/>
      <c r="X25" s="1526"/>
      <c r="Y25" s="1526"/>
      <c r="Z25" s="1526"/>
      <c r="AA25" s="1527">
        <f t="shared" si="30"/>
        <v>350.43799999999999</v>
      </c>
      <c r="AB25" s="1527">
        <v>350.43799999999999</v>
      </c>
      <c r="AC25" s="1526"/>
      <c r="AD25" s="1526"/>
      <c r="AE25" s="1526"/>
      <c r="AF25" s="1526"/>
      <c r="AG25" s="1526"/>
      <c r="AH25" s="1526"/>
      <c r="AI25" s="1527">
        <f t="shared" si="31"/>
        <v>400</v>
      </c>
      <c r="AJ25" s="1528">
        <v>400</v>
      </c>
      <c r="AK25" s="1526"/>
      <c r="AL25" s="1526"/>
      <c r="AM25" s="1527">
        <f t="shared" si="32"/>
        <v>1311</v>
      </c>
      <c r="AN25" s="1527">
        <v>1311</v>
      </c>
      <c r="AO25" s="1526"/>
      <c r="AP25" s="1526"/>
      <c r="AQ25" s="1526">
        <f t="shared" ref="AQ25:AQ45" si="34">SUM(AR25:AU25)</f>
        <v>489</v>
      </c>
      <c r="AR25" s="1526">
        <f t="shared" ref="AR25:AR45" si="35">H25-AN25</f>
        <v>489</v>
      </c>
      <c r="AS25" s="1526"/>
      <c r="AT25" s="1526"/>
      <c r="AU25" s="1526"/>
      <c r="AV25" s="1529">
        <f t="shared" si="33"/>
        <v>489</v>
      </c>
      <c r="AW25" s="1529">
        <v>489</v>
      </c>
      <c r="AX25" s="1529"/>
      <c r="AY25" s="1529"/>
      <c r="AZ25" s="1529"/>
      <c r="BA25" s="1419"/>
      <c r="BB25" s="1419"/>
      <c r="BC25" s="1419"/>
      <c r="BD25" s="1403">
        <v>489</v>
      </c>
      <c r="BE25" s="1404">
        <f t="shared" si="25"/>
        <v>911</v>
      </c>
      <c r="BF25" s="1397">
        <v>2022</v>
      </c>
      <c r="BG25" s="1397" t="s">
        <v>2324</v>
      </c>
      <c r="BH25" s="1397" t="s">
        <v>2327</v>
      </c>
      <c r="BI25" s="1405">
        <f t="shared" si="26"/>
        <v>100</v>
      </c>
      <c r="BJ25" s="1406">
        <f t="shared" si="27"/>
        <v>100</v>
      </c>
      <c r="BK25" s="1530"/>
    </row>
    <row r="26" spans="1:64" s="1421" customFormat="1" ht="61.5" customHeight="1">
      <c r="A26" s="1521" t="s">
        <v>52</v>
      </c>
      <c r="B26" s="1522" t="s">
        <v>2348</v>
      </c>
      <c r="C26" s="1523" t="s">
        <v>2349</v>
      </c>
      <c r="D26" s="1523">
        <v>602</v>
      </c>
      <c r="E26" s="1523" t="s">
        <v>305</v>
      </c>
      <c r="F26" s="1524" t="s">
        <v>2350</v>
      </c>
      <c r="G26" s="1525">
        <f t="shared" si="28"/>
        <v>9100</v>
      </c>
      <c r="H26" s="1525">
        <v>9100</v>
      </c>
      <c r="I26" s="1526"/>
      <c r="J26" s="1526"/>
      <c r="K26" s="1525">
        <v>9100</v>
      </c>
      <c r="L26" s="1525">
        <v>9100</v>
      </c>
      <c r="M26" s="1527">
        <v>8728.7479999999996</v>
      </c>
      <c r="N26" s="1527">
        <v>3977.5889999999999</v>
      </c>
      <c r="O26" s="1526"/>
      <c r="P26" s="1526"/>
      <c r="Q26" s="1526"/>
      <c r="R26" s="1526"/>
      <c r="S26" s="1527">
        <f t="shared" si="29"/>
        <v>2030</v>
      </c>
      <c r="T26" s="1528">
        <v>2030</v>
      </c>
      <c r="U26" s="1526"/>
      <c r="V26" s="1526"/>
      <c r="W26" s="1526"/>
      <c r="X26" s="1526"/>
      <c r="Y26" s="1526"/>
      <c r="Z26" s="1526"/>
      <c r="AA26" s="1527">
        <f t="shared" si="30"/>
        <v>2030</v>
      </c>
      <c r="AB26" s="1527">
        <v>2030</v>
      </c>
      <c r="AC26" s="1526"/>
      <c r="AD26" s="1526"/>
      <c r="AE26" s="1526"/>
      <c r="AF26" s="1526"/>
      <c r="AG26" s="1526"/>
      <c r="AH26" s="1526"/>
      <c r="AI26" s="1527">
        <f t="shared" si="31"/>
        <v>2030</v>
      </c>
      <c r="AJ26" s="1528">
        <v>2030</v>
      </c>
      <c r="AK26" s="1526"/>
      <c r="AL26" s="1526"/>
      <c r="AM26" s="1527">
        <f t="shared" si="32"/>
        <v>6630</v>
      </c>
      <c r="AN26" s="1527">
        <v>6630</v>
      </c>
      <c r="AO26" s="1526"/>
      <c r="AP26" s="1526"/>
      <c r="AQ26" s="1526">
        <v>2151</v>
      </c>
      <c r="AR26" s="1526">
        <v>2151</v>
      </c>
      <c r="AS26" s="1526"/>
      <c r="AT26" s="1526"/>
      <c r="AU26" s="1526"/>
      <c r="AV26" s="1529">
        <f t="shared" si="33"/>
        <v>2151</v>
      </c>
      <c r="AW26" s="1529">
        <v>2151</v>
      </c>
      <c r="AX26" s="1529"/>
      <c r="AY26" s="1529"/>
      <c r="AZ26" s="1529"/>
      <c r="BA26" s="1531"/>
      <c r="BB26" s="1419"/>
      <c r="BC26" s="1419"/>
      <c r="BD26" s="1403">
        <v>2151</v>
      </c>
      <c r="BE26" s="1404">
        <f t="shared" si="25"/>
        <v>4600</v>
      </c>
      <c r="BF26" s="1397">
        <v>2022</v>
      </c>
      <c r="BG26" s="1397" t="s">
        <v>2324</v>
      </c>
      <c r="BH26" s="1397" t="s">
        <v>2327</v>
      </c>
      <c r="BI26" s="1405">
        <f>(BD26+AN26)/H26*100</f>
        <v>96.494505494505489</v>
      </c>
      <c r="BJ26" s="1406">
        <f>BD26/AR26*100</f>
        <v>100</v>
      </c>
      <c r="BK26" s="1531" t="s">
        <v>2344</v>
      </c>
      <c r="BL26" s="1422"/>
    </row>
    <row r="27" spans="1:64" s="1421" customFormat="1" ht="61.5" customHeight="1">
      <c r="A27" s="1521" t="s">
        <v>54</v>
      </c>
      <c r="B27" s="1522" t="s">
        <v>2351</v>
      </c>
      <c r="C27" s="1523" t="s">
        <v>2352</v>
      </c>
      <c r="D27" s="1523">
        <v>155</v>
      </c>
      <c r="E27" s="1523" t="s">
        <v>305</v>
      </c>
      <c r="F27" s="1524" t="s">
        <v>2353</v>
      </c>
      <c r="G27" s="1525">
        <f t="shared" si="28"/>
        <v>2460</v>
      </c>
      <c r="H27" s="1525">
        <v>2460</v>
      </c>
      <c r="I27" s="1526"/>
      <c r="J27" s="1526"/>
      <c r="K27" s="1525">
        <v>2460</v>
      </c>
      <c r="L27" s="1525">
        <v>2460</v>
      </c>
      <c r="M27" s="1527">
        <v>1836.5889999999999</v>
      </c>
      <c r="N27" s="1527">
        <v>761.50599999999997</v>
      </c>
      <c r="O27" s="1526"/>
      <c r="P27" s="1526"/>
      <c r="Q27" s="1526"/>
      <c r="R27" s="1526"/>
      <c r="S27" s="1527">
        <f t="shared" si="29"/>
        <v>550</v>
      </c>
      <c r="T27" s="1528">
        <v>550</v>
      </c>
      <c r="U27" s="1526"/>
      <c r="V27" s="1526"/>
      <c r="W27" s="1526"/>
      <c r="X27" s="1526"/>
      <c r="Y27" s="1526"/>
      <c r="Z27" s="1526"/>
      <c r="AA27" s="1527">
        <f t="shared" si="30"/>
        <v>550</v>
      </c>
      <c r="AB27" s="1527">
        <v>550</v>
      </c>
      <c r="AC27" s="1526"/>
      <c r="AD27" s="1526"/>
      <c r="AE27" s="1526"/>
      <c r="AF27" s="1526"/>
      <c r="AG27" s="1526"/>
      <c r="AH27" s="1526"/>
      <c r="AI27" s="1527">
        <f t="shared" si="31"/>
        <v>550</v>
      </c>
      <c r="AJ27" s="1528">
        <v>550</v>
      </c>
      <c r="AK27" s="1526"/>
      <c r="AL27" s="1526"/>
      <c r="AM27" s="1527">
        <f t="shared" si="32"/>
        <v>1800</v>
      </c>
      <c r="AN27" s="1527">
        <v>1800</v>
      </c>
      <c r="AO27" s="1526"/>
      <c r="AP27" s="1526"/>
      <c r="AQ27" s="1526">
        <f t="shared" si="34"/>
        <v>660</v>
      </c>
      <c r="AR27" s="1526">
        <f t="shared" si="35"/>
        <v>660</v>
      </c>
      <c r="AS27" s="1526"/>
      <c r="AT27" s="1526"/>
      <c r="AU27" s="1526"/>
      <c r="AV27" s="1529">
        <f t="shared" si="33"/>
        <v>660</v>
      </c>
      <c r="AW27" s="1529">
        <v>660</v>
      </c>
      <c r="AX27" s="1529"/>
      <c r="AY27" s="1529"/>
      <c r="AZ27" s="1529"/>
      <c r="BA27" s="1419"/>
      <c r="BB27" s="1419"/>
      <c r="BC27" s="1419"/>
      <c r="BD27" s="1403">
        <v>660</v>
      </c>
      <c r="BE27" s="1404">
        <f t="shared" si="25"/>
        <v>1250</v>
      </c>
      <c r="BF27" s="1397">
        <v>2022</v>
      </c>
      <c r="BG27" s="1397" t="s">
        <v>2324</v>
      </c>
      <c r="BH27" s="1397" t="s">
        <v>2327</v>
      </c>
      <c r="BI27" s="1405">
        <f t="shared" si="26"/>
        <v>100</v>
      </c>
      <c r="BJ27" s="1406">
        <f t="shared" si="27"/>
        <v>100</v>
      </c>
      <c r="BK27" s="1419"/>
      <c r="BL27" s="1420"/>
    </row>
    <row r="28" spans="1:64" s="1421" customFormat="1" ht="61.5" customHeight="1">
      <c r="A28" s="1521" t="s">
        <v>56</v>
      </c>
      <c r="B28" s="1522" t="s">
        <v>2354</v>
      </c>
      <c r="C28" s="1523" t="s">
        <v>2355</v>
      </c>
      <c r="D28" s="1523">
        <v>109</v>
      </c>
      <c r="E28" s="1523" t="s">
        <v>305</v>
      </c>
      <c r="F28" s="1524" t="s">
        <v>2356</v>
      </c>
      <c r="G28" s="1525">
        <f t="shared" si="28"/>
        <v>3000</v>
      </c>
      <c r="H28" s="1525">
        <v>3000</v>
      </c>
      <c r="I28" s="1526"/>
      <c r="J28" s="1526"/>
      <c r="K28" s="1525">
        <v>3000</v>
      </c>
      <c r="L28" s="1525">
        <v>3000</v>
      </c>
      <c r="M28" s="1527">
        <v>1745.066</v>
      </c>
      <c r="N28" s="1527">
        <v>712.89599999999996</v>
      </c>
      <c r="O28" s="1526"/>
      <c r="P28" s="1526"/>
      <c r="Q28" s="1526"/>
      <c r="R28" s="1526"/>
      <c r="S28" s="1527">
        <f t="shared" si="29"/>
        <v>670</v>
      </c>
      <c r="T28" s="1528">
        <v>670</v>
      </c>
      <c r="U28" s="1526"/>
      <c r="V28" s="1526"/>
      <c r="W28" s="1526"/>
      <c r="X28" s="1526"/>
      <c r="Y28" s="1526"/>
      <c r="Z28" s="1526"/>
      <c r="AA28" s="1527">
        <f t="shared" si="30"/>
        <v>670</v>
      </c>
      <c r="AB28" s="1527">
        <v>670</v>
      </c>
      <c r="AC28" s="1526"/>
      <c r="AD28" s="1526"/>
      <c r="AE28" s="1526"/>
      <c r="AF28" s="1526"/>
      <c r="AG28" s="1526"/>
      <c r="AH28" s="1526"/>
      <c r="AI28" s="1527">
        <f t="shared" si="31"/>
        <v>670</v>
      </c>
      <c r="AJ28" s="1528">
        <v>670</v>
      </c>
      <c r="AK28" s="1526"/>
      <c r="AL28" s="1526"/>
      <c r="AM28" s="1527">
        <f t="shared" si="32"/>
        <v>2190</v>
      </c>
      <c r="AN28" s="1527">
        <v>2190</v>
      </c>
      <c r="AO28" s="1526"/>
      <c r="AP28" s="1526"/>
      <c r="AQ28" s="1526">
        <f t="shared" si="34"/>
        <v>810</v>
      </c>
      <c r="AR28" s="1526">
        <f t="shared" si="35"/>
        <v>810</v>
      </c>
      <c r="AS28" s="1526"/>
      <c r="AT28" s="1526"/>
      <c r="AU28" s="1526"/>
      <c r="AV28" s="1529">
        <f t="shared" si="33"/>
        <v>810</v>
      </c>
      <c r="AW28" s="1529">
        <v>810</v>
      </c>
      <c r="AX28" s="1529"/>
      <c r="AY28" s="1529"/>
      <c r="AZ28" s="1529"/>
      <c r="BA28" s="1419"/>
      <c r="BB28" s="1419"/>
      <c r="BC28" s="1419"/>
      <c r="BD28" s="1403">
        <v>810</v>
      </c>
      <c r="BE28" s="1404">
        <f t="shared" si="25"/>
        <v>1520</v>
      </c>
      <c r="BF28" s="1397">
        <v>2022</v>
      </c>
      <c r="BG28" s="1397" t="s">
        <v>2324</v>
      </c>
      <c r="BH28" s="1397" t="s">
        <v>2327</v>
      </c>
      <c r="BI28" s="1405">
        <f t="shared" si="26"/>
        <v>100</v>
      </c>
      <c r="BJ28" s="1406">
        <f t="shared" si="27"/>
        <v>100</v>
      </c>
      <c r="BK28" s="1419"/>
      <c r="BL28" s="1420"/>
    </row>
    <row r="29" spans="1:64" s="1421" customFormat="1" ht="61.5" customHeight="1">
      <c r="A29" s="1521" t="s">
        <v>58</v>
      </c>
      <c r="B29" s="1522" t="s">
        <v>2357</v>
      </c>
      <c r="C29" s="1523" t="s">
        <v>2358</v>
      </c>
      <c r="D29" s="1523">
        <v>79</v>
      </c>
      <c r="E29" s="1523" t="s">
        <v>305</v>
      </c>
      <c r="F29" s="1524" t="s">
        <v>2359</v>
      </c>
      <c r="G29" s="1525">
        <f t="shared" si="28"/>
        <v>600</v>
      </c>
      <c r="H29" s="1525">
        <v>600</v>
      </c>
      <c r="I29" s="1526"/>
      <c r="J29" s="1526"/>
      <c r="K29" s="1525">
        <v>600</v>
      </c>
      <c r="L29" s="1525">
        <v>600</v>
      </c>
      <c r="M29" s="1527">
        <v>557.12900000000002</v>
      </c>
      <c r="N29" s="1527">
        <v>383</v>
      </c>
      <c r="O29" s="1526"/>
      <c r="P29" s="1526"/>
      <c r="Q29" s="1526"/>
      <c r="R29" s="1526"/>
      <c r="S29" s="1527">
        <f t="shared" si="29"/>
        <v>140</v>
      </c>
      <c r="T29" s="1528">
        <v>140</v>
      </c>
      <c r="U29" s="1526"/>
      <c r="V29" s="1526"/>
      <c r="W29" s="1526"/>
      <c r="X29" s="1526"/>
      <c r="Y29" s="1526"/>
      <c r="Z29" s="1526"/>
      <c r="AA29" s="1527">
        <f t="shared" si="30"/>
        <v>140</v>
      </c>
      <c r="AB29" s="1527">
        <v>140</v>
      </c>
      <c r="AC29" s="1526"/>
      <c r="AD29" s="1526"/>
      <c r="AE29" s="1526"/>
      <c r="AF29" s="1526"/>
      <c r="AG29" s="1526"/>
      <c r="AH29" s="1526"/>
      <c r="AI29" s="1527">
        <f t="shared" si="31"/>
        <v>140</v>
      </c>
      <c r="AJ29" s="1528">
        <v>140</v>
      </c>
      <c r="AK29" s="1526"/>
      <c r="AL29" s="1526"/>
      <c r="AM29" s="1527">
        <f t="shared" si="32"/>
        <v>440</v>
      </c>
      <c r="AN29" s="1527">
        <v>440</v>
      </c>
      <c r="AO29" s="1526"/>
      <c r="AP29" s="1526"/>
      <c r="AQ29" s="1526">
        <v>122</v>
      </c>
      <c r="AR29" s="1526">
        <v>122</v>
      </c>
      <c r="AS29" s="1526"/>
      <c r="AT29" s="1526"/>
      <c r="AU29" s="1526"/>
      <c r="AV29" s="1529">
        <f t="shared" si="33"/>
        <v>122</v>
      </c>
      <c r="AW29" s="1529">
        <v>122</v>
      </c>
      <c r="AX29" s="1529"/>
      <c r="AY29" s="1529"/>
      <c r="AZ29" s="1529"/>
      <c r="BA29" s="1531"/>
      <c r="BB29" s="1419"/>
      <c r="BC29" s="1419"/>
      <c r="BD29" s="1403">
        <v>122</v>
      </c>
      <c r="BE29" s="1404">
        <f t="shared" si="25"/>
        <v>300</v>
      </c>
      <c r="BF29" s="1397">
        <v>2022</v>
      </c>
      <c r="BG29" s="1397" t="s">
        <v>2324</v>
      </c>
      <c r="BH29" s="1397" t="s">
        <v>2327</v>
      </c>
      <c r="BI29" s="1405">
        <f t="shared" si="26"/>
        <v>93.666666666666671</v>
      </c>
      <c r="BJ29" s="1406">
        <f t="shared" si="27"/>
        <v>100</v>
      </c>
      <c r="BK29" s="1531" t="s">
        <v>2344</v>
      </c>
      <c r="BL29" s="1422"/>
    </row>
    <row r="30" spans="1:64" s="1421" customFormat="1" ht="61.5" customHeight="1">
      <c r="A30" s="1521" t="s">
        <v>60</v>
      </c>
      <c r="B30" s="1522" t="s">
        <v>2360</v>
      </c>
      <c r="C30" s="1523" t="s">
        <v>2361</v>
      </c>
      <c r="D30" s="1523">
        <v>61</v>
      </c>
      <c r="E30" s="1523" t="s">
        <v>305</v>
      </c>
      <c r="F30" s="1524" t="s">
        <v>2362</v>
      </c>
      <c r="G30" s="1525">
        <f>H30+I30+J30</f>
        <v>2600</v>
      </c>
      <c r="H30" s="1525">
        <v>2600</v>
      </c>
      <c r="I30" s="1526"/>
      <c r="J30" s="1526"/>
      <c r="K30" s="1525">
        <v>2600</v>
      </c>
      <c r="L30" s="1525">
        <v>2600</v>
      </c>
      <c r="M30" s="1527">
        <v>1771.674</v>
      </c>
      <c r="N30" s="1527">
        <v>968.72</v>
      </c>
      <c r="O30" s="1526"/>
      <c r="P30" s="1526"/>
      <c r="Q30" s="1526"/>
      <c r="R30" s="1526"/>
      <c r="S30" s="1527">
        <f t="shared" si="29"/>
        <v>590</v>
      </c>
      <c r="T30" s="1528">
        <v>590</v>
      </c>
      <c r="U30" s="1526"/>
      <c r="V30" s="1526"/>
      <c r="W30" s="1526"/>
      <c r="X30" s="1526"/>
      <c r="Y30" s="1526"/>
      <c r="Z30" s="1526"/>
      <c r="AA30" s="1527">
        <f t="shared" si="30"/>
        <v>549.03800000000001</v>
      </c>
      <c r="AB30" s="1527">
        <v>549.03800000000001</v>
      </c>
      <c r="AC30" s="1526"/>
      <c r="AD30" s="1526"/>
      <c r="AE30" s="1526"/>
      <c r="AF30" s="1526"/>
      <c r="AG30" s="1526"/>
      <c r="AH30" s="1526"/>
      <c r="AI30" s="1527">
        <f t="shared" si="31"/>
        <v>590</v>
      </c>
      <c r="AJ30" s="1528">
        <v>590</v>
      </c>
      <c r="AK30" s="1526"/>
      <c r="AL30" s="1526"/>
      <c r="AM30" s="1527">
        <f t="shared" si="32"/>
        <v>1900</v>
      </c>
      <c r="AN30" s="1527">
        <v>1900</v>
      </c>
      <c r="AO30" s="1526"/>
      <c r="AP30" s="1526"/>
      <c r="AQ30" s="1526">
        <f t="shared" si="34"/>
        <v>700</v>
      </c>
      <c r="AR30" s="1526">
        <f t="shared" si="35"/>
        <v>700</v>
      </c>
      <c r="AS30" s="1526"/>
      <c r="AT30" s="1526"/>
      <c r="AU30" s="1526"/>
      <c r="AV30" s="1529">
        <f t="shared" si="33"/>
        <v>700</v>
      </c>
      <c r="AW30" s="1529">
        <v>700</v>
      </c>
      <c r="AX30" s="1529"/>
      <c r="AY30" s="1529"/>
      <c r="AZ30" s="1529"/>
      <c r="BA30" s="1419"/>
      <c r="BB30" s="1419"/>
      <c r="BC30" s="1419"/>
      <c r="BD30" s="1403">
        <v>700</v>
      </c>
      <c r="BE30" s="1404">
        <f t="shared" si="25"/>
        <v>1310</v>
      </c>
      <c r="BF30" s="1397">
        <v>2022</v>
      </c>
      <c r="BG30" s="1397" t="s">
        <v>2324</v>
      </c>
      <c r="BH30" s="1397" t="s">
        <v>2327</v>
      </c>
      <c r="BI30" s="1405">
        <f t="shared" si="26"/>
        <v>100</v>
      </c>
      <c r="BJ30" s="1406">
        <f t="shared" si="27"/>
        <v>100</v>
      </c>
      <c r="BK30" s="1419"/>
      <c r="BL30" s="1420"/>
    </row>
    <row r="31" spans="1:64" s="1421" customFormat="1" ht="61.5" customHeight="1">
      <c r="A31" s="1521" t="s">
        <v>164</v>
      </c>
      <c r="B31" s="1522" t="s">
        <v>2363</v>
      </c>
      <c r="C31" s="1523" t="s">
        <v>2364</v>
      </c>
      <c r="D31" s="1523">
        <v>245</v>
      </c>
      <c r="E31" s="1523" t="s">
        <v>305</v>
      </c>
      <c r="F31" s="1524" t="s">
        <v>2365</v>
      </c>
      <c r="G31" s="1525">
        <f>H31+I31+J31</f>
        <v>3700</v>
      </c>
      <c r="H31" s="1525">
        <v>3700</v>
      </c>
      <c r="I31" s="1526"/>
      <c r="J31" s="1526"/>
      <c r="K31" s="1525">
        <v>3700</v>
      </c>
      <c r="L31" s="1525">
        <v>3700</v>
      </c>
      <c r="M31" s="1527">
        <v>3500.913</v>
      </c>
      <c r="N31" s="1527">
        <v>1936.0730000000001</v>
      </c>
      <c r="O31" s="1526"/>
      <c r="P31" s="1526"/>
      <c r="Q31" s="1526"/>
      <c r="R31" s="1526"/>
      <c r="S31" s="1527">
        <f t="shared" si="29"/>
        <v>840</v>
      </c>
      <c r="T31" s="1528">
        <v>840</v>
      </c>
      <c r="U31" s="1526"/>
      <c r="V31" s="1526"/>
      <c r="W31" s="1526"/>
      <c r="X31" s="1526"/>
      <c r="Y31" s="1526"/>
      <c r="Z31" s="1526"/>
      <c r="AA31" s="1527">
        <f t="shared" si="30"/>
        <v>840</v>
      </c>
      <c r="AB31" s="1527">
        <v>840</v>
      </c>
      <c r="AC31" s="1526"/>
      <c r="AD31" s="1526"/>
      <c r="AE31" s="1526"/>
      <c r="AF31" s="1526"/>
      <c r="AG31" s="1526"/>
      <c r="AH31" s="1526"/>
      <c r="AI31" s="1527">
        <f t="shared" si="31"/>
        <v>840</v>
      </c>
      <c r="AJ31" s="1528">
        <v>840</v>
      </c>
      <c r="AK31" s="1526"/>
      <c r="AL31" s="1526"/>
      <c r="AM31" s="1527">
        <f t="shared" si="32"/>
        <v>2690</v>
      </c>
      <c r="AN31" s="1527">
        <v>2690</v>
      </c>
      <c r="AO31" s="1526"/>
      <c r="AP31" s="1526"/>
      <c r="AQ31" s="1526">
        <v>823</v>
      </c>
      <c r="AR31" s="1526">
        <v>823</v>
      </c>
      <c r="AS31" s="1526"/>
      <c r="AT31" s="1526"/>
      <c r="AU31" s="1526"/>
      <c r="AV31" s="1529">
        <f t="shared" si="33"/>
        <v>823</v>
      </c>
      <c r="AW31" s="1529">
        <v>823</v>
      </c>
      <c r="AX31" s="1529"/>
      <c r="AY31" s="1529"/>
      <c r="AZ31" s="1529"/>
      <c r="BA31" s="1531"/>
      <c r="BB31" s="1419"/>
      <c r="BC31" s="1419"/>
      <c r="BD31" s="1921">
        <v>821</v>
      </c>
      <c r="BE31" s="1404">
        <f t="shared" si="25"/>
        <v>1850</v>
      </c>
      <c r="BF31" s="1397">
        <v>2022</v>
      </c>
      <c r="BG31" s="1397" t="s">
        <v>2324</v>
      </c>
      <c r="BH31" s="1397" t="s">
        <v>2327</v>
      </c>
      <c r="BI31" s="1405">
        <f t="shared" si="26"/>
        <v>94.891891891891888</v>
      </c>
      <c r="BJ31" s="1406">
        <f t="shared" si="27"/>
        <v>99.756986634264891</v>
      </c>
      <c r="BK31" s="1531" t="s">
        <v>2344</v>
      </c>
      <c r="BL31" s="1422" t="s">
        <v>2558</v>
      </c>
    </row>
    <row r="32" spans="1:64" s="1421" customFormat="1" ht="61.5" customHeight="1">
      <c r="A32" s="1521" t="s">
        <v>169</v>
      </c>
      <c r="B32" s="1522" t="s">
        <v>2366</v>
      </c>
      <c r="C32" s="1523" t="s">
        <v>2367</v>
      </c>
      <c r="D32" s="1523">
        <v>367</v>
      </c>
      <c r="E32" s="1523" t="s">
        <v>305</v>
      </c>
      <c r="F32" s="1524" t="s">
        <v>2368</v>
      </c>
      <c r="G32" s="1525">
        <f>H32+I32+J32</f>
        <v>8640</v>
      </c>
      <c r="H32" s="1525">
        <v>8640</v>
      </c>
      <c r="I32" s="1526"/>
      <c r="J32" s="1526"/>
      <c r="K32" s="1525">
        <v>8640</v>
      </c>
      <c r="L32" s="1525">
        <v>8640</v>
      </c>
      <c r="M32" s="1527">
        <v>6832.0159999999996</v>
      </c>
      <c r="N32" s="1527">
        <v>1028.614</v>
      </c>
      <c r="O32" s="1526"/>
      <c r="P32" s="1526"/>
      <c r="Q32" s="1526"/>
      <c r="R32" s="1526"/>
      <c r="S32" s="1527">
        <f t="shared" si="29"/>
        <v>2026</v>
      </c>
      <c r="T32" s="1528">
        <v>2026</v>
      </c>
      <c r="U32" s="1526"/>
      <c r="V32" s="1526"/>
      <c r="W32" s="1526"/>
      <c r="X32" s="1526"/>
      <c r="Y32" s="1526"/>
      <c r="Z32" s="1526"/>
      <c r="AA32" s="1527">
        <f t="shared" si="30"/>
        <v>2026</v>
      </c>
      <c r="AB32" s="1527">
        <v>2026</v>
      </c>
      <c r="AC32" s="1526"/>
      <c r="AD32" s="1526"/>
      <c r="AE32" s="1526"/>
      <c r="AF32" s="1526"/>
      <c r="AG32" s="1526"/>
      <c r="AH32" s="1526"/>
      <c r="AI32" s="1527">
        <f t="shared" si="31"/>
        <v>2026</v>
      </c>
      <c r="AJ32" s="1528">
        <v>2026</v>
      </c>
      <c r="AK32" s="1526"/>
      <c r="AL32" s="1526"/>
      <c r="AM32" s="1527">
        <f t="shared" si="32"/>
        <v>6426</v>
      </c>
      <c r="AN32" s="1527">
        <v>6426</v>
      </c>
      <c r="AO32" s="1526"/>
      <c r="AP32" s="1526"/>
      <c r="AQ32" s="1526">
        <f t="shared" si="34"/>
        <v>2214</v>
      </c>
      <c r="AR32" s="1526">
        <f t="shared" si="35"/>
        <v>2214</v>
      </c>
      <c r="AS32" s="1526"/>
      <c r="AT32" s="1526"/>
      <c r="AU32" s="1526"/>
      <c r="AV32" s="1529">
        <f t="shared" si="33"/>
        <v>2214</v>
      </c>
      <c r="AW32" s="1529">
        <v>2214</v>
      </c>
      <c r="AX32" s="1529"/>
      <c r="AY32" s="1529"/>
      <c r="AZ32" s="1529"/>
      <c r="BA32" s="1419"/>
      <c r="BB32" s="1419"/>
      <c r="BC32" s="1419"/>
      <c r="BD32" s="1403">
        <v>2214</v>
      </c>
      <c r="BE32" s="1404">
        <f t="shared" si="25"/>
        <v>4400</v>
      </c>
      <c r="BF32" s="1397">
        <v>2022</v>
      </c>
      <c r="BG32" s="1397" t="s">
        <v>2324</v>
      </c>
      <c r="BH32" s="1397" t="s">
        <v>2327</v>
      </c>
      <c r="BI32" s="1405">
        <f t="shared" si="26"/>
        <v>100</v>
      </c>
      <c r="BJ32" s="1406">
        <f t="shared" si="27"/>
        <v>100</v>
      </c>
      <c r="BK32" s="1419"/>
      <c r="BL32" s="1420"/>
    </row>
    <row r="33" spans="1:65" s="1421" customFormat="1" ht="61.5" customHeight="1">
      <c r="A33" s="1521" t="s">
        <v>174</v>
      </c>
      <c r="B33" s="1522" t="s">
        <v>2369</v>
      </c>
      <c r="C33" s="1523" t="s">
        <v>2370</v>
      </c>
      <c r="D33" s="1523">
        <v>78</v>
      </c>
      <c r="E33" s="1523" t="s">
        <v>305</v>
      </c>
      <c r="F33" s="1524" t="s">
        <v>2371</v>
      </c>
      <c r="G33" s="1525">
        <f>H33+I33+J33</f>
        <v>1780</v>
      </c>
      <c r="H33" s="1525">
        <v>1780</v>
      </c>
      <c r="I33" s="1526"/>
      <c r="J33" s="1526"/>
      <c r="K33" s="1525">
        <v>1780</v>
      </c>
      <c r="L33" s="1525">
        <v>1780</v>
      </c>
      <c r="M33" s="1527">
        <v>500.47399999999999</v>
      </c>
      <c r="N33" s="1527"/>
      <c r="O33" s="1526"/>
      <c r="P33" s="1526"/>
      <c r="Q33" s="1526"/>
      <c r="R33" s="1526"/>
      <c r="S33" s="1527">
        <f t="shared" si="29"/>
        <v>400</v>
      </c>
      <c r="T33" s="1528">
        <v>400</v>
      </c>
      <c r="U33" s="1526"/>
      <c r="V33" s="1526"/>
      <c r="W33" s="1526"/>
      <c r="X33" s="1526"/>
      <c r="Y33" s="1526"/>
      <c r="Z33" s="1526"/>
      <c r="AA33" s="1527">
        <f t="shared" si="30"/>
        <v>72.856999999999999</v>
      </c>
      <c r="AB33" s="1527">
        <v>72.856999999999999</v>
      </c>
      <c r="AC33" s="1526"/>
      <c r="AD33" s="1526"/>
      <c r="AE33" s="1526"/>
      <c r="AF33" s="1526"/>
      <c r="AG33" s="1526"/>
      <c r="AH33" s="1526"/>
      <c r="AI33" s="1527">
        <f t="shared" si="31"/>
        <v>400</v>
      </c>
      <c r="AJ33" s="1528">
        <v>400</v>
      </c>
      <c r="AK33" s="1526"/>
      <c r="AL33" s="1526"/>
      <c r="AM33" s="1527">
        <f t="shared" si="32"/>
        <v>1300</v>
      </c>
      <c r="AN33" s="1527">
        <v>1300</v>
      </c>
      <c r="AO33" s="1526"/>
      <c r="AP33" s="1526"/>
      <c r="AQ33" s="1526">
        <f t="shared" si="34"/>
        <v>480</v>
      </c>
      <c r="AR33" s="1526">
        <f t="shared" si="35"/>
        <v>480</v>
      </c>
      <c r="AS33" s="1526"/>
      <c r="AT33" s="1526"/>
      <c r="AU33" s="1526"/>
      <c r="AV33" s="1529">
        <f t="shared" si="33"/>
        <v>480</v>
      </c>
      <c r="AW33" s="1529">
        <v>480</v>
      </c>
      <c r="AX33" s="1529"/>
      <c r="AY33" s="1529"/>
      <c r="AZ33" s="1529"/>
      <c r="BA33" s="1419"/>
      <c r="BB33" s="1419"/>
      <c r="BC33" s="1419"/>
      <c r="BD33" s="1403">
        <v>480</v>
      </c>
      <c r="BE33" s="1404">
        <f t="shared" si="25"/>
        <v>900</v>
      </c>
      <c r="BF33" s="1397">
        <v>2022</v>
      </c>
      <c r="BG33" s="1397" t="s">
        <v>2324</v>
      </c>
      <c r="BH33" s="1397" t="s">
        <v>2327</v>
      </c>
      <c r="BI33" s="1405">
        <f t="shared" si="26"/>
        <v>100</v>
      </c>
      <c r="BJ33" s="1406">
        <f t="shared" si="27"/>
        <v>100</v>
      </c>
      <c r="BK33" s="1419"/>
      <c r="BL33" s="1420"/>
    </row>
    <row r="34" spans="1:65" s="1421" customFormat="1" ht="61.5" customHeight="1">
      <c r="A34" s="1521" t="s">
        <v>179</v>
      </c>
      <c r="B34" s="1522" t="s">
        <v>2372</v>
      </c>
      <c r="C34" s="1523" t="s">
        <v>2373</v>
      </c>
      <c r="D34" s="1523">
        <v>121</v>
      </c>
      <c r="E34" s="1523" t="s">
        <v>305</v>
      </c>
      <c r="F34" s="1524" t="s">
        <v>2374</v>
      </c>
      <c r="G34" s="1525">
        <f>H34+I34+J34</f>
        <v>2250</v>
      </c>
      <c r="H34" s="1525">
        <v>2250</v>
      </c>
      <c r="I34" s="1526"/>
      <c r="J34" s="1526"/>
      <c r="K34" s="1525">
        <v>2250</v>
      </c>
      <c r="L34" s="1525">
        <v>2250</v>
      </c>
      <c r="M34" s="1527">
        <v>2103.3119999999999</v>
      </c>
      <c r="N34" s="1527">
        <v>1114.048</v>
      </c>
      <c r="O34" s="1526"/>
      <c r="P34" s="1526"/>
      <c r="Q34" s="1526"/>
      <c r="R34" s="1526"/>
      <c r="S34" s="1527">
        <f t="shared" si="29"/>
        <v>500</v>
      </c>
      <c r="T34" s="1528">
        <v>500</v>
      </c>
      <c r="U34" s="1526"/>
      <c r="V34" s="1526"/>
      <c r="W34" s="1526"/>
      <c r="X34" s="1526"/>
      <c r="Y34" s="1526"/>
      <c r="Z34" s="1526"/>
      <c r="AA34" s="1527">
        <f t="shared" si="30"/>
        <v>500</v>
      </c>
      <c r="AB34" s="1527">
        <v>500</v>
      </c>
      <c r="AC34" s="1526"/>
      <c r="AD34" s="1526"/>
      <c r="AE34" s="1526"/>
      <c r="AF34" s="1526"/>
      <c r="AG34" s="1526"/>
      <c r="AH34" s="1526"/>
      <c r="AI34" s="1527">
        <f t="shared" si="31"/>
        <v>500</v>
      </c>
      <c r="AJ34" s="1528">
        <v>500</v>
      </c>
      <c r="AK34" s="1526"/>
      <c r="AL34" s="1526"/>
      <c r="AM34" s="1527">
        <f t="shared" si="32"/>
        <v>1640</v>
      </c>
      <c r="AN34" s="1527">
        <v>1640</v>
      </c>
      <c r="AO34" s="1526"/>
      <c r="AP34" s="1526"/>
      <c r="AQ34" s="1526">
        <v>476</v>
      </c>
      <c r="AR34" s="1526">
        <v>476</v>
      </c>
      <c r="AS34" s="1526"/>
      <c r="AT34" s="1526"/>
      <c r="AU34" s="1526"/>
      <c r="AV34" s="1529">
        <f t="shared" si="33"/>
        <v>476</v>
      </c>
      <c r="AW34" s="1529">
        <v>476</v>
      </c>
      <c r="AX34" s="1529"/>
      <c r="AY34" s="1529"/>
      <c r="AZ34" s="1529"/>
      <c r="BA34" s="1531"/>
      <c r="BB34" s="1419"/>
      <c r="BC34" s="1419"/>
      <c r="BD34" s="1403">
        <v>476</v>
      </c>
      <c r="BE34" s="1404">
        <f t="shared" si="25"/>
        <v>1140</v>
      </c>
      <c r="BF34" s="1397">
        <v>2022</v>
      </c>
      <c r="BG34" s="1397" t="s">
        <v>2324</v>
      </c>
      <c r="BH34" s="1397" t="s">
        <v>2327</v>
      </c>
      <c r="BI34" s="1405">
        <f t="shared" si="26"/>
        <v>94.044444444444437</v>
      </c>
      <c r="BJ34" s="1406">
        <f t="shared" si="27"/>
        <v>100</v>
      </c>
      <c r="BK34" s="1531" t="s">
        <v>2344</v>
      </c>
      <c r="BL34" s="1422"/>
    </row>
    <row r="35" spans="1:65" s="1402" customFormat="1" ht="27" customHeight="1">
      <c r="A35" s="1449" t="s">
        <v>74</v>
      </c>
      <c r="B35" s="1423" t="s">
        <v>2420</v>
      </c>
      <c r="C35" s="1424"/>
      <c r="D35" s="1424"/>
      <c r="E35" s="1424"/>
      <c r="F35" s="1425"/>
      <c r="G35" s="1426">
        <f>SUM(G36:G45)</f>
        <v>29740</v>
      </c>
      <c r="H35" s="1426">
        <f t="shared" ref="H35:BD35" si="36">SUM(H36:H45)</f>
        <v>29740</v>
      </c>
      <c r="I35" s="1426">
        <f t="shared" si="36"/>
        <v>0</v>
      </c>
      <c r="J35" s="1426">
        <f t="shared" si="36"/>
        <v>0</v>
      </c>
      <c r="K35" s="1426">
        <f t="shared" si="36"/>
        <v>29740</v>
      </c>
      <c r="L35" s="1426">
        <f t="shared" si="36"/>
        <v>29740</v>
      </c>
      <c r="M35" s="1426">
        <f t="shared" si="36"/>
        <v>3222.7509999999997</v>
      </c>
      <c r="N35" s="1426">
        <f t="shared" si="36"/>
        <v>3222.7509999999997</v>
      </c>
      <c r="O35" s="1426">
        <f t="shared" si="36"/>
        <v>0</v>
      </c>
      <c r="P35" s="1426">
        <f t="shared" si="36"/>
        <v>0</v>
      </c>
      <c r="Q35" s="1426">
        <f t="shared" si="36"/>
        <v>0</v>
      </c>
      <c r="R35" s="1426">
        <f t="shared" si="36"/>
        <v>0</v>
      </c>
      <c r="S35" s="1426">
        <f t="shared" si="36"/>
        <v>13680</v>
      </c>
      <c r="T35" s="1426">
        <f t="shared" si="36"/>
        <v>13680</v>
      </c>
      <c r="U35" s="1426">
        <f t="shared" si="36"/>
        <v>0</v>
      </c>
      <c r="V35" s="1426">
        <f t="shared" si="36"/>
        <v>0</v>
      </c>
      <c r="W35" s="1426">
        <f t="shared" si="36"/>
        <v>0</v>
      </c>
      <c r="X35" s="1426">
        <f t="shared" si="36"/>
        <v>0</v>
      </c>
      <c r="Y35" s="1426">
        <f t="shared" si="36"/>
        <v>0</v>
      </c>
      <c r="Z35" s="1426">
        <f t="shared" si="36"/>
        <v>0</v>
      </c>
      <c r="AA35" s="1426">
        <f t="shared" si="36"/>
        <v>9693.7510000000002</v>
      </c>
      <c r="AB35" s="1426">
        <f t="shared" si="36"/>
        <v>9693.7510000000002</v>
      </c>
      <c r="AC35" s="1426">
        <f t="shared" si="36"/>
        <v>0</v>
      </c>
      <c r="AD35" s="1426">
        <f t="shared" si="36"/>
        <v>0</v>
      </c>
      <c r="AE35" s="1426">
        <f t="shared" si="36"/>
        <v>0</v>
      </c>
      <c r="AF35" s="1426">
        <f t="shared" si="36"/>
        <v>0</v>
      </c>
      <c r="AG35" s="1426">
        <f t="shared" si="36"/>
        <v>0</v>
      </c>
      <c r="AH35" s="1426">
        <f t="shared" si="36"/>
        <v>0</v>
      </c>
      <c r="AI35" s="1426">
        <f t="shared" si="36"/>
        <v>13680</v>
      </c>
      <c r="AJ35" s="1426">
        <f t="shared" si="36"/>
        <v>13680</v>
      </c>
      <c r="AK35" s="1426">
        <f t="shared" si="36"/>
        <v>0</v>
      </c>
      <c r="AL35" s="1426">
        <f t="shared" si="36"/>
        <v>0</v>
      </c>
      <c r="AM35" s="1426">
        <f t="shared" si="36"/>
        <v>13680</v>
      </c>
      <c r="AN35" s="1426">
        <f t="shared" si="36"/>
        <v>13680</v>
      </c>
      <c r="AO35" s="1426">
        <f t="shared" si="36"/>
        <v>0</v>
      </c>
      <c r="AP35" s="1426">
        <f t="shared" si="36"/>
        <v>0</v>
      </c>
      <c r="AQ35" s="1426">
        <f t="shared" si="36"/>
        <v>16060</v>
      </c>
      <c r="AR35" s="1426">
        <f t="shared" si="36"/>
        <v>16060</v>
      </c>
      <c r="AS35" s="1426">
        <f t="shared" si="36"/>
        <v>0</v>
      </c>
      <c r="AT35" s="1426">
        <f t="shared" si="36"/>
        <v>0</v>
      </c>
      <c r="AU35" s="1426">
        <f t="shared" si="36"/>
        <v>0</v>
      </c>
      <c r="AV35" s="1451">
        <f t="shared" si="36"/>
        <v>16060</v>
      </c>
      <c r="AW35" s="1451">
        <f t="shared" si="36"/>
        <v>16060</v>
      </c>
      <c r="AX35" s="1451">
        <f t="shared" si="36"/>
        <v>0</v>
      </c>
      <c r="AY35" s="1451">
        <f t="shared" si="36"/>
        <v>0</v>
      </c>
      <c r="AZ35" s="1451">
        <f t="shared" si="36"/>
        <v>0</v>
      </c>
      <c r="BA35" s="1426">
        <f t="shared" si="36"/>
        <v>0</v>
      </c>
      <c r="BB35" s="1426">
        <f t="shared" si="36"/>
        <v>0</v>
      </c>
      <c r="BC35" s="1426">
        <f t="shared" si="36"/>
        <v>0</v>
      </c>
      <c r="BD35" s="1426">
        <f t="shared" si="36"/>
        <v>5653</v>
      </c>
      <c r="BE35" s="1385"/>
      <c r="BF35" s="1386"/>
      <c r="BG35" s="1386"/>
      <c r="BH35" s="1386"/>
      <c r="BI35" s="1387"/>
      <c r="BJ35" s="1388"/>
      <c r="BK35" s="1427"/>
      <c r="BL35" s="1428"/>
    </row>
    <row r="36" spans="1:65" s="1421" customFormat="1" ht="46.5" customHeight="1">
      <c r="A36" s="1521" t="s">
        <v>46</v>
      </c>
      <c r="B36" s="1522" t="s">
        <v>2375</v>
      </c>
      <c r="C36" s="1523" t="s">
        <v>2376</v>
      </c>
      <c r="D36" s="1523">
        <v>46</v>
      </c>
      <c r="E36" s="1523" t="s">
        <v>206</v>
      </c>
      <c r="F36" s="1524" t="s">
        <v>2377</v>
      </c>
      <c r="G36" s="1525">
        <f t="shared" ref="G36:G45" si="37">H36+I36+J36</f>
        <v>1520</v>
      </c>
      <c r="H36" s="1525">
        <v>1520</v>
      </c>
      <c r="I36" s="1526"/>
      <c r="J36" s="1526"/>
      <c r="K36" s="1525">
        <v>1520</v>
      </c>
      <c r="L36" s="1525">
        <v>1520</v>
      </c>
      <c r="M36" s="1527">
        <v>183.06100000000001</v>
      </c>
      <c r="N36" s="1527">
        <v>183.06100000000001</v>
      </c>
      <c r="O36" s="1526"/>
      <c r="P36" s="1526"/>
      <c r="Q36" s="1526"/>
      <c r="R36" s="1526"/>
      <c r="S36" s="1527">
        <f t="shared" si="29"/>
        <v>699</v>
      </c>
      <c r="T36" s="1528">
        <v>699</v>
      </c>
      <c r="U36" s="1526"/>
      <c r="V36" s="1526"/>
      <c r="W36" s="1526"/>
      <c r="X36" s="1526"/>
      <c r="Y36" s="1526"/>
      <c r="Z36" s="1526"/>
      <c r="AA36" s="1527">
        <f t="shared" si="30"/>
        <v>540.06100000000004</v>
      </c>
      <c r="AB36" s="1527">
        <v>540.06100000000004</v>
      </c>
      <c r="AC36" s="1526"/>
      <c r="AD36" s="1526"/>
      <c r="AE36" s="1526"/>
      <c r="AF36" s="1526"/>
      <c r="AG36" s="1526"/>
      <c r="AH36" s="1526"/>
      <c r="AI36" s="1527">
        <f t="shared" si="31"/>
        <v>699</v>
      </c>
      <c r="AJ36" s="1528">
        <v>699</v>
      </c>
      <c r="AK36" s="1526"/>
      <c r="AL36" s="1526"/>
      <c r="AM36" s="1527">
        <f t="shared" si="32"/>
        <v>699</v>
      </c>
      <c r="AN36" s="1528">
        <v>699</v>
      </c>
      <c r="AO36" s="1526"/>
      <c r="AP36" s="1526"/>
      <c r="AQ36" s="1526">
        <f t="shared" si="34"/>
        <v>821</v>
      </c>
      <c r="AR36" s="1526">
        <f t="shared" si="35"/>
        <v>821</v>
      </c>
      <c r="AS36" s="1526"/>
      <c r="AT36" s="1526"/>
      <c r="AU36" s="1526"/>
      <c r="AV36" s="1529">
        <f t="shared" si="33"/>
        <v>821</v>
      </c>
      <c r="AW36" s="1529">
        <v>821</v>
      </c>
      <c r="AX36" s="1529"/>
      <c r="AY36" s="1529"/>
      <c r="AZ36" s="1529"/>
      <c r="BA36" s="1419"/>
      <c r="BB36" s="1419"/>
      <c r="BC36" s="1419"/>
      <c r="BD36" s="1921">
        <f>289+2</f>
        <v>291</v>
      </c>
      <c r="BE36" s="1404">
        <f t="shared" si="25"/>
        <v>0</v>
      </c>
      <c r="BF36" s="1532">
        <v>2023</v>
      </c>
      <c r="BG36" s="1532" t="s">
        <v>2324</v>
      </c>
      <c r="BH36" s="1533" t="s">
        <v>2327</v>
      </c>
      <c r="BI36" s="1405">
        <f t="shared" ref="BI36:BI45" si="38">(BD36+AN36)/H36*100</f>
        <v>65.131578947368425</v>
      </c>
      <c r="BJ36" s="1406">
        <f t="shared" ref="BJ36:BJ45" si="39">BD36/AR36*100</f>
        <v>35.444579780755177</v>
      </c>
      <c r="BK36" s="1419"/>
      <c r="BL36" s="1420">
        <f>H36*0.65</f>
        <v>988</v>
      </c>
      <c r="BM36" s="1421" t="s">
        <v>2559</v>
      </c>
    </row>
    <row r="37" spans="1:65" s="1421" customFormat="1" ht="46.5" customHeight="1">
      <c r="A37" s="1521" t="s">
        <v>48</v>
      </c>
      <c r="B37" s="1522" t="s">
        <v>2378</v>
      </c>
      <c r="C37" s="1523" t="s">
        <v>2379</v>
      </c>
      <c r="D37" s="1523">
        <v>137</v>
      </c>
      <c r="E37" s="1523" t="s">
        <v>206</v>
      </c>
      <c r="F37" s="1524" t="s">
        <v>2380</v>
      </c>
      <c r="G37" s="1525">
        <f t="shared" si="37"/>
        <v>2260</v>
      </c>
      <c r="H37" s="1525">
        <v>2260</v>
      </c>
      <c r="I37" s="1526"/>
      <c r="J37" s="1526"/>
      <c r="K37" s="1525">
        <v>2260</v>
      </c>
      <c r="L37" s="1525">
        <v>2260</v>
      </c>
      <c r="M37" s="1527">
        <v>306.77600000000001</v>
      </c>
      <c r="N37" s="1527">
        <v>306.77600000000001</v>
      </c>
      <c r="O37" s="1526"/>
      <c r="P37" s="1526"/>
      <c r="Q37" s="1526"/>
      <c r="R37" s="1526"/>
      <c r="S37" s="1527">
        <f t="shared" si="29"/>
        <v>1040</v>
      </c>
      <c r="T37" s="1528">
        <v>1040</v>
      </c>
      <c r="U37" s="1526"/>
      <c r="V37" s="1526"/>
      <c r="W37" s="1526"/>
      <c r="X37" s="1526"/>
      <c r="Y37" s="1526"/>
      <c r="Z37" s="1526"/>
      <c r="AA37" s="1527">
        <f t="shared" si="30"/>
        <v>834.77600000000007</v>
      </c>
      <c r="AB37" s="1527">
        <v>834.77600000000007</v>
      </c>
      <c r="AC37" s="1526"/>
      <c r="AD37" s="1526"/>
      <c r="AE37" s="1526"/>
      <c r="AF37" s="1526"/>
      <c r="AG37" s="1526"/>
      <c r="AH37" s="1526"/>
      <c r="AI37" s="1527">
        <f t="shared" si="31"/>
        <v>1040</v>
      </c>
      <c r="AJ37" s="1528">
        <v>1040</v>
      </c>
      <c r="AK37" s="1526"/>
      <c r="AL37" s="1526"/>
      <c r="AM37" s="1527">
        <f t="shared" si="32"/>
        <v>1040</v>
      </c>
      <c r="AN37" s="1528">
        <v>1040</v>
      </c>
      <c r="AO37" s="1526"/>
      <c r="AP37" s="1526"/>
      <c r="AQ37" s="1526">
        <f t="shared" si="34"/>
        <v>1220</v>
      </c>
      <c r="AR37" s="1526">
        <f t="shared" si="35"/>
        <v>1220</v>
      </c>
      <c r="AS37" s="1526"/>
      <c r="AT37" s="1526"/>
      <c r="AU37" s="1526"/>
      <c r="AV37" s="1529">
        <f t="shared" si="33"/>
        <v>1220</v>
      </c>
      <c r="AW37" s="1529">
        <v>1220</v>
      </c>
      <c r="AX37" s="1529"/>
      <c r="AY37" s="1529"/>
      <c r="AZ37" s="1529"/>
      <c r="BA37" s="1419"/>
      <c r="BB37" s="1419"/>
      <c r="BC37" s="1419"/>
      <c r="BD37" s="1403">
        <v>429</v>
      </c>
      <c r="BE37" s="1404">
        <f t="shared" si="25"/>
        <v>0</v>
      </c>
      <c r="BF37" s="1532">
        <v>2023</v>
      </c>
      <c r="BG37" s="1532" t="s">
        <v>2324</v>
      </c>
      <c r="BH37" s="1533" t="s">
        <v>2327</v>
      </c>
      <c r="BI37" s="1405">
        <f t="shared" si="38"/>
        <v>65</v>
      </c>
      <c r="BJ37" s="1406">
        <f t="shared" si="39"/>
        <v>35.16393442622951</v>
      </c>
      <c r="BK37" s="1419"/>
      <c r="BL37" s="1420">
        <f t="shared" ref="BL37:BL45" si="40">H37*0.65</f>
        <v>1469</v>
      </c>
    </row>
    <row r="38" spans="1:65" s="1421" customFormat="1" ht="46.5" customHeight="1">
      <c r="A38" s="1521" t="s">
        <v>50</v>
      </c>
      <c r="B38" s="1522" t="s">
        <v>2381</v>
      </c>
      <c r="C38" s="1523" t="s">
        <v>2382</v>
      </c>
      <c r="D38" s="1523">
        <v>304</v>
      </c>
      <c r="E38" s="1523" t="s">
        <v>206</v>
      </c>
      <c r="F38" s="1524" t="s">
        <v>2383</v>
      </c>
      <c r="G38" s="1525">
        <f t="shared" si="37"/>
        <v>3200</v>
      </c>
      <c r="H38" s="1525">
        <v>3200</v>
      </c>
      <c r="I38" s="1526"/>
      <c r="J38" s="1526"/>
      <c r="K38" s="1525">
        <v>3200</v>
      </c>
      <c r="L38" s="1525">
        <v>3200</v>
      </c>
      <c r="M38" s="1527">
        <v>429.16199999999998</v>
      </c>
      <c r="N38" s="1527">
        <v>429.16199999999998</v>
      </c>
      <c r="O38" s="1526"/>
      <c r="P38" s="1526"/>
      <c r="Q38" s="1526"/>
      <c r="R38" s="1526"/>
      <c r="S38" s="1527">
        <f t="shared" si="29"/>
        <v>1472</v>
      </c>
      <c r="T38" s="1528">
        <v>1472</v>
      </c>
      <c r="U38" s="1526"/>
      <c r="V38" s="1526"/>
      <c r="W38" s="1526"/>
      <c r="X38" s="1526"/>
      <c r="Y38" s="1526"/>
      <c r="Z38" s="1526"/>
      <c r="AA38" s="1527">
        <f t="shared" si="30"/>
        <v>1176.162</v>
      </c>
      <c r="AB38" s="1527">
        <v>1176.162</v>
      </c>
      <c r="AC38" s="1526"/>
      <c r="AD38" s="1526"/>
      <c r="AE38" s="1526"/>
      <c r="AF38" s="1526"/>
      <c r="AG38" s="1526"/>
      <c r="AH38" s="1526"/>
      <c r="AI38" s="1527">
        <f t="shared" si="31"/>
        <v>1472</v>
      </c>
      <c r="AJ38" s="1528">
        <v>1472</v>
      </c>
      <c r="AK38" s="1526"/>
      <c r="AL38" s="1526"/>
      <c r="AM38" s="1527">
        <f t="shared" si="32"/>
        <v>1472</v>
      </c>
      <c r="AN38" s="1528">
        <v>1472</v>
      </c>
      <c r="AO38" s="1526"/>
      <c r="AP38" s="1526"/>
      <c r="AQ38" s="1526">
        <f t="shared" si="34"/>
        <v>1728</v>
      </c>
      <c r="AR38" s="1526">
        <f t="shared" si="35"/>
        <v>1728</v>
      </c>
      <c r="AS38" s="1526"/>
      <c r="AT38" s="1526"/>
      <c r="AU38" s="1526"/>
      <c r="AV38" s="1529">
        <f t="shared" si="33"/>
        <v>1728</v>
      </c>
      <c r="AW38" s="1529">
        <v>1728</v>
      </c>
      <c r="AX38" s="1529"/>
      <c r="AY38" s="1529"/>
      <c r="AZ38" s="1529"/>
      <c r="BA38" s="1419"/>
      <c r="BB38" s="1419"/>
      <c r="BC38" s="1419"/>
      <c r="BD38" s="1403">
        <v>608</v>
      </c>
      <c r="BE38" s="1404">
        <f t="shared" si="25"/>
        <v>0</v>
      </c>
      <c r="BF38" s="1532">
        <v>2023</v>
      </c>
      <c r="BG38" s="1532" t="s">
        <v>2324</v>
      </c>
      <c r="BH38" s="1533" t="s">
        <v>2327</v>
      </c>
      <c r="BI38" s="1405">
        <f t="shared" si="38"/>
        <v>65</v>
      </c>
      <c r="BJ38" s="1406">
        <f t="shared" si="39"/>
        <v>35.185185185185183</v>
      </c>
      <c r="BK38" s="1419"/>
      <c r="BL38" s="1420">
        <f t="shared" si="40"/>
        <v>2080</v>
      </c>
    </row>
    <row r="39" spans="1:65" s="1421" customFormat="1" ht="57" customHeight="1">
      <c r="A39" s="1521" t="s">
        <v>52</v>
      </c>
      <c r="B39" s="1522" t="s">
        <v>2384</v>
      </c>
      <c r="C39" s="1523" t="s">
        <v>2346</v>
      </c>
      <c r="D39" s="1523">
        <v>194</v>
      </c>
      <c r="E39" s="1523" t="s">
        <v>206</v>
      </c>
      <c r="F39" s="1524" t="s">
        <v>2385</v>
      </c>
      <c r="G39" s="1525">
        <f t="shared" si="37"/>
        <v>2220</v>
      </c>
      <c r="H39" s="1525">
        <v>2220</v>
      </c>
      <c r="I39" s="1526"/>
      <c r="J39" s="1526"/>
      <c r="K39" s="1525">
        <v>2220</v>
      </c>
      <c r="L39" s="1525">
        <v>2220</v>
      </c>
      <c r="M39" s="1527">
        <v>235.88499999999999</v>
      </c>
      <c r="N39" s="1527">
        <v>235.88499999999999</v>
      </c>
      <c r="O39" s="1526"/>
      <c r="P39" s="1526"/>
      <c r="Q39" s="1526"/>
      <c r="R39" s="1526"/>
      <c r="S39" s="1527">
        <f t="shared" si="29"/>
        <v>1021</v>
      </c>
      <c r="T39" s="1528">
        <v>1021</v>
      </c>
      <c r="U39" s="1526"/>
      <c r="V39" s="1526"/>
      <c r="W39" s="1526"/>
      <c r="X39" s="1526"/>
      <c r="Y39" s="1526"/>
      <c r="Z39" s="1526"/>
      <c r="AA39" s="1527">
        <f t="shared" si="30"/>
        <v>765.88499999999999</v>
      </c>
      <c r="AB39" s="1527">
        <v>765.88499999999999</v>
      </c>
      <c r="AC39" s="1526"/>
      <c r="AD39" s="1526"/>
      <c r="AE39" s="1526"/>
      <c r="AF39" s="1526"/>
      <c r="AG39" s="1526"/>
      <c r="AH39" s="1526"/>
      <c r="AI39" s="1527">
        <f t="shared" si="31"/>
        <v>1021</v>
      </c>
      <c r="AJ39" s="1528">
        <v>1021</v>
      </c>
      <c r="AK39" s="1526"/>
      <c r="AL39" s="1526"/>
      <c r="AM39" s="1527">
        <f t="shared" si="32"/>
        <v>1021</v>
      </c>
      <c r="AN39" s="1528">
        <v>1021</v>
      </c>
      <c r="AO39" s="1526"/>
      <c r="AP39" s="1526"/>
      <c r="AQ39" s="1526">
        <f t="shared" si="34"/>
        <v>1199</v>
      </c>
      <c r="AR39" s="1526">
        <f t="shared" si="35"/>
        <v>1199</v>
      </c>
      <c r="AS39" s="1526"/>
      <c r="AT39" s="1526"/>
      <c r="AU39" s="1526"/>
      <c r="AV39" s="1529">
        <f t="shared" si="33"/>
        <v>1199</v>
      </c>
      <c r="AW39" s="1529">
        <v>1199</v>
      </c>
      <c r="AX39" s="1529"/>
      <c r="AY39" s="1529"/>
      <c r="AZ39" s="1529"/>
      <c r="BA39" s="1419"/>
      <c r="BB39" s="1419"/>
      <c r="BC39" s="1419"/>
      <c r="BD39" s="1403">
        <v>422</v>
      </c>
      <c r="BE39" s="1404">
        <f t="shared" si="25"/>
        <v>0</v>
      </c>
      <c r="BF39" s="1532">
        <v>2023</v>
      </c>
      <c r="BG39" s="1532" t="s">
        <v>2324</v>
      </c>
      <c r="BH39" s="1533" t="s">
        <v>2327</v>
      </c>
      <c r="BI39" s="1405">
        <f t="shared" si="38"/>
        <v>65</v>
      </c>
      <c r="BJ39" s="1406">
        <f t="shared" si="39"/>
        <v>35.195996663886568</v>
      </c>
      <c r="BK39" s="1419"/>
      <c r="BL39" s="1420">
        <f t="shared" si="40"/>
        <v>1443</v>
      </c>
    </row>
    <row r="40" spans="1:65" s="1421" customFormat="1" ht="46.5" customHeight="1">
      <c r="A40" s="1521" t="s">
        <v>54</v>
      </c>
      <c r="B40" s="1522" t="s">
        <v>2386</v>
      </c>
      <c r="C40" s="1523" t="s">
        <v>2387</v>
      </c>
      <c r="D40" s="1523">
        <v>110</v>
      </c>
      <c r="E40" s="1523" t="s">
        <v>206</v>
      </c>
      <c r="F40" s="1524" t="s">
        <v>2388</v>
      </c>
      <c r="G40" s="1525">
        <f t="shared" si="37"/>
        <v>3880</v>
      </c>
      <c r="H40" s="1525">
        <v>3880</v>
      </c>
      <c r="I40" s="1526"/>
      <c r="J40" s="1526"/>
      <c r="K40" s="1525">
        <v>3880</v>
      </c>
      <c r="L40" s="1525">
        <v>3880</v>
      </c>
      <c r="M40" s="1527">
        <v>458.56200000000001</v>
      </c>
      <c r="N40" s="1527">
        <v>458.56200000000001</v>
      </c>
      <c r="O40" s="1526"/>
      <c r="P40" s="1526"/>
      <c r="Q40" s="1526"/>
      <c r="R40" s="1526"/>
      <c r="S40" s="1527">
        <f t="shared" si="29"/>
        <v>1785</v>
      </c>
      <c r="T40" s="1528">
        <v>1785</v>
      </c>
      <c r="U40" s="1526"/>
      <c r="V40" s="1526"/>
      <c r="W40" s="1526"/>
      <c r="X40" s="1526"/>
      <c r="Y40" s="1526"/>
      <c r="Z40" s="1526"/>
      <c r="AA40" s="1527">
        <f t="shared" si="30"/>
        <v>1388.5619999999999</v>
      </c>
      <c r="AB40" s="1527">
        <v>1388.5619999999999</v>
      </c>
      <c r="AC40" s="1526"/>
      <c r="AD40" s="1526"/>
      <c r="AE40" s="1526"/>
      <c r="AF40" s="1526"/>
      <c r="AG40" s="1526"/>
      <c r="AH40" s="1526"/>
      <c r="AI40" s="1527">
        <f t="shared" si="31"/>
        <v>1785</v>
      </c>
      <c r="AJ40" s="1528">
        <v>1785</v>
      </c>
      <c r="AK40" s="1526"/>
      <c r="AL40" s="1526"/>
      <c r="AM40" s="1527">
        <f t="shared" si="32"/>
        <v>1785</v>
      </c>
      <c r="AN40" s="1528">
        <v>1785</v>
      </c>
      <c r="AO40" s="1526"/>
      <c r="AP40" s="1526"/>
      <c r="AQ40" s="1526">
        <f t="shared" si="34"/>
        <v>2095</v>
      </c>
      <c r="AR40" s="1526">
        <f t="shared" si="35"/>
        <v>2095</v>
      </c>
      <c r="AS40" s="1526"/>
      <c r="AT40" s="1526"/>
      <c r="AU40" s="1526"/>
      <c r="AV40" s="1529">
        <f t="shared" si="33"/>
        <v>2095</v>
      </c>
      <c r="AW40" s="1529">
        <v>2095</v>
      </c>
      <c r="AX40" s="1529"/>
      <c r="AY40" s="1529"/>
      <c r="AZ40" s="1529"/>
      <c r="BA40" s="1419"/>
      <c r="BB40" s="1419"/>
      <c r="BC40" s="1419"/>
      <c r="BD40" s="1403">
        <v>737</v>
      </c>
      <c r="BE40" s="1404">
        <f t="shared" si="25"/>
        <v>0</v>
      </c>
      <c r="BF40" s="1532">
        <v>2023</v>
      </c>
      <c r="BG40" s="1532" t="s">
        <v>2324</v>
      </c>
      <c r="BH40" s="1533" t="s">
        <v>2327</v>
      </c>
      <c r="BI40" s="1405">
        <f t="shared" si="38"/>
        <v>65</v>
      </c>
      <c r="BJ40" s="1406">
        <f t="shared" si="39"/>
        <v>35.178997613365155</v>
      </c>
      <c r="BK40" s="1419"/>
      <c r="BL40" s="1420">
        <f t="shared" si="40"/>
        <v>2522</v>
      </c>
    </row>
    <row r="41" spans="1:65" s="1421" customFormat="1" ht="46.5" customHeight="1">
      <c r="A41" s="1521" t="s">
        <v>56</v>
      </c>
      <c r="B41" s="1522" t="s">
        <v>2389</v>
      </c>
      <c r="C41" s="1523" t="s">
        <v>2390</v>
      </c>
      <c r="D41" s="1523">
        <v>140</v>
      </c>
      <c r="E41" s="1523" t="s">
        <v>206</v>
      </c>
      <c r="F41" s="1524" t="s">
        <v>2391</v>
      </c>
      <c r="G41" s="1525">
        <f t="shared" si="37"/>
        <v>2430</v>
      </c>
      <c r="H41" s="1525">
        <v>2430</v>
      </c>
      <c r="I41" s="1526"/>
      <c r="J41" s="1526"/>
      <c r="K41" s="1525">
        <v>2430</v>
      </c>
      <c r="L41" s="1525">
        <v>2430</v>
      </c>
      <c r="M41" s="1527">
        <v>268.80900000000003</v>
      </c>
      <c r="N41" s="1527">
        <v>268.80900000000003</v>
      </c>
      <c r="O41" s="1526"/>
      <c r="P41" s="1526"/>
      <c r="Q41" s="1526"/>
      <c r="R41" s="1526"/>
      <c r="S41" s="1527">
        <f t="shared" si="29"/>
        <v>1118</v>
      </c>
      <c r="T41" s="1528">
        <v>1118</v>
      </c>
      <c r="U41" s="1526"/>
      <c r="V41" s="1526"/>
      <c r="W41" s="1526"/>
      <c r="X41" s="1526"/>
      <c r="Y41" s="1526"/>
      <c r="Z41" s="1526"/>
      <c r="AA41" s="1527">
        <f t="shared" si="30"/>
        <v>838.80899999999997</v>
      </c>
      <c r="AB41" s="1527">
        <v>838.80899999999997</v>
      </c>
      <c r="AC41" s="1526"/>
      <c r="AD41" s="1526"/>
      <c r="AE41" s="1526"/>
      <c r="AF41" s="1526"/>
      <c r="AG41" s="1526"/>
      <c r="AH41" s="1526"/>
      <c r="AI41" s="1527">
        <f t="shared" si="31"/>
        <v>1118</v>
      </c>
      <c r="AJ41" s="1528">
        <v>1118</v>
      </c>
      <c r="AK41" s="1526"/>
      <c r="AL41" s="1526"/>
      <c r="AM41" s="1527">
        <f t="shared" si="32"/>
        <v>1118</v>
      </c>
      <c r="AN41" s="1528">
        <v>1118</v>
      </c>
      <c r="AO41" s="1526"/>
      <c r="AP41" s="1526"/>
      <c r="AQ41" s="1526">
        <f t="shared" si="34"/>
        <v>1312</v>
      </c>
      <c r="AR41" s="1526">
        <f t="shared" si="35"/>
        <v>1312</v>
      </c>
      <c r="AS41" s="1526"/>
      <c r="AT41" s="1526"/>
      <c r="AU41" s="1526"/>
      <c r="AV41" s="1529">
        <f t="shared" si="33"/>
        <v>1312</v>
      </c>
      <c r="AW41" s="1529">
        <v>1312</v>
      </c>
      <c r="AX41" s="1529"/>
      <c r="AY41" s="1529"/>
      <c r="AZ41" s="1529"/>
      <c r="BA41" s="1419"/>
      <c r="BB41" s="1419"/>
      <c r="BC41" s="1419"/>
      <c r="BD41" s="1403">
        <v>462</v>
      </c>
      <c r="BE41" s="1404">
        <f t="shared" si="25"/>
        <v>0</v>
      </c>
      <c r="BF41" s="1532">
        <v>2023</v>
      </c>
      <c r="BG41" s="1532" t="s">
        <v>2324</v>
      </c>
      <c r="BH41" s="1533" t="s">
        <v>2327</v>
      </c>
      <c r="BI41" s="1405">
        <f t="shared" si="38"/>
        <v>65.02057613168725</v>
      </c>
      <c r="BJ41" s="1406">
        <f t="shared" si="39"/>
        <v>35.213414634146339</v>
      </c>
      <c r="BK41" s="1419"/>
      <c r="BL41" s="1420">
        <f t="shared" si="40"/>
        <v>1579.5</v>
      </c>
    </row>
    <row r="42" spans="1:65" s="1421" customFormat="1" ht="69" customHeight="1">
      <c r="A42" s="1521" t="s">
        <v>58</v>
      </c>
      <c r="B42" s="1522" t="s">
        <v>2392</v>
      </c>
      <c r="C42" s="1523" t="s">
        <v>2393</v>
      </c>
      <c r="D42" s="1523">
        <v>539</v>
      </c>
      <c r="E42" s="1523" t="s">
        <v>206</v>
      </c>
      <c r="F42" s="1524" t="s">
        <v>2394</v>
      </c>
      <c r="G42" s="1525">
        <f t="shared" si="37"/>
        <v>7180</v>
      </c>
      <c r="H42" s="1525">
        <v>7180</v>
      </c>
      <c r="I42" s="1526"/>
      <c r="J42" s="1526"/>
      <c r="K42" s="1525">
        <v>7180</v>
      </c>
      <c r="L42" s="1525">
        <v>7180</v>
      </c>
      <c r="M42" s="1527">
        <v>697.19900000000007</v>
      </c>
      <c r="N42" s="1527">
        <v>697.19900000000007</v>
      </c>
      <c r="O42" s="1526"/>
      <c r="P42" s="1526"/>
      <c r="Q42" s="1526"/>
      <c r="R42" s="1526"/>
      <c r="S42" s="1527">
        <f t="shared" si="29"/>
        <v>3302</v>
      </c>
      <c r="T42" s="1528">
        <v>3302</v>
      </c>
      <c r="U42" s="1526"/>
      <c r="V42" s="1526"/>
      <c r="W42" s="1526"/>
      <c r="X42" s="1526"/>
      <c r="Y42" s="1526"/>
      <c r="Z42" s="1526"/>
      <c r="AA42" s="1527">
        <f t="shared" si="30"/>
        <v>1769.1990000000001</v>
      </c>
      <c r="AB42" s="1527">
        <v>1769.1990000000001</v>
      </c>
      <c r="AC42" s="1526"/>
      <c r="AD42" s="1526"/>
      <c r="AE42" s="1526"/>
      <c r="AF42" s="1526"/>
      <c r="AG42" s="1526"/>
      <c r="AH42" s="1526"/>
      <c r="AI42" s="1527">
        <f t="shared" si="31"/>
        <v>3302</v>
      </c>
      <c r="AJ42" s="1528">
        <v>3302</v>
      </c>
      <c r="AK42" s="1526"/>
      <c r="AL42" s="1526"/>
      <c r="AM42" s="1527">
        <f t="shared" si="32"/>
        <v>3302</v>
      </c>
      <c r="AN42" s="1528">
        <v>3302</v>
      </c>
      <c r="AO42" s="1526"/>
      <c r="AP42" s="1526"/>
      <c r="AQ42" s="1526">
        <f t="shared" si="34"/>
        <v>3878</v>
      </c>
      <c r="AR42" s="1526">
        <f t="shared" si="35"/>
        <v>3878</v>
      </c>
      <c r="AS42" s="1526"/>
      <c r="AT42" s="1526"/>
      <c r="AU42" s="1526"/>
      <c r="AV42" s="1529">
        <f t="shared" si="33"/>
        <v>3878</v>
      </c>
      <c r="AW42" s="1529">
        <v>3878</v>
      </c>
      <c r="AX42" s="1529"/>
      <c r="AY42" s="1529"/>
      <c r="AZ42" s="1529"/>
      <c r="BA42" s="1419"/>
      <c r="BB42" s="1419"/>
      <c r="BC42" s="1419"/>
      <c r="BD42" s="1403">
        <v>1364</v>
      </c>
      <c r="BE42" s="1404">
        <f t="shared" si="25"/>
        <v>0</v>
      </c>
      <c r="BF42" s="1532">
        <v>2023</v>
      </c>
      <c r="BG42" s="1532" t="s">
        <v>2324</v>
      </c>
      <c r="BH42" s="1533" t="s">
        <v>2327</v>
      </c>
      <c r="BI42" s="1405">
        <f t="shared" si="38"/>
        <v>64.986072423398326</v>
      </c>
      <c r="BJ42" s="1406">
        <f t="shared" si="39"/>
        <v>35.17276946879835</v>
      </c>
      <c r="BK42" s="1419"/>
      <c r="BL42" s="1420">
        <f t="shared" si="40"/>
        <v>4667</v>
      </c>
    </row>
    <row r="43" spans="1:65" s="1421" customFormat="1" ht="49.5" customHeight="1">
      <c r="A43" s="1521" t="s">
        <v>60</v>
      </c>
      <c r="B43" s="1522" t="s">
        <v>2395</v>
      </c>
      <c r="C43" s="1523" t="s">
        <v>2396</v>
      </c>
      <c r="D43" s="1523">
        <v>124</v>
      </c>
      <c r="E43" s="1523" t="s">
        <v>206</v>
      </c>
      <c r="F43" s="1524" t="s">
        <v>2397</v>
      </c>
      <c r="G43" s="1525">
        <f t="shared" si="37"/>
        <v>1300</v>
      </c>
      <c r="H43" s="1525">
        <v>1300</v>
      </c>
      <c r="I43" s="1526"/>
      <c r="J43" s="1526"/>
      <c r="K43" s="1525">
        <v>1300</v>
      </c>
      <c r="L43" s="1525">
        <v>1300</v>
      </c>
      <c r="M43" s="1527">
        <v>136.64500000000001</v>
      </c>
      <c r="N43" s="1527">
        <v>136.64500000000001</v>
      </c>
      <c r="O43" s="1526"/>
      <c r="P43" s="1526"/>
      <c r="Q43" s="1526"/>
      <c r="R43" s="1526"/>
      <c r="S43" s="1527">
        <f t="shared" si="29"/>
        <v>598</v>
      </c>
      <c r="T43" s="1528">
        <v>598</v>
      </c>
      <c r="U43" s="1526"/>
      <c r="V43" s="1526"/>
      <c r="W43" s="1526"/>
      <c r="X43" s="1526"/>
      <c r="Y43" s="1526"/>
      <c r="Z43" s="1526"/>
      <c r="AA43" s="1527">
        <f t="shared" si="30"/>
        <v>436.64499999999998</v>
      </c>
      <c r="AB43" s="1527">
        <v>436.64499999999998</v>
      </c>
      <c r="AC43" s="1526"/>
      <c r="AD43" s="1526"/>
      <c r="AE43" s="1526"/>
      <c r="AF43" s="1526"/>
      <c r="AG43" s="1526"/>
      <c r="AH43" s="1526"/>
      <c r="AI43" s="1527">
        <f t="shared" si="31"/>
        <v>598</v>
      </c>
      <c r="AJ43" s="1528">
        <v>598</v>
      </c>
      <c r="AK43" s="1526"/>
      <c r="AL43" s="1526"/>
      <c r="AM43" s="1527">
        <f t="shared" si="32"/>
        <v>598</v>
      </c>
      <c r="AN43" s="1528">
        <v>598</v>
      </c>
      <c r="AO43" s="1526"/>
      <c r="AP43" s="1526"/>
      <c r="AQ43" s="1526">
        <f t="shared" si="34"/>
        <v>702</v>
      </c>
      <c r="AR43" s="1526">
        <f t="shared" si="35"/>
        <v>702</v>
      </c>
      <c r="AS43" s="1526"/>
      <c r="AT43" s="1526"/>
      <c r="AU43" s="1526"/>
      <c r="AV43" s="1529">
        <f t="shared" si="33"/>
        <v>702</v>
      </c>
      <c r="AW43" s="1529">
        <v>702</v>
      </c>
      <c r="AX43" s="1529"/>
      <c r="AY43" s="1529"/>
      <c r="AZ43" s="1529"/>
      <c r="BA43" s="1419"/>
      <c r="BB43" s="1419"/>
      <c r="BC43" s="1419"/>
      <c r="BD43" s="1403">
        <v>247</v>
      </c>
      <c r="BE43" s="1404">
        <f t="shared" si="25"/>
        <v>0</v>
      </c>
      <c r="BF43" s="1532">
        <v>2023</v>
      </c>
      <c r="BG43" s="1532" t="s">
        <v>2324</v>
      </c>
      <c r="BH43" s="1533" t="s">
        <v>2327</v>
      </c>
      <c r="BI43" s="1405">
        <f t="shared" si="38"/>
        <v>65</v>
      </c>
      <c r="BJ43" s="1406">
        <f t="shared" si="39"/>
        <v>35.185185185185183</v>
      </c>
      <c r="BK43" s="1419"/>
      <c r="BL43" s="1420">
        <f t="shared" si="40"/>
        <v>845</v>
      </c>
    </row>
    <row r="44" spans="1:65" s="1421" customFormat="1" ht="47.25" customHeight="1">
      <c r="A44" s="1521" t="s">
        <v>164</v>
      </c>
      <c r="B44" s="1522" t="s">
        <v>2398</v>
      </c>
      <c r="C44" s="1523" t="s">
        <v>2399</v>
      </c>
      <c r="D44" s="1523">
        <v>104</v>
      </c>
      <c r="E44" s="1523" t="s">
        <v>206</v>
      </c>
      <c r="F44" s="1524" t="s">
        <v>2400</v>
      </c>
      <c r="G44" s="1525">
        <f t="shared" si="37"/>
        <v>2300</v>
      </c>
      <c r="H44" s="1525">
        <v>2300</v>
      </c>
      <c r="I44" s="1526"/>
      <c r="J44" s="1526"/>
      <c r="K44" s="1525">
        <v>2300</v>
      </c>
      <c r="L44" s="1525">
        <v>2300</v>
      </c>
      <c r="M44" s="1527">
        <v>278.84399999999999</v>
      </c>
      <c r="N44" s="1527">
        <v>278.84399999999999</v>
      </c>
      <c r="O44" s="1526"/>
      <c r="P44" s="1526"/>
      <c r="Q44" s="1526"/>
      <c r="R44" s="1526"/>
      <c r="S44" s="1527">
        <f t="shared" si="29"/>
        <v>1058</v>
      </c>
      <c r="T44" s="1528">
        <v>1058</v>
      </c>
      <c r="U44" s="1526"/>
      <c r="V44" s="1526"/>
      <c r="W44" s="1526"/>
      <c r="X44" s="1526"/>
      <c r="Y44" s="1526"/>
      <c r="Z44" s="1526"/>
      <c r="AA44" s="1527">
        <f t="shared" si="30"/>
        <v>828.84400000000005</v>
      </c>
      <c r="AB44" s="1527">
        <v>828.84400000000005</v>
      </c>
      <c r="AC44" s="1526"/>
      <c r="AD44" s="1526"/>
      <c r="AE44" s="1526"/>
      <c r="AF44" s="1526"/>
      <c r="AG44" s="1526"/>
      <c r="AH44" s="1526"/>
      <c r="AI44" s="1527">
        <f t="shared" si="31"/>
        <v>1058</v>
      </c>
      <c r="AJ44" s="1528">
        <v>1058</v>
      </c>
      <c r="AK44" s="1526"/>
      <c r="AL44" s="1526"/>
      <c r="AM44" s="1527">
        <f t="shared" si="32"/>
        <v>1058</v>
      </c>
      <c r="AN44" s="1528">
        <v>1058</v>
      </c>
      <c r="AO44" s="1526"/>
      <c r="AP44" s="1526"/>
      <c r="AQ44" s="1526">
        <f t="shared" si="34"/>
        <v>1242</v>
      </c>
      <c r="AR44" s="1526">
        <f t="shared" si="35"/>
        <v>1242</v>
      </c>
      <c r="AS44" s="1526"/>
      <c r="AT44" s="1526"/>
      <c r="AU44" s="1526"/>
      <c r="AV44" s="1529">
        <f t="shared" si="33"/>
        <v>1242</v>
      </c>
      <c r="AW44" s="1529">
        <v>1242</v>
      </c>
      <c r="AX44" s="1529"/>
      <c r="AY44" s="1529"/>
      <c r="AZ44" s="1529"/>
      <c r="BA44" s="1419"/>
      <c r="BB44" s="1419"/>
      <c r="BC44" s="1419"/>
      <c r="BD44" s="1403">
        <v>437</v>
      </c>
      <c r="BE44" s="1404">
        <f t="shared" si="25"/>
        <v>0</v>
      </c>
      <c r="BF44" s="1532">
        <v>2023</v>
      </c>
      <c r="BG44" s="1532" t="s">
        <v>2324</v>
      </c>
      <c r="BH44" s="1533" t="s">
        <v>2327</v>
      </c>
      <c r="BI44" s="1405">
        <f t="shared" si="38"/>
        <v>65</v>
      </c>
      <c r="BJ44" s="1406">
        <f t="shared" si="39"/>
        <v>35.185185185185183</v>
      </c>
      <c r="BK44" s="1419"/>
      <c r="BL44" s="1420">
        <f t="shared" si="40"/>
        <v>1495</v>
      </c>
    </row>
    <row r="45" spans="1:65" s="1421" customFormat="1" ht="61.5" customHeight="1">
      <c r="A45" s="1521" t="s">
        <v>169</v>
      </c>
      <c r="B45" s="1522" t="s">
        <v>2401</v>
      </c>
      <c r="C45" s="1523" t="s">
        <v>2402</v>
      </c>
      <c r="D45" s="1523">
        <v>253</v>
      </c>
      <c r="E45" s="1523" t="s">
        <v>206</v>
      </c>
      <c r="F45" s="1524" t="s">
        <v>2403</v>
      </c>
      <c r="G45" s="1525">
        <f t="shared" si="37"/>
        <v>3450</v>
      </c>
      <c r="H45" s="1525">
        <v>3450</v>
      </c>
      <c r="I45" s="1526"/>
      <c r="J45" s="1526"/>
      <c r="K45" s="1525">
        <v>3450</v>
      </c>
      <c r="L45" s="1525">
        <v>3450</v>
      </c>
      <c r="M45" s="1527">
        <v>227.80799999999999</v>
      </c>
      <c r="N45" s="1527">
        <v>227.80799999999999</v>
      </c>
      <c r="O45" s="1526"/>
      <c r="P45" s="1526"/>
      <c r="Q45" s="1526"/>
      <c r="R45" s="1526"/>
      <c r="S45" s="1527">
        <f t="shared" si="29"/>
        <v>1587</v>
      </c>
      <c r="T45" s="1528">
        <v>1587</v>
      </c>
      <c r="U45" s="1526"/>
      <c r="V45" s="1526"/>
      <c r="W45" s="1526"/>
      <c r="X45" s="1526"/>
      <c r="Y45" s="1526"/>
      <c r="Z45" s="1526"/>
      <c r="AA45" s="1527">
        <f t="shared" si="30"/>
        <v>1114.808</v>
      </c>
      <c r="AB45" s="1527">
        <v>1114.808</v>
      </c>
      <c r="AC45" s="1526"/>
      <c r="AD45" s="1526"/>
      <c r="AE45" s="1526"/>
      <c r="AF45" s="1526"/>
      <c r="AG45" s="1526"/>
      <c r="AH45" s="1526"/>
      <c r="AI45" s="1527">
        <f t="shared" si="31"/>
        <v>1587</v>
      </c>
      <c r="AJ45" s="1528">
        <v>1587</v>
      </c>
      <c r="AK45" s="1526"/>
      <c r="AL45" s="1526"/>
      <c r="AM45" s="1527">
        <f t="shared" si="32"/>
        <v>1587</v>
      </c>
      <c r="AN45" s="1528">
        <v>1587</v>
      </c>
      <c r="AO45" s="1526"/>
      <c r="AP45" s="1526"/>
      <c r="AQ45" s="1526">
        <f t="shared" si="34"/>
        <v>1863</v>
      </c>
      <c r="AR45" s="1526">
        <f t="shared" si="35"/>
        <v>1863</v>
      </c>
      <c r="AS45" s="1526"/>
      <c r="AT45" s="1526"/>
      <c r="AU45" s="1526"/>
      <c r="AV45" s="1529">
        <f t="shared" si="33"/>
        <v>1863</v>
      </c>
      <c r="AW45" s="1529">
        <v>1863</v>
      </c>
      <c r="AX45" s="1529"/>
      <c r="AY45" s="1529"/>
      <c r="AZ45" s="1529"/>
      <c r="BA45" s="1419"/>
      <c r="BB45" s="1419"/>
      <c r="BC45" s="1419"/>
      <c r="BD45" s="1403">
        <v>656</v>
      </c>
      <c r="BE45" s="1404">
        <f t="shared" si="25"/>
        <v>0</v>
      </c>
      <c r="BF45" s="1532">
        <v>2023</v>
      </c>
      <c r="BG45" s="1532" t="s">
        <v>2324</v>
      </c>
      <c r="BH45" s="1533" t="s">
        <v>2327</v>
      </c>
      <c r="BI45" s="1405">
        <f t="shared" si="38"/>
        <v>65.014492753623188</v>
      </c>
      <c r="BJ45" s="1406">
        <f t="shared" si="39"/>
        <v>35.212023617820719</v>
      </c>
      <c r="BK45" s="1419"/>
      <c r="BL45" s="1420">
        <f t="shared" si="40"/>
        <v>2242.5</v>
      </c>
    </row>
    <row r="46" spans="1:65" s="1396" customFormat="1" ht="73.5" customHeight="1">
      <c r="A46" s="1519" t="s">
        <v>85</v>
      </c>
      <c r="B46" s="1520" t="s">
        <v>86</v>
      </c>
      <c r="C46" s="1504"/>
      <c r="D46" s="1504"/>
      <c r="E46" s="1504"/>
      <c r="F46" s="1504"/>
      <c r="G46" s="1453">
        <f>G47</f>
        <v>13000</v>
      </c>
      <c r="H46" s="1453">
        <f t="shared" ref="H46:BE46" si="41">H47</f>
        <v>12000</v>
      </c>
      <c r="I46" s="1453">
        <f t="shared" si="41"/>
        <v>1000</v>
      </c>
      <c r="J46" s="1453">
        <f t="shared" si="41"/>
        <v>0</v>
      </c>
      <c r="K46" s="1453">
        <f t="shared" si="41"/>
        <v>13000</v>
      </c>
      <c r="L46" s="1453">
        <f t="shared" si="41"/>
        <v>12000</v>
      </c>
      <c r="M46" s="1453">
        <f t="shared" si="41"/>
        <v>0</v>
      </c>
      <c r="N46" s="1453">
        <f t="shared" si="41"/>
        <v>0</v>
      </c>
      <c r="O46" s="1453">
        <f t="shared" si="41"/>
        <v>0</v>
      </c>
      <c r="P46" s="1453">
        <f t="shared" si="41"/>
        <v>0</v>
      </c>
      <c r="Q46" s="1453">
        <f t="shared" si="41"/>
        <v>0</v>
      </c>
      <c r="R46" s="1453">
        <f t="shared" si="41"/>
        <v>0</v>
      </c>
      <c r="S46" s="1453">
        <f t="shared" si="41"/>
        <v>3967</v>
      </c>
      <c r="T46" s="1453">
        <f t="shared" si="41"/>
        <v>3967</v>
      </c>
      <c r="U46" s="1453">
        <f t="shared" si="41"/>
        <v>0</v>
      </c>
      <c r="V46" s="1453">
        <f t="shared" si="41"/>
        <v>0</v>
      </c>
      <c r="W46" s="1453">
        <f t="shared" si="41"/>
        <v>0</v>
      </c>
      <c r="X46" s="1453">
        <f t="shared" si="41"/>
        <v>0</v>
      </c>
      <c r="Y46" s="1453">
        <f t="shared" si="41"/>
        <v>0</v>
      </c>
      <c r="Z46" s="1453">
        <f t="shared" si="41"/>
        <v>0</v>
      </c>
      <c r="AA46" s="1453">
        <f t="shared" si="41"/>
        <v>2311.174</v>
      </c>
      <c r="AB46" s="1453">
        <f t="shared" si="41"/>
        <v>2311.174</v>
      </c>
      <c r="AC46" s="1453">
        <f t="shared" si="41"/>
        <v>0</v>
      </c>
      <c r="AD46" s="1453">
        <f t="shared" si="41"/>
        <v>0</v>
      </c>
      <c r="AE46" s="1453">
        <f t="shared" si="41"/>
        <v>0</v>
      </c>
      <c r="AF46" s="1453">
        <f t="shared" si="41"/>
        <v>0</v>
      </c>
      <c r="AG46" s="1453">
        <f t="shared" si="41"/>
        <v>0</v>
      </c>
      <c r="AH46" s="1453">
        <f t="shared" si="41"/>
        <v>0</v>
      </c>
      <c r="AI46" s="1453">
        <f t="shared" si="41"/>
        <v>3967</v>
      </c>
      <c r="AJ46" s="1453">
        <f t="shared" si="41"/>
        <v>3967</v>
      </c>
      <c r="AK46" s="1453">
        <f t="shared" si="41"/>
        <v>0</v>
      </c>
      <c r="AL46" s="1453">
        <f t="shared" si="41"/>
        <v>0</v>
      </c>
      <c r="AM46" s="1453">
        <f t="shared" si="41"/>
        <v>6926</v>
      </c>
      <c r="AN46" s="1453">
        <f t="shared" si="41"/>
        <v>6926</v>
      </c>
      <c r="AO46" s="1453">
        <f t="shared" si="41"/>
        <v>0</v>
      </c>
      <c r="AP46" s="1453">
        <f t="shared" si="41"/>
        <v>0</v>
      </c>
      <c r="AQ46" s="1453">
        <f t="shared" si="41"/>
        <v>6074</v>
      </c>
      <c r="AR46" s="1453">
        <f t="shared" si="41"/>
        <v>5074</v>
      </c>
      <c r="AS46" s="1453">
        <f t="shared" si="41"/>
        <v>1000</v>
      </c>
      <c r="AT46" s="1453">
        <f t="shared" si="41"/>
        <v>0</v>
      </c>
      <c r="AU46" s="1453">
        <f t="shared" si="41"/>
        <v>0</v>
      </c>
      <c r="AV46" s="1454">
        <f t="shared" si="41"/>
        <v>6074</v>
      </c>
      <c r="AW46" s="1454">
        <f t="shared" si="41"/>
        <v>5074</v>
      </c>
      <c r="AX46" s="1454">
        <f t="shared" si="41"/>
        <v>1000</v>
      </c>
      <c r="AY46" s="1454">
        <f t="shared" si="41"/>
        <v>0</v>
      </c>
      <c r="AZ46" s="1454">
        <f t="shared" si="41"/>
        <v>0</v>
      </c>
      <c r="BA46" s="1453">
        <f t="shared" si="41"/>
        <v>0</v>
      </c>
      <c r="BB46" s="1453">
        <f t="shared" si="41"/>
        <v>0</v>
      </c>
      <c r="BC46" s="1453">
        <f t="shared" si="41"/>
        <v>0</v>
      </c>
      <c r="BD46" s="1453">
        <f t="shared" si="41"/>
        <v>5074</v>
      </c>
      <c r="BE46" s="1453">
        <f t="shared" si="41"/>
        <v>2959</v>
      </c>
      <c r="BF46" s="1397"/>
      <c r="BG46" s="1397"/>
      <c r="BH46" s="1397"/>
      <c r="BI46" s="1397"/>
      <c r="BJ46" s="1397"/>
      <c r="BK46" s="1505"/>
      <c r="BL46" s="1395"/>
    </row>
    <row r="47" spans="1:65" s="1407" customFormat="1" ht="43.5" customHeight="1">
      <c r="A47" s="1519" t="s">
        <v>46</v>
      </c>
      <c r="B47" s="1520" t="s">
        <v>43</v>
      </c>
      <c r="C47" s="1504"/>
      <c r="D47" s="1504"/>
      <c r="E47" s="1504"/>
      <c r="F47" s="1504"/>
      <c r="G47" s="1453">
        <f>G48+G51</f>
        <v>13000</v>
      </c>
      <c r="H47" s="1453">
        <f t="shared" ref="H47:BE47" si="42">H48+H51</f>
        <v>12000</v>
      </c>
      <c r="I47" s="1453">
        <f t="shared" si="42"/>
        <v>1000</v>
      </c>
      <c r="J47" s="1453">
        <f t="shared" si="42"/>
        <v>0</v>
      </c>
      <c r="K47" s="1453">
        <f t="shared" si="42"/>
        <v>13000</v>
      </c>
      <c r="L47" s="1453">
        <f t="shared" si="42"/>
        <v>12000</v>
      </c>
      <c r="M47" s="1453">
        <f t="shared" si="42"/>
        <v>0</v>
      </c>
      <c r="N47" s="1453">
        <f t="shared" si="42"/>
        <v>0</v>
      </c>
      <c r="O47" s="1453">
        <f t="shared" si="42"/>
        <v>0</v>
      </c>
      <c r="P47" s="1453">
        <f t="shared" si="42"/>
        <v>0</v>
      </c>
      <c r="Q47" s="1453">
        <f t="shared" si="42"/>
        <v>0</v>
      </c>
      <c r="R47" s="1453">
        <f t="shared" si="42"/>
        <v>0</v>
      </c>
      <c r="S47" s="1453">
        <f t="shared" si="42"/>
        <v>3967</v>
      </c>
      <c r="T47" s="1453">
        <f t="shared" si="42"/>
        <v>3967</v>
      </c>
      <c r="U47" s="1453">
        <f t="shared" si="42"/>
        <v>0</v>
      </c>
      <c r="V47" s="1453">
        <f t="shared" si="42"/>
        <v>0</v>
      </c>
      <c r="W47" s="1453">
        <f t="shared" si="42"/>
        <v>0</v>
      </c>
      <c r="X47" s="1453">
        <f t="shared" si="42"/>
        <v>0</v>
      </c>
      <c r="Y47" s="1453">
        <f t="shared" si="42"/>
        <v>0</v>
      </c>
      <c r="Z47" s="1453">
        <f t="shared" si="42"/>
        <v>0</v>
      </c>
      <c r="AA47" s="1453">
        <f t="shared" si="42"/>
        <v>2311.174</v>
      </c>
      <c r="AB47" s="1453">
        <f t="shared" si="42"/>
        <v>2311.174</v>
      </c>
      <c r="AC47" s="1453">
        <f t="shared" si="42"/>
        <v>0</v>
      </c>
      <c r="AD47" s="1453">
        <f t="shared" si="42"/>
        <v>0</v>
      </c>
      <c r="AE47" s="1453">
        <f t="shared" si="42"/>
        <v>0</v>
      </c>
      <c r="AF47" s="1453">
        <f t="shared" si="42"/>
        <v>0</v>
      </c>
      <c r="AG47" s="1453">
        <f t="shared" si="42"/>
        <v>0</v>
      </c>
      <c r="AH47" s="1453">
        <f t="shared" si="42"/>
        <v>0</v>
      </c>
      <c r="AI47" s="1453">
        <f t="shared" si="42"/>
        <v>3967</v>
      </c>
      <c r="AJ47" s="1453">
        <f t="shared" si="42"/>
        <v>3967</v>
      </c>
      <c r="AK47" s="1453">
        <f t="shared" si="42"/>
        <v>0</v>
      </c>
      <c r="AL47" s="1453">
        <f t="shared" si="42"/>
        <v>0</v>
      </c>
      <c r="AM47" s="1453">
        <f t="shared" si="42"/>
        <v>6926</v>
      </c>
      <c r="AN47" s="1453">
        <f t="shared" si="42"/>
        <v>6926</v>
      </c>
      <c r="AO47" s="1453">
        <f t="shared" si="42"/>
        <v>0</v>
      </c>
      <c r="AP47" s="1453">
        <f t="shared" si="42"/>
        <v>0</v>
      </c>
      <c r="AQ47" s="1453">
        <f t="shared" si="42"/>
        <v>6074</v>
      </c>
      <c r="AR47" s="1453">
        <f t="shared" si="42"/>
        <v>5074</v>
      </c>
      <c r="AS47" s="1453">
        <f t="shared" si="42"/>
        <v>1000</v>
      </c>
      <c r="AT47" s="1453">
        <f t="shared" si="42"/>
        <v>0</v>
      </c>
      <c r="AU47" s="1453">
        <f t="shared" si="42"/>
        <v>0</v>
      </c>
      <c r="AV47" s="1454">
        <f t="shared" si="42"/>
        <v>6074</v>
      </c>
      <c r="AW47" s="1454">
        <f t="shared" si="42"/>
        <v>5074</v>
      </c>
      <c r="AX47" s="1454">
        <f t="shared" si="42"/>
        <v>1000</v>
      </c>
      <c r="AY47" s="1454">
        <f t="shared" si="42"/>
        <v>0</v>
      </c>
      <c r="AZ47" s="1454">
        <f t="shared" si="42"/>
        <v>0</v>
      </c>
      <c r="BA47" s="1453">
        <f t="shared" si="42"/>
        <v>0</v>
      </c>
      <c r="BB47" s="1453">
        <f t="shared" si="42"/>
        <v>0</v>
      </c>
      <c r="BC47" s="1453">
        <f t="shared" si="42"/>
        <v>0</v>
      </c>
      <c r="BD47" s="1453">
        <f t="shared" si="42"/>
        <v>5074</v>
      </c>
      <c r="BE47" s="1453">
        <f t="shared" si="42"/>
        <v>2959</v>
      </c>
      <c r="BF47" s="1397"/>
      <c r="BG47" s="1397"/>
      <c r="BH47" s="1397"/>
      <c r="BI47" s="1397"/>
      <c r="BJ47" s="1397"/>
      <c r="BK47" s="1505"/>
      <c r="BL47" s="1395">
        <f>'PL 3 PB DATP'!G63</f>
        <v>4757</v>
      </c>
    </row>
    <row r="48" spans="1:65" s="1431" customFormat="1" ht="43.5" customHeight="1">
      <c r="A48" s="1429" t="s">
        <v>73</v>
      </c>
      <c r="B48" s="1430" t="s">
        <v>2422</v>
      </c>
      <c r="C48" s="1400"/>
      <c r="D48" s="1400"/>
      <c r="E48" s="1400"/>
      <c r="F48" s="1400"/>
      <c r="G48" s="1384">
        <f>SUM(G49:G50)</f>
        <v>9000</v>
      </c>
      <c r="H48" s="1384">
        <f t="shared" ref="H48:BE48" si="43">SUM(H49:H50)</f>
        <v>8000</v>
      </c>
      <c r="I48" s="1384">
        <f t="shared" si="43"/>
        <v>1000</v>
      </c>
      <c r="J48" s="1384">
        <f t="shared" si="43"/>
        <v>0</v>
      </c>
      <c r="K48" s="1384">
        <f t="shared" si="43"/>
        <v>9000</v>
      </c>
      <c r="L48" s="1384">
        <f t="shared" si="43"/>
        <v>8000</v>
      </c>
      <c r="M48" s="1384">
        <f t="shared" si="43"/>
        <v>0</v>
      </c>
      <c r="N48" s="1384">
        <f t="shared" si="43"/>
        <v>0</v>
      </c>
      <c r="O48" s="1384">
        <f t="shared" si="43"/>
        <v>0</v>
      </c>
      <c r="P48" s="1384">
        <f t="shared" si="43"/>
        <v>0</v>
      </c>
      <c r="Q48" s="1384">
        <f t="shared" si="43"/>
        <v>0</v>
      </c>
      <c r="R48" s="1384">
        <f t="shared" si="43"/>
        <v>0</v>
      </c>
      <c r="S48" s="1384">
        <f t="shared" si="43"/>
        <v>2280</v>
      </c>
      <c r="T48" s="1384">
        <f t="shared" si="43"/>
        <v>2280</v>
      </c>
      <c r="U48" s="1384">
        <f t="shared" si="43"/>
        <v>0</v>
      </c>
      <c r="V48" s="1384">
        <f t="shared" si="43"/>
        <v>0</v>
      </c>
      <c r="W48" s="1384">
        <f t="shared" si="43"/>
        <v>0</v>
      </c>
      <c r="X48" s="1384">
        <f t="shared" si="43"/>
        <v>0</v>
      </c>
      <c r="Y48" s="1384">
        <f t="shared" si="43"/>
        <v>0</v>
      </c>
      <c r="Z48" s="1384">
        <f t="shared" si="43"/>
        <v>0</v>
      </c>
      <c r="AA48" s="1384">
        <f t="shared" si="43"/>
        <v>1130</v>
      </c>
      <c r="AB48" s="1384">
        <f t="shared" si="43"/>
        <v>1130</v>
      </c>
      <c r="AC48" s="1384">
        <f t="shared" si="43"/>
        <v>0</v>
      </c>
      <c r="AD48" s="1384">
        <f t="shared" si="43"/>
        <v>0</v>
      </c>
      <c r="AE48" s="1384">
        <f t="shared" si="43"/>
        <v>0</v>
      </c>
      <c r="AF48" s="1384">
        <f t="shared" si="43"/>
        <v>0</v>
      </c>
      <c r="AG48" s="1384">
        <f t="shared" si="43"/>
        <v>0</v>
      </c>
      <c r="AH48" s="1384">
        <f t="shared" si="43"/>
        <v>0</v>
      </c>
      <c r="AI48" s="1384">
        <f t="shared" si="43"/>
        <v>2280</v>
      </c>
      <c r="AJ48" s="1384">
        <f t="shared" si="43"/>
        <v>2280</v>
      </c>
      <c r="AK48" s="1384">
        <f t="shared" si="43"/>
        <v>0</v>
      </c>
      <c r="AL48" s="1384">
        <f t="shared" si="43"/>
        <v>0</v>
      </c>
      <c r="AM48" s="1384">
        <f t="shared" si="43"/>
        <v>5239</v>
      </c>
      <c r="AN48" s="1384">
        <f t="shared" si="43"/>
        <v>5239</v>
      </c>
      <c r="AO48" s="1384">
        <f t="shared" si="43"/>
        <v>0</v>
      </c>
      <c r="AP48" s="1384">
        <f t="shared" si="43"/>
        <v>0</v>
      </c>
      <c r="AQ48" s="1384">
        <f t="shared" si="43"/>
        <v>3761</v>
      </c>
      <c r="AR48" s="1384">
        <f t="shared" si="43"/>
        <v>2761</v>
      </c>
      <c r="AS48" s="1384">
        <f t="shared" si="43"/>
        <v>1000</v>
      </c>
      <c r="AT48" s="1384">
        <f t="shared" si="43"/>
        <v>0</v>
      </c>
      <c r="AU48" s="1384">
        <f t="shared" si="43"/>
        <v>0</v>
      </c>
      <c r="AV48" s="1385">
        <f t="shared" si="43"/>
        <v>3761</v>
      </c>
      <c r="AW48" s="1385">
        <f t="shared" si="43"/>
        <v>2761</v>
      </c>
      <c r="AX48" s="1385">
        <f t="shared" si="43"/>
        <v>1000</v>
      </c>
      <c r="AY48" s="1385">
        <f t="shared" si="43"/>
        <v>0</v>
      </c>
      <c r="AZ48" s="1385">
        <f t="shared" si="43"/>
        <v>0</v>
      </c>
      <c r="BA48" s="1384">
        <f t="shared" si="43"/>
        <v>0</v>
      </c>
      <c r="BB48" s="1384">
        <f t="shared" si="43"/>
        <v>0</v>
      </c>
      <c r="BC48" s="1384">
        <f t="shared" si="43"/>
        <v>0</v>
      </c>
      <c r="BD48" s="1384">
        <f t="shared" si="43"/>
        <v>2761</v>
      </c>
      <c r="BE48" s="1384">
        <f t="shared" si="43"/>
        <v>2959</v>
      </c>
      <c r="BF48" s="1401"/>
      <c r="BG48" s="1401"/>
      <c r="BH48" s="1401"/>
      <c r="BI48" s="1401"/>
      <c r="BJ48" s="1401"/>
      <c r="BK48" s="1389"/>
      <c r="BL48" s="1390"/>
    </row>
    <row r="49" spans="1:64" s="1432" customFormat="1" ht="48">
      <c r="A49" s="1534" t="s">
        <v>46</v>
      </c>
      <c r="B49" s="1510" t="s">
        <v>104</v>
      </c>
      <c r="C49" s="1511" t="s">
        <v>105</v>
      </c>
      <c r="D49" s="1511" t="s">
        <v>106</v>
      </c>
      <c r="E49" s="1511" t="s">
        <v>107</v>
      </c>
      <c r="F49" s="1535" t="s">
        <v>108</v>
      </c>
      <c r="G49" s="1513">
        <v>4500</v>
      </c>
      <c r="H49" s="1536">
        <v>4000</v>
      </c>
      <c r="I49" s="1513">
        <v>500</v>
      </c>
      <c r="J49" s="1403"/>
      <c r="K49" s="1403">
        <v>4500</v>
      </c>
      <c r="L49" s="1536">
        <v>4000</v>
      </c>
      <c r="M49" s="1515"/>
      <c r="N49" s="1403"/>
      <c r="O49" s="1403">
        <v>0</v>
      </c>
      <c r="P49" s="1403">
        <v>0</v>
      </c>
      <c r="Q49" s="1403">
        <v>0</v>
      </c>
      <c r="R49" s="1403"/>
      <c r="S49" s="1403">
        <f t="shared" ref="S49:S56" si="44">SUM(T49:V49)</f>
        <v>1150</v>
      </c>
      <c r="T49" s="1403">
        <v>1150</v>
      </c>
      <c r="U49" s="1403"/>
      <c r="V49" s="1403"/>
      <c r="W49" s="1403">
        <f t="shared" ref="W49:W56" si="45">SUM(X49:Z49)</f>
        <v>0</v>
      </c>
      <c r="X49" s="1403"/>
      <c r="Y49" s="1403"/>
      <c r="Z49" s="1403"/>
      <c r="AA49" s="1403">
        <f t="shared" ref="AA49:AA56" si="46">SUM(AB49:AD49)</f>
        <v>0</v>
      </c>
      <c r="AB49" s="1403">
        <v>0</v>
      </c>
      <c r="AC49" s="1403"/>
      <c r="AD49" s="1403"/>
      <c r="AE49" s="1403">
        <f t="shared" ref="AE49:AE56" si="47">SUM(AF49:AH49)</f>
        <v>0</v>
      </c>
      <c r="AF49" s="1403"/>
      <c r="AG49" s="1403"/>
      <c r="AH49" s="1403"/>
      <c r="AI49" s="1403">
        <f t="shared" ref="AI49:AI56" si="48">SUM(AJ49:AL49)</f>
        <v>1150</v>
      </c>
      <c r="AJ49" s="1403">
        <v>1150</v>
      </c>
      <c r="AK49" s="1403"/>
      <c r="AL49" s="1403"/>
      <c r="AM49" s="1403">
        <f t="shared" ref="AM49:AM56" si="49">SUM(AN49:AP49)</f>
        <v>2609</v>
      </c>
      <c r="AN49" s="1403">
        <v>2609</v>
      </c>
      <c r="AO49" s="1403"/>
      <c r="AP49" s="1403"/>
      <c r="AQ49" s="1403">
        <f t="shared" ref="AQ49:AQ56" si="50">SUM(AR49:AT49)</f>
        <v>1891</v>
      </c>
      <c r="AR49" s="1403">
        <v>1391</v>
      </c>
      <c r="AS49" s="1403">
        <v>500</v>
      </c>
      <c r="AT49" s="1403"/>
      <c r="AU49" s="1403"/>
      <c r="AV49" s="1404">
        <f t="shared" ref="AV49:AV56" si="51">SUM(AW49:AY49)</f>
        <v>1891</v>
      </c>
      <c r="AW49" s="1404">
        <v>1391</v>
      </c>
      <c r="AX49" s="1404">
        <v>500</v>
      </c>
      <c r="AY49" s="1404"/>
      <c r="AZ49" s="1404"/>
      <c r="BA49" s="1403"/>
      <c r="BB49" s="1403"/>
      <c r="BC49" s="1403"/>
      <c r="BD49" s="1403">
        <v>1391</v>
      </c>
      <c r="BE49" s="1404">
        <f t="shared" ref="BE49:BE56" si="52">AM49-S49</f>
        <v>1459</v>
      </c>
      <c r="BF49" s="1397">
        <v>2022</v>
      </c>
      <c r="BG49" s="1397" t="s">
        <v>2324</v>
      </c>
      <c r="BH49" s="1397" t="s">
        <v>2327</v>
      </c>
      <c r="BI49" s="1405">
        <f t="shared" ref="BI49:BI50" si="53">(BD49+AN49)/H49*100</f>
        <v>100</v>
      </c>
      <c r="BJ49" s="1406">
        <f t="shared" ref="BJ49:BJ50" si="54">BD49/AR49*100</f>
        <v>100</v>
      </c>
      <c r="BK49" s="1419"/>
      <c r="BL49" s="1420"/>
    </row>
    <row r="50" spans="1:64" s="1432" customFormat="1" ht="48">
      <c r="A50" s="1534" t="s">
        <v>48</v>
      </c>
      <c r="B50" s="1510" t="s">
        <v>109</v>
      </c>
      <c r="C50" s="1511" t="s">
        <v>110</v>
      </c>
      <c r="D50" s="1511" t="s">
        <v>111</v>
      </c>
      <c r="E50" s="1511" t="s">
        <v>107</v>
      </c>
      <c r="F50" s="1535" t="s">
        <v>112</v>
      </c>
      <c r="G50" s="1513">
        <v>4500</v>
      </c>
      <c r="H50" s="1536">
        <v>4000</v>
      </c>
      <c r="I50" s="1513">
        <v>500</v>
      </c>
      <c r="J50" s="1403"/>
      <c r="K50" s="1403">
        <v>4500</v>
      </c>
      <c r="L50" s="1536">
        <v>4000</v>
      </c>
      <c r="M50" s="1515"/>
      <c r="N50" s="1403"/>
      <c r="O50" s="1403">
        <v>0</v>
      </c>
      <c r="P50" s="1403">
        <v>0</v>
      </c>
      <c r="Q50" s="1403">
        <v>0</v>
      </c>
      <c r="R50" s="1403"/>
      <c r="S50" s="1403">
        <f t="shared" si="44"/>
        <v>1130</v>
      </c>
      <c r="T50" s="1403">
        <v>1130</v>
      </c>
      <c r="U50" s="1403"/>
      <c r="V50" s="1403"/>
      <c r="W50" s="1403">
        <f t="shared" si="45"/>
        <v>0</v>
      </c>
      <c r="X50" s="1403"/>
      <c r="Y50" s="1403"/>
      <c r="Z50" s="1403"/>
      <c r="AA50" s="1403">
        <f t="shared" si="46"/>
        <v>1130</v>
      </c>
      <c r="AB50" s="1403">
        <v>1130</v>
      </c>
      <c r="AC50" s="1403"/>
      <c r="AD50" s="1403"/>
      <c r="AE50" s="1403">
        <f t="shared" si="47"/>
        <v>0</v>
      </c>
      <c r="AF50" s="1403"/>
      <c r="AG50" s="1403"/>
      <c r="AH50" s="1403"/>
      <c r="AI50" s="1403">
        <f t="shared" si="48"/>
        <v>1130</v>
      </c>
      <c r="AJ50" s="1403">
        <v>1130</v>
      </c>
      <c r="AK50" s="1403"/>
      <c r="AL50" s="1403"/>
      <c r="AM50" s="1403">
        <f t="shared" si="49"/>
        <v>2630</v>
      </c>
      <c r="AN50" s="1403">
        <v>2630</v>
      </c>
      <c r="AO50" s="1403"/>
      <c r="AP50" s="1403"/>
      <c r="AQ50" s="1403">
        <f t="shared" si="50"/>
        <v>1870</v>
      </c>
      <c r="AR50" s="1403">
        <v>1370</v>
      </c>
      <c r="AS50" s="1403">
        <v>500</v>
      </c>
      <c r="AT50" s="1403"/>
      <c r="AU50" s="1403"/>
      <c r="AV50" s="1404">
        <f t="shared" si="51"/>
        <v>1870</v>
      </c>
      <c r="AW50" s="1404">
        <v>1370</v>
      </c>
      <c r="AX50" s="1404">
        <v>500</v>
      </c>
      <c r="AY50" s="1404"/>
      <c r="AZ50" s="1404"/>
      <c r="BA50" s="1403"/>
      <c r="BB50" s="1403"/>
      <c r="BC50" s="1403"/>
      <c r="BD50" s="1403">
        <v>1370</v>
      </c>
      <c r="BE50" s="1404">
        <f t="shared" si="52"/>
        <v>1500</v>
      </c>
      <c r="BF50" s="1397">
        <v>2022</v>
      </c>
      <c r="BG50" s="1397" t="s">
        <v>2324</v>
      </c>
      <c r="BH50" s="1397" t="s">
        <v>2327</v>
      </c>
      <c r="BI50" s="1405">
        <f t="shared" si="53"/>
        <v>100</v>
      </c>
      <c r="BJ50" s="1406">
        <f t="shared" si="54"/>
        <v>100</v>
      </c>
      <c r="BK50" s="1419"/>
      <c r="BL50" s="1420"/>
    </row>
    <row r="51" spans="1:64" s="1391" customFormat="1" ht="36" customHeight="1">
      <c r="A51" s="1379" t="s">
        <v>74</v>
      </c>
      <c r="B51" s="1380" t="s">
        <v>2420</v>
      </c>
      <c r="C51" s="1381"/>
      <c r="D51" s="1381"/>
      <c r="E51" s="1381"/>
      <c r="F51" s="1382"/>
      <c r="G51" s="1384">
        <f>SUM(G52:G56)</f>
        <v>4000</v>
      </c>
      <c r="H51" s="1384">
        <f t="shared" ref="H51:BD51" si="55">SUM(H52:H56)</f>
        <v>4000</v>
      </c>
      <c r="I51" s="1384">
        <f t="shared" si="55"/>
        <v>0</v>
      </c>
      <c r="J51" s="1384">
        <f t="shared" si="55"/>
        <v>0</v>
      </c>
      <c r="K51" s="1384">
        <f t="shared" si="55"/>
        <v>4000</v>
      </c>
      <c r="L51" s="1384">
        <f t="shared" si="55"/>
        <v>4000</v>
      </c>
      <c r="M51" s="1384">
        <f t="shared" si="55"/>
        <v>0</v>
      </c>
      <c r="N51" s="1384">
        <f t="shared" si="55"/>
        <v>0</v>
      </c>
      <c r="O51" s="1384">
        <f t="shared" si="55"/>
        <v>0</v>
      </c>
      <c r="P51" s="1384">
        <f t="shared" si="55"/>
        <v>0</v>
      </c>
      <c r="Q51" s="1384">
        <f t="shared" si="55"/>
        <v>0</v>
      </c>
      <c r="R51" s="1384">
        <f t="shared" si="55"/>
        <v>0</v>
      </c>
      <c r="S51" s="1384">
        <f t="shared" si="55"/>
        <v>1687</v>
      </c>
      <c r="T51" s="1384">
        <f t="shared" si="55"/>
        <v>1687</v>
      </c>
      <c r="U51" s="1384">
        <f t="shared" si="55"/>
        <v>0</v>
      </c>
      <c r="V51" s="1384">
        <f t="shared" si="55"/>
        <v>0</v>
      </c>
      <c r="W51" s="1384">
        <f t="shared" si="55"/>
        <v>0</v>
      </c>
      <c r="X51" s="1384">
        <f t="shared" si="55"/>
        <v>0</v>
      </c>
      <c r="Y51" s="1384">
        <f t="shared" si="55"/>
        <v>0</v>
      </c>
      <c r="Z51" s="1384">
        <f t="shared" si="55"/>
        <v>0</v>
      </c>
      <c r="AA51" s="1384">
        <f t="shared" si="55"/>
        <v>1181.174</v>
      </c>
      <c r="AB51" s="1384">
        <f t="shared" si="55"/>
        <v>1181.174</v>
      </c>
      <c r="AC51" s="1384">
        <f t="shared" si="55"/>
        <v>0</v>
      </c>
      <c r="AD51" s="1384">
        <f t="shared" si="55"/>
        <v>0</v>
      </c>
      <c r="AE51" s="1384">
        <f t="shared" si="55"/>
        <v>0</v>
      </c>
      <c r="AF51" s="1384">
        <f t="shared" si="55"/>
        <v>0</v>
      </c>
      <c r="AG51" s="1384">
        <f t="shared" si="55"/>
        <v>0</v>
      </c>
      <c r="AH51" s="1384">
        <f t="shared" si="55"/>
        <v>0</v>
      </c>
      <c r="AI51" s="1384">
        <f t="shared" si="55"/>
        <v>1687</v>
      </c>
      <c r="AJ51" s="1384">
        <f t="shared" si="55"/>
        <v>1687</v>
      </c>
      <c r="AK51" s="1384">
        <f t="shared" si="55"/>
        <v>0</v>
      </c>
      <c r="AL51" s="1384">
        <f t="shared" si="55"/>
        <v>0</v>
      </c>
      <c r="AM51" s="1384">
        <f t="shared" si="55"/>
        <v>1687</v>
      </c>
      <c r="AN51" s="1384">
        <f t="shared" si="55"/>
        <v>1687</v>
      </c>
      <c r="AO51" s="1384">
        <f t="shared" si="55"/>
        <v>0</v>
      </c>
      <c r="AP51" s="1384">
        <f t="shared" si="55"/>
        <v>0</v>
      </c>
      <c r="AQ51" s="1384">
        <f t="shared" si="55"/>
        <v>2313</v>
      </c>
      <c r="AR51" s="1384">
        <f t="shared" si="55"/>
        <v>2313</v>
      </c>
      <c r="AS51" s="1384">
        <f t="shared" si="55"/>
        <v>0</v>
      </c>
      <c r="AT51" s="1384">
        <f t="shared" si="55"/>
        <v>0</v>
      </c>
      <c r="AU51" s="1384">
        <f t="shared" si="55"/>
        <v>0</v>
      </c>
      <c r="AV51" s="1385">
        <f t="shared" si="55"/>
        <v>2313</v>
      </c>
      <c r="AW51" s="1385">
        <f t="shared" si="55"/>
        <v>2313</v>
      </c>
      <c r="AX51" s="1385">
        <f t="shared" si="55"/>
        <v>0</v>
      </c>
      <c r="AY51" s="1385">
        <f t="shared" si="55"/>
        <v>0</v>
      </c>
      <c r="AZ51" s="1385">
        <f t="shared" si="55"/>
        <v>0</v>
      </c>
      <c r="BA51" s="1384">
        <f t="shared" si="55"/>
        <v>0</v>
      </c>
      <c r="BB51" s="1384">
        <f t="shared" si="55"/>
        <v>0</v>
      </c>
      <c r="BC51" s="1384">
        <f t="shared" si="55"/>
        <v>0</v>
      </c>
      <c r="BD51" s="1384">
        <f t="shared" si="55"/>
        <v>2313</v>
      </c>
      <c r="BE51" s="1385"/>
      <c r="BF51" s="1386"/>
      <c r="BG51" s="1386"/>
      <c r="BH51" s="1386"/>
      <c r="BI51" s="1387"/>
      <c r="BJ51" s="1388"/>
      <c r="BK51" s="1389"/>
      <c r="BL51" s="1390"/>
    </row>
    <row r="52" spans="1:64" s="1432" customFormat="1" ht="48">
      <c r="A52" s="1534" t="s">
        <v>46</v>
      </c>
      <c r="B52" s="1510" t="s">
        <v>113</v>
      </c>
      <c r="C52" s="1511" t="s">
        <v>114</v>
      </c>
      <c r="D52" s="1511" t="s">
        <v>115</v>
      </c>
      <c r="E52" s="1511" t="s">
        <v>116</v>
      </c>
      <c r="F52" s="1535" t="s">
        <v>117</v>
      </c>
      <c r="G52" s="1513">
        <v>800</v>
      </c>
      <c r="H52" s="1536">
        <v>800</v>
      </c>
      <c r="I52" s="1536"/>
      <c r="J52" s="1403"/>
      <c r="K52" s="1403">
        <v>800</v>
      </c>
      <c r="L52" s="1536">
        <v>800</v>
      </c>
      <c r="M52" s="1515"/>
      <c r="N52" s="1403"/>
      <c r="O52" s="1403">
        <v>0</v>
      </c>
      <c r="P52" s="1403">
        <v>0</v>
      </c>
      <c r="Q52" s="1403">
        <v>0</v>
      </c>
      <c r="R52" s="1403"/>
      <c r="S52" s="1403">
        <f t="shared" si="44"/>
        <v>335</v>
      </c>
      <c r="T52" s="1403">
        <v>335</v>
      </c>
      <c r="U52" s="1403"/>
      <c r="V52" s="1403"/>
      <c r="W52" s="1403">
        <f t="shared" si="45"/>
        <v>0</v>
      </c>
      <c r="X52" s="1403"/>
      <c r="Y52" s="1403"/>
      <c r="Z52" s="1403"/>
      <c r="AA52" s="1403">
        <f t="shared" si="46"/>
        <v>227.489</v>
      </c>
      <c r="AB52" s="1403">
        <v>227.489</v>
      </c>
      <c r="AC52" s="1403"/>
      <c r="AD52" s="1403"/>
      <c r="AE52" s="1403">
        <f t="shared" si="47"/>
        <v>0</v>
      </c>
      <c r="AF52" s="1403"/>
      <c r="AG52" s="1403"/>
      <c r="AH52" s="1403"/>
      <c r="AI52" s="1403">
        <f t="shared" si="48"/>
        <v>335</v>
      </c>
      <c r="AJ52" s="1403">
        <v>335</v>
      </c>
      <c r="AK52" s="1403"/>
      <c r="AL52" s="1403"/>
      <c r="AM52" s="1403">
        <f t="shared" si="49"/>
        <v>335</v>
      </c>
      <c r="AN52" s="1403">
        <v>335</v>
      </c>
      <c r="AO52" s="1403"/>
      <c r="AP52" s="1403"/>
      <c r="AQ52" s="1403">
        <f t="shared" si="50"/>
        <v>465</v>
      </c>
      <c r="AR52" s="1403">
        <v>465</v>
      </c>
      <c r="AS52" s="1403">
        <v>0</v>
      </c>
      <c r="AT52" s="1403"/>
      <c r="AU52" s="1403"/>
      <c r="AV52" s="1404">
        <f t="shared" si="51"/>
        <v>465</v>
      </c>
      <c r="AW52" s="1404">
        <v>465</v>
      </c>
      <c r="AX52" s="1404"/>
      <c r="AY52" s="1404"/>
      <c r="AZ52" s="1404"/>
      <c r="BA52" s="1403"/>
      <c r="BB52" s="1403"/>
      <c r="BC52" s="1403"/>
      <c r="BD52" s="1403">
        <v>465</v>
      </c>
      <c r="BE52" s="1404">
        <f t="shared" si="52"/>
        <v>0</v>
      </c>
      <c r="BF52" s="1397">
        <v>2023</v>
      </c>
      <c r="BG52" s="1397" t="s">
        <v>2324</v>
      </c>
      <c r="BH52" s="1397" t="s">
        <v>2327</v>
      </c>
      <c r="BI52" s="1405">
        <f t="shared" ref="BI52:BI56" si="56">(BD52+AN52)/H52*100</f>
        <v>100</v>
      </c>
      <c r="BJ52" s="1406">
        <f t="shared" ref="BJ52:BJ56" si="57">BD52/AR52*100</f>
        <v>100</v>
      </c>
      <c r="BK52" s="1419"/>
      <c r="BL52" s="1420">
        <f>H52*0.9</f>
        <v>720</v>
      </c>
    </row>
    <row r="53" spans="1:64" s="1432" customFormat="1" ht="48">
      <c r="A53" s="1534" t="s">
        <v>48</v>
      </c>
      <c r="B53" s="1510" t="s">
        <v>118</v>
      </c>
      <c r="C53" s="1511" t="s">
        <v>119</v>
      </c>
      <c r="D53" s="1511" t="s">
        <v>120</v>
      </c>
      <c r="E53" s="1511" t="s">
        <v>116</v>
      </c>
      <c r="F53" s="1535" t="s">
        <v>121</v>
      </c>
      <c r="G53" s="1513">
        <v>800</v>
      </c>
      <c r="H53" s="1536">
        <v>800</v>
      </c>
      <c r="I53" s="1536"/>
      <c r="J53" s="1433"/>
      <c r="K53" s="1403">
        <v>800</v>
      </c>
      <c r="L53" s="1536">
        <v>800</v>
      </c>
      <c r="M53" s="1537"/>
      <c r="N53" s="1433"/>
      <c r="O53" s="1403">
        <v>0</v>
      </c>
      <c r="P53" s="1403">
        <v>0</v>
      </c>
      <c r="Q53" s="1403">
        <v>0</v>
      </c>
      <c r="R53" s="1433"/>
      <c r="S53" s="1403">
        <f t="shared" si="44"/>
        <v>335</v>
      </c>
      <c r="T53" s="1403">
        <v>335</v>
      </c>
      <c r="U53" s="1433"/>
      <c r="V53" s="1433"/>
      <c r="W53" s="1433">
        <f t="shared" si="45"/>
        <v>0</v>
      </c>
      <c r="X53" s="1433"/>
      <c r="Y53" s="1433"/>
      <c r="Z53" s="1433"/>
      <c r="AA53" s="1403">
        <f t="shared" si="46"/>
        <v>223.83</v>
      </c>
      <c r="AB53" s="1403">
        <v>223.83</v>
      </c>
      <c r="AC53" s="1433"/>
      <c r="AD53" s="1433"/>
      <c r="AE53" s="1403">
        <f t="shared" si="47"/>
        <v>0</v>
      </c>
      <c r="AF53" s="1403"/>
      <c r="AG53" s="1433"/>
      <c r="AH53" s="1433"/>
      <c r="AI53" s="1403">
        <f t="shared" si="48"/>
        <v>335</v>
      </c>
      <c r="AJ53" s="1403">
        <v>335</v>
      </c>
      <c r="AK53" s="1433"/>
      <c r="AL53" s="1433"/>
      <c r="AM53" s="1403">
        <f t="shared" si="49"/>
        <v>335</v>
      </c>
      <c r="AN53" s="1403">
        <v>335</v>
      </c>
      <c r="AO53" s="1433"/>
      <c r="AP53" s="1433"/>
      <c r="AQ53" s="1403">
        <f t="shared" si="50"/>
        <v>465</v>
      </c>
      <c r="AR53" s="1403">
        <v>465</v>
      </c>
      <c r="AS53" s="1403">
        <v>0</v>
      </c>
      <c r="AT53" s="1433"/>
      <c r="AU53" s="1433"/>
      <c r="AV53" s="1404">
        <f t="shared" si="51"/>
        <v>465</v>
      </c>
      <c r="AW53" s="1404">
        <v>465</v>
      </c>
      <c r="AX53" s="1434"/>
      <c r="AY53" s="1434"/>
      <c r="AZ53" s="1434"/>
      <c r="BA53" s="1433"/>
      <c r="BB53" s="1433"/>
      <c r="BC53" s="1433"/>
      <c r="BD53" s="1403">
        <v>465</v>
      </c>
      <c r="BE53" s="1434">
        <f t="shared" si="52"/>
        <v>0</v>
      </c>
      <c r="BF53" s="1397">
        <v>2023</v>
      </c>
      <c r="BG53" s="1397" t="s">
        <v>2324</v>
      </c>
      <c r="BH53" s="1397" t="s">
        <v>2327</v>
      </c>
      <c r="BI53" s="1405">
        <f t="shared" si="56"/>
        <v>100</v>
      </c>
      <c r="BJ53" s="1406">
        <f t="shared" si="57"/>
        <v>100</v>
      </c>
      <c r="BK53" s="1530"/>
      <c r="BL53" s="1420">
        <f t="shared" ref="BL53:BL56" si="58">H53*0.9</f>
        <v>720</v>
      </c>
    </row>
    <row r="54" spans="1:64" s="1432" customFormat="1" ht="36">
      <c r="A54" s="1534" t="s">
        <v>50</v>
      </c>
      <c r="B54" s="1510" t="s">
        <v>122</v>
      </c>
      <c r="C54" s="1511" t="s">
        <v>123</v>
      </c>
      <c r="D54" s="1511" t="s">
        <v>124</v>
      </c>
      <c r="E54" s="1511" t="s">
        <v>116</v>
      </c>
      <c r="F54" s="1535" t="s">
        <v>125</v>
      </c>
      <c r="G54" s="1513">
        <v>800</v>
      </c>
      <c r="H54" s="1536">
        <v>800</v>
      </c>
      <c r="I54" s="1536"/>
      <c r="J54" s="1433"/>
      <c r="K54" s="1403">
        <v>800</v>
      </c>
      <c r="L54" s="1536">
        <v>800</v>
      </c>
      <c r="M54" s="1537"/>
      <c r="N54" s="1433"/>
      <c r="O54" s="1403">
        <v>0</v>
      </c>
      <c r="P54" s="1403">
        <v>0</v>
      </c>
      <c r="Q54" s="1403">
        <v>0</v>
      </c>
      <c r="R54" s="1433"/>
      <c r="S54" s="1403">
        <f t="shared" si="44"/>
        <v>335</v>
      </c>
      <c r="T54" s="1403">
        <v>335</v>
      </c>
      <c r="U54" s="1433"/>
      <c r="V54" s="1433"/>
      <c r="W54" s="1433">
        <f t="shared" si="45"/>
        <v>0</v>
      </c>
      <c r="X54" s="1433"/>
      <c r="Y54" s="1433"/>
      <c r="Z54" s="1433"/>
      <c r="AA54" s="1403">
        <f t="shared" si="46"/>
        <v>264.83999999999997</v>
      </c>
      <c r="AB54" s="1403">
        <v>264.83999999999997</v>
      </c>
      <c r="AC54" s="1433"/>
      <c r="AD54" s="1433"/>
      <c r="AE54" s="1403">
        <f t="shared" si="47"/>
        <v>0</v>
      </c>
      <c r="AF54" s="1403"/>
      <c r="AG54" s="1433"/>
      <c r="AH54" s="1433"/>
      <c r="AI54" s="1403">
        <f t="shared" si="48"/>
        <v>335</v>
      </c>
      <c r="AJ54" s="1403">
        <v>335</v>
      </c>
      <c r="AK54" s="1433"/>
      <c r="AL54" s="1433"/>
      <c r="AM54" s="1403">
        <f t="shared" si="49"/>
        <v>335</v>
      </c>
      <c r="AN54" s="1403">
        <v>335</v>
      </c>
      <c r="AO54" s="1433"/>
      <c r="AP54" s="1433"/>
      <c r="AQ54" s="1403">
        <f t="shared" si="50"/>
        <v>465</v>
      </c>
      <c r="AR54" s="1403">
        <v>465</v>
      </c>
      <c r="AS54" s="1403">
        <v>0</v>
      </c>
      <c r="AT54" s="1433"/>
      <c r="AU54" s="1433"/>
      <c r="AV54" s="1404">
        <f t="shared" si="51"/>
        <v>465</v>
      </c>
      <c r="AW54" s="1404">
        <v>465</v>
      </c>
      <c r="AX54" s="1434"/>
      <c r="AY54" s="1434"/>
      <c r="AZ54" s="1434"/>
      <c r="BA54" s="1433"/>
      <c r="BB54" s="1433"/>
      <c r="BC54" s="1433"/>
      <c r="BD54" s="1403">
        <v>465</v>
      </c>
      <c r="BE54" s="1434">
        <f t="shared" si="52"/>
        <v>0</v>
      </c>
      <c r="BF54" s="1397">
        <v>2023</v>
      </c>
      <c r="BG54" s="1397" t="s">
        <v>2324</v>
      </c>
      <c r="BH54" s="1397" t="s">
        <v>2327</v>
      </c>
      <c r="BI54" s="1405">
        <f t="shared" si="56"/>
        <v>100</v>
      </c>
      <c r="BJ54" s="1406">
        <f t="shared" si="57"/>
        <v>100</v>
      </c>
      <c r="BK54" s="1530"/>
      <c r="BL54" s="1420">
        <f t="shared" si="58"/>
        <v>720</v>
      </c>
    </row>
    <row r="55" spans="1:64" s="1432" customFormat="1" ht="48">
      <c r="A55" s="1534" t="s">
        <v>52</v>
      </c>
      <c r="B55" s="1510" t="s">
        <v>126</v>
      </c>
      <c r="C55" s="1511" t="s">
        <v>127</v>
      </c>
      <c r="D55" s="1511" t="s">
        <v>128</v>
      </c>
      <c r="E55" s="1511" t="s">
        <v>116</v>
      </c>
      <c r="F55" s="1535" t="s">
        <v>129</v>
      </c>
      <c r="G55" s="1513">
        <v>800</v>
      </c>
      <c r="H55" s="1536">
        <v>800</v>
      </c>
      <c r="I55" s="1536"/>
      <c r="J55" s="1403"/>
      <c r="K55" s="1403">
        <v>800</v>
      </c>
      <c r="L55" s="1536">
        <v>800</v>
      </c>
      <c r="M55" s="1515"/>
      <c r="N55" s="1403"/>
      <c r="O55" s="1403">
        <v>0</v>
      </c>
      <c r="P55" s="1403">
        <v>0</v>
      </c>
      <c r="Q55" s="1403">
        <v>0</v>
      </c>
      <c r="R55" s="1403"/>
      <c r="S55" s="1403">
        <f t="shared" si="44"/>
        <v>335</v>
      </c>
      <c r="T55" s="1403">
        <v>335</v>
      </c>
      <c r="U55" s="1403"/>
      <c r="V55" s="1403"/>
      <c r="W55" s="1403">
        <f t="shared" si="45"/>
        <v>0</v>
      </c>
      <c r="X55" s="1403"/>
      <c r="Y55" s="1403"/>
      <c r="Z55" s="1403"/>
      <c r="AA55" s="1403">
        <f t="shared" si="46"/>
        <v>253.89</v>
      </c>
      <c r="AB55" s="1403">
        <v>253.89</v>
      </c>
      <c r="AC55" s="1403"/>
      <c r="AD55" s="1403"/>
      <c r="AE55" s="1403">
        <f t="shared" si="47"/>
        <v>0</v>
      </c>
      <c r="AF55" s="1403"/>
      <c r="AG55" s="1403"/>
      <c r="AH55" s="1403"/>
      <c r="AI55" s="1403">
        <f t="shared" si="48"/>
        <v>335</v>
      </c>
      <c r="AJ55" s="1403">
        <v>335</v>
      </c>
      <c r="AK55" s="1403"/>
      <c r="AL55" s="1403"/>
      <c r="AM55" s="1403">
        <f t="shared" si="49"/>
        <v>335</v>
      </c>
      <c r="AN55" s="1403">
        <v>335</v>
      </c>
      <c r="AO55" s="1403"/>
      <c r="AP55" s="1403"/>
      <c r="AQ55" s="1403">
        <f t="shared" si="50"/>
        <v>465</v>
      </c>
      <c r="AR55" s="1403">
        <v>465</v>
      </c>
      <c r="AS55" s="1403">
        <v>0</v>
      </c>
      <c r="AT55" s="1403"/>
      <c r="AU55" s="1403"/>
      <c r="AV55" s="1404">
        <f t="shared" si="51"/>
        <v>465</v>
      </c>
      <c r="AW55" s="1404">
        <v>465</v>
      </c>
      <c r="AX55" s="1404"/>
      <c r="AY55" s="1404"/>
      <c r="AZ55" s="1404"/>
      <c r="BA55" s="1403"/>
      <c r="BB55" s="1403"/>
      <c r="BC55" s="1403"/>
      <c r="BD55" s="1403">
        <v>465</v>
      </c>
      <c r="BE55" s="1404">
        <f t="shared" si="52"/>
        <v>0</v>
      </c>
      <c r="BF55" s="1397">
        <v>2023</v>
      </c>
      <c r="BG55" s="1397" t="s">
        <v>2324</v>
      </c>
      <c r="BH55" s="1397" t="s">
        <v>2327</v>
      </c>
      <c r="BI55" s="1405">
        <f t="shared" si="56"/>
        <v>100</v>
      </c>
      <c r="BJ55" s="1406">
        <f t="shared" si="57"/>
        <v>100</v>
      </c>
      <c r="BK55" s="1419"/>
      <c r="BL55" s="1420">
        <f t="shared" si="58"/>
        <v>720</v>
      </c>
    </row>
    <row r="56" spans="1:64" s="1432" customFormat="1" ht="36">
      <c r="A56" s="1534" t="s">
        <v>54</v>
      </c>
      <c r="B56" s="1510" t="s">
        <v>130</v>
      </c>
      <c r="C56" s="1511" t="s">
        <v>123</v>
      </c>
      <c r="D56" s="1511" t="s">
        <v>131</v>
      </c>
      <c r="E56" s="1511" t="s">
        <v>116</v>
      </c>
      <c r="F56" s="1535" t="s">
        <v>132</v>
      </c>
      <c r="G56" s="1513">
        <v>800</v>
      </c>
      <c r="H56" s="1536">
        <v>800</v>
      </c>
      <c r="I56" s="1536"/>
      <c r="J56" s="1403"/>
      <c r="K56" s="1403">
        <v>800</v>
      </c>
      <c r="L56" s="1536">
        <v>800</v>
      </c>
      <c r="M56" s="1515"/>
      <c r="N56" s="1403"/>
      <c r="O56" s="1403">
        <v>0</v>
      </c>
      <c r="P56" s="1403">
        <v>0</v>
      </c>
      <c r="Q56" s="1403">
        <v>0</v>
      </c>
      <c r="R56" s="1403"/>
      <c r="S56" s="1403">
        <f t="shared" si="44"/>
        <v>347</v>
      </c>
      <c r="T56" s="1403">
        <v>347</v>
      </c>
      <c r="U56" s="1403"/>
      <c r="V56" s="1403"/>
      <c r="W56" s="1403">
        <f t="shared" si="45"/>
        <v>0</v>
      </c>
      <c r="X56" s="1403"/>
      <c r="Y56" s="1403"/>
      <c r="Z56" s="1403"/>
      <c r="AA56" s="1403">
        <f t="shared" si="46"/>
        <v>211.125</v>
      </c>
      <c r="AB56" s="1403">
        <v>211.125</v>
      </c>
      <c r="AC56" s="1403"/>
      <c r="AD56" s="1403"/>
      <c r="AE56" s="1403">
        <f t="shared" si="47"/>
        <v>0</v>
      </c>
      <c r="AF56" s="1403"/>
      <c r="AG56" s="1403"/>
      <c r="AH56" s="1403"/>
      <c r="AI56" s="1403">
        <f t="shared" si="48"/>
        <v>347</v>
      </c>
      <c r="AJ56" s="1403">
        <v>347</v>
      </c>
      <c r="AK56" s="1403"/>
      <c r="AL56" s="1403"/>
      <c r="AM56" s="1403">
        <f t="shared" si="49"/>
        <v>347</v>
      </c>
      <c r="AN56" s="1403">
        <v>347</v>
      </c>
      <c r="AO56" s="1403"/>
      <c r="AP56" s="1403"/>
      <c r="AQ56" s="1403">
        <f t="shared" si="50"/>
        <v>453</v>
      </c>
      <c r="AR56" s="1403">
        <v>453</v>
      </c>
      <c r="AS56" s="1403">
        <v>0</v>
      </c>
      <c r="AT56" s="1403"/>
      <c r="AU56" s="1403"/>
      <c r="AV56" s="1404">
        <f t="shared" si="51"/>
        <v>453</v>
      </c>
      <c r="AW56" s="1404">
        <v>453</v>
      </c>
      <c r="AX56" s="1404"/>
      <c r="AY56" s="1404"/>
      <c r="AZ56" s="1404"/>
      <c r="BA56" s="1403"/>
      <c r="BB56" s="1403"/>
      <c r="BC56" s="1403"/>
      <c r="BD56" s="1403">
        <v>453</v>
      </c>
      <c r="BE56" s="1404">
        <f t="shared" si="52"/>
        <v>0</v>
      </c>
      <c r="BF56" s="1397">
        <v>2023</v>
      </c>
      <c r="BG56" s="1397" t="s">
        <v>2324</v>
      </c>
      <c r="BH56" s="1397" t="s">
        <v>2327</v>
      </c>
      <c r="BI56" s="1405">
        <f t="shared" si="56"/>
        <v>100</v>
      </c>
      <c r="BJ56" s="1406">
        <f t="shared" si="57"/>
        <v>100</v>
      </c>
      <c r="BK56" s="1419"/>
      <c r="BL56" s="1420">
        <f t="shared" si="58"/>
        <v>720</v>
      </c>
    </row>
    <row r="57" spans="1:64" s="1407" customFormat="1" ht="36" customHeight="1">
      <c r="A57" s="1519" t="s">
        <v>87</v>
      </c>
      <c r="B57" s="1520" t="s">
        <v>88</v>
      </c>
      <c r="C57" s="1504"/>
      <c r="D57" s="1504"/>
      <c r="E57" s="1504"/>
      <c r="F57" s="1504"/>
      <c r="G57" s="1453">
        <f>G58</f>
        <v>373543</v>
      </c>
      <c r="H57" s="1453">
        <f t="shared" ref="H57:BD58" si="59">H58</f>
        <v>339894</v>
      </c>
      <c r="I57" s="1453">
        <f t="shared" si="59"/>
        <v>33649</v>
      </c>
      <c r="J57" s="1453">
        <f t="shared" si="59"/>
        <v>0</v>
      </c>
      <c r="K57" s="1453">
        <f t="shared" si="59"/>
        <v>373543</v>
      </c>
      <c r="L57" s="1453">
        <f t="shared" si="59"/>
        <v>339894</v>
      </c>
      <c r="M57" s="1453">
        <f t="shared" si="59"/>
        <v>0</v>
      </c>
      <c r="N57" s="1453">
        <f t="shared" si="59"/>
        <v>0</v>
      </c>
      <c r="O57" s="1453">
        <f t="shared" si="59"/>
        <v>5.04</v>
      </c>
      <c r="P57" s="1453">
        <f t="shared" si="59"/>
        <v>5.04</v>
      </c>
      <c r="Q57" s="1453">
        <f t="shared" si="59"/>
        <v>0</v>
      </c>
      <c r="R57" s="1453">
        <f t="shared" si="59"/>
        <v>0</v>
      </c>
      <c r="S57" s="1453">
        <f t="shared" si="59"/>
        <v>96977</v>
      </c>
      <c r="T57" s="1453">
        <f t="shared" si="59"/>
        <v>90802</v>
      </c>
      <c r="U57" s="1453">
        <f t="shared" si="59"/>
        <v>6175</v>
      </c>
      <c r="V57" s="1453">
        <f t="shared" si="59"/>
        <v>0</v>
      </c>
      <c r="W57" s="1453">
        <f t="shared" si="59"/>
        <v>5.04</v>
      </c>
      <c r="X57" s="1453">
        <f t="shared" si="59"/>
        <v>5.04</v>
      </c>
      <c r="Y57" s="1453">
        <f t="shared" si="59"/>
        <v>0</v>
      </c>
      <c r="Z57" s="1453">
        <f t="shared" si="59"/>
        <v>0</v>
      </c>
      <c r="AA57" s="1453">
        <f t="shared" si="59"/>
        <v>82768.023785000012</v>
      </c>
      <c r="AB57" s="1453">
        <f t="shared" si="59"/>
        <v>79967.666785000009</v>
      </c>
      <c r="AC57" s="1453">
        <f t="shared" si="59"/>
        <v>2800.357</v>
      </c>
      <c r="AD57" s="1453">
        <f t="shared" si="59"/>
        <v>0</v>
      </c>
      <c r="AE57" s="1453">
        <f t="shared" si="59"/>
        <v>5.04</v>
      </c>
      <c r="AF57" s="1453">
        <f t="shared" si="59"/>
        <v>5.04</v>
      </c>
      <c r="AG57" s="1453">
        <f t="shared" si="59"/>
        <v>0</v>
      </c>
      <c r="AH57" s="1453">
        <f t="shared" si="59"/>
        <v>0</v>
      </c>
      <c r="AI57" s="1453">
        <f t="shared" si="59"/>
        <v>96977</v>
      </c>
      <c r="AJ57" s="1453">
        <f t="shared" si="59"/>
        <v>90802</v>
      </c>
      <c r="AK57" s="1453">
        <f t="shared" si="59"/>
        <v>6175</v>
      </c>
      <c r="AL57" s="1453">
        <f t="shared" si="59"/>
        <v>0</v>
      </c>
      <c r="AM57" s="1453">
        <f t="shared" si="59"/>
        <v>162509</v>
      </c>
      <c r="AN57" s="1453">
        <f t="shared" si="59"/>
        <v>151983</v>
      </c>
      <c r="AO57" s="1453">
        <f t="shared" si="59"/>
        <v>10526</v>
      </c>
      <c r="AP57" s="1453">
        <f t="shared" si="59"/>
        <v>0</v>
      </c>
      <c r="AQ57" s="1453">
        <f t="shared" si="59"/>
        <v>211034</v>
      </c>
      <c r="AR57" s="1453">
        <f t="shared" si="59"/>
        <v>187911</v>
      </c>
      <c r="AS57" s="1453">
        <f t="shared" si="59"/>
        <v>23123</v>
      </c>
      <c r="AT57" s="1453">
        <f t="shared" si="59"/>
        <v>0</v>
      </c>
      <c r="AU57" s="1453">
        <f t="shared" si="59"/>
        <v>0</v>
      </c>
      <c r="AV57" s="1454">
        <f t="shared" si="59"/>
        <v>211034</v>
      </c>
      <c r="AW57" s="1454">
        <f t="shared" si="59"/>
        <v>187911</v>
      </c>
      <c r="AX57" s="1454">
        <f t="shared" si="59"/>
        <v>23123</v>
      </c>
      <c r="AY57" s="1454">
        <f t="shared" si="59"/>
        <v>0</v>
      </c>
      <c r="AZ57" s="1454">
        <f t="shared" si="59"/>
        <v>0</v>
      </c>
      <c r="BA57" s="1453">
        <f t="shared" si="59"/>
        <v>0</v>
      </c>
      <c r="BB57" s="1453">
        <f t="shared" si="59"/>
        <v>0</v>
      </c>
      <c r="BC57" s="1453">
        <f t="shared" si="59"/>
        <v>0</v>
      </c>
      <c r="BD57" s="1453">
        <f t="shared" si="59"/>
        <v>149334</v>
      </c>
      <c r="BE57" s="1453" t="e">
        <f t="shared" ref="BE57" si="60">BE58</f>
        <v>#REF!</v>
      </c>
      <c r="BF57" s="1397"/>
      <c r="BG57" s="1397"/>
      <c r="BH57" s="1397"/>
      <c r="BI57" s="1397"/>
      <c r="BJ57" s="1397"/>
      <c r="BK57" s="1505"/>
      <c r="BL57" s="1395"/>
    </row>
    <row r="58" spans="1:64" s="1407" customFormat="1" ht="27" customHeight="1">
      <c r="A58" s="1429" t="s">
        <v>89</v>
      </c>
      <c r="B58" s="1430" t="s">
        <v>64</v>
      </c>
      <c r="C58" s="1504"/>
      <c r="D58" s="1504"/>
      <c r="E58" s="1504"/>
      <c r="F58" s="1504"/>
      <c r="G58" s="1453">
        <f>G59</f>
        <v>373543</v>
      </c>
      <c r="H58" s="1453">
        <f t="shared" si="59"/>
        <v>339894</v>
      </c>
      <c r="I58" s="1453">
        <f t="shared" si="59"/>
        <v>33649</v>
      </c>
      <c r="J58" s="1453">
        <f t="shared" si="59"/>
        <v>0</v>
      </c>
      <c r="K58" s="1453">
        <f t="shared" si="59"/>
        <v>373543</v>
      </c>
      <c r="L58" s="1453">
        <f t="shared" si="59"/>
        <v>339894</v>
      </c>
      <c r="M58" s="1453">
        <f t="shared" si="59"/>
        <v>0</v>
      </c>
      <c r="N58" s="1453">
        <f t="shared" si="59"/>
        <v>0</v>
      </c>
      <c r="O58" s="1453">
        <f t="shared" si="59"/>
        <v>5.04</v>
      </c>
      <c r="P58" s="1453">
        <f t="shared" si="59"/>
        <v>5.04</v>
      </c>
      <c r="Q58" s="1453">
        <f t="shared" si="59"/>
        <v>0</v>
      </c>
      <c r="R58" s="1453">
        <f t="shared" si="59"/>
        <v>0</v>
      </c>
      <c r="S58" s="1453">
        <f t="shared" si="59"/>
        <v>96977</v>
      </c>
      <c r="T58" s="1453">
        <f t="shared" si="59"/>
        <v>90802</v>
      </c>
      <c r="U58" s="1453">
        <f t="shared" si="59"/>
        <v>6175</v>
      </c>
      <c r="V58" s="1453">
        <f t="shared" si="59"/>
        <v>0</v>
      </c>
      <c r="W58" s="1453">
        <f t="shared" si="59"/>
        <v>5.04</v>
      </c>
      <c r="X58" s="1453">
        <f t="shared" si="59"/>
        <v>5.04</v>
      </c>
      <c r="Y58" s="1453">
        <f t="shared" si="59"/>
        <v>0</v>
      </c>
      <c r="Z58" s="1453">
        <f t="shared" si="59"/>
        <v>0</v>
      </c>
      <c r="AA58" s="1453">
        <f t="shared" si="59"/>
        <v>82768.023785000012</v>
      </c>
      <c r="AB58" s="1453">
        <f t="shared" si="59"/>
        <v>79967.666785000009</v>
      </c>
      <c r="AC58" s="1453">
        <f t="shared" si="59"/>
        <v>2800.357</v>
      </c>
      <c r="AD58" s="1453">
        <f t="shared" si="59"/>
        <v>0</v>
      </c>
      <c r="AE58" s="1453">
        <f t="shared" si="59"/>
        <v>5.04</v>
      </c>
      <c r="AF58" s="1453">
        <f t="shared" si="59"/>
        <v>5.04</v>
      </c>
      <c r="AG58" s="1453">
        <f t="shared" si="59"/>
        <v>0</v>
      </c>
      <c r="AH58" s="1453">
        <f t="shared" si="59"/>
        <v>0</v>
      </c>
      <c r="AI58" s="1453">
        <f t="shared" si="59"/>
        <v>96977</v>
      </c>
      <c r="AJ58" s="1453">
        <f t="shared" si="59"/>
        <v>90802</v>
      </c>
      <c r="AK58" s="1453">
        <f t="shared" si="59"/>
        <v>6175</v>
      </c>
      <c r="AL58" s="1453">
        <f t="shared" si="59"/>
        <v>0</v>
      </c>
      <c r="AM58" s="1453">
        <f t="shared" si="59"/>
        <v>162509</v>
      </c>
      <c r="AN58" s="1453">
        <f t="shared" si="59"/>
        <v>151983</v>
      </c>
      <c r="AO58" s="1453">
        <f t="shared" si="59"/>
        <v>10526</v>
      </c>
      <c r="AP58" s="1453">
        <f t="shared" si="59"/>
        <v>0</v>
      </c>
      <c r="AQ58" s="1453">
        <f t="shared" si="59"/>
        <v>211034</v>
      </c>
      <c r="AR58" s="1453">
        <f t="shared" si="59"/>
        <v>187911</v>
      </c>
      <c r="AS58" s="1453">
        <f t="shared" si="59"/>
        <v>23123</v>
      </c>
      <c r="AT58" s="1453">
        <f t="shared" si="59"/>
        <v>0</v>
      </c>
      <c r="AU58" s="1453">
        <f t="shared" si="59"/>
        <v>0</v>
      </c>
      <c r="AV58" s="1454">
        <f t="shared" si="59"/>
        <v>211034</v>
      </c>
      <c r="AW58" s="1454">
        <f t="shared" si="59"/>
        <v>187911</v>
      </c>
      <c r="AX58" s="1454">
        <f t="shared" si="59"/>
        <v>23123</v>
      </c>
      <c r="AY58" s="1454">
        <f t="shared" si="59"/>
        <v>0</v>
      </c>
      <c r="AZ58" s="1454">
        <f t="shared" si="59"/>
        <v>0</v>
      </c>
      <c r="BA58" s="1453">
        <f t="shared" si="59"/>
        <v>0</v>
      </c>
      <c r="BB58" s="1453">
        <f t="shared" si="59"/>
        <v>0</v>
      </c>
      <c r="BC58" s="1453">
        <f t="shared" si="59"/>
        <v>0</v>
      </c>
      <c r="BD58" s="1453">
        <f t="shared" si="59"/>
        <v>149334</v>
      </c>
      <c r="BE58" s="1453" t="e">
        <f>#REF!+#REF!</f>
        <v>#REF!</v>
      </c>
      <c r="BF58" s="1397"/>
      <c r="BG58" s="1397"/>
      <c r="BH58" s="1397"/>
      <c r="BI58" s="1397"/>
      <c r="BJ58" s="1397"/>
      <c r="BK58" s="1505"/>
      <c r="BL58" s="1395"/>
    </row>
    <row r="59" spans="1:64" s="1396" customFormat="1" ht="31.5">
      <c r="A59" s="1519" t="s">
        <v>46</v>
      </c>
      <c r="B59" s="1520" t="s">
        <v>43</v>
      </c>
      <c r="C59" s="1504"/>
      <c r="D59" s="1504"/>
      <c r="E59" s="1504"/>
      <c r="F59" s="1504"/>
      <c r="G59" s="1453">
        <f>G60+G70</f>
        <v>373543</v>
      </c>
      <c r="H59" s="1453">
        <f t="shared" ref="H59:BD59" si="61">H60+H70</f>
        <v>339894</v>
      </c>
      <c r="I59" s="1453">
        <f t="shared" si="61"/>
        <v>33649</v>
      </c>
      <c r="J59" s="1453">
        <f t="shared" si="61"/>
        <v>0</v>
      </c>
      <c r="K59" s="1453">
        <f t="shared" si="61"/>
        <v>373543</v>
      </c>
      <c r="L59" s="1453">
        <f t="shared" si="61"/>
        <v>339894</v>
      </c>
      <c r="M59" s="1453">
        <f t="shared" si="61"/>
        <v>0</v>
      </c>
      <c r="N59" s="1453">
        <f t="shared" si="61"/>
        <v>0</v>
      </c>
      <c r="O59" s="1453">
        <f t="shared" si="61"/>
        <v>5.04</v>
      </c>
      <c r="P59" s="1453">
        <f t="shared" si="61"/>
        <v>5.04</v>
      </c>
      <c r="Q59" s="1453">
        <f t="shared" si="61"/>
        <v>0</v>
      </c>
      <c r="R59" s="1453">
        <f t="shared" si="61"/>
        <v>0</v>
      </c>
      <c r="S59" s="1453">
        <f t="shared" si="61"/>
        <v>96977</v>
      </c>
      <c r="T59" s="1453">
        <f t="shared" si="61"/>
        <v>90802</v>
      </c>
      <c r="U59" s="1453">
        <f t="shared" si="61"/>
        <v>6175</v>
      </c>
      <c r="V59" s="1453">
        <f t="shared" si="61"/>
        <v>0</v>
      </c>
      <c r="W59" s="1453">
        <f t="shared" si="61"/>
        <v>5.04</v>
      </c>
      <c r="X59" s="1453">
        <f t="shared" si="61"/>
        <v>5.04</v>
      </c>
      <c r="Y59" s="1453">
        <f t="shared" si="61"/>
        <v>0</v>
      </c>
      <c r="Z59" s="1453">
        <f t="shared" si="61"/>
        <v>0</v>
      </c>
      <c r="AA59" s="1453">
        <f t="shared" si="61"/>
        <v>82768.023785000012</v>
      </c>
      <c r="AB59" s="1453">
        <f t="shared" si="61"/>
        <v>79967.666785000009</v>
      </c>
      <c r="AC59" s="1453">
        <f t="shared" si="61"/>
        <v>2800.357</v>
      </c>
      <c r="AD59" s="1453">
        <f t="shared" si="61"/>
        <v>0</v>
      </c>
      <c r="AE59" s="1453">
        <f t="shared" si="61"/>
        <v>5.04</v>
      </c>
      <c r="AF59" s="1453">
        <f t="shared" si="61"/>
        <v>5.04</v>
      </c>
      <c r="AG59" s="1453">
        <f t="shared" si="61"/>
        <v>0</v>
      </c>
      <c r="AH59" s="1453">
        <f t="shared" si="61"/>
        <v>0</v>
      </c>
      <c r="AI59" s="1453">
        <f t="shared" si="61"/>
        <v>96977</v>
      </c>
      <c r="AJ59" s="1453">
        <f t="shared" si="61"/>
        <v>90802</v>
      </c>
      <c r="AK59" s="1453">
        <f t="shared" si="61"/>
        <v>6175</v>
      </c>
      <c r="AL59" s="1453">
        <f t="shared" si="61"/>
        <v>0</v>
      </c>
      <c r="AM59" s="1453">
        <f t="shared" si="61"/>
        <v>162509</v>
      </c>
      <c r="AN59" s="1453">
        <f t="shared" si="61"/>
        <v>151983</v>
      </c>
      <c r="AO59" s="1453">
        <f t="shared" si="61"/>
        <v>10526</v>
      </c>
      <c r="AP59" s="1453">
        <f t="shared" si="61"/>
        <v>0</v>
      </c>
      <c r="AQ59" s="1453">
        <f t="shared" si="61"/>
        <v>211034</v>
      </c>
      <c r="AR59" s="1453">
        <f t="shared" si="61"/>
        <v>187911</v>
      </c>
      <c r="AS59" s="1453">
        <f t="shared" si="61"/>
        <v>23123</v>
      </c>
      <c r="AT59" s="1453">
        <f t="shared" si="61"/>
        <v>0</v>
      </c>
      <c r="AU59" s="1453">
        <f t="shared" si="61"/>
        <v>0</v>
      </c>
      <c r="AV59" s="1454">
        <f t="shared" si="61"/>
        <v>211034</v>
      </c>
      <c r="AW59" s="1454">
        <f t="shared" si="61"/>
        <v>187911</v>
      </c>
      <c r="AX59" s="1454">
        <f t="shared" si="61"/>
        <v>23123</v>
      </c>
      <c r="AY59" s="1454">
        <f t="shared" si="61"/>
        <v>0</v>
      </c>
      <c r="AZ59" s="1454">
        <f t="shared" si="61"/>
        <v>0</v>
      </c>
      <c r="BA59" s="1453">
        <f t="shared" si="61"/>
        <v>0</v>
      </c>
      <c r="BB59" s="1453">
        <f t="shared" si="61"/>
        <v>0</v>
      </c>
      <c r="BC59" s="1453">
        <f t="shared" si="61"/>
        <v>0</v>
      </c>
      <c r="BD59" s="1453">
        <f t="shared" si="61"/>
        <v>149334</v>
      </c>
      <c r="BE59" s="1453">
        <f>SUM(BE61:BE75)</f>
        <v>65532</v>
      </c>
      <c r="BF59" s="1397"/>
      <c r="BG59" s="1397"/>
      <c r="BH59" s="1397"/>
      <c r="BI59" s="1397"/>
      <c r="BJ59" s="1397"/>
      <c r="BK59" s="1505"/>
      <c r="BL59" s="1395">
        <f>'PL 3 PB DATP'!G76</f>
        <v>106495</v>
      </c>
    </row>
    <row r="60" spans="1:64" s="1402" customFormat="1" ht="43.5" customHeight="1">
      <c r="A60" s="1429" t="s">
        <v>73</v>
      </c>
      <c r="B60" s="1430" t="s">
        <v>2422</v>
      </c>
      <c r="C60" s="1400"/>
      <c r="D60" s="1400"/>
      <c r="E60" s="1400"/>
      <c r="F60" s="1400"/>
      <c r="G60" s="1384">
        <f>SUM(G61:G69)</f>
        <v>252300</v>
      </c>
      <c r="H60" s="1384">
        <f t="shared" ref="H60:R60" si="62">SUM(H61:H69)</f>
        <v>229673</v>
      </c>
      <c r="I60" s="1384">
        <f t="shared" si="62"/>
        <v>22627</v>
      </c>
      <c r="J60" s="1384">
        <f t="shared" si="62"/>
        <v>0</v>
      </c>
      <c r="K60" s="1384">
        <f t="shared" si="62"/>
        <v>252300</v>
      </c>
      <c r="L60" s="1384">
        <f t="shared" si="62"/>
        <v>229673</v>
      </c>
      <c r="M60" s="1384">
        <f t="shared" si="62"/>
        <v>0</v>
      </c>
      <c r="N60" s="1384">
        <f t="shared" si="62"/>
        <v>0</v>
      </c>
      <c r="O60" s="1384">
        <f t="shared" si="62"/>
        <v>5.04</v>
      </c>
      <c r="P60" s="1384">
        <f t="shared" si="62"/>
        <v>5.04</v>
      </c>
      <c r="Q60" s="1384">
        <f t="shared" si="62"/>
        <v>0</v>
      </c>
      <c r="R60" s="1384">
        <f t="shared" si="62"/>
        <v>0</v>
      </c>
      <c r="S60" s="1384">
        <f>SUM(S61:S69)</f>
        <v>82025</v>
      </c>
      <c r="T60" s="1384">
        <f t="shared" ref="T60:BD60" si="63">SUM(T61:T69)</f>
        <v>75850</v>
      </c>
      <c r="U60" s="1384">
        <f t="shared" si="63"/>
        <v>6175</v>
      </c>
      <c r="V60" s="1384">
        <f t="shared" si="63"/>
        <v>0</v>
      </c>
      <c r="W60" s="1384">
        <f t="shared" si="63"/>
        <v>5.04</v>
      </c>
      <c r="X60" s="1384">
        <f t="shared" si="63"/>
        <v>5.04</v>
      </c>
      <c r="Y60" s="1384">
        <f t="shared" si="63"/>
        <v>0</v>
      </c>
      <c r="Z60" s="1384">
        <f t="shared" si="63"/>
        <v>0</v>
      </c>
      <c r="AA60" s="1384">
        <f t="shared" si="63"/>
        <v>69944.571715000013</v>
      </c>
      <c r="AB60" s="1384">
        <f t="shared" si="63"/>
        <v>67144.214715000009</v>
      </c>
      <c r="AC60" s="1384">
        <f t="shared" si="63"/>
        <v>2800.357</v>
      </c>
      <c r="AD60" s="1384">
        <f t="shared" si="63"/>
        <v>0</v>
      </c>
      <c r="AE60" s="1384">
        <f t="shared" si="63"/>
        <v>5.04</v>
      </c>
      <c r="AF60" s="1384">
        <f t="shared" si="63"/>
        <v>5.04</v>
      </c>
      <c r="AG60" s="1384">
        <f t="shared" si="63"/>
        <v>0</v>
      </c>
      <c r="AH60" s="1384">
        <f t="shared" si="63"/>
        <v>0</v>
      </c>
      <c r="AI60" s="1384">
        <f t="shared" si="63"/>
        <v>82025</v>
      </c>
      <c r="AJ60" s="1384">
        <f t="shared" si="63"/>
        <v>75850</v>
      </c>
      <c r="AK60" s="1384">
        <f t="shared" si="63"/>
        <v>6175</v>
      </c>
      <c r="AL60" s="1384">
        <f t="shared" si="63"/>
        <v>0</v>
      </c>
      <c r="AM60" s="1384">
        <f t="shared" si="63"/>
        <v>147557</v>
      </c>
      <c r="AN60" s="1384">
        <f t="shared" si="63"/>
        <v>137031</v>
      </c>
      <c r="AO60" s="1384">
        <f t="shared" si="63"/>
        <v>10526</v>
      </c>
      <c r="AP60" s="1384">
        <f t="shared" si="63"/>
        <v>0</v>
      </c>
      <c r="AQ60" s="1384">
        <f t="shared" si="63"/>
        <v>104743</v>
      </c>
      <c r="AR60" s="1384">
        <f t="shared" si="63"/>
        <v>92642</v>
      </c>
      <c r="AS60" s="1384">
        <f t="shared" si="63"/>
        <v>12101</v>
      </c>
      <c r="AT60" s="1384">
        <f t="shared" si="63"/>
        <v>0</v>
      </c>
      <c r="AU60" s="1384">
        <f t="shared" si="63"/>
        <v>0</v>
      </c>
      <c r="AV60" s="1385">
        <f t="shared" si="63"/>
        <v>104743</v>
      </c>
      <c r="AW60" s="1385">
        <f t="shared" si="63"/>
        <v>92642</v>
      </c>
      <c r="AX60" s="1385">
        <f t="shared" si="63"/>
        <v>12101</v>
      </c>
      <c r="AY60" s="1385">
        <f t="shared" si="63"/>
        <v>0</v>
      </c>
      <c r="AZ60" s="1385">
        <f t="shared" si="63"/>
        <v>0</v>
      </c>
      <c r="BA60" s="1384">
        <f t="shared" si="63"/>
        <v>0</v>
      </c>
      <c r="BB60" s="1384">
        <f t="shared" si="63"/>
        <v>0</v>
      </c>
      <c r="BC60" s="1384">
        <f t="shared" si="63"/>
        <v>0</v>
      </c>
      <c r="BD60" s="1384">
        <f t="shared" si="63"/>
        <v>92642</v>
      </c>
      <c r="BE60" s="1384"/>
      <c r="BF60" s="1401"/>
      <c r="BG60" s="1401"/>
      <c r="BH60" s="1401"/>
      <c r="BI60" s="1401"/>
      <c r="BJ60" s="1401"/>
      <c r="BK60" s="1389"/>
      <c r="BL60" s="1390">
        <f>BL59-BD60</f>
        <v>13853</v>
      </c>
    </row>
    <row r="61" spans="1:64" s="1432" customFormat="1" ht="36">
      <c r="A61" s="1534" t="s">
        <v>46</v>
      </c>
      <c r="B61" s="1510" t="s">
        <v>133</v>
      </c>
      <c r="C61" s="1511" t="s">
        <v>134</v>
      </c>
      <c r="D61" s="1511" t="s">
        <v>135</v>
      </c>
      <c r="E61" s="1511" t="s">
        <v>107</v>
      </c>
      <c r="F61" s="1538" t="s">
        <v>136</v>
      </c>
      <c r="G61" s="1513">
        <v>44800</v>
      </c>
      <c r="H61" s="1536">
        <v>39512</v>
      </c>
      <c r="I61" s="1536">
        <v>5288</v>
      </c>
      <c r="J61" s="1403"/>
      <c r="K61" s="1403">
        <v>44800</v>
      </c>
      <c r="L61" s="1536">
        <v>39512</v>
      </c>
      <c r="M61" s="1515"/>
      <c r="N61" s="1403"/>
      <c r="O61" s="1403"/>
      <c r="P61" s="1403"/>
      <c r="Q61" s="1403"/>
      <c r="R61" s="1403"/>
      <c r="S61" s="1403">
        <f t="shared" ref="S61:S66" si="64">SUM(T61:V61)</f>
        <v>14320</v>
      </c>
      <c r="T61" s="1403">
        <v>12920</v>
      </c>
      <c r="U61" s="1403">
        <v>1400</v>
      </c>
      <c r="V61" s="1403"/>
      <c r="W61" s="1403">
        <f t="shared" ref="W61:W66" si="65">SUM(X61:Z61)</f>
        <v>0</v>
      </c>
      <c r="X61" s="1403"/>
      <c r="Y61" s="1403"/>
      <c r="Z61" s="1403"/>
      <c r="AA61" s="1403">
        <f t="shared" ref="AA61:AA65" si="66">SUM(AB61:AD61)</f>
        <v>14320</v>
      </c>
      <c r="AB61" s="1403">
        <v>12920</v>
      </c>
      <c r="AC61" s="1403">
        <v>1400</v>
      </c>
      <c r="AD61" s="1403"/>
      <c r="AE61" s="1403">
        <f t="shared" ref="AE61:AE65" si="67">SUM(AF61:AH61)</f>
        <v>0</v>
      </c>
      <c r="AF61" s="1403"/>
      <c r="AG61" s="1403"/>
      <c r="AH61" s="1403"/>
      <c r="AI61" s="1403">
        <f t="shared" ref="AI61:AI65" si="68">SUM(AJ61:AL61)</f>
        <v>14320</v>
      </c>
      <c r="AJ61" s="1403">
        <v>12920</v>
      </c>
      <c r="AK61" s="1403">
        <v>1400</v>
      </c>
      <c r="AL61" s="1403"/>
      <c r="AM61" s="1403">
        <f t="shared" ref="AM61:AM65" si="69">SUM(AN61:AP61)</f>
        <v>26137</v>
      </c>
      <c r="AN61" s="1403">
        <v>23720</v>
      </c>
      <c r="AO61" s="1403">
        <v>2417</v>
      </c>
      <c r="AP61" s="1403"/>
      <c r="AQ61" s="1403">
        <f t="shared" ref="AQ61:AQ65" si="70">SUM(AR61:AT61)</f>
        <v>18663</v>
      </c>
      <c r="AR61" s="1403">
        <v>15792</v>
      </c>
      <c r="AS61" s="1403">
        <v>2871</v>
      </c>
      <c r="AT61" s="1403"/>
      <c r="AU61" s="1403"/>
      <c r="AV61" s="1404">
        <f t="shared" ref="AV61:AV65" si="71">SUM(AW61:AY61)</f>
        <v>18663</v>
      </c>
      <c r="AW61" s="1404">
        <v>15792</v>
      </c>
      <c r="AX61" s="1404">
        <v>2871</v>
      </c>
      <c r="AY61" s="1404"/>
      <c r="AZ61" s="1404"/>
      <c r="BA61" s="1403"/>
      <c r="BB61" s="1403"/>
      <c r="BC61" s="1403"/>
      <c r="BD61" s="1403">
        <v>15792</v>
      </c>
      <c r="BE61" s="1404">
        <f t="shared" ref="BE61:BE75" si="72">AM61-S61</f>
        <v>11817</v>
      </c>
      <c r="BF61" s="1397">
        <v>2022</v>
      </c>
      <c r="BG61" s="1397" t="s">
        <v>2324</v>
      </c>
      <c r="BH61" s="1397" t="s">
        <v>2327</v>
      </c>
      <c r="BI61" s="1405">
        <f t="shared" ref="BI61:BI69" si="73">(BD61+AN61)/H61*100</f>
        <v>100</v>
      </c>
      <c r="BJ61" s="1406">
        <f t="shared" ref="BJ61:BJ69" si="74">BD61/AR61*100</f>
        <v>100</v>
      </c>
      <c r="BK61" s="1419"/>
      <c r="BL61" s="1420"/>
    </row>
    <row r="62" spans="1:64" s="1421" customFormat="1" ht="48">
      <c r="A62" s="1534" t="s">
        <v>48</v>
      </c>
      <c r="B62" s="1510" t="s">
        <v>137</v>
      </c>
      <c r="C62" s="1511" t="s">
        <v>138</v>
      </c>
      <c r="D62" s="1511" t="s">
        <v>139</v>
      </c>
      <c r="E62" s="1511" t="s">
        <v>107</v>
      </c>
      <c r="F62" s="1538" t="s">
        <v>140</v>
      </c>
      <c r="G62" s="1513">
        <v>22000</v>
      </c>
      <c r="H62" s="1536">
        <v>20650</v>
      </c>
      <c r="I62" s="1536">
        <v>1350</v>
      </c>
      <c r="J62" s="1403"/>
      <c r="K62" s="1403">
        <v>22000</v>
      </c>
      <c r="L62" s="1536">
        <v>20650</v>
      </c>
      <c r="M62" s="1515"/>
      <c r="N62" s="1403"/>
      <c r="O62" s="1403"/>
      <c r="P62" s="1403"/>
      <c r="Q62" s="1403"/>
      <c r="R62" s="1403"/>
      <c r="S62" s="1403">
        <f t="shared" si="64"/>
        <v>7290</v>
      </c>
      <c r="T62" s="1403">
        <v>6910</v>
      </c>
      <c r="U62" s="1403">
        <v>380</v>
      </c>
      <c r="V62" s="1403"/>
      <c r="W62" s="1403">
        <f t="shared" si="65"/>
        <v>0</v>
      </c>
      <c r="X62" s="1403"/>
      <c r="Y62" s="1403"/>
      <c r="Z62" s="1403"/>
      <c r="AA62" s="1403">
        <f t="shared" si="66"/>
        <v>3326.7190000000001</v>
      </c>
      <c r="AB62" s="1403">
        <v>3326.7190000000001</v>
      </c>
      <c r="AC62" s="1403"/>
      <c r="AD62" s="1403"/>
      <c r="AE62" s="1403">
        <f t="shared" si="67"/>
        <v>0</v>
      </c>
      <c r="AF62" s="1403"/>
      <c r="AG62" s="1403"/>
      <c r="AH62" s="1403"/>
      <c r="AI62" s="1403">
        <f t="shared" si="68"/>
        <v>7290</v>
      </c>
      <c r="AJ62" s="1403">
        <v>6910</v>
      </c>
      <c r="AK62" s="1403">
        <v>380</v>
      </c>
      <c r="AL62" s="1403"/>
      <c r="AM62" s="1403">
        <f t="shared" si="69"/>
        <v>12850</v>
      </c>
      <c r="AN62" s="1403">
        <v>12210</v>
      </c>
      <c r="AO62" s="1403">
        <v>640</v>
      </c>
      <c r="AP62" s="1403"/>
      <c r="AQ62" s="1403">
        <f t="shared" si="70"/>
        <v>9150</v>
      </c>
      <c r="AR62" s="1403">
        <v>8440</v>
      </c>
      <c r="AS62" s="1403">
        <v>710</v>
      </c>
      <c r="AT62" s="1403"/>
      <c r="AU62" s="1403"/>
      <c r="AV62" s="1404">
        <f t="shared" si="71"/>
        <v>9150</v>
      </c>
      <c r="AW62" s="1404">
        <v>8440</v>
      </c>
      <c r="AX62" s="1404">
        <v>710</v>
      </c>
      <c r="AY62" s="1404"/>
      <c r="AZ62" s="1404"/>
      <c r="BA62" s="1403"/>
      <c r="BB62" s="1403"/>
      <c r="BC62" s="1403"/>
      <c r="BD62" s="1403">
        <v>8440</v>
      </c>
      <c r="BE62" s="1404">
        <f t="shared" si="72"/>
        <v>5560</v>
      </c>
      <c r="BF62" s="1397">
        <v>2022</v>
      </c>
      <c r="BG62" s="1397" t="s">
        <v>2324</v>
      </c>
      <c r="BH62" s="1397" t="s">
        <v>2327</v>
      </c>
      <c r="BI62" s="1405">
        <f t="shared" si="73"/>
        <v>100</v>
      </c>
      <c r="BJ62" s="1406">
        <f t="shared" si="74"/>
        <v>100</v>
      </c>
      <c r="BK62" s="1419"/>
      <c r="BL62" s="1420"/>
    </row>
    <row r="63" spans="1:64" s="1421" customFormat="1" ht="59.25" customHeight="1">
      <c r="A63" s="1534" t="s">
        <v>50</v>
      </c>
      <c r="B63" s="1510" t="s">
        <v>141</v>
      </c>
      <c r="C63" s="1511" t="s">
        <v>142</v>
      </c>
      <c r="D63" s="1511" t="s">
        <v>143</v>
      </c>
      <c r="E63" s="1511" t="s">
        <v>107</v>
      </c>
      <c r="F63" s="1538" t="s">
        <v>144</v>
      </c>
      <c r="G63" s="1513">
        <v>8500</v>
      </c>
      <c r="H63" s="1536">
        <v>7829</v>
      </c>
      <c r="I63" s="1536">
        <v>671</v>
      </c>
      <c r="J63" s="1403"/>
      <c r="K63" s="1403">
        <v>8500</v>
      </c>
      <c r="L63" s="1536">
        <v>7829</v>
      </c>
      <c r="M63" s="1515"/>
      <c r="N63" s="1403"/>
      <c r="O63" s="1403"/>
      <c r="P63" s="1403"/>
      <c r="Q63" s="1403"/>
      <c r="R63" s="1403"/>
      <c r="S63" s="1403">
        <f t="shared" si="64"/>
        <v>2790</v>
      </c>
      <c r="T63" s="1403">
        <v>2610</v>
      </c>
      <c r="U63" s="1403">
        <v>180</v>
      </c>
      <c r="V63" s="1403"/>
      <c r="W63" s="1403">
        <f t="shared" si="65"/>
        <v>0</v>
      </c>
      <c r="X63" s="1403"/>
      <c r="Y63" s="1403"/>
      <c r="Z63" s="1403"/>
      <c r="AA63" s="1403">
        <f t="shared" si="66"/>
        <v>2790</v>
      </c>
      <c r="AB63" s="1403">
        <v>2610</v>
      </c>
      <c r="AC63" s="1403">
        <v>180</v>
      </c>
      <c r="AD63" s="1403"/>
      <c r="AE63" s="1403">
        <f t="shared" si="67"/>
        <v>0</v>
      </c>
      <c r="AF63" s="1403"/>
      <c r="AG63" s="1403"/>
      <c r="AH63" s="1403"/>
      <c r="AI63" s="1403">
        <f t="shared" si="68"/>
        <v>2790</v>
      </c>
      <c r="AJ63" s="1403">
        <v>2610</v>
      </c>
      <c r="AK63" s="1403">
        <v>180</v>
      </c>
      <c r="AL63" s="1403"/>
      <c r="AM63" s="1403">
        <f t="shared" si="69"/>
        <v>4969</v>
      </c>
      <c r="AN63" s="1403">
        <v>4660</v>
      </c>
      <c r="AO63" s="1403">
        <v>309</v>
      </c>
      <c r="AP63" s="1403"/>
      <c r="AQ63" s="1403">
        <f t="shared" si="70"/>
        <v>3531</v>
      </c>
      <c r="AR63" s="1403">
        <v>3169</v>
      </c>
      <c r="AS63" s="1403">
        <v>362</v>
      </c>
      <c r="AT63" s="1403"/>
      <c r="AU63" s="1403"/>
      <c r="AV63" s="1404">
        <f t="shared" si="71"/>
        <v>3531</v>
      </c>
      <c r="AW63" s="1404">
        <v>3169</v>
      </c>
      <c r="AX63" s="1404">
        <v>362</v>
      </c>
      <c r="AY63" s="1404"/>
      <c r="AZ63" s="1404"/>
      <c r="BA63" s="1403"/>
      <c r="BB63" s="1403"/>
      <c r="BC63" s="1403"/>
      <c r="BD63" s="1403">
        <v>3169</v>
      </c>
      <c r="BE63" s="1404">
        <f t="shared" si="72"/>
        <v>2179</v>
      </c>
      <c r="BF63" s="1397">
        <v>2022</v>
      </c>
      <c r="BG63" s="1397" t="s">
        <v>2324</v>
      </c>
      <c r="BH63" s="1397" t="s">
        <v>2327</v>
      </c>
      <c r="BI63" s="1405">
        <f t="shared" si="73"/>
        <v>100</v>
      </c>
      <c r="BJ63" s="1406">
        <f t="shared" si="74"/>
        <v>100</v>
      </c>
      <c r="BK63" s="1419"/>
      <c r="BL63" s="1420"/>
    </row>
    <row r="64" spans="1:64" s="1438" customFormat="1" ht="105.75" customHeight="1">
      <c r="A64" s="1534" t="s">
        <v>52</v>
      </c>
      <c r="B64" s="1510" t="s">
        <v>145</v>
      </c>
      <c r="C64" s="1511" t="s">
        <v>146</v>
      </c>
      <c r="D64" s="1511" t="s">
        <v>147</v>
      </c>
      <c r="E64" s="1511" t="s">
        <v>107</v>
      </c>
      <c r="F64" s="1538" t="s">
        <v>148</v>
      </c>
      <c r="G64" s="1513">
        <v>26000</v>
      </c>
      <c r="H64" s="1536">
        <v>24308</v>
      </c>
      <c r="I64" s="1536">
        <v>1692</v>
      </c>
      <c r="J64" s="1435"/>
      <c r="K64" s="1403">
        <v>26000</v>
      </c>
      <c r="L64" s="1536">
        <v>24308</v>
      </c>
      <c r="M64" s="1539"/>
      <c r="N64" s="1435"/>
      <c r="O64" s="1435"/>
      <c r="P64" s="1435"/>
      <c r="Q64" s="1435"/>
      <c r="R64" s="1435"/>
      <c r="S64" s="1403">
        <f t="shared" si="64"/>
        <v>8580</v>
      </c>
      <c r="T64" s="1403">
        <v>8110</v>
      </c>
      <c r="U64" s="1435">
        <v>470</v>
      </c>
      <c r="V64" s="1435"/>
      <c r="W64" s="1435">
        <f t="shared" si="65"/>
        <v>0</v>
      </c>
      <c r="X64" s="1435"/>
      <c r="Y64" s="1435"/>
      <c r="Z64" s="1435"/>
      <c r="AA64" s="1403">
        <f t="shared" si="66"/>
        <v>8580</v>
      </c>
      <c r="AB64" s="1403">
        <v>8110</v>
      </c>
      <c r="AC64" s="1435">
        <v>470</v>
      </c>
      <c r="AD64" s="1435"/>
      <c r="AE64" s="1403">
        <f t="shared" si="67"/>
        <v>0</v>
      </c>
      <c r="AF64" s="1435"/>
      <c r="AG64" s="1435"/>
      <c r="AH64" s="1435"/>
      <c r="AI64" s="1403">
        <f t="shared" si="68"/>
        <v>8580</v>
      </c>
      <c r="AJ64" s="1403">
        <v>8110</v>
      </c>
      <c r="AK64" s="1403">
        <v>470</v>
      </c>
      <c r="AL64" s="1435"/>
      <c r="AM64" s="1403">
        <f t="shared" si="69"/>
        <v>15205</v>
      </c>
      <c r="AN64" s="1403">
        <v>14410</v>
      </c>
      <c r="AO64" s="1435">
        <v>795</v>
      </c>
      <c r="AP64" s="1435"/>
      <c r="AQ64" s="1403">
        <f t="shared" si="70"/>
        <v>10795</v>
      </c>
      <c r="AR64" s="1403">
        <v>9898</v>
      </c>
      <c r="AS64" s="1403">
        <v>897</v>
      </c>
      <c r="AT64" s="1435"/>
      <c r="AU64" s="1435"/>
      <c r="AV64" s="1404">
        <f t="shared" si="71"/>
        <v>10795</v>
      </c>
      <c r="AW64" s="1404">
        <v>9898</v>
      </c>
      <c r="AX64" s="1404">
        <v>897</v>
      </c>
      <c r="AY64" s="1436"/>
      <c r="AZ64" s="1436"/>
      <c r="BA64" s="1435"/>
      <c r="BB64" s="1435"/>
      <c r="BC64" s="1435"/>
      <c r="BD64" s="1403">
        <v>9898</v>
      </c>
      <c r="BE64" s="1436">
        <f t="shared" si="72"/>
        <v>6625</v>
      </c>
      <c r="BF64" s="1397">
        <v>2022</v>
      </c>
      <c r="BG64" s="1397" t="s">
        <v>2324</v>
      </c>
      <c r="BH64" s="1397" t="s">
        <v>2327</v>
      </c>
      <c r="BI64" s="1405">
        <f t="shared" si="73"/>
        <v>100</v>
      </c>
      <c r="BJ64" s="1406">
        <f t="shared" si="74"/>
        <v>100</v>
      </c>
      <c r="BK64" s="1540"/>
      <c r="BL64" s="1437"/>
    </row>
    <row r="65" spans="1:64" s="1438" customFormat="1" ht="48">
      <c r="A65" s="1534" t="s">
        <v>54</v>
      </c>
      <c r="B65" s="1510" t="s">
        <v>149</v>
      </c>
      <c r="C65" s="1511" t="s">
        <v>150</v>
      </c>
      <c r="D65" s="1511" t="s">
        <v>151</v>
      </c>
      <c r="E65" s="1511" t="s">
        <v>107</v>
      </c>
      <c r="F65" s="1538" t="s">
        <v>152</v>
      </c>
      <c r="G65" s="1513">
        <v>34000</v>
      </c>
      <c r="H65" s="1536">
        <v>30182</v>
      </c>
      <c r="I65" s="1536">
        <v>3818</v>
      </c>
      <c r="J65" s="1435"/>
      <c r="K65" s="1403">
        <v>34000</v>
      </c>
      <c r="L65" s="1536">
        <v>30182</v>
      </c>
      <c r="M65" s="1539"/>
      <c r="N65" s="1435"/>
      <c r="O65" s="1435"/>
      <c r="P65" s="1435"/>
      <c r="Q65" s="1435"/>
      <c r="R65" s="1435"/>
      <c r="S65" s="1403">
        <f t="shared" si="64"/>
        <v>10920</v>
      </c>
      <c r="T65" s="1403">
        <v>9870</v>
      </c>
      <c r="U65" s="1435">
        <v>1050</v>
      </c>
      <c r="V65" s="1435"/>
      <c r="W65" s="1435">
        <f t="shared" si="65"/>
        <v>0</v>
      </c>
      <c r="X65" s="1435"/>
      <c r="Y65" s="1435"/>
      <c r="Z65" s="1435"/>
      <c r="AA65" s="1403">
        <f t="shared" si="66"/>
        <v>8521.3050000000003</v>
      </c>
      <c r="AB65" s="1403">
        <v>8521.3050000000003</v>
      </c>
      <c r="AC65" s="1435"/>
      <c r="AD65" s="1435"/>
      <c r="AE65" s="1403">
        <f t="shared" si="67"/>
        <v>0</v>
      </c>
      <c r="AF65" s="1435"/>
      <c r="AG65" s="1435"/>
      <c r="AH65" s="1435"/>
      <c r="AI65" s="1403">
        <f t="shared" si="68"/>
        <v>10920</v>
      </c>
      <c r="AJ65" s="1403">
        <v>9870</v>
      </c>
      <c r="AK65" s="1403">
        <v>1050</v>
      </c>
      <c r="AL65" s="1435"/>
      <c r="AM65" s="1403">
        <f t="shared" si="69"/>
        <v>19904</v>
      </c>
      <c r="AN65" s="1403">
        <v>18120</v>
      </c>
      <c r="AO65" s="1435">
        <v>1784</v>
      </c>
      <c r="AP65" s="1435"/>
      <c r="AQ65" s="1403">
        <f t="shared" si="70"/>
        <v>14096</v>
      </c>
      <c r="AR65" s="1403">
        <v>12062</v>
      </c>
      <c r="AS65" s="1403">
        <v>2034</v>
      </c>
      <c r="AT65" s="1435"/>
      <c r="AU65" s="1435"/>
      <c r="AV65" s="1404">
        <f t="shared" si="71"/>
        <v>14096</v>
      </c>
      <c r="AW65" s="1404">
        <v>12062</v>
      </c>
      <c r="AX65" s="1404">
        <v>2034</v>
      </c>
      <c r="AY65" s="1436"/>
      <c r="AZ65" s="1436"/>
      <c r="BA65" s="1435"/>
      <c r="BB65" s="1435"/>
      <c r="BC65" s="1435"/>
      <c r="BD65" s="1403">
        <v>12062</v>
      </c>
      <c r="BE65" s="1436">
        <f t="shared" si="72"/>
        <v>8984</v>
      </c>
      <c r="BF65" s="1397">
        <v>2022</v>
      </c>
      <c r="BG65" s="1397" t="s">
        <v>2324</v>
      </c>
      <c r="BH65" s="1397" t="s">
        <v>2327</v>
      </c>
      <c r="BI65" s="1405">
        <f t="shared" si="73"/>
        <v>100</v>
      </c>
      <c r="BJ65" s="1406">
        <f t="shared" si="74"/>
        <v>100</v>
      </c>
      <c r="BK65" s="1540"/>
      <c r="BL65" s="1437"/>
    </row>
    <row r="66" spans="1:64" s="1421" customFormat="1" ht="78.75" customHeight="1">
      <c r="A66" s="1534" t="s">
        <v>56</v>
      </c>
      <c r="B66" s="1510" t="s">
        <v>153</v>
      </c>
      <c r="C66" s="1511" t="s">
        <v>154</v>
      </c>
      <c r="D66" s="1511" t="s">
        <v>155</v>
      </c>
      <c r="E66" s="1511" t="s">
        <v>107</v>
      </c>
      <c r="F66" s="1538" t="s">
        <v>156</v>
      </c>
      <c r="G66" s="1513">
        <v>25500</v>
      </c>
      <c r="H66" s="1536">
        <v>23882</v>
      </c>
      <c r="I66" s="1536">
        <v>1618</v>
      </c>
      <c r="J66" s="1403"/>
      <c r="K66" s="1403">
        <v>25500</v>
      </c>
      <c r="L66" s="1536">
        <v>23882</v>
      </c>
      <c r="M66" s="1515"/>
      <c r="N66" s="1403"/>
      <c r="O66" s="1403"/>
      <c r="P66" s="1403"/>
      <c r="Q66" s="1403"/>
      <c r="R66" s="1403"/>
      <c r="S66" s="1403">
        <f t="shared" si="64"/>
        <v>8430</v>
      </c>
      <c r="T66" s="1403">
        <v>7980</v>
      </c>
      <c r="U66" s="1403">
        <v>450</v>
      </c>
      <c r="V66" s="1403"/>
      <c r="W66" s="1403">
        <f t="shared" si="65"/>
        <v>0</v>
      </c>
      <c r="X66" s="1403"/>
      <c r="Y66" s="1403"/>
      <c r="Z66" s="1403"/>
      <c r="AA66" s="1403">
        <f t="shared" ref="AA66:AA75" si="75">SUM(AB66:AD66)</f>
        <v>6208.7690000000002</v>
      </c>
      <c r="AB66" s="1403">
        <v>6208.7690000000002</v>
      </c>
      <c r="AC66" s="1403"/>
      <c r="AD66" s="1403"/>
      <c r="AE66" s="1403">
        <f t="shared" ref="AE66:AE75" si="76">SUM(AF66:AH66)</f>
        <v>0</v>
      </c>
      <c r="AF66" s="1403"/>
      <c r="AG66" s="1403"/>
      <c r="AH66" s="1403"/>
      <c r="AI66" s="1403">
        <f t="shared" ref="AI66:AI75" si="77">SUM(AJ66:AL66)</f>
        <v>8430</v>
      </c>
      <c r="AJ66" s="1403">
        <v>7980</v>
      </c>
      <c r="AK66" s="1403">
        <v>450</v>
      </c>
      <c r="AL66" s="1403"/>
      <c r="AM66" s="1403">
        <f t="shared" ref="AM66:AM75" si="78">SUM(AN66:AP66)</f>
        <v>14891</v>
      </c>
      <c r="AN66" s="1403">
        <v>14130</v>
      </c>
      <c r="AO66" s="1403">
        <v>761</v>
      </c>
      <c r="AP66" s="1403"/>
      <c r="AQ66" s="1403">
        <f t="shared" ref="AQ66:AQ75" si="79">SUM(AR66:AT66)</f>
        <v>10609</v>
      </c>
      <c r="AR66" s="1403">
        <v>9752</v>
      </c>
      <c r="AS66" s="1403">
        <v>857</v>
      </c>
      <c r="AT66" s="1403"/>
      <c r="AU66" s="1403"/>
      <c r="AV66" s="1404">
        <f t="shared" ref="AV66:AV75" si="80">SUM(AW66:AY66)</f>
        <v>10609</v>
      </c>
      <c r="AW66" s="1404">
        <v>9752</v>
      </c>
      <c r="AX66" s="1404">
        <v>857</v>
      </c>
      <c r="AY66" s="1404"/>
      <c r="AZ66" s="1404"/>
      <c r="BA66" s="1403"/>
      <c r="BB66" s="1403"/>
      <c r="BC66" s="1403"/>
      <c r="BD66" s="1403">
        <v>9752</v>
      </c>
      <c r="BE66" s="1404">
        <f t="shared" si="72"/>
        <v>6461</v>
      </c>
      <c r="BF66" s="1397">
        <v>2022</v>
      </c>
      <c r="BG66" s="1397" t="s">
        <v>2324</v>
      </c>
      <c r="BH66" s="1397" t="s">
        <v>2327</v>
      </c>
      <c r="BI66" s="1405">
        <f t="shared" si="73"/>
        <v>100</v>
      </c>
      <c r="BJ66" s="1406">
        <f t="shared" si="74"/>
        <v>100</v>
      </c>
      <c r="BK66" s="1419"/>
      <c r="BL66" s="1420"/>
    </row>
    <row r="67" spans="1:64" s="1432" customFormat="1" ht="78.75" customHeight="1">
      <c r="A67" s="1534" t="s">
        <v>58</v>
      </c>
      <c r="B67" s="1510" t="s">
        <v>157</v>
      </c>
      <c r="C67" s="1511" t="s">
        <v>158</v>
      </c>
      <c r="D67" s="1511" t="s">
        <v>159</v>
      </c>
      <c r="E67" s="1511" t="s">
        <v>107</v>
      </c>
      <c r="F67" s="1538" t="s">
        <v>160</v>
      </c>
      <c r="G67" s="1513">
        <v>28000</v>
      </c>
      <c r="H67" s="1536">
        <v>25630</v>
      </c>
      <c r="I67" s="1536">
        <v>2370</v>
      </c>
      <c r="J67" s="1403"/>
      <c r="K67" s="1403">
        <v>28000</v>
      </c>
      <c r="L67" s="1536">
        <v>25630</v>
      </c>
      <c r="M67" s="1515"/>
      <c r="N67" s="1403"/>
      <c r="O67" s="1403">
        <v>5.04</v>
      </c>
      <c r="P67" s="1403">
        <v>5.04</v>
      </c>
      <c r="Q67" s="1403"/>
      <c r="R67" s="1403"/>
      <c r="S67" s="1403">
        <f t="shared" ref="S67:S75" si="81">SUM(T67:V67)</f>
        <v>9130</v>
      </c>
      <c r="T67" s="1403">
        <v>8480</v>
      </c>
      <c r="U67" s="1403">
        <v>650</v>
      </c>
      <c r="V67" s="1403"/>
      <c r="W67" s="1403">
        <f t="shared" ref="W67:W75" si="82">SUM(X67:Z67)</f>
        <v>5.04</v>
      </c>
      <c r="X67" s="1403">
        <v>5.04</v>
      </c>
      <c r="Y67" s="1403"/>
      <c r="Z67" s="1403"/>
      <c r="AA67" s="1403">
        <f t="shared" si="75"/>
        <v>8580.357</v>
      </c>
      <c r="AB67" s="1403">
        <v>8480</v>
      </c>
      <c r="AC67" s="1541">
        <v>100.357</v>
      </c>
      <c r="AD67" s="1403"/>
      <c r="AE67" s="1403">
        <f t="shared" si="76"/>
        <v>5.04</v>
      </c>
      <c r="AF67" s="1403">
        <v>5.04</v>
      </c>
      <c r="AG67" s="1403"/>
      <c r="AH67" s="1403"/>
      <c r="AI67" s="1403">
        <f t="shared" si="77"/>
        <v>9130</v>
      </c>
      <c r="AJ67" s="1403">
        <v>8480</v>
      </c>
      <c r="AK67" s="1403">
        <v>650</v>
      </c>
      <c r="AL67" s="1403"/>
      <c r="AM67" s="1403">
        <f t="shared" si="78"/>
        <v>16386</v>
      </c>
      <c r="AN67" s="1403">
        <v>15280</v>
      </c>
      <c r="AO67" s="1403">
        <v>1106</v>
      </c>
      <c r="AP67" s="1403"/>
      <c r="AQ67" s="1403">
        <f t="shared" si="79"/>
        <v>11614</v>
      </c>
      <c r="AR67" s="1403">
        <v>10350</v>
      </c>
      <c r="AS67" s="1403">
        <v>1264</v>
      </c>
      <c r="AT67" s="1403"/>
      <c r="AU67" s="1403"/>
      <c r="AV67" s="1404">
        <f t="shared" si="80"/>
        <v>11614</v>
      </c>
      <c r="AW67" s="1404">
        <v>10350</v>
      </c>
      <c r="AX67" s="1404">
        <v>1264</v>
      </c>
      <c r="AY67" s="1404"/>
      <c r="AZ67" s="1404"/>
      <c r="BA67" s="1403"/>
      <c r="BB67" s="1403"/>
      <c r="BC67" s="1403"/>
      <c r="BD67" s="1403">
        <v>10350</v>
      </c>
      <c r="BE67" s="1404">
        <f t="shared" si="72"/>
        <v>7256</v>
      </c>
      <c r="BF67" s="1397">
        <v>2022</v>
      </c>
      <c r="BG67" s="1397" t="s">
        <v>2324</v>
      </c>
      <c r="BH67" s="1397" t="s">
        <v>2327</v>
      </c>
      <c r="BI67" s="1405">
        <f t="shared" si="73"/>
        <v>100</v>
      </c>
      <c r="BJ67" s="1406">
        <f t="shared" si="74"/>
        <v>100</v>
      </c>
      <c r="BK67" s="1419"/>
      <c r="BL67" s="1420"/>
    </row>
    <row r="68" spans="1:64" s="1421" customFormat="1" ht="78.75" customHeight="1">
      <c r="A68" s="1534" t="s">
        <v>60</v>
      </c>
      <c r="B68" s="1510" t="s">
        <v>161</v>
      </c>
      <c r="C68" s="1511" t="s">
        <v>158</v>
      </c>
      <c r="D68" s="1511" t="s">
        <v>162</v>
      </c>
      <c r="E68" s="1511" t="s">
        <v>107</v>
      </c>
      <c r="F68" s="1538" t="s">
        <v>163</v>
      </c>
      <c r="G68" s="1513">
        <v>28500</v>
      </c>
      <c r="H68" s="1542">
        <v>26116</v>
      </c>
      <c r="I68" s="1542">
        <v>2384</v>
      </c>
      <c r="J68" s="1403"/>
      <c r="K68" s="1403">
        <v>28500</v>
      </c>
      <c r="L68" s="1542">
        <v>26116</v>
      </c>
      <c r="M68" s="1515"/>
      <c r="N68" s="1403"/>
      <c r="O68" s="1403"/>
      <c r="P68" s="1403"/>
      <c r="Q68" s="1403"/>
      <c r="R68" s="1403"/>
      <c r="S68" s="1403">
        <f t="shared" si="81"/>
        <v>9300</v>
      </c>
      <c r="T68" s="1403">
        <v>8650</v>
      </c>
      <c r="U68" s="1403">
        <v>650</v>
      </c>
      <c r="V68" s="1403"/>
      <c r="W68" s="1403">
        <f t="shared" si="82"/>
        <v>0</v>
      </c>
      <c r="X68" s="1403"/>
      <c r="Y68" s="1403"/>
      <c r="Z68" s="1403"/>
      <c r="AA68" s="1403">
        <f t="shared" si="75"/>
        <v>9300</v>
      </c>
      <c r="AB68" s="1403">
        <v>8650</v>
      </c>
      <c r="AC68" s="1403">
        <v>650</v>
      </c>
      <c r="AD68" s="1403"/>
      <c r="AE68" s="1403">
        <f t="shared" si="76"/>
        <v>0</v>
      </c>
      <c r="AF68" s="1403"/>
      <c r="AG68" s="1403"/>
      <c r="AH68" s="1403"/>
      <c r="AI68" s="1403">
        <f t="shared" si="77"/>
        <v>9300</v>
      </c>
      <c r="AJ68" s="1403">
        <v>8650</v>
      </c>
      <c r="AK68" s="1403">
        <v>650</v>
      </c>
      <c r="AL68" s="1403"/>
      <c r="AM68" s="1403">
        <f t="shared" si="78"/>
        <v>16658</v>
      </c>
      <c r="AN68" s="1403">
        <v>15550</v>
      </c>
      <c r="AO68" s="1403">
        <v>1108</v>
      </c>
      <c r="AP68" s="1403"/>
      <c r="AQ68" s="1403">
        <f t="shared" si="79"/>
        <v>11842</v>
      </c>
      <c r="AR68" s="1403">
        <v>10566</v>
      </c>
      <c r="AS68" s="1403">
        <v>1276</v>
      </c>
      <c r="AT68" s="1403"/>
      <c r="AU68" s="1403"/>
      <c r="AV68" s="1404">
        <f t="shared" si="80"/>
        <v>11842</v>
      </c>
      <c r="AW68" s="1404">
        <v>10566</v>
      </c>
      <c r="AX68" s="1404">
        <v>1276</v>
      </c>
      <c r="AY68" s="1404"/>
      <c r="AZ68" s="1404"/>
      <c r="BA68" s="1403"/>
      <c r="BB68" s="1403"/>
      <c r="BC68" s="1403"/>
      <c r="BD68" s="1403">
        <v>10566</v>
      </c>
      <c r="BE68" s="1404">
        <f t="shared" si="72"/>
        <v>7358</v>
      </c>
      <c r="BF68" s="1397">
        <v>2022</v>
      </c>
      <c r="BG68" s="1397" t="s">
        <v>2324</v>
      </c>
      <c r="BH68" s="1397" t="s">
        <v>2327</v>
      </c>
      <c r="BI68" s="1405">
        <f t="shared" si="73"/>
        <v>100</v>
      </c>
      <c r="BJ68" s="1406">
        <f t="shared" si="74"/>
        <v>100</v>
      </c>
      <c r="BK68" s="1419"/>
      <c r="BL68" s="1420"/>
    </row>
    <row r="69" spans="1:64" s="1442" customFormat="1" ht="48">
      <c r="A69" s="1534" t="s">
        <v>164</v>
      </c>
      <c r="B69" s="1510" t="s">
        <v>165</v>
      </c>
      <c r="C69" s="1511" t="s">
        <v>166</v>
      </c>
      <c r="D69" s="1511" t="s">
        <v>167</v>
      </c>
      <c r="E69" s="1511" t="s">
        <v>107</v>
      </c>
      <c r="F69" s="1538" t="s">
        <v>168</v>
      </c>
      <c r="G69" s="1513">
        <v>35000</v>
      </c>
      <c r="H69" s="1542">
        <v>31564</v>
      </c>
      <c r="I69" s="1542">
        <v>3436</v>
      </c>
      <c r="J69" s="1439"/>
      <c r="K69" s="1403">
        <v>35000</v>
      </c>
      <c r="L69" s="1542">
        <v>31564</v>
      </c>
      <c r="M69" s="1543"/>
      <c r="N69" s="1439"/>
      <c r="O69" s="1439"/>
      <c r="P69" s="1439"/>
      <c r="Q69" s="1439"/>
      <c r="R69" s="1439"/>
      <c r="S69" s="1403">
        <f t="shared" si="81"/>
        <v>11265</v>
      </c>
      <c r="T69" s="1403">
        <v>10320</v>
      </c>
      <c r="U69" s="1439">
        <v>945</v>
      </c>
      <c r="V69" s="1439"/>
      <c r="W69" s="1439">
        <f t="shared" si="82"/>
        <v>0</v>
      </c>
      <c r="X69" s="1439"/>
      <c r="Y69" s="1439"/>
      <c r="Z69" s="1439"/>
      <c r="AA69" s="1403">
        <f t="shared" si="75"/>
        <v>8317.4217150000004</v>
      </c>
      <c r="AB69" s="1403">
        <v>8317.4217150000004</v>
      </c>
      <c r="AC69" s="1439"/>
      <c r="AD69" s="1439"/>
      <c r="AE69" s="1403">
        <f t="shared" si="76"/>
        <v>0</v>
      </c>
      <c r="AF69" s="1439"/>
      <c r="AG69" s="1439"/>
      <c r="AH69" s="1439"/>
      <c r="AI69" s="1403">
        <f t="shared" si="77"/>
        <v>11265</v>
      </c>
      <c r="AJ69" s="1403">
        <v>10320</v>
      </c>
      <c r="AK69" s="1403">
        <v>945</v>
      </c>
      <c r="AL69" s="1439"/>
      <c r="AM69" s="1403">
        <f t="shared" si="78"/>
        <v>20557</v>
      </c>
      <c r="AN69" s="1403">
        <v>18951</v>
      </c>
      <c r="AO69" s="1439">
        <v>1606</v>
      </c>
      <c r="AP69" s="1439"/>
      <c r="AQ69" s="1403">
        <f t="shared" si="79"/>
        <v>14443</v>
      </c>
      <c r="AR69" s="1403">
        <v>12613</v>
      </c>
      <c r="AS69" s="1403">
        <v>1830</v>
      </c>
      <c r="AT69" s="1439"/>
      <c r="AU69" s="1439"/>
      <c r="AV69" s="1404">
        <f t="shared" si="80"/>
        <v>14443</v>
      </c>
      <c r="AW69" s="1404">
        <v>12613</v>
      </c>
      <c r="AX69" s="1404">
        <v>1830</v>
      </c>
      <c r="AY69" s="1440"/>
      <c r="AZ69" s="1440"/>
      <c r="BA69" s="1439"/>
      <c r="BB69" s="1439"/>
      <c r="BC69" s="1439"/>
      <c r="BD69" s="1403">
        <v>12613</v>
      </c>
      <c r="BE69" s="1440">
        <f t="shared" si="72"/>
        <v>9292</v>
      </c>
      <c r="BF69" s="1397">
        <v>2022</v>
      </c>
      <c r="BG69" s="1397" t="s">
        <v>2324</v>
      </c>
      <c r="BH69" s="1397" t="s">
        <v>2327</v>
      </c>
      <c r="BI69" s="1405">
        <f t="shared" si="73"/>
        <v>100</v>
      </c>
      <c r="BJ69" s="1406">
        <f t="shared" si="74"/>
        <v>100</v>
      </c>
      <c r="BK69" s="1544"/>
      <c r="BL69" s="1441"/>
    </row>
    <row r="70" spans="1:64" s="1447" customFormat="1" ht="37.5" customHeight="1">
      <c r="A70" s="1379" t="s">
        <v>74</v>
      </c>
      <c r="B70" s="1380" t="s">
        <v>2420</v>
      </c>
      <c r="C70" s="1381"/>
      <c r="D70" s="1381"/>
      <c r="E70" s="1381"/>
      <c r="F70" s="1443"/>
      <c r="G70" s="1383">
        <f>SUM(G71:G75)</f>
        <v>121243</v>
      </c>
      <c r="H70" s="1383">
        <f t="shared" ref="H70:BD70" si="83">SUM(H71:H75)</f>
        <v>110221</v>
      </c>
      <c r="I70" s="1383">
        <f t="shared" si="83"/>
        <v>11022</v>
      </c>
      <c r="J70" s="1383">
        <f t="shared" si="83"/>
        <v>0</v>
      </c>
      <c r="K70" s="1383">
        <f t="shared" si="83"/>
        <v>121243</v>
      </c>
      <c r="L70" s="1383">
        <f t="shared" si="83"/>
        <v>110221</v>
      </c>
      <c r="M70" s="1383">
        <f t="shared" si="83"/>
        <v>0</v>
      </c>
      <c r="N70" s="1383">
        <f t="shared" si="83"/>
        <v>0</v>
      </c>
      <c r="O70" s="1383">
        <f t="shared" si="83"/>
        <v>0</v>
      </c>
      <c r="P70" s="1383">
        <f t="shared" si="83"/>
        <v>0</v>
      </c>
      <c r="Q70" s="1383">
        <f t="shared" si="83"/>
        <v>0</v>
      </c>
      <c r="R70" s="1383">
        <f t="shared" si="83"/>
        <v>0</v>
      </c>
      <c r="S70" s="1383">
        <f t="shared" si="83"/>
        <v>14952</v>
      </c>
      <c r="T70" s="1383">
        <f t="shared" si="83"/>
        <v>14952</v>
      </c>
      <c r="U70" s="1383">
        <f t="shared" si="83"/>
        <v>0</v>
      </c>
      <c r="V70" s="1383">
        <f t="shared" si="83"/>
        <v>0</v>
      </c>
      <c r="W70" s="1383">
        <f t="shared" si="83"/>
        <v>0</v>
      </c>
      <c r="X70" s="1383">
        <f t="shared" si="83"/>
        <v>0</v>
      </c>
      <c r="Y70" s="1383">
        <f t="shared" si="83"/>
        <v>0</v>
      </c>
      <c r="Z70" s="1383">
        <f t="shared" si="83"/>
        <v>0</v>
      </c>
      <c r="AA70" s="1383">
        <f t="shared" si="83"/>
        <v>12823.452070000001</v>
      </c>
      <c r="AB70" s="1383">
        <f t="shared" si="83"/>
        <v>12823.452070000001</v>
      </c>
      <c r="AC70" s="1383">
        <f t="shared" si="83"/>
        <v>0</v>
      </c>
      <c r="AD70" s="1383">
        <f t="shared" si="83"/>
        <v>0</v>
      </c>
      <c r="AE70" s="1383">
        <f t="shared" si="83"/>
        <v>0</v>
      </c>
      <c r="AF70" s="1383">
        <f t="shared" si="83"/>
        <v>0</v>
      </c>
      <c r="AG70" s="1383">
        <f t="shared" si="83"/>
        <v>0</v>
      </c>
      <c r="AH70" s="1383">
        <f t="shared" si="83"/>
        <v>0</v>
      </c>
      <c r="AI70" s="1383">
        <f t="shared" si="83"/>
        <v>14952</v>
      </c>
      <c r="AJ70" s="1383">
        <f t="shared" si="83"/>
        <v>14952</v>
      </c>
      <c r="AK70" s="1383">
        <f t="shared" si="83"/>
        <v>0</v>
      </c>
      <c r="AL70" s="1383">
        <f t="shared" si="83"/>
        <v>0</v>
      </c>
      <c r="AM70" s="1383">
        <f t="shared" si="83"/>
        <v>14952</v>
      </c>
      <c r="AN70" s="1383">
        <f t="shared" si="83"/>
        <v>14952</v>
      </c>
      <c r="AO70" s="1383">
        <f t="shared" si="83"/>
        <v>0</v>
      </c>
      <c r="AP70" s="1383">
        <f t="shared" si="83"/>
        <v>0</v>
      </c>
      <c r="AQ70" s="1383">
        <f t="shared" si="83"/>
        <v>106291</v>
      </c>
      <c r="AR70" s="1383">
        <f t="shared" si="83"/>
        <v>95269</v>
      </c>
      <c r="AS70" s="1383">
        <f t="shared" si="83"/>
        <v>11022</v>
      </c>
      <c r="AT70" s="1383">
        <f t="shared" si="83"/>
        <v>0</v>
      </c>
      <c r="AU70" s="1383">
        <f t="shared" si="83"/>
        <v>0</v>
      </c>
      <c r="AV70" s="1452">
        <f t="shared" si="83"/>
        <v>106291</v>
      </c>
      <c r="AW70" s="1452">
        <f t="shared" si="83"/>
        <v>95269</v>
      </c>
      <c r="AX70" s="1452">
        <f t="shared" si="83"/>
        <v>11022</v>
      </c>
      <c r="AY70" s="1452">
        <f t="shared" si="83"/>
        <v>0</v>
      </c>
      <c r="AZ70" s="1452">
        <f t="shared" si="83"/>
        <v>0</v>
      </c>
      <c r="BA70" s="1383">
        <f t="shared" si="83"/>
        <v>0</v>
      </c>
      <c r="BB70" s="1383">
        <f t="shared" si="83"/>
        <v>0</v>
      </c>
      <c r="BC70" s="1383">
        <f t="shared" si="83"/>
        <v>0</v>
      </c>
      <c r="BD70" s="1383">
        <f t="shared" si="83"/>
        <v>56692</v>
      </c>
      <c r="BE70" s="1444"/>
      <c r="BF70" s="1386"/>
      <c r="BG70" s="1386"/>
      <c r="BH70" s="1386"/>
      <c r="BI70" s="1387"/>
      <c r="BJ70" s="1388"/>
      <c r="BK70" s="1445"/>
      <c r="BL70" s="1446"/>
    </row>
    <row r="71" spans="1:64" s="1421" customFormat="1" ht="90" customHeight="1">
      <c r="A71" s="1534" t="s">
        <v>46</v>
      </c>
      <c r="B71" s="1510" t="s">
        <v>170</v>
      </c>
      <c r="C71" s="1511" t="s">
        <v>171</v>
      </c>
      <c r="D71" s="1511" t="s">
        <v>172</v>
      </c>
      <c r="E71" s="1511" t="s">
        <v>116</v>
      </c>
      <c r="F71" s="1545" t="s">
        <v>173</v>
      </c>
      <c r="G71" s="1513">
        <v>31337</v>
      </c>
      <c r="H71" s="1536">
        <v>28488</v>
      </c>
      <c r="I71" s="1536">
        <v>2849</v>
      </c>
      <c r="J71" s="1403"/>
      <c r="K71" s="1403">
        <v>31337</v>
      </c>
      <c r="L71" s="1536">
        <v>28488</v>
      </c>
      <c r="M71" s="1515"/>
      <c r="N71" s="1403"/>
      <c r="O71" s="1403"/>
      <c r="P71" s="1403"/>
      <c r="Q71" s="1403"/>
      <c r="R71" s="1403"/>
      <c r="S71" s="1403">
        <f t="shared" si="81"/>
        <v>3850</v>
      </c>
      <c r="T71" s="1403">
        <v>3850</v>
      </c>
      <c r="U71" s="1403"/>
      <c r="V71" s="1403"/>
      <c r="W71" s="1403">
        <f t="shared" si="82"/>
        <v>0</v>
      </c>
      <c r="X71" s="1403"/>
      <c r="Y71" s="1403"/>
      <c r="Z71" s="1403"/>
      <c r="AA71" s="1403">
        <f t="shared" si="75"/>
        <v>3802.77907</v>
      </c>
      <c r="AB71" s="1403">
        <v>3802.77907</v>
      </c>
      <c r="AC71" s="1403"/>
      <c r="AD71" s="1403"/>
      <c r="AE71" s="1403">
        <f t="shared" si="76"/>
        <v>0</v>
      </c>
      <c r="AF71" s="1403"/>
      <c r="AG71" s="1403"/>
      <c r="AH71" s="1403"/>
      <c r="AI71" s="1403">
        <f t="shared" si="77"/>
        <v>3850</v>
      </c>
      <c r="AJ71" s="1403">
        <v>3850</v>
      </c>
      <c r="AK71" s="1403">
        <v>0</v>
      </c>
      <c r="AL71" s="1403"/>
      <c r="AM71" s="1403">
        <f t="shared" si="78"/>
        <v>3850</v>
      </c>
      <c r="AN71" s="1403">
        <v>3850</v>
      </c>
      <c r="AO71" s="1403">
        <v>0</v>
      </c>
      <c r="AP71" s="1403"/>
      <c r="AQ71" s="1403">
        <f t="shared" si="79"/>
        <v>27487</v>
      </c>
      <c r="AR71" s="1403">
        <v>24638</v>
      </c>
      <c r="AS71" s="1403">
        <v>2849</v>
      </c>
      <c r="AT71" s="1403"/>
      <c r="AU71" s="1403"/>
      <c r="AV71" s="1404">
        <f t="shared" si="80"/>
        <v>27487</v>
      </c>
      <c r="AW71" s="1404">
        <v>24638</v>
      </c>
      <c r="AX71" s="1404">
        <v>2849</v>
      </c>
      <c r="AY71" s="1404"/>
      <c r="AZ71" s="1404"/>
      <c r="BA71" s="1403"/>
      <c r="BB71" s="1403"/>
      <c r="BC71" s="1403"/>
      <c r="BD71" s="1403">
        <v>14667</v>
      </c>
      <c r="BE71" s="1404">
        <f t="shared" si="72"/>
        <v>0</v>
      </c>
      <c r="BF71" s="1397">
        <v>2023</v>
      </c>
      <c r="BG71" s="1397" t="s">
        <v>2322</v>
      </c>
      <c r="BH71" s="1397" t="s">
        <v>2327</v>
      </c>
      <c r="BI71" s="1405">
        <f t="shared" ref="BI71:BI75" si="84">(BD71+AN71)/H71*100</f>
        <v>64.999297950014039</v>
      </c>
      <c r="BJ71" s="1406">
        <f t="shared" ref="BJ71:BJ75" si="85">BD71/AR71*100</f>
        <v>59.529994317720593</v>
      </c>
      <c r="BK71" s="1419"/>
      <c r="BL71" s="1420">
        <f t="shared" ref="BL71:BL75" si="86">H71*0.65</f>
        <v>18517.2</v>
      </c>
    </row>
    <row r="72" spans="1:64" s="1421" customFormat="1" ht="68.25" customHeight="1">
      <c r="A72" s="1534" t="s">
        <v>48</v>
      </c>
      <c r="B72" s="1510" t="s">
        <v>175</v>
      </c>
      <c r="C72" s="1511" t="s">
        <v>176</v>
      </c>
      <c r="D72" s="1511" t="s">
        <v>177</v>
      </c>
      <c r="E72" s="1511" t="s">
        <v>116</v>
      </c>
      <c r="F72" s="1545" t="s">
        <v>178</v>
      </c>
      <c r="G72" s="1513">
        <v>18924</v>
      </c>
      <c r="H72" s="1536">
        <v>17204</v>
      </c>
      <c r="I72" s="1536">
        <v>1720</v>
      </c>
      <c r="J72" s="1403"/>
      <c r="K72" s="1403">
        <v>18924</v>
      </c>
      <c r="L72" s="1536">
        <v>17204</v>
      </c>
      <c r="M72" s="1515"/>
      <c r="N72" s="1403"/>
      <c r="O72" s="1403"/>
      <c r="P72" s="1403"/>
      <c r="Q72" s="1403"/>
      <c r="R72" s="1403"/>
      <c r="S72" s="1403">
        <f t="shared" si="81"/>
        <v>2330</v>
      </c>
      <c r="T72" s="1403">
        <v>2330</v>
      </c>
      <c r="U72" s="1403"/>
      <c r="V72" s="1403"/>
      <c r="W72" s="1403">
        <f t="shared" si="82"/>
        <v>0</v>
      </c>
      <c r="X72" s="1403"/>
      <c r="Y72" s="1403"/>
      <c r="Z72" s="1403"/>
      <c r="AA72" s="1403">
        <f t="shared" si="75"/>
        <v>275</v>
      </c>
      <c r="AB72" s="1403">
        <v>275</v>
      </c>
      <c r="AC72" s="1403"/>
      <c r="AD72" s="1403"/>
      <c r="AE72" s="1403">
        <f t="shared" si="76"/>
        <v>0</v>
      </c>
      <c r="AF72" s="1403"/>
      <c r="AG72" s="1403"/>
      <c r="AH72" s="1403"/>
      <c r="AI72" s="1403">
        <f t="shared" si="77"/>
        <v>2330</v>
      </c>
      <c r="AJ72" s="1403">
        <v>2330</v>
      </c>
      <c r="AK72" s="1403">
        <v>0</v>
      </c>
      <c r="AL72" s="1403"/>
      <c r="AM72" s="1403">
        <f t="shared" si="78"/>
        <v>2330</v>
      </c>
      <c r="AN72" s="1403">
        <v>2330</v>
      </c>
      <c r="AO72" s="1403">
        <v>0</v>
      </c>
      <c r="AP72" s="1403"/>
      <c r="AQ72" s="1403">
        <f t="shared" si="79"/>
        <v>16594</v>
      </c>
      <c r="AR72" s="1403">
        <v>14874</v>
      </c>
      <c r="AS72" s="1403">
        <v>1720</v>
      </c>
      <c r="AT72" s="1403"/>
      <c r="AU72" s="1403"/>
      <c r="AV72" s="1404">
        <f t="shared" si="80"/>
        <v>16594</v>
      </c>
      <c r="AW72" s="1404">
        <v>14874</v>
      </c>
      <c r="AX72" s="1404">
        <v>1720</v>
      </c>
      <c r="AY72" s="1404"/>
      <c r="AZ72" s="1404"/>
      <c r="BA72" s="1403"/>
      <c r="BB72" s="1403"/>
      <c r="BC72" s="1403"/>
      <c r="BD72" s="1403">
        <v>8853</v>
      </c>
      <c r="BE72" s="1404">
        <f t="shared" si="72"/>
        <v>0</v>
      </c>
      <c r="BF72" s="1397">
        <v>2023</v>
      </c>
      <c r="BG72" s="1397" t="s">
        <v>2322</v>
      </c>
      <c r="BH72" s="1397" t="s">
        <v>2327</v>
      </c>
      <c r="BI72" s="1405">
        <f t="shared" si="84"/>
        <v>65.00232504068822</v>
      </c>
      <c r="BJ72" s="1406">
        <f t="shared" si="85"/>
        <v>59.51996772892295</v>
      </c>
      <c r="BK72" s="1419"/>
      <c r="BL72" s="1420">
        <f t="shared" si="86"/>
        <v>11182.6</v>
      </c>
    </row>
    <row r="73" spans="1:64" s="1421" customFormat="1" ht="68.25" customHeight="1">
      <c r="A73" s="1534" t="s">
        <v>50</v>
      </c>
      <c r="B73" s="1510" t="s">
        <v>180</v>
      </c>
      <c r="C73" s="1511" t="s">
        <v>154</v>
      </c>
      <c r="D73" s="1511" t="s">
        <v>181</v>
      </c>
      <c r="E73" s="1511" t="s">
        <v>116</v>
      </c>
      <c r="F73" s="1545" t="s">
        <v>182</v>
      </c>
      <c r="G73" s="1513">
        <v>26291</v>
      </c>
      <c r="H73" s="1536">
        <v>23901</v>
      </c>
      <c r="I73" s="1536">
        <v>2390</v>
      </c>
      <c r="J73" s="1403"/>
      <c r="K73" s="1403">
        <v>26291</v>
      </c>
      <c r="L73" s="1536">
        <v>23901</v>
      </c>
      <c r="M73" s="1515"/>
      <c r="N73" s="1403"/>
      <c r="O73" s="1403"/>
      <c r="P73" s="1403"/>
      <c r="Q73" s="1403"/>
      <c r="R73" s="1403"/>
      <c r="S73" s="1403">
        <f t="shared" si="81"/>
        <v>3230</v>
      </c>
      <c r="T73" s="1403">
        <v>3230</v>
      </c>
      <c r="U73" s="1403"/>
      <c r="V73" s="1403"/>
      <c r="W73" s="1403">
        <f t="shared" si="82"/>
        <v>0</v>
      </c>
      <c r="X73" s="1403"/>
      <c r="Y73" s="1403"/>
      <c r="Z73" s="1403"/>
      <c r="AA73" s="1403">
        <f t="shared" si="75"/>
        <v>3225.6610000000001</v>
      </c>
      <c r="AB73" s="1403">
        <v>3225.6610000000001</v>
      </c>
      <c r="AC73" s="1403"/>
      <c r="AD73" s="1403"/>
      <c r="AE73" s="1403">
        <f t="shared" si="76"/>
        <v>0</v>
      </c>
      <c r="AF73" s="1403"/>
      <c r="AG73" s="1403"/>
      <c r="AH73" s="1403"/>
      <c r="AI73" s="1403">
        <f t="shared" si="77"/>
        <v>3230</v>
      </c>
      <c r="AJ73" s="1403">
        <v>3230</v>
      </c>
      <c r="AK73" s="1403">
        <v>0</v>
      </c>
      <c r="AL73" s="1403"/>
      <c r="AM73" s="1403">
        <f t="shared" si="78"/>
        <v>3230</v>
      </c>
      <c r="AN73" s="1403">
        <v>3230</v>
      </c>
      <c r="AO73" s="1403">
        <v>0</v>
      </c>
      <c r="AP73" s="1403"/>
      <c r="AQ73" s="1403">
        <f t="shared" si="79"/>
        <v>23061</v>
      </c>
      <c r="AR73" s="1403">
        <v>20671</v>
      </c>
      <c r="AS73" s="1403">
        <v>2390</v>
      </c>
      <c r="AT73" s="1403"/>
      <c r="AU73" s="1403"/>
      <c r="AV73" s="1404">
        <f t="shared" si="80"/>
        <v>23061</v>
      </c>
      <c r="AW73" s="1404">
        <v>20671</v>
      </c>
      <c r="AX73" s="1404">
        <v>2390</v>
      </c>
      <c r="AY73" s="1404"/>
      <c r="AZ73" s="1404"/>
      <c r="BA73" s="1403"/>
      <c r="BB73" s="1403"/>
      <c r="BC73" s="1403"/>
      <c r="BD73" s="1403">
        <v>12306</v>
      </c>
      <c r="BE73" s="1404">
        <f t="shared" si="72"/>
        <v>0</v>
      </c>
      <c r="BF73" s="1397">
        <v>2023</v>
      </c>
      <c r="BG73" s="1397" t="s">
        <v>2322</v>
      </c>
      <c r="BH73" s="1397" t="s">
        <v>2327</v>
      </c>
      <c r="BI73" s="1405">
        <f t="shared" si="84"/>
        <v>65.001464373875578</v>
      </c>
      <c r="BJ73" s="1406">
        <f t="shared" si="85"/>
        <v>59.532678631899763</v>
      </c>
      <c r="BK73" s="1419"/>
      <c r="BL73" s="1420">
        <f t="shared" si="86"/>
        <v>15535.65</v>
      </c>
    </row>
    <row r="74" spans="1:64" s="1448" customFormat="1" ht="68.25" customHeight="1">
      <c r="A74" s="1534" t="s">
        <v>52</v>
      </c>
      <c r="B74" s="1510" t="s">
        <v>184</v>
      </c>
      <c r="C74" s="1511" t="s">
        <v>185</v>
      </c>
      <c r="D74" s="1511" t="s">
        <v>186</v>
      </c>
      <c r="E74" s="1511" t="s">
        <v>116</v>
      </c>
      <c r="F74" s="1545" t="s">
        <v>187</v>
      </c>
      <c r="G74" s="1513">
        <v>19620</v>
      </c>
      <c r="H74" s="1536">
        <v>17836</v>
      </c>
      <c r="I74" s="1536">
        <v>1784</v>
      </c>
      <c r="J74" s="1439"/>
      <c r="K74" s="1403">
        <v>19620</v>
      </c>
      <c r="L74" s="1536">
        <v>17836</v>
      </c>
      <c r="M74" s="1543"/>
      <c r="N74" s="1439"/>
      <c r="O74" s="1439"/>
      <c r="P74" s="1439"/>
      <c r="Q74" s="1439"/>
      <c r="R74" s="1439"/>
      <c r="S74" s="1403">
        <f t="shared" si="81"/>
        <v>2410</v>
      </c>
      <c r="T74" s="1403">
        <v>2410</v>
      </c>
      <c r="U74" s="1439"/>
      <c r="V74" s="1439"/>
      <c r="W74" s="1439">
        <f t="shared" si="82"/>
        <v>0</v>
      </c>
      <c r="X74" s="1439"/>
      <c r="Y74" s="1439"/>
      <c r="Z74" s="1439"/>
      <c r="AA74" s="1403">
        <f t="shared" si="75"/>
        <v>2410</v>
      </c>
      <c r="AB74" s="1403">
        <v>2410</v>
      </c>
      <c r="AC74" s="1439"/>
      <c r="AD74" s="1439"/>
      <c r="AE74" s="1403">
        <f t="shared" si="76"/>
        <v>0</v>
      </c>
      <c r="AF74" s="1439"/>
      <c r="AG74" s="1439"/>
      <c r="AH74" s="1439"/>
      <c r="AI74" s="1403">
        <f t="shared" si="77"/>
        <v>2410</v>
      </c>
      <c r="AJ74" s="1403">
        <v>2410</v>
      </c>
      <c r="AK74" s="1403">
        <v>0</v>
      </c>
      <c r="AL74" s="1439"/>
      <c r="AM74" s="1403">
        <f t="shared" si="78"/>
        <v>2410</v>
      </c>
      <c r="AN74" s="1403">
        <v>2410</v>
      </c>
      <c r="AO74" s="1439">
        <v>0</v>
      </c>
      <c r="AP74" s="1439"/>
      <c r="AQ74" s="1403">
        <f t="shared" si="79"/>
        <v>17210</v>
      </c>
      <c r="AR74" s="1403">
        <v>15426</v>
      </c>
      <c r="AS74" s="1403">
        <v>1784</v>
      </c>
      <c r="AT74" s="1439"/>
      <c r="AU74" s="1439"/>
      <c r="AV74" s="1404">
        <f t="shared" si="80"/>
        <v>17210</v>
      </c>
      <c r="AW74" s="1404">
        <v>15426</v>
      </c>
      <c r="AX74" s="1404">
        <v>1784</v>
      </c>
      <c r="AY74" s="1440"/>
      <c r="AZ74" s="1440"/>
      <c r="BA74" s="1439"/>
      <c r="BB74" s="1439"/>
      <c r="BC74" s="1439"/>
      <c r="BD74" s="1403">
        <v>9183</v>
      </c>
      <c r="BE74" s="1440">
        <f t="shared" si="72"/>
        <v>0</v>
      </c>
      <c r="BF74" s="1397">
        <v>2023</v>
      </c>
      <c r="BG74" s="1397" t="s">
        <v>2322</v>
      </c>
      <c r="BH74" s="1397" t="s">
        <v>2327</v>
      </c>
      <c r="BI74" s="1405">
        <f t="shared" si="84"/>
        <v>64.997757344696112</v>
      </c>
      <c r="BJ74" s="1406">
        <f t="shared" si="85"/>
        <v>59.529366005445347</v>
      </c>
      <c r="BK74" s="1544"/>
      <c r="BL74" s="1420">
        <f t="shared" si="86"/>
        <v>11593.4</v>
      </c>
    </row>
    <row r="75" spans="1:64" s="1421" customFormat="1" ht="68.25" customHeight="1">
      <c r="A75" s="1534" t="s">
        <v>54</v>
      </c>
      <c r="B75" s="1510" t="s">
        <v>189</v>
      </c>
      <c r="C75" s="1511" t="s">
        <v>185</v>
      </c>
      <c r="D75" s="1511" t="s">
        <v>147</v>
      </c>
      <c r="E75" s="1511" t="s">
        <v>116</v>
      </c>
      <c r="F75" s="1545" t="s">
        <v>190</v>
      </c>
      <c r="G75" s="1513">
        <v>25071</v>
      </c>
      <c r="H75" s="1536">
        <v>22792</v>
      </c>
      <c r="I75" s="1536">
        <v>2279</v>
      </c>
      <c r="J75" s="1403"/>
      <c r="K75" s="1403">
        <v>25071</v>
      </c>
      <c r="L75" s="1536">
        <v>22792</v>
      </c>
      <c r="M75" s="1515"/>
      <c r="N75" s="1403"/>
      <c r="O75" s="1403"/>
      <c r="P75" s="1403"/>
      <c r="Q75" s="1403"/>
      <c r="R75" s="1403"/>
      <c r="S75" s="1403">
        <f t="shared" si="81"/>
        <v>3132</v>
      </c>
      <c r="T75" s="1403">
        <v>3132</v>
      </c>
      <c r="U75" s="1403"/>
      <c r="V75" s="1403"/>
      <c r="W75" s="1403">
        <f t="shared" si="82"/>
        <v>0</v>
      </c>
      <c r="X75" s="1403"/>
      <c r="Y75" s="1403"/>
      <c r="Z75" s="1403"/>
      <c r="AA75" s="1403">
        <f t="shared" si="75"/>
        <v>3110.0120000000002</v>
      </c>
      <c r="AB75" s="1403">
        <v>3110.0120000000002</v>
      </c>
      <c r="AC75" s="1403"/>
      <c r="AD75" s="1403"/>
      <c r="AE75" s="1403">
        <f t="shared" si="76"/>
        <v>0</v>
      </c>
      <c r="AF75" s="1403"/>
      <c r="AG75" s="1403"/>
      <c r="AH75" s="1403"/>
      <c r="AI75" s="1403">
        <f t="shared" si="77"/>
        <v>3132</v>
      </c>
      <c r="AJ75" s="1403">
        <v>3132</v>
      </c>
      <c r="AK75" s="1403">
        <v>0</v>
      </c>
      <c r="AL75" s="1403"/>
      <c r="AM75" s="1403">
        <f t="shared" si="78"/>
        <v>3132</v>
      </c>
      <c r="AN75" s="1403">
        <v>3132</v>
      </c>
      <c r="AO75" s="1403">
        <v>0</v>
      </c>
      <c r="AP75" s="1403"/>
      <c r="AQ75" s="1403">
        <f t="shared" si="79"/>
        <v>21939</v>
      </c>
      <c r="AR75" s="1403">
        <v>19660</v>
      </c>
      <c r="AS75" s="1403">
        <v>2279</v>
      </c>
      <c r="AT75" s="1403"/>
      <c r="AU75" s="1403"/>
      <c r="AV75" s="1404">
        <f t="shared" si="80"/>
        <v>21939</v>
      </c>
      <c r="AW75" s="1404">
        <v>19660</v>
      </c>
      <c r="AX75" s="1404">
        <v>2279</v>
      </c>
      <c r="AY75" s="1404"/>
      <c r="AZ75" s="1404"/>
      <c r="BA75" s="1403"/>
      <c r="BB75" s="1403"/>
      <c r="BC75" s="1403"/>
      <c r="BD75" s="1403">
        <v>11683</v>
      </c>
      <c r="BE75" s="1404">
        <f t="shared" si="72"/>
        <v>0</v>
      </c>
      <c r="BF75" s="1397">
        <v>2023</v>
      </c>
      <c r="BG75" s="1397" t="s">
        <v>2322</v>
      </c>
      <c r="BH75" s="1397" t="s">
        <v>2327</v>
      </c>
      <c r="BI75" s="1405">
        <f t="shared" si="84"/>
        <v>65.000877500877493</v>
      </c>
      <c r="BJ75" s="1406">
        <f t="shared" si="85"/>
        <v>59.425228891149537</v>
      </c>
      <c r="BK75" s="1419"/>
      <c r="BL75" s="1420">
        <f t="shared" si="86"/>
        <v>14814.800000000001</v>
      </c>
    </row>
    <row r="76" spans="1:64" s="1396" customFormat="1" ht="78.75" customHeight="1">
      <c r="A76" s="1519" t="s">
        <v>87</v>
      </c>
      <c r="B76" s="1520" t="s">
        <v>93</v>
      </c>
      <c r="C76" s="1504"/>
      <c r="D76" s="1504"/>
      <c r="E76" s="1504"/>
      <c r="F76" s="1504"/>
      <c r="G76" s="1453">
        <f>G77</f>
        <v>32000</v>
      </c>
      <c r="H76" s="1453">
        <f t="shared" ref="H76:BE77" si="87">H77</f>
        <v>29985</v>
      </c>
      <c r="I76" s="1453">
        <f t="shared" si="87"/>
        <v>2015</v>
      </c>
      <c r="J76" s="1453">
        <f t="shared" si="87"/>
        <v>0</v>
      </c>
      <c r="K76" s="1453">
        <f t="shared" si="87"/>
        <v>32000</v>
      </c>
      <c r="L76" s="1453">
        <f t="shared" si="87"/>
        <v>29985</v>
      </c>
      <c r="M76" s="1507">
        <f t="shared" si="87"/>
        <v>0</v>
      </c>
      <c r="N76" s="1453">
        <f t="shared" si="87"/>
        <v>0</v>
      </c>
      <c r="O76" s="1453">
        <f t="shared" si="87"/>
        <v>0</v>
      </c>
      <c r="P76" s="1453">
        <f t="shared" si="87"/>
        <v>0</v>
      </c>
      <c r="Q76" s="1453">
        <f t="shared" si="87"/>
        <v>0</v>
      </c>
      <c r="R76" s="1453">
        <f t="shared" si="87"/>
        <v>0</v>
      </c>
      <c r="S76" s="1453">
        <f t="shared" si="87"/>
        <v>7785</v>
      </c>
      <c r="T76" s="1453">
        <f t="shared" si="87"/>
        <v>7235</v>
      </c>
      <c r="U76" s="1453">
        <f t="shared" si="87"/>
        <v>550</v>
      </c>
      <c r="V76" s="1453">
        <f t="shared" si="87"/>
        <v>0</v>
      </c>
      <c r="W76" s="1453">
        <f t="shared" si="87"/>
        <v>0</v>
      </c>
      <c r="X76" s="1453">
        <f t="shared" si="87"/>
        <v>0</v>
      </c>
      <c r="Y76" s="1453">
        <f t="shared" si="87"/>
        <v>0</v>
      </c>
      <c r="Z76" s="1453">
        <f t="shared" si="87"/>
        <v>0</v>
      </c>
      <c r="AA76" s="1453">
        <f t="shared" si="87"/>
        <v>7785</v>
      </c>
      <c r="AB76" s="1453">
        <f t="shared" si="87"/>
        <v>7235</v>
      </c>
      <c r="AC76" s="1453">
        <f t="shared" si="87"/>
        <v>550</v>
      </c>
      <c r="AD76" s="1453">
        <f t="shared" si="87"/>
        <v>0</v>
      </c>
      <c r="AE76" s="1453">
        <f t="shared" si="87"/>
        <v>0</v>
      </c>
      <c r="AF76" s="1453">
        <f t="shared" si="87"/>
        <v>0</v>
      </c>
      <c r="AG76" s="1453">
        <f t="shared" si="87"/>
        <v>0</v>
      </c>
      <c r="AH76" s="1453">
        <f t="shared" si="87"/>
        <v>0</v>
      </c>
      <c r="AI76" s="1453">
        <f t="shared" si="87"/>
        <v>7785</v>
      </c>
      <c r="AJ76" s="1453">
        <f t="shared" si="87"/>
        <v>7235</v>
      </c>
      <c r="AK76" s="1453">
        <f t="shared" si="87"/>
        <v>550</v>
      </c>
      <c r="AL76" s="1453">
        <f t="shared" si="87"/>
        <v>0</v>
      </c>
      <c r="AM76" s="1453">
        <f t="shared" si="87"/>
        <v>13569</v>
      </c>
      <c r="AN76" s="1453">
        <f t="shared" si="87"/>
        <v>12632</v>
      </c>
      <c r="AO76" s="1453">
        <f t="shared" si="87"/>
        <v>937</v>
      </c>
      <c r="AP76" s="1453">
        <f t="shared" si="87"/>
        <v>0</v>
      </c>
      <c r="AQ76" s="1453">
        <f t="shared" si="87"/>
        <v>18431</v>
      </c>
      <c r="AR76" s="1453">
        <f t="shared" si="87"/>
        <v>17353</v>
      </c>
      <c r="AS76" s="1453">
        <f t="shared" si="87"/>
        <v>1078</v>
      </c>
      <c r="AT76" s="1453">
        <f t="shared" si="87"/>
        <v>0</v>
      </c>
      <c r="AU76" s="1453">
        <f t="shared" si="87"/>
        <v>0</v>
      </c>
      <c r="AV76" s="1454">
        <f t="shared" si="87"/>
        <v>18431</v>
      </c>
      <c r="AW76" s="1454">
        <f t="shared" si="87"/>
        <v>17353</v>
      </c>
      <c r="AX76" s="1454">
        <f t="shared" si="87"/>
        <v>1078</v>
      </c>
      <c r="AY76" s="1454">
        <f t="shared" si="87"/>
        <v>0</v>
      </c>
      <c r="AZ76" s="1454">
        <f t="shared" si="87"/>
        <v>0</v>
      </c>
      <c r="BA76" s="1453">
        <f t="shared" si="87"/>
        <v>0</v>
      </c>
      <c r="BB76" s="1453">
        <f t="shared" si="87"/>
        <v>0</v>
      </c>
      <c r="BC76" s="1453">
        <f t="shared" si="87"/>
        <v>0</v>
      </c>
      <c r="BD76" s="1453">
        <f t="shared" si="87"/>
        <v>17353</v>
      </c>
      <c r="BE76" s="1453">
        <f t="shared" si="87"/>
        <v>5784</v>
      </c>
      <c r="BF76" s="1397"/>
      <c r="BG76" s="1397"/>
      <c r="BH76" s="1397"/>
      <c r="BI76" s="1397"/>
      <c r="BJ76" s="1397"/>
      <c r="BK76" s="1505"/>
      <c r="BL76" s="1395"/>
    </row>
    <row r="77" spans="1:64" s="1396" customFormat="1" ht="44.25" customHeight="1">
      <c r="A77" s="1519"/>
      <c r="B77" s="1520" t="s">
        <v>43</v>
      </c>
      <c r="C77" s="1504"/>
      <c r="D77" s="1504"/>
      <c r="E77" s="1504"/>
      <c r="F77" s="1504"/>
      <c r="G77" s="1453">
        <f>G78</f>
        <v>32000</v>
      </c>
      <c r="H77" s="1453">
        <f t="shared" si="87"/>
        <v>29985</v>
      </c>
      <c r="I77" s="1453">
        <f t="shared" si="87"/>
        <v>2015</v>
      </c>
      <c r="J77" s="1453">
        <f t="shared" si="87"/>
        <v>0</v>
      </c>
      <c r="K77" s="1453">
        <f t="shared" si="87"/>
        <v>32000</v>
      </c>
      <c r="L77" s="1453">
        <f t="shared" si="87"/>
        <v>29985</v>
      </c>
      <c r="M77" s="1507">
        <f t="shared" si="87"/>
        <v>0</v>
      </c>
      <c r="N77" s="1453">
        <f t="shared" si="87"/>
        <v>0</v>
      </c>
      <c r="O77" s="1453">
        <f t="shared" si="87"/>
        <v>0</v>
      </c>
      <c r="P77" s="1453">
        <f t="shared" si="87"/>
        <v>0</v>
      </c>
      <c r="Q77" s="1453">
        <f t="shared" si="87"/>
        <v>0</v>
      </c>
      <c r="R77" s="1453">
        <f t="shared" si="87"/>
        <v>0</v>
      </c>
      <c r="S77" s="1453">
        <f t="shared" si="87"/>
        <v>7785</v>
      </c>
      <c r="T77" s="1453">
        <f t="shared" si="87"/>
        <v>7235</v>
      </c>
      <c r="U77" s="1453">
        <f t="shared" si="87"/>
        <v>550</v>
      </c>
      <c r="V77" s="1453">
        <f t="shared" si="87"/>
        <v>0</v>
      </c>
      <c r="W77" s="1453">
        <f t="shared" si="87"/>
        <v>0</v>
      </c>
      <c r="X77" s="1453">
        <f t="shared" si="87"/>
        <v>0</v>
      </c>
      <c r="Y77" s="1453">
        <f t="shared" si="87"/>
        <v>0</v>
      </c>
      <c r="Z77" s="1453">
        <f t="shared" si="87"/>
        <v>0</v>
      </c>
      <c r="AA77" s="1453">
        <f t="shared" si="87"/>
        <v>7785</v>
      </c>
      <c r="AB77" s="1453">
        <f t="shared" si="87"/>
        <v>7235</v>
      </c>
      <c r="AC77" s="1453">
        <f t="shared" si="87"/>
        <v>550</v>
      </c>
      <c r="AD77" s="1453">
        <f t="shared" si="87"/>
        <v>0</v>
      </c>
      <c r="AE77" s="1453">
        <f t="shared" si="87"/>
        <v>0</v>
      </c>
      <c r="AF77" s="1453">
        <f t="shared" si="87"/>
        <v>0</v>
      </c>
      <c r="AG77" s="1453">
        <f t="shared" si="87"/>
        <v>0</v>
      </c>
      <c r="AH77" s="1453">
        <f t="shared" si="87"/>
        <v>0</v>
      </c>
      <c r="AI77" s="1453">
        <f t="shared" si="87"/>
        <v>7785</v>
      </c>
      <c r="AJ77" s="1453">
        <f t="shared" si="87"/>
        <v>7235</v>
      </c>
      <c r="AK77" s="1453">
        <f t="shared" si="87"/>
        <v>550</v>
      </c>
      <c r="AL77" s="1453">
        <f t="shared" si="87"/>
        <v>0</v>
      </c>
      <c r="AM77" s="1453">
        <f t="shared" si="87"/>
        <v>13569</v>
      </c>
      <c r="AN77" s="1453">
        <f t="shared" si="87"/>
        <v>12632</v>
      </c>
      <c r="AO77" s="1453">
        <f t="shared" si="87"/>
        <v>937</v>
      </c>
      <c r="AP77" s="1453">
        <f t="shared" si="87"/>
        <v>0</v>
      </c>
      <c r="AQ77" s="1453">
        <f t="shared" si="87"/>
        <v>18431</v>
      </c>
      <c r="AR77" s="1453">
        <f t="shared" si="87"/>
        <v>17353</v>
      </c>
      <c r="AS77" s="1453">
        <f t="shared" si="87"/>
        <v>1078</v>
      </c>
      <c r="AT77" s="1453">
        <f t="shared" si="87"/>
        <v>0</v>
      </c>
      <c r="AU77" s="1453">
        <f t="shared" si="87"/>
        <v>0</v>
      </c>
      <c r="AV77" s="1454">
        <f t="shared" si="87"/>
        <v>18431</v>
      </c>
      <c r="AW77" s="1454">
        <f t="shared" si="87"/>
        <v>17353</v>
      </c>
      <c r="AX77" s="1454">
        <f t="shared" si="87"/>
        <v>1078</v>
      </c>
      <c r="AY77" s="1454">
        <f t="shared" si="87"/>
        <v>0</v>
      </c>
      <c r="AZ77" s="1454">
        <f t="shared" si="87"/>
        <v>0</v>
      </c>
      <c r="BA77" s="1453">
        <f t="shared" si="87"/>
        <v>0</v>
      </c>
      <c r="BB77" s="1453">
        <f t="shared" si="87"/>
        <v>0</v>
      </c>
      <c r="BC77" s="1453">
        <f t="shared" si="87"/>
        <v>0</v>
      </c>
      <c r="BD77" s="1453">
        <f t="shared" si="87"/>
        <v>17353</v>
      </c>
      <c r="BE77" s="1453">
        <f t="shared" si="87"/>
        <v>5784</v>
      </c>
      <c r="BF77" s="1397"/>
      <c r="BG77" s="1397"/>
      <c r="BH77" s="1397"/>
      <c r="BI77" s="1397"/>
      <c r="BJ77" s="1397"/>
      <c r="BK77" s="1505"/>
      <c r="BL77" s="1395"/>
    </row>
    <row r="78" spans="1:64" s="1432" customFormat="1" ht="45.75" customHeight="1">
      <c r="A78" s="1546" t="s">
        <v>46</v>
      </c>
      <c r="B78" s="1510" t="s">
        <v>191</v>
      </c>
      <c r="C78" s="1511" t="s">
        <v>123</v>
      </c>
      <c r="D78" s="1511" t="s">
        <v>192</v>
      </c>
      <c r="E78" s="1511" t="s">
        <v>107</v>
      </c>
      <c r="F78" s="1512" t="s">
        <v>193</v>
      </c>
      <c r="G78" s="1513">
        <v>32000</v>
      </c>
      <c r="H78" s="1536">
        <v>29985</v>
      </c>
      <c r="I78" s="1536">
        <v>2015</v>
      </c>
      <c r="J78" s="1403"/>
      <c r="K78" s="1403">
        <v>32000</v>
      </c>
      <c r="L78" s="1536">
        <v>29985</v>
      </c>
      <c r="M78" s="1515"/>
      <c r="N78" s="1403"/>
      <c r="O78" s="1403">
        <v>0</v>
      </c>
      <c r="P78" s="1403">
        <v>0</v>
      </c>
      <c r="Q78" s="1403"/>
      <c r="R78" s="1403"/>
      <c r="S78" s="1403">
        <f t="shared" ref="S78" si="88">SUM(T78:V78)</f>
        <v>7785</v>
      </c>
      <c r="T78" s="1403">
        <v>7235</v>
      </c>
      <c r="U78" s="1403">
        <v>550</v>
      </c>
      <c r="V78" s="1403"/>
      <c r="W78" s="1403">
        <f t="shared" ref="W78" si="89">SUM(X78:Z78)</f>
        <v>0</v>
      </c>
      <c r="X78" s="1403">
        <v>0</v>
      </c>
      <c r="Y78" s="1403"/>
      <c r="Z78" s="1403"/>
      <c r="AA78" s="1403">
        <f t="shared" ref="AA78" si="90">SUM(AB78:AD78)</f>
        <v>7785</v>
      </c>
      <c r="AB78" s="1403">
        <v>7235</v>
      </c>
      <c r="AC78" s="1403">
        <v>550</v>
      </c>
      <c r="AD78" s="1403"/>
      <c r="AE78" s="1403">
        <f t="shared" ref="AE78" si="91">SUM(AF78:AH78)</f>
        <v>0</v>
      </c>
      <c r="AF78" s="1403"/>
      <c r="AG78" s="1403"/>
      <c r="AH78" s="1403"/>
      <c r="AI78" s="1403">
        <f t="shared" ref="AI78" si="92">SUM(AJ78:AL78)</f>
        <v>7785</v>
      </c>
      <c r="AJ78" s="1403">
        <v>7235</v>
      </c>
      <c r="AK78" s="1403">
        <v>550</v>
      </c>
      <c r="AL78" s="1403"/>
      <c r="AM78" s="1403">
        <f t="shared" ref="AM78" si="93">SUM(AN78:AP78)</f>
        <v>13569</v>
      </c>
      <c r="AN78" s="1403">
        <v>12632</v>
      </c>
      <c r="AO78" s="1403">
        <v>937</v>
      </c>
      <c r="AP78" s="1403"/>
      <c r="AQ78" s="1403">
        <f t="shared" ref="AQ78" si="94">SUM(AR78:AT78)</f>
        <v>18431</v>
      </c>
      <c r="AR78" s="1403">
        <v>17353</v>
      </c>
      <c r="AS78" s="1403">
        <v>1078</v>
      </c>
      <c r="AT78" s="1403"/>
      <c r="AU78" s="1403"/>
      <c r="AV78" s="1404">
        <f t="shared" ref="AV78" si="95">SUM(AW78:AY78)</f>
        <v>18431</v>
      </c>
      <c r="AW78" s="1404">
        <v>17353</v>
      </c>
      <c r="AX78" s="1404">
        <v>1078</v>
      </c>
      <c r="AY78" s="1404"/>
      <c r="AZ78" s="1404"/>
      <c r="BA78" s="1403"/>
      <c r="BB78" s="1403"/>
      <c r="BC78" s="1403"/>
      <c r="BD78" s="1403">
        <v>17353</v>
      </c>
      <c r="BE78" s="1404">
        <f t="shared" ref="BE78" si="96">AM78-S78</f>
        <v>5784</v>
      </c>
      <c r="BF78" s="1397">
        <v>2022</v>
      </c>
      <c r="BG78" s="1397" t="s">
        <v>2324</v>
      </c>
      <c r="BH78" s="1397" t="s">
        <v>2327</v>
      </c>
      <c r="BI78" s="1405">
        <f>(BD78+AN78)/H78*100</f>
        <v>100</v>
      </c>
      <c r="BJ78" s="1406">
        <f>BD78/AR78*100</f>
        <v>100</v>
      </c>
      <c r="BK78" s="1419"/>
      <c r="BL78" s="1420"/>
    </row>
    <row r="79" spans="1:64" s="1457" customFormat="1" ht="91.5" customHeight="1">
      <c r="A79" s="1546" t="s">
        <v>90</v>
      </c>
      <c r="B79" s="1547" t="s">
        <v>97</v>
      </c>
      <c r="C79" s="1548"/>
      <c r="D79" s="1548"/>
      <c r="E79" s="1548"/>
      <c r="F79" s="1549"/>
      <c r="G79" s="1550">
        <f>G80</f>
        <v>12200</v>
      </c>
      <c r="H79" s="1550">
        <f t="shared" ref="H79:BD80" si="97">H80</f>
        <v>12200</v>
      </c>
      <c r="I79" s="1550">
        <f t="shared" si="97"/>
        <v>0</v>
      </c>
      <c r="J79" s="1550">
        <f t="shared" si="97"/>
        <v>0</v>
      </c>
      <c r="K79" s="1550">
        <f t="shared" si="97"/>
        <v>0</v>
      </c>
      <c r="L79" s="1550">
        <f t="shared" si="97"/>
        <v>0</v>
      </c>
      <c r="M79" s="1550">
        <f t="shared" si="97"/>
        <v>0</v>
      </c>
      <c r="N79" s="1550">
        <f t="shared" si="97"/>
        <v>0</v>
      </c>
      <c r="O79" s="1550">
        <f t="shared" si="97"/>
        <v>0</v>
      </c>
      <c r="P79" s="1550">
        <f t="shared" si="97"/>
        <v>0</v>
      </c>
      <c r="Q79" s="1550">
        <f t="shared" si="97"/>
        <v>0</v>
      </c>
      <c r="R79" s="1550">
        <f t="shared" si="97"/>
        <v>0</v>
      </c>
      <c r="S79" s="1550">
        <f t="shared" si="97"/>
        <v>0</v>
      </c>
      <c r="T79" s="1550">
        <f t="shared" si="97"/>
        <v>0</v>
      </c>
      <c r="U79" s="1550">
        <f t="shared" si="97"/>
        <v>0</v>
      </c>
      <c r="V79" s="1550">
        <f t="shared" si="97"/>
        <v>0</v>
      </c>
      <c r="W79" s="1550">
        <f t="shared" si="97"/>
        <v>0</v>
      </c>
      <c r="X79" s="1550">
        <f t="shared" si="97"/>
        <v>0</v>
      </c>
      <c r="Y79" s="1550">
        <f t="shared" si="97"/>
        <v>0</v>
      </c>
      <c r="Z79" s="1550">
        <f t="shared" si="97"/>
        <v>0</v>
      </c>
      <c r="AA79" s="1550">
        <f t="shared" si="97"/>
        <v>0</v>
      </c>
      <c r="AB79" s="1550">
        <f t="shared" si="97"/>
        <v>0</v>
      </c>
      <c r="AC79" s="1550">
        <f t="shared" si="97"/>
        <v>0</v>
      </c>
      <c r="AD79" s="1550">
        <f t="shared" si="97"/>
        <v>0</v>
      </c>
      <c r="AE79" s="1550">
        <f t="shared" si="97"/>
        <v>0</v>
      </c>
      <c r="AF79" s="1550">
        <f t="shared" si="97"/>
        <v>0</v>
      </c>
      <c r="AG79" s="1550">
        <f t="shared" si="97"/>
        <v>0</v>
      </c>
      <c r="AH79" s="1550">
        <f t="shared" si="97"/>
        <v>0</v>
      </c>
      <c r="AI79" s="1550">
        <f t="shared" si="97"/>
        <v>0</v>
      </c>
      <c r="AJ79" s="1550">
        <f t="shared" si="97"/>
        <v>0</v>
      </c>
      <c r="AK79" s="1550">
        <f t="shared" si="97"/>
        <v>0</v>
      </c>
      <c r="AL79" s="1550">
        <f t="shared" si="97"/>
        <v>0</v>
      </c>
      <c r="AM79" s="1550">
        <f t="shared" si="97"/>
        <v>4971</v>
      </c>
      <c r="AN79" s="1550">
        <f t="shared" si="97"/>
        <v>4971</v>
      </c>
      <c r="AO79" s="1550">
        <f t="shared" si="97"/>
        <v>0</v>
      </c>
      <c r="AP79" s="1550">
        <f t="shared" si="97"/>
        <v>0</v>
      </c>
      <c r="AQ79" s="1550">
        <f t="shared" si="97"/>
        <v>0</v>
      </c>
      <c r="AR79" s="1550">
        <f t="shared" si="97"/>
        <v>0</v>
      </c>
      <c r="AS79" s="1550">
        <f t="shared" si="97"/>
        <v>0</v>
      </c>
      <c r="AT79" s="1550">
        <f t="shared" si="97"/>
        <v>0</v>
      </c>
      <c r="AU79" s="1550">
        <f t="shared" si="97"/>
        <v>0</v>
      </c>
      <c r="AV79" s="1550">
        <f t="shared" si="97"/>
        <v>0</v>
      </c>
      <c r="AW79" s="1550">
        <f t="shared" si="97"/>
        <v>0</v>
      </c>
      <c r="AX79" s="1550">
        <f t="shared" si="97"/>
        <v>0</v>
      </c>
      <c r="AY79" s="1550">
        <f t="shared" si="97"/>
        <v>0</v>
      </c>
      <c r="AZ79" s="1550">
        <f t="shared" si="97"/>
        <v>0</v>
      </c>
      <c r="BA79" s="1550">
        <f t="shared" si="97"/>
        <v>0</v>
      </c>
      <c r="BB79" s="1550">
        <f t="shared" si="97"/>
        <v>0</v>
      </c>
      <c r="BC79" s="1550">
        <f t="shared" si="97"/>
        <v>0</v>
      </c>
      <c r="BD79" s="1550">
        <f t="shared" si="97"/>
        <v>2910</v>
      </c>
      <c r="BE79" s="1454"/>
      <c r="BF79" s="1394"/>
      <c r="BG79" s="1394"/>
      <c r="BH79" s="1394"/>
      <c r="BI79" s="1455"/>
      <c r="BJ79" s="1456"/>
      <c r="BK79" s="1505"/>
      <c r="BL79" s="1395"/>
    </row>
    <row r="80" spans="1:64" s="1457" customFormat="1" ht="27" customHeight="1">
      <c r="A80" s="1546"/>
      <c r="B80" s="1547" t="s">
        <v>2332</v>
      </c>
      <c r="C80" s="1548"/>
      <c r="D80" s="1548"/>
      <c r="E80" s="1548"/>
      <c r="F80" s="1549"/>
      <c r="G80" s="1550">
        <f>G81</f>
        <v>12200</v>
      </c>
      <c r="H80" s="1550">
        <f t="shared" si="97"/>
        <v>12200</v>
      </c>
      <c r="I80" s="1550">
        <f t="shared" si="97"/>
        <v>0</v>
      </c>
      <c r="J80" s="1550">
        <f t="shared" si="97"/>
        <v>0</v>
      </c>
      <c r="K80" s="1550">
        <f t="shared" si="97"/>
        <v>0</v>
      </c>
      <c r="L80" s="1550">
        <f t="shared" si="97"/>
        <v>0</v>
      </c>
      <c r="M80" s="1550">
        <f t="shared" si="97"/>
        <v>0</v>
      </c>
      <c r="N80" s="1550">
        <f t="shared" si="97"/>
        <v>0</v>
      </c>
      <c r="O80" s="1550">
        <f t="shared" si="97"/>
        <v>0</v>
      </c>
      <c r="P80" s="1550">
        <f t="shared" si="97"/>
        <v>0</v>
      </c>
      <c r="Q80" s="1550">
        <f t="shared" si="97"/>
        <v>0</v>
      </c>
      <c r="R80" s="1550">
        <f t="shared" si="97"/>
        <v>0</v>
      </c>
      <c r="S80" s="1550">
        <f t="shared" si="97"/>
        <v>0</v>
      </c>
      <c r="T80" s="1550">
        <f t="shared" si="97"/>
        <v>0</v>
      </c>
      <c r="U80" s="1550">
        <f t="shared" si="97"/>
        <v>0</v>
      </c>
      <c r="V80" s="1550">
        <f t="shared" si="97"/>
        <v>0</v>
      </c>
      <c r="W80" s="1550">
        <f t="shared" si="97"/>
        <v>0</v>
      </c>
      <c r="X80" s="1550">
        <f t="shared" si="97"/>
        <v>0</v>
      </c>
      <c r="Y80" s="1550">
        <f t="shared" si="97"/>
        <v>0</v>
      </c>
      <c r="Z80" s="1550">
        <f t="shared" si="97"/>
        <v>0</v>
      </c>
      <c r="AA80" s="1550">
        <f t="shared" si="97"/>
        <v>0</v>
      </c>
      <c r="AB80" s="1550">
        <f t="shared" si="97"/>
        <v>0</v>
      </c>
      <c r="AC80" s="1550">
        <f t="shared" si="97"/>
        <v>0</v>
      </c>
      <c r="AD80" s="1550">
        <f t="shared" si="97"/>
        <v>0</v>
      </c>
      <c r="AE80" s="1550">
        <f t="shared" si="97"/>
        <v>0</v>
      </c>
      <c r="AF80" s="1550">
        <f t="shared" si="97"/>
        <v>0</v>
      </c>
      <c r="AG80" s="1550">
        <f t="shared" si="97"/>
        <v>0</v>
      </c>
      <c r="AH80" s="1550">
        <f t="shared" si="97"/>
        <v>0</v>
      </c>
      <c r="AI80" s="1550">
        <f t="shared" si="97"/>
        <v>0</v>
      </c>
      <c r="AJ80" s="1550">
        <f t="shared" si="97"/>
        <v>0</v>
      </c>
      <c r="AK80" s="1550">
        <f t="shared" si="97"/>
        <v>0</v>
      </c>
      <c r="AL80" s="1550">
        <f t="shared" si="97"/>
        <v>0</v>
      </c>
      <c r="AM80" s="1550">
        <f t="shared" si="97"/>
        <v>4971</v>
      </c>
      <c r="AN80" s="1550">
        <f t="shared" si="97"/>
        <v>4971</v>
      </c>
      <c r="AO80" s="1550">
        <f t="shared" si="97"/>
        <v>0</v>
      </c>
      <c r="AP80" s="1550">
        <f t="shared" si="97"/>
        <v>0</v>
      </c>
      <c r="AQ80" s="1550">
        <f t="shared" si="97"/>
        <v>0</v>
      </c>
      <c r="AR80" s="1550">
        <f t="shared" si="97"/>
        <v>0</v>
      </c>
      <c r="AS80" s="1550">
        <f t="shared" si="97"/>
        <v>0</v>
      </c>
      <c r="AT80" s="1550">
        <f t="shared" si="97"/>
        <v>0</v>
      </c>
      <c r="AU80" s="1550">
        <f t="shared" si="97"/>
        <v>0</v>
      </c>
      <c r="AV80" s="1550">
        <f t="shared" si="97"/>
        <v>0</v>
      </c>
      <c r="AW80" s="1550">
        <f t="shared" si="97"/>
        <v>0</v>
      </c>
      <c r="AX80" s="1550">
        <f t="shared" si="97"/>
        <v>0</v>
      </c>
      <c r="AY80" s="1550">
        <f t="shared" si="97"/>
        <v>0</v>
      </c>
      <c r="AZ80" s="1550">
        <f t="shared" si="97"/>
        <v>0</v>
      </c>
      <c r="BA80" s="1550">
        <f t="shared" si="97"/>
        <v>0</v>
      </c>
      <c r="BB80" s="1550">
        <f t="shared" si="97"/>
        <v>0</v>
      </c>
      <c r="BC80" s="1550">
        <f t="shared" si="97"/>
        <v>0</v>
      </c>
      <c r="BD80" s="1550">
        <f t="shared" si="97"/>
        <v>2910</v>
      </c>
      <c r="BE80" s="1454"/>
      <c r="BF80" s="1394"/>
      <c r="BG80" s="1394"/>
      <c r="BH80" s="1394"/>
      <c r="BI80" s="1455"/>
      <c r="BJ80" s="1456"/>
      <c r="BK80" s="1505"/>
      <c r="BL80" s="1395"/>
    </row>
    <row r="81" spans="1:64" s="1432" customFormat="1" ht="114" customHeight="1">
      <c r="A81" s="1546"/>
      <c r="B81" s="1510" t="s">
        <v>2431</v>
      </c>
      <c r="C81" s="3104" t="s">
        <v>2545</v>
      </c>
      <c r="D81" s="3104"/>
      <c r="E81" s="3104" t="s">
        <v>237</v>
      </c>
      <c r="F81" s="3417" t="s">
        <v>2546</v>
      </c>
      <c r="G81" s="1513">
        <v>12200</v>
      </c>
      <c r="H81" s="1513">
        <v>12200</v>
      </c>
      <c r="I81" s="1536"/>
      <c r="J81" s="1403"/>
      <c r="K81" s="1403"/>
      <c r="L81" s="1536"/>
      <c r="M81" s="1515"/>
      <c r="N81" s="1403"/>
      <c r="O81" s="1403"/>
      <c r="P81" s="1403"/>
      <c r="Q81" s="1403"/>
      <c r="R81" s="1403"/>
      <c r="S81" s="1403"/>
      <c r="T81" s="1403"/>
      <c r="U81" s="1403"/>
      <c r="V81" s="1403"/>
      <c r="W81" s="1403"/>
      <c r="X81" s="1403"/>
      <c r="Y81" s="1403"/>
      <c r="Z81" s="1403"/>
      <c r="AA81" s="1403"/>
      <c r="AB81" s="1403"/>
      <c r="AC81" s="1403"/>
      <c r="AD81" s="1403"/>
      <c r="AE81" s="1403"/>
      <c r="AF81" s="1403"/>
      <c r="AG81" s="1403"/>
      <c r="AH81" s="1403"/>
      <c r="AI81" s="1403"/>
      <c r="AJ81" s="1403"/>
      <c r="AK81" s="1403"/>
      <c r="AL81" s="1403"/>
      <c r="AM81" s="1403">
        <v>4971</v>
      </c>
      <c r="AN81" s="1403">
        <v>4971</v>
      </c>
      <c r="AO81" s="1403"/>
      <c r="AP81" s="1403"/>
      <c r="AQ81" s="1403"/>
      <c r="AR81" s="1403"/>
      <c r="AS81" s="1403"/>
      <c r="AT81" s="1403"/>
      <c r="AU81" s="1403"/>
      <c r="AV81" s="1404"/>
      <c r="AW81" s="1404"/>
      <c r="AX81" s="1404"/>
      <c r="AY81" s="1404"/>
      <c r="AZ81" s="1404"/>
      <c r="BA81" s="1403"/>
      <c r="BB81" s="1403"/>
      <c r="BC81" s="1403"/>
      <c r="BD81" s="1403">
        <v>2910</v>
      </c>
      <c r="BE81" s="1404"/>
      <c r="BF81" s="1397"/>
      <c r="BG81" s="1397"/>
      <c r="BH81" s="1397"/>
      <c r="BI81" s="1405">
        <f>(BD81+AN81)/H81*100</f>
        <v>64.598360655737707</v>
      </c>
      <c r="BJ81" s="1406"/>
      <c r="BK81" s="1419"/>
      <c r="BL81" s="1420">
        <f>H81*0.65</f>
        <v>7930</v>
      </c>
    </row>
    <row r="82" spans="1:64" ht="25.5" customHeight="1">
      <c r="A82" s="187"/>
      <c r="B82" s="188"/>
      <c r="C82" s="1374"/>
      <c r="D82" s="1374"/>
      <c r="E82" s="1375"/>
      <c r="F82" s="1374"/>
      <c r="G82" s="190"/>
      <c r="H82" s="190"/>
      <c r="I82" s="190"/>
      <c r="J82" s="190"/>
      <c r="K82" s="190"/>
      <c r="L82" s="190"/>
      <c r="M82" s="1037"/>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957"/>
      <c r="AW82" s="957"/>
      <c r="AX82" s="957"/>
      <c r="AY82" s="957"/>
      <c r="AZ82" s="957"/>
      <c r="BA82" s="190"/>
      <c r="BB82" s="190"/>
      <c r="BC82" s="190"/>
      <c r="BD82" s="190"/>
      <c r="BE82" s="957"/>
      <c r="BF82" s="1377"/>
      <c r="BG82" s="1377"/>
      <c r="BH82" s="1377"/>
      <c r="BI82" s="1377"/>
      <c r="BJ82" s="1377"/>
      <c r="BK82" s="187"/>
      <c r="BL82" s="1371"/>
    </row>
    <row r="83" spans="1:64" ht="38.25" customHeight="1"/>
  </sheetData>
  <autoFilter ref="A7:BK78"/>
  <mergeCells count="86">
    <mergeCell ref="A3:A6"/>
    <mergeCell ref="B3:B6"/>
    <mergeCell ref="C3:C6"/>
    <mergeCell ref="D3:D6"/>
    <mergeCell ref="E3:E6"/>
    <mergeCell ref="A1:BK1"/>
    <mergeCell ref="Y2:BK2"/>
    <mergeCell ref="AV3:AZ3"/>
    <mergeCell ref="F3:J3"/>
    <mergeCell ref="K3:L3"/>
    <mergeCell ref="M3:N3"/>
    <mergeCell ref="O3:R3"/>
    <mergeCell ref="S3:V3"/>
    <mergeCell ref="W3:Z3"/>
    <mergeCell ref="AA3:AD3"/>
    <mergeCell ref="AE3:AH3"/>
    <mergeCell ref="AI3:AL3"/>
    <mergeCell ref="AM3:AP3"/>
    <mergeCell ref="AQ3:AU3"/>
    <mergeCell ref="BG3:BG6"/>
    <mergeCell ref="BH3:BH6"/>
    <mergeCell ref="BK3:BK6"/>
    <mergeCell ref="F4:F6"/>
    <mergeCell ref="G4:J4"/>
    <mergeCell ref="K4:K6"/>
    <mergeCell ref="L4:L6"/>
    <mergeCell ref="M4:M6"/>
    <mergeCell ref="N4:N6"/>
    <mergeCell ref="O4:O6"/>
    <mergeCell ref="BA3:BA6"/>
    <mergeCell ref="BB3:BB6"/>
    <mergeCell ref="BC3:BC6"/>
    <mergeCell ref="BD3:BD6"/>
    <mergeCell ref="BE3:BE6"/>
    <mergeCell ref="BF3:BF6"/>
    <mergeCell ref="P4:R4"/>
    <mergeCell ref="S4:S6"/>
    <mergeCell ref="T4:V4"/>
    <mergeCell ref="W4:W6"/>
    <mergeCell ref="X4:Z4"/>
    <mergeCell ref="R5:R6"/>
    <mergeCell ref="T5:T6"/>
    <mergeCell ref="U5:U6"/>
    <mergeCell ref="V5:V6"/>
    <mergeCell ref="X5:X6"/>
    <mergeCell ref="Y5:Y6"/>
    <mergeCell ref="Z5:Z6"/>
    <mergeCell ref="AA4:AA6"/>
    <mergeCell ref="AM4:AM6"/>
    <mergeCell ref="AF5:AF6"/>
    <mergeCell ref="AG5:AG6"/>
    <mergeCell ref="AH5:AH6"/>
    <mergeCell ref="AJ5:AJ6"/>
    <mergeCell ref="AF4:AH4"/>
    <mergeCell ref="AI4:AI6"/>
    <mergeCell ref="AJ4:AL4"/>
    <mergeCell ref="AD5:AD6"/>
    <mergeCell ref="AB4:AD4"/>
    <mergeCell ref="AE4:AE6"/>
    <mergeCell ref="AK5:AK6"/>
    <mergeCell ref="AL5:AL6"/>
    <mergeCell ref="AB5:AB6"/>
    <mergeCell ref="AC5:AC6"/>
    <mergeCell ref="G5:G6"/>
    <mergeCell ref="H5:I5"/>
    <mergeCell ref="J5:J6"/>
    <mergeCell ref="P5:P6"/>
    <mergeCell ref="Q5:Q6"/>
    <mergeCell ref="AN4:AP4"/>
    <mergeCell ref="AQ4:AQ6"/>
    <mergeCell ref="AR4:AU4"/>
    <mergeCell ref="AV4:AV6"/>
    <mergeCell ref="AO5:AO6"/>
    <mergeCell ref="AP5:AP6"/>
    <mergeCell ref="AR5:AR6"/>
    <mergeCell ref="AN5:AN6"/>
    <mergeCell ref="BJ3:BJ6"/>
    <mergeCell ref="AS5:AS6"/>
    <mergeCell ref="AT5:AT6"/>
    <mergeCell ref="AU5:AU6"/>
    <mergeCell ref="AW5:AW6"/>
    <mergeCell ref="AX5:AX6"/>
    <mergeCell ref="AY5:AY6"/>
    <mergeCell ref="AW4:AZ4"/>
    <mergeCell ref="AZ5:AZ6"/>
    <mergeCell ref="BI3:BI6"/>
  </mergeCells>
  <printOptions horizontalCentered="1"/>
  <pageMargins left="0.31496062992126" right="0.31496062992126" top="0.47244094488188998" bottom="0.47244094488188998" header="0.31496062992126" footer="0.31496062992126"/>
  <pageSetup paperSize="9" scale="58" orientation="landscape" r:id="rId1"/>
  <headerFooter differentFirst="1">
    <oddHeader>&amp;C&amp;P</oddHeader>
  </headerFooter>
  <ignoredErrors>
    <ignoredError sqref="G10:BK10 AO34:AV34 BE51:BJ51 S78:AQ78 AQ51 AM51 S51" formula="1"/>
    <ignoredError sqref="A78 A30:AN30 A36:AN36 A34:G34 A31:G33 AN31:AN33 A35:F35 AN35" numberStoredAsText="1"/>
    <ignoredError sqref="AM24 AM26" formulaRange="1"/>
    <ignoredError sqref="AM34:AN34 H34:AL34 G35:AM35 H31:AM33" numberStoredAsText="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309"/>
  <sheetViews>
    <sheetView zoomScale="60" zoomScaleNormal="60" workbookViewId="0">
      <selection activeCell="M12" sqref="M12"/>
    </sheetView>
  </sheetViews>
  <sheetFormatPr defaultRowHeight="18.75"/>
  <cols>
    <col min="1" max="1" width="5.140625" style="1097" customWidth="1"/>
    <col min="2" max="2" width="37.85546875" style="3" customWidth="1"/>
    <col min="3" max="3" width="9" style="65" hidden="1" customWidth="1"/>
    <col min="4" max="4" width="9.140625" style="65" customWidth="1"/>
    <col min="5" max="5" width="13" style="65" customWidth="1"/>
    <col min="6" max="6" width="10.7109375" style="1600" customWidth="1"/>
    <col min="7" max="7" width="12.140625" style="1600" customWidth="1"/>
    <col min="8" max="8" width="9.42578125" style="1600" customWidth="1"/>
    <col min="9" max="9" width="9.42578125" style="1601" customWidth="1"/>
    <col min="10" max="10" width="10.7109375" style="1600" hidden="1" customWidth="1"/>
    <col min="11" max="11" width="12" style="1600" customWidth="1"/>
    <col min="12" max="12" width="12.7109375" style="1600" customWidth="1"/>
    <col min="13" max="13" width="10.42578125" style="1601" customWidth="1"/>
    <col min="14" max="14" width="10.42578125" style="1600" hidden="1" customWidth="1"/>
    <col min="15" max="16" width="8.85546875" style="1600" hidden="1" customWidth="1"/>
    <col min="17" max="17" width="8.85546875" style="1601" hidden="1" customWidth="1"/>
    <col min="18" max="18" width="11.5703125" style="1600" hidden="1" customWidth="1"/>
    <col min="19" max="19" width="11.5703125" style="1602" hidden="1" customWidth="1"/>
    <col min="20" max="20" width="10.140625" style="1600" hidden="1" customWidth="1"/>
    <col min="21" max="22" width="9.5703125" style="1600" hidden="1" customWidth="1"/>
    <col min="23" max="25" width="9.5703125" style="1601" hidden="1" customWidth="1"/>
    <col min="26" max="26" width="11.140625" style="1601" hidden="1" customWidth="1"/>
    <col min="27" max="29" width="10.140625" style="1600" hidden="1" customWidth="1"/>
    <col min="30" max="30" width="10.140625" style="1601" hidden="1" customWidth="1"/>
    <col min="31" max="32" width="9.5703125" style="1601" hidden="1" customWidth="1"/>
    <col min="33" max="33" width="11.140625" style="1601" hidden="1" customWidth="1"/>
    <col min="34" max="34" width="16.28515625" style="1602" hidden="1" customWidth="1"/>
    <col min="35" max="35" width="13.140625" style="1600" customWidth="1"/>
    <col min="36" max="36" width="7.7109375" style="1600" customWidth="1"/>
    <col min="37" max="37" width="8.28515625" style="1600" customWidth="1"/>
    <col min="38" max="38" width="13.42578125" style="1600" customWidth="1"/>
    <col min="39" max="39" width="12.140625" style="1601" customWidth="1"/>
    <col min="40" max="40" width="9.5703125" style="1601" customWidth="1"/>
    <col min="41" max="41" width="10.5703125" style="1601" customWidth="1"/>
    <col min="42" max="42" width="11.140625" style="1601" customWidth="1"/>
    <col min="43" max="43" width="10.140625" style="1600" hidden="1" customWidth="1"/>
    <col min="44" max="45" width="9.85546875" style="1600" hidden="1" customWidth="1"/>
    <col min="46" max="47" width="12.5703125" style="1600" hidden="1" customWidth="1"/>
    <col min="48" max="49" width="9.5703125" style="1601" hidden="1" customWidth="1"/>
    <col min="50" max="50" width="11.140625" style="1601" hidden="1" customWidth="1"/>
    <col min="51" max="51" width="11.140625" style="1601" customWidth="1"/>
    <col min="52" max="52" width="21.140625" style="1601" customWidth="1"/>
    <col min="53" max="53" width="14.42578125" style="1600" customWidth="1"/>
    <col min="54" max="16384" width="9.140625" style="50"/>
  </cols>
  <sheetData>
    <row r="1" spans="1:53" ht="85.5" customHeight="1">
      <c r="A1" s="3944" t="s">
        <v>2475</v>
      </c>
      <c r="B1" s="3944"/>
      <c r="C1" s="3944"/>
      <c r="D1" s="3944"/>
      <c r="E1" s="3944"/>
      <c r="F1" s="3944"/>
      <c r="G1" s="3944"/>
      <c r="H1" s="3944"/>
      <c r="I1" s="3944"/>
      <c r="J1" s="3944"/>
      <c r="K1" s="3944"/>
      <c r="L1" s="3944"/>
      <c r="M1" s="3944"/>
      <c r="N1" s="3944"/>
      <c r="O1" s="3944"/>
      <c r="P1" s="3944"/>
      <c r="Q1" s="3944"/>
      <c r="R1" s="3944"/>
      <c r="S1" s="3944"/>
      <c r="T1" s="3944"/>
      <c r="U1" s="3944"/>
      <c r="V1" s="3944"/>
      <c r="W1" s="3944"/>
      <c r="X1" s="3944"/>
      <c r="Y1" s="3944"/>
      <c r="Z1" s="3944"/>
      <c r="AA1" s="3944"/>
      <c r="AB1" s="3944"/>
      <c r="AC1" s="3944"/>
      <c r="AD1" s="3944"/>
      <c r="AE1" s="3944"/>
      <c r="AF1" s="3944"/>
      <c r="AG1" s="3944"/>
      <c r="AH1" s="3944"/>
      <c r="AI1" s="3944"/>
      <c r="AJ1" s="3944"/>
      <c r="AK1" s="3944"/>
      <c r="AL1" s="3944"/>
      <c r="AM1" s="3944"/>
      <c r="AN1" s="3944"/>
      <c r="AO1" s="3944"/>
      <c r="AP1" s="3944"/>
      <c r="AQ1" s="3944"/>
      <c r="AR1" s="3944"/>
      <c r="AS1" s="3944"/>
      <c r="AT1" s="3944"/>
      <c r="AU1" s="3944"/>
      <c r="AV1" s="3944"/>
      <c r="AW1" s="3944"/>
      <c r="AX1" s="3944"/>
      <c r="AY1" s="3944"/>
      <c r="AZ1" s="3944"/>
      <c r="BA1" s="3944"/>
    </row>
    <row r="2" spans="1:53" s="1555" customFormat="1" ht="35.25" customHeight="1">
      <c r="A2" s="3945" t="s">
        <v>2433</v>
      </c>
      <c r="B2" s="3945"/>
      <c r="C2" s="3945"/>
      <c r="D2" s="3945"/>
      <c r="E2" s="3945"/>
      <c r="F2" s="3945"/>
      <c r="G2" s="3945"/>
      <c r="H2" s="3945"/>
      <c r="I2" s="3945"/>
      <c r="J2" s="3945"/>
      <c r="K2" s="3945"/>
      <c r="L2" s="3945"/>
      <c r="M2" s="3945"/>
      <c r="N2" s="3945"/>
      <c r="O2" s="3945"/>
      <c r="P2" s="3945"/>
      <c r="Q2" s="3945"/>
      <c r="R2" s="3945"/>
      <c r="S2" s="3945"/>
      <c r="T2" s="3945"/>
      <c r="U2" s="3945"/>
      <c r="V2" s="3945"/>
      <c r="W2" s="3945"/>
      <c r="X2" s="3945"/>
      <c r="Y2" s="3945"/>
      <c r="Z2" s="3945"/>
      <c r="AA2" s="3945"/>
      <c r="AB2" s="3945"/>
      <c r="AC2" s="3945"/>
      <c r="AD2" s="3945"/>
      <c r="AE2" s="3945"/>
      <c r="AF2" s="3945"/>
      <c r="AG2" s="3945"/>
      <c r="AH2" s="3945"/>
      <c r="AI2" s="3945"/>
      <c r="AJ2" s="3945"/>
      <c r="AK2" s="3945"/>
      <c r="AL2" s="3945"/>
      <c r="AM2" s="3945"/>
      <c r="AN2" s="3945"/>
      <c r="AO2" s="3945"/>
      <c r="AP2" s="3945"/>
      <c r="AQ2" s="3945"/>
      <c r="AR2" s="3945"/>
      <c r="AS2" s="3945"/>
      <c r="AT2" s="3945"/>
      <c r="AU2" s="3945"/>
      <c r="AV2" s="3945"/>
      <c r="AW2" s="3945"/>
      <c r="AX2" s="3945"/>
      <c r="AY2" s="3945"/>
      <c r="AZ2" s="3945"/>
      <c r="BA2" s="3945"/>
    </row>
    <row r="3" spans="1:53" s="1556" customFormat="1" ht="45" customHeight="1">
      <c r="A3" s="3946" t="s">
        <v>2434</v>
      </c>
      <c r="B3" s="3946" t="s">
        <v>2435</v>
      </c>
      <c r="C3" s="3946" t="s">
        <v>7</v>
      </c>
      <c r="D3" s="3946" t="s">
        <v>8</v>
      </c>
      <c r="E3" s="3946" t="s">
        <v>2436</v>
      </c>
      <c r="F3" s="3946"/>
      <c r="G3" s="3946"/>
      <c r="H3" s="3946"/>
      <c r="I3" s="3946"/>
      <c r="J3" s="3946"/>
      <c r="K3" s="3946"/>
      <c r="L3" s="3946"/>
      <c r="M3" s="3946"/>
      <c r="N3" s="3946" t="s">
        <v>2437</v>
      </c>
      <c r="O3" s="3947"/>
      <c r="P3" s="3947"/>
      <c r="Q3" s="3947"/>
      <c r="R3" s="3947"/>
      <c r="S3" s="3946" t="s">
        <v>2438</v>
      </c>
      <c r="T3" s="3946" t="s">
        <v>2439</v>
      </c>
      <c r="U3" s="3947"/>
      <c r="V3" s="3947"/>
      <c r="W3" s="3947"/>
      <c r="X3" s="3947"/>
      <c r="Y3" s="3947"/>
      <c r="Z3" s="3947"/>
      <c r="AA3" s="3946" t="s">
        <v>2440</v>
      </c>
      <c r="AB3" s="3946"/>
      <c r="AC3" s="3946"/>
      <c r="AD3" s="3946"/>
      <c r="AE3" s="3946"/>
      <c r="AF3" s="3946"/>
      <c r="AG3" s="3946"/>
      <c r="AH3" s="3946" t="s">
        <v>2441</v>
      </c>
      <c r="AI3" s="3946" t="s">
        <v>2334</v>
      </c>
      <c r="AJ3" s="3946"/>
      <c r="AK3" s="3946"/>
      <c r="AL3" s="3946"/>
      <c r="AM3" s="3946"/>
      <c r="AN3" s="3946"/>
      <c r="AO3" s="3946"/>
      <c r="AP3" s="3946"/>
      <c r="AQ3" s="3946" t="s">
        <v>2442</v>
      </c>
      <c r="AR3" s="3946"/>
      <c r="AS3" s="3946"/>
      <c r="AT3" s="3946"/>
      <c r="AU3" s="3946"/>
      <c r="AV3" s="3946"/>
      <c r="AW3" s="3946"/>
      <c r="AX3" s="3946"/>
      <c r="AY3" s="3946" t="s">
        <v>2476</v>
      </c>
      <c r="AZ3" s="3946" t="s">
        <v>2443</v>
      </c>
      <c r="BA3" s="3946" t="s">
        <v>20</v>
      </c>
    </row>
    <row r="4" spans="1:53" s="1556" customFormat="1" ht="26.45" customHeight="1">
      <c r="A4" s="3946"/>
      <c r="B4" s="3946"/>
      <c r="C4" s="3946"/>
      <c r="D4" s="3946"/>
      <c r="E4" s="3946" t="s">
        <v>2444</v>
      </c>
      <c r="F4" s="3946" t="s">
        <v>23</v>
      </c>
      <c r="G4" s="3946"/>
      <c r="H4" s="3946"/>
      <c r="I4" s="3946"/>
      <c r="J4" s="3946"/>
      <c r="K4" s="3946"/>
      <c r="L4" s="3946"/>
      <c r="M4" s="3946"/>
      <c r="N4" s="3947"/>
      <c r="O4" s="3947"/>
      <c r="P4" s="3947"/>
      <c r="Q4" s="3947"/>
      <c r="R4" s="3947"/>
      <c r="S4" s="3946"/>
      <c r="T4" s="3947"/>
      <c r="U4" s="3947"/>
      <c r="V4" s="3947"/>
      <c r="W4" s="3947"/>
      <c r="X4" s="3947"/>
      <c r="Y4" s="3947"/>
      <c r="Z4" s="3947"/>
      <c r="AA4" s="3946"/>
      <c r="AB4" s="3946"/>
      <c r="AC4" s="3946"/>
      <c r="AD4" s="3946"/>
      <c r="AE4" s="3946"/>
      <c r="AF4" s="3946"/>
      <c r="AG4" s="3946"/>
      <c r="AH4" s="3946"/>
      <c r="AI4" s="3946"/>
      <c r="AJ4" s="3946"/>
      <c r="AK4" s="3946"/>
      <c r="AL4" s="3946"/>
      <c r="AM4" s="3946"/>
      <c r="AN4" s="3946"/>
      <c r="AO4" s="3946"/>
      <c r="AP4" s="3946"/>
      <c r="AQ4" s="3946"/>
      <c r="AR4" s="3946"/>
      <c r="AS4" s="3946"/>
      <c r="AT4" s="3946"/>
      <c r="AU4" s="3946"/>
      <c r="AV4" s="3946"/>
      <c r="AW4" s="3946"/>
      <c r="AX4" s="3946"/>
      <c r="AY4" s="3946"/>
      <c r="AZ4" s="3946"/>
      <c r="BA4" s="3946"/>
    </row>
    <row r="5" spans="1:53" s="1556" customFormat="1" ht="27" customHeight="1">
      <c r="A5" s="3946"/>
      <c r="B5" s="3946"/>
      <c r="C5" s="3946"/>
      <c r="D5" s="3946"/>
      <c r="E5" s="3946"/>
      <c r="F5" s="3946" t="s">
        <v>2445</v>
      </c>
      <c r="G5" s="3948" t="s">
        <v>2446</v>
      </c>
      <c r="H5" s="3948"/>
      <c r="I5" s="3948"/>
      <c r="J5" s="3948"/>
      <c r="K5" s="3948"/>
      <c r="L5" s="3948"/>
      <c r="M5" s="3948"/>
      <c r="N5" s="3946" t="s">
        <v>2445</v>
      </c>
      <c r="O5" s="3949" t="s">
        <v>2446</v>
      </c>
      <c r="P5" s="3949"/>
      <c r="Q5" s="3949"/>
      <c r="R5" s="3949"/>
      <c r="S5" s="3946"/>
      <c r="T5" s="3946" t="s">
        <v>2445</v>
      </c>
      <c r="U5" s="3949" t="s">
        <v>2446</v>
      </c>
      <c r="V5" s="3949"/>
      <c r="W5" s="3949"/>
      <c r="X5" s="3949"/>
      <c r="Y5" s="3949"/>
      <c r="Z5" s="3949"/>
      <c r="AA5" s="3946" t="s">
        <v>2445</v>
      </c>
      <c r="AB5" s="3948" t="s">
        <v>2446</v>
      </c>
      <c r="AC5" s="3948"/>
      <c r="AD5" s="3948"/>
      <c r="AE5" s="3948"/>
      <c r="AF5" s="3948"/>
      <c r="AG5" s="3948"/>
      <c r="AH5" s="3946"/>
      <c r="AI5" s="3946" t="s">
        <v>2445</v>
      </c>
      <c r="AJ5" s="3949" t="s">
        <v>2446</v>
      </c>
      <c r="AK5" s="3949"/>
      <c r="AL5" s="3949"/>
      <c r="AM5" s="3949"/>
      <c r="AN5" s="3949"/>
      <c r="AO5" s="3949"/>
      <c r="AP5" s="3949"/>
      <c r="AQ5" s="3946" t="s">
        <v>2445</v>
      </c>
      <c r="AR5" s="3949" t="s">
        <v>2446</v>
      </c>
      <c r="AS5" s="3949"/>
      <c r="AT5" s="3949"/>
      <c r="AU5" s="3949"/>
      <c r="AV5" s="3949"/>
      <c r="AW5" s="3949"/>
      <c r="AX5" s="3949"/>
      <c r="AY5" s="3946"/>
      <c r="AZ5" s="3946"/>
      <c r="BA5" s="3946"/>
    </row>
    <row r="6" spans="1:53" s="1556" customFormat="1" ht="27" customHeight="1">
      <c r="A6" s="3946"/>
      <c r="B6" s="3946"/>
      <c r="C6" s="3946"/>
      <c r="D6" s="3946"/>
      <c r="E6" s="3946"/>
      <c r="F6" s="3946"/>
      <c r="G6" s="3946" t="s">
        <v>2447</v>
      </c>
      <c r="H6" s="3946"/>
      <c r="I6" s="3946"/>
      <c r="J6" s="3946" t="s">
        <v>2448</v>
      </c>
      <c r="K6" s="3946"/>
      <c r="L6" s="3946"/>
      <c r="M6" s="3946"/>
      <c r="N6" s="3946"/>
      <c r="O6" s="3946" t="s">
        <v>2449</v>
      </c>
      <c r="P6" s="3946"/>
      <c r="Q6" s="3946"/>
      <c r="R6" s="3946" t="s">
        <v>2450</v>
      </c>
      <c r="S6" s="3946"/>
      <c r="T6" s="3946"/>
      <c r="U6" s="3946" t="s">
        <v>2449</v>
      </c>
      <c r="V6" s="3946"/>
      <c r="W6" s="3946"/>
      <c r="X6" s="3946" t="s">
        <v>2451</v>
      </c>
      <c r="Y6" s="3946"/>
      <c r="Z6" s="3946"/>
      <c r="AA6" s="3946"/>
      <c r="AB6" s="3946" t="s">
        <v>2449</v>
      </c>
      <c r="AC6" s="3946"/>
      <c r="AD6" s="3946"/>
      <c r="AE6" s="3946" t="s">
        <v>2451</v>
      </c>
      <c r="AF6" s="3946"/>
      <c r="AG6" s="3946"/>
      <c r="AH6" s="3946"/>
      <c r="AI6" s="3946"/>
      <c r="AJ6" s="3946" t="s">
        <v>2449</v>
      </c>
      <c r="AK6" s="3946"/>
      <c r="AL6" s="3946"/>
      <c r="AM6" s="3946"/>
      <c r="AN6" s="3946" t="s">
        <v>2451</v>
      </c>
      <c r="AO6" s="3946"/>
      <c r="AP6" s="3946"/>
      <c r="AQ6" s="3946"/>
      <c r="AR6" s="3946" t="s">
        <v>2449</v>
      </c>
      <c r="AS6" s="3946"/>
      <c r="AT6" s="3946"/>
      <c r="AU6" s="3946"/>
      <c r="AV6" s="3946" t="s">
        <v>2451</v>
      </c>
      <c r="AW6" s="3946"/>
      <c r="AX6" s="3946"/>
      <c r="AY6" s="3946"/>
      <c r="AZ6" s="3946"/>
      <c r="BA6" s="3946"/>
    </row>
    <row r="7" spans="1:53" s="1556" customFormat="1" ht="27" customHeight="1">
      <c r="A7" s="3946"/>
      <c r="B7" s="3946"/>
      <c r="C7" s="3946"/>
      <c r="D7" s="3946"/>
      <c r="E7" s="3946"/>
      <c r="F7" s="3946"/>
      <c r="G7" s="3946"/>
      <c r="H7" s="3946"/>
      <c r="I7" s="3946"/>
      <c r="J7" s="3946"/>
      <c r="K7" s="3946"/>
      <c r="L7" s="3946"/>
      <c r="M7" s="3946"/>
      <c r="N7" s="3946"/>
      <c r="O7" s="3946" t="s">
        <v>24</v>
      </c>
      <c r="P7" s="3946" t="s">
        <v>2452</v>
      </c>
      <c r="Q7" s="3946"/>
      <c r="R7" s="3946"/>
      <c r="S7" s="3946"/>
      <c r="T7" s="3946"/>
      <c r="U7" s="3946" t="s">
        <v>24</v>
      </c>
      <c r="V7" s="3946" t="s">
        <v>2452</v>
      </c>
      <c r="W7" s="3946"/>
      <c r="X7" s="3946" t="s">
        <v>24</v>
      </c>
      <c r="Y7" s="3946" t="s">
        <v>2453</v>
      </c>
      <c r="Z7" s="3946"/>
      <c r="AA7" s="3946"/>
      <c r="AB7" s="3946" t="s">
        <v>24</v>
      </c>
      <c r="AC7" s="3946" t="s">
        <v>2452</v>
      </c>
      <c r="AD7" s="3946"/>
      <c r="AE7" s="3946" t="s">
        <v>24</v>
      </c>
      <c r="AF7" s="3946" t="s">
        <v>2453</v>
      </c>
      <c r="AG7" s="3946"/>
      <c r="AH7" s="3946"/>
      <c r="AI7" s="3946"/>
      <c r="AJ7" s="3946" t="s">
        <v>24</v>
      </c>
      <c r="AK7" s="3946" t="s">
        <v>2452</v>
      </c>
      <c r="AL7" s="3946"/>
      <c r="AM7" s="3946"/>
      <c r="AN7" s="3946" t="s">
        <v>24</v>
      </c>
      <c r="AO7" s="3946" t="s">
        <v>28</v>
      </c>
      <c r="AP7" s="3946"/>
      <c r="AQ7" s="3946"/>
      <c r="AR7" s="3946" t="s">
        <v>24</v>
      </c>
      <c r="AS7" s="3946" t="s">
        <v>2452</v>
      </c>
      <c r="AT7" s="3946"/>
      <c r="AU7" s="3946"/>
      <c r="AV7" s="3946" t="s">
        <v>24</v>
      </c>
      <c r="AW7" s="3946" t="s">
        <v>28</v>
      </c>
      <c r="AX7" s="3946"/>
      <c r="AY7" s="3946"/>
      <c r="AZ7" s="3946"/>
      <c r="BA7" s="3946"/>
    </row>
    <row r="8" spans="1:53" s="1556" customFormat="1" ht="26.45" customHeight="1">
      <c r="A8" s="3946"/>
      <c r="B8" s="3946"/>
      <c r="C8" s="3946"/>
      <c r="D8" s="3946"/>
      <c r="E8" s="3946"/>
      <c r="F8" s="3946"/>
      <c r="G8" s="3946" t="s">
        <v>24</v>
      </c>
      <c r="H8" s="3946" t="s">
        <v>28</v>
      </c>
      <c r="I8" s="3946"/>
      <c r="J8" s="3946" t="s">
        <v>2454</v>
      </c>
      <c r="K8" s="3946" t="s">
        <v>2455</v>
      </c>
      <c r="L8" s="3946"/>
      <c r="M8" s="3946"/>
      <c r="N8" s="3946"/>
      <c r="O8" s="3946"/>
      <c r="P8" s="3946" t="s">
        <v>34</v>
      </c>
      <c r="Q8" s="3946" t="s">
        <v>2456</v>
      </c>
      <c r="R8" s="3946"/>
      <c r="S8" s="3946"/>
      <c r="T8" s="3946"/>
      <c r="U8" s="3946"/>
      <c r="V8" s="3946" t="s">
        <v>34</v>
      </c>
      <c r="W8" s="3946" t="s">
        <v>2456</v>
      </c>
      <c r="X8" s="3946"/>
      <c r="Y8" s="3946" t="s">
        <v>2457</v>
      </c>
      <c r="Z8" s="3946" t="s">
        <v>2458</v>
      </c>
      <c r="AA8" s="3946"/>
      <c r="AB8" s="3946"/>
      <c r="AC8" s="3946" t="s">
        <v>34</v>
      </c>
      <c r="AD8" s="3946" t="s">
        <v>2456</v>
      </c>
      <c r="AE8" s="3946"/>
      <c r="AF8" s="3946" t="s">
        <v>2457</v>
      </c>
      <c r="AG8" s="3946" t="s">
        <v>2458</v>
      </c>
      <c r="AH8" s="3946"/>
      <c r="AI8" s="3946"/>
      <c r="AJ8" s="3946"/>
      <c r="AK8" s="3946" t="s">
        <v>34</v>
      </c>
      <c r="AL8" s="3946"/>
      <c r="AM8" s="3946" t="s">
        <v>2459</v>
      </c>
      <c r="AN8" s="3946"/>
      <c r="AO8" s="3946" t="s">
        <v>2457</v>
      </c>
      <c r="AP8" s="3946" t="s">
        <v>2458</v>
      </c>
      <c r="AQ8" s="3946"/>
      <c r="AR8" s="3946"/>
      <c r="AS8" s="3946" t="s">
        <v>34</v>
      </c>
      <c r="AT8" s="3946"/>
      <c r="AU8" s="3946" t="s">
        <v>2459</v>
      </c>
      <c r="AV8" s="3946"/>
      <c r="AW8" s="3946" t="s">
        <v>2457</v>
      </c>
      <c r="AX8" s="3946" t="s">
        <v>2458</v>
      </c>
      <c r="AY8" s="3946"/>
      <c r="AZ8" s="3946"/>
      <c r="BA8" s="3946"/>
    </row>
    <row r="9" spans="1:53" s="1556" customFormat="1" ht="117.75" customHeight="1">
      <c r="A9" s="3946"/>
      <c r="B9" s="3946"/>
      <c r="C9" s="3946"/>
      <c r="D9" s="3946"/>
      <c r="E9" s="3946"/>
      <c r="F9" s="3946"/>
      <c r="G9" s="3946"/>
      <c r="H9" s="1557" t="s">
        <v>2460</v>
      </c>
      <c r="I9" s="1558" t="s">
        <v>2456</v>
      </c>
      <c r="J9" s="3946"/>
      <c r="K9" s="1558" t="s">
        <v>24</v>
      </c>
      <c r="L9" s="1558" t="s">
        <v>2457</v>
      </c>
      <c r="M9" s="1558" t="s">
        <v>2458</v>
      </c>
      <c r="N9" s="3946"/>
      <c r="O9" s="3946"/>
      <c r="P9" s="3946"/>
      <c r="Q9" s="3946"/>
      <c r="R9" s="3946"/>
      <c r="S9" s="3946"/>
      <c r="T9" s="3946"/>
      <c r="U9" s="3946"/>
      <c r="V9" s="3946"/>
      <c r="W9" s="3946"/>
      <c r="X9" s="3946"/>
      <c r="Y9" s="3946"/>
      <c r="Z9" s="3946"/>
      <c r="AA9" s="3946"/>
      <c r="AB9" s="3946"/>
      <c r="AC9" s="3946"/>
      <c r="AD9" s="3946"/>
      <c r="AE9" s="3946"/>
      <c r="AF9" s="3946"/>
      <c r="AG9" s="3946"/>
      <c r="AH9" s="3946"/>
      <c r="AI9" s="3946"/>
      <c r="AJ9" s="3946"/>
      <c r="AK9" s="1558" t="s">
        <v>24</v>
      </c>
      <c r="AL9" s="1559" t="s">
        <v>2461</v>
      </c>
      <c r="AM9" s="3946"/>
      <c r="AN9" s="3946"/>
      <c r="AO9" s="3946"/>
      <c r="AP9" s="3946"/>
      <c r="AQ9" s="3946"/>
      <c r="AR9" s="3946"/>
      <c r="AS9" s="1558" t="s">
        <v>24</v>
      </c>
      <c r="AT9" s="1559" t="s">
        <v>2461</v>
      </c>
      <c r="AU9" s="3946"/>
      <c r="AV9" s="3946"/>
      <c r="AW9" s="3946"/>
      <c r="AX9" s="3946"/>
      <c r="AY9" s="3946"/>
      <c r="AZ9" s="3946"/>
      <c r="BA9" s="3946"/>
    </row>
    <row r="10" spans="1:53" s="1561" customFormat="1" ht="30.75" customHeight="1">
      <c r="A10" s="1560">
        <v>1</v>
      </c>
      <c r="B10" s="1560">
        <v>2</v>
      </c>
      <c r="C10" s="1560">
        <v>3</v>
      </c>
      <c r="D10" s="1560">
        <v>3</v>
      </c>
      <c r="E10" s="1560">
        <v>4</v>
      </c>
      <c r="F10" s="1560">
        <v>5</v>
      </c>
      <c r="G10" s="1560">
        <v>6</v>
      </c>
      <c r="H10" s="1560">
        <v>7</v>
      </c>
      <c r="I10" s="1560">
        <v>8</v>
      </c>
      <c r="J10" s="1560">
        <v>10</v>
      </c>
      <c r="K10" s="1560">
        <v>9</v>
      </c>
      <c r="L10" s="1560">
        <v>10</v>
      </c>
      <c r="M10" s="1560">
        <v>11</v>
      </c>
      <c r="N10" s="1560">
        <v>14</v>
      </c>
      <c r="O10" s="1560">
        <v>15</v>
      </c>
      <c r="P10" s="1560">
        <v>16</v>
      </c>
      <c r="Q10" s="1560">
        <v>17</v>
      </c>
      <c r="R10" s="1560">
        <v>18</v>
      </c>
      <c r="S10" s="1560">
        <v>19</v>
      </c>
      <c r="T10" s="1560">
        <v>20</v>
      </c>
      <c r="U10" s="1560">
        <v>21</v>
      </c>
      <c r="V10" s="1560">
        <v>22</v>
      </c>
      <c r="W10" s="1560">
        <v>23</v>
      </c>
      <c r="X10" s="1560">
        <v>24</v>
      </c>
      <c r="Y10" s="1560">
        <v>25</v>
      </c>
      <c r="Z10" s="1560">
        <v>26</v>
      </c>
      <c r="AA10" s="1560">
        <v>27</v>
      </c>
      <c r="AB10" s="1560">
        <v>28</v>
      </c>
      <c r="AC10" s="1560">
        <v>29</v>
      </c>
      <c r="AD10" s="1560">
        <v>30</v>
      </c>
      <c r="AE10" s="1560">
        <v>31</v>
      </c>
      <c r="AF10" s="1560">
        <v>32</v>
      </c>
      <c r="AG10" s="1560">
        <v>33</v>
      </c>
      <c r="AH10" s="1560">
        <v>34</v>
      </c>
      <c r="AI10" s="1560">
        <v>12</v>
      </c>
      <c r="AJ10" s="1560">
        <v>13</v>
      </c>
      <c r="AK10" s="1560">
        <v>14</v>
      </c>
      <c r="AL10" s="1560">
        <v>15</v>
      </c>
      <c r="AM10" s="1560">
        <v>16</v>
      </c>
      <c r="AN10" s="1560">
        <v>17</v>
      </c>
      <c r="AO10" s="1560">
        <v>18</v>
      </c>
      <c r="AP10" s="1560">
        <v>19</v>
      </c>
      <c r="AQ10" s="1560">
        <v>43</v>
      </c>
      <c r="AR10" s="1560">
        <v>44</v>
      </c>
      <c r="AS10" s="1560">
        <v>45</v>
      </c>
      <c r="AT10" s="1560">
        <v>46</v>
      </c>
      <c r="AU10" s="1560">
        <v>47</v>
      </c>
      <c r="AV10" s="1560">
        <v>48</v>
      </c>
      <c r="AW10" s="1560">
        <v>49</v>
      </c>
      <c r="AX10" s="1560">
        <v>50</v>
      </c>
      <c r="AY10" s="1560">
        <v>20</v>
      </c>
      <c r="AZ10" s="1560">
        <v>21</v>
      </c>
      <c r="BA10" s="1560">
        <v>22</v>
      </c>
    </row>
    <row r="11" spans="1:53" s="1565" customFormat="1" ht="36.75" customHeight="1">
      <c r="A11" s="1562"/>
      <c r="B11" s="1563" t="s">
        <v>38</v>
      </c>
      <c r="C11" s="1562"/>
      <c r="D11" s="1562"/>
      <c r="E11" s="1562"/>
      <c r="F11" s="1564">
        <f>F12+F16</f>
        <v>7391.7780000000002</v>
      </c>
      <c r="G11" s="1564">
        <f t="shared" ref="G11:AY11" si="0">G12+G16</f>
        <v>0</v>
      </c>
      <c r="H11" s="1564">
        <f t="shared" si="0"/>
        <v>0</v>
      </c>
      <c r="I11" s="1564">
        <f t="shared" si="0"/>
        <v>0</v>
      </c>
      <c r="J11" s="1564">
        <f t="shared" si="0"/>
        <v>0</v>
      </c>
      <c r="K11" s="1564">
        <f t="shared" si="0"/>
        <v>7391.7780000000002</v>
      </c>
      <c r="L11" s="1564">
        <f t="shared" si="0"/>
        <v>7391.7780000000002</v>
      </c>
      <c r="M11" s="1564">
        <f t="shared" si="0"/>
        <v>0</v>
      </c>
      <c r="N11" s="1564">
        <f t="shared" si="0"/>
        <v>0</v>
      </c>
      <c r="O11" s="1564">
        <f t="shared" si="0"/>
        <v>0</v>
      </c>
      <c r="P11" s="1564">
        <f t="shared" si="0"/>
        <v>0</v>
      </c>
      <c r="Q11" s="1564">
        <f t="shared" si="0"/>
        <v>0</v>
      </c>
      <c r="R11" s="1564">
        <f t="shared" si="0"/>
        <v>0</v>
      </c>
      <c r="S11" s="1564">
        <f t="shared" si="0"/>
        <v>0</v>
      </c>
      <c r="T11" s="1564">
        <f t="shared" si="0"/>
        <v>0</v>
      </c>
      <c r="U11" s="1564">
        <f t="shared" si="0"/>
        <v>0</v>
      </c>
      <c r="V11" s="1564">
        <f t="shared" si="0"/>
        <v>0</v>
      </c>
      <c r="W11" s="1564">
        <f t="shared" si="0"/>
        <v>0</v>
      </c>
      <c r="X11" s="1564">
        <f t="shared" si="0"/>
        <v>0</v>
      </c>
      <c r="Y11" s="1564">
        <f t="shared" si="0"/>
        <v>0</v>
      </c>
      <c r="Z11" s="1564">
        <f t="shared" si="0"/>
        <v>0</v>
      </c>
      <c r="AA11" s="1564">
        <f t="shared" si="0"/>
        <v>0</v>
      </c>
      <c r="AB11" s="1564">
        <f t="shared" si="0"/>
        <v>0</v>
      </c>
      <c r="AC11" s="1564">
        <f t="shared" si="0"/>
        <v>0</v>
      </c>
      <c r="AD11" s="1564">
        <f t="shared" si="0"/>
        <v>0</v>
      </c>
      <c r="AE11" s="1564">
        <f t="shared" si="0"/>
        <v>0</v>
      </c>
      <c r="AF11" s="1564">
        <f t="shared" si="0"/>
        <v>0</v>
      </c>
      <c r="AG11" s="1564">
        <f t="shared" si="0"/>
        <v>0</v>
      </c>
      <c r="AH11" s="1564">
        <f t="shared" si="0"/>
        <v>0</v>
      </c>
      <c r="AI11" s="1564">
        <f t="shared" si="0"/>
        <v>7392</v>
      </c>
      <c r="AJ11" s="1564">
        <f t="shared" si="0"/>
        <v>0</v>
      </c>
      <c r="AK11" s="1564">
        <f t="shared" si="0"/>
        <v>0</v>
      </c>
      <c r="AL11" s="1564">
        <f t="shared" si="0"/>
        <v>0</v>
      </c>
      <c r="AM11" s="1564">
        <f t="shared" si="0"/>
        <v>0</v>
      </c>
      <c r="AN11" s="1564">
        <f t="shared" si="0"/>
        <v>0</v>
      </c>
      <c r="AO11" s="1564">
        <f t="shared" si="0"/>
        <v>7392</v>
      </c>
      <c r="AP11" s="1564">
        <f t="shared" si="0"/>
        <v>0</v>
      </c>
      <c r="AQ11" s="1564">
        <f t="shared" si="0"/>
        <v>0</v>
      </c>
      <c r="AR11" s="1564">
        <f t="shared" si="0"/>
        <v>0</v>
      </c>
      <c r="AS11" s="1564">
        <f t="shared" si="0"/>
        <v>0</v>
      </c>
      <c r="AT11" s="1564">
        <f t="shared" si="0"/>
        <v>0</v>
      </c>
      <c r="AU11" s="1564">
        <f t="shared" si="0"/>
        <v>0</v>
      </c>
      <c r="AV11" s="1564">
        <f t="shared" si="0"/>
        <v>0</v>
      </c>
      <c r="AW11" s="1564">
        <f t="shared" si="0"/>
        <v>0</v>
      </c>
      <c r="AX11" s="1564">
        <f t="shared" si="0"/>
        <v>0</v>
      </c>
      <c r="AY11" s="1564">
        <f t="shared" si="0"/>
        <v>31863</v>
      </c>
      <c r="AZ11" s="1562"/>
      <c r="BA11" s="1562"/>
    </row>
    <row r="12" spans="1:53" s="53" customFormat="1" ht="64.5" customHeight="1">
      <c r="A12" s="1566" t="s">
        <v>41</v>
      </c>
      <c r="B12" s="1567" t="s">
        <v>2462</v>
      </c>
      <c r="C12" s="1568"/>
      <c r="D12" s="1568"/>
      <c r="E12" s="1568"/>
      <c r="F12" s="1569">
        <f>F13</f>
        <v>7391.7780000000002</v>
      </c>
      <c r="G12" s="1569">
        <f t="shared" ref="G12:V14" si="1">G13</f>
        <v>0</v>
      </c>
      <c r="H12" s="1569">
        <f t="shared" si="1"/>
        <v>0</v>
      </c>
      <c r="I12" s="1569">
        <f t="shared" si="1"/>
        <v>0</v>
      </c>
      <c r="J12" s="1569">
        <f t="shared" si="1"/>
        <v>0</v>
      </c>
      <c r="K12" s="1569">
        <f t="shared" si="1"/>
        <v>7391.7780000000002</v>
      </c>
      <c r="L12" s="1569">
        <f t="shared" si="1"/>
        <v>7391.7780000000002</v>
      </c>
      <c r="M12" s="1569">
        <f t="shared" si="1"/>
        <v>0</v>
      </c>
      <c r="N12" s="1569">
        <f t="shared" si="1"/>
        <v>0</v>
      </c>
      <c r="O12" s="1569">
        <f t="shared" si="1"/>
        <v>0</v>
      </c>
      <c r="P12" s="1569">
        <f t="shared" si="1"/>
        <v>0</v>
      </c>
      <c r="Q12" s="1569">
        <f t="shared" si="1"/>
        <v>0</v>
      </c>
      <c r="R12" s="1569">
        <f t="shared" si="1"/>
        <v>0</v>
      </c>
      <c r="S12" s="1569">
        <f t="shared" si="1"/>
        <v>0</v>
      </c>
      <c r="T12" s="1569">
        <f t="shared" si="1"/>
        <v>0</v>
      </c>
      <c r="U12" s="1569">
        <f t="shared" si="1"/>
        <v>0</v>
      </c>
      <c r="V12" s="1569">
        <f t="shared" si="1"/>
        <v>0</v>
      </c>
      <c r="W12" s="1569">
        <f t="shared" ref="W12:AL14" si="2">W13</f>
        <v>0</v>
      </c>
      <c r="X12" s="1569">
        <f t="shared" si="2"/>
        <v>0</v>
      </c>
      <c r="Y12" s="1569">
        <f t="shared" si="2"/>
        <v>0</v>
      </c>
      <c r="Z12" s="1569">
        <f t="shared" si="2"/>
        <v>0</v>
      </c>
      <c r="AA12" s="1569">
        <f t="shared" si="2"/>
        <v>0</v>
      </c>
      <c r="AB12" s="1569">
        <f t="shared" si="2"/>
        <v>0</v>
      </c>
      <c r="AC12" s="1569">
        <f t="shared" si="2"/>
        <v>0</v>
      </c>
      <c r="AD12" s="1569">
        <f t="shared" si="2"/>
        <v>0</v>
      </c>
      <c r="AE12" s="1569">
        <f t="shared" si="2"/>
        <v>0</v>
      </c>
      <c r="AF12" s="1569">
        <f t="shared" si="2"/>
        <v>0</v>
      </c>
      <c r="AG12" s="1569">
        <f t="shared" si="2"/>
        <v>0</v>
      </c>
      <c r="AH12" s="1569">
        <f t="shared" si="2"/>
        <v>0</v>
      </c>
      <c r="AI12" s="1569">
        <f t="shared" si="2"/>
        <v>7392</v>
      </c>
      <c r="AJ12" s="1569">
        <f t="shared" si="2"/>
        <v>0</v>
      </c>
      <c r="AK12" s="1569">
        <f t="shared" si="2"/>
        <v>0</v>
      </c>
      <c r="AL12" s="1569">
        <f t="shared" si="2"/>
        <v>0</v>
      </c>
      <c r="AM12" s="1569">
        <f t="shared" ref="AM12:AY14" si="3">AM13</f>
        <v>0</v>
      </c>
      <c r="AN12" s="1569">
        <f t="shared" si="3"/>
        <v>0</v>
      </c>
      <c r="AO12" s="1569">
        <f t="shared" si="3"/>
        <v>7392</v>
      </c>
      <c r="AP12" s="1569">
        <f t="shared" si="3"/>
        <v>0</v>
      </c>
      <c r="AQ12" s="1569">
        <f t="shared" si="3"/>
        <v>0</v>
      </c>
      <c r="AR12" s="1569">
        <f t="shared" si="3"/>
        <v>0</v>
      </c>
      <c r="AS12" s="1569">
        <f t="shared" si="3"/>
        <v>0</v>
      </c>
      <c r="AT12" s="1569">
        <f t="shared" si="3"/>
        <v>0</v>
      </c>
      <c r="AU12" s="1569">
        <f t="shared" si="3"/>
        <v>0</v>
      </c>
      <c r="AV12" s="1569">
        <f t="shared" si="3"/>
        <v>0</v>
      </c>
      <c r="AW12" s="1569">
        <f t="shared" si="3"/>
        <v>0</v>
      </c>
      <c r="AX12" s="1569">
        <f t="shared" si="3"/>
        <v>0</v>
      </c>
      <c r="AY12" s="1569">
        <f t="shared" si="3"/>
        <v>7390</v>
      </c>
      <c r="AZ12" s="1570"/>
      <c r="BA12" s="1570"/>
    </row>
    <row r="13" spans="1:53" s="75" customFormat="1" ht="42.75" customHeight="1">
      <c r="A13" s="1571"/>
      <c r="B13" s="1572" t="s">
        <v>1790</v>
      </c>
      <c r="C13" s="1573"/>
      <c r="D13" s="1573"/>
      <c r="E13" s="1574"/>
      <c r="F13" s="1575">
        <f>F14</f>
        <v>7391.7780000000002</v>
      </c>
      <c r="G13" s="1575">
        <f t="shared" si="1"/>
        <v>0</v>
      </c>
      <c r="H13" s="1575">
        <f t="shared" si="1"/>
        <v>0</v>
      </c>
      <c r="I13" s="1575">
        <f t="shared" si="1"/>
        <v>0</v>
      </c>
      <c r="J13" s="1575">
        <f t="shared" si="1"/>
        <v>0</v>
      </c>
      <c r="K13" s="1575">
        <f t="shared" si="1"/>
        <v>7391.7780000000002</v>
      </c>
      <c r="L13" s="1575">
        <f t="shared" si="1"/>
        <v>7391.7780000000002</v>
      </c>
      <c r="M13" s="1575">
        <f t="shared" si="1"/>
        <v>0</v>
      </c>
      <c r="N13" s="1575">
        <f t="shared" si="1"/>
        <v>0</v>
      </c>
      <c r="O13" s="1575">
        <f t="shared" si="1"/>
        <v>0</v>
      </c>
      <c r="P13" s="1575">
        <f t="shared" si="1"/>
        <v>0</v>
      </c>
      <c r="Q13" s="1575">
        <f t="shared" si="1"/>
        <v>0</v>
      </c>
      <c r="R13" s="1575">
        <f t="shared" si="1"/>
        <v>0</v>
      </c>
      <c r="S13" s="1575">
        <f t="shared" si="1"/>
        <v>0</v>
      </c>
      <c r="T13" s="1575">
        <f t="shared" si="1"/>
        <v>0</v>
      </c>
      <c r="U13" s="1575">
        <f t="shared" si="1"/>
        <v>0</v>
      </c>
      <c r="V13" s="1575">
        <f t="shared" si="1"/>
        <v>0</v>
      </c>
      <c r="W13" s="1575">
        <f t="shared" si="2"/>
        <v>0</v>
      </c>
      <c r="X13" s="1575">
        <f t="shared" si="2"/>
        <v>0</v>
      </c>
      <c r="Y13" s="1575">
        <f t="shared" si="2"/>
        <v>0</v>
      </c>
      <c r="Z13" s="1575">
        <f t="shared" si="2"/>
        <v>0</v>
      </c>
      <c r="AA13" s="1575">
        <f t="shared" si="2"/>
        <v>0</v>
      </c>
      <c r="AB13" s="1575">
        <f t="shared" si="2"/>
        <v>0</v>
      </c>
      <c r="AC13" s="1575">
        <f t="shared" si="2"/>
        <v>0</v>
      </c>
      <c r="AD13" s="1575">
        <f t="shared" si="2"/>
        <v>0</v>
      </c>
      <c r="AE13" s="1575">
        <f t="shared" si="2"/>
        <v>0</v>
      </c>
      <c r="AF13" s="1575">
        <f t="shared" si="2"/>
        <v>0</v>
      </c>
      <c r="AG13" s="1575">
        <f t="shared" si="2"/>
        <v>0</v>
      </c>
      <c r="AH13" s="1575">
        <f t="shared" si="2"/>
        <v>0</v>
      </c>
      <c r="AI13" s="1575">
        <f t="shared" si="2"/>
        <v>7392</v>
      </c>
      <c r="AJ13" s="1575">
        <f t="shared" si="2"/>
        <v>0</v>
      </c>
      <c r="AK13" s="1575">
        <f t="shared" si="2"/>
        <v>0</v>
      </c>
      <c r="AL13" s="1575">
        <f t="shared" si="2"/>
        <v>0</v>
      </c>
      <c r="AM13" s="1575">
        <f t="shared" si="3"/>
        <v>0</v>
      </c>
      <c r="AN13" s="1575">
        <f t="shared" si="3"/>
        <v>0</v>
      </c>
      <c r="AO13" s="1575">
        <f t="shared" si="3"/>
        <v>7392</v>
      </c>
      <c r="AP13" s="1575">
        <f t="shared" si="3"/>
        <v>0</v>
      </c>
      <c r="AQ13" s="1575">
        <f t="shared" si="3"/>
        <v>0</v>
      </c>
      <c r="AR13" s="1575">
        <f t="shared" si="3"/>
        <v>0</v>
      </c>
      <c r="AS13" s="1575">
        <f t="shared" si="3"/>
        <v>0</v>
      </c>
      <c r="AT13" s="1575">
        <f t="shared" si="3"/>
        <v>0</v>
      </c>
      <c r="AU13" s="1575">
        <f t="shared" si="3"/>
        <v>0</v>
      </c>
      <c r="AV13" s="1575">
        <f t="shared" si="3"/>
        <v>0</v>
      </c>
      <c r="AW13" s="1575">
        <f t="shared" si="3"/>
        <v>0</v>
      </c>
      <c r="AX13" s="1575">
        <f t="shared" si="3"/>
        <v>0</v>
      </c>
      <c r="AY13" s="1575">
        <f t="shared" si="3"/>
        <v>7390</v>
      </c>
      <c r="AZ13" s="1574"/>
      <c r="BA13" s="1574"/>
    </row>
    <row r="14" spans="1:53" s="54" customFormat="1" ht="28.5" customHeight="1">
      <c r="A14" s="1576"/>
      <c r="B14" s="1577" t="s">
        <v>2463</v>
      </c>
      <c r="C14" s="1578"/>
      <c r="D14" s="1578"/>
      <c r="E14" s="1579"/>
      <c r="F14" s="1580">
        <f>F15</f>
        <v>7391.7780000000002</v>
      </c>
      <c r="G14" s="1580">
        <f t="shared" si="1"/>
        <v>0</v>
      </c>
      <c r="H14" s="1580">
        <f t="shared" si="1"/>
        <v>0</v>
      </c>
      <c r="I14" s="1580">
        <f t="shared" si="1"/>
        <v>0</v>
      </c>
      <c r="J14" s="1580">
        <f t="shared" si="1"/>
        <v>0</v>
      </c>
      <c r="K14" s="1580">
        <f t="shared" si="1"/>
        <v>7391.7780000000002</v>
      </c>
      <c r="L14" s="1580">
        <f t="shared" si="1"/>
        <v>7391.7780000000002</v>
      </c>
      <c r="M14" s="1580">
        <f t="shared" si="1"/>
        <v>0</v>
      </c>
      <c r="N14" s="1580">
        <f t="shared" si="1"/>
        <v>0</v>
      </c>
      <c r="O14" s="1580">
        <f t="shared" si="1"/>
        <v>0</v>
      </c>
      <c r="P14" s="1580">
        <f t="shared" si="1"/>
        <v>0</v>
      </c>
      <c r="Q14" s="1580">
        <f t="shared" si="1"/>
        <v>0</v>
      </c>
      <c r="R14" s="1580">
        <f t="shared" si="1"/>
        <v>0</v>
      </c>
      <c r="S14" s="1580">
        <f t="shared" si="1"/>
        <v>0</v>
      </c>
      <c r="T14" s="1580">
        <f t="shared" si="1"/>
        <v>0</v>
      </c>
      <c r="U14" s="1580">
        <f t="shared" si="1"/>
        <v>0</v>
      </c>
      <c r="V14" s="1580">
        <f t="shared" si="1"/>
        <v>0</v>
      </c>
      <c r="W14" s="1580">
        <f t="shared" si="2"/>
        <v>0</v>
      </c>
      <c r="X14" s="1580">
        <f t="shared" si="2"/>
        <v>0</v>
      </c>
      <c r="Y14" s="1580">
        <f t="shared" si="2"/>
        <v>0</v>
      </c>
      <c r="Z14" s="1580">
        <f t="shared" si="2"/>
        <v>0</v>
      </c>
      <c r="AA14" s="1580">
        <f t="shared" si="2"/>
        <v>0</v>
      </c>
      <c r="AB14" s="1580">
        <f t="shared" si="2"/>
        <v>0</v>
      </c>
      <c r="AC14" s="1580">
        <f t="shared" si="2"/>
        <v>0</v>
      </c>
      <c r="AD14" s="1580">
        <f t="shared" si="2"/>
        <v>0</v>
      </c>
      <c r="AE14" s="1580">
        <f t="shared" si="2"/>
        <v>0</v>
      </c>
      <c r="AF14" s="1580">
        <f t="shared" si="2"/>
        <v>0</v>
      </c>
      <c r="AG14" s="1580">
        <f t="shared" si="2"/>
        <v>0</v>
      </c>
      <c r="AH14" s="1580">
        <f t="shared" si="2"/>
        <v>0</v>
      </c>
      <c r="AI14" s="1580">
        <f t="shared" si="2"/>
        <v>7392</v>
      </c>
      <c r="AJ14" s="1580">
        <f t="shared" si="2"/>
        <v>0</v>
      </c>
      <c r="AK14" s="1580">
        <f t="shared" si="2"/>
        <v>0</v>
      </c>
      <c r="AL14" s="1580">
        <f t="shared" si="2"/>
        <v>0</v>
      </c>
      <c r="AM14" s="1580">
        <f t="shared" si="3"/>
        <v>0</v>
      </c>
      <c r="AN14" s="1580">
        <f t="shared" si="3"/>
        <v>0</v>
      </c>
      <c r="AO14" s="1580">
        <f t="shared" si="3"/>
        <v>7392</v>
      </c>
      <c r="AP14" s="1580">
        <f t="shared" si="3"/>
        <v>0</v>
      </c>
      <c r="AQ14" s="1580">
        <f t="shared" si="3"/>
        <v>0</v>
      </c>
      <c r="AR14" s="1580">
        <f t="shared" si="3"/>
        <v>0</v>
      </c>
      <c r="AS14" s="1580">
        <f t="shared" si="3"/>
        <v>0</v>
      </c>
      <c r="AT14" s="1580">
        <f t="shared" si="3"/>
        <v>0</v>
      </c>
      <c r="AU14" s="1580">
        <f t="shared" si="3"/>
        <v>0</v>
      </c>
      <c r="AV14" s="1580">
        <f t="shared" si="3"/>
        <v>0</v>
      </c>
      <c r="AW14" s="1580">
        <f t="shared" si="3"/>
        <v>0</v>
      </c>
      <c r="AX14" s="1580">
        <f t="shared" si="3"/>
        <v>0</v>
      </c>
      <c r="AY14" s="1580">
        <f t="shared" si="3"/>
        <v>7390</v>
      </c>
      <c r="AZ14" s="1579"/>
      <c r="BA14" s="1579"/>
    </row>
    <row r="15" spans="1:53" ht="92.25" customHeight="1">
      <c r="A15" s="1581" t="s">
        <v>46</v>
      </c>
      <c r="B15" s="1582" t="s">
        <v>2464</v>
      </c>
      <c r="C15" s="1583"/>
      <c r="D15" s="1583" t="s">
        <v>2465</v>
      </c>
      <c r="E15" s="1584" t="s">
        <v>2466</v>
      </c>
      <c r="F15" s="1585">
        <v>7391.7780000000002</v>
      </c>
      <c r="G15" s="1586"/>
      <c r="H15" s="1586"/>
      <c r="I15" s="1586"/>
      <c r="J15" s="1586"/>
      <c r="K15" s="1585">
        <v>7391.7780000000002</v>
      </c>
      <c r="L15" s="1585">
        <v>7391.7780000000002</v>
      </c>
      <c r="M15" s="1586"/>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5">
        <f>AJ15+AO15</f>
        <v>7392</v>
      </c>
      <c r="AJ15" s="1586"/>
      <c r="AK15" s="1586"/>
      <c r="AL15" s="1586"/>
      <c r="AM15" s="1586"/>
      <c r="AN15" s="1586"/>
      <c r="AO15" s="1585">
        <v>7392</v>
      </c>
      <c r="AP15" s="1586"/>
      <c r="AQ15" s="1586"/>
      <c r="AR15" s="1586"/>
      <c r="AS15" s="1586"/>
      <c r="AT15" s="1586"/>
      <c r="AU15" s="1586"/>
      <c r="AV15" s="1586"/>
      <c r="AW15" s="1586"/>
      <c r="AX15" s="1586"/>
      <c r="AY15" s="1586">
        <v>7390</v>
      </c>
      <c r="AZ15" s="1583" t="s">
        <v>2477</v>
      </c>
      <c r="BA15" s="1583"/>
    </row>
    <row r="16" spans="1:53" s="53" customFormat="1" ht="76.5" customHeight="1">
      <c r="A16" s="1566" t="s">
        <v>44</v>
      </c>
      <c r="B16" s="1567" t="s">
        <v>2467</v>
      </c>
      <c r="C16" s="1568"/>
      <c r="D16" s="1568"/>
      <c r="E16" s="1568"/>
      <c r="F16" s="1569"/>
      <c r="G16" s="1569"/>
      <c r="H16" s="1569"/>
      <c r="I16" s="1569"/>
      <c r="J16" s="1569"/>
      <c r="K16" s="1569"/>
      <c r="L16" s="1569"/>
      <c r="M16" s="1569"/>
      <c r="N16" s="1569"/>
      <c r="O16" s="1569"/>
      <c r="P16" s="1569"/>
      <c r="Q16" s="1569"/>
      <c r="R16" s="1569"/>
      <c r="S16" s="1569"/>
      <c r="T16" s="1569"/>
      <c r="U16" s="1569"/>
      <c r="V16" s="1569"/>
      <c r="W16" s="1569"/>
      <c r="X16" s="1569"/>
      <c r="Y16" s="1569"/>
      <c r="Z16" s="1569"/>
      <c r="AA16" s="1569"/>
      <c r="AB16" s="1569"/>
      <c r="AC16" s="1569"/>
      <c r="AD16" s="1569"/>
      <c r="AE16" s="1569"/>
      <c r="AF16" s="1569"/>
      <c r="AG16" s="1569"/>
      <c r="AH16" s="1569"/>
      <c r="AI16" s="1569"/>
      <c r="AJ16" s="1569"/>
      <c r="AK16" s="1569"/>
      <c r="AL16" s="1569"/>
      <c r="AM16" s="1569"/>
      <c r="AN16" s="1569"/>
      <c r="AO16" s="1569"/>
      <c r="AP16" s="1569"/>
      <c r="AQ16" s="1569"/>
      <c r="AR16" s="1569"/>
      <c r="AS16" s="1569"/>
      <c r="AT16" s="1569"/>
      <c r="AU16" s="1569"/>
      <c r="AV16" s="1569"/>
      <c r="AW16" s="1569"/>
      <c r="AX16" s="1569"/>
      <c r="AY16" s="1569">
        <v>24473</v>
      </c>
      <c r="AZ16" s="1568"/>
      <c r="BA16" s="1568" t="s">
        <v>2468</v>
      </c>
    </row>
    <row r="17" spans="1:53" s="1565" customFormat="1" ht="36.75" customHeight="1">
      <c r="A17" s="1587"/>
      <c r="B17" s="1588"/>
      <c r="C17" s="1587"/>
      <c r="D17" s="1587"/>
      <c r="E17" s="1587"/>
      <c r="F17" s="1587"/>
      <c r="G17" s="1587"/>
      <c r="H17" s="1587"/>
      <c r="I17" s="1587"/>
      <c r="J17" s="1587"/>
      <c r="K17" s="1587"/>
      <c r="L17" s="1587"/>
      <c r="M17" s="1587"/>
      <c r="N17" s="1587"/>
      <c r="O17" s="1587"/>
      <c r="P17" s="1587"/>
      <c r="Q17" s="1587"/>
      <c r="R17" s="1587"/>
      <c r="S17" s="1587"/>
      <c r="T17" s="1587"/>
      <c r="U17" s="1587"/>
      <c r="V17" s="1587"/>
      <c r="W17" s="1587"/>
      <c r="X17" s="1587"/>
      <c r="Y17" s="1587"/>
      <c r="Z17" s="1587"/>
      <c r="AA17" s="1587"/>
      <c r="AB17" s="1587"/>
      <c r="AC17" s="1587"/>
      <c r="AD17" s="1587"/>
      <c r="AE17" s="1587"/>
      <c r="AF17" s="1587"/>
      <c r="AG17" s="1587"/>
      <c r="AH17" s="1587"/>
      <c r="AI17" s="1587"/>
      <c r="AJ17" s="1587"/>
      <c r="AK17" s="1587"/>
      <c r="AL17" s="1587"/>
      <c r="AM17" s="1587"/>
      <c r="AN17" s="1587"/>
      <c r="AO17" s="1587"/>
      <c r="AP17" s="1587"/>
      <c r="AQ17" s="1587"/>
      <c r="AR17" s="1587"/>
      <c r="AS17" s="1587"/>
      <c r="AT17" s="1587"/>
      <c r="AU17" s="1587"/>
      <c r="AV17" s="1587"/>
      <c r="AW17" s="1587"/>
      <c r="AX17" s="1587"/>
      <c r="AY17" s="1587"/>
      <c r="AZ17" s="1587"/>
      <c r="BA17" s="1587"/>
    </row>
    <row r="18" spans="1:53" ht="66.75" customHeight="1">
      <c r="A18" s="1589"/>
      <c r="B18" s="1590" t="s">
        <v>2469</v>
      </c>
      <c r="C18" s="1591"/>
      <c r="D18" s="1591"/>
      <c r="E18" s="1591"/>
      <c r="F18" s="1592"/>
      <c r="G18" s="1592"/>
      <c r="H18" s="1592"/>
      <c r="I18" s="1592"/>
      <c r="J18" s="1592"/>
      <c r="K18" s="1592"/>
      <c r="L18" s="1592"/>
      <c r="M18" s="1592"/>
      <c r="N18" s="1592"/>
      <c r="O18" s="1592"/>
      <c r="P18" s="1592"/>
      <c r="Q18" s="1592"/>
      <c r="R18" s="1592"/>
      <c r="S18" s="1592"/>
      <c r="T18" s="1592"/>
      <c r="U18" s="1592"/>
      <c r="V18" s="1592"/>
      <c r="W18" s="1592"/>
      <c r="X18" s="1592"/>
      <c r="Y18" s="1592"/>
      <c r="Z18" s="1592"/>
      <c r="AA18" s="1592"/>
      <c r="AB18" s="1592"/>
      <c r="AC18" s="1592"/>
      <c r="AD18" s="1592"/>
      <c r="AE18" s="1592"/>
      <c r="AF18" s="1592"/>
      <c r="AG18" s="1592"/>
      <c r="AH18" s="1592"/>
      <c r="AI18" s="1592"/>
      <c r="AJ18" s="1592"/>
      <c r="AK18" s="1592"/>
      <c r="AL18" s="1592"/>
      <c r="AM18" s="1592"/>
      <c r="AN18" s="1592"/>
      <c r="AO18" s="1592"/>
      <c r="AP18" s="1592"/>
      <c r="AQ18" s="1592"/>
      <c r="AR18" s="1592"/>
      <c r="AS18" s="1592"/>
      <c r="AT18" s="1592"/>
      <c r="AU18" s="1592"/>
      <c r="AV18" s="1592"/>
      <c r="AW18" s="1592"/>
      <c r="AX18" s="1592"/>
      <c r="AY18" s="1592"/>
      <c r="AZ18" s="1592"/>
      <c r="BA18" s="1592"/>
    </row>
    <row r="19" spans="1:53" ht="63.75" hidden="1" customHeight="1">
      <c r="A19" s="1581"/>
      <c r="B19" s="1593" t="s">
        <v>2470</v>
      </c>
      <c r="C19" s="1583"/>
      <c r="D19" s="1583" t="s">
        <v>259</v>
      </c>
      <c r="E19" s="1594"/>
      <c r="F19" s="1594">
        <v>80200</v>
      </c>
      <c r="G19" s="1594">
        <v>19017</v>
      </c>
      <c r="H19" s="1595"/>
      <c r="I19" s="1595"/>
      <c r="J19" s="1595"/>
      <c r="K19" s="1594">
        <v>61183</v>
      </c>
      <c r="L19" s="1594">
        <v>61183</v>
      </c>
      <c r="M19" s="1595"/>
      <c r="N19" s="1595"/>
      <c r="O19" s="1595"/>
      <c r="P19" s="1595"/>
      <c r="Q19" s="1595"/>
      <c r="R19" s="1595"/>
      <c r="S19" s="1595"/>
      <c r="T19" s="1595"/>
      <c r="U19" s="1595"/>
      <c r="V19" s="1595"/>
      <c r="W19" s="1595"/>
      <c r="X19" s="1595"/>
      <c r="Y19" s="1595"/>
      <c r="Z19" s="1595"/>
      <c r="AA19" s="1595"/>
      <c r="AB19" s="1595"/>
      <c r="AC19" s="1595"/>
      <c r="AD19" s="1595"/>
      <c r="AE19" s="1595"/>
      <c r="AF19" s="1595"/>
      <c r="AG19" s="1595"/>
      <c r="AH19" s="1595"/>
      <c r="AI19" s="1596">
        <f>AJ19+AO19</f>
        <v>61183</v>
      </c>
      <c r="AJ19" s="1595"/>
      <c r="AK19" s="1595"/>
      <c r="AL19" s="1595"/>
      <c r="AM19" s="1595"/>
      <c r="AN19" s="1595"/>
      <c r="AO19" s="1596">
        <v>61183</v>
      </c>
      <c r="AP19" s="1595"/>
      <c r="AQ19" s="1595"/>
      <c r="AR19" s="1595"/>
      <c r="AS19" s="1595"/>
      <c r="AT19" s="1595"/>
      <c r="AU19" s="1595"/>
      <c r="AV19" s="1595"/>
      <c r="AW19" s="1595"/>
      <c r="AX19" s="1595"/>
      <c r="AY19" s="1595">
        <v>24473</v>
      </c>
      <c r="AZ19" s="1597"/>
      <c r="BA19" s="1598"/>
    </row>
    <row r="20" spans="1:53" ht="53.25" hidden="1" customHeight="1">
      <c r="B20" s="3950" t="s">
        <v>2471</v>
      </c>
      <c r="C20" s="3950"/>
      <c r="D20" s="3950"/>
      <c r="E20" s="3950"/>
      <c r="F20" s="3950"/>
      <c r="G20" s="3950"/>
      <c r="H20" s="3950"/>
      <c r="I20" s="3950"/>
      <c r="J20" s="3950"/>
      <c r="K20" s="3950"/>
      <c r="L20" s="3950"/>
      <c r="M20" s="3950"/>
      <c r="N20" s="3950"/>
      <c r="O20" s="3950"/>
      <c r="P20" s="3950"/>
      <c r="Q20" s="3950"/>
      <c r="R20" s="3950"/>
      <c r="S20" s="3950"/>
      <c r="T20" s="3950"/>
      <c r="U20" s="3950"/>
      <c r="V20" s="3950"/>
      <c r="W20" s="3950"/>
      <c r="X20" s="3950"/>
      <c r="Y20" s="3950"/>
      <c r="Z20" s="3950"/>
      <c r="AA20" s="3950"/>
      <c r="AB20" s="3950"/>
      <c r="AC20" s="3950"/>
      <c r="AD20" s="3950"/>
      <c r="AE20" s="3950"/>
      <c r="AF20" s="3950"/>
      <c r="AG20" s="3950"/>
      <c r="AH20" s="3950"/>
      <c r="AI20" s="3950"/>
      <c r="AJ20" s="3950"/>
      <c r="AK20" s="3950"/>
      <c r="AL20" s="3950"/>
      <c r="AM20" s="3950"/>
      <c r="AN20" s="3950"/>
      <c r="AO20" s="3950"/>
      <c r="AP20" s="3950"/>
      <c r="AQ20" s="3950"/>
      <c r="AR20" s="3950"/>
      <c r="AS20" s="3950"/>
      <c r="AT20" s="3950"/>
      <c r="AU20" s="3950"/>
      <c r="AV20" s="3950"/>
      <c r="AW20" s="3950"/>
      <c r="AX20" s="3950"/>
      <c r="AY20" s="3950"/>
      <c r="AZ20" s="3950"/>
      <c r="BA20" s="3950"/>
    </row>
    <row r="21" spans="1:53" ht="53.25" hidden="1" customHeight="1">
      <c r="B21" s="3951" t="s">
        <v>2472</v>
      </c>
      <c r="C21" s="3951"/>
      <c r="D21" s="3951"/>
      <c r="E21" s="3951"/>
      <c r="F21" s="3951"/>
      <c r="G21" s="3951"/>
      <c r="H21" s="3951"/>
      <c r="I21" s="3951"/>
      <c r="J21" s="3951"/>
      <c r="K21" s="3951"/>
      <c r="L21" s="3951"/>
      <c r="M21" s="3951"/>
      <c r="N21" s="3951"/>
      <c r="O21" s="3951"/>
      <c r="P21" s="3951"/>
      <c r="Q21" s="3951"/>
      <c r="R21" s="3951"/>
      <c r="S21" s="3951"/>
      <c r="T21" s="3951"/>
      <c r="U21" s="3951"/>
      <c r="V21" s="3951"/>
      <c r="W21" s="3951"/>
      <c r="X21" s="3951"/>
      <c r="Y21" s="3951"/>
      <c r="Z21" s="3951"/>
      <c r="AA21" s="3951"/>
      <c r="AB21" s="3951"/>
      <c r="AC21" s="3951"/>
      <c r="AD21" s="3951"/>
      <c r="AE21" s="3951"/>
      <c r="AF21" s="3951"/>
      <c r="AG21" s="3951"/>
      <c r="AH21" s="3951"/>
      <c r="AI21" s="3951"/>
      <c r="AJ21" s="3951"/>
      <c r="AK21" s="3951"/>
      <c r="AL21" s="3951"/>
      <c r="AM21" s="3951"/>
      <c r="AN21" s="3951"/>
      <c r="AO21" s="3951"/>
      <c r="AP21" s="3951"/>
      <c r="AQ21" s="3951"/>
      <c r="AR21" s="3951"/>
      <c r="AS21" s="3951"/>
      <c r="AT21" s="3951"/>
      <c r="AU21" s="3951"/>
      <c r="AV21" s="3951"/>
      <c r="AW21" s="3951"/>
      <c r="AX21" s="3951"/>
      <c r="AY21" s="3951"/>
      <c r="AZ21" s="3951"/>
      <c r="BA21" s="3951"/>
    </row>
    <row r="22" spans="1:53" hidden="1">
      <c r="A22" s="50"/>
      <c r="B22" s="50"/>
      <c r="C22" s="50"/>
      <c r="D22" s="50"/>
      <c r="E22" s="50"/>
      <c r="F22" s="50"/>
      <c r="G22" s="50"/>
      <c r="H22" s="50"/>
      <c r="I22" s="49"/>
      <c r="J22" s="50"/>
      <c r="K22" s="50"/>
      <c r="L22" s="50"/>
      <c r="M22" s="49"/>
      <c r="N22" s="50"/>
      <c r="O22" s="50"/>
      <c r="P22" s="50"/>
      <c r="Q22" s="49"/>
      <c r="R22" s="50"/>
      <c r="S22" s="1599"/>
      <c r="T22" s="50"/>
      <c r="U22" s="50"/>
      <c r="V22" s="50"/>
      <c r="W22" s="49"/>
      <c r="X22" s="49"/>
      <c r="Y22" s="49"/>
      <c r="Z22" s="49"/>
      <c r="AA22" s="50"/>
      <c r="AB22" s="50"/>
      <c r="AC22" s="50"/>
      <c r="AD22" s="49"/>
      <c r="AE22" s="49"/>
      <c r="AF22" s="49"/>
      <c r="AG22" s="49"/>
      <c r="AH22" s="1599"/>
      <c r="AI22" s="50"/>
      <c r="AJ22" s="50"/>
      <c r="AK22" s="50"/>
      <c r="AL22" s="50"/>
      <c r="AM22" s="49"/>
      <c r="AN22" s="49"/>
      <c r="AO22" s="49"/>
      <c r="AP22" s="49"/>
      <c r="AQ22" s="50"/>
      <c r="AR22" s="50"/>
      <c r="AS22" s="50"/>
      <c r="AT22" s="50"/>
      <c r="AU22" s="50"/>
      <c r="AV22" s="49"/>
      <c r="AW22" s="49"/>
      <c r="AX22" s="49"/>
      <c r="AY22" s="49"/>
      <c r="AZ22" s="49"/>
      <c r="BA22" s="50"/>
    </row>
    <row r="23" spans="1:53" hidden="1">
      <c r="A23" s="50"/>
      <c r="B23" s="50"/>
      <c r="C23" s="50"/>
      <c r="D23" s="50"/>
      <c r="E23" s="50"/>
      <c r="F23" s="50"/>
      <c r="G23" s="50"/>
      <c r="H23" s="50"/>
      <c r="I23" s="49"/>
      <c r="J23" s="50"/>
      <c r="K23" s="50"/>
      <c r="L23" s="50"/>
      <c r="M23" s="49"/>
      <c r="N23" s="50"/>
      <c r="O23" s="50"/>
      <c r="P23" s="50"/>
      <c r="Q23" s="49"/>
      <c r="R23" s="50"/>
      <c r="S23" s="1599"/>
      <c r="T23" s="50"/>
      <c r="U23" s="50"/>
      <c r="V23" s="50"/>
      <c r="W23" s="49"/>
      <c r="X23" s="49"/>
      <c r="Y23" s="49"/>
      <c r="Z23" s="49"/>
      <c r="AA23" s="50"/>
      <c r="AB23" s="50"/>
      <c r="AC23" s="50"/>
      <c r="AD23" s="49"/>
      <c r="AE23" s="49"/>
      <c r="AF23" s="49"/>
      <c r="AG23" s="49"/>
      <c r="AH23" s="1599"/>
      <c r="AI23" s="50"/>
      <c r="AJ23" s="50"/>
      <c r="AK23" s="50"/>
      <c r="AL23" s="50"/>
      <c r="AM23" s="49"/>
      <c r="AN23" s="49"/>
      <c r="AO23" s="49"/>
      <c r="AP23" s="49"/>
      <c r="AQ23" s="50"/>
      <c r="AR23" s="50"/>
      <c r="AS23" s="50"/>
      <c r="AT23" s="50"/>
      <c r="AU23" s="50"/>
      <c r="AV23" s="49"/>
      <c r="AW23" s="49"/>
      <c r="AX23" s="49"/>
      <c r="AY23" s="49"/>
      <c r="AZ23" s="49"/>
      <c r="BA23" s="50"/>
    </row>
    <row r="24" spans="1:53" hidden="1">
      <c r="A24" s="50"/>
      <c r="B24" s="50"/>
      <c r="C24" s="50"/>
      <c r="D24" s="50"/>
      <c r="E24" s="50"/>
      <c r="F24" s="50"/>
      <c r="G24" s="50"/>
      <c r="H24" s="50"/>
      <c r="I24" s="49"/>
      <c r="J24" s="50"/>
      <c r="K24" s="50"/>
      <c r="L24" s="50"/>
      <c r="M24" s="49"/>
      <c r="N24" s="50"/>
      <c r="O24" s="50"/>
      <c r="P24" s="50"/>
      <c r="Q24" s="49"/>
      <c r="R24" s="50"/>
      <c r="S24" s="1599"/>
      <c r="T24" s="50"/>
      <c r="U24" s="50"/>
      <c r="V24" s="50"/>
      <c r="W24" s="49"/>
      <c r="X24" s="49"/>
      <c r="Y24" s="49"/>
      <c r="Z24" s="49"/>
      <c r="AA24" s="50"/>
      <c r="AB24" s="50"/>
      <c r="AC24" s="50"/>
      <c r="AD24" s="49"/>
      <c r="AE24" s="49"/>
      <c r="AF24" s="49"/>
      <c r="AG24" s="49"/>
      <c r="AH24" s="1599"/>
      <c r="AI24" s="50"/>
      <c r="AJ24" s="50"/>
      <c r="AK24" s="50"/>
      <c r="AL24" s="50"/>
      <c r="AM24" s="49"/>
      <c r="AN24" s="49"/>
      <c r="AO24" s="49"/>
      <c r="AP24" s="49"/>
      <c r="AQ24" s="50"/>
      <c r="AR24" s="50"/>
      <c r="AS24" s="50"/>
      <c r="AT24" s="50"/>
      <c r="AU24" s="50"/>
      <c r="AV24" s="49"/>
      <c r="AW24" s="49"/>
      <c r="AX24" s="49"/>
      <c r="AY24" s="49"/>
      <c r="AZ24" s="49"/>
      <c r="BA24" s="50"/>
    </row>
    <row r="25" spans="1:53" hidden="1">
      <c r="A25" s="50"/>
      <c r="B25" s="50"/>
      <c r="C25" s="50"/>
      <c r="D25" s="50"/>
      <c r="E25" s="50"/>
      <c r="F25" s="50"/>
      <c r="G25" s="50"/>
      <c r="H25" s="50"/>
      <c r="I25" s="49"/>
      <c r="J25" s="50"/>
      <c r="K25" s="50"/>
      <c r="L25" s="50"/>
      <c r="M25" s="49"/>
      <c r="N25" s="50"/>
      <c r="O25" s="50"/>
      <c r="P25" s="50"/>
      <c r="Q25" s="49"/>
      <c r="R25" s="50"/>
      <c r="S25" s="1599"/>
      <c r="T25" s="50"/>
      <c r="U25" s="50"/>
      <c r="V25" s="50"/>
      <c r="W25" s="49"/>
      <c r="X25" s="49"/>
      <c r="Y25" s="49"/>
      <c r="Z25" s="49"/>
      <c r="AA25" s="50"/>
      <c r="AB25" s="50"/>
      <c r="AC25" s="50"/>
      <c r="AD25" s="49"/>
      <c r="AE25" s="49"/>
      <c r="AF25" s="49"/>
      <c r="AG25" s="49"/>
      <c r="AH25" s="1599"/>
      <c r="AI25" s="50"/>
      <c r="AJ25" s="50"/>
      <c r="AK25" s="50"/>
      <c r="AL25" s="50"/>
      <c r="AM25" s="49"/>
      <c r="AN25" s="49"/>
      <c r="AO25" s="49"/>
      <c r="AP25" s="49"/>
      <c r="AQ25" s="50"/>
      <c r="AR25" s="50"/>
      <c r="AS25" s="50"/>
      <c r="AT25" s="50"/>
      <c r="AU25" s="50"/>
      <c r="AV25" s="49"/>
      <c r="AW25" s="49"/>
      <c r="AX25" s="49"/>
      <c r="AY25" s="49"/>
      <c r="AZ25" s="49"/>
      <c r="BA25" s="50"/>
    </row>
    <row r="26" spans="1:53" hidden="1">
      <c r="A26" s="50"/>
      <c r="B26" s="50"/>
      <c r="C26" s="50"/>
      <c r="D26" s="50"/>
      <c r="E26" s="50"/>
      <c r="F26" s="50"/>
      <c r="G26" s="50"/>
      <c r="H26" s="50"/>
      <c r="I26" s="49"/>
      <c r="J26" s="50"/>
      <c r="K26" s="50"/>
      <c r="L26" s="50"/>
      <c r="M26" s="49"/>
      <c r="N26" s="50"/>
      <c r="O26" s="50"/>
      <c r="P26" s="50"/>
      <c r="Q26" s="49"/>
      <c r="R26" s="50"/>
      <c r="S26" s="1599"/>
      <c r="T26" s="50"/>
      <c r="U26" s="50"/>
      <c r="V26" s="50"/>
      <c r="W26" s="49"/>
      <c r="X26" s="49"/>
      <c r="Y26" s="49"/>
      <c r="Z26" s="49"/>
      <c r="AA26" s="50"/>
      <c r="AB26" s="50"/>
      <c r="AC26" s="50"/>
      <c r="AD26" s="49"/>
      <c r="AE26" s="49"/>
      <c r="AF26" s="49"/>
      <c r="AG26" s="49"/>
      <c r="AH26" s="1599"/>
      <c r="AI26" s="50"/>
      <c r="AJ26" s="50"/>
      <c r="AK26" s="50"/>
      <c r="AL26" s="50"/>
      <c r="AM26" s="49"/>
      <c r="AN26" s="49"/>
      <c r="AO26" s="49"/>
      <c r="AP26" s="49"/>
      <c r="AQ26" s="50"/>
      <c r="AR26" s="50"/>
      <c r="AS26" s="50"/>
      <c r="AT26" s="50"/>
      <c r="AU26" s="50"/>
      <c r="AV26" s="49"/>
      <c r="AW26" s="49"/>
      <c r="AX26" s="49"/>
      <c r="AY26" s="49"/>
      <c r="AZ26" s="49"/>
      <c r="BA26" s="50"/>
    </row>
    <row r="27" spans="1:53" hidden="1">
      <c r="A27" s="50"/>
      <c r="B27" s="50"/>
      <c r="C27" s="50"/>
      <c r="D27" s="50"/>
      <c r="E27" s="50"/>
      <c r="F27" s="50"/>
      <c r="G27" s="50"/>
      <c r="H27" s="50"/>
      <c r="I27" s="49"/>
      <c r="J27" s="50"/>
      <c r="K27" s="50"/>
      <c r="L27" s="50"/>
      <c r="M27" s="49"/>
      <c r="N27" s="50"/>
      <c r="O27" s="50"/>
      <c r="P27" s="50"/>
      <c r="Q27" s="49"/>
      <c r="R27" s="50"/>
      <c r="S27" s="1599"/>
      <c r="T27" s="50"/>
      <c r="U27" s="50"/>
      <c r="V27" s="50"/>
      <c r="W27" s="49"/>
      <c r="X27" s="49"/>
      <c r="Y27" s="49"/>
      <c r="Z27" s="49"/>
      <c r="AA27" s="50"/>
      <c r="AB27" s="50"/>
      <c r="AC27" s="50"/>
      <c r="AD27" s="49"/>
      <c r="AE27" s="49"/>
      <c r="AF27" s="49"/>
      <c r="AG27" s="49"/>
      <c r="AH27" s="1599"/>
      <c r="AI27" s="50"/>
      <c r="AJ27" s="50"/>
      <c r="AK27" s="50"/>
      <c r="AL27" s="50"/>
      <c r="AM27" s="49"/>
      <c r="AN27" s="49"/>
      <c r="AO27" s="49"/>
      <c r="AP27" s="49"/>
      <c r="AQ27" s="50"/>
      <c r="AR27" s="50"/>
      <c r="AS27" s="50"/>
      <c r="AT27" s="50"/>
      <c r="AU27" s="50"/>
      <c r="AV27" s="49"/>
      <c r="AW27" s="49"/>
      <c r="AX27" s="49"/>
      <c r="AY27" s="49"/>
      <c r="AZ27" s="49"/>
      <c r="BA27" s="50"/>
    </row>
    <row r="28" spans="1:53" hidden="1">
      <c r="A28" s="50"/>
      <c r="B28" s="50"/>
      <c r="C28" s="50"/>
      <c r="D28" s="50"/>
      <c r="E28" s="50"/>
      <c r="F28" s="50"/>
      <c r="G28" s="50"/>
      <c r="H28" s="50"/>
      <c r="I28" s="49"/>
      <c r="J28" s="50"/>
      <c r="K28" s="50"/>
      <c r="L28" s="50"/>
      <c r="M28" s="49"/>
      <c r="N28" s="50"/>
      <c r="O28" s="50"/>
      <c r="P28" s="50"/>
      <c r="Q28" s="49"/>
      <c r="R28" s="50"/>
      <c r="S28" s="1599"/>
      <c r="T28" s="50"/>
      <c r="U28" s="50"/>
      <c r="V28" s="50"/>
      <c r="W28" s="49"/>
      <c r="X28" s="49"/>
      <c r="Y28" s="49"/>
      <c r="Z28" s="49"/>
      <c r="AA28" s="50"/>
      <c r="AB28" s="50"/>
      <c r="AC28" s="50"/>
      <c r="AD28" s="49"/>
      <c r="AE28" s="49"/>
      <c r="AF28" s="49"/>
      <c r="AG28" s="49"/>
      <c r="AH28" s="1599"/>
      <c r="AI28" s="50"/>
      <c r="AJ28" s="50"/>
      <c r="AK28" s="50"/>
      <c r="AL28" s="50"/>
      <c r="AM28" s="49"/>
      <c r="AN28" s="49"/>
      <c r="AO28" s="49"/>
      <c r="AP28" s="49"/>
      <c r="AQ28" s="50"/>
      <c r="AR28" s="50"/>
      <c r="AS28" s="50"/>
      <c r="AT28" s="50"/>
      <c r="AU28" s="50"/>
      <c r="AV28" s="49"/>
      <c r="AW28" s="49"/>
      <c r="AX28" s="49"/>
      <c r="AY28" s="49"/>
      <c r="AZ28" s="49"/>
      <c r="BA28" s="50"/>
    </row>
    <row r="29" spans="1:53" hidden="1">
      <c r="A29" s="50"/>
      <c r="B29" s="50"/>
      <c r="C29" s="50"/>
      <c r="D29" s="50"/>
      <c r="E29" s="50"/>
      <c r="F29" s="50"/>
      <c r="G29" s="50"/>
      <c r="H29" s="50"/>
      <c r="I29" s="49"/>
      <c r="J29" s="50"/>
      <c r="K29" s="50"/>
      <c r="L29" s="50"/>
      <c r="M29" s="49"/>
      <c r="N29" s="50"/>
      <c r="O29" s="50"/>
      <c r="P29" s="50"/>
      <c r="Q29" s="49"/>
      <c r="R29" s="50"/>
      <c r="S29" s="1599"/>
      <c r="T29" s="50"/>
      <c r="U29" s="50"/>
      <c r="V29" s="50"/>
      <c r="W29" s="49"/>
      <c r="X29" s="49"/>
      <c r="Y29" s="49"/>
      <c r="Z29" s="49"/>
      <c r="AA29" s="50"/>
      <c r="AB29" s="50"/>
      <c r="AC29" s="50"/>
      <c r="AD29" s="49"/>
      <c r="AE29" s="49"/>
      <c r="AF29" s="49"/>
      <c r="AG29" s="49"/>
      <c r="AH29" s="1599"/>
      <c r="AI29" s="50"/>
      <c r="AJ29" s="50"/>
      <c r="AK29" s="50"/>
      <c r="AL29" s="50"/>
      <c r="AM29" s="49"/>
      <c r="AN29" s="49"/>
      <c r="AO29" s="49"/>
      <c r="AP29" s="49"/>
      <c r="AQ29" s="50"/>
      <c r="AR29" s="50"/>
      <c r="AS29" s="50"/>
      <c r="AT29" s="50"/>
      <c r="AU29" s="50"/>
      <c r="AV29" s="49"/>
      <c r="AW29" s="49"/>
      <c r="AX29" s="49"/>
      <c r="AY29" s="49"/>
      <c r="AZ29" s="49"/>
      <c r="BA29" s="50"/>
    </row>
    <row r="30" spans="1:53" hidden="1">
      <c r="A30" s="50"/>
      <c r="B30" s="50"/>
      <c r="C30" s="50"/>
      <c r="D30" s="50"/>
      <c r="E30" s="50"/>
      <c r="F30" s="50"/>
      <c r="G30" s="50"/>
      <c r="H30" s="50"/>
      <c r="I30" s="49"/>
      <c r="J30" s="50"/>
      <c r="K30" s="50"/>
      <c r="L30" s="50"/>
      <c r="M30" s="49"/>
      <c r="N30" s="50"/>
      <c r="O30" s="50"/>
      <c r="P30" s="50"/>
      <c r="Q30" s="49"/>
      <c r="R30" s="50"/>
      <c r="S30" s="1599"/>
      <c r="T30" s="50"/>
      <c r="U30" s="50"/>
      <c r="V30" s="50"/>
      <c r="W30" s="49"/>
      <c r="X30" s="49"/>
      <c r="Y30" s="49"/>
      <c r="Z30" s="49"/>
      <c r="AA30" s="50"/>
      <c r="AB30" s="50"/>
      <c r="AC30" s="50"/>
      <c r="AD30" s="49"/>
      <c r="AE30" s="49"/>
      <c r="AF30" s="49"/>
      <c r="AG30" s="49"/>
      <c r="AH30" s="1599"/>
      <c r="AI30" s="50"/>
      <c r="AJ30" s="50"/>
      <c r="AK30" s="50"/>
      <c r="AL30" s="50"/>
      <c r="AM30" s="49"/>
      <c r="AN30" s="49"/>
      <c r="AO30" s="49"/>
      <c r="AP30" s="49"/>
      <c r="AQ30" s="50"/>
      <c r="AR30" s="50"/>
      <c r="AS30" s="50"/>
      <c r="AT30" s="50"/>
      <c r="AU30" s="50"/>
      <c r="AV30" s="49"/>
      <c r="AW30" s="49"/>
      <c r="AX30" s="49"/>
      <c r="AY30" s="49"/>
      <c r="AZ30" s="49"/>
      <c r="BA30" s="50"/>
    </row>
    <row r="31" spans="1:53" hidden="1">
      <c r="A31" s="50"/>
      <c r="B31" s="50"/>
      <c r="C31" s="50"/>
      <c r="D31" s="50"/>
      <c r="E31" s="50"/>
      <c r="F31" s="50"/>
      <c r="G31" s="50"/>
      <c r="H31" s="50"/>
      <c r="I31" s="49"/>
      <c r="J31" s="50"/>
      <c r="K31" s="50"/>
      <c r="L31" s="50"/>
      <c r="M31" s="49"/>
      <c r="N31" s="50"/>
      <c r="O31" s="50"/>
      <c r="P31" s="50"/>
      <c r="Q31" s="49"/>
      <c r="R31" s="50"/>
      <c r="S31" s="1599"/>
      <c r="T31" s="50"/>
      <c r="U31" s="50"/>
      <c r="V31" s="50"/>
      <c r="W31" s="49"/>
      <c r="X31" s="49"/>
      <c r="Y31" s="49"/>
      <c r="Z31" s="49"/>
      <c r="AA31" s="50"/>
      <c r="AB31" s="50"/>
      <c r="AC31" s="50"/>
      <c r="AD31" s="49"/>
      <c r="AE31" s="49"/>
      <c r="AF31" s="49"/>
      <c r="AG31" s="49"/>
      <c r="AH31" s="1599"/>
      <c r="AI31" s="50"/>
      <c r="AJ31" s="50"/>
      <c r="AK31" s="50"/>
      <c r="AL31" s="50"/>
      <c r="AM31" s="49"/>
      <c r="AN31" s="49"/>
      <c r="AO31" s="49"/>
      <c r="AP31" s="49"/>
      <c r="AQ31" s="50"/>
      <c r="AR31" s="50"/>
      <c r="AS31" s="50"/>
      <c r="AT31" s="50"/>
      <c r="AU31" s="50"/>
      <c r="AV31" s="49"/>
      <c r="AW31" s="49"/>
      <c r="AX31" s="49"/>
      <c r="AY31" s="49"/>
      <c r="AZ31" s="49"/>
      <c r="BA31" s="50"/>
    </row>
    <row r="32" spans="1:53" hidden="1">
      <c r="A32" s="50"/>
      <c r="B32" s="50"/>
      <c r="C32" s="50"/>
      <c r="D32" s="50"/>
      <c r="E32" s="50"/>
      <c r="F32" s="50"/>
      <c r="G32" s="50"/>
      <c r="H32" s="50"/>
      <c r="I32" s="49"/>
      <c r="J32" s="50"/>
      <c r="K32" s="50"/>
      <c r="L32" s="50"/>
      <c r="M32" s="49"/>
      <c r="N32" s="50"/>
      <c r="O32" s="50"/>
      <c r="P32" s="50"/>
      <c r="Q32" s="49"/>
      <c r="R32" s="50"/>
      <c r="S32" s="1599"/>
      <c r="T32" s="50"/>
      <c r="U32" s="50"/>
      <c r="V32" s="50"/>
      <c r="W32" s="49"/>
      <c r="X32" s="49"/>
      <c r="Y32" s="49"/>
      <c r="Z32" s="49"/>
      <c r="AA32" s="50"/>
      <c r="AB32" s="50"/>
      <c r="AC32" s="50"/>
      <c r="AD32" s="49"/>
      <c r="AE32" s="49"/>
      <c r="AF32" s="49"/>
      <c r="AG32" s="49"/>
      <c r="AH32" s="1599"/>
      <c r="AI32" s="50"/>
      <c r="AJ32" s="50"/>
      <c r="AK32" s="50"/>
      <c r="AL32" s="50"/>
      <c r="AM32" s="49"/>
      <c r="AN32" s="49"/>
      <c r="AO32" s="49"/>
      <c r="AP32" s="49"/>
      <c r="AQ32" s="50"/>
      <c r="AR32" s="50"/>
      <c r="AS32" s="50"/>
      <c r="AT32" s="50"/>
      <c r="AU32" s="50"/>
      <c r="AV32" s="49"/>
      <c r="AW32" s="49"/>
      <c r="AX32" s="49"/>
      <c r="AY32" s="49"/>
      <c r="AZ32" s="49"/>
      <c r="BA32" s="50"/>
    </row>
    <row r="33" spans="1:53" hidden="1">
      <c r="A33" s="50"/>
      <c r="B33" s="50"/>
      <c r="C33" s="50"/>
      <c r="D33" s="50"/>
      <c r="E33" s="50"/>
      <c r="F33" s="50"/>
      <c r="G33" s="50"/>
      <c r="H33" s="50"/>
      <c r="I33" s="49"/>
      <c r="J33" s="50"/>
      <c r="K33" s="50"/>
      <c r="L33" s="50"/>
      <c r="M33" s="49"/>
      <c r="N33" s="50"/>
      <c r="O33" s="50"/>
      <c r="P33" s="50"/>
      <c r="Q33" s="49"/>
      <c r="R33" s="50"/>
      <c r="S33" s="1599"/>
      <c r="T33" s="50"/>
      <c r="U33" s="50"/>
      <c r="V33" s="50"/>
      <c r="W33" s="49"/>
      <c r="X33" s="49"/>
      <c r="Y33" s="49"/>
      <c r="Z33" s="49"/>
      <c r="AA33" s="50"/>
      <c r="AB33" s="50"/>
      <c r="AC33" s="50"/>
      <c r="AD33" s="49"/>
      <c r="AE33" s="49"/>
      <c r="AF33" s="49"/>
      <c r="AG33" s="49"/>
      <c r="AH33" s="1599"/>
      <c r="AI33" s="50"/>
      <c r="AJ33" s="50"/>
      <c r="AK33" s="50"/>
      <c r="AL33" s="50"/>
      <c r="AM33" s="49"/>
      <c r="AN33" s="49"/>
      <c r="AO33" s="49"/>
      <c r="AP33" s="49"/>
      <c r="AQ33" s="50"/>
      <c r="AR33" s="50"/>
      <c r="AS33" s="50"/>
      <c r="AT33" s="50"/>
      <c r="AU33" s="50"/>
      <c r="AV33" s="49"/>
      <c r="AW33" s="49"/>
      <c r="AX33" s="49"/>
      <c r="AY33" s="49"/>
      <c r="AZ33" s="49"/>
      <c r="BA33" s="50"/>
    </row>
    <row r="34" spans="1:53" hidden="1">
      <c r="A34" s="50"/>
      <c r="B34" s="50"/>
      <c r="C34" s="50"/>
      <c r="D34" s="50"/>
      <c r="E34" s="50"/>
      <c r="F34" s="50"/>
      <c r="G34" s="50"/>
      <c r="H34" s="50"/>
      <c r="I34" s="49"/>
      <c r="J34" s="50"/>
      <c r="K34" s="50"/>
      <c r="L34" s="50"/>
      <c r="M34" s="49"/>
      <c r="N34" s="50"/>
      <c r="O34" s="50"/>
      <c r="P34" s="50"/>
      <c r="Q34" s="49"/>
      <c r="R34" s="50"/>
      <c r="S34" s="1599"/>
      <c r="T34" s="50"/>
      <c r="U34" s="50"/>
      <c r="V34" s="50"/>
      <c r="W34" s="49"/>
      <c r="X34" s="49"/>
      <c r="Y34" s="49"/>
      <c r="Z34" s="49"/>
      <c r="AA34" s="50"/>
      <c r="AB34" s="50"/>
      <c r="AC34" s="50"/>
      <c r="AD34" s="49"/>
      <c r="AE34" s="49"/>
      <c r="AF34" s="49"/>
      <c r="AG34" s="49"/>
      <c r="AH34" s="1599"/>
      <c r="AI34" s="50"/>
      <c r="AJ34" s="50"/>
      <c r="AK34" s="50"/>
      <c r="AL34" s="50"/>
      <c r="AM34" s="49"/>
      <c r="AN34" s="49"/>
      <c r="AO34" s="49"/>
      <c r="AP34" s="49"/>
      <c r="AQ34" s="50"/>
      <c r="AR34" s="50"/>
      <c r="AS34" s="50"/>
      <c r="AT34" s="50"/>
      <c r="AU34" s="50"/>
      <c r="AV34" s="49"/>
      <c r="AW34" s="49"/>
      <c r="AX34" s="49"/>
      <c r="AY34" s="49"/>
      <c r="AZ34" s="49"/>
      <c r="BA34" s="50"/>
    </row>
    <row r="35" spans="1:53" hidden="1">
      <c r="A35" s="50"/>
      <c r="B35" s="50"/>
      <c r="C35" s="50"/>
      <c r="D35" s="50"/>
      <c r="E35" s="50"/>
      <c r="F35" s="50"/>
      <c r="G35" s="50"/>
      <c r="H35" s="50"/>
      <c r="I35" s="49"/>
      <c r="J35" s="50"/>
      <c r="K35" s="50"/>
      <c r="L35" s="50"/>
      <c r="M35" s="49"/>
      <c r="N35" s="50"/>
      <c r="O35" s="50"/>
      <c r="P35" s="50"/>
      <c r="Q35" s="49"/>
      <c r="R35" s="50"/>
      <c r="S35" s="1599"/>
      <c r="T35" s="50"/>
      <c r="U35" s="50"/>
      <c r="V35" s="50"/>
      <c r="W35" s="49"/>
      <c r="X35" s="49"/>
      <c r="Y35" s="49"/>
      <c r="Z35" s="49"/>
      <c r="AA35" s="50"/>
      <c r="AB35" s="50"/>
      <c r="AC35" s="50"/>
      <c r="AD35" s="49"/>
      <c r="AE35" s="49"/>
      <c r="AF35" s="49"/>
      <c r="AG35" s="49"/>
      <c r="AH35" s="1599"/>
      <c r="AI35" s="50"/>
      <c r="AJ35" s="50"/>
      <c r="AK35" s="50"/>
      <c r="AL35" s="50"/>
      <c r="AM35" s="49"/>
      <c r="AN35" s="49"/>
      <c r="AO35" s="49"/>
      <c r="AP35" s="49"/>
      <c r="AQ35" s="50"/>
      <c r="AR35" s="50"/>
      <c r="AS35" s="50"/>
      <c r="AT35" s="50"/>
      <c r="AU35" s="50"/>
      <c r="AV35" s="49"/>
      <c r="AW35" s="49"/>
      <c r="AX35" s="49"/>
      <c r="AY35" s="49"/>
      <c r="AZ35" s="49"/>
      <c r="BA35" s="50"/>
    </row>
    <row r="36" spans="1:53" hidden="1">
      <c r="A36" s="50"/>
      <c r="B36" s="50"/>
      <c r="C36" s="50"/>
      <c r="D36" s="50"/>
      <c r="E36" s="50"/>
      <c r="F36" s="50"/>
      <c r="G36" s="50"/>
      <c r="H36" s="50"/>
      <c r="I36" s="49"/>
      <c r="J36" s="50"/>
      <c r="K36" s="50"/>
      <c r="L36" s="50"/>
      <c r="M36" s="49"/>
      <c r="N36" s="50"/>
      <c r="O36" s="50"/>
      <c r="P36" s="50"/>
      <c r="Q36" s="49"/>
      <c r="R36" s="50"/>
      <c r="S36" s="1599"/>
      <c r="T36" s="50"/>
      <c r="U36" s="50"/>
      <c r="V36" s="50"/>
      <c r="W36" s="49"/>
      <c r="X36" s="49"/>
      <c r="Y36" s="49"/>
      <c r="Z36" s="49"/>
      <c r="AA36" s="50"/>
      <c r="AB36" s="50"/>
      <c r="AC36" s="50"/>
      <c r="AD36" s="49"/>
      <c r="AE36" s="49"/>
      <c r="AF36" s="49"/>
      <c r="AG36" s="49"/>
      <c r="AH36" s="1599"/>
      <c r="AI36" s="50"/>
      <c r="AJ36" s="50"/>
      <c r="AK36" s="50"/>
      <c r="AL36" s="50"/>
      <c r="AM36" s="49"/>
      <c r="AN36" s="49"/>
      <c r="AO36" s="49"/>
      <c r="AP36" s="49"/>
      <c r="AQ36" s="50"/>
      <c r="AR36" s="50"/>
      <c r="AS36" s="50"/>
      <c r="AT36" s="50"/>
      <c r="AU36" s="50"/>
      <c r="AV36" s="49"/>
      <c r="AW36" s="49"/>
      <c r="AX36" s="49"/>
      <c r="AY36" s="49"/>
      <c r="AZ36" s="49"/>
      <c r="BA36" s="50"/>
    </row>
    <row r="37" spans="1:53" hidden="1">
      <c r="A37" s="50"/>
      <c r="B37" s="50"/>
      <c r="C37" s="50"/>
      <c r="D37" s="50"/>
      <c r="E37" s="50"/>
      <c r="F37" s="50"/>
      <c r="G37" s="50"/>
      <c r="H37" s="50"/>
      <c r="I37" s="49"/>
      <c r="J37" s="50"/>
      <c r="K37" s="50"/>
      <c r="L37" s="50"/>
      <c r="M37" s="49"/>
      <c r="N37" s="50"/>
      <c r="O37" s="50"/>
      <c r="P37" s="50"/>
      <c r="Q37" s="49"/>
      <c r="R37" s="50"/>
      <c r="S37" s="1599"/>
      <c r="T37" s="50"/>
      <c r="U37" s="50"/>
      <c r="V37" s="50"/>
      <c r="W37" s="49"/>
      <c r="X37" s="49"/>
      <c r="Y37" s="49"/>
      <c r="Z37" s="49"/>
      <c r="AA37" s="50"/>
      <c r="AB37" s="50"/>
      <c r="AC37" s="50"/>
      <c r="AD37" s="49"/>
      <c r="AE37" s="49"/>
      <c r="AF37" s="49"/>
      <c r="AG37" s="49"/>
      <c r="AH37" s="1599"/>
      <c r="AI37" s="50"/>
      <c r="AJ37" s="50"/>
      <c r="AK37" s="50"/>
      <c r="AL37" s="50"/>
      <c r="AM37" s="49"/>
      <c r="AN37" s="49"/>
      <c r="AO37" s="49"/>
      <c r="AP37" s="49"/>
      <c r="AQ37" s="50"/>
      <c r="AR37" s="50"/>
      <c r="AS37" s="50"/>
      <c r="AT37" s="50"/>
      <c r="AU37" s="50"/>
      <c r="AV37" s="49"/>
      <c r="AW37" s="49"/>
      <c r="AX37" s="49"/>
      <c r="AY37" s="49"/>
      <c r="AZ37" s="49"/>
      <c r="BA37" s="50"/>
    </row>
    <row r="38" spans="1:53" hidden="1">
      <c r="A38" s="50"/>
      <c r="B38" s="50"/>
      <c r="C38" s="50"/>
      <c r="D38" s="50"/>
      <c r="E38" s="50"/>
      <c r="F38" s="50"/>
      <c r="G38" s="50"/>
      <c r="H38" s="50"/>
      <c r="I38" s="49"/>
      <c r="J38" s="50"/>
      <c r="K38" s="50"/>
      <c r="L38" s="50"/>
      <c r="M38" s="49"/>
      <c r="N38" s="50"/>
      <c r="O38" s="50"/>
      <c r="P38" s="50"/>
      <c r="Q38" s="49"/>
      <c r="R38" s="50"/>
      <c r="S38" s="1599"/>
      <c r="T38" s="50"/>
      <c r="U38" s="50"/>
      <c r="V38" s="50"/>
      <c r="W38" s="49"/>
      <c r="X38" s="49"/>
      <c r="Y38" s="49"/>
      <c r="Z38" s="49"/>
      <c r="AA38" s="50"/>
      <c r="AB38" s="50"/>
      <c r="AC38" s="50"/>
      <c r="AD38" s="49"/>
      <c r="AE38" s="49"/>
      <c r="AF38" s="49"/>
      <c r="AG38" s="49"/>
      <c r="AH38" s="1599"/>
      <c r="AI38" s="50"/>
      <c r="AJ38" s="50"/>
      <c r="AK38" s="50"/>
      <c r="AL38" s="50"/>
      <c r="AM38" s="49"/>
      <c r="AN38" s="49"/>
      <c r="AO38" s="49"/>
      <c r="AP38" s="49"/>
      <c r="AQ38" s="50"/>
      <c r="AR38" s="50"/>
      <c r="AS38" s="50"/>
      <c r="AT38" s="50"/>
      <c r="AU38" s="50"/>
      <c r="AV38" s="49"/>
      <c r="AW38" s="49"/>
      <c r="AX38" s="49"/>
      <c r="AY38" s="49"/>
      <c r="AZ38" s="49"/>
      <c r="BA38" s="50"/>
    </row>
    <row r="39" spans="1:53" hidden="1">
      <c r="A39" s="50"/>
      <c r="B39" s="50"/>
      <c r="C39" s="50"/>
      <c r="D39" s="50"/>
      <c r="E39" s="50"/>
      <c r="F39" s="50"/>
      <c r="G39" s="50"/>
      <c r="H39" s="50"/>
      <c r="I39" s="49"/>
      <c r="J39" s="50"/>
      <c r="K39" s="50"/>
      <c r="L39" s="50"/>
      <c r="M39" s="49"/>
      <c r="N39" s="50"/>
      <c r="O39" s="50"/>
      <c r="P39" s="50"/>
      <c r="Q39" s="49"/>
      <c r="R39" s="50"/>
      <c r="S39" s="1599"/>
      <c r="T39" s="50"/>
      <c r="U39" s="50"/>
      <c r="V39" s="50"/>
      <c r="W39" s="49"/>
      <c r="X39" s="49"/>
      <c r="Y39" s="49"/>
      <c r="Z39" s="49"/>
      <c r="AA39" s="50"/>
      <c r="AB39" s="50"/>
      <c r="AC39" s="50"/>
      <c r="AD39" s="49"/>
      <c r="AE39" s="49"/>
      <c r="AF39" s="49"/>
      <c r="AG39" s="49"/>
      <c r="AH39" s="1599"/>
      <c r="AI39" s="50"/>
      <c r="AJ39" s="50"/>
      <c r="AK39" s="50"/>
      <c r="AL39" s="50"/>
      <c r="AM39" s="49"/>
      <c r="AN39" s="49"/>
      <c r="AO39" s="49"/>
      <c r="AP39" s="49"/>
      <c r="AQ39" s="50"/>
      <c r="AR39" s="50"/>
      <c r="AS39" s="50"/>
      <c r="AT39" s="50"/>
      <c r="AU39" s="50"/>
      <c r="AV39" s="49"/>
      <c r="AW39" s="49"/>
      <c r="AX39" s="49"/>
      <c r="AY39" s="49"/>
      <c r="AZ39" s="49"/>
      <c r="BA39" s="50"/>
    </row>
    <row r="40" spans="1:53" hidden="1">
      <c r="A40" s="50"/>
      <c r="B40" s="50"/>
      <c r="C40" s="50"/>
      <c r="D40" s="50"/>
      <c r="E40" s="50"/>
      <c r="F40" s="50"/>
      <c r="G40" s="50"/>
      <c r="H40" s="50"/>
      <c r="I40" s="49"/>
      <c r="J40" s="50"/>
      <c r="K40" s="50"/>
      <c r="L40" s="50"/>
      <c r="M40" s="49"/>
      <c r="N40" s="50"/>
      <c r="O40" s="50"/>
      <c r="P40" s="50"/>
      <c r="Q40" s="49"/>
      <c r="R40" s="50"/>
      <c r="S40" s="1599"/>
      <c r="T40" s="50"/>
      <c r="U40" s="50"/>
      <c r="V40" s="50"/>
      <c r="W40" s="49"/>
      <c r="X40" s="49"/>
      <c r="Y40" s="49"/>
      <c r="Z40" s="49"/>
      <c r="AA40" s="50"/>
      <c r="AB40" s="50"/>
      <c r="AC40" s="50"/>
      <c r="AD40" s="49"/>
      <c r="AE40" s="49"/>
      <c r="AF40" s="49"/>
      <c r="AG40" s="49"/>
      <c r="AH40" s="1599"/>
      <c r="AI40" s="50"/>
      <c r="AJ40" s="50"/>
      <c r="AK40" s="50"/>
      <c r="AL40" s="50"/>
      <c r="AM40" s="49"/>
      <c r="AN40" s="49"/>
      <c r="AO40" s="49"/>
      <c r="AP40" s="49"/>
      <c r="AQ40" s="50"/>
      <c r="AR40" s="50"/>
      <c r="AS40" s="50"/>
      <c r="AT40" s="50"/>
      <c r="AU40" s="50"/>
      <c r="AV40" s="49"/>
      <c r="AW40" s="49"/>
      <c r="AX40" s="49"/>
      <c r="AY40" s="49"/>
      <c r="AZ40" s="49"/>
      <c r="BA40" s="50"/>
    </row>
    <row r="41" spans="1:53" hidden="1">
      <c r="A41" s="50"/>
      <c r="B41" s="50"/>
      <c r="C41" s="50"/>
      <c r="D41" s="50"/>
      <c r="E41" s="50"/>
      <c r="F41" s="50"/>
      <c r="G41" s="50"/>
      <c r="H41" s="50"/>
      <c r="I41" s="49"/>
      <c r="J41" s="50"/>
      <c r="K41" s="50"/>
      <c r="L41" s="50"/>
      <c r="M41" s="49"/>
      <c r="N41" s="50"/>
      <c r="O41" s="50"/>
      <c r="P41" s="50"/>
      <c r="Q41" s="49"/>
      <c r="R41" s="50"/>
      <c r="S41" s="1599"/>
      <c r="T41" s="50"/>
      <c r="U41" s="50"/>
      <c r="V41" s="50"/>
      <c r="W41" s="49"/>
      <c r="X41" s="49"/>
      <c r="Y41" s="49"/>
      <c r="Z41" s="49"/>
      <c r="AA41" s="50"/>
      <c r="AB41" s="50"/>
      <c r="AC41" s="50"/>
      <c r="AD41" s="49"/>
      <c r="AE41" s="49"/>
      <c r="AF41" s="49"/>
      <c r="AG41" s="49"/>
      <c r="AH41" s="1599"/>
      <c r="AI41" s="50"/>
      <c r="AJ41" s="50"/>
      <c r="AK41" s="50"/>
      <c r="AL41" s="50"/>
      <c r="AM41" s="49"/>
      <c r="AN41" s="49"/>
      <c r="AO41" s="49"/>
      <c r="AP41" s="49"/>
      <c r="AQ41" s="50"/>
      <c r="AR41" s="50"/>
      <c r="AS41" s="50"/>
      <c r="AT41" s="50"/>
      <c r="AU41" s="50"/>
      <c r="AV41" s="49"/>
      <c r="AW41" s="49"/>
      <c r="AX41" s="49"/>
      <c r="AY41" s="49"/>
      <c r="AZ41" s="49"/>
      <c r="BA41" s="50"/>
    </row>
    <row r="42" spans="1:53" hidden="1">
      <c r="A42" s="50"/>
      <c r="B42" s="50"/>
      <c r="C42" s="50"/>
      <c r="D42" s="50"/>
      <c r="E42" s="50"/>
      <c r="F42" s="50"/>
      <c r="G42" s="50"/>
      <c r="H42" s="50"/>
      <c r="I42" s="49"/>
      <c r="J42" s="50"/>
      <c r="K42" s="50"/>
      <c r="L42" s="50"/>
      <c r="M42" s="49"/>
      <c r="N42" s="50"/>
      <c r="O42" s="50"/>
      <c r="P42" s="50"/>
      <c r="Q42" s="49"/>
      <c r="R42" s="50"/>
      <c r="S42" s="1599"/>
      <c r="T42" s="50"/>
      <c r="U42" s="50"/>
      <c r="V42" s="50"/>
      <c r="W42" s="49"/>
      <c r="X42" s="49"/>
      <c r="Y42" s="49"/>
      <c r="Z42" s="49"/>
      <c r="AA42" s="50"/>
      <c r="AB42" s="50"/>
      <c r="AC42" s="50"/>
      <c r="AD42" s="49"/>
      <c r="AE42" s="49"/>
      <c r="AF42" s="49"/>
      <c r="AG42" s="49"/>
      <c r="AH42" s="1599"/>
      <c r="AI42" s="50"/>
      <c r="AJ42" s="50"/>
      <c r="AK42" s="50"/>
      <c r="AL42" s="50"/>
      <c r="AM42" s="49"/>
      <c r="AN42" s="49"/>
      <c r="AO42" s="49"/>
      <c r="AP42" s="49"/>
      <c r="AQ42" s="50"/>
      <c r="AR42" s="50"/>
      <c r="AS42" s="50"/>
      <c r="AT42" s="50"/>
      <c r="AU42" s="50"/>
      <c r="AV42" s="49"/>
      <c r="AW42" s="49"/>
      <c r="AX42" s="49"/>
      <c r="AY42" s="49"/>
      <c r="AZ42" s="49"/>
      <c r="BA42" s="50"/>
    </row>
    <row r="43" spans="1:53" hidden="1">
      <c r="A43" s="50"/>
      <c r="B43" s="50"/>
      <c r="C43" s="50"/>
      <c r="D43" s="50"/>
      <c r="E43" s="50"/>
      <c r="F43" s="50"/>
      <c r="G43" s="50"/>
      <c r="H43" s="50"/>
      <c r="I43" s="49"/>
      <c r="J43" s="50"/>
      <c r="K43" s="50"/>
      <c r="L43" s="50"/>
      <c r="M43" s="49"/>
      <c r="N43" s="50"/>
      <c r="O43" s="50"/>
      <c r="P43" s="50"/>
      <c r="Q43" s="49"/>
      <c r="R43" s="50"/>
      <c r="S43" s="1599"/>
      <c r="T43" s="50"/>
      <c r="U43" s="50"/>
      <c r="V43" s="50"/>
      <c r="W43" s="49"/>
      <c r="X43" s="49"/>
      <c r="Y43" s="49"/>
      <c r="Z43" s="49"/>
      <c r="AA43" s="50"/>
      <c r="AB43" s="50"/>
      <c r="AC43" s="50"/>
      <c r="AD43" s="49"/>
      <c r="AE43" s="49"/>
      <c r="AF43" s="49"/>
      <c r="AG43" s="49"/>
      <c r="AH43" s="1599"/>
      <c r="AI43" s="50"/>
      <c r="AJ43" s="50"/>
      <c r="AK43" s="50"/>
      <c r="AL43" s="50"/>
      <c r="AM43" s="49"/>
      <c r="AN43" s="49"/>
      <c r="AO43" s="49"/>
      <c r="AP43" s="49"/>
      <c r="AQ43" s="50"/>
      <c r="AR43" s="50"/>
      <c r="AS43" s="50"/>
      <c r="AT43" s="50"/>
      <c r="AU43" s="50"/>
      <c r="AV43" s="49"/>
      <c r="AW43" s="49"/>
      <c r="AX43" s="49"/>
      <c r="AY43" s="49"/>
      <c r="AZ43" s="49"/>
      <c r="BA43" s="50"/>
    </row>
    <row r="44" spans="1:53" hidden="1">
      <c r="A44" s="50"/>
      <c r="B44" s="50"/>
      <c r="C44" s="50"/>
      <c r="D44" s="50"/>
      <c r="E44" s="50"/>
      <c r="F44" s="50"/>
      <c r="G44" s="50"/>
      <c r="H44" s="50"/>
      <c r="I44" s="49"/>
      <c r="J44" s="50"/>
      <c r="K44" s="50"/>
      <c r="L44" s="50"/>
      <c r="M44" s="49"/>
      <c r="N44" s="50"/>
      <c r="O44" s="50"/>
      <c r="P44" s="50"/>
      <c r="Q44" s="49"/>
      <c r="R44" s="50"/>
      <c r="S44" s="1599"/>
      <c r="T44" s="50"/>
      <c r="U44" s="50"/>
      <c r="V44" s="50"/>
      <c r="W44" s="49"/>
      <c r="X44" s="49"/>
      <c r="Y44" s="49"/>
      <c r="Z44" s="49"/>
      <c r="AA44" s="50"/>
      <c r="AB44" s="50"/>
      <c r="AC44" s="50"/>
      <c r="AD44" s="49"/>
      <c r="AE44" s="49"/>
      <c r="AF44" s="49"/>
      <c r="AG44" s="49"/>
      <c r="AH44" s="1599"/>
      <c r="AI44" s="50"/>
      <c r="AJ44" s="50"/>
      <c r="AK44" s="50"/>
      <c r="AL44" s="50"/>
      <c r="AM44" s="49"/>
      <c r="AN44" s="49"/>
      <c r="AO44" s="49"/>
      <c r="AP44" s="49"/>
      <c r="AQ44" s="50"/>
      <c r="AR44" s="50"/>
      <c r="AS44" s="50"/>
      <c r="AT44" s="50"/>
      <c r="AU44" s="50"/>
      <c r="AV44" s="49"/>
      <c r="AW44" s="49"/>
      <c r="AX44" s="49"/>
      <c r="AY44" s="49"/>
      <c r="AZ44" s="49"/>
      <c r="BA44" s="50"/>
    </row>
    <row r="45" spans="1:53" hidden="1">
      <c r="A45" s="50"/>
      <c r="B45" s="50"/>
      <c r="C45" s="50"/>
      <c r="D45" s="50"/>
      <c r="E45" s="50"/>
      <c r="F45" s="50"/>
      <c r="G45" s="50"/>
      <c r="H45" s="50"/>
      <c r="I45" s="49"/>
      <c r="J45" s="50"/>
      <c r="K45" s="50"/>
      <c r="L45" s="50"/>
      <c r="M45" s="49"/>
      <c r="N45" s="50"/>
      <c r="O45" s="50"/>
      <c r="P45" s="50"/>
      <c r="Q45" s="49"/>
      <c r="R45" s="50"/>
      <c r="S45" s="1599"/>
      <c r="T45" s="50"/>
      <c r="U45" s="50"/>
      <c r="V45" s="50"/>
      <c r="W45" s="49"/>
      <c r="X45" s="49"/>
      <c r="Y45" s="49"/>
      <c r="Z45" s="49"/>
      <c r="AA45" s="50"/>
      <c r="AB45" s="50"/>
      <c r="AC45" s="50"/>
      <c r="AD45" s="49"/>
      <c r="AE45" s="49"/>
      <c r="AF45" s="49"/>
      <c r="AG45" s="49"/>
      <c r="AH45" s="1599"/>
      <c r="AI45" s="50"/>
      <c r="AJ45" s="50"/>
      <c r="AK45" s="50"/>
      <c r="AL45" s="50"/>
      <c r="AM45" s="49"/>
      <c r="AN45" s="49"/>
      <c r="AO45" s="49"/>
      <c r="AP45" s="49"/>
      <c r="AQ45" s="50"/>
      <c r="AR45" s="50"/>
      <c r="AS45" s="50"/>
      <c r="AT45" s="50"/>
      <c r="AU45" s="50"/>
      <c r="AV45" s="49"/>
      <c r="AW45" s="49"/>
      <c r="AX45" s="49"/>
      <c r="AY45" s="49"/>
      <c r="AZ45" s="49"/>
      <c r="BA45" s="50"/>
    </row>
    <row r="46" spans="1:53" hidden="1">
      <c r="A46" s="50"/>
      <c r="B46" s="50"/>
      <c r="C46" s="50"/>
      <c r="D46" s="50"/>
      <c r="E46" s="50"/>
      <c r="F46" s="50"/>
      <c r="G46" s="50"/>
      <c r="H46" s="50"/>
      <c r="I46" s="49"/>
      <c r="J46" s="50"/>
      <c r="K46" s="50"/>
      <c r="L46" s="50"/>
      <c r="M46" s="49"/>
      <c r="N46" s="50"/>
      <c r="O46" s="50"/>
      <c r="P46" s="50"/>
      <c r="Q46" s="49"/>
      <c r="R46" s="50"/>
      <c r="S46" s="1599"/>
      <c r="T46" s="50"/>
      <c r="U46" s="50"/>
      <c r="V46" s="50"/>
      <c r="W46" s="49"/>
      <c r="X46" s="49"/>
      <c r="Y46" s="49"/>
      <c r="Z46" s="49"/>
      <c r="AA46" s="50"/>
      <c r="AB46" s="50"/>
      <c r="AC46" s="50"/>
      <c r="AD46" s="49"/>
      <c r="AE46" s="49"/>
      <c r="AF46" s="49"/>
      <c r="AG46" s="49"/>
      <c r="AH46" s="1599"/>
      <c r="AI46" s="50"/>
      <c r="AJ46" s="50"/>
      <c r="AK46" s="50"/>
      <c r="AL46" s="50"/>
      <c r="AM46" s="49"/>
      <c r="AN46" s="49"/>
      <c r="AO46" s="49"/>
      <c r="AP46" s="49"/>
      <c r="AQ46" s="50"/>
      <c r="AR46" s="50"/>
      <c r="AS46" s="50"/>
      <c r="AT46" s="50"/>
      <c r="AU46" s="50"/>
      <c r="AV46" s="49"/>
      <c r="AW46" s="49"/>
      <c r="AX46" s="49"/>
      <c r="AY46" s="49"/>
      <c r="AZ46" s="49"/>
      <c r="BA46" s="50"/>
    </row>
    <row r="47" spans="1:53" hidden="1">
      <c r="A47" s="50"/>
      <c r="B47" s="50"/>
      <c r="C47" s="50"/>
      <c r="D47" s="50"/>
      <c r="E47" s="50"/>
      <c r="F47" s="50"/>
      <c r="G47" s="50"/>
      <c r="H47" s="50"/>
      <c r="I47" s="49"/>
      <c r="J47" s="50"/>
      <c r="K47" s="50"/>
      <c r="L47" s="50"/>
      <c r="M47" s="49"/>
      <c r="N47" s="50"/>
      <c r="O47" s="50"/>
      <c r="P47" s="50"/>
      <c r="Q47" s="49"/>
      <c r="R47" s="50"/>
      <c r="S47" s="1599"/>
      <c r="T47" s="50"/>
      <c r="U47" s="50"/>
      <c r="V47" s="50"/>
      <c r="W47" s="49"/>
      <c r="X47" s="49"/>
      <c r="Y47" s="49"/>
      <c r="Z47" s="49"/>
      <c r="AA47" s="50"/>
      <c r="AB47" s="50"/>
      <c r="AC47" s="50"/>
      <c r="AD47" s="49"/>
      <c r="AE47" s="49"/>
      <c r="AF47" s="49"/>
      <c r="AG47" s="49"/>
      <c r="AH47" s="1599"/>
      <c r="AI47" s="50"/>
      <c r="AJ47" s="50"/>
      <c r="AK47" s="50"/>
      <c r="AL47" s="50"/>
      <c r="AM47" s="49"/>
      <c r="AN47" s="49"/>
      <c r="AO47" s="49"/>
      <c r="AP47" s="49"/>
      <c r="AQ47" s="50"/>
      <c r="AR47" s="50"/>
      <c r="AS47" s="50"/>
      <c r="AT47" s="50"/>
      <c r="AU47" s="50"/>
      <c r="AV47" s="49"/>
      <c r="AW47" s="49"/>
      <c r="AX47" s="49"/>
      <c r="AY47" s="49"/>
      <c r="AZ47" s="49"/>
      <c r="BA47" s="50"/>
    </row>
    <row r="48" spans="1:53" hidden="1">
      <c r="A48" s="50"/>
      <c r="B48" s="50"/>
      <c r="C48" s="50"/>
      <c r="D48" s="50"/>
      <c r="E48" s="50"/>
      <c r="F48" s="50"/>
      <c r="G48" s="50"/>
      <c r="H48" s="50"/>
      <c r="I48" s="49"/>
      <c r="J48" s="50"/>
      <c r="K48" s="50"/>
      <c r="L48" s="50"/>
      <c r="M48" s="49"/>
      <c r="N48" s="50"/>
      <c r="O48" s="50"/>
      <c r="P48" s="50"/>
      <c r="Q48" s="49"/>
      <c r="R48" s="50"/>
      <c r="S48" s="1599"/>
      <c r="T48" s="50"/>
      <c r="U48" s="50"/>
      <c r="V48" s="50"/>
      <c r="W48" s="49"/>
      <c r="X48" s="49"/>
      <c r="Y48" s="49"/>
      <c r="Z48" s="49"/>
      <c r="AA48" s="50"/>
      <c r="AB48" s="50"/>
      <c r="AC48" s="50"/>
      <c r="AD48" s="49"/>
      <c r="AE48" s="49"/>
      <c r="AF48" s="49"/>
      <c r="AG48" s="49"/>
      <c r="AH48" s="1599"/>
      <c r="AI48" s="50"/>
      <c r="AJ48" s="50"/>
      <c r="AK48" s="50"/>
      <c r="AL48" s="50"/>
      <c r="AM48" s="49"/>
      <c r="AN48" s="49"/>
      <c r="AO48" s="49"/>
      <c r="AP48" s="49"/>
      <c r="AQ48" s="50"/>
      <c r="AR48" s="50"/>
      <c r="AS48" s="50"/>
      <c r="AT48" s="50"/>
      <c r="AU48" s="50"/>
      <c r="AV48" s="49"/>
      <c r="AW48" s="49"/>
      <c r="AX48" s="49"/>
      <c r="AY48" s="49"/>
      <c r="AZ48" s="49"/>
      <c r="BA48" s="50"/>
    </row>
    <row r="49" spans="1:53" hidden="1">
      <c r="A49" s="50"/>
      <c r="B49" s="50"/>
      <c r="C49" s="50"/>
      <c r="D49" s="50"/>
      <c r="E49" s="50"/>
      <c r="F49" s="50"/>
      <c r="G49" s="50"/>
      <c r="H49" s="50"/>
      <c r="I49" s="49"/>
      <c r="J49" s="50"/>
      <c r="K49" s="50"/>
      <c r="L49" s="50"/>
      <c r="M49" s="49"/>
      <c r="N49" s="50"/>
      <c r="O49" s="50"/>
      <c r="P49" s="50"/>
      <c r="Q49" s="49"/>
      <c r="R49" s="50"/>
      <c r="S49" s="1599"/>
      <c r="T49" s="50"/>
      <c r="U49" s="50"/>
      <c r="V49" s="50"/>
      <c r="W49" s="49"/>
      <c r="X49" s="49"/>
      <c r="Y49" s="49"/>
      <c r="Z49" s="49"/>
      <c r="AA49" s="50"/>
      <c r="AB49" s="50"/>
      <c r="AC49" s="50"/>
      <c r="AD49" s="49"/>
      <c r="AE49" s="49"/>
      <c r="AF49" s="49"/>
      <c r="AG49" s="49"/>
      <c r="AH49" s="1599"/>
      <c r="AI49" s="50"/>
      <c r="AJ49" s="50"/>
      <c r="AK49" s="50"/>
      <c r="AL49" s="50"/>
      <c r="AM49" s="49"/>
      <c r="AN49" s="49"/>
      <c r="AO49" s="49"/>
      <c r="AP49" s="49"/>
      <c r="AQ49" s="50"/>
      <c r="AR49" s="50"/>
      <c r="AS49" s="50"/>
      <c r="AT49" s="50"/>
      <c r="AU49" s="50"/>
      <c r="AV49" s="49"/>
      <c r="AW49" s="49"/>
      <c r="AX49" s="49"/>
      <c r="AY49" s="49"/>
      <c r="AZ49" s="49"/>
      <c r="BA49" s="50"/>
    </row>
    <row r="50" spans="1:53" hidden="1">
      <c r="A50" s="50"/>
      <c r="B50" s="50"/>
      <c r="C50" s="50"/>
      <c r="D50" s="50"/>
      <c r="E50" s="50"/>
      <c r="F50" s="50"/>
      <c r="G50" s="50"/>
      <c r="H50" s="50"/>
      <c r="I50" s="49"/>
      <c r="J50" s="50"/>
      <c r="K50" s="50"/>
      <c r="L50" s="50"/>
      <c r="M50" s="49"/>
      <c r="N50" s="50"/>
      <c r="O50" s="50"/>
      <c r="P50" s="50"/>
      <c r="Q50" s="49"/>
      <c r="R50" s="50"/>
      <c r="S50" s="1599"/>
      <c r="T50" s="50"/>
      <c r="U50" s="50"/>
      <c r="V50" s="50"/>
      <c r="W50" s="49"/>
      <c r="X50" s="49"/>
      <c r="Y50" s="49"/>
      <c r="Z50" s="49"/>
      <c r="AA50" s="50"/>
      <c r="AB50" s="50"/>
      <c r="AC50" s="50"/>
      <c r="AD50" s="49"/>
      <c r="AE50" s="49"/>
      <c r="AF50" s="49"/>
      <c r="AG50" s="49"/>
      <c r="AH50" s="1599"/>
      <c r="AI50" s="50"/>
      <c r="AJ50" s="50"/>
      <c r="AK50" s="50"/>
      <c r="AL50" s="50"/>
      <c r="AM50" s="49"/>
      <c r="AN50" s="49"/>
      <c r="AO50" s="49"/>
      <c r="AP50" s="49"/>
      <c r="AQ50" s="50"/>
      <c r="AR50" s="50"/>
      <c r="AS50" s="50"/>
      <c r="AT50" s="50"/>
      <c r="AU50" s="50"/>
      <c r="AV50" s="49"/>
      <c r="AW50" s="49"/>
      <c r="AX50" s="49"/>
      <c r="AY50" s="49"/>
      <c r="AZ50" s="49"/>
      <c r="BA50" s="50"/>
    </row>
    <row r="51" spans="1:53" hidden="1">
      <c r="A51" s="50"/>
      <c r="B51" s="50"/>
      <c r="C51" s="50"/>
      <c r="D51" s="50"/>
      <c r="E51" s="50"/>
      <c r="F51" s="50"/>
      <c r="G51" s="50"/>
      <c r="H51" s="50"/>
      <c r="I51" s="49"/>
      <c r="J51" s="50"/>
      <c r="K51" s="50"/>
      <c r="L51" s="50"/>
      <c r="M51" s="49"/>
      <c r="N51" s="50"/>
      <c r="O51" s="50"/>
      <c r="P51" s="50"/>
      <c r="Q51" s="49"/>
      <c r="R51" s="50"/>
      <c r="S51" s="1599"/>
      <c r="T51" s="50"/>
      <c r="U51" s="50"/>
      <c r="V51" s="50"/>
      <c r="W51" s="49"/>
      <c r="X51" s="49"/>
      <c r="Y51" s="49"/>
      <c r="Z51" s="49"/>
      <c r="AA51" s="50"/>
      <c r="AB51" s="50"/>
      <c r="AC51" s="50"/>
      <c r="AD51" s="49"/>
      <c r="AE51" s="49"/>
      <c r="AF51" s="49"/>
      <c r="AG51" s="49"/>
      <c r="AH51" s="1599"/>
      <c r="AI51" s="50"/>
      <c r="AJ51" s="50"/>
      <c r="AK51" s="50"/>
      <c r="AL51" s="50"/>
      <c r="AM51" s="49"/>
      <c r="AN51" s="49"/>
      <c r="AO51" s="49"/>
      <c r="AP51" s="49"/>
      <c r="AQ51" s="50"/>
      <c r="AR51" s="50"/>
      <c r="AS51" s="50"/>
      <c r="AT51" s="50"/>
      <c r="AU51" s="50"/>
      <c r="AV51" s="49"/>
      <c r="AW51" s="49"/>
      <c r="AX51" s="49"/>
      <c r="AY51" s="49"/>
      <c r="AZ51" s="49"/>
      <c r="BA51" s="50"/>
    </row>
    <row r="52" spans="1:53" hidden="1">
      <c r="A52" s="50"/>
      <c r="B52" s="50"/>
      <c r="C52" s="50"/>
      <c r="D52" s="50"/>
      <c r="E52" s="50"/>
      <c r="F52" s="50"/>
      <c r="G52" s="50"/>
      <c r="H52" s="50"/>
      <c r="I52" s="49"/>
      <c r="J52" s="50"/>
      <c r="K52" s="50"/>
      <c r="L52" s="50"/>
      <c r="M52" s="49"/>
      <c r="N52" s="50"/>
      <c r="O52" s="50"/>
      <c r="P52" s="50"/>
      <c r="Q52" s="49"/>
      <c r="R52" s="50"/>
      <c r="S52" s="1599"/>
      <c r="T52" s="50"/>
      <c r="U52" s="50"/>
      <c r="V52" s="50"/>
      <c r="W52" s="49"/>
      <c r="X52" s="49"/>
      <c r="Y52" s="49"/>
      <c r="Z52" s="49"/>
      <c r="AA52" s="50"/>
      <c r="AB52" s="50"/>
      <c r="AC52" s="50"/>
      <c r="AD52" s="49"/>
      <c r="AE52" s="49"/>
      <c r="AF52" s="49"/>
      <c r="AG52" s="49"/>
      <c r="AH52" s="1599"/>
      <c r="AI52" s="50"/>
      <c r="AJ52" s="50"/>
      <c r="AK52" s="50"/>
      <c r="AL52" s="50"/>
      <c r="AM52" s="49"/>
      <c r="AN52" s="49"/>
      <c r="AO52" s="49"/>
      <c r="AP52" s="49"/>
      <c r="AQ52" s="50"/>
      <c r="AR52" s="50"/>
      <c r="AS52" s="50"/>
      <c r="AT52" s="50"/>
      <c r="AU52" s="50"/>
      <c r="AV52" s="49"/>
      <c r="AW52" s="49"/>
      <c r="AX52" s="49"/>
      <c r="AY52" s="49"/>
      <c r="AZ52" s="49"/>
      <c r="BA52" s="50"/>
    </row>
    <row r="53" spans="1:53" hidden="1">
      <c r="A53" s="50"/>
      <c r="B53" s="50"/>
      <c r="C53" s="50"/>
      <c r="D53" s="50"/>
      <c r="E53" s="50"/>
      <c r="F53" s="50"/>
      <c r="G53" s="50"/>
      <c r="H53" s="50"/>
      <c r="I53" s="49"/>
      <c r="J53" s="50"/>
      <c r="K53" s="50"/>
      <c r="L53" s="50"/>
      <c r="M53" s="49"/>
      <c r="N53" s="50"/>
      <c r="O53" s="50"/>
      <c r="P53" s="50"/>
      <c r="Q53" s="49"/>
      <c r="R53" s="50"/>
      <c r="S53" s="1599"/>
      <c r="T53" s="50"/>
      <c r="U53" s="50"/>
      <c r="V53" s="50"/>
      <c r="W53" s="49"/>
      <c r="X53" s="49"/>
      <c r="Y53" s="49"/>
      <c r="Z53" s="49"/>
      <c r="AA53" s="50"/>
      <c r="AB53" s="50"/>
      <c r="AC53" s="50"/>
      <c r="AD53" s="49"/>
      <c r="AE53" s="49"/>
      <c r="AF53" s="49"/>
      <c r="AG53" s="49"/>
      <c r="AH53" s="1599"/>
      <c r="AI53" s="50"/>
      <c r="AJ53" s="50"/>
      <c r="AK53" s="50"/>
      <c r="AL53" s="50"/>
      <c r="AM53" s="49"/>
      <c r="AN53" s="49"/>
      <c r="AO53" s="49"/>
      <c r="AP53" s="49"/>
      <c r="AQ53" s="50"/>
      <c r="AR53" s="50"/>
      <c r="AS53" s="50"/>
      <c r="AT53" s="50"/>
      <c r="AU53" s="50"/>
      <c r="AV53" s="49"/>
      <c r="AW53" s="49"/>
      <c r="AX53" s="49"/>
      <c r="AY53" s="49"/>
      <c r="AZ53" s="49"/>
      <c r="BA53" s="50"/>
    </row>
    <row r="54" spans="1:53" hidden="1">
      <c r="A54" s="50"/>
      <c r="B54" s="50"/>
      <c r="C54" s="50"/>
      <c r="D54" s="50"/>
      <c r="E54" s="50"/>
      <c r="F54" s="50"/>
      <c r="G54" s="50"/>
      <c r="H54" s="50"/>
      <c r="I54" s="49"/>
      <c r="J54" s="50"/>
      <c r="K54" s="50"/>
      <c r="L54" s="50"/>
      <c r="M54" s="49"/>
      <c r="N54" s="50"/>
      <c r="O54" s="50"/>
      <c r="P54" s="50"/>
      <c r="Q54" s="49"/>
      <c r="R54" s="50"/>
      <c r="S54" s="1599"/>
      <c r="T54" s="50"/>
      <c r="U54" s="50"/>
      <c r="V54" s="50"/>
      <c r="W54" s="49"/>
      <c r="X54" s="49"/>
      <c r="Y54" s="49"/>
      <c r="Z54" s="49"/>
      <c r="AA54" s="50"/>
      <c r="AB54" s="50"/>
      <c r="AC54" s="50"/>
      <c r="AD54" s="49"/>
      <c r="AE54" s="49"/>
      <c r="AF54" s="49"/>
      <c r="AG54" s="49"/>
      <c r="AH54" s="1599"/>
      <c r="AI54" s="50"/>
      <c r="AJ54" s="50"/>
      <c r="AK54" s="50"/>
      <c r="AL54" s="50"/>
      <c r="AM54" s="49"/>
      <c r="AN54" s="49"/>
      <c r="AO54" s="49"/>
      <c r="AP54" s="49"/>
      <c r="AQ54" s="50"/>
      <c r="AR54" s="50"/>
      <c r="AS54" s="50"/>
      <c r="AT54" s="50"/>
      <c r="AU54" s="50"/>
      <c r="AV54" s="49"/>
      <c r="AW54" s="49"/>
      <c r="AX54" s="49"/>
      <c r="AY54" s="49"/>
      <c r="AZ54" s="49"/>
      <c r="BA54" s="50"/>
    </row>
    <row r="55" spans="1:53" hidden="1">
      <c r="A55" s="50"/>
      <c r="B55" s="50"/>
      <c r="C55" s="50"/>
      <c r="D55" s="50"/>
      <c r="E55" s="50"/>
      <c r="F55" s="50"/>
      <c r="G55" s="50"/>
      <c r="H55" s="50"/>
      <c r="I55" s="49"/>
      <c r="J55" s="50"/>
      <c r="K55" s="50"/>
      <c r="L55" s="50"/>
      <c r="M55" s="49"/>
      <c r="N55" s="50"/>
      <c r="O55" s="50"/>
      <c r="P55" s="50"/>
      <c r="Q55" s="49"/>
      <c r="R55" s="50"/>
      <c r="S55" s="1599"/>
      <c r="T55" s="50"/>
      <c r="U55" s="50"/>
      <c r="V55" s="50"/>
      <c r="W55" s="49"/>
      <c r="X55" s="49"/>
      <c r="Y55" s="49"/>
      <c r="Z55" s="49"/>
      <c r="AA55" s="50"/>
      <c r="AB55" s="50"/>
      <c r="AC55" s="50"/>
      <c r="AD55" s="49"/>
      <c r="AE55" s="49"/>
      <c r="AF55" s="49"/>
      <c r="AG55" s="49"/>
      <c r="AH55" s="1599"/>
      <c r="AI55" s="50"/>
      <c r="AJ55" s="50"/>
      <c r="AK55" s="50"/>
      <c r="AL55" s="50"/>
      <c r="AM55" s="49"/>
      <c r="AN55" s="49"/>
      <c r="AO55" s="49"/>
      <c r="AP55" s="49"/>
      <c r="AQ55" s="50"/>
      <c r="AR55" s="50"/>
      <c r="AS55" s="50"/>
      <c r="AT55" s="50"/>
      <c r="AU55" s="50"/>
      <c r="AV55" s="49"/>
      <c r="AW55" s="49"/>
      <c r="AX55" s="49"/>
      <c r="AY55" s="49"/>
      <c r="AZ55" s="49"/>
      <c r="BA55" s="50"/>
    </row>
    <row r="56" spans="1:53" hidden="1">
      <c r="A56" s="50"/>
      <c r="B56" s="50"/>
      <c r="C56" s="50"/>
      <c r="D56" s="50"/>
      <c r="E56" s="50"/>
      <c r="F56" s="50"/>
      <c r="G56" s="50"/>
      <c r="H56" s="50"/>
      <c r="I56" s="49"/>
      <c r="J56" s="50"/>
      <c r="K56" s="50"/>
      <c r="L56" s="50"/>
      <c r="M56" s="49"/>
      <c r="N56" s="50"/>
      <c r="O56" s="50"/>
      <c r="P56" s="50"/>
      <c r="Q56" s="49"/>
      <c r="R56" s="50"/>
      <c r="S56" s="1599"/>
      <c r="T56" s="50"/>
      <c r="U56" s="50"/>
      <c r="V56" s="50"/>
      <c r="W56" s="49"/>
      <c r="X56" s="49"/>
      <c r="Y56" s="49"/>
      <c r="Z56" s="49"/>
      <c r="AA56" s="50"/>
      <c r="AB56" s="50"/>
      <c r="AC56" s="50"/>
      <c r="AD56" s="49"/>
      <c r="AE56" s="49"/>
      <c r="AF56" s="49"/>
      <c r="AG56" s="49"/>
      <c r="AH56" s="1599"/>
      <c r="AI56" s="50"/>
      <c r="AJ56" s="50"/>
      <c r="AK56" s="50"/>
      <c r="AL56" s="50"/>
      <c r="AM56" s="49"/>
      <c r="AN56" s="49"/>
      <c r="AO56" s="49"/>
      <c r="AP56" s="49"/>
      <c r="AQ56" s="50"/>
      <c r="AR56" s="50"/>
      <c r="AS56" s="50"/>
      <c r="AT56" s="50"/>
      <c r="AU56" s="50"/>
      <c r="AV56" s="49"/>
      <c r="AW56" s="49"/>
      <c r="AX56" s="49"/>
      <c r="AY56" s="49"/>
      <c r="AZ56" s="49"/>
      <c r="BA56" s="50"/>
    </row>
    <row r="57" spans="1:53" hidden="1">
      <c r="A57" s="50"/>
      <c r="B57" s="50"/>
      <c r="C57" s="50"/>
      <c r="D57" s="50"/>
      <c r="E57" s="50"/>
      <c r="F57" s="50"/>
      <c r="G57" s="50"/>
      <c r="H57" s="50"/>
      <c r="I57" s="49"/>
      <c r="J57" s="50"/>
      <c r="K57" s="50"/>
      <c r="L57" s="50"/>
      <c r="M57" s="49"/>
      <c r="N57" s="50"/>
      <c r="O57" s="50"/>
      <c r="P57" s="50"/>
      <c r="Q57" s="49"/>
      <c r="R57" s="50"/>
      <c r="S57" s="1599"/>
      <c r="T57" s="50"/>
      <c r="U57" s="50"/>
      <c r="V57" s="50"/>
      <c r="W57" s="49"/>
      <c r="X57" s="49"/>
      <c r="Y57" s="49"/>
      <c r="Z57" s="49"/>
      <c r="AA57" s="50"/>
      <c r="AB57" s="50"/>
      <c r="AC57" s="50"/>
      <c r="AD57" s="49"/>
      <c r="AE57" s="49"/>
      <c r="AF57" s="49"/>
      <c r="AG57" s="49"/>
      <c r="AH57" s="1599"/>
      <c r="AI57" s="50"/>
      <c r="AJ57" s="50"/>
      <c r="AK57" s="50"/>
      <c r="AL57" s="50"/>
      <c r="AM57" s="49"/>
      <c r="AN57" s="49"/>
      <c r="AO57" s="49"/>
      <c r="AP57" s="49"/>
      <c r="AQ57" s="50"/>
      <c r="AR57" s="50"/>
      <c r="AS57" s="50"/>
      <c r="AT57" s="50"/>
      <c r="AU57" s="50"/>
      <c r="AV57" s="49"/>
      <c r="AW57" s="49"/>
      <c r="AX57" s="49"/>
      <c r="AY57" s="49"/>
      <c r="AZ57" s="49"/>
      <c r="BA57" s="50"/>
    </row>
    <row r="58" spans="1:53" hidden="1">
      <c r="A58" s="50"/>
      <c r="B58" s="50"/>
      <c r="C58" s="50"/>
      <c r="D58" s="50"/>
      <c r="E58" s="50"/>
      <c r="F58" s="50"/>
      <c r="G58" s="50"/>
      <c r="H58" s="50"/>
      <c r="I58" s="49"/>
      <c r="J58" s="50"/>
      <c r="K58" s="50"/>
      <c r="L58" s="50"/>
      <c r="M58" s="49"/>
      <c r="N58" s="50"/>
      <c r="O58" s="50"/>
      <c r="P58" s="50"/>
      <c r="Q58" s="49"/>
      <c r="R58" s="50"/>
      <c r="S58" s="1599"/>
      <c r="T58" s="50"/>
      <c r="U58" s="50"/>
      <c r="V58" s="50"/>
      <c r="W58" s="49"/>
      <c r="X58" s="49"/>
      <c r="Y58" s="49"/>
      <c r="Z58" s="49"/>
      <c r="AA58" s="50"/>
      <c r="AB58" s="50"/>
      <c r="AC58" s="50"/>
      <c r="AD58" s="49"/>
      <c r="AE58" s="49"/>
      <c r="AF58" s="49"/>
      <c r="AG58" s="49"/>
      <c r="AH58" s="1599"/>
      <c r="AI58" s="50"/>
      <c r="AJ58" s="50"/>
      <c r="AK58" s="50"/>
      <c r="AL58" s="50"/>
      <c r="AM58" s="49"/>
      <c r="AN58" s="49"/>
      <c r="AO58" s="49"/>
      <c r="AP58" s="49"/>
      <c r="AQ58" s="50"/>
      <c r="AR58" s="50"/>
      <c r="AS58" s="50"/>
      <c r="AT58" s="50"/>
      <c r="AU58" s="50"/>
      <c r="AV58" s="49"/>
      <c r="AW58" s="49"/>
      <c r="AX58" s="49"/>
      <c r="AY58" s="49"/>
      <c r="AZ58" s="49"/>
      <c r="BA58" s="50"/>
    </row>
    <row r="59" spans="1:53" hidden="1">
      <c r="A59" s="50"/>
      <c r="B59" s="50"/>
      <c r="C59" s="50"/>
      <c r="D59" s="50"/>
      <c r="E59" s="50"/>
      <c r="F59" s="50"/>
      <c r="G59" s="50"/>
      <c r="H59" s="50"/>
      <c r="I59" s="49"/>
      <c r="J59" s="50"/>
      <c r="K59" s="50"/>
      <c r="L59" s="50"/>
      <c r="M59" s="49"/>
      <c r="N59" s="50"/>
      <c r="O59" s="50"/>
      <c r="P59" s="50"/>
      <c r="Q59" s="49"/>
      <c r="R59" s="50"/>
      <c r="S59" s="1599"/>
      <c r="T59" s="50"/>
      <c r="U59" s="50"/>
      <c r="V59" s="50"/>
      <c r="W59" s="49"/>
      <c r="X59" s="49"/>
      <c r="Y59" s="49"/>
      <c r="Z59" s="49"/>
      <c r="AA59" s="50"/>
      <c r="AB59" s="50"/>
      <c r="AC59" s="50"/>
      <c r="AD59" s="49"/>
      <c r="AE59" s="49"/>
      <c r="AF59" s="49"/>
      <c r="AG59" s="49"/>
      <c r="AH59" s="1599"/>
      <c r="AI59" s="50"/>
      <c r="AJ59" s="50"/>
      <c r="AK59" s="50"/>
      <c r="AL59" s="50"/>
      <c r="AM59" s="49"/>
      <c r="AN59" s="49"/>
      <c r="AO59" s="49"/>
      <c r="AP59" s="49"/>
      <c r="AQ59" s="50"/>
      <c r="AR59" s="50"/>
      <c r="AS59" s="50"/>
      <c r="AT59" s="50"/>
      <c r="AU59" s="50"/>
      <c r="AV59" s="49"/>
      <c r="AW59" s="49"/>
      <c r="AX59" s="49"/>
      <c r="AY59" s="49"/>
      <c r="AZ59" s="49"/>
      <c r="BA59" s="50"/>
    </row>
    <row r="60" spans="1:53" hidden="1">
      <c r="A60" s="50"/>
      <c r="B60" s="50"/>
      <c r="C60" s="50"/>
      <c r="D60" s="50"/>
      <c r="E60" s="50"/>
      <c r="F60" s="50"/>
      <c r="G60" s="50"/>
      <c r="H60" s="50"/>
      <c r="I60" s="49"/>
      <c r="J60" s="50"/>
      <c r="K60" s="50"/>
      <c r="L60" s="50"/>
      <c r="M60" s="49"/>
      <c r="N60" s="50"/>
      <c r="O60" s="50"/>
      <c r="P60" s="50"/>
      <c r="Q60" s="49"/>
      <c r="R60" s="50"/>
      <c r="S60" s="1599"/>
      <c r="T60" s="50"/>
      <c r="U60" s="50"/>
      <c r="V60" s="50"/>
      <c r="W60" s="49"/>
      <c r="X60" s="49"/>
      <c r="Y60" s="49"/>
      <c r="Z60" s="49"/>
      <c r="AA60" s="50"/>
      <c r="AB60" s="50"/>
      <c r="AC60" s="50"/>
      <c r="AD60" s="49"/>
      <c r="AE60" s="49"/>
      <c r="AF60" s="49"/>
      <c r="AG60" s="49"/>
      <c r="AH60" s="1599"/>
      <c r="AI60" s="50"/>
      <c r="AJ60" s="50"/>
      <c r="AK60" s="50"/>
      <c r="AL60" s="50"/>
      <c r="AM60" s="49"/>
      <c r="AN60" s="49"/>
      <c r="AO60" s="49"/>
      <c r="AP60" s="49"/>
      <c r="AQ60" s="50"/>
      <c r="AR60" s="50"/>
      <c r="AS60" s="50"/>
      <c r="AT60" s="50"/>
      <c r="AU60" s="50"/>
      <c r="AV60" s="49"/>
      <c r="AW60" s="49"/>
      <c r="AX60" s="49"/>
      <c r="AY60" s="49"/>
      <c r="AZ60" s="49"/>
      <c r="BA60" s="50"/>
    </row>
    <row r="61" spans="1:53" hidden="1">
      <c r="A61" s="50"/>
      <c r="B61" s="50"/>
      <c r="C61" s="50"/>
      <c r="D61" s="50"/>
      <c r="E61" s="50"/>
      <c r="F61" s="50"/>
      <c r="G61" s="50"/>
      <c r="H61" s="50"/>
      <c r="I61" s="49"/>
      <c r="J61" s="50"/>
      <c r="K61" s="50"/>
      <c r="L61" s="50"/>
      <c r="M61" s="49"/>
      <c r="N61" s="50"/>
      <c r="O61" s="50"/>
      <c r="P61" s="50"/>
      <c r="Q61" s="49"/>
      <c r="R61" s="50"/>
      <c r="S61" s="1599"/>
      <c r="T61" s="50"/>
      <c r="U61" s="50"/>
      <c r="V61" s="50"/>
      <c r="W61" s="49"/>
      <c r="X61" s="49"/>
      <c r="Y61" s="49"/>
      <c r="Z61" s="49"/>
      <c r="AA61" s="50"/>
      <c r="AB61" s="50"/>
      <c r="AC61" s="50"/>
      <c r="AD61" s="49"/>
      <c r="AE61" s="49"/>
      <c r="AF61" s="49"/>
      <c r="AG61" s="49"/>
      <c r="AH61" s="1599"/>
      <c r="AI61" s="50"/>
      <c r="AJ61" s="50"/>
      <c r="AK61" s="50"/>
      <c r="AL61" s="50"/>
      <c r="AM61" s="49"/>
      <c r="AN61" s="49"/>
      <c r="AO61" s="49"/>
      <c r="AP61" s="49"/>
      <c r="AQ61" s="50"/>
      <c r="AR61" s="50"/>
      <c r="AS61" s="50"/>
      <c r="AT61" s="50"/>
      <c r="AU61" s="50"/>
      <c r="AV61" s="49"/>
      <c r="AW61" s="49"/>
      <c r="AX61" s="49"/>
      <c r="AY61" s="49"/>
      <c r="AZ61" s="49"/>
      <c r="BA61" s="50"/>
    </row>
    <row r="62" spans="1:53" hidden="1">
      <c r="A62" s="50"/>
      <c r="B62" s="50"/>
      <c r="C62" s="50"/>
      <c r="D62" s="50"/>
      <c r="E62" s="50"/>
      <c r="F62" s="50"/>
      <c r="G62" s="50"/>
      <c r="H62" s="50"/>
      <c r="I62" s="49"/>
      <c r="J62" s="50"/>
      <c r="K62" s="50"/>
      <c r="L62" s="50"/>
      <c r="M62" s="49"/>
      <c r="N62" s="50"/>
      <c r="O62" s="50"/>
      <c r="P62" s="50"/>
      <c r="Q62" s="49"/>
      <c r="R62" s="50"/>
      <c r="S62" s="1599"/>
      <c r="T62" s="50"/>
      <c r="U62" s="50"/>
      <c r="V62" s="50"/>
      <c r="W62" s="49"/>
      <c r="X62" s="49"/>
      <c r="Y62" s="49"/>
      <c r="Z62" s="49"/>
      <c r="AA62" s="50"/>
      <c r="AB62" s="50"/>
      <c r="AC62" s="50"/>
      <c r="AD62" s="49"/>
      <c r="AE62" s="49"/>
      <c r="AF62" s="49"/>
      <c r="AG62" s="49"/>
      <c r="AH62" s="1599"/>
      <c r="AI62" s="50"/>
      <c r="AJ62" s="50"/>
      <c r="AK62" s="50"/>
      <c r="AL62" s="50"/>
      <c r="AM62" s="49"/>
      <c r="AN62" s="49"/>
      <c r="AO62" s="49"/>
      <c r="AP62" s="49"/>
      <c r="AQ62" s="50"/>
      <c r="AR62" s="50"/>
      <c r="AS62" s="50"/>
      <c r="AT62" s="50"/>
      <c r="AU62" s="50"/>
      <c r="AV62" s="49"/>
      <c r="AW62" s="49"/>
      <c r="AX62" s="49"/>
      <c r="AY62" s="49"/>
      <c r="AZ62" s="49"/>
      <c r="BA62" s="50"/>
    </row>
    <row r="63" spans="1:53" hidden="1">
      <c r="A63" s="50"/>
      <c r="B63" s="50"/>
      <c r="C63" s="50"/>
      <c r="D63" s="50"/>
      <c r="E63" s="50"/>
      <c r="F63" s="50"/>
      <c r="G63" s="50"/>
      <c r="H63" s="50"/>
      <c r="I63" s="49"/>
      <c r="J63" s="50"/>
      <c r="K63" s="50"/>
      <c r="L63" s="50"/>
      <c r="M63" s="49"/>
      <c r="N63" s="50"/>
      <c r="O63" s="50"/>
      <c r="P63" s="50"/>
      <c r="Q63" s="49"/>
      <c r="R63" s="50"/>
      <c r="S63" s="1599"/>
      <c r="T63" s="50"/>
      <c r="U63" s="50"/>
      <c r="V63" s="50"/>
      <c r="W63" s="49"/>
      <c r="X63" s="49"/>
      <c r="Y63" s="49"/>
      <c r="Z63" s="49"/>
      <c r="AA63" s="50"/>
      <c r="AB63" s="50"/>
      <c r="AC63" s="50"/>
      <c r="AD63" s="49"/>
      <c r="AE63" s="49"/>
      <c r="AF63" s="49"/>
      <c r="AG63" s="49"/>
      <c r="AH63" s="1599"/>
      <c r="AI63" s="50"/>
      <c r="AJ63" s="50"/>
      <c r="AK63" s="50"/>
      <c r="AL63" s="50"/>
      <c r="AM63" s="49"/>
      <c r="AN63" s="49"/>
      <c r="AO63" s="49"/>
      <c r="AP63" s="49"/>
      <c r="AQ63" s="50"/>
      <c r="AR63" s="50"/>
      <c r="AS63" s="50"/>
      <c r="AT63" s="50"/>
      <c r="AU63" s="50"/>
      <c r="AV63" s="49"/>
      <c r="AW63" s="49"/>
      <c r="AX63" s="49"/>
      <c r="AY63" s="49"/>
      <c r="AZ63" s="49"/>
      <c r="BA63" s="50"/>
    </row>
    <row r="64" spans="1:53" hidden="1">
      <c r="A64" s="50"/>
      <c r="B64" s="50"/>
      <c r="C64" s="50"/>
      <c r="D64" s="50"/>
      <c r="E64" s="50"/>
      <c r="F64" s="50"/>
      <c r="G64" s="50"/>
      <c r="H64" s="50"/>
      <c r="I64" s="49"/>
      <c r="J64" s="50"/>
      <c r="K64" s="50"/>
      <c r="L64" s="50"/>
      <c r="M64" s="49"/>
      <c r="N64" s="50"/>
      <c r="O64" s="50"/>
      <c r="P64" s="50"/>
      <c r="Q64" s="49"/>
      <c r="R64" s="50"/>
      <c r="S64" s="1599"/>
      <c r="T64" s="50"/>
      <c r="U64" s="50"/>
      <c r="V64" s="50"/>
      <c r="W64" s="49"/>
      <c r="X64" s="49"/>
      <c r="Y64" s="49"/>
      <c r="Z64" s="49"/>
      <c r="AA64" s="50"/>
      <c r="AB64" s="50"/>
      <c r="AC64" s="50"/>
      <c r="AD64" s="49"/>
      <c r="AE64" s="49"/>
      <c r="AF64" s="49"/>
      <c r="AG64" s="49"/>
      <c r="AH64" s="1599"/>
      <c r="AI64" s="50"/>
      <c r="AJ64" s="50"/>
      <c r="AK64" s="50"/>
      <c r="AL64" s="50"/>
      <c r="AM64" s="49"/>
      <c r="AN64" s="49"/>
      <c r="AO64" s="49"/>
      <c r="AP64" s="49"/>
      <c r="AQ64" s="50"/>
      <c r="AR64" s="50"/>
      <c r="AS64" s="50"/>
      <c r="AT64" s="50"/>
      <c r="AU64" s="50"/>
      <c r="AV64" s="49"/>
      <c r="AW64" s="49"/>
      <c r="AX64" s="49"/>
      <c r="AY64" s="49"/>
      <c r="AZ64" s="49"/>
      <c r="BA64" s="50"/>
    </row>
    <row r="65" spans="1:53" hidden="1">
      <c r="A65" s="50"/>
      <c r="B65" s="50"/>
      <c r="C65" s="50"/>
      <c r="D65" s="50"/>
      <c r="E65" s="50"/>
      <c r="F65" s="50"/>
      <c r="G65" s="50"/>
      <c r="H65" s="50"/>
      <c r="I65" s="49"/>
      <c r="J65" s="50"/>
      <c r="K65" s="50"/>
      <c r="L65" s="50"/>
      <c r="M65" s="49"/>
      <c r="N65" s="50"/>
      <c r="O65" s="50"/>
      <c r="P65" s="50"/>
      <c r="Q65" s="49"/>
      <c r="R65" s="50"/>
      <c r="S65" s="1599"/>
      <c r="T65" s="50"/>
      <c r="U65" s="50"/>
      <c r="V65" s="50"/>
      <c r="W65" s="49"/>
      <c r="X65" s="49"/>
      <c r="Y65" s="49"/>
      <c r="Z65" s="49"/>
      <c r="AA65" s="50"/>
      <c r="AB65" s="50"/>
      <c r="AC65" s="50"/>
      <c r="AD65" s="49"/>
      <c r="AE65" s="49"/>
      <c r="AF65" s="49"/>
      <c r="AG65" s="49"/>
      <c r="AH65" s="1599"/>
      <c r="AI65" s="50"/>
      <c r="AJ65" s="50"/>
      <c r="AK65" s="50"/>
      <c r="AL65" s="50"/>
      <c r="AM65" s="49"/>
      <c r="AN65" s="49"/>
      <c r="AO65" s="49"/>
      <c r="AP65" s="49"/>
      <c r="AQ65" s="50"/>
      <c r="AR65" s="50"/>
      <c r="AS65" s="50"/>
      <c r="AT65" s="50"/>
      <c r="AU65" s="50"/>
      <c r="AV65" s="49"/>
      <c r="AW65" s="49"/>
      <c r="AX65" s="49"/>
      <c r="AY65" s="49"/>
      <c r="AZ65" s="49"/>
      <c r="BA65" s="50"/>
    </row>
    <row r="66" spans="1:53" hidden="1">
      <c r="A66" s="50"/>
      <c r="B66" s="50"/>
      <c r="C66" s="50"/>
      <c r="D66" s="50"/>
      <c r="E66" s="50"/>
      <c r="F66" s="50"/>
      <c r="G66" s="50"/>
      <c r="H66" s="50"/>
      <c r="I66" s="49"/>
      <c r="J66" s="50"/>
      <c r="K66" s="50"/>
      <c r="L66" s="50"/>
      <c r="M66" s="49"/>
      <c r="N66" s="50"/>
      <c r="O66" s="50"/>
      <c r="P66" s="50"/>
      <c r="Q66" s="49"/>
      <c r="R66" s="50"/>
      <c r="S66" s="1599"/>
      <c r="T66" s="50"/>
      <c r="U66" s="50"/>
      <c r="V66" s="50"/>
      <c r="W66" s="49"/>
      <c r="X66" s="49"/>
      <c r="Y66" s="49"/>
      <c r="Z66" s="49"/>
      <c r="AA66" s="50"/>
      <c r="AB66" s="50"/>
      <c r="AC66" s="50"/>
      <c r="AD66" s="49"/>
      <c r="AE66" s="49"/>
      <c r="AF66" s="49"/>
      <c r="AG66" s="49"/>
      <c r="AH66" s="1599"/>
      <c r="AI66" s="50"/>
      <c r="AJ66" s="50"/>
      <c r="AK66" s="50"/>
      <c r="AL66" s="50"/>
      <c r="AM66" s="49"/>
      <c r="AN66" s="49"/>
      <c r="AO66" s="49"/>
      <c r="AP66" s="49"/>
      <c r="AQ66" s="50"/>
      <c r="AR66" s="50"/>
      <c r="AS66" s="50"/>
      <c r="AT66" s="50"/>
      <c r="AU66" s="50"/>
      <c r="AV66" s="49"/>
      <c r="AW66" s="49"/>
      <c r="AX66" s="49"/>
      <c r="AY66" s="49"/>
      <c r="AZ66" s="49"/>
      <c r="BA66" s="50"/>
    </row>
    <row r="67" spans="1:53" hidden="1">
      <c r="A67" s="50"/>
      <c r="B67" s="50"/>
      <c r="C67" s="50"/>
      <c r="D67" s="50"/>
      <c r="E67" s="50"/>
      <c r="F67" s="50"/>
      <c r="G67" s="50"/>
      <c r="H67" s="50"/>
      <c r="I67" s="49"/>
      <c r="J67" s="50"/>
      <c r="K67" s="50"/>
      <c r="L67" s="50"/>
      <c r="M67" s="49"/>
      <c r="N67" s="50"/>
      <c r="O67" s="50"/>
      <c r="P67" s="50"/>
      <c r="Q67" s="49"/>
      <c r="R67" s="50"/>
      <c r="S67" s="1599"/>
      <c r="T67" s="50"/>
      <c r="U67" s="50"/>
      <c r="V67" s="50"/>
      <c r="W67" s="49"/>
      <c r="X67" s="49"/>
      <c r="Y67" s="49"/>
      <c r="Z67" s="49"/>
      <c r="AA67" s="50"/>
      <c r="AB67" s="50"/>
      <c r="AC67" s="50"/>
      <c r="AD67" s="49"/>
      <c r="AE67" s="49"/>
      <c r="AF67" s="49"/>
      <c r="AG67" s="49"/>
      <c r="AH67" s="1599"/>
      <c r="AI67" s="50"/>
      <c r="AJ67" s="50"/>
      <c r="AK67" s="50"/>
      <c r="AL67" s="50"/>
      <c r="AM67" s="49"/>
      <c r="AN67" s="49"/>
      <c r="AO67" s="49"/>
      <c r="AP67" s="49"/>
      <c r="AQ67" s="50"/>
      <c r="AR67" s="50"/>
      <c r="AS67" s="50"/>
      <c r="AT67" s="50"/>
      <c r="AU67" s="50"/>
      <c r="AV67" s="49"/>
      <c r="AW67" s="49"/>
      <c r="AX67" s="49"/>
      <c r="AY67" s="49"/>
      <c r="AZ67" s="49"/>
      <c r="BA67" s="50"/>
    </row>
    <row r="68" spans="1:53" hidden="1">
      <c r="A68" s="50"/>
      <c r="B68" s="50"/>
      <c r="C68" s="50"/>
      <c r="D68" s="50"/>
      <c r="E68" s="50"/>
      <c r="F68" s="50"/>
      <c r="G68" s="50"/>
      <c r="H68" s="50"/>
      <c r="I68" s="49"/>
      <c r="J68" s="50"/>
      <c r="K68" s="50"/>
      <c r="L68" s="50"/>
      <c r="M68" s="49"/>
      <c r="N68" s="50"/>
      <c r="O68" s="50"/>
      <c r="P68" s="50"/>
      <c r="Q68" s="49"/>
      <c r="R68" s="50"/>
      <c r="S68" s="1599"/>
      <c r="T68" s="50"/>
      <c r="U68" s="50"/>
      <c r="V68" s="50"/>
      <c r="W68" s="49"/>
      <c r="X68" s="49"/>
      <c r="Y68" s="49"/>
      <c r="Z68" s="49"/>
      <c r="AA68" s="50"/>
      <c r="AB68" s="50"/>
      <c r="AC68" s="50"/>
      <c r="AD68" s="49"/>
      <c r="AE68" s="49"/>
      <c r="AF68" s="49"/>
      <c r="AG68" s="49"/>
      <c r="AH68" s="1599"/>
      <c r="AI68" s="50"/>
      <c r="AJ68" s="50"/>
      <c r="AK68" s="50"/>
      <c r="AL68" s="50"/>
      <c r="AM68" s="49"/>
      <c r="AN68" s="49"/>
      <c r="AO68" s="49"/>
      <c r="AP68" s="49"/>
      <c r="AQ68" s="50"/>
      <c r="AR68" s="50"/>
      <c r="AS68" s="50"/>
      <c r="AT68" s="50"/>
      <c r="AU68" s="50"/>
      <c r="AV68" s="49"/>
      <c r="AW68" s="49"/>
      <c r="AX68" s="49"/>
      <c r="AY68" s="49"/>
      <c r="AZ68" s="49"/>
      <c r="BA68" s="50"/>
    </row>
    <row r="69" spans="1:53" hidden="1">
      <c r="A69" s="50"/>
      <c r="B69" s="50"/>
      <c r="C69" s="50"/>
      <c r="D69" s="50"/>
      <c r="E69" s="50"/>
      <c r="F69" s="50"/>
      <c r="G69" s="50"/>
      <c r="H69" s="50"/>
      <c r="I69" s="49"/>
      <c r="J69" s="50"/>
      <c r="K69" s="50"/>
      <c r="L69" s="50"/>
      <c r="M69" s="49"/>
      <c r="N69" s="50"/>
      <c r="O69" s="50"/>
      <c r="P69" s="50"/>
      <c r="Q69" s="49"/>
      <c r="R69" s="50"/>
      <c r="S69" s="1599"/>
      <c r="T69" s="50"/>
      <c r="U69" s="50"/>
      <c r="V69" s="50"/>
      <c r="W69" s="49"/>
      <c r="X69" s="49"/>
      <c r="Y69" s="49"/>
      <c r="Z69" s="49"/>
      <c r="AA69" s="50"/>
      <c r="AB69" s="50"/>
      <c r="AC69" s="50"/>
      <c r="AD69" s="49"/>
      <c r="AE69" s="49"/>
      <c r="AF69" s="49"/>
      <c r="AG69" s="49"/>
      <c r="AH69" s="1599"/>
      <c r="AI69" s="50"/>
      <c r="AJ69" s="50"/>
      <c r="AK69" s="50"/>
      <c r="AL69" s="50"/>
      <c r="AM69" s="49"/>
      <c r="AN69" s="49"/>
      <c r="AO69" s="49"/>
      <c r="AP69" s="49"/>
      <c r="AQ69" s="50"/>
      <c r="AR69" s="50"/>
      <c r="AS69" s="50"/>
      <c r="AT69" s="50"/>
      <c r="AU69" s="50"/>
      <c r="AV69" s="49"/>
      <c r="AW69" s="49"/>
      <c r="AX69" s="49"/>
      <c r="AY69" s="49"/>
      <c r="AZ69" s="49"/>
      <c r="BA69" s="50"/>
    </row>
    <row r="70" spans="1:53" hidden="1">
      <c r="A70" s="50"/>
      <c r="B70" s="50"/>
      <c r="C70" s="50"/>
      <c r="D70" s="50"/>
      <c r="E70" s="50"/>
      <c r="F70" s="50"/>
      <c r="G70" s="50"/>
      <c r="H70" s="50"/>
      <c r="I70" s="49"/>
      <c r="J70" s="50"/>
      <c r="K70" s="50"/>
      <c r="L70" s="50"/>
      <c r="M70" s="49"/>
      <c r="N70" s="50"/>
      <c r="O70" s="50"/>
      <c r="P70" s="50"/>
      <c r="Q70" s="49"/>
      <c r="R70" s="50"/>
      <c r="S70" s="1599"/>
      <c r="T70" s="50"/>
      <c r="U70" s="50"/>
      <c r="V70" s="50"/>
      <c r="W70" s="49"/>
      <c r="X70" s="49"/>
      <c r="Y70" s="49"/>
      <c r="Z70" s="49"/>
      <c r="AA70" s="50"/>
      <c r="AB70" s="50"/>
      <c r="AC70" s="50"/>
      <c r="AD70" s="49"/>
      <c r="AE70" s="49"/>
      <c r="AF70" s="49"/>
      <c r="AG70" s="49"/>
      <c r="AH70" s="1599"/>
      <c r="AI70" s="50"/>
      <c r="AJ70" s="50"/>
      <c r="AK70" s="50"/>
      <c r="AL70" s="50"/>
      <c r="AM70" s="49"/>
      <c r="AN70" s="49"/>
      <c r="AO70" s="49"/>
      <c r="AP70" s="49"/>
      <c r="AQ70" s="50"/>
      <c r="AR70" s="50"/>
      <c r="AS70" s="50"/>
      <c r="AT70" s="50"/>
      <c r="AU70" s="50"/>
      <c r="AV70" s="49"/>
      <c r="AW70" s="49"/>
      <c r="AX70" s="49"/>
      <c r="AY70" s="49"/>
      <c r="AZ70" s="49"/>
      <c r="BA70" s="50"/>
    </row>
    <row r="71" spans="1:53">
      <c r="A71" s="50"/>
      <c r="B71" s="50"/>
      <c r="C71" s="50"/>
      <c r="D71" s="50"/>
      <c r="E71" s="50"/>
      <c r="F71" s="50"/>
      <c r="G71" s="50"/>
      <c r="H71" s="50"/>
      <c r="I71" s="49"/>
      <c r="J71" s="50"/>
      <c r="K71" s="50"/>
      <c r="L71" s="50"/>
      <c r="M71" s="49"/>
      <c r="N71" s="50"/>
      <c r="O71" s="50"/>
      <c r="P71" s="50"/>
      <c r="Q71" s="49"/>
      <c r="R71" s="50"/>
      <c r="S71" s="1599"/>
      <c r="T71" s="50"/>
      <c r="U71" s="50"/>
      <c r="V71" s="50"/>
      <c r="W71" s="49"/>
      <c r="X71" s="49"/>
      <c r="Y71" s="49"/>
      <c r="Z71" s="49"/>
      <c r="AA71" s="50"/>
      <c r="AB71" s="50"/>
      <c r="AC71" s="50"/>
      <c r="AD71" s="49"/>
      <c r="AE71" s="49"/>
      <c r="AF71" s="49"/>
      <c r="AG71" s="49"/>
      <c r="AH71" s="1599"/>
      <c r="AI71" s="50"/>
      <c r="AJ71" s="50"/>
      <c r="AK71" s="50"/>
      <c r="AL71" s="50"/>
      <c r="AM71" s="49"/>
      <c r="AN71" s="49"/>
      <c r="AO71" s="49"/>
      <c r="AP71" s="49"/>
      <c r="AQ71" s="50"/>
      <c r="AR71" s="50"/>
      <c r="AS71" s="50"/>
      <c r="AT71" s="50"/>
      <c r="AU71" s="50"/>
      <c r="AV71" s="49"/>
      <c r="AW71" s="49"/>
      <c r="AX71" s="49"/>
      <c r="AY71" s="49"/>
      <c r="AZ71" s="49"/>
      <c r="BA71" s="50"/>
    </row>
    <row r="72" spans="1:53">
      <c r="A72" s="50"/>
      <c r="B72" s="50"/>
      <c r="C72" s="50"/>
      <c r="D72" s="50"/>
      <c r="E72" s="50"/>
      <c r="F72" s="50"/>
      <c r="G72" s="50"/>
      <c r="H72" s="50"/>
      <c r="I72" s="49"/>
      <c r="J72" s="50"/>
      <c r="K72" s="50"/>
      <c r="L72" s="50"/>
      <c r="M72" s="49"/>
      <c r="N72" s="50"/>
      <c r="O72" s="50"/>
      <c r="P72" s="50"/>
      <c r="Q72" s="49"/>
      <c r="R72" s="50"/>
      <c r="S72" s="1599"/>
      <c r="T72" s="50"/>
      <c r="U72" s="50"/>
      <c r="V72" s="50"/>
      <c r="W72" s="49"/>
      <c r="X72" s="49"/>
      <c r="Y72" s="49"/>
      <c r="Z72" s="49"/>
      <c r="AA72" s="50"/>
      <c r="AB72" s="50"/>
      <c r="AC72" s="50"/>
      <c r="AD72" s="49"/>
      <c r="AE72" s="49"/>
      <c r="AF72" s="49"/>
      <c r="AG72" s="49"/>
      <c r="AH72" s="1599"/>
      <c r="AI72" s="50"/>
      <c r="AJ72" s="50"/>
      <c r="AK72" s="50"/>
      <c r="AL72" s="50"/>
      <c r="AM72" s="49"/>
      <c r="AN72" s="49"/>
      <c r="AO72" s="49"/>
      <c r="AP72" s="49"/>
      <c r="AQ72" s="50"/>
      <c r="AR72" s="50"/>
      <c r="AS72" s="50"/>
      <c r="AT72" s="50"/>
      <c r="AU72" s="50"/>
      <c r="AV72" s="49"/>
      <c r="AW72" s="49"/>
      <c r="AX72" s="49"/>
      <c r="AY72" s="49"/>
      <c r="AZ72" s="49"/>
      <c r="BA72" s="50"/>
    </row>
    <row r="73" spans="1:53">
      <c r="A73" s="50"/>
      <c r="B73" s="50"/>
      <c r="C73" s="50"/>
      <c r="D73" s="50"/>
      <c r="E73" s="50"/>
      <c r="F73" s="50"/>
      <c r="G73" s="50"/>
      <c r="H73" s="50"/>
      <c r="I73" s="49"/>
      <c r="J73" s="50"/>
      <c r="K73" s="50"/>
      <c r="L73" s="50"/>
      <c r="M73" s="49"/>
      <c r="N73" s="50"/>
      <c r="O73" s="50"/>
      <c r="P73" s="50"/>
      <c r="Q73" s="49"/>
      <c r="R73" s="50"/>
      <c r="S73" s="1599"/>
      <c r="T73" s="50"/>
      <c r="U73" s="50"/>
      <c r="V73" s="50"/>
      <c r="W73" s="49"/>
      <c r="X73" s="49"/>
      <c r="Y73" s="49"/>
      <c r="Z73" s="49"/>
      <c r="AA73" s="50"/>
      <c r="AB73" s="50"/>
      <c r="AC73" s="50"/>
      <c r="AD73" s="49"/>
      <c r="AE73" s="49"/>
      <c r="AF73" s="49"/>
      <c r="AG73" s="49"/>
      <c r="AH73" s="1599"/>
      <c r="AI73" s="50"/>
      <c r="AJ73" s="50"/>
      <c r="AK73" s="50"/>
      <c r="AL73" s="50"/>
      <c r="AM73" s="49"/>
      <c r="AN73" s="49"/>
      <c r="AO73" s="49"/>
      <c r="AP73" s="49"/>
      <c r="AQ73" s="50"/>
      <c r="AR73" s="50"/>
      <c r="AS73" s="50"/>
      <c r="AT73" s="50"/>
      <c r="AU73" s="50"/>
      <c r="AV73" s="49"/>
      <c r="AW73" s="49"/>
      <c r="AX73" s="49"/>
      <c r="AY73" s="49"/>
      <c r="AZ73" s="49"/>
      <c r="BA73" s="50"/>
    </row>
    <row r="74" spans="1:53">
      <c r="A74" s="50"/>
      <c r="B74" s="50"/>
      <c r="C74" s="50"/>
      <c r="D74" s="50"/>
      <c r="E74" s="50"/>
      <c r="F74" s="50"/>
      <c r="G74" s="50"/>
      <c r="H74" s="50"/>
      <c r="I74" s="49"/>
      <c r="J74" s="50"/>
      <c r="K74" s="50"/>
      <c r="L74" s="50"/>
      <c r="M74" s="49"/>
      <c r="N74" s="50"/>
      <c r="O74" s="50"/>
      <c r="P74" s="50"/>
      <c r="Q74" s="49"/>
      <c r="R74" s="50"/>
      <c r="S74" s="1599"/>
      <c r="T74" s="50"/>
      <c r="U74" s="50"/>
      <c r="V74" s="50"/>
      <c r="W74" s="49"/>
      <c r="X74" s="49"/>
      <c r="Y74" s="49"/>
      <c r="Z74" s="49"/>
      <c r="AA74" s="50"/>
      <c r="AB74" s="50"/>
      <c r="AC74" s="50"/>
      <c r="AD74" s="49"/>
      <c r="AE74" s="49"/>
      <c r="AF74" s="49"/>
      <c r="AG74" s="49"/>
      <c r="AH74" s="1599"/>
      <c r="AI74" s="50"/>
      <c r="AJ74" s="50"/>
      <c r="AK74" s="50"/>
      <c r="AL74" s="50"/>
      <c r="AM74" s="49"/>
      <c r="AN74" s="49"/>
      <c r="AO74" s="49"/>
      <c r="AP74" s="49"/>
      <c r="AQ74" s="50"/>
      <c r="AR74" s="50"/>
      <c r="AS74" s="50"/>
      <c r="AT74" s="50"/>
      <c r="AU74" s="50"/>
      <c r="AV74" s="49"/>
      <c r="AW74" s="49"/>
      <c r="AX74" s="49"/>
      <c r="AY74" s="49"/>
      <c r="AZ74" s="49"/>
      <c r="BA74" s="50"/>
    </row>
    <row r="75" spans="1:53">
      <c r="A75" s="50"/>
      <c r="B75" s="50"/>
      <c r="C75" s="50"/>
      <c r="D75" s="50"/>
      <c r="E75" s="50"/>
      <c r="F75" s="50"/>
      <c r="G75" s="50"/>
      <c r="H75" s="50"/>
      <c r="I75" s="49"/>
      <c r="J75" s="50"/>
      <c r="K75" s="50"/>
      <c r="L75" s="50"/>
      <c r="M75" s="49"/>
      <c r="N75" s="50"/>
      <c r="O75" s="50"/>
      <c r="P75" s="50"/>
      <c r="Q75" s="49"/>
      <c r="R75" s="50"/>
      <c r="S75" s="1599"/>
      <c r="T75" s="50"/>
      <c r="U75" s="50"/>
      <c r="V75" s="50"/>
      <c r="W75" s="49"/>
      <c r="X75" s="49"/>
      <c r="Y75" s="49"/>
      <c r="Z75" s="49"/>
      <c r="AA75" s="50"/>
      <c r="AB75" s="50"/>
      <c r="AC75" s="50"/>
      <c r="AD75" s="49"/>
      <c r="AE75" s="49"/>
      <c r="AF75" s="49"/>
      <c r="AG75" s="49"/>
      <c r="AH75" s="1599"/>
      <c r="AI75" s="50"/>
      <c r="AJ75" s="50"/>
      <c r="AK75" s="50"/>
      <c r="AL75" s="50"/>
      <c r="AM75" s="49"/>
      <c r="AN75" s="49"/>
      <c r="AO75" s="49"/>
      <c r="AP75" s="49"/>
      <c r="AQ75" s="50"/>
      <c r="AR75" s="50"/>
      <c r="AS75" s="50"/>
      <c r="AT75" s="50"/>
      <c r="AU75" s="50"/>
      <c r="AV75" s="49"/>
      <c r="AW75" s="49"/>
      <c r="AX75" s="49"/>
      <c r="AY75" s="49"/>
      <c r="AZ75" s="49"/>
      <c r="BA75" s="50"/>
    </row>
    <row r="76" spans="1:53">
      <c r="A76" s="50"/>
      <c r="B76" s="50"/>
      <c r="C76" s="50"/>
      <c r="D76" s="50"/>
      <c r="E76" s="50"/>
      <c r="F76" s="50"/>
      <c r="G76" s="50"/>
      <c r="H76" s="50"/>
      <c r="I76" s="49"/>
      <c r="J76" s="50"/>
      <c r="K76" s="50"/>
      <c r="L76" s="50"/>
      <c r="M76" s="49"/>
      <c r="N76" s="50"/>
      <c r="O76" s="50"/>
      <c r="P76" s="50"/>
      <c r="Q76" s="49"/>
      <c r="R76" s="50"/>
      <c r="S76" s="1599"/>
      <c r="T76" s="50"/>
      <c r="U76" s="50"/>
      <c r="V76" s="50"/>
      <c r="W76" s="49"/>
      <c r="X76" s="49"/>
      <c r="Y76" s="49"/>
      <c r="Z76" s="49"/>
      <c r="AA76" s="50"/>
      <c r="AB76" s="50"/>
      <c r="AC76" s="50"/>
      <c r="AD76" s="49"/>
      <c r="AE76" s="49"/>
      <c r="AF76" s="49"/>
      <c r="AG76" s="49"/>
      <c r="AH76" s="1599"/>
      <c r="AI76" s="50"/>
      <c r="AJ76" s="50"/>
      <c r="AK76" s="50"/>
      <c r="AL76" s="50"/>
      <c r="AM76" s="49"/>
      <c r="AN76" s="49"/>
      <c r="AO76" s="49"/>
      <c r="AP76" s="49"/>
      <c r="AQ76" s="50"/>
      <c r="AR76" s="50"/>
      <c r="AS76" s="50"/>
      <c r="AT76" s="50"/>
      <c r="AU76" s="50"/>
      <c r="AV76" s="49"/>
      <c r="AW76" s="49"/>
      <c r="AX76" s="49"/>
      <c r="AY76" s="49"/>
      <c r="AZ76" s="49"/>
      <c r="BA76" s="50"/>
    </row>
    <row r="77" spans="1:53">
      <c r="A77" s="50"/>
      <c r="B77" s="50"/>
      <c r="C77" s="50"/>
      <c r="D77" s="50"/>
      <c r="E77" s="50"/>
      <c r="F77" s="50"/>
      <c r="G77" s="50"/>
      <c r="H77" s="50"/>
      <c r="I77" s="49"/>
      <c r="J77" s="50"/>
      <c r="K77" s="50"/>
      <c r="L77" s="50"/>
      <c r="M77" s="49"/>
      <c r="N77" s="50"/>
      <c r="O77" s="50"/>
      <c r="P77" s="50"/>
      <c r="Q77" s="49"/>
      <c r="R77" s="50"/>
      <c r="S77" s="1599"/>
      <c r="T77" s="50"/>
      <c r="U77" s="50"/>
      <c r="V77" s="50"/>
      <c r="W77" s="49"/>
      <c r="X77" s="49"/>
      <c r="Y77" s="49"/>
      <c r="Z77" s="49"/>
      <c r="AA77" s="50"/>
      <c r="AB77" s="50"/>
      <c r="AC77" s="50"/>
      <c r="AD77" s="49"/>
      <c r="AE77" s="49"/>
      <c r="AF77" s="49"/>
      <c r="AG77" s="49"/>
      <c r="AH77" s="1599"/>
      <c r="AI77" s="50"/>
      <c r="AJ77" s="50"/>
      <c r="AK77" s="50"/>
      <c r="AL77" s="50"/>
      <c r="AM77" s="49"/>
      <c r="AN77" s="49"/>
      <c r="AO77" s="49"/>
      <c r="AP77" s="49"/>
      <c r="AQ77" s="50"/>
      <c r="AR77" s="50"/>
      <c r="AS77" s="50"/>
      <c r="AT77" s="50"/>
      <c r="AU77" s="50"/>
      <c r="AV77" s="49"/>
      <c r="AW77" s="49"/>
      <c r="AX77" s="49"/>
      <c r="AY77" s="49"/>
      <c r="AZ77" s="49"/>
      <c r="BA77" s="50"/>
    </row>
    <row r="78" spans="1:53">
      <c r="A78" s="50"/>
      <c r="B78" s="50"/>
      <c r="C78" s="50"/>
      <c r="D78" s="50"/>
      <c r="E78" s="50"/>
      <c r="F78" s="50"/>
      <c r="G78" s="50"/>
      <c r="H78" s="50"/>
      <c r="I78" s="49"/>
      <c r="J78" s="50"/>
      <c r="K78" s="50"/>
      <c r="L78" s="50"/>
      <c r="M78" s="49"/>
      <c r="N78" s="50"/>
      <c r="O78" s="50"/>
      <c r="P78" s="50"/>
      <c r="Q78" s="49"/>
      <c r="R78" s="50"/>
      <c r="S78" s="1599"/>
      <c r="T78" s="50"/>
      <c r="U78" s="50"/>
      <c r="V78" s="50"/>
      <c r="W78" s="49"/>
      <c r="X78" s="49"/>
      <c r="Y78" s="49"/>
      <c r="Z78" s="49"/>
      <c r="AA78" s="50"/>
      <c r="AB78" s="50"/>
      <c r="AC78" s="50"/>
      <c r="AD78" s="49"/>
      <c r="AE78" s="49"/>
      <c r="AF78" s="49"/>
      <c r="AG78" s="49"/>
      <c r="AH78" s="1599"/>
      <c r="AI78" s="50"/>
      <c r="AJ78" s="50"/>
      <c r="AK78" s="50"/>
      <c r="AL78" s="50"/>
      <c r="AM78" s="49"/>
      <c r="AN78" s="49"/>
      <c r="AO78" s="49"/>
      <c r="AP78" s="49"/>
      <c r="AQ78" s="50"/>
      <c r="AR78" s="50"/>
      <c r="AS78" s="50"/>
      <c r="AT78" s="50"/>
      <c r="AU78" s="50"/>
      <c r="AV78" s="49"/>
      <c r="AW78" s="49"/>
      <c r="AX78" s="49"/>
      <c r="AY78" s="49"/>
      <c r="AZ78" s="49"/>
      <c r="BA78" s="50"/>
    </row>
    <row r="79" spans="1:53">
      <c r="A79" s="50"/>
      <c r="B79" s="50"/>
      <c r="C79" s="50"/>
      <c r="D79" s="50"/>
      <c r="E79" s="50"/>
      <c r="F79" s="50"/>
      <c r="G79" s="50"/>
      <c r="H79" s="50"/>
      <c r="I79" s="49"/>
      <c r="J79" s="50"/>
      <c r="K79" s="50"/>
      <c r="L79" s="50"/>
      <c r="M79" s="49"/>
      <c r="N79" s="50"/>
      <c r="O79" s="50"/>
      <c r="P79" s="50"/>
      <c r="Q79" s="49"/>
      <c r="R79" s="50"/>
      <c r="S79" s="1599"/>
      <c r="T79" s="50"/>
      <c r="U79" s="50"/>
      <c r="V79" s="50"/>
      <c r="W79" s="49"/>
      <c r="X79" s="49"/>
      <c r="Y79" s="49"/>
      <c r="Z79" s="49"/>
      <c r="AA79" s="50"/>
      <c r="AB79" s="50"/>
      <c r="AC79" s="50"/>
      <c r="AD79" s="49"/>
      <c r="AE79" s="49"/>
      <c r="AF79" s="49"/>
      <c r="AG79" s="49"/>
      <c r="AH79" s="1599"/>
      <c r="AI79" s="50"/>
      <c r="AJ79" s="50"/>
      <c r="AK79" s="50"/>
      <c r="AL79" s="50"/>
      <c r="AM79" s="49"/>
      <c r="AN79" s="49"/>
      <c r="AO79" s="49"/>
      <c r="AP79" s="49"/>
      <c r="AQ79" s="50"/>
      <c r="AR79" s="50"/>
      <c r="AS79" s="50"/>
      <c r="AT79" s="50"/>
      <c r="AU79" s="50"/>
      <c r="AV79" s="49"/>
      <c r="AW79" s="49"/>
      <c r="AX79" s="49"/>
      <c r="AY79" s="49"/>
      <c r="AZ79" s="49"/>
      <c r="BA79" s="50"/>
    </row>
    <row r="80" spans="1:53">
      <c r="A80" s="50"/>
      <c r="B80" s="50"/>
      <c r="C80" s="50"/>
      <c r="D80" s="50"/>
      <c r="E80" s="50"/>
      <c r="F80" s="50"/>
      <c r="G80" s="50"/>
      <c r="H80" s="50"/>
      <c r="I80" s="49"/>
      <c r="J80" s="50"/>
      <c r="K80" s="50"/>
      <c r="L80" s="50"/>
      <c r="M80" s="49"/>
      <c r="N80" s="50"/>
      <c r="O80" s="50"/>
      <c r="P80" s="50"/>
      <c r="Q80" s="49"/>
      <c r="R80" s="50"/>
      <c r="S80" s="1599"/>
      <c r="T80" s="50"/>
      <c r="U80" s="50"/>
      <c r="V80" s="50"/>
      <c r="W80" s="49"/>
      <c r="X80" s="49"/>
      <c r="Y80" s="49"/>
      <c r="Z80" s="49"/>
      <c r="AA80" s="50"/>
      <c r="AB80" s="50"/>
      <c r="AC80" s="50"/>
      <c r="AD80" s="49"/>
      <c r="AE80" s="49"/>
      <c r="AF80" s="49"/>
      <c r="AG80" s="49"/>
      <c r="AH80" s="1599"/>
      <c r="AI80" s="50"/>
      <c r="AJ80" s="50"/>
      <c r="AK80" s="50"/>
      <c r="AL80" s="50"/>
      <c r="AM80" s="49"/>
      <c r="AN80" s="49"/>
      <c r="AO80" s="49"/>
      <c r="AP80" s="49"/>
      <c r="AQ80" s="50"/>
      <c r="AR80" s="50"/>
      <c r="AS80" s="50"/>
      <c r="AT80" s="50"/>
      <c r="AU80" s="50"/>
      <c r="AV80" s="49"/>
      <c r="AW80" s="49"/>
      <c r="AX80" s="49"/>
      <c r="AY80" s="49"/>
      <c r="AZ80" s="49"/>
      <c r="BA80" s="50"/>
    </row>
    <row r="81" spans="1:53">
      <c r="A81" s="50"/>
      <c r="B81" s="50"/>
      <c r="C81" s="50"/>
      <c r="D81" s="50"/>
      <c r="E81" s="50"/>
      <c r="F81" s="50"/>
      <c r="G81" s="50"/>
      <c r="H81" s="50"/>
      <c r="I81" s="49"/>
      <c r="J81" s="50"/>
      <c r="K81" s="50"/>
      <c r="L81" s="50"/>
      <c r="M81" s="49"/>
      <c r="N81" s="50"/>
      <c r="O81" s="50"/>
      <c r="P81" s="50"/>
      <c r="Q81" s="49"/>
      <c r="R81" s="50"/>
      <c r="S81" s="1599"/>
      <c r="T81" s="50"/>
      <c r="U81" s="50"/>
      <c r="V81" s="50"/>
      <c r="W81" s="49"/>
      <c r="X81" s="49"/>
      <c r="Y81" s="49"/>
      <c r="Z81" s="49"/>
      <c r="AA81" s="50"/>
      <c r="AB81" s="50"/>
      <c r="AC81" s="50"/>
      <c r="AD81" s="49"/>
      <c r="AE81" s="49"/>
      <c r="AF81" s="49"/>
      <c r="AG81" s="49"/>
      <c r="AH81" s="1599"/>
      <c r="AI81" s="50"/>
      <c r="AJ81" s="50"/>
      <c r="AK81" s="50"/>
      <c r="AL81" s="50"/>
      <c r="AM81" s="49"/>
      <c r="AN81" s="49"/>
      <c r="AO81" s="49"/>
      <c r="AP81" s="49"/>
      <c r="AQ81" s="50"/>
      <c r="AR81" s="50"/>
      <c r="AS81" s="50"/>
      <c r="AT81" s="50"/>
      <c r="AU81" s="50"/>
      <c r="AV81" s="49"/>
      <c r="AW81" s="49"/>
      <c r="AX81" s="49"/>
      <c r="AY81" s="49"/>
      <c r="AZ81" s="49"/>
      <c r="BA81" s="50"/>
    </row>
    <row r="82" spans="1:53">
      <c r="A82" s="50"/>
      <c r="B82" s="50"/>
      <c r="C82" s="50"/>
      <c r="D82" s="50"/>
      <c r="E82" s="50"/>
      <c r="F82" s="50"/>
      <c r="G82" s="50"/>
      <c r="H82" s="50"/>
      <c r="I82" s="49"/>
      <c r="J82" s="50"/>
      <c r="K82" s="50"/>
      <c r="L82" s="50"/>
      <c r="M82" s="49"/>
      <c r="N82" s="50"/>
      <c r="O82" s="50"/>
      <c r="P82" s="50"/>
      <c r="Q82" s="49"/>
      <c r="R82" s="50"/>
      <c r="S82" s="1599"/>
      <c r="T82" s="50"/>
      <c r="U82" s="50"/>
      <c r="V82" s="50"/>
      <c r="W82" s="49"/>
      <c r="X82" s="49"/>
      <c r="Y82" s="49"/>
      <c r="Z82" s="49"/>
      <c r="AA82" s="50"/>
      <c r="AB82" s="50"/>
      <c r="AC82" s="50"/>
      <c r="AD82" s="49"/>
      <c r="AE82" s="49"/>
      <c r="AF82" s="49"/>
      <c r="AG82" s="49"/>
      <c r="AH82" s="1599"/>
      <c r="AI82" s="50"/>
      <c r="AJ82" s="50"/>
      <c r="AK82" s="50"/>
      <c r="AL82" s="50"/>
      <c r="AM82" s="49"/>
      <c r="AN82" s="49"/>
      <c r="AO82" s="49"/>
      <c r="AP82" s="49"/>
      <c r="AQ82" s="50"/>
      <c r="AR82" s="50"/>
      <c r="AS82" s="50"/>
      <c r="AT82" s="50"/>
      <c r="AU82" s="50"/>
      <c r="AV82" s="49"/>
      <c r="AW82" s="49"/>
      <c r="AX82" s="49"/>
      <c r="AY82" s="49"/>
      <c r="AZ82" s="49"/>
      <c r="BA82" s="50"/>
    </row>
    <row r="83" spans="1:53">
      <c r="A83" s="50"/>
      <c r="B83" s="50"/>
      <c r="C83" s="50"/>
      <c r="D83" s="50"/>
      <c r="E83" s="50"/>
      <c r="F83" s="50"/>
      <c r="G83" s="50"/>
      <c r="H83" s="50"/>
      <c r="I83" s="49"/>
      <c r="J83" s="50"/>
      <c r="K83" s="50"/>
      <c r="L83" s="50"/>
      <c r="M83" s="49"/>
      <c r="N83" s="50"/>
      <c r="O83" s="50"/>
      <c r="P83" s="50"/>
      <c r="Q83" s="49"/>
      <c r="R83" s="50"/>
      <c r="S83" s="1599"/>
      <c r="T83" s="50"/>
      <c r="U83" s="50"/>
      <c r="V83" s="50"/>
      <c r="W83" s="49"/>
      <c r="X83" s="49"/>
      <c r="Y83" s="49"/>
      <c r="Z83" s="49"/>
      <c r="AA83" s="50"/>
      <c r="AB83" s="50"/>
      <c r="AC83" s="50"/>
      <c r="AD83" s="49"/>
      <c r="AE83" s="49"/>
      <c r="AF83" s="49"/>
      <c r="AG83" s="49"/>
      <c r="AH83" s="1599"/>
      <c r="AI83" s="50"/>
      <c r="AJ83" s="50"/>
      <c r="AK83" s="50"/>
      <c r="AL83" s="50"/>
      <c r="AM83" s="49"/>
      <c r="AN83" s="49"/>
      <c r="AO83" s="49"/>
      <c r="AP83" s="49"/>
      <c r="AQ83" s="50"/>
      <c r="AR83" s="50"/>
      <c r="AS83" s="50"/>
      <c r="AT83" s="50"/>
      <c r="AU83" s="50"/>
      <c r="AV83" s="49"/>
      <c r="AW83" s="49"/>
      <c r="AX83" s="49"/>
      <c r="AY83" s="49"/>
      <c r="AZ83" s="49"/>
      <c r="BA83" s="50"/>
    </row>
    <row r="84" spans="1:53">
      <c r="A84" s="50"/>
      <c r="B84" s="50"/>
      <c r="C84" s="50"/>
      <c r="D84" s="50"/>
      <c r="E84" s="50"/>
      <c r="F84" s="50"/>
      <c r="G84" s="50"/>
      <c r="H84" s="50"/>
      <c r="I84" s="49"/>
      <c r="J84" s="50"/>
      <c r="K84" s="50"/>
      <c r="L84" s="50"/>
      <c r="M84" s="49"/>
      <c r="N84" s="50"/>
      <c r="O84" s="50"/>
      <c r="P84" s="50"/>
      <c r="Q84" s="49"/>
      <c r="R84" s="50"/>
      <c r="S84" s="1599"/>
      <c r="T84" s="50"/>
      <c r="U84" s="50"/>
      <c r="V84" s="50"/>
      <c r="W84" s="49"/>
      <c r="X84" s="49"/>
      <c r="Y84" s="49"/>
      <c r="Z84" s="49"/>
      <c r="AA84" s="50"/>
      <c r="AB84" s="50"/>
      <c r="AC84" s="50"/>
      <c r="AD84" s="49"/>
      <c r="AE84" s="49"/>
      <c r="AF84" s="49"/>
      <c r="AG84" s="49"/>
      <c r="AH84" s="1599"/>
      <c r="AI84" s="50"/>
      <c r="AJ84" s="50"/>
      <c r="AK84" s="50"/>
      <c r="AL84" s="50"/>
      <c r="AM84" s="49"/>
      <c r="AN84" s="49"/>
      <c r="AO84" s="49"/>
      <c r="AP84" s="49"/>
      <c r="AQ84" s="50"/>
      <c r="AR84" s="50"/>
      <c r="AS84" s="50"/>
      <c r="AT84" s="50"/>
      <c r="AU84" s="50"/>
      <c r="AV84" s="49"/>
      <c r="AW84" s="49"/>
      <c r="AX84" s="49"/>
      <c r="AY84" s="49"/>
      <c r="AZ84" s="49"/>
      <c r="BA84" s="50"/>
    </row>
    <row r="85" spans="1:53">
      <c r="A85" s="50"/>
      <c r="B85" s="50"/>
      <c r="C85" s="50"/>
      <c r="D85" s="50"/>
      <c r="E85" s="50"/>
      <c r="F85" s="50"/>
      <c r="G85" s="50"/>
      <c r="H85" s="50"/>
      <c r="I85" s="49"/>
      <c r="J85" s="50"/>
      <c r="K85" s="50"/>
      <c r="L85" s="50"/>
      <c r="M85" s="49"/>
      <c r="N85" s="50"/>
      <c r="O85" s="50"/>
      <c r="P85" s="50"/>
      <c r="Q85" s="49"/>
      <c r="R85" s="50"/>
      <c r="S85" s="1599"/>
      <c r="T85" s="50"/>
      <c r="U85" s="50"/>
      <c r="V85" s="50"/>
      <c r="W85" s="49"/>
      <c r="X85" s="49"/>
      <c r="Y85" s="49"/>
      <c r="Z85" s="49"/>
      <c r="AA85" s="50"/>
      <c r="AB85" s="50"/>
      <c r="AC85" s="50"/>
      <c r="AD85" s="49"/>
      <c r="AE85" s="49"/>
      <c r="AF85" s="49"/>
      <c r="AG85" s="49"/>
      <c r="AH85" s="1599"/>
      <c r="AI85" s="50"/>
      <c r="AJ85" s="50"/>
      <c r="AK85" s="50"/>
      <c r="AL85" s="50"/>
      <c r="AM85" s="49"/>
      <c r="AN85" s="49"/>
      <c r="AO85" s="49"/>
      <c r="AP85" s="49"/>
      <c r="AQ85" s="50"/>
      <c r="AR85" s="50"/>
      <c r="AS85" s="50"/>
      <c r="AT85" s="50"/>
      <c r="AU85" s="50"/>
      <c r="AV85" s="49"/>
      <c r="AW85" s="49"/>
      <c r="AX85" s="49"/>
      <c r="AY85" s="49"/>
      <c r="AZ85" s="49"/>
      <c r="BA85" s="50"/>
    </row>
    <row r="86" spans="1:53">
      <c r="A86" s="50"/>
      <c r="B86" s="50"/>
      <c r="C86" s="50"/>
      <c r="D86" s="50"/>
      <c r="E86" s="50"/>
      <c r="F86" s="50"/>
      <c r="G86" s="50"/>
      <c r="H86" s="50"/>
      <c r="I86" s="49"/>
      <c r="J86" s="50"/>
      <c r="K86" s="50"/>
      <c r="L86" s="50"/>
      <c r="M86" s="49"/>
      <c r="N86" s="50"/>
      <c r="O86" s="50"/>
      <c r="P86" s="50"/>
      <c r="Q86" s="49"/>
      <c r="R86" s="50"/>
      <c r="S86" s="1599"/>
      <c r="T86" s="50"/>
      <c r="U86" s="50"/>
      <c r="V86" s="50"/>
      <c r="W86" s="49"/>
      <c r="X86" s="49"/>
      <c r="Y86" s="49"/>
      <c r="Z86" s="49"/>
      <c r="AA86" s="50"/>
      <c r="AB86" s="50"/>
      <c r="AC86" s="50"/>
      <c r="AD86" s="49"/>
      <c r="AE86" s="49"/>
      <c r="AF86" s="49"/>
      <c r="AG86" s="49"/>
      <c r="AH86" s="1599"/>
      <c r="AI86" s="50"/>
      <c r="AJ86" s="50"/>
      <c r="AK86" s="50"/>
      <c r="AL86" s="50"/>
      <c r="AM86" s="49"/>
      <c r="AN86" s="49"/>
      <c r="AO86" s="49"/>
      <c r="AP86" s="49"/>
      <c r="AQ86" s="50"/>
      <c r="AR86" s="50"/>
      <c r="AS86" s="50"/>
      <c r="AT86" s="50"/>
      <c r="AU86" s="50"/>
      <c r="AV86" s="49"/>
      <c r="AW86" s="49"/>
      <c r="AX86" s="49"/>
      <c r="AY86" s="49"/>
      <c r="AZ86" s="49"/>
      <c r="BA86" s="50"/>
    </row>
    <row r="87" spans="1:53">
      <c r="A87" s="50"/>
      <c r="B87" s="50"/>
      <c r="C87" s="50"/>
      <c r="D87" s="50"/>
      <c r="E87" s="50"/>
      <c r="F87" s="50"/>
      <c r="G87" s="50"/>
      <c r="H87" s="50"/>
      <c r="I87" s="49"/>
      <c r="J87" s="50"/>
      <c r="K87" s="50"/>
      <c r="L87" s="50"/>
      <c r="M87" s="49"/>
      <c r="N87" s="50"/>
      <c r="O87" s="50"/>
      <c r="P87" s="50"/>
      <c r="Q87" s="49"/>
      <c r="R87" s="50"/>
      <c r="S87" s="1599"/>
      <c r="T87" s="50"/>
      <c r="U87" s="50"/>
      <c r="V87" s="50"/>
      <c r="W87" s="49"/>
      <c r="X87" s="49"/>
      <c r="Y87" s="49"/>
      <c r="Z87" s="49"/>
      <c r="AA87" s="50"/>
      <c r="AB87" s="50"/>
      <c r="AC87" s="50"/>
      <c r="AD87" s="49"/>
      <c r="AE87" s="49"/>
      <c r="AF87" s="49"/>
      <c r="AG87" s="49"/>
      <c r="AH87" s="1599"/>
      <c r="AI87" s="50"/>
      <c r="AJ87" s="50"/>
      <c r="AK87" s="50"/>
      <c r="AL87" s="50"/>
      <c r="AM87" s="49"/>
      <c r="AN87" s="49"/>
      <c r="AO87" s="49"/>
      <c r="AP87" s="49"/>
      <c r="AQ87" s="50"/>
      <c r="AR87" s="50"/>
      <c r="AS87" s="50"/>
      <c r="AT87" s="50"/>
      <c r="AU87" s="50"/>
      <c r="AV87" s="49"/>
      <c r="AW87" s="49"/>
      <c r="AX87" s="49"/>
      <c r="AY87" s="49"/>
      <c r="AZ87" s="49"/>
      <c r="BA87" s="50"/>
    </row>
    <row r="88" spans="1:53">
      <c r="A88" s="50"/>
      <c r="B88" s="50"/>
      <c r="C88" s="50"/>
      <c r="D88" s="50"/>
      <c r="E88" s="50"/>
      <c r="F88" s="50"/>
      <c r="G88" s="50"/>
      <c r="H88" s="50"/>
      <c r="I88" s="49"/>
      <c r="J88" s="50"/>
      <c r="K88" s="50"/>
      <c r="L88" s="50"/>
      <c r="M88" s="49"/>
      <c r="N88" s="50"/>
      <c r="O88" s="50"/>
      <c r="P88" s="50"/>
      <c r="Q88" s="49"/>
      <c r="R88" s="50"/>
      <c r="S88" s="1599"/>
      <c r="T88" s="50"/>
      <c r="U88" s="50"/>
      <c r="V88" s="50"/>
      <c r="W88" s="49"/>
      <c r="X88" s="49"/>
      <c r="Y88" s="49"/>
      <c r="Z88" s="49"/>
      <c r="AA88" s="50"/>
      <c r="AB88" s="50"/>
      <c r="AC88" s="50"/>
      <c r="AD88" s="49"/>
      <c r="AE88" s="49"/>
      <c r="AF88" s="49"/>
      <c r="AG88" s="49"/>
      <c r="AH88" s="1599"/>
      <c r="AI88" s="50"/>
      <c r="AJ88" s="50"/>
      <c r="AK88" s="50"/>
      <c r="AL88" s="50"/>
      <c r="AM88" s="49"/>
      <c r="AN88" s="49"/>
      <c r="AO88" s="49"/>
      <c r="AP88" s="49"/>
      <c r="AQ88" s="50"/>
      <c r="AR88" s="50"/>
      <c r="AS88" s="50"/>
      <c r="AT88" s="50"/>
      <c r="AU88" s="50"/>
      <c r="AV88" s="49"/>
      <c r="AW88" s="49"/>
      <c r="AX88" s="49"/>
      <c r="AY88" s="49"/>
      <c r="AZ88" s="49"/>
      <c r="BA88" s="50"/>
    </row>
    <row r="89" spans="1:53">
      <c r="A89" s="50"/>
      <c r="B89" s="50"/>
      <c r="C89" s="50"/>
      <c r="D89" s="50"/>
      <c r="E89" s="50"/>
      <c r="F89" s="50"/>
      <c r="G89" s="50"/>
      <c r="H89" s="50"/>
      <c r="I89" s="49"/>
      <c r="J89" s="50"/>
      <c r="K89" s="50"/>
      <c r="L89" s="50"/>
      <c r="M89" s="49"/>
      <c r="N89" s="50"/>
      <c r="O89" s="50"/>
      <c r="P89" s="50"/>
      <c r="Q89" s="49"/>
      <c r="R89" s="50"/>
      <c r="S89" s="1599"/>
      <c r="T89" s="50"/>
      <c r="U89" s="50"/>
      <c r="V89" s="50"/>
      <c r="W89" s="49"/>
      <c r="X89" s="49"/>
      <c r="Y89" s="49"/>
      <c r="Z89" s="49"/>
      <c r="AA89" s="50"/>
      <c r="AB89" s="50"/>
      <c r="AC89" s="50"/>
      <c r="AD89" s="49"/>
      <c r="AE89" s="49"/>
      <c r="AF89" s="49"/>
      <c r="AG89" s="49"/>
      <c r="AH89" s="1599"/>
      <c r="AI89" s="50"/>
      <c r="AJ89" s="50"/>
      <c r="AK89" s="50"/>
      <c r="AL89" s="50"/>
      <c r="AM89" s="49"/>
      <c r="AN89" s="49"/>
      <c r="AO89" s="49"/>
      <c r="AP89" s="49"/>
      <c r="AQ89" s="50"/>
      <c r="AR89" s="50"/>
      <c r="AS89" s="50"/>
      <c r="AT89" s="50"/>
      <c r="AU89" s="50"/>
      <c r="AV89" s="49"/>
      <c r="AW89" s="49"/>
      <c r="AX89" s="49"/>
      <c r="AY89" s="49"/>
      <c r="AZ89" s="49"/>
      <c r="BA89" s="50"/>
    </row>
    <row r="90" spans="1:53">
      <c r="A90" s="50"/>
      <c r="B90" s="50"/>
      <c r="C90" s="50"/>
      <c r="D90" s="50"/>
      <c r="E90" s="50"/>
      <c r="F90" s="50"/>
      <c r="G90" s="50"/>
      <c r="H90" s="50"/>
      <c r="I90" s="49"/>
      <c r="J90" s="50"/>
      <c r="K90" s="50"/>
      <c r="L90" s="50"/>
      <c r="M90" s="49"/>
      <c r="N90" s="50"/>
      <c r="O90" s="50"/>
      <c r="P90" s="50"/>
      <c r="Q90" s="49"/>
      <c r="R90" s="50"/>
      <c r="S90" s="1599"/>
      <c r="T90" s="50"/>
      <c r="U90" s="50"/>
      <c r="V90" s="50"/>
      <c r="W90" s="49"/>
      <c r="X90" s="49"/>
      <c r="Y90" s="49"/>
      <c r="Z90" s="49"/>
      <c r="AA90" s="50"/>
      <c r="AB90" s="50"/>
      <c r="AC90" s="50"/>
      <c r="AD90" s="49"/>
      <c r="AE90" s="49"/>
      <c r="AF90" s="49"/>
      <c r="AG90" s="49"/>
      <c r="AH90" s="1599"/>
      <c r="AI90" s="50"/>
      <c r="AJ90" s="50"/>
      <c r="AK90" s="50"/>
      <c r="AL90" s="50"/>
      <c r="AM90" s="49"/>
      <c r="AN90" s="49"/>
      <c r="AO90" s="49"/>
      <c r="AP90" s="49"/>
      <c r="AQ90" s="50"/>
      <c r="AR90" s="50"/>
      <c r="AS90" s="50"/>
      <c r="AT90" s="50"/>
      <c r="AU90" s="50"/>
      <c r="AV90" s="49"/>
      <c r="AW90" s="49"/>
      <c r="AX90" s="49"/>
      <c r="AY90" s="49"/>
      <c r="AZ90" s="49"/>
      <c r="BA90" s="50"/>
    </row>
    <row r="91" spans="1:53">
      <c r="A91" s="50"/>
      <c r="B91" s="50"/>
      <c r="C91" s="50"/>
      <c r="D91" s="50"/>
      <c r="E91" s="50"/>
      <c r="F91" s="50"/>
      <c r="G91" s="50"/>
      <c r="H91" s="50"/>
      <c r="I91" s="49"/>
      <c r="J91" s="50"/>
      <c r="K91" s="50"/>
      <c r="L91" s="50"/>
      <c r="M91" s="49"/>
      <c r="N91" s="50"/>
      <c r="O91" s="50"/>
      <c r="P91" s="50"/>
      <c r="Q91" s="49"/>
      <c r="R91" s="50"/>
      <c r="S91" s="1599"/>
      <c r="T91" s="50"/>
      <c r="U91" s="50"/>
      <c r="V91" s="50"/>
      <c r="W91" s="49"/>
      <c r="X91" s="49"/>
      <c r="Y91" s="49"/>
      <c r="Z91" s="49"/>
      <c r="AA91" s="50"/>
      <c r="AB91" s="50"/>
      <c r="AC91" s="50"/>
      <c r="AD91" s="49"/>
      <c r="AE91" s="49"/>
      <c r="AF91" s="49"/>
      <c r="AG91" s="49"/>
      <c r="AH91" s="1599"/>
      <c r="AI91" s="50"/>
      <c r="AJ91" s="50"/>
      <c r="AK91" s="50"/>
      <c r="AL91" s="50"/>
      <c r="AM91" s="49"/>
      <c r="AN91" s="49"/>
      <c r="AO91" s="49"/>
      <c r="AP91" s="49"/>
      <c r="AQ91" s="50"/>
      <c r="AR91" s="50"/>
      <c r="AS91" s="50"/>
      <c r="AT91" s="50"/>
      <c r="AU91" s="50"/>
      <c r="AV91" s="49"/>
      <c r="AW91" s="49"/>
      <c r="AX91" s="49"/>
      <c r="AY91" s="49"/>
      <c r="AZ91" s="49"/>
      <c r="BA91" s="50"/>
    </row>
    <row r="92" spans="1:53">
      <c r="A92" s="50"/>
      <c r="B92" s="50"/>
      <c r="C92" s="50"/>
      <c r="D92" s="50"/>
      <c r="E92" s="50"/>
      <c r="F92" s="50"/>
      <c r="G92" s="50"/>
      <c r="H92" s="50"/>
      <c r="I92" s="49"/>
      <c r="J92" s="50"/>
      <c r="K92" s="50"/>
      <c r="L92" s="50"/>
      <c r="M92" s="49"/>
      <c r="N92" s="50"/>
      <c r="O92" s="50"/>
      <c r="P92" s="50"/>
      <c r="Q92" s="49"/>
      <c r="R92" s="50"/>
      <c r="S92" s="1599"/>
      <c r="T92" s="50"/>
      <c r="U92" s="50"/>
      <c r="V92" s="50"/>
      <c r="W92" s="49"/>
      <c r="X92" s="49"/>
      <c r="Y92" s="49"/>
      <c r="Z92" s="49"/>
      <c r="AA92" s="50"/>
      <c r="AB92" s="50"/>
      <c r="AC92" s="50"/>
      <c r="AD92" s="49"/>
      <c r="AE92" s="49"/>
      <c r="AF92" s="49"/>
      <c r="AG92" s="49"/>
      <c r="AH92" s="1599"/>
      <c r="AI92" s="50"/>
      <c r="AJ92" s="50"/>
      <c r="AK92" s="50"/>
      <c r="AL92" s="50"/>
      <c r="AM92" s="49"/>
      <c r="AN92" s="49"/>
      <c r="AO92" s="49"/>
      <c r="AP92" s="49"/>
      <c r="AQ92" s="50"/>
      <c r="AR92" s="50"/>
      <c r="AS92" s="50"/>
      <c r="AT92" s="50"/>
      <c r="AU92" s="50"/>
      <c r="AV92" s="49"/>
      <c r="AW92" s="49"/>
      <c r="AX92" s="49"/>
      <c r="AY92" s="49"/>
      <c r="AZ92" s="49"/>
      <c r="BA92" s="50"/>
    </row>
    <row r="93" spans="1:53">
      <c r="A93" s="50"/>
      <c r="B93" s="50"/>
      <c r="C93" s="50"/>
      <c r="D93" s="50"/>
      <c r="E93" s="50"/>
      <c r="F93" s="50"/>
      <c r="G93" s="50"/>
      <c r="H93" s="50"/>
      <c r="I93" s="49"/>
      <c r="J93" s="50"/>
      <c r="K93" s="50"/>
      <c r="L93" s="50"/>
      <c r="M93" s="49"/>
      <c r="N93" s="50"/>
      <c r="O93" s="50"/>
      <c r="P93" s="50"/>
      <c r="Q93" s="49"/>
      <c r="R93" s="50"/>
      <c r="S93" s="1599"/>
      <c r="T93" s="50"/>
      <c r="U93" s="50"/>
      <c r="V93" s="50"/>
      <c r="W93" s="49"/>
      <c r="X93" s="49"/>
      <c r="Y93" s="49"/>
      <c r="Z93" s="49"/>
      <c r="AA93" s="50"/>
      <c r="AB93" s="50"/>
      <c r="AC93" s="50"/>
      <c r="AD93" s="49"/>
      <c r="AE93" s="49"/>
      <c r="AF93" s="49"/>
      <c r="AG93" s="49"/>
      <c r="AH93" s="1599"/>
      <c r="AI93" s="50"/>
      <c r="AJ93" s="50"/>
      <c r="AK93" s="50"/>
      <c r="AL93" s="50"/>
      <c r="AM93" s="49"/>
      <c r="AN93" s="49"/>
      <c r="AO93" s="49"/>
      <c r="AP93" s="49"/>
      <c r="AQ93" s="50"/>
      <c r="AR93" s="50"/>
      <c r="AS93" s="50"/>
      <c r="AT93" s="50"/>
      <c r="AU93" s="50"/>
      <c r="AV93" s="49"/>
      <c r="AW93" s="49"/>
      <c r="AX93" s="49"/>
      <c r="AY93" s="49"/>
      <c r="AZ93" s="49"/>
      <c r="BA93" s="50"/>
    </row>
    <row r="94" spans="1:53">
      <c r="A94" s="50"/>
      <c r="B94" s="50"/>
      <c r="C94" s="50"/>
      <c r="D94" s="50"/>
      <c r="E94" s="50"/>
      <c r="F94" s="50"/>
      <c r="G94" s="50"/>
      <c r="H94" s="50"/>
      <c r="I94" s="49"/>
      <c r="J94" s="50"/>
      <c r="K94" s="50"/>
      <c r="L94" s="50"/>
      <c r="M94" s="49"/>
      <c r="N94" s="50"/>
      <c r="O94" s="50"/>
      <c r="P94" s="50"/>
      <c r="Q94" s="49"/>
      <c r="R94" s="50"/>
      <c r="S94" s="1599"/>
      <c r="T94" s="50"/>
      <c r="U94" s="50"/>
      <c r="V94" s="50"/>
      <c r="W94" s="49"/>
      <c r="X94" s="49"/>
      <c r="Y94" s="49"/>
      <c r="Z94" s="49"/>
      <c r="AA94" s="50"/>
      <c r="AB94" s="50"/>
      <c r="AC94" s="50"/>
      <c r="AD94" s="49"/>
      <c r="AE94" s="49"/>
      <c r="AF94" s="49"/>
      <c r="AG94" s="49"/>
      <c r="AH94" s="1599"/>
      <c r="AI94" s="50"/>
      <c r="AJ94" s="50"/>
      <c r="AK94" s="50"/>
      <c r="AL94" s="50"/>
      <c r="AM94" s="49"/>
      <c r="AN94" s="49"/>
      <c r="AO94" s="49"/>
      <c r="AP94" s="49"/>
      <c r="AQ94" s="50"/>
      <c r="AR94" s="50"/>
      <c r="AS94" s="50"/>
      <c r="AT94" s="50"/>
      <c r="AU94" s="50"/>
      <c r="AV94" s="49"/>
      <c r="AW94" s="49"/>
      <c r="AX94" s="49"/>
      <c r="AY94" s="49"/>
      <c r="AZ94" s="49"/>
      <c r="BA94" s="50"/>
    </row>
    <row r="95" spans="1:53">
      <c r="A95" s="50"/>
      <c r="B95" s="50"/>
      <c r="C95" s="50"/>
      <c r="D95" s="50"/>
      <c r="E95" s="50"/>
      <c r="F95" s="50"/>
      <c r="G95" s="50"/>
      <c r="H95" s="50"/>
      <c r="I95" s="49"/>
      <c r="J95" s="50"/>
      <c r="K95" s="50"/>
      <c r="L95" s="50"/>
      <c r="M95" s="49"/>
      <c r="N95" s="50"/>
      <c r="O95" s="50"/>
      <c r="P95" s="50"/>
      <c r="Q95" s="49"/>
      <c r="R95" s="50"/>
      <c r="S95" s="1599"/>
      <c r="T95" s="50"/>
      <c r="U95" s="50"/>
      <c r="V95" s="50"/>
      <c r="W95" s="49"/>
      <c r="X95" s="49"/>
      <c r="Y95" s="49"/>
      <c r="Z95" s="49"/>
      <c r="AA95" s="50"/>
      <c r="AB95" s="50"/>
      <c r="AC95" s="50"/>
      <c r="AD95" s="49"/>
      <c r="AE95" s="49"/>
      <c r="AF95" s="49"/>
      <c r="AG95" s="49"/>
      <c r="AH95" s="1599"/>
      <c r="AI95" s="50"/>
      <c r="AJ95" s="50"/>
      <c r="AK95" s="50"/>
      <c r="AL95" s="50"/>
      <c r="AM95" s="49"/>
      <c r="AN95" s="49"/>
      <c r="AO95" s="49"/>
      <c r="AP95" s="49"/>
      <c r="AQ95" s="50"/>
      <c r="AR95" s="50"/>
      <c r="AS95" s="50"/>
      <c r="AT95" s="50"/>
      <c r="AU95" s="50"/>
      <c r="AV95" s="49"/>
      <c r="AW95" s="49"/>
      <c r="AX95" s="49"/>
      <c r="AY95" s="49"/>
      <c r="AZ95" s="49"/>
      <c r="BA95" s="50"/>
    </row>
    <row r="96" spans="1:53">
      <c r="A96" s="50"/>
      <c r="B96" s="50"/>
      <c r="C96" s="50"/>
      <c r="D96" s="50"/>
      <c r="E96" s="50"/>
      <c r="F96" s="50"/>
      <c r="G96" s="50"/>
      <c r="H96" s="50"/>
      <c r="I96" s="49"/>
      <c r="J96" s="50"/>
      <c r="K96" s="50"/>
      <c r="L96" s="50"/>
      <c r="M96" s="49"/>
      <c r="N96" s="50"/>
      <c r="O96" s="50"/>
      <c r="P96" s="50"/>
      <c r="Q96" s="49"/>
      <c r="R96" s="50"/>
      <c r="S96" s="1599"/>
      <c r="T96" s="50"/>
      <c r="U96" s="50"/>
      <c r="V96" s="50"/>
      <c r="W96" s="49"/>
      <c r="X96" s="49"/>
      <c r="Y96" s="49"/>
      <c r="Z96" s="49"/>
      <c r="AA96" s="50"/>
      <c r="AB96" s="50"/>
      <c r="AC96" s="50"/>
      <c r="AD96" s="49"/>
      <c r="AE96" s="49"/>
      <c r="AF96" s="49"/>
      <c r="AG96" s="49"/>
      <c r="AH96" s="1599"/>
      <c r="AI96" s="50"/>
      <c r="AJ96" s="50"/>
      <c r="AK96" s="50"/>
      <c r="AL96" s="50"/>
      <c r="AM96" s="49"/>
      <c r="AN96" s="49"/>
      <c r="AO96" s="49"/>
      <c r="AP96" s="49"/>
      <c r="AQ96" s="50"/>
      <c r="AR96" s="50"/>
      <c r="AS96" s="50"/>
      <c r="AT96" s="50"/>
      <c r="AU96" s="50"/>
      <c r="AV96" s="49"/>
      <c r="AW96" s="49"/>
      <c r="AX96" s="49"/>
      <c r="AY96" s="49"/>
      <c r="AZ96" s="49"/>
      <c r="BA96" s="50"/>
    </row>
    <row r="97" spans="1:53">
      <c r="A97" s="50"/>
      <c r="B97" s="50"/>
      <c r="C97" s="50"/>
      <c r="D97" s="50"/>
      <c r="E97" s="50"/>
      <c r="F97" s="50"/>
      <c r="G97" s="50"/>
      <c r="H97" s="50"/>
      <c r="I97" s="49"/>
      <c r="J97" s="50"/>
      <c r="K97" s="50"/>
      <c r="L97" s="50"/>
      <c r="M97" s="49"/>
      <c r="N97" s="50"/>
      <c r="O97" s="50"/>
      <c r="P97" s="50"/>
      <c r="Q97" s="49"/>
      <c r="R97" s="50"/>
      <c r="S97" s="1599"/>
      <c r="T97" s="50"/>
      <c r="U97" s="50"/>
      <c r="V97" s="50"/>
      <c r="W97" s="49"/>
      <c r="X97" s="49"/>
      <c r="Y97" s="49"/>
      <c r="Z97" s="49"/>
      <c r="AA97" s="50"/>
      <c r="AB97" s="50"/>
      <c r="AC97" s="50"/>
      <c r="AD97" s="49"/>
      <c r="AE97" s="49"/>
      <c r="AF97" s="49"/>
      <c r="AG97" s="49"/>
      <c r="AH97" s="1599"/>
      <c r="AI97" s="50"/>
      <c r="AJ97" s="50"/>
      <c r="AK97" s="50"/>
      <c r="AL97" s="50"/>
      <c r="AM97" s="49"/>
      <c r="AN97" s="49"/>
      <c r="AO97" s="49"/>
      <c r="AP97" s="49"/>
      <c r="AQ97" s="50"/>
      <c r="AR97" s="50"/>
      <c r="AS97" s="50"/>
      <c r="AT97" s="50"/>
      <c r="AU97" s="50"/>
      <c r="AV97" s="49"/>
      <c r="AW97" s="49"/>
      <c r="AX97" s="49"/>
      <c r="AY97" s="49"/>
      <c r="AZ97" s="49"/>
      <c r="BA97" s="50"/>
    </row>
    <row r="98" spans="1:53">
      <c r="A98" s="50"/>
      <c r="B98" s="50"/>
      <c r="C98" s="50"/>
      <c r="D98" s="50"/>
      <c r="E98" s="50"/>
      <c r="F98" s="50"/>
      <c r="G98" s="50"/>
      <c r="H98" s="50"/>
      <c r="I98" s="49"/>
      <c r="J98" s="50"/>
      <c r="K98" s="50"/>
      <c r="L98" s="50"/>
      <c r="M98" s="49"/>
      <c r="N98" s="50"/>
      <c r="O98" s="50"/>
      <c r="P98" s="50"/>
      <c r="Q98" s="49"/>
      <c r="R98" s="50"/>
      <c r="S98" s="1599"/>
      <c r="T98" s="50"/>
      <c r="U98" s="50"/>
      <c r="V98" s="50"/>
      <c r="W98" s="49"/>
      <c r="X98" s="49"/>
      <c r="Y98" s="49"/>
      <c r="Z98" s="49"/>
      <c r="AA98" s="50"/>
      <c r="AB98" s="50"/>
      <c r="AC98" s="50"/>
      <c r="AD98" s="49"/>
      <c r="AE98" s="49"/>
      <c r="AF98" s="49"/>
      <c r="AG98" s="49"/>
      <c r="AH98" s="1599"/>
      <c r="AI98" s="50"/>
      <c r="AJ98" s="50"/>
      <c r="AK98" s="50"/>
      <c r="AL98" s="50"/>
      <c r="AM98" s="49"/>
      <c r="AN98" s="49"/>
      <c r="AO98" s="49"/>
      <c r="AP98" s="49"/>
      <c r="AQ98" s="50"/>
      <c r="AR98" s="50"/>
      <c r="AS98" s="50"/>
      <c r="AT98" s="50"/>
      <c r="AU98" s="50"/>
      <c r="AV98" s="49"/>
      <c r="AW98" s="49"/>
      <c r="AX98" s="49"/>
      <c r="AY98" s="49"/>
      <c r="AZ98" s="49"/>
      <c r="BA98" s="50"/>
    </row>
    <row r="99" spans="1:53">
      <c r="A99" s="50"/>
      <c r="B99" s="50"/>
      <c r="C99" s="50"/>
      <c r="D99" s="50"/>
      <c r="E99" s="50"/>
      <c r="F99" s="50"/>
      <c r="G99" s="50"/>
      <c r="H99" s="50"/>
      <c r="I99" s="49"/>
      <c r="J99" s="50"/>
      <c r="K99" s="50"/>
      <c r="L99" s="50"/>
      <c r="M99" s="49"/>
      <c r="N99" s="50"/>
      <c r="O99" s="50"/>
      <c r="P99" s="50"/>
      <c r="Q99" s="49"/>
      <c r="R99" s="50"/>
      <c r="S99" s="1599"/>
      <c r="T99" s="50"/>
      <c r="U99" s="50"/>
      <c r="V99" s="50"/>
      <c r="W99" s="49"/>
      <c r="X99" s="49"/>
      <c r="Y99" s="49"/>
      <c r="Z99" s="49"/>
      <c r="AA99" s="50"/>
      <c r="AB99" s="50"/>
      <c r="AC99" s="50"/>
      <c r="AD99" s="49"/>
      <c r="AE99" s="49"/>
      <c r="AF99" s="49"/>
      <c r="AG99" s="49"/>
      <c r="AH99" s="1599"/>
      <c r="AI99" s="50"/>
      <c r="AJ99" s="50"/>
      <c r="AK99" s="50"/>
      <c r="AL99" s="50"/>
      <c r="AM99" s="49"/>
      <c r="AN99" s="49"/>
      <c r="AO99" s="49"/>
      <c r="AP99" s="49"/>
      <c r="AQ99" s="50"/>
      <c r="AR99" s="50"/>
      <c r="AS99" s="50"/>
      <c r="AT99" s="50"/>
      <c r="AU99" s="50"/>
      <c r="AV99" s="49"/>
      <c r="AW99" s="49"/>
      <c r="AX99" s="49"/>
      <c r="AY99" s="49"/>
      <c r="AZ99" s="49"/>
      <c r="BA99" s="50"/>
    </row>
    <row r="100" spans="1:53">
      <c r="A100" s="50"/>
      <c r="B100" s="50"/>
      <c r="C100" s="50"/>
      <c r="D100" s="50"/>
      <c r="E100" s="50"/>
      <c r="F100" s="50"/>
      <c r="G100" s="50"/>
      <c r="H100" s="50"/>
      <c r="I100" s="49"/>
      <c r="J100" s="50"/>
      <c r="K100" s="50"/>
      <c r="L100" s="50"/>
      <c r="M100" s="49"/>
      <c r="N100" s="50"/>
      <c r="O100" s="50"/>
      <c r="P100" s="50"/>
      <c r="Q100" s="49"/>
      <c r="R100" s="50"/>
      <c r="S100" s="1599"/>
      <c r="T100" s="50"/>
      <c r="U100" s="50"/>
      <c r="V100" s="50"/>
      <c r="W100" s="49"/>
      <c r="X100" s="49"/>
      <c r="Y100" s="49"/>
      <c r="Z100" s="49"/>
      <c r="AA100" s="50"/>
      <c r="AB100" s="50"/>
      <c r="AC100" s="50"/>
      <c r="AD100" s="49"/>
      <c r="AE100" s="49"/>
      <c r="AF100" s="49"/>
      <c r="AG100" s="49"/>
      <c r="AH100" s="1599"/>
      <c r="AI100" s="50"/>
      <c r="AJ100" s="50"/>
      <c r="AK100" s="50"/>
      <c r="AL100" s="50"/>
      <c r="AM100" s="49"/>
      <c r="AN100" s="49"/>
      <c r="AO100" s="49"/>
      <c r="AP100" s="49"/>
      <c r="AQ100" s="50"/>
      <c r="AR100" s="50"/>
      <c r="AS100" s="50"/>
      <c r="AT100" s="50"/>
      <c r="AU100" s="50"/>
      <c r="AV100" s="49"/>
      <c r="AW100" s="49"/>
      <c r="AX100" s="49"/>
      <c r="AY100" s="49"/>
      <c r="AZ100" s="49"/>
      <c r="BA100" s="50"/>
    </row>
    <row r="101" spans="1:53">
      <c r="A101" s="50"/>
      <c r="B101" s="50"/>
      <c r="C101" s="50"/>
      <c r="D101" s="50"/>
      <c r="E101" s="50"/>
      <c r="F101" s="50"/>
      <c r="G101" s="50"/>
      <c r="H101" s="50"/>
      <c r="I101" s="49"/>
      <c r="J101" s="50"/>
      <c r="K101" s="50"/>
      <c r="L101" s="50"/>
      <c r="M101" s="49"/>
      <c r="N101" s="50"/>
      <c r="O101" s="50"/>
      <c r="P101" s="50"/>
      <c r="Q101" s="49"/>
      <c r="R101" s="50"/>
      <c r="S101" s="1599"/>
      <c r="T101" s="50"/>
      <c r="U101" s="50"/>
      <c r="V101" s="50"/>
      <c r="W101" s="49"/>
      <c r="X101" s="49"/>
      <c r="Y101" s="49"/>
      <c r="Z101" s="49"/>
      <c r="AA101" s="50"/>
      <c r="AB101" s="50"/>
      <c r="AC101" s="50"/>
      <c r="AD101" s="49"/>
      <c r="AE101" s="49"/>
      <c r="AF101" s="49"/>
      <c r="AG101" s="49"/>
      <c r="AH101" s="1599"/>
      <c r="AI101" s="50"/>
      <c r="AJ101" s="50"/>
      <c r="AK101" s="50"/>
      <c r="AL101" s="50"/>
      <c r="AM101" s="49"/>
      <c r="AN101" s="49"/>
      <c r="AO101" s="49"/>
      <c r="AP101" s="49"/>
      <c r="AQ101" s="50"/>
      <c r="AR101" s="50"/>
      <c r="AS101" s="50"/>
      <c r="AT101" s="50"/>
      <c r="AU101" s="50"/>
      <c r="AV101" s="49"/>
      <c r="AW101" s="49"/>
      <c r="AX101" s="49"/>
      <c r="AY101" s="49"/>
      <c r="AZ101" s="49"/>
      <c r="BA101" s="50"/>
    </row>
    <row r="102" spans="1:53">
      <c r="A102" s="50"/>
      <c r="B102" s="50"/>
      <c r="C102" s="50"/>
      <c r="D102" s="50"/>
      <c r="E102" s="50"/>
      <c r="F102" s="50"/>
      <c r="G102" s="50"/>
      <c r="H102" s="50"/>
      <c r="I102" s="49"/>
      <c r="J102" s="50"/>
      <c r="K102" s="50"/>
      <c r="L102" s="50"/>
      <c r="M102" s="49"/>
      <c r="N102" s="50"/>
      <c r="O102" s="50"/>
      <c r="P102" s="50"/>
      <c r="Q102" s="49"/>
      <c r="R102" s="50"/>
      <c r="S102" s="1599"/>
      <c r="T102" s="50"/>
      <c r="U102" s="50"/>
      <c r="V102" s="50"/>
      <c r="W102" s="49"/>
      <c r="X102" s="49"/>
      <c r="Y102" s="49"/>
      <c r="Z102" s="49"/>
      <c r="AA102" s="50"/>
      <c r="AB102" s="50"/>
      <c r="AC102" s="50"/>
      <c r="AD102" s="49"/>
      <c r="AE102" s="49"/>
      <c r="AF102" s="49"/>
      <c r="AG102" s="49"/>
      <c r="AH102" s="1599"/>
      <c r="AI102" s="50"/>
      <c r="AJ102" s="50"/>
      <c r="AK102" s="50"/>
      <c r="AL102" s="50"/>
      <c r="AM102" s="49"/>
      <c r="AN102" s="49"/>
      <c r="AO102" s="49"/>
      <c r="AP102" s="49"/>
      <c r="AQ102" s="50"/>
      <c r="AR102" s="50"/>
      <c r="AS102" s="50"/>
      <c r="AT102" s="50"/>
      <c r="AU102" s="50"/>
      <c r="AV102" s="49"/>
      <c r="AW102" s="49"/>
      <c r="AX102" s="49"/>
      <c r="AY102" s="49"/>
      <c r="AZ102" s="49"/>
      <c r="BA102" s="50"/>
    </row>
    <row r="103" spans="1:53">
      <c r="A103" s="50"/>
      <c r="B103" s="50"/>
      <c r="C103" s="50"/>
      <c r="D103" s="50"/>
      <c r="E103" s="50"/>
      <c r="F103" s="50"/>
      <c r="G103" s="50"/>
      <c r="H103" s="50"/>
      <c r="I103" s="49"/>
      <c r="J103" s="50"/>
      <c r="K103" s="50"/>
      <c r="L103" s="50"/>
      <c r="M103" s="49"/>
      <c r="N103" s="50"/>
      <c r="O103" s="50"/>
      <c r="P103" s="50"/>
      <c r="Q103" s="49"/>
      <c r="R103" s="50"/>
      <c r="S103" s="1599"/>
      <c r="T103" s="50"/>
      <c r="U103" s="50"/>
      <c r="V103" s="50"/>
      <c r="W103" s="49"/>
      <c r="X103" s="49"/>
      <c r="Y103" s="49"/>
      <c r="Z103" s="49"/>
      <c r="AA103" s="50"/>
      <c r="AB103" s="50"/>
      <c r="AC103" s="50"/>
      <c r="AD103" s="49"/>
      <c r="AE103" s="49"/>
      <c r="AF103" s="49"/>
      <c r="AG103" s="49"/>
      <c r="AH103" s="1599"/>
      <c r="AI103" s="50"/>
      <c r="AJ103" s="50"/>
      <c r="AK103" s="50"/>
      <c r="AL103" s="50"/>
      <c r="AM103" s="49"/>
      <c r="AN103" s="49"/>
      <c r="AO103" s="49"/>
      <c r="AP103" s="49"/>
      <c r="AQ103" s="50"/>
      <c r="AR103" s="50"/>
      <c r="AS103" s="50"/>
      <c r="AT103" s="50"/>
      <c r="AU103" s="50"/>
      <c r="AV103" s="49"/>
      <c r="AW103" s="49"/>
      <c r="AX103" s="49"/>
      <c r="AY103" s="49"/>
      <c r="AZ103" s="49"/>
      <c r="BA103" s="50"/>
    </row>
    <row r="104" spans="1:53">
      <c r="A104" s="50"/>
      <c r="B104" s="50"/>
      <c r="C104" s="50"/>
      <c r="D104" s="50"/>
      <c r="E104" s="50"/>
      <c r="F104" s="50"/>
      <c r="G104" s="50"/>
      <c r="H104" s="50"/>
      <c r="I104" s="49"/>
      <c r="J104" s="50"/>
      <c r="K104" s="50"/>
      <c r="L104" s="50"/>
      <c r="M104" s="49"/>
      <c r="N104" s="50"/>
      <c r="O104" s="50"/>
      <c r="P104" s="50"/>
      <c r="Q104" s="49"/>
      <c r="R104" s="50"/>
      <c r="S104" s="1599"/>
      <c r="T104" s="50"/>
      <c r="U104" s="50"/>
      <c r="V104" s="50"/>
      <c r="W104" s="49"/>
      <c r="X104" s="49"/>
      <c r="Y104" s="49"/>
      <c r="Z104" s="49"/>
      <c r="AA104" s="50"/>
      <c r="AB104" s="50"/>
      <c r="AC104" s="50"/>
      <c r="AD104" s="49"/>
      <c r="AE104" s="49"/>
      <c r="AF104" s="49"/>
      <c r="AG104" s="49"/>
      <c r="AH104" s="1599"/>
      <c r="AI104" s="50"/>
      <c r="AJ104" s="50"/>
      <c r="AK104" s="50"/>
      <c r="AL104" s="50"/>
      <c r="AM104" s="49"/>
      <c r="AN104" s="49"/>
      <c r="AO104" s="49"/>
      <c r="AP104" s="49"/>
      <c r="AQ104" s="50"/>
      <c r="AR104" s="50"/>
      <c r="AS104" s="50"/>
      <c r="AT104" s="50"/>
      <c r="AU104" s="50"/>
      <c r="AV104" s="49"/>
      <c r="AW104" s="49"/>
      <c r="AX104" s="49"/>
      <c r="AY104" s="49"/>
      <c r="AZ104" s="49"/>
      <c r="BA104" s="50"/>
    </row>
    <row r="105" spans="1:53">
      <c r="A105" s="50"/>
      <c r="B105" s="50"/>
      <c r="C105" s="50"/>
      <c r="D105" s="50"/>
      <c r="E105" s="50"/>
      <c r="F105" s="50"/>
      <c r="G105" s="50"/>
      <c r="H105" s="50"/>
      <c r="I105" s="49"/>
      <c r="J105" s="50"/>
      <c r="K105" s="50"/>
      <c r="L105" s="50"/>
      <c r="M105" s="49"/>
      <c r="N105" s="50"/>
      <c r="O105" s="50"/>
      <c r="P105" s="50"/>
      <c r="Q105" s="49"/>
      <c r="R105" s="50"/>
      <c r="S105" s="1599"/>
      <c r="T105" s="50"/>
      <c r="U105" s="50"/>
      <c r="V105" s="50"/>
      <c r="W105" s="49"/>
      <c r="X105" s="49"/>
      <c r="Y105" s="49"/>
      <c r="Z105" s="49"/>
      <c r="AA105" s="50"/>
      <c r="AB105" s="50"/>
      <c r="AC105" s="50"/>
      <c r="AD105" s="49"/>
      <c r="AE105" s="49"/>
      <c r="AF105" s="49"/>
      <c r="AG105" s="49"/>
      <c r="AH105" s="1599"/>
      <c r="AI105" s="50"/>
      <c r="AJ105" s="50"/>
      <c r="AK105" s="50"/>
      <c r="AL105" s="50"/>
      <c r="AM105" s="49"/>
      <c r="AN105" s="49"/>
      <c r="AO105" s="49"/>
      <c r="AP105" s="49"/>
      <c r="AQ105" s="50"/>
      <c r="AR105" s="50"/>
      <c r="AS105" s="50"/>
      <c r="AT105" s="50"/>
      <c r="AU105" s="50"/>
      <c r="AV105" s="49"/>
      <c r="AW105" s="49"/>
      <c r="AX105" s="49"/>
      <c r="AY105" s="49"/>
      <c r="AZ105" s="49"/>
      <c r="BA105" s="50"/>
    </row>
    <row r="106" spans="1:53">
      <c r="A106" s="50"/>
      <c r="B106" s="50"/>
      <c r="C106" s="50"/>
      <c r="D106" s="50"/>
      <c r="E106" s="50"/>
      <c r="F106" s="50"/>
      <c r="G106" s="50"/>
      <c r="H106" s="50"/>
      <c r="I106" s="49"/>
      <c r="J106" s="50"/>
      <c r="K106" s="50"/>
      <c r="L106" s="50"/>
      <c r="M106" s="49"/>
      <c r="N106" s="50"/>
      <c r="O106" s="50"/>
      <c r="P106" s="50"/>
      <c r="Q106" s="49"/>
      <c r="R106" s="50"/>
      <c r="S106" s="1599"/>
      <c r="T106" s="50"/>
      <c r="U106" s="50"/>
      <c r="V106" s="50"/>
      <c r="W106" s="49"/>
      <c r="X106" s="49"/>
      <c r="Y106" s="49"/>
      <c r="Z106" s="49"/>
      <c r="AA106" s="50"/>
      <c r="AB106" s="50"/>
      <c r="AC106" s="50"/>
      <c r="AD106" s="49"/>
      <c r="AE106" s="49"/>
      <c r="AF106" s="49"/>
      <c r="AG106" s="49"/>
      <c r="AH106" s="1599"/>
      <c r="AI106" s="50"/>
      <c r="AJ106" s="50"/>
      <c r="AK106" s="50"/>
      <c r="AL106" s="50"/>
      <c r="AM106" s="49"/>
      <c r="AN106" s="49"/>
      <c r="AO106" s="49"/>
      <c r="AP106" s="49"/>
      <c r="AQ106" s="50"/>
      <c r="AR106" s="50"/>
      <c r="AS106" s="50"/>
      <c r="AT106" s="50"/>
      <c r="AU106" s="50"/>
      <c r="AV106" s="49"/>
      <c r="AW106" s="49"/>
      <c r="AX106" s="49"/>
      <c r="AY106" s="49"/>
      <c r="AZ106" s="49"/>
      <c r="BA106" s="50"/>
    </row>
    <row r="107" spans="1:53">
      <c r="A107" s="50"/>
      <c r="B107" s="50"/>
      <c r="C107" s="50"/>
      <c r="D107" s="50"/>
      <c r="E107" s="50"/>
      <c r="F107" s="50"/>
      <c r="G107" s="50"/>
      <c r="H107" s="50"/>
      <c r="I107" s="49"/>
      <c r="J107" s="50"/>
      <c r="K107" s="50"/>
      <c r="L107" s="50"/>
      <c r="M107" s="49"/>
      <c r="N107" s="50"/>
      <c r="O107" s="50"/>
      <c r="P107" s="50"/>
      <c r="Q107" s="49"/>
      <c r="R107" s="50"/>
      <c r="S107" s="1599"/>
      <c r="T107" s="50"/>
      <c r="U107" s="50"/>
      <c r="V107" s="50"/>
      <c r="W107" s="49"/>
      <c r="X107" s="49"/>
      <c r="Y107" s="49"/>
      <c r="Z107" s="49"/>
      <c r="AA107" s="50"/>
      <c r="AB107" s="50"/>
      <c r="AC107" s="50"/>
      <c r="AD107" s="49"/>
      <c r="AE107" s="49"/>
      <c r="AF107" s="49"/>
      <c r="AG107" s="49"/>
      <c r="AH107" s="1599"/>
      <c r="AI107" s="50"/>
      <c r="AJ107" s="50"/>
      <c r="AK107" s="50"/>
      <c r="AL107" s="50"/>
      <c r="AM107" s="49"/>
      <c r="AN107" s="49"/>
      <c r="AO107" s="49"/>
      <c r="AP107" s="49"/>
      <c r="AQ107" s="50"/>
      <c r="AR107" s="50"/>
      <c r="AS107" s="50"/>
      <c r="AT107" s="50"/>
      <c r="AU107" s="50"/>
      <c r="AV107" s="49"/>
      <c r="AW107" s="49"/>
      <c r="AX107" s="49"/>
      <c r="AY107" s="49"/>
      <c r="AZ107" s="49"/>
      <c r="BA107" s="50"/>
    </row>
    <row r="108" spans="1:53">
      <c r="A108" s="50"/>
      <c r="B108" s="50"/>
      <c r="C108" s="50"/>
      <c r="D108" s="50"/>
      <c r="E108" s="50"/>
      <c r="F108" s="50"/>
      <c r="G108" s="50"/>
      <c r="H108" s="50"/>
      <c r="I108" s="49"/>
      <c r="J108" s="50"/>
      <c r="K108" s="50"/>
      <c r="L108" s="50"/>
      <c r="M108" s="49"/>
      <c r="N108" s="50"/>
      <c r="O108" s="50"/>
      <c r="P108" s="50"/>
      <c r="Q108" s="49"/>
      <c r="R108" s="50"/>
      <c r="S108" s="1599"/>
      <c r="T108" s="50"/>
      <c r="U108" s="50"/>
      <c r="V108" s="50"/>
      <c r="W108" s="49"/>
      <c r="X108" s="49"/>
      <c r="Y108" s="49"/>
      <c r="Z108" s="49"/>
      <c r="AA108" s="50"/>
      <c r="AB108" s="50"/>
      <c r="AC108" s="50"/>
      <c r="AD108" s="49"/>
      <c r="AE108" s="49"/>
      <c r="AF108" s="49"/>
      <c r="AG108" s="49"/>
      <c r="AH108" s="1599"/>
      <c r="AI108" s="50"/>
      <c r="AJ108" s="50"/>
      <c r="AK108" s="50"/>
      <c r="AL108" s="50"/>
      <c r="AM108" s="49"/>
      <c r="AN108" s="49"/>
      <c r="AO108" s="49"/>
      <c r="AP108" s="49"/>
      <c r="AQ108" s="50"/>
      <c r="AR108" s="50"/>
      <c r="AS108" s="50"/>
      <c r="AT108" s="50"/>
      <c r="AU108" s="50"/>
      <c r="AV108" s="49"/>
      <c r="AW108" s="49"/>
      <c r="AX108" s="49"/>
      <c r="AY108" s="49"/>
      <c r="AZ108" s="49"/>
      <c r="BA108" s="50"/>
    </row>
    <row r="109" spans="1:53">
      <c r="A109" s="50"/>
      <c r="B109" s="50"/>
      <c r="C109" s="50"/>
      <c r="D109" s="50"/>
      <c r="E109" s="50"/>
      <c r="F109" s="50"/>
      <c r="G109" s="50"/>
      <c r="H109" s="50"/>
      <c r="I109" s="49"/>
      <c r="J109" s="50"/>
      <c r="K109" s="50"/>
      <c r="L109" s="50"/>
      <c r="M109" s="49"/>
      <c r="N109" s="50"/>
      <c r="O109" s="50"/>
      <c r="P109" s="50"/>
      <c r="Q109" s="49"/>
      <c r="R109" s="50"/>
      <c r="S109" s="1599"/>
      <c r="T109" s="50"/>
      <c r="U109" s="50"/>
      <c r="V109" s="50"/>
      <c r="W109" s="49"/>
      <c r="X109" s="49"/>
      <c r="Y109" s="49"/>
      <c r="Z109" s="49"/>
      <c r="AA109" s="50"/>
      <c r="AB109" s="50"/>
      <c r="AC109" s="50"/>
      <c r="AD109" s="49"/>
      <c r="AE109" s="49"/>
      <c r="AF109" s="49"/>
      <c r="AG109" s="49"/>
      <c r="AH109" s="1599"/>
      <c r="AI109" s="50"/>
      <c r="AJ109" s="50"/>
      <c r="AK109" s="50"/>
      <c r="AL109" s="50"/>
      <c r="AM109" s="49"/>
      <c r="AN109" s="49"/>
      <c r="AO109" s="49"/>
      <c r="AP109" s="49"/>
      <c r="AQ109" s="50"/>
      <c r="AR109" s="50"/>
      <c r="AS109" s="50"/>
      <c r="AT109" s="50"/>
      <c r="AU109" s="50"/>
      <c r="AV109" s="49"/>
      <c r="AW109" s="49"/>
      <c r="AX109" s="49"/>
      <c r="AY109" s="49"/>
      <c r="AZ109" s="49"/>
      <c r="BA109" s="50"/>
    </row>
    <row r="110" spans="1:53">
      <c r="A110" s="50"/>
      <c r="B110" s="50"/>
      <c r="C110" s="50"/>
      <c r="D110" s="50"/>
      <c r="E110" s="50"/>
      <c r="F110" s="50"/>
      <c r="G110" s="50"/>
      <c r="H110" s="50"/>
      <c r="I110" s="49"/>
      <c r="J110" s="50"/>
      <c r="K110" s="50"/>
      <c r="L110" s="50"/>
      <c r="M110" s="49"/>
      <c r="N110" s="50"/>
      <c r="O110" s="50"/>
      <c r="P110" s="50"/>
      <c r="Q110" s="49"/>
      <c r="R110" s="50"/>
      <c r="S110" s="1599"/>
      <c r="T110" s="50"/>
      <c r="U110" s="50"/>
      <c r="V110" s="50"/>
      <c r="W110" s="49"/>
      <c r="X110" s="49"/>
      <c r="Y110" s="49"/>
      <c r="Z110" s="49"/>
      <c r="AA110" s="50"/>
      <c r="AB110" s="50"/>
      <c r="AC110" s="50"/>
      <c r="AD110" s="49"/>
      <c r="AE110" s="49"/>
      <c r="AF110" s="49"/>
      <c r="AG110" s="49"/>
      <c r="AH110" s="1599"/>
      <c r="AI110" s="50"/>
      <c r="AJ110" s="50"/>
      <c r="AK110" s="50"/>
      <c r="AL110" s="50"/>
      <c r="AM110" s="49"/>
      <c r="AN110" s="49"/>
      <c r="AO110" s="49"/>
      <c r="AP110" s="49"/>
      <c r="AQ110" s="50"/>
      <c r="AR110" s="50"/>
      <c r="AS110" s="50"/>
      <c r="AT110" s="50"/>
      <c r="AU110" s="50"/>
      <c r="AV110" s="49"/>
      <c r="AW110" s="49"/>
      <c r="AX110" s="49"/>
      <c r="AY110" s="49"/>
      <c r="AZ110" s="49"/>
      <c r="BA110" s="50"/>
    </row>
    <row r="111" spans="1:53">
      <c r="A111" s="50"/>
      <c r="B111" s="50"/>
      <c r="C111" s="50"/>
      <c r="D111" s="50"/>
      <c r="E111" s="50"/>
      <c r="F111" s="50"/>
      <c r="G111" s="50"/>
      <c r="H111" s="50"/>
      <c r="I111" s="49"/>
      <c r="J111" s="50"/>
      <c r="K111" s="50"/>
      <c r="L111" s="50"/>
      <c r="M111" s="49"/>
      <c r="N111" s="50"/>
      <c r="O111" s="50"/>
      <c r="P111" s="50"/>
      <c r="Q111" s="49"/>
      <c r="R111" s="50"/>
      <c r="S111" s="1599"/>
      <c r="T111" s="50"/>
      <c r="U111" s="50"/>
      <c r="V111" s="50"/>
      <c r="W111" s="49"/>
      <c r="X111" s="49"/>
      <c r="Y111" s="49"/>
      <c r="Z111" s="49"/>
      <c r="AA111" s="50"/>
      <c r="AB111" s="50"/>
      <c r="AC111" s="50"/>
      <c r="AD111" s="49"/>
      <c r="AE111" s="49"/>
      <c r="AF111" s="49"/>
      <c r="AG111" s="49"/>
      <c r="AH111" s="1599"/>
      <c r="AI111" s="50"/>
      <c r="AJ111" s="50"/>
      <c r="AK111" s="50"/>
      <c r="AL111" s="50"/>
      <c r="AM111" s="49"/>
      <c r="AN111" s="49"/>
      <c r="AO111" s="49"/>
      <c r="AP111" s="49"/>
      <c r="AQ111" s="50"/>
      <c r="AR111" s="50"/>
      <c r="AS111" s="50"/>
      <c r="AT111" s="50"/>
      <c r="AU111" s="50"/>
      <c r="AV111" s="49"/>
      <c r="AW111" s="49"/>
      <c r="AX111" s="49"/>
      <c r="AY111" s="49"/>
      <c r="AZ111" s="49"/>
      <c r="BA111" s="50"/>
    </row>
    <row r="112" spans="1:53">
      <c r="A112" s="50"/>
      <c r="B112" s="50"/>
      <c r="C112" s="50"/>
      <c r="D112" s="50"/>
      <c r="E112" s="50"/>
      <c r="F112" s="50"/>
      <c r="G112" s="50"/>
      <c r="H112" s="50"/>
      <c r="I112" s="49"/>
      <c r="J112" s="50"/>
      <c r="K112" s="50"/>
      <c r="L112" s="50"/>
      <c r="M112" s="49"/>
      <c r="N112" s="50"/>
      <c r="O112" s="50"/>
      <c r="P112" s="50"/>
      <c r="Q112" s="49"/>
      <c r="R112" s="50"/>
      <c r="S112" s="1599"/>
      <c r="T112" s="50"/>
      <c r="U112" s="50"/>
      <c r="V112" s="50"/>
      <c r="W112" s="49"/>
      <c r="X112" s="49"/>
      <c r="Y112" s="49"/>
      <c r="Z112" s="49"/>
      <c r="AA112" s="50"/>
      <c r="AB112" s="50"/>
      <c r="AC112" s="50"/>
      <c r="AD112" s="49"/>
      <c r="AE112" s="49"/>
      <c r="AF112" s="49"/>
      <c r="AG112" s="49"/>
      <c r="AH112" s="1599"/>
      <c r="AI112" s="50"/>
      <c r="AJ112" s="50"/>
      <c r="AK112" s="50"/>
      <c r="AL112" s="50"/>
      <c r="AM112" s="49"/>
      <c r="AN112" s="49"/>
      <c r="AO112" s="49"/>
      <c r="AP112" s="49"/>
      <c r="AQ112" s="50"/>
      <c r="AR112" s="50"/>
      <c r="AS112" s="50"/>
      <c r="AT112" s="50"/>
      <c r="AU112" s="50"/>
      <c r="AV112" s="49"/>
      <c r="AW112" s="49"/>
      <c r="AX112" s="49"/>
      <c r="AY112" s="49"/>
      <c r="AZ112" s="49"/>
      <c r="BA112" s="50"/>
    </row>
    <row r="113" spans="1:53">
      <c r="A113" s="50"/>
      <c r="B113" s="50"/>
      <c r="C113" s="50"/>
      <c r="D113" s="50"/>
      <c r="E113" s="50"/>
      <c r="F113" s="50"/>
      <c r="G113" s="50"/>
      <c r="H113" s="50"/>
      <c r="I113" s="49"/>
      <c r="J113" s="50"/>
      <c r="K113" s="50"/>
      <c r="L113" s="50"/>
      <c r="M113" s="49"/>
      <c r="N113" s="50"/>
      <c r="O113" s="50"/>
      <c r="P113" s="50"/>
      <c r="Q113" s="49"/>
      <c r="R113" s="50"/>
      <c r="S113" s="1599"/>
      <c r="T113" s="50"/>
      <c r="U113" s="50"/>
      <c r="V113" s="50"/>
      <c r="W113" s="49"/>
      <c r="X113" s="49"/>
      <c r="Y113" s="49"/>
      <c r="Z113" s="49"/>
      <c r="AA113" s="50"/>
      <c r="AB113" s="50"/>
      <c r="AC113" s="50"/>
      <c r="AD113" s="49"/>
      <c r="AE113" s="49"/>
      <c r="AF113" s="49"/>
      <c r="AG113" s="49"/>
      <c r="AH113" s="1599"/>
      <c r="AI113" s="50"/>
      <c r="AJ113" s="50"/>
      <c r="AK113" s="50"/>
      <c r="AL113" s="50"/>
      <c r="AM113" s="49"/>
      <c r="AN113" s="49"/>
      <c r="AO113" s="49"/>
      <c r="AP113" s="49"/>
      <c r="AQ113" s="50"/>
      <c r="AR113" s="50"/>
      <c r="AS113" s="50"/>
      <c r="AT113" s="50"/>
      <c r="AU113" s="50"/>
      <c r="AV113" s="49"/>
      <c r="AW113" s="49"/>
      <c r="AX113" s="49"/>
      <c r="AY113" s="49"/>
      <c r="AZ113" s="49"/>
      <c r="BA113" s="50"/>
    </row>
    <row r="114" spans="1:53">
      <c r="A114" s="50"/>
      <c r="B114" s="50"/>
      <c r="C114" s="50"/>
      <c r="D114" s="50"/>
      <c r="E114" s="50"/>
      <c r="F114" s="50"/>
      <c r="G114" s="50"/>
      <c r="H114" s="50"/>
      <c r="I114" s="49"/>
      <c r="J114" s="50"/>
      <c r="K114" s="50"/>
      <c r="L114" s="50"/>
      <c r="M114" s="49"/>
      <c r="N114" s="50"/>
      <c r="O114" s="50"/>
      <c r="P114" s="50"/>
      <c r="Q114" s="49"/>
      <c r="R114" s="50"/>
      <c r="S114" s="1599"/>
      <c r="T114" s="50"/>
      <c r="U114" s="50"/>
      <c r="V114" s="50"/>
      <c r="W114" s="49"/>
      <c r="X114" s="49"/>
      <c r="Y114" s="49"/>
      <c r="Z114" s="49"/>
      <c r="AA114" s="50"/>
      <c r="AB114" s="50"/>
      <c r="AC114" s="50"/>
      <c r="AD114" s="49"/>
      <c r="AE114" s="49"/>
      <c r="AF114" s="49"/>
      <c r="AG114" s="49"/>
      <c r="AH114" s="1599"/>
      <c r="AI114" s="50"/>
      <c r="AJ114" s="50"/>
      <c r="AK114" s="50"/>
      <c r="AL114" s="50"/>
      <c r="AM114" s="49"/>
      <c r="AN114" s="49"/>
      <c r="AO114" s="49"/>
      <c r="AP114" s="49"/>
      <c r="AQ114" s="50"/>
      <c r="AR114" s="50"/>
      <c r="AS114" s="50"/>
      <c r="AT114" s="50"/>
      <c r="AU114" s="50"/>
      <c r="AV114" s="49"/>
      <c r="AW114" s="49"/>
      <c r="AX114" s="49"/>
      <c r="AY114" s="49"/>
      <c r="AZ114" s="49"/>
      <c r="BA114" s="50"/>
    </row>
    <row r="115" spans="1:53">
      <c r="A115" s="50"/>
      <c r="B115" s="50"/>
      <c r="C115" s="50"/>
      <c r="D115" s="50"/>
      <c r="E115" s="50"/>
      <c r="F115" s="50"/>
      <c r="G115" s="50"/>
      <c r="H115" s="50"/>
      <c r="I115" s="49"/>
      <c r="J115" s="50"/>
      <c r="K115" s="50"/>
      <c r="L115" s="50"/>
      <c r="M115" s="49"/>
      <c r="N115" s="50"/>
      <c r="O115" s="50"/>
      <c r="P115" s="50"/>
      <c r="Q115" s="49"/>
      <c r="R115" s="50"/>
      <c r="S115" s="1599"/>
      <c r="T115" s="50"/>
      <c r="U115" s="50"/>
      <c r="V115" s="50"/>
      <c r="W115" s="49"/>
      <c r="X115" s="49"/>
      <c r="Y115" s="49"/>
      <c r="Z115" s="49"/>
      <c r="AA115" s="50"/>
      <c r="AB115" s="50"/>
      <c r="AC115" s="50"/>
      <c r="AD115" s="49"/>
      <c r="AE115" s="49"/>
      <c r="AF115" s="49"/>
      <c r="AG115" s="49"/>
      <c r="AH115" s="1599"/>
      <c r="AI115" s="50"/>
      <c r="AJ115" s="50"/>
      <c r="AK115" s="50"/>
      <c r="AL115" s="50"/>
      <c r="AM115" s="49"/>
      <c r="AN115" s="49"/>
      <c r="AO115" s="49"/>
      <c r="AP115" s="49"/>
      <c r="AQ115" s="50"/>
      <c r="AR115" s="50"/>
      <c r="AS115" s="50"/>
      <c r="AT115" s="50"/>
      <c r="AU115" s="50"/>
      <c r="AV115" s="49"/>
      <c r="AW115" s="49"/>
      <c r="AX115" s="49"/>
      <c r="AY115" s="49"/>
      <c r="AZ115" s="49"/>
      <c r="BA115" s="50"/>
    </row>
    <row r="116" spans="1:53">
      <c r="A116" s="50"/>
      <c r="B116" s="50"/>
      <c r="C116" s="50"/>
      <c r="D116" s="50"/>
      <c r="E116" s="50"/>
      <c r="F116" s="50"/>
      <c r="G116" s="50"/>
      <c r="H116" s="50"/>
      <c r="I116" s="49"/>
      <c r="J116" s="50"/>
      <c r="K116" s="50"/>
      <c r="L116" s="50"/>
      <c r="M116" s="49"/>
      <c r="N116" s="50"/>
      <c r="O116" s="50"/>
      <c r="P116" s="50"/>
      <c r="Q116" s="49"/>
      <c r="R116" s="50"/>
      <c r="S116" s="1599"/>
      <c r="T116" s="50"/>
      <c r="U116" s="50"/>
      <c r="V116" s="50"/>
      <c r="W116" s="49"/>
      <c r="X116" s="49"/>
      <c r="Y116" s="49"/>
      <c r="Z116" s="49"/>
      <c r="AA116" s="50"/>
      <c r="AB116" s="50"/>
      <c r="AC116" s="50"/>
      <c r="AD116" s="49"/>
      <c r="AE116" s="49"/>
      <c r="AF116" s="49"/>
      <c r="AG116" s="49"/>
      <c r="AH116" s="1599"/>
      <c r="AI116" s="50"/>
      <c r="AJ116" s="50"/>
      <c r="AK116" s="50"/>
      <c r="AL116" s="50"/>
      <c r="AM116" s="49"/>
      <c r="AN116" s="49"/>
      <c r="AO116" s="49"/>
      <c r="AP116" s="49"/>
      <c r="AQ116" s="50"/>
      <c r="AR116" s="50"/>
      <c r="AS116" s="50"/>
      <c r="AT116" s="50"/>
      <c r="AU116" s="50"/>
      <c r="AV116" s="49"/>
      <c r="AW116" s="49"/>
      <c r="AX116" s="49"/>
      <c r="AY116" s="49"/>
      <c r="AZ116" s="49"/>
      <c r="BA116" s="50"/>
    </row>
    <row r="117" spans="1:53">
      <c r="A117" s="50"/>
      <c r="B117" s="50"/>
      <c r="C117" s="50"/>
      <c r="D117" s="50"/>
      <c r="E117" s="50"/>
      <c r="F117" s="50"/>
      <c r="G117" s="50"/>
      <c r="H117" s="50"/>
      <c r="I117" s="49"/>
      <c r="J117" s="50"/>
      <c r="K117" s="50"/>
      <c r="L117" s="50"/>
      <c r="M117" s="49"/>
      <c r="N117" s="50"/>
      <c r="O117" s="50"/>
      <c r="P117" s="50"/>
      <c r="Q117" s="49"/>
      <c r="R117" s="50"/>
      <c r="S117" s="1599"/>
      <c r="T117" s="50"/>
      <c r="U117" s="50"/>
      <c r="V117" s="50"/>
      <c r="W117" s="49"/>
      <c r="X117" s="49"/>
      <c r="Y117" s="49"/>
      <c r="Z117" s="49"/>
      <c r="AA117" s="50"/>
      <c r="AB117" s="50"/>
      <c r="AC117" s="50"/>
      <c r="AD117" s="49"/>
      <c r="AE117" s="49"/>
      <c r="AF117" s="49"/>
      <c r="AG117" s="49"/>
      <c r="AH117" s="1599"/>
      <c r="AI117" s="50"/>
      <c r="AJ117" s="50"/>
      <c r="AK117" s="50"/>
      <c r="AL117" s="50"/>
      <c r="AM117" s="49"/>
      <c r="AN117" s="49"/>
      <c r="AO117" s="49"/>
      <c r="AP117" s="49"/>
      <c r="AQ117" s="50"/>
      <c r="AR117" s="50"/>
      <c r="AS117" s="50"/>
      <c r="AT117" s="50"/>
      <c r="AU117" s="50"/>
      <c r="AV117" s="49"/>
      <c r="AW117" s="49"/>
      <c r="AX117" s="49"/>
      <c r="AY117" s="49"/>
      <c r="AZ117" s="49"/>
      <c r="BA117" s="50"/>
    </row>
    <row r="118" spans="1:53">
      <c r="A118" s="50"/>
      <c r="B118" s="50"/>
      <c r="C118" s="50"/>
      <c r="D118" s="50"/>
      <c r="E118" s="50"/>
      <c r="F118" s="50"/>
      <c r="G118" s="50"/>
      <c r="H118" s="50"/>
      <c r="I118" s="49"/>
      <c r="J118" s="50"/>
      <c r="K118" s="50"/>
      <c r="L118" s="50"/>
      <c r="M118" s="49"/>
      <c r="N118" s="50"/>
      <c r="O118" s="50"/>
      <c r="P118" s="50"/>
      <c r="Q118" s="49"/>
      <c r="R118" s="50"/>
      <c r="S118" s="1599"/>
      <c r="T118" s="50"/>
      <c r="U118" s="50"/>
      <c r="V118" s="50"/>
      <c r="W118" s="49"/>
      <c r="X118" s="49"/>
      <c r="Y118" s="49"/>
      <c r="Z118" s="49"/>
      <c r="AA118" s="50"/>
      <c r="AB118" s="50"/>
      <c r="AC118" s="50"/>
      <c r="AD118" s="49"/>
      <c r="AE118" s="49"/>
      <c r="AF118" s="49"/>
      <c r="AG118" s="49"/>
      <c r="AH118" s="1599"/>
      <c r="AI118" s="50"/>
      <c r="AJ118" s="50"/>
      <c r="AK118" s="50"/>
      <c r="AL118" s="50"/>
      <c r="AM118" s="49"/>
      <c r="AN118" s="49"/>
      <c r="AO118" s="49"/>
      <c r="AP118" s="49"/>
      <c r="AQ118" s="50"/>
      <c r="AR118" s="50"/>
      <c r="AS118" s="50"/>
      <c r="AT118" s="50"/>
      <c r="AU118" s="50"/>
      <c r="AV118" s="49"/>
      <c r="AW118" s="49"/>
      <c r="AX118" s="49"/>
      <c r="AY118" s="49"/>
      <c r="AZ118" s="49"/>
      <c r="BA118" s="50"/>
    </row>
    <row r="119" spans="1:53">
      <c r="A119" s="50"/>
      <c r="B119" s="50"/>
      <c r="C119" s="50"/>
      <c r="D119" s="50"/>
      <c r="E119" s="50"/>
      <c r="F119" s="50"/>
      <c r="G119" s="50"/>
      <c r="H119" s="50"/>
      <c r="I119" s="49"/>
      <c r="J119" s="50"/>
      <c r="K119" s="50"/>
      <c r="L119" s="50"/>
      <c r="M119" s="49"/>
      <c r="N119" s="50"/>
      <c r="O119" s="50"/>
      <c r="P119" s="50"/>
      <c r="Q119" s="49"/>
      <c r="R119" s="50"/>
      <c r="S119" s="1599"/>
      <c r="T119" s="50"/>
      <c r="U119" s="50"/>
      <c r="V119" s="50"/>
      <c r="W119" s="49"/>
      <c r="X119" s="49"/>
      <c r="Y119" s="49"/>
      <c r="Z119" s="49"/>
      <c r="AA119" s="50"/>
      <c r="AB119" s="50"/>
      <c r="AC119" s="50"/>
      <c r="AD119" s="49"/>
      <c r="AE119" s="49"/>
      <c r="AF119" s="49"/>
      <c r="AG119" s="49"/>
      <c r="AH119" s="1599"/>
      <c r="AI119" s="50"/>
      <c r="AJ119" s="50"/>
      <c r="AK119" s="50"/>
      <c r="AL119" s="50"/>
      <c r="AM119" s="49"/>
      <c r="AN119" s="49"/>
      <c r="AO119" s="49"/>
      <c r="AP119" s="49"/>
      <c r="AQ119" s="50"/>
      <c r="AR119" s="50"/>
      <c r="AS119" s="50"/>
      <c r="AT119" s="50"/>
      <c r="AU119" s="50"/>
      <c r="AV119" s="49"/>
      <c r="AW119" s="49"/>
      <c r="AX119" s="49"/>
      <c r="AY119" s="49"/>
      <c r="AZ119" s="49"/>
      <c r="BA119" s="50"/>
    </row>
    <row r="120" spans="1:53">
      <c r="A120" s="50"/>
      <c r="B120" s="50"/>
      <c r="C120" s="50"/>
      <c r="D120" s="50"/>
      <c r="E120" s="50"/>
      <c r="F120" s="50"/>
      <c r="G120" s="50"/>
      <c r="H120" s="50"/>
      <c r="I120" s="49"/>
      <c r="J120" s="50"/>
      <c r="K120" s="50"/>
      <c r="L120" s="50"/>
      <c r="M120" s="49"/>
      <c r="N120" s="50"/>
      <c r="O120" s="50"/>
      <c r="P120" s="50"/>
      <c r="Q120" s="49"/>
      <c r="R120" s="50"/>
      <c r="S120" s="1599"/>
      <c r="T120" s="50"/>
      <c r="U120" s="50"/>
      <c r="V120" s="50"/>
      <c r="W120" s="49"/>
      <c r="X120" s="49"/>
      <c r="Y120" s="49"/>
      <c r="Z120" s="49"/>
      <c r="AA120" s="50"/>
      <c r="AB120" s="50"/>
      <c r="AC120" s="50"/>
      <c r="AD120" s="49"/>
      <c r="AE120" s="49"/>
      <c r="AF120" s="49"/>
      <c r="AG120" s="49"/>
      <c r="AH120" s="1599"/>
      <c r="AI120" s="50"/>
      <c r="AJ120" s="50"/>
      <c r="AK120" s="50"/>
      <c r="AL120" s="50"/>
      <c r="AM120" s="49"/>
      <c r="AN120" s="49"/>
      <c r="AO120" s="49"/>
      <c r="AP120" s="49"/>
      <c r="AQ120" s="50"/>
      <c r="AR120" s="50"/>
      <c r="AS120" s="50"/>
      <c r="AT120" s="50"/>
      <c r="AU120" s="50"/>
      <c r="AV120" s="49"/>
      <c r="AW120" s="49"/>
      <c r="AX120" s="49"/>
      <c r="AY120" s="49"/>
      <c r="AZ120" s="49"/>
      <c r="BA120" s="50"/>
    </row>
    <row r="121" spans="1:53">
      <c r="A121" s="50"/>
      <c r="B121" s="50"/>
      <c r="C121" s="50"/>
      <c r="D121" s="50"/>
      <c r="E121" s="50"/>
      <c r="F121" s="50"/>
      <c r="G121" s="50"/>
      <c r="H121" s="50"/>
      <c r="I121" s="49"/>
      <c r="J121" s="50"/>
      <c r="K121" s="50"/>
      <c r="L121" s="50"/>
      <c r="M121" s="49"/>
      <c r="N121" s="50"/>
      <c r="O121" s="50"/>
      <c r="P121" s="50"/>
      <c r="Q121" s="49"/>
      <c r="R121" s="50"/>
      <c r="S121" s="1599"/>
      <c r="T121" s="50"/>
      <c r="U121" s="50"/>
      <c r="V121" s="50"/>
      <c r="W121" s="49"/>
      <c r="X121" s="49"/>
      <c r="Y121" s="49"/>
      <c r="Z121" s="49"/>
      <c r="AA121" s="50"/>
      <c r="AB121" s="50"/>
      <c r="AC121" s="50"/>
      <c r="AD121" s="49"/>
      <c r="AE121" s="49"/>
      <c r="AF121" s="49"/>
      <c r="AG121" s="49"/>
      <c r="AH121" s="1599"/>
      <c r="AI121" s="50"/>
      <c r="AJ121" s="50"/>
      <c r="AK121" s="50"/>
      <c r="AL121" s="50"/>
      <c r="AM121" s="49"/>
      <c r="AN121" s="49"/>
      <c r="AO121" s="49"/>
      <c r="AP121" s="49"/>
      <c r="AQ121" s="50"/>
      <c r="AR121" s="50"/>
      <c r="AS121" s="50"/>
      <c r="AT121" s="50"/>
      <c r="AU121" s="50"/>
      <c r="AV121" s="49"/>
      <c r="AW121" s="49"/>
      <c r="AX121" s="49"/>
      <c r="AY121" s="49"/>
      <c r="AZ121" s="49"/>
      <c r="BA121" s="50"/>
    </row>
    <row r="122" spans="1:53">
      <c r="A122" s="50"/>
      <c r="B122" s="50"/>
      <c r="C122" s="50"/>
      <c r="D122" s="50"/>
      <c r="E122" s="50"/>
      <c r="F122" s="50"/>
      <c r="G122" s="50"/>
      <c r="H122" s="50"/>
      <c r="I122" s="49"/>
      <c r="J122" s="50"/>
      <c r="K122" s="50"/>
      <c r="L122" s="50"/>
      <c r="M122" s="49"/>
      <c r="N122" s="50"/>
      <c r="O122" s="50"/>
      <c r="P122" s="50"/>
      <c r="Q122" s="49"/>
      <c r="R122" s="50"/>
      <c r="S122" s="1599"/>
      <c r="T122" s="50"/>
      <c r="U122" s="50"/>
      <c r="V122" s="50"/>
      <c r="W122" s="49"/>
      <c r="X122" s="49"/>
      <c r="Y122" s="49"/>
      <c r="Z122" s="49"/>
      <c r="AA122" s="50"/>
      <c r="AB122" s="50"/>
      <c r="AC122" s="50"/>
      <c r="AD122" s="49"/>
      <c r="AE122" s="49"/>
      <c r="AF122" s="49"/>
      <c r="AG122" s="49"/>
      <c r="AH122" s="1599"/>
      <c r="AI122" s="50"/>
      <c r="AJ122" s="50"/>
      <c r="AK122" s="50"/>
      <c r="AL122" s="50"/>
      <c r="AM122" s="49"/>
      <c r="AN122" s="49"/>
      <c r="AO122" s="49"/>
      <c r="AP122" s="49"/>
      <c r="AQ122" s="50"/>
      <c r="AR122" s="50"/>
      <c r="AS122" s="50"/>
      <c r="AT122" s="50"/>
      <c r="AU122" s="50"/>
      <c r="AV122" s="49"/>
      <c r="AW122" s="49"/>
      <c r="AX122" s="49"/>
      <c r="AY122" s="49"/>
      <c r="AZ122" s="49"/>
      <c r="BA122" s="50"/>
    </row>
    <row r="123" spans="1:53">
      <c r="A123" s="50"/>
      <c r="B123" s="50"/>
      <c r="C123" s="50"/>
      <c r="D123" s="50"/>
      <c r="E123" s="50"/>
      <c r="F123" s="50"/>
      <c r="G123" s="50"/>
      <c r="H123" s="50"/>
      <c r="I123" s="49"/>
      <c r="J123" s="50"/>
      <c r="K123" s="50"/>
      <c r="L123" s="50"/>
      <c r="M123" s="49"/>
      <c r="N123" s="50"/>
      <c r="O123" s="50"/>
      <c r="P123" s="50"/>
      <c r="Q123" s="49"/>
      <c r="R123" s="50"/>
      <c r="S123" s="1599"/>
      <c r="T123" s="50"/>
      <c r="U123" s="50"/>
      <c r="V123" s="50"/>
      <c r="W123" s="49"/>
      <c r="X123" s="49"/>
      <c r="Y123" s="49"/>
      <c r="Z123" s="49"/>
      <c r="AA123" s="50"/>
      <c r="AB123" s="50"/>
      <c r="AC123" s="50"/>
      <c r="AD123" s="49"/>
      <c r="AE123" s="49"/>
      <c r="AF123" s="49"/>
      <c r="AG123" s="49"/>
      <c r="AH123" s="1599"/>
      <c r="AI123" s="50"/>
      <c r="AJ123" s="50"/>
      <c r="AK123" s="50"/>
      <c r="AL123" s="50"/>
      <c r="AM123" s="49"/>
      <c r="AN123" s="49"/>
      <c r="AO123" s="49"/>
      <c r="AP123" s="49"/>
      <c r="AQ123" s="50"/>
      <c r="AR123" s="50"/>
      <c r="AS123" s="50"/>
      <c r="AT123" s="50"/>
      <c r="AU123" s="50"/>
      <c r="AV123" s="49"/>
      <c r="AW123" s="49"/>
      <c r="AX123" s="49"/>
      <c r="AY123" s="49"/>
      <c r="AZ123" s="49"/>
      <c r="BA123" s="50"/>
    </row>
    <row r="124" spans="1:53">
      <c r="A124" s="50"/>
      <c r="B124" s="50"/>
      <c r="C124" s="50"/>
      <c r="D124" s="50"/>
      <c r="E124" s="50"/>
      <c r="F124" s="50"/>
      <c r="G124" s="50"/>
      <c r="H124" s="50"/>
      <c r="I124" s="49"/>
      <c r="J124" s="50"/>
      <c r="K124" s="50"/>
      <c r="L124" s="50"/>
      <c r="M124" s="49"/>
      <c r="N124" s="50"/>
      <c r="O124" s="50"/>
      <c r="P124" s="50"/>
      <c r="Q124" s="49"/>
      <c r="R124" s="50"/>
      <c r="S124" s="1599"/>
      <c r="T124" s="50"/>
      <c r="U124" s="50"/>
      <c r="V124" s="50"/>
      <c r="W124" s="49"/>
      <c r="X124" s="49"/>
      <c r="Y124" s="49"/>
      <c r="Z124" s="49"/>
      <c r="AA124" s="50"/>
      <c r="AB124" s="50"/>
      <c r="AC124" s="50"/>
      <c r="AD124" s="49"/>
      <c r="AE124" s="49"/>
      <c r="AF124" s="49"/>
      <c r="AG124" s="49"/>
      <c r="AH124" s="1599"/>
      <c r="AI124" s="50"/>
      <c r="AJ124" s="50"/>
      <c r="AK124" s="50"/>
      <c r="AL124" s="50"/>
      <c r="AM124" s="49"/>
      <c r="AN124" s="49"/>
      <c r="AO124" s="49"/>
      <c r="AP124" s="49"/>
      <c r="AQ124" s="50"/>
      <c r="AR124" s="50"/>
      <c r="AS124" s="50"/>
      <c r="AT124" s="50"/>
      <c r="AU124" s="50"/>
      <c r="AV124" s="49"/>
      <c r="AW124" s="49"/>
      <c r="AX124" s="49"/>
      <c r="AY124" s="49"/>
      <c r="AZ124" s="49"/>
      <c r="BA124" s="50"/>
    </row>
    <row r="125" spans="1:53">
      <c r="A125" s="50"/>
      <c r="B125" s="50"/>
      <c r="C125" s="50"/>
      <c r="D125" s="50"/>
      <c r="E125" s="50"/>
      <c r="F125" s="50"/>
      <c r="G125" s="50"/>
      <c r="H125" s="50"/>
      <c r="I125" s="49"/>
      <c r="J125" s="50"/>
      <c r="K125" s="50"/>
      <c r="L125" s="50"/>
      <c r="M125" s="49"/>
      <c r="N125" s="50"/>
      <c r="O125" s="50"/>
      <c r="P125" s="50"/>
      <c r="Q125" s="49"/>
      <c r="R125" s="50"/>
      <c r="S125" s="1599"/>
      <c r="T125" s="50"/>
      <c r="U125" s="50"/>
      <c r="V125" s="50"/>
      <c r="W125" s="49"/>
      <c r="X125" s="49"/>
      <c r="Y125" s="49"/>
      <c r="Z125" s="49"/>
      <c r="AA125" s="50"/>
      <c r="AB125" s="50"/>
      <c r="AC125" s="50"/>
      <c r="AD125" s="49"/>
      <c r="AE125" s="49"/>
      <c r="AF125" s="49"/>
      <c r="AG125" s="49"/>
      <c r="AH125" s="1599"/>
      <c r="AI125" s="50"/>
      <c r="AJ125" s="50"/>
      <c r="AK125" s="50"/>
      <c r="AL125" s="50"/>
      <c r="AM125" s="49"/>
      <c r="AN125" s="49"/>
      <c r="AO125" s="49"/>
      <c r="AP125" s="49"/>
      <c r="AQ125" s="50"/>
      <c r="AR125" s="50"/>
      <c r="AS125" s="50"/>
      <c r="AT125" s="50"/>
      <c r="AU125" s="50"/>
      <c r="AV125" s="49"/>
      <c r="AW125" s="49"/>
      <c r="AX125" s="49"/>
      <c r="AY125" s="49"/>
      <c r="AZ125" s="49"/>
      <c r="BA125" s="50"/>
    </row>
    <row r="126" spans="1:53">
      <c r="A126" s="50"/>
      <c r="B126" s="50"/>
      <c r="C126" s="50"/>
      <c r="D126" s="50"/>
      <c r="E126" s="50"/>
      <c r="F126" s="50"/>
      <c r="G126" s="50"/>
      <c r="H126" s="50"/>
      <c r="I126" s="49"/>
      <c r="J126" s="50"/>
      <c r="K126" s="50"/>
      <c r="L126" s="50"/>
      <c r="M126" s="49"/>
      <c r="N126" s="50"/>
      <c r="O126" s="50"/>
      <c r="P126" s="50"/>
      <c r="Q126" s="49"/>
      <c r="R126" s="50"/>
      <c r="S126" s="1599"/>
      <c r="T126" s="50"/>
      <c r="U126" s="50"/>
      <c r="V126" s="50"/>
      <c r="W126" s="49"/>
      <c r="X126" s="49"/>
      <c r="Y126" s="49"/>
      <c r="Z126" s="49"/>
      <c r="AA126" s="50"/>
      <c r="AB126" s="50"/>
      <c r="AC126" s="50"/>
      <c r="AD126" s="49"/>
      <c r="AE126" s="49"/>
      <c r="AF126" s="49"/>
      <c r="AG126" s="49"/>
      <c r="AH126" s="1599"/>
      <c r="AI126" s="50"/>
      <c r="AJ126" s="50"/>
      <c r="AK126" s="50"/>
      <c r="AL126" s="50"/>
      <c r="AM126" s="49"/>
      <c r="AN126" s="49"/>
      <c r="AO126" s="49"/>
      <c r="AP126" s="49"/>
      <c r="AQ126" s="50"/>
      <c r="AR126" s="50"/>
      <c r="AS126" s="50"/>
      <c r="AT126" s="50"/>
      <c r="AU126" s="50"/>
      <c r="AV126" s="49"/>
      <c r="AW126" s="49"/>
      <c r="AX126" s="49"/>
      <c r="AY126" s="49"/>
      <c r="AZ126" s="49"/>
      <c r="BA126" s="50"/>
    </row>
    <row r="127" spans="1:53">
      <c r="A127" s="50"/>
      <c r="B127" s="50"/>
      <c r="C127" s="50"/>
      <c r="D127" s="50"/>
      <c r="E127" s="50"/>
      <c r="F127" s="50"/>
      <c r="G127" s="50"/>
      <c r="H127" s="50"/>
      <c r="I127" s="49"/>
      <c r="J127" s="50"/>
      <c r="K127" s="50"/>
      <c r="L127" s="50"/>
      <c r="M127" s="49"/>
      <c r="N127" s="50"/>
      <c r="O127" s="50"/>
      <c r="P127" s="50"/>
      <c r="Q127" s="49"/>
      <c r="R127" s="50"/>
      <c r="S127" s="1599"/>
      <c r="T127" s="50"/>
      <c r="U127" s="50"/>
      <c r="V127" s="50"/>
      <c r="W127" s="49"/>
      <c r="X127" s="49"/>
      <c r="Y127" s="49"/>
      <c r="Z127" s="49"/>
      <c r="AA127" s="50"/>
      <c r="AB127" s="50"/>
      <c r="AC127" s="50"/>
      <c r="AD127" s="49"/>
      <c r="AE127" s="49"/>
      <c r="AF127" s="49"/>
      <c r="AG127" s="49"/>
      <c r="AH127" s="1599"/>
      <c r="AI127" s="50"/>
      <c r="AJ127" s="50"/>
      <c r="AK127" s="50"/>
      <c r="AL127" s="50"/>
      <c r="AM127" s="49"/>
      <c r="AN127" s="49"/>
      <c r="AO127" s="49"/>
      <c r="AP127" s="49"/>
      <c r="AQ127" s="50"/>
      <c r="AR127" s="50"/>
      <c r="AS127" s="50"/>
      <c r="AT127" s="50"/>
      <c r="AU127" s="50"/>
      <c r="AV127" s="49"/>
      <c r="AW127" s="49"/>
      <c r="AX127" s="49"/>
      <c r="AY127" s="49"/>
      <c r="AZ127" s="49"/>
      <c r="BA127" s="50"/>
    </row>
    <row r="128" spans="1:53">
      <c r="A128" s="50"/>
      <c r="B128" s="50"/>
      <c r="C128" s="50"/>
      <c r="D128" s="50"/>
      <c r="E128" s="50"/>
      <c r="F128" s="50"/>
      <c r="G128" s="50"/>
      <c r="H128" s="50"/>
      <c r="I128" s="49"/>
      <c r="J128" s="50"/>
      <c r="K128" s="50"/>
      <c r="L128" s="50"/>
      <c r="M128" s="49"/>
      <c r="N128" s="50"/>
      <c r="O128" s="50"/>
      <c r="P128" s="50"/>
      <c r="Q128" s="49"/>
      <c r="R128" s="50"/>
      <c r="S128" s="1599"/>
      <c r="T128" s="50"/>
      <c r="U128" s="50"/>
      <c r="V128" s="50"/>
      <c r="W128" s="49"/>
      <c r="X128" s="49"/>
      <c r="Y128" s="49"/>
      <c r="Z128" s="49"/>
      <c r="AA128" s="50"/>
      <c r="AB128" s="50"/>
      <c r="AC128" s="50"/>
      <c r="AD128" s="49"/>
      <c r="AE128" s="49"/>
      <c r="AF128" s="49"/>
      <c r="AG128" s="49"/>
      <c r="AH128" s="1599"/>
      <c r="AI128" s="50"/>
      <c r="AJ128" s="50"/>
      <c r="AK128" s="50"/>
      <c r="AL128" s="50"/>
      <c r="AM128" s="49"/>
      <c r="AN128" s="49"/>
      <c r="AO128" s="49"/>
      <c r="AP128" s="49"/>
      <c r="AQ128" s="50"/>
      <c r="AR128" s="50"/>
      <c r="AS128" s="50"/>
      <c r="AT128" s="50"/>
      <c r="AU128" s="50"/>
      <c r="AV128" s="49"/>
      <c r="AW128" s="49"/>
      <c r="AX128" s="49"/>
      <c r="AY128" s="49"/>
      <c r="AZ128" s="49"/>
      <c r="BA128" s="50"/>
    </row>
    <row r="129" spans="1:53">
      <c r="A129" s="50"/>
      <c r="B129" s="50"/>
      <c r="C129" s="50"/>
      <c r="D129" s="50"/>
      <c r="E129" s="50"/>
      <c r="F129" s="50"/>
      <c r="G129" s="50"/>
      <c r="H129" s="50"/>
      <c r="I129" s="49"/>
      <c r="J129" s="50"/>
      <c r="K129" s="50"/>
      <c r="L129" s="50"/>
      <c r="M129" s="49"/>
      <c r="N129" s="50"/>
      <c r="O129" s="50"/>
      <c r="P129" s="50"/>
      <c r="Q129" s="49"/>
      <c r="R129" s="50"/>
      <c r="S129" s="1599"/>
      <c r="T129" s="50"/>
      <c r="U129" s="50"/>
      <c r="V129" s="50"/>
      <c r="W129" s="49"/>
      <c r="X129" s="49"/>
      <c r="Y129" s="49"/>
      <c r="Z129" s="49"/>
      <c r="AA129" s="50"/>
      <c r="AB129" s="50"/>
      <c r="AC129" s="50"/>
      <c r="AD129" s="49"/>
      <c r="AE129" s="49"/>
      <c r="AF129" s="49"/>
      <c r="AG129" s="49"/>
      <c r="AH129" s="1599"/>
      <c r="AI129" s="50"/>
      <c r="AJ129" s="50"/>
      <c r="AK129" s="50"/>
      <c r="AL129" s="50"/>
      <c r="AM129" s="49"/>
      <c r="AN129" s="49"/>
      <c r="AO129" s="49"/>
      <c r="AP129" s="49"/>
      <c r="AQ129" s="50"/>
      <c r="AR129" s="50"/>
      <c r="AS129" s="50"/>
      <c r="AT129" s="50"/>
      <c r="AU129" s="50"/>
      <c r="AV129" s="49"/>
      <c r="AW129" s="49"/>
      <c r="AX129" s="49"/>
      <c r="AY129" s="49"/>
      <c r="AZ129" s="49"/>
      <c r="BA129" s="50"/>
    </row>
    <row r="130" spans="1:53">
      <c r="A130" s="50"/>
      <c r="B130" s="50"/>
      <c r="C130" s="50"/>
      <c r="D130" s="50"/>
      <c r="E130" s="50"/>
      <c r="F130" s="50"/>
      <c r="G130" s="50"/>
      <c r="H130" s="50"/>
      <c r="I130" s="49"/>
      <c r="J130" s="50"/>
      <c r="K130" s="50"/>
      <c r="L130" s="50"/>
      <c r="M130" s="49"/>
      <c r="N130" s="50"/>
      <c r="O130" s="50"/>
      <c r="P130" s="50"/>
      <c r="Q130" s="49"/>
      <c r="R130" s="50"/>
      <c r="S130" s="1599"/>
      <c r="T130" s="50"/>
      <c r="U130" s="50"/>
      <c r="V130" s="50"/>
      <c r="W130" s="49"/>
      <c r="X130" s="49"/>
      <c r="Y130" s="49"/>
      <c r="Z130" s="49"/>
      <c r="AA130" s="50"/>
      <c r="AB130" s="50"/>
      <c r="AC130" s="50"/>
      <c r="AD130" s="49"/>
      <c r="AE130" s="49"/>
      <c r="AF130" s="49"/>
      <c r="AG130" s="49"/>
      <c r="AH130" s="1599"/>
      <c r="AI130" s="50"/>
      <c r="AJ130" s="50"/>
      <c r="AK130" s="50"/>
      <c r="AL130" s="50"/>
      <c r="AM130" s="49"/>
      <c r="AN130" s="49"/>
      <c r="AO130" s="49"/>
      <c r="AP130" s="49"/>
      <c r="AQ130" s="50"/>
      <c r="AR130" s="50"/>
      <c r="AS130" s="50"/>
      <c r="AT130" s="50"/>
      <c r="AU130" s="50"/>
      <c r="AV130" s="49"/>
      <c r="AW130" s="49"/>
      <c r="AX130" s="49"/>
      <c r="AY130" s="49"/>
      <c r="AZ130" s="49"/>
      <c r="BA130" s="50"/>
    </row>
    <row r="131" spans="1:53">
      <c r="A131" s="50"/>
      <c r="B131" s="50"/>
      <c r="C131" s="50"/>
      <c r="D131" s="50"/>
      <c r="E131" s="50"/>
      <c r="F131" s="50"/>
      <c r="G131" s="50"/>
      <c r="H131" s="50"/>
      <c r="I131" s="49"/>
      <c r="J131" s="50"/>
      <c r="K131" s="50"/>
      <c r="L131" s="50"/>
      <c r="M131" s="49"/>
      <c r="N131" s="50"/>
      <c r="O131" s="50"/>
      <c r="P131" s="50"/>
      <c r="Q131" s="49"/>
      <c r="R131" s="50"/>
      <c r="S131" s="1599"/>
      <c r="T131" s="50"/>
      <c r="U131" s="50"/>
      <c r="V131" s="50"/>
      <c r="W131" s="49"/>
      <c r="X131" s="49"/>
      <c r="Y131" s="49"/>
      <c r="Z131" s="49"/>
      <c r="AA131" s="50"/>
      <c r="AB131" s="50"/>
      <c r="AC131" s="50"/>
      <c r="AD131" s="49"/>
      <c r="AE131" s="49"/>
      <c r="AF131" s="49"/>
      <c r="AG131" s="49"/>
      <c r="AH131" s="1599"/>
      <c r="AI131" s="50"/>
      <c r="AJ131" s="50"/>
      <c r="AK131" s="50"/>
      <c r="AL131" s="50"/>
      <c r="AM131" s="49"/>
      <c r="AN131" s="49"/>
      <c r="AO131" s="49"/>
      <c r="AP131" s="49"/>
      <c r="AQ131" s="50"/>
      <c r="AR131" s="50"/>
      <c r="AS131" s="50"/>
      <c r="AT131" s="50"/>
      <c r="AU131" s="50"/>
      <c r="AV131" s="49"/>
      <c r="AW131" s="49"/>
      <c r="AX131" s="49"/>
      <c r="AY131" s="49"/>
      <c r="AZ131" s="49"/>
      <c r="BA131" s="50"/>
    </row>
    <row r="132" spans="1:53">
      <c r="A132" s="50"/>
      <c r="B132" s="50"/>
      <c r="C132" s="50"/>
      <c r="D132" s="50"/>
      <c r="E132" s="50"/>
      <c r="F132" s="50"/>
      <c r="G132" s="50"/>
      <c r="H132" s="50"/>
      <c r="I132" s="49"/>
      <c r="J132" s="50"/>
      <c r="K132" s="50"/>
      <c r="L132" s="50"/>
      <c r="M132" s="49"/>
      <c r="N132" s="50"/>
      <c r="O132" s="50"/>
      <c r="P132" s="50"/>
      <c r="Q132" s="49"/>
      <c r="R132" s="50"/>
      <c r="S132" s="1599"/>
      <c r="T132" s="50"/>
      <c r="U132" s="50"/>
      <c r="V132" s="50"/>
      <c r="W132" s="49"/>
      <c r="X132" s="49"/>
      <c r="Y132" s="49"/>
      <c r="Z132" s="49"/>
      <c r="AA132" s="50"/>
      <c r="AB132" s="50"/>
      <c r="AC132" s="50"/>
      <c r="AD132" s="49"/>
      <c r="AE132" s="49"/>
      <c r="AF132" s="49"/>
      <c r="AG132" s="49"/>
      <c r="AH132" s="1599"/>
      <c r="AI132" s="50"/>
      <c r="AJ132" s="50"/>
      <c r="AK132" s="50"/>
      <c r="AL132" s="50"/>
      <c r="AM132" s="49"/>
      <c r="AN132" s="49"/>
      <c r="AO132" s="49"/>
      <c r="AP132" s="49"/>
      <c r="AQ132" s="50"/>
      <c r="AR132" s="50"/>
      <c r="AS132" s="50"/>
      <c r="AT132" s="50"/>
      <c r="AU132" s="50"/>
      <c r="AV132" s="49"/>
      <c r="AW132" s="49"/>
      <c r="AX132" s="49"/>
      <c r="AY132" s="49"/>
      <c r="AZ132" s="49"/>
      <c r="BA132" s="50"/>
    </row>
    <row r="133" spans="1:53">
      <c r="A133" s="50"/>
      <c r="B133" s="50"/>
      <c r="C133" s="50"/>
      <c r="D133" s="50"/>
      <c r="E133" s="50"/>
      <c r="F133" s="50"/>
      <c r="G133" s="50"/>
      <c r="H133" s="50"/>
      <c r="I133" s="49"/>
      <c r="J133" s="50"/>
      <c r="K133" s="50"/>
      <c r="L133" s="50"/>
      <c r="M133" s="49"/>
      <c r="N133" s="50"/>
      <c r="O133" s="50"/>
      <c r="P133" s="50"/>
      <c r="Q133" s="49"/>
      <c r="R133" s="50"/>
      <c r="S133" s="1599"/>
      <c r="T133" s="50"/>
      <c r="U133" s="50"/>
      <c r="V133" s="50"/>
      <c r="W133" s="49"/>
      <c r="X133" s="49"/>
      <c r="Y133" s="49"/>
      <c r="Z133" s="49"/>
      <c r="AA133" s="50"/>
      <c r="AB133" s="50"/>
      <c r="AC133" s="50"/>
      <c r="AD133" s="49"/>
      <c r="AE133" s="49"/>
      <c r="AF133" s="49"/>
      <c r="AG133" s="49"/>
      <c r="AH133" s="1599"/>
      <c r="AI133" s="50"/>
      <c r="AJ133" s="50"/>
      <c r="AK133" s="50"/>
      <c r="AL133" s="50"/>
      <c r="AM133" s="49"/>
      <c r="AN133" s="49"/>
      <c r="AO133" s="49"/>
      <c r="AP133" s="49"/>
      <c r="AQ133" s="50"/>
      <c r="AR133" s="50"/>
      <c r="AS133" s="50"/>
      <c r="AT133" s="50"/>
      <c r="AU133" s="50"/>
      <c r="AV133" s="49"/>
      <c r="AW133" s="49"/>
      <c r="AX133" s="49"/>
      <c r="AY133" s="49"/>
      <c r="AZ133" s="49"/>
      <c r="BA133" s="50"/>
    </row>
    <row r="134" spans="1:53">
      <c r="A134" s="50"/>
      <c r="B134" s="50"/>
      <c r="C134" s="50"/>
      <c r="D134" s="50"/>
      <c r="E134" s="50"/>
      <c r="F134" s="50"/>
      <c r="G134" s="50"/>
      <c r="H134" s="50"/>
      <c r="I134" s="49"/>
      <c r="J134" s="50"/>
      <c r="K134" s="50"/>
      <c r="L134" s="50"/>
      <c r="M134" s="49"/>
      <c r="N134" s="50"/>
      <c r="O134" s="50"/>
      <c r="P134" s="50"/>
      <c r="Q134" s="49"/>
      <c r="R134" s="50"/>
      <c r="S134" s="1599"/>
      <c r="T134" s="50"/>
      <c r="U134" s="50"/>
      <c r="V134" s="50"/>
      <c r="W134" s="49"/>
      <c r="X134" s="49"/>
      <c r="Y134" s="49"/>
      <c r="Z134" s="49"/>
      <c r="AA134" s="50"/>
      <c r="AB134" s="50"/>
      <c r="AC134" s="50"/>
      <c r="AD134" s="49"/>
      <c r="AE134" s="49"/>
      <c r="AF134" s="49"/>
      <c r="AG134" s="49"/>
      <c r="AH134" s="1599"/>
      <c r="AI134" s="50"/>
      <c r="AJ134" s="50"/>
      <c r="AK134" s="50"/>
      <c r="AL134" s="50"/>
      <c r="AM134" s="49"/>
      <c r="AN134" s="49"/>
      <c r="AO134" s="49"/>
      <c r="AP134" s="49"/>
      <c r="AQ134" s="50"/>
      <c r="AR134" s="50"/>
      <c r="AS134" s="50"/>
      <c r="AT134" s="50"/>
      <c r="AU134" s="50"/>
      <c r="AV134" s="49"/>
      <c r="AW134" s="49"/>
      <c r="AX134" s="49"/>
      <c r="AY134" s="49"/>
      <c r="AZ134" s="49"/>
      <c r="BA134" s="50"/>
    </row>
    <row r="135" spans="1:53">
      <c r="A135" s="50"/>
      <c r="B135" s="50"/>
      <c r="C135" s="50"/>
      <c r="D135" s="50"/>
      <c r="E135" s="50"/>
      <c r="F135" s="50"/>
      <c r="G135" s="50"/>
      <c r="H135" s="50"/>
      <c r="I135" s="49"/>
      <c r="J135" s="50"/>
      <c r="K135" s="50"/>
      <c r="L135" s="50"/>
      <c r="M135" s="49"/>
      <c r="N135" s="50"/>
      <c r="O135" s="50"/>
      <c r="P135" s="50"/>
      <c r="Q135" s="49"/>
      <c r="R135" s="50"/>
      <c r="S135" s="1599"/>
      <c r="T135" s="50"/>
      <c r="U135" s="50"/>
      <c r="V135" s="50"/>
      <c r="W135" s="49"/>
      <c r="X135" s="49"/>
      <c r="Y135" s="49"/>
      <c r="Z135" s="49"/>
      <c r="AA135" s="50"/>
      <c r="AB135" s="50"/>
      <c r="AC135" s="50"/>
      <c r="AD135" s="49"/>
      <c r="AE135" s="49"/>
      <c r="AF135" s="49"/>
      <c r="AG135" s="49"/>
      <c r="AH135" s="1599"/>
      <c r="AI135" s="50"/>
      <c r="AJ135" s="50"/>
      <c r="AK135" s="50"/>
      <c r="AL135" s="50"/>
      <c r="AM135" s="49"/>
      <c r="AN135" s="49"/>
      <c r="AO135" s="49"/>
      <c r="AP135" s="49"/>
      <c r="AQ135" s="50"/>
      <c r="AR135" s="50"/>
      <c r="AS135" s="50"/>
      <c r="AT135" s="50"/>
      <c r="AU135" s="50"/>
      <c r="AV135" s="49"/>
      <c r="AW135" s="49"/>
      <c r="AX135" s="49"/>
      <c r="AY135" s="49"/>
      <c r="AZ135" s="49"/>
      <c r="BA135" s="50"/>
    </row>
    <row r="136" spans="1:53">
      <c r="A136" s="50"/>
      <c r="B136" s="50"/>
      <c r="C136" s="50"/>
      <c r="D136" s="50"/>
      <c r="E136" s="50"/>
      <c r="F136" s="50"/>
      <c r="G136" s="50"/>
      <c r="H136" s="50"/>
      <c r="I136" s="49"/>
      <c r="J136" s="50"/>
      <c r="K136" s="50"/>
      <c r="L136" s="50"/>
      <c r="M136" s="49"/>
      <c r="N136" s="50"/>
      <c r="O136" s="50"/>
      <c r="P136" s="50"/>
      <c r="Q136" s="49"/>
      <c r="R136" s="50"/>
      <c r="S136" s="1599"/>
      <c r="T136" s="50"/>
      <c r="U136" s="50"/>
      <c r="V136" s="50"/>
      <c r="W136" s="49"/>
      <c r="X136" s="49"/>
      <c r="Y136" s="49"/>
      <c r="Z136" s="49"/>
      <c r="AA136" s="50"/>
      <c r="AB136" s="50"/>
      <c r="AC136" s="50"/>
      <c r="AD136" s="49"/>
      <c r="AE136" s="49"/>
      <c r="AF136" s="49"/>
      <c r="AG136" s="49"/>
      <c r="AH136" s="1599"/>
      <c r="AI136" s="50"/>
      <c r="AJ136" s="50"/>
      <c r="AK136" s="50"/>
      <c r="AL136" s="50"/>
      <c r="AM136" s="49"/>
      <c r="AN136" s="49"/>
      <c r="AO136" s="49"/>
      <c r="AP136" s="49"/>
      <c r="AQ136" s="50"/>
      <c r="AR136" s="50"/>
      <c r="AS136" s="50"/>
      <c r="AT136" s="50"/>
      <c r="AU136" s="50"/>
      <c r="AV136" s="49"/>
      <c r="AW136" s="49"/>
      <c r="AX136" s="49"/>
      <c r="AY136" s="49"/>
      <c r="AZ136" s="49"/>
      <c r="BA136" s="50"/>
    </row>
    <row r="137" spans="1:53">
      <c r="A137" s="50"/>
      <c r="B137" s="50"/>
      <c r="C137" s="50"/>
      <c r="D137" s="50"/>
      <c r="E137" s="50"/>
      <c r="F137" s="50"/>
      <c r="G137" s="50"/>
      <c r="H137" s="50"/>
      <c r="I137" s="49"/>
      <c r="J137" s="50"/>
      <c r="K137" s="50"/>
      <c r="L137" s="50"/>
      <c r="M137" s="49"/>
      <c r="N137" s="50"/>
      <c r="O137" s="50"/>
      <c r="P137" s="50"/>
      <c r="Q137" s="49"/>
      <c r="R137" s="50"/>
      <c r="S137" s="1599"/>
      <c r="T137" s="50"/>
      <c r="U137" s="50"/>
      <c r="V137" s="50"/>
      <c r="W137" s="49"/>
      <c r="X137" s="49"/>
      <c r="Y137" s="49"/>
      <c r="Z137" s="49"/>
      <c r="AA137" s="50"/>
      <c r="AB137" s="50"/>
      <c r="AC137" s="50"/>
      <c r="AD137" s="49"/>
      <c r="AE137" s="49"/>
      <c r="AF137" s="49"/>
      <c r="AG137" s="49"/>
      <c r="AH137" s="1599"/>
      <c r="AI137" s="50"/>
      <c r="AJ137" s="50"/>
      <c r="AK137" s="50"/>
      <c r="AL137" s="50"/>
      <c r="AM137" s="49"/>
      <c r="AN137" s="49"/>
      <c r="AO137" s="49"/>
      <c r="AP137" s="49"/>
      <c r="AQ137" s="50"/>
      <c r="AR137" s="50"/>
      <c r="AS137" s="50"/>
      <c r="AT137" s="50"/>
      <c r="AU137" s="50"/>
      <c r="AV137" s="49"/>
      <c r="AW137" s="49"/>
      <c r="AX137" s="49"/>
      <c r="AY137" s="49"/>
      <c r="AZ137" s="49"/>
      <c r="BA137" s="50"/>
    </row>
    <row r="138" spans="1:53">
      <c r="A138" s="50"/>
      <c r="B138" s="50"/>
      <c r="C138" s="50"/>
      <c r="D138" s="50"/>
      <c r="E138" s="50"/>
      <c r="F138" s="50"/>
      <c r="G138" s="50"/>
      <c r="H138" s="50"/>
      <c r="I138" s="49"/>
      <c r="J138" s="50"/>
      <c r="K138" s="50"/>
      <c r="L138" s="50"/>
      <c r="M138" s="49"/>
      <c r="N138" s="50"/>
      <c r="O138" s="50"/>
      <c r="P138" s="50"/>
      <c r="Q138" s="49"/>
      <c r="R138" s="50"/>
      <c r="S138" s="1599"/>
      <c r="T138" s="50"/>
      <c r="U138" s="50"/>
      <c r="V138" s="50"/>
      <c r="W138" s="49"/>
      <c r="X138" s="49"/>
      <c r="Y138" s="49"/>
      <c r="Z138" s="49"/>
      <c r="AA138" s="50"/>
      <c r="AB138" s="50"/>
      <c r="AC138" s="50"/>
      <c r="AD138" s="49"/>
      <c r="AE138" s="49"/>
      <c r="AF138" s="49"/>
      <c r="AG138" s="49"/>
      <c r="AH138" s="1599"/>
      <c r="AI138" s="50"/>
      <c r="AJ138" s="50"/>
      <c r="AK138" s="50"/>
      <c r="AL138" s="50"/>
      <c r="AM138" s="49"/>
      <c r="AN138" s="49"/>
      <c r="AO138" s="49"/>
      <c r="AP138" s="49"/>
      <c r="AQ138" s="50"/>
      <c r="AR138" s="50"/>
      <c r="AS138" s="50"/>
      <c r="AT138" s="50"/>
      <c r="AU138" s="50"/>
      <c r="AV138" s="49"/>
      <c r="AW138" s="49"/>
      <c r="AX138" s="49"/>
      <c r="AY138" s="49"/>
      <c r="AZ138" s="49"/>
      <c r="BA138" s="50"/>
    </row>
    <row r="139" spans="1:53">
      <c r="A139" s="50"/>
      <c r="B139" s="50"/>
      <c r="C139" s="50"/>
      <c r="D139" s="50"/>
      <c r="E139" s="50"/>
      <c r="F139" s="50"/>
      <c r="G139" s="50"/>
      <c r="H139" s="50"/>
      <c r="I139" s="49"/>
      <c r="J139" s="50"/>
      <c r="K139" s="50"/>
      <c r="L139" s="50"/>
      <c r="M139" s="49"/>
      <c r="N139" s="50"/>
      <c r="O139" s="50"/>
      <c r="P139" s="50"/>
      <c r="Q139" s="49"/>
      <c r="R139" s="50"/>
      <c r="S139" s="1599"/>
      <c r="T139" s="50"/>
      <c r="U139" s="50"/>
      <c r="V139" s="50"/>
      <c r="W139" s="49"/>
      <c r="X139" s="49"/>
      <c r="Y139" s="49"/>
      <c r="Z139" s="49"/>
      <c r="AA139" s="50"/>
      <c r="AB139" s="50"/>
      <c r="AC139" s="50"/>
      <c r="AD139" s="49"/>
      <c r="AE139" s="49"/>
      <c r="AF139" s="49"/>
      <c r="AG139" s="49"/>
      <c r="AH139" s="1599"/>
      <c r="AI139" s="50"/>
      <c r="AJ139" s="50"/>
      <c r="AK139" s="50"/>
      <c r="AL139" s="50"/>
      <c r="AM139" s="49"/>
      <c r="AN139" s="49"/>
      <c r="AO139" s="49"/>
      <c r="AP139" s="49"/>
      <c r="AQ139" s="50"/>
      <c r="AR139" s="50"/>
      <c r="AS139" s="50"/>
      <c r="AT139" s="50"/>
      <c r="AU139" s="50"/>
      <c r="AV139" s="49"/>
      <c r="AW139" s="49"/>
      <c r="AX139" s="49"/>
      <c r="AY139" s="49"/>
      <c r="AZ139" s="49"/>
      <c r="BA139" s="50"/>
    </row>
    <row r="140" spans="1:53">
      <c r="A140" s="50"/>
      <c r="B140" s="50"/>
      <c r="C140" s="50"/>
      <c r="D140" s="50"/>
      <c r="E140" s="50"/>
      <c r="F140" s="50"/>
      <c r="G140" s="50"/>
      <c r="H140" s="50"/>
      <c r="I140" s="49"/>
      <c r="J140" s="50"/>
      <c r="K140" s="50"/>
      <c r="L140" s="50"/>
      <c r="M140" s="49"/>
      <c r="N140" s="50"/>
      <c r="O140" s="50"/>
      <c r="P140" s="50"/>
      <c r="Q140" s="49"/>
      <c r="R140" s="50"/>
      <c r="S140" s="1599"/>
      <c r="T140" s="50"/>
      <c r="U140" s="50"/>
      <c r="V140" s="50"/>
      <c r="W140" s="49"/>
      <c r="X140" s="49"/>
      <c r="Y140" s="49"/>
      <c r="Z140" s="49"/>
      <c r="AA140" s="50"/>
      <c r="AB140" s="50"/>
      <c r="AC140" s="50"/>
      <c r="AD140" s="49"/>
      <c r="AE140" s="49"/>
      <c r="AF140" s="49"/>
      <c r="AG140" s="49"/>
      <c r="AH140" s="1599"/>
      <c r="AI140" s="50"/>
      <c r="AJ140" s="50"/>
      <c r="AK140" s="50"/>
      <c r="AL140" s="50"/>
      <c r="AM140" s="49"/>
      <c r="AN140" s="49"/>
      <c r="AO140" s="49"/>
      <c r="AP140" s="49"/>
      <c r="AQ140" s="50"/>
      <c r="AR140" s="50"/>
      <c r="AS140" s="50"/>
      <c r="AT140" s="50"/>
      <c r="AU140" s="50"/>
      <c r="AV140" s="49"/>
      <c r="AW140" s="49"/>
      <c r="AX140" s="49"/>
      <c r="AY140" s="49"/>
      <c r="AZ140" s="49"/>
      <c r="BA140" s="50"/>
    </row>
    <row r="141" spans="1:53">
      <c r="A141" s="50"/>
      <c r="B141" s="50"/>
      <c r="C141" s="50"/>
      <c r="D141" s="50"/>
      <c r="E141" s="50"/>
      <c r="F141" s="50"/>
      <c r="G141" s="50"/>
      <c r="H141" s="50"/>
      <c r="I141" s="49"/>
      <c r="J141" s="50"/>
      <c r="K141" s="50"/>
      <c r="L141" s="50"/>
      <c r="M141" s="49"/>
      <c r="N141" s="50"/>
      <c r="O141" s="50"/>
      <c r="P141" s="50"/>
      <c r="Q141" s="49"/>
      <c r="R141" s="50"/>
      <c r="S141" s="1599"/>
      <c r="T141" s="50"/>
      <c r="U141" s="50"/>
      <c r="V141" s="50"/>
      <c r="W141" s="49"/>
      <c r="X141" s="49"/>
      <c r="Y141" s="49"/>
      <c r="Z141" s="49"/>
      <c r="AA141" s="50"/>
      <c r="AB141" s="50"/>
      <c r="AC141" s="50"/>
      <c r="AD141" s="49"/>
      <c r="AE141" s="49"/>
      <c r="AF141" s="49"/>
      <c r="AG141" s="49"/>
      <c r="AH141" s="1599"/>
      <c r="AI141" s="50"/>
      <c r="AJ141" s="50"/>
      <c r="AK141" s="50"/>
      <c r="AL141" s="50"/>
      <c r="AM141" s="49"/>
      <c r="AN141" s="49"/>
      <c r="AO141" s="49"/>
      <c r="AP141" s="49"/>
      <c r="AQ141" s="50"/>
      <c r="AR141" s="50"/>
      <c r="AS141" s="50"/>
      <c r="AT141" s="50"/>
      <c r="AU141" s="50"/>
      <c r="AV141" s="49"/>
      <c r="AW141" s="49"/>
      <c r="AX141" s="49"/>
      <c r="AY141" s="49"/>
      <c r="AZ141" s="49"/>
      <c r="BA141" s="50"/>
    </row>
    <row r="142" spans="1:53">
      <c r="A142" s="50"/>
      <c r="B142" s="50"/>
      <c r="C142" s="50"/>
      <c r="D142" s="50"/>
      <c r="E142" s="50"/>
      <c r="F142" s="50"/>
      <c r="G142" s="50"/>
      <c r="H142" s="50"/>
      <c r="I142" s="49"/>
      <c r="J142" s="50"/>
      <c r="K142" s="50"/>
      <c r="L142" s="50"/>
      <c r="M142" s="49"/>
      <c r="N142" s="50"/>
      <c r="O142" s="50"/>
      <c r="P142" s="50"/>
      <c r="Q142" s="49"/>
      <c r="R142" s="50"/>
      <c r="S142" s="1599"/>
      <c r="T142" s="50"/>
      <c r="U142" s="50"/>
      <c r="V142" s="50"/>
      <c r="W142" s="49"/>
      <c r="X142" s="49"/>
      <c r="Y142" s="49"/>
      <c r="Z142" s="49"/>
      <c r="AA142" s="50"/>
      <c r="AB142" s="50"/>
      <c r="AC142" s="50"/>
      <c r="AD142" s="49"/>
      <c r="AE142" s="49"/>
      <c r="AF142" s="49"/>
      <c r="AG142" s="49"/>
      <c r="AH142" s="1599"/>
      <c r="AI142" s="50"/>
      <c r="AJ142" s="50"/>
      <c r="AK142" s="50"/>
      <c r="AL142" s="50"/>
      <c r="AM142" s="49"/>
      <c r="AN142" s="49"/>
      <c r="AO142" s="49"/>
      <c r="AP142" s="49"/>
      <c r="AQ142" s="50"/>
      <c r="AR142" s="50"/>
      <c r="AS142" s="50"/>
      <c r="AT142" s="50"/>
      <c r="AU142" s="50"/>
      <c r="AV142" s="49"/>
      <c r="AW142" s="49"/>
      <c r="AX142" s="49"/>
      <c r="AY142" s="49"/>
      <c r="AZ142" s="49"/>
      <c r="BA142" s="50"/>
    </row>
    <row r="143" spans="1:53">
      <c r="A143" s="50"/>
      <c r="B143" s="50"/>
      <c r="C143" s="50"/>
      <c r="D143" s="50"/>
      <c r="E143" s="50"/>
      <c r="F143" s="50"/>
      <c r="G143" s="50"/>
      <c r="H143" s="50"/>
      <c r="I143" s="49"/>
      <c r="J143" s="50"/>
      <c r="K143" s="50"/>
      <c r="L143" s="50"/>
      <c r="M143" s="49"/>
      <c r="N143" s="50"/>
      <c r="O143" s="50"/>
      <c r="P143" s="50"/>
      <c r="Q143" s="49"/>
      <c r="R143" s="50"/>
      <c r="S143" s="1599"/>
      <c r="T143" s="50"/>
      <c r="U143" s="50"/>
      <c r="V143" s="50"/>
      <c r="W143" s="49"/>
      <c r="X143" s="49"/>
      <c r="Y143" s="49"/>
      <c r="Z143" s="49"/>
      <c r="AA143" s="50"/>
      <c r="AB143" s="50"/>
      <c r="AC143" s="50"/>
      <c r="AD143" s="49"/>
      <c r="AE143" s="49"/>
      <c r="AF143" s="49"/>
      <c r="AG143" s="49"/>
      <c r="AH143" s="1599"/>
      <c r="AI143" s="50"/>
      <c r="AJ143" s="50"/>
      <c r="AK143" s="50"/>
      <c r="AL143" s="50"/>
      <c r="AM143" s="49"/>
      <c r="AN143" s="49"/>
      <c r="AO143" s="49"/>
      <c r="AP143" s="49"/>
      <c r="AQ143" s="50"/>
      <c r="AR143" s="50"/>
      <c r="AS143" s="50"/>
      <c r="AT143" s="50"/>
      <c r="AU143" s="50"/>
      <c r="AV143" s="49"/>
      <c r="AW143" s="49"/>
      <c r="AX143" s="49"/>
      <c r="AY143" s="49"/>
      <c r="AZ143" s="49"/>
      <c r="BA143" s="50"/>
    </row>
    <row r="144" spans="1:53">
      <c r="A144" s="50"/>
      <c r="B144" s="50"/>
      <c r="C144" s="50"/>
      <c r="D144" s="50"/>
      <c r="E144" s="50"/>
      <c r="F144" s="50"/>
      <c r="G144" s="50"/>
      <c r="H144" s="50"/>
      <c r="I144" s="49"/>
      <c r="J144" s="50"/>
      <c r="K144" s="50"/>
      <c r="L144" s="50"/>
      <c r="M144" s="49"/>
      <c r="N144" s="50"/>
      <c r="O144" s="50"/>
      <c r="P144" s="50"/>
      <c r="Q144" s="49"/>
      <c r="R144" s="50"/>
      <c r="S144" s="1599"/>
      <c r="T144" s="50"/>
      <c r="U144" s="50"/>
      <c r="V144" s="50"/>
      <c r="W144" s="49"/>
      <c r="X144" s="49"/>
      <c r="Y144" s="49"/>
      <c r="Z144" s="49"/>
      <c r="AA144" s="50"/>
      <c r="AB144" s="50"/>
      <c r="AC144" s="50"/>
      <c r="AD144" s="49"/>
      <c r="AE144" s="49"/>
      <c r="AF144" s="49"/>
      <c r="AG144" s="49"/>
      <c r="AH144" s="1599"/>
      <c r="AI144" s="50"/>
      <c r="AJ144" s="50"/>
      <c r="AK144" s="50"/>
      <c r="AL144" s="50"/>
      <c r="AM144" s="49"/>
      <c r="AN144" s="49"/>
      <c r="AO144" s="49"/>
      <c r="AP144" s="49"/>
      <c r="AQ144" s="50"/>
      <c r="AR144" s="50"/>
      <c r="AS144" s="50"/>
      <c r="AT144" s="50"/>
      <c r="AU144" s="50"/>
      <c r="AV144" s="49"/>
      <c r="AW144" s="49"/>
      <c r="AX144" s="49"/>
      <c r="AY144" s="49"/>
      <c r="AZ144" s="49"/>
      <c r="BA144" s="50"/>
    </row>
    <row r="145" spans="1:53">
      <c r="A145" s="50"/>
      <c r="B145" s="50"/>
      <c r="C145" s="50"/>
      <c r="D145" s="50"/>
      <c r="E145" s="50"/>
      <c r="F145" s="50"/>
      <c r="G145" s="50"/>
      <c r="H145" s="50"/>
      <c r="I145" s="49"/>
      <c r="J145" s="50"/>
      <c r="K145" s="50"/>
      <c r="L145" s="50"/>
      <c r="M145" s="49"/>
      <c r="N145" s="50"/>
      <c r="O145" s="50"/>
      <c r="P145" s="50"/>
      <c r="Q145" s="49"/>
      <c r="R145" s="50"/>
      <c r="S145" s="1599"/>
      <c r="T145" s="50"/>
      <c r="U145" s="50"/>
      <c r="V145" s="50"/>
      <c r="W145" s="49"/>
      <c r="X145" s="49"/>
      <c r="Y145" s="49"/>
      <c r="Z145" s="49"/>
      <c r="AA145" s="50"/>
      <c r="AB145" s="50"/>
      <c r="AC145" s="50"/>
      <c r="AD145" s="49"/>
      <c r="AE145" s="49"/>
      <c r="AF145" s="49"/>
      <c r="AG145" s="49"/>
      <c r="AH145" s="1599"/>
      <c r="AI145" s="50"/>
      <c r="AJ145" s="50"/>
      <c r="AK145" s="50"/>
      <c r="AL145" s="50"/>
      <c r="AM145" s="49"/>
      <c r="AN145" s="49"/>
      <c r="AO145" s="49"/>
      <c r="AP145" s="49"/>
      <c r="AQ145" s="50"/>
      <c r="AR145" s="50"/>
      <c r="AS145" s="50"/>
      <c r="AT145" s="50"/>
      <c r="AU145" s="50"/>
      <c r="AV145" s="49"/>
      <c r="AW145" s="49"/>
      <c r="AX145" s="49"/>
      <c r="AY145" s="49"/>
      <c r="AZ145" s="49"/>
      <c r="BA145" s="50"/>
    </row>
    <row r="146" spans="1:53">
      <c r="A146" s="50"/>
      <c r="B146" s="50"/>
      <c r="C146" s="50"/>
      <c r="D146" s="50"/>
      <c r="E146" s="50"/>
      <c r="F146" s="50"/>
      <c r="G146" s="50"/>
      <c r="H146" s="50"/>
      <c r="I146" s="49"/>
      <c r="J146" s="50"/>
      <c r="K146" s="50"/>
      <c r="L146" s="50"/>
      <c r="M146" s="49"/>
      <c r="N146" s="50"/>
      <c r="O146" s="50"/>
      <c r="P146" s="50"/>
      <c r="Q146" s="49"/>
      <c r="R146" s="50"/>
      <c r="S146" s="1599"/>
      <c r="T146" s="50"/>
      <c r="U146" s="50"/>
      <c r="V146" s="50"/>
      <c r="W146" s="49"/>
      <c r="X146" s="49"/>
      <c r="Y146" s="49"/>
      <c r="Z146" s="49"/>
      <c r="AA146" s="50"/>
      <c r="AB146" s="50"/>
      <c r="AC146" s="50"/>
      <c r="AD146" s="49"/>
      <c r="AE146" s="49"/>
      <c r="AF146" s="49"/>
      <c r="AG146" s="49"/>
      <c r="AH146" s="1599"/>
      <c r="AI146" s="50"/>
      <c r="AJ146" s="50"/>
      <c r="AK146" s="50"/>
      <c r="AL146" s="50"/>
      <c r="AM146" s="49"/>
      <c r="AN146" s="49"/>
      <c r="AO146" s="49"/>
      <c r="AP146" s="49"/>
      <c r="AQ146" s="50"/>
      <c r="AR146" s="50"/>
      <c r="AS146" s="50"/>
      <c r="AT146" s="50"/>
      <c r="AU146" s="50"/>
      <c r="AV146" s="49"/>
      <c r="AW146" s="49"/>
      <c r="AX146" s="49"/>
      <c r="AY146" s="49"/>
      <c r="AZ146" s="49"/>
      <c r="BA146" s="50"/>
    </row>
    <row r="147" spans="1:53">
      <c r="A147" s="50"/>
      <c r="B147" s="50"/>
      <c r="C147" s="50"/>
      <c r="D147" s="50"/>
      <c r="E147" s="50"/>
      <c r="F147" s="50"/>
      <c r="G147" s="50"/>
      <c r="H147" s="50"/>
      <c r="I147" s="49"/>
      <c r="J147" s="50"/>
      <c r="K147" s="50"/>
      <c r="L147" s="50"/>
      <c r="M147" s="49"/>
      <c r="N147" s="50"/>
      <c r="O147" s="50"/>
      <c r="P147" s="50"/>
      <c r="Q147" s="49"/>
      <c r="R147" s="50"/>
      <c r="S147" s="1599"/>
      <c r="T147" s="50"/>
      <c r="U147" s="50"/>
      <c r="V147" s="50"/>
      <c r="W147" s="49"/>
      <c r="X147" s="49"/>
      <c r="Y147" s="49"/>
      <c r="Z147" s="49"/>
      <c r="AA147" s="50"/>
      <c r="AB147" s="50"/>
      <c r="AC147" s="50"/>
      <c r="AD147" s="49"/>
      <c r="AE147" s="49"/>
      <c r="AF147" s="49"/>
      <c r="AG147" s="49"/>
      <c r="AH147" s="1599"/>
      <c r="AI147" s="50"/>
      <c r="AJ147" s="50"/>
      <c r="AK147" s="50"/>
      <c r="AL147" s="50"/>
      <c r="AM147" s="49"/>
      <c r="AN147" s="49"/>
      <c r="AO147" s="49"/>
      <c r="AP147" s="49"/>
      <c r="AQ147" s="50"/>
      <c r="AR147" s="50"/>
      <c r="AS147" s="50"/>
      <c r="AT147" s="50"/>
      <c r="AU147" s="50"/>
      <c r="AV147" s="49"/>
      <c r="AW147" s="49"/>
      <c r="AX147" s="49"/>
      <c r="AY147" s="49"/>
      <c r="AZ147" s="49"/>
      <c r="BA147" s="50"/>
    </row>
    <row r="148" spans="1:53">
      <c r="A148" s="50"/>
      <c r="B148" s="50"/>
      <c r="C148" s="50"/>
      <c r="D148" s="50"/>
      <c r="E148" s="50"/>
      <c r="F148" s="50"/>
      <c r="G148" s="50"/>
      <c r="H148" s="50"/>
      <c r="I148" s="49"/>
      <c r="J148" s="50"/>
      <c r="K148" s="50"/>
      <c r="L148" s="50"/>
      <c r="M148" s="49"/>
      <c r="N148" s="50"/>
      <c r="O148" s="50"/>
      <c r="P148" s="50"/>
      <c r="Q148" s="49"/>
      <c r="R148" s="50"/>
      <c r="S148" s="1599"/>
      <c r="T148" s="50"/>
      <c r="U148" s="50"/>
      <c r="V148" s="50"/>
      <c r="W148" s="49"/>
      <c r="X148" s="49"/>
      <c r="Y148" s="49"/>
      <c r="Z148" s="49"/>
      <c r="AA148" s="50"/>
      <c r="AB148" s="50"/>
      <c r="AC148" s="50"/>
      <c r="AD148" s="49"/>
      <c r="AE148" s="49"/>
      <c r="AF148" s="49"/>
      <c r="AG148" s="49"/>
      <c r="AH148" s="1599"/>
      <c r="AI148" s="50"/>
      <c r="AJ148" s="50"/>
      <c r="AK148" s="50"/>
      <c r="AL148" s="50"/>
      <c r="AM148" s="49"/>
      <c r="AN148" s="49"/>
      <c r="AO148" s="49"/>
      <c r="AP148" s="49"/>
      <c r="AQ148" s="50"/>
      <c r="AR148" s="50"/>
      <c r="AS148" s="50"/>
      <c r="AT148" s="50"/>
      <c r="AU148" s="50"/>
      <c r="AV148" s="49"/>
      <c r="AW148" s="49"/>
      <c r="AX148" s="49"/>
      <c r="AY148" s="49"/>
      <c r="AZ148" s="49"/>
      <c r="BA148" s="50"/>
    </row>
    <row r="149" spans="1:53">
      <c r="A149" s="50"/>
      <c r="B149" s="50"/>
      <c r="C149" s="50"/>
      <c r="D149" s="50"/>
      <c r="E149" s="50"/>
      <c r="F149" s="50"/>
      <c r="G149" s="50"/>
      <c r="H149" s="50"/>
      <c r="I149" s="49"/>
      <c r="J149" s="50"/>
      <c r="K149" s="50"/>
      <c r="L149" s="50"/>
      <c r="M149" s="49"/>
      <c r="N149" s="50"/>
      <c r="O149" s="50"/>
      <c r="P149" s="50"/>
      <c r="Q149" s="49"/>
      <c r="R149" s="50"/>
      <c r="S149" s="1599"/>
      <c r="T149" s="50"/>
      <c r="U149" s="50"/>
      <c r="V149" s="50"/>
      <c r="W149" s="49"/>
      <c r="X149" s="49"/>
      <c r="Y149" s="49"/>
      <c r="Z149" s="49"/>
      <c r="AA149" s="50"/>
      <c r="AB149" s="50"/>
      <c r="AC149" s="50"/>
      <c r="AD149" s="49"/>
      <c r="AE149" s="49"/>
      <c r="AF149" s="49"/>
      <c r="AG149" s="49"/>
      <c r="AH149" s="1599"/>
      <c r="AI149" s="50"/>
      <c r="AJ149" s="50"/>
      <c r="AK149" s="50"/>
      <c r="AL149" s="50"/>
      <c r="AM149" s="49"/>
      <c r="AN149" s="49"/>
      <c r="AO149" s="49"/>
      <c r="AP149" s="49"/>
      <c r="AQ149" s="50"/>
      <c r="AR149" s="50"/>
      <c r="AS149" s="50"/>
      <c r="AT149" s="50"/>
      <c r="AU149" s="50"/>
      <c r="AV149" s="49"/>
      <c r="AW149" s="49"/>
      <c r="AX149" s="49"/>
      <c r="AY149" s="49"/>
      <c r="AZ149" s="49"/>
      <c r="BA149" s="50"/>
    </row>
    <row r="150" spans="1:53">
      <c r="A150" s="50"/>
      <c r="B150" s="50"/>
      <c r="C150" s="50"/>
      <c r="D150" s="50"/>
      <c r="E150" s="50"/>
      <c r="F150" s="50"/>
      <c r="G150" s="50"/>
      <c r="H150" s="50"/>
      <c r="I150" s="49"/>
      <c r="J150" s="50"/>
      <c r="K150" s="50"/>
      <c r="L150" s="50"/>
      <c r="M150" s="49"/>
      <c r="N150" s="50"/>
      <c r="O150" s="50"/>
      <c r="P150" s="50"/>
      <c r="Q150" s="49"/>
      <c r="R150" s="50"/>
      <c r="S150" s="1599"/>
      <c r="T150" s="50"/>
      <c r="U150" s="50"/>
      <c r="V150" s="50"/>
      <c r="W150" s="49"/>
      <c r="X150" s="49"/>
      <c r="Y150" s="49"/>
      <c r="Z150" s="49"/>
      <c r="AA150" s="50"/>
      <c r="AB150" s="50"/>
      <c r="AC150" s="50"/>
      <c r="AD150" s="49"/>
      <c r="AE150" s="49"/>
      <c r="AF150" s="49"/>
      <c r="AG150" s="49"/>
      <c r="AH150" s="1599"/>
      <c r="AI150" s="50"/>
      <c r="AJ150" s="50"/>
      <c r="AK150" s="50"/>
      <c r="AL150" s="50"/>
      <c r="AM150" s="49"/>
      <c r="AN150" s="49"/>
      <c r="AO150" s="49"/>
      <c r="AP150" s="49"/>
      <c r="AQ150" s="50"/>
      <c r="AR150" s="50"/>
      <c r="AS150" s="50"/>
      <c r="AT150" s="50"/>
      <c r="AU150" s="50"/>
      <c r="AV150" s="49"/>
      <c r="AW150" s="49"/>
      <c r="AX150" s="49"/>
      <c r="AY150" s="49"/>
      <c r="AZ150" s="49"/>
      <c r="BA150" s="50"/>
    </row>
    <row r="151" spans="1:53">
      <c r="A151" s="50"/>
      <c r="B151" s="50"/>
      <c r="C151" s="50"/>
      <c r="D151" s="50"/>
      <c r="E151" s="50"/>
      <c r="F151" s="50"/>
      <c r="G151" s="50"/>
      <c r="H151" s="50"/>
      <c r="I151" s="49"/>
      <c r="J151" s="50"/>
      <c r="K151" s="50"/>
      <c r="L151" s="50"/>
      <c r="M151" s="49"/>
      <c r="N151" s="50"/>
      <c r="O151" s="50"/>
      <c r="P151" s="50"/>
      <c r="Q151" s="49"/>
      <c r="R151" s="50"/>
      <c r="S151" s="1599"/>
      <c r="T151" s="50"/>
      <c r="U151" s="50"/>
      <c r="V151" s="50"/>
      <c r="W151" s="49"/>
      <c r="X151" s="49"/>
      <c r="Y151" s="49"/>
      <c r="Z151" s="49"/>
      <c r="AA151" s="50"/>
      <c r="AB151" s="50"/>
      <c r="AC151" s="50"/>
      <c r="AD151" s="49"/>
      <c r="AE151" s="49"/>
      <c r="AF151" s="49"/>
      <c r="AG151" s="49"/>
      <c r="AH151" s="1599"/>
      <c r="AI151" s="50"/>
      <c r="AJ151" s="50"/>
      <c r="AK151" s="50"/>
      <c r="AL151" s="50"/>
      <c r="AM151" s="49"/>
      <c r="AN151" s="49"/>
      <c r="AO151" s="49"/>
      <c r="AP151" s="49"/>
      <c r="AQ151" s="50"/>
      <c r="AR151" s="50"/>
      <c r="AS151" s="50"/>
      <c r="AT151" s="50"/>
      <c r="AU151" s="50"/>
      <c r="AV151" s="49"/>
      <c r="AW151" s="49"/>
      <c r="AX151" s="49"/>
      <c r="AY151" s="49"/>
      <c r="AZ151" s="49"/>
      <c r="BA151" s="50"/>
    </row>
    <row r="152" spans="1:53">
      <c r="A152" s="50"/>
      <c r="B152" s="50"/>
      <c r="C152" s="50"/>
      <c r="D152" s="50"/>
      <c r="E152" s="50"/>
      <c r="F152" s="50"/>
      <c r="G152" s="50"/>
      <c r="H152" s="50"/>
      <c r="I152" s="49"/>
      <c r="J152" s="50"/>
      <c r="K152" s="50"/>
      <c r="L152" s="50"/>
      <c r="M152" s="49"/>
      <c r="N152" s="50"/>
      <c r="O152" s="50"/>
      <c r="P152" s="50"/>
      <c r="Q152" s="49"/>
      <c r="R152" s="50"/>
      <c r="S152" s="1599"/>
      <c r="T152" s="50"/>
      <c r="U152" s="50"/>
      <c r="V152" s="50"/>
      <c r="W152" s="49"/>
      <c r="X152" s="49"/>
      <c r="Y152" s="49"/>
      <c r="Z152" s="49"/>
      <c r="AA152" s="50"/>
      <c r="AB152" s="50"/>
      <c r="AC152" s="50"/>
      <c r="AD152" s="49"/>
      <c r="AE152" s="49"/>
      <c r="AF152" s="49"/>
      <c r="AG152" s="49"/>
      <c r="AH152" s="1599"/>
      <c r="AI152" s="50"/>
      <c r="AJ152" s="50"/>
      <c r="AK152" s="50"/>
      <c r="AL152" s="50"/>
      <c r="AM152" s="49"/>
      <c r="AN152" s="49"/>
      <c r="AO152" s="49"/>
      <c r="AP152" s="49"/>
      <c r="AQ152" s="50"/>
      <c r="AR152" s="50"/>
      <c r="AS152" s="50"/>
      <c r="AT152" s="50"/>
      <c r="AU152" s="50"/>
      <c r="AV152" s="49"/>
      <c r="AW152" s="49"/>
      <c r="AX152" s="49"/>
      <c r="AY152" s="49"/>
      <c r="AZ152" s="49"/>
      <c r="BA152" s="50"/>
    </row>
    <row r="153" spans="1:53">
      <c r="A153" s="50"/>
      <c r="B153" s="50"/>
      <c r="C153" s="50"/>
      <c r="D153" s="50"/>
      <c r="E153" s="50"/>
      <c r="F153" s="50"/>
      <c r="G153" s="50"/>
      <c r="H153" s="50"/>
      <c r="I153" s="49"/>
      <c r="J153" s="50"/>
      <c r="K153" s="50"/>
      <c r="L153" s="50"/>
      <c r="M153" s="49"/>
      <c r="N153" s="50"/>
      <c r="O153" s="50"/>
      <c r="P153" s="50"/>
      <c r="Q153" s="49"/>
      <c r="R153" s="50"/>
      <c r="S153" s="1599"/>
      <c r="T153" s="50"/>
      <c r="U153" s="50"/>
      <c r="V153" s="50"/>
      <c r="W153" s="49"/>
      <c r="X153" s="49"/>
      <c r="Y153" s="49"/>
      <c r="Z153" s="49"/>
      <c r="AA153" s="50"/>
      <c r="AB153" s="50"/>
      <c r="AC153" s="50"/>
      <c r="AD153" s="49"/>
      <c r="AE153" s="49"/>
      <c r="AF153" s="49"/>
      <c r="AG153" s="49"/>
      <c r="AH153" s="1599"/>
      <c r="AI153" s="50"/>
      <c r="AJ153" s="50"/>
      <c r="AK153" s="50"/>
      <c r="AL153" s="50"/>
      <c r="AM153" s="49"/>
      <c r="AN153" s="49"/>
      <c r="AO153" s="49"/>
      <c r="AP153" s="49"/>
      <c r="AQ153" s="50"/>
      <c r="AR153" s="50"/>
      <c r="AS153" s="50"/>
      <c r="AT153" s="50"/>
      <c r="AU153" s="50"/>
      <c r="AV153" s="49"/>
      <c r="AW153" s="49"/>
      <c r="AX153" s="49"/>
      <c r="AY153" s="49"/>
      <c r="AZ153" s="49"/>
      <c r="BA153" s="50"/>
    </row>
    <row r="154" spans="1:53">
      <c r="A154" s="50"/>
      <c r="B154" s="50"/>
      <c r="C154" s="50"/>
      <c r="D154" s="50"/>
      <c r="E154" s="50"/>
      <c r="F154" s="50"/>
      <c r="G154" s="50"/>
      <c r="H154" s="50"/>
      <c r="I154" s="49"/>
      <c r="J154" s="50"/>
      <c r="K154" s="50"/>
      <c r="L154" s="50"/>
      <c r="M154" s="49"/>
      <c r="N154" s="50"/>
      <c r="O154" s="50"/>
      <c r="P154" s="50"/>
      <c r="Q154" s="49"/>
      <c r="R154" s="50"/>
      <c r="S154" s="1599"/>
      <c r="T154" s="50"/>
      <c r="U154" s="50"/>
      <c r="V154" s="50"/>
      <c r="W154" s="49"/>
      <c r="X154" s="49"/>
      <c r="Y154" s="49"/>
      <c r="Z154" s="49"/>
      <c r="AA154" s="50"/>
      <c r="AB154" s="50"/>
      <c r="AC154" s="50"/>
      <c r="AD154" s="49"/>
      <c r="AE154" s="49"/>
      <c r="AF154" s="49"/>
      <c r="AG154" s="49"/>
      <c r="AH154" s="1599"/>
      <c r="AI154" s="50"/>
      <c r="AJ154" s="50"/>
      <c r="AK154" s="50"/>
      <c r="AL154" s="50"/>
      <c r="AM154" s="49"/>
      <c r="AN154" s="49"/>
      <c r="AO154" s="49"/>
      <c r="AP154" s="49"/>
      <c r="AQ154" s="50"/>
      <c r="AR154" s="50"/>
      <c r="AS154" s="50"/>
      <c r="AT154" s="50"/>
      <c r="AU154" s="50"/>
      <c r="AV154" s="49"/>
      <c r="AW154" s="49"/>
      <c r="AX154" s="49"/>
      <c r="AY154" s="49"/>
      <c r="AZ154" s="49"/>
      <c r="BA154" s="50"/>
    </row>
    <row r="155" spans="1:53">
      <c r="A155" s="50"/>
      <c r="B155" s="50"/>
      <c r="C155" s="50"/>
      <c r="D155" s="50"/>
      <c r="E155" s="50"/>
      <c r="F155" s="50"/>
      <c r="G155" s="50"/>
      <c r="H155" s="50"/>
      <c r="I155" s="49"/>
      <c r="J155" s="50"/>
      <c r="K155" s="50"/>
      <c r="L155" s="50"/>
      <c r="M155" s="49"/>
      <c r="N155" s="50"/>
      <c r="O155" s="50"/>
      <c r="P155" s="50"/>
      <c r="Q155" s="49"/>
      <c r="R155" s="50"/>
      <c r="S155" s="1599"/>
      <c r="T155" s="50"/>
      <c r="U155" s="50"/>
      <c r="V155" s="50"/>
      <c r="W155" s="49"/>
      <c r="X155" s="49"/>
      <c r="Y155" s="49"/>
      <c r="Z155" s="49"/>
      <c r="AA155" s="50"/>
      <c r="AB155" s="50"/>
      <c r="AC155" s="50"/>
      <c r="AD155" s="49"/>
      <c r="AE155" s="49"/>
      <c r="AF155" s="49"/>
      <c r="AG155" s="49"/>
      <c r="AH155" s="1599"/>
      <c r="AI155" s="50"/>
      <c r="AJ155" s="50"/>
      <c r="AK155" s="50"/>
      <c r="AL155" s="50"/>
      <c r="AM155" s="49"/>
      <c r="AN155" s="49"/>
      <c r="AO155" s="49"/>
      <c r="AP155" s="49"/>
      <c r="AQ155" s="50"/>
      <c r="AR155" s="50"/>
      <c r="AS155" s="50"/>
      <c r="AT155" s="50"/>
      <c r="AU155" s="50"/>
      <c r="AV155" s="49"/>
      <c r="AW155" s="49"/>
      <c r="AX155" s="49"/>
      <c r="AY155" s="49"/>
      <c r="AZ155" s="49"/>
      <c r="BA155" s="50"/>
    </row>
    <row r="156" spans="1:53">
      <c r="A156" s="50"/>
      <c r="B156" s="50"/>
      <c r="C156" s="50"/>
      <c r="D156" s="50"/>
      <c r="E156" s="50"/>
      <c r="F156" s="50"/>
      <c r="G156" s="50"/>
      <c r="H156" s="50"/>
      <c r="I156" s="49"/>
      <c r="J156" s="50"/>
      <c r="K156" s="50"/>
      <c r="L156" s="50"/>
      <c r="M156" s="49"/>
      <c r="N156" s="50"/>
      <c r="O156" s="50"/>
      <c r="P156" s="50"/>
      <c r="Q156" s="49"/>
      <c r="R156" s="50"/>
      <c r="S156" s="1599"/>
      <c r="T156" s="50"/>
      <c r="U156" s="50"/>
      <c r="V156" s="50"/>
      <c r="W156" s="49"/>
      <c r="X156" s="49"/>
      <c r="Y156" s="49"/>
      <c r="Z156" s="49"/>
      <c r="AA156" s="50"/>
      <c r="AB156" s="50"/>
      <c r="AC156" s="50"/>
      <c r="AD156" s="49"/>
      <c r="AE156" s="49"/>
      <c r="AF156" s="49"/>
      <c r="AG156" s="49"/>
      <c r="AH156" s="1599"/>
      <c r="AI156" s="50"/>
      <c r="AJ156" s="50"/>
      <c r="AK156" s="50"/>
      <c r="AL156" s="50"/>
      <c r="AM156" s="49"/>
      <c r="AN156" s="49"/>
      <c r="AO156" s="49"/>
      <c r="AP156" s="49"/>
      <c r="AQ156" s="50"/>
      <c r="AR156" s="50"/>
      <c r="AS156" s="50"/>
      <c r="AT156" s="50"/>
      <c r="AU156" s="50"/>
      <c r="AV156" s="49"/>
      <c r="AW156" s="49"/>
      <c r="AX156" s="49"/>
      <c r="AY156" s="49"/>
      <c r="AZ156" s="49"/>
      <c r="BA156" s="50"/>
    </row>
    <row r="157" spans="1:53">
      <c r="A157" s="50"/>
      <c r="B157" s="50"/>
      <c r="C157" s="50"/>
      <c r="D157" s="50"/>
      <c r="E157" s="50"/>
      <c r="F157" s="50"/>
      <c r="G157" s="50"/>
      <c r="H157" s="50"/>
      <c r="I157" s="49"/>
      <c r="J157" s="50"/>
      <c r="K157" s="50"/>
      <c r="L157" s="50"/>
      <c r="M157" s="49"/>
      <c r="N157" s="50"/>
      <c r="O157" s="50"/>
      <c r="P157" s="50"/>
      <c r="Q157" s="49"/>
      <c r="R157" s="50"/>
      <c r="S157" s="1599"/>
      <c r="T157" s="50"/>
      <c r="U157" s="50"/>
      <c r="V157" s="50"/>
      <c r="W157" s="49"/>
      <c r="X157" s="49"/>
      <c r="Y157" s="49"/>
      <c r="Z157" s="49"/>
      <c r="AA157" s="50"/>
      <c r="AB157" s="50"/>
      <c r="AC157" s="50"/>
      <c r="AD157" s="49"/>
      <c r="AE157" s="49"/>
      <c r="AF157" s="49"/>
      <c r="AG157" s="49"/>
      <c r="AH157" s="1599"/>
      <c r="AI157" s="50"/>
      <c r="AJ157" s="50"/>
      <c r="AK157" s="50"/>
      <c r="AL157" s="50"/>
      <c r="AM157" s="49"/>
      <c r="AN157" s="49"/>
      <c r="AO157" s="49"/>
      <c r="AP157" s="49"/>
      <c r="AQ157" s="50"/>
      <c r="AR157" s="50"/>
      <c r="AS157" s="50"/>
      <c r="AT157" s="50"/>
      <c r="AU157" s="50"/>
      <c r="AV157" s="49"/>
      <c r="AW157" s="49"/>
      <c r="AX157" s="49"/>
      <c r="AY157" s="49"/>
      <c r="AZ157" s="49"/>
      <c r="BA157" s="50"/>
    </row>
    <row r="158" spans="1:53">
      <c r="A158" s="50"/>
      <c r="B158" s="50"/>
      <c r="C158" s="50"/>
      <c r="D158" s="50"/>
      <c r="E158" s="50"/>
      <c r="F158" s="50"/>
      <c r="G158" s="50"/>
      <c r="H158" s="50"/>
      <c r="I158" s="49"/>
      <c r="J158" s="50"/>
      <c r="K158" s="50"/>
      <c r="L158" s="50"/>
      <c r="M158" s="49"/>
      <c r="N158" s="50"/>
      <c r="O158" s="50"/>
      <c r="P158" s="50"/>
      <c r="Q158" s="49"/>
      <c r="R158" s="50"/>
      <c r="S158" s="1599"/>
      <c r="T158" s="50"/>
      <c r="U158" s="50"/>
      <c r="V158" s="50"/>
      <c r="W158" s="49"/>
      <c r="X158" s="49"/>
      <c r="Y158" s="49"/>
      <c r="Z158" s="49"/>
      <c r="AA158" s="50"/>
      <c r="AB158" s="50"/>
      <c r="AC158" s="50"/>
      <c r="AD158" s="49"/>
      <c r="AE158" s="49"/>
      <c r="AF158" s="49"/>
      <c r="AG158" s="49"/>
      <c r="AH158" s="1599"/>
      <c r="AI158" s="50"/>
      <c r="AJ158" s="50"/>
      <c r="AK158" s="50"/>
      <c r="AL158" s="50"/>
      <c r="AM158" s="49"/>
      <c r="AN158" s="49"/>
      <c r="AO158" s="49"/>
      <c r="AP158" s="49"/>
      <c r="AQ158" s="50"/>
      <c r="AR158" s="50"/>
      <c r="AS158" s="50"/>
      <c r="AT158" s="50"/>
      <c r="AU158" s="50"/>
      <c r="AV158" s="49"/>
      <c r="AW158" s="49"/>
      <c r="AX158" s="49"/>
      <c r="AY158" s="49"/>
      <c r="AZ158" s="49"/>
      <c r="BA158" s="50"/>
    </row>
    <row r="159" spans="1:53">
      <c r="A159" s="50"/>
      <c r="B159" s="50"/>
      <c r="C159" s="50"/>
      <c r="D159" s="50"/>
      <c r="E159" s="50"/>
      <c r="F159" s="50"/>
      <c r="G159" s="50"/>
      <c r="H159" s="50"/>
      <c r="I159" s="49"/>
      <c r="J159" s="50"/>
      <c r="K159" s="50"/>
      <c r="L159" s="50"/>
      <c r="M159" s="49"/>
      <c r="N159" s="50"/>
      <c r="O159" s="50"/>
      <c r="P159" s="50"/>
      <c r="Q159" s="49"/>
      <c r="R159" s="50"/>
      <c r="S159" s="1599"/>
      <c r="T159" s="50"/>
      <c r="U159" s="50"/>
      <c r="V159" s="50"/>
      <c r="W159" s="49"/>
      <c r="X159" s="49"/>
      <c r="Y159" s="49"/>
      <c r="Z159" s="49"/>
      <c r="AA159" s="50"/>
      <c r="AB159" s="50"/>
      <c r="AC159" s="50"/>
      <c r="AD159" s="49"/>
      <c r="AE159" s="49"/>
      <c r="AF159" s="49"/>
      <c r="AG159" s="49"/>
      <c r="AH159" s="1599"/>
      <c r="AI159" s="50"/>
      <c r="AJ159" s="50"/>
      <c r="AK159" s="50"/>
      <c r="AL159" s="50"/>
      <c r="AM159" s="49"/>
      <c r="AN159" s="49"/>
      <c r="AO159" s="49"/>
      <c r="AP159" s="49"/>
      <c r="AQ159" s="50"/>
      <c r="AR159" s="50"/>
      <c r="AS159" s="50"/>
      <c r="AT159" s="50"/>
      <c r="AU159" s="50"/>
      <c r="AV159" s="49"/>
      <c r="AW159" s="49"/>
      <c r="AX159" s="49"/>
      <c r="AY159" s="49"/>
      <c r="AZ159" s="49"/>
      <c r="BA159" s="50"/>
    </row>
    <row r="160" spans="1:53">
      <c r="A160" s="50"/>
      <c r="B160" s="50"/>
      <c r="C160" s="50"/>
      <c r="D160" s="50"/>
      <c r="E160" s="50"/>
      <c r="F160" s="50"/>
      <c r="G160" s="50"/>
      <c r="H160" s="50"/>
      <c r="I160" s="49"/>
      <c r="J160" s="50"/>
      <c r="K160" s="50"/>
      <c r="L160" s="50"/>
      <c r="M160" s="49"/>
      <c r="N160" s="50"/>
      <c r="O160" s="50"/>
      <c r="P160" s="50"/>
      <c r="Q160" s="49"/>
      <c r="R160" s="50"/>
      <c r="S160" s="1599"/>
      <c r="T160" s="50"/>
      <c r="U160" s="50"/>
      <c r="V160" s="50"/>
      <c r="W160" s="49"/>
      <c r="X160" s="49"/>
      <c r="Y160" s="49"/>
      <c r="Z160" s="49"/>
      <c r="AA160" s="50"/>
      <c r="AB160" s="50"/>
      <c r="AC160" s="50"/>
      <c r="AD160" s="49"/>
      <c r="AE160" s="49"/>
      <c r="AF160" s="49"/>
      <c r="AG160" s="49"/>
      <c r="AH160" s="1599"/>
      <c r="AI160" s="50"/>
      <c r="AJ160" s="50"/>
      <c r="AK160" s="50"/>
      <c r="AL160" s="50"/>
      <c r="AM160" s="49"/>
      <c r="AN160" s="49"/>
      <c r="AO160" s="49"/>
      <c r="AP160" s="49"/>
      <c r="AQ160" s="50"/>
      <c r="AR160" s="50"/>
      <c r="AS160" s="50"/>
      <c r="AT160" s="50"/>
      <c r="AU160" s="50"/>
      <c r="AV160" s="49"/>
      <c r="AW160" s="49"/>
      <c r="AX160" s="49"/>
      <c r="AY160" s="49"/>
      <c r="AZ160" s="49"/>
      <c r="BA160" s="50"/>
    </row>
    <row r="161" spans="1:53">
      <c r="A161" s="50"/>
      <c r="B161" s="50"/>
      <c r="C161" s="50"/>
      <c r="D161" s="50"/>
      <c r="E161" s="50"/>
      <c r="F161" s="50"/>
      <c r="G161" s="50"/>
      <c r="H161" s="50"/>
      <c r="I161" s="49"/>
      <c r="J161" s="50"/>
      <c r="K161" s="50"/>
      <c r="L161" s="50"/>
      <c r="M161" s="49"/>
      <c r="N161" s="50"/>
      <c r="O161" s="50"/>
      <c r="P161" s="50"/>
      <c r="Q161" s="49"/>
      <c r="R161" s="50"/>
      <c r="S161" s="1599"/>
      <c r="T161" s="50"/>
      <c r="U161" s="50"/>
      <c r="V161" s="50"/>
      <c r="W161" s="49"/>
      <c r="X161" s="49"/>
      <c r="Y161" s="49"/>
      <c r="Z161" s="49"/>
      <c r="AA161" s="50"/>
      <c r="AB161" s="50"/>
      <c r="AC161" s="50"/>
      <c r="AD161" s="49"/>
      <c r="AE161" s="49"/>
      <c r="AF161" s="49"/>
      <c r="AG161" s="49"/>
      <c r="AH161" s="1599"/>
      <c r="AI161" s="50"/>
      <c r="AJ161" s="50"/>
      <c r="AK161" s="50"/>
      <c r="AL161" s="50"/>
      <c r="AM161" s="49"/>
      <c r="AN161" s="49"/>
      <c r="AO161" s="49"/>
      <c r="AP161" s="49"/>
      <c r="AQ161" s="50"/>
      <c r="AR161" s="50"/>
      <c r="AS161" s="50"/>
      <c r="AT161" s="50"/>
      <c r="AU161" s="50"/>
      <c r="AV161" s="49"/>
      <c r="AW161" s="49"/>
      <c r="AX161" s="49"/>
      <c r="AY161" s="49"/>
      <c r="AZ161" s="49"/>
      <c r="BA161" s="50"/>
    </row>
    <row r="162" spans="1:53">
      <c r="A162" s="50"/>
      <c r="B162" s="50"/>
      <c r="C162" s="50"/>
      <c r="D162" s="50"/>
      <c r="E162" s="50"/>
      <c r="F162" s="50"/>
      <c r="G162" s="50"/>
      <c r="H162" s="50"/>
      <c r="I162" s="49"/>
      <c r="J162" s="50"/>
      <c r="K162" s="50"/>
      <c r="L162" s="50"/>
      <c r="M162" s="49"/>
      <c r="N162" s="50"/>
      <c r="O162" s="50"/>
      <c r="P162" s="50"/>
      <c r="Q162" s="49"/>
      <c r="R162" s="50"/>
      <c r="S162" s="1599"/>
      <c r="T162" s="50"/>
      <c r="U162" s="50"/>
      <c r="V162" s="50"/>
      <c r="W162" s="49"/>
      <c r="X162" s="49"/>
      <c r="Y162" s="49"/>
      <c r="Z162" s="49"/>
      <c r="AA162" s="50"/>
      <c r="AB162" s="50"/>
      <c r="AC162" s="50"/>
      <c r="AD162" s="49"/>
      <c r="AE162" s="49"/>
      <c r="AF162" s="49"/>
      <c r="AG162" s="49"/>
      <c r="AH162" s="1599"/>
      <c r="AI162" s="50"/>
      <c r="AJ162" s="50"/>
      <c r="AK162" s="50"/>
      <c r="AL162" s="50"/>
      <c r="AM162" s="49"/>
      <c r="AN162" s="49"/>
      <c r="AO162" s="49"/>
      <c r="AP162" s="49"/>
      <c r="AQ162" s="50"/>
      <c r="AR162" s="50"/>
      <c r="AS162" s="50"/>
      <c r="AT162" s="50"/>
      <c r="AU162" s="50"/>
      <c r="AV162" s="49"/>
      <c r="AW162" s="49"/>
      <c r="AX162" s="49"/>
      <c r="AY162" s="49"/>
      <c r="AZ162" s="49"/>
      <c r="BA162" s="50"/>
    </row>
    <row r="163" spans="1:53">
      <c r="A163" s="50"/>
      <c r="B163" s="50"/>
      <c r="C163" s="50"/>
      <c r="D163" s="50"/>
      <c r="E163" s="50"/>
      <c r="F163" s="50"/>
      <c r="G163" s="50"/>
      <c r="H163" s="50"/>
      <c r="I163" s="49"/>
      <c r="J163" s="50"/>
      <c r="K163" s="50"/>
      <c r="L163" s="50"/>
      <c r="M163" s="49"/>
      <c r="N163" s="50"/>
      <c r="O163" s="50"/>
      <c r="P163" s="50"/>
      <c r="Q163" s="49"/>
      <c r="R163" s="50"/>
      <c r="S163" s="1599"/>
      <c r="T163" s="50"/>
      <c r="U163" s="50"/>
      <c r="V163" s="50"/>
      <c r="W163" s="49"/>
      <c r="X163" s="49"/>
      <c r="Y163" s="49"/>
      <c r="Z163" s="49"/>
      <c r="AA163" s="50"/>
      <c r="AB163" s="50"/>
      <c r="AC163" s="50"/>
      <c r="AD163" s="49"/>
      <c r="AE163" s="49"/>
      <c r="AF163" s="49"/>
      <c r="AG163" s="49"/>
      <c r="AH163" s="1599"/>
      <c r="AI163" s="50"/>
      <c r="AJ163" s="50"/>
      <c r="AK163" s="50"/>
      <c r="AL163" s="50"/>
      <c r="AM163" s="49"/>
      <c r="AN163" s="49"/>
      <c r="AO163" s="49"/>
      <c r="AP163" s="49"/>
      <c r="AQ163" s="50"/>
      <c r="AR163" s="50"/>
      <c r="AS163" s="50"/>
      <c r="AT163" s="50"/>
      <c r="AU163" s="50"/>
      <c r="AV163" s="49"/>
      <c r="AW163" s="49"/>
      <c r="AX163" s="49"/>
      <c r="AY163" s="49"/>
      <c r="AZ163" s="49"/>
      <c r="BA163" s="50"/>
    </row>
    <row r="164" spans="1:53">
      <c r="A164" s="50"/>
      <c r="B164" s="50"/>
      <c r="C164" s="50"/>
      <c r="D164" s="50"/>
      <c r="E164" s="50"/>
      <c r="F164" s="50"/>
      <c r="G164" s="50"/>
      <c r="H164" s="50"/>
      <c r="I164" s="49"/>
      <c r="J164" s="50"/>
      <c r="K164" s="50"/>
      <c r="L164" s="50"/>
      <c r="M164" s="49"/>
      <c r="N164" s="50"/>
      <c r="O164" s="50"/>
      <c r="P164" s="50"/>
      <c r="Q164" s="49"/>
      <c r="R164" s="50"/>
      <c r="S164" s="1599"/>
      <c r="T164" s="50"/>
      <c r="U164" s="50"/>
      <c r="V164" s="50"/>
      <c r="W164" s="49"/>
      <c r="X164" s="49"/>
      <c r="Y164" s="49"/>
      <c r="Z164" s="49"/>
      <c r="AA164" s="50"/>
      <c r="AB164" s="50"/>
      <c r="AC164" s="50"/>
      <c r="AD164" s="49"/>
      <c r="AE164" s="49"/>
      <c r="AF164" s="49"/>
      <c r="AG164" s="49"/>
      <c r="AH164" s="1599"/>
      <c r="AI164" s="50"/>
      <c r="AJ164" s="50"/>
      <c r="AK164" s="50"/>
      <c r="AL164" s="50"/>
      <c r="AM164" s="49"/>
      <c r="AN164" s="49"/>
      <c r="AO164" s="49"/>
      <c r="AP164" s="49"/>
      <c r="AQ164" s="50"/>
      <c r="AR164" s="50"/>
      <c r="AS164" s="50"/>
      <c r="AT164" s="50"/>
      <c r="AU164" s="50"/>
      <c r="AV164" s="49"/>
      <c r="AW164" s="49"/>
      <c r="AX164" s="49"/>
      <c r="AY164" s="49"/>
      <c r="AZ164" s="49"/>
      <c r="BA164" s="50"/>
    </row>
    <row r="165" spans="1:53">
      <c r="A165" s="50"/>
      <c r="B165" s="50"/>
      <c r="C165" s="50"/>
      <c r="D165" s="50"/>
      <c r="E165" s="50"/>
      <c r="F165" s="50"/>
      <c r="G165" s="50"/>
      <c r="H165" s="50"/>
      <c r="I165" s="49"/>
      <c r="J165" s="50"/>
      <c r="K165" s="50"/>
      <c r="L165" s="50"/>
      <c r="M165" s="49"/>
      <c r="N165" s="50"/>
      <c r="O165" s="50"/>
      <c r="P165" s="50"/>
      <c r="Q165" s="49"/>
      <c r="R165" s="50"/>
      <c r="S165" s="1599"/>
      <c r="T165" s="50"/>
      <c r="U165" s="50"/>
      <c r="V165" s="50"/>
      <c r="W165" s="49"/>
      <c r="X165" s="49"/>
      <c r="Y165" s="49"/>
      <c r="Z165" s="49"/>
      <c r="AA165" s="50"/>
      <c r="AB165" s="50"/>
      <c r="AC165" s="50"/>
      <c r="AD165" s="49"/>
      <c r="AE165" s="49"/>
      <c r="AF165" s="49"/>
      <c r="AG165" s="49"/>
      <c r="AH165" s="1599"/>
      <c r="AI165" s="50"/>
      <c r="AJ165" s="50"/>
      <c r="AK165" s="50"/>
      <c r="AL165" s="50"/>
      <c r="AM165" s="49"/>
      <c r="AN165" s="49"/>
      <c r="AO165" s="49"/>
      <c r="AP165" s="49"/>
      <c r="AQ165" s="50"/>
      <c r="AR165" s="50"/>
      <c r="AS165" s="50"/>
      <c r="AT165" s="50"/>
      <c r="AU165" s="50"/>
      <c r="AV165" s="49"/>
      <c r="AW165" s="49"/>
      <c r="AX165" s="49"/>
      <c r="AY165" s="49"/>
      <c r="AZ165" s="49"/>
      <c r="BA165" s="50"/>
    </row>
    <row r="166" spans="1:53">
      <c r="A166" s="50"/>
      <c r="B166" s="50"/>
      <c r="C166" s="50"/>
      <c r="D166" s="50"/>
      <c r="E166" s="50"/>
      <c r="F166" s="50"/>
      <c r="G166" s="50"/>
      <c r="H166" s="50"/>
      <c r="I166" s="49"/>
      <c r="J166" s="50"/>
      <c r="K166" s="50"/>
      <c r="L166" s="50"/>
      <c r="M166" s="49"/>
      <c r="N166" s="50"/>
      <c r="O166" s="50"/>
      <c r="P166" s="50"/>
      <c r="Q166" s="49"/>
      <c r="R166" s="50"/>
      <c r="S166" s="1599"/>
      <c r="T166" s="50"/>
      <c r="U166" s="50"/>
      <c r="V166" s="50"/>
      <c r="W166" s="49"/>
      <c r="X166" s="49"/>
      <c r="Y166" s="49"/>
      <c r="Z166" s="49"/>
      <c r="AA166" s="50"/>
      <c r="AB166" s="50"/>
      <c r="AC166" s="50"/>
      <c r="AD166" s="49"/>
      <c r="AE166" s="49"/>
      <c r="AF166" s="49"/>
      <c r="AG166" s="49"/>
      <c r="AH166" s="1599"/>
      <c r="AI166" s="50"/>
      <c r="AJ166" s="50"/>
      <c r="AK166" s="50"/>
      <c r="AL166" s="50"/>
      <c r="AM166" s="49"/>
      <c r="AN166" s="49"/>
      <c r="AO166" s="49"/>
      <c r="AP166" s="49"/>
      <c r="AQ166" s="50"/>
      <c r="AR166" s="50"/>
      <c r="AS166" s="50"/>
      <c r="AT166" s="50"/>
      <c r="AU166" s="50"/>
      <c r="AV166" s="49"/>
      <c r="AW166" s="49"/>
      <c r="AX166" s="49"/>
      <c r="AY166" s="49"/>
      <c r="AZ166" s="49"/>
      <c r="BA166" s="50"/>
    </row>
    <row r="167" spans="1:53">
      <c r="A167" s="50"/>
      <c r="B167" s="50"/>
      <c r="C167" s="50"/>
      <c r="D167" s="50"/>
      <c r="E167" s="50"/>
      <c r="F167" s="50"/>
      <c r="G167" s="50"/>
      <c r="H167" s="50"/>
      <c r="I167" s="49"/>
      <c r="J167" s="50"/>
      <c r="K167" s="50"/>
      <c r="L167" s="50"/>
      <c r="M167" s="49"/>
      <c r="N167" s="50"/>
      <c r="O167" s="50"/>
      <c r="P167" s="50"/>
      <c r="Q167" s="49"/>
      <c r="R167" s="50"/>
      <c r="S167" s="1599"/>
      <c r="T167" s="50"/>
      <c r="U167" s="50"/>
      <c r="V167" s="50"/>
      <c r="W167" s="49"/>
      <c r="X167" s="49"/>
      <c r="Y167" s="49"/>
      <c r="Z167" s="49"/>
      <c r="AA167" s="50"/>
      <c r="AB167" s="50"/>
      <c r="AC167" s="50"/>
      <c r="AD167" s="49"/>
      <c r="AE167" s="49"/>
      <c r="AF167" s="49"/>
      <c r="AG167" s="49"/>
      <c r="AH167" s="1599"/>
      <c r="AI167" s="50"/>
      <c r="AJ167" s="50"/>
      <c r="AK167" s="50"/>
      <c r="AL167" s="50"/>
      <c r="AM167" s="49"/>
      <c r="AN167" s="49"/>
      <c r="AO167" s="49"/>
      <c r="AP167" s="49"/>
      <c r="AQ167" s="50"/>
      <c r="AR167" s="50"/>
      <c r="AS167" s="50"/>
      <c r="AT167" s="50"/>
      <c r="AU167" s="50"/>
      <c r="AV167" s="49"/>
      <c r="AW167" s="49"/>
      <c r="AX167" s="49"/>
      <c r="AY167" s="49"/>
      <c r="AZ167" s="49"/>
      <c r="BA167" s="50"/>
    </row>
    <row r="168" spans="1:53">
      <c r="A168" s="50"/>
      <c r="B168" s="50"/>
      <c r="C168" s="50"/>
      <c r="D168" s="50"/>
      <c r="E168" s="50"/>
      <c r="F168" s="50"/>
      <c r="G168" s="50"/>
      <c r="H168" s="50"/>
      <c r="I168" s="49"/>
      <c r="J168" s="50"/>
      <c r="K168" s="50"/>
      <c r="L168" s="50"/>
      <c r="M168" s="49"/>
      <c r="N168" s="50"/>
      <c r="O168" s="50"/>
      <c r="P168" s="50"/>
      <c r="Q168" s="49"/>
      <c r="R168" s="50"/>
      <c r="S168" s="1599"/>
      <c r="T168" s="50"/>
      <c r="U168" s="50"/>
      <c r="V168" s="50"/>
      <c r="W168" s="49"/>
      <c r="X168" s="49"/>
      <c r="Y168" s="49"/>
      <c r="Z168" s="49"/>
      <c r="AA168" s="50"/>
      <c r="AB168" s="50"/>
      <c r="AC168" s="50"/>
      <c r="AD168" s="49"/>
      <c r="AE168" s="49"/>
      <c r="AF168" s="49"/>
      <c r="AG168" s="49"/>
      <c r="AH168" s="1599"/>
      <c r="AI168" s="50"/>
      <c r="AJ168" s="50"/>
      <c r="AK168" s="50"/>
      <c r="AL168" s="50"/>
      <c r="AM168" s="49"/>
      <c r="AN168" s="49"/>
      <c r="AO168" s="49"/>
      <c r="AP168" s="49"/>
      <c r="AQ168" s="50"/>
      <c r="AR168" s="50"/>
      <c r="AS168" s="50"/>
      <c r="AT168" s="50"/>
      <c r="AU168" s="50"/>
      <c r="AV168" s="49"/>
      <c r="AW168" s="49"/>
      <c r="AX168" s="49"/>
      <c r="AY168" s="49"/>
      <c r="AZ168" s="49"/>
      <c r="BA168" s="50"/>
    </row>
    <row r="169" spans="1:53">
      <c r="A169" s="50"/>
      <c r="B169" s="50"/>
      <c r="C169" s="50"/>
      <c r="D169" s="50"/>
      <c r="E169" s="50"/>
      <c r="F169" s="50"/>
      <c r="G169" s="50"/>
      <c r="H169" s="50"/>
      <c r="I169" s="49"/>
      <c r="J169" s="50"/>
      <c r="K169" s="50"/>
      <c r="L169" s="50"/>
      <c r="M169" s="49"/>
      <c r="N169" s="50"/>
      <c r="O169" s="50"/>
      <c r="P169" s="50"/>
      <c r="Q169" s="49"/>
      <c r="R169" s="50"/>
      <c r="S169" s="1599"/>
      <c r="T169" s="50"/>
      <c r="U169" s="50"/>
      <c r="V169" s="50"/>
      <c r="W169" s="49"/>
      <c r="X169" s="49"/>
      <c r="Y169" s="49"/>
      <c r="Z169" s="49"/>
      <c r="AA169" s="50"/>
      <c r="AB169" s="50"/>
      <c r="AC169" s="50"/>
      <c r="AD169" s="49"/>
      <c r="AE169" s="49"/>
      <c r="AF169" s="49"/>
      <c r="AG169" s="49"/>
      <c r="AH169" s="1599"/>
      <c r="AI169" s="50"/>
      <c r="AJ169" s="50"/>
      <c r="AK169" s="50"/>
      <c r="AL169" s="50"/>
      <c r="AM169" s="49"/>
      <c r="AN169" s="49"/>
      <c r="AO169" s="49"/>
      <c r="AP169" s="49"/>
      <c r="AQ169" s="50"/>
      <c r="AR169" s="50"/>
      <c r="AS169" s="50"/>
      <c r="AT169" s="50"/>
      <c r="AU169" s="50"/>
      <c r="AV169" s="49"/>
      <c r="AW169" s="49"/>
      <c r="AX169" s="49"/>
      <c r="AY169" s="49"/>
      <c r="AZ169" s="49"/>
      <c r="BA169" s="50"/>
    </row>
    <row r="170" spans="1:53">
      <c r="A170" s="50"/>
      <c r="B170" s="50"/>
      <c r="C170" s="50"/>
      <c r="D170" s="50"/>
      <c r="E170" s="50"/>
      <c r="F170" s="50"/>
      <c r="G170" s="50"/>
      <c r="H170" s="50"/>
      <c r="I170" s="49"/>
      <c r="J170" s="50"/>
      <c r="K170" s="50"/>
      <c r="L170" s="50"/>
      <c r="M170" s="49"/>
      <c r="N170" s="50"/>
      <c r="O170" s="50"/>
      <c r="P170" s="50"/>
      <c r="Q170" s="49"/>
      <c r="R170" s="50"/>
      <c r="S170" s="1599"/>
      <c r="T170" s="50"/>
      <c r="U170" s="50"/>
      <c r="V170" s="50"/>
      <c r="W170" s="49"/>
      <c r="X170" s="49"/>
      <c r="Y170" s="49"/>
      <c r="Z170" s="49"/>
      <c r="AA170" s="50"/>
      <c r="AB170" s="50"/>
      <c r="AC170" s="50"/>
      <c r="AD170" s="49"/>
      <c r="AE170" s="49"/>
      <c r="AF170" s="49"/>
      <c r="AG170" s="49"/>
      <c r="AH170" s="1599"/>
      <c r="AI170" s="50"/>
      <c r="AJ170" s="50"/>
      <c r="AK170" s="50"/>
      <c r="AL170" s="50"/>
      <c r="AM170" s="49"/>
      <c r="AN170" s="49"/>
      <c r="AO170" s="49"/>
      <c r="AP170" s="49"/>
      <c r="AQ170" s="50"/>
      <c r="AR170" s="50"/>
      <c r="AS170" s="50"/>
      <c r="AT170" s="50"/>
      <c r="AU170" s="50"/>
      <c r="AV170" s="49"/>
      <c r="AW170" s="49"/>
      <c r="AX170" s="49"/>
      <c r="AY170" s="49"/>
      <c r="AZ170" s="49"/>
      <c r="BA170" s="50"/>
    </row>
    <row r="171" spans="1:53">
      <c r="A171" s="50"/>
      <c r="B171" s="50"/>
      <c r="C171" s="50"/>
      <c r="D171" s="50"/>
      <c r="E171" s="50"/>
      <c r="F171" s="50"/>
      <c r="G171" s="50"/>
      <c r="H171" s="50"/>
      <c r="I171" s="49"/>
      <c r="J171" s="50"/>
      <c r="K171" s="50"/>
      <c r="L171" s="50"/>
      <c r="M171" s="49"/>
      <c r="N171" s="50"/>
      <c r="O171" s="50"/>
      <c r="P171" s="50"/>
      <c r="Q171" s="49"/>
      <c r="R171" s="50"/>
      <c r="S171" s="1599"/>
      <c r="T171" s="50"/>
      <c r="U171" s="50"/>
      <c r="V171" s="50"/>
      <c r="W171" s="49"/>
      <c r="X171" s="49"/>
      <c r="Y171" s="49"/>
      <c r="Z171" s="49"/>
      <c r="AA171" s="50"/>
      <c r="AB171" s="50"/>
      <c r="AC171" s="50"/>
      <c r="AD171" s="49"/>
      <c r="AE171" s="49"/>
      <c r="AF171" s="49"/>
      <c r="AG171" s="49"/>
      <c r="AH171" s="1599"/>
      <c r="AI171" s="50"/>
      <c r="AJ171" s="50"/>
      <c r="AK171" s="50"/>
      <c r="AL171" s="50"/>
      <c r="AM171" s="49"/>
      <c r="AN171" s="49"/>
      <c r="AO171" s="49"/>
      <c r="AP171" s="49"/>
      <c r="AQ171" s="50"/>
      <c r="AR171" s="50"/>
      <c r="AS171" s="50"/>
      <c r="AT171" s="50"/>
      <c r="AU171" s="50"/>
      <c r="AV171" s="49"/>
      <c r="AW171" s="49"/>
      <c r="AX171" s="49"/>
      <c r="AY171" s="49"/>
      <c r="AZ171" s="49"/>
      <c r="BA171" s="50"/>
    </row>
    <row r="172" spans="1:53">
      <c r="A172" s="50"/>
      <c r="B172" s="50"/>
      <c r="C172" s="50"/>
      <c r="D172" s="50"/>
      <c r="E172" s="50"/>
      <c r="F172" s="50"/>
      <c r="G172" s="50"/>
      <c r="H172" s="50"/>
      <c r="I172" s="49"/>
      <c r="J172" s="50"/>
      <c r="K172" s="50"/>
      <c r="L172" s="50"/>
      <c r="M172" s="49"/>
      <c r="N172" s="50"/>
      <c r="O172" s="50"/>
      <c r="P172" s="50"/>
      <c r="Q172" s="49"/>
      <c r="R172" s="50"/>
      <c r="S172" s="1599"/>
      <c r="T172" s="50"/>
      <c r="U172" s="50"/>
      <c r="V172" s="50"/>
      <c r="W172" s="49"/>
      <c r="X172" s="49"/>
      <c r="Y172" s="49"/>
      <c r="Z172" s="49"/>
      <c r="AA172" s="50"/>
      <c r="AB172" s="50"/>
      <c r="AC172" s="50"/>
      <c r="AD172" s="49"/>
      <c r="AE172" s="49"/>
      <c r="AF172" s="49"/>
      <c r="AG172" s="49"/>
      <c r="AH172" s="1599"/>
      <c r="AI172" s="50"/>
      <c r="AJ172" s="50"/>
      <c r="AK172" s="50"/>
      <c r="AL172" s="50"/>
      <c r="AM172" s="49"/>
      <c r="AN172" s="49"/>
      <c r="AO172" s="49"/>
      <c r="AP172" s="49"/>
      <c r="AQ172" s="50"/>
      <c r="AR172" s="50"/>
      <c r="AS172" s="50"/>
      <c r="AT172" s="50"/>
      <c r="AU172" s="50"/>
      <c r="AV172" s="49"/>
      <c r="AW172" s="49"/>
      <c r="AX172" s="49"/>
      <c r="AY172" s="49"/>
      <c r="AZ172" s="49"/>
      <c r="BA172" s="50"/>
    </row>
    <row r="173" spans="1:53">
      <c r="A173" s="50"/>
      <c r="B173" s="50"/>
      <c r="C173" s="50"/>
      <c r="D173" s="50"/>
      <c r="E173" s="50"/>
      <c r="F173" s="50"/>
      <c r="G173" s="50"/>
      <c r="H173" s="50"/>
      <c r="I173" s="49"/>
      <c r="J173" s="50"/>
      <c r="K173" s="50"/>
      <c r="L173" s="50"/>
      <c r="M173" s="49"/>
      <c r="N173" s="50"/>
      <c r="O173" s="50"/>
      <c r="P173" s="50"/>
      <c r="Q173" s="49"/>
      <c r="R173" s="50"/>
      <c r="S173" s="1599"/>
      <c r="T173" s="50"/>
      <c r="U173" s="50"/>
      <c r="V173" s="50"/>
      <c r="W173" s="49"/>
      <c r="X173" s="49"/>
      <c r="Y173" s="49"/>
      <c r="Z173" s="49"/>
      <c r="AA173" s="50"/>
      <c r="AB173" s="50"/>
      <c r="AC173" s="50"/>
      <c r="AD173" s="49"/>
      <c r="AE173" s="49"/>
      <c r="AF173" s="49"/>
      <c r="AG173" s="49"/>
      <c r="AH173" s="1599"/>
      <c r="AI173" s="50"/>
      <c r="AJ173" s="50"/>
      <c r="AK173" s="50"/>
      <c r="AL173" s="50"/>
      <c r="AM173" s="49"/>
      <c r="AN173" s="49"/>
      <c r="AO173" s="49"/>
      <c r="AP173" s="49"/>
      <c r="AQ173" s="50"/>
      <c r="AR173" s="50"/>
      <c r="AS173" s="50"/>
      <c r="AT173" s="50"/>
      <c r="AU173" s="50"/>
      <c r="AV173" s="49"/>
      <c r="AW173" s="49"/>
      <c r="AX173" s="49"/>
      <c r="AY173" s="49"/>
      <c r="AZ173" s="49"/>
      <c r="BA173" s="50"/>
    </row>
    <row r="174" spans="1:53">
      <c r="A174" s="50"/>
      <c r="B174" s="50"/>
      <c r="C174" s="50"/>
      <c r="D174" s="50"/>
      <c r="E174" s="50"/>
      <c r="F174" s="50"/>
      <c r="G174" s="50"/>
      <c r="H174" s="50"/>
      <c r="I174" s="49"/>
      <c r="J174" s="50"/>
      <c r="K174" s="50"/>
      <c r="L174" s="50"/>
      <c r="M174" s="49"/>
      <c r="N174" s="50"/>
      <c r="O174" s="50"/>
      <c r="P174" s="50"/>
      <c r="Q174" s="49"/>
      <c r="R174" s="50"/>
      <c r="S174" s="1599"/>
      <c r="T174" s="50"/>
      <c r="U174" s="50"/>
      <c r="V174" s="50"/>
      <c r="W174" s="49"/>
      <c r="X174" s="49"/>
      <c r="Y174" s="49"/>
      <c r="Z174" s="49"/>
      <c r="AA174" s="50"/>
      <c r="AB174" s="50"/>
      <c r="AC174" s="50"/>
      <c r="AD174" s="49"/>
      <c r="AE174" s="49"/>
      <c r="AF174" s="49"/>
      <c r="AG174" s="49"/>
      <c r="AH174" s="1599"/>
      <c r="AI174" s="50"/>
      <c r="AJ174" s="50"/>
      <c r="AK174" s="50"/>
      <c r="AL174" s="50"/>
      <c r="AM174" s="49"/>
      <c r="AN174" s="49"/>
      <c r="AO174" s="49"/>
      <c r="AP174" s="49"/>
      <c r="AQ174" s="50"/>
      <c r="AR174" s="50"/>
      <c r="AS174" s="50"/>
      <c r="AT174" s="50"/>
      <c r="AU174" s="50"/>
      <c r="AV174" s="49"/>
      <c r="AW174" s="49"/>
      <c r="AX174" s="49"/>
      <c r="AY174" s="49"/>
      <c r="AZ174" s="49"/>
      <c r="BA174" s="50"/>
    </row>
    <row r="175" spans="1:53">
      <c r="A175" s="50"/>
      <c r="B175" s="50"/>
      <c r="C175" s="50"/>
      <c r="D175" s="50"/>
      <c r="E175" s="50"/>
      <c r="F175" s="50"/>
      <c r="G175" s="50"/>
      <c r="H175" s="50"/>
      <c r="I175" s="49"/>
      <c r="J175" s="50"/>
      <c r="K175" s="50"/>
      <c r="L175" s="50"/>
      <c r="M175" s="49"/>
      <c r="N175" s="50"/>
      <c r="O175" s="50"/>
      <c r="P175" s="50"/>
      <c r="Q175" s="49"/>
      <c r="R175" s="50"/>
      <c r="S175" s="1599"/>
      <c r="T175" s="50"/>
      <c r="U175" s="50"/>
      <c r="V175" s="50"/>
      <c r="W175" s="49"/>
      <c r="X175" s="49"/>
      <c r="Y175" s="49"/>
      <c r="Z175" s="49"/>
      <c r="AA175" s="50"/>
      <c r="AB175" s="50"/>
      <c r="AC175" s="50"/>
      <c r="AD175" s="49"/>
      <c r="AE175" s="49"/>
      <c r="AF175" s="49"/>
      <c r="AG175" s="49"/>
      <c r="AH175" s="1599"/>
      <c r="AI175" s="50"/>
      <c r="AJ175" s="50"/>
      <c r="AK175" s="50"/>
      <c r="AL175" s="50"/>
      <c r="AM175" s="49"/>
      <c r="AN175" s="49"/>
      <c r="AO175" s="49"/>
      <c r="AP175" s="49"/>
      <c r="AQ175" s="50"/>
      <c r="AR175" s="50"/>
      <c r="AS175" s="50"/>
      <c r="AT175" s="50"/>
      <c r="AU175" s="50"/>
      <c r="AV175" s="49"/>
      <c r="AW175" s="49"/>
      <c r="AX175" s="49"/>
      <c r="AY175" s="49"/>
      <c r="AZ175" s="49"/>
      <c r="BA175" s="50"/>
    </row>
    <row r="176" spans="1:53">
      <c r="A176" s="50"/>
      <c r="B176" s="50"/>
      <c r="C176" s="50"/>
      <c r="D176" s="50"/>
      <c r="E176" s="50"/>
      <c r="F176" s="50"/>
      <c r="G176" s="50"/>
      <c r="H176" s="50"/>
      <c r="I176" s="49"/>
      <c r="J176" s="50"/>
      <c r="K176" s="50"/>
      <c r="L176" s="50"/>
      <c r="M176" s="49"/>
      <c r="N176" s="50"/>
      <c r="O176" s="50"/>
      <c r="P176" s="50"/>
      <c r="Q176" s="49"/>
      <c r="R176" s="50"/>
      <c r="S176" s="1599"/>
      <c r="T176" s="50"/>
      <c r="U176" s="50"/>
      <c r="V176" s="50"/>
      <c r="W176" s="49"/>
      <c r="X176" s="49"/>
      <c r="Y176" s="49"/>
      <c r="Z176" s="49"/>
      <c r="AA176" s="50"/>
      <c r="AB176" s="50"/>
      <c r="AC176" s="50"/>
      <c r="AD176" s="49"/>
      <c r="AE176" s="49"/>
      <c r="AF176" s="49"/>
      <c r="AG176" s="49"/>
      <c r="AH176" s="1599"/>
      <c r="AI176" s="50"/>
      <c r="AJ176" s="50"/>
      <c r="AK176" s="50"/>
      <c r="AL176" s="50"/>
      <c r="AM176" s="49"/>
      <c r="AN176" s="49"/>
      <c r="AO176" s="49"/>
      <c r="AP176" s="49"/>
      <c r="AQ176" s="50"/>
      <c r="AR176" s="50"/>
      <c r="AS176" s="50"/>
      <c r="AT176" s="50"/>
      <c r="AU176" s="50"/>
      <c r="AV176" s="49"/>
      <c r="AW176" s="49"/>
      <c r="AX176" s="49"/>
      <c r="AY176" s="49"/>
      <c r="AZ176" s="49"/>
      <c r="BA176" s="50"/>
    </row>
    <row r="177" spans="1:53">
      <c r="A177" s="50"/>
      <c r="B177" s="50"/>
      <c r="C177" s="50"/>
      <c r="D177" s="50"/>
      <c r="E177" s="50"/>
      <c r="F177" s="50"/>
      <c r="G177" s="50"/>
      <c r="H177" s="50"/>
      <c r="I177" s="49"/>
      <c r="J177" s="50"/>
      <c r="K177" s="50"/>
      <c r="L177" s="50"/>
      <c r="M177" s="49"/>
      <c r="N177" s="50"/>
      <c r="O177" s="50"/>
      <c r="P177" s="50"/>
      <c r="Q177" s="49"/>
      <c r="R177" s="50"/>
      <c r="S177" s="1599"/>
      <c r="T177" s="50"/>
      <c r="U177" s="50"/>
      <c r="V177" s="50"/>
      <c r="W177" s="49"/>
      <c r="X177" s="49"/>
      <c r="Y177" s="49"/>
      <c r="Z177" s="49"/>
      <c r="AA177" s="50"/>
      <c r="AB177" s="50"/>
      <c r="AC177" s="50"/>
      <c r="AD177" s="49"/>
      <c r="AE177" s="49"/>
      <c r="AF177" s="49"/>
      <c r="AG177" s="49"/>
      <c r="AH177" s="1599"/>
      <c r="AI177" s="50"/>
      <c r="AJ177" s="50"/>
      <c r="AK177" s="50"/>
      <c r="AL177" s="50"/>
      <c r="AM177" s="49"/>
      <c r="AN177" s="49"/>
      <c r="AO177" s="49"/>
      <c r="AP177" s="49"/>
      <c r="AQ177" s="50"/>
      <c r="AR177" s="50"/>
      <c r="AS177" s="50"/>
      <c r="AT177" s="50"/>
      <c r="AU177" s="50"/>
      <c r="AV177" s="49"/>
      <c r="AW177" s="49"/>
      <c r="AX177" s="49"/>
      <c r="AY177" s="49"/>
      <c r="AZ177" s="49"/>
      <c r="BA177" s="50"/>
    </row>
    <row r="178" spans="1:53">
      <c r="A178" s="50"/>
      <c r="B178" s="50"/>
      <c r="C178" s="50"/>
      <c r="D178" s="50"/>
      <c r="E178" s="50"/>
      <c r="F178" s="50"/>
      <c r="G178" s="50"/>
      <c r="H178" s="50"/>
      <c r="I178" s="49"/>
      <c r="J178" s="50"/>
      <c r="K178" s="50"/>
      <c r="L178" s="50"/>
      <c r="M178" s="49"/>
      <c r="N178" s="50"/>
      <c r="O178" s="50"/>
      <c r="P178" s="50"/>
      <c r="Q178" s="49"/>
      <c r="R178" s="50"/>
      <c r="S178" s="1599"/>
      <c r="T178" s="50"/>
      <c r="U178" s="50"/>
      <c r="V178" s="50"/>
      <c r="W178" s="49"/>
      <c r="X178" s="49"/>
      <c r="Y178" s="49"/>
      <c r="Z178" s="49"/>
      <c r="AA178" s="50"/>
      <c r="AB178" s="50"/>
      <c r="AC178" s="50"/>
      <c r="AD178" s="49"/>
      <c r="AE178" s="49"/>
      <c r="AF178" s="49"/>
      <c r="AG178" s="49"/>
      <c r="AH178" s="1599"/>
      <c r="AI178" s="50"/>
      <c r="AJ178" s="50"/>
      <c r="AK178" s="50"/>
      <c r="AL178" s="50"/>
      <c r="AM178" s="49"/>
      <c r="AN178" s="49"/>
      <c r="AO178" s="49"/>
      <c r="AP178" s="49"/>
      <c r="AQ178" s="50"/>
      <c r="AR178" s="50"/>
      <c r="AS178" s="50"/>
      <c r="AT178" s="50"/>
      <c r="AU178" s="50"/>
      <c r="AV178" s="49"/>
      <c r="AW178" s="49"/>
      <c r="AX178" s="49"/>
      <c r="AY178" s="49"/>
      <c r="AZ178" s="49"/>
      <c r="BA178" s="50"/>
    </row>
    <row r="179" spans="1:53">
      <c r="A179" s="50"/>
      <c r="B179" s="50"/>
      <c r="C179" s="50"/>
      <c r="D179" s="50"/>
      <c r="E179" s="50"/>
      <c r="F179" s="50"/>
      <c r="G179" s="50"/>
      <c r="H179" s="50"/>
      <c r="I179" s="49"/>
      <c r="J179" s="50"/>
      <c r="K179" s="50"/>
      <c r="L179" s="50"/>
      <c r="M179" s="49"/>
      <c r="N179" s="50"/>
      <c r="O179" s="50"/>
      <c r="P179" s="50"/>
      <c r="Q179" s="49"/>
      <c r="R179" s="50"/>
      <c r="S179" s="1599"/>
      <c r="T179" s="50"/>
      <c r="U179" s="50"/>
      <c r="V179" s="50"/>
      <c r="W179" s="49"/>
      <c r="X179" s="49"/>
      <c r="Y179" s="49"/>
      <c r="Z179" s="49"/>
      <c r="AA179" s="50"/>
      <c r="AB179" s="50"/>
      <c r="AC179" s="50"/>
      <c r="AD179" s="49"/>
      <c r="AE179" s="49"/>
      <c r="AF179" s="49"/>
      <c r="AG179" s="49"/>
      <c r="AH179" s="1599"/>
      <c r="AI179" s="50"/>
      <c r="AJ179" s="50"/>
      <c r="AK179" s="50"/>
      <c r="AL179" s="50"/>
      <c r="AM179" s="49"/>
      <c r="AN179" s="49"/>
      <c r="AO179" s="49"/>
      <c r="AP179" s="49"/>
      <c r="AQ179" s="50"/>
      <c r="AR179" s="50"/>
      <c r="AS179" s="50"/>
      <c r="AT179" s="50"/>
      <c r="AU179" s="50"/>
      <c r="AV179" s="49"/>
      <c r="AW179" s="49"/>
      <c r="AX179" s="49"/>
      <c r="AY179" s="49"/>
      <c r="AZ179" s="49"/>
      <c r="BA179" s="50"/>
    </row>
    <row r="180" spans="1:53">
      <c r="A180" s="50"/>
      <c r="B180" s="50"/>
      <c r="C180" s="50"/>
      <c r="D180" s="50"/>
      <c r="E180" s="50"/>
      <c r="F180" s="50"/>
      <c r="G180" s="50"/>
      <c r="H180" s="50"/>
      <c r="I180" s="49"/>
      <c r="J180" s="50"/>
      <c r="K180" s="50"/>
      <c r="L180" s="50"/>
      <c r="M180" s="49"/>
      <c r="N180" s="50"/>
      <c r="O180" s="50"/>
      <c r="P180" s="50"/>
      <c r="Q180" s="49"/>
      <c r="R180" s="50"/>
      <c r="S180" s="1599"/>
      <c r="T180" s="50"/>
      <c r="U180" s="50"/>
      <c r="V180" s="50"/>
      <c r="W180" s="49"/>
      <c r="X180" s="49"/>
      <c r="Y180" s="49"/>
      <c r="Z180" s="49"/>
      <c r="AA180" s="50"/>
      <c r="AB180" s="50"/>
      <c r="AC180" s="50"/>
      <c r="AD180" s="49"/>
      <c r="AE180" s="49"/>
      <c r="AF180" s="49"/>
      <c r="AG180" s="49"/>
      <c r="AH180" s="1599"/>
      <c r="AI180" s="50"/>
      <c r="AJ180" s="50"/>
      <c r="AK180" s="50"/>
      <c r="AL180" s="50"/>
      <c r="AM180" s="49"/>
      <c r="AN180" s="49"/>
      <c r="AO180" s="49"/>
      <c r="AP180" s="49"/>
      <c r="AQ180" s="50"/>
      <c r="AR180" s="50"/>
      <c r="AS180" s="50"/>
      <c r="AT180" s="50"/>
      <c r="AU180" s="50"/>
      <c r="AV180" s="49"/>
      <c r="AW180" s="49"/>
      <c r="AX180" s="49"/>
      <c r="AY180" s="49"/>
      <c r="AZ180" s="49"/>
      <c r="BA180" s="50"/>
    </row>
    <row r="181" spans="1:53">
      <c r="A181" s="50"/>
      <c r="B181" s="50"/>
      <c r="C181" s="50"/>
      <c r="D181" s="50"/>
      <c r="E181" s="50"/>
      <c r="F181" s="50"/>
      <c r="G181" s="50"/>
      <c r="H181" s="50"/>
      <c r="I181" s="49"/>
      <c r="J181" s="50"/>
      <c r="K181" s="50"/>
      <c r="L181" s="50"/>
      <c r="M181" s="49"/>
      <c r="N181" s="50"/>
      <c r="O181" s="50"/>
      <c r="P181" s="50"/>
      <c r="Q181" s="49"/>
      <c r="R181" s="50"/>
      <c r="S181" s="1599"/>
      <c r="T181" s="50"/>
      <c r="U181" s="50"/>
      <c r="V181" s="50"/>
      <c r="W181" s="49"/>
      <c r="X181" s="49"/>
      <c r="Y181" s="49"/>
      <c r="Z181" s="49"/>
      <c r="AA181" s="50"/>
      <c r="AB181" s="50"/>
      <c r="AC181" s="50"/>
      <c r="AD181" s="49"/>
      <c r="AE181" s="49"/>
      <c r="AF181" s="49"/>
      <c r="AG181" s="49"/>
      <c r="AH181" s="1599"/>
      <c r="AI181" s="50"/>
      <c r="AJ181" s="50"/>
      <c r="AK181" s="50"/>
      <c r="AL181" s="50"/>
      <c r="AM181" s="49"/>
      <c r="AN181" s="49"/>
      <c r="AO181" s="49"/>
      <c r="AP181" s="49"/>
      <c r="AQ181" s="50"/>
      <c r="AR181" s="50"/>
      <c r="AS181" s="50"/>
      <c r="AT181" s="50"/>
      <c r="AU181" s="50"/>
      <c r="AV181" s="49"/>
      <c r="AW181" s="49"/>
      <c r="AX181" s="49"/>
      <c r="AY181" s="49"/>
      <c r="AZ181" s="49"/>
      <c r="BA181" s="50"/>
    </row>
    <row r="182" spans="1:53">
      <c r="A182" s="50"/>
      <c r="B182" s="50"/>
      <c r="C182" s="50"/>
      <c r="D182" s="50"/>
      <c r="E182" s="50"/>
      <c r="F182" s="50"/>
      <c r="G182" s="50"/>
      <c r="H182" s="50"/>
      <c r="I182" s="49"/>
      <c r="J182" s="50"/>
      <c r="K182" s="50"/>
      <c r="L182" s="50"/>
      <c r="M182" s="49"/>
      <c r="N182" s="50"/>
      <c r="O182" s="50"/>
      <c r="P182" s="50"/>
      <c r="Q182" s="49"/>
      <c r="R182" s="50"/>
      <c r="S182" s="1599"/>
      <c r="T182" s="50"/>
      <c r="U182" s="50"/>
      <c r="V182" s="50"/>
      <c r="W182" s="49"/>
      <c r="X182" s="49"/>
      <c r="Y182" s="49"/>
      <c r="Z182" s="49"/>
      <c r="AA182" s="50"/>
      <c r="AB182" s="50"/>
      <c r="AC182" s="50"/>
      <c r="AD182" s="49"/>
      <c r="AE182" s="49"/>
      <c r="AF182" s="49"/>
      <c r="AG182" s="49"/>
      <c r="AH182" s="1599"/>
      <c r="AI182" s="50"/>
      <c r="AJ182" s="50"/>
      <c r="AK182" s="50"/>
      <c r="AL182" s="50"/>
      <c r="AM182" s="49"/>
      <c r="AN182" s="49"/>
      <c r="AO182" s="49"/>
      <c r="AP182" s="49"/>
      <c r="AQ182" s="50"/>
      <c r="AR182" s="50"/>
      <c r="AS182" s="50"/>
      <c r="AT182" s="50"/>
      <c r="AU182" s="50"/>
      <c r="AV182" s="49"/>
      <c r="AW182" s="49"/>
      <c r="AX182" s="49"/>
      <c r="AY182" s="49"/>
      <c r="AZ182" s="49"/>
      <c r="BA182" s="50"/>
    </row>
    <row r="183" spans="1:53">
      <c r="A183" s="50"/>
      <c r="B183" s="50"/>
      <c r="C183" s="50"/>
      <c r="D183" s="50"/>
      <c r="E183" s="50"/>
      <c r="F183" s="50"/>
      <c r="G183" s="50"/>
      <c r="H183" s="50"/>
      <c r="I183" s="49"/>
      <c r="J183" s="50"/>
      <c r="K183" s="50"/>
      <c r="L183" s="50"/>
      <c r="M183" s="49"/>
      <c r="N183" s="50"/>
      <c r="O183" s="50"/>
      <c r="P183" s="50"/>
      <c r="Q183" s="49"/>
      <c r="R183" s="50"/>
      <c r="S183" s="1599"/>
      <c r="T183" s="50"/>
      <c r="U183" s="50"/>
      <c r="V183" s="50"/>
      <c r="W183" s="49"/>
      <c r="X183" s="49"/>
      <c r="Y183" s="49"/>
      <c r="Z183" s="49"/>
      <c r="AA183" s="50"/>
      <c r="AB183" s="50"/>
      <c r="AC183" s="50"/>
      <c r="AD183" s="49"/>
      <c r="AE183" s="49"/>
      <c r="AF183" s="49"/>
      <c r="AG183" s="49"/>
      <c r="AH183" s="1599"/>
      <c r="AI183" s="50"/>
      <c r="AJ183" s="50"/>
      <c r="AK183" s="50"/>
      <c r="AL183" s="50"/>
      <c r="AM183" s="49"/>
      <c r="AN183" s="49"/>
      <c r="AO183" s="49"/>
      <c r="AP183" s="49"/>
      <c r="AQ183" s="50"/>
      <c r="AR183" s="50"/>
      <c r="AS183" s="50"/>
      <c r="AT183" s="50"/>
      <c r="AU183" s="50"/>
      <c r="AV183" s="49"/>
      <c r="AW183" s="49"/>
      <c r="AX183" s="49"/>
      <c r="AY183" s="49"/>
      <c r="AZ183" s="49"/>
      <c r="BA183" s="50"/>
    </row>
    <row r="184" spans="1:53">
      <c r="A184" s="50"/>
      <c r="B184" s="50"/>
      <c r="C184" s="50"/>
      <c r="D184" s="50"/>
      <c r="E184" s="50"/>
      <c r="F184" s="50"/>
      <c r="G184" s="50"/>
      <c r="H184" s="50"/>
      <c r="I184" s="49"/>
      <c r="J184" s="50"/>
      <c r="K184" s="50"/>
      <c r="L184" s="50"/>
      <c r="M184" s="49"/>
      <c r="N184" s="50"/>
      <c r="O184" s="50"/>
      <c r="P184" s="50"/>
      <c r="Q184" s="49"/>
      <c r="R184" s="50"/>
      <c r="S184" s="1599"/>
      <c r="T184" s="50"/>
      <c r="U184" s="50"/>
      <c r="V184" s="50"/>
      <c r="W184" s="49"/>
      <c r="X184" s="49"/>
      <c r="Y184" s="49"/>
      <c r="Z184" s="49"/>
      <c r="AA184" s="50"/>
      <c r="AB184" s="50"/>
      <c r="AC184" s="50"/>
      <c r="AD184" s="49"/>
      <c r="AE184" s="49"/>
      <c r="AF184" s="49"/>
      <c r="AG184" s="49"/>
      <c r="AH184" s="1599"/>
      <c r="AI184" s="50"/>
      <c r="AJ184" s="50"/>
      <c r="AK184" s="50"/>
      <c r="AL184" s="50"/>
      <c r="AM184" s="49"/>
      <c r="AN184" s="49"/>
      <c r="AO184" s="49"/>
      <c r="AP184" s="49"/>
      <c r="AQ184" s="50"/>
      <c r="AR184" s="50"/>
      <c r="AS184" s="50"/>
      <c r="AT184" s="50"/>
      <c r="AU184" s="50"/>
      <c r="AV184" s="49"/>
      <c r="AW184" s="49"/>
      <c r="AX184" s="49"/>
      <c r="AY184" s="49"/>
      <c r="AZ184" s="49"/>
      <c r="BA184" s="50"/>
    </row>
    <row r="185" spans="1:53">
      <c r="A185" s="50"/>
      <c r="B185" s="50"/>
      <c r="C185" s="50"/>
      <c r="D185" s="50"/>
      <c r="E185" s="50"/>
      <c r="F185" s="50"/>
      <c r="G185" s="50"/>
      <c r="H185" s="50"/>
      <c r="I185" s="49"/>
      <c r="J185" s="50"/>
      <c r="K185" s="50"/>
      <c r="L185" s="50"/>
      <c r="M185" s="49"/>
      <c r="N185" s="50"/>
      <c r="O185" s="50"/>
      <c r="P185" s="50"/>
      <c r="Q185" s="49"/>
      <c r="R185" s="50"/>
      <c r="S185" s="1599"/>
      <c r="T185" s="50"/>
      <c r="U185" s="50"/>
      <c r="V185" s="50"/>
      <c r="W185" s="49"/>
      <c r="X185" s="49"/>
      <c r="Y185" s="49"/>
      <c r="Z185" s="49"/>
      <c r="AA185" s="50"/>
      <c r="AB185" s="50"/>
      <c r="AC185" s="50"/>
      <c r="AD185" s="49"/>
      <c r="AE185" s="49"/>
      <c r="AF185" s="49"/>
      <c r="AG185" s="49"/>
      <c r="AH185" s="1599"/>
      <c r="AI185" s="50"/>
      <c r="AJ185" s="50"/>
      <c r="AK185" s="50"/>
      <c r="AL185" s="50"/>
      <c r="AM185" s="49"/>
      <c r="AN185" s="49"/>
      <c r="AO185" s="49"/>
      <c r="AP185" s="49"/>
      <c r="AQ185" s="50"/>
      <c r="AR185" s="50"/>
      <c r="AS185" s="50"/>
      <c r="AT185" s="50"/>
      <c r="AU185" s="50"/>
      <c r="AV185" s="49"/>
      <c r="AW185" s="49"/>
      <c r="AX185" s="49"/>
      <c r="AY185" s="49"/>
      <c r="AZ185" s="49"/>
      <c r="BA185" s="50"/>
    </row>
    <row r="186" spans="1:53">
      <c r="A186" s="50"/>
      <c r="B186" s="50"/>
      <c r="C186" s="50"/>
      <c r="D186" s="50"/>
      <c r="E186" s="50"/>
      <c r="F186" s="50"/>
      <c r="G186" s="50"/>
      <c r="H186" s="50"/>
      <c r="I186" s="49"/>
      <c r="J186" s="50"/>
      <c r="K186" s="50"/>
      <c r="L186" s="50"/>
      <c r="M186" s="49"/>
      <c r="N186" s="50"/>
      <c r="O186" s="50"/>
      <c r="P186" s="50"/>
      <c r="Q186" s="49"/>
      <c r="R186" s="50"/>
      <c r="S186" s="1599"/>
      <c r="T186" s="50"/>
      <c r="U186" s="50"/>
      <c r="V186" s="50"/>
      <c r="W186" s="49"/>
      <c r="X186" s="49"/>
      <c r="Y186" s="49"/>
      <c r="Z186" s="49"/>
      <c r="AA186" s="50"/>
      <c r="AB186" s="50"/>
      <c r="AC186" s="50"/>
      <c r="AD186" s="49"/>
      <c r="AE186" s="49"/>
      <c r="AF186" s="49"/>
      <c r="AG186" s="49"/>
      <c r="AH186" s="1599"/>
      <c r="AI186" s="50"/>
      <c r="AJ186" s="50"/>
      <c r="AK186" s="50"/>
      <c r="AL186" s="50"/>
      <c r="AM186" s="49"/>
      <c r="AN186" s="49"/>
      <c r="AO186" s="49"/>
      <c r="AP186" s="49"/>
      <c r="AQ186" s="50"/>
      <c r="AR186" s="50"/>
      <c r="AS186" s="50"/>
      <c r="AT186" s="50"/>
      <c r="AU186" s="50"/>
      <c r="AV186" s="49"/>
      <c r="AW186" s="49"/>
      <c r="AX186" s="49"/>
      <c r="AY186" s="49"/>
      <c r="AZ186" s="49"/>
      <c r="BA186" s="50"/>
    </row>
    <row r="187" spans="1:53">
      <c r="A187" s="50"/>
      <c r="B187" s="50"/>
      <c r="C187" s="50"/>
      <c r="D187" s="50"/>
      <c r="E187" s="50"/>
      <c r="F187" s="50"/>
      <c r="G187" s="50"/>
      <c r="H187" s="50"/>
      <c r="I187" s="49"/>
      <c r="J187" s="50"/>
      <c r="K187" s="50"/>
      <c r="L187" s="50"/>
      <c r="M187" s="49"/>
      <c r="N187" s="50"/>
      <c r="O187" s="50"/>
      <c r="P187" s="50"/>
      <c r="Q187" s="49"/>
      <c r="R187" s="50"/>
      <c r="S187" s="1599"/>
      <c r="T187" s="50"/>
      <c r="U187" s="50"/>
      <c r="V187" s="50"/>
      <c r="W187" s="49"/>
      <c r="X187" s="49"/>
      <c r="Y187" s="49"/>
      <c r="Z187" s="49"/>
      <c r="AA187" s="50"/>
      <c r="AB187" s="50"/>
      <c r="AC187" s="50"/>
      <c r="AD187" s="49"/>
      <c r="AE187" s="49"/>
      <c r="AF187" s="49"/>
      <c r="AG187" s="49"/>
      <c r="AH187" s="1599"/>
      <c r="AI187" s="50"/>
      <c r="AJ187" s="50"/>
      <c r="AK187" s="50"/>
      <c r="AL187" s="50"/>
      <c r="AM187" s="49"/>
      <c r="AN187" s="49"/>
      <c r="AO187" s="49"/>
      <c r="AP187" s="49"/>
      <c r="AQ187" s="50"/>
      <c r="AR187" s="50"/>
      <c r="AS187" s="50"/>
      <c r="AT187" s="50"/>
      <c r="AU187" s="50"/>
      <c r="AV187" s="49"/>
      <c r="AW187" s="49"/>
      <c r="AX187" s="49"/>
      <c r="AY187" s="49"/>
      <c r="AZ187" s="49"/>
      <c r="BA187" s="50"/>
    </row>
    <row r="188" spans="1:53">
      <c r="A188" s="50"/>
      <c r="B188" s="50"/>
      <c r="C188" s="50"/>
      <c r="D188" s="50"/>
      <c r="E188" s="50"/>
      <c r="F188" s="50"/>
      <c r="G188" s="50"/>
      <c r="H188" s="50"/>
      <c r="I188" s="49"/>
      <c r="J188" s="50"/>
      <c r="K188" s="50"/>
      <c r="L188" s="50"/>
      <c r="M188" s="49"/>
      <c r="N188" s="50"/>
      <c r="O188" s="50"/>
      <c r="P188" s="50"/>
      <c r="Q188" s="49"/>
      <c r="R188" s="50"/>
      <c r="S188" s="1599"/>
      <c r="T188" s="50"/>
      <c r="U188" s="50"/>
      <c r="V188" s="50"/>
      <c r="W188" s="49"/>
      <c r="X188" s="49"/>
      <c r="Y188" s="49"/>
      <c r="Z188" s="49"/>
      <c r="AA188" s="50"/>
      <c r="AB188" s="50"/>
      <c r="AC188" s="50"/>
      <c r="AD188" s="49"/>
      <c r="AE188" s="49"/>
      <c r="AF188" s="49"/>
      <c r="AG188" s="49"/>
      <c r="AH188" s="1599"/>
      <c r="AI188" s="50"/>
      <c r="AJ188" s="50"/>
      <c r="AK188" s="50"/>
      <c r="AL188" s="50"/>
      <c r="AM188" s="49"/>
      <c r="AN188" s="49"/>
      <c r="AO188" s="49"/>
      <c r="AP188" s="49"/>
      <c r="AQ188" s="50"/>
      <c r="AR188" s="50"/>
      <c r="AS188" s="50"/>
      <c r="AT188" s="50"/>
      <c r="AU188" s="50"/>
      <c r="AV188" s="49"/>
      <c r="AW188" s="49"/>
      <c r="AX188" s="49"/>
      <c r="AY188" s="49"/>
      <c r="AZ188" s="49"/>
      <c r="BA188" s="50"/>
    </row>
    <row r="189" spans="1:53">
      <c r="A189" s="50"/>
      <c r="B189" s="50"/>
      <c r="C189" s="50"/>
      <c r="D189" s="50"/>
      <c r="E189" s="50"/>
      <c r="F189" s="50"/>
      <c r="G189" s="50"/>
      <c r="H189" s="50"/>
      <c r="I189" s="49"/>
      <c r="J189" s="50"/>
      <c r="K189" s="50"/>
      <c r="L189" s="50"/>
      <c r="M189" s="49"/>
      <c r="N189" s="50"/>
      <c r="O189" s="50"/>
      <c r="P189" s="50"/>
      <c r="Q189" s="49"/>
      <c r="R189" s="50"/>
      <c r="S189" s="1599"/>
      <c r="T189" s="50"/>
      <c r="U189" s="50"/>
      <c r="V189" s="50"/>
      <c r="W189" s="49"/>
      <c r="X189" s="49"/>
      <c r="Y189" s="49"/>
      <c r="Z189" s="49"/>
      <c r="AA189" s="50"/>
      <c r="AB189" s="50"/>
      <c r="AC189" s="50"/>
      <c r="AD189" s="49"/>
      <c r="AE189" s="49"/>
      <c r="AF189" s="49"/>
      <c r="AG189" s="49"/>
      <c r="AH189" s="1599"/>
      <c r="AI189" s="50"/>
      <c r="AJ189" s="50"/>
      <c r="AK189" s="50"/>
      <c r="AL189" s="50"/>
      <c r="AM189" s="49"/>
      <c r="AN189" s="49"/>
      <c r="AO189" s="49"/>
      <c r="AP189" s="49"/>
      <c r="AQ189" s="50"/>
      <c r="AR189" s="50"/>
      <c r="AS189" s="50"/>
      <c r="AT189" s="50"/>
      <c r="AU189" s="50"/>
      <c r="AV189" s="49"/>
      <c r="AW189" s="49"/>
      <c r="AX189" s="49"/>
      <c r="AY189" s="49"/>
      <c r="AZ189" s="49"/>
      <c r="BA189" s="50"/>
    </row>
    <row r="190" spans="1:53">
      <c r="A190" s="50"/>
      <c r="B190" s="50"/>
      <c r="C190" s="50"/>
      <c r="D190" s="50"/>
      <c r="E190" s="50"/>
      <c r="F190" s="50"/>
      <c r="G190" s="50"/>
      <c r="H190" s="50"/>
      <c r="I190" s="49"/>
      <c r="J190" s="50"/>
      <c r="K190" s="50"/>
      <c r="L190" s="50"/>
      <c r="M190" s="49"/>
      <c r="N190" s="50"/>
      <c r="O190" s="50"/>
      <c r="P190" s="50"/>
      <c r="Q190" s="49"/>
      <c r="R190" s="50"/>
      <c r="S190" s="1599"/>
      <c r="T190" s="50"/>
      <c r="U190" s="50"/>
      <c r="V190" s="50"/>
      <c r="W190" s="49"/>
      <c r="X190" s="49"/>
      <c r="Y190" s="49"/>
      <c r="Z190" s="49"/>
      <c r="AA190" s="50"/>
      <c r="AB190" s="50"/>
      <c r="AC190" s="50"/>
      <c r="AD190" s="49"/>
      <c r="AE190" s="49"/>
      <c r="AF190" s="49"/>
      <c r="AG190" s="49"/>
      <c r="AH190" s="1599"/>
      <c r="AI190" s="50"/>
      <c r="AJ190" s="50"/>
      <c r="AK190" s="50"/>
      <c r="AL190" s="50"/>
      <c r="AM190" s="49"/>
      <c r="AN190" s="49"/>
      <c r="AO190" s="49"/>
      <c r="AP190" s="49"/>
      <c r="AQ190" s="50"/>
      <c r="AR190" s="50"/>
      <c r="AS190" s="50"/>
      <c r="AT190" s="50"/>
      <c r="AU190" s="50"/>
      <c r="AV190" s="49"/>
      <c r="AW190" s="49"/>
      <c r="AX190" s="49"/>
      <c r="AY190" s="49"/>
      <c r="AZ190" s="49"/>
      <c r="BA190" s="50"/>
    </row>
    <row r="191" spans="1:53">
      <c r="A191" s="50"/>
      <c r="B191" s="50"/>
      <c r="C191" s="50"/>
      <c r="D191" s="50"/>
      <c r="E191" s="50"/>
      <c r="F191" s="50"/>
      <c r="G191" s="50"/>
      <c r="H191" s="50"/>
      <c r="I191" s="49"/>
      <c r="J191" s="50"/>
      <c r="K191" s="50"/>
      <c r="L191" s="50"/>
      <c r="M191" s="49"/>
      <c r="N191" s="50"/>
      <c r="O191" s="50"/>
      <c r="P191" s="50"/>
      <c r="Q191" s="49"/>
      <c r="R191" s="50"/>
      <c r="S191" s="1599"/>
      <c r="T191" s="50"/>
      <c r="U191" s="50"/>
      <c r="V191" s="50"/>
      <c r="W191" s="49"/>
      <c r="X191" s="49"/>
      <c r="Y191" s="49"/>
      <c r="Z191" s="49"/>
      <c r="AA191" s="50"/>
      <c r="AB191" s="50"/>
      <c r="AC191" s="50"/>
      <c r="AD191" s="49"/>
      <c r="AE191" s="49"/>
      <c r="AF191" s="49"/>
      <c r="AG191" s="49"/>
      <c r="AH191" s="1599"/>
      <c r="AI191" s="50"/>
      <c r="AJ191" s="50"/>
      <c r="AK191" s="50"/>
      <c r="AL191" s="50"/>
      <c r="AM191" s="49"/>
      <c r="AN191" s="49"/>
      <c r="AO191" s="49"/>
      <c r="AP191" s="49"/>
      <c r="AQ191" s="50"/>
      <c r="AR191" s="50"/>
      <c r="AS191" s="50"/>
      <c r="AT191" s="50"/>
      <c r="AU191" s="50"/>
      <c r="AV191" s="49"/>
      <c r="AW191" s="49"/>
      <c r="AX191" s="49"/>
      <c r="AY191" s="49"/>
      <c r="AZ191" s="49"/>
      <c r="BA191" s="50"/>
    </row>
    <row r="192" spans="1:53">
      <c r="A192" s="50"/>
      <c r="B192" s="50"/>
      <c r="C192" s="50"/>
      <c r="D192" s="50"/>
      <c r="E192" s="50"/>
      <c r="F192" s="50"/>
      <c r="G192" s="50"/>
      <c r="H192" s="50"/>
      <c r="I192" s="49"/>
      <c r="J192" s="50"/>
      <c r="K192" s="50"/>
      <c r="L192" s="50"/>
      <c r="M192" s="49"/>
      <c r="N192" s="50"/>
      <c r="O192" s="50"/>
      <c r="P192" s="50"/>
      <c r="Q192" s="49"/>
      <c r="R192" s="50"/>
      <c r="S192" s="1599"/>
      <c r="T192" s="50"/>
      <c r="U192" s="50"/>
      <c r="V192" s="50"/>
      <c r="W192" s="49"/>
      <c r="X192" s="49"/>
      <c r="Y192" s="49"/>
      <c r="Z192" s="49"/>
      <c r="AA192" s="50"/>
      <c r="AB192" s="50"/>
      <c r="AC192" s="50"/>
      <c r="AD192" s="49"/>
      <c r="AE192" s="49"/>
      <c r="AF192" s="49"/>
      <c r="AG192" s="49"/>
      <c r="AH192" s="1599"/>
      <c r="AI192" s="50"/>
      <c r="AJ192" s="50"/>
      <c r="AK192" s="50"/>
      <c r="AL192" s="50"/>
      <c r="AM192" s="49"/>
      <c r="AN192" s="49"/>
      <c r="AO192" s="49"/>
      <c r="AP192" s="49"/>
      <c r="AQ192" s="50"/>
      <c r="AR192" s="50"/>
      <c r="AS192" s="50"/>
      <c r="AT192" s="50"/>
      <c r="AU192" s="50"/>
      <c r="AV192" s="49"/>
      <c r="AW192" s="49"/>
      <c r="AX192" s="49"/>
      <c r="AY192" s="49"/>
      <c r="AZ192" s="49"/>
      <c r="BA192" s="50"/>
    </row>
    <row r="193" spans="1:53">
      <c r="A193" s="50"/>
      <c r="B193" s="50"/>
      <c r="C193" s="50"/>
      <c r="D193" s="50"/>
      <c r="E193" s="50"/>
      <c r="F193" s="50"/>
      <c r="G193" s="50"/>
      <c r="H193" s="50"/>
      <c r="I193" s="49"/>
      <c r="J193" s="50"/>
      <c r="K193" s="50"/>
      <c r="L193" s="50"/>
      <c r="M193" s="49"/>
      <c r="N193" s="50"/>
      <c r="O193" s="50"/>
      <c r="P193" s="50"/>
      <c r="Q193" s="49"/>
      <c r="R193" s="50"/>
      <c r="S193" s="1599"/>
      <c r="T193" s="50"/>
      <c r="U193" s="50"/>
      <c r="V193" s="50"/>
      <c r="W193" s="49"/>
      <c r="X193" s="49"/>
      <c r="Y193" s="49"/>
      <c r="Z193" s="49"/>
      <c r="AA193" s="50"/>
      <c r="AB193" s="50"/>
      <c r="AC193" s="50"/>
      <c r="AD193" s="49"/>
      <c r="AE193" s="49"/>
      <c r="AF193" s="49"/>
      <c r="AG193" s="49"/>
      <c r="AH193" s="1599"/>
      <c r="AI193" s="50"/>
      <c r="AJ193" s="50"/>
      <c r="AK193" s="50"/>
      <c r="AL193" s="50"/>
      <c r="AM193" s="49"/>
      <c r="AN193" s="49"/>
      <c r="AO193" s="49"/>
      <c r="AP193" s="49"/>
      <c r="AQ193" s="50"/>
      <c r="AR193" s="50"/>
      <c r="AS193" s="50"/>
      <c r="AT193" s="50"/>
      <c r="AU193" s="50"/>
      <c r="AV193" s="49"/>
      <c r="AW193" s="49"/>
      <c r="AX193" s="49"/>
      <c r="AY193" s="49"/>
      <c r="AZ193" s="49"/>
      <c r="BA193" s="50"/>
    </row>
    <row r="194" spans="1:53">
      <c r="A194" s="50"/>
      <c r="B194" s="50"/>
      <c r="C194" s="50"/>
      <c r="D194" s="50"/>
      <c r="E194" s="50"/>
      <c r="F194" s="50"/>
      <c r="G194" s="50"/>
      <c r="H194" s="50"/>
      <c r="I194" s="49"/>
      <c r="J194" s="50"/>
      <c r="K194" s="50"/>
      <c r="L194" s="50"/>
      <c r="M194" s="49"/>
      <c r="N194" s="50"/>
      <c r="O194" s="50"/>
      <c r="P194" s="50"/>
      <c r="Q194" s="49"/>
      <c r="R194" s="50"/>
      <c r="S194" s="1599"/>
      <c r="T194" s="50"/>
      <c r="U194" s="50"/>
      <c r="V194" s="50"/>
      <c r="W194" s="49"/>
      <c r="X194" s="49"/>
      <c r="Y194" s="49"/>
      <c r="Z194" s="49"/>
      <c r="AA194" s="50"/>
      <c r="AB194" s="50"/>
      <c r="AC194" s="50"/>
      <c r="AD194" s="49"/>
      <c r="AE194" s="49"/>
      <c r="AF194" s="49"/>
      <c r="AG194" s="49"/>
      <c r="AH194" s="1599"/>
      <c r="AI194" s="50"/>
      <c r="AJ194" s="50"/>
      <c r="AK194" s="50"/>
      <c r="AL194" s="50"/>
      <c r="AM194" s="49"/>
      <c r="AN194" s="49"/>
      <c r="AO194" s="49"/>
      <c r="AP194" s="49"/>
      <c r="AQ194" s="50"/>
      <c r="AR194" s="50"/>
      <c r="AS194" s="50"/>
      <c r="AT194" s="50"/>
      <c r="AU194" s="50"/>
      <c r="AV194" s="49"/>
      <c r="AW194" s="49"/>
      <c r="AX194" s="49"/>
      <c r="AY194" s="49"/>
      <c r="AZ194" s="49"/>
      <c r="BA194" s="50"/>
    </row>
    <row r="195" spans="1:53">
      <c r="A195" s="50"/>
      <c r="B195" s="50"/>
      <c r="C195" s="50"/>
      <c r="D195" s="50"/>
      <c r="E195" s="50"/>
      <c r="F195" s="50"/>
      <c r="G195" s="50"/>
      <c r="H195" s="50"/>
      <c r="I195" s="49"/>
      <c r="J195" s="50"/>
      <c r="K195" s="50"/>
      <c r="L195" s="50"/>
      <c r="M195" s="49"/>
      <c r="N195" s="50"/>
      <c r="O195" s="50"/>
      <c r="P195" s="50"/>
      <c r="Q195" s="49"/>
      <c r="R195" s="50"/>
      <c r="S195" s="1599"/>
      <c r="T195" s="50"/>
      <c r="U195" s="50"/>
      <c r="V195" s="50"/>
      <c r="W195" s="49"/>
      <c r="X195" s="49"/>
      <c r="Y195" s="49"/>
      <c r="Z195" s="49"/>
      <c r="AA195" s="50"/>
      <c r="AB195" s="50"/>
      <c r="AC195" s="50"/>
      <c r="AD195" s="49"/>
      <c r="AE195" s="49"/>
      <c r="AF195" s="49"/>
      <c r="AG195" s="49"/>
      <c r="AH195" s="1599"/>
      <c r="AI195" s="50"/>
      <c r="AJ195" s="50"/>
      <c r="AK195" s="50"/>
      <c r="AL195" s="50"/>
      <c r="AM195" s="49"/>
      <c r="AN195" s="49"/>
      <c r="AO195" s="49"/>
      <c r="AP195" s="49"/>
      <c r="AQ195" s="50"/>
      <c r="AR195" s="50"/>
      <c r="AS195" s="50"/>
      <c r="AT195" s="50"/>
      <c r="AU195" s="50"/>
      <c r="AV195" s="49"/>
      <c r="AW195" s="49"/>
      <c r="AX195" s="49"/>
      <c r="AY195" s="49"/>
      <c r="AZ195" s="49"/>
      <c r="BA195" s="50"/>
    </row>
    <row r="196" spans="1:53">
      <c r="A196" s="50"/>
      <c r="B196" s="50"/>
      <c r="C196" s="50"/>
      <c r="D196" s="50"/>
      <c r="E196" s="50"/>
      <c r="F196" s="50"/>
      <c r="G196" s="50"/>
      <c r="H196" s="50"/>
      <c r="I196" s="49"/>
      <c r="J196" s="50"/>
      <c r="K196" s="50"/>
      <c r="L196" s="50"/>
      <c r="M196" s="49"/>
      <c r="N196" s="50"/>
      <c r="O196" s="50"/>
      <c r="P196" s="50"/>
      <c r="Q196" s="49"/>
      <c r="R196" s="50"/>
      <c r="S196" s="1599"/>
      <c r="T196" s="50"/>
      <c r="U196" s="50"/>
      <c r="V196" s="50"/>
      <c r="W196" s="49"/>
      <c r="X196" s="49"/>
      <c r="Y196" s="49"/>
      <c r="Z196" s="49"/>
      <c r="AA196" s="50"/>
      <c r="AB196" s="50"/>
      <c r="AC196" s="50"/>
      <c r="AD196" s="49"/>
      <c r="AE196" s="49"/>
      <c r="AF196" s="49"/>
      <c r="AG196" s="49"/>
      <c r="AH196" s="1599"/>
      <c r="AI196" s="50"/>
      <c r="AJ196" s="50"/>
      <c r="AK196" s="50"/>
      <c r="AL196" s="50"/>
      <c r="AM196" s="49"/>
      <c r="AN196" s="49"/>
      <c r="AO196" s="49"/>
      <c r="AP196" s="49"/>
      <c r="AQ196" s="50"/>
      <c r="AR196" s="50"/>
      <c r="AS196" s="50"/>
      <c r="AT196" s="50"/>
      <c r="AU196" s="50"/>
      <c r="AV196" s="49"/>
      <c r="AW196" s="49"/>
      <c r="AX196" s="49"/>
      <c r="AY196" s="49"/>
      <c r="AZ196" s="49"/>
      <c r="BA196" s="50"/>
    </row>
    <row r="197" spans="1:53">
      <c r="A197" s="50"/>
      <c r="B197" s="50"/>
      <c r="C197" s="50"/>
      <c r="D197" s="50"/>
      <c r="E197" s="50"/>
      <c r="F197" s="50"/>
      <c r="G197" s="50"/>
      <c r="H197" s="50"/>
      <c r="I197" s="49"/>
      <c r="J197" s="50"/>
      <c r="K197" s="50"/>
      <c r="L197" s="50"/>
      <c r="M197" s="49"/>
      <c r="N197" s="50"/>
      <c r="O197" s="50"/>
      <c r="P197" s="50"/>
      <c r="Q197" s="49"/>
      <c r="R197" s="50"/>
      <c r="S197" s="1599"/>
      <c r="T197" s="50"/>
      <c r="U197" s="50"/>
      <c r="V197" s="50"/>
      <c r="W197" s="49"/>
      <c r="X197" s="49"/>
      <c r="Y197" s="49"/>
      <c r="Z197" s="49"/>
      <c r="AA197" s="50"/>
      <c r="AB197" s="50"/>
      <c r="AC197" s="50"/>
      <c r="AD197" s="49"/>
      <c r="AE197" s="49"/>
      <c r="AF197" s="49"/>
      <c r="AG197" s="49"/>
      <c r="AH197" s="1599"/>
      <c r="AI197" s="50"/>
      <c r="AJ197" s="50"/>
      <c r="AK197" s="50"/>
      <c r="AL197" s="50"/>
      <c r="AM197" s="49"/>
      <c r="AN197" s="49"/>
      <c r="AO197" s="49"/>
      <c r="AP197" s="49"/>
      <c r="AQ197" s="50"/>
      <c r="AR197" s="50"/>
      <c r="AS197" s="50"/>
      <c r="AT197" s="50"/>
      <c r="AU197" s="50"/>
      <c r="AV197" s="49"/>
      <c r="AW197" s="49"/>
      <c r="AX197" s="49"/>
      <c r="AY197" s="49"/>
      <c r="AZ197" s="49"/>
      <c r="BA197" s="50"/>
    </row>
    <row r="198" spans="1:53">
      <c r="A198" s="50"/>
      <c r="B198" s="50"/>
      <c r="C198" s="50"/>
      <c r="D198" s="50"/>
      <c r="E198" s="50"/>
      <c r="F198" s="50"/>
      <c r="G198" s="50"/>
      <c r="H198" s="50"/>
      <c r="I198" s="49"/>
      <c r="J198" s="50"/>
      <c r="K198" s="50"/>
      <c r="L198" s="50"/>
      <c r="M198" s="49"/>
      <c r="N198" s="50"/>
      <c r="O198" s="50"/>
      <c r="P198" s="50"/>
      <c r="Q198" s="49"/>
      <c r="R198" s="50"/>
      <c r="S198" s="1599"/>
      <c r="T198" s="50"/>
      <c r="U198" s="50"/>
      <c r="V198" s="50"/>
      <c r="W198" s="49"/>
      <c r="X198" s="49"/>
      <c r="Y198" s="49"/>
      <c r="Z198" s="49"/>
      <c r="AA198" s="50"/>
      <c r="AB198" s="50"/>
      <c r="AC198" s="50"/>
      <c r="AD198" s="49"/>
      <c r="AE198" s="49"/>
      <c r="AF198" s="49"/>
      <c r="AG198" s="49"/>
      <c r="AH198" s="1599"/>
      <c r="AI198" s="50"/>
      <c r="AJ198" s="50"/>
      <c r="AK198" s="50"/>
      <c r="AL198" s="50"/>
      <c r="AM198" s="49"/>
      <c r="AN198" s="49"/>
      <c r="AO198" s="49"/>
      <c r="AP198" s="49"/>
      <c r="AQ198" s="50"/>
      <c r="AR198" s="50"/>
      <c r="AS198" s="50"/>
      <c r="AT198" s="50"/>
      <c r="AU198" s="50"/>
      <c r="AV198" s="49"/>
      <c r="AW198" s="49"/>
      <c r="AX198" s="49"/>
      <c r="AY198" s="49"/>
      <c r="AZ198" s="49"/>
      <c r="BA198" s="50"/>
    </row>
    <row r="199" spans="1:53">
      <c r="A199" s="50"/>
      <c r="B199" s="50"/>
      <c r="C199" s="50"/>
      <c r="D199" s="50"/>
      <c r="E199" s="50"/>
      <c r="F199" s="50"/>
      <c r="G199" s="50"/>
      <c r="H199" s="50"/>
      <c r="I199" s="49"/>
      <c r="J199" s="50"/>
      <c r="K199" s="50"/>
      <c r="L199" s="50"/>
      <c r="M199" s="49"/>
      <c r="N199" s="50"/>
      <c r="O199" s="50"/>
      <c r="P199" s="50"/>
      <c r="Q199" s="49"/>
      <c r="R199" s="50"/>
      <c r="S199" s="1599"/>
      <c r="T199" s="50"/>
      <c r="U199" s="50"/>
      <c r="V199" s="50"/>
      <c r="W199" s="49"/>
      <c r="X199" s="49"/>
      <c r="Y199" s="49"/>
      <c r="Z199" s="49"/>
      <c r="AA199" s="50"/>
      <c r="AB199" s="50"/>
      <c r="AC199" s="50"/>
      <c r="AD199" s="49"/>
      <c r="AE199" s="49"/>
      <c r="AF199" s="49"/>
      <c r="AG199" s="49"/>
      <c r="AH199" s="1599"/>
      <c r="AI199" s="50"/>
      <c r="AJ199" s="50"/>
      <c r="AK199" s="50"/>
      <c r="AL199" s="50"/>
      <c r="AM199" s="49"/>
      <c r="AN199" s="49"/>
      <c r="AO199" s="49"/>
      <c r="AP199" s="49"/>
      <c r="AQ199" s="50"/>
      <c r="AR199" s="50"/>
      <c r="AS199" s="50"/>
      <c r="AT199" s="50"/>
      <c r="AU199" s="50"/>
      <c r="AV199" s="49"/>
      <c r="AW199" s="49"/>
      <c r="AX199" s="49"/>
      <c r="AY199" s="49"/>
      <c r="AZ199" s="49"/>
      <c r="BA199" s="50"/>
    </row>
    <row r="200" spans="1:53">
      <c r="A200" s="50"/>
      <c r="B200" s="50"/>
      <c r="C200" s="50"/>
      <c r="D200" s="50"/>
      <c r="E200" s="50"/>
      <c r="F200" s="50"/>
      <c r="G200" s="50"/>
      <c r="H200" s="50"/>
      <c r="I200" s="49"/>
      <c r="J200" s="50"/>
      <c r="K200" s="50"/>
      <c r="L200" s="50"/>
      <c r="M200" s="49"/>
      <c r="N200" s="50"/>
      <c r="O200" s="50"/>
      <c r="P200" s="50"/>
      <c r="Q200" s="49"/>
      <c r="R200" s="50"/>
      <c r="S200" s="1599"/>
      <c r="T200" s="50"/>
      <c r="U200" s="50"/>
      <c r="V200" s="50"/>
      <c r="W200" s="49"/>
      <c r="X200" s="49"/>
      <c r="Y200" s="49"/>
      <c r="Z200" s="49"/>
      <c r="AA200" s="50"/>
      <c r="AB200" s="50"/>
      <c r="AC200" s="50"/>
      <c r="AD200" s="49"/>
      <c r="AE200" s="49"/>
      <c r="AF200" s="49"/>
      <c r="AG200" s="49"/>
      <c r="AH200" s="1599"/>
      <c r="AI200" s="50"/>
      <c r="AJ200" s="50"/>
      <c r="AK200" s="50"/>
      <c r="AL200" s="50"/>
      <c r="AM200" s="49"/>
      <c r="AN200" s="49"/>
      <c r="AO200" s="49"/>
      <c r="AP200" s="49"/>
      <c r="AQ200" s="50"/>
      <c r="AR200" s="50"/>
      <c r="AS200" s="50"/>
      <c r="AT200" s="50"/>
      <c r="AU200" s="50"/>
      <c r="AV200" s="49"/>
      <c r="AW200" s="49"/>
      <c r="AX200" s="49"/>
      <c r="AY200" s="49"/>
      <c r="AZ200" s="49"/>
      <c r="BA200" s="50"/>
    </row>
    <row r="201" spans="1:53">
      <c r="A201" s="50"/>
      <c r="B201" s="50"/>
      <c r="C201" s="50"/>
      <c r="D201" s="50"/>
      <c r="E201" s="50"/>
      <c r="F201" s="50"/>
      <c r="G201" s="50"/>
      <c r="H201" s="50"/>
      <c r="I201" s="49"/>
      <c r="J201" s="50"/>
      <c r="K201" s="50"/>
      <c r="L201" s="50"/>
      <c r="M201" s="49"/>
      <c r="N201" s="50"/>
      <c r="O201" s="50"/>
      <c r="P201" s="50"/>
      <c r="Q201" s="49"/>
      <c r="R201" s="50"/>
      <c r="S201" s="1599"/>
      <c r="T201" s="50"/>
      <c r="U201" s="50"/>
      <c r="V201" s="50"/>
      <c r="W201" s="49"/>
      <c r="X201" s="49"/>
      <c r="Y201" s="49"/>
      <c r="Z201" s="49"/>
      <c r="AA201" s="50"/>
      <c r="AB201" s="50"/>
      <c r="AC201" s="50"/>
      <c r="AD201" s="49"/>
      <c r="AE201" s="49"/>
      <c r="AF201" s="49"/>
      <c r="AG201" s="49"/>
      <c r="AH201" s="1599"/>
      <c r="AI201" s="50"/>
      <c r="AJ201" s="50"/>
      <c r="AK201" s="50"/>
      <c r="AL201" s="50"/>
      <c r="AM201" s="49"/>
      <c r="AN201" s="49"/>
      <c r="AO201" s="49"/>
      <c r="AP201" s="49"/>
      <c r="AQ201" s="50"/>
      <c r="AR201" s="50"/>
      <c r="AS201" s="50"/>
      <c r="AT201" s="50"/>
      <c r="AU201" s="50"/>
      <c r="AV201" s="49"/>
      <c r="AW201" s="49"/>
      <c r="AX201" s="49"/>
      <c r="AY201" s="49"/>
      <c r="AZ201" s="49"/>
      <c r="BA201" s="50"/>
    </row>
    <row r="202" spans="1:53">
      <c r="A202" s="50"/>
      <c r="B202" s="50"/>
      <c r="C202" s="50"/>
      <c r="D202" s="50"/>
      <c r="E202" s="50"/>
      <c r="F202" s="50"/>
      <c r="G202" s="50"/>
      <c r="H202" s="50"/>
      <c r="I202" s="49"/>
      <c r="J202" s="50"/>
      <c r="K202" s="50"/>
      <c r="L202" s="50"/>
      <c r="M202" s="49"/>
      <c r="N202" s="50"/>
      <c r="O202" s="50"/>
      <c r="P202" s="50"/>
      <c r="Q202" s="49"/>
      <c r="R202" s="50"/>
      <c r="S202" s="1599"/>
      <c r="T202" s="50"/>
      <c r="U202" s="50"/>
      <c r="V202" s="50"/>
      <c r="W202" s="49"/>
      <c r="X202" s="49"/>
      <c r="Y202" s="49"/>
      <c r="Z202" s="49"/>
      <c r="AA202" s="50"/>
      <c r="AB202" s="50"/>
      <c r="AC202" s="50"/>
      <c r="AD202" s="49"/>
      <c r="AE202" s="49"/>
      <c r="AF202" s="49"/>
      <c r="AG202" s="49"/>
      <c r="AH202" s="1599"/>
      <c r="AI202" s="50"/>
      <c r="AJ202" s="50"/>
      <c r="AK202" s="50"/>
      <c r="AL202" s="50"/>
      <c r="AM202" s="49"/>
      <c r="AN202" s="49"/>
      <c r="AO202" s="49"/>
      <c r="AP202" s="49"/>
      <c r="AQ202" s="50"/>
      <c r="AR202" s="50"/>
      <c r="AS202" s="50"/>
      <c r="AT202" s="50"/>
      <c r="AU202" s="50"/>
      <c r="AV202" s="49"/>
      <c r="AW202" s="49"/>
      <c r="AX202" s="49"/>
      <c r="AY202" s="49"/>
      <c r="AZ202" s="49"/>
      <c r="BA202" s="50"/>
    </row>
    <row r="203" spans="1:53">
      <c r="A203" s="50"/>
      <c r="B203" s="50"/>
      <c r="C203" s="50"/>
      <c r="D203" s="50"/>
      <c r="E203" s="50"/>
      <c r="F203" s="50"/>
      <c r="G203" s="50"/>
      <c r="H203" s="50"/>
      <c r="I203" s="49"/>
      <c r="J203" s="50"/>
      <c r="K203" s="50"/>
      <c r="L203" s="50"/>
      <c r="M203" s="49"/>
      <c r="N203" s="50"/>
      <c r="O203" s="50"/>
      <c r="P203" s="50"/>
      <c r="Q203" s="49"/>
      <c r="R203" s="50"/>
      <c r="S203" s="1599"/>
      <c r="T203" s="50"/>
      <c r="U203" s="50"/>
      <c r="V203" s="50"/>
      <c r="W203" s="49"/>
      <c r="X203" s="49"/>
      <c r="Y203" s="49"/>
      <c r="Z203" s="49"/>
      <c r="AA203" s="50"/>
      <c r="AB203" s="50"/>
      <c r="AC203" s="50"/>
      <c r="AD203" s="49"/>
      <c r="AE203" s="49"/>
      <c r="AF203" s="49"/>
      <c r="AG203" s="49"/>
      <c r="AH203" s="1599"/>
      <c r="AI203" s="50"/>
      <c r="AJ203" s="50"/>
      <c r="AK203" s="50"/>
      <c r="AL203" s="50"/>
      <c r="AM203" s="49"/>
      <c r="AN203" s="49"/>
      <c r="AO203" s="49"/>
      <c r="AP203" s="49"/>
      <c r="AQ203" s="50"/>
      <c r="AR203" s="50"/>
      <c r="AS203" s="50"/>
      <c r="AT203" s="50"/>
      <c r="AU203" s="50"/>
      <c r="AV203" s="49"/>
      <c r="AW203" s="49"/>
      <c r="AX203" s="49"/>
      <c r="AY203" s="49"/>
      <c r="AZ203" s="49"/>
      <c r="BA203" s="50"/>
    </row>
    <row r="204" spans="1:53">
      <c r="A204" s="50"/>
      <c r="B204" s="50"/>
      <c r="C204" s="50"/>
      <c r="D204" s="50"/>
      <c r="E204" s="50"/>
      <c r="F204" s="50"/>
      <c r="G204" s="50"/>
      <c r="H204" s="50"/>
      <c r="I204" s="49"/>
      <c r="J204" s="50"/>
      <c r="K204" s="50"/>
      <c r="L204" s="50"/>
      <c r="M204" s="49"/>
      <c r="N204" s="50"/>
      <c r="O204" s="50"/>
      <c r="P204" s="50"/>
      <c r="Q204" s="49"/>
      <c r="R204" s="50"/>
      <c r="S204" s="1599"/>
      <c r="T204" s="50"/>
      <c r="U204" s="50"/>
      <c r="V204" s="50"/>
      <c r="W204" s="49"/>
      <c r="X204" s="49"/>
      <c r="Y204" s="49"/>
      <c r="Z204" s="49"/>
      <c r="AA204" s="50"/>
      <c r="AB204" s="50"/>
      <c r="AC204" s="50"/>
      <c r="AD204" s="49"/>
      <c r="AE204" s="49"/>
      <c r="AF204" s="49"/>
      <c r="AG204" s="49"/>
      <c r="AH204" s="1599"/>
      <c r="AI204" s="50"/>
      <c r="AJ204" s="50"/>
      <c r="AK204" s="50"/>
      <c r="AL204" s="50"/>
      <c r="AM204" s="49"/>
      <c r="AN204" s="49"/>
      <c r="AO204" s="49"/>
      <c r="AP204" s="49"/>
      <c r="AQ204" s="50"/>
      <c r="AR204" s="50"/>
      <c r="AS204" s="50"/>
      <c r="AT204" s="50"/>
      <c r="AU204" s="50"/>
      <c r="AV204" s="49"/>
      <c r="AW204" s="49"/>
      <c r="AX204" s="49"/>
      <c r="AY204" s="49"/>
      <c r="AZ204" s="49"/>
      <c r="BA204" s="50"/>
    </row>
    <row r="205" spans="1:53">
      <c r="A205" s="50"/>
      <c r="B205" s="50"/>
      <c r="C205" s="50"/>
      <c r="D205" s="50"/>
      <c r="E205" s="50"/>
      <c r="F205" s="50"/>
      <c r="G205" s="50"/>
      <c r="H205" s="50"/>
      <c r="I205" s="49"/>
      <c r="J205" s="50"/>
      <c r="K205" s="50"/>
      <c r="L205" s="50"/>
      <c r="M205" s="49"/>
      <c r="N205" s="50"/>
      <c r="O205" s="50"/>
      <c r="P205" s="50"/>
      <c r="Q205" s="49"/>
      <c r="R205" s="50"/>
      <c r="S205" s="1599"/>
      <c r="T205" s="50"/>
      <c r="U205" s="50"/>
      <c r="V205" s="50"/>
      <c r="W205" s="49"/>
      <c r="X205" s="49"/>
      <c r="Y205" s="49"/>
      <c r="Z205" s="49"/>
      <c r="AA205" s="50"/>
      <c r="AB205" s="50"/>
      <c r="AC205" s="50"/>
      <c r="AD205" s="49"/>
      <c r="AE205" s="49"/>
      <c r="AF205" s="49"/>
      <c r="AG205" s="49"/>
      <c r="AH205" s="1599"/>
      <c r="AI205" s="50"/>
      <c r="AJ205" s="50"/>
      <c r="AK205" s="50"/>
      <c r="AL205" s="50"/>
      <c r="AM205" s="49"/>
      <c r="AN205" s="49"/>
      <c r="AO205" s="49"/>
      <c r="AP205" s="49"/>
      <c r="AQ205" s="50"/>
      <c r="AR205" s="50"/>
      <c r="AS205" s="50"/>
      <c r="AT205" s="50"/>
      <c r="AU205" s="50"/>
      <c r="AV205" s="49"/>
      <c r="AW205" s="49"/>
      <c r="AX205" s="49"/>
      <c r="AY205" s="49"/>
      <c r="AZ205" s="49"/>
      <c r="BA205" s="50"/>
    </row>
    <row r="206" spans="1:53">
      <c r="A206" s="50"/>
      <c r="B206" s="50"/>
      <c r="C206" s="50"/>
      <c r="D206" s="50"/>
      <c r="E206" s="50"/>
      <c r="F206" s="50"/>
      <c r="G206" s="50"/>
      <c r="H206" s="50"/>
      <c r="I206" s="49"/>
      <c r="J206" s="50"/>
      <c r="K206" s="50"/>
      <c r="L206" s="50"/>
      <c r="M206" s="49"/>
      <c r="N206" s="50"/>
      <c r="O206" s="50"/>
      <c r="P206" s="50"/>
      <c r="Q206" s="49"/>
      <c r="R206" s="50"/>
      <c r="S206" s="1599"/>
      <c r="T206" s="50"/>
      <c r="U206" s="50"/>
      <c r="V206" s="50"/>
      <c r="W206" s="49"/>
      <c r="X206" s="49"/>
      <c r="Y206" s="49"/>
      <c r="Z206" s="49"/>
      <c r="AA206" s="50"/>
      <c r="AB206" s="50"/>
      <c r="AC206" s="50"/>
      <c r="AD206" s="49"/>
      <c r="AE206" s="49"/>
      <c r="AF206" s="49"/>
      <c r="AG206" s="49"/>
      <c r="AH206" s="1599"/>
      <c r="AI206" s="50"/>
      <c r="AJ206" s="50"/>
      <c r="AK206" s="50"/>
      <c r="AL206" s="50"/>
      <c r="AM206" s="49"/>
      <c r="AN206" s="49"/>
      <c r="AO206" s="49"/>
      <c r="AP206" s="49"/>
      <c r="AQ206" s="50"/>
      <c r="AR206" s="50"/>
      <c r="AS206" s="50"/>
      <c r="AT206" s="50"/>
      <c r="AU206" s="50"/>
      <c r="AV206" s="49"/>
      <c r="AW206" s="49"/>
      <c r="AX206" s="49"/>
      <c r="AY206" s="49"/>
      <c r="AZ206" s="49"/>
      <c r="BA206" s="50"/>
    </row>
    <row r="207" spans="1:53">
      <c r="A207" s="50"/>
      <c r="B207" s="50"/>
      <c r="C207" s="50"/>
      <c r="D207" s="50"/>
      <c r="E207" s="50"/>
      <c r="F207" s="50"/>
      <c r="G207" s="50"/>
      <c r="H207" s="50"/>
      <c r="I207" s="49"/>
      <c r="J207" s="50"/>
      <c r="K207" s="50"/>
      <c r="L207" s="50"/>
      <c r="M207" s="49"/>
      <c r="N207" s="50"/>
      <c r="O207" s="50"/>
      <c r="P207" s="50"/>
      <c r="Q207" s="49"/>
      <c r="R207" s="50"/>
      <c r="S207" s="1599"/>
      <c r="T207" s="50"/>
      <c r="U207" s="50"/>
      <c r="V207" s="50"/>
      <c r="W207" s="49"/>
      <c r="X207" s="49"/>
      <c r="Y207" s="49"/>
      <c r="Z207" s="49"/>
      <c r="AA207" s="50"/>
      <c r="AB207" s="50"/>
      <c r="AC207" s="50"/>
      <c r="AD207" s="49"/>
      <c r="AE207" s="49"/>
      <c r="AF207" s="49"/>
      <c r="AG207" s="49"/>
      <c r="AH207" s="1599"/>
      <c r="AI207" s="50"/>
      <c r="AJ207" s="50"/>
      <c r="AK207" s="50"/>
      <c r="AL207" s="50"/>
      <c r="AM207" s="49"/>
      <c r="AN207" s="49"/>
      <c r="AO207" s="49"/>
      <c r="AP207" s="49"/>
      <c r="AQ207" s="50"/>
      <c r="AR207" s="50"/>
      <c r="AS207" s="50"/>
      <c r="AT207" s="50"/>
      <c r="AU207" s="50"/>
      <c r="AV207" s="49"/>
      <c r="AW207" s="49"/>
      <c r="AX207" s="49"/>
      <c r="AY207" s="49"/>
      <c r="AZ207" s="49"/>
      <c r="BA207" s="50"/>
    </row>
    <row r="208" spans="1:53">
      <c r="A208" s="50"/>
      <c r="B208" s="50"/>
      <c r="C208" s="50"/>
      <c r="D208" s="50"/>
      <c r="E208" s="50"/>
      <c r="F208" s="50"/>
      <c r="G208" s="50"/>
      <c r="H208" s="50"/>
      <c r="I208" s="49"/>
      <c r="J208" s="50"/>
      <c r="K208" s="50"/>
      <c r="L208" s="50"/>
      <c r="M208" s="49"/>
      <c r="N208" s="50"/>
      <c r="O208" s="50"/>
      <c r="P208" s="50"/>
      <c r="Q208" s="49"/>
      <c r="R208" s="50"/>
      <c r="S208" s="1599"/>
      <c r="T208" s="50"/>
      <c r="U208" s="50"/>
      <c r="V208" s="50"/>
      <c r="W208" s="49"/>
      <c r="X208" s="49"/>
      <c r="Y208" s="49"/>
      <c r="Z208" s="49"/>
      <c r="AA208" s="50"/>
      <c r="AB208" s="50"/>
      <c r="AC208" s="50"/>
      <c r="AD208" s="49"/>
      <c r="AE208" s="49"/>
      <c r="AF208" s="49"/>
      <c r="AG208" s="49"/>
      <c r="AH208" s="1599"/>
      <c r="AI208" s="50"/>
      <c r="AJ208" s="50"/>
      <c r="AK208" s="50"/>
      <c r="AL208" s="50"/>
      <c r="AM208" s="49"/>
      <c r="AN208" s="49"/>
      <c r="AO208" s="49"/>
      <c r="AP208" s="49"/>
      <c r="AQ208" s="50"/>
      <c r="AR208" s="50"/>
      <c r="AS208" s="50"/>
      <c r="AT208" s="50"/>
      <c r="AU208" s="50"/>
      <c r="AV208" s="49"/>
      <c r="AW208" s="49"/>
      <c r="AX208" s="49"/>
      <c r="AY208" s="49"/>
      <c r="AZ208" s="49"/>
      <c r="BA208" s="50"/>
    </row>
    <row r="209" spans="1:53">
      <c r="A209" s="50"/>
      <c r="B209" s="50"/>
      <c r="C209" s="50"/>
      <c r="D209" s="50"/>
      <c r="E209" s="50"/>
      <c r="F209" s="50"/>
      <c r="G209" s="50"/>
      <c r="H209" s="50"/>
      <c r="I209" s="49"/>
      <c r="J209" s="50"/>
      <c r="K209" s="50"/>
      <c r="L209" s="50"/>
      <c r="M209" s="49"/>
      <c r="N209" s="50"/>
      <c r="O209" s="50"/>
      <c r="P209" s="50"/>
      <c r="Q209" s="49"/>
      <c r="R209" s="50"/>
      <c r="S209" s="1599"/>
      <c r="T209" s="50"/>
      <c r="U209" s="50"/>
      <c r="V209" s="50"/>
      <c r="W209" s="49"/>
      <c r="X209" s="49"/>
      <c r="Y209" s="49"/>
      <c r="Z209" s="49"/>
      <c r="AA209" s="50"/>
      <c r="AB209" s="50"/>
      <c r="AC209" s="50"/>
      <c r="AD209" s="49"/>
      <c r="AE209" s="49"/>
      <c r="AF209" s="49"/>
      <c r="AG209" s="49"/>
      <c r="AH209" s="1599"/>
      <c r="AI209" s="50"/>
      <c r="AJ209" s="50"/>
      <c r="AK209" s="50"/>
      <c r="AL209" s="50"/>
      <c r="AM209" s="49"/>
      <c r="AN209" s="49"/>
      <c r="AO209" s="49"/>
      <c r="AP209" s="49"/>
      <c r="AQ209" s="50"/>
      <c r="AR209" s="50"/>
      <c r="AS209" s="50"/>
      <c r="AT209" s="50"/>
      <c r="AU209" s="50"/>
      <c r="AV209" s="49"/>
      <c r="AW209" s="49"/>
      <c r="AX209" s="49"/>
      <c r="AY209" s="49"/>
      <c r="AZ209" s="49"/>
      <c r="BA209" s="50"/>
    </row>
    <row r="210" spans="1:53">
      <c r="A210" s="50"/>
      <c r="B210" s="50"/>
      <c r="C210" s="50"/>
      <c r="D210" s="50"/>
      <c r="E210" s="50"/>
      <c r="F210" s="50"/>
      <c r="G210" s="50"/>
      <c r="H210" s="50"/>
      <c r="I210" s="49"/>
      <c r="J210" s="50"/>
      <c r="K210" s="50"/>
      <c r="L210" s="50"/>
      <c r="M210" s="49"/>
      <c r="N210" s="50"/>
      <c r="O210" s="50"/>
      <c r="P210" s="50"/>
      <c r="Q210" s="49"/>
      <c r="R210" s="50"/>
      <c r="S210" s="1599"/>
      <c r="T210" s="50"/>
      <c r="U210" s="50"/>
      <c r="V210" s="50"/>
      <c r="W210" s="49"/>
      <c r="X210" s="49"/>
      <c r="Y210" s="49"/>
      <c r="Z210" s="49"/>
      <c r="AA210" s="50"/>
      <c r="AB210" s="50"/>
      <c r="AC210" s="50"/>
      <c r="AD210" s="49"/>
      <c r="AE210" s="49"/>
      <c r="AF210" s="49"/>
      <c r="AG210" s="49"/>
      <c r="AH210" s="1599"/>
      <c r="AI210" s="50"/>
      <c r="AJ210" s="50"/>
      <c r="AK210" s="50"/>
      <c r="AL210" s="50"/>
      <c r="AM210" s="49"/>
      <c r="AN210" s="49"/>
      <c r="AO210" s="49"/>
      <c r="AP210" s="49"/>
      <c r="AQ210" s="50"/>
      <c r="AR210" s="50"/>
      <c r="AS210" s="50"/>
      <c r="AT210" s="50"/>
      <c r="AU210" s="50"/>
      <c r="AV210" s="49"/>
      <c r="AW210" s="49"/>
      <c r="AX210" s="49"/>
      <c r="AY210" s="49"/>
      <c r="AZ210" s="49"/>
      <c r="BA210" s="50"/>
    </row>
    <row r="211" spans="1:53">
      <c r="A211" s="50"/>
      <c r="B211" s="50"/>
      <c r="C211" s="50"/>
      <c r="D211" s="50"/>
      <c r="E211" s="50"/>
      <c r="F211" s="50"/>
      <c r="G211" s="50"/>
      <c r="H211" s="50"/>
      <c r="I211" s="49"/>
      <c r="J211" s="50"/>
      <c r="K211" s="50"/>
      <c r="L211" s="50"/>
      <c r="M211" s="49"/>
      <c r="N211" s="50"/>
      <c r="O211" s="50"/>
      <c r="P211" s="50"/>
      <c r="Q211" s="49"/>
      <c r="R211" s="50"/>
      <c r="S211" s="1599"/>
      <c r="T211" s="50"/>
      <c r="U211" s="50"/>
      <c r="V211" s="50"/>
      <c r="W211" s="49"/>
      <c r="X211" s="49"/>
      <c r="Y211" s="49"/>
      <c r="Z211" s="49"/>
      <c r="AA211" s="50"/>
      <c r="AB211" s="50"/>
      <c r="AC211" s="50"/>
      <c r="AD211" s="49"/>
      <c r="AE211" s="49"/>
      <c r="AF211" s="49"/>
      <c r="AG211" s="49"/>
      <c r="AH211" s="1599"/>
      <c r="AI211" s="50"/>
      <c r="AJ211" s="50"/>
      <c r="AK211" s="50"/>
      <c r="AL211" s="50"/>
      <c r="AM211" s="49"/>
      <c r="AN211" s="49"/>
      <c r="AO211" s="49"/>
      <c r="AP211" s="49"/>
      <c r="AQ211" s="50"/>
      <c r="AR211" s="50"/>
      <c r="AS211" s="50"/>
      <c r="AT211" s="50"/>
      <c r="AU211" s="50"/>
      <c r="AV211" s="49"/>
      <c r="AW211" s="49"/>
      <c r="AX211" s="49"/>
      <c r="AY211" s="49"/>
      <c r="AZ211" s="49"/>
      <c r="BA211" s="50"/>
    </row>
    <row r="212" spans="1:53">
      <c r="A212" s="50"/>
      <c r="B212" s="50"/>
      <c r="C212" s="50"/>
      <c r="D212" s="50"/>
      <c r="E212" s="50"/>
      <c r="F212" s="50"/>
      <c r="G212" s="50"/>
      <c r="H212" s="50"/>
      <c r="I212" s="49"/>
      <c r="J212" s="50"/>
      <c r="K212" s="50"/>
      <c r="L212" s="50"/>
      <c r="M212" s="49"/>
      <c r="N212" s="50"/>
      <c r="O212" s="50"/>
      <c r="P212" s="50"/>
      <c r="Q212" s="49"/>
      <c r="R212" s="50"/>
      <c r="S212" s="1599"/>
      <c r="T212" s="50"/>
      <c r="U212" s="50"/>
      <c r="V212" s="50"/>
      <c r="W212" s="49"/>
      <c r="X212" s="49"/>
      <c r="Y212" s="49"/>
      <c r="Z212" s="49"/>
      <c r="AA212" s="50"/>
      <c r="AB212" s="50"/>
      <c r="AC212" s="50"/>
      <c r="AD212" s="49"/>
      <c r="AE212" s="49"/>
      <c r="AF212" s="49"/>
      <c r="AG212" s="49"/>
      <c r="AH212" s="1599"/>
      <c r="AI212" s="50"/>
      <c r="AJ212" s="50"/>
      <c r="AK212" s="50"/>
      <c r="AL212" s="50"/>
      <c r="AM212" s="49"/>
      <c r="AN212" s="49"/>
      <c r="AO212" s="49"/>
      <c r="AP212" s="49"/>
      <c r="AQ212" s="50"/>
      <c r="AR212" s="50"/>
      <c r="AS212" s="50"/>
      <c r="AT212" s="50"/>
      <c r="AU212" s="50"/>
      <c r="AV212" s="49"/>
      <c r="AW212" s="49"/>
      <c r="AX212" s="49"/>
      <c r="AY212" s="49"/>
      <c r="AZ212" s="49"/>
      <c r="BA212" s="50"/>
    </row>
    <row r="213" spans="1:53">
      <c r="A213" s="50"/>
      <c r="B213" s="50"/>
      <c r="C213" s="50"/>
      <c r="D213" s="50"/>
      <c r="E213" s="50"/>
      <c r="F213" s="50"/>
      <c r="G213" s="50"/>
      <c r="H213" s="50"/>
      <c r="I213" s="49"/>
      <c r="J213" s="50"/>
      <c r="K213" s="50"/>
      <c r="L213" s="50"/>
      <c r="M213" s="49"/>
      <c r="N213" s="50"/>
      <c r="O213" s="50"/>
      <c r="P213" s="50"/>
      <c r="Q213" s="49"/>
      <c r="R213" s="50"/>
      <c r="S213" s="1599"/>
      <c r="T213" s="50"/>
      <c r="U213" s="50"/>
      <c r="V213" s="50"/>
      <c r="W213" s="49"/>
      <c r="X213" s="49"/>
      <c r="Y213" s="49"/>
      <c r="Z213" s="49"/>
      <c r="AA213" s="50"/>
      <c r="AB213" s="50"/>
      <c r="AC213" s="50"/>
      <c r="AD213" s="49"/>
      <c r="AE213" s="49"/>
      <c r="AF213" s="49"/>
      <c r="AG213" s="49"/>
      <c r="AH213" s="1599"/>
      <c r="AI213" s="50"/>
      <c r="AJ213" s="50"/>
      <c r="AK213" s="50"/>
      <c r="AL213" s="50"/>
      <c r="AM213" s="49"/>
      <c r="AN213" s="49"/>
      <c r="AO213" s="49"/>
      <c r="AP213" s="49"/>
      <c r="AQ213" s="50"/>
      <c r="AR213" s="50"/>
      <c r="AS213" s="50"/>
      <c r="AT213" s="50"/>
      <c r="AU213" s="50"/>
      <c r="AV213" s="49"/>
      <c r="AW213" s="49"/>
      <c r="AX213" s="49"/>
      <c r="AY213" s="49"/>
      <c r="AZ213" s="49"/>
      <c r="BA213" s="50"/>
    </row>
    <row r="214" spans="1:53">
      <c r="A214" s="50"/>
      <c r="B214" s="50"/>
      <c r="C214" s="50"/>
      <c r="D214" s="50"/>
      <c r="E214" s="50"/>
      <c r="F214" s="50"/>
      <c r="G214" s="50"/>
      <c r="H214" s="50"/>
      <c r="I214" s="49"/>
      <c r="J214" s="50"/>
      <c r="K214" s="50"/>
      <c r="L214" s="50"/>
      <c r="M214" s="49"/>
      <c r="N214" s="50"/>
      <c r="O214" s="50"/>
      <c r="P214" s="50"/>
      <c r="Q214" s="49"/>
      <c r="R214" s="50"/>
      <c r="S214" s="1599"/>
      <c r="T214" s="50"/>
      <c r="U214" s="50"/>
      <c r="V214" s="50"/>
      <c r="W214" s="49"/>
      <c r="X214" s="49"/>
      <c r="Y214" s="49"/>
      <c r="Z214" s="49"/>
      <c r="AA214" s="50"/>
      <c r="AB214" s="50"/>
      <c r="AC214" s="50"/>
      <c r="AD214" s="49"/>
      <c r="AE214" s="49"/>
      <c r="AF214" s="49"/>
      <c r="AG214" s="49"/>
      <c r="AH214" s="1599"/>
      <c r="AI214" s="50"/>
      <c r="AJ214" s="50"/>
      <c r="AK214" s="50"/>
      <c r="AL214" s="50"/>
      <c r="AM214" s="49"/>
      <c r="AN214" s="49"/>
      <c r="AO214" s="49"/>
      <c r="AP214" s="49"/>
      <c r="AQ214" s="50"/>
      <c r="AR214" s="50"/>
      <c r="AS214" s="50"/>
      <c r="AT214" s="50"/>
      <c r="AU214" s="50"/>
      <c r="AV214" s="49"/>
      <c r="AW214" s="49"/>
      <c r="AX214" s="49"/>
      <c r="AY214" s="49"/>
      <c r="AZ214" s="49"/>
      <c r="BA214" s="50"/>
    </row>
    <row r="215" spans="1:53">
      <c r="A215" s="50"/>
      <c r="B215" s="50"/>
      <c r="C215" s="50"/>
      <c r="D215" s="50"/>
      <c r="E215" s="50"/>
      <c r="F215" s="50"/>
      <c r="G215" s="50"/>
      <c r="H215" s="50"/>
      <c r="I215" s="49"/>
      <c r="J215" s="50"/>
      <c r="K215" s="50"/>
      <c r="L215" s="50"/>
      <c r="M215" s="49"/>
      <c r="N215" s="50"/>
      <c r="O215" s="50"/>
      <c r="P215" s="50"/>
      <c r="Q215" s="49"/>
      <c r="R215" s="50"/>
      <c r="S215" s="1599"/>
      <c r="T215" s="50"/>
      <c r="U215" s="50"/>
      <c r="V215" s="50"/>
      <c r="W215" s="49"/>
      <c r="X215" s="49"/>
      <c r="Y215" s="49"/>
      <c r="Z215" s="49"/>
      <c r="AA215" s="50"/>
      <c r="AB215" s="50"/>
      <c r="AC215" s="50"/>
      <c r="AD215" s="49"/>
      <c r="AE215" s="49"/>
      <c r="AF215" s="49"/>
      <c r="AG215" s="49"/>
      <c r="AH215" s="1599"/>
      <c r="AI215" s="50"/>
      <c r="AJ215" s="50"/>
      <c r="AK215" s="50"/>
      <c r="AL215" s="50"/>
      <c r="AM215" s="49"/>
      <c r="AN215" s="49"/>
      <c r="AO215" s="49"/>
      <c r="AP215" s="49"/>
      <c r="AQ215" s="50"/>
      <c r="AR215" s="50"/>
      <c r="AS215" s="50"/>
      <c r="AT215" s="50"/>
      <c r="AU215" s="50"/>
      <c r="AV215" s="49"/>
      <c r="AW215" s="49"/>
      <c r="AX215" s="49"/>
      <c r="AY215" s="49"/>
      <c r="AZ215" s="49"/>
      <c r="BA215" s="50"/>
    </row>
    <row r="216" spans="1:53">
      <c r="A216" s="50"/>
      <c r="B216" s="50"/>
      <c r="C216" s="50"/>
      <c r="D216" s="50"/>
      <c r="E216" s="50"/>
      <c r="F216" s="50"/>
      <c r="G216" s="50"/>
      <c r="H216" s="50"/>
      <c r="I216" s="49"/>
      <c r="J216" s="50"/>
      <c r="K216" s="50"/>
      <c r="L216" s="50"/>
      <c r="M216" s="49"/>
      <c r="N216" s="50"/>
      <c r="O216" s="50"/>
      <c r="P216" s="50"/>
      <c r="Q216" s="49"/>
      <c r="R216" s="50"/>
      <c r="S216" s="1599"/>
      <c r="T216" s="50"/>
      <c r="U216" s="50"/>
      <c r="V216" s="50"/>
      <c r="W216" s="49"/>
      <c r="X216" s="49"/>
      <c r="Y216" s="49"/>
      <c r="Z216" s="49"/>
      <c r="AA216" s="50"/>
      <c r="AB216" s="50"/>
      <c r="AC216" s="50"/>
      <c r="AD216" s="49"/>
      <c r="AE216" s="49"/>
      <c r="AF216" s="49"/>
      <c r="AG216" s="49"/>
      <c r="AH216" s="1599"/>
      <c r="AI216" s="50"/>
      <c r="AJ216" s="50"/>
      <c r="AK216" s="50"/>
      <c r="AL216" s="50"/>
      <c r="AM216" s="49"/>
      <c r="AN216" s="49"/>
      <c r="AO216" s="49"/>
      <c r="AP216" s="49"/>
      <c r="AQ216" s="50"/>
      <c r="AR216" s="50"/>
      <c r="AS216" s="50"/>
      <c r="AT216" s="50"/>
      <c r="AU216" s="50"/>
      <c r="AV216" s="49"/>
      <c r="AW216" s="49"/>
      <c r="AX216" s="49"/>
      <c r="AY216" s="49"/>
      <c r="AZ216" s="49"/>
      <c r="BA216" s="50"/>
    </row>
    <row r="217" spans="1:53">
      <c r="A217" s="50"/>
      <c r="B217" s="50"/>
      <c r="C217" s="50"/>
      <c r="D217" s="50"/>
      <c r="E217" s="50"/>
      <c r="F217" s="50"/>
      <c r="G217" s="50"/>
      <c r="H217" s="50"/>
      <c r="I217" s="49"/>
      <c r="J217" s="50"/>
      <c r="K217" s="50"/>
      <c r="L217" s="50"/>
      <c r="M217" s="49"/>
      <c r="N217" s="50"/>
      <c r="O217" s="50"/>
      <c r="P217" s="50"/>
      <c r="Q217" s="49"/>
      <c r="R217" s="50"/>
      <c r="S217" s="1599"/>
      <c r="T217" s="50"/>
      <c r="U217" s="50"/>
      <c r="V217" s="50"/>
      <c r="W217" s="49"/>
      <c r="X217" s="49"/>
      <c r="Y217" s="49"/>
      <c r="Z217" s="49"/>
      <c r="AA217" s="50"/>
      <c r="AB217" s="50"/>
      <c r="AC217" s="50"/>
      <c r="AD217" s="49"/>
      <c r="AE217" s="49"/>
      <c r="AF217" s="49"/>
      <c r="AG217" s="49"/>
      <c r="AH217" s="1599"/>
      <c r="AI217" s="50"/>
      <c r="AJ217" s="50"/>
      <c r="AK217" s="50"/>
      <c r="AL217" s="50"/>
      <c r="AM217" s="49"/>
      <c r="AN217" s="49"/>
      <c r="AO217" s="49"/>
      <c r="AP217" s="49"/>
      <c r="AQ217" s="50"/>
      <c r="AR217" s="50"/>
      <c r="AS217" s="50"/>
      <c r="AT217" s="50"/>
      <c r="AU217" s="50"/>
      <c r="AV217" s="49"/>
      <c r="AW217" s="49"/>
      <c r="AX217" s="49"/>
      <c r="AY217" s="49"/>
      <c r="AZ217" s="49"/>
      <c r="BA217" s="50"/>
    </row>
    <row r="218" spans="1:53">
      <c r="A218" s="50"/>
      <c r="B218" s="50"/>
      <c r="C218" s="50"/>
      <c r="D218" s="50"/>
      <c r="E218" s="50"/>
      <c r="F218" s="50"/>
      <c r="G218" s="50"/>
      <c r="H218" s="50"/>
      <c r="I218" s="49"/>
      <c r="J218" s="50"/>
      <c r="K218" s="50"/>
      <c r="L218" s="50"/>
      <c r="M218" s="49"/>
      <c r="N218" s="50"/>
      <c r="O218" s="50"/>
      <c r="P218" s="50"/>
      <c r="Q218" s="49"/>
      <c r="R218" s="50"/>
      <c r="S218" s="1599"/>
      <c r="T218" s="50"/>
      <c r="U218" s="50"/>
      <c r="V218" s="50"/>
      <c r="W218" s="49"/>
      <c r="X218" s="49"/>
      <c r="Y218" s="49"/>
      <c r="Z218" s="49"/>
      <c r="AA218" s="50"/>
      <c r="AB218" s="50"/>
      <c r="AC218" s="50"/>
      <c r="AD218" s="49"/>
      <c r="AE218" s="49"/>
      <c r="AF218" s="49"/>
      <c r="AG218" s="49"/>
      <c r="AH218" s="1599"/>
      <c r="AI218" s="50"/>
      <c r="AJ218" s="50"/>
      <c r="AK218" s="50"/>
      <c r="AL218" s="50"/>
      <c r="AM218" s="49"/>
      <c r="AN218" s="49"/>
      <c r="AO218" s="49"/>
      <c r="AP218" s="49"/>
      <c r="AQ218" s="50"/>
      <c r="AR218" s="50"/>
      <c r="AS218" s="50"/>
      <c r="AT218" s="50"/>
      <c r="AU218" s="50"/>
      <c r="AV218" s="49"/>
      <c r="AW218" s="49"/>
      <c r="AX218" s="49"/>
      <c r="AY218" s="49"/>
      <c r="AZ218" s="49"/>
      <c r="BA218" s="50"/>
    </row>
    <row r="219" spans="1:53">
      <c r="A219" s="50"/>
      <c r="B219" s="50"/>
      <c r="C219" s="50"/>
      <c r="D219" s="50"/>
      <c r="E219" s="50"/>
      <c r="F219" s="50"/>
      <c r="G219" s="50"/>
      <c r="H219" s="50"/>
      <c r="I219" s="49"/>
      <c r="J219" s="50"/>
      <c r="K219" s="50"/>
      <c r="L219" s="50"/>
      <c r="M219" s="49"/>
      <c r="N219" s="50"/>
      <c r="O219" s="50"/>
      <c r="P219" s="50"/>
      <c r="Q219" s="49"/>
      <c r="R219" s="50"/>
      <c r="S219" s="1599"/>
      <c r="T219" s="50"/>
      <c r="U219" s="50"/>
      <c r="V219" s="50"/>
      <c r="W219" s="49"/>
      <c r="X219" s="49"/>
      <c r="Y219" s="49"/>
      <c r="Z219" s="49"/>
      <c r="AA219" s="50"/>
      <c r="AB219" s="50"/>
      <c r="AC219" s="50"/>
      <c r="AD219" s="49"/>
      <c r="AE219" s="49"/>
      <c r="AF219" s="49"/>
      <c r="AG219" s="49"/>
      <c r="AH219" s="1599"/>
      <c r="AI219" s="50"/>
      <c r="AJ219" s="50"/>
      <c r="AK219" s="50"/>
      <c r="AL219" s="50"/>
      <c r="AM219" s="49"/>
      <c r="AN219" s="49"/>
      <c r="AO219" s="49"/>
      <c r="AP219" s="49"/>
      <c r="AQ219" s="50"/>
      <c r="AR219" s="50"/>
      <c r="AS219" s="50"/>
      <c r="AT219" s="50"/>
      <c r="AU219" s="50"/>
      <c r="AV219" s="49"/>
      <c r="AW219" s="49"/>
      <c r="AX219" s="49"/>
      <c r="AY219" s="49"/>
      <c r="AZ219" s="49"/>
      <c r="BA219" s="50"/>
    </row>
    <row r="220" spans="1:53">
      <c r="A220" s="50"/>
      <c r="B220" s="50"/>
      <c r="C220" s="50"/>
      <c r="D220" s="50"/>
      <c r="E220" s="50"/>
      <c r="F220" s="50"/>
      <c r="G220" s="50"/>
      <c r="H220" s="50"/>
      <c r="I220" s="49"/>
      <c r="J220" s="50"/>
      <c r="K220" s="50"/>
      <c r="L220" s="50"/>
      <c r="M220" s="49"/>
      <c r="N220" s="50"/>
      <c r="O220" s="50"/>
      <c r="P220" s="50"/>
      <c r="Q220" s="49"/>
      <c r="R220" s="50"/>
      <c r="S220" s="1599"/>
      <c r="T220" s="50"/>
      <c r="U220" s="50"/>
      <c r="V220" s="50"/>
      <c r="W220" s="49"/>
      <c r="X220" s="49"/>
      <c r="Y220" s="49"/>
      <c r="Z220" s="49"/>
      <c r="AA220" s="50"/>
      <c r="AB220" s="50"/>
      <c r="AC220" s="50"/>
      <c r="AD220" s="49"/>
      <c r="AE220" s="49"/>
      <c r="AF220" s="49"/>
      <c r="AG220" s="49"/>
      <c r="AH220" s="1599"/>
      <c r="AI220" s="50"/>
      <c r="AJ220" s="50"/>
      <c r="AK220" s="50"/>
      <c r="AL220" s="50"/>
      <c r="AM220" s="49"/>
      <c r="AN220" s="49"/>
      <c r="AO220" s="49"/>
      <c r="AP220" s="49"/>
      <c r="AQ220" s="50"/>
      <c r="AR220" s="50"/>
      <c r="AS220" s="50"/>
      <c r="AT220" s="50"/>
      <c r="AU220" s="50"/>
      <c r="AV220" s="49"/>
      <c r="AW220" s="49"/>
      <c r="AX220" s="49"/>
      <c r="AY220" s="49"/>
      <c r="AZ220" s="49"/>
      <c r="BA220" s="50"/>
    </row>
    <row r="221" spans="1:53">
      <c r="A221" s="50"/>
      <c r="B221" s="50"/>
      <c r="C221" s="50"/>
      <c r="D221" s="50"/>
      <c r="E221" s="50"/>
      <c r="F221" s="50"/>
      <c r="G221" s="50"/>
      <c r="H221" s="50"/>
      <c r="I221" s="49"/>
      <c r="J221" s="50"/>
      <c r="K221" s="50"/>
      <c r="L221" s="50"/>
      <c r="M221" s="49"/>
      <c r="N221" s="50"/>
      <c r="O221" s="50"/>
      <c r="P221" s="50"/>
      <c r="Q221" s="49"/>
      <c r="R221" s="50"/>
      <c r="S221" s="1599"/>
      <c r="T221" s="50"/>
      <c r="U221" s="50"/>
      <c r="V221" s="50"/>
      <c r="W221" s="49"/>
      <c r="X221" s="49"/>
      <c r="Y221" s="49"/>
      <c r="Z221" s="49"/>
      <c r="AA221" s="50"/>
      <c r="AB221" s="50"/>
      <c r="AC221" s="50"/>
      <c r="AD221" s="49"/>
      <c r="AE221" s="49"/>
      <c r="AF221" s="49"/>
      <c r="AG221" s="49"/>
      <c r="AH221" s="1599"/>
      <c r="AI221" s="50"/>
      <c r="AJ221" s="50"/>
      <c r="AK221" s="50"/>
      <c r="AL221" s="50"/>
      <c r="AM221" s="49"/>
      <c r="AN221" s="49"/>
      <c r="AO221" s="49"/>
      <c r="AP221" s="49"/>
      <c r="AQ221" s="50"/>
      <c r="AR221" s="50"/>
      <c r="AS221" s="50"/>
      <c r="AT221" s="50"/>
      <c r="AU221" s="50"/>
      <c r="AV221" s="49"/>
      <c r="AW221" s="49"/>
      <c r="AX221" s="49"/>
      <c r="AY221" s="49"/>
      <c r="AZ221" s="49"/>
      <c r="BA221" s="50"/>
    </row>
    <row r="222" spans="1:53">
      <c r="A222" s="50"/>
      <c r="B222" s="50"/>
      <c r="C222" s="50"/>
      <c r="D222" s="50"/>
      <c r="E222" s="50"/>
      <c r="F222" s="50"/>
      <c r="G222" s="50"/>
      <c r="H222" s="50"/>
      <c r="I222" s="49"/>
      <c r="J222" s="50"/>
      <c r="K222" s="50"/>
      <c r="L222" s="50"/>
      <c r="M222" s="49"/>
      <c r="N222" s="50"/>
      <c r="O222" s="50"/>
      <c r="P222" s="50"/>
      <c r="Q222" s="49"/>
      <c r="R222" s="50"/>
      <c r="S222" s="1599"/>
      <c r="T222" s="50"/>
      <c r="U222" s="50"/>
      <c r="V222" s="50"/>
      <c r="W222" s="49"/>
      <c r="X222" s="49"/>
      <c r="Y222" s="49"/>
      <c r="Z222" s="49"/>
      <c r="AA222" s="50"/>
      <c r="AB222" s="50"/>
      <c r="AC222" s="50"/>
      <c r="AD222" s="49"/>
      <c r="AE222" s="49"/>
      <c r="AF222" s="49"/>
      <c r="AG222" s="49"/>
      <c r="AH222" s="1599"/>
      <c r="AI222" s="50"/>
      <c r="AJ222" s="50"/>
      <c r="AK222" s="50"/>
      <c r="AL222" s="50"/>
      <c r="AM222" s="49"/>
      <c r="AN222" s="49"/>
      <c r="AO222" s="49"/>
      <c r="AP222" s="49"/>
      <c r="AQ222" s="50"/>
      <c r="AR222" s="50"/>
      <c r="AS222" s="50"/>
      <c r="AT222" s="50"/>
      <c r="AU222" s="50"/>
      <c r="AV222" s="49"/>
      <c r="AW222" s="49"/>
      <c r="AX222" s="49"/>
      <c r="AY222" s="49"/>
      <c r="AZ222" s="49"/>
      <c r="BA222" s="50"/>
    </row>
    <row r="223" spans="1:53">
      <c r="A223" s="50"/>
      <c r="B223" s="50"/>
      <c r="C223" s="50"/>
      <c r="D223" s="50"/>
      <c r="E223" s="50"/>
      <c r="F223" s="50"/>
      <c r="G223" s="50"/>
      <c r="H223" s="50"/>
      <c r="I223" s="49"/>
      <c r="J223" s="50"/>
      <c r="K223" s="50"/>
      <c r="L223" s="50"/>
      <c r="M223" s="49"/>
      <c r="N223" s="50"/>
      <c r="O223" s="50"/>
      <c r="P223" s="50"/>
      <c r="Q223" s="49"/>
      <c r="R223" s="50"/>
      <c r="S223" s="1599"/>
      <c r="T223" s="50"/>
      <c r="U223" s="50"/>
      <c r="V223" s="50"/>
      <c r="W223" s="49"/>
      <c r="X223" s="49"/>
      <c r="Y223" s="49"/>
      <c r="Z223" s="49"/>
      <c r="AA223" s="50"/>
      <c r="AB223" s="50"/>
      <c r="AC223" s="50"/>
      <c r="AD223" s="49"/>
      <c r="AE223" s="49"/>
      <c r="AF223" s="49"/>
      <c r="AG223" s="49"/>
      <c r="AH223" s="1599"/>
      <c r="AI223" s="50"/>
      <c r="AJ223" s="50"/>
      <c r="AK223" s="50"/>
      <c r="AL223" s="50"/>
      <c r="AM223" s="49"/>
      <c r="AN223" s="49"/>
      <c r="AO223" s="49"/>
      <c r="AP223" s="49"/>
      <c r="AQ223" s="50"/>
      <c r="AR223" s="50"/>
      <c r="AS223" s="50"/>
      <c r="AT223" s="50"/>
      <c r="AU223" s="50"/>
      <c r="AV223" s="49"/>
      <c r="AW223" s="49"/>
      <c r="AX223" s="49"/>
      <c r="AY223" s="49"/>
      <c r="AZ223" s="49"/>
      <c r="BA223" s="50"/>
    </row>
    <row r="224" spans="1:53">
      <c r="A224" s="50"/>
      <c r="B224" s="50"/>
      <c r="C224" s="50"/>
      <c r="D224" s="50"/>
      <c r="E224" s="50"/>
      <c r="F224" s="50"/>
      <c r="G224" s="50"/>
      <c r="H224" s="50"/>
      <c r="I224" s="49"/>
      <c r="J224" s="50"/>
      <c r="K224" s="50"/>
      <c r="L224" s="50"/>
      <c r="M224" s="49"/>
      <c r="N224" s="50"/>
      <c r="O224" s="50"/>
      <c r="P224" s="50"/>
      <c r="Q224" s="49"/>
      <c r="R224" s="50"/>
      <c r="S224" s="1599"/>
      <c r="T224" s="50"/>
      <c r="U224" s="50"/>
      <c r="V224" s="50"/>
      <c r="W224" s="49"/>
      <c r="X224" s="49"/>
      <c r="Y224" s="49"/>
      <c r="Z224" s="49"/>
      <c r="AA224" s="50"/>
      <c r="AB224" s="50"/>
      <c r="AC224" s="50"/>
      <c r="AD224" s="49"/>
      <c r="AE224" s="49"/>
      <c r="AF224" s="49"/>
      <c r="AG224" s="49"/>
      <c r="AH224" s="1599"/>
      <c r="AI224" s="50"/>
      <c r="AJ224" s="50"/>
      <c r="AK224" s="50"/>
      <c r="AL224" s="50"/>
      <c r="AM224" s="49"/>
      <c r="AN224" s="49"/>
      <c r="AO224" s="49"/>
      <c r="AP224" s="49"/>
      <c r="AQ224" s="50"/>
      <c r="AR224" s="50"/>
      <c r="AS224" s="50"/>
      <c r="AT224" s="50"/>
      <c r="AU224" s="50"/>
      <c r="AV224" s="49"/>
      <c r="AW224" s="49"/>
      <c r="AX224" s="49"/>
      <c r="AY224" s="49"/>
      <c r="AZ224" s="49"/>
      <c r="BA224" s="50"/>
    </row>
    <row r="225" spans="1:53">
      <c r="A225" s="50"/>
      <c r="B225" s="50"/>
      <c r="C225" s="50"/>
      <c r="D225" s="50"/>
      <c r="E225" s="50"/>
      <c r="F225" s="50"/>
      <c r="G225" s="50"/>
      <c r="H225" s="50"/>
      <c r="I225" s="49"/>
      <c r="J225" s="50"/>
      <c r="K225" s="50"/>
      <c r="L225" s="50"/>
      <c r="M225" s="49"/>
      <c r="N225" s="50"/>
      <c r="O225" s="50"/>
      <c r="P225" s="50"/>
      <c r="Q225" s="49"/>
      <c r="R225" s="50"/>
      <c r="S225" s="1599"/>
      <c r="T225" s="50"/>
      <c r="U225" s="50"/>
      <c r="V225" s="50"/>
      <c r="W225" s="49"/>
      <c r="X225" s="49"/>
      <c r="Y225" s="49"/>
      <c r="Z225" s="49"/>
      <c r="AA225" s="50"/>
      <c r="AB225" s="50"/>
      <c r="AC225" s="50"/>
      <c r="AD225" s="49"/>
      <c r="AE225" s="49"/>
      <c r="AF225" s="49"/>
      <c r="AG225" s="49"/>
      <c r="AH225" s="1599"/>
      <c r="AI225" s="50"/>
      <c r="AJ225" s="50"/>
      <c r="AK225" s="50"/>
      <c r="AL225" s="50"/>
      <c r="AM225" s="49"/>
      <c r="AN225" s="49"/>
      <c r="AO225" s="49"/>
      <c r="AP225" s="49"/>
      <c r="AQ225" s="50"/>
      <c r="AR225" s="50"/>
      <c r="AS225" s="50"/>
      <c r="AT225" s="50"/>
      <c r="AU225" s="50"/>
      <c r="AV225" s="49"/>
      <c r="AW225" s="49"/>
      <c r="AX225" s="49"/>
      <c r="AY225" s="49"/>
      <c r="AZ225" s="49"/>
      <c r="BA225" s="50"/>
    </row>
    <row r="226" spans="1:53">
      <c r="A226" s="50"/>
      <c r="B226" s="50"/>
      <c r="C226" s="50"/>
      <c r="D226" s="50"/>
      <c r="E226" s="50"/>
      <c r="F226" s="50"/>
      <c r="G226" s="50"/>
      <c r="H226" s="50"/>
      <c r="I226" s="49"/>
      <c r="J226" s="50"/>
      <c r="K226" s="50"/>
      <c r="L226" s="50"/>
      <c r="M226" s="49"/>
      <c r="N226" s="50"/>
      <c r="O226" s="50"/>
      <c r="P226" s="50"/>
      <c r="Q226" s="49"/>
      <c r="R226" s="50"/>
      <c r="S226" s="1599"/>
      <c r="T226" s="50"/>
      <c r="U226" s="50"/>
      <c r="V226" s="50"/>
      <c r="W226" s="49"/>
      <c r="X226" s="49"/>
      <c r="Y226" s="49"/>
      <c r="Z226" s="49"/>
      <c r="AA226" s="50"/>
      <c r="AB226" s="50"/>
      <c r="AC226" s="50"/>
      <c r="AD226" s="49"/>
      <c r="AE226" s="49"/>
      <c r="AF226" s="49"/>
      <c r="AG226" s="49"/>
      <c r="AH226" s="1599"/>
      <c r="AI226" s="50"/>
      <c r="AJ226" s="50"/>
      <c r="AK226" s="50"/>
      <c r="AL226" s="50"/>
      <c r="AM226" s="49"/>
      <c r="AN226" s="49"/>
      <c r="AO226" s="49"/>
      <c r="AP226" s="49"/>
      <c r="AQ226" s="50"/>
      <c r="AR226" s="50"/>
      <c r="AS226" s="50"/>
      <c r="AT226" s="50"/>
      <c r="AU226" s="50"/>
      <c r="AV226" s="49"/>
      <c r="AW226" s="49"/>
      <c r="AX226" s="49"/>
      <c r="AY226" s="49"/>
      <c r="AZ226" s="49"/>
      <c r="BA226" s="50"/>
    </row>
    <row r="227" spans="1:53">
      <c r="A227" s="50"/>
      <c r="B227" s="50"/>
      <c r="C227" s="50"/>
      <c r="D227" s="50"/>
      <c r="E227" s="50"/>
      <c r="F227" s="50"/>
      <c r="G227" s="50"/>
      <c r="H227" s="50"/>
      <c r="I227" s="49"/>
      <c r="J227" s="50"/>
      <c r="K227" s="50"/>
      <c r="L227" s="50"/>
      <c r="M227" s="49"/>
      <c r="N227" s="50"/>
      <c r="O227" s="50"/>
      <c r="P227" s="50"/>
      <c r="Q227" s="49"/>
      <c r="R227" s="50"/>
      <c r="S227" s="1599"/>
      <c r="T227" s="50"/>
      <c r="U227" s="50"/>
      <c r="V227" s="50"/>
      <c r="W227" s="49"/>
      <c r="X227" s="49"/>
      <c r="Y227" s="49"/>
      <c r="Z227" s="49"/>
      <c r="AA227" s="50"/>
      <c r="AB227" s="50"/>
      <c r="AC227" s="50"/>
      <c r="AD227" s="49"/>
      <c r="AE227" s="49"/>
      <c r="AF227" s="49"/>
      <c r="AG227" s="49"/>
      <c r="AH227" s="1599"/>
      <c r="AI227" s="50"/>
      <c r="AJ227" s="50"/>
      <c r="AK227" s="50"/>
      <c r="AL227" s="50"/>
      <c r="AM227" s="49"/>
      <c r="AN227" s="49"/>
      <c r="AO227" s="49"/>
      <c r="AP227" s="49"/>
      <c r="AQ227" s="50"/>
      <c r="AR227" s="50"/>
      <c r="AS227" s="50"/>
      <c r="AT227" s="50"/>
      <c r="AU227" s="50"/>
      <c r="AV227" s="49"/>
      <c r="AW227" s="49"/>
      <c r="AX227" s="49"/>
      <c r="AY227" s="49"/>
      <c r="AZ227" s="49"/>
      <c r="BA227" s="50"/>
    </row>
    <row r="228" spans="1:53">
      <c r="A228" s="50"/>
      <c r="B228" s="50"/>
      <c r="C228" s="50"/>
      <c r="D228" s="50"/>
      <c r="E228" s="50"/>
      <c r="F228" s="50"/>
      <c r="G228" s="50"/>
      <c r="H228" s="50"/>
      <c r="I228" s="49"/>
      <c r="J228" s="50"/>
      <c r="K228" s="50"/>
      <c r="L228" s="50"/>
      <c r="M228" s="49"/>
      <c r="N228" s="50"/>
      <c r="O228" s="50"/>
      <c r="P228" s="50"/>
      <c r="Q228" s="49"/>
      <c r="R228" s="50"/>
      <c r="S228" s="1599"/>
      <c r="T228" s="50"/>
      <c r="U228" s="50"/>
      <c r="V228" s="50"/>
      <c r="W228" s="49"/>
      <c r="X228" s="49"/>
      <c r="Y228" s="49"/>
      <c r="Z228" s="49"/>
      <c r="AA228" s="50"/>
      <c r="AB228" s="50"/>
      <c r="AC228" s="50"/>
      <c r="AD228" s="49"/>
      <c r="AE228" s="49"/>
      <c r="AF228" s="49"/>
      <c r="AG228" s="49"/>
      <c r="AH228" s="1599"/>
      <c r="AI228" s="50"/>
      <c r="AJ228" s="50"/>
      <c r="AK228" s="50"/>
      <c r="AL228" s="50"/>
      <c r="AM228" s="49"/>
      <c r="AN228" s="49"/>
      <c r="AO228" s="49"/>
      <c r="AP228" s="49"/>
      <c r="AQ228" s="50"/>
      <c r="AR228" s="50"/>
      <c r="AS228" s="50"/>
      <c r="AT228" s="50"/>
      <c r="AU228" s="50"/>
      <c r="AV228" s="49"/>
      <c r="AW228" s="49"/>
      <c r="AX228" s="49"/>
      <c r="AY228" s="49"/>
      <c r="AZ228" s="49"/>
      <c r="BA228" s="50"/>
    </row>
    <row r="229" spans="1:53">
      <c r="A229" s="50"/>
      <c r="B229" s="50"/>
      <c r="C229" s="50"/>
      <c r="D229" s="50"/>
      <c r="E229" s="50"/>
      <c r="F229" s="50"/>
      <c r="G229" s="50"/>
      <c r="H229" s="50"/>
      <c r="I229" s="49"/>
      <c r="J229" s="50"/>
      <c r="K229" s="50"/>
      <c r="L229" s="50"/>
      <c r="M229" s="49"/>
      <c r="N229" s="50"/>
      <c r="O229" s="50"/>
      <c r="P229" s="50"/>
      <c r="Q229" s="49"/>
      <c r="R229" s="50"/>
      <c r="S229" s="1599"/>
      <c r="T229" s="50"/>
      <c r="U229" s="50"/>
      <c r="V229" s="50"/>
      <c r="W229" s="49"/>
      <c r="X229" s="49"/>
      <c r="Y229" s="49"/>
      <c r="Z229" s="49"/>
      <c r="AA229" s="50"/>
      <c r="AB229" s="50"/>
      <c r="AC229" s="50"/>
      <c r="AD229" s="49"/>
      <c r="AE229" s="49"/>
      <c r="AF229" s="49"/>
      <c r="AG229" s="49"/>
      <c r="AH229" s="1599"/>
      <c r="AI229" s="50"/>
      <c r="AJ229" s="50"/>
      <c r="AK229" s="50"/>
      <c r="AL229" s="50"/>
      <c r="AM229" s="49"/>
      <c r="AN229" s="49"/>
      <c r="AO229" s="49"/>
      <c r="AP229" s="49"/>
      <c r="AQ229" s="50"/>
      <c r="AR229" s="50"/>
      <c r="AS229" s="50"/>
      <c r="AT229" s="50"/>
      <c r="AU229" s="50"/>
      <c r="AV229" s="49"/>
      <c r="AW229" s="49"/>
      <c r="AX229" s="49"/>
      <c r="AY229" s="49"/>
      <c r="AZ229" s="49"/>
      <c r="BA229" s="50"/>
    </row>
    <row r="230" spans="1:53">
      <c r="A230" s="50"/>
      <c r="B230" s="50"/>
      <c r="C230" s="50"/>
      <c r="D230" s="50"/>
      <c r="E230" s="50"/>
      <c r="F230" s="50"/>
      <c r="G230" s="50"/>
      <c r="H230" s="50"/>
      <c r="I230" s="49"/>
      <c r="J230" s="50"/>
      <c r="K230" s="50"/>
      <c r="L230" s="50"/>
      <c r="M230" s="49"/>
      <c r="N230" s="50"/>
      <c r="O230" s="50"/>
      <c r="P230" s="50"/>
      <c r="Q230" s="49"/>
      <c r="R230" s="50"/>
      <c r="S230" s="1599"/>
      <c r="T230" s="50"/>
      <c r="U230" s="50"/>
      <c r="V230" s="50"/>
      <c r="W230" s="49"/>
      <c r="X230" s="49"/>
      <c r="Y230" s="49"/>
      <c r="Z230" s="49"/>
      <c r="AA230" s="50"/>
      <c r="AB230" s="50"/>
      <c r="AC230" s="50"/>
      <c r="AD230" s="49"/>
      <c r="AE230" s="49"/>
      <c r="AF230" s="49"/>
      <c r="AG230" s="49"/>
      <c r="AH230" s="1599"/>
      <c r="AI230" s="50"/>
      <c r="AJ230" s="50"/>
      <c r="AK230" s="50"/>
      <c r="AL230" s="50"/>
      <c r="AM230" s="49"/>
      <c r="AN230" s="49"/>
      <c r="AO230" s="49"/>
      <c r="AP230" s="49"/>
      <c r="AQ230" s="50"/>
      <c r="AR230" s="50"/>
      <c r="AS230" s="50"/>
      <c r="AT230" s="50"/>
      <c r="AU230" s="50"/>
      <c r="AV230" s="49"/>
      <c r="AW230" s="49"/>
      <c r="AX230" s="49"/>
      <c r="AY230" s="49"/>
      <c r="AZ230" s="49"/>
      <c r="BA230" s="50"/>
    </row>
    <row r="231" spans="1:53">
      <c r="A231" s="50"/>
      <c r="B231" s="50"/>
      <c r="C231" s="50"/>
      <c r="D231" s="50"/>
      <c r="E231" s="50"/>
      <c r="F231" s="50"/>
      <c r="G231" s="50"/>
      <c r="H231" s="50"/>
      <c r="I231" s="49"/>
      <c r="J231" s="50"/>
      <c r="K231" s="50"/>
      <c r="L231" s="50"/>
      <c r="M231" s="49"/>
      <c r="N231" s="50"/>
      <c r="O231" s="50"/>
      <c r="P231" s="50"/>
      <c r="Q231" s="49"/>
      <c r="R231" s="50"/>
      <c r="S231" s="1599"/>
      <c r="T231" s="50"/>
      <c r="U231" s="50"/>
      <c r="V231" s="50"/>
      <c r="W231" s="49"/>
      <c r="X231" s="49"/>
      <c r="Y231" s="49"/>
      <c r="Z231" s="49"/>
      <c r="AA231" s="50"/>
      <c r="AB231" s="50"/>
      <c r="AC231" s="50"/>
      <c r="AD231" s="49"/>
      <c r="AE231" s="49"/>
      <c r="AF231" s="49"/>
      <c r="AG231" s="49"/>
      <c r="AH231" s="1599"/>
      <c r="AI231" s="50"/>
      <c r="AJ231" s="50"/>
      <c r="AK231" s="50"/>
      <c r="AL231" s="50"/>
      <c r="AM231" s="49"/>
      <c r="AN231" s="49"/>
      <c r="AO231" s="49"/>
      <c r="AP231" s="49"/>
      <c r="AQ231" s="50"/>
      <c r="AR231" s="50"/>
      <c r="AS231" s="50"/>
      <c r="AT231" s="50"/>
      <c r="AU231" s="50"/>
      <c r="AV231" s="49"/>
      <c r="AW231" s="49"/>
      <c r="AX231" s="49"/>
      <c r="AY231" s="49"/>
      <c r="AZ231" s="49"/>
      <c r="BA231" s="50"/>
    </row>
    <row r="232" spans="1:53">
      <c r="A232" s="50"/>
      <c r="B232" s="50"/>
      <c r="C232" s="50"/>
      <c r="D232" s="50"/>
      <c r="E232" s="50"/>
      <c r="F232" s="50"/>
      <c r="G232" s="50"/>
      <c r="H232" s="50"/>
      <c r="I232" s="49"/>
      <c r="J232" s="50"/>
      <c r="K232" s="50"/>
      <c r="L232" s="50"/>
      <c r="M232" s="49"/>
      <c r="N232" s="50"/>
      <c r="O232" s="50"/>
      <c r="P232" s="50"/>
      <c r="Q232" s="49"/>
      <c r="R232" s="50"/>
      <c r="S232" s="1599"/>
      <c r="T232" s="50"/>
      <c r="U232" s="50"/>
      <c r="V232" s="50"/>
      <c r="W232" s="49"/>
      <c r="X232" s="49"/>
      <c r="Y232" s="49"/>
      <c r="Z232" s="49"/>
      <c r="AA232" s="50"/>
      <c r="AB232" s="50"/>
      <c r="AC232" s="50"/>
      <c r="AD232" s="49"/>
      <c r="AE232" s="49"/>
      <c r="AF232" s="49"/>
      <c r="AG232" s="49"/>
      <c r="AH232" s="1599"/>
      <c r="AI232" s="50"/>
      <c r="AJ232" s="50"/>
      <c r="AK232" s="50"/>
      <c r="AL232" s="50"/>
      <c r="AM232" s="49"/>
      <c r="AN232" s="49"/>
      <c r="AO232" s="49"/>
      <c r="AP232" s="49"/>
      <c r="AQ232" s="50"/>
      <c r="AR232" s="50"/>
      <c r="AS232" s="50"/>
      <c r="AT232" s="50"/>
      <c r="AU232" s="50"/>
      <c r="AV232" s="49"/>
      <c r="AW232" s="49"/>
      <c r="AX232" s="49"/>
      <c r="AY232" s="49"/>
      <c r="AZ232" s="49"/>
      <c r="BA232" s="50"/>
    </row>
    <row r="233" spans="1:53">
      <c r="A233" s="50"/>
      <c r="B233" s="50"/>
      <c r="C233" s="50"/>
      <c r="D233" s="50"/>
      <c r="E233" s="50"/>
      <c r="F233" s="50"/>
      <c r="G233" s="50"/>
      <c r="H233" s="50"/>
      <c r="I233" s="49"/>
      <c r="J233" s="50"/>
      <c r="K233" s="50"/>
      <c r="L233" s="50"/>
      <c r="M233" s="49"/>
      <c r="N233" s="50"/>
      <c r="O233" s="50"/>
      <c r="P233" s="50"/>
      <c r="Q233" s="49"/>
      <c r="R233" s="50"/>
      <c r="S233" s="1599"/>
      <c r="T233" s="50"/>
      <c r="U233" s="50"/>
      <c r="V233" s="50"/>
      <c r="W233" s="49"/>
      <c r="X233" s="49"/>
      <c r="Y233" s="49"/>
      <c r="Z233" s="49"/>
      <c r="AA233" s="50"/>
      <c r="AB233" s="50"/>
      <c r="AC233" s="50"/>
      <c r="AD233" s="49"/>
      <c r="AE233" s="49"/>
      <c r="AF233" s="49"/>
      <c r="AG233" s="49"/>
      <c r="AH233" s="1599"/>
      <c r="AI233" s="50"/>
      <c r="AJ233" s="50"/>
      <c r="AK233" s="50"/>
      <c r="AL233" s="50"/>
      <c r="AM233" s="49"/>
      <c r="AN233" s="49"/>
      <c r="AO233" s="49"/>
      <c r="AP233" s="49"/>
      <c r="AQ233" s="50"/>
      <c r="AR233" s="50"/>
      <c r="AS233" s="50"/>
      <c r="AT233" s="50"/>
      <c r="AU233" s="50"/>
      <c r="AV233" s="49"/>
      <c r="AW233" s="49"/>
      <c r="AX233" s="49"/>
      <c r="AY233" s="49"/>
      <c r="AZ233" s="49"/>
      <c r="BA233" s="50"/>
    </row>
    <row r="234" spans="1:53">
      <c r="A234" s="50"/>
      <c r="B234" s="50"/>
      <c r="C234" s="50"/>
      <c r="D234" s="50"/>
      <c r="E234" s="50"/>
      <c r="F234" s="50"/>
      <c r="G234" s="50"/>
      <c r="H234" s="50"/>
      <c r="I234" s="49"/>
      <c r="J234" s="50"/>
      <c r="K234" s="50"/>
      <c r="L234" s="50"/>
      <c r="M234" s="49"/>
      <c r="N234" s="50"/>
      <c r="O234" s="50"/>
      <c r="P234" s="50"/>
      <c r="Q234" s="49"/>
      <c r="R234" s="50"/>
      <c r="S234" s="1599"/>
      <c r="T234" s="50"/>
      <c r="U234" s="50"/>
      <c r="V234" s="50"/>
      <c r="W234" s="49"/>
      <c r="X234" s="49"/>
      <c r="Y234" s="49"/>
      <c r="Z234" s="49"/>
      <c r="AA234" s="50"/>
      <c r="AB234" s="50"/>
      <c r="AC234" s="50"/>
      <c r="AD234" s="49"/>
      <c r="AE234" s="49"/>
      <c r="AF234" s="49"/>
      <c r="AG234" s="49"/>
      <c r="AH234" s="1599"/>
      <c r="AI234" s="50"/>
      <c r="AJ234" s="50"/>
      <c r="AK234" s="50"/>
      <c r="AL234" s="50"/>
      <c r="AM234" s="49"/>
      <c r="AN234" s="49"/>
      <c r="AO234" s="49"/>
      <c r="AP234" s="49"/>
      <c r="AQ234" s="50"/>
      <c r="AR234" s="50"/>
      <c r="AS234" s="50"/>
      <c r="AT234" s="50"/>
      <c r="AU234" s="50"/>
      <c r="AV234" s="49"/>
      <c r="AW234" s="49"/>
      <c r="AX234" s="49"/>
      <c r="AY234" s="49"/>
      <c r="AZ234" s="49"/>
      <c r="BA234" s="50"/>
    </row>
    <row r="235" spans="1:53">
      <c r="A235" s="50"/>
      <c r="B235" s="50"/>
      <c r="C235" s="50"/>
      <c r="D235" s="50"/>
      <c r="E235" s="50"/>
      <c r="F235" s="50"/>
      <c r="G235" s="50"/>
      <c r="H235" s="50"/>
      <c r="I235" s="49"/>
      <c r="J235" s="50"/>
      <c r="K235" s="50"/>
      <c r="L235" s="50"/>
      <c r="M235" s="49"/>
      <c r="N235" s="50"/>
      <c r="O235" s="50"/>
      <c r="P235" s="50"/>
      <c r="Q235" s="49"/>
      <c r="R235" s="50"/>
      <c r="S235" s="1599"/>
      <c r="T235" s="50"/>
      <c r="U235" s="50"/>
      <c r="V235" s="50"/>
      <c r="W235" s="49"/>
      <c r="X235" s="49"/>
      <c r="Y235" s="49"/>
      <c r="Z235" s="49"/>
      <c r="AA235" s="50"/>
      <c r="AB235" s="50"/>
      <c r="AC235" s="50"/>
      <c r="AD235" s="49"/>
      <c r="AE235" s="49"/>
      <c r="AF235" s="49"/>
      <c r="AG235" s="49"/>
      <c r="AH235" s="1599"/>
      <c r="AI235" s="50"/>
      <c r="AJ235" s="50"/>
      <c r="AK235" s="50"/>
      <c r="AL235" s="50"/>
      <c r="AM235" s="49"/>
      <c r="AN235" s="49"/>
      <c r="AO235" s="49"/>
      <c r="AP235" s="49"/>
      <c r="AQ235" s="50"/>
      <c r="AR235" s="50"/>
      <c r="AS235" s="50"/>
      <c r="AT235" s="50"/>
      <c r="AU235" s="50"/>
      <c r="AV235" s="49"/>
      <c r="AW235" s="49"/>
      <c r="AX235" s="49"/>
      <c r="AY235" s="49"/>
      <c r="AZ235" s="49"/>
      <c r="BA235" s="50"/>
    </row>
    <row r="236" spans="1:53">
      <c r="A236" s="50"/>
      <c r="B236" s="50"/>
      <c r="C236" s="50"/>
      <c r="D236" s="50"/>
      <c r="E236" s="50"/>
      <c r="F236" s="50"/>
      <c r="G236" s="50"/>
      <c r="H236" s="50"/>
      <c r="I236" s="49"/>
      <c r="J236" s="50"/>
      <c r="K236" s="50"/>
      <c r="L236" s="50"/>
      <c r="M236" s="49"/>
      <c r="N236" s="50"/>
      <c r="O236" s="50"/>
      <c r="P236" s="50"/>
      <c r="Q236" s="49"/>
      <c r="R236" s="50"/>
      <c r="S236" s="1599"/>
      <c r="T236" s="50"/>
      <c r="U236" s="50"/>
      <c r="V236" s="50"/>
      <c r="W236" s="49"/>
      <c r="X236" s="49"/>
      <c r="Y236" s="49"/>
      <c r="Z236" s="49"/>
      <c r="AA236" s="50"/>
      <c r="AB236" s="50"/>
      <c r="AC236" s="50"/>
      <c r="AD236" s="49"/>
      <c r="AE236" s="49"/>
      <c r="AF236" s="49"/>
      <c r="AG236" s="49"/>
      <c r="AH236" s="1599"/>
      <c r="AI236" s="50"/>
      <c r="AJ236" s="50"/>
      <c r="AK236" s="50"/>
      <c r="AL236" s="50"/>
      <c r="AM236" s="49"/>
      <c r="AN236" s="49"/>
      <c r="AO236" s="49"/>
      <c r="AP236" s="49"/>
      <c r="AQ236" s="50"/>
      <c r="AR236" s="50"/>
      <c r="AS236" s="50"/>
      <c r="AT236" s="50"/>
      <c r="AU236" s="50"/>
      <c r="AV236" s="49"/>
      <c r="AW236" s="49"/>
      <c r="AX236" s="49"/>
      <c r="AY236" s="49"/>
      <c r="AZ236" s="49"/>
      <c r="BA236" s="50"/>
    </row>
    <row r="237" spans="1:53">
      <c r="A237" s="50"/>
      <c r="B237" s="50"/>
      <c r="C237" s="50"/>
      <c r="D237" s="50"/>
      <c r="E237" s="50"/>
      <c r="F237" s="50"/>
      <c r="G237" s="50"/>
      <c r="H237" s="50"/>
      <c r="I237" s="49"/>
      <c r="J237" s="50"/>
      <c r="K237" s="50"/>
      <c r="L237" s="50"/>
      <c r="M237" s="49"/>
      <c r="N237" s="50"/>
      <c r="O237" s="50"/>
      <c r="P237" s="50"/>
      <c r="Q237" s="49"/>
      <c r="R237" s="50"/>
      <c r="S237" s="1599"/>
      <c r="T237" s="50"/>
      <c r="U237" s="50"/>
      <c r="V237" s="50"/>
      <c r="W237" s="49"/>
      <c r="X237" s="49"/>
      <c r="Y237" s="49"/>
      <c r="Z237" s="49"/>
      <c r="AA237" s="50"/>
      <c r="AB237" s="50"/>
      <c r="AC237" s="50"/>
      <c r="AD237" s="49"/>
      <c r="AE237" s="49"/>
      <c r="AF237" s="49"/>
      <c r="AG237" s="49"/>
      <c r="AH237" s="1599"/>
      <c r="AI237" s="50"/>
      <c r="AJ237" s="50"/>
      <c r="AK237" s="50"/>
      <c r="AL237" s="50"/>
      <c r="AM237" s="49"/>
      <c r="AN237" s="49"/>
      <c r="AO237" s="49"/>
      <c r="AP237" s="49"/>
      <c r="AQ237" s="50"/>
      <c r="AR237" s="50"/>
      <c r="AS237" s="50"/>
      <c r="AT237" s="50"/>
      <c r="AU237" s="50"/>
      <c r="AV237" s="49"/>
      <c r="AW237" s="49"/>
      <c r="AX237" s="49"/>
      <c r="AY237" s="49"/>
      <c r="AZ237" s="49"/>
      <c r="BA237" s="50"/>
    </row>
    <row r="238" spans="1:53">
      <c r="A238" s="50"/>
      <c r="B238" s="50"/>
      <c r="C238" s="50"/>
      <c r="D238" s="50"/>
      <c r="E238" s="50"/>
      <c r="F238" s="50"/>
      <c r="G238" s="50"/>
      <c r="H238" s="50"/>
      <c r="I238" s="49"/>
      <c r="J238" s="50"/>
      <c r="K238" s="50"/>
      <c r="L238" s="50"/>
      <c r="M238" s="49"/>
      <c r="N238" s="50"/>
      <c r="O238" s="50"/>
      <c r="P238" s="50"/>
      <c r="Q238" s="49"/>
      <c r="R238" s="50"/>
      <c r="S238" s="1599"/>
      <c r="T238" s="50"/>
      <c r="U238" s="50"/>
      <c r="V238" s="50"/>
      <c r="W238" s="49"/>
      <c r="X238" s="49"/>
      <c r="Y238" s="49"/>
      <c r="Z238" s="49"/>
      <c r="AA238" s="50"/>
      <c r="AB238" s="50"/>
      <c r="AC238" s="50"/>
      <c r="AD238" s="49"/>
      <c r="AE238" s="49"/>
      <c r="AF238" s="49"/>
      <c r="AG238" s="49"/>
      <c r="AH238" s="1599"/>
      <c r="AI238" s="50"/>
      <c r="AJ238" s="50"/>
      <c r="AK238" s="50"/>
      <c r="AL238" s="50"/>
      <c r="AM238" s="49"/>
      <c r="AN238" s="49"/>
      <c r="AO238" s="49"/>
      <c r="AP238" s="49"/>
      <c r="AQ238" s="50"/>
      <c r="AR238" s="50"/>
      <c r="AS238" s="50"/>
      <c r="AT238" s="50"/>
      <c r="AU238" s="50"/>
      <c r="AV238" s="49"/>
      <c r="AW238" s="49"/>
      <c r="AX238" s="49"/>
      <c r="AY238" s="49"/>
      <c r="AZ238" s="49"/>
      <c r="BA238" s="50"/>
    </row>
    <row r="239" spans="1:53">
      <c r="A239" s="50"/>
      <c r="B239" s="50"/>
      <c r="C239" s="50"/>
      <c r="D239" s="50"/>
      <c r="E239" s="50"/>
      <c r="F239" s="50"/>
      <c r="G239" s="50"/>
      <c r="H239" s="50"/>
      <c r="I239" s="49"/>
      <c r="J239" s="50"/>
      <c r="K239" s="50"/>
      <c r="L239" s="50"/>
      <c r="M239" s="49"/>
      <c r="N239" s="50"/>
      <c r="O239" s="50"/>
      <c r="P239" s="50"/>
      <c r="Q239" s="49"/>
      <c r="R239" s="50"/>
      <c r="S239" s="1599"/>
      <c r="T239" s="50"/>
      <c r="U239" s="50"/>
      <c r="V239" s="50"/>
      <c r="W239" s="49"/>
      <c r="X239" s="49"/>
      <c r="Y239" s="49"/>
      <c r="Z239" s="49"/>
      <c r="AA239" s="50"/>
      <c r="AB239" s="50"/>
      <c r="AC239" s="50"/>
      <c r="AD239" s="49"/>
      <c r="AE239" s="49"/>
      <c r="AF239" s="49"/>
      <c r="AG239" s="49"/>
      <c r="AH239" s="1599"/>
      <c r="AI239" s="50"/>
      <c r="AJ239" s="50"/>
      <c r="AK239" s="50"/>
      <c r="AL239" s="50"/>
      <c r="AM239" s="49"/>
      <c r="AN239" s="49"/>
      <c r="AO239" s="49"/>
      <c r="AP239" s="49"/>
      <c r="AQ239" s="50"/>
      <c r="AR239" s="50"/>
      <c r="AS239" s="50"/>
      <c r="AT239" s="50"/>
      <c r="AU239" s="50"/>
      <c r="AV239" s="49"/>
      <c r="AW239" s="49"/>
      <c r="AX239" s="49"/>
      <c r="AY239" s="49"/>
      <c r="AZ239" s="49"/>
      <c r="BA239" s="50"/>
    </row>
    <row r="240" spans="1:53">
      <c r="A240" s="50"/>
      <c r="B240" s="50"/>
      <c r="C240" s="50"/>
      <c r="D240" s="50"/>
      <c r="E240" s="50"/>
      <c r="F240" s="50"/>
      <c r="G240" s="50"/>
      <c r="H240" s="50"/>
      <c r="I240" s="49"/>
      <c r="J240" s="50"/>
      <c r="K240" s="50"/>
      <c r="L240" s="50"/>
      <c r="M240" s="49"/>
      <c r="N240" s="50"/>
      <c r="O240" s="50"/>
      <c r="P240" s="50"/>
      <c r="Q240" s="49"/>
      <c r="R240" s="50"/>
      <c r="S240" s="1599"/>
      <c r="T240" s="50"/>
      <c r="U240" s="50"/>
      <c r="V240" s="50"/>
      <c r="W240" s="49"/>
      <c r="X240" s="49"/>
      <c r="Y240" s="49"/>
      <c r="Z240" s="49"/>
      <c r="AA240" s="50"/>
      <c r="AB240" s="50"/>
      <c r="AC240" s="50"/>
      <c r="AD240" s="49"/>
      <c r="AE240" s="49"/>
      <c r="AF240" s="49"/>
      <c r="AG240" s="49"/>
      <c r="AH240" s="1599"/>
      <c r="AI240" s="50"/>
      <c r="AJ240" s="50"/>
      <c r="AK240" s="50"/>
      <c r="AL240" s="50"/>
      <c r="AM240" s="49"/>
      <c r="AN240" s="49"/>
      <c r="AO240" s="49"/>
      <c r="AP240" s="49"/>
      <c r="AQ240" s="50"/>
      <c r="AR240" s="50"/>
      <c r="AS240" s="50"/>
      <c r="AT240" s="50"/>
      <c r="AU240" s="50"/>
      <c r="AV240" s="49"/>
      <c r="AW240" s="49"/>
      <c r="AX240" s="49"/>
      <c r="AY240" s="49"/>
      <c r="AZ240" s="49"/>
      <c r="BA240" s="50"/>
    </row>
    <row r="241" spans="1:53">
      <c r="A241" s="50"/>
      <c r="B241" s="50"/>
      <c r="C241" s="50"/>
      <c r="D241" s="50"/>
      <c r="E241" s="50"/>
      <c r="F241" s="50"/>
      <c r="G241" s="50"/>
      <c r="H241" s="50"/>
      <c r="I241" s="49"/>
      <c r="J241" s="50"/>
      <c r="K241" s="50"/>
      <c r="L241" s="50"/>
      <c r="M241" s="49"/>
      <c r="N241" s="50"/>
      <c r="O241" s="50"/>
      <c r="P241" s="50"/>
      <c r="Q241" s="49"/>
      <c r="R241" s="50"/>
      <c r="S241" s="1599"/>
      <c r="T241" s="50"/>
      <c r="U241" s="50"/>
      <c r="V241" s="50"/>
      <c r="W241" s="49"/>
      <c r="X241" s="49"/>
      <c r="Y241" s="49"/>
      <c r="Z241" s="49"/>
      <c r="AA241" s="50"/>
      <c r="AB241" s="50"/>
      <c r="AC241" s="50"/>
      <c r="AD241" s="49"/>
      <c r="AE241" s="49"/>
      <c r="AF241" s="49"/>
      <c r="AG241" s="49"/>
      <c r="AH241" s="1599"/>
      <c r="AI241" s="50"/>
      <c r="AJ241" s="50"/>
      <c r="AK241" s="50"/>
      <c r="AL241" s="50"/>
      <c r="AM241" s="49"/>
      <c r="AN241" s="49"/>
      <c r="AO241" s="49"/>
      <c r="AP241" s="49"/>
      <c r="AQ241" s="50"/>
      <c r="AR241" s="50"/>
      <c r="AS241" s="50"/>
      <c r="AT241" s="50"/>
      <c r="AU241" s="50"/>
      <c r="AV241" s="49"/>
      <c r="AW241" s="49"/>
      <c r="AX241" s="49"/>
      <c r="AY241" s="49"/>
      <c r="AZ241" s="49"/>
      <c r="BA241" s="50"/>
    </row>
    <row r="242" spans="1:53">
      <c r="A242" s="50"/>
      <c r="B242" s="50"/>
      <c r="C242" s="50"/>
      <c r="D242" s="50"/>
      <c r="E242" s="50"/>
      <c r="F242" s="50"/>
      <c r="G242" s="50"/>
      <c r="H242" s="50"/>
      <c r="I242" s="49"/>
      <c r="J242" s="50"/>
      <c r="K242" s="50"/>
      <c r="L242" s="50"/>
      <c r="M242" s="49"/>
      <c r="N242" s="50"/>
      <c r="O242" s="50"/>
      <c r="P242" s="50"/>
      <c r="Q242" s="49"/>
      <c r="R242" s="50"/>
      <c r="S242" s="1599"/>
      <c r="T242" s="50"/>
      <c r="U242" s="50"/>
      <c r="V242" s="50"/>
      <c r="W242" s="49"/>
      <c r="X242" s="49"/>
      <c r="Y242" s="49"/>
      <c r="Z242" s="49"/>
      <c r="AA242" s="50"/>
      <c r="AB242" s="50"/>
      <c r="AC242" s="50"/>
      <c r="AD242" s="49"/>
      <c r="AE242" s="49"/>
      <c r="AF242" s="49"/>
      <c r="AG242" s="49"/>
      <c r="AH242" s="1599"/>
      <c r="AI242" s="50"/>
      <c r="AJ242" s="50"/>
      <c r="AK242" s="50"/>
      <c r="AL242" s="50"/>
      <c r="AM242" s="49"/>
      <c r="AN242" s="49"/>
      <c r="AO242" s="49"/>
      <c r="AP242" s="49"/>
      <c r="AQ242" s="50"/>
      <c r="AR242" s="50"/>
      <c r="AS242" s="50"/>
      <c r="AT242" s="50"/>
      <c r="AU242" s="50"/>
      <c r="AV242" s="49"/>
      <c r="AW242" s="49"/>
      <c r="AX242" s="49"/>
      <c r="AY242" s="49"/>
      <c r="AZ242" s="49"/>
      <c r="BA242" s="50"/>
    </row>
    <row r="243" spans="1:53">
      <c r="A243" s="50"/>
      <c r="B243" s="50"/>
      <c r="C243" s="50"/>
      <c r="D243" s="50"/>
      <c r="E243" s="50"/>
      <c r="F243" s="50"/>
      <c r="G243" s="50"/>
      <c r="H243" s="50"/>
      <c r="I243" s="49"/>
      <c r="J243" s="50"/>
      <c r="K243" s="50"/>
      <c r="L243" s="50"/>
      <c r="M243" s="49"/>
      <c r="N243" s="50"/>
      <c r="O243" s="50"/>
      <c r="P243" s="50"/>
      <c r="Q243" s="49"/>
      <c r="R243" s="50"/>
      <c r="S243" s="1599"/>
      <c r="T243" s="50"/>
      <c r="U243" s="50"/>
      <c r="V243" s="50"/>
      <c r="W243" s="49"/>
      <c r="X243" s="49"/>
      <c r="Y243" s="49"/>
      <c r="Z243" s="49"/>
      <c r="AA243" s="50"/>
      <c r="AB243" s="50"/>
      <c r="AC243" s="50"/>
      <c r="AD243" s="49"/>
      <c r="AE243" s="49"/>
      <c r="AF243" s="49"/>
      <c r="AG243" s="49"/>
      <c r="AH243" s="1599"/>
      <c r="AI243" s="50"/>
      <c r="AJ243" s="50"/>
      <c r="AK243" s="50"/>
      <c r="AL243" s="50"/>
      <c r="AM243" s="49"/>
      <c r="AN243" s="49"/>
      <c r="AO243" s="49"/>
      <c r="AP243" s="49"/>
      <c r="AQ243" s="50"/>
      <c r="AR243" s="50"/>
      <c r="AS243" s="50"/>
      <c r="AT243" s="50"/>
      <c r="AU243" s="50"/>
      <c r="AV243" s="49"/>
      <c r="AW243" s="49"/>
      <c r="AX243" s="49"/>
      <c r="AY243" s="49"/>
      <c r="AZ243" s="49"/>
      <c r="BA243" s="50"/>
    </row>
    <row r="244" spans="1:53">
      <c r="A244" s="50"/>
      <c r="B244" s="50"/>
      <c r="C244" s="50"/>
      <c r="D244" s="50"/>
      <c r="E244" s="50"/>
      <c r="F244" s="50"/>
      <c r="G244" s="50"/>
      <c r="H244" s="50"/>
      <c r="I244" s="49"/>
      <c r="J244" s="50"/>
      <c r="K244" s="50"/>
      <c r="L244" s="50"/>
      <c r="M244" s="49"/>
      <c r="N244" s="50"/>
      <c r="O244" s="50"/>
      <c r="P244" s="50"/>
      <c r="Q244" s="49"/>
      <c r="R244" s="50"/>
      <c r="S244" s="1599"/>
      <c r="T244" s="50"/>
      <c r="U244" s="50"/>
      <c r="V244" s="50"/>
      <c r="W244" s="49"/>
      <c r="X244" s="49"/>
      <c r="Y244" s="49"/>
      <c r="Z244" s="49"/>
      <c r="AA244" s="50"/>
      <c r="AB244" s="50"/>
      <c r="AC244" s="50"/>
      <c r="AD244" s="49"/>
      <c r="AE244" s="49"/>
      <c r="AF244" s="49"/>
      <c r="AG244" s="49"/>
      <c r="AH244" s="1599"/>
      <c r="AI244" s="50"/>
      <c r="AJ244" s="50"/>
      <c r="AK244" s="50"/>
      <c r="AL244" s="50"/>
      <c r="AM244" s="49"/>
      <c r="AN244" s="49"/>
      <c r="AO244" s="49"/>
      <c r="AP244" s="49"/>
      <c r="AQ244" s="50"/>
      <c r="AR244" s="50"/>
      <c r="AS244" s="50"/>
      <c r="AT244" s="50"/>
      <c r="AU244" s="50"/>
      <c r="AV244" s="49"/>
      <c r="AW244" s="49"/>
      <c r="AX244" s="49"/>
      <c r="AY244" s="49"/>
      <c r="AZ244" s="49"/>
      <c r="BA244" s="50"/>
    </row>
    <row r="245" spans="1:53">
      <c r="A245" s="50"/>
      <c r="B245" s="50"/>
      <c r="C245" s="50"/>
      <c r="D245" s="50"/>
      <c r="E245" s="50"/>
      <c r="F245" s="50"/>
      <c r="G245" s="50"/>
      <c r="H245" s="50"/>
      <c r="I245" s="49"/>
      <c r="J245" s="50"/>
      <c r="K245" s="50"/>
      <c r="L245" s="50"/>
      <c r="M245" s="49"/>
      <c r="N245" s="50"/>
      <c r="O245" s="50"/>
      <c r="P245" s="50"/>
      <c r="Q245" s="49"/>
      <c r="R245" s="50"/>
      <c r="S245" s="1599"/>
      <c r="T245" s="50"/>
      <c r="U245" s="50"/>
      <c r="V245" s="50"/>
      <c r="W245" s="49"/>
      <c r="X245" s="49"/>
      <c r="Y245" s="49"/>
      <c r="Z245" s="49"/>
      <c r="AA245" s="50"/>
      <c r="AB245" s="50"/>
      <c r="AC245" s="50"/>
      <c r="AD245" s="49"/>
      <c r="AE245" s="49"/>
      <c r="AF245" s="49"/>
      <c r="AG245" s="49"/>
      <c r="AH245" s="1599"/>
      <c r="AI245" s="50"/>
      <c r="AJ245" s="50"/>
      <c r="AK245" s="50"/>
      <c r="AL245" s="50"/>
      <c r="AM245" s="49"/>
      <c r="AN245" s="49"/>
      <c r="AO245" s="49"/>
      <c r="AP245" s="49"/>
      <c r="AQ245" s="50"/>
      <c r="AR245" s="50"/>
      <c r="AS245" s="50"/>
      <c r="AT245" s="50"/>
      <c r="AU245" s="50"/>
      <c r="AV245" s="49"/>
      <c r="AW245" s="49"/>
      <c r="AX245" s="49"/>
      <c r="AY245" s="49"/>
      <c r="AZ245" s="49"/>
      <c r="BA245" s="50"/>
    </row>
    <row r="246" spans="1:53">
      <c r="A246" s="50"/>
      <c r="B246" s="50"/>
      <c r="C246" s="50"/>
      <c r="D246" s="50"/>
      <c r="E246" s="50"/>
      <c r="F246" s="50"/>
      <c r="G246" s="50"/>
      <c r="H246" s="50"/>
      <c r="I246" s="49"/>
      <c r="J246" s="50"/>
      <c r="K246" s="50"/>
      <c r="L246" s="50"/>
      <c r="M246" s="49"/>
      <c r="N246" s="50"/>
      <c r="O246" s="50"/>
      <c r="P246" s="50"/>
      <c r="Q246" s="49"/>
      <c r="R246" s="50"/>
      <c r="S246" s="1599"/>
      <c r="T246" s="50"/>
      <c r="U246" s="50"/>
      <c r="V246" s="50"/>
      <c r="W246" s="49"/>
      <c r="X246" s="49"/>
      <c r="Y246" s="49"/>
      <c r="Z246" s="49"/>
      <c r="AA246" s="50"/>
      <c r="AB246" s="50"/>
      <c r="AC246" s="50"/>
      <c r="AD246" s="49"/>
      <c r="AE246" s="49"/>
      <c r="AF246" s="49"/>
      <c r="AG246" s="49"/>
      <c r="AH246" s="1599"/>
      <c r="AI246" s="50"/>
      <c r="AJ246" s="50"/>
      <c r="AK246" s="50"/>
      <c r="AL246" s="50"/>
      <c r="AM246" s="49"/>
      <c r="AN246" s="49"/>
      <c r="AO246" s="49"/>
      <c r="AP246" s="49"/>
      <c r="AQ246" s="50"/>
      <c r="AR246" s="50"/>
      <c r="AS246" s="50"/>
      <c r="AT246" s="50"/>
      <c r="AU246" s="50"/>
      <c r="AV246" s="49"/>
      <c r="AW246" s="49"/>
      <c r="AX246" s="49"/>
      <c r="AY246" s="49"/>
      <c r="AZ246" s="49"/>
      <c r="BA246" s="50"/>
    </row>
    <row r="247" spans="1:53">
      <c r="A247" s="50"/>
      <c r="B247" s="50"/>
      <c r="C247" s="50"/>
      <c r="D247" s="50"/>
      <c r="E247" s="50"/>
      <c r="F247" s="50"/>
      <c r="G247" s="50"/>
      <c r="H247" s="50"/>
      <c r="I247" s="49"/>
      <c r="J247" s="50"/>
      <c r="K247" s="50"/>
      <c r="L247" s="50"/>
      <c r="M247" s="49"/>
      <c r="N247" s="50"/>
      <c r="O247" s="50"/>
      <c r="P247" s="50"/>
      <c r="Q247" s="49"/>
      <c r="R247" s="50"/>
      <c r="S247" s="1599"/>
      <c r="T247" s="50"/>
      <c r="U247" s="50"/>
      <c r="V247" s="50"/>
      <c r="W247" s="49"/>
      <c r="X247" s="49"/>
      <c r="Y247" s="49"/>
      <c r="Z247" s="49"/>
      <c r="AA247" s="50"/>
      <c r="AB247" s="50"/>
      <c r="AC247" s="50"/>
      <c r="AD247" s="49"/>
      <c r="AE247" s="49"/>
      <c r="AF247" s="49"/>
      <c r="AG247" s="49"/>
      <c r="AH247" s="1599"/>
      <c r="AI247" s="50"/>
      <c r="AJ247" s="50"/>
      <c r="AK247" s="50"/>
      <c r="AL247" s="50"/>
      <c r="AM247" s="49"/>
      <c r="AN247" s="49"/>
      <c r="AO247" s="49"/>
      <c r="AP247" s="49"/>
      <c r="AQ247" s="50"/>
      <c r="AR247" s="50"/>
      <c r="AS247" s="50"/>
      <c r="AT247" s="50"/>
      <c r="AU247" s="50"/>
      <c r="AV247" s="49"/>
      <c r="AW247" s="49"/>
      <c r="AX247" s="49"/>
      <c r="AY247" s="49"/>
      <c r="AZ247" s="49"/>
      <c r="BA247" s="50"/>
    </row>
    <row r="248" spans="1:53">
      <c r="A248" s="50"/>
      <c r="B248" s="50"/>
      <c r="C248" s="50"/>
      <c r="D248" s="50"/>
      <c r="E248" s="50"/>
      <c r="F248" s="50"/>
      <c r="G248" s="50"/>
      <c r="H248" s="50"/>
      <c r="I248" s="49"/>
      <c r="J248" s="50"/>
      <c r="K248" s="50"/>
      <c r="L248" s="50"/>
      <c r="M248" s="49"/>
      <c r="N248" s="50"/>
      <c r="O248" s="50"/>
      <c r="P248" s="50"/>
      <c r="Q248" s="49"/>
      <c r="R248" s="50"/>
      <c r="S248" s="1599"/>
      <c r="T248" s="50"/>
      <c r="U248" s="50"/>
      <c r="V248" s="50"/>
      <c r="W248" s="49"/>
      <c r="X248" s="49"/>
      <c r="Y248" s="49"/>
      <c r="Z248" s="49"/>
      <c r="AA248" s="50"/>
      <c r="AB248" s="50"/>
      <c r="AC248" s="50"/>
      <c r="AD248" s="49"/>
      <c r="AE248" s="49"/>
      <c r="AF248" s="49"/>
      <c r="AG248" s="49"/>
      <c r="AH248" s="1599"/>
      <c r="AI248" s="50"/>
      <c r="AJ248" s="50"/>
      <c r="AK248" s="50"/>
      <c r="AL248" s="50"/>
      <c r="AM248" s="49"/>
      <c r="AN248" s="49"/>
      <c r="AO248" s="49"/>
      <c r="AP248" s="49"/>
      <c r="AQ248" s="50"/>
      <c r="AR248" s="50"/>
      <c r="AS248" s="50"/>
      <c r="AT248" s="50"/>
      <c r="AU248" s="50"/>
      <c r="AV248" s="49"/>
      <c r="AW248" s="49"/>
      <c r="AX248" s="49"/>
      <c r="AY248" s="49"/>
      <c r="AZ248" s="49"/>
      <c r="BA248" s="50"/>
    </row>
    <row r="249" spans="1:53">
      <c r="A249" s="50"/>
      <c r="B249" s="50"/>
      <c r="C249" s="50"/>
      <c r="D249" s="50"/>
      <c r="E249" s="50"/>
      <c r="F249" s="50"/>
      <c r="G249" s="50"/>
      <c r="H249" s="50"/>
      <c r="I249" s="49"/>
      <c r="J249" s="50"/>
      <c r="K249" s="50"/>
      <c r="L249" s="50"/>
      <c r="M249" s="49"/>
      <c r="N249" s="50"/>
      <c r="O249" s="50"/>
      <c r="P249" s="50"/>
      <c r="Q249" s="49"/>
      <c r="R249" s="50"/>
      <c r="S249" s="1599"/>
      <c r="T249" s="50"/>
      <c r="U249" s="50"/>
      <c r="V249" s="50"/>
      <c r="W249" s="49"/>
      <c r="X249" s="49"/>
      <c r="Y249" s="49"/>
      <c r="Z249" s="49"/>
      <c r="AA249" s="50"/>
      <c r="AB249" s="50"/>
      <c r="AC249" s="50"/>
      <c r="AD249" s="49"/>
      <c r="AE249" s="49"/>
      <c r="AF249" s="49"/>
      <c r="AG249" s="49"/>
      <c r="AH249" s="1599"/>
      <c r="AI249" s="50"/>
      <c r="AJ249" s="50"/>
      <c r="AK249" s="50"/>
      <c r="AL249" s="50"/>
      <c r="AM249" s="49"/>
      <c r="AN249" s="49"/>
      <c r="AO249" s="49"/>
      <c r="AP249" s="49"/>
      <c r="AQ249" s="50"/>
      <c r="AR249" s="50"/>
      <c r="AS249" s="50"/>
      <c r="AT249" s="50"/>
      <c r="AU249" s="50"/>
      <c r="AV249" s="49"/>
      <c r="AW249" s="49"/>
      <c r="AX249" s="49"/>
      <c r="AY249" s="49"/>
      <c r="AZ249" s="49"/>
      <c r="BA249" s="50"/>
    </row>
    <row r="250" spans="1:53">
      <c r="A250" s="50"/>
      <c r="B250" s="50"/>
      <c r="C250" s="50"/>
      <c r="D250" s="50"/>
      <c r="E250" s="50"/>
      <c r="F250" s="50"/>
      <c r="G250" s="50"/>
      <c r="H250" s="50"/>
      <c r="I250" s="49"/>
      <c r="J250" s="50"/>
      <c r="K250" s="50"/>
      <c r="L250" s="50"/>
      <c r="M250" s="49"/>
      <c r="N250" s="50"/>
      <c r="O250" s="50"/>
      <c r="P250" s="50"/>
      <c r="Q250" s="49"/>
      <c r="R250" s="50"/>
      <c r="S250" s="1599"/>
      <c r="T250" s="50"/>
      <c r="U250" s="50"/>
      <c r="V250" s="50"/>
      <c r="W250" s="49"/>
      <c r="X250" s="49"/>
      <c r="Y250" s="49"/>
      <c r="Z250" s="49"/>
      <c r="AA250" s="50"/>
      <c r="AB250" s="50"/>
      <c r="AC250" s="50"/>
      <c r="AD250" s="49"/>
      <c r="AE250" s="49"/>
      <c r="AF250" s="49"/>
      <c r="AG250" s="49"/>
      <c r="AH250" s="1599"/>
      <c r="AI250" s="50"/>
      <c r="AJ250" s="50"/>
      <c r="AK250" s="50"/>
      <c r="AL250" s="50"/>
      <c r="AM250" s="49"/>
      <c r="AN250" s="49"/>
      <c r="AO250" s="49"/>
      <c r="AP250" s="49"/>
      <c r="AQ250" s="50"/>
      <c r="AR250" s="50"/>
      <c r="AS250" s="50"/>
      <c r="AT250" s="50"/>
      <c r="AU250" s="50"/>
      <c r="AV250" s="49"/>
      <c r="AW250" s="49"/>
      <c r="AX250" s="49"/>
      <c r="AY250" s="49"/>
      <c r="AZ250" s="49"/>
      <c r="BA250" s="50"/>
    </row>
    <row r="251" spans="1:53">
      <c r="A251" s="50"/>
      <c r="B251" s="50"/>
      <c r="C251" s="50"/>
      <c r="D251" s="50"/>
      <c r="E251" s="50"/>
      <c r="F251" s="50"/>
      <c r="G251" s="50"/>
      <c r="H251" s="50"/>
      <c r="I251" s="49"/>
      <c r="J251" s="50"/>
      <c r="K251" s="50"/>
      <c r="L251" s="50"/>
      <c r="M251" s="49"/>
      <c r="N251" s="50"/>
      <c r="O251" s="50"/>
      <c r="P251" s="50"/>
      <c r="Q251" s="49"/>
      <c r="R251" s="50"/>
      <c r="S251" s="1599"/>
      <c r="T251" s="50"/>
      <c r="U251" s="50"/>
      <c r="V251" s="50"/>
      <c r="W251" s="49"/>
      <c r="X251" s="49"/>
      <c r="Y251" s="49"/>
      <c r="Z251" s="49"/>
      <c r="AA251" s="50"/>
      <c r="AB251" s="50"/>
      <c r="AC251" s="50"/>
      <c r="AD251" s="49"/>
      <c r="AE251" s="49"/>
      <c r="AF251" s="49"/>
      <c r="AG251" s="49"/>
      <c r="AH251" s="1599"/>
      <c r="AI251" s="50"/>
      <c r="AJ251" s="50"/>
      <c r="AK251" s="50"/>
      <c r="AL251" s="50"/>
      <c r="AM251" s="49"/>
      <c r="AN251" s="49"/>
      <c r="AO251" s="49"/>
      <c r="AP251" s="49"/>
      <c r="AQ251" s="50"/>
      <c r="AR251" s="50"/>
      <c r="AS251" s="50"/>
      <c r="AT251" s="50"/>
      <c r="AU251" s="50"/>
      <c r="AV251" s="49"/>
      <c r="AW251" s="49"/>
      <c r="AX251" s="49"/>
      <c r="AY251" s="49"/>
      <c r="AZ251" s="49"/>
      <c r="BA251" s="50"/>
    </row>
    <row r="252" spans="1:53">
      <c r="A252" s="50"/>
      <c r="B252" s="50"/>
      <c r="C252" s="50"/>
      <c r="D252" s="50"/>
      <c r="E252" s="50"/>
      <c r="F252" s="50"/>
      <c r="G252" s="50"/>
      <c r="H252" s="50"/>
      <c r="I252" s="49"/>
      <c r="J252" s="50"/>
      <c r="K252" s="50"/>
      <c r="L252" s="50"/>
      <c r="M252" s="49"/>
      <c r="N252" s="50"/>
      <c r="O252" s="50"/>
      <c r="P252" s="50"/>
      <c r="Q252" s="49"/>
      <c r="R252" s="50"/>
      <c r="S252" s="1599"/>
      <c r="T252" s="50"/>
      <c r="U252" s="50"/>
      <c r="V252" s="50"/>
      <c r="W252" s="49"/>
      <c r="X252" s="49"/>
      <c r="Y252" s="49"/>
      <c r="Z252" s="49"/>
      <c r="AA252" s="50"/>
      <c r="AB252" s="50"/>
      <c r="AC252" s="50"/>
      <c r="AD252" s="49"/>
      <c r="AE252" s="49"/>
      <c r="AF252" s="49"/>
      <c r="AG252" s="49"/>
      <c r="AH252" s="1599"/>
      <c r="AI252" s="50"/>
      <c r="AJ252" s="50"/>
      <c r="AK252" s="50"/>
      <c r="AL252" s="50"/>
      <c r="AM252" s="49"/>
      <c r="AN252" s="49"/>
      <c r="AO252" s="49"/>
      <c r="AP252" s="49"/>
      <c r="AQ252" s="50"/>
      <c r="AR252" s="50"/>
      <c r="AS252" s="50"/>
      <c r="AT252" s="50"/>
      <c r="AU252" s="50"/>
      <c r="AV252" s="49"/>
      <c r="AW252" s="49"/>
      <c r="AX252" s="49"/>
      <c r="AY252" s="49"/>
      <c r="AZ252" s="49"/>
      <c r="BA252" s="50"/>
    </row>
    <row r="253" spans="1:53">
      <c r="A253" s="50"/>
      <c r="B253" s="50"/>
      <c r="C253" s="50"/>
      <c r="D253" s="50"/>
      <c r="E253" s="50"/>
      <c r="F253" s="50"/>
      <c r="G253" s="50"/>
      <c r="H253" s="50"/>
      <c r="I253" s="49"/>
      <c r="J253" s="50"/>
      <c r="K253" s="50"/>
      <c r="L253" s="50"/>
      <c r="M253" s="49"/>
      <c r="N253" s="50"/>
      <c r="O253" s="50"/>
      <c r="P253" s="50"/>
      <c r="Q253" s="49"/>
      <c r="R253" s="50"/>
      <c r="S253" s="1599"/>
      <c r="T253" s="50"/>
      <c r="U253" s="50"/>
      <c r="V253" s="50"/>
      <c r="W253" s="49"/>
      <c r="X253" s="49"/>
      <c r="Y253" s="49"/>
      <c r="Z253" s="49"/>
      <c r="AA253" s="50"/>
      <c r="AB253" s="50"/>
      <c r="AC253" s="50"/>
      <c r="AD253" s="49"/>
      <c r="AE253" s="49"/>
      <c r="AF253" s="49"/>
      <c r="AG253" s="49"/>
      <c r="AH253" s="1599"/>
      <c r="AI253" s="50"/>
      <c r="AJ253" s="50"/>
      <c r="AK253" s="50"/>
      <c r="AL253" s="50"/>
      <c r="AM253" s="49"/>
      <c r="AN253" s="49"/>
      <c r="AO253" s="49"/>
      <c r="AP253" s="49"/>
      <c r="AQ253" s="50"/>
      <c r="AR253" s="50"/>
      <c r="AS253" s="50"/>
      <c r="AT253" s="50"/>
      <c r="AU253" s="50"/>
      <c r="AV253" s="49"/>
      <c r="AW253" s="49"/>
      <c r="AX253" s="49"/>
      <c r="AY253" s="49"/>
      <c r="AZ253" s="49"/>
      <c r="BA253" s="50"/>
    </row>
    <row r="254" spans="1:53">
      <c r="A254" s="50"/>
      <c r="B254" s="50"/>
      <c r="C254" s="50"/>
      <c r="D254" s="50"/>
      <c r="E254" s="50"/>
      <c r="F254" s="50"/>
      <c r="G254" s="50"/>
      <c r="H254" s="50"/>
      <c r="I254" s="49"/>
      <c r="J254" s="50"/>
      <c r="K254" s="50"/>
      <c r="L254" s="50"/>
      <c r="M254" s="49"/>
      <c r="N254" s="50"/>
      <c r="O254" s="50"/>
      <c r="P254" s="50"/>
      <c r="Q254" s="49"/>
      <c r="R254" s="50"/>
      <c r="S254" s="1599"/>
      <c r="T254" s="50"/>
      <c r="U254" s="50"/>
      <c r="V254" s="50"/>
      <c r="W254" s="49"/>
      <c r="X254" s="49"/>
      <c r="Y254" s="49"/>
      <c r="Z254" s="49"/>
      <c r="AA254" s="50"/>
      <c r="AB254" s="50"/>
      <c r="AC254" s="50"/>
      <c r="AD254" s="49"/>
      <c r="AE254" s="49"/>
      <c r="AF254" s="49"/>
      <c r="AG254" s="49"/>
      <c r="AH254" s="1599"/>
      <c r="AI254" s="50"/>
      <c r="AJ254" s="50"/>
      <c r="AK254" s="50"/>
      <c r="AL254" s="50"/>
      <c r="AM254" s="49"/>
      <c r="AN254" s="49"/>
      <c r="AO254" s="49"/>
      <c r="AP254" s="49"/>
      <c r="AQ254" s="50"/>
      <c r="AR254" s="50"/>
      <c r="AS254" s="50"/>
      <c r="AT254" s="50"/>
      <c r="AU254" s="50"/>
      <c r="AV254" s="49"/>
      <c r="AW254" s="49"/>
      <c r="AX254" s="49"/>
      <c r="AY254" s="49"/>
      <c r="AZ254" s="49"/>
      <c r="BA254" s="50"/>
    </row>
    <row r="255" spans="1:53">
      <c r="A255" s="50"/>
      <c r="B255" s="50"/>
      <c r="C255" s="50"/>
      <c r="D255" s="50"/>
      <c r="E255" s="50"/>
      <c r="F255" s="50"/>
      <c r="G255" s="50"/>
      <c r="H255" s="50"/>
      <c r="I255" s="49"/>
      <c r="J255" s="50"/>
      <c r="K255" s="50"/>
      <c r="L255" s="50"/>
      <c r="M255" s="49"/>
      <c r="N255" s="50"/>
      <c r="O255" s="50"/>
      <c r="P255" s="50"/>
      <c r="Q255" s="49"/>
      <c r="R255" s="50"/>
      <c r="S255" s="1599"/>
      <c r="T255" s="50"/>
      <c r="U255" s="50"/>
      <c r="V255" s="50"/>
      <c r="W255" s="49"/>
      <c r="X255" s="49"/>
      <c r="Y255" s="49"/>
      <c r="Z255" s="49"/>
      <c r="AA255" s="50"/>
      <c r="AB255" s="50"/>
      <c r="AC255" s="50"/>
      <c r="AD255" s="49"/>
      <c r="AE255" s="49"/>
      <c r="AF255" s="49"/>
      <c r="AG255" s="49"/>
      <c r="AH255" s="1599"/>
      <c r="AI255" s="50"/>
      <c r="AJ255" s="50"/>
      <c r="AK255" s="50"/>
      <c r="AL255" s="50"/>
      <c r="AM255" s="49"/>
      <c r="AN255" s="49"/>
      <c r="AO255" s="49"/>
      <c r="AP255" s="49"/>
      <c r="AQ255" s="50"/>
      <c r="AR255" s="50"/>
      <c r="AS255" s="50"/>
      <c r="AT255" s="50"/>
      <c r="AU255" s="50"/>
      <c r="AV255" s="49"/>
      <c r="AW255" s="49"/>
      <c r="AX255" s="49"/>
      <c r="AY255" s="49"/>
      <c r="AZ255" s="49"/>
      <c r="BA255" s="50"/>
    </row>
    <row r="256" spans="1:53">
      <c r="A256" s="50"/>
      <c r="B256" s="50"/>
      <c r="C256" s="50"/>
      <c r="D256" s="50"/>
      <c r="E256" s="50"/>
      <c r="F256" s="50"/>
      <c r="G256" s="50"/>
      <c r="H256" s="50"/>
      <c r="I256" s="49"/>
      <c r="J256" s="50"/>
      <c r="K256" s="50"/>
      <c r="L256" s="50"/>
      <c r="M256" s="49"/>
      <c r="N256" s="50"/>
      <c r="O256" s="50"/>
      <c r="P256" s="50"/>
      <c r="Q256" s="49"/>
      <c r="R256" s="50"/>
      <c r="S256" s="1599"/>
      <c r="T256" s="50"/>
      <c r="U256" s="50"/>
      <c r="V256" s="50"/>
      <c r="W256" s="49"/>
      <c r="X256" s="49"/>
      <c r="Y256" s="49"/>
      <c r="Z256" s="49"/>
      <c r="AA256" s="50"/>
      <c r="AB256" s="50"/>
      <c r="AC256" s="50"/>
      <c r="AD256" s="49"/>
      <c r="AE256" s="49"/>
      <c r="AF256" s="49"/>
      <c r="AG256" s="49"/>
      <c r="AH256" s="1599"/>
      <c r="AI256" s="50"/>
      <c r="AJ256" s="50"/>
      <c r="AK256" s="50"/>
      <c r="AL256" s="50"/>
      <c r="AM256" s="49"/>
      <c r="AN256" s="49"/>
      <c r="AO256" s="49"/>
      <c r="AP256" s="49"/>
      <c r="AQ256" s="50"/>
      <c r="AR256" s="50"/>
      <c r="AS256" s="50"/>
      <c r="AT256" s="50"/>
      <c r="AU256" s="50"/>
      <c r="AV256" s="49"/>
      <c r="AW256" s="49"/>
      <c r="AX256" s="49"/>
      <c r="AY256" s="49"/>
      <c r="AZ256" s="49"/>
      <c r="BA256" s="50"/>
    </row>
    <row r="257" spans="1:53">
      <c r="A257" s="50"/>
      <c r="B257" s="50"/>
      <c r="C257" s="50"/>
      <c r="D257" s="50"/>
      <c r="E257" s="50"/>
      <c r="F257" s="50"/>
      <c r="G257" s="50"/>
      <c r="H257" s="50"/>
      <c r="I257" s="49"/>
      <c r="J257" s="50"/>
      <c r="K257" s="50"/>
      <c r="L257" s="50"/>
      <c r="M257" s="49"/>
      <c r="N257" s="50"/>
      <c r="O257" s="50"/>
      <c r="P257" s="50"/>
      <c r="Q257" s="49"/>
      <c r="R257" s="50"/>
      <c r="S257" s="1599"/>
      <c r="T257" s="50"/>
      <c r="U257" s="50"/>
      <c r="V257" s="50"/>
      <c r="W257" s="49"/>
      <c r="X257" s="49"/>
      <c r="Y257" s="49"/>
      <c r="Z257" s="49"/>
      <c r="AA257" s="50"/>
      <c r="AB257" s="50"/>
      <c r="AC257" s="50"/>
      <c r="AD257" s="49"/>
      <c r="AE257" s="49"/>
      <c r="AF257" s="49"/>
      <c r="AG257" s="49"/>
      <c r="AH257" s="1599"/>
      <c r="AI257" s="50"/>
      <c r="AJ257" s="50"/>
      <c r="AK257" s="50"/>
      <c r="AL257" s="50"/>
      <c r="AM257" s="49"/>
      <c r="AN257" s="49"/>
      <c r="AO257" s="49"/>
      <c r="AP257" s="49"/>
      <c r="AQ257" s="50"/>
      <c r="AR257" s="50"/>
      <c r="AS257" s="50"/>
      <c r="AT257" s="50"/>
      <c r="AU257" s="50"/>
      <c r="AV257" s="49"/>
      <c r="AW257" s="49"/>
      <c r="AX257" s="49"/>
      <c r="AY257" s="49"/>
      <c r="AZ257" s="49"/>
      <c r="BA257" s="50"/>
    </row>
    <row r="258" spans="1:53">
      <c r="A258" s="50"/>
      <c r="B258" s="50"/>
      <c r="C258" s="50"/>
      <c r="D258" s="50"/>
      <c r="E258" s="50"/>
      <c r="F258" s="50"/>
      <c r="G258" s="50"/>
      <c r="H258" s="50"/>
      <c r="I258" s="49"/>
      <c r="J258" s="50"/>
      <c r="K258" s="50"/>
      <c r="L258" s="50"/>
      <c r="M258" s="49"/>
      <c r="N258" s="50"/>
      <c r="O258" s="50"/>
      <c r="P258" s="50"/>
      <c r="Q258" s="49"/>
      <c r="R258" s="50"/>
      <c r="S258" s="1599"/>
      <c r="T258" s="50"/>
      <c r="U258" s="50"/>
      <c r="V258" s="50"/>
      <c r="W258" s="49"/>
      <c r="X258" s="49"/>
      <c r="Y258" s="49"/>
      <c r="Z258" s="49"/>
      <c r="AA258" s="50"/>
      <c r="AB258" s="50"/>
      <c r="AC258" s="50"/>
      <c r="AD258" s="49"/>
      <c r="AE258" s="49"/>
      <c r="AF258" s="49"/>
      <c r="AG258" s="49"/>
      <c r="AH258" s="1599"/>
      <c r="AI258" s="50"/>
      <c r="AJ258" s="50"/>
      <c r="AK258" s="50"/>
      <c r="AL258" s="50"/>
      <c r="AM258" s="49"/>
      <c r="AN258" s="49"/>
      <c r="AO258" s="49"/>
      <c r="AP258" s="49"/>
      <c r="AQ258" s="50"/>
      <c r="AR258" s="50"/>
      <c r="AS258" s="50"/>
      <c r="AT258" s="50"/>
      <c r="AU258" s="50"/>
      <c r="AV258" s="49"/>
      <c r="AW258" s="49"/>
      <c r="AX258" s="49"/>
      <c r="AY258" s="49"/>
      <c r="AZ258" s="49"/>
      <c r="BA258" s="50"/>
    </row>
    <row r="259" spans="1:53">
      <c r="A259" s="50"/>
      <c r="B259" s="50"/>
      <c r="C259" s="50"/>
      <c r="D259" s="50"/>
      <c r="E259" s="50"/>
      <c r="F259" s="50"/>
      <c r="G259" s="50"/>
      <c r="H259" s="50"/>
      <c r="I259" s="49"/>
      <c r="J259" s="50"/>
      <c r="K259" s="50"/>
      <c r="L259" s="50"/>
      <c r="M259" s="49"/>
      <c r="N259" s="50"/>
      <c r="O259" s="50"/>
      <c r="P259" s="50"/>
      <c r="Q259" s="49"/>
      <c r="R259" s="50"/>
      <c r="S259" s="1599"/>
      <c r="T259" s="50"/>
      <c r="U259" s="50"/>
      <c r="V259" s="50"/>
      <c r="W259" s="49"/>
      <c r="X259" s="49"/>
      <c r="Y259" s="49"/>
      <c r="Z259" s="49"/>
      <c r="AA259" s="50"/>
      <c r="AB259" s="50"/>
      <c r="AC259" s="50"/>
      <c r="AD259" s="49"/>
      <c r="AE259" s="49"/>
      <c r="AF259" s="49"/>
      <c r="AG259" s="49"/>
      <c r="AH259" s="1599"/>
      <c r="AI259" s="50"/>
      <c r="AJ259" s="50"/>
      <c r="AK259" s="50"/>
      <c r="AL259" s="50"/>
      <c r="AM259" s="49"/>
      <c r="AN259" s="49"/>
      <c r="AO259" s="49"/>
      <c r="AP259" s="49"/>
      <c r="AQ259" s="50"/>
      <c r="AR259" s="50"/>
      <c r="AS259" s="50"/>
      <c r="AT259" s="50"/>
      <c r="AU259" s="50"/>
      <c r="AV259" s="49"/>
      <c r="AW259" s="49"/>
      <c r="AX259" s="49"/>
      <c r="AY259" s="49"/>
      <c r="AZ259" s="49"/>
      <c r="BA259" s="50"/>
    </row>
    <row r="260" spans="1:53">
      <c r="A260" s="50"/>
      <c r="B260" s="50"/>
      <c r="C260" s="50"/>
      <c r="D260" s="50"/>
      <c r="E260" s="50"/>
      <c r="F260" s="50"/>
      <c r="G260" s="50"/>
      <c r="H260" s="50"/>
      <c r="I260" s="49"/>
      <c r="J260" s="50"/>
      <c r="K260" s="50"/>
      <c r="L260" s="50"/>
      <c r="M260" s="49"/>
      <c r="N260" s="50"/>
      <c r="O260" s="50"/>
      <c r="P260" s="50"/>
      <c r="Q260" s="49"/>
      <c r="R260" s="50"/>
      <c r="S260" s="1599"/>
      <c r="T260" s="50"/>
      <c r="U260" s="50"/>
      <c r="V260" s="50"/>
      <c r="W260" s="49"/>
      <c r="X260" s="49"/>
      <c r="Y260" s="49"/>
      <c r="Z260" s="49"/>
      <c r="AA260" s="50"/>
      <c r="AB260" s="50"/>
      <c r="AC260" s="50"/>
      <c r="AD260" s="49"/>
      <c r="AE260" s="49"/>
      <c r="AF260" s="49"/>
      <c r="AG260" s="49"/>
      <c r="AH260" s="1599"/>
      <c r="AI260" s="50"/>
      <c r="AJ260" s="50"/>
      <c r="AK260" s="50"/>
      <c r="AL260" s="50"/>
      <c r="AM260" s="49"/>
      <c r="AN260" s="49"/>
      <c r="AO260" s="49"/>
      <c r="AP260" s="49"/>
      <c r="AQ260" s="50"/>
      <c r="AR260" s="50"/>
      <c r="AS260" s="50"/>
      <c r="AT260" s="50"/>
      <c r="AU260" s="50"/>
      <c r="AV260" s="49"/>
      <c r="AW260" s="49"/>
      <c r="AX260" s="49"/>
      <c r="AY260" s="49"/>
      <c r="AZ260" s="49"/>
      <c r="BA260" s="50"/>
    </row>
    <row r="261" spans="1:53">
      <c r="A261" s="50"/>
      <c r="B261" s="50"/>
      <c r="C261" s="50"/>
      <c r="D261" s="50"/>
      <c r="E261" s="50"/>
      <c r="F261" s="50"/>
      <c r="G261" s="50"/>
      <c r="H261" s="50"/>
      <c r="I261" s="49"/>
      <c r="J261" s="50"/>
      <c r="K261" s="50"/>
      <c r="L261" s="50"/>
      <c r="M261" s="49"/>
      <c r="N261" s="50"/>
      <c r="O261" s="50"/>
      <c r="P261" s="50"/>
      <c r="Q261" s="49"/>
      <c r="R261" s="50"/>
      <c r="S261" s="1599"/>
      <c r="T261" s="50"/>
      <c r="U261" s="50"/>
      <c r="V261" s="50"/>
      <c r="W261" s="49"/>
      <c r="X261" s="49"/>
      <c r="Y261" s="49"/>
      <c r="Z261" s="49"/>
      <c r="AA261" s="50"/>
      <c r="AB261" s="50"/>
      <c r="AC261" s="50"/>
      <c r="AD261" s="49"/>
      <c r="AE261" s="49"/>
      <c r="AF261" s="49"/>
      <c r="AG261" s="49"/>
      <c r="AH261" s="1599"/>
      <c r="AI261" s="50"/>
      <c r="AJ261" s="50"/>
      <c r="AK261" s="50"/>
      <c r="AL261" s="50"/>
      <c r="AM261" s="49"/>
      <c r="AN261" s="49"/>
      <c r="AO261" s="49"/>
      <c r="AP261" s="49"/>
      <c r="AQ261" s="50"/>
      <c r="AR261" s="50"/>
      <c r="AS261" s="50"/>
      <c r="AT261" s="50"/>
      <c r="AU261" s="50"/>
      <c r="AV261" s="49"/>
      <c r="AW261" s="49"/>
      <c r="AX261" s="49"/>
      <c r="AY261" s="49"/>
      <c r="AZ261" s="49"/>
      <c r="BA261" s="50"/>
    </row>
    <row r="262" spans="1:53">
      <c r="A262" s="50"/>
      <c r="B262" s="50"/>
      <c r="C262" s="50"/>
      <c r="D262" s="50"/>
      <c r="E262" s="50"/>
      <c r="F262" s="50"/>
      <c r="G262" s="50"/>
      <c r="H262" s="50"/>
      <c r="I262" s="49"/>
      <c r="J262" s="50"/>
      <c r="K262" s="50"/>
      <c r="L262" s="50"/>
      <c r="M262" s="49"/>
      <c r="N262" s="50"/>
      <c r="O262" s="50"/>
      <c r="P262" s="50"/>
      <c r="Q262" s="49"/>
      <c r="R262" s="50"/>
      <c r="S262" s="1599"/>
      <c r="T262" s="50"/>
      <c r="U262" s="50"/>
      <c r="V262" s="50"/>
      <c r="W262" s="49"/>
      <c r="X262" s="49"/>
      <c r="Y262" s="49"/>
      <c r="Z262" s="49"/>
      <c r="AA262" s="50"/>
      <c r="AB262" s="50"/>
      <c r="AC262" s="50"/>
      <c r="AD262" s="49"/>
      <c r="AE262" s="49"/>
      <c r="AF262" s="49"/>
      <c r="AG262" s="49"/>
      <c r="AH262" s="1599"/>
      <c r="AI262" s="50"/>
      <c r="AJ262" s="50"/>
      <c r="AK262" s="50"/>
      <c r="AL262" s="50"/>
      <c r="AM262" s="49"/>
      <c r="AN262" s="49"/>
      <c r="AO262" s="49"/>
      <c r="AP262" s="49"/>
      <c r="AQ262" s="50"/>
      <c r="AR262" s="50"/>
      <c r="AS262" s="50"/>
      <c r="AT262" s="50"/>
      <c r="AU262" s="50"/>
      <c r="AV262" s="49"/>
      <c r="AW262" s="49"/>
      <c r="AX262" s="49"/>
      <c r="AY262" s="49"/>
      <c r="AZ262" s="49"/>
      <c r="BA262" s="50"/>
    </row>
    <row r="263" spans="1:53">
      <c r="A263" s="50"/>
      <c r="B263" s="50"/>
      <c r="C263" s="50"/>
      <c r="D263" s="50"/>
      <c r="E263" s="50"/>
      <c r="F263" s="50"/>
      <c r="G263" s="50"/>
      <c r="H263" s="50"/>
      <c r="I263" s="49"/>
      <c r="J263" s="50"/>
      <c r="K263" s="50"/>
      <c r="L263" s="50"/>
      <c r="M263" s="49"/>
      <c r="N263" s="50"/>
      <c r="O263" s="50"/>
      <c r="P263" s="50"/>
      <c r="Q263" s="49"/>
      <c r="R263" s="50"/>
      <c r="S263" s="1599"/>
      <c r="T263" s="50"/>
      <c r="U263" s="50"/>
      <c r="V263" s="50"/>
      <c r="W263" s="49"/>
      <c r="X263" s="49"/>
      <c r="Y263" s="49"/>
      <c r="Z263" s="49"/>
      <c r="AA263" s="50"/>
      <c r="AB263" s="50"/>
      <c r="AC263" s="50"/>
      <c r="AD263" s="49"/>
      <c r="AE263" s="49"/>
      <c r="AF263" s="49"/>
      <c r="AG263" s="49"/>
      <c r="AH263" s="1599"/>
      <c r="AI263" s="50"/>
      <c r="AJ263" s="50"/>
      <c r="AK263" s="50"/>
      <c r="AL263" s="50"/>
      <c r="AM263" s="49"/>
      <c r="AN263" s="49"/>
      <c r="AO263" s="49"/>
      <c r="AP263" s="49"/>
      <c r="AQ263" s="50"/>
      <c r="AR263" s="50"/>
      <c r="AS263" s="50"/>
      <c r="AT263" s="50"/>
      <c r="AU263" s="50"/>
      <c r="AV263" s="49"/>
      <c r="AW263" s="49"/>
      <c r="AX263" s="49"/>
      <c r="AY263" s="49"/>
      <c r="AZ263" s="49"/>
      <c r="BA263" s="50"/>
    </row>
    <row r="264" spans="1:53">
      <c r="A264" s="50"/>
      <c r="B264" s="50"/>
      <c r="C264" s="50"/>
      <c r="D264" s="50"/>
      <c r="E264" s="50"/>
      <c r="F264" s="50"/>
      <c r="G264" s="50"/>
      <c r="H264" s="50"/>
      <c r="I264" s="49"/>
      <c r="J264" s="50"/>
      <c r="K264" s="50"/>
      <c r="L264" s="50"/>
      <c r="M264" s="49"/>
      <c r="N264" s="50"/>
      <c r="O264" s="50"/>
      <c r="P264" s="50"/>
      <c r="Q264" s="49"/>
      <c r="R264" s="50"/>
      <c r="S264" s="1599"/>
      <c r="T264" s="50"/>
      <c r="U264" s="50"/>
      <c r="V264" s="50"/>
      <c r="W264" s="49"/>
      <c r="X264" s="49"/>
      <c r="Y264" s="49"/>
      <c r="Z264" s="49"/>
      <c r="AA264" s="50"/>
      <c r="AB264" s="50"/>
      <c r="AC264" s="50"/>
      <c r="AD264" s="49"/>
      <c r="AE264" s="49"/>
      <c r="AF264" s="49"/>
      <c r="AG264" s="49"/>
      <c r="AH264" s="1599"/>
      <c r="AI264" s="50"/>
      <c r="AJ264" s="50"/>
      <c r="AK264" s="50"/>
      <c r="AL264" s="50"/>
      <c r="AM264" s="49"/>
      <c r="AN264" s="49"/>
      <c r="AO264" s="49"/>
      <c r="AP264" s="49"/>
      <c r="AQ264" s="50"/>
      <c r="AR264" s="50"/>
      <c r="AS264" s="50"/>
      <c r="AT264" s="50"/>
      <c r="AU264" s="50"/>
      <c r="AV264" s="49"/>
      <c r="AW264" s="49"/>
      <c r="AX264" s="49"/>
      <c r="AY264" s="49"/>
      <c r="AZ264" s="49"/>
      <c r="BA264" s="50"/>
    </row>
    <row r="265" spans="1:53">
      <c r="A265" s="50"/>
      <c r="B265" s="50"/>
      <c r="C265" s="50"/>
      <c r="D265" s="50"/>
      <c r="E265" s="50"/>
      <c r="F265" s="50"/>
      <c r="G265" s="50"/>
      <c r="H265" s="50"/>
      <c r="I265" s="49"/>
      <c r="J265" s="50"/>
      <c r="K265" s="50"/>
      <c r="L265" s="50"/>
      <c r="M265" s="49"/>
      <c r="N265" s="50"/>
      <c r="O265" s="50"/>
      <c r="P265" s="50"/>
      <c r="Q265" s="49"/>
      <c r="R265" s="50"/>
      <c r="S265" s="1599"/>
      <c r="T265" s="50"/>
      <c r="U265" s="50"/>
      <c r="V265" s="50"/>
      <c r="W265" s="49"/>
      <c r="X265" s="49"/>
      <c r="Y265" s="49"/>
      <c r="Z265" s="49"/>
      <c r="AA265" s="50"/>
      <c r="AB265" s="50"/>
      <c r="AC265" s="50"/>
      <c r="AD265" s="49"/>
      <c r="AE265" s="49"/>
      <c r="AF265" s="49"/>
      <c r="AG265" s="49"/>
      <c r="AH265" s="1599"/>
      <c r="AI265" s="50"/>
      <c r="AJ265" s="50"/>
      <c r="AK265" s="50"/>
      <c r="AL265" s="50"/>
      <c r="AM265" s="49"/>
      <c r="AN265" s="49"/>
      <c r="AO265" s="49"/>
      <c r="AP265" s="49"/>
      <c r="AQ265" s="50"/>
      <c r="AR265" s="50"/>
      <c r="AS265" s="50"/>
      <c r="AT265" s="50"/>
      <c r="AU265" s="50"/>
      <c r="AV265" s="49"/>
      <c r="AW265" s="49"/>
      <c r="AX265" s="49"/>
      <c r="AY265" s="49"/>
      <c r="AZ265" s="49"/>
      <c r="BA265" s="50"/>
    </row>
    <row r="266" spans="1:53">
      <c r="A266" s="50"/>
      <c r="B266" s="50"/>
      <c r="C266" s="50"/>
      <c r="D266" s="50"/>
      <c r="E266" s="50"/>
      <c r="F266" s="50"/>
      <c r="G266" s="50"/>
      <c r="H266" s="50"/>
      <c r="I266" s="49"/>
      <c r="J266" s="50"/>
      <c r="K266" s="50"/>
      <c r="L266" s="50"/>
      <c r="M266" s="49"/>
      <c r="N266" s="50"/>
      <c r="O266" s="50"/>
      <c r="P266" s="50"/>
      <c r="Q266" s="49"/>
      <c r="R266" s="50"/>
      <c r="S266" s="1599"/>
      <c r="T266" s="50"/>
      <c r="U266" s="50"/>
      <c r="V266" s="50"/>
      <c r="W266" s="49"/>
      <c r="X266" s="49"/>
      <c r="Y266" s="49"/>
      <c r="Z266" s="49"/>
      <c r="AA266" s="50"/>
      <c r="AB266" s="50"/>
      <c r="AC266" s="50"/>
      <c r="AD266" s="49"/>
      <c r="AE266" s="49"/>
      <c r="AF266" s="49"/>
      <c r="AG266" s="49"/>
      <c r="AH266" s="1599"/>
      <c r="AI266" s="50"/>
      <c r="AJ266" s="50"/>
      <c r="AK266" s="50"/>
      <c r="AL266" s="50"/>
      <c r="AM266" s="49"/>
      <c r="AN266" s="49"/>
      <c r="AO266" s="49"/>
      <c r="AP266" s="49"/>
      <c r="AQ266" s="50"/>
      <c r="AR266" s="50"/>
      <c r="AS266" s="50"/>
      <c r="AT266" s="50"/>
      <c r="AU266" s="50"/>
      <c r="AV266" s="49"/>
      <c r="AW266" s="49"/>
      <c r="AX266" s="49"/>
      <c r="AY266" s="49"/>
      <c r="AZ266" s="49"/>
      <c r="BA266" s="50"/>
    </row>
    <row r="267" spans="1:53">
      <c r="A267" s="50"/>
      <c r="B267" s="50"/>
      <c r="C267" s="50"/>
      <c r="D267" s="50"/>
      <c r="E267" s="50"/>
      <c r="F267" s="50"/>
      <c r="G267" s="50"/>
      <c r="H267" s="50"/>
      <c r="I267" s="49"/>
      <c r="J267" s="50"/>
      <c r="K267" s="50"/>
      <c r="L267" s="50"/>
      <c r="M267" s="49"/>
      <c r="N267" s="50"/>
      <c r="O267" s="50"/>
      <c r="P267" s="50"/>
      <c r="Q267" s="49"/>
      <c r="R267" s="50"/>
      <c r="S267" s="1599"/>
      <c r="T267" s="50"/>
      <c r="U267" s="50"/>
      <c r="V267" s="50"/>
      <c r="W267" s="49"/>
      <c r="X267" s="49"/>
      <c r="Y267" s="49"/>
      <c r="Z267" s="49"/>
      <c r="AA267" s="50"/>
      <c r="AB267" s="50"/>
      <c r="AC267" s="50"/>
      <c r="AD267" s="49"/>
      <c r="AE267" s="49"/>
      <c r="AF267" s="49"/>
      <c r="AG267" s="49"/>
      <c r="AH267" s="1599"/>
      <c r="AI267" s="50"/>
      <c r="AJ267" s="50"/>
      <c r="AK267" s="50"/>
      <c r="AL267" s="50"/>
      <c r="AM267" s="49"/>
      <c r="AN267" s="49"/>
      <c r="AO267" s="49"/>
      <c r="AP267" s="49"/>
      <c r="AQ267" s="50"/>
      <c r="AR267" s="50"/>
      <c r="AS267" s="50"/>
      <c r="AT267" s="50"/>
      <c r="AU267" s="50"/>
      <c r="AV267" s="49"/>
      <c r="AW267" s="49"/>
      <c r="AX267" s="49"/>
      <c r="AY267" s="49"/>
      <c r="AZ267" s="49"/>
      <c r="BA267" s="50"/>
    </row>
    <row r="268" spans="1:53">
      <c r="A268" s="50"/>
      <c r="B268" s="50"/>
      <c r="C268" s="50"/>
      <c r="D268" s="50"/>
      <c r="E268" s="50"/>
      <c r="F268" s="50"/>
      <c r="G268" s="50"/>
      <c r="H268" s="50"/>
      <c r="I268" s="49"/>
      <c r="J268" s="50"/>
      <c r="K268" s="50"/>
      <c r="L268" s="50"/>
      <c r="M268" s="49"/>
      <c r="N268" s="50"/>
      <c r="O268" s="50"/>
      <c r="P268" s="50"/>
      <c r="Q268" s="49"/>
      <c r="R268" s="50"/>
      <c r="S268" s="1599"/>
      <c r="T268" s="50"/>
      <c r="U268" s="50"/>
      <c r="V268" s="50"/>
      <c r="W268" s="49"/>
      <c r="X268" s="49"/>
      <c r="Y268" s="49"/>
      <c r="Z268" s="49"/>
      <c r="AA268" s="50"/>
      <c r="AB268" s="50"/>
      <c r="AC268" s="50"/>
      <c r="AD268" s="49"/>
      <c r="AE268" s="49"/>
      <c r="AF268" s="49"/>
      <c r="AG268" s="49"/>
      <c r="AH268" s="1599"/>
      <c r="AI268" s="50"/>
      <c r="AJ268" s="50"/>
      <c r="AK268" s="50"/>
      <c r="AL268" s="50"/>
      <c r="AM268" s="49"/>
      <c r="AN268" s="49"/>
      <c r="AO268" s="49"/>
      <c r="AP268" s="49"/>
      <c r="AQ268" s="50"/>
      <c r="AR268" s="50"/>
      <c r="AS268" s="50"/>
      <c r="AT268" s="50"/>
      <c r="AU268" s="50"/>
      <c r="AV268" s="49"/>
      <c r="AW268" s="49"/>
      <c r="AX268" s="49"/>
      <c r="AY268" s="49"/>
      <c r="AZ268" s="49"/>
      <c r="BA268" s="50"/>
    </row>
    <row r="269" spans="1:53">
      <c r="A269" s="50"/>
      <c r="B269" s="50"/>
      <c r="C269" s="50"/>
      <c r="D269" s="50"/>
      <c r="E269" s="50"/>
      <c r="F269" s="50"/>
      <c r="G269" s="50"/>
      <c r="H269" s="50"/>
      <c r="I269" s="49"/>
      <c r="J269" s="50"/>
      <c r="K269" s="50"/>
      <c r="L269" s="50"/>
      <c r="M269" s="49"/>
      <c r="N269" s="50"/>
      <c r="O269" s="50"/>
      <c r="P269" s="50"/>
      <c r="Q269" s="49"/>
      <c r="R269" s="50"/>
      <c r="S269" s="1599"/>
      <c r="T269" s="50"/>
      <c r="U269" s="50"/>
      <c r="V269" s="50"/>
      <c r="W269" s="49"/>
      <c r="X269" s="49"/>
      <c r="Y269" s="49"/>
      <c r="Z269" s="49"/>
      <c r="AA269" s="50"/>
      <c r="AB269" s="50"/>
      <c r="AC269" s="50"/>
      <c r="AD269" s="49"/>
      <c r="AE269" s="49"/>
      <c r="AF269" s="49"/>
      <c r="AG269" s="49"/>
      <c r="AH269" s="1599"/>
      <c r="AI269" s="50"/>
      <c r="AJ269" s="50"/>
      <c r="AK269" s="50"/>
      <c r="AL269" s="50"/>
      <c r="AM269" s="49"/>
      <c r="AN269" s="49"/>
      <c r="AO269" s="49"/>
      <c r="AP269" s="49"/>
      <c r="AQ269" s="50"/>
      <c r="AR269" s="50"/>
      <c r="AS269" s="50"/>
      <c r="AT269" s="50"/>
      <c r="AU269" s="50"/>
      <c r="AV269" s="49"/>
      <c r="AW269" s="49"/>
      <c r="AX269" s="49"/>
      <c r="AY269" s="49"/>
      <c r="AZ269" s="49"/>
      <c r="BA269" s="50"/>
    </row>
    <row r="270" spans="1:53">
      <c r="A270" s="50"/>
      <c r="B270" s="50"/>
      <c r="C270" s="50"/>
      <c r="D270" s="50"/>
      <c r="E270" s="50"/>
      <c r="F270" s="50"/>
      <c r="G270" s="50"/>
      <c r="H270" s="50"/>
      <c r="I270" s="49"/>
      <c r="J270" s="50"/>
      <c r="K270" s="50"/>
      <c r="L270" s="50"/>
      <c r="M270" s="49"/>
      <c r="N270" s="50"/>
      <c r="O270" s="50"/>
      <c r="P270" s="50"/>
      <c r="Q270" s="49"/>
      <c r="R270" s="50"/>
      <c r="S270" s="1599"/>
      <c r="T270" s="50"/>
      <c r="U270" s="50"/>
      <c r="V270" s="50"/>
      <c r="W270" s="49"/>
      <c r="X270" s="49"/>
      <c r="Y270" s="49"/>
      <c r="Z270" s="49"/>
      <c r="AA270" s="50"/>
      <c r="AB270" s="50"/>
      <c r="AC270" s="50"/>
      <c r="AD270" s="49"/>
      <c r="AE270" s="49"/>
      <c r="AF270" s="49"/>
      <c r="AG270" s="49"/>
      <c r="AH270" s="1599"/>
      <c r="AI270" s="50"/>
      <c r="AJ270" s="50"/>
      <c r="AK270" s="50"/>
      <c r="AL270" s="50"/>
      <c r="AM270" s="49"/>
      <c r="AN270" s="49"/>
      <c r="AO270" s="49"/>
      <c r="AP270" s="49"/>
      <c r="AQ270" s="50"/>
      <c r="AR270" s="50"/>
      <c r="AS270" s="50"/>
      <c r="AT270" s="50"/>
      <c r="AU270" s="50"/>
      <c r="AV270" s="49"/>
      <c r="AW270" s="49"/>
      <c r="AX270" s="49"/>
      <c r="AY270" s="49"/>
      <c r="AZ270" s="49"/>
      <c r="BA270" s="50"/>
    </row>
    <row r="271" spans="1:53">
      <c r="A271" s="50"/>
      <c r="B271" s="50"/>
      <c r="C271" s="50"/>
      <c r="D271" s="50"/>
      <c r="E271" s="50"/>
      <c r="F271" s="50"/>
      <c r="G271" s="50"/>
      <c r="H271" s="50"/>
      <c r="I271" s="49"/>
      <c r="J271" s="50"/>
      <c r="K271" s="50"/>
      <c r="L271" s="50"/>
      <c r="M271" s="49"/>
      <c r="N271" s="50"/>
      <c r="O271" s="50"/>
      <c r="P271" s="50"/>
      <c r="Q271" s="49"/>
      <c r="R271" s="50"/>
      <c r="S271" s="1599"/>
      <c r="T271" s="50"/>
      <c r="U271" s="50"/>
      <c r="V271" s="50"/>
      <c r="W271" s="49"/>
      <c r="X271" s="49"/>
      <c r="Y271" s="49"/>
      <c r="Z271" s="49"/>
      <c r="AA271" s="50"/>
      <c r="AB271" s="50"/>
      <c r="AC271" s="50"/>
      <c r="AD271" s="49"/>
      <c r="AE271" s="49"/>
      <c r="AF271" s="49"/>
      <c r="AG271" s="49"/>
      <c r="AH271" s="1599"/>
      <c r="AI271" s="50"/>
      <c r="AJ271" s="50"/>
      <c r="AK271" s="50"/>
      <c r="AL271" s="50"/>
      <c r="AM271" s="49"/>
      <c r="AN271" s="49"/>
      <c r="AO271" s="49"/>
      <c r="AP271" s="49"/>
      <c r="AQ271" s="50"/>
      <c r="AR271" s="50"/>
      <c r="AS271" s="50"/>
      <c r="AT271" s="50"/>
      <c r="AU271" s="50"/>
      <c r="AV271" s="49"/>
      <c r="AW271" s="49"/>
      <c r="AX271" s="49"/>
      <c r="AY271" s="49"/>
      <c r="AZ271" s="49"/>
      <c r="BA271" s="50"/>
    </row>
    <row r="272" spans="1:53">
      <c r="A272" s="50"/>
      <c r="B272" s="50"/>
      <c r="C272" s="50"/>
      <c r="D272" s="50"/>
      <c r="E272" s="50"/>
      <c r="F272" s="50"/>
      <c r="G272" s="50"/>
      <c r="H272" s="50"/>
      <c r="I272" s="49"/>
      <c r="J272" s="50"/>
      <c r="K272" s="50"/>
      <c r="L272" s="50"/>
      <c r="M272" s="49"/>
      <c r="N272" s="50"/>
      <c r="O272" s="50"/>
      <c r="P272" s="50"/>
      <c r="Q272" s="49"/>
      <c r="R272" s="50"/>
      <c r="S272" s="1599"/>
      <c r="T272" s="50"/>
      <c r="U272" s="50"/>
      <c r="V272" s="50"/>
      <c r="W272" s="49"/>
      <c r="X272" s="49"/>
      <c r="Y272" s="49"/>
      <c r="Z272" s="49"/>
      <c r="AA272" s="50"/>
      <c r="AB272" s="50"/>
      <c r="AC272" s="50"/>
      <c r="AD272" s="49"/>
      <c r="AE272" s="49"/>
      <c r="AF272" s="49"/>
      <c r="AG272" s="49"/>
      <c r="AH272" s="1599"/>
      <c r="AI272" s="50"/>
      <c r="AJ272" s="50"/>
      <c r="AK272" s="50"/>
      <c r="AL272" s="50"/>
      <c r="AM272" s="49"/>
      <c r="AN272" s="49"/>
      <c r="AO272" s="49"/>
      <c r="AP272" s="49"/>
      <c r="AQ272" s="50"/>
      <c r="AR272" s="50"/>
      <c r="AS272" s="50"/>
      <c r="AT272" s="50"/>
      <c r="AU272" s="50"/>
      <c r="AV272" s="49"/>
      <c r="AW272" s="49"/>
      <c r="AX272" s="49"/>
      <c r="AY272" s="49"/>
      <c r="AZ272" s="49"/>
      <c r="BA272" s="50"/>
    </row>
    <row r="273" spans="1:53">
      <c r="A273" s="50"/>
      <c r="B273" s="50"/>
      <c r="C273" s="50"/>
      <c r="D273" s="50"/>
      <c r="E273" s="50"/>
      <c r="F273" s="50"/>
      <c r="G273" s="50"/>
      <c r="H273" s="50"/>
      <c r="I273" s="49"/>
      <c r="J273" s="50"/>
      <c r="K273" s="50"/>
      <c r="L273" s="50"/>
      <c r="M273" s="49"/>
      <c r="N273" s="50"/>
      <c r="O273" s="50"/>
      <c r="P273" s="50"/>
      <c r="Q273" s="49"/>
      <c r="R273" s="50"/>
      <c r="S273" s="1599"/>
      <c r="T273" s="50"/>
      <c r="U273" s="50"/>
      <c r="V273" s="50"/>
      <c r="W273" s="49"/>
      <c r="X273" s="49"/>
      <c r="Y273" s="49"/>
      <c r="Z273" s="49"/>
      <c r="AA273" s="50"/>
      <c r="AB273" s="50"/>
      <c r="AC273" s="50"/>
      <c r="AD273" s="49"/>
      <c r="AE273" s="49"/>
      <c r="AF273" s="49"/>
      <c r="AG273" s="49"/>
      <c r="AH273" s="1599"/>
      <c r="AI273" s="50"/>
      <c r="AJ273" s="50"/>
      <c r="AK273" s="50"/>
      <c r="AL273" s="50"/>
      <c r="AM273" s="49"/>
      <c r="AN273" s="49"/>
      <c r="AO273" s="49"/>
      <c r="AP273" s="49"/>
      <c r="AQ273" s="50"/>
      <c r="AR273" s="50"/>
      <c r="AS273" s="50"/>
      <c r="AT273" s="50"/>
      <c r="AU273" s="50"/>
      <c r="AV273" s="49"/>
      <c r="AW273" s="49"/>
      <c r="AX273" s="49"/>
      <c r="AY273" s="49"/>
      <c r="AZ273" s="49"/>
      <c r="BA273" s="50"/>
    </row>
    <row r="274" spans="1:53">
      <c r="A274" s="50"/>
      <c r="B274" s="50"/>
      <c r="C274" s="50"/>
      <c r="D274" s="50"/>
      <c r="E274" s="50"/>
      <c r="F274" s="50"/>
      <c r="G274" s="50"/>
      <c r="H274" s="50"/>
      <c r="I274" s="49"/>
      <c r="J274" s="50"/>
      <c r="K274" s="50"/>
      <c r="L274" s="50"/>
      <c r="M274" s="49"/>
      <c r="N274" s="50"/>
      <c r="O274" s="50"/>
      <c r="P274" s="50"/>
      <c r="Q274" s="49"/>
      <c r="R274" s="50"/>
      <c r="S274" s="1599"/>
      <c r="T274" s="50"/>
      <c r="U274" s="50"/>
      <c r="V274" s="50"/>
      <c r="W274" s="49"/>
      <c r="X274" s="49"/>
      <c r="Y274" s="49"/>
      <c r="Z274" s="49"/>
      <c r="AA274" s="50"/>
      <c r="AB274" s="50"/>
      <c r="AC274" s="50"/>
      <c r="AD274" s="49"/>
      <c r="AE274" s="49"/>
      <c r="AF274" s="49"/>
      <c r="AG274" s="49"/>
      <c r="AH274" s="1599"/>
      <c r="AI274" s="50"/>
      <c r="AJ274" s="50"/>
      <c r="AK274" s="50"/>
      <c r="AL274" s="50"/>
      <c r="AM274" s="49"/>
      <c r="AN274" s="49"/>
      <c r="AO274" s="49"/>
      <c r="AP274" s="49"/>
      <c r="AQ274" s="50"/>
      <c r="AR274" s="50"/>
      <c r="AS274" s="50"/>
      <c r="AT274" s="50"/>
      <c r="AU274" s="50"/>
      <c r="AV274" s="49"/>
      <c r="AW274" s="49"/>
      <c r="AX274" s="49"/>
      <c r="AY274" s="49"/>
      <c r="AZ274" s="49"/>
      <c r="BA274" s="50"/>
    </row>
    <row r="275" spans="1:53">
      <c r="A275" s="50"/>
      <c r="B275" s="50"/>
      <c r="C275" s="50"/>
      <c r="D275" s="50"/>
      <c r="E275" s="50"/>
      <c r="F275" s="50"/>
      <c r="G275" s="50"/>
      <c r="H275" s="50"/>
      <c r="I275" s="49"/>
      <c r="J275" s="50"/>
      <c r="K275" s="50"/>
      <c r="L275" s="50"/>
      <c r="M275" s="49"/>
      <c r="N275" s="50"/>
      <c r="O275" s="50"/>
      <c r="P275" s="50"/>
      <c r="Q275" s="49"/>
      <c r="R275" s="50"/>
      <c r="S275" s="1599"/>
      <c r="T275" s="50"/>
      <c r="U275" s="50"/>
      <c r="V275" s="50"/>
      <c r="W275" s="49"/>
      <c r="X275" s="49"/>
      <c r="Y275" s="49"/>
      <c r="Z275" s="49"/>
      <c r="AA275" s="50"/>
      <c r="AB275" s="50"/>
      <c r="AC275" s="50"/>
      <c r="AD275" s="49"/>
      <c r="AE275" s="49"/>
      <c r="AF275" s="49"/>
      <c r="AG275" s="49"/>
      <c r="AH275" s="1599"/>
      <c r="AI275" s="50"/>
      <c r="AJ275" s="50"/>
      <c r="AK275" s="50"/>
      <c r="AL275" s="50"/>
      <c r="AM275" s="49"/>
      <c r="AN275" s="49"/>
      <c r="AO275" s="49"/>
      <c r="AP275" s="49"/>
      <c r="AQ275" s="50"/>
      <c r="AR275" s="50"/>
      <c r="AS275" s="50"/>
      <c r="AT275" s="50"/>
      <c r="AU275" s="50"/>
      <c r="AV275" s="49"/>
      <c r="AW275" s="49"/>
      <c r="AX275" s="49"/>
      <c r="AY275" s="49"/>
      <c r="AZ275" s="49"/>
      <c r="BA275" s="50"/>
    </row>
    <row r="276" spans="1:53">
      <c r="A276" s="50"/>
      <c r="B276" s="50"/>
      <c r="C276" s="50"/>
      <c r="D276" s="50"/>
      <c r="E276" s="50"/>
      <c r="F276" s="50"/>
      <c r="G276" s="50"/>
      <c r="H276" s="50"/>
      <c r="I276" s="49"/>
      <c r="J276" s="50"/>
      <c r="K276" s="50"/>
      <c r="L276" s="50"/>
      <c r="M276" s="49"/>
      <c r="N276" s="50"/>
      <c r="O276" s="50"/>
      <c r="P276" s="50"/>
      <c r="Q276" s="49"/>
      <c r="R276" s="50"/>
      <c r="S276" s="1599"/>
      <c r="T276" s="50"/>
      <c r="U276" s="50"/>
      <c r="V276" s="50"/>
      <c r="W276" s="49"/>
      <c r="X276" s="49"/>
      <c r="Y276" s="49"/>
      <c r="Z276" s="49"/>
      <c r="AA276" s="50"/>
      <c r="AB276" s="50"/>
      <c r="AC276" s="50"/>
      <c r="AD276" s="49"/>
      <c r="AE276" s="49"/>
      <c r="AF276" s="49"/>
      <c r="AG276" s="49"/>
      <c r="AH276" s="1599"/>
      <c r="AI276" s="50"/>
      <c r="AJ276" s="50"/>
      <c r="AK276" s="50"/>
      <c r="AL276" s="50"/>
      <c r="AM276" s="49"/>
      <c r="AN276" s="49"/>
      <c r="AO276" s="49"/>
      <c r="AP276" s="49"/>
      <c r="AQ276" s="50"/>
      <c r="AR276" s="50"/>
      <c r="AS276" s="50"/>
      <c r="AT276" s="50"/>
      <c r="AU276" s="50"/>
      <c r="AV276" s="49"/>
      <c r="AW276" s="49"/>
      <c r="AX276" s="49"/>
      <c r="AY276" s="49"/>
      <c r="AZ276" s="49"/>
      <c r="BA276" s="50"/>
    </row>
    <row r="277" spans="1:53">
      <c r="A277" s="50"/>
      <c r="B277" s="50"/>
      <c r="C277" s="50"/>
      <c r="D277" s="50"/>
      <c r="E277" s="50"/>
      <c r="F277" s="50"/>
      <c r="G277" s="50"/>
      <c r="H277" s="50"/>
      <c r="I277" s="49"/>
      <c r="J277" s="50"/>
      <c r="K277" s="50"/>
      <c r="L277" s="50"/>
      <c r="M277" s="49"/>
      <c r="N277" s="50"/>
      <c r="O277" s="50"/>
      <c r="P277" s="50"/>
      <c r="Q277" s="49"/>
      <c r="R277" s="50"/>
      <c r="S277" s="1599"/>
      <c r="T277" s="50"/>
      <c r="U277" s="50"/>
      <c r="V277" s="50"/>
      <c r="W277" s="49"/>
      <c r="X277" s="49"/>
      <c r="Y277" s="49"/>
      <c r="Z277" s="49"/>
      <c r="AA277" s="50"/>
      <c r="AB277" s="50"/>
      <c r="AC277" s="50"/>
      <c r="AD277" s="49"/>
      <c r="AE277" s="49"/>
      <c r="AF277" s="49"/>
      <c r="AG277" s="49"/>
      <c r="AH277" s="1599"/>
      <c r="AI277" s="50"/>
      <c r="AJ277" s="50"/>
      <c r="AK277" s="50"/>
      <c r="AL277" s="50"/>
      <c r="AM277" s="49"/>
      <c r="AN277" s="49"/>
      <c r="AO277" s="49"/>
      <c r="AP277" s="49"/>
      <c r="AQ277" s="50"/>
      <c r="AR277" s="50"/>
      <c r="AS277" s="50"/>
      <c r="AT277" s="50"/>
      <c r="AU277" s="50"/>
      <c r="AV277" s="49"/>
      <c r="AW277" s="49"/>
      <c r="AX277" s="49"/>
      <c r="AY277" s="49"/>
      <c r="AZ277" s="49"/>
      <c r="BA277" s="50"/>
    </row>
    <row r="278" spans="1:53">
      <c r="A278" s="50"/>
      <c r="B278" s="50"/>
      <c r="C278" s="50"/>
      <c r="D278" s="50"/>
      <c r="E278" s="50"/>
      <c r="F278" s="50"/>
      <c r="G278" s="50"/>
      <c r="H278" s="50"/>
      <c r="I278" s="49"/>
      <c r="J278" s="50"/>
      <c r="K278" s="50"/>
      <c r="L278" s="50"/>
      <c r="M278" s="49"/>
      <c r="N278" s="50"/>
      <c r="O278" s="50"/>
      <c r="P278" s="50"/>
      <c r="Q278" s="49"/>
      <c r="R278" s="50"/>
      <c r="S278" s="1599"/>
      <c r="T278" s="50"/>
      <c r="U278" s="50"/>
      <c r="V278" s="50"/>
      <c r="W278" s="49"/>
      <c r="X278" s="49"/>
      <c r="Y278" s="49"/>
      <c r="Z278" s="49"/>
      <c r="AA278" s="50"/>
      <c r="AB278" s="50"/>
      <c r="AC278" s="50"/>
      <c r="AD278" s="49"/>
      <c r="AE278" s="49"/>
      <c r="AF278" s="49"/>
      <c r="AG278" s="49"/>
      <c r="AH278" s="1599"/>
      <c r="AI278" s="50"/>
      <c r="AJ278" s="50"/>
      <c r="AK278" s="50"/>
      <c r="AL278" s="50"/>
      <c r="AM278" s="49"/>
      <c r="AN278" s="49"/>
      <c r="AO278" s="49"/>
      <c r="AP278" s="49"/>
      <c r="AQ278" s="50"/>
      <c r="AR278" s="50"/>
      <c r="AS278" s="50"/>
      <c r="AT278" s="50"/>
      <c r="AU278" s="50"/>
      <c r="AV278" s="49"/>
      <c r="AW278" s="49"/>
      <c r="AX278" s="49"/>
      <c r="AY278" s="49"/>
      <c r="AZ278" s="49"/>
      <c r="BA278" s="50"/>
    </row>
    <row r="279" spans="1:53">
      <c r="A279" s="50"/>
      <c r="B279" s="50"/>
      <c r="C279" s="50"/>
      <c r="D279" s="50"/>
      <c r="E279" s="50"/>
      <c r="F279" s="50"/>
      <c r="G279" s="50"/>
      <c r="H279" s="50"/>
      <c r="I279" s="49"/>
      <c r="J279" s="50"/>
      <c r="K279" s="50"/>
      <c r="L279" s="50"/>
      <c r="M279" s="49"/>
      <c r="N279" s="50"/>
      <c r="O279" s="50"/>
      <c r="P279" s="50"/>
      <c r="Q279" s="49"/>
      <c r="R279" s="50"/>
      <c r="S279" s="1599"/>
      <c r="T279" s="50"/>
      <c r="U279" s="50"/>
      <c r="V279" s="50"/>
      <c r="W279" s="49"/>
      <c r="X279" s="49"/>
      <c r="Y279" s="49"/>
      <c r="Z279" s="49"/>
      <c r="AA279" s="50"/>
      <c r="AB279" s="50"/>
      <c r="AC279" s="50"/>
      <c r="AD279" s="49"/>
      <c r="AE279" s="49"/>
      <c r="AF279" s="49"/>
      <c r="AG279" s="49"/>
      <c r="AH279" s="1599"/>
      <c r="AI279" s="50"/>
      <c r="AJ279" s="50"/>
      <c r="AK279" s="50"/>
      <c r="AL279" s="50"/>
      <c r="AM279" s="49"/>
      <c r="AN279" s="49"/>
      <c r="AO279" s="49"/>
      <c r="AP279" s="49"/>
      <c r="AQ279" s="50"/>
      <c r="AR279" s="50"/>
      <c r="AS279" s="50"/>
      <c r="AT279" s="50"/>
      <c r="AU279" s="50"/>
      <c r="AV279" s="49"/>
      <c r="AW279" s="49"/>
      <c r="AX279" s="49"/>
      <c r="AY279" s="49"/>
      <c r="AZ279" s="49"/>
      <c r="BA279" s="50"/>
    </row>
    <row r="280" spans="1:53">
      <c r="A280" s="50"/>
      <c r="B280" s="50"/>
      <c r="C280" s="50"/>
      <c r="D280" s="50"/>
      <c r="E280" s="50"/>
      <c r="F280" s="50"/>
      <c r="G280" s="50"/>
      <c r="H280" s="50"/>
      <c r="I280" s="49"/>
      <c r="J280" s="50"/>
      <c r="K280" s="50"/>
      <c r="L280" s="50"/>
      <c r="M280" s="49"/>
      <c r="N280" s="50"/>
      <c r="O280" s="50"/>
      <c r="P280" s="50"/>
      <c r="Q280" s="49"/>
      <c r="R280" s="50"/>
      <c r="S280" s="1599"/>
      <c r="T280" s="50"/>
      <c r="U280" s="50"/>
      <c r="V280" s="50"/>
      <c r="W280" s="49"/>
      <c r="X280" s="49"/>
      <c r="Y280" s="49"/>
      <c r="Z280" s="49"/>
      <c r="AA280" s="50"/>
      <c r="AB280" s="50"/>
      <c r="AC280" s="50"/>
      <c r="AD280" s="49"/>
      <c r="AE280" s="49"/>
      <c r="AF280" s="49"/>
      <c r="AG280" s="49"/>
      <c r="AH280" s="1599"/>
      <c r="AI280" s="50"/>
      <c r="AJ280" s="50"/>
      <c r="AK280" s="50"/>
      <c r="AL280" s="50"/>
      <c r="AM280" s="49"/>
      <c r="AN280" s="49"/>
      <c r="AO280" s="49"/>
      <c r="AP280" s="49"/>
      <c r="AQ280" s="50"/>
      <c r="AR280" s="50"/>
      <c r="AS280" s="50"/>
      <c r="AT280" s="50"/>
      <c r="AU280" s="50"/>
      <c r="AV280" s="49"/>
      <c r="AW280" s="49"/>
      <c r="AX280" s="49"/>
      <c r="AY280" s="49"/>
      <c r="AZ280" s="49"/>
      <c r="BA280" s="50"/>
    </row>
    <row r="281" spans="1:53">
      <c r="A281" s="50"/>
      <c r="B281" s="50"/>
      <c r="C281" s="50"/>
      <c r="D281" s="50"/>
      <c r="E281" s="50"/>
      <c r="F281" s="50"/>
      <c r="G281" s="50"/>
      <c r="H281" s="50"/>
      <c r="I281" s="49"/>
      <c r="J281" s="50"/>
      <c r="K281" s="50"/>
      <c r="L281" s="50"/>
      <c r="M281" s="49"/>
      <c r="N281" s="50"/>
      <c r="O281" s="50"/>
      <c r="P281" s="50"/>
      <c r="Q281" s="49"/>
      <c r="R281" s="50"/>
      <c r="S281" s="1599"/>
      <c r="T281" s="50"/>
      <c r="U281" s="50"/>
      <c r="V281" s="50"/>
      <c r="W281" s="49"/>
      <c r="X281" s="49"/>
      <c r="Y281" s="49"/>
      <c r="Z281" s="49"/>
      <c r="AA281" s="50"/>
      <c r="AB281" s="50"/>
      <c r="AC281" s="50"/>
      <c r="AD281" s="49"/>
      <c r="AE281" s="49"/>
      <c r="AF281" s="49"/>
      <c r="AG281" s="49"/>
      <c r="AH281" s="1599"/>
      <c r="AI281" s="50"/>
      <c r="AJ281" s="50"/>
      <c r="AK281" s="50"/>
      <c r="AL281" s="50"/>
      <c r="AM281" s="49"/>
      <c r="AN281" s="49"/>
      <c r="AO281" s="49"/>
      <c r="AP281" s="49"/>
      <c r="AQ281" s="50"/>
      <c r="AR281" s="50"/>
      <c r="AS281" s="50"/>
      <c r="AT281" s="50"/>
      <c r="AU281" s="50"/>
      <c r="AV281" s="49"/>
      <c r="AW281" s="49"/>
      <c r="AX281" s="49"/>
      <c r="AY281" s="49"/>
      <c r="AZ281" s="49"/>
      <c r="BA281" s="50"/>
    </row>
    <row r="282" spans="1:53">
      <c r="A282" s="50"/>
      <c r="B282" s="50"/>
      <c r="C282" s="50"/>
      <c r="D282" s="50"/>
      <c r="E282" s="50"/>
      <c r="F282" s="50"/>
      <c r="G282" s="50"/>
      <c r="H282" s="50"/>
      <c r="I282" s="49"/>
      <c r="J282" s="50"/>
      <c r="K282" s="50"/>
      <c r="L282" s="50"/>
      <c r="M282" s="49"/>
      <c r="N282" s="50"/>
      <c r="O282" s="50"/>
      <c r="P282" s="50"/>
      <c r="Q282" s="49"/>
      <c r="R282" s="50"/>
      <c r="S282" s="1599"/>
      <c r="T282" s="50"/>
      <c r="U282" s="50"/>
      <c r="V282" s="50"/>
      <c r="W282" s="49"/>
      <c r="X282" s="49"/>
      <c r="Y282" s="49"/>
      <c r="Z282" s="49"/>
      <c r="AA282" s="50"/>
      <c r="AB282" s="50"/>
      <c r="AC282" s="50"/>
      <c r="AD282" s="49"/>
      <c r="AE282" s="49"/>
      <c r="AF282" s="49"/>
      <c r="AG282" s="49"/>
      <c r="AH282" s="1599"/>
      <c r="AI282" s="50"/>
      <c r="AJ282" s="50"/>
      <c r="AK282" s="50"/>
      <c r="AL282" s="50"/>
      <c r="AM282" s="49"/>
      <c r="AN282" s="49"/>
      <c r="AO282" s="49"/>
      <c r="AP282" s="49"/>
      <c r="AQ282" s="50"/>
      <c r="AR282" s="50"/>
      <c r="AS282" s="50"/>
      <c r="AT282" s="50"/>
      <c r="AU282" s="50"/>
      <c r="AV282" s="49"/>
      <c r="AW282" s="49"/>
      <c r="AX282" s="49"/>
      <c r="AY282" s="49"/>
      <c r="AZ282" s="49"/>
      <c r="BA282" s="50"/>
    </row>
    <row r="283" spans="1:53">
      <c r="A283" s="50"/>
      <c r="B283" s="50"/>
      <c r="C283" s="50"/>
      <c r="D283" s="50"/>
      <c r="E283" s="50"/>
      <c r="F283" s="50"/>
      <c r="G283" s="50"/>
      <c r="H283" s="50"/>
      <c r="I283" s="49"/>
      <c r="J283" s="50"/>
      <c r="K283" s="50"/>
      <c r="L283" s="50"/>
      <c r="M283" s="49"/>
      <c r="N283" s="50"/>
      <c r="O283" s="50"/>
      <c r="P283" s="50"/>
      <c r="Q283" s="49"/>
      <c r="R283" s="50"/>
      <c r="S283" s="1599"/>
      <c r="T283" s="50"/>
      <c r="U283" s="50"/>
      <c r="V283" s="50"/>
      <c r="W283" s="49"/>
      <c r="X283" s="49"/>
      <c r="Y283" s="49"/>
      <c r="Z283" s="49"/>
      <c r="AA283" s="50"/>
      <c r="AB283" s="50"/>
      <c r="AC283" s="50"/>
      <c r="AD283" s="49"/>
      <c r="AE283" s="49"/>
      <c r="AF283" s="49"/>
      <c r="AG283" s="49"/>
      <c r="AH283" s="1599"/>
      <c r="AI283" s="50"/>
      <c r="AJ283" s="50"/>
      <c r="AK283" s="50"/>
      <c r="AL283" s="50"/>
      <c r="AM283" s="49"/>
      <c r="AN283" s="49"/>
      <c r="AO283" s="49"/>
      <c r="AP283" s="49"/>
      <c r="AQ283" s="50"/>
      <c r="AR283" s="50"/>
      <c r="AS283" s="50"/>
      <c r="AT283" s="50"/>
      <c r="AU283" s="50"/>
      <c r="AV283" s="49"/>
      <c r="AW283" s="49"/>
      <c r="AX283" s="49"/>
      <c r="AY283" s="49"/>
      <c r="AZ283" s="49"/>
      <c r="BA283" s="50"/>
    </row>
    <row r="284" spans="1:53">
      <c r="A284" s="50"/>
      <c r="B284" s="50"/>
      <c r="C284" s="50"/>
      <c r="D284" s="50"/>
      <c r="E284" s="50"/>
      <c r="F284" s="50"/>
      <c r="G284" s="50"/>
      <c r="H284" s="50"/>
      <c r="I284" s="49"/>
      <c r="J284" s="50"/>
      <c r="K284" s="50"/>
      <c r="L284" s="50"/>
      <c r="M284" s="49"/>
      <c r="N284" s="50"/>
      <c r="O284" s="50"/>
      <c r="P284" s="50"/>
      <c r="Q284" s="49"/>
      <c r="R284" s="50"/>
      <c r="S284" s="1599"/>
      <c r="T284" s="50"/>
      <c r="U284" s="50"/>
      <c r="V284" s="50"/>
      <c r="W284" s="49"/>
      <c r="X284" s="49"/>
      <c r="Y284" s="49"/>
      <c r="Z284" s="49"/>
      <c r="AA284" s="50"/>
      <c r="AB284" s="50"/>
      <c r="AC284" s="50"/>
      <c r="AD284" s="49"/>
      <c r="AE284" s="49"/>
      <c r="AF284" s="49"/>
      <c r="AG284" s="49"/>
      <c r="AH284" s="1599"/>
      <c r="AI284" s="50"/>
      <c r="AJ284" s="50"/>
      <c r="AK284" s="50"/>
      <c r="AL284" s="50"/>
      <c r="AM284" s="49"/>
      <c r="AN284" s="49"/>
      <c r="AO284" s="49"/>
      <c r="AP284" s="49"/>
      <c r="AQ284" s="50"/>
      <c r="AR284" s="50"/>
      <c r="AS284" s="50"/>
      <c r="AT284" s="50"/>
      <c r="AU284" s="50"/>
      <c r="AV284" s="49"/>
      <c r="AW284" s="49"/>
      <c r="AX284" s="49"/>
      <c r="AY284" s="49"/>
      <c r="AZ284" s="49"/>
      <c r="BA284" s="50"/>
    </row>
    <row r="285" spans="1:53">
      <c r="A285" s="50"/>
      <c r="B285" s="50"/>
      <c r="C285" s="50"/>
      <c r="D285" s="50"/>
      <c r="E285" s="50"/>
      <c r="F285" s="50"/>
      <c r="G285" s="50"/>
      <c r="H285" s="50"/>
      <c r="I285" s="49"/>
      <c r="J285" s="50"/>
      <c r="K285" s="50"/>
      <c r="L285" s="50"/>
      <c r="M285" s="49"/>
      <c r="N285" s="50"/>
      <c r="O285" s="50"/>
      <c r="P285" s="50"/>
      <c r="Q285" s="49"/>
      <c r="R285" s="50"/>
      <c r="S285" s="1599"/>
      <c r="T285" s="50"/>
      <c r="U285" s="50"/>
      <c r="V285" s="50"/>
      <c r="W285" s="49"/>
      <c r="X285" s="49"/>
      <c r="Y285" s="49"/>
      <c r="Z285" s="49"/>
      <c r="AA285" s="50"/>
      <c r="AB285" s="50"/>
      <c r="AC285" s="50"/>
      <c r="AD285" s="49"/>
      <c r="AE285" s="49"/>
      <c r="AF285" s="49"/>
      <c r="AG285" s="49"/>
      <c r="AH285" s="1599"/>
      <c r="AI285" s="50"/>
      <c r="AJ285" s="50"/>
      <c r="AK285" s="50"/>
      <c r="AL285" s="50"/>
      <c r="AM285" s="49"/>
      <c r="AN285" s="49"/>
      <c r="AO285" s="49"/>
      <c r="AP285" s="49"/>
      <c r="AQ285" s="50"/>
      <c r="AR285" s="50"/>
      <c r="AS285" s="50"/>
      <c r="AT285" s="50"/>
      <c r="AU285" s="50"/>
      <c r="AV285" s="49"/>
      <c r="AW285" s="49"/>
      <c r="AX285" s="49"/>
      <c r="AY285" s="49"/>
      <c r="AZ285" s="49"/>
      <c r="BA285" s="50"/>
    </row>
    <row r="286" spans="1:53">
      <c r="A286" s="50"/>
      <c r="B286" s="50"/>
      <c r="C286" s="50"/>
      <c r="D286" s="50"/>
      <c r="E286" s="50"/>
      <c r="F286" s="50"/>
      <c r="G286" s="50"/>
      <c r="H286" s="50"/>
      <c r="I286" s="49"/>
      <c r="J286" s="50"/>
      <c r="K286" s="50"/>
      <c r="L286" s="50"/>
      <c r="M286" s="49"/>
      <c r="N286" s="50"/>
      <c r="O286" s="50"/>
      <c r="P286" s="50"/>
      <c r="Q286" s="49"/>
      <c r="R286" s="50"/>
      <c r="S286" s="1599"/>
      <c r="T286" s="50"/>
      <c r="U286" s="50"/>
      <c r="V286" s="50"/>
      <c r="W286" s="49"/>
      <c r="X286" s="49"/>
      <c r="Y286" s="49"/>
      <c r="Z286" s="49"/>
      <c r="AA286" s="50"/>
      <c r="AB286" s="50"/>
      <c r="AC286" s="50"/>
      <c r="AD286" s="49"/>
      <c r="AE286" s="49"/>
      <c r="AF286" s="49"/>
      <c r="AG286" s="49"/>
      <c r="AH286" s="1599"/>
      <c r="AI286" s="50"/>
      <c r="AJ286" s="50"/>
      <c r="AK286" s="50"/>
      <c r="AL286" s="50"/>
      <c r="AM286" s="49"/>
      <c r="AN286" s="49"/>
      <c r="AO286" s="49"/>
      <c r="AP286" s="49"/>
      <c r="AQ286" s="50"/>
      <c r="AR286" s="50"/>
      <c r="AS286" s="50"/>
      <c r="AT286" s="50"/>
      <c r="AU286" s="50"/>
      <c r="AV286" s="49"/>
      <c r="AW286" s="49"/>
      <c r="AX286" s="49"/>
      <c r="AY286" s="49"/>
      <c r="AZ286" s="49"/>
      <c r="BA286" s="50"/>
    </row>
    <row r="287" spans="1:53">
      <c r="A287" s="50"/>
      <c r="B287" s="50"/>
      <c r="C287" s="50"/>
      <c r="D287" s="50"/>
      <c r="E287" s="50"/>
      <c r="F287" s="50"/>
      <c r="G287" s="50"/>
      <c r="H287" s="50"/>
      <c r="I287" s="49"/>
      <c r="J287" s="50"/>
      <c r="K287" s="50"/>
      <c r="L287" s="50"/>
      <c r="M287" s="49"/>
      <c r="N287" s="50"/>
      <c r="O287" s="50"/>
      <c r="P287" s="50"/>
      <c r="Q287" s="49"/>
      <c r="R287" s="50"/>
      <c r="S287" s="1599"/>
      <c r="T287" s="50"/>
      <c r="U287" s="50"/>
      <c r="V287" s="50"/>
      <c r="W287" s="49"/>
      <c r="X287" s="49"/>
      <c r="Y287" s="49"/>
      <c r="Z287" s="49"/>
      <c r="AA287" s="50"/>
      <c r="AB287" s="50"/>
      <c r="AC287" s="50"/>
      <c r="AD287" s="49"/>
      <c r="AE287" s="49"/>
      <c r="AF287" s="49"/>
      <c r="AG287" s="49"/>
      <c r="AH287" s="1599"/>
      <c r="AI287" s="50"/>
      <c r="AJ287" s="50"/>
      <c r="AK287" s="50"/>
      <c r="AL287" s="50"/>
      <c r="AM287" s="49"/>
      <c r="AN287" s="49"/>
      <c r="AO287" s="49"/>
      <c r="AP287" s="49"/>
      <c r="AQ287" s="50"/>
      <c r="AR287" s="50"/>
      <c r="AS287" s="50"/>
      <c r="AT287" s="50"/>
      <c r="AU287" s="50"/>
      <c r="AV287" s="49"/>
      <c r="AW287" s="49"/>
      <c r="AX287" s="49"/>
      <c r="AY287" s="49"/>
      <c r="AZ287" s="49"/>
      <c r="BA287" s="50"/>
    </row>
    <row r="288" spans="1:53">
      <c r="A288" s="50"/>
      <c r="B288" s="50"/>
      <c r="C288" s="50"/>
      <c r="D288" s="50"/>
      <c r="E288" s="50"/>
      <c r="F288" s="50"/>
      <c r="G288" s="50"/>
      <c r="H288" s="50"/>
      <c r="I288" s="49"/>
      <c r="J288" s="50"/>
      <c r="K288" s="50"/>
      <c r="L288" s="50"/>
      <c r="M288" s="49"/>
      <c r="N288" s="50"/>
      <c r="O288" s="50"/>
      <c r="P288" s="50"/>
      <c r="Q288" s="49"/>
      <c r="R288" s="50"/>
      <c r="S288" s="1599"/>
      <c r="T288" s="50"/>
      <c r="U288" s="50"/>
      <c r="V288" s="50"/>
      <c r="W288" s="49"/>
      <c r="X288" s="49"/>
      <c r="Y288" s="49"/>
      <c r="Z288" s="49"/>
      <c r="AA288" s="50"/>
      <c r="AB288" s="50"/>
      <c r="AC288" s="50"/>
      <c r="AD288" s="49"/>
      <c r="AE288" s="49"/>
      <c r="AF288" s="49"/>
      <c r="AG288" s="49"/>
      <c r="AH288" s="1599"/>
      <c r="AI288" s="50"/>
      <c r="AJ288" s="50"/>
      <c r="AK288" s="50"/>
      <c r="AL288" s="50"/>
      <c r="AM288" s="49"/>
      <c r="AN288" s="49"/>
      <c r="AO288" s="49"/>
      <c r="AP288" s="49"/>
      <c r="AQ288" s="50"/>
      <c r="AR288" s="50"/>
      <c r="AS288" s="50"/>
      <c r="AT288" s="50"/>
      <c r="AU288" s="50"/>
      <c r="AV288" s="49"/>
      <c r="AW288" s="49"/>
      <c r="AX288" s="49"/>
      <c r="AY288" s="49"/>
      <c r="AZ288" s="49"/>
      <c r="BA288" s="50"/>
    </row>
    <row r="289" spans="1:53">
      <c r="A289" s="50"/>
      <c r="B289" s="50"/>
      <c r="C289" s="50"/>
      <c r="D289" s="50"/>
      <c r="E289" s="50"/>
      <c r="F289" s="50"/>
      <c r="G289" s="50"/>
      <c r="H289" s="50"/>
      <c r="I289" s="49"/>
      <c r="J289" s="50"/>
      <c r="K289" s="50"/>
      <c r="L289" s="50"/>
      <c r="M289" s="49"/>
      <c r="N289" s="50"/>
      <c r="O289" s="50"/>
      <c r="P289" s="50"/>
      <c r="Q289" s="49"/>
      <c r="R289" s="50"/>
      <c r="S289" s="1599"/>
      <c r="T289" s="50"/>
      <c r="U289" s="50"/>
      <c r="V289" s="50"/>
      <c r="W289" s="49"/>
      <c r="X289" s="49"/>
      <c r="Y289" s="49"/>
      <c r="Z289" s="49"/>
      <c r="AA289" s="50"/>
      <c r="AB289" s="50"/>
      <c r="AC289" s="50"/>
      <c r="AD289" s="49"/>
      <c r="AE289" s="49"/>
      <c r="AF289" s="49"/>
      <c r="AG289" s="49"/>
      <c r="AH289" s="1599"/>
      <c r="AI289" s="50"/>
      <c r="AJ289" s="50"/>
      <c r="AK289" s="50"/>
      <c r="AL289" s="50"/>
      <c r="AM289" s="49"/>
      <c r="AN289" s="49"/>
      <c r="AO289" s="49"/>
      <c r="AP289" s="49"/>
      <c r="AQ289" s="50"/>
      <c r="AR289" s="50"/>
      <c r="AS289" s="50"/>
      <c r="AT289" s="50"/>
      <c r="AU289" s="50"/>
      <c r="AV289" s="49"/>
      <c r="AW289" s="49"/>
      <c r="AX289" s="49"/>
      <c r="AY289" s="49"/>
      <c r="AZ289" s="49"/>
      <c r="BA289" s="50"/>
    </row>
    <row r="290" spans="1:53">
      <c r="A290" s="50"/>
      <c r="B290" s="50"/>
      <c r="C290" s="50"/>
      <c r="D290" s="50"/>
      <c r="E290" s="50"/>
      <c r="F290" s="50"/>
      <c r="G290" s="50"/>
      <c r="H290" s="50"/>
      <c r="I290" s="49"/>
      <c r="J290" s="50"/>
      <c r="K290" s="50"/>
      <c r="L290" s="50"/>
      <c r="M290" s="49"/>
      <c r="N290" s="50"/>
      <c r="O290" s="50"/>
      <c r="P290" s="50"/>
      <c r="Q290" s="49"/>
      <c r="R290" s="50"/>
      <c r="S290" s="1599"/>
      <c r="T290" s="50"/>
      <c r="U290" s="50"/>
      <c r="V290" s="50"/>
      <c r="W290" s="49"/>
      <c r="X290" s="49"/>
      <c r="Y290" s="49"/>
      <c r="Z290" s="49"/>
      <c r="AA290" s="50"/>
      <c r="AB290" s="50"/>
      <c r="AC290" s="50"/>
      <c r="AD290" s="49"/>
      <c r="AE290" s="49"/>
      <c r="AF290" s="49"/>
      <c r="AG290" s="49"/>
      <c r="AH290" s="1599"/>
      <c r="AI290" s="50"/>
      <c r="AJ290" s="50"/>
      <c r="AK290" s="50"/>
      <c r="AL290" s="50"/>
      <c r="AM290" s="49"/>
      <c r="AN290" s="49"/>
      <c r="AO290" s="49"/>
      <c r="AP290" s="49"/>
      <c r="AQ290" s="50"/>
      <c r="AR290" s="50"/>
      <c r="AS290" s="50"/>
      <c r="AT290" s="50"/>
      <c r="AU290" s="50"/>
      <c r="AV290" s="49"/>
      <c r="AW290" s="49"/>
      <c r="AX290" s="49"/>
      <c r="AY290" s="49"/>
      <c r="AZ290" s="49"/>
      <c r="BA290" s="50"/>
    </row>
    <row r="291" spans="1:53">
      <c r="A291" s="50"/>
      <c r="B291" s="50"/>
      <c r="C291" s="50"/>
      <c r="D291" s="50"/>
      <c r="E291" s="50"/>
      <c r="F291" s="50"/>
      <c r="G291" s="50"/>
      <c r="H291" s="50"/>
      <c r="I291" s="49"/>
      <c r="J291" s="50"/>
      <c r="K291" s="50"/>
      <c r="L291" s="50"/>
      <c r="M291" s="49"/>
      <c r="N291" s="50"/>
      <c r="O291" s="50"/>
      <c r="P291" s="50"/>
      <c r="Q291" s="49"/>
      <c r="R291" s="50"/>
      <c r="S291" s="1599"/>
      <c r="T291" s="50"/>
      <c r="U291" s="50"/>
      <c r="V291" s="50"/>
      <c r="W291" s="49"/>
      <c r="X291" s="49"/>
      <c r="Y291" s="49"/>
      <c r="Z291" s="49"/>
      <c r="AA291" s="50"/>
      <c r="AB291" s="50"/>
      <c r="AC291" s="50"/>
      <c r="AD291" s="49"/>
      <c r="AE291" s="49"/>
      <c r="AF291" s="49"/>
      <c r="AG291" s="49"/>
      <c r="AH291" s="1599"/>
      <c r="AI291" s="50"/>
      <c r="AJ291" s="50"/>
      <c r="AK291" s="50"/>
      <c r="AL291" s="50"/>
      <c r="AM291" s="49"/>
      <c r="AN291" s="49"/>
      <c r="AO291" s="49"/>
      <c r="AP291" s="49"/>
      <c r="AQ291" s="50"/>
      <c r="AR291" s="50"/>
      <c r="AS291" s="50"/>
      <c r="AT291" s="50"/>
      <c r="AU291" s="50"/>
      <c r="AV291" s="49"/>
      <c r="AW291" s="49"/>
      <c r="AX291" s="49"/>
      <c r="AY291" s="49"/>
      <c r="AZ291" s="49"/>
      <c r="BA291" s="50"/>
    </row>
    <row r="292" spans="1:53">
      <c r="A292" s="50"/>
      <c r="B292" s="50"/>
      <c r="C292" s="50"/>
      <c r="D292" s="50"/>
      <c r="E292" s="50"/>
      <c r="F292" s="50"/>
      <c r="G292" s="50"/>
      <c r="H292" s="50"/>
      <c r="I292" s="49"/>
      <c r="J292" s="50"/>
      <c r="K292" s="50"/>
      <c r="L292" s="50"/>
      <c r="M292" s="49"/>
      <c r="N292" s="50"/>
      <c r="O292" s="50"/>
      <c r="P292" s="50"/>
      <c r="Q292" s="49"/>
      <c r="R292" s="50"/>
      <c r="S292" s="1599"/>
      <c r="T292" s="50"/>
      <c r="U292" s="50"/>
      <c r="V292" s="50"/>
      <c r="W292" s="49"/>
      <c r="X292" s="49"/>
      <c r="Y292" s="49"/>
      <c r="Z292" s="49"/>
      <c r="AA292" s="50"/>
      <c r="AB292" s="50"/>
      <c r="AC292" s="50"/>
      <c r="AD292" s="49"/>
      <c r="AE292" s="49"/>
      <c r="AF292" s="49"/>
      <c r="AG292" s="49"/>
      <c r="AH292" s="1599"/>
      <c r="AI292" s="50"/>
      <c r="AJ292" s="50"/>
      <c r="AK292" s="50"/>
      <c r="AL292" s="50"/>
      <c r="AM292" s="49"/>
      <c r="AN292" s="49"/>
      <c r="AO292" s="49"/>
      <c r="AP292" s="49"/>
      <c r="AQ292" s="50"/>
      <c r="AR292" s="50"/>
      <c r="AS292" s="50"/>
      <c r="AT292" s="50"/>
      <c r="AU292" s="50"/>
      <c r="AV292" s="49"/>
      <c r="AW292" s="49"/>
      <c r="AX292" s="49"/>
      <c r="AY292" s="49"/>
      <c r="AZ292" s="49"/>
      <c r="BA292" s="50"/>
    </row>
    <row r="293" spans="1:53">
      <c r="A293" s="50"/>
      <c r="B293" s="50"/>
      <c r="C293" s="50"/>
      <c r="D293" s="50"/>
      <c r="E293" s="50"/>
      <c r="F293" s="50"/>
      <c r="G293" s="50"/>
      <c r="H293" s="50"/>
      <c r="I293" s="49"/>
      <c r="J293" s="50"/>
      <c r="K293" s="50"/>
      <c r="L293" s="50"/>
      <c r="M293" s="49"/>
      <c r="N293" s="50"/>
      <c r="O293" s="50"/>
      <c r="P293" s="50"/>
      <c r="Q293" s="49"/>
      <c r="R293" s="50"/>
      <c r="S293" s="1599"/>
      <c r="T293" s="50"/>
      <c r="U293" s="50"/>
      <c r="V293" s="50"/>
      <c r="W293" s="49"/>
      <c r="X293" s="49"/>
      <c r="Y293" s="49"/>
      <c r="Z293" s="49"/>
      <c r="AA293" s="50"/>
      <c r="AB293" s="50"/>
      <c r="AC293" s="50"/>
      <c r="AD293" s="49"/>
      <c r="AE293" s="49"/>
      <c r="AF293" s="49"/>
      <c r="AG293" s="49"/>
      <c r="AH293" s="1599"/>
      <c r="AI293" s="50"/>
      <c r="AJ293" s="50"/>
      <c r="AK293" s="50"/>
      <c r="AL293" s="50"/>
      <c r="AM293" s="49"/>
      <c r="AN293" s="49"/>
      <c r="AO293" s="49"/>
      <c r="AP293" s="49"/>
      <c r="AQ293" s="50"/>
      <c r="AR293" s="50"/>
      <c r="AS293" s="50"/>
      <c r="AT293" s="50"/>
      <c r="AU293" s="50"/>
      <c r="AV293" s="49"/>
      <c r="AW293" s="49"/>
      <c r="AX293" s="49"/>
      <c r="AY293" s="49"/>
      <c r="AZ293" s="49"/>
      <c r="BA293" s="50"/>
    </row>
    <row r="294" spans="1:53">
      <c r="A294" s="50"/>
      <c r="B294" s="50"/>
      <c r="C294" s="50"/>
      <c r="D294" s="50"/>
      <c r="E294" s="50"/>
      <c r="F294" s="50"/>
      <c r="G294" s="50"/>
      <c r="H294" s="50"/>
      <c r="I294" s="49"/>
      <c r="J294" s="50"/>
      <c r="K294" s="50"/>
      <c r="L294" s="50"/>
      <c r="M294" s="49"/>
      <c r="N294" s="50"/>
      <c r="O294" s="50"/>
      <c r="P294" s="50"/>
      <c r="Q294" s="49"/>
      <c r="R294" s="50"/>
      <c r="S294" s="1599"/>
      <c r="T294" s="50"/>
      <c r="U294" s="50"/>
      <c r="V294" s="50"/>
      <c r="W294" s="49"/>
      <c r="X294" s="49"/>
      <c r="Y294" s="49"/>
      <c r="Z294" s="49"/>
      <c r="AA294" s="50"/>
      <c r="AB294" s="50"/>
      <c r="AC294" s="50"/>
      <c r="AD294" s="49"/>
      <c r="AE294" s="49"/>
      <c r="AF294" s="49"/>
      <c r="AG294" s="49"/>
      <c r="AH294" s="1599"/>
      <c r="AI294" s="50"/>
      <c r="AJ294" s="50"/>
      <c r="AK294" s="50"/>
      <c r="AL294" s="50"/>
      <c r="AM294" s="49"/>
      <c r="AN294" s="49"/>
      <c r="AO294" s="49"/>
      <c r="AP294" s="49"/>
      <c r="AQ294" s="50"/>
      <c r="AR294" s="50"/>
      <c r="AS294" s="50"/>
      <c r="AT294" s="50"/>
      <c r="AU294" s="50"/>
      <c r="AV294" s="49"/>
      <c r="AW294" s="49"/>
      <c r="AX294" s="49"/>
      <c r="AY294" s="49"/>
      <c r="AZ294" s="49"/>
      <c r="BA294" s="50"/>
    </row>
    <row r="295" spans="1:53">
      <c r="A295" s="50"/>
      <c r="B295" s="50"/>
      <c r="C295" s="50"/>
      <c r="D295" s="50"/>
      <c r="E295" s="50"/>
      <c r="F295" s="50"/>
      <c r="G295" s="50"/>
      <c r="H295" s="50"/>
      <c r="I295" s="49"/>
      <c r="J295" s="50"/>
      <c r="K295" s="50"/>
      <c r="L295" s="50"/>
      <c r="M295" s="49"/>
      <c r="N295" s="50"/>
      <c r="O295" s="50"/>
      <c r="P295" s="50"/>
      <c r="Q295" s="49"/>
      <c r="R295" s="50"/>
      <c r="S295" s="1599"/>
      <c r="T295" s="50"/>
      <c r="U295" s="50"/>
      <c r="V295" s="50"/>
      <c r="W295" s="49"/>
      <c r="X295" s="49"/>
      <c r="Y295" s="49"/>
      <c r="Z295" s="49"/>
      <c r="AA295" s="50"/>
      <c r="AB295" s="50"/>
      <c r="AC295" s="50"/>
      <c r="AD295" s="49"/>
      <c r="AE295" s="49"/>
      <c r="AF295" s="49"/>
      <c r="AG295" s="49"/>
      <c r="AH295" s="1599"/>
      <c r="AI295" s="50"/>
      <c r="AJ295" s="50"/>
      <c r="AK295" s="50"/>
      <c r="AL295" s="50"/>
      <c r="AM295" s="49"/>
      <c r="AN295" s="49"/>
      <c r="AO295" s="49"/>
      <c r="AP295" s="49"/>
      <c r="AQ295" s="50"/>
      <c r="AR295" s="50"/>
      <c r="AS295" s="50"/>
      <c r="AT295" s="50"/>
      <c r="AU295" s="50"/>
      <c r="AV295" s="49"/>
      <c r="AW295" s="49"/>
      <c r="AX295" s="49"/>
      <c r="AY295" s="49"/>
      <c r="AZ295" s="49"/>
      <c r="BA295" s="50"/>
    </row>
    <row r="296" spans="1:53">
      <c r="A296" s="50"/>
      <c r="B296" s="50"/>
      <c r="C296" s="50"/>
      <c r="D296" s="50"/>
      <c r="E296" s="50"/>
      <c r="F296" s="50"/>
      <c r="G296" s="50"/>
      <c r="H296" s="50"/>
      <c r="I296" s="49"/>
      <c r="J296" s="50"/>
      <c r="K296" s="50"/>
      <c r="L296" s="50"/>
      <c r="M296" s="49"/>
      <c r="N296" s="50"/>
      <c r="O296" s="50"/>
      <c r="P296" s="50"/>
      <c r="Q296" s="49"/>
      <c r="R296" s="50"/>
      <c r="S296" s="1599"/>
      <c r="T296" s="50"/>
      <c r="U296" s="50"/>
      <c r="V296" s="50"/>
      <c r="W296" s="49"/>
      <c r="X296" s="49"/>
      <c r="Y296" s="49"/>
      <c r="Z296" s="49"/>
      <c r="AA296" s="50"/>
      <c r="AB296" s="50"/>
      <c r="AC296" s="50"/>
      <c r="AD296" s="49"/>
      <c r="AE296" s="49"/>
      <c r="AF296" s="49"/>
      <c r="AG296" s="49"/>
      <c r="AH296" s="1599"/>
      <c r="AI296" s="50"/>
      <c r="AJ296" s="50"/>
      <c r="AK296" s="50"/>
      <c r="AL296" s="50"/>
      <c r="AM296" s="49"/>
      <c r="AN296" s="49"/>
      <c r="AO296" s="49"/>
      <c r="AP296" s="49"/>
      <c r="AQ296" s="50"/>
      <c r="AR296" s="50"/>
      <c r="AS296" s="50"/>
      <c r="AT296" s="50"/>
      <c r="AU296" s="50"/>
      <c r="AV296" s="49"/>
      <c r="AW296" s="49"/>
      <c r="AX296" s="49"/>
      <c r="AY296" s="49"/>
      <c r="AZ296" s="49"/>
      <c r="BA296" s="50"/>
    </row>
    <row r="297" spans="1:53">
      <c r="A297" s="50"/>
      <c r="B297" s="50"/>
      <c r="C297" s="50"/>
      <c r="D297" s="50"/>
      <c r="E297" s="50"/>
      <c r="F297" s="50"/>
      <c r="G297" s="50"/>
      <c r="H297" s="50"/>
      <c r="I297" s="49"/>
      <c r="J297" s="50"/>
      <c r="K297" s="50"/>
      <c r="L297" s="50"/>
      <c r="M297" s="49"/>
      <c r="N297" s="50"/>
      <c r="O297" s="50"/>
      <c r="P297" s="50"/>
      <c r="Q297" s="49"/>
      <c r="R297" s="50"/>
      <c r="S297" s="1599"/>
      <c r="T297" s="50"/>
      <c r="U297" s="50"/>
      <c r="V297" s="50"/>
      <c r="W297" s="49"/>
      <c r="X297" s="49"/>
      <c r="Y297" s="49"/>
      <c r="Z297" s="49"/>
      <c r="AA297" s="50"/>
      <c r="AB297" s="50"/>
      <c r="AC297" s="50"/>
      <c r="AD297" s="49"/>
      <c r="AE297" s="49"/>
      <c r="AF297" s="49"/>
      <c r="AG297" s="49"/>
      <c r="AH297" s="1599"/>
      <c r="AI297" s="50"/>
      <c r="AJ297" s="50"/>
      <c r="AK297" s="50"/>
      <c r="AL297" s="50"/>
      <c r="AM297" s="49"/>
      <c r="AN297" s="49"/>
      <c r="AO297" s="49"/>
      <c r="AP297" s="49"/>
      <c r="AQ297" s="50"/>
      <c r="AR297" s="50"/>
      <c r="AS297" s="50"/>
      <c r="AT297" s="50"/>
      <c r="AU297" s="50"/>
      <c r="AV297" s="49"/>
      <c r="AW297" s="49"/>
      <c r="AX297" s="49"/>
      <c r="AY297" s="49"/>
      <c r="AZ297" s="49"/>
      <c r="BA297" s="50"/>
    </row>
    <row r="298" spans="1:53">
      <c r="A298" s="50"/>
      <c r="B298" s="50"/>
      <c r="C298" s="50"/>
      <c r="D298" s="50"/>
      <c r="E298" s="50"/>
      <c r="F298" s="50"/>
      <c r="G298" s="50"/>
      <c r="H298" s="50"/>
      <c r="I298" s="49"/>
      <c r="J298" s="50"/>
      <c r="K298" s="50"/>
      <c r="L298" s="50"/>
      <c r="M298" s="49"/>
      <c r="N298" s="50"/>
      <c r="O298" s="50"/>
      <c r="P298" s="50"/>
      <c r="Q298" s="49"/>
      <c r="R298" s="50"/>
      <c r="S298" s="1599"/>
      <c r="T298" s="50"/>
      <c r="U298" s="50"/>
      <c r="V298" s="50"/>
      <c r="W298" s="49"/>
      <c r="X298" s="49"/>
      <c r="Y298" s="49"/>
      <c r="Z298" s="49"/>
      <c r="AA298" s="50"/>
      <c r="AB298" s="50"/>
      <c r="AC298" s="50"/>
      <c r="AD298" s="49"/>
      <c r="AE298" s="49"/>
      <c r="AF298" s="49"/>
      <c r="AG298" s="49"/>
      <c r="AH298" s="1599"/>
      <c r="AI298" s="50"/>
      <c r="AJ298" s="50"/>
      <c r="AK298" s="50"/>
      <c r="AL298" s="50"/>
      <c r="AM298" s="49"/>
      <c r="AN298" s="49"/>
      <c r="AO298" s="49"/>
      <c r="AP298" s="49"/>
      <c r="AQ298" s="50"/>
      <c r="AR298" s="50"/>
      <c r="AS298" s="50"/>
      <c r="AT298" s="50"/>
      <c r="AU298" s="50"/>
      <c r="AV298" s="49"/>
      <c r="AW298" s="49"/>
      <c r="AX298" s="49"/>
      <c r="AY298" s="49"/>
      <c r="AZ298" s="49"/>
      <c r="BA298" s="50"/>
    </row>
    <row r="299" spans="1:53">
      <c r="A299" s="50"/>
      <c r="B299" s="50"/>
      <c r="C299" s="50"/>
      <c r="D299" s="50"/>
      <c r="E299" s="50"/>
      <c r="F299" s="50"/>
      <c r="G299" s="50"/>
      <c r="H299" s="50"/>
      <c r="I299" s="49"/>
      <c r="J299" s="50"/>
      <c r="K299" s="50"/>
      <c r="L299" s="50"/>
      <c r="M299" s="49"/>
      <c r="N299" s="50"/>
      <c r="O299" s="50"/>
      <c r="P299" s="50"/>
      <c r="Q299" s="49"/>
      <c r="R299" s="50"/>
      <c r="S299" s="1599"/>
      <c r="T299" s="50"/>
      <c r="U299" s="50"/>
      <c r="V299" s="50"/>
      <c r="W299" s="49"/>
      <c r="X299" s="49"/>
      <c r="Y299" s="49"/>
      <c r="Z299" s="49"/>
      <c r="AA299" s="50"/>
      <c r="AB299" s="50"/>
      <c r="AC299" s="50"/>
      <c r="AD299" s="49"/>
      <c r="AE299" s="49"/>
      <c r="AF299" s="49"/>
      <c r="AG299" s="49"/>
      <c r="AH299" s="1599"/>
      <c r="AI299" s="50"/>
      <c r="AJ299" s="50"/>
      <c r="AK299" s="50"/>
      <c r="AL299" s="50"/>
      <c r="AM299" s="49"/>
      <c r="AN299" s="49"/>
      <c r="AO299" s="49"/>
      <c r="AP299" s="49"/>
      <c r="AQ299" s="50"/>
      <c r="AR299" s="50"/>
      <c r="AS299" s="50"/>
      <c r="AT299" s="50"/>
      <c r="AU299" s="50"/>
      <c r="AV299" s="49"/>
      <c r="AW299" s="49"/>
      <c r="AX299" s="49"/>
      <c r="AY299" s="49"/>
      <c r="AZ299" s="49"/>
      <c r="BA299" s="50"/>
    </row>
    <row r="300" spans="1:53">
      <c r="A300" s="50"/>
      <c r="B300" s="50"/>
      <c r="C300" s="50"/>
      <c r="D300" s="50"/>
      <c r="E300" s="50"/>
      <c r="F300" s="50"/>
      <c r="G300" s="50"/>
      <c r="H300" s="50"/>
      <c r="I300" s="49"/>
      <c r="J300" s="50"/>
      <c r="K300" s="50"/>
      <c r="L300" s="50"/>
      <c r="M300" s="49"/>
      <c r="N300" s="50"/>
      <c r="O300" s="50"/>
      <c r="P300" s="50"/>
      <c r="Q300" s="49"/>
      <c r="R300" s="50"/>
      <c r="S300" s="1599"/>
      <c r="T300" s="50"/>
      <c r="U300" s="50"/>
      <c r="V300" s="50"/>
      <c r="W300" s="49"/>
      <c r="X300" s="49"/>
      <c r="Y300" s="49"/>
      <c r="Z300" s="49"/>
      <c r="AA300" s="50"/>
      <c r="AB300" s="50"/>
      <c r="AC300" s="50"/>
      <c r="AD300" s="49"/>
      <c r="AE300" s="49"/>
      <c r="AF300" s="49"/>
      <c r="AG300" s="49"/>
      <c r="AH300" s="1599"/>
      <c r="AI300" s="50"/>
      <c r="AJ300" s="50"/>
      <c r="AK300" s="50"/>
      <c r="AL300" s="50"/>
      <c r="AM300" s="49"/>
      <c r="AN300" s="49"/>
      <c r="AO300" s="49"/>
      <c r="AP300" s="49"/>
      <c r="AQ300" s="50"/>
      <c r="AR300" s="50"/>
      <c r="AS300" s="50"/>
      <c r="AT300" s="50"/>
      <c r="AU300" s="50"/>
      <c r="AV300" s="49"/>
      <c r="AW300" s="49"/>
      <c r="AX300" s="49"/>
      <c r="AY300" s="49"/>
      <c r="AZ300" s="49"/>
      <c r="BA300" s="50"/>
    </row>
    <row r="301" spans="1:53">
      <c r="A301" s="50"/>
      <c r="B301" s="50"/>
      <c r="C301" s="50"/>
      <c r="D301" s="50"/>
      <c r="E301" s="50"/>
      <c r="F301" s="50"/>
      <c r="G301" s="50"/>
      <c r="H301" s="50"/>
      <c r="I301" s="49"/>
      <c r="J301" s="50"/>
      <c r="K301" s="50"/>
      <c r="L301" s="50"/>
      <c r="M301" s="49"/>
      <c r="N301" s="50"/>
      <c r="O301" s="50"/>
      <c r="P301" s="50"/>
      <c r="Q301" s="49"/>
      <c r="R301" s="50"/>
      <c r="S301" s="1599"/>
      <c r="T301" s="50"/>
      <c r="U301" s="50"/>
      <c r="V301" s="50"/>
      <c r="W301" s="49"/>
      <c r="X301" s="49"/>
      <c r="Y301" s="49"/>
      <c r="Z301" s="49"/>
      <c r="AA301" s="50"/>
      <c r="AB301" s="50"/>
      <c r="AC301" s="50"/>
      <c r="AD301" s="49"/>
      <c r="AE301" s="49"/>
      <c r="AF301" s="49"/>
      <c r="AG301" s="49"/>
      <c r="AH301" s="1599"/>
      <c r="AI301" s="50"/>
      <c r="AJ301" s="50"/>
      <c r="AK301" s="50"/>
      <c r="AL301" s="50"/>
      <c r="AM301" s="49"/>
      <c r="AN301" s="49"/>
      <c r="AO301" s="49"/>
      <c r="AP301" s="49"/>
      <c r="AQ301" s="50"/>
      <c r="AR301" s="50"/>
      <c r="AS301" s="50"/>
      <c r="AT301" s="50"/>
      <c r="AU301" s="50"/>
      <c r="AV301" s="49"/>
      <c r="AW301" s="49"/>
      <c r="AX301" s="49"/>
      <c r="AY301" s="49"/>
      <c r="AZ301" s="49"/>
      <c r="BA301" s="50"/>
    </row>
    <row r="302" spans="1:53">
      <c r="A302" s="50"/>
      <c r="B302" s="50"/>
      <c r="C302" s="50"/>
      <c r="D302" s="50"/>
      <c r="E302" s="50"/>
      <c r="F302" s="50"/>
      <c r="G302" s="50"/>
      <c r="H302" s="50"/>
      <c r="I302" s="49"/>
      <c r="J302" s="50"/>
      <c r="K302" s="50"/>
      <c r="L302" s="50"/>
      <c r="M302" s="49"/>
      <c r="N302" s="50"/>
      <c r="O302" s="50"/>
      <c r="P302" s="50"/>
      <c r="Q302" s="49"/>
      <c r="R302" s="50"/>
      <c r="S302" s="1599"/>
      <c r="T302" s="50"/>
      <c r="U302" s="50"/>
      <c r="V302" s="50"/>
      <c r="W302" s="49"/>
      <c r="X302" s="49"/>
      <c r="Y302" s="49"/>
      <c r="Z302" s="49"/>
      <c r="AA302" s="50"/>
      <c r="AB302" s="50"/>
      <c r="AC302" s="50"/>
      <c r="AD302" s="49"/>
      <c r="AE302" s="49"/>
      <c r="AF302" s="49"/>
      <c r="AG302" s="49"/>
      <c r="AH302" s="1599"/>
      <c r="AI302" s="50"/>
      <c r="AJ302" s="50"/>
      <c r="AK302" s="50"/>
      <c r="AL302" s="50"/>
      <c r="AM302" s="49"/>
      <c r="AN302" s="49"/>
      <c r="AO302" s="49"/>
      <c r="AP302" s="49"/>
      <c r="AQ302" s="50"/>
      <c r="AR302" s="50"/>
      <c r="AS302" s="50"/>
      <c r="AT302" s="50"/>
      <c r="AU302" s="50"/>
      <c r="AV302" s="49"/>
      <c r="AW302" s="49"/>
      <c r="AX302" s="49"/>
      <c r="AY302" s="49"/>
      <c r="AZ302" s="49"/>
      <c r="BA302" s="50"/>
    </row>
    <row r="303" spans="1:53">
      <c r="A303" s="50"/>
      <c r="B303" s="50"/>
      <c r="C303" s="50"/>
      <c r="D303" s="50"/>
      <c r="E303" s="50"/>
      <c r="F303" s="50"/>
      <c r="G303" s="50"/>
      <c r="H303" s="50"/>
      <c r="I303" s="49"/>
      <c r="J303" s="50"/>
      <c r="K303" s="50"/>
      <c r="L303" s="50"/>
      <c r="M303" s="49"/>
      <c r="N303" s="50"/>
      <c r="O303" s="50"/>
      <c r="P303" s="50"/>
      <c r="Q303" s="49"/>
      <c r="R303" s="50"/>
      <c r="S303" s="1599"/>
      <c r="T303" s="50"/>
      <c r="U303" s="50"/>
      <c r="V303" s="50"/>
      <c r="W303" s="49"/>
      <c r="X303" s="49"/>
      <c r="Y303" s="49"/>
      <c r="Z303" s="49"/>
      <c r="AA303" s="50"/>
      <c r="AB303" s="50"/>
      <c r="AC303" s="50"/>
      <c r="AD303" s="49"/>
      <c r="AE303" s="49"/>
      <c r="AF303" s="49"/>
      <c r="AG303" s="49"/>
      <c r="AH303" s="1599"/>
      <c r="AI303" s="50"/>
      <c r="AJ303" s="50"/>
      <c r="AK303" s="50"/>
      <c r="AL303" s="50"/>
      <c r="AM303" s="49"/>
      <c r="AN303" s="49"/>
      <c r="AO303" s="49"/>
      <c r="AP303" s="49"/>
      <c r="AQ303" s="50"/>
      <c r="AR303" s="50"/>
      <c r="AS303" s="50"/>
      <c r="AT303" s="50"/>
      <c r="AU303" s="50"/>
      <c r="AV303" s="49"/>
      <c r="AW303" s="49"/>
      <c r="AX303" s="49"/>
      <c r="AY303" s="49"/>
      <c r="AZ303" s="49"/>
      <c r="BA303" s="50"/>
    </row>
    <row r="304" spans="1:53">
      <c r="A304" s="50"/>
      <c r="B304" s="50"/>
      <c r="C304" s="50"/>
      <c r="D304" s="50"/>
      <c r="E304" s="50"/>
      <c r="F304" s="50"/>
      <c r="G304" s="50"/>
      <c r="H304" s="50"/>
      <c r="I304" s="49"/>
      <c r="J304" s="50"/>
      <c r="K304" s="50"/>
      <c r="L304" s="50"/>
      <c r="M304" s="49"/>
      <c r="N304" s="50"/>
      <c r="O304" s="50"/>
      <c r="P304" s="50"/>
      <c r="Q304" s="49"/>
      <c r="R304" s="50"/>
      <c r="S304" s="1599"/>
      <c r="T304" s="50"/>
      <c r="U304" s="50"/>
      <c r="V304" s="50"/>
      <c r="W304" s="49"/>
      <c r="X304" s="49"/>
      <c r="Y304" s="49"/>
      <c r="Z304" s="49"/>
      <c r="AA304" s="50"/>
      <c r="AB304" s="50"/>
      <c r="AC304" s="50"/>
      <c r="AD304" s="49"/>
      <c r="AE304" s="49"/>
      <c r="AF304" s="49"/>
      <c r="AG304" s="49"/>
      <c r="AH304" s="1599"/>
      <c r="AI304" s="50"/>
      <c r="AJ304" s="50"/>
      <c r="AK304" s="50"/>
      <c r="AL304" s="50"/>
      <c r="AM304" s="49"/>
      <c r="AN304" s="49"/>
      <c r="AO304" s="49"/>
      <c r="AP304" s="49"/>
      <c r="AQ304" s="50"/>
      <c r="AR304" s="50"/>
      <c r="AS304" s="50"/>
      <c r="AT304" s="50"/>
      <c r="AU304" s="50"/>
      <c r="AV304" s="49"/>
      <c r="AW304" s="49"/>
      <c r="AX304" s="49"/>
      <c r="AY304" s="49"/>
      <c r="AZ304" s="49"/>
      <c r="BA304" s="50"/>
    </row>
    <row r="305" spans="1:53">
      <c r="A305" s="50"/>
      <c r="B305" s="50"/>
      <c r="C305" s="50"/>
      <c r="D305" s="50"/>
      <c r="E305" s="50"/>
      <c r="F305" s="50"/>
      <c r="G305" s="50"/>
      <c r="H305" s="50"/>
      <c r="I305" s="49"/>
      <c r="J305" s="50"/>
      <c r="K305" s="50"/>
      <c r="L305" s="50"/>
      <c r="M305" s="49"/>
      <c r="N305" s="50"/>
      <c r="O305" s="50"/>
      <c r="P305" s="50"/>
      <c r="Q305" s="49"/>
      <c r="R305" s="50"/>
      <c r="S305" s="1599"/>
      <c r="T305" s="50"/>
      <c r="U305" s="50"/>
      <c r="V305" s="50"/>
      <c r="W305" s="49"/>
      <c r="X305" s="49"/>
      <c r="Y305" s="49"/>
      <c r="Z305" s="49"/>
      <c r="AA305" s="50"/>
      <c r="AB305" s="50"/>
      <c r="AC305" s="50"/>
      <c r="AD305" s="49"/>
      <c r="AE305" s="49"/>
      <c r="AF305" s="49"/>
      <c r="AG305" s="49"/>
      <c r="AH305" s="1599"/>
      <c r="AI305" s="50"/>
      <c r="AJ305" s="50"/>
      <c r="AK305" s="50"/>
      <c r="AL305" s="50"/>
      <c r="AM305" s="49"/>
      <c r="AN305" s="49"/>
      <c r="AO305" s="49"/>
      <c r="AP305" s="49"/>
      <c r="AQ305" s="50"/>
      <c r="AR305" s="50"/>
      <c r="AS305" s="50"/>
      <c r="AT305" s="50"/>
      <c r="AU305" s="50"/>
      <c r="AV305" s="49"/>
      <c r="AW305" s="49"/>
      <c r="AX305" s="49"/>
      <c r="AY305" s="49"/>
      <c r="AZ305" s="49"/>
      <c r="BA305" s="50"/>
    </row>
    <row r="306" spans="1:53">
      <c r="A306" s="50"/>
      <c r="B306" s="50"/>
      <c r="C306" s="50"/>
      <c r="D306" s="50"/>
      <c r="E306" s="50"/>
      <c r="F306" s="50"/>
      <c r="G306" s="50"/>
      <c r="H306" s="50"/>
      <c r="I306" s="49"/>
      <c r="J306" s="50"/>
      <c r="K306" s="50"/>
      <c r="L306" s="50"/>
      <c r="M306" s="49"/>
      <c r="N306" s="50"/>
      <c r="O306" s="50"/>
      <c r="P306" s="50"/>
      <c r="Q306" s="49"/>
      <c r="R306" s="50"/>
      <c r="S306" s="1599"/>
      <c r="T306" s="50"/>
      <c r="U306" s="50"/>
      <c r="V306" s="50"/>
      <c r="W306" s="49"/>
      <c r="X306" s="49"/>
      <c r="Y306" s="49"/>
      <c r="Z306" s="49"/>
      <c r="AA306" s="50"/>
      <c r="AB306" s="50"/>
      <c r="AC306" s="50"/>
      <c r="AD306" s="49"/>
      <c r="AE306" s="49"/>
      <c r="AF306" s="49"/>
      <c r="AG306" s="49"/>
      <c r="AH306" s="1599"/>
      <c r="AI306" s="50"/>
      <c r="AJ306" s="50"/>
      <c r="AK306" s="50"/>
      <c r="AL306" s="50"/>
      <c r="AM306" s="49"/>
      <c r="AN306" s="49"/>
      <c r="AO306" s="49"/>
      <c r="AP306" s="49"/>
      <c r="AQ306" s="50"/>
      <c r="AR306" s="50"/>
      <c r="AS306" s="50"/>
      <c r="AT306" s="50"/>
      <c r="AU306" s="50"/>
      <c r="AV306" s="49"/>
      <c r="AW306" s="49"/>
      <c r="AX306" s="49"/>
      <c r="AY306" s="49"/>
      <c r="AZ306" s="49"/>
      <c r="BA306" s="50"/>
    </row>
    <row r="307" spans="1:53">
      <c r="A307" s="50"/>
      <c r="B307" s="50"/>
      <c r="C307" s="50"/>
      <c r="D307" s="50"/>
      <c r="E307" s="50"/>
      <c r="F307" s="50"/>
      <c r="G307" s="50"/>
      <c r="H307" s="50"/>
      <c r="I307" s="49"/>
      <c r="J307" s="50"/>
      <c r="K307" s="50"/>
      <c r="L307" s="50"/>
      <c r="M307" s="49"/>
      <c r="N307" s="50"/>
      <c r="O307" s="50"/>
      <c r="P307" s="50"/>
      <c r="Q307" s="49"/>
      <c r="R307" s="50"/>
      <c r="S307" s="1599"/>
      <c r="T307" s="50"/>
      <c r="U307" s="50"/>
      <c r="V307" s="50"/>
      <c r="W307" s="49"/>
      <c r="X307" s="49"/>
      <c r="Y307" s="49"/>
      <c r="Z307" s="49"/>
      <c r="AA307" s="50"/>
      <c r="AB307" s="50"/>
      <c r="AC307" s="50"/>
      <c r="AD307" s="49"/>
      <c r="AE307" s="49"/>
      <c r="AF307" s="49"/>
      <c r="AG307" s="49"/>
      <c r="AH307" s="1599"/>
      <c r="AI307" s="50"/>
      <c r="AJ307" s="50"/>
      <c r="AK307" s="50"/>
      <c r="AL307" s="50"/>
      <c r="AM307" s="49"/>
      <c r="AN307" s="49"/>
      <c r="AO307" s="49"/>
      <c r="AP307" s="49"/>
      <c r="AQ307" s="50"/>
      <c r="AR307" s="50"/>
      <c r="AS307" s="50"/>
      <c r="AT307" s="50"/>
      <c r="AU307" s="50"/>
      <c r="AV307" s="49"/>
      <c r="AW307" s="49"/>
      <c r="AX307" s="49"/>
      <c r="AY307" s="49"/>
      <c r="AZ307" s="49"/>
      <c r="BA307" s="50"/>
    </row>
    <row r="308" spans="1:53">
      <c r="A308" s="50"/>
      <c r="B308" s="50"/>
      <c r="C308" s="50"/>
      <c r="D308" s="50"/>
      <c r="E308" s="50"/>
      <c r="F308" s="50"/>
      <c r="G308" s="50"/>
      <c r="H308" s="50"/>
      <c r="I308" s="49"/>
      <c r="J308" s="50"/>
      <c r="K308" s="50"/>
      <c r="L308" s="50"/>
      <c r="M308" s="49"/>
      <c r="N308" s="50"/>
      <c r="O308" s="50"/>
      <c r="P308" s="50"/>
      <c r="Q308" s="49"/>
      <c r="R308" s="50"/>
      <c r="S308" s="1599"/>
      <c r="T308" s="50"/>
      <c r="U308" s="50"/>
      <c r="V308" s="50"/>
      <c r="W308" s="49"/>
      <c r="X308" s="49"/>
      <c r="Y308" s="49"/>
      <c r="Z308" s="49"/>
      <c r="AA308" s="50"/>
      <c r="AB308" s="50"/>
      <c r="AC308" s="50"/>
      <c r="AD308" s="49"/>
      <c r="AE308" s="49"/>
      <c r="AF308" s="49"/>
      <c r="AG308" s="49"/>
      <c r="AH308" s="1599"/>
      <c r="AI308" s="50"/>
      <c r="AJ308" s="50"/>
      <c r="AK308" s="50"/>
      <c r="AL308" s="50"/>
      <c r="AM308" s="49"/>
      <c r="AN308" s="49"/>
      <c r="AO308" s="49"/>
      <c r="AP308" s="49"/>
      <c r="AQ308" s="50"/>
      <c r="AR308" s="50"/>
      <c r="AS308" s="50"/>
      <c r="AT308" s="50"/>
      <c r="AU308" s="50"/>
      <c r="AV308" s="49"/>
      <c r="AW308" s="49"/>
      <c r="AX308" s="49"/>
      <c r="AY308" s="49"/>
      <c r="AZ308" s="49"/>
      <c r="BA308" s="50"/>
    </row>
    <row r="309" spans="1:53">
      <c r="A309" s="50"/>
      <c r="B309" s="50"/>
      <c r="C309" s="50"/>
      <c r="D309" s="50"/>
      <c r="E309" s="50"/>
      <c r="F309" s="50"/>
      <c r="G309" s="50"/>
      <c r="H309" s="50"/>
      <c r="I309" s="49"/>
      <c r="J309" s="50"/>
      <c r="K309" s="50"/>
      <c r="L309" s="50"/>
      <c r="M309" s="49"/>
      <c r="N309" s="50"/>
      <c r="O309" s="50"/>
      <c r="P309" s="50"/>
      <c r="Q309" s="49"/>
      <c r="R309" s="50"/>
      <c r="S309" s="1599"/>
      <c r="T309" s="50"/>
      <c r="U309" s="50"/>
      <c r="V309" s="50"/>
      <c r="W309" s="49"/>
      <c r="X309" s="49"/>
      <c r="Y309" s="49"/>
      <c r="Z309" s="49"/>
      <c r="AA309" s="50"/>
      <c r="AB309" s="50"/>
      <c r="AC309" s="50"/>
      <c r="AD309" s="49"/>
      <c r="AE309" s="49"/>
      <c r="AF309" s="49"/>
      <c r="AG309" s="49"/>
      <c r="AH309" s="1599"/>
      <c r="AI309" s="50"/>
      <c r="AJ309" s="50"/>
      <c r="AK309" s="50"/>
      <c r="AL309" s="50"/>
      <c r="AM309" s="49"/>
      <c r="AN309" s="49"/>
      <c r="AO309" s="49"/>
      <c r="AP309" s="49"/>
      <c r="AQ309" s="50"/>
      <c r="AR309" s="50"/>
      <c r="AS309" s="50"/>
      <c r="AT309" s="50"/>
      <c r="AU309" s="50"/>
      <c r="AV309" s="49"/>
      <c r="AW309" s="49"/>
      <c r="AX309" s="49"/>
      <c r="AY309" s="49"/>
      <c r="AZ309" s="49"/>
      <c r="BA309" s="50"/>
    </row>
  </sheetData>
  <mergeCells count="85">
    <mergeCell ref="B20:BA20"/>
    <mergeCell ref="B21:BA21"/>
    <mergeCell ref="AM8:AM9"/>
    <mergeCell ref="AO8:AO9"/>
    <mergeCell ref="AP8:AP9"/>
    <mergeCell ref="AS8:AT8"/>
    <mergeCell ref="AU8:AU9"/>
    <mergeCell ref="AW8:AW9"/>
    <mergeCell ref="Q8:Q9"/>
    <mergeCell ref="V8:V9"/>
    <mergeCell ref="W8:W9"/>
    <mergeCell ref="Y8:Y9"/>
    <mergeCell ref="Z8:Z9"/>
    <mergeCell ref="H8:I8"/>
    <mergeCell ref="J8:J9"/>
    <mergeCell ref="K8:M8"/>
    <mergeCell ref="AK8:AL8"/>
    <mergeCell ref="AH3:AH9"/>
    <mergeCell ref="AI3:AP4"/>
    <mergeCell ref="AQ3:AX4"/>
    <mergeCell ref="AV7:AV9"/>
    <mergeCell ref="AW7:AX7"/>
    <mergeCell ref="AX8:AX9"/>
    <mergeCell ref="G6:I7"/>
    <mergeCell ref="J6:M7"/>
    <mergeCell ref="O6:Q6"/>
    <mergeCell ref="G8:G9"/>
    <mergeCell ref="AC7:AD7"/>
    <mergeCell ref="AD8:AD9"/>
    <mergeCell ref="AC8:AC9"/>
    <mergeCell ref="R6:R9"/>
    <mergeCell ref="U6:W6"/>
    <mergeCell ref="O7:O9"/>
    <mergeCell ref="P7:Q7"/>
    <mergeCell ref="U7:U9"/>
    <mergeCell ref="V7:W7"/>
    <mergeCell ref="P8:P9"/>
    <mergeCell ref="AY3:AY9"/>
    <mergeCell ref="AZ3:AZ9"/>
    <mergeCell ref="AR5:AX5"/>
    <mergeCell ref="AJ6:AM6"/>
    <mergeCell ref="AI5:AI9"/>
    <mergeCell ref="AJ5:AP5"/>
    <mergeCell ref="AQ5:AQ9"/>
    <mergeCell ref="AN6:AP6"/>
    <mergeCell ref="AR6:AU6"/>
    <mergeCell ref="AV6:AX6"/>
    <mergeCell ref="AJ7:AJ9"/>
    <mergeCell ref="AK7:AM7"/>
    <mergeCell ref="AN7:AN9"/>
    <mergeCell ref="AO7:AP7"/>
    <mergeCell ref="AR7:AR9"/>
    <mergeCell ref="AS7:AU7"/>
    <mergeCell ref="O5:R5"/>
    <mergeCell ref="T5:T9"/>
    <mergeCell ref="U5:Z5"/>
    <mergeCell ref="AA5:AA9"/>
    <mergeCell ref="AA3:AG4"/>
    <mergeCell ref="X6:Z6"/>
    <mergeCell ref="AB6:AD6"/>
    <mergeCell ref="AE6:AG6"/>
    <mergeCell ref="AB5:AG5"/>
    <mergeCell ref="X7:X9"/>
    <mergeCell ref="Y7:Z7"/>
    <mergeCell ref="AB7:AB9"/>
    <mergeCell ref="AE7:AE9"/>
    <mergeCell ref="AF7:AG7"/>
    <mergeCell ref="AF8:AF9"/>
    <mergeCell ref="AG8:AG9"/>
    <mergeCell ref="A1:BA1"/>
    <mergeCell ref="A2:BA2"/>
    <mergeCell ref="A3:A9"/>
    <mergeCell ref="B3:B9"/>
    <mergeCell ref="C3:C9"/>
    <mergeCell ref="D3:D9"/>
    <mergeCell ref="E3:M3"/>
    <mergeCell ref="N3:R4"/>
    <mergeCell ref="S3:S9"/>
    <mergeCell ref="T3:Z4"/>
    <mergeCell ref="BA3:BA9"/>
    <mergeCell ref="E4:E9"/>
    <mergeCell ref="F4:M4"/>
    <mergeCell ref="F5:F9"/>
    <mergeCell ref="G5:M5"/>
    <mergeCell ref="N5:N9"/>
  </mergeCells>
  <pageMargins left="0.23622047244094491" right="0.19685039370078741" top="0.62992125984251968" bottom="0.41" header="0.23622047244094491" footer="0.35433070866141736"/>
  <pageSetup paperSize="9" scale="52" fitToHeight="0" orientation="landscape" horizontalDpi="4294967295" verticalDpi="4294967295" r:id="rId1"/>
  <headerFooter differentFirst="1" alignWithMargins="0">
    <oddFooter>&amp;R&amp;14&amp;P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U1078"/>
  <sheetViews>
    <sheetView topLeftCell="A4" zoomScale="70" zoomScaleNormal="70" workbookViewId="0">
      <pane xSplit="4" ySplit="7" topLeftCell="E416" activePane="bottomRight" state="frozen"/>
      <selection activeCell="A4" sqref="A4"/>
      <selection pane="topRight" activeCell="E4" sqref="E4"/>
      <selection pane="bottomLeft" activeCell="A11" sqref="A11"/>
      <selection pane="bottomRight" activeCell="BD448" sqref="BD448"/>
    </sheetView>
  </sheetViews>
  <sheetFormatPr defaultColWidth="11.42578125" defaultRowHeight="18.75"/>
  <cols>
    <col min="1" max="1" width="5.42578125" style="2237" customWidth="1"/>
    <col min="2" max="2" width="40.28515625" style="1614" customWidth="1"/>
    <col min="3" max="3" width="10.42578125" style="63" hidden="1" customWidth="1"/>
    <col min="4" max="4" width="15" style="63" hidden="1" customWidth="1"/>
    <col min="5" max="5" width="8.28515625" style="1376" customWidth="1"/>
    <col min="6" max="6" width="13.7109375" style="74" customWidth="1"/>
    <col min="7" max="7" width="12.85546875" style="115" customWidth="1"/>
    <col min="8" max="8" width="13" style="115" customWidth="1"/>
    <col min="9" max="9" width="10.7109375" style="115" hidden="1" customWidth="1"/>
    <col min="10" max="10" width="9.140625" style="115" hidden="1" customWidth="1"/>
    <col min="11" max="11" width="12.85546875" style="115" hidden="1" customWidth="1"/>
    <col min="12" max="12" width="13.7109375" style="115" hidden="1" customWidth="1"/>
    <col min="13" max="13" width="11.85546875" style="1038" hidden="1" customWidth="1"/>
    <col min="14" max="14" width="10.5703125" style="115" hidden="1" customWidth="1"/>
    <col min="15" max="15" width="13.28515625" style="115" customWidth="1"/>
    <col min="16" max="16" width="15.140625" style="115" hidden="1" customWidth="1"/>
    <col min="17" max="17" width="8.42578125" style="115" hidden="1" customWidth="1"/>
    <col min="18" max="18" width="7.5703125" style="115" hidden="1" customWidth="1"/>
    <col min="19" max="19" width="13.5703125" style="115" hidden="1" customWidth="1"/>
    <col min="20" max="20" width="12.85546875" style="115" customWidth="1"/>
    <col min="21" max="21" width="9.5703125" style="115" hidden="1" customWidth="1"/>
    <col min="22" max="22" width="7.5703125" style="115" hidden="1" customWidth="1"/>
    <col min="23" max="23" width="12.85546875" style="115" hidden="1" customWidth="1"/>
    <col min="24" max="24" width="12.28515625" style="115" hidden="1" customWidth="1"/>
    <col min="25" max="25" width="8.28515625" style="115" hidden="1" customWidth="1"/>
    <col min="26" max="26" width="7.5703125" style="115" hidden="1" customWidth="1"/>
    <col min="27" max="27" width="14.140625" style="115" hidden="1" customWidth="1"/>
    <col min="28" max="28" width="13.5703125" style="115" hidden="1" customWidth="1"/>
    <col min="29" max="29" width="7.85546875" style="115" hidden="1" customWidth="1"/>
    <col min="30" max="30" width="7.5703125" style="115" hidden="1" customWidth="1"/>
    <col min="31" max="31" width="11.85546875" style="115" hidden="1" customWidth="1"/>
    <col min="32" max="32" width="10.85546875" style="115" hidden="1" customWidth="1"/>
    <col min="33" max="34" width="7.5703125" style="115" hidden="1" customWidth="1"/>
    <col min="35" max="35" width="12.28515625" style="115" hidden="1" customWidth="1"/>
    <col min="36" max="36" width="11.140625" style="115" hidden="1" customWidth="1"/>
    <col min="37" max="37" width="9.7109375" style="115" hidden="1" customWidth="1"/>
    <col min="38" max="38" width="9.140625" style="115" hidden="1" customWidth="1"/>
    <col min="39" max="39" width="12.7109375" style="115" customWidth="1"/>
    <col min="40" max="40" width="13.140625" style="115" customWidth="1"/>
    <col min="41" max="41" width="10.28515625" style="115" hidden="1" customWidth="1"/>
    <col min="42" max="42" width="8.5703125" style="115" hidden="1" customWidth="1"/>
    <col min="43" max="43" width="12.7109375" style="115" customWidth="1"/>
    <col min="44" max="44" width="13.7109375" style="115" customWidth="1"/>
    <col min="45" max="45" width="9.5703125" style="115" hidden="1" customWidth="1"/>
    <col min="46" max="46" width="10.85546875" style="115" hidden="1" customWidth="1"/>
    <col min="47" max="47" width="9.140625" style="115" hidden="1" customWidth="1"/>
    <col min="48" max="49" width="12.7109375" style="115" customWidth="1"/>
    <col min="50" max="50" width="9.140625" style="115" hidden="1" customWidth="1"/>
    <col min="51" max="51" width="11.85546875" style="115" hidden="1" customWidth="1"/>
    <col min="52" max="53" width="9.140625" style="115" hidden="1" customWidth="1"/>
    <col min="54" max="55" width="14" style="115" hidden="1" customWidth="1"/>
    <col min="56" max="56" width="14.7109375" style="115" customWidth="1"/>
    <col min="57" max="57" width="14.28515625" style="115" customWidth="1"/>
    <col min="58" max="58" width="14.7109375" style="958" hidden="1" customWidth="1"/>
    <col min="59" max="59" width="8.85546875" style="203" customWidth="1"/>
    <col min="60" max="61" width="9.140625" style="203" customWidth="1"/>
    <col min="62" max="62" width="11.28515625" style="203" customWidth="1"/>
    <col min="63" max="63" width="12.140625" style="203" customWidth="1"/>
    <col min="64" max="64" width="9.140625" style="203" customWidth="1"/>
    <col min="65" max="65" width="11.42578125" style="66" customWidth="1"/>
    <col min="66" max="67" width="13.28515625" style="66" customWidth="1"/>
    <col min="68" max="68" width="13.140625" style="1620" customWidth="1"/>
    <col min="69" max="69" width="14.28515625" style="22" bestFit="1" customWidth="1"/>
    <col min="70" max="285" width="11.42578125" style="22"/>
    <col min="286" max="286" width="4" style="22" customWidth="1"/>
    <col min="287" max="287" width="43.7109375" style="22" customWidth="1"/>
    <col min="288" max="288" width="10.42578125" style="22" customWidth="1"/>
    <col min="289" max="289" width="8.42578125" style="22" customWidth="1"/>
    <col min="290" max="290" width="8.28515625" style="22" customWidth="1"/>
    <col min="291" max="291" width="10.140625" style="22" customWidth="1"/>
    <col min="292" max="292" width="9.5703125" style="22" customWidth="1"/>
    <col min="293" max="293" width="9.28515625" style="22" customWidth="1"/>
    <col min="294" max="295" width="7.5703125" style="22" customWidth="1"/>
    <col min="296" max="296" width="8.140625" style="22" customWidth="1"/>
    <col min="297" max="297" width="8.7109375" style="22" customWidth="1"/>
    <col min="298" max="298" width="9.140625" style="22" customWidth="1"/>
    <col min="299" max="299" width="8.85546875" style="22" customWidth="1"/>
    <col min="300" max="300" width="6" style="22" customWidth="1"/>
    <col min="301" max="301" width="7.5703125" style="22" customWidth="1"/>
    <col min="302" max="302" width="8" style="22" customWidth="1"/>
    <col min="303" max="303" width="8.140625" style="22" customWidth="1"/>
    <col min="304" max="304" width="7" style="22" customWidth="1"/>
    <col min="305" max="305" width="7.5703125" style="22" customWidth="1"/>
    <col min="306" max="306" width="7.42578125" style="22" customWidth="1"/>
    <col min="307" max="307" width="7.28515625" style="22" customWidth="1"/>
    <col min="308" max="308" width="7" style="22" customWidth="1"/>
    <col min="309" max="309" width="7.5703125" style="22" customWidth="1"/>
    <col min="310" max="310" width="8.28515625" style="22" customWidth="1"/>
    <col min="311" max="311" width="7.5703125" style="22" customWidth="1"/>
    <col min="312" max="312" width="11.140625" style="22" customWidth="1"/>
    <col min="313" max="313" width="6.42578125" style="22" customWidth="1"/>
    <col min="314" max="314" width="7.5703125" style="22" customWidth="1"/>
    <col min="315" max="315" width="9" style="22" customWidth="1"/>
    <col min="316" max="316" width="8.42578125" style="22" bestFit="1" customWidth="1"/>
    <col min="317" max="317" width="9.140625" style="22" bestFit="1" customWidth="1"/>
    <col min="318" max="318" width="10.85546875" style="22" customWidth="1"/>
    <col min="319" max="319" width="6.7109375" style="22" customWidth="1"/>
    <col min="320" max="541" width="11.42578125" style="22"/>
    <col min="542" max="542" width="4" style="22" customWidth="1"/>
    <col min="543" max="543" width="43.7109375" style="22" customWidth="1"/>
    <col min="544" max="544" width="10.42578125" style="22" customWidth="1"/>
    <col min="545" max="545" width="8.42578125" style="22" customWidth="1"/>
    <col min="546" max="546" width="8.28515625" style="22" customWidth="1"/>
    <col min="547" max="547" width="10.140625" style="22" customWidth="1"/>
    <col min="548" max="548" width="9.5703125" style="22" customWidth="1"/>
    <col min="549" max="549" width="9.28515625" style="22" customWidth="1"/>
    <col min="550" max="551" width="7.5703125" style="22" customWidth="1"/>
    <col min="552" max="552" width="8.140625" style="22" customWidth="1"/>
    <col min="553" max="553" width="8.7109375" style="22" customWidth="1"/>
    <col min="554" max="554" width="9.140625" style="22" customWidth="1"/>
    <col min="555" max="555" width="8.85546875" style="22" customWidth="1"/>
    <col min="556" max="556" width="6" style="22" customWidth="1"/>
    <col min="557" max="557" width="7.5703125" style="22" customWidth="1"/>
    <col min="558" max="558" width="8" style="22" customWidth="1"/>
    <col min="559" max="559" width="8.140625" style="22" customWidth="1"/>
    <col min="560" max="560" width="7" style="22" customWidth="1"/>
    <col min="561" max="561" width="7.5703125" style="22" customWidth="1"/>
    <col min="562" max="562" width="7.42578125" style="22" customWidth="1"/>
    <col min="563" max="563" width="7.28515625" style="22" customWidth="1"/>
    <col min="564" max="564" width="7" style="22" customWidth="1"/>
    <col min="565" max="565" width="7.5703125" style="22" customWidth="1"/>
    <col min="566" max="566" width="8.28515625" style="22" customWidth="1"/>
    <col min="567" max="567" width="7.5703125" style="22" customWidth="1"/>
    <col min="568" max="568" width="11.140625" style="22" customWidth="1"/>
    <col min="569" max="569" width="6.42578125" style="22" customWidth="1"/>
    <col min="570" max="570" width="7.5703125" style="22" customWidth="1"/>
    <col min="571" max="571" width="9" style="22" customWidth="1"/>
    <col min="572" max="572" width="8.42578125" style="22" bestFit="1" customWidth="1"/>
    <col min="573" max="573" width="9.140625" style="22" bestFit="1" customWidth="1"/>
    <col min="574" max="574" width="10.85546875" style="22" customWidth="1"/>
    <col min="575" max="575" width="6.7109375" style="22" customWidth="1"/>
    <col min="576" max="797" width="11.42578125" style="22"/>
    <col min="798" max="798" width="4" style="22" customWidth="1"/>
    <col min="799" max="799" width="43.7109375" style="22" customWidth="1"/>
    <col min="800" max="800" width="10.42578125" style="22" customWidth="1"/>
    <col min="801" max="801" width="8.42578125" style="22" customWidth="1"/>
    <col min="802" max="802" width="8.28515625" style="22" customWidth="1"/>
    <col min="803" max="803" width="10.140625" style="22" customWidth="1"/>
    <col min="804" max="804" width="9.5703125" style="22" customWidth="1"/>
    <col min="805" max="805" width="9.28515625" style="22" customWidth="1"/>
    <col min="806" max="807" width="7.5703125" style="22" customWidth="1"/>
    <col min="808" max="808" width="8.140625" style="22" customWidth="1"/>
    <col min="809" max="809" width="8.7109375" style="22" customWidth="1"/>
    <col min="810" max="810" width="9.140625" style="22" customWidth="1"/>
    <col min="811" max="811" width="8.85546875" style="22" customWidth="1"/>
    <col min="812" max="812" width="6" style="22" customWidth="1"/>
    <col min="813" max="813" width="7.5703125" style="22" customWidth="1"/>
    <col min="814" max="814" width="8" style="22" customWidth="1"/>
    <col min="815" max="815" width="8.140625" style="22" customWidth="1"/>
    <col min="816" max="816" width="7" style="22" customWidth="1"/>
    <col min="817" max="817" width="7.5703125" style="22" customWidth="1"/>
    <col min="818" max="818" width="7.42578125" style="22" customWidth="1"/>
    <col min="819" max="819" width="7.28515625" style="22" customWidth="1"/>
    <col min="820" max="820" width="7" style="22" customWidth="1"/>
    <col min="821" max="821" width="7.5703125" style="22" customWidth="1"/>
    <col min="822" max="822" width="8.28515625" style="22" customWidth="1"/>
    <col min="823" max="823" width="7.5703125" style="22" customWidth="1"/>
    <col min="824" max="824" width="11.140625" style="22" customWidth="1"/>
    <col min="825" max="825" width="6.42578125" style="22" customWidth="1"/>
    <col min="826" max="826" width="7.5703125" style="22" customWidth="1"/>
    <col min="827" max="827" width="9" style="22" customWidth="1"/>
    <col min="828" max="828" width="8.42578125" style="22" bestFit="1" customWidth="1"/>
    <col min="829" max="829" width="9.140625" style="22" bestFit="1" customWidth="1"/>
    <col min="830" max="830" width="10.85546875" style="22" customWidth="1"/>
    <col min="831" max="831" width="6.7109375" style="22" customWidth="1"/>
    <col min="832" max="1053" width="11.42578125" style="22"/>
    <col min="1054" max="1054" width="4" style="22" customWidth="1"/>
    <col min="1055" max="1055" width="43.7109375" style="22" customWidth="1"/>
    <col min="1056" max="1056" width="10.42578125" style="22" customWidth="1"/>
    <col min="1057" max="1057" width="8.42578125" style="22" customWidth="1"/>
    <col min="1058" max="1058" width="8.28515625" style="22" customWidth="1"/>
    <col min="1059" max="1059" width="10.140625" style="22" customWidth="1"/>
    <col min="1060" max="1060" width="9.5703125" style="22" customWidth="1"/>
    <col min="1061" max="1061" width="9.28515625" style="22" customWidth="1"/>
    <col min="1062" max="1063" width="7.5703125" style="22" customWidth="1"/>
    <col min="1064" max="1064" width="8.140625" style="22" customWidth="1"/>
    <col min="1065" max="1065" width="8.7109375" style="22" customWidth="1"/>
    <col min="1066" max="1066" width="9.140625" style="22" customWidth="1"/>
    <col min="1067" max="1067" width="8.85546875" style="22" customWidth="1"/>
    <col min="1068" max="1068" width="6" style="22" customWidth="1"/>
    <col min="1069" max="1069" width="7.5703125" style="22" customWidth="1"/>
    <col min="1070" max="1070" width="8" style="22" customWidth="1"/>
    <col min="1071" max="1071" width="8.140625" style="22" customWidth="1"/>
    <col min="1072" max="1072" width="7" style="22" customWidth="1"/>
    <col min="1073" max="1073" width="7.5703125" style="22" customWidth="1"/>
    <col min="1074" max="1074" width="7.42578125" style="22" customWidth="1"/>
    <col min="1075" max="1075" width="7.28515625" style="22" customWidth="1"/>
    <col min="1076" max="1076" width="7" style="22" customWidth="1"/>
    <col min="1077" max="1077" width="7.5703125" style="22" customWidth="1"/>
    <col min="1078" max="1078" width="8.28515625" style="22" customWidth="1"/>
    <col min="1079" max="1079" width="7.5703125" style="22" customWidth="1"/>
    <col min="1080" max="1080" width="11.140625" style="22" customWidth="1"/>
    <col min="1081" max="1081" width="6.42578125" style="22" customWidth="1"/>
    <col min="1082" max="1082" width="7.5703125" style="22" customWidth="1"/>
    <col min="1083" max="1083" width="9" style="22" customWidth="1"/>
    <col min="1084" max="1084" width="8.42578125" style="22" bestFit="1" customWidth="1"/>
    <col min="1085" max="1085" width="9.140625" style="22" bestFit="1" customWidth="1"/>
    <col min="1086" max="1086" width="10.85546875" style="22" customWidth="1"/>
    <col min="1087" max="1087" width="6.7109375" style="22" customWidth="1"/>
    <col min="1088" max="1309" width="11.42578125" style="22"/>
    <col min="1310" max="1310" width="4" style="22" customWidth="1"/>
    <col min="1311" max="1311" width="43.7109375" style="22" customWidth="1"/>
    <col min="1312" max="1312" width="10.42578125" style="22" customWidth="1"/>
    <col min="1313" max="1313" width="8.42578125" style="22" customWidth="1"/>
    <col min="1314" max="1314" width="8.28515625" style="22" customWidth="1"/>
    <col min="1315" max="1315" width="10.140625" style="22" customWidth="1"/>
    <col min="1316" max="1316" width="9.5703125" style="22" customWidth="1"/>
    <col min="1317" max="1317" width="9.28515625" style="22" customWidth="1"/>
    <col min="1318" max="1319" width="7.5703125" style="22" customWidth="1"/>
    <col min="1320" max="1320" width="8.140625" style="22" customWidth="1"/>
    <col min="1321" max="1321" width="8.7109375" style="22" customWidth="1"/>
    <col min="1322" max="1322" width="9.140625" style="22" customWidth="1"/>
    <col min="1323" max="1323" width="8.85546875" style="22" customWidth="1"/>
    <col min="1324" max="1324" width="6" style="22" customWidth="1"/>
    <col min="1325" max="1325" width="7.5703125" style="22" customWidth="1"/>
    <col min="1326" max="1326" width="8" style="22" customWidth="1"/>
    <col min="1327" max="1327" width="8.140625" style="22" customWidth="1"/>
    <col min="1328" max="1328" width="7" style="22" customWidth="1"/>
    <col min="1329" max="1329" width="7.5703125" style="22" customWidth="1"/>
    <col min="1330" max="1330" width="7.42578125" style="22" customWidth="1"/>
    <col min="1331" max="1331" width="7.28515625" style="22" customWidth="1"/>
    <col min="1332" max="1332" width="7" style="22" customWidth="1"/>
    <col min="1333" max="1333" width="7.5703125" style="22" customWidth="1"/>
    <col min="1334" max="1334" width="8.28515625" style="22" customWidth="1"/>
    <col min="1335" max="1335" width="7.5703125" style="22" customWidth="1"/>
    <col min="1336" max="1336" width="11.140625" style="22" customWidth="1"/>
    <col min="1337" max="1337" width="6.42578125" style="22" customWidth="1"/>
    <col min="1338" max="1338" width="7.5703125" style="22" customWidth="1"/>
    <col min="1339" max="1339" width="9" style="22" customWidth="1"/>
    <col min="1340" max="1340" width="8.42578125" style="22" bestFit="1" customWidth="1"/>
    <col min="1341" max="1341" width="9.140625" style="22" bestFit="1" customWidth="1"/>
    <col min="1342" max="1342" width="10.85546875" style="22" customWidth="1"/>
    <col min="1343" max="1343" width="6.7109375" style="22" customWidth="1"/>
    <col min="1344" max="1565" width="11.42578125" style="22"/>
    <col min="1566" max="1566" width="4" style="22" customWidth="1"/>
    <col min="1567" max="1567" width="43.7109375" style="22" customWidth="1"/>
    <col min="1568" max="1568" width="10.42578125" style="22" customWidth="1"/>
    <col min="1569" max="1569" width="8.42578125" style="22" customWidth="1"/>
    <col min="1570" max="1570" width="8.28515625" style="22" customWidth="1"/>
    <col min="1571" max="1571" width="10.140625" style="22" customWidth="1"/>
    <col min="1572" max="1572" width="9.5703125" style="22" customWidth="1"/>
    <col min="1573" max="1573" width="9.28515625" style="22" customWidth="1"/>
    <col min="1574" max="1575" width="7.5703125" style="22" customWidth="1"/>
    <col min="1576" max="1576" width="8.140625" style="22" customWidth="1"/>
    <col min="1577" max="1577" width="8.7109375" style="22" customWidth="1"/>
    <col min="1578" max="1578" width="9.140625" style="22" customWidth="1"/>
    <col min="1579" max="1579" width="8.85546875" style="22" customWidth="1"/>
    <col min="1580" max="1580" width="6" style="22" customWidth="1"/>
    <col min="1581" max="1581" width="7.5703125" style="22" customWidth="1"/>
    <col min="1582" max="1582" width="8" style="22" customWidth="1"/>
    <col min="1583" max="1583" width="8.140625" style="22" customWidth="1"/>
    <col min="1584" max="1584" width="7" style="22" customWidth="1"/>
    <col min="1585" max="1585" width="7.5703125" style="22" customWidth="1"/>
    <col min="1586" max="1586" width="7.42578125" style="22" customWidth="1"/>
    <col min="1587" max="1587" width="7.28515625" style="22" customWidth="1"/>
    <col min="1588" max="1588" width="7" style="22" customWidth="1"/>
    <col min="1589" max="1589" width="7.5703125" style="22" customWidth="1"/>
    <col min="1590" max="1590" width="8.28515625" style="22" customWidth="1"/>
    <col min="1591" max="1591" width="7.5703125" style="22" customWidth="1"/>
    <col min="1592" max="1592" width="11.140625" style="22" customWidth="1"/>
    <col min="1593" max="1593" width="6.42578125" style="22" customWidth="1"/>
    <col min="1594" max="1594" width="7.5703125" style="22" customWidth="1"/>
    <col min="1595" max="1595" width="9" style="22" customWidth="1"/>
    <col min="1596" max="1596" width="8.42578125" style="22" bestFit="1" customWidth="1"/>
    <col min="1597" max="1597" width="9.140625" style="22" bestFit="1" customWidth="1"/>
    <col min="1598" max="1598" width="10.85546875" style="22" customWidth="1"/>
    <col min="1599" max="1599" width="6.7109375" style="22" customWidth="1"/>
    <col min="1600" max="1821" width="11.42578125" style="22"/>
    <col min="1822" max="1822" width="4" style="22" customWidth="1"/>
    <col min="1823" max="1823" width="43.7109375" style="22" customWidth="1"/>
    <col min="1824" max="1824" width="10.42578125" style="22" customWidth="1"/>
    <col min="1825" max="1825" width="8.42578125" style="22" customWidth="1"/>
    <col min="1826" max="1826" width="8.28515625" style="22" customWidth="1"/>
    <col min="1827" max="1827" width="10.140625" style="22" customWidth="1"/>
    <col min="1828" max="1828" width="9.5703125" style="22" customWidth="1"/>
    <col min="1829" max="1829" width="9.28515625" style="22" customWidth="1"/>
    <col min="1830" max="1831" width="7.5703125" style="22" customWidth="1"/>
    <col min="1832" max="1832" width="8.140625" style="22" customWidth="1"/>
    <col min="1833" max="1833" width="8.7109375" style="22" customWidth="1"/>
    <col min="1834" max="1834" width="9.140625" style="22" customWidth="1"/>
    <col min="1835" max="1835" width="8.85546875" style="22" customWidth="1"/>
    <col min="1836" max="1836" width="6" style="22" customWidth="1"/>
    <col min="1837" max="1837" width="7.5703125" style="22" customWidth="1"/>
    <col min="1838" max="1838" width="8" style="22" customWidth="1"/>
    <col min="1839" max="1839" width="8.140625" style="22" customWidth="1"/>
    <col min="1840" max="1840" width="7" style="22" customWidth="1"/>
    <col min="1841" max="1841" width="7.5703125" style="22" customWidth="1"/>
    <col min="1842" max="1842" width="7.42578125" style="22" customWidth="1"/>
    <col min="1843" max="1843" width="7.28515625" style="22" customWidth="1"/>
    <col min="1844" max="1844" width="7" style="22" customWidth="1"/>
    <col min="1845" max="1845" width="7.5703125" style="22" customWidth="1"/>
    <col min="1846" max="1846" width="8.28515625" style="22" customWidth="1"/>
    <col min="1847" max="1847" width="7.5703125" style="22" customWidth="1"/>
    <col min="1848" max="1848" width="11.140625" style="22" customWidth="1"/>
    <col min="1849" max="1849" width="6.42578125" style="22" customWidth="1"/>
    <col min="1850" max="1850" width="7.5703125" style="22" customWidth="1"/>
    <col min="1851" max="1851" width="9" style="22" customWidth="1"/>
    <col min="1852" max="1852" width="8.42578125" style="22" bestFit="1" customWidth="1"/>
    <col min="1853" max="1853" width="9.140625" style="22" bestFit="1" customWidth="1"/>
    <col min="1854" max="1854" width="10.85546875" style="22" customWidth="1"/>
    <col min="1855" max="1855" width="6.7109375" style="22" customWidth="1"/>
    <col min="1856" max="2077" width="11.42578125" style="22"/>
    <col min="2078" max="2078" width="4" style="22" customWidth="1"/>
    <col min="2079" max="2079" width="43.7109375" style="22" customWidth="1"/>
    <col min="2080" max="2080" width="10.42578125" style="22" customWidth="1"/>
    <col min="2081" max="2081" width="8.42578125" style="22" customWidth="1"/>
    <col min="2082" max="2082" width="8.28515625" style="22" customWidth="1"/>
    <col min="2083" max="2083" width="10.140625" style="22" customWidth="1"/>
    <col min="2084" max="2084" width="9.5703125" style="22" customWidth="1"/>
    <col min="2085" max="2085" width="9.28515625" style="22" customWidth="1"/>
    <col min="2086" max="2087" width="7.5703125" style="22" customWidth="1"/>
    <col min="2088" max="2088" width="8.140625" style="22" customWidth="1"/>
    <col min="2089" max="2089" width="8.7109375" style="22" customWidth="1"/>
    <col min="2090" max="2090" width="9.140625" style="22" customWidth="1"/>
    <col min="2091" max="2091" width="8.85546875" style="22" customWidth="1"/>
    <col min="2092" max="2092" width="6" style="22" customWidth="1"/>
    <col min="2093" max="2093" width="7.5703125" style="22" customWidth="1"/>
    <col min="2094" max="2094" width="8" style="22" customWidth="1"/>
    <col min="2095" max="2095" width="8.140625" style="22" customWidth="1"/>
    <col min="2096" max="2096" width="7" style="22" customWidth="1"/>
    <col min="2097" max="2097" width="7.5703125" style="22" customWidth="1"/>
    <col min="2098" max="2098" width="7.42578125" style="22" customWidth="1"/>
    <col min="2099" max="2099" width="7.28515625" style="22" customWidth="1"/>
    <col min="2100" max="2100" width="7" style="22" customWidth="1"/>
    <col min="2101" max="2101" width="7.5703125" style="22" customWidth="1"/>
    <col min="2102" max="2102" width="8.28515625" style="22" customWidth="1"/>
    <col min="2103" max="2103" width="7.5703125" style="22" customWidth="1"/>
    <col min="2104" max="2104" width="11.140625" style="22" customWidth="1"/>
    <col min="2105" max="2105" width="6.42578125" style="22" customWidth="1"/>
    <col min="2106" max="2106" width="7.5703125" style="22" customWidth="1"/>
    <col min="2107" max="2107" width="9" style="22" customWidth="1"/>
    <col min="2108" max="2108" width="8.42578125" style="22" bestFit="1" customWidth="1"/>
    <col min="2109" max="2109" width="9.140625" style="22" bestFit="1" customWidth="1"/>
    <col min="2110" max="2110" width="10.85546875" style="22" customWidth="1"/>
    <col min="2111" max="2111" width="6.7109375" style="22" customWidth="1"/>
    <col min="2112" max="2333" width="11.42578125" style="22"/>
    <col min="2334" max="2334" width="4" style="22" customWidth="1"/>
    <col min="2335" max="2335" width="43.7109375" style="22" customWidth="1"/>
    <col min="2336" max="2336" width="10.42578125" style="22" customWidth="1"/>
    <col min="2337" max="2337" width="8.42578125" style="22" customWidth="1"/>
    <col min="2338" max="2338" width="8.28515625" style="22" customWidth="1"/>
    <col min="2339" max="2339" width="10.140625" style="22" customWidth="1"/>
    <col min="2340" max="2340" width="9.5703125" style="22" customWidth="1"/>
    <col min="2341" max="2341" width="9.28515625" style="22" customWidth="1"/>
    <col min="2342" max="2343" width="7.5703125" style="22" customWidth="1"/>
    <col min="2344" max="2344" width="8.140625" style="22" customWidth="1"/>
    <col min="2345" max="2345" width="8.7109375" style="22" customWidth="1"/>
    <col min="2346" max="2346" width="9.140625" style="22" customWidth="1"/>
    <col min="2347" max="2347" width="8.85546875" style="22" customWidth="1"/>
    <col min="2348" max="2348" width="6" style="22" customWidth="1"/>
    <col min="2349" max="2349" width="7.5703125" style="22" customWidth="1"/>
    <col min="2350" max="2350" width="8" style="22" customWidth="1"/>
    <col min="2351" max="2351" width="8.140625" style="22" customWidth="1"/>
    <col min="2352" max="2352" width="7" style="22" customWidth="1"/>
    <col min="2353" max="2353" width="7.5703125" style="22" customWidth="1"/>
    <col min="2354" max="2354" width="7.42578125" style="22" customWidth="1"/>
    <col min="2355" max="2355" width="7.28515625" style="22" customWidth="1"/>
    <col min="2356" max="2356" width="7" style="22" customWidth="1"/>
    <col min="2357" max="2357" width="7.5703125" style="22" customWidth="1"/>
    <col min="2358" max="2358" width="8.28515625" style="22" customWidth="1"/>
    <col min="2359" max="2359" width="7.5703125" style="22" customWidth="1"/>
    <col min="2360" max="2360" width="11.140625" style="22" customWidth="1"/>
    <col min="2361" max="2361" width="6.42578125" style="22" customWidth="1"/>
    <col min="2362" max="2362" width="7.5703125" style="22" customWidth="1"/>
    <col min="2363" max="2363" width="9" style="22" customWidth="1"/>
    <col min="2364" max="2364" width="8.42578125" style="22" bestFit="1" customWidth="1"/>
    <col min="2365" max="2365" width="9.140625" style="22" bestFit="1" customWidth="1"/>
    <col min="2366" max="2366" width="10.85546875" style="22" customWidth="1"/>
    <col min="2367" max="2367" width="6.7109375" style="22" customWidth="1"/>
    <col min="2368" max="2589" width="11.42578125" style="22"/>
    <col min="2590" max="2590" width="4" style="22" customWidth="1"/>
    <col min="2591" max="2591" width="43.7109375" style="22" customWidth="1"/>
    <col min="2592" max="2592" width="10.42578125" style="22" customWidth="1"/>
    <col min="2593" max="2593" width="8.42578125" style="22" customWidth="1"/>
    <col min="2594" max="2594" width="8.28515625" style="22" customWidth="1"/>
    <col min="2595" max="2595" width="10.140625" style="22" customWidth="1"/>
    <col min="2596" max="2596" width="9.5703125" style="22" customWidth="1"/>
    <col min="2597" max="2597" width="9.28515625" style="22" customWidth="1"/>
    <col min="2598" max="2599" width="7.5703125" style="22" customWidth="1"/>
    <col min="2600" max="2600" width="8.140625" style="22" customWidth="1"/>
    <col min="2601" max="2601" width="8.7109375" style="22" customWidth="1"/>
    <col min="2602" max="2602" width="9.140625" style="22" customWidth="1"/>
    <col min="2603" max="2603" width="8.85546875" style="22" customWidth="1"/>
    <col min="2604" max="2604" width="6" style="22" customWidth="1"/>
    <col min="2605" max="2605" width="7.5703125" style="22" customWidth="1"/>
    <col min="2606" max="2606" width="8" style="22" customWidth="1"/>
    <col min="2607" max="2607" width="8.140625" style="22" customWidth="1"/>
    <col min="2608" max="2608" width="7" style="22" customWidth="1"/>
    <col min="2609" max="2609" width="7.5703125" style="22" customWidth="1"/>
    <col min="2610" max="2610" width="7.42578125" style="22" customWidth="1"/>
    <col min="2611" max="2611" width="7.28515625" style="22" customWidth="1"/>
    <col min="2612" max="2612" width="7" style="22" customWidth="1"/>
    <col min="2613" max="2613" width="7.5703125" style="22" customWidth="1"/>
    <col min="2614" max="2614" width="8.28515625" style="22" customWidth="1"/>
    <col min="2615" max="2615" width="7.5703125" style="22" customWidth="1"/>
    <col min="2616" max="2616" width="11.140625" style="22" customWidth="1"/>
    <col min="2617" max="2617" width="6.42578125" style="22" customWidth="1"/>
    <col min="2618" max="2618" width="7.5703125" style="22" customWidth="1"/>
    <col min="2619" max="2619" width="9" style="22" customWidth="1"/>
    <col min="2620" max="2620" width="8.42578125" style="22" bestFit="1" customWidth="1"/>
    <col min="2621" max="2621" width="9.140625" style="22" bestFit="1" customWidth="1"/>
    <col min="2622" max="2622" width="10.85546875" style="22" customWidth="1"/>
    <col min="2623" max="2623" width="6.7109375" style="22" customWidth="1"/>
    <col min="2624" max="2845" width="11.42578125" style="22"/>
    <col min="2846" max="2846" width="4" style="22" customWidth="1"/>
    <col min="2847" max="2847" width="43.7109375" style="22" customWidth="1"/>
    <col min="2848" max="2848" width="10.42578125" style="22" customWidth="1"/>
    <col min="2849" max="2849" width="8.42578125" style="22" customWidth="1"/>
    <col min="2850" max="2850" width="8.28515625" style="22" customWidth="1"/>
    <col min="2851" max="2851" width="10.140625" style="22" customWidth="1"/>
    <col min="2852" max="2852" width="9.5703125" style="22" customWidth="1"/>
    <col min="2853" max="2853" width="9.28515625" style="22" customWidth="1"/>
    <col min="2854" max="2855" width="7.5703125" style="22" customWidth="1"/>
    <col min="2856" max="2856" width="8.140625" style="22" customWidth="1"/>
    <col min="2857" max="2857" width="8.7109375" style="22" customWidth="1"/>
    <col min="2858" max="2858" width="9.140625" style="22" customWidth="1"/>
    <col min="2859" max="2859" width="8.85546875" style="22" customWidth="1"/>
    <col min="2860" max="2860" width="6" style="22" customWidth="1"/>
    <col min="2861" max="2861" width="7.5703125" style="22" customWidth="1"/>
    <col min="2862" max="2862" width="8" style="22" customWidth="1"/>
    <col min="2863" max="2863" width="8.140625" style="22" customWidth="1"/>
    <col min="2864" max="2864" width="7" style="22" customWidth="1"/>
    <col min="2865" max="2865" width="7.5703125" style="22" customWidth="1"/>
    <col min="2866" max="2866" width="7.42578125" style="22" customWidth="1"/>
    <col min="2867" max="2867" width="7.28515625" style="22" customWidth="1"/>
    <col min="2868" max="2868" width="7" style="22" customWidth="1"/>
    <col min="2869" max="2869" width="7.5703125" style="22" customWidth="1"/>
    <col min="2870" max="2870" width="8.28515625" style="22" customWidth="1"/>
    <col min="2871" max="2871" width="7.5703125" style="22" customWidth="1"/>
    <col min="2872" max="2872" width="11.140625" style="22" customWidth="1"/>
    <col min="2873" max="2873" width="6.42578125" style="22" customWidth="1"/>
    <col min="2874" max="2874" width="7.5703125" style="22" customWidth="1"/>
    <col min="2875" max="2875" width="9" style="22" customWidth="1"/>
    <col min="2876" max="2876" width="8.42578125" style="22" bestFit="1" customWidth="1"/>
    <col min="2877" max="2877" width="9.140625" style="22" bestFit="1" customWidth="1"/>
    <col min="2878" max="2878" width="10.85546875" style="22" customWidth="1"/>
    <col min="2879" max="2879" width="6.7109375" style="22" customWidth="1"/>
    <col min="2880" max="3101" width="11.42578125" style="22"/>
    <col min="3102" max="3102" width="4" style="22" customWidth="1"/>
    <col min="3103" max="3103" width="43.7109375" style="22" customWidth="1"/>
    <col min="3104" max="3104" width="10.42578125" style="22" customWidth="1"/>
    <col min="3105" max="3105" width="8.42578125" style="22" customWidth="1"/>
    <col min="3106" max="3106" width="8.28515625" style="22" customWidth="1"/>
    <col min="3107" max="3107" width="10.140625" style="22" customWidth="1"/>
    <col min="3108" max="3108" width="9.5703125" style="22" customWidth="1"/>
    <col min="3109" max="3109" width="9.28515625" style="22" customWidth="1"/>
    <col min="3110" max="3111" width="7.5703125" style="22" customWidth="1"/>
    <col min="3112" max="3112" width="8.140625" style="22" customWidth="1"/>
    <col min="3113" max="3113" width="8.7109375" style="22" customWidth="1"/>
    <col min="3114" max="3114" width="9.140625" style="22" customWidth="1"/>
    <col min="3115" max="3115" width="8.85546875" style="22" customWidth="1"/>
    <col min="3116" max="3116" width="6" style="22" customWidth="1"/>
    <col min="3117" max="3117" width="7.5703125" style="22" customWidth="1"/>
    <col min="3118" max="3118" width="8" style="22" customWidth="1"/>
    <col min="3119" max="3119" width="8.140625" style="22" customWidth="1"/>
    <col min="3120" max="3120" width="7" style="22" customWidth="1"/>
    <col min="3121" max="3121" width="7.5703125" style="22" customWidth="1"/>
    <col min="3122" max="3122" width="7.42578125" style="22" customWidth="1"/>
    <col min="3123" max="3123" width="7.28515625" style="22" customWidth="1"/>
    <col min="3124" max="3124" width="7" style="22" customWidth="1"/>
    <col min="3125" max="3125" width="7.5703125" style="22" customWidth="1"/>
    <col min="3126" max="3126" width="8.28515625" style="22" customWidth="1"/>
    <col min="3127" max="3127" width="7.5703125" style="22" customWidth="1"/>
    <col min="3128" max="3128" width="11.140625" style="22" customWidth="1"/>
    <col min="3129" max="3129" width="6.42578125" style="22" customWidth="1"/>
    <col min="3130" max="3130" width="7.5703125" style="22" customWidth="1"/>
    <col min="3131" max="3131" width="9" style="22" customWidth="1"/>
    <col min="3132" max="3132" width="8.42578125" style="22" bestFit="1" customWidth="1"/>
    <col min="3133" max="3133" width="9.140625" style="22" bestFit="1" customWidth="1"/>
    <col min="3134" max="3134" width="10.85546875" style="22" customWidth="1"/>
    <col min="3135" max="3135" width="6.7109375" style="22" customWidth="1"/>
    <col min="3136" max="3357" width="11.42578125" style="22"/>
    <col min="3358" max="3358" width="4" style="22" customWidth="1"/>
    <col min="3359" max="3359" width="43.7109375" style="22" customWidth="1"/>
    <col min="3360" max="3360" width="10.42578125" style="22" customWidth="1"/>
    <col min="3361" max="3361" width="8.42578125" style="22" customWidth="1"/>
    <col min="3362" max="3362" width="8.28515625" style="22" customWidth="1"/>
    <col min="3363" max="3363" width="10.140625" style="22" customWidth="1"/>
    <col min="3364" max="3364" width="9.5703125" style="22" customWidth="1"/>
    <col min="3365" max="3365" width="9.28515625" style="22" customWidth="1"/>
    <col min="3366" max="3367" width="7.5703125" style="22" customWidth="1"/>
    <col min="3368" max="3368" width="8.140625" style="22" customWidth="1"/>
    <col min="3369" max="3369" width="8.7109375" style="22" customWidth="1"/>
    <col min="3370" max="3370" width="9.140625" style="22" customWidth="1"/>
    <col min="3371" max="3371" width="8.85546875" style="22" customWidth="1"/>
    <col min="3372" max="3372" width="6" style="22" customWidth="1"/>
    <col min="3373" max="3373" width="7.5703125" style="22" customWidth="1"/>
    <col min="3374" max="3374" width="8" style="22" customWidth="1"/>
    <col min="3375" max="3375" width="8.140625" style="22" customWidth="1"/>
    <col min="3376" max="3376" width="7" style="22" customWidth="1"/>
    <col min="3377" max="3377" width="7.5703125" style="22" customWidth="1"/>
    <col min="3378" max="3378" width="7.42578125" style="22" customWidth="1"/>
    <col min="3379" max="3379" width="7.28515625" style="22" customWidth="1"/>
    <col min="3380" max="3380" width="7" style="22" customWidth="1"/>
    <col min="3381" max="3381" width="7.5703125" style="22" customWidth="1"/>
    <col min="3382" max="3382" width="8.28515625" style="22" customWidth="1"/>
    <col min="3383" max="3383" width="7.5703125" style="22" customWidth="1"/>
    <col min="3384" max="3384" width="11.140625" style="22" customWidth="1"/>
    <col min="3385" max="3385" width="6.42578125" style="22" customWidth="1"/>
    <col min="3386" max="3386" width="7.5703125" style="22" customWidth="1"/>
    <col min="3387" max="3387" width="9" style="22" customWidth="1"/>
    <col min="3388" max="3388" width="8.42578125" style="22" bestFit="1" customWidth="1"/>
    <col min="3389" max="3389" width="9.140625" style="22" bestFit="1" customWidth="1"/>
    <col min="3390" max="3390" width="10.85546875" style="22" customWidth="1"/>
    <col min="3391" max="3391" width="6.7109375" style="22" customWidth="1"/>
    <col min="3392" max="3613" width="11.42578125" style="22"/>
    <col min="3614" max="3614" width="4" style="22" customWidth="1"/>
    <col min="3615" max="3615" width="43.7109375" style="22" customWidth="1"/>
    <col min="3616" max="3616" width="10.42578125" style="22" customWidth="1"/>
    <col min="3617" max="3617" width="8.42578125" style="22" customWidth="1"/>
    <col min="3618" max="3618" width="8.28515625" style="22" customWidth="1"/>
    <col min="3619" max="3619" width="10.140625" style="22" customWidth="1"/>
    <col min="3620" max="3620" width="9.5703125" style="22" customWidth="1"/>
    <col min="3621" max="3621" width="9.28515625" style="22" customWidth="1"/>
    <col min="3622" max="3623" width="7.5703125" style="22" customWidth="1"/>
    <col min="3624" max="3624" width="8.140625" style="22" customWidth="1"/>
    <col min="3625" max="3625" width="8.7109375" style="22" customWidth="1"/>
    <col min="3626" max="3626" width="9.140625" style="22" customWidth="1"/>
    <col min="3627" max="3627" width="8.85546875" style="22" customWidth="1"/>
    <col min="3628" max="3628" width="6" style="22" customWidth="1"/>
    <col min="3629" max="3629" width="7.5703125" style="22" customWidth="1"/>
    <col min="3630" max="3630" width="8" style="22" customWidth="1"/>
    <col min="3631" max="3631" width="8.140625" style="22" customWidth="1"/>
    <col min="3632" max="3632" width="7" style="22" customWidth="1"/>
    <col min="3633" max="3633" width="7.5703125" style="22" customWidth="1"/>
    <col min="3634" max="3634" width="7.42578125" style="22" customWidth="1"/>
    <col min="3635" max="3635" width="7.28515625" style="22" customWidth="1"/>
    <col min="3636" max="3636" width="7" style="22" customWidth="1"/>
    <col min="3637" max="3637" width="7.5703125" style="22" customWidth="1"/>
    <col min="3638" max="3638" width="8.28515625" style="22" customWidth="1"/>
    <col min="3639" max="3639" width="7.5703125" style="22" customWidth="1"/>
    <col min="3640" max="3640" width="11.140625" style="22" customWidth="1"/>
    <col min="3641" max="3641" width="6.42578125" style="22" customWidth="1"/>
    <col min="3642" max="3642" width="7.5703125" style="22" customWidth="1"/>
    <col min="3643" max="3643" width="9" style="22" customWidth="1"/>
    <col min="3644" max="3644" width="8.42578125" style="22" bestFit="1" customWidth="1"/>
    <col min="3645" max="3645" width="9.140625" style="22" bestFit="1" customWidth="1"/>
    <col min="3646" max="3646" width="10.85546875" style="22" customWidth="1"/>
    <col min="3647" max="3647" width="6.7109375" style="22" customWidth="1"/>
    <col min="3648" max="3869" width="11.42578125" style="22"/>
    <col min="3870" max="3870" width="4" style="22" customWidth="1"/>
    <col min="3871" max="3871" width="43.7109375" style="22" customWidth="1"/>
    <col min="3872" max="3872" width="10.42578125" style="22" customWidth="1"/>
    <col min="3873" max="3873" width="8.42578125" style="22" customWidth="1"/>
    <col min="3874" max="3874" width="8.28515625" style="22" customWidth="1"/>
    <col min="3875" max="3875" width="10.140625" style="22" customWidth="1"/>
    <col min="3876" max="3876" width="9.5703125" style="22" customWidth="1"/>
    <col min="3877" max="3877" width="9.28515625" style="22" customWidth="1"/>
    <col min="3878" max="3879" width="7.5703125" style="22" customWidth="1"/>
    <col min="3880" max="3880" width="8.140625" style="22" customWidth="1"/>
    <col min="3881" max="3881" width="8.7109375" style="22" customWidth="1"/>
    <col min="3882" max="3882" width="9.140625" style="22" customWidth="1"/>
    <col min="3883" max="3883" width="8.85546875" style="22" customWidth="1"/>
    <col min="3884" max="3884" width="6" style="22" customWidth="1"/>
    <col min="3885" max="3885" width="7.5703125" style="22" customWidth="1"/>
    <col min="3886" max="3886" width="8" style="22" customWidth="1"/>
    <col min="3887" max="3887" width="8.140625" style="22" customWidth="1"/>
    <col min="3888" max="3888" width="7" style="22" customWidth="1"/>
    <col min="3889" max="3889" width="7.5703125" style="22" customWidth="1"/>
    <col min="3890" max="3890" width="7.42578125" style="22" customWidth="1"/>
    <col min="3891" max="3891" width="7.28515625" style="22" customWidth="1"/>
    <col min="3892" max="3892" width="7" style="22" customWidth="1"/>
    <col min="3893" max="3893" width="7.5703125" style="22" customWidth="1"/>
    <col min="3894" max="3894" width="8.28515625" style="22" customWidth="1"/>
    <col min="3895" max="3895" width="7.5703125" style="22" customWidth="1"/>
    <col min="3896" max="3896" width="11.140625" style="22" customWidth="1"/>
    <col min="3897" max="3897" width="6.42578125" style="22" customWidth="1"/>
    <col min="3898" max="3898" width="7.5703125" style="22" customWidth="1"/>
    <col min="3899" max="3899" width="9" style="22" customWidth="1"/>
    <col min="3900" max="3900" width="8.42578125" style="22" bestFit="1" customWidth="1"/>
    <col min="3901" max="3901" width="9.140625" style="22" bestFit="1" customWidth="1"/>
    <col min="3902" max="3902" width="10.85546875" style="22" customWidth="1"/>
    <col min="3903" max="3903" width="6.7109375" style="22" customWidth="1"/>
    <col min="3904" max="4125" width="11.42578125" style="22"/>
    <col min="4126" max="4126" width="4" style="22" customWidth="1"/>
    <col min="4127" max="4127" width="43.7109375" style="22" customWidth="1"/>
    <col min="4128" max="4128" width="10.42578125" style="22" customWidth="1"/>
    <col min="4129" max="4129" width="8.42578125" style="22" customWidth="1"/>
    <col min="4130" max="4130" width="8.28515625" style="22" customWidth="1"/>
    <col min="4131" max="4131" width="10.140625" style="22" customWidth="1"/>
    <col min="4132" max="4132" width="9.5703125" style="22" customWidth="1"/>
    <col min="4133" max="4133" width="9.28515625" style="22" customWidth="1"/>
    <col min="4134" max="4135" width="7.5703125" style="22" customWidth="1"/>
    <col min="4136" max="4136" width="8.140625" style="22" customWidth="1"/>
    <col min="4137" max="4137" width="8.7109375" style="22" customWidth="1"/>
    <col min="4138" max="4138" width="9.140625" style="22" customWidth="1"/>
    <col min="4139" max="4139" width="8.85546875" style="22" customWidth="1"/>
    <col min="4140" max="4140" width="6" style="22" customWidth="1"/>
    <col min="4141" max="4141" width="7.5703125" style="22" customWidth="1"/>
    <col min="4142" max="4142" width="8" style="22" customWidth="1"/>
    <col min="4143" max="4143" width="8.140625" style="22" customWidth="1"/>
    <col min="4144" max="4144" width="7" style="22" customWidth="1"/>
    <col min="4145" max="4145" width="7.5703125" style="22" customWidth="1"/>
    <col min="4146" max="4146" width="7.42578125" style="22" customWidth="1"/>
    <col min="4147" max="4147" width="7.28515625" style="22" customWidth="1"/>
    <col min="4148" max="4148" width="7" style="22" customWidth="1"/>
    <col min="4149" max="4149" width="7.5703125" style="22" customWidth="1"/>
    <col min="4150" max="4150" width="8.28515625" style="22" customWidth="1"/>
    <col min="4151" max="4151" width="7.5703125" style="22" customWidth="1"/>
    <col min="4152" max="4152" width="11.140625" style="22" customWidth="1"/>
    <col min="4153" max="4153" width="6.42578125" style="22" customWidth="1"/>
    <col min="4154" max="4154" width="7.5703125" style="22" customWidth="1"/>
    <col min="4155" max="4155" width="9" style="22" customWidth="1"/>
    <col min="4156" max="4156" width="8.42578125" style="22" bestFit="1" customWidth="1"/>
    <col min="4157" max="4157" width="9.140625" style="22" bestFit="1" customWidth="1"/>
    <col min="4158" max="4158" width="10.85546875" style="22" customWidth="1"/>
    <col min="4159" max="4159" width="6.7109375" style="22" customWidth="1"/>
    <col min="4160" max="4381" width="11.42578125" style="22"/>
    <col min="4382" max="4382" width="4" style="22" customWidth="1"/>
    <col min="4383" max="4383" width="43.7109375" style="22" customWidth="1"/>
    <col min="4384" max="4384" width="10.42578125" style="22" customWidth="1"/>
    <col min="4385" max="4385" width="8.42578125" style="22" customWidth="1"/>
    <col min="4386" max="4386" width="8.28515625" style="22" customWidth="1"/>
    <col min="4387" max="4387" width="10.140625" style="22" customWidth="1"/>
    <col min="4388" max="4388" width="9.5703125" style="22" customWidth="1"/>
    <col min="4389" max="4389" width="9.28515625" style="22" customWidth="1"/>
    <col min="4390" max="4391" width="7.5703125" style="22" customWidth="1"/>
    <col min="4392" max="4392" width="8.140625" style="22" customWidth="1"/>
    <col min="4393" max="4393" width="8.7109375" style="22" customWidth="1"/>
    <col min="4394" max="4394" width="9.140625" style="22" customWidth="1"/>
    <col min="4395" max="4395" width="8.85546875" style="22" customWidth="1"/>
    <col min="4396" max="4396" width="6" style="22" customWidth="1"/>
    <col min="4397" max="4397" width="7.5703125" style="22" customWidth="1"/>
    <col min="4398" max="4398" width="8" style="22" customWidth="1"/>
    <col min="4399" max="4399" width="8.140625" style="22" customWidth="1"/>
    <col min="4400" max="4400" width="7" style="22" customWidth="1"/>
    <col min="4401" max="4401" width="7.5703125" style="22" customWidth="1"/>
    <col min="4402" max="4402" width="7.42578125" style="22" customWidth="1"/>
    <col min="4403" max="4403" width="7.28515625" style="22" customWidth="1"/>
    <col min="4404" max="4404" width="7" style="22" customWidth="1"/>
    <col min="4405" max="4405" width="7.5703125" style="22" customWidth="1"/>
    <col min="4406" max="4406" width="8.28515625" style="22" customWidth="1"/>
    <col min="4407" max="4407" width="7.5703125" style="22" customWidth="1"/>
    <col min="4408" max="4408" width="11.140625" style="22" customWidth="1"/>
    <col min="4409" max="4409" width="6.42578125" style="22" customWidth="1"/>
    <col min="4410" max="4410" width="7.5703125" style="22" customWidth="1"/>
    <col min="4411" max="4411" width="9" style="22" customWidth="1"/>
    <col min="4412" max="4412" width="8.42578125" style="22" bestFit="1" customWidth="1"/>
    <col min="4413" max="4413" width="9.140625" style="22" bestFit="1" customWidth="1"/>
    <col min="4414" max="4414" width="10.85546875" style="22" customWidth="1"/>
    <col min="4415" max="4415" width="6.7109375" style="22" customWidth="1"/>
    <col min="4416" max="4637" width="11.42578125" style="22"/>
    <col min="4638" max="4638" width="4" style="22" customWidth="1"/>
    <col min="4639" max="4639" width="43.7109375" style="22" customWidth="1"/>
    <col min="4640" max="4640" width="10.42578125" style="22" customWidth="1"/>
    <col min="4641" max="4641" width="8.42578125" style="22" customWidth="1"/>
    <col min="4642" max="4642" width="8.28515625" style="22" customWidth="1"/>
    <col min="4643" max="4643" width="10.140625" style="22" customWidth="1"/>
    <col min="4644" max="4644" width="9.5703125" style="22" customWidth="1"/>
    <col min="4645" max="4645" width="9.28515625" style="22" customWidth="1"/>
    <col min="4646" max="4647" width="7.5703125" style="22" customWidth="1"/>
    <col min="4648" max="4648" width="8.140625" style="22" customWidth="1"/>
    <col min="4649" max="4649" width="8.7109375" style="22" customWidth="1"/>
    <col min="4650" max="4650" width="9.140625" style="22" customWidth="1"/>
    <col min="4651" max="4651" width="8.85546875" style="22" customWidth="1"/>
    <col min="4652" max="4652" width="6" style="22" customWidth="1"/>
    <col min="4653" max="4653" width="7.5703125" style="22" customWidth="1"/>
    <col min="4654" max="4654" width="8" style="22" customWidth="1"/>
    <col min="4655" max="4655" width="8.140625" style="22" customWidth="1"/>
    <col min="4656" max="4656" width="7" style="22" customWidth="1"/>
    <col min="4657" max="4657" width="7.5703125" style="22" customWidth="1"/>
    <col min="4658" max="4658" width="7.42578125" style="22" customWidth="1"/>
    <col min="4659" max="4659" width="7.28515625" style="22" customWidth="1"/>
    <col min="4660" max="4660" width="7" style="22" customWidth="1"/>
    <col min="4661" max="4661" width="7.5703125" style="22" customWidth="1"/>
    <col min="4662" max="4662" width="8.28515625" style="22" customWidth="1"/>
    <col min="4663" max="4663" width="7.5703125" style="22" customWidth="1"/>
    <col min="4664" max="4664" width="11.140625" style="22" customWidth="1"/>
    <col min="4665" max="4665" width="6.42578125" style="22" customWidth="1"/>
    <col min="4666" max="4666" width="7.5703125" style="22" customWidth="1"/>
    <col min="4667" max="4667" width="9" style="22" customWidth="1"/>
    <col min="4668" max="4668" width="8.42578125" style="22" bestFit="1" customWidth="1"/>
    <col min="4669" max="4669" width="9.140625" style="22" bestFit="1" customWidth="1"/>
    <col min="4670" max="4670" width="10.85546875" style="22" customWidth="1"/>
    <col min="4671" max="4671" width="6.7109375" style="22" customWidth="1"/>
    <col min="4672" max="4893" width="11.42578125" style="22"/>
    <col min="4894" max="4894" width="4" style="22" customWidth="1"/>
    <col min="4895" max="4895" width="43.7109375" style="22" customWidth="1"/>
    <col min="4896" max="4896" width="10.42578125" style="22" customWidth="1"/>
    <col min="4897" max="4897" width="8.42578125" style="22" customWidth="1"/>
    <col min="4898" max="4898" width="8.28515625" style="22" customWidth="1"/>
    <col min="4899" max="4899" width="10.140625" style="22" customWidth="1"/>
    <col min="4900" max="4900" width="9.5703125" style="22" customWidth="1"/>
    <col min="4901" max="4901" width="9.28515625" style="22" customWidth="1"/>
    <col min="4902" max="4903" width="7.5703125" style="22" customWidth="1"/>
    <col min="4904" max="4904" width="8.140625" style="22" customWidth="1"/>
    <col min="4905" max="4905" width="8.7109375" style="22" customWidth="1"/>
    <col min="4906" max="4906" width="9.140625" style="22" customWidth="1"/>
    <col min="4907" max="4907" width="8.85546875" style="22" customWidth="1"/>
    <col min="4908" max="4908" width="6" style="22" customWidth="1"/>
    <col min="4909" max="4909" width="7.5703125" style="22" customWidth="1"/>
    <col min="4910" max="4910" width="8" style="22" customWidth="1"/>
    <col min="4911" max="4911" width="8.140625" style="22" customWidth="1"/>
    <col min="4912" max="4912" width="7" style="22" customWidth="1"/>
    <col min="4913" max="4913" width="7.5703125" style="22" customWidth="1"/>
    <col min="4914" max="4914" width="7.42578125" style="22" customWidth="1"/>
    <col min="4915" max="4915" width="7.28515625" style="22" customWidth="1"/>
    <col min="4916" max="4916" width="7" style="22" customWidth="1"/>
    <col min="4917" max="4917" width="7.5703125" style="22" customWidth="1"/>
    <col min="4918" max="4918" width="8.28515625" style="22" customWidth="1"/>
    <col min="4919" max="4919" width="7.5703125" style="22" customWidth="1"/>
    <col min="4920" max="4920" width="11.140625" style="22" customWidth="1"/>
    <col min="4921" max="4921" width="6.42578125" style="22" customWidth="1"/>
    <col min="4922" max="4922" width="7.5703125" style="22" customWidth="1"/>
    <col min="4923" max="4923" width="9" style="22" customWidth="1"/>
    <col min="4924" max="4924" width="8.42578125" style="22" bestFit="1" customWidth="1"/>
    <col min="4925" max="4925" width="9.140625" style="22" bestFit="1" customWidth="1"/>
    <col min="4926" max="4926" width="10.85546875" style="22" customWidth="1"/>
    <col min="4927" max="4927" width="6.7109375" style="22" customWidth="1"/>
    <col min="4928" max="5149" width="11.42578125" style="22"/>
    <col min="5150" max="5150" width="4" style="22" customWidth="1"/>
    <col min="5151" max="5151" width="43.7109375" style="22" customWidth="1"/>
    <col min="5152" max="5152" width="10.42578125" style="22" customWidth="1"/>
    <col min="5153" max="5153" width="8.42578125" style="22" customWidth="1"/>
    <col min="5154" max="5154" width="8.28515625" style="22" customWidth="1"/>
    <col min="5155" max="5155" width="10.140625" style="22" customWidth="1"/>
    <col min="5156" max="5156" width="9.5703125" style="22" customWidth="1"/>
    <col min="5157" max="5157" width="9.28515625" style="22" customWidth="1"/>
    <col min="5158" max="5159" width="7.5703125" style="22" customWidth="1"/>
    <col min="5160" max="5160" width="8.140625" style="22" customWidth="1"/>
    <col min="5161" max="5161" width="8.7109375" style="22" customWidth="1"/>
    <col min="5162" max="5162" width="9.140625" style="22" customWidth="1"/>
    <col min="5163" max="5163" width="8.85546875" style="22" customWidth="1"/>
    <col min="5164" max="5164" width="6" style="22" customWidth="1"/>
    <col min="5165" max="5165" width="7.5703125" style="22" customWidth="1"/>
    <col min="5166" max="5166" width="8" style="22" customWidth="1"/>
    <col min="5167" max="5167" width="8.140625" style="22" customWidth="1"/>
    <col min="5168" max="5168" width="7" style="22" customWidth="1"/>
    <col min="5169" max="5169" width="7.5703125" style="22" customWidth="1"/>
    <col min="5170" max="5170" width="7.42578125" style="22" customWidth="1"/>
    <col min="5171" max="5171" width="7.28515625" style="22" customWidth="1"/>
    <col min="5172" max="5172" width="7" style="22" customWidth="1"/>
    <col min="5173" max="5173" width="7.5703125" style="22" customWidth="1"/>
    <col min="5174" max="5174" width="8.28515625" style="22" customWidth="1"/>
    <col min="5175" max="5175" width="7.5703125" style="22" customWidth="1"/>
    <col min="5176" max="5176" width="11.140625" style="22" customWidth="1"/>
    <col min="5177" max="5177" width="6.42578125" style="22" customWidth="1"/>
    <col min="5178" max="5178" width="7.5703125" style="22" customWidth="1"/>
    <col min="5179" max="5179" width="9" style="22" customWidth="1"/>
    <col min="5180" max="5180" width="8.42578125" style="22" bestFit="1" customWidth="1"/>
    <col min="5181" max="5181" width="9.140625" style="22" bestFit="1" customWidth="1"/>
    <col min="5182" max="5182" width="10.85546875" style="22" customWidth="1"/>
    <col min="5183" max="5183" width="6.7109375" style="22" customWidth="1"/>
    <col min="5184" max="5405" width="11.42578125" style="22"/>
    <col min="5406" max="5406" width="4" style="22" customWidth="1"/>
    <col min="5407" max="5407" width="43.7109375" style="22" customWidth="1"/>
    <col min="5408" max="5408" width="10.42578125" style="22" customWidth="1"/>
    <col min="5409" max="5409" width="8.42578125" style="22" customWidth="1"/>
    <col min="5410" max="5410" width="8.28515625" style="22" customWidth="1"/>
    <col min="5411" max="5411" width="10.140625" style="22" customWidth="1"/>
    <col min="5412" max="5412" width="9.5703125" style="22" customWidth="1"/>
    <col min="5413" max="5413" width="9.28515625" style="22" customWidth="1"/>
    <col min="5414" max="5415" width="7.5703125" style="22" customWidth="1"/>
    <col min="5416" max="5416" width="8.140625" style="22" customWidth="1"/>
    <col min="5417" max="5417" width="8.7109375" style="22" customWidth="1"/>
    <col min="5418" max="5418" width="9.140625" style="22" customWidth="1"/>
    <col min="5419" max="5419" width="8.85546875" style="22" customWidth="1"/>
    <col min="5420" max="5420" width="6" style="22" customWidth="1"/>
    <col min="5421" max="5421" width="7.5703125" style="22" customWidth="1"/>
    <col min="5422" max="5422" width="8" style="22" customWidth="1"/>
    <col min="5423" max="5423" width="8.140625" style="22" customWidth="1"/>
    <col min="5424" max="5424" width="7" style="22" customWidth="1"/>
    <col min="5425" max="5425" width="7.5703125" style="22" customWidth="1"/>
    <col min="5426" max="5426" width="7.42578125" style="22" customWidth="1"/>
    <col min="5427" max="5427" width="7.28515625" style="22" customWidth="1"/>
    <col min="5428" max="5428" width="7" style="22" customWidth="1"/>
    <col min="5429" max="5429" width="7.5703125" style="22" customWidth="1"/>
    <col min="5430" max="5430" width="8.28515625" style="22" customWidth="1"/>
    <col min="5431" max="5431" width="7.5703125" style="22" customWidth="1"/>
    <col min="5432" max="5432" width="11.140625" style="22" customWidth="1"/>
    <col min="5433" max="5433" width="6.42578125" style="22" customWidth="1"/>
    <col min="5434" max="5434" width="7.5703125" style="22" customWidth="1"/>
    <col min="5435" max="5435" width="9" style="22" customWidth="1"/>
    <col min="5436" max="5436" width="8.42578125" style="22" bestFit="1" customWidth="1"/>
    <col min="5437" max="5437" width="9.140625" style="22" bestFit="1" customWidth="1"/>
    <col min="5438" max="5438" width="10.85546875" style="22" customWidth="1"/>
    <col min="5439" max="5439" width="6.7109375" style="22" customWidth="1"/>
    <col min="5440" max="5661" width="11.42578125" style="22"/>
    <col min="5662" max="5662" width="4" style="22" customWidth="1"/>
    <col min="5663" max="5663" width="43.7109375" style="22" customWidth="1"/>
    <col min="5664" max="5664" width="10.42578125" style="22" customWidth="1"/>
    <col min="5665" max="5665" width="8.42578125" style="22" customWidth="1"/>
    <col min="5666" max="5666" width="8.28515625" style="22" customWidth="1"/>
    <col min="5667" max="5667" width="10.140625" style="22" customWidth="1"/>
    <col min="5668" max="5668" width="9.5703125" style="22" customWidth="1"/>
    <col min="5669" max="5669" width="9.28515625" style="22" customWidth="1"/>
    <col min="5670" max="5671" width="7.5703125" style="22" customWidth="1"/>
    <col min="5672" max="5672" width="8.140625" style="22" customWidth="1"/>
    <col min="5673" max="5673" width="8.7109375" style="22" customWidth="1"/>
    <col min="5674" max="5674" width="9.140625" style="22" customWidth="1"/>
    <col min="5675" max="5675" width="8.85546875" style="22" customWidth="1"/>
    <col min="5676" max="5676" width="6" style="22" customWidth="1"/>
    <col min="5677" max="5677" width="7.5703125" style="22" customWidth="1"/>
    <col min="5678" max="5678" width="8" style="22" customWidth="1"/>
    <col min="5679" max="5679" width="8.140625" style="22" customWidth="1"/>
    <col min="5680" max="5680" width="7" style="22" customWidth="1"/>
    <col min="5681" max="5681" width="7.5703125" style="22" customWidth="1"/>
    <col min="5682" max="5682" width="7.42578125" style="22" customWidth="1"/>
    <col min="5683" max="5683" width="7.28515625" style="22" customWidth="1"/>
    <col min="5684" max="5684" width="7" style="22" customWidth="1"/>
    <col min="5685" max="5685" width="7.5703125" style="22" customWidth="1"/>
    <col min="5686" max="5686" width="8.28515625" style="22" customWidth="1"/>
    <col min="5687" max="5687" width="7.5703125" style="22" customWidth="1"/>
    <col min="5688" max="5688" width="11.140625" style="22" customWidth="1"/>
    <col min="5689" max="5689" width="6.42578125" style="22" customWidth="1"/>
    <col min="5690" max="5690" width="7.5703125" style="22" customWidth="1"/>
    <col min="5691" max="5691" width="9" style="22" customWidth="1"/>
    <col min="5692" max="5692" width="8.42578125" style="22" bestFit="1" customWidth="1"/>
    <col min="5693" max="5693" width="9.140625" style="22" bestFit="1" customWidth="1"/>
    <col min="5694" max="5694" width="10.85546875" style="22" customWidth="1"/>
    <col min="5695" max="5695" width="6.7109375" style="22" customWidth="1"/>
    <col min="5696" max="5917" width="11.42578125" style="22"/>
    <col min="5918" max="5918" width="4" style="22" customWidth="1"/>
    <col min="5919" max="5919" width="43.7109375" style="22" customWidth="1"/>
    <col min="5920" max="5920" width="10.42578125" style="22" customWidth="1"/>
    <col min="5921" max="5921" width="8.42578125" style="22" customWidth="1"/>
    <col min="5922" max="5922" width="8.28515625" style="22" customWidth="1"/>
    <col min="5923" max="5923" width="10.140625" style="22" customWidth="1"/>
    <col min="5924" max="5924" width="9.5703125" style="22" customWidth="1"/>
    <col min="5925" max="5925" width="9.28515625" style="22" customWidth="1"/>
    <col min="5926" max="5927" width="7.5703125" style="22" customWidth="1"/>
    <col min="5928" max="5928" width="8.140625" style="22" customWidth="1"/>
    <col min="5929" max="5929" width="8.7109375" style="22" customWidth="1"/>
    <col min="5930" max="5930" width="9.140625" style="22" customWidth="1"/>
    <col min="5931" max="5931" width="8.85546875" style="22" customWidth="1"/>
    <col min="5932" max="5932" width="6" style="22" customWidth="1"/>
    <col min="5933" max="5933" width="7.5703125" style="22" customWidth="1"/>
    <col min="5934" max="5934" width="8" style="22" customWidth="1"/>
    <col min="5935" max="5935" width="8.140625" style="22" customWidth="1"/>
    <col min="5936" max="5936" width="7" style="22" customWidth="1"/>
    <col min="5937" max="5937" width="7.5703125" style="22" customWidth="1"/>
    <col min="5938" max="5938" width="7.42578125" style="22" customWidth="1"/>
    <col min="5939" max="5939" width="7.28515625" style="22" customWidth="1"/>
    <col min="5940" max="5940" width="7" style="22" customWidth="1"/>
    <col min="5941" max="5941" width="7.5703125" style="22" customWidth="1"/>
    <col min="5942" max="5942" width="8.28515625" style="22" customWidth="1"/>
    <col min="5943" max="5943" width="7.5703125" style="22" customWidth="1"/>
    <col min="5944" max="5944" width="11.140625" style="22" customWidth="1"/>
    <col min="5945" max="5945" width="6.42578125" style="22" customWidth="1"/>
    <col min="5946" max="5946" width="7.5703125" style="22" customWidth="1"/>
    <col min="5947" max="5947" width="9" style="22" customWidth="1"/>
    <col min="5948" max="5948" width="8.42578125" style="22" bestFit="1" customWidth="1"/>
    <col min="5949" max="5949" width="9.140625" style="22" bestFit="1" customWidth="1"/>
    <col min="5950" max="5950" width="10.85546875" style="22" customWidth="1"/>
    <col min="5951" max="5951" width="6.7109375" style="22" customWidth="1"/>
    <col min="5952" max="6173" width="11.42578125" style="22"/>
    <col min="6174" max="6174" width="4" style="22" customWidth="1"/>
    <col min="6175" max="6175" width="43.7109375" style="22" customWidth="1"/>
    <col min="6176" max="6176" width="10.42578125" style="22" customWidth="1"/>
    <col min="6177" max="6177" width="8.42578125" style="22" customWidth="1"/>
    <col min="6178" max="6178" width="8.28515625" style="22" customWidth="1"/>
    <col min="6179" max="6179" width="10.140625" style="22" customWidth="1"/>
    <col min="6180" max="6180" width="9.5703125" style="22" customWidth="1"/>
    <col min="6181" max="6181" width="9.28515625" style="22" customWidth="1"/>
    <col min="6182" max="6183" width="7.5703125" style="22" customWidth="1"/>
    <col min="6184" max="6184" width="8.140625" style="22" customWidth="1"/>
    <col min="6185" max="6185" width="8.7109375" style="22" customWidth="1"/>
    <col min="6186" max="6186" width="9.140625" style="22" customWidth="1"/>
    <col min="6187" max="6187" width="8.85546875" style="22" customWidth="1"/>
    <col min="6188" max="6188" width="6" style="22" customWidth="1"/>
    <col min="6189" max="6189" width="7.5703125" style="22" customWidth="1"/>
    <col min="6190" max="6190" width="8" style="22" customWidth="1"/>
    <col min="6191" max="6191" width="8.140625" style="22" customWidth="1"/>
    <col min="6192" max="6192" width="7" style="22" customWidth="1"/>
    <col min="6193" max="6193" width="7.5703125" style="22" customWidth="1"/>
    <col min="6194" max="6194" width="7.42578125" style="22" customWidth="1"/>
    <col min="6195" max="6195" width="7.28515625" style="22" customWidth="1"/>
    <col min="6196" max="6196" width="7" style="22" customWidth="1"/>
    <col min="6197" max="6197" width="7.5703125" style="22" customWidth="1"/>
    <col min="6198" max="6198" width="8.28515625" style="22" customWidth="1"/>
    <col min="6199" max="6199" width="7.5703125" style="22" customWidth="1"/>
    <col min="6200" max="6200" width="11.140625" style="22" customWidth="1"/>
    <col min="6201" max="6201" width="6.42578125" style="22" customWidth="1"/>
    <col min="6202" max="6202" width="7.5703125" style="22" customWidth="1"/>
    <col min="6203" max="6203" width="9" style="22" customWidth="1"/>
    <col min="6204" max="6204" width="8.42578125" style="22" bestFit="1" customWidth="1"/>
    <col min="6205" max="6205" width="9.140625" style="22" bestFit="1" customWidth="1"/>
    <col min="6206" max="6206" width="10.85546875" style="22" customWidth="1"/>
    <col min="6207" max="6207" width="6.7109375" style="22" customWidth="1"/>
    <col min="6208" max="6429" width="11.42578125" style="22"/>
    <col min="6430" max="6430" width="4" style="22" customWidth="1"/>
    <col min="6431" max="6431" width="43.7109375" style="22" customWidth="1"/>
    <col min="6432" max="6432" width="10.42578125" style="22" customWidth="1"/>
    <col min="6433" max="6433" width="8.42578125" style="22" customWidth="1"/>
    <col min="6434" max="6434" width="8.28515625" style="22" customWidth="1"/>
    <col min="6435" max="6435" width="10.140625" style="22" customWidth="1"/>
    <col min="6436" max="6436" width="9.5703125" style="22" customWidth="1"/>
    <col min="6437" max="6437" width="9.28515625" style="22" customWidth="1"/>
    <col min="6438" max="6439" width="7.5703125" style="22" customWidth="1"/>
    <col min="6440" max="6440" width="8.140625" style="22" customWidth="1"/>
    <col min="6441" max="6441" width="8.7109375" style="22" customWidth="1"/>
    <col min="6442" max="6442" width="9.140625" style="22" customWidth="1"/>
    <col min="6443" max="6443" width="8.85546875" style="22" customWidth="1"/>
    <col min="6444" max="6444" width="6" style="22" customWidth="1"/>
    <col min="6445" max="6445" width="7.5703125" style="22" customWidth="1"/>
    <col min="6446" max="6446" width="8" style="22" customWidth="1"/>
    <col min="6447" max="6447" width="8.140625" style="22" customWidth="1"/>
    <col min="6448" max="6448" width="7" style="22" customWidth="1"/>
    <col min="6449" max="6449" width="7.5703125" style="22" customWidth="1"/>
    <col min="6450" max="6450" width="7.42578125" style="22" customWidth="1"/>
    <col min="6451" max="6451" width="7.28515625" style="22" customWidth="1"/>
    <col min="6452" max="6452" width="7" style="22" customWidth="1"/>
    <col min="6453" max="6453" width="7.5703125" style="22" customWidth="1"/>
    <col min="6454" max="6454" width="8.28515625" style="22" customWidth="1"/>
    <col min="6455" max="6455" width="7.5703125" style="22" customWidth="1"/>
    <col min="6456" max="6456" width="11.140625" style="22" customWidth="1"/>
    <col min="6457" max="6457" width="6.42578125" style="22" customWidth="1"/>
    <col min="6458" max="6458" width="7.5703125" style="22" customWidth="1"/>
    <col min="6459" max="6459" width="9" style="22" customWidth="1"/>
    <col min="6460" max="6460" width="8.42578125" style="22" bestFit="1" customWidth="1"/>
    <col min="6461" max="6461" width="9.140625" style="22" bestFit="1" customWidth="1"/>
    <col min="6462" max="6462" width="10.85546875" style="22" customWidth="1"/>
    <col min="6463" max="6463" width="6.7109375" style="22" customWidth="1"/>
    <col min="6464" max="6685" width="11.42578125" style="22"/>
    <col min="6686" max="6686" width="4" style="22" customWidth="1"/>
    <col min="6687" max="6687" width="43.7109375" style="22" customWidth="1"/>
    <col min="6688" max="6688" width="10.42578125" style="22" customWidth="1"/>
    <col min="6689" max="6689" width="8.42578125" style="22" customWidth="1"/>
    <col min="6690" max="6690" width="8.28515625" style="22" customWidth="1"/>
    <col min="6691" max="6691" width="10.140625" style="22" customWidth="1"/>
    <col min="6692" max="6692" width="9.5703125" style="22" customWidth="1"/>
    <col min="6693" max="6693" width="9.28515625" style="22" customWidth="1"/>
    <col min="6694" max="6695" width="7.5703125" style="22" customWidth="1"/>
    <col min="6696" max="6696" width="8.140625" style="22" customWidth="1"/>
    <col min="6697" max="6697" width="8.7109375" style="22" customWidth="1"/>
    <col min="6698" max="6698" width="9.140625" style="22" customWidth="1"/>
    <col min="6699" max="6699" width="8.85546875" style="22" customWidth="1"/>
    <col min="6700" max="6700" width="6" style="22" customWidth="1"/>
    <col min="6701" max="6701" width="7.5703125" style="22" customWidth="1"/>
    <col min="6702" max="6702" width="8" style="22" customWidth="1"/>
    <col min="6703" max="6703" width="8.140625" style="22" customWidth="1"/>
    <col min="6704" max="6704" width="7" style="22" customWidth="1"/>
    <col min="6705" max="6705" width="7.5703125" style="22" customWidth="1"/>
    <col min="6706" max="6706" width="7.42578125" style="22" customWidth="1"/>
    <col min="6707" max="6707" width="7.28515625" style="22" customWidth="1"/>
    <col min="6708" max="6708" width="7" style="22" customWidth="1"/>
    <col min="6709" max="6709" width="7.5703125" style="22" customWidth="1"/>
    <col min="6710" max="6710" width="8.28515625" style="22" customWidth="1"/>
    <col min="6711" max="6711" width="7.5703125" style="22" customWidth="1"/>
    <col min="6712" max="6712" width="11.140625" style="22" customWidth="1"/>
    <col min="6713" max="6713" width="6.42578125" style="22" customWidth="1"/>
    <col min="6714" max="6714" width="7.5703125" style="22" customWidth="1"/>
    <col min="6715" max="6715" width="9" style="22" customWidth="1"/>
    <col min="6716" max="6716" width="8.42578125" style="22" bestFit="1" customWidth="1"/>
    <col min="6717" max="6717" width="9.140625" style="22" bestFit="1" customWidth="1"/>
    <col min="6718" max="6718" width="10.85546875" style="22" customWidth="1"/>
    <col min="6719" max="6719" width="6.7109375" style="22" customWidth="1"/>
    <col min="6720" max="6941" width="11.42578125" style="22"/>
    <col min="6942" max="6942" width="4" style="22" customWidth="1"/>
    <col min="6943" max="6943" width="43.7109375" style="22" customWidth="1"/>
    <col min="6944" max="6944" width="10.42578125" style="22" customWidth="1"/>
    <col min="6945" max="6945" width="8.42578125" style="22" customWidth="1"/>
    <col min="6946" max="6946" width="8.28515625" style="22" customWidth="1"/>
    <col min="6947" max="6947" width="10.140625" style="22" customWidth="1"/>
    <col min="6948" max="6948" width="9.5703125" style="22" customWidth="1"/>
    <col min="6949" max="6949" width="9.28515625" style="22" customWidth="1"/>
    <col min="6950" max="6951" width="7.5703125" style="22" customWidth="1"/>
    <col min="6952" max="6952" width="8.140625" style="22" customWidth="1"/>
    <col min="6953" max="6953" width="8.7109375" style="22" customWidth="1"/>
    <col min="6954" max="6954" width="9.140625" style="22" customWidth="1"/>
    <col min="6955" max="6955" width="8.85546875" style="22" customWidth="1"/>
    <col min="6956" max="6956" width="6" style="22" customWidth="1"/>
    <col min="6957" max="6957" width="7.5703125" style="22" customWidth="1"/>
    <col min="6958" max="6958" width="8" style="22" customWidth="1"/>
    <col min="6959" max="6959" width="8.140625" style="22" customWidth="1"/>
    <col min="6960" max="6960" width="7" style="22" customWidth="1"/>
    <col min="6961" max="6961" width="7.5703125" style="22" customWidth="1"/>
    <col min="6962" max="6962" width="7.42578125" style="22" customWidth="1"/>
    <col min="6963" max="6963" width="7.28515625" style="22" customWidth="1"/>
    <col min="6964" max="6964" width="7" style="22" customWidth="1"/>
    <col min="6965" max="6965" width="7.5703125" style="22" customWidth="1"/>
    <col min="6966" max="6966" width="8.28515625" style="22" customWidth="1"/>
    <col min="6967" max="6967" width="7.5703125" style="22" customWidth="1"/>
    <col min="6968" max="6968" width="11.140625" style="22" customWidth="1"/>
    <col min="6969" max="6969" width="6.42578125" style="22" customWidth="1"/>
    <col min="6970" max="6970" width="7.5703125" style="22" customWidth="1"/>
    <col min="6971" max="6971" width="9" style="22" customWidth="1"/>
    <col min="6972" max="6972" width="8.42578125" style="22" bestFit="1" customWidth="1"/>
    <col min="6973" max="6973" width="9.140625" style="22" bestFit="1" customWidth="1"/>
    <col min="6974" max="6974" width="10.85546875" style="22" customWidth="1"/>
    <col min="6975" max="6975" width="6.7109375" style="22" customWidth="1"/>
    <col min="6976" max="7197" width="11.42578125" style="22"/>
    <col min="7198" max="7198" width="4" style="22" customWidth="1"/>
    <col min="7199" max="7199" width="43.7109375" style="22" customWidth="1"/>
    <col min="7200" max="7200" width="10.42578125" style="22" customWidth="1"/>
    <col min="7201" max="7201" width="8.42578125" style="22" customWidth="1"/>
    <col min="7202" max="7202" width="8.28515625" style="22" customWidth="1"/>
    <col min="7203" max="7203" width="10.140625" style="22" customWidth="1"/>
    <col min="7204" max="7204" width="9.5703125" style="22" customWidth="1"/>
    <col min="7205" max="7205" width="9.28515625" style="22" customWidth="1"/>
    <col min="7206" max="7207" width="7.5703125" style="22" customWidth="1"/>
    <col min="7208" max="7208" width="8.140625" style="22" customWidth="1"/>
    <col min="7209" max="7209" width="8.7109375" style="22" customWidth="1"/>
    <col min="7210" max="7210" width="9.140625" style="22" customWidth="1"/>
    <col min="7211" max="7211" width="8.85546875" style="22" customWidth="1"/>
    <col min="7212" max="7212" width="6" style="22" customWidth="1"/>
    <col min="7213" max="7213" width="7.5703125" style="22" customWidth="1"/>
    <col min="7214" max="7214" width="8" style="22" customWidth="1"/>
    <col min="7215" max="7215" width="8.140625" style="22" customWidth="1"/>
    <col min="7216" max="7216" width="7" style="22" customWidth="1"/>
    <col min="7217" max="7217" width="7.5703125" style="22" customWidth="1"/>
    <col min="7218" max="7218" width="7.42578125" style="22" customWidth="1"/>
    <col min="7219" max="7219" width="7.28515625" style="22" customWidth="1"/>
    <col min="7220" max="7220" width="7" style="22" customWidth="1"/>
    <col min="7221" max="7221" width="7.5703125" style="22" customWidth="1"/>
    <col min="7222" max="7222" width="8.28515625" style="22" customWidth="1"/>
    <col min="7223" max="7223" width="7.5703125" style="22" customWidth="1"/>
    <col min="7224" max="7224" width="11.140625" style="22" customWidth="1"/>
    <col min="7225" max="7225" width="6.42578125" style="22" customWidth="1"/>
    <col min="7226" max="7226" width="7.5703125" style="22" customWidth="1"/>
    <col min="7227" max="7227" width="9" style="22" customWidth="1"/>
    <col min="7228" max="7228" width="8.42578125" style="22" bestFit="1" customWidth="1"/>
    <col min="7229" max="7229" width="9.140625" style="22" bestFit="1" customWidth="1"/>
    <col min="7230" max="7230" width="10.85546875" style="22" customWidth="1"/>
    <col min="7231" max="7231" width="6.7109375" style="22" customWidth="1"/>
    <col min="7232" max="7453" width="11.42578125" style="22"/>
    <col min="7454" max="7454" width="4" style="22" customWidth="1"/>
    <col min="7455" max="7455" width="43.7109375" style="22" customWidth="1"/>
    <col min="7456" max="7456" width="10.42578125" style="22" customWidth="1"/>
    <col min="7457" max="7457" width="8.42578125" style="22" customWidth="1"/>
    <col min="7458" max="7458" width="8.28515625" style="22" customWidth="1"/>
    <col min="7459" max="7459" width="10.140625" style="22" customWidth="1"/>
    <col min="7460" max="7460" width="9.5703125" style="22" customWidth="1"/>
    <col min="7461" max="7461" width="9.28515625" style="22" customWidth="1"/>
    <col min="7462" max="7463" width="7.5703125" style="22" customWidth="1"/>
    <col min="7464" max="7464" width="8.140625" style="22" customWidth="1"/>
    <col min="7465" max="7465" width="8.7109375" style="22" customWidth="1"/>
    <col min="7466" max="7466" width="9.140625" style="22" customWidth="1"/>
    <col min="7467" max="7467" width="8.85546875" style="22" customWidth="1"/>
    <col min="7468" max="7468" width="6" style="22" customWidth="1"/>
    <col min="7469" max="7469" width="7.5703125" style="22" customWidth="1"/>
    <col min="7470" max="7470" width="8" style="22" customWidth="1"/>
    <col min="7471" max="7471" width="8.140625" style="22" customWidth="1"/>
    <col min="7472" max="7472" width="7" style="22" customWidth="1"/>
    <col min="7473" max="7473" width="7.5703125" style="22" customWidth="1"/>
    <col min="7474" max="7474" width="7.42578125" style="22" customWidth="1"/>
    <col min="7475" max="7475" width="7.28515625" style="22" customWidth="1"/>
    <col min="7476" max="7476" width="7" style="22" customWidth="1"/>
    <col min="7477" max="7477" width="7.5703125" style="22" customWidth="1"/>
    <col min="7478" max="7478" width="8.28515625" style="22" customWidth="1"/>
    <col min="7479" max="7479" width="7.5703125" style="22" customWidth="1"/>
    <col min="7480" max="7480" width="11.140625" style="22" customWidth="1"/>
    <col min="7481" max="7481" width="6.42578125" style="22" customWidth="1"/>
    <col min="7482" max="7482" width="7.5703125" style="22" customWidth="1"/>
    <col min="7483" max="7483" width="9" style="22" customWidth="1"/>
    <col min="7484" max="7484" width="8.42578125" style="22" bestFit="1" customWidth="1"/>
    <col min="7485" max="7485" width="9.140625" style="22" bestFit="1" customWidth="1"/>
    <col min="7486" max="7486" width="10.85546875" style="22" customWidth="1"/>
    <col min="7487" max="7487" width="6.7109375" style="22" customWidth="1"/>
    <col min="7488" max="7709" width="11.42578125" style="22"/>
    <col min="7710" max="7710" width="4" style="22" customWidth="1"/>
    <col min="7711" max="7711" width="43.7109375" style="22" customWidth="1"/>
    <col min="7712" max="7712" width="10.42578125" style="22" customWidth="1"/>
    <col min="7713" max="7713" width="8.42578125" style="22" customWidth="1"/>
    <col min="7714" max="7714" width="8.28515625" style="22" customWidth="1"/>
    <col min="7715" max="7715" width="10.140625" style="22" customWidth="1"/>
    <col min="7716" max="7716" width="9.5703125" style="22" customWidth="1"/>
    <col min="7717" max="7717" width="9.28515625" style="22" customWidth="1"/>
    <col min="7718" max="7719" width="7.5703125" style="22" customWidth="1"/>
    <col min="7720" max="7720" width="8.140625" style="22" customWidth="1"/>
    <col min="7721" max="7721" width="8.7109375" style="22" customWidth="1"/>
    <col min="7722" max="7722" width="9.140625" style="22" customWidth="1"/>
    <col min="7723" max="7723" width="8.85546875" style="22" customWidth="1"/>
    <col min="7724" max="7724" width="6" style="22" customWidth="1"/>
    <col min="7725" max="7725" width="7.5703125" style="22" customWidth="1"/>
    <col min="7726" max="7726" width="8" style="22" customWidth="1"/>
    <col min="7727" max="7727" width="8.140625" style="22" customWidth="1"/>
    <col min="7728" max="7728" width="7" style="22" customWidth="1"/>
    <col min="7729" max="7729" width="7.5703125" style="22" customWidth="1"/>
    <col min="7730" max="7730" width="7.42578125" style="22" customWidth="1"/>
    <col min="7731" max="7731" width="7.28515625" style="22" customWidth="1"/>
    <col min="7732" max="7732" width="7" style="22" customWidth="1"/>
    <col min="7733" max="7733" width="7.5703125" style="22" customWidth="1"/>
    <col min="7734" max="7734" width="8.28515625" style="22" customWidth="1"/>
    <col min="7735" max="7735" width="7.5703125" style="22" customWidth="1"/>
    <col min="7736" max="7736" width="11.140625" style="22" customWidth="1"/>
    <col min="7737" max="7737" width="6.42578125" style="22" customWidth="1"/>
    <col min="7738" max="7738" width="7.5703125" style="22" customWidth="1"/>
    <col min="7739" max="7739" width="9" style="22" customWidth="1"/>
    <col min="7740" max="7740" width="8.42578125" style="22" bestFit="1" customWidth="1"/>
    <col min="7741" max="7741" width="9.140625" style="22" bestFit="1" customWidth="1"/>
    <col min="7742" max="7742" width="10.85546875" style="22" customWidth="1"/>
    <col min="7743" max="7743" width="6.7109375" style="22" customWidth="1"/>
    <col min="7744" max="7965" width="11.42578125" style="22"/>
    <col min="7966" max="7966" width="4" style="22" customWidth="1"/>
    <col min="7967" max="7967" width="43.7109375" style="22" customWidth="1"/>
    <col min="7968" max="7968" width="10.42578125" style="22" customWidth="1"/>
    <col min="7969" max="7969" width="8.42578125" style="22" customWidth="1"/>
    <col min="7970" max="7970" width="8.28515625" style="22" customWidth="1"/>
    <col min="7971" max="7971" width="10.140625" style="22" customWidth="1"/>
    <col min="7972" max="7972" width="9.5703125" style="22" customWidth="1"/>
    <col min="7973" max="7973" width="9.28515625" style="22" customWidth="1"/>
    <col min="7974" max="7975" width="7.5703125" style="22" customWidth="1"/>
    <col min="7976" max="7976" width="8.140625" style="22" customWidth="1"/>
    <col min="7977" max="7977" width="8.7109375" style="22" customWidth="1"/>
    <col min="7978" max="7978" width="9.140625" style="22" customWidth="1"/>
    <col min="7979" max="7979" width="8.85546875" style="22" customWidth="1"/>
    <col min="7980" max="7980" width="6" style="22" customWidth="1"/>
    <col min="7981" max="7981" width="7.5703125" style="22" customWidth="1"/>
    <col min="7982" max="7982" width="8" style="22" customWidth="1"/>
    <col min="7983" max="7983" width="8.140625" style="22" customWidth="1"/>
    <col min="7984" max="7984" width="7" style="22" customWidth="1"/>
    <col min="7985" max="7985" width="7.5703125" style="22" customWidth="1"/>
    <col min="7986" max="7986" width="7.42578125" style="22" customWidth="1"/>
    <col min="7987" max="7987" width="7.28515625" style="22" customWidth="1"/>
    <col min="7988" max="7988" width="7" style="22" customWidth="1"/>
    <col min="7989" max="7989" width="7.5703125" style="22" customWidth="1"/>
    <col min="7990" max="7990" width="8.28515625" style="22" customWidth="1"/>
    <col min="7991" max="7991" width="7.5703125" style="22" customWidth="1"/>
    <col min="7992" max="7992" width="11.140625" style="22" customWidth="1"/>
    <col min="7993" max="7993" width="6.42578125" style="22" customWidth="1"/>
    <col min="7994" max="7994" width="7.5703125" style="22" customWidth="1"/>
    <col min="7995" max="7995" width="9" style="22" customWidth="1"/>
    <col min="7996" max="7996" width="8.42578125" style="22" bestFit="1" customWidth="1"/>
    <col min="7997" max="7997" width="9.140625" style="22" bestFit="1" customWidth="1"/>
    <col min="7998" max="7998" width="10.85546875" style="22" customWidth="1"/>
    <col min="7999" max="7999" width="6.7109375" style="22" customWidth="1"/>
    <col min="8000" max="8221" width="11.42578125" style="22"/>
    <col min="8222" max="8222" width="4" style="22" customWidth="1"/>
    <col min="8223" max="8223" width="43.7109375" style="22" customWidth="1"/>
    <col min="8224" max="8224" width="10.42578125" style="22" customWidth="1"/>
    <col min="8225" max="8225" width="8.42578125" style="22" customWidth="1"/>
    <col min="8226" max="8226" width="8.28515625" style="22" customWidth="1"/>
    <col min="8227" max="8227" width="10.140625" style="22" customWidth="1"/>
    <col min="8228" max="8228" width="9.5703125" style="22" customWidth="1"/>
    <col min="8229" max="8229" width="9.28515625" style="22" customWidth="1"/>
    <col min="8230" max="8231" width="7.5703125" style="22" customWidth="1"/>
    <col min="8232" max="8232" width="8.140625" style="22" customWidth="1"/>
    <col min="8233" max="8233" width="8.7109375" style="22" customWidth="1"/>
    <col min="8234" max="8234" width="9.140625" style="22" customWidth="1"/>
    <col min="8235" max="8235" width="8.85546875" style="22" customWidth="1"/>
    <col min="8236" max="8236" width="6" style="22" customWidth="1"/>
    <col min="8237" max="8237" width="7.5703125" style="22" customWidth="1"/>
    <col min="8238" max="8238" width="8" style="22" customWidth="1"/>
    <col min="8239" max="8239" width="8.140625" style="22" customWidth="1"/>
    <col min="8240" max="8240" width="7" style="22" customWidth="1"/>
    <col min="8241" max="8241" width="7.5703125" style="22" customWidth="1"/>
    <col min="8242" max="8242" width="7.42578125" style="22" customWidth="1"/>
    <col min="8243" max="8243" width="7.28515625" style="22" customWidth="1"/>
    <col min="8244" max="8244" width="7" style="22" customWidth="1"/>
    <col min="8245" max="8245" width="7.5703125" style="22" customWidth="1"/>
    <col min="8246" max="8246" width="8.28515625" style="22" customWidth="1"/>
    <col min="8247" max="8247" width="7.5703125" style="22" customWidth="1"/>
    <col min="8248" max="8248" width="11.140625" style="22" customWidth="1"/>
    <col min="8249" max="8249" width="6.42578125" style="22" customWidth="1"/>
    <col min="8250" max="8250" width="7.5703125" style="22" customWidth="1"/>
    <col min="8251" max="8251" width="9" style="22" customWidth="1"/>
    <col min="8252" max="8252" width="8.42578125" style="22" bestFit="1" customWidth="1"/>
    <col min="8253" max="8253" width="9.140625" style="22" bestFit="1" customWidth="1"/>
    <col min="8254" max="8254" width="10.85546875" style="22" customWidth="1"/>
    <col min="8255" max="8255" width="6.7109375" style="22" customWidth="1"/>
    <col min="8256" max="8477" width="11.42578125" style="22"/>
    <col min="8478" max="8478" width="4" style="22" customWidth="1"/>
    <col min="8479" max="8479" width="43.7109375" style="22" customWidth="1"/>
    <col min="8480" max="8480" width="10.42578125" style="22" customWidth="1"/>
    <col min="8481" max="8481" width="8.42578125" style="22" customWidth="1"/>
    <col min="8482" max="8482" width="8.28515625" style="22" customWidth="1"/>
    <col min="8483" max="8483" width="10.140625" style="22" customWidth="1"/>
    <col min="8484" max="8484" width="9.5703125" style="22" customWidth="1"/>
    <col min="8485" max="8485" width="9.28515625" style="22" customWidth="1"/>
    <col min="8486" max="8487" width="7.5703125" style="22" customWidth="1"/>
    <col min="8488" max="8488" width="8.140625" style="22" customWidth="1"/>
    <col min="8489" max="8489" width="8.7109375" style="22" customWidth="1"/>
    <col min="8490" max="8490" width="9.140625" style="22" customWidth="1"/>
    <col min="8491" max="8491" width="8.85546875" style="22" customWidth="1"/>
    <col min="8492" max="8492" width="6" style="22" customWidth="1"/>
    <col min="8493" max="8493" width="7.5703125" style="22" customWidth="1"/>
    <col min="8494" max="8494" width="8" style="22" customWidth="1"/>
    <col min="8495" max="8495" width="8.140625" style="22" customWidth="1"/>
    <col min="8496" max="8496" width="7" style="22" customWidth="1"/>
    <col min="8497" max="8497" width="7.5703125" style="22" customWidth="1"/>
    <col min="8498" max="8498" width="7.42578125" style="22" customWidth="1"/>
    <col min="8499" max="8499" width="7.28515625" style="22" customWidth="1"/>
    <col min="8500" max="8500" width="7" style="22" customWidth="1"/>
    <col min="8501" max="8501" width="7.5703125" style="22" customWidth="1"/>
    <col min="8502" max="8502" width="8.28515625" style="22" customWidth="1"/>
    <col min="8503" max="8503" width="7.5703125" style="22" customWidth="1"/>
    <col min="8504" max="8504" width="11.140625" style="22" customWidth="1"/>
    <col min="8505" max="8505" width="6.42578125" style="22" customWidth="1"/>
    <col min="8506" max="8506" width="7.5703125" style="22" customWidth="1"/>
    <col min="8507" max="8507" width="9" style="22" customWidth="1"/>
    <col min="8508" max="8508" width="8.42578125" style="22" bestFit="1" customWidth="1"/>
    <col min="8509" max="8509" width="9.140625" style="22" bestFit="1" customWidth="1"/>
    <col min="8510" max="8510" width="10.85546875" style="22" customWidth="1"/>
    <col min="8511" max="8511" width="6.7109375" style="22" customWidth="1"/>
    <col min="8512" max="8733" width="11.42578125" style="22"/>
    <col min="8734" max="8734" width="4" style="22" customWidth="1"/>
    <col min="8735" max="8735" width="43.7109375" style="22" customWidth="1"/>
    <col min="8736" max="8736" width="10.42578125" style="22" customWidth="1"/>
    <col min="8737" max="8737" width="8.42578125" style="22" customWidth="1"/>
    <col min="8738" max="8738" width="8.28515625" style="22" customWidth="1"/>
    <col min="8739" max="8739" width="10.140625" style="22" customWidth="1"/>
    <col min="8740" max="8740" width="9.5703125" style="22" customWidth="1"/>
    <col min="8741" max="8741" width="9.28515625" style="22" customWidth="1"/>
    <col min="8742" max="8743" width="7.5703125" style="22" customWidth="1"/>
    <col min="8744" max="8744" width="8.140625" style="22" customWidth="1"/>
    <col min="8745" max="8745" width="8.7109375" style="22" customWidth="1"/>
    <col min="8746" max="8746" width="9.140625" style="22" customWidth="1"/>
    <col min="8747" max="8747" width="8.85546875" style="22" customWidth="1"/>
    <col min="8748" max="8748" width="6" style="22" customWidth="1"/>
    <col min="8749" max="8749" width="7.5703125" style="22" customWidth="1"/>
    <col min="8750" max="8750" width="8" style="22" customWidth="1"/>
    <col min="8751" max="8751" width="8.140625" style="22" customWidth="1"/>
    <col min="8752" max="8752" width="7" style="22" customWidth="1"/>
    <col min="8753" max="8753" width="7.5703125" style="22" customWidth="1"/>
    <col min="8754" max="8754" width="7.42578125" style="22" customWidth="1"/>
    <col min="8755" max="8755" width="7.28515625" style="22" customWidth="1"/>
    <col min="8756" max="8756" width="7" style="22" customWidth="1"/>
    <col min="8757" max="8757" width="7.5703125" style="22" customWidth="1"/>
    <col min="8758" max="8758" width="8.28515625" style="22" customWidth="1"/>
    <col min="8759" max="8759" width="7.5703125" style="22" customWidth="1"/>
    <col min="8760" max="8760" width="11.140625" style="22" customWidth="1"/>
    <col min="8761" max="8761" width="6.42578125" style="22" customWidth="1"/>
    <col min="8762" max="8762" width="7.5703125" style="22" customWidth="1"/>
    <col min="8763" max="8763" width="9" style="22" customWidth="1"/>
    <col min="8764" max="8764" width="8.42578125" style="22" bestFit="1" customWidth="1"/>
    <col min="8765" max="8765" width="9.140625" style="22" bestFit="1" customWidth="1"/>
    <col min="8766" max="8766" width="10.85546875" style="22" customWidth="1"/>
    <col min="8767" max="8767" width="6.7109375" style="22" customWidth="1"/>
    <col min="8768" max="8989" width="11.42578125" style="22"/>
    <col min="8990" max="8990" width="4" style="22" customWidth="1"/>
    <col min="8991" max="8991" width="43.7109375" style="22" customWidth="1"/>
    <col min="8992" max="8992" width="10.42578125" style="22" customWidth="1"/>
    <col min="8993" max="8993" width="8.42578125" style="22" customWidth="1"/>
    <col min="8994" max="8994" width="8.28515625" style="22" customWidth="1"/>
    <col min="8995" max="8995" width="10.140625" style="22" customWidth="1"/>
    <col min="8996" max="8996" width="9.5703125" style="22" customWidth="1"/>
    <col min="8997" max="8997" width="9.28515625" style="22" customWidth="1"/>
    <col min="8998" max="8999" width="7.5703125" style="22" customWidth="1"/>
    <col min="9000" max="9000" width="8.140625" style="22" customWidth="1"/>
    <col min="9001" max="9001" width="8.7109375" style="22" customWidth="1"/>
    <col min="9002" max="9002" width="9.140625" style="22" customWidth="1"/>
    <col min="9003" max="9003" width="8.85546875" style="22" customWidth="1"/>
    <col min="9004" max="9004" width="6" style="22" customWidth="1"/>
    <col min="9005" max="9005" width="7.5703125" style="22" customWidth="1"/>
    <col min="9006" max="9006" width="8" style="22" customWidth="1"/>
    <col min="9007" max="9007" width="8.140625" style="22" customWidth="1"/>
    <col min="9008" max="9008" width="7" style="22" customWidth="1"/>
    <col min="9009" max="9009" width="7.5703125" style="22" customWidth="1"/>
    <col min="9010" max="9010" width="7.42578125" style="22" customWidth="1"/>
    <col min="9011" max="9011" width="7.28515625" style="22" customWidth="1"/>
    <col min="9012" max="9012" width="7" style="22" customWidth="1"/>
    <col min="9013" max="9013" width="7.5703125" style="22" customWidth="1"/>
    <col min="9014" max="9014" width="8.28515625" style="22" customWidth="1"/>
    <col min="9015" max="9015" width="7.5703125" style="22" customWidth="1"/>
    <col min="9016" max="9016" width="11.140625" style="22" customWidth="1"/>
    <col min="9017" max="9017" width="6.42578125" style="22" customWidth="1"/>
    <col min="9018" max="9018" width="7.5703125" style="22" customWidth="1"/>
    <col min="9019" max="9019" width="9" style="22" customWidth="1"/>
    <col min="9020" max="9020" width="8.42578125" style="22" bestFit="1" customWidth="1"/>
    <col min="9021" max="9021" width="9.140625" style="22" bestFit="1" customWidth="1"/>
    <col min="9022" max="9022" width="10.85546875" style="22" customWidth="1"/>
    <col min="9023" max="9023" width="6.7109375" style="22" customWidth="1"/>
    <col min="9024" max="9245" width="11.42578125" style="22"/>
    <col min="9246" max="9246" width="4" style="22" customWidth="1"/>
    <col min="9247" max="9247" width="43.7109375" style="22" customWidth="1"/>
    <col min="9248" max="9248" width="10.42578125" style="22" customWidth="1"/>
    <col min="9249" max="9249" width="8.42578125" style="22" customWidth="1"/>
    <col min="9250" max="9250" width="8.28515625" style="22" customWidth="1"/>
    <col min="9251" max="9251" width="10.140625" style="22" customWidth="1"/>
    <col min="9252" max="9252" width="9.5703125" style="22" customWidth="1"/>
    <col min="9253" max="9253" width="9.28515625" style="22" customWidth="1"/>
    <col min="9254" max="9255" width="7.5703125" style="22" customWidth="1"/>
    <col min="9256" max="9256" width="8.140625" style="22" customWidth="1"/>
    <col min="9257" max="9257" width="8.7109375" style="22" customWidth="1"/>
    <col min="9258" max="9258" width="9.140625" style="22" customWidth="1"/>
    <col min="9259" max="9259" width="8.85546875" style="22" customWidth="1"/>
    <col min="9260" max="9260" width="6" style="22" customWidth="1"/>
    <col min="9261" max="9261" width="7.5703125" style="22" customWidth="1"/>
    <col min="9262" max="9262" width="8" style="22" customWidth="1"/>
    <col min="9263" max="9263" width="8.140625" style="22" customWidth="1"/>
    <col min="9264" max="9264" width="7" style="22" customWidth="1"/>
    <col min="9265" max="9265" width="7.5703125" style="22" customWidth="1"/>
    <col min="9266" max="9266" width="7.42578125" style="22" customWidth="1"/>
    <col min="9267" max="9267" width="7.28515625" style="22" customWidth="1"/>
    <col min="9268" max="9268" width="7" style="22" customWidth="1"/>
    <col min="9269" max="9269" width="7.5703125" style="22" customWidth="1"/>
    <col min="9270" max="9270" width="8.28515625" style="22" customWidth="1"/>
    <col min="9271" max="9271" width="7.5703125" style="22" customWidth="1"/>
    <col min="9272" max="9272" width="11.140625" style="22" customWidth="1"/>
    <col min="9273" max="9273" width="6.42578125" style="22" customWidth="1"/>
    <col min="9274" max="9274" width="7.5703125" style="22" customWidth="1"/>
    <col min="9275" max="9275" width="9" style="22" customWidth="1"/>
    <col min="9276" max="9276" width="8.42578125" style="22" bestFit="1" customWidth="1"/>
    <col min="9277" max="9277" width="9.140625" style="22" bestFit="1" customWidth="1"/>
    <col min="9278" max="9278" width="10.85546875" style="22" customWidth="1"/>
    <col min="9279" max="9279" width="6.7109375" style="22" customWidth="1"/>
    <col min="9280" max="9501" width="11.42578125" style="22"/>
    <col min="9502" max="9502" width="4" style="22" customWidth="1"/>
    <col min="9503" max="9503" width="43.7109375" style="22" customWidth="1"/>
    <col min="9504" max="9504" width="10.42578125" style="22" customWidth="1"/>
    <col min="9505" max="9505" width="8.42578125" style="22" customWidth="1"/>
    <col min="9506" max="9506" width="8.28515625" style="22" customWidth="1"/>
    <col min="9507" max="9507" width="10.140625" style="22" customWidth="1"/>
    <col min="9508" max="9508" width="9.5703125" style="22" customWidth="1"/>
    <col min="9509" max="9509" width="9.28515625" style="22" customWidth="1"/>
    <col min="9510" max="9511" width="7.5703125" style="22" customWidth="1"/>
    <col min="9512" max="9512" width="8.140625" style="22" customWidth="1"/>
    <col min="9513" max="9513" width="8.7109375" style="22" customWidth="1"/>
    <col min="9514" max="9514" width="9.140625" style="22" customWidth="1"/>
    <col min="9515" max="9515" width="8.85546875" style="22" customWidth="1"/>
    <col min="9516" max="9516" width="6" style="22" customWidth="1"/>
    <col min="9517" max="9517" width="7.5703125" style="22" customWidth="1"/>
    <col min="9518" max="9518" width="8" style="22" customWidth="1"/>
    <col min="9519" max="9519" width="8.140625" style="22" customWidth="1"/>
    <col min="9520" max="9520" width="7" style="22" customWidth="1"/>
    <col min="9521" max="9521" width="7.5703125" style="22" customWidth="1"/>
    <col min="9522" max="9522" width="7.42578125" style="22" customWidth="1"/>
    <col min="9523" max="9523" width="7.28515625" style="22" customWidth="1"/>
    <col min="9524" max="9524" width="7" style="22" customWidth="1"/>
    <col min="9525" max="9525" width="7.5703125" style="22" customWidth="1"/>
    <col min="9526" max="9526" width="8.28515625" style="22" customWidth="1"/>
    <col min="9527" max="9527" width="7.5703125" style="22" customWidth="1"/>
    <col min="9528" max="9528" width="11.140625" style="22" customWidth="1"/>
    <col min="9529" max="9529" width="6.42578125" style="22" customWidth="1"/>
    <col min="9530" max="9530" width="7.5703125" style="22" customWidth="1"/>
    <col min="9531" max="9531" width="9" style="22" customWidth="1"/>
    <col min="9532" max="9532" width="8.42578125" style="22" bestFit="1" customWidth="1"/>
    <col min="9533" max="9533" width="9.140625" style="22" bestFit="1" customWidth="1"/>
    <col min="9534" max="9534" width="10.85546875" style="22" customWidth="1"/>
    <col min="9535" max="9535" width="6.7109375" style="22" customWidth="1"/>
    <col min="9536" max="9757" width="11.42578125" style="22"/>
    <col min="9758" max="9758" width="4" style="22" customWidth="1"/>
    <col min="9759" max="9759" width="43.7109375" style="22" customWidth="1"/>
    <col min="9760" max="9760" width="10.42578125" style="22" customWidth="1"/>
    <col min="9761" max="9761" width="8.42578125" style="22" customWidth="1"/>
    <col min="9762" max="9762" width="8.28515625" style="22" customWidth="1"/>
    <col min="9763" max="9763" width="10.140625" style="22" customWidth="1"/>
    <col min="9764" max="9764" width="9.5703125" style="22" customWidth="1"/>
    <col min="9765" max="9765" width="9.28515625" style="22" customWidth="1"/>
    <col min="9766" max="9767" width="7.5703125" style="22" customWidth="1"/>
    <col min="9768" max="9768" width="8.140625" style="22" customWidth="1"/>
    <col min="9769" max="9769" width="8.7109375" style="22" customWidth="1"/>
    <col min="9770" max="9770" width="9.140625" style="22" customWidth="1"/>
    <col min="9771" max="9771" width="8.85546875" style="22" customWidth="1"/>
    <col min="9772" max="9772" width="6" style="22" customWidth="1"/>
    <col min="9773" max="9773" width="7.5703125" style="22" customWidth="1"/>
    <col min="9774" max="9774" width="8" style="22" customWidth="1"/>
    <col min="9775" max="9775" width="8.140625" style="22" customWidth="1"/>
    <col min="9776" max="9776" width="7" style="22" customWidth="1"/>
    <col min="9777" max="9777" width="7.5703125" style="22" customWidth="1"/>
    <col min="9778" max="9778" width="7.42578125" style="22" customWidth="1"/>
    <col min="9779" max="9779" width="7.28515625" style="22" customWidth="1"/>
    <col min="9780" max="9780" width="7" style="22" customWidth="1"/>
    <col min="9781" max="9781" width="7.5703125" style="22" customWidth="1"/>
    <col min="9782" max="9782" width="8.28515625" style="22" customWidth="1"/>
    <col min="9783" max="9783" width="7.5703125" style="22" customWidth="1"/>
    <col min="9784" max="9784" width="11.140625" style="22" customWidth="1"/>
    <col min="9785" max="9785" width="6.42578125" style="22" customWidth="1"/>
    <col min="9786" max="9786" width="7.5703125" style="22" customWidth="1"/>
    <col min="9787" max="9787" width="9" style="22" customWidth="1"/>
    <col min="9788" max="9788" width="8.42578125" style="22" bestFit="1" customWidth="1"/>
    <col min="9789" max="9789" width="9.140625" style="22" bestFit="1" customWidth="1"/>
    <col min="9790" max="9790" width="10.85546875" style="22" customWidth="1"/>
    <col min="9791" max="9791" width="6.7109375" style="22" customWidth="1"/>
    <col min="9792" max="10013" width="11.42578125" style="22"/>
    <col min="10014" max="10014" width="4" style="22" customWidth="1"/>
    <col min="10015" max="10015" width="43.7109375" style="22" customWidth="1"/>
    <col min="10016" max="10016" width="10.42578125" style="22" customWidth="1"/>
    <col min="10017" max="10017" width="8.42578125" style="22" customWidth="1"/>
    <col min="10018" max="10018" width="8.28515625" style="22" customWidth="1"/>
    <col min="10019" max="10019" width="10.140625" style="22" customWidth="1"/>
    <col min="10020" max="10020" width="9.5703125" style="22" customWidth="1"/>
    <col min="10021" max="10021" width="9.28515625" style="22" customWidth="1"/>
    <col min="10022" max="10023" width="7.5703125" style="22" customWidth="1"/>
    <col min="10024" max="10024" width="8.140625" style="22" customWidth="1"/>
    <col min="10025" max="10025" width="8.7109375" style="22" customWidth="1"/>
    <col min="10026" max="10026" width="9.140625" style="22" customWidth="1"/>
    <col min="10027" max="10027" width="8.85546875" style="22" customWidth="1"/>
    <col min="10028" max="10028" width="6" style="22" customWidth="1"/>
    <col min="10029" max="10029" width="7.5703125" style="22" customWidth="1"/>
    <col min="10030" max="10030" width="8" style="22" customWidth="1"/>
    <col min="10031" max="10031" width="8.140625" style="22" customWidth="1"/>
    <col min="10032" max="10032" width="7" style="22" customWidth="1"/>
    <col min="10033" max="10033" width="7.5703125" style="22" customWidth="1"/>
    <col min="10034" max="10034" width="7.42578125" style="22" customWidth="1"/>
    <col min="10035" max="10035" width="7.28515625" style="22" customWidth="1"/>
    <col min="10036" max="10036" width="7" style="22" customWidth="1"/>
    <col min="10037" max="10037" width="7.5703125" style="22" customWidth="1"/>
    <col min="10038" max="10038" width="8.28515625" style="22" customWidth="1"/>
    <col min="10039" max="10039" width="7.5703125" style="22" customWidth="1"/>
    <col min="10040" max="10040" width="11.140625" style="22" customWidth="1"/>
    <col min="10041" max="10041" width="6.42578125" style="22" customWidth="1"/>
    <col min="10042" max="10042" width="7.5703125" style="22" customWidth="1"/>
    <col min="10043" max="10043" width="9" style="22" customWidth="1"/>
    <col min="10044" max="10044" width="8.42578125" style="22" bestFit="1" customWidth="1"/>
    <col min="10045" max="10045" width="9.140625" style="22" bestFit="1" customWidth="1"/>
    <col min="10046" max="10046" width="10.85546875" style="22" customWidth="1"/>
    <col min="10047" max="10047" width="6.7109375" style="22" customWidth="1"/>
    <col min="10048" max="10269" width="11.42578125" style="22"/>
    <col min="10270" max="10270" width="4" style="22" customWidth="1"/>
    <col min="10271" max="10271" width="43.7109375" style="22" customWidth="1"/>
    <col min="10272" max="10272" width="10.42578125" style="22" customWidth="1"/>
    <col min="10273" max="10273" width="8.42578125" style="22" customWidth="1"/>
    <col min="10274" max="10274" width="8.28515625" style="22" customWidth="1"/>
    <col min="10275" max="10275" width="10.140625" style="22" customWidth="1"/>
    <col min="10276" max="10276" width="9.5703125" style="22" customWidth="1"/>
    <col min="10277" max="10277" width="9.28515625" style="22" customWidth="1"/>
    <col min="10278" max="10279" width="7.5703125" style="22" customWidth="1"/>
    <col min="10280" max="10280" width="8.140625" style="22" customWidth="1"/>
    <col min="10281" max="10281" width="8.7109375" style="22" customWidth="1"/>
    <col min="10282" max="10282" width="9.140625" style="22" customWidth="1"/>
    <col min="10283" max="10283" width="8.85546875" style="22" customWidth="1"/>
    <col min="10284" max="10284" width="6" style="22" customWidth="1"/>
    <col min="10285" max="10285" width="7.5703125" style="22" customWidth="1"/>
    <col min="10286" max="10286" width="8" style="22" customWidth="1"/>
    <col min="10287" max="10287" width="8.140625" style="22" customWidth="1"/>
    <col min="10288" max="10288" width="7" style="22" customWidth="1"/>
    <col min="10289" max="10289" width="7.5703125" style="22" customWidth="1"/>
    <col min="10290" max="10290" width="7.42578125" style="22" customWidth="1"/>
    <col min="10291" max="10291" width="7.28515625" style="22" customWidth="1"/>
    <col min="10292" max="10292" width="7" style="22" customWidth="1"/>
    <col min="10293" max="10293" width="7.5703125" style="22" customWidth="1"/>
    <col min="10294" max="10294" width="8.28515625" style="22" customWidth="1"/>
    <col min="10295" max="10295" width="7.5703125" style="22" customWidth="1"/>
    <col min="10296" max="10296" width="11.140625" style="22" customWidth="1"/>
    <col min="10297" max="10297" width="6.42578125" style="22" customWidth="1"/>
    <col min="10298" max="10298" width="7.5703125" style="22" customWidth="1"/>
    <col min="10299" max="10299" width="9" style="22" customWidth="1"/>
    <col min="10300" max="10300" width="8.42578125" style="22" bestFit="1" customWidth="1"/>
    <col min="10301" max="10301" width="9.140625" style="22" bestFit="1" customWidth="1"/>
    <col min="10302" max="10302" width="10.85546875" style="22" customWidth="1"/>
    <col min="10303" max="10303" width="6.7109375" style="22" customWidth="1"/>
    <col min="10304" max="10525" width="11.42578125" style="22"/>
    <col min="10526" max="10526" width="4" style="22" customWidth="1"/>
    <col min="10527" max="10527" width="43.7109375" style="22" customWidth="1"/>
    <col min="10528" max="10528" width="10.42578125" style="22" customWidth="1"/>
    <col min="10529" max="10529" width="8.42578125" style="22" customWidth="1"/>
    <col min="10530" max="10530" width="8.28515625" style="22" customWidth="1"/>
    <col min="10531" max="10531" width="10.140625" style="22" customWidth="1"/>
    <col min="10532" max="10532" width="9.5703125" style="22" customWidth="1"/>
    <col min="10533" max="10533" width="9.28515625" style="22" customWidth="1"/>
    <col min="10534" max="10535" width="7.5703125" style="22" customWidth="1"/>
    <col min="10536" max="10536" width="8.140625" style="22" customWidth="1"/>
    <col min="10537" max="10537" width="8.7109375" style="22" customWidth="1"/>
    <col min="10538" max="10538" width="9.140625" style="22" customWidth="1"/>
    <col min="10539" max="10539" width="8.85546875" style="22" customWidth="1"/>
    <col min="10540" max="10540" width="6" style="22" customWidth="1"/>
    <col min="10541" max="10541" width="7.5703125" style="22" customWidth="1"/>
    <col min="10542" max="10542" width="8" style="22" customWidth="1"/>
    <col min="10543" max="10543" width="8.140625" style="22" customWidth="1"/>
    <col min="10544" max="10544" width="7" style="22" customWidth="1"/>
    <col min="10545" max="10545" width="7.5703125" style="22" customWidth="1"/>
    <col min="10546" max="10546" width="7.42578125" style="22" customWidth="1"/>
    <col min="10547" max="10547" width="7.28515625" style="22" customWidth="1"/>
    <col min="10548" max="10548" width="7" style="22" customWidth="1"/>
    <col min="10549" max="10549" width="7.5703125" style="22" customWidth="1"/>
    <col min="10550" max="10550" width="8.28515625" style="22" customWidth="1"/>
    <col min="10551" max="10551" width="7.5703125" style="22" customWidth="1"/>
    <col min="10552" max="10552" width="11.140625" style="22" customWidth="1"/>
    <col min="10553" max="10553" width="6.42578125" style="22" customWidth="1"/>
    <col min="10554" max="10554" width="7.5703125" style="22" customWidth="1"/>
    <col min="10555" max="10555" width="9" style="22" customWidth="1"/>
    <col min="10556" max="10556" width="8.42578125" style="22" bestFit="1" customWidth="1"/>
    <col min="10557" max="10557" width="9.140625" style="22" bestFit="1" customWidth="1"/>
    <col min="10558" max="10558" width="10.85546875" style="22" customWidth="1"/>
    <col min="10559" max="10559" width="6.7109375" style="22" customWidth="1"/>
    <col min="10560" max="10781" width="11.42578125" style="22"/>
    <col min="10782" max="10782" width="4" style="22" customWidth="1"/>
    <col min="10783" max="10783" width="43.7109375" style="22" customWidth="1"/>
    <col min="10784" max="10784" width="10.42578125" style="22" customWidth="1"/>
    <col min="10785" max="10785" width="8.42578125" style="22" customWidth="1"/>
    <col min="10786" max="10786" width="8.28515625" style="22" customWidth="1"/>
    <col min="10787" max="10787" width="10.140625" style="22" customWidth="1"/>
    <col min="10788" max="10788" width="9.5703125" style="22" customWidth="1"/>
    <col min="10789" max="10789" width="9.28515625" style="22" customWidth="1"/>
    <col min="10790" max="10791" width="7.5703125" style="22" customWidth="1"/>
    <col min="10792" max="10792" width="8.140625" style="22" customWidth="1"/>
    <col min="10793" max="10793" width="8.7109375" style="22" customWidth="1"/>
    <col min="10794" max="10794" width="9.140625" style="22" customWidth="1"/>
    <col min="10795" max="10795" width="8.85546875" style="22" customWidth="1"/>
    <col min="10796" max="10796" width="6" style="22" customWidth="1"/>
    <col min="10797" max="10797" width="7.5703125" style="22" customWidth="1"/>
    <col min="10798" max="10798" width="8" style="22" customWidth="1"/>
    <col min="10799" max="10799" width="8.140625" style="22" customWidth="1"/>
    <col min="10800" max="10800" width="7" style="22" customWidth="1"/>
    <col min="10801" max="10801" width="7.5703125" style="22" customWidth="1"/>
    <col min="10802" max="10802" width="7.42578125" style="22" customWidth="1"/>
    <col min="10803" max="10803" width="7.28515625" style="22" customWidth="1"/>
    <col min="10804" max="10804" width="7" style="22" customWidth="1"/>
    <col min="10805" max="10805" width="7.5703125" style="22" customWidth="1"/>
    <col min="10806" max="10806" width="8.28515625" style="22" customWidth="1"/>
    <col min="10807" max="10807" width="7.5703125" style="22" customWidth="1"/>
    <col min="10808" max="10808" width="11.140625" style="22" customWidth="1"/>
    <col min="10809" max="10809" width="6.42578125" style="22" customWidth="1"/>
    <col min="10810" max="10810" width="7.5703125" style="22" customWidth="1"/>
    <col min="10811" max="10811" width="9" style="22" customWidth="1"/>
    <col min="10812" max="10812" width="8.42578125" style="22" bestFit="1" customWidth="1"/>
    <col min="10813" max="10813" width="9.140625" style="22" bestFit="1" customWidth="1"/>
    <col min="10814" max="10814" width="10.85546875" style="22" customWidth="1"/>
    <col min="10815" max="10815" width="6.7109375" style="22" customWidth="1"/>
    <col min="10816" max="11037" width="11.42578125" style="22"/>
    <col min="11038" max="11038" width="4" style="22" customWidth="1"/>
    <col min="11039" max="11039" width="43.7109375" style="22" customWidth="1"/>
    <col min="11040" max="11040" width="10.42578125" style="22" customWidth="1"/>
    <col min="11041" max="11041" width="8.42578125" style="22" customWidth="1"/>
    <col min="11042" max="11042" width="8.28515625" style="22" customWidth="1"/>
    <col min="11043" max="11043" width="10.140625" style="22" customWidth="1"/>
    <col min="11044" max="11044" width="9.5703125" style="22" customWidth="1"/>
    <col min="11045" max="11045" width="9.28515625" style="22" customWidth="1"/>
    <col min="11046" max="11047" width="7.5703125" style="22" customWidth="1"/>
    <col min="11048" max="11048" width="8.140625" style="22" customWidth="1"/>
    <col min="11049" max="11049" width="8.7109375" style="22" customWidth="1"/>
    <col min="11050" max="11050" width="9.140625" style="22" customWidth="1"/>
    <col min="11051" max="11051" width="8.85546875" style="22" customWidth="1"/>
    <col min="11052" max="11052" width="6" style="22" customWidth="1"/>
    <col min="11053" max="11053" width="7.5703125" style="22" customWidth="1"/>
    <col min="11054" max="11054" width="8" style="22" customWidth="1"/>
    <col min="11055" max="11055" width="8.140625" style="22" customWidth="1"/>
    <col min="11056" max="11056" width="7" style="22" customWidth="1"/>
    <col min="11057" max="11057" width="7.5703125" style="22" customWidth="1"/>
    <col min="11058" max="11058" width="7.42578125" style="22" customWidth="1"/>
    <col min="11059" max="11059" width="7.28515625" style="22" customWidth="1"/>
    <col min="11060" max="11060" width="7" style="22" customWidth="1"/>
    <col min="11061" max="11061" width="7.5703125" style="22" customWidth="1"/>
    <col min="11062" max="11062" width="8.28515625" style="22" customWidth="1"/>
    <col min="11063" max="11063" width="7.5703125" style="22" customWidth="1"/>
    <col min="11064" max="11064" width="11.140625" style="22" customWidth="1"/>
    <col min="11065" max="11065" width="6.42578125" style="22" customWidth="1"/>
    <col min="11066" max="11066" width="7.5703125" style="22" customWidth="1"/>
    <col min="11067" max="11067" width="9" style="22" customWidth="1"/>
    <col min="11068" max="11068" width="8.42578125" style="22" bestFit="1" customWidth="1"/>
    <col min="11069" max="11069" width="9.140625" style="22" bestFit="1" customWidth="1"/>
    <col min="11070" max="11070" width="10.85546875" style="22" customWidth="1"/>
    <col min="11071" max="11071" width="6.7109375" style="22" customWidth="1"/>
    <col min="11072" max="11293" width="11.42578125" style="22"/>
    <col min="11294" max="11294" width="4" style="22" customWidth="1"/>
    <col min="11295" max="11295" width="43.7109375" style="22" customWidth="1"/>
    <col min="11296" max="11296" width="10.42578125" style="22" customWidth="1"/>
    <col min="11297" max="11297" width="8.42578125" style="22" customWidth="1"/>
    <col min="11298" max="11298" width="8.28515625" style="22" customWidth="1"/>
    <col min="11299" max="11299" width="10.140625" style="22" customWidth="1"/>
    <col min="11300" max="11300" width="9.5703125" style="22" customWidth="1"/>
    <col min="11301" max="11301" width="9.28515625" style="22" customWidth="1"/>
    <col min="11302" max="11303" width="7.5703125" style="22" customWidth="1"/>
    <col min="11304" max="11304" width="8.140625" style="22" customWidth="1"/>
    <col min="11305" max="11305" width="8.7109375" style="22" customWidth="1"/>
    <col min="11306" max="11306" width="9.140625" style="22" customWidth="1"/>
    <col min="11307" max="11307" width="8.85546875" style="22" customWidth="1"/>
    <col min="11308" max="11308" width="6" style="22" customWidth="1"/>
    <col min="11309" max="11309" width="7.5703125" style="22" customWidth="1"/>
    <col min="11310" max="11310" width="8" style="22" customWidth="1"/>
    <col min="11311" max="11311" width="8.140625" style="22" customWidth="1"/>
    <col min="11312" max="11312" width="7" style="22" customWidth="1"/>
    <col min="11313" max="11313" width="7.5703125" style="22" customWidth="1"/>
    <col min="11314" max="11314" width="7.42578125" style="22" customWidth="1"/>
    <col min="11315" max="11315" width="7.28515625" style="22" customWidth="1"/>
    <col min="11316" max="11316" width="7" style="22" customWidth="1"/>
    <col min="11317" max="11317" width="7.5703125" style="22" customWidth="1"/>
    <col min="11318" max="11318" width="8.28515625" style="22" customWidth="1"/>
    <col min="11319" max="11319" width="7.5703125" style="22" customWidth="1"/>
    <col min="11320" max="11320" width="11.140625" style="22" customWidth="1"/>
    <col min="11321" max="11321" width="6.42578125" style="22" customWidth="1"/>
    <col min="11322" max="11322" width="7.5703125" style="22" customWidth="1"/>
    <col min="11323" max="11323" width="9" style="22" customWidth="1"/>
    <col min="11324" max="11324" width="8.42578125" style="22" bestFit="1" customWidth="1"/>
    <col min="11325" max="11325" width="9.140625" style="22" bestFit="1" customWidth="1"/>
    <col min="11326" max="11326" width="10.85546875" style="22" customWidth="1"/>
    <col min="11327" max="11327" width="6.7109375" style="22" customWidth="1"/>
    <col min="11328" max="11549" width="11.42578125" style="22"/>
    <col min="11550" max="11550" width="4" style="22" customWidth="1"/>
    <col min="11551" max="11551" width="43.7109375" style="22" customWidth="1"/>
    <col min="11552" max="11552" width="10.42578125" style="22" customWidth="1"/>
    <col min="11553" max="11553" width="8.42578125" style="22" customWidth="1"/>
    <col min="11554" max="11554" width="8.28515625" style="22" customWidth="1"/>
    <col min="11555" max="11555" width="10.140625" style="22" customWidth="1"/>
    <col min="11556" max="11556" width="9.5703125" style="22" customWidth="1"/>
    <col min="11557" max="11557" width="9.28515625" style="22" customWidth="1"/>
    <col min="11558" max="11559" width="7.5703125" style="22" customWidth="1"/>
    <col min="11560" max="11560" width="8.140625" style="22" customWidth="1"/>
    <col min="11561" max="11561" width="8.7109375" style="22" customWidth="1"/>
    <col min="11562" max="11562" width="9.140625" style="22" customWidth="1"/>
    <col min="11563" max="11563" width="8.85546875" style="22" customWidth="1"/>
    <col min="11564" max="11564" width="6" style="22" customWidth="1"/>
    <col min="11565" max="11565" width="7.5703125" style="22" customWidth="1"/>
    <col min="11566" max="11566" width="8" style="22" customWidth="1"/>
    <col min="11567" max="11567" width="8.140625" style="22" customWidth="1"/>
    <col min="11568" max="11568" width="7" style="22" customWidth="1"/>
    <col min="11569" max="11569" width="7.5703125" style="22" customWidth="1"/>
    <col min="11570" max="11570" width="7.42578125" style="22" customWidth="1"/>
    <col min="11571" max="11571" width="7.28515625" style="22" customWidth="1"/>
    <col min="11572" max="11572" width="7" style="22" customWidth="1"/>
    <col min="11573" max="11573" width="7.5703125" style="22" customWidth="1"/>
    <col min="11574" max="11574" width="8.28515625" style="22" customWidth="1"/>
    <col min="11575" max="11575" width="7.5703125" style="22" customWidth="1"/>
    <col min="11576" max="11576" width="11.140625" style="22" customWidth="1"/>
    <col min="11577" max="11577" width="6.42578125" style="22" customWidth="1"/>
    <col min="11578" max="11578" width="7.5703125" style="22" customWidth="1"/>
    <col min="11579" max="11579" width="9" style="22" customWidth="1"/>
    <col min="11580" max="11580" width="8.42578125" style="22" bestFit="1" customWidth="1"/>
    <col min="11581" max="11581" width="9.140625" style="22" bestFit="1" customWidth="1"/>
    <col min="11582" max="11582" width="10.85546875" style="22" customWidth="1"/>
    <col min="11583" max="11583" width="6.7109375" style="22" customWidth="1"/>
    <col min="11584" max="11805" width="11.42578125" style="22"/>
    <col min="11806" max="11806" width="4" style="22" customWidth="1"/>
    <col min="11807" max="11807" width="43.7109375" style="22" customWidth="1"/>
    <col min="11808" max="11808" width="10.42578125" style="22" customWidth="1"/>
    <col min="11809" max="11809" width="8.42578125" style="22" customWidth="1"/>
    <col min="11810" max="11810" width="8.28515625" style="22" customWidth="1"/>
    <col min="11811" max="11811" width="10.140625" style="22" customWidth="1"/>
    <col min="11812" max="11812" width="9.5703125" style="22" customWidth="1"/>
    <col min="11813" max="11813" width="9.28515625" style="22" customWidth="1"/>
    <col min="11814" max="11815" width="7.5703125" style="22" customWidth="1"/>
    <col min="11816" max="11816" width="8.140625" style="22" customWidth="1"/>
    <col min="11817" max="11817" width="8.7109375" style="22" customWidth="1"/>
    <col min="11818" max="11818" width="9.140625" style="22" customWidth="1"/>
    <col min="11819" max="11819" width="8.85546875" style="22" customWidth="1"/>
    <col min="11820" max="11820" width="6" style="22" customWidth="1"/>
    <col min="11821" max="11821" width="7.5703125" style="22" customWidth="1"/>
    <col min="11822" max="11822" width="8" style="22" customWidth="1"/>
    <col min="11823" max="11823" width="8.140625" style="22" customWidth="1"/>
    <col min="11824" max="11824" width="7" style="22" customWidth="1"/>
    <col min="11825" max="11825" width="7.5703125" style="22" customWidth="1"/>
    <col min="11826" max="11826" width="7.42578125" style="22" customWidth="1"/>
    <col min="11827" max="11827" width="7.28515625" style="22" customWidth="1"/>
    <col min="11828" max="11828" width="7" style="22" customWidth="1"/>
    <col min="11829" max="11829" width="7.5703125" style="22" customWidth="1"/>
    <col min="11830" max="11830" width="8.28515625" style="22" customWidth="1"/>
    <col min="11831" max="11831" width="7.5703125" style="22" customWidth="1"/>
    <col min="11832" max="11832" width="11.140625" style="22" customWidth="1"/>
    <col min="11833" max="11833" width="6.42578125" style="22" customWidth="1"/>
    <col min="11834" max="11834" width="7.5703125" style="22" customWidth="1"/>
    <col min="11835" max="11835" width="9" style="22" customWidth="1"/>
    <col min="11836" max="11836" width="8.42578125" style="22" bestFit="1" customWidth="1"/>
    <col min="11837" max="11837" width="9.140625" style="22" bestFit="1" customWidth="1"/>
    <col min="11838" max="11838" width="10.85546875" style="22" customWidth="1"/>
    <col min="11839" max="11839" width="6.7109375" style="22" customWidth="1"/>
    <col min="11840" max="12061" width="11.42578125" style="22"/>
    <col min="12062" max="12062" width="4" style="22" customWidth="1"/>
    <col min="12063" max="12063" width="43.7109375" style="22" customWidth="1"/>
    <col min="12064" max="12064" width="10.42578125" style="22" customWidth="1"/>
    <col min="12065" max="12065" width="8.42578125" style="22" customWidth="1"/>
    <col min="12066" max="12066" width="8.28515625" style="22" customWidth="1"/>
    <col min="12067" max="12067" width="10.140625" style="22" customWidth="1"/>
    <col min="12068" max="12068" width="9.5703125" style="22" customWidth="1"/>
    <col min="12069" max="12069" width="9.28515625" style="22" customWidth="1"/>
    <col min="12070" max="12071" width="7.5703125" style="22" customWidth="1"/>
    <col min="12072" max="12072" width="8.140625" style="22" customWidth="1"/>
    <col min="12073" max="12073" width="8.7109375" style="22" customWidth="1"/>
    <col min="12074" max="12074" width="9.140625" style="22" customWidth="1"/>
    <col min="12075" max="12075" width="8.85546875" style="22" customWidth="1"/>
    <col min="12076" max="12076" width="6" style="22" customWidth="1"/>
    <col min="12077" max="12077" width="7.5703125" style="22" customWidth="1"/>
    <col min="12078" max="12078" width="8" style="22" customWidth="1"/>
    <col min="12079" max="12079" width="8.140625" style="22" customWidth="1"/>
    <col min="12080" max="12080" width="7" style="22" customWidth="1"/>
    <col min="12081" max="12081" width="7.5703125" style="22" customWidth="1"/>
    <col min="12082" max="12082" width="7.42578125" style="22" customWidth="1"/>
    <col min="12083" max="12083" width="7.28515625" style="22" customWidth="1"/>
    <col min="12084" max="12084" width="7" style="22" customWidth="1"/>
    <col min="12085" max="12085" width="7.5703125" style="22" customWidth="1"/>
    <col min="12086" max="12086" width="8.28515625" style="22" customWidth="1"/>
    <col min="12087" max="12087" width="7.5703125" style="22" customWidth="1"/>
    <col min="12088" max="12088" width="11.140625" style="22" customWidth="1"/>
    <col min="12089" max="12089" width="6.42578125" style="22" customWidth="1"/>
    <col min="12090" max="12090" width="7.5703125" style="22" customWidth="1"/>
    <col min="12091" max="12091" width="9" style="22" customWidth="1"/>
    <col min="12092" max="12092" width="8.42578125" style="22" bestFit="1" customWidth="1"/>
    <col min="12093" max="12093" width="9.140625" style="22" bestFit="1" customWidth="1"/>
    <col min="12094" max="12094" width="10.85546875" style="22" customWidth="1"/>
    <col min="12095" max="12095" width="6.7109375" style="22" customWidth="1"/>
    <col min="12096" max="12317" width="11.42578125" style="22"/>
    <col min="12318" max="12318" width="4" style="22" customWidth="1"/>
    <col min="12319" max="12319" width="43.7109375" style="22" customWidth="1"/>
    <col min="12320" max="12320" width="10.42578125" style="22" customWidth="1"/>
    <col min="12321" max="12321" width="8.42578125" style="22" customWidth="1"/>
    <col min="12322" max="12322" width="8.28515625" style="22" customWidth="1"/>
    <col min="12323" max="12323" width="10.140625" style="22" customWidth="1"/>
    <col min="12324" max="12324" width="9.5703125" style="22" customWidth="1"/>
    <col min="12325" max="12325" width="9.28515625" style="22" customWidth="1"/>
    <col min="12326" max="12327" width="7.5703125" style="22" customWidth="1"/>
    <col min="12328" max="12328" width="8.140625" style="22" customWidth="1"/>
    <col min="12329" max="12329" width="8.7109375" style="22" customWidth="1"/>
    <col min="12330" max="12330" width="9.140625" style="22" customWidth="1"/>
    <col min="12331" max="12331" width="8.85546875" style="22" customWidth="1"/>
    <col min="12332" max="12332" width="6" style="22" customWidth="1"/>
    <col min="12333" max="12333" width="7.5703125" style="22" customWidth="1"/>
    <col min="12334" max="12334" width="8" style="22" customWidth="1"/>
    <col min="12335" max="12335" width="8.140625" style="22" customWidth="1"/>
    <col min="12336" max="12336" width="7" style="22" customWidth="1"/>
    <col min="12337" max="12337" width="7.5703125" style="22" customWidth="1"/>
    <col min="12338" max="12338" width="7.42578125" style="22" customWidth="1"/>
    <col min="12339" max="12339" width="7.28515625" style="22" customWidth="1"/>
    <col min="12340" max="12340" width="7" style="22" customWidth="1"/>
    <col min="12341" max="12341" width="7.5703125" style="22" customWidth="1"/>
    <col min="12342" max="12342" width="8.28515625" style="22" customWidth="1"/>
    <col min="12343" max="12343" width="7.5703125" style="22" customWidth="1"/>
    <col min="12344" max="12344" width="11.140625" style="22" customWidth="1"/>
    <col min="12345" max="12345" width="6.42578125" style="22" customWidth="1"/>
    <col min="12346" max="12346" width="7.5703125" style="22" customWidth="1"/>
    <col min="12347" max="12347" width="9" style="22" customWidth="1"/>
    <col min="12348" max="12348" width="8.42578125" style="22" bestFit="1" customWidth="1"/>
    <col min="12349" max="12349" width="9.140625" style="22" bestFit="1" customWidth="1"/>
    <col min="12350" max="12350" width="10.85546875" style="22" customWidth="1"/>
    <col min="12351" max="12351" width="6.7109375" style="22" customWidth="1"/>
    <col min="12352" max="12573" width="11.42578125" style="22"/>
    <col min="12574" max="12574" width="4" style="22" customWidth="1"/>
    <col min="12575" max="12575" width="43.7109375" style="22" customWidth="1"/>
    <col min="12576" max="12576" width="10.42578125" style="22" customWidth="1"/>
    <col min="12577" max="12577" width="8.42578125" style="22" customWidth="1"/>
    <col min="12578" max="12578" width="8.28515625" style="22" customWidth="1"/>
    <col min="12579" max="12579" width="10.140625" style="22" customWidth="1"/>
    <col min="12580" max="12580" width="9.5703125" style="22" customWidth="1"/>
    <col min="12581" max="12581" width="9.28515625" style="22" customWidth="1"/>
    <col min="12582" max="12583" width="7.5703125" style="22" customWidth="1"/>
    <col min="12584" max="12584" width="8.140625" style="22" customWidth="1"/>
    <col min="12585" max="12585" width="8.7109375" style="22" customWidth="1"/>
    <col min="12586" max="12586" width="9.140625" style="22" customWidth="1"/>
    <col min="12587" max="12587" width="8.85546875" style="22" customWidth="1"/>
    <col min="12588" max="12588" width="6" style="22" customWidth="1"/>
    <col min="12589" max="12589" width="7.5703125" style="22" customWidth="1"/>
    <col min="12590" max="12590" width="8" style="22" customWidth="1"/>
    <col min="12591" max="12591" width="8.140625" style="22" customWidth="1"/>
    <col min="12592" max="12592" width="7" style="22" customWidth="1"/>
    <col min="12593" max="12593" width="7.5703125" style="22" customWidth="1"/>
    <col min="12594" max="12594" width="7.42578125" style="22" customWidth="1"/>
    <col min="12595" max="12595" width="7.28515625" style="22" customWidth="1"/>
    <col min="12596" max="12596" width="7" style="22" customWidth="1"/>
    <col min="12597" max="12597" width="7.5703125" style="22" customWidth="1"/>
    <col min="12598" max="12598" width="8.28515625" style="22" customWidth="1"/>
    <col min="12599" max="12599" width="7.5703125" style="22" customWidth="1"/>
    <col min="12600" max="12600" width="11.140625" style="22" customWidth="1"/>
    <col min="12601" max="12601" width="6.42578125" style="22" customWidth="1"/>
    <col min="12602" max="12602" width="7.5703125" style="22" customWidth="1"/>
    <col min="12603" max="12603" width="9" style="22" customWidth="1"/>
    <col min="12604" max="12604" width="8.42578125" style="22" bestFit="1" customWidth="1"/>
    <col min="12605" max="12605" width="9.140625" style="22" bestFit="1" customWidth="1"/>
    <col min="12606" max="12606" width="10.85546875" style="22" customWidth="1"/>
    <col min="12607" max="12607" width="6.7109375" style="22" customWidth="1"/>
    <col min="12608" max="12829" width="11.42578125" style="22"/>
    <col min="12830" max="12830" width="4" style="22" customWidth="1"/>
    <col min="12831" max="12831" width="43.7109375" style="22" customWidth="1"/>
    <col min="12832" max="12832" width="10.42578125" style="22" customWidth="1"/>
    <col min="12833" max="12833" width="8.42578125" style="22" customWidth="1"/>
    <col min="12834" max="12834" width="8.28515625" style="22" customWidth="1"/>
    <col min="12835" max="12835" width="10.140625" style="22" customWidth="1"/>
    <col min="12836" max="12836" width="9.5703125" style="22" customWidth="1"/>
    <col min="12837" max="12837" width="9.28515625" style="22" customWidth="1"/>
    <col min="12838" max="12839" width="7.5703125" style="22" customWidth="1"/>
    <col min="12840" max="12840" width="8.140625" style="22" customWidth="1"/>
    <col min="12841" max="12841" width="8.7109375" style="22" customWidth="1"/>
    <col min="12842" max="12842" width="9.140625" style="22" customWidth="1"/>
    <col min="12843" max="12843" width="8.85546875" style="22" customWidth="1"/>
    <col min="12844" max="12844" width="6" style="22" customWidth="1"/>
    <col min="12845" max="12845" width="7.5703125" style="22" customWidth="1"/>
    <col min="12846" max="12846" width="8" style="22" customWidth="1"/>
    <col min="12847" max="12847" width="8.140625" style="22" customWidth="1"/>
    <col min="12848" max="12848" width="7" style="22" customWidth="1"/>
    <col min="12849" max="12849" width="7.5703125" style="22" customWidth="1"/>
    <col min="12850" max="12850" width="7.42578125" style="22" customWidth="1"/>
    <col min="12851" max="12851" width="7.28515625" style="22" customWidth="1"/>
    <col min="12852" max="12852" width="7" style="22" customWidth="1"/>
    <col min="12853" max="12853" width="7.5703125" style="22" customWidth="1"/>
    <col min="12854" max="12854" width="8.28515625" style="22" customWidth="1"/>
    <col min="12855" max="12855" width="7.5703125" style="22" customWidth="1"/>
    <col min="12856" max="12856" width="11.140625" style="22" customWidth="1"/>
    <col min="12857" max="12857" width="6.42578125" style="22" customWidth="1"/>
    <col min="12858" max="12858" width="7.5703125" style="22" customWidth="1"/>
    <col min="12859" max="12859" width="9" style="22" customWidth="1"/>
    <col min="12860" max="12860" width="8.42578125" style="22" bestFit="1" customWidth="1"/>
    <col min="12861" max="12861" width="9.140625" style="22" bestFit="1" customWidth="1"/>
    <col min="12862" max="12862" width="10.85546875" style="22" customWidth="1"/>
    <col min="12863" max="12863" width="6.7109375" style="22" customWidth="1"/>
    <col min="12864" max="13085" width="11.42578125" style="22"/>
    <col min="13086" max="13086" width="4" style="22" customWidth="1"/>
    <col min="13087" max="13087" width="43.7109375" style="22" customWidth="1"/>
    <col min="13088" max="13088" width="10.42578125" style="22" customWidth="1"/>
    <col min="13089" max="13089" width="8.42578125" style="22" customWidth="1"/>
    <col min="13090" max="13090" width="8.28515625" style="22" customWidth="1"/>
    <col min="13091" max="13091" width="10.140625" style="22" customWidth="1"/>
    <col min="13092" max="13092" width="9.5703125" style="22" customWidth="1"/>
    <col min="13093" max="13093" width="9.28515625" style="22" customWidth="1"/>
    <col min="13094" max="13095" width="7.5703125" style="22" customWidth="1"/>
    <col min="13096" max="13096" width="8.140625" style="22" customWidth="1"/>
    <col min="13097" max="13097" width="8.7109375" style="22" customWidth="1"/>
    <col min="13098" max="13098" width="9.140625" style="22" customWidth="1"/>
    <col min="13099" max="13099" width="8.85546875" style="22" customWidth="1"/>
    <col min="13100" max="13100" width="6" style="22" customWidth="1"/>
    <col min="13101" max="13101" width="7.5703125" style="22" customWidth="1"/>
    <col min="13102" max="13102" width="8" style="22" customWidth="1"/>
    <col min="13103" max="13103" width="8.140625" style="22" customWidth="1"/>
    <col min="13104" max="13104" width="7" style="22" customWidth="1"/>
    <col min="13105" max="13105" width="7.5703125" style="22" customWidth="1"/>
    <col min="13106" max="13106" width="7.42578125" style="22" customWidth="1"/>
    <col min="13107" max="13107" width="7.28515625" style="22" customWidth="1"/>
    <col min="13108" max="13108" width="7" style="22" customWidth="1"/>
    <col min="13109" max="13109" width="7.5703125" style="22" customWidth="1"/>
    <col min="13110" max="13110" width="8.28515625" style="22" customWidth="1"/>
    <col min="13111" max="13111" width="7.5703125" style="22" customWidth="1"/>
    <col min="13112" max="13112" width="11.140625" style="22" customWidth="1"/>
    <col min="13113" max="13113" width="6.42578125" style="22" customWidth="1"/>
    <col min="13114" max="13114" width="7.5703125" style="22" customWidth="1"/>
    <col min="13115" max="13115" width="9" style="22" customWidth="1"/>
    <col min="13116" max="13116" width="8.42578125" style="22" bestFit="1" customWidth="1"/>
    <col min="13117" max="13117" width="9.140625" style="22" bestFit="1" customWidth="1"/>
    <col min="13118" max="13118" width="10.85546875" style="22" customWidth="1"/>
    <col min="13119" max="13119" width="6.7109375" style="22" customWidth="1"/>
    <col min="13120" max="13341" width="11.42578125" style="22"/>
    <col min="13342" max="13342" width="4" style="22" customWidth="1"/>
    <col min="13343" max="13343" width="43.7109375" style="22" customWidth="1"/>
    <col min="13344" max="13344" width="10.42578125" style="22" customWidth="1"/>
    <col min="13345" max="13345" width="8.42578125" style="22" customWidth="1"/>
    <col min="13346" max="13346" width="8.28515625" style="22" customWidth="1"/>
    <col min="13347" max="13347" width="10.140625" style="22" customWidth="1"/>
    <col min="13348" max="13348" width="9.5703125" style="22" customWidth="1"/>
    <col min="13349" max="13349" width="9.28515625" style="22" customWidth="1"/>
    <col min="13350" max="13351" width="7.5703125" style="22" customWidth="1"/>
    <col min="13352" max="13352" width="8.140625" style="22" customWidth="1"/>
    <col min="13353" max="13353" width="8.7109375" style="22" customWidth="1"/>
    <col min="13354" max="13354" width="9.140625" style="22" customWidth="1"/>
    <col min="13355" max="13355" width="8.85546875" style="22" customWidth="1"/>
    <col min="13356" max="13356" width="6" style="22" customWidth="1"/>
    <col min="13357" max="13357" width="7.5703125" style="22" customWidth="1"/>
    <col min="13358" max="13358" width="8" style="22" customWidth="1"/>
    <col min="13359" max="13359" width="8.140625" style="22" customWidth="1"/>
    <col min="13360" max="13360" width="7" style="22" customWidth="1"/>
    <col min="13361" max="13361" width="7.5703125" style="22" customWidth="1"/>
    <col min="13362" max="13362" width="7.42578125" style="22" customWidth="1"/>
    <col min="13363" max="13363" width="7.28515625" style="22" customWidth="1"/>
    <col min="13364" max="13364" width="7" style="22" customWidth="1"/>
    <col min="13365" max="13365" width="7.5703125" style="22" customWidth="1"/>
    <col min="13366" max="13366" width="8.28515625" style="22" customWidth="1"/>
    <col min="13367" max="13367" width="7.5703125" style="22" customWidth="1"/>
    <col min="13368" max="13368" width="11.140625" style="22" customWidth="1"/>
    <col min="13369" max="13369" width="6.42578125" style="22" customWidth="1"/>
    <col min="13370" max="13370" width="7.5703125" style="22" customWidth="1"/>
    <col min="13371" max="13371" width="9" style="22" customWidth="1"/>
    <col min="13372" max="13372" width="8.42578125" style="22" bestFit="1" customWidth="1"/>
    <col min="13373" max="13373" width="9.140625" style="22" bestFit="1" customWidth="1"/>
    <col min="13374" max="13374" width="10.85546875" style="22" customWidth="1"/>
    <col min="13375" max="13375" width="6.7109375" style="22" customWidth="1"/>
    <col min="13376" max="13597" width="11.42578125" style="22"/>
    <col min="13598" max="13598" width="4" style="22" customWidth="1"/>
    <col min="13599" max="13599" width="43.7109375" style="22" customWidth="1"/>
    <col min="13600" max="13600" width="10.42578125" style="22" customWidth="1"/>
    <col min="13601" max="13601" width="8.42578125" style="22" customWidth="1"/>
    <col min="13602" max="13602" width="8.28515625" style="22" customWidth="1"/>
    <col min="13603" max="13603" width="10.140625" style="22" customWidth="1"/>
    <col min="13604" max="13604" width="9.5703125" style="22" customWidth="1"/>
    <col min="13605" max="13605" width="9.28515625" style="22" customWidth="1"/>
    <col min="13606" max="13607" width="7.5703125" style="22" customWidth="1"/>
    <col min="13608" max="13608" width="8.140625" style="22" customWidth="1"/>
    <col min="13609" max="13609" width="8.7109375" style="22" customWidth="1"/>
    <col min="13610" max="13610" width="9.140625" style="22" customWidth="1"/>
    <col min="13611" max="13611" width="8.85546875" style="22" customWidth="1"/>
    <col min="13612" max="13612" width="6" style="22" customWidth="1"/>
    <col min="13613" max="13613" width="7.5703125" style="22" customWidth="1"/>
    <col min="13614" max="13614" width="8" style="22" customWidth="1"/>
    <col min="13615" max="13615" width="8.140625" style="22" customWidth="1"/>
    <col min="13616" max="13616" width="7" style="22" customWidth="1"/>
    <col min="13617" max="13617" width="7.5703125" style="22" customWidth="1"/>
    <col min="13618" max="13618" width="7.42578125" style="22" customWidth="1"/>
    <col min="13619" max="13619" width="7.28515625" style="22" customWidth="1"/>
    <col min="13620" max="13620" width="7" style="22" customWidth="1"/>
    <col min="13621" max="13621" width="7.5703125" style="22" customWidth="1"/>
    <col min="13622" max="13622" width="8.28515625" style="22" customWidth="1"/>
    <col min="13623" max="13623" width="7.5703125" style="22" customWidth="1"/>
    <col min="13624" max="13624" width="11.140625" style="22" customWidth="1"/>
    <col min="13625" max="13625" width="6.42578125" style="22" customWidth="1"/>
    <col min="13626" max="13626" width="7.5703125" style="22" customWidth="1"/>
    <col min="13627" max="13627" width="9" style="22" customWidth="1"/>
    <col min="13628" max="13628" width="8.42578125" style="22" bestFit="1" customWidth="1"/>
    <col min="13629" max="13629" width="9.140625" style="22" bestFit="1" customWidth="1"/>
    <col min="13630" max="13630" width="10.85546875" style="22" customWidth="1"/>
    <col min="13631" max="13631" width="6.7109375" style="22" customWidth="1"/>
    <col min="13632" max="13853" width="11.42578125" style="22"/>
    <col min="13854" max="13854" width="4" style="22" customWidth="1"/>
    <col min="13855" max="13855" width="43.7109375" style="22" customWidth="1"/>
    <col min="13856" max="13856" width="10.42578125" style="22" customWidth="1"/>
    <col min="13857" max="13857" width="8.42578125" style="22" customWidth="1"/>
    <col min="13858" max="13858" width="8.28515625" style="22" customWidth="1"/>
    <col min="13859" max="13859" width="10.140625" style="22" customWidth="1"/>
    <col min="13860" max="13860" width="9.5703125" style="22" customWidth="1"/>
    <col min="13861" max="13861" width="9.28515625" style="22" customWidth="1"/>
    <col min="13862" max="13863" width="7.5703125" style="22" customWidth="1"/>
    <col min="13864" max="13864" width="8.140625" style="22" customWidth="1"/>
    <col min="13865" max="13865" width="8.7109375" style="22" customWidth="1"/>
    <col min="13866" max="13866" width="9.140625" style="22" customWidth="1"/>
    <col min="13867" max="13867" width="8.85546875" style="22" customWidth="1"/>
    <col min="13868" max="13868" width="6" style="22" customWidth="1"/>
    <col min="13869" max="13869" width="7.5703125" style="22" customWidth="1"/>
    <col min="13870" max="13870" width="8" style="22" customWidth="1"/>
    <col min="13871" max="13871" width="8.140625" style="22" customWidth="1"/>
    <col min="13872" max="13872" width="7" style="22" customWidth="1"/>
    <col min="13873" max="13873" width="7.5703125" style="22" customWidth="1"/>
    <col min="13874" max="13874" width="7.42578125" style="22" customWidth="1"/>
    <col min="13875" max="13875" width="7.28515625" style="22" customWidth="1"/>
    <col min="13876" max="13876" width="7" style="22" customWidth="1"/>
    <col min="13877" max="13877" width="7.5703125" style="22" customWidth="1"/>
    <col min="13878" max="13878" width="8.28515625" style="22" customWidth="1"/>
    <col min="13879" max="13879" width="7.5703125" style="22" customWidth="1"/>
    <col min="13880" max="13880" width="11.140625" style="22" customWidth="1"/>
    <col min="13881" max="13881" width="6.42578125" style="22" customWidth="1"/>
    <col min="13882" max="13882" width="7.5703125" style="22" customWidth="1"/>
    <col min="13883" max="13883" width="9" style="22" customWidth="1"/>
    <col min="13884" max="13884" width="8.42578125" style="22" bestFit="1" customWidth="1"/>
    <col min="13885" max="13885" width="9.140625" style="22" bestFit="1" customWidth="1"/>
    <col min="13886" max="13886" width="10.85546875" style="22" customWidth="1"/>
    <col min="13887" max="13887" width="6.7109375" style="22" customWidth="1"/>
    <col min="13888" max="14109" width="11.42578125" style="22"/>
    <col min="14110" max="14110" width="4" style="22" customWidth="1"/>
    <col min="14111" max="14111" width="43.7109375" style="22" customWidth="1"/>
    <col min="14112" max="14112" width="10.42578125" style="22" customWidth="1"/>
    <col min="14113" max="14113" width="8.42578125" style="22" customWidth="1"/>
    <col min="14114" max="14114" width="8.28515625" style="22" customWidth="1"/>
    <col min="14115" max="14115" width="10.140625" style="22" customWidth="1"/>
    <col min="14116" max="14116" width="9.5703125" style="22" customWidth="1"/>
    <col min="14117" max="14117" width="9.28515625" style="22" customWidth="1"/>
    <col min="14118" max="14119" width="7.5703125" style="22" customWidth="1"/>
    <col min="14120" max="14120" width="8.140625" style="22" customWidth="1"/>
    <col min="14121" max="14121" width="8.7109375" style="22" customWidth="1"/>
    <col min="14122" max="14122" width="9.140625" style="22" customWidth="1"/>
    <col min="14123" max="14123" width="8.85546875" style="22" customWidth="1"/>
    <col min="14124" max="14124" width="6" style="22" customWidth="1"/>
    <col min="14125" max="14125" width="7.5703125" style="22" customWidth="1"/>
    <col min="14126" max="14126" width="8" style="22" customWidth="1"/>
    <col min="14127" max="14127" width="8.140625" style="22" customWidth="1"/>
    <col min="14128" max="14128" width="7" style="22" customWidth="1"/>
    <col min="14129" max="14129" width="7.5703125" style="22" customWidth="1"/>
    <col min="14130" max="14130" width="7.42578125" style="22" customWidth="1"/>
    <col min="14131" max="14131" width="7.28515625" style="22" customWidth="1"/>
    <col min="14132" max="14132" width="7" style="22" customWidth="1"/>
    <col min="14133" max="14133" width="7.5703125" style="22" customWidth="1"/>
    <col min="14134" max="14134" width="8.28515625" style="22" customWidth="1"/>
    <col min="14135" max="14135" width="7.5703125" style="22" customWidth="1"/>
    <col min="14136" max="14136" width="11.140625" style="22" customWidth="1"/>
    <col min="14137" max="14137" width="6.42578125" style="22" customWidth="1"/>
    <col min="14138" max="14138" width="7.5703125" style="22" customWidth="1"/>
    <col min="14139" max="14139" width="9" style="22" customWidth="1"/>
    <col min="14140" max="14140" width="8.42578125" style="22" bestFit="1" customWidth="1"/>
    <col min="14141" max="14141" width="9.140625" style="22" bestFit="1" customWidth="1"/>
    <col min="14142" max="14142" width="10.85546875" style="22" customWidth="1"/>
    <col min="14143" max="14143" width="6.7109375" style="22" customWidth="1"/>
    <col min="14144" max="14365" width="11.42578125" style="22"/>
    <col min="14366" max="14366" width="4" style="22" customWidth="1"/>
    <col min="14367" max="14367" width="43.7109375" style="22" customWidth="1"/>
    <col min="14368" max="14368" width="10.42578125" style="22" customWidth="1"/>
    <col min="14369" max="14369" width="8.42578125" style="22" customWidth="1"/>
    <col min="14370" max="14370" width="8.28515625" style="22" customWidth="1"/>
    <col min="14371" max="14371" width="10.140625" style="22" customWidth="1"/>
    <col min="14372" max="14372" width="9.5703125" style="22" customWidth="1"/>
    <col min="14373" max="14373" width="9.28515625" style="22" customWidth="1"/>
    <col min="14374" max="14375" width="7.5703125" style="22" customWidth="1"/>
    <col min="14376" max="14376" width="8.140625" style="22" customWidth="1"/>
    <col min="14377" max="14377" width="8.7109375" style="22" customWidth="1"/>
    <col min="14378" max="14378" width="9.140625" style="22" customWidth="1"/>
    <col min="14379" max="14379" width="8.85546875" style="22" customWidth="1"/>
    <col min="14380" max="14380" width="6" style="22" customWidth="1"/>
    <col min="14381" max="14381" width="7.5703125" style="22" customWidth="1"/>
    <col min="14382" max="14382" width="8" style="22" customWidth="1"/>
    <col min="14383" max="14383" width="8.140625" style="22" customWidth="1"/>
    <col min="14384" max="14384" width="7" style="22" customWidth="1"/>
    <col min="14385" max="14385" width="7.5703125" style="22" customWidth="1"/>
    <col min="14386" max="14386" width="7.42578125" style="22" customWidth="1"/>
    <col min="14387" max="14387" width="7.28515625" style="22" customWidth="1"/>
    <col min="14388" max="14388" width="7" style="22" customWidth="1"/>
    <col min="14389" max="14389" width="7.5703125" style="22" customWidth="1"/>
    <col min="14390" max="14390" width="8.28515625" style="22" customWidth="1"/>
    <col min="14391" max="14391" width="7.5703125" style="22" customWidth="1"/>
    <col min="14392" max="14392" width="11.140625" style="22" customWidth="1"/>
    <col min="14393" max="14393" width="6.42578125" style="22" customWidth="1"/>
    <col min="14394" max="14394" width="7.5703125" style="22" customWidth="1"/>
    <col min="14395" max="14395" width="9" style="22" customWidth="1"/>
    <col min="14396" max="14396" width="8.42578125" style="22" bestFit="1" customWidth="1"/>
    <col min="14397" max="14397" width="9.140625" style="22" bestFit="1" customWidth="1"/>
    <col min="14398" max="14398" width="10.85546875" style="22" customWidth="1"/>
    <col min="14399" max="14399" width="6.7109375" style="22" customWidth="1"/>
    <col min="14400" max="14621" width="11.42578125" style="22"/>
    <col min="14622" max="14622" width="4" style="22" customWidth="1"/>
    <col min="14623" max="14623" width="43.7109375" style="22" customWidth="1"/>
    <col min="14624" max="14624" width="10.42578125" style="22" customWidth="1"/>
    <col min="14625" max="14625" width="8.42578125" style="22" customWidth="1"/>
    <col min="14626" max="14626" width="8.28515625" style="22" customWidth="1"/>
    <col min="14627" max="14627" width="10.140625" style="22" customWidth="1"/>
    <col min="14628" max="14628" width="9.5703125" style="22" customWidth="1"/>
    <col min="14629" max="14629" width="9.28515625" style="22" customWidth="1"/>
    <col min="14630" max="14631" width="7.5703125" style="22" customWidth="1"/>
    <col min="14632" max="14632" width="8.140625" style="22" customWidth="1"/>
    <col min="14633" max="14633" width="8.7109375" style="22" customWidth="1"/>
    <col min="14634" max="14634" width="9.140625" style="22" customWidth="1"/>
    <col min="14635" max="14635" width="8.85546875" style="22" customWidth="1"/>
    <col min="14636" max="14636" width="6" style="22" customWidth="1"/>
    <col min="14637" max="14637" width="7.5703125" style="22" customWidth="1"/>
    <col min="14638" max="14638" width="8" style="22" customWidth="1"/>
    <col min="14639" max="14639" width="8.140625" style="22" customWidth="1"/>
    <col min="14640" max="14640" width="7" style="22" customWidth="1"/>
    <col min="14641" max="14641" width="7.5703125" style="22" customWidth="1"/>
    <col min="14642" max="14642" width="7.42578125" style="22" customWidth="1"/>
    <col min="14643" max="14643" width="7.28515625" style="22" customWidth="1"/>
    <col min="14644" max="14644" width="7" style="22" customWidth="1"/>
    <col min="14645" max="14645" width="7.5703125" style="22" customWidth="1"/>
    <col min="14646" max="14646" width="8.28515625" style="22" customWidth="1"/>
    <col min="14647" max="14647" width="7.5703125" style="22" customWidth="1"/>
    <col min="14648" max="14648" width="11.140625" style="22" customWidth="1"/>
    <col min="14649" max="14649" width="6.42578125" style="22" customWidth="1"/>
    <col min="14650" max="14650" width="7.5703125" style="22" customWidth="1"/>
    <col min="14651" max="14651" width="9" style="22" customWidth="1"/>
    <col min="14652" max="14652" width="8.42578125" style="22" bestFit="1" customWidth="1"/>
    <col min="14653" max="14653" width="9.140625" style="22" bestFit="1" customWidth="1"/>
    <col min="14654" max="14654" width="10.85546875" style="22" customWidth="1"/>
    <col min="14655" max="14655" width="6.7109375" style="22" customWidth="1"/>
    <col min="14656" max="14877" width="11.42578125" style="22"/>
    <col min="14878" max="14878" width="4" style="22" customWidth="1"/>
    <col min="14879" max="14879" width="43.7109375" style="22" customWidth="1"/>
    <col min="14880" max="14880" width="10.42578125" style="22" customWidth="1"/>
    <col min="14881" max="14881" width="8.42578125" style="22" customWidth="1"/>
    <col min="14882" max="14882" width="8.28515625" style="22" customWidth="1"/>
    <col min="14883" max="14883" width="10.140625" style="22" customWidth="1"/>
    <col min="14884" max="14884" width="9.5703125" style="22" customWidth="1"/>
    <col min="14885" max="14885" width="9.28515625" style="22" customWidth="1"/>
    <col min="14886" max="14887" width="7.5703125" style="22" customWidth="1"/>
    <col min="14888" max="14888" width="8.140625" style="22" customWidth="1"/>
    <col min="14889" max="14889" width="8.7109375" style="22" customWidth="1"/>
    <col min="14890" max="14890" width="9.140625" style="22" customWidth="1"/>
    <col min="14891" max="14891" width="8.85546875" style="22" customWidth="1"/>
    <col min="14892" max="14892" width="6" style="22" customWidth="1"/>
    <col min="14893" max="14893" width="7.5703125" style="22" customWidth="1"/>
    <col min="14894" max="14894" width="8" style="22" customWidth="1"/>
    <col min="14895" max="14895" width="8.140625" style="22" customWidth="1"/>
    <col min="14896" max="14896" width="7" style="22" customWidth="1"/>
    <col min="14897" max="14897" width="7.5703125" style="22" customWidth="1"/>
    <col min="14898" max="14898" width="7.42578125" style="22" customWidth="1"/>
    <col min="14899" max="14899" width="7.28515625" style="22" customWidth="1"/>
    <col min="14900" max="14900" width="7" style="22" customWidth="1"/>
    <col min="14901" max="14901" width="7.5703125" style="22" customWidth="1"/>
    <col min="14902" max="14902" width="8.28515625" style="22" customWidth="1"/>
    <col min="14903" max="14903" width="7.5703125" style="22" customWidth="1"/>
    <col min="14904" max="14904" width="11.140625" style="22" customWidth="1"/>
    <col min="14905" max="14905" width="6.42578125" style="22" customWidth="1"/>
    <col min="14906" max="14906" width="7.5703125" style="22" customWidth="1"/>
    <col min="14907" max="14907" width="9" style="22" customWidth="1"/>
    <col min="14908" max="14908" width="8.42578125" style="22" bestFit="1" customWidth="1"/>
    <col min="14909" max="14909" width="9.140625" style="22" bestFit="1" customWidth="1"/>
    <col min="14910" max="14910" width="10.85546875" style="22" customWidth="1"/>
    <col min="14911" max="14911" width="6.7109375" style="22" customWidth="1"/>
    <col min="14912" max="15133" width="11.42578125" style="22"/>
    <col min="15134" max="15134" width="4" style="22" customWidth="1"/>
    <col min="15135" max="15135" width="43.7109375" style="22" customWidth="1"/>
    <col min="15136" max="15136" width="10.42578125" style="22" customWidth="1"/>
    <col min="15137" max="15137" width="8.42578125" style="22" customWidth="1"/>
    <col min="15138" max="15138" width="8.28515625" style="22" customWidth="1"/>
    <col min="15139" max="15139" width="10.140625" style="22" customWidth="1"/>
    <col min="15140" max="15140" width="9.5703125" style="22" customWidth="1"/>
    <col min="15141" max="15141" width="9.28515625" style="22" customWidth="1"/>
    <col min="15142" max="15143" width="7.5703125" style="22" customWidth="1"/>
    <col min="15144" max="15144" width="8.140625" style="22" customWidth="1"/>
    <col min="15145" max="15145" width="8.7109375" style="22" customWidth="1"/>
    <col min="15146" max="15146" width="9.140625" style="22" customWidth="1"/>
    <col min="15147" max="15147" width="8.85546875" style="22" customWidth="1"/>
    <col min="15148" max="15148" width="6" style="22" customWidth="1"/>
    <col min="15149" max="15149" width="7.5703125" style="22" customWidth="1"/>
    <col min="15150" max="15150" width="8" style="22" customWidth="1"/>
    <col min="15151" max="15151" width="8.140625" style="22" customWidth="1"/>
    <col min="15152" max="15152" width="7" style="22" customWidth="1"/>
    <col min="15153" max="15153" width="7.5703125" style="22" customWidth="1"/>
    <col min="15154" max="15154" width="7.42578125" style="22" customWidth="1"/>
    <col min="15155" max="15155" width="7.28515625" style="22" customWidth="1"/>
    <col min="15156" max="15156" width="7" style="22" customWidth="1"/>
    <col min="15157" max="15157" width="7.5703125" style="22" customWidth="1"/>
    <col min="15158" max="15158" width="8.28515625" style="22" customWidth="1"/>
    <col min="15159" max="15159" width="7.5703125" style="22" customWidth="1"/>
    <col min="15160" max="15160" width="11.140625" style="22" customWidth="1"/>
    <col min="15161" max="15161" width="6.42578125" style="22" customWidth="1"/>
    <col min="15162" max="15162" width="7.5703125" style="22" customWidth="1"/>
    <col min="15163" max="15163" width="9" style="22" customWidth="1"/>
    <col min="15164" max="15164" width="8.42578125" style="22" bestFit="1" customWidth="1"/>
    <col min="15165" max="15165" width="9.140625" style="22" bestFit="1" customWidth="1"/>
    <col min="15166" max="15166" width="10.85546875" style="22" customWidth="1"/>
    <col min="15167" max="15167" width="6.7109375" style="22" customWidth="1"/>
    <col min="15168" max="15389" width="11.42578125" style="22"/>
    <col min="15390" max="15390" width="4" style="22" customWidth="1"/>
    <col min="15391" max="15391" width="43.7109375" style="22" customWidth="1"/>
    <col min="15392" max="15392" width="10.42578125" style="22" customWidth="1"/>
    <col min="15393" max="15393" width="8.42578125" style="22" customWidth="1"/>
    <col min="15394" max="15394" width="8.28515625" style="22" customWidth="1"/>
    <col min="15395" max="15395" width="10.140625" style="22" customWidth="1"/>
    <col min="15396" max="15396" width="9.5703125" style="22" customWidth="1"/>
    <col min="15397" max="15397" width="9.28515625" style="22" customWidth="1"/>
    <col min="15398" max="15399" width="7.5703125" style="22" customWidth="1"/>
    <col min="15400" max="15400" width="8.140625" style="22" customWidth="1"/>
    <col min="15401" max="15401" width="8.7109375" style="22" customWidth="1"/>
    <col min="15402" max="15402" width="9.140625" style="22" customWidth="1"/>
    <col min="15403" max="15403" width="8.85546875" style="22" customWidth="1"/>
    <col min="15404" max="15404" width="6" style="22" customWidth="1"/>
    <col min="15405" max="15405" width="7.5703125" style="22" customWidth="1"/>
    <col min="15406" max="15406" width="8" style="22" customWidth="1"/>
    <col min="15407" max="15407" width="8.140625" style="22" customWidth="1"/>
    <col min="15408" max="15408" width="7" style="22" customWidth="1"/>
    <col min="15409" max="15409" width="7.5703125" style="22" customWidth="1"/>
    <col min="15410" max="15410" width="7.42578125" style="22" customWidth="1"/>
    <col min="15411" max="15411" width="7.28515625" style="22" customWidth="1"/>
    <col min="15412" max="15412" width="7" style="22" customWidth="1"/>
    <col min="15413" max="15413" width="7.5703125" style="22" customWidth="1"/>
    <col min="15414" max="15414" width="8.28515625" style="22" customWidth="1"/>
    <col min="15415" max="15415" width="7.5703125" style="22" customWidth="1"/>
    <col min="15416" max="15416" width="11.140625" style="22" customWidth="1"/>
    <col min="15417" max="15417" width="6.42578125" style="22" customWidth="1"/>
    <col min="15418" max="15418" width="7.5703125" style="22" customWidth="1"/>
    <col min="15419" max="15419" width="9" style="22" customWidth="1"/>
    <col min="15420" max="15420" width="8.42578125" style="22" bestFit="1" customWidth="1"/>
    <col min="15421" max="15421" width="9.140625" style="22" bestFit="1" customWidth="1"/>
    <col min="15422" max="15422" width="10.85546875" style="22" customWidth="1"/>
    <col min="15423" max="15423" width="6.7109375" style="22" customWidth="1"/>
    <col min="15424" max="15645" width="11.42578125" style="22"/>
    <col min="15646" max="15646" width="4" style="22" customWidth="1"/>
    <col min="15647" max="15647" width="43.7109375" style="22" customWidth="1"/>
    <col min="15648" max="15648" width="10.42578125" style="22" customWidth="1"/>
    <col min="15649" max="15649" width="8.42578125" style="22" customWidth="1"/>
    <col min="15650" max="15650" width="8.28515625" style="22" customWidth="1"/>
    <col min="15651" max="15651" width="10.140625" style="22" customWidth="1"/>
    <col min="15652" max="15652" width="9.5703125" style="22" customWidth="1"/>
    <col min="15653" max="15653" width="9.28515625" style="22" customWidth="1"/>
    <col min="15654" max="15655" width="7.5703125" style="22" customWidth="1"/>
    <col min="15656" max="15656" width="8.140625" style="22" customWidth="1"/>
    <col min="15657" max="15657" width="8.7109375" style="22" customWidth="1"/>
    <col min="15658" max="15658" width="9.140625" style="22" customWidth="1"/>
    <col min="15659" max="15659" width="8.85546875" style="22" customWidth="1"/>
    <col min="15660" max="15660" width="6" style="22" customWidth="1"/>
    <col min="15661" max="15661" width="7.5703125" style="22" customWidth="1"/>
    <col min="15662" max="15662" width="8" style="22" customWidth="1"/>
    <col min="15663" max="15663" width="8.140625" style="22" customWidth="1"/>
    <col min="15664" max="15664" width="7" style="22" customWidth="1"/>
    <col min="15665" max="15665" width="7.5703125" style="22" customWidth="1"/>
    <col min="15666" max="15666" width="7.42578125" style="22" customWidth="1"/>
    <col min="15667" max="15667" width="7.28515625" style="22" customWidth="1"/>
    <col min="15668" max="15668" width="7" style="22" customWidth="1"/>
    <col min="15669" max="15669" width="7.5703125" style="22" customWidth="1"/>
    <col min="15670" max="15670" width="8.28515625" style="22" customWidth="1"/>
    <col min="15671" max="15671" width="7.5703125" style="22" customWidth="1"/>
    <col min="15672" max="15672" width="11.140625" style="22" customWidth="1"/>
    <col min="15673" max="15673" width="6.42578125" style="22" customWidth="1"/>
    <col min="15674" max="15674" width="7.5703125" style="22" customWidth="1"/>
    <col min="15675" max="15675" width="9" style="22" customWidth="1"/>
    <col min="15676" max="15676" width="8.42578125" style="22" bestFit="1" customWidth="1"/>
    <col min="15677" max="15677" width="9.140625" style="22" bestFit="1" customWidth="1"/>
    <col min="15678" max="15678" width="10.85546875" style="22" customWidth="1"/>
    <col min="15679" max="15679" width="6.7109375" style="22" customWidth="1"/>
    <col min="15680" max="15901" width="11.42578125" style="22"/>
    <col min="15902" max="15902" width="4" style="22" customWidth="1"/>
    <col min="15903" max="15903" width="43.7109375" style="22" customWidth="1"/>
    <col min="15904" max="15904" width="10.42578125" style="22" customWidth="1"/>
    <col min="15905" max="15905" width="8.42578125" style="22" customWidth="1"/>
    <col min="15906" max="15906" width="8.28515625" style="22" customWidth="1"/>
    <col min="15907" max="15907" width="10.140625" style="22" customWidth="1"/>
    <col min="15908" max="15908" width="9.5703125" style="22" customWidth="1"/>
    <col min="15909" max="15909" width="9.28515625" style="22" customWidth="1"/>
    <col min="15910" max="15911" width="7.5703125" style="22" customWidth="1"/>
    <col min="15912" max="15912" width="8.140625" style="22" customWidth="1"/>
    <col min="15913" max="15913" width="8.7109375" style="22" customWidth="1"/>
    <col min="15914" max="15914" width="9.140625" style="22" customWidth="1"/>
    <col min="15915" max="15915" width="8.85546875" style="22" customWidth="1"/>
    <col min="15916" max="15916" width="6" style="22" customWidth="1"/>
    <col min="15917" max="15917" width="7.5703125" style="22" customWidth="1"/>
    <col min="15918" max="15918" width="8" style="22" customWidth="1"/>
    <col min="15919" max="15919" width="8.140625" style="22" customWidth="1"/>
    <col min="15920" max="15920" width="7" style="22" customWidth="1"/>
    <col min="15921" max="15921" width="7.5703125" style="22" customWidth="1"/>
    <col min="15922" max="15922" width="7.42578125" style="22" customWidth="1"/>
    <col min="15923" max="15923" width="7.28515625" style="22" customWidth="1"/>
    <col min="15924" max="15924" width="7" style="22" customWidth="1"/>
    <col min="15925" max="15925" width="7.5703125" style="22" customWidth="1"/>
    <col min="15926" max="15926" width="8.28515625" style="22" customWidth="1"/>
    <col min="15927" max="15927" width="7.5703125" style="22" customWidth="1"/>
    <col min="15928" max="15928" width="11.140625" style="22" customWidth="1"/>
    <col min="15929" max="15929" width="6.42578125" style="22" customWidth="1"/>
    <col min="15930" max="15930" width="7.5703125" style="22" customWidth="1"/>
    <col min="15931" max="15931" width="9" style="22" customWidth="1"/>
    <col min="15932" max="15932" width="8.42578125" style="22" bestFit="1" customWidth="1"/>
    <col min="15933" max="15933" width="9.140625" style="22" bestFit="1" customWidth="1"/>
    <col min="15934" max="15934" width="10.85546875" style="22" customWidth="1"/>
    <col min="15935" max="15935" width="6.7109375" style="22" customWidth="1"/>
    <col min="15936" max="16157" width="11.42578125" style="22"/>
    <col min="16158" max="16158" width="4" style="22" customWidth="1"/>
    <col min="16159" max="16159" width="43.7109375" style="22" customWidth="1"/>
    <col min="16160" max="16160" width="10.42578125" style="22" customWidth="1"/>
    <col min="16161" max="16161" width="8.42578125" style="22" customWidth="1"/>
    <col min="16162" max="16162" width="8.28515625" style="22" customWidth="1"/>
    <col min="16163" max="16163" width="10.140625" style="22" customWidth="1"/>
    <col min="16164" max="16164" width="9.5703125" style="22" customWidth="1"/>
    <col min="16165" max="16165" width="9.28515625" style="22" customWidth="1"/>
    <col min="16166" max="16167" width="7.5703125" style="22" customWidth="1"/>
    <col min="16168" max="16168" width="8.140625" style="22" customWidth="1"/>
    <col min="16169" max="16169" width="8.7109375" style="22" customWidth="1"/>
    <col min="16170" max="16170" width="9.140625" style="22" customWidth="1"/>
    <col min="16171" max="16171" width="8.85546875" style="22" customWidth="1"/>
    <col min="16172" max="16172" width="6" style="22" customWidth="1"/>
    <col min="16173" max="16173" width="7.5703125" style="22" customWidth="1"/>
    <col min="16174" max="16174" width="8" style="22" customWidth="1"/>
    <col min="16175" max="16175" width="8.140625" style="22" customWidth="1"/>
    <col min="16176" max="16176" width="7" style="22" customWidth="1"/>
    <col min="16177" max="16177" width="7.5703125" style="22" customWidth="1"/>
    <col min="16178" max="16178" width="7.42578125" style="22" customWidth="1"/>
    <col min="16179" max="16179" width="7.28515625" style="22" customWidth="1"/>
    <col min="16180" max="16180" width="7" style="22" customWidth="1"/>
    <col min="16181" max="16181" width="7.5703125" style="22" customWidth="1"/>
    <col min="16182" max="16182" width="8.28515625" style="22" customWidth="1"/>
    <col min="16183" max="16183" width="7.5703125" style="22" customWidth="1"/>
    <col min="16184" max="16184" width="11.140625" style="22" customWidth="1"/>
    <col min="16185" max="16185" width="6.42578125" style="22" customWidth="1"/>
    <col min="16186" max="16186" width="7.5703125" style="22" customWidth="1"/>
    <col min="16187" max="16187" width="9" style="22" customWidth="1"/>
    <col min="16188" max="16188" width="8.42578125" style="22" bestFit="1" customWidth="1"/>
    <col min="16189" max="16189" width="9.140625" style="22" bestFit="1" customWidth="1"/>
    <col min="16190" max="16190" width="10.85546875" style="22" customWidth="1"/>
    <col min="16191" max="16191" width="6.7109375" style="22" customWidth="1"/>
    <col min="16192" max="16384" width="11.42578125" style="22"/>
  </cols>
  <sheetData>
    <row r="1" spans="1:73" s="1" customFormat="1" ht="21" customHeight="1">
      <c r="A1" s="3869" t="s">
        <v>0</v>
      </c>
      <c r="B1" s="3869"/>
      <c r="C1" s="3869"/>
      <c r="D1" s="3869"/>
      <c r="E1" s="3869"/>
      <c r="F1" s="3869"/>
      <c r="G1" s="3869"/>
      <c r="H1" s="3869"/>
      <c r="I1" s="3869"/>
      <c r="J1" s="3869"/>
      <c r="K1" s="3869"/>
      <c r="L1" s="3869"/>
      <c r="M1" s="3869"/>
      <c r="N1" s="3869"/>
      <c r="O1" s="3869"/>
      <c r="P1" s="3869"/>
      <c r="Q1" s="3869"/>
      <c r="R1" s="3869"/>
      <c r="S1" s="3869"/>
      <c r="T1" s="3869"/>
      <c r="U1" s="3869"/>
      <c r="V1" s="3869"/>
      <c r="W1" s="3869"/>
      <c r="X1" s="3869"/>
      <c r="Y1" s="3869"/>
      <c r="Z1" s="3869"/>
      <c r="AA1" s="3869"/>
      <c r="AB1" s="3869"/>
      <c r="AC1" s="3869"/>
      <c r="AD1" s="3869"/>
      <c r="AE1" s="3869"/>
      <c r="AF1" s="3869"/>
      <c r="AG1" s="3869"/>
      <c r="AH1" s="3869"/>
      <c r="AI1" s="3869"/>
      <c r="AJ1" s="3869"/>
      <c r="AK1" s="3869"/>
      <c r="AL1" s="3869"/>
      <c r="AM1" s="3869"/>
      <c r="AN1" s="3869"/>
      <c r="AO1" s="3869"/>
      <c r="AP1" s="3869"/>
      <c r="AQ1" s="3869"/>
      <c r="AR1" s="3869"/>
      <c r="AS1" s="3869"/>
      <c r="AT1" s="3869"/>
      <c r="AU1" s="3869"/>
      <c r="AV1" s="3869"/>
      <c r="AW1" s="3869"/>
      <c r="AX1" s="3869"/>
      <c r="AY1" s="3869"/>
      <c r="AZ1" s="3869"/>
      <c r="BA1" s="3869"/>
      <c r="BB1" s="3869"/>
      <c r="BC1" s="3869"/>
      <c r="BD1" s="3869"/>
      <c r="BE1" s="3869"/>
      <c r="BF1" s="3869"/>
      <c r="BG1" s="3869"/>
      <c r="BH1" s="3869"/>
      <c r="BI1" s="3869"/>
      <c r="BJ1" s="3869"/>
      <c r="BK1" s="3869"/>
      <c r="BL1" s="3869"/>
      <c r="BM1" s="3869"/>
      <c r="BN1" s="2317"/>
      <c r="BO1" s="2317"/>
      <c r="BP1" s="1615"/>
    </row>
    <row r="2" spans="1:73" s="3" customFormat="1" ht="21.75" customHeight="1">
      <c r="A2" s="3870" t="s">
        <v>2494</v>
      </c>
      <c r="B2" s="3870"/>
      <c r="C2" s="3870"/>
      <c r="D2" s="3870"/>
      <c r="E2" s="3870"/>
      <c r="F2" s="3870"/>
      <c r="G2" s="3870"/>
      <c r="H2" s="3870"/>
      <c r="I2" s="3870"/>
      <c r="J2" s="3870"/>
      <c r="K2" s="3870"/>
      <c r="L2" s="3870"/>
      <c r="M2" s="3870"/>
      <c r="N2" s="3870"/>
      <c r="O2" s="3870"/>
      <c r="P2" s="3870"/>
      <c r="Q2" s="3870"/>
      <c r="R2" s="3870"/>
      <c r="S2" s="3870"/>
      <c r="T2" s="3870"/>
      <c r="U2" s="3870"/>
      <c r="V2" s="3870"/>
      <c r="W2" s="3870"/>
      <c r="X2" s="3870"/>
      <c r="Y2" s="3870"/>
      <c r="Z2" s="3870"/>
      <c r="AA2" s="3870"/>
      <c r="AB2" s="3870"/>
      <c r="AC2" s="3870"/>
      <c r="AD2" s="3870"/>
      <c r="AE2" s="3870"/>
      <c r="AF2" s="3870"/>
      <c r="AG2" s="3870"/>
      <c r="AH2" s="3870"/>
      <c r="AI2" s="3870"/>
      <c r="AJ2" s="3870"/>
      <c r="AK2" s="3870"/>
      <c r="AL2" s="3870"/>
      <c r="AM2" s="3870"/>
      <c r="AN2" s="3870"/>
      <c r="AO2" s="3870"/>
      <c r="AP2" s="3870"/>
      <c r="AQ2" s="3870"/>
      <c r="AR2" s="3870"/>
      <c r="AS2" s="3870"/>
      <c r="AT2" s="3870"/>
      <c r="AU2" s="3870"/>
      <c r="AV2" s="3870"/>
      <c r="AW2" s="3870"/>
      <c r="AX2" s="3870"/>
      <c r="AY2" s="3870"/>
      <c r="AZ2" s="3870"/>
      <c r="BA2" s="3870"/>
      <c r="BB2" s="3870"/>
      <c r="BC2" s="3870"/>
      <c r="BD2" s="3870"/>
      <c r="BE2" s="3870"/>
      <c r="BF2" s="3870"/>
      <c r="BG2" s="3870"/>
      <c r="BH2" s="3870"/>
      <c r="BI2" s="3870"/>
      <c r="BJ2" s="3870"/>
      <c r="BK2" s="3870"/>
      <c r="BL2" s="3870"/>
      <c r="BM2" s="3870"/>
      <c r="BN2" s="2318"/>
      <c r="BO2" s="2318"/>
      <c r="BP2" s="1616"/>
    </row>
    <row r="3" spans="1:73" s="3" customFormat="1" ht="21.75" customHeight="1">
      <c r="A3" s="3871" t="str">
        <f>+'[95]Bieu 01_NSTW'!A4:AB4</f>
        <v xml:space="preserve">(Kèm theo Văn bản số       /SKHĐT-THQH ngày        tháng 10 năm 2023 của Sở Kế hoạch và Đầu tư) </v>
      </c>
      <c r="B3" s="3871"/>
      <c r="C3" s="3871"/>
      <c r="D3" s="3871"/>
      <c r="E3" s="3871"/>
      <c r="F3" s="3871"/>
      <c r="G3" s="3871"/>
      <c r="H3" s="3871"/>
      <c r="I3" s="3871"/>
      <c r="J3" s="3871"/>
      <c r="K3" s="3871"/>
      <c r="L3" s="3871"/>
      <c r="M3" s="3871"/>
      <c r="N3" s="3871"/>
      <c r="O3" s="3871"/>
      <c r="P3" s="3871"/>
      <c r="Q3" s="3871"/>
      <c r="R3" s="3871"/>
      <c r="S3" s="3871"/>
      <c r="T3" s="3871"/>
      <c r="U3" s="3871"/>
      <c r="V3" s="3871"/>
      <c r="W3" s="3871"/>
      <c r="X3" s="3871"/>
      <c r="Y3" s="3871"/>
      <c r="Z3" s="3871"/>
      <c r="AA3" s="3871"/>
      <c r="AB3" s="3871"/>
      <c r="AC3" s="3871"/>
      <c r="AD3" s="3871"/>
      <c r="AE3" s="3871"/>
      <c r="AF3" s="3871"/>
      <c r="AG3" s="3871"/>
      <c r="AH3" s="3871"/>
      <c r="AI3" s="3871"/>
      <c r="AJ3" s="3871"/>
      <c r="AK3" s="3871"/>
      <c r="AL3" s="3871"/>
      <c r="AM3" s="3871"/>
      <c r="AN3" s="3871"/>
      <c r="AO3" s="3871"/>
      <c r="AP3" s="3871"/>
      <c r="AQ3" s="3871"/>
      <c r="AR3" s="3871"/>
      <c r="AS3" s="3871"/>
      <c r="AT3" s="3871"/>
      <c r="AU3" s="3871"/>
      <c r="AV3" s="3871"/>
      <c r="AW3" s="3871"/>
      <c r="AX3" s="3871"/>
      <c r="AY3" s="3871"/>
      <c r="AZ3" s="3871"/>
      <c r="BA3" s="3871"/>
      <c r="BB3" s="3871"/>
      <c r="BC3" s="3871"/>
      <c r="BD3" s="3871"/>
      <c r="BE3" s="3871"/>
      <c r="BF3" s="3871"/>
      <c r="BG3" s="3871"/>
      <c r="BH3" s="3871"/>
      <c r="BI3" s="3871"/>
      <c r="BJ3" s="3871"/>
      <c r="BK3" s="3871"/>
      <c r="BL3" s="3871"/>
      <c r="BM3" s="3871"/>
      <c r="BN3" s="2319"/>
      <c r="BO3" s="2319"/>
      <c r="BP3" s="65"/>
    </row>
    <row r="4" spans="1:73" s="3" customFormat="1" ht="29.25" customHeight="1">
      <c r="A4" s="3872" t="s">
        <v>2</v>
      </c>
      <c r="B4" s="3872"/>
      <c r="C4" s="3872"/>
      <c r="D4" s="3872"/>
      <c r="E4" s="3872"/>
      <c r="F4" s="3872"/>
      <c r="G4" s="3872"/>
      <c r="H4" s="3872"/>
      <c r="I4" s="3872"/>
      <c r="J4" s="3872"/>
      <c r="K4" s="3872"/>
      <c r="L4" s="3872"/>
      <c r="M4" s="3872"/>
      <c r="N4" s="3872"/>
      <c r="O4" s="3872"/>
      <c r="P4" s="3872"/>
      <c r="Q4" s="3872"/>
      <c r="R4" s="3872"/>
      <c r="S4" s="3872"/>
      <c r="T4" s="3872"/>
      <c r="U4" s="3872"/>
      <c r="V4" s="3872"/>
      <c r="W4" s="3872"/>
      <c r="X4" s="3872"/>
      <c r="Y4" s="3872"/>
      <c r="Z4" s="3872"/>
      <c r="AA4" s="3872"/>
      <c r="AB4" s="3872"/>
      <c r="AC4" s="3872"/>
      <c r="AD4" s="3872"/>
      <c r="AE4" s="3872"/>
      <c r="AF4" s="3872"/>
      <c r="AG4" s="3872"/>
      <c r="AH4" s="3872"/>
      <c r="AI4" s="3872"/>
      <c r="AJ4" s="3872"/>
      <c r="AK4" s="3872"/>
      <c r="AL4" s="3872"/>
      <c r="AM4" s="3872"/>
      <c r="AN4" s="3872"/>
      <c r="AO4" s="3872"/>
      <c r="AP4" s="3872"/>
      <c r="AQ4" s="3872"/>
      <c r="AR4" s="3872"/>
      <c r="AS4" s="3872"/>
      <c r="AT4" s="3872"/>
      <c r="AU4" s="3872"/>
      <c r="AV4" s="3872"/>
      <c r="AW4" s="3872"/>
      <c r="AX4" s="3872"/>
      <c r="AY4" s="3872"/>
      <c r="AZ4" s="3872"/>
      <c r="BA4" s="3872"/>
      <c r="BB4" s="3872"/>
      <c r="BC4" s="3872"/>
      <c r="BD4" s="3872"/>
      <c r="BE4" s="3872"/>
      <c r="BF4" s="3872"/>
      <c r="BG4" s="3872"/>
      <c r="BH4" s="3872"/>
      <c r="BI4" s="3872"/>
      <c r="BJ4" s="3872"/>
      <c r="BK4" s="3872"/>
      <c r="BL4" s="3872"/>
      <c r="BM4" s="3872"/>
      <c r="BN4" s="2320"/>
      <c r="BO4" s="2320"/>
      <c r="BP4" s="1636"/>
    </row>
    <row r="5" spans="1:73" s="7" customFormat="1" ht="21.75" customHeight="1">
      <c r="A5" s="2219"/>
      <c r="B5" s="1613"/>
      <c r="C5" s="81"/>
      <c r="D5" s="81"/>
      <c r="E5" s="1373"/>
      <c r="F5" s="1372"/>
      <c r="G5" s="88"/>
      <c r="H5" s="88"/>
      <c r="I5" s="88"/>
      <c r="J5" s="88"/>
      <c r="K5" s="88"/>
      <c r="L5" s="88"/>
      <c r="M5" s="964"/>
      <c r="N5" s="88"/>
      <c r="O5" s="88"/>
      <c r="P5" s="88"/>
      <c r="Q5" s="88"/>
      <c r="R5" s="88"/>
      <c r="S5" s="88"/>
      <c r="T5" s="88"/>
      <c r="U5" s="88"/>
      <c r="V5" s="88"/>
      <c r="W5" s="88"/>
      <c r="X5" s="88"/>
      <c r="Y5" s="3873" t="s">
        <v>3</v>
      </c>
      <c r="Z5" s="3873"/>
      <c r="AA5" s="3873"/>
      <c r="AB5" s="3873"/>
      <c r="AC5" s="3873"/>
      <c r="AD5" s="3873"/>
      <c r="AE5" s="3873"/>
      <c r="AF5" s="3873"/>
      <c r="AG5" s="3873"/>
      <c r="AH5" s="3873"/>
      <c r="AI5" s="3873"/>
      <c r="AJ5" s="3873"/>
      <c r="AK5" s="3873"/>
      <c r="AL5" s="3873"/>
      <c r="AM5" s="3873"/>
      <c r="AN5" s="3873"/>
      <c r="AO5" s="3873"/>
      <c r="AP5" s="3873"/>
      <c r="AQ5" s="3873"/>
      <c r="AR5" s="3873"/>
      <c r="AS5" s="3873"/>
      <c r="AT5" s="3873"/>
      <c r="AU5" s="3873"/>
      <c r="AV5" s="3873"/>
      <c r="AW5" s="3873"/>
      <c r="AX5" s="3873"/>
      <c r="AY5" s="3873"/>
      <c r="AZ5" s="3873"/>
      <c r="BA5" s="3873"/>
      <c r="BB5" s="3873"/>
      <c r="BC5" s="3873"/>
      <c r="BD5" s="3873"/>
      <c r="BE5" s="3955"/>
      <c r="BF5" s="3873"/>
      <c r="BG5" s="3873"/>
      <c r="BH5" s="3873"/>
      <c r="BI5" s="3873"/>
      <c r="BJ5" s="3955"/>
      <c r="BK5" s="3955"/>
      <c r="BL5" s="3955"/>
      <c r="BM5" s="3873"/>
      <c r="BN5" s="1368"/>
      <c r="BO5" s="1368"/>
      <c r="BP5" s="1592"/>
    </row>
    <row r="6" spans="1:73" s="9" customFormat="1" ht="67.5" customHeight="1">
      <c r="A6" s="3954" t="s">
        <v>4</v>
      </c>
      <c r="B6" s="3875" t="s">
        <v>5</v>
      </c>
      <c r="C6" s="3874" t="s">
        <v>6</v>
      </c>
      <c r="D6" s="3874" t="s">
        <v>7</v>
      </c>
      <c r="E6" s="3943" t="s">
        <v>8</v>
      </c>
      <c r="F6" s="3855" t="s">
        <v>9</v>
      </c>
      <c r="G6" s="3855"/>
      <c r="H6" s="3855"/>
      <c r="I6" s="3855"/>
      <c r="J6" s="3855"/>
      <c r="K6" s="3848" t="s">
        <v>10</v>
      </c>
      <c r="L6" s="3850"/>
      <c r="M6" s="3848" t="s">
        <v>11</v>
      </c>
      <c r="N6" s="3850"/>
      <c r="O6" s="3952" t="s">
        <v>2432</v>
      </c>
      <c r="P6" s="1610"/>
      <c r="Q6" s="1610"/>
      <c r="R6" s="1610"/>
      <c r="S6" s="1610" t="s">
        <v>13</v>
      </c>
      <c r="T6" s="3952" t="s">
        <v>13</v>
      </c>
      <c r="U6" s="1604"/>
      <c r="V6" s="1605"/>
      <c r="W6" s="3865" t="s">
        <v>14</v>
      </c>
      <c r="X6" s="3865"/>
      <c r="Y6" s="3865"/>
      <c r="Z6" s="3865"/>
      <c r="AA6" s="3865" t="s">
        <v>15</v>
      </c>
      <c r="AB6" s="3865"/>
      <c r="AC6" s="3865"/>
      <c r="AD6" s="3865"/>
      <c r="AE6" s="3866" t="s">
        <v>16</v>
      </c>
      <c r="AF6" s="3867"/>
      <c r="AG6" s="3867"/>
      <c r="AH6" s="3868"/>
      <c r="AI6" s="3866" t="s">
        <v>17</v>
      </c>
      <c r="AJ6" s="3867"/>
      <c r="AK6" s="3867"/>
      <c r="AL6" s="3868"/>
      <c r="AM6" s="3865" t="s">
        <v>18</v>
      </c>
      <c r="AN6" s="3865"/>
      <c r="AO6" s="3865"/>
      <c r="AP6" s="3865"/>
      <c r="AQ6" s="3866" t="s">
        <v>19</v>
      </c>
      <c r="AR6" s="3867"/>
      <c r="AS6" s="3867"/>
      <c r="AT6" s="3867"/>
      <c r="AU6" s="3868"/>
      <c r="AV6" s="3866" t="s">
        <v>103</v>
      </c>
      <c r="AW6" s="3867"/>
      <c r="AX6" s="3867"/>
      <c r="AY6" s="3867"/>
      <c r="AZ6" s="3868"/>
      <c r="BA6" s="3839" t="s">
        <v>2321</v>
      </c>
      <c r="BB6" s="3839" t="s">
        <v>2334</v>
      </c>
      <c r="BC6" s="3839" t="s">
        <v>2335</v>
      </c>
      <c r="BD6" s="3839" t="s">
        <v>2333</v>
      </c>
      <c r="BE6" s="3839" t="s">
        <v>2480</v>
      </c>
      <c r="BF6" s="3859" t="s">
        <v>2321</v>
      </c>
      <c r="BG6" s="3862" t="s">
        <v>2320</v>
      </c>
      <c r="BH6" s="3862" t="s">
        <v>2325</v>
      </c>
      <c r="BI6" s="3862" t="s">
        <v>2326</v>
      </c>
      <c r="BJ6" s="3957" t="s">
        <v>2484</v>
      </c>
      <c r="BK6" s="3957" t="s">
        <v>2419</v>
      </c>
      <c r="BL6" s="3957"/>
      <c r="BM6" s="3956" t="s">
        <v>20</v>
      </c>
      <c r="BN6" s="1370"/>
      <c r="BO6" s="1370"/>
      <c r="BP6" s="1617"/>
    </row>
    <row r="7" spans="1:73" s="11" customFormat="1" ht="30" customHeight="1">
      <c r="A7" s="3954"/>
      <c r="B7" s="3875"/>
      <c r="C7" s="3874"/>
      <c r="D7" s="3874"/>
      <c r="E7" s="3943"/>
      <c r="F7" s="3943" t="s">
        <v>22</v>
      </c>
      <c r="G7" s="3855" t="s">
        <v>23</v>
      </c>
      <c r="H7" s="3855"/>
      <c r="I7" s="3855"/>
      <c r="J7" s="3855"/>
      <c r="K7" s="3845" t="s">
        <v>24</v>
      </c>
      <c r="L7" s="3845" t="s">
        <v>25</v>
      </c>
      <c r="M7" s="3856" t="s">
        <v>26</v>
      </c>
      <c r="N7" s="3845" t="s">
        <v>27</v>
      </c>
      <c r="O7" s="3840"/>
      <c r="P7" s="1611"/>
      <c r="Q7" s="1611"/>
      <c r="R7" s="1611"/>
      <c r="S7" s="1611"/>
      <c r="T7" s="3840"/>
      <c r="U7" s="1606"/>
      <c r="V7" s="1607"/>
      <c r="W7" s="3851" t="s">
        <v>24</v>
      </c>
      <c r="X7" s="3848" t="s">
        <v>28</v>
      </c>
      <c r="Y7" s="3849"/>
      <c r="Z7" s="3850"/>
      <c r="AA7" s="3851" t="s">
        <v>24</v>
      </c>
      <c r="AB7" s="3848" t="s">
        <v>28</v>
      </c>
      <c r="AC7" s="3849"/>
      <c r="AD7" s="3850"/>
      <c r="AE7" s="3851" t="s">
        <v>24</v>
      </c>
      <c r="AF7" s="3848" t="s">
        <v>28</v>
      </c>
      <c r="AG7" s="3849"/>
      <c r="AH7" s="3850"/>
      <c r="AI7" s="3851" t="s">
        <v>24</v>
      </c>
      <c r="AJ7" s="3848" t="s">
        <v>28</v>
      </c>
      <c r="AK7" s="3849"/>
      <c r="AL7" s="3850"/>
      <c r="AM7" s="3851" t="s">
        <v>24</v>
      </c>
      <c r="AN7" s="3848" t="s">
        <v>28</v>
      </c>
      <c r="AO7" s="3849"/>
      <c r="AP7" s="3850"/>
      <c r="AQ7" s="3851" t="s">
        <v>24</v>
      </c>
      <c r="AR7" s="3848" t="s">
        <v>28</v>
      </c>
      <c r="AS7" s="3849"/>
      <c r="AT7" s="3849"/>
      <c r="AU7" s="3850"/>
      <c r="AV7" s="3851" t="s">
        <v>24</v>
      </c>
      <c r="AW7" s="3848" t="s">
        <v>28</v>
      </c>
      <c r="AX7" s="3849"/>
      <c r="AY7" s="3849"/>
      <c r="AZ7" s="3850"/>
      <c r="BA7" s="3840"/>
      <c r="BB7" s="3840"/>
      <c r="BC7" s="3840"/>
      <c r="BD7" s="3840"/>
      <c r="BE7" s="3840"/>
      <c r="BF7" s="3860"/>
      <c r="BG7" s="3863"/>
      <c r="BH7" s="3863"/>
      <c r="BI7" s="3863"/>
      <c r="BJ7" s="3863"/>
      <c r="BK7" s="3863"/>
      <c r="BL7" s="3863"/>
      <c r="BM7" s="3956"/>
      <c r="BN7" s="1370"/>
      <c r="BO7" s="1370"/>
      <c r="BP7" s="1617"/>
    </row>
    <row r="8" spans="1:73" s="11" customFormat="1" ht="21" customHeight="1">
      <c r="A8" s="3954"/>
      <c r="B8" s="3875"/>
      <c r="C8" s="3874"/>
      <c r="D8" s="3874"/>
      <c r="E8" s="3943"/>
      <c r="F8" s="3943"/>
      <c r="G8" s="3855" t="s">
        <v>24</v>
      </c>
      <c r="H8" s="3855" t="s">
        <v>32</v>
      </c>
      <c r="I8" s="3855"/>
      <c r="J8" s="3855" t="s">
        <v>33</v>
      </c>
      <c r="K8" s="3843"/>
      <c r="L8" s="3843"/>
      <c r="M8" s="3857"/>
      <c r="N8" s="3843"/>
      <c r="O8" s="3840"/>
      <c r="P8" s="1611"/>
      <c r="Q8" s="1611"/>
      <c r="R8" s="1611"/>
      <c r="S8" s="1611"/>
      <c r="T8" s="3840"/>
      <c r="U8" s="1606"/>
      <c r="V8" s="1607"/>
      <c r="W8" s="3852"/>
      <c r="X8" s="3843" t="s">
        <v>34</v>
      </c>
      <c r="Y8" s="3843" t="s">
        <v>35</v>
      </c>
      <c r="Z8" s="3845" t="s">
        <v>33</v>
      </c>
      <c r="AA8" s="3852"/>
      <c r="AB8" s="3843" t="s">
        <v>34</v>
      </c>
      <c r="AC8" s="3843" t="s">
        <v>35</v>
      </c>
      <c r="AD8" s="3845" t="s">
        <v>33</v>
      </c>
      <c r="AE8" s="3852"/>
      <c r="AF8" s="3843" t="s">
        <v>34</v>
      </c>
      <c r="AG8" s="3843" t="s">
        <v>35</v>
      </c>
      <c r="AH8" s="3845" t="s">
        <v>33</v>
      </c>
      <c r="AI8" s="3852"/>
      <c r="AJ8" s="3843" t="s">
        <v>34</v>
      </c>
      <c r="AK8" s="3843" t="s">
        <v>35</v>
      </c>
      <c r="AL8" s="3845" t="s">
        <v>33</v>
      </c>
      <c r="AM8" s="3852"/>
      <c r="AN8" s="3843" t="s">
        <v>34</v>
      </c>
      <c r="AO8" s="3843" t="s">
        <v>35</v>
      </c>
      <c r="AP8" s="3845" t="s">
        <v>33</v>
      </c>
      <c r="AQ8" s="3852"/>
      <c r="AR8" s="3843" t="s">
        <v>34</v>
      </c>
      <c r="AS8" s="3843" t="s">
        <v>36</v>
      </c>
      <c r="AT8" s="3843" t="s">
        <v>37</v>
      </c>
      <c r="AU8" s="3845" t="s">
        <v>33</v>
      </c>
      <c r="AV8" s="3852"/>
      <c r="AW8" s="3843" t="s">
        <v>34</v>
      </c>
      <c r="AX8" s="3843" t="s">
        <v>36</v>
      </c>
      <c r="AY8" s="3843" t="s">
        <v>37</v>
      </c>
      <c r="AZ8" s="3845" t="s">
        <v>33</v>
      </c>
      <c r="BA8" s="3840"/>
      <c r="BB8" s="3840"/>
      <c r="BC8" s="3840"/>
      <c r="BD8" s="3840"/>
      <c r="BE8" s="3840"/>
      <c r="BF8" s="3860"/>
      <c r="BG8" s="3863"/>
      <c r="BH8" s="3863"/>
      <c r="BI8" s="3863"/>
      <c r="BJ8" s="3863"/>
      <c r="BK8" s="3863"/>
      <c r="BL8" s="3863"/>
      <c r="BM8" s="3956"/>
      <c r="BN8" s="1370"/>
      <c r="BO8" s="1370"/>
      <c r="BP8" s="1617"/>
    </row>
    <row r="9" spans="1:73" s="11" customFormat="1" ht="86.25" customHeight="1">
      <c r="A9" s="3954"/>
      <c r="B9" s="3875"/>
      <c r="C9" s="3874"/>
      <c r="D9" s="3874"/>
      <c r="E9" s="3943"/>
      <c r="F9" s="3943"/>
      <c r="G9" s="3855"/>
      <c r="H9" s="1634" t="s">
        <v>34</v>
      </c>
      <c r="I9" s="1634" t="s">
        <v>35</v>
      </c>
      <c r="J9" s="3855"/>
      <c r="K9" s="3844"/>
      <c r="L9" s="3844"/>
      <c r="M9" s="3858"/>
      <c r="N9" s="3844"/>
      <c r="O9" s="3953"/>
      <c r="P9" s="1612"/>
      <c r="Q9" s="1612"/>
      <c r="R9" s="1612"/>
      <c r="S9" s="1612"/>
      <c r="T9" s="3953"/>
      <c r="U9" s="1608"/>
      <c r="V9" s="1609"/>
      <c r="W9" s="3853"/>
      <c r="X9" s="3844"/>
      <c r="Y9" s="3844"/>
      <c r="Z9" s="3844"/>
      <c r="AA9" s="3853"/>
      <c r="AB9" s="3844"/>
      <c r="AC9" s="3844"/>
      <c r="AD9" s="3844"/>
      <c r="AE9" s="3853"/>
      <c r="AF9" s="3844"/>
      <c r="AG9" s="3844"/>
      <c r="AH9" s="3844"/>
      <c r="AI9" s="3853"/>
      <c r="AJ9" s="3844"/>
      <c r="AK9" s="3844"/>
      <c r="AL9" s="3844"/>
      <c r="AM9" s="3853"/>
      <c r="AN9" s="3844"/>
      <c r="AO9" s="3844"/>
      <c r="AP9" s="3844"/>
      <c r="AQ9" s="3853"/>
      <c r="AR9" s="3844"/>
      <c r="AS9" s="3844"/>
      <c r="AT9" s="3844"/>
      <c r="AU9" s="3844"/>
      <c r="AV9" s="3853"/>
      <c r="AW9" s="3844"/>
      <c r="AX9" s="3844"/>
      <c r="AY9" s="3844"/>
      <c r="AZ9" s="3844"/>
      <c r="BA9" s="3841"/>
      <c r="BB9" s="3841"/>
      <c r="BC9" s="3841"/>
      <c r="BD9" s="3841"/>
      <c r="BE9" s="3953"/>
      <c r="BF9" s="3861"/>
      <c r="BG9" s="3864"/>
      <c r="BH9" s="3864"/>
      <c r="BI9" s="3864"/>
      <c r="BJ9" s="3958"/>
      <c r="BK9" s="3958"/>
      <c r="BL9" s="3958"/>
      <c r="BM9" s="3956"/>
      <c r="BN9" s="1370"/>
      <c r="BO9" s="1370"/>
      <c r="BP9" s="1617"/>
    </row>
    <row r="10" spans="1:73" s="19" customFormat="1" ht="21" customHeight="1">
      <c r="A10" s="2193">
        <v>1</v>
      </c>
      <c r="B10" s="76">
        <v>2</v>
      </c>
      <c r="C10" s="14">
        <v>3</v>
      </c>
      <c r="D10" s="14">
        <v>4</v>
      </c>
      <c r="E10" s="1637">
        <v>5</v>
      </c>
      <c r="F10" s="1637">
        <v>6</v>
      </c>
      <c r="G10" s="90">
        <v>7</v>
      </c>
      <c r="H10" s="90">
        <v>8</v>
      </c>
      <c r="I10" s="90">
        <v>9</v>
      </c>
      <c r="J10" s="90">
        <v>10</v>
      </c>
      <c r="K10" s="90">
        <v>11</v>
      </c>
      <c r="L10" s="90">
        <v>12</v>
      </c>
      <c r="M10" s="965">
        <v>13</v>
      </c>
      <c r="N10" s="90">
        <v>14</v>
      </c>
      <c r="O10" s="90">
        <v>15</v>
      </c>
      <c r="P10" s="90">
        <v>16</v>
      </c>
      <c r="Q10" s="90">
        <v>17</v>
      </c>
      <c r="R10" s="90">
        <v>18</v>
      </c>
      <c r="S10" s="90">
        <v>19</v>
      </c>
      <c r="T10" s="90">
        <v>20</v>
      </c>
      <c r="U10" s="90">
        <v>21</v>
      </c>
      <c r="V10" s="90">
        <v>22</v>
      </c>
      <c r="W10" s="90">
        <v>23</v>
      </c>
      <c r="X10" s="90">
        <v>24</v>
      </c>
      <c r="Y10" s="90">
        <v>25</v>
      </c>
      <c r="Z10" s="90">
        <v>26</v>
      </c>
      <c r="AA10" s="90">
        <v>27</v>
      </c>
      <c r="AB10" s="90">
        <v>28</v>
      </c>
      <c r="AC10" s="90">
        <v>29</v>
      </c>
      <c r="AD10" s="90">
        <v>30</v>
      </c>
      <c r="AE10" s="90">
        <v>31</v>
      </c>
      <c r="AF10" s="90">
        <v>32</v>
      </c>
      <c r="AG10" s="90">
        <v>33</v>
      </c>
      <c r="AH10" s="90">
        <v>34</v>
      </c>
      <c r="AI10" s="90">
        <v>35</v>
      </c>
      <c r="AJ10" s="90">
        <v>36</v>
      </c>
      <c r="AK10" s="90">
        <v>37</v>
      </c>
      <c r="AL10" s="90">
        <v>38</v>
      </c>
      <c r="AM10" s="90">
        <v>39</v>
      </c>
      <c r="AN10" s="90">
        <v>40</v>
      </c>
      <c r="AO10" s="90">
        <v>41</v>
      </c>
      <c r="AP10" s="90">
        <v>42</v>
      </c>
      <c r="AQ10" s="90">
        <v>43</v>
      </c>
      <c r="AR10" s="90">
        <v>44</v>
      </c>
      <c r="AS10" s="90">
        <v>45</v>
      </c>
      <c r="AT10" s="90">
        <v>46</v>
      </c>
      <c r="AU10" s="90">
        <v>47</v>
      </c>
      <c r="AV10" s="90">
        <v>48</v>
      </c>
      <c r="AW10" s="90">
        <v>49</v>
      </c>
      <c r="AX10" s="90">
        <v>50</v>
      </c>
      <c r="AY10" s="90">
        <v>51</v>
      </c>
      <c r="AZ10" s="90">
        <v>52</v>
      </c>
      <c r="BA10" s="90"/>
      <c r="BB10" s="90"/>
      <c r="BC10" s="90"/>
      <c r="BD10" s="90"/>
      <c r="BE10" s="90"/>
      <c r="BF10" s="894"/>
      <c r="BG10" s="195"/>
      <c r="BH10" s="195"/>
      <c r="BI10" s="195"/>
      <c r="BJ10" s="195"/>
      <c r="BK10" s="195"/>
      <c r="BL10" s="195"/>
      <c r="BM10" s="14">
        <v>53</v>
      </c>
      <c r="BN10" s="1370"/>
      <c r="BO10" s="1370"/>
    </row>
    <row r="11" spans="1:73" s="24" customFormat="1" ht="34.5" customHeight="1">
      <c r="A11" s="2194"/>
      <c r="B11" s="1644" t="s">
        <v>38</v>
      </c>
      <c r="C11" s="1645"/>
      <c r="D11" s="1645"/>
      <c r="E11" s="1646"/>
      <c r="F11" s="1646"/>
      <c r="G11" s="1647">
        <f t="shared" ref="G11:AL11" si="0">G12+G342+G486</f>
        <v>2553191.3248040001</v>
      </c>
      <c r="H11" s="1647">
        <f t="shared" si="0"/>
        <v>2415887.184475</v>
      </c>
      <c r="I11" s="1647">
        <f t="shared" si="0"/>
        <v>107680.7185</v>
      </c>
      <c r="J11" s="1647">
        <f t="shared" si="0"/>
        <v>8195.9218290000008</v>
      </c>
      <c r="K11" s="1647">
        <f t="shared" si="0"/>
        <v>2487224.5153040001</v>
      </c>
      <c r="L11" s="1647">
        <f t="shared" si="0"/>
        <v>2406114.661475</v>
      </c>
      <c r="M11" s="1648">
        <f t="shared" si="0"/>
        <v>729662.05118399998</v>
      </c>
      <c r="N11" s="1647">
        <f t="shared" si="0"/>
        <v>344461.68736899999</v>
      </c>
      <c r="O11" s="1647">
        <f t="shared" si="0"/>
        <v>75863.452828000009</v>
      </c>
      <c r="P11" s="1647">
        <f t="shared" si="0"/>
        <v>75863.452828000009</v>
      </c>
      <c r="Q11" s="1647">
        <f t="shared" si="0"/>
        <v>0</v>
      </c>
      <c r="R11" s="1647">
        <f t="shared" si="0"/>
        <v>0</v>
      </c>
      <c r="S11" s="1647">
        <f t="shared" si="0"/>
        <v>738602.022</v>
      </c>
      <c r="T11" s="1647">
        <f t="shared" si="0"/>
        <v>736087</v>
      </c>
      <c r="U11" s="1647">
        <f t="shared" si="0"/>
        <v>3200</v>
      </c>
      <c r="V11" s="1647">
        <f t="shared" si="0"/>
        <v>365.02200000000005</v>
      </c>
      <c r="W11" s="1647">
        <f t="shared" si="0"/>
        <v>42007.193305000001</v>
      </c>
      <c r="X11" s="1647">
        <f t="shared" si="0"/>
        <v>42007.193305000001</v>
      </c>
      <c r="Y11" s="1647">
        <f t="shared" si="0"/>
        <v>0</v>
      </c>
      <c r="Z11" s="1647">
        <f t="shared" si="0"/>
        <v>0</v>
      </c>
      <c r="AA11" s="1647">
        <f t="shared" si="0"/>
        <v>303608.37745100004</v>
      </c>
      <c r="AB11" s="1647">
        <f t="shared" si="0"/>
        <v>303558.37745100004</v>
      </c>
      <c r="AC11" s="1647">
        <f t="shared" si="0"/>
        <v>0</v>
      </c>
      <c r="AD11" s="1647">
        <f t="shared" si="0"/>
        <v>50</v>
      </c>
      <c r="AE11" s="1647">
        <f t="shared" si="0"/>
        <v>74681.66732800001</v>
      </c>
      <c r="AF11" s="1647">
        <f t="shared" si="0"/>
        <v>74681.66732800001</v>
      </c>
      <c r="AG11" s="1647">
        <f t="shared" si="0"/>
        <v>0</v>
      </c>
      <c r="AH11" s="1647">
        <f t="shared" si="0"/>
        <v>0</v>
      </c>
      <c r="AI11" s="1647">
        <f t="shared" si="0"/>
        <v>738013.022</v>
      </c>
      <c r="AJ11" s="1647">
        <f t="shared" si="0"/>
        <v>734448</v>
      </c>
      <c r="AK11" s="1647">
        <f t="shared" si="0"/>
        <v>3200</v>
      </c>
      <c r="AL11" s="1647">
        <f t="shared" si="0"/>
        <v>365.02200000000005</v>
      </c>
      <c r="AM11" s="1647">
        <f t="shared" ref="AM11:BE11" si="1">AM12+AM342+AM486</f>
        <v>1456976.3104039999</v>
      </c>
      <c r="AN11" s="1647">
        <f t="shared" si="1"/>
        <v>1452472.6605750001</v>
      </c>
      <c r="AO11" s="1647">
        <f t="shared" si="1"/>
        <v>3200</v>
      </c>
      <c r="AP11" s="1647">
        <f t="shared" si="1"/>
        <v>1303.649829</v>
      </c>
      <c r="AQ11" s="1647">
        <f t="shared" si="1"/>
        <v>1038005.1549</v>
      </c>
      <c r="AR11" s="1647">
        <f t="shared" si="1"/>
        <v>975954.15489999996</v>
      </c>
      <c r="AS11" s="1647">
        <f t="shared" si="1"/>
        <v>25600</v>
      </c>
      <c r="AT11" s="1647">
        <f t="shared" si="1"/>
        <v>34889</v>
      </c>
      <c r="AU11" s="1647">
        <f t="shared" si="1"/>
        <v>779</v>
      </c>
      <c r="AV11" s="1647">
        <f t="shared" si="1"/>
        <v>905143.44189999998</v>
      </c>
      <c r="AW11" s="1647">
        <f t="shared" si="1"/>
        <v>835959.44189999998</v>
      </c>
      <c r="AX11" s="1647">
        <f t="shared" si="1"/>
        <v>25600</v>
      </c>
      <c r="AY11" s="1647">
        <f t="shared" si="1"/>
        <v>48584</v>
      </c>
      <c r="AZ11" s="1647">
        <f t="shared" si="1"/>
        <v>613</v>
      </c>
      <c r="BA11" s="1647">
        <f t="shared" si="1"/>
        <v>0</v>
      </c>
      <c r="BB11" s="1647">
        <f t="shared" si="1"/>
        <v>0</v>
      </c>
      <c r="BC11" s="1647">
        <f t="shared" si="1"/>
        <v>0</v>
      </c>
      <c r="BD11" s="1647">
        <f t="shared" si="1"/>
        <v>734968.03091003292</v>
      </c>
      <c r="BE11" s="1647">
        <f t="shared" si="1"/>
        <v>734968</v>
      </c>
      <c r="BF11" s="1649"/>
      <c r="BG11" s="1650"/>
      <c r="BH11" s="1650"/>
      <c r="BI11" s="1650"/>
      <c r="BJ11" s="1650"/>
      <c r="BK11" s="1650"/>
      <c r="BL11" s="1650"/>
      <c r="BM11" s="1645"/>
      <c r="BN11" s="2899"/>
      <c r="BO11" s="2899"/>
      <c r="BP11" s="1651">
        <f>SUMIF($BL$15:$BL$1077,"A",$BD$15:$BD$1077)</f>
        <v>586851.37075141841</v>
      </c>
      <c r="BQ11" s="1651">
        <f>SUMIF($BL$15:$BL$1077,"B",$BD$15:$BD$1077)</f>
        <v>17308.658158614402</v>
      </c>
      <c r="BR11" s="1651">
        <f>SUMIF($BL$15:$BL$1077,"C",$BD$15:$BD$1077)</f>
        <v>15158.002</v>
      </c>
      <c r="BS11" s="1651">
        <f>SUMIF($BL$15:$BL$1077,"X",$BD$15:$BD$1077)</f>
        <v>115650</v>
      </c>
      <c r="BT11" s="24">
        <f>SUM(BP11:BS11)</f>
        <v>734968.0309100328</v>
      </c>
      <c r="BU11" s="24">
        <f>BD11-BT11</f>
        <v>0</v>
      </c>
    </row>
    <row r="12" spans="1:73" s="28" customFormat="1" ht="39" customHeight="1">
      <c r="A12" s="2195" t="s">
        <v>40</v>
      </c>
      <c r="B12" s="1652" t="s">
        <v>70</v>
      </c>
      <c r="C12" s="1653"/>
      <c r="D12" s="1653"/>
      <c r="E12" s="1654"/>
      <c r="F12" s="1654"/>
      <c r="G12" s="1655">
        <f t="shared" ref="G12:AL12" si="2">G13+G24+G77+G120+G161+G237+G298+G317</f>
        <v>307006.60030399996</v>
      </c>
      <c r="H12" s="1655">
        <f t="shared" si="2"/>
        <v>265734.66147499997</v>
      </c>
      <c r="I12" s="1655">
        <f t="shared" si="2"/>
        <v>35087.923999999999</v>
      </c>
      <c r="J12" s="1655">
        <f t="shared" si="2"/>
        <v>6544.5148290000006</v>
      </c>
      <c r="K12" s="1655">
        <f t="shared" si="2"/>
        <v>269013.417304</v>
      </c>
      <c r="L12" s="1655">
        <f t="shared" si="2"/>
        <v>262073.661475</v>
      </c>
      <c r="M12" s="1656">
        <f t="shared" si="2"/>
        <v>109899.61711199999</v>
      </c>
      <c r="N12" s="1655">
        <f t="shared" si="2"/>
        <v>26651.183966000004</v>
      </c>
      <c r="O12" s="1655">
        <f t="shared" si="2"/>
        <v>30241.938028000004</v>
      </c>
      <c r="P12" s="1655">
        <f t="shared" si="2"/>
        <v>30241.938028000004</v>
      </c>
      <c r="Q12" s="1655">
        <f t="shared" si="2"/>
        <v>0</v>
      </c>
      <c r="R12" s="1655">
        <f t="shared" si="2"/>
        <v>0</v>
      </c>
      <c r="S12" s="1655">
        <f t="shared" si="2"/>
        <v>69000.021999999997</v>
      </c>
      <c r="T12" s="1655">
        <f t="shared" si="2"/>
        <v>66550</v>
      </c>
      <c r="U12" s="1655">
        <f t="shared" si="2"/>
        <v>2200</v>
      </c>
      <c r="V12" s="1655">
        <f t="shared" si="2"/>
        <v>250.02200000000002</v>
      </c>
      <c r="W12" s="1655">
        <f t="shared" si="2"/>
        <v>11646.222005</v>
      </c>
      <c r="X12" s="1655">
        <f t="shared" si="2"/>
        <v>11646.222005</v>
      </c>
      <c r="Y12" s="1655">
        <f t="shared" si="2"/>
        <v>0</v>
      </c>
      <c r="Z12" s="1655">
        <f t="shared" si="2"/>
        <v>0</v>
      </c>
      <c r="AA12" s="1655">
        <f t="shared" si="2"/>
        <v>32045.201679999998</v>
      </c>
      <c r="AB12" s="1655">
        <f t="shared" si="2"/>
        <v>32045.201679999998</v>
      </c>
      <c r="AC12" s="1655">
        <f t="shared" si="2"/>
        <v>0</v>
      </c>
      <c r="AD12" s="1655">
        <f t="shared" si="2"/>
        <v>0</v>
      </c>
      <c r="AE12" s="1655">
        <f t="shared" si="2"/>
        <v>30241.938028000004</v>
      </c>
      <c r="AF12" s="1655">
        <f t="shared" si="2"/>
        <v>30241.938028000004</v>
      </c>
      <c r="AG12" s="1655">
        <f t="shared" si="2"/>
        <v>0</v>
      </c>
      <c r="AH12" s="1655">
        <f t="shared" si="2"/>
        <v>0</v>
      </c>
      <c r="AI12" s="1655">
        <f t="shared" si="2"/>
        <v>69000.021999999997</v>
      </c>
      <c r="AJ12" s="1655">
        <f t="shared" si="2"/>
        <v>66550</v>
      </c>
      <c r="AK12" s="1655">
        <f t="shared" si="2"/>
        <v>2200</v>
      </c>
      <c r="AL12" s="1655">
        <f t="shared" si="2"/>
        <v>250.02200000000002</v>
      </c>
      <c r="AM12" s="1655">
        <f t="shared" ref="AM12:BE12" si="3">AM13+AM24+AM77+AM120+AM161+AM237+AM298+AM317</f>
        <v>190697.417304</v>
      </c>
      <c r="AN12" s="1655">
        <f t="shared" si="3"/>
        <v>187337.661475</v>
      </c>
      <c r="AO12" s="1655">
        <f t="shared" si="3"/>
        <v>2200</v>
      </c>
      <c r="AP12" s="1655">
        <f t="shared" si="3"/>
        <v>1159.7558289999999</v>
      </c>
      <c r="AQ12" s="1655">
        <f t="shared" si="3"/>
        <v>92305</v>
      </c>
      <c r="AR12" s="1655">
        <f t="shared" si="3"/>
        <v>77872</v>
      </c>
      <c r="AS12" s="1655">
        <f t="shared" si="3"/>
        <v>0</v>
      </c>
      <c r="AT12" s="1655">
        <f t="shared" si="3"/>
        <v>14221</v>
      </c>
      <c r="AU12" s="1655">
        <f t="shared" si="3"/>
        <v>779</v>
      </c>
      <c r="AV12" s="1655">
        <f t="shared" si="3"/>
        <v>81217.5</v>
      </c>
      <c r="AW12" s="1655">
        <f t="shared" si="3"/>
        <v>66996.5</v>
      </c>
      <c r="AX12" s="1655">
        <f t="shared" si="3"/>
        <v>0</v>
      </c>
      <c r="AY12" s="1655">
        <f t="shared" si="3"/>
        <v>19221</v>
      </c>
      <c r="AZ12" s="1655">
        <f t="shared" si="3"/>
        <v>613</v>
      </c>
      <c r="BA12" s="1655">
        <f t="shared" si="3"/>
        <v>0</v>
      </c>
      <c r="BB12" s="1655">
        <f t="shared" si="3"/>
        <v>0</v>
      </c>
      <c r="BC12" s="1655">
        <f t="shared" si="3"/>
        <v>0</v>
      </c>
      <c r="BD12" s="1655">
        <f t="shared" si="3"/>
        <v>67950.468453578622</v>
      </c>
      <c r="BE12" s="1655">
        <f t="shared" si="3"/>
        <v>67950</v>
      </c>
      <c r="BF12" s="1657"/>
      <c r="BG12" s="1658"/>
      <c r="BH12" s="1658"/>
      <c r="BI12" s="1658"/>
      <c r="BJ12" s="1658"/>
      <c r="BK12" s="1658"/>
      <c r="BL12" s="1658"/>
      <c r="BM12" s="1659"/>
      <c r="BN12" s="1370"/>
      <c r="BO12" s="1370"/>
      <c r="BP12" s="1651">
        <f>SUMIF($BL$15:$BL$341,"A",$BD$15:$BD$341)</f>
        <v>42154.468453578615</v>
      </c>
      <c r="BQ12" s="1651">
        <f>SUMIF($BL$15:$BL$341,"B",$BD$15:$BD$341)</f>
        <v>0</v>
      </c>
      <c r="BR12" s="1651">
        <f>SUMIF($BL$15:$BL$341,"C",$BD$15:$BD$341)</f>
        <v>0</v>
      </c>
      <c r="BS12" s="1651">
        <f>SUMIF($BL$15:$BL$341,"X",$BD$15:$BD$341)</f>
        <v>25796</v>
      </c>
      <c r="BT12" s="24">
        <f>SUM(BP12:BS12)</f>
        <v>67950.468453578622</v>
      </c>
      <c r="BU12" s="24">
        <f>BD12-BT12</f>
        <v>0</v>
      </c>
    </row>
    <row r="13" spans="1:73" s="28" customFormat="1" ht="26.25" customHeight="1">
      <c r="A13" s="2195" t="s">
        <v>46</v>
      </c>
      <c r="B13" s="1661" t="s">
        <v>47</v>
      </c>
      <c r="C13" s="1653"/>
      <c r="D13" s="1653"/>
      <c r="E13" s="1654"/>
      <c r="F13" s="1654"/>
      <c r="G13" s="1655">
        <f>G14+G18</f>
        <v>11966</v>
      </c>
      <c r="H13" s="1655">
        <f t="shared" ref="H13:BD13" si="4">H14+H18</f>
        <v>11876</v>
      </c>
      <c r="I13" s="1655">
        <f t="shared" si="4"/>
        <v>0</v>
      </c>
      <c r="J13" s="1655">
        <f t="shared" si="4"/>
        <v>366</v>
      </c>
      <c r="K13" s="1655">
        <f t="shared" si="4"/>
        <v>11600</v>
      </c>
      <c r="L13" s="1655">
        <f t="shared" si="4"/>
        <v>11600</v>
      </c>
      <c r="M13" s="1655">
        <f t="shared" si="4"/>
        <v>4398.2380000000003</v>
      </c>
      <c r="N13" s="1655">
        <f t="shared" si="4"/>
        <v>2569</v>
      </c>
      <c r="O13" s="1655">
        <f t="shared" si="4"/>
        <v>454.762</v>
      </c>
      <c r="P13" s="1655">
        <f t="shared" si="4"/>
        <v>454.762</v>
      </c>
      <c r="Q13" s="1655">
        <f t="shared" si="4"/>
        <v>0</v>
      </c>
      <c r="R13" s="1655">
        <f t="shared" si="4"/>
        <v>0</v>
      </c>
      <c r="S13" s="1655">
        <f t="shared" si="4"/>
        <v>3244</v>
      </c>
      <c r="T13" s="1655">
        <f t="shared" si="4"/>
        <v>3244</v>
      </c>
      <c r="U13" s="1655">
        <f t="shared" si="4"/>
        <v>0</v>
      </c>
      <c r="V13" s="1655">
        <f t="shared" si="4"/>
        <v>0</v>
      </c>
      <c r="W13" s="1655">
        <f t="shared" si="4"/>
        <v>0</v>
      </c>
      <c r="X13" s="1655">
        <f t="shared" si="4"/>
        <v>0</v>
      </c>
      <c r="Y13" s="1655">
        <f t="shared" si="4"/>
        <v>0</v>
      </c>
      <c r="Z13" s="1655">
        <f t="shared" si="4"/>
        <v>0</v>
      </c>
      <c r="AA13" s="1655">
        <f t="shared" si="4"/>
        <v>2569</v>
      </c>
      <c r="AB13" s="1655">
        <f t="shared" si="4"/>
        <v>2569</v>
      </c>
      <c r="AC13" s="1655">
        <f t="shared" si="4"/>
        <v>0</v>
      </c>
      <c r="AD13" s="1655">
        <f t="shared" si="4"/>
        <v>0</v>
      </c>
      <c r="AE13" s="1655">
        <f t="shared" si="4"/>
        <v>454.762</v>
      </c>
      <c r="AF13" s="1655">
        <f t="shared" si="4"/>
        <v>454.762</v>
      </c>
      <c r="AG13" s="1655">
        <f t="shared" si="4"/>
        <v>0</v>
      </c>
      <c r="AH13" s="1655">
        <f t="shared" si="4"/>
        <v>0</v>
      </c>
      <c r="AI13" s="1655">
        <f t="shared" si="4"/>
        <v>3244</v>
      </c>
      <c r="AJ13" s="1655">
        <f t="shared" si="4"/>
        <v>3244</v>
      </c>
      <c r="AK13" s="1655">
        <f t="shared" si="4"/>
        <v>0</v>
      </c>
      <c r="AL13" s="1655">
        <f t="shared" si="4"/>
        <v>0</v>
      </c>
      <c r="AM13" s="1655">
        <f t="shared" si="4"/>
        <v>5728</v>
      </c>
      <c r="AN13" s="1655">
        <f t="shared" si="4"/>
        <v>5728</v>
      </c>
      <c r="AO13" s="1655">
        <f t="shared" si="4"/>
        <v>0</v>
      </c>
      <c r="AP13" s="1655">
        <f t="shared" si="4"/>
        <v>0</v>
      </c>
      <c r="AQ13" s="1655">
        <f t="shared" si="4"/>
        <v>5655</v>
      </c>
      <c r="AR13" s="1655">
        <f t="shared" si="4"/>
        <v>5655</v>
      </c>
      <c r="AS13" s="1655">
        <f t="shared" si="4"/>
        <v>0</v>
      </c>
      <c r="AT13" s="1655">
        <f t="shared" si="4"/>
        <v>0</v>
      </c>
      <c r="AU13" s="1655">
        <f t="shared" si="4"/>
        <v>166</v>
      </c>
      <c r="AV13" s="1655">
        <f t="shared" si="4"/>
        <v>4475</v>
      </c>
      <c r="AW13" s="1655">
        <f>AW14+AW18</f>
        <v>4475</v>
      </c>
      <c r="AX13" s="1655">
        <f t="shared" si="4"/>
        <v>0</v>
      </c>
      <c r="AY13" s="1655">
        <f t="shared" si="4"/>
        <v>0</v>
      </c>
      <c r="AZ13" s="1655">
        <f t="shared" si="4"/>
        <v>0</v>
      </c>
      <c r="BA13" s="1655">
        <f t="shared" si="4"/>
        <v>0</v>
      </c>
      <c r="BB13" s="1655">
        <f t="shared" si="4"/>
        <v>0</v>
      </c>
      <c r="BC13" s="1655">
        <f t="shared" si="4"/>
        <v>0</v>
      </c>
      <c r="BD13" s="1655">
        <f t="shared" si="4"/>
        <v>3316</v>
      </c>
      <c r="BE13" s="1655">
        <f>'PL 3 PB DATP'!H9</f>
        <v>3316</v>
      </c>
      <c r="BF13" s="1657"/>
      <c r="BG13" s="1658"/>
      <c r="BH13" s="1658"/>
      <c r="BI13" s="1658"/>
      <c r="BJ13" s="1658"/>
      <c r="BK13" s="1658"/>
      <c r="BL13" s="1658"/>
      <c r="BM13" s="1659"/>
      <c r="BN13" s="1370"/>
      <c r="BO13" s="1370"/>
      <c r="BP13" s="1660"/>
      <c r="BQ13" s="53"/>
    </row>
    <row r="14" spans="1:73" s="28" customFormat="1" ht="48" customHeight="1">
      <c r="A14" s="2195" t="s">
        <v>73</v>
      </c>
      <c r="B14" s="1661" t="s">
        <v>2422</v>
      </c>
      <c r="C14" s="1653"/>
      <c r="D14" s="1653"/>
      <c r="E14" s="1654"/>
      <c r="F14" s="1654"/>
      <c r="G14" s="1655">
        <f>SUM(G15:G17)</f>
        <v>6948</v>
      </c>
      <c r="H14" s="1655">
        <f>SUM(H15:H17)</f>
        <v>6858</v>
      </c>
      <c r="I14" s="1655">
        <f t="shared" ref="I14:BC14" si="5">SUM(I15:I17)</f>
        <v>0</v>
      </c>
      <c r="J14" s="1655">
        <f t="shared" si="5"/>
        <v>200</v>
      </c>
      <c r="K14" s="1655">
        <f t="shared" si="5"/>
        <v>6748</v>
      </c>
      <c r="L14" s="1655">
        <f t="shared" si="5"/>
        <v>6748</v>
      </c>
      <c r="M14" s="1655">
        <f t="shared" si="5"/>
        <v>4398.2380000000003</v>
      </c>
      <c r="N14" s="1655">
        <f t="shared" si="5"/>
        <v>2569</v>
      </c>
      <c r="O14" s="1655">
        <f t="shared" si="5"/>
        <v>454.762</v>
      </c>
      <c r="P14" s="1655">
        <f t="shared" si="5"/>
        <v>454.762</v>
      </c>
      <c r="Q14" s="1655">
        <f t="shared" si="5"/>
        <v>0</v>
      </c>
      <c r="R14" s="1655">
        <f t="shared" si="5"/>
        <v>0</v>
      </c>
      <c r="S14" s="1655">
        <f t="shared" si="5"/>
        <v>3244</v>
      </c>
      <c r="T14" s="1655">
        <f t="shared" si="5"/>
        <v>3244</v>
      </c>
      <c r="U14" s="1655">
        <f t="shared" si="5"/>
        <v>0</v>
      </c>
      <c r="V14" s="1655">
        <f t="shared" si="5"/>
        <v>0</v>
      </c>
      <c r="W14" s="1655">
        <f t="shared" si="5"/>
        <v>0</v>
      </c>
      <c r="X14" s="1655">
        <f t="shared" si="5"/>
        <v>0</v>
      </c>
      <c r="Y14" s="1655">
        <f t="shared" si="5"/>
        <v>0</v>
      </c>
      <c r="Z14" s="1655">
        <f t="shared" si="5"/>
        <v>0</v>
      </c>
      <c r="AA14" s="1655">
        <f t="shared" si="5"/>
        <v>2569</v>
      </c>
      <c r="AB14" s="1655">
        <f t="shared" si="5"/>
        <v>2569</v>
      </c>
      <c r="AC14" s="1655">
        <f t="shared" si="5"/>
        <v>0</v>
      </c>
      <c r="AD14" s="1655">
        <f t="shared" si="5"/>
        <v>0</v>
      </c>
      <c r="AE14" s="1655">
        <f t="shared" si="5"/>
        <v>454.762</v>
      </c>
      <c r="AF14" s="1655">
        <f t="shared" si="5"/>
        <v>454.762</v>
      </c>
      <c r="AG14" s="1655">
        <f t="shared" si="5"/>
        <v>0</v>
      </c>
      <c r="AH14" s="1655">
        <f t="shared" si="5"/>
        <v>0</v>
      </c>
      <c r="AI14" s="1655">
        <f t="shared" si="5"/>
        <v>3244</v>
      </c>
      <c r="AJ14" s="1655">
        <f t="shared" si="5"/>
        <v>3244</v>
      </c>
      <c r="AK14" s="1655">
        <f t="shared" si="5"/>
        <v>0</v>
      </c>
      <c r="AL14" s="1655">
        <f t="shared" si="5"/>
        <v>0</v>
      </c>
      <c r="AM14" s="1655">
        <f t="shared" si="5"/>
        <v>5728</v>
      </c>
      <c r="AN14" s="1655">
        <f t="shared" si="5"/>
        <v>5728</v>
      </c>
      <c r="AO14" s="1655">
        <f t="shared" si="5"/>
        <v>0</v>
      </c>
      <c r="AP14" s="1655">
        <f t="shared" si="5"/>
        <v>0</v>
      </c>
      <c r="AQ14" s="1655">
        <f t="shared" si="5"/>
        <v>803</v>
      </c>
      <c r="AR14" s="1655">
        <f t="shared" si="5"/>
        <v>803</v>
      </c>
      <c r="AS14" s="1655">
        <f t="shared" si="5"/>
        <v>0</v>
      </c>
      <c r="AT14" s="1655">
        <f t="shared" si="5"/>
        <v>0</v>
      </c>
      <c r="AU14" s="1655">
        <f t="shared" si="5"/>
        <v>0</v>
      </c>
      <c r="AV14" s="1655">
        <f t="shared" si="5"/>
        <v>803</v>
      </c>
      <c r="AW14" s="1655">
        <f t="shared" si="5"/>
        <v>803</v>
      </c>
      <c r="AX14" s="1655">
        <f t="shared" si="5"/>
        <v>0</v>
      </c>
      <c r="AY14" s="1655">
        <f t="shared" si="5"/>
        <v>0</v>
      </c>
      <c r="AZ14" s="1655">
        <f t="shared" si="5"/>
        <v>0</v>
      </c>
      <c r="BA14" s="1655">
        <f t="shared" si="5"/>
        <v>0</v>
      </c>
      <c r="BB14" s="1655">
        <f t="shared" si="5"/>
        <v>0</v>
      </c>
      <c r="BC14" s="1655">
        <f t="shared" si="5"/>
        <v>0</v>
      </c>
      <c r="BD14" s="1655">
        <f>SUM(BD15:BD17)</f>
        <v>803</v>
      </c>
      <c r="BE14" s="1655">
        <f>SUM(BE15:BE17)</f>
        <v>0</v>
      </c>
      <c r="BF14" s="1657"/>
      <c r="BG14" s="1658"/>
      <c r="BH14" s="1658"/>
      <c r="BI14" s="1658"/>
      <c r="BJ14" s="1658"/>
      <c r="BK14" s="1658"/>
      <c r="BL14" s="1658"/>
      <c r="BM14" s="1659"/>
      <c r="BN14" s="1370"/>
      <c r="BO14" s="1370"/>
      <c r="BP14" s="1660"/>
      <c r="BQ14" s="53"/>
    </row>
    <row r="15" spans="1:73" s="2338" customFormat="1" ht="51" customHeight="1">
      <c r="A15" s="2321">
        <v>1</v>
      </c>
      <c r="B15" s="2322" t="s">
        <v>429</v>
      </c>
      <c r="C15" s="1664"/>
      <c r="D15" s="1664"/>
      <c r="E15" s="2325" t="s">
        <v>197</v>
      </c>
      <c r="F15" s="2325" t="s">
        <v>2485</v>
      </c>
      <c r="G15" s="2326">
        <v>1890</v>
      </c>
      <c r="H15" s="2326">
        <v>1800</v>
      </c>
      <c r="I15" s="1665"/>
      <c r="J15" s="1665">
        <v>90</v>
      </c>
      <c r="K15" s="1665">
        <v>1800</v>
      </c>
      <c r="L15" s="1665">
        <v>1800</v>
      </c>
      <c r="M15" s="1666">
        <v>1025.2380000000001</v>
      </c>
      <c r="N15" s="1667"/>
      <c r="O15" s="2329">
        <f>+P15</f>
        <v>454.762</v>
      </c>
      <c r="P15" s="1667">
        <v>454.762</v>
      </c>
      <c r="Q15" s="1667"/>
      <c r="R15" s="1667"/>
      <c r="S15" s="1665">
        <f>SUM(T15:V15)</f>
        <v>40</v>
      </c>
      <c r="T15" s="2326">
        <v>40</v>
      </c>
      <c r="U15" s="1667"/>
      <c r="V15" s="1667"/>
      <c r="W15" s="1665">
        <f>SUM(X15:Z15)</f>
        <v>0</v>
      </c>
      <c r="X15" s="1667"/>
      <c r="Y15" s="1667"/>
      <c r="Z15" s="1667"/>
      <c r="AA15" s="1667">
        <f t="shared" ref="AA15:AA83" si="6">SUM(AB15:AD15)</f>
        <v>0</v>
      </c>
      <c r="AB15" s="1667"/>
      <c r="AC15" s="1667"/>
      <c r="AD15" s="1667"/>
      <c r="AE15" s="1667">
        <f t="shared" ref="AE15:AE83" si="7">SUM(AF15:AH15)</f>
        <v>454.762</v>
      </c>
      <c r="AF15" s="1667">
        <v>454.762</v>
      </c>
      <c r="AG15" s="1667"/>
      <c r="AH15" s="1667"/>
      <c r="AI15" s="1667">
        <f t="shared" ref="AI15:AI83" si="8">SUM(AJ15:AL15)</f>
        <v>40</v>
      </c>
      <c r="AJ15" s="1665">
        <v>40</v>
      </c>
      <c r="AK15" s="1667"/>
      <c r="AL15" s="1667"/>
      <c r="AM15" s="2329">
        <f>SUM(AN15:AP15)</f>
        <v>1720</v>
      </c>
      <c r="AN15" s="2326">
        <f>1680+T15</f>
        <v>1720</v>
      </c>
      <c r="AO15" s="1667"/>
      <c r="AP15" s="1667"/>
      <c r="AQ15" s="2326">
        <f t="shared" ref="AQ15:AQ83" si="9">SUM(AR15:AT15)</f>
        <v>79</v>
      </c>
      <c r="AR15" s="2329">
        <v>79</v>
      </c>
      <c r="AS15" s="1667"/>
      <c r="AT15" s="1667"/>
      <c r="AU15" s="1667"/>
      <c r="AV15" s="2326">
        <f t="shared" ref="AV15:AV83" si="10">SUM(AW15:AY15)</f>
        <v>79</v>
      </c>
      <c r="AW15" s="2329">
        <v>79</v>
      </c>
      <c r="AX15" s="1667"/>
      <c r="AY15" s="1667"/>
      <c r="AZ15" s="1667"/>
      <c r="BA15" s="1667"/>
      <c r="BB15" s="1667"/>
      <c r="BC15" s="1667"/>
      <c r="BD15" s="2329">
        <f>AW15</f>
        <v>79</v>
      </c>
      <c r="BE15" s="2329"/>
      <c r="BF15" s="1668">
        <f>AM15-S15</f>
        <v>1680</v>
      </c>
      <c r="BG15" s="2333">
        <v>2022</v>
      </c>
      <c r="BH15" s="2333" t="s">
        <v>2324</v>
      </c>
      <c r="BI15" s="2333" t="s">
        <v>2327</v>
      </c>
      <c r="BJ15" s="2334">
        <f>(BD15+AN15)/H15*100</f>
        <v>99.944444444444443</v>
      </c>
      <c r="BK15" s="2334">
        <f>BD15/AR15*100</f>
        <v>100</v>
      </c>
      <c r="BL15" s="2333" t="s">
        <v>40</v>
      </c>
      <c r="BM15" s="2335"/>
      <c r="BN15" s="2900" t="s">
        <v>2492</v>
      </c>
      <c r="BO15" s="2900" t="s">
        <v>2495</v>
      </c>
      <c r="BP15" s="2336"/>
      <c r="BQ15" s="2337"/>
    </row>
    <row r="16" spans="1:73" s="2338" customFormat="1" ht="41.25" customHeight="1">
      <c r="A16" s="2321">
        <v>2</v>
      </c>
      <c r="B16" s="2322" t="s">
        <v>430</v>
      </c>
      <c r="C16" s="1664" t="s">
        <v>431</v>
      </c>
      <c r="D16" s="1664" t="s">
        <v>432</v>
      </c>
      <c r="E16" s="2325" t="s">
        <v>197</v>
      </c>
      <c r="F16" s="2325" t="s">
        <v>433</v>
      </c>
      <c r="G16" s="2326">
        <v>2310</v>
      </c>
      <c r="H16" s="2326">
        <v>2310</v>
      </c>
      <c r="I16" s="1670"/>
      <c r="J16" s="1667">
        <v>110</v>
      </c>
      <c r="K16" s="1671">
        <v>2200</v>
      </c>
      <c r="L16" s="1671">
        <v>2200</v>
      </c>
      <c r="M16" s="1666">
        <f>804+N16</f>
        <v>1615</v>
      </c>
      <c r="N16" s="1667">
        <v>811</v>
      </c>
      <c r="O16" s="2329"/>
      <c r="P16" s="1667"/>
      <c r="Q16" s="1667"/>
      <c r="R16" s="1667"/>
      <c r="S16" s="1670">
        <f t="shared" ref="S16:S84" si="11">SUM(T16:V16)</f>
        <v>811</v>
      </c>
      <c r="T16" s="2330">
        <v>811</v>
      </c>
      <c r="U16" s="1667"/>
      <c r="V16" s="1667"/>
      <c r="W16" s="1667">
        <f t="shared" ref="W16:W84" si="12">SUM(X16:Z16)</f>
        <v>0</v>
      </c>
      <c r="X16" s="1667"/>
      <c r="Y16" s="1667"/>
      <c r="Z16" s="1667"/>
      <c r="AA16" s="1667">
        <f t="shared" si="6"/>
        <v>811</v>
      </c>
      <c r="AB16" s="1667">
        <v>811</v>
      </c>
      <c r="AC16" s="1667"/>
      <c r="AD16" s="1667"/>
      <c r="AE16" s="1667">
        <f t="shared" si="7"/>
        <v>0</v>
      </c>
      <c r="AF16" s="1667"/>
      <c r="AG16" s="1667"/>
      <c r="AH16" s="1667"/>
      <c r="AI16" s="1667">
        <f t="shared" si="8"/>
        <v>811</v>
      </c>
      <c r="AJ16" s="1670">
        <v>811</v>
      </c>
      <c r="AK16" s="1667"/>
      <c r="AL16" s="1667"/>
      <c r="AM16" s="2329">
        <f t="shared" ref="AM16:AM83" si="13">SUM(AN16:AP16)</f>
        <v>1615</v>
      </c>
      <c r="AN16" s="2330">
        <v>1615</v>
      </c>
      <c r="AO16" s="1667"/>
      <c r="AP16" s="1667"/>
      <c r="AQ16" s="2331">
        <f t="shared" si="9"/>
        <v>497</v>
      </c>
      <c r="AR16" s="2331">
        <v>497</v>
      </c>
      <c r="AS16" s="1667"/>
      <c r="AT16" s="1667"/>
      <c r="AU16" s="1667"/>
      <c r="AV16" s="2330">
        <f t="shared" si="10"/>
        <v>497</v>
      </c>
      <c r="AW16" s="2330">
        <v>497</v>
      </c>
      <c r="AX16" s="1667"/>
      <c r="AY16" s="1667"/>
      <c r="AZ16" s="1667"/>
      <c r="BA16" s="1667"/>
      <c r="BB16" s="1667"/>
      <c r="BC16" s="1667"/>
      <c r="BD16" s="2329">
        <f t="shared" ref="BD16:BD17" si="14">AW16</f>
        <v>497</v>
      </c>
      <c r="BE16" s="2329"/>
      <c r="BF16" s="1668">
        <f>AM16-S16</f>
        <v>804</v>
      </c>
      <c r="BG16" s="2333">
        <v>2022</v>
      </c>
      <c r="BH16" s="2333" t="s">
        <v>2324</v>
      </c>
      <c r="BI16" s="2333" t="s">
        <v>2327</v>
      </c>
      <c r="BJ16" s="2334">
        <f>(BD16+AN16)/H16*100</f>
        <v>91.428571428571431</v>
      </c>
      <c r="BK16" s="2334">
        <f t="shared" ref="BK16:BK79" si="15">BD16/AR16*100</f>
        <v>100</v>
      </c>
      <c r="BL16" s="2333" t="s">
        <v>40</v>
      </c>
      <c r="BM16" s="2335"/>
      <c r="BN16" s="2900" t="s">
        <v>2492</v>
      </c>
      <c r="BO16" s="2900" t="s">
        <v>2495</v>
      </c>
      <c r="BP16" s="2336"/>
      <c r="BQ16" s="2337"/>
    </row>
    <row r="17" spans="1:69" s="2338" customFormat="1" ht="38.25" customHeight="1">
      <c r="A17" s="2321">
        <v>3</v>
      </c>
      <c r="B17" s="2322" t="s">
        <v>434</v>
      </c>
      <c r="C17" s="1664" t="s">
        <v>415</v>
      </c>
      <c r="D17" s="1664" t="s">
        <v>435</v>
      </c>
      <c r="E17" s="2325" t="s">
        <v>206</v>
      </c>
      <c r="F17" s="2325" t="s">
        <v>2486</v>
      </c>
      <c r="G17" s="2326">
        <v>2748</v>
      </c>
      <c r="H17" s="2326">
        <v>2748</v>
      </c>
      <c r="I17" s="1670"/>
      <c r="J17" s="1667"/>
      <c r="K17" s="1671">
        <v>2748</v>
      </c>
      <c r="L17" s="1671">
        <v>2748</v>
      </c>
      <c r="M17" s="1666">
        <f>N17</f>
        <v>1758</v>
      </c>
      <c r="N17" s="1667">
        <v>1758</v>
      </c>
      <c r="O17" s="2329"/>
      <c r="P17" s="1667"/>
      <c r="Q17" s="1667"/>
      <c r="R17" s="1667"/>
      <c r="S17" s="1670">
        <f t="shared" si="11"/>
        <v>2393</v>
      </c>
      <c r="T17" s="2330">
        <v>2393</v>
      </c>
      <c r="U17" s="1667"/>
      <c r="V17" s="1667"/>
      <c r="W17" s="1667">
        <f t="shared" si="12"/>
        <v>0</v>
      </c>
      <c r="X17" s="1667"/>
      <c r="Y17" s="1667"/>
      <c r="Z17" s="1667"/>
      <c r="AA17" s="1667">
        <f t="shared" si="6"/>
        <v>1758</v>
      </c>
      <c r="AB17" s="1667">
        <v>1758</v>
      </c>
      <c r="AC17" s="1667"/>
      <c r="AD17" s="1667"/>
      <c r="AE17" s="1667">
        <f t="shared" si="7"/>
        <v>0</v>
      </c>
      <c r="AF17" s="1667"/>
      <c r="AG17" s="1667"/>
      <c r="AH17" s="1667"/>
      <c r="AI17" s="1667">
        <f t="shared" si="8"/>
        <v>2393</v>
      </c>
      <c r="AJ17" s="1670">
        <v>2393</v>
      </c>
      <c r="AK17" s="1667"/>
      <c r="AL17" s="1667"/>
      <c r="AM17" s="2329">
        <f t="shared" si="13"/>
        <v>2393</v>
      </c>
      <c r="AN17" s="2330">
        <v>2393</v>
      </c>
      <c r="AO17" s="1667"/>
      <c r="AP17" s="1667"/>
      <c r="AQ17" s="2331">
        <f t="shared" si="9"/>
        <v>227</v>
      </c>
      <c r="AR17" s="2331">
        <v>227</v>
      </c>
      <c r="AS17" s="1667"/>
      <c r="AT17" s="1667"/>
      <c r="AU17" s="1667"/>
      <c r="AV17" s="2330">
        <f t="shared" si="10"/>
        <v>227</v>
      </c>
      <c r="AW17" s="2330">
        <v>227</v>
      </c>
      <c r="AX17" s="1667"/>
      <c r="AY17" s="1667"/>
      <c r="AZ17" s="1667"/>
      <c r="BA17" s="1667"/>
      <c r="BB17" s="1667"/>
      <c r="BC17" s="1667"/>
      <c r="BD17" s="2329">
        <f t="shared" si="14"/>
        <v>227</v>
      </c>
      <c r="BE17" s="2329"/>
      <c r="BF17" s="1668">
        <f t="shared" ref="BF17:BF82" si="16">AM17-S17</f>
        <v>0</v>
      </c>
      <c r="BG17" s="2333">
        <v>2022</v>
      </c>
      <c r="BH17" s="2333" t="s">
        <v>2322</v>
      </c>
      <c r="BI17" s="2333" t="s">
        <v>2327</v>
      </c>
      <c r="BJ17" s="2334">
        <f t="shared" ref="BJ17:BJ79" si="17">(BD17+AN17)/H17*100</f>
        <v>95.34206695778748</v>
      </c>
      <c r="BK17" s="2334">
        <f t="shared" si="15"/>
        <v>100</v>
      </c>
      <c r="BL17" s="2333" t="s">
        <v>40</v>
      </c>
      <c r="BM17" s="2335"/>
      <c r="BN17" s="2900" t="s">
        <v>2492</v>
      </c>
      <c r="BO17" s="2900" t="s">
        <v>2495</v>
      </c>
      <c r="BP17" s="2336"/>
      <c r="BQ17" s="2337"/>
    </row>
    <row r="18" spans="1:69" s="2343" customFormat="1" ht="38.25" customHeight="1">
      <c r="A18" s="2323" t="s">
        <v>74</v>
      </c>
      <c r="B18" s="2324" t="s">
        <v>2468</v>
      </c>
      <c r="C18" s="1940"/>
      <c r="D18" s="1940"/>
      <c r="E18" s="2327"/>
      <c r="F18" s="2327"/>
      <c r="G18" s="2328">
        <f>SUM(G19:G23)</f>
        <v>5018</v>
      </c>
      <c r="H18" s="2328">
        <f t="shared" ref="H18:AW18" si="18">SUM(H19:H23)</f>
        <v>5018</v>
      </c>
      <c r="I18" s="1941">
        <f t="shared" si="18"/>
        <v>0</v>
      </c>
      <c r="J18" s="1941">
        <f t="shared" si="18"/>
        <v>166</v>
      </c>
      <c r="K18" s="1941">
        <f t="shared" si="18"/>
        <v>4852</v>
      </c>
      <c r="L18" s="1941">
        <f t="shared" si="18"/>
        <v>4852</v>
      </c>
      <c r="M18" s="1941">
        <f t="shared" si="18"/>
        <v>0</v>
      </c>
      <c r="N18" s="1941">
        <f t="shared" si="18"/>
        <v>0</v>
      </c>
      <c r="O18" s="2328">
        <f t="shared" si="18"/>
        <v>0</v>
      </c>
      <c r="P18" s="1941">
        <f t="shared" si="18"/>
        <v>0</v>
      </c>
      <c r="Q18" s="1941">
        <f t="shared" si="18"/>
        <v>0</v>
      </c>
      <c r="R18" s="1941">
        <f t="shared" si="18"/>
        <v>0</v>
      </c>
      <c r="S18" s="1941">
        <f t="shared" si="18"/>
        <v>0</v>
      </c>
      <c r="T18" s="2328">
        <f t="shared" si="18"/>
        <v>0</v>
      </c>
      <c r="U18" s="1941">
        <f t="shared" si="18"/>
        <v>0</v>
      </c>
      <c r="V18" s="1941">
        <f t="shared" si="18"/>
        <v>0</v>
      </c>
      <c r="W18" s="1941">
        <f t="shared" si="18"/>
        <v>0</v>
      </c>
      <c r="X18" s="1941">
        <f t="shared" si="18"/>
        <v>0</v>
      </c>
      <c r="Y18" s="1941">
        <f t="shared" si="18"/>
        <v>0</v>
      </c>
      <c r="Z18" s="1941">
        <f t="shared" si="18"/>
        <v>0</v>
      </c>
      <c r="AA18" s="1941">
        <f t="shared" si="18"/>
        <v>0</v>
      </c>
      <c r="AB18" s="1941">
        <f t="shared" si="18"/>
        <v>0</v>
      </c>
      <c r="AC18" s="1941">
        <f t="shared" si="18"/>
        <v>0</v>
      </c>
      <c r="AD18" s="1941">
        <f t="shared" si="18"/>
        <v>0</v>
      </c>
      <c r="AE18" s="1941">
        <f t="shared" si="18"/>
        <v>0</v>
      </c>
      <c r="AF18" s="1941">
        <f t="shared" si="18"/>
        <v>0</v>
      </c>
      <c r="AG18" s="1941">
        <f t="shared" si="18"/>
        <v>0</v>
      </c>
      <c r="AH18" s="1941">
        <f t="shared" si="18"/>
        <v>0</v>
      </c>
      <c r="AI18" s="1941">
        <f t="shared" si="18"/>
        <v>0</v>
      </c>
      <c r="AJ18" s="1941">
        <f t="shared" si="18"/>
        <v>0</v>
      </c>
      <c r="AK18" s="1941">
        <f t="shared" si="18"/>
        <v>0</v>
      </c>
      <c r="AL18" s="1941">
        <f t="shared" si="18"/>
        <v>0</v>
      </c>
      <c r="AM18" s="2328">
        <f t="shared" si="18"/>
        <v>0</v>
      </c>
      <c r="AN18" s="2328">
        <f t="shared" si="18"/>
        <v>0</v>
      </c>
      <c r="AO18" s="1941">
        <f t="shared" si="18"/>
        <v>0</v>
      </c>
      <c r="AP18" s="1941">
        <f t="shared" si="18"/>
        <v>0</v>
      </c>
      <c r="AQ18" s="2328">
        <f t="shared" si="18"/>
        <v>4852</v>
      </c>
      <c r="AR18" s="2328">
        <f t="shared" si="18"/>
        <v>4852</v>
      </c>
      <c r="AS18" s="1941">
        <f t="shared" si="18"/>
        <v>0</v>
      </c>
      <c r="AT18" s="1941">
        <f t="shared" si="18"/>
        <v>0</v>
      </c>
      <c r="AU18" s="1941">
        <f t="shared" si="18"/>
        <v>166</v>
      </c>
      <c r="AV18" s="2328">
        <f t="shared" si="18"/>
        <v>3672</v>
      </c>
      <c r="AW18" s="2328">
        <f t="shared" si="18"/>
        <v>3672</v>
      </c>
      <c r="AX18" s="142"/>
      <c r="AY18" s="142"/>
      <c r="AZ18" s="142"/>
      <c r="BA18" s="142"/>
      <c r="BB18" s="142"/>
      <c r="BC18" s="142"/>
      <c r="BD18" s="2332">
        <v>2513</v>
      </c>
      <c r="BE18" s="2332"/>
      <c r="BF18" s="896"/>
      <c r="BG18" s="2339"/>
      <c r="BH18" s="2339"/>
      <c r="BI18" s="2339"/>
      <c r="BJ18" s="2340">
        <f t="shared" si="17"/>
        <v>50.079713033080907</v>
      </c>
      <c r="BK18" s="2340">
        <f t="shared" si="15"/>
        <v>51.793075020610061</v>
      </c>
      <c r="BL18" s="2339" t="s">
        <v>2327</v>
      </c>
      <c r="BM18" s="2341"/>
      <c r="BN18" s="2900" t="s">
        <v>2492</v>
      </c>
      <c r="BO18" s="2900" t="s">
        <v>2495</v>
      </c>
      <c r="BP18" s="2342">
        <f>BE13-BD13</f>
        <v>0</v>
      </c>
    </row>
    <row r="19" spans="1:69" s="1927" customFormat="1" ht="24">
      <c r="A19" s="2196">
        <v>1</v>
      </c>
      <c r="B19" s="1916" t="s">
        <v>436</v>
      </c>
      <c r="C19" s="1917"/>
      <c r="D19" s="1917"/>
      <c r="E19" s="1918" t="s">
        <v>259</v>
      </c>
      <c r="F19" s="1918"/>
      <c r="G19" s="1919">
        <v>861</v>
      </c>
      <c r="H19" s="1919">
        <v>861</v>
      </c>
      <c r="I19" s="1920"/>
      <c r="J19" s="1921">
        <v>41</v>
      </c>
      <c r="K19" s="1922">
        <v>820</v>
      </c>
      <c r="L19" s="1922">
        <v>820</v>
      </c>
      <c r="M19" s="1923"/>
      <c r="N19" s="1921"/>
      <c r="O19" s="1921"/>
      <c r="P19" s="1921"/>
      <c r="Q19" s="1921"/>
      <c r="R19" s="1921"/>
      <c r="S19" s="1920">
        <f t="shared" si="11"/>
        <v>0</v>
      </c>
      <c r="T19" s="1920"/>
      <c r="U19" s="1921"/>
      <c r="V19" s="1921"/>
      <c r="W19" s="1921">
        <f t="shared" si="12"/>
        <v>0</v>
      </c>
      <c r="X19" s="1921"/>
      <c r="Y19" s="1921"/>
      <c r="Z19" s="1921"/>
      <c r="AA19" s="1921">
        <f t="shared" si="6"/>
        <v>0</v>
      </c>
      <c r="AB19" s="1921"/>
      <c r="AC19" s="1921"/>
      <c r="AD19" s="1921"/>
      <c r="AE19" s="1921">
        <f t="shared" si="7"/>
        <v>0</v>
      </c>
      <c r="AF19" s="1921"/>
      <c r="AG19" s="1921"/>
      <c r="AH19" s="1921"/>
      <c r="AI19" s="1921">
        <f t="shared" si="8"/>
        <v>0</v>
      </c>
      <c r="AJ19" s="1920"/>
      <c r="AK19" s="1921"/>
      <c r="AL19" s="1921"/>
      <c r="AM19" s="1921">
        <f t="shared" si="13"/>
        <v>0</v>
      </c>
      <c r="AN19" s="1920"/>
      <c r="AO19" s="1921"/>
      <c r="AP19" s="1921"/>
      <c r="AQ19" s="1922">
        <f t="shared" si="9"/>
        <v>820</v>
      </c>
      <c r="AR19" s="1922">
        <v>820</v>
      </c>
      <c r="AS19" s="1921"/>
      <c r="AT19" s="1921"/>
      <c r="AU19" s="1921">
        <v>41</v>
      </c>
      <c r="AV19" s="1920">
        <f t="shared" si="10"/>
        <v>820</v>
      </c>
      <c r="AW19" s="1920">
        <v>820</v>
      </c>
      <c r="AX19" s="1921"/>
      <c r="AY19" s="1921"/>
      <c r="AZ19" s="1921">
        <v>41</v>
      </c>
      <c r="BA19" s="1921"/>
      <c r="BB19" s="1921"/>
      <c r="BC19" s="1921"/>
      <c r="BD19" s="1921"/>
      <c r="BE19" s="1921"/>
      <c r="BF19" s="1924">
        <f t="shared" si="16"/>
        <v>0</v>
      </c>
      <c r="BG19" s="198">
        <v>2024</v>
      </c>
      <c r="BH19" s="198" t="s">
        <v>2323</v>
      </c>
      <c r="BI19" s="198" t="s">
        <v>2327</v>
      </c>
      <c r="BJ19" s="1925">
        <f t="shared" si="17"/>
        <v>0</v>
      </c>
      <c r="BK19" s="1925">
        <f t="shared" si="15"/>
        <v>0</v>
      </c>
      <c r="BL19" s="198"/>
      <c r="BM19" s="1914"/>
      <c r="BN19" s="2900" t="s">
        <v>2492</v>
      </c>
      <c r="BO19" s="2900" t="s">
        <v>2495</v>
      </c>
      <c r="BP19" s="1926"/>
    </row>
    <row r="20" spans="1:69" s="1927" customFormat="1" ht="52.5" customHeight="1">
      <c r="A20" s="2196">
        <v>2</v>
      </c>
      <c r="B20" s="1916" t="s">
        <v>437</v>
      </c>
      <c r="C20" s="1917" t="s">
        <v>431</v>
      </c>
      <c r="D20" s="1917"/>
      <c r="E20" s="1918">
        <v>2024</v>
      </c>
      <c r="F20" s="1918"/>
      <c r="G20" s="1919">
        <v>252</v>
      </c>
      <c r="H20" s="1919">
        <v>252</v>
      </c>
      <c r="I20" s="1920"/>
      <c r="J20" s="1921"/>
      <c r="K20" s="1922">
        <v>252</v>
      </c>
      <c r="L20" s="1922">
        <v>252</v>
      </c>
      <c r="M20" s="1923"/>
      <c r="N20" s="1921"/>
      <c r="O20" s="1921"/>
      <c r="P20" s="1921"/>
      <c r="Q20" s="1921"/>
      <c r="R20" s="1921"/>
      <c r="S20" s="1920">
        <f t="shared" si="11"/>
        <v>0</v>
      </c>
      <c r="T20" s="1920"/>
      <c r="U20" s="1921"/>
      <c r="V20" s="1921"/>
      <c r="W20" s="1921">
        <f t="shared" si="12"/>
        <v>0</v>
      </c>
      <c r="X20" s="1921"/>
      <c r="Y20" s="1921"/>
      <c r="Z20" s="1921"/>
      <c r="AA20" s="1921">
        <f t="shared" si="6"/>
        <v>0</v>
      </c>
      <c r="AB20" s="1921"/>
      <c r="AC20" s="1921"/>
      <c r="AD20" s="1921"/>
      <c r="AE20" s="1921">
        <f t="shared" si="7"/>
        <v>0</v>
      </c>
      <c r="AF20" s="1921"/>
      <c r="AG20" s="1921"/>
      <c r="AH20" s="1921"/>
      <c r="AI20" s="1921">
        <f t="shared" si="8"/>
        <v>0</v>
      </c>
      <c r="AJ20" s="1920"/>
      <c r="AK20" s="1921"/>
      <c r="AL20" s="1921"/>
      <c r="AM20" s="1921">
        <f t="shared" si="13"/>
        <v>0</v>
      </c>
      <c r="AN20" s="1920">
        <v>0</v>
      </c>
      <c r="AO20" s="1921"/>
      <c r="AP20" s="1921"/>
      <c r="AQ20" s="1922">
        <f t="shared" si="9"/>
        <v>252</v>
      </c>
      <c r="AR20" s="1922">
        <v>252</v>
      </c>
      <c r="AS20" s="1921"/>
      <c r="AT20" s="1921"/>
      <c r="AU20" s="1921"/>
      <c r="AV20" s="1920">
        <f t="shared" si="10"/>
        <v>252</v>
      </c>
      <c r="AW20" s="1920">
        <v>252</v>
      </c>
      <c r="AX20" s="1921"/>
      <c r="AY20" s="1921"/>
      <c r="AZ20" s="1921"/>
      <c r="BA20" s="1921"/>
      <c r="BB20" s="1921"/>
      <c r="BC20" s="1921"/>
      <c r="BD20" s="1921"/>
      <c r="BE20" s="1921"/>
      <c r="BF20" s="1924">
        <f t="shared" si="16"/>
        <v>0</v>
      </c>
      <c r="BG20" s="198">
        <v>2024</v>
      </c>
      <c r="BH20" s="198" t="s">
        <v>2323</v>
      </c>
      <c r="BI20" s="198" t="s">
        <v>2327</v>
      </c>
      <c r="BJ20" s="1925">
        <f t="shared" si="17"/>
        <v>0</v>
      </c>
      <c r="BK20" s="1925">
        <f t="shared" si="15"/>
        <v>0</v>
      </c>
      <c r="BL20" s="198"/>
      <c r="BM20" s="1914"/>
      <c r="BN20" s="2900" t="s">
        <v>2492</v>
      </c>
      <c r="BO20" s="2900" t="s">
        <v>2495</v>
      </c>
      <c r="BP20" s="1926"/>
    </row>
    <row r="21" spans="1:69" s="1927" customFormat="1" ht="33" customHeight="1">
      <c r="A21" s="2196">
        <v>3</v>
      </c>
      <c r="B21" s="1916" t="s">
        <v>438</v>
      </c>
      <c r="C21" s="1917" t="s">
        <v>415</v>
      </c>
      <c r="D21" s="1917"/>
      <c r="E21" s="1918" t="s">
        <v>259</v>
      </c>
      <c r="F21" s="1918"/>
      <c r="G21" s="1919">
        <v>630</v>
      </c>
      <c r="H21" s="1919">
        <v>630</v>
      </c>
      <c r="I21" s="1920"/>
      <c r="J21" s="1921">
        <v>30</v>
      </c>
      <c r="K21" s="1922">
        <v>600</v>
      </c>
      <c r="L21" s="1922">
        <v>600</v>
      </c>
      <c r="M21" s="1923"/>
      <c r="N21" s="1921"/>
      <c r="O21" s="1921"/>
      <c r="P21" s="1921"/>
      <c r="Q21" s="1921"/>
      <c r="R21" s="1921"/>
      <c r="S21" s="1920">
        <f t="shared" si="11"/>
        <v>0</v>
      </c>
      <c r="T21" s="1920"/>
      <c r="U21" s="1921"/>
      <c r="V21" s="1921"/>
      <c r="W21" s="1921">
        <f t="shared" si="12"/>
        <v>0</v>
      </c>
      <c r="X21" s="1921"/>
      <c r="Y21" s="1921"/>
      <c r="Z21" s="1921"/>
      <c r="AA21" s="1921">
        <f t="shared" si="6"/>
        <v>0</v>
      </c>
      <c r="AB21" s="1921"/>
      <c r="AC21" s="1921"/>
      <c r="AD21" s="1921"/>
      <c r="AE21" s="1921">
        <f t="shared" si="7"/>
        <v>0</v>
      </c>
      <c r="AF21" s="1921"/>
      <c r="AG21" s="1921"/>
      <c r="AH21" s="1921"/>
      <c r="AI21" s="1921">
        <f t="shared" si="8"/>
        <v>0</v>
      </c>
      <c r="AJ21" s="1920"/>
      <c r="AK21" s="1921"/>
      <c r="AL21" s="1921"/>
      <c r="AM21" s="1921">
        <f t="shared" si="13"/>
        <v>0</v>
      </c>
      <c r="AN21" s="1920"/>
      <c r="AO21" s="1921"/>
      <c r="AP21" s="1921"/>
      <c r="AQ21" s="1922">
        <f t="shared" si="9"/>
        <v>600</v>
      </c>
      <c r="AR21" s="1922">
        <v>600</v>
      </c>
      <c r="AS21" s="1921"/>
      <c r="AT21" s="1921"/>
      <c r="AU21" s="1921">
        <v>30</v>
      </c>
      <c r="AV21" s="1920">
        <f t="shared" si="10"/>
        <v>600</v>
      </c>
      <c r="AW21" s="1920">
        <v>600</v>
      </c>
      <c r="AX21" s="1921"/>
      <c r="AY21" s="1921"/>
      <c r="AZ21" s="1921">
        <v>30</v>
      </c>
      <c r="BA21" s="1921"/>
      <c r="BB21" s="1921"/>
      <c r="BC21" s="1921"/>
      <c r="BD21" s="1921"/>
      <c r="BE21" s="1921"/>
      <c r="BF21" s="1924">
        <f t="shared" si="16"/>
        <v>0</v>
      </c>
      <c r="BG21" s="198">
        <v>2024</v>
      </c>
      <c r="BH21" s="198" t="s">
        <v>2323</v>
      </c>
      <c r="BI21" s="198" t="s">
        <v>2327</v>
      </c>
      <c r="BJ21" s="1925">
        <f t="shared" si="17"/>
        <v>0</v>
      </c>
      <c r="BK21" s="1925">
        <f t="shared" si="15"/>
        <v>0</v>
      </c>
      <c r="BL21" s="198"/>
      <c r="BM21" s="1914"/>
      <c r="BN21" s="2900" t="s">
        <v>2492</v>
      </c>
      <c r="BO21" s="2900" t="s">
        <v>2495</v>
      </c>
      <c r="BP21" s="1926"/>
    </row>
    <row r="22" spans="1:69" s="1927" customFormat="1" ht="33" customHeight="1">
      <c r="A22" s="2196">
        <v>4</v>
      </c>
      <c r="B22" s="1916" t="s">
        <v>439</v>
      </c>
      <c r="C22" s="1917"/>
      <c r="D22" s="1917"/>
      <c r="E22" s="1918" t="s">
        <v>259</v>
      </c>
      <c r="F22" s="1918"/>
      <c r="G22" s="1928">
        <v>1995</v>
      </c>
      <c r="H22" s="1928">
        <v>1995</v>
      </c>
      <c r="I22" s="1920"/>
      <c r="J22" s="1921">
        <v>95</v>
      </c>
      <c r="K22" s="1922">
        <v>1900</v>
      </c>
      <c r="L22" s="1922">
        <v>1900</v>
      </c>
      <c r="M22" s="1923"/>
      <c r="N22" s="1921"/>
      <c r="O22" s="1921"/>
      <c r="P22" s="1921"/>
      <c r="Q22" s="1921"/>
      <c r="R22" s="1921"/>
      <c r="S22" s="1920">
        <f t="shared" si="11"/>
        <v>0</v>
      </c>
      <c r="T22" s="1920"/>
      <c r="U22" s="1921"/>
      <c r="V22" s="1921"/>
      <c r="W22" s="1921">
        <f t="shared" si="12"/>
        <v>0</v>
      </c>
      <c r="X22" s="1921"/>
      <c r="Y22" s="1921"/>
      <c r="Z22" s="1921"/>
      <c r="AA22" s="1921">
        <f t="shared" si="6"/>
        <v>0</v>
      </c>
      <c r="AB22" s="1921"/>
      <c r="AC22" s="1921"/>
      <c r="AD22" s="1921"/>
      <c r="AE22" s="1921">
        <f t="shared" si="7"/>
        <v>0</v>
      </c>
      <c r="AF22" s="1921"/>
      <c r="AG22" s="1921"/>
      <c r="AH22" s="1921"/>
      <c r="AI22" s="1921">
        <f t="shared" si="8"/>
        <v>0</v>
      </c>
      <c r="AJ22" s="1920"/>
      <c r="AK22" s="1921"/>
      <c r="AL22" s="1921"/>
      <c r="AM22" s="1921">
        <f t="shared" si="13"/>
        <v>0</v>
      </c>
      <c r="AN22" s="1920">
        <v>0</v>
      </c>
      <c r="AO22" s="1921"/>
      <c r="AP22" s="1921"/>
      <c r="AQ22" s="1922">
        <f t="shared" si="9"/>
        <v>1900</v>
      </c>
      <c r="AR22" s="1922">
        <v>1900</v>
      </c>
      <c r="AS22" s="1921"/>
      <c r="AT22" s="1921"/>
      <c r="AU22" s="1921">
        <v>95</v>
      </c>
      <c r="AV22" s="1920">
        <f t="shared" si="10"/>
        <v>1200</v>
      </c>
      <c r="AW22" s="1920">
        <v>1200</v>
      </c>
      <c r="AX22" s="1921"/>
      <c r="AY22" s="1921"/>
      <c r="AZ22" s="1921">
        <v>95</v>
      </c>
      <c r="BA22" s="1921"/>
      <c r="BB22" s="1921"/>
      <c r="BC22" s="1921"/>
      <c r="BD22" s="1921"/>
      <c r="BE22" s="1921"/>
      <c r="BF22" s="1924">
        <f t="shared" si="16"/>
        <v>0</v>
      </c>
      <c r="BG22" s="198">
        <v>2024</v>
      </c>
      <c r="BH22" s="198" t="s">
        <v>2323</v>
      </c>
      <c r="BI22" s="198" t="s">
        <v>2327</v>
      </c>
      <c r="BJ22" s="1925">
        <f t="shared" si="17"/>
        <v>0</v>
      </c>
      <c r="BK22" s="1925">
        <f t="shared" si="15"/>
        <v>0</v>
      </c>
      <c r="BL22" s="198"/>
      <c r="BM22" s="1914"/>
      <c r="BN22" s="2900" t="s">
        <v>2492</v>
      </c>
      <c r="BO22" s="2900" t="s">
        <v>2495</v>
      </c>
      <c r="BP22" s="1926"/>
    </row>
    <row r="23" spans="1:69" s="1927" customFormat="1" ht="25.5">
      <c r="A23" s="2196">
        <v>5</v>
      </c>
      <c r="B23" s="1916" t="s">
        <v>440</v>
      </c>
      <c r="C23" s="1917" t="s">
        <v>415</v>
      </c>
      <c r="D23" s="1917"/>
      <c r="E23" s="1918" t="s">
        <v>259</v>
      </c>
      <c r="F23" s="1918"/>
      <c r="G23" s="1928">
        <v>1280</v>
      </c>
      <c r="H23" s="1928">
        <v>1280</v>
      </c>
      <c r="I23" s="1920"/>
      <c r="J23" s="1921"/>
      <c r="K23" s="1922">
        <v>1280</v>
      </c>
      <c r="L23" s="1922">
        <v>1280</v>
      </c>
      <c r="M23" s="1923"/>
      <c r="N23" s="1921"/>
      <c r="O23" s="1921"/>
      <c r="P23" s="1921"/>
      <c r="Q23" s="1921"/>
      <c r="R23" s="1921"/>
      <c r="S23" s="1920">
        <f t="shared" si="11"/>
        <v>0</v>
      </c>
      <c r="T23" s="1920"/>
      <c r="U23" s="1921"/>
      <c r="V23" s="1921"/>
      <c r="W23" s="1921">
        <f t="shared" si="12"/>
        <v>0</v>
      </c>
      <c r="X23" s="1921"/>
      <c r="Y23" s="1921"/>
      <c r="Z23" s="1921"/>
      <c r="AA23" s="1921">
        <f t="shared" si="6"/>
        <v>0</v>
      </c>
      <c r="AB23" s="1921"/>
      <c r="AC23" s="1921"/>
      <c r="AD23" s="1921"/>
      <c r="AE23" s="1921">
        <f t="shared" si="7"/>
        <v>0</v>
      </c>
      <c r="AF23" s="1921"/>
      <c r="AG23" s="1921"/>
      <c r="AH23" s="1921"/>
      <c r="AI23" s="1921">
        <f t="shared" si="8"/>
        <v>0</v>
      </c>
      <c r="AJ23" s="1920"/>
      <c r="AK23" s="1921"/>
      <c r="AL23" s="1921"/>
      <c r="AM23" s="1921">
        <f t="shared" si="13"/>
        <v>0</v>
      </c>
      <c r="AN23" s="1920">
        <v>0</v>
      </c>
      <c r="AO23" s="1921"/>
      <c r="AP23" s="1921"/>
      <c r="AQ23" s="1922">
        <f t="shared" si="9"/>
        <v>1280</v>
      </c>
      <c r="AR23" s="1922">
        <v>1280</v>
      </c>
      <c r="AS23" s="1921"/>
      <c r="AT23" s="1921"/>
      <c r="AU23" s="1921"/>
      <c r="AV23" s="1920">
        <f t="shared" si="10"/>
        <v>800</v>
      </c>
      <c r="AW23" s="1920">
        <v>800</v>
      </c>
      <c r="AX23" s="1921"/>
      <c r="AY23" s="1921"/>
      <c r="AZ23" s="1921"/>
      <c r="BA23" s="1921"/>
      <c r="BB23" s="1921"/>
      <c r="BC23" s="1921"/>
      <c r="BD23" s="1921"/>
      <c r="BE23" s="1921"/>
      <c r="BF23" s="1924">
        <f t="shared" si="16"/>
        <v>0</v>
      </c>
      <c r="BG23" s="198">
        <v>2024</v>
      </c>
      <c r="BH23" s="198" t="s">
        <v>2323</v>
      </c>
      <c r="BI23" s="198" t="s">
        <v>2327</v>
      </c>
      <c r="BJ23" s="1925">
        <f t="shared" si="17"/>
        <v>0</v>
      </c>
      <c r="BK23" s="1925">
        <f t="shared" si="15"/>
        <v>0</v>
      </c>
      <c r="BL23" s="198"/>
      <c r="BM23" s="1914"/>
      <c r="BN23" s="2900" t="s">
        <v>2492</v>
      </c>
      <c r="BO23" s="2900" t="s">
        <v>2495</v>
      </c>
      <c r="BP23" s="1926"/>
    </row>
    <row r="24" spans="1:69" s="28" customFormat="1" ht="28.5" customHeight="1">
      <c r="A24" s="2195" t="s">
        <v>48</v>
      </c>
      <c r="B24" s="1661" t="s">
        <v>49</v>
      </c>
      <c r="C24" s="1653"/>
      <c r="D24" s="1653"/>
      <c r="E24" s="1654"/>
      <c r="F24" s="1654"/>
      <c r="G24" s="1655">
        <f>G25+G38+G56</f>
        <v>57685</v>
      </c>
      <c r="H24" s="1655">
        <f t="shared" ref="H24:BD24" si="19">H25+H38+H56</f>
        <v>43979</v>
      </c>
      <c r="I24" s="1655">
        <f t="shared" si="19"/>
        <v>13577</v>
      </c>
      <c r="J24" s="1655">
        <f t="shared" si="19"/>
        <v>129</v>
      </c>
      <c r="K24" s="1655">
        <f t="shared" si="19"/>
        <v>43979</v>
      </c>
      <c r="L24" s="1655">
        <f t="shared" si="19"/>
        <v>43979</v>
      </c>
      <c r="M24" s="1655">
        <f t="shared" si="19"/>
        <v>16906.652410999999</v>
      </c>
      <c r="N24" s="1655">
        <f t="shared" si="19"/>
        <v>2484.7857770000001</v>
      </c>
      <c r="O24" s="1655">
        <f t="shared" si="19"/>
        <v>2472.133366</v>
      </c>
      <c r="P24" s="1655">
        <f t="shared" si="19"/>
        <v>2472.133366</v>
      </c>
      <c r="Q24" s="1655">
        <f t="shared" si="19"/>
        <v>0</v>
      </c>
      <c r="R24" s="1655">
        <f t="shared" si="19"/>
        <v>0</v>
      </c>
      <c r="S24" s="1655">
        <f t="shared" si="19"/>
        <v>21921</v>
      </c>
      <c r="T24" s="1655">
        <f t="shared" si="19"/>
        <v>21921</v>
      </c>
      <c r="U24" s="1655">
        <f t="shared" si="19"/>
        <v>0</v>
      </c>
      <c r="V24" s="1655">
        <f t="shared" si="19"/>
        <v>0</v>
      </c>
      <c r="W24" s="1655">
        <f t="shared" si="19"/>
        <v>559.93477700000005</v>
      </c>
      <c r="X24" s="1655">
        <f t="shared" si="19"/>
        <v>559.93477700000005</v>
      </c>
      <c r="Y24" s="1655">
        <f t="shared" si="19"/>
        <v>0</v>
      </c>
      <c r="Z24" s="1655">
        <f t="shared" si="19"/>
        <v>0</v>
      </c>
      <c r="AA24" s="1655">
        <f t="shared" si="19"/>
        <v>5097.9409999999998</v>
      </c>
      <c r="AB24" s="1655">
        <f t="shared" si="19"/>
        <v>5097.9409999999998</v>
      </c>
      <c r="AC24" s="1655">
        <f t="shared" si="19"/>
        <v>0</v>
      </c>
      <c r="AD24" s="1655">
        <f t="shared" si="19"/>
        <v>0</v>
      </c>
      <c r="AE24" s="1655">
        <f t="shared" si="19"/>
        <v>2472.133366</v>
      </c>
      <c r="AF24" s="1655">
        <f t="shared" si="19"/>
        <v>2472.133366</v>
      </c>
      <c r="AG24" s="1655">
        <f t="shared" si="19"/>
        <v>0</v>
      </c>
      <c r="AH24" s="1655">
        <f t="shared" si="19"/>
        <v>0</v>
      </c>
      <c r="AI24" s="1655">
        <f t="shared" si="19"/>
        <v>21921</v>
      </c>
      <c r="AJ24" s="1655">
        <f t="shared" si="19"/>
        <v>21921</v>
      </c>
      <c r="AK24" s="1655">
        <f t="shared" si="19"/>
        <v>0</v>
      </c>
      <c r="AL24" s="1655">
        <f t="shared" si="19"/>
        <v>0</v>
      </c>
      <c r="AM24" s="1655">
        <f t="shared" si="19"/>
        <v>38915</v>
      </c>
      <c r="AN24" s="1655">
        <f t="shared" si="19"/>
        <v>38915</v>
      </c>
      <c r="AO24" s="1655">
        <f t="shared" si="19"/>
        <v>0</v>
      </c>
      <c r="AP24" s="1655">
        <f t="shared" si="19"/>
        <v>0</v>
      </c>
      <c r="AQ24" s="1655">
        <f t="shared" si="19"/>
        <v>18641</v>
      </c>
      <c r="AR24" s="1655">
        <f t="shared" si="19"/>
        <v>5064</v>
      </c>
      <c r="AS24" s="1655">
        <f t="shared" si="19"/>
        <v>0</v>
      </c>
      <c r="AT24" s="1655">
        <f t="shared" si="19"/>
        <v>13577</v>
      </c>
      <c r="AU24" s="1655">
        <f t="shared" si="19"/>
        <v>0</v>
      </c>
      <c r="AV24" s="1655">
        <f t="shared" si="19"/>
        <v>18641</v>
      </c>
      <c r="AW24" s="1655">
        <f t="shared" si="19"/>
        <v>5064</v>
      </c>
      <c r="AX24" s="1655">
        <f t="shared" si="19"/>
        <v>0</v>
      </c>
      <c r="AY24" s="1655">
        <f t="shared" si="19"/>
        <v>13577</v>
      </c>
      <c r="AZ24" s="1655">
        <f t="shared" si="19"/>
        <v>0</v>
      </c>
      <c r="BA24" s="1655">
        <f t="shared" si="19"/>
        <v>0</v>
      </c>
      <c r="BB24" s="1655">
        <f t="shared" si="19"/>
        <v>0</v>
      </c>
      <c r="BC24" s="1655">
        <f t="shared" si="19"/>
        <v>0</v>
      </c>
      <c r="BD24" s="1655">
        <f t="shared" si="19"/>
        <v>22369</v>
      </c>
      <c r="BE24" s="1655">
        <f>'PL 3 PB DATP'!H10</f>
        <v>22369</v>
      </c>
      <c r="BF24" s="1657">
        <f>AM24-S24</f>
        <v>16994</v>
      </c>
      <c r="BG24" s="1658"/>
      <c r="BH24" s="1658"/>
      <c r="BI24" s="1658"/>
      <c r="BJ24" s="1669">
        <f t="shared" si="17"/>
        <v>139.34832533709269</v>
      </c>
      <c r="BK24" s="1669">
        <f t="shared" si="15"/>
        <v>441.7259083728278</v>
      </c>
      <c r="BL24" s="1658"/>
      <c r="BM24" s="1659"/>
      <c r="BN24" s="2900" t="s">
        <v>2492</v>
      </c>
      <c r="BO24" s="1370"/>
      <c r="BP24" s="1660">
        <f>BE24-BD24</f>
        <v>0</v>
      </c>
      <c r="BQ24" s="53"/>
    </row>
    <row r="25" spans="1:69" s="28" customFormat="1" ht="48.75" customHeight="1">
      <c r="A25" s="2195" t="s">
        <v>73</v>
      </c>
      <c r="B25" s="1661" t="s">
        <v>2422</v>
      </c>
      <c r="C25" s="1653"/>
      <c r="D25" s="1653"/>
      <c r="E25" s="1654"/>
      <c r="F25" s="1654"/>
      <c r="G25" s="1655">
        <f>SUM(G26:G37)</f>
        <v>20684</v>
      </c>
      <c r="H25" s="1655">
        <f t="shared" ref="H25:BC25" si="20">SUM(H26:H37)</f>
        <v>16994</v>
      </c>
      <c r="I25" s="1655">
        <f t="shared" si="20"/>
        <v>3690</v>
      </c>
      <c r="J25" s="1655">
        <f t="shared" si="20"/>
        <v>0</v>
      </c>
      <c r="K25" s="1655">
        <f t="shared" si="20"/>
        <v>16994</v>
      </c>
      <c r="L25" s="1655">
        <f t="shared" si="20"/>
        <v>16994</v>
      </c>
      <c r="M25" s="1655">
        <f t="shared" si="20"/>
        <v>14981.801411</v>
      </c>
      <c r="N25" s="1655">
        <f t="shared" si="20"/>
        <v>559.93477700000005</v>
      </c>
      <c r="O25" s="1655">
        <f t="shared" si="20"/>
        <v>2472.133366</v>
      </c>
      <c r="P25" s="1655">
        <f t="shared" si="20"/>
        <v>2472.133366</v>
      </c>
      <c r="Q25" s="1655">
        <f t="shared" si="20"/>
        <v>0</v>
      </c>
      <c r="R25" s="1655">
        <f t="shared" si="20"/>
        <v>0</v>
      </c>
      <c r="S25" s="1655">
        <f t="shared" si="20"/>
        <v>0</v>
      </c>
      <c r="T25" s="1655">
        <f t="shared" si="20"/>
        <v>0</v>
      </c>
      <c r="U25" s="1655">
        <f t="shared" si="20"/>
        <v>0</v>
      </c>
      <c r="V25" s="1655">
        <f t="shared" si="20"/>
        <v>0</v>
      </c>
      <c r="W25" s="1655">
        <f t="shared" si="20"/>
        <v>559.93477700000005</v>
      </c>
      <c r="X25" s="1655">
        <f t="shared" si="20"/>
        <v>559.93477700000005</v>
      </c>
      <c r="Y25" s="1655">
        <f t="shared" si="20"/>
        <v>0</v>
      </c>
      <c r="Z25" s="1655">
        <f t="shared" si="20"/>
        <v>0</v>
      </c>
      <c r="AA25" s="1655">
        <f t="shared" si="20"/>
        <v>0</v>
      </c>
      <c r="AB25" s="1655">
        <f t="shared" si="20"/>
        <v>0</v>
      </c>
      <c r="AC25" s="1655">
        <f t="shared" si="20"/>
        <v>0</v>
      </c>
      <c r="AD25" s="1655">
        <f t="shared" si="20"/>
        <v>0</v>
      </c>
      <c r="AE25" s="1655">
        <f t="shared" si="20"/>
        <v>2472.133366</v>
      </c>
      <c r="AF25" s="1655">
        <f t="shared" si="20"/>
        <v>2472.133366</v>
      </c>
      <c r="AG25" s="1655">
        <f t="shared" si="20"/>
        <v>0</v>
      </c>
      <c r="AH25" s="1655">
        <f t="shared" si="20"/>
        <v>0</v>
      </c>
      <c r="AI25" s="1655">
        <f t="shared" si="20"/>
        <v>0</v>
      </c>
      <c r="AJ25" s="1655">
        <f t="shared" si="20"/>
        <v>0</v>
      </c>
      <c r="AK25" s="1655">
        <f t="shared" si="20"/>
        <v>0</v>
      </c>
      <c r="AL25" s="1655">
        <f t="shared" si="20"/>
        <v>0</v>
      </c>
      <c r="AM25" s="1655">
        <f t="shared" si="20"/>
        <v>16994</v>
      </c>
      <c r="AN25" s="1655">
        <f t="shared" si="20"/>
        <v>16994</v>
      </c>
      <c r="AO25" s="1655">
        <f t="shared" si="20"/>
        <v>0</v>
      </c>
      <c r="AP25" s="1655">
        <f t="shared" si="20"/>
        <v>0</v>
      </c>
      <c r="AQ25" s="1655">
        <f t="shared" si="20"/>
        <v>3690</v>
      </c>
      <c r="AR25" s="1655">
        <f t="shared" si="20"/>
        <v>0</v>
      </c>
      <c r="AS25" s="1655">
        <f t="shared" si="20"/>
        <v>0</v>
      </c>
      <c r="AT25" s="1655">
        <f t="shared" si="20"/>
        <v>3690</v>
      </c>
      <c r="AU25" s="1655">
        <f t="shared" si="20"/>
        <v>0</v>
      </c>
      <c r="AV25" s="1655">
        <f t="shared" si="20"/>
        <v>3690</v>
      </c>
      <c r="AW25" s="1655">
        <f t="shared" si="20"/>
        <v>0</v>
      </c>
      <c r="AX25" s="1655">
        <f t="shared" si="20"/>
        <v>0</v>
      </c>
      <c r="AY25" s="1655">
        <f t="shared" si="20"/>
        <v>3690</v>
      </c>
      <c r="AZ25" s="1655">
        <f t="shared" si="20"/>
        <v>0</v>
      </c>
      <c r="BA25" s="1655">
        <f t="shared" si="20"/>
        <v>0</v>
      </c>
      <c r="BB25" s="1655">
        <f t="shared" si="20"/>
        <v>0</v>
      </c>
      <c r="BC25" s="1655">
        <f t="shared" si="20"/>
        <v>0</v>
      </c>
      <c r="BD25" s="1655">
        <f>SUM(BD26:BD37)</f>
        <v>0</v>
      </c>
      <c r="BE25" s="1655"/>
      <c r="BF25" s="1657"/>
      <c r="BG25" s="1691"/>
      <c r="BH25" s="1691"/>
      <c r="BI25" s="1691"/>
      <c r="BJ25" s="1692">
        <f t="shared" si="17"/>
        <v>100</v>
      </c>
      <c r="BK25" s="1692" t="e">
        <f t="shared" si="15"/>
        <v>#DIV/0!</v>
      </c>
      <c r="BL25" s="1691"/>
      <c r="BM25" s="1693"/>
      <c r="BN25" s="2900" t="s">
        <v>2492</v>
      </c>
      <c r="BO25" s="1369"/>
      <c r="BP25" s="1660"/>
      <c r="BQ25" s="53"/>
    </row>
    <row r="26" spans="1:69" s="2353" customFormat="1" ht="25.5">
      <c r="A26" s="2344" t="s">
        <v>46</v>
      </c>
      <c r="B26" s="2345" t="s">
        <v>2060</v>
      </c>
      <c r="C26" s="1674" t="s">
        <v>2061</v>
      </c>
      <c r="D26" s="1674" t="s">
        <v>420</v>
      </c>
      <c r="E26" s="2348">
        <v>2022</v>
      </c>
      <c r="F26" s="2349" t="s">
        <v>2062</v>
      </c>
      <c r="G26" s="2329">
        <f>+H26+I26+J26</f>
        <v>190</v>
      </c>
      <c r="H26" s="2350">
        <v>190</v>
      </c>
      <c r="I26" s="1667"/>
      <c r="J26" s="1667"/>
      <c r="K26" s="1667">
        <f>+L26</f>
        <v>190</v>
      </c>
      <c r="L26" s="1675">
        <v>190</v>
      </c>
      <c r="M26" s="1666">
        <v>177.68</v>
      </c>
      <c r="N26" s="1667"/>
      <c r="O26" s="2329">
        <f>+P26+Q26+R26</f>
        <v>12.32</v>
      </c>
      <c r="P26" s="1667">
        <v>12.32</v>
      </c>
      <c r="Q26" s="1667"/>
      <c r="R26" s="1667"/>
      <c r="S26" s="1667">
        <f t="shared" si="11"/>
        <v>0</v>
      </c>
      <c r="T26" s="2329"/>
      <c r="U26" s="1667"/>
      <c r="V26" s="1667"/>
      <c r="W26" s="1667">
        <f t="shared" si="12"/>
        <v>0</v>
      </c>
      <c r="X26" s="1667"/>
      <c r="Y26" s="1667"/>
      <c r="Z26" s="1667"/>
      <c r="AA26" s="1667">
        <f t="shared" si="6"/>
        <v>0</v>
      </c>
      <c r="AB26" s="1667"/>
      <c r="AC26" s="1667"/>
      <c r="AD26" s="1667"/>
      <c r="AE26" s="1667">
        <f t="shared" si="7"/>
        <v>12.32</v>
      </c>
      <c r="AF26" s="1667">
        <v>12.32</v>
      </c>
      <c r="AG26" s="1667"/>
      <c r="AH26" s="1667"/>
      <c r="AI26" s="1667">
        <f t="shared" si="8"/>
        <v>0</v>
      </c>
      <c r="AJ26" s="1667"/>
      <c r="AK26" s="1667"/>
      <c r="AL26" s="1667"/>
      <c r="AM26" s="2329">
        <v>190</v>
      </c>
      <c r="AN26" s="2329">
        <v>190</v>
      </c>
      <c r="AO26" s="1667"/>
      <c r="AP26" s="1667"/>
      <c r="AQ26" s="2329">
        <f t="shared" si="9"/>
        <v>0</v>
      </c>
      <c r="AR26" s="2329"/>
      <c r="AS26" s="1667"/>
      <c r="AT26" s="1667"/>
      <c r="AU26" s="1667"/>
      <c r="AV26" s="2329">
        <f t="shared" si="10"/>
        <v>0</v>
      </c>
      <c r="AW26" s="2329"/>
      <c r="AX26" s="1667"/>
      <c r="AY26" s="1667"/>
      <c r="AZ26" s="1667"/>
      <c r="BA26" s="1667"/>
      <c r="BB26" s="1667"/>
      <c r="BC26" s="1667"/>
      <c r="BD26" s="2329">
        <f t="shared" ref="BD26:BD36" si="21">AW26</f>
        <v>0</v>
      </c>
      <c r="BE26" s="2329"/>
      <c r="BF26" s="1668">
        <f>AM26-S26</f>
        <v>190</v>
      </c>
      <c r="BG26" s="2333">
        <v>2022</v>
      </c>
      <c r="BH26" s="2333" t="s">
        <v>910</v>
      </c>
      <c r="BI26" s="2333"/>
      <c r="BJ26" s="2334">
        <f>(BD26+AN26)/H26*100</f>
        <v>100</v>
      </c>
      <c r="BK26" s="2334" t="e">
        <f t="shared" si="15"/>
        <v>#DIV/0!</v>
      </c>
      <c r="BL26" s="2333" t="s">
        <v>40</v>
      </c>
      <c r="BM26" s="2351"/>
      <c r="BN26" s="2900" t="s">
        <v>2492</v>
      </c>
      <c r="BO26" s="2903" t="s">
        <v>2496</v>
      </c>
      <c r="BP26" s="2336"/>
      <c r="BQ26" s="2352"/>
    </row>
    <row r="27" spans="1:69" s="2355" customFormat="1" ht="36.75" customHeight="1">
      <c r="A27" s="2344" t="s">
        <v>48</v>
      </c>
      <c r="B27" s="2345" t="s">
        <v>2063</v>
      </c>
      <c r="C27" s="1674" t="s">
        <v>2064</v>
      </c>
      <c r="D27" s="1674" t="s">
        <v>420</v>
      </c>
      <c r="E27" s="2348">
        <v>2022</v>
      </c>
      <c r="F27" s="2349" t="s">
        <v>2065</v>
      </c>
      <c r="G27" s="2329">
        <f t="shared" ref="G27:G76" si="22">+H27+I27+J27</f>
        <v>804</v>
      </c>
      <c r="H27" s="2350">
        <v>804</v>
      </c>
      <c r="I27" s="1667"/>
      <c r="J27" s="1667"/>
      <c r="K27" s="1667">
        <f t="shared" ref="K27:K72" si="23">+L27</f>
        <v>804</v>
      </c>
      <c r="L27" s="1675">
        <v>804</v>
      </c>
      <c r="M27" s="1666">
        <f>754.662+N27</f>
        <v>801.904</v>
      </c>
      <c r="N27" s="1667">
        <v>47.241999999999997</v>
      </c>
      <c r="O27" s="2329">
        <f t="shared" ref="O27:O37" si="24">+P27+Q27+R27</f>
        <v>49.338000000000001</v>
      </c>
      <c r="P27" s="1667">
        <v>49.338000000000001</v>
      </c>
      <c r="Q27" s="1667"/>
      <c r="R27" s="1667"/>
      <c r="S27" s="1667">
        <f t="shared" si="11"/>
        <v>0</v>
      </c>
      <c r="T27" s="2329"/>
      <c r="U27" s="1667"/>
      <c r="V27" s="1667"/>
      <c r="W27" s="1667">
        <f t="shared" si="12"/>
        <v>47.241999999999997</v>
      </c>
      <c r="X27" s="1667">
        <v>47.241999999999997</v>
      </c>
      <c r="Y27" s="1667"/>
      <c r="Z27" s="1667"/>
      <c r="AA27" s="1667">
        <f t="shared" si="6"/>
        <v>0</v>
      </c>
      <c r="AB27" s="1667"/>
      <c r="AC27" s="1667"/>
      <c r="AD27" s="1667"/>
      <c r="AE27" s="1667">
        <f t="shared" si="7"/>
        <v>49.338000000000001</v>
      </c>
      <c r="AF27" s="1667">
        <v>49.338000000000001</v>
      </c>
      <c r="AG27" s="1667"/>
      <c r="AH27" s="1667"/>
      <c r="AI27" s="1667">
        <f t="shared" si="8"/>
        <v>0</v>
      </c>
      <c r="AJ27" s="1667"/>
      <c r="AK27" s="1667"/>
      <c r="AL27" s="1667"/>
      <c r="AM27" s="2329">
        <v>804</v>
      </c>
      <c r="AN27" s="2329">
        <v>804</v>
      </c>
      <c r="AO27" s="1667"/>
      <c r="AP27" s="1667"/>
      <c r="AQ27" s="2329">
        <f t="shared" si="9"/>
        <v>0</v>
      </c>
      <c r="AR27" s="2329"/>
      <c r="AS27" s="1667"/>
      <c r="AT27" s="1667"/>
      <c r="AU27" s="1667"/>
      <c r="AV27" s="2329">
        <f t="shared" si="10"/>
        <v>0</v>
      </c>
      <c r="AW27" s="2329"/>
      <c r="AX27" s="1667"/>
      <c r="AY27" s="1667"/>
      <c r="AZ27" s="1667"/>
      <c r="BA27" s="1667"/>
      <c r="BB27" s="1667"/>
      <c r="BC27" s="1667"/>
      <c r="BD27" s="2329">
        <f t="shared" si="21"/>
        <v>0</v>
      </c>
      <c r="BE27" s="2329"/>
      <c r="BF27" s="1668">
        <f>AM27-S27</f>
        <v>804</v>
      </c>
      <c r="BG27" s="2333">
        <v>2022</v>
      </c>
      <c r="BH27" s="2333" t="s">
        <v>910</v>
      </c>
      <c r="BI27" s="2333"/>
      <c r="BJ27" s="2334">
        <f t="shared" si="17"/>
        <v>100</v>
      </c>
      <c r="BK27" s="2334" t="e">
        <f t="shared" si="15"/>
        <v>#DIV/0!</v>
      </c>
      <c r="BL27" s="2333" t="s">
        <v>40</v>
      </c>
      <c r="BM27" s="2351"/>
      <c r="BN27" s="2900" t="s">
        <v>2492</v>
      </c>
      <c r="BO27" s="2903" t="s">
        <v>2496</v>
      </c>
      <c r="BP27" s="2336"/>
      <c r="BQ27" s="2354"/>
    </row>
    <row r="28" spans="1:69" s="2355" customFormat="1" ht="31.5">
      <c r="A28" s="2344" t="s">
        <v>50</v>
      </c>
      <c r="B28" s="2346" t="s">
        <v>2066</v>
      </c>
      <c r="C28" s="1674" t="s">
        <v>2067</v>
      </c>
      <c r="D28" s="1674" t="s">
        <v>420</v>
      </c>
      <c r="E28" s="2348">
        <v>2022</v>
      </c>
      <c r="F28" s="2349" t="s">
        <v>2068</v>
      </c>
      <c r="G28" s="2329">
        <f t="shared" si="22"/>
        <v>804</v>
      </c>
      <c r="H28" s="2350">
        <v>804</v>
      </c>
      <c r="I28" s="1667"/>
      <c r="J28" s="1667"/>
      <c r="K28" s="1667">
        <f t="shared" si="23"/>
        <v>804</v>
      </c>
      <c r="L28" s="1675">
        <v>804</v>
      </c>
      <c r="M28" s="1666">
        <f>781.6+N28</f>
        <v>804</v>
      </c>
      <c r="N28" s="1667">
        <v>22.4</v>
      </c>
      <c r="O28" s="2329">
        <f t="shared" si="24"/>
        <v>22.4</v>
      </c>
      <c r="P28" s="1667">
        <v>22.4</v>
      </c>
      <c r="Q28" s="1667"/>
      <c r="R28" s="1667"/>
      <c r="S28" s="1667">
        <f t="shared" si="11"/>
        <v>0</v>
      </c>
      <c r="T28" s="2329"/>
      <c r="U28" s="1667"/>
      <c r="V28" s="1667"/>
      <c r="W28" s="1667">
        <f t="shared" si="12"/>
        <v>22.4</v>
      </c>
      <c r="X28" s="1667">
        <v>22.4</v>
      </c>
      <c r="Y28" s="1667"/>
      <c r="Z28" s="1667"/>
      <c r="AA28" s="1667">
        <f t="shared" si="6"/>
        <v>0</v>
      </c>
      <c r="AB28" s="1667"/>
      <c r="AC28" s="1667"/>
      <c r="AD28" s="1667"/>
      <c r="AE28" s="1667">
        <f t="shared" si="7"/>
        <v>22.4</v>
      </c>
      <c r="AF28" s="1667">
        <v>22.4</v>
      </c>
      <c r="AG28" s="1667"/>
      <c r="AH28" s="1667"/>
      <c r="AI28" s="1667">
        <f t="shared" si="8"/>
        <v>0</v>
      </c>
      <c r="AJ28" s="1667"/>
      <c r="AK28" s="1667"/>
      <c r="AL28" s="1667"/>
      <c r="AM28" s="2329">
        <v>804</v>
      </c>
      <c r="AN28" s="2329">
        <v>804</v>
      </c>
      <c r="AO28" s="1667"/>
      <c r="AP28" s="1667"/>
      <c r="AQ28" s="2329">
        <f t="shared" si="9"/>
        <v>0</v>
      </c>
      <c r="AR28" s="2329"/>
      <c r="AS28" s="1667"/>
      <c r="AT28" s="1667"/>
      <c r="AU28" s="1667"/>
      <c r="AV28" s="2329">
        <f t="shared" si="10"/>
        <v>0</v>
      </c>
      <c r="AW28" s="2329"/>
      <c r="AX28" s="1667"/>
      <c r="AY28" s="1667"/>
      <c r="AZ28" s="1667"/>
      <c r="BA28" s="1667"/>
      <c r="BB28" s="1667"/>
      <c r="BC28" s="1667"/>
      <c r="BD28" s="2329">
        <f t="shared" si="21"/>
        <v>0</v>
      </c>
      <c r="BE28" s="2329"/>
      <c r="BF28" s="1668">
        <f t="shared" si="16"/>
        <v>804</v>
      </c>
      <c r="BG28" s="2333">
        <v>2022</v>
      </c>
      <c r="BH28" s="2333" t="s">
        <v>910</v>
      </c>
      <c r="BI28" s="2333"/>
      <c r="BJ28" s="2334">
        <f t="shared" si="17"/>
        <v>100</v>
      </c>
      <c r="BK28" s="2334" t="e">
        <f t="shared" si="15"/>
        <v>#DIV/0!</v>
      </c>
      <c r="BL28" s="2333" t="s">
        <v>40</v>
      </c>
      <c r="BM28" s="2351"/>
      <c r="BN28" s="2900" t="s">
        <v>2492</v>
      </c>
      <c r="BO28" s="2903" t="s">
        <v>2496</v>
      </c>
      <c r="BP28" s="2336"/>
      <c r="BQ28" s="2354"/>
    </row>
    <row r="29" spans="1:69" s="2355" customFormat="1" ht="25.5">
      <c r="A29" s="2344" t="s">
        <v>52</v>
      </c>
      <c r="B29" s="2345" t="s">
        <v>2069</v>
      </c>
      <c r="C29" s="1674" t="s">
        <v>2070</v>
      </c>
      <c r="D29" s="1674" t="s">
        <v>420</v>
      </c>
      <c r="E29" s="2348">
        <v>2022</v>
      </c>
      <c r="F29" s="2349" t="s">
        <v>2071</v>
      </c>
      <c r="G29" s="2329">
        <f t="shared" si="22"/>
        <v>804</v>
      </c>
      <c r="H29" s="2350">
        <v>804</v>
      </c>
      <c r="I29" s="1667"/>
      <c r="J29" s="1667"/>
      <c r="K29" s="1667">
        <f t="shared" si="23"/>
        <v>804</v>
      </c>
      <c r="L29" s="1675">
        <v>804</v>
      </c>
      <c r="M29" s="1666">
        <f>758.253+N29</f>
        <v>804</v>
      </c>
      <c r="N29" s="1667">
        <v>45.747</v>
      </c>
      <c r="O29" s="2329">
        <f t="shared" si="24"/>
        <v>45.747</v>
      </c>
      <c r="P29" s="1667">
        <v>45.747</v>
      </c>
      <c r="Q29" s="1667"/>
      <c r="R29" s="1667"/>
      <c r="S29" s="1667">
        <f t="shared" si="11"/>
        <v>0</v>
      </c>
      <c r="T29" s="2329"/>
      <c r="U29" s="1667"/>
      <c r="V29" s="1667"/>
      <c r="W29" s="1667">
        <f t="shared" si="12"/>
        <v>45.747</v>
      </c>
      <c r="X29" s="1667">
        <v>45.747</v>
      </c>
      <c r="Y29" s="1667"/>
      <c r="Z29" s="1667"/>
      <c r="AA29" s="1667">
        <f t="shared" si="6"/>
        <v>0</v>
      </c>
      <c r="AB29" s="1667"/>
      <c r="AC29" s="1667"/>
      <c r="AD29" s="1667"/>
      <c r="AE29" s="1667">
        <f t="shared" si="7"/>
        <v>45.747</v>
      </c>
      <c r="AF29" s="1667">
        <v>45.747</v>
      </c>
      <c r="AG29" s="1667"/>
      <c r="AH29" s="1667"/>
      <c r="AI29" s="1667">
        <f t="shared" si="8"/>
        <v>0</v>
      </c>
      <c r="AJ29" s="1667"/>
      <c r="AK29" s="1667"/>
      <c r="AL29" s="1667"/>
      <c r="AM29" s="2329">
        <v>804</v>
      </c>
      <c r="AN29" s="2329">
        <v>804</v>
      </c>
      <c r="AO29" s="1667"/>
      <c r="AP29" s="1667"/>
      <c r="AQ29" s="2329">
        <f t="shared" si="9"/>
        <v>0</v>
      </c>
      <c r="AR29" s="2329"/>
      <c r="AS29" s="1667"/>
      <c r="AT29" s="1667"/>
      <c r="AU29" s="1667"/>
      <c r="AV29" s="2329">
        <f t="shared" si="10"/>
        <v>0</v>
      </c>
      <c r="AW29" s="2329"/>
      <c r="AX29" s="1667"/>
      <c r="AY29" s="1667"/>
      <c r="AZ29" s="1667"/>
      <c r="BA29" s="1667"/>
      <c r="BB29" s="1667"/>
      <c r="BC29" s="1667"/>
      <c r="BD29" s="2329">
        <f t="shared" si="21"/>
        <v>0</v>
      </c>
      <c r="BE29" s="2329"/>
      <c r="BF29" s="1668">
        <f t="shared" si="16"/>
        <v>804</v>
      </c>
      <c r="BG29" s="2333">
        <v>2022</v>
      </c>
      <c r="BH29" s="2333" t="s">
        <v>910</v>
      </c>
      <c r="BI29" s="2333"/>
      <c r="BJ29" s="2334">
        <f t="shared" si="17"/>
        <v>100</v>
      </c>
      <c r="BK29" s="2334" t="e">
        <f t="shared" si="15"/>
        <v>#DIV/0!</v>
      </c>
      <c r="BL29" s="2333" t="s">
        <v>40</v>
      </c>
      <c r="BM29" s="2351"/>
      <c r="BN29" s="2900" t="s">
        <v>2492</v>
      </c>
      <c r="BO29" s="2903" t="s">
        <v>2496</v>
      </c>
      <c r="BP29" s="2336"/>
      <c r="BQ29" s="2354"/>
    </row>
    <row r="30" spans="1:69" s="2355" customFormat="1" ht="45.75" customHeight="1">
      <c r="A30" s="2344" t="s">
        <v>54</v>
      </c>
      <c r="B30" s="2345" t="s">
        <v>2072</v>
      </c>
      <c r="C30" s="1674" t="s">
        <v>2073</v>
      </c>
      <c r="D30" s="1674" t="s">
        <v>420</v>
      </c>
      <c r="E30" s="2348">
        <v>2022</v>
      </c>
      <c r="F30" s="2349" t="s">
        <v>2074</v>
      </c>
      <c r="G30" s="2329">
        <f t="shared" si="22"/>
        <v>804</v>
      </c>
      <c r="H30" s="2350">
        <v>804</v>
      </c>
      <c r="I30" s="1667"/>
      <c r="J30" s="1667"/>
      <c r="K30" s="1667">
        <f t="shared" si="23"/>
        <v>804</v>
      </c>
      <c r="L30" s="1675">
        <v>804</v>
      </c>
      <c r="M30" s="1666">
        <f>443.973+N30</f>
        <v>467.83699999999999</v>
      </c>
      <c r="N30" s="1667">
        <v>23.864000000000001</v>
      </c>
      <c r="O30" s="2329">
        <f>+P30+Q30+R30</f>
        <v>260.02700000000004</v>
      </c>
      <c r="P30" s="1667">
        <v>260.02700000000004</v>
      </c>
      <c r="Q30" s="1667"/>
      <c r="R30" s="1667"/>
      <c r="S30" s="1667">
        <f t="shared" si="11"/>
        <v>0</v>
      </c>
      <c r="T30" s="2329"/>
      <c r="U30" s="1667"/>
      <c r="V30" s="1667"/>
      <c r="W30" s="1667">
        <f t="shared" si="12"/>
        <v>23.864000000000001</v>
      </c>
      <c r="X30" s="1667">
        <v>23.864000000000001</v>
      </c>
      <c r="Y30" s="1667"/>
      <c r="Z30" s="1667"/>
      <c r="AA30" s="1667">
        <f t="shared" si="6"/>
        <v>0</v>
      </c>
      <c r="AB30" s="1667"/>
      <c r="AC30" s="1667"/>
      <c r="AD30" s="1667"/>
      <c r="AE30" s="1667">
        <f t="shared" si="7"/>
        <v>260.02700000000004</v>
      </c>
      <c r="AF30" s="1667">
        <v>260.02700000000004</v>
      </c>
      <c r="AG30" s="1667"/>
      <c r="AH30" s="1667"/>
      <c r="AI30" s="1667">
        <f t="shared" si="8"/>
        <v>0</v>
      </c>
      <c r="AJ30" s="1667"/>
      <c r="AK30" s="1667"/>
      <c r="AL30" s="1667"/>
      <c r="AM30" s="2329">
        <v>804</v>
      </c>
      <c r="AN30" s="2329">
        <v>804</v>
      </c>
      <c r="AO30" s="1667"/>
      <c r="AP30" s="1667"/>
      <c r="AQ30" s="2329">
        <f t="shared" si="9"/>
        <v>0</v>
      </c>
      <c r="AR30" s="2329"/>
      <c r="AS30" s="1667"/>
      <c r="AT30" s="1667"/>
      <c r="AU30" s="1667"/>
      <c r="AV30" s="2329">
        <f t="shared" si="10"/>
        <v>0</v>
      </c>
      <c r="AW30" s="2329"/>
      <c r="AX30" s="1667"/>
      <c r="AY30" s="1667"/>
      <c r="AZ30" s="1667"/>
      <c r="BA30" s="1667"/>
      <c r="BB30" s="1667"/>
      <c r="BC30" s="1667"/>
      <c r="BD30" s="2329">
        <f t="shared" si="21"/>
        <v>0</v>
      </c>
      <c r="BE30" s="2329"/>
      <c r="BF30" s="1668">
        <f t="shared" si="16"/>
        <v>804</v>
      </c>
      <c r="BG30" s="2333">
        <v>2022</v>
      </c>
      <c r="BH30" s="2333" t="s">
        <v>910</v>
      </c>
      <c r="BI30" s="2333"/>
      <c r="BJ30" s="2334">
        <f t="shared" si="17"/>
        <v>100</v>
      </c>
      <c r="BK30" s="2334" t="e">
        <f t="shared" si="15"/>
        <v>#DIV/0!</v>
      </c>
      <c r="BL30" s="2333" t="s">
        <v>40</v>
      </c>
      <c r="BM30" s="2351"/>
      <c r="BN30" s="2900" t="s">
        <v>2492</v>
      </c>
      <c r="BO30" s="2903" t="s">
        <v>2496</v>
      </c>
      <c r="BP30" s="2336"/>
      <c r="BQ30" s="2354"/>
    </row>
    <row r="31" spans="1:69" s="2355" customFormat="1" ht="25.5">
      <c r="A31" s="2344" t="s">
        <v>56</v>
      </c>
      <c r="B31" s="2345" t="s">
        <v>2075</v>
      </c>
      <c r="C31" s="1674" t="s">
        <v>2076</v>
      </c>
      <c r="D31" s="1674" t="s">
        <v>420</v>
      </c>
      <c r="E31" s="2348">
        <v>2022</v>
      </c>
      <c r="F31" s="2349" t="s">
        <v>2077</v>
      </c>
      <c r="G31" s="2329">
        <f t="shared" si="22"/>
        <v>1136</v>
      </c>
      <c r="H31" s="2350">
        <v>1136</v>
      </c>
      <c r="I31" s="1667"/>
      <c r="J31" s="1667"/>
      <c r="K31" s="1667">
        <f t="shared" si="23"/>
        <v>1136</v>
      </c>
      <c r="L31" s="1675">
        <v>1136</v>
      </c>
      <c r="M31" s="1666">
        <f>1022.045+N31</f>
        <v>1136</v>
      </c>
      <c r="N31" s="1667">
        <v>113.955</v>
      </c>
      <c r="O31" s="2329">
        <f t="shared" si="24"/>
        <v>113.955</v>
      </c>
      <c r="P31" s="1667">
        <v>113.955</v>
      </c>
      <c r="Q31" s="1667"/>
      <c r="R31" s="1667"/>
      <c r="S31" s="1667">
        <f t="shared" si="11"/>
        <v>0</v>
      </c>
      <c r="T31" s="2329"/>
      <c r="U31" s="1667"/>
      <c r="V31" s="1667"/>
      <c r="W31" s="1667">
        <f t="shared" si="12"/>
        <v>113.955</v>
      </c>
      <c r="X31" s="1667">
        <v>113.955</v>
      </c>
      <c r="Y31" s="1667"/>
      <c r="Z31" s="1667"/>
      <c r="AA31" s="1667">
        <f t="shared" si="6"/>
        <v>0</v>
      </c>
      <c r="AB31" s="1667"/>
      <c r="AC31" s="1667"/>
      <c r="AD31" s="1667"/>
      <c r="AE31" s="1667">
        <f t="shared" si="7"/>
        <v>113.955</v>
      </c>
      <c r="AF31" s="1667">
        <v>113.955</v>
      </c>
      <c r="AG31" s="1667"/>
      <c r="AH31" s="1667"/>
      <c r="AI31" s="1667">
        <f t="shared" si="8"/>
        <v>0</v>
      </c>
      <c r="AJ31" s="1667"/>
      <c r="AK31" s="1667"/>
      <c r="AL31" s="1667"/>
      <c r="AM31" s="2329">
        <v>1136</v>
      </c>
      <c r="AN31" s="2329">
        <v>1136</v>
      </c>
      <c r="AO31" s="1667"/>
      <c r="AP31" s="1667"/>
      <c r="AQ31" s="2329">
        <f t="shared" si="9"/>
        <v>0</v>
      </c>
      <c r="AR31" s="2329"/>
      <c r="AS31" s="1667"/>
      <c r="AT31" s="1667"/>
      <c r="AU31" s="1667"/>
      <c r="AV31" s="2329">
        <f t="shared" si="10"/>
        <v>0</v>
      </c>
      <c r="AW31" s="2329"/>
      <c r="AX31" s="1667"/>
      <c r="AY31" s="1667"/>
      <c r="AZ31" s="1667"/>
      <c r="BA31" s="1667"/>
      <c r="BB31" s="1667"/>
      <c r="BC31" s="1667"/>
      <c r="BD31" s="2329">
        <f t="shared" si="21"/>
        <v>0</v>
      </c>
      <c r="BE31" s="2329"/>
      <c r="BF31" s="1668">
        <f t="shared" si="16"/>
        <v>1136</v>
      </c>
      <c r="BG31" s="2333">
        <v>2022</v>
      </c>
      <c r="BH31" s="2333" t="s">
        <v>910</v>
      </c>
      <c r="BI31" s="2333"/>
      <c r="BJ31" s="2334">
        <f t="shared" si="17"/>
        <v>100</v>
      </c>
      <c r="BK31" s="2334" t="e">
        <f t="shared" si="15"/>
        <v>#DIV/0!</v>
      </c>
      <c r="BL31" s="2333" t="s">
        <v>40</v>
      </c>
      <c r="BM31" s="2351"/>
      <c r="BN31" s="2900" t="s">
        <v>2492</v>
      </c>
      <c r="BO31" s="2903" t="s">
        <v>2496</v>
      </c>
      <c r="BP31" s="2336"/>
      <c r="BQ31" s="2354"/>
    </row>
    <row r="32" spans="1:69" s="2355" customFormat="1" ht="45.75" customHeight="1">
      <c r="A32" s="2344" t="s">
        <v>58</v>
      </c>
      <c r="B32" s="2345" t="s">
        <v>2078</v>
      </c>
      <c r="C32" s="1674" t="s">
        <v>2076</v>
      </c>
      <c r="D32" s="1674" t="s">
        <v>420</v>
      </c>
      <c r="E32" s="2348">
        <v>2022</v>
      </c>
      <c r="F32" s="2349" t="s">
        <v>2079</v>
      </c>
      <c r="G32" s="2329">
        <f t="shared" si="22"/>
        <v>600</v>
      </c>
      <c r="H32" s="2350">
        <v>600</v>
      </c>
      <c r="I32" s="1667"/>
      <c r="J32" s="1667"/>
      <c r="K32" s="1667">
        <f t="shared" si="23"/>
        <v>600</v>
      </c>
      <c r="L32" s="1675">
        <v>600</v>
      </c>
      <c r="M32" s="1666">
        <f>582.639+N32</f>
        <v>587.03899999999999</v>
      </c>
      <c r="N32" s="1667">
        <v>4.4000000000000004</v>
      </c>
      <c r="O32" s="2329">
        <f t="shared" si="24"/>
        <v>17.361000000000001</v>
      </c>
      <c r="P32" s="1667">
        <v>17.361000000000001</v>
      </c>
      <c r="Q32" s="1667"/>
      <c r="R32" s="1667"/>
      <c r="S32" s="1667">
        <f t="shared" si="11"/>
        <v>0</v>
      </c>
      <c r="T32" s="2329"/>
      <c r="U32" s="1667"/>
      <c r="V32" s="1667"/>
      <c r="W32" s="1667">
        <f t="shared" si="12"/>
        <v>4.4000000000000004</v>
      </c>
      <c r="X32" s="1667">
        <v>4.4000000000000004</v>
      </c>
      <c r="Y32" s="1667"/>
      <c r="Z32" s="1667"/>
      <c r="AA32" s="1667">
        <f t="shared" si="6"/>
        <v>0</v>
      </c>
      <c r="AB32" s="1667"/>
      <c r="AC32" s="1667"/>
      <c r="AD32" s="1667"/>
      <c r="AE32" s="1667">
        <f t="shared" si="7"/>
        <v>17.361000000000001</v>
      </c>
      <c r="AF32" s="1667">
        <v>17.361000000000001</v>
      </c>
      <c r="AG32" s="1667"/>
      <c r="AH32" s="1667"/>
      <c r="AI32" s="1667">
        <f t="shared" si="8"/>
        <v>0</v>
      </c>
      <c r="AJ32" s="1667"/>
      <c r="AK32" s="1667"/>
      <c r="AL32" s="1667"/>
      <c r="AM32" s="2329">
        <v>600</v>
      </c>
      <c r="AN32" s="2329">
        <v>600</v>
      </c>
      <c r="AO32" s="1667"/>
      <c r="AP32" s="1667"/>
      <c r="AQ32" s="2329">
        <f t="shared" si="9"/>
        <v>0</v>
      </c>
      <c r="AR32" s="2329"/>
      <c r="AS32" s="1667"/>
      <c r="AT32" s="1667"/>
      <c r="AU32" s="1667"/>
      <c r="AV32" s="2329">
        <f t="shared" si="10"/>
        <v>0</v>
      </c>
      <c r="AW32" s="2329"/>
      <c r="AX32" s="1667"/>
      <c r="AY32" s="1667"/>
      <c r="AZ32" s="1667"/>
      <c r="BA32" s="1667"/>
      <c r="BB32" s="1667"/>
      <c r="BC32" s="1667"/>
      <c r="BD32" s="2329">
        <f t="shared" si="21"/>
        <v>0</v>
      </c>
      <c r="BE32" s="2329"/>
      <c r="BF32" s="1668">
        <f t="shared" si="16"/>
        <v>600</v>
      </c>
      <c r="BG32" s="2333">
        <v>2022</v>
      </c>
      <c r="BH32" s="2333" t="s">
        <v>910</v>
      </c>
      <c r="BI32" s="2333"/>
      <c r="BJ32" s="2334">
        <f t="shared" si="17"/>
        <v>100</v>
      </c>
      <c r="BK32" s="2334" t="e">
        <f t="shared" si="15"/>
        <v>#DIV/0!</v>
      </c>
      <c r="BL32" s="2333" t="s">
        <v>40</v>
      </c>
      <c r="BM32" s="2351"/>
      <c r="BN32" s="2900" t="s">
        <v>2492</v>
      </c>
      <c r="BO32" s="2903" t="s">
        <v>2496</v>
      </c>
      <c r="BP32" s="2336"/>
      <c r="BQ32" s="2354"/>
    </row>
    <row r="33" spans="1:69" s="2355" customFormat="1" ht="45.75" customHeight="1">
      <c r="A33" s="2344" t="s">
        <v>60</v>
      </c>
      <c r="B33" s="2345" t="s">
        <v>2080</v>
      </c>
      <c r="C33" s="1674" t="s">
        <v>2081</v>
      </c>
      <c r="D33" s="1674" t="s">
        <v>420</v>
      </c>
      <c r="E33" s="2348">
        <v>2022</v>
      </c>
      <c r="F33" s="2349" t="s">
        <v>2082</v>
      </c>
      <c r="G33" s="2329">
        <f t="shared" si="22"/>
        <v>1000</v>
      </c>
      <c r="H33" s="2350">
        <v>1000</v>
      </c>
      <c r="I33" s="1667"/>
      <c r="J33" s="1667"/>
      <c r="K33" s="1667">
        <f t="shared" si="23"/>
        <v>1000</v>
      </c>
      <c r="L33" s="1675">
        <v>1000</v>
      </c>
      <c r="M33" s="1666">
        <f>949.198+N33</f>
        <v>1000</v>
      </c>
      <c r="N33" s="1667">
        <v>50.802</v>
      </c>
      <c r="O33" s="2329">
        <f t="shared" si="24"/>
        <v>50.802</v>
      </c>
      <c r="P33" s="1667">
        <v>50.802</v>
      </c>
      <c r="Q33" s="1667"/>
      <c r="R33" s="1667"/>
      <c r="S33" s="1667">
        <f t="shared" si="11"/>
        <v>0</v>
      </c>
      <c r="T33" s="2329"/>
      <c r="U33" s="1667"/>
      <c r="V33" s="1667"/>
      <c r="W33" s="1667">
        <f t="shared" si="12"/>
        <v>50.802</v>
      </c>
      <c r="X33" s="1667">
        <v>50.802</v>
      </c>
      <c r="Y33" s="1667"/>
      <c r="Z33" s="1667"/>
      <c r="AA33" s="1667">
        <f t="shared" si="6"/>
        <v>0</v>
      </c>
      <c r="AB33" s="1667"/>
      <c r="AC33" s="1667"/>
      <c r="AD33" s="1667"/>
      <c r="AE33" s="1667">
        <f t="shared" si="7"/>
        <v>50.802</v>
      </c>
      <c r="AF33" s="1667">
        <v>50.802</v>
      </c>
      <c r="AG33" s="1667"/>
      <c r="AH33" s="1667"/>
      <c r="AI33" s="1667">
        <f t="shared" si="8"/>
        <v>0</v>
      </c>
      <c r="AJ33" s="1667"/>
      <c r="AK33" s="1667"/>
      <c r="AL33" s="1667"/>
      <c r="AM33" s="2329">
        <v>1000</v>
      </c>
      <c r="AN33" s="2329">
        <v>1000</v>
      </c>
      <c r="AO33" s="1667"/>
      <c r="AP33" s="1667"/>
      <c r="AQ33" s="2329">
        <f t="shared" si="9"/>
        <v>0</v>
      </c>
      <c r="AR33" s="2329"/>
      <c r="AS33" s="1667"/>
      <c r="AT33" s="1667"/>
      <c r="AU33" s="1667"/>
      <c r="AV33" s="2329">
        <f t="shared" si="10"/>
        <v>0</v>
      </c>
      <c r="AW33" s="2329"/>
      <c r="AX33" s="1667"/>
      <c r="AY33" s="1667"/>
      <c r="AZ33" s="1667"/>
      <c r="BA33" s="1667"/>
      <c r="BB33" s="1667"/>
      <c r="BC33" s="1667"/>
      <c r="BD33" s="2329">
        <f t="shared" si="21"/>
        <v>0</v>
      </c>
      <c r="BE33" s="2329"/>
      <c r="BF33" s="1668">
        <f t="shared" si="16"/>
        <v>1000</v>
      </c>
      <c r="BG33" s="2333">
        <v>2022</v>
      </c>
      <c r="BH33" s="2333" t="s">
        <v>910</v>
      </c>
      <c r="BI33" s="2333"/>
      <c r="BJ33" s="2334">
        <f t="shared" si="17"/>
        <v>100</v>
      </c>
      <c r="BK33" s="2334" t="e">
        <f t="shared" si="15"/>
        <v>#DIV/0!</v>
      </c>
      <c r="BL33" s="2333" t="s">
        <v>40</v>
      </c>
      <c r="BM33" s="2351"/>
      <c r="BN33" s="2900" t="s">
        <v>2492</v>
      </c>
      <c r="BO33" s="2903" t="s">
        <v>2496</v>
      </c>
      <c r="BP33" s="2336"/>
      <c r="BQ33" s="2354"/>
    </row>
    <row r="34" spans="1:69" s="2355" customFormat="1" ht="45.75" customHeight="1">
      <c r="A34" s="2344" t="s">
        <v>164</v>
      </c>
      <c r="B34" s="2345" t="s">
        <v>2083</v>
      </c>
      <c r="C34" s="1674" t="s">
        <v>2084</v>
      </c>
      <c r="D34" s="1674" t="s">
        <v>420</v>
      </c>
      <c r="E34" s="2348">
        <v>2022</v>
      </c>
      <c r="F34" s="2349" t="s">
        <v>2085</v>
      </c>
      <c r="G34" s="2329">
        <f t="shared" si="22"/>
        <v>536</v>
      </c>
      <c r="H34" s="2350">
        <v>536</v>
      </c>
      <c r="I34" s="1667"/>
      <c r="J34" s="1667"/>
      <c r="K34" s="1667">
        <f t="shared" si="23"/>
        <v>536</v>
      </c>
      <c r="L34" s="1675">
        <v>536</v>
      </c>
      <c r="M34" s="1666">
        <f>514.129612+N34</f>
        <v>529.72961199999997</v>
      </c>
      <c r="N34" s="1667">
        <v>15.6</v>
      </c>
      <c r="O34" s="2329">
        <f t="shared" si="24"/>
        <v>21.870387999999998</v>
      </c>
      <c r="P34" s="1667">
        <v>21.870387999999998</v>
      </c>
      <c r="Q34" s="1667"/>
      <c r="R34" s="1667"/>
      <c r="S34" s="1667">
        <f t="shared" si="11"/>
        <v>0</v>
      </c>
      <c r="T34" s="2329"/>
      <c r="U34" s="1667"/>
      <c r="V34" s="1667"/>
      <c r="W34" s="1667">
        <f t="shared" si="12"/>
        <v>15.6</v>
      </c>
      <c r="X34" s="1667">
        <v>15.6</v>
      </c>
      <c r="Y34" s="1667"/>
      <c r="Z34" s="1667"/>
      <c r="AA34" s="1667">
        <f t="shared" si="6"/>
        <v>0</v>
      </c>
      <c r="AB34" s="1667"/>
      <c r="AC34" s="1667"/>
      <c r="AD34" s="1667"/>
      <c r="AE34" s="1667">
        <f t="shared" si="7"/>
        <v>21.870387999999998</v>
      </c>
      <c r="AF34" s="1667">
        <v>21.870387999999998</v>
      </c>
      <c r="AG34" s="1667"/>
      <c r="AH34" s="1667"/>
      <c r="AI34" s="1667">
        <f t="shared" si="8"/>
        <v>0</v>
      </c>
      <c r="AJ34" s="1667"/>
      <c r="AK34" s="1667"/>
      <c r="AL34" s="1667"/>
      <c r="AM34" s="2329">
        <v>536</v>
      </c>
      <c r="AN34" s="2329">
        <v>536</v>
      </c>
      <c r="AO34" s="1667"/>
      <c r="AP34" s="1667"/>
      <c r="AQ34" s="2329">
        <f t="shared" si="9"/>
        <v>0</v>
      </c>
      <c r="AR34" s="2329"/>
      <c r="AS34" s="1667"/>
      <c r="AT34" s="1667"/>
      <c r="AU34" s="1667"/>
      <c r="AV34" s="2329">
        <f t="shared" si="10"/>
        <v>0</v>
      </c>
      <c r="AW34" s="2329"/>
      <c r="AX34" s="1667"/>
      <c r="AY34" s="1667"/>
      <c r="AZ34" s="1667"/>
      <c r="BA34" s="1667"/>
      <c r="BB34" s="1667"/>
      <c r="BC34" s="1667"/>
      <c r="BD34" s="2329">
        <f t="shared" si="21"/>
        <v>0</v>
      </c>
      <c r="BE34" s="2329"/>
      <c r="BF34" s="1668">
        <f t="shared" si="16"/>
        <v>536</v>
      </c>
      <c r="BG34" s="2333">
        <v>2022</v>
      </c>
      <c r="BH34" s="2333" t="s">
        <v>910</v>
      </c>
      <c r="BI34" s="2333"/>
      <c r="BJ34" s="2334">
        <f t="shared" si="17"/>
        <v>100</v>
      </c>
      <c r="BK34" s="2334" t="e">
        <f t="shared" si="15"/>
        <v>#DIV/0!</v>
      </c>
      <c r="BL34" s="2333" t="s">
        <v>40</v>
      </c>
      <c r="BM34" s="2351"/>
      <c r="BN34" s="2900" t="s">
        <v>2492</v>
      </c>
      <c r="BO34" s="2903" t="s">
        <v>2496</v>
      </c>
      <c r="BP34" s="2336"/>
      <c r="BQ34" s="2354"/>
    </row>
    <row r="35" spans="1:69" s="2355" customFormat="1" ht="45.75" customHeight="1">
      <c r="A35" s="2344" t="s">
        <v>169</v>
      </c>
      <c r="B35" s="2345" t="s">
        <v>2086</v>
      </c>
      <c r="C35" s="1674" t="s">
        <v>2084</v>
      </c>
      <c r="D35" s="1674" t="s">
        <v>420</v>
      </c>
      <c r="E35" s="2348">
        <v>2022</v>
      </c>
      <c r="F35" s="2349" t="s">
        <v>2087</v>
      </c>
      <c r="G35" s="2329">
        <f t="shared" si="22"/>
        <v>1200</v>
      </c>
      <c r="H35" s="2350">
        <v>1200</v>
      </c>
      <c r="I35" s="1667"/>
      <c r="J35" s="1667"/>
      <c r="K35" s="1667">
        <f t="shared" si="23"/>
        <v>1200</v>
      </c>
      <c r="L35" s="1675">
        <v>1200</v>
      </c>
      <c r="M35" s="1666">
        <f>979.604223+N35</f>
        <v>1187.8710000000001</v>
      </c>
      <c r="N35" s="1667">
        <v>208.26677699999999</v>
      </c>
      <c r="O35" s="2329">
        <f t="shared" si="24"/>
        <v>220.39577700000001</v>
      </c>
      <c r="P35" s="1667">
        <v>220.39577700000001</v>
      </c>
      <c r="Q35" s="1667"/>
      <c r="R35" s="1667"/>
      <c r="S35" s="1667">
        <f t="shared" si="11"/>
        <v>0</v>
      </c>
      <c r="T35" s="2329"/>
      <c r="U35" s="1667"/>
      <c r="V35" s="1667"/>
      <c r="W35" s="1667">
        <f t="shared" si="12"/>
        <v>208.26677699999999</v>
      </c>
      <c r="X35" s="1667">
        <v>208.26677699999999</v>
      </c>
      <c r="Y35" s="1667"/>
      <c r="Z35" s="1667"/>
      <c r="AA35" s="1667">
        <f t="shared" si="6"/>
        <v>0</v>
      </c>
      <c r="AB35" s="1667"/>
      <c r="AC35" s="1667"/>
      <c r="AD35" s="1667"/>
      <c r="AE35" s="1667">
        <f t="shared" si="7"/>
        <v>220.39577700000001</v>
      </c>
      <c r="AF35" s="1667">
        <v>220.39577700000001</v>
      </c>
      <c r="AG35" s="1667"/>
      <c r="AH35" s="1667"/>
      <c r="AI35" s="1667">
        <f t="shared" si="8"/>
        <v>0</v>
      </c>
      <c r="AJ35" s="1667"/>
      <c r="AK35" s="1667"/>
      <c r="AL35" s="1667"/>
      <c r="AM35" s="2329">
        <v>1200</v>
      </c>
      <c r="AN35" s="2329">
        <v>1200</v>
      </c>
      <c r="AO35" s="1667"/>
      <c r="AP35" s="1667"/>
      <c r="AQ35" s="2329">
        <f t="shared" si="9"/>
        <v>0</v>
      </c>
      <c r="AR35" s="2329"/>
      <c r="AS35" s="1667"/>
      <c r="AT35" s="1667"/>
      <c r="AU35" s="1667"/>
      <c r="AV35" s="2329">
        <f t="shared" si="10"/>
        <v>0</v>
      </c>
      <c r="AW35" s="2329"/>
      <c r="AX35" s="1667"/>
      <c r="AY35" s="1667"/>
      <c r="AZ35" s="1667"/>
      <c r="BA35" s="1667"/>
      <c r="BB35" s="1667"/>
      <c r="BC35" s="1667"/>
      <c r="BD35" s="2329">
        <f t="shared" si="21"/>
        <v>0</v>
      </c>
      <c r="BE35" s="2329"/>
      <c r="BF35" s="1668">
        <f t="shared" si="16"/>
        <v>1200</v>
      </c>
      <c r="BG35" s="2333">
        <v>2022</v>
      </c>
      <c r="BH35" s="2333" t="s">
        <v>910</v>
      </c>
      <c r="BI35" s="2333"/>
      <c r="BJ35" s="2334">
        <f t="shared" si="17"/>
        <v>100</v>
      </c>
      <c r="BK35" s="2334" t="e">
        <f t="shared" si="15"/>
        <v>#DIV/0!</v>
      </c>
      <c r="BL35" s="2333" t="s">
        <v>40</v>
      </c>
      <c r="BM35" s="2351"/>
      <c r="BN35" s="2900" t="s">
        <v>2492</v>
      </c>
      <c r="BO35" s="2903" t="s">
        <v>2496</v>
      </c>
      <c r="BP35" s="2336"/>
      <c r="BQ35" s="2354"/>
    </row>
    <row r="36" spans="1:69" s="2355" customFormat="1" ht="45.75" customHeight="1">
      <c r="A36" s="2344" t="s">
        <v>174</v>
      </c>
      <c r="B36" s="2345" t="s">
        <v>2088</v>
      </c>
      <c r="C36" s="1674" t="s">
        <v>2089</v>
      </c>
      <c r="D36" s="1674" t="s">
        <v>420</v>
      </c>
      <c r="E36" s="2348">
        <v>2022</v>
      </c>
      <c r="F36" s="2349" t="s">
        <v>2090</v>
      </c>
      <c r="G36" s="2329">
        <f t="shared" si="22"/>
        <v>1736</v>
      </c>
      <c r="H36" s="2350">
        <v>1736</v>
      </c>
      <c r="I36" s="1667"/>
      <c r="J36" s="1667"/>
      <c r="K36" s="1667">
        <f t="shared" si="23"/>
        <v>1736</v>
      </c>
      <c r="L36" s="1675">
        <v>1736</v>
      </c>
      <c r="M36" s="1666">
        <v>1707.8197990000001</v>
      </c>
      <c r="N36" s="1667">
        <v>0</v>
      </c>
      <c r="O36" s="2329">
        <f t="shared" si="24"/>
        <v>28.180201</v>
      </c>
      <c r="P36" s="1667">
        <v>28.180201</v>
      </c>
      <c r="Q36" s="1667"/>
      <c r="R36" s="1667"/>
      <c r="S36" s="1667">
        <f t="shared" si="11"/>
        <v>0</v>
      </c>
      <c r="T36" s="2329"/>
      <c r="U36" s="1667"/>
      <c r="V36" s="1667"/>
      <c r="W36" s="1667">
        <f t="shared" si="12"/>
        <v>0</v>
      </c>
      <c r="X36" s="1667">
        <v>0</v>
      </c>
      <c r="Y36" s="1667"/>
      <c r="Z36" s="1667"/>
      <c r="AA36" s="1667">
        <f t="shared" si="6"/>
        <v>0</v>
      </c>
      <c r="AB36" s="1667"/>
      <c r="AC36" s="1667"/>
      <c r="AD36" s="1667"/>
      <c r="AE36" s="1667">
        <f t="shared" si="7"/>
        <v>28.180201</v>
      </c>
      <c r="AF36" s="1667">
        <v>28.180201</v>
      </c>
      <c r="AG36" s="1667"/>
      <c r="AH36" s="1667"/>
      <c r="AI36" s="1667">
        <f t="shared" si="8"/>
        <v>0</v>
      </c>
      <c r="AJ36" s="1667"/>
      <c r="AK36" s="1667"/>
      <c r="AL36" s="1667"/>
      <c r="AM36" s="2329">
        <v>1736</v>
      </c>
      <c r="AN36" s="2329">
        <v>1736</v>
      </c>
      <c r="AO36" s="1667"/>
      <c r="AP36" s="1667"/>
      <c r="AQ36" s="2329">
        <f t="shared" si="9"/>
        <v>0</v>
      </c>
      <c r="AR36" s="2329"/>
      <c r="AS36" s="1667"/>
      <c r="AT36" s="1667"/>
      <c r="AU36" s="1667"/>
      <c r="AV36" s="2329">
        <f t="shared" si="10"/>
        <v>0</v>
      </c>
      <c r="AW36" s="2329"/>
      <c r="AX36" s="1667"/>
      <c r="AY36" s="1667"/>
      <c r="AZ36" s="1667"/>
      <c r="BA36" s="1667"/>
      <c r="BB36" s="1667"/>
      <c r="BC36" s="1667"/>
      <c r="BD36" s="2329">
        <f t="shared" si="21"/>
        <v>0</v>
      </c>
      <c r="BE36" s="2329"/>
      <c r="BF36" s="1668">
        <f t="shared" si="16"/>
        <v>1736</v>
      </c>
      <c r="BG36" s="2333">
        <v>2022</v>
      </c>
      <c r="BH36" s="2333" t="s">
        <v>910</v>
      </c>
      <c r="BI36" s="2333"/>
      <c r="BJ36" s="2334">
        <f t="shared" si="17"/>
        <v>100</v>
      </c>
      <c r="BK36" s="2334" t="e">
        <f t="shared" si="15"/>
        <v>#DIV/0!</v>
      </c>
      <c r="BL36" s="2333" t="s">
        <v>40</v>
      </c>
      <c r="BM36" s="2351"/>
      <c r="BN36" s="2900" t="s">
        <v>2492</v>
      </c>
      <c r="BO36" s="2903" t="s">
        <v>2496</v>
      </c>
      <c r="BP36" s="2336"/>
      <c r="BQ36" s="2354"/>
    </row>
    <row r="37" spans="1:69" s="2355" customFormat="1" ht="56.25" customHeight="1">
      <c r="A37" s="2344" t="s">
        <v>179</v>
      </c>
      <c r="B37" s="2347" t="s">
        <v>2091</v>
      </c>
      <c r="C37" s="1674" t="s">
        <v>2092</v>
      </c>
      <c r="D37" s="1674" t="s">
        <v>420</v>
      </c>
      <c r="E37" s="2348">
        <v>2022</v>
      </c>
      <c r="F37" s="2349" t="s">
        <v>2093</v>
      </c>
      <c r="G37" s="2329">
        <f t="shared" si="22"/>
        <v>11070</v>
      </c>
      <c r="H37" s="2329">
        <v>7380</v>
      </c>
      <c r="I37" s="1667">
        <v>3690</v>
      </c>
      <c r="J37" s="1667">
        <v>0</v>
      </c>
      <c r="K37" s="1667">
        <f t="shared" si="23"/>
        <v>7380</v>
      </c>
      <c r="L37" s="1675">
        <v>7380</v>
      </c>
      <c r="M37" s="1666">
        <f>5750.263+N37</f>
        <v>5777.9210000000003</v>
      </c>
      <c r="N37" s="1667">
        <v>27.658000000000001</v>
      </c>
      <c r="O37" s="2329">
        <f t="shared" si="24"/>
        <v>1629.7370000000001</v>
      </c>
      <c r="P37" s="1667">
        <v>1629.7370000000001</v>
      </c>
      <c r="Q37" s="1667"/>
      <c r="R37" s="1667"/>
      <c r="S37" s="1667">
        <f t="shared" si="11"/>
        <v>0</v>
      </c>
      <c r="T37" s="2329"/>
      <c r="U37" s="1667"/>
      <c r="V37" s="1667"/>
      <c r="W37" s="1667">
        <f t="shared" si="12"/>
        <v>27.658000000000001</v>
      </c>
      <c r="X37" s="1667">
        <v>27.658000000000001</v>
      </c>
      <c r="Y37" s="1667"/>
      <c r="Z37" s="1667"/>
      <c r="AA37" s="1667">
        <f t="shared" si="6"/>
        <v>0</v>
      </c>
      <c r="AB37" s="1667"/>
      <c r="AC37" s="1667"/>
      <c r="AD37" s="1667"/>
      <c r="AE37" s="1667">
        <f t="shared" si="7"/>
        <v>1629.7370000000001</v>
      </c>
      <c r="AF37" s="1667">
        <v>1629.7370000000001</v>
      </c>
      <c r="AG37" s="1667"/>
      <c r="AH37" s="1667"/>
      <c r="AI37" s="1667">
        <f t="shared" si="8"/>
        <v>0</v>
      </c>
      <c r="AJ37" s="1667"/>
      <c r="AK37" s="1667"/>
      <c r="AL37" s="1667"/>
      <c r="AM37" s="2329">
        <f t="shared" si="13"/>
        <v>7380</v>
      </c>
      <c r="AN37" s="2329">
        <v>7380</v>
      </c>
      <c r="AO37" s="1667"/>
      <c r="AP37" s="1667"/>
      <c r="AQ37" s="2329">
        <f t="shared" si="9"/>
        <v>3690</v>
      </c>
      <c r="AR37" s="2329"/>
      <c r="AS37" s="1667"/>
      <c r="AT37" s="1667">
        <v>3690</v>
      </c>
      <c r="AU37" s="1667"/>
      <c r="AV37" s="2329">
        <f t="shared" si="10"/>
        <v>3690</v>
      </c>
      <c r="AW37" s="2329"/>
      <c r="AX37" s="1667"/>
      <c r="AY37" s="1667">
        <v>3690</v>
      </c>
      <c r="AZ37" s="1667"/>
      <c r="BA37" s="1667"/>
      <c r="BB37" s="1667"/>
      <c r="BC37" s="1667"/>
      <c r="BD37" s="2329"/>
      <c r="BE37" s="2329"/>
      <c r="BF37" s="1668">
        <f t="shared" si="16"/>
        <v>7380</v>
      </c>
      <c r="BG37" s="2333">
        <v>2022</v>
      </c>
      <c r="BH37" s="2333" t="s">
        <v>2322</v>
      </c>
      <c r="BI37" s="2333"/>
      <c r="BJ37" s="2334">
        <f t="shared" si="17"/>
        <v>100</v>
      </c>
      <c r="BK37" s="2334" t="e">
        <f t="shared" si="15"/>
        <v>#DIV/0!</v>
      </c>
      <c r="BL37" s="2333" t="s">
        <v>40</v>
      </c>
      <c r="BM37" s="2351"/>
      <c r="BN37" s="2900" t="s">
        <v>2492</v>
      </c>
      <c r="BO37" s="2903" t="s">
        <v>2496</v>
      </c>
      <c r="BP37" s="2356"/>
      <c r="BQ37" s="2354"/>
    </row>
    <row r="38" spans="1:69" s="28" customFormat="1" ht="34.5" customHeight="1">
      <c r="A38" s="2220" t="s">
        <v>74</v>
      </c>
      <c r="B38" s="1942" t="s">
        <v>2420</v>
      </c>
      <c r="C38" s="1653"/>
      <c r="D38" s="1653"/>
      <c r="E38" s="1654"/>
      <c r="F38" s="1702"/>
      <c r="G38" s="1655">
        <f>SUM(G39:G55)</f>
        <v>37001</v>
      </c>
      <c r="H38" s="1655">
        <f t="shared" ref="H38:BC38" si="25">SUM(H39:H55)</f>
        <v>26985</v>
      </c>
      <c r="I38" s="1655">
        <f t="shared" si="25"/>
        <v>9887</v>
      </c>
      <c r="J38" s="1655">
        <f t="shared" si="25"/>
        <v>129</v>
      </c>
      <c r="K38" s="1655">
        <f t="shared" si="25"/>
        <v>26985</v>
      </c>
      <c r="L38" s="1655">
        <f t="shared" si="25"/>
        <v>26985</v>
      </c>
      <c r="M38" s="1655">
        <f t="shared" si="25"/>
        <v>1924.8509999999999</v>
      </c>
      <c r="N38" s="1655">
        <f t="shared" si="25"/>
        <v>1924.8509999999999</v>
      </c>
      <c r="O38" s="1655">
        <f t="shared" si="25"/>
        <v>0</v>
      </c>
      <c r="P38" s="1655">
        <f t="shared" si="25"/>
        <v>0</v>
      </c>
      <c r="Q38" s="1655">
        <f t="shared" si="25"/>
        <v>0</v>
      </c>
      <c r="R38" s="1655">
        <f t="shared" si="25"/>
        <v>0</v>
      </c>
      <c r="S38" s="1655">
        <f t="shared" si="25"/>
        <v>21921</v>
      </c>
      <c r="T38" s="1655">
        <f t="shared" si="25"/>
        <v>21921</v>
      </c>
      <c r="U38" s="1655">
        <f t="shared" si="25"/>
        <v>0</v>
      </c>
      <c r="V38" s="1655">
        <f t="shared" si="25"/>
        <v>0</v>
      </c>
      <c r="W38" s="1655">
        <f t="shared" si="25"/>
        <v>0</v>
      </c>
      <c r="X38" s="1655">
        <f t="shared" si="25"/>
        <v>0</v>
      </c>
      <c r="Y38" s="1655">
        <f t="shared" si="25"/>
        <v>0</v>
      </c>
      <c r="Z38" s="1655">
        <f t="shared" si="25"/>
        <v>0</v>
      </c>
      <c r="AA38" s="1655">
        <f t="shared" si="25"/>
        <v>5097.9409999999998</v>
      </c>
      <c r="AB38" s="1655">
        <f t="shared" si="25"/>
        <v>5097.9409999999998</v>
      </c>
      <c r="AC38" s="1655">
        <f t="shared" si="25"/>
        <v>0</v>
      </c>
      <c r="AD38" s="1655">
        <f t="shared" si="25"/>
        <v>0</v>
      </c>
      <c r="AE38" s="1655">
        <f t="shared" si="25"/>
        <v>0</v>
      </c>
      <c r="AF38" s="1655">
        <f t="shared" si="25"/>
        <v>0</v>
      </c>
      <c r="AG38" s="1655">
        <f t="shared" si="25"/>
        <v>0</v>
      </c>
      <c r="AH38" s="1655">
        <f t="shared" si="25"/>
        <v>0</v>
      </c>
      <c r="AI38" s="1655">
        <f t="shared" si="25"/>
        <v>21921</v>
      </c>
      <c r="AJ38" s="1655">
        <f t="shared" si="25"/>
        <v>21921</v>
      </c>
      <c r="AK38" s="1655">
        <f t="shared" si="25"/>
        <v>0</v>
      </c>
      <c r="AL38" s="1655">
        <f t="shared" si="25"/>
        <v>0</v>
      </c>
      <c r="AM38" s="1655">
        <f t="shared" si="25"/>
        <v>21921</v>
      </c>
      <c r="AN38" s="1655">
        <f t="shared" si="25"/>
        <v>21921</v>
      </c>
      <c r="AO38" s="1655">
        <f t="shared" si="25"/>
        <v>0</v>
      </c>
      <c r="AP38" s="1655">
        <f t="shared" si="25"/>
        <v>0</v>
      </c>
      <c r="AQ38" s="1655">
        <f t="shared" si="25"/>
        <v>14951</v>
      </c>
      <c r="AR38" s="1655">
        <f t="shared" si="25"/>
        <v>5064</v>
      </c>
      <c r="AS38" s="1655">
        <f t="shared" si="25"/>
        <v>0</v>
      </c>
      <c r="AT38" s="1655">
        <f t="shared" si="25"/>
        <v>9887</v>
      </c>
      <c r="AU38" s="1655">
        <f t="shared" si="25"/>
        <v>0</v>
      </c>
      <c r="AV38" s="1655">
        <f t="shared" si="25"/>
        <v>14951</v>
      </c>
      <c r="AW38" s="1655">
        <f t="shared" si="25"/>
        <v>5064</v>
      </c>
      <c r="AX38" s="1655">
        <f t="shared" si="25"/>
        <v>0</v>
      </c>
      <c r="AY38" s="1655">
        <f t="shared" si="25"/>
        <v>9887</v>
      </c>
      <c r="AZ38" s="1655">
        <f t="shared" si="25"/>
        <v>0</v>
      </c>
      <c r="BA38" s="1655">
        <f t="shared" si="25"/>
        <v>0</v>
      </c>
      <c r="BB38" s="1655">
        <f t="shared" si="25"/>
        <v>0</v>
      </c>
      <c r="BC38" s="1655">
        <f t="shared" si="25"/>
        <v>0</v>
      </c>
      <c r="BD38" s="1655">
        <f>SUM(BD39:BD55)</f>
        <v>5064</v>
      </c>
      <c r="BE38" s="1655"/>
      <c r="BF38" s="1657"/>
      <c r="BG38" s="1691"/>
      <c r="BH38" s="1691"/>
      <c r="BI38" s="1691"/>
      <c r="BJ38" s="1692">
        <f t="shared" si="17"/>
        <v>100</v>
      </c>
      <c r="BK38" s="1692">
        <f t="shared" si="15"/>
        <v>100</v>
      </c>
      <c r="BL38" s="1691"/>
      <c r="BM38" s="1943"/>
      <c r="BN38" s="2900" t="s">
        <v>2492</v>
      </c>
      <c r="BO38" s="2903" t="s">
        <v>2496</v>
      </c>
      <c r="BP38" s="1660"/>
      <c r="BQ38" s="53"/>
    </row>
    <row r="39" spans="1:69" s="2363" customFormat="1" ht="25.5">
      <c r="A39" s="2344" t="s">
        <v>46</v>
      </c>
      <c r="B39" s="2357" t="s">
        <v>2094</v>
      </c>
      <c r="C39" s="1676" t="s">
        <v>2061</v>
      </c>
      <c r="D39" s="1674"/>
      <c r="E39" s="2360" t="s">
        <v>245</v>
      </c>
      <c r="F39" s="2349" t="s">
        <v>2095</v>
      </c>
      <c r="G39" s="2329">
        <f t="shared" si="22"/>
        <v>430</v>
      </c>
      <c r="H39" s="2329">
        <v>415</v>
      </c>
      <c r="I39" s="1667"/>
      <c r="J39" s="1667">
        <v>15</v>
      </c>
      <c r="K39" s="1667">
        <f t="shared" si="23"/>
        <v>415</v>
      </c>
      <c r="L39" s="1667">
        <v>415</v>
      </c>
      <c r="M39" s="1677"/>
      <c r="N39" s="1678"/>
      <c r="O39" s="2329"/>
      <c r="P39" s="1667"/>
      <c r="Q39" s="1667"/>
      <c r="R39" s="1667"/>
      <c r="S39" s="1667">
        <f t="shared" si="11"/>
        <v>415</v>
      </c>
      <c r="T39" s="2329">
        <v>415</v>
      </c>
      <c r="U39" s="1667"/>
      <c r="V39" s="1667"/>
      <c r="W39" s="1667">
        <f t="shared" si="12"/>
        <v>0</v>
      </c>
      <c r="X39" s="1667"/>
      <c r="Y39" s="1667"/>
      <c r="Z39" s="1667"/>
      <c r="AA39" s="1667">
        <f t="shared" si="6"/>
        <v>0</v>
      </c>
      <c r="AB39" s="1667">
        <v>0</v>
      </c>
      <c r="AC39" s="1667"/>
      <c r="AD39" s="1667"/>
      <c r="AE39" s="1667">
        <f t="shared" si="7"/>
        <v>0</v>
      </c>
      <c r="AF39" s="1667"/>
      <c r="AG39" s="1667"/>
      <c r="AH39" s="1667"/>
      <c r="AI39" s="1667">
        <f t="shared" si="8"/>
        <v>415</v>
      </c>
      <c r="AJ39" s="1667">
        <v>415</v>
      </c>
      <c r="AK39" s="1667"/>
      <c r="AL39" s="1667"/>
      <c r="AM39" s="2329">
        <f t="shared" si="13"/>
        <v>415</v>
      </c>
      <c r="AN39" s="2329">
        <f t="shared" ref="AN39:AN55" si="26">+P39+T39</f>
        <v>415</v>
      </c>
      <c r="AO39" s="1667"/>
      <c r="AP39" s="1667"/>
      <c r="AQ39" s="2329">
        <f t="shared" si="9"/>
        <v>0</v>
      </c>
      <c r="AR39" s="2329">
        <f>+L39-P39-AN39</f>
        <v>0</v>
      </c>
      <c r="AS39" s="1667"/>
      <c r="AT39" s="1667"/>
      <c r="AU39" s="1667"/>
      <c r="AV39" s="2329">
        <f t="shared" si="10"/>
        <v>0</v>
      </c>
      <c r="AW39" s="2329">
        <f>+AR39</f>
        <v>0</v>
      </c>
      <c r="AX39" s="1667"/>
      <c r="AY39" s="1667"/>
      <c r="AZ39" s="1667"/>
      <c r="BA39" s="1667"/>
      <c r="BB39" s="1667"/>
      <c r="BC39" s="1667"/>
      <c r="BD39" s="2329"/>
      <c r="BE39" s="2329"/>
      <c r="BF39" s="1668">
        <f t="shared" si="16"/>
        <v>0</v>
      </c>
      <c r="BG39" s="2333">
        <v>2023</v>
      </c>
      <c r="BH39" s="2333" t="s">
        <v>910</v>
      </c>
      <c r="BI39" s="2333"/>
      <c r="BJ39" s="2334">
        <f>(BD39+AN39)/H39*100</f>
        <v>100</v>
      </c>
      <c r="BK39" s="2334" t="e">
        <f>BD39/AR39*100</f>
        <v>#DIV/0!</v>
      </c>
      <c r="BL39" s="2333" t="s">
        <v>40</v>
      </c>
      <c r="BM39" s="2351"/>
      <c r="BN39" s="2900" t="s">
        <v>2492</v>
      </c>
      <c r="BO39" s="2903" t="s">
        <v>2496</v>
      </c>
      <c r="BP39" s="2336"/>
      <c r="BQ39" s="2354"/>
    </row>
    <row r="40" spans="1:69" s="2363" customFormat="1" ht="41.25" customHeight="1">
      <c r="A40" s="2344" t="s">
        <v>48</v>
      </c>
      <c r="B40" s="2357" t="s">
        <v>2096</v>
      </c>
      <c r="C40" s="1676" t="s">
        <v>2061</v>
      </c>
      <c r="D40" s="1674"/>
      <c r="E40" s="2360" t="s">
        <v>245</v>
      </c>
      <c r="F40" s="2349" t="s">
        <v>2097</v>
      </c>
      <c r="G40" s="2329">
        <f t="shared" si="22"/>
        <v>450</v>
      </c>
      <c r="H40" s="2329">
        <v>436</v>
      </c>
      <c r="I40" s="1667"/>
      <c r="J40" s="1667">
        <v>14</v>
      </c>
      <c r="K40" s="1667">
        <f t="shared" si="23"/>
        <v>436</v>
      </c>
      <c r="L40" s="1667">
        <v>436</v>
      </c>
      <c r="M40" s="1677"/>
      <c r="N40" s="1678"/>
      <c r="O40" s="2329"/>
      <c r="P40" s="1667"/>
      <c r="Q40" s="1667"/>
      <c r="R40" s="1667"/>
      <c r="S40" s="1667">
        <f t="shared" si="11"/>
        <v>436</v>
      </c>
      <c r="T40" s="2329">
        <v>436</v>
      </c>
      <c r="U40" s="1667"/>
      <c r="V40" s="1667"/>
      <c r="W40" s="1667">
        <f t="shared" si="12"/>
        <v>0</v>
      </c>
      <c r="X40" s="1667"/>
      <c r="Y40" s="1667"/>
      <c r="Z40" s="1667"/>
      <c r="AA40" s="1667">
        <f t="shared" si="6"/>
        <v>0</v>
      </c>
      <c r="AB40" s="1667">
        <v>0</v>
      </c>
      <c r="AC40" s="1667"/>
      <c r="AD40" s="1667"/>
      <c r="AE40" s="1667">
        <f t="shared" si="7"/>
        <v>0</v>
      </c>
      <c r="AF40" s="1667"/>
      <c r="AG40" s="1667"/>
      <c r="AH40" s="1667"/>
      <c r="AI40" s="1667">
        <f t="shared" si="8"/>
        <v>436</v>
      </c>
      <c r="AJ40" s="1667">
        <v>436</v>
      </c>
      <c r="AK40" s="1667"/>
      <c r="AL40" s="1667"/>
      <c r="AM40" s="2329">
        <f t="shared" si="13"/>
        <v>436</v>
      </c>
      <c r="AN40" s="2329">
        <f t="shared" si="26"/>
        <v>436</v>
      </c>
      <c r="AO40" s="1667"/>
      <c r="AP40" s="1667"/>
      <c r="AQ40" s="2329">
        <f t="shared" si="9"/>
        <v>0</v>
      </c>
      <c r="AR40" s="2329">
        <f t="shared" ref="AR40:AR54" si="27">+L40-P40-AN40</f>
        <v>0</v>
      </c>
      <c r="AS40" s="1667"/>
      <c r="AT40" s="1667"/>
      <c r="AU40" s="1667"/>
      <c r="AV40" s="2329">
        <f t="shared" si="10"/>
        <v>0</v>
      </c>
      <c r="AW40" s="2329">
        <f t="shared" ref="AW40:AW55" si="28">+AR40</f>
        <v>0</v>
      </c>
      <c r="AX40" s="1667"/>
      <c r="AY40" s="1667"/>
      <c r="AZ40" s="1667"/>
      <c r="BA40" s="1667"/>
      <c r="BB40" s="1667"/>
      <c r="BC40" s="1667"/>
      <c r="BD40" s="2329"/>
      <c r="BE40" s="2329"/>
      <c r="BF40" s="1668">
        <f t="shared" si="16"/>
        <v>0</v>
      </c>
      <c r="BG40" s="2333">
        <v>2023</v>
      </c>
      <c r="BH40" s="2333" t="s">
        <v>910</v>
      </c>
      <c r="BI40" s="2333"/>
      <c r="BJ40" s="2334">
        <f>(BD40+AN40)/H40*100</f>
        <v>100</v>
      </c>
      <c r="BK40" s="2334" t="e">
        <f t="shared" si="15"/>
        <v>#DIV/0!</v>
      </c>
      <c r="BL40" s="2333" t="s">
        <v>40</v>
      </c>
      <c r="BM40" s="2351"/>
      <c r="BN40" s="2900" t="s">
        <v>2492</v>
      </c>
      <c r="BO40" s="2903" t="s">
        <v>2496</v>
      </c>
      <c r="BP40" s="2336"/>
      <c r="BQ40" s="2354"/>
    </row>
    <row r="41" spans="1:69" s="2363" customFormat="1" ht="25.5">
      <c r="A41" s="2344" t="s">
        <v>50</v>
      </c>
      <c r="B41" s="2357" t="s">
        <v>2098</v>
      </c>
      <c r="C41" s="1676" t="s">
        <v>2061</v>
      </c>
      <c r="D41" s="1674"/>
      <c r="E41" s="2360" t="s">
        <v>245</v>
      </c>
      <c r="F41" s="2349" t="s">
        <v>2099</v>
      </c>
      <c r="G41" s="2329">
        <f t="shared" si="22"/>
        <v>250</v>
      </c>
      <c r="H41" s="2329">
        <v>240</v>
      </c>
      <c r="I41" s="1667"/>
      <c r="J41" s="1667">
        <v>10</v>
      </c>
      <c r="K41" s="1667">
        <f t="shared" si="23"/>
        <v>240</v>
      </c>
      <c r="L41" s="1667">
        <v>240</v>
      </c>
      <c r="M41" s="1677"/>
      <c r="N41" s="1678"/>
      <c r="O41" s="2329"/>
      <c r="P41" s="1667"/>
      <c r="Q41" s="1667"/>
      <c r="R41" s="1667"/>
      <c r="S41" s="1667">
        <f t="shared" si="11"/>
        <v>240</v>
      </c>
      <c r="T41" s="2329">
        <v>240</v>
      </c>
      <c r="U41" s="1667"/>
      <c r="V41" s="1667"/>
      <c r="W41" s="1667">
        <f t="shared" si="12"/>
        <v>0</v>
      </c>
      <c r="X41" s="1667"/>
      <c r="Y41" s="1667"/>
      <c r="Z41" s="1667"/>
      <c r="AA41" s="1667">
        <f t="shared" si="6"/>
        <v>0</v>
      </c>
      <c r="AB41" s="1667">
        <v>0</v>
      </c>
      <c r="AC41" s="1667"/>
      <c r="AD41" s="1667"/>
      <c r="AE41" s="1667">
        <f t="shared" si="7"/>
        <v>0</v>
      </c>
      <c r="AF41" s="1667"/>
      <c r="AG41" s="1667"/>
      <c r="AH41" s="1667"/>
      <c r="AI41" s="1667">
        <f t="shared" si="8"/>
        <v>240</v>
      </c>
      <c r="AJ41" s="1667">
        <v>240</v>
      </c>
      <c r="AK41" s="1667"/>
      <c r="AL41" s="1667"/>
      <c r="AM41" s="2329">
        <f t="shared" si="13"/>
        <v>240</v>
      </c>
      <c r="AN41" s="2329">
        <f t="shared" si="26"/>
        <v>240</v>
      </c>
      <c r="AO41" s="1667"/>
      <c r="AP41" s="1667"/>
      <c r="AQ41" s="2329">
        <f t="shared" si="9"/>
        <v>0</v>
      </c>
      <c r="AR41" s="2329">
        <f t="shared" si="27"/>
        <v>0</v>
      </c>
      <c r="AS41" s="1667"/>
      <c r="AT41" s="1667"/>
      <c r="AU41" s="1667"/>
      <c r="AV41" s="2329">
        <f t="shared" si="10"/>
        <v>0</v>
      </c>
      <c r="AW41" s="2329">
        <f t="shared" si="28"/>
        <v>0</v>
      </c>
      <c r="AX41" s="1667"/>
      <c r="AY41" s="1667"/>
      <c r="AZ41" s="1667"/>
      <c r="BA41" s="1667"/>
      <c r="BB41" s="1667"/>
      <c r="BC41" s="1667"/>
      <c r="BD41" s="2329"/>
      <c r="BE41" s="2329"/>
      <c r="BF41" s="1668">
        <f t="shared" si="16"/>
        <v>0</v>
      </c>
      <c r="BG41" s="2333">
        <v>2023</v>
      </c>
      <c r="BH41" s="2333" t="s">
        <v>910</v>
      </c>
      <c r="BI41" s="2333"/>
      <c r="BJ41" s="2334">
        <f t="shared" si="17"/>
        <v>100</v>
      </c>
      <c r="BK41" s="2334" t="e">
        <f t="shared" si="15"/>
        <v>#DIV/0!</v>
      </c>
      <c r="BL41" s="2333" t="s">
        <v>40</v>
      </c>
      <c r="BM41" s="2351"/>
      <c r="BN41" s="2900" t="s">
        <v>2492</v>
      </c>
      <c r="BO41" s="2903" t="s">
        <v>2496</v>
      </c>
      <c r="BP41" s="2336"/>
      <c r="BQ41" s="2354"/>
    </row>
    <row r="42" spans="1:69" s="2363" customFormat="1" ht="39.75" customHeight="1">
      <c r="A42" s="2344" t="s">
        <v>52</v>
      </c>
      <c r="B42" s="2357" t="s">
        <v>2100</v>
      </c>
      <c r="C42" s="1676" t="s">
        <v>2101</v>
      </c>
      <c r="D42" s="1674"/>
      <c r="E42" s="2360" t="s">
        <v>245</v>
      </c>
      <c r="F42" s="2349" t="s">
        <v>2102</v>
      </c>
      <c r="G42" s="2329">
        <f t="shared" si="22"/>
        <v>200</v>
      </c>
      <c r="H42" s="2329">
        <v>200</v>
      </c>
      <c r="I42" s="1667"/>
      <c r="J42" s="1667">
        <v>0</v>
      </c>
      <c r="K42" s="1667">
        <f t="shared" si="23"/>
        <v>200</v>
      </c>
      <c r="L42" s="1667">
        <v>200</v>
      </c>
      <c r="M42" s="1677">
        <v>194.26300000000001</v>
      </c>
      <c r="N42" s="1678">
        <v>194.26300000000001</v>
      </c>
      <c r="O42" s="2329"/>
      <c r="P42" s="1667"/>
      <c r="Q42" s="1667"/>
      <c r="R42" s="1667"/>
      <c r="S42" s="1667">
        <f t="shared" si="11"/>
        <v>200</v>
      </c>
      <c r="T42" s="2329">
        <v>200</v>
      </c>
      <c r="U42" s="1667"/>
      <c r="V42" s="1667"/>
      <c r="W42" s="1667">
        <f t="shared" si="12"/>
        <v>0</v>
      </c>
      <c r="X42" s="1667"/>
      <c r="Y42" s="1667"/>
      <c r="Z42" s="1667"/>
      <c r="AA42" s="1667">
        <f t="shared" si="6"/>
        <v>194.26300000000001</v>
      </c>
      <c r="AB42" s="1667">
        <v>194.26300000000001</v>
      </c>
      <c r="AC42" s="1667"/>
      <c r="AD42" s="1667"/>
      <c r="AE42" s="1667">
        <f t="shared" si="7"/>
        <v>0</v>
      </c>
      <c r="AF42" s="1667"/>
      <c r="AG42" s="1667"/>
      <c r="AH42" s="1667"/>
      <c r="AI42" s="1667">
        <f t="shared" si="8"/>
        <v>200</v>
      </c>
      <c r="AJ42" s="1667">
        <v>200</v>
      </c>
      <c r="AK42" s="1667"/>
      <c r="AL42" s="1667"/>
      <c r="AM42" s="2329">
        <f t="shared" si="13"/>
        <v>200</v>
      </c>
      <c r="AN42" s="2329">
        <f t="shared" si="26"/>
        <v>200</v>
      </c>
      <c r="AO42" s="1667"/>
      <c r="AP42" s="1667"/>
      <c r="AQ42" s="2329">
        <f t="shared" si="9"/>
        <v>0</v>
      </c>
      <c r="AR42" s="2329">
        <f t="shared" si="27"/>
        <v>0</v>
      </c>
      <c r="AS42" s="1667"/>
      <c r="AT42" s="1667"/>
      <c r="AU42" s="1667"/>
      <c r="AV42" s="2329">
        <f t="shared" si="10"/>
        <v>0</v>
      </c>
      <c r="AW42" s="2329">
        <f t="shared" si="28"/>
        <v>0</v>
      </c>
      <c r="AX42" s="1667"/>
      <c r="AY42" s="1667"/>
      <c r="AZ42" s="1667"/>
      <c r="BA42" s="1667"/>
      <c r="BB42" s="1667"/>
      <c r="BC42" s="1667"/>
      <c r="BD42" s="2329"/>
      <c r="BE42" s="2329"/>
      <c r="BF42" s="1668">
        <f t="shared" si="16"/>
        <v>0</v>
      </c>
      <c r="BG42" s="2333">
        <v>2023</v>
      </c>
      <c r="BH42" s="2333" t="s">
        <v>910</v>
      </c>
      <c r="BI42" s="2333"/>
      <c r="BJ42" s="2334">
        <f t="shared" si="17"/>
        <v>100</v>
      </c>
      <c r="BK42" s="2334" t="e">
        <f t="shared" si="15"/>
        <v>#DIV/0!</v>
      </c>
      <c r="BL42" s="2333" t="s">
        <v>40</v>
      </c>
      <c r="BM42" s="2351"/>
      <c r="BN42" s="2900" t="s">
        <v>2492</v>
      </c>
      <c r="BO42" s="2903" t="s">
        <v>2496</v>
      </c>
      <c r="BP42" s="2336"/>
      <c r="BQ42" s="2354"/>
    </row>
    <row r="43" spans="1:69" s="2363" customFormat="1" ht="39.75" customHeight="1">
      <c r="A43" s="2344" t="s">
        <v>54</v>
      </c>
      <c r="B43" s="2357" t="s">
        <v>2103</v>
      </c>
      <c r="C43" s="1676" t="s">
        <v>2101</v>
      </c>
      <c r="D43" s="1674"/>
      <c r="E43" s="2360" t="s">
        <v>245</v>
      </c>
      <c r="F43" s="2349" t="s">
        <v>2104</v>
      </c>
      <c r="G43" s="2329">
        <f t="shared" si="22"/>
        <v>460</v>
      </c>
      <c r="H43" s="2329">
        <v>460</v>
      </c>
      <c r="I43" s="1667"/>
      <c r="J43" s="1667">
        <v>0</v>
      </c>
      <c r="K43" s="1667">
        <f t="shared" si="23"/>
        <v>460</v>
      </c>
      <c r="L43" s="1667">
        <v>460</v>
      </c>
      <c r="M43" s="1677">
        <v>447.464</v>
      </c>
      <c r="N43" s="1678">
        <v>447.464</v>
      </c>
      <c r="O43" s="2329"/>
      <c r="P43" s="1667"/>
      <c r="Q43" s="1667"/>
      <c r="R43" s="1667"/>
      <c r="S43" s="1667">
        <f t="shared" si="11"/>
        <v>460</v>
      </c>
      <c r="T43" s="2329">
        <v>460</v>
      </c>
      <c r="U43" s="1667"/>
      <c r="V43" s="1667"/>
      <c r="W43" s="1667">
        <f t="shared" si="12"/>
        <v>0</v>
      </c>
      <c r="X43" s="1667"/>
      <c r="Y43" s="1667"/>
      <c r="Z43" s="1667"/>
      <c r="AA43" s="1667">
        <f t="shared" si="6"/>
        <v>447.464</v>
      </c>
      <c r="AB43" s="1667">
        <v>447.464</v>
      </c>
      <c r="AC43" s="1667"/>
      <c r="AD43" s="1667"/>
      <c r="AE43" s="1667">
        <f t="shared" si="7"/>
        <v>0</v>
      </c>
      <c r="AF43" s="1667"/>
      <c r="AG43" s="1667"/>
      <c r="AH43" s="1667"/>
      <c r="AI43" s="1667">
        <f t="shared" si="8"/>
        <v>460</v>
      </c>
      <c r="AJ43" s="1667">
        <v>460</v>
      </c>
      <c r="AK43" s="1667"/>
      <c r="AL43" s="1667"/>
      <c r="AM43" s="2329">
        <f t="shared" si="13"/>
        <v>460</v>
      </c>
      <c r="AN43" s="2329">
        <f t="shared" si="26"/>
        <v>460</v>
      </c>
      <c r="AO43" s="1667"/>
      <c r="AP43" s="1667"/>
      <c r="AQ43" s="2329">
        <f t="shared" si="9"/>
        <v>0</v>
      </c>
      <c r="AR43" s="2329">
        <f t="shared" si="27"/>
        <v>0</v>
      </c>
      <c r="AS43" s="1667"/>
      <c r="AT43" s="1667"/>
      <c r="AU43" s="1667"/>
      <c r="AV43" s="2329">
        <f t="shared" si="10"/>
        <v>0</v>
      </c>
      <c r="AW43" s="2329">
        <f t="shared" si="28"/>
        <v>0</v>
      </c>
      <c r="AX43" s="1667"/>
      <c r="AY43" s="1667"/>
      <c r="AZ43" s="1667"/>
      <c r="BA43" s="1667"/>
      <c r="BB43" s="1667"/>
      <c r="BC43" s="1667"/>
      <c r="BD43" s="2329"/>
      <c r="BE43" s="2329"/>
      <c r="BF43" s="1668">
        <f t="shared" si="16"/>
        <v>0</v>
      </c>
      <c r="BG43" s="2333">
        <v>2023</v>
      </c>
      <c r="BH43" s="2333" t="s">
        <v>910</v>
      </c>
      <c r="BI43" s="2333"/>
      <c r="BJ43" s="2334">
        <f t="shared" si="17"/>
        <v>100</v>
      </c>
      <c r="BK43" s="2334" t="e">
        <f t="shared" si="15"/>
        <v>#DIV/0!</v>
      </c>
      <c r="BL43" s="2333" t="s">
        <v>40</v>
      </c>
      <c r="BM43" s="2351"/>
      <c r="BN43" s="2900" t="s">
        <v>2492</v>
      </c>
      <c r="BO43" s="2903" t="s">
        <v>2496</v>
      </c>
      <c r="BP43" s="2336"/>
      <c r="BQ43" s="2354"/>
    </row>
    <row r="44" spans="1:69" s="2363" customFormat="1" ht="39.75" customHeight="1">
      <c r="A44" s="2344" t="s">
        <v>56</v>
      </c>
      <c r="B44" s="2357" t="s">
        <v>2105</v>
      </c>
      <c r="C44" s="1676" t="s">
        <v>2101</v>
      </c>
      <c r="D44" s="1674"/>
      <c r="E44" s="2360" t="s">
        <v>245</v>
      </c>
      <c r="F44" s="2349" t="s">
        <v>2106</v>
      </c>
      <c r="G44" s="2329">
        <f t="shared" si="22"/>
        <v>65</v>
      </c>
      <c r="H44" s="2329">
        <v>60</v>
      </c>
      <c r="I44" s="1667"/>
      <c r="J44" s="1667">
        <v>5</v>
      </c>
      <c r="K44" s="1667">
        <f t="shared" si="23"/>
        <v>60</v>
      </c>
      <c r="L44" s="1667">
        <v>60</v>
      </c>
      <c r="M44" s="1677">
        <v>56.456000000000003</v>
      </c>
      <c r="N44" s="1678">
        <v>56.456000000000003</v>
      </c>
      <c r="O44" s="2329"/>
      <c r="P44" s="1667"/>
      <c r="Q44" s="1667"/>
      <c r="R44" s="1667"/>
      <c r="S44" s="1667">
        <f t="shared" si="11"/>
        <v>60</v>
      </c>
      <c r="T44" s="2329">
        <v>60</v>
      </c>
      <c r="U44" s="1667"/>
      <c r="V44" s="1667"/>
      <c r="W44" s="1667">
        <f t="shared" si="12"/>
        <v>0</v>
      </c>
      <c r="X44" s="1667"/>
      <c r="Y44" s="1667"/>
      <c r="Z44" s="1667"/>
      <c r="AA44" s="1667">
        <f t="shared" si="6"/>
        <v>56.456000000000003</v>
      </c>
      <c r="AB44" s="1667">
        <v>56.456000000000003</v>
      </c>
      <c r="AC44" s="1667"/>
      <c r="AD44" s="1667"/>
      <c r="AE44" s="1667">
        <f t="shared" si="7"/>
        <v>0</v>
      </c>
      <c r="AF44" s="1667"/>
      <c r="AG44" s="1667"/>
      <c r="AH44" s="1667"/>
      <c r="AI44" s="1667">
        <f t="shared" si="8"/>
        <v>60</v>
      </c>
      <c r="AJ44" s="1667">
        <v>60</v>
      </c>
      <c r="AK44" s="1667"/>
      <c r="AL44" s="1667"/>
      <c r="AM44" s="2329">
        <f t="shared" si="13"/>
        <v>60</v>
      </c>
      <c r="AN44" s="2329">
        <f t="shared" si="26"/>
        <v>60</v>
      </c>
      <c r="AO44" s="1667"/>
      <c r="AP44" s="1667"/>
      <c r="AQ44" s="2329">
        <f t="shared" si="9"/>
        <v>0</v>
      </c>
      <c r="AR44" s="2329">
        <f t="shared" si="27"/>
        <v>0</v>
      </c>
      <c r="AS44" s="1667"/>
      <c r="AT44" s="1667"/>
      <c r="AU44" s="1667"/>
      <c r="AV44" s="2329">
        <f t="shared" si="10"/>
        <v>0</v>
      </c>
      <c r="AW44" s="2329">
        <f t="shared" si="28"/>
        <v>0</v>
      </c>
      <c r="AX44" s="1667"/>
      <c r="AY44" s="1667"/>
      <c r="AZ44" s="1667"/>
      <c r="BA44" s="1667"/>
      <c r="BB44" s="1667"/>
      <c r="BC44" s="1667"/>
      <c r="BD44" s="2329"/>
      <c r="BE44" s="2329"/>
      <c r="BF44" s="1668">
        <f t="shared" si="16"/>
        <v>0</v>
      </c>
      <c r="BG44" s="2333">
        <v>2023</v>
      </c>
      <c r="BH44" s="2333" t="s">
        <v>910</v>
      </c>
      <c r="BI44" s="2333"/>
      <c r="BJ44" s="2334">
        <f t="shared" si="17"/>
        <v>100</v>
      </c>
      <c r="BK44" s="2334" t="e">
        <f t="shared" si="15"/>
        <v>#DIV/0!</v>
      </c>
      <c r="BL44" s="2333" t="s">
        <v>40</v>
      </c>
      <c r="BM44" s="2351"/>
      <c r="BN44" s="2900" t="s">
        <v>2492</v>
      </c>
      <c r="BO44" s="2903" t="s">
        <v>2496</v>
      </c>
      <c r="BP44" s="2336"/>
      <c r="BQ44" s="2354"/>
    </row>
    <row r="45" spans="1:69" s="2363" customFormat="1">
      <c r="A45" s="2344" t="s">
        <v>58</v>
      </c>
      <c r="B45" s="2357" t="s">
        <v>2108</v>
      </c>
      <c r="C45" s="1676" t="s">
        <v>2064</v>
      </c>
      <c r="D45" s="1674"/>
      <c r="E45" s="2360" t="s">
        <v>245</v>
      </c>
      <c r="F45" s="2349" t="s">
        <v>2109</v>
      </c>
      <c r="G45" s="2329">
        <f t="shared" si="22"/>
        <v>1116</v>
      </c>
      <c r="H45" s="2329">
        <v>1116</v>
      </c>
      <c r="I45" s="1667"/>
      <c r="J45" s="1667">
        <v>0</v>
      </c>
      <c r="K45" s="1667">
        <f t="shared" si="23"/>
        <v>1116</v>
      </c>
      <c r="L45" s="1667">
        <v>1116</v>
      </c>
      <c r="M45" s="1679">
        <v>123.563</v>
      </c>
      <c r="N45" s="1680">
        <v>123.563</v>
      </c>
      <c r="O45" s="2329"/>
      <c r="P45" s="1667"/>
      <c r="Q45" s="1667"/>
      <c r="R45" s="1667"/>
      <c r="S45" s="1667">
        <f t="shared" si="11"/>
        <v>1116</v>
      </c>
      <c r="T45" s="2329">
        <v>1116</v>
      </c>
      <c r="U45" s="1667"/>
      <c r="V45" s="1667"/>
      <c r="W45" s="1667">
        <f t="shared" si="12"/>
        <v>0</v>
      </c>
      <c r="X45" s="1667"/>
      <c r="Y45" s="1667"/>
      <c r="Z45" s="1667"/>
      <c r="AA45" s="1667">
        <f t="shared" si="6"/>
        <v>393.56299999999999</v>
      </c>
      <c r="AB45" s="1667">
        <v>393.56299999999999</v>
      </c>
      <c r="AC45" s="1667"/>
      <c r="AD45" s="1667"/>
      <c r="AE45" s="1667">
        <f t="shared" si="7"/>
        <v>0</v>
      </c>
      <c r="AF45" s="1667"/>
      <c r="AG45" s="1667"/>
      <c r="AH45" s="1667"/>
      <c r="AI45" s="1667">
        <f t="shared" si="8"/>
        <v>1116</v>
      </c>
      <c r="AJ45" s="1667">
        <v>1116</v>
      </c>
      <c r="AK45" s="1667"/>
      <c r="AL45" s="1667"/>
      <c r="AM45" s="2329">
        <f t="shared" si="13"/>
        <v>1116</v>
      </c>
      <c r="AN45" s="2329">
        <f t="shared" si="26"/>
        <v>1116</v>
      </c>
      <c r="AO45" s="1667"/>
      <c r="AP45" s="1667"/>
      <c r="AQ45" s="2329">
        <f t="shared" si="9"/>
        <v>0</v>
      </c>
      <c r="AR45" s="2329">
        <f t="shared" si="27"/>
        <v>0</v>
      </c>
      <c r="AS45" s="1667"/>
      <c r="AT45" s="1667"/>
      <c r="AU45" s="1667"/>
      <c r="AV45" s="2329">
        <f t="shared" si="10"/>
        <v>0</v>
      </c>
      <c r="AW45" s="2329">
        <f t="shared" si="28"/>
        <v>0</v>
      </c>
      <c r="AX45" s="1667"/>
      <c r="AY45" s="1667"/>
      <c r="AZ45" s="1667"/>
      <c r="BA45" s="1667"/>
      <c r="BB45" s="1667"/>
      <c r="BC45" s="1667"/>
      <c r="BD45" s="2329"/>
      <c r="BE45" s="2329"/>
      <c r="BF45" s="1668">
        <f t="shared" si="16"/>
        <v>0</v>
      </c>
      <c r="BG45" s="2333">
        <v>2023</v>
      </c>
      <c r="BH45" s="2333" t="s">
        <v>910</v>
      </c>
      <c r="BI45" s="2333"/>
      <c r="BJ45" s="2334">
        <f t="shared" si="17"/>
        <v>100</v>
      </c>
      <c r="BK45" s="2334" t="e">
        <f t="shared" si="15"/>
        <v>#DIV/0!</v>
      </c>
      <c r="BL45" s="2333" t="s">
        <v>40</v>
      </c>
      <c r="BM45" s="2351"/>
      <c r="BN45" s="2900" t="s">
        <v>2492</v>
      </c>
      <c r="BO45" s="2903" t="s">
        <v>2496</v>
      </c>
      <c r="BP45" s="2336"/>
      <c r="BQ45" s="2354"/>
    </row>
    <row r="46" spans="1:69" s="2363" customFormat="1">
      <c r="A46" s="2344" t="s">
        <v>60</v>
      </c>
      <c r="B46" s="2357" t="s">
        <v>2111</v>
      </c>
      <c r="C46" s="1676" t="s">
        <v>2064</v>
      </c>
      <c r="D46" s="1674"/>
      <c r="E46" s="2360" t="s">
        <v>245</v>
      </c>
      <c r="F46" s="2349" t="s">
        <v>2112</v>
      </c>
      <c r="G46" s="2329">
        <f t="shared" si="22"/>
        <v>620</v>
      </c>
      <c r="H46" s="2329">
        <v>600</v>
      </c>
      <c r="I46" s="1667"/>
      <c r="J46" s="1667">
        <v>20</v>
      </c>
      <c r="K46" s="1667">
        <f t="shared" si="23"/>
        <v>600</v>
      </c>
      <c r="L46" s="1667">
        <v>600</v>
      </c>
      <c r="M46" s="1677"/>
      <c r="N46" s="1678"/>
      <c r="O46" s="2329"/>
      <c r="P46" s="1667"/>
      <c r="Q46" s="1667"/>
      <c r="R46" s="1667"/>
      <c r="S46" s="1667">
        <f t="shared" si="11"/>
        <v>594</v>
      </c>
      <c r="T46" s="2329">
        <v>594</v>
      </c>
      <c r="U46" s="1667"/>
      <c r="V46" s="1667"/>
      <c r="W46" s="1667">
        <f t="shared" si="12"/>
        <v>0</v>
      </c>
      <c r="X46" s="1667"/>
      <c r="Y46" s="1667"/>
      <c r="Z46" s="1667"/>
      <c r="AA46" s="1667">
        <f t="shared" si="6"/>
        <v>0</v>
      </c>
      <c r="AB46" s="1667">
        <v>0</v>
      </c>
      <c r="AC46" s="1667"/>
      <c r="AD46" s="1667"/>
      <c r="AE46" s="1667">
        <f t="shared" si="7"/>
        <v>0</v>
      </c>
      <c r="AF46" s="1667"/>
      <c r="AG46" s="1667"/>
      <c r="AH46" s="1667"/>
      <c r="AI46" s="1667">
        <f t="shared" si="8"/>
        <v>594</v>
      </c>
      <c r="AJ46" s="1667">
        <v>594</v>
      </c>
      <c r="AK46" s="1667"/>
      <c r="AL46" s="1667"/>
      <c r="AM46" s="2329">
        <f t="shared" si="13"/>
        <v>594</v>
      </c>
      <c r="AN46" s="2329">
        <f t="shared" si="26"/>
        <v>594</v>
      </c>
      <c r="AO46" s="1667"/>
      <c r="AP46" s="1667"/>
      <c r="AQ46" s="2329">
        <f t="shared" si="9"/>
        <v>6</v>
      </c>
      <c r="AR46" s="2329">
        <f t="shared" si="27"/>
        <v>6</v>
      </c>
      <c r="AS46" s="1667"/>
      <c r="AT46" s="1667"/>
      <c r="AU46" s="1667"/>
      <c r="AV46" s="2329">
        <f t="shared" si="10"/>
        <v>6</v>
      </c>
      <c r="AW46" s="2329">
        <f t="shared" si="28"/>
        <v>6</v>
      </c>
      <c r="AX46" s="1667"/>
      <c r="AY46" s="1667"/>
      <c r="AZ46" s="1667"/>
      <c r="BA46" s="1667"/>
      <c r="BB46" s="1667"/>
      <c r="BC46" s="1667"/>
      <c r="BD46" s="2329">
        <v>6</v>
      </c>
      <c r="BE46" s="2329"/>
      <c r="BF46" s="1668">
        <f t="shared" si="16"/>
        <v>0</v>
      </c>
      <c r="BG46" s="2333">
        <v>2023</v>
      </c>
      <c r="BH46" s="2333" t="s">
        <v>910</v>
      </c>
      <c r="BI46" s="2333"/>
      <c r="BJ46" s="2334">
        <f t="shared" si="17"/>
        <v>100</v>
      </c>
      <c r="BK46" s="2334">
        <f>BD46/AR46*100</f>
        <v>100</v>
      </c>
      <c r="BL46" s="2333" t="s">
        <v>40</v>
      </c>
      <c r="BM46" s="2351"/>
      <c r="BN46" s="2900" t="s">
        <v>2492</v>
      </c>
      <c r="BO46" s="2903" t="s">
        <v>2496</v>
      </c>
      <c r="BP46" s="2336"/>
      <c r="BQ46" s="2354"/>
    </row>
    <row r="47" spans="1:69" s="2363" customFormat="1" ht="31.5">
      <c r="A47" s="2344" t="s">
        <v>164</v>
      </c>
      <c r="B47" s="2357" t="s">
        <v>2114</v>
      </c>
      <c r="C47" s="1676" t="s">
        <v>2067</v>
      </c>
      <c r="D47" s="1674"/>
      <c r="E47" s="2360" t="s">
        <v>245</v>
      </c>
      <c r="F47" s="2349" t="s">
        <v>2115</v>
      </c>
      <c r="G47" s="2329">
        <f t="shared" si="22"/>
        <v>1520</v>
      </c>
      <c r="H47" s="2329">
        <v>1520</v>
      </c>
      <c r="I47" s="1667"/>
      <c r="J47" s="1667">
        <v>0</v>
      </c>
      <c r="K47" s="1667">
        <f t="shared" si="23"/>
        <v>1520</v>
      </c>
      <c r="L47" s="1667">
        <v>1520</v>
      </c>
      <c r="M47" s="1679">
        <v>170.66</v>
      </c>
      <c r="N47" s="1680">
        <v>170.66</v>
      </c>
      <c r="O47" s="2329"/>
      <c r="P47" s="1667"/>
      <c r="Q47" s="1667"/>
      <c r="R47" s="1667"/>
      <c r="S47" s="1667">
        <f t="shared" si="11"/>
        <v>1520</v>
      </c>
      <c r="T47" s="2329">
        <v>1520</v>
      </c>
      <c r="U47" s="1667"/>
      <c r="V47" s="1667"/>
      <c r="W47" s="1667">
        <f t="shared" si="12"/>
        <v>0</v>
      </c>
      <c r="X47" s="1667"/>
      <c r="Y47" s="1667"/>
      <c r="Z47" s="1667"/>
      <c r="AA47" s="1667">
        <f t="shared" si="6"/>
        <v>571.05499999999995</v>
      </c>
      <c r="AB47" s="1667">
        <v>571.05499999999995</v>
      </c>
      <c r="AC47" s="1667"/>
      <c r="AD47" s="1667"/>
      <c r="AE47" s="1667">
        <f t="shared" si="7"/>
        <v>0</v>
      </c>
      <c r="AF47" s="1667"/>
      <c r="AG47" s="1667"/>
      <c r="AH47" s="1667"/>
      <c r="AI47" s="1667">
        <f t="shared" si="8"/>
        <v>1520</v>
      </c>
      <c r="AJ47" s="1667">
        <v>1520</v>
      </c>
      <c r="AK47" s="1667"/>
      <c r="AL47" s="1667"/>
      <c r="AM47" s="2329">
        <f t="shared" si="13"/>
        <v>1520</v>
      </c>
      <c r="AN47" s="2329">
        <f t="shared" si="26"/>
        <v>1520</v>
      </c>
      <c r="AO47" s="1667"/>
      <c r="AP47" s="1667"/>
      <c r="AQ47" s="2329">
        <f t="shared" si="9"/>
        <v>0</v>
      </c>
      <c r="AR47" s="2329">
        <f t="shared" si="27"/>
        <v>0</v>
      </c>
      <c r="AS47" s="1667"/>
      <c r="AT47" s="1667"/>
      <c r="AU47" s="1667"/>
      <c r="AV47" s="2329">
        <f t="shared" si="10"/>
        <v>0</v>
      </c>
      <c r="AW47" s="2329">
        <f t="shared" si="28"/>
        <v>0</v>
      </c>
      <c r="AX47" s="1667"/>
      <c r="AY47" s="1667"/>
      <c r="AZ47" s="1667"/>
      <c r="BA47" s="1667"/>
      <c r="BB47" s="1667"/>
      <c r="BC47" s="1667"/>
      <c r="BD47" s="2329"/>
      <c r="BE47" s="2329"/>
      <c r="BF47" s="1668">
        <f t="shared" si="16"/>
        <v>0</v>
      </c>
      <c r="BG47" s="2333">
        <v>2023</v>
      </c>
      <c r="BH47" s="2333" t="s">
        <v>910</v>
      </c>
      <c r="BI47" s="2333"/>
      <c r="BJ47" s="2334">
        <f t="shared" si="17"/>
        <v>100</v>
      </c>
      <c r="BK47" s="2334" t="e">
        <f t="shared" si="15"/>
        <v>#DIV/0!</v>
      </c>
      <c r="BL47" s="2333" t="s">
        <v>40</v>
      </c>
      <c r="BM47" s="2351"/>
      <c r="BN47" s="2900" t="s">
        <v>2492</v>
      </c>
      <c r="BO47" s="2903" t="s">
        <v>2496</v>
      </c>
      <c r="BP47" s="2336"/>
      <c r="BQ47" s="2354"/>
    </row>
    <row r="48" spans="1:69" s="2363" customFormat="1">
      <c r="A48" s="2344" t="s">
        <v>169</v>
      </c>
      <c r="B48" s="2357" t="s">
        <v>2117</v>
      </c>
      <c r="C48" s="1676" t="s">
        <v>2118</v>
      </c>
      <c r="D48" s="1674"/>
      <c r="E48" s="2360" t="s">
        <v>245</v>
      </c>
      <c r="F48" s="2349" t="s">
        <v>2119</v>
      </c>
      <c r="G48" s="2329">
        <f t="shared" si="22"/>
        <v>1560</v>
      </c>
      <c r="H48" s="2329">
        <v>1560</v>
      </c>
      <c r="I48" s="1667"/>
      <c r="J48" s="1667">
        <v>0</v>
      </c>
      <c r="K48" s="1667">
        <f t="shared" si="23"/>
        <v>1560</v>
      </c>
      <c r="L48" s="1667">
        <v>1560</v>
      </c>
      <c r="M48" s="1679">
        <v>106.6</v>
      </c>
      <c r="N48" s="1680">
        <v>106.6</v>
      </c>
      <c r="O48" s="2329"/>
      <c r="P48" s="1667"/>
      <c r="Q48" s="1667"/>
      <c r="R48" s="1667"/>
      <c r="S48" s="1667">
        <f t="shared" si="11"/>
        <v>1560</v>
      </c>
      <c r="T48" s="2329">
        <v>1560</v>
      </c>
      <c r="U48" s="1667"/>
      <c r="V48" s="1667"/>
      <c r="W48" s="1667">
        <f t="shared" si="12"/>
        <v>0</v>
      </c>
      <c r="X48" s="1667"/>
      <c r="Y48" s="1667"/>
      <c r="Z48" s="1667"/>
      <c r="AA48" s="1667">
        <f t="shared" si="6"/>
        <v>544.45000000000005</v>
      </c>
      <c r="AB48" s="1667">
        <v>544.45000000000005</v>
      </c>
      <c r="AC48" s="1667"/>
      <c r="AD48" s="1667"/>
      <c r="AE48" s="1667">
        <f t="shared" si="7"/>
        <v>0</v>
      </c>
      <c r="AF48" s="1667"/>
      <c r="AG48" s="1667"/>
      <c r="AH48" s="1667"/>
      <c r="AI48" s="1667">
        <f t="shared" si="8"/>
        <v>1560</v>
      </c>
      <c r="AJ48" s="1667">
        <v>1560</v>
      </c>
      <c r="AK48" s="1667"/>
      <c r="AL48" s="1667"/>
      <c r="AM48" s="2329">
        <f t="shared" si="13"/>
        <v>1560</v>
      </c>
      <c r="AN48" s="2329">
        <f t="shared" si="26"/>
        <v>1560</v>
      </c>
      <c r="AO48" s="1667"/>
      <c r="AP48" s="1667"/>
      <c r="AQ48" s="2329">
        <f t="shared" si="9"/>
        <v>0</v>
      </c>
      <c r="AR48" s="2329">
        <f t="shared" si="27"/>
        <v>0</v>
      </c>
      <c r="AS48" s="1667"/>
      <c r="AT48" s="1667"/>
      <c r="AU48" s="1667"/>
      <c r="AV48" s="2329">
        <f t="shared" si="10"/>
        <v>0</v>
      </c>
      <c r="AW48" s="2329">
        <f t="shared" si="28"/>
        <v>0</v>
      </c>
      <c r="AX48" s="1667"/>
      <c r="AY48" s="1667"/>
      <c r="AZ48" s="1667"/>
      <c r="BA48" s="1667"/>
      <c r="BB48" s="1667"/>
      <c r="BC48" s="1667"/>
      <c r="BD48" s="2329"/>
      <c r="BE48" s="2329"/>
      <c r="BF48" s="1668">
        <f t="shared" si="16"/>
        <v>0</v>
      </c>
      <c r="BG48" s="2333">
        <v>2023</v>
      </c>
      <c r="BH48" s="2333" t="s">
        <v>910</v>
      </c>
      <c r="BI48" s="2333"/>
      <c r="BJ48" s="2334">
        <f t="shared" si="17"/>
        <v>100</v>
      </c>
      <c r="BK48" s="2334" t="e">
        <f t="shared" si="15"/>
        <v>#DIV/0!</v>
      </c>
      <c r="BL48" s="2333" t="s">
        <v>40</v>
      </c>
      <c r="BM48" s="2351"/>
      <c r="BN48" s="2900" t="s">
        <v>2492</v>
      </c>
      <c r="BO48" s="2903" t="s">
        <v>2496</v>
      </c>
      <c r="BP48" s="2336"/>
      <c r="BQ48" s="2354"/>
    </row>
    <row r="49" spans="1:69" s="2363" customFormat="1" ht="31.5">
      <c r="A49" s="2344" t="s">
        <v>174</v>
      </c>
      <c r="B49" s="2357" t="s">
        <v>2121</v>
      </c>
      <c r="C49" s="1676" t="s">
        <v>2073</v>
      </c>
      <c r="D49" s="1674"/>
      <c r="E49" s="2360" t="s">
        <v>245</v>
      </c>
      <c r="F49" s="2349" t="s">
        <v>2122</v>
      </c>
      <c r="G49" s="2329">
        <f t="shared" si="22"/>
        <v>720</v>
      </c>
      <c r="H49" s="2329">
        <v>700</v>
      </c>
      <c r="I49" s="1667"/>
      <c r="J49" s="1667">
        <v>20</v>
      </c>
      <c r="K49" s="1667">
        <f t="shared" si="23"/>
        <v>700</v>
      </c>
      <c r="L49" s="1667">
        <v>700</v>
      </c>
      <c r="M49" s="1677"/>
      <c r="N49" s="1678"/>
      <c r="O49" s="2329"/>
      <c r="P49" s="1667"/>
      <c r="Q49" s="1667"/>
      <c r="R49" s="1667"/>
      <c r="S49" s="1667">
        <f t="shared" si="11"/>
        <v>700</v>
      </c>
      <c r="T49" s="2329">
        <v>700</v>
      </c>
      <c r="U49" s="1667"/>
      <c r="V49" s="1667"/>
      <c r="W49" s="1667">
        <f t="shared" si="12"/>
        <v>0</v>
      </c>
      <c r="X49" s="1667"/>
      <c r="Y49" s="1667"/>
      <c r="Z49" s="1667"/>
      <c r="AA49" s="1667">
        <f t="shared" si="6"/>
        <v>0</v>
      </c>
      <c r="AB49" s="1667">
        <v>0</v>
      </c>
      <c r="AC49" s="1667"/>
      <c r="AD49" s="1667"/>
      <c r="AE49" s="1667">
        <f t="shared" si="7"/>
        <v>0</v>
      </c>
      <c r="AF49" s="1667"/>
      <c r="AG49" s="1667"/>
      <c r="AH49" s="1667"/>
      <c r="AI49" s="1667">
        <f t="shared" si="8"/>
        <v>700</v>
      </c>
      <c r="AJ49" s="1667">
        <v>700</v>
      </c>
      <c r="AK49" s="1667"/>
      <c r="AL49" s="1667"/>
      <c r="AM49" s="2329">
        <f t="shared" si="13"/>
        <v>700</v>
      </c>
      <c r="AN49" s="2329">
        <f t="shared" si="26"/>
        <v>700</v>
      </c>
      <c r="AO49" s="1667"/>
      <c r="AP49" s="1667"/>
      <c r="AQ49" s="2329">
        <f t="shared" si="9"/>
        <v>0</v>
      </c>
      <c r="AR49" s="2329">
        <f t="shared" si="27"/>
        <v>0</v>
      </c>
      <c r="AS49" s="1667"/>
      <c r="AT49" s="1667"/>
      <c r="AU49" s="1667"/>
      <c r="AV49" s="2329">
        <f t="shared" si="10"/>
        <v>0</v>
      </c>
      <c r="AW49" s="2329">
        <f t="shared" si="28"/>
        <v>0</v>
      </c>
      <c r="AX49" s="1667"/>
      <c r="AY49" s="1667"/>
      <c r="AZ49" s="1667"/>
      <c r="BA49" s="1667"/>
      <c r="BB49" s="1667"/>
      <c r="BC49" s="1667"/>
      <c r="BD49" s="2329"/>
      <c r="BE49" s="2329"/>
      <c r="BF49" s="1668">
        <f t="shared" si="16"/>
        <v>0</v>
      </c>
      <c r="BG49" s="2333">
        <v>2023</v>
      </c>
      <c r="BH49" s="2333" t="s">
        <v>910</v>
      </c>
      <c r="BI49" s="2333"/>
      <c r="BJ49" s="2334">
        <f t="shared" si="17"/>
        <v>100</v>
      </c>
      <c r="BK49" s="2334" t="e">
        <f t="shared" si="15"/>
        <v>#DIV/0!</v>
      </c>
      <c r="BL49" s="2333" t="s">
        <v>40</v>
      </c>
      <c r="BM49" s="2351"/>
      <c r="BN49" s="2900" t="s">
        <v>2492</v>
      </c>
      <c r="BO49" s="2903" t="s">
        <v>2496</v>
      </c>
      <c r="BP49" s="2336"/>
      <c r="BQ49" s="2354"/>
    </row>
    <row r="50" spans="1:69" s="2364" customFormat="1" ht="25.5">
      <c r="A50" s="2344" t="s">
        <v>179</v>
      </c>
      <c r="B50" s="2357" t="s">
        <v>2124</v>
      </c>
      <c r="C50" s="1676" t="s">
        <v>2073</v>
      </c>
      <c r="D50" s="1674"/>
      <c r="E50" s="2360" t="s">
        <v>245</v>
      </c>
      <c r="F50" s="2349" t="s">
        <v>2125</v>
      </c>
      <c r="G50" s="2329">
        <f t="shared" si="22"/>
        <v>670</v>
      </c>
      <c r="H50" s="2329">
        <v>650</v>
      </c>
      <c r="I50" s="1667"/>
      <c r="J50" s="1667">
        <v>20</v>
      </c>
      <c r="K50" s="1667">
        <f t="shared" si="23"/>
        <v>650</v>
      </c>
      <c r="L50" s="1667">
        <v>650</v>
      </c>
      <c r="M50" s="1677"/>
      <c r="N50" s="1678"/>
      <c r="O50" s="2329"/>
      <c r="P50" s="1667"/>
      <c r="Q50" s="1667"/>
      <c r="R50" s="1667"/>
      <c r="S50" s="1667">
        <f t="shared" si="11"/>
        <v>650</v>
      </c>
      <c r="T50" s="2329">
        <v>650</v>
      </c>
      <c r="U50" s="1667"/>
      <c r="V50" s="1667"/>
      <c r="W50" s="1667">
        <f t="shared" si="12"/>
        <v>0</v>
      </c>
      <c r="X50" s="1667"/>
      <c r="Y50" s="1667"/>
      <c r="Z50" s="1667"/>
      <c r="AA50" s="1667">
        <f t="shared" si="6"/>
        <v>0</v>
      </c>
      <c r="AB50" s="1667">
        <v>0</v>
      </c>
      <c r="AC50" s="1667"/>
      <c r="AD50" s="1667"/>
      <c r="AE50" s="1667">
        <f t="shared" si="7"/>
        <v>0</v>
      </c>
      <c r="AF50" s="1667"/>
      <c r="AG50" s="1667"/>
      <c r="AH50" s="1667"/>
      <c r="AI50" s="1667">
        <f t="shared" si="8"/>
        <v>650</v>
      </c>
      <c r="AJ50" s="1667">
        <v>650</v>
      </c>
      <c r="AK50" s="1667"/>
      <c r="AL50" s="1667"/>
      <c r="AM50" s="2329">
        <f t="shared" si="13"/>
        <v>650</v>
      </c>
      <c r="AN50" s="2329">
        <f t="shared" si="26"/>
        <v>650</v>
      </c>
      <c r="AO50" s="1667"/>
      <c r="AP50" s="1667"/>
      <c r="AQ50" s="2329">
        <f t="shared" si="9"/>
        <v>0</v>
      </c>
      <c r="AR50" s="2329">
        <f t="shared" si="27"/>
        <v>0</v>
      </c>
      <c r="AS50" s="1667"/>
      <c r="AT50" s="1667"/>
      <c r="AU50" s="1667"/>
      <c r="AV50" s="2329">
        <f t="shared" si="10"/>
        <v>0</v>
      </c>
      <c r="AW50" s="2329">
        <f t="shared" si="28"/>
        <v>0</v>
      </c>
      <c r="AX50" s="1667"/>
      <c r="AY50" s="1667"/>
      <c r="AZ50" s="1667"/>
      <c r="BA50" s="1667"/>
      <c r="BB50" s="1667"/>
      <c r="BC50" s="1667"/>
      <c r="BD50" s="2329"/>
      <c r="BE50" s="2329"/>
      <c r="BF50" s="1668">
        <f t="shared" si="16"/>
        <v>0</v>
      </c>
      <c r="BG50" s="2333">
        <v>2023</v>
      </c>
      <c r="BH50" s="2333" t="s">
        <v>910</v>
      </c>
      <c r="BI50" s="2333"/>
      <c r="BJ50" s="2334">
        <f t="shared" si="17"/>
        <v>100</v>
      </c>
      <c r="BK50" s="2334" t="e">
        <f t="shared" si="15"/>
        <v>#DIV/0!</v>
      </c>
      <c r="BL50" s="2333" t="s">
        <v>40</v>
      </c>
      <c r="BM50" s="2351"/>
      <c r="BN50" s="2900" t="s">
        <v>2492</v>
      </c>
      <c r="BO50" s="2903" t="s">
        <v>2496</v>
      </c>
      <c r="BP50" s="2336"/>
      <c r="BQ50" s="2352"/>
    </row>
    <row r="51" spans="1:69" s="2363" customFormat="1" ht="41.25" customHeight="1">
      <c r="A51" s="2344" t="s">
        <v>183</v>
      </c>
      <c r="B51" s="2357" t="s">
        <v>2127</v>
      </c>
      <c r="C51" s="1676" t="s">
        <v>2073</v>
      </c>
      <c r="D51" s="1674"/>
      <c r="E51" s="2360" t="s">
        <v>245</v>
      </c>
      <c r="F51" s="2349" t="s">
        <v>2128</v>
      </c>
      <c r="G51" s="2329">
        <f t="shared" si="22"/>
        <v>866</v>
      </c>
      <c r="H51" s="2329">
        <v>866</v>
      </c>
      <c r="I51" s="1667"/>
      <c r="J51" s="1667">
        <v>0</v>
      </c>
      <c r="K51" s="1667">
        <f t="shared" si="23"/>
        <v>866</v>
      </c>
      <c r="L51" s="1667">
        <v>866</v>
      </c>
      <c r="M51" s="1679">
        <v>68.599999999999994</v>
      </c>
      <c r="N51" s="1680">
        <v>68.599999999999994</v>
      </c>
      <c r="O51" s="2329"/>
      <c r="P51" s="1667"/>
      <c r="Q51" s="1667"/>
      <c r="R51" s="1667"/>
      <c r="S51" s="1667">
        <f t="shared" si="11"/>
        <v>866</v>
      </c>
      <c r="T51" s="2329">
        <v>866</v>
      </c>
      <c r="U51" s="1667"/>
      <c r="V51" s="1667"/>
      <c r="W51" s="1667">
        <f t="shared" si="12"/>
        <v>0</v>
      </c>
      <c r="X51" s="1667"/>
      <c r="Y51" s="1667"/>
      <c r="Z51" s="1667"/>
      <c r="AA51" s="1667">
        <f t="shared" si="6"/>
        <v>309.44499999999999</v>
      </c>
      <c r="AB51" s="1667">
        <v>309.44499999999999</v>
      </c>
      <c r="AC51" s="1667"/>
      <c r="AD51" s="1667"/>
      <c r="AE51" s="1667">
        <f t="shared" si="7"/>
        <v>0</v>
      </c>
      <c r="AF51" s="1667"/>
      <c r="AG51" s="1667"/>
      <c r="AH51" s="1667"/>
      <c r="AI51" s="1667">
        <f t="shared" si="8"/>
        <v>866</v>
      </c>
      <c r="AJ51" s="1667">
        <v>866</v>
      </c>
      <c r="AK51" s="1667"/>
      <c r="AL51" s="1667"/>
      <c r="AM51" s="2329">
        <f t="shared" si="13"/>
        <v>866</v>
      </c>
      <c r="AN51" s="2329">
        <f t="shared" si="26"/>
        <v>866</v>
      </c>
      <c r="AO51" s="1667"/>
      <c r="AP51" s="1667"/>
      <c r="AQ51" s="2329">
        <f t="shared" si="9"/>
        <v>0</v>
      </c>
      <c r="AR51" s="2329">
        <f t="shared" si="27"/>
        <v>0</v>
      </c>
      <c r="AS51" s="1667"/>
      <c r="AT51" s="1667"/>
      <c r="AU51" s="1667"/>
      <c r="AV51" s="2329">
        <f t="shared" si="10"/>
        <v>0</v>
      </c>
      <c r="AW51" s="2329">
        <f t="shared" si="28"/>
        <v>0</v>
      </c>
      <c r="AX51" s="1667"/>
      <c r="AY51" s="1667"/>
      <c r="AZ51" s="1667"/>
      <c r="BA51" s="1667"/>
      <c r="BB51" s="1667"/>
      <c r="BC51" s="1667"/>
      <c r="BD51" s="2329"/>
      <c r="BE51" s="2329"/>
      <c r="BF51" s="1668">
        <f t="shared" si="16"/>
        <v>0</v>
      </c>
      <c r="BG51" s="2333">
        <v>2023</v>
      </c>
      <c r="BH51" s="2333" t="s">
        <v>910</v>
      </c>
      <c r="BI51" s="2333"/>
      <c r="BJ51" s="2334">
        <f t="shared" si="17"/>
        <v>100</v>
      </c>
      <c r="BK51" s="2334" t="e">
        <f t="shared" si="15"/>
        <v>#DIV/0!</v>
      </c>
      <c r="BL51" s="2333" t="s">
        <v>40</v>
      </c>
      <c r="BM51" s="2351"/>
      <c r="BN51" s="2900" t="s">
        <v>2492</v>
      </c>
      <c r="BO51" s="2903" t="s">
        <v>2496</v>
      </c>
      <c r="BP51" s="2336"/>
      <c r="BQ51" s="2354"/>
    </row>
    <row r="52" spans="1:69" s="2363" customFormat="1" ht="31.5">
      <c r="A52" s="2344" t="s">
        <v>188</v>
      </c>
      <c r="B52" s="2357" t="s">
        <v>2130</v>
      </c>
      <c r="C52" s="1676" t="s">
        <v>2131</v>
      </c>
      <c r="D52" s="1674"/>
      <c r="E52" s="2360" t="s">
        <v>245</v>
      </c>
      <c r="F52" s="2349" t="s">
        <v>2132</v>
      </c>
      <c r="G52" s="2329">
        <f t="shared" si="22"/>
        <v>315</v>
      </c>
      <c r="H52" s="2329">
        <v>300</v>
      </c>
      <c r="I52" s="1667"/>
      <c r="J52" s="1667">
        <v>15</v>
      </c>
      <c r="K52" s="1667">
        <f t="shared" si="23"/>
        <v>300</v>
      </c>
      <c r="L52" s="1667">
        <v>300</v>
      </c>
      <c r="M52" s="1677"/>
      <c r="N52" s="1678"/>
      <c r="O52" s="2329"/>
      <c r="P52" s="1667"/>
      <c r="Q52" s="1667"/>
      <c r="R52" s="1667"/>
      <c r="S52" s="1667">
        <f t="shared" si="11"/>
        <v>300</v>
      </c>
      <c r="T52" s="2329">
        <v>300</v>
      </c>
      <c r="U52" s="1667"/>
      <c r="V52" s="1667"/>
      <c r="W52" s="1667">
        <f t="shared" si="12"/>
        <v>0</v>
      </c>
      <c r="X52" s="1667"/>
      <c r="Y52" s="1667"/>
      <c r="Z52" s="1667"/>
      <c r="AA52" s="1667">
        <f t="shared" si="6"/>
        <v>0</v>
      </c>
      <c r="AB52" s="1667">
        <v>0</v>
      </c>
      <c r="AC52" s="1667"/>
      <c r="AD52" s="1667"/>
      <c r="AE52" s="1667">
        <f t="shared" si="7"/>
        <v>0</v>
      </c>
      <c r="AF52" s="1667"/>
      <c r="AG52" s="1667"/>
      <c r="AH52" s="1667"/>
      <c r="AI52" s="1667">
        <f t="shared" si="8"/>
        <v>300</v>
      </c>
      <c r="AJ52" s="1667">
        <v>300</v>
      </c>
      <c r="AK52" s="1667"/>
      <c r="AL52" s="1667"/>
      <c r="AM52" s="2329">
        <f t="shared" si="13"/>
        <v>300</v>
      </c>
      <c r="AN52" s="2329">
        <f t="shared" si="26"/>
        <v>300</v>
      </c>
      <c r="AO52" s="1667"/>
      <c r="AP52" s="1667"/>
      <c r="AQ52" s="2329">
        <f t="shared" si="9"/>
        <v>0</v>
      </c>
      <c r="AR52" s="2329">
        <f t="shared" si="27"/>
        <v>0</v>
      </c>
      <c r="AS52" s="1667"/>
      <c r="AT52" s="1667"/>
      <c r="AU52" s="1667"/>
      <c r="AV52" s="2329">
        <f t="shared" si="10"/>
        <v>0</v>
      </c>
      <c r="AW52" s="2329">
        <f t="shared" si="28"/>
        <v>0</v>
      </c>
      <c r="AX52" s="1667"/>
      <c r="AY52" s="1667"/>
      <c r="AZ52" s="1667"/>
      <c r="BA52" s="1667"/>
      <c r="BB52" s="1667"/>
      <c r="BC52" s="1667"/>
      <c r="BD52" s="2329"/>
      <c r="BE52" s="2329"/>
      <c r="BF52" s="1668">
        <f t="shared" si="16"/>
        <v>0</v>
      </c>
      <c r="BG52" s="2333">
        <v>2023</v>
      </c>
      <c r="BH52" s="2333" t="s">
        <v>910</v>
      </c>
      <c r="BI52" s="2333"/>
      <c r="BJ52" s="2334">
        <f t="shared" si="17"/>
        <v>100</v>
      </c>
      <c r="BK52" s="2334" t="e">
        <f t="shared" si="15"/>
        <v>#DIV/0!</v>
      </c>
      <c r="BL52" s="2333" t="s">
        <v>40</v>
      </c>
      <c r="BM52" s="2351"/>
      <c r="BN52" s="2900" t="s">
        <v>2492</v>
      </c>
      <c r="BO52" s="2903" t="s">
        <v>2496</v>
      </c>
      <c r="BP52" s="2336"/>
      <c r="BQ52" s="2354"/>
    </row>
    <row r="53" spans="1:69" s="2363" customFormat="1" ht="38.25" customHeight="1">
      <c r="A53" s="2344" t="s">
        <v>493</v>
      </c>
      <c r="B53" s="2357" t="s">
        <v>2134</v>
      </c>
      <c r="C53" s="1676" t="s">
        <v>2131</v>
      </c>
      <c r="D53" s="1674"/>
      <c r="E53" s="2360" t="s">
        <v>245</v>
      </c>
      <c r="F53" s="2349" t="s">
        <v>2135</v>
      </c>
      <c r="G53" s="2329">
        <f t="shared" si="22"/>
        <v>260</v>
      </c>
      <c r="H53" s="2329">
        <v>250</v>
      </c>
      <c r="I53" s="1667"/>
      <c r="J53" s="1667">
        <v>10</v>
      </c>
      <c r="K53" s="1667">
        <f t="shared" si="23"/>
        <v>250</v>
      </c>
      <c r="L53" s="1667">
        <v>250</v>
      </c>
      <c r="M53" s="1677"/>
      <c r="N53" s="1678"/>
      <c r="O53" s="2329"/>
      <c r="P53" s="1667"/>
      <c r="Q53" s="1667"/>
      <c r="R53" s="1667"/>
      <c r="S53" s="1667">
        <f t="shared" si="11"/>
        <v>250</v>
      </c>
      <c r="T53" s="2329">
        <v>250</v>
      </c>
      <c r="U53" s="1667"/>
      <c r="V53" s="1667"/>
      <c r="W53" s="1667">
        <f t="shared" si="12"/>
        <v>0</v>
      </c>
      <c r="X53" s="1667"/>
      <c r="Y53" s="1667"/>
      <c r="Z53" s="1667"/>
      <c r="AA53" s="1667">
        <f t="shared" si="6"/>
        <v>0</v>
      </c>
      <c r="AB53" s="1667">
        <v>0</v>
      </c>
      <c r="AC53" s="1667"/>
      <c r="AD53" s="1667"/>
      <c r="AE53" s="1667">
        <f t="shared" si="7"/>
        <v>0</v>
      </c>
      <c r="AF53" s="1667"/>
      <c r="AG53" s="1667"/>
      <c r="AH53" s="1667"/>
      <c r="AI53" s="1667">
        <f t="shared" si="8"/>
        <v>250</v>
      </c>
      <c r="AJ53" s="1667">
        <v>250</v>
      </c>
      <c r="AK53" s="1667"/>
      <c r="AL53" s="1667"/>
      <c r="AM53" s="2329">
        <f t="shared" si="13"/>
        <v>250</v>
      </c>
      <c r="AN53" s="2329">
        <f t="shared" si="26"/>
        <v>250</v>
      </c>
      <c r="AO53" s="1667"/>
      <c r="AP53" s="1667"/>
      <c r="AQ53" s="2329">
        <f t="shared" si="9"/>
        <v>0</v>
      </c>
      <c r="AR53" s="2329">
        <f t="shared" si="27"/>
        <v>0</v>
      </c>
      <c r="AS53" s="1667"/>
      <c r="AT53" s="1667"/>
      <c r="AU53" s="1667"/>
      <c r="AV53" s="2329">
        <f t="shared" si="10"/>
        <v>0</v>
      </c>
      <c r="AW53" s="2329">
        <f t="shared" si="28"/>
        <v>0</v>
      </c>
      <c r="AX53" s="1667"/>
      <c r="AY53" s="1667"/>
      <c r="AZ53" s="1667"/>
      <c r="BA53" s="1667"/>
      <c r="BB53" s="1667"/>
      <c r="BC53" s="1667"/>
      <c r="BD53" s="2329"/>
      <c r="BE53" s="2329"/>
      <c r="BF53" s="1668">
        <f t="shared" si="16"/>
        <v>0</v>
      </c>
      <c r="BG53" s="2333">
        <v>2023</v>
      </c>
      <c r="BH53" s="2333" t="s">
        <v>910</v>
      </c>
      <c r="BI53" s="2333"/>
      <c r="BJ53" s="2334">
        <f t="shared" si="17"/>
        <v>100</v>
      </c>
      <c r="BK53" s="2334" t="e">
        <f t="shared" si="15"/>
        <v>#DIV/0!</v>
      </c>
      <c r="BL53" s="2333" t="s">
        <v>40</v>
      </c>
      <c r="BM53" s="2351"/>
      <c r="BN53" s="2900" t="s">
        <v>2492</v>
      </c>
      <c r="BO53" s="2903" t="s">
        <v>2496</v>
      </c>
      <c r="BP53" s="2336"/>
      <c r="BQ53" s="2354"/>
    </row>
    <row r="54" spans="1:69" s="2366" customFormat="1" ht="76.5" customHeight="1">
      <c r="A54" s="2344" t="s">
        <v>497</v>
      </c>
      <c r="B54" s="2357" t="s">
        <v>2137</v>
      </c>
      <c r="C54" s="1676" t="s">
        <v>2061</v>
      </c>
      <c r="D54" s="1674"/>
      <c r="E54" s="2360" t="s">
        <v>206</v>
      </c>
      <c r="F54" s="2349" t="s">
        <v>2138</v>
      </c>
      <c r="G54" s="2329">
        <f t="shared" si="22"/>
        <v>9610</v>
      </c>
      <c r="H54" s="2329">
        <v>4000</v>
      </c>
      <c r="I54" s="1667">
        <v>5610</v>
      </c>
      <c r="J54" s="1667"/>
      <c r="K54" s="1667">
        <f t="shared" si="23"/>
        <v>4000</v>
      </c>
      <c r="L54" s="1667">
        <v>4000</v>
      </c>
      <c r="M54" s="1679">
        <v>303.20600000000002</v>
      </c>
      <c r="N54" s="1680">
        <v>303.20600000000002</v>
      </c>
      <c r="O54" s="2329"/>
      <c r="P54" s="1667"/>
      <c r="Q54" s="1667"/>
      <c r="R54" s="1667"/>
      <c r="S54" s="1667">
        <f t="shared" si="11"/>
        <v>4000</v>
      </c>
      <c r="T54" s="2329">
        <v>4000</v>
      </c>
      <c r="U54" s="1667"/>
      <c r="V54" s="1667"/>
      <c r="W54" s="1667">
        <f t="shared" si="12"/>
        <v>0</v>
      </c>
      <c r="X54" s="1667"/>
      <c r="Y54" s="1667"/>
      <c r="Z54" s="1667"/>
      <c r="AA54" s="1667">
        <f t="shared" si="6"/>
        <v>2007.2059999999999</v>
      </c>
      <c r="AB54" s="1667">
        <v>2007.2059999999999</v>
      </c>
      <c r="AC54" s="1667"/>
      <c r="AD54" s="1667"/>
      <c r="AE54" s="1667">
        <f t="shared" si="7"/>
        <v>0</v>
      </c>
      <c r="AF54" s="1667"/>
      <c r="AG54" s="1667"/>
      <c r="AH54" s="1667"/>
      <c r="AI54" s="1667">
        <f t="shared" si="8"/>
        <v>4000</v>
      </c>
      <c r="AJ54" s="1667">
        <v>4000</v>
      </c>
      <c r="AK54" s="1667"/>
      <c r="AL54" s="1667"/>
      <c r="AM54" s="2329">
        <f t="shared" si="13"/>
        <v>4000</v>
      </c>
      <c r="AN54" s="2329">
        <f t="shared" si="26"/>
        <v>4000</v>
      </c>
      <c r="AO54" s="1667"/>
      <c r="AP54" s="1667"/>
      <c r="AQ54" s="2329">
        <f t="shared" si="9"/>
        <v>5610</v>
      </c>
      <c r="AR54" s="2329">
        <f t="shared" si="27"/>
        <v>0</v>
      </c>
      <c r="AS54" s="1667"/>
      <c r="AT54" s="1667">
        <v>5610</v>
      </c>
      <c r="AU54" s="1667"/>
      <c r="AV54" s="2329">
        <f t="shared" si="10"/>
        <v>5610</v>
      </c>
      <c r="AW54" s="2329">
        <f t="shared" si="28"/>
        <v>0</v>
      </c>
      <c r="AX54" s="1667"/>
      <c r="AY54" s="1667">
        <v>5610</v>
      </c>
      <c r="AZ54" s="1667"/>
      <c r="BA54" s="1667"/>
      <c r="BB54" s="1667"/>
      <c r="BC54" s="1667"/>
      <c r="BD54" s="2329"/>
      <c r="BE54" s="2329"/>
      <c r="BF54" s="1668">
        <f t="shared" si="16"/>
        <v>0</v>
      </c>
      <c r="BG54" s="2333">
        <v>2023</v>
      </c>
      <c r="BH54" s="2333" t="s">
        <v>2322</v>
      </c>
      <c r="BI54" s="2333"/>
      <c r="BJ54" s="2334">
        <f t="shared" si="17"/>
        <v>100</v>
      </c>
      <c r="BK54" s="2334" t="e">
        <f t="shared" si="15"/>
        <v>#DIV/0!</v>
      </c>
      <c r="BL54" s="2333" t="s">
        <v>40</v>
      </c>
      <c r="BM54" s="2351"/>
      <c r="BN54" s="2900" t="s">
        <v>2492</v>
      </c>
      <c r="BO54" s="2903" t="s">
        <v>2496</v>
      </c>
      <c r="BP54" s="2336"/>
      <c r="BQ54" s="2365"/>
    </row>
    <row r="55" spans="1:69" s="2363" customFormat="1" ht="42.75" customHeight="1">
      <c r="A55" s="2344" t="s">
        <v>502</v>
      </c>
      <c r="B55" s="2357" t="s">
        <v>2140</v>
      </c>
      <c r="C55" s="1676" t="s">
        <v>49</v>
      </c>
      <c r="D55" s="1674"/>
      <c r="E55" s="2360" t="s">
        <v>206</v>
      </c>
      <c r="F55" s="2349" t="s">
        <v>2141</v>
      </c>
      <c r="G55" s="2329">
        <f t="shared" si="22"/>
        <v>17889</v>
      </c>
      <c r="H55" s="2329">
        <f>5058+8554</f>
        <v>13612</v>
      </c>
      <c r="I55" s="1667">
        <v>4277</v>
      </c>
      <c r="J55" s="1667"/>
      <c r="K55" s="1667">
        <f t="shared" si="23"/>
        <v>13612</v>
      </c>
      <c r="L55" s="1667">
        <f>5058+8554</f>
        <v>13612</v>
      </c>
      <c r="M55" s="1679">
        <v>454.03899999999999</v>
      </c>
      <c r="N55" s="1680">
        <v>454.03899999999999</v>
      </c>
      <c r="O55" s="2329"/>
      <c r="P55" s="1667"/>
      <c r="Q55" s="1667"/>
      <c r="R55" s="1667"/>
      <c r="S55" s="1667">
        <f t="shared" si="11"/>
        <v>8554</v>
      </c>
      <c r="T55" s="2329">
        <v>8554</v>
      </c>
      <c r="U55" s="1667"/>
      <c r="V55" s="1667"/>
      <c r="W55" s="1667">
        <f t="shared" si="12"/>
        <v>0</v>
      </c>
      <c r="X55" s="1667"/>
      <c r="Y55" s="1667"/>
      <c r="Z55" s="1667"/>
      <c r="AA55" s="1667">
        <f t="shared" si="6"/>
        <v>574.03899999999999</v>
      </c>
      <c r="AB55" s="1667">
        <v>574.03899999999999</v>
      </c>
      <c r="AC55" s="1667"/>
      <c r="AD55" s="1667"/>
      <c r="AE55" s="1667">
        <f t="shared" si="7"/>
        <v>0</v>
      </c>
      <c r="AF55" s="1667"/>
      <c r="AG55" s="1667"/>
      <c r="AH55" s="1667"/>
      <c r="AI55" s="1667">
        <f t="shared" si="8"/>
        <v>8554</v>
      </c>
      <c r="AJ55" s="1667">
        <v>8554</v>
      </c>
      <c r="AK55" s="1667"/>
      <c r="AL55" s="1667"/>
      <c r="AM55" s="2329">
        <f t="shared" si="13"/>
        <v>8554</v>
      </c>
      <c r="AN55" s="2329">
        <f t="shared" si="26"/>
        <v>8554</v>
      </c>
      <c r="AO55" s="1667"/>
      <c r="AP55" s="1667"/>
      <c r="AQ55" s="2329">
        <f t="shared" si="9"/>
        <v>9335</v>
      </c>
      <c r="AR55" s="2329">
        <f>+L55-P55-AN55</f>
        <v>5058</v>
      </c>
      <c r="AS55" s="1667"/>
      <c r="AT55" s="1667">
        <v>4277</v>
      </c>
      <c r="AU55" s="1667"/>
      <c r="AV55" s="2329">
        <f t="shared" si="10"/>
        <v>9335</v>
      </c>
      <c r="AW55" s="2329">
        <f t="shared" si="28"/>
        <v>5058</v>
      </c>
      <c r="AX55" s="1667"/>
      <c r="AY55" s="1667">
        <v>4277</v>
      </c>
      <c r="AZ55" s="1667"/>
      <c r="BA55" s="1667"/>
      <c r="BB55" s="1667"/>
      <c r="BC55" s="1667"/>
      <c r="BD55" s="2329">
        <v>5058</v>
      </c>
      <c r="BE55" s="2329"/>
      <c r="BF55" s="1668">
        <f t="shared" si="16"/>
        <v>0</v>
      </c>
      <c r="BG55" s="2333">
        <v>2023</v>
      </c>
      <c r="BH55" s="2333" t="s">
        <v>2322</v>
      </c>
      <c r="BI55" s="2333" t="s">
        <v>2327</v>
      </c>
      <c r="BJ55" s="2334">
        <f t="shared" si="17"/>
        <v>100</v>
      </c>
      <c r="BK55" s="2334">
        <f t="shared" si="15"/>
        <v>100</v>
      </c>
      <c r="BL55" s="2333" t="s">
        <v>40</v>
      </c>
      <c r="BM55" s="2351"/>
      <c r="BN55" s="2900" t="s">
        <v>2492</v>
      </c>
      <c r="BO55" s="2903" t="s">
        <v>2496</v>
      </c>
      <c r="BP55" s="2336"/>
      <c r="BQ55" s="2354"/>
    </row>
    <row r="56" spans="1:69" s="2368" customFormat="1" ht="32.25" customHeight="1">
      <c r="A56" s="2358" t="s">
        <v>712</v>
      </c>
      <c r="B56" s="2359" t="s">
        <v>2468</v>
      </c>
      <c r="C56" s="1944"/>
      <c r="D56" s="71"/>
      <c r="E56" s="2361"/>
      <c r="F56" s="2362"/>
      <c r="G56" s="2332"/>
      <c r="H56" s="2332"/>
      <c r="I56" s="142"/>
      <c r="J56" s="142"/>
      <c r="K56" s="142"/>
      <c r="L56" s="142"/>
      <c r="M56" s="142"/>
      <c r="N56" s="142"/>
      <c r="O56" s="2332"/>
      <c r="P56" s="142"/>
      <c r="Q56" s="142"/>
      <c r="R56" s="142"/>
      <c r="S56" s="142"/>
      <c r="T56" s="2332"/>
      <c r="U56" s="142"/>
      <c r="V56" s="142"/>
      <c r="W56" s="142"/>
      <c r="X56" s="142"/>
      <c r="Y56" s="142"/>
      <c r="Z56" s="142"/>
      <c r="AA56" s="142"/>
      <c r="AB56" s="142"/>
      <c r="AC56" s="142"/>
      <c r="AD56" s="142"/>
      <c r="AE56" s="142"/>
      <c r="AF56" s="142"/>
      <c r="AG56" s="142"/>
      <c r="AH56" s="142"/>
      <c r="AI56" s="142"/>
      <c r="AJ56" s="142"/>
      <c r="AK56" s="142"/>
      <c r="AL56" s="142"/>
      <c r="AM56" s="2332"/>
      <c r="AN56" s="2332"/>
      <c r="AO56" s="142"/>
      <c r="AP56" s="142"/>
      <c r="AQ56" s="2332"/>
      <c r="AR56" s="2332"/>
      <c r="AS56" s="142"/>
      <c r="AT56" s="142"/>
      <c r="AU56" s="142"/>
      <c r="AV56" s="2332"/>
      <c r="AW56" s="2332"/>
      <c r="AX56" s="142"/>
      <c r="AY56" s="142"/>
      <c r="AZ56" s="142"/>
      <c r="BA56" s="142"/>
      <c r="BB56" s="142"/>
      <c r="BC56" s="142"/>
      <c r="BD56" s="2332">
        <v>17305</v>
      </c>
      <c r="BE56" s="2332"/>
      <c r="BF56" s="896"/>
      <c r="BG56" s="2339"/>
      <c r="BH56" s="2339"/>
      <c r="BI56" s="2339"/>
      <c r="BJ56" s="2340"/>
      <c r="BK56" s="2340"/>
      <c r="BL56" s="2339" t="s">
        <v>2327</v>
      </c>
      <c r="BM56" s="2367"/>
      <c r="BN56" s="2900" t="s">
        <v>2492</v>
      </c>
      <c r="BO56" s="2903" t="s">
        <v>2496</v>
      </c>
      <c r="BP56" s="2342"/>
    </row>
    <row r="57" spans="1:69" s="1937" customFormat="1" ht="32.25" customHeight="1">
      <c r="A57" s="2222" t="s">
        <v>46</v>
      </c>
      <c r="B57" s="1930" t="s">
        <v>2143</v>
      </c>
      <c r="C57" s="1931" t="s">
        <v>2101</v>
      </c>
      <c r="D57" s="1932"/>
      <c r="E57" s="1933">
        <v>2024</v>
      </c>
      <c r="F57" s="1934"/>
      <c r="G57" s="1921">
        <f t="shared" si="22"/>
        <v>260</v>
      </c>
      <c r="H57" s="1935">
        <v>252</v>
      </c>
      <c r="I57" s="1921"/>
      <c r="J57" s="1921">
        <v>8</v>
      </c>
      <c r="K57" s="1921">
        <f t="shared" si="23"/>
        <v>252</v>
      </c>
      <c r="L57" s="1935">
        <v>252</v>
      </c>
      <c r="M57" s="1923"/>
      <c r="N57" s="1921"/>
      <c r="O57" s="1921"/>
      <c r="P57" s="1921"/>
      <c r="Q57" s="1921"/>
      <c r="R57" s="1921"/>
      <c r="S57" s="1921">
        <f t="shared" si="11"/>
        <v>0</v>
      </c>
      <c r="T57" s="1921"/>
      <c r="U57" s="1921"/>
      <c r="V57" s="1921"/>
      <c r="W57" s="1921">
        <f t="shared" si="12"/>
        <v>0</v>
      </c>
      <c r="X57" s="1921"/>
      <c r="Y57" s="1921"/>
      <c r="Z57" s="1921"/>
      <c r="AA57" s="1921">
        <f t="shared" si="6"/>
        <v>0</v>
      </c>
      <c r="AB57" s="1921"/>
      <c r="AC57" s="1921"/>
      <c r="AD57" s="1921"/>
      <c r="AE57" s="1921">
        <f t="shared" si="7"/>
        <v>0</v>
      </c>
      <c r="AF57" s="1921"/>
      <c r="AG57" s="1921"/>
      <c r="AH57" s="1921"/>
      <c r="AI57" s="1921">
        <f t="shared" si="8"/>
        <v>0</v>
      </c>
      <c r="AJ57" s="1921"/>
      <c r="AK57" s="1921"/>
      <c r="AL57" s="1921"/>
      <c r="AM57" s="1921">
        <f t="shared" si="13"/>
        <v>0</v>
      </c>
      <c r="AN57" s="1921"/>
      <c r="AO57" s="1921"/>
      <c r="AP57" s="1921"/>
      <c r="AQ57" s="1921">
        <f t="shared" si="9"/>
        <v>252</v>
      </c>
      <c r="AR57" s="1935">
        <v>252</v>
      </c>
      <c r="AS57" s="1921"/>
      <c r="AT57" s="1921"/>
      <c r="AU57" s="1921">
        <v>8</v>
      </c>
      <c r="AV57" s="1921">
        <f t="shared" si="10"/>
        <v>252</v>
      </c>
      <c r="AW57" s="1935">
        <v>252</v>
      </c>
      <c r="AX57" s="1921"/>
      <c r="AY57" s="1921"/>
      <c r="AZ57" s="1921">
        <v>8</v>
      </c>
      <c r="BA57" s="1921"/>
      <c r="BB57" s="1921"/>
      <c r="BC57" s="1921"/>
      <c r="BD57" s="1921"/>
      <c r="BE57" s="1921"/>
      <c r="BF57" s="1924">
        <f t="shared" si="16"/>
        <v>0</v>
      </c>
      <c r="BG57" s="198">
        <v>2024</v>
      </c>
      <c r="BH57" s="198" t="s">
        <v>2323</v>
      </c>
      <c r="BI57" s="198" t="s">
        <v>2327</v>
      </c>
      <c r="BJ57" s="1925">
        <f t="shared" si="17"/>
        <v>0</v>
      </c>
      <c r="BK57" s="1925">
        <f t="shared" si="15"/>
        <v>0</v>
      </c>
      <c r="BL57" s="198"/>
      <c r="BM57" s="1936"/>
      <c r="BN57" s="2900" t="s">
        <v>2492</v>
      </c>
      <c r="BO57" s="2903" t="s">
        <v>2496</v>
      </c>
      <c r="BP57" s="1926"/>
    </row>
    <row r="58" spans="1:69" s="1937" customFormat="1" ht="25.5">
      <c r="A58" s="2222" t="s">
        <v>48</v>
      </c>
      <c r="B58" s="1930" t="s">
        <v>2145</v>
      </c>
      <c r="C58" s="1931" t="s">
        <v>2070</v>
      </c>
      <c r="D58" s="1932"/>
      <c r="E58" s="1933">
        <v>2024</v>
      </c>
      <c r="F58" s="1934"/>
      <c r="G58" s="1921">
        <f t="shared" si="22"/>
        <v>260</v>
      </c>
      <c r="H58" s="1935">
        <v>252</v>
      </c>
      <c r="I58" s="1921"/>
      <c r="J58" s="1921">
        <v>8</v>
      </c>
      <c r="K58" s="1921">
        <f t="shared" si="23"/>
        <v>252</v>
      </c>
      <c r="L58" s="1935">
        <v>252</v>
      </c>
      <c r="M58" s="1923"/>
      <c r="N58" s="1921"/>
      <c r="O58" s="1921"/>
      <c r="P58" s="1921"/>
      <c r="Q58" s="1921"/>
      <c r="R58" s="1921"/>
      <c r="S58" s="1921">
        <f t="shared" si="11"/>
        <v>0</v>
      </c>
      <c r="T58" s="1921"/>
      <c r="U58" s="1921"/>
      <c r="V58" s="1921"/>
      <c r="W58" s="1921">
        <f t="shared" si="12"/>
        <v>0</v>
      </c>
      <c r="X58" s="1921"/>
      <c r="Y58" s="1921"/>
      <c r="Z58" s="1921"/>
      <c r="AA58" s="1921">
        <f t="shared" si="6"/>
        <v>0</v>
      </c>
      <c r="AB58" s="1921"/>
      <c r="AC58" s="1921"/>
      <c r="AD58" s="1921"/>
      <c r="AE58" s="1921">
        <f t="shared" si="7"/>
        <v>0</v>
      </c>
      <c r="AF58" s="1921"/>
      <c r="AG58" s="1921"/>
      <c r="AH58" s="1921"/>
      <c r="AI58" s="1921">
        <f t="shared" si="8"/>
        <v>0</v>
      </c>
      <c r="AJ58" s="1921"/>
      <c r="AK58" s="1921"/>
      <c r="AL58" s="1921"/>
      <c r="AM58" s="1921">
        <f t="shared" si="13"/>
        <v>0</v>
      </c>
      <c r="AN58" s="1921"/>
      <c r="AO58" s="1921"/>
      <c r="AP58" s="1921"/>
      <c r="AQ58" s="1921">
        <f t="shared" si="9"/>
        <v>252</v>
      </c>
      <c r="AR58" s="1935">
        <v>252</v>
      </c>
      <c r="AS58" s="1921"/>
      <c r="AT58" s="1921"/>
      <c r="AU58" s="1921">
        <v>8</v>
      </c>
      <c r="AV58" s="1921">
        <f t="shared" si="10"/>
        <v>252</v>
      </c>
      <c r="AW58" s="1935">
        <v>252</v>
      </c>
      <c r="AX58" s="1921"/>
      <c r="AY58" s="1921"/>
      <c r="AZ58" s="1921">
        <v>8</v>
      </c>
      <c r="BA58" s="1921"/>
      <c r="BB58" s="1921"/>
      <c r="BC58" s="1921"/>
      <c r="BD58" s="1921"/>
      <c r="BE58" s="1921"/>
      <c r="BF58" s="1924">
        <f t="shared" si="16"/>
        <v>0</v>
      </c>
      <c r="BG58" s="198">
        <v>2024</v>
      </c>
      <c r="BH58" s="198" t="s">
        <v>2323</v>
      </c>
      <c r="BI58" s="198" t="s">
        <v>2327</v>
      </c>
      <c r="BJ58" s="1925">
        <f t="shared" si="17"/>
        <v>0</v>
      </c>
      <c r="BK58" s="1925">
        <f t="shared" si="15"/>
        <v>0</v>
      </c>
      <c r="BL58" s="198"/>
      <c r="BM58" s="1936"/>
      <c r="BN58" s="2900" t="s">
        <v>2492</v>
      </c>
      <c r="BO58" s="2903" t="s">
        <v>2496</v>
      </c>
      <c r="BP58" s="1926"/>
    </row>
    <row r="59" spans="1:69" s="41" customFormat="1" ht="31.5">
      <c r="A59" s="2222" t="s">
        <v>50</v>
      </c>
      <c r="B59" s="1930" t="s">
        <v>2147</v>
      </c>
      <c r="C59" s="1931" t="s">
        <v>2061</v>
      </c>
      <c r="D59" s="1932"/>
      <c r="E59" s="1933">
        <v>2024</v>
      </c>
      <c r="F59" s="1934"/>
      <c r="G59" s="1921">
        <f t="shared" si="22"/>
        <v>260</v>
      </c>
      <c r="H59" s="1935">
        <v>252</v>
      </c>
      <c r="I59" s="1921"/>
      <c r="J59" s="1921">
        <v>8</v>
      </c>
      <c r="K59" s="1921">
        <f t="shared" si="23"/>
        <v>252</v>
      </c>
      <c r="L59" s="1935">
        <v>252</v>
      </c>
      <c r="M59" s="1923"/>
      <c r="N59" s="1921"/>
      <c r="O59" s="1921"/>
      <c r="P59" s="1921"/>
      <c r="Q59" s="1921"/>
      <c r="R59" s="1921"/>
      <c r="S59" s="1921">
        <f t="shared" si="11"/>
        <v>0</v>
      </c>
      <c r="T59" s="1921"/>
      <c r="U59" s="1921"/>
      <c r="V59" s="1921"/>
      <c r="W59" s="1921">
        <f t="shared" si="12"/>
        <v>0</v>
      </c>
      <c r="X59" s="1921"/>
      <c r="Y59" s="1921"/>
      <c r="Z59" s="1921"/>
      <c r="AA59" s="1921">
        <f t="shared" si="6"/>
        <v>0</v>
      </c>
      <c r="AB59" s="1921"/>
      <c r="AC59" s="1921"/>
      <c r="AD59" s="1921"/>
      <c r="AE59" s="1921">
        <f t="shared" si="7"/>
        <v>0</v>
      </c>
      <c r="AF59" s="1921"/>
      <c r="AG59" s="1921"/>
      <c r="AH59" s="1921"/>
      <c r="AI59" s="1921">
        <f t="shared" si="8"/>
        <v>0</v>
      </c>
      <c r="AJ59" s="1921"/>
      <c r="AK59" s="1921"/>
      <c r="AL59" s="1921"/>
      <c r="AM59" s="1921">
        <f t="shared" si="13"/>
        <v>0</v>
      </c>
      <c r="AN59" s="1921"/>
      <c r="AO59" s="1921"/>
      <c r="AP59" s="1921"/>
      <c r="AQ59" s="1921">
        <f t="shared" si="9"/>
        <v>252</v>
      </c>
      <c r="AR59" s="1935">
        <v>252</v>
      </c>
      <c r="AS59" s="1921"/>
      <c r="AT59" s="1921"/>
      <c r="AU59" s="1921">
        <v>8</v>
      </c>
      <c r="AV59" s="1921">
        <f t="shared" si="10"/>
        <v>252</v>
      </c>
      <c r="AW59" s="1935">
        <v>252</v>
      </c>
      <c r="AX59" s="1921"/>
      <c r="AY59" s="1921"/>
      <c r="AZ59" s="1921">
        <v>8</v>
      </c>
      <c r="BA59" s="1921"/>
      <c r="BB59" s="1921"/>
      <c r="BC59" s="1921"/>
      <c r="BD59" s="1921"/>
      <c r="BE59" s="1921"/>
      <c r="BF59" s="1924">
        <f t="shared" si="16"/>
        <v>0</v>
      </c>
      <c r="BG59" s="198">
        <v>2024</v>
      </c>
      <c r="BH59" s="198" t="s">
        <v>2323</v>
      </c>
      <c r="BI59" s="198" t="s">
        <v>2327</v>
      </c>
      <c r="BJ59" s="1925">
        <f t="shared" si="17"/>
        <v>0</v>
      </c>
      <c r="BK59" s="1925">
        <f t="shared" si="15"/>
        <v>0</v>
      </c>
      <c r="BL59" s="198"/>
      <c r="BM59" s="1936"/>
      <c r="BN59" s="2900" t="s">
        <v>2492</v>
      </c>
      <c r="BO59" s="2903" t="s">
        <v>2496</v>
      </c>
      <c r="BP59" s="1926"/>
    </row>
    <row r="60" spans="1:69" s="1937" customFormat="1" ht="47.25">
      <c r="A60" s="2222" t="s">
        <v>52</v>
      </c>
      <c r="B60" s="1930" t="s">
        <v>2149</v>
      </c>
      <c r="C60" s="1931" t="s">
        <v>2073</v>
      </c>
      <c r="D60" s="1932"/>
      <c r="E60" s="1933">
        <v>2024</v>
      </c>
      <c r="F60" s="1934"/>
      <c r="G60" s="1921">
        <f t="shared" si="22"/>
        <v>260</v>
      </c>
      <c r="H60" s="1935">
        <v>252</v>
      </c>
      <c r="I60" s="1921"/>
      <c r="J60" s="1921">
        <v>8</v>
      </c>
      <c r="K60" s="1921">
        <f t="shared" si="23"/>
        <v>252</v>
      </c>
      <c r="L60" s="1935">
        <v>252</v>
      </c>
      <c r="M60" s="1923"/>
      <c r="N60" s="1921"/>
      <c r="O60" s="1921"/>
      <c r="P60" s="1921"/>
      <c r="Q60" s="1921"/>
      <c r="R60" s="1921"/>
      <c r="S60" s="1921">
        <f t="shared" si="11"/>
        <v>0</v>
      </c>
      <c r="T60" s="1921"/>
      <c r="U60" s="1921"/>
      <c r="V60" s="1921"/>
      <c r="W60" s="1921">
        <f t="shared" si="12"/>
        <v>0</v>
      </c>
      <c r="X60" s="1921"/>
      <c r="Y60" s="1921"/>
      <c r="Z60" s="1921"/>
      <c r="AA60" s="1921">
        <f t="shared" si="6"/>
        <v>0</v>
      </c>
      <c r="AB60" s="1921"/>
      <c r="AC60" s="1921"/>
      <c r="AD60" s="1921"/>
      <c r="AE60" s="1921">
        <f t="shared" si="7"/>
        <v>0</v>
      </c>
      <c r="AF60" s="1921"/>
      <c r="AG60" s="1921"/>
      <c r="AH60" s="1921"/>
      <c r="AI60" s="1921">
        <f t="shared" si="8"/>
        <v>0</v>
      </c>
      <c r="AJ60" s="1921"/>
      <c r="AK60" s="1921"/>
      <c r="AL60" s="1921"/>
      <c r="AM60" s="1921">
        <f t="shared" si="13"/>
        <v>0</v>
      </c>
      <c r="AN60" s="1921"/>
      <c r="AO60" s="1921"/>
      <c r="AP60" s="1921"/>
      <c r="AQ60" s="1921">
        <f t="shared" si="9"/>
        <v>252</v>
      </c>
      <c r="AR60" s="1935">
        <v>252</v>
      </c>
      <c r="AS60" s="1921"/>
      <c r="AT60" s="1921"/>
      <c r="AU60" s="1921">
        <v>8</v>
      </c>
      <c r="AV60" s="1921">
        <f t="shared" si="10"/>
        <v>252</v>
      </c>
      <c r="AW60" s="1935">
        <v>252</v>
      </c>
      <c r="AX60" s="1921"/>
      <c r="AY60" s="1921"/>
      <c r="AZ60" s="1921">
        <v>8</v>
      </c>
      <c r="BA60" s="1921"/>
      <c r="BB60" s="1921"/>
      <c r="BC60" s="1921"/>
      <c r="BD60" s="1921"/>
      <c r="BE60" s="1921"/>
      <c r="BF60" s="1924">
        <f t="shared" si="16"/>
        <v>0</v>
      </c>
      <c r="BG60" s="198">
        <v>2024</v>
      </c>
      <c r="BH60" s="198" t="s">
        <v>2323</v>
      </c>
      <c r="BI60" s="198" t="s">
        <v>2327</v>
      </c>
      <c r="BJ60" s="1925">
        <f t="shared" si="17"/>
        <v>0</v>
      </c>
      <c r="BK60" s="1925">
        <f t="shared" si="15"/>
        <v>0</v>
      </c>
      <c r="BL60" s="198"/>
      <c r="BM60" s="1936"/>
      <c r="BN60" s="2900" t="s">
        <v>2492</v>
      </c>
      <c r="BO60" s="2903" t="s">
        <v>2496</v>
      </c>
      <c r="BP60" s="1926"/>
    </row>
    <row r="61" spans="1:69" s="1937" customFormat="1" ht="31.5">
      <c r="A61" s="2222" t="s">
        <v>54</v>
      </c>
      <c r="B61" s="1930" t="s">
        <v>2151</v>
      </c>
      <c r="C61" s="1931" t="s">
        <v>2131</v>
      </c>
      <c r="D61" s="1932"/>
      <c r="E61" s="1933">
        <v>2024</v>
      </c>
      <c r="F61" s="1934"/>
      <c r="G61" s="1921">
        <f t="shared" si="22"/>
        <v>260</v>
      </c>
      <c r="H61" s="1935">
        <v>252</v>
      </c>
      <c r="I61" s="1921"/>
      <c r="J61" s="1921">
        <v>8</v>
      </c>
      <c r="K61" s="1921">
        <f t="shared" si="23"/>
        <v>252</v>
      </c>
      <c r="L61" s="1935">
        <v>252</v>
      </c>
      <c r="M61" s="1923"/>
      <c r="N61" s="1921"/>
      <c r="O61" s="1921"/>
      <c r="P61" s="1921"/>
      <c r="Q61" s="1921"/>
      <c r="R61" s="1921"/>
      <c r="S61" s="1921">
        <f t="shared" si="11"/>
        <v>0</v>
      </c>
      <c r="T61" s="1921"/>
      <c r="U61" s="1921"/>
      <c r="V61" s="1921"/>
      <c r="W61" s="1921">
        <f t="shared" si="12"/>
        <v>0</v>
      </c>
      <c r="X61" s="1921"/>
      <c r="Y61" s="1921"/>
      <c r="Z61" s="1921"/>
      <c r="AA61" s="1921">
        <f t="shared" si="6"/>
        <v>0</v>
      </c>
      <c r="AB61" s="1921"/>
      <c r="AC61" s="1921"/>
      <c r="AD61" s="1921"/>
      <c r="AE61" s="1921">
        <f t="shared" si="7"/>
        <v>0</v>
      </c>
      <c r="AF61" s="1921"/>
      <c r="AG61" s="1921"/>
      <c r="AH61" s="1921"/>
      <c r="AI61" s="1921">
        <f t="shared" si="8"/>
        <v>0</v>
      </c>
      <c r="AJ61" s="1921"/>
      <c r="AK61" s="1921"/>
      <c r="AL61" s="1921"/>
      <c r="AM61" s="1921">
        <f t="shared" si="13"/>
        <v>0</v>
      </c>
      <c r="AN61" s="1921"/>
      <c r="AO61" s="1921"/>
      <c r="AP61" s="1921"/>
      <c r="AQ61" s="1921">
        <f t="shared" si="9"/>
        <v>252</v>
      </c>
      <c r="AR61" s="1935">
        <v>252</v>
      </c>
      <c r="AS61" s="1921"/>
      <c r="AT61" s="1921"/>
      <c r="AU61" s="1921">
        <v>8</v>
      </c>
      <c r="AV61" s="1921">
        <f t="shared" si="10"/>
        <v>252</v>
      </c>
      <c r="AW61" s="1935">
        <v>252</v>
      </c>
      <c r="AX61" s="1921"/>
      <c r="AY61" s="1921"/>
      <c r="AZ61" s="1921">
        <v>8</v>
      </c>
      <c r="BA61" s="1921"/>
      <c r="BB61" s="1921"/>
      <c r="BC61" s="1921"/>
      <c r="BD61" s="1921"/>
      <c r="BE61" s="1921"/>
      <c r="BF61" s="1924">
        <f t="shared" si="16"/>
        <v>0</v>
      </c>
      <c r="BG61" s="198">
        <v>2024</v>
      </c>
      <c r="BH61" s="198" t="s">
        <v>2323</v>
      </c>
      <c r="BI61" s="198" t="s">
        <v>2327</v>
      </c>
      <c r="BJ61" s="1925">
        <f t="shared" si="17"/>
        <v>0</v>
      </c>
      <c r="BK61" s="1925">
        <f t="shared" si="15"/>
        <v>0</v>
      </c>
      <c r="BL61" s="198"/>
      <c r="BM61" s="1936"/>
      <c r="BN61" s="2900" t="s">
        <v>2492</v>
      </c>
      <c r="BO61" s="2903" t="s">
        <v>2496</v>
      </c>
      <c r="BP61" s="1926"/>
    </row>
    <row r="62" spans="1:69" s="1937" customFormat="1">
      <c r="A62" s="2222" t="s">
        <v>56</v>
      </c>
      <c r="B62" s="1930" t="s">
        <v>2153</v>
      </c>
      <c r="C62" s="1931" t="s">
        <v>2064</v>
      </c>
      <c r="D62" s="1932"/>
      <c r="E62" s="1933">
        <v>2024</v>
      </c>
      <c r="F62" s="1934"/>
      <c r="G62" s="1921">
        <f t="shared" si="22"/>
        <v>260</v>
      </c>
      <c r="H62" s="1935">
        <v>252</v>
      </c>
      <c r="I62" s="1921"/>
      <c r="J62" s="1921">
        <v>8</v>
      </c>
      <c r="K62" s="1921">
        <f t="shared" si="23"/>
        <v>252</v>
      </c>
      <c r="L62" s="1935">
        <v>252</v>
      </c>
      <c r="M62" s="1923"/>
      <c r="N62" s="1921"/>
      <c r="O62" s="1921"/>
      <c r="P62" s="1921"/>
      <c r="Q62" s="1921"/>
      <c r="R62" s="1921"/>
      <c r="S62" s="1921">
        <f t="shared" si="11"/>
        <v>0</v>
      </c>
      <c r="T62" s="1921"/>
      <c r="U62" s="1921"/>
      <c r="V62" s="1921"/>
      <c r="W62" s="1921">
        <f t="shared" si="12"/>
        <v>0</v>
      </c>
      <c r="X62" s="1921"/>
      <c r="Y62" s="1921"/>
      <c r="Z62" s="1921"/>
      <c r="AA62" s="1921">
        <f t="shared" si="6"/>
        <v>0</v>
      </c>
      <c r="AB62" s="1921"/>
      <c r="AC62" s="1921"/>
      <c r="AD62" s="1921"/>
      <c r="AE62" s="1921">
        <f t="shared" si="7"/>
        <v>0</v>
      </c>
      <c r="AF62" s="1921"/>
      <c r="AG62" s="1921"/>
      <c r="AH62" s="1921"/>
      <c r="AI62" s="1921">
        <f t="shared" si="8"/>
        <v>0</v>
      </c>
      <c r="AJ62" s="1921"/>
      <c r="AK62" s="1921"/>
      <c r="AL62" s="1921"/>
      <c r="AM62" s="1921">
        <f t="shared" si="13"/>
        <v>0</v>
      </c>
      <c r="AN62" s="1921"/>
      <c r="AO62" s="1921"/>
      <c r="AP62" s="1921"/>
      <c r="AQ62" s="1921">
        <f t="shared" si="9"/>
        <v>252</v>
      </c>
      <c r="AR62" s="1935">
        <v>252</v>
      </c>
      <c r="AS62" s="1921"/>
      <c r="AT62" s="1921"/>
      <c r="AU62" s="1921">
        <v>8</v>
      </c>
      <c r="AV62" s="1921">
        <f t="shared" si="10"/>
        <v>252</v>
      </c>
      <c r="AW62" s="1935">
        <v>252</v>
      </c>
      <c r="AX62" s="1921"/>
      <c r="AY62" s="1921"/>
      <c r="AZ62" s="1921">
        <v>8</v>
      </c>
      <c r="BA62" s="1921"/>
      <c r="BB62" s="1921"/>
      <c r="BC62" s="1921"/>
      <c r="BD62" s="1921"/>
      <c r="BE62" s="1921"/>
      <c r="BF62" s="1924">
        <f t="shared" si="16"/>
        <v>0</v>
      </c>
      <c r="BG62" s="198">
        <v>2024</v>
      </c>
      <c r="BH62" s="198" t="s">
        <v>2323</v>
      </c>
      <c r="BI62" s="198" t="s">
        <v>2327</v>
      </c>
      <c r="BJ62" s="1925">
        <f t="shared" si="17"/>
        <v>0</v>
      </c>
      <c r="BK62" s="1925">
        <f t="shared" si="15"/>
        <v>0</v>
      </c>
      <c r="BL62" s="198"/>
      <c r="BM62" s="1936"/>
      <c r="BN62" s="2900" t="s">
        <v>2492</v>
      </c>
      <c r="BO62" s="2903" t="s">
        <v>2496</v>
      </c>
      <c r="BP62" s="1926"/>
    </row>
    <row r="63" spans="1:69" s="42" customFormat="1" ht="31.5">
      <c r="A63" s="2222" t="s">
        <v>58</v>
      </c>
      <c r="B63" s="1930" t="s">
        <v>2155</v>
      </c>
      <c r="C63" s="1931" t="s">
        <v>2067</v>
      </c>
      <c r="D63" s="1932"/>
      <c r="E63" s="1933">
        <v>2024</v>
      </c>
      <c r="F63" s="1934"/>
      <c r="G63" s="1921">
        <f t="shared" si="22"/>
        <v>260</v>
      </c>
      <c r="H63" s="1935">
        <v>252</v>
      </c>
      <c r="I63" s="1921"/>
      <c r="J63" s="1921">
        <v>8</v>
      </c>
      <c r="K63" s="1921">
        <f t="shared" si="23"/>
        <v>252</v>
      </c>
      <c r="L63" s="1935">
        <v>252</v>
      </c>
      <c r="M63" s="1923"/>
      <c r="N63" s="1921"/>
      <c r="O63" s="1921"/>
      <c r="P63" s="1921"/>
      <c r="Q63" s="1921"/>
      <c r="R63" s="1921"/>
      <c r="S63" s="1921">
        <f t="shared" si="11"/>
        <v>0</v>
      </c>
      <c r="T63" s="1921"/>
      <c r="U63" s="1921"/>
      <c r="V63" s="1921"/>
      <c r="W63" s="1921">
        <f t="shared" si="12"/>
        <v>0</v>
      </c>
      <c r="X63" s="1921"/>
      <c r="Y63" s="1921"/>
      <c r="Z63" s="1921"/>
      <c r="AA63" s="1921">
        <f t="shared" si="6"/>
        <v>0</v>
      </c>
      <c r="AB63" s="1921"/>
      <c r="AC63" s="1921"/>
      <c r="AD63" s="1921"/>
      <c r="AE63" s="1921">
        <f t="shared" si="7"/>
        <v>0</v>
      </c>
      <c r="AF63" s="1921"/>
      <c r="AG63" s="1921"/>
      <c r="AH63" s="1921"/>
      <c r="AI63" s="1921">
        <f t="shared" si="8"/>
        <v>0</v>
      </c>
      <c r="AJ63" s="1921"/>
      <c r="AK63" s="1921"/>
      <c r="AL63" s="1921"/>
      <c r="AM63" s="1921">
        <f t="shared" si="13"/>
        <v>0</v>
      </c>
      <c r="AN63" s="1921"/>
      <c r="AO63" s="1921"/>
      <c r="AP63" s="1921"/>
      <c r="AQ63" s="1921">
        <f t="shared" si="9"/>
        <v>252</v>
      </c>
      <c r="AR63" s="1935">
        <v>252</v>
      </c>
      <c r="AS63" s="1921"/>
      <c r="AT63" s="1921"/>
      <c r="AU63" s="1921">
        <v>8</v>
      </c>
      <c r="AV63" s="1921">
        <f t="shared" si="10"/>
        <v>252</v>
      </c>
      <c r="AW63" s="1935">
        <v>252</v>
      </c>
      <c r="AX63" s="1921"/>
      <c r="AY63" s="1921"/>
      <c r="AZ63" s="1921">
        <v>8</v>
      </c>
      <c r="BA63" s="1921"/>
      <c r="BB63" s="1921"/>
      <c r="BC63" s="1921"/>
      <c r="BD63" s="1921"/>
      <c r="BE63" s="1921"/>
      <c r="BF63" s="1924">
        <f t="shared" si="16"/>
        <v>0</v>
      </c>
      <c r="BG63" s="198">
        <v>2024</v>
      </c>
      <c r="BH63" s="198" t="s">
        <v>2323</v>
      </c>
      <c r="BI63" s="198" t="s">
        <v>2327</v>
      </c>
      <c r="BJ63" s="1925">
        <f t="shared" si="17"/>
        <v>0</v>
      </c>
      <c r="BK63" s="1925">
        <f t="shared" si="15"/>
        <v>0</v>
      </c>
      <c r="BL63" s="198"/>
      <c r="BM63" s="1936"/>
      <c r="BN63" s="2900" t="s">
        <v>2492</v>
      </c>
      <c r="BO63" s="2903" t="s">
        <v>2496</v>
      </c>
      <c r="BP63" s="1926"/>
    </row>
    <row r="64" spans="1:69" s="1937" customFormat="1" ht="31.5">
      <c r="A64" s="2222" t="s">
        <v>60</v>
      </c>
      <c r="B64" s="1930" t="s">
        <v>2157</v>
      </c>
      <c r="C64" s="1931" t="s">
        <v>2061</v>
      </c>
      <c r="D64" s="1932"/>
      <c r="E64" s="1933">
        <v>2024</v>
      </c>
      <c r="F64" s="1934"/>
      <c r="G64" s="1921">
        <f t="shared" si="22"/>
        <v>280</v>
      </c>
      <c r="H64" s="1921">
        <v>270</v>
      </c>
      <c r="I64" s="1921"/>
      <c r="J64" s="1921">
        <v>10</v>
      </c>
      <c r="K64" s="1921">
        <f t="shared" si="23"/>
        <v>270</v>
      </c>
      <c r="L64" s="1921">
        <v>270</v>
      </c>
      <c r="M64" s="1923"/>
      <c r="N64" s="1921"/>
      <c r="O64" s="1921"/>
      <c r="P64" s="1921"/>
      <c r="Q64" s="1921"/>
      <c r="R64" s="1921"/>
      <c r="S64" s="1921">
        <f t="shared" si="11"/>
        <v>0</v>
      </c>
      <c r="T64" s="1921"/>
      <c r="U64" s="1921"/>
      <c r="V64" s="1921"/>
      <c r="W64" s="1921">
        <f t="shared" si="12"/>
        <v>0</v>
      </c>
      <c r="X64" s="1921"/>
      <c r="Y64" s="1921"/>
      <c r="Z64" s="1921"/>
      <c r="AA64" s="1921">
        <f t="shared" si="6"/>
        <v>0</v>
      </c>
      <c r="AB64" s="1921"/>
      <c r="AC64" s="1921"/>
      <c r="AD64" s="1921"/>
      <c r="AE64" s="1921">
        <f t="shared" si="7"/>
        <v>0</v>
      </c>
      <c r="AF64" s="1921"/>
      <c r="AG64" s="1921"/>
      <c r="AH64" s="1921"/>
      <c r="AI64" s="1921">
        <f t="shared" si="8"/>
        <v>0</v>
      </c>
      <c r="AJ64" s="1921"/>
      <c r="AK64" s="1921"/>
      <c r="AL64" s="1921"/>
      <c r="AM64" s="1921">
        <f t="shared" si="13"/>
        <v>0</v>
      </c>
      <c r="AN64" s="1921"/>
      <c r="AO64" s="1921"/>
      <c r="AP64" s="1921"/>
      <c r="AQ64" s="1921">
        <f t="shared" si="9"/>
        <v>270</v>
      </c>
      <c r="AR64" s="1921">
        <v>270</v>
      </c>
      <c r="AS64" s="1921"/>
      <c r="AT64" s="1921"/>
      <c r="AU64" s="1921">
        <v>10</v>
      </c>
      <c r="AV64" s="1921">
        <f t="shared" si="10"/>
        <v>270</v>
      </c>
      <c r="AW64" s="1921">
        <v>270</v>
      </c>
      <c r="AX64" s="1921"/>
      <c r="AY64" s="1921"/>
      <c r="AZ64" s="1921">
        <v>10</v>
      </c>
      <c r="BA64" s="1921"/>
      <c r="BB64" s="1921"/>
      <c r="BC64" s="1921"/>
      <c r="BD64" s="1921"/>
      <c r="BE64" s="1921"/>
      <c r="BF64" s="1924">
        <f t="shared" si="16"/>
        <v>0</v>
      </c>
      <c r="BG64" s="198">
        <v>2024</v>
      </c>
      <c r="BH64" s="198" t="s">
        <v>2323</v>
      </c>
      <c r="BI64" s="198" t="s">
        <v>2327</v>
      </c>
      <c r="BJ64" s="1925">
        <f t="shared" si="17"/>
        <v>0</v>
      </c>
      <c r="BK64" s="1925">
        <f t="shared" si="15"/>
        <v>0</v>
      </c>
      <c r="BL64" s="198"/>
      <c r="BM64" s="1936"/>
      <c r="BN64" s="2900" t="s">
        <v>2492</v>
      </c>
      <c r="BO64" s="2903" t="s">
        <v>2496</v>
      </c>
      <c r="BP64" s="1926"/>
    </row>
    <row r="65" spans="1:69" s="1937" customFormat="1" ht="25.5">
      <c r="A65" s="2222" t="s">
        <v>164</v>
      </c>
      <c r="B65" s="1930" t="s">
        <v>2159</v>
      </c>
      <c r="C65" s="1931" t="s">
        <v>2101</v>
      </c>
      <c r="D65" s="1932"/>
      <c r="E65" s="1933" t="s">
        <v>259</v>
      </c>
      <c r="F65" s="1934"/>
      <c r="G65" s="1921">
        <f t="shared" si="22"/>
        <v>1496</v>
      </c>
      <c r="H65" s="1921">
        <v>1496</v>
      </c>
      <c r="I65" s="1921"/>
      <c r="J65" s="1921">
        <v>0</v>
      </c>
      <c r="K65" s="1921">
        <f t="shared" si="23"/>
        <v>1496</v>
      </c>
      <c r="L65" s="1921">
        <v>1496</v>
      </c>
      <c r="M65" s="1923"/>
      <c r="N65" s="1921"/>
      <c r="O65" s="1921"/>
      <c r="P65" s="1921"/>
      <c r="Q65" s="1921"/>
      <c r="R65" s="1921"/>
      <c r="S65" s="1921">
        <f t="shared" si="11"/>
        <v>0</v>
      </c>
      <c r="T65" s="1921"/>
      <c r="U65" s="1921"/>
      <c r="V65" s="1921"/>
      <c r="W65" s="1921">
        <f t="shared" si="12"/>
        <v>0</v>
      </c>
      <c r="X65" s="1921"/>
      <c r="Y65" s="1921"/>
      <c r="Z65" s="1921"/>
      <c r="AA65" s="1921">
        <f t="shared" si="6"/>
        <v>0</v>
      </c>
      <c r="AB65" s="1921"/>
      <c r="AC65" s="1921"/>
      <c r="AD65" s="1921"/>
      <c r="AE65" s="1921">
        <f t="shared" si="7"/>
        <v>0</v>
      </c>
      <c r="AF65" s="1921"/>
      <c r="AG65" s="1921"/>
      <c r="AH65" s="1921"/>
      <c r="AI65" s="1921">
        <f t="shared" si="8"/>
        <v>0</v>
      </c>
      <c r="AJ65" s="1921"/>
      <c r="AK65" s="1921"/>
      <c r="AL65" s="1921"/>
      <c r="AM65" s="1921">
        <f t="shared" si="13"/>
        <v>0</v>
      </c>
      <c r="AN65" s="1921"/>
      <c r="AO65" s="1921"/>
      <c r="AP65" s="1921"/>
      <c r="AQ65" s="1921">
        <f t="shared" si="9"/>
        <v>1496</v>
      </c>
      <c r="AR65" s="1921">
        <v>1496</v>
      </c>
      <c r="AS65" s="1921"/>
      <c r="AT65" s="1921"/>
      <c r="AU65" s="1921">
        <v>0</v>
      </c>
      <c r="AV65" s="1921">
        <f t="shared" si="10"/>
        <v>1496</v>
      </c>
      <c r="AW65" s="1921">
        <v>1496</v>
      </c>
      <c r="AX65" s="1921"/>
      <c r="AY65" s="1921"/>
      <c r="AZ65" s="1921">
        <v>0</v>
      </c>
      <c r="BA65" s="1921"/>
      <c r="BB65" s="1921"/>
      <c r="BC65" s="1921"/>
      <c r="BD65" s="1921"/>
      <c r="BE65" s="1921"/>
      <c r="BF65" s="1924">
        <f t="shared" si="16"/>
        <v>0</v>
      </c>
      <c r="BG65" s="198">
        <v>2024</v>
      </c>
      <c r="BH65" s="198" t="s">
        <v>2323</v>
      </c>
      <c r="BI65" s="198" t="s">
        <v>2327</v>
      </c>
      <c r="BJ65" s="1925">
        <f t="shared" si="17"/>
        <v>0</v>
      </c>
      <c r="BK65" s="1925">
        <f t="shared" si="15"/>
        <v>0</v>
      </c>
      <c r="BL65" s="198"/>
      <c r="BM65" s="1936"/>
      <c r="BN65" s="2900" t="s">
        <v>2492</v>
      </c>
      <c r="BO65" s="2903" t="s">
        <v>2496</v>
      </c>
      <c r="BP65" s="1926"/>
    </row>
    <row r="66" spans="1:69" s="1937" customFormat="1" ht="31.5">
      <c r="A66" s="2222" t="s">
        <v>169</v>
      </c>
      <c r="B66" s="1930" t="s">
        <v>2161</v>
      </c>
      <c r="C66" s="1931" t="s">
        <v>2061</v>
      </c>
      <c r="D66" s="1932"/>
      <c r="E66" s="1933">
        <v>2024</v>
      </c>
      <c r="F66" s="1934"/>
      <c r="G66" s="1921">
        <f t="shared" si="22"/>
        <v>320</v>
      </c>
      <c r="H66" s="1921">
        <v>305</v>
      </c>
      <c r="I66" s="1921"/>
      <c r="J66" s="1921">
        <v>15</v>
      </c>
      <c r="K66" s="1921">
        <f t="shared" si="23"/>
        <v>305</v>
      </c>
      <c r="L66" s="1921">
        <v>305</v>
      </c>
      <c r="M66" s="1923"/>
      <c r="N66" s="1921"/>
      <c r="O66" s="1921"/>
      <c r="P66" s="1921"/>
      <c r="Q66" s="1921"/>
      <c r="R66" s="1921"/>
      <c r="S66" s="1921">
        <f t="shared" si="11"/>
        <v>0</v>
      </c>
      <c r="T66" s="1921"/>
      <c r="U66" s="1921"/>
      <c r="V66" s="1921"/>
      <c r="W66" s="1921">
        <f t="shared" si="12"/>
        <v>0</v>
      </c>
      <c r="X66" s="1921"/>
      <c r="Y66" s="1921"/>
      <c r="Z66" s="1921"/>
      <c r="AA66" s="1921">
        <f t="shared" si="6"/>
        <v>0</v>
      </c>
      <c r="AB66" s="1921"/>
      <c r="AC66" s="1921"/>
      <c r="AD66" s="1921"/>
      <c r="AE66" s="1921">
        <f t="shared" si="7"/>
        <v>0</v>
      </c>
      <c r="AF66" s="1921"/>
      <c r="AG66" s="1921"/>
      <c r="AH66" s="1921"/>
      <c r="AI66" s="1921">
        <f t="shared" si="8"/>
        <v>0</v>
      </c>
      <c r="AJ66" s="1921"/>
      <c r="AK66" s="1921"/>
      <c r="AL66" s="1921"/>
      <c r="AM66" s="1921">
        <f t="shared" si="13"/>
        <v>0</v>
      </c>
      <c r="AN66" s="1921"/>
      <c r="AO66" s="1921"/>
      <c r="AP66" s="1921"/>
      <c r="AQ66" s="1921">
        <f t="shared" si="9"/>
        <v>305</v>
      </c>
      <c r="AR66" s="1921">
        <v>305</v>
      </c>
      <c r="AS66" s="1921"/>
      <c r="AT66" s="1921"/>
      <c r="AU66" s="1921">
        <v>15</v>
      </c>
      <c r="AV66" s="1921">
        <f t="shared" si="10"/>
        <v>305</v>
      </c>
      <c r="AW66" s="1921">
        <v>305</v>
      </c>
      <c r="AX66" s="1921"/>
      <c r="AY66" s="1921"/>
      <c r="AZ66" s="1921">
        <v>15</v>
      </c>
      <c r="BA66" s="1921"/>
      <c r="BB66" s="1921"/>
      <c r="BC66" s="1921"/>
      <c r="BD66" s="1921"/>
      <c r="BE66" s="1921"/>
      <c r="BF66" s="1924">
        <f t="shared" si="16"/>
        <v>0</v>
      </c>
      <c r="BG66" s="198">
        <v>2024</v>
      </c>
      <c r="BH66" s="198" t="s">
        <v>2323</v>
      </c>
      <c r="BI66" s="198" t="s">
        <v>2327</v>
      </c>
      <c r="BJ66" s="1925">
        <f t="shared" si="17"/>
        <v>0</v>
      </c>
      <c r="BK66" s="1925">
        <f t="shared" si="15"/>
        <v>0</v>
      </c>
      <c r="BL66" s="198"/>
      <c r="BM66" s="1936"/>
      <c r="BN66" s="2900" t="s">
        <v>2492</v>
      </c>
      <c r="BO66" s="2903" t="s">
        <v>2496</v>
      </c>
      <c r="BP66" s="1926"/>
    </row>
    <row r="67" spans="1:69" s="43" customFormat="1" ht="31.5">
      <c r="A67" s="2222" t="s">
        <v>174</v>
      </c>
      <c r="B67" s="1930" t="s">
        <v>2163</v>
      </c>
      <c r="C67" s="1931" t="s">
        <v>2061</v>
      </c>
      <c r="D67" s="1929"/>
      <c r="E67" s="1933">
        <v>2024</v>
      </c>
      <c r="F67" s="1938"/>
      <c r="G67" s="1921">
        <f t="shared" si="22"/>
        <v>550</v>
      </c>
      <c r="H67" s="1921">
        <v>550</v>
      </c>
      <c r="I67" s="1921"/>
      <c r="J67" s="1921">
        <v>0</v>
      </c>
      <c r="K67" s="1921">
        <f t="shared" si="23"/>
        <v>550</v>
      </c>
      <c r="L67" s="1921">
        <v>550</v>
      </c>
      <c r="M67" s="1923"/>
      <c r="N67" s="1921"/>
      <c r="O67" s="1921"/>
      <c r="P67" s="1921"/>
      <c r="Q67" s="1921"/>
      <c r="R67" s="1921"/>
      <c r="S67" s="1921">
        <f t="shared" si="11"/>
        <v>0</v>
      </c>
      <c r="T67" s="1921"/>
      <c r="U67" s="1921"/>
      <c r="V67" s="1921"/>
      <c r="W67" s="1921">
        <f t="shared" si="12"/>
        <v>0</v>
      </c>
      <c r="X67" s="1921"/>
      <c r="Y67" s="1921"/>
      <c r="Z67" s="1921"/>
      <c r="AA67" s="1921">
        <f t="shared" si="6"/>
        <v>0</v>
      </c>
      <c r="AB67" s="1921"/>
      <c r="AC67" s="1921"/>
      <c r="AD67" s="1921"/>
      <c r="AE67" s="1921">
        <f t="shared" si="7"/>
        <v>0</v>
      </c>
      <c r="AF67" s="1921"/>
      <c r="AG67" s="1921"/>
      <c r="AH67" s="1921"/>
      <c r="AI67" s="1921">
        <f t="shared" si="8"/>
        <v>0</v>
      </c>
      <c r="AJ67" s="1921"/>
      <c r="AK67" s="1921"/>
      <c r="AL67" s="1921"/>
      <c r="AM67" s="1921">
        <f t="shared" si="13"/>
        <v>0</v>
      </c>
      <c r="AN67" s="1921"/>
      <c r="AO67" s="1921"/>
      <c r="AP67" s="1921"/>
      <c r="AQ67" s="1921">
        <f t="shared" si="9"/>
        <v>550</v>
      </c>
      <c r="AR67" s="1921">
        <v>550</v>
      </c>
      <c r="AS67" s="1921"/>
      <c r="AT67" s="1921"/>
      <c r="AU67" s="1921">
        <v>0</v>
      </c>
      <c r="AV67" s="1921">
        <f t="shared" si="10"/>
        <v>550</v>
      </c>
      <c r="AW67" s="1921">
        <v>550</v>
      </c>
      <c r="AX67" s="1921"/>
      <c r="AY67" s="1921"/>
      <c r="AZ67" s="1921">
        <v>0</v>
      </c>
      <c r="BA67" s="1921"/>
      <c r="BB67" s="1921"/>
      <c r="BC67" s="1921"/>
      <c r="BD67" s="1921"/>
      <c r="BE67" s="1921"/>
      <c r="BF67" s="1924">
        <f t="shared" si="16"/>
        <v>0</v>
      </c>
      <c r="BG67" s="198">
        <v>2024</v>
      </c>
      <c r="BH67" s="198" t="s">
        <v>2323</v>
      </c>
      <c r="BI67" s="198" t="s">
        <v>2327</v>
      </c>
      <c r="BJ67" s="1925">
        <f t="shared" si="17"/>
        <v>0</v>
      </c>
      <c r="BK67" s="1925">
        <f t="shared" si="15"/>
        <v>0</v>
      </c>
      <c r="BL67" s="198"/>
      <c r="BM67" s="1939"/>
      <c r="BN67" s="2900" t="s">
        <v>2492</v>
      </c>
      <c r="BO67" s="2903" t="s">
        <v>2496</v>
      </c>
      <c r="BP67" s="1915"/>
    </row>
    <row r="68" spans="1:69" s="43" customFormat="1" ht="24">
      <c r="A68" s="2222" t="s">
        <v>179</v>
      </c>
      <c r="B68" s="1930" t="s">
        <v>2165</v>
      </c>
      <c r="C68" s="1931" t="s">
        <v>2064</v>
      </c>
      <c r="D68" s="1932"/>
      <c r="E68" s="1933" t="s">
        <v>259</v>
      </c>
      <c r="F68" s="1934"/>
      <c r="G68" s="1921">
        <f t="shared" si="22"/>
        <v>520</v>
      </c>
      <c r="H68" s="1921">
        <v>500</v>
      </c>
      <c r="I68" s="1921"/>
      <c r="J68" s="1921">
        <v>20</v>
      </c>
      <c r="K68" s="1921">
        <f t="shared" si="23"/>
        <v>500</v>
      </c>
      <c r="L68" s="1921">
        <v>500</v>
      </c>
      <c r="M68" s="1923"/>
      <c r="N68" s="1921"/>
      <c r="O68" s="1921"/>
      <c r="P68" s="1921"/>
      <c r="Q68" s="1921"/>
      <c r="R68" s="1921"/>
      <c r="S68" s="1921">
        <f t="shared" si="11"/>
        <v>0</v>
      </c>
      <c r="T68" s="1921"/>
      <c r="U68" s="1921"/>
      <c r="V68" s="1921"/>
      <c r="W68" s="1921">
        <f t="shared" si="12"/>
        <v>0</v>
      </c>
      <c r="X68" s="1921"/>
      <c r="Y68" s="1921"/>
      <c r="Z68" s="1921"/>
      <c r="AA68" s="1921">
        <f t="shared" si="6"/>
        <v>0</v>
      </c>
      <c r="AB68" s="1921"/>
      <c r="AC68" s="1921"/>
      <c r="AD68" s="1921"/>
      <c r="AE68" s="1921">
        <f t="shared" si="7"/>
        <v>0</v>
      </c>
      <c r="AF68" s="1921"/>
      <c r="AG68" s="1921"/>
      <c r="AH68" s="1921"/>
      <c r="AI68" s="1921">
        <f t="shared" si="8"/>
        <v>0</v>
      </c>
      <c r="AJ68" s="1921"/>
      <c r="AK68" s="1921"/>
      <c r="AL68" s="1921"/>
      <c r="AM68" s="1921">
        <f t="shared" si="13"/>
        <v>0</v>
      </c>
      <c r="AN68" s="1921"/>
      <c r="AO68" s="1921"/>
      <c r="AP68" s="1921"/>
      <c r="AQ68" s="1921">
        <f t="shared" si="9"/>
        <v>500</v>
      </c>
      <c r="AR68" s="1921">
        <v>500</v>
      </c>
      <c r="AS68" s="1921"/>
      <c r="AT68" s="1921"/>
      <c r="AU68" s="1921">
        <v>20</v>
      </c>
      <c r="AV68" s="1921">
        <f t="shared" si="10"/>
        <v>500</v>
      </c>
      <c r="AW68" s="1921">
        <v>500</v>
      </c>
      <c r="AX68" s="1921"/>
      <c r="AY68" s="1921"/>
      <c r="AZ68" s="1921">
        <v>20</v>
      </c>
      <c r="BA68" s="1921"/>
      <c r="BB68" s="1921"/>
      <c r="BC68" s="1921"/>
      <c r="BD68" s="1921"/>
      <c r="BE68" s="1921"/>
      <c r="BF68" s="1924">
        <f t="shared" si="16"/>
        <v>0</v>
      </c>
      <c r="BG68" s="198">
        <v>2024</v>
      </c>
      <c r="BH68" s="198" t="s">
        <v>2323</v>
      </c>
      <c r="BI68" s="198" t="s">
        <v>2327</v>
      </c>
      <c r="BJ68" s="1925">
        <f t="shared" si="17"/>
        <v>0</v>
      </c>
      <c r="BK68" s="1925">
        <f t="shared" si="15"/>
        <v>0</v>
      </c>
      <c r="BL68" s="198"/>
      <c r="BM68" s="1936"/>
      <c r="BN68" s="2900" t="s">
        <v>2492</v>
      </c>
      <c r="BO68" s="2903" t="s">
        <v>2496</v>
      </c>
      <c r="BP68" s="1926"/>
    </row>
    <row r="69" spans="1:69" s="43" customFormat="1" ht="25.5">
      <c r="A69" s="2222" t="s">
        <v>183</v>
      </c>
      <c r="B69" s="1930" t="s">
        <v>2167</v>
      </c>
      <c r="C69" s="1931" t="s">
        <v>2067</v>
      </c>
      <c r="D69" s="1932"/>
      <c r="E69" s="1933" t="s">
        <v>259</v>
      </c>
      <c r="F69" s="1934"/>
      <c r="G69" s="1921">
        <f t="shared" si="22"/>
        <v>720</v>
      </c>
      <c r="H69" s="1921">
        <v>696</v>
      </c>
      <c r="I69" s="1921"/>
      <c r="J69" s="1921">
        <v>24</v>
      </c>
      <c r="K69" s="1921">
        <f t="shared" si="23"/>
        <v>696</v>
      </c>
      <c r="L69" s="1921">
        <v>696</v>
      </c>
      <c r="M69" s="1923"/>
      <c r="N69" s="1921"/>
      <c r="O69" s="1921"/>
      <c r="P69" s="1921"/>
      <c r="Q69" s="1921"/>
      <c r="R69" s="1921"/>
      <c r="S69" s="1921">
        <f t="shared" si="11"/>
        <v>0</v>
      </c>
      <c r="T69" s="1921"/>
      <c r="U69" s="1921"/>
      <c r="V69" s="1921"/>
      <c r="W69" s="1921">
        <f t="shared" si="12"/>
        <v>0</v>
      </c>
      <c r="X69" s="1921"/>
      <c r="Y69" s="1921"/>
      <c r="Z69" s="1921"/>
      <c r="AA69" s="1921">
        <f t="shared" si="6"/>
        <v>0</v>
      </c>
      <c r="AB69" s="1921"/>
      <c r="AC69" s="1921"/>
      <c r="AD69" s="1921"/>
      <c r="AE69" s="1921">
        <f t="shared" si="7"/>
        <v>0</v>
      </c>
      <c r="AF69" s="1921"/>
      <c r="AG69" s="1921"/>
      <c r="AH69" s="1921"/>
      <c r="AI69" s="1921">
        <f t="shared" si="8"/>
        <v>0</v>
      </c>
      <c r="AJ69" s="1921"/>
      <c r="AK69" s="1921"/>
      <c r="AL69" s="1921"/>
      <c r="AM69" s="1921">
        <f t="shared" si="13"/>
        <v>0</v>
      </c>
      <c r="AN69" s="1921"/>
      <c r="AO69" s="1921"/>
      <c r="AP69" s="1921"/>
      <c r="AQ69" s="1921">
        <f t="shared" si="9"/>
        <v>696</v>
      </c>
      <c r="AR69" s="1921">
        <v>696</v>
      </c>
      <c r="AS69" s="1921"/>
      <c r="AT69" s="1921"/>
      <c r="AU69" s="1921">
        <v>24</v>
      </c>
      <c r="AV69" s="1921">
        <f t="shared" si="10"/>
        <v>696</v>
      </c>
      <c r="AW69" s="1921">
        <v>696</v>
      </c>
      <c r="AX69" s="1921"/>
      <c r="AY69" s="1921"/>
      <c r="AZ69" s="1921">
        <v>24</v>
      </c>
      <c r="BA69" s="1921"/>
      <c r="BB69" s="1921"/>
      <c r="BC69" s="1921"/>
      <c r="BD69" s="1921"/>
      <c r="BE69" s="1921"/>
      <c r="BF69" s="1924">
        <f t="shared" si="16"/>
        <v>0</v>
      </c>
      <c r="BG69" s="198">
        <v>2024</v>
      </c>
      <c r="BH69" s="198" t="s">
        <v>2323</v>
      </c>
      <c r="BI69" s="198" t="s">
        <v>2327</v>
      </c>
      <c r="BJ69" s="1925">
        <f t="shared" si="17"/>
        <v>0</v>
      </c>
      <c r="BK69" s="1925">
        <f t="shared" si="15"/>
        <v>0</v>
      </c>
      <c r="BL69" s="198"/>
      <c r="BM69" s="1936"/>
      <c r="BN69" s="2900" t="s">
        <v>2492</v>
      </c>
      <c r="BO69" s="2903" t="s">
        <v>2496</v>
      </c>
      <c r="BP69" s="1926"/>
    </row>
    <row r="70" spans="1:69" s="43" customFormat="1" ht="31.5">
      <c r="A70" s="2222" t="s">
        <v>188</v>
      </c>
      <c r="B70" s="1930" t="s">
        <v>2169</v>
      </c>
      <c r="C70" s="1931" t="s">
        <v>2070</v>
      </c>
      <c r="D70" s="1932"/>
      <c r="E70" s="1933" t="s">
        <v>259</v>
      </c>
      <c r="F70" s="1934"/>
      <c r="G70" s="1921">
        <f t="shared" si="22"/>
        <v>680</v>
      </c>
      <c r="H70" s="1921">
        <v>656</v>
      </c>
      <c r="I70" s="1921"/>
      <c r="J70" s="1921">
        <v>24</v>
      </c>
      <c r="K70" s="1921">
        <f t="shared" si="23"/>
        <v>656</v>
      </c>
      <c r="L70" s="1921">
        <v>656</v>
      </c>
      <c r="M70" s="1923"/>
      <c r="N70" s="1921"/>
      <c r="O70" s="1921"/>
      <c r="P70" s="1921"/>
      <c r="Q70" s="1921"/>
      <c r="R70" s="1921"/>
      <c r="S70" s="1921">
        <f t="shared" si="11"/>
        <v>0</v>
      </c>
      <c r="T70" s="1921"/>
      <c r="U70" s="1921"/>
      <c r="V70" s="1921"/>
      <c r="W70" s="1921">
        <f t="shared" si="12"/>
        <v>0</v>
      </c>
      <c r="X70" s="1921"/>
      <c r="Y70" s="1921"/>
      <c r="Z70" s="1921"/>
      <c r="AA70" s="1921">
        <f t="shared" si="6"/>
        <v>0</v>
      </c>
      <c r="AB70" s="1921"/>
      <c r="AC70" s="1921"/>
      <c r="AD70" s="1921"/>
      <c r="AE70" s="1921">
        <f t="shared" si="7"/>
        <v>0</v>
      </c>
      <c r="AF70" s="1921"/>
      <c r="AG70" s="1921"/>
      <c r="AH70" s="1921"/>
      <c r="AI70" s="1921">
        <f t="shared" si="8"/>
        <v>0</v>
      </c>
      <c r="AJ70" s="1921"/>
      <c r="AK70" s="1921"/>
      <c r="AL70" s="1921"/>
      <c r="AM70" s="1921">
        <f t="shared" si="13"/>
        <v>0</v>
      </c>
      <c r="AN70" s="1921"/>
      <c r="AO70" s="1921"/>
      <c r="AP70" s="1921"/>
      <c r="AQ70" s="1921">
        <f t="shared" si="9"/>
        <v>656</v>
      </c>
      <c r="AR70" s="1921">
        <v>656</v>
      </c>
      <c r="AS70" s="1921"/>
      <c r="AT70" s="1921"/>
      <c r="AU70" s="1921">
        <v>24</v>
      </c>
      <c r="AV70" s="1921">
        <f t="shared" si="10"/>
        <v>656</v>
      </c>
      <c r="AW70" s="1921">
        <v>656</v>
      </c>
      <c r="AX70" s="1921"/>
      <c r="AY70" s="1921"/>
      <c r="AZ70" s="1921">
        <v>24</v>
      </c>
      <c r="BA70" s="1921"/>
      <c r="BB70" s="1921"/>
      <c r="BC70" s="1921"/>
      <c r="BD70" s="1921"/>
      <c r="BE70" s="1921"/>
      <c r="BF70" s="1924">
        <f t="shared" si="16"/>
        <v>0</v>
      </c>
      <c r="BG70" s="198">
        <v>2024</v>
      </c>
      <c r="BH70" s="198" t="s">
        <v>2323</v>
      </c>
      <c r="BI70" s="198" t="s">
        <v>2327</v>
      </c>
      <c r="BJ70" s="1925">
        <f t="shared" si="17"/>
        <v>0</v>
      </c>
      <c r="BK70" s="1925">
        <f t="shared" si="15"/>
        <v>0</v>
      </c>
      <c r="BL70" s="198"/>
      <c r="BM70" s="1936"/>
      <c r="BN70" s="2900" t="s">
        <v>2492</v>
      </c>
      <c r="BO70" s="2903" t="s">
        <v>2496</v>
      </c>
      <c r="BP70" s="1926"/>
    </row>
    <row r="71" spans="1:69" s="1937" customFormat="1" ht="31.5">
      <c r="A71" s="2222" t="s">
        <v>493</v>
      </c>
      <c r="B71" s="1930" t="s">
        <v>2171</v>
      </c>
      <c r="C71" s="1931" t="s">
        <v>2131</v>
      </c>
      <c r="D71" s="1929"/>
      <c r="E71" s="1933" t="s">
        <v>259</v>
      </c>
      <c r="F71" s="1938"/>
      <c r="G71" s="1921">
        <f t="shared" si="22"/>
        <v>1666</v>
      </c>
      <c r="H71" s="1921">
        <v>1666</v>
      </c>
      <c r="I71" s="1921"/>
      <c r="J71" s="1921">
        <v>0</v>
      </c>
      <c r="K71" s="1921">
        <f t="shared" si="23"/>
        <v>1666</v>
      </c>
      <c r="L71" s="1921">
        <v>1666</v>
      </c>
      <c r="M71" s="1923"/>
      <c r="N71" s="1921"/>
      <c r="O71" s="1921"/>
      <c r="P71" s="1921"/>
      <c r="Q71" s="1921"/>
      <c r="R71" s="1921"/>
      <c r="S71" s="1921">
        <f t="shared" si="11"/>
        <v>0</v>
      </c>
      <c r="T71" s="1921"/>
      <c r="U71" s="1921"/>
      <c r="V71" s="1921"/>
      <c r="W71" s="1921">
        <f t="shared" si="12"/>
        <v>0</v>
      </c>
      <c r="X71" s="1921"/>
      <c r="Y71" s="1921"/>
      <c r="Z71" s="1921"/>
      <c r="AA71" s="1921">
        <f t="shared" si="6"/>
        <v>0</v>
      </c>
      <c r="AB71" s="1921"/>
      <c r="AC71" s="1921"/>
      <c r="AD71" s="1921"/>
      <c r="AE71" s="1921">
        <f t="shared" si="7"/>
        <v>0</v>
      </c>
      <c r="AF71" s="1921"/>
      <c r="AG71" s="1921"/>
      <c r="AH71" s="1921"/>
      <c r="AI71" s="1921">
        <f t="shared" si="8"/>
        <v>0</v>
      </c>
      <c r="AJ71" s="1921"/>
      <c r="AK71" s="1921"/>
      <c r="AL71" s="1921"/>
      <c r="AM71" s="1921">
        <f t="shared" si="13"/>
        <v>0</v>
      </c>
      <c r="AN71" s="1921"/>
      <c r="AO71" s="1921"/>
      <c r="AP71" s="1921"/>
      <c r="AQ71" s="1921">
        <f t="shared" si="9"/>
        <v>1666</v>
      </c>
      <c r="AR71" s="1921">
        <v>1666</v>
      </c>
      <c r="AS71" s="1921"/>
      <c r="AT71" s="1921"/>
      <c r="AU71" s="1921">
        <v>0</v>
      </c>
      <c r="AV71" s="1921">
        <f t="shared" si="10"/>
        <v>1666</v>
      </c>
      <c r="AW71" s="1921">
        <v>1666</v>
      </c>
      <c r="AX71" s="1921"/>
      <c r="AY71" s="1921"/>
      <c r="AZ71" s="1921">
        <v>0</v>
      </c>
      <c r="BA71" s="1921"/>
      <c r="BB71" s="1921"/>
      <c r="BC71" s="1921"/>
      <c r="BD71" s="1921"/>
      <c r="BE71" s="1921"/>
      <c r="BF71" s="1924">
        <f t="shared" si="16"/>
        <v>0</v>
      </c>
      <c r="BG71" s="198">
        <v>2024</v>
      </c>
      <c r="BH71" s="198" t="s">
        <v>2323</v>
      </c>
      <c r="BI71" s="198" t="s">
        <v>2327</v>
      </c>
      <c r="BJ71" s="1925">
        <f t="shared" si="17"/>
        <v>0</v>
      </c>
      <c r="BK71" s="1925">
        <f t="shared" si="15"/>
        <v>0</v>
      </c>
      <c r="BL71" s="198"/>
      <c r="BM71" s="1939"/>
      <c r="BN71" s="2900" t="s">
        <v>2492</v>
      </c>
      <c r="BO71" s="2903" t="s">
        <v>2496</v>
      </c>
      <c r="BP71" s="1915"/>
    </row>
    <row r="72" spans="1:69" s="1937" customFormat="1" ht="31.5">
      <c r="A72" s="2222" t="s">
        <v>497</v>
      </c>
      <c r="B72" s="1930" t="s">
        <v>2173</v>
      </c>
      <c r="C72" s="1931" t="s">
        <v>2092</v>
      </c>
      <c r="D72" s="1932"/>
      <c r="E72" s="1933" t="s">
        <v>259</v>
      </c>
      <c r="F72" s="1934"/>
      <c r="G72" s="1921">
        <f t="shared" si="22"/>
        <v>40000</v>
      </c>
      <c r="H72" s="1921">
        <f>12000+3157</f>
        <v>15157</v>
      </c>
      <c r="I72" s="1921">
        <v>24843</v>
      </c>
      <c r="J72" s="1921">
        <v>0</v>
      </c>
      <c r="K72" s="1921">
        <f t="shared" si="23"/>
        <v>15157</v>
      </c>
      <c r="L72" s="1921">
        <f>12000+3157</f>
        <v>15157</v>
      </c>
      <c r="M72" s="1923"/>
      <c r="N72" s="1921"/>
      <c r="O72" s="1921"/>
      <c r="P72" s="1921"/>
      <c r="Q72" s="1921"/>
      <c r="R72" s="1921"/>
      <c r="S72" s="1921">
        <f t="shared" si="11"/>
        <v>0</v>
      </c>
      <c r="T72" s="1921"/>
      <c r="U72" s="1921"/>
      <c r="V72" s="1921"/>
      <c r="W72" s="1921">
        <f t="shared" si="12"/>
        <v>0</v>
      </c>
      <c r="X72" s="1921"/>
      <c r="Y72" s="1921"/>
      <c r="Z72" s="1921"/>
      <c r="AA72" s="1921">
        <f t="shared" si="6"/>
        <v>0</v>
      </c>
      <c r="AB72" s="1921"/>
      <c r="AC72" s="1921"/>
      <c r="AD72" s="1921"/>
      <c r="AE72" s="1921">
        <f t="shared" si="7"/>
        <v>0</v>
      </c>
      <c r="AF72" s="1921"/>
      <c r="AG72" s="1921"/>
      <c r="AH72" s="1921"/>
      <c r="AI72" s="1921">
        <f t="shared" si="8"/>
        <v>0</v>
      </c>
      <c r="AJ72" s="1921"/>
      <c r="AK72" s="1921"/>
      <c r="AL72" s="1921"/>
      <c r="AM72" s="1921">
        <f t="shared" si="13"/>
        <v>0</v>
      </c>
      <c r="AN72" s="1921"/>
      <c r="AO72" s="1921"/>
      <c r="AP72" s="1921"/>
      <c r="AQ72" s="1921">
        <f t="shared" si="9"/>
        <v>40000</v>
      </c>
      <c r="AR72" s="1921">
        <f>12000+3157</f>
        <v>15157</v>
      </c>
      <c r="AS72" s="1921"/>
      <c r="AT72" s="1921">
        <v>24843</v>
      </c>
      <c r="AU72" s="1921">
        <v>0</v>
      </c>
      <c r="AV72" s="1921">
        <f t="shared" si="10"/>
        <v>40000</v>
      </c>
      <c r="AW72" s="1921">
        <f>12000+3157</f>
        <v>15157</v>
      </c>
      <c r="AX72" s="1921"/>
      <c r="AY72" s="1921">
        <v>24843</v>
      </c>
      <c r="AZ72" s="1921">
        <v>0</v>
      </c>
      <c r="BA72" s="1921"/>
      <c r="BB72" s="1921"/>
      <c r="BC72" s="1921"/>
      <c r="BD72" s="1921"/>
      <c r="BE72" s="1921"/>
      <c r="BF72" s="1924">
        <f t="shared" si="16"/>
        <v>0</v>
      </c>
      <c r="BG72" s="198">
        <v>2024</v>
      </c>
      <c r="BH72" s="198" t="s">
        <v>2323</v>
      </c>
      <c r="BI72" s="198" t="s">
        <v>2327</v>
      </c>
      <c r="BJ72" s="1925">
        <f t="shared" si="17"/>
        <v>0</v>
      </c>
      <c r="BK72" s="1925">
        <f t="shared" si="15"/>
        <v>0</v>
      </c>
      <c r="BL72" s="198"/>
      <c r="BM72" s="1936"/>
      <c r="BN72" s="2900" t="s">
        <v>2492</v>
      </c>
      <c r="BO72" s="2903" t="s">
        <v>2496</v>
      </c>
      <c r="BP72" s="1926"/>
    </row>
    <row r="73" spans="1:69" s="1937" customFormat="1" ht="127.5">
      <c r="A73" s="2222" t="s">
        <v>502</v>
      </c>
      <c r="B73" s="1930" t="s">
        <v>2175</v>
      </c>
      <c r="C73" s="1931" t="s">
        <v>2176</v>
      </c>
      <c r="D73" s="1932"/>
      <c r="E73" s="1933" t="s">
        <v>259</v>
      </c>
      <c r="F73" s="1934"/>
      <c r="G73" s="1921">
        <f t="shared" si="22"/>
        <v>3500</v>
      </c>
      <c r="H73" s="1921">
        <v>3500</v>
      </c>
      <c r="I73" s="1921"/>
      <c r="J73" s="1921"/>
      <c r="K73" s="1921">
        <f>+L73</f>
        <v>3500</v>
      </c>
      <c r="L73" s="1921">
        <v>3500</v>
      </c>
      <c r="M73" s="1923"/>
      <c r="N73" s="1921"/>
      <c r="O73" s="1921"/>
      <c r="P73" s="1921"/>
      <c r="Q73" s="1921"/>
      <c r="R73" s="1921"/>
      <c r="S73" s="1921">
        <f t="shared" si="11"/>
        <v>0</v>
      </c>
      <c r="T73" s="1921"/>
      <c r="U73" s="1921"/>
      <c r="V73" s="1921"/>
      <c r="W73" s="1921">
        <f t="shared" si="12"/>
        <v>0</v>
      </c>
      <c r="X73" s="1921"/>
      <c r="Y73" s="1921"/>
      <c r="Z73" s="1921"/>
      <c r="AA73" s="1921">
        <f t="shared" si="6"/>
        <v>0</v>
      </c>
      <c r="AB73" s="1921"/>
      <c r="AC73" s="1921"/>
      <c r="AD73" s="1921"/>
      <c r="AE73" s="1921">
        <f t="shared" si="7"/>
        <v>0</v>
      </c>
      <c r="AF73" s="1921"/>
      <c r="AG73" s="1921"/>
      <c r="AH73" s="1921"/>
      <c r="AI73" s="1921">
        <f t="shared" si="8"/>
        <v>0</v>
      </c>
      <c r="AJ73" s="1921"/>
      <c r="AK73" s="1921"/>
      <c r="AL73" s="1921"/>
      <c r="AM73" s="1921">
        <f t="shared" si="13"/>
        <v>0</v>
      </c>
      <c r="AN73" s="1921"/>
      <c r="AO73" s="1921"/>
      <c r="AP73" s="1921"/>
      <c r="AQ73" s="1921">
        <f t="shared" si="9"/>
        <v>3500</v>
      </c>
      <c r="AR73" s="1921">
        <v>3500</v>
      </c>
      <c r="AS73" s="1921"/>
      <c r="AT73" s="1921"/>
      <c r="AU73" s="1921"/>
      <c r="AV73" s="1921">
        <f t="shared" si="10"/>
        <v>3500</v>
      </c>
      <c r="AW73" s="1921">
        <v>3500</v>
      </c>
      <c r="AX73" s="1921"/>
      <c r="AY73" s="1921"/>
      <c r="AZ73" s="1921"/>
      <c r="BA73" s="1921"/>
      <c r="BB73" s="1921"/>
      <c r="BC73" s="1921"/>
      <c r="BD73" s="1921"/>
      <c r="BE73" s="1921"/>
      <c r="BF73" s="1924">
        <f t="shared" si="16"/>
        <v>0</v>
      </c>
      <c r="BG73" s="198">
        <v>2024</v>
      </c>
      <c r="BH73" s="198" t="s">
        <v>2323</v>
      </c>
      <c r="BI73" s="198" t="s">
        <v>2327</v>
      </c>
      <c r="BJ73" s="1925">
        <f t="shared" si="17"/>
        <v>0</v>
      </c>
      <c r="BK73" s="1925">
        <f t="shared" si="15"/>
        <v>0</v>
      </c>
      <c r="BL73" s="198"/>
      <c r="BM73" s="1936"/>
      <c r="BN73" s="2900" t="s">
        <v>2492</v>
      </c>
      <c r="BO73" s="2903" t="s">
        <v>2496</v>
      </c>
      <c r="BP73" s="1926"/>
    </row>
    <row r="74" spans="1:69" s="43" customFormat="1" ht="25.5">
      <c r="A74" s="2222" t="s">
        <v>687</v>
      </c>
      <c r="B74" s="1930" t="s">
        <v>2178</v>
      </c>
      <c r="C74" s="1931" t="s">
        <v>2092</v>
      </c>
      <c r="D74" s="1932"/>
      <c r="E74" s="1933" t="s">
        <v>259</v>
      </c>
      <c r="F74" s="1934"/>
      <c r="G74" s="1921">
        <f t="shared" si="22"/>
        <v>9343</v>
      </c>
      <c r="H74" s="1921">
        <v>9343</v>
      </c>
      <c r="I74" s="1921"/>
      <c r="J74" s="1921"/>
      <c r="K74" s="1921">
        <f>+L74</f>
        <v>9343</v>
      </c>
      <c r="L74" s="1921">
        <v>9343</v>
      </c>
      <c r="M74" s="1923"/>
      <c r="N74" s="1921"/>
      <c r="O74" s="1921"/>
      <c r="P74" s="1921"/>
      <c r="Q74" s="1921"/>
      <c r="R74" s="1921"/>
      <c r="S74" s="1921">
        <f t="shared" si="11"/>
        <v>0</v>
      </c>
      <c r="T74" s="1921"/>
      <c r="U74" s="1921"/>
      <c r="V74" s="1921"/>
      <c r="W74" s="1921">
        <f t="shared" si="12"/>
        <v>0</v>
      </c>
      <c r="X74" s="1921"/>
      <c r="Y74" s="1921"/>
      <c r="Z74" s="1921"/>
      <c r="AA74" s="1921">
        <f t="shared" si="6"/>
        <v>0</v>
      </c>
      <c r="AB74" s="1921"/>
      <c r="AC74" s="1921"/>
      <c r="AD74" s="1921"/>
      <c r="AE74" s="1921">
        <f t="shared" si="7"/>
        <v>0</v>
      </c>
      <c r="AF74" s="1921"/>
      <c r="AG74" s="1921"/>
      <c r="AH74" s="1921"/>
      <c r="AI74" s="1921">
        <f t="shared" si="8"/>
        <v>0</v>
      </c>
      <c r="AJ74" s="1921"/>
      <c r="AK74" s="1921"/>
      <c r="AL74" s="1921"/>
      <c r="AM74" s="1921">
        <f t="shared" si="13"/>
        <v>0</v>
      </c>
      <c r="AN74" s="1921"/>
      <c r="AO74" s="1921"/>
      <c r="AP74" s="1921"/>
      <c r="AQ74" s="1921">
        <f t="shared" si="9"/>
        <v>9343</v>
      </c>
      <c r="AR74" s="1921">
        <v>9343</v>
      </c>
      <c r="AS74" s="1921"/>
      <c r="AT74" s="1921"/>
      <c r="AU74" s="1921"/>
      <c r="AV74" s="1921">
        <f t="shared" si="10"/>
        <v>9343</v>
      </c>
      <c r="AW74" s="1921">
        <v>9343</v>
      </c>
      <c r="AX74" s="1921"/>
      <c r="AY74" s="1921"/>
      <c r="AZ74" s="1921"/>
      <c r="BA74" s="1921"/>
      <c r="BB74" s="1921"/>
      <c r="BC74" s="1921"/>
      <c r="BD74" s="1921"/>
      <c r="BE74" s="1921"/>
      <c r="BF74" s="1924">
        <f t="shared" si="16"/>
        <v>0</v>
      </c>
      <c r="BG74" s="198">
        <v>2024</v>
      </c>
      <c r="BH74" s="198" t="s">
        <v>2323</v>
      </c>
      <c r="BI74" s="198" t="s">
        <v>2327</v>
      </c>
      <c r="BJ74" s="1925">
        <f t="shared" si="17"/>
        <v>0</v>
      </c>
      <c r="BK74" s="1925">
        <f t="shared" si="15"/>
        <v>0</v>
      </c>
      <c r="BL74" s="198"/>
      <c r="BM74" s="1936"/>
      <c r="BN74" s="2900" t="s">
        <v>2492</v>
      </c>
      <c r="BO74" s="2903" t="s">
        <v>2496</v>
      </c>
      <c r="BP74" s="1926"/>
    </row>
    <row r="75" spans="1:69" s="1937" customFormat="1" ht="47.25">
      <c r="A75" s="2222" t="s">
        <v>2107</v>
      </c>
      <c r="B75" s="1930" t="s">
        <v>2180</v>
      </c>
      <c r="C75" s="1931" t="s">
        <v>2092</v>
      </c>
      <c r="D75" s="1929"/>
      <c r="E75" s="1933" t="s">
        <v>259</v>
      </c>
      <c r="F75" s="1938"/>
      <c r="G75" s="1921">
        <f t="shared" si="22"/>
        <v>2400</v>
      </c>
      <c r="H75" s="1921">
        <v>1600</v>
      </c>
      <c r="I75" s="1921">
        <v>800</v>
      </c>
      <c r="J75" s="1921"/>
      <c r="K75" s="1921">
        <f>+L75</f>
        <v>1600</v>
      </c>
      <c r="L75" s="1921">
        <v>1600</v>
      </c>
      <c r="M75" s="1923"/>
      <c r="N75" s="1921"/>
      <c r="O75" s="1921"/>
      <c r="P75" s="1921"/>
      <c r="Q75" s="1921"/>
      <c r="R75" s="1921"/>
      <c r="S75" s="1921">
        <f t="shared" si="11"/>
        <v>0</v>
      </c>
      <c r="T75" s="1921"/>
      <c r="U75" s="1921"/>
      <c r="V75" s="1921"/>
      <c r="W75" s="1921">
        <f t="shared" si="12"/>
        <v>0</v>
      </c>
      <c r="X75" s="1921"/>
      <c r="Y75" s="1921"/>
      <c r="Z75" s="1921"/>
      <c r="AA75" s="1921">
        <f t="shared" si="6"/>
        <v>0</v>
      </c>
      <c r="AB75" s="1921"/>
      <c r="AC75" s="1921"/>
      <c r="AD75" s="1921"/>
      <c r="AE75" s="1921">
        <f t="shared" si="7"/>
        <v>0</v>
      </c>
      <c r="AF75" s="1921"/>
      <c r="AG75" s="1921"/>
      <c r="AH75" s="1921"/>
      <c r="AI75" s="1921">
        <f t="shared" si="8"/>
        <v>0</v>
      </c>
      <c r="AJ75" s="1921"/>
      <c r="AK75" s="1921"/>
      <c r="AL75" s="1921"/>
      <c r="AM75" s="1921">
        <f t="shared" si="13"/>
        <v>0</v>
      </c>
      <c r="AN75" s="1921"/>
      <c r="AO75" s="1921"/>
      <c r="AP75" s="1921"/>
      <c r="AQ75" s="1921">
        <f t="shared" si="9"/>
        <v>2400</v>
      </c>
      <c r="AR75" s="1921">
        <v>1600</v>
      </c>
      <c r="AS75" s="1921"/>
      <c r="AT75" s="1921">
        <v>800</v>
      </c>
      <c r="AU75" s="1921"/>
      <c r="AV75" s="1921">
        <f t="shared" si="10"/>
        <v>2400</v>
      </c>
      <c r="AW75" s="1921">
        <v>1600</v>
      </c>
      <c r="AX75" s="1921"/>
      <c r="AY75" s="1921">
        <v>800</v>
      </c>
      <c r="AZ75" s="1921"/>
      <c r="BA75" s="1921"/>
      <c r="BB75" s="1921"/>
      <c r="BC75" s="1921"/>
      <c r="BD75" s="1921"/>
      <c r="BE75" s="1921"/>
      <c r="BF75" s="1924">
        <f t="shared" si="16"/>
        <v>0</v>
      </c>
      <c r="BG75" s="198">
        <v>2024</v>
      </c>
      <c r="BH75" s="198" t="s">
        <v>2323</v>
      </c>
      <c r="BI75" s="198" t="s">
        <v>2327</v>
      </c>
      <c r="BJ75" s="1925">
        <f t="shared" si="17"/>
        <v>0</v>
      </c>
      <c r="BK75" s="1925">
        <f t="shared" si="15"/>
        <v>0</v>
      </c>
      <c r="BL75" s="198"/>
      <c r="BM75" s="1939"/>
      <c r="BN75" s="2900" t="s">
        <v>2492</v>
      </c>
      <c r="BO75" s="2903" t="s">
        <v>2496</v>
      </c>
      <c r="BP75" s="1915"/>
    </row>
    <row r="76" spans="1:69" s="1937" customFormat="1" ht="25.5">
      <c r="A76" s="2222" t="s">
        <v>2110</v>
      </c>
      <c r="B76" s="1930" t="s">
        <v>2182</v>
      </c>
      <c r="C76" s="1931" t="s">
        <v>2092</v>
      </c>
      <c r="D76" s="1932"/>
      <c r="E76" s="1933" t="s">
        <v>259</v>
      </c>
      <c r="F76" s="1934"/>
      <c r="G76" s="1921">
        <f t="shared" si="22"/>
        <v>3300</v>
      </c>
      <c r="H76" s="1921">
        <v>2200</v>
      </c>
      <c r="I76" s="1921">
        <v>1100</v>
      </c>
      <c r="J76" s="1921"/>
      <c r="K76" s="1921">
        <f>+L76</f>
        <v>2200</v>
      </c>
      <c r="L76" s="1921">
        <v>2200</v>
      </c>
      <c r="M76" s="1923"/>
      <c r="N76" s="1921"/>
      <c r="O76" s="1921"/>
      <c r="P76" s="1921"/>
      <c r="Q76" s="1921"/>
      <c r="R76" s="1921"/>
      <c r="S76" s="1921">
        <f t="shared" si="11"/>
        <v>0</v>
      </c>
      <c r="T76" s="1921"/>
      <c r="U76" s="1921"/>
      <c r="V76" s="1921"/>
      <c r="W76" s="1921">
        <f t="shared" si="12"/>
        <v>0</v>
      </c>
      <c r="X76" s="1921"/>
      <c r="Y76" s="1921"/>
      <c r="Z76" s="1921"/>
      <c r="AA76" s="1921">
        <f t="shared" si="6"/>
        <v>0</v>
      </c>
      <c r="AB76" s="1921"/>
      <c r="AC76" s="1921"/>
      <c r="AD76" s="1921"/>
      <c r="AE76" s="1921">
        <f t="shared" si="7"/>
        <v>0</v>
      </c>
      <c r="AF76" s="1921"/>
      <c r="AG76" s="1921"/>
      <c r="AH76" s="1921"/>
      <c r="AI76" s="1921">
        <f t="shared" si="8"/>
        <v>0</v>
      </c>
      <c r="AJ76" s="1921"/>
      <c r="AK76" s="1921"/>
      <c r="AL76" s="1921"/>
      <c r="AM76" s="1921">
        <f t="shared" si="13"/>
        <v>0</v>
      </c>
      <c r="AN76" s="1921"/>
      <c r="AO76" s="1921"/>
      <c r="AP76" s="1921"/>
      <c r="AQ76" s="1921">
        <f t="shared" si="9"/>
        <v>3300</v>
      </c>
      <c r="AR76" s="1921">
        <v>2200</v>
      </c>
      <c r="AS76" s="1921"/>
      <c r="AT76" s="1921">
        <v>1100</v>
      </c>
      <c r="AU76" s="1921"/>
      <c r="AV76" s="1921">
        <f t="shared" si="10"/>
        <v>3300</v>
      </c>
      <c r="AW76" s="1921">
        <v>2200</v>
      </c>
      <c r="AX76" s="1921"/>
      <c r="AY76" s="1921">
        <v>1100</v>
      </c>
      <c r="AZ76" s="1921"/>
      <c r="BA76" s="1921"/>
      <c r="BB76" s="1921"/>
      <c r="BC76" s="1921"/>
      <c r="BD76" s="1921"/>
      <c r="BE76" s="1921"/>
      <c r="BF76" s="1924">
        <f t="shared" si="16"/>
        <v>0</v>
      </c>
      <c r="BG76" s="198">
        <v>2024</v>
      </c>
      <c r="BH76" s="198" t="s">
        <v>2323</v>
      </c>
      <c r="BI76" s="198" t="s">
        <v>2327</v>
      </c>
      <c r="BJ76" s="1925">
        <f t="shared" si="17"/>
        <v>0</v>
      </c>
      <c r="BK76" s="1925">
        <f t="shared" si="15"/>
        <v>0</v>
      </c>
      <c r="BL76" s="198"/>
      <c r="BM76" s="1936"/>
      <c r="BN76" s="2900" t="s">
        <v>2492</v>
      </c>
      <c r="BO76" s="2903" t="s">
        <v>2496</v>
      </c>
      <c r="BP76" s="1926"/>
    </row>
    <row r="77" spans="1:69" s="28" customFormat="1">
      <c r="A77" s="2195" t="s">
        <v>50</v>
      </c>
      <c r="B77" s="1661" t="s">
        <v>51</v>
      </c>
      <c r="C77" s="1653"/>
      <c r="D77" s="1653"/>
      <c r="E77" s="1654"/>
      <c r="F77" s="1654"/>
      <c r="G77" s="1655">
        <f>G78+G86+G96</f>
        <v>32621.296999999999</v>
      </c>
      <c r="H77" s="1655">
        <f t="shared" ref="H77:BD77" si="29">H78+H86+H96</f>
        <v>29448</v>
      </c>
      <c r="I77" s="1655">
        <f t="shared" si="29"/>
        <v>2822</v>
      </c>
      <c r="J77" s="1655">
        <f t="shared" si="29"/>
        <v>351.29699999999997</v>
      </c>
      <c r="K77" s="1655">
        <f t="shared" si="29"/>
        <v>29448</v>
      </c>
      <c r="L77" s="1655">
        <f t="shared" si="29"/>
        <v>29448</v>
      </c>
      <c r="M77" s="1655">
        <f t="shared" si="29"/>
        <v>4524.8074999999999</v>
      </c>
      <c r="N77" s="1655">
        <f t="shared" si="29"/>
        <v>0</v>
      </c>
      <c r="O77" s="1655">
        <f t="shared" si="29"/>
        <v>2711.1925000000006</v>
      </c>
      <c r="P77" s="1655">
        <f t="shared" si="29"/>
        <v>2711.1925000000006</v>
      </c>
      <c r="Q77" s="1655">
        <f t="shared" si="29"/>
        <v>0</v>
      </c>
      <c r="R77" s="1655">
        <f t="shared" si="29"/>
        <v>0</v>
      </c>
      <c r="S77" s="1655">
        <f t="shared" si="29"/>
        <v>7299</v>
      </c>
      <c r="T77" s="1655">
        <f t="shared" si="29"/>
        <v>7299</v>
      </c>
      <c r="U77" s="1655">
        <f t="shared" si="29"/>
        <v>0</v>
      </c>
      <c r="V77" s="1655">
        <f t="shared" si="29"/>
        <v>0</v>
      </c>
      <c r="W77" s="1655">
        <f t="shared" si="29"/>
        <v>504</v>
      </c>
      <c r="X77" s="1655">
        <f t="shared" si="29"/>
        <v>504</v>
      </c>
      <c r="Y77" s="1655">
        <f t="shared" si="29"/>
        <v>0</v>
      </c>
      <c r="Z77" s="1655">
        <f t="shared" si="29"/>
        <v>0</v>
      </c>
      <c r="AA77" s="1655">
        <f t="shared" si="29"/>
        <v>1342.2391000000002</v>
      </c>
      <c r="AB77" s="1655">
        <f t="shared" si="29"/>
        <v>1342.2391000000002</v>
      </c>
      <c r="AC77" s="1655">
        <f t="shared" si="29"/>
        <v>0</v>
      </c>
      <c r="AD77" s="1655">
        <f t="shared" si="29"/>
        <v>0</v>
      </c>
      <c r="AE77" s="1655">
        <f t="shared" si="29"/>
        <v>2711.1925000000006</v>
      </c>
      <c r="AF77" s="1655">
        <f t="shared" si="29"/>
        <v>2711.1925000000006</v>
      </c>
      <c r="AG77" s="1655">
        <f t="shared" si="29"/>
        <v>0</v>
      </c>
      <c r="AH77" s="1655">
        <f t="shared" si="29"/>
        <v>0</v>
      </c>
      <c r="AI77" s="1655">
        <f t="shared" si="29"/>
        <v>7299</v>
      </c>
      <c r="AJ77" s="1655">
        <f t="shared" si="29"/>
        <v>7299</v>
      </c>
      <c r="AK77" s="1655">
        <f t="shared" si="29"/>
        <v>0</v>
      </c>
      <c r="AL77" s="1655">
        <f t="shared" si="29"/>
        <v>0</v>
      </c>
      <c r="AM77" s="1655">
        <f t="shared" si="29"/>
        <v>14535</v>
      </c>
      <c r="AN77" s="1655">
        <f t="shared" si="29"/>
        <v>14535</v>
      </c>
      <c r="AO77" s="1655">
        <f t="shared" si="29"/>
        <v>0</v>
      </c>
      <c r="AP77" s="1655">
        <f t="shared" si="29"/>
        <v>0</v>
      </c>
      <c r="AQ77" s="1655">
        <f t="shared" si="29"/>
        <v>14913</v>
      </c>
      <c r="AR77" s="1655">
        <f t="shared" si="29"/>
        <v>14913</v>
      </c>
      <c r="AS77" s="1655">
        <f t="shared" si="29"/>
        <v>0</v>
      </c>
      <c r="AT77" s="1655">
        <f t="shared" si="29"/>
        <v>0</v>
      </c>
      <c r="AU77" s="1655">
        <f t="shared" si="29"/>
        <v>0</v>
      </c>
      <c r="AV77" s="1655">
        <f t="shared" si="29"/>
        <v>7685</v>
      </c>
      <c r="AW77" s="1655">
        <f t="shared" si="29"/>
        <v>7685</v>
      </c>
      <c r="AX77" s="1655">
        <f t="shared" si="29"/>
        <v>0</v>
      </c>
      <c r="AY77" s="1655">
        <f t="shared" si="29"/>
        <v>0</v>
      </c>
      <c r="AZ77" s="1655">
        <f t="shared" si="29"/>
        <v>0</v>
      </c>
      <c r="BA77" s="1655">
        <f t="shared" si="29"/>
        <v>0</v>
      </c>
      <c r="BB77" s="1655">
        <f t="shared" si="29"/>
        <v>0</v>
      </c>
      <c r="BC77" s="1655">
        <f t="shared" si="29"/>
        <v>0</v>
      </c>
      <c r="BD77" s="1655">
        <f t="shared" si="29"/>
        <v>7461</v>
      </c>
      <c r="BE77" s="1655">
        <f>'PL 3 PB DATP'!H11</f>
        <v>7461</v>
      </c>
      <c r="BF77" s="1655">
        <f t="shared" ref="BF77" si="30">SUM(BF79:BF119)</f>
        <v>7236</v>
      </c>
      <c r="BG77" s="1658"/>
      <c r="BH77" s="1658"/>
      <c r="BI77" s="1658"/>
      <c r="BJ77" s="1669">
        <f t="shared" si="17"/>
        <v>74.69437652811736</v>
      </c>
      <c r="BK77" s="1669">
        <f t="shared" si="15"/>
        <v>50.030175015087508</v>
      </c>
      <c r="BL77" s="1658"/>
      <c r="BM77" s="1659"/>
      <c r="BN77" s="2900" t="s">
        <v>2492</v>
      </c>
      <c r="BO77" s="1370"/>
      <c r="BP77" s="1660">
        <f>BE77-BD78-BD86</f>
        <v>5076</v>
      </c>
      <c r="BQ77" s="53"/>
    </row>
    <row r="78" spans="1:69" s="28" customFormat="1" ht="47.25" customHeight="1">
      <c r="A78" s="2195" t="s">
        <v>73</v>
      </c>
      <c r="B78" s="1661" t="s">
        <v>2422</v>
      </c>
      <c r="C78" s="1653"/>
      <c r="D78" s="1653"/>
      <c r="E78" s="1654"/>
      <c r="F78" s="1654"/>
      <c r="G78" s="1655">
        <f>SUM(G79:G85)</f>
        <v>9911.2970000000005</v>
      </c>
      <c r="H78" s="1655">
        <f t="shared" ref="H78:BD78" si="31">SUM(H79:H85)</f>
        <v>9560</v>
      </c>
      <c r="I78" s="1655">
        <f t="shared" si="31"/>
        <v>0</v>
      </c>
      <c r="J78" s="1655">
        <f t="shared" si="31"/>
        <v>351.29699999999997</v>
      </c>
      <c r="K78" s="1655">
        <f t="shared" si="31"/>
        <v>9560</v>
      </c>
      <c r="L78" s="1655">
        <f t="shared" si="31"/>
        <v>9560</v>
      </c>
      <c r="M78" s="1655">
        <f t="shared" si="31"/>
        <v>4524.8074999999999</v>
      </c>
      <c r="N78" s="1655">
        <f t="shared" si="31"/>
        <v>0</v>
      </c>
      <c r="O78" s="1655">
        <f t="shared" si="31"/>
        <v>2711.1925000000006</v>
      </c>
      <c r="P78" s="1655">
        <f t="shared" si="31"/>
        <v>2711.1925000000006</v>
      </c>
      <c r="Q78" s="1655">
        <f t="shared" si="31"/>
        <v>0</v>
      </c>
      <c r="R78" s="1655">
        <f t="shared" si="31"/>
        <v>0</v>
      </c>
      <c r="S78" s="1655">
        <f t="shared" si="31"/>
        <v>2324</v>
      </c>
      <c r="T78" s="1655">
        <f t="shared" si="31"/>
        <v>2324</v>
      </c>
      <c r="U78" s="1655">
        <f t="shared" si="31"/>
        <v>0</v>
      </c>
      <c r="V78" s="1655">
        <f t="shared" si="31"/>
        <v>0</v>
      </c>
      <c r="W78" s="1655">
        <f t="shared" si="31"/>
        <v>504</v>
      </c>
      <c r="X78" s="1655">
        <f t="shared" si="31"/>
        <v>504</v>
      </c>
      <c r="Y78" s="1655">
        <f t="shared" si="31"/>
        <v>0</v>
      </c>
      <c r="Z78" s="1655">
        <f t="shared" si="31"/>
        <v>0</v>
      </c>
      <c r="AA78" s="1655">
        <f t="shared" si="31"/>
        <v>0</v>
      </c>
      <c r="AB78" s="1655">
        <f t="shared" si="31"/>
        <v>0</v>
      </c>
      <c r="AC78" s="1655">
        <f t="shared" si="31"/>
        <v>0</v>
      </c>
      <c r="AD78" s="1655">
        <f t="shared" si="31"/>
        <v>0</v>
      </c>
      <c r="AE78" s="1655">
        <f t="shared" si="31"/>
        <v>2711.1925000000006</v>
      </c>
      <c r="AF78" s="1655">
        <f t="shared" si="31"/>
        <v>2711.1925000000006</v>
      </c>
      <c r="AG78" s="1655">
        <f t="shared" si="31"/>
        <v>0</v>
      </c>
      <c r="AH78" s="1655">
        <f t="shared" si="31"/>
        <v>0</v>
      </c>
      <c r="AI78" s="1655">
        <f t="shared" si="31"/>
        <v>2324</v>
      </c>
      <c r="AJ78" s="1655">
        <f t="shared" si="31"/>
        <v>2324</v>
      </c>
      <c r="AK78" s="1655">
        <f t="shared" si="31"/>
        <v>0</v>
      </c>
      <c r="AL78" s="1655">
        <f t="shared" si="31"/>
        <v>0</v>
      </c>
      <c r="AM78" s="1655">
        <f t="shared" si="31"/>
        <v>9560</v>
      </c>
      <c r="AN78" s="1655">
        <f t="shared" si="31"/>
        <v>9560</v>
      </c>
      <c r="AO78" s="1655">
        <f t="shared" si="31"/>
        <v>0</v>
      </c>
      <c r="AP78" s="1655">
        <f t="shared" si="31"/>
        <v>0</v>
      </c>
      <c r="AQ78" s="1655">
        <f t="shared" si="31"/>
        <v>0</v>
      </c>
      <c r="AR78" s="1655">
        <f t="shared" si="31"/>
        <v>0</v>
      </c>
      <c r="AS78" s="1655">
        <f t="shared" si="31"/>
        <v>0</v>
      </c>
      <c r="AT78" s="1655">
        <f t="shared" si="31"/>
        <v>0</v>
      </c>
      <c r="AU78" s="1655">
        <f t="shared" si="31"/>
        <v>0</v>
      </c>
      <c r="AV78" s="1655">
        <f t="shared" si="31"/>
        <v>0</v>
      </c>
      <c r="AW78" s="1655">
        <f t="shared" si="31"/>
        <v>0</v>
      </c>
      <c r="AX78" s="1655">
        <f t="shared" si="31"/>
        <v>0</v>
      </c>
      <c r="AY78" s="1655">
        <f t="shared" si="31"/>
        <v>0</v>
      </c>
      <c r="AZ78" s="1655">
        <f t="shared" si="31"/>
        <v>0</v>
      </c>
      <c r="BA78" s="1655">
        <f t="shared" si="31"/>
        <v>0</v>
      </c>
      <c r="BB78" s="1655">
        <f t="shared" si="31"/>
        <v>0</v>
      </c>
      <c r="BC78" s="1655">
        <f t="shared" si="31"/>
        <v>0</v>
      </c>
      <c r="BD78" s="1655">
        <f t="shared" si="31"/>
        <v>0</v>
      </c>
      <c r="BE78" s="1655"/>
      <c r="BF78" s="1655"/>
      <c r="BG78" s="1658"/>
      <c r="BH78" s="1658"/>
      <c r="BI78" s="1658"/>
      <c r="BJ78" s="1669">
        <f t="shared" si="17"/>
        <v>100</v>
      </c>
      <c r="BK78" s="1669" t="e">
        <f t="shared" si="15"/>
        <v>#DIV/0!</v>
      </c>
      <c r="BL78" s="1658"/>
      <c r="BM78" s="1659"/>
      <c r="BN78" s="2900" t="s">
        <v>2492</v>
      </c>
      <c r="BO78" s="1370"/>
      <c r="BP78" s="1660"/>
      <c r="BQ78" s="53"/>
    </row>
    <row r="79" spans="1:69" s="2375" customFormat="1" ht="31.5">
      <c r="A79" s="2369"/>
      <c r="B79" s="2370" t="s">
        <v>1924</v>
      </c>
      <c r="C79" s="1645" t="s">
        <v>1925</v>
      </c>
      <c r="D79" s="1683">
        <f>2.71803+0.11622</f>
        <v>2.8342500000000004</v>
      </c>
      <c r="E79" s="2371" t="s">
        <v>444</v>
      </c>
      <c r="F79" s="2371" t="s">
        <v>1926</v>
      </c>
      <c r="G79" s="2372">
        <f>SUM(H79:J79)</f>
        <v>2607.5</v>
      </c>
      <c r="H79" s="2372">
        <v>2520</v>
      </c>
      <c r="I79" s="1684"/>
      <c r="J79" s="1684">
        <v>87.5</v>
      </c>
      <c r="K79" s="1667">
        <v>2520</v>
      </c>
      <c r="L79" s="1667">
        <v>2520</v>
      </c>
      <c r="M79" s="1666">
        <v>196</v>
      </c>
      <c r="N79" s="1667"/>
      <c r="O79" s="2372">
        <v>0</v>
      </c>
      <c r="P79" s="1684">
        <v>0</v>
      </c>
      <c r="Q79" s="1667"/>
      <c r="R79" s="1667"/>
      <c r="S79" s="1667">
        <f t="shared" si="11"/>
        <v>2324</v>
      </c>
      <c r="T79" s="2372">
        <v>2324</v>
      </c>
      <c r="U79" s="1667"/>
      <c r="V79" s="1667"/>
      <c r="W79" s="1685">
        <f t="shared" si="12"/>
        <v>0</v>
      </c>
      <c r="X79" s="1684"/>
      <c r="Y79" s="1667"/>
      <c r="Z79" s="1667"/>
      <c r="AA79" s="1685">
        <f t="shared" si="6"/>
        <v>0</v>
      </c>
      <c r="AB79" s="1667"/>
      <c r="AC79" s="1667"/>
      <c r="AD79" s="1667"/>
      <c r="AE79" s="1685">
        <f t="shared" si="7"/>
        <v>0</v>
      </c>
      <c r="AF79" s="1686">
        <f t="shared" ref="AF79:AF91" si="32">P79</f>
        <v>0</v>
      </c>
      <c r="AG79" s="1667"/>
      <c r="AH79" s="1667"/>
      <c r="AI79" s="1685">
        <f t="shared" si="8"/>
        <v>2324</v>
      </c>
      <c r="AJ79" s="1667">
        <f t="shared" ref="AJ79:AJ91" si="33">T79</f>
        <v>2324</v>
      </c>
      <c r="AK79" s="1667"/>
      <c r="AL79" s="1667"/>
      <c r="AM79" s="2373">
        <f t="shared" si="13"/>
        <v>2520</v>
      </c>
      <c r="AN79" s="2329">
        <v>2520</v>
      </c>
      <c r="AO79" s="1667"/>
      <c r="AP79" s="1667"/>
      <c r="AQ79" s="2329">
        <f t="shared" si="9"/>
        <v>0</v>
      </c>
      <c r="AR79" s="2329">
        <v>0</v>
      </c>
      <c r="AS79" s="1667">
        <v>0</v>
      </c>
      <c r="AT79" s="1667">
        <v>0</v>
      </c>
      <c r="AU79" s="1667">
        <v>0</v>
      </c>
      <c r="AV79" s="2329">
        <f t="shared" si="10"/>
        <v>0</v>
      </c>
      <c r="AW79" s="2329">
        <v>0</v>
      </c>
      <c r="AX79" s="1667">
        <v>0</v>
      </c>
      <c r="AY79" s="1667">
        <v>0</v>
      </c>
      <c r="AZ79" s="1667">
        <v>0</v>
      </c>
      <c r="BA79" s="1667"/>
      <c r="BB79" s="1667"/>
      <c r="BC79" s="1667"/>
      <c r="BD79" s="2329">
        <f t="shared" ref="BD79:BD85" si="34">AW79</f>
        <v>0</v>
      </c>
      <c r="BE79" s="2329"/>
      <c r="BF79" s="1668">
        <f t="shared" si="16"/>
        <v>196</v>
      </c>
      <c r="BG79" s="2333">
        <v>2022</v>
      </c>
      <c r="BH79" s="2333" t="s">
        <v>910</v>
      </c>
      <c r="BI79" s="2333"/>
      <c r="BJ79" s="2334">
        <f t="shared" si="17"/>
        <v>100</v>
      </c>
      <c r="BK79" s="2334" t="e">
        <f t="shared" si="15"/>
        <v>#DIV/0!</v>
      </c>
      <c r="BL79" s="2333" t="s">
        <v>40</v>
      </c>
      <c r="BM79" s="2335"/>
      <c r="BN79" s="2900" t="s">
        <v>2492</v>
      </c>
      <c r="BO79" s="2900" t="s">
        <v>2499</v>
      </c>
      <c r="BP79" s="2336"/>
      <c r="BQ79" s="2374"/>
    </row>
    <row r="80" spans="1:69" s="2375" customFormat="1" ht="47.25">
      <c r="A80" s="2369"/>
      <c r="B80" s="2370" t="s">
        <v>1927</v>
      </c>
      <c r="C80" s="1645" t="s">
        <v>1928</v>
      </c>
      <c r="D80" s="1683">
        <v>2.0150000000000001</v>
      </c>
      <c r="E80" s="2371" t="s">
        <v>444</v>
      </c>
      <c r="F80" s="2371" t="s">
        <v>1929</v>
      </c>
      <c r="G80" s="2372">
        <f t="shared" ref="G80:G81" si="35">SUM(H80:J80)</f>
        <v>2085.6869999999999</v>
      </c>
      <c r="H80" s="2372">
        <v>2000</v>
      </c>
      <c r="I80" s="1684"/>
      <c r="J80" s="1684">
        <v>85.686999999999998</v>
      </c>
      <c r="K80" s="1667">
        <v>2000</v>
      </c>
      <c r="L80" s="1667">
        <v>2000</v>
      </c>
      <c r="M80" s="1666">
        <v>33.381</v>
      </c>
      <c r="N80" s="1667"/>
      <c r="O80" s="2372">
        <v>1966.6189999999999</v>
      </c>
      <c r="P80" s="1684">
        <v>1966.6189999999999</v>
      </c>
      <c r="Q80" s="1667"/>
      <c r="R80" s="1667"/>
      <c r="S80" s="1667">
        <f t="shared" si="11"/>
        <v>0</v>
      </c>
      <c r="T80" s="2372">
        <v>0</v>
      </c>
      <c r="U80" s="1667"/>
      <c r="V80" s="1667"/>
      <c r="W80" s="1685">
        <f t="shared" si="12"/>
        <v>0</v>
      </c>
      <c r="X80" s="1684"/>
      <c r="Y80" s="1667"/>
      <c r="Z80" s="1667"/>
      <c r="AA80" s="1685">
        <f t="shared" si="6"/>
        <v>0</v>
      </c>
      <c r="AB80" s="1667"/>
      <c r="AC80" s="1667"/>
      <c r="AD80" s="1667"/>
      <c r="AE80" s="1685">
        <f t="shared" si="7"/>
        <v>1966.6189999999999</v>
      </c>
      <c r="AF80" s="1686">
        <f t="shared" si="32"/>
        <v>1966.6189999999999</v>
      </c>
      <c r="AG80" s="1667"/>
      <c r="AH80" s="1667"/>
      <c r="AI80" s="1685">
        <f t="shared" si="8"/>
        <v>0</v>
      </c>
      <c r="AJ80" s="1685">
        <f t="shared" si="33"/>
        <v>0</v>
      </c>
      <c r="AK80" s="1667"/>
      <c r="AL80" s="1667"/>
      <c r="AM80" s="2373">
        <f t="shared" si="13"/>
        <v>2000</v>
      </c>
      <c r="AN80" s="2329">
        <v>2000</v>
      </c>
      <c r="AO80" s="1667"/>
      <c r="AP80" s="1667"/>
      <c r="AQ80" s="2329">
        <f t="shared" si="9"/>
        <v>0</v>
      </c>
      <c r="AR80" s="2329">
        <v>0</v>
      </c>
      <c r="AS80" s="1667">
        <v>0</v>
      </c>
      <c r="AT80" s="1667">
        <v>0</v>
      </c>
      <c r="AU80" s="1667">
        <v>0</v>
      </c>
      <c r="AV80" s="2329">
        <f t="shared" si="10"/>
        <v>0</v>
      </c>
      <c r="AW80" s="2329">
        <v>0</v>
      </c>
      <c r="AX80" s="1667">
        <v>0</v>
      </c>
      <c r="AY80" s="1667">
        <v>0</v>
      </c>
      <c r="AZ80" s="1667">
        <v>0</v>
      </c>
      <c r="BA80" s="1667"/>
      <c r="BB80" s="1667"/>
      <c r="BC80" s="1667"/>
      <c r="BD80" s="2329">
        <f t="shared" si="34"/>
        <v>0</v>
      </c>
      <c r="BE80" s="2329"/>
      <c r="BF80" s="1668">
        <f t="shared" si="16"/>
        <v>2000</v>
      </c>
      <c r="BG80" s="2333">
        <v>2022</v>
      </c>
      <c r="BH80" s="2333" t="s">
        <v>910</v>
      </c>
      <c r="BI80" s="2333"/>
      <c r="BJ80" s="2334">
        <f t="shared" ref="BJ80:BJ143" si="36">(BD80+AN80)/H80*100</f>
        <v>100</v>
      </c>
      <c r="BK80" s="2334" t="e">
        <f t="shared" ref="BK80:BK143" si="37">BD80/AR80*100</f>
        <v>#DIV/0!</v>
      </c>
      <c r="BL80" s="2333" t="s">
        <v>40</v>
      </c>
      <c r="BM80" s="2335"/>
      <c r="BN80" s="2900" t="s">
        <v>2492</v>
      </c>
      <c r="BO80" s="2900" t="s">
        <v>2499</v>
      </c>
      <c r="BP80" s="2336"/>
      <c r="BQ80" s="2374"/>
    </row>
    <row r="81" spans="1:69" s="2375" customFormat="1" ht="31.5">
      <c r="A81" s="2369"/>
      <c r="B81" s="2370" t="s">
        <v>1930</v>
      </c>
      <c r="C81" s="1645" t="s">
        <v>1928</v>
      </c>
      <c r="D81" s="1683">
        <v>1.23</v>
      </c>
      <c r="E81" s="2371" t="s">
        <v>444</v>
      </c>
      <c r="F81" s="2371" t="s">
        <v>1931</v>
      </c>
      <c r="G81" s="2372">
        <f t="shared" si="35"/>
        <v>1167.1210000000001</v>
      </c>
      <c r="H81" s="2372">
        <v>1020</v>
      </c>
      <c r="I81" s="1684"/>
      <c r="J81" s="1684">
        <v>147.12100000000001</v>
      </c>
      <c r="K81" s="1667">
        <v>1020</v>
      </c>
      <c r="L81" s="1667">
        <v>1020</v>
      </c>
      <c r="M81" s="1666">
        <v>976.75</v>
      </c>
      <c r="N81" s="1667"/>
      <c r="O81" s="2372">
        <v>43.25</v>
      </c>
      <c r="P81" s="1684">
        <v>43.25</v>
      </c>
      <c r="Q81" s="1667"/>
      <c r="R81" s="1667"/>
      <c r="S81" s="1667">
        <f t="shared" si="11"/>
        <v>0</v>
      </c>
      <c r="T81" s="2372">
        <v>0</v>
      </c>
      <c r="U81" s="1667"/>
      <c r="V81" s="1667"/>
      <c r="W81" s="1685">
        <f t="shared" si="12"/>
        <v>0</v>
      </c>
      <c r="X81" s="1684"/>
      <c r="Y81" s="1667"/>
      <c r="Z81" s="1667"/>
      <c r="AA81" s="1685">
        <f t="shared" si="6"/>
        <v>0</v>
      </c>
      <c r="AB81" s="1667"/>
      <c r="AC81" s="1667"/>
      <c r="AD81" s="1667"/>
      <c r="AE81" s="1685">
        <f t="shared" si="7"/>
        <v>43.25</v>
      </c>
      <c r="AF81" s="1686">
        <f t="shared" si="32"/>
        <v>43.25</v>
      </c>
      <c r="AG81" s="1667"/>
      <c r="AH81" s="1667"/>
      <c r="AI81" s="1685">
        <f t="shared" si="8"/>
        <v>0</v>
      </c>
      <c r="AJ81" s="1685">
        <f t="shared" si="33"/>
        <v>0</v>
      </c>
      <c r="AK81" s="1667"/>
      <c r="AL81" s="1667"/>
      <c r="AM81" s="2373">
        <f t="shared" si="13"/>
        <v>1020</v>
      </c>
      <c r="AN81" s="2329">
        <v>1020</v>
      </c>
      <c r="AO81" s="1667"/>
      <c r="AP81" s="1667"/>
      <c r="AQ81" s="2329">
        <f t="shared" si="9"/>
        <v>0</v>
      </c>
      <c r="AR81" s="2329">
        <v>0</v>
      </c>
      <c r="AS81" s="1667">
        <v>0</v>
      </c>
      <c r="AT81" s="1667">
        <v>0</v>
      </c>
      <c r="AU81" s="1667">
        <v>0</v>
      </c>
      <c r="AV81" s="2329">
        <f t="shared" si="10"/>
        <v>0</v>
      </c>
      <c r="AW81" s="2329">
        <v>0</v>
      </c>
      <c r="AX81" s="1667">
        <v>0</v>
      </c>
      <c r="AY81" s="1667">
        <v>0</v>
      </c>
      <c r="AZ81" s="1667">
        <v>0</v>
      </c>
      <c r="BA81" s="1667"/>
      <c r="BB81" s="1667"/>
      <c r="BC81" s="1667"/>
      <c r="BD81" s="2329">
        <f t="shared" si="34"/>
        <v>0</v>
      </c>
      <c r="BE81" s="2329"/>
      <c r="BF81" s="1668">
        <f t="shared" si="16"/>
        <v>1020</v>
      </c>
      <c r="BG81" s="2333">
        <v>2022</v>
      </c>
      <c r="BH81" s="2333" t="s">
        <v>910</v>
      </c>
      <c r="BI81" s="2333"/>
      <c r="BJ81" s="2334">
        <f t="shared" si="36"/>
        <v>100</v>
      </c>
      <c r="BK81" s="2334" t="e">
        <f t="shared" si="37"/>
        <v>#DIV/0!</v>
      </c>
      <c r="BL81" s="2333" t="s">
        <v>40</v>
      </c>
      <c r="BM81" s="2335"/>
      <c r="BN81" s="2900" t="s">
        <v>2492</v>
      </c>
      <c r="BO81" s="2900" t="s">
        <v>2499</v>
      </c>
      <c r="BP81" s="2336"/>
      <c r="BQ81" s="2374"/>
    </row>
    <row r="82" spans="1:69" s="2375" customFormat="1" ht="40.5" customHeight="1">
      <c r="A82" s="2369"/>
      <c r="B82" s="2370" t="s">
        <v>1932</v>
      </c>
      <c r="C82" s="1645" t="s">
        <v>1933</v>
      </c>
      <c r="D82" s="1683">
        <v>2</v>
      </c>
      <c r="E82" s="2371" t="s">
        <v>444</v>
      </c>
      <c r="F82" s="2371" t="s">
        <v>1934</v>
      </c>
      <c r="G82" s="2372">
        <f>SUM(H82:J82)</f>
        <v>1630.989</v>
      </c>
      <c r="H82" s="2372">
        <v>1600</v>
      </c>
      <c r="I82" s="1684"/>
      <c r="J82" s="1684">
        <v>30.989000000000001</v>
      </c>
      <c r="K82" s="1667">
        <v>1600</v>
      </c>
      <c r="L82" s="1667">
        <v>1600</v>
      </c>
      <c r="M82" s="1666">
        <v>1068.752</v>
      </c>
      <c r="N82" s="1667"/>
      <c r="O82" s="2372">
        <v>531.24800000000005</v>
      </c>
      <c r="P82" s="1684">
        <v>531.24800000000005</v>
      </c>
      <c r="Q82" s="1667"/>
      <c r="R82" s="1667"/>
      <c r="S82" s="1667">
        <f t="shared" si="11"/>
        <v>0</v>
      </c>
      <c r="T82" s="2372">
        <v>0</v>
      </c>
      <c r="U82" s="1667"/>
      <c r="V82" s="1667"/>
      <c r="W82" s="1667">
        <f t="shared" si="12"/>
        <v>504</v>
      </c>
      <c r="X82" s="1667">
        <v>504</v>
      </c>
      <c r="Y82" s="1667"/>
      <c r="Z82" s="1667"/>
      <c r="AA82" s="1685">
        <f t="shared" si="6"/>
        <v>0</v>
      </c>
      <c r="AB82" s="1687"/>
      <c r="AC82" s="1667"/>
      <c r="AD82" s="1667"/>
      <c r="AE82" s="1685">
        <f t="shared" si="7"/>
        <v>531.24800000000005</v>
      </c>
      <c r="AF82" s="1686">
        <f>P82</f>
        <v>531.24800000000005</v>
      </c>
      <c r="AG82" s="1667"/>
      <c r="AH82" s="1667"/>
      <c r="AI82" s="1685">
        <f t="shared" si="8"/>
        <v>0</v>
      </c>
      <c r="AJ82" s="1685">
        <f>T82</f>
        <v>0</v>
      </c>
      <c r="AK82" s="1667"/>
      <c r="AL82" s="1667"/>
      <c r="AM82" s="2373">
        <f t="shared" si="13"/>
        <v>1600</v>
      </c>
      <c r="AN82" s="2329">
        <v>1600</v>
      </c>
      <c r="AO82" s="1667"/>
      <c r="AP82" s="1667"/>
      <c r="AQ82" s="2329">
        <f t="shared" si="9"/>
        <v>0</v>
      </c>
      <c r="AR82" s="2329">
        <v>0</v>
      </c>
      <c r="AS82" s="1667">
        <v>0</v>
      </c>
      <c r="AT82" s="1667">
        <v>0</v>
      </c>
      <c r="AU82" s="1667">
        <v>0</v>
      </c>
      <c r="AV82" s="2329">
        <f t="shared" si="10"/>
        <v>0</v>
      </c>
      <c r="AW82" s="2329">
        <v>0</v>
      </c>
      <c r="AX82" s="1667">
        <v>0</v>
      </c>
      <c r="AY82" s="1667">
        <v>0</v>
      </c>
      <c r="AZ82" s="1667">
        <v>0</v>
      </c>
      <c r="BA82" s="1667"/>
      <c r="BB82" s="1667"/>
      <c r="BC82" s="1667"/>
      <c r="BD82" s="2329">
        <f t="shared" si="34"/>
        <v>0</v>
      </c>
      <c r="BE82" s="2329"/>
      <c r="BF82" s="1668">
        <f t="shared" si="16"/>
        <v>1600</v>
      </c>
      <c r="BG82" s="2333">
        <v>2022</v>
      </c>
      <c r="BH82" s="2333" t="s">
        <v>910</v>
      </c>
      <c r="BI82" s="2333"/>
      <c r="BJ82" s="2334">
        <f t="shared" si="36"/>
        <v>100</v>
      </c>
      <c r="BK82" s="2334" t="e">
        <f t="shared" si="37"/>
        <v>#DIV/0!</v>
      </c>
      <c r="BL82" s="2333" t="s">
        <v>40</v>
      </c>
      <c r="BM82" s="2335"/>
      <c r="BN82" s="2900" t="s">
        <v>2492</v>
      </c>
      <c r="BO82" s="2900" t="s">
        <v>2499</v>
      </c>
      <c r="BP82" s="2336"/>
      <c r="BQ82" s="2374"/>
    </row>
    <row r="83" spans="1:69" s="2377" customFormat="1" ht="31.5">
      <c r="A83" s="2369"/>
      <c r="B83" s="2370" t="s">
        <v>1970</v>
      </c>
      <c r="C83" s="1645" t="s">
        <v>1966</v>
      </c>
      <c r="D83" s="1645">
        <f>327+1.8+52+93</f>
        <v>473.8</v>
      </c>
      <c r="E83" s="2371" t="s">
        <v>444</v>
      </c>
      <c r="F83" s="2371" t="s">
        <v>1971</v>
      </c>
      <c r="G83" s="2372">
        <f>SUM(H83:J83)</f>
        <v>600</v>
      </c>
      <c r="H83" s="2372">
        <v>600</v>
      </c>
      <c r="I83" s="1684"/>
      <c r="J83" s="1684"/>
      <c r="K83" s="1667">
        <v>600</v>
      </c>
      <c r="L83" s="1667">
        <v>600</v>
      </c>
      <c r="M83" s="1666">
        <v>585.64200000000005</v>
      </c>
      <c r="N83" s="1667"/>
      <c r="O83" s="2372">
        <v>14.357999999999947</v>
      </c>
      <c r="P83" s="1684">
        <v>14.357999999999947</v>
      </c>
      <c r="Q83" s="1667"/>
      <c r="R83" s="1667"/>
      <c r="S83" s="1667">
        <f t="shared" si="11"/>
        <v>0</v>
      </c>
      <c r="T83" s="2372">
        <v>0</v>
      </c>
      <c r="U83" s="1667"/>
      <c r="V83" s="1667"/>
      <c r="W83" s="1685">
        <f t="shared" si="12"/>
        <v>0</v>
      </c>
      <c r="X83" s="1684"/>
      <c r="Y83" s="1667"/>
      <c r="Z83" s="1667"/>
      <c r="AA83" s="1685">
        <f t="shared" si="6"/>
        <v>0</v>
      </c>
      <c r="AB83" s="1667"/>
      <c r="AC83" s="1667"/>
      <c r="AD83" s="1667"/>
      <c r="AE83" s="1685">
        <f t="shared" si="7"/>
        <v>14.357999999999947</v>
      </c>
      <c r="AF83" s="1686">
        <f>P83</f>
        <v>14.357999999999947</v>
      </c>
      <c r="AG83" s="1667"/>
      <c r="AH83" s="1667"/>
      <c r="AI83" s="1685">
        <f t="shared" si="8"/>
        <v>0</v>
      </c>
      <c r="AJ83" s="1685">
        <f>T83</f>
        <v>0</v>
      </c>
      <c r="AK83" s="1667"/>
      <c r="AL83" s="1667"/>
      <c r="AM83" s="2373">
        <f t="shared" si="13"/>
        <v>600</v>
      </c>
      <c r="AN83" s="2329">
        <v>600</v>
      </c>
      <c r="AO83" s="1667"/>
      <c r="AP83" s="1667"/>
      <c r="AQ83" s="2329">
        <f t="shared" si="9"/>
        <v>0</v>
      </c>
      <c r="AR83" s="2329">
        <v>0</v>
      </c>
      <c r="AS83" s="1667">
        <v>0</v>
      </c>
      <c r="AT83" s="1667">
        <v>0</v>
      </c>
      <c r="AU83" s="1667">
        <v>0</v>
      </c>
      <c r="AV83" s="2329">
        <f t="shared" si="10"/>
        <v>0</v>
      </c>
      <c r="AW83" s="2329">
        <v>0</v>
      </c>
      <c r="AX83" s="1667">
        <v>0</v>
      </c>
      <c r="AY83" s="1667">
        <v>0</v>
      </c>
      <c r="AZ83" s="1667">
        <v>0</v>
      </c>
      <c r="BA83" s="1667"/>
      <c r="BB83" s="1667"/>
      <c r="BC83" s="1667"/>
      <c r="BD83" s="2329">
        <f t="shared" si="34"/>
        <v>0</v>
      </c>
      <c r="BE83" s="2329"/>
      <c r="BF83" s="1668">
        <f>AM83-S83</f>
        <v>600</v>
      </c>
      <c r="BG83" s="2333">
        <v>2022</v>
      </c>
      <c r="BH83" s="2333" t="s">
        <v>910</v>
      </c>
      <c r="BI83" s="2333"/>
      <c r="BJ83" s="2334">
        <f t="shared" si="36"/>
        <v>100</v>
      </c>
      <c r="BK83" s="2334" t="e">
        <f t="shared" si="37"/>
        <v>#DIV/0!</v>
      </c>
      <c r="BL83" s="2333" t="s">
        <v>40</v>
      </c>
      <c r="BM83" s="2335"/>
      <c r="BN83" s="2900" t="s">
        <v>2492</v>
      </c>
      <c r="BO83" s="2900" t="s">
        <v>2499</v>
      </c>
      <c r="BP83" s="2336"/>
      <c r="BQ83" s="2376"/>
    </row>
    <row r="84" spans="1:69" s="2377" customFormat="1" ht="43.5" customHeight="1">
      <c r="A84" s="2369"/>
      <c r="B84" s="2370" t="s">
        <v>1972</v>
      </c>
      <c r="C84" s="1645" t="s">
        <v>1945</v>
      </c>
      <c r="D84" s="1683">
        <v>1.2</v>
      </c>
      <c r="E84" s="2371" t="s">
        <v>444</v>
      </c>
      <c r="F84" s="2371" t="s">
        <v>1973</v>
      </c>
      <c r="G84" s="2372">
        <f>SUM(H84:J84)</f>
        <v>1500</v>
      </c>
      <c r="H84" s="2372">
        <v>1500</v>
      </c>
      <c r="I84" s="1684"/>
      <c r="J84" s="1684"/>
      <c r="K84" s="1667">
        <v>1500</v>
      </c>
      <c r="L84" s="1667">
        <v>1500</v>
      </c>
      <c r="M84" s="1666">
        <v>1357.2165</v>
      </c>
      <c r="N84" s="1667"/>
      <c r="O84" s="2372">
        <v>142.7835</v>
      </c>
      <c r="P84" s="1684">
        <v>142.7835</v>
      </c>
      <c r="Q84" s="1667"/>
      <c r="R84" s="1667"/>
      <c r="S84" s="1667">
        <f t="shared" si="11"/>
        <v>0</v>
      </c>
      <c r="T84" s="2372">
        <v>0</v>
      </c>
      <c r="U84" s="1667"/>
      <c r="V84" s="1667"/>
      <c r="W84" s="1685">
        <f t="shared" si="12"/>
        <v>0</v>
      </c>
      <c r="X84" s="1684"/>
      <c r="Y84" s="1667"/>
      <c r="Z84" s="1667"/>
      <c r="AA84" s="1685">
        <f t="shared" ref="AA84:AA152" si="38">SUM(AB84:AD84)</f>
        <v>0</v>
      </c>
      <c r="AB84" s="1667"/>
      <c r="AC84" s="1667"/>
      <c r="AD84" s="1667"/>
      <c r="AE84" s="1685">
        <f t="shared" ref="AE84:AE152" si="39">SUM(AF84:AH84)</f>
        <v>142.7835</v>
      </c>
      <c r="AF84" s="1686">
        <f>P84</f>
        <v>142.7835</v>
      </c>
      <c r="AG84" s="1667"/>
      <c r="AH84" s="1667"/>
      <c r="AI84" s="1685">
        <f t="shared" ref="AI84:AI152" si="40">SUM(AJ84:AL84)</f>
        <v>0</v>
      </c>
      <c r="AJ84" s="1685">
        <f>T84</f>
        <v>0</v>
      </c>
      <c r="AK84" s="1667"/>
      <c r="AL84" s="1667"/>
      <c r="AM84" s="2373">
        <f t="shared" ref="AM84:AM152" si="41">SUM(AN84:AP84)</f>
        <v>1500</v>
      </c>
      <c r="AN84" s="2329">
        <v>1500</v>
      </c>
      <c r="AO84" s="1667"/>
      <c r="AP84" s="1667"/>
      <c r="AQ84" s="2329">
        <f t="shared" ref="AQ84:AQ152" si="42">SUM(AR84:AT84)</f>
        <v>0</v>
      </c>
      <c r="AR84" s="2329">
        <v>0</v>
      </c>
      <c r="AS84" s="1667">
        <v>0</v>
      </c>
      <c r="AT84" s="1667">
        <v>0</v>
      </c>
      <c r="AU84" s="1667">
        <v>0</v>
      </c>
      <c r="AV84" s="2329">
        <f t="shared" ref="AV84:AV152" si="43">SUM(AW84:AY84)</f>
        <v>0</v>
      </c>
      <c r="AW84" s="2329">
        <v>0</v>
      </c>
      <c r="AX84" s="1667">
        <v>0</v>
      </c>
      <c r="AY84" s="1667">
        <v>0</v>
      </c>
      <c r="AZ84" s="1667">
        <v>0</v>
      </c>
      <c r="BA84" s="1667"/>
      <c r="BB84" s="1667"/>
      <c r="BC84" s="1667"/>
      <c r="BD84" s="2329">
        <f t="shared" si="34"/>
        <v>0</v>
      </c>
      <c r="BE84" s="2329"/>
      <c r="BF84" s="1668">
        <f>AM84-S84</f>
        <v>1500</v>
      </c>
      <c r="BG84" s="2333">
        <v>2022</v>
      </c>
      <c r="BH84" s="2333" t="s">
        <v>910</v>
      </c>
      <c r="BI84" s="2333"/>
      <c r="BJ84" s="2334">
        <f t="shared" si="36"/>
        <v>100</v>
      </c>
      <c r="BK84" s="2334" t="e">
        <f t="shared" si="37"/>
        <v>#DIV/0!</v>
      </c>
      <c r="BL84" s="2333" t="s">
        <v>40</v>
      </c>
      <c r="BM84" s="2335"/>
      <c r="BN84" s="2900" t="s">
        <v>2492</v>
      </c>
      <c r="BO84" s="2900" t="s">
        <v>2499</v>
      </c>
      <c r="BP84" s="2336"/>
      <c r="BQ84" s="2376"/>
    </row>
    <row r="85" spans="1:69" s="2377" customFormat="1" ht="33.75" customHeight="1">
      <c r="A85" s="2369"/>
      <c r="B85" s="2370" t="s">
        <v>1974</v>
      </c>
      <c r="C85" s="1645" t="s">
        <v>1939</v>
      </c>
      <c r="D85" s="1645">
        <v>493</v>
      </c>
      <c r="E85" s="2371" t="s">
        <v>444</v>
      </c>
      <c r="F85" s="2371" t="s">
        <v>1975</v>
      </c>
      <c r="G85" s="2372">
        <f>SUM(H85:J85)</f>
        <v>320</v>
      </c>
      <c r="H85" s="2372">
        <v>320</v>
      </c>
      <c r="I85" s="1684"/>
      <c r="J85" s="1684"/>
      <c r="K85" s="1667">
        <v>320</v>
      </c>
      <c r="L85" s="1667">
        <v>320</v>
      </c>
      <c r="M85" s="1666">
        <v>307.06599999999997</v>
      </c>
      <c r="N85" s="1667"/>
      <c r="O85" s="2372">
        <v>12.934000000000026</v>
      </c>
      <c r="P85" s="1684">
        <v>12.934000000000026</v>
      </c>
      <c r="Q85" s="1667"/>
      <c r="R85" s="1667"/>
      <c r="S85" s="1667">
        <f t="shared" ref="S85:S153" si="44">SUM(T85:V85)</f>
        <v>0</v>
      </c>
      <c r="T85" s="2372">
        <v>0</v>
      </c>
      <c r="U85" s="1667"/>
      <c r="V85" s="1667"/>
      <c r="W85" s="1685">
        <f t="shared" ref="W85:W153" si="45">SUM(X85:Z85)</f>
        <v>0</v>
      </c>
      <c r="X85" s="1684"/>
      <c r="Y85" s="1667"/>
      <c r="Z85" s="1667"/>
      <c r="AA85" s="1685">
        <f t="shared" si="38"/>
        <v>0</v>
      </c>
      <c r="AB85" s="1667"/>
      <c r="AC85" s="1667"/>
      <c r="AD85" s="1667"/>
      <c r="AE85" s="1685">
        <f t="shared" si="39"/>
        <v>12.934000000000026</v>
      </c>
      <c r="AF85" s="1686">
        <f>P85</f>
        <v>12.934000000000026</v>
      </c>
      <c r="AG85" s="1667"/>
      <c r="AH85" s="1667"/>
      <c r="AI85" s="1685">
        <f t="shared" si="40"/>
        <v>0</v>
      </c>
      <c r="AJ85" s="1685">
        <f>T85</f>
        <v>0</v>
      </c>
      <c r="AK85" s="1667"/>
      <c r="AL85" s="1667"/>
      <c r="AM85" s="2373">
        <f t="shared" si="41"/>
        <v>320</v>
      </c>
      <c r="AN85" s="2329">
        <v>320</v>
      </c>
      <c r="AO85" s="1667"/>
      <c r="AP85" s="1667"/>
      <c r="AQ85" s="2329">
        <f t="shared" si="42"/>
        <v>0</v>
      </c>
      <c r="AR85" s="2329">
        <v>0</v>
      </c>
      <c r="AS85" s="1667">
        <v>0</v>
      </c>
      <c r="AT85" s="1667">
        <v>0</v>
      </c>
      <c r="AU85" s="1667">
        <v>0</v>
      </c>
      <c r="AV85" s="2329">
        <f t="shared" si="43"/>
        <v>0</v>
      </c>
      <c r="AW85" s="2329">
        <v>0</v>
      </c>
      <c r="AX85" s="1667">
        <v>0</v>
      </c>
      <c r="AY85" s="1667">
        <v>0</v>
      </c>
      <c r="AZ85" s="1667">
        <v>0</v>
      </c>
      <c r="BA85" s="1667"/>
      <c r="BB85" s="1667"/>
      <c r="BC85" s="1667"/>
      <c r="BD85" s="2329">
        <f t="shared" si="34"/>
        <v>0</v>
      </c>
      <c r="BE85" s="2329"/>
      <c r="BF85" s="1668">
        <f>AM85-S85</f>
        <v>320</v>
      </c>
      <c r="BG85" s="2333">
        <v>2022</v>
      </c>
      <c r="BH85" s="2333" t="s">
        <v>910</v>
      </c>
      <c r="BI85" s="2333"/>
      <c r="BJ85" s="2334">
        <f t="shared" si="36"/>
        <v>100</v>
      </c>
      <c r="BK85" s="2334" t="e">
        <f t="shared" si="37"/>
        <v>#DIV/0!</v>
      </c>
      <c r="BL85" s="2333" t="s">
        <v>40</v>
      </c>
      <c r="BM85" s="2335"/>
      <c r="BN85" s="2900" t="s">
        <v>2492</v>
      </c>
      <c r="BO85" s="2900" t="s">
        <v>2499</v>
      </c>
      <c r="BP85" s="2336"/>
      <c r="BQ85" s="2376"/>
    </row>
    <row r="86" spans="1:69" s="1624" customFormat="1" ht="28.5" customHeight="1">
      <c r="A86" s="2197" t="s">
        <v>74</v>
      </c>
      <c r="B86" s="1652" t="s">
        <v>2420</v>
      </c>
      <c r="C86" s="1688"/>
      <c r="D86" s="1688"/>
      <c r="E86" s="1689"/>
      <c r="F86" s="1689"/>
      <c r="G86" s="1690">
        <f>SUM(G87:G95)</f>
        <v>8060</v>
      </c>
      <c r="H86" s="1690">
        <f t="shared" ref="H86:BC86" si="46">SUM(H87:H95)</f>
        <v>7360</v>
      </c>
      <c r="I86" s="1690">
        <f t="shared" si="46"/>
        <v>700</v>
      </c>
      <c r="J86" s="1690">
        <f t="shared" si="46"/>
        <v>0</v>
      </c>
      <c r="K86" s="1690">
        <f t="shared" si="46"/>
        <v>7360</v>
      </c>
      <c r="L86" s="1690">
        <f t="shared" si="46"/>
        <v>7360</v>
      </c>
      <c r="M86" s="1690">
        <f t="shared" si="46"/>
        <v>0</v>
      </c>
      <c r="N86" s="1690">
        <f t="shared" si="46"/>
        <v>0</v>
      </c>
      <c r="O86" s="1690">
        <f t="shared" si="46"/>
        <v>0</v>
      </c>
      <c r="P86" s="1690">
        <f t="shared" si="46"/>
        <v>0</v>
      </c>
      <c r="Q86" s="1690">
        <f t="shared" si="46"/>
        <v>0</v>
      </c>
      <c r="R86" s="1690">
        <f t="shared" si="46"/>
        <v>0</v>
      </c>
      <c r="S86" s="1690">
        <f t="shared" si="46"/>
        <v>4975</v>
      </c>
      <c r="T86" s="1690">
        <f t="shared" si="46"/>
        <v>4975</v>
      </c>
      <c r="U86" s="1690">
        <f t="shared" si="46"/>
        <v>0</v>
      </c>
      <c r="V86" s="1690">
        <f t="shared" si="46"/>
        <v>0</v>
      </c>
      <c r="W86" s="1690">
        <f t="shared" si="46"/>
        <v>0</v>
      </c>
      <c r="X86" s="1690">
        <f t="shared" si="46"/>
        <v>0</v>
      </c>
      <c r="Y86" s="1690">
        <f t="shared" si="46"/>
        <v>0</v>
      </c>
      <c r="Z86" s="1690">
        <f t="shared" si="46"/>
        <v>0</v>
      </c>
      <c r="AA86" s="1690">
        <f t="shared" si="46"/>
        <v>1342.2391000000002</v>
      </c>
      <c r="AB86" s="1690">
        <f t="shared" si="46"/>
        <v>1342.2391000000002</v>
      </c>
      <c r="AC86" s="1690">
        <f t="shared" si="46"/>
        <v>0</v>
      </c>
      <c r="AD86" s="1690">
        <f t="shared" si="46"/>
        <v>0</v>
      </c>
      <c r="AE86" s="1690">
        <f t="shared" si="46"/>
        <v>0</v>
      </c>
      <c r="AF86" s="1690">
        <f t="shared" si="46"/>
        <v>0</v>
      </c>
      <c r="AG86" s="1690">
        <f t="shared" si="46"/>
        <v>0</v>
      </c>
      <c r="AH86" s="1690">
        <f t="shared" si="46"/>
        <v>0</v>
      </c>
      <c r="AI86" s="1690">
        <f t="shared" si="46"/>
        <v>4975</v>
      </c>
      <c r="AJ86" s="1690">
        <f t="shared" si="46"/>
        <v>4975</v>
      </c>
      <c r="AK86" s="1690">
        <f t="shared" si="46"/>
        <v>0</v>
      </c>
      <c r="AL86" s="1690">
        <f t="shared" si="46"/>
        <v>0</v>
      </c>
      <c r="AM86" s="1690">
        <f t="shared" si="46"/>
        <v>4975</v>
      </c>
      <c r="AN86" s="1690">
        <f t="shared" si="46"/>
        <v>4975</v>
      </c>
      <c r="AO86" s="1690">
        <f t="shared" si="46"/>
        <v>0</v>
      </c>
      <c r="AP86" s="1690">
        <f t="shared" si="46"/>
        <v>0</v>
      </c>
      <c r="AQ86" s="1690">
        <f t="shared" si="46"/>
        <v>2385</v>
      </c>
      <c r="AR86" s="1690">
        <f t="shared" si="46"/>
        <v>2385</v>
      </c>
      <c r="AS86" s="1690">
        <f t="shared" si="46"/>
        <v>0</v>
      </c>
      <c r="AT86" s="1690">
        <f t="shared" si="46"/>
        <v>0</v>
      </c>
      <c r="AU86" s="1690">
        <f t="shared" si="46"/>
        <v>0</v>
      </c>
      <c r="AV86" s="1690">
        <f t="shared" si="46"/>
        <v>2385</v>
      </c>
      <c r="AW86" s="1690">
        <f t="shared" si="46"/>
        <v>2385</v>
      </c>
      <c r="AX86" s="1690">
        <f t="shared" si="46"/>
        <v>0</v>
      </c>
      <c r="AY86" s="1690">
        <f t="shared" si="46"/>
        <v>0</v>
      </c>
      <c r="AZ86" s="1690">
        <f t="shared" si="46"/>
        <v>0</v>
      </c>
      <c r="BA86" s="1690">
        <f t="shared" si="46"/>
        <v>0</v>
      </c>
      <c r="BB86" s="1690">
        <f t="shared" si="46"/>
        <v>0</v>
      </c>
      <c r="BC86" s="1690">
        <f t="shared" si="46"/>
        <v>0</v>
      </c>
      <c r="BD86" s="1690">
        <f>SUM(BD87:BD95)</f>
        <v>2385</v>
      </c>
      <c r="BE86" s="1655"/>
      <c r="BF86" s="1657"/>
      <c r="BG86" s="1691"/>
      <c r="BH86" s="1691"/>
      <c r="BI86" s="1691"/>
      <c r="BJ86" s="1692">
        <f t="shared" si="36"/>
        <v>100</v>
      </c>
      <c r="BK86" s="1692">
        <f t="shared" si="37"/>
        <v>100</v>
      </c>
      <c r="BL86" s="1691"/>
      <c r="BM86" s="1693"/>
      <c r="BN86" s="2900" t="s">
        <v>2492</v>
      </c>
      <c r="BO86" s="2900" t="s">
        <v>2499</v>
      </c>
      <c r="BP86" s="1660"/>
      <c r="BQ86" s="1694"/>
    </row>
    <row r="87" spans="1:69" s="2382" customFormat="1" ht="31.5">
      <c r="A87" s="2369"/>
      <c r="B87" s="2370" t="s">
        <v>1935</v>
      </c>
      <c r="C87" s="1645" t="s">
        <v>1936</v>
      </c>
      <c r="D87" s="1645">
        <v>1</v>
      </c>
      <c r="E87" s="2371" t="s">
        <v>1664</v>
      </c>
      <c r="F87" s="2371" t="s">
        <v>1937</v>
      </c>
      <c r="G87" s="2372">
        <f t="shared" ref="G87:G90" si="47">SUM(H87:J87)</f>
        <v>500</v>
      </c>
      <c r="H87" s="2372">
        <v>500</v>
      </c>
      <c r="I87" s="1684"/>
      <c r="J87" s="1684"/>
      <c r="K87" s="1667">
        <v>500</v>
      </c>
      <c r="L87" s="1667">
        <v>500</v>
      </c>
      <c r="M87" s="1666"/>
      <c r="N87" s="1667"/>
      <c r="O87" s="2372"/>
      <c r="P87" s="1684"/>
      <c r="Q87" s="1667"/>
      <c r="R87" s="1667"/>
      <c r="S87" s="1667">
        <f t="shared" si="44"/>
        <v>500</v>
      </c>
      <c r="T87" s="2372">
        <v>500</v>
      </c>
      <c r="U87" s="1667"/>
      <c r="V87" s="1667"/>
      <c r="W87" s="1667">
        <f t="shared" si="45"/>
        <v>0</v>
      </c>
      <c r="X87" s="1667"/>
      <c r="Y87" s="1667"/>
      <c r="Z87" s="1667"/>
      <c r="AA87" s="1667">
        <f t="shared" si="38"/>
        <v>0</v>
      </c>
      <c r="AB87" s="1684"/>
      <c r="AC87" s="1667"/>
      <c r="AD87" s="1667"/>
      <c r="AE87" s="1667">
        <f t="shared" si="39"/>
        <v>0</v>
      </c>
      <c r="AF87" s="1686">
        <f t="shared" si="32"/>
        <v>0</v>
      </c>
      <c r="AG87" s="1667"/>
      <c r="AH87" s="1667"/>
      <c r="AI87" s="1667">
        <f t="shared" si="40"/>
        <v>500</v>
      </c>
      <c r="AJ87" s="1667">
        <f t="shared" si="33"/>
        <v>500</v>
      </c>
      <c r="AK87" s="1667"/>
      <c r="AL87" s="1667"/>
      <c r="AM87" s="2329">
        <f t="shared" si="41"/>
        <v>500</v>
      </c>
      <c r="AN87" s="2329">
        <v>500</v>
      </c>
      <c r="AO87" s="1667"/>
      <c r="AP87" s="1667"/>
      <c r="AQ87" s="2329">
        <f t="shared" si="42"/>
        <v>0</v>
      </c>
      <c r="AR87" s="2329">
        <v>0</v>
      </c>
      <c r="AS87" s="1667">
        <v>0</v>
      </c>
      <c r="AT87" s="1667">
        <v>0</v>
      </c>
      <c r="AU87" s="1667">
        <v>0</v>
      </c>
      <c r="AV87" s="2329">
        <f t="shared" si="43"/>
        <v>0</v>
      </c>
      <c r="AW87" s="2329">
        <v>0</v>
      </c>
      <c r="AX87" s="1667">
        <v>0</v>
      </c>
      <c r="AY87" s="1667">
        <v>0</v>
      </c>
      <c r="AZ87" s="1667">
        <v>0</v>
      </c>
      <c r="BA87" s="1667"/>
      <c r="BB87" s="1667"/>
      <c r="BC87" s="1667"/>
      <c r="BD87" s="2329"/>
      <c r="BE87" s="2329"/>
      <c r="BF87" s="1668">
        <f t="shared" ref="BF87:BF154" si="48">AM87-S87</f>
        <v>0</v>
      </c>
      <c r="BG87" s="2333">
        <v>2023</v>
      </c>
      <c r="BH87" s="2333" t="s">
        <v>910</v>
      </c>
      <c r="BI87" s="2333"/>
      <c r="BJ87" s="2334">
        <f t="shared" si="36"/>
        <v>100</v>
      </c>
      <c r="BK87" s="2334" t="e">
        <f t="shared" si="37"/>
        <v>#DIV/0!</v>
      </c>
      <c r="BL87" s="2333" t="s">
        <v>40</v>
      </c>
      <c r="BM87" s="2335"/>
      <c r="BN87" s="2900" t="s">
        <v>2492</v>
      </c>
      <c r="BO87" s="2900" t="s">
        <v>2499</v>
      </c>
      <c r="BP87" s="2336"/>
      <c r="BQ87" s="2374"/>
    </row>
    <row r="88" spans="1:69" s="2382" customFormat="1" ht="38.25" customHeight="1">
      <c r="A88" s="2369"/>
      <c r="B88" s="2370" t="s">
        <v>1938</v>
      </c>
      <c r="C88" s="1645" t="s">
        <v>1939</v>
      </c>
      <c r="D88" s="1645">
        <v>1</v>
      </c>
      <c r="E88" s="2371" t="s">
        <v>1664</v>
      </c>
      <c r="F88" s="2371" t="s">
        <v>1940</v>
      </c>
      <c r="G88" s="2372">
        <f t="shared" si="47"/>
        <v>500</v>
      </c>
      <c r="H88" s="2372">
        <v>500</v>
      </c>
      <c r="I88" s="1684"/>
      <c r="J88" s="1684"/>
      <c r="K88" s="1667">
        <v>500</v>
      </c>
      <c r="L88" s="1667">
        <v>500</v>
      </c>
      <c r="M88" s="1666"/>
      <c r="N88" s="1667"/>
      <c r="O88" s="2372"/>
      <c r="P88" s="1684"/>
      <c r="Q88" s="1667"/>
      <c r="R88" s="1667"/>
      <c r="S88" s="1667">
        <f t="shared" si="44"/>
        <v>500</v>
      </c>
      <c r="T88" s="2372">
        <v>500</v>
      </c>
      <c r="U88" s="1667"/>
      <c r="V88" s="1667"/>
      <c r="W88" s="1667">
        <f t="shared" si="45"/>
        <v>0</v>
      </c>
      <c r="X88" s="1667"/>
      <c r="Y88" s="1667"/>
      <c r="Z88" s="1667"/>
      <c r="AA88" s="1667">
        <f t="shared" si="38"/>
        <v>132.65899999999999</v>
      </c>
      <c r="AB88" s="1684">
        <v>132.65899999999999</v>
      </c>
      <c r="AC88" s="1667"/>
      <c r="AD88" s="1667"/>
      <c r="AE88" s="1667">
        <f t="shared" si="39"/>
        <v>0</v>
      </c>
      <c r="AF88" s="1686">
        <f t="shared" si="32"/>
        <v>0</v>
      </c>
      <c r="AG88" s="1667"/>
      <c r="AH88" s="1667"/>
      <c r="AI88" s="1667">
        <f t="shared" si="40"/>
        <v>500</v>
      </c>
      <c r="AJ88" s="1667">
        <f t="shared" si="33"/>
        <v>500</v>
      </c>
      <c r="AK88" s="1667"/>
      <c r="AL88" s="1667"/>
      <c r="AM88" s="2329">
        <f t="shared" si="41"/>
        <v>500</v>
      </c>
      <c r="AN88" s="2329">
        <v>500</v>
      </c>
      <c r="AO88" s="1667"/>
      <c r="AP88" s="1667"/>
      <c r="AQ88" s="2329">
        <f t="shared" si="42"/>
        <v>0</v>
      </c>
      <c r="AR88" s="2329">
        <v>0</v>
      </c>
      <c r="AS88" s="1667">
        <v>0</v>
      </c>
      <c r="AT88" s="1667">
        <v>0</v>
      </c>
      <c r="AU88" s="1667">
        <v>0</v>
      </c>
      <c r="AV88" s="2329">
        <f t="shared" si="43"/>
        <v>0</v>
      </c>
      <c r="AW88" s="2329">
        <v>0</v>
      </c>
      <c r="AX88" s="1667">
        <v>0</v>
      </c>
      <c r="AY88" s="1667">
        <v>0</v>
      </c>
      <c r="AZ88" s="1667">
        <v>0</v>
      </c>
      <c r="BA88" s="1667"/>
      <c r="BB88" s="1667"/>
      <c r="BC88" s="1667"/>
      <c r="BD88" s="2329"/>
      <c r="BE88" s="2329"/>
      <c r="BF88" s="1668">
        <f t="shared" si="48"/>
        <v>0</v>
      </c>
      <c r="BG88" s="2333">
        <v>2023</v>
      </c>
      <c r="BH88" s="2333" t="s">
        <v>910</v>
      </c>
      <c r="BI88" s="2333"/>
      <c r="BJ88" s="2334">
        <f t="shared" si="36"/>
        <v>100</v>
      </c>
      <c r="BK88" s="2334" t="e">
        <f t="shared" si="37"/>
        <v>#DIV/0!</v>
      </c>
      <c r="BL88" s="2333" t="s">
        <v>40</v>
      </c>
      <c r="BM88" s="2335"/>
      <c r="BN88" s="2900" t="s">
        <v>2492</v>
      </c>
      <c r="BO88" s="2900" t="s">
        <v>2499</v>
      </c>
      <c r="BP88" s="2336"/>
      <c r="BQ88" s="2374"/>
    </row>
    <row r="89" spans="1:69" s="2382" customFormat="1" ht="31.5" customHeight="1">
      <c r="A89" s="2369"/>
      <c r="B89" s="2370" t="s">
        <v>1941</v>
      </c>
      <c r="C89" s="1645" t="s">
        <v>1942</v>
      </c>
      <c r="D89" s="1645"/>
      <c r="E89" s="2371" t="s">
        <v>1664</v>
      </c>
      <c r="F89" s="2371" t="s">
        <v>1943</v>
      </c>
      <c r="G89" s="2372">
        <f t="shared" si="47"/>
        <v>420</v>
      </c>
      <c r="H89" s="2372">
        <v>420</v>
      </c>
      <c r="I89" s="1684"/>
      <c r="J89" s="1684"/>
      <c r="K89" s="1667">
        <v>420</v>
      </c>
      <c r="L89" s="1667">
        <v>420</v>
      </c>
      <c r="M89" s="1666"/>
      <c r="N89" s="1667"/>
      <c r="O89" s="2372"/>
      <c r="P89" s="1684"/>
      <c r="Q89" s="1667"/>
      <c r="R89" s="1667"/>
      <c r="S89" s="1667">
        <f t="shared" si="44"/>
        <v>420</v>
      </c>
      <c r="T89" s="2372">
        <v>420</v>
      </c>
      <c r="U89" s="1667"/>
      <c r="V89" s="1667"/>
      <c r="W89" s="1667">
        <f t="shared" si="45"/>
        <v>0</v>
      </c>
      <c r="X89" s="1667"/>
      <c r="Y89" s="1667"/>
      <c r="Z89" s="1667"/>
      <c r="AA89" s="1667">
        <f t="shared" si="38"/>
        <v>0</v>
      </c>
      <c r="AB89" s="1684"/>
      <c r="AC89" s="1667"/>
      <c r="AD89" s="1667"/>
      <c r="AE89" s="1667">
        <f t="shared" si="39"/>
        <v>0</v>
      </c>
      <c r="AF89" s="1686">
        <f t="shared" si="32"/>
        <v>0</v>
      </c>
      <c r="AG89" s="1667"/>
      <c r="AH89" s="1667"/>
      <c r="AI89" s="1667">
        <f t="shared" si="40"/>
        <v>420</v>
      </c>
      <c r="AJ89" s="1667">
        <f t="shared" si="33"/>
        <v>420</v>
      </c>
      <c r="AK89" s="1667"/>
      <c r="AL89" s="1667"/>
      <c r="AM89" s="2329">
        <f t="shared" si="41"/>
        <v>420</v>
      </c>
      <c r="AN89" s="2329">
        <v>420</v>
      </c>
      <c r="AO89" s="1667"/>
      <c r="AP89" s="1667"/>
      <c r="AQ89" s="2329">
        <f t="shared" si="42"/>
        <v>0</v>
      </c>
      <c r="AR89" s="2329">
        <v>0</v>
      </c>
      <c r="AS89" s="1667">
        <v>0</v>
      </c>
      <c r="AT89" s="1667">
        <v>0</v>
      </c>
      <c r="AU89" s="1667">
        <v>0</v>
      </c>
      <c r="AV89" s="2329">
        <f t="shared" si="43"/>
        <v>0</v>
      </c>
      <c r="AW89" s="2329">
        <v>0</v>
      </c>
      <c r="AX89" s="1667">
        <v>0</v>
      </c>
      <c r="AY89" s="1667">
        <v>0</v>
      </c>
      <c r="AZ89" s="1667">
        <v>0</v>
      </c>
      <c r="BA89" s="1667"/>
      <c r="BB89" s="1667"/>
      <c r="BC89" s="1667"/>
      <c r="BD89" s="2329"/>
      <c r="BE89" s="2329"/>
      <c r="BF89" s="1668">
        <f t="shared" si="48"/>
        <v>0</v>
      </c>
      <c r="BG89" s="2333">
        <v>2023</v>
      </c>
      <c r="BH89" s="2333" t="s">
        <v>910</v>
      </c>
      <c r="BI89" s="2333"/>
      <c r="BJ89" s="2334">
        <f t="shared" si="36"/>
        <v>100</v>
      </c>
      <c r="BK89" s="2334" t="e">
        <f t="shared" si="37"/>
        <v>#DIV/0!</v>
      </c>
      <c r="BL89" s="2333" t="s">
        <v>40</v>
      </c>
      <c r="BM89" s="2335"/>
      <c r="BN89" s="2900" t="s">
        <v>2492</v>
      </c>
      <c r="BO89" s="2900" t="s">
        <v>2499</v>
      </c>
      <c r="BP89" s="2336"/>
      <c r="BQ89" s="2374"/>
    </row>
    <row r="90" spans="1:69" s="2382" customFormat="1" ht="28.5" customHeight="1">
      <c r="A90" s="2369"/>
      <c r="B90" s="2370" t="s">
        <v>1944</v>
      </c>
      <c r="C90" s="1645" t="s">
        <v>1945</v>
      </c>
      <c r="D90" s="1645"/>
      <c r="E90" s="2371" t="s">
        <v>598</v>
      </c>
      <c r="F90" s="2371" t="s">
        <v>1946</v>
      </c>
      <c r="G90" s="2372">
        <f t="shared" si="47"/>
        <v>1520</v>
      </c>
      <c r="H90" s="2372">
        <v>1520</v>
      </c>
      <c r="I90" s="1684"/>
      <c r="J90" s="1684"/>
      <c r="K90" s="1667">
        <v>1520</v>
      </c>
      <c r="L90" s="1667">
        <v>1520</v>
      </c>
      <c r="M90" s="1666"/>
      <c r="N90" s="1667"/>
      <c r="O90" s="2372"/>
      <c r="P90" s="1684"/>
      <c r="Q90" s="1667"/>
      <c r="R90" s="1667"/>
      <c r="S90" s="1667">
        <f t="shared" si="44"/>
        <v>900</v>
      </c>
      <c r="T90" s="2372">
        <v>900</v>
      </c>
      <c r="U90" s="1667"/>
      <c r="V90" s="1667"/>
      <c r="W90" s="1667">
        <f t="shared" si="45"/>
        <v>0</v>
      </c>
      <c r="X90" s="1667"/>
      <c r="Y90" s="1667"/>
      <c r="Z90" s="1667"/>
      <c r="AA90" s="1667">
        <f t="shared" si="38"/>
        <v>0</v>
      </c>
      <c r="AB90" s="1684"/>
      <c r="AC90" s="1667"/>
      <c r="AD90" s="1667"/>
      <c r="AE90" s="1667">
        <f t="shared" si="39"/>
        <v>0</v>
      </c>
      <c r="AF90" s="1686">
        <f t="shared" si="32"/>
        <v>0</v>
      </c>
      <c r="AG90" s="1667"/>
      <c r="AH90" s="1667"/>
      <c r="AI90" s="1667">
        <f t="shared" si="40"/>
        <v>900</v>
      </c>
      <c r="AJ90" s="1667">
        <f t="shared" si="33"/>
        <v>900</v>
      </c>
      <c r="AK90" s="1667"/>
      <c r="AL90" s="1667"/>
      <c r="AM90" s="2329">
        <f t="shared" si="41"/>
        <v>900</v>
      </c>
      <c r="AN90" s="2329">
        <v>900</v>
      </c>
      <c r="AO90" s="1667"/>
      <c r="AP90" s="1667"/>
      <c r="AQ90" s="2329">
        <f t="shared" si="42"/>
        <v>620</v>
      </c>
      <c r="AR90" s="2329">
        <v>620</v>
      </c>
      <c r="AS90" s="1667">
        <v>0</v>
      </c>
      <c r="AT90" s="1667">
        <v>0</v>
      </c>
      <c r="AU90" s="1667">
        <v>0</v>
      </c>
      <c r="AV90" s="2329">
        <f t="shared" si="43"/>
        <v>620</v>
      </c>
      <c r="AW90" s="2329">
        <v>620</v>
      </c>
      <c r="AX90" s="1667">
        <v>0</v>
      </c>
      <c r="AY90" s="1667">
        <v>0</v>
      </c>
      <c r="AZ90" s="1667">
        <v>0</v>
      </c>
      <c r="BA90" s="1667"/>
      <c r="BB90" s="1667"/>
      <c r="BC90" s="1667"/>
      <c r="BD90" s="2329">
        <v>620</v>
      </c>
      <c r="BE90" s="2329"/>
      <c r="BF90" s="1668">
        <f t="shared" si="48"/>
        <v>0</v>
      </c>
      <c r="BG90" s="2333">
        <v>2023</v>
      </c>
      <c r="BH90" s="2333" t="s">
        <v>2324</v>
      </c>
      <c r="BI90" s="2333" t="s">
        <v>2327</v>
      </c>
      <c r="BJ90" s="2334">
        <f t="shared" si="36"/>
        <v>100</v>
      </c>
      <c r="BK90" s="2334">
        <f t="shared" si="37"/>
        <v>100</v>
      </c>
      <c r="BL90" s="2333" t="s">
        <v>40</v>
      </c>
      <c r="BM90" s="2335"/>
      <c r="BN90" s="2900" t="s">
        <v>2492</v>
      </c>
      <c r="BO90" s="2900" t="s">
        <v>2499</v>
      </c>
      <c r="BP90" s="2336"/>
      <c r="BQ90" s="2374"/>
    </row>
    <row r="91" spans="1:69" s="2382" customFormat="1" ht="38.25" customHeight="1">
      <c r="A91" s="2369"/>
      <c r="B91" s="2370" t="s">
        <v>1947</v>
      </c>
      <c r="C91" s="1645" t="s">
        <v>1948</v>
      </c>
      <c r="D91" s="1645">
        <v>1</v>
      </c>
      <c r="E91" s="2371" t="s">
        <v>598</v>
      </c>
      <c r="F91" s="2371" t="s">
        <v>1949</v>
      </c>
      <c r="G91" s="2372">
        <f>SUM(H91:J91)</f>
        <v>200</v>
      </c>
      <c r="H91" s="2372">
        <v>200</v>
      </c>
      <c r="I91" s="1684"/>
      <c r="J91" s="1684"/>
      <c r="K91" s="1667">
        <v>200</v>
      </c>
      <c r="L91" s="1667">
        <v>200</v>
      </c>
      <c r="M91" s="1656"/>
      <c r="N91" s="1655"/>
      <c r="O91" s="2372"/>
      <c r="P91" s="1684"/>
      <c r="Q91" s="1655"/>
      <c r="R91" s="1655"/>
      <c r="S91" s="1667">
        <f t="shared" si="44"/>
        <v>200</v>
      </c>
      <c r="T91" s="2372">
        <v>200</v>
      </c>
      <c r="U91" s="1655"/>
      <c r="V91" s="1655"/>
      <c r="W91" s="1655">
        <f t="shared" si="45"/>
        <v>0</v>
      </c>
      <c r="X91" s="1655"/>
      <c r="Y91" s="1655"/>
      <c r="Z91" s="1655"/>
      <c r="AA91" s="1667">
        <f t="shared" si="38"/>
        <v>0</v>
      </c>
      <c r="AB91" s="1684"/>
      <c r="AC91" s="1655"/>
      <c r="AD91" s="1655"/>
      <c r="AE91" s="1667">
        <f t="shared" si="39"/>
        <v>0</v>
      </c>
      <c r="AF91" s="1686">
        <f t="shared" si="32"/>
        <v>0</v>
      </c>
      <c r="AG91" s="1655"/>
      <c r="AH91" s="1655"/>
      <c r="AI91" s="1667">
        <f t="shared" si="40"/>
        <v>200</v>
      </c>
      <c r="AJ91" s="1667">
        <f t="shared" si="33"/>
        <v>200</v>
      </c>
      <c r="AK91" s="1655"/>
      <c r="AL91" s="1655"/>
      <c r="AM91" s="2329">
        <f t="shared" si="41"/>
        <v>200</v>
      </c>
      <c r="AN91" s="2329">
        <v>200</v>
      </c>
      <c r="AO91" s="1655"/>
      <c r="AP91" s="1655"/>
      <c r="AQ91" s="2329">
        <f t="shared" si="42"/>
        <v>0</v>
      </c>
      <c r="AR91" s="2329">
        <v>0</v>
      </c>
      <c r="AS91" s="1667">
        <v>0</v>
      </c>
      <c r="AT91" s="1667">
        <v>0</v>
      </c>
      <c r="AU91" s="1667">
        <v>0</v>
      </c>
      <c r="AV91" s="2329">
        <f t="shared" si="43"/>
        <v>0</v>
      </c>
      <c r="AW91" s="2329">
        <v>0</v>
      </c>
      <c r="AX91" s="1667">
        <v>0</v>
      </c>
      <c r="AY91" s="1667">
        <v>0</v>
      </c>
      <c r="AZ91" s="1667">
        <v>0</v>
      </c>
      <c r="BA91" s="1667"/>
      <c r="BB91" s="1667"/>
      <c r="BC91" s="1667"/>
      <c r="BD91" s="2329"/>
      <c r="BE91" s="2329"/>
      <c r="BF91" s="1668">
        <f t="shared" si="48"/>
        <v>0</v>
      </c>
      <c r="BG91" s="2333">
        <v>2023</v>
      </c>
      <c r="BH91" s="2333" t="s">
        <v>2324</v>
      </c>
      <c r="BI91" s="2333"/>
      <c r="BJ91" s="2334">
        <f t="shared" si="36"/>
        <v>100</v>
      </c>
      <c r="BK91" s="2334" t="e">
        <f t="shared" si="37"/>
        <v>#DIV/0!</v>
      </c>
      <c r="BL91" s="2333" t="s">
        <v>40</v>
      </c>
      <c r="BM91" s="2335"/>
      <c r="BN91" s="2900" t="s">
        <v>2492</v>
      </c>
      <c r="BO91" s="2900" t="s">
        <v>2499</v>
      </c>
      <c r="BP91" s="2356"/>
      <c r="BQ91" s="2374"/>
    </row>
    <row r="92" spans="1:69" s="2382" customFormat="1" ht="38.25" customHeight="1">
      <c r="A92" s="2369"/>
      <c r="B92" s="2370" t="s">
        <v>1976</v>
      </c>
      <c r="C92" s="1645" t="s">
        <v>1936</v>
      </c>
      <c r="D92" s="1645">
        <v>64</v>
      </c>
      <c r="E92" s="2371" t="s">
        <v>1664</v>
      </c>
      <c r="F92" s="2371" t="s">
        <v>1977</v>
      </c>
      <c r="G92" s="2372">
        <f>SUM(H92:J92)</f>
        <v>800</v>
      </c>
      <c r="H92" s="2372">
        <v>500</v>
      </c>
      <c r="I92" s="1684">
        <v>300</v>
      </c>
      <c r="J92" s="1684"/>
      <c r="K92" s="1667">
        <v>500</v>
      </c>
      <c r="L92" s="1667">
        <v>500</v>
      </c>
      <c r="M92" s="1666"/>
      <c r="N92" s="1667"/>
      <c r="O92" s="2372"/>
      <c r="P92" s="1684"/>
      <c r="Q92" s="1667"/>
      <c r="R92" s="1667"/>
      <c r="S92" s="1667">
        <f t="shared" si="44"/>
        <v>500</v>
      </c>
      <c r="T92" s="2372">
        <v>500</v>
      </c>
      <c r="U92" s="1667"/>
      <c r="V92" s="1667"/>
      <c r="W92" s="1667">
        <f t="shared" si="45"/>
        <v>0</v>
      </c>
      <c r="X92" s="1667"/>
      <c r="Y92" s="1667"/>
      <c r="Z92" s="1667"/>
      <c r="AA92" s="1667">
        <f t="shared" si="38"/>
        <v>0</v>
      </c>
      <c r="AB92" s="1684"/>
      <c r="AC92" s="1667"/>
      <c r="AD92" s="1667"/>
      <c r="AE92" s="1667">
        <f t="shared" si="39"/>
        <v>0</v>
      </c>
      <c r="AF92" s="1686">
        <f>P92</f>
        <v>0</v>
      </c>
      <c r="AG92" s="1667"/>
      <c r="AH92" s="1667"/>
      <c r="AI92" s="1667">
        <f t="shared" si="40"/>
        <v>500</v>
      </c>
      <c r="AJ92" s="1667">
        <f>T92</f>
        <v>500</v>
      </c>
      <c r="AK92" s="1667"/>
      <c r="AL92" s="1667"/>
      <c r="AM92" s="2329">
        <f t="shared" si="41"/>
        <v>500</v>
      </c>
      <c r="AN92" s="2329">
        <v>500</v>
      </c>
      <c r="AO92" s="1667"/>
      <c r="AP92" s="1667"/>
      <c r="AQ92" s="2329">
        <f t="shared" si="42"/>
        <v>0</v>
      </c>
      <c r="AR92" s="2329">
        <v>0</v>
      </c>
      <c r="AS92" s="1667">
        <v>0</v>
      </c>
      <c r="AT92" s="1667">
        <v>0</v>
      </c>
      <c r="AU92" s="1667">
        <v>0</v>
      </c>
      <c r="AV92" s="2329">
        <f t="shared" si="43"/>
        <v>0</v>
      </c>
      <c r="AW92" s="2329">
        <v>0</v>
      </c>
      <c r="AX92" s="1667">
        <v>0</v>
      </c>
      <c r="AY92" s="1667">
        <v>0</v>
      </c>
      <c r="AZ92" s="1667">
        <v>0</v>
      </c>
      <c r="BA92" s="1667"/>
      <c r="BB92" s="1667"/>
      <c r="BC92" s="1667"/>
      <c r="BD92" s="2329"/>
      <c r="BE92" s="2329"/>
      <c r="BF92" s="1668">
        <f>AM92-S92</f>
        <v>0</v>
      </c>
      <c r="BG92" s="2333">
        <v>2023</v>
      </c>
      <c r="BH92" s="2333" t="s">
        <v>910</v>
      </c>
      <c r="BI92" s="2333"/>
      <c r="BJ92" s="2334">
        <f t="shared" si="36"/>
        <v>100</v>
      </c>
      <c r="BK92" s="2334" t="e">
        <f t="shared" si="37"/>
        <v>#DIV/0!</v>
      </c>
      <c r="BL92" s="2333" t="s">
        <v>40</v>
      </c>
      <c r="BM92" s="2335"/>
      <c r="BN92" s="2900" t="s">
        <v>2492</v>
      </c>
      <c r="BO92" s="2900" t="s">
        <v>2499</v>
      </c>
      <c r="BP92" s="2336"/>
      <c r="BQ92" s="2374"/>
    </row>
    <row r="93" spans="1:69" s="2382" customFormat="1" ht="25.5">
      <c r="A93" s="2369"/>
      <c r="B93" s="2370" t="s">
        <v>1978</v>
      </c>
      <c r="C93" s="1645" t="s">
        <v>1966</v>
      </c>
      <c r="D93" s="1645">
        <f>69.96+552.51</f>
        <v>622.47</v>
      </c>
      <c r="E93" s="2371" t="s">
        <v>1664</v>
      </c>
      <c r="F93" s="2371" t="s">
        <v>1979</v>
      </c>
      <c r="G93" s="2372">
        <f>SUM(H93:J93)</f>
        <v>780</v>
      </c>
      <c r="H93" s="2372">
        <v>500</v>
      </c>
      <c r="I93" s="1684">
        <v>280</v>
      </c>
      <c r="J93" s="1684"/>
      <c r="K93" s="1667">
        <v>500</v>
      </c>
      <c r="L93" s="1667">
        <v>500</v>
      </c>
      <c r="M93" s="1666"/>
      <c r="N93" s="1667"/>
      <c r="O93" s="2372"/>
      <c r="P93" s="1684"/>
      <c r="Q93" s="1667"/>
      <c r="R93" s="1667"/>
      <c r="S93" s="1667">
        <f t="shared" si="44"/>
        <v>500</v>
      </c>
      <c r="T93" s="2372">
        <v>500</v>
      </c>
      <c r="U93" s="1667"/>
      <c r="V93" s="1667"/>
      <c r="W93" s="1667">
        <f t="shared" si="45"/>
        <v>0</v>
      </c>
      <c r="X93" s="1667"/>
      <c r="Y93" s="1667"/>
      <c r="Z93" s="1667"/>
      <c r="AA93" s="1667">
        <f t="shared" si="38"/>
        <v>200.256</v>
      </c>
      <c r="AB93" s="1684">
        <v>200.256</v>
      </c>
      <c r="AC93" s="1667"/>
      <c r="AD93" s="1667"/>
      <c r="AE93" s="1667">
        <f t="shared" si="39"/>
        <v>0</v>
      </c>
      <c r="AF93" s="1686">
        <f>P93</f>
        <v>0</v>
      </c>
      <c r="AG93" s="1667"/>
      <c r="AH93" s="1667"/>
      <c r="AI93" s="1667">
        <f t="shared" si="40"/>
        <v>500</v>
      </c>
      <c r="AJ93" s="1667">
        <f>T93</f>
        <v>500</v>
      </c>
      <c r="AK93" s="1667"/>
      <c r="AL93" s="1667"/>
      <c r="AM93" s="2329">
        <f t="shared" si="41"/>
        <v>500</v>
      </c>
      <c r="AN93" s="2329">
        <v>500</v>
      </c>
      <c r="AO93" s="1667"/>
      <c r="AP93" s="1667"/>
      <c r="AQ93" s="2329">
        <f t="shared" si="42"/>
        <v>0</v>
      </c>
      <c r="AR93" s="2329">
        <v>0</v>
      </c>
      <c r="AS93" s="1667">
        <v>0</v>
      </c>
      <c r="AT93" s="1667">
        <v>0</v>
      </c>
      <c r="AU93" s="1667">
        <v>0</v>
      </c>
      <c r="AV93" s="2329">
        <f t="shared" si="43"/>
        <v>0</v>
      </c>
      <c r="AW93" s="2329">
        <v>0</v>
      </c>
      <c r="AX93" s="1667">
        <v>0</v>
      </c>
      <c r="AY93" s="1667">
        <v>0</v>
      </c>
      <c r="AZ93" s="1667">
        <v>0</v>
      </c>
      <c r="BA93" s="1667"/>
      <c r="BB93" s="1667"/>
      <c r="BC93" s="1667"/>
      <c r="BD93" s="2329"/>
      <c r="BE93" s="2329"/>
      <c r="BF93" s="1668">
        <f>AM93-S93</f>
        <v>0</v>
      </c>
      <c r="BG93" s="2333">
        <v>2023</v>
      </c>
      <c r="BH93" s="2333" t="s">
        <v>910</v>
      </c>
      <c r="BI93" s="2333"/>
      <c r="BJ93" s="2334">
        <f t="shared" si="36"/>
        <v>100</v>
      </c>
      <c r="BK93" s="2334" t="e">
        <f t="shared" si="37"/>
        <v>#DIV/0!</v>
      </c>
      <c r="BL93" s="2333" t="s">
        <v>40</v>
      </c>
      <c r="BM93" s="2335"/>
      <c r="BN93" s="2900" t="s">
        <v>2492</v>
      </c>
      <c r="BO93" s="2900" t="s">
        <v>2499</v>
      </c>
      <c r="BP93" s="2336"/>
      <c r="BQ93" s="2374"/>
    </row>
    <row r="94" spans="1:69" s="2382" customFormat="1" ht="25.5">
      <c r="A94" s="2369"/>
      <c r="B94" s="2370" t="s">
        <v>1980</v>
      </c>
      <c r="C94" s="1645" t="s">
        <v>1966</v>
      </c>
      <c r="D94" s="1645">
        <f>55+5+204.84</f>
        <v>264.84000000000003</v>
      </c>
      <c r="E94" s="2371" t="s">
        <v>1664</v>
      </c>
      <c r="F94" s="2371" t="s">
        <v>1981</v>
      </c>
      <c r="G94" s="2372">
        <f>SUM(H94:J94)</f>
        <v>520</v>
      </c>
      <c r="H94" s="2372">
        <v>400</v>
      </c>
      <c r="I94" s="1684">
        <v>120</v>
      </c>
      <c r="J94" s="1684"/>
      <c r="K94" s="1667">
        <v>400</v>
      </c>
      <c r="L94" s="1667">
        <v>400</v>
      </c>
      <c r="M94" s="1666"/>
      <c r="N94" s="1667"/>
      <c r="O94" s="2372"/>
      <c r="P94" s="1684"/>
      <c r="Q94" s="1667"/>
      <c r="R94" s="1667"/>
      <c r="S94" s="1667">
        <f t="shared" si="44"/>
        <v>400</v>
      </c>
      <c r="T94" s="2372">
        <v>400</v>
      </c>
      <c r="U94" s="1667"/>
      <c r="V94" s="1667"/>
      <c r="W94" s="1667">
        <f t="shared" si="45"/>
        <v>0</v>
      </c>
      <c r="X94" s="1667"/>
      <c r="Y94" s="1667"/>
      <c r="Z94" s="1667"/>
      <c r="AA94" s="1667">
        <f t="shared" si="38"/>
        <v>134.10900000000001</v>
      </c>
      <c r="AB94" s="1684">
        <v>134.10900000000001</v>
      </c>
      <c r="AC94" s="1667"/>
      <c r="AD94" s="1667"/>
      <c r="AE94" s="1667">
        <f t="shared" si="39"/>
        <v>0</v>
      </c>
      <c r="AF94" s="1686">
        <f>P94</f>
        <v>0</v>
      </c>
      <c r="AG94" s="1667"/>
      <c r="AH94" s="1667"/>
      <c r="AI94" s="1667">
        <f t="shared" si="40"/>
        <v>400</v>
      </c>
      <c r="AJ94" s="1667">
        <f>T94</f>
        <v>400</v>
      </c>
      <c r="AK94" s="1667"/>
      <c r="AL94" s="1667"/>
      <c r="AM94" s="2329">
        <f t="shared" si="41"/>
        <v>400</v>
      </c>
      <c r="AN94" s="2329">
        <v>400</v>
      </c>
      <c r="AO94" s="1667"/>
      <c r="AP94" s="1667"/>
      <c r="AQ94" s="2329">
        <f t="shared" si="42"/>
        <v>0</v>
      </c>
      <c r="AR94" s="2329">
        <v>0</v>
      </c>
      <c r="AS94" s="1667">
        <v>0</v>
      </c>
      <c r="AT94" s="1667">
        <v>0</v>
      </c>
      <c r="AU94" s="1667">
        <v>0</v>
      </c>
      <c r="AV94" s="2329">
        <f t="shared" si="43"/>
        <v>0</v>
      </c>
      <c r="AW94" s="2329">
        <v>0</v>
      </c>
      <c r="AX94" s="1667">
        <v>0</v>
      </c>
      <c r="AY94" s="1667">
        <v>0</v>
      </c>
      <c r="AZ94" s="1667">
        <v>0</v>
      </c>
      <c r="BA94" s="1667"/>
      <c r="BB94" s="1667"/>
      <c r="BC94" s="1667"/>
      <c r="BD94" s="2329"/>
      <c r="BE94" s="2329"/>
      <c r="BF94" s="1668">
        <f>AM94-S94</f>
        <v>0</v>
      </c>
      <c r="BG94" s="2333">
        <v>2023</v>
      </c>
      <c r="BH94" s="2333" t="s">
        <v>910</v>
      </c>
      <c r="BI94" s="2333"/>
      <c r="BJ94" s="2334">
        <f t="shared" si="36"/>
        <v>100</v>
      </c>
      <c r="BK94" s="2334" t="e">
        <f t="shared" si="37"/>
        <v>#DIV/0!</v>
      </c>
      <c r="BL94" s="2333" t="s">
        <v>40</v>
      </c>
      <c r="BM94" s="2335"/>
      <c r="BN94" s="2900" t="s">
        <v>2492</v>
      </c>
      <c r="BO94" s="2900" t="s">
        <v>2499</v>
      </c>
      <c r="BP94" s="2336"/>
      <c r="BQ94" s="2374"/>
    </row>
    <row r="95" spans="1:69" s="2382" customFormat="1" ht="43.5" customHeight="1">
      <c r="A95" s="2369"/>
      <c r="B95" s="2370" t="s">
        <v>1982</v>
      </c>
      <c r="C95" s="1645" t="s">
        <v>1948</v>
      </c>
      <c r="D95" s="1683">
        <v>3.8471199999999999</v>
      </c>
      <c r="E95" s="2371" t="s">
        <v>598</v>
      </c>
      <c r="F95" s="2371" t="s">
        <v>1983</v>
      </c>
      <c r="G95" s="2372">
        <f>SUM(H95:J95)</f>
        <v>2820</v>
      </c>
      <c r="H95" s="2372">
        <v>2820</v>
      </c>
      <c r="I95" s="1684"/>
      <c r="J95" s="1684"/>
      <c r="K95" s="1667">
        <v>2820</v>
      </c>
      <c r="L95" s="1667">
        <v>2820</v>
      </c>
      <c r="M95" s="1666"/>
      <c r="N95" s="1667"/>
      <c r="O95" s="2372"/>
      <c r="P95" s="1684"/>
      <c r="Q95" s="1667"/>
      <c r="R95" s="1667"/>
      <c r="S95" s="1667">
        <f t="shared" si="44"/>
        <v>1055</v>
      </c>
      <c r="T95" s="2372">
        <v>1055</v>
      </c>
      <c r="U95" s="1667"/>
      <c r="V95" s="1667"/>
      <c r="W95" s="1667">
        <f t="shared" si="45"/>
        <v>0</v>
      </c>
      <c r="X95" s="1667"/>
      <c r="Y95" s="1667"/>
      <c r="Z95" s="1667"/>
      <c r="AA95" s="1667">
        <f t="shared" si="38"/>
        <v>875.21510000000012</v>
      </c>
      <c r="AB95" s="1684">
        <f>563.7831+9.287-7.087+309.232</f>
        <v>875.21510000000012</v>
      </c>
      <c r="AC95" s="1667"/>
      <c r="AD95" s="1667"/>
      <c r="AE95" s="1667">
        <f t="shared" si="39"/>
        <v>0</v>
      </c>
      <c r="AF95" s="1686">
        <f>P95</f>
        <v>0</v>
      </c>
      <c r="AG95" s="1667"/>
      <c r="AH95" s="1667"/>
      <c r="AI95" s="1667">
        <f t="shared" si="40"/>
        <v>1055</v>
      </c>
      <c r="AJ95" s="1667">
        <f>T95</f>
        <v>1055</v>
      </c>
      <c r="AK95" s="1667"/>
      <c r="AL95" s="1667"/>
      <c r="AM95" s="2329">
        <f t="shared" si="41"/>
        <v>1055</v>
      </c>
      <c r="AN95" s="2329">
        <v>1055</v>
      </c>
      <c r="AO95" s="1667"/>
      <c r="AP95" s="1667"/>
      <c r="AQ95" s="2329">
        <f t="shared" si="42"/>
        <v>1765</v>
      </c>
      <c r="AR95" s="2329">
        <v>1765</v>
      </c>
      <c r="AS95" s="1667">
        <v>0</v>
      </c>
      <c r="AT95" s="1667">
        <v>0</v>
      </c>
      <c r="AU95" s="1667">
        <v>0</v>
      </c>
      <c r="AV95" s="2329">
        <f t="shared" si="43"/>
        <v>1765</v>
      </c>
      <c r="AW95" s="2329">
        <v>1765</v>
      </c>
      <c r="AX95" s="1667">
        <v>0</v>
      </c>
      <c r="AY95" s="1667">
        <v>0</v>
      </c>
      <c r="AZ95" s="1667">
        <v>0</v>
      </c>
      <c r="BA95" s="1667"/>
      <c r="BB95" s="1667"/>
      <c r="BC95" s="1667"/>
      <c r="BD95" s="2329">
        <v>1765</v>
      </c>
      <c r="BE95" s="2329"/>
      <c r="BF95" s="1668">
        <f>AM95-S95</f>
        <v>0</v>
      </c>
      <c r="BG95" s="2333">
        <v>2023</v>
      </c>
      <c r="BH95" s="2333" t="s">
        <v>2324</v>
      </c>
      <c r="BI95" s="2333" t="s">
        <v>2327</v>
      </c>
      <c r="BJ95" s="2334">
        <f t="shared" si="36"/>
        <v>100</v>
      </c>
      <c r="BK95" s="2334">
        <f t="shared" si="37"/>
        <v>100</v>
      </c>
      <c r="BL95" s="2333" t="s">
        <v>40</v>
      </c>
      <c r="BM95" s="2335"/>
      <c r="BN95" s="2900" t="s">
        <v>2492</v>
      </c>
      <c r="BO95" s="2900" t="s">
        <v>2499</v>
      </c>
      <c r="BP95" s="2336"/>
      <c r="BQ95" s="2374"/>
    </row>
    <row r="96" spans="1:69" s="2384" customFormat="1" ht="33.75" customHeight="1">
      <c r="A96" s="2378" t="s">
        <v>712</v>
      </c>
      <c r="B96" s="2379" t="s">
        <v>2468</v>
      </c>
      <c r="C96" s="1945"/>
      <c r="D96" s="1946"/>
      <c r="E96" s="2380"/>
      <c r="F96" s="2380"/>
      <c r="G96" s="2381">
        <f>SUM(G97:G119)</f>
        <v>14650</v>
      </c>
      <c r="H96" s="2381">
        <f t="shared" ref="H96:AV96" si="49">SUM(H97:H119)</f>
        <v>12528</v>
      </c>
      <c r="I96" s="1947">
        <f t="shared" si="49"/>
        <v>2122</v>
      </c>
      <c r="J96" s="1947">
        <f t="shared" si="49"/>
        <v>0</v>
      </c>
      <c r="K96" s="1947">
        <f t="shared" si="49"/>
        <v>12528</v>
      </c>
      <c r="L96" s="1947">
        <f t="shared" si="49"/>
        <v>12528</v>
      </c>
      <c r="M96" s="1947">
        <f t="shared" si="49"/>
        <v>0</v>
      </c>
      <c r="N96" s="1947">
        <f t="shared" si="49"/>
        <v>0</v>
      </c>
      <c r="O96" s="2381">
        <f t="shared" si="49"/>
        <v>0</v>
      </c>
      <c r="P96" s="1947">
        <f t="shared" si="49"/>
        <v>0</v>
      </c>
      <c r="Q96" s="1947">
        <f t="shared" si="49"/>
        <v>0</v>
      </c>
      <c r="R96" s="1947">
        <f t="shared" si="49"/>
        <v>0</v>
      </c>
      <c r="S96" s="1947">
        <f t="shared" si="49"/>
        <v>0</v>
      </c>
      <c r="T96" s="2381">
        <f t="shared" si="49"/>
        <v>0</v>
      </c>
      <c r="U96" s="1947">
        <f t="shared" si="49"/>
        <v>0</v>
      </c>
      <c r="V96" s="1947">
        <f t="shared" si="49"/>
        <v>0</v>
      </c>
      <c r="W96" s="1947">
        <f t="shared" si="49"/>
        <v>0</v>
      </c>
      <c r="X96" s="1947">
        <f t="shared" si="49"/>
        <v>0</v>
      </c>
      <c r="Y96" s="1947">
        <f t="shared" si="49"/>
        <v>0</v>
      </c>
      <c r="Z96" s="1947">
        <f t="shared" si="49"/>
        <v>0</v>
      </c>
      <c r="AA96" s="1947">
        <f t="shared" si="49"/>
        <v>0</v>
      </c>
      <c r="AB96" s="1947">
        <f t="shared" si="49"/>
        <v>0</v>
      </c>
      <c r="AC96" s="1947">
        <f t="shared" si="49"/>
        <v>0</v>
      </c>
      <c r="AD96" s="1947">
        <f t="shared" si="49"/>
        <v>0</v>
      </c>
      <c r="AE96" s="1947">
        <f t="shared" si="49"/>
        <v>0</v>
      </c>
      <c r="AF96" s="1947">
        <f t="shared" si="49"/>
        <v>0</v>
      </c>
      <c r="AG96" s="1947">
        <f t="shared" si="49"/>
        <v>0</v>
      </c>
      <c r="AH96" s="1947">
        <f t="shared" si="49"/>
        <v>0</v>
      </c>
      <c r="AI96" s="1947">
        <f t="shared" si="49"/>
        <v>0</v>
      </c>
      <c r="AJ96" s="1947">
        <f t="shared" si="49"/>
        <v>0</v>
      </c>
      <c r="AK96" s="1947">
        <f t="shared" si="49"/>
        <v>0</v>
      </c>
      <c r="AL96" s="1947">
        <f t="shared" si="49"/>
        <v>0</v>
      </c>
      <c r="AM96" s="2381">
        <f t="shared" si="49"/>
        <v>0</v>
      </c>
      <c r="AN96" s="2381">
        <f t="shared" si="49"/>
        <v>0</v>
      </c>
      <c r="AO96" s="1947">
        <f t="shared" si="49"/>
        <v>0</v>
      </c>
      <c r="AP96" s="1947">
        <f t="shared" si="49"/>
        <v>0</v>
      </c>
      <c r="AQ96" s="2381">
        <f t="shared" si="49"/>
        <v>12528</v>
      </c>
      <c r="AR96" s="2381">
        <f t="shared" si="49"/>
        <v>12528</v>
      </c>
      <c r="AS96" s="1947">
        <f t="shared" si="49"/>
        <v>0</v>
      </c>
      <c r="AT96" s="1947">
        <f t="shared" si="49"/>
        <v>0</v>
      </c>
      <c r="AU96" s="1947">
        <f t="shared" si="49"/>
        <v>0</v>
      </c>
      <c r="AV96" s="2381">
        <f t="shared" si="49"/>
        <v>5300</v>
      </c>
      <c r="AW96" s="2381">
        <f>SUM(AW97:AW119)</f>
        <v>5300</v>
      </c>
      <c r="AX96" s="142"/>
      <c r="AY96" s="142"/>
      <c r="AZ96" s="142"/>
      <c r="BA96" s="142"/>
      <c r="BB96" s="142"/>
      <c r="BC96" s="142"/>
      <c r="BD96" s="2332">
        <v>5076</v>
      </c>
      <c r="BE96" s="2332"/>
      <c r="BF96" s="896"/>
      <c r="BG96" s="2339"/>
      <c r="BH96" s="2339"/>
      <c r="BI96" s="2339"/>
      <c r="BJ96" s="2340">
        <f t="shared" si="36"/>
        <v>40.517241379310342</v>
      </c>
      <c r="BK96" s="2340">
        <f t="shared" si="37"/>
        <v>40.517241379310342</v>
      </c>
      <c r="BL96" s="2339" t="s">
        <v>2327</v>
      </c>
      <c r="BM96" s="2383"/>
      <c r="BN96" s="2900" t="s">
        <v>2492</v>
      </c>
      <c r="BO96" s="2900" t="s">
        <v>2499</v>
      </c>
      <c r="BP96" s="2342"/>
    </row>
    <row r="97" spans="1:68" s="1950" customFormat="1" ht="47.25">
      <c r="A97" s="2198"/>
      <c r="B97" s="1948" t="s">
        <v>1950</v>
      </c>
      <c r="C97" s="137" t="s">
        <v>1925</v>
      </c>
      <c r="D97" s="137">
        <v>1</v>
      </c>
      <c r="E97" s="1949" t="s">
        <v>259</v>
      </c>
      <c r="F97" s="1949"/>
      <c r="G97" s="1921">
        <v>500</v>
      </c>
      <c r="H97" s="1921">
        <v>500</v>
      </c>
      <c r="I97" s="1921"/>
      <c r="J97" s="1921"/>
      <c r="K97" s="1921">
        <v>500</v>
      </c>
      <c r="L97" s="1921">
        <v>500</v>
      </c>
      <c r="M97" s="1923"/>
      <c r="N97" s="1921"/>
      <c r="O97" s="1921"/>
      <c r="P97" s="1921"/>
      <c r="Q97" s="1921"/>
      <c r="R97" s="1921"/>
      <c r="S97" s="1921">
        <f t="shared" si="44"/>
        <v>0</v>
      </c>
      <c r="T97" s="1921"/>
      <c r="U97" s="1921"/>
      <c r="V97" s="1921"/>
      <c r="W97" s="1921">
        <f t="shared" si="45"/>
        <v>0</v>
      </c>
      <c r="X97" s="1921"/>
      <c r="Y97" s="1921"/>
      <c r="Z97" s="1921"/>
      <c r="AA97" s="1921">
        <f t="shared" si="38"/>
        <v>0</v>
      </c>
      <c r="AB97" s="1921"/>
      <c r="AC97" s="1921"/>
      <c r="AD97" s="1921"/>
      <c r="AE97" s="1921">
        <f t="shared" si="39"/>
        <v>0</v>
      </c>
      <c r="AF97" s="1921"/>
      <c r="AG97" s="1921"/>
      <c r="AH97" s="1921"/>
      <c r="AI97" s="1921">
        <f t="shared" si="40"/>
        <v>0</v>
      </c>
      <c r="AJ97" s="1921"/>
      <c r="AK97" s="1921"/>
      <c r="AL97" s="1921"/>
      <c r="AM97" s="1921">
        <f t="shared" si="41"/>
        <v>0</v>
      </c>
      <c r="AN97" s="1921"/>
      <c r="AO97" s="1921"/>
      <c r="AP97" s="1921"/>
      <c r="AQ97" s="1921">
        <f t="shared" si="42"/>
        <v>500</v>
      </c>
      <c r="AR97" s="1921">
        <v>500</v>
      </c>
      <c r="AS97" s="1921"/>
      <c r="AT97" s="1921"/>
      <c r="AU97" s="1921"/>
      <c r="AV97" s="1921">
        <f t="shared" si="43"/>
        <v>500</v>
      </c>
      <c r="AW97" s="1921">
        <v>500</v>
      </c>
      <c r="AX97" s="1921"/>
      <c r="AY97" s="1921"/>
      <c r="AZ97" s="1921"/>
      <c r="BA97" s="1921"/>
      <c r="BB97" s="1921"/>
      <c r="BC97" s="1921"/>
      <c r="BD97" s="1921"/>
      <c r="BE97" s="1921"/>
      <c r="BF97" s="1924">
        <f t="shared" si="48"/>
        <v>0</v>
      </c>
      <c r="BG97" s="198">
        <v>2024</v>
      </c>
      <c r="BH97" s="198" t="s">
        <v>2323</v>
      </c>
      <c r="BI97" s="198" t="s">
        <v>2327</v>
      </c>
      <c r="BJ97" s="1925">
        <f t="shared" si="36"/>
        <v>0</v>
      </c>
      <c r="BK97" s="1925">
        <f t="shared" si="37"/>
        <v>0</v>
      </c>
      <c r="BL97" s="198"/>
      <c r="BM97" s="1914"/>
      <c r="BN97" s="2900" t="s">
        <v>2492</v>
      </c>
      <c r="BO97" s="2900" t="s">
        <v>2499</v>
      </c>
      <c r="BP97" s="1926"/>
    </row>
    <row r="98" spans="1:68" s="1950" customFormat="1" ht="25.5">
      <c r="A98" s="2198"/>
      <c r="B98" s="1948" t="s">
        <v>1951</v>
      </c>
      <c r="C98" s="137" t="s">
        <v>1952</v>
      </c>
      <c r="D98" s="1951">
        <v>0.6</v>
      </c>
      <c r="E98" s="1949" t="s">
        <v>259</v>
      </c>
      <c r="F98" s="1949"/>
      <c r="G98" s="1921">
        <v>500</v>
      </c>
      <c r="H98" s="1921">
        <v>500</v>
      </c>
      <c r="I98" s="1921"/>
      <c r="J98" s="1921"/>
      <c r="K98" s="1921">
        <v>500</v>
      </c>
      <c r="L98" s="1921">
        <v>500</v>
      </c>
      <c r="M98" s="1923"/>
      <c r="N98" s="1921"/>
      <c r="O98" s="1921"/>
      <c r="P98" s="1921"/>
      <c r="Q98" s="1921"/>
      <c r="R98" s="1921"/>
      <c r="S98" s="1921">
        <f t="shared" si="44"/>
        <v>0</v>
      </c>
      <c r="T98" s="1921"/>
      <c r="U98" s="1921"/>
      <c r="V98" s="1921"/>
      <c r="W98" s="1921">
        <f t="shared" si="45"/>
        <v>0</v>
      </c>
      <c r="X98" s="1921"/>
      <c r="Y98" s="1921"/>
      <c r="Z98" s="1921"/>
      <c r="AA98" s="1921">
        <f t="shared" si="38"/>
        <v>0</v>
      </c>
      <c r="AB98" s="1921"/>
      <c r="AC98" s="1921"/>
      <c r="AD98" s="1921"/>
      <c r="AE98" s="1921">
        <f t="shared" si="39"/>
        <v>0</v>
      </c>
      <c r="AF98" s="1921"/>
      <c r="AG98" s="1921"/>
      <c r="AH98" s="1921"/>
      <c r="AI98" s="1921">
        <f t="shared" si="40"/>
        <v>0</v>
      </c>
      <c r="AJ98" s="1921"/>
      <c r="AK98" s="1921"/>
      <c r="AL98" s="1921"/>
      <c r="AM98" s="1921">
        <f t="shared" si="41"/>
        <v>0</v>
      </c>
      <c r="AN98" s="1921"/>
      <c r="AO98" s="1921"/>
      <c r="AP98" s="1921"/>
      <c r="AQ98" s="1921">
        <f t="shared" si="42"/>
        <v>500</v>
      </c>
      <c r="AR98" s="1921">
        <v>500</v>
      </c>
      <c r="AS98" s="1921"/>
      <c r="AT98" s="1921"/>
      <c r="AU98" s="1921"/>
      <c r="AV98" s="1921">
        <f t="shared" si="43"/>
        <v>500</v>
      </c>
      <c r="AW98" s="1921">
        <v>500</v>
      </c>
      <c r="AX98" s="1921"/>
      <c r="AY98" s="1921"/>
      <c r="AZ98" s="1921"/>
      <c r="BA98" s="1921"/>
      <c r="BB98" s="1921"/>
      <c r="BC98" s="1921"/>
      <c r="BD98" s="1921"/>
      <c r="BE98" s="1921"/>
      <c r="BF98" s="1924">
        <f t="shared" si="48"/>
        <v>0</v>
      </c>
      <c r="BG98" s="198">
        <v>2024</v>
      </c>
      <c r="BH98" s="198" t="s">
        <v>2323</v>
      </c>
      <c r="BI98" s="198" t="s">
        <v>2327</v>
      </c>
      <c r="BJ98" s="1925">
        <f t="shared" si="36"/>
        <v>0</v>
      </c>
      <c r="BK98" s="1925">
        <f t="shared" si="37"/>
        <v>0</v>
      </c>
      <c r="BL98" s="198"/>
      <c r="BM98" s="1914"/>
      <c r="BN98" s="2900" t="s">
        <v>2492</v>
      </c>
      <c r="BO98" s="2900" t="s">
        <v>2499</v>
      </c>
      <c r="BP98" s="1926"/>
    </row>
    <row r="99" spans="1:68" s="43" customFormat="1" ht="25.5">
      <c r="A99" s="2198"/>
      <c r="B99" s="1948" t="s">
        <v>1953</v>
      </c>
      <c r="C99" s="137" t="s">
        <v>1952</v>
      </c>
      <c r="D99" s="1951">
        <v>0.9</v>
      </c>
      <c r="E99" s="1949" t="s">
        <v>259</v>
      </c>
      <c r="F99" s="1949"/>
      <c r="G99" s="1921">
        <v>700</v>
      </c>
      <c r="H99" s="1921">
        <v>700</v>
      </c>
      <c r="I99" s="1921"/>
      <c r="J99" s="142"/>
      <c r="K99" s="1921">
        <v>700</v>
      </c>
      <c r="L99" s="1921">
        <v>700</v>
      </c>
      <c r="M99" s="967"/>
      <c r="N99" s="142"/>
      <c r="O99" s="142"/>
      <c r="P99" s="142"/>
      <c r="Q99" s="142"/>
      <c r="R99" s="142"/>
      <c r="S99" s="142">
        <f t="shared" si="44"/>
        <v>0</v>
      </c>
      <c r="T99" s="142"/>
      <c r="U99" s="142"/>
      <c r="V99" s="142"/>
      <c r="W99" s="142">
        <f t="shared" si="45"/>
        <v>0</v>
      </c>
      <c r="X99" s="142"/>
      <c r="Y99" s="142"/>
      <c r="Z99" s="142"/>
      <c r="AA99" s="142">
        <f t="shared" si="38"/>
        <v>0</v>
      </c>
      <c r="AB99" s="142"/>
      <c r="AC99" s="142"/>
      <c r="AD99" s="142"/>
      <c r="AE99" s="142">
        <f t="shared" si="39"/>
        <v>0</v>
      </c>
      <c r="AF99" s="142"/>
      <c r="AG99" s="142"/>
      <c r="AH99" s="142"/>
      <c r="AI99" s="142">
        <f t="shared" si="40"/>
        <v>0</v>
      </c>
      <c r="AJ99" s="142"/>
      <c r="AK99" s="142"/>
      <c r="AL99" s="142"/>
      <c r="AM99" s="142">
        <f t="shared" si="41"/>
        <v>0</v>
      </c>
      <c r="AN99" s="142"/>
      <c r="AO99" s="142"/>
      <c r="AP99" s="142"/>
      <c r="AQ99" s="1921">
        <f t="shared" si="42"/>
        <v>700</v>
      </c>
      <c r="AR99" s="1921">
        <v>700</v>
      </c>
      <c r="AS99" s="142"/>
      <c r="AT99" s="142"/>
      <c r="AU99" s="142"/>
      <c r="AV99" s="1921">
        <f t="shared" si="43"/>
        <v>0</v>
      </c>
      <c r="AW99" s="1921"/>
      <c r="AX99" s="142"/>
      <c r="AY99" s="142"/>
      <c r="AZ99" s="142"/>
      <c r="BA99" s="142"/>
      <c r="BB99" s="142"/>
      <c r="BC99" s="142"/>
      <c r="BD99" s="142"/>
      <c r="BE99" s="142"/>
      <c r="BF99" s="896">
        <f t="shared" si="48"/>
        <v>0</v>
      </c>
      <c r="BG99" s="198">
        <v>2024</v>
      </c>
      <c r="BH99" s="198" t="s">
        <v>2323</v>
      </c>
      <c r="BI99" s="198"/>
      <c r="BJ99" s="1925">
        <f t="shared" si="36"/>
        <v>0</v>
      </c>
      <c r="BK99" s="1925">
        <f t="shared" si="37"/>
        <v>0</v>
      </c>
      <c r="BL99" s="198"/>
      <c r="BM99" s="1914"/>
      <c r="BN99" s="2900" t="s">
        <v>2492</v>
      </c>
      <c r="BO99" s="2900" t="s">
        <v>2499</v>
      </c>
      <c r="BP99" s="1915"/>
    </row>
    <row r="100" spans="1:68" s="1950" customFormat="1" ht="31.5">
      <c r="A100" s="2198"/>
      <c r="B100" s="1948" t="s">
        <v>1954</v>
      </c>
      <c r="C100" s="137" t="s">
        <v>1952</v>
      </c>
      <c r="D100" s="1951">
        <v>0.3</v>
      </c>
      <c r="E100" s="1949" t="s">
        <v>259</v>
      </c>
      <c r="F100" s="1949"/>
      <c r="G100" s="1921">
        <v>320</v>
      </c>
      <c r="H100" s="1921">
        <v>320</v>
      </c>
      <c r="I100" s="1921"/>
      <c r="J100" s="1921"/>
      <c r="K100" s="1921">
        <v>320</v>
      </c>
      <c r="L100" s="1921">
        <v>320</v>
      </c>
      <c r="M100" s="1923"/>
      <c r="N100" s="1921"/>
      <c r="O100" s="1921"/>
      <c r="P100" s="1921"/>
      <c r="Q100" s="1921"/>
      <c r="R100" s="1921"/>
      <c r="S100" s="1921">
        <f t="shared" si="44"/>
        <v>0</v>
      </c>
      <c r="T100" s="1921"/>
      <c r="U100" s="1921"/>
      <c r="V100" s="1921"/>
      <c r="W100" s="1921">
        <f t="shared" si="45"/>
        <v>0</v>
      </c>
      <c r="X100" s="1921"/>
      <c r="Y100" s="1921"/>
      <c r="Z100" s="1921"/>
      <c r="AA100" s="1921">
        <f t="shared" si="38"/>
        <v>0</v>
      </c>
      <c r="AB100" s="1921"/>
      <c r="AC100" s="1921"/>
      <c r="AD100" s="1921"/>
      <c r="AE100" s="1921">
        <f t="shared" si="39"/>
        <v>0</v>
      </c>
      <c r="AF100" s="1921"/>
      <c r="AG100" s="1921"/>
      <c r="AH100" s="1921"/>
      <c r="AI100" s="1921">
        <f t="shared" si="40"/>
        <v>0</v>
      </c>
      <c r="AJ100" s="1921"/>
      <c r="AK100" s="1921"/>
      <c r="AL100" s="1921"/>
      <c r="AM100" s="1921">
        <f t="shared" si="41"/>
        <v>0</v>
      </c>
      <c r="AN100" s="1921"/>
      <c r="AO100" s="1921"/>
      <c r="AP100" s="1921"/>
      <c r="AQ100" s="1921">
        <f t="shared" si="42"/>
        <v>320</v>
      </c>
      <c r="AR100" s="1921">
        <v>320</v>
      </c>
      <c r="AS100" s="1921"/>
      <c r="AT100" s="1921"/>
      <c r="AU100" s="1921"/>
      <c r="AV100" s="1921">
        <f t="shared" si="43"/>
        <v>0</v>
      </c>
      <c r="AW100" s="1921"/>
      <c r="AX100" s="1921"/>
      <c r="AY100" s="1921"/>
      <c r="AZ100" s="1921"/>
      <c r="BA100" s="1921"/>
      <c r="BB100" s="1921"/>
      <c r="BC100" s="1921"/>
      <c r="BD100" s="1921"/>
      <c r="BE100" s="1921"/>
      <c r="BF100" s="1924">
        <f t="shared" si="48"/>
        <v>0</v>
      </c>
      <c r="BG100" s="198">
        <v>2024</v>
      </c>
      <c r="BH100" s="198" t="s">
        <v>2323</v>
      </c>
      <c r="BI100" s="198"/>
      <c r="BJ100" s="1925">
        <f t="shared" si="36"/>
        <v>0</v>
      </c>
      <c r="BK100" s="1925">
        <f t="shared" si="37"/>
        <v>0</v>
      </c>
      <c r="BL100" s="198"/>
      <c r="BM100" s="1914"/>
      <c r="BN100" s="2900" t="s">
        <v>2492</v>
      </c>
      <c r="BO100" s="2900" t="s">
        <v>2499</v>
      </c>
      <c r="BP100" s="1926"/>
    </row>
    <row r="101" spans="1:68" s="1950" customFormat="1" ht="24">
      <c r="A101" s="2198"/>
      <c r="B101" s="1948" t="s">
        <v>1955</v>
      </c>
      <c r="C101" s="137" t="s">
        <v>1933</v>
      </c>
      <c r="D101" s="1951">
        <v>0.3</v>
      </c>
      <c r="E101" s="1949" t="s">
        <v>259</v>
      </c>
      <c r="F101" s="1949"/>
      <c r="G101" s="1921">
        <v>420</v>
      </c>
      <c r="H101" s="1921">
        <v>420</v>
      </c>
      <c r="I101" s="1921"/>
      <c r="J101" s="1921"/>
      <c r="K101" s="1921">
        <v>420</v>
      </c>
      <c r="L101" s="1921">
        <v>420</v>
      </c>
      <c r="M101" s="1923"/>
      <c r="N101" s="1921"/>
      <c r="O101" s="1921"/>
      <c r="P101" s="1921"/>
      <c r="Q101" s="1921"/>
      <c r="R101" s="1921"/>
      <c r="S101" s="1921">
        <f t="shared" si="44"/>
        <v>0</v>
      </c>
      <c r="T101" s="1921"/>
      <c r="U101" s="1921"/>
      <c r="V101" s="1921"/>
      <c r="W101" s="1921">
        <f t="shared" si="45"/>
        <v>0</v>
      </c>
      <c r="X101" s="1921"/>
      <c r="Y101" s="1921"/>
      <c r="Z101" s="1921"/>
      <c r="AA101" s="1921">
        <f t="shared" si="38"/>
        <v>0</v>
      </c>
      <c r="AB101" s="1921"/>
      <c r="AC101" s="1921"/>
      <c r="AD101" s="1921"/>
      <c r="AE101" s="1921">
        <f t="shared" si="39"/>
        <v>0</v>
      </c>
      <c r="AF101" s="1921"/>
      <c r="AG101" s="1921"/>
      <c r="AH101" s="1921"/>
      <c r="AI101" s="1921">
        <f t="shared" si="40"/>
        <v>0</v>
      </c>
      <c r="AJ101" s="1921"/>
      <c r="AK101" s="1921"/>
      <c r="AL101" s="1921"/>
      <c r="AM101" s="1921">
        <f t="shared" si="41"/>
        <v>0</v>
      </c>
      <c r="AN101" s="1921"/>
      <c r="AO101" s="1921"/>
      <c r="AP101" s="1921"/>
      <c r="AQ101" s="1921">
        <f t="shared" si="42"/>
        <v>420</v>
      </c>
      <c r="AR101" s="1921">
        <v>420</v>
      </c>
      <c r="AS101" s="1921"/>
      <c r="AT101" s="1921"/>
      <c r="AU101" s="1921"/>
      <c r="AV101" s="1921">
        <f t="shared" si="43"/>
        <v>0</v>
      </c>
      <c r="AW101" s="1921"/>
      <c r="AX101" s="1921"/>
      <c r="AY101" s="1921"/>
      <c r="AZ101" s="1921"/>
      <c r="BA101" s="1921"/>
      <c r="BB101" s="1921"/>
      <c r="BC101" s="1921"/>
      <c r="BD101" s="1921"/>
      <c r="BE101" s="1921"/>
      <c r="BF101" s="1924">
        <f t="shared" si="48"/>
        <v>0</v>
      </c>
      <c r="BG101" s="198">
        <v>2024</v>
      </c>
      <c r="BH101" s="198" t="s">
        <v>2323</v>
      </c>
      <c r="BI101" s="198"/>
      <c r="BJ101" s="1925">
        <f t="shared" si="36"/>
        <v>0</v>
      </c>
      <c r="BK101" s="1925">
        <f t="shared" si="37"/>
        <v>0</v>
      </c>
      <c r="BL101" s="198"/>
      <c r="BM101" s="1914"/>
      <c r="BN101" s="2900" t="s">
        <v>2492</v>
      </c>
      <c r="BO101" s="2900" t="s">
        <v>2499</v>
      </c>
      <c r="BP101" s="1926"/>
    </row>
    <row r="102" spans="1:68" s="1950" customFormat="1" ht="24">
      <c r="A102" s="2198"/>
      <c r="B102" s="1948" t="s">
        <v>1956</v>
      </c>
      <c r="C102" s="137" t="s">
        <v>1939</v>
      </c>
      <c r="D102" s="1951">
        <v>0.7</v>
      </c>
      <c r="E102" s="1949" t="s">
        <v>259</v>
      </c>
      <c r="F102" s="1949"/>
      <c r="G102" s="1921">
        <v>700</v>
      </c>
      <c r="H102" s="1921">
        <v>700</v>
      </c>
      <c r="I102" s="1921"/>
      <c r="J102" s="1921"/>
      <c r="K102" s="1921">
        <v>700</v>
      </c>
      <c r="L102" s="1921">
        <v>700</v>
      </c>
      <c r="M102" s="1923"/>
      <c r="N102" s="1921"/>
      <c r="O102" s="1921"/>
      <c r="P102" s="1921"/>
      <c r="Q102" s="1921"/>
      <c r="R102" s="1921"/>
      <c r="S102" s="1921">
        <f t="shared" si="44"/>
        <v>0</v>
      </c>
      <c r="T102" s="1921"/>
      <c r="U102" s="1921"/>
      <c r="V102" s="1921"/>
      <c r="W102" s="1921">
        <f t="shared" si="45"/>
        <v>0</v>
      </c>
      <c r="X102" s="1921"/>
      <c r="Y102" s="1921"/>
      <c r="Z102" s="1921"/>
      <c r="AA102" s="1921">
        <f t="shared" si="38"/>
        <v>0</v>
      </c>
      <c r="AB102" s="1921"/>
      <c r="AC102" s="1921"/>
      <c r="AD102" s="1921"/>
      <c r="AE102" s="1921">
        <f t="shared" si="39"/>
        <v>0</v>
      </c>
      <c r="AF102" s="1921"/>
      <c r="AG102" s="1921"/>
      <c r="AH102" s="1921"/>
      <c r="AI102" s="1921">
        <f t="shared" si="40"/>
        <v>0</v>
      </c>
      <c r="AJ102" s="1921"/>
      <c r="AK102" s="1921"/>
      <c r="AL102" s="1921"/>
      <c r="AM102" s="1921">
        <f t="shared" si="41"/>
        <v>0</v>
      </c>
      <c r="AN102" s="1921"/>
      <c r="AO102" s="1921"/>
      <c r="AP102" s="1921"/>
      <c r="AQ102" s="1921">
        <f t="shared" si="42"/>
        <v>700</v>
      </c>
      <c r="AR102" s="1921">
        <v>700</v>
      </c>
      <c r="AS102" s="1921"/>
      <c r="AT102" s="1921"/>
      <c r="AU102" s="1921"/>
      <c r="AV102" s="1921">
        <f t="shared" si="43"/>
        <v>700</v>
      </c>
      <c r="AW102" s="1921">
        <v>700</v>
      </c>
      <c r="AX102" s="1921"/>
      <c r="AY102" s="1921"/>
      <c r="AZ102" s="1921"/>
      <c r="BA102" s="1921"/>
      <c r="BB102" s="1921"/>
      <c r="BC102" s="1921"/>
      <c r="BD102" s="1921"/>
      <c r="BE102" s="1921"/>
      <c r="BF102" s="1924">
        <f t="shared" si="48"/>
        <v>0</v>
      </c>
      <c r="BG102" s="198">
        <v>2024</v>
      </c>
      <c r="BH102" s="198" t="s">
        <v>2323</v>
      </c>
      <c r="BI102" s="198" t="s">
        <v>2327</v>
      </c>
      <c r="BJ102" s="1925">
        <f t="shared" si="36"/>
        <v>0</v>
      </c>
      <c r="BK102" s="1925">
        <f t="shared" si="37"/>
        <v>0</v>
      </c>
      <c r="BL102" s="198"/>
      <c r="BM102" s="1914"/>
      <c r="BN102" s="2900" t="s">
        <v>2492</v>
      </c>
      <c r="BO102" s="2900" t="s">
        <v>2499</v>
      </c>
      <c r="BP102" s="1926"/>
    </row>
    <row r="103" spans="1:68" s="1950" customFormat="1" ht="24">
      <c r="A103" s="2198"/>
      <c r="B103" s="1948" t="s">
        <v>1957</v>
      </c>
      <c r="C103" s="137" t="s">
        <v>1939</v>
      </c>
      <c r="D103" s="1951">
        <v>0.5</v>
      </c>
      <c r="E103" s="1949" t="s">
        <v>259</v>
      </c>
      <c r="F103" s="1949"/>
      <c r="G103" s="1921">
        <v>500</v>
      </c>
      <c r="H103" s="1921">
        <v>500</v>
      </c>
      <c r="I103" s="1921"/>
      <c r="J103" s="1921"/>
      <c r="K103" s="1921">
        <v>500</v>
      </c>
      <c r="L103" s="1921">
        <v>500</v>
      </c>
      <c r="M103" s="1923"/>
      <c r="N103" s="1921"/>
      <c r="O103" s="1921"/>
      <c r="P103" s="1921"/>
      <c r="Q103" s="1921"/>
      <c r="R103" s="1921"/>
      <c r="S103" s="1921">
        <f t="shared" si="44"/>
        <v>0</v>
      </c>
      <c r="T103" s="1921"/>
      <c r="U103" s="1921"/>
      <c r="V103" s="1921"/>
      <c r="W103" s="1921">
        <f t="shared" si="45"/>
        <v>0</v>
      </c>
      <c r="X103" s="1921"/>
      <c r="Y103" s="1921"/>
      <c r="Z103" s="1921"/>
      <c r="AA103" s="1921">
        <f t="shared" si="38"/>
        <v>0</v>
      </c>
      <c r="AB103" s="1921"/>
      <c r="AC103" s="1921"/>
      <c r="AD103" s="1921"/>
      <c r="AE103" s="1921">
        <f t="shared" si="39"/>
        <v>0</v>
      </c>
      <c r="AF103" s="1921"/>
      <c r="AG103" s="1921"/>
      <c r="AH103" s="1921"/>
      <c r="AI103" s="1921">
        <f t="shared" si="40"/>
        <v>0</v>
      </c>
      <c r="AJ103" s="1921"/>
      <c r="AK103" s="1921"/>
      <c r="AL103" s="1921"/>
      <c r="AM103" s="1921">
        <f t="shared" si="41"/>
        <v>0</v>
      </c>
      <c r="AN103" s="1921"/>
      <c r="AO103" s="1921"/>
      <c r="AP103" s="1921"/>
      <c r="AQ103" s="1921">
        <f t="shared" si="42"/>
        <v>500</v>
      </c>
      <c r="AR103" s="1921">
        <v>500</v>
      </c>
      <c r="AS103" s="1921"/>
      <c r="AT103" s="1921"/>
      <c r="AU103" s="1921"/>
      <c r="AV103" s="1921">
        <f t="shared" si="43"/>
        <v>0</v>
      </c>
      <c r="AW103" s="1921"/>
      <c r="AX103" s="1921"/>
      <c r="AY103" s="1921"/>
      <c r="AZ103" s="1921"/>
      <c r="BA103" s="1921"/>
      <c r="BB103" s="1921"/>
      <c r="BC103" s="1921"/>
      <c r="BD103" s="1921"/>
      <c r="BE103" s="1921"/>
      <c r="BF103" s="1924">
        <f t="shared" si="48"/>
        <v>0</v>
      </c>
      <c r="BG103" s="198">
        <v>2024</v>
      </c>
      <c r="BH103" s="198" t="s">
        <v>2323</v>
      </c>
      <c r="BI103" s="198"/>
      <c r="BJ103" s="1925">
        <f t="shared" si="36"/>
        <v>0</v>
      </c>
      <c r="BK103" s="1925">
        <f t="shared" si="37"/>
        <v>0</v>
      </c>
      <c r="BL103" s="198"/>
      <c r="BM103" s="1914"/>
      <c r="BN103" s="2900" t="s">
        <v>2492</v>
      </c>
      <c r="BO103" s="2900" t="s">
        <v>2499</v>
      </c>
      <c r="BP103" s="1926"/>
    </row>
    <row r="104" spans="1:68" s="1950" customFormat="1" ht="24">
      <c r="A104" s="2198"/>
      <c r="B104" s="1948" t="s">
        <v>1958</v>
      </c>
      <c r="C104" s="137" t="s">
        <v>1939</v>
      </c>
      <c r="D104" s="1951">
        <v>0.5</v>
      </c>
      <c r="E104" s="1949" t="s">
        <v>259</v>
      </c>
      <c r="F104" s="1949"/>
      <c r="G104" s="1921">
        <v>500</v>
      </c>
      <c r="H104" s="1921">
        <v>500</v>
      </c>
      <c r="I104" s="1921"/>
      <c r="J104" s="1921"/>
      <c r="K104" s="1921">
        <v>500</v>
      </c>
      <c r="L104" s="1921">
        <v>500</v>
      </c>
      <c r="M104" s="1923"/>
      <c r="N104" s="1921"/>
      <c r="O104" s="1921"/>
      <c r="P104" s="1921"/>
      <c r="Q104" s="1921"/>
      <c r="R104" s="1921"/>
      <c r="S104" s="1921">
        <f t="shared" si="44"/>
        <v>0</v>
      </c>
      <c r="T104" s="1921"/>
      <c r="U104" s="1921"/>
      <c r="V104" s="1921"/>
      <c r="W104" s="1921">
        <f t="shared" si="45"/>
        <v>0</v>
      </c>
      <c r="X104" s="1921"/>
      <c r="Y104" s="1921"/>
      <c r="Z104" s="1921"/>
      <c r="AA104" s="1921">
        <f t="shared" si="38"/>
        <v>0</v>
      </c>
      <c r="AB104" s="1921"/>
      <c r="AC104" s="1921"/>
      <c r="AD104" s="1921"/>
      <c r="AE104" s="1921">
        <f t="shared" si="39"/>
        <v>0</v>
      </c>
      <c r="AF104" s="1921"/>
      <c r="AG104" s="1921"/>
      <c r="AH104" s="1921"/>
      <c r="AI104" s="1921">
        <f t="shared" si="40"/>
        <v>0</v>
      </c>
      <c r="AJ104" s="1921"/>
      <c r="AK104" s="1921"/>
      <c r="AL104" s="1921"/>
      <c r="AM104" s="1921">
        <f t="shared" si="41"/>
        <v>0</v>
      </c>
      <c r="AN104" s="1921"/>
      <c r="AO104" s="1921"/>
      <c r="AP104" s="1921"/>
      <c r="AQ104" s="1921">
        <f t="shared" si="42"/>
        <v>500</v>
      </c>
      <c r="AR104" s="1921">
        <v>500</v>
      </c>
      <c r="AS104" s="1921"/>
      <c r="AT104" s="1921"/>
      <c r="AU104" s="1921"/>
      <c r="AV104" s="1921">
        <f t="shared" si="43"/>
        <v>0</v>
      </c>
      <c r="AW104" s="1921"/>
      <c r="AX104" s="1921"/>
      <c r="AY104" s="1921"/>
      <c r="AZ104" s="1921"/>
      <c r="BA104" s="1921"/>
      <c r="BB104" s="1921"/>
      <c r="BC104" s="1921"/>
      <c r="BD104" s="1921"/>
      <c r="BE104" s="1921"/>
      <c r="BF104" s="1924">
        <f t="shared" si="48"/>
        <v>0</v>
      </c>
      <c r="BG104" s="198">
        <v>2024</v>
      </c>
      <c r="BH104" s="198" t="s">
        <v>2323</v>
      </c>
      <c r="BI104" s="198"/>
      <c r="BJ104" s="1925">
        <f t="shared" si="36"/>
        <v>0</v>
      </c>
      <c r="BK104" s="1925">
        <f t="shared" si="37"/>
        <v>0</v>
      </c>
      <c r="BL104" s="198"/>
      <c r="BM104" s="1914"/>
      <c r="BN104" s="2900" t="s">
        <v>2492</v>
      </c>
      <c r="BO104" s="2900" t="s">
        <v>2499</v>
      </c>
      <c r="BP104" s="1926"/>
    </row>
    <row r="105" spans="1:68" s="42" customFormat="1" ht="34.5" customHeight="1">
      <c r="A105" s="2198"/>
      <c r="B105" s="1948" t="s">
        <v>1959</v>
      </c>
      <c r="C105" s="137" t="s">
        <v>1942</v>
      </c>
      <c r="D105" s="1951">
        <v>2.8</v>
      </c>
      <c r="E105" s="1949" t="s">
        <v>259</v>
      </c>
      <c r="F105" s="1949"/>
      <c r="G105" s="1921">
        <v>1500</v>
      </c>
      <c r="H105" s="1921">
        <v>1500</v>
      </c>
      <c r="I105" s="1921"/>
      <c r="J105" s="1912"/>
      <c r="K105" s="1921">
        <v>1500</v>
      </c>
      <c r="L105" s="1921">
        <v>1500</v>
      </c>
      <c r="M105" s="1952"/>
      <c r="N105" s="1912"/>
      <c r="O105" s="1912"/>
      <c r="P105" s="1912"/>
      <c r="Q105" s="1912"/>
      <c r="R105" s="1912"/>
      <c r="S105" s="1912">
        <f t="shared" si="44"/>
        <v>0</v>
      </c>
      <c r="T105" s="1912"/>
      <c r="U105" s="1912"/>
      <c r="V105" s="1912"/>
      <c r="W105" s="1912">
        <f t="shared" si="45"/>
        <v>0</v>
      </c>
      <c r="X105" s="1912"/>
      <c r="Y105" s="1912"/>
      <c r="Z105" s="1912"/>
      <c r="AA105" s="1912">
        <f t="shared" si="38"/>
        <v>0</v>
      </c>
      <c r="AB105" s="1912"/>
      <c r="AC105" s="1912"/>
      <c r="AD105" s="1912"/>
      <c r="AE105" s="1912">
        <f t="shared" si="39"/>
        <v>0</v>
      </c>
      <c r="AF105" s="1912"/>
      <c r="AG105" s="1912"/>
      <c r="AH105" s="1912"/>
      <c r="AI105" s="1912">
        <f t="shared" si="40"/>
        <v>0</v>
      </c>
      <c r="AJ105" s="1912"/>
      <c r="AK105" s="1912"/>
      <c r="AL105" s="1912"/>
      <c r="AM105" s="1912">
        <f t="shared" si="41"/>
        <v>0</v>
      </c>
      <c r="AN105" s="1912"/>
      <c r="AO105" s="1912"/>
      <c r="AP105" s="1912"/>
      <c r="AQ105" s="1921">
        <f t="shared" si="42"/>
        <v>1500</v>
      </c>
      <c r="AR105" s="1921">
        <v>1500</v>
      </c>
      <c r="AS105" s="1912"/>
      <c r="AT105" s="1912"/>
      <c r="AU105" s="1912"/>
      <c r="AV105" s="1921">
        <f t="shared" si="43"/>
        <v>1500</v>
      </c>
      <c r="AW105" s="1921">
        <v>1500</v>
      </c>
      <c r="AX105" s="1912"/>
      <c r="AY105" s="1912"/>
      <c r="AZ105" s="1912"/>
      <c r="BA105" s="1912"/>
      <c r="BB105" s="1912"/>
      <c r="BC105" s="1912"/>
      <c r="BD105" s="1912"/>
      <c r="BE105" s="1912"/>
      <c r="BF105" s="1913">
        <f t="shared" si="48"/>
        <v>0</v>
      </c>
      <c r="BG105" s="198">
        <v>2024</v>
      </c>
      <c r="BH105" s="198" t="s">
        <v>2323</v>
      </c>
      <c r="BI105" s="198" t="s">
        <v>2327</v>
      </c>
      <c r="BJ105" s="1925">
        <f t="shared" si="36"/>
        <v>0</v>
      </c>
      <c r="BK105" s="1925">
        <f t="shared" si="37"/>
        <v>0</v>
      </c>
      <c r="BL105" s="198"/>
      <c r="BM105" s="1953"/>
      <c r="BN105" s="2900" t="s">
        <v>2492</v>
      </c>
      <c r="BO105" s="2900" t="s">
        <v>2499</v>
      </c>
      <c r="BP105" s="1915"/>
    </row>
    <row r="106" spans="1:68" s="1950" customFormat="1" ht="31.5">
      <c r="A106" s="2198"/>
      <c r="B106" s="1948" t="s">
        <v>1960</v>
      </c>
      <c r="C106" s="137" t="s">
        <v>1942</v>
      </c>
      <c r="D106" s="1951">
        <v>0.7</v>
      </c>
      <c r="E106" s="1949" t="s">
        <v>259</v>
      </c>
      <c r="F106" s="1949"/>
      <c r="G106" s="1921">
        <v>600</v>
      </c>
      <c r="H106" s="1921">
        <v>600</v>
      </c>
      <c r="I106" s="1921"/>
      <c r="J106" s="1921"/>
      <c r="K106" s="1921">
        <v>600</v>
      </c>
      <c r="L106" s="1921">
        <v>600</v>
      </c>
      <c r="M106" s="1923"/>
      <c r="N106" s="1921"/>
      <c r="O106" s="1921"/>
      <c r="P106" s="1921"/>
      <c r="Q106" s="1921"/>
      <c r="R106" s="1921"/>
      <c r="S106" s="1921">
        <f t="shared" si="44"/>
        <v>0</v>
      </c>
      <c r="T106" s="1921"/>
      <c r="U106" s="1921"/>
      <c r="V106" s="1921"/>
      <c r="W106" s="1921">
        <f t="shared" si="45"/>
        <v>0</v>
      </c>
      <c r="X106" s="1921"/>
      <c r="Y106" s="1921"/>
      <c r="Z106" s="1921"/>
      <c r="AA106" s="1921">
        <f t="shared" si="38"/>
        <v>0</v>
      </c>
      <c r="AB106" s="1921"/>
      <c r="AC106" s="1921"/>
      <c r="AD106" s="1921"/>
      <c r="AE106" s="1921">
        <f t="shared" si="39"/>
        <v>0</v>
      </c>
      <c r="AF106" s="1921"/>
      <c r="AG106" s="1921"/>
      <c r="AH106" s="1921"/>
      <c r="AI106" s="1921">
        <f t="shared" si="40"/>
        <v>0</v>
      </c>
      <c r="AJ106" s="1921"/>
      <c r="AK106" s="1921"/>
      <c r="AL106" s="1921"/>
      <c r="AM106" s="1921">
        <f t="shared" si="41"/>
        <v>0</v>
      </c>
      <c r="AN106" s="1921"/>
      <c r="AO106" s="1921"/>
      <c r="AP106" s="1921"/>
      <c r="AQ106" s="1921">
        <f t="shared" si="42"/>
        <v>600</v>
      </c>
      <c r="AR106" s="1921">
        <v>600</v>
      </c>
      <c r="AS106" s="1921"/>
      <c r="AT106" s="1921"/>
      <c r="AU106" s="1921"/>
      <c r="AV106" s="1921">
        <f t="shared" si="43"/>
        <v>600</v>
      </c>
      <c r="AW106" s="1921">
        <v>600</v>
      </c>
      <c r="AX106" s="1921"/>
      <c r="AY106" s="1921"/>
      <c r="AZ106" s="1921"/>
      <c r="BA106" s="1921"/>
      <c r="BB106" s="1921"/>
      <c r="BC106" s="1921"/>
      <c r="BD106" s="1921"/>
      <c r="BE106" s="1921"/>
      <c r="BF106" s="1924">
        <f t="shared" si="48"/>
        <v>0</v>
      </c>
      <c r="BG106" s="198">
        <v>2024</v>
      </c>
      <c r="BH106" s="198" t="s">
        <v>2323</v>
      </c>
      <c r="BI106" s="198" t="s">
        <v>2327</v>
      </c>
      <c r="BJ106" s="1925">
        <f t="shared" si="36"/>
        <v>0</v>
      </c>
      <c r="BK106" s="1925">
        <f t="shared" si="37"/>
        <v>0</v>
      </c>
      <c r="BL106" s="198"/>
      <c r="BM106" s="1914"/>
      <c r="BN106" s="2900" t="s">
        <v>2492</v>
      </c>
      <c r="BO106" s="2900" t="s">
        <v>2499</v>
      </c>
      <c r="BP106" s="1926"/>
    </row>
    <row r="107" spans="1:68" s="1950" customFormat="1" ht="31.5">
      <c r="A107" s="2198"/>
      <c r="B107" s="1948" t="s">
        <v>1961</v>
      </c>
      <c r="C107" s="137" t="s">
        <v>1948</v>
      </c>
      <c r="D107" s="1951">
        <v>0.9</v>
      </c>
      <c r="E107" s="1949" t="s">
        <v>259</v>
      </c>
      <c r="F107" s="1949"/>
      <c r="G107" s="1921">
        <v>500</v>
      </c>
      <c r="H107" s="1921">
        <v>252</v>
      </c>
      <c r="I107" s="1921">
        <v>248</v>
      </c>
      <c r="J107" s="1921"/>
      <c r="K107" s="1921">
        <v>252</v>
      </c>
      <c r="L107" s="1921">
        <v>252</v>
      </c>
      <c r="M107" s="1923"/>
      <c r="N107" s="1921"/>
      <c r="O107" s="1921"/>
      <c r="P107" s="1921"/>
      <c r="Q107" s="1921"/>
      <c r="R107" s="1921"/>
      <c r="S107" s="1921">
        <f t="shared" si="44"/>
        <v>0</v>
      </c>
      <c r="T107" s="1921"/>
      <c r="U107" s="1921"/>
      <c r="V107" s="1921"/>
      <c r="W107" s="1921">
        <f t="shared" si="45"/>
        <v>0</v>
      </c>
      <c r="X107" s="1921"/>
      <c r="Y107" s="1921"/>
      <c r="Z107" s="1921"/>
      <c r="AA107" s="1921">
        <f t="shared" si="38"/>
        <v>0</v>
      </c>
      <c r="AB107" s="1921"/>
      <c r="AC107" s="1921"/>
      <c r="AD107" s="1921"/>
      <c r="AE107" s="1921">
        <f t="shared" si="39"/>
        <v>0</v>
      </c>
      <c r="AF107" s="1921"/>
      <c r="AG107" s="1921"/>
      <c r="AH107" s="1921"/>
      <c r="AI107" s="1921">
        <f t="shared" si="40"/>
        <v>0</v>
      </c>
      <c r="AJ107" s="1921"/>
      <c r="AK107" s="1921"/>
      <c r="AL107" s="1921"/>
      <c r="AM107" s="1921">
        <f t="shared" si="41"/>
        <v>0</v>
      </c>
      <c r="AN107" s="1921"/>
      <c r="AO107" s="1921"/>
      <c r="AP107" s="1921"/>
      <c r="AQ107" s="1921">
        <f t="shared" si="42"/>
        <v>252</v>
      </c>
      <c r="AR107" s="1921">
        <v>252</v>
      </c>
      <c r="AS107" s="1921"/>
      <c r="AT107" s="1921"/>
      <c r="AU107" s="1921"/>
      <c r="AV107" s="1921">
        <f t="shared" si="43"/>
        <v>0</v>
      </c>
      <c r="AW107" s="1921"/>
      <c r="AX107" s="1921"/>
      <c r="AY107" s="1921"/>
      <c r="AZ107" s="1921"/>
      <c r="BA107" s="1921"/>
      <c r="BB107" s="1921"/>
      <c r="BC107" s="1921"/>
      <c r="BD107" s="1921"/>
      <c r="BE107" s="1921"/>
      <c r="BF107" s="1924">
        <f t="shared" si="48"/>
        <v>0</v>
      </c>
      <c r="BG107" s="198">
        <v>2024</v>
      </c>
      <c r="BH107" s="198" t="s">
        <v>2323</v>
      </c>
      <c r="BI107" s="198"/>
      <c r="BJ107" s="1925">
        <f t="shared" si="36"/>
        <v>0</v>
      </c>
      <c r="BK107" s="1925">
        <f t="shared" si="37"/>
        <v>0</v>
      </c>
      <c r="BL107" s="198"/>
      <c r="BM107" s="1914"/>
      <c r="BN107" s="2900" t="s">
        <v>2492</v>
      </c>
      <c r="BO107" s="2900" t="s">
        <v>2499</v>
      </c>
      <c r="BP107" s="1926"/>
    </row>
    <row r="108" spans="1:68" s="42" customFormat="1" ht="31.5">
      <c r="A108" s="2198"/>
      <c r="B108" s="1948" t="s">
        <v>1962</v>
      </c>
      <c r="C108" s="137" t="s">
        <v>1939</v>
      </c>
      <c r="D108" s="1951">
        <v>1</v>
      </c>
      <c r="E108" s="1949" t="s">
        <v>259</v>
      </c>
      <c r="F108" s="1949"/>
      <c r="G108" s="1921">
        <v>500</v>
      </c>
      <c r="H108" s="1921">
        <v>252</v>
      </c>
      <c r="I108" s="1921">
        <v>248</v>
      </c>
      <c r="J108" s="1921"/>
      <c r="K108" s="1921">
        <v>252</v>
      </c>
      <c r="L108" s="1921">
        <v>252</v>
      </c>
      <c r="M108" s="1952"/>
      <c r="N108" s="1912"/>
      <c r="O108" s="1912"/>
      <c r="P108" s="1912"/>
      <c r="Q108" s="1912"/>
      <c r="R108" s="1912"/>
      <c r="S108" s="1912">
        <f t="shared" si="44"/>
        <v>0</v>
      </c>
      <c r="T108" s="1912"/>
      <c r="U108" s="1912"/>
      <c r="V108" s="1912"/>
      <c r="W108" s="1912">
        <f t="shared" si="45"/>
        <v>0</v>
      </c>
      <c r="X108" s="1912"/>
      <c r="Y108" s="1912"/>
      <c r="Z108" s="1912"/>
      <c r="AA108" s="1912">
        <f t="shared" si="38"/>
        <v>0</v>
      </c>
      <c r="AB108" s="1912"/>
      <c r="AC108" s="1912"/>
      <c r="AD108" s="1912"/>
      <c r="AE108" s="1912">
        <f t="shared" si="39"/>
        <v>0</v>
      </c>
      <c r="AF108" s="1912"/>
      <c r="AG108" s="1912"/>
      <c r="AH108" s="1912"/>
      <c r="AI108" s="1912">
        <f t="shared" si="40"/>
        <v>0</v>
      </c>
      <c r="AJ108" s="1912"/>
      <c r="AK108" s="1912"/>
      <c r="AL108" s="1912"/>
      <c r="AM108" s="1912">
        <f t="shared" si="41"/>
        <v>0</v>
      </c>
      <c r="AN108" s="1912"/>
      <c r="AO108" s="1912"/>
      <c r="AP108" s="1912"/>
      <c r="AQ108" s="1921">
        <f t="shared" si="42"/>
        <v>252</v>
      </c>
      <c r="AR108" s="1921">
        <v>252</v>
      </c>
      <c r="AS108" s="1912"/>
      <c r="AT108" s="1912"/>
      <c r="AU108" s="1912"/>
      <c r="AV108" s="1921">
        <f t="shared" si="43"/>
        <v>0</v>
      </c>
      <c r="AW108" s="1921"/>
      <c r="AX108" s="1912"/>
      <c r="AY108" s="1912"/>
      <c r="AZ108" s="1912"/>
      <c r="BA108" s="1912"/>
      <c r="BB108" s="1912"/>
      <c r="BC108" s="1912"/>
      <c r="BD108" s="1912"/>
      <c r="BE108" s="1912"/>
      <c r="BF108" s="1913">
        <f t="shared" si="48"/>
        <v>0</v>
      </c>
      <c r="BG108" s="198">
        <v>2024</v>
      </c>
      <c r="BH108" s="198" t="s">
        <v>2323</v>
      </c>
      <c r="BI108" s="198"/>
      <c r="BJ108" s="1925">
        <f t="shared" si="36"/>
        <v>0</v>
      </c>
      <c r="BK108" s="1925">
        <f t="shared" si="37"/>
        <v>0</v>
      </c>
      <c r="BL108" s="198"/>
      <c r="BM108" s="1953"/>
      <c r="BN108" s="2900" t="s">
        <v>2492</v>
      </c>
      <c r="BO108" s="2900" t="s">
        <v>2499</v>
      </c>
      <c r="BP108" s="1915"/>
    </row>
    <row r="109" spans="1:68" s="1950" customFormat="1" ht="24">
      <c r="A109" s="2198"/>
      <c r="B109" s="1948" t="s">
        <v>1963</v>
      </c>
      <c r="C109" s="137" t="s">
        <v>1942</v>
      </c>
      <c r="D109" s="1951">
        <v>0.9</v>
      </c>
      <c r="E109" s="1949" t="s">
        <v>259</v>
      </c>
      <c r="F109" s="1949"/>
      <c r="G109" s="1921">
        <v>500</v>
      </c>
      <c r="H109" s="1921">
        <v>252</v>
      </c>
      <c r="I109" s="1921">
        <v>248</v>
      </c>
      <c r="J109" s="1921"/>
      <c r="K109" s="1921">
        <v>252</v>
      </c>
      <c r="L109" s="1921">
        <v>252</v>
      </c>
      <c r="M109" s="1923"/>
      <c r="N109" s="1921"/>
      <c r="O109" s="1921"/>
      <c r="P109" s="1921"/>
      <c r="Q109" s="1921"/>
      <c r="R109" s="1921"/>
      <c r="S109" s="1921">
        <f t="shared" si="44"/>
        <v>0</v>
      </c>
      <c r="T109" s="1921"/>
      <c r="U109" s="1921"/>
      <c r="V109" s="1921"/>
      <c r="W109" s="1921">
        <f t="shared" si="45"/>
        <v>0</v>
      </c>
      <c r="X109" s="1921"/>
      <c r="Y109" s="1921"/>
      <c r="Z109" s="1921"/>
      <c r="AA109" s="1921">
        <f t="shared" si="38"/>
        <v>0</v>
      </c>
      <c r="AB109" s="1921"/>
      <c r="AC109" s="1921"/>
      <c r="AD109" s="1921"/>
      <c r="AE109" s="1921">
        <f t="shared" si="39"/>
        <v>0</v>
      </c>
      <c r="AF109" s="1921"/>
      <c r="AG109" s="1921"/>
      <c r="AH109" s="1921"/>
      <c r="AI109" s="1921">
        <f t="shared" si="40"/>
        <v>0</v>
      </c>
      <c r="AJ109" s="1921"/>
      <c r="AK109" s="1921"/>
      <c r="AL109" s="1921"/>
      <c r="AM109" s="1921">
        <f t="shared" si="41"/>
        <v>0</v>
      </c>
      <c r="AN109" s="1921"/>
      <c r="AO109" s="1921"/>
      <c r="AP109" s="1921"/>
      <c r="AQ109" s="1921">
        <f t="shared" si="42"/>
        <v>252</v>
      </c>
      <c r="AR109" s="1921">
        <v>252</v>
      </c>
      <c r="AS109" s="1921"/>
      <c r="AT109" s="1921"/>
      <c r="AU109" s="1921"/>
      <c r="AV109" s="1921">
        <f t="shared" si="43"/>
        <v>0</v>
      </c>
      <c r="AW109" s="1921"/>
      <c r="AX109" s="1921"/>
      <c r="AY109" s="1921"/>
      <c r="AZ109" s="1921"/>
      <c r="BA109" s="1921"/>
      <c r="BB109" s="1921"/>
      <c r="BC109" s="1921"/>
      <c r="BD109" s="1921"/>
      <c r="BE109" s="1921"/>
      <c r="BF109" s="1924">
        <f t="shared" si="48"/>
        <v>0</v>
      </c>
      <c r="BG109" s="198">
        <v>2024</v>
      </c>
      <c r="BH109" s="198" t="s">
        <v>2323</v>
      </c>
      <c r="BI109" s="198"/>
      <c r="BJ109" s="1925">
        <f t="shared" si="36"/>
        <v>0</v>
      </c>
      <c r="BK109" s="1925">
        <f t="shared" si="37"/>
        <v>0</v>
      </c>
      <c r="BL109" s="198"/>
      <c r="BM109" s="1914"/>
      <c r="BN109" s="2900" t="s">
        <v>2492</v>
      </c>
      <c r="BO109" s="2900" t="s">
        <v>2499</v>
      </c>
      <c r="BP109" s="1926"/>
    </row>
    <row r="110" spans="1:68" s="1950" customFormat="1" ht="31.5">
      <c r="A110" s="2198"/>
      <c r="B110" s="1948" t="s">
        <v>1964</v>
      </c>
      <c r="C110" s="137" t="s">
        <v>1945</v>
      </c>
      <c r="D110" s="1951">
        <v>0.9</v>
      </c>
      <c r="E110" s="1949" t="s">
        <v>259</v>
      </c>
      <c r="F110" s="1949"/>
      <c r="G110" s="1921">
        <v>500</v>
      </c>
      <c r="H110" s="1921">
        <v>252</v>
      </c>
      <c r="I110" s="1921">
        <v>248</v>
      </c>
      <c r="J110" s="1921"/>
      <c r="K110" s="1921">
        <v>252</v>
      </c>
      <c r="L110" s="1921">
        <v>252</v>
      </c>
      <c r="M110" s="1923"/>
      <c r="N110" s="1921"/>
      <c r="O110" s="1921"/>
      <c r="P110" s="1921"/>
      <c r="Q110" s="1921"/>
      <c r="R110" s="1921"/>
      <c r="S110" s="1921">
        <f t="shared" si="44"/>
        <v>0</v>
      </c>
      <c r="T110" s="1921"/>
      <c r="U110" s="1921"/>
      <c r="V110" s="1921"/>
      <c r="W110" s="1921">
        <f t="shared" si="45"/>
        <v>0</v>
      </c>
      <c r="X110" s="1921"/>
      <c r="Y110" s="1921"/>
      <c r="Z110" s="1921"/>
      <c r="AA110" s="1921">
        <f t="shared" si="38"/>
        <v>0</v>
      </c>
      <c r="AB110" s="1921"/>
      <c r="AC110" s="1921"/>
      <c r="AD110" s="1921"/>
      <c r="AE110" s="1921">
        <f t="shared" si="39"/>
        <v>0</v>
      </c>
      <c r="AF110" s="1921"/>
      <c r="AG110" s="1921"/>
      <c r="AH110" s="1921"/>
      <c r="AI110" s="1921">
        <f t="shared" si="40"/>
        <v>0</v>
      </c>
      <c r="AJ110" s="1921"/>
      <c r="AK110" s="1921"/>
      <c r="AL110" s="1921"/>
      <c r="AM110" s="1921">
        <f t="shared" si="41"/>
        <v>0</v>
      </c>
      <c r="AN110" s="1921"/>
      <c r="AO110" s="1921"/>
      <c r="AP110" s="1921"/>
      <c r="AQ110" s="1921">
        <f t="shared" si="42"/>
        <v>252</v>
      </c>
      <c r="AR110" s="1921">
        <v>252</v>
      </c>
      <c r="AS110" s="1921"/>
      <c r="AT110" s="1921"/>
      <c r="AU110" s="1921"/>
      <c r="AV110" s="1921">
        <f t="shared" si="43"/>
        <v>0</v>
      </c>
      <c r="AW110" s="1921"/>
      <c r="AX110" s="1921"/>
      <c r="AY110" s="1921"/>
      <c r="AZ110" s="1921"/>
      <c r="BA110" s="1921"/>
      <c r="BB110" s="1921"/>
      <c r="BC110" s="1921"/>
      <c r="BD110" s="1921"/>
      <c r="BE110" s="1921"/>
      <c r="BF110" s="1924">
        <f t="shared" si="48"/>
        <v>0</v>
      </c>
      <c r="BG110" s="198">
        <v>2024</v>
      </c>
      <c r="BH110" s="198" t="s">
        <v>2323</v>
      </c>
      <c r="BI110" s="198"/>
      <c r="BJ110" s="1925">
        <f t="shared" si="36"/>
        <v>0</v>
      </c>
      <c r="BK110" s="1925">
        <f t="shared" si="37"/>
        <v>0</v>
      </c>
      <c r="BL110" s="198"/>
      <c r="BM110" s="1914"/>
      <c r="BN110" s="2900" t="s">
        <v>2492</v>
      </c>
      <c r="BO110" s="2900" t="s">
        <v>2499</v>
      </c>
      <c r="BP110" s="1926"/>
    </row>
    <row r="111" spans="1:68" s="43" customFormat="1" ht="47.25">
      <c r="A111" s="2198"/>
      <c r="B111" s="1948" t="s">
        <v>1965</v>
      </c>
      <c r="C111" s="137" t="s">
        <v>1966</v>
      </c>
      <c r="D111" s="137">
        <v>1</v>
      </c>
      <c r="E111" s="1949" t="s">
        <v>259</v>
      </c>
      <c r="F111" s="1949"/>
      <c r="G111" s="1921">
        <v>500</v>
      </c>
      <c r="H111" s="1921">
        <v>252</v>
      </c>
      <c r="I111" s="1921">
        <v>248</v>
      </c>
      <c r="J111" s="142"/>
      <c r="K111" s="1921">
        <v>252</v>
      </c>
      <c r="L111" s="1921">
        <v>252</v>
      </c>
      <c r="M111" s="1923"/>
      <c r="N111" s="1921"/>
      <c r="O111" s="1921"/>
      <c r="P111" s="1921"/>
      <c r="Q111" s="1921"/>
      <c r="R111" s="1921"/>
      <c r="S111" s="1921">
        <f t="shared" si="44"/>
        <v>0</v>
      </c>
      <c r="T111" s="1921"/>
      <c r="U111" s="1921"/>
      <c r="V111" s="1921"/>
      <c r="W111" s="1921">
        <f t="shared" si="45"/>
        <v>0</v>
      </c>
      <c r="X111" s="1921"/>
      <c r="Y111" s="1921"/>
      <c r="Z111" s="1921"/>
      <c r="AA111" s="1921">
        <f t="shared" si="38"/>
        <v>0</v>
      </c>
      <c r="AB111" s="1921"/>
      <c r="AC111" s="1921"/>
      <c r="AD111" s="1921"/>
      <c r="AE111" s="1921">
        <f t="shared" si="39"/>
        <v>0</v>
      </c>
      <c r="AF111" s="1921"/>
      <c r="AG111" s="1921"/>
      <c r="AH111" s="1921"/>
      <c r="AI111" s="1921">
        <f t="shared" si="40"/>
        <v>0</v>
      </c>
      <c r="AJ111" s="1921"/>
      <c r="AK111" s="1921"/>
      <c r="AL111" s="1921"/>
      <c r="AM111" s="1921">
        <f t="shared" si="41"/>
        <v>0</v>
      </c>
      <c r="AN111" s="1921"/>
      <c r="AO111" s="1921"/>
      <c r="AP111" s="1921"/>
      <c r="AQ111" s="1921">
        <f t="shared" si="42"/>
        <v>252</v>
      </c>
      <c r="AR111" s="1921">
        <v>252</v>
      </c>
      <c r="AS111" s="1921"/>
      <c r="AT111" s="1921"/>
      <c r="AU111" s="1921"/>
      <c r="AV111" s="1921">
        <f t="shared" si="43"/>
        <v>0</v>
      </c>
      <c r="AW111" s="1921"/>
      <c r="AX111" s="1921"/>
      <c r="AY111" s="1921"/>
      <c r="AZ111" s="1921"/>
      <c r="BA111" s="1921"/>
      <c r="BB111" s="1921"/>
      <c r="BC111" s="1921"/>
      <c r="BD111" s="1921"/>
      <c r="BE111" s="1921"/>
      <c r="BF111" s="1924">
        <f t="shared" si="48"/>
        <v>0</v>
      </c>
      <c r="BG111" s="198">
        <v>2024</v>
      </c>
      <c r="BH111" s="198" t="s">
        <v>2323</v>
      </c>
      <c r="BI111" s="198"/>
      <c r="BJ111" s="1925">
        <f t="shared" si="36"/>
        <v>0</v>
      </c>
      <c r="BK111" s="1925">
        <f t="shared" si="37"/>
        <v>0</v>
      </c>
      <c r="BL111" s="198"/>
      <c r="BM111" s="1914"/>
      <c r="BN111" s="2900" t="s">
        <v>2492</v>
      </c>
      <c r="BO111" s="2900" t="s">
        <v>2499</v>
      </c>
      <c r="BP111" s="1915"/>
    </row>
    <row r="112" spans="1:68" s="43" customFormat="1" ht="24">
      <c r="A112" s="2198"/>
      <c r="B112" s="1948" t="s">
        <v>1967</v>
      </c>
      <c r="C112" s="137" t="s">
        <v>1933</v>
      </c>
      <c r="D112" s="137">
        <v>670</v>
      </c>
      <c r="E112" s="1949" t="s">
        <v>259</v>
      </c>
      <c r="F112" s="1949"/>
      <c r="G112" s="1921">
        <v>450</v>
      </c>
      <c r="H112" s="1921">
        <v>252</v>
      </c>
      <c r="I112" s="1921">
        <v>198</v>
      </c>
      <c r="J112" s="142"/>
      <c r="K112" s="1921">
        <v>252</v>
      </c>
      <c r="L112" s="1921">
        <v>252</v>
      </c>
      <c r="M112" s="1923"/>
      <c r="N112" s="1921"/>
      <c r="O112" s="1921"/>
      <c r="P112" s="1921"/>
      <c r="Q112" s="1921"/>
      <c r="R112" s="1921"/>
      <c r="S112" s="1921">
        <f t="shared" si="44"/>
        <v>0</v>
      </c>
      <c r="T112" s="1921"/>
      <c r="U112" s="1921"/>
      <c r="V112" s="1921"/>
      <c r="W112" s="1921">
        <f t="shared" si="45"/>
        <v>0</v>
      </c>
      <c r="X112" s="1921"/>
      <c r="Y112" s="1921"/>
      <c r="Z112" s="1921"/>
      <c r="AA112" s="1921">
        <f t="shared" si="38"/>
        <v>0</v>
      </c>
      <c r="AB112" s="1921"/>
      <c r="AC112" s="1921"/>
      <c r="AD112" s="1921"/>
      <c r="AE112" s="1921">
        <f t="shared" si="39"/>
        <v>0</v>
      </c>
      <c r="AF112" s="1921"/>
      <c r="AG112" s="1921"/>
      <c r="AH112" s="1921"/>
      <c r="AI112" s="1921">
        <f t="shared" si="40"/>
        <v>0</v>
      </c>
      <c r="AJ112" s="1921"/>
      <c r="AK112" s="1921"/>
      <c r="AL112" s="1921"/>
      <c r="AM112" s="1921">
        <f t="shared" si="41"/>
        <v>0</v>
      </c>
      <c r="AN112" s="1921"/>
      <c r="AO112" s="1921"/>
      <c r="AP112" s="1921"/>
      <c r="AQ112" s="1921">
        <f t="shared" si="42"/>
        <v>252</v>
      </c>
      <c r="AR112" s="1921">
        <v>252</v>
      </c>
      <c r="AS112" s="1921"/>
      <c r="AT112" s="1921"/>
      <c r="AU112" s="1921"/>
      <c r="AV112" s="1921">
        <f t="shared" si="43"/>
        <v>0</v>
      </c>
      <c r="AW112" s="1921"/>
      <c r="AX112" s="1921"/>
      <c r="AY112" s="1921"/>
      <c r="AZ112" s="1921"/>
      <c r="BA112" s="1921"/>
      <c r="BB112" s="1921"/>
      <c r="BC112" s="1921"/>
      <c r="BD112" s="1921"/>
      <c r="BE112" s="1921"/>
      <c r="BF112" s="1924">
        <f t="shared" si="48"/>
        <v>0</v>
      </c>
      <c r="BG112" s="198">
        <v>2024</v>
      </c>
      <c r="BH112" s="198" t="s">
        <v>2323</v>
      </c>
      <c r="BI112" s="198"/>
      <c r="BJ112" s="1925">
        <f t="shared" si="36"/>
        <v>0</v>
      </c>
      <c r="BK112" s="1925">
        <f t="shared" si="37"/>
        <v>0</v>
      </c>
      <c r="BL112" s="198"/>
      <c r="BM112" s="1914"/>
      <c r="BN112" s="2900" t="s">
        <v>2492</v>
      </c>
      <c r="BO112" s="2900" t="s">
        <v>2499</v>
      </c>
      <c r="BP112" s="1915"/>
    </row>
    <row r="113" spans="1:70" s="43" customFormat="1" ht="31.5">
      <c r="A113" s="2198"/>
      <c r="B113" s="1948" t="s">
        <v>1968</v>
      </c>
      <c r="C113" s="137" t="s">
        <v>1928</v>
      </c>
      <c r="D113" s="137">
        <v>200</v>
      </c>
      <c r="E113" s="1949" t="s">
        <v>259</v>
      </c>
      <c r="F113" s="1949"/>
      <c r="G113" s="1921">
        <v>490</v>
      </c>
      <c r="H113" s="1921">
        <v>252</v>
      </c>
      <c r="I113" s="1921">
        <v>238</v>
      </c>
      <c r="J113" s="142"/>
      <c r="K113" s="1921">
        <v>252</v>
      </c>
      <c r="L113" s="1921">
        <v>252</v>
      </c>
      <c r="M113" s="1923"/>
      <c r="N113" s="1921"/>
      <c r="O113" s="1921"/>
      <c r="P113" s="1921"/>
      <c r="Q113" s="1921"/>
      <c r="R113" s="1921"/>
      <c r="S113" s="1921">
        <f t="shared" si="44"/>
        <v>0</v>
      </c>
      <c r="T113" s="1921"/>
      <c r="U113" s="1921"/>
      <c r="V113" s="1921"/>
      <c r="W113" s="1921">
        <f t="shared" si="45"/>
        <v>0</v>
      </c>
      <c r="X113" s="1921"/>
      <c r="Y113" s="1921"/>
      <c r="Z113" s="1921"/>
      <c r="AA113" s="1921">
        <f t="shared" si="38"/>
        <v>0</v>
      </c>
      <c r="AB113" s="1921"/>
      <c r="AC113" s="1921"/>
      <c r="AD113" s="1921"/>
      <c r="AE113" s="1921">
        <f t="shared" si="39"/>
        <v>0</v>
      </c>
      <c r="AF113" s="1921"/>
      <c r="AG113" s="1921"/>
      <c r="AH113" s="1921"/>
      <c r="AI113" s="1921">
        <f t="shared" si="40"/>
        <v>0</v>
      </c>
      <c r="AJ113" s="1921"/>
      <c r="AK113" s="1921"/>
      <c r="AL113" s="1921"/>
      <c r="AM113" s="1921">
        <f t="shared" si="41"/>
        <v>0</v>
      </c>
      <c r="AN113" s="1921"/>
      <c r="AO113" s="1921"/>
      <c r="AP113" s="1921"/>
      <c r="AQ113" s="1921">
        <f t="shared" si="42"/>
        <v>252</v>
      </c>
      <c r="AR113" s="1921">
        <v>252</v>
      </c>
      <c r="AS113" s="1921"/>
      <c r="AT113" s="1921"/>
      <c r="AU113" s="1921"/>
      <c r="AV113" s="1921">
        <f t="shared" si="43"/>
        <v>0</v>
      </c>
      <c r="AW113" s="1921"/>
      <c r="AX113" s="1921"/>
      <c r="AY113" s="1921"/>
      <c r="AZ113" s="1921"/>
      <c r="BA113" s="1921"/>
      <c r="BB113" s="1921"/>
      <c r="BC113" s="1921"/>
      <c r="BD113" s="1921"/>
      <c r="BE113" s="1921"/>
      <c r="BF113" s="1924">
        <f t="shared" si="48"/>
        <v>0</v>
      </c>
      <c r="BG113" s="198">
        <v>2024</v>
      </c>
      <c r="BH113" s="198" t="s">
        <v>2323</v>
      </c>
      <c r="BI113" s="198"/>
      <c r="BJ113" s="1925">
        <f t="shared" si="36"/>
        <v>0</v>
      </c>
      <c r="BK113" s="1925">
        <f t="shared" si="37"/>
        <v>0</v>
      </c>
      <c r="BL113" s="198"/>
      <c r="BM113" s="1914"/>
      <c r="BN113" s="2900" t="s">
        <v>2492</v>
      </c>
      <c r="BO113" s="2900" t="s">
        <v>2499</v>
      </c>
      <c r="BP113" s="1915"/>
    </row>
    <row r="114" spans="1:70" s="43" customFormat="1" ht="31.5">
      <c r="A114" s="2198"/>
      <c r="B114" s="1948" t="s">
        <v>1969</v>
      </c>
      <c r="C114" s="137" t="s">
        <v>1936</v>
      </c>
      <c r="D114" s="137">
        <v>400</v>
      </c>
      <c r="E114" s="1949" t="s">
        <v>259</v>
      </c>
      <c r="F114" s="1949"/>
      <c r="G114" s="1921">
        <v>450</v>
      </c>
      <c r="H114" s="1921">
        <v>252</v>
      </c>
      <c r="I114" s="1921">
        <v>198</v>
      </c>
      <c r="J114" s="142"/>
      <c r="K114" s="1921">
        <v>252</v>
      </c>
      <c r="L114" s="1921">
        <v>252</v>
      </c>
      <c r="M114" s="1923"/>
      <c r="N114" s="1921"/>
      <c r="O114" s="1921"/>
      <c r="P114" s="1921"/>
      <c r="Q114" s="1921"/>
      <c r="R114" s="1921"/>
      <c r="S114" s="1921">
        <f t="shared" si="44"/>
        <v>0</v>
      </c>
      <c r="T114" s="1921"/>
      <c r="U114" s="1921"/>
      <c r="V114" s="1921"/>
      <c r="W114" s="1921">
        <f t="shared" si="45"/>
        <v>0</v>
      </c>
      <c r="X114" s="1921"/>
      <c r="Y114" s="1921"/>
      <c r="Z114" s="1921"/>
      <c r="AA114" s="1921">
        <f t="shared" si="38"/>
        <v>0</v>
      </c>
      <c r="AB114" s="1921"/>
      <c r="AC114" s="1921"/>
      <c r="AD114" s="1921"/>
      <c r="AE114" s="1921">
        <f t="shared" si="39"/>
        <v>0</v>
      </c>
      <c r="AF114" s="1921"/>
      <c r="AG114" s="1921"/>
      <c r="AH114" s="1921"/>
      <c r="AI114" s="1921">
        <f t="shared" si="40"/>
        <v>0</v>
      </c>
      <c r="AJ114" s="1921"/>
      <c r="AK114" s="1921"/>
      <c r="AL114" s="1921"/>
      <c r="AM114" s="1921">
        <f t="shared" si="41"/>
        <v>0</v>
      </c>
      <c r="AN114" s="1921"/>
      <c r="AO114" s="1921"/>
      <c r="AP114" s="1921"/>
      <c r="AQ114" s="1921">
        <f t="shared" si="42"/>
        <v>252</v>
      </c>
      <c r="AR114" s="1921">
        <v>252</v>
      </c>
      <c r="AS114" s="1921"/>
      <c r="AT114" s="1921"/>
      <c r="AU114" s="1921"/>
      <c r="AV114" s="1921">
        <f t="shared" si="43"/>
        <v>0</v>
      </c>
      <c r="AW114" s="1921"/>
      <c r="AX114" s="1921"/>
      <c r="AY114" s="1921"/>
      <c r="AZ114" s="1921"/>
      <c r="BA114" s="1921"/>
      <c r="BB114" s="1921"/>
      <c r="BC114" s="1921"/>
      <c r="BD114" s="1921"/>
      <c r="BE114" s="1921"/>
      <c r="BF114" s="1924">
        <f t="shared" si="48"/>
        <v>0</v>
      </c>
      <c r="BG114" s="198">
        <v>2024</v>
      </c>
      <c r="BH114" s="198" t="s">
        <v>2323</v>
      </c>
      <c r="BI114" s="198"/>
      <c r="BJ114" s="1925">
        <f t="shared" si="36"/>
        <v>0</v>
      </c>
      <c r="BK114" s="1925">
        <f t="shared" si="37"/>
        <v>0</v>
      </c>
      <c r="BL114" s="198"/>
      <c r="BM114" s="1914"/>
      <c r="BN114" s="2900" t="s">
        <v>2492</v>
      </c>
      <c r="BO114" s="2900" t="s">
        <v>2499</v>
      </c>
      <c r="BP114" s="1915"/>
    </row>
    <row r="115" spans="1:70" s="1950" customFormat="1" ht="31.5">
      <c r="A115" s="2198"/>
      <c r="B115" s="1948" t="s">
        <v>1984</v>
      </c>
      <c r="C115" s="137" t="s">
        <v>1936</v>
      </c>
      <c r="D115" s="1951">
        <v>3</v>
      </c>
      <c r="E115" s="1949" t="s">
        <v>510</v>
      </c>
      <c r="F115" s="1949"/>
      <c r="G115" s="1921">
        <v>2020</v>
      </c>
      <c r="H115" s="1921">
        <v>2020</v>
      </c>
      <c r="I115" s="1921"/>
      <c r="J115" s="1921"/>
      <c r="K115" s="1921">
        <v>2020</v>
      </c>
      <c r="L115" s="1921">
        <v>2020</v>
      </c>
      <c r="M115" s="1923"/>
      <c r="N115" s="1921"/>
      <c r="O115" s="1921"/>
      <c r="P115" s="1921"/>
      <c r="Q115" s="1921"/>
      <c r="R115" s="1921"/>
      <c r="S115" s="1921">
        <f t="shared" si="44"/>
        <v>0</v>
      </c>
      <c r="T115" s="1921"/>
      <c r="U115" s="1921"/>
      <c r="V115" s="1921"/>
      <c r="W115" s="1921">
        <f t="shared" si="45"/>
        <v>0</v>
      </c>
      <c r="X115" s="1921"/>
      <c r="Y115" s="1921"/>
      <c r="Z115" s="1921"/>
      <c r="AA115" s="1921">
        <f t="shared" si="38"/>
        <v>0</v>
      </c>
      <c r="AB115" s="1921"/>
      <c r="AC115" s="1921"/>
      <c r="AD115" s="1921"/>
      <c r="AE115" s="1921">
        <f t="shared" si="39"/>
        <v>0</v>
      </c>
      <c r="AF115" s="1921"/>
      <c r="AG115" s="1921"/>
      <c r="AH115" s="1921"/>
      <c r="AI115" s="1921">
        <f t="shared" si="40"/>
        <v>0</v>
      </c>
      <c r="AJ115" s="1921"/>
      <c r="AK115" s="1921"/>
      <c r="AL115" s="1921"/>
      <c r="AM115" s="1921">
        <f t="shared" si="41"/>
        <v>0</v>
      </c>
      <c r="AN115" s="1921"/>
      <c r="AO115" s="1921"/>
      <c r="AP115" s="1921"/>
      <c r="AQ115" s="1921">
        <f t="shared" si="42"/>
        <v>2020</v>
      </c>
      <c r="AR115" s="1921">
        <v>2020</v>
      </c>
      <c r="AS115" s="1921"/>
      <c r="AT115" s="1921"/>
      <c r="AU115" s="1921"/>
      <c r="AV115" s="1921">
        <f t="shared" si="43"/>
        <v>0</v>
      </c>
      <c r="AW115" s="1921"/>
      <c r="AX115" s="1921"/>
      <c r="AY115" s="1921"/>
      <c r="AZ115" s="1921"/>
      <c r="BA115" s="1921"/>
      <c r="BB115" s="1921"/>
      <c r="BC115" s="1921"/>
      <c r="BD115" s="1921"/>
      <c r="BE115" s="1921"/>
      <c r="BF115" s="1924">
        <f t="shared" si="48"/>
        <v>0</v>
      </c>
      <c r="BG115" s="198">
        <v>2024</v>
      </c>
      <c r="BH115" s="198" t="s">
        <v>2323</v>
      </c>
      <c r="BI115" s="198"/>
      <c r="BJ115" s="1925">
        <f t="shared" si="36"/>
        <v>0</v>
      </c>
      <c r="BK115" s="1925">
        <f t="shared" si="37"/>
        <v>0</v>
      </c>
      <c r="BL115" s="198"/>
      <c r="BM115" s="1914"/>
      <c r="BN115" s="2900" t="s">
        <v>2492</v>
      </c>
      <c r="BO115" s="2900" t="s">
        <v>2499</v>
      </c>
      <c r="BP115" s="1926"/>
    </row>
    <row r="116" spans="1:70" s="1950" customFormat="1" ht="31.5">
      <c r="A116" s="2198"/>
      <c r="B116" s="1948" t="s">
        <v>1985</v>
      </c>
      <c r="C116" s="137" t="s">
        <v>1933</v>
      </c>
      <c r="D116" s="1951">
        <v>0.8</v>
      </c>
      <c r="E116" s="1949" t="s">
        <v>510</v>
      </c>
      <c r="F116" s="1949"/>
      <c r="G116" s="1921">
        <v>1000</v>
      </c>
      <c r="H116" s="1921">
        <v>1000</v>
      </c>
      <c r="I116" s="1921"/>
      <c r="J116" s="1921"/>
      <c r="K116" s="1921">
        <v>1000</v>
      </c>
      <c r="L116" s="1921">
        <v>1000</v>
      </c>
      <c r="M116" s="1923"/>
      <c r="N116" s="1921"/>
      <c r="O116" s="1921"/>
      <c r="P116" s="1921"/>
      <c r="Q116" s="1921"/>
      <c r="R116" s="1921"/>
      <c r="S116" s="1921">
        <f t="shared" si="44"/>
        <v>0</v>
      </c>
      <c r="T116" s="1921"/>
      <c r="U116" s="1921"/>
      <c r="V116" s="1921"/>
      <c r="W116" s="1921">
        <f t="shared" si="45"/>
        <v>0</v>
      </c>
      <c r="X116" s="1921"/>
      <c r="Y116" s="1921"/>
      <c r="Z116" s="1921"/>
      <c r="AA116" s="1921">
        <f t="shared" si="38"/>
        <v>0</v>
      </c>
      <c r="AB116" s="1921"/>
      <c r="AC116" s="1921"/>
      <c r="AD116" s="1921"/>
      <c r="AE116" s="1921">
        <f t="shared" si="39"/>
        <v>0</v>
      </c>
      <c r="AF116" s="1921"/>
      <c r="AG116" s="1921"/>
      <c r="AH116" s="1921"/>
      <c r="AI116" s="1921">
        <f t="shared" si="40"/>
        <v>0</v>
      </c>
      <c r="AJ116" s="1921"/>
      <c r="AK116" s="1921"/>
      <c r="AL116" s="1921"/>
      <c r="AM116" s="1921">
        <f t="shared" si="41"/>
        <v>0</v>
      </c>
      <c r="AN116" s="1921"/>
      <c r="AO116" s="1921"/>
      <c r="AP116" s="1921"/>
      <c r="AQ116" s="1921">
        <f t="shared" si="42"/>
        <v>1000</v>
      </c>
      <c r="AR116" s="1921">
        <v>1000</v>
      </c>
      <c r="AS116" s="1921"/>
      <c r="AT116" s="1921"/>
      <c r="AU116" s="1921"/>
      <c r="AV116" s="1921">
        <f t="shared" si="43"/>
        <v>1000</v>
      </c>
      <c r="AW116" s="1921">
        <v>1000</v>
      </c>
      <c r="AX116" s="1921"/>
      <c r="AY116" s="1921"/>
      <c r="AZ116" s="1921"/>
      <c r="BA116" s="1921"/>
      <c r="BB116" s="1921"/>
      <c r="BC116" s="1921"/>
      <c r="BD116" s="1921"/>
      <c r="BE116" s="1921"/>
      <c r="BF116" s="1924">
        <f t="shared" si="48"/>
        <v>0</v>
      </c>
      <c r="BG116" s="198">
        <v>2024</v>
      </c>
      <c r="BH116" s="198" t="s">
        <v>2323</v>
      </c>
      <c r="BI116" s="198" t="s">
        <v>2327</v>
      </c>
      <c r="BJ116" s="1925">
        <f t="shared" si="36"/>
        <v>0</v>
      </c>
      <c r="BK116" s="1925">
        <f t="shared" si="37"/>
        <v>0</v>
      </c>
      <c r="BL116" s="198"/>
      <c r="BM116" s="1914"/>
      <c r="BN116" s="2900" t="s">
        <v>2492</v>
      </c>
      <c r="BO116" s="2900" t="s">
        <v>2499</v>
      </c>
      <c r="BP116" s="1926"/>
    </row>
    <row r="117" spans="1:70" s="42" customFormat="1" ht="31.5">
      <c r="A117" s="2198"/>
      <c r="B117" s="1948" t="s">
        <v>1986</v>
      </c>
      <c r="C117" s="137" t="s">
        <v>1939</v>
      </c>
      <c r="D117" s="1951"/>
      <c r="E117" s="1949" t="s">
        <v>510</v>
      </c>
      <c r="F117" s="1949"/>
      <c r="G117" s="1921">
        <v>500</v>
      </c>
      <c r="H117" s="1921">
        <v>500</v>
      </c>
      <c r="I117" s="1921"/>
      <c r="J117" s="1912"/>
      <c r="K117" s="1921">
        <v>500</v>
      </c>
      <c r="L117" s="1921">
        <v>500</v>
      </c>
      <c r="M117" s="1952"/>
      <c r="N117" s="1912"/>
      <c r="O117" s="1912"/>
      <c r="P117" s="1912"/>
      <c r="Q117" s="1912"/>
      <c r="R117" s="1912"/>
      <c r="S117" s="1912">
        <f t="shared" si="44"/>
        <v>0</v>
      </c>
      <c r="T117" s="1912"/>
      <c r="U117" s="1912"/>
      <c r="V117" s="1912"/>
      <c r="W117" s="1912">
        <f t="shared" si="45"/>
        <v>0</v>
      </c>
      <c r="X117" s="1912"/>
      <c r="Y117" s="1912"/>
      <c r="Z117" s="1912"/>
      <c r="AA117" s="1912">
        <f t="shared" si="38"/>
        <v>0</v>
      </c>
      <c r="AB117" s="1912"/>
      <c r="AC117" s="1912"/>
      <c r="AD117" s="1912"/>
      <c r="AE117" s="1912">
        <f t="shared" si="39"/>
        <v>0</v>
      </c>
      <c r="AF117" s="1912"/>
      <c r="AG117" s="1912"/>
      <c r="AH117" s="1912"/>
      <c r="AI117" s="1912">
        <f t="shared" si="40"/>
        <v>0</v>
      </c>
      <c r="AJ117" s="1912"/>
      <c r="AK117" s="1912"/>
      <c r="AL117" s="1912"/>
      <c r="AM117" s="1912">
        <f t="shared" si="41"/>
        <v>0</v>
      </c>
      <c r="AN117" s="1912"/>
      <c r="AO117" s="1912"/>
      <c r="AP117" s="1912"/>
      <c r="AQ117" s="1921">
        <f t="shared" si="42"/>
        <v>500</v>
      </c>
      <c r="AR117" s="1921">
        <v>500</v>
      </c>
      <c r="AS117" s="1912"/>
      <c r="AT117" s="1912"/>
      <c r="AU117" s="1912"/>
      <c r="AV117" s="1921">
        <f t="shared" si="43"/>
        <v>500</v>
      </c>
      <c r="AW117" s="1921">
        <v>500</v>
      </c>
      <c r="AX117" s="1912"/>
      <c r="AY117" s="1912"/>
      <c r="AZ117" s="1912"/>
      <c r="BA117" s="1912"/>
      <c r="BB117" s="1912"/>
      <c r="BC117" s="1912"/>
      <c r="BD117" s="1912"/>
      <c r="BE117" s="1912"/>
      <c r="BF117" s="1913">
        <f t="shared" si="48"/>
        <v>0</v>
      </c>
      <c r="BG117" s="198">
        <v>2024</v>
      </c>
      <c r="BH117" s="198" t="s">
        <v>2323</v>
      </c>
      <c r="BI117" s="198" t="s">
        <v>2327</v>
      </c>
      <c r="BJ117" s="1925">
        <f t="shared" si="36"/>
        <v>0</v>
      </c>
      <c r="BK117" s="1925">
        <f t="shared" si="37"/>
        <v>0</v>
      </c>
      <c r="BL117" s="198"/>
      <c r="BM117" s="1953"/>
      <c r="BN117" s="2900" t="s">
        <v>2492</v>
      </c>
      <c r="BO117" s="2900" t="s">
        <v>2499</v>
      </c>
      <c r="BP117" s="1915"/>
    </row>
    <row r="118" spans="1:70" s="1950" customFormat="1" ht="31.5">
      <c r="A118" s="2198"/>
      <c r="B118" s="1948" t="s">
        <v>1987</v>
      </c>
      <c r="C118" s="137" t="s">
        <v>1942</v>
      </c>
      <c r="D118" s="1951"/>
      <c r="E118" s="1949" t="s">
        <v>510</v>
      </c>
      <c r="F118" s="1949"/>
      <c r="G118" s="1921">
        <v>500</v>
      </c>
      <c r="H118" s="1921">
        <v>500</v>
      </c>
      <c r="I118" s="1921"/>
      <c r="J118" s="1921"/>
      <c r="K118" s="1921">
        <v>500</v>
      </c>
      <c r="L118" s="1921">
        <v>500</v>
      </c>
      <c r="M118" s="1923"/>
      <c r="N118" s="1921"/>
      <c r="O118" s="1921"/>
      <c r="P118" s="1921"/>
      <c r="Q118" s="1921"/>
      <c r="R118" s="1921"/>
      <c r="S118" s="1921">
        <f t="shared" si="44"/>
        <v>0</v>
      </c>
      <c r="T118" s="1921"/>
      <c r="U118" s="1921"/>
      <c r="V118" s="1921"/>
      <c r="W118" s="1921">
        <f t="shared" si="45"/>
        <v>0</v>
      </c>
      <c r="X118" s="1921"/>
      <c r="Y118" s="1921"/>
      <c r="Z118" s="1921"/>
      <c r="AA118" s="1921">
        <f t="shared" si="38"/>
        <v>0</v>
      </c>
      <c r="AB118" s="1921"/>
      <c r="AC118" s="1921"/>
      <c r="AD118" s="1921"/>
      <c r="AE118" s="1921">
        <f t="shared" si="39"/>
        <v>0</v>
      </c>
      <c r="AF118" s="1921"/>
      <c r="AG118" s="1921"/>
      <c r="AH118" s="1921"/>
      <c r="AI118" s="1921">
        <f t="shared" si="40"/>
        <v>0</v>
      </c>
      <c r="AJ118" s="1921"/>
      <c r="AK118" s="1921"/>
      <c r="AL118" s="1921"/>
      <c r="AM118" s="1921">
        <f t="shared" si="41"/>
        <v>0</v>
      </c>
      <c r="AN118" s="1921"/>
      <c r="AO118" s="1921"/>
      <c r="AP118" s="1921"/>
      <c r="AQ118" s="1921">
        <f t="shared" si="42"/>
        <v>500</v>
      </c>
      <c r="AR118" s="1921">
        <v>500</v>
      </c>
      <c r="AS118" s="1921"/>
      <c r="AT118" s="1921"/>
      <c r="AU118" s="1921"/>
      <c r="AV118" s="1921">
        <f t="shared" si="43"/>
        <v>0</v>
      </c>
      <c r="AW118" s="1921"/>
      <c r="AX118" s="1921"/>
      <c r="AY118" s="1921"/>
      <c r="AZ118" s="1921"/>
      <c r="BA118" s="1921"/>
      <c r="BB118" s="1921"/>
      <c r="BC118" s="1921"/>
      <c r="BD118" s="1921"/>
      <c r="BE118" s="1921"/>
      <c r="BF118" s="1924">
        <f t="shared" si="48"/>
        <v>0</v>
      </c>
      <c r="BG118" s="198">
        <v>2024</v>
      </c>
      <c r="BH118" s="198" t="s">
        <v>2323</v>
      </c>
      <c r="BI118" s="198"/>
      <c r="BJ118" s="1925">
        <f t="shared" si="36"/>
        <v>0</v>
      </c>
      <c r="BK118" s="1925">
        <f t="shared" si="37"/>
        <v>0</v>
      </c>
      <c r="BL118" s="198"/>
      <c r="BM118" s="1914"/>
      <c r="BN118" s="2900" t="s">
        <v>2492</v>
      </c>
      <c r="BO118" s="2900" t="s">
        <v>2499</v>
      </c>
      <c r="BP118" s="1926"/>
    </row>
    <row r="119" spans="1:70" s="1950" customFormat="1" ht="31.5">
      <c r="A119" s="2198"/>
      <c r="B119" s="1948" t="s">
        <v>1988</v>
      </c>
      <c r="C119" s="137" t="s">
        <v>1925</v>
      </c>
      <c r="D119" s="1951">
        <v>1.2</v>
      </c>
      <c r="E119" s="1949" t="s">
        <v>510</v>
      </c>
      <c r="F119" s="1949"/>
      <c r="G119" s="1921">
        <v>500</v>
      </c>
      <c r="H119" s="1921">
        <v>252</v>
      </c>
      <c r="I119" s="1921">
        <v>248</v>
      </c>
      <c r="J119" s="1921"/>
      <c r="K119" s="1921">
        <v>252</v>
      </c>
      <c r="L119" s="1921">
        <v>252</v>
      </c>
      <c r="M119" s="1923"/>
      <c r="N119" s="1921"/>
      <c r="O119" s="1921"/>
      <c r="P119" s="1921"/>
      <c r="Q119" s="1921"/>
      <c r="R119" s="1921"/>
      <c r="S119" s="1921">
        <f t="shared" si="44"/>
        <v>0</v>
      </c>
      <c r="T119" s="1921"/>
      <c r="U119" s="1921"/>
      <c r="V119" s="1921"/>
      <c r="W119" s="1921">
        <f t="shared" si="45"/>
        <v>0</v>
      </c>
      <c r="X119" s="1921"/>
      <c r="Y119" s="1921"/>
      <c r="Z119" s="1921"/>
      <c r="AA119" s="1921">
        <f t="shared" si="38"/>
        <v>0</v>
      </c>
      <c r="AB119" s="1921"/>
      <c r="AC119" s="1921"/>
      <c r="AD119" s="1921"/>
      <c r="AE119" s="1921">
        <f t="shared" si="39"/>
        <v>0</v>
      </c>
      <c r="AF119" s="1921"/>
      <c r="AG119" s="1921"/>
      <c r="AH119" s="1921"/>
      <c r="AI119" s="1921">
        <f t="shared" si="40"/>
        <v>0</v>
      </c>
      <c r="AJ119" s="1921"/>
      <c r="AK119" s="1921"/>
      <c r="AL119" s="1921"/>
      <c r="AM119" s="1921">
        <f t="shared" si="41"/>
        <v>0</v>
      </c>
      <c r="AN119" s="1921"/>
      <c r="AO119" s="1921"/>
      <c r="AP119" s="1921"/>
      <c r="AQ119" s="1921">
        <f t="shared" si="42"/>
        <v>252</v>
      </c>
      <c r="AR119" s="1921">
        <v>252</v>
      </c>
      <c r="AS119" s="1921"/>
      <c r="AT119" s="1921"/>
      <c r="AU119" s="1921"/>
      <c r="AV119" s="1921">
        <f t="shared" si="43"/>
        <v>0</v>
      </c>
      <c r="AW119" s="1921"/>
      <c r="AX119" s="1921"/>
      <c r="AY119" s="1921"/>
      <c r="AZ119" s="1921"/>
      <c r="BA119" s="1921"/>
      <c r="BB119" s="1921"/>
      <c r="BC119" s="1921"/>
      <c r="BD119" s="1921"/>
      <c r="BE119" s="1921"/>
      <c r="BF119" s="1924">
        <f t="shared" si="48"/>
        <v>0</v>
      </c>
      <c r="BG119" s="198">
        <v>2024</v>
      </c>
      <c r="BH119" s="198" t="s">
        <v>2323</v>
      </c>
      <c r="BI119" s="198"/>
      <c r="BJ119" s="1925">
        <f t="shared" si="36"/>
        <v>0</v>
      </c>
      <c r="BK119" s="1925">
        <f t="shared" si="37"/>
        <v>0</v>
      </c>
      <c r="BL119" s="198"/>
      <c r="BM119" s="1914"/>
      <c r="BN119" s="2900" t="s">
        <v>2492</v>
      </c>
      <c r="BO119" s="2900" t="s">
        <v>2499</v>
      </c>
      <c r="BP119" s="1926"/>
    </row>
    <row r="120" spans="1:70" s="28" customFormat="1" ht="31.5" customHeight="1">
      <c r="A120" s="2195" t="s">
        <v>52</v>
      </c>
      <c r="B120" s="1661" t="s">
        <v>53</v>
      </c>
      <c r="C120" s="1653"/>
      <c r="D120" s="1653"/>
      <c r="E120" s="1654"/>
      <c r="F120" s="1654"/>
      <c r="G120" s="1655">
        <f>G121+G124+G139</f>
        <v>70826.2</v>
      </c>
      <c r="H120" s="1655">
        <f t="shared" ref="H120:BD120" si="50">H121+H124+H139</f>
        <v>57520</v>
      </c>
      <c r="I120" s="1655">
        <f t="shared" si="50"/>
        <v>13306.2</v>
      </c>
      <c r="J120" s="1655">
        <f t="shared" si="50"/>
        <v>0</v>
      </c>
      <c r="K120" s="1655">
        <f t="shared" si="50"/>
        <v>57520</v>
      </c>
      <c r="L120" s="1655">
        <f t="shared" si="50"/>
        <v>57520</v>
      </c>
      <c r="M120" s="1655">
        <f t="shared" si="50"/>
        <v>9844.6281890000009</v>
      </c>
      <c r="N120" s="1655">
        <f t="shared" si="50"/>
        <v>8641.5831890000009</v>
      </c>
      <c r="O120" s="1655">
        <f t="shared" si="50"/>
        <v>566.58799999999997</v>
      </c>
      <c r="P120" s="1655">
        <f t="shared" si="50"/>
        <v>566.58799999999997</v>
      </c>
      <c r="Q120" s="1655">
        <f t="shared" si="50"/>
        <v>0</v>
      </c>
      <c r="R120" s="1655">
        <f t="shared" si="50"/>
        <v>0</v>
      </c>
      <c r="S120" s="1655">
        <f t="shared" si="50"/>
        <v>22732</v>
      </c>
      <c r="T120" s="1655">
        <f t="shared" si="50"/>
        <v>22732</v>
      </c>
      <c r="U120" s="1655">
        <f t="shared" si="50"/>
        <v>0</v>
      </c>
      <c r="V120" s="1655">
        <f t="shared" si="50"/>
        <v>0</v>
      </c>
      <c r="W120" s="1655">
        <f t="shared" si="50"/>
        <v>495.74900000000002</v>
      </c>
      <c r="X120" s="1655">
        <f t="shared" si="50"/>
        <v>495.74900000000002</v>
      </c>
      <c r="Y120" s="1655">
        <f t="shared" si="50"/>
        <v>0</v>
      </c>
      <c r="Z120" s="1655">
        <f t="shared" si="50"/>
        <v>0</v>
      </c>
      <c r="AA120" s="1655">
        <f t="shared" si="50"/>
        <v>18551.020952999999</v>
      </c>
      <c r="AB120" s="1655">
        <f t="shared" si="50"/>
        <v>18551.020952999999</v>
      </c>
      <c r="AC120" s="1655">
        <f t="shared" si="50"/>
        <v>0</v>
      </c>
      <c r="AD120" s="1655">
        <f t="shared" si="50"/>
        <v>0</v>
      </c>
      <c r="AE120" s="1655">
        <f t="shared" si="50"/>
        <v>566.58799999999997</v>
      </c>
      <c r="AF120" s="1655">
        <f t="shared" si="50"/>
        <v>566.58799999999997</v>
      </c>
      <c r="AG120" s="1655">
        <f t="shared" si="50"/>
        <v>0</v>
      </c>
      <c r="AH120" s="1655">
        <f t="shared" si="50"/>
        <v>0</v>
      </c>
      <c r="AI120" s="1655">
        <f t="shared" si="50"/>
        <v>22732</v>
      </c>
      <c r="AJ120" s="1655">
        <f t="shared" si="50"/>
        <v>22732</v>
      </c>
      <c r="AK120" s="1655">
        <f t="shared" si="50"/>
        <v>0</v>
      </c>
      <c r="AL120" s="1655">
        <f t="shared" si="50"/>
        <v>0</v>
      </c>
      <c r="AM120" s="1655">
        <f t="shared" si="50"/>
        <v>24588</v>
      </c>
      <c r="AN120" s="1655">
        <f t="shared" si="50"/>
        <v>24588</v>
      </c>
      <c r="AO120" s="1655">
        <f t="shared" si="50"/>
        <v>0</v>
      </c>
      <c r="AP120" s="1655">
        <f t="shared" si="50"/>
        <v>0</v>
      </c>
      <c r="AQ120" s="1655">
        <f t="shared" si="50"/>
        <v>32932</v>
      </c>
      <c r="AR120" s="1655">
        <f t="shared" si="50"/>
        <v>32932</v>
      </c>
      <c r="AS120" s="1655">
        <f t="shared" si="50"/>
        <v>0</v>
      </c>
      <c r="AT120" s="1655">
        <f t="shared" si="50"/>
        <v>0</v>
      </c>
      <c r="AU120" s="1655">
        <f t="shared" si="50"/>
        <v>0</v>
      </c>
      <c r="AV120" s="1655">
        <f t="shared" si="50"/>
        <v>32932</v>
      </c>
      <c r="AW120" s="1655">
        <f t="shared" si="50"/>
        <v>32932</v>
      </c>
      <c r="AX120" s="1655">
        <f t="shared" si="50"/>
        <v>0</v>
      </c>
      <c r="AY120" s="1655">
        <f t="shared" si="50"/>
        <v>5000</v>
      </c>
      <c r="AZ120" s="1655">
        <f t="shared" si="50"/>
        <v>0</v>
      </c>
      <c r="BA120" s="1655">
        <f t="shared" si="50"/>
        <v>0</v>
      </c>
      <c r="BB120" s="1655">
        <f t="shared" si="50"/>
        <v>0</v>
      </c>
      <c r="BC120" s="1655">
        <f t="shared" si="50"/>
        <v>0</v>
      </c>
      <c r="BD120" s="1655">
        <f t="shared" si="50"/>
        <v>23198.468453578615</v>
      </c>
      <c r="BE120" s="1655">
        <f>'PL 3 PB DATP'!H12</f>
        <v>23198</v>
      </c>
      <c r="BF120" s="1655">
        <f t="shared" ref="BF120" si="51">SUM(BF122:BF160)</f>
        <v>1856</v>
      </c>
      <c r="BG120" s="1658"/>
      <c r="BH120" s="1658"/>
      <c r="BI120" s="1658"/>
      <c r="BJ120" s="1669">
        <f t="shared" si="36"/>
        <v>83.078004961019843</v>
      </c>
      <c r="BK120" s="1669">
        <f t="shared" si="37"/>
        <v>70.443545650366261</v>
      </c>
      <c r="BL120" s="1658"/>
      <c r="BM120" s="1659"/>
      <c r="BN120" s="2900" t="s">
        <v>2492</v>
      </c>
      <c r="BO120" s="1370"/>
      <c r="BP120" s="1660"/>
      <c r="BQ120" s="53"/>
    </row>
    <row r="121" spans="1:70" s="28" customFormat="1" ht="48.75" customHeight="1">
      <c r="A121" s="2195" t="s">
        <v>73</v>
      </c>
      <c r="B121" s="1661" t="s">
        <v>2422</v>
      </c>
      <c r="C121" s="1653"/>
      <c r="D121" s="1653"/>
      <c r="E121" s="1654"/>
      <c r="F121" s="1654"/>
      <c r="G121" s="1655">
        <f>SUM(G122:G123)</f>
        <v>1856</v>
      </c>
      <c r="H121" s="1655">
        <f t="shared" ref="H121:BC121" si="52">SUM(H122:H123)</f>
        <v>1856</v>
      </c>
      <c r="I121" s="1655">
        <f t="shared" si="52"/>
        <v>0</v>
      </c>
      <c r="J121" s="1655">
        <f t="shared" si="52"/>
        <v>0</v>
      </c>
      <c r="K121" s="1655">
        <f t="shared" si="52"/>
        <v>1856</v>
      </c>
      <c r="L121" s="1655">
        <f t="shared" si="52"/>
        <v>1856</v>
      </c>
      <c r="M121" s="1655">
        <f t="shared" si="52"/>
        <v>1203.0450000000001</v>
      </c>
      <c r="N121" s="1655">
        <f t="shared" si="52"/>
        <v>0</v>
      </c>
      <c r="O121" s="1655">
        <f t="shared" si="52"/>
        <v>566.58799999999997</v>
      </c>
      <c r="P121" s="1655">
        <f t="shared" si="52"/>
        <v>566.58799999999997</v>
      </c>
      <c r="Q121" s="1655">
        <f t="shared" si="52"/>
        <v>0</v>
      </c>
      <c r="R121" s="1655">
        <f t="shared" si="52"/>
        <v>0</v>
      </c>
      <c r="S121" s="1655">
        <f t="shared" si="52"/>
        <v>0</v>
      </c>
      <c r="T121" s="1655">
        <f t="shared" si="52"/>
        <v>0</v>
      </c>
      <c r="U121" s="1655">
        <f t="shared" si="52"/>
        <v>0</v>
      </c>
      <c r="V121" s="1655">
        <f t="shared" si="52"/>
        <v>0</v>
      </c>
      <c r="W121" s="1655">
        <f t="shared" si="52"/>
        <v>495.74900000000002</v>
      </c>
      <c r="X121" s="1655">
        <f t="shared" si="52"/>
        <v>495.74900000000002</v>
      </c>
      <c r="Y121" s="1655">
        <f t="shared" si="52"/>
        <v>0</v>
      </c>
      <c r="Z121" s="1655">
        <f t="shared" si="52"/>
        <v>0</v>
      </c>
      <c r="AA121" s="1655">
        <f t="shared" si="52"/>
        <v>0</v>
      </c>
      <c r="AB121" s="1655">
        <f t="shared" si="52"/>
        <v>0</v>
      </c>
      <c r="AC121" s="1655">
        <f t="shared" si="52"/>
        <v>0</v>
      </c>
      <c r="AD121" s="1655">
        <f t="shared" si="52"/>
        <v>0</v>
      </c>
      <c r="AE121" s="1655">
        <f t="shared" si="52"/>
        <v>566.58799999999997</v>
      </c>
      <c r="AF121" s="1655">
        <f t="shared" si="52"/>
        <v>566.58799999999997</v>
      </c>
      <c r="AG121" s="1655">
        <f t="shared" si="52"/>
        <v>0</v>
      </c>
      <c r="AH121" s="1655">
        <f t="shared" si="52"/>
        <v>0</v>
      </c>
      <c r="AI121" s="1655">
        <f t="shared" si="52"/>
        <v>0</v>
      </c>
      <c r="AJ121" s="1655">
        <f t="shared" si="52"/>
        <v>0</v>
      </c>
      <c r="AK121" s="1655">
        <f t="shared" si="52"/>
        <v>0</v>
      </c>
      <c r="AL121" s="1655">
        <f t="shared" si="52"/>
        <v>0</v>
      </c>
      <c r="AM121" s="1655">
        <f t="shared" si="52"/>
        <v>1856</v>
      </c>
      <c r="AN121" s="1655">
        <f t="shared" si="52"/>
        <v>1856</v>
      </c>
      <c r="AO121" s="1655">
        <f t="shared" si="52"/>
        <v>0</v>
      </c>
      <c r="AP121" s="1655">
        <f t="shared" si="52"/>
        <v>0</v>
      </c>
      <c r="AQ121" s="1655">
        <f t="shared" si="52"/>
        <v>0</v>
      </c>
      <c r="AR121" s="1655">
        <f t="shared" si="52"/>
        <v>0</v>
      </c>
      <c r="AS121" s="1655">
        <f t="shared" si="52"/>
        <v>0</v>
      </c>
      <c r="AT121" s="1655">
        <f t="shared" si="52"/>
        <v>0</v>
      </c>
      <c r="AU121" s="1655">
        <f t="shared" si="52"/>
        <v>0</v>
      </c>
      <c r="AV121" s="1655">
        <f t="shared" si="52"/>
        <v>0</v>
      </c>
      <c r="AW121" s="1655">
        <f t="shared" si="52"/>
        <v>0</v>
      </c>
      <c r="AX121" s="1655">
        <f t="shared" si="52"/>
        <v>0</v>
      </c>
      <c r="AY121" s="1655">
        <f t="shared" si="52"/>
        <v>0</v>
      </c>
      <c r="AZ121" s="1655">
        <f t="shared" si="52"/>
        <v>0</v>
      </c>
      <c r="BA121" s="1655">
        <f t="shared" si="52"/>
        <v>0</v>
      </c>
      <c r="BB121" s="1655">
        <f t="shared" si="52"/>
        <v>0</v>
      </c>
      <c r="BC121" s="1655">
        <f t="shared" si="52"/>
        <v>0</v>
      </c>
      <c r="BD121" s="1655">
        <f>SUM(BD122:BD123)</f>
        <v>0</v>
      </c>
      <c r="BE121" s="1655">
        <f t="shared" ref="BE121" si="53">SUM(BE122:BE123)</f>
        <v>0</v>
      </c>
      <c r="BF121" s="1655"/>
      <c r="BG121" s="1658"/>
      <c r="BH121" s="1658"/>
      <c r="BI121" s="1658"/>
      <c r="BJ121" s="1669">
        <f t="shared" si="36"/>
        <v>100</v>
      </c>
      <c r="BK121" s="1669" t="e">
        <f t="shared" si="37"/>
        <v>#DIV/0!</v>
      </c>
      <c r="BL121" s="1658"/>
      <c r="BM121" s="1659"/>
      <c r="BN121" s="2900" t="s">
        <v>2492</v>
      </c>
      <c r="BO121" s="1370"/>
      <c r="BP121" s="1660"/>
      <c r="BQ121" s="53"/>
    </row>
    <row r="122" spans="1:70" s="2355" customFormat="1" ht="66.75" customHeight="1">
      <c r="A122" s="2385">
        <v>1</v>
      </c>
      <c r="B122" s="2345" t="s">
        <v>194</v>
      </c>
      <c r="C122" s="1676" t="s">
        <v>195</v>
      </c>
      <c r="D122" s="1676" t="s">
        <v>196</v>
      </c>
      <c r="E122" s="2360" t="s">
        <v>197</v>
      </c>
      <c r="F122" s="2349" t="s">
        <v>198</v>
      </c>
      <c r="G122" s="2386">
        <v>550</v>
      </c>
      <c r="H122" s="2386">
        <v>550</v>
      </c>
      <c r="I122" s="1667"/>
      <c r="J122" s="1667"/>
      <c r="K122" s="143">
        <v>550</v>
      </c>
      <c r="L122" s="143">
        <v>550</v>
      </c>
      <c r="M122" s="1253">
        <v>110</v>
      </c>
      <c r="N122" s="1667"/>
      <c r="O122" s="2329">
        <v>353.63299999999998</v>
      </c>
      <c r="P122" s="1667">
        <v>353.63299999999998</v>
      </c>
      <c r="Q122" s="1667"/>
      <c r="R122" s="1667"/>
      <c r="S122" s="1667">
        <f t="shared" si="44"/>
        <v>0</v>
      </c>
      <c r="T122" s="2329"/>
      <c r="U122" s="1667"/>
      <c r="V122" s="1667"/>
      <c r="W122" s="1667">
        <f t="shared" si="45"/>
        <v>344.93799999999999</v>
      </c>
      <c r="X122" s="1667">
        <v>344.93799999999999</v>
      </c>
      <c r="Y122" s="1667"/>
      <c r="Z122" s="1667"/>
      <c r="AA122" s="1667">
        <f t="shared" si="38"/>
        <v>0</v>
      </c>
      <c r="AB122" s="1667"/>
      <c r="AC122" s="1667"/>
      <c r="AD122" s="1667"/>
      <c r="AE122" s="1667">
        <f t="shared" si="39"/>
        <v>353.63299999999998</v>
      </c>
      <c r="AF122" s="1667">
        <f>P122</f>
        <v>353.63299999999998</v>
      </c>
      <c r="AG122" s="1667"/>
      <c r="AH122" s="1667"/>
      <c r="AI122" s="1667">
        <f t="shared" si="40"/>
        <v>0</v>
      </c>
      <c r="AJ122" s="1667"/>
      <c r="AK122" s="1667"/>
      <c r="AL122" s="1667"/>
      <c r="AM122" s="2329">
        <f t="shared" si="41"/>
        <v>550</v>
      </c>
      <c r="AN122" s="2329">
        <v>550</v>
      </c>
      <c r="AO122" s="1667"/>
      <c r="AP122" s="1667"/>
      <c r="AQ122" s="2329">
        <f t="shared" si="42"/>
        <v>0</v>
      </c>
      <c r="AR122" s="2329"/>
      <c r="AS122" s="1667"/>
      <c r="AT122" s="1667"/>
      <c r="AU122" s="1667"/>
      <c r="AV122" s="2329">
        <f t="shared" si="43"/>
        <v>0</v>
      </c>
      <c r="AW122" s="2329"/>
      <c r="AX122" s="1667"/>
      <c r="AY122" s="1667"/>
      <c r="AZ122" s="1667"/>
      <c r="BA122" s="1667"/>
      <c r="BB122" s="1667"/>
      <c r="BC122" s="1667"/>
      <c r="BD122" s="2329">
        <f t="shared" ref="BD122:BD123" si="54">AW122</f>
        <v>0</v>
      </c>
      <c r="BE122" s="2329"/>
      <c r="BF122" s="1668">
        <f t="shared" si="48"/>
        <v>550</v>
      </c>
      <c r="BG122" s="2333">
        <v>2022</v>
      </c>
      <c r="BH122" s="2333" t="s">
        <v>910</v>
      </c>
      <c r="BI122" s="2333"/>
      <c r="BJ122" s="2334">
        <f t="shared" si="36"/>
        <v>100</v>
      </c>
      <c r="BK122" s="2334" t="e">
        <f t="shared" si="37"/>
        <v>#DIV/0!</v>
      </c>
      <c r="BL122" s="2333" t="s">
        <v>40</v>
      </c>
      <c r="BM122" s="2335"/>
      <c r="BN122" s="2900" t="s">
        <v>2492</v>
      </c>
      <c r="BO122" s="2900" t="s">
        <v>2500</v>
      </c>
      <c r="BP122" s="2336"/>
      <c r="BQ122" s="2354"/>
    </row>
    <row r="123" spans="1:70" s="2355" customFormat="1" ht="45.75" customHeight="1">
      <c r="A123" s="2385">
        <v>2</v>
      </c>
      <c r="B123" s="2345" t="s">
        <v>199</v>
      </c>
      <c r="C123" s="1676" t="s">
        <v>200</v>
      </c>
      <c r="D123" s="1696" t="s">
        <v>201</v>
      </c>
      <c r="E123" s="2360" t="s">
        <v>197</v>
      </c>
      <c r="F123" s="2349" t="s">
        <v>202</v>
      </c>
      <c r="G123" s="2386">
        <v>1306</v>
      </c>
      <c r="H123" s="2386">
        <v>1306</v>
      </c>
      <c r="I123" s="1667"/>
      <c r="J123" s="1667"/>
      <c r="K123" s="143">
        <v>1306</v>
      </c>
      <c r="L123" s="143">
        <v>1306</v>
      </c>
      <c r="M123" s="1253">
        <v>1093.0450000000001</v>
      </c>
      <c r="N123" s="1667"/>
      <c r="O123" s="2387">
        <v>212.95500000000001</v>
      </c>
      <c r="P123" s="1697">
        <v>212.95500000000001</v>
      </c>
      <c r="Q123" s="1667"/>
      <c r="R123" s="1667"/>
      <c r="S123" s="1667">
        <f t="shared" si="44"/>
        <v>0</v>
      </c>
      <c r="T123" s="2329"/>
      <c r="U123" s="1667"/>
      <c r="V123" s="1667"/>
      <c r="W123" s="1667">
        <f t="shared" si="45"/>
        <v>150.81100000000001</v>
      </c>
      <c r="X123" s="1667">
        <v>150.81100000000001</v>
      </c>
      <c r="Y123" s="1667"/>
      <c r="Z123" s="1667"/>
      <c r="AA123" s="1667">
        <f t="shared" si="38"/>
        <v>0</v>
      </c>
      <c r="AB123" s="1667"/>
      <c r="AC123" s="1667"/>
      <c r="AD123" s="1667"/>
      <c r="AE123" s="1667">
        <f t="shared" si="39"/>
        <v>212.95500000000001</v>
      </c>
      <c r="AF123" s="1697">
        <v>212.95500000000001</v>
      </c>
      <c r="AG123" s="1667"/>
      <c r="AH123" s="1667"/>
      <c r="AI123" s="1667">
        <f t="shared" si="40"/>
        <v>0</v>
      </c>
      <c r="AJ123" s="1667"/>
      <c r="AK123" s="1667"/>
      <c r="AL123" s="1667"/>
      <c r="AM123" s="2329">
        <f t="shared" si="41"/>
        <v>1306</v>
      </c>
      <c r="AN123" s="2386">
        <v>1306</v>
      </c>
      <c r="AO123" s="1667"/>
      <c r="AP123" s="1667"/>
      <c r="AQ123" s="2329">
        <f t="shared" si="42"/>
        <v>0</v>
      </c>
      <c r="AR123" s="2329"/>
      <c r="AS123" s="1667"/>
      <c r="AT123" s="1667"/>
      <c r="AU123" s="1667"/>
      <c r="AV123" s="2329">
        <f t="shared" si="43"/>
        <v>0</v>
      </c>
      <c r="AW123" s="2329"/>
      <c r="AX123" s="1667"/>
      <c r="AY123" s="1667"/>
      <c r="AZ123" s="1667"/>
      <c r="BA123" s="1667"/>
      <c r="BB123" s="1667"/>
      <c r="BC123" s="1667"/>
      <c r="BD123" s="2329">
        <f t="shared" si="54"/>
        <v>0</v>
      </c>
      <c r="BE123" s="2329"/>
      <c r="BF123" s="1668">
        <f t="shared" si="48"/>
        <v>1306</v>
      </c>
      <c r="BG123" s="2333">
        <v>2022</v>
      </c>
      <c r="BH123" s="2333" t="s">
        <v>910</v>
      </c>
      <c r="BI123" s="2333"/>
      <c r="BJ123" s="2334">
        <f t="shared" si="36"/>
        <v>100</v>
      </c>
      <c r="BK123" s="2334" t="e">
        <f t="shared" si="37"/>
        <v>#DIV/0!</v>
      </c>
      <c r="BL123" s="2333" t="s">
        <v>62</v>
      </c>
      <c r="BM123" s="2335"/>
      <c r="BN123" s="2900" t="s">
        <v>2492</v>
      </c>
      <c r="BO123" s="2900" t="s">
        <v>2500</v>
      </c>
      <c r="BP123" s="2336"/>
      <c r="BQ123" s="2354"/>
    </row>
    <row r="124" spans="1:70" s="1625" customFormat="1" ht="36" customHeight="1">
      <c r="A124" s="2199" t="s">
        <v>74</v>
      </c>
      <c r="B124" s="1698" t="s">
        <v>2420</v>
      </c>
      <c r="C124" s="1699"/>
      <c r="D124" s="1700"/>
      <c r="E124" s="1701"/>
      <c r="F124" s="1702"/>
      <c r="G124" s="1703">
        <f>SUM(G125:G138)</f>
        <v>68970.2</v>
      </c>
      <c r="H124" s="1703">
        <f t="shared" ref="H124:BC124" si="55">SUM(H125:H138)</f>
        <v>55664</v>
      </c>
      <c r="I124" s="1703">
        <f t="shared" si="55"/>
        <v>13306.2</v>
      </c>
      <c r="J124" s="1703">
        <f t="shared" si="55"/>
        <v>0</v>
      </c>
      <c r="K124" s="1703">
        <f t="shared" si="55"/>
        <v>55664</v>
      </c>
      <c r="L124" s="1703">
        <f t="shared" si="55"/>
        <v>55664</v>
      </c>
      <c r="M124" s="1703">
        <f t="shared" si="55"/>
        <v>8641.5831890000009</v>
      </c>
      <c r="N124" s="1703">
        <f t="shared" si="55"/>
        <v>8641.5831890000009</v>
      </c>
      <c r="O124" s="1703">
        <f t="shared" si="55"/>
        <v>0</v>
      </c>
      <c r="P124" s="1703">
        <f t="shared" si="55"/>
        <v>0</v>
      </c>
      <c r="Q124" s="1703">
        <f t="shared" si="55"/>
        <v>0</v>
      </c>
      <c r="R124" s="1703">
        <f t="shared" si="55"/>
        <v>0</v>
      </c>
      <c r="S124" s="1703">
        <f t="shared" si="55"/>
        <v>22732</v>
      </c>
      <c r="T124" s="1703">
        <f t="shared" si="55"/>
        <v>22732</v>
      </c>
      <c r="U124" s="1703">
        <f t="shared" si="55"/>
        <v>0</v>
      </c>
      <c r="V124" s="1703">
        <f t="shared" si="55"/>
        <v>0</v>
      </c>
      <c r="W124" s="1703">
        <f t="shared" si="55"/>
        <v>0</v>
      </c>
      <c r="X124" s="1703">
        <f t="shared" si="55"/>
        <v>0</v>
      </c>
      <c r="Y124" s="1703">
        <f t="shared" si="55"/>
        <v>0</v>
      </c>
      <c r="Z124" s="1703">
        <f t="shared" si="55"/>
        <v>0</v>
      </c>
      <c r="AA124" s="1703">
        <f t="shared" si="55"/>
        <v>18551.020952999999</v>
      </c>
      <c r="AB124" s="1703">
        <f t="shared" si="55"/>
        <v>18551.020952999999</v>
      </c>
      <c r="AC124" s="1703">
        <f t="shared" si="55"/>
        <v>0</v>
      </c>
      <c r="AD124" s="1703">
        <f t="shared" si="55"/>
        <v>0</v>
      </c>
      <c r="AE124" s="1703">
        <f t="shared" si="55"/>
        <v>0</v>
      </c>
      <c r="AF124" s="1703">
        <f t="shared" si="55"/>
        <v>0</v>
      </c>
      <c r="AG124" s="1703">
        <f t="shared" si="55"/>
        <v>0</v>
      </c>
      <c r="AH124" s="1703">
        <f t="shared" si="55"/>
        <v>0</v>
      </c>
      <c r="AI124" s="1703">
        <f t="shared" si="55"/>
        <v>22732</v>
      </c>
      <c r="AJ124" s="1703">
        <f t="shared" si="55"/>
        <v>22732</v>
      </c>
      <c r="AK124" s="1703">
        <f t="shared" si="55"/>
        <v>0</v>
      </c>
      <c r="AL124" s="1703">
        <f t="shared" si="55"/>
        <v>0</v>
      </c>
      <c r="AM124" s="1703">
        <f t="shared" si="55"/>
        <v>22732</v>
      </c>
      <c r="AN124" s="1703">
        <f t="shared" si="55"/>
        <v>22732</v>
      </c>
      <c r="AO124" s="1703">
        <f t="shared" si="55"/>
        <v>0</v>
      </c>
      <c r="AP124" s="1703">
        <f t="shared" si="55"/>
        <v>0</v>
      </c>
      <c r="AQ124" s="1703">
        <f t="shared" si="55"/>
        <v>32932</v>
      </c>
      <c r="AR124" s="1703">
        <f t="shared" si="55"/>
        <v>32932</v>
      </c>
      <c r="AS124" s="1703">
        <f t="shared" si="55"/>
        <v>0</v>
      </c>
      <c r="AT124" s="1703">
        <f t="shared" si="55"/>
        <v>0</v>
      </c>
      <c r="AU124" s="1703">
        <f t="shared" si="55"/>
        <v>0</v>
      </c>
      <c r="AV124" s="1703">
        <f t="shared" si="55"/>
        <v>32932</v>
      </c>
      <c r="AW124" s="1703">
        <f t="shared" si="55"/>
        <v>32932</v>
      </c>
      <c r="AX124" s="1703">
        <f t="shared" si="55"/>
        <v>0</v>
      </c>
      <c r="AY124" s="1703">
        <f t="shared" si="55"/>
        <v>0</v>
      </c>
      <c r="AZ124" s="1703">
        <f t="shared" si="55"/>
        <v>0</v>
      </c>
      <c r="BA124" s="1703">
        <f t="shared" si="55"/>
        <v>0</v>
      </c>
      <c r="BB124" s="1703">
        <f t="shared" si="55"/>
        <v>0</v>
      </c>
      <c r="BC124" s="1703">
        <f t="shared" si="55"/>
        <v>0</v>
      </c>
      <c r="BD124" s="1703">
        <f>SUM(BD125:BD138)</f>
        <v>23198.468453578615</v>
      </c>
      <c r="BE124" s="1655"/>
      <c r="BF124" s="1657"/>
      <c r="BG124" s="1691"/>
      <c r="BH124" s="1691"/>
      <c r="BI124" s="1691"/>
      <c r="BJ124" s="1692">
        <f t="shared" si="36"/>
        <v>82.513776325055005</v>
      </c>
      <c r="BK124" s="1692">
        <f t="shared" si="37"/>
        <v>70.443545650366261</v>
      </c>
      <c r="BL124" s="1691"/>
      <c r="BM124" s="1693"/>
      <c r="BN124" s="2900" t="s">
        <v>2492</v>
      </c>
      <c r="BO124" s="2900" t="s">
        <v>2500</v>
      </c>
      <c r="BP124" s="1660">
        <v>23198</v>
      </c>
      <c r="BQ124" s="1704">
        <f>BD124-BP124</f>
        <v>0.4684535786145716</v>
      </c>
    </row>
    <row r="125" spans="1:70" s="2363" customFormat="1" ht="63.75">
      <c r="A125" s="2385">
        <v>1</v>
      </c>
      <c r="B125" s="2345" t="s">
        <v>203</v>
      </c>
      <c r="C125" s="1676" t="s">
        <v>204</v>
      </c>
      <c r="D125" s="1676" t="s">
        <v>205</v>
      </c>
      <c r="E125" s="2390" t="s">
        <v>206</v>
      </c>
      <c r="F125" s="2349" t="s">
        <v>207</v>
      </c>
      <c r="G125" s="2386">
        <f>H125+I125</f>
        <v>6500</v>
      </c>
      <c r="H125" s="2391">
        <v>5000</v>
      </c>
      <c r="I125" s="1705">
        <f>H125*0.3</f>
        <v>1500</v>
      </c>
      <c r="J125" s="143"/>
      <c r="K125" s="143">
        <v>5000</v>
      </c>
      <c r="L125" s="1705">
        <v>5000</v>
      </c>
      <c r="M125" s="1253">
        <f>N125</f>
        <v>2402.67</v>
      </c>
      <c r="N125" s="143">
        <v>2402.67</v>
      </c>
      <c r="O125" s="2329"/>
      <c r="P125" s="1667"/>
      <c r="Q125" s="1667"/>
      <c r="R125" s="1667"/>
      <c r="S125" s="1667">
        <f t="shared" si="44"/>
        <v>3000</v>
      </c>
      <c r="T125" s="2386">
        <v>3000</v>
      </c>
      <c r="U125" s="1667"/>
      <c r="V125" s="1667"/>
      <c r="W125" s="1667">
        <f t="shared" si="45"/>
        <v>0</v>
      </c>
      <c r="X125" s="1667"/>
      <c r="Y125" s="1667"/>
      <c r="Z125" s="1667"/>
      <c r="AA125" s="1667">
        <f t="shared" si="38"/>
        <v>3000</v>
      </c>
      <c r="AB125" s="1667">
        <v>3000</v>
      </c>
      <c r="AC125" s="1667"/>
      <c r="AD125" s="1667"/>
      <c r="AE125" s="1667">
        <f t="shared" si="39"/>
        <v>0</v>
      </c>
      <c r="AF125" s="1667"/>
      <c r="AG125" s="1667"/>
      <c r="AH125" s="1667"/>
      <c r="AI125" s="1667">
        <f t="shared" si="40"/>
        <v>3000</v>
      </c>
      <c r="AJ125" s="1667">
        <f>T125</f>
        <v>3000</v>
      </c>
      <c r="AK125" s="1667"/>
      <c r="AL125" s="1667"/>
      <c r="AM125" s="2329">
        <f>SUM(AN125:AP125)</f>
        <v>3000</v>
      </c>
      <c r="AN125" s="2386">
        <v>3000</v>
      </c>
      <c r="AO125" s="1667"/>
      <c r="AP125" s="1667"/>
      <c r="AQ125" s="2329">
        <f t="shared" si="42"/>
        <v>2000</v>
      </c>
      <c r="AR125" s="2329">
        <f>L125-AN125</f>
        <v>2000</v>
      </c>
      <c r="AS125" s="1667"/>
      <c r="AT125" s="1667"/>
      <c r="AU125" s="1667"/>
      <c r="AV125" s="2329">
        <f t="shared" si="43"/>
        <v>2000</v>
      </c>
      <c r="AW125" s="2329">
        <f>AR125</f>
        <v>2000</v>
      </c>
      <c r="AX125" s="1667"/>
      <c r="AY125" s="1667"/>
      <c r="AZ125" s="1667"/>
      <c r="BA125" s="1667"/>
      <c r="BB125" s="1667"/>
      <c r="BC125" s="1667"/>
      <c r="BD125" s="2329">
        <v>1050</v>
      </c>
      <c r="BE125" s="2329"/>
      <c r="BF125" s="1668">
        <f t="shared" si="48"/>
        <v>0</v>
      </c>
      <c r="BG125" s="2333">
        <v>2023</v>
      </c>
      <c r="BH125" s="2333" t="s">
        <v>2324</v>
      </c>
      <c r="BI125" s="2333" t="s">
        <v>2327</v>
      </c>
      <c r="BJ125" s="2334">
        <f t="shared" si="36"/>
        <v>81</v>
      </c>
      <c r="BK125" s="2334">
        <f t="shared" si="37"/>
        <v>52.5</v>
      </c>
      <c r="BL125" s="2333" t="s">
        <v>40</v>
      </c>
      <c r="BM125" s="2335"/>
      <c r="BN125" s="2900" t="s">
        <v>2492</v>
      </c>
      <c r="BO125" s="2900" t="s">
        <v>2500</v>
      </c>
      <c r="BP125" s="2393">
        <f>(BP124+AN124)/H124</f>
        <v>0.8251293475136533</v>
      </c>
      <c r="BQ125" s="2354">
        <f>$BP$125*H125</f>
        <v>4125.6467375682669</v>
      </c>
      <c r="BR125" s="2363">
        <f>BQ125-AN125</f>
        <v>1125.6467375682669</v>
      </c>
    </row>
    <row r="126" spans="1:70" s="2363" customFormat="1" ht="76.5">
      <c r="A126" s="2385">
        <v>2</v>
      </c>
      <c r="B126" s="2345" t="s">
        <v>208</v>
      </c>
      <c r="C126" s="1676" t="s">
        <v>53</v>
      </c>
      <c r="D126" s="1676" t="s">
        <v>209</v>
      </c>
      <c r="E126" s="2390" t="s">
        <v>206</v>
      </c>
      <c r="F126" s="2349" t="s">
        <v>210</v>
      </c>
      <c r="G126" s="2386">
        <f t="shared" ref="G126:G128" si="56">H126+I126</f>
        <v>13000</v>
      </c>
      <c r="H126" s="2391">
        <v>10000</v>
      </c>
      <c r="I126" s="1705">
        <f>H126*0.3</f>
        <v>3000</v>
      </c>
      <c r="J126" s="143"/>
      <c r="K126" s="143">
        <v>10000</v>
      </c>
      <c r="L126" s="1705">
        <v>10000</v>
      </c>
      <c r="M126" s="1253">
        <f t="shared" ref="M126:M129" si="57">N126</f>
        <v>1395.1679999999999</v>
      </c>
      <c r="N126" s="143">
        <v>1395.1679999999999</v>
      </c>
      <c r="O126" s="2329"/>
      <c r="P126" s="1667"/>
      <c r="Q126" s="1667"/>
      <c r="R126" s="1667"/>
      <c r="S126" s="1667">
        <f t="shared" si="44"/>
        <v>4000</v>
      </c>
      <c r="T126" s="2386">
        <v>4000</v>
      </c>
      <c r="U126" s="1667"/>
      <c r="V126" s="1667"/>
      <c r="W126" s="1667">
        <f t="shared" si="45"/>
        <v>0</v>
      </c>
      <c r="X126" s="1667"/>
      <c r="Y126" s="1667"/>
      <c r="Z126" s="1667"/>
      <c r="AA126" s="1667">
        <f t="shared" si="38"/>
        <v>2410.1679999999997</v>
      </c>
      <c r="AB126" s="1667">
        <v>2410.1679999999997</v>
      </c>
      <c r="AC126" s="1667"/>
      <c r="AD126" s="1667"/>
      <c r="AE126" s="1667">
        <f t="shared" si="39"/>
        <v>0</v>
      </c>
      <c r="AF126" s="1667"/>
      <c r="AG126" s="1667"/>
      <c r="AH126" s="1667"/>
      <c r="AI126" s="1667">
        <f t="shared" si="40"/>
        <v>4000</v>
      </c>
      <c r="AJ126" s="1667">
        <f t="shared" ref="AJ126:AJ138" si="58">T126</f>
        <v>4000</v>
      </c>
      <c r="AK126" s="1667"/>
      <c r="AL126" s="1667"/>
      <c r="AM126" s="2329">
        <f t="shared" si="41"/>
        <v>4000</v>
      </c>
      <c r="AN126" s="2386">
        <v>4000</v>
      </c>
      <c r="AO126" s="1667"/>
      <c r="AP126" s="1667"/>
      <c r="AQ126" s="2329">
        <f t="shared" si="42"/>
        <v>6000</v>
      </c>
      <c r="AR126" s="2329">
        <f t="shared" ref="AR126:AR138" si="59">L126-AN126</f>
        <v>6000</v>
      </c>
      <c r="AS126" s="1667"/>
      <c r="AT126" s="1667"/>
      <c r="AU126" s="1667"/>
      <c r="AV126" s="2329">
        <f t="shared" si="43"/>
        <v>6000</v>
      </c>
      <c r="AW126" s="2329">
        <f t="shared" ref="AW126:AW129" si="60">AR126</f>
        <v>6000</v>
      </c>
      <c r="AX126" s="1667"/>
      <c r="AY126" s="1667"/>
      <c r="AZ126" s="1667"/>
      <c r="BA126" s="1667"/>
      <c r="BB126" s="1667"/>
      <c r="BC126" s="1667"/>
      <c r="BD126" s="2329">
        <v>4186</v>
      </c>
      <c r="BE126" s="2329"/>
      <c r="BF126" s="1668">
        <f t="shared" si="48"/>
        <v>0</v>
      </c>
      <c r="BG126" s="2333">
        <v>2023</v>
      </c>
      <c r="BH126" s="2333" t="s">
        <v>2324</v>
      </c>
      <c r="BI126" s="2333" t="s">
        <v>2327</v>
      </c>
      <c r="BJ126" s="2334">
        <f t="shared" si="36"/>
        <v>81.86</v>
      </c>
      <c r="BK126" s="2334">
        <f t="shared" si="37"/>
        <v>69.766666666666666</v>
      </c>
      <c r="BL126" s="2333" t="s">
        <v>40</v>
      </c>
      <c r="BM126" s="2335"/>
      <c r="BN126" s="2900" t="s">
        <v>2492</v>
      </c>
      <c r="BO126" s="2900" t="s">
        <v>2500</v>
      </c>
      <c r="BP126" s="2336"/>
      <c r="BQ126" s="2354">
        <f>$BP$125*H126</f>
        <v>8251.2934751365337</v>
      </c>
      <c r="BR126" s="2363">
        <f>BQ126-AN126</f>
        <v>4251.2934751365337</v>
      </c>
    </row>
    <row r="127" spans="1:70" s="2363" customFormat="1" ht="89.25">
      <c r="A127" s="2385">
        <v>3</v>
      </c>
      <c r="B127" s="2345" t="s">
        <v>211</v>
      </c>
      <c r="C127" s="1676" t="s">
        <v>212</v>
      </c>
      <c r="D127" s="1676" t="s">
        <v>213</v>
      </c>
      <c r="E127" s="2390" t="s">
        <v>206</v>
      </c>
      <c r="F127" s="2349" t="s">
        <v>214</v>
      </c>
      <c r="G127" s="2386">
        <f t="shared" si="56"/>
        <v>18200</v>
      </c>
      <c r="H127" s="2391">
        <v>14000</v>
      </c>
      <c r="I127" s="1705">
        <f>H127*0.3</f>
        <v>4200</v>
      </c>
      <c r="J127" s="143"/>
      <c r="K127" s="143">
        <v>14000</v>
      </c>
      <c r="L127" s="1705">
        <v>14000</v>
      </c>
      <c r="M127" s="1253">
        <f t="shared" si="57"/>
        <v>1082.2350000000001</v>
      </c>
      <c r="N127" s="143">
        <v>1082.2350000000001</v>
      </c>
      <c r="O127" s="2329"/>
      <c r="P127" s="1667"/>
      <c r="Q127" s="1667"/>
      <c r="R127" s="1667"/>
      <c r="S127" s="1667">
        <f t="shared" si="44"/>
        <v>5000</v>
      </c>
      <c r="T127" s="2386">
        <v>5000</v>
      </c>
      <c r="U127" s="1667"/>
      <c r="V127" s="1667"/>
      <c r="W127" s="1667">
        <f t="shared" si="45"/>
        <v>0</v>
      </c>
      <c r="X127" s="1667"/>
      <c r="Y127" s="1667"/>
      <c r="Z127" s="1667"/>
      <c r="AA127" s="1667">
        <f t="shared" si="38"/>
        <v>5000</v>
      </c>
      <c r="AB127" s="1667">
        <v>5000</v>
      </c>
      <c r="AC127" s="1667"/>
      <c r="AD127" s="1667"/>
      <c r="AE127" s="1667">
        <f t="shared" si="39"/>
        <v>0</v>
      </c>
      <c r="AF127" s="1667"/>
      <c r="AG127" s="1667"/>
      <c r="AH127" s="1667"/>
      <c r="AI127" s="1667">
        <f t="shared" si="40"/>
        <v>5000</v>
      </c>
      <c r="AJ127" s="1667">
        <f t="shared" si="58"/>
        <v>5000</v>
      </c>
      <c r="AK127" s="1667"/>
      <c r="AL127" s="1667"/>
      <c r="AM127" s="2329">
        <f t="shared" si="41"/>
        <v>5000</v>
      </c>
      <c r="AN127" s="2386">
        <v>5000</v>
      </c>
      <c r="AO127" s="1667"/>
      <c r="AP127" s="1667"/>
      <c r="AQ127" s="2329">
        <f t="shared" si="42"/>
        <v>9000</v>
      </c>
      <c r="AR127" s="2329">
        <f t="shared" si="59"/>
        <v>9000</v>
      </c>
      <c r="AS127" s="1667"/>
      <c r="AT127" s="1667"/>
      <c r="AU127" s="1667"/>
      <c r="AV127" s="2329">
        <f t="shared" si="43"/>
        <v>9000</v>
      </c>
      <c r="AW127" s="2329">
        <f t="shared" si="60"/>
        <v>9000</v>
      </c>
      <c r="AX127" s="1667"/>
      <c r="AY127" s="1667"/>
      <c r="AZ127" s="1667"/>
      <c r="BA127" s="1667"/>
      <c r="BB127" s="1667"/>
      <c r="BC127" s="1667"/>
      <c r="BD127" s="2329">
        <v>6400</v>
      </c>
      <c r="BE127" s="2329"/>
      <c r="BF127" s="1668">
        <f t="shared" si="48"/>
        <v>0</v>
      </c>
      <c r="BG127" s="2333">
        <v>2023</v>
      </c>
      <c r="BH127" s="2333" t="s">
        <v>2324</v>
      </c>
      <c r="BI127" s="2333" t="s">
        <v>2327</v>
      </c>
      <c r="BJ127" s="2334">
        <f t="shared" si="36"/>
        <v>81.428571428571431</v>
      </c>
      <c r="BK127" s="2334">
        <f t="shared" si="37"/>
        <v>71.111111111111114</v>
      </c>
      <c r="BL127" s="2333" t="s">
        <v>40</v>
      </c>
      <c r="BM127" s="2335"/>
      <c r="BN127" s="2900" t="s">
        <v>2492</v>
      </c>
      <c r="BO127" s="2900" t="s">
        <v>2500</v>
      </c>
      <c r="BP127" s="2336"/>
      <c r="BQ127" s="2354">
        <f t="shared" ref="BQ127:BQ138" si="61">$BP$125*H127</f>
        <v>11551.810865191146</v>
      </c>
      <c r="BR127" s="2363">
        <f t="shared" ref="BR127:BR138" si="62">BQ127-AN127</f>
        <v>6551.8108651911461</v>
      </c>
    </row>
    <row r="128" spans="1:70" s="2363" customFormat="1" ht="38.25">
      <c r="A128" s="2385">
        <v>4</v>
      </c>
      <c r="B128" s="2345" t="s">
        <v>215</v>
      </c>
      <c r="C128" s="1676" t="s">
        <v>216</v>
      </c>
      <c r="D128" s="1676" t="s">
        <v>217</v>
      </c>
      <c r="E128" s="2390" t="s">
        <v>206</v>
      </c>
      <c r="F128" s="2349" t="s">
        <v>218</v>
      </c>
      <c r="G128" s="2386">
        <f t="shared" si="56"/>
        <v>9560.2000000000007</v>
      </c>
      <c r="H128" s="2391">
        <v>7354</v>
      </c>
      <c r="I128" s="1705">
        <f>H128*0.3</f>
        <v>2206.1999999999998</v>
      </c>
      <c r="J128" s="143"/>
      <c r="K128" s="143">
        <v>7354</v>
      </c>
      <c r="L128" s="1705">
        <v>7354</v>
      </c>
      <c r="M128" s="1253">
        <f t="shared" si="57"/>
        <v>556.57799999999997</v>
      </c>
      <c r="N128" s="143">
        <v>556.57799999999997</v>
      </c>
      <c r="O128" s="2329"/>
      <c r="P128" s="1667"/>
      <c r="Q128" s="1667"/>
      <c r="R128" s="1667"/>
      <c r="S128" s="1667">
        <f t="shared" si="44"/>
        <v>2500</v>
      </c>
      <c r="T128" s="2386">
        <v>2500</v>
      </c>
      <c r="U128" s="1667"/>
      <c r="V128" s="1667"/>
      <c r="W128" s="1667">
        <f t="shared" si="45"/>
        <v>0</v>
      </c>
      <c r="X128" s="1667"/>
      <c r="Y128" s="1667"/>
      <c r="Z128" s="1667"/>
      <c r="AA128" s="1667">
        <f t="shared" si="38"/>
        <v>2500</v>
      </c>
      <c r="AB128" s="1667">
        <v>2500</v>
      </c>
      <c r="AC128" s="1667"/>
      <c r="AD128" s="1667"/>
      <c r="AE128" s="1667">
        <f t="shared" si="39"/>
        <v>0</v>
      </c>
      <c r="AF128" s="1667"/>
      <c r="AG128" s="1667"/>
      <c r="AH128" s="1667"/>
      <c r="AI128" s="1667">
        <f t="shared" si="40"/>
        <v>2500</v>
      </c>
      <c r="AJ128" s="1667">
        <f t="shared" si="58"/>
        <v>2500</v>
      </c>
      <c r="AK128" s="1667"/>
      <c r="AL128" s="1667"/>
      <c r="AM128" s="2329">
        <f t="shared" si="41"/>
        <v>2500</v>
      </c>
      <c r="AN128" s="2386">
        <v>2500</v>
      </c>
      <c r="AO128" s="1667"/>
      <c r="AP128" s="1667"/>
      <c r="AQ128" s="2329">
        <f t="shared" si="42"/>
        <v>4854</v>
      </c>
      <c r="AR128" s="2329">
        <f t="shared" si="59"/>
        <v>4854</v>
      </c>
      <c r="AS128" s="1667"/>
      <c r="AT128" s="1667"/>
      <c r="AU128" s="1667"/>
      <c r="AV128" s="2329">
        <f t="shared" si="43"/>
        <v>4854</v>
      </c>
      <c r="AW128" s="2329">
        <f t="shared" si="60"/>
        <v>4854</v>
      </c>
      <c r="AX128" s="1667"/>
      <c r="AY128" s="1667"/>
      <c r="AZ128" s="1667"/>
      <c r="BA128" s="1667"/>
      <c r="BB128" s="1667"/>
      <c r="BC128" s="1667"/>
      <c r="BD128" s="2329">
        <v>3500</v>
      </c>
      <c r="BE128" s="2329"/>
      <c r="BF128" s="1668">
        <f t="shared" si="48"/>
        <v>0</v>
      </c>
      <c r="BG128" s="2333">
        <v>2023</v>
      </c>
      <c r="BH128" s="2333" t="s">
        <v>2324</v>
      </c>
      <c r="BI128" s="2333" t="s">
        <v>2327</v>
      </c>
      <c r="BJ128" s="2334">
        <f t="shared" si="36"/>
        <v>81.588251291813975</v>
      </c>
      <c r="BK128" s="2334">
        <f t="shared" si="37"/>
        <v>72.105480016481252</v>
      </c>
      <c r="BL128" s="2333" t="s">
        <v>40</v>
      </c>
      <c r="BM128" s="2335"/>
      <c r="BN128" s="2900" t="s">
        <v>2492</v>
      </c>
      <c r="BO128" s="2900" t="s">
        <v>2500</v>
      </c>
      <c r="BP128" s="2336"/>
      <c r="BQ128" s="2354">
        <f t="shared" si="61"/>
        <v>6068.0012216154064</v>
      </c>
      <c r="BR128" s="2363">
        <f t="shared" si="62"/>
        <v>3568.0012216154064</v>
      </c>
    </row>
    <row r="129" spans="1:70" s="2363" customFormat="1" ht="63.75">
      <c r="A129" s="2385">
        <v>5</v>
      </c>
      <c r="B129" s="2345" t="s">
        <v>219</v>
      </c>
      <c r="C129" s="1676" t="s">
        <v>220</v>
      </c>
      <c r="D129" s="1676" t="s">
        <v>221</v>
      </c>
      <c r="E129" s="2390" t="s">
        <v>206</v>
      </c>
      <c r="F129" s="2349" t="s">
        <v>222</v>
      </c>
      <c r="G129" s="2386">
        <f>H129+I129</f>
        <v>10400</v>
      </c>
      <c r="H129" s="2391">
        <v>8000</v>
      </c>
      <c r="I129" s="1705">
        <f>H129*0.3</f>
        <v>2400</v>
      </c>
      <c r="J129" s="143"/>
      <c r="K129" s="143">
        <v>8000</v>
      </c>
      <c r="L129" s="1705">
        <v>8000</v>
      </c>
      <c r="M129" s="1253">
        <f t="shared" si="57"/>
        <v>544.13599999999997</v>
      </c>
      <c r="N129" s="143">
        <v>544.13599999999997</v>
      </c>
      <c r="O129" s="2329"/>
      <c r="P129" s="1667"/>
      <c r="Q129" s="1667"/>
      <c r="R129" s="1667"/>
      <c r="S129" s="1667">
        <f t="shared" si="44"/>
        <v>1744</v>
      </c>
      <c r="T129" s="2386">
        <v>1744</v>
      </c>
      <c r="U129" s="1667"/>
      <c r="V129" s="1667"/>
      <c r="W129" s="1667">
        <f t="shared" si="45"/>
        <v>0</v>
      </c>
      <c r="X129" s="1667"/>
      <c r="Y129" s="1667"/>
      <c r="Z129" s="1667"/>
      <c r="AA129" s="1667">
        <f t="shared" si="38"/>
        <v>1524.136</v>
      </c>
      <c r="AB129" s="1667">
        <v>1524.136</v>
      </c>
      <c r="AC129" s="1667"/>
      <c r="AD129" s="1667"/>
      <c r="AE129" s="1667">
        <f t="shared" si="39"/>
        <v>0</v>
      </c>
      <c r="AF129" s="1667"/>
      <c r="AG129" s="1667"/>
      <c r="AH129" s="1667"/>
      <c r="AI129" s="1667">
        <f t="shared" si="40"/>
        <v>1744</v>
      </c>
      <c r="AJ129" s="1667">
        <f t="shared" si="58"/>
        <v>1744</v>
      </c>
      <c r="AK129" s="1667"/>
      <c r="AL129" s="1667"/>
      <c r="AM129" s="2329">
        <f t="shared" si="41"/>
        <v>1744</v>
      </c>
      <c r="AN129" s="2386">
        <v>1744</v>
      </c>
      <c r="AO129" s="1667"/>
      <c r="AP129" s="1667"/>
      <c r="AQ129" s="2329">
        <f t="shared" si="42"/>
        <v>6256</v>
      </c>
      <c r="AR129" s="2329">
        <f t="shared" si="59"/>
        <v>6256</v>
      </c>
      <c r="AS129" s="1667"/>
      <c r="AT129" s="1667"/>
      <c r="AU129" s="1667"/>
      <c r="AV129" s="2329">
        <f t="shared" si="43"/>
        <v>6256</v>
      </c>
      <c r="AW129" s="2329">
        <f t="shared" si="60"/>
        <v>6256</v>
      </c>
      <c r="AX129" s="1667"/>
      <c r="AY129" s="1667"/>
      <c r="AZ129" s="1667"/>
      <c r="BA129" s="1667"/>
      <c r="BB129" s="1667"/>
      <c r="BC129" s="1667"/>
      <c r="BD129" s="2329">
        <v>4750</v>
      </c>
      <c r="BE129" s="2329"/>
      <c r="BF129" s="1668">
        <f t="shared" si="48"/>
        <v>0</v>
      </c>
      <c r="BG129" s="2333">
        <v>2023</v>
      </c>
      <c r="BH129" s="2333" t="s">
        <v>2324</v>
      </c>
      <c r="BI129" s="2333" t="s">
        <v>2327</v>
      </c>
      <c r="BJ129" s="2334">
        <f t="shared" si="36"/>
        <v>81.174999999999997</v>
      </c>
      <c r="BK129" s="2334">
        <f t="shared" si="37"/>
        <v>75.927109974424553</v>
      </c>
      <c r="BL129" s="2333" t="s">
        <v>40</v>
      </c>
      <c r="BM129" s="2335"/>
      <c r="BN129" s="2900" t="s">
        <v>2492</v>
      </c>
      <c r="BO129" s="2900" t="s">
        <v>2500</v>
      </c>
      <c r="BP129" s="2336"/>
      <c r="BQ129" s="2354">
        <f t="shared" si="61"/>
        <v>6601.0347801092266</v>
      </c>
      <c r="BR129" s="2363">
        <f t="shared" si="62"/>
        <v>4857.0347801092266</v>
      </c>
    </row>
    <row r="130" spans="1:70" s="2363" customFormat="1" ht="76.5">
      <c r="A130" s="2385">
        <v>6</v>
      </c>
      <c r="B130" s="2345" t="s">
        <v>223</v>
      </c>
      <c r="C130" s="1676" t="s">
        <v>224</v>
      </c>
      <c r="D130" s="1676" t="s">
        <v>225</v>
      </c>
      <c r="E130" s="2360" t="s">
        <v>206</v>
      </c>
      <c r="F130" s="2349" t="s">
        <v>226</v>
      </c>
      <c r="G130" s="2386">
        <v>2216</v>
      </c>
      <c r="H130" s="2386">
        <v>2216</v>
      </c>
      <c r="I130" s="143"/>
      <c r="J130" s="143"/>
      <c r="K130" s="143">
        <v>2216</v>
      </c>
      <c r="L130" s="143">
        <v>2216</v>
      </c>
      <c r="M130" s="1253">
        <f>N130</f>
        <v>204.166</v>
      </c>
      <c r="N130" s="143">
        <v>204.166</v>
      </c>
      <c r="O130" s="2329"/>
      <c r="P130" s="1667"/>
      <c r="Q130" s="1667"/>
      <c r="R130" s="1667"/>
      <c r="S130" s="1667">
        <f t="shared" si="44"/>
        <v>811</v>
      </c>
      <c r="T130" s="2386">
        <v>811</v>
      </c>
      <c r="U130" s="1667"/>
      <c r="V130" s="1667"/>
      <c r="W130" s="1667">
        <f t="shared" si="45"/>
        <v>0</v>
      </c>
      <c r="X130" s="1667"/>
      <c r="Y130" s="1667"/>
      <c r="Z130" s="1667"/>
      <c r="AA130" s="1667">
        <f t="shared" si="38"/>
        <v>811</v>
      </c>
      <c r="AB130" s="1667">
        <v>811</v>
      </c>
      <c r="AC130" s="1667"/>
      <c r="AD130" s="1667"/>
      <c r="AE130" s="1667">
        <f t="shared" si="39"/>
        <v>0</v>
      </c>
      <c r="AF130" s="1667"/>
      <c r="AG130" s="1667"/>
      <c r="AH130" s="1667"/>
      <c r="AI130" s="1667">
        <f t="shared" si="40"/>
        <v>811</v>
      </c>
      <c r="AJ130" s="1667">
        <f t="shared" si="58"/>
        <v>811</v>
      </c>
      <c r="AK130" s="1667"/>
      <c r="AL130" s="1667"/>
      <c r="AM130" s="2329">
        <f t="shared" si="41"/>
        <v>811</v>
      </c>
      <c r="AN130" s="2386">
        <v>811</v>
      </c>
      <c r="AO130" s="1667"/>
      <c r="AP130" s="1667"/>
      <c r="AQ130" s="2329">
        <f t="shared" si="42"/>
        <v>1405</v>
      </c>
      <c r="AR130" s="2329">
        <f t="shared" si="59"/>
        <v>1405</v>
      </c>
      <c r="AS130" s="1667"/>
      <c r="AT130" s="1667"/>
      <c r="AU130" s="1667"/>
      <c r="AV130" s="2329">
        <f t="shared" si="43"/>
        <v>1405</v>
      </c>
      <c r="AW130" s="2329">
        <f>AR130</f>
        <v>1405</v>
      </c>
      <c r="AX130" s="1667"/>
      <c r="AY130" s="1667"/>
      <c r="AZ130" s="1667"/>
      <c r="BA130" s="1667"/>
      <c r="BB130" s="1667"/>
      <c r="BC130" s="1667"/>
      <c r="BD130" s="2329">
        <v>1000</v>
      </c>
      <c r="BE130" s="2329"/>
      <c r="BF130" s="1668">
        <f t="shared" si="48"/>
        <v>0</v>
      </c>
      <c r="BG130" s="2333">
        <v>2023</v>
      </c>
      <c r="BH130" s="2333" t="s">
        <v>2324</v>
      </c>
      <c r="BI130" s="2333" t="s">
        <v>2327</v>
      </c>
      <c r="BJ130" s="2334">
        <f t="shared" si="36"/>
        <v>81.723826714801433</v>
      </c>
      <c r="BK130" s="2334">
        <f t="shared" si="37"/>
        <v>71.17437722419929</v>
      </c>
      <c r="BL130" s="2333" t="s">
        <v>40</v>
      </c>
      <c r="BM130" s="2335"/>
      <c r="BN130" s="2900" t="s">
        <v>2492</v>
      </c>
      <c r="BO130" s="2900" t="s">
        <v>2500</v>
      </c>
      <c r="BP130" s="2336"/>
      <c r="BQ130" s="2354">
        <f t="shared" si="61"/>
        <v>1828.4866340902556</v>
      </c>
      <c r="BR130" s="2363">
        <f t="shared" si="62"/>
        <v>1017.4866340902556</v>
      </c>
    </row>
    <row r="131" spans="1:70" s="2363" customFormat="1" ht="38.25">
      <c r="A131" s="2385">
        <v>7</v>
      </c>
      <c r="B131" s="2345" t="s">
        <v>227</v>
      </c>
      <c r="C131" s="1676" t="s">
        <v>228</v>
      </c>
      <c r="D131" s="1676" t="s">
        <v>229</v>
      </c>
      <c r="E131" s="2360" t="s">
        <v>206</v>
      </c>
      <c r="F131" s="2349" t="s">
        <v>230</v>
      </c>
      <c r="G131" s="2386">
        <v>1000</v>
      </c>
      <c r="H131" s="2386">
        <v>1000</v>
      </c>
      <c r="I131" s="143"/>
      <c r="J131" s="143"/>
      <c r="K131" s="143">
        <v>1000</v>
      </c>
      <c r="L131" s="143">
        <v>1000</v>
      </c>
      <c r="M131" s="1253">
        <f t="shared" ref="M131:M132" si="63">N131</f>
        <v>60.798000000000002</v>
      </c>
      <c r="N131" s="143">
        <v>60.798000000000002</v>
      </c>
      <c r="O131" s="2329"/>
      <c r="P131" s="1667"/>
      <c r="Q131" s="1667"/>
      <c r="R131" s="1667"/>
      <c r="S131" s="1667">
        <f t="shared" si="44"/>
        <v>811</v>
      </c>
      <c r="T131" s="2386">
        <v>811</v>
      </c>
      <c r="U131" s="1667"/>
      <c r="V131" s="1667"/>
      <c r="W131" s="1667">
        <f t="shared" si="45"/>
        <v>0</v>
      </c>
      <c r="X131" s="1667"/>
      <c r="Y131" s="1667"/>
      <c r="Z131" s="1667"/>
      <c r="AA131" s="1667">
        <f t="shared" si="38"/>
        <v>340.798</v>
      </c>
      <c r="AB131" s="1667">
        <v>340.798</v>
      </c>
      <c r="AC131" s="1667"/>
      <c r="AD131" s="1667"/>
      <c r="AE131" s="1667">
        <f t="shared" si="39"/>
        <v>0</v>
      </c>
      <c r="AF131" s="1667"/>
      <c r="AG131" s="1667"/>
      <c r="AH131" s="1667"/>
      <c r="AI131" s="1667">
        <f t="shared" si="40"/>
        <v>811</v>
      </c>
      <c r="AJ131" s="1667">
        <f t="shared" si="58"/>
        <v>811</v>
      </c>
      <c r="AK131" s="1667"/>
      <c r="AL131" s="1667"/>
      <c r="AM131" s="2329">
        <f t="shared" si="41"/>
        <v>811</v>
      </c>
      <c r="AN131" s="2386">
        <v>811</v>
      </c>
      <c r="AO131" s="1667"/>
      <c r="AP131" s="1667"/>
      <c r="AQ131" s="2329">
        <f t="shared" si="42"/>
        <v>189</v>
      </c>
      <c r="AR131" s="2329">
        <f t="shared" si="59"/>
        <v>189</v>
      </c>
      <c r="AS131" s="1667"/>
      <c r="AT131" s="1667"/>
      <c r="AU131" s="1667"/>
      <c r="AV131" s="2329">
        <f t="shared" si="43"/>
        <v>189</v>
      </c>
      <c r="AW131" s="2329">
        <f t="shared" ref="AW131:AW132" si="64">AR131</f>
        <v>189</v>
      </c>
      <c r="AX131" s="1667"/>
      <c r="AY131" s="1667"/>
      <c r="AZ131" s="1667"/>
      <c r="BA131" s="1667"/>
      <c r="BB131" s="1667"/>
      <c r="BC131" s="1667"/>
      <c r="BD131" s="2329">
        <v>189</v>
      </c>
      <c r="BE131" s="2329"/>
      <c r="BF131" s="1668">
        <f t="shared" si="48"/>
        <v>0</v>
      </c>
      <c r="BG131" s="2333">
        <v>2023</v>
      </c>
      <c r="BH131" s="2333" t="s">
        <v>2324</v>
      </c>
      <c r="BI131" s="2333" t="s">
        <v>2327</v>
      </c>
      <c r="BJ131" s="2334">
        <f t="shared" si="36"/>
        <v>100</v>
      </c>
      <c r="BK131" s="2334">
        <f t="shared" si="37"/>
        <v>100</v>
      </c>
      <c r="BL131" s="2333" t="s">
        <v>40</v>
      </c>
      <c r="BM131" s="2335"/>
      <c r="BN131" s="2900" t="s">
        <v>2492</v>
      </c>
      <c r="BO131" s="2900" t="s">
        <v>2500</v>
      </c>
      <c r="BP131" s="2336"/>
      <c r="BQ131" s="2354">
        <f t="shared" si="61"/>
        <v>825.12934751365333</v>
      </c>
      <c r="BR131" s="2363">
        <f>BQ131-AN131</f>
        <v>14.129347513653329</v>
      </c>
    </row>
    <row r="132" spans="1:70" s="2363" customFormat="1" ht="63.75">
      <c r="A132" s="2385">
        <v>8</v>
      </c>
      <c r="B132" s="2345" t="s">
        <v>231</v>
      </c>
      <c r="C132" s="1676" t="s">
        <v>232</v>
      </c>
      <c r="D132" s="1706" t="s">
        <v>233</v>
      </c>
      <c r="E132" s="2360" t="s">
        <v>206</v>
      </c>
      <c r="F132" s="2349" t="s">
        <v>234</v>
      </c>
      <c r="G132" s="2386">
        <v>2216</v>
      </c>
      <c r="H132" s="2386">
        <v>2216</v>
      </c>
      <c r="I132" s="143"/>
      <c r="J132" s="1707"/>
      <c r="K132" s="143">
        <v>2216</v>
      </c>
      <c r="L132" s="143">
        <v>2216</v>
      </c>
      <c r="M132" s="1253">
        <f t="shared" si="63"/>
        <v>191.38499999999999</v>
      </c>
      <c r="N132" s="143">
        <v>191.38499999999999</v>
      </c>
      <c r="O132" s="2329"/>
      <c r="P132" s="1667"/>
      <c r="Q132" s="1667"/>
      <c r="R132" s="1667"/>
      <c r="S132" s="1667">
        <f t="shared" si="44"/>
        <v>811</v>
      </c>
      <c r="T132" s="2386">
        <v>811</v>
      </c>
      <c r="U132" s="1667"/>
      <c r="V132" s="1667"/>
      <c r="W132" s="1667">
        <f t="shared" si="45"/>
        <v>0</v>
      </c>
      <c r="X132" s="1667"/>
      <c r="Y132" s="1667"/>
      <c r="Z132" s="1667"/>
      <c r="AA132" s="1667">
        <f t="shared" si="38"/>
        <v>749.38499999999999</v>
      </c>
      <c r="AB132" s="1667">
        <v>749.38499999999999</v>
      </c>
      <c r="AC132" s="1667"/>
      <c r="AD132" s="1667"/>
      <c r="AE132" s="1667">
        <f t="shared" si="39"/>
        <v>0</v>
      </c>
      <c r="AF132" s="1667"/>
      <c r="AG132" s="1667"/>
      <c r="AH132" s="1667"/>
      <c r="AI132" s="1667">
        <f t="shared" si="40"/>
        <v>811</v>
      </c>
      <c r="AJ132" s="1667">
        <f t="shared" si="58"/>
        <v>811</v>
      </c>
      <c r="AK132" s="1667"/>
      <c r="AL132" s="1667"/>
      <c r="AM132" s="2329">
        <f t="shared" si="41"/>
        <v>811</v>
      </c>
      <c r="AN132" s="2386">
        <v>811</v>
      </c>
      <c r="AO132" s="1667"/>
      <c r="AP132" s="1667"/>
      <c r="AQ132" s="2329">
        <f t="shared" si="42"/>
        <v>1405</v>
      </c>
      <c r="AR132" s="2329">
        <f t="shared" si="59"/>
        <v>1405</v>
      </c>
      <c r="AS132" s="1667"/>
      <c r="AT132" s="1667"/>
      <c r="AU132" s="1667"/>
      <c r="AV132" s="2329">
        <f t="shared" si="43"/>
        <v>1405</v>
      </c>
      <c r="AW132" s="2329">
        <f t="shared" si="64"/>
        <v>1405</v>
      </c>
      <c r="AX132" s="1667"/>
      <c r="AY132" s="1667"/>
      <c r="AZ132" s="1667"/>
      <c r="BA132" s="1667"/>
      <c r="BB132" s="1667"/>
      <c r="BC132" s="1667"/>
      <c r="BD132" s="2329">
        <v>1000</v>
      </c>
      <c r="BE132" s="2329"/>
      <c r="BF132" s="1668">
        <f t="shared" si="48"/>
        <v>0</v>
      </c>
      <c r="BG132" s="2333">
        <v>2023</v>
      </c>
      <c r="BH132" s="2333" t="s">
        <v>2324</v>
      </c>
      <c r="BI132" s="2333" t="s">
        <v>2327</v>
      </c>
      <c r="BJ132" s="2334">
        <f t="shared" si="36"/>
        <v>81.723826714801433</v>
      </c>
      <c r="BK132" s="2334">
        <f t="shared" si="37"/>
        <v>71.17437722419929</v>
      </c>
      <c r="BL132" s="2333" t="s">
        <v>40</v>
      </c>
      <c r="BM132" s="2335"/>
      <c r="BN132" s="2900" t="s">
        <v>2492</v>
      </c>
      <c r="BO132" s="2900" t="s">
        <v>2500</v>
      </c>
      <c r="BP132" s="2336"/>
      <c r="BQ132" s="2354">
        <f t="shared" si="61"/>
        <v>1828.4866340902556</v>
      </c>
      <c r="BR132" s="2363">
        <f t="shared" si="62"/>
        <v>1017.4866340902556</v>
      </c>
    </row>
    <row r="133" spans="1:70" s="2363" customFormat="1" ht="31.5">
      <c r="A133" s="2385">
        <v>9</v>
      </c>
      <c r="B133" s="2345" t="s">
        <v>235</v>
      </c>
      <c r="C133" s="1676" t="s">
        <v>204</v>
      </c>
      <c r="D133" s="1706" t="s">
        <v>236</v>
      </c>
      <c r="E133" s="2360" t="s">
        <v>237</v>
      </c>
      <c r="F133" s="2349" t="s">
        <v>238</v>
      </c>
      <c r="G133" s="2386">
        <v>1500</v>
      </c>
      <c r="H133" s="2386">
        <v>1500</v>
      </c>
      <c r="I133" s="143"/>
      <c r="J133" s="1707"/>
      <c r="K133" s="143">
        <f>+L133</f>
        <v>1500</v>
      </c>
      <c r="L133" s="143">
        <f>+H133</f>
        <v>1500</v>
      </c>
      <c r="M133" s="1253">
        <f>+N133</f>
        <v>811</v>
      </c>
      <c r="N133" s="143">
        <f>+T133</f>
        <v>811</v>
      </c>
      <c r="O133" s="2329"/>
      <c r="P133" s="1667"/>
      <c r="Q133" s="1667"/>
      <c r="R133" s="1667"/>
      <c r="S133" s="1667">
        <f t="shared" si="44"/>
        <v>811</v>
      </c>
      <c r="T133" s="2386">
        <v>811</v>
      </c>
      <c r="U133" s="1667"/>
      <c r="V133" s="1667"/>
      <c r="W133" s="1667">
        <f t="shared" si="45"/>
        <v>0</v>
      </c>
      <c r="X133" s="1667"/>
      <c r="Y133" s="1667"/>
      <c r="Z133" s="1667"/>
      <c r="AA133" s="1667">
        <f t="shared" si="38"/>
        <v>811</v>
      </c>
      <c r="AB133" s="1667">
        <v>811</v>
      </c>
      <c r="AC133" s="1667"/>
      <c r="AD133" s="1667"/>
      <c r="AE133" s="1667">
        <f t="shared" si="39"/>
        <v>0</v>
      </c>
      <c r="AF133" s="1667"/>
      <c r="AG133" s="1667"/>
      <c r="AH133" s="1667"/>
      <c r="AI133" s="1667">
        <f t="shared" si="40"/>
        <v>811</v>
      </c>
      <c r="AJ133" s="1667">
        <f t="shared" si="58"/>
        <v>811</v>
      </c>
      <c r="AK133" s="1667"/>
      <c r="AL133" s="1667"/>
      <c r="AM133" s="2329">
        <f t="shared" si="41"/>
        <v>811</v>
      </c>
      <c r="AN133" s="2386">
        <f>+T133</f>
        <v>811</v>
      </c>
      <c r="AO133" s="1667"/>
      <c r="AP133" s="1667"/>
      <c r="AQ133" s="2329">
        <f t="shared" si="42"/>
        <v>689</v>
      </c>
      <c r="AR133" s="2329">
        <f t="shared" si="59"/>
        <v>689</v>
      </c>
      <c r="AS133" s="1667"/>
      <c r="AT133" s="1667"/>
      <c r="AU133" s="1667"/>
      <c r="AV133" s="2329">
        <f t="shared" si="43"/>
        <v>689</v>
      </c>
      <c r="AW133" s="2329">
        <f>+AR133</f>
        <v>689</v>
      </c>
      <c r="AX133" s="1667"/>
      <c r="AY133" s="1667"/>
      <c r="AZ133" s="1667"/>
      <c r="BA133" s="1667"/>
      <c r="BB133" s="1667"/>
      <c r="BC133" s="1667"/>
      <c r="BD133" s="2329">
        <v>420</v>
      </c>
      <c r="BE133" s="2329"/>
      <c r="BF133" s="1668">
        <f t="shared" si="48"/>
        <v>0</v>
      </c>
      <c r="BG133" s="2333">
        <v>2023</v>
      </c>
      <c r="BH133" s="2333" t="s">
        <v>2324</v>
      </c>
      <c r="BI133" s="2333" t="s">
        <v>2327</v>
      </c>
      <c r="BJ133" s="2334">
        <f t="shared" si="36"/>
        <v>82.066666666666663</v>
      </c>
      <c r="BK133" s="2334">
        <f t="shared" si="37"/>
        <v>60.957910014513786</v>
      </c>
      <c r="BL133" s="2333" t="s">
        <v>40</v>
      </c>
      <c r="BM133" s="2335"/>
      <c r="BN133" s="2900" t="s">
        <v>2492</v>
      </c>
      <c r="BO133" s="2900" t="s">
        <v>2500</v>
      </c>
      <c r="BP133" s="2336"/>
      <c r="BQ133" s="2354">
        <f t="shared" si="61"/>
        <v>1237.6940212704799</v>
      </c>
      <c r="BR133" s="2363">
        <f t="shared" si="62"/>
        <v>426.69402127047988</v>
      </c>
    </row>
    <row r="134" spans="1:70" s="2363" customFormat="1" ht="140.25">
      <c r="A134" s="2385">
        <v>10</v>
      </c>
      <c r="B134" s="2345" t="s">
        <v>239</v>
      </c>
      <c r="C134" s="1676" t="s">
        <v>240</v>
      </c>
      <c r="D134" s="1706" t="s">
        <v>241</v>
      </c>
      <c r="E134" s="2360" t="s">
        <v>237</v>
      </c>
      <c r="F134" s="2349" t="s">
        <v>242</v>
      </c>
      <c r="G134" s="2386">
        <v>816</v>
      </c>
      <c r="H134" s="2386">
        <v>816</v>
      </c>
      <c r="I134" s="143"/>
      <c r="J134" s="1707"/>
      <c r="K134" s="143">
        <f t="shared" ref="K134:K138" si="65">+L134</f>
        <v>816</v>
      </c>
      <c r="L134" s="143">
        <f t="shared" ref="L134:L138" si="66">+H134</f>
        <v>816</v>
      </c>
      <c r="M134" s="1253"/>
      <c r="N134" s="143"/>
      <c r="O134" s="2329"/>
      <c r="P134" s="1667"/>
      <c r="Q134" s="1667"/>
      <c r="R134" s="1667"/>
      <c r="S134" s="1667">
        <f t="shared" si="44"/>
        <v>811</v>
      </c>
      <c r="T134" s="2386">
        <v>811</v>
      </c>
      <c r="U134" s="1667"/>
      <c r="V134" s="1667"/>
      <c r="W134" s="1667">
        <f t="shared" si="45"/>
        <v>0</v>
      </c>
      <c r="X134" s="1667"/>
      <c r="Y134" s="1667"/>
      <c r="Z134" s="1667"/>
      <c r="AA134" s="1667">
        <f t="shared" si="38"/>
        <v>0</v>
      </c>
      <c r="AB134" s="1667"/>
      <c r="AC134" s="1667"/>
      <c r="AD134" s="1667"/>
      <c r="AE134" s="1667">
        <f t="shared" si="39"/>
        <v>0</v>
      </c>
      <c r="AF134" s="1667"/>
      <c r="AG134" s="1667"/>
      <c r="AH134" s="1667"/>
      <c r="AI134" s="1667">
        <f t="shared" si="40"/>
        <v>811</v>
      </c>
      <c r="AJ134" s="1667">
        <f t="shared" si="58"/>
        <v>811</v>
      </c>
      <c r="AK134" s="1667"/>
      <c r="AL134" s="1667"/>
      <c r="AM134" s="2329">
        <f t="shared" si="41"/>
        <v>811</v>
      </c>
      <c r="AN134" s="2386">
        <f t="shared" ref="AN134:AN138" si="67">+T134</f>
        <v>811</v>
      </c>
      <c r="AO134" s="1667"/>
      <c r="AP134" s="1667"/>
      <c r="AQ134" s="2329">
        <f t="shared" si="42"/>
        <v>5</v>
      </c>
      <c r="AR134" s="2329">
        <f t="shared" si="59"/>
        <v>5</v>
      </c>
      <c r="AS134" s="1667"/>
      <c r="AT134" s="1667"/>
      <c r="AU134" s="1667"/>
      <c r="AV134" s="2329">
        <f t="shared" si="43"/>
        <v>5</v>
      </c>
      <c r="AW134" s="2329">
        <f t="shared" ref="AW134:AW138" si="68">+AR134</f>
        <v>5</v>
      </c>
      <c r="AX134" s="1667"/>
      <c r="AY134" s="1667"/>
      <c r="AZ134" s="1667"/>
      <c r="BA134" s="1667"/>
      <c r="BB134" s="1667"/>
      <c r="BC134" s="1667"/>
      <c r="BD134" s="2329">
        <v>5</v>
      </c>
      <c r="BE134" s="2329"/>
      <c r="BF134" s="1668">
        <f t="shared" si="48"/>
        <v>0</v>
      </c>
      <c r="BG134" s="2333">
        <v>2023</v>
      </c>
      <c r="BH134" s="2333" t="s">
        <v>2324</v>
      </c>
      <c r="BI134" s="2333" t="s">
        <v>2327</v>
      </c>
      <c r="BJ134" s="2334">
        <f t="shared" si="36"/>
        <v>100</v>
      </c>
      <c r="BK134" s="2334">
        <f t="shared" si="37"/>
        <v>100</v>
      </c>
      <c r="BL134" s="2333" t="s">
        <v>40</v>
      </c>
      <c r="BM134" s="2335"/>
      <c r="BN134" s="2900" t="s">
        <v>2492</v>
      </c>
      <c r="BO134" s="2900" t="s">
        <v>2500</v>
      </c>
      <c r="BP134" s="2336"/>
      <c r="BQ134" s="2354">
        <f t="shared" si="61"/>
        <v>673.30554757114112</v>
      </c>
      <c r="BR134" s="2363">
        <f t="shared" si="62"/>
        <v>-137.69445242885888</v>
      </c>
    </row>
    <row r="135" spans="1:70" s="2363" customFormat="1" ht="38.25">
      <c r="A135" s="2385">
        <v>11</v>
      </c>
      <c r="B135" s="2345" t="s">
        <v>243</v>
      </c>
      <c r="C135" s="1676" t="s">
        <v>244</v>
      </c>
      <c r="D135" s="1706" t="s">
        <v>196</v>
      </c>
      <c r="E135" s="2360" t="s">
        <v>245</v>
      </c>
      <c r="F135" s="2349" t="s">
        <v>246</v>
      </c>
      <c r="G135" s="2386">
        <v>600</v>
      </c>
      <c r="H135" s="2386">
        <v>600</v>
      </c>
      <c r="I135" s="143"/>
      <c r="J135" s="1707"/>
      <c r="K135" s="143">
        <f t="shared" si="65"/>
        <v>600</v>
      </c>
      <c r="L135" s="143">
        <f t="shared" si="66"/>
        <v>600</v>
      </c>
      <c r="M135" s="1253">
        <f>+N135</f>
        <v>586.91323599999998</v>
      </c>
      <c r="N135" s="143">
        <f>565.706418+21.206818</f>
        <v>586.91323599999998</v>
      </c>
      <c r="O135" s="2329"/>
      <c r="P135" s="1667"/>
      <c r="Q135" s="1667"/>
      <c r="R135" s="1667"/>
      <c r="S135" s="1667">
        <f t="shared" si="44"/>
        <v>600</v>
      </c>
      <c r="T135" s="2386">
        <v>600</v>
      </c>
      <c r="U135" s="1667"/>
      <c r="V135" s="1667"/>
      <c r="W135" s="1667">
        <f t="shared" si="45"/>
        <v>0</v>
      </c>
      <c r="X135" s="1667"/>
      <c r="Y135" s="1667"/>
      <c r="Z135" s="1667"/>
      <c r="AA135" s="1667">
        <f t="shared" si="38"/>
        <v>598</v>
      </c>
      <c r="AB135" s="1667">
        <v>598</v>
      </c>
      <c r="AC135" s="1667"/>
      <c r="AD135" s="1667"/>
      <c r="AE135" s="1667">
        <f t="shared" si="39"/>
        <v>0</v>
      </c>
      <c r="AF135" s="1667"/>
      <c r="AG135" s="1667"/>
      <c r="AH135" s="1667"/>
      <c r="AI135" s="1667">
        <f t="shared" si="40"/>
        <v>600</v>
      </c>
      <c r="AJ135" s="1667">
        <f t="shared" si="58"/>
        <v>600</v>
      </c>
      <c r="AK135" s="1667"/>
      <c r="AL135" s="1667"/>
      <c r="AM135" s="2329">
        <f t="shared" si="41"/>
        <v>600</v>
      </c>
      <c r="AN135" s="2386">
        <f t="shared" si="67"/>
        <v>600</v>
      </c>
      <c r="AO135" s="1667"/>
      <c r="AP135" s="1667"/>
      <c r="AQ135" s="2329">
        <f t="shared" si="42"/>
        <v>0</v>
      </c>
      <c r="AR135" s="2329">
        <f t="shared" si="59"/>
        <v>0</v>
      </c>
      <c r="AS135" s="1667"/>
      <c r="AT135" s="1667"/>
      <c r="AU135" s="1667"/>
      <c r="AV135" s="2329">
        <f t="shared" si="43"/>
        <v>0</v>
      </c>
      <c r="AW135" s="2329">
        <f t="shared" si="68"/>
        <v>0</v>
      </c>
      <c r="AX135" s="1667"/>
      <c r="AY135" s="1667"/>
      <c r="AZ135" s="1667"/>
      <c r="BA135" s="1667"/>
      <c r="BB135" s="1667"/>
      <c r="BC135" s="1667"/>
      <c r="BD135" s="2329">
        <f t="shared" ref="BD135" si="69">AW135*$BP$125</f>
        <v>0</v>
      </c>
      <c r="BE135" s="2329"/>
      <c r="BF135" s="1668">
        <f t="shared" si="48"/>
        <v>0</v>
      </c>
      <c r="BG135" s="2333">
        <v>2023</v>
      </c>
      <c r="BH135" s="2333" t="s">
        <v>2324</v>
      </c>
      <c r="BI135" s="2333"/>
      <c r="BJ135" s="2334">
        <f t="shared" si="36"/>
        <v>100</v>
      </c>
      <c r="BK135" s="2334" t="e">
        <f t="shared" si="37"/>
        <v>#DIV/0!</v>
      </c>
      <c r="BL135" s="2333" t="s">
        <v>40</v>
      </c>
      <c r="BM135" s="2335"/>
      <c r="BN135" s="2900" t="s">
        <v>2492</v>
      </c>
      <c r="BO135" s="2900" t="s">
        <v>2500</v>
      </c>
      <c r="BP135" s="2336"/>
      <c r="BQ135" s="2354">
        <f t="shared" si="61"/>
        <v>495.07760850819199</v>
      </c>
      <c r="BR135" s="2363">
        <f t="shared" si="62"/>
        <v>-104.92239149180801</v>
      </c>
    </row>
    <row r="136" spans="1:70" s="2363" customFormat="1" ht="38.25">
      <c r="A136" s="2385">
        <v>12</v>
      </c>
      <c r="B136" s="2345" t="s">
        <v>247</v>
      </c>
      <c r="C136" s="1676" t="s">
        <v>244</v>
      </c>
      <c r="D136" s="1706" t="s">
        <v>248</v>
      </c>
      <c r="E136" s="2360" t="s">
        <v>237</v>
      </c>
      <c r="F136" s="2349" t="s">
        <v>249</v>
      </c>
      <c r="G136" s="2386">
        <v>500</v>
      </c>
      <c r="H136" s="2386">
        <v>500</v>
      </c>
      <c r="I136" s="143"/>
      <c r="J136" s="1707"/>
      <c r="K136" s="143">
        <f t="shared" si="65"/>
        <v>500</v>
      </c>
      <c r="L136" s="143">
        <f t="shared" si="66"/>
        <v>500</v>
      </c>
      <c r="M136" s="1253"/>
      <c r="N136" s="143"/>
      <c r="O136" s="2329"/>
      <c r="P136" s="1667"/>
      <c r="Q136" s="1667"/>
      <c r="R136" s="1667"/>
      <c r="S136" s="1667">
        <f t="shared" si="44"/>
        <v>211</v>
      </c>
      <c r="T136" s="2386">
        <v>211</v>
      </c>
      <c r="U136" s="1667"/>
      <c r="V136" s="1667"/>
      <c r="W136" s="1667">
        <f t="shared" si="45"/>
        <v>0</v>
      </c>
      <c r="X136" s="1667"/>
      <c r="Y136" s="1667"/>
      <c r="Z136" s="1667"/>
      <c r="AA136" s="1667">
        <f t="shared" si="38"/>
        <v>0</v>
      </c>
      <c r="AB136" s="1667"/>
      <c r="AC136" s="1667"/>
      <c r="AD136" s="1667"/>
      <c r="AE136" s="1667">
        <f t="shared" si="39"/>
        <v>0</v>
      </c>
      <c r="AF136" s="1667"/>
      <c r="AG136" s="1667"/>
      <c r="AH136" s="1667"/>
      <c r="AI136" s="1667">
        <f t="shared" si="40"/>
        <v>211</v>
      </c>
      <c r="AJ136" s="1667">
        <f t="shared" si="58"/>
        <v>211</v>
      </c>
      <c r="AK136" s="1667"/>
      <c r="AL136" s="1667"/>
      <c r="AM136" s="2329">
        <f t="shared" si="41"/>
        <v>211</v>
      </c>
      <c r="AN136" s="2386">
        <f t="shared" si="67"/>
        <v>211</v>
      </c>
      <c r="AO136" s="1667"/>
      <c r="AP136" s="1667"/>
      <c r="AQ136" s="2329">
        <f t="shared" si="42"/>
        <v>289</v>
      </c>
      <c r="AR136" s="2329">
        <f t="shared" si="59"/>
        <v>289</v>
      </c>
      <c r="AS136" s="1667"/>
      <c r="AT136" s="1667"/>
      <c r="AU136" s="1667"/>
      <c r="AV136" s="2329">
        <f t="shared" si="43"/>
        <v>289</v>
      </c>
      <c r="AW136" s="2329">
        <f t="shared" si="68"/>
        <v>289</v>
      </c>
      <c r="AX136" s="1667"/>
      <c r="AY136" s="1667"/>
      <c r="AZ136" s="1667"/>
      <c r="BA136" s="1667"/>
      <c r="BB136" s="1667"/>
      <c r="BC136" s="1667"/>
      <c r="BD136" s="2329">
        <v>289</v>
      </c>
      <c r="BE136" s="2329"/>
      <c r="BF136" s="1668">
        <f t="shared" si="48"/>
        <v>0</v>
      </c>
      <c r="BG136" s="2333">
        <v>2023</v>
      </c>
      <c r="BH136" s="2333" t="s">
        <v>2324</v>
      </c>
      <c r="BI136" s="2333" t="s">
        <v>2327</v>
      </c>
      <c r="BJ136" s="2334">
        <f t="shared" si="36"/>
        <v>100</v>
      </c>
      <c r="BK136" s="2334">
        <f t="shared" si="37"/>
        <v>100</v>
      </c>
      <c r="BL136" s="2333" t="s">
        <v>40</v>
      </c>
      <c r="BM136" s="2335"/>
      <c r="BN136" s="2900" t="s">
        <v>2492</v>
      </c>
      <c r="BO136" s="2900" t="s">
        <v>2500</v>
      </c>
      <c r="BP136" s="2336"/>
      <c r="BQ136" s="2354">
        <f t="shared" si="61"/>
        <v>412.56467375682666</v>
      </c>
      <c r="BR136" s="2363">
        <f>BQ136-AN136</f>
        <v>201.56467375682666</v>
      </c>
    </row>
    <row r="137" spans="1:70" s="2363" customFormat="1" ht="63.75">
      <c r="A137" s="2385">
        <v>13</v>
      </c>
      <c r="B137" s="2345" t="s">
        <v>250</v>
      </c>
      <c r="C137" s="1676" t="s">
        <v>251</v>
      </c>
      <c r="D137" s="1706" t="s">
        <v>252</v>
      </c>
      <c r="E137" s="2360" t="s">
        <v>237</v>
      </c>
      <c r="F137" s="2349" t="s">
        <v>253</v>
      </c>
      <c r="G137" s="2386">
        <v>1246</v>
      </c>
      <c r="H137" s="2386">
        <v>1246</v>
      </c>
      <c r="I137" s="143"/>
      <c r="J137" s="1707"/>
      <c r="K137" s="143">
        <f t="shared" si="65"/>
        <v>1246</v>
      </c>
      <c r="L137" s="143">
        <f t="shared" si="66"/>
        <v>1246</v>
      </c>
      <c r="M137" s="1253">
        <f>+N137</f>
        <v>806.533953</v>
      </c>
      <c r="N137" s="143">
        <f>+AA137</f>
        <v>806.533953</v>
      </c>
      <c r="O137" s="2329"/>
      <c r="P137" s="1667"/>
      <c r="Q137" s="1667"/>
      <c r="R137" s="1667"/>
      <c r="S137" s="1667">
        <f t="shared" si="44"/>
        <v>811</v>
      </c>
      <c r="T137" s="2386">
        <v>811</v>
      </c>
      <c r="U137" s="1667"/>
      <c r="V137" s="1667"/>
      <c r="W137" s="1667">
        <f t="shared" si="45"/>
        <v>0</v>
      </c>
      <c r="X137" s="1667"/>
      <c r="Y137" s="1667"/>
      <c r="Z137" s="1667"/>
      <c r="AA137" s="1667">
        <f t="shared" si="38"/>
        <v>806.533953</v>
      </c>
      <c r="AB137" s="1667">
        <v>806.533953</v>
      </c>
      <c r="AC137" s="1667"/>
      <c r="AD137" s="1667"/>
      <c r="AE137" s="1667">
        <f t="shared" si="39"/>
        <v>0</v>
      </c>
      <c r="AF137" s="1667"/>
      <c r="AG137" s="1667"/>
      <c r="AH137" s="1667"/>
      <c r="AI137" s="1667">
        <f t="shared" si="40"/>
        <v>811</v>
      </c>
      <c r="AJ137" s="1667">
        <f t="shared" si="58"/>
        <v>811</v>
      </c>
      <c r="AK137" s="1667"/>
      <c r="AL137" s="1667"/>
      <c r="AM137" s="2329">
        <f t="shared" si="41"/>
        <v>811</v>
      </c>
      <c r="AN137" s="2386">
        <f t="shared" si="67"/>
        <v>811</v>
      </c>
      <c r="AO137" s="1667"/>
      <c r="AP137" s="1667"/>
      <c r="AQ137" s="2329">
        <f t="shared" si="42"/>
        <v>435</v>
      </c>
      <c r="AR137" s="2329">
        <f t="shared" si="59"/>
        <v>435</v>
      </c>
      <c r="AS137" s="1667"/>
      <c r="AT137" s="1667"/>
      <c r="AU137" s="1667"/>
      <c r="AV137" s="2329">
        <f t="shared" si="43"/>
        <v>435</v>
      </c>
      <c r="AW137" s="2329">
        <f t="shared" si="68"/>
        <v>435</v>
      </c>
      <c r="AX137" s="1667"/>
      <c r="AY137" s="1667"/>
      <c r="AZ137" s="1667"/>
      <c r="BA137" s="1667"/>
      <c r="BB137" s="1667"/>
      <c r="BC137" s="1667"/>
      <c r="BD137" s="2329">
        <v>217.11116700201205</v>
      </c>
      <c r="BE137" s="2329"/>
      <c r="BF137" s="1668">
        <f t="shared" si="48"/>
        <v>0</v>
      </c>
      <c r="BG137" s="2333">
        <v>2023</v>
      </c>
      <c r="BH137" s="2333" t="s">
        <v>2324</v>
      </c>
      <c r="BI137" s="2333" t="s">
        <v>2327</v>
      </c>
      <c r="BJ137" s="2334">
        <f t="shared" si="36"/>
        <v>82.512934751365336</v>
      </c>
      <c r="BK137" s="2334">
        <f t="shared" si="37"/>
        <v>49.910613103910819</v>
      </c>
      <c r="BL137" s="2333" t="s">
        <v>40</v>
      </c>
      <c r="BM137" s="2335"/>
      <c r="BN137" s="2900" t="s">
        <v>2492</v>
      </c>
      <c r="BO137" s="2900" t="s">
        <v>2500</v>
      </c>
      <c r="BP137" s="2336"/>
      <c r="BQ137" s="2354">
        <f t="shared" si="61"/>
        <v>1028.1111670020121</v>
      </c>
      <c r="BR137" s="2363">
        <f t="shared" si="62"/>
        <v>217.11116700201205</v>
      </c>
    </row>
    <row r="138" spans="1:70" s="2363" customFormat="1" ht="38.25">
      <c r="A138" s="2385">
        <v>14</v>
      </c>
      <c r="B138" s="2345" t="s">
        <v>254</v>
      </c>
      <c r="C138" s="1676" t="s">
        <v>220</v>
      </c>
      <c r="D138" s="1706" t="s">
        <v>255</v>
      </c>
      <c r="E138" s="2360" t="s">
        <v>237</v>
      </c>
      <c r="F138" s="2349" t="s">
        <v>256</v>
      </c>
      <c r="G138" s="2386">
        <v>1216</v>
      </c>
      <c r="H138" s="2386">
        <v>1216</v>
      </c>
      <c r="I138" s="143"/>
      <c r="J138" s="1707"/>
      <c r="K138" s="143">
        <f t="shared" si="65"/>
        <v>1216</v>
      </c>
      <c r="L138" s="143">
        <f t="shared" si="66"/>
        <v>1216</v>
      </c>
      <c r="M138" s="1253"/>
      <c r="N138" s="143"/>
      <c r="O138" s="2329"/>
      <c r="P138" s="1667"/>
      <c r="Q138" s="1667"/>
      <c r="R138" s="1667"/>
      <c r="S138" s="1667">
        <f t="shared" si="44"/>
        <v>811</v>
      </c>
      <c r="T138" s="2386">
        <v>811</v>
      </c>
      <c r="U138" s="1667"/>
      <c r="V138" s="1667"/>
      <c r="W138" s="1667">
        <f t="shared" si="45"/>
        <v>0</v>
      </c>
      <c r="X138" s="1667"/>
      <c r="Y138" s="1667"/>
      <c r="Z138" s="1667"/>
      <c r="AA138" s="1667">
        <f t="shared" si="38"/>
        <v>0</v>
      </c>
      <c r="AB138" s="1667"/>
      <c r="AC138" s="1667"/>
      <c r="AD138" s="1667"/>
      <c r="AE138" s="1667">
        <f t="shared" si="39"/>
        <v>0</v>
      </c>
      <c r="AF138" s="1667"/>
      <c r="AG138" s="1667"/>
      <c r="AH138" s="1667"/>
      <c r="AI138" s="1667">
        <f t="shared" si="40"/>
        <v>811</v>
      </c>
      <c r="AJ138" s="1667">
        <f t="shared" si="58"/>
        <v>811</v>
      </c>
      <c r="AK138" s="1667"/>
      <c r="AL138" s="1667"/>
      <c r="AM138" s="2329">
        <f t="shared" si="41"/>
        <v>811</v>
      </c>
      <c r="AN138" s="2386">
        <f t="shared" si="67"/>
        <v>811</v>
      </c>
      <c r="AO138" s="1667"/>
      <c r="AP138" s="1667"/>
      <c r="AQ138" s="2329">
        <f t="shared" si="42"/>
        <v>405</v>
      </c>
      <c r="AR138" s="2329">
        <f t="shared" si="59"/>
        <v>405</v>
      </c>
      <c r="AS138" s="1667"/>
      <c r="AT138" s="1667"/>
      <c r="AU138" s="1667"/>
      <c r="AV138" s="2329">
        <f t="shared" si="43"/>
        <v>405</v>
      </c>
      <c r="AW138" s="2329">
        <f t="shared" si="68"/>
        <v>405</v>
      </c>
      <c r="AX138" s="1667"/>
      <c r="AY138" s="1667"/>
      <c r="AZ138" s="1667"/>
      <c r="BA138" s="1667"/>
      <c r="BB138" s="1667"/>
      <c r="BC138" s="1667"/>
      <c r="BD138" s="2329">
        <v>192.35728657660241</v>
      </c>
      <c r="BE138" s="2329"/>
      <c r="BF138" s="1668">
        <f t="shared" si="48"/>
        <v>0</v>
      </c>
      <c r="BG138" s="2333">
        <v>2023</v>
      </c>
      <c r="BH138" s="2333" t="s">
        <v>2324</v>
      </c>
      <c r="BI138" s="2333" t="s">
        <v>2327</v>
      </c>
      <c r="BJ138" s="2334">
        <f t="shared" si="36"/>
        <v>82.512934751365336</v>
      </c>
      <c r="BK138" s="2334">
        <f t="shared" si="37"/>
        <v>47.495626315210473</v>
      </c>
      <c r="BL138" s="2333" t="s">
        <v>40</v>
      </c>
      <c r="BM138" s="2335"/>
      <c r="BN138" s="2900" t="s">
        <v>2492</v>
      </c>
      <c r="BO138" s="2900" t="s">
        <v>2500</v>
      </c>
      <c r="BP138" s="2336"/>
      <c r="BQ138" s="2354">
        <f t="shared" si="61"/>
        <v>1003.3572865766024</v>
      </c>
      <c r="BR138" s="2363">
        <f t="shared" si="62"/>
        <v>192.35728657660241</v>
      </c>
    </row>
    <row r="139" spans="1:70" s="2368" customFormat="1" ht="33" customHeight="1">
      <c r="A139" s="2388" t="s">
        <v>712</v>
      </c>
      <c r="B139" s="2389" t="s">
        <v>2468</v>
      </c>
      <c r="C139" s="1944"/>
      <c r="D139" s="1954"/>
      <c r="E139" s="2361"/>
      <c r="F139" s="2362"/>
      <c r="G139" s="2392"/>
      <c r="H139" s="2392"/>
      <c r="I139" s="1955"/>
      <c r="J139" s="1955"/>
      <c r="K139" s="1955"/>
      <c r="L139" s="1955"/>
      <c r="M139" s="1955"/>
      <c r="N139" s="1955"/>
      <c r="O139" s="2392"/>
      <c r="P139" s="1955"/>
      <c r="Q139" s="1955"/>
      <c r="R139" s="1955"/>
      <c r="S139" s="1955"/>
      <c r="T139" s="2392"/>
      <c r="U139" s="1955"/>
      <c r="V139" s="1955"/>
      <c r="W139" s="1955"/>
      <c r="X139" s="1955"/>
      <c r="Y139" s="1955"/>
      <c r="Z139" s="1955"/>
      <c r="AA139" s="1955"/>
      <c r="AB139" s="1955"/>
      <c r="AC139" s="1955"/>
      <c r="AD139" s="1955"/>
      <c r="AE139" s="1955"/>
      <c r="AF139" s="1955"/>
      <c r="AG139" s="1955"/>
      <c r="AH139" s="1955"/>
      <c r="AI139" s="1955"/>
      <c r="AJ139" s="1955"/>
      <c r="AK139" s="1955"/>
      <c r="AL139" s="1955"/>
      <c r="AM139" s="2392"/>
      <c r="AN139" s="2392"/>
      <c r="AO139" s="1955"/>
      <c r="AP139" s="1955"/>
      <c r="AQ139" s="2392"/>
      <c r="AR139" s="2392"/>
      <c r="AS139" s="1955"/>
      <c r="AT139" s="1955"/>
      <c r="AU139" s="1955"/>
      <c r="AV139" s="2392"/>
      <c r="AW139" s="2392"/>
      <c r="AX139" s="1955">
        <f t="shared" ref="AX139:BD139" si="70">SUM(AX140:AX160)</f>
        <v>0</v>
      </c>
      <c r="AY139" s="1955">
        <f t="shared" si="70"/>
        <v>5000</v>
      </c>
      <c r="AZ139" s="1955">
        <f t="shared" si="70"/>
        <v>0</v>
      </c>
      <c r="BA139" s="1955">
        <f t="shared" si="70"/>
        <v>0</v>
      </c>
      <c r="BB139" s="1955">
        <f t="shared" si="70"/>
        <v>0</v>
      </c>
      <c r="BC139" s="1955">
        <f t="shared" si="70"/>
        <v>0</v>
      </c>
      <c r="BD139" s="2392">
        <f t="shared" si="70"/>
        <v>0</v>
      </c>
      <c r="BE139" s="2332"/>
      <c r="BF139" s="896"/>
      <c r="BG139" s="2339"/>
      <c r="BH139" s="2339"/>
      <c r="BI139" s="2339"/>
      <c r="BJ139" s="2340"/>
      <c r="BK139" s="2340"/>
      <c r="BL139" s="2339" t="s">
        <v>2327</v>
      </c>
      <c r="BM139" s="2383"/>
      <c r="BN139" s="2900" t="s">
        <v>2492</v>
      </c>
      <c r="BO139" s="2900" t="s">
        <v>2500</v>
      </c>
      <c r="BP139" s="2342"/>
    </row>
    <row r="140" spans="1:70" s="1959" customFormat="1" ht="76.5">
      <c r="A140" s="2221"/>
      <c r="B140" s="1956" t="s">
        <v>257</v>
      </c>
      <c r="C140" s="1932" t="s">
        <v>240</v>
      </c>
      <c r="D140" s="1957" t="s">
        <v>258</v>
      </c>
      <c r="E140" s="1934" t="s">
        <v>259</v>
      </c>
      <c r="F140" s="1934"/>
      <c r="G140" s="1958">
        <f>+H140+I140+J140</f>
        <v>700</v>
      </c>
      <c r="H140" s="1921">
        <v>700</v>
      </c>
      <c r="I140" s="1921"/>
      <c r="J140" s="1921"/>
      <c r="K140" s="1921">
        <f>+L140</f>
        <v>700</v>
      </c>
      <c r="L140" s="1921">
        <f>+H140</f>
        <v>700</v>
      </c>
      <c r="M140" s="1923"/>
      <c r="N140" s="1921"/>
      <c r="O140" s="1921"/>
      <c r="P140" s="1921"/>
      <c r="Q140" s="1921"/>
      <c r="R140" s="1921"/>
      <c r="S140" s="1921">
        <f t="shared" si="44"/>
        <v>0</v>
      </c>
      <c r="T140" s="1921"/>
      <c r="U140" s="1921"/>
      <c r="V140" s="1921"/>
      <c r="W140" s="1921">
        <f t="shared" si="45"/>
        <v>0</v>
      </c>
      <c r="X140" s="1921"/>
      <c r="Y140" s="1921"/>
      <c r="Z140" s="1921"/>
      <c r="AA140" s="1921">
        <f t="shared" si="38"/>
        <v>0</v>
      </c>
      <c r="AB140" s="1921"/>
      <c r="AC140" s="1921"/>
      <c r="AD140" s="1921"/>
      <c r="AE140" s="1921">
        <f t="shared" si="39"/>
        <v>0</v>
      </c>
      <c r="AF140" s="1921"/>
      <c r="AG140" s="1921"/>
      <c r="AH140" s="1921"/>
      <c r="AI140" s="1921">
        <f t="shared" si="40"/>
        <v>0</v>
      </c>
      <c r="AJ140" s="1921"/>
      <c r="AK140" s="1921"/>
      <c r="AL140" s="1921"/>
      <c r="AM140" s="1921">
        <f t="shared" si="41"/>
        <v>0</v>
      </c>
      <c r="AN140" s="1921"/>
      <c r="AO140" s="1921"/>
      <c r="AP140" s="1921"/>
      <c r="AQ140" s="1921">
        <f t="shared" si="42"/>
        <v>700</v>
      </c>
      <c r="AR140" s="1921">
        <f>+L140-S140</f>
        <v>700</v>
      </c>
      <c r="AS140" s="1921"/>
      <c r="AT140" s="1921"/>
      <c r="AU140" s="1921"/>
      <c r="AV140" s="1921">
        <f t="shared" si="43"/>
        <v>700</v>
      </c>
      <c r="AW140" s="1921">
        <f>+AR140</f>
        <v>700</v>
      </c>
      <c r="AX140" s="1921"/>
      <c r="AY140" s="1921"/>
      <c r="AZ140" s="1921"/>
      <c r="BA140" s="1921"/>
      <c r="BB140" s="1921"/>
      <c r="BC140" s="1921"/>
      <c r="BD140" s="1921"/>
      <c r="BE140" s="1921"/>
      <c r="BF140" s="1924">
        <f t="shared" si="48"/>
        <v>0</v>
      </c>
      <c r="BG140" s="198">
        <v>2024</v>
      </c>
      <c r="BH140" s="198" t="s">
        <v>2323</v>
      </c>
      <c r="BI140" s="198" t="s">
        <v>2327</v>
      </c>
      <c r="BJ140" s="1925">
        <f t="shared" si="36"/>
        <v>0</v>
      </c>
      <c r="BK140" s="1925">
        <f t="shared" si="37"/>
        <v>0</v>
      </c>
      <c r="BL140" s="198"/>
      <c r="BM140" s="1914"/>
      <c r="BN140" s="2900" t="s">
        <v>2492</v>
      </c>
      <c r="BO140" s="2900" t="s">
        <v>2500</v>
      </c>
      <c r="BP140" s="1926"/>
    </row>
    <row r="141" spans="1:70" s="1959" customFormat="1" ht="76.5">
      <c r="A141" s="2221"/>
      <c r="B141" s="1956" t="s">
        <v>260</v>
      </c>
      <c r="C141" s="1932" t="s">
        <v>240</v>
      </c>
      <c r="D141" s="1957" t="s">
        <v>258</v>
      </c>
      <c r="E141" s="1934" t="s">
        <v>259</v>
      </c>
      <c r="F141" s="1934"/>
      <c r="G141" s="1958">
        <f t="shared" ref="G141:G159" si="71">+H141+I141+J141</f>
        <v>700</v>
      </c>
      <c r="H141" s="1921">
        <v>700</v>
      </c>
      <c r="I141" s="1921"/>
      <c r="J141" s="1921"/>
      <c r="K141" s="1921">
        <f t="shared" ref="K141:K159" si="72">+L141</f>
        <v>700</v>
      </c>
      <c r="L141" s="1921">
        <f t="shared" ref="L141:L159" si="73">+H141</f>
        <v>700</v>
      </c>
      <c r="M141" s="1923"/>
      <c r="N141" s="1921"/>
      <c r="O141" s="1921"/>
      <c r="P141" s="1921"/>
      <c r="Q141" s="1921"/>
      <c r="R141" s="1921"/>
      <c r="S141" s="1921">
        <f t="shared" si="44"/>
        <v>0</v>
      </c>
      <c r="T141" s="1921"/>
      <c r="U141" s="1921"/>
      <c r="V141" s="1921"/>
      <c r="W141" s="1921">
        <f t="shared" si="45"/>
        <v>0</v>
      </c>
      <c r="X141" s="1921"/>
      <c r="Y141" s="1921"/>
      <c r="Z141" s="1921"/>
      <c r="AA141" s="1921">
        <f t="shared" si="38"/>
        <v>0</v>
      </c>
      <c r="AB141" s="1921"/>
      <c r="AC141" s="1921"/>
      <c r="AD141" s="1921"/>
      <c r="AE141" s="1921">
        <f t="shared" si="39"/>
        <v>0</v>
      </c>
      <c r="AF141" s="1921"/>
      <c r="AG141" s="1921"/>
      <c r="AH141" s="1921"/>
      <c r="AI141" s="1921">
        <f t="shared" si="40"/>
        <v>0</v>
      </c>
      <c r="AJ141" s="1921"/>
      <c r="AK141" s="1921"/>
      <c r="AL141" s="1921"/>
      <c r="AM141" s="1921">
        <f t="shared" si="41"/>
        <v>0</v>
      </c>
      <c r="AN141" s="1921"/>
      <c r="AO141" s="1921"/>
      <c r="AP141" s="1921"/>
      <c r="AQ141" s="1921">
        <f t="shared" si="42"/>
        <v>700</v>
      </c>
      <c r="AR141" s="1921">
        <f t="shared" ref="AR141:AR160" si="74">+L141-S141</f>
        <v>700</v>
      </c>
      <c r="AS141" s="1921"/>
      <c r="AT141" s="1921"/>
      <c r="AU141" s="1921"/>
      <c r="AV141" s="1921">
        <f t="shared" si="43"/>
        <v>700</v>
      </c>
      <c r="AW141" s="1921">
        <f t="shared" ref="AW141:AW152" si="75">+AR141</f>
        <v>700</v>
      </c>
      <c r="AX141" s="1921"/>
      <c r="AY141" s="1921"/>
      <c r="AZ141" s="1921"/>
      <c r="BA141" s="1921"/>
      <c r="BB141" s="1921"/>
      <c r="BC141" s="1921"/>
      <c r="BD141" s="1921"/>
      <c r="BE141" s="1921"/>
      <c r="BF141" s="1924">
        <f t="shared" si="48"/>
        <v>0</v>
      </c>
      <c r="BG141" s="198">
        <v>2024</v>
      </c>
      <c r="BH141" s="198" t="s">
        <v>2323</v>
      </c>
      <c r="BI141" s="198" t="s">
        <v>2327</v>
      </c>
      <c r="BJ141" s="1925">
        <f t="shared" si="36"/>
        <v>0</v>
      </c>
      <c r="BK141" s="1925">
        <f t="shared" si="37"/>
        <v>0</v>
      </c>
      <c r="BL141" s="198"/>
      <c r="BM141" s="1914"/>
      <c r="BN141" s="2900" t="s">
        <v>2492</v>
      </c>
      <c r="BO141" s="2900" t="s">
        <v>2500</v>
      </c>
      <c r="BP141" s="1926"/>
    </row>
    <row r="142" spans="1:70" s="1959" customFormat="1" ht="38.25">
      <c r="A142" s="2221"/>
      <c r="B142" s="1956" t="s">
        <v>261</v>
      </c>
      <c r="C142" s="1932" t="s">
        <v>220</v>
      </c>
      <c r="D142" s="1957" t="s">
        <v>262</v>
      </c>
      <c r="E142" s="1934" t="s">
        <v>259</v>
      </c>
      <c r="F142" s="1934"/>
      <c r="G142" s="1958">
        <f t="shared" si="71"/>
        <v>1000</v>
      </c>
      <c r="H142" s="1921">
        <v>1000</v>
      </c>
      <c r="I142" s="1921"/>
      <c r="J142" s="1921"/>
      <c r="K142" s="1921">
        <f t="shared" si="72"/>
        <v>1000</v>
      </c>
      <c r="L142" s="1921">
        <f t="shared" si="73"/>
        <v>1000</v>
      </c>
      <c r="M142" s="1923"/>
      <c r="N142" s="1921"/>
      <c r="O142" s="1921"/>
      <c r="P142" s="1921"/>
      <c r="Q142" s="1921"/>
      <c r="R142" s="1921"/>
      <c r="S142" s="1921">
        <f t="shared" si="44"/>
        <v>0</v>
      </c>
      <c r="T142" s="1921"/>
      <c r="U142" s="1921"/>
      <c r="V142" s="1921"/>
      <c r="W142" s="1921">
        <f t="shared" si="45"/>
        <v>0</v>
      </c>
      <c r="X142" s="1921"/>
      <c r="Y142" s="1921"/>
      <c r="Z142" s="1921"/>
      <c r="AA142" s="1921">
        <f t="shared" si="38"/>
        <v>0</v>
      </c>
      <c r="AB142" s="1921"/>
      <c r="AC142" s="1921"/>
      <c r="AD142" s="1921"/>
      <c r="AE142" s="1921">
        <f t="shared" si="39"/>
        <v>0</v>
      </c>
      <c r="AF142" s="1921"/>
      <c r="AG142" s="1921"/>
      <c r="AH142" s="1921"/>
      <c r="AI142" s="1921">
        <f t="shared" si="40"/>
        <v>0</v>
      </c>
      <c r="AJ142" s="1921"/>
      <c r="AK142" s="1921"/>
      <c r="AL142" s="1921"/>
      <c r="AM142" s="1921">
        <f t="shared" si="41"/>
        <v>0</v>
      </c>
      <c r="AN142" s="1921"/>
      <c r="AO142" s="1921"/>
      <c r="AP142" s="1921"/>
      <c r="AQ142" s="1921">
        <f t="shared" si="42"/>
        <v>1000</v>
      </c>
      <c r="AR142" s="1921">
        <f t="shared" si="74"/>
        <v>1000</v>
      </c>
      <c r="AS142" s="1921"/>
      <c r="AT142" s="1921"/>
      <c r="AU142" s="1921"/>
      <c r="AV142" s="1921">
        <f t="shared" si="43"/>
        <v>1000</v>
      </c>
      <c r="AW142" s="1921">
        <f t="shared" si="75"/>
        <v>1000</v>
      </c>
      <c r="AX142" s="1921"/>
      <c r="AY142" s="1921"/>
      <c r="AZ142" s="1921"/>
      <c r="BA142" s="1921"/>
      <c r="BB142" s="1921"/>
      <c r="BC142" s="1921"/>
      <c r="BD142" s="1921"/>
      <c r="BE142" s="1921"/>
      <c r="BF142" s="1924">
        <f t="shared" si="48"/>
        <v>0</v>
      </c>
      <c r="BG142" s="198">
        <v>2024</v>
      </c>
      <c r="BH142" s="198" t="s">
        <v>2323</v>
      </c>
      <c r="BI142" s="198" t="s">
        <v>2327</v>
      </c>
      <c r="BJ142" s="1925">
        <f t="shared" si="36"/>
        <v>0</v>
      </c>
      <c r="BK142" s="1925">
        <f t="shared" si="37"/>
        <v>0</v>
      </c>
      <c r="BL142" s="198"/>
      <c r="BM142" s="1914"/>
      <c r="BN142" s="2900" t="s">
        <v>2492</v>
      </c>
      <c r="BO142" s="2900" t="s">
        <v>2500</v>
      </c>
      <c r="BP142" s="1926"/>
    </row>
    <row r="143" spans="1:70" s="1959" customFormat="1" ht="63.75">
      <c r="A143" s="2221"/>
      <c r="B143" s="1956" t="s">
        <v>263</v>
      </c>
      <c r="C143" s="1932" t="s">
        <v>264</v>
      </c>
      <c r="D143" s="1957" t="s">
        <v>265</v>
      </c>
      <c r="E143" s="1934" t="s">
        <v>259</v>
      </c>
      <c r="F143" s="1934"/>
      <c r="G143" s="1958">
        <f t="shared" si="71"/>
        <v>800</v>
      </c>
      <c r="H143" s="1921">
        <v>800</v>
      </c>
      <c r="I143" s="1921"/>
      <c r="J143" s="1921"/>
      <c r="K143" s="1921">
        <f t="shared" si="72"/>
        <v>800</v>
      </c>
      <c r="L143" s="1921">
        <f t="shared" si="73"/>
        <v>800</v>
      </c>
      <c r="M143" s="1923"/>
      <c r="N143" s="1921"/>
      <c r="O143" s="1921"/>
      <c r="P143" s="1921"/>
      <c r="Q143" s="1921"/>
      <c r="R143" s="1921"/>
      <c r="S143" s="1921">
        <f t="shared" si="44"/>
        <v>0</v>
      </c>
      <c r="T143" s="1921"/>
      <c r="U143" s="1921"/>
      <c r="V143" s="1921"/>
      <c r="W143" s="1921">
        <f t="shared" si="45"/>
        <v>0</v>
      </c>
      <c r="X143" s="1921"/>
      <c r="Y143" s="1921"/>
      <c r="Z143" s="1921"/>
      <c r="AA143" s="1921">
        <f t="shared" si="38"/>
        <v>0</v>
      </c>
      <c r="AB143" s="1921"/>
      <c r="AC143" s="1921"/>
      <c r="AD143" s="1921"/>
      <c r="AE143" s="1921">
        <f t="shared" si="39"/>
        <v>0</v>
      </c>
      <c r="AF143" s="1921"/>
      <c r="AG143" s="1921"/>
      <c r="AH143" s="1921"/>
      <c r="AI143" s="1921">
        <f t="shared" si="40"/>
        <v>0</v>
      </c>
      <c r="AJ143" s="1921"/>
      <c r="AK143" s="1921"/>
      <c r="AL143" s="1921"/>
      <c r="AM143" s="1921">
        <f t="shared" si="41"/>
        <v>0</v>
      </c>
      <c r="AN143" s="1921"/>
      <c r="AO143" s="1921"/>
      <c r="AP143" s="1921"/>
      <c r="AQ143" s="1921">
        <f t="shared" si="42"/>
        <v>800</v>
      </c>
      <c r="AR143" s="1921">
        <f t="shared" si="74"/>
        <v>800</v>
      </c>
      <c r="AS143" s="1921"/>
      <c r="AT143" s="1921"/>
      <c r="AU143" s="1921"/>
      <c r="AV143" s="1921">
        <f t="shared" si="43"/>
        <v>800</v>
      </c>
      <c r="AW143" s="1921">
        <f t="shared" si="75"/>
        <v>800</v>
      </c>
      <c r="AX143" s="1921"/>
      <c r="AY143" s="1921"/>
      <c r="AZ143" s="1921"/>
      <c r="BA143" s="1921"/>
      <c r="BB143" s="1921"/>
      <c r="BC143" s="1921"/>
      <c r="BD143" s="1921"/>
      <c r="BE143" s="1921"/>
      <c r="BF143" s="1924">
        <f t="shared" si="48"/>
        <v>0</v>
      </c>
      <c r="BG143" s="198">
        <v>2024</v>
      </c>
      <c r="BH143" s="198" t="s">
        <v>2323</v>
      </c>
      <c r="BI143" s="198" t="s">
        <v>2327</v>
      </c>
      <c r="BJ143" s="1925">
        <f t="shared" si="36"/>
        <v>0</v>
      </c>
      <c r="BK143" s="1925">
        <f t="shared" si="37"/>
        <v>0</v>
      </c>
      <c r="BL143" s="198"/>
      <c r="BM143" s="1914"/>
      <c r="BN143" s="2900" t="s">
        <v>2492</v>
      </c>
      <c r="BO143" s="2900" t="s">
        <v>2500</v>
      </c>
      <c r="BP143" s="1926"/>
    </row>
    <row r="144" spans="1:70" s="1959" customFormat="1" ht="153">
      <c r="A144" s="2221"/>
      <c r="B144" s="1956" t="s">
        <v>266</v>
      </c>
      <c r="C144" s="1932" t="s">
        <v>267</v>
      </c>
      <c r="D144" s="1957" t="s">
        <v>268</v>
      </c>
      <c r="E144" s="1934" t="s">
        <v>259</v>
      </c>
      <c r="F144" s="1934"/>
      <c r="G144" s="1958">
        <f t="shared" si="71"/>
        <v>416</v>
      </c>
      <c r="H144" s="1921">
        <v>416</v>
      </c>
      <c r="I144" s="1921"/>
      <c r="J144" s="1921"/>
      <c r="K144" s="1921">
        <f t="shared" si="72"/>
        <v>416</v>
      </c>
      <c r="L144" s="1921">
        <f t="shared" si="73"/>
        <v>416</v>
      </c>
      <c r="M144" s="1923"/>
      <c r="N144" s="1921"/>
      <c r="O144" s="1921"/>
      <c r="P144" s="1921"/>
      <c r="Q144" s="1921"/>
      <c r="R144" s="1921"/>
      <c r="S144" s="1921">
        <f t="shared" si="44"/>
        <v>0</v>
      </c>
      <c r="T144" s="1921"/>
      <c r="U144" s="1921"/>
      <c r="V144" s="1921"/>
      <c r="W144" s="1921">
        <f t="shared" si="45"/>
        <v>0</v>
      </c>
      <c r="X144" s="1921"/>
      <c r="Y144" s="1921"/>
      <c r="Z144" s="1921"/>
      <c r="AA144" s="1921">
        <f t="shared" si="38"/>
        <v>0</v>
      </c>
      <c r="AB144" s="1921"/>
      <c r="AC144" s="1921"/>
      <c r="AD144" s="1921"/>
      <c r="AE144" s="1921">
        <f t="shared" si="39"/>
        <v>0</v>
      </c>
      <c r="AF144" s="1921"/>
      <c r="AG144" s="1921"/>
      <c r="AH144" s="1921"/>
      <c r="AI144" s="1921">
        <f t="shared" si="40"/>
        <v>0</v>
      </c>
      <c r="AJ144" s="1921"/>
      <c r="AK144" s="1921"/>
      <c r="AL144" s="1921"/>
      <c r="AM144" s="1921">
        <f t="shared" si="41"/>
        <v>0</v>
      </c>
      <c r="AN144" s="1921"/>
      <c r="AO144" s="1921"/>
      <c r="AP144" s="1921"/>
      <c r="AQ144" s="1921">
        <f t="shared" si="42"/>
        <v>416</v>
      </c>
      <c r="AR144" s="1921">
        <f t="shared" si="74"/>
        <v>416</v>
      </c>
      <c r="AS144" s="1921"/>
      <c r="AT144" s="1921"/>
      <c r="AU144" s="1921"/>
      <c r="AV144" s="1921">
        <f t="shared" si="43"/>
        <v>416</v>
      </c>
      <c r="AW144" s="1921">
        <f t="shared" si="75"/>
        <v>416</v>
      </c>
      <c r="AX144" s="1921"/>
      <c r="AY144" s="1921"/>
      <c r="AZ144" s="1921"/>
      <c r="BA144" s="1921"/>
      <c r="BB144" s="1921"/>
      <c r="BC144" s="1921"/>
      <c r="BD144" s="1921"/>
      <c r="BE144" s="1921"/>
      <c r="BF144" s="1924">
        <f t="shared" si="48"/>
        <v>0</v>
      </c>
      <c r="BG144" s="198">
        <v>2024</v>
      </c>
      <c r="BH144" s="198" t="s">
        <v>2323</v>
      </c>
      <c r="BI144" s="198" t="s">
        <v>2327</v>
      </c>
      <c r="BJ144" s="1925">
        <f t="shared" ref="BJ144:BJ207" si="76">(BD144+AN144)/H144*100</f>
        <v>0</v>
      </c>
      <c r="BK144" s="1925">
        <f t="shared" ref="BK144:BK207" si="77">BD144/AR144*100</f>
        <v>0</v>
      </c>
      <c r="BL144" s="198"/>
      <c r="BM144" s="1914"/>
      <c r="BN144" s="2900" t="s">
        <v>2492</v>
      </c>
      <c r="BO144" s="2900" t="s">
        <v>2500</v>
      </c>
      <c r="BP144" s="1926"/>
    </row>
    <row r="145" spans="1:68" s="1959" customFormat="1" ht="38.25">
      <c r="A145" s="2221"/>
      <c r="B145" s="1956" t="s">
        <v>269</v>
      </c>
      <c r="C145" s="1932" t="s">
        <v>204</v>
      </c>
      <c r="D145" s="1957" t="s">
        <v>270</v>
      </c>
      <c r="E145" s="1934" t="s">
        <v>259</v>
      </c>
      <c r="F145" s="1934"/>
      <c r="G145" s="1958">
        <f t="shared" si="71"/>
        <v>290</v>
      </c>
      <c r="H145" s="1921">
        <v>290</v>
      </c>
      <c r="I145" s="1921"/>
      <c r="J145" s="1921"/>
      <c r="K145" s="1921">
        <f t="shared" si="72"/>
        <v>290</v>
      </c>
      <c r="L145" s="1921">
        <f t="shared" si="73"/>
        <v>290</v>
      </c>
      <c r="M145" s="1923"/>
      <c r="N145" s="1921"/>
      <c r="O145" s="1921"/>
      <c r="P145" s="1921"/>
      <c r="Q145" s="1921"/>
      <c r="R145" s="1921"/>
      <c r="S145" s="1921">
        <f t="shared" si="44"/>
        <v>0</v>
      </c>
      <c r="T145" s="1921"/>
      <c r="U145" s="1921"/>
      <c r="V145" s="1921"/>
      <c r="W145" s="1921">
        <f t="shared" si="45"/>
        <v>0</v>
      </c>
      <c r="X145" s="1921"/>
      <c r="Y145" s="1921"/>
      <c r="Z145" s="1921"/>
      <c r="AA145" s="1921">
        <f t="shared" si="38"/>
        <v>0</v>
      </c>
      <c r="AB145" s="1921"/>
      <c r="AC145" s="1921"/>
      <c r="AD145" s="1921"/>
      <c r="AE145" s="1921">
        <f t="shared" si="39"/>
        <v>0</v>
      </c>
      <c r="AF145" s="1921"/>
      <c r="AG145" s="1921"/>
      <c r="AH145" s="1921"/>
      <c r="AI145" s="1921">
        <f t="shared" si="40"/>
        <v>0</v>
      </c>
      <c r="AJ145" s="1921"/>
      <c r="AK145" s="1921"/>
      <c r="AL145" s="1921"/>
      <c r="AM145" s="1921">
        <f t="shared" si="41"/>
        <v>0</v>
      </c>
      <c r="AN145" s="1921"/>
      <c r="AO145" s="1921"/>
      <c r="AP145" s="1921"/>
      <c r="AQ145" s="1921">
        <f t="shared" si="42"/>
        <v>290</v>
      </c>
      <c r="AR145" s="1921">
        <f t="shared" si="74"/>
        <v>290</v>
      </c>
      <c r="AS145" s="1921"/>
      <c r="AT145" s="1921"/>
      <c r="AU145" s="1921"/>
      <c r="AV145" s="1921">
        <f t="shared" si="43"/>
        <v>290</v>
      </c>
      <c r="AW145" s="1921">
        <f t="shared" si="75"/>
        <v>290</v>
      </c>
      <c r="AX145" s="1921"/>
      <c r="AY145" s="1921"/>
      <c r="AZ145" s="1921"/>
      <c r="BA145" s="1921"/>
      <c r="BB145" s="1921"/>
      <c r="BC145" s="1921"/>
      <c r="BD145" s="1921"/>
      <c r="BE145" s="1921"/>
      <c r="BF145" s="1924">
        <f t="shared" si="48"/>
        <v>0</v>
      </c>
      <c r="BG145" s="198">
        <v>2024</v>
      </c>
      <c r="BH145" s="198" t="s">
        <v>2323</v>
      </c>
      <c r="BI145" s="198" t="s">
        <v>2327</v>
      </c>
      <c r="BJ145" s="1925">
        <f t="shared" si="76"/>
        <v>0</v>
      </c>
      <c r="BK145" s="1925">
        <f t="shared" si="77"/>
        <v>0</v>
      </c>
      <c r="BL145" s="198"/>
      <c r="BM145" s="1914"/>
      <c r="BN145" s="2900" t="s">
        <v>2492</v>
      </c>
      <c r="BO145" s="2900" t="s">
        <v>2500</v>
      </c>
      <c r="BP145" s="1926"/>
    </row>
    <row r="146" spans="1:68" s="1959" customFormat="1" ht="63.75">
      <c r="A146" s="2221"/>
      <c r="B146" s="1956" t="s">
        <v>271</v>
      </c>
      <c r="C146" s="1932" t="s">
        <v>204</v>
      </c>
      <c r="D146" s="1957" t="s">
        <v>272</v>
      </c>
      <c r="E146" s="1934" t="s">
        <v>259</v>
      </c>
      <c r="F146" s="1934"/>
      <c r="G146" s="1958">
        <f t="shared" si="71"/>
        <v>76</v>
      </c>
      <c r="H146" s="1921">
        <v>76</v>
      </c>
      <c r="I146" s="1921"/>
      <c r="J146" s="1921"/>
      <c r="K146" s="1921">
        <f t="shared" si="72"/>
        <v>76</v>
      </c>
      <c r="L146" s="1921">
        <f t="shared" si="73"/>
        <v>76</v>
      </c>
      <c r="M146" s="1923"/>
      <c r="N146" s="1921"/>
      <c r="O146" s="1921"/>
      <c r="P146" s="1921"/>
      <c r="Q146" s="1921"/>
      <c r="R146" s="1921"/>
      <c r="S146" s="1921">
        <f t="shared" si="44"/>
        <v>0</v>
      </c>
      <c r="T146" s="1921"/>
      <c r="U146" s="1921"/>
      <c r="V146" s="1921"/>
      <c r="W146" s="1921">
        <f t="shared" si="45"/>
        <v>0</v>
      </c>
      <c r="X146" s="1921"/>
      <c r="Y146" s="1921"/>
      <c r="Z146" s="1921"/>
      <c r="AA146" s="1921">
        <f t="shared" si="38"/>
        <v>0</v>
      </c>
      <c r="AB146" s="1921"/>
      <c r="AC146" s="1921"/>
      <c r="AD146" s="1921"/>
      <c r="AE146" s="1921">
        <f t="shared" si="39"/>
        <v>0</v>
      </c>
      <c r="AF146" s="1921"/>
      <c r="AG146" s="1921"/>
      <c r="AH146" s="1921"/>
      <c r="AI146" s="1921">
        <f t="shared" si="40"/>
        <v>0</v>
      </c>
      <c r="AJ146" s="1921"/>
      <c r="AK146" s="1921"/>
      <c r="AL146" s="1921"/>
      <c r="AM146" s="1921">
        <f t="shared" si="41"/>
        <v>0</v>
      </c>
      <c r="AN146" s="1921"/>
      <c r="AO146" s="1921"/>
      <c r="AP146" s="1921"/>
      <c r="AQ146" s="1921">
        <f t="shared" si="42"/>
        <v>76</v>
      </c>
      <c r="AR146" s="1921">
        <f t="shared" si="74"/>
        <v>76</v>
      </c>
      <c r="AS146" s="1921"/>
      <c r="AT146" s="1921"/>
      <c r="AU146" s="1921"/>
      <c r="AV146" s="1921">
        <f t="shared" si="43"/>
        <v>76</v>
      </c>
      <c r="AW146" s="1921">
        <f t="shared" si="75"/>
        <v>76</v>
      </c>
      <c r="AX146" s="1921"/>
      <c r="AY146" s="1921"/>
      <c r="AZ146" s="1921"/>
      <c r="BA146" s="1921"/>
      <c r="BB146" s="1921"/>
      <c r="BC146" s="1921"/>
      <c r="BD146" s="1921"/>
      <c r="BE146" s="1921"/>
      <c r="BF146" s="1924">
        <f t="shared" si="48"/>
        <v>0</v>
      </c>
      <c r="BG146" s="198">
        <v>2024</v>
      </c>
      <c r="BH146" s="198" t="s">
        <v>2323</v>
      </c>
      <c r="BI146" s="198" t="s">
        <v>2327</v>
      </c>
      <c r="BJ146" s="1925">
        <f t="shared" si="76"/>
        <v>0</v>
      </c>
      <c r="BK146" s="1925">
        <f t="shared" si="77"/>
        <v>0</v>
      </c>
      <c r="BL146" s="198"/>
      <c r="BM146" s="1914"/>
      <c r="BN146" s="2900" t="s">
        <v>2492</v>
      </c>
      <c r="BO146" s="2900" t="s">
        <v>2500</v>
      </c>
      <c r="BP146" s="1926"/>
    </row>
    <row r="147" spans="1:68" s="1959" customFormat="1" ht="31.5">
      <c r="A147" s="2221"/>
      <c r="B147" s="1956" t="s">
        <v>273</v>
      </c>
      <c r="C147" s="1932" t="s">
        <v>204</v>
      </c>
      <c r="D147" s="1932" t="s">
        <v>274</v>
      </c>
      <c r="E147" s="1934" t="s">
        <v>259</v>
      </c>
      <c r="F147" s="1934"/>
      <c r="G147" s="1958">
        <f t="shared" si="71"/>
        <v>350</v>
      </c>
      <c r="H147" s="1921">
        <v>350</v>
      </c>
      <c r="I147" s="1921"/>
      <c r="J147" s="1921"/>
      <c r="K147" s="1921">
        <f t="shared" si="72"/>
        <v>350</v>
      </c>
      <c r="L147" s="1921">
        <f t="shared" si="73"/>
        <v>350</v>
      </c>
      <c r="M147" s="1923"/>
      <c r="N147" s="1921"/>
      <c r="O147" s="1921"/>
      <c r="P147" s="1921"/>
      <c r="Q147" s="1921"/>
      <c r="R147" s="1921"/>
      <c r="S147" s="1921">
        <f t="shared" si="44"/>
        <v>0</v>
      </c>
      <c r="T147" s="1921"/>
      <c r="U147" s="1921"/>
      <c r="V147" s="1921"/>
      <c r="W147" s="1921">
        <f t="shared" si="45"/>
        <v>0</v>
      </c>
      <c r="X147" s="1921"/>
      <c r="Y147" s="1921"/>
      <c r="Z147" s="1921"/>
      <c r="AA147" s="1921">
        <f t="shared" si="38"/>
        <v>0</v>
      </c>
      <c r="AB147" s="1921"/>
      <c r="AC147" s="1921"/>
      <c r="AD147" s="1921"/>
      <c r="AE147" s="1921">
        <f t="shared" si="39"/>
        <v>0</v>
      </c>
      <c r="AF147" s="1921"/>
      <c r="AG147" s="1921"/>
      <c r="AH147" s="1921"/>
      <c r="AI147" s="1921">
        <f t="shared" si="40"/>
        <v>0</v>
      </c>
      <c r="AJ147" s="1921"/>
      <c r="AK147" s="1921"/>
      <c r="AL147" s="1921"/>
      <c r="AM147" s="1921">
        <f t="shared" si="41"/>
        <v>0</v>
      </c>
      <c r="AN147" s="1921"/>
      <c r="AO147" s="1921"/>
      <c r="AP147" s="1921"/>
      <c r="AQ147" s="1921">
        <f t="shared" si="42"/>
        <v>350</v>
      </c>
      <c r="AR147" s="1921">
        <f t="shared" si="74"/>
        <v>350</v>
      </c>
      <c r="AS147" s="1921"/>
      <c r="AT147" s="1921"/>
      <c r="AU147" s="1921"/>
      <c r="AV147" s="1921">
        <f t="shared" si="43"/>
        <v>350</v>
      </c>
      <c r="AW147" s="1921">
        <f t="shared" si="75"/>
        <v>350</v>
      </c>
      <c r="AX147" s="1921"/>
      <c r="AY147" s="1921"/>
      <c r="AZ147" s="1921"/>
      <c r="BA147" s="1921"/>
      <c r="BB147" s="1921"/>
      <c r="BC147" s="1921"/>
      <c r="BD147" s="1921"/>
      <c r="BE147" s="1921"/>
      <c r="BF147" s="1924">
        <f t="shared" si="48"/>
        <v>0</v>
      </c>
      <c r="BG147" s="198">
        <v>2024</v>
      </c>
      <c r="BH147" s="198" t="s">
        <v>2323</v>
      </c>
      <c r="BI147" s="198" t="s">
        <v>2327</v>
      </c>
      <c r="BJ147" s="1925">
        <f t="shared" si="76"/>
        <v>0</v>
      </c>
      <c r="BK147" s="1925">
        <f t="shared" si="77"/>
        <v>0</v>
      </c>
      <c r="BL147" s="198"/>
      <c r="BM147" s="1914"/>
      <c r="BN147" s="2900" t="s">
        <v>2492</v>
      </c>
      <c r="BO147" s="2900" t="s">
        <v>2500</v>
      </c>
      <c r="BP147" s="1926"/>
    </row>
    <row r="148" spans="1:68" s="1959" customFormat="1" ht="63.75">
      <c r="A148" s="2221"/>
      <c r="B148" s="1956" t="s">
        <v>275</v>
      </c>
      <c r="C148" s="1932" t="s">
        <v>251</v>
      </c>
      <c r="D148" s="1932" t="s">
        <v>276</v>
      </c>
      <c r="E148" s="1934" t="s">
        <v>259</v>
      </c>
      <c r="F148" s="1934"/>
      <c r="G148" s="1958">
        <f t="shared" si="71"/>
        <v>370</v>
      </c>
      <c r="H148" s="1921">
        <v>370</v>
      </c>
      <c r="I148" s="1921"/>
      <c r="J148" s="1921"/>
      <c r="K148" s="1921">
        <f t="shared" si="72"/>
        <v>370</v>
      </c>
      <c r="L148" s="1921">
        <f t="shared" si="73"/>
        <v>370</v>
      </c>
      <c r="M148" s="1923"/>
      <c r="N148" s="1921"/>
      <c r="O148" s="1921"/>
      <c r="P148" s="1921"/>
      <c r="Q148" s="1921"/>
      <c r="R148" s="1921"/>
      <c r="S148" s="1921">
        <f t="shared" si="44"/>
        <v>0</v>
      </c>
      <c r="T148" s="1921"/>
      <c r="U148" s="1921"/>
      <c r="V148" s="1921"/>
      <c r="W148" s="1921">
        <f t="shared" si="45"/>
        <v>0</v>
      </c>
      <c r="X148" s="1921"/>
      <c r="Y148" s="1921"/>
      <c r="Z148" s="1921"/>
      <c r="AA148" s="1921">
        <f t="shared" si="38"/>
        <v>0</v>
      </c>
      <c r="AB148" s="1921"/>
      <c r="AC148" s="1921"/>
      <c r="AD148" s="1921"/>
      <c r="AE148" s="1921">
        <f t="shared" si="39"/>
        <v>0</v>
      </c>
      <c r="AF148" s="1921"/>
      <c r="AG148" s="1921"/>
      <c r="AH148" s="1921"/>
      <c r="AI148" s="1921">
        <f t="shared" si="40"/>
        <v>0</v>
      </c>
      <c r="AJ148" s="1921"/>
      <c r="AK148" s="1921"/>
      <c r="AL148" s="1921"/>
      <c r="AM148" s="1921">
        <f t="shared" si="41"/>
        <v>0</v>
      </c>
      <c r="AN148" s="1921"/>
      <c r="AO148" s="1921"/>
      <c r="AP148" s="1921"/>
      <c r="AQ148" s="1921">
        <f t="shared" si="42"/>
        <v>370</v>
      </c>
      <c r="AR148" s="1921">
        <f t="shared" si="74"/>
        <v>370</v>
      </c>
      <c r="AS148" s="1921"/>
      <c r="AT148" s="1921"/>
      <c r="AU148" s="1921"/>
      <c r="AV148" s="1921">
        <f t="shared" si="43"/>
        <v>370</v>
      </c>
      <c r="AW148" s="1921">
        <f t="shared" si="75"/>
        <v>370</v>
      </c>
      <c r="AX148" s="1921"/>
      <c r="AY148" s="1921"/>
      <c r="AZ148" s="1921"/>
      <c r="BA148" s="1921"/>
      <c r="BB148" s="1921"/>
      <c r="BC148" s="1921"/>
      <c r="BD148" s="1921"/>
      <c r="BE148" s="1921"/>
      <c r="BF148" s="1924">
        <f t="shared" si="48"/>
        <v>0</v>
      </c>
      <c r="BG148" s="198">
        <v>2024</v>
      </c>
      <c r="BH148" s="198" t="s">
        <v>2323</v>
      </c>
      <c r="BI148" s="198" t="s">
        <v>2327</v>
      </c>
      <c r="BJ148" s="1925">
        <f t="shared" si="76"/>
        <v>0</v>
      </c>
      <c r="BK148" s="1925">
        <f t="shared" si="77"/>
        <v>0</v>
      </c>
      <c r="BL148" s="198"/>
      <c r="BM148" s="1914"/>
      <c r="BN148" s="2900" t="s">
        <v>2492</v>
      </c>
      <c r="BO148" s="2900" t="s">
        <v>2500</v>
      </c>
      <c r="BP148" s="1926"/>
    </row>
    <row r="149" spans="1:68" s="1959" customFormat="1" ht="63.75">
      <c r="A149" s="2221"/>
      <c r="B149" s="1956" t="s">
        <v>277</v>
      </c>
      <c r="C149" s="1932" t="s">
        <v>251</v>
      </c>
      <c r="D149" s="1932" t="s">
        <v>278</v>
      </c>
      <c r="E149" s="1934" t="s">
        <v>259</v>
      </c>
      <c r="F149" s="1934"/>
      <c r="G149" s="1958">
        <f t="shared" si="71"/>
        <v>600</v>
      </c>
      <c r="H149" s="1921">
        <v>600</v>
      </c>
      <c r="I149" s="1921"/>
      <c r="J149" s="1921"/>
      <c r="K149" s="1921">
        <f t="shared" si="72"/>
        <v>600</v>
      </c>
      <c r="L149" s="1921">
        <f t="shared" si="73"/>
        <v>600</v>
      </c>
      <c r="M149" s="1923"/>
      <c r="N149" s="1921"/>
      <c r="O149" s="1921"/>
      <c r="P149" s="1921"/>
      <c r="Q149" s="1921"/>
      <c r="R149" s="1921"/>
      <c r="S149" s="1921">
        <f t="shared" si="44"/>
        <v>0</v>
      </c>
      <c r="T149" s="1921"/>
      <c r="U149" s="1921"/>
      <c r="V149" s="1921"/>
      <c r="W149" s="1921">
        <f t="shared" si="45"/>
        <v>0</v>
      </c>
      <c r="X149" s="1921"/>
      <c r="Y149" s="1921"/>
      <c r="Z149" s="1921"/>
      <c r="AA149" s="1921">
        <f t="shared" si="38"/>
        <v>0</v>
      </c>
      <c r="AB149" s="1921"/>
      <c r="AC149" s="1921"/>
      <c r="AD149" s="1921"/>
      <c r="AE149" s="1921">
        <f t="shared" si="39"/>
        <v>0</v>
      </c>
      <c r="AF149" s="1921"/>
      <c r="AG149" s="1921"/>
      <c r="AH149" s="1921"/>
      <c r="AI149" s="1921">
        <f t="shared" si="40"/>
        <v>0</v>
      </c>
      <c r="AJ149" s="1921"/>
      <c r="AK149" s="1921"/>
      <c r="AL149" s="1921"/>
      <c r="AM149" s="1921">
        <f t="shared" si="41"/>
        <v>0</v>
      </c>
      <c r="AN149" s="1921"/>
      <c r="AO149" s="1921"/>
      <c r="AP149" s="1921"/>
      <c r="AQ149" s="1921">
        <f t="shared" si="42"/>
        <v>600</v>
      </c>
      <c r="AR149" s="1921">
        <f t="shared" si="74"/>
        <v>600</v>
      </c>
      <c r="AS149" s="1921"/>
      <c r="AT149" s="1921"/>
      <c r="AU149" s="1921"/>
      <c r="AV149" s="1921">
        <f t="shared" si="43"/>
        <v>600</v>
      </c>
      <c r="AW149" s="1921">
        <f t="shared" si="75"/>
        <v>600</v>
      </c>
      <c r="AX149" s="1921"/>
      <c r="AY149" s="1921"/>
      <c r="AZ149" s="1921"/>
      <c r="BA149" s="1921"/>
      <c r="BB149" s="1921"/>
      <c r="BC149" s="1921"/>
      <c r="BD149" s="1921"/>
      <c r="BE149" s="1921"/>
      <c r="BF149" s="1924">
        <f t="shared" si="48"/>
        <v>0</v>
      </c>
      <c r="BG149" s="198">
        <v>2024</v>
      </c>
      <c r="BH149" s="198" t="s">
        <v>2323</v>
      </c>
      <c r="BI149" s="198" t="s">
        <v>2327</v>
      </c>
      <c r="BJ149" s="1925">
        <f t="shared" si="76"/>
        <v>0</v>
      </c>
      <c r="BK149" s="1925">
        <f t="shared" si="77"/>
        <v>0</v>
      </c>
      <c r="BL149" s="198"/>
      <c r="BM149" s="1914"/>
      <c r="BN149" s="2900" t="s">
        <v>2492</v>
      </c>
      <c r="BO149" s="2900" t="s">
        <v>2500</v>
      </c>
      <c r="BP149" s="1926"/>
    </row>
    <row r="150" spans="1:68" s="1959" customFormat="1" ht="38.25">
      <c r="A150" s="2221"/>
      <c r="B150" s="1956" t="s">
        <v>279</v>
      </c>
      <c r="C150" s="1932" t="s">
        <v>244</v>
      </c>
      <c r="D150" s="1932" t="s">
        <v>280</v>
      </c>
      <c r="E150" s="1934" t="s">
        <v>259</v>
      </c>
      <c r="F150" s="1934"/>
      <c r="G150" s="1958">
        <f t="shared" si="71"/>
        <v>716</v>
      </c>
      <c r="H150" s="1921">
        <v>716</v>
      </c>
      <c r="I150" s="1921"/>
      <c r="J150" s="1921"/>
      <c r="K150" s="1921">
        <f t="shared" si="72"/>
        <v>716</v>
      </c>
      <c r="L150" s="1921">
        <f t="shared" si="73"/>
        <v>716</v>
      </c>
      <c r="M150" s="1923"/>
      <c r="N150" s="1921"/>
      <c r="O150" s="1921"/>
      <c r="P150" s="1921"/>
      <c r="Q150" s="1921"/>
      <c r="R150" s="1921"/>
      <c r="S150" s="1921">
        <f t="shared" si="44"/>
        <v>0</v>
      </c>
      <c r="T150" s="1921"/>
      <c r="U150" s="1921"/>
      <c r="V150" s="1921"/>
      <c r="W150" s="1921">
        <f t="shared" si="45"/>
        <v>0</v>
      </c>
      <c r="X150" s="1921"/>
      <c r="Y150" s="1921"/>
      <c r="Z150" s="1921"/>
      <c r="AA150" s="1921">
        <f t="shared" si="38"/>
        <v>0</v>
      </c>
      <c r="AB150" s="1921"/>
      <c r="AC150" s="1921"/>
      <c r="AD150" s="1921"/>
      <c r="AE150" s="1921">
        <f t="shared" si="39"/>
        <v>0</v>
      </c>
      <c r="AF150" s="1921"/>
      <c r="AG150" s="1921"/>
      <c r="AH150" s="1921"/>
      <c r="AI150" s="1921">
        <f t="shared" si="40"/>
        <v>0</v>
      </c>
      <c r="AJ150" s="1921"/>
      <c r="AK150" s="1921"/>
      <c r="AL150" s="1921"/>
      <c r="AM150" s="1921">
        <f t="shared" si="41"/>
        <v>0</v>
      </c>
      <c r="AN150" s="1921"/>
      <c r="AO150" s="1921"/>
      <c r="AP150" s="1921"/>
      <c r="AQ150" s="1921">
        <f t="shared" si="42"/>
        <v>716</v>
      </c>
      <c r="AR150" s="1921">
        <f t="shared" si="74"/>
        <v>716</v>
      </c>
      <c r="AS150" s="1921"/>
      <c r="AT150" s="1921"/>
      <c r="AU150" s="1921"/>
      <c r="AV150" s="1921">
        <f t="shared" si="43"/>
        <v>716</v>
      </c>
      <c r="AW150" s="1921">
        <f t="shared" si="75"/>
        <v>716</v>
      </c>
      <c r="AX150" s="1921"/>
      <c r="AY150" s="1921"/>
      <c r="AZ150" s="1921"/>
      <c r="BA150" s="1921"/>
      <c r="BB150" s="1921"/>
      <c r="BC150" s="1921"/>
      <c r="BD150" s="1921"/>
      <c r="BE150" s="1921"/>
      <c r="BF150" s="1924">
        <f t="shared" si="48"/>
        <v>0</v>
      </c>
      <c r="BG150" s="198">
        <v>2024</v>
      </c>
      <c r="BH150" s="198" t="s">
        <v>2323</v>
      </c>
      <c r="BI150" s="198" t="s">
        <v>2327</v>
      </c>
      <c r="BJ150" s="1925">
        <f t="shared" si="76"/>
        <v>0</v>
      </c>
      <c r="BK150" s="1925">
        <f t="shared" si="77"/>
        <v>0</v>
      </c>
      <c r="BL150" s="198"/>
      <c r="BM150" s="1914"/>
      <c r="BN150" s="2900" t="s">
        <v>2492</v>
      </c>
      <c r="BO150" s="2900" t="s">
        <v>2500</v>
      </c>
      <c r="BP150" s="1926"/>
    </row>
    <row r="151" spans="1:68" s="1959" customFormat="1" ht="25.5">
      <c r="A151" s="2221"/>
      <c r="B151" s="1956" t="s">
        <v>281</v>
      </c>
      <c r="C151" s="1932" t="s">
        <v>244</v>
      </c>
      <c r="D151" s="1932" t="s">
        <v>282</v>
      </c>
      <c r="E151" s="1934" t="s">
        <v>259</v>
      </c>
      <c r="F151" s="1934"/>
      <c r="G151" s="1958">
        <f t="shared" si="71"/>
        <v>400</v>
      </c>
      <c r="H151" s="1921">
        <v>400</v>
      </c>
      <c r="I151" s="1921"/>
      <c r="J151" s="1921"/>
      <c r="K151" s="1921">
        <f t="shared" si="72"/>
        <v>400</v>
      </c>
      <c r="L151" s="1921">
        <f t="shared" si="73"/>
        <v>400</v>
      </c>
      <c r="M151" s="1923"/>
      <c r="N151" s="1921"/>
      <c r="O151" s="1921"/>
      <c r="P151" s="1921"/>
      <c r="Q151" s="1921"/>
      <c r="R151" s="1921"/>
      <c r="S151" s="1921">
        <f t="shared" si="44"/>
        <v>0</v>
      </c>
      <c r="T151" s="1921"/>
      <c r="U151" s="1921"/>
      <c r="V151" s="1921"/>
      <c r="W151" s="1921">
        <f t="shared" si="45"/>
        <v>0</v>
      </c>
      <c r="X151" s="1921"/>
      <c r="Y151" s="1921"/>
      <c r="Z151" s="1921"/>
      <c r="AA151" s="1921">
        <f t="shared" si="38"/>
        <v>0</v>
      </c>
      <c r="AB151" s="1921"/>
      <c r="AC151" s="1921"/>
      <c r="AD151" s="1921"/>
      <c r="AE151" s="1921">
        <f t="shared" si="39"/>
        <v>0</v>
      </c>
      <c r="AF151" s="1921"/>
      <c r="AG151" s="1921"/>
      <c r="AH151" s="1921"/>
      <c r="AI151" s="1921">
        <f t="shared" si="40"/>
        <v>0</v>
      </c>
      <c r="AJ151" s="1921"/>
      <c r="AK151" s="1921"/>
      <c r="AL151" s="1921"/>
      <c r="AM151" s="1921">
        <f t="shared" si="41"/>
        <v>0</v>
      </c>
      <c r="AN151" s="1921"/>
      <c r="AO151" s="1921"/>
      <c r="AP151" s="1921"/>
      <c r="AQ151" s="1921">
        <f t="shared" si="42"/>
        <v>400</v>
      </c>
      <c r="AR151" s="1921">
        <f t="shared" si="74"/>
        <v>400</v>
      </c>
      <c r="AS151" s="1921"/>
      <c r="AT151" s="1921"/>
      <c r="AU151" s="1921"/>
      <c r="AV151" s="1921">
        <f t="shared" si="43"/>
        <v>400</v>
      </c>
      <c r="AW151" s="1921">
        <f t="shared" si="75"/>
        <v>400</v>
      </c>
      <c r="AX151" s="1921"/>
      <c r="AY151" s="1921"/>
      <c r="AZ151" s="1921"/>
      <c r="BA151" s="1921"/>
      <c r="BB151" s="1921"/>
      <c r="BC151" s="1921"/>
      <c r="BD151" s="1921"/>
      <c r="BE151" s="1921"/>
      <c r="BF151" s="1924">
        <f t="shared" si="48"/>
        <v>0</v>
      </c>
      <c r="BG151" s="198">
        <v>2024</v>
      </c>
      <c r="BH151" s="198" t="s">
        <v>2323</v>
      </c>
      <c r="BI151" s="198" t="s">
        <v>2327</v>
      </c>
      <c r="BJ151" s="1925">
        <f t="shared" si="76"/>
        <v>0</v>
      </c>
      <c r="BK151" s="1925">
        <f t="shared" si="77"/>
        <v>0</v>
      </c>
      <c r="BL151" s="198"/>
      <c r="BM151" s="1914"/>
      <c r="BN151" s="2900" t="s">
        <v>2492</v>
      </c>
      <c r="BO151" s="2900" t="s">
        <v>2500</v>
      </c>
      <c r="BP151" s="1926"/>
    </row>
    <row r="152" spans="1:68" s="1959" customFormat="1" ht="63.75">
      <c r="A152" s="2221"/>
      <c r="B152" s="1956" t="s">
        <v>283</v>
      </c>
      <c r="C152" s="1932" t="s">
        <v>244</v>
      </c>
      <c r="D152" s="1932" t="s">
        <v>284</v>
      </c>
      <c r="E152" s="1934" t="s">
        <v>259</v>
      </c>
      <c r="F152" s="1934"/>
      <c r="G152" s="1958">
        <f t="shared" si="71"/>
        <v>252</v>
      </c>
      <c r="H152" s="1921">
        <v>252</v>
      </c>
      <c r="I152" s="1921"/>
      <c r="J152" s="1921"/>
      <c r="K152" s="1921">
        <f t="shared" si="72"/>
        <v>252</v>
      </c>
      <c r="L152" s="1921">
        <f t="shared" si="73"/>
        <v>252</v>
      </c>
      <c r="M152" s="1923"/>
      <c r="N152" s="1921"/>
      <c r="O152" s="1921"/>
      <c r="P152" s="1921"/>
      <c r="Q152" s="1921"/>
      <c r="R152" s="1921"/>
      <c r="S152" s="1921">
        <f t="shared" si="44"/>
        <v>0</v>
      </c>
      <c r="T152" s="1921"/>
      <c r="U152" s="1921"/>
      <c r="V152" s="1921"/>
      <c r="W152" s="1921">
        <f t="shared" si="45"/>
        <v>0</v>
      </c>
      <c r="X152" s="1921"/>
      <c r="Y152" s="1921"/>
      <c r="Z152" s="1921"/>
      <c r="AA152" s="1921">
        <f t="shared" si="38"/>
        <v>0</v>
      </c>
      <c r="AB152" s="1921"/>
      <c r="AC152" s="1921"/>
      <c r="AD152" s="1921"/>
      <c r="AE152" s="1921">
        <f t="shared" si="39"/>
        <v>0</v>
      </c>
      <c r="AF152" s="1921"/>
      <c r="AG152" s="1921"/>
      <c r="AH152" s="1921"/>
      <c r="AI152" s="1921">
        <f t="shared" si="40"/>
        <v>0</v>
      </c>
      <c r="AJ152" s="1921"/>
      <c r="AK152" s="1921"/>
      <c r="AL152" s="1921"/>
      <c r="AM152" s="1921">
        <f t="shared" si="41"/>
        <v>0</v>
      </c>
      <c r="AN152" s="1921"/>
      <c r="AO152" s="1921"/>
      <c r="AP152" s="1921"/>
      <c r="AQ152" s="1921">
        <f t="shared" si="42"/>
        <v>252</v>
      </c>
      <c r="AR152" s="1921">
        <f t="shared" si="74"/>
        <v>252</v>
      </c>
      <c r="AS152" s="1921"/>
      <c r="AT152" s="1921"/>
      <c r="AU152" s="1921"/>
      <c r="AV152" s="1921">
        <f t="shared" si="43"/>
        <v>252</v>
      </c>
      <c r="AW152" s="1921">
        <f t="shared" si="75"/>
        <v>252</v>
      </c>
      <c r="AX152" s="1921"/>
      <c r="AY152" s="1921"/>
      <c r="AZ152" s="1921"/>
      <c r="BA152" s="1921"/>
      <c r="BB152" s="1921"/>
      <c r="BC152" s="1921"/>
      <c r="BD152" s="1921"/>
      <c r="BE152" s="1921"/>
      <c r="BF152" s="1924">
        <f t="shared" si="48"/>
        <v>0</v>
      </c>
      <c r="BG152" s="198">
        <v>2024</v>
      </c>
      <c r="BH152" s="198" t="s">
        <v>2323</v>
      </c>
      <c r="BI152" s="198" t="s">
        <v>2327</v>
      </c>
      <c r="BJ152" s="1925">
        <f t="shared" si="76"/>
        <v>0</v>
      </c>
      <c r="BK152" s="1925">
        <f t="shared" si="77"/>
        <v>0</v>
      </c>
      <c r="BL152" s="198"/>
      <c r="BM152" s="1914"/>
      <c r="BN152" s="2900" t="s">
        <v>2492</v>
      </c>
      <c r="BO152" s="2900" t="s">
        <v>2500</v>
      </c>
      <c r="BP152" s="1926"/>
    </row>
    <row r="153" spans="1:68" s="1959" customFormat="1" ht="63.75">
      <c r="A153" s="2221"/>
      <c r="B153" s="1956" t="s">
        <v>285</v>
      </c>
      <c r="C153" s="1932" t="s">
        <v>286</v>
      </c>
      <c r="D153" s="1932" t="s">
        <v>287</v>
      </c>
      <c r="E153" s="1934" t="s">
        <v>259</v>
      </c>
      <c r="F153" s="1934"/>
      <c r="G153" s="1958">
        <f t="shared" si="71"/>
        <v>252</v>
      </c>
      <c r="H153" s="1921">
        <v>252</v>
      </c>
      <c r="I153" s="1921"/>
      <c r="J153" s="1921"/>
      <c r="K153" s="1921">
        <f t="shared" si="72"/>
        <v>252</v>
      </c>
      <c r="L153" s="1921">
        <f t="shared" si="73"/>
        <v>252</v>
      </c>
      <c r="M153" s="1923"/>
      <c r="N153" s="1921"/>
      <c r="O153" s="1921"/>
      <c r="P153" s="1921"/>
      <c r="Q153" s="1921"/>
      <c r="R153" s="1921"/>
      <c r="S153" s="1921">
        <f t="shared" si="44"/>
        <v>0</v>
      </c>
      <c r="T153" s="1921"/>
      <c r="U153" s="1921"/>
      <c r="V153" s="1921"/>
      <c r="W153" s="1921">
        <f t="shared" si="45"/>
        <v>0</v>
      </c>
      <c r="X153" s="1921"/>
      <c r="Y153" s="1921"/>
      <c r="Z153" s="1921"/>
      <c r="AA153" s="1921">
        <f t="shared" ref="AA153:AA218" si="78">SUM(AB153:AD153)</f>
        <v>0</v>
      </c>
      <c r="AB153" s="1921"/>
      <c r="AC153" s="1921"/>
      <c r="AD153" s="1921"/>
      <c r="AE153" s="1921">
        <f t="shared" ref="AE153:AE218" si="79">SUM(AF153:AH153)</f>
        <v>0</v>
      </c>
      <c r="AF153" s="1921"/>
      <c r="AG153" s="1921"/>
      <c r="AH153" s="1921"/>
      <c r="AI153" s="1921">
        <f t="shared" ref="AI153:AI218" si="80">SUM(AJ153:AL153)</f>
        <v>0</v>
      </c>
      <c r="AJ153" s="1921"/>
      <c r="AK153" s="1921"/>
      <c r="AL153" s="1921"/>
      <c r="AM153" s="1921">
        <f t="shared" ref="AM153:AM218" si="81">SUM(AN153:AP153)</f>
        <v>0</v>
      </c>
      <c r="AN153" s="1921"/>
      <c r="AO153" s="1921"/>
      <c r="AP153" s="1921"/>
      <c r="AQ153" s="1921">
        <f t="shared" ref="AQ153:AQ218" si="82">SUM(AR153:AT153)</f>
        <v>252</v>
      </c>
      <c r="AR153" s="1921">
        <f t="shared" si="74"/>
        <v>252</v>
      </c>
      <c r="AS153" s="1921"/>
      <c r="AT153" s="1921"/>
      <c r="AU153" s="1921"/>
      <c r="AV153" s="1921">
        <f t="shared" ref="AV153:AV218" si="83">SUM(AW153:AY153)</f>
        <v>0</v>
      </c>
      <c r="AW153" s="1921"/>
      <c r="AX153" s="1921"/>
      <c r="AY153" s="1921"/>
      <c r="AZ153" s="1921"/>
      <c r="BA153" s="1921"/>
      <c r="BB153" s="1921"/>
      <c r="BC153" s="1921"/>
      <c r="BD153" s="1921"/>
      <c r="BE153" s="1921"/>
      <c r="BF153" s="1924">
        <f t="shared" si="48"/>
        <v>0</v>
      </c>
      <c r="BG153" s="198">
        <v>2024</v>
      </c>
      <c r="BH153" s="198" t="s">
        <v>2323</v>
      </c>
      <c r="BI153" s="198" t="s">
        <v>2327</v>
      </c>
      <c r="BJ153" s="1925">
        <f t="shared" si="76"/>
        <v>0</v>
      </c>
      <c r="BK153" s="1925">
        <f t="shared" si="77"/>
        <v>0</v>
      </c>
      <c r="BL153" s="198"/>
      <c r="BM153" s="1914"/>
      <c r="BN153" s="2900" t="s">
        <v>2492</v>
      </c>
      <c r="BO153" s="2900" t="s">
        <v>2500</v>
      </c>
      <c r="BP153" s="1926"/>
    </row>
    <row r="154" spans="1:68" s="1959" customFormat="1" ht="45.75" customHeight="1">
      <c r="A154" s="2221"/>
      <c r="B154" s="1956" t="s">
        <v>288</v>
      </c>
      <c r="C154" s="1932" t="s">
        <v>251</v>
      </c>
      <c r="D154" s="1932" t="s">
        <v>289</v>
      </c>
      <c r="E154" s="1934" t="s">
        <v>259</v>
      </c>
      <c r="F154" s="1934"/>
      <c r="G154" s="1958">
        <f t="shared" si="71"/>
        <v>252</v>
      </c>
      <c r="H154" s="1921">
        <v>252</v>
      </c>
      <c r="I154" s="1921"/>
      <c r="J154" s="1921"/>
      <c r="K154" s="1921">
        <f t="shared" si="72"/>
        <v>252</v>
      </c>
      <c r="L154" s="1921">
        <f t="shared" si="73"/>
        <v>252</v>
      </c>
      <c r="M154" s="1923"/>
      <c r="N154" s="1921"/>
      <c r="O154" s="1921"/>
      <c r="P154" s="1921"/>
      <c r="Q154" s="1921"/>
      <c r="R154" s="1921"/>
      <c r="S154" s="1921">
        <f t="shared" ref="S154:S219" si="84">SUM(T154:V154)</f>
        <v>0</v>
      </c>
      <c r="T154" s="1921"/>
      <c r="U154" s="1921"/>
      <c r="V154" s="1921"/>
      <c r="W154" s="1921">
        <f t="shared" ref="W154:W219" si="85">SUM(X154:Z154)</f>
        <v>0</v>
      </c>
      <c r="X154" s="1921"/>
      <c r="Y154" s="1921"/>
      <c r="Z154" s="1921"/>
      <c r="AA154" s="1921">
        <f t="shared" si="78"/>
        <v>0</v>
      </c>
      <c r="AB154" s="1921"/>
      <c r="AC154" s="1921"/>
      <c r="AD154" s="1921"/>
      <c r="AE154" s="1921">
        <f t="shared" si="79"/>
        <v>0</v>
      </c>
      <c r="AF154" s="1921"/>
      <c r="AG154" s="1921"/>
      <c r="AH154" s="1921"/>
      <c r="AI154" s="1921">
        <f t="shared" si="80"/>
        <v>0</v>
      </c>
      <c r="AJ154" s="1921"/>
      <c r="AK154" s="1921"/>
      <c r="AL154" s="1921"/>
      <c r="AM154" s="1921">
        <f t="shared" si="81"/>
        <v>0</v>
      </c>
      <c r="AN154" s="1921"/>
      <c r="AO154" s="1921"/>
      <c r="AP154" s="1921"/>
      <c r="AQ154" s="1921">
        <f t="shared" si="82"/>
        <v>252</v>
      </c>
      <c r="AR154" s="1921">
        <f t="shared" si="74"/>
        <v>252</v>
      </c>
      <c r="AS154" s="1921"/>
      <c r="AT154" s="1921"/>
      <c r="AU154" s="1921"/>
      <c r="AV154" s="1921">
        <f t="shared" si="83"/>
        <v>0</v>
      </c>
      <c r="AW154" s="1921"/>
      <c r="AX154" s="1921"/>
      <c r="AY154" s="1921"/>
      <c r="AZ154" s="1921"/>
      <c r="BA154" s="1921"/>
      <c r="BB154" s="1921"/>
      <c r="BC154" s="1921"/>
      <c r="BD154" s="1921"/>
      <c r="BE154" s="1921"/>
      <c r="BF154" s="1924">
        <f t="shared" si="48"/>
        <v>0</v>
      </c>
      <c r="BG154" s="198">
        <v>2024</v>
      </c>
      <c r="BH154" s="198" t="s">
        <v>2323</v>
      </c>
      <c r="BI154" s="198" t="s">
        <v>2327</v>
      </c>
      <c r="BJ154" s="1925">
        <f t="shared" si="76"/>
        <v>0</v>
      </c>
      <c r="BK154" s="1925">
        <f t="shared" si="77"/>
        <v>0</v>
      </c>
      <c r="BL154" s="198"/>
      <c r="BM154" s="1914"/>
      <c r="BN154" s="2900" t="s">
        <v>2492</v>
      </c>
      <c r="BO154" s="2900" t="s">
        <v>2500</v>
      </c>
      <c r="BP154" s="1926"/>
    </row>
    <row r="155" spans="1:68" s="1959" customFormat="1" ht="45.75" customHeight="1">
      <c r="A155" s="2221"/>
      <c r="B155" s="1956" t="s">
        <v>290</v>
      </c>
      <c r="C155" s="1932" t="s">
        <v>264</v>
      </c>
      <c r="D155" s="1932" t="s">
        <v>291</v>
      </c>
      <c r="E155" s="1934" t="s">
        <v>259</v>
      </c>
      <c r="F155" s="1934"/>
      <c r="G155" s="1958">
        <f t="shared" si="71"/>
        <v>252</v>
      </c>
      <c r="H155" s="1921">
        <v>252</v>
      </c>
      <c r="I155" s="1921"/>
      <c r="J155" s="1921"/>
      <c r="K155" s="1921">
        <f t="shared" si="72"/>
        <v>252</v>
      </c>
      <c r="L155" s="1921">
        <f t="shared" si="73"/>
        <v>252</v>
      </c>
      <c r="M155" s="1923"/>
      <c r="N155" s="1921"/>
      <c r="O155" s="1921"/>
      <c r="P155" s="1921"/>
      <c r="Q155" s="1921"/>
      <c r="R155" s="1921"/>
      <c r="S155" s="1921">
        <f t="shared" si="84"/>
        <v>0</v>
      </c>
      <c r="T155" s="1921"/>
      <c r="U155" s="1921"/>
      <c r="V155" s="1921"/>
      <c r="W155" s="1921">
        <f t="shared" si="85"/>
        <v>0</v>
      </c>
      <c r="X155" s="1921"/>
      <c r="Y155" s="1921"/>
      <c r="Z155" s="1921"/>
      <c r="AA155" s="1921">
        <f t="shared" si="78"/>
        <v>0</v>
      </c>
      <c r="AB155" s="1921"/>
      <c r="AC155" s="1921"/>
      <c r="AD155" s="1921"/>
      <c r="AE155" s="1921">
        <f t="shared" si="79"/>
        <v>0</v>
      </c>
      <c r="AF155" s="1921"/>
      <c r="AG155" s="1921"/>
      <c r="AH155" s="1921"/>
      <c r="AI155" s="1921">
        <f t="shared" si="80"/>
        <v>0</v>
      </c>
      <c r="AJ155" s="1921"/>
      <c r="AK155" s="1921"/>
      <c r="AL155" s="1921"/>
      <c r="AM155" s="1921">
        <f t="shared" si="81"/>
        <v>0</v>
      </c>
      <c r="AN155" s="1921"/>
      <c r="AO155" s="1921"/>
      <c r="AP155" s="1921"/>
      <c r="AQ155" s="1921">
        <f t="shared" si="82"/>
        <v>252</v>
      </c>
      <c r="AR155" s="1921">
        <f t="shared" si="74"/>
        <v>252</v>
      </c>
      <c r="AS155" s="1921"/>
      <c r="AT155" s="1921"/>
      <c r="AU155" s="1921"/>
      <c r="AV155" s="1921">
        <f t="shared" si="83"/>
        <v>0</v>
      </c>
      <c r="AW155" s="1921"/>
      <c r="AX155" s="1921"/>
      <c r="AY155" s="1921"/>
      <c r="AZ155" s="1921"/>
      <c r="BA155" s="1921"/>
      <c r="BB155" s="1921"/>
      <c r="BC155" s="1921"/>
      <c r="BD155" s="1921"/>
      <c r="BE155" s="1921"/>
      <c r="BF155" s="1924">
        <f t="shared" ref="BF155:BF220" si="86">AM155-S155</f>
        <v>0</v>
      </c>
      <c r="BG155" s="198">
        <v>2024</v>
      </c>
      <c r="BH155" s="198" t="s">
        <v>2323</v>
      </c>
      <c r="BI155" s="198" t="s">
        <v>2327</v>
      </c>
      <c r="BJ155" s="1925">
        <f t="shared" si="76"/>
        <v>0</v>
      </c>
      <c r="BK155" s="1925">
        <f t="shared" si="77"/>
        <v>0</v>
      </c>
      <c r="BL155" s="198"/>
      <c r="BM155" s="1914"/>
      <c r="BN155" s="2900" t="s">
        <v>2492</v>
      </c>
      <c r="BO155" s="2900" t="s">
        <v>2500</v>
      </c>
      <c r="BP155" s="1926"/>
    </row>
    <row r="156" spans="1:68" s="1959" customFormat="1" ht="63.75">
      <c r="A156" s="2221"/>
      <c r="B156" s="1956" t="s">
        <v>292</v>
      </c>
      <c r="C156" s="1932" t="s">
        <v>293</v>
      </c>
      <c r="D156" s="1932" t="s">
        <v>294</v>
      </c>
      <c r="E156" s="1934" t="s">
        <v>259</v>
      </c>
      <c r="F156" s="1934"/>
      <c r="G156" s="1958">
        <f t="shared" si="71"/>
        <v>252</v>
      </c>
      <c r="H156" s="1921">
        <v>252</v>
      </c>
      <c r="I156" s="1921"/>
      <c r="J156" s="1921"/>
      <c r="K156" s="1921">
        <f t="shared" si="72"/>
        <v>252</v>
      </c>
      <c r="L156" s="1921">
        <f t="shared" si="73"/>
        <v>252</v>
      </c>
      <c r="M156" s="1923"/>
      <c r="N156" s="1921"/>
      <c r="O156" s="1921"/>
      <c r="P156" s="1921"/>
      <c r="Q156" s="1921"/>
      <c r="R156" s="1921"/>
      <c r="S156" s="1921">
        <f t="shared" si="84"/>
        <v>0</v>
      </c>
      <c r="T156" s="1921"/>
      <c r="U156" s="1921"/>
      <c r="V156" s="1921"/>
      <c r="W156" s="1921">
        <f t="shared" si="85"/>
        <v>0</v>
      </c>
      <c r="X156" s="1921"/>
      <c r="Y156" s="1921"/>
      <c r="Z156" s="1921"/>
      <c r="AA156" s="1921">
        <f t="shared" si="78"/>
        <v>0</v>
      </c>
      <c r="AB156" s="1921"/>
      <c r="AC156" s="1921"/>
      <c r="AD156" s="1921"/>
      <c r="AE156" s="1921">
        <f t="shared" si="79"/>
        <v>0</v>
      </c>
      <c r="AF156" s="1921"/>
      <c r="AG156" s="1921"/>
      <c r="AH156" s="1921"/>
      <c r="AI156" s="1921">
        <f t="shared" si="80"/>
        <v>0</v>
      </c>
      <c r="AJ156" s="1921"/>
      <c r="AK156" s="1921"/>
      <c r="AL156" s="1921"/>
      <c r="AM156" s="1921">
        <f t="shared" si="81"/>
        <v>0</v>
      </c>
      <c r="AN156" s="1921"/>
      <c r="AO156" s="1921"/>
      <c r="AP156" s="1921"/>
      <c r="AQ156" s="1921">
        <f t="shared" si="82"/>
        <v>252</v>
      </c>
      <c r="AR156" s="1921">
        <f t="shared" si="74"/>
        <v>252</v>
      </c>
      <c r="AS156" s="1921"/>
      <c r="AT156" s="1921"/>
      <c r="AU156" s="1921"/>
      <c r="AV156" s="1921">
        <f t="shared" si="83"/>
        <v>0</v>
      </c>
      <c r="AW156" s="1921"/>
      <c r="AX156" s="1921"/>
      <c r="AY156" s="1921"/>
      <c r="AZ156" s="1921"/>
      <c r="BA156" s="1921"/>
      <c r="BB156" s="1921"/>
      <c r="BC156" s="1921"/>
      <c r="BD156" s="1921"/>
      <c r="BE156" s="1921"/>
      <c r="BF156" s="1924">
        <f t="shared" si="86"/>
        <v>0</v>
      </c>
      <c r="BG156" s="198">
        <v>2024</v>
      </c>
      <c r="BH156" s="198" t="s">
        <v>2323</v>
      </c>
      <c r="BI156" s="198" t="s">
        <v>2327</v>
      </c>
      <c r="BJ156" s="1925">
        <f t="shared" si="76"/>
        <v>0</v>
      </c>
      <c r="BK156" s="1925">
        <f t="shared" si="77"/>
        <v>0</v>
      </c>
      <c r="BL156" s="198"/>
      <c r="BM156" s="1914"/>
      <c r="BN156" s="2900" t="s">
        <v>2492</v>
      </c>
      <c r="BO156" s="2900" t="s">
        <v>2500</v>
      </c>
      <c r="BP156" s="1926"/>
    </row>
    <row r="157" spans="1:68" s="1959" customFormat="1" ht="51">
      <c r="A157" s="2221"/>
      <c r="B157" s="1956" t="s">
        <v>295</v>
      </c>
      <c r="C157" s="1932" t="s">
        <v>296</v>
      </c>
      <c r="D157" s="1932" t="s">
        <v>297</v>
      </c>
      <c r="E157" s="1934" t="s">
        <v>259</v>
      </c>
      <c r="F157" s="1934"/>
      <c r="G157" s="1958">
        <f t="shared" si="71"/>
        <v>252</v>
      </c>
      <c r="H157" s="1921">
        <v>252</v>
      </c>
      <c r="I157" s="1921"/>
      <c r="J157" s="1921"/>
      <c r="K157" s="1921">
        <f t="shared" si="72"/>
        <v>252</v>
      </c>
      <c r="L157" s="1921">
        <f t="shared" si="73"/>
        <v>252</v>
      </c>
      <c r="M157" s="1923"/>
      <c r="N157" s="1921"/>
      <c r="O157" s="1921"/>
      <c r="P157" s="1921"/>
      <c r="Q157" s="1921"/>
      <c r="R157" s="1921"/>
      <c r="S157" s="1921">
        <f t="shared" si="84"/>
        <v>0</v>
      </c>
      <c r="T157" s="1921"/>
      <c r="U157" s="1921"/>
      <c r="V157" s="1921"/>
      <c r="W157" s="1921">
        <f t="shared" si="85"/>
        <v>0</v>
      </c>
      <c r="X157" s="1921"/>
      <c r="Y157" s="1921"/>
      <c r="Z157" s="1921"/>
      <c r="AA157" s="1921">
        <f t="shared" si="78"/>
        <v>0</v>
      </c>
      <c r="AB157" s="1921"/>
      <c r="AC157" s="1921"/>
      <c r="AD157" s="1921"/>
      <c r="AE157" s="1921">
        <f t="shared" si="79"/>
        <v>0</v>
      </c>
      <c r="AF157" s="1921"/>
      <c r="AG157" s="1921"/>
      <c r="AH157" s="1921"/>
      <c r="AI157" s="1921">
        <f t="shared" si="80"/>
        <v>0</v>
      </c>
      <c r="AJ157" s="1921"/>
      <c r="AK157" s="1921"/>
      <c r="AL157" s="1921"/>
      <c r="AM157" s="1921">
        <f t="shared" si="81"/>
        <v>0</v>
      </c>
      <c r="AN157" s="1921"/>
      <c r="AO157" s="1921"/>
      <c r="AP157" s="1921"/>
      <c r="AQ157" s="1921">
        <f t="shared" si="82"/>
        <v>252</v>
      </c>
      <c r="AR157" s="1921">
        <f t="shared" si="74"/>
        <v>252</v>
      </c>
      <c r="AS157" s="1921"/>
      <c r="AT157" s="1921"/>
      <c r="AU157" s="1921"/>
      <c r="AV157" s="1921">
        <f t="shared" si="83"/>
        <v>0</v>
      </c>
      <c r="AW157" s="1921"/>
      <c r="AX157" s="1921"/>
      <c r="AY157" s="1921"/>
      <c r="AZ157" s="1921"/>
      <c r="BA157" s="1921"/>
      <c r="BB157" s="1921"/>
      <c r="BC157" s="1921"/>
      <c r="BD157" s="1921"/>
      <c r="BE157" s="1921"/>
      <c r="BF157" s="1924">
        <f t="shared" si="86"/>
        <v>0</v>
      </c>
      <c r="BG157" s="198">
        <v>2024</v>
      </c>
      <c r="BH157" s="198" t="s">
        <v>2323</v>
      </c>
      <c r="BI157" s="198" t="s">
        <v>2327</v>
      </c>
      <c r="BJ157" s="1925">
        <f t="shared" si="76"/>
        <v>0</v>
      </c>
      <c r="BK157" s="1925">
        <f t="shared" si="77"/>
        <v>0</v>
      </c>
      <c r="BL157" s="198"/>
      <c r="BM157" s="1914"/>
      <c r="BN157" s="2900" t="s">
        <v>2492</v>
      </c>
      <c r="BO157" s="2900" t="s">
        <v>2500</v>
      </c>
      <c r="BP157" s="1926"/>
    </row>
    <row r="158" spans="1:68" s="1959" customFormat="1" ht="38.25">
      <c r="A158" s="2221"/>
      <c r="B158" s="1956" t="s">
        <v>298</v>
      </c>
      <c r="C158" s="1932" t="s">
        <v>240</v>
      </c>
      <c r="D158" s="1932" t="s">
        <v>299</v>
      </c>
      <c r="E158" s="1934" t="s">
        <v>259</v>
      </c>
      <c r="F158" s="1934"/>
      <c r="G158" s="1958">
        <f t="shared" si="71"/>
        <v>252</v>
      </c>
      <c r="H158" s="1921">
        <v>252</v>
      </c>
      <c r="I158" s="1921"/>
      <c r="J158" s="1921"/>
      <c r="K158" s="1921">
        <f t="shared" si="72"/>
        <v>252</v>
      </c>
      <c r="L158" s="1921">
        <f t="shared" si="73"/>
        <v>252</v>
      </c>
      <c r="M158" s="1923"/>
      <c r="N158" s="1921"/>
      <c r="O158" s="1921"/>
      <c r="P158" s="1921"/>
      <c r="Q158" s="1921"/>
      <c r="R158" s="1921"/>
      <c r="S158" s="1921">
        <f t="shared" si="84"/>
        <v>0</v>
      </c>
      <c r="T158" s="1921"/>
      <c r="U158" s="1921"/>
      <c r="V158" s="1921"/>
      <c r="W158" s="1921">
        <f t="shared" si="85"/>
        <v>0</v>
      </c>
      <c r="X158" s="1921"/>
      <c r="Y158" s="1921"/>
      <c r="Z158" s="1921"/>
      <c r="AA158" s="1921">
        <f t="shared" si="78"/>
        <v>0</v>
      </c>
      <c r="AB158" s="1921"/>
      <c r="AC158" s="1921"/>
      <c r="AD158" s="1921"/>
      <c r="AE158" s="1921">
        <f t="shared" si="79"/>
        <v>0</v>
      </c>
      <c r="AF158" s="1921"/>
      <c r="AG158" s="1921"/>
      <c r="AH158" s="1921"/>
      <c r="AI158" s="1921">
        <f t="shared" si="80"/>
        <v>0</v>
      </c>
      <c r="AJ158" s="1921"/>
      <c r="AK158" s="1921"/>
      <c r="AL158" s="1921"/>
      <c r="AM158" s="1921">
        <f t="shared" si="81"/>
        <v>0</v>
      </c>
      <c r="AN158" s="1921"/>
      <c r="AO158" s="1921"/>
      <c r="AP158" s="1921"/>
      <c r="AQ158" s="1921">
        <f t="shared" si="82"/>
        <v>252</v>
      </c>
      <c r="AR158" s="1921">
        <f t="shared" si="74"/>
        <v>252</v>
      </c>
      <c r="AS158" s="1921"/>
      <c r="AT158" s="1921"/>
      <c r="AU158" s="1921"/>
      <c r="AV158" s="1921">
        <f t="shared" si="83"/>
        <v>0</v>
      </c>
      <c r="AW158" s="1921"/>
      <c r="AX158" s="1921"/>
      <c r="AY158" s="1921"/>
      <c r="AZ158" s="1921"/>
      <c r="BA158" s="1921"/>
      <c r="BB158" s="1921"/>
      <c r="BC158" s="1921"/>
      <c r="BD158" s="1921"/>
      <c r="BE158" s="1921"/>
      <c r="BF158" s="1924">
        <f t="shared" si="86"/>
        <v>0</v>
      </c>
      <c r="BG158" s="198">
        <v>2024</v>
      </c>
      <c r="BH158" s="198" t="s">
        <v>2323</v>
      </c>
      <c r="BI158" s="198" t="s">
        <v>2327</v>
      </c>
      <c r="BJ158" s="1925">
        <f t="shared" si="76"/>
        <v>0</v>
      </c>
      <c r="BK158" s="1925">
        <f t="shared" si="77"/>
        <v>0</v>
      </c>
      <c r="BL158" s="198"/>
      <c r="BM158" s="1914"/>
      <c r="BN158" s="2900" t="s">
        <v>2492</v>
      </c>
      <c r="BO158" s="2900" t="s">
        <v>2500</v>
      </c>
      <c r="BP158" s="1926"/>
    </row>
    <row r="159" spans="1:68" s="1959" customFormat="1" ht="63.75">
      <c r="A159" s="2221"/>
      <c r="B159" s="1956" t="s">
        <v>300</v>
      </c>
      <c r="C159" s="1932" t="s">
        <v>220</v>
      </c>
      <c r="D159" s="1932" t="s">
        <v>301</v>
      </c>
      <c r="E159" s="1934" t="s">
        <v>259</v>
      </c>
      <c r="F159" s="1934"/>
      <c r="G159" s="1958">
        <f t="shared" si="71"/>
        <v>252</v>
      </c>
      <c r="H159" s="1921">
        <v>252</v>
      </c>
      <c r="I159" s="1921"/>
      <c r="J159" s="1921"/>
      <c r="K159" s="1921">
        <f t="shared" si="72"/>
        <v>252</v>
      </c>
      <c r="L159" s="1921">
        <f t="shared" si="73"/>
        <v>252</v>
      </c>
      <c r="M159" s="1923"/>
      <c r="N159" s="1921"/>
      <c r="O159" s="1921"/>
      <c r="P159" s="1921"/>
      <c r="Q159" s="1921"/>
      <c r="R159" s="1921"/>
      <c r="S159" s="1921">
        <f t="shared" si="84"/>
        <v>0</v>
      </c>
      <c r="T159" s="1921"/>
      <c r="U159" s="1921"/>
      <c r="V159" s="1921"/>
      <c r="W159" s="1921">
        <f t="shared" si="85"/>
        <v>0</v>
      </c>
      <c r="X159" s="1921"/>
      <c r="Y159" s="1921"/>
      <c r="Z159" s="1921"/>
      <c r="AA159" s="1921">
        <f t="shared" si="78"/>
        <v>0</v>
      </c>
      <c r="AB159" s="1921"/>
      <c r="AC159" s="1921"/>
      <c r="AD159" s="1921"/>
      <c r="AE159" s="1921">
        <f t="shared" si="79"/>
        <v>0</v>
      </c>
      <c r="AF159" s="1921"/>
      <c r="AG159" s="1921"/>
      <c r="AH159" s="1921"/>
      <c r="AI159" s="1921">
        <f t="shared" si="80"/>
        <v>0</v>
      </c>
      <c r="AJ159" s="1921"/>
      <c r="AK159" s="1921"/>
      <c r="AL159" s="1921"/>
      <c r="AM159" s="1921">
        <f t="shared" si="81"/>
        <v>0</v>
      </c>
      <c r="AN159" s="1921"/>
      <c r="AO159" s="1921"/>
      <c r="AP159" s="1921"/>
      <c r="AQ159" s="1921">
        <f t="shared" si="82"/>
        <v>252</v>
      </c>
      <c r="AR159" s="1921">
        <f t="shared" si="74"/>
        <v>252</v>
      </c>
      <c r="AS159" s="1921"/>
      <c r="AT159" s="1921"/>
      <c r="AU159" s="1921"/>
      <c r="AV159" s="1921">
        <f t="shared" si="83"/>
        <v>0</v>
      </c>
      <c r="AW159" s="1921"/>
      <c r="AX159" s="1921"/>
      <c r="AY159" s="1921"/>
      <c r="AZ159" s="1921"/>
      <c r="BA159" s="1921"/>
      <c r="BB159" s="1921"/>
      <c r="BC159" s="1921"/>
      <c r="BD159" s="1921"/>
      <c r="BE159" s="1921"/>
      <c r="BF159" s="1924">
        <f t="shared" si="86"/>
        <v>0</v>
      </c>
      <c r="BG159" s="198">
        <v>2024</v>
      </c>
      <c r="BH159" s="198" t="s">
        <v>2323</v>
      </c>
      <c r="BI159" s="198" t="s">
        <v>2327</v>
      </c>
      <c r="BJ159" s="1925">
        <f t="shared" si="76"/>
        <v>0</v>
      </c>
      <c r="BK159" s="1925">
        <f t="shared" si="77"/>
        <v>0</v>
      </c>
      <c r="BL159" s="198"/>
      <c r="BM159" s="1914"/>
      <c r="BN159" s="2900" t="s">
        <v>2492</v>
      </c>
      <c r="BO159" s="2900" t="s">
        <v>2500</v>
      </c>
      <c r="BP159" s="1926"/>
    </row>
    <row r="160" spans="1:68" s="1959" customFormat="1" ht="76.5">
      <c r="A160" s="2221"/>
      <c r="B160" s="1960" t="s">
        <v>302</v>
      </c>
      <c r="C160" s="1932" t="s">
        <v>303</v>
      </c>
      <c r="D160" s="1932" t="s">
        <v>302</v>
      </c>
      <c r="E160" s="1934" t="s">
        <v>259</v>
      </c>
      <c r="F160" s="1934"/>
      <c r="G160" s="1958">
        <f>+H160+I160+J160</f>
        <v>14500</v>
      </c>
      <c r="H160" s="1921">
        <v>5058</v>
      </c>
      <c r="I160" s="1921">
        <v>9442</v>
      </c>
      <c r="J160" s="1921"/>
      <c r="K160" s="1921">
        <f>+L160</f>
        <v>5058</v>
      </c>
      <c r="L160" s="1921">
        <f>+H160</f>
        <v>5058</v>
      </c>
      <c r="M160" s="1923"/>
      <c r="N160" s="1921"/>
      <c r="O160" s="1921"/>
      <c r="P160" s="1921"/>
      <c r="Q160" s="1921"/>
      <c r="R160" s="1921"/>
      <c r="S160" s="1921">
        <f t="shared" si="84"/>
        <v>0</v>
      </c>
      <c r="T160" s="1921"/>
      <c r="U160" s="1921"/>
      <c r="V160" s="1921"/>
      <c r="W160" s="1921">
        <f t="shared" si="85"/>
        <v>0</v>
      </c>
      <c r="X160" s="1921"/>
      <c r="Y160" s="1921"/>
      <c r="Z160" s="1921"/>
      <c r="AA160" s="1921">
        <f t="shared" si="78"/>
        <v>0</v>
      </c>
      <c r="AB160" s="1921"/>
      <c r="AC160" s="1921"/>
      <c r="AD160" s="1921"/>
      <c r="AE160" s="1921">
        <f t="shared" si="79"/>
        <v>0</v>
      </c>
      <c r="AF160" s="1921"/>
      <c r="AG160" s="1921"/>
      <c r="AH160" s="1921"/>
      <c r="AI160" s="1921">
        <f t="shared" si="80"/>
        <v>0</v>
      </c>
      <c r="AJ160" s="1921"/>
      <c r="AK160" s="1921"/>
      <c r="AL160" s="1921"/>
      <c r="AM160" s="1921">
        <f t="shared" si="81"/>
        <v>0</v>
      </c>
      <c r="AN160" s="1921"/>
      <c r="AO160" s="1921"/>
      <c r="AP160" s="1921"/>
      <c r="AQ160" s="1921">
        <f t="shared" si="82"/>
        <v>14500</v>
      </c>
      <c r="AR160" s="1921">
        <f t="shared" si="74"/>
        <v>5058</v>
      </c>
      <c r="AS160" s="1921"/>
      <c r="AT160" s="1921">
        <v>9442</v>
      </c>
      <c r="AU160" s="1921"/>
      <c r="AV160" s="1921">
        <f t="shared" si="83"/>
        <v>10058</v>
      </c>
      <c r="AW160" s="1921">
        <f>+AR160</f>
        <v>5058</v>
      </c>
      <c r="AX160" s="1921"/>
      <c r="AY160" s="1921">
        <v>5000</v>
      </c>
      <c r="AZ160" s="1921"/>
      <c r="BA160" s="1921"/>
      <c r="BB160" s="1921"/>
      <c r="BC160" s="1921"/>
      <c r="BD160" s="1921"/>
      <c r="BE160" s="1921"/>
      <c r="BF160" s="1924">
        <f t="shared" si="86"/>
        <v>0</v>
      </c>
      <c r="BG160" s="198">
        <v>2024</v>
      </c>
      <c r="BH160" s="198" t="s">
        <v>2323</v>
      </c>
      <c r="BI160" s="198" t="s">
        <v>2327</v>
      </c>
      <c r="BJ160" s="1925">
        <f t="shared" si="76"/>
        <v>0</v>
      </c>
      <c r="BK160" s="1925">
        <f t="shared" si="77"/>
        <v>0</v>
      </c>
      <c r="BL160" s="198"/>
      <c r="BM160" s="1914"/>
      <c r="BN160" s="2900" t="s">
        <v>2492</v>
      </c>
      <c r="BO160" s="2900" t="s">
        <v>2500</v>
      </c>
      <c r="BP160" s="1926"/>
    </row>
    <row r="161" spans="1:69" s="28" customFormat="1" ht="29.25" customHeight="1">
      <c r="A161" s="2195" t="s">
        <v>54</v>
      </c>
      <c r="B161" s="1661" t="s">
        <v>55</v>
      </c>
      <c r="C161" s="1653"/>
      <c r="D161" s="1653"/>
      <c r="E161" s="1654"/>
      <c r="F161" s="1654"/>
      <c r="G161" s="1655">
        <f>G162+G215+G224</f>
        <v>35691.417304000002</v>
      </c>
      <c r="H161" s="1655">
        <f t="shared" ref="H161:BD161" si="87">H162+H215+H224</f>
        <v>33918.661475000001</v>
      </c>
      <c r="I161" s="1655">
        <f t="shared" si="87"/>
        <v>0</v>
      </c>
      <c r="J161" s="1655">
        <f t="shared" si="87"/>
        <v>1772.7558289999999</v>
      </c>
      <c r="K161" s="1655">
        <f t="shared" si="87"/>
        <v>35691.417304000002</v>
      </c>
      <c r="L161" s="1655">
        <f t="shared" si="87"/>
        <v>33918.661475000001</v>
      </c>
      <c r="M161" s="1655">
        <f t="shared" si="87"/>
        <v>18739.974531999997</v>
      </c>
      <c r="N161" s="1655">
        <f t="shared" si="87"/>
        <v>0</v>
      </c>
      <c r="O161" s="1655">
        <f t="shared" si="87"/>
        <v>5938.7012749999994</v>
      </c>
      <c r="P161" s="1655">
        <f t="shared" si="87"/>
        <v>5938.7012749999994</v>
      </c>
      <c r="Q161" s="1655">
        <f t="shared" si="87"/>
        <v>0</v>
      </c>
      <c r="R161" s="1655">
        <f t="shared" si="87"/>
        <v>0</v>
      </c>
      <c r="S161" s="1655">
        <f t="shared" si="87"/>
        <v>3494.0219999999999</v>
      </c>
      <c r="T161" s="1655">
        <f t="shared" si="87"/>
        <v>3244</v>
      </c>
      <c r="U161" s="1655">
        <f t="shared" si="87"/>
        <v>0</v>
      </c>
      <c r="V161" s="1655">
        <f t="shared" si="87"/>
        <v>250.02200000000002</v>
      </c>
      <c r="W161" s="1655">
        <f t="shared" si="87"/>
        <v>3854.2502279999994</v>
      </c>
      <c r="X161" s="1655">
        <f t="shared" si="87"/>
        <v>3854.2502279999994</v>
      </c>
      <c r="Y161" s="1655">
        <f t="shared" si="87"/>
        <v>0</v>
      </c>
      <c r="Z161" s="1655">
        <f t="shared" si="87"/>
        <v>0</v>
      </c>
      <c r="AA161" s="1655">
        <f t="shared" si="87"/>
        <v>1290.3429999999998</v>
      </c>
      <c r="AB161" s="1655">
        <f t="shared" si="87"/>
        <v>1290.3429999999998</v>
      </c>
      <c r="AC161" s="1655">
        <f t="shared" si="87"/>
        <v>0</v>
      </c>
      <c r="AD161" s="1655">
        <f t="shared" si="87"/>
        <v>0</v>
      </c>
      <c r="AE161" s="1655">
        <f t="shared" si="87"/>
        <v>5938.7012749999994</v>
      </c>
      <c r="AF161" s="1655">
        <f t="shared" si="87"/>
        <v>5938.7012749999994</v>
      </c>
      <c r="AG161" s="1655">
        <f t="shared" si="87"/>
        <v>0</v>
      </c>
      <c r="AH161" s="1655">
        <f t="shared" si="87"/>
        <v>0</v>
      </c>
      <c r="AI161" s="1655">
        <f t="shared" si="87"/>
        <v>3494.0219999999999</v>
      </c>
      <c r="AJ161" s="1655">
        <f t="shared" si="87"/>
        <v>3244</v>
      </c>
      <c r="AK161" s="1655">
        <f t="shared" si="87"/>
        <v>0</v>
      </c>
      <c r="AL161" s="1655">
        <f t="shared" si="87"/>
        <v>250.02200000000002</v>
      </c>
      <c r="AM161" s="1655">
        <f t="shared" si="87"/>
        <v>28450.417303999999</v>
      </c>
      <c r="AN161" s="1655">
        <f t="shared" si="87"/>
        <v>27290.661474999997</v>
      </c>
      <c r="AO161" s="1655">
        <f t="shared" si="87"/>
        <v>0</v>
      </c>
      <c r="AP161" s="1655">
        <f t="shared" si="87"/>
        <v>1159.7558289999999</v>
      </c>
      <c r="AQ161" s="1655">
        <f t="shared" si="87"/>
        <v>6628</v>
      </c>
      <c r="AR161" s="1655">
        <f t="shared" si="87"/>
        <v>6628</v>
      </c>
      <c r="AS161" s="1655">
        <f t="shared" si="87"/>
        <v>0</v>
      </c>
      <c r="AT161" s="1655">
        <f t="shared" si="87"/>
        <v>0</v>
      </c>
      <c r="AU161" s="1655">
        <f t="shared" si="87"/>
        <v>613</v>
      </c>
      <c r="AV161" s="1655">
        <f t="shared" si="87"/>
        <v>6628</v>
      </c>
      <c r="AW161" s="1655">
        <f t="shared" si="87"/>
        <v>6628</v>
      </c>
      <c r="AX161" s="1655">
        <f t="shared" si="87"/>
        <v>0</v>
      </c>
      <c r="AY161" s="1655">
        <f t="shared" si="87"/>
        <v>0</v>
      </c>
      <c r="AZ161" s="1655">
        <f t="shared" si="87"/>
        <v>613</v>
      </c>
      <c r="BA161" s="1655">
        <f t="shared" si="87"/>
        <v>0</v>
      </c>
      <c r="BB161" s="1655">
        <f t="shared" si="87"/>
        <v>0</v>
      </c>
      <c r="BC161" s="1655">
        <f t="shared" si="87"/>
        <v>0</v>
      </c>
      <c r="BD161" s="1655">
        <f t="shared" si="87"/>
        <v>3316</v>
      </c>
      <c r="BE161" s="1655">
        <f>'PL 3 PB DATP'!H13</f>
        <v>3316</v>
      </c>
      <c r="BF161" s="1655">
        <f t="shared" ref="BF161" si="88">SUM(BF163:BF236)</f>
        <v>24956.395303999998</v>
      </c>
      <c r="BG161" s="1658"/>
      <c r="BH161" s="1658"/>
      <c r="BI161" s="1658"/>
      <c r="BJ161" s="1669">
        <f t="shared" si="76"/>
        <v>90.23546373596983</v>
      </c>
      <c r="BK161" s="1669">
        <f t="shared" si="77"/>
        <v>50.030175015087508</v>
      </c>
      <c r="BL161" s="1658"/>
      <c r="BM161" s="1659"/>
      <c r="BN161" s="2900" t="s">
        <v>2492</v>
      </c>
      <c r="BO161" s="1370"/>
      <c r="BP161" s="1660">
        <f>BE161-BD161</f>
        <v>0</v>
      </c>
      <c r="BQ161" s="53"/>
    </row>
    <row r="162" spans="1:69" s="28" customFormat="1" ht="39" customHeight="1">
      <c r="A162" s="2195" t="s">
        <v>73</v>
      </c>
      <c r="B162" s="1661" t="s">
        <v>2481</v>
      </c>
      <c r="C162" s="1653"/>
      <c r="D162" s="1653"/>
      <c r="E162" s="1654"/>
      <c r="F162" s="1654"/>
      <c r="G162" s="1655">
        <f>SUM(G163:G214)</f>
        <v>25656.395303999998</v>
      </c>
      <c r="H162" s="1655">
        <f>SUM(H163:H214)</f>
        <v>24746.661474999997</v>
      </c>
      <c r="I162" s="1655">
        <f t="shared" ref="I162:BC162" si="89">SUM(I163:I214)</f>
        <v>0</v>
      </c>
      <c r="J162" s="1655">
        <f t="shared" si="89"/>
        <v>909.73382900000001</v>
      </c>
      <c r="K162" s="1655">
        <f t="shared" si="89"/>
        <v>25656.395303999998</v>
      </c>
      <c r="L162" s="1655">
        <f t="shared" si="89"/>
        <v>24746.661474999997</v>
      </c>
      <c r="M162" s="1655">
        <f t="shared" si="89"/>
        <v>18739.974531999997</v>
      </c>
      <c r="N162" s="1655">
        <f t="shared" si="89"/>
        <v>0</v>
      </c>
      <c r="O162" s="1655">
        <f>SUM(O163:O214)</f>
        <v>5938.7012749999994</v>
      </c>
      <c r="P162" s="1655">
        <f t="shared" si="89"/>
        <v>5938.7012749999994</v>
      </c>
      <c r="Q162" s="1655">
        <f t="shared" si="89"/>
        <v>0</v>
      </c>
      <c r="R162" s="1655">
        <f t="shared" si="89"/>
        <v>0</v>
      </c>
      <c r="S162" s="1655">
        <f t="shared" si="89"/>
        <v>700</v>
      </c>
      <c r="T162" s="1655">
        <f>SUM(T163:T214)</f>
        <v>700</v>
      </c>
      <c r="U162" s="1655">
        <f t="shared" si="89"/>
        <v>0</v>
      </c>
      <c r="V162" s="1655">
        <f t="shared" si="89"/>
        <v>0</v>
      </c>
      <c r="W162" s="1655">
        <f t="shared" si="89"/>
        <v>3854.2502279999994</v>
      </c>
      <c r="X162" s="1655">
        <f t="shared" si="89"/>
        <v>3854.2502279999994</v>
      </c>
      <c r="Y162" s="1655">
        <f t="shared" si="89"/>
        <v>0</v>
      </c>
      <c r="Z162" s="1655">
        <f t="shared" si="89"/>
        <v>0</v>
      </c>
      <c r="AA162" s="1655">
        <f t="shared" si="89"/>
        <v>700</v>
      </c>
      <c r="AB162" s="1655">
        <f t="shared" si="89"/>
        <v>700</v>
      </c>
      <c r="AC162" s="1655">
        <f t="shared" si="89"/>
        <v>0</v>
      </c>
      <c r="AD162" s="1655">
        <f t="shared" si="89"/>
        <v>0</v>
      </c>
      <c r="AE162" s="1655">
        <f t="shared" si="89"/>
        <v>5938.7012749999994</v>
      </c>
      <c r="AF162" s="1655">
        <f t="shared" si="89"/>
        <v>5938.7012749999994</v>
      </c>
      <c r="AG162" s="1655">
        <f t="shared" si="89"/>
        <v>0</v>
      </c>
      <c r="AH162" s="1655">
        <f t="shared" si="89"/>
        <v>0</v>
      </c>
      <c r="AI162" s="1655">
        <f t="shared" si="89"/>
        <v>700</v>
      </c>
      <c r="AJ162" s="1655">
        <f t="shared" si="89"/>
        <v>700</v>
      </c>
      <c r="AK162" s="1655">
        <f t="shared" si="89"/>
        <v>0</v>
      </c>
      <c r="AL162" s="1655">
        <f t="shared" si="89"/>
        <v>0</v>
      </c>
      <c r="AM162" s="1655">
        <f t="shared" si="89"/>
        <v>25656.395303999998</v>
      </c>
      <c r="AN162" s="1655">
        <f t="shared" si="89"/>
        <v>24746.661474999997</v>
      </c>
      <c r="AO162" s="1655">
        <f t="shared" si="89"/>
        <v>0</v>
      </c>
      <c r="AP162" s="1655">
        <f t="shared" si="89"/>
        <v>909.73382900000001</v>
      </c>
      <c r="AQ162" s="1655">
        <f t="shared" si="89"/>
        <v>0</v>
      </c>
      <c r="AR162" s="1655">
        <f t="shared" si="89"/>
        <v>0</v>
      </c>
      <c r="AS162" s="1655">
        <f t="shared" si="89"/>
        <v>0</v>
      </c>
      <c r="AT162" s="1655">
        <f t="shared" si="89"/>
        <v>0</v>
      </c>
      <c r="AU162" s="1655">
        <f t="shared" si="89"/>
        <v>0</v>
      </c>
      <c r="AV162" s="1655">
        <f t="shared" si="89"/>
        <v>0</v>
      </c>
      <c r="AW162" s="1655">
        <f t="shared" si="89"/>
        <v>0</v>
      </c>
      <c r="AX162" s="1655">
        <f t="shared" si="89"/>
        <v>0</v>
      </c>
      <c r="AY162" s="1655">
        <f t="shared" si="89"/>
        <v>0</v>
      </c>
      <c r="AZ162" s="1655">
        <f t="shared" si="89"/>
        <v>0</v>
      </c>
      <c r="BA162" s="1655">
        <f t="shared" si="89"/>
        <v>0</v>
      </c>
      <c r="BB162" s="1655">
        <f t="shared" si="89"/>
        <v>0</v>
      </c>
      <c r="BC162" s="1655">
        <f t="shared" si="89"/>
        <v>0</v>
      </c>
      <c r="BD162" s="1655">
        <f>SUM(BD163:BD214)</f>
        <v>0</v>
      </c>
      <c r="BE162" s="1655"/>
      <c r="BF162" s="1655"/>
      <c r="BG162" s="1658"/>
      <c r="BH162" s="1658"/>
      <c r="BI162" s="1658"/>
      <c r="BJ162" s="1669">
        <f t="shared" si="76"/>
        <v>100</v>
      </c>
      <c r="BK162" s="1669" t="e">
        <f t="shared" si="77"/>
        <v>#DIV/0!</v>
      </c>
      <c r="BL162" s="1658"/>
      <c r="BM162" s="1659"/>
      <c r="BN162" s="2900" t="s">
        <v>2492</v>
      </c>
      <c r="BO162" s="1370"/>
      <c r="BP162" s="1660"/>
      <c r="BQ162" s="53"/>
    </row>
    <row r="163" spans="1:69" s="2338" customFormat="1" ht="39" customHeight="1">
      <c r="A163" s="2394">
        <v>1</v>
      </c>
      <c r="B163" s="2357" t="s">
        <v>1349</v>
      </c>
      <c r="C163" s="1708" t="s">
        <v>1294</v>
      </c>
      <c r="D163" s="1708"/>
      <c r="E163" s="2348" t="s">
        <v>1332</v>
      </c>
      <c r="F163" s="2348" t="s">
        <v>2487</v>
      </c>
      <c r="G163" s="2396">
        <v>1386</v>
      </c>
      <c r="H163" s="2396">
        <v>1386</v>
      </c>
      <c r="I163" s="1709"/>
      <c r="J163" s="1709"/>
      <c r="K163" s="1709">
        <v>1386</v>
      </c>
      <c r="L163" s="1709">
        <v>1386</v>
      </c>
      <c r="M163" s="1961"/>
      <c r="N163" s="1709"/>
      <c r="O163" s="2396"/>
      <c r="P163" s="1709"/>
      <c r="Q163" s="1709"/>
      <c r="R163" s="1709"/>
      <c r="S163" s="1709">
        <f t="shared" si="84"/>
        <v>0</v>
      </c>
      <c r="T163" s="2396"/>
      <c r="U163" s="1709"/>
      <c r="V163" s="1709"/>
      <c r="W163" s="1709">
        <f t="shared" si="85"/>
        <v>0</v>
      </c>
      <c r="X163" s="1709"/>
      <c r="Y163" s="1709"/>
      <c r="Z163" s="1709"/>
      <c r="AA163" s="1709">
        <f t="shared" si="78"/>
        <v>0</v>
      </c>
      <c r="AB163" s="1709"/>
      <c r="AC163" s="1709"/>
      <c r="AD163" s="1709"/>
      <c r="AE163" s="1709">
        <f t="shared" si="79"/>
        <v>0</v>
      </c>
      <c r="AF163" s="1709"/>
      <c r="AG163" s="1709"/>
      <c r="AH163" s="1709"/>
      <c r="AI163" s="1709">
        <f t="shared" si="80"/>
        <v>0</v>
      </c>
      <c r="AJ163" s="1709"/>
      <c r="AK163" s="1709"/>
      <c r="AL163" s="1709"/>
      <c r="AM163" s="2396">
        <v>1386</v>
      </c>
      <c r="AN163" s="2396">
        <v>1386</v>
      </c>
      <c r="AO163" s="1709"/>
      <c r="AP163" s="1709"/>
      <c r="AQ163" s="2396">
        <f t="shared" si="82"/>
        <v>0</v>
      </c>
      <c r="AR163" s="2396"/>
      <c r="AS163" s="1709"/>
      <c r="AT163" s="1709"/>
      <c r="AU163" s="1709"/>
      <c r="AV163" s="2396">
        <f t="shared" si="83"/>
        <v>0</v>
      </c>
      <c r="AW163" s="2396"/>
      <c r="AX163" s="1709"/>
      <c r="AY163" s="1709"/>
      <c r="AZ163" s="1709"/>
      <c r="BA163" s="1709"/>
      <c r="BB163" s="1709"/>
      <c r="BC163" s="1709"/>
      <c r="BD163" s="2396"/>
      <c r="BE163" s="2396"/>
      <c r="BF163" s="1907">
        <f t="shared" si="86"/>
        <v>1386</v>
      </c>
      <c r="BG163" s="2333">
        <v>2023</v>
      </c>
      <c r="BH163" s="2333" t="s">
        <v>910</v>
      </c>
      <c r="BI163" s="2333"/>
      <c r="BJ163" s="2334">
        <f t="shared" si="76"/>
        <v>100</v>
      </c>
      <c r="BK163" s="2334" t="e">
        <f t="shared" si="77"/>
        <v>#DIV/0!</v>
      </c>
      <c r="BL163" s="2333" t="s">
        <v>62</v>
      </c>
      <c r="BM163" s="2398"/>
      <c r="BN163" s="2900" t="s">
        <v>2492</v>
      </c>
      <c r="BO163" s="2908" t="s">
        <v>2501</v>
      </c>
      <c r="BP163" s="2399"/>
      <c r="BQ163" s="2337"/>
    </row>
    <row r="164" spans="1:69" s="2338" customFormat="1" ht="39" customHeight="1">
      <c r="A164" s="2394">
        <v>2</v>
      </c>
      <c r="B164" s="2370" t="s">
        <v>1350</v>
      </c>
      <c r="C164" s="1674" t="s">
        <v>1134</v>
      </c>
      <c r="D164" s="1708"/>
      <c r="E164" s="2348" t="s">
        <v>305</v>
      </c>
      <c r="F164" s="2348" t="s">
        <v>1351</v>
      </c>
      <c r="G164" s="2397">
        <v>410</v>
      </c>
      <c r="H164" s="2397">
        <v>400</v>
      </c>
      <c r="I164" s="1712">
        <v>0</v>
      </c>
      <c r="J164" s="1712">
        <v>10</v>
      </c>
      <c r="K164" s="1712">
        <v>410</v>
      </c>
      <c r="L164" s="1712">
        <v>400</v>
      </c>
      <c r="M164" s="1713">
        <v>391.75115099999999</v>
      </c>
      <c r="N164" s="1712">
        <v>0</v>
      </c>
      <c r="O164" s="2397">
        <v>18.248849</v>
      </c>
      <c r="P164" s="1712">
        <v>18.248849</v>
      </c>
      <c r="Q164" s="1712">
        <v>0</v>
      </c>
      <c r="R164" s="1712">
        <v>0</v>
      </c>
      <c r="S164" s="1712">
        <f t="shared" si="84"/>
        <v>0</v>
      </c>
      <c r="T164" s="2397">
        <v>0</v>
      </c>
      <c r="U164" s="1712">
        <v>0</v>
      </c>
      <c r="V164" s="1714"/>
      <c r="W164" s="1712">
        <f t="shared" si="85"/>
        <v>0</v>
      </c>
      <c r="X164" s="1712">
        <v>0</v>
      </c>
      <c r="Y164" s="1712">
        <v>0</v>
      </c>
      <c r="Z164" s="1712">
        <v>0</v>
      </c>
      <c r="AA164" s="1712">
        <f t="shared" si="78"/>
        <v>0</v>
      </c>
      <c r="AB164" s="1712">
        <v>0</v>
      </c>
      <c r="AC164" s="1712">
        <v>0</v>
      </c>
      <c r="AD164" s="1712">
        <v>0</v>
      </c>
      <c r="AE164" s="1712">
        <f t="shared" si="79"/>
        <v>18.248849</v>
      </c>
      <c r="AF164" s="1712">
        <v>18.248849</v>
      </c>
      <c r="AG164" s="1712">
        <v>0</v>
      </c>
      <c r="AH164" s="1712">
        <v>0</v>
      </c>
      <c r="AI164" s="1712">
        <f t="shared" si="80"/>
        <v>0</v>
      </c>
      <c r="AJ164" s="1712">
        <v>0</v>
      </c>
      <c r="AK164" s="1712">
        <v>0</v>
      </c>
      <c r="AL164" s="1712">
        <v>0</v>
      </c>
      <c r="AM164" s="2397">
        <f t="shared" si="81"/>
        <v>410</v>
      </c>
      <c r="AN164" s="2397">
        <v>400</v>
      </c>
      <c r="AO164" s="1712">
        <v>0</v>
      </c>
      <c r="AP164" s="1712">
        <v>10</v>
      </c>
      <c r="AQ164" s="2397">
        <f t="shared" si="82"/>
        <v>0</v>
      </c>
      <c r="AR164" s="2397">
        <v>0</v>
      </c>
      <c r="AS164" s="1712">
        <v>0</v>
      </c>
      <c r="AT164" s="1712">
        <v>0</v>
      </c>
      <c r="AU164" s="1712">
        <v>0</v>
      </c>
      <c r="AV164" s="2397">
        <f t="shared" si="83"/>
        <v>0</v>
      </c>
      <c r="AW164" s="2397">
        <v>0</v>
      </c>
      <c r="AX164" s="1712">
        <v>0</v>
      </c>
      <c r="AY164" s="1712">
        <v>0</v>
      </c>
      <c r="AZ164" s="1712">
        <v>0</v>
      </c>
      <c r="BA164" s="1712"/>
      <c r="BB164" s="1712"/>
      <c r="BC164" s="1712"/>
      <c r="BD164" s="2329">
        <f t="shared" ref="BD164:BD214" si="90">AW164</f>
        <v>0</v>
      </c>
      <c r="BE164" s="2329"/>
      <c r="BF164" s="1715">
        <f t="shared" si="86"/>
        <v>410</v>
      </c>
      <c r="BG164" s="2333">
        <v>2022</v>
      </c>
      <c r="BH164" s="2333" t="s">
        <v>910</v>
      </c>
      <c r="BI164" s="2333"/>
      <c r="BJ164" s="2334">
        <f t="shared" si="76"/>
        <v>100</v>
      </c>
      <c r="BK164" s="2334" t="e">
        <f t="shared" si="77"/>
        <v>#DIV/0!</v>
      </c>
      <c r="BL164" s="2333" t="s">
        <v>40</v>
      </c>
      <c r="BM164" s="2398"/>
      <c r="BN164" s="2900" t="s">
        <v>2492</v>
      </c>
      <c r="BO164" s="2908" t="s">
        <v>2501</v>
      </c>
      <c r="BP164" s="2399"/>
      <c r="BQ164" s="2337"/>
    </row>
    <row r="165" spans="1:69" s="2338" customFormat="1" ht="39" customHeight="1">
      <c r="A165" s="2394">
        <v>3</v>
      </c>
      <c r="B165" s="2370" t="s">
        <v>1352</v>
      </c>
      <c r="C165" s="1674" t="s">
        <v>1134</v>
      </c>
      <c r="D165" s="1708"/>
      <c r="E165" s="2348" t="s">
        <v>305</v>
      </c>
      <c r="F165" s="2348" t="s">
        <v>1353</v>
      </c>
      <c r="G165" s="2397">
        <v>171.11799999999999</v>
      </c>
      <c r="H165" s="2397">
        <v>150</v>
      </c>
      <c r="I165" s="1712">
        <v>0</v>
      </c>
      <c r="J165" s="1712">
        <v>21.117999999999995</v>
      </c>
      <c r="K165" s="1712">
        <v>171.11799999999999</v>
      </c>
      <c r="L165" s="1712">
        <v>150</v>
      </c>
      <c r="M165" s="1713">
        <v>167.192396</v>
      </c>
      <c r="N165" s="1712">
        <v>0</v>
      </c>
      <c r="O165" s="2397">
        <v>3.9256039999999999</v>
      </c>
      <c r="P165" s="1712">
        <v>3.9256039999999999</v>
      </c>
      <c r="Q165" s="1712">
        <v>0</v>
      </c>
      <c r="R165" s="1712">
        <v>0</v>
      </c>
      <c r="S165" s="1712">
        <f t="shared" si="84"/>
        <v>0</v>
      </c>
      <c r="T165" s="2397">
        <v>0</v>
      </c>
      <c r="U165" s="1712">
        <v>0</v>
      </c>
      <c r="V165" s="1712">
        <v>0</v>
      </c>
      <c r="W165" s="1712">
        <f t="shared" si="85"/>
        <v>0</v>
      </c>
      <c r="X165" s="1712">
        <v>0</v>
      </c>
      <c r="Y165" s="1712">
        <v>0</v>
      </c>
      <c r="Z165" s="1712">
        <v>0</v>
      </c>
      <c r="AA165" s="1712">
        <f t="shared" si="78"/>
        <v>0</v>
      </c>
      <c r="AB165" s="1712">
        <v>0</v>
      </c>
      <c r="AC165" s="1712">
        <v>0</v>
      </c>
      <c r="AD165" s="1712">
        <v>0</v>
      </c>
      <c r="AE165" s="1712">
        <f t="shared" si="79"/>
        <v>3.9256039999999999</v>
      </c>
      <c r="AF165" s="1712">
        <v>3.9256039999999999</v>
      </c>
      <c r="AG165" s="1712">
        <v>0</v>
      </c>
      <c r="AH165" s="1712">
        <v>0</v>
      </c>
      <c r="AI165" s="1712">
        <f t="shared" si="80"/>
        <v>0</v>
      </c>
      <c r="AJ165" s="1712">
        <v>0</v>
      </c>
      <c r="AK165" s="1712">
        <v>0</v>
      </c>
      <c r="AL165" s="1712">
        <v>0</v>
      </c>
      <c r="AM165" s="2397">
        <f t="shared" si="81"/>
        <v>171.11799999999999</v>
      </c>
      <c r="AN165" s="2397">
        <v>150</v>
      </c>
      <c r="AO165" s="1712">
        <v>0</v>
      </c>
      <c r="AP165" s="1712">
        <v>21.117999999999995</v>
      </c>
      <c r="AQ165" s="2397">
        <f t="shared" si="82"/>
        <v>0</v>
      </c>
      <c r="AR165" s="2397">
        <v>0</v>
      </c>
      <c r="AS165" s="1712">
        <v>0</v>
      </c>
      <c r="AT165" s="1712">
        <v>0</v>
      </c>
      <c r="AU165" s="1712">
        <v>0</v>
      </c>
      <c r="AV165" s="2397">
        <f t="shared" si="83"/>
        <v>0</v>
      </c>
      <c r="AW165" s="2397">
        <v>0</v>
      </c>
      <c r="AX165" s="1712">
        <v>0</v>
      </c>
      <c r="AY165" s="1712">
        <v>0</v>
      </c>
      <c r="AZ165" s="1712">
        <v>0</v>
      </c>
      <c r="BA165" s="1712"/>
      <c r="BB165" s="1712"/>
      <c r="BC165" s="1712"/>
      <c r="BD165" s="2329">
        <f t="shared" si="90"/>
        <v>0</v>
      </c>
      <c r="BE165" s="2329"/>
      <c r="BF165" s="1715">
        <f t="shared" si="86"/>
        <v>171.11799999999999</v>
      </c>
      <c r="BG165" s="2333">
        <v>2022</v>
      </c>
      <c r="BH165" s="2333" t="s">
        <v>910</v>
      </c>
      <c r="BI165" s="2333"/>
      <c r="BJ165" s="2334">
        <f t="shared" si="76"/>
        <v>100</v>
      </c>
      <c r="BK165" s="2334" t="e">
        <f t="shared" si="77"/>
        <v>#DIV/0!</v>
      </c>
      <c r="BL165" s="2333" t="s">
        <v>40</v>
      </c>
      <c r="BM165" s="2398"/>
      <c r="BN165" s="2900" t="s">
        <v>2492</v>
      </c>
      <c r="BO165" s="2908" t="s">
        <v>2501</v>
      </c>
      <c r="BP165" s="2399"/>
      <c r="BQ165" s="2337"/>
    </row>
    <row r="166" spans="1:69" s="2338" customFormat="1" ht="39" customHeight="1">
      <c r="A166" s="2394">
        <v>4</v>
      </c>
      <c r="B166" s="2370" t="s">
        <v>1354</v>
      </c>
      <c r="C166" s="1674" t="s">
        <v>1134</v>
      </c>
      <c r="D166" s="1708"/>
      <c r="E166" s="2348" t="s">
        <v>305</v>
      </c>
      <c r="F166" s="2348" t="s">
        <v>1355</v>
      </c>
      <c r="G166" s="2397">
        <v>272.392</v>
      </c>
      <c r="H166" s="2397">
        <v>254</v>
      </c>
      <c r="I166" s="1712">
        <v>0</v>
      </c>
      <c r="J166" s="1712">
        <v>18.391999999999996</v>
      </c>
      <c r="K166" s="1712">
        <v>272.392</v>
      </c>
      <c r="L166" s="1712">
        <v>254</v>
      </c>
      <c r="M166" s="1713">
        <v>266.08917799999995</v>
      </c>
      <c r="N166" s="1712">
        <v>0</v>
      </c>
      <c r="O166" s="2397">
        <v>6.3028219999999999</v>
      </c>
      <c r="P166" s="1712">
        <v>6.3028219999999999</v>
      </c>
      <c r="Q166" s="1712">
        <v>0</v>
      </c>
      <c r="R166" s="1712">
        <v>0</v>
      </c>
      <c r="S166" s="1712">
        <f t="shared" si="84"/>
        <v>0</v>
      </c>
      <c r="T166" s="2397">
        <v>0</v>
      </c>
      <c r="U166" s="1712">
        <v>0</v>
      </c>
      <c r="V166" s="1712">
        <v>0</v>
      </c>
      <c r="W166" s="1712">
        <f t="shared" si="85"/>
        <v>0</v>
      </c>
      <c r="X166" s="1712">
        <v>0</v>
      </c>
      <c r="Y166" s="1712">
        <v>0</v>
      </c>
      <c r="Z166" s="1712">
        <v>0</v>
      </c>
      <c r="AA166" s="1712">
        <f t="shared" si="78"/>
        <v>0</v>
      </c>
      <c r="AB166" s="1712">
        <v>0</v>
      </c>
      <c r="AC166" s="1712">
        <v>0</v>
      </c>
      <c r="AD166" s="1712">
        <v>0</v>
      </c>
      <c r="AE166" s="1712">
        <f t="shared" si="79"/>
        <v>6.3028219999999999</v>
      </c>
      <c r="AF166" s="1712">
        <v>6.3028219999999999</v>
      </c>
      <c r="AG166" s="1712">
        <v>0</v>
      </c>
      <c r="AH166" s="1712">
        <v>0</v>
      </c>
      <c r="AI166" s="1712">
        <f t="shared" si="80"/>
        <v>0</v>
      </c>
      <c r="AJ166" s="1712">
        <v>0</v>
      </c>
      <c r="AK166" s="1712">
        <v>0</v>
      </c>
      <c r="AL166" s="1712">
        <v>0</v>
      </c>
      <c r="AM166" s="2397">
        <f t="shared" si="81"/>
        <v>272.392</v>
      </c>
      <c r="AN166" s="2397">
        <v>254</v>
      </c>
      <c r="AO166" s="1712">
        <v>0</v>
      </c>
      <c r="AP166" s="1712">
        <v>18.391999999999996</v>
      </c>
      <c r="AQ166" s="2397">
        <f t="shared" si="82"/>
        <v>0</v>
      </c>
      <c r="AR166" s="2397">
        <v>0</v>
      </c>
      <c r="AS166" s="1712">
        <v>0</v>
      </c>
      <c r="AT166" s="1712">
        <v>0</v>
      </c>
      <c r="AU166" s="1712">
        <v>0</v>
      </c>
      <c r="AV166" s="2397">
        <f t="shared" si="83"/>
        <v>0</v>
      </c>
      <c r="AW166" s="2397">
        <v>0</v>
      </c>
      <c r="AX166" s="1712">
        <v>0</v>
      </c>
      <c r="AY166" s="1712">
        <v>0</v>
      </c>
      <c r="AZ166" s="1712">
        <v>0</v>
      </c>
      <c r="BA166" s="1712"/>
      <c r="BB166" s="1712"/>
      <c r="BC166" s="1712"/>
      <c r="BD166" s="2329">
        <f t="shared" si="90"/>
        <v>0</v>
      </c>
      <c r="BE166" s="2329"/>
      <c r="BF166" s="1715">
        <f t="shared" si="86"/>
        <v>272.392</v>
      </c>
      <c r="BG166" s="2333">
        <v>2022</v>
      </c>
      <c r="BH166" s="2333" t="s">
        <v>910</v>
      </c>
      <c r="BI166" s="2333"/>
      <c r="BJ166" s="2334">
        <f t="shared" si="76"/>
        <v>100</v>
      </c>
      <c r="BK166" s="2334" t="e">
        <f t="shared" si="77"/>
        <v>#DIV/0!</v>
      </c>
      <c r="BL166" s="2333" t="s">
        <v>40</v>
      </c>
      <c r="BM166" s="2398"/>
      <c r="BN166" s="2900" t="s">
        <v>2492</v>
      </c>
      <c r="BO166" s="2908" t="s">
        <v>2501</v>
      </c>
      <c r="BP166" s="2399"/>
      <c r="BQ166" s="2337"/>
    </row>
    <row r="167" spans="1:69" s="2338" customFormat="1" ht="39" customHeight="1">
      <c r="A167" s="2394">
        <v>5</v>
      </c>
      <c r="B167" s="2370" t="s">
        <v>1356</v>
      </c>
      <c r="C167" s="1674" t="s">
        <v>1144</v>
      </c>
      <c r="D167" s="1708"/>
      <c r="E167" s="2348" t="s">
        <v>305</v>
      </c>
      <c r="F167" s="2348" t="s">
        <v>1357</v>
      </c>
      <c r="G167" s="2397">
        <v>818.55899999999997</v>
      </c>
      <c r="H167" s="2397">
        <v>804</v>
      </c>
      <c r="I167" s="1712">
        <v>0</v>
      </c>
      <c r="J167" s="1712">
        <v>14.558999999999969</v>
      </c>
      <c r="K167" s="1712">
        <v>818.55899999999997</v>
      </c>
      <c r="L167" s="1712">
        <v>804</v>
      </c>
      <c r="M167" s="1713">
        <v>770.98699999999997</v>
      </c>
      <c r="N167" s="1712">
        <v>0</v>
      </c>
      <c r="O167" s="2397">
        <v>47.572000000000003</v>
      </c>
      <c r="P167" s="1712">
        <v>47.572000000000003</v>
      </c>
      <c r="Q167" s="1712">
        <v>0</v>
      </c>
      <c r="R167" s="1712">
        <v>0</v>
      </c>
      <c r="S167" s="1712">
        <f t="shared" si="84"/>
        <v>0</v>
      </c>
      <c r="T167" s="2397">
        <v>0</v>
      </c>
      <c r="U167" s="1712">
        <v>0</v>
      </c>
      <c r="V167" s="1712">
        <v>0</v>
      </c>
      <c r="W167" s="1712">
        <f t="shared" si="85"/>
        <v>0</v>
      </c>
      <c r="X167" s="1712">
        <v>0</v>
      </c>
      <c r="Y167" s="1712">
        <v>0</v>
      </c>
      <c r="Z167" s="1712">
        <v>0</v>
      </c>
      <c r="AA167" s="1712">
        <f t="shared" si="78"/>
        <v>0</v>
      </c>
      <c r="AB167" s="1712">
        <v>0</v>
      </c>
      <c r="AC167" s="1712">
        <v>0</v>
      </c>
      <c r="AD167" s="1712">
        <v>0</v>
      </c>
      <c r="AE167" s="1712">
        <f t="shared" si="79"/>
        <v>47.572000000000003</v>
      </c>
      <c r="AF167" s="1712">
        <v>47.572000000000003</v>
      </c>
      <c r="AG167" s="1712">
        <v>0</v>
      </c>
      <c r="AH167" s="1712">
        <v>0</v>
      </c>
      <c r="AI167" s="1712">
        <f t="shared" si="80"/>
        <v>0</v>
      </c>
      <c r="AJ167" s="1712">
        <v>0</v>
      </c>
      <c r="AK167" s="1712">
        <v>0</v>
      </c>
      <c r="AL167" s="1712">
        <v>0</v>
      </c>
      <c r="AM167" s="2397">
        <f t="shared" si="81"/>
        <v>818.55899999999997</v>
      </c>
      <c r="AN167" s="2397">
        <v>804</v>
      </c>
      <c r="AO167" s="1712">
        <v>0</v>
      </c>
      <c r="AP167" s="1712">
        <v>14.558999999999969</v>
      </c>
      <c r="AQ167" s="2397">
        <f t="shared" si="82"/>
        <v>0</v>
      </c>
      <c r="AR167" s="2397">
        <v>0</v>
      </c>
      <c r="AS167" s="1712">
        <v>0</v>
      </c>
      <c r="AT167" s="1712">
        <v>0</v>
      </c>
      <c r="AU167" s="1712">
        <v>0</v>
      </c>
      <c r="AV167" s="2397">
        <f t="shared" si="83"/>
        <v>0</v>
      </c>
      <c r="AW167" s="2397">
        <v>0</v>
      </c>
      <c r="AX167" s="1712">
        <v>0</v>
      </c>
      <c r="AY167" s="1712">
        <v>0</v>
      </c>
      <c r="AZ167" s="1712">
        <v>0</v>
      </c>
      <c r="BA167" s="1712"/>
      <c r="BB167" s="1712"/>
      <c r="BC167" s="1712"/>
      <c r="BD167" s="2329">
        <f t="shared" si="90"/>
        <v>0</v>
      </c>
      <c r="BE167" s="2329"/>
      <c r="BF167" s="1715">
        <f t="shared" si="86"/>
        <v>818.55899999999997</v>
      </c>
      <c r="BG167" s="2333">
        <v>2022</v>
      </c>
      <c r="BH167" s="2333" t="s">
        <v>910</v>
      </c>
      <c r="BI167" s="2333"/>
      <c r="BJ167" s="2334">
        <f t="shared" si="76"/>
        <v>100</v>
      </c>
      <c r="BK167" s="2334" t="e">
        <f t="shared" si="77"/>
        <v>#DIV/0!</v>
      </c>
      <c r="BL167" s="2333" t="s">
        <v>40</v>
      </c>
      <c r="BM167" s="2398"/>
      <c r="BN167" s="2900" t="s">
        <v>2492</v>
      </c>
      <c r="BO167" s="2908" t="s">
        <v>2501</v>
      </c>
      <c r="BP167" s="2399"/>
      <c r="BQ167" s="2337"/>
    </row>
    <row r="168" spans="1:69" s="2338" customFormat="1" ht="39" customHeight="1">
      <c r="A168" s="2394">
        <v>6</v>
      </c>
      <c r="B168" s="2370" t="s">
        <v>1358</v>
      </c>
      <c r="C168" s="1674" t="s">
        <v>1108</v>
      </c>
      <c r="D168" s="1708"/>
      <c r="E168" s="2348" t="s">
        <v>305</v>
      </c>
      <c r="F168" s="2348" t="s">
        <v>1359</v>
      </c>
      <c r="G168" s="2397">
        <v>809.52200000000005</v>
      </c>
      <c r="H168" s="2397">
        <v>804</v>
      </c>
      <c r="I168" s="1712">
        <v>0</v>
      </c>
      <c r="J168" s="1712">
        <v>5.5220000000000482</v>
      </c>
      <c r="K168" s="1712">
        <v>809.52200000000005</v>
      </c>
      <c r="L168" s="1712">
        <v>804</v>
      </c>
      <c r="M168" s="1713">
        <v>761.52200000000005</v>
      </c>
      <c r="N168" s="1712">
        <v>0</v>
      </c>
      <c r="O168" s="2397">
        <v>48</v>
      </c>
      <c r="P168" s="1712">
        <v>48</v>
      </c>
      <c r="Q168" s="1712">
        <v>0</v>
      </c>
      <c r="R168" s="1712">
        <v>0</v>
      </c>
      <c r="S168" s="1712">
        <f t="shared" si="84"/>
        <v>0</v>
      </c>
      <c r="T168" s="2397">
        <v>0</v>
      </c>
      <c r="U168" s="1712">
        <v>0</v>
      </c>
      <c r="V168" s="1712">
        <v>0</v>
      </c>
      <c r="W168" s="1712">
        <f t="shared" si="85"/>
        <v>0</v>
      </c>
      <c r="X168" s="1712">
        <v>0</v>
      </c>
      <c r="Y168" s="1712">
        <v>0</v>
      </c>
      <c r="Z168" s="1712">
        <v>0</v>
      </c>
      <c r="AA168" s="1712">
        <f t="shared" si="78"/>
        <v>0</v>
      </c>
      <c r="AB168" s="1712">
        <v>0</v>
      </c>
      <c r="AC168" s="1712">
        <v>0</v>
      </c>
      <c r="AD168" s="1712">
        <v>0</v>
      </c>
      <c r="AE168" s="1712">
        <f t="shared" si="79"/>
        <v>48</v>
      </c>
      <c r="AF168" s="1712">
        <v>48</v>
      </c>
      <c r="AG168" s="1712">
        <v>0</v>
      </c>
      <c r="AH168" s="1712">
        <v>0</v>
      </c>
      <c r="AI168" s="1712">
        <f t="shared" si="80"/>
        <v>0</v>
      </c>
      <c r="AJ168" s="1712">
        <v>0</v>
      </c>
      <c r="AK168" s="1712">
        <v>0</v>
      </c>
      <c r="AL168" s="1712">
        <v>0</v>
      </c>
      <c r="AM168" s="2397">
        <f t="shared" si="81"/>
        <v>809.52200000000005</v>
      </c>
      <c r="AN168" s="2397">
        <v>804</v>
      </c>
      <c r="AO168" s="1712">
        <v>0</v>
      </c>
      <c r="AP168" s="1712">
        <v>5.5220000000000482</v>
      </c>
      <c r="AQ168" s="2397">
        <f t="shared" si="82"/>
        <v>0</v>
      </c>
      <c r="AR168" s="2397">
        <v>0</v>
      </c>
      <c r="AS168" s="1712">
        <v>0</v>
      </c>
      <c r="AT168" s="1712">
        <v>0</v>
      </c>
      <c r="AU168" s="1712">
        <v>0</v>
      </c>
      <c r="AV168" s="2397">
        <f t="shared" si="83"/>
        <v>0</v>
      </c>
      <c r="AW168" s="2397">
        <v>0</v>
      </c>
      <c r="AX168" s="1712">
        <v>0</v>
      </c>
      <c r="AY168" s="1712">
        <v>0</v>
      </c>
      <c r="AZ168" s="1712">
        <v>0</v>
      </c>
      <c r="BA168" s="1712"/>
      <c r="BB168" s="1712"/>
      <c r="BC168" s="1712"/>
      <c r="BD168" s="2329">
        <f t="shared" si="90"/>
        <v>0</v>
      </c>
      <c r="BE168" s="2329"/>
      <c r="BF168" s="1715">
        <f t="shared" si="86"/>
        <v>809.52200000000005</v>
      </c>
      <c r="BG168" s="2333">
        <v>2022</v>
      </c>
      <c r="BH168" s="2333" t="s">
        <v>910</v>
      </c>
      <c r="BI168" s="2333"/>
      <c r="BJ168" s="2334">
        <f t="shared" si="76"/>
        <v>100</v>
      </c>
      <c r="BK168" s="2334" t="e">
        <f t="shared" si="77"/>
        <v>#DIV/0!</v>
      </c>
      <c r="BL168" s="2333" t="s">
        <v>40</v>
      </c>
      <c r="BM168" s="2398"/>
      <c r="BN168" s="2900" t="s">
        <v>2492</v>
      </c>
      <c r="BO168" s="2908" t="s">
        <v>2501</v>
      </c>
      <c r="BP168" s="2399"/>
      <c r="BQ168" s="2337"/>
    </row>
    <row r="169" spans="1:69" s="2338" customFormat="1" ht="39" customHeight="1">
      <c r="A169" s="2394">
        <v>7</v>
      </c>
      <c r="B169" s="2370" t="s">
        <v>1360</v>
      </c>
      <c r="C169" s="1674" t="s">
        <v>1119</v>
      </c>
      <c r="D169" s="1708"/>
      <c r="E169" s="2348" t="s">
        <v>305</v>
      </c>
      <c r="F169" s="2348" t="s">
        <v>1361</v>
      </c>
      <c r="G169" s="2397">
        <v>1515.5</v>
      </c>
      <c r="H169" s="2397">
        <v>1504</v>
      </c>
      <c r="I169" s="1712">
        <v>0</v>
      </c>
      <c r="J169" s="1712">
        <v>11.5</v>
      </c>
      <c r="K169" s="1712">
        <v>1515.5</v>
      </c>
      <c r="L169" s="1712">
        <v>1504</v>
      </c>
      <c r="M169" s="1713">
        <v>1435.484978</v>
      </c>
      <c r="N169" s="1712">
        <v>0</v>
      </c>
      <c r="O169" s="2397">
        <v>89.944000000000003</v>
      </c>
      <c r="P169" s="1712">
        <v>89.944000000000003</v>
      </c>
      <c r="Q169" s="1712">
        <v>0</v>
      </c>
      <c r="R169" s="1712">
        <v>0</v>
      </c>
      <c r="S169" s="1712">
        <f t="shared" si="84"/>
        <v>700</v>
      </c>
      <c r="T169" s="2397">
        <v>700</v>
      </c>
      <c r="U169" s="1712">
        <v>0</v>
      </c>
      <c r="V169" s="1712">
        <v>0</v>
      </c>
      <c r="W169" s="1712">
        <f t="shared" si="85"/>
        <v>9.928977999999999</v>
      </c>
      <c r="X169" s="1712">
        <v>9.928977999999999</v>
      </c>
      <c r="Y169" s="1712">
        <v>0</v>
      </c>
      <c r="Z169" s="1712">
        <v>0</v>
      </c>
      <c r="AA169" s="1712">
        <f t="shared" si="78"/>
        <v>700</v>
      </c>
      <c r="AB169" s="1712">
        <v>700</v>
      </c>
      <c r="AC169" s="1712"/>
      <c r="AD169" s="1712">
        <v>0</v>
      </c>
      <c r="AE169" s="1712">
        <f t="shared" si="79"/>
        <v>89.944000000000003</v>
      </c>
      <c r="AF169" s="1712">
        <v>89.944000000000003</v>
      </c>
      <c r="AG169" s="1712">
        <v>0</v>
      </c>
      <c r="AH169" s="1712">
        <v>0</v>
      </c>
      <c r="AI169" s="1712">
        <f t="shared" si="80"/>
        <v>700</v>
      </c>
      <c r="AJ169" s="1712">
        <v>700</v>
      </c>
      <c r="AK169" s="1712">
        <v>0</v>
      </c>
      <c r="AL169" s="1712">
        <v>0</v>
      </c>
      <c r="AM169" s="2397">
        <f t="shared" si="81"/>
        <v>1515.5</v>
      </c>
      <c r="AN169" s="2397">
        <v>1504</v>
      </c>
      <c r="AO169" s="1712">
        <v>0</v>
      </c>
      <c r="AP169" s="1712">
        <v>11.5</v>
      </c>
      <c r="AQ169" s="2397">
        <f t="shared" si="82"/>
        <v>0</v>
      </c>
      <c r="AR169" s="2397">
        <v>0</v>
      </c>
      <c r="AS169" s="1712">
        <v>0</v>
      </c>
      <c r="AT169" s="1712">
        <v>0</v>
      </c>
      <c r="AU169" s="1712">
        <v>0</v>
      </c>
      <c r="AV169" s="2397">
        <f t="shared" si="83"/>
        <v>0</v>
      </c>
      <c r="AW169" s="2397">
        <v>0</v>
      </c>
      <c r="AX169" s="1712">
        <v>0</v>
      </c>
      <c r="AY169" s="1712">
        <v>0</v>
      </c>
      <c r="AZ169" s="1712">
        <v>0</v>
      </c>
      <c r="BA169" s="1712"/>
      <c r="BB169" s="1712"/>
      <c r="BC169" s="1712"/>
      <c r="BD169" s="2329">
        <f t="shared" si="90"/>
        <v>0</v>
      </c>
      <c r="BE169" s="2329"/>
      <c r="BF169" s="1715">
        <f t="shared" si="86"/>
        <v>815.5</v>
      </c>
      <c r="BG169" s="2333">
        <v>2022</v>
      </c>
      <c r="BH169" s="2333" t="s">
        <v>910</v>
      </c>
      <c r="BI169" s="2333"/>
      <c r="BJ169" s="2334">
        <f t="shared" si="76"/>
        <v>100</v>
      </c>
      <c r="BK169" s="2334" t="e">
        <f t="shared" si="77"/>
        <v>#DIV/0!</v>
      </c>
      <c r="BL169" s="2333" t="s">
        <v>40</v>
      </c>
      <c r="BM169" s="2398"/>
      <c r="BN169" s="2900" t="s">
        <v>2492</v>
      </c>
      <c r="BO169" s="2908" t="s">
        <v>2501</v>
      </c>
      <c r="BP169" s="2399"/>
      <c r="BQ169" s="2337"/>
    </row>
    <row r="170" spans="1:69" s="2338" customFormat="1" ht="24">
      <c r="A170" s="2394">
        <v>8</v>
      </c>
      <c r="B170" s="2370" t="s">
        <v>1362</v>
      </c>
      <c r="C170" s="1674" t="s">
        <v>1220</v>
      </c>
      <c r="D170" s="1708"/>
      <c r="E170" s="2348" t="s">
        <v>305</v>
      </c>
      <c r="F170" s="2348" t="s">
        <v>1363</v>
      </c>
      <c r="G170" s="2397">
        <v>264.726</v>
      </c>
      <c r="H170" s="2397">
        <v>250</v>
      </c>
      <c r="I170" s="1712">
        <v>0</v>
      </c>
      <c r="J170" s="1712">
        <v>14.725999999999999</v>
      </c>
      <c r="K170" s="1712">
        <v>264.726</v>
      </c>
      <c r="L170" s="1712">
        <v>250</v>
      </c>
      <c r="M170" s="1713">
        <v>249.726</v>
      </c>
      <c r="N170" s="1712">
        <v>0</v>
      </c>
      <c r="O170" s="2397">
        <v>15</v>
      </c>
      <c r="P170" s="1712">
        <v>15</v>
      </c>
      <c r="Q170" s="1712">
        <v>0</v>
      </c>
      <c r="R170" s="1712">
        <v>0</v>
      </c>
      <c r="S170" s="1712">
        <f t="shared" si="84"/>
        <v>0</v>
      </c>
      <c r="T170" s="2397">
        <v>0</v>
      </c>
      <c r="U170" s="1712">
        <v>0</v>
      </c>
      <c r="V170" s="1712">
        <v>0</v>
      </c>
      <c r="W170" s="1712">
        <f t="shared" si="85"/>
        <v>0</v>
      </c>
      <c r="X170" s="1712">
        <v>0</v>
      </c>
      <c r="Y170" s="1712">
        <v>0</v>
      </c>
      <c r="Z170" s="1712">
        <v>0</v>
      </c>
      <c r="AA170" s="1712">
        <f t="shared" si="78"/>
        <v>0</v>
      </c>
      <c r="AB170" s="1712">
        <v>0</v>
      </c>
      <c r="AC170" s="1712">
        <v>0</v>
      </c>
      <c r="AD170" s="1712">
        <v>0</v>
      </c>
      <c r="AE170" s="1712">
        <f t="shared" si="79"/>
        <v>15</v>
      </c>
      <c r="AF170" s="1712">
        <v>15</v>
      </c>
      <c r="AG170" s="1712">
        <v>0</v>
      </c>
      <c r="AH170" s="1712">
        <v>0</v>
      </c>
      <c r="AI170" s="1712">
        <f t="shared" si="80"/>
        <v>0</v>
      </c>
      <c r="AJ170" s="1712">
        <v>0</v>
      </c>
      <c r="AK170" s="1712">
        <v>0</v>
      </c>
      <c r="AL170" s="1712">
        <v>0</v>
      </c>
      <c r="AM170" s="2397">
        <f t="shared" si="81"/>
        <v>264.726</v>
      </c>
      <c r="AN170" s="2397">
        <v>250</v>
      </c>
      <c r="AO170" s="1712">
        <v>0</v>
      </c>
      <c r="AP170" s="1712">
        <v>14.725999999999999</v>
      </c>
      <c r="AQ170" s="2397">
        <f t="shared" si="82"/>
        <v>0</v>
      </c>
      <c r="AR170" s="2397">
        <v>0</v>
      </c>
      <c r="AS170" s="1712">
        <v>0</v>
      </c>
      <c r="AT170" s="1712">
        <v>0</v>
      </c>
      <c r="AU170" s="1712">
        <v>0</v>
      </c>
      <c r="AV170" s="2397">
        <f t="shared" si="83"/>
        <v>0</v>
      </c>
      <c r="AW170" s="2397">
        <v>0</v>
      </c>
      <c r="AX170" s="1712">
        <v>0</v>
      </c>
      <c r="AY170" s="1712">
        <v>0</v>
      </c>
      <c r="AZ170" s="1712">
        <v>0</v>
      </c>
      <c r="BA170" s="1712"/>
      <c r="BB170" s="1712"/>
      <c r="BC170" s="1712"/>
      <c r="BD170" s="2329">
        <f t="shared" si="90"/>
        <v>0</v>
      </c>
      <c r="BE170" s="2329"/>
      <c r="BF170" s="1715">
        <f t="shared" si="86"/>
        <v>264.726</v>
      </c>
      <c r="BG170" s="2333">
        <v>2022</v>
      </c>
      <c r="BH170" s="2333" t="s">
        <v>910</v>
      </c>
      <c r="BI170" s="2333"/>
      <c r="BJ170" s="2334">
        <f t="shared" si="76"/>
        <v>100</v>
      </c>
      <c r="BK170" s="2334" t="e">
        <f t="shared" si="77"/>
        <v>#DIV/0!</v>
      </c>
      <c r="BL170" s="2333" t="s">
        <v>40</v>
      </c>
      <c r="BM170" s="2398"/>
      <c r="BN170" s="2900" t="s">
        <v>2492</v>
      </c>
      <c r="BO170" s="2908" t="s">
        <v>2501</v>
      </c>
      <c r="BP170" s="2399"/>
      <c r="BQ170" s="2337"/>
    </row>
    <row r="171" spans="1:69" s="2338" customFormat="1" ht="24">
      <c r="A171" s="2394">
        <v>9</v>
      </c>
      <c r="B171" s="2370" t="s">
        <v>1364</v>
      </c>
      <c r="C171" s="1674" t="s">
        <v>1220</v>
      </c>
      <c r="D171" s="1708"/>
      <c r="E171" s="2348" t="s">
        <v>305</v>
      </c>
      <c r="F171" s="2348" t="s">
        <v>1365</v>
      </c>
      <c r="G171" s="2397">
        <v>264.65600000000001</v>
      </c>
      <c r="H171" s="2397">
        <v>250</v>
      </c>
      <c r="I171" s="1712">
        <v>0</v>
      </c>
      <c r="J171" s="1712">
        <v>14.656000000000006</v>
      </c>
      <c r="K171" s="1712">
        <v>264.65600000000001</v>
      </c>
      <c r="L171" s="1712">
        <v>250</v>
      </c>
      <c r="M171" s="1713">
        <v>249.55599999999998</v>
      </c>
      <c r="N171" s="1712">
        <v>0</v>
      </c>
      <c r="O171" s="2397">
        <v>15.099999999999994</v>
      </c>
      <c r="P171" s="1712">
        <v>15.099999999999994</v>
      </c>
      <c r="Q171" s="1712">
        <v>0</v>
      </c>
      <c r="R171" s="1712">
        <v>0</v>
      </c>
      <c r="S171" s="1712">
        <f t="shared" si="84"/>
        <v>0</v>
      </c>
      <c r="T171" s="2397">
        <v>0</v>
      </c>
      <c r="U171" s="1712">
        <v>0</v>
      </c>
      <c r="V171" s="1712">
        <v>0</v>
      </c>
      <c r="W171" s="1712">
        <f t="shared" si="85"/>
        <v>0</v>
      </c>
      <c r="X171" s="1712">
        <v>0</v>
      </c>
      <c r="Y171" s="1712">
        <v>0</v>
      </c>
      <c r="Z171" s="1712">
        <v>0</v>
      </c>
      <c r="AA171" s="1712">
        <f t="shared" si="78"/>
        <v>0</v>
      </c>
      <c r="AB171" s="1712">
        <v>0</v>
      </c>
      <c r="AC171" s="1712">
        <v>0</v>
      </c>
      <c r="AD171" s="1712">
        <v>0</v>
      </c>
      <c r="AE171" s="1712">
        <f t="shared" si="79"/>
        <v>15.099999999999994</v>
      </c>
      <c r="AF171" s="1712">
        <v>15.099999999999994</v>
      </c>
      <c r="AG171" s="1712">
        <v>0</v>
      </c>
      <c r="AH171" s="1712">
        <v>0</v>
      </c>
      <c r="AI171" s="1712">
        <f t="shared" si="80"/>
        <v>0</v>
      </c>
      <c r="AJ171" s="1712">
        <v>0</v>
      </c>
      <c r="AK171" s="1712">
        <v>0</v>
      </c>
      <c r="AL171" s="1712">
        <v>0</v>
      </c>
      <c r="AM171" s="2397">
        <f t="shared" si="81"/>
        <v>264.65600000000001</v>
      </c>
      <c r="AN171" s="2397">
        <v>250</v>
      </c>
      <c r="AO171" s="1712">
        <v>0</v>
      </c>
      <c r="AP171" s="1712">
        <v>14.656000000000006</v>
      </c>
      <c r="AQ171" s="2397">
        <f t="shared" si="82"/>
        <v>0</v>
      </c>
      <c r="AR171" s="2397">
        <v>0</v>
      </c>
      <c r="AS171" s="1712">
        <v>0</v>
      </c>
      <c r="AT171" s="1712">
        <v>0</v>
      </c>
      <c r="AU171" s="1712">
        <v>0</v>
      </c>
      <c r="AV171" s="2397">
        <f t="shared" si="83"/>
        <v>0</v>
      </c>
      <c r="AW171" s="2397">
        <v>0</v>
      </c>
      <c r="AX171" s="1712">
        <v>0</v>
      </c>
      <c r="AY171" s="1712">
        <v>0</v>
      </c>
      <c r="AZ171" s="1712">
        <v>0</v>
      </c>
      <c r="BA171" s="1712"/>
      <c r="BB171" s="1712"/>
      <c r="BC171" s="1712"/>
      <c r="BD171" s="2329">
        <f t="shared" si="90"/>
        <v>0</v>
      </c>
      <c r="BE171" s="2329"/>
      <c r="BF171" s="1715">
        <f t="shared" si="86"/>
        <v>264.65600000000001</v>
      </c>
      <c r="BG171" s="2333">
        <v>2022</v>
      </c>
      <c r="BH171" s="2333" t="s">
        <v>910</v>
      </c>
      <c r="BI171" s="2333"/>
      <c r="BJ171" s="2334">
        <f t="shared" si="76"/>
        <v>100</v>
      </c>
      <c r="BK171" s="2334" t="e">
        <f t="shared" si="77"/>
        <v>#DIV/0!</v>
      </c>
      <c r="BL171" s="2333" t="s">
        <v>40</v>
      </c>
      <c r="BM171" s="2398"/>
      <c r="BN171" s="2900" t="s">
        <v>2492</v>
      </c>
      <c r="BO171" s="2908" t="s">
        <v>2501</v>
      </c>
      <c r="BP171" s="2399"/>
      <c r="BQ171" s="2337"/>
    </row>
    <row r="172" spans="1:69" s="2338" customFormat="1" ht="24">
      <c r="A172" s="2394">
        <v>10</v>
      </c>
      <c r="B172" s="2370" t="s">
        <v>1366</v>
      </c>
      <c r="C172" s="1674" t="s">
        <v>1220</v>
      </c>
      <c r="D172" s="1708"/>
      <c r="E172" s="2348" t="s">
        <v>305</v>
      </c>
      <c r="F172" s="2348" t="s">
        <v>1367</v>
      </c>
      <c r="G172" s="2397">
        <v>258.02499999999998</v>
      </c>
      <c r="H172" s="2397">
        <v>250</v>
      </c>
      <c r="I172" s="1712">
        <v>0</v>
      </c>
      <c r="J172" s="1712">
        <v>8.0249999999999773</v>
      </c>
      <c r="K172" s="1712">
        <v>258.02499999999998</v>
      </c>
      <c r="L172" s="1712">
        <v>250</v>
      </c>
      <c r="M172" s="1713">
        <v>243.02500000000001</v>
      </c>
      <c r="N172" s="1712">
        <v>0</v>
      </c>
      <c r="O172" s="2397">
        <v>15</v>
      </c>
      <c r="P172" s="1712">
        <v>15</v>
      </c>
      <c r="Q172" s="1712">
        <v>0</v>
      </c>
      <c r="R172" s="1712">
        <v>0</v>
      </c>
      <c r="S172" s="1712">
        <f t="shared" si="84"/>
        <v>0</v>
      </c>
      <c r="T172" s="2397">
        <v>0</v>
      </c>
      <c r="U172" s="1712">
        <v>0</v>
      </c>
      <c r="V172" s="1712">
        <v>0</v>
      </c>
      <c r="W172" s="1712">
        <f t="shared" si="85"/>
        <v>0</v>
      </c>
      <c r="X172" s="1712">
        <v>0</v>
      </c>
      <c r="Y172" s="1712">
        <v>0</v>
      </c>
      <c r="Z172" s="1712">
        <v>0</v>
      </c>
      <c r="AA172" s="1712">
        <f t="shared" si="78"/>
        <v>0</v>
      </c>
      <c r="AB172" s="1712">
        <v>0</v>
      </c>
      <c r="AC172" s="1712">
        <v>0</v>
      </c>
      <c r="AD172" s="1712">
        <v>0</v>
      </c>
      <c r="AE172" s="1712">
        <f t="shared" si="79"/>
        <v>15</v>
      </c>
      <c r="AF172" s="1712">
        <v>15</v>
      </c>
      <c r="AG172" s="1712">
        <v>0</v>
      </c>
      <c r="AH172" s="1712">
        <v>0</v>
      </c>
      <c r="AI172" s="1712">
        <f t="shared" si="80"/>
        <v>0</v>
      </c>
      <c r="AJ172" s="1712">
        <v>0</v>
      </c>
      <c r="AK172" s="1712">
        <v>0</v>
      </c>
      <c r="AL172" s="1712">
        <v>0</v>
      </c>
      <c r="AM172" s="2397">
        <f t="shared" si="81"/>
        <v>258.02499999999998</v>
      </c>
      <c r="AN172" s="2397">
        <v>250</v>
      </c>
      <c r="AO172" s="1712">
        <v>0</v>
      </c>
      <c r="AP172" s="1712">
        <v>8.0249999999999773</v>
      </c>
      <c r="AQ172" s="2397">
        <f t="shared" si="82"/>
        <v>0</v>
      </c>
      <c r="AR172" s="2397">
        <v>0</v>
      </c>
      <c r="AS172" s="1712">
        <v>0</v>
      </c>
      <c r="AT172" s="1712">
        <v>0</v>
      </c>
      <c r="AU172" s="1712">
        <v>0</v>
      </c>
      <c r="AV172" s="2397">
        <f t="shared" si="83"/>
        <v>0</v>
      </c>
      <c r="AW172" s="2397">
        <v>0</v>
      </c>
      <c r="AX172" s="1712">
        <v>0</v>
      </c>
      <c r="AY172" s="1712">
        <v>0</v>
      </c>
      <c r="AZ172" s="1712">
        <v>0</v>
      </c>
      <c r="BA172" s="1712"/>
      <c r="BB172" s="1712"/>
      <c r="BC172" s="1712"/>
      <c r="BD172" s="2329">
        <f t="shared" si="90"/>
        <v>0</v>
      </c>
      <c r="BE172" s="2329"/>
      <c r="BF172" s="1715">
        <f t="shared" si="86"/>
        <v>258.02499999999998</v>
      </c>
      <c r="BG172" s="2333">
        <v>2022</v>
      </c>
      <c r="BH172" s="2333" t="s">
        <v>910</v>
      </c>
      <c r="BI172" s="2333"/>
      <c r="BJ172" s="2334">
        <f t="shared" si="76"/>
        <v>100</v>
      </c>
      <c r="BK172" s="2334" t="e">
        <f t="shared" si="77"/>
        <v>#DIV/0!</v>
      </c>
      <c r="BL172" s="2333" t="s">
        <v>40</v>
      </c>
      <c r="BM172" s="2398"/>
      <c r="BN172" s="2900" t="s">
        <v>2492</v>
      </c>
      <c r="BO172" s="2908" t="s">
        <v>2501</v>
      </c>
      <c r="BP172" s="2399"/>
      <c r="BQ172" s="2337"/>
    </row>
    <row r="173" spans="1:69" s="2338" customFormat="1" ht="24">
      <c r="A173" s="2394">
        <v>11</v>
      </c>
      <c r="B173" s="2370" t="s">
        <v>1368</v>
      </c>
      <c r="C173" s="1674" t="s">
        <v>1220</v>
      </c>
      <c r="D173" s="1708"/>
      <c r="E173" s="2348" t="s">
        <v>305</v>
      </c>
      <c r="F173" s="2348" t="s">
        <v>1369</v>
      </c>
      <c r="G173" s="2397">
        <v>265.52</v>
      </c>
      <c r="H173" s="2397">
        <v>250</v>
      </c>
      <c r="I173" s="1712">
        <v>0</v>
      </c>
      <c r="J173" s="1712">
        <v>15.519999999999982</v>
      </c>
      <c r="K173" s="1712">
        <v>265.52</v>
      </c>
      <c r="L173" s="1712">
        <v>250</v>
      </c>
      <c r="M173" s="1713">
        <v>250.72</v>
      </c>
      <c r="N173" s="1712">
        <v>0</v>
      </c>
      <c r="O173" s="2397">
        <v>14.800000000000011</v>
      </c>
      <c r="P173" s="1712">
        <v>14.800000000000011</v>
      </c>
      <c r="Q173" s="1712">
        <v>0</v>
      </c>
      <c r="R173" s="1712">
        <v>0</v>
      </c>
      <c r="S173" s="1712">
        <f t="shared" si="84"/>
        <v>0</v>
      </c>
      <c r="T173" s="2397">
        <v>0</v>
      </c>
      <c r="U173" s="1712">
        <v>0</v>
      </c>
      <c r="V173" s="1712">
        <v>0</v>
      </c>
      <c r="W173" s="1712">
        <f t="shared" si="85"/>
        <v>0</v>
      </c>
      <c r="X173" s="1712">
        <v>0</v>
      </c>
      <c r="Y173" s="1712">
        <v>0</v>
      </c>
      <c r="Z173" s="1712">
        <v>0</v>
      </c>
      <c r="AA173" s="1712">
        <f t="shared" si="78"/>
        <v>0</v>
      </c>
      <c r="AB173" s="1712">
        <v>0</v>
      </c>
      <c r="AC173" s="1712">
        <v>0</v>
      </c>
      <c r="AD173" s="1712">
        <v>0</v>
      </c>
      <c r="AE173" s="1712">
        <f t="shared" si="79"/>
        <v>14.800000000000011</v>
      </c>
      <c r="AF173" s="1712">
        <v>14.800000000000011</v>
      </c>
      <c r="AG173" s="1712">
        <v>0</v>
      </c>
      <c r="AH173" s="1712">
        <v>0</v>
      </c>
      <c r="AI173" s="1712">
        <f t="shared" si="80"/>
        <v>0</v>
      </c>
      <c r="AJ173" s="1712">
        <v>0</v>
      </c>
      <c r="AK173" s="1712">
        <v>0</v>
      </c>
      <c r="AL173" s="1712">
        <v>0</v>
      </c>
      <c r="AM173" s="2397">
        <f t="shared" si="81"/>
        <v>265.52</v>
      </c>
      <c r="AN173" s="2397">
        <v>250</v>
      </c>
      <c r="AO173" s="1712">
        <v>0</v>
      </c>
      <c r="AP173" s="1712">
        <v>15.519999999999982</v>
      </c>
      <c r="AQ173" s="2397">
        <f t="shared" si="82"/>
        <v>0</v>
      </c>
      <c r="AR173" s="2397">
        <v>0</v>
      </c>
      <c r="AS173" s="1712">
        <v>0</v>
      </c>
      <c r="AT173" s="1712">
        <v>0</v>
      </c>
      <c r="AU173" s="1712">
        <v>0</v>
      </c>
      <c r="AV173" s="2397">
        <f t="shared" si="83"/>
        <v>0</v>
      </c>
      <c r="AW173" s="2397">
        <v>0</v>
      </c>
      <c r="AX173" s="1712">
        <v>0</v>
      </c>
      <c r="AY173" s="1712">
        <v>0</v>
      </c>
      <c r="AZ173" s="1712">
        <v>0</v>
      </c>
      <c r="BA173" s="1712"/>
      <c r="BB173" s="1712"/>
      <c r="BC173" s="1712"/>
      <c r="BD173" s="2329">
        <f t="shared" si="90"/>
        <v>0</v>
      </c>
      <c r="BE173" s="2329"/>
      <c r="BF173" s="1715">
        <f t="shared" si="86"/>
        <v>265.52</v>
      </c>
      <c r="BG173" s="2333">
        <v>2022</v>
      </c>
      <c r="BH173" s="2333" t="s">
        <v>910</v>
      </c>
      <c r="BI173" s="2333"/>
      <c r="BJ173" s="2334">
        <f t="shared" si="76"/>
        <v>100</v>
      </c>
      <c r="BK173" s="2334" t="e">
        <f t="shared" si="77"/>
        <v>#DIV/0!</v>
      </c>
      <c r="BL173" s="2333" t="s">
        <v>40</v>
      </c>
      <c r="BM173" s="2398"/>
      <c r="BN173" s="2900" t="s">
        <v>2492</v>
      </c>
      <c r="BO173" s="2908" t="s">
        <v>2501</v>
      </c>
      <c r="BP173" s="2399"/>
      <c r="BQ173" s="2337"/>
    </row>
    <row r="174" spans="1:69" s="2338" customFormat="1" ht="24">
      <c r="A174" s="2394">
        <v>12</v>
      </c>
      <c r="B174" s="2370" t="s">
        <v>1370</v>
      </c>
      <c r="C174" s="1674" t="s">
        <v>1220</v>
      </c>
      <c r="D174" s="1708"/>
      <c r="E174" s="2348" t="s">
        <v>305</v>
      </c>
      <c r="F174" s="2348" t="s">
        <v>1371</v>
      </c>
      <c r="G174" s="2397">
        <v>257.68700000000001</v>
      </c>
      <c r="H174" s="2397">
        <v>250</v>
      </c>
      <c r="I174" s="1712">
        <v>0</v>
      </c>
      <c r="J174" s="1712">
        <v>7.6870000000000118</v>
      </c>
      <c r="K174" s="1712">
        <v>257.68700000000001</v>
      </c>
      <c r="L174" s="1712">
        <v>250</v>
      </c>
      <c r="M174" s="1713">
        <v>0</v>
      </c>
      <c r="N174" s="1712">
        <v>0</v>
      </c>
      <c r="O174" s="2397">
        <v>250</v>
      </c>
      <c r="P174" s="1712">
        <v>250</v>
      </c>
      <c r="Q174" s="1712">
        <v>0</v>
      </c>
      <c r="R174" s="1712">
        <v>0</v>
      </c>
      <c r="S174" s="1712">
        <f t="shared" si="84"/>
        <v>0</v>
      </c>
      <c r="T174" s="2397">
        <v>0</v>
      </c>
      <c r="U174" s="1712">
        <v>0</v>
      </c>
      <c r="V174" s="1712">
        <v>0</v>
      </c>
      <c r="W174" s="1712">
        <f t="shared" si="85"/>
        <v>0</v>
      </c>
      <c r="X174" s="1712">
        <v>0</v>
      </c>
      <c r="Y174" s="1712">
        <v>0</v>
      </c>
      <c r="Z174" s="1712">
        <v>0</v>
      </c>
      <c r="AA174" s="1712">
        <f t="shared" si="78"/>
        <v>0</v>
      </c>
      <c r="AB174" s="1712">
        <v>0</v>
      </c>
      <c r="AC174" s="1712">
        <v>0</v>
      </c>
      <c r="AD174" s="1712">
        <v>0</v>
      </c>
      <c r="AE174" s="1712">
        <f t="shared" si="79"/>
        <v>250</v>
      </c>
      <c r="AF174" s="1712">
        <v>250</v>
      </c>
      <c r="AG174" s="1712">
        <v>0</v>
      </c>
      <c r="AH174" s="1712">
        <v>0</v>
      </c>
      <c r="AI174" s="1712">
        <f t="shared" si="80"/>
        <v>0</v>
      </c>
      <c r="AJ174" s="1712">
        <v>0</v>
      </c>
      <c r="AK174" s="1712">
        <v>0</v>
      </c>
      <c r="AL174" s="1712">
        <v>0</v>
      </c>
      <c r="AM174" s="2397">
        <f t="shared" si="81"/>
        <v>257.68700000000001</v>
      </c>
      <c r="AN174" s="2397">
        <v>250</v>
      </c>
      <c r="AO174" s="1712">
        <v>0</v>
      </c>
      <c r="AP174" s="1712">
        <v>7.6870000000000118</v>
      </c>
      <c r="AQ174" s="2397">
        <f t="shared" si="82"/>
        <v>0</v>
      </c>
      <c r="AR174" s="2397">
        <v>0</v>
      </c>
      <c r="AS174" s="1712">
        <v>0</v>
      </c>
      <c r="AT174" s="1712">
        <v>0</v>
      </c>
      <c r="AU174" s="1712">
        <v>0</v>
      </c>
      <c r="AV174" s="2397">
        <f t="shared" si="83"/>
        <v>0</v>
      </c>
      <c r="AW174" s="2397">
        <v>0</v>
      </c>
      <c r="AX174" s="1712">
        <v>0</v>
      </c>
      <c r="AY174" s="1712">
        <v>0</v>
      </c>
      <c r="AZ174" s="1712">
        <v>0</v>
      </c>
      <c r="BA174" s="1712"/>
      <c r="BB174" s="1712"/>
      <c r="BC174" s="1712"/>
      <c r="BD174" s="2329">
        <f t="shared" si="90"/>
        <v>0</v>
      </c>
      <c r="BE174" s="2329"/>
      <c r="BF174" s="1715">
        <f t="shared" si="86"/>
        <v>257.68700000000001</v>
      </c>
      <c r="BG174" s="2333">
        <v>2022</v>
      </c>
      <c r="BH174" s="2333" t="s">
        <v>910</v>
      </c>
      <c r="BI174" s="2333"/>
      <c r="BJ174" s="2334">
        <f t="shared" si="76"/>
        <v>100</v>
      </c>
      <c r="BK174" s="2334" t="e">
        <f t="shared" si="77"/>
        <v>#DIV/0!</v>
      </c>
      <c r="BL174" s="2333" t="s">
        <v>40</v>
      </c>
      <c r="BM174" s="2398"/>
      <c r="BN174" s="2900" t="s">
        <v>2492</v>
      </c>
      <c r="BO174" s="2908" t="s">
        <v>2501</v>
      </c>
      <c r="BP174" s="2399"/>
      <c r="BQ174" s="2337"/>
    </row>
    <row r="175" spans="1:69" s="2338" customFormat="1" ht="24">
      <c r="A175" s="2394">
        <v>13</v>
      </c>
      <c r="B175" s="2370" t="s">
        <v>1372</v>
      </c>
      <c r="C175" s="1674" t="s">
        <v>1220</v>
      </c>
      <c r="D175" s="1708"/>
      <c r="E175" s="2348" t="s">
        <v>305</v>
      </c>
      <c r="F175" s="2348" t="s">
        <v>1373</v>
      </c>
      <c r="G175" s="2397">
        <v>107.111</v>
      </c>
      <c r="H175" s="2397">
        <v>100</v>
      </c>
      <c r="I175" s="1712">
        <v>0</v>
      </c>
      <c r="J175" s="1712">
        <v>7.1110000000000042</v>
      </c>
      <c r="K175" s="1712">
        <v>107.111</v>
      </c>
      <c r="L175" s="1712">
        <v>100</v>
      </c>
      <c r="M175" s="1713">
        <v>101.22199999999999</v>
      </c>
      <c r="N175" s="1712">
        <v>0</v>
      </c>
      <c r="O175" s="2397">
        <v>5.8889999999999958</v>
      </c>
      <c r="P175" s="1712">
        <v>5.8889999999999958</v>
      </c>
      <c r="Q175" s="1712">
        <v>0</v>
      </c>
      <c r="R175" s="1712">
        <v>0</v>
      </c>
      <c r="S175" s="1712">
        <f t="shared" si="84"/>
        <v>0</v>
      </c>
      <c r="T175" s="2397">
        <v>0</v>
      </c>
      <c r="U175" s="1712">
        <v>0</v>
      </c>
      <c r="V175" s="1712">
        <v>0</v>
      </c>
      <c r="W175" s="1712">
        <f t="shared" si="85"/>
        <v>0</v>
      </c>
      <c r="X175" s="1712">
        <v>0</v>
      </c>
      <c r="Y175" s="1712">
        <v>0</v>
      </c>
      <c r="Z175" s="1712">
        <v>0</v>
      </c>
      <c r="AA175" s="1712">
        <f t="shared" si="78"/>
        <v>0</v>
      </c>
      <c r="AB175" s="1712">
        <v>0</v>
      </c>
      <c r="AC175" s="1712">
        <v>0</v>
      </c>
      <c r="AD175" s="1712">
        <v>0</v>
      </c>
      <c r="AE175" s="1712">
        <f t="shared" si="79"/>
        <v>5.8889999999999958</v>
      </c>
      <c r="AF175" s="1712">
        <v>5.8889999999999958</v>
      </c>
      <c r="AG175" s="1712">
        <v>0</v>
      </c>
      <c r="AH175" s="1712">
        <v>0</v>
      </c>
      <c r="AI175" s="1712">
        <f t="shared" si="80"/>
        <v>0</v>
      </c>
      <c r="AJ175" s="1712">
        <v>0</v>
      </c>
      <c r="AK175" s="1712">
        <v>0</v>
      </c>
      <c r="AL175" s="1712">
        <v>0</v>
      </c>
      <c r="AM175" s="2397">
        <f t="shared" si="81"/>
        <v>107.111</v>
      </c>
      <c r="AN175" s="2397">
        <v>100</v>
      </c>
      <c r="AO175" s="1712">
        <v>0</v>
      </c>
      <c r="AP175" s="1712">
        <v>7.1110000000000042</v>
      </c>
      <c r="AQ175" s="2397">
        <f t="shared" si="82"/>
        <v>0</v>
      </c>
      <c r="AR175" s="2397">
        <v>0</v>
      </c>
      <c r="AS175" s="1712">
        <v>0</v>
      </c>
      <c r="AT175" s="1712">
        <v>0</v>
      </c>
      <c r="AU175" s="1712">
        <v>0</v>
      </c>
      <c r="AV175" s="2397">
        <f t="shared" si="83"/>
        <v>0</v>
      </c>
      <c r="AW175" s="2397">
        <v>0</v>
      </c>
      <c r="AX175" s="1712">
        <v>0</v>
      </c>
      <c r="AY175" s="1712">
        <v>0</v>
      </c>
      <c r="AZ175" s="1712">
        <v>0</v>
      </c>
      <c r="BA175" s="1712"/>
      <c r="BB175" s="1712"/>
      <c r="BC175" s="1712"/>
      <c r="BD175" s="2329">
        <f t="shared" si="90"/>
        <v>0</v>
      </c>
      <c r="BE175" s="2329"/>
      <c r="BF175" s="1715">
        <f t="shared" si="86"/>
        <v>107.111</v>
      </c>
      <c r="BG175" s="2333">
        <v>2022</v>
      </c>
      <c r="BH175" s="2333" t="s">
        <v>910</v>
      </c>
      <c r="BI175" s="2333"/>
      <c r="BJ175" s="2334">
        <f t="shared" si="76"/>
        <v>100</v>
      </c>
      <c r="BK175" s="2334" t="e">
        <f t="shared" si="77"/>
        <v>#DIV/0!</v>
      </c>
      <c r="BL175" s="2333" t="s">
        <v>40</v>
      </c>
      <c r="BM175" s="2398"/>
      <c r="BN175" s="2900" t="s">
        <v>2492</v>
      </c>
      <c r="BO175" s="2908" t="s">
        <v>2501</v>
      </c>
      <c r="BP175" s="2399"/>
      <c r="BQ175" s="2337"/>
    </row>
    <row r="176" spans="1:69" s="2338" customFormat="1" ht="31.5">
      <c r="A176" s="2394">
        <v>14</v>
      </c>
      <c r="B176" s="2370" t="s">
        <v>1374</v>
      </c>
      <c r="C176" s="1674" t="s">
        <v>1220</v>
      </c>
      <c r="D176" s="1708"/>
      <c r="E176" s="2348" t="s">
        <v>305</v>
      </c>
      <c r="F176" s="2348" t="s">
        <v>1375</v>
      </c>
      <c r="G176" s="2397">
        <v>105.33199999999999</v>
      </c>
      <c r="H176" s="2397">
        <v>100</v>
      </c>
      <c r="I176" s="1712">
        <v>0</v>
      </c>
      <c r="J176" s="1712">
        <v>5.3319999999999936</v>
      </c>
      <c r="K176" s="1712">
        <v>105.33199999999999</v>
      </c>
      <c r="L176" s="1712">
        <v>100</v>
      </c>
      <c r="M176" s="1713">
        <v>99.231999999999985</v>
      </c>
      <c r="N176" s="1712">
        <v>0</v>
      </c>
      <c r="O176" s="2397">
        <v>6.1</v>
      </c>
      <c r="P176" s="1712">
        <v>6.1</v>
      </c>
      <c r="Q176" s="1712">
        <v>0</v>
      </c>
      <c r="R176" s="1712">
        <v>0</v>
      </c>
      <c r="S176" s="1712">
        <f t="shared" si="84"/>
        <v>0</v>
      </c>
      <c r="T176" s="2397">
        <v>0</v>
      </c>
      <c r="U176" s="1712">
        <v>0</v>
      </c>
      <c r="V176" s="1712">
        <v>0</v>
      </c>
      <c r="W176" s="1712">
        <f t="shared" si="85"/>
        <v>0</v>
      </c>
      <c r="X176" s="1712">
        <v>0</v>
      </c>
      <c r="Y176" s="1712">
        <v>0</v>
      </c>
      <c r="Z176" s="1712">
        <v>0</v>
      </c>
      <c r="AA176" s="1712">
        <f t="shared" si="78"/>
        <v>0</v>
      </c>
      <c r="AB176" s="1712">
        <v>0</v>
      </c>
      <c r="AC176" s="1712">
        <v>0</v>
      </c>
      <c r="AD176" s="1712">
        <v>0</v>
      </c>
      <c r="AE176" s="1712">
        <f t="shared" si="79"/>
        <v>6.1</v>
      </c>
      <c r="AF176" s="1712">
        <v>6.1</v>
      </c>
      <c r="AG176" s="1712">
        <v>0</v>
      </c>
      <c r="AH176" s="1712">
        <v>0</v>
      </c>
      <c r="AI176" s="1712">
        <f t="shared" si="80"/>
        <v>0</v>
      </c>
      <c r="AJ176" s="1712">
        <v>0</v>
      </c>
      <c r="AK176" s="1712">
        <v>0</v>
      </c>
      <c r="AL176" s="1712">
        <v>0</v>
      </c>
      <c r="AM176" s="2397">
        <f t="shared" si="81"/>
        <v>105.33199999999999</v>
      </c>
      <c r="AN176" s="2397">
        <v>100</v>
      </c>
      <c r="AO176" s="1712">
        <v>0</v>
      </c>
      <c r="AP176" s="1712">
        <v>5.3319999999999936</v>
      </c>
      <c r="AQ176" s="2397">
        <f t="shared" si="82"/>
        <v>0</v>
      </c>
      <c r="AR176" s="2397">
        <v>0</v>
      </c>
      <c r="AS176" s="1712">
        <v>0</v>
      </c>
      <c r="AT176" s="1712">
        <v>0</v>
      </c>
      <c r="AU176" s="1712">
        <v>0</v>
      </c>
      <c r="AV176" s="2397">
        <f t="shared" si="83"/>
        <v>0</v>
      </c>
      <c r="AW176" s="2397">
        <v>0</v>
      </c>
      <c r="AX176" s="1712">
        <v>0</v>
      </c>
      <c r="AY176" s="1712">
        <v>0</v>
      </c>
      <c r="AZ176" s="1712">
        <v>0</v>
      </c>
      <c r="BA176" s="1712"/>
      <c r="BB176" s="1712"/>
      <c r="BC176" s="1712"/>
      <c r="BD176" s="2329">
        <f t="shared" si="90"/>
        <v>0</v>
      </c>
      <c r="BE176" s="2329"/>
      <c r="BF176" s="1715">
        <f t="shared" si="86"/>
        <v>105.33199999999999</v>
      </c>
      <c r="BG176" s="2333">
        <v>2022</v>
      </c>
      <c r="BH176" s="2333" t="s">
        <v>910</v>
      </c>
      <c r="BI176" s="2333"/>
      <c r="BJ176" s="2334">
        <f t="shared" si="76"/>
        <v>100</v>
      </c>
      <c r="BK176" s="2334" t="e">
        <f t="shared" si="77"/>
        <v>#DIV/0!</v>
      </c>
      <c r="BL176" s="2333" t="s">
        <v>40</v>
      </c>
      <c r="BM176" s="2398"/>
      <c r="BN176" s="2900" t="s">
        <v>2492</v>
      </c>
      <c r="BO176" s="2908" t="s">
        <v>2501</v>
      </c>
      <c r="BP176" s="2399"/>
      <c r="BQ176" s="2337"/>
    </row>
    <row r="177" spans="1:69" s="2338" customFormat="1" ht="31.5">
      <c r="A177" s="2394">
        <v>15</v>
      </c>
      <c r="B177" s="2370" t="s">
        <v>1376</v>
      </c>
      <c r="C177" s="1674" t="s">
        <v>1220</v>
      </c>
      <c r="D177" s="1708"/>
      <c r="E177" s="2348" t="s">
        <v>305</v>
      </c>
      <c r="F177" s="2348" t="s">
        <v>1377</v>
      </c>
      <c r="G177" s="2397">
        <v>294.68599999999998</v>
      </c>
      <c r="H177" s="2397">
        <v>286</v>
      </c>
      <c r="I177" s="1712">
        <v>0</v>
      </c>
      <c r="J177" s="1712">
        <v>8.6859999999999786</v>
      </c>
      <c r="K177" s="1712">
        <v>294.68599999999998</v>
      </c>
      <c r="L177" s="1712">
        <v>286</v>
      </c>
      <c r="M177" s="1713">
        <v>277.68599999999998</v>
      </c>
      <c r="N177" s="1712">
        <v>0</v>
      </c>
      <c r="O177" s="2397">
        <v>17</v>
      </c>
      <c r="P177" s="1712">
        <v>17</v>
      </c>
      <c r="Q177" s="1712">
        <v>0</v>
      </c>
      <c r="R177" s="1712">
        <v>0</v>
      </c>
      <c r="S177" s="1712">
        <f t="shared" si="84"/>
        <v>0</v>
      </c>
      <c r="T177" s="2397">
        <v>0</v>
      </c>
      <c r="U177" s="1712">
        <v>0</v>
      </c>
      <c r="V177" s="1712">
        <v>0</v>
      </c>
      <c r="W177" s="1712">
        <f t="shared" si="85"/>
        <v>0</v>
      </c>
      <c r="X177" s="1712">
        <v>0</v>
      </c>
      <c r="Y177" s="1712">
        <v>0</v>
      </c>
      <c r="Z177" s="1712">
        <v>0</v>
      </c>
      <c r="AA177" s="1712">
        <f t="shared" si="78"/>
        <v>0</v>
      </c>
      <c r="AB177" s="1712">
        <v>0</v>
      </c>
      <c r="AC177" s="1712">
        <v>0</v>
      </c>
      <c r="AD177" s="1712">
        <v>0</v>
      </c>
      <c r="AE177" s="1712">
        <f t="shared" si="79"/>
        <v>17</v>
      </c>
      <c r="AF177" s="1712">
        <v>17</v>
      </c>
      <c r="AG177" s="1712">
        <v>0</v>
      </c>
      <c r="AH177" s="1712">
        <v>0</v>
      </c>
      <c r="AI177" s="1712">
        <f t="shared" si="80"/>
        <v>0</v>
      </c>
      <c r="AJ177" s="1712">
        <v>0</v>
      </c>
      <c r="AK177" s="1712">
        <v>0</v>
      </c>
      <c r="AL177" s="1712">
        <v>0</v>
      </c>
      <c r="AM177" s="2397">
        <f t="shared" si="81"/>
        <v>294.68599999999998</v>
      </c>
      <c r="AN177" s="2397">
        <v>286</v>
      </c>
      <c r="AO177" s="1712">
        <v>0</v>
      </c>
      <c r="AP177" s="1712">
        <v>8.6859999999999786</v>
      </c>
      <c r="AQ177" s="2397">
        <f t="shared" si="82"/>
        <v>0</v>
      </c>
      <c r="AR177" s="2397">
        <v>0</v>
      </c>
      <c r="AS177" s="1712">
        <v>0</v>
      </c>
      <c r="AT177" s="1712">
        <v>0</v>
      </c>
      <c r="AU177" s="1712">
        <v>0</v>
      </c>
      <c r="AV177" s="2397">
        <f t="shared" si="83"/>
        <v>0</v>
      </c>
      <c r="AW177" s="2397">
        <v>0</v>
      </c>
      <c r="AX177" s="1712">
        <v>0</v>
      </c>
      <c r="AY177" s="1712">
        <v>0</v>
      </c>
      <c r="AZ177" s="1712">
        <v>0</v>
      </c>
      <c r="BA177" s="1712"/>
      <c r="BB177" s="1712"/>
      <c r="BC177" s="1712"/>
      <c r="BD177" s="2329">
        <f t="shared" si="90"/>
        <v>0</v>
      </c>
      <c r="BE177" s="2329"/>
      <c r="BF177" s="1715">
        <f t="shared" si="86"/>
        <v>294.68599999999998</v>
      </c>
      <c r="BG177" s="2333">
        <v>2022</v>
      </c>
      <c r="BH177" s="2333" t="s">
        <v>910</v>
      </c>
      <c r="BI177" s="2333"/>
      <c r="BJ177" s="2334">
        <f t="shared" si="76"/>
        <v>100</v>
      </c>
      <c r="BK177" s="2334" t="e">
        <f t="shared" si="77"/>
        <v>#DIV/0!</v>
      </c>
      <c r="BL177" s="2333" t="s">
        <v>40</v>
      </c>
      <c r="BM177" s="2398"/>
      <c r="BN177" s="2900" t="s">
        <v>2492</v>
      </c>
      <c r="BO177" s="2908" t="s">
        <v>2501</v>
      </c>
      <c r="BP177" s="2399"/>
      <c r="BQ177" s="2337"/>
    </row>
    <row r="178" spans="1:69" s="2338" customFormat="1" ht="31.5">
      <c r="A178" s="2394">
        <v>16</v>
      </c>
      <c r="B178" s="2370" t="s">
        <v>1378</v>
      </c>
      <c r="C178" s="1674" t="s">
        <v>1182</v>
      </c>
      <c r="D178" s="1708"/>
      <c r="E178" s="2348" t="s">
        <v>305</v>
      </c>
      <c r="F178" s="2348" t="s">
        <v>1379</v>
      </c>
      <c r="G178" s="2397">
        <v>189.029</v>
      </c>
      <c r="H178" s="2397">
        <v>150</v>
      </c>
      <c r="I178" s="1712">
        <v>0</v>
      </c>
      <c r="J178" s="1712">
        <v>39.028999999999996</v>
      </c>
      <c r="K178" s="1712">
        <v>189.029</v>
      </c>
      <c r="L178" s="1712">
        <v>150</v>
      </c>
      <c r="M178" s="1713">
        <v>180.96799999999999</v>
      </c>
      <c r="N178" s="1712">
        <v>0</v>
      </c>
      <c r="O178" s="2397">
        <v>8.0609999999999999</v>
      </c>
      <c r="P178" s="1712">
        <v>8.0609999999999999</v>
      </c>
      <c r="Q178" s="1712">
        <v>0</v>
      </c>
      <c r="R178" s="1712">
        <v>0</v>
      </c>
      <c r="S178" s="1712">
        <f t="shared" si="84"/>
        <v>0</v>
      </c>
      <c r="T178" s="2397">
        <v>0</v>
      </c>
      <c r="U178" s="1712">
        <v>0</v>
      </c>
      <c r="V178" s="1712">
        <v>0</v>
      </c>
      <c r="W178" s="1712">
        <f t="shared" si="85"/>
        <v>0</v>
      </c>
      <c r="X178" s="1712">
        <v>0</v>
      </c>
      <c r="Y178" s="1712">
        <v>0</v>
      </c>
      <c r="Z178" s="1712">
        <v>0</v>
      </c>
      <c r="AA178" s="1712">
        <f t="shared" si="78"/>
        <v>0</v>
      </c>
      <c r="AB178" s="1712">
        <v>0</v>
      </c>
      <c r="AC178" s="1712">
        <v>0</v>
      </c>
      <c r="AD178" s="1712">
        <v>0</v>
      </c>
      <c r="AE178" s="1712">
        <f t="shared" si="79"/>
        <v>8.0609999999999999</v>
      </c>
      <c r="AF178" s="1712">
        <v>8.0609999999999999</v>
      </c>
      <c r="AG178" s="1712">
        <v>0</v>
      </c>
      <c r="AH178" s="1712">
        <v>0</v>
      </c>
      <c r="AI178" s="1712">
        <f t="shared" si="80"/>
        <v>0</v>
      </c>
      <c r="AJ178" s="1712">
        <v>0</v>
      </c>
      <c r="AK178" s="1712">
        <v>0</v>
      </c>
      <c r="AL178" s="1712">
        <v>0</v>
      </c>
      <c r="AM178" s="2397">
        <f t="shared" si="81"/>
        <v>189.029</v>
      </c>
      <c r="AN178" s="2397">
        <v>150</v>
      </c>
      <c r="AO178" s="1712">
        <v>0</v>
      </c>
      <c r="AP178" s="1712">
        <v>39.028999999999996</v>
      </c>
      <c r="AQ178" s="2397">
        <f t="shared" si="82"/>
        <v>0</v>
      </c>
      <c r="AR178" s="2397">
        <v>0</v>
      </c>
      <c r="AS178" s="1712">
        <v>0</v>
      </c>
      <c r="AT178" s="1712">
        <v>0</v>
      </c>
      <c r="AU178" s="1712">
        <v>0</v>
      </c>
      <c r="AV178" s="2397">
        <f t="shared" si="83"/>
        <v>0</v>
      </c>
      <c r="AW178" s="2397">
        <v>0</v>
      </c>
      <c r="AX178" s="1712">
        <v>0</v>
      </c>
      <c r="AY178" s="1712">
        <v>0</v>
      </c>
      <c r="AZ178" s="1712">
        <v>0</v>
      </c>
      <c r="BA178" s="1712"/>
      <c r="BB178" s="1712"/>
      <c r="BC178" s="1712"/>
      <c r="BD178" s="2329">
        <f t="shared" si="90"/>
        <v>0</v>
      </c>
      <c r="BE178" s="2329"/>
      <c r="BF178" s="1715">
        <f t="shared" si="86"/>
        <v>189.029</v>
      </c>
      <c r="BG178" s="2333">
        <v>2022</v>
      </c>
      <c r="BH178" s="2333" t="s">
        <v>910</v>
      </c>
      <c r="BI178" s="2333"/>
      <c r="BJ178" s="2334">
        <f t="shared" si="76"/>
        <v>100</v>
      </c>
      <c r="BK178" s="2334" t="e">
        <f t="shared" si="77"/>
        <v>#DIV/0!</v>
      </c>
      <c r="BL178" s="2333" t="s">
        <v>40</v>
      </c>
      <c r="BM178" s="2398"/>
      <c r="BN178" s="2900" t="s">
        <v>2492</v>
      </c>
      <c r="BO178" s="2908" t="s">
        <v>2501</v>
      </c>
      <c r="BP178" s="2399"/>
      <c r="BQ178" s="2337"/>
    </row>
    <row r="179" spans="1:69" s="2338" customFormat="1" ht="31.5">
      <c r="A179" s="2394">
        <v>17</v>
      </c>
      <c r="B179" s="2370" t="s">
        <v>1380</v>
      </c>
      <c r="C179" s="1674" t="s">
        <v>1182</v>
      </c>
      <c r="D179" s="1708"/>
      <c r="E179" s="2348" t="s">
        <v>305</v>
      </c>
      <c r="F179" s="2348" t="s">
        <v>1381</v>
      </c>
      <c r="G179" s="2397">
        <v>108.556</v>
      </c>
      <c r="H179" s="2397">
        <v>108.556</v>
      </c>
      <c r="I179" s="1712">
        <v>0</v>
      </c>
      <c r="J179" s="1712">
        <v>0</v>
      </c>
      <c r="K179" s="1712">
        <v>108.556</v>
      </c>
      <c r="L179" s="1712">
        <v>108.556</v>
      </c>
      <c r="M179" s="1713">
        <v>96.47</v>
      </c>
      <c r="N179" s="1712">
        <v>0</v>
      </c>
      <c r="O179" s="2397">
        <v>77.826999999999998</v>
      </c>
      <c r="P179" s="1712">
        <v>77.826999999999998</v>
      </c>
      <c r="Q179" s="1712">
        <v>0</v>
      </c>
      <c r="R179" s="1712">
        <v>0</v>
      </c>
      <c r="S179" s="1712">
        <f t="shared" si="84"/>
        <v>0</v>
      </c>
      <c r="T179" s="2397">
        <v>0</v>
      </c>
      <c r="U179" s="1712">
        <v>0</v>
      </c>
      <c r="V179" s="1712">
        <v>0</v>
      </c>
      <c r="W179" s="1712">
        <f t="shared" si="85"/>
        <v>65.296999999999997</v>
      </c>
      <c r="X179" s="1712">
        <v>65.296999999999997</v>
      </c>
      <c r="Y179" s="1712">
        <v>0</v>
      </c>
      <c r="Z179" s="1712">
        <v>0</v>
      </c>
      <c r="AA179" s="1712">
        <f t="shared" si="78"/>
        <v>0</v>
      </c>
      <c r="AB179" s="1712">
        <v>0</v>
      </c>
      <c r="AC179" s="1712">
        <v>0</v>
      </c>
      <c r="AD179" s="1712">
        <v>0</v>
      </c>
      <c r="AE179" s="1712">
        <f t="shared" si="79"/>
        <v>77.826999999999998</v>
      </c>
      <c r="AF179" s="1712">
        <v>77.826999999999998</v>
      </c>
      <c r="AG179" s="1712">
        <v>0</v>
      </c>
      <c r="AH179" s="1712">
        <v>0</v>
      </c>
      <c r="AI179" s="1712">
        <f t="shared" si="80"/>
        <v>0</v>
      </c>
      <c r="AJ179" s="1712">
        <v>0</v>
      </c>
      <c r="AK179" s="1712">
        <v>0</v>
      </c>
      <c r="AL179" s="1712">
        <v>0</v>
      </c>
      <c r="AM179" s="2397">
        <f t="shared" si="81"/>
        <v>108.556</v>
      </c>
      <c r="AN179" s="2397">
        <v>108.556</v>
      </c>
      <c r="AO179" s="1712">
        <v>0</v>
      </c>
      <c r="AP179" s="1712">
        <v>0</v>
      </c>
      <c r="AQ179" s="2397">
        <f t="shared" si="82"/>
        <v>0</v>
      </c>
      <c r="AR179" s="2397">
        <v>0</v>
      </c>
      <c r="AS179" s="1712">
        <v>0</v>
      </c>
      <c r="AT179" s="1712">
        <v>0</v>
      </c>
      <c r="AU179" s="1712">
        <v>0</v>
      </c>
      <c r="AV179" s="2397">
        <f t="shared" si="83"/>
        <v>0</v>
      </c>
      <c r="AW179" s="2397">
        <v>0</v>
      </c>
      <c r="AX179" s="1712">
        <v>0</v>
      </c>
      <c r="AY179" s="1712">
        <v>0</v>
      </c>
      <c r="AZ179" s="1712">
        <v>0</v>
      </c>
      <c r="BA179" s="1712"/>
      <c r="BB179" s="1712"/>
      <c r="BC179" s="1712"/>
      <c r="BD179" s="2329">
        <f t="shared" si="90"/>
        <v>0</v>
      </c>
      <c r="BE179" s="2329"/>
      <c r="BF179" s="1715">
        <f t="shared" si="86"/>
        <v>108.556</v>
      </c>
      <c r="BG179" s="2333">
        <v>2022</v>
      </c>
      <c r="BH179" s="2333" t="s">
        <v>910</v>
      </c>
      <c r="BI179" s="2333"/>
      <c r="BJ179" s="2334">
        <f t="shared" si="76"/>
        <v>100</v>
      </c>
      <c r="BK179" s="2334" t="e">
        <f t="shared" si="77"/>
        <v>#DIV/0!</v>
      </c>
      <c r="BL179" s="2333" t="s">
        <v>40</v>
      </c>
      <c r="BM179" s="2398"/>
      <c r="BN179" s="2900" t="s">
        <v>2492</v>
      </c>
      <c r="BO179" s="2908" t="s">
        <v>2501</v>
      </c>
      <c r="BP179" s="2399"/>
      <c r="BQ179" s="2337"/>
    </row>
    <row r="180" spans="1:69" s="2338" customFormat="1" ht="31.5">
      <c r="A180" s="2394">
        <v>18</v>
      </c>
      <c r="B180" s="2370" t="s">
        <v>1382</v>
      </c>
      <c r="C180" s="1674" t="s">
        <v>1182</v>
      </c>
      <c r="D180" s="1708"/>
      <c r="E180" s="2348" t="s">
        <v>305</v>
      </c>
      <c r="F180" s="2348" t="s">
        <v>1383</v>
      </c>
      <c r="G180" s="2397">
        <v>169.44800000000001</v>
      </c>
      <c r="H180" s="2397">
        <v>150</v>
      </c>
      <c r="I180" s="1712">
        <v>0</v>
      </c>
      <c r="J180" s="1712">
        <v>19.448000000000008</v>
      </c>
      <c r="K180" s="1712">
        <v>169.44800000000001</v>
      </c>
      <c r="L180" s="1712">
        <v>150</v>
      </c>
      <c r="M180" s="1713">
        <v>162.45699999999999</v>
      </c>
      <c r="N180" s="1712">
        <v>0</v>
      </c>
      <c r="O180" s="2397">
        <v>107.1</v>
      </c>
      <c r="P180" s="1712">
        <v>107.1</v>
      </c>
      <c r="Q180" s="1712">
        <v>0</v>
      </c>
      <c r="R180" s="1712">
        <v>0</v>
      </c>
      <c r="S180" s="1712">
        <f t="shared" si="84"/>
        <v>0</v>
      </c>
      <c r="T180" s="2397">
        <v>0</v>
      </c>
      <c r="U180" s="1712">
        <v>0</v>
      </c>
      <c r="V180" s="1712">
        <v>0</v>
      </c>
      <c r="W180" s="1712">
        <f t="shared" si="85"/>
        <v>100.10899999999999</v>
      </c>
      <c r="X180" s="1712">
        <v>100.10899999999999</v>
      </c>
      <c r="Y180" s="1712">
        <v>0</v>
      </c>
      <c r="Z180" s="1712">
        <v>0</v>
      </c>
      <c r="AA180" s="1712">
        <f t="shared" si="78"/>
        <v>0</v>
      </c>
      <c r="AB180" s="1712">
        <v>0</v>
      </c>
      <c r="AC180" s="1712">
        <v>0</v>
      </c>
      <c r="AD180" s="1712">
        <v>0</v>
      </c>
      <c r="AE180" s="1712">
        <f t="shared" si="79"/>
        <v>107.1</v>
      </c>
      <c r="AF180" s="1712">
        <v>107.1</v>
      </c>
      <c r="AG180" s="1712">
        <v>0</v>
      </c>
      <c r="AH180" s="1712">
        <v>0</v>
      </c>
      <c r="AI180" s="1712">
        <f t="shared" si="80"/>
        <v>0</v>
      </c>
      <c r="AJ180" s="1712">
        <v>0</v>
      </c>
      <c r="AK180" s="1712">
        <v>0</v>
      </c>
      <c r="AL180" s="1712">
        <v>0</v>
      </c>
      <c r="AM180" s="2397">
        <f t="shared" si="81"/>
        <v>169.44800000000001</v>
      </c>
      <c r="AN180" s="2397">
        <v>150</v>
      </c>
      <c r="AO180" s="1712">
        <v>0</v>
      </c>
      <c r="AP180" s="1712">
        <v>19.448000000000008</v>
      </c>
      <c r="AQ180" s="2397">
        <f t="shared" si="82"/>
        <v>0</v>
      </c>
      <c r="AR180" s="2397">
        <v>0</v>
      </c>
      <c r="AS180" s="1712">
        <v>0</v>
      </c>
      <c r="AT180" s="1712">
        <v>0</v>
      </c>
      <c r="AU180" s="1712">
        <v>0</v>
      </c>
      <c r="AV180" s="2397">
        <f t="shared" si="83"/>
        <v>0</v>
      </c>
      <c r="AW180" s="2397">
        <v>0</v>
      </c>
      <c r="AX180" s="1712">
        <v>0</v>
      </c>
      <c r="AY180" s="1712">
        <v>0</v>
      </c>
      <c r="AZ180" s="1712">
        <v>0</v>
      </c>
      <c r="BA180" s="1712"/>
      <c r="BB180" s="1712"/>
      <c r="BC180" s="1712"/>
      <c r="BD180" s="2329">
        <f t="shared" si="90"/>
        <v>0</v>
      </c>
      <c r="BE180" s="2329"/>
      <c r="BF180" s="1715">
        <f t="shared" si="86"/>
        <v>169.44800000000001</v>
      </c>
      <c r="BG180" s="2333">
        <v>2022</v>
      </c>
      <c r="BH180" s="2333" t="s">
        <v>910</v>
      </c>
      <c r="BI180" s="2333"/>
      <c r="BJ180" s="2334">
        <f t="shared" si="76"/>
        <v>100</v>
      </c>
      <c r="BK180" s="2334" t="e">
        <f t="shared" si="77"/>
        <v>#DIV/0!</v>
      </c>
      <c r="BL180" s="2333" t="s">
        <v>40</v>
      </c>
      <c r="BM180" s="2398"/>
      <c r="BN180" s="2900" t="s">
        <v>2492</v>
      </c>
      <c r="BO180" s="2908" t="s">
        <v>2501</v>
      </c>
      <c r="BP180" s="2399"/>
      <c r="BQ180" s="2337"/>
    </row>
    <row r="181" spans="1:69" s="2338" customFormat="1" ht="31.5">
      <c r="A181" s="2394">
        <v>19</v>
      </c>
      <c r="B181" s="2370" t="s">
        <v>1384</v>
      </c>
      <c r="C181" s="1674" t="s">
        <v>1182</v>
      </c>
      <c r="D181" s="1708"/>
      <c r="E181" s="2348" t="s">
        <v>305</v>
      </c>
      <c r="F181" s="2348" t="s">
        <v>1385</v>
      </c>
      <c r="G181" s="2397">
        <v>380.33</v>
      </c>
      <c r="H181" s="2397">
        <v>380.33</v>
      </c>
      <c r="I181" s="1712">
        <v>0</v>
      </c>
      <c r="J181" s="1712">
        <v>0</v>
      </c>
      <c r="K181" s="1712">
        <v>380.33</v>
      </c>
      <c r="L181" s="1712">
        <v>380.33</v>
      </c>
      <c r="M181" s="1713">
        <v>356.33499999999998</v>
      </c>
      <c r="N181" s="1712">
        <v>0</v>
      </c>
      <c r="O181" s="2397">
        <v>23.664999999999999</v>
      </c>
      <c r="P181" s="1712">
        <v>23.664999999999999</v>
      </c>
      <c r="Q181" s="1712">
        <v>0</v>
      </c>
      <c r="R181" s="1712">
        <v>0</v>
      </c>
      <c r="S181" s="1712">
        <f t="shared" si="84"/>
        <v>0</v>
      </c>
      <c r="T181" s="2397">
        <v>0</v>
      </c>
      <c r="U181" s="1712">
        <v>0</v>
      </c>
      <c r="V181" s="1712">
        <v>0</v>
      </c>
      <c r="W181" s="1712">
        <f t="shared" si="85"/>
        <v>0</v>
      </c>
      <c r="X181" s="1712">
        <v>0</v>
      </c>
      <c r="Y181" s="1712">
        <v>0</v>
      </c>
      <c r="Z181" s="1712">
        <v>0</v>
      </c>
      <c r="AA181" s="1712">
        <f t="shared" si="78"/>
        <v>0</v>
      </c>
      <c r="AB181" s="1712">
        <v>0</v>
      </c>
      <c r="AC181" s="1712">
        <v>0</v>
      </c>
      <c r="AD181" s="1712">
        <v>0</v>
      </c>
      <c r="AE181" s="1712">
        <f t="shared" si="79"/>
        <v>23.664999999999999</v>
      </c>
      <c r="AF181" s="1712">
        <v>23.664999999999999</v>
      </c>
      <c r="AG181" s="1712">
        <v>0</v>
      </c>
      <c r="AH181" s="1712">
        <v>0</v>
      </c>
      <c r="AI181" s="1712">
        <f t="shared" si="80"/>
        <v>0</v>
      </c>
      <c r="AJ181" s="1712">
        <v>0</v>
      </c>
      <c r="AK181" s="1712">
        <v>0</v>
      </c>
      <c r="AL181" s="1712">
        <v>0</v>
      </c>
      <c r="AM181" s="2397">
        <f t="shared" si="81"/>
        <v>380.33</v>
      </c>
      <c r="AN181" s="2397">
        <v>380.33</v>
      </c>
      <c r="AO181" s="1712">
        <v>0</v>
      </c>
      <c r="AP181" s="1712">
        <v>0</v>
      </c>
      <c r="AQ181" s="2397">
        <f t="shared" si="82"/>
        <v>0</v>
      </c>
      <c r="AR181" s="2397">
        <v>0</v>
      </c>
      <c r="AS181" s="1712">
        <v>0</v>
      </c>
      <c r="AT181" s="1712">
        <v>0</v>
      </c>
      <c r="AU181" s="1712">
        <v>0</v>
      </c>
      <c r="AV181" s="2397">
        <f t="shared" si="83"/>
        <v>0</v>
      </c>
      <c r="AW181" s="2397">
        <v>0</v>
      </c>
      <c r="AX181" s="1712">
        <v>0</v>
      </c>
      <c r="AY181" s="1712">
        <v>0</v>
      </c>
      <c r="AZ181" s="1712">
        <v>0</v>
      </c>
      <c r="BA181" s="1712"/>
      <c r="BB181" s="1712"/>
      <c r="BC181" s="1712"/>
      <c r="BD181" s="2329">
        <f t="shared" si="90"/>
        <v>0</v>
      </c>
      <c r="BE181" s="2329"/>
      <c r="BF181" s="1715">
        <f t="shared" si="86"/>
        <v>380.33</v>
      </c>
      <c r="BG181" s="2333">
        <v>2022</v>
      </c>
      <c r="BH181" s="2333" t="s">
        <v>910</v>
      </c>
      <c r="BI181" s="2333"/>
      <c r="BJ181" s="2334">
        <f t="shared" si="76"/>
        <v>100</v>
      </c>
      <c r="BK181" s="2334" t="e">
        <f t="shared" si="77"/>
        <v>#DIV/0!</v>
      </c>
      <c r="BL181" s="2333" t="s">
        <v>40</v>
      </c>
      <c r="BM181" s="2398"/>
      <c r="BN181" s="2900" t="s">
        <v>2492</v>
      </c>
      <c r="BO181" s="2908" t="s">
        <v>2501</v>
      </c>
      <c r="BP181" s="2399"/>
      <c r="BQ181" s="2337"/>
    </row>
    <row r="182" spans="1:69" s="2338" customFormat="1" ht="25.5">
      <c r="A182" s="2394">
        <v>20</v>
      </c>
      <c r="B182" s="2370" t="s">
        <v>1386</v>
      </c>
      <c r="C182" s="1674" t="s">
        <v>1335</v>
      </c>
      <c r="D182" s="1708"/>
      <c r="E182" s="2348" t="s">
        <v>305</v>
      </c>
      <c r="F182" s="2348" t="s">
        <v>1387</v>
      </c>
      <c r="G182" s="2397">
        <v>425</v>
      </c>
      <c r="H182" s="2397">
        <v>400</v>
      </c>
      <c r="I182" s="1712">
        <v>0</v>
      </c>
      <c r="J182" s="1712">
        <v>25</v>
      </c>
      <c r="K182" s="1712">
        <v>425</v>
      </c>
      <c r="L182" s="1712">
        <v>400</v>
      </c>
      <c r="M182" s="1713">
        <v>396.7</v>
      </c>
      <c r="N182" s="1712">
        <v>0</v>
      </c>
      <c r="O182" s="2397">
        <v>28.300000000000011</v>
      </c>
      <c r="P182" s="1712">
        <v>28.300000000000011</v>
      </c>
      <c r="Q182" s="1712">
        <v>0</v>
      </c>
      <c r="R182" s="1712">
        <v>0</v>
      </c>
      <c r="S182" s="1712">
        <f t="shared" si="84"/>
        <v>0</v>
      </c>
      <c r="T182" s="2397">
        <v>0</v>
      </c>
      <c r="U182" s="1712">
        <v>0</v>
      </c>
      <c r="V182" s="1712">
        <v>0</v>
      </c>
      <c r="W182" s="1712">
        <f t="shared" si="85"/>
        <v>0</v>
      </c>
      <c r="X182" s="1712">
        <v>0</v>
      </c>
      <c r="Y182" s="1712">
        <v>0</v>
      </c>
      <c r="Z182" s="1712">
        <v>0</v>
      </c>
      <c r="AA182" s="1712">
        <f t="shared" si="78"/>
        <v>0</v>
      </c>
      <c r="AB182" s="1712">
        <v>0</v>
      </c>
      <c r="AC182" s="1712">
        <v>0</v>
      </c>
      <c r="AD182" s="1712">
        <v>0</v>
      </c>
      <c r="AE182" s="1712">
        <f t="shared" si="79"/>
        <v>28.300000000000011</v>
      </c>
      <c r="AF182" s="1712">
        <v>28.300000000000011</v>
      </c>
      <c r="AG182" s="1712">
        <v>0</v>
      </c>
      <c r="AH182" s="1712">
        <v>0</v>
      </c>
      <c r="AI182" s="1712">
        <f t="shared" si="80"/>
        <v>0</v>
      </c>
      <c r="AJ182" s="1712">
        <v>0</v>
      </c>
      <c r="AK182" s="1712">
        <v>0</v>
      </c>
      <c r="AL182" s="1712">
        <v>0</v>
      </c>
      <c r="AM182" s="2397">
        <f t="shared" si="81"/>
        <v>425</v>
      </c>
      <c r="AN182" s="2397">
        <v>400</v>
      </c>
      <c r="AO182" s="1712">
        <v>0</v>
      </c>
      <c r="AP182" s="1712">
        <v>25</v>
      </c>
      <c r="AQ182" s="2397">
        <f t="shared" si="82"/>
        <v>0</v>
      </c>
      <c r="AR182" s="2397">
        <v>0</v>
      </c>
      <c r="AS182" s="1712">
        <v>0</v>
      </c>
      <c r="AT182" s="1712">
        <v>0</v>
      </c>
      <c r="AU182" s="1712">
        <v>0</v>
      </c>
      <c r="AV182" s="2397">
        <f t="shared" si="83"/>
        <v>0</v>
      </c>
      <c r="AW182" s="2397">
        <v>0</v>
      </c>
      <c r="AX182" s="1712">
        <v>0</v>
      </c>
      <c r="AY182" s="1712">
        <v>0</v>
      </c>
      <c r="AZ182" s="1712">
        <v>0</v>
      </c>
      <c r="BA182" s="1712"/>
      <c r="BB182" s="1712"/>
      <c r="BC182" s="1712"/>
      <c r="BD182" s="2329">
        <f t="shared" si="90"/>
        <v>0</v>
      </c>
      <c r="BE182" s="2329"/>
      <c r="BF182" s="1715">
        <f t="shared" si="86"/>
        <v>425</v>
      </c>
      <c r="BG182" s="2333">
        <v>2022</v>
      </c>
      <c r="BH182" s="2333" t="s">
        <v>910</v>
      </c>
      <c r="BI182" s="2333"/>
      <c r="BJ182" s="2334">
        <f t="shared" si="76"/>
        <v>100</v>
      </c>
      <c r="BK182" s="2334" t="e">
        <f t="shared" si="77"/>
        <v>#DIV/0!</v>
      </c>
      <c r="BL182" s="2333" t="s">
        <v>40</v>
      </c>
      <c r="BM182" s="2398"/>
      <c r="BN182" s="2900" t="s">
        <v>2492</v>
      </c>
      <c r="BO182" s="2908" t="s">
        <v>2501</v>
      </c>
      <c r="BP182" s="2399"/>
      <c r="BQ182" s="2337"/>
    </row>
    <row r="183" spans="1:69" s="2338" customFormat="1" ht="31.5">
      <c r="A183" s="2394">
        <v>21</v>
      </c>
      <c r="B183" s="2370" t="s">
        <v>1388</v>
      </c>
      <c r="C183" s="1674" t="s">
        <v>1335</v>
      </c>
      <c r="D183" s="1708"/>
      <c r="E183" s="2348" t="s">
        <v>305</v>
      </c>
      <c r="F183" s="2348" t="s">
        <v>1389</v>
      </c>
      <c r="G183" s="2397">
        <v>1342.6890000000001</v>
      </c>
      <c r="H183" s="2397">
        <v>1336</v>
      </c>
      <c r="I183" s="1712">
        <v>0</v>
      </c>
      <c r="J183" s="1712">
        <v>6.6890000000000782</v>
      </c>
      <c r="K183" s="1712">
        <v>1342.6890000000001</v>
      </c>
      <c r="L183" s="1712">
        <v>1336</v>
      </c>
      <c r="M183" s="1713">
        <v>1262.489</v>
      </c>
      <c r="N183" s="1712">
        <v>0</v>
      </c>
      <c r="O183" s="2397">
        <v>80.200000000000045</v>
      </c>
      <c r="P183" s="1712">
        <v>80.200000000000045</v>
      </c>
      <c r="Q183" s="1712">
        <v>0</v>
      </c>
      <c r="R183" s="1712">
        <v>0</v>
      </c>
      <c r="S183" s="1712">
        <f t="shared" si="84"/>
        <v>0</v>
      </c>
      <c r="T183" s="2397">
        <v>0</v>
      </c>
      <c r="U183" s="1712">
        <v>0</v>
      </c>
      <c r="V183" s="1712">
        <v>0</v>
      </c>
      <c r="W183" s="1712">
        <f t="shared" si="85"/>
        <v>0</v>
      </c>
      <c r="X183" s="1712">
        <v>0</v>
      </c>
      <c r="Y183" s="1712">
        <v>0</v>
      </c>
      <c r="Z183" s="1712">
        <v>0</v>
      </c>
      <c r="AA183" s="1712">
        <f t="shared" si="78"/>
        <v>0</v>
      </c>
      <c r="AB183" s="1712">
        <v>0</v>
      </c>
      <c r="AC183" s="1712">
        <v>0</v>
      </c>
      <c r="AD183" s="1712">
        <v>0</v>
      </c>
      <c r="AE183" s="1712">
        <f t="shared" si="79"/>
        <v>80.200000000000045</v>
      </c>
      <c r="AF183" s="1712">
        <v>80.200000000000045</v>
      </c>
      <c r="AG183" s="1712">
        <v>0</v>
      </c>
      <c r="AH183" s="1712">
        <v>0</v>
      </c>
      <c r="AI183" s="1712">
        <f t="shared" si="80"/>
        <v>0</v>
      </c>
      <c r="AJ183" s="1712">
        <v>0</v>
      </c>
      <c r="AK183" s="1712">
        <v>0</v>
      </c>
      <c r="AL183" s="1712">
        <v>0</v>
      </c>
      <c r="AM183" s="2397">
        <f t="shared" si="81"/>
        <v>1342.6890000000001</v>
      </c>
      <c r="AN183" s="2397">
        <v>1336</v>
      </c>
      <c r="AO183" s="1712">
        <v>0</v>
      </c>
      <c r="AP183" s="1712">
        <v>6.6890000000000782</v>
      </c>
      <c r="AQ183" s="2397">
        <f t="shared" si="82"/>
        <v>0</v>
      </c>
      <c r="AR183" s="2397">
        <v>0</v>
      </c>
      <c r="AS183" s="1712">
        <v>0</v>
      </c>
      <c r="AT183" s="1712">
        <v>0</v>
      </c>
      <c r="AU183" s="1712">
        <v>0</v>
      </c>
      <c r="AV183" s="2397">
        <f t="shared" si="83"/>
        <v>0</v>
      </c>
      <c r="AW183" s="2397">
        <v>0</v>
      </c>
      <c r="AX183" s="1712">
        <v>0</v>
      </c>
      <c r="AY183" s="1712">
        <v>0</v>
      </c>
      <c r="AZ183" s="1712">
        <v>0</v>
      </c>
      <c r="BA183" s="1712"/>
      <c r="BB183" s="1712"/>
      <c r="BC183" s="1712"/>
      <c r="BD183" s="2329">
        <f t="shared" si="90"/>
        <v>0</v>
      </c>
      <c r="BE183" s="2329"/>
      <c r="BF183" s="1715">
        <f t="shared" si="86"/>
        <v>1342.6890000000001</v>
      </c>
      <c r="BG183" s="2333">
        <v>2022</v>
      </c>
      <c r="BH183" s="2333" t="s">
        <v>910</v>
      </c>
      <c r="BI183" s="2333"/>
      <c r="BJ183" s="2334">
        <f t="shared" si="76"/>
        <v>100</v>
      </c>
      <c r="BK183" s="2334" t="e">
        <f t="shared" si="77"/>
        <v>#DIV/0!</v>
      </c>
      <c r="BL183" s="2333" t="s">
        <v>40</v>
      </c>
      <c r="BM183" s="2398"/>
      <c r="BN183" s="2900" t="s">
        <v>2492</v>
      </c>
      <c r="BO183" s="2908" t="s">
        <v>2501</v>
      </c>
      <c r="BP183" s="2399"/>
      <c r="BQ183" s="2337"/>
    </row>
    <row r="184" spans="1:69" s="2338" customFormat="1" ht="31.5">
      <c r="A184" s="2394">
        <v>22</v>
      </c>
      <c r="B184" s="2370" t="s">
        <v>1390</v>
      </c>
      <c r="C184" s="1674" t="s">
        <v>1391</v>
      </c>
      <c r="D184" s="1708"/>
      <c r="E184" s="2348" t="s">
        <v>305</v>
      </c>
      <c r="F184" s="2348" t="s">
        <v>1392</v>
      </c>
      <c r="G184" s="2397">
        <v>1366.8537650000001</v>
      </c>
      <c r="H184" s="2397">
        <v>1336</v>
      </c>
      <c r="I184" s="1712">
        <v>0</v>
      </c>
      <c r="J184" s="1712">
        <v>30.853765000000067</v>
      </c>
      <c r="K184" s="1712">
        <v>1366.8537650000001</v>
      </c>
      <c r="L184" s="1712">
        <v>1336</v>
      </c>
      <c r="M184" s="1713">
        <v>1284.8537650000001</v>
      </c>
      <c r="N184" s="1712">
        <v>0</v>
      </c>
      <c r="O184" s="2397">
        <v>82</v>
      </c>
      <c r="P184" s="1712">
        <v>82</v>
      </c>
      <c r="Q184" s="1712">
        <v>0</v>
      </c>
      <c r="R184" s="1712">
        <v>0</v>
      </c>
      <c r="S184" s="1712">
        <f t="shared" si="84"/>
        <v>0</v>
      </c>
      <c r="T184" s="2397">
        <v>0</v>
      </c>
      <c r="U184" s="1712">
        <v>0</v>
      </c>
      <c r="V184" s="1712">
        <v>0</v>
      </c>
      <c r="W184" s="1712">
        <f t="shared" si="85"/>
        <v>0</v>
      </c>
      <c r="X184" s="1712">
        <v>0</v>
      </c>
      <c r="Y184" s="1712">
        <v>0</v>
      </c>
      <c r="Z184" s="1712">
        <v>0</v>
      </c>
      <c r="AA184" s="1712">
        <f t="shared" si="78"/>
        <v>0</v>
      </c>
      <c r="AB184" s="1712">
        <v>0</v>
      </c>
      <c r="AC184" s="1712">
        <v>0</v>
      </c>
      <c r="AD184" s="1712">
        <v>0</v>
      </c>
      <c r="AE184" s="1712">
        <f t="shared" si="79"/>
        <v>82</v>
      </c>
      <c r="AF184" s="1712">
        <v>82</v>
      </c>
      <c r="AG184" s="1712">
        <v>0</v>
      </c>
      <c r="AH184" s="1712">
        <v>0</v>
      </c>
      <c r="AI184" s="1712">
        <f t="shared" si="80"/>
        <v>0</v>
      </c>
      <c r="AJ184" s="1712">
        <v>0</v>
      </c>
      <c r="AK184" s="1712">
        <v>0</v>
      </c>
      <c r="AL184" s="1712">
        <v>0</v>
      </c>
      <c r="AM184" s="2397">
        <f t="shared" si="81"/>
        <v>1366.8537650000001</v>
      </c>
      <c r="AN184" s="2397">
        <v>1336</v>
      </c>
      <c r="AO184" s="1712">
        <v>0</v>
      </c>
      <c r="AP184" s="1712">
        <v>30.853765000000067</v>
      </c>
      <c r="AQ184" s="2397">
        <f t="shared" si="82"/>
        <v>0</v>
      </c>
      <c r="AR184" s="2397">
        <v>0</v>
      </c>
      <c r="AS184" s="1712">
        <v>0</v>
      </c>
      <c r="AT184" s="1712">
        <v>0</v>
      </c>
      <c r="AU184" s="1712">
        <v>0</v>
      </c>
      <c r="AV184" s="2397">
        <f t="shared" si="83"/>
        <v>0</v>
      </c>
      <c r="AW184" s="2397">
        <v>0</v>
      </c>
      <c r="AX184" s="1712">
        <v>0</v>
      </c>
      <c r="AY184" s="1712">
        <v>0</v>
      </c>
      <c r="AZ184" s="1712">
        <v>0</v>
      </c>
      <c r="BA184" s="1712"/>
      <c r="BB184" s="1712"/>
      <c r="BC184" s="1712"/>
      <c r="BD184" s="2329">
        <f t="shared" si="90"/>
        <v>0</v>
      </c>
      <c r="BE184" s="2329"/>
      <c r="BF184" s="1715">
        <f t="shared" si="86"/>
        <v>1366.8537650000001</v>
      </c>
      <c r="BG184" s="2333">
        <v>2022</v>
      </c>
      <c r="BH184" s="2333" t="s">
        <v>910</v>
      </c>
      <c r="BI184" s="2333"/>
      <c r="BJ184" s="2334">
        <f t="shared" si="76"/>
        <v>100</v>
      </c>
      <c r="BK184" s="2334" t="e">
        <f t="shared" si="77"/>
        <v>#DIV/0!</v>
      </c>
      <c r="BL184" s="2333" t="s">
        <v>40</v>
      </c>
      <c r="BM184" s="2398"/>
      <c r="BN184" s="2900" t="s">
        <v>2492</v>
      </c>
      <c r="BO184" s="2908" t="s">
        <v>2501</v>
      </c>
      <c r="BP184" s="2399"/>
      <c r="BQ184" s="2337"/>
    </row>
    <row r="185" spans="1:69" s="2338" customFormat="1" ht="31.5">
      <c r="A185" s="2394">
        <v>23</v>
      </c>
      <c r="B185" s="2370" t="s">
        <v>1393</v>
      </c>
      <c r="C185" s="1674" t="s">
        <v>1391</v>
      </c>
      <c r="D185" s="1708"/>
      <c r="E185" s="2348" t="s">
        <v>305</v>
      </c>
      <c r="F185" s="2348" t="s">
        <v>1394</v>
      </c>
      <c r="G185" s="2397">
        <v>100</v>
      </c>
      <c r="H185" s="2397">
        <v>100</v>
      </c>
      <c r="I185" s="1712">
        <v>0</v>
      </c>
      <c r="J185" s="1712">
        <v>0</v>
      </c>
      <c r="K185" s="1712">
        <v>100</v>
      </c>
      <c r="L185" s="1712">
        <v>100</v>
      </c>
      <c r="M185" s="1713">
        <v>99.841999999999999</v>
      </c>
      <c r="N185" s="1712">
        <v>0</v>
      </c>
      <c r="O185" s="2397">
        <v>0</v>
      </c>
      <c r="P185" s="1716">
        <v>0</v>
      </c>
      <c r="Q185" s="1712">
        <v>0</v>
      </c>
      <c r="R185" s="1712">
        <v>0</v>
      </c>
      <c r="S185" s="1712">
        <f t="shared" si="84"/>
        <v>0</v>
      </c>
      <c r="T185" s="2397">
        <v>0</v>
      </c>
      <c r="U185" s="1712">
        <v>0</v>
      </c>
      <c r="V185" s="1712">
        <v>0</v>
      </c>
      <c r="W185" s="1712">
        <f t="shared" si="85"/>
        <v>0</v>
      </c>
      <c r="X185" s="1712">
        <v>0</v>
      </c>
      <c r="Y185" s="1712">
        <v>0</v>
      </c>
      <c r="Z185" s="1712">
        <v>0</v>
      </c>
      <c r="AA185" s="1712">
        <f t="shared" si="78"/>
        <v>0</v>
      </c>
      <c r="AB185" s="1712">
        <v>0</v>
      </c>
      <c r="AC185" s="1712">
        <v>0</v>
      </c>
      <c r="AD185" s="1712">
        <v>0</v>
      </c>
      <c r="AE185" s="1712">
        <f t="shared" si="79"/>
        <v>0</v>
      </c>
      <c r="AF185" s="1712">
        <v>0</v>
      </c>
      <c r="AG185" s="1712">
        <v>0</v>
      </c>
      <c r="AH185" s="1712">
        <v>0</v>
      </c>
      <c r="AI185" s="1712">
        <f t="shared" si="80"/>
        <v>0</v>
      </c>
      <c r="AJ185" s="1712">
        <v>0</v>
      </c>
      <c r="AK185" s="1712">
        <v>0</v>
      </c>
      <c r="AL185" s="1712">
        <v>0</v>
      </c>
      <c r="AM185" s="2397">
        <f t="shared" si="81"/>
        <v>100</v>
      </c>
      <c r="AN185" s="2397">
        <v>100</v>
      </c>
      <c r="AO185" s="1712">
        <v>0</v>
      </c>
      <c r="AP185" s="1712">
        <v>0</v>
      </c>
      <c r="AQ185" s="2397">
        <f t="shared" si="82"/>
        <v>0</v>
      </c>
      <c r="AR185" s="2397">
        <v>0</v>
      </c>
      <c r="AS185" s="1712">
        <v>0</v>
      </c>
      <c r="AT185" s="1712">
        <v>0</v>
      </c>
      <c r="AU185" s="1712">
        <v>0</v>
      </c>
      <c r="AV185" s="2397">
        <f t="shared" si="83"/>
        <v>0</v>
      </c>
      <c r="AW185" s="2397">
        <v>0</v>
      </c>
      <c r="AX185" s="1712">
        <v>0</v>
      </c>
      <c r="AY185" s="1712">
        <v>0</v>
      </c>
      <c r="AZ185" s="1712">
        <v>0</v>
      </c>
      <c r="BA185" s="1712"/>
      <c r="BB185" s="1712"/>
      <c r="BC185" s="1712"/>
      <c r="BD185" s="2329">
        <f t="shared" si="90"/>
        <v>0</v>
      </c>
      <c r="BE185" s="2329"/>
      <c r="BF185" s="1715">
        <f t="shared" si="86"/>
        <v>100</v>
      </c>
      <c r="BG185" s="2333">
        <v>2022</v>
      </c>
      <c r="BH185" s="2333" t="s">
        <v>910</v>
      </c>
      <c r="BI185" s="2333"/>
      <c r="BJ185" s="2334">
        <f t="shared" si="76"/>
        <v>100</v>
      </c>
      <c r="BK185" s="2334" t="e">
        <f t="shared" si="77"/>
        <v>#DIV/0!</v>
      </c>
      <c r="BL185" s="2333" t="s">
        <v>40</v>
      </c>
      <c r="BM185" s="2398"/>
      <c r="BN185" s="2900" t="s">
        <v>2492</v>
      </c>
      <c r="BO185" s="2908" t="s">
        <v>2501</v>
      </c>
      <c r="BP185" s="2399"/>
      <c r="BQ185" s="2337"/>
    </row>
    <row r="186" spans="1:69" s="2338" customFormat="1" ht="31.5">
      <c r="A186" s="2394">
        <v>24</v>
      </c>
      <c r="B186" s="2370" t="s">
        <v>1395</v>
      </c>
      <c r="C186" s="1674" t="s">
        <v>1391</v>
      </c>
      <c r="D186" s="1708"/>
      <c r="E186" s="2348" t="s">
        <v>305</v>
      </c>
      <c r="F186" s="2348" t="s">
        <v>1396</v>
      </c>
      <c r="G186" s="2397">
        <v>100</v>
      </c>
      <c r="H186" s="2397">
        <v>100</v>
      </c>
      <c r="I186" s="1712">
        <v>0</v>
      </c>
      <c r="J186" s="1712">
        <v>0</v>
      </c>
      <c r="K186" s="1712">
        <v>100</v>
      </c>
      <c r="L186" s="1712">
        <v>100</v>
      </c>
      <c r="M186" s="1713">
        <v>99.833999999999989</v>
      </c>
      <c r="N186" s="1712">
        <v>0</v>
      </c>
      <c r="O186" s="2397">
        <v>0</v>
      </c>
      <c r="P186" s="1716">
        <v>0</v>
      </c>
      <c r="Q186" s="1712">
        <v>0</v>
      </c>
      <c r="R186" s="1712">
        <v>0</v>
      </c>
      <c r="S186" s="1712">
        <f t="shared" si="84"/>
        <v>0</v>
      </c>
      <c r="T186" s="2397">
        <v>0</v>
      </c>
      <c r="U186" s="1712">
        <v>0</v>
      </c>
      <c r="V186" s="1712">
        <v>0</v>
      </c>
      <c r="W186" s="1712">
        <f t="shared" si="85"/>
        <v>0</v>
      </c>
      <c r="X186" s="1712">
        <v>0</v>
      </c>
      <c r="Y186" s="1712">
        <v>0</v>
      </c>
      <c r="Z186" s="1712">
        <v>0</v>
      </c>
      <c r="AA186" s="1712">
        <f t="shared" si="78"/>
        <v>0</v>
      </c>
      <c r="AB186" s="1712">
        <v>0</v>
      </c>
      <c r="AC186" s="1712">
        <v>0</v>
      </c>
      <c r="AD186" s="1712">
        <v>0</v>
      </c>
      <c r="AE186" s="1712">
        <f t="shared" si="79"/>
        <v>0</v>
      </c>
      <c r="AF186" s="1712">
        <v>0</v>
      </c>
      <c r="AG186" s="1712">
        <v>0</v>
      </c>
      <c r="AH186" s="1712">
        <v>0</v>
      </c>
      <c r="AI186" s="1712">
        <f t="shared" si="80"/>
        <v>0</v>
      </c>
      <c r="AJ186" s="1712">
        <v>0</v>
      </c>
      <c r="AK186" s="1712">
        <v>0</v>
      </c>
      <c r="AL186" s="1712">
        <v>0</v>
      </c>
      <c r="AM186" s="2397">
        <f t="shared" si="81"/>
        <v>100</v>
      </c>
      <c r="AN186" s="2397">
        <v>100</v>
      </c>
      <c r="AO186" s="1712">
        <v>0</v>
      </c>
      <c r="AP186" s="1712">
        <v>0</v>
      </c>
      <c r="AQ186" s="2397">
        <f t="shared" si="82"/>
        <v>0</v>
      </c>
      <c r="AR186" s="2397">
        <v>0</v>
      </c>
      <c r="AS186" s="1712">
        <v>0</v>
      </c>
      <c r="AT186" s="1712">
        <v>0</v>
      </c>
      <c r="AU186" s="1712">
        <v>0</v>
      </c>
      <c r="AV186" s="2397">
        <f t="shared" si="83"/>
        <v>0</v>
      </c>
      <c r="AW186" s="2397">
        <v>0</v>
      </c>
      <c r="AX186" s="1712">
        <v>0</v>
      </c>
      <c r="AY186" s="1712">
        <v>0</v>
      </c>
      <c r="AZ186" s="1712">
        <v>0</v>
      </c>
      <c r="BA186" s="1712"/>
      <c r="BB186" s="1712"/>
      <c r="BC186" s="1712"/>
      <c r="BD186" s="2329">
        <f t="shared" si="90"/>
        <v>0</v>
      </c>
      <c r="BE186" s="2329"/>
      <c r="BF186" s="1715">
        <f t="shared" si="86"/>
        <v>100</v>
      </c>
      <c r="BG186" s="2333">
        <v>2022</v>
      </c>
      <c r="BH186" s="2333" t="s">
        <v>910</v>
      </c>
      <c r="BI186" s="2333"/>
      <c r="BJ186" s="2334">
        <f t="shared" si="76"/>
        <v>100</v>
      </c>
      <c r="BK186" s="2334" t="e">
        <f t="shared" si="77"/>
        <v>#DIV/0!</v>
      </c>
      <c r="BL186" s="2333" t="s">
        <v>40</v>
      </c>
      <c r="BM186" s="2398"/>
      <c r="BN186" s="2900" t="s">
        <v>2492</v>
      </c>
      <c r="BO186" s="2908" t="s">
        <v>2501</v>
      </c>
      <c r="BP186" s="2399"/>
      <c r="BQ186" s="2337"/>
    </row>
    <row r="187" spans="1:69" s="2338" customFormat="1" ht="24">
      <c r="A187" s="2394">
        <v>25</v>
      </c>
      <c r="B187" s="2370" t="s">
        <v>1397</v>
      </c>
      <c r="C187" s="1674" t="s">
        <v>1391</v>
      </c>
      <c r="D187" s="1708"/>
      <c r="E187" s="2348" t="s">
        <v>305</v>
      </c>
      <c r="F187" s="2348" t="s">
        <v>1398</v>
      </c>
      <c r="G187" s="2397">
        <v>250</v>
      </c>
      <c r="H187" s="2397">
        <v>200</v>
      </c>
      <c r="I187" s="1712">
        <v>0</v>
      </c>
      <c r="J187" s="1712">
        <v>50</v>
      </c>
      <c r="K187" s="1712">
        <v>250</v>
      </c>
      <c r="L187" s="1712">
        <v>200</v>
      </c>
      <c r="M187" s="1713">
        <v>250</v>
      </c>
      <c r="N187" s="1712">
        <v>0</v>
      </c>
      <c r="O187" s="2397">
        <v>0</v>
      </c>
      <c r="P187" s="1716">
        <v>0</v>
      </c>
      <c r="Q187" s="1712">
        <v>0</v>
      </c>
      <c r="R187" s="1712">
        <v>0</v>
      </c>
      <c r="S187" s="1712">
        <f t="shared" si="84"/>
        <v>0</v>
      </c>
      <c r="T187" s="2397">
        <v>0</v>
      </c>
      <c r="U187" s="1712">
        <v>0</v>
      </c>
      <c r="V187" s="1712">
        <v>0</v>
      </c>
      <c r="W187" s="1712">
        <f t="shared" si="85"/>
        <v>0</v>
      </c>
      <c r="X187" s="1712">
        <v>0</v>
      </c>
      <c r="Y187" s="1712">
        <v>0</v>
      </c>
      <c r="Z187" s="1712">
        <v>0</v>
      </c>
      <c r="AA187" s="1712">
        <f t="shared" si="78"/>
        <v>0</v>
      </c>
      <c r="AB187" s="1712">
        <v>0</v>
      </c>
      <c r="AC187" s="1712">
        <v>0</v>
      </c>
      <c r="AD187" s="1712">
        <v>0</v>
      </c>
      <c r="AE187" s="1712">
        <f t="shared" si="79"/>
        <v>0</v>
      </c>
      <c r="AF187" s="1712">
        <v>0</v>
      </c>
      <c r="AG187" s="1712">
        <v>0</v>
      </c>
      <c r="AH187" s="1712">
        <v>0</v>
      </c>
      <c r="AI187" s="1712">
        <f t="shared" si="80"/>
        <v>0</v>
      </c>
      <c r="AJ187" s="1712">
        <v>0</v>
      </c>
      <c r="AK187" s="1712">
        <v>0</v>
      </c>
      <c r="AL187" s="1712">
        <v>0</v>
      </c>
      <c r="AM187" s="2397">
        <f t="shared" si="81"/>
        <v>250</v>
      </c>
      <c r="AN187" s="2397">
        <v>200</v>
      </c>
      <c r="AO187" s="1712">
        <v>0</v>
      </c>
      <c r="AP187" s="1712">
        <v>50</v>
      </c>
      <c r="AQ187" s="2397">
        <f t="shared" si="82"/>
        <v>0</v>
      </c>
      <c r="AR187" s="2397">
        <v>0</v>
      </c>
      <c r="AS187" s="1712">
        <v>0</v>
      </c>
      <c r="AT187" s="1712">
        <v>0</v>
      </c>
      <c r="AU187" s="1712">
        <v>0</v>
      </c>
      <c r="AV187" s="2397">
        <f t="shared" si="83"/>
        <v>0</v>
      </c>
      <c r="AW187" s="2397">
        <v>0</v>
      </c>
      <c r="AX187" s="1712">
        <v>0</v>
      </c>
      <c r="AY187" s="1712">
        <v>0</v>
      </c>
      <c r="AZ187" s="1712">
        <v>0</v>
      </c>
      <c r="BA187" s="1712"/>
      <c r="BB187" s="1712"/>
      <c r="BC187" s="1712"/>
      <c r="BD187" s="2329">
        <f t="shared" si="90"/>
        <v>0</v>
      </c>
      <c r="BE187" s="2329"/>
      <c r="BF187" s="1715">
        <f t="shared" si="86"/>
        <v>250</v>
      </c>
      <c r="BG187" s="2333">
        <v>2022</v>
      </c>
      <c r="BH187" s="2333" t="s">
        <v>910</v>
      </c>
      <c r="BI187" s="2333"/>
      <c r="BJ187" s="2334">
        <f t="shared" si="76"/>
        <v>100</v>
      </c>
      <c r="BK187" s="2334" t="e">
        <f t="shared" si="77"/>
        <v>#DIV/0!</v>
      </c>
      <c r="BL187" s="2333" t="s">
        <v>40</v>
      </c>
      <c r="BM187" s="2398"/>
      <c r="BN187" s="2900" t="s">
        <v>2492</v>
      </c>
      <c r="BO187" s="2908" t="s">
        <v>2501</v>
      </c>
      <c r="BP187" s="2399"/>
      <c r="BQ187" s="2337"/>
    </row>
    <row r="188" spans="1:69" s="2338" customFormat="1" ht="25.5">
      <c r="A188" s="2394">
        <v>26</v>
      </c>
      <c r="B188" s="2370" t="s">
        <v>1399</v>
      </c>
      <c r="C188" s="1674" t="s">
        <v>1264</v>
      </c>
      <c r="D188" s="1708"/>
      <c r="E188" s="2348" t="s">
        <v>305</v>
      </c>
      <c r="F188" s="2348" t="s">
        <v>1400</v>
      </c>
      <c r="G188" s="2397">
        <v>300</v>
      </c>
      <c r="H188" s="2397">
        <v>300</v>
      </c>
      <c r="I188" s="1712">
        <v>0</v>
      </c>
      <c r="J188" s="1712">
        <v>0</v>
      </c>
      <c r="K188" s="1712">
        <v>300</v>
      </c>
      <c r="L188" s="1712">
        <v>300</v>
      </c>
      <c r="M188" s="1713">
        <v>287.03199999999998</v>
      </c>
      <c r="N188" s="1712">
        <v>0</v>
      </c>
      <c r="O188" s="2397">
        <v>12.968</v>
      </c>
      <c r="P188" s="1712">
        <v>12.968</v>
      </c>
      <c r="Q188" s="1712">
        <v>0</v>
      </c>
      <c r="R188" s="1712">
        <v>0</v>
      </c>
      <c r="S188" s="1712">
        <f t="shared" si="84"/>
        <v>0</v>
      </c>
      <c r="T188" s="2397">
        <v>0</v>
      </c>
      <c r="U188" s="1712">
        <v>0</v>
      </c>
      <c r="V188" s="1712">
        <v>0</v>
      </c>
      <c r="W188" s="1712">
        <f t="shared" si="85"/>
        <v>0</v>
      </c>
      <c r="X188" s="1712">
        <v>0</v>
      </c>
      <c r="Y188" s="1712">
        <v>0</v>
      </c>
      <c r="Z188" s="1712">
        <v>0</v>
      </c>
      <c r="AA188" s="1712">
        <f t="shared" si="78"/>
        <v>0</v>
      </c>
      <c r="AB188" s="1712">
        <v>0</v>
      </c>
      <c r="AC188" s="1712">
        <v>0</v>
      </c>
      <c r="AD188" s="1712">
        <v>0</v>
      </c>
      <c r="AE188" s="1712">
        <f t="shared" si="79"/>
        <v>12.968</v>
      </c>
      <c r="AF188" s="1712">
        <v>12.968</v>
      </c>
      <c r="AG188" s="1712">
        <v>0</v>
      </c>
      <c r="AH188" s="1712">
        <v>0</v>
      </c>
      <c r="AI188" s="1712">
        <f t="shared" si="80"/>
        <v>0</v>
      </c>
      <c r="AJ188" s="1712">
        <v>0</v>
      </c>
      <c r="AK188" s="1712">
        <v>0</v>
      </c>
      <c r="AL188" s="1712">
        <v>0</v>
      </c>
      <c r="AM188" s="2397">
        <f t="shared" si="81"/>
        <v>300</v>
      </c>
      <c r="AN188" s="2397">
        <v>300</v>
      </c>
      <c r="AO188" s="1712">
        <v>0</v>
      </c>
      <c r="AP188" s="1712">
        <v>0</v>
      </c>
      <c r="AQ188" s="2397">
        <f t="shared" si="82"/>
        <v>0</v>
      </c>
      <c r="AR188" s="2397">
        <v>0</v>
      </c>
      <c r="AS188" s="1712">
        <v>0</v>
      </c>
      <c r="AT188" s="1712">
        <v>0</v>
      </c>
      <c r="AU188" s="1712">
        <v>0</v>
      </c>
      <c r="AV188" s="2397">
        <f t="shared" si="83"/>
        <v>0</v>
      </c>
      <c r="AW188" s="2397">
        <v>0</v>
      </c>
      <c r="AX188" s="1712">
        <v>0</v>
      </c>
      <c r="AY188" s="1712">
        <v>0</v>
      </c>
      <c r="AZ188" s="1712">
        <v>0</v>
      </c>
      <c r="BA188" s="1712"/>
      <c r="BB188" s="1712"/>
      <c r="BC188" s="1712"/>
      <c r="BD188" s="2329">
        <f t="shared" si="90"/>
        <v>0</v>
      </c>
      <c r="BE188" s="2329"/>
      <c r="BF188" s="1715">
        <f t="shared" si="86"/>
        <v>300</v>
      </c>
      <c r="BG188" s="2333">
        <v>2022</v>
      </c>
      <c r="BH188" s="2333" t="s">
        <v>910</v>
      </c>
      <c r="BI188" s="2333"/>
      <c r="BJ188" s="2334">
        <f t="shared" si="76"/>
        <v>100</v>
      </c>
      <c r="BK188" s="2334" t="e">
        <f t="shared" si="77"/>
        <v>#DIV/0!</v>
      </c>
      <c r="BL188" s="2333" t="s">
        <v>40</v>
      </c>
      <c r="BM188" s="2398"/>
      <c r="BN188" s="2900" t="s">
        <v>2492</v>
      </c>
      <c r="BO188" s="2908" t="s">
        <v>2501</v>
      </c>
      <c r="BP188" s="2399"/>
      <c r="BQ188" s="2337"/>
    </row>
    <row r="189" spans="1:69" s="2338" customFormat="1" ht="25.5">
      <c r="A189" s="2394">
        <v>27</v>
      </c>
      <c r="B189" s="2370" t="s">
        <v>1401</v>
      </c>
      <c r="C189" s="1674" t="s">
        <v>1264</v>
      </c>
      <c r="D189" s="1708"/>
      <c r="E189" s="2348" t="s">
        <v>305</v>
      </c>
      <c r="F189" s="2348" t="s">
        <v>1402</v>
      </c>
      <c r="G189" s="2397">
        <v>300.22699999999998</v>
      </c>
      <c r="H189" s="2397">
        <v>300</v>
      </c>
      <c r="I189" s="1712">
        <v>0</v>
      </c>
      <c r="J189" s="1712">
        <v>0.22699999999997544</v>
      </c>
      <c r="K189" s="1712">
        <v>300.22699999999998</v>
      </c>
      <c r="L189" s="1712">
        <v>300</v>
      </c>
      <c r="M189" s="1713">
        <v>287.89299999999997</v>
      </c>
      <c r="N189" s="1712">
        <v>0</v>
      </c>
      <c r="O189" s="2397">
        <v>12.334000000000003</v>
      </c>
      <c r="P189" s="1712">
        <v>12.334000000000003</v>
      </c>
      <c r="Q189" s="1712">
        <v>0</v>
      </c>
      <c r="R189" s="1712">
        <v>0</v>
      </c>
      <c r="S189" s="1712">
        <f t="shared" si="84"/>
        <v>0</v>
      </c>
      <c r="T189" s="2397">
        <v>0</v>
      </c>
      <c r="U189" s="1712">
        <v>0</v>
      </c>
      <c r="V189" s="1712">
        <v>0</v>
      </c>
      <c r="W189" s="1712">
        <f t="shared" si="85"/>
        <v>0</v>
      </c>
      <c r="X189" s="1712">
        <v>0</v>
      </c>
      <c r="Y189" s="1712">
        <v>0</v>
      </c>
      <c r="Z189" s="1712">
        <v>0</v>
      </c>
      <c r="AA189" s="1712">
        <f t="shared" si="78"/>
        <v>0</v>
      </c>
      <c r="AB189" s="1712">
        <v>0</v>
      </c>
      <c r="AC189" s="1712">
        <v>0</v>
      </c>
      <c r="AD189" s="1712">
        <v>0</v>
      </c>
      <c r="AE189" s="1712">
        <f t="shared" si="79"/>
        <v>12.334000000000003</v>
      </c>
      <c r="AF189" s="1712">
        <v>12.334000000000003</v>
      </c>
      <c r="AG189" s="1712">
        <v>0</v>
      </c>
      <c r="AH189" s="1712">
        <v>0</v>
      </c>
      <c r="AI189" s="1712">
        <f t="shared" si="80"/>
        <v>0</v>
      </c>
      <c r="AJ189" s="1712">
        <v>0</v>
      </c>
      <c r="AK189" s="1712">
        <v>0</v>
      </c>
      <c r="AL189" s="1712">
        <v>0</v>
      </c>
      <c r="AM189" s="2397">
        <f t="shared" si="81"/>
        <v>300.22699999999998</v>
      </c>
      <c r="AN189" s="2397">
        <v>300</v>
      </c>
      <c r="AO189" s="1712">
        <v>0</v>
      </c>
      <c r="AP189" s="1712">
        <v>0.22699999999997544</v>
      </c>
      <c r="AQ189" s="2397">
        <f t="shared" si="82"/>
        <v>0</v>
      </c>
      <c r="AR189" s="2397">
        <v>0</v>
      </c>
      <c r="AS189" s="1712">
        <v>0</v>
      </c>
      <c r="AT189" s="1712">
        <v>0</v>
      </c>
      <c r="AU189" s="1712">
        <v>0</v>
      </c>
      <c r="AV189" s="2397">
        <f t="shared" si="83"/>
        <v>0</v>
      </c>
      <c r="AW189" s="2397">
        <v>0</v>
      </c>
      <c r="AX189" s="1712">
        <v>0</v>
      </c>
      <c r="AY189" s="1712">
        <v>0</v>
      </c>
      <c r="AZ189" s="1712">
        <v>0</v>
      </c>
      <c r="BA189" s="1712"/>
      <c r="BB189" s="1712"/>
      <c r="BC189" s="1712"/>
      <c r="BD189" s="2329">
        <f t="shared" si="90"/>
        <v>0</v>
      </c>
      <c r="BE189" s="2329"/>
      <c r="BF189" s="1715">
        <f t="shared" si="86"/>
        <v>300.22699999999998</v>
      </c>
      <c r="BG189" s="2333">
        <v>2022</v>
      </c>
      <c r="BH189" s="2333" t="s">
        <v>910</v>
      </c>
      <c r="BI189" s="2333"/>
      <c r="BJ189" s="2334">
        <f t="shared" si="76"/>
        <v>100</v>
      </c>
      <c r="BK189" s="2334" t="e">
        <f t="shared" si="77"/>
        <v>#DIV/0!</v>
      </c>
      <c r="BL189" s="2333" t="s">
        <v>40</v>
      </c>
      <c r="BM189" s="2398"/>
      <c r="BN189" s="2900" t="s">
        <v>2492</v>
      </c>
      <c r="BO189" s="2908" t="s">
        <v>2501</v>
      </c>
      <c r="BP189" s="2399"/>
      <c r="BQ189" s="2337"/>
    </row>
    <row r="190" spans="1:69" s="2338" customFormat="1" ht="45.75" customHeight="1">
      <c r="A190" s="2394">
        <v>28</v>
      </c>
      <c r="B190" s="2370" t="s">
        <v>1403</v>
      </c>
      <c r="C190" s="1674" t="s">
        <v>1264</v>
      </c>
      <c r="D190" s="1708"/>
      <c r="E190" s="2348" t="s">
        <v>305</v>
      </c>
      <c r="F190" s="2348" t="s">
        <v>1404</v>
      </c>
      <c r="G190" s="2397">
        <v>350</v>
      </c>
      <c r="H190" s="2397">
        <v>350</v>
      </c>
      <c r="I190" s="1712">
        <v>0</v>
      </c>
      <c r="J190" s="1712">
        <v>0</v>
      </c>
      <c r="K190" s="1712">
        <v>350</v>
      </c>
      <c r="L190" s="1712">
        <v>350</v>
      </c>
      <c r="M190" s="1713">
        <v>334.33099999999996</v>
      </c>
      <c r="N190" s="1712">
        <v>0</v>
      </c>
      <c r="O190" s="2397">
        <v>15.66900000000004</v>
      </c>
      <c r="P190" s="1712">
        <v>15.66900000000004</v>
      </c>
      <c r="Q190" s="1712">
        <v>0</v>
      </c>
      <c r="R190" s="1712">
        <v>0</v>
      </c>
      <c r="S190" s="1712">
        <f t="shared" si="84"/>
        <v>0</v>
      </c>
      <c r="T190" s="2397">
        <v>0</v>
      </c>
      <c r="U190" s="1712">
        <v>0</v>
      </c>
      <c r="V190" s="1712">
        <v>0</v>
      </c>
      <c r="W190" s="1712">
        <f t="shared" si="85"/>
        <v>0</v>
      </c>
      <c r="X190" s="1712">
        <v>0</v>
      </c>
      <c r="Y190" s="1712">
        <v>0</v>
      </c>
      <c r="Z190" s="1712">
        <v>0</v>
      </c>
      <c r="AA190" s="1712">
        <f t="shared" si="78"/>
        <v>0</v>
      </c>
      <c r="AB190" s="1712">
        <v>0</v>
      </c>
      <c r="AC190" s="1712">
        <v>0</v>
      </c>
      <c r="AD190" s="1712">
        <v>0</v>
      </c>
      <c r="AE190" s="1712">
        <f t="shared" si="79"/>
        <v>15.66900000000004</v>
      </c>
      <c r="AF190" s="1712">
        <v>15.66900000000004</v>
      </c>
      <c r="AG190" s="1712">
        <v>0</v>
      </c>
      <c r="AH190" s="1712">
        <v>0</v>
      </c>
      <c r="AI190" s="1712">
        <f t="shared" si="80"/>
        <v>0</v>
      </c>
      <c r="AJ190" s="1712">
        <v>0</v>
      </c>
      <c r="AK190" s="1712">
        <v>0</v>
      </c>
      <c r="AL190" s="1712">
        <v>0</v>
      </c>
      <c r="AM190" s="2397">
        <f t="shared" si="81"/>
        <v>350</v>
      </c>
      <c r="AN190" s="2397">
        <v>350</v>
      </c>
      <c r="AO190" s="1712">
        <v>0</v>
      </c>
      <c r="AP190" s="1712">
        <v>0</v>
      </c>
      <c r="AQ190" s="2397">
        <f t="shared" si="82"/>
        <v>0</v>
      </c>
      <c r="AR190" s="2397">
        <v>0</v>
      </c>
      <c r="AS190" s="1712">
        <v>0</v>
      </c>
      <c r="AT190" s="1712">
        <v>0</v>
      </c>
      <c r="AU190" s="1712">
        <v>0</v>
      </c>
      <c r="AV190" s="2397">
        <f t="shared" si="83"/>
        <v>0</v>
      </c>
      <c r="AW190" s="2397">
        <v>0</v>
      </c>
      <c r="AX190" s="1712">
        <v>0</v>
      </c>
      <c r="AY190" s="1712">
        <v>0</v>
      </c>
      <c r="AZ190" s="1712">
        <v>0</v>
      </c>
      <c r="BA190" s="1712"/>
      <c r="BB190" s="1712"/>
      <c r="BC190" s="1712"/>
      <c r="BD190" s="2329">
        <f t="shared" si="90"/>
        <v>0</v>
      </c>
      <c r="BE190" s="2329"/>
      <c r="BF190" s="1715">
        <f t="shared" si="86"/>
        <v>350</v>
      </c>
      <c r="BG190" s="2333">
        <v>2022</v>
      </c>
      <c r="BH190" s="2333" t="s">
        <v>910</v>
      </c>
      <c r="BI190" s="2333"/>
      <c r="BJ190" s="2334">
        <f t="shared" si="76"/>
        <v>100</v>
      </c>
      <c r="BK190" s="2334" t="e">
        <f t="shared" si="77"/>
        <v>#DIV/0!</v>
      </c>
      <c r="BL190" s="2333" t="s">
        <v>40</v>
      </c>
      <c r="BM190" s="2398"/>
      <c r="BN190" s="2900" t="s">
        <v>2492</v>
      </c>
      <c r="BO190" s="2908" t="s">
        <v>2501</v>
      </c>
      <c r="BP190" s="2399"/>
      <c r="BQ190" s="2337"/>
    </row>
    <row r="191" spans="1:69" s="2338" customFormat="1" ht="45.75" customHeight="1">
      <c r="A191" s="2394">
        <v>29</v>
      </c>
      <c r="B191" s="2370" t="s">
        <v>1405</v>
      </c>
      <c r="C191" s="1674" t="s">
        <v>1267</v>
      </c>
      <c r="D191" s="1708"/>
      <c r="E191" s="2348" t="s">
        <v>305</v>
      </c>
      <c r="F191" s="2348" t="s">
        <v>1406</v>
      </c>
      <c r="G191" s="2397">
        <v>536</v>
      </c>
      <c r="H191" s="2397">
        <v>536</v>
      </c>
      <c r="I191" s="1712">
        <v>0</v>
      </c>
      <c r="J191" s="1712">
        <v>0</v>
      </c>
      <c r="K191" s="1712">
        <v>536</v>
      </c>
      <c r="L191" s="1712">
        <v>536</v>
      </c>
      <c r="M191" s="1713">
        <v>504.78899999999999</v>
      </c>
      <c r="N191" s="1712">
        <v>0</v>
      </c>
      <c r="O191" s="2397">
        <v>31.211000000000013</v>
      </c>
      <c r="P191" s="1712">
        <v>31.211000000000013</v>
      </c>
      <c r="Q191" s="1712">
        <v>0</v>
      </c>
      <c r="R191" s="1712">
        <v>0</v>
      </c>
      <c r="S191" s="1712">
        <f t="shared" si="84"/>
        <v>0</v>
      </c>
      <c r="T191" s="2397">
        <v>0</v>
      </c>
      <c r="U191" s="1712">
        <v>0</v>
      </c>
      <c r="V191" s="1712">
        <v>0</v>
      </c>
      <c r="W191" s="1712">
        <f t="shared" si="85"/>
        <v>0</v>
      </c>
      <c r="X191" s="1712">
        <v>0</v>
      </c>
      <c r="Y191" s="1712">
        <v>0</v>
      </c>
      <c r="Z191" s="1712">
        <v>0</v>
      </c>
      <c r="AA191" s="1712">
        <f t="shared" si="78"/>
        <v>0</v>
      </c>
      <c r="AB191" s="1712">
        <v>0</v>
      </c>
      <c r="AC191" s="1712">
        <v>0</v>
      </c>
      <c r="AD191" s="1712">
        <v>0</v>
      </c>
      <c r="AE191" s="1712">
        <f t="shared" si="79"/>
        <v>31.211000000000013</v>
      </c>
      <c r="AF191" s="1712">
        <v>31.211000000000013</v>
      </c>
      <c r="AG191" s="1712">
        <v>0</v>
      </c>
      <c r="AH191" s="1712">
        <v>0</v>
      </c>
      <c r="AI191" s="1712">
        <f t="shared" si="80"/>
        <v>0</v>
      </c>
      <c r="AJ191" s="1712">
        <v>0</v>
      </c>
      <c r="AK191" s="1712">
        <v>0</v>
      </c>
      <c r="AL191" s="1712">
        <v>0</v>
      </c>
      <c r="AM191" s="2397">
        <f t="shared" si="81"/>
        <v>536</v>
      </c>
      <c r="AN191" s="2397">
        <v>536</v>
      </c>
      <c r="AO191" s="1712">
        <v>0</v>
      </c>
      <c r="AP191" s="1712">
        <v>0</v>
      </c>
      <c r="AQ191" s="2397">
        <f t="shared" si="82"/>
        <v>0</v>
      </c>
      <c r="AR191" s="2397">
        <v>0</v>
      </c>
      <c r="AS191" s="1712">
        <v>0</v>
      </c>
      <c r="AT191" s="1712">
        <v>0</v>
      </c>
      <c r="AU191" s="1712">
        <v>0</v>
      </c>
      <c r="AV191" s="2397">
        <f t="shared" si="83"/>
        <v>0</v>
      </c>
      <c r="AW191" s="2397">
        <v>0</v>
      </c>
      <c r="AX191" s="1712">
        <v>0</v>
      </c>
      <c r="AY191" s="1712">
        <v>0</v>
      </c>
      <c r="AZ191" s="1712">
        <v>0</v>
      </c>
      <c r="BA191" s="1712"/>
      <c r="BB191" s="1712"/>
      <c r="BC191" s="1712"/>
      <c r="BD191" s="2329">
        <f t="shared" si="90"/>
        <v>0</v>
      </c>
      <c r="BE191" s="2329"/>
      <c r="BF191" s="1715">
        <f t="shared" si="86"/>
        <v>536</v>
      </c>
      <c r="BG191" s="2333">
        <v>2022</v>
      </c>
      <c r="BH191" s="2333" t="s">
        <v>910</v>
      </c>
      <c r="BI191" s="2333"/>
      <c r="BJ191" s="2334">
        <f t="shared" si="76"/>
        <v>100</v>
      </c>
      <c r="BK191" s="2334" t="e">
        <f t="shared" si="77"/>
        <v>#DIV/0!</v>
      </c>
      <c r="BL191" s="2333" t="s">
        <v>40</v>
      </c>
      <c r="BM191" s="2398"/>
      <c r="BN191" s="2900" t="s">
        <v>2492</v>
      </c>
      <c r="BO191" s="2908" t="s">
        <v>2501</v>
      </c>
      <c r="BP191" s="2399"/>
      <c r="BQ191" s="2337"/>
    </row>
    <row r="192" spans="1:69" s="2338" customFormat="1" ht="25.5">
      <c r="A192" s="2394">
        <v>30</v>
      </c>
      <c r="B192" s="2370" t="s">
        <v>1407</v>
      </c>
      <c r="C192" s="1674" t="s">
        <v>1267</v>
      </c>
      <c r="D192" s="1708"/>
      <c r="E192" s="2348" t="s">
        <v>305</v>
      </c>
      <c r="F192" s="2348" t="s">
        <v>1353</v>
      </c>
      <c r="G192" s="2397">
        <v>200</v>
      </c>
      <c r="H192" s="2397">
        <v>200</v>
      </c>
      <c r="I192" s="1712">
        <v>0</v>
      </c>
      <c r="J192" s="1712">
        <v>0</v>
      </c>
      <c r="K192" s="1712">
        <v>200</v>
      </c>
      <c r="L192" s="1712">
        <v>200</v>
      </c>
      <c r="M192" s="1713">
        <v>186.18099999999998</v>
      </c>
      <c r="N192" s="1712">
        <v>0</v>
      </c>
      <c r="O192" s="2397">
        <v>13.818999999999988</v>
      </c>
      <c r="P192" s="1712">
        <v>13.818999999999988</v>
      </c>
      <c r="Q192" s="1712">
        <v>0</v>
      </c>
      <c r="R192" s="1712">
        <v>0</v>
      </c>
      <c r="S192" s="1712">
        <f t="shared" si="84"/>
        <v>0</v>
      </c>
      <c r="T192" s="2397">
        <v>0</v>
      </c>
      <c r="U192" s="1712">
        <v>0</v>
      </c>
      <c r="V192" s="1712">
        <v>0</v>
      </c>
      <c r="W192" s="1712">
        <f t="shared" si="85"/>
        <v>0</v>
      </c>
      <c r="X192" s="1712">
        <v>0</v>
      </c>
      <c r="Y192" s="1712">
        <v>0</v>
      </c>
      <c r="Z192" s="1712">
        <v>0</v>
      </c>
      <c r="AA192" s="1712">
        <f t="shared" si="78"/>
        <v>0</v>
      </c>
      <c r="AB192" s="1712">
        <v>0</v>
      </c>
      <c r="AC192" s="1712">
        <v>0</v>
      </c>
      <c r="AD192" s="1712">
        <v>0</v>
      </c>
      <c r="AE192" s="1712">
        <f t="shared" si="79"/>
        <v>13.818999999999988</v>
      </c>
      <c r="AF192" s="1712">
        <v>13.818999999999988</v>
      </c>
      <c r="AG192" s="1712">
        <v>0</v>
      </c>
      <c r="AH192" s="1712">
        <v>0</v>
      </c>
      <c r="AI192" s="1712">
        <f t="shared" si="80"/>
        <v>0</v>
      </c>
      <c r="AJ192" s="1712">
        <v>0</v>
      </c>
      <c r="AK192" s="1712">
        <v>0</v>
      </c>
      <c r="AL192" s="1712">
        <v>0</v>
      </c>
      <c r="AM192" s="2397">
        <f t="shared" si="81"/>
        <v>200</v>
      </c>
      <c r="AN192" s="2397">
        <v>200</v>
      </c>
      <c r="AO192" s="1712">
        <v>0</v>
      </c>
      <c r="AP192" s="1712">
        <v>0</v>
      </c>
      <c r="AQ192" s="2397">
        <f t="shared" si="82"/>
        <v>0</v>
      </c>
      <c r="AR192" s="2397">
        <v>0</v>
      </c>
      <c r="AS192" s="1712">
        <v>0</v>
      </c>
      <c r="AT192" s="1712">
        <v>0</v>
      </c>
      <c r="AU192" s="1712">
        <v>0</v>
      </c>
      <c r="AV192" s="2397">
        <f t="shared" si="83"/>
        <v>0</v>
      </c>
      <c r="AW192" s="2397">
        <v>0</v>
      </c>
      <c r="AX192" s="1712">
        <v>0</v>
      </c>
      <c r="AY192" s="1712">
        <v>0</v>
      </c>
      <c r="AZ192" s="1712">
        <v>0</v>
      </c>
      <c r="BA192" s="1712"/>
      <c r="BB192" s="1712"/>
      <c r="BC192" s="1712"/>
      <c r="BD192" s="2329">
        <f t="shared" si="90"/>
        <v>0</v>
      </c>
      <c r="BE192" s="2329"/>
      <c r="BF192" s="1715">
        <f t="shared" si="86"/>
        <v>200</v>
      </c>
      <c r="BG192" s="2333">
        <v>2022</v>
      </c>
      <c r="BH192" s="2333" t="s">
        <v>910</v>
      </c>
      <c r="BI192" s="2333"/>
      <c r="BJ192" s="2334">
        <f t="shared" si="76"/>
        <v>100</v>
      </c>
      <c r="BK192" s="2334" t="e">
        <f t="shared" si="77"/>
        <v>#DIV/0!</v>
      </c>
      <c r="BL192" s="2333" t="s">
        <v>40</v>
      </c>
      <c r="BM192" s="2398"/>
      <c r="BN192" s="2900" t="s">
        <v>2492</v>
      </c>
      <c r="BO192" s="2908" t="s">
        <v>2501</v>
      </c>
      <c r="BP192" s="2399"/>
      <c r="BQ192" s="2337"/>
    </row>
    <row r="193" spans="1:69" s="2338" customFormat="1" ht="25.5">
      <c r="A193" s="2394">
        <v>31</v>
      </c>
      <c r="B193" s="2370" t="s">
        <v>1408</v>
      </c>
      <c r="C193" s="1674" t="s">
        <v>1267</v>
      </c>
      <c r="D193" s="1708"/>
      <c r="E193" s="2348" t="s">
        <v>305</v>
      </c>
      <c r="F193" s="2348" t="s">
        <v>1409</v>
      </c>
      <c r="G193" s="2397">
        <v>204.887</v>
      </c>
      <c r="H193" s="2397">
        <v>200</v>
      </c>
      <c r="I193" s="1712">
        <v>0</v>
      </c>
      <c r="J193" s="1712">
        <v>4.8870000000000005</v>
      </c>
      <c r="K193" s="1712">
        <v>204.887</v>
      </c>
      <c r="L193" s="1712">
        <v>200</v>
      </c>
      <c r="M193" s="1713">
        <v>192.68899999999999</v>
      </c>
      <c r="N193" s="1712">
        <v>0</v>
      </c>
      <c r="O193" s="2397">
        <v>12.198000000000008</v>
      </c>
      <c r="P193" s="1712">
        <v>12.198000000000008</v>
      </c>
      <c r="Q193" s="1712">
        <v>0</v>
      </c>
      <c r="R193" s="1712">
        <v>0</v>
      </c>
      <c r="S193" s="1712">
        <f t="shared" si="84"/>
        <v>0</v>
      </c>
      <c r="T193" s="2397">
        <v>0</v>
      </c>
      <c r="U193" s="1712">
        <v>0</v>
      </c>
      <c r="V193" s="1712">
        <v>0</v>
      </c>
      <c r="W193" s="1712">
        <f t="shared" si="85"/>
        <v>0</v>
      </c>
      <c r="X193" s="1712">
        <v>0</v>
      </c>
      <c r="Y193" s="1712">
        <v>0</v>
      </c>
      <c r="Z193" s="1712">
        <v>0</v>
      </c>
      <c r="AA193" s="1712">
        <f t="shared" si="78"/>
        <v>0</v>
      </c>
      <c r="AB193" s="1712">
        <v>0</v>
      </c>
      <c r="AC193" s="1712">
        <v>0</v>
      </c>
      <c r="AD193" s="1712">
        <v>0</v>
      </c>
      <c r="AE193" s="1712">
        <f t="shared" si="79"/>
        <v>12.198000000000008</v>
      </c>
      <c r="AF193" s="1712">
        <v>12.198000000000008</v>
      </c>
      <c r="AG193" s="1712">
        <v>0</v>
      </c>
      <c r="AH193" s="1712">
        <v>0</v>
      </c>
      <c r="AI193" s="1712">
        <f t="shared" si="80"/>
        <v>0</v>
      </c>
      <c r="AJ193" s="1712">
        <v>0</v>
      </c>
      <c r="AK193" s="1712">
        <v>0</v>
      </c>
      <c r="AL193" s="1712">
        <v>0</v>
      </c>
      <c r="AM193" s="2397">
        <f t="shared" si="81"/>
        <v>204.887</v>
      </c>
      <c r="AN193" s="2397">
        <v>200</v>
      </c>
      <c r="AO193" s="1712">
        <v>0</v>
      </c>
      <c r="AP193" s="1712">
        <v>4.8870000000000005</v>
      </c>
      <c r="AQ193" s="2397">
        <f t="shared" si="82"/>
        <v>0</v>
      </c>
      <c r="AR193" s="2397">
        <v>0</v>
      </c>
      <c r="AS193" s="1712">
        <v>0</v>
      </c>
      <c r="AT193" s="1712">
        <v>0</v>
      </c>
      <c r="AU193" s="1712">
        <v>0</v>
      </c>
      <c r="AV193" s="2397">
        <f t="shared" si="83"/>
        <v>0</v>
      </c>
      <c r="AW193" s="2397">
        <v>0</v>
      </c>
      <c r="AX193" s="1712">
        <v>0</v>
      </c>
      <c r="AY193" s="1712">
        <v>0</v>
      </c>
      <c r="AZ193" s="1712">
        <v>0</v>
      </c>
      <c r="BA193" s="1712"/>
      <c r="BB193" s="1712"/>
      <c r="BC193" s="1712"/>
      <c r="BD193" s="2329">
        <f t="shared" si="90"/>
        <v>0</v>
      </c>
      <c r="BE193" s="2329"/>
      <c r="BF193" s="1715">
        <f t="shared" si="86"/>
        <v>204.887</v>
      </c>
      <c r="BG193" s="2333">
        <v>2022</v>
      </c>
      <c r="BH193" s="2333" t="s">
        <v>910</v>
      </c>
      <c r="BI193" s="2333"/>
      <c r="BJ193" s="2334">
        <f t="shared" si="76"/>
        <v>100</v>
      </c>
      <c r="BK193" s="2334" t="e">
        <f t="shared" si="77"/>
        <v>#DIV/0!</v>
      </c>
      <c r="BL193" s="2333" t="s">
        <v>40</v>
      </c>
      <c r="BM193" s="2398"/>
      <c r="BN193" s="2900" t="s">
        <v>2492</v>
      </c>
      <c r="BO193" s="2908" t="s">
        <v>2501</v>
      </c>
      <c r="BP193" s="2399"/>
      <c r="BQ193" s="2337"/>
    </row>
    <row r="194" spans="1:69" s="2338" customFormat="1" ht="25.5">
      <c r="A194" s="2394">
        <v>32</v>
      </c>
      <c r="B194" s="2370" t="s">
        <v>1410</v>
      </c>
      <c r="C194" s="1674" t="s">
        <v>1267</v>
      </c>
      <c r="D194" s="1708"/>
      <c r="E194" s="2348" t="s">
        <v>305</v>
      </c>
      <c r="F194" s="2348" t="s">
        <v>1411</v>
      </c>
      <c r="G194" s="2397">
        <v>206.786</v>
      </c>
      <c r="H194" s="2397">
        <v>200</v>
      </c>
      <c r="I194" s="1712">
        <v>0</v>
      </c>
      <c r="J194" s="1712">
        <v>6.7860000000000014</v>
      </c>
      <c r="K194" s="1712">
        <v>206.786</v>
      </c>
      <c r="L194" s="1712">
        <v>200</v>
      </c>
      <c r="M194" s="1713">
        <v>194.47899999999998</v>
      </c>
      <c r="N194" s="1712">
        <v>0</v>
      </c>
      <c r="O194" s="2397">
        <v>12.306999999999988</v>
      </c>
      <c r="P194" s="1712">
        <v>12.306999999999988</v>
      </c>
      <c r="Q194" s="1712">
        <v>0</v>
      </c>
      <c r="R194" s="1712">
        <v>0</v>
      </c>
      <c r="S194" s="1712">
        <f t="shared" si="84"/>
        <v>0</v>
      </c>
      <c r="T194" s="2397">
        <v>0</v>
      </c>
      <c r="U194" s="1712">
        <v>0</v>
      </c>
      <c r="V194" s="1712">
        <v>0</v>
      </c>
      <c r="W194" s="1712">
        <f t="shared" si="85"/>
        <v>0</v>
      </c>
      <c r="X194" s="1712">
        <v>0</v>
      </c>
      <c r="Y194" s="1712">
        <v>0</v>
      </c>
      <c r="Z194" s="1712">
        <v>0</v>
      </c>
      <c r="AA194" s="1712">
        <f t="shared" si="78"/>
        <v>0</v>
      </c>
      <c r="AB194" s="1712">
        <v>0</v>
      </c>
      <c r="AC194" s="1712">
        <v>0</v>
      </c>
      <c r="AD194" s="1712">
        <v>0</v>
      </c>
      <c r="AE194" s="1712">
        <f t="shared" si="79"/>
        <v>12.306999999999988</v>
      </c>
      <c r="AF194" s="1712">
        <v>12.306999999999988</v>
      </c>
      <c r="AG194" s="1712">
        <v>0</v>
      </c>
      <c r="AH194" s="1712">
        <v>0</v>
      </c>
      <c r="AI194" s="1712">
        <f t="shared" si="80"/>
        <v>0</v>
      </c>
      <c r="AJ194" s="1712">
        <v>0</v>
      </c>
      <c r="AK194" s="1712">
        <v>0</v>
      </c>
      <c r="AL194" s="1712">
        <v>0</v>
      </c>
      <c r="AM194" s="2397">
        <f t="shared" si="81"/>
        <v>206.786</v>
      </c>
      <c r="AN194" s="2397">
        <v>200</v>
      </c>
      <c r="AO194" s="1712">
        <v>0</v>
      </c>
      <c r="AP194" s="1712">
        <v>6.7860000000000014</v>
      </c>
      <c r="AQ194" s="2397">
        <f t="shared" si="82"/>
        <v>0</v>
      </c>
      <c r="AR194" s="2397">
        <v>0</v>
      </c>
      <c r="AS194" s="1712">
        <v>0</v>
      </c>
      <c r="AT194" s="1712">
        <v>0</v>
      </c>
      <c r="AU194" s="1712">
        <v>0</v>
      </c>
      <c r="AV194" s="2397">
        <f t="shared" si="83"/>
        <v>0</v>
      </c>
      <c r="AW194" s="2397">
        <v>0</v>
      </c>
      <c r="AX194" s="1712">
        <v>0</v>
      </c>
      <c r="AY194" s="1712">
        <v>0</v>
      </c>
      <c r="AZ194" s="1712">
        <v>0</v>
      </c>
      <c r="BA194" s="1712"/>
      <c r="BB194" s="1712"/>
      <c r="BC194" s="1712"/>
      <c r="BD194" s="2329">
        <f t="shared" si="90"/>
        <v>0</v>
      </c>
      <c r="BE194" s="2329"/>
      <c r="BF194" s="1715">
        <f t="shared" si="86"/>
        <v>206.786</v>
      </c>
      <c r="BG194" s="2333">
        <v>2022</v>
      </c>
      <c r="BH194" s="2333" t="s">
        <v>910</v>
      </c>
      <c r="BI194" s="2333"/>
      <c r="BJ194" s="2334">
        <f t="shared" si="76"/>
        <v>100</v>
      </c>
      <c r="BK194" s="2334" t="e">
        <f t="shared" si="77"/>
        <v>#DIV/0!</v>
      </c>
      <c r="BL194" s="2333" t="s">
        <v>40</v>
      </c>
      <c r="BM194" s="2398"/>
      <c r="BN194" s="2900" t="s">
        <v>2492</v>
      </c>
      <c r="BO194" s="2908" t="s">
        <v>2501</v>
      </c>
      <c r="BP194" s="2399"/>
      <c r="BQ194" s="2337"/>
    </row>
    <row r="195" spans="1:69" s="2338" customFormat="1" ht="25.5">
      <c r="A195" s="2394">
        <v>33</v>
      </c>
      <c r="B195" s="2370" t="s">
        <v>1412</v>
      </c>
      <c r="C195" s="1674" t="s">
        <v>1267</v>
      </c>
      <c r="D195" s="1708"/>
      <c r="E195" s="2348" t="s">
        <v>305</v>
      </c>
      <c r="F195" s="2348" t="s">
        <v>1413</v>
      </c>
      <c r="G195" s="2397">
        <v>207.73</v>
      </c>
      <c r="H195" s="2397">
        <v>200</v>
      </c>
      <c r="I195" s="1712">
        <v>0</v>
      </c>
      <c r="J195" s="1712">
        <v>7.7299999999999898</v>
      </c>
      <c r="K195" s="1712">
        <v>207.73</v>
      </c>
      <c r="L195" s="1712">
        <v>200</v>
      </c>
      <c r="M195" s="1713">
        <v>195.36799999999999</v>
      </c>
      <c r="N195" s="1712">
        <v>0</v>
      </c>
      <c r="O195" s="2397">
        <v>12.362</v>
      </c>
      <c r="P195" s="1712">
        <v>12.362</v>
      </c>
      <c r="Q195" s="1712">
        <v>0</v>
      </c>
      <c r="R195" s="1712">
        <v>0</v>
      </c>
      <c r="S195" s="1712">
        <f t="shared" si="84"/>
        <v>0</v>
      </c>
      <c r="T195" s="2397">
        <v>0</v>
      </c>
      <c r="U195" s="1712">
        <v>0</v>
      </c>
      <c r="V195" s="1712">
        <v>0</v>
      </c>
      <c r="W195" s="1712">
        <f t="shared" si="85"/>
        <v>0</v>
      </c>
      <c r="X195" s="1712">
        <v>0</v>
      </c>
      <c r="Y195" s="1712">
        <v>0</v>
      </c>
      <c r="Z195" s="1712">
        <v>0</v>
      </c>
      <c r="AA195" s="1712">
        <f t="shared" si="78"/>
        <v>0</v>
      </c>
      <c r="AB195" s="1712">
        <v>0</v>
      </c>
      <c r="AC195" s="1712">
        <v>0</v>
      </c>
      <c r="AD195" s="1712">
        <v>0</v>
      </c>
      <c r="AE195" s="1712">
        <f t="shared" si="79"/>
        <v>12.362</v>
      </c>
      <c r="AF195" s="1712">
        <v>12.362</v>
      </c>
      <c r="AG195" s="1712">
        <v>0</v>
      </c>
      <c r="AH195" s="1712">
        <v>0</v>
      </c>
      <c r="AI195" s="1712">
        <f t="shared" si="80"/>
        <v>0</v>
      </c>
      <c r="AJ195" s="1712">
        <v>0</v>
      </c>
      <c r="AK195" s="1712">
        <v>0</v>
      </c>
      <c r="AL195" s="1712">
        <v>0</v>
      </c>
      <c r="AM195" s="2397">
        <f t="shared" si="81"/>
        <v>207.73</v>
      </c>
      <c r="AN195" s="2397">
        <v>200</v>
      </c>
      <c r="AO195" s="1712">
        <v>0</v>
      </c>
      <c r="AP195" s="1712">
        <v>7.7299999999999898</v>
      </c>
      <c r="AQ195" s="2397">
        <f t="shared" si="82"/>
        <v>0</v>
      </c>
      <c r="AR195" s="2397">
        <v>0</v>
      </c>
      <c r="AS195" s="1712">
        <v>0</v>
      </c>
      <c r="AT195" s="1712">
        <v>0</v>
      </c>
      <c r="AU195" s="1712">
        <v>0</v>
      </c>
      <c r="AV195" s="2397">
        <f t="shared" si="83"/>
        <v>0</v>
      </c>
      <c r="AW195" s="2397">
        <v>0</v>
      </c>
      <c r="AX195" s="1712">
        <v>0</v>
      </c>
      <c r="AY195" s="1712">
        <v>0</v>
      </c>
      <c r="AZ195" s="1712">
        <v>0</v>
      </c>
      <c r="BA195" s="1712"/>
      <c r="BB195" s="1712"/>
      <c r="BC195" s="1712"/>
      <c r="BD195" s="2329">
        <f t="shared" si="90"/>
        <v>0</v>
      </c>
      <c r="BE195" s="2329"/>
      <c r="BF195" s="1715">
        <f t="shared" si="86"/>
        <v>207.73</v>
      </c>
      <c r="BG195" s="2333">
        <v>2022</v>
      </c>
      <c r="BH195" s="2333" t="s">
        <v>910</v>
      </c>
      <c r="BI195" s="2333"/>
      <c r="BJ195" s="2334">
        <f t="shared" si="76"/>
        <v>100</v>
      </c>
      <c r="BK195" s="2334" t="e">
        <f t="shared" si="77"/>
        <v>#DIV/0!</v>
      </c>
      <c r="BL195" s="2333" t="s">
        <v>40</v>
      </c>
      <c r="BM195" s="2398"/>
      <c r="BN195" s="2900" t="s">
        <v>2492</v>
      </c>
      <c r="BO195" s="2908" t="s">
        <v>2501</v>
      </c>
      <c r="BP195" s="2399"/>
      <c r="BQ195" s="2337"/>
    </row>
    <row r="196" spans="1:69" s="2338" customFormat="1" ht="25.5">
      <c r="A196" s="2394">
        <v>34</v>
      </c>
      <c r="B196" s="2370" t="s">
        <v>1414</v>
      </c>
      <c r="C196" s="1674" t="s">
        <v>1267</v>
      </c>
      <c r="D196" s="1708"/>
      <c r="E196" s="2348" t="s">
        <v>305</v>
      </c>
      <c r="F196" s="2348" t="s">
        <v>1415</v>
      </c>
      <c r="G196" s="2397">
        <v>206.30600000000001</v>
      </c>
      <c r="H196" s="2397">
        <v>200</v>
      </c>
      <c r="I196" s="1712">
        <v>0</v>
      </c>
      <c r="J196" s="1712">
        <v>6.3060000000000116</v>
      </c>
      <c r="K196" s="1712">
        <v>206.30600000000001</v>
      </c>
      <c r="L196" s="1712">
        <v>200</v>
      </c>
      <c r="M196" s="1713">
        <v>194.02799999999999</v>
      </c>
      <c r="N196" s="1712">
        <v>0</v>
      </c>
      <c r="O196" s="2397">
        <v>12.278</v>
      </c>
      <c r="P196" s="1712">
        <v>12.278</v>
      </c>
      <c r="Q196" s="1712">
        <v>0</v>
      </c>
      <c r="R196" s="1712">
        <v>0</v>
      </c>
      <c r="S196" s="1712">
        <f t="shared" si="84"/>
        <v>0</v>
      </c>
      <c r="T196" s="2397">
        <v>0</v>
      </c>
      <c r="U196" s="1712">
        <v>0</v>
      </c>
      <c r="V196" s="1712">
        <v>0</v>
      </c>
      <c r="W196" s="1712">
        <f t="shared" si="85"/>
        <v>0</v>
      </c>
      <c r="X196" s="1712">
        <v>0</v>
      </c>
      <c r="Y196" s="1712">
        <v>0</v>
      </c>
      <c r="Z196" s="1712">
        <v>0</v>
      </c>
      <c r="AA196" s="1712">
        <f t="shared" si="78"/>
        <v>0</v>
      </c>
      <c r="AB196" s="1712">
        <v>0</v>
      </c>
      <c r="AC196" s="1712">
        <v>0</v>
      </c>
      <c r="AD196" s="1712">
        <v>0</v>
      </c>
      <c r="AE196" s="1712">
        <f t="shared" si="79"/>
        <v>12.278</v>
      </c>
      <c r="AF196" s="1712">
        <v>12.278</v>
      </c>
      <c r="AG196" s="1712">
        <v>0</v>
      </c>
      <c r="AH196" s="1712">
        <v>0</v>
      </c>
      <c r="AI196" s="1712">
        <f t="shared" si="80"/>
        <v>0</v>
      </c>
      <c r="AJ196" s="1712">
        <v>0</v>
      </c>
      <c r="AK196" s="1712">
        <v>0</v>
      </c>
      <c r="AL196" s="1712">
        <v>0</v>
      </c>
      <c r="AM196" s="2397">
        <f t="shared" si="81"/>
        <v>206.30600000000001</v>
      </c>
      <c r="AN196" s="2397">
        <v>200</v>
      </c>
      <c r="AO196" s="1712">
        <v>0</v>
      </c>
      <c r="AP196" s="1712">
        <v>6.3060000000000116</v>
      </c>
      <c r="AQ196" s="2397">
        <f t="shared" si="82"/>
        <v>0</v>
      </c>
      <c r="AR196" s="2397">
        <v>0</v>
      </c>
      <c r="AS196" s="1712">
        <v>0</v>
      </c>
      <c r="AT196" s="1712">
        <v>0</v>
      </c>
      <c r="AU196" s="1712">
        <v>0</v>
      </c>
      <c r="AV196" s="2397">
        <f t="shared" si="83"/>
        <v>0</v>
      </c>
      <c r="AW196" s="2397">
        <v>0</v>
      </c>
      <c r="AX196" s="1712">
        <v>0</v>
      </c>
      <c r="AY196" s="1712">
        <v>0</v>
      </c>
      <c r="AZ196" s="1712">
        <v>0</v>
      </c>
      <c r="BA196" s="1712"/>
      <c r="BB196" s="1712"/>
      <c r="BC196" s="1712"/>
      <c r="BD196" s="2329">
        <f t="shared" si="90"/>
        <v>0</v>
      </c>
      <c r="BE196" s="2329"/>
      <c r="BF196" s="1715">
        <f t="shared" si="86"/>
        <v>206.30600000000001</v>
      </c>
      <c r="BG196" s="2333">
        <v>2022</v>
      </c>
      <c r="BH196" s="2333" t="s">
        <v>910</v>
      </c>
      <c r="BI196" s="2333"/>
      <c r="BJ196" s="2334">
        <f t="shared" si="76"/>
        <v>100</v>
      </c>
      <c r="BK196" s="2334" t="e">
        <f t="shared" si="77"/>
        <v>#DIV/0!</v>
      </c>
      <c r="BL196" s="2333" t="s">
        <v>40</v>
      </c>
      <c r="BM196" s="2398"/>
      <c r="BN196" s="2900" t="s">
        <v>2492</v>
      </c>
      <c r="BO196" s="2908" t="s">
        <v>2501</v>
      </c>
      <c r="BP196" s="2399"/>
      <c r="BQ196" s="2337"/>
    </row>
    <row r="197" spans="1:69" s="2338" customFormat="1" ht="25.5">
      <c r="A197" s="2394">
        <v>35</v>
      </c>
      <c r="B197" s="2370" t="s">
        <v>1416</v>
      </c>
      <c r="C197" s="1674" t="s">
        <v>1267</v>
      </c>
      <c r="D197" s="1708"/>
      <c r="E197" s="2348" t="s">
        <v>305</v>
      </c>
      <c r="F197" s="2348" t="s">
        <v>1417</v>
      </c>
      <c r="G197" s="2397">
        <v>208.69300000000001</v>
      </c>
      <c r="H197" s="2397">
        <v>200</v>
      </c>
      <c r="I197" s="1712">
        <v>0</v>
      </c>
      <c r="J197" s="1712">
        <v>8.6930000000000121</v>
      </c>
      <c r="K197" s="1712">
        <v>208.69300000000001</v>
      </c>
      <c r="L197" s="1712">
        <v>200</v>
      </c>
      <c r="M197" s="1713">
        <v>194.27500000000001</v>
      </c>
      <c r="N197" s="1712">
        <v>0</v>
      </c>
      <c r="O197" s="2397">
        <v>12.418000000000006</v>
      </c>
      <c r="P197" s="1712">
        <v>12.418000000000006</v>
      </c>
      <c r="Q197" s="1712">
        <v>0</v>
      </c>
      <c r="R197" s="1712">
        <v>0</v>
      </c>
      <c r="S197" s="1712">
        <f t="shared" si="84"/>
        <v>0</v>
      </c>
      <c r="T197" s="2397">
        <v>0</v>
      </c>
      <c r="U197" s="1712">
        <v>0</v>
      </c>
      <c r="V197" s="1712">
        <v>0</v>
      </c>
      <c r="W197" s="1712">
        <f t="shared" si="85"/>
        <v>0</v>
      </c>
      <c r="X197" s="1712">
        <v>0</v>
      </c>
      <c r="Y197" s="1712">
        <v>0</v>
      </c>
      <c r="Z197" s="1712">
        <v>0</v>
      </c>
      <c r="AA197" s="1712">
        <f t="shared" si="78"/>
        <v>0</v>
      </c>
      <c r="AB197" s="1712">
        <v>0</v>
      </c>
      <c r="AC197" s="1712">
        <v>0</v>
      </c>
      <c r="AD197" s="1712">
        <v>0</v>
      </c>
      <c r="AE197" s="1712">
        <f t="shared" si="79"/>
        <v>12.418000000000006</v>
      </c>
      <c r="AF197" s="1712">
        <v>12.418000000000006</v>
      </c>
      <c r="AG197" s="1712">
        <v>0</v>
      </c>
      <c r="AH197" s="1712">
        <v>0</v>
      </c>
      <c r="AI197" s="1712">
        <f t="shared" si="80"/>
        <v>0</v>
      </c>
      <c r="AJ197" s="1712">
        <v>0</v>
      </c>
      <c r="AK197" s="1712">
        <v>0</v>
      </c>
      <c r="AL197" s="1712">
        <v>0</v>
      </c>
      <c r="AM197" s="2397">
        <f t="shared" si="81"/>
        <v>208.69300000000001</v>
      </c>
      <c r="AN197" s="2397">
        <v>200</v>
      </c>
      <c r="AO197" s="1712">
        <v>0</v>
      </c>
      <c r="AP197" s="1712">
        <v>8.6930000000000121</v>
      </c>
      <c r="AQ197" s="2397">
        <f t="shared" si="82"/>
        <v>0</v>
      </c>
      <c r="AR197" s="2397">
        <v>0</v>
      </c>
      <c r="AS197" s="1712">
        <v>0</v>
      </c>
      <c r="AT197" s="1712">
        <v>0</v>
      </c>
      <c r="AU197" s="1712">
        <v>0</v>
      </c>
      <c r="AV197" s="2397">
        <f t="shared" si="83"/>
        <v>0</v>
      </c>
      <c r="AW197" s="2397">
        <v>0</v>
      </c>
      <c r="AX197" s="1712">
        <v>0</v>
      </c>
      <c r="AY197" s="1712">
        <v>0</v>
      </c>
      <c r="AZ197" s="1712">
        <v>0</v>
      </c>
      <c r="BA197" s="1712"/>
      <c r="BB197" s="1712"/>
      <c r="BC197" s="1712"/>
      <c r="BD197" s="2329">
        <f t="shared" si="90"/>
        <v>0</v>
      </c>
      <c r="BE197" s="2329"/>
      <c r="BF197" s="1715">
        <f t="shared" si="86"/>
        <v>208.69300000000001</v>
      </c>
      <c r="BG197" s="2333">
        <v>2022</v>
      </c>
      <c r="BH197" s="2333" t="s">
        <v>910</v>
      </c>
      <c r="BI197" s="2333"/>
      <c r="BJ197" s="2334">
        <f t="shared" si="76"/>
        <v>100</v>
      </c>
      <c r="BK197" s="2334" t="e">
        <f t="shared" si="77"/>
        <v>#DIV/0!</v>
      </c>
      <c r="BL197" s="2333" t="s">
        <v>40</v>
      </c>
      <c r="BM197" s="2398"/>
      <c r="BN197" s="2900" t="s">
        <v>2492</v>
      </c>
      <c r="BO197" s="2908" t="s">
        <v>2501</v>
      </c>
      <c r="BP197" s="2399"/>
      <c r="BQ197" s="2337"/>
    </row>
    <row r="198" spans="1:69" s="2338" customFormat="1" ht="31.5">
      <c r="A198" s="2394">
        <v>36</v>
      </c>
      <c r="B198" s="2370" t="s">
        <v>1418</v>
      </c>
      <c r="C198" s="1674" t="s">
        <v>1419</v>
      </c>
      <c r="D198" s="1708"/>
      <c r="E198" s="2348" t="s">
        <v>305</v>
      </c>
      <c r="F198" s="2348" t="s">
        <v>1420</v>
      </c>
      <c r="G198" s="2397">
        <v>520</v>
      </c>
      <c r="H198" s="2397">
        <v>470</v>
      </c>
      <c r="I198" s="1712">
        <v>0</v>
      </c>
      <c r="J198" s="1712">
        <v>50</v>
      </c>
      <c r="K198" s="1712">
        <v>520</v>
      </c>
      <c r="L198" s="1712">
        <v>470</v>
      </c>
      <c r="M198" s="1713">
        <v>0</v>
      </c>
      <c r="N198" s="1712">
        <v>0</v>
      </c>
      <c r="O198" s="2397">
        <v>470</v>
      </c>
      <c r="P198" s="1712">
        <v>470</v>
      </c>
      <c r="Q198" s="1712">
        <v>0</v>
      </c>
      <c r="R198" s="1712">
        <v>0</v>
      </c>
      <c r="S198" s="1712">
        <f t="shared" si="84"/>
        <v>0</v>
      </c>
      <c r="T198" s="2397">
        <v>0</v>
      </c>
      <c r="U198" s="1712">
        <v>0</v>
      </c>
      <c r="V198" s="1712">
        <v>0</v>
      </c>
      <c r="W198" s="1712">
        <f t="shared" si="85"/>
        <v>426.59999999999997</v>
      </c>
      <c r="X198" s="1712">
        <v>426.59999999999997</v>
      </c>
      <c r="Y198" s="1712">
        <v>0</v>
      </c>
      <c r="Z198" s="1712">
        <v>0</v>
      </c>
      <c r="AA198" s="1712">
        <f t="shared" si="78"/>
        <v>0</v>
      </c>
      <c r="AB198" s="1712">
        <v>0</v>
      </c>
      <c r="AC198" s="1712">
        <v>0</v>
      </c>
      <c r="AD198" s="1712">
        <v>0</v>
      </c>
      <c r="AE198" s="1712">
        <f t="shared" si="79"/>
        <v>470</v>
      </c>
      <c r="AF198" s="1712">
        <v>470</v>
      </c>
      <c r="AG198" s="1712">
        <v>0</v>
      </c>
      <c r="AH198" s="1712">
        <v>0</v>
      </c>
      <c r="AI198" s="1712">
        <f t="shared" si="80"/>
        <v>0</v>
      </c>
      <c r="AJ198" s="1712">
        <v>0</v>
      </c>
      <c r="AK198" s="1712">
        <v>0</v>
      </c>
      <c r="AL198" s="1712">
        <v>0</v>
      </c>
      <c r="AM198" s="2397">
        <f t="shared" si="81"/>
        <v>520</v>
      </c>
      <c r="AN198" s="2397">
        <v>470</v>
      </c>
      <c r="AO198" s="1712">
        <v>0</v>
      </c>
      <c r="AP198" s="1712">
        <v>50</v>
      </c>
      <c r="AQ198" s="2397">
        <f t="shared" si="82"/>
        <v>0</v>
      </c>
      <c r="AR198" s="2397">
        <v>0</v>
      </c>
      <c r="AS198" s="1712">
        <v>0</v>
      </c>
      <c r="AT198" s="1712">
        <v>0</v>
      </c>
      <c r="AU198" s="1712">
        <v>0</v>
      </c>
      <c r="AV198" s="2397">
        <f t="shared" si="83"/>
        <v>0</v>
      </c>
      <c r="AW198" s="2397">
        <v>0</v>
      </c>
      <c r="AX198" s="1712">
        <v>0</v>
      </c>
      <c r="AY198" s="1712">
        <v>0</v>
      </c>
      <c r="AZ198" s="1712">
        <v>0</v>
      </c>
      <c r="BA198" s="1712"/>
      <c r="BB198" s="1712"/>
      <c r="BC198" s="1712"/>
      <c r="BD198" s="2329">
        <f t="shared" si="90"/>
        <v>0</v>
      </c>
      <c r="BE198" s="2329"/>
      <c r="BF198" s="1715">
        <f t="shared" si="86"/>
        <v>520</v>
      </c>
      <c r="BG198" s="2333">
        <v>2022</v>
      </c>
      <c r="BH198" s="2333" t="s">
        <v>910</v>
      </c>
      <c r="BI198" s="2333"/>
      <c r="BJ198" s="2334">
        <f t="shared" si="76"/>
        <v>100</v>
      </c>
      <c r="BK198" s="2334" t="e">
        <f t="shared" si="77"/>
        <v>#DIV/0!</v>
      </c>
      <c r="BL198" s="2333" t="s">
        <v>40</v>
      </c>
      <c r="BM198" s="2398"/>
      <c r="BN198" s="2900" t="s">
        <v>2492</v>
      </c>
      <c r="BO198" s="2908" t="s">
        <v>2501</v>
      </c>
      <c r="BP198" s="2399"/>
      <c r="BQ198" s="2337"/>
    </row>
    <row r="199" spans="1:69" s="2338" customFormat="1" ht="31.5">
      <c r="A199" s="2394">
        <v>37</v>
      </c>
      <c r="B199" s="2370" t="s">
        <v>1421</v>
      </c>
      <c r="C199" s="1674" t="s">
        <v>1419</v>
      </c>
      <c r="D199" s="1708"/>
      <c r="E199" s="2348" t="s">
        <v>305</v>
      </c>
      <c r="F199" s="2348" t="s">
        <v>1422</v>
      </c>
      <c r="G199" s="2397">
        <v>580</v>
      </c>
      <c r="H199" s="2397">
        <v>530</v>
      </c>
      <c r="I199" s="1712">
        <v>0</v>
      </c>
      <c r="J199" s="1712">
        <v>50</v>
      </c>
      <c r="K199" s="1712">
        <v>580</v>
      </c>
      <c r="L199" s="1712">
        <v>530</v>
      </c>
      <c r="M199" s="1713">
        <v>0</v>
      </c>
      <c r="N199" s="1712">
        <v>0</v>
      </c>
      <c r="O199" s="2397">
        <v>530</v>
      </c>
      <c r="P199" s="1712">
        <v>530</v>
      </c>
      <c r="Q199" s="1712">
        <v>0</v>
      </c>
      <c r="R199" s="1712">
        <v>0</v>
      </c>
      <c r="S199" s="1712">
        <f t="shared" si="84"/>
        <v>0</v>
      </c>
      <c r="T199" s="2397">
        <v>0</v>
      </c>
      <c r="U199" s="1712">
        <v>0</v>
      </c>
      <c r="V199" s="1712">
        <v>0</v>
      </c>
      <c r="W199" s="1712">
        <f t="shared" si="85"/>
        <v>492.4</v>
      </c>
      <c r="X199" s="1712">
        <v>492.4</v>
      </c>
      <c r="Y199" s="1712">
        <v>0</v>
      </c>
      <c r="Z199" s="1712">
        <v>0</v>
      </c>
      <c r="AA199" s="1712">
        <f t="shared" si="78"/>
        <v>0</v>
      </c>
      <c r="AB199" s="1712">
        <v>0</v>
      </c>
      <c r="AC199" s="1712">
        <v>0</v>
      </c>
      <c r="AD199" s="1712">
        <v>0</v>
      </c>
      <c r="AE199" s="1712">
        <f t="shared" si="79"/>
        <v>530</v>
      </c>
      <c r="AF199" s="1712">
        <v>530</v>
      </c>
      <c r="AG199" s="1712">
        <v>0</v>
      </c>
      <c r="AH199" s="1712">
        <v>0</v>
      </c>
      <c r="AI199" s="1712">
        <f t="shared" si="80"/>
        <v>0</v>
      </c>
      <c r="AJ199" s="1712">
        <v>0</v>
      </c>
      <c r="AK199" s="1712">
        <v>0</v>
      </c>
      <c r="AL199" s="1712">
        <v>0</v>
      </c>
      <c r="AM199" s="2397">
        <f t="shared" si="81"/>
        <v>580</v>
      </c>
      <c r="AN199" s="2397">
        <v>530</v>
      </c>
      <c r="AO199" s="1712">
        <v>0</v>
      </c>
      <c r="AP199" s="1712">
        <v>50</v>
      </c>
      <c r="AQ199" s="2397">
        <f t="shared" si="82"/>
        <v>0</v>
      </c>
      <c r="AR199" s="2397">
        <v>0</v>
      </c>
      <c r="AS199" s="1712">
        <v>0</v>
      </c>
      <c r="AT199" s="1712">
        <v>0</v>
      </c>
      <c r="AU199" s="1712">
        <v>0</v>
      </c>
      <c r="AV199" s="2397">
        <f t="shared" si="83"/>
        <v>0</v>
      </c>
      <c r="AW199" s="2397">
        <v>0</v>
      </c>
      <c r="AX199" s="1712">
        <v>0</v>
      </c>
      <c r="AY199" s="1712">
        <v>0</v>
      </c>
      <c r="AZ199" s="1712">
        <v>0</v>
      </c>
      <c r="BA199" s="1712"/>
      <c r="BB199" s="1712"/>
      <c r="BC199" s="1712"/>
      <c r="BD199" s="2329">
        <f t="shared" si="90"/>
        <v>0</v>
      </c>
      <c r="BE199" s="2329"/>
      <c r="BF199" s="1715">
        <f t="shared" si="86"/>
        <v>580</v>
      </c>
      <c r="BG199" s="2333">
        <v>2022</v>
      </c>
      <c r="BH199" s="2333" t="s">
        <v>910</v>
      </c>
      <c r="BI199" s="2333"/>
      <c r="BJ199" s="2334">
        <f t="shared" si="76"/>
        <v>100</v>
      </c>
      <c r="BK199" s="2334" t="e">
        <f t="shared" si="77"/>
        <v>#DIV/0!</v>
      </c>
      <c r="BL199" s="2333" t="s">
        <v>40</v>
      </c>
      <c r="BM199" s="2398"/>
      <c r="BN199" s="2900" t="s">
        <v>2492</v>
      </c>
      <c r="BO199" s="2908" t="s">
        <v>2501</v>
      </c>
      <c r="BP199" s="2399"/>
      <c r="BQ199" s="2337"/>
    </row>
    <row r="200" spans="1:69" s="2338" customFormat="1" ht="31.5">
      <c r="A200" s="2394">
        <v>38</v>
      </c>
      <c r="B200" s="2370" t="s">
        <v>1423</v>
      </c>
      <c r="C200" s="1674" t="s">
        <v>1419</v>
      </c>
      <c r="D200" s="1708"/>
      <c r="E200" s="2348" t="s">
        <v>305</v>
      </c>
      <c r="F200" s="2348" t="s">
        <v>1424</v>
      </c>
      <c r="G200" s="2397">
        <v>786</v>
      </c>
      <c r="H200" s="2397">
        <v>736</v>
      </c>
      <c r="I200" s="1712">
        <v>0</v>
      </c>
      <c r="J200" s="1712">
        <v>50</v>
      </c>
      <c r="K200" s="1712">
        <v>786</v>
      </c>
      <c r="L200" s="1712">
        <v>736</v>
      </c>
      <c r="M200" s="1713">
        <v>0</v>
      </c>
      <c r="N200" s="1712">
        <v>0</v>
      </c>
      <c r="O200" s="2397">
        <v>736</v>
      </c>
      <c r="P200" s="1712">
        <v>736</v>
      </c>
      <c r="Q200" s="1712">
        <v>0</v>
      </c>
      <c r="R200" s="1712">
        <v>0</v>
      </c>
      <c r="S200" s="1712">
        <f t="shared" si="84"/>
        <v>0</v>
      </c>
      <c r="T200" s="2397">
        <v>0</v>
      </c>
      <c r="U200" s="1712">
        <v>0</v>
      </c>
      <c r="V200" s="1712">
        <v>0</v>
      </c>
      <c r="W200" s="1712">
        <f t="shared" si="85"/>
        <v>684.69999999999993</v>
      </c>
      <c r="X200" s="1712">
        <v>684.69999999999993</v>
      </c>
      <c r="Y200" s="1712">
        <v>0</v>
      </c>
      <c r="Z200" s="1712">
        <v>0</v>
      </c>
      <c r="AA200" s="1712">
        <f t="shared" si="78"/>
        <v>0</v>
      </c>
      <c r="AB200" s="1712">
        <v>0</v>
      </c>
      <c r="AC200" s="1712">
        <v>0</v>
      </c>
      <c r="AD200" s="1712">
        <v>0</v>
      </c>
      <c r="AE200" s="1712">
        <f t="shared" si="79"/>
        <v>736</v>
      </c>
      <c r="AF200" s="1712">
        <v>736</v>
      </c>
      <c r="AG200" s="1712">
        <v>0</v>
      </c>
      <c r="AH200" s="1712">
        <v>0</v>
      </c>
      <c r="AI200" s="1712">
        <f t="shared" si="80"/>
        <v>0</v>
      </c>
      <c r="AJ200" s="1712">
        <v>0</v>
      </c>
      <c r="AK200" s="1712">
        <v>0</v>
      </c>
      <c r="AL200" s="1712">
        <v>0</v>
      </c>
      <c r="AM200" s="2397">
        <f t="shared" si="81"/>
        <v>786</v>
      </c>
      <c r="AN200" s="2397">
        <v>736</v>
      </c>
      <c r="AO200" s="1712">
        <v>0</v>
      </c>
      <c r="AP200" s="1712">
        <v>50</v>
      </c>
      <c r="AQ200" s="2397">
        <f t="shared" si="82"/>
        <v>0</v>
      </c>
      <c r="AR200" s="2397">
        <v>0</v>
      </c>
      <c r="AS200" s="1712">
        <v>0</v>
      </c>
      <c r="AT200" s="1712">
        <v>0</v>
      </c>
      <c r="AU200" s="1712">
        <v>0</v>
      </c>
      <c r="AV200" s="2397">
        <f t="shared" si="83"/>
        <v>0</v>
      </c>
      <c r="AW200" s="2397">
        <v>0</v>
      </c>
      <c r="AX200" s="1712">
        <v>0</v>
      </c>
      <c r="AY200" s="1712">
        <v>0</v>
      </c>
      <c r="AZ200" s="1712">
        <v>0</v>
      </c>
      <c r="BA200" s="1712"/>
      <c r="BB200" s="1712"/>
      <c r="BC200" s="1712"/>
      <c r="BD200" s="2329">
        <f t="shared" si="90"/>
        <v>0</v>
      </c>
      <c r="BE200" s="2329"/>
      <c r="BF200" s="1715">
        <f t="shared" si="86"/>
        <v>786</v>
      </c>
      <c r="BG200" s="2333">
        <v>2022</v>
      </c>
      <c r="BH200" s="2333" t="s">
        <v>910</v>
      </c>
      <c r="BI200" s="2333"/>
      <c r="BJ200" s="2334">
        <f t="shared" si="76"/>
        <v>100</v>
      </c>
      <c r="BK200" s="2334" t="e">
        <f t="shared" si="77"/>
        <v>#DIV/0!</v>
      </c>
      <c r="BL200" s="2333" t="s">
        <v>40</v>
      </c>
      <c r="BM200" s="2398"/>
      <c r="BN200" s="2900" t="s">
        <v>2492</v>
      </c>
      <c r="BO200" s="2908" t="s">
        <v>2501</v>
      </c>
      <c r="BP200" s="2399"/>
      <c r="BQ200" s="2337"/>
    </row>
    <row r="201" spans="1:69" s="2338" customFormat="1" ht="25.5">
      <c r="A201" s="2394">
        <v>39</v>
      </c>
      <c r="B201" s="2370" t="s">
        <v>1425</v>
      </c>
      <c r="C201" s="1674" t="s">
        <v>1257</v>
      </c>
      <c r="D201" s="1708"/>
      <c r="E201" s="2348" t="s">
        <v>305</v>
      </c>
      <c r="F201" s="2348" t="s">
        <v>1426</v>
      </c>
      <c r="G201" s="2397">
        <v>300</v>
      </c>
      <c r="H201" s="2397">
        <v>250</v>
      </c>
      <c r="I201" s="1712">
        <v>0</v>
      </c>
      <c r="J201" s="1712">
        <v>50</v>
      </c>
      <c r="K201" s="1712">
        <v>300</v>
      </c>
      <c r="L201" s="1712">
        <v>250</v>
      </c>
      <c r="M201" s="1713">
        <v>284.91800000000001</v>
      </c>
      <c r="N201" s="1712">
        <v>0</v>
      </c>
      <c r="O201" s="2397">
        <v>15.081999999999994</v>
      </c>
      <c r="P201" s="1712">
        <v>15.081999999999994</v>
      </c>
      <c r="Q201" s="1712">
        <v>0</v>
      </c>
      <c r="R201" s="1712">
        <v>0</v>
      </c>
      <c r="S201" s="1712">
        <f t="shared" si="84"/>
        <v>0</v>
      </c>
      <c r="T201" s="2397">
        <v>0</v>
      </c>
      <c r="U201" s="1712">
        <v>0</v>
      </c>
      <c r="V201" s="1712">
        <v>0</v>
      </c>
      <c r="W201" s="1712">
        <f t="shared" si="85"/>
        <v>0</v>
      </c>
      <c r="X201" s="1712">
        <v>0</v>
      </c>
      <c r="Y201" s="1712">
        <v>0</v>
      </c>
      <c r="Z201" s="1712">
        <v>0</v>
      </c>
      <c r="AA201" s="1712">
        <f t="shared" si="78"/>
        <v>0</v>
      </c>
      <c r="AB201" s="1712">
        <v>0</v>
      </c>
      <c r="AC201" s="1712">
        <v>0</v>
      </c>
      <c r="AD201" s="1712">
        <v>0</v>
      </c>
      <c r="AE201" s="1712">
        <f t="shared" si="79"/>
        <v>15.081999999999994</v>
      </c>
      <c r="AF201" s="1712">
        <v>15.081999999999994</v>
      </c>
      <c r="AG201" s="1712">
        <v>0</v>
      </c>
      <c r="AH201" s="1712">
        <v>0</v>
      </c>
      <c r="AI201" s="1712">
        <f t="shared" si="80"/>
        <v>0</v>
      </c>
      <c r="AJ201" s="1712">
        <v>0</v>
      </c>
      <c r="AK201" s="1712">
        <v>0</v>
      </c>
      <c r="AL201" s="1712">
        <v>0</v>
      </c>
      <c r="AM201" s="2397">
        <f t="shared" si="81"/>
        <v>300</v>
      </c>
      <c r="AN201" s="2397">
        <v>250</v>
      </c>
      <c r="AO201" s="1712">
        <v>0</v>
      </c>
      <c r="AP201" s="1712">
        <v>50</v>
      </c>
      <c r="AQ201" s="2397">
        <f t="shared" si="82"/>
        <v>0</v>
      </c>
      <c r="AR201" s="2397">
        <v>0</v>
      </c>
      <c r="AS201" s="1712">
        <v>0</v>
      </c>
      <c r="AT201" s="1712">
        <v>0</v>
      </c>
      <c r="AU201" s="1712">
        <v>0</v>
      </c>
      <c r="AV201" s="2397">
        <f t="shared" si="83"/>
        <v>0</v>
      </c>
      <c r="AW201" s="2397">
        <v>0</v>
      </c>
      <c r="AX201" s="1712">
        <v>0</v>
      </c>
      <c r="AY201" s="1712">
        <v>0</v>
      </c>
      <c r="AZ201" s="1712">
        <v>0</v>
      </c>
      <c r="BA201" s="1712"/>
      <c r="BB201" s="1712"/>
      <c r="BC201" s="1712"/>
      <c r="BD201" s="2329">
        <f t="shared" si="90"/>
        <v>0</v>
      </c>
      <c r="BE201" s="2329"/>
      <c r="BF201" s="1715">
        <f t="shared" si="86"/>
        <v>300</v>
      </c>
      <c r="BG201" s="2333">
        <v>2022</v>
      </c>
      <c r="BH201" s="2333" t="s">
        <v>910</v>
      </c>
      <c r="BI201" s="2333"/>
      <c r="BJ201" s="2334">
        <f t="shared" si="76"/>
        <v>100</v>
      </c>
      <c r="BK201" s="2334" t="e">
        <f t="shared" si="77"/>
        <v>#DIV/0!</v>
      </c>
      <c r="BL201" s="2333" t="s">
        <v>40</v>
      </c>
      <c r="BM201" s="2398"/>
      <c r="BN201" s="2900" t="s">
        <v>2492</v>
      </c>
      <c r="BO201" s="2908" t="s">
        <v>2501</v>
      </c>
      <c r="BP201" s="2399"/>
      <c r="BQ201" s="2337"/>
    </row>
    <row r="202" spans="1:69" s="2338" customFormat="1" ht="25.5">
      <c r="A202" s="2394">
        <v>40</v>
      </c>
      <c r="B202" s="2370" t="s">
        <v>1427</v>
      </c>
      <c r="C202" s="1674" t="s">
        <v>1257</v>
      </c>
      <c r="D202" s="1708"/>
      <c r="E202" s="2348" t="s">
        <v>305</v>
      </c>
      <c r="F202" s="2348" t="s">
        <v>1428</v>
      </c>
      <c r="G202" s="2397">
        <v>300</v>
      </c>
      <c r="H202" s="2397">
        <v>250</v>
      </c>
      <c r="I202" s="1712">
        <v>0</v>
      </c>
      <c r="J202" s="1712">
        <v>50</v>
      </c>
      <c r="K202" s="1712">
        <v>300</v>
      </c>
      <c r="L202" s="1712">
        <v>250</v>
      </c>
      <c r="M202" s="1713">
        <v>284.90099999999995</v>
      </c>
      <c r="N202" s="1712">
        <v>0</v>
      </c>
      <c r="O202" s="2397">
        <v>15.09899999999999</v>
      </c>
      <c r="P202" s="1712">
        <v>15.09899999999999</v>
      </c>
      <c r="Q202" s="1712">
        <v>0</v>
      </c>
      <c r="R202" s="1712">
        <v>0</v>
      </c>
      <c r="S202" s="1712">
        <f t="shared" si="84"/>
        <v>0</v>
      </c>
      <c r="T202" s="2397">
        <v>0</v>
      </c>
      <c r="U202" s="1712">
        <v>0</v>
      </c>
      <c r="V202" s="1712">
        <v>0</v>
      </c>
      <c r="W202" s="1712">
        <f t="shared" si="85"/>
        <v>0</v>
      </c>
      <c r="X202" s="1712">
        <v>0</v>
      </c>
      <c r="Y202" s="1712">
        <v>0</v>
      </c>
      <c r="Z202" s="1712">
        <v>0</v>
      </c>
      <c r="AA202" s="1712">
        <f t="shared" si="78"/>
        <v>0</v>
      </c>
      <c r="AB202" s="1712">
        <v>0</v>
      </c>
      <c r="AC202" s="1712">
        <v>0</v>
      </c>
      <c r="AD202" s="1712">
        <v>0</v>
      </c>
      <c r="AE202" s="1712">
        <f t="shared" si="79"/>
        <v>15.09899999999999</v>
      </c>
      <c r="AF202" s="1712">
        <v>15.09899999999999</v>
      </c>
      <c r="AG202" s="1712">
        <v>0</v>
      </c>
      <c r="AH202" s="1712">
        <v>0</v>
      </c>
      <c r="AI202" s="1712">
        <f t="shared" si="80"/>
        <v>0</v>
      </c>
      <c r="AJ202" s="1712">
        <v>0</v>
      </c>
      <c r="AK202" s="1712">
        <v>0</v>
      </c>
      <c r="AL202" s="1712">
        <v>0</v>
      </c>
      <c r="AM202" s="2397">
        <f t="shared" si="81"/>
        <v>300</v>
      </c>
      <c r="AN202" s="2397">
        <v>250</v>
      </c>
      <c r="AO202" s="1712">
        <v>0</v>
      </c>
      <c r="AP202" s="1712">
        <v>50</v>
      </c>
      <c r="AQ202" s="2397">
        <f t="shared" si="82"/>
        <v>0</v>
      </c>
      <c r="AR202" s="2397">
        <v>0</v>
      </c>
      <c r="AS202" s="1712">
        <v>0</v>
      </c>
      <c r="AT202" s="1712">
        <v>0</v>
      </c>
      <c r="AU202" s="1712">
        <v>0</v>
      </c>
      <c r="AV202" s="2397">
        <f t="shared" si="83"/>
        <v>0</v>
      </c>
      <c r="AW202" s="2397">
        <v>0</v>
      </c>
      <c r="AX202" s="1712">
        <v>0</v>
      </c>
      <c r="AY202" s="1712">
        <v>0</v>
      </c>
      <c r="AZ202" s="1712">
        <v>0</v>
      </c>
      <c r="BA202" s="1712"/>
      <c r="BB202" s="1712"/>
      <c r="BC202" s="1712"/>
      <c r="BD202" s="2329">
        <f t="shared" si="90"/>
        <v>0</v>
      </c>
      <c r="BE202" s="2329"/>
      <c r="BF202" s="1715">
        <f t="shared" si="86"/>
        <v>300</v>
      </c>
      <c r="BG202" s="2333">
        <v>2022</v>
      </c>
      <c r="BH202" s="2333" t="s">
        <v>910</v>
      </c>
      <c r="BI202" s="2333"/>
      <c r="BJ202" s="2334">
        <f t="shared" si="76"/>
        <v>100</v>
      </c>
      <c r="BK202" s="2334" t="e">
        <f t="shared" si="77"/>
        <v>#DIV/0!</v>
      </c>
      <c r="BL202" s="2333" t="s">
        <v>40</v>
      </c>
      <c r="BM202" s="2398"/>
      <c r="BN202" s="2900" t="s">
        <v>2492</v>
      </c>
      <c r="BO202" s="2908" t="s">
        <v>2501</v>
      </c>
      <c r="BP202" s="2399"/>
      <c r="BQ202" s="2337"/>
    </row>
    <row r="203" spans="1:69" s="2338" customFormat="1" ht="25.5">
      <c r="A203" s="2394">
        <v>41</v>
      </c>
      <c r="B203" s="2370" t="s">
        <v>1429</v>
      </c>
      <c r="C203" s="1674" t="s">
        <v>1257</v>
      </c>
      <c r="D203" s="1708"/>
      <c r="E203" s="2348" t="s">
        <v>305</v>
      </c>
      <c r="F203" s="2348" t="s">
        <v>1430</v>
      </c>
      <c r="G203" s="2397">
        <v>300</v>
      </c>
      <c r="H203" s="2397">
        <v>250</v>
      </c>
      <c r="I203" s="1712">
        <v>0</v>
      </c>
      <c r="J203" s="1712">
        <v>50</v>
      </c>
      <c r="K203" s="1712">
        <v>300</v>
      </c>
      <c r="L203" s="1712">
        <v>250</v>
      </c>
      <c r="M203" s="1713">
        <v>284.95299999999997</v>
      </c>
      <c r="N203" s="1712">
        <v>0</v>
      </c>
      <c r="O203" s="2397">
        <v>15.046999999999997</v>
      </c>
      <c r="P203" s="1712">
        <v>15.046999999999997</v>
      </c>
      <c r="Q203" s="1712">
        <v>0</v>
      </c>
      <c r="R203" s="1712">
        <v>0</v>
      </c>
      <c r="S203" s="1712">
        <f t="shared" si="84"/>
        <v>0</v>
      </c>
      <c r="T203" s="2397">
        <v>0</v>
      </c>
      <c r="U203" s="1712">
        <v>0</v>
      </c>
      <c r="V203" s="1712">
        <v>0</v>
      </c>
      <c r="W203" s="1712">
        <f t="shared" si="85"/>
        <v>0</v>
      </c>
      <c r="X203" s="1712">
        <v>0</v>
      </c>
      <c r="Y203" s="1712">
        <v>0</v>
      </c>
      <c r="Z203" s="1712">
        <v>0</v>
      </c>
      <c r="AA203" s="1712">
        <f t="shared" si="78"/>
        <v>0</v>
      </c>
      <c r="AB203" s="1712">
        <v>0</v>
      </c>
      <c r="AC203" s="1712">
        <v>0</v>
      </c>
      <c r="AD203" s="1712">
        <v>0</v>
      </c>
      <c r="AE203" s="1712">
        <f t="shared" si="79"/>
        <v>15.046999999999997</v>
      </c>
      <c r="AF203" s="1712">
        <v>15.046999999999997</v>
      </c>
      <c r="AG203" s="1712">
        <v>0</v>
      </c>
      <c r="AH203" s="1712">
        <v>0</v>
      </c>
      <c r="AI203" s="1712">
        <f t="shared" si="80"/>
        <v>0</v>
      </c>
      <c r="AJ203" s="1712">
        <v>0</v>
      </c>
      <c r="AK203" s="1712">
        <v>0</v>
      </c>
      <c r="AL203" s="1712">
        <v>0</v>
      </c>
      <c r="AM203" s="2397">
        <f t="shared" si="81"/>
        <v>300</v>
      </c>
      <c r="AN203" s="2397">
        <v>250</v>
      </c>
      <c r="AO203" s="1712">
        <v>0</v>
      </c>
      <c r="AP203" s="1712">
        <v>50</v>
      </c>
      <c r="AQ203" s="2397">
        <f t="shared" si="82"/>
        <v>0</v>
      </c>
      <c r="AR203" s="2397">
        <v>0</v>
      </c>
      <c r="AS203" s="1712">
        <v>0</v>
      </c>
      <c r="AT203" s="1712">
        <v>0</v>
      </c>
      <c r="AU203" s="1712">
        <v>0</v>
      </c>
      <c r="AV203" s="2397">
        <f t="shared" si="83"/>
        <v>0</v>
      </c>
      <c r="AW203" s="2397">
        <v>0</v>
      </c>
      <c r="AX203" s="1712">
        <v>0</v>
      </c>
      <c r="AY203" s="1712">
        <v>0</v>
      </c>
      <c r="AZ203" s="1712">
        <v>0</v>
      </c>
      <c r="BA203" s="1712"/>
      <c r="BB203" s="1712"/>
      <c r="BC203" s="1712"/>
      <c r="BD203" s="2329">
        <f t="shared" si="90"/>
        <v>0</v>
      </c>
      <c r="BE203" s="2329"/>
      <c r="BF203" s="1715">
        <f t="shared" si="86"/>
        <v>300</v>
      </c>
      <c r="BG203" s="2333">
        <v>2022</v>
      </c>
      <c r="BH203" s="2333" t="s">
        <v>910</v>
      </c>
      <c r="BI203" s="2333"/>
      <c r="BJ203" s="2334">
        <f t="shared" si="76"/>
        <v>100</v>
      </c>
      <c r="BK203" s="2334" t="e">
        <f t="shared" si="77"/>
        <v>#DIV/0!</v>
      </c>
      <c r="BL203" s="2333" t="s">
        <v>40</v>
      </c>
      <c r="BM203" s="2398"/>
      <c r="BN203" s="2900" t="s">
        <v>2492</v>
      </c>
      <c r="BO203" s="2908" t="s">
        <v>2501</v>
      </c>
      <c r="BP203" s="2399"/>
      <c r="BQ203" s="2337"/>
    </row>
    <row r="204" spans="1:69" s="2338" customFormat="1" ht="31.5">
      <c r="A204" s="2394">
        <v>42</v>
      </c>
      <c r="B204" s="2370" t="s">
        <v>1431</v>
      </c>
      <c r="C204" s="1674" t="s">
        <v>1257</v>
      </c>
      <c r="D204" s="1708"/>
      <c r="E204" s="2348" t="s">
        <v>305</v>
      </c>
      <c r="F204" s="2348" t="s">
        <v>1432</v>
      </c>
      <c r="G204" s="2397">
        <v>350</v>
      </c>
      <c r="H204" s="2397">
        <v>300</v>
      </c>
      <c r="I204" s="1712">
        <v>0</v>
      </c>
      <c r="J204" s="1712">
        <v>50</v>
      </c>
      <c r="K204" s="1712">
        <v>350</v>
      </c>
      <c r="L204" s="1712">
        <v>300</v>
      </c>
      <c r="M204" s="1713">
        <v>333.3</v>
      </c>
      <c r="N204" s="1712">
        <v>0</v>
      </c>
      <c r="O204" s="2397">
        <v>16.699999999999989</v>
      </c>
      <c r="P204" s="1712">
        <v>16.699999999999989</v>
      </c>
      <c r="Q204" s="1712">
        <v>0</v>
      </c>
      <c r="R204" s="1712">
        <v>0</v>
      </c>
      <c r="S204" s="1712">
        <f t="shared" si="84"/>
        <v>0</v>
      </c>
      <c r="T204" s="2397">
        <v>0</v>
      </c>
      <c r="U204" s="1712">
        <v>0</v>
      </c>
      <c r="V204" s="1712">
        <v>0</v>
      </c>
      <c r="W204" s="1712">
        <f t="shared" si="85"/>
        <v>0</v>
      </c>
      <c r="X204" s="1712">
        <v>0</v>
      </c>
      <c r="Y204" s="1712">
        <v>0</v>
      </c>
      <c r="Z204" s="1712">
        <v>0</v>
      </c>
      <c r="AA204" s="1712">
        <f t="shared" si="78"/>
        <v>0</v>
      </c>
      <c r="AB204" s="1712">
        <v>0</v>
      </c>
      <c r="AC204" s="1712">
        <v>0</v>
      </c>
      <c r="AD204" s="1712">
        <v>0</v>
      </c>
      <c r="AE204" s="1712">
        <f t="shared" si="79"/>
        <v>16.699999999999989</v>
      </c>
      <c r="AF204" s="1712">
        <v>16.699999999999989</v>
      </c>
      <c r="AG204" s="1712">
        <v>0</v>
      </c>
      <c r="AH204" s="1712">
        <v>0</v>
      </c>
      <c r="AI204" s="1712">
        <f t="shared" si="80"/>
        <v>0</v>
      </c>
      <c r="AJ204" s="1712">
        <v>0</v>
      </c>
      <c r="AK204" s="1712">
        <v>0</v>
      </c>
      <c r="AL204" s="1712">
        <v>0</v>
      </c>
      <c r="AM204" s="2397">
        <f t="shared" si="81"/>
        <v>350</v>
      </c>
      <c r="AN204" s="2397">
        <v>300</v>
      </c>
      <c r="AO204" s="1712">
        <v>0</v>
      </c>
      <c r="AP204" s="1712">
        <v>50</v>
      </c>
      <c r="AQ204" s="2397">
        <f t="shared" si="82"/>
        <v>0</v>
      </c>
      <c r="AR204" s="2397">
        <v>0</v>
      </c>
      <c r="AS204" s="1712">
        <v>0</v>
      </c>
      <c r="AT204" s="1712">
        <v>0</v>
      </c>
      <c r="AU204" s="1712">
        <v>0</v>
      </c>
      <c r="AV204" s="2397">
        <f t="shared" si="83"/>
        <v>0</v>
      </c>
      <c r="AW204" s="2397">
        <v>0</v>
      </c>
      <c r="AX204" s="1712">
        <v>0</v>
      </c>
      <c r="AY204" s="1712">
        <v>0</v>
      </c>
      <c r="AZ204" s="1712">
        <v>0</v>
      </c>
      <c r="BA204" s="1712"/>
      <c r="BB204" s="1712"/>
      <c r="BC204" s="1712"/>
      <c r="BD204" s="2329">
        <f t="shared" si="90"/>
        <v>0</v>
      </c>
      <c r="BE204" s="2329"/>
      <c r="BF204" s="1715">
        <f t="shared" si="86"/>
        <v>350</v>
      </c>
      <c r="BG204" s="2333">
        <v>2022</v>
      </c>
      <c r="BH204" s="2333" t="s">
        <v>910</v>
      </c>
      <c r="BI204" s="2333"/>
      <c r="BJ204" s="2334">
        <f t="shared" si="76"/>
        <v>100</v>
      </c>
      <c r="BK204" s="2334" t="e">
        <f t="shared" si="77"/>
        <v>#DIV/0!</v>
      </c>
      <c r="BL204" s="2333" t="s">
        <v>40</v>
      </c>
      <c r="BM204" s="2398"/>
      <c r="BN204" s="2900" t="s">
        <v>2492</v>
      </c>
      <c r="BO204" s="2908" t="s">
        <v>2501</v>
      </c>
      <c r="BP204" s="2399"/>
      <c r="BQ204" s="2337"/>
    </row>
    <row r="205" spans="1:69" s="2338" customFormat="1" ht="25.5">
      <c r="A205" s="2394">
        <v>43</v>
      </c>
      <c r="B205" s="2370" t="s">
        <v>1433</v>
      </c>
      <c r="C205" s="1674" t="s">
        <v>1257</v>
      </c>
      <c r="D205" s="1708"/>
      <c r="E205" s="2348" t="s">
        <v>305</v>
      </c>
      <c r="F205" s="2348" t="s">
        <v>1434</v>
      </c>
      <c r="G205" s="2397">
        <v>300</v>
      </c>
      <c r="H205" s="2397">
        <v>250</v>
      </c>
      <c r="I205" s="1712">
        <v>0</v>
      </c>
      <c r="J205" s="1712">
        <v>50</v>
      </c>
      <c r="K205" s="1712">
        <v>300</v>
      </c>
      <c r="L205" s="1712">
        <v>250</v>
      </c>
      <c r="M205" s="1713">
        <v>284.86500000000001</v>
      </c>
      <c r="N205" s="1712">
        <v>0</v>
      </c>
      <c r="O205" s="2397">
        <v>15.134999999999991</v>
      </c>
      <c r="P205" s="1712">
        <v>15.134999999999991</v>
      </c>
      <c r="Q205" s="1712">
        <v>0</v>
      </c>
      <c r="R205" s="1712">
        <v>0</v>
      </c>
      <c r="S205" s="1712">
        <f t="shared" si="84"/>
        <v>0</v>
      </c>
      <c r="T205" s="2397">
        <v>0</v>
      </c>
      <c r="U205" s="1712">
        <v>0</v>
      </c>
      <c r="V205" s="1712">
        <v>0</v>
      </c>
      <c r="W205" s="1712">
        <f t="shared" si="85"/>
        <v>0</v>
      </c>
      <c r="X205" s="1712">
        <v>0</v>
      </c>
      <c r="Y205" s="1712">
        <v>0</v>
      </c>
      <c r="Z205" s="1712">
        <v>0</v>
      </c>
      <c r="AA205" s="1712">
        <f t="shared" si="78"/>
        <v>0</v>
      </c>
      <c r="AB205" s="1712">
        <v>0</v>
      </c>
      <c r="AC205" s="1712">
        <v>0</v>
      </c>
      <c r="AD205" s="1712">
        <v>0</v>
      </c>
      <c r="AE205" s="1712">
        <f t="shared" si="79"/>
        <v>15.134999999999991</v>
      </c>
      <c r="AF205" s="1712">
        <v>15.134999999999991</v>
      </c>
      <c r="AG205" s="1712">
        <v>0</v>
      </c>
      <c r="AH205" s="1712">
        <v>0</v>
      </c>
      <c r="AI205" s="1712">
        <f t="shared" si="80"/>
        <v>0</v>
      </c>
      <c r="AJ205" s="1712">
        <v>0</v>
      </c>
      <c r="AK205" s="1712">
        <v>0</v>
      </c>
      <c r="AL205" s="1712">
        <v>0</v>
      </c>
      <c r="AM205" s="2397">
        <f t="shared" si="81"/>
        <v>300</v>
      </c>
      <c r="AN205" s="2397">
        <v>250</v>
      </c>
      <c r="AO205" s="1712">
        <v>0</v>
      </c>
      <c r="AP205" s="1712">
        <v>50</v>
      </c>
      <c r="AQ205" s="2397">
        <f t="shared" si="82"/>
        <v>0</v>
      </c>
      <c r="AR205" s="2397">
        <v>0</v>
      </c>
      <c r="AS205" s="1712">
        <v>0</v>
      </c>
      <c r="AT205" s="1712">
        <v>0</v>
      </c>
      <c r="AU205" s="1712">
        <v>0</v>
      </c>
      <c r="AV205" s="2397">
        <f t="shared" si="83"/>
        <v>0</v>
      </c>
      <c r="AW205" s="2397">
        <v>0</v>
      </c>
      <c r="AX205" s="1712">
        <v>0</v>
      </c>
      <c r="AY205" s="1712">
        <v>0</v>
      </c>
      <c r="AZ205" s="1712">
        <v>0</v>
      </c>
      <c r="BA205" s="1712"/>
      <c r="BB205" s="1712"/>
      <c r="BC205" s="1712"/>
      <c r="BD205" s="2329">
        <f t="shared" si="90"/>
        <v>0</v>
      </c>
      <c r="BE205" s="2329"/>
      <c r="BF205" s="1715">
        <f t="shared" si="86"/>
        <v>300</v>
      </c>
      <c r="BG205" s="2333">
        <v>2022</v>
      </c>
      <c r="BH205" s="2333" t="s">
        <v>910</v>
      </c>
      <c r="BI205" s="2333"/>
      <c r="BJ205" s="2334">
        <f t="shared" si="76"/>
        <v>100</v>
      </c>
      <c r="BK205" s="2334" t="e">
        <f t="shared" si="77"/>
        <v>#DIV/0!</v>
      </c>
      <c r="BL205" s="2333" t="s">
        <v>40</v>
      </c>
      <c r="BM205" s="2398"/>
      <c r="BN205" s="2900" t="s">
        <v>2492</v>
      </c>
      <c r="BO205" s="2908" t="s">
        <v>2501</v>
      </c>
      <c r="BP205" s="2399"/>
      <c r="BQ205" s="2337"/>
    </row>
    <row r="206" spans="1:69" s="2338" customFormat="1" ht="31.5">
      <c r="A206" s="2394">
        <v>44</v>
      </c>
      <c r="B206" s="2370" t="s">
        <v>1435</v>
      </c>
      <c r="C206" s="1674" t="s">
        <v>1257</v>
      </c>
      <c r="D206" s="1708"/>
      <c r="E206" s="2348" t="s">
        <v>305</v>
      </c>
      <c r="F206" s="2348" t="s">
        <v>1436</v>
      </c>
      <c r="G206" s="2397">
        <v>486</v>
      </c>
      <c r="H206" s="2397">
        <v>436</v>
      </c>
      <c r="I206" s="1712">
        <v>0</v>
      </c>
      <c r="J206" s="1712">
        <v>50</v>
      </c>
      <c r="K206" s="1712">
        <v>486</v>
      </c>
      <c r="L206" s="1712">
        <v>436</v>
      </c>
      <c r="M206" s="1713">
        <v>462</v>
      </c>
      <c r="N206" s="1712">
        <v>0</v>
      </c>
      <c r="O206" s="2397">
        <v>24</v>
      </c>
      <c r="P206" s="1712">
        <v>24</v>
      </c>
      <c r="Q206" s="1712">
        <v>0</v>
      </c>
      <c r="R206" s="1712">
        <v>0</v>
      </c>
      <c r="S206" s="1712">
        <f t="shared" si="84"/>
        <v>0</v>
      </c>
      <c r="T206" s="2397">
        <v>0</v>
      </c>
      <c r="U206" s="1712">
        <v>0</v>
      </c>
      <c r="V206" s="1712">
        <v>0</v>
      </c>
      <c r="W206" s="1712">
        <f t="shared" si="85"/>
        <v>0</v>
      </c>
      <c r="X206" s="1712">
        <v>0</v>
      </c>
      <c r="Y206" s="1712">
        <v>0</v>
      </c>
      <c r="Z206" s="1712">
        <v>0</v>
      </c>
      <c r="AA206" s="1712">
        <f t="shared" si="78"/>
        <v>0</v>
      </c>
      <c r="AB206" s="1712">
        <v>0</v>
      </c>
      <c r="AC206" s="1712">
        <v>0</v>
      </c>
      <c r="AD206" s="1712">
        <v>0</v>
      </c>
      <c r="AE206" s="1712">
        <f t="shared" si="79"/>
        <v>24</v>
      </c>
      <c r="AF206" s="1712">
        <v>24</v>
      </c>
      <c r="AG206" s="1712">
        <v>0</v>
      </c>
      <c r="AH206" s="1712">
        <v>0</v>
      </c>
      <c r="AI206" s="1712">
        <f t="shared" si="80"/>
        <v>0</v>
      </c>
      <c r="AJ206" s="1712">
        <v>0</v>
      </c>
      <c r="AK206" s="1712">
        <v>0</v>
      </c>
      <c r="AL206" s="1712">
        <v>0</v>
      </c>
      <c r="AM206" s="2397">
        <f t="shared" si="81"/>
        <v>486</v>
      </c>
      <c r="AN206" s="2397">
        <v>436</v>
      </c>
      <c r="AO206" s="1712">
        <v>0</v>
      </c>
      <c r="AP206" s="1712">
        <v>50</v>
      </c>
      <c r="AQ206" s="2397">
        <f t="shared" si="82"/>
        <v>0</v>
      </c>
      <c r="AR206" s="2397">
        <v>0</v>
      </c>
      <c r="AS206" s="1712">
        <v>0</v>
      </c>
      <c r="AT206" s="1712">
        <v>0</v>
      </c>
      <c r="AU206" s="1712">
        <v>0</v>
      </c>
      <c r="AV206" s="2397">
        <f t="shared" si="83"/>
        <v>0</v>
      </c>
      <c r="AW206" s="2397">
        <v>0</v>
      </c>
      <c r="AX206" s="1712">
        <v>0</v>
      </c>
      <c r="AY206" s="1712">
        <v>0</v>
      </c>
      <c r="AZ206" s="1712">
        <v>0</v>
      </c>
      <c r="BA206" s="1712"/>
      <c r="BB206" s="1712"/>
      <c r="BC206" s="1712"/>
      <c r="BD206" s="2329">
        <f t="shared" si="90"/>
        <v>0</v>
      </c>
      <c r="BE206" s="2329"/>
      <c r="BF206" s="1715">
        <f t="shared" si="86"/>
        <v>486</v>
      </c>
      <c r="BG206" s="2333">
        <v>2022</v>
      </c>
      <c r="BH206" s="2333" t="s">
        <v>910</v>
      </c>
      <c r="BI206" s="2333"/>
      <c r="BJ206" s="2334">
        <f t="shared" si="76"/>
        <v>100</v>
      </c>
      <c r="BK206" s="2334" t="e">
        <f t="shared" si="77"/>
        <v>#DIV/0!</v>
      </c>
      <c r="BL206" s="2333" t="s">
        <v>40</v>
      </c>
      <c r="BM206" s="2398"/>
      <c r="BN206" s="2900" t="s">
        <v>2492</v>
      </c>
      <c r="BO206" s="2908" t="s">
        <v>2501</v>
      </c>
      <c r="BP206" s="2399"/>
      <c r="BQ206" s="2337"/>
    </row>
    <row r="207" spans="1:69" s="2338" customFormat="1" ht="25.5">
      <c r="A207" s="2394">
        <v>45</v>
      </c>
      <c r="B207" s="2370" t="s">
        <v>1437</v>
      </c>
      <c r="C207" s="1674" t="s">
        <v>1224</v>
      </c>
      <c r="D207" s="1708"/>
      <c r="E207" s="2348" t="s">
        <v>305</v>
      </c>
      <c r="F207" s="2348" t="s">
        <v>1438</v>
      </c>
      <c r="G207" s="2397">
        <v>128.637934</v>
      </c>
      <c r="H207" s="2397">
        <v>100</v>
      </c>
      <c r="I207" s="1712">
        <v>0</v>
      </c>
      <c r="J207" s="1712">
        <v>28.637934000000001</v>
      </c>
      <c r="K207" s="1712">
        <v>128.637934</v>
      </c>
      <c r="L207" s="1712">
        <v>100</v>
      </c>
      <c r="M207" s="1713">
        <v>115.237934</v>
      </c>
      <c r="N207" s="1712">
        <v>0</v>
      </c>
      <c r="O207" s="2397">
        <v>13.400000000000006</v>
      </c>
      <c r="P207" s="1712">
        <v>13.400000000000006</v>
      </c>
      <c r="Q207" s="1712">
        <v>0</v>
      </c>
      <c r="R207" s="1712">
        <v>0</v>
      </c>
      <c r="S207" s="1712">
        <f t="shared" si="84"/>
        <v>0</v>
      </c>
      <c r="T207" s="2397">
        <v>0</v>
      </c>
      <c r="U207" s="1712">
        <v>0</v>
      </c>
      <c r="V207" s="1712">
        <v>0</v>
      </c>
      <c r="W207" s="1712">
        <f t="shared" si="85"/>
        <v>0</v>
      </c>
      <c r="X207" s="1712">
        <v>0</v>
      </c>
      <c r="Y207" s="1712">
        <v>0</v>
      </c>
      <c r="Z207" s="1712">
        <v>0</v>
      </c>
      <c r="AA207" s="1712">
        <f t="shared" si="78"/>
        <v>0</v>
      </c>
      <c r="AB207" s="1712">
        <v>0</v>
      </c>
      <c r="AC207" s="1712">
        <v>0</v>
      </c>
      <c r="AD207" s="1712">
        <v>0</v>
      </c>
      <c r="AE207" s="1712">
        <f t="shared" si="79"/>
        <v>13.400000000000006</v>
      </c>
      <c r="AF207" s="1712">
        <v>13.400000000000006</v>
      </c>
      <c r="AG207" s="1712">
        <v>0</v>
      </c>
      <c r="AH207" s="1712">
        <v>0</v>
      </c>
      <c r="AI207" s="1712">
        <f t="shared" si="80"/>
        <v>0</v>
      </c>
      <c r="AJ207" s="1712">
        <v>0</v>
      </c>
      <c r="AK207" s="1712">
        <v>0</v>
      </c>
      <c r="AL207" s="1712">
        <v>0</v>
      </c>
      <c r="AM207" s="2397">
        <f t="shared" si="81"/>
        <v>128.637934</v>
      </c>
      <c r="AN207" s="2397">
        <v>100</v>
      </c>
      <c r="AO207" s="1712">
        <v>0</v>
      </c>
      <c r="AP207" s="1712">
        <v>28.637934000000001</v>
      </c>
      <c r="AQ207" s="2397">
        <f t="shared" si="82"/>
        <v>0</v>
      </c>
      <c r="AR207" s="2397">
        <v>0</v>
      </c>
      <c r="AS207" s="1712">
        <v>0</v>
      </c>
      <c r="AT207" s="1712">
        <v>0</v>
      </c>
      <c r="AU207" s="1712">
        <v>0</v>
      </c>
      <c r="AV207" s="2397">
        <f t="shared" si="83"/>
        <v>0</v>
      </c>
      <c r="AW207" s="2397">
        <v>0</v>
      </c>
      <c r="AX207" s="1712">
        <v>0</v>
      </c>
      <c r="AY207" s="1712">
        <v>0</v>
      </c>
      <c r="AZ207" s="1712">
        <v>0</v>
      </c>
      <c r="BA207" s="1712"/>
      <c r="BB207" s="1712"/>
      <c r="BC207" s="1712"/>
      <c r="BD207" s="2329">
        <f t="shared" si="90"/>
        <v>0</v>
      </c>
      <c r="BE207" s="2329"/>
      <c r="BF207" s="1715">
        <f t="shared" si="86"/>
        <v>128.637934</v>
      </c>
      <c r="BG207" s="2333">
        <v>2022</v>
      </c>
      <c r="BH207" s="2333" t="s">
        <v>910</v>
      </c>
      <c r="BI207" s="2333"/>
      <c r="BJ207" s="2334">
        <f t="shared" si="76"/>
        <v>100</v>
      </c>
      <c r="BK207" s="2334" t="e">
        <f t="shared" si="77"/>
        <v>#DIV/0!</v>
      </c>
      <c r="BL207" s="2333" t="s">
        <v>40</v>
      </c>
      <c r="BM207" s="2398"/>
      <c r="BN207" s="2900" t="s">
        <v>2492</v>
      </c>
      <c r="BO207" s="2908" t="s">
        <v>2501</v>
      </c>
      <c r="BP207" s="2399"/>
      <c r="BQ207" s="2337"/>
    </row>
    <row r="208" spans="1:69" s="2338" customFormat="1" ht="31.5">
      <c r="A208" s="2394">
        <v>46</v>
      </c>
      <c r="B208" s="2370" t="s">
        <v>1439</v>
      </c>
      <c r="C208" s="1674" t="s">
        <v>1224</v>
      </c>
      <c r="D208" s="1708"/>
      <c r="E208" s="2348" t="s">
        <v>305</v>
      </c>
      <c r="F208" s="2348" t="s">
        <v>1440</v>
      </c>
      <c r="G208" s="2397">
        <v>686</v>
      </c>
      <c r="H208" s="2397">
        <v>636</v>
      </c>
      <c r="I208" s="1712">
        <v>0</v>
      </c>
      <c r="J208" s="1712">
        <v>50</v>
      </c>
      <c r="K208" s="1712">
        <v>686</v>
      </c>
      <c r="L208" s="1712">
        <v>636</v>
      </c>
      <c r="M208" s="1713">
        <v>613.29999999999995</v>
      </c>
      <c r="N208" s="1712">
        <v>0</v>
      </c>
      <c r="O208" s="2397">
        <v>72.700000000000045</v>
      </c>
      <c r="P208" s="1712">
        <v>72.700000000000045</v>
      </c>
      <c r="Q208" s="1712">
        <v>0</v>
      </c>
      <c r="R208" s="1712">
        <v>0</v>
      </c>
      <c r="S208" s="1712">
        <f t="shared" si="84"/>
        <v>0</v>
      </c>
      <c r="T208" s="2397">
        <v>0</v>
      </c>
      <c r="U208" s="1712">
        <v>0</v>
      </c>
      <c r="V208" s="1712">
        <v>0</v>
      </c>
      <c r="W208" s="1712">
        <f t="shared" si="85"/>
        <v>0</v>
      </c>
      <c r="X208" s="1712">
        <v>0</v>
      </c>
      <c r="Y208" s="1712">
        <v>0</v>
      </c>
      <c r="Z208" s="1712">
        <v>0</v>
      </c>
      <c r="AA208" s="1712">
        <f t="shared" si="78"/>
        <v>0</v>
      </c>
      <c r="AB208" s="1712">
        <v>0</v>
      </c>
      <c r="AC208" s="1712">
        <v>0</v>
      </c>
      <c r="AD208" s="1712">
        <v>0</v>
      </c>
      <c r="AE208" s="1712">
        <f t="shared" si="79"/>
        <v>72.700000000000045</v>
      </c>
      <c r="AF208" s="1712">
        <v>72.700000000000045</v>
      </c>
      <c r="AG208" s="1712">
        <v>0</v>
      </c>
      <c r="AH208" s="1712">
        <v>0</v>
      </c>
      <c r="AI208" s="1712">
        <f t="shared" si="80"/>
        <v>0</v>
      </c>
      <c r="AJ208" s="1712">
        <v>0</v>
      </c>
      <c r="AK208" s="1712">
        <v>0</v>
      </c>
      <c r="AL208" s="1712">
        <v>0</v>
      </c>
      <c r="AM208" s="2397">
        <f t="shared" si="81"/>
        <v>686</v>
      </c>
      <c r="AN208" s="2397">
        <v>636</v>
      </c>
      <c r="AO208" s="1712">
        <v>0</v>
      </c>
      <c r="AP208" s="1712">
        <v>50</v>
      </c>
      <c r="AQ208" s="2397">
        <f t="shared" si="82"/>
        <v>0</v>
      </c>
      <c r="AR208" s="2397">
        <v>0</v>
      </c>
      <c r="AS208" s="1712">
        <v>0</v>
      </c>
      <c r="AT208" s="1712">
        <v>0</v>
      </c>
      <c r="AU208" s="1712">
        <v>0</v>
      </c>
      <c r="AV208" s="2397">
        <f t="shared" si="83"/>
        <v>0</v>
      </c>
      <c r="AW208" s="2397">
        <v>0</v>
      </c>
      <c r="AX208" s="1712">
        <v>0</v>
      </c>
      <c r="AY208" s="1712">
        <v>0</v>
      </c>
      <c r="AZ208" s="1712">
        <v>0</v>
      </c>
      <c r="BA208" s="1712"/>
      <c r="BB208" s="1712"/>
      <c r="BC208" s="1712"/>
      <c r="BD208" s="2329">
        <f t="shared" si="90"/>
        <v>0</v>
      </c>
      <c r="BE208" s="2329"/>
      <c r="BF208" s="1715">
        <f t="shared" si="86"/>
        <v>686</v>
      </c>
      <c r="BG208" s="2333">
        <v>2022</v>
      </c>
      <c r="BH208" s="2333" t="s">
        <v>910</v>
      </c>
      <c r="BI208" s="2333"/>
      <c r="BJ208" s="2334">
        <f t="shared" ref="BJ208:BJ271" si="91">(BD208+AN208)/H208*100</f>
        <v>100</v>
      </c>
      <c r="BK208" s="2334" t="e">
        <f t="shared" ref="BK208:BK271" si="92">BD208/AR208*100</f>
        <v>#DIV/0!</v>
      </c>
      <c r="BL208" s="2333" t="s">
        <v>40</v>
      </c>
      <c r="BM208" s="2398"/>
      <c r="BN208" s="2900" t="s">
        <v>2492</v>
      </c>
      <c r="BO208" s="2908" t="s">
        <v>2501</v>
      </c>
      <c r="BP208" s="2399"/>
      <c r="BQ208" s="2337"/>
    </row>
    <row r="209" spans="1:69" s="2338" customFormat="1" ht="31.5">
      <c r="A209" s="2394">
        <v>47</v>
      </c>
      <c r="B209" s="2370" t="s">
        <v>1441</v>
      </c>
      <c r="C209" s="1674" t="s">
        <v>1224</v>
      </c>
      <c r="D209" s="1708"/>
      <c r="E209" s="2348" t="s">
        <v>305</v>
      </c>
      <c r="F209" s="2348" t="s">
        <v>1442</v>
      </c>
      <c r="G209" s="2397">
        <v>1000</v>
      </c>
      <c r="H209" s="2397">
        <v>1000</v>
      </c>
      <c r="I209" s="1712">
        <v>0</v>
      </c>
      <c r="J209" s="1712">
        <v>0</v>
      </c>
      <c r="K209" s="1712">
        <v>1000</v>
      </c>
      <c r="L209" s="1712">
        <v>1000</v>
      </c>
      <c r="M209" s="1713">
        <v>905.87599999999998</v>
      </c>
      <c r="N209" s="1712">
        <v>0</v>
      </c>
      <c r="O209" s="2397">
        <v>94.124000000000024</v>
      </c>
      <c r="P209" s="1712">
        <v>94.124000000000024</v>
      </c>
      <c r="Q209" s="1712">
        <v>0</v>
      </c>
      <c r="R209" s="1712">
        <v>0</v>
      </c>
      <c r="S209" s="1712">
        <f t="shared" si="84"/>
        <v>0</v>
      </c>
      <c r="T209" s="2397">
        <v>0</v>
      </c>
      <c r="U209" s="1712">
        <v>0</v>
      </c>
      <c r="V209" s="1712">
        <v>0</v>
      </c>
      <c r="W209" s="1712">
        <f t="shared" si="85"/>
        <v>0</v>
      </c>
      <c r="X209" s="1712">
        <v>0</v>
      </c>
      <c r="Y209" s="1712">
        <v>0</v>
      </c>
      <c r="Z209" s="1712">
        <v>0</v>
      </c>
      <c r="AA209" s="1712">
        <f t="shared" si="78"/>
        <v>0</v>
      </c>
      <c r="AB209" s="1712">
        <v>0</v>
      </c>
      <c r="AC209" s="1712">
        <v>0</v>
      </c>
      <c r="AD209" s="1712">
        <v>0</v>
      </c>
      <c r="AE209" s="1712">
        <f t="shared" si="79"/>
        <v>94.124000000000024</v>
      </c>
      <c r="AF209" s="1712">
        <v>94.124000000000024</v>
      </c>
      <c r="AG209" s="1712">
        <v>0</v>
      </c>
      <c r="AH209" s="1712">
        <v>0</v>
      </c>
      <c r="AI209" s="1712">
        <f t="shared" si="80"/>
        <v>0</v>
      </c>
      <c r="AJ209" s="1712">
        <v>0</v>
      </c>
      <c r="AK209" s="1712">
        <v>0</v>
      </c>
      <c r="AL209" s="1712">
        <v>0</v>
      </c>
      <c r="AM209" s="2397">
        <f t="shared" si="81"/>
        <v>1000</v>
      </c>
      <c r="AN209" s="2397">
        <v>1000</v>
      </c>
      <c r="AO209" s="1712">
        <v>0</v>
      </c>
      <c r="AP209" s="1712">
        <v>0</v>
      </c>
      <c r="AQ209" s="2397">
        <f t="shared" si="82"/>
        <v>0</v>
      </c>
      <c r="AR209" s="2397">
        <v>0</v>
      </c>
      <c r="AS209" s="1712">
        <v>0</v>
      </c>
      <c r="AT209" s="1712">
        <v>0</v>
      </c>
      <c r="AU209" s="1712">
        <v>0</v>
      </c>
      <c r="AV209" s="2397">
        <f t="shared" si="83"/>
        <v>0</v>
      </c>
      <c r="AW209" s="2397">
        <v>0</v>
      </c>
      <c r="AX209" s="1712">
        <v>0</v>
      </c>
      <c r="AY209" s="1712">
        <v>0</v>
      </c>
      <c r="AZ209" s="1712">
        <v>0</v>
      </c>
      <c r="BA209" s="1712"/>
      <c r="BB209" s="1712"/>
      <c r="BC209" s="1712"/>
      <c r="BD209" s="2329">
        <f t="shared" si="90"/>
        <v>0</v>
      </c>
      <c r="BE209" s="2329"/>
      <c r="BF209" s="1715">
        <f t="shared" si="86"/>
        <v>1000</v>
      </c>
      <c r="BG209" s="2333">
        <v>2022</v>
      </c>
      <c r="BH209" s="2333" t="s">
        <v>910</v>
      </c>
      <c r="BI209" s="2333"/>
      <c r="BJ209" s="2334">
        <f t="shared" si="91"/>
        <v>100</v>
      </c>
      <c r="BK209" s="2334" t="e">
        <f t="shared" si="92"/>
        <v>#DIV/0!</v>
      </c>
      <c r="BL209" s="2333" t="s">
        <v>40</v>
      </c>
      <c r="BM209" s="2398"/>
      <c r="BN209" s="2900" t="s">
        <v>2492</v>
      </c>
      <c r="BO209" s="2908" t="s">
        <v>2501</v>
      </c>
      <c r="BP209" s="2399"/>
      <c r="BQ209" s="2337"/>
    </row>
    <row r="210" spans="1:69" s="2338" customFormat="1" ht="24">
      <c r="A210" s="2394">
        <v>48</v>
      </c>
      <c r="B210" s="2370" t="s">
        <v>1443</v>
      </c>
      <c r="C210" s="1674" t="s">
        <v>1227</v>
      </c>
      <c r="D210" s="1708"/>
      <c r="E210" s="2348" t="s">
        <v>305</v>
      </c>
      <c r="F210" s="2348" t="s">
        <v>1444</v>
      </c>
      <c r="G210" s="2397">
        <v>361.24760500000002</v>
      </c>
      <c r="H210" s="2397">
        <v>348.63447500000001</v>
      </c>
      <c r="I210" s="1712">
        <v>0</v>
      </c>
      <c r="J210" s="1712">
        <v>12.613130000000012</v>
      </c>
      <c r="K210" s="1712">
        <v>361.24760500000002</v>
      </c>
      <c r="L210" s="1712">
        <v>348.63447500000001</v>
      </c>
      <c r="M210" s="1713">
        <v>356.11313000000001</v>
      </c>
      <c r="N210" s="1712">
        <v>0</v>
      </c>
      <c r="O210" s="2397">
        <v>5.5</v>
      </c>
      <c r="P210" s="1712">
        <v>5.5</v>
      </c>
      <c r="Q210" s="1712">
        <v>0</v>
      </c>
      <c r="R210" s="1712">
        <v>0</v>
      </c>
      <c r="S210" s="1712">
        <f t="shared" si="84"/>
        <v>0</v>
      </c>
      <c r="T210" s="2397">
        <v>0</v>
      </c>
      <c r="U210" s="1712">
        <v>0</v>
      </c>
      <c r="V210" s="1712">
        <v>0</v>
      </c>
      <c r="W210" s="1712">
        <f t="shared" si="85"/>
        <v>0</v>
      </c>
      <c r="X210" s="1712">
        <v>0</v>
      </c>
      <c r="Y210" s="1712">
        <v>0</v>
      </c>
      <c r="Z210" s="1712">
        <v>0</v>
      </c>
      <c r="AA210" s="1712">
        <f t="shared" si="78"/>
        <v>0</v>
      </c>
      <c r="AB210" s="1712">
        <v>0</v>
      </c>
      <c r="AC210" s="1712">
        <v>0</v>
      </c>
      <c r="AD210" s="1712">
        <v>0</v>
      </c>
      <c r="AE210" s="1712">
        <f t="shared" si="79"/>
        <v>5.5</v>
      </c>
      <c r="AF210" s="1712">
        <v>5.5</v>
      </c>
      <c r="AG210" s="1712">
        <v>0</v>
      </c>
      <c r="AH210" s="1712">
        <v>0</v>
      </c>
      <c r="AI210" s="1712">
        <f t="shared" si="80"/>
        <v>0</v>
      </c>
      <c r="AJ210" s="1712">
        <v>0</v>
      </c>
      <c r="AK210" s="1712">
        <v>0</v>
      </c>
      <c r="AL210" s="1712">
        <v>0</v>
      </c>
      <c r="AM210" s="2397">
        <f t="shared" si="81"/>
        <v>361.24760500000002</v>
      </c>
      <c r="AN210" s="2397">
        <v>348.63447500000001</v>
      </c>
      <c r="AO210" s="1712">
        <v>0</v>
      </c>
      <c r="AP210" s="1712">
        <v>12.613130000000012</v>
      </c>
      <c r="AQ210" s="2397">
        <f t="shared" si="82"/>
        <v>0</v>
      </c>
      <c r="AR210" s="2397">
        <v>0</v>
      </c>
      <c r="AS210" s="1712">
        <v>0</v>
      </c>
      <c r="AT210" s="1712">
        <v>0</v>
      </c>
      <c r="AU210" s="1712">
        <v>0</v>
      </c>
      <c r="AV210" s="2397">
        <f t="shared" si="83"/>
        <v>0</v>
      </c>
      <c r="AW210" s="2397">
        <v>0</v>
      </c>
      <c r="AX210" s="1712">
        <v>0</v>
      </c>
      <c r="AY210" s="1712">
        <v>0</v>
      </c>
      <c r="AZ210" s="1712">
        <v>0</v>
      </c>
      <c r="BA210" s="1712"/>
      <c r="BB210" s="1712"/>
      <c r="BC210" s="1712"/>
      <c r="BD210" s="2329">
        <f t="shared" si="90"/>
        <v>0</v>
      </c>
      <c r="BE210" s="2329"/>
      <c r="BF210" s="1715">
        <f t="shared" si="86"/>
        <v>361.24760500000002</v>
      </c>
      <c r="BG210" s="2333">
        <v>2022</v>
      </c>
      <c r="BH210" s="2333" t="s">
        <v>910</v>
      </c>
      <c r="BI210" s="2333"/>
      <c r="BJ210" s="2334">
        <f t="shared" si="91"/>
        <v>100</v>
      </c>
      <c r="BK210" s="2334" t="e">
        <f t="shared" si="92"/>
        <v>#DIV/0!</v>
      </c>
      <c r="BL210" s="2333" t="s">
        <v>40</v>
      </c>
      <c r="BM210" s="2398"/>
      <c r="BN210" s="2900" t="s">
        <v>2492</v>
      </c>
      <c r="BO210" s="2908" t="s">
        <v>2501</v>
      </c>
      <c r="BP210" s="2399"/>
      <c r="BQ210" s="2337"/>
    </row>
    <row r="211" spans="1:69" s="2338" customFormat="1" ht="31.5">
      <c r="A211" s="2394">
        <v>49</v>
      </c>
      <c r="B211" s="2370" t="s">
        <v>1445</v>
      </c>
      <c r="C211" s="1674" t="s">
        <v>1182</v>
      </c>
      <c r="D211" s="1708"/>
      <c r="E211" s="2348" t="s">
        <v>305</v>
      </c>
      <c r="F211" s="2348" t="s">
        <v>1446</v>
      </c>
      <c r="G211" s="2397">
        <v>947.14099999999996</v>
      </c>
      <c r="H211" s="2397">
        <v>947.14099999999996</v>
      </c>
      <c r="I211" s="1712">
        <v>0</v>
      </c>
      <c r="J211" s="1712">
        <v>0</v>
      </c>
      <c r="K211" s="1712">
        <v>947.14099999999996</v>
      </c>
      <c r="L211" s="1712">
        <v>947.14099999999996</v>
      </c>
      <c r="M211" s="1713">
        <v>348.51400000000001</v>
      </c>
      <c r="N211" s="1712">
        <v>0</v>
      </c>
      <c r="O211" s="2397">
        <v>598.48599999999999</v>
      </c>
      <c r="P211" s="1712">
        <v>598.48599999999999</v>
      </c>
      <c r="Q211" s="1712">
        <v>0</v>
      </c>
      <c r="R211" s="1712">
        <v>0</v>
      </c>
      <c r="S211" s="1712">
        <f t="shared" si="84"/>
        <v>0</v>
      </c>
      <c r="T211" s="2397">
        <v>0</v>
      </c>
      <c r="U211" s="1712">
        <v>0</v>
      </c>
      <c r="V211" s="1712">
        <v>0</v>
      </c>
      <c r="W211" s="1712">
        <f t="shared" si="85"/>
        <v>427.01124999999996</v>
      </c>
      <c r="X211" s="1712">
        <v>427.01124999999996</v>
      </c>
      <c r="Y211" s="1712">
        <v>0</v>
      </c>
      <c r="Z211" s="1712">
        <v>0</v>
      </c>
      <c r="AA211" s="1712">
        <f t="shared" si="78"/>
        <v>0</v>
      </c>
      <c r="AB211" s="1712">
        <v>0</v>
      </c>
      <c r="AC211" s="1712">
        <v>0</v>
      </c>
      <c r="AD211" s="1712">
        <v>0</v>
      </c>
      <c r="AE211" s="1712">
        <f t="shared" si="79"/>
        <v>598.48599999999999</v>
      </c>
      <c r="AF211" s="1712">
        <v>598.48599999999999</v>
      </c>
      <c r="AG211" s="1712">
        <v>0</v>
      </c>
      <c r="AH211" s="1712">
        <v>0</v>
      </c>
      <c r="AI211" s="1712">
        <f t="shared" si="80"/>
        <v>0</v>
      </c>
      <c r="AJ211" s="1712">
        <v>0</v>
      </c>
      <c r="AK211" s="1712">
        <v>0</v>
      </c>
      <c r="AL211" s="1712">
        <v>0</v>
      </c>
      <c r="AM211" s="2397">
        <f t="shared" si="81"/>
        <v>947.14099999999996</v>
      </c>
      <c r="AN211" s="2397">
        <v>947.14099999999996</v>
      </c>
      <c r="AO211" s="1712">
        <v>0</v>
      </c>
      <c r="AP211" s="1712">
        <v>0</v>
      </c>
      <c r="AQ211" s="2397">
        <f t="shared" si="82"/>
        <v>0</v>
      </c>
      <c r="AR211" s="2397">
        <v>0</v>
      </c>
      <c r="AS211" s="1712">
        <v>0</v>
      </c>
      <c r="AT211" s="1712">
        <v>0</v>
      </c>
      <c r="AU211" s="1712">
        <v>0</v>
      </c>
      <c r="AV211" s="2397">
        <f t="shared" si="83"/>
        <v>0</v>
      </c>
      <c r="AW211" s="2397">
        <v>0</v>
      </c>
      <c r="AX211" s="1712">
        <v>0</v>
      </c>
      <c r="AY211" s="1712">
        <v>0</v>
      </c>
      <c r="AZ211" s="1712">
        <v>0</v>
      </c>
      <c r="BA211" s="1712"/>
      <c r="BB211" s="1712"/>
      <c r="BC211" s="1712"/>
      <c r="BD211" s="2329">
        <f t="shared" si="90"/>
        <v>0</v>
      </c>
      <c r="BE211" s="2329"/>
      <c r="BF211" s="1715">
        <f t="shared" si="86"/>
        <v>947.14099999999996</v>
      </c>
      <c r="BG211" s="2333">
        <v>2022</v>
      </c>
      <c r="BH211" s="2333" t="s">
        <v>910</v>
      </c>
      <c r="BI211" s="2333"/>
      <c r="BJ211" s="2334">
        <f t="shared" si="91"/>
        <v>100</v>
      </c>
      <c r="BK211" s="2334" t="e">
        <f t="shared" si="92"/>
        <v>#DIV/0!</v>
      </c>
      <c r="BL211" s="2333" t="s">
        <v>40</v>
      </c>
      <c r="BM211" s="2398"/>
      <c r="BN211" s="2900" t="s">
        <v>2492</v>
      </c>
      <c r="BO211" s="2908" t="s">
        <v>2501</v>
      </c>
      <c r="BP211" s="2399"/>
      <c r="BQ211" s="2337"/>
    </row>
    <row r="212" spans="1:69" s="2338" customFormat="1" ht="31.5">
      <c r="A212" s="2394">
        <v>50</v>
      </c>
      <c r="B212" s="2395" t="s">
        <v>1447</v>
      </c>
      <c r="C212" s="1674" t="s">
        <v>1448</v>
      </c>
      <c r="D212" s="1708"/>
      <c r="E212" s="2348" t="s">
        <v>305</v>
      </c>
      <c r="F212" s="2348" t="s">
        <v>1449</v>
      </c>
      <c r="G212" s="2397">
        <v>1736</v>
      </c>
      <c r="H212" s="2397">
        <v>1736</v>
      </c>
      <c r="I212" s="1712">
        <v>0</v>
      </c>
      <c r="J212" s="1712">
        <v>0</v>
      </c>
      <c r="K212" s="1712">
        <v>1736</v>
      </c>
      <c r="L212" s="1712">
        <v>1736</v>
      </c>
      <c r="M212" s="1713">
        <v>470.44199999999995</v>
      </c>
      <c r="N212" s="1712">
        <v>0</v>
      </c>
      <c r="O212" s="2397">
        <v>1265.558</v>
      </c>
      <c r="P212" s="1712">
        <v>1265.558</v>
      </c>
      <c r="Q212" s="1712">
        <v>0</v>
      </c>
      <c r="R212" s="1712">
        <v>0</v>
      </c>
      <c r="S212" s="1712">
        <f t="shared" si="84"/>
        <v>0</v>
      </c>
      <c r="T212" s="2397">
        <v>0</v>
      </c>
      <c r="U212" s="1712">
        <v>0</v>
      </c>
      <c r="V212" s="1712">
        <v>0</v>
      </c>
      <c r="W212" s="1712">
        <f t="shared" si="85"/>
        <v>1150.569</v>
      </c>
      <c r="X212" s="1712">
        <v>1150.569</v>
      </c>
      <c r="Y212" s="1712">
        <v>0</v>
      </c>
      <c r="Z212" s="1712">
        <v>0</v>
      </c>
      <c r="AA212" s="1712">
        <f t="shared" si="78"/>
        <v>0</v>
      </c>
      <c r="AB212" s="1712">
        <v>0</v>
      </c>
      <c r="AC212" s="1712">
        <v>0</v>
      </c>
      <c r="AD212" s="1712">
        <v>0</v>
      </c>
      <c r="AE212" s="1712">
        <f t="shared" si="79"/>
        <v>1265.558</v>
      </c>
      <c r="AF212" s="1712">
        <v>1265.558</v>
      </c>
      <c r="AG212" s="1712">
        <v>0</v>
      </c>
      <c r="AH212" s="1712">
        <v>0</v>
      </c>
      <c r="AI212" s="1712">
        <f t="shared" si="80"/>
        <v>0</v>
      </c>
      <c r="AJ212" s="1712">
        <v>0</v>
      </c>
      <c r="AK212" s="1712">
        <v>0</v>
      </c>
      <c r="AL212" s="1712">
        <v>0</v>
      </c>
      <c r="AM212" s="2397">
        <f t="shared" si="81"/>
        <v>1736</v>
      </c>
      <c r="AN212" s="2397">
        <v>1736</v>
      </c>
      <c r="AO212" s="1712">
        <v>0</v>
      </c>
      <c r="AP212" s="1712">
        <v>0</v>
      </c>
      <c r="AQ212" s="2397">
        <f t="shared" si="82"/>
        <v>0</v>
      </c>
      <c r="AR212" s="2397">
        <v>0</v>
      </c>
      <c r="AS212" s="1712">
        <v>0</v>
      </c>
      <c r="AT212" s="1712">
        <v>0</v>
      </c>
      <c r="AU212" s="1712">
        <v>0</v>
      </c>
      <c r="AV212" s="2397">
        <f t="shared" si="83"/>
        <v>0</v>
      </c>
      <c r="AW212" s="2397">
        <v>0</v>
      </c>
      <c r="AX212" s="1712">
        <v>0</v>
      </c>
      <c r="AY212" s="1712">
        <v>0</v>
      </c>
      <c r="AZ212" s="1712">
        <v>0</v>
      </c>
      <c r="BA212" s="1712"/>
      <c r="BB212" s="1712"/>
      <c r="BC212" s="1712"/>
      <c r="BD212" s="2329">
        <f t="shared" si="90"/>
        <v>0</v>
      </c>
      <c r="BE212" s="2329"/>
      <c r="BF212" s="1715">
        <f t="shared" si="86"/>
        <v>1736</v>
      </c>
      <c r="BG212" s="2333">
        <v>2022</v>
      </c>
      <c r="BH212" s="2333" t="s">
        <v>910</v>
      </c>
      <c r="BI212" s="2333"/>
      <c r="BJ212" s="2334">
        <f t="shared" si="91"/>
        <v>100</v>
      </c>
      <c r="BK212" s="2334" t="e">
        <f t="shared" si="92"/>
        <v>#DIV/0!</v>
      </c>
      <c r="BL212" s="2333" t="s">
        <v>40</v>
      </c>
      <c r="BM212" s="2398"/>
      <c r="BN212" s="2900" t="s">
        <v>2492</v>
      </c>
      <c r="BO212" s="2908" t="s">
        <v>2501</v>
      </c>
      <c r="BP212" s="2399"/>
      <c r="BQ212" s="2337"/>
    </row>
    <row r="213" spans="1:69" s="2338" customFormat="1" ht="31.5">
      <c r="A213" s="2394">
        <v>51</v>
      </c>
      <c r="B213" s="2395" t="s">
        <v>1450</v>
      </c>
      <c r="C213" s="1674" t="s">
        <v>1451</v>
      </c>
      <c r="D213" s="1708"/>
      <c r="E213" s="2348" t="s">
        <v>305</v>
      </c>
      <c r="F213" s="2348" t="s">
        <v>1452</v>
      </c>
      <c r="G213" s="2397">
        <v>1736</v>
      </c>
      <c r="H213" s="2397">
        <v>1736</v>
      </c>
      <c r="I213" s="1712">
        <v>0</v>
      </c>
      <c r="J213" s="1712">
        <v>0</v>
      </c>
      <c r="K213" s="1712">
        <v>1736</v>
      </c>
      <c r="L213" s="1712">
        <v>1736</v>
      </c>
      <c r="M213" s="1713">
        <v>1327.729</v>
      </c>
      <c r="N213" s="1712">
        <v>0</v>
      </c>
      <c r="O213" s="2397">
        <v>408.27099999999996</v>
      </c>
      <c r="P213" s="1712">
        <v>408.27099999999996</v>
      </c>
      <c r="Q213" s="1712">
        <v>0</v>
      </c>
      <c r="R213" s="1712">
        <v>0</v>
      </c>
      <c r="S213" s="1712">
        <f t="shared" si="84"/>
        <v>0</v>
      </c>
      <c r="T213" s="2397">
        <v>0</v>
      </c>
      <c r="U213" s="1712">
        <v>0</v>
      </c>
      <c r="V213" s="1712">
        <v>0</v>
      </c>
      <c r="W213" s="1712">
        <f t="shared" si="85"/>
        <v>105.017</v>
      </c>
      <c r="X213" s="1712">
        <v>105.017</v>
      </c>
      <c r="Y213" s="1712">
        <v>0</v>
      </c>
      <c r="Z213" s="1712">
        <v>0</v>
      </c>
      <c r="AA213" s="1712">
        <f t="shared" si="78"/>
        <v>0</v>
      </c>
      <c r="AB213" s="1712">
        <v>0</v>
      </c>
      <c r="AC213" s="1712">
        <v>0</v>
      </c>
      <c r="AD213" s="1712">
        <v>0</v>
      </c>
      <c r="AE213" s="1712">
        <f t="shared" si="79"/>
        <v>408.27099999999996</v>
      </c>
      <c r="AF213" s="1712">
        <v>408.27099999999996</v>
      </c>
      <c r="AG213" s="1712">
        <v>0</v>
      </c>
      <c r="AH213" s="1712">
        <v>0</v>
      </c>
      <c r="AI213" s="1712">
        <f t="shared" si="80"/>
        <v>0</v>
      </c>
      <c r="AJ213" s="1712">
        <v>0</v>
      </c>
      <c r="AK213" s="1712">
        <v>0</v>
      </c>
      <c r="AL213" s="1712">
        <v>0</v>
      </c>
      <c r="AM213" s="2397">
        <f t="shared" si="81"/>
        <v>1736</v>
      </c>
      <c r="AN213" s="2397">
        <v>1736</v>
      </c>
      <c r="AO213" s="1712">
        <v>0</v>
      </c>
      <c r="AP213" s="1712">
        <v>0</v>
      </c>
      <c r="AQ213" s="2397">
        <f t="shared" si="82"/>
        <v>0</v>
      </c>
      <c r="AR213" s="2397">
        <v>0</v>
      </c>
      <c r="AS213" s="1712">
        <v>0</v>
      </c>
      <c r="AT213" s="1712">
        <v>0</v>
      </c>
      <c r="AU213" s="1712">
        <v>0</v>
      </c>
      <c r="AV213" s="2397">
        <f t="shared" si="83"/>
        <v>0</v>
      </c>
      <c r="AW213" s="2397">
        <v>0</v>
      </c>
      <c r="AX213" s="1712">
        <v>0</v>
      </c>
      <c r="AY213" s="1712">
        <v>0</v>
      </c>
      <c r="AZ213" s="1712">
        <v>0</v>
      </c>
      <c r="BA213" s="1712"/>
      <c r="BB213" s="1712"/>
      <c r="BC213" s="1712"/>
      <c r="BD213" s="2329">
        <f t="shared" si="90"/>
        <v>0</v>
      </c>
      <c r="BE213" s="2329"/>
      <c r="BF213" s="1715">
        <f t="shared" si="86"/>
        <v>1736</v>
      </c>
      <c r="BG213" s="2333">
        <v>2022</v>
      </c>
      <c r="BH213" s="2333" t="s">
        <v>910</v>
      </c>
      <c r="BI213" s="2333"/>
      <c r="BJ213" s="2334">
        <f t="shared" si="91"/>
        <v>100</v>
      </c>
      <c r="BK213" s="2334" t="e">
        <f t="shared" si="92"/>
        <v>#DIV/0!</v>
      </c>
      <c r="BL213" s="2333" t="s">
        <v>40</v>
      </c>
      <c r="BM213" s="2398"/>
      <c r="BN213" s="2900" t="s">
        <v>2492</v>
      </c>
      <c r="BO213" s="2908" t="s">
        <v>2501</v>
      </c>
      <c r="BP213" s="2399"/>
      <c r="BQ213" s="2337"/>
    </row>
    <row r="214" spans="1:69" s="2338" customFormat="1" ht="31.5">
      <c r="A214" s="2394">
        <v>52</v>
      </c>
      <c r="B214" s="2395" t="s">
        <v>1453</v>
      </c>
      <c r="C214" s="1674" t="s">
        <v>1264</v>
      </c>
      <c r="D214" s="1708"/>
      <c r="E214" s="2348" t="s">
        <v>305</v>
      </c>
      <c r="F214" s="2348" t="s">
        <v>1454</v>
      </c>
      <c r="G214" s="2397">
        <v>786</v>
      </c>
      <c r="H214" s="2397">
        <v>786</v>
      </c>
      <c r="I214" s="1712">
        <v>0</v>
      </c>
      <c r="J214" s="1712">
        <v>0</v>
      </c>
      <c r="K214" s="1712">
        <v>786</v>
      </c>
      <c r="L214" s="1712">
        <v>786</v>
      </c>
      <c r="M214" s="1713">
        <v>642.61799999999994</v>
      </c>
      <c r="N214" s="1712">
        <v>0</v>
      </c>
      <c r="O214" s="2397">
        <v>536</v>
      </c>
      <c r="P214" s="1712">
        <v>536</v>
      </c>
      <c r="Q214" s="1712">
        <v>0</v>
      </c>
      <c r="R214" s="1712">
        <v>0</v>
      </c>
      <c r="S214" s="1712">
        <f t="shared" si="84"/>
        <v>0</v>
      </c>
      <c r="T214" s="2397">
        <v>0</v>
      </c>
      <c r="U214" s="1712">
        <v>0</v>
      </c>
      <c r="V214" s="1712">
        <v>0</v>
      </c>
      <c r="W214" s="1712">
        <f t="shared" si="85"/>
        <v>392.61799999999999</v>
      </c>
      <c r="X214" s="1712">
        <v>392.61799999999999</v>
      </c>
      <c r="Y214" s="1712">
        <v>0</v>
      </c>
      <c r="Z214" s="1712">
        <v>0</v>
      </c>
      <c r="AA214" s="1712">
        <f t="shared" si="78"/>
        <v>0</v>
      </c>
      <c r="AB214" s="1712">
        <v>0</v>
      </c>
      <c r="AC214" s="1712">
        <v>0</v>
      </c>
      <c r="AD214" s="1712">
        <v>0</v>
      </c>
      <c r="AE214" s="1712">
        <f t="shared" si="79"/>
        <v>536</v>
      </c>
      <c r="AF214" s="1712">
        <v>536</v>
      </c>
      <c r="AG214" s="1712">
        <v>0</v>
      </c>
      <c r="AH214" s="1712">
        <v>0</v>
      </c>
      <c r="AI214" s="1712">
        <f t="shared" si="80"/>
        <v>0</v>
      </c>
      <c r="AJ214" s="1712">
        <v>0</v>
      </c>
      <c r="AK214" s="1712">
        <v>0</v>
      </c>
      <c r="AL214" s="1712">
        <v>0</v>
      </c>
      <c r="AM214" s="2397">
        <f t="shared" si="81"/>
        <v>786</v>
      </c>
      <c r="AN214" s="2397">
        <v>786</v>
      </c>
      <c r="AO214" s="1712">
        <v>0</v>
      </c>
      <c r="AP214" s="1712">
        <v>0</v>
      </c>
      <c r="AQ214" s="2397">
        <f t="shared" si="82"/>
        <v>0</v>
      </c>
      <c r="AR214" s="2397">
        <v>0</v>
      </c>
      <c r="AS214" s="1712">
        <v>0</v>
      </c>
      <c r="AT214" s="1712">
        <v>0</v>
      </c>
      <c r="AU214" s="1712">
        <v>0</v>
      </c>
      <c r="AV214" s="2397">
        <f t="shared" si="83"/>
        <v>0</v>
      </c>
      <c r="AW214" s="2397">
        <v>0</v>
      </c>
      <c r="AX214" s="1712">
        <v>0</v>
      </c>
      <c r="AY214" s="1712">
        <v>0</v>
      </c>
      <c r="AZ214" s="1712">
        <v>0</v>
      </c>
      <c r="BA214" s="1712"/>
      <c r="BB214" s="1712"/>
      <c r="BC214" s="1712"/>
      <c r="BD214" s="2329">
        <f t="shared" si="90"/>
        <v>0</v>
      </c>
      <c r="BE214" s="2329"/>
      <c r="BF214" s="1715">
        <f t="shared" si="86"/>
        <v>786</v>
      </c>
      <c r="BG214" s="2333">
        <v>2022</v>
      </c>
      <c r="BH214" s="2333" t="s">
        <v>910</v>
      </c>
      <c r="BI214" s="2333"/>
      <c r="BJ214" s="2334">
        <f t="shared" si="91"/>
        <v>100</v>
      </c>
      <c r="BK214" s="2334" t="e">
        <f t="shared" si="92"/>
        <v>#DIV/0!</v>
      </c>
      <c r="BL214" s="2333" t="s">
        <v>40</v>
      </c>
      <c r="BM214" s="2398"/>
      <c r="BN214" s="2900" t="s">
        <v>2492</v>
      </c>
      <c r="BO214" s="2908" t="s">
        <v>2501</v>
      </c>
      <c r="BP214" s="2399"/>
      <c r="BQ214" s="2337"/>
    </row>
    <row r="215" spans="1:69" s="1966" customFormat="1" ht="27" customHeight="1">
      <c r="A215" s="2223" t="s">
        <v>74</v>
      </c>
      <c r="B215" s="1962" t="s">
        <v>2420</v>
      </c>
      <c r="C215" s="1653"/>
      <c r="D215" s="1717"/>
      <c r="E215" s="1654"/>
      <c r="F215" s="1654"/>
      <c r="G215" s="1718">
        <f>SUM(G216:G223)</f>
        <v>5708.0219999999999</v>
      </c>
      <c r="H215" s="1718">
        <f t="shared" ref="H215:BD215" si="93">SUM(H216:H223)</f>
        <v>5458</v>
      </c>
      <c r="I215" s="1718">
        <f t="shared" si="93"/>
        <v>0</v>
      </c>
      <c r="J215" s="1718">
        <f t="shared" si="93"/>
        <v>250.02200000000002</v>
      </c>
      <c r="K215" s="1718">
        <f t="shared" si="93"/>
        <v>5708.0219999999999</v>
      </c>
      <c r="L215" s="1718">
        <f t="shared" si="93"/>
        <v>5458</v>
      </c>
      <c r="M215" s="1718">
        <f t="shared" si="93"/>
        <v>0</v>
      </c>
      <c r="N215" s="1718">
        <f t="shared" si="93"/>
        <v>0</v>
      </c>
      <c r="O215" s="1718">
        <f t="shared" si="93"/>
        <v>0</v>
      </c>
      <c r="P215" s="1718">
        <f t="shared" si="93"/>
        <v>0</v>
      </c>
      <c r="Q215" s="1718">
        <f t="shared" si="93"/>
        <v>0</v>
      </c>
      <c r="R215" s="1718">
        <f t="shared" si="93"/>
        <v>0</v>
      </c>
      <c r="S215" s="1718">
        <f t="shared" si="93"/>
        <v>2794.0219999999999</v>
      </c>
      <c r="T215" s="1718">
        <f t="shared" si="93"/>
        <v>2544</v>
      </c>
      <c r="U215" s="1718">
        <f t="shared" si="93"/>
        <v>0</v>
      </c>
      <c r="V215" s="1718">
        <f t="shared" si="93"/>
        <v>250.02200000000002</v>
      </c>
      <c r="W215" s="1718">
        <f t="shared" si="93"/>
        <v>0</v>
      </c>
      <c r="X215" s="1718">
        <f t="shared" si="93"/>
        <v>0</v>
      </c>
      <c r="Y215" s="1718">
        <f t="shared" si="93"/>
        <v>0</v>
      </c>
      <c r="Z215" s="1718">
        <f t="shared" si="93"/>
        <v>0</v>
      </c>
      <c r="AA215" s="1718">
        <f t="shared" si="93"/>
        <v>590.34299999999996</v>
      </c>
      <c r="AB215" s="1718">
        <f t="shared" si="93"/>
        <v>590.34299999999996</v>
      </c>
      <c r="AC215" s="1718">
        <f t="shared" si="93"/>
        <v>0</v>
      </c>
      <c r="AD215" s="1718">
        <f t="shared" si="93"/>
        <v>0</v>
      </c>
      <c r="AE215" s="1718">
        <f t="shared" si="93"/>
        <v>0</v>
      </c>
      <c r="AF215" s="1718">
        <f t="shared" si="93"/>
        <v>0</v>
      </c>
      <c r="AG215" s="1718">
        <f t="shared" si="93"/>
        <v>0</v>
      </c>
      <c r="AH215" s="1718">
        <f t="shared" si="93"/>
        <v>0</v>
      </c>
      <c r="AI215" s="1718">
        <f t="shared" si="93"/>
        <v>2794.0219999999999</v>
      </c>
      <c r="AJ215" s="1718">
        <f t="shared" si="93"/>
        <v>2544</v>
      </c>
      <c r="AK215" s="1718">
        <f t="shared" si="93"/>
        <v>0</v>
      </c>
      <c r="AL215" s="1718">
        <f t="shared" si="93"/>
        <v>250.02200000000002</v>
      </c>
      <c r="AM215" s="1718">
        <f t="shared" si="93"/>
        <v>2794.0219999999999</v>
      </c>
      <c r="AN215" s="1718">
        <f t="shared" si="93"/>
        <v>2544</v>
      </c>
      <c r="AO215" s="1718">
        <f t="shared" si="93"/>
        <v>0</v>
      </c>
      <c r="AP215" s="1718">
        <f t="shared" si="93"/>
        <v>250.02200000000002</v>
      </c>
      <c r="AQ215" s="1718">
        <f t="shared" si="93"/>
        <v>2914</v>
      </c>
      <c r="AR215" s="1718">
        <f t="shared" si="93"/>
        <v>2914</v>
      </c>
      <c r="AS215" s="1718">
        <f t="shared" si="93"/>
        <v>0</v>
      </c>
      <c r="AT215" s="1718">
        <f t="shared" si="93"/>
        <v>0</v>
      </c>
      <c r="AU215" s="1718">
        <f t="shared" si="93"/>
        <v>0</v>
      </c>
      <c r="AV215" s="1718">
        <f t="shared" si="93"/>
        <v>2914</v>
      </c>
      <c r="AW215" s="1718">
        <f t="shared" si="93"/>
        <v>2914</v>
      </c>
      <c r="AX215" s="1718">
        <f t="shared" si="93"/>
        <v>0</v>
      </c>
      <c r="AY215" s="1718">
        <f t="shared" si="93"/>
        <v>0</v>
      </c>
      <c r="AZ215" s="1718">
        <f t="shared" si="93"/>
        <v>0</v>
      </c>
      <c r="BA215" s="1718">
        <f t="shared" si="93"/>
        <v>0</v>
      </c>
      <c r="BB215" s="1718">
        <f t="shared" si="93"/>
        <v>0</v>
      </c>
      <c r="BC215" s="1718">
        <f t="shared" si="93"/>
        <v>0</v>
      </c>
      <c r="BD215" s="1718">
        <f t="shared" si="93"/>
        <v>2914</v>
      </c>
      <c r="BE215" s="1655"/>
      <c r="BF215" s="1963"/>
      <c r="BG215" s="1691"/>
      <c r="BH215" s="1691"/>
      <c r="BI215" s="1691"/>
      <c r="BJ215" s="1692">
        <f t="shared" si="91"/>
        <v>100</v>
      </c>
      <c r="BK215" s="1692">
        <f t="shared" si="92"/>
        <v>100</v>
      </c>
      <c r="BL215" s="1691"/>
      <c r="BM215" s="1964"/>
      <c r="BN215" s="2900" t="s">
        <v>2492</v>
      </c>
      <c r="BO215" s="2908" t="s">
        <v>2501</v>
      </c>
      <c r="BP215" s="1710"/>
      <c r="BQ215" s="1965"/>
    </row>
    <row r="216" spans="1:69" s="2406" customFormat="1" ht="31.5">
      <c r="A216" s="2394">
        <v>1</v>
      </c>
      <c r="B216" s="2370" t="s">
        <v>1455</v>
      </c>
      <c r="C216" s="1674" t="s">
        <v>1144</v>
      </c>
      <c r="D216" s="1711"/>
      <c r="E216" s="2348" t="s">
        <v>206</v>
      </c>
      <c r="F216" s="2348" t="s">
        <v>1456</v>
      </c>
      <c r="G216" s="2397">
        <v>651</v>
      </c>
      <c r="H216" s="2397">
        <v>620</v>
      </c>
      <c r="I216" s="1712">
        <v>0</v>
      </c>
      <c r="J216" s="1712">
        <v>31</v>
      </c>
      <c r="K216" s="1712">
        <v>651</v>
      </c>
      <c r="L216" s="1712">
        <v>620</v>
      </c>
      <c r="M216" s="1713">
        <v>0</v>
      </c>
      <c r="N216" s="1712">
        <v>0</v>
      </c>
      <c r="O216" s="2397">
        <v>0</v>
      </c>
      <c r="P216" s="1712">
        <v>0</v>
      </c>
      <c r="Q216" s="1712">
        <v>0</v>
      </c>
      <c r="R216" s="1712">
        <v>0</v>
      </c>
      <c r="S216" s="1712">
        <f t="shared" si="84"/>
        <v>622</v>
      </c>
      <c r="T216" s="2397">
        <v>591</v>
      </c>
      <c r="U216" s="1712">
        <v>0</v>
      </c>
      <c r="V216" s="1712">
        <v>31</v>
      </c>
      <c r="W216" s="1712">
        <f t="shared" si="85"/>
        <v>0</v>
      </c>
      <c r="X216" s="1712">
        <v>0</v>
      </c>
      <c r="Y216" s="1712">
        <v>0</v>
      </c>
      <c r="Z216" s="1712">
        <v>0</v>
      </c>
      <c r="AA216" s="1712">
        <f t="shared" si="78"/>
        <v>590.34299999999996</v>
      </c>
      <c r="AB216" s="1712">
        <v>590.34299999999996</v>
      </c>
      <c r="AC216" s="1712">
        <v>0</v>
      </c>
      <c r="AD216" s="1712">
        <v>0</v>
      </c>
      <c r="AE216" s="1712">
        <f t="shared" si="79"/>
        <v>0</v>
      </c>
      <c r="AF216" s="1712">
        <v>0</v>
      </c>
      <c r="AG216" s="1712">
        <v>0</v>
      </c>
      <c r="AH216" s="1712">
        <v>0</v>
      </c>
      <c r="AI216" s="1712">
        <f t="shared" si="80"/>
        <v>622</v>
      </c>
      <c r="AJ216" s="1712">
        <v>591</v>
      </c>
      <c r="AK216" s="1712">
        <v>0</v>
      </c>
      <c r="AL216" s="1712">
        <v>31</v>
      </c>
      <c r="AM216" s="2397">
        <f t="shared" si="81"/>
        <v>622</v>
      </c>
      <c r="AN216" s="2397">
        <v>591</v>
      </c>
      <c r="AO216" s="1712">
        <v>0</v>
      </c>
      <c r="AP216" s="1712">
        <v>31</v>
      </c>
      <c r="AQ216" s="2397">
        <f t="shared" si="82"/>
        <v>29</v>
      </c>
      <c r="AR216" s="2397">
        <v>29</v>
      </c>
      <c r="AS216" s="1712">
        <v>0</v>
      </c>
      <c r="AT216" s="1712">
        <v>0</v>
      </c>
      <c r="AU216" s="1712">
        <v>0</v>
      </c>
      <c r="AV216" s="2397">
        <f t="shared" si="83"/>
        <v>29</v>
      </c>
      <c r="AW216" s="2397">
        <v>29</v>
      </c>
      <c r="AX216" s="1712">
        <v>0</v>
      </c>
      <c r="AY216" s="1712">
        <v>0</v>
      </c>
      <c r="AZ216" s="1712">
        <v>0</v>
      </c>
      <c r="BA216" s="1712"/>
      <c r="BB216" s="1712"/>
      <c r="BC216" s="1712"/>
      <c r="BD216" s="2397">
        <v>29</v>
      </c>
      <c r="BE216" s="2397"/>
      <c r="BF216" s="1715">
        <f t="shared" si="86"/>
        <v>0</v>
      </c>
      <c r="BG216" s="2403">
        <v>2023</v>
      </c>
      <c r="BH216" s="2403" t="s">
        <v>2324</v>
      </c>
      <c r="BI216" s="2403" t="s">
        <v>2327</v>
      </c>
      <c r="BJ216" s="2334">
        <f t="shared" si="91"/>
        <v>100</v>
      </c>
      <c r="BK216" s="2334">
        <f t="shared" si="92"/>
        <v>100</v>
      </c>
      <c r="BL216" s="2403" t="s">
        <v>40</v>
      </c>
      <c r="BM216" s="2404"/>
      <c r="BN216" s="2900" t="s">
        <v>2492</v>
      </c>
      <c r="BO216" s="2908" t="s">
        <v>2501</v>
      </c>
      <c r="BP216" s="2405"/>
      <c r="BQ216" s="2337"/>
    </row>
    <row r="217" spans="1:69" s="2406" customFormat="1" ht="31.5">
      <c r="A217" s="2394">
        <v>2</v>
      </c>
      <c r="B217" s="2370" t="s">
        <v>1457</v>
      </c>
      <c r="C217" s="1674" t="s">
        <v>1119</v>
      </c>
      <c r="D217" s="1711"/>
      <c r="E217" s="2348" t="s">
        <v>206</v>
      </c>
      <c r="F217" s="2348" t="s">
        <v>1458</v>
      </c>
      <c r="G217" s="2397">
        <v>1535</v>
      </c>
      <c r="H217" s="2397">
        <v>1516</v>
      </c>
      <c r="I217" s="1712">
        <v>0</v>
      </c>
      <c r="J217" s="1712">
        <v>19</v>
      </c>
      <c r="K217" s="1712">
        <v>1535</v>
      </c>
      <c r="L217" s="1712">
        <v>1516</v>
      </c>
      <c r="M217" s="1713">
        <v>0</v>
      </c>
      <c r="N217" s="1712">
        <v>0</v>
      </c>
      <c r="O217" s="2397">
        <v>0</v>
      </c>
      <c r="P217" s="1712">
        <v>0</v>
      </c>
      <c r="Q217" s="1712">
        <v>0</v>
      </c>
      <c r="R217" s="1712">
        <v>0</v>
      </c>
      <c r="S217" s="1712">
        <f t="shared" si="84"/>
        <v>130</v>
      </c>
      <c r="T217" s="2397">
        <v>111</v>
      </c>
      <c r="U217" s="1712">
        <v>0</v>
      </c>
      <c r="V217" s="1712">
        <v>19</v>
      </c>
      <c r="W217" s="1712">
        <f t="shared" si="85"/>
        <v>0</v>
      </c>
      <c r="X217" s="1712">
        <v>0</v>
      </c>
      <c r="Y217" s="1712">
        <v>0</v>
      </c>
      <c r="Z217" s="1712">
        <v>0</v>
      </c>
      <c r="AA217" s="1712">
        <f t="shared" si="78"/>
        <v>0</v>
      </c>
      <c r="AB217" s="1712">
        <v>0</v>
      </c>
      <c r="AC217" s="1712">
        <v>0</v>
      </c>
      <c r="AD217" s="1712">
        <v>0</v>
      </c>
      <c r="AE217" s="1712">
        <f t="shared" si="79"/>
        <v>0</v>
      </c>
      <c r="AF217" s="1712">
        <v>0</v>
      </c>
      <c r="AG217" s="1712">
        <v>0</v>
      </c>
      <c r="AH217" s="1712">
        <v>0</v>
      </c>
      <c r="AI217" s="1712">
        <f t="shared" si="80"/>
        <v>130</v>
      </c>
      <c r="AJ217" s="1712">
        <v>111</v>
      </c>
      <c r="AK217" s="1712">
        <v>0</v>
      </c>
      <c r="AL217" s="1712">
        <v>19</v>
      </c>
      <c r="AM217" s="2397">
        <f t="shared" si="81"/>
        <v>130</v>
      </c>
      <c r="AN217" s="2397">
        <v>111</v>
      </c>
      <c r="AO217" s="1712">
        <v>0</v>
      </c>
      <c r="AP217" s="1712">
        <v>19</v>
      </c>
      <c r="AQ217" s="2397">
        <f t="shared" si="82"/>
        <v>1405</v>
      </c>
      <c r="AR217" s="2397">
        <v>1405</v>
      </c>
      <c r="AS217" s="1712">
        <v>0</v>
      </c>
      <c r="AT217" s="1712">
        <v>0</v>
      </c>
      <c r="AU217" s="1712">
        <v>0</v>
      </c>
      <c r="AV217" s="2397">
        <f t="shared" si="83"/>
        <v>1405</v>
      </c>
      <c r="AW217" s="2397">
        <v>1405</v>
      </c>
      <c r="AX217" s="1712">
        <v>0</v>
      </c>
      <c r="AY217" s="1712">
        <v>0</v>
      </c>
      <c r="AZ217" s="1712">
        <v>0</v>
      </c>
      <c r="BA217" s="1712"/>
      <c r="BB217" s="1712"/>
      <c r="BC217" s="1712"/>
      <c r="BD217" s="2397">
        <v>1405</v>
      </c>
      <c r="BE217" s="2397"/>
      <c r="BF217" s="1715">
        <f t="shared" si="86"/>
        <v>0</v>
      </c>
      <c r="BG217" s="2403">
        <v>2023</v>
      </c>
      <c r="BH217" s="2403" t="s">
        <v>2324</v>
      </c>
      <c r="BI217" s="2403" t="s">
        <v>2327</v>
      </c>
      <c r="BJ217" s="2334">
        <f t="shared" si="91"/>
        <v>100</v>
      </c>
      <c r="BK217" s="2334">
        <f t="shared" si="92"/>
        <v>100</v>
      </c>
      <c r="BL217" s="2403" t="s">
        <v>40</v>
      </c>
      <c r="BM217" s="2404"/>
      <c r="BN217" s="2900" t="s">
        <v>2492</v>
      </c>
      <c r="BO217" s="2908" t="s">
        <v>2501</v>
      </c>
      <c r="BP217" s="2405"/>
      <c r="BQ217" s="2337"/>
    </row>
    <row r="218" spans="1:69" s="2406" customFormat="1" ht="47.25">
      <c r="A218" s="2394">
        <v>3</v>
      </c>
      <c r="B218" s="2370" t="s">
        <v>1459</v>
      </c>
      <c r="C218" s="1674" t="s">
        <v>1134</v>
      </c>
      <c r="D218" s="1711"/>
      <c r="E218" s="2348" t="s">
        <v>206</v>
      </c>
      <c r="F218" s="2348" t="s">
        <v>1460</v>
      </c>
      <c r="G218" s="2397">
        <v>173.17000000000002</v>
      </c>
      <c r="H218" s="2397">
        <v>150</v>
      </c>
      <c r="I218" s="1712">
        <v>0</v>
      </c>
      <c r="J218" s="1712">
        <v>23.170000000000016</v>
      </c>
      <c r="K218" s="1712">
        <v>173.17000000000002</v>
      </c>
      <c r="L218" s="1712">
        <v>150</v>
      </c>
      <c r="M218" s="1713">
        <v>0</v>
      </c>
      <c r="N218" s="1712">
        <v>0</v>
      </c>
      <c r="O218" s="2397">
        <v>0</v>
      </c>
      <c r="P218" s="1712">
        <v>0</v>
      </c>
      <c r="Q218" s="1712">
        <v>0</v>
      </c>
      <c r="R218" s="1712">
        <v>0</v>
      </c>
      <c r="S218" s="1712">
        <f t="shared" si="84"/>
        <v>173.17000000000002</v>
      </c>
      <c r="T218" s="2397">
        <v>150</v>
      </c>
      <c r="U218" s="1712">
        <v>0</v>
      </c>
      <c r="V218" s="1712">
        <v>23.170000000000016</v>
      </c>
      <c r="W218" s="1712">
        <f t="shared" si="85"/>
        <v>0</v>
      </c>
      <c r="X218" s="1712">
        <v>0</v>
      </c>
      <c r="Y218" s="1712">
        <v>0</v>
      </c>
      <c r="Z218" s="1712">
        <v>0</v>
      </c>
      <c r="AA218" s="1712">
        <f t="shared" si="78"/>
        <v>0</v>
      </c>
      <c r="AB218" s="1712">
        <v>0</v>
      </c>
      <c r="AC218" s="1712">
        <v>0</v>
      </c>
      <c r="AD218" s="1712">
        <v>0</v>
      </c>
      <c r="AE218" s="1712">
        <f t="shared" si="79"/>
        <v>0</v>
      </c>
      <c r="AF218" s="1712">
        <v>0</v>
      </c>
      <c r="AG218" s="1712">
        <v>0</v>
      </c>
      <c r="AH218" s="1712">
        <v>0</v>
      </c>
      <c r="AI218" s="1712">
        <f t="shared" si="80"/>
        <v>173.17000000000002</v>
      </c>
      <c r="AJ218" s="1712">
        <v>150</v>
      </c>
      <c r="AK218" s="1712">
        <v>0</v>
      </c>
      <c r="AL218" s="1712">
        <v>23.170000000000016</v>
      </c>
      <c r="AM218" s="2397">
        <f t="shared" si="81"/>
        <v>173.17000000000002</v>
      </c>
      <c r="AN218" s="2397">
        <v>150</v>
      </c>
      <c r="AO218" s="1712">
        <v>0</v>
      </c>
      <c r="AP218" s="1712">
        <v>23.170000000000016</v>
      </c>
      <c r="AQ218" s="2397">
        <f t="shared" si="82"/>
        <v>0</v>
      </c>
      <c r="AR218" s="2397">
        <v>0</v>
      </c>
      <c r="AS218" s="1712">
        <v>0</v>
      </c>
      <c r="AT218" s="1712">
        <v>0</v>
      </c>
      <c r="AU218" s="1712">
        <v>0</v>
      </c>
      <c r="AV218" s="2397">
        <f t="shared" si="83"/>
        <v>0</v>
      </c>
      <c r="AW218" s="2397">
        <v>0</v>
      </c>
      <c r="AX218" s="1712">
        <v>0</v>
      </c>
      <c r="AY218" s="1712">
        <v>0</v>
      </c>
      <c r="AZ218" s="1712">
        <v>0</v>
      </c>
      <c r="BA218" s="1712"/>
      <c r="BB218" s="1712"/>
      <c r="BC218" s="1712"/>
      <c r="BD218" s="2397">
        <v>0</v>
      </c>
      <c r="BE218" s="2397"/>
      <c r="BF218" s="1715">
        <f t="shared" si="86"/>
        <v>0</v>
      </c>
      <c r="BG218" s="2403">
        <v>2023</v>
      </c>
      <c r="BH218" s="2403" t="s">
        <v>910</v>
      </c>
      <c r="BI218" s="2403"/>
      <c r="BJ218" s="2334">
        <f t="shared" si="91"/>
        <v>100</v>
      </c>
      <c r="BK218" s="2334" t="e">
        <f t="shared" si="92"/>
        <v>#DIV/0!</v>
      </c>
      <c r="BL218" s="2403" t="s">
        <v>40</v>
      </c>
      <c r="BM218" s="2404"/>
      <c r="BN218" s="2900" t="s">
        <v>2492</v>
      </c>
      <c r="BO218" s="2908" t="s">
        <v>2501</v>
      </c>
      <c r="BP218" s="2405"/>
      <c r="BQ218" s="2337"/>
    </row>
    <row r="219" spans="1:69" s="2406" customFormat="1" ht="47.25">
      <c r="A219" s="2394">
        <v>4</v>
      </c>
      <c r="B219" s="2370" t="s">
        <v>1461</v>
      </c>
      <c r="C219" s="1674" t="s">
        <v>1134</v>
      </c>
      <c r="D219" s="1711"/>
      <c r="E219" s="2348" t="s">
        <v>206</v>
      </c>
      <c r="F219" s="2348" t="s">
        <v>1462</v>
      </c>
      <c r="G219" s="2397">
        <v>630.21600000000001</v>
      </c>
      <c r="H219" s="2397">
        <v>556</v>
      </c>
      <c r="I219" s="1712">
        <v>0</v>
      </c>
      <c r="J219" s="1712">
        <v>74.216000000000008</v>
      </c>
      <c r="K219" s="1712">
        <v>630.21600000000001</v>
      </c>
      <c r="L219" s="1712">
        <v>556</v>
      </c>
      <c r="M219" s="1713">
        <v>0</v>
      </c>
      <c r="N219" s="1712">
        <v>0</v>
      </c>
      <c r="O219" s="2397">
        <v>0</v>
      </c>
      <c r="P219" s="1712">
        <v>0</v>
      </c>
      <c r="Q219" s="1712">
        <v>0</v>
      </c>
      <c r="R219" s="1712">
        <v>0</v>
      </c>
      <c r="S219" s="1712">
        <f t="shared" si="84"/>
        <v>630.21600000000001</v>
      </c>
      <c r="T219" s="2397">
        <v>556</v>
      </c>
      <c r="U219" s="1712">
        <v>0</v>
      </c>
      <c r="V219" s="1712">
        <v>74.216000000000008</v>
      </c>
      <c r="W219" s="1712">
        <f t="shared" si="85"/>
        <v>0</v>
      </c>
      <c r="X219" s="1712">
        <v>0</v>
      </c>
      <c r="Y219" s="1712">
        <v>0</v>
      </c>
      <c r="Z219" s="1712">
        <v>0</v>
      </c>
      <c r="AA219" s="1712">
        <f t="shared" ref="AA219:AA283" si="94">SUM(AB219:AD219)</f>
        <v>0</v>
      </c>
      <c r="AB219" s="1712">
        <v>0</v>
      </c>
      <c r="AC219" s="1712">
        <v>0</v>
      </c>
      <c r="AD219" s="1712">
        <v>0</v>
      </c>
      <c r="AE219" s="1712">
        <f t="shared" ref="AE219:AE284" si="95">SUM(AF219:AH219)</f>
        <v>0</v>
      </c>
      <c r="AF219" s="1712">
        <v>0</v>
      </c>
      <c r="AG219" s="1712">
        <v>0</v>
      </c>
      <c r="AH219" s="1712">
        <v>0</v>
      </c>
      <c r="AI219" s="1712">
        <f t="shared" ref="AI219:AI284" si="96">SUM(AJ219:AL219)</f>
        <v>630.21600000000001</v>
      </c>
      <c r="AJ219" s="1712">
        <v>556</v>
      </c>
      <c r="AK219" s="1712">
        <v>0</v>
      </c>
      <c r="AL219" s="1712">
        <v>74.216000000000008</v>
      </c>
      <c r="AM219" s="2397">
        <f t="shared" ref="AM219:AM284" si="97">SUM(AN219:AP219)</f>
        <v>630.21600000000001</v>
      </c>
      <c r="AN219" s="2397">
        <v>556</v>
      </c>
      <c r="AO219" s="1712">
        <v>0</v>
      </c>
      <c r="AP219" s="1712">
        <v>74.216000000000008</v>
      </c>
      <c r="AQ219" s="2397">
        <f t="shared" ref="AQ219:AQ284" si="98">SUM(AR219:AT219)</f>
        <v>0</v>
      </c>
      <c r="AR219" s="2397">
        <v>0</v>
      </c>
      <c r="AS219" s="1712">
        <v>0</v>
      </c>
      <c r="AT219" s="1712">
        <v>0</v>
      </c>
      <c r="AU219" s="1712">
        <v>0</v>
      </c>
      <c r="AV219" s="2397">
        <f t="shared" ref="AV219:AV284" si="99">SUM(AW219:AY219)</f>
        <v>0</v>
      </c>
      <c r="AW219" s="2397">
        <v>0</v>
      </c>
      <c r="AX219" s="1712">
        <v>0</v>
      </c>
      <c r="AY219" s="1712">
        <v>0</v>
      </c>
      <c r="AZ219" s="1712">
        <v>0</v>
      </c>
      <c r="BA219" s="1712"/>
      <c r="BB219" s="1712"/>
      <c r="BC219" s="1712"/>
      <c r="BD219" s="2397">
        <v>0</v>
      </c>
      <c r="BE219" s="2397"/>
      <c r="BF219" s="1715">
        <f t="shared" si="86"/>
        <v>0</v>
      </c>
      <c r="BG219" s="2403">
        <v>2023</v>
      </c>
      <c r="BH219" s="2403" t="s">
        <v>910</v>
      </c>
      <c r="BI219" s="2403"/>
      <c r="BJ219" s="2334">
        <f t="shared" si="91"/>
        <v>100</v>
      </c>
      <c r="BK219" s="2334" t="e">
        <f t="shared" si="92"/>
        <v>#DIV/0!</v>
      </c>
      <c r="BL219" s="2403" t="s">
        <v>40</v>
      </c>
      <c r="BM219" s="2404"/>
      <c r="BN219" s="2900" t="s">
        <v>2492</v>
      </c>
      <c r="BO219" s="2908" t="s">
        <v>2501</v>
      </c>
      <c r="BP219" s="2405"/>
      <c r="BQ219" s="2337"/>
    </row>
    <row r="220" spans="1:69" s="2406" customFormat="1" ht="31.5">
      <c r="A220" s="2394">
        <v>5</v>
      </c>
      <c r="B220" s="2370" t="s">
        <v>1463</v>
      </c>
      <c r="C220" s="1674" t="s">
        <v>1108</v>
      </c>
      <c r="D220" s="1711"/>
      <c r="E220" s="2348" t="s">
        <v>1464</v>
      </c>
      <c r="F220" s="2348" t="s">
        <v>1465</v>
      </c>
      <c r="G220" s="2397">
        <v>152.636</v>
      </c>
      <c r="H220" s="2397">
        <v>150</v>
      </c>
      <c r="I220" s="1712">
        <v>0</v>
      </c>
      <c r="J220" s="1712">
        <v>2.6360000000000001</v>
      </c>
      <c r="K220" s="1712">
        <v>152.636</v>
      </c>
      <c r="L220" s="1712">
        <v>150</v>
      </c>
      <c r="M220" s="1713">
        <v>0</v>
      </c>
      <c r="N220" s="1712">
        <v>0</v>
      </c>
      <c r="O220" s="2397">
        <v>0</v>
      </c>
      <c r="P220" s="1712">
        <v>0</v>
      </c>
      <c r="Q220" s="1712">
        <v>0</v>
      </c>
      <c r="R220" s="1712">
        <v>0</v>
      </c>
      <c r="S220" s="1712">
        <f t="shared" ref="S220:S285" si="100">SUM(T220:V220)</f>
        <v>152.636</v>
      </c>
      <c r="T220" s="2397">
        <v>150</v>
      </c>
      <c r="U220" s="1712">
        <v>0</v>
      </c>
      <c r="V220" s="1712">
        <v>2.6360000000000001</v>
      </c>
      <c r="W220" s="1712">
        <f t="shared" ref="W220:W285" si="101">SUM(X220:Z220)</f>
        <v>0</v>
      </c>
      <c r="X220" s="1712">
        <v>0</v>
      </c>
      <c r="Y220" s="1712">
        <v>0</v>
      </c>
      <c r="Z220" s="1712">
        <v>0</v>
      </c>
      <c r="AA220" s="1712">
        <f t="shared" si="94"/>
        <v>0</v>
      </c>
      <c r="AB220" s="1712">
        <v>0</v>
      </c>
      <c r="AC220" s="1712">
        <v>0</v>
      </c>
      <c r="AD220" s="1712">
        <v>0</v>
      </c>
      <c r="AE220" s="1712">
        <f t="shared" si="95"/>
        <v>0</v>
      </c>
      <c r="AF220" s="1712">
        <v>0</v>
      </c>
      <c r="AG220" s="1712">
        <v>0</v>
      </c>
      <c r="AH220" s="1712">
        <v>0</v>
      </c>
      <c r="AI220" s="1712">
        <f t="shared" si="96"/>
        <v>152.636</v>
      </c>
      <c r="AJ220" s="1712">
        <v>150</v>
      </c>
      <c r="AK220" s="1712">
        <v>0</v>
      </c>
      <c r="AL220" s="1712">
        <v>2.6360000000000001</v>
      </c>
      <c r="AM220" s="2397">
        <f t="shared" si="97"/>
        <v>152.636</v>
      </c>
      <c r="AN220" s="2397">
        <v>150</v>
      </c>
      <c r="AO220" s="1712">
        <v>0</v>
      </c>
      <c r="AP220" s="1712">
        <v>2.6360000000000001</v>
      </c>
      <c r="AQ220" s="2397">
        <f t="shared" si="98"/>
        <v>0</v>
      </c>
      <c r="AR220" s="2397">
        <v>0</v>
      </c>
      <c r="AS220" s="1712">
        <v>0</v>
      </c>
      <c r="AT220" s="1712">
        <v>0</v>
      </c>
      <c r="AU220" s="1712">
        <v>0</v>
      </c>
      <c r="AV220" s="2397">
        <f t="shared" si="99"/>
        <v>0</v>
      </c>
      <c r="AW220" s="2397">
        <v>0</v>
      </c>
      <c r="AX220" s="1712">
        <v>0</v>
      </c>
      <c r="AY220" s="1712">
        <v>0</v>
      </c>
      <c r="AZ220" s="1712">
        <v>0</v>
      </c>
      <c r="BA220" s="1712"/>
      <c r="BB220" s="1712"/>
      <c r="BC220" s="1712"/>
      <c r="BD220" s="2397">
        <v>0</v>
      </c>
      <c r="BE220" s="2397"/>
      <c r="BF220" s="1715">
        <f t="shared" si="86"/>
        <v>0</v>
      </c>
      <c r="BG220" s="2403">
        <v>2023</v>
      </c>
      <c r="BH220" s="2403" t="s">
        <v>910</v>
      </c>
      <c r="BI220" s="2403"/>
      <c r="BJ220" s="2334">
        <f t="shared" si="91"/>
        <v>100</v>
      </c>
      <c r="BK220" s="2334" t="e">
        <f t="shared" si="92"/>
        <v>#DIV/0!</v>
      </c>
      <c r="BL220" s="2403" t="s">
        <v>40</v>
      </c>
      <c r="BM220" s="2404"/>
      <c r="BN220" s="2900" t="s">
        <v>2492</v>
      </c>
      <c r="BO220" s="2908" t="s">
        <v>2501</v>
      </c>
      <c r="BP220" s="2405"/>
      <c r="BQ220" s="2337"/>
    </row>
    <row r="221" spans="1:69" s="2406" customFormat="1" ht="31.5">
      <c r="A221" s="2394">
        <v>6</v>
      </c>
      <c r="B221" s="2370" t="s">
        <v>1466</v>
      </c>
      <c r="C221" s="1674" t="s">
        <v>1134</v>
      </c>
      <c r="D221" s="1711"/>
      <c r="E221" s="2348" t="s">
        <v>237</v>
      </c>
      <c r="F221" s="2348" t="s">
        <v>1467</v>
      </c>
      <c r="G221" s="2397">
        <v>230</v>
      </c>
      <c r="H221" s="2397">
        <v>180</v>
      </c>
      <c r="I221" s="1712">
        <v>0</v>
      </c>
      <c r="J221" s="1712">
        <v>50</v>
      </c>
      <c r="K221" s="1712">
        <v>230</v>
      </c>
      <c r="L221" s="1712">
        <v>180</v>
      </c>
      <c r="M221" s="1713">
        <v>0</v>
      </c>
      <c r="N221" s="1712">
        <v>0</v>
      </c>
      <c r="O221" s="2397">
        <v>0</v>
      </c>
      <c r="P221" s="1712">
        <v>0</v>
      </c>
      <c r="Q221" s="1712">
        <v>0</v>
      </c>
      <c r="R221" s="1712">
        <v>0</v>
      </c>
      <c r="S221" s="1712">
        <f t="shared" si="100"/>
        <v>155</v>
      </c>
      <c r="T221" s="2397">
        <v>105</v>
      </c>
      <c r="U221" s="1712">
        <v>0</v>
      </c>
      <c r="V221" s="1712">
        <v>50</v>
      </c>
      <c r="W221" s="1712">
        <f t="shared" si="101"/>
        <v>0</v>
      </c>
      <c r="X221" s="1712">
        <v>0</v>
      </c>
      <c r="Y221" s="1712">
        <v>0</v>
      </c>
      <c r="Z221" s="1712">
        <v>0</v>
      </c>
      <c r="AA221" s="1712">
        <f t="shared" si="94"/>
        <v>0</v>
      </c>
      <c r="AB221" s="1712">
        <v>0</v>
      </c>
      <c r="AC221" s="1712">
        <v>0</v>
      </c>
      <c r="AD221" s="1712">
        <v>0</v>
      </c>
      <c r="AE221" s="1712">
        <f t="shared" si="95"/>
        <v>0</v>
      </c>
      <c r="AF221" s="1712">
        <v>0</v>
      </c>
      <c r="AG221" s="1712">
        <v>0</v>
      </c>
      <c r="AH221" s="1712">
        <v>0</v>
      </c>
      <c r="AI221" s="1712">
        <f t="shared" si="96"/>
        <v>155</v>
      </c>
      <c r="AJ221" s="1712">
        <v>105</v>
      </c>
      <c r="AK221" s="1712">
        <v>0</v>
      </c>
      <c r="AL221" s="1712">
        <v>50</v>
      </c>
      <c r="AM221" s="2397">
        <f t="shared" si="97"/>
        <v>155</v>
      </c>
      <c r="AN221" s="2397">
        <v>105</v>
      </c>
      <c r="AO221" s="1712">
        <v>0</v>
      </c>
      <c r="AP221" s="1712">
        <v>50</v>
      </c>
      <c r="AQ221" s="2397">
        <f t="shared" si="98"/>
        <v>75</v>
      </c>
      <c r="AR221" s="2397">
        <v>75</v>
      </c>
      <c r="AS221" s="1712">
        <v>0</v>
      </c>
      <c r="AT221" s="1712">
        <v>0</v>
      </c>
      <c r="AU221" s="1712">
        <v>0</v>
      </c>
      <c r="AV221" s="2397">
        <f t="shared" si="99"/>
        <v>75</v>
      </c>
      <c r="AW221" s="2397">
        <v>75</v>
      </c>
      <c r="AX221" s="1712">
        <v>0</v>
      </c>
      <c r="AY221" s="1712">
        <v>0</v>
      </c>
      <c r="AZ221" s="1712">
        <v>0</v>
      </c>
      <c r="BA221" s="1712"/>
      <c r="BB221" s="1712"/>
      <c r="BC221" s="1712"/>
      <c r="BD221" s="2397">
        <v>75</v>
      </c>
      <c r="BE221" s="2397"/>
      <c r="BF221" s="1715">
        <f t="shared" ref="BF221:BF286" si="102">AM221-S221</f>
        <v>0</v>
      </c>
      <c r="BG221" s="2403">
        <v>2023</v>
      </c>
      <c r="BH221" s="2403" t="s">
        <v>2324</v>
      </c>
      <c r="BI221" s="2403" t="s">
        <v>2327</v>
      </c>
      <c r="BJ221" s="2334">
        <f t="shared" si="91"/>
        <v>100</v>
      </c>
      <c r="BK221" s="2334">
        <f t="shared" si="92"/>
        <v>100</v>
      </c>
      <c r="BL221" s="2403" t="s">
        <v>40</v>
      </c>
      <c r="BM221" s="2404"/>
      <c r="BN221" s="2900" t="s">
        <v>2492</v>
      </c>
      <c r="BO221" s="2908" t="s">
        <v>2501</v>
      </c>
      <c r="BP221" s="2405"/>
      <c r="BQ221" s="2337"/>
    </row>
    <row r="222" spans="1:69" s="2406" customFormat="1" ht="31.5">
      <c r="A222" s="2394">
        <v>7</v>
      </c>
      <c r="B222" s="2370" t="s">
        <v>1468</v>
      </c>
      <c r="C222" s="1674" t="s">
        <v>1144</v>
      </c>
      <c r="D222" s="1711"/>
      <c r="E222" s="2348" t="s">
        <v>1464</v>
      </c>
      <c r="F222" s="2348" t="s">
        <v>1469</v>
      </c>
      <c r="G222" s="2397">
        <v>270</v>
      </c>
      <c r="H222" s="2397">
        <v>220</v>
      </c>
      <c r="I222" s="1712">
        <v>0</v>
      </c>
      <c r="J222" s="1712">
        <v>50</v>
      </c>
      <c r="K222" s="1712">
        <v>270</v>
      </c>
      <c r="L222" s="1712">
        <v>220</v>
      </c>
      <c r="M222" s="1713">
        <v>0</v>
      </c>
      <c r="N222" s="1712">
        <v>0</v>
      </c>
      <c r="O222" s="2397">
        <v>0</v>
      </c>
      <c r="P222" s="1712">
        <v>0</v>
      </c>
      <c r="Q222" s="1712">
        <v>0</v>
      </c>
      <c r="R222" s="1712">
        <v>0</v>
      </c>
      <c r="S222" s="1712">
        <f t="shared" si="100"/>
        <v>270</v>
      </c>
      <c r="T222" s="2397">
        <v>220</v>
      </c>
      <c r="U222" s="1712">
        <v>0</v>
      </c>
      <c r="V222" s="1712">
        <v>50</v>
      </c>
      <c r="W222" s="1712">
        <f t="shared" si="101"/>
        <v>0</v>
      </c>
      <c r="X222" s="1712">
        <v>0</v>
      </c>
      <c r="Y222" s="1712">
        <v>0</v>
      </c>
      <c r="Z222" s="1712">
        <v>0</v>
      </c>
      <c r="AA222" s="1712">
        <f t="shared" si="94"/>
        <v>0</v>
      </c>
      <c r="AB222" s="1712">
        <v>0</v>
      </c>
      <c r="AC222" s="1712">
        <v>0</v>
      </c>
      <c r="AD222" s="1712">
        <v>0</v>
      </c>
      <c r="AE222" s="1712">
        <f t="shared" si="95"/>
        <v>0</v>
      </c>
      <c r="AF222" s="1712">
        <v>0</v>
      </c>
      <c r="AG222" s="1712">
        <v>0</v>
      </c>
      <c r="AH222" s="1712">
        <v>0</v>
      </c>
      <c r="AI222" s="1712">
        <f t="shared" si="96"/>
        <v>270</v>
      </c>
      <c r="AJ222" s="1712">
        <v>220</v>
      </c>
      <c r="AK222" s="1712">
        <v>0</v>
      </c>
      <c r="AL222" s="1712">
        <v>50</v>
      </c>
      <c r="AM222" s="2397">
        <f t="shared" si="97"/>
        <v>270</v>
      </c>
      <c r="AN222" s="2397">
        <v>220</v>
      </c>
      <c r="AO222" s="1712">
        <v>0</v>
      </c>
      <c r="AP222" s="1712">
        <v>50</v>
      </c>
      <c r="AQ222" s="2397">
        <f t="shared" si="98"/>
        <v>0</v>
      </c>
      <c r="AR222" s="2397">
        <v>0</v>
      </c>
      <c r="AS222" s="1712">
        <v>0</v>
      </c>
      <c r="AT222" s="1712">
        <v>0</v>
      </c>
      <c r="AU222" s="1712">
        <v>0</v>
      </c>
      <c r="AV222" s="2397">
        <f t="shared" si="99"/>
        <v>0</v>
      </c>
      <c r="AW222" s="2397">
        <v>0</v>
      </c>
      <c r="AX222" s="1712">
        <v>0</v>
      </c>
      <c r="AY222" s="1712">
        <v>0</v>
      </c>
      <c r="AZ222" s="1712">
        <v>0</v>
      </c>
      <c r="BA222" s="1712"/>
      <c r="BB222" s="1712"/>
      <c r="BC222" s="1712"/>
      <c r="BD222" s="2397">
        <v>0</v>
      </c>
      <c r="BE222" s="2397"/>
      <c r="BF222" s="1715">
        <f t="shared" si="102"/>
        <v>0</v>
      </c>
      <c r="BG222" s="2403">
        <v>2023</v>
      </c>
      <c r="BH222" s="2403" t="s">
        <v>910</v>
      </c>
      <c r="BI222" s="2403"/>
      <c r="BJ222" s="2334">
        <f t="shared" si="91"/>
        <v>100</v>
      </c>
      <c r="BK222" s="2334" t="e">
        <f t="shared" si="92"/>
        <v>#DIV/0!</v>
      </c>
      <c r="BL222" s="2403" t="s">
        <v>40</v>
      </c>
      <c r="BM222" s="2404"/>
      <c r="BN222" s="2900" t="s">
        <v>2492</v>
      </c>
      <c r="BO222" s="2908" t="s">
        <v>2501</v>
      </c>
      <c r="BP222" s="2405"/>
      <c r="BQ222" s="2337"/>
    </row>
    <row r="223" spans="1:69" s="2406" customFormat="1" ht="31.5">
      <c r="A223" s="2394">
        <v>8</v>
      </c>
      <c r="B223" s="2370" t="s">
        <v>1470</v>
      </c>
      <c r="C223" s="1674" t="s">
        <v>1108</v>
      </c>
      <c r="D223" s="1711"/>
      <c r="E223" s="2348" t="s">
        <v>206</v>
      </c>
      <c r="F223" s="2348" t="s">
        <v>1471</v>
      </c>
      <c r="G223" s="2397">
        <v>2066</v>
      </c>
      <c r="H223" s="2397">
        <v>2066</v>
      </c>
      <c r="I223" s="1712">
        <v>0</v>
      </c>
      <c r="J223" s="1712">
        <v>0</v>
      </c>
      <c r="K223" s="1712">
        <v>2066</v>
      </c>
      <c r="L223" s="1712">
        <v>2066</v>
      </c>
      <c r="M223" s="1713">
        <v>0</v>
      </c>
      <c r="N223" s="1712">
        <v>0</v>
      </c>
      <c r="O223" s="2397">
        <v>0</v>
      </c>
      <c r="P223" s="1712">
        <v>0</v>
      </c>
      <c r="Q223" s="1712">
        <v>0</v>
      </c>
      <c r="R223" s="1712">
        <v>0</v>
      </c>
      <c r="S223" s="1712">
        <f t="shared" si="100"/>
        <v>661</v>
      </c>
      <c r="T223" s="2397">
        <v>661</v>
      </c>
      <c r="U223" s="1712">
        <v>0</v>
      </c>
      <c r="V223" s="1712">
        <v>0</v>
      </c>
      <c r="W223" s="1712">
        <f t="shared" si="101"/>
        <v>0</v>
      </c>
      <c r="X223" s="1712">
        <v>0</v>
      </c>
      <c r="Y223" s="1712">
        <v>0</v>
      </c>
      <c r="Z223" s="1712">
        <v>0</v>
      </c>
      <c r="AA223" s="1712">
        <f t="shared" si="94"/>
        <v>0</v>
      </c>
      <c r="AB223" s="1712">
        <v>0</v>
      </c>
      <c r="AC223" s="1712">
        <v>0</v>
      </c>
      <c r="AD223" s="1712">
        <v>0</v>
      </c>
      <c r="AE223" s="1712">
        <f t="shared" si="95"/>
        <v>0</v>
      </c>
      <c r="AF223" s="1712">
        <v>0</v>
      </c>
      <c r="AG223" s="1712">
        <v>0</v>
      </c>
      <c r="AH223" s="1712">
        <v>0</v>
      </c>
      <c r="AI223" s="1712">
        <f t="shared" si="96"/>
        <v>661</v>
      </c>
      <c r="AJ223" s="1712">
        <v>661</v>
      </c>
      <c r="AK223" s="1712">
        <v>0</v>
      </c>
      <c r="AL223" s="1712">
        <v>0</v>
      </c>
      <c r="AM223" s="2397">
        <f t="shared" si="97"/>
        <v>661</v>
      </c>
      <c r="AN223" s="2397">
        <v>661</v>
      </c>
      <c r="AO223" s="1712">
        <v>0</v>
      </c>
      <c r="AP223" s="1712">
        <v>0</v>
      </c>
      <c r="AQ223" s="2397">
        <f t="shared" si="98"/>
        <v>1405</v>
      </c>
      <c r="AR223" s="2397">
        <v>1405</v>
      </c>
      <c r="AS223" s="1712">
        <v>0</v>
      </c>
      <c r="AT223" s="1712">
        <v>0</v>
      </c>
      <c r="AU223" s="1712">
        <v>0</v>
      </c>
      <c r="AV223" s="2397">
        <f t="shared" si="99"/>
        <v>1405</v>
      </c>
      <c r="AW223" s="2397">
        <v>1405</v>
      </c>
      <c r="AX223" s="1712">
        <v>0</v>
      </c>
      <c r="AY223" s="1712">
        <v>0</v>
      </c>
      <c r="AZ223" s="1712">
        <v>0</v>
      </c>
      <c r="BA223" s="1712"/>
      <c r="BB223" s="1712"/>
      <c r="BC223" s="1712"/>
      <c r="BD223" s="2397">
        <v>1405</v>
      </c>
      <c r="BE223" s="2397"/>
      <c r="BF223" s="1715">
        <f t="shared" si="102"/>
        <v>0</v>
      </c>
      <c r="BG223" s="2403">
        <v>2023</v>
      </c>
      <c r="BH223" s="2403" t="s">
        <v>2324</v>
      </c>
      <c r="BI223" s="2403" t="s">
        <v>2327</v>
      </c>
      <c r="BJ223" s="2334">
        <f t="shared" si="91"/>
        <v>100</v>
      </c>
      <c r="BK223" s="2334">
        <f t="shared" si="92"/>
        <v>100</v>
      </c>
      <c r="BL223" s="2403" t="s">
        <v>40</v>
      </c>
      <c r="BM223" s="2404"/>
      <c r="BN223" s="2900" t="s">
        <v>2492</v>
      </c>
      <c r="BO223" s="2908" t="s">
        <v>2501</v>
      </c>
      <c r="BP223" s="2405"/>
      <c r="BQ223" s="2337"/>
    </row>
    <row r="224" spans="1:69" s="2343" customFormat="1" ht="36.75" customHeight="1">
      <c r="A224" s="2400" t="s">
        <v>712</v>
      </c>
      <c r="B224" s="2379" t="s">
        <v>2468</v>
      </c>
      <c r="C224" s="71"/>
      <c r="D224" s="1967"/>
      <c r="E224" s="2401"/>
      <c r="F224" s="2401"/>
      <c r="G224" s="2402">
        <f>SUM(G225:G236)</f>
        <v>4327</v>
      </c>
      <c r="H224" s="2402">
        <f t="shared" ref="H224:BC224" si="103">SUM(H225:H236)</f>
        <v>3714</v>
      </c>
      <c r="I224" s="1968">
        <f t="shared" si="103"/>
        <v>0</v>
      </c>
      <c r="J224" s="1968">
        <f t="shared" si="103"/>
        <v>613</v>
      </c>
      <c r="K224" s="1968">
        <f t="shared" si="103"/>
        <v>4327</v>
      </c>
      <c r="L224" s="1968">
        <f t="shared" si="103"/>
        <v>3714</v>
      </c>
      <c r="M224" s="1968">
        <f t="shared" si="103"/>
        <v>0</v>
      </c>
      <c r="N224" s="1968">
        <f t="shared" si="103"/>
        <v>0</v>
      </c>
      <c r="O224" s="2402">
        <f t="shared" si="103"/>
        <v>0</v>
      </c>
      <c r="P224" s="1968">
        <f t="shared" si="103"/>
        <v>0</v>
      </c>
      <c r="Q224" s="1968">
        <f t="shared" si="103"/>
        <v>0</v>
      </c>
      <c r="R224" s="1968">
        <f t="shared" si="103"/>
        <v>0</v>
      </c>
      <c r="S224" s="1968">
        <f t="shared" si="103"/>
        <v>0</v>
      </c>
      <c r="T224" s="2402">
        <f t="shared" si="103"/>
        <v>0</v>
      </c>
      <c r="U224" s="1968">
        <f t="shared" si="103"/>
        <v>0</v>
      </c>
      <c r="V224" s="1968">
        <f t="shared" si="103"/>
        <v>0</v>
      </c>
      <c r="W224" s="1968">
        <f t="shared" si="103"/>
        <v>0</v>
      </c>
      <c r="X224" s="1968">
        <f t="shared" si="103"/>
        <v>0</v>
      </c>
      <c r="Y224" s="1968">
        <f t="shared" si="103"/>
        <v>0</v>
      </c>
      <c r="Z224" s="1968">
        <f t="shared" si="103"/>
        <v>0</v>
      </c>
      <c r="AA224" s="1968">
        <f t="shared" si="103"/>
        <v>0</v>
      </c>
      <c r="AB224" s="1968">
        <f t="shared" si="103"/>
        <v>0</v>
      </c>
      <c r="AC224" s="1968">
        <f t="shared" si="103"/>
        <v>0</v>
      </c>
      <c r="AD224" s="1968">
        <f t="shared" si="103"/>
        <v>0</v>
      </c>
      <c r="AE224" s="1968">
        <f t="shared" si="103"/>
        <v>0</v>
      </c>
      <c r="AF224" s="1968">
        <f t="shared" si="103"/>
        <v>0</v>
      </c>
      <c r="AG224" s="1968">
        <f t="shared" si="103"/>
        <v>0</v>
      </c>
      <c r="AH224" s="1968">
        <f t="shared" si="103"/>
        <v>0</v>
      </c>
      <c r="AI224" s="1968">
        <f t="shared" si="103"/>
        <v>0</v>
      </c>
      <c r="AJ224" s="1968">
        <f t="shared" si="103"/>
        <v>0</v>
      </c>
      <c r="AK224" s="1968">
        <f t="shared" si="103"/>
        <v>0</v>
      </c>
      <c r="AL224" s="1968">
        <f t="shared" si="103"/>
        <v>0</v>
      </c>
      <c r="AM224" s="2402">
        <f t="shared" si="103"/>
        <v>0</v>
      </c>
      <c r="AN224" s="2402">
        <f t="shared" si="103"/>
        <v>0</v>
      </c>
      <c r="AO224" s="1968">
        <f t="shared" si="103"/>
        <v>0</v>
      </c>
      <c r="AP224" s="1968">
        <f t="shared" si="103"/>
        <v>0</v>
      </c>
      <c r="AQ224" s="2402">
        <f t="shared" si="103"/>
        <v>3714</v>
      </c>
      <c r="AR224" s="2402">
        <f t="shared" si="103"/>
        <v>3714</v>
      </c>
      <c r="AS224" s="1968">
        <f t="shared" si="103"/>
        <v>0</v>
      </c>
      <c r="AT224" s="1968">
        <f t="shared" si="103"/>
        <v>0</v>
      </c>
      <c r="AU224" s="1968">
        <f t="shared" si="103"/>
        <v>613</v>
      </c>
      <c r="AV224" s="2402">
        <f t="shared" si="103"/>
        <v>3714</v>
      </c>
      <c r="AW224" s="2402">
        <f t="shared" si="103"/>
        <v>3714</v>
      </c>
      <c r="AX224" s="1968">
        <f t="shared" si="103"/>
        <v>0</v>
      </c>
      <c r="AY224" s="1968">
        <f t="shared" si="103"/>
        <v>0</v>
      </c>
      <c r="AZ224" s="1968">
        <f t="shared" si="103"/>
        <v>613</v>
      </c>
      <c r="BA224" s="1968">
        <f t="shared" si="103"/>
        <v>0</v>
      </c>
      <c r="BB224" s="1968">
        <f t="shared" si="103"/>
        <v>0</v>
      </c>
      <c r="BC224" s="1968">
        <f t="shared" si="103"/>
        <v>0</v>
      </c>
      <c r="BD224" s="2402">
        <v>402</v>
      </c>
      <c r="BE224" s="2402"/>
      <c r="BF224" s="1968"/>
      <c r="BG224" s="2407"/>
      <c r="BH224" s="2407"/>
      <c r="BI224" s="2407"/>
      <c r="BJ224" s="2340">
        <f t="shared" si="91"/>
        <v>10.823909531502423</v>
      </c>
      <c r="BK224" s="2340">
        <f t="shared" si="92"/>
        <v>10.823909531502423</v>
      </c>
      <c r="BL224" s="2407" t="s">
        <v>2327</v>
      </c>
      <c r="BM224" s="2408"/>
      <c r="BN224" s="2900" t="s">
        <v>2492</v>
      </c>
      <c r="BO224" s="2908" t="s">
        <v>2501</v>
      </c>
      <c r="BP224" s="2409"/>
    </row>
    <row r="225" spans="1:69" s="1978" customFormat="1" ht="114.75">
      <c r="A225" s="2224" t="s">
        <v>413</v>
      </c>
      <c r="B225" s="1948" t="s">
        <v>1472</v>
      </c>
      <c r="C225" s="1932" t="s">
        <v>1134</v>
      </c>
      <c r="D225" s="1932" t="s">
        <v>1473</v>
      </c>
      <c r="E225" s="1934" t="s">
        <v>206</v>
      </c>
      <c r="F225" s="1934"/>
      <c r="G225" s="1970">
        <v>452</v>
      </c>
      <c r="H225" s="1970">
        <v>252</v>
      </c>
      <c r="I225" s="1971">
        <v>0</v>
      </c>
      <c r="J225" s="1970">
        <v>200</v>
      </c>
      <c r="K225" s="1970">
        <v>452</v>
      </c>
      <c r="L225" s="1970">
        <v>252</v>
      </c>
      <c r="M225" s="1972">
        <v>0</v>
      </c>
      <c r="N225" s="1971">
        <v>0</v>
      </c>
      <c r="O225" s="1971">
        <v>0</v>
      </c>
      <c r="P225" s="1971">
        <v>0</v>
      </c>
      <c r="Q225" s="1971">
        <v>0</v>
      </c>
      <c r="R225" s="1971">
        <v>0</v>
      </c>
      <c r="S225" s="1971">
        <f t="shared" si="100"/>
        <v>0</v>
      </c>
      <c r="T225" s="1971">
        <v>0</v>
      </c>
      <c r="U225" s="1971">
        <v>0</v>
      </c>
      <c r="V225" s="1971">
        <v>0</v>
      </c>
      <c r="W225" s="1971">
        <f t="shared" si="101"/>
        <v>0</v>
      </c>
      <c r="X225" s="1971">
        <v>0</v>
      </c>
      <c r="Y225" s="1971">
        <v>0</v>
      </c>
      <c r="Z225" s="1971">
        <v>0</v>
      </c>
      <c r="AA225" s="1971">
        <f t="shared" si="94"/>
        <v>0</v>
      </c>
      <c r="AB225" s="1971">
        <v>0</v>
      </c>
      <c r="AC225" s="1971">
        <v>0</v>
      </c>
      <c r="AD225" s="1971">
        <v>0</v>
      </c>
      <c r="AE225" s="1971">
        <f t="shared" si="95"/>
        <v>0</v>
      </c>
      <c r="AF225" s="1971">
        <v>0</v>
      </c>
      <c r="AG225" s="1971">
        <v>0</v>
      </c>
      <c r="AH225" s="1971">
        <v>0</v>
      </c>
      <c r="AI225" s="1971">
        <f t="shared" si="96"/>
        <v>0</v>
      </c>
      <c r="AJ225" s="1971">
        <v>0</v>
      </c>
      <c r="AK225" s="1971">
        <v>0</v>
      </c>
      <c r="AL225" s="1971">
        <v>0</v>
      </c>
      <c r="AM225" s="1971">
        <f t="shared" si="97"/>
        <v>0</v>
      </c>
      <c r="AN225" s="1971">
        <v>0</v>
      </c>
      <c r="AO225" s="1971">
        <v>0</v>
      </c>
      <c r="AP225" s="1971">
        <v>0</v>
      </c>
      <c r="AQ225" s="1970">
        <f t="shared" si="98"/>
        <v>252</v>
      </c>
      <c r="AR225" s="1970">
        <v>252</v>
      </c>
      <c r="AS225" s="1970">
        <v>0</v>
      </c>
      <c r="AT225" s="1970">
        <v>0</v>
      </c>
      <c r="AU225" s="1970">
        <v>200</v>
      </c>
      <c r="AV225" s="1970">
        <f t="shared" si="99"/>
        <v>252</v>
      </c>
      <c r="AW225" s="1970">
        <v>252</v>
      </c>
      <c r="AX225" s="1973">
        <v>0</v>
      </c>
      <c r="AY225" s="1973">
        <v>0</v>
      </c>
      <c r="AZ225" s="1970">
        <v>200</v>
      </c>
      <c r="BA225" s="1970"/>
      <c r="BB225" s="1970"/>
      <c r="BC225" s="1970"/>
      <c r="BD225" s="1970"/>
      <c r="BE225" s="1970"/>
      <c r="BF225" s="1974">
        <f t="shared" si="102"/>
        <v>0</v>
      </c>
      <c r="BG225" s="1975">
        <v>2024</v>
      </c>
      <c r="BH225" s="1975" t="s">
        <v>2323</v>
      </c>
      <c r="BI225" s="1975" t="s">
        <v>2327</v>
      </c>
      <c r="BJ225" s="1925">
        <f t="shared" si="91"/>
        <v>0</v>
      </c>
      <c r="BK225" s="1925">
        <f t="shared" si="92"/>
        <v>0</v>
      </c>
      <c r="BL225" s="1975"/>
      <c r="BM225" s="1976"/>
      <c r="BN225" s="2900" t="s">
        <v>2492</v>
      </c>
      <c r="BO225" s="2908" t="s">
        <v>2501</v>
      </c>
      <c r="BP225" s="1977"/>
    </row>
    <row r="226" spans="1:69" s="1978" customFormat="1" ht="89.25">
      <c r="A226" s="2224" t="s">
        <v>413</v>
      </c>
      <c r="B226" s="1948" t="s">
        <v>1474</v>
      </c>
      <c r="C226" s="1932" t="s">
        <v>1475</v>
      </c>
      <c r="D226" s="1932" t="s">
        <v>1476</v>
      </c>
      <c r="E226" s="1934" t="s">
        <v>206</v>
      </c>
      <c r="F226" s="1934"/>
      <c r="G226" s="1970">
        <v>260</v>
      </c>
      <c r="H226" s="1970">
        <v>252</v>
      </c>
      <c r="I226" s="1971">
        <v>0</v>
      </c>
      <c r="J226" s="1970">
        <v>8</v>
      </c>
      <c r="K226" s="1970">
        <v>260</v>
      </c>
      <c r="L226" s="1970">
        <v>252</v>
      </c>
      <c r="M226" s="1972">
        <v>0</v>
      </c>
      <c r="N226" s="1971">
        <v>0</v>
      </c>
      <c r="O226" s="1971">
        <v>0</v>
      </c>
      <c r="P226" s="1971">
        <v>0</v>
      </c>
      <c r="Q226" s="1971">
        <v>0</v>
      </c>
      <c r="R226" s="1971">
        <v>0</v>
      </c>
      <c r="S226" s="1971">
        <f t="shared" si="100"/>
        <v>0</v>
      </c>
      <c r="T226" s="1971">
        <v>0</v>
      </c>
      <c r="U226" s="1971">
        <v>0</v>
      </c>
      <c r="V226" s="1971">
        <v>0</v>
      </c>
      <c r="W226" s="1971">
        <f t="shared" si="101"/>
        <v>0</v>
      </c>
      <c r="X226" s="1971">
        <v>0</v>
      </c>
      <c r="Y226" s="1971">
        <v>0</v>
      </c>
      <c r="Z226" s="1971">
        <v>0</v>
      </c>
      <c r="AA226" s="1971">
        <f t="shared" si="94"/>
        <v>0</v>
      </c>
      <c r="AB226" s="1971">
        <v>0</v>
      </c>
      <c r="AC226" s="1971">
        <v>0</v>
      </c>
      <c r="AD226" s="1971">
        <v>0</v>
      </c>
      <c r="AE226" s="1971">
        <f t="shared" si="95"/>
        <v>0</v>
      </c>
      <c r="AF226" s="1971">
        <v>0</v>
      </c>
      <c r="AG226" s="1971">
        <v>0</v>
      </c>
      <c r="AH226" s="1971">
        <v>0</v>
      </c>
      <c r="AI226" s="1971">
        <f t="shared" si="96"/>
        <v>0</v>
      </c>
      <c r="AJ226" s="1971">
        <v>0</v>
      </c>
      <c r="AK226" s="1971">
        <v>0</v>
      </c>
      <c r="AL226" s="1971">
        <v>0</v>
      </c>
      <c r="AM226" s="1971">
        <f t="shared" si="97"/>
        <v>0</v>
      </c>
      <c r="AN226" s="1971">
        <v>0</v>
      </c>
      <c r="AO226" s="1971">
        <v>0</v>
      </c>
      <c r="AP226" s="1971">
        <v>0</v>
      </c>
      <c r="AQ226" s="1970">
        <f t="shared" si="98"/>
        <v>252</v>
      </c>
      <c r="AR226" s="1970">
        <v>252</v>
      </c>
      <c r="AS226" s="1970">
        <v>0</v>
      </c>
      <c r="AT226" s="1970">
        <v>0</v>
      </c>
      <c r="AU226" s="1970">
        <v>8</v>
      </c>
      <c r="AV226" s="1970">
        <f t="shared" si="99"/>
        <v>252</v>
      </c>
      <c r="AW226" s="1970">
        <v>252</v>
      </c>
      <c r="AX226" s="1973">
        <v>0</v>
      </c>
      <c r="AY226" s="1973">
        <v>0</v>
      </c>
      <c r="AZ226" s="1970">
        <v>8</v>
      </c>
      <c r="BA226" s="1970"/>
      <c r="BB226" s="1970"/>
      <c r="BC226" s="1970"/>
      <c r="BD226" s="1970"/>
      <c r="BE226" s="1970"/>
      <c r="BF226" s="1974">
        <f t="shared" si="102"/>
        <v>0</v>
      </c>
      <c r="BG226" s="1975">
        <v>2024</v>
      </c>
      <c r="BH226" s="1975" t="s">
        <v>2323</v>
      </c>
      <c r="BI226" s="1975" t="s">
        <v>2327</v>
      </c>
      <c r="BJ226" s="1925">
        <f t="shared" si="91"/>
        <v>0</v>
      </c>
      <c r="BK226" s="1925">
        <f t="shared" si="92"/>
        <v>0</v>
      </c>
      <c r="BL226" s="1975"/>
      <c r="BM226" s="1976"/>
      <c r="BN226" s="2900" t="s">
        <v>2492</v>
      </c>
      <c r="BO226" s="2908" t="s">
        <v>2501</v>
      </c>
      <c r="BP226" s="1977"/>
    </row>
    <row r="227" spans="1:69" s="1978" customFormat="1" ht="45.75" customHeight="1">
      <c r="A227" s="2224" t="s">
        <v>413</v>
      </c>
      <c r="B227" s="1948" t="s">
        <v>1477</v>
      </c>
      <c r="C227" s="1932" t="s">
        <v>1108</v>
      </c>
      <c r="D227" s="1932" t="s">
        <v>1478</v>
      </c>
      <c r="E227" s="1934" t="s">
        <v>206</v>
      </c>
      <c r="F227" s="1934"/>
      <c r="G227" s="1970">
        <v>110</v>
      </c>
      <c r="H227" s="1970">
        <v>100</v>
      </c>
      <c r="I227" s="1971">
        <v>0</v>
      </c>
      <c r="J227" s="1970">
        <v>10</v>
      </c>
      <c r="K227" s="1970">
        <v>110</v>
      </c>
      <c r="L227" s="1970">
        <v>100</v>
      </c>
      <c r="M227" s="1972">
        <v>0</v>
      </c>
      <c r="N227" s="1971">
        <v>0</v>
      </c>
      <c r="O227" s="1971">
        <v>0</v>
      </c>
      <c r="P227" s="1971">
        <v>0</v>
      </c>
      <c r="Q227" s="1971">
        <v>0</v>
      </c>
      <c r="R227" s="1971">
        <v>0</v>
      </c>
      <c r="S227" s="1971">
        <f t="shared" si="100"/>
        <v>0</v>
      </c>
      <c r="T227" s="1971">
        <v>0</v>
      </c>
      <c r="U227" s="1971">
        <v>0</v>
      </c>
      <c r="V227" s="1971">
        <v>0</v>
      </c>
      <c r="W227" s="1971">
        <f t="shared" si="101"/>
        <v>0</v>
      </c>
      <c r="X227" s="1971">
        <v>0</v>
      </c>
      <c r="Y227" s="1971">
        <v>0</v>
      </c>
      <c r="Z227" s="1971">
        <v>0</v>
      </c>
      <c r="AA227" s="1971">
        <f t="shared" si="94"/>
        <v>0</v>
      </c>
      <c r="AB227" s="1971">
        <v>0</v>
      </c>
      <c r="AC227" s="1971">
        <v>0</v>
      </c>
      <c r="AD227" s="1971">
        <v>0</v>
      </c>
      <c r="AE227" s="1971">
        <f t="shared" si="95"/>
        <v>0</v>
      </c>
      <c r="AF227" s="1971">
        <v>0</v>
      </c>
      <c r="AG227" s="1971">
        <v>0</v>
      </c>
      <c r="AH227" s="1971">
        <v>0</v>
      </c>
      <c r="AI227" s="1971">
        <f t="shared" si="96"/>
        <v>0</v>
      </c>
      <c r="AJ227" s="1971">
        <v>0</v>
      </c>
      <c r="AK227" s="1971">
        <v>0</v>
      </c>
      <c r="AL227" s="1971">
        <v>0</v>
      </c>
      <c r="AM227" s="1971">
        <f t="shared" si="97"/>
        <v>0</v>
      </c>
      <c r="AN227" s="1971">
        <v>0</v>
      </c>
      <c r="AO227" s="1971">
        <v>0</v>
      </c>
      <c r="AP227" s="1971">
        <v>0</v>
      </c>
      <c r="AQ227" s="1970">
        <f t="shared" si="98"/>
        <v>100</v>
      </c>
      <c r="AR227" s="1970">
        <v>100</v>
      </c>
      <c r="AS227" s="1970">
        <v>0</v>
      </c>
      <c r="AT227" s="1970">
        <v>0</v>
      </c>
      <c r="AU227" s="1970">
        <v>10</v>
      </c>
      <c r="AV227" s="1970">
        <f t="shared" si="99"/>
        <v>100</v>
      </c>
      <c r="AW227" s="1970">
        <v>100</v>
      </c>
      <c r="AX227" s="1973">
        <v>0</v>
      </c>
      <c r="AY227" s="1973">
        <v>0</v>
      </c>
      <c r="AZ227" s="1970">
        <v>10</v>
      </c>
      <c r="BA227" s="1970"/>
      <c r="BB227" s="1970"/>
      <c r="BC227" s="1970"/>
      <c r="BD227" s="1970"/>
      <c r="BE227" s="1970"/>
      <c r="BF227" s="1974">
        <f t="shared" si="102"/>
        <v>0</v>
      </c>
      <c r="BG227" s="1975">
        <v>2024</v>
      </c>
      <c r="BH227" s="1975" t="s">
        <v>2323</v>
      </c>
      <c r="BI227" s="1975" t="s">
        <v>2327</v>
      </c>
      <c r="BJ227" s="1925">
        <f t="shared" si="91"/>
        <v>0</v>
      </c>
      <c r="BK227" s="1925">
        <f t="shared" si="92"/>
        <v>0</v>
      </c>
      <c r="BL227" s="1975"/>
      <c r="BM227" s="1976"/>
      <c r="BN227" s="2900" t="s">
        <v>2492</v>
      </c>
      <c r="BO227" s="2908" t="s">
        <v>2501</v>
      </c>
      <c r="BP227" s="1977"/>
    </row>
    <row r="228" spans="1:69" s="1978" customFormat="1" ht="76.5">
      <c r="A228" s="2224" t="s">
        <v>413</v>
      </c>
      <c r="B228" s="1948" t="s">
        <v>1479</v>
      </c>
      <c r="C228" s="1932" t="s">
        <v>1108</v>
      </c>
      <c r="D228" s="1932" t="s">
        <v>1480</v>
      </c>
      <c r="E228" s="1934" t="s">
        <v>206</v>
      </c>
      <c r="F228" s="1934"/>
      <c r="G228" s="1970">
        <v>167</v>
      </c>
      <c r="H228" s="1970">
        <v>152</v>
      </c>
      <c r="I228" s="1971">
        <v>0</v>
      </c>
      <c r="J228" s="1970">
        <v>15</v>
      </c>
      <c r="K228" s="1970">
        <v>167</v>
      </c>
      <c r="L228" s="1970">
        <v>152</v>
      </c>
      <c r="M228" s="1972">
        <v>0</v>
      </c>
      <c r="N228" s="1971">
        <v>0</v>
      </c>
      <c r="O228" s="1971">
        <v>0</v>
      </c>
      <c r="P228" s="1971">
        <v>0</v>
      </c>
      <c r="Q228" s="1971">
        <v>0</v>
      </c>
      <c r="R228" s="1971">
        <v>0</v>
      </c>
      <c r="S228" s="1971">
        <f t="shared" si="100"/>
        <v>0</v>
      </c>
      <c r="T228" s="1971">
        <v>0</v>
      </c>
      <c r="U228" s="1971">
        <v>0</v>
      </c>
      <c r="V228" s="1971">
        <v>0</v>
      </c>
      <c r="W228" s="1971">
        <f t="shared" si="101"/>
        <v>0</v>
      </c>
      <c r="X228" s="1971">
        <v>0</v>
      </c>
      <c r="Y228" s="1971">
        <v>0</v>
      </c>
      <c r="Z228" s="1971">
        <v>0</v>
      </c>
      <c r="AA228" s="1971">
        <f t="shared" si="94"/>
        <v>0</v>
      </c>
      <c r="AB228" s="1971">
        <v>0</v>
      </c>
      <c r="AC228" s="1971">
        <v>0</v>
      </c>
      <c r="AD228" s="1971">
        <v>0</v>
      </c>
      <c r="AE228" s="1971">
        <f t="shared" si="95"/>
        <v>0</v>
      </c>
      <c r="AF228" s="1971">
        <v>0</v>
      </c>
      <c r="AG228" s="1971">
        <v>0</v>
      </c>
      <c r="AH228" s="1971">
        <v>0</v>
      </c>
      <c r="AI228" s="1971">
        <f t="shared" si="96"/>
        <v>0</v>
      </c>
      <c r="AJ228" s="1971">
        <v>0</v>
      </c>
      <c r="AK228" s="1971">
        <v>0</v>
      </c>
      <c r="AL228" s="1971">
        <v>0</v>
      </c>
      <c r="AM228" s="1971">
        <f t="shared" si="97"/>
        <v>0</v>
      </c>
      <c r="AN228" s="1971">
        <v>0</v>
      </c>
      <c r="AO228" s="1971">
        <v>0</v>
      </c>
      <c r="AP228" s="1971">
        <v>0</v>
      </c>
      <c r="AQ228" s="1970">
        <f t="shared" si="98"/>
        <v>152</v>
      </c>
      <c r="AR228" s="1970">
        <v>152</v>
      </c>
      <c r="AS228" s="1970">
        <v>0</v>
      </c>
      <c r="AT228" s="1970">
        <v>0</v>
      </c>
      <c r="AU228" s="1970">
        <v>15</v>
      </c>
      <c r="AV228" s="1970">
        <f t="shared" si="99"/>
        <v>152</v>
      </c>
      <c r="AW228" s="1970">
        <v>152</v>
      </c>
      <c r="AX228" s="1973">
        <v>0</v>
      </c>
      <c r="AY228" s="1973">
        <v>0</v>
      </c>
      <c r="AZ228" s="1970">
        <v>15</v>
      </c>
      <c r="BA228" s="1970"/>
      <c r="BB228" s="1970"/>
      <c r="BC228" s="1970"/>
      <c r="BD228" s="1970"/>
      <c r="BE228" s="1970"/>
      <c r="BF228" s="1974">
        <f t="shared" si="102"/>
        <v>0</v>
      </c>
      <c r="BG228" s="1975">
        <v>2024</v>
      </c>
      <c r="BH228" s="1975" t="s">
        <v>2323</v>
      </c>
      <c r="BI228" s="1975" t="s">
        <v>2327</v>
      </c>
      <c r="BJ228" s="1925">
        <f t="shared" si="91"/>
        <v>0</v>
      </c>
      <c r="BK228" s="1925">
        <f t="shared" si="92"/>
        <v>0</v>
      </c>
      <c r="BL228" s="1975"/>
      <c r="BM228" s="1976"/>
      <c r="BN228" s="2900" t="s">
        <v>2492</v>
      </c>
      <c r="BO228" s="2908" t="s">
        <v>2501</v>
      </c>
      <c r="BP228" s="1977"/>
    </row>
    <row r="229" spans="1:69" s="1978" customFormat="1" ht="89.25">
      <c r="A229" s="2224" t="s">
        <v>413</v>
      </c>
      <c r="B229" s="1948" t="s">
        <v>1481</v>
      </c>
      <c r="C229" s="1932" t="s">
        <v>1144</v>
      </c>
      <c r="D229" s="1932" t="s">
        <v>1482</v>
      </c>
      <c r="E229" s="1934" t="s">
        <v>206</v>
      </c>
      <c r="F229" s="1934"/>
      <c r="G229" s="1970">
        <v>327</v>
      </c>
      <c r="H229" s="1970">
        <v>252</v>
      </c>
      <c r="I229" s="1971">
        <v>0</v>
      </c>
      <c r="J229" s="1970">
        <v>75</v>
      </c>
      <c r="K229" s="1970">
        <v>327</v>
      </c>
      <c r="L229" s="1970">
        <v>252</v>
      </c>
      <c r="M229" s="1972">
        <v>0</v>
      </c>
      <c r="N229" s="1971">
        <v>0</v>
      </c>
      <c r="O229" s="1971">
        <v>0</v>
      </c>
      <c r="P229" s="1971">
        <v>0</v>
      </c>
      <c r="Q229" s="1971">
        <v>0</v>
      </c>
      <c r="R229" s="1971">
        <v>0</v>
      </c>
      <c r="S229" s="1971">
        <f t="shared" si="100"/>
        <v>0</v>
      </c>
      <c r="T229" s="1971">
        <v>0</v>
      </c>
      <c r="U229" s="1971">
        <v>0</v>
      </c>
      <c r="V229" s="1971">
        <v>0</v>
      </c>
      <c r="W229" s="1971">
        <f t="shared" si="101"/>
        <v>0</v>
      </c>
      <c r="X229" s="1971">
        <v>0</v>
      </c>
      <c r="Y229" s="1971">
        <v>0</v>
      </c>
      <c r="Z229" s="1971">
        <v>0</v>
      </c>
      <c r="AA229" s="1971">
        <f t="shared" si="94"/>
        <v>0</v>
      </c>
      <c r="AB229" s="1971">
        <v>0</v>
      </c>
      <c r="AC229" s="1971">
        <v>0</v>
      </c>
      <c r="AD229" s="1971">
        <v>0</v>
      </c>
      <c r="AE229" s="1971">
        <f t="shared" si="95"/>
        <v>0</v>
      </c>
      <c r="AF229" s="1971">
        <v>0</v>
      </c>
      <c r="AG229" s="1971">
        <v>0</v>
      </c>
      <c r="AH229" s="1971">
        <v>0</v>
      </c>
      <c r="AI229" s="1971">
        <f t="shared" si="96"/>
        <v>0</v>
      </c>
      <c r="AJ229" s="1971">
        <v>0</v>
      </c>
      <c r="AK229" s="1971">
        <v>0</v>
      </c>
      <c r="AL229" s="1971">
        <v>0</v>
      </c>
      <c r="AM229" s="1971">
        <f t="shared" si="97"/>
        <v>0</v>
      </c>
      <c r="AN229" s="1971">
        <v>0</v>
      </c>
      <c r="AO229" s="1971">
        <v>0</v>
      </c>
      <c r="AP229" s="1971">
        <v>0</v>
      </c>
      <c r="AQ229" s="1970">
        <f t="shared" si="98"/>
        <v>252</v>
      </c>
      <c r="AR229" s="1970">
        <v>252</v>
      </c>
      <c r="AS229" s="1970">
        <v>0</v>
      </c>
      <c r="AT229" s="1970">
        <v>0</v>
      </c>
      <c r="AU229" s="1970">
        <v>75</v>
      </c>
      <c r="AV229" s="1970">
        <f t="shared" si="99"/>
        <v>252</v>
      </c>
      <c r="AW229" s="1970">
        <v>252</v>
      </c>
      <c r="AX229" s="1973">
        <v>0</v>
      </c>
      <c r="AY229" s="1973">
        <v>0</v>
      </c>
      <c r="AZ229" s="1970">
        <v>75</v>
      </c>
      <c r="BA229" s="1970"/>
      <c r="BB229" s="1970"/>
      <c r="BC229" s="1970"/>
      <c r="BD229" s="1970"/>
      <c r="BE229" s="1970"/>
      <c r="BF229" s="1974">
        <f t="shared" si="102"/>
        <v>0</v>
      </c>
      <c r="BG229" s="1975">
        <v>2024</v>
      </c>
      <c r="BH229" s="1975" t="s">
        <v>2323</v>
      </c>
      <c r="BI229" s="1975" t="s">
        <v>2327</v>
      </c>
      <c r="BJ229" s="1925">
        <f t="shared" si="91"/>
        <v>0</v>
      </c>
      <c r="BK229" s="1925">
        <f t="shared" si="92"/>
        <v>0</v>
      </c>
      <c r="BL229" s="1975"/>
      <c r="BM229" s="1976"/>
      <c r="BN229" s="2900" t="s">
        <v>2492</v>
      </c>
      <c r="BO229" s="2908" t="s">
        <v>2501</v>
      </c>
      <c r="BP229" s="1977"/>
    </row>
    <row r="230" spans="1:69" s="1978" customFormat="1" ht="38.25">
      <c r="A230" s="2224" t="s">
        <v>413</v>
      </c>
      <c r="B230" s="1948" t="s">
        <v>1483</v>
      </c>
      <c r="C230" s="1932" t="s">
        <v>1484</v>
      </c>
      <c r="D230" s="1932" t="s">
        <v>1485</v>
      </c>
      <c r="E230" s="1934" t="s">
        <v>206</v>
      </c>
      <c r="F230" s="1934"/>
      <c r="G230" s="1970">
        <v>230</v>
      </c>
      <c r="H230" s="1970">
        <v>180</v>
      </c>
      <c r="I230" s="1971">
        <v>0</v>
      </c>
      <c r="J230" s="1970">
        <v>50</v>
      </c>
      <c r="K230" s="1970">
        <v>230</v>
      </c>
      <c r="L230" s="1970">
        <v>180</v>
      </c>
      <c r="M230" s="1972">
        <v>0</v>
      </c>
      <c r="N230" s="1971">
        <v>0</v>
      </c>
      <c r="O230" s="1971">
        <v>0</v>
      </c>
      <c r="P230" s="1971">
        <v>0</v>
      </c>
      <c r="Q230" s="1971">
        <v>0</v>
      </c>
      <c r="R230" s="1971">
        <v>0</v>
      </c>
      <c r="S230" s="1971">
        <f t="shared" si="100"/>
        <v>0</v>
      </c>
      <c r="T230" s="1971">
        <v>0</v>
      </c>
      <c r="U230" s="1971">
        <v>0</v>
      </c>
      <c r="V230" s="1971">
        <v>0</v>
      </c>
      <c r="W230" s="1971">
        <f t="shared" si="101"/>
        <v>0</v>
      </c>
      <c r="X230" s="1971">
        <v>0</v>
      </c>
      <c r="Y230" s="1971">
        <v>0</v>
      </c>
      <c r="Z230" s="1971">
        <v>0</v>
      </c>
      <c r="AA230" s="1971">
        <f t="shared" si="94"/>
        <v>0</v>
      </c>
      <c r="AB230" s="1971">
        <v>0</v>
      </c>
      <c r="AC230" s="1971">
        <v>0</v>
      </c>
      <c r="AD230" s="1971">
        <v>0</v>
      </c>
      <c r="AE230" s="1971">
        <f t="shared" si="95"/>
        <v>0</v>
      </c>
      <c r="AF230" s="1971">
        <v>0</v>
      </c>
      <c r="AG230" s="1971">
        <v>0</v>
      </c>
      <c r="AH230" s="1971">
        <v>0</v>
      </c>
      <c r="AI230" s="1971">
        <f t="shared" si="96"/>
        <v>0</v>
      </c>
      <c r="AJ230" s="1971">
        <v>0</v>
      </c>
      <c r="AK230" s="1971">
        <v>0</v>
      </c>
      <c r="AL230" s="1971">
        <v>0</v>
      </c>
      <c r="AM230" s="1971">
        <f t="shared" si="97"/>
        <v>0</v>
      </c>
      <c r="AN230" s="1971">
        <v>0</v>
      </c>
      <c r="AO230" s="1971">
        <v>0</v>
      </c>
      <c r="AP230" s="1971">
        <v>0</v>
      </c>
      <c r="AQ230" s="1970">
        <f t="shared" si="98"/>
        <v>180</v>
      </c>
      <c r="AR230" s="1970">
        <v>180</v>
      </c>
      <c r="AS230" s="1970">
        <v>0</v>
      </c>
      <c r="AT230" s="1970">
        <v>0</v>
      </c>
      <c r="AU230" s="1970">
        <v>50</v>
      </c>
      <c r="AV230" s="1970">
        <f t="shared" si="99"/>
        <v>180</v>
      </c>
      <c r="AW230" s="1970">
        <v>180</v>
      </c>
      <c r="AX230" s="1973">
        <v>0</v>
      </c>
      <c r="AY230" s="1973">
        <v>0</v>
      </c>
      <c r="AZ230" s="1970">
        <v>50</v>
      </c>
      <c r="BA230" s="1970"/>
      <c r="BB230" s="1970"/>
      <c r="BC230" s="1970"/>
      <c r="BD230" s="1970"/>
      <c r="BE230" s="1970"/>
      <c r="BF230" s="1974">
        <f t="shared" si="102"/>
        <v>0</v>
      </c>
      <c r="BG230" s="1975">
        <v>2024</v>
      </c>
      <c r="BH230" s="1975" t="s">
        <v>2323</v>
      </c>
      <c r="BI230" s="1975" t="s">
        <v>2327</v>
      </c>
      <c r="BJ230" s="1925">
        <f t="shared" si="91"/>
        <v>0</v>
      </c>
      <c r="BK230" s="1925">
        <f t="shared" si="92"/>
        <v>0</v>
      </c>
      <c r="BL230" s="1975"/>
      <c r="BM230" s="1976"/>
      <c r="BN230" s="2900" t="s">
        <v>2492</v>
      </c>
      <c r="BO230" s="2908" t="s">
        <v>2501</v>
      </c>
      <c r="BP230" s="1977"/>
    </row>
    <row r="231" spans="1:69" s="1978" customFormat="1" ht="78.75">
      <c r="A231" s="2224" t="s">
        <v>413</v>
      </c>
      <c r="B231" s="1948" t="s">
        <v>1486</v>
      </c>
      <c r="C231" s="1932" t="s">
        <v>1487</v>
      </c>
      <c r="D231" s="1932" t="s">
        <v>1488</v>
      </c>
      <c r="E231" s="1934" t="s">
        <v>206</v>
      </c>
      <c r="F231" s="1934"/>
      <c r="G231" s="1970">
        <v>700</v>
      </c>
      <c r="H231" s="1970">
        <v>650</v>
      </c>
      <c r="I231" s="1971">
        <v>0</v>
      </c>
      <c r="J231" s="1970">
        <v>50</v>
      </c>
      <c r="K231" s="1970">
        <v>700</v>
      </c>
      <c r="L231" s="1970">
        <v>650</v>
      </c>
      <c r="M231" s="1972">
        <v>0</v>
      </c>
      <c r="N231" s="1971">
        <v>0</v>
      </c>
      <c r="O231" s="1971">
        <v>0</v>
      </c>
      <c r="P231" s="1971">
        <v>0</v>
      </c>
      <c r="Q231" s="1971">
        <v>0</v>
      </c>
      <c r="R231" s="1971">
        <v>0</v>
      </c>
      <c r="S231" s="1971">
        <f t="shared" si="100"/>
        <v>0</v>
      </c>
      <c r="T231" s="1971">
        <v>0</v>
      </c>
      <c r="U231" s="1971">
        <v>0</v>
      </c>
      <c r="V231" s="1971">
        <v>0</v>
      </c>
      <c r="W231" s="1971">
        <f t="shared" si="101"/>
        <v>0</v>
      </c>
      <c r="X231" s="1971">
        <v>0</v>
      </c>
      <c r="Y231" s="1971">
        <v>0</v>
      </c>
      <c r="Z231" s="1971">
        <v>0</v>
      </c>
      <c r="AA231" s="1971">
        <f t="shared" si="94"/>
        <v>0</v>
      </c>
      <c r="AB231" s="1971">
        <v>0</v>
      </c>
      <c r="AC231" s="1971">
        <v>0</v>
      </c>
      <c r="AD231" s="1971">
        <v>0</v>
      </c>
      <c r="AE231" s="1971">
        <f t="shared" si="95"/>
        <v>0</v>
      </c>
      <c r="AF231" s="1971">
        <v>0</v>
      </c>
      <c r="AG231" s="1971">
        <v>0</v>
      </c>
      <c r="AH231" s="1971">
        <v>0</v>
      </c>
      <c r="AI231" s="1971">
        <f t="shared" si="96"/>
        <v>0</v>
      </c>
      <c r="AJ231" s="1971">
        <v>0</v>
      </c>
      <c r="AK231" s="1971">
        <v>0</v>
      </c>
      <c r="AL231" s="1971">
        <v>0</v>
      </c>
      <c r="AM231" s="1971">
        <f t="shared" si="97"/>
        <v>0</v>
      </c>
      <c r="AN231" s="1971">
        <v>0</v>
      </c>
      <c r="AO231" s="1971">
        <v>0</v>
      </c>
      <c r="AP231" s="1971">
        <v>0</v>
      </c>
      <c r="AQ231" s="1970">
        <f t="shared" si="98"/>
        <v>650</v>
      </c>
      <c r="AR231" s="1970">
        <v>650</v>
      </c>
      <c r="AS231" s="1970">
        <v>0</v>
      </c>
      <c r="AT231" s="1970">
        <v>0</v>
      </c>
      <c r="AU231" s="1970">
        <v>50</v>
      </c>
      <c r="AV231" s="1970">
        <f t="shared" si="99"/>
        <v>650</v>
      </c>
      <c r="AW231" s="1970">
        <v>650</v>
      </c>
      <c r="AX231" s="1973">
        <v>0</v>
      </c>
      <c r="AY231" s="1973">
        <v>0</v>
      </c>
      <c r="AZ231" s="1970">
        <v>50</v>
      </c>
      <c r="BA231" s="1970"/>
      <c r="BB231" s="1970"/>
      <c r="BC231" s="1970"/>
      <c r="BD231" s="1970"/>
      <c r="BE231" s="1970"/>
      <c r="BF231" s="1974">
        <f t="shared" si="102"/>
        <v>0</v>
      </c>
      <c r="BG231" s="1975">
        <v>2024</v>
      </c>
      <c r="BH231" s="1975" t="s">
        <v>2323</v>
      </c>
      <c r="BI231" s="1975" t="s">
        <v>2327</v>
      </c>
      <c r="BJ231" s="1925">
        <f t="shared" si="91"/>
        <v>0</v>
      </c>
      <c r="BK231" s="1925">
        <f t="shared" si="92"/>
        <v>0</v>
      </c>
      <c r="BL231" s="1975"/>
      <c r="BM231" s="1979" t="s">
        <v>1489</v>
      </c>
      <c r="BN231" s="2900" t="s">
        <v>2492</v>
      </c>
      <c r="BO231" s="2908" t="s">
        <v>2501</v>
      </c>
      <c r="BP231" s="1980"/>
    </row>
    <row r="232" spans="1:69" s="1978" customFormat="1" ht="38.25">
      <c r="A232" s="2224" t="s">
        <v>413</v>
      </c>
      <c r="B232" s="1948" t="s">
        <v>1490</v>
      </c>
      <c r="C232" s="1932" t="s">
        <v>1484</v>
      </c>
      <c r="D232" s="1932" t="s">
        <v>1491</v>
      </c>
      <c r="E232" s="1934" t="s">
        <v>206</v>
      </c>
      <c r="F232" s="1934"/>
      <c r="G232" s="1970">
        <v>350</v>
      </c>
      <c r="H232" s="1970">
        <v>250</v>
      </c>
      <c r="I232" s="1971">
        <v>0</v>
      </c>
      <c r="J232" s="1970">
        <v>100</v>
      </c>
      <c r="K232" s="1970">
        <v>350</v>
      </c>
      <c r="L232" s="1970">
        <v>250</v>
      </c>
      <c r="M232" s="1972">
        <v>0</v>
      </c>
      <c r="N232" s="1971">
        <v>0</v>
      </c>
      <c r="O232" s="1971">
        <v>0</v>
      </c>
      <c r="P232" s="1971">
        <v>0</v>
      </c>
      <c r="Q232" s="1971">
        <v>0</v>
      </c>
      <c r="R232" s="1971">
        <v>0</v>
      </c>
      <c r="S232" s="1971">
        <f t="shared" si="100"/>
        <v>0</v>
      </c>
      <c r="T232" s="1971">
        <v>0</v>
      </c>
      <c r="U232" s="1971">
        <v>0</v>
      </c>
      <c r="V232" s="1971">
        <v>0</v>
      </c>
      <c r="W232" s="1971">
        <f t="shared" si="101"/>
        <v>0</v>
      </c>
      <c r="X232" s="1971">
        <v>0</v>
      </c>
      <c r="Y232" s="1971">
        <v>0</v>
      </c>
      <c r="Z232" s="1971">
        <v>0</v>
      </c>
      <c r="AA232" s="1971">
        <f t="shared" si="94"/>
        <v>0</v>
      </c>
      <c r="AB232" s="1971">
        <v>0</v>
      </c>
      <c r="AC232" s="1971">
        <v>0</v>
      </c>
      <c r="AD232" s="1971">
        <v>0</v>
      </c>
      <c r="AE232" s="1971">
        <f t="shared" si="95"/>
        <v>0</v>
      </c>
      <c r="AF232" s="1971">
        <v>0</v>
      </c>
      <c r="AG232" s="1971">
        <v>0</v>
      </c>
      <c r="AH232" s="1971">
        <v>0</v>
      </c>
      <c r="AI232" s="1971">
        <f t="shared" si="96"/>
        <v>0</v>
      </c>
      <c r="AJ232" s="1971">
        <v>0</v>
      </c>
      <c r="AK232" s="1971">
        <v>0</v>
      </c>
      <c r="AL232" s="1971">
        <v>0</v>
      </c>
      <c r="AM232" s="1971">
        <f t="shared" si="97"/>
        <v>0</v>
      </c>
      <c r="AN232" s="1971">
        <v>0</v>
      </c>
      <c r="AO232" s="1971">
        <v>0</v>
      </c>
      <c r="AP232" s="1971">
        <v>0</v>
      </c>
      <c r="AQ232" s="1970">
        <f t="shared" si="98"/>
        <v>250</v>
      </c>
      <c r="AR232" s="1970">
        <v>250</v>
      </c>
      <c r="AS232" s="1970">
        <v>0</v>
      </c>
      <c r="AT232" s="1970">
        <v>0</v>
      </c>
      <c r="AU232" s="1970">
        <v>100</v>
      </c>
      <c r="AV232" s="1970">
        <f t="shared" si="99"/>
        <v>250</v>
      </c>
      <c r="AW232" s="1970">
        <v>250</v>
      </c>
      <c r="AX232" s="1973">
        <v>0</v>
      </c>
      <c r="AY232" s="1973">
        <v>0</v>
      </c>
      <c r="AZ232" s="1970">
        <v>100</v>
      </c>
      <c r="BA232" s="1970"/>
      <c r="BB232" s="1970"/>
      <c r="BC232" s="1970"/>
      <c r="BD232" s="1970"/>
      <c r="BE232" s="1970"/>
      <c r="BF232" s="1974">
        <f t="shared" si="102"/>
        <v>0</v>
      </c>
      <c r="BG232" s="1975">
        <v>2024</v>
      </c>
      <c r="BH232" s="1975" t="s">
        <v>2323</v>
      </c>
      <c r="BI232" s="1975" t="s">
        <v>2327</v>
      </c>
      <c r="BJ232" s="1925">
        <f t="shared" si="91"/>
        <v>0</v>
      </c>
      <c r="BK232" s="1925">
        <f t="shared" si="92"/>
        <v>0</v>
      </c>
      <c r="BL232" s="1975"/>
      <c r="BM232" s="1976"/>
      <c r="BN232" s="2900" t="s">
        <v>2492</v>
      </c>
      <c r="BO232" s="2908" t="s">
        <v>2501</v>
      </c>
      <c r="BP232" s="1977"/>
    </row>
    <row r="233" spans="1:69" s="1978" customFormat="1" ht="38.25">
      <c r="A233" s="2224" t="s">
        <v>413</v>
      </c>
      <c r="B233" s="1948" t="s">
        <v>1492</v>
      </c>
      <c r="C233" s="1932" t="s">
        <v>1493</v>
      </c>
      <c r="D233" s="1932" t="s">
        <v>1494</v>
      </c>
      <c r="E233" s="1934" t="s">
        <v>206</v>
      </c>
      <c r="F233" s="1934"/>
      <c r="G233" s="1970">
        <v>300</v>
      </c>
      <c r="H233" s="1970">
        <v>250</v>
      </c>
      <c r="I233" s="1971">
        <v>0</v>
      </c>
      <c r="J233" s="1970">
        <v>50</v>
      </c>
      <c r="K233" s="1970">
        <v>300</v>
      </c>
      <c r="L233" s="1970">
        <v>250</v>
      </c>
      <c r="M233" s="1972">
        <v>0</v>
      </c>
      <c r="N233" s="1971">
        <v>0</v>
      </c>
      <c r="O233" s="1971">
        <v>0</v>
      </c>
      <c r="P233" s="1971">
        <v>0</v>
      </c>
      <c r="Q233" s="1971">
        <v>0</v>
      </c>
      <c r="R233" s="1971">
        <v>0</v>
      </c>
      <c r="S233" s="1971">
        <f t="shared" si="100"/>
        <v>0</v>
      </c>
      <c r="T233" s="1971">
        <v>0</v>
      </c>
      <c r="U233" s="1971">
        <v>0</v>
      </c>
      <c r="V233" s="1971">
        <v>0</v>
      </c>
      <c r="W233" s="1971">
        <f t="shared" si="101"/>
        <v>0</v>
      </c>
      <c r="X233" s="1971">
        <v>0</v>
      </c>
      <c r="Y233" s="1971">
        <v>0</v>
      </c>
      <c r="Z233" s="1971">
        <v>0</v>
      </c>
      <c r="AA233" s="1971">
        <f t="shared" si="94"/>
        <v>0</v>
      </c>
      <c r="AB233" s="1971">
        <v>0</v>
      </c>
      <c r="AC233" s="1971">
        <v>0</v>
      </c>
      <c r="AD233" s="1971">
        <v>0</v>
      </c>
      <c r="AE233" s="1971">
        <f t="shared" si="95"/>
        <v>0</v>
      </c>
      <c r="AF233" s="1971">
        <v>0</v>
      </c>
      <c r="AG233" s="1971">
        <v>0</v>
      </c>
      <c r="AH233" s="1971">
        <v>0</v>
      </c>
      <c r="AI233" s="1971">
        <f t="shared" si="96"/>
        <v>0</v>
      </c>
      <c r="AJ233" s="1971">
        <v>0</v>
      </c>
      <c r="AK233" s="1971">
        <v>0</v>
      </c>
      <c r="AL233" s="1971">
        <v>0</v>
      </c>
      <c r="AM233" s="1971">
        <f t="shared" si="97"/>
        <v>0</v>
      </c>
      <c r="AN233" s="1971">
        <v>0</v>
      </c>
      <c r="AO233" s="1971">
        <v>0</v>
      </c>
      <c r="AP233" s="1971">
        <v>0</v>
      </c>
      <c r="AQ233" s="1970">
        <f t="shared" si="98"/>
        <v>250</v>
      </c>
      <c r="AR233" s="1970">
        <v>250</v>
      </c>
      <c r="AS233" s="1970">
        <v>0</v>
      </c>
      <c r="AT233" s="1970">
        <v>0</v>
      </c>
      <c r="AU233" s="1970">
        <v>50</v>
      </c>
      <c r="AV233" s="1970">
        <f t="shared" si="99"/>
        <v>250</v>
      </c>
      <c r="AW233" s="1970">
        <v>250</v>
      </c>
      <c r="AX233" s="1973">
        <v>0</v>
      </c>
      <c r="AY233" s="1973">
        <v>0</v>
      </c>
      <c r="AZ233" s="1970">
        <v>50</v>
      </c>
      <c r="BA233" s="1970"/>
      <c r="BB233" s="1970"/>
      <c r="BC233" s="1970"/>
      <c r="BD233" s="1970"/>
      <c r="BE233" s="1970"/>
      <c r="BF233" s="1974">
        <f t="shared" si="102"/>
        <v>0</v>
      </c>
      <c r="BG233" s="1975">
        <v>2024</v>
      </c>
      <c r="BH233" s="1975" t="s">
        <v>2323</v>
      </c>
      <c r="BI233" s="1975" t="s">
        <v>2327</v>
      </c>
      <c r="BJ233" s="1925">
        <f t="shared" si="91"/>
        <v>0</v>
      </c>
      <c r="BK233" s="1925">
        <f t="shared" si="92"/>
        <v>0</v>
      </c>
      <c r="BL233" s="1975"/>
      <c r="BM233" s="1976"/>
      <c r="BN233" s="2900" t="s">
        <v>2492</v>
      </c>
      <c r="BO233" s="2908" t="s">
        <v>2501</v>
      </c>
      <c r="BP233" s="1977"/>
    </row>
    <row r="234" spans="1:69" s="1978" customFormat="1" ht="63.75">
      <c r="A234" s="2224" t="s">
        <v>413</v>
      </c>
      <c r="B234" s="1948" t="s">
        <v>1495</v>
      </c>
      <c r="C234" s="1932" t="s">
        <v>1496</v>
      </c>
      <c r="D234" s="1932" t="s">
        <v>1497</v>
      </c>
      <c r="E234" s="1934" t="s">
        <v>206</v>
      </c>
      <c r="F234" s="1934"/>
      <c r="G234" s="1970">
        <v>550</v>
      </c>
      <c r="H234" s="1970">
        <v>530</v>
      </c>
      <c r="I234" s="1971">
        <v>0</v>
      </c>
      <c r="J234" s="1970">
        <v>20</v>
      </c>
      <c r="K234" s="1970">
        <v>550</v>
      </c>
      <c r="L234" s="1970">
        <v>530</v>
      </c>
      <c r="M234" s="1972">
        <v>0</v>
      </c>
      <c r="N234" s="1971">
        <v>0</v>
      </c>
      <c r="O234" s="1971">
        <v>0</v>
      </c>
      <c r="P234" s="1971">
        <v>0</v>
      </c>
      <c r="Q234" s="1971">
        <v>0</v>
      </c>
      <c r="R234" s="1971">
        <v>0</v>
      </c>
      <c r="S234" s="1971">
        <f t="shared" si="100"/>
        <v>0</v>
      </c>
      <c r="T234" s="1971">
        <v>0</v>
      </c>
      <c r="U234" s="1971">
        <v>0</v>
      </c>
      <c r="V234" s="1971">
        <v>0</v>
      </c>
      <c r="W234" s="1971">
        <f t="shared" si="101"/>
        <v>0</v>
      </c>
      <c r="X234" s="1971">
        <v>0</v>
      </c>
      <c r="Y234" s="1971">
        <v>0</v>
      </c>
      <c r="Z234" s="1971">
        <v>0</v>
      </c>
      <c r="AA234" s="1971">
        <f t="shared" si="94"/>
        <v>0</v>
      </c>
      <c r="AB234" s="1971">
        <v>0</v>
      </c>
      <c r="AC234" s="1971">
        <v>0</v>
      </c>
      <c r="AD234" s="1971">
        <v>0</v>
      </c>
      <c r="AE234" s="1971">
        <f t="shared" si="95"/>
        <v>0</v>
      </c>
      <c r="AF234" s="1971">
        <v>0</v>
      </c>
      <c r="AG234" s="1971">
        <v>0</v>
      </c>
      <c r="AH234" s="1971">
        <v>0</v>
      </c>
      <c r="AI234" s="1971">
        <f t="shared" si="96"/>
        <v>0</v>
      </c>
      <c r="AJ234" s="1971">
        <v>0</v>
      </c>
      <c r="AK234" s="1971">
        <v>0</v>
      </c>
      <c r="AL234" s="1971">
        <v>0</v>
      </c>
      <c r="AM234" s="1971">
        <f t="shared" si="97"/>
        <v>0</v>
      </c>
      <c r="AN234" s="1971">
        <v>0</v>
      </c>
      <c r="AO234" s="1971">
        <v>0</v>
      </c>
      <c r="AP234" s="1971">
        <v>0</v>
      </c>
      <c r="AQ234" s="1970">
        <f t="shared" si="98"/>
        <v>530</v>
      </c>
      <c r="AR234" s="1970">
        <v>530</v>
      </c>
      <c r="AS234" s="1970">
        <v>0</v>
      </c>
      <c r="AT234" s="1970">
        <v>0</v>
      </c>
      <c r="AU234" s="1970">
        <v>20</v>
      </c>
      <c r="AV234" s="1970">
        <f t="shared" si="99"/>
        <v>530</v>
      </c>
      <c r="AW234" s="1970">
        <v>530</v>
      </c>
      <c r="AX234" s="1973">
        <v>0</v>
      </c>
      <c r="AY234" s="1973">
        <v>0</v>
      </c>
      <c r="AZ234" s="1970">
        <v>20</v>
      </c>
      <c r="BA234" s="1970"/>
      <c r="BB234" s="1970"/>
      <c r="BC234" s="1970"/>
      <c r="BD234" s="1970"/>
      <c r="BE234" s="1970"/>
      <c r="BF234" s="1974">
        <f t="shared" si="102"/>
        <v>0</v>
      </c>
      <c r="BG234" s="1975">
        <v>2024</v>
      </c>
      <c r="BH234" s="1975" t="s">
        <v>2323</v>
      </c>
      <c r="BI234" s="1975" t="s">
        <v>2327</v>
      </c>
      <c r="BJ234" s="1925">
        <f t="shared" si="91"/>
        <v>0</v>
      </c>
      <c r="BK234" s="1925">
        <f t="shared" si="92"/>
        <v>0</v>
      </c>
      <c r="BL234" s="1975"/>
      <c r="BM234" s="1976"/>
      <c r="BN234" s="2900" t="s">
        <v>2492</v>
      </c>
      <c r="BO234" s="2908" t="s">
        <v>2501</v>
      </c>
      <c r="BP234" s="1977"/>
    </row>
    <row r="235" spans="1:69" s="1978" customFormat="1" ht="51">
      <c r="A235" s="2224" t="s">
        <v>413</v>
      </c>
      <c r="B235" s="1948" t="s">
        <v>1498</v>
      </c>
      <c r="C235" s="1932" t="s">
        <v>1496</v>
      </c>
      <c r="D235" s="1932" t="s">
        <v>1499</v>
      </c>
      <c r="E235" s="1934" t="s">
        <v>206</v>
      </c>
      <c r="F235" s="1934"/>
      <c r="G235" s="1970">
        <v>335</v>
      </c>
      <c r="H235" s="1970">
        <v>320</v>
      </c>
      <c r="I235" s="1971">
        <v>0</v>
      </c>
      <c r="J235" s="1970">
        <v>15</v>
      </c>
      <c r="K235" s="1970">
        <v>335</v>
      </c>
      <c r="L235" s="1970">
        <v>320</v>
      </c>
      <c r="M235" s="1972">
        <v>0</v>
      </c>
      <c r="N235" s="1971">
        <v>0</v>
      </c>
      <c r="O235" s="1971">
        <v>0</v>
      </c>
      <c r="P235" s="1971">
        <v>0</v>
      </c>
      <c r="Q235" s="1971">
        <v>0</v>
      </c>
      <c r="R235" s="1971">
        <v>0</v>
      </c>
      <c r="S235" s="1971">
        <f t="shared" si="100"/>
        <v>0</v>
      </c>
      <c r="T235" s="1971">
        <v>0</v>
      </c>
      <c r="U235" s="1971">
        <v>0</v>
      </c>
      <c r="V235" s="1971">
        <v>0</v>
      </c>
      <c r="W235" s="1971">
        <f t="shared" si="101"/>
        <v>0</v>
      </c>
      <c r="X235" s="1971">
        <v>0</v>
      </c>
      <c r="Y235" s="1971">
        <v>0</v>
      </c>
      <c r="Z235" s="1971">
        <v>0</v>
      </c>
      <c r="AA235" s="1971">
        <f t="shared" si="94"/>
        <v>0</v>
      </c>
      <c r="AB235" s="1971">
        <v>0</v>
      </c>
      <c r="AC235" s="1971">
        <v>0</v>
      </c>
      <c r="AD235" s="1971">
        <v>0</v>
      </c>
      <c r="AE235" s="1971">
        <f t="shared" si="95"/>
        <v>0</v>
      </c>
      <c r="AF235" s="1971">
        <v>0</v>
      </c>
      <c r="AG235" s="1971">
        <v>0</v>
      </c>
      <c r="AH235" s="1971">
        <v>0</v>
      </c>
      <c r="AI235" s="1971">
        <f t="shared" si="96"/>
        <v>0</v>
      </c>
      <c r="AJ235" s="1971">
        <v>0</v>
      </c>
      <c r="AK235" s="1971">
        <v>0</v>
      </c>
      <c r="AL235" s="1971">
        <v>0</v>
      </c>
      <c r="AM235" s="1971">
        <f t="shared" si="97"/>
        <v>0</v>
      </c>
      <c r="AN235" s="1971">
        <v>0</v>
      </c>
      <c r="AO235" s="1971">
        <v>0</v>
      </c>
      <c r="AP235" s="1971">
        <v>0</v>
      </c>
      <c r="AQ235" s="1970">
        <f t="shared" si="98"/>
        <v>320</v>
      </c>
      <c r="AR235" s="1970">
        <v>320</v>
      </c>
      <c r="AS235" s="1970">
        <v>0</v>
      </c>
      <c r="AT235" s="1970">
        <v>0</v>
      </c>
      <c r="AU235" s="1970">
        <v>15</v>
      </c>
      <c r="AV235" s="1970">
        <f t="shared" si="99"/>
        <v>320</v>
      </c>
      <c r="AW235" s="1970">
        <v>320</v>
      </c>
      <c r="AX235" s="1973">
        <v>0</v>
      </c>
      <c r="AY235" s="1973">
        <v>0</v>
      </c>
      <c r="AZ235" s="1970">
        <v>15</v>
      </c>
      <c r="BA235" s="1970"/>
      <c r="BB235" s="1970"/>
      <c r="BC235" s="1970"/>
      <c r="BD235" s="1970"/>
      <c r="BE235" s="1970"/>
      <c r="BF235" s="1974">
        <f t="shared" si="102"/>
        <v>0</v>
      </c>
      <c r="BG235" s="1975">
        <v>2024</v>
      </c>
      <c r="BH235" s="1975" t="s">
        <v>2323</v>
      </c>
      <c r="BI235" s="1975" t="s">
        <v>2327</v>
      </c>
      <c r="BJ235" s="1925">
        <f t="shared" si="91"/>
        <v>0</v>
      </c>
      <c r="BK235" s="1925">
        <f t="shared" si="92"/>
        <v>0</v>
      </c>
      <c r="BL235" s="1975"/>
      <c r="BM235" s="1976"/>
      <c r="BN235" s="2900" t="s">
        <v>2492</v>
      </c>
      <c r="BO235" s="2908" t="s">
        <v>2501</v>
      </c>
      <c r="BP235" s="1977"/>
    </row>
    <row r="236" spans="1:69" s="1978" customFormat="1" ht="41.25" customHeight="1">
      <c r="A236" s="2224" t="s">
        <v>413</v>
      </c>
      <c r="B236" s="1948" t="s">
        <v>1500</v>
      </c>
      <c r="C236" s="1932" t="s">
        <v>1501</v>
      </c>
      <c r="D236" s="1932" t="s">
        <v>1502</v>
      </c>
      <c r="E236" s="1934" t="s">
        <v>206</v>
      </c>
      <c r="F236" s="1934"/>
      <c r="G236" s="1970">
        <v>546</v>
      </c>
      <c r="H236" s="1970">
        <v>526</v>
      </c>
      <c r="I236" s="1971">
        <v>0</v>
      </c>
      <c r="J236" s="1970">
        <v>20</v>
      </c>
      <c r="K236" s="1970">
        <v>546</v>
      </c>
      <c r="L236" s="1970">
        <v>526</v>
      </c>
      <c r="M236" s="1972">
        <v>0</v>
      </c>
      <c r="N236" s="1971">
        <v>0</v>
      </c>
      <c r="O236" s="1971">
        <v>0</v>
      </c>
      <c r="P236" s="1971">
        <v>0</v>
      </c>
      <c r="Q236" s="1971">
        <v>0</v>
      </c>
      <c r="R236" s="1971">
        <v>0</v>
      </c>
      <c r="S236" s="1971">
        <f t="shared" si="100"/>
        <v>0</v>
      </c>
      <c r="T236" s="1971">
        <v>0</v>
      </c>
      <c r="U236" s="1971">
        <v>0</v>
      </c>
      <c r="V236" s="1971">
        <v>0</v>
      </c>
      <c r="W236" s="1971">
        <f t="shared" si="101"/>
        <v>0</v>
      </c>
      <c r="X236" s="1971">
        <v>0</v>
      </c>
      <c r="Y236" s="1971">
        <v>0</v>
      </c>
      <c r="Z236" s="1971">
        <v>0</v>
      </c>
      <c r="AA236" s="1971">
        <f t="shared" si="94"/>
        <v>0</v>
      </c>
      <c r="AB236" s="1971">
        <v>0</v>
      </c>
      <c r="AC236" s="1971">
        <v>0</v>
      </c>
      <c r="AD236" s="1971">
        <v>0</v>
      </c>
      <c r="AE236" s="1971">
        <f t="shared" si="95"/>
        <v>0</v>
      </c>
      <c r="AF236" s="1971">
        <v>0</v>
      </c>
      <c r="AG236" s="1971">
        <v>0</v>
      </c>
      <c r="AH236" s="1971">
        <v>0</v>
      </c>
      <c r="AI236" s="1971">
        <f t="shared" si="96"/>
        <v>0</v>
      </c>
      <c r="AJ236" s="1971">
        <v>0</v>
      </c>
      <c r="AK236" s="1971">
        <v>0</v>
      </c>
      <c r="AL236" s="1971">
        <v>0</v>
      </c>
      <c r="AM236" s="1971">
        <f t="shared" si="97"/>
        <v>0</v>
      </c>
      <c r="AN236" s="1971">
        <v>0</v>
      </c>
      <c r="AO236" s="1971">
        <v>0</v>
      </c>
      <c r="AP236" s="1971">
        <v>0</v>
      </c>
      <c r="AQ236" s="1970">
        <f t="shared" si="98"/>
        <v>526</v>
      </c>
      <c r="AR236" s="1970">
        <v>526</v>
      </c>
      <c r="AS236" s="1970">
        <v>0</v>
      </c>
      <c r="AT236" s="1970">
        <v>0</v>
      </c>
      <c r="AU236" s="1970">
        <v>20</v>
      </c>
      <c r="AV236" s="1970">
        <f t="shared" si="99"/>
        <v>526</v>
      </c>
      <c r="AW236" s="1970">
        <v>526</v>
      </c>
      <c r="AX236" s="1973">
        <v>0</v>
      </c>
      <c r="AY236" s="1973">
        <v>0</v>
      </c>
      <c r="AZ236" s="1970">
        <v>20</v>
      </c>
      <c r="BA236" s="1970"/>
      <c r="BB236" s="1970"/>
      <c r="BC236" s="1970"/>
      <c r="BD236" s="1970"/>
      <c r="BE236" s="1970"/>
      <c r="BF236" s="1974">
        <f t="shared" si="102"/>
        <v>0</v>
      </c>
      <c r="BG236" s="1975">
        <v>2024</v>
      </c>
      <c r="BH236" s="1975" t="s">
        <v>2323</v>
      </c>
      <c r="BI236" s="1975" t="s">
        <v>2327</v>
      </c>
      <c r="BJ236" s="1925">
        <f t="shared" si="91"/>
        <v>0</v>
      </c>
      <c r="BK236" s="1925">
        <f t="shared" si="92"/>
        <v>0</v>
      </c>
      <c r="BL236" s="1975"/>
      <c r="BM236" s="1976"/>
      <c r="BN236" s="2900" t="s">
        <v>2492</v>
      </c>
      <c r="BO236" s="2908" t="s">
        <v>2501</v>
      </c>
      <c r="BP236" s="1977"/>
    </row>
    <row r="237" spans="1:69" s="28" customFormat="1" ht="31.5" customHeight="1">
      <c r="A237" s="2195" t="s">
        <v>56</v>
      </c>
      <c r="B237" s="1661" t="s">
        <v>57</v>
      </c>
      <c r="C237" s="1653"/>
      <c r="D237" s="1653"/>
      <c r="E237" s="1654"/>
      <c r="F237" s="1654"/>
      <c r="G237" s="1655">
        <f>G238+G288+G295</f>
        <v>42385</v>
      </c>
      <c r="H237" s="1655">
        <f t="shared" ref="H237:BD237" si="104">H238+H288+H295</f>
        <v>38788</v>
      </c>
      <c r="I237" s="1655">
        <f t="shared" si="104"/>
        <v>0</v>
      </c>
      <c r="J237" s="1655">
        <f t="shared" si="104"/>
        <v>3629</v>
      </c>
      <c r="K237" s="1655">
        <f t="shared" si="104"/>
        <v>38756</v>
      </c>
      <c r="L237" s="1655">
        <f t="shared" si="104"/>
        <v>38756</v>
      </c>
      <c r="M237" s="1655">
        <f t="shared" si="104"/>
        <v>31070.296479999997</v>
      </c>
      <c r="N237" s="1655">
        <f t="shared" si="104"/>
        <v>6519.8150000000005</v>
      </c>
      <c r="O237" s="1655">
        <f t="shared" si="104"/>
        <v>7586.0750869999993</v>
      </c>
      <c r="P237" s="1655">
        <f t="shared" si="104"/>
        <v>7586.0750869999993</v>
      </c>
      <c r="Q237" s="1655">
        <f t="shared" si="104"/>
        <v>0</v>
      </c>
      <c r="R237" s="1655">
        <f t="shared" si="104"/>
        <v>0</v>
      </c>
      <c r="S237" s="1655">
        <f t="shared" si="104"/>
        <v>3244</v>
      </c>
      <c r="T237" s="1655">
        <f t="shared" si="104"/>
        <v>3244</v>
      </c>
      <c r="U237" s="1655">
        <f t="shared" si="104"/>
        <v>0</v>
      </c>
      <c r="V237" s="1655">
        <f t="shared" si="104"/>
        <v>0</v>
      </c>
      <c r="W237" s="1655">
        <f t="shared" si="104"/>
        <v>6232.2880000000005</v>
      </c>
      <c r="X237" s="1655">
        <f t="shared" si="104"/>
        <v>6232.2880000000005</v>
      </c>
      <c r="Y237" s="1655">
        <f t="shared" si="104"/>
        <v>0</v>
      </c>
      <c r="Z237" s="1655">
        <f t="shared" si="104"/>
        <v>0</v>
      </c>
      <c r="AA237" s="1655">
        <f t="shared" si="104"/>
        <v>1446.784627</v>
      </c>
      <c r="AB237" s="1655">
        <f t="shared" si="104"/>
        <v>1446.784627</v>
      </c>
      <c r="AC237" s="1655">
        <f t="shared" si="104"/>
        <v>0</v>
      </c>
      <c r="AD237" s="1655">
        <f t="shared" si="104"/>
        <v>0</v>
      </c>
      <c r="AE237" s="1655">
        <f t="shared" si="104"/>
        <v>7586.0750869999993</v>
      </c>
      <c r="AF237" s="1655">
        <f t="shared" si="104"/>
        <v>7586.0750869999993</v>
      </c>
      <c r="AG237" s="1655">
        <f t="shared" si="104"/>
        <v>0</v>
      </c>
      <c r="AH237" s="1655">
        <f t="shared" si="104"/>
        <v>0</v>
      </c>
      <c r="AI237" s="1655">
        <f t="shared" si="104"/>
        <v>3244</v>
      </c>
      <c r="AJ237" s="1655">
        <f t="shared" si="104"/>
        <v>3244</v>
      </c>
      <c r="AK237" s="1655">
        <f t="shared" si="104"/>
        <v>0</v>
      </c>
      <c r="AL237" s="1655">
        <f t="shared" si="104"/>
        <v>0</v>
      </c>
      <c r="AM237" s="1655">
        <f t="shared" si="104"/>
        <v>35972</v>
      </c>
      <c r="AN237" s="1655">
        <f t="shared" si="104"/>
        <v>35972</v>
      </c>
      <c r="AO237" s="1655">
        <f t="shared" si="104"/>
        <v>0</v>
      </c>
      <c r="AP237" s="1655">
        <f t="shared" si="104"/>
        <v>0</v>
      </c>
      <c r="AQ237" s="1655">
        <f t="shared" si="104"/>
        <v>3028</v>
      </c>
      <c r="AR237" s="1655">
        <f t="shared" si="104"/>
        <v>2816</v>
      </c>
      <c r="AS237" s="1655">
        <f t="shared" si="104"/>
        <v>0</v>
      </c>
      <c r="AT237" s="1655">
        <f t="shared" si="104"/>
        <v>0</v>
      </c>
      <c r="AU237" s="1655">
        <f t="shared" si="104"/>
        <v>0</v>
      </c>
      <c r="AV237" s="1655">
        <f t="shared" si="104"/>
        <v>2816</v>
      </c>
      <c r="AW237" s="1655">
        <f t="shared" si="104"/>
        <v>2816</v>
      </c>
      <c r="AX237" s="1655">
        <f t="shared" si="104"/>
        <v>0</v>
      </c>
      <c r="AY237" s="1655">
        <f t="shared" si="104"/>
        <v>0</v>
      </c>
      <c r="AZ237" s="1655">
        <f t="shared" si="104"/>
        <v>0</v>
      </c>
      <c r="BA237" s="1655">
        <f t="shared" si="104"/>
        <v>0</v>
      </c>
      <c r="BB237" s="1655">
        <f t="shared" si="104"/>
        <v>0</v>
      </c>
      <c r="BC237" s="1655">
        <f t="shared" si="104"/>
        <v>0</v>
      </c>
      <c r="BD237" s="1655">
        <f t="shared" si="104"/>
        <v>3316</v>
      </c>
      <c r="BE237" s="1655">
        <f>'PL 3 PB DATP'!H14</f>
        <v>3316</v>
      </c>
      <c r="BF237" s="1655">
        <f t="shared" ref="BF237" si="105">SUM(BF239:BF297)</f>
        <v>32728</v>
      </c>
      <c r="BG237" s="1658"/>
      <c r="BH237" s="1658"/>
      <c r="BI237" s="1658"/>
      <c r="BJ237" s="1669">
        <f t="shared" si="91"/>
        <v>101.28905847169227</v>
      </c>
      <c r="BK237" s="1669">
        <f t="shared" si="92"/>
        <v>117.75568181818181</v>
      </c>
      <c r="BL237" s="1658"/>
      <c r="BM237" s="1659"/>
      <c r="BN237" s="2900" t="s">
        <v>2492</v>
      </c>
      <c r="BO237" s="1370"/>
      <c r="BP237" s="1660">
        <f>BE237-BD237</f>
        <v>0</v>
      </c>
      <c r="BQ237" s="53"/>
    </row>
    <row r="238" spans="1:69" s="28" customFormat="1" ht="48" customHeight="1">
      <c r="A238" s="2195" t="s">
        <v>73</v>
      </c>
      <c r="B238" s="1661" t="s">
        <v>2422</v>
      </c>
      <c r="C238" s="1653"/>
      <c r="D238" s="1653"/>
      <c r="E238" s="1654"/>
      <c r="F238" s="1654"/>
      <c r="G238" s="1655">
        <f>SUM(G239:G287)</f>
        <v>37674</v>
      </c>
      <c r="H238" s="1655">
        <f t="shared" ref="H238:BD238" si="106">SUM(H239:H287)</f>
        <v>34077</v>
      </c>
      <c r="I238" s="1655">
        <f t="shared" si="106"/>
        <v>0</v>
      </c>
      <c r="J238" s="1655">
        <f t="shared" si="106"/>
        <v>3629</v>
      </c>
      <c r="K238" s="1655">
        <f t="shared" si="106"/>
        <v>34045</v>
      </c>
      <c r="L238" s="1655">
        <f t="shared" si="106"/>
        <v>34045</v>
      </c>
      <c r="M238" s="1655">
        <f t="shared" si="106"/>
        <v>31070.296479999997</v>
      </c>
      <c r="N238" s="1655">
        <f t="shared" si="106"/>
        <v>6232.2880000000005</v>
      </c>
      <c r="O238" s="1655">
        <f t="shared" si="106"/>
        <v>7586.0750869999993</v>
      </c>
      <c r="P238" s="1655">
        <f t="shared" si="106"/>
        <v>7586.0750869999993</v>
      </c>
      <c r="Q238" s="1655">
        <f t="shared" si="106"/>
        <v>0</v>
      </c>
      <c r="R238" s="1655">
        <f t="shared" si="106"/>
        <v>0</v>
      </c>
      <c r="S238" s="1655">
        <f t="shared" si="106"/>
        <v>1349</v>
      </c>
      <c r="T238" s="1655">
        <f t="shared" si="106"/>
        <v>1349</v>
      </c>
      <c r="U238" s="1655">
        <f t="shared" si="106"/>
        <v>0</v>
      </c>
      <c r="V238" s="1655">
        <f t="shared" si="106"/>
        <v>0</v>
      </c>
      <c r="W238" s="1655">
        <f t="shared" si="106"/>
        <v>6232.2880000000005</v>
      </c>
      <c r="X238" s="1655">
        <f t="shared" si="106"/>
        <v>6232.2880000000005</v>
      </c>
      <c r="Y238" s="1655">
        <f t="shared" si="106"/>
        <v>0</v>
      </c>
      <c r="Z238" s="1655">
        <f t="shared" si="106"/>
        <v>0</v>
      </c>
      <c r="AA238" s="1655">
        <f t="shared" si="106"/>
        <v>1159.257627</v>
      </c>
      <c r="AB238" s="1655">
        <f t="shared" si="106"/>
        <v>1159.257627</v>
      </c>
      <c r="AC238" s="1655">
        <f t="shared" si="106"/>
        <v>0</v>
      </c>
      <c r="AD238" s="1655">
        <f t="shared" si="106"/>
        <v>0</v>
      </c>
      <c r="AE238" s="1655">
        <f t="shared" si="106"/>
        <v>7586.0750869999993</v>
      </c>
      <c r="AF238" s="1655">
        <f t="shared" si="106"/>
        <v>7586.0750869999993</v>
      </c>
      <c r="AG238" s="1655">
        <f t="shared" si="106"/>
        <v>0</v>
      </c>
      <c r="AH238" s="1655">
        <f t="shared" si="106"/>
        <v>0</v>
      </c>
      <c r="AI238" s="1655">
        <f t="shared" si="106"/>
        <v>1349</v>
      </c>
      <c r="AJ238" s="1655">
        <f t="shared" si="106"/>
        <v>1349</v>
      </c>
      <c r="AK238" s="1655">
        <f t="shared" si="106"/>
        <v>0</v>
      </c>
      <c r="AL238" s="1655">
        <f t="shared" si="106"/>
        <v>0</v>
      </c>
      <c r="AM238" s="1655">
        <f t="shared" si="106"/>
        <v>34077</v>
      </c>
      <c r="AN238" s="1655">
        <f t="shared" si="106"/>
        <v>34077</v>
      </c>
      <c r="AO238" s="1655">
        <f t="shared" si="106"/>
        <v>0</v>
      </c>
      <c r="AP238" s="1655">
        <f t="shared" si="106"/>
        <v>0</v>
      </c>
      <c r="AQ238" s="1655">
        <f t="shared" si="106"/>
        <v>212</v>
      </c>
      <c r="AR238" s="1655">
        <f t="shared" si="106"/>
        <v>0</v>
      </c>
      <c r="AS238" s="1655">
        <f t="shared" si="106"/>
        <v>0</v>
      </c>
      <c r="AT238" s="1655">
        <f t="shared" si="106"/>
        <v>0</v>
      </c>
      <c r="AU238" s="1655">
        <f t="shared" si="106"/>
        <v>0</v>
      </c>
      <c r="AV238" s="1655">
        <f t="shared" si="106"/>
        <v>0</v>
      </c>
      <c r="AW238" s="1655">
        <f t="shared" si="106"/>
        <v>0</v>
      </c>
      <c r="AX238" s="1655">
        <f t="shared" si="106"/>
        <v>0</v>
      </c>
      <c r="AY238" s="1655">
        <f t="shared" si="106"/>
        <v>0</v>
      </c>
      <c r="AZ238" s="1655">
        <f t="shared" si="106"/>
        <v>0</v>
      </c>
      <c r="BA238" s="1655">
        <f t="shared" si="106"/>
        <v>0</v>
      </c>
      <c r="BB238" s="1655">
        <f t="shared" si="106"/>
        <v>0</v>
      </c>
      <c r="BC238" s="1655">
        <f t="shared" si="106"/>
        <v>0</v>
      </c>
      <c r="BD238" s="1655">
        <f t="shared" si="106"/>
        <v>0</v>
      </c>
      <c r="BE238" s="1655"/>
      <c r="BF238" s="1655"/>
      <c r="BG238" s="1658"/>
      <c r="BH238" s="1658"/>
      <c r="BI238" s="1658"/>
      <c r="BJ238" s="1669">
        <f t="shared" si="91"/>
        <v>100</v>
      </c>
      <c r="BK238" s="1669" t="e">
        <f t="shared" si="92"/>
        <v>#DIV/0!</v>
      </c>
      <c r="BL238" s="1658"/>
      <c r="BM238" s="1659"/>
      <c r="BN238" s="2900" t="s">
        <v>2492</v>
      </c>
      <c r="BO238" s="1370"/>
      <c r="BP238" s="1660"/>
      <c r="BQ238" s="53"/>
    </row>
    <row r="239" spans="1:69" s="2428" customFormat="1" ht="31.5">
      <c r="A239" s="2410">
        <v>1</v>
      </c>
      <c r="B239" s="2411" t="s">
        <v>1503</v>
      </c>
      <c r="C239" s="1676" t="s">
        <v>1504</v>
      </c>
      <c r="D239" s="1676" t="s">
        <v>1505</v>
      </c>
      <c r="E239" s="2419" t="s">
        <v>1506</v>
      </c>
      <c r="F239" s="2390" t="s">
        <v>1507</v>
      </c>
      <c r="G239" s="2420">
        <v>505</v>
      </c>
      <c r="H239" s="2420">
        <v>431</v>
      </c>
      <c r="I239" s="1667"/>
      <c r="J239" s="1723">
        <v>74</v>
      </c>
      <c r="K239" s="1724">
        <v>431</v>
      </c>
      <c r="L239" s="1724">
        <v>431</v>
      </c>
      <c r="M239" s="1666">
        <v>396.34899999999999</v>
      </c>
      <c r="N239" s="1667"/>
      <c r="O239" s="2329"/>
      <c r="P239" s="1667"/>
      <c r="Q239" s="1667"/>
      <c r="R239" s="1667"/>
      <c r="S239" s="1723">
        <f t="shared" si="100"/>
        <v>0</v>
      </c>
      <c r="T239" s="2420"/>
      <c r="U239" s="1667"/>
      <c r="V239" s="1667"/>
      <c r="W239" s="1667">
        <f t="shared" si="101"/>
        <v>0</v>
      </c>
      <c r="X239" s="1667"/>
      <c r="Y239" s="1667"/>
      <c r="Z239" s="1667"/>
      <c r="AA239" s="1667">
        <f t="shared" si="94"/>
        <v>0</v>
      </c>
      <c r="AB239" s="1667"/>
      <c r="AC239" s="1667"/>
      <c r="AD239" s="1667"/>
      <c r="AE239" s="1667">
        <f t="shared" si="95"/>
        <v>0</v>
      </c>
      <c r="AF239" s="1667"/>
      <c r="AG239" s="1667"/>
      <c r="AH239" s="1667"/>
      <c r="AI239" s="1667">
        <f t="shared" si="96"/>
        <v>0</v>
      </c>
      <c r="AJ239" s="1723"/>
      <c r="AK239" s="1667"/>
      <c r="AL239" s="1667"/>
      <c r="AM239" s="2329">
        <f t="shared" si="97"/>
        <v>431</v>
      </c>
      <c r="AN239" s="2422">
        <v>431</v>
      </c>
      <c r="AO239" s="1667"/>
      <c r="AP239" s="1667"/>
      <c r="AQ239" s="2420">
        <f t="shared" si="98"/>
        <v>0</v>
      </c>
      <c r="AR239" s="2420"/>
      <c r="AS239" s="1667"/>
      <c r="AT239" s="1667"/>
      <c r="AU239" s="1667"/>
      <c r="AV239" s="2329">
        <f t="shared" si="99"/>
        <v>0</v>
      </c>
      <c r="AW239" s="2329"/>
      <c r="AX239" s="1667"/>
      <c r="AY239" s="1667"/>
      <c r="AZ239" s="1667"/>
      <c r="BA239" s="1667"/>
      <c r="BB239" s="1667"/>
      <c r="BC239" s="1667"/>
      <c r="BD239" s="2329">
        <f t="shared" ref="BD239:BD287" si="107">AW239</f>
        <v>0</v>
      </c>
      <c r="BE239" s="2329"/>
      <c r="BF239" s="1668">
        <f t="shared" si="102"/>
        <v>431</v>
      </c>
      <c r="BG239" s="2333">
        <v>2022</v>
      </c>
      <c r="BH239" s="2333" t="s">
        <v>910</v>
      </c>
      <c r="BI239" s="2333"/>
      <c r="BJ239" s="2334">
        <f t="shared" si="91"/>
        <v>100</v>
      </c>
      <c r="BK239" s="2334" t="e">
        <f t="shared" si="92"/>
        <v>#DIV/0!</v>
      </c>
      <c r="BL239" s="2333" t="s">
        <v>40</v>
      </c>
      <c r="BM239" s="2426"/>
      <c r="BN239" s="2900" t="s">
        <v>2492</v>
      </c>
      <c r="BO239" s="2911" t="s">
        <v>2502</v>
      </c>
      <c r="BP239" s="2336"/>
      <c r="BQ239" s="2427"/>
    </row>
    <row r="240" spans="1:69" s="2428" customFormat="1" ht="38.25">
      <c r="A240" s="2410">
        <v>2</v>
      </c>
      <c r="B240" s="2412" t="s">
        <v>1508</v>
      </c>
      <c r="C240" s="1676" t="s">
        <v>1504</v>
      </c>
      <c r="D240" s="1676" t="s">
        <v>1509</v>
      </c>
      <c r="E240" s="2419" t="s">
        <v>1506</v>
      </c>
      <c r="F240" s="2390" t="s">
        <v>1510</v>
      </c>
      <c r="G240" s="2420">
        <v>1000</v>
      </c>
      <c r="H240" s="2420">
        <v>1000</v>
      </c>
      <c r="I240" s="1667"/>
      <c r="J240" s="1723">
        <v>0</v>
      </c>
      <c r="K240" s="1724">
        <v>1000</v>
      </c>
      <c r="L240" s="1724">
        <v>1000</v>
      </c>
      <c r="M240" s="1666">
        <v>999.98299999999995</v>
      </c>
      <c r="N240" s="1725">
        <v>14.205</v>
      </c>
      <c r="O240" s="2329">
        <v>14.205</v>
      </c>
      <c r="P240" s="1667">
        <v>14.205</v>
      </c>
      <c r="Q240" s="1667"/>
      <c r="R240" s="1667"/>
      <c r="S240" s="1723">
        <f t="shared" si="100"/>
        <v>0</v>
      </c>
      <c r="T240" s="2420"/>
      <c r="U240" s="1667"/>
      <c r="V240" s="1667"/>
      <c r="W240" s="1725">
        <f t="shared" si="101"/>
        <v>14.205</v>
      </c>
      <c r="X240" s="1725">
        <v>14.205</v>
      </c>
      <c r="Y240" s="1667"/>
      <c r="Z240" s="1667"/>
      <c r="AA240" s="1667">
        <f t="shared" si="94"/>
        <v>0</v>
      </c>
      <c r="AB240" s="1667"/>
      <c r="AC240" s="1667"/>
      <c r="AD240" s="1667"/>
      <c r="AE240" s="1667">
        <f t="shared" si="95"/>
        <v>14.205</v>
      </c>
      <c r="AF240" s="1667">
        <v>14.205</v>
      </c>
      <c r="AG240" s="1667"/>
      <c r="AH240" s="1667"/>
      <c r="AI240" s="1667">
        <f t="shared" si="96"/>
        <v>0</v>
      </c>
      <c r="AJ240" s="1723"/>
      <c r="AK240" s="1667"/>
      <c r="AL240" s="1667"/>
      <c r="AM240" s="2329">
        <f t="shared" si="97"/>
        <v>1000</v>
      </c>
      <c r="AN240" s="2422">
        <v>1000</v>
      </c>
      <c r="AO240" s="1667"/>
      <c r="AP240" s="1667"/>
      <c r="AQ240" s="2420">
        <f t="shared" si="98"/>
        <v>0</v>
      </c>
      <c r="AR240" s="2420"/>
      <c r="AS240" s="1667"/>
      <c r="AT240" s="1667"/>
      <c r="AU240" s="1667"/>
      <c r="AV240" s="2329">
        <f t="shared" si="99"/>
        <v>0</v>
      </c>
      <c r="AW240" s="2329"/>
      <c r="AX240" s="1667"/>
      <c r="AY240" s="1667"/>
      <c r="AZ240" s="1667"/>
      <c r="BA240" s="1667"/>
      <c r="BB240" s="1667"/>
      <c r="BC240" s="1667"/>
      <c r="BD240" s="2329">
        <f t="shared" si="107"/>
        <v>0</v>
      </c>
      <c r="BE240" s="2329"/>
      <c r="BF240" s="1668">
        <f t="shared" si="102"/>
        <v>1000</v>
      </c>
      <c r="BG240" s="2333">
        <v>2022</v>
      </c>
      <c r="BH240" s="2333" t="s">
        <v>910</v>
      </c>
      <c r="BI240" s="2333"/>
      <c r="BJ240" s="2334">
        <f t="shared" si="91"/>
        <v>100</v>
      </c>
      <c r="BK240" s="2334" t="e">
        <f t="shared" si="92"/>
        <v>#DIV/0!</v>
      </c>
      <c r="BL240" s="2333" t="s">
        <v>40</v>
      </c>
      <c r="BM240" s="2426"/>
      <c r="BN240" s="2900" t="s">
        <v>2492</v>
      </c>
      <c r="BO240" s="2911" t="s">
        <v>2502</v>
      </c>
      <c r="BP240" s="2336"/>
      <c r="BQ240" s="2427"/>
    </row>
    <row r="241" spans="1:69" s="2428" customFormat="1" ht="31.5">
      <c r="A241" s="2410">
        <v>3</v>
      </c>
      <c r="B241" s="2357" t="s">
        <v>1511</v>
      </c>
      <c r="C241" s="1676" t="s">
        <v>1512</v>
      </c>
      <c r="D241" s="1676" t="s">
        <v>1513</v>
      </c>
      <c r="E241" s="2419" t="s">
        <v>1506</v>
      </c>
      <c r="F241" s="2390" t="s">
        <v>1514</v>
      </c>
      <c r="G241" s="2420">
        <v>508</v>
      </c>
      <c r="H241" s="2420">
        <v>488</v>
      </c>
      <c r="I241" s="1667"/>
      <c r="J241" s="1723">
        <v>20</v>
      </c>
      <c r="K241" s="1724">
        <v>488</v>
      </c>
      <c r="L241" s="1724">
        <v>488</v>
      </c>
      <c r="M241" s="1666">
        <v>466.47800000000001</v>
      </c>
      <c r="N241" s="1667"/>
      <c r="O241" s="2329">
        <v>21.521999999999998</v>
      </c>
      <c r="P241" s="1667">
        <v>21.521999999999998</v>
      </c>
      <c r="Q241" s="1667"/>
      <c r="R241" s="1667"/>
      <c r="S241" s="1723">
        <f t="shared" si="100"/>
        <v>0</v>
      </c>
      <c r="T241" s="2420"/>
      <c r="U241" s="1667"/>
      <c r="V241" s="1667"/>
      <c r="W241" s="1667">
        <f t="shared" si="101"/>
        <v>0</v>
      </c>
      <c r="X241" s="1667"/>
      <c r="Y241" s="1667"/>
      <c r="Z241" s="1667"/>
      <c r="AA241" s="1667">
        <f t="shared" si="94"/>
        <v>0</v>
      </c>
      <c r="AB241" s="1667"/>
      <c r="AC241" s="1667"/>
      <c r="AD241" s="1667"/>
      <c r="AE241" s="1667">
        <f t="shared" si="95"/>
        <v>21.521999999999998</v>
      </c>
      <c r="AF241" s="1667">
        <v>21.521999999999998</v>
      </c>
      <c r="AG241" s="1667"/>
      <c r="AH241" s="1667"/>
      <c r="AI241" s="1667">
        <f t="shared" si="96"/>
        <v>0</v>
      </c>
      <c r="AJ241" s="1723"/>
      <c r="AK241" s="1667"/>
      <c r="AL241" s="1667"/>
      <c r="AM241" s="2329">
        <f t="shared" si="97"/>
        <v>488</v>
      </c>
      <c r="AN241" s="2422">
        <v>488</v>
      </c>
      <c r="AO241" s="1667"/>
      <c r="AP241" s="1667"/>
      <c r="AQ241" s="2420">
        <f t="shared" si="98"/>
        <v>0</v>
      </c>
      <c r="AR241" s="2420"/>
      <c r="AS241" s="1667"/>
      <c r="AT241" s="1667"/>
      <c r="AU241" s="1667"/>
      <c r="AV241" s="2329">
        <f t="shared" si="99"/>
        <v>0</v>
      </c>
      <c r="AW241" s="2329"/>
      <c r="AX241" s="1667"/>
      <c r="AY241" s="1667"/>
      <c r="AZ241" s="1667"/>
      <c r="BA241" s="1667"/>
      <c r="BB241" s="1667"/>
      <c r="BC241" s="1667"/>
      <c r="BD241" s="2329">
        <f t="shared" si="107"/>
        <v>0</v>
      </c>
      <c r="BE241" s="2329"/>
      <c r="BF241" s="1668">
        <f t="shared" si="102"/>
        <v>488</v>
      </c>
      <c r="BG241" s="2333">
        <v>2022</v>
      </c>
      <c r="BH241" s="2333" t="s">
        <v>910</v>
      </c>
      <c r="BI241" s="2333"/>
      <c r="BJ241" s="2334">
        <f t="shared" si="91"/>
        <v>100</v>
      </c>
      <c r="BK241" s="2334" t="e">
        <f t="shared" si="92"/>
        <v>#DIV/0!</v>
      </c>
      <c r="BL241" s="2333" t="s">
        <v>40</v>
      </c>
      <c r="BM241" s="2426"/>
      <c r="BN241" s="2900" t="s">
        <v>2492</v>
      </c>
      <c r="BO241" s="2911" t="s">
        <v>2502</v>
      </c>
      <c r="BP241" s="2336"/>
      <c r="BQ241" s="2427"/>
    </row>
    <row r="242" spans="1:69" s="2428" customFormat="1" ht="31.5">
      <c r="A242" s="2410">
        <v>4</v>
      </c>
      <c r="B242" s="2357" t="s">
        <v>1515</v>
      </c>
      <c r="C242" s="1676" t="s">
        <v>1512</v>
      </c>
      <c r="D242" s="1676" t="s">
        <v>1516</v>
      </c>
      <c r="E242" s="2419" t="s">
        <v>1506</v>
      </c>
      <c r="F242" s="2390" t="s">
        <v>1517</v>
      </c>
      <c r="G242" s="2420">
        <v>954</v>
      </c>
      <c r="H242" s="2420">
        <v>954</v>
      </c>
      <c r="I242" s="1667"/>
      <c r="J242" s="1723">
        <v>0</v>
      </c>
      <c r="K242" s="1724">
        <v>954</v>
      </c>
      <c r="L242" s="1724">
        <v>954</v>
      </c>
      <c r="M242" s="1666">
        <v>947.24900000000002</v>
      </c>
      <c r="N242" s="1667"/>
      <c r="O242" s="2329">
        <v>6.7510000000000003</v>
      </c>
      <c r="P242" s="1667">
        <v>6.7510000000000003</v>
      </c>
      <c r="Q242" s="1667"/>
      <c r="R242" s="1667"/>
      <c r="S242" s="1723">
        <f t="shared" si="100"/>
        <v>0</v>
      </c>
      <c r="T242" s="2420"/>
      <c r="U242" s="1667"/>
      <c r="V242" s="1667"/>
      <c r="W242" s="1667">
        <f t="shared" si="101"/>
        <v>0</v>
      </c>
      <c r="X242" s="1667"/>
      <c r="Y242" s="1667"/>
      <c r="Z242" s="1667"/>
      <c r="AA242" s="1667">
        <f t="shared" si="94"/>
        <v>0</v>
      </c>
      <c r="AB242" s="1667"/>
      <c r="AC242" s="1667"/>
      <c r="AD242" s="1667"/>
      <c r="AE242" s="1667">
        <f t="shared" si="95"/>
        <v>6.7510000000000003</v>
      </c>
      <c r="AF242" s="1667">
        <v>6.7510000000000003</v>
      </c>
      <c r="AG242" s="1667"/>
      <c r="AH242" s="1667"/>
      <c r="AI242" s="1667">
        <f t="shared" si="96"/>
        <v>0</v>
      </c>
      <c r="AJ242" s="1723"/>
      <c r="AK242" s="1667"/>
      <c r="AL242" s="1667"/>
      <c r="AM242" s="2329">
        <f t="shared" si="97"/>
        <v>954</v>
      </c>
      <c r="AN242" s="2422">
        <v>954</v>
      </c>
      <c r="AO242" s="1667"/>
      <c r="AP242" s="1667"/>
      <c r="AQ242" s="2420">
        <f t="shared" si="98"/>
        <v>0</v>
      </c>
      <c r="AR242" s="2420"/>
      <c r="AS242" s="1667"/>
      <c r="AT242" s="1667"/>
      <c r="AU242" s="1667"/>
      <c r="AV242" s="2329">
        <f t="shared" si="99"/>
        <v>0</v>
      </c>
      <c r="AW242" s="2329"/>
      <c r="AX242" s="1667"/>
      <c r="AY242" s="1667"/>
      <c r="AZ242" s="1667"/>
      <c r="BA242" s="1667"/>
      <c r="BB242" s="1667"/>
      <c r="BC242" s="1667"/>
      <c r="BD242" s="2329">
        <f t="shared" si="107"/>
        <v>0</v>
      </c>
      <c r="BE242" s="2329"/>
      <c r="BF242" s="1668">
        <f t="shared" si="102"/>
        <v>954</v>
      </c>
      <c r="BG242" s="2333">
        <v>2022</v>
      </c>
      <c r="BH242" s="2333" t="s">
        <v>910</v>
      </c>
      <c r="BI242" s="2333"/>
      <c r="BJ242" s="2334">
        <f t="shared" si="91"/>
        <v>100</v>
      </c>
      <c r="BK242" s="2334" t="e">
        <f t="shared" si="92"/>
        <v>#DIV/0!</v>
      </c>
      <c r="BL242" s="2333" t="s">
        <v>40</v>
      </c>
      <c r="BM242" s="2426"/>
      <c r="BN242" s="2900" t="s">
        <v>2492</v>
      </c>
      <c r="BO242" s="2911" t="s">
        <v>2502</v>
      </c>
      <c r="BP242" s="2336"/>
      <c r="BQ242" s="2427"/>
    </row>
    <row r="243" spans="1:69" s="2428" customFormat="1" ht="31.5">
      <c r="A243" s="2410">
        <v>5</v>
      </c>
      <c r="B243" s="2411" t="s">
        <v>1518</v>
      </c>
      <c r="C243" s="1676" t="s">
        <v>1504</v>
      </c>
      <c r="D243" s="1676" t="s">
        <v>1001</v>
      </c>
      <c r="E243" s="2419" t="s">
        <v>1506</v>
      </c>
      <c r="F243" s="2390" t="s">
        <v>1519</v>
      </c>
      <c r="G243" s="2420">
        <v>527</v>
      </c>
      <c r="H243" s="2420">
        <v>527</v>
      </c>
      <c r="I243" s="1667"/>
      <c r="J243" s="1723">
        <v>0</v>
      </c>
      <c r="K243" s="1724">
        <v>527</v>
      </c>
      <c r="L243" s="1724">
        <v>527</v>
      </c>
      <c r="M243" s="1666">
        <v>516.78499999999997</v>
      </c>
      <c r="N243" s="1667"/>
      <c r="O243" s="2329"/>
      <c r="P243" s="1667"/>
      <c r="Q243" s="1667"/>
      <c r="R243" s="1667"/>
      <c r="S243" s="1723">
        <f t="shared" si="100"/>
        <v>0</v>
      </c>
      <c r="T243" s="2420"/>
      <c r="U243" s="1667"/>
      <c r="V243" s="1667"/>
      <c r="W243" s="1667">
        <f t="shared" si="101"/>
        <v>0</v>
      </c>
      <c r="X243" s="1667"/>
      <c r="Y243" s="1667"/>
      <c r="Z243" s="1667"/>
      <c r="AA243" s="1667">
        <f t="shared" si="94"/>
        <v>0</v>
      </c>
      <c r="AB243" s="1667"/>
      <c r="AC243" s="1667"/>
      <c r="AD243" s="1667"/>
      <c r="AE243" s="1667">
        <f t="shared" si="95"/>
        <v>0</v>
      </c>
      <c r="AF243" s="1667"/>
      <c r="AG243" s="1667"/>
      <c r="AH243" s="1667"/>
      <c r="AI243" s="1667">
        <f t="shared" si="96"/>
        <v>0</v>
      </c>
      <c r="AJ243" s="1723"/>
      <c r="AK243" s="1667"/>
      <c r="AL243" s="1667"/>
      <c r="AM243" s="2329">
        <f t="shared" si="97"/>
        <v>527</v>
      </c>
      <c r="AN243" s="2422">
        <v>527</v>
      </c>
      <c r="AO243" s="1667"/>
      <c r="AP243" s="1667"/>
      <c r="AQ243" s="2420">
        <f t="shared" si="98"/>
        <v>0</v>
      </c>
      <c r="AR243" s="2420"/>
      <c r="AS243" s="1667"/>
      <c r="AT243" s="1667"/>
      <c r="AU243" s="1667"/>
      <c r="AV243" s="2329">
        <f t="shared" si="99"/>
        <v>0</v>
      </c>
      <c r="AW243" s="2329"/>
      <c r="AX243" s="1667"/>
      <c r="AY243" s="1667"/>
      <c r="AZ243" s="1667"/>
      <c r="BA243" s="1667"/>
      <c r="BB243" s="1667"/>
      <c r="BC243" s="1667"/>
      <c r="BD243" s="2329">
        <f t="shared" si="107"/>
        <v>0</v>
      </c>
      <c r="BE243" s="2329"/>
      <c r="BF243" s="1668">
        <f t="shared" si="102"/>
        <v>527</v>
      </c>
      <c r="BG243" s="2333">
        <v>2022</v>
      </c>
      <c r="BH243" s="2333" t="s">
        <v>910</v>
      </c>
      <c r="BI243" s="2333"/>
      <c r="BJ243" s="2334">
        <f t="shared" si="91"/>
        <v>100</v>
      </c>
      <c r="BK243" s="2334" t="e">
        <f t="shared" si="92"/>
        <v>#DIV/0!</v>
      </c>
      <c r="BL243" s="2333" t="s">
        <v>40</v>
      </c>
      <c r="BM243" s="2426"/>
      <c r="BN243" s="2900" t="s">
        <v>2492</v>
      </c>
      <c r="BO243" s="2911" t="s">
        <v>2502</v>
      </c>
      <c r="BP243" s="2336"/>
      <c r="BQ243" s="2427"/>
    </row>
    <row r="244" spans="1:69" s="2428" customFormat="1" ht="31.5">
      <c r="A244" s="2410">
        <v>6</v>
      </c>
      <c r="B244" s="2413" t="s">
        <v>1520</v>
      </c>
      <c r="C244" s="1676" t="s">
        <v>1521</v>
      </c>
      <c r="D244" s="1676" t="s">
        <v>1522</v>
      </c>
      <c r="E244" s="2419" t="s">
        <v>1506</v>
      </c>
      <c r="F244" s="2390" t="s">
        <v>1523</v>
      </c>
      <c r="G244" s="2420">
        <v>784</v>
      </c>
      <c r="H244" s="2420">
        <v>784</v>
      </c>
      <c r="I244" s="1667"/>
      <c r="J244" s="1723">
        <v>0</v>
      </c>
      <c r="K244" s="1724">
        <v>784</v>
      </c>
      <c r="L244" s="1724">
        <v>784</v>
      </c>
      <c r="M244" s="1666">
        <v>777.39800000000002</v>
      </c>
      <c r="N244" s="1667"/>
      <c r="O244" s="2329"/>
      <c r="P244" s="1667"/>
      <c r="Q244" s="1667"/>
      <c r="R244" s="1667"/>
      <c r="S244" s="1723">
        <f t="shared" si="100"/>
        <v>0</v>
      </c>
      <c r="T244" s="2420"/>
      <c r="U244" s="1667"/>
      <c r="V244" s="1667"/>
      <c r="W244" s="1667">
        <f t="shared" si="101"/>
        <v>0</v>
      </c>
      <c r="X244" s="1667"/>
      <c r="Y244" s="1667"/>
      <c r="Z244" s="1667"/>
      <c r="AA244" s="1667">
        <f t="shared" si="94"/>
        <v>0</v>
      </c>
      <c r="AB244" s="1667"/>
      <c r="AC244" s="1667"/>
      <c r="AD244" s="1667"/>
      <c r="AE244" s="1667">
        <f t="shared" si="95"/>
        <v>0</v>
      </c>
      <c r="AF244" s="1667"/>
      <c r="AG244" s="1667"/>
      <c r="AH244" s="1667"/>
      <c r="AI244" s="1667">
        <f t="shared" si="96"/>
        <v>0</v>
      </c>
      <c r="AJ244" s="1723"/>
      <c r="AK244" s="1667"/>
      <c r="AL244" s="1667"/>
      <c r="AM244" s="2329">
        <f t="shared" si="97"/>
        <v>784</v>
      </c>
      <c r="AN244" s="2422">
        <v>784</v>
      </c>
      <c r="AO244" s="1667"/>
      <c r="AP244" s="1667"/>
      <c r="AQ244" s="2420">
        <f t="shared" si="98"/>
        <v>0</v>
      </c>
      <c r="AR244" s="2420"/>
      <c r="AS244" s="1667"/>
      <c r="AT244" s="1667"/>
      <c r="AU244" s="1667"/>
      <c r="AV244" s="2329">
        <f t="shared" si="99"/>
        <v>0</v>
      </c>
      <c r="AW244" s="2329"/>
      <c r="AX244" s="1667"/>
      <c r="AY244" s="1667"/>
      <c r="AZ244" s="1667"/>
      <c r="BA244" s="1667"/>
      <c r="BB244" s="1667"/>
      <c r="BC244" s="1667"/>
      <c r="BD244" s="2329">
        <f t="shared" si="107"/>
        <v>0</v>
      </c>
      <c r="BE244" s="2329"/>
      <c r="BF244" s="1668">
        <f t="shared" si="102"/>
        <v>784</v>
      </c>
      <c r="BG244" s="2333">
        <v>2022</v>
      </c>
      <c r="BH244" s="2333" t="s">
        <v>910</v>
      </c>
      <c r="BI244" s="2333"/>
      <c r="BJ244" s="2334">
        <f t="shared" si="91"/>
        <v>100</v>
      </c>
      <c r="BK244" s="2334" t="e">
        <f t="shared" si="92"/>
        <v>#DIV/0!</v>
      </c>
      <c r="BL244" s="2333" t="s">
        <v>40</v>
      </c>
      <c r="BM244" s="2426"/>
      <c r="BN244" s="2900" t="s">
        <v>2492</v>
      </c>
      <c r="BO244" s="2911" t="s">
        <v>2502</v>
      </c>
      <c r="BP244" s="2336"/>
      <c r="BQ244" s="2427"/>
    </row>
    <row r="245" spans="1:69" s="2428" customFormat="1" ht="31.5">
      <c r="A245" s="2410">
        <v>7</v>
      </c>
      <c r="B245" s="2357" t="s">
        <v>1524</v>
      </c>
      <c r="C245" s="1676" t="s">
        <v>1512</v>
      </c>
      <c r="D245" s="1676" t="s">
        <v>1525</v>
      </c>
      <c r="E245" s="2419" t="s">
        <v>1506</v>
      </c>
      <c r="F245" s="2390" t="s">
        <v>1526</v>
      </c>
      <c r="G245" s="2420">
        <v>674</v>
      </c>
      <c r="H245" s="2420">
        <v>639</v>
      </c>
      <c r="I245" s="1667"/>
      <c r="J245" s="1723">
        <v>35</v>
      </c>
      <c r="K245" s="1724">
        <v>639</v>
      </c>
      <c r="L245" s="1724">
        <v>639</v>
      </c>
      <c r="M245" s="1666">
        <v>611.18499999999995</v>
      </c>
      <c r="N245" s="1725">
        <v>599.49</v>
      </c>
      <c r="O245" s="2329">
        <v>627.30499999999995</v>
      </c>
      <c r="P245" s="1667">
        <v>627.30499999999995</v>
      </c>
      <c r="Q245" s="1667"/>
      <c r="R245" s="1667"/>
      <c r="S245" s="1723">
        <f t="shared" si="100"/>
        <v>0</v>
      </c>
      <c r="T245" s="2420"/>
      <c r="U245" s="1667"/>
      <c r="V245" s="1667"/>
      <c r="W245" s="1725">
        <f t="shared" si="101"/>
        <v>599.49</v>
      </c>
      <c r="X245" s="1725">
        <v>599.49</v>
      </c>
      <c r="Y245" s="1667"/>
      <c r="Z245" s="1667"/>
      <c r="AA245" s="1667">
        <f t="shared" si="94"/>
        <v>0</v>
      </c>
      <c r="AB245" s="1667"/>
      <c r="AC245" s="1667"/>
      <c r="AD245" s="1667"/>
      <c r="AE245" s="1667">
        <f t="shared" si="95"/>
        <v>627.30499999999995</v>
      </c>
      <c r="AF245" s="1667">
        <v>627.30499999999995</v>
      </c>
      <c r="AG245" s="1667"/>
      <c r="AH245" s="1667"/>
      <c r="AI245" s="1667">
        <f t="shared" si="96"/>
        <v>0</v>
      </c>
      <c r="AJ245" s="1723"/>
      <c r="AK245" s="1667"/>
      <c r="AL245" s="1667"/>
      <c r="AM245" s="2329">
        <f t="shared" si="97"/>
        <v>639</v>
      </c>
      <c r="AN245" s="2422">
        <v>639</v>
      </c>
      <c r="AO245" s="1667"/>
      <c r="AP245" s="1667"/>
      <c r="AQ245" s="2420">
        <f t="shared" si="98"/>
        <v>0</v>
      </c>
      <c r="AR245" s="2420"/>
      <c r="AS245" s="1667"/>
      <c r="AT245" s="1667"/>
      <c r="AU245" s="1667"/>
      <c r="AV245" s="2329">
        <f t="shared" si="99"/>
        <v>0</v>
      </c>
      <c r="AW245" s="2329"/>
      <c r="AX245" s="1667"/>
      <c r="AY245" s="1667"/>
      <c r="AZ245" s="1667"/>
      <c r="BA245" s="1667"/>
      <c r="BB245" s="1667"/>
      <c r="BC245" s="1667"/>
      <c r="BD245" s="2329">
        <f t="shared" si="107"/>
        <v>0</v>
      </c>
      <c r="BE245" s="2329"/>
      <c r="BF245" s="1668">
        <f t="shared" si="102"/>
        <v>639</v>
      </c>
      <c r="BG245" s="2333">
        <v>2022</v>
      </c>
      <c r="BH245" s="2333" t="s">
        <v>910</v>
      </c>
      <c r="BI245" s="2333"/>
      <c r="BJ245" s="2334">
        <f t="shared" si="91"/>
        <v>100</v>
      </c>
      <c r="BK245" s="2334" t="e">
        <f t="shared" si="92"/>
        <v>#DIV/0!</v>
      </c>
      <c r="BL245" s="2333" t="s">
        <v>40</v>
      </c>
      <c r="BM245" s="2426"/>
      <c r="BN245" s="2900" t="s">
        <v>2492</v>
      </c>
      <c r="BO245" s="2911" t="s">
        <v>2502</v>
      </c>
      <c r="BP245" s="2336"/>
      <c r="BQ245" s="2427"/>
    </row>
    <row r="246" spans="1:69" s="2428" customFormat="1" ht="51">
      <c r="A246" s="2410">
        <v>8</v>
      </c>
      <c r="B246" s="2357" t="s">
        <v>1527</v>
      </c>
      <c r="C246" s="1676" t="s">
        <v>1528</v>
      </c>
      <c r="D246" s="1676" t="s">
        <v>1529</v>
      </c>
      <c r="E246" s="2419" t="s">
        <v>1506</v>
      </c>
      <c r="F246" s="2390" t="s">
        <v>1530</v>
      </c>
      <c r="G246" s="2420">
        <v>1064</v>
      </c>
      <c r="H246" s="2420">
        <v>915</v>
      </c>
      <c r="I246" s="1667"/>
      <c r="J246" s="1723">
        <v>149</v>
      </c>
      <c r="K246" s="1724">
        <v>915</v>
      </c>
      <c r="L246" s="1724">
        <v>915</v>
      </c>
      <c r="M246" s="1666">
        <v>868.27499999999998</v>
      </c>
      <c r="N246" s="1725">
        <v>848.92499999999995</v>
      </c>
      <c r="O246" s="2329">
        <v>895.65</v>
      </c>
      <c r="P246" s="1667">
        <v>895.65</v>
      </c>
      <c r="Q246" s="1667"/>
      <c r="R246" s="1667"/>
      <c r="S246" s="1723">
        <f t="shared" si="100"/>
        <v>0</v>
      </c>
      <c r="T246" s="2420"/>
      <c r="U246" s="1667"/>
      <c r="V246" s="1667"/>
      <c r="W246" s="1725">
        <f t="shared" si="101"/>
        <v>848.92499999999995</v>
      </c>
      <c r="X246" s="1725">
        <v>848.92499999999995</v>
      </c>
      <c r="Y246" s="1667"/>
      <c r="Z246" s="1667"/>
      <c r="AA246" s="1667">
        <f t="shared" si="94"/>
        <v>0</v>
      </c>
      <c r="AB246" s="1667"/>
      <c r="AC246" s="1667"/>
      <c r="AD246" s="1667"/>
      <c r="AE246" s="1667">
        <f t="shared" si="95"/>
        <v>895.65</v>
      </c>
      <c r="AF246" s="1667">
        <v>895.65</v>
      </c>
      <c r="AG246" s="1667"/>
      <c r="AH246" s="1667"/>
      <c r="AI246" s="1667">
        <f t="shared" si="96"/>
        <v>0</v>
      </c>
      <c r="AJ246" s="1723"/>
      <c r="AK246" s="1667"/>
      <c r="AL246" s="1667"/>
      <c r="AM246" s="2329">
        <f t="shared" si="97"/>
        <v>915</v>
      </c>
      <c r="AN246" s="2422">
        <v>915</v>
      </c>
      <c r="AO246" s="1667"/>
      <c r="AP246" s="1667"/>
      <c r="AQ246" s="2420">
        <f t="shared" si="98"/>
        <v>0</v>
      </c>
      <c r="AR246" s="2420"/>
      <c r="AS246" s="1667"/>
      <c r="AT246" s="1667"/>
      <c r="AU246" s="1667"/>
      <c r="AV246" s="2329">
        <f t="shared" si="99"/>
        <v>0</v>
      </c>
      <c r="AW246" s="2329"/>
      <c r="AX246" s="1667"/>
      <c r="AY246" s="1667"/>
      <c r="AZ246" s="1667"/>
      <c r="BA246" s="1667"/>
      <c r="BB246" s="1667"/>
      <c r="BC246" s="1667"/>
      <c r="BD246" s="2329">
        <f t="shared" si="107"/>
        <v>0</v>
      </c>
      <c r="BE246" s="2329"/>
      <c r="BF246" s="1668">
        <f t="shared" si="102"/>
        <v>915</v>
      </c>
      <c r="BG246" s="2333">
        <v>2022</v>
      </c>
      <c r="BH246" s="2333" t="s">
        <v>910</v>
      </c>
      <c r="BI246" s="2333"/>
      <c r="BJ246" s="2334">
        <f t="shared" si="91"/>
        <v>100</v>
      </c>
      <c r="BK246" s="2334" t="e">
        <f t="shared" si="92"/>
        <v>#DIV/0!</v>
      </c>
      <c r="BL246" s="2333" t="s">
        <v>40</v>
      </c>
      <c r="BM246" s="2426"/>
      <c r="BN246" s="2900" t="s">
        <v>2492</v>
      </c>
      <c r="BO246" s="2911" t="s">
        <v>2502</v>
      </c>
      <c r="BP246" s="2336"/>
      <c r="BQ246" s="2427"/>
    </row>
    <row r="247" spans="1:69" s="2428" customFormat="1" ht="31.5">
      <c r="A247" s="2410">
        <v>9</v>
      </c>
      <c r="B247" s="2357" t="s">
        <v>1531</v>
      </c>
      <c r="C247" s="1676" t="s">
        <v>1528</v>
      </c>
      <c r="D247" s="1676" t="s">
        <v>1532</v>
      </c>
      <c r="E247" s="2419" t="s">
        <v>1506</v>
      </c>
      <c r="F247" s="2390" t="s">
        <v>1533</v>
      </c>
      <c r="G247" s="2420">
        <v>395</v>
      </c>
      <c r="H247" s="2420">
        <v>375</v>
      </c>
      <c r="I247" s="1667"/>
      <c r="J247" s="1723">
        <v>20</v>
      </c>
      <c r="K247" s="1724">
        <v>375</v>
      </c>
      <c r="L247" s="1724">
        <v>375</v>
      </c>
      <c r="M247" s="1666">
        <v>358.73899999999998</v>
      </c>
      <c r="N247" s="1667"/>
      <c r="O247" s="2329">
        <v>16.260999999999999</v>
      </c>
      <c r="P247" s="1667">
        <v>16.260999999999999</v>
      </c>
      <c r="Q247" s="1667"/>
      <c r="R247" s="1667"/>
      <c r="S247" s="1723">
        <f t="shared" si="100"/>
        <v>0</v>
      </c>
      <c r="T247" s="2420"/>
      <c r="U247" s="1667"/>
      <c r="V247" s="1667"/>
      <c r="W247" s="1667">
        <f t="shared" si="101"/>
        <v>0</v>
      </c>
      <c r="X247" s="1667"/>
      <c r="Y247" s="1667"/>
      <c r="Z247" s="1667"/>
      <c r="AA247" s="1667">
        <f t="shared" si="94"/>
        <v>0</v>
      </c>
      <c r="AB247" s="1667"/>
      <c r="AC247" s="1667"/>
      <c r="AD247" s="1667"/>
      <c r="AE247" s="1667">
        <f t="shared" si="95"/>
        <v>16.260999999999999</v>
      </c>
      <c r="AF247" s="1667">
        <v>16.260999999999999</v>
      </c>
      <c r="AG247" s="1667"/>
      <c r="AH247" s="1667"/>
      <c r="AI247" s="1667">
        <f t="shared" si="96"/>
        <v>0</v>
      </c>
      <c r="AJ247" s="1723"/>
      <c r="AK247" s="1667"/>
      <c r="AL247" s="1667"/>
      <c r="AM247" s="2329">
        <f t="shared" si="97"/>
        <v>375</v>
      </c>
      <c r="AN247" s="2422">
        <v>375</v>
      </c>
      <c r="AO247" s="1667"/>
      <c r="AP247" s="1667"/>
      <c r="AQ247" s="2420">
        <f t="shared" si="98"/>
        <v>0</v>
      </c>
      <c r="AR247" s="2420"/>
      <c r="AS247" s="1667"/>
      <c r="AT247" s="1667"/>
      <c r="AU247" s="1667"/>
      <c r="AV247" s="2329">
        <f t="shared" si="99"/>
        <v>0</v>
      </c>
      <c r="AW247" s="2329"/>
      <c r="AX247" s="1667"/>
      <c r="AY247" s="1667"/>
      <c r="AZ247" s="1667"/>
      <c r="BA247" s="1667"/>
      <c r="BB247" s="1667"/>
      <c r="BC247" s="1667"/>
      <c r="BD247" s="2329">
        <f t="shared" si="107"/>
        <v>0</v>
      </c>
      <c r="BE247" s="2329"/>
      <c r="BF247" s="1668">
        <f t="shared" si="102"/>
        <v>375</v>
      </c>
      <c r="BG247" s="2333">
        <v>2022</v>
      </c>
      <c r="BH247" s="2333" t="s">
        <v>910</v>
      </c>
      <c r="BI247" s="2333"/>
      <c r="BJ247" s="2334">
        <f t="shared" si="91"/>
        <v>100</v>
      </c>
      <c r="BK247" s="2334" t="e">
        <f t="shared" si="92"/>
        <v>#DIV/0!</v>
      </c>
      <c r="BL247" s="2333" t="s">
        <v>40</v>
      </c>
      <c r="BM247" s="2426"/>
      <c r="BN247" s="2900" t="s">
        <v>2492</v>
      </c>
      <c r="BO247" s="2911" t="s">
        <v>2502</v>
      </c>
      <c r="BP247" s="2336"/>
      <c r="BQ247" s="2427"/>
    </row>
    <row r="248" spans="1:69" s="2428" customFormat="1" ht="31.5">
      <c r="A248" s="2410">
        <v>10</v>
      </c>
      <c r="B248" s="2357" t="s">
        <v>1534</v>
      </c>
      <c r="C248" s="1676" t="s">
        <v>1528</v>
      </c>
      <c r="D248" s="1676" t="s">
        <v>1535</v>
      </c>
      <c r="E248" s="2419" t="s">
        <v>1506</v>
      </c>
      <c r="F248" s="2390" t="s">
        <v>1536</v>
      </c>
      <c r="G248" s="2420">
        <v>622</v>
      </c>
      <c r="H248" s="2420">
        <v>602</v>
      </c>
      <c r="I248" s="1667"/>
      <c r="J248" s="1723">
        <v>20</v>
      </c>
      <c r="K248" s="1724">
        <v>602</v>
      </c>
      <c r="L248" s="1724">
        <v>602</v>
      </c>
      <c r="M248" s="1666">
        <v>576.07500000000005</v>
      </c>
      <c r="N248" s="1725">
        <v>564.58600000000001</v>
      </c>
      <c r="O248" s="2329">
        <v>590.51099999999997</v>
      </c>
      <c r="P248" s="1667">
        <v>590.51099999999997</v>
      </c>
      <c r="Q248" s="1667"/>
      <c r="R248" s="1667"/>
      <c r="S248" s="1723">
        <f t="shared" si="100"/>
        <v>0</v>
      </c>
      <c r="T248" s="2420"/>
      <c r="U248" s="1667"/>
      <c r="V248" s="1667"/>
      <c r="W248" s="1725">
        <f t="shared" si="101"/>
        <v>564.58600000000001</v>
      </c>
      <c r="X248" s="1725">
        <v>564.58600000000001</v>
      </c>
      <c r="Y248" s="1667"/>
      <c r="Z248" s="1667"/>
      <c r="AA248" s="1667">
        <f t="shared" si="94"/>
        <v>0</v>
      </c>
      <c r="AB248" s="1667"/>
      <c r="AC248" s="1667"/>
      <c r="AD248" s="1667"/>
      <c r="AE248" s="1667">
        <f t="shared" si="95"/>
        <v>590.51099999999997</v>
      </c>
      <c r="AF248" s="1667">
        <v>590.51099999999997</v>
      </c>
      <c r="AG248" s="1667"/>
      <c r="AH248" s="1667"/>
      <c r="AI248" s="1667">
        <f t="shared" si="96"/>
        <v>0</v>
      </c>
      <c r="AJ248" s="1723"/>
      <c r="AK248" s="1667"/>
      <c r="AL248" s="1667"/>
      <c r="AM248" s="2329">
        <f t="shared" si="97"/>
        <v>602</v>
      </c>
      <c r="AN248" s="2422">
        <v>602</v>
      </c>
      <c r="AO248" s="1667"/>
      <c r="AP248" s="1667"/>
      <c r="AQ248" s="2420">
        <f t="shared" si="98"/>
        <v>0</v>
      </c>
      <c r="AR248" s="2420"/>
      <c r="AS248" s="1667"/>
      <c r="AT248" s="1667"/>
      <c r="AU248" s="1667"/>
      <c r="AV248" s="2329">
        <f t="shared" si="99"/>
        <v>0</v>
      </c>
      <c r="AW248" s="2329"/>
      <c r="AX248" s="1667"/>
      <c r="AY248" s="1667"/>
      <c r="AZ248" s="1667"/>
      <c r="BA248" s="1667"/>
      <c r="BB248" s="1667"/>
      <c r="BC248" s="1667"/>
      <c r="BD248" s="2329">
        <f t="shared" si="107"/>
        <v>0</v>
      </c>
      <c r="BE248" s="2329"/>
      <c r="BF248" s="1668">
        <f t="shared" si="102"/>
        <v>602</v>
      </c>
      <c r="BG248" s="2333">
        <v>2022</v>
      </c>
      <c r="BH248" s="2333" t="s">
        <v>910</v>
      </c>
      <c r="BI248" s="2333"/>
      <c r="BJ248" s="2334">
        <f t="shared" si="91"/>
        <v>100</v>
      </c>
      <c r="BK248" s="2334" t="e">
        <f t="shared" si="92"/>
        <v>#DIV/0!</v>
      </c>
      <c r="BL248" s="2333" t="s">
        <v>40</v>
      </c>
      <c r="BM248" s="2426"/>
      <c r="BN248" s="2900" t="s">
        <v>2492</v>
      </c>
      <c r="BO248" s="2911" t="s">
        <v>2502</v>
      </c>
      <c r="BP248" s="2336"/>
      <c r="BQ248" s="2427"/>
    </row>
    <row r="249" spans="1:69" s="2428" customFormat="1" ht="31.5">
      <c r="A249" s="2410">
        <v>11</v>
      </c>
      <c r="B249" s="2413" t="s">
        <v>1537</v>
      </c>
      <c r="C249" s="1676" t="s">
        <v>1538</v>
      </c>
      <c r="D249" s="1676" t="s">
        <v>1539</v>
      </c>
      <c r="E249" s="2419" t="s">
        <v>1506</v>
      </c>
      <c r="F249" s="2390" t="s">
        <v>1540</v>
      </c>
      <c r="G249" s="2420">
        <v>625</v>
      </c>
      <c r="H249" s="2420">
        <v>600</v>
      </c>
      <c r="I249" s="1667"/>
      <c r="J249" s="1723">
        <v>25</v>
      </c>
      <c r="K249" s="1724">
        <v>600</v>
      </c>
      <c r="L249" s="1724">
        <v>600</v>
      </c>
      <c r="M249" s="1666">
        <v>573.60599999999999</v>
      </c>
      <c r="N249" s="1725">
        <v>76.397000000000006</v>
      </c>
      <c r="O249" s="2329">
        <v>102.791</v>
      </c>
      <c r="P249" s="1667">
        <v>102.791</v>
      </c>
      <c r="Q249" s="1667"/>
      <c r="R249" s="1667"/>
      <c r="S249" s="1723">
        <f t="shared" si="100"/>
        <v>0</v>
      </c>
      <c r="T249" s="2420"/>
      <c r="U249" s="1667"/>
      <c r="V249" s="1667"/>
      <c r="W249" s="1725">
        <f t="shared" si="101"/>
        <v>76.397000000000006</v>
      </c>
      <c r="X249" s="1725">
        <v>76.397000000000006</v>
      </c>
      <c r="Y249" s="1667"/>
      <c r="Z249" s="1667"/>
      <c r="AA249" s="1667">
        <f t="shared" si="94"/>
        <v>0</v>
      </c>
      <c r="AB249" s="1667"/>
      <c r="AC249" s="1667"/>
      <c r="AD249" s="1667"/>
      <c r="AE249" s="1667">
        <f t="shared" si="95"/>
        <v>102.791</v>
      </c>
      <c r="AF249" s="1667">
        <v>102.791</v>
      </c>
      <c r="AG249" s="1667"/>
      <c r="AH249" s="1667"/>
      <c r="AI249" s="1667">
        <f t="shared" si="96"/>
        <v>0</v>
      </c>
      <c r="AJ249" s="1723"/>
      <c r="AK249" s="1667"/>
      <c r="AL249" s="1667"/>
      <c r="AM249" s="2329">
        <f t="shared" si="97"/>
        <v>600</v>
      </c>
      <c r="AN249" s="2422">
        <v>600</v>
      </c>
      <c r="AO249" s="1667"/>
      <c r="AP249" s="1667"/>
      <c r="AQ249" s="2420">
        <f t="shared" si="98"/>
        <v>0</v>
      </c>
      <c r="AR249" s="2420"/>
      <c r="AS249" s="1667"/>
      <c r="AT249" s="1667"/>
      <c r="AU249" s="1667"/>
      <c r="AV249" s="2329">
        <f t="shared" si="99"/>
        <v>0</v>
      </c>
      <c r="AW249" s="2329"/>
      <c r="AX249" s="1667"/>
      <c r="AY249" s="1667"/>
      <c r="AZ249" s="1667"/>
      <c r="BA249" s="1667"/>
      <c r="BB249" s="1667"/>
      <c r="BC249" s="1667"/>
      <c r="BD249" s="2329">
        <f t="shared" si="107"/>
        <v>0</v>
      </c>
      <c r="BE249" s="2329"/>
      <c r="BF249" s="1668">
        <f t="shared" si="102"/>
        <v>600</v>
      </c>
      <c r="BG249" s="2333">
        <v>2022</v>
      </c>
      <c r="BH249" s="2333" t="s">
        <v>910</v>
      </c>
      <c r="BI249" s="2333"/>
      <c r="BJ249" s="2334">
        <f t="shared" si="91"/>
        <v>100</v>
      </c>
      <c r="BK249" s="2334" t="e">
        <f t="shared" si="92"/>
        <v>#DIV/0!</v>
      </c>
      <c r="BL249" s="2333" t="s">
        <v>40</v>
      </c>
      <c r="BM249" s="2426"/>
      <c r="BN249" s="2900" t="s">
        <v>2492</v>
      </c>
      <c r="BO249" s="2911" t="s">
        <v>2502</v>
      </c>
      <c r="BP249" s="2336"/>
      <c r="BQ249" s="2427"/>
    </row>
    <row r="250" spans="1:69" s="2428" customFormat="1" ht="31.5">
      <c r="A250" s="2410">
        <v>12</v>
      </c>
      <c r="B250" s="2413" t="s">
        <v>1541</v>
      </c>
      <c r="C250" s="1676" t="s">
        <v>1538</v>
      </c>
      <c r="D250" s="1676" t="s">
        <v>1535</v>
      </c>
      <c r="E250" s="2419" t="s">
        <v>1506</v>
      </c>
      <c r="F250" s="2390" t="s">
        <v>1542</v>
      </c>
      <c r="G250" s="2420">
        <v>619</v>
      </c>
      <c r="H250" s="2420">
        <v>594</v>
      </c>
      <c r="I250" s="1667"/>
      <c r="J250" s="1723">
        <v>25</v>
      </c>
      <c r="K250" s="1724">
        <v>594</v>
      </c>
      <c r="L250" s="1724">
        <v>594</v>
      </c>
      <c r="M250" s="1666">
        <v>568.00699999999995</v>
      </c>
      <c r="N250" s="1725">
        <v>74.594999999999999</v>
      </c>
      <c r="O250" s="2329">
        <v>100.58799999999999</v>
      </c>
      <c r="P250" s="1667">
        <v>100.58799999999999</v>
      </c>
      <c r="Q250" s="1667"/>
      <c r="R250" s="1667"/>
      <c r="S250" s="1723">
        <f t="shared" si="100"/>
        <v>0</v>
      </c>
      <c r="T250" s="2420"/>
      <c r="U250" s="1667"/>
      <c r="V250" s="1667"/>
      <c r="W250" s="1725">
        <f t="shared" si="101"/>
        <v>74.594999999999999</v>
      </c>
      <c r="X250" s="1725">
        <v>74.594999999999999</v>
      </c>
      <c r="Y250" s="1667"/>
      <c r="Z250" s="1667"/>
      <c r="AA250" s="1667">
        <f t="shared" si="94"/>
        <v>0</v>
      </c>
      <c r="AB250" s="1667"/>
      <c r="AC250" s="1667"/>
      <c r="AD250" s="1667"/>
      <c r="AE250" s="1667">
        <f t="shared" si="95"/>
        <v>100.58799999999999</v>
      </c>
      <c r="AF250" s="1667">
        <v>100.58799999999999</v>
      </c>
      <c r="AG250" s="1667"/>
      <c r="AH250" s="1667"/>
      <c r="AI250" s="1667">
        <f t="shared" si="96"/>
        <v>0</v>
      </c>
      <c r="AJ250" s="1723"/>
      <c r="AK250" s="1667"/>
      <c r="AL250" s="1667"/>
      <c r="AM250" s="2329">
        <f t="shared" si="97"/>
        <v>594</v>
      </c>
      <c r="AN250" s="2422">
        <v>594</v>
      </c>
      <c r="AO250" s="1667"/>
      <c r="AP250" s="1667"/>
      <c r="AQ250" s="2420">
        <f t="shared" si="98"/>
        <v>0</v>
      </c>
      <c r="AR250" s="2420"/>
      <c r="AS250" s="1667"/>
      <c r="AT250" s="1667"/>
      <c r="AU250" s="1667"/>
      <c r="AV250" s="2329">
        <f t="shared" si="99"/>
        <v>0</v>
      </c>
      <c r="AW250" s="2329"/>
      <c r="AX250" s="1667"/>
      <c r="AY250" s="1667"/>
      <c r="AZ250" s="1667"/>
      <c r="BA250" s="1667"/>
      <c r="BB250" s="1667"/>
      <c r="BC250" s="1667"/>
      <c r="BD250" s="2329">
        <f t="shared" si="107"/>
        <v>0</v>
      </c>
      <c r="BE250" s="2329"/>
      <c r="BF250" s="1668">
        <f t="shared" si="102"/>
        <v>594</v>
      </c>
      <c r="BG250" s="2333">
        <v>2022</v>
      </c>
      <c r="BH250" s="2333" t="s">
        <v>910</v>
      </c>
      <c r="BI250" s="2333"/>
      <c r="BJ250" s="2334">
        <f t="shared" si="91"/>
        <v>100</v>
      </c>
      <c r="BK250" s="2334" t="e">
        <f t="shared" si="92"/>
        <v>#DIV/0!</v>
      </c>
      <c r="BL250" s="2333" t="s">
        <v>40</v>
      </c>
      <c r="BM250" s="2426"/>
      <c r="BN250" s="2900" t="s">
        <v>2492</v>
      </c>
      <c r="BO250" s="2911" t="s">
        <v>2502</v>
      </c>
      <c r="BP250" s="2336"/>
      <c r="BQ250" s="2427"/>
    </row>
    <row r="251" spans="1:69" s="2428" customFormat="1" ht="31.5">
      <c r="A251" s="2410">
        <v>13</v>
      </c>
      <c r="B251" s="2413" t="s">
        <v>1543</v>
      </c>
      <c r="C251" s="1676" t="s">
        <v>1538</v>
      </c>
      <c r="D251" s="1676" t="s">
        <v>1544</v>
      </c>
      <c r="E251" s="2419" t="s">
        <v>1506</v>
      </c>
      <c r="F251" s="2390" t="s">
        <v>1545</v>
      </c>
      <c r="G251" s="2420">
        <v>850</v>
      </c>
      <c r="H251" s="2420">
        <v>850</v>
      </c>
      <c r="I251" s="1667"/>
      <c r="J251" s="1723">
        <v>0</v>
      </c>
      <c r="K251" s="1724">
        <v>850</v>
      </c>
      <c r="L251" s="1724">
        <v>850</v>
      </c>
      <c r="M251" s="1666">
        <v>815.48699999999997</v>
      </c>
      <c r="N251" s="1667"/>
      <c r="O251" s="2329">
        <v>34.512999999999998</v>
      </c>
      <c r="P251" s="1667">
        <v>34.512999999999998</v>
      </c>
      <c r="Q251" s="1667"/>
      <c r="R251" s="1667"/>
      <c r="S251" s="1723">
        <f t="shared" si="100"/>
        <v>0</v>
      </c>
      <c r="T251" s="2420"/>
      <c r="U251" s="1667"/>
      <c r="V251" s="1667"/>
      <c r="W251" s="1667">
        <f t="shared" si="101"/>
        <v>0</v>
      </c>
      <c r="X251" s="1667"/>
      <c r="Y251" s="1667"/>
      <c r="Z251" s="1667"/>
      <c r="AA251" s="1667">
        <f t="shared" si="94"/>
        <v>0</v>
      </c>
      <c r="AB251" s="1667"/>
      <c r="AC251" s="1667"/>
      <c r="AD251" s="1667"/>
      <c r="AE251" s="1667">
        <f t="shared" si="95"/>
        <v>34.512999999999998</v>
      </c>
      <c r="AF251" s="1667">
        <v>34.512999999999998</v>
      </c>
      <c r="AG251" s="1667"/>
      <c r="AH251" s="1667"/>
      <c r="AI251" s="1667">
        <f t="shared" si="96"/>
        <v>0</v>
      </c>
      <c r="AJ251" s="1723"/>
      <c r="AK251" s="1667"/>
      <c r="AL251" s="1667"/>
      <c r="AM251" s="2329">
        <f t="shared" si="97"/>
        <v>850</v>
      </c>
      <c r="AN251" s="2422">
        <v>850</v>
      </c>
      <c r="AO251" s="1667"/>
      <c r="AP251" s="1667"/>
      <c r="AQ251" s="2420">
        <f t="shared" si="98"/>
        <v>0</v>
      </c>
      <c r="AR251" s="2420"/>
      <c r="AS251" s="1667"/>
      <c r="AT251" s="1667"/>
      <c r="AU251" s="1667"/>
      <c r="AV251" s="2329">
        <f t="shared" si="99"/>
        <v>0</v>
      </c>
      <c r="AW251" s="2329"/>
      <c r="AX251" s="1667"/>
      <c r="AY251" s="1667"/>
      <c r="AZ251" s="1667"/>
      <c r="BA251" s="1667"/>
      <c r="BB251" s="1667"/>
      <c r="BC251" s="1667"/>
      <c r="BD251" s="2329">
        <f t="shared" si="107"/>
        <v>0</v>
      </c>
      <c r="BE251" s="2329"/>
      <c r="BF251" s="1668">
        <f t="shared" si="102"/>
        <v>850</v>
      </c>
      <c r="BG251" s="2333">
        <v>2022</v>
      </c>
      <c r="BH251" s="2333" t="s">
        <v>910</v>
      </c>
      <c r="BI251" s="2333"/>
      <c r="BJ251" s="2334">
        <f t="shared" si="91"/>
        <v>100</v>
      </c>
      <c r="BK251" s="2334" t="e">
        <f t="shared" si="92"/>
        <v>#DIV/0!</v>
      </c>
      <c r="BL251" s="2333" t="s">
        <v>40</v>
      </c>
      <c r="BM251" s="2426"/>
      <c r="BN251" s="2900" t="s">
        <v>2492</v>
      </c>
      <c r="BO251" s="2911" t="s">
        <v>2502</v>
      </c>
      <c r="BP251" s="2336"/>
      <c r="BQ251" s="2427"/>
    </row>
    <row r="252" spans="1:69" s="2428" customFormat="1" ht="31.5">
      <c r="A252" s="2410">
        <v>14</v>
      </c>
      <c r="B252" s="2413" t="s">
        <v>1546</v>
      </c>
      <c r="C252" s="1676" t="s">
        <v>1547</v>
      </c>
      <c r="D252" s="1676" t="s">
        <v>1548</v>
      </c>
      <c r="E252" s="2419" t="s">
        <v>1506</v>
      </c>
      <c r="F252" s="2390" t="s">
        <v>1549</v>
      </c>
      <c r="G252" s="2420">
        <v>975</v>
      </c>
      <c r="H252" s="2420">
        <v>791</v>
      </c>
      <c r="I252" s="1667"/>
      <c r="J252" s="1723">
        <v>184</v>
      </c>
      <c r="K252" s="1724">
        <v>791</v>
      </c>
      <c r="L252" s="1724">
        <v>791</v>
      </c>
      <c r="M252" s="1666">
        <v>721.24099999999999</v>
      </c>
      <c r="N252" s="1725">
        <v>3.5609999999999999</v>
      </c>
      <c r="O252" s="2329">
        <v>73.319999999999993</v>
      </c>
      <c r="P252" s="1667">
        <v>73.319999999999993</v>
      </c>
      <c r="Q252" s="1667"/>
      <c r="R252" s="1667"/>
      <c r="S252" s="1723">
        <f t="shared" si="100"/>
        <v>0</v>
      </c>
      <c r="T252" s="2420"/>
      <c r="U252" s="1667"/>
      <c r="V252" s="1667"/>
      <c r="W252" s="1725">
        <f t="shared" si="101"/>
        <v>3.5609999999999999</v>
      </c>
      <c r="X252" s="1725">
        <v>3.5609999999999999</v>
      </c>
      <c r="Y252" s="1667"/>
      <c r="Z252" s="1667"/>
      <c r="AA252" s="1667">
        <f t="shared" si="94"/>
        <v>0</v>
      </c>
      <c r="AB252" s="1667"/>
      <c r="AC252" s="1667"/>
      <c r="AD252" s="1667"/>
      <c r="AE252" s="1667">
        <f t="shared" si="95"/>
        <v>73.319999999999993</v>
      </c>
      <c r="AF252" s="1667">
        <v>73.319999999999993</v>
      </c>
      <c r="AG252" s="1667"/>
      <c r="AH252" s="1667"/>
      <c r="AI252" s="1667">
        <f t="shared" si="96"/>
        <v>0</v>
      </c>
      <c r="AJ252" s="1723"/>
      <c r="AK252" s="1667"/>
      <c r="AL252" s="1667"/>
      <c r="AM252" s="2329">
        <f t="shared" si="97"/>
        <v>791</v>
      </c>
      <c r="AN252" s="2422">
        <v>791</v>
      </c>
      <c r="AO252" s="1667"/>
      <c r="AP252" s="1667"/>
      <c r="AQ252" s="2420">
        <f t="shared" si="98"/>
        <v>0</v>
      </c>
      <c r="AR252" s="2420"/>
      <c r="AS252" s="1667"/>
      <c r="AT252" s="1667"/>
      <c r="AU252" s="1667"/>
      <c r="AV252" s="2329">
        <f t="shared" si="99"/>
        <v>0</v>
      </c>
      <c r="AW252" s="2329"/>
      <c r="AX252" s="1667"/>
      <c r="AY252" s="1667"/>
      <c r="AZ252" s="1667"/>
      <c r="BA252" s="1667"/>
      <c r="BB252" s="1667"/>
      <c r="BC252" s="1667"/>
      <c r="BD252" s="2329">
        <f t="shared" si="107"/>
        <v>0</v>
      </c>
      <c r="BE252" s="2329"/>
      <c r="BF252" s="1668">
        <f t="shared" si="102"/>
        <v>791</v>
      </c>
      <c r="BG252" s="2333">
        <v>2022</v>
      </c>
      <c r="BH252" s="2333" t="s">
        <v>910</v>
      </c>
      <c r="BI252" s="2333"/>
      <c r="BJ252" s="2334">
        <f t="shared" si="91"/>
        <v>100</v>
      </c>
      <c r="BK252" s="2334" t="e">
        <f t="shared" si="92"/>
        <v>#DIV/0!</v>
      </c>
      <c r="BL252" s="2333" t="s">
        <v>40</v>
      </c>
      <c r="BM252" s="2426"/>
      <c r="BN252" s="2900" t="s">
        <v>2492</v>
      </c>
      <c r="BO252" s="2911" t="s">
        <v>2502</v>
      </c>
      <c r="BP252" s="2336"/>
      <c r="BQ252" s="2427"/>
    </row>
    <row r="253" spans="1:69" s="2428" customFormat="1" ht="31.5">
      <c r="A253" s="2410">
        <v>15</v>
      </c>
      <c r="B253" s="2414" t="s">
        <v>1550</v>
      </c>
      <c r="C253" s="1676" t="s">
        <v>1551</v>
      </c>
      <c r="D253" s="1676" t="s">
        <v>1552</v>
      </c>
      <c r="E253" s="2419" t="s">
        <v>1506</v>
      </c>
      <c r="F253" s="2390" t="s">
        <v>1553</v>
      </c>
      <c r="G253" s="2420">
        <v>682</v>
      </c>
      <c r="H253" s="2420">
        <v>538</v>
      </c>
      <c r="I253" s="1667"/>
      <c r="J253" s="1723">
        <v>144</v>
      </c>
      <c r="K253" s="1724">
        <v>538</v>
      </c>
      <c r="L253" s="1724">
        <v>538</v>
      </c>
      <c r="M253" s="1666">
        <v>481.863</v>
      </c>
      <c r="N253" s="1725">
        <v>328.56299999999999</v>
      </c>
      <c r="O253" s="2329">
        <v>384.7</v>
      </c>
      <c r="P253" s="1667">
        <v>384.7</v>
      </c>
      <c r="Q253" s="1667"/>
      <c r="R253" s="1667"/>
      <c r="S253" s="1723">
        <f t="shared" si="100"/>
        <v>0</v>
      </c>
      <c r="T253" s="2420"/>
      <c r="U253" s="1667"/>
      <c r="V253" s="1667"/>
      <c r="W253" s="1725">
        <f t="shared" si="101"/>
        <v>328.56299999999999</v>
      </c>
      <c r="X253" s="1725">
        <v>328.56299999999999</v>
      </c>
      <c r="Y253" s="1667"/>
      <c r="Z253" s="1667"/>
      <c r="AA253" s="1667">
        <f t="shared" si="94"/>
        <v>0</v>
      </c>
      <c r="AB253" s="1667"/>
      <c r="AC253" s="1667"/>
      <c r="AD253" s="1667"/>
      <c r="AE253" s="1667">
        <f t="shared" si="95"/>
        <v>384.7</v>
      </c>
      <c r="AF253" s="1667">
        <v>384.7</v>
      </c>
      <c r="AG253" s="1667"/>
      <c r="AH253" s="1667"/>
      <c r="AI253" s="1667">
        <f t="shared" si="96"/>
        <v>0</v>
      </c>
      <c r="AJ253" s="1723"/>
      <c r="AK253" s="1667"/>
      <c r="AL253" s="1667"/>
      <c r="AM253" s="2329">
        <f t="shared" si="97"/>
        <v>538</v>
      </c>
      <c r="AN253" s="2422">
        <v>538</v>
      </c>
      <c r="AO253" s="1667"/>
      <c r="AP253" s="1667"/>
      <c r="AQ253" s="2420">
        <f t="shared" si="98"/>
        <v>0</v>
      </c>
      <c r="AR253" s="2420"/>
      <c r="AS253" s="1667"/>
      <c r="AT253" s="1667"/>
      <c r="AU253" s="1667"/>
      <c r="AV253" s="2329">
        <f t="shared" si="99"/>
        <v>0</v>
      </c>
      <c r="AW253" s="2329"/>
      <c r="AX253" s="1667"/>
      <c r="AY253" s="1667"/>
      <c r="AZ253" s="1667"/>
      <c r="BA253" s="1667"/>
      <c r="BB253" s="1667"/>
      <c r="BC253" s="1667"/>
      <c r="BD253" s="2329">
        <f t="shared" si="107"/>
        <v>0</v>
      </c>
      <c r="BE253" s="2329"/>
      <c r="BF253" s="1668">
        <f t="shared" si="102"/>
        <v>538</v>
      </c>
      <c r="BG253" s="2333">
        <v>2022</v>
      </c>
      <c r="BH253" s="2333" t="s">
        <v>910</v>
      </c>
      <c r="BI253" s="2333"/>
      <c r="BJ253" s="2334">
        <f t="shared" si="91"/>
        <v>100</v>
      </c>
      <c r="BK253" s="2334" t="e">
        <f t="shared" si="92"/>
        <v>#DIV/0!</v>
      </c>
      <c r="BL253" s="2333" t="s">
        <v>40</v>
      </c>
      <c r="BM253" s="2426"/>
      <c r="BN253" s="2900" t="s">
        <v>2492</v>
      </c>
      <c r="BO253" s="2911" t="s">
        <v>2502</v>
      </c>
      <c r="BP253" s="2336"/>
      <c r="BQ253" s="2427"/>
    </row>
    <row r="254" spans="1:69" s="2428" customFormat="1" ht="31.5">
      <c r="A254" s="2410">
        <v>16</v>
      </c>
      <c r="B254" s="2414" t="s">
        <v>1554</v>
      </c>
      <c r="C254" s="1676" t="s">
        <v>1551</v>
      </c>
      <c r="D254" s="1676" t="s">
        <v>1555</v>
      </c>
      <c r="E254" s="2419" t="s">
        <v>1506</v>
      </c>
      <c r="F254" s="2390" t="s">
        <v>1556</v>
      </c>
      <c r="G254" s="2420">
        <v>1350</v>
      </c>
      <c r="H254" s="2420">
        <v>1096</v>
      </c>
      <c r="I254" s="1667"/>
      <c r="J254" s="1723">
        <v>254</v>
      </c>
      <c r="K254" s="1724">
        <v>1096</v>
      </c>
      <c r="L254" s="1724">
        <v>1096</v>
      </c>
      <c r="M254" s="1666">
        <v>984.77800000000002</v>
      </c>
      <c r="N254" s="1725">
        <v>672.27800000000002</v>
      </c>
      <c r="O254" s="2329">
        <v>783.5</v>
      </c>
      <c r="P254" s="1667">
        <v>783.5</v>
      </c>
      <c r="Q254" s="1667"/>
      <c r="R254" s="1667"/>
      <c r="S254" s="1723">
        <f t="shared" si="100"/>
        <v>0</v>
      </c>
      <c r="T254" s="2420"/>
      <c r="U254" s="1667"/>
      <c r="V254" s="1667"/>
      <c r="W254" s="1725">
        <f t="shared" si="101"/>
        <v>672.27800000000002</v>
      </c>
      <c r="X254" s="1725">
        <v>672.27800000000002</v>
      </c>
      <c r="Y254" s="1667"/>
      <c r="Z254" s="1667"/>
      <c r="AA254" s="1667">
        <f t="shared" si="94"/>
        <v>0</v>
      </c>
      <c r="AB254" s="1667"/>
      <c r="AC254" s="1667"/>
      <c r="AD254" s="1667"/>
      <c r="AE254" s="1667">
        <f t="shared" si="95"/>
        <v>783.5</v>
      </c>
      <c r="AF254" s="1667">
        <v>783.5</v>
      </c>
      <c r="AG254" s="1667"/>
      <c r="AH254" s="1667"/>
      <c r="AI254" s="1667">
        <f t="shared" si="96"/>
        <v>0</v>
      </c>
      <c r="AJ254" s="1723"/>
      <c r="AK254" s="1667"/>
      <c r="AL254" s="1667"/>
      <c r="AM254" s="2329">
        <f t="shared" si="97"/>
        <v>1096</v>
      </c>
      <c r="AN254" s="2422">
        <v>1096</v>
      </c>
      <c r="AO254" s="1667"/>
      <c r="AP254" s="1667"/>
      <c r="AQ254" s="2420">
        <f t="shared" si="98"/>
        <v>0</v>
      </c>
      <c r="AR254" s="2420"/>
      <c r="AS254" s="1667"/>
      <c r="AT254" s="1667"/>
      <c r="AU254" s="1667"/>
      <c r="AV254" s="2329">
        <f t="shared" si="99"/>
        <v>0</v>
      </c>
      <c r="AW254" s="2329"/>
      <c r="AX254" s="1667"/>
      <c r="AY254" s="1667"/>
      <c r="AZ254" s="1667"/>
      <c r="BA254" s="1667"/>
      <c r="BB254" s="1667"/>
      <c r="BC254" s="1667"/>
      <c r="BD254" s="2329">
        <f t="shared" si="107"/>
        <v>0</v>
      </c>
      <c r="BE254" s="2329"/>
      <c r="BF254" s="1668">
        <f t="shared" si="102"/>
        <v>1096</v>
      </c>
      <c r="BG254" s="2333">
        <v>2022</v>
      </c>
      <c r="BH254" s="2333" t="s">
        <v>910</v>
      </c>
      <c r="BI254" s="2333"/>
      <c r="BJ254" s="2334">
        <f t="shared" si="91"/>
        <v>100</v>
      </c>
      <c r="BK254" s="2334" t="e">
        <f t="shared" si="92"/>
        <v>#DIV/0!</v>
      </c>
      <c r="BL254" s="2333" t="s">
        <v>40</v>
      </c>
      <c r="BM254" s="2426"/>
      <c r="BN254" s="2900" t="s">
        <v>2492</v>
      </c>
      <c r="BO254" s="2911" t="s">
        <v>2502</v>
      </c>
      <c r="BP254" s="2336"/>
      <c r="BQ254" s="2427"/>
    </row>
    <row r="255" spans="1:69" s="2428" customFormat="1" ht="31.5">
      <c r="A255" s="2410">
        <v>17</v>
      </c>
      <c r="B255" s="2414" t="s">
        <v>1557</v>
      </c>
      <c r="C255" s="1676" t="s">
        <v>1558</v>
      </c>
      <c r="D255" s="1676" t="s">
        <v>1559</v>
      </c>
      <c r="E255" s="2419" t="s">
        <v>1506</v>
      </c>
      <c r="F255" s="2390" t="s">
        <v>1560</v>
      </c>
      <c r="G255" s="2420">
        <v>910</v>
      </c>
      <c r="H255" s="2420">
        <v>712</v>
      </c>
      <c r="I255" s="1667"/>
      <c r="J255" s="1723">
        <v>198</v>
      </c>
      <c r="K255" s="1724">
        <v>712</v>
      </c>
      <c r="L255" s="1724">
        <v>712</v>
      </c>
      <c r="M255" s="1666">
        <v>684.50800000000004</v>
      </c>
      <c r="N255" s="1667"/>
      <c r="O255" s="2329">
        <v>27.492000000000001</v>
      </c>
      <c r="P255" s="1667">
        <v>27.492000000000001</v>
      </c>
      <c r="Q255" s="1667"/>
      <c r="R255" s="1667"/>
      <c r="S255" s="1723">
        <f t="shared" si="100"/>
        <v>0</v>
      </c>
      <c r="T255" s="2420"/>
      <c r="U255" s="1667"/>
      <c r="V255" s="1667"/>
      <c r="W255" s="1667">
        <f t="shared" si="101"/>
        <v>0</v>
      </c>
      <c r="X255" s="1667"/>
      <c r="Y255" s="1667"/>
      <c r="Z255" s="1667"/>
      <c r="AA255" s="1667">
        <f t="shared" si="94"/>
        <v>0</v>
      </c>
      <c r="AB255" s="1667"/>
      <c r="AC255" s="1667"/>
      <c r="AD255" s="1667"/>
      <c r="AE255" s="1667">
        <f t="shared" si="95"/>
        <v>27.492000000000001</v>
      </c>
      <c r="AF255" s="1667">
        <v>27.492000000000001</v>
      </c>
      <c r="AG255" s="1667"/>
      <c r="AH255" s="1667"/>
      <c r="AI255" s="1667">
        <f t="shared" si="96"/>
        <v>0</v>
      </c>
      <c r="AJ255" s="1723"/>
      <c r="AK255" s="1667"/>
      <c r="AL255" s="1667"/>
      <c r="AM255" s="2329">
        <f t="shared" si="97"/>
        <v>712</v>
      </c>
      <c r="AN255" s="2422">
        <v>712</v>
      </c>
      <c r="AO255" s="1667"/>
      <c r="AP255" s="1667"/>
      <c r="AQ255" s="2420">
        <f t="shared" si="98"/>
        <v>0</v>
      </c>
      <c r="AR255" s="2420"/>
      <c r="AS255" s="1667"/>
      <c r="AT255" s="1667"/>
      <c r="AU255" s="1667"/>
      <c r="AV255" s="2329">
        <f t="shared" si="99"/>
        <v>0</v>
      </c>
      <c r="AW255" s="2329"/>
      <c r="AX255" s="1667"/>
      <c r="AY255" s="1667"/>
      <c r="AZ255" s="1667"/>
      <c r="BA255" s="1667"/>
      <c r="BB255" s="1667"/>
      <c r="BC255" s="1667"/>
      <c r="BD255" s="2329">
        <f t="shared" si="107"/>
        <v>0</v>
      </c>
      <c r="BE255" s="2329"/>
      <c r="BF255" s="1668">
        <f t="shared" si="102"/>
        <v>712</v>
      </c>
      <c r="BG255" s="2333">
        <v>2022</v>
      </c>
      <c r="BH255" s="2333" t="s">
        <v>910</v>
      </c>
      <c r="BI255" s="2333"/>
      <c r="BJ255" s="2334">
        <f t="shared" si="91"/>
        <v>100</v>
      </c>
      <c r="BK255" s="2334" t="e">
        <f t="shared" si="92"/>
        <v>#DIV/0!</v>
      </c>
      <c r="BL255" s="2333" t="s">
        <v>40</v>
      </c>
      <c r="BM255" s="2426"/>
      <c r="BN255" s="2900" t="s">
        <v>2492</v>
      </c>
      <c r="BO255" s="2911" t="s">
        <v>2502</v>
      </c>
      <c r="BP255" s="2336"/>
      <c r="BQ255" s="2427"/>
    </row>
    <row r="256" spans="1:69" s="2428" customFormat="1" ht="38.25">
      <c r="A256" s="2410">
        <v>18</v>
      </c>
      <c r="B256" s="2414" t="s">
        <v>1561</v>
      </c>
      <c r="C256" s="1676" t="s">
        <v>1558</v>
      </c>
      <c r="D256" s="1676" t="s">
        <v>1562</v>
      </c>
      <c r="E256" s="2419" t="s">
        <v>1506</v>
      </c>
      <c r="F256" s="2390" t="s">
        <v>1563</v>
      </c>
      <c r="G256" s="2420">
        <v>1307</v>
      </c>
      <c r="H256" s="2420">
        <v>1024</v>
      </c>
      <c r="I256" s="1667"/>
      <c r="J256" s="1723">
        <v>283</v>
      </c>
      <c r="K256" s="1724">
        <v>1024</v>
      </c>
      <c r="L256" s="1724">
        <v>1024</v>
      </c>
      <c r="M256" s="1666">
        <v>984.46</v>
      </c>
      <c r="N256" s="1667"/>
      <c r="O256" s="2329">
        <v>39.54</v>
      </c>
      <c r="P256" s="1667">
        <v>39.54</v>
      </c>
      <c r="Q256" s="1667"/>
      <c r="R256" s="1667"/>
      <c r="S256" s="1723">
        <f t="shared" si="100"/>
        <v>0</v>
      </c>
      <c r="T256" s="2420"/>
      <c r="U256" s="1667"/>
      <c r="V256" s="1667"/>
      <c r="W256" s="1667">
        <f t="shared" si="101"/>
        <v>0</v>
      </c>
      <c r="X256" s="1667"/>
      <c r="Y256" s="1667"/>
      <c r="Z256" s="1667"/>
      <c r="AA256" s="1667">
        <f t="shared" si="94"/>
        <v>0</v>
      </c>
      <c r="AB256" s="1667"/>
      <c r="AC256" s="1667"/>
      <c r="AD256" s="1667"/>
      <c r="AE256" s="1667">
        <f t="shared" si="95"/>
        <v>39.54</v>
      </c>
      <c r="AF256" s="1667">
        <v>39.54</v>
      </c>
      <c r="AG256" s="1667"/>
      <c r="AH256" s="1667"/>
      <c r="AI256" s="1667">
        <f t="shared" si="96"/>
        <v>0</v>
      </c>
      <c r="AJ256" s="1723"/>
      <c r="AK256" s="1667"/>
      <c r="AL256" s="1667"/>
      <c r="AM256" s="2329">
        <f t="shared" si="97"/>
        <v>1024</v>
      </c>
      <c r="AN256" s="2422">
        <v>1024</v>
      </c>
      <c r="AO256" s="1667"/>
      <c r="AP256" s="1667"/>
      <c r="AQ256" s="2420">
        <f t="shared" si="98"/>
        <v>0</v>
      </c>
      <c r="AR256" s="2420"/>
      <c r="AS256" s="1667"/>
      <c r="AT256" s="1667"/>
      <c r="AU256" s="1667"/>
      <c r="AV256" s="2329">
        <f t="shared" si="99"/>
        <v>0</v>
      </c>
      <c r="AW256" s="2329"/>
      <c r="AX256" s="1667"/>
      <c r="AY256" s="1667"/>
      <c r="AZ256" s="1667"/>
      <c r="BA256" s="1667"/>
      <c r="BB256" s="1667"/>
      <c r="BC256" s="1667"/>
      <c r="BD256" s="2329">
        <f t="shared" si="107"/>
        <v>0</v>
      </c>
      <c r="BE256" s="2329"/>
      <c r="BF256" s="1668">
        <f t="shared" si="102"/>
        <v>1024</v>
      </c>
      <c r="BG256" s="2333">
        <v>2022</v>
      </c>
      <c r="BH256" s="2333" t="s">
        <v>910</v>
      </c>
      <c r="BI256" s="2333"/>
      <c r="BJ256" s="2334">
        <f t="shared" si="91"/>
        <v>100</v>
      </c>
      <c r="BK256" s="2334" t="e">
        <f t="shared" si="92"/>
        <v>#DIV/0!</v>
      </c>
      <c r="BL256" s="2333" t="s">
        <v>40</v>
      </c>
      <c r="BM256" s="2426"/>
      <c r="BN256" s="2900" t="s">
        <v>2492</v>
      </c>
      <c r="BO256" s="2911" t="s">
        <v>2502</v>
      </c>
      <c r="BP256" s="2336"/>
      <c r="BQ256" s="2427"/>
    </row>
    <row r="257" spans="1:69" s="2428" customFormat="1" ht="51">
      <c r="A257" s="2410">
        <v>19</v>
      </c>
      <c r="B257" s="2412" t="s">
        <v>1564</v>
      </c>
      <c r="C257" s="1676" t="s">
        <v>1565</v>
      </c>
      <c r="D257" s="1676" t="s">
        <v>1566</v>
      </c>
      <c r="E257" s="2419" t="s">
        <v>1506</v>
      </c>
      <c r="F257" s="2390" t="s">
        <v>1567</v>
      </c>
      <c r="G257" s="2420">
        <v>916</v>
      </c>
      <c r="H257" s="2420">
        <v>697</v>
      </c>
      <c r="I257" s="1667"/>
      <c r="J257" s="1723">
        <v>219</v>
      </c>
      <c r="K257" s="1724">
        <v>697</v>
      </c>
      <c r="L257" s="1724">
        <v>697</v>
      </c>
      <c r="M257" s="1666">
        <v>462.548</v>
      </c>
      <c r="N257" s="1667"/>
      <c r="O257" s="2329">
        <v>234.452</v>
      </c>
      <c r="P257" s="1667">
        <v>234.452</v>
      </c>
      <c r="Q257" s="1667"/>
      <c r="R257" s="1667"/>
      <c r="S257" s="1723">
        <f t="shared" si="100"/>
        <v>0</v>
      </c>
      <c r="T257" s="2420"/>
      <c r="U257" s="1667"/>
      <c r="V257" s="1667"/>
      <c r="W257" s="1667">
        <f t="shared" si="101"/>
        <v>0</v>
      </c>
      <c r="X257" s="1667"/>
      <c r="Y257" s="1667"/>
      <c r="Z257" s="1667"/>
      <c r="AA257" s="1667">
        <f t="shared" si="94"/>
        <v>0</v>
      </c>
      <c r="AB257" s="1667"/>
      <c r="AC257" s="1667"/>
      <c r="AD257" s="1667"/>
      <c r="AE257" s="1667">
        <f t="shared" si="95"/>
        <v>234.452</v>
      </c>
      <c r="AF257" s="1667">
        <v>234.452</v>
      </c>
      <c r="AG257" s="1667"/>
      <c r="AH257" s="1667"/>
      <c r="AI257" s="1667">
        <f t="shared" si="96"/>
        <v>0</v>
      </c>
      <c r="AJ257" s="1723"/>
      <c r="AK257" s="1667"/>
      <c r="AL257" s="1667"/>
      <c r="AM257" s="2329">
        <f t="shared" si="97"/>
        <v>697</v>
      </c>
      <c r="AN257" s="2422">
        <v>697</v>
      </c>
      <c r="AO257" s="1667"/>
      <c r="AP257" s="1667"/>
      <c r="AQ257" s="2420">
        <f t="shared" si="98"/>
        <v>0</v>
      </c>
      <c r="AR257" s="2420"/>
      <c r="AS257" s="1667"/>
      <c r="AT257" s="1667"/>
      <c r="AU257" s="1667"/>
      <c r="AV257" s="2329">
        <f t="shared" si="99"/>
        <v>0</v>
      </c>
      <c r="AW257" s="2329"/>
      <c r="AX257" s="1667"/>
      <c r="AY257" s="1667"/>
      <c r="AZ257" s="1667"/>
      <c r="BA257" s="1667"/>
      <c r="BB257" s="1667"/>
      <c r="BC257" s="1667"/>
      <c r="BD257" s="2329">
        <f t="shared" si="107"/>
        <v>0</v>
      </c>
      <c r="BE257" s="2329"/>
      <c r="BF257" s="1668">
        <f t="shared" si="102"/>
        <v>697</v>
      </c>
      <c r="BG257" s="2333">
        <v>2022</v>
      </c>
      <c r="BH257" s="2333" t="s">
        <v>910</v>
      </c>
      <c r="BI257" s="2333"/>
      <c r="BJ257" s="2334">
        <f t="shared" si="91"/>
        <v>100</v>
      </c>
      <c r="BK257" s="2334" t="e">
        <f t="shared" si="92"/>
        <v>#DIV/0!</v>
      </c>
      <c r="BL257" s="2333" t="s">
        <v>40</v>
      </c>
      <c r="BM257" s="2426"/>
      <c r="BN257" s="2900" t="s">
        <v>2492</v>
      </c>
      <c r="BO257" s="2911" t="s">
        <v>2502</v>
      </c>
      <c r="BP257" s="2336"/>
      <c r="BQ257" s="2427"/>
    </row>
    <row r="258" spans="1:69" s="2428" customFormat="1" ht="38.25">
      <c r="A258" s="2410">
        <v>20</v>
      </c>
      <c r="B258" s="2414" t="s">
        <v>1568</v>
      </c>
      <c r="C258" s="1676" t="s">
        <v>1569</v>
      </c>
      <c r="D258" s="1676" t="s">
        <v>1570</v>
      </c>
      <c r="E258" s="2419" t="s">
        <v>1506</v>
      </c>
      <c r="F258" s="2390" t="s">
        <v>1571</v>
      </c>
      <c r="G258" s="2420">
        <v>1140</v>
      </c>
      <c r="H258" s="2420">
        <v>1140</v>
      </c>
      <c r="I258" s="1667"/>
      <c r="J258" s="1723">
        <v>0</v>
      </c>
      <c r="K258" s="1724">
        <v>1140</v>
      </c>
      <c r="L258" s="1724">
        <v>1140</v>
      </c>
      <c r="M258" s="1666">
        <v>1139.864</v>
      </c>
      <c r="N258" s="1667"/>
      <c r="O258" s="2329"/>
      <c r="P258" s="1667"/>
      <c r="Q258" s="1667"/>
      <c r="R258" s="1667"/>
      <c r="S258" s="1723">
        <f t="shared" si="100"/>
        <v>0</v>
      </c>
      <c r="T258" s="2420"/>
      <c r="U258" s="1667"/>
      <c r="V258" s="1667"/>
      <c r="W258" s="1667">
        <f t="shared" si="101"/>
        <v>0</v>
      </c>
      <c r="X258" s="1667"/>
      <c r="Y258" s="1667"/>
      <c r="Z258" s="1667"/>
      <c r="AA258" s="1667">
        <f t="shared" si="94"/>
        <v>0</v>
      </c>
      <c r="AB258" s="1667"/>
      <c r="AC258" s="1667"/>
      <c r="AD258" s="1667"/>
      <c r="AE258" s="1667">
        <f t="shared" si="95"/>
        <v>0</v>
      </c>
      <c r="AF258" s="1667"/>
      <c r="AG258" s="1667"/>
      <c r="AH258" s="1667"/>
      <c r="AI258" s="1667">
        <f t="shared" si="96"/>
        <v>0</v>
      </c>
      <c r="AJ258" s="1723"/>
      <c r="AK258" s="1667"/>
      <c r="AL258" s="1667"/>
      <c r="AM258" s="2329">
        <f t="shared" si="97"/>
        <v>1140</v>
      </c>
      <c r="AN258" s="2422">
        <v>1140</v>
      </c>
      <c r="AO258" s="1667"/>
      <c r="AP258" s="1667"/>
      <c r="AQ258" s="2420">
        <f t="shared" si="98"/>
        <v>0</v>
      </c>
      <c r="AR258" s="2420"/>
      <c r="AS258" s="1667"/>
      <c r="AT258" s="1667"/>
      <c r="AU258" s="1667"/>
      <c r="AV258" s="2329">
        <f t="shared" si="99"/>
        <v>0</v>
      </c>
      <c r="AW258" s="2329"/>
      <c r="AX258" s="1667"/>
      <c r="AY258" s="1667"/>
      <c r="AZ258" s="1667"/>
      <c r="BA258" s="1667"/>
      <c r="BB258" s="1667"/>
      <c r="BC258" s="1667"/>
      <c r="BD258" s="2329">
        <f t="shared" si="107"/>
        <v>0</v>
      </c>
      <c r="BE258" s="2329"/>
      <c r="BF258" s="1668">
        <f t="shared" si="102"/>
        <v>1140</v>
      </c>
      <c r="BG258" s="2333">
        <v>2022</v>
      </c>
      <c r="BH258" s="2333" t="s">
        <v>910</v>
      </c>
      <c r="BI258" s="2333"/>
      <c r="BJ258" s="2334">
        <f t="shared" si="91"/>
        <v>100</v>
      </c>
      <c r="BK258" s="2334" t="e">
        <f t="shared" si="92"/>
        <v>#DIV/0!</v>
      </c>
      <c r="BL258" s="2333" t="s">
        <v>40</v>
      </c>
      <c r="BM258" s="2426"/>
      <c r="BN258" s="2900" t="s">
        <v>2492</v>
      </c>
      <c r="BO258" s="2911" t="s">
        <v>2502</v>
      </c>
      <c r="BP258" s="2336"/>
      <c r="BQ258" s="2427"/>
    </row>
    <row r="259" spans="1:69" s="2428" customFormat="1" ht="31.5">
      <c r="A259" s="2410">
        <v>21</v>
      </c>
      <c r="B259" s="2412" t="s">
        <v>1572</v>
      </c>
      <c r="C259" s="1676" t="s">
        <v>1547</v>
      </c>
      <c r="D259" s="1676" t="s">
        <v>1573</v>
      </c>
      <c r="E259" s="2419" t="s">
        <v>1506</v>
      </c>
      <c r="F259" s="2390" t="s">
        <v>1574</v>
      </c>
      <c r="G259" s="2420">
        <v>563</v>
      </c>
      <c r="H259" s="2420">
        <v>533</v>
      </c>
      <c r="I259" s="1667"/>
      <c r="J259" s="1723">
        <v>30</v>
      </c>
      <c r="K259" s="1724">
        <v>533</v>
      </c>
      <c r="L259" s="1724">
        <v>533</v>
      </c>
      <c r="M259" s="1666">
        <v>501.85899999999998</v>
      </c>
      <c r="N259" s="1725">
        <v>3.8919999999999999</v>
      </c>
      <c r="O259" s="2329">
        <v>35.033000000000001</v>
      </c>
      <c r="P259" s="1667">
        <v>35.033000000000001</v>
      </c>
      <c r="Q259" s="1667"/>
      <c r="R259" s="1667"/>
      <c r="S259" s="1723">
        <f t="shared" si="100"/>
        <v>0</v>
      </c>
      <c r="T259" s="2420"/>
      <c r="U259" s="1667"/>
      <c r="V259" s="1667"/>
      <c r="W259" s="1725">
        <f t="shared" si="101"/>
        <v>3.8919999999999999</v>
      </c>
      <c r="X259" s="1725">
        <v>3.8919999999999999</v>
      </c>
      <c r="Y259" s="1667"/>
      <c r="Z259" s="1667"/>
      <c r="AA259" s="1667">
        <f t="shared" si="94"/>
        <v>0</v>
      </c>
      <c r="AB259" s="1667"/>
      <c r="AC259" s="1667"/>
      <c r="AD259" s="1667"/>
      <c r="AE259" s="1667">
        <f t="shared" si="95"/>
        <v>35.033000000000001</v>
      </c>
      <c r="AF259" s="1667">
        <v>35.033000000000001</v>
      </c>
      <c r="AG259" s="1667"/>
      <c r="AH259" s="1667"/>
      <c r="AI259" s="1667">
        <f t="shared" si="96"/>
        <v>0</v>
      </c>
      <c r="AJ259" s="1723"/>
      <c r="AK259" s="1667"/>
      <c r="AL259" s="1667"/>
      <c r="AM259" s="2329">
        <f t="shared" si="97"/>
        <v>533</v>
      </c>
      <c r="AN259" s="2422">
        <v>533</v>
      </c>
      <c r="AO259" s="1667"/>
      <c r="AP259" s="1667"/>
      <c r="AQ259" s="2420">
        <f t="shared" si="98"/>
        <v>0</v>
      </c>
      <c r="AR259" s="2420"/>
      <c r="AS259" s="1667"/>
      <c r="AT259" s="1667"/>
      <c r="AU259" s="1667"/>
      <c r="AV259" s="2329">
        <f t="shared" si="99"/>
        <v>0</v>
      </c>
      <c r="AW259" s="2329"/>
      <c r="AX259" s="1667"/>
      <c r="AY259" s="1667"/>
      <c r="AZ259" s="1667"/>
      <c r="BA259" s="1667"/>
      <c r="BB259" s="1667"/>
      <c r="BC259" s="1667"/>
      <c r="BD259" s="2329">
        <f t="shared" si="107"/>
        <v>0</v>
      </c>
      <c r="BE259" s="2329"/>
      <c r="BF259" s="1668">
        <f t="shared" si="102"/>
        <v>533</v>
      </c>
      <c r="BG259" s="2333">
        <v>2022</v>
      </c>
      <c r="BH259" s="2333" t="s">
        <v>910</v>
      </c>
      <c r="BI259" s="2333"/>
      <c r="BJ259" s="2334">
        <f t="shared" si="91"/>
        <v>100</v>
      </c>
      <c r="BK259" s="2334" t="e">
        <f t="shared" si="92"/>
        <v>#DIV/0!</v>
      </c>
      <c r="BL259" s="2333" t="s">
        <v>40</v>
      </c>
      <c r="BM259" s="2426"/>
      <c r="BN259" s="2900" t="s">
        <v>2492</v>
      </c>
      <c r="BO259" s="2911" t="s">
        <v>2502</v>
      </c>
      <c r="BP259" s="2336"/>
      <c r="BQ259" s="2427"/>
    </row>
    <row r="260" spans="1:69" s="2428" customFormat="1" ht="31.5">
      <c r="A260" s="2410">
        <v>22</v>
      </c>
      <c r="B260" s="2412" t="s">
        <v>1575</v>
      </c>
      <c r="C260" s="1676" t="s">
        <v>1547</v>
      </c>
      <c r="D260" s="1676" t="s">
        <v>1576</v>
      </c>
      <c r="E260" s="2419" t="s">
        <v>1506</v>
      </c>
      <c r="F260" s="2390" t="s">
        <v>1577</v>
      </c>
      <c r="G260" s="2420">
        <v>406</v>
      </c>
      <c r="H260" s="2420">
        <v>386</v>
      </c>
      <c r="I260" s="1667"/>
      <c r="J260" s="1723">
        <v>20</v>
      </c>
      <c r="K260" s="1724">
        <v>386</v>
      </c>
      <c r="L260" s="1724">
        <v>386</v>
      </c>
      <c r="M260" s="1666">
        <v>383.35599999999999</v>
      </c>
      <c r="N260" s="1725">
        <v>3.2690000000000001</v>
      </c>
      <c r="O260" s="2329">
        <v>5.9130000000000003</v>
      </c>
      <c r="P260" s="1667">
        <v>5.9130000000000003</v>
      </c>
      <c r="Q260" s="1667"/>
      <c r="R260" s="1667"/>
      <c r="S260" s="1723">
        <f t="shared" si="100"/>
        <v>0</v>
      </c>
      <c r="T260" s="2420"/>
      <c r="U260" s="1667"/>
      <c r="V260" s="1667"/>
      <c r="W260" s="1725">
        <f t="shared" si="101"/>
        <v>3.2690000000000001</v>
      </c>
      <c r="X260" s="1725">
        <v>3.2690000000000001</v>
      </c>
      <c r="Y260" s="1667"/>
      <c r="Z260" s="1667"/>
      <c r="AA260" s="1667">
        <f t="shared" si="94"/>
        <v>0</v>
      </c>
      <c r="AB260" s="1667"/>
      <c r="AC260" s="1667"/>
      <c r="AD260" s="1667"/>
      <c r="AE260" s="1667">
        <f t="shared" si="95"/>
        <v>5.9130000000000003</v>
      </c>
      <c r="AF260" s="1667">
        <v>5.9130000000000003</v>
      </c>
      <c r="AG260" s="1667"/>
      <c r="AH260" s="1667"/>
      <c r="AI260" s="1667">
        <f t="shared" si="96"/>
        <v>0</v>
      </c>
      <c r="AJ260" s="1723"/>
      <c r="AK260" s="1667"/>
      <c r="AL260" s="1667"/>
      <c r="AM260" s="2329">
        <f t="shared" si="97"/>
        <v>386</v>
      </c>
      <c r="AN260" s="2422">
        <v>386</v>
      </c>
      <c r="AO260" s="1667"/>
      <c r="AP260" s="1667"/>
      <c r="AQ260" s="2420">
        <f t="shared" si="98"/>
        <v>0</v>
      </c>
      <c r="AR260" s="2420"/>
      <c r="AS260" s="1667"/>
      <c r="AT260" s="1667"/>
      <c r="AU260" s="1667"/>
      <c r="AV260" s="2329">
        <f t="shared" si="99"/>
        <v>0</v>
      </c>
      <c r="AW260" s="2329"/>
      <c r="AX260" s="1667"/>
      <c r="AY260" s="1667"/>
      <c r="AZ260" s="1667"/>
      <c r="BA260" s="1667"/>
      <c r="BB260" s="1667"/>
      <c r="BC260" s="1667"/>
      <c r="BD260" s="2329">
        <f t="shared" si="107"/>
        <v>0</v>
      </c>
      <c r="BE260" s="2329"/>
      <c r="BF260" s="1668">
        <f t="shared" si="102"/>
        <v>386</v>
      </c>
      <c r="BG260" s="2333">
        <v>2022</v>
      </c>
      <c r="BH260" s="2333" t="s">
        <v>910</v>
      </c>
      <c r="BI260" s="2333"/>
      <c r="BJ260" s="2334">
        <f t="shared" si="91"/>
        <v>100</v>
      </c>
      <c r="BK260" s="2334" t="e">
        <f t="shared" si="92"/>
        <v>#DIV/0!</v>
      </c>
      <c r="BL260" s="2333" t="s">
        <v>40</v>
      </c>
      <c r="BM260" s="2426"/>
      <c r="BN260" s="2900" t="s">
        <v>2492</v>
      </c>
      <c r="BO260" s="2911" t="s">
        <v>2502</v>
      </c>
      <c r="BP260" s="2336"/>
      <c r="BQ260" s="2427"/>
    </row>
    <row r="261" spans="1:69" s="2428" customFormat="1" ht="31.5">
      <c r="A261" s="2410">
        <v>23</v>
      </c>
      <c r="B261" s="2412" t="s">
        <v>1578</v>
      </c>
      <c r="C261" s="1676" t="s">
        <v>1565</v>
      </c>
      <c r="D261" s="1676" t="s">
        <v>1579</v>
      </c>
      <c r="E261" s="2419" t="s">
        <v>1506</v>
      </c>
      <c r="F261" s="2390" t="s">
        <v>1580</v>
      </c>
      <c r="G261" s="2420">
        <v>1023</v>
      </c>
      <c r="H261" s="2420">
        <v>1013</v>
      </c>
      <c r="I261" s="1667"/>
      <c r="J261" s="1723">
        <v>10</v>
      </c>
      <c r="K261" s="1724">
        <v>1013</v>
      </c>
      <c r="L261" s="1724">
        <v>1013</v>
      </c>
      <c r="M261" s="1666">
        <v>976.60599999999999</v>
      </c>
      <c r="N261" s="1667"/>
      <c r="O261" s="2329">
        <v>36.393999999999998</v>
      </c>
      <c r="P261" s="1667">
        <v>36.393999999999998</v>
      </c>
      <c r="Q261" s="1667"/>
      <c r="R261" s="1667"/>
      <c r="S261" s="1723">
        <f t="shared" si="100"/>
        <v>0</v>
      </c>
      <c r="T261" s="2420"/>
      <c r="U261" s="1667"/>
      <c r="V261" s="1667"/>
      <c r="W261" s="1667">
        <f t="shared" si="101"/>
        <v>0</v>
      </c>
      <c r="X261" s="1667"/>
      <c r="Y261" s="1667"/>
      <c r="Z261" s="1667"/>
      <c r="AA261" s="1667">
        <f t="shared" si="94"/>
        <v>0</v>
      </c>
      <c r="AB261" s="1667"/>
      <c r="AC261" s="1667"/>
      <c r="AD261" s="1667"/>
      <c r="AE261" s="1667">
        <f t="shared" si="95"/>
        <v>36.393999999999998</v>
      </c>
      <c r="AF261" s="1667">
        <v>36.393999999999998</v>
      </c>
      <c r="AG261" s="1667"/>
      <c r="AH261" s="1667"/>
      <c r="AI261" s="1667">
        <f t="shared" si="96"/>
        <v>0</v>
      </c>
      <c r="AJ261" s="1723"/>
      <c r="AK261" s="1667"/>
      <c r="AL261" s="1667"/>
      <c r="AM261" s="2329">
        <f t="shared" si="97"/>
        <v>1013</v>
      </c>
      <c r="AN261" s="2422">
        <v>1013</v>
      </c>
      <c r="AO261" s="1667"/>
      <c r="AP261" s="1667"/>
      <c r="AQ261" s="2420">
        <f t="shared" si="98"/>
        <v>0</v>
      </c>
      <c r="AR261" s="2420"/>
      <c r="AS261" s="1667"/>
      <c r="AT261" s="1667"/>
      <c r="AU261" s="1667"/>
      <c r="AV261" s="2329">
        <f t="shared" si="99"/>
        <v>0</v>
      </c>
      <c r="AW261" s="2329"/>
      <c r="AX261" s="1667"/>
      <c r="AY261" s="1667"/>
      <c r="AZ261" s="1667"/>
      <c r="BA261" s="1667"/>
      <c r="BB261" s="1667"/>
      <c r="BC261" s="1667"/>
      <c r="BD261" s="2329">
        <f t="shared" si="107"/>
        <v>0</v>
      </c>
      <c r="BE261" s="2329"/>
      <c r="BF261" s="1668">
        <f t="shared" si="102"/>
        <v>1013</v>
      </c>
      <c r="BG261" s="2333">
        <v>2022</v>
      </c>
      <c r="BH261" s="2333" t="s">
        <v>910</v>
      </c>
      <c r="BI261" s="2333"/>
      <c r="BJ261" s="2334">
        <f t="shared" si="91"/>
        <v>100</v>
      </c>
      <c r="BK261" s="2334" t="e">
        <f t="shared" si="92"/>
        <v>#DIV/0!</v>
      </c>
      <c r="BL261" s="2333" t="s">
        <v>40</v>
      </c>
      <c r="BM261" s="2426"/>
      <c r="BN261" s="2900" t="s">
        <v>2492</v>
      </c>
      <c r="BO261" s="2911" t="s">
        <v>2502</v>
      </c>
      <c r="BP261" s="2336"/>
      <c r="BQ261" s="2427"/>
    </row>
    <row r="262" spans="1:69" s="2428" customFormat="1" ht="31.5">
      <c r="A262" s="2410">
        <v>24</v>
      </c>
      <c r="B262" s="2414" t="s">
        <v>1581</v>
      </c>
      <c r="C262" s="1676" t="s">
        <v>1569</v>
      </c>
      <c r="D262" s="1676" t="s">
        <v>1525</v>
      </c>
      <c r="E262" s="2419" t="s">
        <v>1506</v>
      </c>
      <c r="F262" s="2390" t="s">
        <v>1582</v>
      </c>
      <c r="G262" s="2420">
        <v>799</v>
      </c>
      <c r="H262" s="2420">
        <v>784</v>
      </c>
      <c r="I262" s="1667"/>
      <c r="J262" s="1723">
        <v>15</v>
      </c>
      <c r="K262" s="1724">
        <v>784</v>
      </c>
      <c r="L262" s="1724">
        <v>784</v>
      </c>
      <c r="M262" s="1666">
        <v>754.41099999999994</v>
      </c>
      <c r="N262" s="1667"/>
      <c r="O262" s="2329"/>
      <c r="P262" s="1667"/>
      <c r="Q262" s="1667"/>
      <c r="R262" s="1667"/>
      <c r="S262" s="1723">
        <f t="shared" si="100"/>
        <v>0</v>
      </c>
      <c r="T262" s="2420"/>
      <c r="U262" s="1667"/>
      <c r="V262" s="1667"/>
      <c r="W262" s="1667">
        <f t="shared" si="101"/>
        <v>0</v>
      </c>
      <c r="X262" s="1667"/>
      <c r="Y262" s="1667"/>
      <c r="Z262" s="1667"/>
      <c r="AA262" s="1667">
        <f t="shared" si="94"/>
        <v>0</v>
      </c>
      <c r="AB262" s="1667"/>
      <c r="AC262" s="1667"/>
      <c r="AD262" s="1667"/>
      <c r="AE262" s="1667">
        <f t="shared" si="95"/>
        <v>0</v>
      </c>
      <c r="AF262" s="1667"/>
      <c r="AG262" s="1667"/>
      <c r="AH262" s="1667"/>
      <c r="AI262" s="1667">
        <f t="shared" si="96"/>
        <v>0</v>
      </c>
      <c r="AJ262" s="1723"/>
      <c r="AK262" s="1667"/>
      <c r="AL262" s="1667"/>
      <c r="AM262" s="2329">
        <f t="shared" si="97"/>
        <v>784</v>
      </c>
      <c r="AN262" s="2422">
        <v>784</v>
      </c>
      <c r="AO262" s="1667"/>
      <c r="AP262" s="1667"/>
      <c r="AQ262" s="2420">
        <f t="shared" si="98"/>
        <v>0</v>
      </c>
      <c r="AR262" s="2420"/>
      <c r="AS262" s="1667"/>
      <c r="AT262" s="1667"/>
      <c r="AU262" s="1667"/>
      <c r="AV262" s="2329">
        <f t="shared" si="99"/>
        <v>0</v>
      </c>
      <c r="AW262" s="2329"/>
      <c r="AX262" s="1667"/>
      <c r="AY262" s="1667"/>
      <c r="AZ262" s="1667"/>
      <c r="BA262" s="1667"/>
      <c r="BB262" s="1667"/>
      <c r="BC262" s="1667"/>
      <c r="BD262" s="2329">
        <f t="shared" si="107"/>
        <v>0</v>
      </c>
      <c r="BE262" s="2329"/>
      <c r="BF262" s="1668">
        <f t="shared" si="102"/>
        <v>784</v>
      </c>
      <c r="BG262" s="2333">
        <v>2022</v>
      </c>
      <c r="BH262" s="2333" t="s">
        <v>910</v>
      </c>
      <c r="BI262" s="2333"/>
      <c r="BJ262" s="2334">
        <f t="shared" si="91"/>
        <v>100</v>
      </c>
      <c r="BK262" s="2334" t="e">
        <f t="shared" si="92"/>
        <v>#DIV/0!</v>
      </c>
      <c r="BL262" s="2333" t="s">
        <v>40</v>
      </c>
      <c r="BM262" s="2426"/>
      <c r="BN262" s="2900" t="s">
        <v>2492</v>
      </c>
      <c r="BO262" s="2911" t="s">
        <v>2502</v>
      </c>
      <c r="BP262" s="2336"/>
      <c r="BQ262" s="2427"/>
    </row>
    <row r="263" spans="1:69" s="2428" customFormat="1" ht="63.75">
      <c r="A263" s="2410">
        <v>25</v>
      </c>
      <c r="B263" s="2357" t="s">
        <v>1583</v>
      </c>
      <c r="C263" s="1676" t="s">
        <v>1584</v>
      </c>
      <c r="D263" s="1676" t="s">
        <v>1585</v>
      </c>
      <c r="E263" s="2419" t="s">
        <v>1506</v>
      </c>
      <c r="F263" s="2390" t="s">
        <v>1586</v>
      </c>
      <c r="G263" s="2420">
        <v>987</v>
      </c>
      <c r="H263" s="2420">
        <v>694</v>
      </c>
      <c r="I263" s="1667"/>
      <c r="J263" s="1723">
        <v>293</v>
      </c>
      <c r="K263" s="1724">
        <v>694</v>
      </c>
      <c r="L263" s="1724">
        <v>694</v>
      </c>
      <c r="M263" s="1666">
        <v>644.98800000000006</v>
      </c>
      <c r="N263" s="1725">
        <v>500.50400000000002</v>
      </c>
      <c r="O263" s="2329">
        <v>500.50400000000002</v>
      </c>
      <c r="P263" s="1667">
        <v>500.50400000000002</v>
      </c>
      <c r="Q263" s="1667"/>
      <c r="R263" s="1667"/>
      <c r="S263" s="1723">
        <f t="shared" si="100"/>
        <v>0</v>
      </c>
      <c r="T263" s="2420"/>
      <c r="U263" s="1667"/>
      <c r="V263" s="1667"/>
      <c r="W263" s="1725">
        <f t="shared" si="101"/>
        <v>500.50400000000002</v>
      </c>
      <c r="X263" s="1725">
        <v>500.50400000000002</v>
      </c>
      <c r="Y263" s="1667"/>
      <c r="Z263" s="1667"/>
      <c r="AA263" s="1667">
        <f t="shared" si="94"/>
        <v>0</v>
      </c>
      <c r="AB263" s="1667"/>
      <c r="AC263" s="1667"/>
      <c r="AD263" s="1667"/>
      <c r="AE263" s="1667">
        <f t="shared" si="95"/>
        <v>500.50400000000002</v>
      </c>
      <c r="AF263" s="1667">
        <v>500.50400000000002</v>
      </c>
      <c r="AG263" s="1667"/>
      <c r="AH263" s="1667"/>
      <c r="AI263" s="1667">
        <f t="shared" si="96"/>
        <v>0</v>
      </c>
      <c r="AJ263" s="1723"/>
      <c r="AK263" s="1667"/>
      <c r="AL263" s="1667"/>
      <c r="AM263" s="2329">
        <f t="shared" si="97"/>
        <v>694</v>
      </c>
      <c r="AN263" s="2422">
        <v>694</v>
      </c>
      <c r="AO263" s="1667"/>
      <c r="AP263" s="1667"/>
      <c r="AQ263" s="2420">
        <f t="shared" si="98"/>
        <v>0</v>
      </c>
      <c r="AR263" s="2420"/>
      <c r="AS263" s="1667"/>
      <c r="AT263" s="1667"/>
      <c r="AU263" s="1667"/>
      <c r="AV263" s="2329">
        <f t="shared" si="99"/>
        <v>0</v>
      </c>
      <c r="AW263" s="2329"/>
      <c r="AX263" s="1667"/>
      <c r="AY263" s="1667"/>
      <c r="AZ263" s="1667"/>
      <c r="BA263" s="1667"/>
      <c r="BB263" s="1667"/>
      <c r="BC263" s="1667"/>
      <c r="BD263" s="2329">
        <f t="shared" si="107"/>
        <v>0</v>
      </c>
      <c r="BE263" s="2329"/>
      <c r="BF263" s="1668">
        <f t="shared" si="102"/>
        <v>694</v>
      </c>
      <c r="BG263" s="2333">
        <v>2022</v>
      </c>
      <c r="BH263" s="2333" t="s">
        <v>910</v>
      </c>
      <c r="BI263" s="2333"/>
      <c r="BJ263" s="2334">
        <f t="shared" si="91"/>
        <v>100</v>
      </c>
      <c r="BK263" s="2334" t="e">
        <f t="shared" si="92"/>
        <v>#DIV/0!</v>
      </c>
      <c r="BL263" s="2333" t="s">
        <v>40</v>
      </c>
      <c r="BM263" s="2426"/>
      <c r="BN263" s="2900" t="s">
        <v>2492</v>
      </c>
      <c r="BO263" s="2911" t="s">
        <v>2502</v>
      </c>
      <c r="BP263" s="2336"/>
      <c r="BQ263" s="2427"/>
    </row>
    <row r="264" spans="1:69" s="2428" customFormat="1" ht="31.5">
      <c r="A264" s="2410">
        <v>26</v>
      </c>
      <c r="B264" s="2357" t="s">
        <v>1587</v>
      </c>
      <c r="C264" s="1676" t="s">
        <v>1588</v>
      </c>
      <c r="D264" s="1676" t="s">
        <v>1589</v>
      </c>
      <c r="E264" s="2419" t="s">
        <v>1506</v>
      </c>
      <c r="F264" s="2390" t="s">
        <v>1590</v>
      </c>
      <c r="G264" s="2420">
        <v>0</v>
      </c>
      <c r="H264" s="2420"/>
      <c r="I264" s="1667"/>
      <c r="J264" s="1723"/>
      <c r="K264" s="1724">
        <v>0</v>
      </c>
      <c r="L264" s="1724">
        <v>0</v>
      </c>
      <c r="M264" s="1666"/>
      <c r="N264" s="1667"/>
      <c r="O264" s="2329"/>
      <c r="P264" s="1667"/>
      <c r="Q264" s="1667"/>
      <c r="R264" s="1667"/>
      <c r="S264" s="1723">
        <f t="shared" si="100"/>
        <v>0</v>
      </c>
      <c r="T264" s="2420"/>
      <c r="U264" s="1667"/>
      <c r="V264" s="1667"/>
      <c r="W264" s="1667">
        <f t="shared" si="101"/>
        <v>0</v>
      </c>
      <c r="X264" s="1667"/>
      <c r="Y264" s="1667"/>
      <c r="Z264" s="1667"/>
      <c r="AA264" s="1667">
        <f t="shared" si="94"/>
        <v>0</v>
      </c>
      <c r="AB264" s="1667"/>
      <c r="AC264" s="1667"/>
      <c r="AD264" s="1667"/>
      <c r="AE264" s="1667">
        <f t="shared" si="95"/>
        <v>0</v>
      </c>
      <c r="AF264" s="1667"/>
      <c r="AG264" s="1667"/>
      <c r="AH264" s="1667"/>
      <c r="AI264" s="1667">
        <f t="shared" si="96"/>
        <v>0</v>
      </c>
      <c r="AJ264" s="1723"/>
      <c r="AK264" s="1667"/>
      <c r="AL264" s="1667"/>
      <c r="AM264" s="2329">
        <f t="shared" si="97"/>
        <v>0</v>
      </c>
      <c r="AN264" s="2422">
        <v>0</v>
      </c>
      <c r="AO264" s="1667"/>
      <c r="AP264" s="1667"/>
      <c r="AQ264" s="2420">
        <f t="shared" si="98"/>
        <v>0</v>
      </c>
      <c r="AR264" s="2420"/>
      <c r="AS264" s="1667"/>
      <c r="AT264" s="1667"/>
      <c r="AU264" s="1667"/>
      <c r="AV264" s="2329">
        <f t="shared" si="99"/>
        <v>0</v>
      </c>
      <c r="AW264" s="2329"/>
      <c r="AX264" s="1667"/>
      <c r="AY264" s="1667"/>
      <c r="AZ264" s="1667"/>
      <c r="BA264" s="1667"/>
      <c r="BB264" s="1667"/>
      <c r="BC264" s="1667"/>
      <c r="BD264" s="2329">
        <f t="shared" si="107"/>
        <v>0</v>
      </c>
      <c r="BE264" s="2329"/>
      <c r="BF264" s="1668">
        <f t="shared" si="102"/>
        <v>0</v>
      </c>
      <c r="BG264" s="2333">
        <v>2022</v>
      </c>
      <c r="BH264" s="2333" t="s">
        <v>910</v>
      </c>
      <c r="BI264" s="2333"/>
      <c r="BJ264" s="2334" t="e">
        <f t="shared" si="91"/>
        <v>#DIV/0!</v>
      </c>
      <c r="BK264" s="2334" t="e">
        <f t="shared" si="92"/>
        <v>#DIV/0!</v>
      </c>
      <c r="BL264" s="2333" t="s">
        <v>40</v>
      </c>
      <c r="BM264" s="2426"/>
      <c r="BN264" s="2900" t="s">
        <v>2492</v>
      </c>
      <c r="BO264" s="2911" t="s">
        <v>2502</v>
      </c>
      <c r="BP264" s="2336"/>
      <c r="BQ264" s="2427"/>
    </row>
    <row r="265" spans="1:69" s="2428" customFormat="1" ht="57.75" customHeight="1">
      <c r="A265" s="2410">
        <v>27</v>
      </c>
      <c r="B265" s="2357" t="s">
        <v>1591</v>
      </c>
      <c r="C265" s="1676" t="s">
        <v>1592</v>
      </c>
      <c r="D265" s="1676" t="s">
        <v>1593</v>
      </c>
      <c r="E265" s="2419" t="s">
        <v>1506</v>
      </c>
      <c r="F265" s="2390" t="s">
        <v>1594</v>
      </c>
      <c r="G265" s="2420">
        <v>880</v>
      </c>
      <c r="H265" s="2420">
        <v>880</v>
      </c>
      <c r="I265" s="1667"/>
      <c r="J265" s="1723"/>
      <c r="K265" s="1724">
        <v>880</v>
      </c>
      <c r="L265" s="1724">
        <v>880</v>
      </c>
      <c r="M265" s="1666">
        <f>804.835-AB265</f>
        <v>378.00000000000006</v>
      </c>
      <c r="N265" s="1667"/>
      <c r="O265" s="2329"/>
      <c r="P265" s="1667"/>
      <c r="Q265" s="1667"/>
      <c r="R265" s="1667"/>
      <c r="S265" s="1723">
        <f t="shared" si="100"/>
        <v>502</v>
      </c>
      <c r="T265" s="2420">
        <v>502</v>
      </c>
      <c r="U265" s="1667"/>
      <c r="V265" s="1667"/>
      <c r="W265" s="1667">
        <f t="shared" si="101"/>
        <v>0</v>
      </c>
      <c r="X265" s="1667"/>
      <c r="Y265" s="1667"/>
      <c r="Z265" s="1667"/>
      <c r="AA265" s="1725">
        <f t="shared" si="94"/>
        <v>426.83499999999998</v>
      </c>
      <c r="AB265" s="1725">
        <v>426.83499999999998</v>
      </c>
      <c r="AC265" s="1667"/>
      <c r="AD265" s="1667"/>
      <c r="AE265" s="1725">
        <f t="shared" si="95"/>
        <v>0</v>
      </c>
      <c r="AF265" s="1667"/>
      <c r="AG265" s="1667"/>
      <c r="AH265" s="1667"/>
      <c r="AI265" s="1725">
        <f t="shared" si="96"/>
        <v>502</v>
      </c>
      <c r="AJ265" s="1723">
        <v>502</v>
      </c>
      <c r="AK265" s="1667"/>
      <c r="AL265" s="1667"/>
      <c r="AM265" s="2423">
        <f t="shared" si="97"/>
        <v>880</v>
      </c>
      <c r="AN265" s="2422">
        <v>880</v>
      </c>
      <c r="AO265" s="1667"/>
      <c r="AP265" s="1667"/>
      <c r="AQ265" s="2420">
        <f t="shared" si="98"/>
        <v>0</v>
      </c>
      <c r="AR265" s="2420"/>
      <c r="AS265" s="1667"/>
      <c r="AT265" s="1667"/>
      <c r="AU265" s="1667"/>
      <c r="AV265" s="2329">
        <f t="shared" si="99"/>
        <v>0</v>
      </c>
      <c r="AW265" s="2329"/>
      <c r="AX265" s="1667"/>
      <c r="AY265" s="1667"/>
      <c r="AZ265" s="1667"/>
      <c r="BA265" s="1667"/>
      <c r="BB265" s="1667"/>
      <c r="BC265" s="1667"/>
      <c r="BD265" s="2329">
        <f t="shared" si="107"/>
        <v>0</v>
      </c>
      <c r="BE265" s="2329"/>
      <c r="BF265" s="1668">
        <f t="shared" si="102"/>
        <v>378</v>
      </c>
      <c r="BG265" s="2333">
        <v>2022</v>
      </c>
      <c r="BH265" s="2333" t="s">
        <v>910</v>
      </c>
      <c r="BI265" s="2333"/>
      <c r="BJ265" s="2334">
        <f t="shared" si="91"/>
        <v>100</v>
      </c>
      <c r="BK265" s="2334" t="e">
        <f t="shared" si="92"/>
        <v>#DIV/0!</v>
      </c>
      <c r="BL265" s="2333" t="s">
        <v>40</v>
      </c>
      <c r="BM265" s="2426"/>
      <c r="BN265" s="2900" t="s">
        <v>2492</v>
      </c>
      <c r="BO265" s="2911" t="s">
        <v>2502</v>
      </c>
      <c r="BP265" s="2336"/>
      <c r="BQ265" s="2427"/>
    </row>
    <row r="266" spans="1:69" s="2428" customFormat="1" ht="51">
      <c r="A266" s="2410">
        <v>28</v>
      </c>
      <c r="B266" s="2415" t="s">
        <v>1595</v>
      </c>
      <c r="C266" s="1676" t="s">
        <v>1596</v>
      </c>
      <c r="D266" s="1676" t="s">
        <v>1597</v>
      </c>
      <c r="E266" s="2419" t="s">
        <v>1506</v>
      </c>
      <c r="F266" s="2390" t="s">
        <v>1598</v>
      </c>
      <c r="G266" s="2420">
        <v>854</v>
      </c>
      <c r="H266" s="2420">
        <v>804</v>
      </c>
      <c r="I266" s="1667"/>
      <c r="J266" s="1723">
        <v>50</v>
      </c>
      <c r="K266" s="1724">
        <v>804</v>
      </c>
      <c r="L266" s="1724">
        <v>804</v>
      </c>
      <c r="M266" s="1666">
        <f>775.331637-AB266</f>
        <v>350.00000999999997</v>
      </c>
      <c r="N266" s="1725">
        <v>350</v>
      </c>
      <c r="O266" s="2329">
        <v>350</v>
      </c>
      <c r="P266" s="1667">
        <v>350</v>
      </c>
      <c r="Q266" s="1667"/>
      <c r="R266" s="1667"/>
      <c r="S266" s="1723">
        <f t="shared" si="100"/>
        <v>454</v>
      </c>
      <c r="T266" s="2420">
        <v>454</v>
      </c>
      <c r="U266" s="1667"/>
      <c r="V266" s="1667"/>
      <c r="W266" s="1725">
        <f t="shared" si="101"/>
        <v>350</v>
      </c>
      <c r="X266" s="1725">
        <v>350</v>
      </c>
      <c r="Y266" s="1667"/>
      <c r="Z266" s="1667"/>
      <c r="AA266" s="1725">
        <f t="shared" si="94"/>
        <v>425.33162700000003</v>
      </c>
      <c r="AB266" s="1725">
        <v>425.33162700000003</v>
      </c>
      <c r="AC266" s="1667"/>
      <c r="AD266" s="1667"/>
      <c r="AE266" s="1725">
        <f t="shared" si="95"/>
        <v>350</v>
      </c>
      <c r="AF266" s="1667">
        <v>350</v>
      </c>
      <c r="AG266" s="1667"/>
      <c r="AH266" s="1667"/>
      <c r="AI266" s="1725">
        <f t="shared" si="96"/>
        <v>454</v>
      </c>
      <c r="AJ266" s="1723">
        <v>454</v>
      </c>
      <c r="AK266" s="1667"/>
      <c r="AL266" s="1667"/>
      <c r="AM266" s="2423">
        <f t="shared" si="97"/>
        <v>804</v>
      </c>
      <c r="AN266" s="2422">
        <v>804</v>
      </c>
      <c r="AO266" s="1667"/>
      <c r="AP266" s="1667"/>
      <c r="AQ266" s="2424">
        <v>50</v>
      </c>
      <c r="AR266" s="2424"/>
      <c r="AS266" s="1667"/>
      <c r="AT266" s="1667"/>
      <c r="AU266" s="1667"/>
      <c r="AV266" s="2425"/>
      <c r="AW266" s="2425"/>
      <c r="AX266" s="1667"/>
      <c r="AY266" s="1667"/>
      <c r="AZ266" s="1667"/>
      <c r="BA266" s="1667"/>
      <c r="BB266" s="1667"/>
      <c r="BC266" s="1667"/>
      <c r="BD266" s="2329"/>
      <c r="BE266" s="2329"/>
      <c r="BF266" s="1668">
        <f t="shared" si="102"/>
        <v>350</v>
      </c>
      <c r="BG266" s="2333">
        <v>2022</v>
      </c>
      <c r="BH266" s="2333" t="s">
        <v>2324</v>
      </c>
      <c r="BI266" s="2333" t="s">
        <v>2327</v>
      </c>
      <c r="BJ266" s="2334">
        <f t="shared" si="91"/>
        <v>100</v>
      </c>
      <c r="BK266" s="2334" t="e">
        <f t="shared" si="92"/>
        <v>#DIV/0!</v>
      </c>
      <c r="BL266" s="2333" t="s">
        <v>62</v>
      </c>
      <c r="BM266" s="2426"/>
      <c r="BN266" s="2900" t="s">
        <v>2492</v>
      </c>
      <c r="BO266" s="2911" t="s">
        <v>2502</v>
      </c>
      <c r="BP266" s="2336"/>
      <c r="BQ266" s="2427"/>
    </row>
    <row r="267" spans="1:69" s="2428" customFormat="1" ht="51">
      <c r="A267" s="2410">
        <v>29</v>
      </c>
      <c r="B267" s="2357" t="s">
        <v>1599</v>
      </c>
      <c r="C267" s="1676" t="s">
        <v>1600</v>
      </c>
      <c r="D267" s="1676" t="s">
        <v>1601</v>
      </c>
      <c r="E267" s="2419" t="s">
        <v>1506</v>
      </c>
      <c r="F267" s="2390" t="s">
        <v>1602</v>
      </c>
      <c r="G267" s="2420">
        <v>682</v>
      </c>
      <c r="H267" s="2420">
        <v>672</v>
      </c>
      <c r="I267" s="1667"/>
      <c r="J267" s="1723">
        <v>10</v>
      </c>
      <c r="K267" s="1724">
        <v>672</v>
      </c>
      <c r="L267" s="1724">
        <v>672</v>
      </c>
      <c r="M267" s="1666">
        <v>671.83088499999997</v>
      </c>
      <c r="N267" s="1667"/>
      <c r="O267" s="2329"/>
      <c r="P267" s="1667"/>
      <c r="Q267" s="1667"/>
      <c r="R267" s="1667"/>
      <c r="S267" s="1723">
        <f t="shared" si="100"/>
        <v>0</v>
      </c>
      <c r="T267" s="2420"/>
      <c r="U267" s="1667"/>
      <c r="V267" s="1667"/>
      <c r="W267" s="1667">
        <f t="shared" si="101"/>
        <v>0</v>
      </c>
      <c r="X267" s="1667"/>
      <c r="Y267" s="1667"/>
      <c r="Z267" s="1667"/>
      <c r="AA267" s="1667">
        <f t="shared" si="94"/>
        <v>0</v>
      </c>
      <c r="AB267" s="1667"/>
      <c r="AC267" s="1667"/>
      <c r="AD267" s="1667"/>
      <c r="AE267" s="1667">
        <f t="shared" si="95"/>
        <v>0</v>
      </c>
      <c r="AF267" s="1667"/>
      <c r="AG267" s="1667"/>
      <c r="AH267" s="1667"/>
      <c r="AI267" s="1667">
        <f t="shared" si="96"/>
        <v>0</v>
      </c>
      <c r="AJ267" s="1723"/>
      <c r="AK267" s="1667"/>
      <c r="AL267" s="1667"/>
      <c r="AM267" s="2329">
        <f t="shared" si="97"/>
        <v>672</v>
      </c>
      <c r="AN267" s="2422">
        <v>672</v>
      </c>
      <c r="AO267" s="1667"/>
      <c r="AP267" s="1667"/>
      <c r="AQ267" s="2420">
        <f t="shared" si="98"/>
        <v>0</v>
      </c>
      <c r="AR267" s="2420"/>
      <c r="AS267" s="1667"/>
      <c r="AT267" s="1667"/>
      <c r="AU267" s="1667"/>
      <c r="AV267" s="2329">
        <f t="shared" si="99"/>
        <v>0</v>
      </c>
      <c r="AW267" s="2329"/>
      <c r="AX267" s="1667"/>
      <c r="AY267" s="1667"/>
      <c r="AZ267" s="1667"/>
      <c r="BA267" s="1667"/>
      <c r="BB267" s="1667"/>
      <c r="BC267" s="1667"/>
      <c r="BD267" s="2329">
        <f t="shared" si="107"/>
        <v>0</v>
      </c>
      <c r="BE267" s="2329"/>
      <c r="BF267" s="1668">
        <f t="shared" si="102"/>
        <v>672</v>
      </c>
      <c r="BG267" s="2333">
        <v>2022</v>
      </c>
      <c r="BH267" s="2333" t="s">
        <v>910</v>
      </c>
      <c r="BI267" s="2333"/>
      <c r="BJ267" s="2334">
        <f t="shared" si="91"/>
        <v>100</v>
      </c>
      <c r="BK267" s="2334" t="e">
        <f t="shared" si="92"/>
        <v>#DIV/0!</v>
      </c>
      <c r="BL267" s="2333" t="s">
        <v>40</v>
      </c>
      <c r="BM267" s="2426"/>
      <c r="BN267" s="2900" t="s">
        <v>2492</v>
      </c>
      <c r="BO267" s="2911" t="s">
        <v>2502</v>
      </c>
      <c r="BP267" s="2336"/>
      <c r="BQ267" s="2427"/>
    </row>
    <row r="268" spans="1:69" s="2428" customFormat="1" ht="57" customHeight="1">
      <c r="A268" s="2410">
        <v>30</v>
      </c>
      <c r="B268" s="2357" t="s">
        <v>1603</v>
      </c>
      <c r="C268" s="1676" t="s">
        <v>1604</v>
      </c>
      <c r="D268" s="1676" t="s">
        <v>1605</v>
      </c>
      <c r="E268" s="2419" t="s">
        <v>1506</v>
      </c>
      <c r="F268" s="2390" t="s">
        <v>1606</v>
      </c>
      <c r="G268" s="2420">
        <v>1060</v>
      </c>
      <c r="H268" s="2420">
        <v>1060</v>
      </c>
      <c r="I268" s="1667"/>
      <c r="J268" s="1723"/>
      <c r="K268" s="1724">
        <v>1060</v>
      </c>
      <c r="L268" s="1724">
        <v>1060</v>
      </c>
      <c r="M268" s="1666">
        <v>1047.1199999999999</v>
      </c>
      <c r="N268" s="1725">
        <v>4.2809999999999997</v>
      </c>
      <c r="O268" s="2329">
        <v>17.161000000000001</v>
      </c>
      <c r="P268" s="1667">
        <v>17.161000000000001</v>
      </c>
      <c r="Q268" s="1667"/>
      <c r="R268" s="1667"/>
      <c r="S268" s="1723">
        <f t="shared" si="100"/>
        <v>0</v>
      </c>
      <c r="T268" s="2420"/>
      <c r="U268" s="1667"/>
      <c r="V268" s="1667"/>
      <c r="W268" s="1725">
        <f t="shared" si="101"/>
        <v>4.2809999999999997</v>
      </c>
      <c r="X268" s="1725">
        <v>4.2809999999999997</v>
      </c>
      <c r="Y268" s="1667"/>
      <c r="Z268" s="1667"/>
      <c r="AA268" s="1667">
        <f t="shared" si="94"/>
        <v>0</v>
      </c>
      <c r="AB268" s="1667"/>
      <c r="AC268" s="1667"/>
      <c r="AD268" s="1667"/>
      <c r="AE268" s="1667">
        <f t="shared" si="95"/>
        <v>17.161000000000001</v>
      </c>
      <c r="AF268" s="1667">
        <v>17.161000000000001</v>
      </c>
      <c r="AG268" s="1667"/>
      <c r="AH268" s="1667"/>
      <c r="AI268" s="1667">
        <f t="shared" si="96"/>
        <v>0</v>
      </c>
      <c r="AJ268" s="1723"/>
      <c r="AK268" s="1667"/>
      <c r="AL268" s="1667"/>
      <c r="AM268" s="2329">
        <f t="shared" si="97"/>
        <v>1060</v>
      </c>
      <c r="AN268" s="2422">
        <v>1060</v>
      </c>
      <c r="AO268" s="1667"/>
      <c r="AP268" s="1667"/>
      <c r="AQ268" s="2420">
        <f t="shared" si="98"/>
        <v>0</v>
      </c>
      <c r="AR268" s="2420"/>
      <c r="AS268" s="1667"/>
      <c r="AT268" s="1667"/>
      <c r="AU268" s="1667"/>
      <c r="AV268" s="2329">
        <f t="shared" si="99"/>
        <v>0</v>
      </c>
      <c r="AW268" s="2329"/>
      <c r="AX268" s="1667"/>
      <c r="AY268" s="1667"/>
      <c r="AZ268" s="1667"/>
      <c r="BA268" s="1667"/>
      <c r="BB268" s="1667"/>
      <c r="BC268" s="1667"/>
      <c r="BD268" s="2329">
        <f t="shared" si="107"/>
        <v>0</v>
      </c>
      <c r="BE268" s="2329"/>
      <c r="BF268" s="1668">
        <f t="shared" si="102"/>
        <v>1060</v>
      </c>
      <c r="BG268" s="2333">
        <v>2022</v>
      </c>
      <c r="BH268" s="2333" t="s">
        <v>910</v>
      </c>
      <c r="BI268" s="2333"/>
      <c r="BJ268" s="2334">
        <f t="shared" si="91"/>
        <v>100</v>
      </c>
      <c r="BK268" s="2334" t="e">
        <f t="shared" si="92"/>
        <v>#DIV/0!</v>
      </c>
      <c r="BL268" s="2333" t="s">
        <v>40</v>
      </c>
      <c r="BM268" s="2426"/>
      <c r="BN268" s="2900" t="s">
        <v>2492</v>
      </c>
      <c r="BO268" s="2911" t="s">
        <v>2502</v>
      </c>
      <c r="BP268" s="2336"/>
      <c r="BQ268" s="2427"/>
    </row>
    <row r="269" spans="1:69" s="2428" customFormat="1" ht="45.75" customHeight="1">
      <c r="A269" s="2410">
        <v>31</v>
      </c>
      <c r="B269" s="2357" t="s">
        <v>1607</v>
      </c>
      <c r="C269" s="1676" t="s">
        <v>1584</v>
      </c>
      <c r="D269" s="1676" t="s">
        <v>1525</v>
      </c>
      <c r="E269" s="2419" t="s">
        <v>1506</v>
      </c>
      <c r="F269" s="2390" t="s">
        <v>1608</v>
      </c>
      <c r="G269" s="2420">
        <v>629</v>
      </c>
      <c r="H269" s="2420">
        <v>559</v>
      </c>
      <c r="I269" s="1667"/>
      <c r="J269" s="1723">
        <v>70</v>
      </c>
      <c r="K269" s="1724">
        <v>559</v>
      </c>
      <c r="L269" s="1724">
        <v>559</v>
      </c>
      <c r="M269" s="1666">
        <v>548.88499999999999</v>
      </c>
      <c r="N269" s="1667"/>
      <c r="O269" s="2329"/>
      <c r="P269" s="1667"/>
      <c r="Q269" s="1667"/>
      <c r="R269" s="1667"/>
      <c r="S269" s="1723">
        <f t="shared" si="100"/>
        <v>0</v>
      </c>
      <c r="T269" s="2420"/>
      <c r="U269" s="1667"/>
      <c r="V269" s="1667"/>
      <c r="W269" s="1667">
        <f t="shared" si="101"/>
        <v>0</v>
      </c>
      <c r="X269" s="1667"/>
      <c r="Y269" s="1667"/>
      <c r="Z269" s="1667"/>
      <c r="AA269" s="1667">
        <f t="shared" si="94"/>
        <v>0</v>
      </c>
      <c r="AB269" s="1667"/>
      <c r="AC269" s="1667"/>
      <c r="AD269" s="1667"/>
      <c r="AE269" s="1667">
        <f t="shared" si="95"/>
        <v>0</v>
      </c>
      <c r="AF269" s="1667"/>
      <c r="AG269" s="1667"/>
      <c r="AH269" s="1667"/>
      <c r="AI269" s="1667">
        <f t="shared" si="96"/>
        <v>0</v>
      </c>
      <c r="AJ269" s="1723"/>
      <c r="AK269" s="1667"/>
      <c r="AL269" s="1667"/>
      <c r="AM269" s="2329">
        <f t="shared" si="97"/>
        <v>559</v>
      </c>
      <c r="AN269" s="2422">
        <v>559</v>
      </c>
      <c r="AO269" s="1667"/>
      <c r="AP269" s="1667"/>
      <c r="AQ269" s="2420">
        <f t="shared" si="98"/>
        <v>0</v>
      </c>
      <c r="AR269" s="2420"/>
      <c r="AS269" s="1667"/>
      <c r="AT269" s="1667"/>
      <c r="AU269" s="1667"/>
      <c r="AV269" s="2329">
        <f t="shared" si="99"/>
        <v>0</v>
      </c>
      <c r="AW269" s="2329"/>
      <c r="AX269" s="1667"/>
      <c r="AY269" s="1667"/>
      <c r="AZ269" s="1667"/>
      <c r="BA269" s="1667"/>
      <c r="BB269" s="1667"/>
      <c r="BC269" s="1667"/>
      <c r="BD269" s="2329">
        <f t="shared" si="107"/>
        <v>0</v>
      </c>
      <c r="BE269" s="2329"/>
      <c r="BF269" s="1668">
        <f t="shared" si="102"/>
        <v>559</v>
      </c>
      <c r="BG269" s="2333">
        <v>2022</v>
      </c>
      <c r="BH269" s="2333" t="s">
        <v>910</v>
      </c>
      <c r="BI269" s="2333"/>
      <c r="BJ269" s="2334">
        <f t="shared" si="91"/>
        <v>100</v>
      </c>
      <c r="BK269" s="2334" t="e">
        <f t="shared" si="92"/>
        <v>#DIV/0!</v>
      </c>
      <c r="BL269" s="2333" t="s">
        <v>40</v>
      </c>
      <c r="BM269" s="2426"/>
      <c r="BN269" s="2900" t="s">
        <v>2492</v>
      </c>
      <c r="BO269" s="2911" t="s">
        <v>2502</v>
      </c>
      <c r="BP269" s="2336"/>
      <c r="BQ269" s="2427"/>
    </row>
    <row r="270" spans="1:69" s="2428" customFormat="1" ht="45.75" customHeight="1">
      <c r="A270" s="2410">
        <v>32</v>
      </c>
      <c r="B270" s="2357" t="s">
        <v>1609</v>
      </c>
      <c r="C270" s="1676" t="s">
        <v>1600</v>
      </c>
      <c r="D270" s="1676" t="s">
        <v>1525</v>
      </c>
      <c r="E270" s="2419" t="s">
        <v>1506</v>
      </c>
      <c r="F270" s="2390" t="s">
        <v>1610</v>
      </c>
      <c r="G270" s="2420">
        <v>611</v>
      </c>
      <c r="H270" s="2420">
        <v>581</v>
      </c>
      <c r="I270" s="1667"/>
      <c r="J270" s="1723">
        <v>30</v>
      </c>
      <c r="K270" s="1724">
        <v>581</v>
      </c>
      <c r="L270" s="1724">
        <v>581</v>
      </c>
      <c r="M270" s="1666">
        <v>580.21060299999999</v>
      </c>
      <c r="N270" s="1667"/>
      <c r="O270" s="2329"/>
      <c r="P270" s="1667"/>
      <c r="Q270" s="1667"/>
      <c r="R270" s="1667"/>
      <c r="S270" s="1723">
        <f t="shared" si="100"/>
        <v>0</v>
      </c>
      <c r="T270" s="2420"/>
      <c r="U270" s="1667"/>
      <c r="V270" s="1667"/>
      <c r="W270" s="1667">
        <f t="shared" si="101"/>
        <v>0</v>
      </c>
      <c r="X270" s="1667"/>
      <c r="Y270" s="1667"/>
      <c r="Z270" s="1667"/>
      <c r="AA270" s="1667">
        <f t="shared" si="94"/>
        <v>0</v>
      </c>
      <c r="AB270" s="1667"/>
      <c r="AC270" s="1667"/>
      <c r="AD270" s="1667"/>
      <c r="AE270" s="1667">
        <f t="shared" si="95"/>
        <v>0</v>
      </c>
      <c r="AF270" s="1667"/>
      <c r="AG270" s="1667"/>
      <c r="AH270" s="1667"/>
      <c r="AI270" s="1667">
        <f t="shared" si="96"/>
        <v>0</v>
      </c>
      <c r="AJ270" s="1723"/>
      <c r="AK270" s="1667"/>
      <c r="AL270" s="1667"/>
      <c r="AM270" s="2329">
        <f t="shared" si="97"/>
        <v>581</v>
      </c>
      <c r="AN270" s="2422">
        <v>581</v>
      </c>
      <c r="AO270" s="1667"/>
      <c r="AP270" s="1667"/>
      <c r="AQ270" s="2420">
        <f t="shared" si="98"/>
        <v>0</v>
      </c>
      <c r="AR270" s="2420"/>
      <c r="AS270" s="1667"/>
      <c r="AT270" s="1667"/>
      <c r="AU270" s="1667"/>
      <c r="AV270" s="2329">
        <f t="shared" si="99"/>
        <v>0</v>
      </c>
      <c r="AW270" s="2329"/>
      <c r="AX270" s="1667"/>
      <c r="AY270" s="1667"/>
      <c r="AZ270" s="1667"/>
      <c r="BA270" s="1667"/>
      <c r="BB270" s="1667"/>
      <c r="BC270" s="1667"/>
      <c r="BD270" s="2329">
        <f t="shared" si="107"/>
        <v>0</v>
      </c>
      <c r="BE270" s="2329"/>
      <c r="BF270" s="1668">
        <f t="shared" si="102"/>
        <v>581</v>
      </c>
      <c r="BG270" s="2333">
        <v>2022</v>
      </c>
      <c r="BH270" s="2333" t="s">
        <v>910</v>
      </c>
      <c r="BI270" s="2333"/>
      <c r="BJ270" s="2334">
        <f t="shared" si="91"/>
        <v>100</v>
      </c>
      <c r="BK270" s="2334" t="e">
        <f t="shared" si="92"/>
        <v>#DIV/0!</v>
      </c>
      <c r="BL270" s="2333" t="s">
        <v>40</v>
      </c>
      <c r="BM270" s="2426"/>
      <c r="BN270" s="2900" t="s">
        <v>2492</v>
      </c>
      <c r="BO270" s="2911" t="s">
        <v>2502</v>
      </c>
      <c r="BP270" s="2336"/>
      <c r="BQ270" s="2427"/>
    </row>
    <row r="271" spans="1:69" s="2428" customFormat="1" ht="45.75" customHeight="1">
      <c r="A271" s="2410">
        <v>33</v>
      </c>
      <c r="B271" s="2357" t="s">
        <v>1611</v>
      </c>
      <c r="C271" s="1676" t="s">
        <v>1600</v>
      </c>
      <c r="D271" s="1676" t="s">
        <v>1525</v>
      </c>
      <c r="E271" s="2419" t="s">
        <v>1506</v>
      </c>
      <c r="F271" s="2390" t="s">
        <v>1612</v>
      </c>
      <c r="G271" s="2420">
        <v>611</v>
      </c>
      <c r="H271" s="2420">
        <v>601</v>
      </c>
      <c r="I271" s="1667"/>
      <c r="J271" s="1723">
        <v>10</v>
      </c>
      <c r="K271" s="1724">
        <v>601</v>
      </c>
      <c r="L271" s="1724">
        <v>601</v>
      </c>
      <c r="M271" s="1666">
        <v>600.82661199999995</v>
      </c>
      <c r="N271" s="1667"/>
      <c r="O271" s="2329"/>
      <c r="P271" s="1667"/>
      <c r="Q271" s="1667"/>
      <c r="R271" s="1667"/>
      <c r="S271" s="1723">
        <f t="shared" si="100"/>
        <v>0</v>
      </c>
      <c r="T271" s="2420"/>
      <c r="U271" s="1667"/>
      <c r="V271" s="1667"/>
      <c r="W271" s="1667">
        <f t="shared" si="101"/>
        <v>0</v>
      </c>
      <c r="X271" s="1667"/>
      <c r="Y271" s="1667"/>
      <c r="Z271" s="1667"/>
      <c r="AA271" s="1667">
        <f t="shared" si="94"/>
        <v>0</v>
      </c>
      <c r="AB271" s="1667"/>
      <c r="AC271" s="1667"/>
      <c r="AD271" s="1667"/>
      <c r="AE271" s="1667">
        <f t="shared" si="95"/>
        <v>0</v>
      </c>
      <c r="AF271" s="1667"/>
      <c r="AG271" s="1667"/>
      <c r="AH271" s="1667"/>
      <c r="AI271" s="1667">
        <f t="shared" si="96"/>
        <v>0</v>
      </c>
      <c r="AJ271" s="1723"/>
      <c r="AK271" s="1667"/>
      <c r="AL271" s="1667"/>
      <c r="AM271" s="2329">
        <f t="shared" si="97"/>
        <v>601</v>
      </c>
      <c r="AN271" s="2422">
        <v>601</v>
      </c>
      <c r="AO271" s="1667"/>
      <c r="AP271" s="1667"/>
      <c r="AQ271" s="2420">
        <f t="shared" si="98"/>
        <v>0</v>
      </c>
      <c r="AR271" s="2420"/>
      <c r="AS271" s="1667"/>
      <c r="AT271" s="1667"/>
      <c r="AU271" s="1667"/>
      <c r="AV271" s="2329">
        <f t="shared" si="99"/>
        <v>0</v>
      </c>
      <c r="AW271" s="2329"/>
      <c r="AX271" s="1667"/>
      <c r="AY271" s="1667"/>
      <c r="AZ271" s="1667"/>
      <c r="BA271" s="1667"/>
      <c r="BB271" s="1667"/>
      <c r="BC271" s="1667"/>
      <c r="BD271" s="2329">
        <f t="shared" si="107"/>
        <v>0</v>
      </c>
      <c r="BE271" s="2329"/>
      <c r="BF271" s="1668">
        <f t="shared" si="102"/>
        <v>601</v>
      </c>
      <c r="BG271" s="2333">
        <v>2022</v>
      </c>
      <c r="BH271" s="2333" t="s">
        <v>910</v>
      </c>
      <c r="BI271" s="2333"/>
      <c r="BJ271" s="2334">
        <f t="shared" si="91"/>
        <v>100</v>
      </c>
      <c r="BK271" s="2334" t="e">
        <f t="shared" si="92"/>
        <v>#DIV/0!</v>
      </c>
      <c r="BL271" s="2333" t="s">
        <v>40</v>
      </c>
      <c r="BM271" s="2426"/>
      <c r="BN271" s="2900" t="s">
        <v>2492</v>
      </c>
      <c r="BO271" s="2911" t="s">
        <v>2502</v>
      </c>
      <c r="BP271" s="2336"/>
      <c r="BQ271" s="2427"/>
    </row>
    <row r="272" spans="1:69" s="2428" customFormat="1" ht="45.75" customHeight="1">
      <c r="A272" s="2410">
        <v>34</v>
      </c>
      <c r="B272" s="2412" t="s">
        <v>1613</v>
      </c>
      <c r="C272" s="1676" t="s">
        <v>1614</v>
      </c>
      <c r="D272" s="1676" t="s">
        <v>1525</v>
      </c>
      <c r="E272" s="2419" t="s">
        <v>1506</v>
      </c>
      <c r="F272" s="2390" t="s">
        <v>1615</v>
      </c>
      <c r="G272" s="2420">
        <v>689</v>
      </c>
      <c r="H272" s="2420">
        <v>569</v>
      </c>
      <c r="I272" s="1667"/>
      <c r="J272" s="1723">
        <v>120</v>
      </c>
      <c r="K272" s="1724">
        <v>569</v>
      </c>
      <c r="L272" s="1724">
        <v>569</v>
      </c>
      <c r="M272" s="1666">
        <v>561.85799999999995</v>
      </c>
      <c r="N272" s="1725">
        <v>116.721</v>
      </c>
      <c r="O272" s="2329">
        <v>124.432</v>
      </c>
      <c r="P272" s="1667">
        <v>124.432</v>
      </c>
      <c r="Q272" s="1667"/>
      <c r="R272" s="1667"/>
      <c r="S272" s="1723">
        <f t="shared" si="100"/>
        <v>0</v>
      </c>
      <c r="T272" s="2420"/>
      <c r="U272" s="1667"/>
      <c r="V272" s="1667"/>
      <c r="W272" s="1725">
        <f t="shared" si="101"/>
        <v>116.721</v>
      </c>
      <c r="X272" s="1725">
        <v>116.721</v>
      </c>
      <c r="Y272" s="1667"/>
      <c r="Z272" s="1667"/>
      <c r="AA272" s="1667">
        <f t="shared" si="94"/>
        <v>0</v>
      </c>
      <c r="AB272" s="1667"/>
      <c r="AC272" s="1667"/>
      <c r="AD272" s="1667"/>
      <c r="AE272" s="1667">
        <f t="shared" si="95"/>
        <v>124.432</v>
      </c>
      <c r="AF272" s="1667">
        <v>124.432</v>
      </c>
      <c r="AG272" s="1667"/>
      <c r="AH272" s="1667"/>
      <c r="AI272" s="1667">
        <f t="shared" si="96"/>
        <v>0</v>
      </c>
      <c r="AJ272" s="1723"/>
      <c r="AK272" s="1667"/>
      <c r="AL272" s="1667"/>
      <c r="AM272" s="2329">
        <f t="shared" si="97"/>
        <v>569</v>
      </c>
      <c r="AN272" s="2422">
        <v>569</v>
      </c>
      <c r="AO272" s="1667"/>
      <c r="AP272" s="1667"/>
      <c r="AQ272" s="2420">
        <f t="shared" si="98"/>
        <v>0</v>
      </c>
      <c r="AR272" s="2420"/>
      <c r="AS272" s="1667"/>
      <c r="AT272" s="1667"/>
      <c r="AU272" s="1667"/>
      <c r="AV272" s="2329">
        <f t="shared" si="99"/>
        <v>0</v>
      </c>
      <c r="AW272" s="2329"/>
      <c r="AX272" s="1667"/>
      <c r="AY272" s="1667"/>
      <c r="AZ272" s="1667"/>
      <c r="BA272" s="1667"/>
      <c r="BB272" s="1667"/>
      <c r="BC272" s="1667"/>
      <c r="BD272" s="2329">
        <f t="shared" si="107"/>
        <v>0</v>
      </c>
      <c r="BE272" s="2329"/>
      <c r="BF272" s="1668">
        <f t="shared" si="102"/>
        <v>569</v>
      </c>
      <c r="BG272" s="2333">
        <v>2022</v>
      </c>
      <c r="BH272" s="2333" t="s">
        <v>910</v>
      </c>
      <c r="BI272" s="2333"/>
      <c r="BJ272" s="2334">
        <f t="shared" ref="BJ272:BJ335" si="108">(BD272+AN272)/H272*100</f>
        <v>100</v>
      </c>
      <c r="BK272" s="2334" t="e">
        <f t="shared" ref="BK272:BK335" si="109">BD272/AR272*100</f>
        <v>#DIV/0!</v>
      </c>
      <c r="BL272" s="2333" t="s">
        <v>40</v>
      </c>
      <c r="BM272" s="2426"/>
      <c r="BN272" s="2900" t="s">
        <v>2492</v>
      </c>
      <c r="BO272" s="2911" t="s">
        <v>2502</v>
      </c>
      <c r="BP272" s="2336"/>
      <c r="BQ272" s="2427"/>
    </row>
    <row r="273" spans="1:69" s="2428" customFormat="1" ht="45.75" customHeight="1">
      <c r="A273" s="2410">
        <v>35</v>
      </c>
      <c r="B273" s="2416" t="s">
        <v>1616</v>
      </c>
      <c r="C273" s="1676" t="s">
        <v>1614</v>
      </c>
      <c r="D273" s="1676" t="s">
        <v>1525</v>
      </c>
      <c r="E273" s="2419" t="s">
        <v>1506</v>
      </c>
      <c r="F273" s="2390" t="s">
        <v>1617</v>
      </c>
      <c r="G273" s="2420">
        <v>658</v>
      </c>
      <c r="H273" s="2420">
        <v>568</v>
      </c>
      <c r="I273" s="1667"/>
      <c r="J273" s="1723">
        <v>90</v>
      </c>
      <c r="K273" s="1724">
        <v>568</v>
      </c>
      <c r="L273" s="1724">
        <v>568</v>
      </c>
      <c r="M273" s="1666">
        <v>563.75300000000004</v>
      </c>
      <c r="N273" s="1725">
        <v>173.63499999999999</v>
      </c>
      <c r="O273" s="2329">
        <v>178.45</v>
      </c>
      <c r="P273" s="1667">
        <v>178.45</v>
      </c>
      <c r="Q273" s="1667"/>
      <c r="R273" s="1667"/>
      <c r="S273" s="1723">
        <f t="shared" si="100"/>
        <v>0</v>
      </c>
      <c r="T273" s="2420"/>
      <c r="U273" s="1667"/>
      <c r="V273" s="1667"/>
      <c r="W273" s="1725">
        <f t="shared" si="101"/>
        <v>173.63499999999999</v>
      </c>
      <c r="X273" s="1725">
        <v>173.63499999999999</v>
      </c>
      <c r="Y273" s="1667"/>
      <c r="Z273" s="1667"/>
      <c r="AA273" s="1667">
        <f t="shared" si="94"/>
        <v>0</v>
      </c>
      <c r="AB273" s="1667"/>
      <c r="AC273" s="1667"/>
      <c r="AD273" s="1667"/>
      <c r="AE273" s="1667">
        <f t="shared" si="95"/>
        <v>178.45</v>
      </c>
      <c r="AF273" s="1667">
        <v>178.45</v>
      </c>
      <c r="AG273" s="1667"/>
      <c r="AH273" s="1667"/>
      <c r="AI273" s="1667">
        <f t="shared" si="96"/>
        <v>0</v>
      </c>
      <c r="AJ273" s="1723"/>
      <c r="AK273" s="1667"/>
      <c r="AL273" s="1667"/>
      <c r="AM273" s="2329">
        <f t="shared" si="97"/>
        <v>568</v>
      </c>
      <c r="AN273" s="2422">
        <v>568</v>
      </c>
      <c r="AO273" s="1667"/>
      <c r="AP273" s="1667"/>
      <c r="AQ273" s="2420">
        <f t="shared" si="98"/>
        <v>0</v>
      </c>
      <c r="AR273" s="2420"/>
      <c r="AS273" s="1667"/>
      <c r="AT273" s="1667"/>
      <c r="AU273" s="1667"/>
      <c r="AV273" s="2329">
        <f t="shared" si="99"/>
        <v>0</v>
      </c>
      <c r="AW273" s="2329"/>
      <c r="AX273" s="1667"/>
      <c r="AY273" s="1667"/>
      <c r="AZ273" s="1667"/>
      <c r="BA273" s="1667"/>
      <c r="BB273" s="1667"/>
      <c r="BC273" s="1667"/>
      <c r="BD273" s="2329">
        <f t="shared" si="107"/>
        <v>0</v>
      </c>
      <c r="BE273" s="2329"/>
      <c r="BF273" s="1668">
        <f t="shared" si="102"/>
        <v>568</v>
      </c>
      <c r="BG273" s="2333">
        <v>2022</v>
      </c>
      <c r="BH273" s="2333" t="s">
        <v>910</v>
      </c>
      <c r="BI273" s="2333"/>
      <c r="BJ273" s="2334">
        <f t="shared" si="108"/>
        <v>100</v>
      </c>
      <c r="BK273" s="2334" t="e">
        <f t="shared" si="109"/>
        <v>#DIV/0!</v>
      </c>
      <c r="BL273" s="2333" t="s">
        <v>40</v>
      </c>
      <c r="BM273" s="2426"/>
      <c r="BN273" s="2900" t="s">
        <v>2492</v>
      </c>
      <c r="BO273" s="2911" t="s">
        <v>2502</v>
      </c>
      <c r="BP273" s="2336"/>
      <c r="BQ273" s="2427"/>
    </row>
    <row r="274" spans="1:69" s="2428" customFormat="1" ht="45.75" customHeight="1">
      <c r="A274" s="2410">
        <v>36</v>
      </c>
      <c r="B274" s="2345" t="s">
        <v>1618</v>
      </c>
      <c r="C274" s="1676" t="s">
        <v>1619</v>
      </c>
      <c r="D274" s="1676" t="s">
        <v>1620</v>
      </c>
      <c r="E274" s="2419" t="s">
        <v>1506</v>
      </c>
      <c r="F274" s="2390" t="s">
        <v>1621</v>
      </c>
      <c r="G274" s="2420">
        <v>823</v>
      </c>
      <c r="H274" s="2420">
        <v>661</v>
      </c>
      <c r="I274" s="1667"/>
      <c r="J274" s="1723">
        <v>162</v>
      </c>
      <c r="K274" s="1724">
        <v>661</v>
      </c>
      <c r="L274" s="1724">
        <v>661</v>
      </c>
      <c r="M274" s="1666">
        <f>597.387-AB274</f>
        <v>299.99999999999994</v>
      </c>
      <c r="N274" s="1667"/>
      <c r="O274" s="2329"/>
      <c r="P274" s="1667"/>
      <c r="Q274" s="1667"/>
      <c r="R274" s="1667"/>
      <c r="S274" s="1723">
        <f t="shared" si="100"/>
        <v>361</v>
      </c>
      <c r="T274" s="2420">
        <v>361</v>
      </c>
      <c r="U274" s="1667"/>
      <c r="V274" s="1667"/>
      <c r="W274" s="1667">
        <f t="shared" si="101"/>
        <v>0</v>
      </c>
      <c r="X274" s="1667"/>
      <c r="Y274" s="1667"/>
      <c r="Z274" s="1667"/>
      <c r="AA274" s="1667">
        <f t="shared" si="94"/>
        <v>297.387</v>
      </c>
      <c r="AB274" s="1667">
        <v>297.387</v>
      </c>
      <c r="AC274" s="1667"/>
      <c r="AD274" s="1667"/>
      <c r="AE274" s="1667">
        <f t="shared" si="95"/>
        <v>0</v>
      </c>
      <c r="AF274" s="1667"/>
      <c r="AG274" s="1667"/>
      <c r="AH274" s="1667"/>
      <c r="AI274" s="1667">
        <f t="shared" si="96"/>
        <v>361</v>
      </c>
      <c r="AJ274" s="1723">
        <v>361</v>
      </c>
      <c r="AK274" s="1667"/>
      <c r="AL274" s="1667"/>
      <c r="AM274" s="2329">
        <f t="shared" si="97"/>
        <v>661</v>
      </c>
      <c r="AN274" s="2422">
        <v>661</v>
      </c>
      <c r="AO274" s="1667"/>
      <c r="AP274" s="1667"/>
      <c r="AQ274" s="2424">
        <v>162</v>
      </c>
      <c r="AR274" s="2424"/>
      <c r="AS274" s="1667"/>
      <c r="AT274" s="1667"/>
      <c r="AU274" s="1667"/>
      <c r="AV274" s="2425"/>
      <c r="AW274" s="2425"/>
      <c r="AX274" s="1667"/>
      <c r="AY274" s="1667"/>
      <c r="AZ274" s="1667"/>
      <c r="BA274" s="1667"/>
      <c r="BB274" s="1667"/>
      <c r="BC274" s="1667"/>
      <c r="BD274" s="2329"/>
      <c r="BE274" s="2329"/>
      <c r="BF274" s="1668">
        <f t="shared" si="102"/>
        <v>300</v>
      </c>
      <c r="BG274" s="2333">
        <v>2022</v>
      </c>
      <c r="BH274" s="2333" t="s">
        <v>2324</v>
      </c>
      <c r="BI274" s="2333" t="s">
        <v>2327</v>
      </c>
      <c r="BJ274" s="2334">
        <f t="shared" si="108"/>
        <v>100</v>
      </c>
      <c r="BK274" s="2334" t="e">
        <f t="shared" si="109"/>
        <v>#DIV/0!</v>
      </c>
      <c r="BL274" s="2333" t="s">
        <v>62</v>
      </c>
      <c r="BM274" s="2426"/>
      <c r="BN274" s="2900" t="s">
        <v>2492</v>
      </c>
      <c r="BO274" s="2911" t="s">
        <v>2502</v>
      </c>
      <c r="BP274" s="2336"/>
      <c r="BQ274" s="2427"/>
    </row>
    <row r="275" spans="1:69" s="2428" customFormat="1" ht="45.75" customHeight="1">
      <c r="A275" s="2410">
        <v>37</v>
      </c>
      <c r="B275" s="2417" t="s">
        <v>1622</v>
      </c>
      <c r="C275" s="1676" t="s">
        <v>1623</v>
      </c>
      <c r="D275" s="1676" t="s">
        <v>1301</v>
      </c>
      <c r="E275" s="2419" t="s">
        <v>1506</v>
      </c>
      <c r="F275" s="2421" t="s">
        <v>1624</v>
      </c>
      <c r="G275" s="2420">
        <v>1520</v>
      </c>
      <c r="H275" s="2420">
        <v>1500</v>
      </c>
      <c r="I275" s="1667"/>
      <c r="J275" s="1723">
        <v>20</v>
      </c>
      <c r="K275" s="1724">
        <v>1500</v>
      </c>
      <c r="L275" s="1724">
        <v>1500</v>
      </c>
      <c r="M275" s="1666">
        <v>1347.307</v>
      </c>
      <c r="N275" s="1725">
        <v>1319.7909999999999</v>
      </c>
      <c r="O275" s="2329">
        <v>1472.4839999999999</v>
      </c>
      <c r="P275" s="1667">
        <v>1472.4839999999999</v>
      </c>
      <c r="Q275" s="1667"/>
      <c r="R275" s="1667"/>
      <c r="S275" s="1723">
        <f t="shared" si="100"/>
        <v>0</v>
      </c>
      <c r="T275" s="2420"/>
      <c r="U275" s="1667"/>
      <c r="V275" s="1667"/>
      <c r="W275" s="1725">
        <f t="shared" si="101"/>
        <v>1319.7909999999999</v>
      </c>
      <c r="X275" s="1725">
        <v>1319.7909999999999</v>
      </c>
      <c r="Y275" s="1667"/>
      <c r="Z275" s="1667"/>
      <c r="AA275" s="1667">
        <f t="shared" si="94"/>
        <v>0</v>
      </c>
      <c r="AB275" s="1667"/>
      <c r="AC275" s="1667"/>
      <c r="AD275" s="1667"/>
      <c r="AE275" s="1667">
        <f t="shared" si="95"/>
        <v>1472.4839999999999</v>
      </c>
      <c r="AF275" s="1667">
        <v>1472.4839999999999</v>
      </c>
      <c r="AG275" s="1667"/>
      <c r="AH275" s="1667"/>
      <c r="AI275" s="1667">
        <f t="shared" si="96"/>
        <v>0</v>
      </c>
      <c r="AJ275" s="1723"/>
      <c r="AK275" s="1667"/>
      <c r="AL275" s="1667"/>
      <c r="AM275" s="2329">
        <f t="shared" si="97"/>
        <v>1500</v>
      </c>
      <c r="AN275" s="2422">
        <v>1500</v>
      </c>
      <c r="AO275" s="1667"/>
      <c r="AP275" s="1667"/>
      <c r="AQ275" s="2420">
        <f t="shared" si="98"/>
        <v>0</v>
      </c>
      <c r="AR275" s="2420"/>
      <c r="AS275" s="1667"/>
      <c r="AT275" s="1667"/>
      <c r="AU275" s="1667"/>
      <c r="AV275" s="2329">
        <f t="shared" si="99"/>
        <v>0</v>
      </c>
      <c r="AW275" s="2329"/>
      <c r="AX275" s="1667"/>
      <c r="AY275" s="1667"/>
      <c r="AZ275" s="1667"/>
      <c r="BA275" s="1667"/>
      <c r="BB275" s="1667"/>
      <c r="BC275" s="1667"/>
      <c r="BD275" s="2329">
        <f t="shared" si="107"/>
        <v>0</v>
      </c>
      <c r="BE275" s="2329"/>
      <c r="BF275" s="1668">
        <f t="shared" si="102"/>
        <v>1500</v>
      </c>
      <c r="BG275" s="2333">
        <v>2022</v>
      </c>
      <c r="BH275" s="2333" t="s">
        <v>910</v>
      </c>
      <c r="BI275" s="2333"/>
      <c r="BJ275" s="2334">
        <f t="shared" si="108"/>
        <v>100</v>
      </c>
      <c r="BK275" s="2334" t="e">
        <f t="shared" si="109"/>
        <v>#DIV/0!</v>
      </c>
      <c r="BL275" s="2333" t="s">
        <v>40</v>
      </c>
      <c r="BM275" s="2426"/>
      <c r="BN275" s="2900" t="s">
        <v>2492</v>
      </c>
      <c r="BO275" s="2911" t="s">
        <v>2502</v>
      </c>
      <c r="BP275" s="2336"/>
      <c r="BQ275" s="2427"/>
    </row>
    <row r="276" spans="1:69" s="2428" customFormat="1" ht="45.75" customHeight="1">
      <c r="A276" s="2410">
        <v>38</v>
      </c>
      <c r="B276" s="2417" t="s">
        <v>1625</v>
      </c>
      <c r="C276" s="1676" t="s">
        <v>1623</v>
      </c>
      <c r="D276" s="1676" t="s">
        <v>1626</v>
      </c>
      <c r="E276" s="2419" t="s">
        <v>1506</v>
      </c>
      <c r="F276" s="2421" t="s">
        <v>1627</v>
      </c>
      <c r="G276" s="2420">
        <v>215</v>
      </c>
      <c r="H276" s="2420">
        <v>195</v>
      </c>
      <c r="I276" s="1667"/>
      <c r="J276" s="1723">
        <v>20</v>
      </c>
      <c r="K276" s="1724">
        <v>195</v>
      </c>
      <c r="L276" s="1724">
        <v>195</v>
      </c>
      <c r="M276" s="1666">
        <v>58.149000000000001</v>
      </c>
      <c r="N276" s="1725">
        <v>54.609000000000002</v>
      </c>
      <c r="O276" s="2329">
        <v>136.851</v>
      </c>
      <c r="P276" s="1667">
        <v>136.851</v>
      </c>
      <c r="Q276" s="1667"/>
      <c r="R276" s="1667"/>
      <c r="S276" s="1723">
        <f t="shared" si="100"/>
        <v>0</v>
      </c>
      <c r="T276" s="2420"/>
      <c r="U276" s="1667"/>
      <c r="V276" s="1667"/>
      <c r="W276" s="1725">
        <f t="shared" si="101"/>
        <v>54.609000000000002</v>
      </c>
      <c r="X276" s="1725">
        <v>54.609000000000002</v>
      </c>
      <c r="Y276" s="1667"/>
      <c r="Z276" s="1667"/>
      <c r="AA276" s="1667">
        <f t="shared" si="94"/>
        <v>0</v>
      </c>
      <c r="AB276" s="1667"/>
      <c r="AC276" s="1667"/>
      <c r="AD276" s="1667"/>
      <c r="AE276" s="1667">
        <f t="shared" si="95"/>
        <v>136.851</v>
      </c>
      <c r="AF276" s="1667">
        <v>136.851</v>
      </c>
      <c r="AG276" s="1667"/>
      <c r="AH276" s="1667"/>
      <c r="AI276" s="1667">
        <f t="shared" si="96"/>
        <v>0</v>
      </c>
      <c r="AJ276" s="1723"/>
      <c r="AK276" s="1667"/>
      <c r="AL276" s="1667"/>
      <c r="AM276" s="2329">
        <f t="shared" si="97"/>
        <v>195</v>
      </c>
      <c r="AN276" s="2422">
        <v>195</v>
      </c>
      <c r="AO276" s="1667"/>
      <c r="AP276" s="1667"/>
      <c r="AQ276" s="2420">
        <f t="shared" si="98"/>
        <v>0</v>
      </c>
      <c r="AR276" s="2420"/>
      <c r="AS276" s="1667"/>
      <c r="AT276" s="1667"/>
      <c r="AU276" s="1667"/>
      <c r="AV276" s="2329">
        <f t="shared" si="99"/>
        <v>0</v>
      </c>
      <c r="AW276" s="2329"/>
      <c r="AX276" s="1667"/>
      <c r="AY276" s="1667"/>
      <c r="AZ276" s="1667"/>
      <c r="BA276" s="1667"/>
      <c r="BB276" s="1667"/>
      <c r="BC276" s="1667"/>
      <c r="BD276" s="2329">
        <f t="shared" si="107"/>
        <v>0</v>
      </c>
      <c r="BE276" s="2329"/>
      <c r="BF276" s="1668">
        <f t="shared" si="102"/>
        <v>195</v>
      </c>
      <c r="BG276" s="2333">
        <v>2022</v>
      </c>
      <c r="BH276" s="2333" t="s">
        <v>910</v>
      </c>
      <c r="BI276" s="2333"/>
      <c r="BJ276" s="2334">
        <f t="shared" si="108"/>
        <v>100</v>
      </c>
      <c r="BK276" s="2334" t="e">
        <f t="shared" si="109"/>
        <v>#DIV/0!</v>
      </c>
      <c r="BL276" s="2333" t="s">
        <v>40</v>
      </c>
      <c r="BM276" s="2426"/>
      <c r="BN276" s="2900" t="s">
        <v>2492</v>
      </c>
      <c r="BO276" s="2911" t="s">
        <v>2502</v>
      </c>
      <c r="BP276" s="2336"/>
      <c r="BQ276" s="2427"/>
    </row>
    <row r="277" spans="1:69" s="2428" customFormat="1" ht="63.75">
      <c r="A277" s="2410">
        <v>39</v>
      </c>
      <c r="B277" s="2417" t="s">
        <v>1628</v>
      </c>
      <c r="C277" s="1676" t="s">
        <v>1629</v>
      </c>
      <c r="D277" s="1676" t="s">
        <v>1630</v>
      </c>
      <c r="E277" s="2419" t="s">
        <v>1506</v>
      </c>
      <c r="F277" s="2421" t="s">
        <v>1631</v>
      </c>
      <c r="G277" s="2420">
        <v>354</v>
      </c>
      <c r="H277" s="2420">
        <v>354</v>
      </c>
      <c r="I277" s="1667"/>
      <c r="J277" s="1723">
        <v>0</v>
      </c>
      <c r="K277" s="1724">
        <v>354</v>
      </c>
      <c r="L277" s="1724">
        <v>354</v>
      </c>
      <c r="M277" s="1666">
        <v>326.49</v>
      </c>
      <c r="N277" s="1667"/>
      <c r="O277" s="2329"/>
      <c r="P277" s="1667"/>
      <c r="Q277" s="1667"/>
      <c r="R277" s="1667"/>
      <c r="S277" s="1723">
        <f t="shared" si="100"/>
        <v>0</v>
      </c>
      <c r="T277" s="2420"/>
      <c r="U277" s="1667"/>
      <c r="V277" s="1667"/>
      <c r="W277" s="1667">
        <f t="shared" si="101"/>
        <v>0</v>
      </c>
      <c r="X277" s="1667"/>
      <c r="Y277" s="1667"/>
      <c r="Z277" s="1667"/>
      <c r="AA277" s="1667">
        <f t="shared" si="94"/>
        <v>0</v>
      </c>
      <c r="AB277" s="1667"/>
      <c r="AC277" s="1667"/>
      <c r="AD277" s="1667"/>
      <c r="AE277" s="1667">
        <f t="shared" si="95"/>
        <v>0</v>
      </c>
      <c r="AF277" s="1667"/>
      <c r="AG277" s="1667"/>
      <c r="AH277" s="1667"/>
      <c r="AI277" s="1667">
        <f t="shared" si="96"/>
        <v>0</v>
      </c>
      <c r="AJ277" s="1723"/>
      <c r="AK277" s="1667"/>
      <c r="AL277" s="1667"/>
      <c r="AM277" s="2329">
        <f t="shared" si="97"/>
        <v>354</v>
      </c>
      <c r="AN277" s="2422">
        <v>354</v>
      </c>
      <c r="AO277" s="1667"/>
      <c r="AP277" s="1667"/>
      <c r="AQ277" s="2420">
        <f t="shared" si="98"/>
        <v>0</v>
      </c>
      <c r="AR277" s="2420"/>
      <c r="AS277" s="1667"/>
      <c r="AT277" s="1667"/>
      <c r="AU277" s="1667"/>
      <c r="AV277" s="2329">
        <f t="shared" si="99"/>
        <v>0</v>
      </c>
      <c r="AW277" s="2329"/>
      <c r="AX277" s="1667"/>
      <c r="AY277" s="1667"/>
      <c r="AZ277" s="1667"/>
      <c r="BA277" s="1667"/>
      <c r="BB277" s="1667"/>
      <c r="BC277" s="1667"/>
      <c r="BD277" s="2329">
        <f t="shared" si="107"/>
        <v>0</v>
      </c>
      <c r="BE277" s="2329"/>
      <c r="BF277" s="1668">
        <f t="shared" si="102"/>
        <v>354</v>
      </c>
      <c r="BG277" s="2333">
        <v>2022</v>
      </c>
      <c r="BH277" s="2333" t="s">
        <v>910</v>
      </c>
      <c r="BI277" s="2333"/>
      <c r="BJ277" s="2334">
        <f t="shared" si="108"/>
        <v>100</v>
      </c>
      <c r="BK277" s="2334" t="e">
        <f t="shared" si="109"/>
        <v>#DIV/0!</v>
      </c>
      <c r="BL277" s="2333" t="s">
        <v>40</v>
      </c>
      <c r="BM277" s="2426"/>
      <c r="BN277" s="2900" t="s">
        <v>2492</v>
      </c>
      <c r="BO277" s="2911" t="s">
        <v>2502</v>
      </c>
      <c r="BP277" s="2336"/>
      <c r="BQ277" s="2427"/>
    </row>
    <row r="278" spans="1:69" s="2428" customFormat="1" ht="47.25">
      <c r="A278" s="2410">
        <v>40</v>
      </c>
      <c r="B278" s="2417" t="s">
        <v>1632</v>
      </c>
      <c r="C278" s="1676" t="s">
        <v>1629</v>
      </c>
      <c r="D278" s="1676" t="s">
        <v>1626</v>
      </c>
      <c r="E278" s="2419" t="s">
        <v>1506</v>
      </c>
      <c r="F278" s="2421" t="s">
        <v>1633</v>
      </c>
      <c r="G278" s="2420">
        <v>342</v>
      </c>
      <c r="H278" s="2420">
        <v>322</v>
      </c>
      <c r="I278" s="1667"/>
      <c r="J278" s="1723">
        <v>20</v>
      </c>
      <c r="K278" s="1724">
        <v>322</v>
      </c>
      <c r="L278" s="1724">
        <v>322</v>
      </c>
      <c r="M278" s="1666">
        <v>318.298</v>
      </c>
      <c r="N278" s="1667"/>
      <c r="O278" s="2329"/>
      <c r="P278" s="1667"/>
      <c r="Q278" s="1667"/>
      <c r="R278" s="1667"/>
      <c r="S278" s="1723">
        <f t="shared" si="100"/>
        <v>0</v>
      </c>
      <c r="T278" s="2420"/>
      <c r="U278" s="1667"/>
      <c r="V278" s="1667"/>
      <c r="W278" s="1667">
        <f t="shared" si="101"/>
        <v>0</v>
      </c>
      <c r="X278" s="1667"/>
      <c r="Y278" s="1667"/>
      <c r="Z278" s="1667"/>
      <c r="AA278" s="1667">
        <f t="shared" si="94"/>
        <v>0</v>
      </c>
      <c r="AB278" s="1667"/>
      <c r="AC278" s="1667"/>
      <c r="AD278" s="1667"/>
      <c r="AE278" s="1667">
        <f t="shared" si="95"/>
        <v>0</v>
      </c>
      <c r="AF278" s="1667"/>
      <c r="AG278" s="1667"/>
      <c r="AH278" s="1667"/>
      <c r="AI278" s="1667">
        <f t="shared" si="96"/>
        <v>0</v>
      </c>
      <c r="AJ278" s="1723"/>
      <c r="AK278" s="1667"/>
      <c r="AL278" s="1667"/>
      <c r="AM278" s="2329">
        <f t="shared" si="97"/>
        <v>322</v>
      </c>
      <c r="AN278" s="2422">
        <v>322</v>
      </c>
      <c r="AO278" s="1667"/>
      <c r="AP278" s="1667"/>
      <c r="AQ278" s="2420">
        <f t="shared" si="98"/>
        <v>0</v>
      </c>
      <c r="AR278" s="2420"/>
      <c r="AS278" s="1667"/>
      <c r="AT278" s="1667"/>
      <c r="AU278" s="1667"/>
      <c r="AV278" s="2329">
        <f t="shared" si="99"/>
        <v>0</v>
      </c>
      <c r="AW278" s="2329"/>
      <c r="AX278" s="1667"/>
      <c r="AY278" s="1667"/>
      <c r="AZ278" s="1667"/>
      <c r="BA278" s="1667"/>
      <c r="BB278" s="1667"/>
      <c r="BC278" s="1667"/>
      <c r="BD278" s="2329">
        <f t="shared" si="107"/>
        <v>0</v>
      </c>
      <c r="BE278" s="2329"/>
      <c r="BF278" s="1668">
        <f t="shared" si="102"/>
        <v>322</v>
      </c>
      <c r="BG278" s="2333">
        <v>2022</v>
      </c>
      <c r="BH278" s="2333" t="s">
        <v>910</v>
      </c>
      <c r="BI278" s="2333"/>
      <c r="BJ278" s="2334">
        <f t="shared" si="108"/>
        <v>100</v>
      </c>
      <c r="BK278" s="2334" t="e">
        <f t="shared" si="109"/>
        <v>#DIV/0!</v>
      </c>
      <c r="BL278" s="2333" t="s">
        <v>40</v>
      </c>
      <c r="BM278" s="2426"/>
      <c r="BN278" s="2900" t="s">
        <v>2492</v>
      </c>
      <c r="BO278" s="2911" t="s">
        <v>2502</v>
      </c>
      <c r="BP278" s="2336"/>
      <c r="BQ278" s="2427"/>
    </row>
    <row r="279" spans="1:69" s="2428" customFormat="1" ht="31.5">
      <c r="A279" s="2410">
        <v>41</v>
      </c>
      <c r="B279" s="2417" t="s">
        <v>1634</v>
      </c>
      <c r="C279" s="1676" t="s">
        <v>1629</v>
      </c>
      <c r="D279" s="1676" t="s">
        <v>1635</v>
      </c>
      <c r="E279" s="2419" t="s">
        <v>1506</v>
      </c>
      <c r="F279" s="2390" t="s">
        <v>1636</v>
      </c>
      <c r="G279" s="2420">
        <v>920</v>
      </c>
      <c r="H279" s="2420">
        <v>731</v>
      </c>
      <c r="I279" s="1667"/>
      <c r="J279" s="1723">
        <v>221</v>
      </c>
      <c r="K279" s="1724">
        <v>699</v>
      </c>
      <c r="L279" s="1724">
        <v>699</v>
      </c>
      <c r="M279" s="1666">
        <v>695.58699999999999</v>
      </c>
      <c r="N279" s="1725">
        <v>484.43200000000002</v>
      </c>
      <c r="O279" s="2329">
        <v>484.43200000000002</v>
      </c>
      <c r="P279" s="1667">
        <v>484.43200000000002</v>
      </c>
      <c r="Q279" s="1667"/>
      <c r="R279" s="1667"/>
      <c r="S279" s="1723">
        <f t="shared" si="100"/>
        <v>32</v>
      </c>
      <c r="T279" s="2420">
        <v>32</v>
      </c>
      <c r="U279" s="1667"/>
      <c r="V279" s="1667"/>
      <c r="W279" s="1725">
        <f t="shared" si="101"/>
        <v>484.43200000000002</v>
      </c>
      <c r="X279" s="1725">
        <v>484.43200000000002</v>
      </c>
      <c r="Y279" s="1667"/>
      <c r="Z279" s="1667"/>
      <c r="AA279" s="1667">
        <f t="shared" si="94"/>
        <v>9.7040000000000006</v>
      </c>
      <c r="AB279" s="1667">
        <v>9.7040000000000006</v>
      </c>
      <c r="AC279" s="1667"/>
      <c r="AD279" s="1667"/>
      <c r="AE279" s="1667">
        <f t="shared" si="95"/>
        <v>484.43200000000002</v>
      </c>
      <c r="AF279" s="1667">
        <v>484.43200000000002</v>
      </c>
      <c r="AG279" s="1667"/>
      <c r="AH279" s="1667"/>
      <c r="AI279" s="1667">
        <f t="shared" si="96"/>
        <v>32</v>
      </c>
      <c r="AJ279" s="1723">
        <v>32</v>
      </c>
      <c r="AK279" s="1667"/>
      <c r="AL279" s="1667"/>
      <c r="AM279" s="2329">
        <f t="shared" si="97"/>
        <v>731</v>
      </c>
      <c r="AN279" s="2422">
        <f>699+32</f>
        <v>731</v>
      </c>
      <c r="AO279" s="1667"/>
      <c r="AP279" s="1667"/>
      <c r="AQ279" s="2424">
        <f t="shared" si="98"/>
        <v>0</v>
      </c>
      <c r="AR279" s="2424">
        <v>0</v>
      </c>
      <c r="AS279" s="1667"/>
      <c r="AT279" s="1667"/>
      <c r="AU279" s="1667"/>
      <c r="AV279" s="2424">
        <f t="shared" si="99"/>
        <v>0</v>
      </c>
      <c r="AW279" s="2424"/>
      <c r="AX279" s="1667"/>
      <c r="AY279" s="1667"/>
      <c r="AZ279" s="1667"/>
      <c r="BA279" s="1667"/>
      <c r="BB279" s="1667"/>
      <c r="BC279" s="1667"/>
      <c r="BD279" s="2329">
        <f t="shared" si="107"/>
        <v>0</v>
      </c>
      <c r="BE279" s="2329"/>
      <c r="BF279" s="1668">
        <f t="shared" si="102"/>
        <v>699</v>
      </c>
      <c r="BG279" s="2333">
        <v>2022</v>
      </c>
      <c r="BH279" s="2333" t="s">
        <v>910</v>
      </c>
      <c r="BI279" s="2333"/>
      <c r="BJ279" s="2334">
        <f t="shared" si="108"/>
        <v>100</v>
      </c>
      <c r="BK279" s="2334" t="e">
        <f t="shared" si="109"/>
        <v>#DIV/0!</v>
      </c>
      <c r="BL279" s="2333" t="s">
        <v>40</v>
      </c>
      <c r="BM279" s="2426"/>
      <c r="BN279" s="2900" t="s">
        <v>2492</v>
      </c>
      <c r="BO279" s="2911" t="s">
        <v>2502</v>
      </c>
      <c r="BP279" s="2336"/>
      <c r="BQ279" s="2427"/>
    </row>
    <row r="280" spans="1:69" s="2428" customFormat="1" ht="38.25">
      <c r="A280" s="2410">
        <v>42</v>
      </c>
      <c r="B280" s="2417" t="s">
        <v>1637</v>
      </c>
      <c r="C280" s="1676" t="s">
        <v>1638</v>
      </c>
      <c r="D280" s="1676" t="s">
        <v>1639</v>
      </c>
      <c r="E280" s="2419" t="s">
        <v>1506</v>
      </c>
      <c r="F280" s="2390" t="s">
        <v>1640</v>
      </c>
      <c r="G280" s="2420">
        <v>623</v>
      </c>
      <c r="H280" s="2420">
        <v>603</v>
      </c>
      <c r="I280" s="1667"/>
      <c r="J280" s="1723">
        <v>20</v>
      </c>
      <c r="K280" s="1724">
        <v>603</v>
      </c>
      <c r="L280" s="1724">
        <v>603</v>
      </c>
      <c r="M280" s="1666">
        <v>592.69210399999997</v>
      </c>
      <c r="N280" s="1725">
        <v>19.274999999999999</v>
      </c>
      <c r="O280" s="2329">
        <v>29.582896000000002</v>
      </c>
      <c r="P280" s="1667">
        <v>29.582896000000002</v>
      </c>
      <c r="Q280" s="1667"/>
      <c r="R280" s="1667"/>
      <c r="S280" s="1723">
        <f t="shared" si="100"/>
        <v>0</v>
      </c>
      <c r="T280" s="2420"/>
      <c r="U280" s="1667"/>
      <c r="V280" s="1667"/>
      <c r="W280" s="1725">
        <f t="shared" si="101"/>
        <v>19.274999999999999</v>
      </c>
      <c r="X280" s="1725">
        <v>19.274999999999999</v>
      </c>
      <c r="Y280" s="1667"/>
      <c r="Z280" s="1667"/>
      <c r="AA280" s="1667">
        <f t="shared" si="94"/>
        <v>0</v>
      </c>
      <c r="AB280" s="1667"/>
      <c r="AC280" s="1667"/>
      <c r="AD280" s="1667"/>
      <c r="AE280" s="1667">
        <f t="shared" si="95"/>
        <v>29.582896000000002</v>
      </c>
      <c r="AF280" s="1667">
        <v>29.582896000000002</v>
      </c>
      <c r="AG280" s="1667"/>
      <c r="AH280" s="1667"/>
      <c r="AI280" s="1667">
        <f t="shared" si="96"/>
        <v>0</v>
      </c>
      <c r="AJ280" s="1723"/>
      <c r="AK280" s="1667"/>
      <c r="AL280" s="1667"/>
      <c r="AM280" s="2329">
        <f t="shared" si="97"/>
        <v>603</v>
      </c>
      <c r="AN280" s="2422">
        <v>603</v>
      </c>
      <c r="AO280" s="1667"/>
      <c r="AP280" s="1667"/>
      <c r="AQ280" s="2420">
        <f t="shared" si="98"/>
        <v>0</v>
      </c>
      <c r="AR280" s="2420"/>
      <c r="AS280" s="1667"/>
      <c r="AT280" s="1667"/>
      <c r="AU280" s="1667"/>
      <c r="AV280" s="2329">
        <f t="shared" si="99"/>
        <v>0</v>
      </c>
      <c r="AW280" s="2329"/>
      <c r="AX280" s="1667"/>
      <c r="AY280" s="1667"/>
      <c r="AZ280" s="1667"/>
      <c r="BA280" s="1667"/>
      <c r="BB280" s="1667"/>
      <c r="BC280" s="1667"/>
      <c r="BD280" s="2329">
        <f t="shared" si="107"/>
        <v>0</v>
      </c>
      <c r="BE280" s="2329"/>
      <c r="BF280" s="1668">
        <f t="shared" si="102"/>
        <v>603</v>
      </c>
      <c r="BG280" s="2333">
        <v>2022</v>
      </c>
      <c r="BH280" s="2333" t="s">
        <v>910</v>
      </c>
      <c r="BI280" s="2333"/>
      <c r="BJ280" s="2334">
        <f t="shared" si="108"/>
        <v>100</v>
      </c>
      <c r="BK280" s="2334" t="e">
        <f t="shared" si="109"/>
        <v>#DIV/0!</v>
      </c>
      <c r="BL280" s="2333" t="s">
        <v>40</v>
      </c>
      <c r="BM280" s="2426"/>
      <c r="BN280" s="2900" t="s">
        <v>2492</v>
      </c>
      <c r="BO280" s="2911" t="s">
        <v>2502</v>
      </c>
      <c r="BP280" s="2336"/>
      <c r="BQ280" s="2427"/>
    </row>
    <row r="281" spans="1:69" s="2428" customFormat="1" ht="38.25">
      <c r="A281" s="2410">
        <v>43</v>
      </c>
      <c r="B281" s="2417" t="s">
        <v>1641</v>
      </c>
      <c r="C281" s="1676" t="s">
        <v>1638</v>
      </c>
      <c r="D281" s="1676" t="s">
        <v>1639</v>
      </c>
      <c r="E281" s="2419" t="s">
        <v>1506</v>
      </c>
      <c r="F281" s="2390" t="s">
        <v>1642</v>
      </c>
      <c r="G281" s="2420">
        <v>612</v>
      </c>
      <c r="H281" s="2420">
        <v>592</v>
      </c>
      <c r="I281" s="1667"/>
      <c r="J281" s="1723">
        <v>20</v>
      </c>
      <c r="K281" s="1724">
        <v>592</v>
      </c>
      <c r="L281" s="1724">
        <v>592</v>
      </c>
      <c r="M281" s="1666">
        <v>582.99165900000003</v>
      </c>
      <c r="N281" s="1725">
        <v>19.279</v>
      </c>
      <c r="O281" s="2329">
        <v>28.287341000000001</v>
      </c>
      <c r="P281" s="1667">
        <v>28.287341000000001</v>
      </c>
      <c r="Q281" s="1667"/>
      <c r="R281" s="1667"/>
      <c r="S281" s="1723">
        <f t="shared" si="100"/>
        <v>0</v>
      </c>
      <c r="T281" s="2420"/>
      <c r="U281" s="1667"/>
      <c r="V281" s="1667"/>
      <c r="W281" s="1725">
        <f t="shared" si="101"/>
        <v>19.279</v>
      </c>
      <c r="X281" s="1725">
        <v>19.279</v>
      </c>
      <c r="Y281" s="1667"/>
      <c r="Z281" s="1667"/>
      <c r="AA281" s="1667">
        <f t="shared" si="94"/>
        <v>0</v>
      </c>
      <c r="AB281" s="1667"/>
      <c r="AC281" s="1667"/>
      <c r="AD281" s="1667"/>
      <c r="AE281" s="1667">
        <f t="shared" si="95"/>
        <v>28.287341000000001</v>
      </c>
      <c r="AF281" s="1667">
        <v>28.287341000000001</v>
      </c>
      <c r="AG281" s="1667"/>
      <c r="AH281" s="1667"/>
      <c r="AI281" s="1667">
        <f t="shared" si="96"/>
        <v>0</v>
      </c>
      <c r="AJ281" s="1723"/>
      <c r="AK281" s="1667"/>
      <c r="AL281" s="1667"/>
      <c r="AM281" s="2329">
        <f t="shared" si="97"/>
        <v>592</v>
      </c>
      <c r="AN281" s="2422">
        <v>592</v>
      </c>
      <c r="AO281" s="1667"/>
      <c r="AP281" s="1667"/>
      <c r="AQ281" s="2420">
        <f t="shared" si="98"/>
        <v>0</v>
      </c>
      <c r="AR281" s="2420"/>
      <c r="AS281" s="1667"/>
      <c r="AT281" s="1667"/>
      <c r="AU281" s="1667"/>
      <c r="AV281" s="2329">
        <f t="shared" si="99"/>
        <v>0</v>
      </c>
      <c r="AW281" s="2329"/>
      <c r="AX281" s="1667"/>
      <c r="AY281" s="1667"/>
      <c r="AZ281" s="1667"/>
      <c r="BA281" s="1667"/>
      <c r="BB281" s="1667"/>
      <c r="BC281" s="1667"/>
      <c r="BD281" s="2329">
        <f t="shared" si="107"/>
        <v>0</v>
      </c>
      <c r="BE281" s="2329"/>
      <c r="BF281" s="1668">
        <f t="shared" si="102"/>
        <v>592</v>
      </c>
      <c r="BG281" s="2333">
        <v>2022</v>
      </c>
      <c r="BH281" s="2333" t="s">
        <v>910</v>
      </c>
      <c r="BI281" s="2333"/>
      <c r="BJ281" s="2334">
        <f t="shared" si="108"/>
        <v>100</v>
      </c>
      <c r="BK281" s="2334" t="e">
        <f t="shared" si="109"/>
        <v>#DIV/0!</v>
      </c>
      <c r="BL281" s="2333" t="s">
        <v>40</v>
      </c>
      <c r="BM281" s="2426"/>
      <c r="BN281" s="2900" t="s">
        <v>2492</v>
      </c>
      <c r="BO281" s="2911" t="s">
        <v>2502</v>
      </c>
      <c r="BP281" s="2336"/>
      <c r="BQ281" s="2427"/>
    </row>
    <row r="282" spans="1:69" s="2428" customFormat="1" ht="31.5">
      <c r="A282" s="2410">
        <v>44</v>
      </c>
      <c r="B282" s="2417" t="s">
        <v>1643</v>
      </c>
      <c r="C282" s="1676" t="s">
        <v>1638</v>
      </c>
      <c r="D282" s="1676" t="s">
        <v>1644</v>
      </c>
      <c r="E282" s="2419" t="s">
        <v>1506</v>
      </c>
      <c r="F282" s="2390" t="s">
        <v>1645</v>
      </c>
      <c r="G282" s="2420">
        <v>430</v>
      </c>
      <c r="H282" s="2420">
        <v>323</v>
      </c>
      <c r="I282" s="1667"/>
      <c r="J282" s="1723">
        <v>107</v>
      </c>
      <c r="K282" s="1724">
        <v>323</v>
      </c>
      <c r="L282" s="1724">
        <v>323</v>
      </c>
      <c r="M282" s="1666">
        <v>304.928</v>
      </c>
      <c r="N282" s="1667"/>
      <c r="O282" s="2329">
        <v>18.071999999999999</v>
      </c>
      <c r="P282" s="1667">
        <v>18.071999999999999</v>
      </c>
      <c r="Q282" s="1667"/>
      <c r="R282" s="1667"/>
      <c r="S282" s="1723">
        <f t="shared" si="100"/>
        <v>0</v>
      </c>
      <c r="T282" s="2420"/>
      <c r="U282" s="1667"/>
      <c r="V282" s="1667"/>
      <c r="W282" s="1667">
        <f t="shared" si="101"/>
        <v>0</v>
      </c>
      <c r="X282" s="1667"/>
      <c r="Y282" s="1667"/>
      <c r="Z282" s="1667"/>
      <c r="AA282" s="1667">
        <f t="shared" si="94"/>
        <v>0</v>
      </c>
      <c r="AB282" s="1667"/>
      <c r="AC282" s="1667"/>
      <c r="AD282" s="1667"/>
      <c r="AE282" s="1667">
        <f t="shared" si="95"/>
        <v>18.071999999999999</v>
      </c>
      <c r="AF282" s="1667">
        <v>18.071999999999999</v>
      </c>
      <c r="AG282" s="1667"/>
      <c r="AH282" s="1667"/>
      <c r="AI282" s="1667">
        <f t="shared" si="96"/>
        <v>0</v>
      </c>
      <c r="AJ282" s="1723"/>
      <c r="AK282" s="1667"/>
      <c r="AL282" s="1667"/>
      <c r="AM282" s="2329">
        <f t="shared" si="97"/>
        <v>323</v>
      </c>
      <c r="AN282" s="2422">
        <v>323</v>
      </c>
      <c r="AO282" s="1667"/>
      <c r="AP282" s="1667"/>
      <c r="AQ282" s="2420">
        <f t="shared" si="98"/>
        <v>0</v>
      </c>
      <c r="AR282" s="2420"/>
      <c r="AS282" s="1667"/>
      <c r="AT282" s="1667"/>
      <c r="AU282" s="1667"/>
      <c r="AV282" s="2329">
        <f t="shared" si="99"/>
        <v>0</v>
      </c>
      <c r="AW282" s="2329"/>
      <c r="AX282" s="1667"/>
      <c r="AY282" s="1667"/>
      <c r="AZ282" s="1667"/>
      <c r="BA282" s="1667"/>
      <c r="BB282" s="1667"/>
      <c r="BC282" s="1667"/>
      <c r="BD282" s="2329">
        <f t="shared" si="107"/>
        <v>0</v>
      </c>
      <c r="BE282" s="2329"/>
      <c r="BF282" s="1668">
        <f t="shared" si="102"/>
        <v>323</v>
      </c>
      <c r="BG282" s="2333">
        <v>2022</v>
      </c>
      <c r="BH282" s="2333" t="s">
        <v>910</v>
      </c>
      <c r="BI282" s="2333"/>
      <c r="BJ282" s="2334">
        <f t="shared" si="108"/>
        <v>100</v>
      </c>
      <c r="BK282" s="2334" t="e">
        <f t="shared" si="109"/>
        <v>#DIV/0!</v>
      </c>
      <c r="BL282" s="2333" t="s">
        <v>40</v>
      </c>
      <c r="BM282" s="2426"/>
      <c r="BN282" s="2900" t="s">
        <v>2492</v>
      </c>
      <c r="BO282" s="2911" t="s">
        <v>2502</v>
      </c>
      <c r="BP282" s="2336"/>
      <c r="BQ282" s="2427"/>
    </row>
    <row r="283" spans="1:69" s="2428" customFormat="1" ht="31.5">
      <c r="A283" s="2410">
        <v>45</v>
      </c>
      <c r="B283" s="2417" t="s">
        <v>1646</v>
      </c>
      <c r="C283" s="1676" t="s">
        <v>1638</v>
      </c>
      <c r="D283" s="1676" t="s">
        <v>1647</v>
      </c>
      <c r="E283" s="2419" t="s">
        <v>1506</v>
      </c>
      <c r="F283" s="2390" t="s">
        <v>1648</v>
      </c>
      <c r="G283" s="2420">
        <v>750</v>
      </c>
      <c r="H283" s="2420">
        <v>565</v>
      </c>
      <c r="I283" s="1667"/>
      <c r="J283" s="1723">
        <v>185</v>
      </c>
      <c r="K283" s="1724">
        <v>565</v>
      </c>
      <c r="L283" s="1724">
        <v>565</v>
      </c>
      <c r="M283" s="1666">
        <v>523.05045700000005</v>
      </c>
      <c r="N283" s="1667"/>
      <c r="O283" s="2329"/>
      <c r="P283" s="1667"/>
      <c r="Q283" s="1667"/>
      <c r="R283" s="1667"/>
      <c r="S283" s="1723">
        <f t="shared" si="100"/>
        <v>0</v>
      </c>
      <c r="T283" s="2420"/>
      <c r="U283" s="1667"/>
      <c r="V283" s="1667"/>
      <c r="W283" s="1667">
        <f t="shared" si="101"/>
        <v>0</v>
      </c>
      <c r="X283" s="1667"/>
      <c r="Y283" s="1667"/>
      <c r="Z283" s="1667"/>
      <c r="AA283" s="1667">
        <f t="shared" si="94"/>
        <v>0</v>
      </c>
      <c r="AB283" s="1667"/>
      <c r="AC283" s="1667"/>
      <c r="AD283" s="1667"/>
      <c r="AE283" s="1667">
        <f t="shared" si="95"/>
        <v>0</v>
      </c>
      <c r="AF283" s="1667"/>
      <c r="AG283" s="1667"/>
      <c r="AH283" s="1667"/>
      <c r="AI283" s="1667">
        <f t="shared" si="96"/>
        <v>0</v>
      </c>
      <c r="AJ283" s="1723"/>
      <c r="AK283" s="1667"/>
      <c r="AL283" s="1667"/>
      <c r="AM283" s="2329">
        <f t="shared" si="97"/>
        <v>565</v>
      </c>
      <c r="AN283" s="2422">
        <v>565</v>
      </c>
      <c r="AO283" s="1667"/>
      <c r="AP283" s="1667"/>
      <c r="AQ283" s="2420">
        <f t="shared" si="98"/>
        <v>0</v>
      </c>
      <c r="AR283" s="2420"/>
      <c r="AS283" s="1667"/>
      <c r="AT283" s="1667"/>
      <c r="AU283" s="1667"/>
      <c r="AV283" s="2329">
        <f t="shared" si="99"/>
        <v>0</v>
      </c>
      <c r="AW283" s="2329"/>
      <c r="AX283" s="1667"/>
      <c r="AY283" s="1667"/>
      <c r="AZ283" s="1667"/>
      <c r="BA283" s="1667"/>
      <c r="BB283" s="1667"/>
      <c r="BC283" s="1667"/>
      <c r="BD283" s="2329">
        <f t="shared" si="107"/>
        <v>0</v>
      </c>
      <c r="BE283" s="2329"/>
      <c r="BF283" s="1668">
        <f t="shared" si="102"/>
        <v>565</v>
      </c>
      <c r="BG283" s="2333">
        <v>2022</v>
      </c>
      <c r="BH283" s="2333" t="s">
        <v>910</v>
      </c>
      <c r="BI283" s="2333"/>
      <c r="BJ283" s="2334">
        <f t="shared" si="108"/>
        <v>100</v>
      </c>
      <c r="BK283" s="2334" t="e">
        <f t="shared" si="109"/>
        <v>#DIV/0!</v>
      </c>
      <c r="BL283" s="2333" t="s">
        <v>40</v>
      </c>
      <c r="BM283" s="2426"/>
      <c r="BN283" s="2900" t="s">
        <v>2492</v>
      </c>
      <c r="BO283" s="2911" t="s">
        <v>2502</v>
      </c>
      <c r="BP283" s="2336"/>
      <c r="BQ283" s="2427"/>
    </row>
    <row r="284" spans="1:69" s="2428" customFormat="1" ht="31.5">
      <c r="A284" s="2410">
        <v>46</v>
      </c>
      <c r="B284" s="2417" t="s">
        <v>1649</v>
      </c>
      <c r="C284" s="1676" t="s">
        <v>1650</v>
      </c>
      <c r="D284" s="1676" t="s">
        <v>1301</v>
      </c>
      <c r="E284" s="2419" t="s">
        <v>1506</v>
      </c>
      <c r="F284" s="2390" t="s">
        <v>1651</v>
      </c>
      <c r="G284" s="2420">
        <v>2400</v>
      </c>
      <c r="H284" s="2420">
        <v>2400</v>
      </c>
      <c r="I284" s="1667"/>
      <c r="J284" s="1723"/>
      <c r="K284" s="1724">
        <v>2400</v>
      </c>
      <c r="L284" s="1724">
        <v>2400</v>
      </c>
      <c r="M284" s="1666">
        <v>2255.28015</v>
      </c>
      <c r="N284" s="1667"/>
      <c r="O284" s="2329">
        <v>111.47685</v>
      </c>
      <c r="P284" s="1667">
        <v>111.47685</v>
      </c>
      <c r="Q284" s="1667"/>
      <c r="R284" s="1667"/>
      <c r="S284" s="1723">
        <f t="shared" si="100"/>
        <v>0</v>
      </c>
      <c r="T284" s="2420"/>
      <c r="U284" s="1667"/>
      <c r="V284" s="1667"/>
      <c r="W284" s="1667">
        <f t="shared" si="101"/>
        <v>0</v>
      </c>
      <c r="X284" s="1667"/>
      <c r="Y284" s="1667"/>
      <c r="Z284" s="1667"/>
      <c r="AA284" s="1667">
        <f t="shared" ref="AA284:AA349" si="110">SUM(AB284:AD284)</f>
        <v>0</v>
      </c>
      <c r="AB284" s="1667"/>
      <c r="AC284" s="1667"/>
      <c r="AD284" s="1667"/>
      <c r="AE284" s="1667">
        <f t="shared" si="95"/>
        <v>111.47685</v>
      </c>
      <c r="AF284" s="1667">
        <v>111.47685</v>
      </c>
      <c r="AG284" s="1667"/>
      <c r="AH284" s="1667"/>
      <c r="AI284" s="1667">
        <f t="shared" si="96"/>
        <v>0</v>
      </c>
      <c r="AJ284" s="1723"/>
      <c r="AK284" s="1667"/>
      <c r="AL284" s="1667"/>
      <c r="AM284" s="2329">
        <f t="shared" si="97"/>
        <v>2400</v>
      </c>
      <c r="AN284" s="2422">
        <v>2400</v>
      </c>
      <c r="AO284" s="1667"/>
      <c r="AP284" s="1667"/>
      <c r="AQ284" s="2420">
        <f t="shared" si="98"/>
        <v>0</v>
      </c>
      <c r="AR284" s="2420"/>
      <c r="AS284" s="1667"/>
      <c r="AT284" s="1667"/>
      <c r="AU284" s="1667"/>
      <c r="AV284" s="2329">
        <f t="shared" si="99"/>
        <v>0</v>
      </c>
      <c r="AW284" s="2329"/>
      <c r="AX284" s="1667"/>
      <c r="AY284" s="1667"/>
      <c r="AZ284" s="1667"/>
      <c r="BA284" s="1667"/>
      <c r="BB284" s="1667"/>
      <c r="BC284" s="1667"/>
      <c r="BD284" s="2329">
        <f t="shared" si="107"/>
        <v>0</v>
      </c>
      <c r="BE284" s="2329"/>
      <c r="BF284" s="1668">
        <f t="shared" si="102"/>
        <v>2400</v>
      </c>
      <c r="BG284" s="2333">
        <v>2022</v>
      </c>
      <c r="BH284" s="2333" t="s">
        <v>910</v>
      </c>
      <c r="BI284" s="2333"/>
      <c r="BJ284" s="2334">
        <f t="shared" si="108"/>
        <v>100</v>
      </c>
      <c r="BK284" s="2334" t="e">
        <f t="shared" si="109"/>
        <v>#DIV/0!</v>
      </c>
      <c r="BL284" s="2333" t="s">
        <v>40</v>
      </c>
      <c r="BM284" s="2426"/>
      <c r="BN284" s="2900" t="s">
        <v>2492</v>
      </c>
      <c r="BO284" s="2911" t="s">
        <v>2502</v>
      </c>
      <c r="BP284" s="2336"/>
      <c r="BQ284" s="2427"/>
    </row>
    <row r="285" spans="1:69" s="2428" customFormat="1" ht="31.5">
      <c r="A285" s="2410">
        <v>47</v>
      </c>
      <c r="B285" s="2417" t="s">
        <v>1652</v>
      </c>
      <c r="C285" s="1676" t="s">
        <v>1653</v>
      </c>
      <c r="D285" s="1676" t="s">
        <v>1654</v>
      </c>
      <c r="E285" s="2419" t="s">
        <v>1506</v>
      </c>
      <c r="F285" s="2390" t="s">
        <v>1655</v>
      </c>
      <c r="G285" s="2420">
        <v>295</v>
      </c>
      <c r="H285" s="2420">
        <v>220</v>
      </c>
      <c r="I285" s="1667"/>
      <c r="J285" s="1723">
        <v>75</v>
      </c>
      <c r="K285" s="1724">
        <v>220</v>
      </c>
      <c r="L285" s="1724">
        <v>220</v>
      </c>
      <c r="M285" s="1666">
        <v>201.977</v>
      </c>
      <c r="N285" s="1667"/>
      <c r="O285" s="2329">
        <v>18.023</v>
      </c>
      <c r="P285" s="1667">
        <v>18.023</v>
      </c>
      <c r="Q285" s="1667"/>
      <c r="R285" s="1667"/>
      <c r="S285" s="1723">
        <f t="shared" si="100"/>
        <v>0</v>
      </c>
      <c r="T285" s="2420"/>
      <c r="U285" s="1667"/>
      <c r="V285" s="1667"/>
      <c r="W285" s="1667">
        <f t="shared" si="101"/>
        <v>0</v>
      </c>
      <c r="X285" s="1667"/>
      <c r="Y285" s="1667"/>
      <c r="Z285" s="1667"/>
      <c r="AA285" s="1667">
        <f t="shared" si="110"/>
        <v>0</v>
      </c>
      <c r="AB285" s="1667"/>
      <c r="AC285" s="1667"/>
      <c r="AD285" s="1667"/>
      <c r="AE285" s="1667">
        <f t="shared" ref="AE285:AE356" si="111">SUM(AF285:AH285)</f>
        <v>18.023</v>
      </c>
      <c r="AF285" s="1667">
        <v>18.023</v>
      </c>
      <c r="AG285" s="1667"/>
      <c r="AH285" s="1667"/>
      <c r="AI285" s="1667">
        <f t="shared" ref="AI285:AI356" si="112">SUM(AJ285:AL285)</f>
        <v>0</v>
      </c>
      <c r="AJ285" s="1723"/>
      <c r="AK285" s="1667"/>
      <c r="AL285" s="1667"/>
      <c r="AM285" s="2329">
        <f t="shared" ref="AM285:AM356" si="113">SUM(AN285:AP285)</f>
        <v>220</v>
      </c>
      <c r="AN285" s="2422">
        <v>220</v>
      </c>
      <c r="AO285" s="1667"/>
      <c r="AP285" s="1667"/>
      <c r="AQ285" s="2420">
        <f t="shared" ref="AQ285:AQ356" si="114">SUM(AR285:AT285)</f>
        <v>0</v>
      </c>
      <c r="AR285" s="2420"/>
      <c r="AS285" s="1667"/>
      <c r="AT285" s="1667"/>
      <c r="AU285" s="1667"/>
      <c r="AV285" s="2329">
        <f t="shared" ref="AV285:AV356" si="115">SUM(AW285:AY285)</f>
        <v>0</v>
      </c>
      <c r="AW285" s="2329"/>
      <c r="AX285" s="1667"/>
      <c r="AY285" s="1667"/>
      <c r="AZ285" s="1667"/>
      <c r="BA285" s="1667"/>
      <c r="BB285" s="1667"/>
      <c r="BC285" s="1667"/>
      <c r="BD285" s="2329">
        <f t="shared" si="107"/>
        <v>0</v>
      </c>
      <c r="BE285" s="2329"/>
      <c r="BF285" s="1668">
        <f t="shared" si="102"/>
        <v>220</v>
      </c>
      <c r="BG285" s="2333">
        <v>2022</v>
      </c>
      <c r="BH285" s="2333" t="s">
        <v>910</v>
      </c>
      <c r="BI285" s="2333"/>
      <c r="BJ285" s="2334">
        <f t="shared" si="108"/>
        <v>100</v>
      </c>
      <c r="BK285" s="2334" t="e">
        <f t="shared" si="109"/>
        <v>#DIV/0!</v>
      </c>
      <c r="BL285" s="2333" t="s">
        <v>40</v>
      </c>
      <c r="BM285" s="2426"/>
      <c r="BN285" s="2900" t="s">
        <v>2492</v>
      </c>
      <c r="BO285" s="2911" t="s">
        <v>2502</v>
      </c>
      <c r="BP285" s="2336"/>
      <c r="BQ285" s="2427"/>
    </row>
    <row r="286" spans="1:69" s="2428" customFormat="1" ht="31.5">
      <c r="A286" s="2410">
        <v>48</v>
      </c>
      <c r="B286" s="2417" t="s">
        <v>1656</v>
      </c>
      <c r="C286" s="1676" t="s">
        <v>1653</v>
      </c>
      <c r="D286" s="1676" t="s">
        <v>1657</v>
      </c>
      <c r="E286" s="2419" t="s">
        <v>1506</v>
      </c>
      <c r="F286" s="2390" t="s">
        <v>1658</v>
      </c>
      <c r="G286" s="2420">
        <v>231</v>
      </c>
      <c r="H286" s="2420">
        <v>175</v>
      </c>
      <c r="I286" s="1667"/>
      <c r="J286" s="1723">
        <v>56</v>
      </c>
      <c r="K286" s="1724">
        <v>175</v>
      </c>
      <c r="L286" s="1724">
        <v>175</v>
      </c>
      <c r="M286" s="1666">
        <v>161.358</v>
      </c>
      <c r="N286" s="1667"/>
      <c r="O286" s="2329">
        <v>13.641999999999999</v>
      </c>
      <c r="P286" s="1667">
        <v>13.641999999999999</v>
      </c>
      <c r="Q286" s="1667"/>
      <c r="R286" s="1667"/>
      <c r="S286" s="1723">
        <f t="shared" ref="S286:S357" si="116">SUM(T286:V286)</f>
        <v>0</v>
      </c>
      <c r="T286" s="2420"/>
      <c r="U286" s="1667"/>
      <c r="V286" s="1667"/>
      <c r="W286" s="1667">
        <f t="shared" ref="W286:W357" si="117">SUM(X286:Z286)</f>
        <v>0</v>
      </c>
      <c r="X286" s="1667"/>
      <c r="Y286" s="1667"/>
      <c r="Z286" s="1667"/>
      <c r="AA286" s="1667">
        <f t="shared" si="110"/>
        <v>0</v>
      </c>
      <c r="AB286" s="1667"/>
      <c r="AC286" s="1667"/>
      <c r="AD286" s="1667"/>
      <c r="AE286" s="1667">
        <f t="shared" si="111"/>
        <v>13.641999999999999</v>
      </c>
      <c r="AF286" s="1667">
        <v>13.641999999999999</v>
      </c>
      <c r="AG286" s="1667"/>
      <c r="AH286" s="1667"/>
      <c r="AI286" s="1667">
        <f t="shared" si="112"/>
        <v>0</v>
      </c>
      <c r="AJ286" s="1723"/>
      <c r="AK286" s="1667"/>
      <c r="AL286" s="1667"/>
      <c r="AM286" s="2329">
        <f t="shared" si="113"/>
        <v>175</v>
      </c>
      <c r="AN286" s="2422">
        <v>175</v>
      </c>
      <c r="AO286" s="1667"/>
      <c r="AP286" s="1667"/>
      <c r="AQ286" s="2420">
        <f t="shared" si="114"/>
        <v>0</v>
      </c>
      <c r="AR286" s="2420"/>
      <c r="AS286" s="1667"/>
      <c r="AT286" s="1667"/>
      <c r="AU286" s="1667"/>
      <c r="AV286" s="2329">
        <f t="shared" si="115"/>
        <v>0</v>
      </c>
      <c r="AW286" s="2329"/>
      <c r="AX286" s="1667"/>
      <c r="AY286" s="1667"/>
      <c r="AZ286" s="1667"/>
      <c r="BA286" s="1667"/>
      <c r="BB286" s="1667"/>
      <c r="BC286" s="1667"/>
      <c r="BD286" s="2329">
        <f t="shared" si="107"/>
        <v>0</v>
      </c>
      <c r="BE286" s="2329"/>
      <c r="BF286" s="1668">
        <f t="shared" si="102"/>
        <v>175</v>
      </c>
      <c r="BG286" s="2333">
        <v>2022</v>
      </c>
      <c r="BH286" s="2333" t="s">
        <v>910</v>
      </c>
      <c r="BI286" s="2333"/>
      <c r="BJ286" s="2334">
        <f t="shared" si="108"/>
        <v>100</v>
      </c>
      <c r="BK286" s="2334" t="e">
        <f t="shared" si="109"/>
        <v>#DIV/0!</v>
      </c>
      <c r="BL286" s="2333" t="s">
        <v>40</v>
      </c>
      <c r="BM286" s="2426"/>
      <c r="BN286" s="2900" t="s">
        <v>2492</v>
      </c>
      <c r="BO286" s="2911" t="s">
        <v>2502</v>
      </c>
      <c r="BP286" s="2336"/>
      <c r="BQ286" s="2427"/>
    </row>
    <row r="287" spans="1:69" s="2428" customFormat="1" ht="47.25">
      <c r="A287" s="2410">
        <v>49</v>
      </c>
      <c r="B287" s="2418" t="s">
        <v>1659</v>
      </c>
      <c r="C287" s="1676" t="s">
        <v>1653</v>
      </c>
      <c r="D287" s="1676" t="s">
        <v>1660</v>
      </c>
      <c r="E287" s="2419" t="s">
        <v>1506</v>
      </c>
      <c r="F287" s="2390" t="s">
        <v>1661</v>
      </c>
      <c r="G287" s="2420">
        <v>1300</v>
      </c>
      <c r="H287" s="2420">
        <v>975</v>
      </c>
      <c r="I287" s="1667"/>
      <c r="J287" s="1723">
        <v>325</v>
      </c>
      <c r="K287" s="1724">
        <v>975</v>
      </c>
      <c r="L287" s="1724">
        <v>975</v>
      </c>
      <c r="M287" s="1666">
        <v>903.60599999999999</v>
      </c>
      <c r="N287" s="1667"/>
      <c r="O287" s="2329">
        <v>72.236000000000004</v>
      </c>
      <c r="P287" s="1667">
        <v>72.236000000000004</v>
      </c>
      <c r="Q287" s="1667"/>
      <c r="R287" s="1667"/>
      <c r="S287" s="1723">
        <f t="shared" si="116"/>
        <v>0</v>
      </c>
      <c r="T287" s="2420"/>
      <c r="U287" s="1667"/>
      <c r="V287" s="1667"/>
      <c r="W287" s="1667">
        <f t="shared" si="117"/>
        <v>0</v>
      </c>
      <c r="X287" s="1667"/>
      <c r="Y287" s="1667"/>
      <c r="Z287" s="1667"/>
      <c r="AA287" s="1667">
        <f t="shared" si="110"/>
        <v>0</v>
      </c>
      <c r="AB287" s="1667"/>
      <c r="AC287" s="1667"/>
      <c r="AD287" s="1667"/>
      <c r="AE287" s="1667">
        <f t="shared" si="111"/>
        <v>72.236000000000004</v>
      </c>
      <c r="AF287" s="1667">
        <v>72.236000000000004</v>
      </c>
      <c r="AG287" s="1667"/>
      <c r="AH287" s="1667"/>
      <c r="AI287" s="1667">
        <f t="shared" si="112"/>
        <v>0</v>
      </c>
      <c r="AJ287" s="1723"/>
      <c r="AK287" s="1667"/>
      <c r="AL287" s="1667"/>
      <c r="AM287" s="2329">
        <f t="shared" si="113"/>
        <v>975</v>
      </c>
      <c r="AN287" s="2422">
        <v>975</v>
      </c>
      <c r="AO287" s="1667"/>
      <c r="AP287" s="1667"/>
      <c r="AQ287" s="2420">
        <f t="shared" si="114"/>
        <v>0</v>
      </c>
      <c r="AR287" s="2420"/>
      <c r="AS287" s="1667"/>
      <c r="AT287" s="1667"/>
      <c r="AU287" s="1667"/>
      <c r="AV287" s="2329">
        <f t="shared" si="115"/>
        <v>0</v>
      </c>
      <c r="AW287" s="2329"/>
      <c r="AX287" s="1667"/>
      <c r="AY287" s="1667"/>
      <c r="AZ287" s="1667"/>
      <c r="BA287" s="1667"/>
      <c r="BB287" s="1667"/>
      <c r="BC287" s="1667"/>
      <c r="BD287" s="2329">
        <f t="shared" si="107"/>
        <v>0</v>
      </c>
      <c r="BE287" s="2329"/>
      <c r="BF287" s="1668">
        <f t="shared" ref="BF287:BF358" si="118">AM287-S287</f>
        <v>975</v>
      </c>
      <c r="BG287" s="2333">
        <v>2022</v>
      </c>
      <c r="BH287" s="2333" t="s">
        <v>910</v>
      </c>
      <c r="BI287" s="2333"/>
      <c r="BJ287" s="2334">
        <f t="shared" si="108"/>
        <v>100</v>
      </c>
      <c r="BK287" s="2334" t="e">
        <f t="shared" si="109"/>
        <v>#DIV/0!</v>
      </c>
      <c r="BL287" s="2333" t="s">
        <v>40</v>
      </c>
      <c r="BM287" s="2426"/>
      <c r="BN287" s="2900" t="s">
        <v>2492</v>
      </c>
      <c r="BO287" s="2911" t="s">
        <v>2502</v>
      </c>
      <c r="BP287" s="2336"/>
      <c r="BQ287" s="2427"/>
    </row>
    <row r="288" spans="1:69" s="1627" customFormat="1" ht="36.75" customHeight="1">
      <c r="A288" s="2200" t="s">
        <v>74</v>
      </c>
      <c r="B288" s="1981" t="s">
        <v>2420</v>
      </c>
      <c r="C288" s="1699"/>
      <c r="D288" s="1699"/>
      <c r="E288" s="1982"/>
      <c r="F288" s="1983"/>
      <c r="G288" s="1727">
        <f>SUM(G289:G294)</f>
        <v>4711</v>
      </c>
      <c r="H288" s="1727">
        <f t="shared" ref="H288:BD288" si="119">SUM(H289:H294)</f>
        <v>4711</v>
      </c>
      <c r="I288" s="1727">
        <f t="shared" si="119"/>
        <v>0</v>
      </c>
      <c r="J288" s="1727">
        <f t="shared" si="119"/>
        <v>0</v>
      </c>
      <c r="K288" s="1727">
        <f t="shared" si="119"/>
        <v>4711</v>
      </c>
      <c r="L288" s="1727">
        <f t="shared" si="119"/>
        <v>4711</v>
      </c>
      <c r="M288" s="1727">
        <f t="shared" si="119"/>
        <v>0</v>
      </c>
      <c r="N288" s="1727">
        <f t="shared" si="119"/>
        <v>287.52700000000004</v>
      </c>
      <c r="O288" s="1727">
        <f t="shared" si="119"/>
        <v>0</v>
      </c>
      <c r="P288" s="1727">
        <f t="shared" si="119"/>
        <v>0</v>
      </c>
      <c r="Q288" s="1727">
        <f t="shared" si="119"/>
        <v>0</v>
      </c>
      <c r="R288" s="1727">
        <f t="shared" si="119"/>
        <v>0</v>
      </c>
      <c r="S288" s="1727">
        <f t="shared" si="119"/>
        <v>1895</v>
      </c>
      <c r="T288" s="1727">
        <f t="shared" si="119"/>
        <v>1895</v>
      </c>
      <c r="U288" s="1727">
        <f t="shared" si="119"/>
        <v>0</v>
      </c>
      <c r="V288" s="1727">
        <f t="shared" si="119"/>
        <v>0</v>
      </c>
      <c r="W288" s="1727">
        <f t="shared" si="119"/>
        <v>0</v>
      </c>
      <c r="X288" s="1727">
        <f t="shared" si="119"/>
        <v>0</v>
      </c>
      <c r="Y288" s="1727">
        <f t="shared" si="119"/>
        <v>0</v>
      </c>
      <c r="Z288" s="1727">
        <f t="shared" si="119"/>
        <v>0</v>
      </c>
      <c r="AA288" s="1727">
        <f t="shared" si="119"/>
        <v>287.52700000000004</v>
      </c>
      <c r="AB288" s="1727">
        <f t="shared" si="119"/>
        <v>287.52700000000004</v>
      </c>
      <c r="AC288" s="1727">
        <f t="shared" si="119"/>
        <v>0</v>
      </c>
      <c r="AD288" s="1727">
        <f t="shared" si="119"/>
        <v>0</v>
      </c>
      <c r="AE288" s="1727">
        <f t="shared" si="119"/>
        <v>0</v>
      </c>
      <c r="AF288" s="1727">
        <f t="shared" si="119"/>
        <v>0</v>
      </c>
      <c r="AG288" s="1727">
        <f t="shared" si="119"/>
        <v>0</v>
      </c>
      <c r="AH288" s="1727">
        <f t="shared" si="119"/>
        <v>0</v>
      </c>
      <c r="AI288" s="1727">
        <f t="shared" si="119"/>
        <v>1895</v>
      </c>
      <c r="AJ288" s="1727">
        <f t="shared" si="119"/>
        <v>1895</v>
      </c>
      <c r="AK288" s="1727">
        <f t="shared" si="119"/>
        <v>0</v>
      </c>
      <c r="AL288" s="1727">
        <f t="shared" si="119"/>
        <v>0</v>
      </c>
      <c r="AM288" s="1727">
        <f t="shared" si="119"/>
        <v>1895</v>
      </c>
      <c r="AN288" s="1727">
        <f t="shared" si="119"/>
        <v>1895</v>
      </c>
      <c r="AO288" s="1727">
        <f t="shared" si="119"/>
        <v>0</v>
      </c>
      <c r="AP288" s="1727">
        <f t="shared" si="119"/>
        <v>0</v>
      </c>
      <c r="AQ288" s="1727">
        <f t="shared" si="119"/>
        <v>2816</v>
      </c>
      <c r="AR288" s="1727">
        <f t="shared" si="119"/>
        <v>2816</v>
      </c>
      <c r="AS288" s="1727">
        <f t="shared" si="119"/>
        <v>0</v>
      </c>
      <c r="AT288" s="1727">
        <f t="shared" si="119"/>
        <v>0</v>
      </c>
      <c r="AU288" s="1727">
        <f t="shared" si="119"/>
        <v>0</v>
      </c>
      <c r="AV288" s="1727">
        <f t="shared" si="119"/>
        <v>2816</v>
      </c>
      <c r="AW288" s="1727">
        <f t="shared" si="119"/>
        <v>2816</v>
      </c>
      <c r="AX288" s="1727">
        <f t="shared" si="119"/>
        <v>0</v>
      </c>
      <c r="AY288" s="1727">
        <f t="shared" si="119"/>
        <v>0</v>
      </c>
      <c r="AZ288" s="1727">
        <f t="shared" si="119"/>
        <v>0</v>
      </c>
      <c r="BA288" s="1727">
        <f t="shared" si="119"/>
        <v>0</v>
      </c>
      <c r="BB288" s="1727">
        <f t="shared" si="119"/>
        <v>0</v>
      </c>
      <c r="BC288" s="1727">
        <f t="shared" si="119"/>
        <v>0</v>
      </c>
      <c r="BD288" s="1727">
        <f t="shared" si="119"/>
        <v>2816</v>
      </c>
      <c r="BE288" s="1655"/>
      <c r="BF288" s="1657"/>
      <c r="BG288" s="1691"/>
      <c r="BH288" s="1691"/>
      <c r="BI288" s="1691"/>
      <c r="BJ288" s="1692">
        <f t="shared" si="108"/>
        <v>100</v>
      </c>
      <c r="BK288" s="1692">
        <f t="shared" si="109"/>
        <v>100</v>
      </c>
      <c r="BL288" s="1691"/>
      <c r="BM288" s="1984"/>
      <c r="BN288" s="2900" t="s">
        <v>2492</v>
      </c>
      <c r="BO288" s="2912"/>
      <c r="BP288" s="1660"/>
      <c r="BQ288" s="1728"/>
    </row>
    <row r="289" spans="1:73" s="2442" customFormat="1" ht="31.5">
      <c r="A289" s="2429">
        <v>1</v>
      </c>
      <c r="B289" s="2430" t="s">
        <v>1662</v>
      </c>
      <c r="C289" s="1676" t="s">
        <v>1521</v>
      </c>
      <c r="D289" s="1676" t="s">
        <v>1663</v>
      </c>
      <c r="E289" s="2433" t="s">
        <v>1664</v>
      </c>
      <c r="F289" s="2434" t="s">
        <v>1665</v>
      </c>
      <c r="G289" s="2420">
        <v>896</v>
      </c>
      <c r="H289" s="2420">
        <f t="shared" ref="H289:H294" si="120">+G289</f>
        <v>896</v>
      </c>
      <c r="I289" s="1662"/>
      <c r="J289" s="1723"/>
      <c r="K289" s="1724">
        <v>896</v>
      </c>
      <c r="L289" s="1724">
        <v>896</v>
      </c>
      <c r="M289" s="1695"/>
      <c r="N289" s="1662"/>
      <c r="O289" s="2438"/>
      <c r="P289" s="1662"/>
      <c r="Q289" s="1662"/>
      <c r="R289" s="1662"/>
      <c r="S289" s="1723">
        <f t="shared" si="116"/>
        <v>306</v>
      </c>
      <c r="T289" s="2420">
        <v>306</v>
      </c>
      <c r="U289" s="1662"/>
      <c r="V289" s="1662"/>
      <c r="W289" s="1662">
        <f t="shared" si="117"/>
        <v>0</v>
      </c>
      <c r="X289" s="1662"/>
      <c r="Y289" s="1662"/>
      <c r="Z289" s="1662"/>
      <c r="AA289" s="1662">
        <f t="shared" si="110"/>
        <v>0</v>
      </c>
      <c r="AB289" s="1662"/>
      <c r="AC289" s="1662"/>
      <c r="AD289" s="1662"/>
      <c r="AE289" s="1662">
        <f t="shared" si="111"/>
        <v>0</v>
      </c>
      <c r="AF289" s="1662"/>
      <c r="AG289" s="1662"/>
      <c r="AH289" s="1662"/>
      <c r="AI289" s="1662">
        <f t="shared" si="112"/>
        <v>306</v>
      </c>
      <c r="AJ289" s="1723">
        <v>306</v>
      </c>
      <c r="AK289" s="1662"/>
      <c r="AL289" s="1662"/>
      <c r="AM289" s="2329">
        <f t="shared" si="113"/>
        <v>306</v>
      </c>
      <c r="AN289" s="2420">
        <v>306</v>
      </c>
      <c r="AO289" s="1662"/>
      <c r="AP289" s="1662"/>
      <c r="AQ289" s="2420">
        <f t="shared" si="114"/>
        <v>590</v>
      </c>
      <c r="AR289" s="2420">
        <f>+L289-AM289</f>
        <v>590</v>
      </c>
      <c r="AS289" s="1662"/>
      <c r="AT289" s="1662"/>
      <c r="AU289" s="1662"/>
      <c r="AV289" s="2424">
        <f t="shared" si="115"/>
        <v>590</v>
      </c>
      <c r="AW289" s="2424">
        <v>590</v>
      </c>
      <c r="AX289" s="1662"/>
      <c r="AY289" s="1662"/>
      <c r="AZ289" s="1662"/>
      <c r="BA289" s="1662"/>
      <c r="BB289" s="1662"/>
      <c r="BC289" s="1662"/>
      <c r="BD289" s="2329">
        <v>590</v>
      </c>
      <c r="BE289" s="2438"/>
      <c r="BF289" s="1663">
        <f t="shared" si="118"/>
        <v>0</v>
      </c>
      <c r="BG289" s="2333">
        <v>2023</v>
      </c>
      <c r="BH289" s="2333" t="s">
        <v>2324</v>
      </c>
      <c r="BI289" s="2333" t="s">
        <v>2327</v>
      </c>
      <c r="BJ289" s="2334">
        <f t="shared" si="108"/>
        <v>100</v>
      </c>
      <c r="BK289" s="2334">
        <f t="shared" si="109"/>
        <v>100</v>
      </c>
      <c r="BL289" s="2333" t="s">
        <v>40</v>
      </c>
      <c r="BM289" s="2440"/>
      <c r="BN289" s="2900" t="s">
        <v>2492</v>
      </c>
      <c r="BO289" s="2911" t="s">
        <v>2502</v>
      </c>
      <c r="BP289" s="2356"/>
      <c r="BQ289" s="2441"/>
    </row>
    <row r="290" spans="1:73" s="2443" customFormat="1" ht="38.25">
      <c r="A290" s="2429">
        <v>2</v>
      </c>
      <c r="B290" s="2430" t="s">
        <v>1666</v>
      </c>
      <c r="C290" s="1676" t="s">
        <v>1596</v>
      </c>
      <c r="D290" s="1676" t="s">
        <v>1667</v>
      </c>
      <c r="E290" s="2433" t="s">
        <v>1664</v>
      </c>
      <c r="F290" s="2434" t="s">
        <v>1668</v>
      </c>
      <c r="G290" s="2420">
        <v>686</v>
      </c>
      <c r="H290" s="2420">
        <f t="shared" si="120"/>
        <v>686</v>
      </c>
      <c r="I290" s="1662"/>
      <c r="J290" s="1723"/>
      <c r="K290" s="1724">
        <v>686</v>
      </c>
      <c r="L290" s="1724">
        <v>686</v>
      </c>
      <c r="M290" s="1695"/>
      <c r="N290" s="1662"/>
      <c r="O290" s="2438"/>
      <c r="P290" s="1662"/>
      <c r="Q290" s="1662"/>
      <c r="R290" s="1662"/>
      <c r="S290" s="1723">
        <f t="shared" si="116"/>
        <v>266</v>
      </c>
      <c r="T290" s="2420">
        <v>266</v>
      </c>
      <c r="U290" s="1662"/>
      <c r="V290" s="1662"/>
      <c r="W290" s="1662">
        <f t="shared" si="117"/>
        <v>0</v>
      </c>
      <c r="X290" s="1662"/>
      <c r="Y290" s="1662"/>
      <c r="Z290" s="1662"/>
      <c r="AA290" s="1662">
        <f t="shared" si="110"/>
        <v>0</v>
      </c>
      <c r="AB290" s="1662"/>
      <c r="AC290" s="1662"/>
      <c r="AD290" s="1667"/>
      <c r="AE290" s="1662">
        <f t="shared" si="111"/>
        <v>0</v>
      </c>
      <c r="AF290" s="1662"/>
      <c r="AG290" s="1662"/>
      <c r="AH290" s="1662"/>
      <c r="AI290" s="1662">
        <f t="shared" si="112"/>
        <v>266</v>
      </c>
      <c r="AJ290" s="1723">
        <v>266</v>
      </c>
      <c r="AK290" s="1662"/>
      <c r="AL290" s="1662"/>
      <c r="AM290" s="2329">
        <f t="shared" si="113"/>
        <v>266</v>
      </c>
      <c r="AN290" s="2420">
        <v>266</v>
      </c>
      <c r="AO290" s="1662"/>
      <c r="AP290" s="1662"/>
      <c r="AQ290" s="2420">
        <f t="shared" si="114"/>
        <v>420</v>
      </c>
      <c r="AR290" s="2420">
        <f t="shared" ref="AR290:AR294" si="121">+L290-AM290</f>
        <v>420</v>
      </c>
      <c r="AS290" s="1662"/>
      <c r="AT290" s="1662"/>
      <c r="AU290" s="1662"/>
      <c r="AV290" s="2424">
        <f t="shared" si="115"/>
        <v>420</v>
      </c>
      <c r="AW290" s="2424">
        <v>420</v>
      </c>
      <c r="AX290" s="1662"/>
      <c r="AY290" s="1662"/>
      <c r="AZ290" s="1662"/>
      <c r="BA290" s="1662"/>
      <c r="BB290" s="1662"/>
      <c r="BC290" s="1662"/>
      <c r="BD290" s="2329">
        <v>420</v>
      </c>
      <c r="BE290" s="2438"/>
      <c r="BF290" s="1663">
        <f t="shared" si="118"/>
        <v>0</v>
      </c>
      <c r="BG290" s="2333">
        <v>2023</v>
      </c>
      <c r="BH290" s="2333" t="s">
        <v>2324</v>
      </c>
      <c r="BI290" s="2333" t="s">
        <v>2327</v>
      </c>
      <c r="BJ290" s="2334">
        <f t="shared" si="108"/>
        <v>100</v>
      </c>
      <c r="BK290" s="2334">
        <f t="shared" si="109"/>
        <v>100</v>
      </c>
      <c r="BL290" s="2333" t="s">
        <v>40</v>
      </c>
      <c r="BM290" s="2426"/>
      <c r="BN290" s="2900" t="s">
        <v>2492</v>
      </c>
      <c r="BO290" s="2911" t="s">
        <v>2502</v>
      </c>
      <c r="BP290" s="2336"/>
      <c r="BQ290" s="2427"/>
    </row>
    <row r="291" spans="1:73" s="2443" customFormat="1" ht="51">
      <c r="A291" s="2429">
        <v>3</v>
      </c>
      <c r="B291" s="2430" t="s">
        <v>1669</v>
      </c>
      <c r="C291" s="1676" t="s">
        <v>1596</v>
      </c>
      <c r="D291" s="1676" t="s">
        <v>1670</v>
      </c>
      <c r="E291" s="2433" t="s">
        <v>1664</v>
      </c>
      <c r="F291" s="2434" t="s">
        <v>1671</v>
      </c>
      <c r="G291" s="2420">
        <v>855</v>
      </c>
      <c r="H291" s="2420">
        <f t="shared" si="120"/>
        <v>855</v>
      </c>
      <c r="I291" s="1662"/>
      <c r="J291" s="1723"/>
      <c r="K291" s="1724">
        <v>855</v>
      </c>
      <c r="L291" s="1724">
        <v>855</v>
      </c>
      <c r="M291" s="1695"/>
      <c r="N291" s="1662"/>
      <c r="O291" s="2438"/>
      <c r="P291" s="1662"/>
      <c r="Q291" s="1662"/>
      <c r="R291" s="1662"/>
      <c r="S291" s="1723">
        <f t="shared" si="116"/>
        <v>321</v>
      </c>
      <c r="T291" s="2420">
        <v>321</v>
      </c>
      <c r="U291" s="1662"/>
      <c r="V291" s="1662"/>
      <c r="W291" s="1662">
        <f t="shared" si="117"/>
        <v>0</v>
      </c>
      <c r="X291" s="1662"/>
      <c r="Y291" s="1662"/>
      <c r="Z291" s="1662"/>
      <c r="AA291" s="1662">
        <f t="shared" si="110"/>
        <v>0</v>
      </c>
      <c r="AB291" s="1662"/>
      <c r="AC291" s="1662"/>
      <c r="AD291" s="1667"/>
      <c r="AE291" s="1662">
        <f t="shared" si="111"/>
        <v>0</v>
      </c>
      <c r="AF291" s="1662"/>
      <c r="AG291" s="1662"/>
      <c r="AH291" s="1662"/>
      <c r="AI291" s="1662">
        <f t="shared" si="112"/>
        <v>321</v>
      </c>
      <c r="AJ291" s="1723">
        <v>321</v>
      </c>
      <c r="AK291" s="1662"/>
      <c r="AL291" s="1662"/>
      <c r="AM291" s="2329">
        <f t="shared" si="113"/>
        <v>321</v>
      </c>
      <c r="AN291" s="2420">
        <v>321</v>
      </c>
      <c r="AO291" s="1662"/>
      <c r="AP291" s="1662"/>
      <c r="AQ291" s="2420">
        <f t="shared" si="114"/>
        <v>534</v>
      </c>
      <c r="AR291" s="2420">
        <f t="shared" si="121"/>
        <v>534</v>
      </c>
      <c r="AS291" s="1662"/>
      <c r="AT291" s="1662"/>
      <c r="AU291" s="1662"/>
      <c r="AV291" s="2424">
        <f t="shared" si="115"/>
        <v>534</v>
      </c>
      <c r="AW291" s="2424">
        <v>534</v>
      </c>
      <c r="AX291" s="1662"/>
      <c r="AY291" s="1662"/>
      <c r="AZ291" s="1662"/>
      <c r="BA291" s="1662"/>
      <c r="BB291" s="1662"/>
      <c r="BC291" s="1662"/>
      <c r="BD291" s="2329">
        <v>534</v>
      </c>
      <c r="BE291" s="2438"/>
      <c r="BF291" s="1663">
        <f t="shared" si="118"/>
        <v>0</v>
      </c>
      <c r="BG291" s="2333">
        <v>2023</v>
      </c>
      <c r="BH291" s="2333" t="s">
        <v>2324</v>
      </c>
      <c r="BI291" s="2333" t="s">
        <v>2327</v>
      </c>
      <c r="BJ291" s="2334">
        <f t="shared" si="108"/>
        <v>100</v>
      </c>
      <c r="BK291" s="2334">
        <f t="shared" si="109"/>
        <v>100</v>
      </c>
      <c r="BL291" s="2333" t="s">
        <v>40</v>
      </c>
      <c r="BM291" s="2426"/>
      <c r="BN291" s="2900" t="s">
        <v>2492</v>
      </c>
      <c r="BO291" s="2911" t="s">
        <v>2502</v>
      </c>
      <c r="BP291" s="2336"/>
      <c r="BQ291" s="2427"/>
    </row>
    <row r="292" spans="1:73" s="2443" customFormat="1" ht="51">
      <c r="A292" s="2429">
        <v>4</v>
      </c>
      <c r="B292" s="2430" t="s">
        <v>1672</v>
      </c>
      <c r="C292" s="1676" t="s">
        <v>1592</v>
      </c>
      <c r="D292" s="1676" t="s">
        <v>1673</v>
      </c>
      <c r="E292" s="2433" t="s">
        <v>1664</v>
      </c>
      <c r="F292" s="2434" t="s">
        <v>1674</v>
      </c>
      <c r="G292" s="2420">
        <v>1176</v>
      </c>
      <c r="H292" s="2420">
        <f t="shared" si="120"/>
        <v>1176</v>
      </c>
      <c r="I292" s="1662"/>
      <c r="J292" s="1723"/>
      <c r="K292" s="1724">
        <v>1176</v>
      </c>
      <c r="L292" s="1724">
        <v>1176</v>
      </c>
      <c r="M292" s="1695"/>
      <c r="N292" s="1662"/>
      <c r="O292" s="2438"/>
      <c r="P292" s="1662"/>
      <c r="Q292" s="1662"/>
      <c r="R292" s="1662"/>
      <c r="S292" s="1723">
        <f t="shared" si="116"/>
        <v>475</v>
      </c>
      <c r="T292" s="2420">
        <v>475</v>
      </c>
      <c r="U292" s="1662"/>
      <c r="V292" s="1662"/>
      <c r="W292" s="1662">
        <f t="shared" si="117"/>
        <v>0</v>
      </c>
      <c r="X292" s="1662"/>
      <c r="Y292" s="1662"/>
      <c r="Z292" s="1662"/>
      <c r="AA292" s="1662">
        <f t="shared" si="110"/>
        <v>0</v>
      </c>
      <c r="AB292" s="1662"/>
      <c r="AC292" s="1662"/>
      <c r="AD292" s="1667"/>
      <c r="AE292" s="1662">
        <f t="shared" si="111"/>
        <v>0</v>
      </c>
      <c r="AF292" s="1662"/>
      <c r="AG292" s="1662"/>
      <c r="AH292" s="1662"/>
      <c r="AI292" s="1662">
        <f t="shared" si="112"/>
        <v>475</v>
      </c>
      <c r="AJ292" s="1723">
        <v>475</v>
      </c>
      <c r="AK292" s="1662"/>
      <c r="AL292" s="1662"/>
      <c r="AM292" s="2329">
        <f t="shared" si="113"/>
        <v>475</v>
      </c>
      <c r="AN292" s="2420">
        <v>475</v>
      </c>
      <c r="AO292" s="1662"/>
      <c r="AP292" s="1662"/>
      <c r="AQ292" s="2420">
        <f t="shared" si="114"/>
        <v>701</v>
      </c>
      <c r="AR292" s="2420">
        <f t="shared" si="121"/>
        <v>701</v>
      </c>
      <c r="AS292" s="1662"/>
      <c r="AT292" s="1662"/>
      <c r="AU292" s="1662"/>
      <c r="AV292" s="2424">
        <f t="shared" si="115"/>
        <v>701</v>
      </c>
      <c r="AW292" s="2424">
        <v>701</v>
      </c>
      <c r="AX292" s="1662"/>
      <c r="AY292" s="1662"/>
      <c r="AZ292" s="1662"/>
      <c r="BA292" s="1662"/>
      <c r="BB292" s="1662"/>
      <c r="BC292" s="1662"/>
      <c r="BD292" s="2329">
        <v>701</v>
      </c>
      <c r="BE292" s="2438"/>
      <c r="BF292" s="1663">
        <f t="shared" si="118"/>
        <v>0</v>
      </c>
      <c r="BG292" s="2333">
        <v>2023</v>
      </c>
      <c r="BH292" s="2333" t="s">
        <v>2324</v>
      </c>
      <c r="BI292" s="2333" t="s">
        <v>2327</v>
      </c>
      <c r="BJ292" s="2334">
        <f t="shared" si="108"/>
        <v>100</v>
      </c>
      <c r="BK292" s="2334">
        <f t="shared" si="109"/>
        <v>100</v>
      </c>
      <c r="BL292" s="2333" t="s">
        <v>40</v>
      </c>
      <c r="BM292" s="2426"/>
      <c r="BN292" s="2900" t="s">
        <v>2492</v>
      </c>
      <c r="BO292" s="2911" t="s">
        <v>2502</v>
      </c>
      <c r="BP292" s="2336"/>
      <c r="BQ292" s="2427"/>
    </row>
    <row r="293" spans="1:73" s="2442" customFormat="1" ht="25.5">
      <c r="A293" s="2429">
        <v>5</v>
      </c>
      <c r="B293" s="2430" t="s">
        <v>1675</v>
      </c>
      <c r="C293" s="1676" t="s">
        <v>1588</v>
      </c>
      <c r="D293" s="1676" t="s">
        <v>1676</v>
      </c>
      <c r="E293" s="2433" t="s">
        <v>1664</v>
      </c>
      <c r="F293" s="2434" t="s">
        <v>1677</v>
      </c>
      <c r="G293" s="2420">
        <v>542</v>
      </c>
      <c r="H293" s="2420">
        <f t="shared" si="120"/>
        <v>542</v>
      </c>
      <c r="I293" s="1662"/>
      <c r="J293" s="1723"/>
      <c r="K293" s="1724">
        <v>542</v>
      </c>
      <c r="L293" s="1724">
        <v>542</v>
      </c>
      <c r="M293" s="1695"/>
      <c r="N293" s="1726">
        <v>141.86500000000001</v>
      </c>
      <c r="O293" s="2438"/>
      <c r="P293" s="1662"/>
      <c r="Q293" s="1662"/>
      <c r="R293" s="1662"/>
      <c r="S293" s="1723">
        <f t="shared" si="116"/>
        <v>260</v>
      </c>
      <c r="T293" s="2420">
        <v>260</v>
      </c>
      <c r="U293" s="1662"/>
      <c r="V293" s="1662"/>
      <c r="W293" s="1662">
        <f t="shared" si="117"/>
        <v>0</v>
      </c>
      <c r="X293" s="1662"/>
      <c r="Y293" s="1662"/>
      <c r="Z293" s="1662"/>
      <c r="AA293" s="1726">
        <f t="shared" si="110"/>
        <v>141.86500000000001</v>
      </c>
      <c r="AB293" s="1726">
        <v>141.86500000000001</v>
      </c>
      <c r="AC293" s="1662"/>
      <c r="AD293" s="1662"/>
      <c r="AE293" s="1726">
        <f t="shared" si="111"/>
        <v>0</v>
      </c>
      <c r="AF293" s="1662"/>
      <c r="AG293" s="1662"/>
      <c r="AH293" s="1662"/>
      <c r="AI293" s="1726">
        <f t="shared" si="112"/>
        <v>260</v>
      </c>
      <c r="AJ293" s="1723">
        <v>260</v>
      </c>
      <c r="AK293" s="1662"/>
      <c r="AL293" s="1662"/>
      <c r="AM293" s="2439">
        <f t="shared" si="113"/>
        <v>260</v>
      </c>
      <c r="AN293" s="2420">
        <v>260</v>
      </c>
      <c r="AO293" s="1662"/>
      <c r="AP293" s="1662"/>
      <c r="AQ293" s="2420">
        <f t="shared" si="114"/>
        <v>282</v>
      </c>
      <c r="AR293" s="2420">
        <f t="shared" si="121"/>
        <v>282</v>
      </c>
      <c r="AS293" s="1662"/>
      <c r="AT293" s="1662"/>
      <c r="AU293" s="1662"/>
      <c r="AV293" s="2424">
        <f t="shared" si="115"/>
        <v>282</v>
      </c>
      <c r="AW293" s="2424">
        <v>282</v>
      </c>
      <c r="AX293" s="1662"/>
      <c r="AY293" s="1662"/>
      <c r="AZ293" s="1662"/>
      <c r="BA293" s="1662"/>
      <c r="BB293" s="1662"/>
      <c r="BC293" s="1662"/>
      <c r="BD293" s="2329">
        <v>282</v>
      </c>
      <c r="BE293" s="2438"/>
      <c r="BF293" s="1663">
        <f t="shared" si="118"/>
        <v>0</v>
      </c>
      <c r="BG293" s="2333">
        <v>2023</v>
      </c>
      <c r="BH293" s="2333" t="s">
        <v>2324</v>
      </c>
      <c r="BI293" s="2333" t="s">
        <v>2327</v>
      </c>
      <c r="BJ293" s="2334">
        <f t="shared" si="108"/>
        <v>100</v>
      </c>
      <c r="BK293" s="2334">
        <f t="shared" si="109"/>
        <v>100</v>
      </c>
      <c r="BL293" s="2333" t="s">
        <v>40</v>
      </c>
      <c r="BM293" s="2440"/>
      <c r="BN293" s="2900" t="s">
        <v>2492</v>
      </c>
      <c r="BO293" s="2911" t="s">
        <v>2502</v>
      </c>
      <c r="BP293" s="2356"/>
      <c r="BQ293" s="2441"/>
    </row>
    <row r="294" spans="1:73" s="2443" customFormat="1" ht="25.5">
      <c r="A294" s="2429">
        <v>6</v>
      </c>
      <c r="B294" s="2430" t="s">
        <v>1678</v>
      </c>
      <c r="C294" s="1676" t="s">
        <v>1588</v>
      </c>
      <c r="D294" s="1676" t="s">
        <v>1676</v>
      </c>
      <c r="E294" s="2433" t="s">
        <v>1664</v>
      </c>
      <c r="F294" s="2434" t="s">
        <v>1679</v>
      </c>
      <c r="G294" s="2420">
        <v>556</v>
      </c>
      <c r="H294" s="2420">
        <f t="shared" si="120"/>
        <v>556</v>
      </c>
      <c r="I294" s="1667"/>
      <c r="J294" s="1723"/>
      <c r="K294" s="1724">
        <v>556</v>
      </c>
      <c r="L294" s="1724">
        <v>556</v>
      </c>
      <c r="M294" s="1666"/>
      <c r="N294" s="1726">
        <v>145.66200000000001</v>
      </c>
      <c r="O294" s="2329"/>
      <c r="P294" s="1667"/>
      <c r="Q294" s="1667"/>
      <c r="R294" s="1667"/>
      <c r="S294" s="1723">
        <f t="shared" si="116"/>
        <v>267</v>
      </c>
      <c r="T294" s="2420">
        <v>267</v>
      </c>
      <c r="U294" s="1667"/>
      <c r="V294" s="1667"/>
      <c r="W294" s="1667">
        <f t="shared" si="117"/>
        <v>0</v>
      </c>
      <c r="X294" s="1667"/>
      <c r="Y294" s="1667"/>
      <c r="Z294" s="1667"/>
      <c r="AA294" s="1726">
        <f t="shared" si="110"/>
        <v>145.66200000000001</v>
      </c>
      <c r="AB294" s="1726">
        <v>145.66200000000001</v>
      </c>
      <c r="AC294" s="1667"/>
      <c r="AD294" s="1667"/>
      <c r="AE294" s="1726">
        <f t="shared" si="111"/>
        <v>0</v>
      </c>
      <c r="AF294" s="1667"/>
      <c r="AG294" s="1667"/>
      <c r="AH294" s="1667"/>
      <c r="AI294" s="1726">
        <f t="shared" si="112"/>
        <v>267</v>
      </c>
      <c r="AJ294" s="1723">
        <v>267</v>
      </c>
      <c r="AK294" s="1667"/>
      <c r="AL294" s="1667"/>
      <c r="AM294" s="2439">
        <f t="shared" si="113"/>
        <v>267</v>
      </c>
      <c r="AN294" s="2420">
        <v>267</v>
      </c>
      <c r="AO294" s="1667"/>
      <c r="AP294" s="1667"/>
      <c r="AQ294" s="2420">
        <f t="shared" si="114"/>
        <v>289</v>
      </c>
      <c r="AR294" s="2420">
        <f t="shared" si="121"/>
        <v>289</v>
      </c>
      <c r="AS294" s="1667"/>
      <c r="AT294" s="1667"/>
      <c r="AU294" s="1667"/>
      <c r="AV294" s="2424">
        <f t="shared" si="115"/>
        <v>289</v>
      </c>
      <c r="AW294" s="2424">
        <v>289</v>
      </c>
      <c r="AX294" s="1667"/>
      <c r="AY294" s="1667"/>
      <c r="AZ294" s="1667"/>
      <c r="BA294" s="1667"/>
      <c r="BB294" s="1667"/>
      <c r="BC294" s="1667"/>
      <c r="BD294" s="2329">
        <v>289</v>
      </c>
      <c r="BE294" s="2329"/>
      <c r="BF294" s="1668">
        <f t="shared" si="118"/>
        <v>0</v>
      </c>
      <c r="BG294" s="2333">
        <v>2023</v>
      </c>
      <c r="BH294" s="2333" t="s">
        <v>2324</v>
      </c>
      <c r="BI294" s="2333" t="s">
        <v>2327</v>
      </c>
      <c r="BJ294" s="2334">
        <f t="shared" si="108"/>
        <v>100</v>
      </c>
      <c r="BK294" s="2334">
        <f t="shared" si="109"/>
        <v>100</v>
      </c>
      <c r="BL294" s="2333" t="s">
        <v>40</v>
      </c>
      <c r="BM294" s="2426"/>
      <c r="BN294" s="2900" t="s">
        <v>2492</v>
      </c>
      <c r="BO294" s="2911" t="s">
        <v>2502</v>
      </c>
      <c r="BP294" s="2336"/>
      <c r="BQ294" s="2427"/>
    </row>
    <row r="295" spans="1:73" s="2445" customFormat="1">
      <c r="A295" s="2431" t="s">
        <v>712</v>
      </c>
      <c r="B295" s="2432" t="s">
        <v>2468</v>
      </c>
      <c r="C295" s="1944"/>
      <c r="D295" s="1944"/>
      <c r="E295" s="2435"/>
      <c r="F295" s="2436"/>
      <c r="G295" s="2437"/>
      <c r="H295" s="2437"/>
      <c r="I295" s="1986"/>
      <c r="J295" s="1986"/>
      <c r="K295" s="1986"/>
      <c r="L295" s="1986"/>
      <c r="M295" s="1986"/>
      <c r="N295" s="1986"/>
      <c r="O295" s="2437"/>
      <c r="P295" s="1986"/>
      <c r="Q295" s="1986"/>
      <c r="R295" s="1986"/>
      <c r="S295" s="1986"/>
      <c r="T295" s="2437"/>
      <c r="U295" s="1986"/>
      <c r="V295" s="1986"/>
      <c r="W295" s="1986"/>
      <c r="X295" s="1986"/>
      <c r="Y295" s="1986"/>
      <c r="Z295" s="1986"/>
      <c r="AA295" s="1986"/>
      <c r="AB295" s="1986"/>
      <c r="AC295" s="1986"/>
      <c r="AD295" s="1986"/>
      <c r="AE295" s="1986"/>
      <c r="AF295" s="1986"/>
      <c r="AG295" s="1986"/>
      <c r="AH295" s="1986"/>
      <c r="AI295" s="1986"/>
      <c r="AJ295" s="1986"/>
      <c r="AK295" s="1986"/>
      <c r="AL295" s="1986"/>
      <c r="AM295" s="2437"/>
      <c r="AN295" s="2437"/>
      <c r="AO295" s="1986"/>
      <c r="AP295" s="1986"/>
      <c r="AQ295" s="2437"/>
      <c r="AR295" s="2437"/>
      <c r="AS295" s="1986"/>
      <c r="AT295" s="1986"/>
      <c r="AU295" s="1986"/>
      <c r="AV295" s="2437"/>
      <c r="AW295" s="2437"/>
      <c r="AX295" s="1986">
        <f t="shared" ref="AX295:BC295" si="122">SUM(AX296:AX297)</f>
        <v>0</v>
      </c>
      <c r="AY295" s="1986">
        <f t="shared" si="122"/>
        <v>0</v>
      </c>
      <c r="AZ295" s="1986">
        <f t="shared" si="122"/>
        <v>0</v>
      </c>
      <c r="BA295" s="1986">
        <f t="shared" si="122"/>
        <v>0</v>
      </c>
      <c r="BB295" s="1986">
        <f t="shared" si="122"/>
        <v>0</v>
      </c>
      <c r="BC295" s="1986">
        <f t="shared" si="122"/>
        <v>0</v>
      </c>
      <c r="BD295" s="2437">
        <f>288+212</f>
        <v>500</v>
      </c>
      <c r="BE295" s="2332"/>
      <c r="BF295" s="896"/>
      <c r="BG295" s="2339"/>
      <c r="BH295" s="2339"/>
      <c r="BI295" s="2339"/>
      <c r="BJ295" s="2340" t="e">
        <f t="shared" si="108"/>
        <v>#DIV/0!</v>
      </c>
      <c r="BK295" s="2340" t="e">
        <f t="shared" si="109"/>
        <v>#DIV/0!</v>
      </c>
      <c r="BL295" s="2339" t="s">
        <v>2327</v>
      </c>
      <c r="BM295" s="2444"/>
      <c r="BN295" s="2900" t="s">
        <v>2492</v>
      </c>
      <c r="BO295" s="2911" t="s">
        <v>2502</v>
      </c>
      <c r="BP295" s="2342"/>
    </row>
    <row r="296" spans="1:73" s="1627" customFormat="1" ht="25.5">
      <c r="A296" s="2201">
        <v>1</v>
      </c>
      <c r="B296" s="1987" t="s">
        <v>1680</v>
      </c>
      <c r="C296" s="1931" t="s">
        <v>1521</v>
      </c>
      <c r="D296" s="137" t="s">
        <v>1676</v>
      </c>
      <c r="E296" s="1949" t="s">
        <v>521</v>
      </c>
      <c r="F296" s="1985"/>
      <c r="G296" s="1988">
        <v>650</v>
      </c>
      <c r="H296" s="1988">
        <v>650</v>
      </c>
      <c r="I296" s="142"/>
      <c r="J296" s="1986"/>
      <c r="K296" s="1988">
        <v>650</v>
      </c>
      <c r="L296" s="1988">
        <v>650</v>
      </c>
      <c r="M296" s="967"/>
      <c r="N296" s="1989"/>
      <c r="O296" s="142"/>
      <c r="P296" s="142"/>
      <c r="Q296" s="142"/>
      <c r="R296" s="142"/>
      <c r="S296" s="1986">
        <f t="shared" si="116"/>
        <v>0</v>
      </c>
      <c r="T296" s="1986"/>
      <c r="U296" s="142"/>
      <c r="V296" s="142"/>
      <c r="W296" s="142">
        <f t="shared" si="117"/>
        <v>0</v>
      </c>
      <c r="X296" s="142"/>
      <c r="Y296" s="142"/>
      <c r="Z296" s="142"/>
      <c r="AA296" s="1989">
        <f t="shared" si="110"/>
        <v>0</v>
      </c>
      <c r="AB296" s="1989"/>
      <c r="AC296" s="142"/>
      <c r="AD296" s="142"/>
      <c r="AE296" s="1989">
        <f t="shared" si="111"/>
        <v>0</v>
      </c>
      <c r="AF296" s="142"/>
      <c r="AG296" s="142"/>
      <c r="AH296" s="142"/>
      <c r="AI296" s="1989">
        <f t="shared" si="112"/>
        <v>0</v>
      </c>
      <c r="AJ296" s="1986"/>
      <c r="AK296" s="142"/>
      <c r="AL296" s="142"/>
      <c r="AM296" s="1989">
        <f t="shared" si="113"/>
        <v>0</v>
      </c>
      <c r="AN296" s="142"/>
      <c r="AO296" s="142"/>
      <c r="AP296" s="142"/>
      <c r="AQ296" s="1988">
        <f t="shared" si="114"/>
        <v>650</v>
      </c>
      <c r="AR296" s="1988">
        <v>650</v>
      </c>
      <c r="AS296" s="142"/>
      <c r="AT296" s="142"/>
      <c r="AU296" s="142"/>
      <c r="AV296" s="1990">
        <f t="shared" si="115"/>
        <v>413</v>
      </c>
      <c r="AW296" s="1990">
        <f>324+89</f>
        <v>413</v>
      </c>
      <c r="AX296" s="142"/>
      <c r="AY296" s="142"/>
      <c r="AZ296" s="142"/>
      <c r="BA296" s="142"/>
      <c r="BB296" s="142"/>
      <c r="BC296" s="142"/>
      <c r="BD296" s="142"/>
      <c r="BE296" s="142"/>
      <c r="BF296" s="896">
        <f t="shared" si="118"/>
        <v>0</v>
      </c>
      <c r="BG296" s="198">
        <v>2024</v>
      </c>
      <c r="BH296" s="198" t="s">
        <v>2323</v>
      </c>
      <c r="BI296" s="198" t="s">
        <v>2327</v>
      </c>
      <c r="BJ296" s="1925">
        <f t="shared" si="108"/>
        <v>0</v>
      </c>
      <c r="BK296" s="1925">
        <f t="shared" si="109"/>
        <v>0</v>
      </c>
      <c r="BL296" s="198"/>
      <c r="BM296" s="1991"/>
      <c r="BN296" s="2900" t="s">
        <v>2492</v>
      </c>
      <c r="BO296" s="2911" t="s">
        <v>2502</v>
      </c>
      <c r="BP296" s="1915"/>
    </row>
    <row r="297" spans="1:73" s="1627" customFormat="1" ht="25.5">
      <c r="A297" s="2201">
        <v>1</v>
      </c>
      <c r="B297" s="1930" t="s">
        <v>1681</v>
      </c>
      <c r="C297" s="1931" t="s">
        <v>1682</v>
      </c>
      <c r="D297" s="1931" t="s">
        <v>1683</v>
      </c>
      <c r="E297" s="1949" t="s">
        <v>521</v>
      </c>
      <c r="F297" s="1985"/>
      <c r="G297" s="1992">
        <v>800</v>
      </c>
      <c r="H297" s="1992">
        <v>780</v>
      </c>
      <c r="I297" s="142"/>
      <c r="J297" s="1993">
        <f>+G297-H297</f>
        <v>20</v>
      </c>
      <c r="K297" s="1992">
        <v>780</v>
      </c>
      <c r="L297" s="1992">
        <v>780</v>
      </c>
      <c r="M297" s="967"/>
      <c r="N297" s="1989"/>
      <c r="O297" s="142"/>
      <c r="P297" s="142"/>
      <c r="Q297" s="142"/>
      <c r="R297" s="142"/>
      <c r="S297" s="1986">
        <f t="shared" si="116"/>
        <v>0</v>
      </c>
      <c r="T297" s="1986"/>
      <c r="U297" s="142"/>
      <c r="V297" s="142"/>
      <c r="W297" s="142">
        <f t="shared" si="117"/>
        <v>0</v>
      </c>
      <c r="X297" s="142"/>
      <c r="Y297" s="142"/>
      <c r="Z297" s="142"/>
      <c r="AA297" s="1989">
        <f t="shared" si="110"/>
        <v>0</v>
      </c>
      <c r="AB297" s="1989"/>
      <c r="AC297" s="142"/>
      <c r="AD297" s="142"/>
      <c r="AE297" s="1989">
        <f t="shared" si="111"/>
        <v>0</v>
      </c>
      <c r="AF297" s="142"/>
      <c r="AG297" s="142"/>
      <c r="AH297" s="142"/>
      <c r="AI297" s="1989">
        <f t="shared" si="112"/>
        <v>0</v>
      </c>
      <c r="AJ297" s="1986"/>
      <c r="AK297" s="142"/>
      <c r="AL297" s="142"/>
      <c r="AM297" s="1989">
        <f t="shared" si="113"/>
        <v>0</v>
      </c>
      <c r="AN297" s="142"/>
      <c r="AO297" s="142"/>
      <c r="AP297" s="142"/>
      <c r="AQ297" s="1992">
        <f t="shared" si="114"/>
        <v>780</v>
      </c>
      <c r="AR297" s="1992">
        <v>780</v>
      </c>
      <c r="AS297" s="142"/>
      <c r="AT297" s="142"/>
      <c r="AU297" s="142"/>
      <c r="AV297" s="1990">
        <f t="shared" si="115"/>
        <v>488</v>
      </c>
      <c r="AW297" s="1990">
        <v>488</v>
      </c>
      <c r="AX297" s="142"/>
      <c r="AY297" s="142"/>
      <c r="AZ297" s="142"/>
      <c r="BA297" s="142"/>
      <c r="BB297" s="142"/>
      <c r="BC297" s="142"/>
      <c r="BD297" s="142"/>
      <c r="BE297" s="142"/>
      <c r="BF297" s="896">
        <f t="shared" si="118"/>
        <v>0</v>
      </c>
      <c r="BG297" s="198">
        <v>2024</v>
      </c>
      <c r="BH297" s="198" t="s">
        <v>2323</v>
      </c>
      <c r="BI297" s="198" t="s">
        <v>2327</v>
      </c>
      <c r="BJ297" s="1925">
        <f t="shared" si="108"/>
        <v>0</v>
      </c>
      <c r="BK297" s="1925">
        <f t="shared" si="109"/>
        <v>0</v>
      </c>
      <c r="BL297" s="198"/>
      <c r="BM297" s="1991"/>
      <c r="BN297" s="2900" t="s">
        <v>2492</v>
      </c>
      <c r="BO297" s="2911" t="s">
        <v>2502</v>
      </c>
      <c r="BP297" s="1915"/>
    </row>
    <row r="298" spans="1:73" s="28" customFormat="1" ht="30.75" customHeight="1">
      <c r="A298" s="2195" t="s">
        <v>58</v>
      </c>
      <c r="B298" s="1661" t="s">
        <v>59</v>
      </c>
      <c r="C298" s="1653"/>
      <c r="D298" s="1653"/>
      <c r="E298" s="1654"/>
      <c r="F298" s="1654"/>
      <c r="G298" s="1655">
        <f>G299+G314</f>
        <v>24468.5</v>
      </c>
      <c r="H298" s="1655">
        <f t="shared" ref="H298:BD298" si="123">H299+H314</f>
        <v>23815</v>
      </c>
      <c r="I298" s="1655">
        <f t="shared" si="123"/>
        <v>644</v>
      </c>
      <c r="J298" s="1655">
        <f t="shared" si="123"/>
        <v>62</v>
      </c>
      <c r="K298" s="1655">
        <f t="shared" si="123"/>
        <v>21106</v>
      </c>
      <c r="L298" s="1655">
        <f t="shared" si="123"/>
        <v>20462</v>
      </c>
      <c r="M298" s="1655">
        <f t="shared" si="123"/>
        <v>11289</v>
      </c>
      <c r="N298" s="1655">
        <f t="shared" si="123"/>
        <v>2618</v>
      </c>
      <c r="O298" s="1655">
        <f t="shared" si="123"/>
        <v>3941.5147999999999</v>
      </c>
      <c r="P298" s="1655">
        <f t="shared" si="123"/>
        <v>3941.5147999999999</v>
      </c>
      <c r="Q298" s="1655">
        <f t="shared" si="123"/>
        <v>0</v>
      </c>
      <c r="R298" s="1655">
        <f t="shared" si="123"/>
        <v>0</v>
      </c>
      <c r="S298" s="1655">
        <f t="shared" si="123"/>
        <v>2433</v>
      </c>
      <c r="T298" s="1655">
        <f t="shared" si="123"/>
        <v>2433</v>
      </c>
      <c r="U298" s="1655">
        <f t="shared" si="123"/>
        <v>0</v>
      </c>
      <c r="V298" s="1655">
        <f t="shared" si="123"/>
        <v>0</v>
      </c>
      <c r="W298" s="1655">
        <f t="shared" si="123"/>
        <v>0</v>
      </c>
      <c r="X298" s="1655">
        <f t="shared" si="123"/>
        <v>0</v>
      </c>
      <c r="Y298" s="1655">
        <f t="shared" si="123"/>
        <v>0</v>
      </c>
      <c r="Z298" s="1655">
        <f t="shared" si="123"/>
        <v>0</v>
      </c>
      <c r="AA298" s="1655">
        <f t="shared" si="123"/>
        <v>669.2</v>
      </c>
      <c r="AB298" s="1655">
        <f t="shared" si="123"/>
        <v>669.2</v>
      </c>
      <c r="AC298" s="1655">
        <f t="shared" si="123"/>
        <v>0</v>
      </c>
      <c r="AD298" s="1655">
        <f t="shared" si="123"/>
        <v>0</v>
      </c>
      <c r="AE298" s="1655">
        <f t="shared" si="123"/>
        <v>3941.5147999999999</v>
      </c>
      <c r="AF298" s="1655">
        <f t="shared" si="123"/>
        <v>3941.5147999999999</v>
      </c>
      <c r="AG298" s="1655">
        <f t="shared" si="123"/>
        <v>0</v>
      </c>
      <c r="AH298" s="1655">
        <f t="shared" si="123"/>
        <v>0</v>
      </c>
      <c r="AI298" s="1655">
        <f t="shared" si="123"/>
        <v>2433</v>
      </c>
      <c r="AJ298" s="1655">
        <f t="shared" si="123"/>
        <v>2433</v>
      </c>
      <c r="AK298" s="1655">
        <f t="shared" si="123"/>
        <v>0</v>
      </c>
      <c r="AL298" s="1655">
        <f t="shared" si="123"/>
        <v>0</v>
      </c>
      <c r="AM298" s="1655">
        <f t="shared" si="123"/>
        <v>18104</v>
      </c>
      <c r="AN298" s="1655">
        <f t="shared" si="123"/>
        <v>18104</v>
      </c>
      <c r="AO298" s="1655">
        <f t="shared" si="123"/>
        <v>0</v>
      </c>
      <c r="AP298" s="1655">
        <f t="shared" si="123"/>
        <v>0</v>
      </c>
      <c r="AQ298" s="1655">
        <f t="shared" si="123"/>
        <v>6323</v>
      </c>
      <c r="AR298" s="1655">
        <f t="shared" si="123"/>
        <v>5679</v>
      </c>
      <c r="AS298" s="1655">
        <f t="shared" si="123"/>
        <v>0</v>
      </c>
      <c r="AT298" s="1655">
        <f t="shared" si="123"/>
        <v>644</v>
      </c>
      <c r="AU298" s="1655">
        <f t="shared" si="123"/>
        <v>0</v>
      </c>
      <c r="AV298" s="1655">
        <f t="shared" si="123"/>
        <v>4089</v>
      </c>
      <c r="AW298" s="1655">
        <f t="shared" si="123"/>
        <v>3445</v>
      </c>
      <c r="AX298" s="1655">
        <f t="shared" si="123"/>
        <v>0</v>
      </c>
      <c r="AY298" s="1655">
        <f t="shared" si="123"/>
        <v>644</v>
      </c>
      <c r="AZ298" s="1655">
        <f t="shared" si="123"/>
        <v>0</v>
      </c>
      <c r="BA298" s="1655">
        <f t="shared" si="123"/>
        <v>0</v>
      </c>
      <c r="BB298" s="1655">
        <f t="shared" si="123"/>
        <v>0</v>
      </c>
      <c r="BC298" s="1655">
        <f t="shared" si="123"/>
        <v>0</v>
      </c>
      <c r="BD298" s="1655">
        <f t="shared" si="123"/>
        <v>2487</v>
      </c>
      <c r="BE298" s="1655">
        <f>'PL 3 PB DATP'!H15</f>
        <v>2487</v>
      </c>
      <c r="BF298" s="1655">
        <f>SUM(BF300:BF316)</f>
        <v>15671</v>
      </c>
      <c r="BG298" s="1658"/>
      <c r="BH298" s="1658"/>
      <c r="BI298" s="1658"/>
      <c r="BJ298" s="1669">
        <f t="shared" si="108"/>
        <v>86.462313667856392</v>
      </c>
      <c r="BK298" s="1669">
        <f t="shared" si="109"/>
        <v>43.792921288959327</v>
      </c>
      <c r="BL298" s="1658"/>
      <c r="BM298" s="1659"/>
      <c r="BN298" s="2900" t="s">
        <v>2492</v>
      </c>
      <c r="BO298" s="1370"/>
      <c r="BP298" s="1660">
        <f>BE298-BD299</f>
        <v>967</v>
      </c>
      <c r="BQ298" s="53"/>
    </row>
    <row r="299" spans="1:73" s="28" customFormat="1" ht="41.25" customHeight="1">
      <c r="A299" s="2202" t="s">
        <v>73</v>
      </c>
      <c r="B299" s="1661" t="s">
        <v>2422</v>
      </c>
      <c r="C299" s="1653"/>
      <c r="D299" s="1653"/>
      <c r="E299" s="1654"/>
      <c r="F299" s="1654"/>
      <c r="G299" s="1655">
        <f>SUM(G300:G313)</f>
        <v>22198.5</v>
      </c>
      <c r="H299" s="1655">
        <f t="shared" ref="H299:BD299" si="124">SUM(H300:H313)</f>
        <v>21545</v>
      </c>
      <c r="I299" s="1655">
        <f t="shared" si="124"/>
        <v>644</v>
      </c>
      <c r="J299" s="1655">
        <f t="shared" si="124"/>
        <v>62</v>
      </c>
      <c r="K299" s="1655">
        <f t="shared" si="124"/>
        <v>18836</v>
      </c>
      <c r="L299" s="1655">
        <f t="shared" si="124"/>
        <v>18192</v>
      </c>
      <c r="M299" s="1655">
        <f t="shared" si="124"/>
        <v>11289</v>
      </c>
      <c r="N299" s="1655">
        <f t="shared" si="124"/>
        <v>2618</v>
      </c>
      <c r="O299" s="1655">
        <f t="shared" si="124"/>
        <v>3941.5147999999999</v>
      </c>
      <c r="P299" s="1655">
        <f t="shared" si="124"/>
        <v>3941.5147999999999</v>
      </c>
      <c r="Q299" s="1655">
        <f t="shared" si="124"/>
        <v>0</v>
      </c>
      <c r="R299" s="1655">
        <f t="shared" si="124"/>
        <v>0</v>
      </c>
      <c r="S299" s="1655">
        <f t="shared" si="124"/>
        <v>2088</v>
      </c>
      <c r="T299" s="1655">
        <f t="shared" si="124"/>
        <v>2088</v>
      </c>
      <c r="U299" s="1655">
        <f t="shared" si="124"/>
        <v>0</v>
      </c>
      <c r="V299" s="1655">
        <f t="shared" si="124"/>
        <v>0</v>
      </c>
      <c r="W299" s="1655">
        <f t="shared" si="124"/>
        <v>0</v>
      </c>
      <c r="X299" s="1655">
        <f t="shared" si="124"/>
        <v>0</v>
      </c>
      <c r="Y299" s="1655">
        <f t="shared" si="124"/>
        <v>0</v>
      </c>
      <c r="Z299" s="1655">
        <f t="shared" si="124"/>
        <v>0</v>
      </c>
      <c r="AA299" s="1655">
        <f t="shared" si="124"/>
        <v>669.2</v>
      </c>
      <c r="AB299" s="1655">
        <f t="shared" si="124"/>
        <v>669.2</v>
      </c>
      <c r="AC299" s="1655">
        <f t="shared" si="124"/>
        <v>0</v>
      </c>
      <c r="AD299" s="1655">
        <f t="shared" si="124"/>
        <v>0</v>
      </c>
      <c r="AE299" s="1655">
        <f t="shared" si="124"/>
        <v>3941.5147999999999</v>
      </c>
      <c r="AF299" s="1655">
        <f t="shared" si="124"/>
        <v>3941.5147999999999</v>
      </c>
      <c r="AG299" s="1655">
        <f t="shared" si="124"/>
        <v>0</v>
      </c>
      <c r="AH299" s="1655">
        <f t="shared" si="124"/>
        <v>0</v>
      </c>
      <c r="AI299" s="1655">
        <f t="shared" si="124"/>
        <v>2088</v>
      </c>
      <c r="AJ299" s="1655">
        <f t="shared" si="124"/>
        <v>2088</v>
      </c>
      <c r="AK299" s="1655">
        <f t="shared" si="124"/>
        <v>0</v>
      </c>
      <c r="AL299" s="1655">
        <f t="shared" si="124"/>
        <v>0</v>
      </c>
      <c r="AM299" s="1655">
        <f t="shared" si="124"/>
        <v>17759</v>
      </c>
      <c r="AN299" s="1655">
        <f t="shared" si="124"/>
        <v>17759</v>
      </c>
      <c r="AO299" s="1655">
        <f t="shared" si="124"/>
        <v>0</v>
      </c>
      <c r="AP299" s="1655">
        <f t="shared" si="124"/>
        <v>0</v>
      </c>
      <c r="AQ299" s="1655">
        <f t="shared" si="124"/>
        <v>4398</v>
      </c>
      <c r="AR299" s="1655">
        <f t="shared" si="124"/>
        <v>3754</v>
      </c>
      <c r="AS299" s="1655">
        <f t="shared" si="124"/>
        <v>0</v>
      </c>
      <c r="AT299" s="1655">
        <f t="shared" si="124"/>
        <v>644</v>
      </c>
      <c r="AU299" s="1655">
        <f t="shared" si="124"/>
        <v>0</v>
      </c>
      <c r="AV299" s="1655">
        <f t="shared" si="124"/>
        <v>2164</v>
      </c>
      <c r="AW299" s="1655">
        <f t="shared" si="124"/>
        <v>1520</v>
      </c>
      <c r="AX299" s="1655">
        <f t="shared" si="124"/>
        <v>0</v>
      </c>
      <c r="AY299" s="1655">
        <f t="shared" si="124"/>
        <v>644</v>
      </c>
      <c r="AZ299" s="1655">
        <f t="shared" si="124"/>
        <v>0</v>
      </c>
      <c r="BA299" s="1655">
        <f t="shared" si="124"/>
        <v>0</v>
      </c>
      <c r="BB299" s="1655">
        <f t="shared" si="124"/>
        <v>0</v>
      </c>
      <c r="BC299" s="1655">
        <f t="shared" si="124"/>
        <v>0</v>
      </c>
      <c r="BD299" s="1655">
        <f t="shared" si="124"/>
        <v>1520</v>
      </c>
      <c r="BE299" s="1655"/>
      <c r="BF299" s="1655"/>
      <c r="BG299" s="1658"/>
      <c r="BH299" s="1658"/>
      <c r="BI299" s="1658"/>
      <c r="BJ299" s="1669">
        <f t="shared" si="108"/>
        <v>89.482478533302384</v>
      </c>
      <c r="BK299" s="1669">
        <f t="shared" si="109"/>
        <v>40.490143846563662</v>
      </c>
      <c r="BL299" s="1658"/>
      <c r="BM299" s="1659"/>
      <c r="BN299" s="2900" t="s">
        <v>2492</v>
      </c>
      <c r="BO299" s="1370"/>
      <c r="BP299" s="1660"/>
      <c r="BQ299" s="53"/>
    </row>
    <row r="300" spans="1:73" s="2355" customFormat="1" ht="73.5" customHeight="1">
      <c r="A300" s="2446" t="s">
        <v>46</v>
      </c>
      <c r="B300" s="2447" t="s">
        <v>819</v>
      </c>
      <c r="C300" s="145" t="s">
        <v>820</v>
      </c>
      <c r="D300" s="145" t="s">
        <v>821</v>
      </c>
      <c r="E300" s="2449">
        <v>2020</v>
      </c>
      <c r="F300" s="2450" t="s">
        <v>822</v>
      </c>
      <c r="G300" s="2451">
        <v>1300</v>
      </c>
      <c r="H300" s="2452">
        <v>1300</v>
      </c>
      <c r="I300" s="95"/>
      <c r="J300" s="95"/>
      <c r="K300" s="134">
        <v>161</v>
      </c>
      <c r="L300" s="134">
        <v>161</v>
      </c>
      <c r="M300" s="1006">
        <v>1268</v>
      </c>
      <c r="N300" s="146"/>
      <c r="O300" s="2456">
        <v>161</v>
      </c>
      <c r="P300" s="147">
        <v>161</v>
      </c>
      <c r="Q300" s="146"/>
      <c r="R300" s="146"/>
      <c r="S300" s="146">
        <f t="shared" si="116"/>
        <v>0</v>
      </c>
      <c r="T300" s="2458"/>
      <c r="U300" s="146"/>
      <c r="V300" s="146"/>
      <c r="W300" s="146">
        <f t="shared" si="117"/>
        <v>0</v>
      </c>
      <c r="X300" s="146"/>
      <c r="Y300" s="146"/>
      <c r="Z300" s="146"/>
      <c r="AA300" s="146">
        <f t="shared" si="110"/>
        <v>0</v>
      </c>
      <c r="AB300" s="146"/>
      <c r="AC300" s="146"/>
      <c r="AD300" s="146"/>
      <c r="AE300" s="146">
        <f t="shared" si="111"/>
        <v>161</v>
      </c>
      <c r="AF300" s="146">
        <v>161</v>
      </c>
      <c r="AG300" s="146"/>
      <c r="AH300" s="146"/>
      <c r="AI300" s="146">
        <f t="shared" si="112"/>
        <v>0</v>
      </c>
      <c r="AJ300" s="146"/>
      <c r="AK300" s="146"/>
      <c r="AL300" s="146"/>
      <c r="AM300" s="2458">
        <f t="shared" si="113"/>
        <v>1268</v>
      </c>
      <c r="AN300" s="2458">
        <v>1268</v>
      </c>
      <c r="AO300" s="146"/>
      <c r="AP300" s="146"/>
      <c r="AQ300" s="2458">
        <f t="shared" si="114"/>
        <v>0</v>
      </c>
      <c r="AR300" s="2458"/>
      <c r="AS300" s="146"/>
      <c r="AT300" s="146">
        <v>0</v>
      </c>
      <c r="AU300" s="146"/>
      <c r="AV300" s="2458">
        <f t="shared" si="115"/>
        <v>0</v>
      </c>
      <c r="AW300" s="2458"/>
      <c r="AX300" s="146"/>
      <c r="AY300" s="146"/>
      <c r="AZ300" s="146"/>
      <c r="BA300" s="191"/>
      <c r="BB300" s="191"/>
      <c r="BC300" s="191"/>
      <c r="BD300" s="2329">
        <f t="shared" ref="BD300:BD313" si="125">AW300</f>
        <v>0</v>
      </c>
      <c r="BE300" s="2329"/>
      <c r="BF300" s="935">
        <f t="shared" si="118"/>
        <v>1268</v>
      </c>
      <c r="BG300" s="2459">
        <v>2022</v>
      </c>
      <c r="BH300" s="2459" t="s">
        <v>910</v>
      </c>
      <c r="BI300" s="2459"/>
      <c r="BJ300" s="2460">
        <f t="shared" si="108"/>
        <v>97.538461538461547</v>
      </c>
      <c r="BK300" s="2460" t="e">
        <f t="shared" si="109"/>
        <v>#DIV/0!</v>
      </c>
      <c r="BL300" s="2333" t="s">
        <v>40</v>
      </c>
      <c r="BM300" s="2461"/>
      <c r="BN300" s="2900" t="s">
        <v>2492</v>
      </c>
      <c r="BO300" s="2900" t="s">
        <v>2503</v>
      </c>
      <c r="BP300" s="2462"/>
      <c r="BQ300" s="2463"/>
      <c r="BR300" s="2464"/>
      <c r="BS300" s="2464"/>
      <c r="BT300" s="2464"/>
      <c r="BU300" s="2464"/>
    </row>
    <row r="301" spans="1:73" s="2355" customFormat="1" ht="58.5" customHeight="1">
      <c r="A301" s="2446" t="s">
        <v>48</v>
      </c>
      <c r="B301" s="2447" t="s">
        <v>823</v>
      </c>
      <c r="C301" s="1729" t="s">
        <v>824</v>
      </c>
      <c r="D301" s="1729" t="s">
        <v>825</v>
      </c>
      <c r="E301" s="2453" t="s">
        <v>444</v>
      </c>
      <c r="F301" s="2454" t="s">
        <v>826</v>
      </c>
      <c r="G301" s="2451">
        <v>3029.5</v>
      </c>
      <c r="H301" s="2452">
        <v>3020</v>
      </c>
      <c r="I301" s="95"/>
      <c r="J301" s="95">
        <v>10</v>
      </c>
      <c r="K301" s="134">
        <v>3020</v>
      </c>
      <c r="L301" s="134">
        <v>3020</v>
      </c>
      <c r="M301" s="1006">
        <v>1416</v>
      </c>
      <c r="N301" s="146">
        <v>669</v>
      </c>
      <c r="O301" s="2456">
        <v>57</v>
      </c>
      <c r="P301" s="147">
        <v>57</v>
      </c>
      <c r="Q301" s="146"/>
      <c r="R301" s="146"/>
      <c r="S301" s="146">
        <f t="shared" si="116"/>
        <v>811</v>
      </c>
      <c r="T301" s="2458">
        <v>811</v>
      </c>
      <c r="U301" s="146"/>
      <c r="V301" s="146"/>
      <c r="W301" s="146">
        <f t="shared" si="117"/>
        <v>0</v>
      </c>
      <c r="X301" s="146"/>
      <c r="Y301" s="146"/>
      <c r="Z301" s="146"/>
      <c r="AA301" s="146">
        <f t="shared" si="110"/>
        <v>669.2</v>
      </c>
      <c r="AB301" s="146">
        <v>669.2</v>
      </c>
      <c r="AC301" s="146"/>
      <c r="AD301" s="146"/>
      <c r="AE301" s="146">
        <f t="shared" si="111"/>
        <v>57</v>
      </c>
      <c r="AF301" s="146">
        <v>57</v>
      </c>
      <c r="AG301" s="146"/>
      <c r="AH301" s="146"/>
      <c r="AI301" s="146">
        <f t="shared" si="112"/>
        <v>811</v>
      </c>
      <c r="AJ301" s="146">
        <v>811</v>
      </c>
      <c r="AK301" s="146"/>
      <c r="AL301" s="146"/>
      <c r="AM301" s="2458">
        <f t="shared" si="113"/>
        <v>1615</v>
      </c>
      <c r="AN301" s="2458">
        <v>1615</v>
      </c>
      <c r="AO301" s="146"/>
      <c r="AP301" s="146"/>
      <c r="AQ301" s="2458">
        <f t="shared" si="114"/>
        <v>1405</v>
      </c>
      <c r="AR301" s="2458">
        <v>1405</v>
      </c>
      <c r="AS301" s="146"/>
      <c r="AT301" s="146">
        <v>0</v>
      </c>
      <c r="AU301" s="146"/>
      <c r="AV301" s="2458">
        <f t="shared" si="115"/>
        <v>1405</v>
      </c>
      <c r="AW301" s="2458">
        <v>1405</v>
      </c>
      <c r="AX301" s="146"/>
      <c r="AY301" s="146"/>
      <c r="AZ301" s="146"/>
      <c r="BA301" s="191"/>
      <c r="BB301" s="191"/>
      <c r="BC301" s="191"/>
      <c r="BD301" s="2329">
        <f t="shared" si="125"/>
        <v>1405</v>
      </c>
      <c r="BE301" s="2329"/>
      <c r="BF301" s="935">
        <f t="shared" si="118"/>
        <v>804</v>
      </c>
      <c r="BG301" s="2459">
        <v>2022</v>
      </c>
      <c r="BH301" s="2459" t="s">
        <v>2324</v>
      </c>
      <c r="BI301" s="2459" t="s">
        <v>2327</v>
      </c>
      <c r="BJ301" s="2460">
        <f t="shared" si="108"/>
        <v>100</v>
      </c>
      <c r="BK301" s="2460">
        <f t="shared" si="109"/>
        <v>100</v>
      </c>
      <c r="BL301" s="2333" t="s">
        <v>40</v>
      </c>
      <c r="BM301" s="2461"/>
      <c r="BN301" s="2900" t="s">
        <v>2492</v>
      </c>
      <c r="BO301" s="2900" t="s">
        <v>2503</v>
      </c>
      <c r="BP301" s="2462"/>
      <c r="BQ301" s="2463"/>
      <c r="BR301" s="2464"/>
      <c r="BS301" s="2464"/>
      <c r="BT301" s="2464"/>
      <c r="BU301" s="2464"/>
    </row>
    <row r="302" spans="1:73" s="2355" customFormat="1">
      <c r="A302" s="2446" t="s">
        <v>50</v>
      </c>
      <c r="B302" s="2447" t="s">
        <v>827</v>
      </c>
      <c r="C302" s="1729" t="s">
        <v>828</v>
      </c>
      <c r="D302" s="1729" t="s">
        <v>829</v>
      </c>
      <c r="E302" s="2453" t="s">
        <v>444</v>
      </c>
      <c r="F302" s="2454" t="s">
        <v>830</v>
      </c>
      <c r="G302" s="2451">
        <v>750</v>
      </c>
      <c r="H302" s="2452">
        <v>750</v>
      </c>
      <c r="I302" s="95"/>
      <c r="J302" s="95"/>
      <c r="K302" s="134">
        <v>750</v>
      </c>
      <c r="L302" s="134">
        <v>750</v>
      </c>
      <c r="M302" s="1006">
        <v>720</v>
      </c>
      <c r="N302" s="146"/>
      <c r="O302" s="2456">
        <v>30.3188</v>
      </c>
      <c r="P302" s="147">
        <v>30.3188</v>
      </c>
      <c r="Q302" s="146"/>
      <c r="R302" s="146"/>
      <c r="S302" s="146">
        <f t="shared" si="116"/>
        <v>0</v>
      </c>
      <c r="T302" s="2458"/>
      <c r="U302" s="146"/>
      <c r="V302" s="146"/>
      <c r="W302" s="146">
        <f t="shared" si="117"/>
        <v>0</v>
      </c>
      <c r="X302" s="146"/>
      <c r="Y302" s="146"/>
      <c r="Z302" s="146"/>
      <c r="AA302" s="146">
        <f t="shared" si="110"/>
        <v>0</v>
      </c>
      <c r="AB302" s="146"/>
      <c r="AC302" s="146"/>
      <c r="AD302" s="146"/>
      <c r="AE302" s="146">
        <f t="shared" si="111"/>
        <v>30.3188</v>
      </c>
      <c r="AF302" s="147">
        <v>30.3188</v>
      </c>
      <c r="AG302" s="146"/>
      <c r="AH302" s="146"/>
      <c r="AI302" s="146">
        <f t="shared" si="112"/>
        <v>0</v>
      </c>
      <c r="AJ302" s="146">
        <v>0</v>
      </c>
      <c r="AK302" s="146"/>
      <c r="AL302" s="146"/>
      <c r="AM302" s="2458">
        <f t="shared" si="113"/>
        <v>750</v>
      </c>
      <c r="AN302" s="2458">
        <v>750</v>
      </c>
      <c r="AO302" s="146"/>
      <c r="AP302" s="146"/>
      <c r="AQ302" s="2458">
        <f t="shared" si="114"/>
        <v>0</v>
      </c>
      <c r="AR302" s="2458">
        <v>0</v>
      </c>
      <c r="AS302" s="146"/>
      <c r="AT302" s="146">
        <v>0</v>
      </c>
      <c r="AU302" s="146"/>
      <c r="AV302" s="2458">
        <f t="shared" si="115"/>
        <v>0</v>
      </c>
      <c r="AW302" s="2458"/>
      <c r="AX302" s="146"/>
      <c r="AY302" s="146"/>
      <c r="AZ302" s="146"/>
      <c r="BA302" s="191"/>
      <c r="BB302" s="191"/>
      <c r="BC302" s="191"/>
      <c r="BD302" s="2329">
        <f t="shared" si="125"/>
        <v>0</v>
      </c>
      <c r="BE302" s="2329"/>
      <c r="BF302" s="935">
        <f t="shared" si="118"/>
        <v>750</v>
      </c>
      <c r="BG302" s="2459">
        <v>2022</v>
      </c>
      <c r="BH302" s="2459" t="s">
        <v>910</v>
      </c>
      <c r="BI302" s="2459"/>
      <c r="BJ302" s="2460">
        <f t="shared" si="108"/>
        <v>100</v>
      </c>
      <c r="BK302" s="2460" t="e">
        <f t="shared" si="109"/>
        <v>#DIV/0!</v>
      </c>
      <c r="BL302" s="2333" t="s">
        <v>40</v>
      </c>
      <c r="BM302" s="2461"/>
      <c r="BN302" s="2900" t="s">
        <v>2492</v>
      </c>
      <c r="BO302" s="2900" t="s">
        <v>2503</v>
      </c>
      <c r="BP302" s="2462"/>
      <c r="BQ302" s="2463"/>
      <c r="BR302" s="2464"/>
      <c r="BS302" s="2464"/>
      <c r="BT302" s="2464"/>
      <c r="BU302" s="2464"/>
    </row>
    <row r="303" spans="1:73" s="2467" customFormat="1" ht="31.5">
      <c r="A303" s="2446" t="s">
        <v>52</v>
      </c>
      <c r="B303" s="2448" t="s">
        <v>831</v>
      </c>
      <c r="C303" s="1729" t="s">
        <v>832</v>
      </c>
      <c r="D303" s="1729" t="s">
        <v>833</v>
      </c>
      <c r="E303" s="2453" t="s">
        <v>834</v>
      </c>
      <c r="F303" s="2454" t="s">
        <v>835</v>
      </c>
      <c r="G303" s="2451">
        <v>736</v>
      </c>
      <c r="H303" s="2452">
        <v>736</v>
      </c>
      <c r="I303" s="95"/>
      <c r="J303" s="95"/>
      <c r="K303" s="134">
        <v>736</v>
      </c>
      <c r="L303" s="134">
        <v>736</v>
      </c>
      <c r="M303" s="1006">
        <v>678</v>
      </c>
      <c r="N303" s="146"/>
      <c r="O303" s="2456">
        <v>57.55</v>
      </c>
      <c r="P303" s="147">
        <v>57.55</v>
      </c>
      <c r="Q303" s="146"/>
      <c r="R303" s="146"/>
      <c r="S303" s="146">
        <f t="shared" si="116"/>
        <v>0</v>
      </c>
      <c r="T303" s="2458"/>
      <c r="U303" s="146"/>
      <c r="V303" s="146"/>
      <c r="W303" s="146">
        <f t="shared" si="117"/>
        <v>0</v>
      </c>
      <c r="X303" s="146"/>
      <c r="Y303" s="146"/>
      <c r="Z303" s="146"/>
      <c r="AA303" s="146">
        <f t="shared" si="110"/>
        <v>0</v>
      </c>
      <c r="AB303" s="146"/>
      <c r="AC303" s="146"/>
      <c r="AD303" s="146"/>
      <c r="AE303" s="146">
        <f t="shared" si="111"/>
        <v>57.55</v>
      </c>
      <c r="AF303" s="1730">
        <v>57.55</v>
      </c>
      <c r="AG303" s="146"/>
      <c r="AH303" s="146"/>
      <c r="AI303" s="146">
        <f t="shared" si="112"/>
        <v>0</v>
      </c>
      <c r="AJ303" s="146">
        <v>0</v>
      </c>
      <c r="AK303" s="146"/>
      <c r="AL303" s="146"/>
      <c r="AM303" s="2458">
        <f t="shared" si="113"/>
        <v>736</v>
      </c>
      <c r="AN303" s="2458">
        <v>736</v>
      </c>
      <c r="AO303" s="146"/>
      <c r="AP303" s="146"/>
      <c r="AQ303" s="2458">
        <f t="shared" si="114"/>
        <v>0</v>
      </c>
      <c r="AR303" s="2458">
        <v>0</v>
      </c>
      <c r="AS303" s="146"/>
      <c r="AT303" s="146">
        <v>0</v>
      </c>
      <c r="AU303" s="146"/>
      <c r="AV303" s="2458">
        <f t="shared" si="115"/>
        <v>0</v>
      </c>
      <c r="AW303" s="2458"/>
      <c r="AX303" s="146"/>
      <c r="AY303" s="146"/>
      <c r="AZ303" s="146"/>
      <c r="BA303" s="191"/>
      <c r="BB303" s="191"/>
      <c r="BC303" s="191"/>
      <c r="BD303" s="2329">
        <f t="shared" si="125"/>
        <v>0</v>
      </c>
      <c r="BE303" s="2329"/>
      <c r="BF303" s="935">
        <f t="shared" si="118"/>
        <v>736</v>
      </c>
      <c r="BG303" s="2459">
        <v>2022</v>
      </c>
      <c r="BH303" s="2459" t="s">
        <v>910</v>
      </c>
      <c r="BI303" s="2459"/>
      <c r="BJ303" s="2460">
        <f t="shared" si="108"/>
        <v>100</v>
      </c>
      <c r="BK303" s="2460" t="e">
        <f t="shared" si="109"/>
        <v>#DIV/0!</v>
      </c>
      <c r="BL303" s="2333" t="s">
        <v>40</v>
      </c>
      <c r="BM303" s="2461"/>
      <c r="BN303" s="2900" t="s">
        <v>2492</v>
      </c>
      <c r="BO303" s="2900" t="s">
        <v>2503</v>
      </c>
      <c r="BP303" s="2462"/>
      <c r="BQ303" s="2465"/>
      <c r="BR303" s="2466"/>
      <c r="BS303" s="2466"/>
      <c r="BT303" s="2466"/>
      <c r="BU303" s="2466"/>
    </row>
    <row r="304" spans="1:73" s="2355" customFormat="1" ht="31.5">
      <c r="A304" s="2446" t="s">
        <v>54</v>
      </c>
      <c r="B304" s="2448" t="s">
        <v>836</v>
      </c>
      <c r="C304" s="1729" t="s">
        <v>832</v>
      </c>
      <c r="D304" s="1729" t="s">
        <v>837</v>
      </c>
      <c r="E304" s="2453" t="s">
        <v>834</v>
      </c>
      <c r="F304" s="2454" t="s">
        <v>838</v>
      </c>
      <c r="G304" s="2451">
        <v>1000</v>
      </c>
      <c r="H304" s="2452">
        <v>1000</v>
      </c>
      <c r="I304" s="95"/>
      <c r="J304" s="95"/>
      <c r="K304" s="134">
        <v>1000</v>
      </c>
      <c r="L304" s="134">
        <v>1000</v>
      </c>
      <c r="M304" s="1006">
        <v>949</v>
      </c>
      <c r="N304" s="146"/>
      <c r="O304" s="2456">
        <v>50.978999999999999</v>
      </c>
      <c r="P304" s="147">
        <v>50.978999999999999</v>
      </c>
      <c r="Q304" s="146"/>
      <c r="R304" s="146"/>
      <c r="S304" s="146">
        <f t="shared" si="116"/>
        <v>0</v>
      </c>
      <c r="T304" s="2458"/>
      <c r="U304" s="146"/>
      <c r="V304" s="146"/>
      <c r="W304" s="146">
        <f t="shared" si="117"/>
        <v>0</v>
      </c>
      <c r="X304" s="146"/>
      <c r="Y304" s="146"/>
      <c r="Z304" s="146"/>
      <c r="AA304" s="146">
        <f t="shared" si="110"/>
        <v>0</v>
      </c>
      <c r="AB304" s="146"/>
      <c r="AC304" s="146"/>
      <c r="AD304" s="146"/>
      <c r="AE304" s="146">
        <f t="shared" si="111"/>
        <v>50.978999999999999</v>
      </c>
      <c r="AF304" s="1730">
        <v>50.978999999999999</v>
      </c>
      <c r="AG304" s="146"/>
      <c r="AH304" s="146"/>
      <c r="AI304" s="146">
        <f t="shared" si="112"/>
        <v>0</v>
      </c>
      <c r="AJ304" s="146">
        <v>0</v>
      </c>
      <c r="AK304" s="146"/>
      <c r="AL304" s="146"/>
      <c r="AM304" s="2458">
        <f t="shared" si="113"/>
        <v>1000</v>
      </c>
      <c r="AN304" s="2458">
        <v>1000</v>
      </c>
      <c r="AO304" s="146"/>
      <c r="AP304" s="146"/>
      <c r="AQ304" s="2458">
        <f t="shared" si="114"/>
        <v>0</v>
      </c>
      <c r="AR304" s="2458">
        <v>0</v>
      </c>
      <c r="AS304" s="146"/>
      <c r="AT304" s="146">
        <v>0</v>
      </c>
      <c r="AU304" s="146"/>
      <c r="AV304" s="2458">
        <f t="shared" si="115"/>
        <v>0</v>
      </c>
      <c r="AW304" s="2458"/>
      <c r="AX304" s="146"/>
      <c r="AY304" s="146"/>
      <c r="AZ304" s="146"/>
      <c r="BA304" s="191"/>
      <c r="BB304" s="191"/>
      <c r="BC304" s="191"/>
      <c r="BD304" s="2329">
        <f t="shared" si="125"/>
        <v>0</v>
      </c>
      <c r="BE304" s="2329"/>
      <c r="BF304" s="935">
        <f t="shared" si="118"/>
        <v>1000</v>
      </c>
      <c r="BG304" s="2459">
        <v>2022</v>
      </c>
      <c r="BH304" s="2459" t="s">
        <v>910</v>
      </c>
      <c r="BI304" s="2459"/>
      <c r="BJ304" s="2460">
        <f t="shared" si="108"/>
        <v>100</v>
      </c>
      <c r="BK304" s="2460" t="e">
        <f t="shared" si="109"/>
        <v>#DIV/0!</v>
      </c>
      <c r="BL304" s="2333" t="s">
        <v>40</v>
      </c>
      <c r="BM304" s="2461"/>
      <c r="BN304" s="2900" t="s">
        <v>2492</v>
      </c>
      <c r="BO304" s="2900" t="s">
        <v>2503</v>
      </c>
      <c r="BP304" s="2462"/>
      <c r="BQ304" s="2463"/>
      <c r="BR304" s="2464"/>
      <c r="BS304" s="2464"/>
      <c r="BT304" s="2464"/>
      <c r="BU304" s="2464"/>
    </row>
    <row r="305" spans="1:73" s="2355" customFormat="1" ht="38.25">
      <c r="A305" s="2446" t="s">
        <v>56</v>
      </c>
      <c r="B305" s="2447" t="s">
        <v>839</v>
      </c>
      <c r="C305" s="1729" t="s">
        <v>840</v>
      </c>
      <c r="D305" s="1729" t="s">
        <v>841</v>
      </c>
      <c r="E305" s="2453" t="s">
        <v>444</v>
      </c>
      <c r="F305" s="2454" t="s">
        <v>842</v>
      </c>
      <c r="G305" s="2451">
        <v>3970</v>
      </c>
      <c r="H305" s="2452">
        <v>3970</v>
      </c>
      <c r="I305" s="95"/>
      <c r="J305" s="95"/>
      <c r="K305" s="134">
        <v>1736</v>
      </c>
      <c r="L305" s="134">
        <v>1736</v>
      </c>
      <c r="M305" s="1006">
        <v>1736</v>
      </c>
      <c r="N305" s="146"/>
      <c r="O305" s="2456">
        <v>0</v>
      </c>
      <c r="P305" s="147"/>
      <c r="Q305" s="146"/>
      <c r="R305" s="146"/>
      <c r="S305" s="146">
        <f t="shared" si="116"/>
        <v>0</v>
      </c>
      <c r="T305" s="2458"/>
      <c r="U305" s="146"/>
      <c r="V305" s="146"/>
      <c r="W305" s="146">
        <f t="shared" si="117"/>
        <v>0</v>
      </c>
      <c r="X305" s="146"/>
      <c r="Y305" s="146"/>
      <c r="Z305" s="146"/>
      <c r="AA305" s="146">
        <f t="shared" si="110"/>
        <v>0</v>
      </c>
      <c r="AB305" s="146"/>
      <c r="AC305" s="146"/>
      <c r="AD305" s="146"/>
      <c r="AE305" s="146">
        <f t="shared" si="111"/>
        <v>0</v>
      </c>
      <c r="AF305" s="1730">
        <v>0</v>
      </c>
      <c r="AG305" s="146"/>
      <c r="AH305" s="146"/>
      <c r="AI305" s="146">
        <f t="shared" si="112"/>
        <v>0</v>
      </c>
      <c r="AJ305" s="146">
        <v>0</v>
      </c>
      <c r="AK305" s="146"/>
      <c r="AL305" s="146"/>
      <c r="AM305" s="2458">
        <f t="shared" si="113"/>
        <v>1736</v>
      </c>
      <c r="AN305" s="2458">
        <v>1736</v>
      </c>
      <c r="AO305" s="146"/>
      <c r="AP305" s="146"/>
      <c r="AQ305" s="2458">
        <f t="shared" si="114"/>
        <v>2234</v>
      </c>
      <c r="AR305" s="2458">
        <v>2234</v>
      </c>
      <c r="AS305" s="146"/>
      <c r="AT305" s="146">
        <v>0</v>
      </c>
      <c r="AU305" s="146"/>
      <c r="AV305" s="2458">
        <f t="shared" si="115"/>
        <v>0</v>
      </c>
      <c r="AW305" s="2458"/>
      <c r="AX305" s="146"/>
      <c r="AY305" s="146"/>
      <c r="AZ305" s="146"/>
      <c r="BA305" s="191"/>
      <c r="BB305" s="191"/>
      <c r="BC305" s="191"/>
      <c r="BD305" s="2329">
        <f>AW305</f>
        <v>0</v>
      </c>
      <c r="BE305" s="2329"/>
      <c r="BF305" s="935">
        <f t="shared" si="118"/>
        <v>1736</v>
      </c>
      <c r="BG305" s="2459">
        <v>2022</v>
      </c>
      <c r="BH305" s="2459" t="s">
        <v>2324</v>
      </c>
      <c r="BI305" s="2459"/>
      <c r="BJ305" s="2460">
        <f t="shared" si="108"/>
        <v>43.727959697732999</v>
      </c>
      <c r="BK305" s="2460">
        <f t="shared" si="109"/>
        <v>0</v>
      </c>
      <c r="BL305" s="2333" t="s">
        <v>40</v>
      </c>
      <c r="BM305" s="2461" t="s">
        <v>843</v>
      </c>
      <c r="BN305" s="2900" t="s">
        <v>2492</v>
      </c>
      <c r="BO305" s="2900" t="s">
        <v>2503</v>
      </c>
      <c r="BP305" s="2462"/>
      <c r="BQ305" s="2463"/>
      <c r="BR305" s="2464"/>
      <c r="BS305" s="2464"/>
      <c r="BT305" s="2464"/>
      <c r="BU305" s="2464"/>
    </row>
    <row r="306" spans="1:73" s="2355" customFormat="1" ht="31.5">
      <c r="A306" s="2446" t="s">
        <v>58</v>
      </c>
      <c r="B306" s="2448" t="s">
        <v>844</v>
      </c>
      <c r="C306" s="1729" t="s">
        <v>845</v>
      </c>
      <c r="D306" s="1729" t="s">
        <v>846</v>
      </c>
      <c r="E306" s="2453" t="s">
        <v>444</v>
      </c>
      <c r="F306" s="2454" t="s">
        <v>847</v>
      </c>
      <c r="G306" s="2451">
        <v>1736</v>
      </c>
      <c r="H306" s="2452">
        <v>1736</v>
      </c>
      <c r="I306" s="95"/>
      <c r="J306" s="95"/>
      <c r="K306" s="134">
        <v>1736</v>
      </c>
      <c r="L306" s="134">
        <v>1736</v>
      </c>
      <c r="M306" s="1006">
        <v>1949</v>
      </c>
      <c r="N306" s="146">
        <v>1949</v>
      </c>
      <c r="O306" s="2457">
        <v>1736</v>
      </c>
      <c r="P306" s="134">
        <v>1736</v>
      </c>
      <c r="Q306" s="146"/>
      <c r="R306" s="146"/>
      <c r="S306" s="146">
        <f t="shared" si="116"/>
        <v>0</v>
      </c>
      <c r="T306" s="2458"/>
      <c r="U306" s="146"/>
      <c r="V306" s="146"/>
      <c r="W306" s="146">
        <f t="shared" si="117"/>
        <v>0</v>
      </c>
      <c r="X306" s="146"/>
      <c r="Y306" s="146"/>
      <c r="Z306" s="146"/>
      <c r="AA306" s="146">
        <f t="shared" si="110"/>
        <v>0</v>
      </c>
      <c r="AB306" s="146"/>
      <c r="AC306" s="146"/>
      <c r="AD306" s="146"/>
      <c r="AE306" s="146">
        <f t="shared" si="111"/>
        <v>1736</v>
      </c>
      <c r="AF306" s="146">
        <v>1736</v>
      </c>
      <c r="AG306" s="146"/>
      <c r="AH306" s="146"/>
      <c r="AI306" s="146">
        <f t="shared" si="112"/>
        <v>0</v>
      </c>
      <c r="AJ306" s="146">
        <v>0</v>
      </c>
      <c r="AK306" s="146"/>
      <c r="AL306" s="146"/>
      <c r="AM306" s="2458">
        <f t="shared" si="113"/>
        <v>1736</v>
      </c>
      <c r="AN306" s="2458">
        <v>1736</v>
      </c>
      <c r="AO306" s="146"/>
      <c r="AP306" s="146"/>
      <c r="AQ306" s="2458">
        <f t="shared" si="114"/>
        <v>0</v>
      </c>
      <c r="AR306" s="2458">
        <v>0</v>
      </c>
      <c r="AS306" s="146"/>
      <c r="AT306" s="146">
        <v>0</v>
      </c>
      <c r="AU306" s="146"/>
      <c r="AV306" s="2458">
        <f t="shared" si="115"/>
        <v>0</v>
      </c>
      <c r="AW306" s="2458"/>
      <c r="AX306" s="146"/>
      <c r="AY306" s="146"/>
      <c r="AZ306" s="146"/>
      <c r="BA306" s="191"/>
      <c r="BB306" s="191"/>
      <c r="BC306" s="191"/>
      <c r="BD306" s="2329">
        <f t="shared" si="125"/>
        <v>0</v>
      </c>
      <c r="BE306" s="2329"/>
      <c r="BF306" s="935">
        <f t="shared" si="118"/>
        <v>1736</v>
      </c>
      <c r="BG306" s="2459">
        <v>2022</v>
      </c>
      <c r="BH306" s="2459" t="s">
        <v>910</v>
      </c>
      <c r="BI306" s="2459"/>
      <c r="BJ306" s="2460">
        <f t="shared" si="108"/>
        <v>100</v>
      </c>
      <c r="BK306" s="2460" t="e">
        <f t="shared" si="109"/>
        <v>#DIV/0!</v>
      </c>
      <c r="BL306" s="2333" t="s">
        <v>40</v>
      </c>
      <c r="BM306" s="2461"/>
      <c r="BN306" s="2900" t="s">
        <v>2492</v>
      </c>
      <c r="BO306" s="2900" t="s">
        <v>2503</v>
      </c>
      <c r="BP306" s="2462"/>
      <c r="BQ306" s="2463"/>
      <c r="BR306" s="2464"/>
      <c r="BS306" s="2464"/>
      <c r="BT306" s="2464"/>
      <c r="BU306" s="2464"/>
    </row>
    <row r="307" spans="1:73" s="2470" customFormat="1" ht="51">
      <c r="A307" s="2446" t="s">
        <v>60</v>
      </c>
      <c r="B307" s="2448" t="s">
        <v>848</v>
      </c>
      <c r="C307" s="1729" t="s">
        <v>849</v>
      </c>
      <c r="D307" s="1729" t="s">
        <v>850</v>
      </c>
      <c r="E307" s="2453" t="s">
        <v>444</v>
      </c>
      <c r="F307" s="2454" t="s">
        <v>851</v>
      </c>
      <c r="G307" s="2451">
        <v>1736</v>
      </c>
      <c r="H307" s="2455">
        <v>1736</v>
      </c>
      <c r="I307" s="95"/>
      <c r="J307" s="95">
        <v>52</v>
      </c>
      <c r="K307" s="134">
        <v>1736</v>
      </c>
      <c r="L307" s="134">
        <v>1736</v>
      </c>
      <c r="M307" s="1006">
        <v>956</v>
      </c>
      <c r="N307" s="146"/>
      <c r="O307" s="2456">
        <v>155.18</v>
      </c>
      <c r="P307" s="147">
        <v>155.18</v>
      </c>
      <c r="Q307" s="146"/>
      <c r="R307" s="146"/>
      <c r="S307" s="146">
        <f t="shared" si="116"/>
        <v>0</v>
      </c>
      <c r="T307" s="2458"/>
      <c r="U307" s="146"/>
      <c r="V307" s="146"/>
      <c r="W307" s="146">
        <f t="shared" si="117"/>
        <v>0</v>
      </c>
      <c r="X307" s="146"/>
      <c r="Y307" s="146"/>
      <c r="Z307" s="146"/>
      <c r="AA307" s="146">
        <f t="shared" si="110"/>
        <v>0</v>
      </c>
      <c r="AB307" s="146"/>
      <c r="AC307" s="146"/>
      <c r="AD307" s="146"/>
      <c r="AE307" s="146">
        <f t="shared" si="111"/>
        <v>155.18</v>
      </c>
      <c r="AF307" s="1730">
        <v>155.18</v>
      </c>
      <c r="AG307" s="146"/>
      <c r="AH307" s="146"/>
      <c r="AI307" s="146">
        <f t="shared" si="112"/>
        <v>0</v>
      </c>
      <c r="AJ307" s="146">
        <v>0</v>
      </c>
      <c r="AK307" s="146"/>
      <c r="AL307" s="146"/>
      <c r="AM307" s="2458">
        <f t="shared" si="113"/>
        <v>1736</v>
      </c>
      <c r="AN307" s="2458">
        <v>1736</v>
      </c>
      <c r="AO307" s="146"/>
      <c r="AP307" s="146"/>
      <c r="AQ307" s="2458">
        <f t="shared" si="114"/>
        <v>0</v>
      </c>
      <c r="AR307" s="2458"/>
      <c r="AS307" s="146"/>
      <c r="AT307" s="146">
        <v>0</v>
      </c>
      <c r="AU307" s="146"/>
      <c r="AV307" s="2458">
        <f t="shared" si="115"/>
        <v>0</v>
      </c>
      <c r="AW307" s="2458"/>
      <c r="AX307" s="146"/>
      <c r="AY307" s="146"/>
      <c r="AZ307" s="146"/>
      <c r="BA307" s="191"/>
      <c r="BB307" s="191"/>
      <c r="BC307" s="191"/>
      <c r="BD307" s="2329">
        <f t="shared" si="125"/>
        <v>0</v>
      </c>
      <c r="BE307" s="2329"/>
      <c r="BF307" s="935">
        <f t="shared" si="118"/>
        <v>1736</v>
      </c>
      <c r="BG307" s="2459">
        <v>2022</v>
      </c>
      <c r="BH307" s="2459" t="s">
        <v>910</v>
      </c>
      <c r="BI307" s="2459"/>
      <c r="BJ307" s="2460">
        <f t="shared" si="108"/>
        <v>100</v>
      </c>
      <c r="BK307" s="2460" t="e">
        <f t="shared" si="109"/>
        <v>#DIV/0!</v>
      </c>
      <c r="BL307" s="2459" t="s">
        <v>62</v>
      </c>
      <c r="BM307" s="2461"/>
      <c r="BN307" s="2900" t="s">
        <v>2492</v>
      </c>
      <c r="BO307" s="2900" t="s">
        <v>2503</v>
      </c>
      <c r="BP307" s="2462"/>
      <c r="BQ307" s="2468"/>
      <c r="BR307" s="2469"/>
      <c r="BS307" s="2469"/>
      <c r="BT307" s="2469"/>
      <c r="BU307" s="2469"/>
    </row>
    <row r="308" spans="1:73" s="2470" customFormat="1" ht="31.5">
      <c r="A308" s="2446" t="s">
        <v>164</v>
      </c>
      <c r="B308" s="2448" t="s">
        <v>852</v>
      </c>
      <c r="C308" s="1729" t="s">
        <v>853</v>
      </c>
      <c r="D308" s="1729" t="s">
        <v>854</v>
      </c>
      <c r="E308" s="2453" t="s">
        <v>834</v>
      </c>
      <c r="F308" s="2454" t="s">
        <v>855</v>
      </c>
      <c r="G308" s="2451">
        <v>1030</v>
      </c>
      <c r="H308" s="2452">
        <v>1030</v>
      </c>
      <c r="I308" s="95"/>
      <c r="J308" s="95"/>
      <c r="K308" s="134">
        <v>1030</v>
      </c>
      <c r="L308" s="134">
        <v>1030</v>
      </c>
      <c r="M308" s="1006">
        <v>965</v>
      </c>
      <c r="N308" s="146"/>
      <c r="O308" s="2456">
        <v>64.626000000000005</v>
      </c>
      <c r="P308" s="147">
        <v>64.626000000000005</v>
      </c>
      <c r="Q308" s="146"/>
      <c r="R308" s="146"/>
      <c r="S308" s="146">
        <f t="shared" si="116"/>
        <v>0</v>
      </c>
      <c r="T308" s="2458"/>
      <c r="U308" s="146"/>
      <c r="V308" s="146"/>
      <c r="W308" s="146">
        <f t="shared" si="117"/>
        <v>0</v>
      </c>
      <c r="X308" s="146"/>
      <c r="Y308" s="146"/>
      <c r="Z308" s="146"/>
      <c r="AA308" s="146">
        <f t="shared" si="110"/>
        <v>0</v>
      </c>
      <c r="AB308" s="146"/>
      <c r="AC308" s="146"/>
      <c r="AD308" s="146"/>
      <c r="AE308" s="146">
        <f t="shared" si="111"/>
        <v>64.626000000000005</v>
      </c>
      <c r="AF308" s="1730">
        <v>64.626000000000005</v>
      </c>
      <c r="AG308" s="146"/>
      <c r="AH308" s="146"/>
      <c r="AI308" s="146">
        <f t="shared" si="112"/>
        <v>0</v>
      </c>
      <c r="AJ308" s="146">
        <v>0</v>
      </c>
      <c r="AK308" s="146"/>
      <c r="AL308" s="146"/>
      <c r="AM308" s="2458">
        <f t="shared" si="113"/>
        <v>1030</v>
      </c>
      <c r="AN308" s="2458">
        <v>1030</v>
      </c>
      <c r="AO308" s="146"/>
      <c r="AP308" s="146"/>
      <c r="AQ308" s="2458">
        <f t="shared" si="114"/>
        <v>0</v>
      </c>
      <c r="AR308" s="2458">
        <v>0</v>
      </c>
      <c r="AS308" s="146"/>
      <c r="AT308" s="146">
        <v>0</v>
      </c>
      <c r="AU308" s="146"/>
      <c r="AV308" s="2458">
        <f t="shared" si="115"/>
        <v>0</v>
      </c>
      <c r="AW308" s="2458"/>
      <c r="AX308" s="146"/>
      <c r="AY308" s="146"/>
      <c r="AZ308" s="146"/>
      <c r="BA308" s="191"/>
      <c r="BB308" s="191"/>
      <c r="BC308" s="191"/>
      <c r="BD308" s="2329">
        <f t="shared" si="125"/>
        <v>0</v>
      </c>
      <c r="BE308" s="2329"/>
      <c r="BF308" s="935">
        <f t="shared" si="118"/>
        <v>1030</v>
      </c>
      <c r="BG308" s="2459">
        <v>2022</v>
      </c>
      <c r="BH308" s="2459" t="s">
        <v>910</v>
      </c>
      <c r="BI308" s="2459"/>
      <c r="BJ308" s="2460">
        <f t="shared" si="108"/>
        <v>100</v>
      </c>
      <c r="BK308" s="2460" t="e">
        <f t="shared" si="109"/>
        <v>#DIV/0!</v>
      </c>
      <c r="BL308" s="2333" t="s">
        <v>40</v>
      </c>
      <c r="BM308" s="2461"/>
      <c r="BN308" s="2900" t="s">
        <v>2492</v>
      </c>
      <c r="BO308" s="2900" t="s">
        <v>2503</v>
      </c>
      <c r="BP308" s="2462"/>
      <c r="BQ308" s="2468"/>
      <c r="BR308" s="2469"/>
      <c r="BS308" s="2469"/>
      <c r="BT308" s="2469"/>
      <c r="BU308" s="2469"/>
    </row>
    <row r="309" spans="1:73" s="2470" customFormat="1" ht="34.5" customHeight="1">
      <c r="A309" s="2446" t="s">
        <v>169</v>
      </c>
      <c r="B309" s="2448" t="s">
        <v>856</v>
      </c>
      <c r="C309" s="1729" t="s">
        <v>853</v>
      </c>
      <c r="D309" s="1729" t="s">
        <v>857</v>
      </c>
      <c r="E309" s="2453" t="s">
        <v>834</v>
      </c>
      <c r="F309" s="2454" t="s">
        <v>858</v>
      </c>
      <c r="G309" s="2451">
        <v>706</v>
      </c>
      <c r="H309" s="2452">
        <v>706</v>
      </c>
      <c r="I309" s="95"/>
      <c r="J309" s="95"/>
      <c r="K309" s="134">
        <v>706</v>
      </c>
      <c r="L309" s="134">
        <v>706</v>
      </c>
      <c r="M309" s="1006">
        <v>652</v>
      </c>
      <c r="N309" s="146"/>
      <c r="O309" s="2456">
        <v>53.860999999999997</v>
      </c>
      <c r="P309" s="147">
        <v>53.860999999999997</v>
      </c>
      <c r="Q309" s="146"/>
      <c r="R309" s="146"/>
      <c r="S309" s="146">
        <f t="shared" si="116"/>
        <v>0</v>
      </c>
      <c r="T309" s="2458"/>
      <c r="U309" s="146"/>
      <c r="V309" s="146"/>
      <c r="W309" s="146">
        <f t="shared" si="117"/>
        <v>0</v>
      </c>
      <c r="X309" s="146"/>
      <c r="Y309" s="146"/>
      <c r="Z309" s="146"/>
      <c r="AA309" s="146">
        <f t="shared" si="110"/>
        <v>0</v>
      </c>
      <c r="AB309" s="146"/>
      <c r="AC309" s="146"/>
      <c r="AD309" s="146"/>
      <c r="AE309" s="146">
        <f t="shared" si="111"/>
        <v>53.860999999999997</v>
      </c>
      <c r="AF309" s="1730">
        <v>53.860999999999997</v>
      </c>
      <c r="AG309" s="146"/>
      <c r="AH309" s="146"/>
      <c r="AI309" s="146">
        <f t="shared" si="112"/>
        <v>0</v>
      </c>
      <c r="AJ309" s="146">
        <v>0</v>
      </c>
      <c r="AK309" s="146"/>
      <c r="AL309" s="146"/>
      <c r="AM309" s="2458">
        <f t="shared" si="113"/>
        <v>706</v>
      </c>
      <c r="AN309" s="2458">
        <v>706</v>
      </c>
      <c r="AO309" s="146"/>
      <c r="AP309" s="146"/>
      <c r="AQ309" s="2458">
        <f t="shared" si="114"/>
        <v>0</v>
      </c>
      <c r="AR309" s="2458">
        <v>0</v>
      </c>
      <c r="AS309" s="146"/>
      <c r="AT309" s="146">
        <v>0</v>
      </c>
      <c r="AU309" s="146"/>
      <c r="AV309" s="2458">
        <f t="shared" si="115"/>
        <v>0</v>
      </c>
      <c r="AW309" s="2458"/>
      <c r="AX309" s="146"/>
      <c r="AY309" s="146"/>
      <c r="AZ309" s="146"/>
      <c r="BA309" s="191"/>
      <c r="BB309" s="191"/>
      <c r="BC309" s="191"/>
      <c r="BD309" s="2329">
        <f t="shared" si="125"/>
        <v>0</v>
      </c>
      <c r="BE309" s="2329"/>
      <c r="BF309" s="935">
        <f t="shared" si="118"/>
        <v>706</v>
      </c>
      <c r="BG309" s="2459">
        <v>2022</v>
      </c>
      <c r="BH309" s="2459" t="s">
        <v>910</v>
      </c>
      <c r="BI309" s="2459"/>
      <c r="BJ309" s="2460">
        <f t="shared" si="108"/>
        <v>100</v>
      </c>
      <c r="BK309" s="2460" t="e">
        <f t="shared" si="109"/>
        <v>#DIV/0!</v>
      </c>
      <c r="BL309" s="2333" t="s">
        <v>40</v>
      </c>
      <c r="BM309" s="2461"/>
      <c r="BN309" s="2900" t="s">
        <v>2492</v>
      </c>
      <c r="BO309" s="2900" t="s">
        <v>2503</v>
      </c>
      <c r="BP309" s="2462"/>
      <c r="BQ309" s="2468"/>
      <c r="BR309" s="2469"/>
      <c r="BS309" s="2469"/>
      <c r="BT309" s="2469"/>
      <c r="BU309" s="2469"/>
    </row>
    <row r="310" spans="1:73" s="2355" customFormat="1">
      <c r="A310" s="2446" t="s">
        <v>174</v>
      </c>
      <c r="B310" s="2448" t="s">
        <v>862</v>
      </c>
      <c r="C310" s="1729" t="s">
        <v>860</v>
      </c>
      <c r="D310" s="1729" t="s">
        <v>863</v>
      </c>
      <c r="E310" s="2453" t="s">
        <v>444</v>
      </c>
      <c r="F310" s="2454" t="s">
        <v>864</v>
      </c>
      <c r="G310" s="2451">
        <v>1500</v>
      </c>
      <c r="H310" s="2452">
        <v>1500</v>
      </c>
      <c r="I310" s="95"/>
      <c r="J310" s="95"/>
      <c r="K310" s="134">
        <v>1520</v>
      </c>
      <c r="L310" s="134">
        <v>1520</v>
      </c>
      <c r="M310" s="1006"/>
      <c r="N310" s="146"/>
      <c r="O310" s="2456">
        <v>0</v>
      </c>
      <c r="P310" s="147"/>
      <c r="Q310" s="146"/>
      <c r="R310" s="146"/>
      <c r="S310" s="146">
        <f t="shared" si="116"/>
        <v>664</v>
      </c>
      <c r="T310" s="2458">
        <v>664</v>
      </c>
      <c r="U310" s="146"/>
      <c r="V310" s="146"/>
      <c r="W310" s="146">
        <f t="shared" si="117"/>
        <v>0</v>
      </c>
      <c r="X310" s="146"/>
      <c r="Y310" s="146"/>
      <c r="Z310" s="146"/>
      <c r="AA310" s="146">
        <f t="shared" si="110"/>
        <v>0</v>
      </c>
      <c r="AB310" s="146"/>
      <c r="AC310" s="146"/>
      <c r="AD310" s="146"/>
      <c r="AE310" s="146">
        <f t="shared" si="111"/>
        <v>0</v>
      </c>
      <c r="AF310" s="1730">
        <v>0</v>
      </c>
      <c r="AG310" s="146"/>
      <c r="AH310" s="146"/>
      <c r="AI310" s="146">
        <f t="shared" si="112"/>
        <v>664</v>
      </c>
      <c r="AJ310" s="146">
        <v>664</v>
      </c>
      <c r="AK310" s="146"/>
      <c r="AL310" s="146"/>
      <c r="AM310" s="2458">
        <f t="shared" si="113"/>
        <v>1468</v>
      </c>
      <c r="AN310" s="2458">
        <v>1468</v>
      </c>
      <c r="AO310" s="146"/>
      <c r="AP310" s="146"/>
      <c r="AQ310" s="2458">
        <f t="shared" si="114"/>
        <v>32</v>
      </c>
      <c r="AR310" s="2458">
        <v>32</v>
      </c>
      <c r="AS310" s="146"/>
      <c r="AT310" s="146">
        <v>0</v>
      </c>
      <c r="AU310" s="146"/>
      <c r="AV310" s="2458">
        <f t="shared" si="115"/>
        <v>32</v>
      </c>
      <c r="AW310" s="2458">
        <v>32</v>
      </c>
      <c r="AX310" s="146"/>
      <c r="AY310" s="146"/>
      <c r="AZ310" s="146"/>
      <c r="BA310" s="191"/>
      <c r="BB310" s="191"/>
      <c r="BC310" s="191"/>
      <c r="BD310" s="2329">
        <f t="shared" si="125"/>
        <v>32</v>
      </c>
      <c r="BE310" s="2329"/>
      <c r="BF310" s="935">
        <f t="shared" si="118"/>
        <v>804</v>
      </c>
      <c r="BG310" s="2459">
        <v>2022</v>
      </c>
      <c r="BH310" s="2459" t="s">
        <v>2324</v>
      </c>
      <c r="BI310" s="2459" t="s">
        <v>2327</v>
      </c>
      <c r="BJ310" s="2460">
        <f t="shared" si="108"/>
        <v>100</v>
      </c>
      <c r="BK310" s="2460">
        <f t="shared" si="109"/>
        <v>100</v>
      </c>
      <c r="BL310" s="2333" t="s">
        <v>40</v>
      </c>
      <c r="BM310" s="2461"/>
      <c r="BN310" s="2900" t="s">
        <v>2492</v>
      </c>
      <c r="BO310" s="2900" t="s">
        <v>2503</v>
      </c>
      <c r="BP310" s="2462"/>
      <c r="BQ310" s="2463"/>
      <c r="BR310" s="2464"/>
      <c r="BS310" s="2464"/>
      <c r="BT310" s="2464"/>
      <c r="BU310" s="2464"/>
    </row>
    <row r="311" spans="1:73" s="2355" customFormat="1" ht="34.5" customHeight="1">
      <c r="A311" s="2446" t="s">
        <v>179</v>
      </c>
      <c r="B311" s="2448" t="s">
        <v>865</v>
      </c>
      <c r="C311" s="1729" t="s">
        <v>866</v>
      </c>
      <c r="D311" s="1729" t="s">
        <v>867</v>
      </c>
      <c r="E311" s="2453" t="s">
        <v>444</v>
      </c>
      <c r="F311" s="2454" t="s">
        <v>868</v>
      </c>
      <c r="G311" s="2451">
        <v>1500</v>
      </c>
      <c r="H311" s="2452">
        <v>1500</v>
      </c>
      <c r="I311" s="95"/>
      <c r="J311" s="95"/>
      <c r="K311" s="134">
        <v>1500</v>
      </c>
      <c r="L311" s="134">
        <v>1500</v>
      </c>
      <c r="M311" s="1006"/>
      <c r="N311" s="146"/>
      <c r="O311" s="2456">
        <v>0</v>
      </c>
      <c r="P311" s="147"/>
      <c r="Q311" s="146"/>
      <c r="R311" s="146"/>
      <c r="S311" s="146">
        <f t="shared" si="116"/>
        <v>613</v>
      </c>
      <c r="T311" s="2458">
        <v>613</v>
      </c>
      <c r="U311" s="146"/>
      <c r="V311" s="146"/>
      <c r="W311" s="146">
        <f t="shared" si="117"/>
        <v>0</v>
      </c>
      <c r="X311" s="146"/>
      <c r="Y311" s="146"/>
      <c r="Z311" s="146"/>
      <c r="AA311" s="146">
        <f t="shared" si="110"/>
        <v>0</v>
      </c>
      <c r="AB311" s="146"/>
      <c r="AC311" s="146"/>
      <c r="AD311" s="146"/>
      <c r="AE311" s="146">
        <f t="shared" si="111"/>
        <v>0</v>
      </c>
      <c r="AF311" s="1730">
        <v>0</v>
      </c>
      <c r="AG311" s="146"/>
      <c r="AH311" s="146"/>
      <c r="AI311" s="146">
        <f t="shared" si="112"/>
        <v>613</v>
      </c>
      <c r="AJ311" s="146">
        <v>613</v>
      </c>
      <c r="AK311" s="146"/>
      <c r="AL311" s="146"/>
      <c r="AM311" s="2458">
        <f t="shared" si="113"/>
        <v>1417</v>
      </c>
      <c r="AN311" s="2458">
        <v>1417</v>
      </c>
      <c r="AO311" s="146"/>
      <c r="AP311" s="146"/>
      <c r="AQ311" s="2458">
        <f t="shared" si="114"/>
        <v>83</v>
      </c>
      <c r="AR311" s="2458">
        <v>83</v>
      </c>
      <c r="AS311" s="146"/>
      <c r="AT311" s="146">
        <v>0</v>
      </c>
      <c r="AU311" s="146"/>
      <c r="AV311" s="2458">
        <f t="shared" si="115"/>
        <v>83</v>
      </c>
      <c r="AW311" s="2458">
        <v>83</v>
      </c>
      <c r="AX311" s="146"/>
      <c r="AY311" s="146"/>
      <c r="AZ311" s="146"/>
      <c r="BA311" s="191"/>
      <c r="BB311" s="191"/>
      <c r="BC311" s="191"/>
      <c r="BD311" s="2329">
        <f t="shared" si="125"/>
        <v>83</v>
      </c>
      <c r="BE311" s="2329"/>
      <c r="BF311" s="935">
        <f t="shared" si="118"/>
        <v>804</v>
      </c>
      <c r="BG311" s="2459">
        <v>2022</v>
      </c>
      <c r="BH311" s="2459" t="s">
        <v>2324</v>
      </c>
      <c r="BI311" s="2459" t="s">
        <v>2327</v>
      </c>
      <c r="BJ311" s="2460">
        <f t="shared" si="108"/>
        <v>100</v>
      </c>
      <c r="BK311" s="2460">
        <f t="shared" si="109"/>
        <v>100</v>
      </c>
      <c r="BL311" s="2333" t="s">
        <v>40</v>
      </c>
      <c r="BM311" s="2461"/>
      <c r="BN311" s="2900" t="s">
        <v>2492</v>
      </c>
      <c r="BO311" s="2900" t="s">
        <v>2503</v>
      </c>
      <c r="BP311" s="2462"/>
      <c r="BQ311" s="2463"/>
      <c r="BR311" s="2464"/>
      <c r="BS311" s="2464"/>
      <c r="BT311" s="2464"/>
      <c r="BU311" s="2464"/>
    </row>
    <row r="312" spans="1:73" s="2355" customFormat="1" ht="25.5">
      <c r="A312" s="2446" t="s">
        <v>183</v>
      </c>
      <c r="B312" s="2447" t="s">
        <v>869</v>
      </c>
      <c r="C312" s="1729" t="s">
        <v>828</v>
      </c>
      <c r="D312" s="1729" t="s">
        <v>870</v>
      </c>
      <c r="E312" s="2453" t="s">
        <v>444</v>
      </c>
      <c r="F312" s="2454" t="s">
        <v>871</v>
      </c>
      <c r="G312" s="2451">
        <v>1630</v>
      </c>
      <c r="H312" s="2452">
        <v>986</v>
      </c>
      <c r="I312" s="95">
        <v>644</v>
      </c>
      <c r="J312" s="95"/>
      <c r="K312" s="134">
        <v>1630</v>
      </c>
      <c r="L312" s="134">
        <v>986</v>
      </c>
      <c r="M312" s="1006"/>
      <c r="N312" s="146"/>
      <c r="O312" s="2456">
        <v>0</v>
      </c>
      <c r="P312" s="147"/>
      <c r="Q312" s="146"/>
      <c r="R312" s="146"/>
      <c r="S312" s="146">
        <f t="shared" si="116"/>
        <v>0</v>
      </c>
      <c r="T312" s="2458"/>
      <c r="U312" s="146"/>
      <c r="V312" s="146"/>
      <c r="W312" s="146">
        <f t="shared" si="117"/>
        <v>0</v>
      </c>
      <c r="X312" s="146"/>
      <c r="Y312" s="146"/>
      <c r="Z312" s="146"/>
      <c r="AA312" s="146">
        <f t="shared" si="110"/>
        <v>0</v>
      </c>
      <c r="AB312" s="146"/>
      <c r="AC312" s="146"/>
      <c r="AD312" s="146"/>
      <c r="AE312" s="146">
        <f t="shared" si="111"/>
        <v>0</v>
      </c>
      <c r="AF312" s="1730">
        <v>0</v>
      </c>
      <c r="AG312" s="146"/>
      <c r="AH312" s="146"/>
      <c r="AI312" s="146">
        <f t="shared" si="112"/>
        <v>0</v>
      </c>
      <c r="AJ312" s="146">
        <v>0</v>
      </c>
      <c r="AK312" s="146"/>
      <c r="AL312" s="146"/>
      <c r="AM312" s="2458">
        <f t="shared" si="113"/>
        <v>986</v>
      </c>
      <c r="AN312" s="2458">
        <v>986</v>
      </c>
      <c r="AO312" s="146"/>
      <c r="AP312" s="146"/>
      <c r="AQ312" s="2458">
        <f t="shared" si="114"/>
        <v>644</v>
      </c>
      <c r="AR312" s="2458">
        <v>0</v>
      </c>
      <c r="AS312" s="146"/>
      <c r="AT312" s="146">
        <v>644</v>
      </c>
      <c r="AU312" s="146"/>
      <c r="AV312" s="2458">
        <f t="shared" si="115"/>
        <v>644</v>
      </c>
      <c r="AW312" s="2458"/>
      <c r="AX312" s="146"/>
      <c r="AY312" s="146">
        <v>644</v>
      </c>
      <c r="AZ312" s="146"/>
      <c r="BA312" s="191"/>
      <c r="BB312" s="191"/>
      <c r="BC312" s="191"/>
      <c r="BD312" s="2329">
        <f t="shared" si="125"/>
        <v>0</v>
      </c>
      <c r="BE312" s="2329"/>
      <c r="BF312" s="935">
        <f t="shared" si="118"/>
        <v>986</v>
      </c>
      <c r="BG312" s="2459">
        <v>2022</v>
      </c>
      <c r="BH312" s="2459" t="s">
        <v>2324</v>
      </c>
      <c r="BI312" s="2459"/>
      <c r="BJ312" s="2460">
        <f t="shared" si="108"/>
        <v>100</v>
      </c>
      <c r="BK312" s="2460" t="e">
        <f t="shared" si="109"/>
        <v>#DIV/0!</v>
      </c>
      <c r="BL312" s="2333" t="s">
        <v>40</v>
      </c>
      <c r="BM312" s="2461"/>
      <c r="BN312" s="2900" t="s">
        <v>2492</v>
      </c>
      <c r="BO312" s="2900" t="s">
        <v>2503</v>
      </c>
      <c r="BP312" s="2462"/>
      <c r="BQ312" s="2463"/>
      <c r="BR312" s="2464"/>
      <c r="BS312" s="2464"/>
      <c r="BT312" s="2464"/>
      <c r="BU312" s="2464"/>
    </row>
    <row r="313" spans="1:73" s="2470" customFormat="1" ht="31.5">
      <c r="A313" s="2446" t="s">
        <v>188</v>
      </c>
      <c r="B313" s="2447" t="s">
        <v>872</v>
      </c>
      <c r="C313" s="1729" t="s">
        <v>820</v>
      </c>
      <c r="D313" s="1729" t="s">
        <v>873</v>
      </c>
      <c r="E313" s="2453" t="s">
        <v>444</v>
      </c>
      <c r="F313" s="2454" t="s">
        <v>874</v>
      </c>
      <c r="G313" s="2451">
        <v>1575</v>
      </c>
      <c r="H313" s="2452">
        <v>1575</v>
      </c>
      <c r="I313" s="95"/>
      <c r="J313" s="95"/>
      <c r="K313" s="134">
        <v>1575</v>
      </c>
      <c r="L313" s="134">
        <v>1575</v>
      </c>
      <c r="M313" s="1006"/>
      <c r="N313" s="146"/>
      <c r="O313" s="2456">
        <v>1575</v>
      </c>
      <c r="P313" s="147">
        <v>1575</v>
      </c>
      <c r="Q313" s="146"/>
      <c r="R313" s="146"/>
      <c r="S313" s="146">
        <f t="shared" si="116"/>
        <v>0</v>
      </c>
      <c r="T313" s="2458"/>
      <c r="U313" s="146"/>
      <c r="V313" s="146"/>
      <c r="W313" s="146">
        <f t="shared" si="117"/>
        <v>0</v>
      </c>
      <c r="X313" s="146"/>
      <c r="Y313" s="146"/>
      <c r="Z313" s="146"/>
      <c r="AA313" s="146">
        <f t="shared" si="110"/>
        <v>0</v>
      </c>
      <c r="AB313" s="146"/>
      <c r="AC313" s="146"/>
      <c r="AD313" s="146"/>
      <c r="AE313" s="146">
        <f t="shared" si="111"/>
        <v>1575</v>
      </c>
      <c r="AF313" s="1730">
        <v>1575</v>
      </c>
      <c r="AG313" s="146"/>
      <c r="AH313" s="146"/>
      <c r="AI313" s="146">
        <f t="shared" si="112"/>
        <v>0</v>
      </c>
      <c r="AJ313" s="146">
        <v>0</v>
      </c>
      <c r="AK313" s="146"/>
      <c r="AL313" s="146"/>
      <c r="AM313" s="2458">
        <f t="shared" si="113"/>
        <v>1575</v>
      </c>
      <c r="AN313" s="2458">
        <v>1575</v>
      </c>
      <c r="AO313" s="146"/>
      <c r="AP313" s="146"/>
      <c r="AQ313" s="2458">
        <f t="shared" si="114"/>
        <v>0</v>
      </c>
      <c r="AR313" s="2458">
        <v>0</v>
      </c>
      <c r="AS313" s="146"/>
      <c r="AT313" s="146">
        <v>0</v>
      </c>
      <c r="AU313" s="146"/>
      <c r="AV313" s="2458">
        <f t="shared" si="115"/>
        <v>0</v>
      </c>
      <c r="AW313" s="2458"/>
      <c r="AX313" s="146"/>
      <c r="AY313" s="146"/>
      <c r="AZ313" s="146"/>
      <c r="BA313" s="191"/>
      <c r="BB313" s="191"/>
      <c r="BC313" s="191"/>
      <c r="BD313" s="2329">
        <f t="shared" si="125"/>
        <v>0</v>
      </c>
      <c r="BE313" s="2329"/>
      <c r="BF313" s="935">
        <f t="shared" si="118"/>
        <v>1575</v>
      </c>
      <c r="BG313" s="2459">
        <v>2022</v>
      </c>
      <c r="BH313" s="2459" t="s">
        <v>910</v>
      </c>
      <c r="BI313" s="2459"/>
      <c r="BJ313" s="2460">
        <f t="shared" si="108"/>
        <v>100</v>
      </c>
      <c r="BK313" s="2460" t="e">
        <f t="shared" si="109"/>
        <v>#DIV/0!</v>
      </c>
      <c r="BL313" s="2333" t="s">
        <v>40</v>
      </c>
      <c r="BM313" s="2461"/>
      <c r="BN313" s="2900" t="s">
        <v>2492</v>
      </c>
      <c r="BO313" s="2900" t="s">
        <v>2503</v>
      </c>
      <c r="BP313" s="2462"/>
      <c r="BQ313" s="2468"/>
      <c r="BR313" s="2469"/>
      <c r="BS313" s="2469"/>
      <c r="BT313" s="2469"/>
      <c r="BU313" s="2469"/>
    </row>
    <row r="314" spans="1:73" s="600" customFormat="1" ht="33.75" customHeight="1">
      <c r="A314" s="2225" t="s">
        <v>74</v>
      </c>
      <c r="B314" s="1994" t="s">
        <v>2420</v>
      </c>
      <c r="C314" s="1995"/>
      <c r="D314" s="1995"/>
      <c r="E314" s="1996"/>
      <c r="F314" s="1997"/>
      <c r="G314" s="1889">
        <f>SUM(G315:G316)</f>
        <v>2270</v>
      </c>
      <c r="H314" s="1889">
        <f t="shared" ref="H314:BD314" si="126">SUM(H315:H316)</f>
        <v>2270</v>
      </c>
      <c r="I314" s="1889">
        <f t="shared" si="126"/>
        <v>0</v>
      </c>
      <c r="J314" s="1889">
        <f t="shared" si="126"/>
        <v>0</v>
      </c>
      <c r="K314" s="1889">
        <f t="shared" si="126"/>
        <v>2270</v>
      </c>
      <c r="L314" s="1889">
        <f t="shared" si="126"/>
        <v>2270</v>
      </c>
      <c r="M314" s="1889">
        <f t="shared" si="126"/>
        <v>0</v>
      </c>
      <c r="N314" s="1889">
        <f t="shared" si="126"/>
        <v>0</v>
      </c>
      <c r="O314" s="1889">
        <f t="shared" si="126"/>
        <v>0</v>
      </c>
      <c r="P314" s="1889">
        <f t="shared" si="126"/>
        <v>0</v>
      </c>
      <c r="Q314" s="1889">
        <f t="shared" si="126"/>
        <v>0</v>
      </c>
      <c r="R314" s="1889">
        <f t="shared" si="126"/>
        <v>0</v>
      </c>
      <c r="S314" s="1889">
        <f t="shared" si="126"/>
        <v>345</v>
      </c>
      <c r="T314" s="1889">
        <f t="shared" si="126"/>
        <v>345</v>
      </c>
      <c r="U314" s="1889">
        <f t="shared" si="126"/>
        <v>0</v>
      </c>
      <c r="V314" s="1889">
        <f t="shared" si="126"/>
        <v>0</v>
      </c>
      <c r="W314" s="1889">
        <f t="shared" si="126"/>
        <v>0</v>
      </c>
      <c r="X314" s="1889">
        <f t="shared" si="126"/>
        <v>0</v>
      </c>
      <c r="Y314" s="1889">
        <f t="shared" si="126"/>
        <v>0</v>
      </c>
      <c r="Z314" s="1889">
        <f t="shared" si="126"/>
        <v>0</v>
      </c>
      <c r="AA314" s="1889">
        <f t="shared" si="126"/>
        <v>0</v>
      </c>
      <c r="AB314" s="1889">
        <f t="shared" si="126"/>
        <v>0</v>
      </c>
      <c r="AC314" s="1889">
        <f t="shared" si="126"/>
        <v>0</v>
      </c>
      <c r="AD314" s="1889">
        <f t="shared" si="126"/>
        <v>0</v>
      </c>
      <c r="AE314" s="1889">
        <f t="shared" si="126"/>
        <v>0</v>
      </c>
      <c r="AF314" s="1889">
        <f t="shared" si="126"/>
        <v>0</v>
      </c>
      <c r="AG314" s="1889">
        <f t="shared" si="126"/>
        <v>0</v>
      </c>
      <c r="AH314" s="1889">
        <f t="shared" si="126"/>
        <v>0</v>
      </c>
      <c r="AI314" s="1889">
        <f t="shared" si="126"/>
        <v>345</v>
      </c>
      <c r="AJ314" s="1889">
        <f t="shared" si="126"/>
        <v>345</v>
      </c>
      <c r="AK314" s="1889">
        <f t="shared" si="126"/>
        <v>0</v>
      </c>
      <c r="AL314" s="1889">
        <f t="shared" si="126"/>
        <v>0</v>
      </c>
      <c r="AM314" s="1889">
        <f t="shared" si="126"/>
        <v>345</v>
      </c>
      <c r="AN314" s="1889">
        <f t="shared" si="126"/>
        <v>345</v>
      </c>
      <c r="AO314" s="1889">
        <f t="shared" si="126"/>
        <v>0</v>
      </c>
      <c r="AP314" s="1889">
        <f t="shared" si="126"/>
        <v>0</v>
      </c>
      <c r="AQ314" s="1889">
        <f t="shared" si="126"/>
        <v>1925</v>
      </c>
      <c r="AR314" s="1889">
        <f t="shared" si="126"/>
        <v>1925</v>
      </c>
      <c r="AS314" s="1889">
        <f t="shared" si="126"/>
        <v>0</v>
      </c>
      <c r="AT314" s="1889">
        <f t="shared" si="126"/>
        <v>0</v>
      </c>
      <c r="AU314" s="1889">
        <f t="shared" si="126"/>
        <v>0</v>
      </c>
      <c r="AV314" s="1889">
        <f t="shared" si="126"/>
        <v>1925</v>
      </c>
      <c r="AW314" s="1889">
        <f t="shared" si="126"/>
        <v>1925</v>
      </c>
      <c r="AX314" s="1889">
        <f t="shared" si="126"/>
        <v>0</v>
      </c>
      <c r="AY314" s="1889">
        <f t="shared" si="126"/>
        <v>0</v>
      </c>
      <c r="AZ314" s="1889">
        <f t="shared" si="126"/>
        <v>0</v>
      </c>
      <c r="BA314" s="1889">
        <f t="shared" si="126"/>
        <v>0</v>
      </c>
      <c r="BB314" s="1889">
        <f t="shared" si="126"/>
        <v>0</v>
      </c>
      <c r="BC314" s="1889">
        <f t="shared" si="126"/>
        <v>0</v>
      </c>
      <c r="BD314" s="1889">
        <f t="shared" si="126"/>
        <v>967</v>
      </c>
      <c r="BE314" s="102"/>
      <c r="BF314" s="1642"/>
      <c r="BG314" s="164"/>
      <c r="BH314" s="164"/>
      <c r="BI314" s="164"/>
      <c r="BJ314" s="1891">
        <f t="shared" si="108"/>
        <v>57.797356828193834</v>
      </c>
      <c r="BK314" s="1891">
        <f t="shared" si="109"/>
        <v>50.233766233766232</v>
      </c>
      <c r="BL314" s="1892"/>
      <c r="BM314" s="1641"/>
      <c r="BN314" s="2900" t="s">
        <v>2492</v>
      </c>
      <c r="BO314" s="2900" t="s">
        <v>2503</v>
      </c>
      <c r="BP314" s="1617">
        <v>967</v>
      </c>
      <c r="BQ314" s="1998">
        <f>BP314/BD314</f>
        <v>1</v>
      </c>
      <c r="BR314" s="1626"/>
      <c r="BS314" s="1626"/>
      <c r="BT314" s="1626"/>
      <c r="BU314" s="1626"/>
    </row>
    <row r="315" spans="1:73" s="2473" customFormat="1" ht="44.25" customHeight="1">
      <c r="A315" s="2446" t="s">
        <v>46</v>
      </c>
      <c r="B315" s="2448" t="s">
        <v>859</v>
      </c>
      <c r="C315" s="1729" t="s">
        <v>860</v>
      </c>
      <c r="D315" s="1729"/>
      <c r="E315" s="2453" t="s">
        <v>245</v>
      </c>
      <c r="F315" s="2454" t="s">
        <v>861</v>
      </c>
      <c r="G315" s="2451">
        <v>750</v>
      </c>
      <c r="H315" s="2452">
        <v>750</v>
      </c>
      <c r="I315" s="95"/>
      <c r="J315" s="95"/>
      <c r="K315" s="134">
        <v>750</v>
      </c>
      <c r="L315" s="134">
        <v>750</v>
      </c>
      <c r="M315" s="1006"/>
      <c r="N315" s="146"/>
      <c r="O315" s="2456">
        <v>0</v>
      </c>
      <c r="P315" s="147"/>
      <c r="Q315" s="146"/>
      <c r="R315" s="146"/>
      <c r="S315" s="146">
        <f>SUM(T315:V315)</f>
        <v>115</v>
      </c>
      <c r="T315" s="2458">
        <v>115</v>
      </c>
      <c r="U315" s="146"/>
      <c r="V315" s="146"/>
      <c r="W315" s="146">
        <f>SUM(X315:Z315)</f>
        <v>0</v>
      </c>
      <c r="X315" s="146"/>
      <c r="Y315" s="146"/>
      <c r="Z315" s="146"/>
      <c r="AA315" s="146">
        <f>SUM(AB315:AD315)</f>
        <v>0</v>
      </c>
      <c r="AB315" s="146"/>
      <c r="AC315" s="146"/>
      <c r="AD315" s="146"/>
      <c r="AE315" s="146">
        <f>SUM(AF315:AH315)</f>
        <v>0</v>
      </c>
      <c r="AF315" s="1730">
        <v>0</v>
      </c>
      <c r="AG315" s="146"/>
      <c r="AH315" s="146"/>
      <c r="AI315" s="146">
        <f>SUM(AJ315:AL315)</f>
        <v>115</v>
      </c>
      <c r="AJ315" s="146">
        <v>115</v>
      </c>
      <c r="AK315" s="146"/>
      <c r="AL315" s="146"/>
      <c r="AM315" s="2458">
        <f>SUM(AN315:AP315)</f>
        <v>115</v>
      </c>
      <c r="AN315" s="2458">
        <v>115</v>
      </c>
      <c r="AO315" s="146"/>
      <c r="AP315" s="146"/>
      <c r="AQ315" s="2458">
        <f>SUM(AR315:AT315)</f>
        <v>635</v>
      </c>
      <c r="AR315" s="2458">
        <v>635</v>
      </c>
      <c r="AS315" s="146"/>
      <c r="AT315" s="146">
        <v>0</v>
      </c>
      <c r="AU315" s="146"/>
      <c r="AV315" s="2458">
        <f>SUM(AW315:AY315)</f>
        <v>635</v>
      </c>
      <c r="AW315" s="2458">
        <v>635</v>
      </c>
      <c r="AX315" s="146"/>
      <c r="AY315" s="146"/>
      <c r="AZ315" s="146"/>
      <c r="BA315" s="191"/>
      <c r="BB315" s="191"/>
      <c r="BC315" s="191"/>
      <c r="BD315" s="2329">
        <v>318.98441558441556</v>
      </c>
      <c r="BE315" s="2329"/>
      <c r="BF315" s="935">
        <f>AM315-S315</f>
        <v>0</v>
      </c>
      <c r="BG315" s="2459">
        <v>2023</v>
      </c>
      <c r="BH315" s="2459" t="s">
        <v>2324</v>
      </c>
      <c r="BI315" s="2459" t="s">
        <v>2327</v>
      </c>
      <c r="BJ315" s="2460">
        <f t="shared" si="108"/>
        <v>57.864588744588744</v>
      </c>
      <c r="BK315" s="2460">
        <f t="shared" si="109"/>
        <v>50.233766233766232</v>
      </c>
      <c r="BL315" s="2459" t="s">
        <v>40</v>
      </c>
      <c r="BM315" s="2461"/>
      <c r="BN315" s="2900" t="s">
        <v>2492</v>
      </c>
      <c r="BO315" s="2900" t="s">
        <v>2503</v>
      </c>
      <c r="BP315" s="2462"/>
      <c r="BQ315" s="2471"/>
      <c r="BR315" s="2472"/>
      <c r="BS315" s="2472"/>
      <c r="BT315" s="2472"/>
      <c r="BU315" s="2472"/>
    </row>
    <row r="316" spans="1:73" s="2363" customFormat="1" ht="41.25" customHeight="1">
      <c r="A316" s="2446" t="s">
        <v>48</v>
      </c>
      <c r="B316" s="2448" t="s">
        <v>875</v>
      </c>
      <c r="C316" s="1729" t="s">
        <v>866</v>
      </c>
      <c r="D316" s="1729"/>
      <c r="E316" s="2453" t="s">
        <v>245</v>
      </c>
      <c r="F316" s="2454" t="s">
        <v>876</v>
      </c>
      <c r="G316" s="2451">
        <v>1520</v>
      </c>
      <c r="H316" s="2452">
        <v>1520</v>
      </c>
      <c r="I316" s="95"/>
      <c r="J316" s="95"/>
      <c r="K316" s="134">
        <v>1520</v>
      </c>
      <c r="L316" s="134">
        <v>1520</v>
      </c>
      <c r="M316" s="1006"/>
      <c r="N316" s="146"/>
      <c r="O316" s="2456">
        <v>0</v>
      </c>
      <c r="P316" s="147"/>
      <c r="Q316" s="146"/>
      <c r="R316" s="146"/>
      <c r="S316" s="146">
        <f t="shared" si="116"/>
        <v>230</v>
      </c>
      <c r="T316" s="2458">
        <v>230</v>
      </c>
      <c r="U316" s="146"/>
      <c r="V316" s="146"/>
      <c r="W316" s="146">
        <f t="shared" si="117"/>
        <v>0</v>
      </c>
      <c r="X316" s="146"/>
      <c r="Y316" s="146"/>
      <c r="Z316" s="146"/>
      <c r="AA316" s="146">
        <f t="shared" si="110"/>
        <v>0</v>
      </c>
      <c r="AB316" s="146"/>
      <c r="AC316" s="146"/>
      <c r="AD316" s="146"/>
      <c r="AE316" s="146">
        <f t="shared" si="111"/>
        <v>0</v>
      </c>
      <c r="AF316" s="1730">
        <v>0</v>
      </c>
      <c r="AG316" s="146"/>
      <c r="AH316" s="146"/>
      <c r="AI316" s="146">
        <f t="shared" si="112"/>
        <v>230</v>
      </c>
      <c r="AJ316" s="146">
        <v>230</v>
      </c>
      <c r="AK316" s="146"/>
      <c r="AL316" s="146"/>
      <c r="AM316" s="2458">
        <f t="shared" si="113"/>
        <v>230</v>
      </c>
      <c r="AN316" s="2458">
        <v>230</v>
      </c>
      <c r="AO316" s="146"/>
      <c r="AP316" s="146"/>
      <c r="AQ316" s="2458">
        <f t="shared" si="114"/>
        <v>1290</v>
      </c>
      <c r="AR316" s="2458">
        <v>1290</v>
      </c>
      <c r="AS316" s="146"/>
      <c r="AT316" s="146">
        <v>0</v>
      </c>
      <c r="AU316" s="146"/>
      <c r="AV316" s="2458">
        <f t="shared" si="115"/>
        <v>1290</v>
      </c>
      <c r="AW316" s="2458">
        <v>1290</v>
      </c>
      <c r="AX316" s="146"/>
      <c r="AY316" s="146"/>
      <c r="AZ316" s="146"/>
      <c r="BA316" s="191"/>
      <c r="BB316" s="191"/>
      <c r="BC316" s="191"/>
      <c r="BD316" s="2329">
        <v>648.01558441558439</v>
      </c>
      <c r="BE316" s="2329"/>
      <c r="BF316" s="935">
        <f t="shared" si="118"/>
        <v>0</v>
      </c>
      <c r="BG316" s="2459">
        <v>2023</v>
      </c>
      <c r="BH316" s="2459" t="s">
        <v>2324</v>
      </c>
      <c r="BI316" s="2459" t="s">
        <v>2327</v>
      </c>
      <c r="BJ316" s="2460">
        <f t="shared" si="108"/>
        <v>57.764183185235815</v>
      </c>
      <c r="BK316" s="2460">
        <f t="shared" si="109"/>
        <v>50.233766233766232</v>
      </c>
      <c r="BL316" s="2459" t="s">
        <v>40</v>
      </c>
      <c r="BM316" s="2461"/>
      <c r="BN316" s="2900" t="s">
        <v>2492</v>
      </c>
      <c r="BO316" s="2900" t="s">
        <v>2503</v>
      </c>
      <c r="BP316" s="2462"/>
      <c r="BQ316" s="2463"/>
      <c r="BR316" s="2474"/>
      <c r="BS316" s="2474"/>
      <c r="BT316" s="2474"/>
      <c r="BU316" s="2474"/>
    </row>
    <row r="317" spans="1:73" s="28" customFormat="1" ht="28.5" customHeight="1">
      <c r="A317" s="2203" t="s">
        <v>60</v>
      </c>
      <c r="B317" s="1732" t="s">
        <v>61</v>
      </c>
      <c r="C317" s="1733"/>
      <c r="D317" s="1733"/>
      <c r="E317" s="1734"/>
      <c r="F317" s="1734"/>
      <c r="G317" s="102">
        <f>G318+G336+G340</f>
        <v>31363.186000000002</v>
      </c>
      <c r="H317" s="102">
        <f t="shared" ref="H317:BD317" si="127">H318+H336+H340</f>
        <v>26390</v>
      </c>
      <c r="I317" s="102">
        <f t="shared" si="127"/>
        <v>4738.7240000000002</v>
      </c>
      <c r="J317" s="102">
        <f t="shared" si="127"/>
        <v>234.46200000000005</v>
      </c>
      <c r="K317" s="102">
        <f t="shared" si="127"/>
        <v>30913</v>
      </c>
      <c r="L317" s="102">
        <f t="shared" si="127"/>
        <v>26390</v>
      </c>
      <c r="M317" s="102">
        <f t="shared" si="127"/>
        <v>13126.02</v>
      </c>
      <c r="N317" s="102">
        <f t="shared" si="127"/>
        <v>3818</v>
      </c>
      <c r="O317" s="102">
        <f t="shared" si="127"/>
        <v>6570.9709999999995</v>
      </c>
      <c r="P317" s="102">
        <f t="shared" si="127"/>
        <v>6570.9709999999995</v>
      </c>
      <c r="Q317" s="102">
        <f t="shared" si="127"/>
        <v>0</v>
      </c>
      <c r="R317" s="102">
        <f t="shared" si="127"/>
        <v>0</v>
      </c>
      <c r="S317" s="102">
        <f t="shared" si="127"/>
        <v>4633</v>
      </c>
      <c r="T317" s="102">
        <f t="shared" si="127"/>
        <v>2433</v>
      </c>
      <c r="U317" s="102">
        <f t="shared" si="127"/>
        <v>2200</v>
      </c>
      <c r="V317" s="102">
        <f t="shared" si="127"/>
        <v>0</v>
      </c>
      <c r="W317" s="102">
        <f t="shared" si="127"/>
        <v>0</v>
      </c>
      <c r="X317" s="102">
        <f t="shared" si="127"/>
        <v>0</v>
      </c>
      <c r="Y317" s="102">
        <f t="shared" si="127"/>
        <v>0</v>
      </c>
      <c r="Z317" s="102">
        <f t="shared" si="127"/>
        <v>0</v>
      </c>
      <c r="AA317" s="102">
        <f t="shared" si="127"/>
        <v>1078.673</v>
      </c>
      <c r="AB317" s="102">
        <f t="shared" si="127"/>
        <v>1078.673</v>
      </c>
      <c r="AC317" s="102">
        <f t="shared" si="127"/>
        <v>0</v>
      </c>
      <c r="AD317" s="102">
        <f t="shared" si="127"/>
        <v>0</v>
      </c>
      <c r="AE317" s="102">
        <f t="shared" si="127"/>
        <v>6570.9709999999995</v>
      </c>
      <c r="AF317" s="102">
        <f t="shared" si="127"/>
        <v>6570.9709999999995</v>
      </c>
      <c r="AG317" s="102">
        <f t="shared" si="127"/>
        <v>0</v>
      </c>
      <c r="AH317" s="102">
        <f t="shared" si="127"/>
        <v>0</v>
      </c>
      <c r="AI317" s="102">
        <f t="shared" si="127"/>
        <v>4633</v>
      </c>
      <c r="AJ317" s="102">
        <f t="shared" si="127"/>
        <v>2433</v>
      </c>
      <c r="AK317" s="102">
        <f t="shared" si="127"/>
        <v>2200</v>
      </c>
      <c r="AL317" s="102">
        <f t="shared" si="127"/>
        <v>0</v>
      </c>
      <c r="AM317" s="102">
        <f t="shared" si="127"/>
        <v>24405</v>
      </c>
      <c r="AN317" s="102">
        <f t="shared" si="127"/>
        <v>22205</v>
      </c>
      <c r="AO317" s="102">
        <f t="shared" si="127"/>
        <v>2200</v>
      </c>
      <c r="AP317" s="102">
        <f t="shared" si="127"/>
        <v>0</v>
      </c>
      <c r="AQ317" s="102">
        <f t="shared" si="127"/>
        <v>4185</v>
      </c>
      <c r="AR317" s="102">
        <f t="shared" si="127"/>
        <v>4185</v>
      </c>
      <c r="AS317" s="102">
        <f t="shared" si="127"/>
        <v>0</v>
      </c>
      <c r="AT317" s="102">
        <f t="shared" si="127"/>
        <v>0</v>
      </c>
      <c r="AU317" s="102">
        <f t="shared" si="127"/>
        <v>0</v>
      </c>
      <c r="AV317" s="102">
        <f t="shared" si="127"/>
        <v>3951.5</v>
      </c>
      <c r="AW317" s="102">
        <f t="shared" si="127"/>
        <v>3951.5</v>
      </c>
      <c r="AX317" s="102">
        <f t="shared" si="127"/>
        <v>0</v>
      </c>
      <c r="AY317" s="102">
        <f t="shared" si="127"/>
        <v>0</v>
      </c>
      <c r="AZ317" s="102">
        <f t="shared" si="127"/>
        <v>0</v>
      </c>
      <c r="BA317" s="102">
        <f t="shared" si="127"/>
        <v>0</v>
      </c>
      <c r="BB317" s="102">
        <f t="shared" si="127"/>
        <v>0</v>
      </c>
      <c r="BC317" s="102">
        <f t="shared" si="127"/>
        <v>0</v>
      </c>
      <c r="BD317" s="102">
        <f t="shared" si="127"/>
        <v>2487</v>
      </c>
      <c r="BE317" s="1655">
        <f>'PL 3 PB DATP'!H16</f>
        <v>2487</v>
      </c>
      <c r="BF317" s="102">
        <f t="shared" ref="BF317" si="128">SUM(BF319:BF341)</f>
        <v>19772</v>
      </c>
      <c r="BG317" s="1658"/>
      <c r="BH317" s="1658"/>
      <c r="BI317" s="1658"/>
      <c r="BJ317" s="1669">
        <f t="shared" si="108"/>
        <v>93.565744600227362</v>
      </c>
      <c r="BK317" s="1669">
        <f t="shared" si="109"/>
        <v>59.426523297491038</v>
      </c>
      <c r="BL317" s="1658"/>
      <c r="BM317" s="18"/>
      <c r="BN317" s="2900" t="s">
        <v>2492</v>
      </c>
      <c r="BO317" s="1370"/>
      <c r="BP317" s="1660">
        <f>BE317-BD317</f>
        <v>0</v>
      </c>
      <c r="BQ317" s="53"/>
    </row>
    <row r="318" spans="1:73" s="28" customFormat="1" ht="28.5" customHeight="1">
      <c r="A318" s="2203" t="s">
        <v>73</v>
      </c>
      <c r="B318" s="1732" t="s">
        <v>2481</v>
      </c>
      <c r="C318" s="1733"/>
      <c r="D318" s="1733"/>
      <c r="E318" s="1734"/>
      <c r="F318" s="1734"/>
      <c r="G318" s="102">
        <f>SUM(G319:G335)</f>
        <v>26573.186000000002</v>
      </c>
      <c r="H318" s="102">
        <f t="shared" ref="H318:BC318" si="129">SUM(H319:H335)</f>
        <v>21720</v>
      </c>
      <c r="I318" s="102">
        <f t="shared" si="129"/>
        <v>4653.3940000000002</v>
      </c>
      <c r="J318" s="102">
        <f t="shared" si="129"/>
        <v>199.79200000000003</v>
      </c>
      <c r="K318" s="102">
        <f t="shared" si="129"/>
        <v>26193</v>
      </c>
      <c r="L318" s="102">
        <f t="shared" si="129"/>
        <v>21720</v>
      </c>
      <c r="M318" s="102">
        <f t="shared" si="129"/>
        <v>11938.02</v>
      </c>
      <c r="N318" s="102">
        <f t="shared" si="129"/>
        <v>2630</v>
      </c>
      <c r="O318" s="102">
        <f t="shared" si="129"/>
        <v>6570.9709999999995</v>
      </c>
      <c r="P318" s="102">
        <f t="shared" si="129"/>
        <v>6570.9709999999995</v>
      </c>
      <c r="Q318" s="102">
        <f t="shared" si="129"/>
        <v>0</v>
      </c>
      <c r="R318" s="102">
        <f t="shared" si="129"/>
        <v>0</v>
      </c>
      <c r="S318" s="102">
        <f t="shared" si="129"/>
        <v>2711</v>
      </c>
      <c r="T318" s="102">
        <f t="shared" si="129"/>
        <v>511</v>
      </c>
      <c r="U318" s="102">
        <f t="shared" si="129"/>
        <v>2200</v>
      </c>
      <c r="V318" s="102">
        <f t="shared" si="129"/>
        <v>0</v>
      </c>
      <c r="W318" s="102">
        <f t="shared" si="129"/>
        <v>0</v>
      </c>
      <c r="X318" s="102">
        <f t="shared" si="129"/>
        <v>0</v>
      </c>
      <c r="Y318" s="102">
        <f t="shared" si="129"/>
        <v>0</v>
      </c>
      <c r="Z318" s="102">
        <f t="shared" si="129"/>
        <v>0</v>
      </c>
      <c r="AA318" s="102">
        <f t="shared" si="129"/>
        <v>0</v>
      </c>
      <c r="AB318" s="102">
        <f t="shared" si="129"/>
        <v>0</v>
      </c>
      <c r="AC318" s="102">
        <f t="shared" si="129"/>
        <v>0</v>
      </c>
      <c r="AD318" s="102">
        <f t="shared" si="129"/>
        <v>0</v>
      </c>
      <c r="AE318" s="102">
        <f t="shared" si="129"/>
        <v>6570.9709999999995</v>
      </c>
      <c r="AF318" s="102">
        <f t="shared" si="129"/>
        <v>6570.9709999999995</v>
      </c>
      <c r="AG318" s="102">
        <f t="shared" si="129"/>
        <v>0</v>
      </c>
      <c r="AH318" s="102">
        <f t="shared" si="129"/>
        <v>0</v>
      </c>
      <c r="AI318" s="102">
        <f t="shared" si="129"/>
        <v>2711</v>
      </c>
      <c r="AJ318" s="102">
        <f t="shared" si="129"/>
        <v>511</v>
      </c>
      <c r="AK318" s="102">
        <f t="shared" si="129"/>
        <v>2200</v>
      </c>
      <c r="AL318" s="102">
        <f t="shared" si="129"/>
        <v>0</v>
      </c>
      <c r="AM318" s="102">
        <f t="shared" si="129"/>
        <v>22483</v>
      </c>
      <c r="AN318" s="102">
        <f t="shared" si="129"/>
        <v>20283</v>
      </c>
      <c r="AO318" s="102">
        <f t="shared" si="129"/>
        <v>2200</v>
      </c>
      <c r="AP318" s="102">
        <f t="shared" si="129"/>
        <v>0</v>
      </c>
      <c r="AQ318" s="102">
        <f t="shared" si="129"/>
        <v>1437</v>
      </c>
      <c r="AR318" s="102">
        <f t="shared" si="129"/>
        <v>1437</v>
      </c>
      <c r="AS318" s="102">
        <f t="shared" si="129"/>
        <v>0</v>
      </c>
      <c r="AT318" s="102">
        <f t="shared" si="129"/>
        <v>0</v>
      </c>
      <c r="AU318" s="102">
        <f t="shared" si="129"/>
        <v>0</v>
      </c>
      <c r="AV318" s="102">
        <f t="shared" si="129"/>
        <v>1437</v>
      </c>
      <c r="AW318" s="102">
        <f t="shared" si="129"/>
        <v>1437</v>
      </c>
      <c r="AX318" s="102">
        <f t="shared" si="129"/>
        <v>0</v>
      </c>
      <c r="AY318" s="102">
        <f t="shared" si="129"/>
        <v>0</v>
      </c>
      <c r="AZ318" s="102">
        <f t="shared" si="129"/>
        <v>0</v>
      </c>
      <c r="BA318" s="102">
        <f t="shared" si="129"/>
        <v>0</v>
      </c>
      <c r="BB318" s="102">
        <f t="shared" si="129"/>
        <v>0</v>
      </c>
      <c r="BC318" s="102">
        <f t="shared" si="129"/>
        <v>0</v>
      </c>
      <c r="BD318" s="102">
        <f>SUM(BD319:BD335)</f>
        <v>1437</v>
      </c>
      <c r="BE318" s="102"/>
      <c r="BF318" s="102"/>
      <c r="BG318" s="1735"/>
      <c r="BH318" s="1735"/>
      <c r="BI318" s="1735"/>
      <c r="BJ318" s="1669">
        <f t="shared" si="108"/>
        <v>100</v>
      </c>
      <c r="BK318" s="1669">
        <f t="shared" si="109"/>
        <v>100</v>
      </c>
      <c r="BL318" s="1658"/>
      <c r="BM318" s="18"/>
      <c r="BN318" s="2900" t="s">
        <v>2492</v>
      </c>
      <c r="BO318" s="1370"/>
      <c r="BP318" s="1660"/>
      <c r="BQ318" s="53"/>
    </row>
    <row r="319" spans="1:73" s="2470" customFormat="1" ht="62.25" customHeight="1">
      <c r="A319" s="2475" t="s">
        <v>46</v>
      </c>
      <c r="B319" s="2476" t="s">
        <v>441</v>
      </c>
      <c r="C319" s="1736" t="s">
        <v>442</v>
      </c>
      <c r="D319" s="1736" t="s">
        <v>443</v>
      </c>
      <c r="E319" s="2478" t="s">
        <v>444</v>
      </c>
      <c r="F319" s="2478" t="s">
        <v>445</v>
      </c>
      <c r="G319" s="2479">
        <f t="shared" ref="G319:G327" si="130">H319+I319+J319</f>
        <v>1000</v>
      </c>
      <c r="H319" s="2480">
        <v>950</v>
      </c>
      <c r="I319" s="1738">
        <v>50</v>
      </c>
      <c r="J319" s="1738"/>
      <c r="K319" s="1739">
        <v>1000</v>
      </c>
      <c r="L319" s="1739">
        <v>950</v>
      </c>
      <c r="M319" s="1740">
        <v>1000</v>
      </c>
      <c r="N319" s="1739"/>
      <c r="O319" s="2479">
        <f t="shared" ref="O319:O339" si="131">P319+Q319+R319</f>
        <v>0</v>
      </c>
      <c r="P319" s="1739"/>
      <c r="Q319" s="1739"/>
      <c r="R319" s="1739"/>
      <c r="S319" s="1737">
        <f t="shared" si="116"/>
        <v>0</v>
      </c>
      <c r="T319" s="2481"/>
      <c r="U319" s="1739"/>
      <c r="V319" s="1739"/>
      <c r="W319" s="1737">
        <f t="shared" si="117"/>
        <v>0</v>
      </c>
      <c r="X319" s="1739"/>
      <c r="Y319" s="1739"/>
      <c r="Z319" s="1739"/>
      <c r="AA319" s="1737">
        <f t="shared" si="110"/>
        <v>0</v>
      </c>
      <c r="AB319" s="1741"/>
      <c r="AC319" s="1741"/>
      <c r="AD319" s="1739"/>
      <c r="AE319" s="1737">
        <f t="shared" si="111"/>
        <v>0</v>
      </c>
      <c r="AF319" s="1741">
        <f>P319</f>
        <v>0</v>
      </c>
      <c r="AG319" s="1739"/>
      <c r="AH319" s="1739"/>
      <c r="AI319" s="1737">
        <f t="shared" si="112"/>
        <v>0</v>
      </c>
      <c r="AJ319" s="1741">
        <f>T319</f>
        <v>0</v>
      </c>
      <c r="AK319" s="1741">
        <f>U319</f>
        <v>0</v>
      </c>
      <c r="AL319" s="1739"/>
      <c r="AM319" s="2479">
        <f t="shared" si="113"/>
        <v>800</v>
      </c>
      <c r="AN319" s="2481">
        <v>800</v>
      </c>
      <c r="AO319" s="1739"/>
      <c r="AP319" s="1739"/>
      <c r="AQ319" s="2479">
        <f t="shared" si="114"/>
        <v>150</v>
      </c>
      <c r="AR319" s="2481">
        <f>L319-AN319</f>
        <v>150</v>
      </c>
      <c r="AS319" s="1739"/>
      <c r="AT319" s="1739"/>
      <c r="AU319" s="1739"/>
      <c r="AV319" s="2479">
        <f t="shared" si="115"/>
        <v>150</v>
      </c>
      <c r="AW319" s="2481">
        <f t="shared" ref="AW319:AW335" si="132">AR319</f>
        <v>150</v>
      </c>
      <c r="AX319" s="1739"/>
      <c r="AY319" s="1739"/>
      <c r="AZ319" s="1739"/>
      <c r="BA319" s="1686"/>
      <c r="BB319" s="1686"/>
      <c r="BC319" s="1686"/>
      <c r="BD319" s="2329">
        <f t="shared" ref="BD319:BD335" si="133">AW319</f>
        <v>150</v>
      </c>
      <c r="BE319" s="2329"/>
      <c r="BF319" s="1742">
        <f t="shared" si="118"/>
        <v>800</v>
      </c>
      <c r="BG319" s="2403">
        <v>2022</v>
      </c>
      <c r="BH319" s="2403" t="s">
        <v>2324</v>
      </c>
      <c r="BI319" s="2403" t="s">
        <v>2327</v>
      </c>
      <c r="BJ319" s="2334">
        <f t="shared" si="108"/>
        <v>100</v>
      </c>
      <c r="BK319" s="2334">
        <f t="shared" si="109"/>
        <v>100</v>
      </c>
      <c r="BL319" s="2403" t="s">
        <v>40</v>
      </c>
      <c r="BM319" s="2483"/>
      <c r="BN319" s="2900" t="s">
        <v>2492</v>
      </c>
      <c r="BO319" s="2903" t="s">
        <v>2504</v>
      </c>
      <c r="BP319" s="2336"/>
      <c r="BQ319" s="2484"/>
    </row>
    <row r="320" spans="1:73" s="2470" customFormat="1" ht="45" customHeight="1">
      <c r="A320" s="2475" t="s">
        <v>48</v>
      </c>
      <c r="B320" s="2476" t="s">
        <v>446</v>
      </c>
      <c r="C320" s="1736" t="s">
        <v>447</v>
      </c>
      <c r="D320" s="1736" t="s">
        <v>448</v>
      </c>
      <c r="E320" s="2478" t="s">
        <v>444</v>
      </c>
      <c r="F320" s="2478" t="s">
        <v>449</v>
      </c>
      <c r="G320" s="2479">
        <f t="shared" si="130"/>
        <v>2999.8220000000001</v>
      </c>
      <c r="H320" s="2480">
        <v>736</v>
      </c>
      <c r="I320" s="1738">
        <v>2211.134</v>
      </c>
      <c r="J320" s="1738">
        <v>52.688000000000002</v>
      </c>
      <c r="K320" s="1739">
        <v>2950</v>
      </c>
      <c r="L320" s="1739">
        <v>736</v>
      </c>
      <c r="M320" s="1740">
        <v>2450</v>
      </c>
      <c r="N320" s="1739">
        <v>1100</v>
      </c>
      <c r="O320" s="2479">
        <f t="shared" si="131"/>
        <v>0</v>
      </c>
      <c r="P320" s="1739"/>
      <c r="Q320" s="1739"/>
      <c r="R320" s="1739"/>
      <c r="S320" s="1737">
        <f t="shared" si="116"/>
        <v>1400</v>
      </c>
      <c r="T320" s="2481"/>
      <c r="U320" s="1739">
        <v>1400</v>
      </c>
      <c r="V320" s="1739"/>
      <c r="W320" s="1737">
        <f t="shared" si="117"/>
        <v>0</v>
      </c>
      <c r="X320" s="1739"/>
      <c r="Y320" s="1739"/>
      <c r="Z320" s="1739"/>
      <c r="AA320" s="1737">
        <f t="shared" si="110"/>
        <v>0</v>
      </c>
      <c r="AB320" s="1741"/>
      <c r="AC320" s="1741"/>
      <c r="AD320" s="1739"/>
      <c r="AE320" s="1737">
        <f t="shared" si="111"/>
        <v>0</v>
      </c>
      <c r="AF320" s="1741">
        <f t="shared" ref="AF320:AF339" si="134">P320</f>
        <v>0</v>
      </c>
      <c r="AG320" s="1739"/>
      <c r="AH320" s="1739"/>
      <c r="AI320" s="1737">
        <f t="shared" si="112"/>
        <v>1400</v>
      </c>
      <c r="AJ320" s="1741">
        <f t="shared" ref="AJ320:AK335" si="135">T320</f>
        <v>0</v>
      </c>
      <c r="AK320" s="1741">
        <f t="shared" si="135"/>
        <v>1400</v>
      </c>
      <c r="AL320" s="1739"/>
      <c r="AM320" s="2479">
        <f t="shared" si="113"/>
        <v>2136</v>
      </c>
      <c r="AN320" s="2481">
        <v>736</v>
      </c>
      <c r="AO320" s="1739">
        <v>1400</v>
      </c>
      <c r="AP320" s="1739"/>
      <c r="AQ320" s="2479">
        <f t="shared" si="114"/>
        <v>0</v>
      </c>
      <c r="AR320" s="2481">
        <f t="shared" ref="AR320:AR339" si="136">L320-AN320</f>
        <v>0</v>
      </c>
      <c r="AS320" s="1739"/>
      <c r="AT320" s="1739"/>
      <c r="AU320" s="1739"/>
      <c r="AV320" s="2479">
        <f t="shared" si="115"/>
        <v>0</v>
      </c>
      <c r="AW320" s="2481">
        <f t="shared" si="132"/>
        <v>0</v>
      </c>
      <c r="AX320" s="1739"/>
      <c r="AY320" s="1739"/>
      <c r="AZ320" s="1739"/>
      <c r="BA320" s="1686"/>
      <c r="BB320" s="1686"/>
      <c r="BC320" s="1686"/>
      <c r="BD320" s="2329">
        <f t="shared" si="133"/>
        <v>0</v>
      </c>
      <c r="BE320" s="2329"/>
      <c r="BF320" s="1742">
        <f t="shared" si="118"/>
        <v>736</v>
      </c>
      <c r="BG320" s="2403">
        <v>2022</v>
      </c>
      <c r="BH320" s="2403" t="s">
        <v>910</v>
      </c>
      <c r="BI320" s="2403"/>
      <c r="BJ320" s="2334">
        <f t="shared" si="108"/>
        <v>100</v>
      </c>
      <c r="BK320" s="2334" t="e">
        <f t="shared" si="109"/>
        <v>#DIV/0!</v>
      </c>
      <c r="BL320" s="2403" t="s">
        <v>40</v>
      </c>
      <c r="BM320" s="2485" t="s">
        <v>450</v>
      </c>
      <c r="BN320" s="2900" t="s">
        <v>2492</v>
      </c>
      <c r="BO320" s="2903" t="s">
        <v>2504</v>
      </c>
      <c r="BP320" s="2486"/>
      <c r="BQ320" s="2484"/>
    </row>
    <row r="321" spans="1:69" s="2470" customFormat="1" ht="24">
      <c r="A321" s="2475" t="s">
        <v>50</v>
      </c>
      <c r="B321" s="2476" t="s">
        <v>451</v>
      </c>
      <c r="C321" s="1736" t="s">
        <v>452</v>
      </c>
      <c r="D321" s="1736" t="s">
        <v>453</v>
      </c>
      <c r="E321" s="2478" t="s">
        <v>444</v>
      </c>
      <c r="F321" s="2478" t="s">
        <v>454</v>
      </c>
      <c r="G321" s="2479">
        <f t="shared" si="130"/>
        <v>950</v>
      </c>
      <c r="H321" s="2481">
        <v>900</v>
      </c>
      <c r="I321" s="1738">
        <v>50</v>
      </c>
      <c r="J321" s="1743"/>
      <c r="K321" s="1739">
        <v>950</v>
      </c>
      <c r="L321" s="1739">
        <v>900</v>
      </c>
      <c r="M321" s="1740">
        <v>855</v>
      </c>
      <c r="N321" s="1739"/>
      <c r="O321" s="2479">
        <f t="shared" si="131"/>
        <v>96.797000000000025</v>
      </c>
      <c r="P321" s="1739">
        <v>96.797000000000025</v>
      </c>
      <c r="Q321" s="1739"/>
      <c r="R321" s="1739"/>
      <c r="S321" s="1737">
        <f t="shared" si="116"/>
        <v>0</v>
      </c>
      <c r="T321" s="2481"/>
      <c r="U321" s="1739"/>
      <c r="V321" s="1739"/>
      <c r="W321" s="1737">
        <f t="shared" si="117"/>
        <v>0</v>
      </c>
      <c r="X321" s="1739"/>
      <c r="Y321" s="1739"/>
      <c r="Z321" s="1739"/>
      <c r="AA321" s="1737">
        <f t="shared" si="110"/>
        <v>0</v>
      </c>
      <c r="AB321" s="1741"/>
      <c r="AC321" s="1741"/>
      <c r="AD321" s="1739"/>
      <c r="AE321" s="1737">
        <f t="shared" si="111"/>
        <v>96.797000000000025</v>
      </c>
      <c r="AF321" s="1741">
        <f t="shared" si="134"/>
        <v>96.797000000000025</v>
      </c>
      <c r="AG321" s="1739"/>
      <c r="AH321" s="1739"/>
      <c r="AI321" s="1737">
        <f t="shared" si="112"/>
        <v>0</v>
      </c>
      <c r="AJ321" s="1741">
        <f t="shared" si="135"/>
        <v>0</v>
      </c>
      <c r="AK321" s="1741">
        <f t="shared" si="135"/>
        <v>0</v>
      </c>
      <c r="AL321" s="1739"/>
      <c r="AM321" s="2479">
        <f t="shared" si="113"/>
        <v>850</v>
      </c>
      <c r="AN321" s="2481">
        <v>850</v>
      </c>
      <c r="AO321" s="1739"/>
      <c r="AP321" s="1739"/>
      <c r="AQ321" s="2479">
        <f t="shared" si="114"/>
        <v>50</v>
      </c>
      <c r="AR321" s="2481">
        <f t="shared" si="136"/>
        <v>50</v>
      </c>
      <c r="AS321" s="1739"/>
      <c r="AT321" s="1739"/>
      <c r="AU321" s="1739"/>
      <c r="AV321" s="2479">
        <f t="shared" si="115"/>
        <v>50</v>
      </c>
      <c r="AW321" s="2481">
        <f t="shared" si="132"/>
        <v>50</v>
      </c>
      <c r="AX321" s="1739"/>
      <c r="AY321" s="1739"/>
      <c r="AZ321" s="1739"/>
      <c r="BA321" s="1686"/>
      <c r="BB321" s="1686"/>
      <c r="BC321" s="1686"/>
      <c r="BD321" s="2329">
        <f t="shared" si="133"/>
        <v>50</v>
      </c>
      <c r="BE321" s="2329"/>
      <c r="BF321" s="1742">
        <f t="shared" si="118"/>
        <v>850</v>
      </c>
      <c r="BG321" s="2403">
        <v>2022</v>
      </c>
      <c r="BH321" s="2403" t="s">
        <v>2324</v>
      </c>
      <c r="BI321" s="2403" t="s">
        <v>2327</v>
      </c>
      <c r="BJ321" s="2334">
        <f t="shared" si="108"/>
        <v>100</v>
      </c>
      <c r="BK321" s="2334">
        <f t="shared" si="109"/>
        <v>100</v>
      </c>
      <c r="BL321" s="2403" t="s">
        <v>40</v>
      </c>
      <c r="BM321" s="2483"/>
      <c r="BN321" s="2900" t="s">
        <v>2492</v>
      </c>
      <c r="BO321" s="2903" t="s">
        <v>2504</v>
      </c>
      <c r="BP321" s="2336"/>
      <c r="BQ321" s="2484"/>
    </row>
    <row r="322" spans="1:69" s="2470" customFormat="1" ht="38.25">
      <c r="A322" s="2475" t="s">
        <v>52</v>
      </c>
      <c r="B322" s="2476" t="s">
        <v>455</v>
      </c>
      <c r="C322" s="1736" t="s">
        <v>456</v>
      </c>
      <c r="D322" s="1736" t="s">
        <v>457</v>
      </c>
      <c r="E322" s="2478" t="s">
        <v>444</v>
      </c>
      <c r="F322" s="2478" t="s">
        <v>458</v>
      </c>
      <c r="G322" s="2479">
        <f t="shared" si="130"/>
        <v>1800</v>
      </c>
      <c r="H322" s="2481">
        <v>1736</v>
      </c>
      <c r="I322" s="1738">
        <v>64</v>
      </c>
      <c r="J322" s="1738"/>
      <c r="K322" s="1739">
        <v>1800</v>
      </c>
      <c r="L322" s="1739">
        <v>1736</v>
      </c>
      <c r="M322" s="1740">
        <v>126</v>
      </c>
      <c r="N322" s="1739"/>
      <c r="O322" s="2479">
        <f t="shared" si="131"/>
        <v>142.03400000000011</v>
      </c>
      <c r="P322" s="1739">
        <v>142.03400000000011</v>
      </c>
      <c r="Q322" s="1739"/>
      <c r="R322" s="1739"/>
      <c r="S322" s="1737">
        <f t="shared" si="116"/>
        <v>0</v>
      </c>
      <c r="T322" s="2481"/>
      <c r="U322" s="1739"/>
      <c r="V322" s="1739"/>
      <c r="W322" s="1737">
        <f t="shared" si="117"/>
        <v>0</v>
      </c>
      <c r="X322" s="1739"/>
      <c r="Y322" s="1739"/>
      <c r="Z322" s="1739"/>
      <c r="AA322" s="1737">
        <f t="shared" si="110"/>
        <v>0</v>
      </c>
      <c r="AB322" s="1741"/>
      <c r="AC322" s="1741"/>
      <c r="AD322" s="1739"/>
      <c r="AE322" s="1737">
        <f t="shared" si="111"/>
        <v>142.03400000000011</v>
      </c>
      <c r="AF322" s="1741">
        <f t="shared" si="134"/>
        <v>142.03400000000011</v>
      </c>
      <c r="AG322" s="1739"/>
      <c r="AH322" s="1739"/>
      <c r="AI322" s="1737">
        <f t="shared" si="112"/>
        <v>0</v>
      </c>
      <c r="AJ322" s="1741">
        <f t="shared" si="135"/>
        <v>0</v>
      </c>
      <c r="AK322" s="1741">
        <f t="shared" si="135"/>
        <v>0</v>
      </c>
      <c r="AL322" s="1739"/>
      <c r="AM322" s="2479">
        <f t="shared" si="113"/>
        <v>1650</v>
      </c>
      <c r="AN322" s="2481">
        <v>1650</v>
      </c>
      <c r="AO322" s="1739"/>
      <c r="AP322" s="1739"/>
      <c r="AQ322" s="2479">
        <f t="shared" si="114"/>
        <v>86</v>
      </c>
      <c r="AR322" s="2481">
        <f t="shared" si="136"/>
        <v>86</v>
      </c>
      <c r="AS322" s="1739"/>
      <c r="AT322" s="1739"/>
      <c r="AU322" s="1739"/>
      <c r="AV322" s="2479">
        <f t="shared" si="115"/>
        <v>86</v>
      </c>
      <c r="AW322" s="2481">
        <f t="shared" si="132"/>
        <v>86</v>
      </c>
      <c r="AX322" s="1739"/>
      <c r="AY322" s="1739"/>
      <c r="AZ322" s="1739"/>
      <c r="BA322" s="1686"/>
      <c r="BB322" s="1686"/>
      <c r="BC322" s="1686"/>
      <c r="BD322" s="2329">
        <f t="shared" si="133"/>
        <v>86</v>
      </c>
      <c r="BE322" s="2329"/>
      <c r="BF322" s="1742">
        <f t="shared" si="118"/>
        <v>1650</v>
      </c>
      <c r="BG322" s="2403">
        <v>2022</v>
      </c>
      <c r="BH322" s="2403" t="s">
        <v>2324</v>
      </c>
      <c r="BI322" s="2403" t="s">
        <v>2327</v>
      </c>
      <c r="BJ322" s="2334">
        <f t="shared" si="108"/>
        <v>100</v>
      </c>
      <c r="BK322" s="2334">
        <f t="shared" si="109"/>
        <v>100</v>
      </c>
      <c r="BL322" s="2403" t="s">
        <v>40</v>
      </c>
      <c r="BM322" s="2483"/>
      <c r="BN322" s="2900" t="s">
        <v>2492</v>
      </c>
      <c r="BO322" s="2903" t="s">
        <v>2504</v>
      </c>
      <c r="BP322" s="2336"/>
      <c r="BQ322" s="2484"/>
    </row>
    <row r="323" spans="1:69" s="2470" customFormat="1" ht="38.25">
      <c r="A323" s="2475" t="s">
        <v>54</v>
      </c>
      <c r="B323" s="2476" t="s">
        <v>459</v>
      </c>
      <c r="C323" s="1736" t="s">
        <v>460</v>
      </c>
      <c r="D323" s="1736" t="s">
        <v>457</v>
      </c>
      <c r="E323" s="2478" t="s">
        <v>444</v>
      </c>
      <c r="F323" s="2478" t="s">
        <v>461</v>
      </c>
      <c r="G323" s="2479">
        <f t="shared" si="130"/>
        <v>1786</v>
      </c>
      <c r="H323" s="2481">
        <v>1736</v>
      </c>
      <c r="I323" s="1738">
        <v>50</v>
      </c>
      <c r="J323" s="1738"/>
      <c r="K323" s="1739">
        <v>1786</v>
      </c>
      <c r="L323" s="1739">
        <v>1736</v>
      </c>
      <c r="M323" s="1740">
        <v>125.02000000000001</v>
      </c>
      <c r="N323" s="1739"/>
      <c r="O323" s="2479">
        <f t="shared" si="131"/>
        <v>1431.4059999999999</v>
      </c>
      <c r="P323" s="1739">
        <v>1431.4059999999999</v>
      </c>
      <c r="Q323" s="1739"/>
      <c r="R323" s="1739"/>
      <c r="S323" s="1737">
        <f t="shared" si="116"/>
        <v>0</v>
      </c>
      <c r="T323" s="2481"/>
      <c r="U323" s="1739"/>
      <c r="V323" s="1739"/>
      <c r="W323" s="1737">
        <f t="shared" si="117"/>
        <v>0</v>
      </c>
      <c r="X323" s="1739"/>
      <c r="Y323" s="1739"/>
      <c r="Z323" s="1739"/>
      <c r="AA323" s="1737">
        <f t="shared" si="110"/>
        <v>0</v>
      </c>
      <c r="AB323" s="1741"/>
      <c r="AC323" s="1741"/>
      <c r="AD323" s="1739"/>
      <c r="AE323" s="1737">
        <f t="shared" si="111"/>
        <v>1431.4059999999999</v>
      </c>
      <c r="AF323" s="1741">
        <f t="shared" si="134"/>
        <v>1431.4059999999999</v>
      </c>
      <c r="AG323" s="1739"/>
      <c r="AH323" s="1739"/>
      <c r="AI323" s="1737">
        <f t="shared" si="112"/>
        <v>0</v>
      </c>
      <c r="AJ323" s="1741">
        <f t="shared" si="135"/>
        <v>0</v>
      </c>
      <c r="AK323" s="1741">
        <f t="shared" si="135"/>
        <v>0</v>
      </c>
      <c r="AL323" s="1739"/>
      <c r="AM323" s="2479">
        <f t="shared" si="113"/>
        <v>1600</v>
      </c>
      <c r="AN323" s="2481">
        <v>1600</v>
      </c>
      <c r="AO323" s="1739"/>
      <c r="AP323" s="1739"/>
      <c r="AQ323" s="2479">
        <f t="shared" si="114"/>
        <v>136</v>
      </c>
      <c r="AR323" s="2481">
        <f t="shared" si="136"/>
        <v>136</v>
      </c>
      <c r="AS323" s="1739"/>
      <c r="AT323" s="1739"/>
      <c r="AU323" s="1739"/>
      <c r="AV323" s="2479">
        <f t="shared" si="115"/>
        <v>136</v>
      </c>
      <c r="AW323" s="2481">
        <f t="shared" si="132"/>
        <v>136</v>
      </c>
      <c r="AX323" s="1739"/>
      <c r="AY323" s="1739"/>
      <c r="AZ323" s="1739"/>
      <c r="BA323" s="1686"/>
      <c r="BB323" s="1686"/>
      <c r="BC323" s="1686"/>
      <c r="BD323" s="2329">
        <f t="shared" si="133"/>
        <v>136</v>
      </c>
      <c r="BE323" s="2329"/>
      <c r="BF323" s="1742">
        <f t="shared" si="118"/>
        <v>1600</v>
      </c>
      <c r="BG323" s="2403">
        <v>2022</v>
      </c>
      <c r="BH323" s="2403" t="s">
        <v>2324</v>
      </c>
      <c r="BI323" s="2403" t="s">
        <v>2327</v>
      </c>
      <c r="BJ323" s="2334">
        <f t="shared" si="108"/>
        <v>100</v>
      </c>
      <c r="BK323" s="2334">
        <f t="shared" si="109"/>
        <v>100</v>
      </c>
      <c r="BL323" s="2403" t="s">
        <v>40</v>
      </c>
      <c r="BM323" s="2483"/>
      <c r="BN323" s="2900" t="s">
        <v>2492</v>
      </c>
      <c r="BO323" s="2903" t="s">
        <v>2504</v>
      </c>
      <c r="BP323" s="2336"/>
      <c r="BQ323" s="2484"/>
    </row>
    <row r="324" spans="1:69" s="2470" customFormat="1" ht="31.5">
      <c r="A324" s="2475" t="s">
        <v>56</v>
      </c>
      <c r="B324" s="2476" t="s">
        <v>462</v>
      </c>
      <c r="C324" s="1736" t="s">
        <v>463</v>
      </c>
      <c r="D324" s="1736" t="s">
        <v>464</v>
      </c>
      <c r="E324" s="2478" t="s">
        <v>444</v>
      </c>
      <c r="F324" s="2478" t="s">
        <v>465</v>
      </c>
      <c r="G324" s="2479">
        <f t="shared" si="130"/>
        <v>636.36400000000003</v>
      </c>
      <c r="H324" s="2480">
        <v>536</v>
      </c>
      <c r="I324" s="1738"/>
      <c r="J324" s="1738">
        <v>100.364</v>
      </c>
      <c r="K324" s="1739">
        <v>536</v>
      </c>
      <c r="L324" s="1739">
        <v>536</v>
      </c>
      <c r="M324" s="1740">
        <v>255</v>
      </c>
      <c r="N324" s="1739"/>
      <c r="O324" s="2479">
        <f t="shared" si="131"/>
        <v>0</v>
      </c>
      <c r="P324" s="1739"/>
      <c r="Q324" s="1739"/>
      <c r="R324" s="1739"/>
      <c r="S324" s="1737">
        <f t="shared" si="116"/>
        <v>0</v>
      </c>
      <c r="T324" s="2481"/>
      <c r="U324" s="1739"/>
      <c r="V324" s="1739"/>
      <c r="W324" s="1737">
        <f t="shared" si="117"/>
        <v>0</v>
      </c>
      <c r="X324" s="1739"/>
      <c r="Y324" s="1739"/>
      <c r="Z324" s="1739"/>
      <c r="AA324" s="1737">
        <f t="shared" si="110"/>
        <v>0</v>
      </c>
      <c r="AB324" s="1741"/>
      <c r="AC324" s="1741"/>
      <c r="AD324" s="1739"/>
      <c r="AE324" s="1737">
        <f t="shared" si="111"/>
        <v>0</v>
      </c>
      <c r="AF324" s="1741">
        <f t="shared" si="134"/>
        <v>0</v>
      </c>
      <c r="AG324" s="1739"/>
      <c r="AH324" s="1739"/>
      <c r="AI324" s="1737">
        <f t="shared" si="112"/>
        <v>0</v>
      </c>
      <c r="AJ324" s="1741">
        <f t="shared" si="135"/>
        <v>0</v>
      </c>
      <c r="AK324" s="1741">
        <f t="shared" si="135"/>
        <v>0</v>
      </c>
      <c r="AL324" s="1739"/>
      <c r="AM324" s="2479">
        <f t="shared" si="113"/>
        <v>496</v>
      </c>
      <c r="AN324" s="2481">
        <v>496</v>
      </c>
      <c r="AO324" s="1739"/>
      <c r="AP324" s="1739"/>
      <c r="AQ324" s="2479">
        <f t="shared" si="114"/>
        <v>40</v>
      </c>
      <c r="AR324" s="2481">
        <f t="shared" si="136"/>
        <v>40</v>
      </c>
      <c r="AS324" s="1739"/>
      <c r="AT324" s="1739"/>
      <c r="AU324" s="1739"/>
      <c r="AV324" s="2479">
        <f t="shared" si="115"/>
        <v>40</v>
      </c>
      <c r="AW324" s="2481">
        <f t="shared" si="132"/>
        <v>40</v>
      </c>
      <c r="AX324" s="1739"/>
      <c r="AY324" s="1739"/>
      <c r="AZ324" s="1739"/>
      <c r="BA324" s="1686"/>
      <c r="BB324" s="1686"/>
      <c r="BC324" s="1686"/>
      <c r="BD324" s="2329">
        <f t="shared" si="133"/>
        <v>40</v>
      </c>
      <c r="BE324" s="2329"/>
      <c r="BF324" s="1742">
        <f t="shared" si="118"/>
        <v>496</v>
      </c>
      <c r="BG324" s="2403">
        <v>2022</v>
      </c>
      <c r="BH324" s="2403" t="s">
        <v>2324</v>
      </c>
      <c r="BI324" s="2403" t="s">
        <v>2327</v>
      </c>
      <c r="BJ324" s="2334">
        <f t="shared" si="108"/>
        <v>100</v>
      </c>
      <c r="BK324" s="2334">
        <f t="shared" si="109"/>
        <v>100</v>
      </c>
      <c r="BL324" s="2403" t="s">
        <v>40</v>
      </c>
      <c r="BM324" s="2483"/>
      <c r="BN324" s="2900" t="s">
        <v>2492</v>
      </c>
      <c r="BO324" s="2903" t="s">
        <v>2504</v>
      </c>
      <c r="BP324" s="2336"/>
      <c r="BQ324" s="2484"/>
    </row>
    <row r="325" spans="1:69" s="2470" customFormat="1" ht="47.25">
      <c r="A325" s="2475" t="s">
        <v>58</v>
      </c>
      <c r="B325" s="2476" t="s">
        <v>466</v>
      </c>
      <c r="C325" s="1736" t="s">
        <v>467</v>
      </c>
      <c r="D325" s="1736" t="s">
        <v>457</v>
      </c>
      <c r="E325" s="2478" t="s">
        <v>444</v>
      </c>
      <c r="F325" s="2478" t="s">
        <v>468</v>
      </c>
      <c r="G325" s="2479">
        <f t="shared" si="130"/>
        <v>1800</v>
      </c>
      <c r="H325" s="2481">
        <v>1736</v>
      </c>
      <c r="I325" s="1738">
        <v>64</v>
      </c>
      <c r="J325" s="1738"/>
      <c r="K325" s="1739">
        <v>1736</v>
      </c>
      <c r="L325" s="1739">
        <v>1736</v>
      </c>
      <c r="M325" s="1740">
        <v>126.00000000000001</v>
      </c>
      <c r="N325" s="1739"/>
      <c r="O325" s="2479">
        <f t="shared" si="131"/>
        <v>297.25099999999998</v>
      </c>
      <c r="P325" s="1739">
        <v>297.25099999999998</v>
      </c>
      <c r="Q325" s="1739"/>
      <c r="R325" s="1739"/>
      <c r="S325" s="1737">
        <f t="shared" si="116"/>
        <v>0</v>
      </c>
      <c r="T325" s="2481"/>
      <c r="U325" s="1739"/>
      <c r="V325" s="1739"/>
      <c r="W325" s="1737">
        <f t="shared" si="117"/>
        <v>0</v>
      </c>
      <c r="X325" s="1739"/>
      <c r="Y325" s="1739"/>
      <c r="Z325" s="1739"/>
      <c r="AA325" s="1737">
        <f t="shared" si="110"/>
        <v>0</v>
      </c>
      <c r="AB325" s="1741"/>
      <c r="AC325" s="1741"/>
      <c r="AD325" s="1739"/>
      <c r="AE325" s="1737">
        <f t="shared" si="111"/>
        <v>297.25099999999998</v>
      </c>
      <c r="AF325" s="1741">
        <f t="shared" si="134"/>
        <v>297.25099999999998</v>
      </c>
      <c r="AG325" s="1739"/>
      <c r="AH325" s="1739"/>
      <c r="AI325" s="1737">
        <f t="shared" si="112"/>
        <v>0</v>
      </c>
      <c r="AJ325" s="1741">
        <f t="shared" si="135"/>
        <v>0</v>
      </c>
      <c r="AK325" s="1741">
        <f t="shared" si="135"/>
        <v>0</v>
      </c>
      <c r="AL325" s="1739"/>
      <c r="AM325" s="2479">
        <f t="shared" si="113"/>
        <v>1650</v>
      </c>
      <c r="AN325" s="2481">
        <v>1650</v>
      </c>
      <c r="AO325" s="1739"/>
      <c r="AP325" s="1739"/>
      <c r="AQ325" s="2479">
        <f t="shared" si="114"/>
        <v>86</v>
      </c>
      <c r="AR325" s="2481">
        <f t="shared" si="136"/>
        <v>86</v>
      </c>
      <c r="AS325" s="1739"/>
      <c r="AT325" s="1739"/>
      <c r="AU325" s="1739"/>
      <c r="AV325" s="2479">
        <f t="shared" si="115"/>
        <v>86</v>
      </c>
      <c r="AW325" s="2481">
        <f t="shared" si="132"/>
        <v>86</v>
      </c>
      <c r="AX325" s="1739"/>
      <c r="AY325" s="1739"/>
      <c r="AZ325" s="1739"/>
      <c r="BA325" s="1686"/>
      <c r="BB325" s="1686"/>
      <c r="BC325" s="1686"/>
      <c r="BD325" s="2329">
        <f t="shared" si="133"/>
        <v>86</v>
      </c>
      <c r="BE325" s="2329"/>
      <c r="BF325" s="1742">
        <f t="shared" si="118"/>
        <v>1650</v>
      </c>
      <c r="BG325" s="2403">
        <v>2022</v>
      </c>
      <c r="BH325" s="2403" t="s">
        <v>2324</v>
      </c>
      <c r="BI325" s="2403" t="s">
        <v>2327</v>
      </c>
      <c r="BJ325" s="2334">
        <f t="shared" si="108"/>
        <v>100</v>
      </c>
      <c r="BK325" s="2334">
        <f t="shared" si="109"/>
        <v>100</v>
      </c>
      <c r="BL325" s="2403" t="s">
        <v>40</v>
      </c>
      <c r="BM325" s="2483"/>
      <c r="BN325" s="2900" t="s">
        <v>2492</v>
      </c>
      <c r="BO325" s="2903" t="s">
        <v>2504</v>
      </c>
      <c r="BP325" s="2336"/>
      <c r="BQ325" s="2484"/>
    </row>
    <row r="326" spans="1:69" s="2470" customFormat="1" ht="38.25">
      <c r="A326" s="2475" t="s">
        <v>60</v>
      </c>
      <c r="B326" s="2476" t="s">
        <v>469</v>
      </c>
      <c r="C326" s="1736" t="s">
        <v>470</v>
      </c>
      <c r="D326" s="1736" t="s">
        <v>457</v>
      </c>
      <c r="E326" s="2478" t="s">
        <v>444</v>
      </c>
      <c r="F326" s="2478" t="s">
        <v>471</v>
      </c>
      <c r="G326" s="2479">
        <f t="shared" si="130"/>
        <v>934</v>
      </c>
      <c r="H326" s="2481">
        <v>876</v>
      </c>
      <c r="I326" s="1738">
        <v>11.26</v>
      </c>
      <c r="J326" s="1738">
        <v>46.74</v>
      </c>
      <c r="K326" s="1739">
        <v>876</v>
      </c>
      <c r="L326" s="1739">
        <v>876</v>
      </c>
      <c r="M326" s="1740">
        <v>280</v>
      </c>
      <c r="N326" s="1739"/>
      <c r="O326" s="2479">
        <f t="shared" si="131"/>
        <v>820</v>
      </c>
      <c r="P326" s="1739">
        <v>820</v>
      </c>
      <c r="Q326" s="1739"/>
      <c r="R326" s="1739"/>
      <c r="S326" s="1737">
        <f t="shared" si="116"/>
        <v>0</v>
      </c>
      <c r="T326" s="2481"/>
      <c r="U326" s="1739"/>
      <c r="V326" s="1739"/>
      <c r="W326" s="1737">
        <f t="shared" si="117"/>
        <v>0</v>
      </c>
      <c r="X326" s="1739"/>
      <c r="Y326" s="1739"/>
      <c r="Z326" s="1739"/>
      <c r="AA326" s="1737">
        <f t="shared" si="110"/>
        <v>0</v>
      </c>
      <c r="AB326" s="1741"/>
      <c r="AC326" s="1741"/>
      <c r="AD326" s="1739"/>
      <c r="AE326" s="1737">
        <f t="shared" si="111"/>
        <v>820</v>
      </c>
      <c r="AF326" s="1741">
        <f t="shared" si="134"/>
        <v>820</v>
      </c>
      <c r="AG326" s="1739"/>
      <c r="AH326" s="1739"/>
      <c r="AI326" s="1737">
        <f t="shared" si="112"/>
        <v>0</v>
      </c>
      <c r="AJ326" s="1741">
        <f t="shared" si="135"/>
        <v>0</v>
      </c>
      <c r="AK326" s="1741">
        <f t="shared" si="135"/>
        <v>0</v>
      </c>
      <c r="AL326" s="1739"/>
      <c r="AM326" s="2479">
        <f t="shared" si="113"/>
        <v>820</v>
      </c>
      <c r="AN326" s="2481">
        <v>820</v>
      </c>
      <c r="AO326" s="1739"/>
      <c r="AP326" s="1739"/>
      <c r="AQ326" s="2479">
        <f t="shared" si="114"/>
        <v>56</v>
      </c>
      <c r="AR326" s="2481">
        <f t="shared" si="136"/>
        <v>56</v>
      </c>
      <c r="AS326" s="1739"/>
      <c r="AT326" s="1739"/>
      <c r="AU326" s="1739"/>
      <c r="AV326" s="2479">
        <f t="shared" si="115"/>
        <v>56</v>
      </c>
      <c r="AW326" s="2481">
        <f t="shared" si="132"/>
        <v>56</v>
      </c>
      <c r="AX326" s="1739"/>
      <c r="AY326" s="1739"/>
      <c r="AZ326" s="1739"/>
      <c r="BA326" s="1686"/>
      <c r="BB326" s="1686"/>
      <c r="BC326" s="1686"/>
      <c r="BD326" s="2329">
        <f t="shared" si="133"/>
        <v>56</v>
      </c>
      <c r="BE326" s="2329"/>
      <c r="BF326" s="1742">
        <f t="shared" si="118"/>
        <v>820</v>
      </c>
      <c r="BG326" s="2403">
        <v>2022</v>
      </c>
      <c r="BH326" s="2403" t="s">
        <v>2324</v>
      </c>
      <c r="BI326" s="2403" t="s">
        <v>2327</v>
      </c>
      <c r="BJ326" s="2334">
        <f t="shared" si="108"/>
        <v>100</v>
      </c>
      <c r="BK326" s="2334">
        <f t="shared" si="109"/>
        <v>100</v>
      </c>
      <c r="BL326" s="2403" t="s">
        <v>40</v>
      </c>
      <c r="BM326" s="2483"/>
      <c r="BN326" s="2900" t="s">
        <v>2492</v>
      </c>
      <c r="BO326" s="2903" t="s">
        <v>2504</v>
      </c>
      <c r="BP326" s="2336"/>
      <c r="BQ326" s="2484"/>
    </row>
    <row r="327" spans="1:69" s="2470" customFormat="1" ht="31.5">
      <c r="A327" s="2475" t="s">
        <v>164</v>
      </c>
      <c r="B327" s="2476" t="s">
        <v>472</v>
      </c>
      <c r="C327" s="1736" t="s">
        <v>473</v>
      </c>
      <c r="D327" s="1736" t="s">
        <v>474</v>
      </c>
      <c r="E327" s="2478" t="s">
        <v>444</v>
      </c>
      <c r="F327" s="2478" t="s">
        <v>475</v>
      </c>
      <c r="G327" s="2479">
        <f t="shared" si="130"/>
        <v>1844</v>
      </c>
      <c r="H327" s="2481">
        <v>1736</v>
      </c>
      <c r="I327" s="1738">
        <v>108</v>
      </c>
      <c r="J327" s="1738"/>
      <c r="K327" s="1739">
        <v>1736</v>
      </c>
      <c r="L327" s="1739">
        <v>1736</v>
      </c>
      <c r="M327" s="1740">
        <v>553</v>
      </c>
      <c r="N327" s="1739"/>
      <c r="O327" s="2479">
        <f t="shared" si="131"/>
        <v>1600</v>
      </c>
      <c r="P327" s="1739">
        <v>1600</v>
      </c>
      <c r="Q327" s="1739"/>
      <c r="R327" s="1739"/>
      <c r="S327" s="1737">
        <f t="shared" si="116"/>
        <v>0</v>
      </c>
      <c r="T327" s="2481"/>
      <c r="U327" s="1739"/>
      <c r="V327" s="1739"/>
      <c r="W327" s="1737">
        <f t="shared" si="117"/>
        <v>0</v>
      </c>
      <c r="X327" s="1739"/>
      <c r="Y327" s="1739"/>
      <c r="Z327" s="1739"/>
      <c r="AA327" s="1737">
        <f t="shared" si="110"/>
        <v>0</v>
      </c>
      <c r="AB327" s="1741"/>
      <c r="AC327" s="1741"/>
      <c r="AD327" s="1739"/>
      <c r="AE327" s="1737">
        <f t="shared" si="111"/>
        <v>1600</v>
      </c>
      <c r="AF327" s="1741">
        <f t="shared" si="134"/>
        <v>1600</v>
      </c>
      <c r="AG327" s="1739"/>
      <c r="AH327" s="1739"/>
      <c r="AI327" s="1737">
        <f t="shared" si="112"/>
        <v>0</v>
      </c>
      <c r="AJ327" s="1741">
        <f t="shared" si="135"/>
        <v>0</v>
      </c>
      <c r="AK327" s="1741">
        <f t="shared" si="135"/>
        <v>0</v>
      </c>
      <c r="AL327" s="1739"/>
      <c r="AM327" s="2479">
        <f t="shared" si="113"/>
        <v>1600</v>
      </c>
      <c r="AN327" s="2481">
        <v>1600</v>
      </c>
      <c r="AO327" s="1739"/>
      <c r="AP327" s="1739"/>
      <c r="AQ327" s="2479">
        <f t="shared" si="114"/>
        <v>136</v>
      </c>
      <c r="AR327" s="2481">
        <f t="shared" si="136"/>
        <v>136</v>
      </c>
      <c r="AS327" s="1739"/>
      <c r="AT327" s="1739"/>
      <c r="AU327" s="1739"/>
      <c r="AV327" s="2479">
        <f t="shared" si="115"/>
        <v>136</v>
      </c>
      <c r="AW327" s="2481">
        <f t="shared" si="132"/>
        <v>136</v>
      </c>
      <c r="AX327" s="1739"/>
      <c r="AY327" s="1739"/>
      <c r="AZ327" s="1739"/>
      <c r="BA327" s="1686"/>
      <c r="BB327" s="1686"/>
      <c r="BC327" s="1686"/>
      <c r="BD327" s="2329">
        <f t="shared" si="133"/>
        <v>136</v>
      </c>
      <c r="BE327" s="2329"/>
      <c r="BF327" s="1742">
        <f t="shared" si="118"/>
        <v>1600</v>
      </c>
      <c r="BG327" s="2403">
        <v>2022</v>
      </c>
      <c r="BH327" s="2403" t="s">
        <v>2324</v>
      </c>
      <c r="BI327" s="2403" t="s">
        <v>2327</v>
      </c>
      <c r="BJ327" s="2334">
        <f t="shared" si="108"/>
        <v>100</v>
      </c>
      <c r="BK327" s="2334">
        <f t="shared" si="109"/>
        <v>100</v>
      </c>
      <c r="BL327" s="2403" t="s">
        <v>40</v>
      </c>
      <c r="BM327" s="2483"/>
      <c r="BN327" s="2900" t="s">
        <v>2492</v>
      </c>
      <c r="BO327" s="2903" t="s">
        <v>2504</v>
      </c>
      <c r="BP327" s="2336"/>
      <c r="BQ327" s="2484"/>
    </row>
    <row r="328" spans="1:69" s="2470" customFormat="1" ht="43.5" customHeight="1">
      <c r="A328" s="2475" t="s">
        <v>169</v>
      </c>
      <c r="B328" s="2476" t="s">
        <v>476</v>
      </c>
      <c r="C328" s="1736" t="s">
        <v>452</v>
      </c>
      <c r="D328" s="1736" t="s">
        <v>477</v>
      </c>
      <c r="E328" s="2478" t="s">
        <v>444</v>
      </c>
      <c r="F328" s="2478" t="s">
        <v>478</v>
      </c>
      <c r="G328" s="2479">
        <f>H328+I328+J328</f>
        <v>926</v>
      </c>
      <c r="H328" s="2481">
        <v>836</v>
      </c>
      <c r="I328" s="1738">
        <v>90</v>
      </c>
      <c r="J328" s="1738"/>
      <c r="K328" s="1739">
        <v>926</v>
      </c>
      <c r="L328" s="1739">
        <v>836</v>
      </c>
      <c r="M328" s="1740">
        <v>648</v>
      </c>
      <c r="N328" s="1739"/>
      <c r="O328" s="2479">
        <f t="shared" si="131"/>
        <v>0</v>
      </c>
      <c r="P328" s="1739"/>
      <c r="Q328" s="1739"/>
      <c r="R328" s="1739"/>
      <c r="S328" s="1737">
        <f t="shared" si="116"/>
        <v>0</v>
      </c>
      <c r="T328" s="2481"/>
      <c r="U328" s="1739"/>
      <c r="V328" s="1739"/>
      <c r="W328" s="1737">
        <f t="shared" si="117"/>
        <v>0</v>
      </c>
      <c r="X328" s="1739"/>
      <c r="Y328" s="1739"/>
      <c r="Z328" s="1739"/>
      <c r="AA328" s="1737">
        <f t="shared" si="110"/>
        <v>0</v>
      </c>
      <c r="AB328" s="1741"/>
      <c r="AC328" s="1741"/>
      <c r="AD328" s="1739"/>
      <c r="AE328" s="1737">
        <f t="shared" si="111"/>
        <v>0</v>
      </c>
      <c r="AF328" s="1741">
        <f t="shared" si="134"/>
        <v>0</v>
      </c>
      <c r="AG328" s="1739"/>
      <c r="AH328" s="1739"/>
      <c r="AI328" s="1737">
        <f t="shared" si="112"/>
        <v>0</v>
      </c>
      <c r="AJ328" s="1741">
        <f t="shared" si="135"/>
        <v>0</v>
      </c>
      <c r="AK328" s="1741">
        <f t="shared" si="135"/>
        <v>0</v>
      </c>
      <c r="AL328" s="1739"/>
      <c r="AM328" s="2479">
        <f t="shared" si="113"/>
        <v>800</v>
      </c>
      <c r="AN328" s="2481">
        <v>800</v>
      </c>
      <c r="AO328" s="1739"/>
      <c r="AP328" s="1739"/>
      <c r="AQ328" s="2479">
        <f t="shared" si="114"/>
        <v>36</v>
      </c>
      <c r="AR328" s="2481">
        <f t="shared" si="136"/>
        <v>36</v>
      </c>
      <c r="AS328" s="1739"/>
      <c r="AT328" s="1739"/>
      <c r="AU328" s="1739"/>
      <c r="AV328" s="2479">
        <f t="shared" si="115"/>
        <v>36</v>
      </c>
      <c r="AW328" s="2481">
        <f t="shared" si="132"/>
        <v>36</v>
      </c>
      <c r="AX328" s="1739"/>
      <c r="AY328" s="1739"/>
      <c r="AZ328" s="1739"/>
      <c r="BA328" s="1686"/>
      <c r="BB328" s="1686"/>
      <c r="BC328" s="1686"/>
      <c r="BD328" s="2329">
        <f t="shared" si="133"/>
        <v>36</v>
      </c>
      <c r="BE328" s="2329"/>
      <c r="BF328" s="1742">
        <f t="shared" si="118"/>
        <v>800</v>
      </c>
      <c r="BG328" s="2403">
        <v>2022</v>
      </c>
      <c r="BH328" s="2403" t="s">
        <v>2324</v>
      </c>
      <c r="BI328" s="2403" t="s">
        <v>2327</v>
      </c>
      <c r="BJ328" s="2334">
        <f t="shared" si="108"/>
        <v>100</v>
      </c>
      <c r="BK328" s="2334">
        <f t="shared" si="109"/>
        <v>100</v>
      </c>
      <c r="BL328" s="2403" t="s">
        <v>40</v>
      </c>
      <c r="BM328" s="2483"/>
      <c r="BN328" s="2900" t="s">
        <v>2492</v>
      </c>
      <c r="BO328" s="2903" t="s">
        <v>2504</v>
      </c>
      <c r="BP328" s="2336"/>
      <c r="BQ328" s="2484"/>
    </row>
    <row r="329" spans="1:69" s="2470" customFormat="1" ht="45" customHeight="1">
      <c r="A329" s="2475" t="s">
        <v>174</v>
      </c>
      <c r="B329" s="2476" t="s">
        <v>479</v>
      </c>
      <c r="C329" s="1736" t="s">
        <v>447</v>
      </c>
      <c r="D329" s="1736" t="s">
        <v>480</v>
      </c>
      <c r="E329" s="2478" t="s">
        <v>444</v>
      </c>
      <c r="F329" s="2478" t="s">
        <v>481</v>
      </c>
      <c r="G329" s="2479">
        <f t="shared" ref="G329:G335" si="137">H329+I329+J329</f>
        <v>2500</v>
      </c>
      <c r="H329" s="2481">
        <v>1000</v>
      </c>
      <c r="I329" s="1738">
        <v>1500</v>
      </c>
      <c r="J329" s="1743"/>
      <c r="K329" s="1739">
        <v>2500</v>
      </c>
      <c r="L329" s="1739">
        <v>1000</v>
      </c>
      <c r="M329" s="1740">
        <v>1700</v>
      </c>
      <c r="N329" s="1739">
        <v>1100</v>
      </c>
      <c r="O329" s="2479">
        <f t="shared" si="131"/>
        <v>0</v>
      </c>
      <c r="P329" s="1739"/>
      <c r="Q329" s="1739"/>
      <c r="R329" s="1739"/>
      <c r="S329" s="1737">
        <f t="shared" si="116"/>
        <v>800</v>
      </c>
      <c r="T329" s="2481"/>
      <c r="U329" s="1739">
        <v>800</v>
      </c>
      <c r="V329" s="1739"/>
      <c r="W329" s="1737">
        <f t="shared" si="117"/>
        <v>0</v>
      </c>
      <c r="X329" s="1739"/>
      <c r="Y329" s="1739"/>
      <c r="Z329" s="1739"/>
      <c r="AA329" s="1737">
        <f t="shared" si="110"/>
        <v>0</v>
      </c>
      <c r="AB329" s="1741"/>
      <c r="AC329" s="1741"/>
      <c r="AD329" s="1739"/>
      <c r="AE329" s="1737">
        <f t="shared" si="111"/>
        <v>0</v>
      </c>
      <c r="AF329" s="1741">
        <f t="shared" si="134"/>
        <v>0</v>
      </c>
      <c r="AG329" s="1739"/>
      <c r="AH329" s="1739"/>
      <c r="AI329" s="1737">
        <f t="shared" si="112"/>
        <v>800</v>
      </c>
      <c r="AJ329" s="1741">
        <f t="shared" si="135"/>
        <v>0</v>
      </c>
      <c r="AK329" s="1741">
        <f t="shared" si="135"/>
        <v>800</v>
      </c>
      <c r="AL329" s="1739"/>
      <c r="AM329" s="2479">
        <f t="shared" si="113"/>
        <v>1800</v>
      </c>
      <c r="AN329" s="2481">
        <v>1000</v>
      </c>
      <c r="AO329" s="1739">
        <v>800</v>
      </c>
      <c r="AP329" s="1739"/>
      <c r="AQ329" s="2479">
        <f t="shared" si="114"/>
        <v>0</v>
      </c>
      <c r="AR329" s="2481">
        <f t="shared" si="136"/>
        <v>0</v>
      </c>
      <c r="AS329" s="1739"/>
      <c r="AT329" s="1739"/>
      <c r="AU329" s="1739"/>
      <c r="AV329" s="2479">
        <f t="shared" si="115"/>
        <v>0</v>
      </c>
      <c r="AW329" s="2481">
        <f t="shared" si="132"/>
        <v>0</v>
      </c>
      <c r="AX329" s="1739"/>
      <c r="AY329" s="1739"/>
      <c r="AZ329" s="1739"/>
      <c r="BA329" s="1686"/>
      <c r="BB329" s="1686"/>
      <c r="BC329" s="1686"/>
      <c r="BD329" s="2329">
        <f t="shared" si="133"/>
        <v>0</v>
      </c>
      <c r="BE329" s="2329"/>
      <c r="BF329" s="1742">
        <f t="shared" si="118"/>
        <v>1000</v>
      </c>
      <c r="BG329" s="2403">
        <v>2022</v>
      </c>
      <c r="BH329" s="2403" t="s">
        <v>910</v>
      </c>
      <c r="BI329" s="2403"/>
      <c r="BJ329" s="2334">
        <f t="shared" si="108"/>
        <v>100</v>
      </c>
      <c r="BK329" s="2334" t="e">
        <f t="shared" si="109"/>
        <v>#DIV/0!</v>
      </c>
      <c r="BL329" s="2403" t="s">
        <v>40</v>
      </c>
      <c r="BM329" s="2485" t="s">
        <v>450</v>
      </c>
      <c r="BN329" s="2900" t="s">
        <v>2492</v>
      </c>
      <c r="BO329" s="2903" t="s">
        <v>2504</v>
      </c>
      <c r="BP329" s="2486"/>
      <c r="BQ329" s="2484"/>
    </row>
    <row r="330" spans="1:69" s="2470" customFormat="1" ht="51.75" customHeight="1">
      <c r="A330" s="2475" t="s">
        <v>179</v>
      </c>
      <c r="B330" s="2476" t="s">
        <v>482</v>
      </c>
      <c r="C330" s="1736" t="s">
        <v>483</v>
      </c>
      <c r="D330" s="1736" t="s">
        <v>484</v>
      </c>
      <c r="E330" s="2478" t="s">
        <v>444</v>
      </c>
      <c r="F330" s="2478" t="s">
        <v>485</v>
      </c>
      <c r="G330" s="2479">
        <f t="shared" si="137"/>
        <v>2800</v>
      </c>
      <c r="H330" s="2481">
        <v>2746</v>
      </c>
      <c r="I330" s="1738">
        <v>54</v>
      </c>
      <c r="J330" s="1738"/>
      <c r="K330" s="1739">
        <v>2800</v>
      </c>
      <c r="L330" s="1739">
        <v>2746</v>
      </c>
      <c r="M330" s="1740">
        <v>1270</v>
      </c>
      <c r="N330" s="1739">
        <v>430</v>
      </c>
      <c r="O330" s="2479">
        <f t="shared" si="131"/>
        <v>0</v>
      </c>
      <c r="P330" s="1739"/>
      <c r="Q330" s="1739"/>
      <c r="R330" s="1739"/>
      <c r="S330" s="1737">
        <f t="shared" si="116"/>
        <v>511</v>
      </c>
      <c r="T330" s="2481">
        <v>511</v>
      </c>
      <c r="U330" s="1739"/>
      <c r="V330" s="1739"/>
      <c r="W330" s="1737">
        <f t="shared" si="117"/>
        <v>0</v>
      </c>
      <c r="X330" s="1739"/>
      <c r="Y330" s="1739"/>
      <c r="Z330" s="1739"/>
      <c r="AA330" s="1737">
        <f t="shared" si="110"/>
        <v>0</v>
      </c>
      <c r="AB330" s="1741"/>
      <c r="AC330" s="1741"/>
      <c r="AD330" s="1739"/>
      <c r="AE330" s="1737">
        <f t="shared" si="111"/>
        <v>0</v>
      </c>
      <c r="AF330" s="1741">
        <f t="shared" si="134"/>
        <v>0</v>
      </c>
      <c r="AG330" s="1739"/>
      <c r="AH330" s="1739"/>
      <c r="AI330" s="1737">
        <f t="shared" si="112"/>
        <v>511</v>
      </c>
      <c r="AJ330" s="1741">
        <f t="shared" si="135"/>
        <v>511</v>
      </c>
      <c r="AK330" s="1741">
        <f t="shared" si="135"/>
        <v>0</v>
      </c>
      <c r="AL330" s="1739"/>
      <c r="AM330" s="2479">
        <f t="shared" si="113"/>
        <v>2611</v>
      </c>
      <c r="AN330" s="2481">
        <v>2611</v>
      </c>
      <c r="AO330" s="1739"/>
      <c r="AP330" s="1739"/>
      <c r="AQ330" s="2479">
        <f t="shared" si="114"/>
        <v>135</v>
      </c>
      <c r="AR330" s="2481">
        <f t="shared" si="136"/>
        <v>135</v>
      </c>
      <c r="AS330" s="1739"/>
      <c r="AT330" s="1739"/>
      <c r="AU330" s="1739"/>
      <c r="AV330" s="2479">
        <f t="shared" si="115"/>
        <v>135</v>
      </c>
      <c r="AW330" s="2481">
        <f t="shared" si="132"/>
        <v>135</v>
      </c>
      <c r="AX330" s="1739"/>
      <c r="AY330" s="1739"/>
      <c r="AZ330" s="1739"/>
      <c r="BA330" s="1686"/>
      <c r="BB330" s="1686"/>
      <c r="BC330" s="1686"/>
      <c r="BD330" s="2329">
        <f t="shared" si="133"/>
        <v>135</v>
      </c>
      <c r="BE330" s="2329"/>
      <c r="BF330" s="1742">
        <f t="shared" si="118"/>
        <v>2100</v>
      </c>
      <c r="BG330" s="2403">
        <v>2022</v>
      </c>
      <c r="BH330" s="2403" t="s">
        <v>2324</v>
      </c>
      <c r="BI330" s="2403" t="s">
        <v>2327</v>
      </c>
      <c r="BJ330" s="2334">
        <f t="shared" si="108"/>
        <v>100</v>
      </c>
      <c r="BK330" s="2334">
        <f t="shared" si="109"/>
        <v>100</v>
      </c>
      <c r="BL330" s="2403" t="s">
        <v>40</v>
      </c>
      <c r="BM330" s="2483"/>
      <c r="BN330" s="2900" t="s">
        <v>2492</v>
      </c>
      <c r="BO330" s="2903" t="s">
        <v>2504</v>
      </c>
      <c r="BP330" s="2336"/>
      <c r="BQ330" s="2484"/>
    </row>
    <row r="331" spans="1:69" s="2470" customFormat="1" ht="61.5" customHeight="1">
      <c r="A331" s="2475" t="s">
        <v>183</v>
      </c>
      <c r="B331" s="2476" t="s">
        <v>486</v>
      </c>
      <c r="C331" s="1736" t="s">
        <v>487</v>
      </c>
      <c r="D331" s="1736" t="s">
        <v>488</v>
      </c>
      <c r="E331" s="2478" t="s">
        <v>444</v>
      </c>
      <c r="F331" s="2478" t="s">
        <v>489</v>
      </c>
      <c r="G331" s="2479">
        <f t="shared" si="137"/>
        <v>765</v>
      </c>
      <c r="H331" s="2481">
        <v>755</v>
      </c>
      <c r="I331" s="1738">
        <v>10</v>
      </c>
      <c r="J331" s="1738"/>
      <c r="K331" s="1739">
        <v>765</v>
      </c>
      <c r="L331" s="1739">
        <v>755</v>
      </c>
      <c r="M331" s="1740">
        <v>230</v>
      </c>
      <c r="N331" s="1739"/>
      <c r="O331" s="2479">
        <f t="shared" si="131"/>
        <v>0</v>
      </c>
      <c r="P331" s="1739"/>
      <c r="Q331" s="1739"/>
      <c r="R331" s="1739"/>
      <c r="S331" s="1737">
        <f t="shared" si="116"/>
        <v>0</v>
      </c>
      <c r="T331" s="2481"/>
      <c r="U331" s="1739"/>
      <c r="V331" s="1739"/>
      <c r="W331" s="1737">
        <f t="shared" si="117"/>
        <v>0</v>
      </c>
      <c r="X331" s="1739"/>
      <c r="Y331" s="1739"/>
      <c r="Z331" s="1739"/>
      <c r="AA331" s="1737">
        <f t="shared" si="110"/>
        <v>0</v>
      </c>
      <c r="AB331" s="1741"/>
      <c r="AC331" s="1741"/>
      <c r="AD331" s="1739"/>
      <c r="AE331" s="1737">
        <f t="shared" si="111"/>
        <v>0</v>
      </c>
      <c r="AF331" s="1741">
        <f t="shared" si="134"/>
        <v>0</v>
      </c>
      <c r="AG331" s="1739"/>
      <c r="AH331" s="1739"/>
      <c r="AI331" s="1737">
        <f t="shared" si="112"/>
        <v>0</v>
      </c>
      <c r="AJ331" s="1741">
        <f t="shared" si="135"/>
        <v>0</v>
      </c>
      <c r="AK331" s="1741">
        <f t="shared" si="135"/>
        <v>0</v>
      </c>
      <c r="AL331" s="1739"/>
      <c r="AM331" s="2479">
        <f t="shared" si="113"/>
        <v>600</v>
      </c>
      <c r="AN331" s="2481">
        <v>600</v>
      </c>
      <c r="AO331" s="1739"/>
      <c r="AP331" s="1739"/>
      <c r="AQ331" s="2479">
        <f t="shared" si="114"/>
        <v>155</v>
      </c>
      <c r="AR331" s="2481">
        <f t="shared" si="136"/>
        <v>155</v>
      </c>
      <c r="AS331" s="1739"/>
      <c r="AT331" s="1739"/>
      <c r="AU331" s="1739"/>
      <c r="AV331" s="2479">
        <f t="shared" si="115"/>
        <v>155</v>
      </c>
      <c r="AW331" s="2481">
        <f t="shared" si="132"/>
        <v>155</v>
      </c>
      <c r="AX331" s="1739"/>
      <c r="AY331" s="1739"/>
      <c r="AZ331" s="1739"/>
      <c r="BA331" s="1686"/>
      <c r="BB331" s="1686"/>
      <c r="BC331" s="1686"/>
      <c r="BD331" s="2329">
        <f t="shared" si="133"/>
        <v>155</v>
      </c>
      <c r="BE331" s="2329"/>
      <c r="BF331" s="1742">
        <f t="shared" si="118"/>
        <v>600</v>
      </c>
      <c r="BG331" s="2403">
        <v>2022</v>
      </c>
      <c r="BH331" s="2403" t="s">
        <v>2324</v>
      </c>
      <c r="BI331" s="2403" t="s">
        <v>2327</v>
      </c>
      <c r="BJ331" s="2334">
        <f t="shared" si="108"/>
        <v>100</v>
      </c>
      <c r="BK331" s="2334">
        <f t="shared" si="109"/>
        <v>100</v>
      </c>
      <c r="BL331" s="2403" t="s">
        <v>40</v>
      </c>
      <c r="BM331" s="2483"/>
      <c r="BN331" s="2900" t="s">
        <v>2492</v>
      </c>
      <c r="BO331" s="2903" t="s">
        <v>2504</v>
      </c>
      <c r="BP331" s="2336"/>
      <c r="BQ331" s="2484"/>
    </row>
    <row r="332" spans="1:69" s="2470" customFormat="1" ht="61.5" customHeight="1">
      <c r="A332" s="2475" t="s">
        <v>188</v>
      </c>
      <c r="B332" s="2476" t="s">
        <v>490</v>
      </c>
      <c r="C332" s="1736" t="s">
        <v>463</v>
      </c>
      <c r="D332" s="1736" t="s">
        <v>491</v>
      </c>
      <c r="E332" s="2478" t="s">
        <v>444</v>
      </c>
      <c r="F332" s="2478" t="s">
        <v>492</v>
      </c>
      <c r="G332" s="2479">
        <f t="shared" si="137"/>
        <v>1300</v>
      </c>
      <c r="H332" s="2480">
        <v>1200</v>
      </c>
      <c r="I332" s="1738">
        <v>100</v>
      </c>
      <c r="J332" s="1738"/>
      <c r="K332" s="1739">
        <v>1300</v>
      </c>
      <c r="L332" s="1739">
        <v>1200</v>
      </c>
      <c r="M332" s="1740">
        <v>390</v>
      </c>
      <c r="N332" s="1739"/>
      <c r="O332" s="2479">
        <f t="shared" si="131"/>
        <v>624.53</v>
      </c>
      <c r="P332" s="1739">
        <v>624.53</v>
      </c>
      <c r="Q332" s="1739"/>
      <c r="R332" s="1739"/>
      <c r="S332" s="1737">
        <f t="shared" si="116"/>
        <v>0</v>
      </c>
      <c r="T332" s="2481"/>
      <c r="U332" s="1739"/>
      <c r="V332" s="1739"/>
      <c r="W332" s="1737">
        <f t="shared" si="117"/>
        <v>0</v>
      </c>
      <c r="X332" s="1739"/>
      <c r="Y332" s="1739"/>
      <c r="Z332" s="1739"/>
      <c r="AA332" s="1737">
        <f t="shared" si="110"/>
        <v>0</v>
      </c>
      <c r="AB332" s="1741"/>
      <c r="AC332" s="1741"/>
      <c r="AD332" s="1739"/>
      <c r="AE332" s="1737">
        <f t="shared" si="111"/>
        <v>624.53</v>
      </c>
      <c r="AF332" s="1741">
        <f t="shared" si="134"/>
        <v>624.53</v>
      </c>
      <c r="AG332" s="1739"/>
      <c r="AH332" s="1739"/>
      <c r="AI332" s="1737">
        <f t="shared" si="112"/>
        <v>0</v>
      </c>
      <c r="AJ332" s="1741">
        <f t="shared" si="135"/>
        <v>0</v>
      </c>
      <c r="AK332" s="1741">
        <f t="shared" si="135"/>
        <v>0</v>
      </c>
      <c r="AL332" s="1739"/>
      <c r="AM332" s="2479">
        <f t="shared" si="113"/>
        <v>1150</v>
      </c>
      <c r="AN332" s="2481">
        <v>1150</v>
      </c>
      <c r="AO332" s="1739"/>
      <c r="AP332" s="1739"/>
      <c r="AQ332" s="2479">
        <f t="shared" si="114"/>
        <v>50</v>
      </c>
      <c r="AR332" s="2481">
        <f t="shared" si="136"/>
        <v>50</v>
      </c>
      <c r="AS332" s="1739"/>
      <c r="AT332" s="1739"/>
      <c r="AU332" s="1739"/>
      <c r="AV332" s="2479">
        <f t="shared" si="115"/>
        <v>50</v>
      </c>
      <c r="AW332" s="2481">
        <f t="shared" si="132"/>
        <v>50</v>
      </c>
      <c r="AX332" s="1739"/>
      <c r="AY332" s="1739"/>
      <c r="AZ332" s="1739"/>
      <c r="BA332" s="1686"/>
      <c r="BB332" s="1686"/>
      <c r="BC332" s="1686"/>
      <c r="BD332" s="2329">
        <f t="shared" si="133"/>
        <v>50</v>
      </c>
      <c r="BE332" s="2329"/>
      <c r="BF332" s="1742">
        <f t="shared" si="118"/>
        <v>1150</v>
      </c>
      <c r="BG332" s="2403">
        <v>2022</v>
      </c>
      <c r="BH332" s="2403" t="s">
        <v>2324</v>
      </c>
      <c r="BI332" s="2403" t="s">
        <v>2327</v>
      </c>
      <c r="BJ332" s="2334">
        <f t="shared" si="108"/>
        <v>100</v>
      </c>
      <c r="BK332" s="2334">
        <f t="shared" si="109"/>
        <v>100</v>
      </c>
      <c r="BL332" s="2403" t="s">
        <v>40</v>
      </c>
      <c r="BM332" s="2483"/>
      <c r="BN332" s="2900" t="s">
        <v>2492</v>
      </c>
      <c r="BO332" s="2903" t="s">
        <v>2504</v>
      </c>
      <c r="BP332" s="2336"/>
      <c r="BQ332" s="2484"/>
    </row>
    <row r="333" spans="1:69" s="2470" customFormat="1" ht="43.5" customHeight="1">
      <c r="A333" s="2475" t="s">
        <v>493</v>
      </c>
      <c r="B333" s="2477" t="s">
        <v>494</v>
      </c>
      <c r="C333" s="64" t="s">
        <v>470</v>
      </c>
      <c r="D333" s="64" t="s">
        <v>495</v>
      </c>
      <c r="E333" s="2482" t="s">
        <v>444</v>
      </c>
      <c r="F333" s="2482" t="s">
        <v>496</v>
      </c>
      <c r="G333" s="2479">
        <f t="shared" si="137"/>
        <v>982</v>
      </c>
      <c r="H333" s="2481">
        <v>860</v>
      </c>
      <c r="I333" s="1738">
        <v>122</v>
      </c>
      <c r="J333" s="1738"/>
      <c r="K333" s="1739">
        <v>982</v>
      </c>
      <c r="L333" s="1739">
        <v>860</v>
      </c>
      <c r="M333" s="1740">
        <v>295</v>
      </c>
      <c r="N333" s="1739"/>
      <c r="O333" s="2479">
        <f t="shared" si="131"/>
        <v>170.20100000000002</v>
      </c>
      <c r="P333" s="1739">
        <v>170.20100000000002</v>
      </c>
      <c r="Q333" s="1739"/>
      <c r="R333" s="1739"/>
      <c r="S333" s="1737">
        <f t="shared" si="116"/>
        <v>0</v>
      </c>
      <c r="T333" s="2481"/>
      <c r="U333" s="1739"/>
      <c r="V333" s="1739"/>
      <c r="W333" s="1737">
        <f t="shared" si="117"/>
        <v>0</v>
      </c>
      <c r="X333" s="1739"/>
      <c r="Y333" s="1739"/>
      <c r="Z333" s="1739"/>
      <c r="AA333" s="1737">
        <f t="shared" si="110"/>
        <v>0</v>
      </c>
      <c r="AB333" s="1741"/>
      <c r="AC333" s="1741"/>
      <c r="AD333" s="1739"/>
      <c r="AE333" s="1737">
        <f t="shared" si="111"/>
        <v>170.20100000000002</v>
      </c>
      <c r="AF333" s="1741">
        <f t="shared" si="134"/>
        <v>170.20100000000002</v>
      </c>
      <c r="AG333" s="1739"/>
      <c r="AH333" s="1739"/>
      <c r="AI333" s="1737">
        <f t="shared" si="112"/>
        <v>0</v>
      </c>
      <c r="AJ333" s="1741">
        <f t="shared" si="135"/>
        <v>0</v>
      </c>
      <c r="AK333" s="1741">
        <f t="shared" si="135"/>
        <v>0</v>
      </c>
      <c r="AL333" s="1739"/>
      <c r="AM333" s="2479">
        <f t="shared" si="113"/>
        <v>820</v>
      </c>
      <c r="AN333" s="2481">
        <v>820</v>
      </c>
      <c r="AO333" s="1739"/>
      <c r="AP333" s="1739"/>
      <c r="AQ333" s="2479">
        <f t="shared" si="114"/>
        <v>40</v>
      </c>
      <c r="AR333" s="2481">
        <f t="shared" si="136"/>
        <v>40</v>
      </c>
      <c r="AS333" s="1739"/>
      <c r="AT333" s="1739"/>
      <c r="AU333" s="1739"/>
      <c r="AV333" s="2479">
        <f t="shared" si="115"/>
        <v>40</v>
      </c>
      <c r="AW333" s="2481">
        <f t="shared" si="132"/>
        <v>40</v>
      </c>
      <c r="AX333" s="1739"/>
      <c r="AY333" s="1739"/>
      <c r="AZ333" s="1739"/>
      <c r="BA333" s="1686"/>
      <c r="BB333" s="1686"/>
      <c r="BC333" s="1686"/>
      <c r="BD333" s="2329">
        <f t="shared" si="133"/>
        <v>40</v>
      </c>
      <c r="BE333" s="2329"/>
      <c r="BF333" s="1742">
        <f t="shared" si="118"/>
        <v>820</v>
      </c>
      <c r="BG333" s="2403">
        <v>2022</v>
      </c>
      <c r="BH333" s="2403" t="s">
        <v>2324</v>
      </c>
      <c r="BI333" s="2403" t="s">
        <v>2327</v>
      </c>
      <c r="BJ333" s="2334">
        <f t="shared" si="108"/>
        <v>100</v>
      </c>
      <c r="BK333" s="2334">
        <f t="shared" si="109"/>
        <v>100</v>
      </c>
      <c r="BL333" s="2403" t="s">
        <v>40</v>
      </c>
      <c r="BM333" s="2483"/>
      <c r="BN333" s="2900" t="s">
        <v>2492</v>
      </c>
      <c r="BO333" s="2903" t="s">
        <v>2504</v>
      </c>
      <c r="BP333" s="2336"/>
      <c r="BQ333" s="2484"/>
    </row>
    <row r="334" spans="1:69" s="2470" customFormat="1" ht="60" customHeight="1">
      <c r="A334" s="2475" t="s">
        <v>497</v>
      </c>
      <c r="B334" s="2477" t="s">
        <v>498</v>
      </c>
      <c r="C334" s="64" t="s">
        <v>499</v>
      </c>
      <c r="D334" s="64" t="s">
        <v>500</v>
      </c>
      <c r="E334" s="2482" t="s">
        <v>444</v>
      </c>
      <c r="F334" s="2482" t="s">
        <v>501</v>
      </c>
      <c r="G334" s="2479">
        <f t="shared" si="137"/>
        <v>1650</v>
      </c>
      <c r="H334" s="2481">
        <v>1645</v>
      </c>
      <c r="I334" s="1738">
        <v>5</v>
      </c>
      <c r="J334" s="1738"/>
      <c r="K334" s="1739">
        <v>1650</v>
      </c>
      <c r="L334" s="1739">
        <v>1645</v>
      </c>
      <c r="M334" s="1740">
        <v>495</v>
      </c>
      <c r="N334" s="1739"/>
      <c r="O334" s="2479">
        <f t="shared" si="131"/>
        <v>352.43100000000004</v>
      </c>
      <c r="P334" s="1739">
        <v>352.43100000000004</v>
      </c>
      <c r="Q334" s="1739"/>
      <c r="R334" s="1739"/>
      <c r="S334" s="1737">
        <f t="shared" si="116"/>
        <v>0</v>
      </c>
      <c r="T334" s="2481"/>
      <c r="U334" s="1739"/>
      <c r="V334" s="1739"/>
      <c r="W334" s="1737">
        <f t="shared" si="117"/>
        <v>0</v>
      </c>
      <c r="X334" s="1739"/>
      <c r="Y334" s="1739"/>
      <c r="Z334" s="1739"/>
      <c r="AA334" s="1737">
        <f t="shared" si="110"/>
        <v>0</v>
      </c>
      <c r="AB334" s="1741"/>
      <c r="AC334" s="1741"/>
      <c r="AD334" s="1739"/>
      <c r="AE334" s="1737">
        <f t="shared" si="111"/>
        <v>352.43100000000004</v>
      </c>
      <c r="AF334" s="1741">
        <f t="shared" si="134"/>
        <v>352.43100000000004</v>
      </c>
      <c r="AG334" s="1739"/>
      <c r="AH334" s="1739"/>
      <c r="AI334" s="1737">
        <f t="shared" si="112"/>
        <v>0</v>
      </c>
      <c r="AJ334" s="1741">
        <f t="shared" si="135"/>
        <v>0</v>
      </c>
      <c r="AK334" s="1741">
        <f t="shared" si="135"/>
        <v>0</v>
      </c>
      <c r="AL334" s="1739"/>
      <c r="AM334" s="2479">
        <f t="shared" si="113"/>
        <v>1500</v>
      </c>
      <c r="AN334" s="2481">
        <v>1500</v>
      </c>
      <c r="AO334" s="1739"/>
      <c r="AP334" s="1739"/>
      <c r="AQ334" s="2479">
        <f t="shared" si="114"/>
        <v>145</v>
      </c>
      <c r="AR334" s="2481">
        <f t="shared" si="136"/>
        <v>145</v>
      </c>
      <c r="AS334" s="1739"/>
      <c r="AT334" s="1739"/>
      <c r="AU334" s="1739"/>
      <c r="AV334" s="2479">
        <f t="shared" si="115"/>
        <v>145</v>
      </c>
      <c r="AW334" s="2481">
        <f t="shared" si="132"/>
        <v>145</v>
      </c>
      <c r="AX334" s="1739"/>
      <c r="AY334" s="1739"/>
      <c r="AZ334" s="1739"/>
      <c r="BA334" s="1686"/>
      <c r="BB334" s="1686"/>
      <c r="BC334" s="1686"/>
      <c r="BD334" s="2329">
        <f t="shared" si="133"/>
        <v>145</v>
      </c>
      <c r="BE334" s="2329"/>
      <c r="BF334" s="1742">
        <f t="shared" si="118"/>
        <v>1500</v>
      </c>
      <c r="BG334" s="2403">
        <v>2022</v>
      </c>
      <c r="BH334" s="2403" t="s">
        <v>2324</v>
      </c>
      <c r="BI334" s="2403" t="s">
        <v>2327</v>
      </c>
      <c r="BJ334" s="2334">
        <f t="shared" si="108"/>
        <v>100</v>
      </c>
      <c r="BK334" s="2334">
        <f t="shared" si="109"/>
        <v>100</v>
      </c>
      <c r="BL334" s="2403" t="s">
        <v>40</v>
      </c>
      <c r="BM334" s="2483"/>
      <c r="BN334" s="2900" t="s">
        <v>2492</v>
      </c>
      <c r="BO334" s="2903" t="s">
        <v>2504</v>
      </c>
      <c r="BP334" s="2336"/>
      <c r="BQ334" s="2484"/>
    </row>
    <row r="335" spans="1:69" s="2470" customFormat="1" ht="62.25" customHeight="1">
      <c r="A335" s="2475" t="s">
        <v>502</v>
      </c>
      <c r="B335" s="2476" t="s">
        <v>503</v>
      </c>
      <c r="C335" s="1736" t="s">
        <v>504</v>
      </c>
      <c r="D335" s="1736" t="s">
        <v>505</v>
      </c>
      <c r="E335" s="2478" t="s">
        <v>444</v>
      </c>
      <c r="F335" s="2478" t="s">
        <v>506</v>
      </c>
      <c r="G335" s="2479">
        <f t="shared" si="137"/>
        <v>1900</v>
      </c>
      <c r="H335" s="2481">
        <v>1736</v>
      </c>
      <c r="I335" s="1738">
        <v>164</v>
      </c>
      <c r="J335" s="1738"/>
      <c r="K335" s="1739">
        <v>1900</v>
      </c>
      <c r="L335" s="1739">
        <v>1736</v>
      </c>
      <c r="M335" s="1740">
        <v>1140</v>
      </c>
      <c r="N335" s="1739"/>
      <c r="O335" s="2479">
        <f t="shared" si="131"/>
        <v>1036.3209999999999</v>
      </c>
      <c r="P335" s="1739">
        <v>1036.3209999999999</v>
      </c>
      <c r="Q335" s="1739"/>
      <c r="R335" s="1739"/>
      <c r="S335" s="1737">
        <f t="shared" si="116"/>
        <v>0</v>
      </c>
      <c r="T335" s="2481"/>
      <c r="U335" s="1739"/>
      <c r="V335" s="1739"/>
      <c r="W335" s="1737">
        <f t="shared" si="117"/>
        <v>0</v>
      </c>
      <c r="X335" s="1739"/>
      <c r="Y335" s="1739"/>
      <c r="Z335" s="1739"/>
      <c r="AA335" s="1737">
        <f t="shared" si="110"/>
        <v>0</v>
      </c>
      <c r="AB335" s="1741"/>
      <c r="AC335" s="1741"/>
      <c r="AD335" s="1739"/>
      <c r="AE335" s="1737">
        <f t="shared" si="111"/>
        <v>1036.3209999999999</v>
      </c>
      <c r="AF335" s="1741">
        <f t="shared" si="134"/>
        <v>1036.3209999999999</v>
      </c>
      <c r="AG335" s="1739"/>
      <c r="AH335" s="1739"/>
      <c r="AI335" s="1737">
        <f t="shared" si="112"/>
        <v>0</v>
      </c>
      <c r="AJ335" s="1741">
        <f t="shared" si="135"/>
        <v>0</v>
      </c>
      <c r="AK335" s="1741">
        <f t="shared" si="135"/>
        <v>0</v>
      </c>
      <c r="AL335" s="1739"/>
      <c r="AM335" s="2479">
        <f t="shared" si="113"/>
        <v>1600</v>
      </c>
      <c r="AN335" s="2481">
        <v>1600</v>
      </c>
      <c r="AO335" s="1739"/>
      <c r="AP335" s="1739"/>
      <c r="AQ335" s="2479">
        <f t="shared" si="114"/>
        <v>136</v>
      </c>
      <c r="AR335" s="2481">
        <f t="shared" si="136"/>
        <v>136</v>
      </c>
      <c r="AS335" s="1739"/>
      <c r="AT335" s="1739"/>
      <c r="AU335" s="1739"/>
      <c r="AV335" s="2479">
        <f t="shared" si="115"/>
        <v>136</v>
      </c>
      <c r="AW335" s="2481">
        <f t="shared" si="132"/>
        <v>136</v>
      </c>
      <c r="AX335" s="1739"/>
      <c r="AY335" s="1739"/>
      <c r="AZ335" s="1739"/>
      <c r="BA335" s="1686"/>
      <c r="BB335" s="1686"/>
      <c r="BC335" s="1686"/>
      <c r="BD335" s="2329">
        <f t="shared" si="133"/>
        <v>136</v>
      </c>
      <c r="BE335" s="2329"/>
      <c r="BF335" s="1742">
        <f t="shared" si="118"/>
        <v>1600</v>
      </c>
      <c r="BG335" s="2403">
        <v>2022</v>
      </c>
      <c r="BH335" s="2403" t="s">
        <v>2324</v>
      </c>
      <c r="BI335" s="2403" t="s">
        <v>2327</v>
      </c>
      <c r="BJ335" s="2334">
        <f t="shared" si="108"/>
        <v>100</v>
      </c>
      <c r="BK335" s="2334">
        <f t="shared" si="109"/>
        <v>100</v>
      </c>
      <c r="BL335" s="2403" t="s">
        <v>40</v>
      </c>
      <c r="BM335" s="2483"/>
      <c r="BN335" s="2900" t="s">
        <v>2492</v>
      </c>
      <c r="BO335" s="2903" t="s">
        <v>2504</v>
      </c>
      <c r="BP335" s="2336"/>
      <c r="BQ335" s="2484"/>
    </row>
    <row r="336" spans="1:69" s="43" customFormat="1" ht="30.75" customHeight="1">
      <c r="A336" s="2226" t="s">
        <v>74</v>
      </c>
      <c r="B336" s="1867" t="s">
        <v>2420</v>
      </c>
      <c r="C336" s="1834"/>
      <c r="D336" s="1834"/>
      <c r="E336" s="1868"/>
      <c r="F336" s="1868"/>
      <c r="G336" s="150">
        <f>SUM(G337:G339)</f>
        <v>4790</v>
      </c>
      <c r="H336" s="150">
        <f t="shared" ref="H336:BC336" si="138">SUM(H337:H339)</f>
        <v>4670</v>
      </c>
      <c r="I336" s="150">
        <f t="shared" si="138"/>
        <v>85.33</v>
      </c>
      <c r="J336" s="150">
        <f t="shared" si="138"/>
        <v>34.67</v>
      </c>
      <c r="K336" s="150">
        <f t="shared" si="138"/>
        <v>4720</v>
      </c>
      <c r="L336" s="150">
        <f t="shared" si="138"/>
        <v>4670</v>
      </c>
      <c r="M336" s="150">
        <f t="shared" si="138"/>
        <v>1188</v>
      </c>
      <c r="N336" s="150">
        <f t="shared" si="138"/>
        <v>1188</v>
      </c>
      <c r="O336" s="150">
        <f t="shared" si="138"/>
        <v>0</v>
      </c>
      <c r="P336" s="150">
        <f t="shared" si="138"/>
        <v>0</v>
      </c>
      <c r="Q336" s="150">
        <f t="shared" si="138"/>
        <v>0</v>
      </c>
      <c r="R336" s="150">
        <f t="shared" si="138"/>
        <v>0</v>
      </c>
      <c r="S336" s="150">
        <f t="shared" si="138"/>
        <v>1922</v>
      </c>
      <c r="T336" s="150">
        <f t="shared" si="138"/>
        <v>1922</v>
      </c>
      <c r="U336" s="150">
        <f t="shared" si="138"/>
        <v>0</v>
      </c>
      <c r="V336" s="150">
        <f t="shared" si="138"/>
        <v>0</v>
      </c>
      <c r="W336" s="150">
        <f t="shared" si="138"/>
        <v>0</v>
      </c>
      <c r="X336" s="150">
        <f t="shared" si="138"/>
        <v>0</v>
      </c>
      <c r="Y336" s="150">
        <f t="shared" si="138"/>
        <v>0</v>
      </c>
      <c r="Z336" s="150">
        <f t="shared" si="138"/>
        <v>0</v>
      </c>
      <c r="AA336" s="150">
        <f t="shared" si="138"/>
        <v>1078.673</v>
      </c>
      <c r="AB336" s="150">
        <f t="shared" si="138"/>
        <v>1078.673</v>
      </c>
      <c r="AC336" s="150">
        <f t="shared" si="138"/>
        <v>0</v>
      </c>
      <c r="AD336" s="150">
        <f t="shared" si="138"/>
        <v>0</v>
      </c>
      <c r="AE336" s="150">
        <f t="shared" si="138"/>
        <v>0</v>
      </c>
      <c r="AF336" s="150">
        <f t="shared" si="138"/>
        <v>0</v>
      </c>
      <c r="AG336" s="150">
        <f t="shared" si="138"/>
        <v>0</v>
      </c>
      <c r="AH336" s="150">
        <f t="shared" si="138"/>
        <v>0</v>
      </c>
      <c r="AI336" s="150">
        <f t="shared" si="138"/>
        <v>1922</v>
      </c>
      <c r="AJ336" s="150">
        <f t="shared" si="138"/>
        <v>1922</v>
      </c>
      <c r="AK336" s="150">
        <f t="shared" si="138"/>
        <v>0</v>
      </c>
      <c r="AL336" s="150">
        <f t="shared" si="138"/>
        <v>0</v>
      </c>
      <c r="AM336" s="150">
        <f t="shared" si="138"/>
        <v>1922</v>
      </c>
      <c r="AN336" s="150">
        <f t="shared" si="138"/>
        <v>1922</v>
      </c>
      <c r="AO336" s="150">
        <f t="shared" si="138"/>
        <v>0</v>
      </c>
      <c r="AP336" s="150">
        <f t="shared" si="138"/>
        <v>0</v>
      </c>
      <c r="AQ336" s="150">
        <f t="shared" si="138"/>
        <v>2748</v>
      </c>
      <c r="AR336" s="150">
        <f t="shared" si="138"/>
        <v>2748</v>
      </c>
      <c r="AS336" s="150">
        <f t="shared" si="138"/>
        <v>0</v>
      </c>
      <c r="AT336" s="150">
        <f t="shared" si="138"/>
        <v>0</v>
      </c>
      <c r="AU336" s="150">
        <f t="shared" si="138"/>
        <v>0</v>
      </c>
      <c r="AV336" s="150">
        <f t="shared" si="138"/>
        <v>2514.5</v>
      </c>
      <c r="AW336" s="150">
        <f t="shared" si="138"/>
        <v>2514.5</v>
      </c>
      <c r="AX336" s="150">
        <f t="shared" si="138"/>
        <v>0</v>
      </c>
      <c r="AY336" s="150">
        <f t="shared" si="138"/>
        <v>0</v>
      </c>
      <c r="AZ336" s="150">
        <f t="shared" si="138"/>
        <v>0</v>
      </c>
      <c r="BA336" s="150">
        <f t="shared" si="138"/>
        <v>0</v>
      </c>
      <c r="BB336" s="150">
        <f t="shared" si="138"/>
        <v>0</v>
      </c>
      <c r="BC336" s="150">
        <f t="shared" si="138"/>
        <v>0</v>
      </c>
      <c r="BD336" s="150">
        <f>SUM(BD337:BD339)</f>
        <v>1050</v>
      </c>
      <c r="BE336" s="102"/>
      <c r="BF336" s="1909"/>
      <c r="BG336" s="1856"/>
      <c r="BH336" s="1856"/>
      <c r="BI336" s="1856"/>
      <c r="BJ336" s="1692">
        <f t="shared" ref="BJ336:BJ399" si="139">(BD336+AN336)/H336*100</f>
        <v>63.640256959314776</v>
      </c>
      <c r="BK336" s="1692">
        <f t="shared" ref="BK336:BK399" si="140">BD336/AR336*100</f>
        <v>38.209606986899566</v>
      </c>
      <c r="BL336" s="1719"/>
      <c r="BM336" s="1837"/>
      <c r="BN336" s="2900" t="s">
        <v>2492</v>
      </c>
      <c r="BO336" s="2903" t="s">
        <v>2504</v>
      </c>
      <c r="BP336" s="1660">
        <v>1050</v>
      </c>
      <c r="BQ336" s="1999">
        <f>(BP336+AN336)/H336</f>
        <v>0.63640256959314778</v>
      </c>
    </row>
    <row r="337" spans="1:73" s="2492" customFormat="1" ht="43.5" customHeight="1">
      <c r="A337" s="2475" t="s">
        <v>46</v>
      </c>
      <c r="B337" s="2476" t="s">
        <v>507</v>
      </c>
      <c r="C337" s="1736" t="s">
        <v>508</v>
      </c>
      <c r="D337" s="1736" t="s">
        <v>509</v>
      </c>
      <c r="E337" s="2478" t="s">
        <v>510</v>
      </c>
      <c r="F337" s="2478" t="s">
        <v>511</v>
      </c>
      <c r="G337" s="2479">
        <f>H337+I337+J337</f>
        <v>1620</v>
      </c>
      <c r="H337" s="2481">
        <v>1570</v>
      </c>
      <c r="I337" s="1738">
        <v>30</v>
      </c>
      <c r="J337" s="1738">
        <v>20</v>
      </c>
      <c r="K337" s="1739">
        <v>1600</v>
      </c>
      <c r="L337" s="1739">
        <v>1570</v>
      </c>
      <c r="M337" s="1740">
        <v>105</v>
      </c>
      <c r="N337" s="1739">
        <v>105</v>
      </c>
      <c r="O337" s="2479">
        <f t="shared" si="131"/>
        <v>0</v>
      </c>
      <c r="P337" s="1739"/>
      <c r="Q337" s="1739"/>
      <c r="R337" s="1739"/>
      <c r="S337" s="1737">
        <f t="shared" si="116"/>
        <v>811</v>
      </c>
      <c r="T337" s="2481">
        <v>811</v>
      </c>
      <c r="U337" s="1739"/>
      <c r="V337" s="1739"/>
      <c r="W337" s="1737">
        <f t="shared" si="117"/>
        <v>0</v>
      </c>
      <c r="X337" s="1739"/>
      <c r="Y337" s="1739"/>
      <c r="Z337" s="1739"/>
      <c r="AA337" s="1737">
        <f t="shared" si="110"/>
        <v>0</v>
      </c>
      <c r="AB337" s="1741"/>
      <c r="AC337" s="1741"/>
      <c r="AD337" s="1739"/>
      <c r="AE337" s="1737">
        <f t="shared" si="111"/>
        <v>0</v>
      </c>
      <c r="AF337" s="1741">
        <f t="shared" si="134"/>
        <v>0</v>
      </c>
      <c r="AG337" s="1739"/>
      <c r="AH337" s="1739"/>
      <c r="AI337" s="1737">
        <f t="shared" si="112"/>
        <v>811</v>
      </c>
      <c r="AJ337" s="1741">
        <f t="shared" ref="AJ337:AK339" si="141">T337</f>
        <v>811</v>
      </c>
      <c r="AK337" s="1741">
        <f t="shared" si="141"/>
        <v>0</v>
      </c>
      <c r="AL337" s="1739"/>
      <c r="AM337" s="2479">
        <f t="shared" si="113"/>
        <v>811</v>
      </c>
      <c r="AN337" s="2481">
        <v>811</v>
      </c>
      <c r="AO337" s="1739"/>
      <c r="AP337" s="1739"/>
      <c r="AQ337" s="2479">
        <f t="shared" si="114"/>
        <v>759</v>
      </c>
      <c r="AR337" s="2481">
        <f t="shared" si="136"/>
        <v>759</v>
      </c>
      <c r="AS337" s="1739"/>
      <c r="AT337" s="1739"/>
      <c r="AU337" s="1739"/>
      <c r="AV337" s="2479">
        <f t="shared" si="115"/>
        <v>680.5</v>
      </c>
      <c r="AW337" s="2481">
        <f>L337*95%-AM337</f>
        <v>680.5</v>
      </c>
      <c r="AX337" s="1739"/>
      <c r="AY337" s="1739"/>
      <c r="AZ337" s="1739"/>
      <c r="BA337" s="1686"/>
      <c r="BB337" s="1686"/>
      <c r="BC337" s="1686"/>
      <c r="BD337" s="2491">
        <v>188.15203426124197</v>
      </c>
      <c r="BE337" s="2491"/>
      <c r="BF337" s="1742">
        <f t="shared" si="118"/>
        <v>0</v>
      </c>
      <c r="BG337" s="2403">
        <v>2023</v>
      </c>
      <c r="BH337" s="2403" t="s">
        <v>2322</v>
      </c>
      <c r="BI337" s="2403" t="s">
        <v>2327</v>
      </c>
      <c r="BJ337" s="2334">
        <f t="shared" si="139"/>
        <v>63.640256959314776</v>
      </c>
      <c r="BK337" s="2334">
        <f t="shared" si="140"/>
        <v>24.789464329544398</v>
      </c>
      <c r="BL337" s="2403" t="s">
        <v>40</v>
      </c>
      <c r="BM337" s="2483"/>
      <c r="BN337" s="2900" t="s">
        <v>2492</v>
      </c>
      <c r="BO337" s="2903" t="s">
        <v>2504</v>
      </c>
      <c r="BP337" s="2336">
        <f>H337*$BQ$336</f>
        <v>999.15203426124197</v>
      </c>
      <c r="BQ337" s="2484">
        <f>BP337-AN337</f>
        <v>188.15203426124197</v>
      </c>
    </row>
    <row r="338" spans="1:73" s="2492" customFormat="1" ht="43.5" customHeight="1">
      <c r="A338" s="2475" t="s">
        <v>48</v>
      </c>
      <c r="B338" s="2476" t="s">
        <v>512</v>
      </c>
      <c r="C338" s="1736" t="s">
        <v>513</v>
      </c>
      <c r="D338" s="1736" t="s">
        <v>514</v>
      </c>
      <c r="E338" s="2478" t="s">
        <v>510</v>
      </c>
      <c r="F338" s="2478" t="s">
        <v>515</v>
      </c>
      <c r="G338" s="2481">
        <f>H338+I338+J338</f>
        <v>670</v>
      </c>
      <c r="H338" s="2481">
        <v>620</v>
      </c>
      <c r="I338" s="1739">
        <v>35.33</v>
      </c>
      <c r="J338" s="1739">
        <v>14.67</v>
      </c>
      <c r="K338" s="1739">
        <v>620</v>
      </c>
      <c r="L338" s="1739">
        <v>620</v>
      </c>
      <c r="M338" s="1740">
        <v>165</v>
      </c>
      <c r="N338" s="1739">
        <v>165</v>
      </c>
      <c r="O338" s="2479">
        <f t="shared" si="131"/>
        <v>0</v>
      </c>
      <c r="P338" s="1739"/>
      <c r="Q338" s="1739"/>
      <c r="R338" s="1739"/>
      <c r="S338" s="1737">
        <f t="shared" si="116"/>
        <v>300</v>
      </c>
      <c r="T338" s="2481">
        <v>300</v>
      </c>
      <c r="U338" s="1739"/>
      <c r="V338" s="1739"/>
      <c r="W338" s="1737">
        <f t="shared" si="117"/>
        <v>0</v>
      </c>
      <c r="X338" s="1739"/>
      <c r="Y338" s="1739"/>
      <c r="Z338" s="1739"/>
      <c r="AA338" s="1737">
        <f t="shared" si="110"/>
        <v>299.33999999999997</v>
      </c>
      <c r="AB338" s="1741">
        <v>299.33999999999997</v>
      </c>
      <c r="AC338" s="1741"/>
      <c r="AD338" s="1739"/>
      <c r="AE338" s="1737">
        <f t="shared" si="111"/>
        <v>0</v>
      </c>
      <c r="AF338" s="1741">
        <f t="shared" si="134"/>
        <v>0</v>
      </c>
      <c r="AG338" s="1739"/>
      <c r="AH338" s="1739"/>
      <c r="AI338" s="1737">
        <f t="shared" si="112"/>
        <v>300</v>
      </c>
      <c r="AJ338" s="1741">
        <f t="shared" si="141"/>
        <v>300</v>
      </c>
      <c r="AK338" s="1741">
        <f t="shared" si="141"/>
        <v>0</v>
      </c>
      <c r="AL338" s="1739"/>
      <c r="AM338" s="2479">
        <f t="shared" si="113"/>
        <v>300</v>
      </c>
      <c r="AN338" s="2481">
        <v>300</v>
      </c>
      <c r="AO338" s="1739"/>
      <c r="AP338" s="1739"/>
      <c r="AQ338" s="2479">
        <f t="shared" si="114"/>
        <v>320</v>
      </c>
      <c r="AR338" s="2481">
        <f t="shared" si="136"/>
        <v>320</v>
      </c>
      <c r="AS338" s="1739"/>
      <c r="AT338" s="1739"/>
      <c r="AU338" s="1739"/>
      <c r="AV338" s="2479">
        <f t="shared" si="115"/>
        <v>289</v>
      </c>
      <c r="AW338" s="2481">
        <f>L338*95%-AM338</f>
        <v>289</v>
      </c>
      <c r="AX338" s="1739"/>
      <c r="AY338" s="1739"/>
      <c r="AZ338" s="1739"/>
      <c r="BA338" s="1686"/>
      <c r="BB338" s="1686"/>
      <c r="BC338" s="1686"/>
      <c r="BD338" s="2491">
        <v>94.569593147751618</v>
      </c>
      <c r="BE338" s="2491"/>
      <c r="BF338" s="1742">
        <f t="shared" si="118"/>
        <v>0</v>
      </c>
      <c r="BG338" s="2403">
        <v>2023</v>
      </c>
      <c r="BH338" s="2403" t="s">
        <v>2322</v>
      </c>
      <c r="BI338" s="2403" t="s">
        <v>2327</v>
      </c>
      <c r="BJ338" s="2334">
        <f t="shared" si="139"/>
        <v>63.640256959314776</v>
      </c>
      <c r="BK338" s="2334">
        <f t="shared" si="140"/>
        <v>29.552997858672381</v>
      </c>
      <c r="BL338" s="2403" t="s">
        <v>40</v>
      </c>
      <c r="BM338" s="2483"/>
      <c r="BN338" s="2900" t="s">
        <v>2492</v>
      </c>
      <c r="BO338" s="2903" t="s">
        <v>2504</v>
      </c>
      <c r="BP338" s="2336">
        <f t="shared" ref="BP338:BP339" si="142">H338*$BQ$336</f>
        <v>394.56959314775162</v>
      </c>
      <c r="BQ338" s="2484">
        <f t="shared" ref="BQ338:BQ339" si="143">BP338-AN338</f>
        <v>94.569593147751618</v>
      </c>
    </row>
    <row r="339" spans="1:73" s="2492" customFormat="1" ht="43.5" customHeight="1">
      <c r="A339" s="2475" t="s">
        <v>50</v>
      </c>
      <c r="B339" s="2476" t="s">
        <v>516</v>
      </c>
      <c r="C339" s="1736" t="s">
        <v>517</v>
      </c>
      <c r="D339" s="1736" t="s">
        <v>518</v>
      </c>
      <c r="E339" s="2478" t="s">
        <v>510</v>
      </c>
      <c r="F339" s="2478" t="s">
        <v>519</v>
      </c>
      <c r="G339" s="2481">
        <f>H339+I339+J339</f>
        <v>2500</v>
      </c>
      <c r="H339" s="2481">
        <v>2480</v>
      </c>
      <c r="I339" s="1739">
        <v>20</v>
      </c>
      <c r="J339" s="1739"/>
      <c r="K339" s="1739">
        <v>2500</v>
      </c>
      <c r="L339" s="1739">
        <v>2480</v>
      </c>
      <c r="M339" s="1740">
        <v>918</v>
      </c>
      <c r="N339" s="1739">
        <v>918</v>
      </c>
      <c r="O339" s="2479">
        <f t="shared" si="131"/>
        <v>0</v>
      </c>
      <c r="P339" s="1739"/>
      <c r="Q339" s="1739"/>
      <c r="R339" s="1739"/>
      <c r="S339" s="1737">
        <f t="shared" si="116"/>
        <v>811</v>
      </c>
      <c r="T339" s="2481">
        <v>811</v>
      </c>
      <c r="U339" s="1739"/>
      <c r="V339" s="1739"/>
      <c r="W339" s="1737">
        <f t="shared" si="117"/>
        <v>0</v>
      </c>
      <c r="X339" s="1739"/>
      <c r="Y339" s="1739"/>
      <c r="Z339" s="1739"/>
      <c r="AA339" s="1737">
        <f t="shared" si="110"/>
        <v>779.33299999999997</v>
      </c>
      <c r="AB339" s="1741">
        <v>779.33299999999997</v>
      </c>
      <c r="AC339" s="1741"/>
      <c r="AD339" s="1739"/>
      <c r="AE339" s="1737">
        <f t="shared" si="111"/>
        <v>0</v>
      </c>
      <c r="AF339" s="1741">
        <f t="shared" si="134"/>
        <v>0</v>
      </c>
      <c r="AG339" s="1739"/>
      <c r="AH339" s="1739"/>
      <c r="AI339" s="1737">
        <f t="shared" si="112"/>
        <v>811</v>
      </c>
      <c r="AJ339" s="1741">
        <f t="shared" si="141"/>
        <v>811</v>
      </c>
      <c r="AK339" s="1741">
        <f t="shared" si="141"/>
        <v>0</v>
      </c>
      <c r="AL339" s="1739"/>
      <c r="AM339" s="2479">
        <f t="shared" si="113"/>
        <v>811</v>
      </c>
      <c r="AN339" s="2481">
        <v>811</v>
      </c>
      <c r="AO339" s="1739"/>
      <c r="AP339" s="1739"/>
      <c r="AQ339" s="2479">
        <f t="shared" si="114"/>
        <v>1669</v>
      </c>
      <c r="AR339" s="2481">
        <f t="shared" si="136"/>
        <v>1669</v>
      </c>
      <c r="AS339" s="1739"/>
      <c r="AT339" s="1739"/>
      <c r="AU339" s="1739"/>
      <c r="AV339" s="2479">
        <f t="shared" si="115"/>
        <v>1545</v>
      </c>
      <c r="AW339" s="2481">
        <f>L339*95%-AM339</f>
        <v>1545</v>
      </c>
      <c r="AX339" s="1739"/>
      <c r="AY339" s="1739"/>
      <c r="AZ339" s="1739"/>
      <c r="BA339" s="1686"/>
      <c r="BB339" s="1686"/>
      <c r="BC339" s="1686"/>
      <c r="BD339" s="2491">
        <v>767.27837259100647</v>
      </c>
      <c r="BE339" s="2491"/>
      <c r="BF339" s="1742">
        <f t="shared" si="118"/>
        <v>0</v>
      </c>
      <c r="BG339" s="2403">
        <v>2023</v>
      </c>
      <c r="BH339" s="2403" t="s">
        <v>2322</v>
      </c>
      <c r="BI339" s="2403" t="s">
        <v>2327</v>
      </c>
      <c r="BJ339" s="2334">
        <f t="shared" si="139"/>
        <v>63.640256959314776</v>
      </c>
      <c r="BK339" s="2334">
        <f t="shared" si="140"/>
        <v>45.972341077951256</v>
      </c>
      <c r="BL339" s="2403" t="s">
        <v>40</v>
      </c>
      <c r="BM339" s="2483"/>
      <c r="BN339" s="2900" t="s">
        <v>2492</v>
      </c>
      <c r="BO339" s="2903" t="s">
        <v>2504</v>
      </c>
      <c r="BP339" s="2336">
        <f t="shared" si="142"/>
        <v>1578.2783725910065</v>
      </c>
      <c r="BQ339" s="2484">
        <f t="shared" si="143"/>
        <v>767.27837259100647</v>
      </c>
    </row>
    <row r="340" spans="1:73" s="2498" customFormat="1" ht="38.25" customHeight="1">
      <c r="A340" s="2487" t="s">
        <v>712</v>
      </c>
      <c r="B340" s="2488" t="s">
        <v>2468</v>
      </c>
      <c r="C340" s="1744"/>
      <c r="D340" s="1744"/>
      <c r="E340" s="2489"/>
      <c r="F340" s="2489"/>
      <c r="G340" s="2490"/>
      <c r="H340" s="2490"/>
      <c r="I340" s="1748"/>
      <c r="J340" s="1748"/>
      <c r="K340" s="1748"/>
      <c r="L340" s="1748"/>
      <c r="M340" s="1748"/>
      <c r="N340" s="1748"/>
      <c r="O340" s="2490"/>
      <c r="P340" s="1748"/>
      <c r="Q340" s="1748"/>
      <c r="R340" s="1748"/>
      <c r="S340" s="1748"/>
      <c r="T340" s="2490"/>
      <c r="U340" s="1748"/>
      <c r="V340" s="1748"/>
      <c r="W340" s="1748"/>
      <c r="X340" s="1748"/>
      <c r="Y340" s="1748"/>
      <c r="Z340" s="1748"/>
      <c r="AA340" s="1748"/>
      <c r="AB340" s="1748"/>
      <c r="AC340" s="1748"/>
      <c r="AD340" s="1748"/>
      <c r="AE340" s="1748"/>
      <c r="AF340" s="1748"/>
      <c r="AG340" s="1748"/>
      <c r="AH340" s="1748"/>
      <c r="AI340" s="1748"/>
      <c r="AJ340" s="1748"/>
      <c r="AK340" s="1748"/>
      <c r="AL340" s="1748"/>
      <c r="AM340" s="2490"/>
      <c r="AN340" s="2490"/>
      <c r="AO340" s="1748"/>
      <c r="AP340" s="1748"/>
      <c r="AQ340" s="2490"/>
      <c r="AR340" s="2490"/>
      <c r="AS340" s="1748"/>
      <c r="AT340" s="1748"/>
      <c r="AU340" s="1748"/>
      <c r="AV340" s="2490"/>
      <c r="AW340" s="2490"/>
      <c r="AX340" s="1748">
        <f t="shared" ref="AX340:BD340" si="144">SUM(AX341)</f>
        <v>0</v>
      </c>
      <c r="AY340" s="1748">
        <f t="shared" si="144"/>
        <v>0</v>
      </c>
      <c r="AZ340" s="1748">
        <f t="shared" si="144"/>
        <v>0</v>
      </c>
      <c r="BA340" s="1748">
        <f t="shared" si="144"/>
        <v>0</v>
      </c>
      <c r="BB340" s="1748">
        <f t="shared" si="144"/>
        <v>0</v>
      </c>
      <c r="BC340" s="1748">
        <f t="shared" si="144"/>
        <v>0</v>
      </c>
      <c r="BD340" s="2490">
        <f t="shared" si="144"/>
        <v>0</v>
      </c>
      <c r="BE340" s="2490"/>
      <c r="BF340" s="1746"/>
      <c r="BG340" s="2493"/>
      <c r="BH340" s="2493"/>
      <c r="BI340" s="2493"/>
      <c r="BJ340" s="2494" t="e">
        <f t="shared" si="139"/>
        <v>#DIV/0!</v>
      </c>
      <c r="BK340" s="2494" t="e">
        <f t="shared" si="140"/>
        <v>#DIV/0!</v>
      </c>
      <c r="BL340" s="2495" t="s">
        <v>2327</v>
      </c>
      <c r="BM340" s="2496"/>
      <c r="BN340" s="2900" t="s">
        <v>2492</v>
      </c>
      <c r="BO340" s="2903" t="s">
        <v>2504</v>
      </c>
      <c r="BP340" s="2356"/>
      <c r="BQ340" s="2497"/>
    </row>
    <row r="341" spans="1:73" s="1950" customFormat="1" ht="39.75" customHeight="1">
      <c r="A341" s="2207">
        <v>1</v>
      </c>
      <c r="B341" s="2242" t="s">
        <v>520</v>
      </c>
      <c r="C341" s="2248" t="s">
        <v>442</v>
      </c>
      <c r="D341" s="2248" t="s">
        <v>518</v>
      </c>
      <c r="E341" s="2820" t="s">
        <v>521</v>
      </c>
      <c r="F341" s="2074"/>
      <c r="G341" s="2075">
        <f>H341+I341+J341</f>
        <v>850</v>
      </c>
      <c r="H341" s="2075">
        <v>850</v>
      </c>
      <c r="I341" s="2075"/>
      <c r="J341" s="2075"/>
      <c r="K341" s="2075"/>
      <c r="L341" s="2075"/>
      <c r="M341" s="2076"/>
      <c r="N341" s="2075"/>
      <c r="O341" s="2058"/>
      <c r="P341" s="2075"/>
      <c r="Q341" s="2075"/>
      <c r="R341" s="2075"/>
      <c r="S341" s="2058">
        <f t="shared" si="116"/>
        <v>0</v>
      </c>
      <c r="T341" s="2075"/>
      <c r="U341" s="2075"/>
      <c r="V341" s="2075"/>
      <c r="W341" s="2058">
        <f t="shared" si="117"/>
        <v>0</v>
      </c>
      <c r="X341" s="2075"/>
      <c r="Y341" s="2075"/>
      <c r="Z341" s="2075"/>
      <c r="AA341" s="2058">
        <f t="shared" si="110"/>
        <v>0</v>
      </c>
      <c r="AB341" s="2014"/>
      <c r="AC341" s="2014"/>
      <c r="AD341" s="2075"/>
      <c r="AE341" s="2058">
        <f t="shared" si="111"/>
        <v>0</v>
      </c>
      <c r="AF341" s="2014"/>
      <c r="AG341" s="2075"/>
      <c r="AH341" s="2075"/>
      <c r="AI341" s="2058">
        <f t="shared" si="112"/>
        <v>0</v>
      </c>
      <c r="AJ341" s="2014"/>
      <c r="AK341" s="2014"/>
      <c r="AL341" s="2075"/>
      <c r="AM341" s="2058">
        <f t="shared" si="113"/>
        <v>0</v>
      </c>
      <c r="AN341" s="2075"/>
      <c r="AO341" s="2075"/>
      <c r="AP341" s="2075"/>
      <c r="AQ341" s="2058">
        <f t="shared" si="114"/>
        <v>0</v>
      </c>
      <c r="AR341" s="2075"/>
      <c r="AS341" s="2075"/>
      <c r="AT341" s="2075"/>
      <c r="AU341" s="2075"/>
      <c r="AV341" s="2058">
        <f t="shared" si="115"/>
        <v>425</v>
      </c>
      <c r="AW341" s="2075">
        <v>425</v>
      </c>
      <c r="AX341" s="2075"/>
      <c r="AY341" s="2075"/>
      <c r="AZ341" s="2075"/>
      <c r="BA341" s="2077"/>
      <c r="BB341" s="2077"/>
      <c r="BC341" s="2077"/>
      <c r="BD341" s="2077"/>
      <c r="BE341" s="2077"/>
      <c r="BF341" s="2078">
        <f t="shared" si="118"/>
        <v>0</v>
      </c>
      <c r="BG341" s="2020">
        <v>2024</v>
      </c>
      <c r="BH341" s="2020" t="s">
        <v>2323</v>
      </c>
      <c r="BI341" s="2020" t="s">
        <v>2327</v>
      </c>
      <c r="BJ341" s="1925">
        <f t="shared" si="139"/>
        <v>0</v>
      </c>
      <c r="BK341" s="1925" t="e">
        <f t="shared" si="140"/>
        <v>#DIV/0!</v>
      </c>
      <c r="BL341" s="2020"/>
      <c r="BM341" s="2079"/>
      <c r="BN341" s="2900" t="s">
        <v>2492</v>
      </c>
      <c r="BO341" s="2903" t="s">
        <v>2504</v>
      </c>
      <c r="BP341" s="1926" t="s">
        <v>2492</v>
      </c>
    </row>
    <row r="342" spans="1:73" s="28" customFormat="1" ht="43.5" customHeight="1">
      <c r="A342" s="2203" t="s">
        <v>62</v>
      </c>
      <c r="B342" s="1749" t="s">
        <v>71</v>
      </c>
      <c r="C342" s="1733"/>
      <c r="D342" s="1733"/>
      <c r="E342" s="1734"/>
      <c r="F342" s="1734"/>
      <c r="G342" s="102">
        <f>G343</f>
        <v>823563.48</v>
      </c>
      <c r="H342" s="102">
        <f t="shared" ref="H342:BE342" si="145">H343</f>
        <v>779702.04799999995</v>
      </c>
      <c r="I342" s="102">
        <f t="shared" si="145"/>
        <v>43566</v>
      </c>
      <c r="J342" s="102">
        <f t="shared" si="145"/>
        <v>295.43200000000002</v>
      </c>
      <c r="K342" s="102">
        <f t="shared" si="145"/>
        <v>820240</v>
      </c>
      <c r="L342" s="102">
        <f t="shared" si="145"/>
        <v>776674</v>
      </c>
      <c r="M342" s="102">
        <f t="shared" si="145"/>
        <v>251479.38417199999</v>
      </c>
      <c r="N342" s="102">
        <f t="shared" si="145"/>
        <v>116065.23400299999</v>
      </c>
      <c r="O342" s="102">
        <f t="shared" si="145"/>
        <v>16257.2665</v>
      </c>
      <c r="P342" s="102">
        <f t="shared" si="145"/>
        <v>16257.2665</v>
      </c>
      <c r="Q342" s="102">
        <f t="shared" si="145"/>
        <v>0</v>
      </c>
      <c r="R342" s="102">
        <f t="shared" si="145"/>
        <v>0</v>
      </c>
      <c r="S342" s="102">
        <f t="shared" si="145"/>
        <v>248469</v>
      </c>
      <c r="T342" s="102">
        <f t="shared" si="145"/>
        <v>247469</v>
      </c>
      <c r="U342" s="102">
        <f t="shared" si="145"/>
        <v>1000</v>
      </c>
      <c r="V342" s="102">
        <f t="shared" si="145"/>
        <v>0</v>
      </c>
      <c r="W342" s="102">
        <f t="shared" si="145"/>
        <v>12401.786099999999</v>
      </c>
      <c r="X342" s="102">
        <f t="shared" si="145"/>
        <v>12401.786099999999</v>
      </c>
      <c r="Y342" s="102">
        <f t="shared" si="145"/>
        <v>0</v>
      </c>
      <c r="Z342" s="102">
        <f t="shared" si="145"/>
        <v>0</v>
      </c>
      <c r="AA342" s="102">
        <f t="shared" si="145"/>
        <v>83961.307770999992</v>
      </c>
      <c r="AB342" s="102">
        <f t="shared" si="145"/>
        <v>83961.307770999992</v>
      </c>
      <c r="AC342" s="102">
        <f t="shared" si="145"/>
        <v>0</v>
      </c>
      <c r="AD342" s="102">
        <f t="shared" si="145"/>
        <v>0</v>
      </c>
      <c r="AE342" s="102">
        <f t="shared" si="145"/>
        <v>16257.2665</v>
      </c>
      <c r="AF342" s="102">
        <f t="shared" si="145"/>
        <v>16257.2665</v>
      </c>
      <c r="AG342" s="102">
        <f t="shared" si="145"/>
        <v>0</v>
      </c>
      <c r="AH342" s="102">
        <f t="shared" si="145"/>
        <v>0</v>
      </c>
      <c r="AI342" s="102">
        <f t="shared" si="145"/>
        <v>248469</v>
      </c>
      <c r="AJ342" s="102">
        <f t="shared" si="145"/>
        <v>247469</v>
      </c>
      <c r="AK342" s="102">
        <f t="shared" si="145"/>
        <v>1000</v>
      </c>
      <c r="AL342" s="102">
        <f t="shared" si="145"/>
        <v>0</v>
      </c>
      <c r="AM342" s="102">
        <f t="shared" si="145"/>
        <v>529507</v>
      </c>
      <c r="AN342" s="102">
        <f t="shared" si="145"/>
        <v>528507</v>
      </c>
      <c r="AO342" s="102">
        <f t="shared" si="145"/>
        <v>1000</v>
      </c>
      <c r="AP342" s="102">
        <f t="shared" si="145"/>
        <v>0</v>
      </c>
      <c r="AQ342" s="102">
        <f t="shared" si="145"/>
        <v>284713.34400000004</v>
      </c>
      <c r="AR342" s="102">
        <f t="shared" si="145"/>
        <v>250646.34400000001</v>
      </c>
      <c r="AS342" s="102">
        <f t="shared" si="145"/>
        <v>25000</v>
      </c>
      <c r="AT342" s="102">
        <f t="shared" si="145"/>
        <v>7717</v>
      </c>
      <c r="AU342" s="102">
        <f t="shared" si="145"/>
        <v>0</v>
      </c>
      <c r="AV342" s="102">
        <f t="shared" si="145"/>
        <v>282463.39199999999</v>
      </c>
      <c r="AW342" s="102">
        <f t="shared" si="145"/>
        <v>243534.39199999999</v>
      </c>
      <c r="AX342" s="102">
        <f t="shared" si="145"/>
        <v>25000</v>
      </c>
      <c r="AY342" s="102">
        <f t="shared" si="145"/>
        <v>13929</v>
      </c>
      <c r="AZ342" s="102">
        <f t="shared" si="145"/>
        <v>0</v>
      </c>
      <c r="BA342" s="102">
        <f t="shared" si="145"/>
        <v>0</v>
      </c>
      <c r="BB342" s="102">
        <f t="shared" si="145"/>
        <v>0</v>
      </c>
      <c r="BC342" s="102">
        <f t="shared" si="145"/>
        <v>0</v>
      </c>
      <c r="BD342" s="102">
        <f t="shared" si="145"/>
        <v>244433.75045168604</v>
      </c>
      <c r="BE342" s="102">
        <f t="shared" si="145"/>
        <v>244434</v>
      </c>
      <c r="BF342" s="102" t="e">
        <f>BF343+#REF!</f>
        <v>#REF!</v>
      </c>
      <c r="BG342" s="1691"/>
      <c r="BH342" s="1691"/>
      <c r="BI342" s="1691"/>
      <c r="BJ342" s="1692">
        <f t="shared" si="139"/>
        <v>99.132835733129454</v>
      </c>
      <c r="BK342" s="1692">
        <f t="shared" si="140"/>
        <v>97.521370769200615</v>
      </c>
      <c r="BL342" s="1691"/>
      <c r="BM342" s="18"/>
      <c r="BN342" s="1370"/>
      <c r="BO342" s="1370"/>
      <c r="BP342" s="1651">
        <f>SUMIF($BL$347:$BL$485,"A",$BD$347:$BD$485)</f>
        <v>198459.74845168603</v>
      </c>
      <c r="BQ342" s="1651">
        <f>SUMIF($BL$347:$BL$485,"B",$BD$347:$BD$485)</f>
        <v>0</v>
      </c>
      <c r="BR342" s="1651">
        <f>SUMIF($BL$347:$BL$485,"C",$BD$347:$BD$485)</f>
        <v>14818.002</v>
      </c>
      <c r="BS342" s="1651">
        <f>SUMIF($BL$347:$BL$485,"X",$BD$347:$BD$485)</f>
        <v>31156</v>
      </c>
      <c r="BT342" s="24">
        <f>SUM(BP342:BS342)</f>
        <v>244433.75045168604</v>
      </c>
      <c r="BU342" s="24">
        <f>BD342-BT342</f>
        <v>0</v>
      </c>
    </row>
    <row r="343" spans="1:73" s="28" customFormat="1" ht="39.75" customHeight="1">
      <c r="A343" s="2203" t="s">
        <v>41</v>
      </c>
      <c r="B343" s="1750" t="s">
        <v>72</v>
      </c>
      <c r="C343" s="1733"/>
      <c r="D343" s="1733"/>
      <c r="E343" s="1734"/>
      <c r="F343" s="1734"/>
      <c r="G343" s="102">
        <f>G344+G480</f>
        <v>823563.48</v>
      </c>
      <c r="H343" s="102">
        <f t="shared" ref="H343:BF343" si="146">H344+H480</f>
        <v>779702.04799999995</v>
      </c>
      <c r="I343" s="102">
        <f t="shared" si="146"/>
        <v>43566</v>
      </c>
      <c r="J343" s="102">
        <f t="shared" si="146"/>
        <v>295.43200000000002</v>
      </c>
      <c r="K343" s="102">
        <f t="shared" si="146"/>
        <v>820240</v>
      </c>
      <c r="L343" s="102">
        <f t="shared" si="146"/>
        <v>776674</v>
      </c>
      <c r="M343" s="1751">
        <f t="shared" si="146"/>
        <v>251479.38417199999</v>
      </c>
      <c r="N343" s="102">
        <f t="shared" si="146"/>
        <v>116065.23400299999</v>
      </c>
      <c r="O343" s="102">
        <f t="shared" si="146"/>
        <v>16257.2665</v>
      </c>
      <c r="P343" s="102">
        <f t="shared" si="146"/>
        <v>16257.2665</v>
      </c>
      <c r="Q343" s="102">
        <f t="shared" si="146"/>
        <v>0</v>
      </c>
      <c r="R343" s="102">
        <f t="shared" si="146"/>
        <v>0</v>
      </c>
      <c r="S343" s="102">
        <f t="shared" si="146"/>
        <v>248469</v>
      </c>
      <c r="T343" s="102">
        <f t="shared" si="146"/>
        <v>247469</v>
      </c>
      <c r="U343" s="102">
        <f t="shared" si="146"/>
        <v>1000</v>
      </c>
      <c r="V343" s="102">
        <f t="shared" si="146"/>
        <v>0</v>
      </c>
      <c r="W343" s="102">
        <f t="shared" si="146"/>
        <v>12401.786099999999</v>
      </c>
      <c r="X343" s="102">
        <f t="shared" si="146"/>
        <v>12401.786099999999</v>
      </c>
      <c r="Y343" s="102">
        <f t="shared" si="146"/>
        <v>0</v>
      </c>
      <c r="Z343" s="102">
        <f t="shared" si="146"/>
        <v>0</v>
      </c>
      <c r="AA343" s="102">
        <f t="shared" si="146"/>
        <v>83961.307770999992</v>
      </c>
      <c r="AB343" s="102">
        <f t="shared" si="146"/>
        <v>83961.307770999992</v>
      </c>
      <c r="AC343" s="102">
        <f t="shared" si="146"/>
        <v>0</v>
      </c>
      <c r="AD343" s="102">
        <f t="shared" si="146"/>
        <v>0</v>
      </c>
      <c r="AE343" s="102">
        <f t="shared" si="146"/>
        <v>16257.2665</v>
      </c>
      <c r="AF343" s="102">
        <f t="shared" si="146"/>
        <v>16257.2665</v>
      </c>
      <c r="AG343" s="102">
        <f t="shared" si="146"/>
        <v>0</v>
      </c>
      <c r="AH343" s="102">
        <f t="shared" si="146"/>
        <v>0</v>
      </c>
      <c r="AI343" s="102">
        <f t="shared" si="146"/>
        <v>248469</v>
      </c>
      <c r="AJ343" s="102">
        <f t="shared" si="146"/>
        <v>247469</v>
      </c>
      <c r="AK343" s="102">
        <f t="shared" si="146"/>
        <v>1000</v>
      </c>
      <c r="AL343" s="102">
        <f t="shared" si="146"/>
        <v>0</v>
      </c>
      <c r="AM343" s="102">
        <f t="shared" si="146"/>
        <v>529507</v>
      </c>
      <c r="AN343" s="102">
        <f t="shared" si="146"/>
        <v>528507</v>
      </c>
      <c r="AO343" s="102">
        <f t="shared" si="146"/>
        <v>1000</v>
      </c>
      <c r="AP343" s="102">
        <f t="shared" si="146"/>
        <v>0</v>
      </c>
      <c r="AQ343" s="102">
        <f t="shared" si="146"/>
        <v>284713.34400000004</v>
      </c>
      <c r="AR343" s="102">
        <f t="shared" si="146"/>
        <v>250646.34400000001</v>
      </c>
      <c r="AS343" s="102">
        <f t="shared" si="146"/>
        <v>25000</v>
      </c>
      <c r="AT343" s="102">
        <f t="shared" si="146"/>
        <v>7717</v>
      </c>
      <c r="AU343" s="102">
        <f t="shared" si="146"/>
        <v>0</v>
      </c>
      <c r="AV343" s="102">
        <f t="shared" si="146"/>
        <v>282463.39199999999</v>
      </c>
      <c r="AW343" s="102">
        <f t="shared" si="146"/>
        <v>243534.39199999999</v>
      </c>
      <c r="AX343" s="102">
        <f t="shared" si="146"/>
        <v>25000</v>
      </c>
      <c r="AY343" s="102">
        <f t="shared" si="146"/>
        <v>13929</v>
      </c>
      <c r="AZ343" s="102">
        <f t="shared" si="146"/>
        <v>0</v>
      </c>
      <c r="BA343" s="102">
        <f t="shared" si="146"/>
        <v>0</v>
      </c>
      <c r="BB343" s="102">
        <f t="shared" si="146"/>
        <v>0</v>
      </c>
      <c r="BC343" s="102">
        <f t="shared" si="146"/>
        <v>0</v>
      </c>
      <c r="BD343" s="102">
        <f t="shared" si="146"/>
        <v>244433.75045168604</v>
      </c>
      <c r="BE343" s="102">
        <f t="shared" ref="BE343" si="147">BE344+BE480</f>
        <v>244434</v>
      </c>
      <c r="BF343" s="102">
        <f t="shared" si="146"/>
        <v>281038</v>
      </c>
      <c r="BG343" s="1691"/>
      <c r="BH343" s="1691"/>
      <c r="BI343" s="1691"/>
      <c r="BJ343" s="1692">
        <f t="shared" si="139"/>
        <v>99.132835733129454</v>
      </c>
      <c r="BK343" s="1692">
        <f t="shared" si="140"/>
        <v>97.521370769200615</v>
      </c>
      <c r="BL343" s="1691"/>
      <c r="BM343" s="18"/>
      <c r="BN343" s="1370"/>
      <c r="BO343" s="1370"/>
      <c r="BP343" s="1660"/>
      <c r="BQ343" s="53"/>
    </row>
    <row r="344" spans="1:73" s="28" customFormat="1" ht="40.5" customHeight="1">
      <c r="A344" s="2204" t="s">
        <v>73</v>
      </c>
      <c r="B344" s="1752" t="s">
        <v>63</v>
      </c>
      <c r="C344" s="1733"/>
      <c r="D344" s="1733"/>
      <c r="E344" s="1734"/>
      <c r="F344" s="1734"/>
      <c r="G344" s="102">
        <f>G345+G374+G419+G451</f>
        <v>697563.48</v>
      </c>
      <c r="H344" s="102">
        <f t="shared" ref="H344:BF344" si="148">H345+H374+H419+H451</f>
        <v>678702.04799999995</v>
      </c>
      <c r="I344" s="102">
        <f t="shared" si="148"/>
        <v>18566</v>
      </c>
      <c r="J344" s="102">
        <f t="shared" si="148"/>
        <v>295.43200000000002</v>
      </c>
      <c r="K344" s="102">
        <f t="shared" si="148"/>
        <v>694240</v>
      </c>
      <c r="L344" s="102">
        <f t="shared" si="148"/>
        <v>675674</v>
      </c>
      <c r="M344" s="1751">
        <f t="shared" si="148"/>
        <v>249981.821172</v>
      </c>
      <c r="N344" s="102">
        <f t="shared" si="148"/>
        <v>114567.671003</v>
      </c>
      <c r="O344" s="102">
        <f t="shared" si="148"/>
        <v>16257.2665</v>
      </c>
      <c r="P344" s="102">
        <f t="shared" si="148"/>
        <v>16257.2665</v>
      </c>
      <c r="Q344" s="102">
        <f t="shared" si="148"/>
        <v>0</v>
      </c>
      <c r="R344" s="102">
        <f t="shared" si="148"/>
        <v>0</v>
      </c>
      <c r="S344" s="102">
        <f t="shared" si="148"/>
        <v>177769</v>
      </c>
      <c r="T344" s="102">
        <f t="shared" si="148"/>
        <v>176769</v>
      </c>
      <c r="U344" s="102">
        <f t="shared" si="148"/>
        <v>1000</v>
      </c>
      <c r="V344" s="102">
        <f t="shared" si="148"/>
        <v>0</v>
      </c>
      <c r="W344" s="102">
        <f t="shared" si="148"/>
        <v>12401.786099999999</v>
      </c>
      <c r="X344" s="102">
        <f t="shared" si="148"/>
        <v>12401.786099999999</v>
      </c>
      <c r="Y344" s="102">
        <f t="shared" si="148"/>
        <v>0</v>
      </c>
      <c r="Z344" s="102">
        <f t="shared" si="148"/>
        <v>0</v>
      </c>
      <c r="AA344" s="102">
        <f t="shared" si="148"/>
        <v>82463.744770999998</v>
      </c>
      <c r="AB344" s="102">
        <f t="shared" si="148"/>
        <v>82463.744770999998</v>
      </c>
      <c r="AC344" s="102">
        <f t="shared" si="148"/>
        <v>0</v>
      </c>
      <c r="AD344" s="102">
        <f t="shared" si="148"/>
        <v>0</v>
      </c>
      <c r="AE344" s="102">
        <f t="shared" si="148"/>
        <v>16257.2665</v>
      </c>
      <c r="AF344" s="102">
        <f t="shared" si="148"/>
        <v>16257.2665</v>
      </c>
      <c r="AG344" s="102">
        <f t="shared" si="148"/>
        <v>0</v>
      </c>
      <c r="AH344" s="102">
        <f t="shared" si="148"/>
        <v>0</v>
      </c>
      <c r="AI344" s="102">
        <f t="shared" si="148"/>
        <v>177769</v>
      </c>
      <c r="AJ344" s="102">
        <f t="shared" si="148"/>
        <v>176769</v>
      </c>
      <c r="AK344" s="102">
        <f t="shared" si="148"/>
        <v>1000</v>
      </c>
      <c r="AL344" s="102">
        <f t="shared" si="148"/>
        <v>0</v>
      </c>
      <c r="AM344" s="102">
        <f t="shared" si="148"/>
        <v>458807</v>
      </c>
      <c r="AN344" s="102">
        <f t="shared" si="148"/>
        <v>457807</v>
      </c>
      <c r="AO344" s="102">
        <f t="shared" si="148"/>
        <v>1000</v>
      </c>
      <c r="AP344" s="102">
        <f t="shared" si="148"/>
        <v>0</v>
      </c>
      <c r="AQ344" s="102">
        <f t="shared" si="148"/>
        <v>229413.34400000001</v>
      </c>
      <c r="AR344" s="102">
        <f t="shared" si="148"/>
        <v>220346.34400000001</v>
      </c>
      <c r="AS344" s="102">
        <f t="shared" si="148"/>
        <v>0</v>
      </c>
      <c r="AT344" s="102">
        <f t="shared" si="148"/>
        <v>7717</v>
      </c>
      <c r="AU344" s="102">
        <f t="shared" si="148"/>
        <v>0</v>
      </c>
      <c r="AV344" s="102">
        <f t="shared" si="148"/>
        <v>227163.39199999999</v>
      </c>
      <c r="AW344" s="102">
        <f t="shared" si="148"/>
        <v>213234.39199999999</v>
      </c>
      <c r="AX344" s="102">
        <f t="shared" si="148"/>
        <v>0</v>
      </c>
      <c r="AY344" s="102">
        <f t="shared" si="148"/>
        <v>13929</v>
      </c>
      <c r="AZ344" s="102">
        <f t="shared" si="148"/>
        <v>0</v>
      </c>
      <c r="BA344" s="102">
        <f t="shared" si="148"/>
        <v>0</v>
      </c>
      <c r="BB344" s="102">
        <f t="shared" si="148"/>
        <v>0</v>
      </c>
      <c r="BC344" s="102">
        <f t="shared" si="148"/>
        <v>0</v>
      </c>
      <c r="BD344" s="102">
        <f t="shared" si="148"/>
        <v>214133.75045168604</v>
      </c>
      <c r="BE344" s="102">
        <f t="shared" ref="BE344" si="149">BE345+BE374+BE419+BE451</f>
        <v>214134</v>
      </c>
      <c r="BF344" s="102">
        <f t="shared" si="148"/>
        <v>281038</v>
      </c>
      <c r="BG344" s="1691"/>
      <c r="BH344" s="1691"/>
      <c r="BI344" s="1691"/>
      <c r="BJ344" s="1692">
        <f t="shared" si="139"/>
        <v>99.003790018280029</v>
      </c>
      <c r="BK344" s="1692">
        <f t="shared" si="140"/>
        <v>97.180532503723327</v>
      </c>
      <c r="BL344" s="1691"/>
      <c r="BM344" s="18"/>
      <c r="BN344" s="1370"/>
      <c r="BO344" s="1370"/>
      <c r="BP344" s="1660"/>
      <c r="BQ344" s="53"/>
    </row>
    <row r="345" spans="1:73" s="28" customFormat="1" ht="24" customHeight="1">
      <c r="A345" s="2203" t="s">
        <v>46</v>
      </c>
      <c r="B345" s="1732" t="s">
        <v>55</v>
      </c>
      <c r="C345" s="1733"/>
      <c r="D345" s="1733"/>
      <c r="E345" s="1734"/>
      <c r="F345" s="1734"/>
      <c r="G345" s="102">
        <f>G346+G367+G371</f>
        <v>192873</v>
      </c>
      <c r="H345" s="102">
        <f t="shared" ref="H345:BD345" si="150">H346+H367+H371</f>
        <v>186873</v>
      </c>
      <c r="I345" s="102">
        <f t="shared" si="150"/>
        <v>6000</v>
      </c>
      <c r="J345" s="102">
        <f t="shared" si="150"/>
        <v>0</v>
      </c>
      <c r="K345" s="102">
        <f t="shared" si="150"/>
        <v>192873</v>
      </c>
      <c r="L345" s="102">
        <f t="shared" si="150"/>
        <v>186873</v>
      </c>
      <c r="M345" s="102">
        <f t="shared" si="150"/>
        <v>57643.22940299999</v>
      </c>
      <c r="N345" s="102">
        <f t="shared" si="150"/>
        <v>21931.371403000001</v>
      </c>
      <c r="O345" s="102">
        <f t="shared" si="150"/>
        <v>5257.3912</v>
      </c>
      <c r="P345" s="102">
        <f t="shared" si="150"/>
        <v>5257.3912</v>
      </c>
      <c r="Q345" s="102">
        <f t="shared" si="150"/>
        <v>0</v>
      </c>
      <c r="R345" s="102">
        <f t="shared" si="150"/>
        <v>0</v>
      </c>
      <c r="S345" s="102">
        <f t="shared" si="150"/>
        <v>46500</v>
      </c>
      <c r="T345" s="102">
        <f t="shared" si="150"/>
        <v>45500</v>
      </c>
      <c r="U345" s="102">
        <f t="shared" si="150"/>
        <v>1000</v>
      </c>
      <c r="V345" s="102">
        <f t="shared" si="150"/>
        <v>0</v>
      </c>
      <c r="W345" s="102">
        <f t="shared" si="150"/>
        <v>3417.3308999999999</v>
      </c>
      <c r="X345" s="102">
        <f t="shared" si="150"/>
        <v>3417.3308999999999</v>
      </c>
      <c r="Y345" s="102">
        <f t="shared" si="150"/>
        <v>0</v>
      </c>
      <c r="Z345" s="102">
        <f t="shared" si="150"/>
        <v>0</v>
      </c>
      <c r="AA345" s="102">
        <f t="shared" si="150"/>
        <v>12449.323771000001</v>
      </c>
      <c r="AB345" s="102">
        <f t="shared" si="150"/>
        <v>12449.323771000001</v>
      </c>
      <c r="AC345" s="102">
        <f t="shared" si="150"/>
        <v>0</v>
      </c>
      <c r="AD345" s="102">
        <f t="shared" si="150"/>
        <v>0</v>
      </c>
      <c r="AE345" s="102">
        <f t="shared" si="150"/>
        <v>5257.3912</v>
      </c>
      <c r="AF345" s="102">
        <f t="shared" si="150"/>
        <v>5257.3912</v>
      </c>
      <c r="AG345" s="102">
        <f t="shared" si="150"/>
        <v>0</v>
      </c>
      <c r="AH345" s="102">
        <f t="shared" si="150"/>
        <v>0</v>
      </c>
      <c r="AI345" s="102">
        <f t="shared" si="150"/>
        <v>46500</v>
      </c>
      <c r="AJ345" s="102">
        <f t="shared" si="150"/>
        <v>45500</v>
      </c>
      <c r="AK345" s="102">
        <f t="shared" si="150"/>
        <v>1000</v>
      </c>
      <c r="AL345" s="102">
        <f t="shared" si="150"/>
        <v>0</v>
      </c>
      <c r="AM345" s="102">
        <f t="shared" si="150"/>
        <v>118070</v>
      </c>
      <c r="AN345" s="102">
        <f t="shared" si="150"/>
        <v>117070</v>
      </c>
      <c r="AO345" s="102">
        <f t="shared" si="150"/>
        <v>1000</v>
      </c>
      <c r="AP345" s="102">
        <f t="shared" si="150"/>
        <v>0</v>
      </c>
      <c r="AQ345" s="102">
        <f t="shared" si="150"/>
        <v>74803</v>
      </c>
      <c r="AR345" s="102">
        <f t="shared" si="150"/>
        <v>69803</v>
      </c>
      <c r="AS345" s="102">
        <f t="shared" si="150"/>
        <v>0</v>
      </c>
      <c r="AT345" s="102">
        <f t="shared" si="150"/>
        <v>5000</v>
      </c>
      <c r="AU345" s="102">
        <f t="shared" si="150"/>
        <v>0</v>
      </c>
      <c r="AV345" s="102">
        <f t="shared" si="150"/>
        <v>74803</v>
      </c>
      <c r="AW345" s="102">
        <f t="shared" si="150"/>
        <v>69803</v>
      </c>
      <c r="AX345" s="102">
        <f t="shared" si="150"/>
        <v>0</v>
      </c>
      <c r="AY345" s="102">
        <f t="shared" si="150"/>
        <v>5000</v>
      </c>
      <c r="AZ345" s="102">
        <f t="shared" si="150"/>
        <v>0</v>
      </c>
      <c r="BA345" s="102">
        <f t="shared" si="150"/>
        <v>0</v>
      </c>
      <c r="BB345" s="102">
        <f t="shared" si="150"/>
        <v>0</v>
      </c>
      <c r="BC345" s="102">
        <f t="shared" si="150"/>
        <v>0</v>
      </c>
      <c r="BD345" s="102">
        <f t="shared" si="150"/>
        <v>55117.7</v>
      </c>
      <c r="BE345" s="1655">
        <f>'PL 3 PB DATP'!H20</f>
        <v>55117</v>
      </c>
      <c r="BF345" s="102">
        <f>SUM(BF347:BF373)</f>
        <v>71570</v>
      </c>
      <c r="BG345" s="1691"/>
      <c r="BH345" s="1691"/>
      <c r="BI345" s="1691"/>
      <c r="BJ345" s="1692">
        <f t="shared" si="139"/>
        <v>92.141561381258938</v>
      </c>
      <c r="BK345" s="1692">
        <f t="shared" si="140"/>
        <v>78.961792473102875</v>
      </c>
      <c r="BL345" s="1691"/>
      <c r="BM345" s="18"/>
      <c r="BN345" s="1370"/>
      <c r="BO345" s="1370"/>
      <c r="BP345" s="1660">
        <f>BE345-BD345</f>
        <v>-0.69999999999708962</v>
      </c>
      <c r="BQ345" s="53"/>
    </row>
    <row r="346" spans="1:73" s="28" customFormat="1" ht="41.25" customHeight="1">
      <c r="A346" s="2203" t="s">
        <v>73</v>
      </c>
      <c r="B346" s="1732" t="s">
        <v>2422</v>
      </c>
      <c r="C346" s="1733"/>
      <c r="D346" s="1733"/>
      <c r="E346" s="1734"/>
      <c r="F346" s="1734"/>
      <c r="G346" s="102">
        <f>SUM(G347:G366)</f>
        <v>173873</v>
      </c>
      <c r="H346" s="102">
        <f t="shared" ref="H346:BC346" si="151">SUM(H347:H366)</f>
        <v>170873</v>
      </c>
      <c r="I346" s="102">
        <f t="shared" si="151"/>
        <v>3000</v>
      </c>
      <c r="J346" s="102">
        <f t="shared" si="151"/>
        <v>0</v>
      </c>
      <c r="K346" s="102">
        <f t="shared" si="151"/>
        <v>173873</v>
      </c>
      <c r="L346" s="102">
        <f t="shared" si="151"/>
        <v>170873</v>
      </c>
      <c r="M346" s="102">
        <f t="shared" si="151"/>
        <v>57497.851402999993</v>
      </c>
      <c r="N346" s="102">
        <f t="shared" si="151"/>
        <v>21785.993403</v>
      </c>
      <c r="O346" s="102">
        <f t="shared" si="151"/>
        <v>5257.3912</v>
      </c>
      <c r="P346" s="102">
        <f t="shared" si="151"/>
        <v>5257.3912</v>
      </c>
      <c r="Q346" s="102">
        <f t="shared" si="151"/>
        <v>0</v>
      </c>
      <c r="R346" s="102">
        <f t="shared" si="151"/>
        <v>0</v>
      </c>
      <c r="S346" s="102">
        <f t="shared" si="151"/>
        <v>43000</v>
      </c>
      <c r="T346" s="102">
        <f t="shared" si="151"/>
        <v>42000</v>
      </c>
      <c r="U346" s="102">
        <f t="shared" si="151"/>
        <v>1000</v>
      </c>
      <c r="V346" s="102">
        <f t="shared" si="151"/>
        <v>0</v>
      </c>
      <c r="W346" s="102">
        <f t="shared" si="151"/>
        <v>3417.3308999999999</v>
      </c>
      <c r="X346" s="102">
        <f t="shared" si="151"/>
        <v>3417.3308999999999</v>
      </c>
      <c r="Y346" s="102">
        <f t="shared" si="151"/>
        <v>0</v>
      </c>
      <c r="Z346" s="102">
        <f t="shared" si="151"/>
        <v>0</v>
      </c>
      <c r="AA346" s="102">
        <f t="shared" si="151"/>
        <v>10810.775771000001</v>
      </c>
      <c r="AB346" s="102">
        <f t="shared" si="151"/>
        <v>10810.775771000001</v>
      </c>
      <c r="AC346" s="102">
        <f t="shared" si="151"/>
        <v>0</v>
      </c>
      <c r="AD346" s="102">
        <f t="shared" si="151"/>
        <v>0</v>
      </c>
      <c r="AE346" s="102">
        <f t="shared" si="151"/>
        <v>5257.3912</v>
      </c>
      <c r="AF346" s="102">
        <f t="shared" si="151"/>
        <v>5257.3912</v>
      </c>
      <c r="AG346" s="102">
        <f t="shared" si="151"/>
        <v>0</v>
      </c>
      <c r="AH346" s="102">
        <f t="shared" si="151"/>
        <v>0</v>
      </c>
      <c r="AI346" s="102">
        <f t="shared" si="151"/>
        <v>43000</v>
      </c>
      <c r="AJ346" s="102">
        <f t="shared" si="151"/>
        <v>42000</v>
      </c>
      <c r="AK346" s="102">
        <f t="shared" si="151"/>
        <v>1000</v>
      </c>
      <c r="AL346" s="102">
        <f t="shared" si="151"/>
        <v>0</v>
      </c>
      <c r="AM346" s="102">
        <f t="shared" si="151"/>
        <v>114570</v>
      </c>
      <c r="AN346" s="102">
        <f t="shared" si="151"/>
        <v>113570</v>
      </c>
      <c r="AO346" s="102">
        <f t="shared" si="151"/>
        <v>1000</v>
      </c>
      <c r="AP346" s="102">
        <f t="shared" si="151"/>
        <v>0</v>
      </c>
      <c r="AQ346" s="102">
        <f t="shared" si="151"/>
        <v>59303</v>
      </c>
      <c r="AR346" s="102">
        <f t="shared" si="151"/>
        <v>57303</v>
      </c>
      <c r="AS346" s="102">
        <f t="shared" si="151"/>
        <v>0</v>
      </c>
      <c r="AT346" s="102">
        <f t="shared" si="151"/>
        <v>2000</v>
      </c>
      <c r="AU346" s="102">
        <f t="shared" si="151"/>
        <v>0</v>
      </c>
      <c r="AV346" s="102">
        <f t="shared" si="151"/>
        <v>59303</v>
      </c>
      <c r="AW346" s="102">
        <f t="shared" si="151"/>
        <v>57303</v>
      </c>
      <c r="AX346" s="102">
        <f t="shared" si="151"/>
        <v>0</v>
      </c>
      <c r="AY346" s="102">
        <f t="shared" si="151"/>
        <v>2000</v>
      </c>
      <c r="AZ346" s="102">
        <f t="shared" si="151"/>
        <v>0</v>
      </c>
      <c r="BA346" s="102">
        <f t="shared" si="151"/>
        <v>0</v>
      </c>
      <c r="BB346" s="102">
        <f t="shared" si="151"/>
        <v>0</v>
      </c>
      <c r="BC346" s="102">
        <f t="shared" si="151"/>
        <v>0</v>
      </c>
      <c r="BD346" s="102">
        <f>SUM(BD347:BD366)</f>
        <v>52792.7</v>
      </c>
      <c r="BE346" s="102"/>
      <c r="BF346" s="102"/>
      <c r="BG346" s="1804"/>
      <c r="BH346" s="1804"/>
      <c r="BI346" s="1804"/>
      <c r="BJ346" s="1692">
        <f t="shared" si="139"/>
        <v>97.360437283830692</v>
      </c>
      <c r="BK346" s="1692">
        <f t="shared" si="140"/>
        <v>92.12903338394149</v>
      </c>
      <c r="BL346" s="1691"/>
      <c r="BM346" s="18"/>
      <c r="BN346" s="1370"/>
      <c r="BO346" s="1370"/>
      <c r="BP346" s="1660"/>
      <c r="BQ346" s="53"/>
    </row>
    <row r="347" spans="1:73" s="2509" customFormat="1" ht="44.25" customHeight="1">
      <c r="A347" s="2499">
        <v>1</v>
      </c>
      <c r="B347" s="2500" t="s">
        <v>1103</v>
      </c>
      <c r="C347" s="1765" t="s">
        <v>1104</v>
      </c>
      <c r="D347" s="2000" t="s">
        <v>1105</v>
      </c>
      <c r="E347" s="2449" t="s">
        <v>305</v>
      </c>
      <c r="F347" s="2390" t="s">
        <v>1106</v>
      </c>
      <c r="G347" s="2504">
        <v>8100</v>
      </c>
      <c r="H347" s="2504">
        <v>8100</v>
      </c>
      <c r="I347" s="1741"/>
      <c r="J347" s="1741"/>
      <c r="K347" s="1741">
        <v>8100</v>
      </c>
      <c r="L347" s="1741">
        <v>8100</v>
      </c>
      <c r="M347" s="1759">
        <v>1942.3416320000001</v>
      </c>
      <c r="N347" s="1741">
        <v>658.81563200000005</v>
      </c>
      <c r="O347" s="2505">
        <v>967.44529999999997</v>
      </c>
      <c r="P347" s="1760">
        <v>967.44529999999997</v>
      </c>
      <c r="Q347" s="1741"/>
      <c r="R347" s="1741"/>
      <c r="S347" s="1741">
        <f t="shared" si="116"/>
        <v>2050</v>
      </c>
      <c r="T347" s="2504">
        <v>2050</v>
      </c>
      <c r="U347" s="1741"/>
      <c r="V347" s="1741"/>
      <c r="W347" s="1760">
        <f t="shared" si="117"/>
        <v>0</v>
      </c>
      <c r="X347" s="1760"/>
      <c r="Y347" s="1741"/>
      <c r="Z347" s="1741"/>
      <c r="AA347" s="134">
        <f t="shared" si="110"/>
        <v>0</v>
      </c>
      <c r="AB347" s="134"/>
      <c r="AC347" s="1741"/>
      <c r="AD347" s="1741"/>
      <c r="AE347" s="134">
        <f t="shared" si="111"/>
        <v>967.44529999999997</v>
      </c>
      <c r="AF347" s="1760">
        <v>967.44529999999997</v>
      </c>
      <c r="AG347" s="1741"/>
      <c r="AH347" s="1741"/>
      <c r="AI347" s="134">
        <f t="shared" si="112"/>
        <v>2050</v>
      </c>
      <c r="AJ347" s="1741">
        <v>2050</v>
      </c>
      <c r="AK347" s="1741"/>
      <c r="AL347" s="1741"/>
      <c r="AM347" s="2457">
        <f t="shared" si="113"/>
        <v>6100</v>
      </c>
      <c r="AN347" s="2504">
        <v>6100</v>
      </c>
      <c r="AO347" s="1741">
        <v>0</v>
      </c>
      <c r="AP347" s="1741"/>
      <c r="AQ347" s="2504">
        <f t="shared" si="114"/>
        <v>2000</v>
      </c>
      <c r="AR347" s="2504">
        <v>2000</v>
      </c>
      <c r="AS347" s="1741"/>
      <c r="AT347" s="1741"/>
      <c r="AU347" s="1741"/>
      <c r="AV347" s="2504">
        <f t="shared" si="115"/>
        <v>2000</v>
      </c>
      <c r="AW347" s="2504">
        <v>2000</v>
      </c>
      <c r="AX347" s="1741"/>
      <c r="AY347" s="1741"/>
      <c r="AZ347" s="1741"/>
      <c r="BA347" s="1761"/>
      <c r="BB347" s="1761"/>
      <c r="BC347" s="1761"/>
      <c r="BD347" s="2329">
        <f>AW347</f>
        <v>2000</v>
      </c>
      <c r="BE347" s="2329"/>
      <c r="BF347" s="1762">
        <f>AM347-S347</f>
        <v>4050</v>
      </c>
      <c r="BG347" s="2403">
        <v>2022</v>
      </c>
      <c r="BH347" s="2403" t="s">
        <v>2324</v>
      </c>
      <c r="BI347" s="2403" t="s">
        <v>2327</v>
      </c>
      <c r="BJ347" s="2334">
        <f t="shared" si="139"/>
        <v>100</v>
      </c>
      <c r="BK347" s="2334">
        <f t="shared" si="140"/>
        <v>100</v>
      </c>
      <c r="BL347" s="2403" t="s">
        <v>40</v>
      </c>
      <c r="BM347" s="2506"/>
      <c r="BN347" s="2915" t="s">
        <v>2497</v>
      </c>
      <c r="BO347" s="2915" t="s">
        <v>2501</v>
      </c>
      <c r="BP347" s="2507"/>
      <c r="BQ347" s="2508"/>
    </row>
    <row r="348" spans="1:73" s="2509" customFormat="1" ht="44.25" customHeight="1">
      <c r="A348" s="2499">
        <v>2</v>
      </c>
      <c r="B348" s="2501" t="s">
        <v>1107</v>
      </c>
      <c r="C348" s="1765" t="s">
        <v>1108</v>
      </c>
      <c r="D348" s="1765" t="s">
        <v>1109</v>
      </c>
      <c r="E348" s="2449" t="s">
        <v>305</v>
      </c>
      <c r="F348" s="2390" t="s">
        <v>1110</v>
      </c>
      <c r="G348" s="2504">
        <v>18000</v>
      </c>
      <c r="H348" s="2504">
        <v>15000</v>
      </c>
      <c r="I348" s="1741">
        <v>3000</v>
      </c>
      <c r="J348" s="1741"/>
      <c r="K348" s="1741">
        <v>18000</v>
      </c>
      <c r="L348" s="1741">
        <v>15000</v>
      </c>
      <c r="M348" s="1759">
        <v>2908.8710000000001</v>
      </c>
      <c r="N348" s="1741">
        <v>1579.423</v>
      </c>
      <c r="O348" s="2505">
        <v>784.05089999999996</v>
      </c>
      <c r="P348" s="1760">
        <v>784.05089999999996</v>
      </c>
      <c r="Q348" s="1741"/>
      <c r="R348" s="1741"/>
      <c r="S348" s="1741">
        <f t="shared" si="116"/>
        <v>5400</v>
      </c>
      <c r="T348" s="2504">
        <v>4400</v>
      </c>
      <c r="U348" s="1741">
        <v>1000</v>
      </c>
      <c r="V348" s="1741"/>
      <c r="W348" s="1760">
        <f t="shared" si="117"/>
        <v>784.05089999999996</v>
      </c>
      <c r="X348" s="1760">
        <v>784.05089999999996</v>
      </c>
      <c r="Y348" s="1741"/>
      <c r="Z348" s="1741"/>
      <c r="AA348" s="1760">
        <f t="shared" si="110"/>
        <v>0</v>
      </c>
      <c r="AB348" s="1760"/>
      <c r="AC348" s="1741"/>
      <c r="AD348" s="1741"/>
      <c r="AE348" s="1760">
        <f t="shared" si="111"/>
        <v>784.05089999999996</v>
      </c>
      <c r="AF348" s="1760">
        <v>784.05089999999996</v>
      </c>
      <c r="AG348" s="1741"/>
      <c r="AH348" s="1741"/>
      <c r="AI348" s="1760">
        <f t="shared" si="112"/>
        <v>5400</v>
      </c>
      <c r="AJ348" s="1741">
        <v>4400</v>
      </c>
      <c r="AK348" s="1741">
        <v>1000</v>
      </c>
      <c r="AL348" s="1741"/>
      <c r="AM348" s="2505">
        <f t="shared" si="113"/>
        <v>12000.000000000002</v>
      </c>
      <c r="AN348" s="2504">
        <v>11000.000000000002</v>
      </c>
      <c r="AO348" s="1741">
        <v>1000</v>
      </c>
      <c r="AP348" s="1741"/>
      <c r="AQ348" s="2504">
        <f t="shared" si="114"/>
        <v>5999.9999999999982</v>
      </c>
      <c r="AR348" s="2504">
        <v>3999.9999999999982</v>
      </c>
      <c r="AS348" s="1741"/>
      <c r="AT348" s="1741">
        <v>2000</v>
      </c>
      <c r="AU348" s="1741"/>
      <c r="AV348" s="2504">
        <f t="shared" si="115"/>
        <v>5999.9999999999982</v>
      </c>
      <c r="AW348" s="2504">
        <v>3999.9999999999982</v>
      </c>
      <c r="AX348" s="1741"/>
      <c r="AY348" s="1741">
        <v>2000</v>
      </c>
      <c r="AZ348" s="1741"/>
      <c r="BA348" s="1761"/>
      <c r="BB348" s="1761"/>
      <c r="BC348" s="1761"/>
      <c r="BD348" s="2329">
        <f t="shared" ref="BD348:BD350" si="152">AR348*0.9</f>
        <v>3599.9999999999986</v>
      </c>
      <c r="BE348" s="2329"/>
      <c r="BF348" s="1762">
        <f t="shared" si="118"/>
        <v>6600.0000000000018</v>
      </c>
      <c r="BG348" s="2403">
        <v>2022</v>
      </c>
      <c r="BH348" s="2403" t="s">
        <v>2324</v>
      </c>
      <c r="BI348" s="2403" t="s">
        <v>2327</v>
      </c>
      <c r="BJ348" s="2334">
        <f t="shared" si="139"/>
        <v>97.333333333333343</v>
      </c>
      <c r="BK348" s="2334">
        <f t="shared" si="140"/>
        <v>90</v>
      </c>
      <c r="BL348" s="2403" t="s">
        <v>40</v>
      </c>
      <c r="BM348" s="2506"/>
      <c r="BN348" s="2915" t="s">
        <v>2497</v>
      </c>
      <c r="BO348" s="2915" t="s">
        <v>2501</v>
      </c>
      <c r="BP348" s="2507"/>
      <c r="BQ348" s="2508"/>
    </row>
    <row r="349" spans="1:73" s="2509" customFormat="1" ht="44.25" customHeight="1">
      <c r="A349" s="2499">
        <v>3</v>
      </c>
      <c r="B349" s="2502" t="s">
        <v>1111</v>
      </c>
      <c r="C349" s="1758" t="s">
        <v>1108</v>
      </c>
      <c r="D349" s="1758" t="s">
        <v>1112</v>
      </c>
      <c r="E349" s="2449" t="s">
        <v>305</v>
      </c>
      <c r="F349" s="2390" t="s">
        <v>1113</v>
      </c>
      <c r="G349" s="2504">
        <v>13100</v>
      </c>
      <c r="H349" s="2504">
        <v>13100</v>
      </c>
      <c r="I349" s="1741"/>
      <c r="J349" s="1741"/>
      <c r="K349" s="1741">
        <v>13100</v>
      </c>
      <c r="L349" s="1741">
        <v>13100</v>
      </c>
      <c r="M349" s="1759">
        <v>3478.998</v>
      </c>
      <c r="N349" s="1741">
        <v>884.68499999999995</v>
      </c>
      <c r="O349" s="2505">
        <v>577.68700000000001</v>
      </c>
      <c r="P349" s="1760">
        <v>577.68700000000001</v>
      </c>
      <c r="Q349" s="1741"/>
      <c r="R349" s="1741"/>
      <c r="S349" s="1741">
        <f t="shared" si="116"/>
        <v>3550</v>
      </c>
      <c r="T349" s="2504">
        <v>3550</v>
      </c>
      <c r="U349" s="1741"/>
      <c r="V349" s="1741"/>
      <c r="W349" s="1760">
        <f t="shared" si="117"/>
        <v>577.68700000000001</v>
      </c>
      <c r="X349" s="1760">
        <v>577.68700000000001</v>
      </c>
      <c r="Y349" s="1741"/>
      <c r="Z349" s="1741"/>
      <c r="AA349" s="1760">
        <f t="shared" si="110"/>
        <v>0</v>
      </c>
      <c r="AB349" s="1760"/>
      <c r="AC349" s="1741"/>
      <c r="AD349" s="1741"/>
      <c r="AE349" s="1760">
        <f t="shared" si="111"/>
        <v>577.68700000000001</v>
      </c>
      <c r="AF349" s="1760">
        <v>577.68700000000001</v>
      </c>
      <c r="AG349" s="1741"/>
      <c r="AH349" s="1741"/>
      <c r="AI349" s="1760">
        <f t="shared" si="112"/>
        <v>3550</v>
      </c>
      <c r="AJ349" s="1741">
        <v>3550</v>
      </c>
      <c r="AK349" s="1741"/>
      <c r="AL349" s="1741"/>
      <c r="AM349" s="2505">
        <f t="shared" si="113"/>
        <v>10100</v>
      </c>
      <c r="AN349" s="2504">
        <v>10100</v>
      </c>
      <c r="AO349" s="1741">
        <v>0</v>
      </c>
      <c r="AP349" s="1741"/>
      <c r="AQ349" s="2504">
        <f t="shared" si="114"/>
        <v>3000</v>
      </c>
      <c r="AR349" s="2504">
        <v>3000</v>
      </c>
      <c r="AS349" s="1741"/>
      <c r="AT349" s="1741"/>
      <c r="AU349" s="1741"/>
      <c r="AV349" s="2504">
        <f t="shared" si="115"/>
        <v>3000</v>
      </c>
      <c r="AW349" s="2504">
        <v>3000</v>
      </c>
      <c r="AX349" s="1741"/>
      <c r="AY349" s="1741"/>
      <c r="AZ349" s="1741"/>
      <c r="BA349" s="1761"/>
      <c r="BB349" s="1761"/>
      <c r="BC349" s="1761"/>
      <c r="BD349" s="2329">
        <f t="shared" si="152"/>
        <v>2700</v>
      </c>
      <c r="BE349" s="2329"/>
      <c r="BF349" s="1762">
        <f t="shared" si="118"/>
        <v>6550</v>
      </c>
      <c r="BG349" s="2403">
        <v>2022</v>
      </c>
      <c r="BH349" s="2403" t="s">
        <v>2324</v>
      </c>
      <c r="BI349" s="2403" t="s">
        <v>2327</v>
      </c>
      <c r="BJ349" s="2334">
        <f t="shared" si="139"/>
        <v>97.70992366412213</v>
      </c>
      <c r="BK349" s="2334">
        <f t="shared" si="140"/>
        <v>90</v>
      </c>
      <c r="BL349" s="2403" t="s">
        <v>40</v>
      </c>
      <c r="BM349" s="2506"/>
      <c r="BN349" s="2915" t="s">
        <v>2497</v>
      </c>
      <c r="BO349" s="2915" t="s">
        <v>2501</v>
      </c>
      <c r="BP349" s="2507"/>
      <c r="BQ349" s="2508"/>
    </row>
    <row r="350" spans="1:73" s="2509" customFormat="1" ht="44.25" customHeight="1">
      <c r="A350" s="2499">
        <v>4</v>
      </c>
      <c r="B350" s="2502" t="s">
        <v>1114</v>
      </c>
      <c r="C350" s="1758" t="s">
        <v>1115</v>
      </c>
      <c r="D350" s="1758" t="s">
        <v>1116</v>
      </c>
      <c r="E350" s="2449" t="s">
        <v>305</v>
      </c>
      <c r="F350" s="2390" t="s">
        <v>1117</v>
      </c>
      <c r="G350" s="2504">
        <v>12000</v>
      </c>
      <c r="H350" s="2504">
        <v>12000</v>
      </c>
      <c r="I350" s="1741"/>
      <c r="J350" s="1741"/>
      <c r="K350" s="1741">
        <v>12000</v>
      </c>
      <c r="L350" s="1741">
        <v>12000</v>
      </c>
      <c r="M350" s="1759">
        <v>7911.6037710000001</v>
      </c>
      <c r="N350" s="1741">
        <v>3589.5327710000001</v>
      </c>
      <c r="O350" s="2505"/>
      <c r="P350" s="1760"/>
      <c r="Q350" s="1741"/>
      <c r="R350" s="1741"/>
      <c r="S350" s="1741">
        <f t="shared" si="116"/>
        <v>3000</v>
      </c>
      <c r="T350" s="2504">
        <v>3000</v>
      </c>
      <c r="U350" s="1741"/>
      <c r="V350" s="1741"/>
      <c r="W350" s="1760">
        <f t="shared" si="117"/>
        <v>0</v>
      </c>
      <c r="X350" s="1760"/>
      <c r="Y350" s="1741"/>
      <c r="Z350" s="1741"/>
      <c r="AA350" s="1760">
        <f t="shared" ref="AA350:AA418" si="153">SUM(AB350:AD350)</f>
        <v>1911.6037710000001</v>
      </c>
      <c r="AB350" s="1760">
        <v>1911.6037710000001</v>
      </c>
      <c r="AC350" s="1741"/>
      <c r="AD350" s="1741"/>
      <c r="AE350" s="1760">
        <f t="shared" si="111"/>
        <v>0</v>
      </c>
      <c r="AF350" s="1760"/>
      <c r="AG350" s="1741"/>
      <c r="AH350" s="1741"/>
      <c r="AI350" s="1760">
        <f t="shared" si="112"/>
        <v>3000</v>
      </c>
      <c r="AJ350" s="1741">
        <v>3000</v>
      </c>
      <c r="AK350" s="1741"/>
      <c r="AL350" s="1741"/>
      <c r="AM350" s="2505">
        <f t="shared" si="113"/>
        <v>9000</v>
      </c>
      <c r="AN350" s="2504">
        <v>9000</v>
      </c>
      <c r="AO350" s="1741">
        <v>0</v>
      </c>
      <c r="AP350" s="1741"/>
      <c r="AQ350" s="2504">
        <f t="shared" si="114"/>
        <v>3000</v>
      </c>
      <c r="AR350" s="2504">
        <v>3000</v>
      </c>
      <c r="AS350" s="1741"/>
      <c r="AT350" s="1741"/>
      <c r="AU350" s="1741"/>
      <c r="AV350" s="2504">
        <f t="shared" si="115"/>
        <v>3000</v>
      </c>
      <c r="AW350" s="2504">
        <v>3000</v>
      </c>
      <c r="AX350" s="1741"/>
      <c r="AY350" s="1741"/>
      <c r="AZ350" s="1741"/>
      <c r="BA350" s="1761"/>
      <c r="BB350" s="1761"/>
      <c r="BC350" s="1761"/>
      <c r="BD350" s="2329">
        <f t="shared" si="152"/>
        <v>2700</v>
      </c>
      <c r="BE350" s="2329"/>
      <c r="BF350" s="1762">
        <f t="shared" si="118"/>
        <v>6000</v>
      </c>
      <c r="BG350" s="2403">
        <v>2022</v>
      </c>
      <c r="BH350" s="2403" t="s">
        <v>2324</v>
      </c>
      <c r="BI350" s="2403" t="s">
        <v>2327</v>
      </c>
      <c r="BJ350" s="2334">
        <f t="shared" si="139"/>
        <v>97.5</v>
      </c>
      <c r="BK350" s="2334">
        <f t="shared" si="140"/>
        <v>90</v>
      </c>
      <c r="BL350" s="2403" t="s">
        <v>40</v>
      </c>
      <c r="BM350" s="2506"/>
      <c r="BN350" s="2915" t="s">
        <v>2497</v>
      </c>
      <c r="BO350" s="2915" t="s">
        <v>2501</v>
      </c>
      <c r="BP350" s="2507"/>
      <c r="BQ350" s="2508"/>
    </row>
    <row r="351" spans="1:73" s="2509" customFormat="1" ht="51">
      <c r="A351" s="2499">
        <v>5</v>
      </c>
      <c r="B351" s="2503" t="s">
        <v>1118</v>
      </c>
      <c r="C351" s="1758" t="s">
        <v>1119</v>
      </c>
      <c r="D351" s="1758" t="s">
        <v>1120</v>
      </c>
      <c r="E351" s="2449" t="s">
        <v>305</v>
      </c>
      <c r="F351" s="2390" t="s">
        <v>1121</v>
      </c>
      <c r="G351" s="2504">
        <v>8900</v>
      </c>
      <c r="H351" s="2504">
        <v>8900</v>
      </c>
      <c r="I351" s="1741"/>
      <c r="J351" s="1741"/>
      <c r="K351" s="1741">
        <v>8900</v>
      </c>
      <c r="L351" s="1741">
        <v>8900</v>
      </c>
      <c r="M351" s="1759">
        <v>4607.5529999999999</v>
      </c>
      <c r="N351" s="1741">
        <v>2134.8290000000002</v>
      </c>
      <c r="O351" s="2505"/>
      <c r="P351" s="1760"/>
      <c r="Q351" s="1741"/>
      <c r="R351" s="1741"/>
      <c r="S351" s="1741">
        <f t="shared" si="116"/>
        <v>2250</v>
      </c>
      <c r="T351" s="2504">
        <v>2250</v>
      </c>
      <c r="U351" s="1741"/>
      <c r="V351" s="1741"/>
      <c r="W351" s="1760">
        <f t="shared" si="117"/>
        <v>0</v>
      </c>
      <c r="X351" s="1760"/>
      <c r="Y351" s="1741"/>
      <c r="Z351" s="1741"/>
      <c r="AA351" s="134">
        <f t="shared" si="153"/>
        <v>700</v>
      </c>
      <c r="AB351" s="134">
        <v>700</v>
      </c>
      <c r="AC351" s="1741"/>
      <c r="AD351" s="1741"/>
      <c r="AE351" s="134">
        <f t="shared" si="111"/>
        <v>0</v>
      </c>
      <c r="AF351" s="1760"/>
      <c r="AG351" s="1741"/>
      <c r="AH351" s="1741"/>
      <c r="AI351" s="134">
        <f t="shared" si="112"/>
        <v>2250</v>
      </c>
      <c r="AJ351" s="1741">
        <v>2250</v>
      </c>
      <c r="AK351" s="1741"/>
      <c r="AL351" s="1741"/>
      <c r="AM351" s="2457">
        <f t="shared" si="113"/>
        <v>6700</v>
      </c>
      <c r="AN351" s="2504">
        <v>6700</v>
      </c>
      <c r="AO351" s="1741">
        <v>0</v>
      </c>
      <c r="AP351" s="1741"/>
      <c r="AQ351" s="2504">
        <f t="shared" si="114"/>
        <v>2200</v>
      </c>
      <c r="AR351" s="2504">
        <v>2200</v>
      </c>
      <c r="AS351" s="1741"/>
      <c r="AT351" s="1741"/>
      <c r="AU351" s="1741"/>
      <c r="AV351" s="2504">
        <f t="shared" si="115"/>
        <v>2200</v>
      </c>
      <c r="AW351" s="2504">
        <v>2200</v>
      </c>
      <c r="AX351" s="1741"/>
      <c r="AY351" s="1741"/>
      <c r="AZ351" s="1741"/>
      <c r="BA351" s="1761"/>
      <c r="BB351" s="1761"/>
      <c r="BC351" s="1761"/>
      <c r="BD351" s="2329">
        <f t="shared" ref="BD351:BD366" si="154">AW351</f>
        <v>2200</v>
      </c>
      <c r="BE351" s="2329"/>
      <c r="BF351" s="1762">
        <f t="shared" si="118"/>
        <v>4450</v>
      </c>
      <c r="BG351" s="2403">
        <v>2022</v>
      </c>
      <c r="BH351" s="2403" t="s">
        <v>2324</v>
      </c>
      <c r="BI351" s="2403" t="s">
        <v>2327</v>
      </c>
      <c r="BJ351" s="2334">
        <f t="shared" si="139"/>
        <v>100</v>
      </c>
      <c r="BK351" s="2334">
        <f t="shared" si="140"/>
        <v>100</v>
      </c>
      <c r="BL351" s="2403" t="s">
        <v>40</v>
      </c>
      <c r="BM351" s="2506"/>
      <c r="BN351" s="2915" t="s">
        <v>2497</v>
      </c>
      <c r="BO351" s="2915" t="s">
        <v>2501</v>
      </c>
      <c r="BP351" s="2507"/>
      <c r="BQ351" s="2508"/>
    </row>
    <row r="352" spans="1:73" s="2509" customFormat="1" ht="63">
      <c r="A352" s="2499">
        <v>6</v>
      </c>
      <c r="B352" s="2502" t="s">
        <v>1122</v>
      </c>
      <c r="C352" s="1758" t="s">
        <v>1123</v>
      </c>
      <c r="D352" s="1758" t="s">
        <v>1124</v>
      </c>
      <c r="E352" s="2449" t="s">
        <v>305</v>
      </c>
      <c r="F352" s="2390" t="s">
        <v>1125</v>
      </c>
      <c r="G352" s="2504">
        <v>27353</v>
      </c>
      <c r="H352" s="2504">
        <v>27353</v>
      </c>
      <c r="I352" s="1741"/>
      <c r="J352" s="1741"/>
      <c r="K352" s="1741">
        <v>27353</v>
      </c>
      <c r="L352" s="1741">
        <v>27353</v>
      </c>
      <c r="M352" s="1759">
        <v>2051.4189999999999</v>
      </c>
      <c r="N352" s="1741">
        <v>149.13799999999998</v>
      </c>
      <c r="O352" s="2505"/>
      <c r="P352" s="1760"/>
      <c r="Q352" s="1741"/>
      <c r="R352" s="1741"/>
      <c r="S352" s="1741">
        <f t="shared" si="116"/>
        <v>5920</v>
      </c>
      <c r="T352" s="2504">
        <v>5920</v>
      </c>
      <c r="U352" s="1741"/>
      <c r="V352" s="1741"/>
      <c r="W352" s="1760">
        <f t="shared" si="117"/>
        <v>0</v>
      </c>
      <c r="X352" s="1760"/>
      <c r="Y352" s="1741"/>
      <c r="Z352" s="1741"/>
      <c r="AA352" s="134">
        <f t="shared" si="153"/>
        <v>695.76939999999991</v>
      </c>
      <c r="AB352" s="134">
        <v>695.76939999999991</v>
      </c>
      <c r="AC352" s="1741"/>
      <c r="AD352" s="1741"/>
      <c r="AE352" s="134">
        <f t="shared" si="111"/>
        <v>0</v>
      </c>
      <c r="AF352" s="1760"/>
      <c r="AG352" s="1741"/>
      <c r="AH352" s="1741"/>
      <c r="AI352" s="134">
        <f t="shared" si="112"/>
        <v>5920</v>
      </c>
      <c r="AJ352" s="1741">
        <v>5920</v>
      </c>
      <c r="AK352" s="1741"/>
      <c r="AL352" s="1741"/>
      <c r="AM352" s="2457">
        <f t="shared" si="113"/>
        <v>12920</v>
      </c>
      <c r="AN352" s="2504">
        <v>12920</v>
      </c>
      <c r="AO352" s="1741">
        <v>0</v>
      </c>
      <c r="AP352" s="1741"/>
      <c r="AQ352" s="2504">
        <f t="shared" si="114"/>
        <v>14433</v>
      </c>
      <c r="AR352" s="2504">
        <v>14433</v>
      </c>
      <c r="AS352" s="1741"/>
      <c r="AT352" s="1741"/>
      <c r="AU352" s="1741"/>
      <c r="AV352" s="2504">
        <f t="shared" si="115"/>
        <v>14433</v>
      </c>
      <c r="AW352" s="2504">
        <v>14433</v>
      </c>
      <c r="AX352" s="1741"/>
      <c r="AY352" s="1741"/>
      <c r="AZ352" s="1741"/>
      <c r="BA352" s="1761"/>
      <c r="BB352" s="1761"/>
      <c r="BC352" s="1761"/>
      <c r="BD352" s="2329">
        <f>AR352*0.9</f>
        <v>12989.7</v>
      </c>
      <c r="BE352" s="2329"/>
      <c r="BF352" s="1762">
        <f t="shared" si="118"/>
        <v>7000</v>
      </c>
      <c r="BG352" s="2403">
        <v>2022</v>
      </c>
      <c r="BH352" s="2403" t="s">
        <v>2324</v>
      </c>
      <c r="BI352" s="2403" t="s">
        <v>2327</v>
      </c>
      <c r="BJ352" s="2334">
        <f t="shared" si="139"/>
        <v>94.723430702299567</v>
      </c>
      <c r="BK352" s="2334">
        <f t="shared" si="140"/>
        <v>90</v>
      </c>
      <c r="BL352" s="2403" t="s">
        <v>40</v>
      </c>
      <c r="BM352" s="2506"/>
      <c r="BN352" s="2915" t="s">
        <v>2497</v>
      </c>
      <c r="BO352" s="2915" t="s">
        <v>2501</v>
      </c>
      <c r="BP352" s="2507"/>
      <c r="BQ352" s="2508"/>
    </row>
    <row r="353" spans="1:69" s="2509" customFormat="1" ht="63" customHeight="1">
      <c r="A353" s="2499">
        <v>7</v>
      </c>
      <c r="B353" s="2502" t="s">
        <v>1126</v>
      </c>
      <c r="C353" s="1758" t="s">
        <v>1127</v>
      </c>
      <c r="D353" s="1758" t="s">
        <v>1128</v>
      </c>
      <c r="E353" s="2449" t="s">
        <v>305</v>
      </c>
      <c r="F353" s="2390" t="s">
        <v>1129</v>
      </c>
      <c r="G353" s="2504">
        <v>39500</v>
      </c>
      <c r="H353" s="2504">
        <v>39500</v>
      </c>
      <c r="I353" s="1741"/>
      <c r="J353" s="1741"/>
      <c r="K353" s="1741">
        <v>39500</v>
      </c>
      <c r="L353" s="1741">
        <v>39500</v>
      </c>
      <c r="M353" s="1759">
        <v>2486.8139999999999</v>
      </c>
      <c r="N353" s="1741">
        <v>120.17399999999999</v>
      </c>
      <c r="O353" s="2505"/>
      <c r="P353" s="1760"/>
      <c r="Q353" s="1741"/>
      <c r="R353" s="1741"/>
      <c r="S353" s="1741">
        <f t="shared" si="116"/>
        <v>9000</v>
      </c>
      <c r="T353" s="2504">
        <v>9000</v>
      </c>
      <c r="U353" s="1741"/>
      <c r="V353" s="1741"/>
      <c r="W353" s="1760">
        <f t="shared" si="117"/>
        <v>0</v>
      </c>
      <c r="X353" s="1760"/>
      <c r="Y353" s="1741"/>
      <c r="Z353" s="1741"/>
      <c r="AA353" s="134">
        <f t="shared" si="153"/>
        <v>156.274</v>
      </c>
      <c r="AB353" s="134">
        <v>156.274</v>
      </c>
      <c r="AC353" s="1741"/>
      <c r="AD353" s="1741"/>
      <c r="AE353" s="134">
        <f t="shared" si="111"/>
        <v>0</v>
      </c>
      <c r="AF353" s="1760"/>
      <c r="AG353" s="1741"/>
      <c r="AH353" s="1741"/>
      <c r="AI353" s="134">
        <f t="shared" si="112"/>
        <v>9000</v>
      </c>
      <c r="AJ353" s="1741">
        <v>9000</v>
      </c>
      <c r="AK353" s="1741"/>
      <c r="AL353" s="1741"/>
      <c r="AM353" s="2457">
        <f t="shared" si="113"/>
        <v>18830</v>
      </c>
      <c r="AN353" s="2504">
        <v>18830</v>
      </c>
      <c r="AO353" s="1741">
        <v>0</v>
      </c>
      <c r="AP353" s="1741"/>
      <c r="AQ353" s="2504">
        <f t="shared" si="114"/>
        <v>20670</v>
      </c>
      <c r="AR353" s="2504">
        <v>20670</v>
      </c>
      <c r="AS353" s="1741"/>
      <c r="AT353" s="1741"/>
      <c r="AU353" s="1741"/>
      <c r="AV353" s="2504">
        <f t="shared" si="115"/>
        <v>20670</v>
      </c>
      <c r="AW353" s="2504">
        <v>20670</v>
      </c>
      <c r="AX353" s="1741"/>
      <c r="AY353" s="1741"/>
      <c r="AZ353" s="1741"/>
      <c r="BA353" s="1761"/>
      <c r="BB353" s="1761"/>
      <c r="BC353" s="1761"/>
      <c r="BD353" s="2329">
        <f>AR353*0.9</f>
        <v>18603</v>
      </c>
      <c r="BE353" s="2329"/>
      <c r="BF353" s="1762">
        <f t="shared" si="118"/>
        <v>9830</v>
      </c>
      <c r="BG353" s="2403">
        <v>2022</v>
      </c>
      <c r="BH353" s="2403" t="s">
        <v>2324</v>
      </c>
      <c r="BI353" s="2403" t="s">
        <v>2327</v>
      </c>
      <c r="BJ353" s="2334">
        <f t="shared" si="139"/>
        <v>94.767088607594943</v>
      </c>
      <c r="BK353" s="2334">
        <f t="shared" si="140"/>
        <v>90</v>
      </c>
      <c r="BL353" s="2403" t="s">
        <v>40</v>
      </c>
      <c r="BM353" s="2506"/>
      <c r="BN353" s="2915" t="s">
        <v>2497</v>
      </c>
      <c r="BO353" s="2915" t="s">
        <v>2501</v>
      </c>
      <c r="BP353" s="2507"/>
      <c r="BQ353" s="2508"/>
    </row>
    <row r="354" spans="1:69" s="2509" customFormat="1" ht="31.5" customHeight="1">
      <c r="A354" s="2499">
        <v>8</v>
      </c>
      <c r="B354" s="2503" t="s">
        <v>1137</v>
      </c>
      <c r="C354" s="1758" t="s">
        <v>1104</v>
      </c>
      <c r="D354" s="1763" t="s">
        <v>1138</v>
      </c>
      <c r="E354" s="2449" t="s">
        <v>305</v>
      </c>
      <c r="F354" s="2390" t="s">
        <v>1139</v>
      </c>
      <c r="G354" s="2504">
        <v>2150</v>
      </c>
      <c r="H354" s="2504">
        <v>2150</v>
      </c>
      <c r="I354" s="1741"/>
      <c r="J354" s="1741"/>
      <c r="K354" s="1741">
        <v>2150</v>
      </c>
      <c r="L354" s="1741">
        <v>2150</v>
      </c>
      <c r="M354" s="1759">
        <v>2021.251</v>
      </c>
      <c r="N354" s="1741">
        <v>767.7</v>
      </c>
      <c r="O354" s="2505">
        <v>347.71899999999999</v>
      </c>
      <c r="P354" s="1760">
        <v>347.71899999999999</v>
      </c>
      <c r="Q354" s="1741"/>
      <c r="R354" s="1741"/>
      <c r="S354" s="1741">
        <f t="shared" si="116"/>
        <v>150</v>
      </c>
      <c r="T354" s="2504">
        <v>150</v>
      </c>
      <c r="U354" s="1741"/>
      <c r="V354" s="1741"/>
      <c r="W354" s="1760">
        <f t="shared" si="117"/>
        <v>347.71899999999999</v>
      </c>
      <c r="X354" s="1760">
        <v>347.71899999999999</v>
      </c>
      <c r="Y354" s="1741"/>
      <c r="Z354" s="1741"/>
      <c r="AA354" s="134">
        <f t="shared" si="153"/>
        <v>21.251000000000001</v>
      </c>
      <c r="AB354" s="134">
        <v>21.251000000000001</v>
      </c>
      <c r="AC354" s="1741"/>
      <c r="AD354" s="1741"/>
      <c r="AE354" s="134">
        <f t="shared" si="111"/>
        <v>347.71899999999999</v>
      </c>
      <c r="AF354" s="1760">
        <v>347.71899999999999</v>
      </c>
      <c r="AG354" s="1741"/>
      <c r="AH354" s="1741"/>
      <c r="AI354" s="134">
        <f t="shared" si="112"/>
        <v>150</v>
      </c>
      <c r="AJ354" s="1741">
        <v>150</v>
      </c>
      <c r="AK354" s="1741"/>
      <c r="AL354" s="1741"/>
      <c r="AM354" s="2457">
        <f t="shared" si="113"/>
        <v>2150</v>
      </c>
      <c r="AN354" s="2504">
        <v>2150</v>
      </c>
      <c r="AO354" s="1741">
        <v>0</v>
      </c>
      <c r="AP354" s="1741"/>
      <c r="AQ354" s="2504">
        <f t="shared" si="114"/>
        <v>0</v>
      </c>
      <c r="AR354" s="2504">
        <v>0</v>
      </c>
      <c r="AS354" s="1741"/>
      <c r="AT354" s="1741"/>
      <c r="AU354" s="1741"/>
      <c r="AV354" s="2504">
        <f t="shared" si="115"/>
        <v>0</v>
      </c>
      <c r="AW354" s="2504">
        <v>0</v>
      </c>
      <c r="AX354" s="1741"/>
      <c r="AY354" s="1741"/>
      <c r="AZ354" s="1741"/>
      <c r="BA354" s="1761"/>
      <c r="BB354" s="1761"/>
      <c r="BC354" s="1761"/>
      <c r="BD354" s="2329">
        <f t="shared" si="154"/>
        <v>0</v>
      </c>
      <c r="BE354" s="2329"/>
      <c r="BF354" s="1762">
        <f t="shared" si="118"/>
        <v>2000</v>
      </c>
      <c r="BG354" s="2403">
        <v>2022</v>
      </c>
      <c r="BH354" s="2403" t="s">
        <v>910</v>
      </c>
      <c r="BI354" s="2403"/>
      <c r="BJ354" s="2334">
        <f t="shared" si="139"/>
        <v>100</v>
      </c>
      <c r="BK354" s="2334" t="e">
        <f t="shared" si="140"/>
        <v>#DIV/0!</v>
      </c>
      <c r="BL354" s="2403" t="s">
        <v>40</v>
      </c>
      <c r="BM354" s="2506"/>
      <c r="BN354" s="2915" t="s">
        <v>2497</v>
      </c>
      <c r="BO354" s="2915" t="s">
        <v>2501</v>
      </c>
      <c r="BP354" s="2507"/>
      <c r="BQ354" s="2508"/>
    </row>
    <row r="355" spans="1:69" s="2509" customFormat="1" ht="31.5" customHeight="1">
      <c r="A355" s="2499">
        <v>9</v>
      </c>
      <c r="B355" s="2503" t="s">
        <v>1140</v>
      </c>
      <c r="C355" s="1758" t="s">
        <v>1115</v>
      </c>
      <c r="D355" s="1758" t="s">
        <v>1141</v>
      </c>
      <c r="E355" s="2449" t="s">
        <v>305</v>
      </c>
      <c r="F355" s="2390" t="s">
        <v>1142</v>
      </c>
      <c r="G355" s="2504">
        <v>3000</v>
      </c>
      <c r="H355" s="2504">
        <v>3000</v>
      </c>
      <c r="I355" s="1741"/>
      <c r="J355" s="1741"/>
      <c r="K355" s="1741">
        <v>3000</v>
      </c>
      <c r="L355" s="1741">
        <v>3000</v>
      </c>
      <c r="M355" s="1759">
        <v>2742.962</v>
      </c>
      <c r="N355" s="1741">
        <v>152.024</v>
      </c>
      <c r="O355" s="2505"/>
      <c r="P355" s="1760"/>
      <c r="Q355" s="1741"/>
      <c r="R355" s="1741"/>
      <c r="S355" s="1741">
        <f t="shared" si="116"/>
        <v>1700</v>
      </c>
      <c r="T355" s="2504">
        <v>1700</v>
      </c>
      <c r="U355" s="1741"/>
      <c r="V355" s="1741"/>
      <c r="W355" s="1760">
        <f t="shared" si="117"/>
        <v>0</v>
      </c>
      <c r="X355" s="1760"/>
      <c r="Y355" s="1741"/>
      <c r="Z355" s="1741"/>
      <c r="AA355" s="134">
        <f t="shared" si="153"/>
        <v>1442.9620000000002</v>
      </c>
      <c r="AB355" s="134">
        <v>1442.9620000000002</v>
      </c>
      <c r="AC355" s="1741"/>
      <c r="AD355" s="1741"/>
      <c r="AE355" s="134">
        <f t="shared" si="111"/>
        <v>0</v>
      </c>
      <c r="AF355" s="1760"/>
      <c r="AG355" s="1741"/>
      <c r="AH355" s="1741"/>
      <c r="AI355" s="134">
        <f t="shared" si="112"/>
        <v>1700</v>
      </c>
      <c r="AJ355" s="1741">
        <v>1700</v>
      </c>
      <c r="AK355" s="1741"/>
      <c r="AL355" s="1741"/>
      <c r="AM355" s="2457">
        <f t="shared" si="113"/>
        <v>3000</v>
      </c>
      <c r="AN355" s="2504">
        <v>3000</v>
      </c>
      <c r="AO355" s="1741">
        <v>0</v>
      </c>
      <c r="AP355" s="1741"/>
      <c r="AQ355" s="2504">
        <f t="shared" si="114"/>
        <v>0</v>
      </c>
      <c r="AR355" s="2504">
        <v>0</v>
      </c>
      <c r="AS355" s="1741"/>
      <c r="AT355" s="1741"/>
      <c r="AU355" s="1741"/>
      <c r="AV355" s="2504">
        <f t="shared" si="115"/>
        <v>0</v>
      </c>
      <c r="AW355" s="2504">
        <v>0</v>
      </c>
      <c r="AX355" s="1741"/>
      <c r="AY355" s="1741"/>
      <c r="AZ355" s="1741"/>
      <c r="BA355" s="1761"/>
      <c r="BB355" s="1761"/>
      <c r="BC355" s="1761"/>
      <c r="BD355" s="2329">
        <f t="shared" si="154"/>
        <v>0</v>
      </c>
      <c r="BE355" s="2329"/>
      <c r="BF355" s="1762">
        <f t="shared" si="118"/>
        <v>1300</v>
      </c>
      <c r="BG355" s="2403">
        <v>2022</v>
      </c>
      <c r="BH355" s="2403" t="s">
        <v>910</v>
      </c>
      <c r="BI355" s="2403"/>
      <c r="BJ355" s="2334">
        <f t="shared" si="139"/>
        <v>100</v>
      </c>
      <c r="BK355" s="2334" t="e">
        <f t="shared" si="140"/>
        <v>#DIV/0!</v>
      </c>
      <c r="BL355" s="2403" t="s">
        <v>40</v>
      </c>
      <c r="BM355" s="2506"/>
      <c r="BN355" s="2915" t="s">
        <v>2497</v>
      </c>
      <c r="BO355" s="2915" t="s">
        <v>2501</v>
      </c>
      <c r="BP355" s="2507"/>
      <c r="BQ355" s="2508"/>
    </row>
    <row r="356" spans="1:69" s="2509" customFormat="1" ht="31.5" customHeight="1">
      <c r="A356" s="2499">
        <v>10</v>
      </c>
      <c r="B356" s="2503" t="s">
        <v>1143</v>
      </c>
      <c r="C356" s="1758" t="s">
        <v>1144</v>
      </c>
      <c r="D356" s="1763" t="s">
        <v>1145</v>
      </c>
      <c r="E356" s="2449" t="s">
        <v>305</v>
      </c>
      <c r="F356" s="2390" t="s">
        <v>1146</v>
      </c>
      <c r="G356" s="2504">
        <v>1250</v>
      </c>
      <c r="H356" s="2504">
        <v>1250</v>
      </c>
      <c r="I356" s="1741"/>
      <c r="J356" s="1741"/>
      <c r="K356" s="1741">
        <v>1250</v>
      </c>
      <c r="L356" s="1741">
        <v>1250</v>
      </c>
      <c r="M356" s="1759">
        <v>1131.758</v>
      </c>
      <c r="N356" s="1741">
        <v>265.613</v>
      </c>
      <c r="O356" s="2505"/>
      <c r="P356" s="1760"/>
      <c r="Q356" s="1741"/>
      <c r="R356" s="1741"/>
      <c r="S356" s="1741">
        <f t="shared" si="116"/>
        <v>400</v>
      </c>
      <c r="T356" s="2504">
        <v>400</v>
      </c>
      <c r="U356" s="1741"/>
      <c r="V356" s="1741"/>
      <c r="W356" s="1760">
        <f t="shared" si="117"/>
        <v>0</v>
      </c>
      <c r="X356" s="1760"/>
      <c r="Y356" s="1741"/>
      <c r="Z356" s="1741"/>
      <c r="AA356" s="134">
        <f t="shared" si="153"/>
        <v>281.75800000000004</v>
      </c>
      <c r="AB356" s="134">
        <v>281.75800000000004</v>
      </c>
      <c r="AC356" s="1741"/>
      <c r="AD356" s="1741"/>
      <c r="AE356" s="134">
        <f t="shared" si="111"/>
        <v>0</v>
      </c>
      <c r="AF356" s="1760"/>
      <c r="AG356" s="1741"/>
      <c r="AH356" s="1741"/>
      <c r="AI356" s="134">
        <f t="shared" si="112"/>
        <v>400</v>
      </c>
      <c r="AJ356" s="1741">
        <v>400</v>
      </c>
      <c r="AK356" s="1741"/>
      <c r="AL356" s="1741"/>
      <c r="AM356" s="2457">
        <f t="shared" si="113"/>
        <v>1250</v>
      </c>
      <c r="AN356" s="2504">
        <v>1250</v>
      </c>
      <c r="AO356" s="1741">
        <v>0</v>
      </c>
      <c r="AP356" s="1741"/>
      <c r="AQ356" s="2504">
        <f t="shared" si="114"/>
        <v>0</v>
      </c>
      <c r="AR356" s="2504">
        <v>0</v>
      </c>
      <c r="AS356" s="1741"/>
      <c r="AT356" s="1741"/>
      <c r="AU356" s="1741"/>
      <c r="AV356" s="2504">
        <f t="shared" si="115"/>
        <v>0</v>
      </c>
      <c r="AW356" s="2504">
        <v>0</v>
      </c>
      <c r="AX356" s="1741"/>
      <c r="AY356" s="1741"/>
      <c r="AZ356" s="1741"/>
      <c r="BA356" s="1761"/>
      <c r="BB356" s="1761"/>
      <c r="BC356" s="1761"/>
      <c r="BD356" s="2329">
        <f t="shared" si="154"/>
        <v>0</v>
      </c>
      <c r="BE356" s="2329"/>
      <c r="BF356" s="1762">
        <f t="shared" si="118"/>
        <v>850</v>
      </c>
      <c r="BG356" s="2403">
        <v>2022</v>
      </c>
      <c r="BH356" s="2403" t="s">
        <v>910</v>
      </c>
      <c r="BI356" s="2403"/>
      <c r="BJ356" s="2334">
        <f t="shared" si="139"/>
        <v>100</v>
      </c>
      <c r="BK356" s="2334" t="e">
        <f t="shared" si="140"/>
        <v>#DIV/0!</v>
      </c>
      <c r="BL356" s="2403" t="s">
        <v>40</v>
      </c>
      <c r="BM356" s="2506"/>
      <c r="BN356" s="2915" t="s">
        <v>2497</v>
      </c>
      <c r="BO356" s="2915" t="s">
        <v>2501</v>
      </c>
      <c r="BP356" s="2507"/>
      <c r="BQ356" s="2508"/>
    </row>
    <row r="357" spans="1:69" s="2509" customFormat="1" ht="31.5" customHeight="1">
      <c r="A357" s="2499">
        <v>11</v>
      </c>
      <c r="B357" s="2503" t="s">
        <v>1147</v>
      </c>
      <c r="C357" s="1758" t="s">
        <v>1144</v>
      </c>
      <c r="D357" s="1764" t="s">
        <v>1148</v>
      </c>
      <c r="E357" s="2449" t="s">
        <v>305</v>
      </c>
      <c r="F357" s="2390" t="s">
        <v>1149</v>
      </c>
      <c r="G357" s="2504">
        <v>1200</v>
      </c>
      <c r="H357" s="2504">
        <v>1200</v>
      </c>
      <c r="I357" s="1741"/>
      <c r="J357" s="1741"/>
      <c r="K357" s="1741">
        <v>1200</v>
      </c>
      <c r="L357" s="1741">
        <v>1200</v>
      </c>
      <c r="M357" s="1759">
        <v>1077.1010000000001</v>
      </c>
      <c r="N357" s="1741">
        <v>266.34000000000003</v>
      </c>
      <c r="O357" s="2505"/>
      <c r="P357" s="1760"/>
      <c r="Q357" s="1741"/>
      <c r="R357" s="1741"/>
      <c r="S357" s="1741">
        <f t="shared" si="116"/>
        <v>400</v>
      </c>
      <c r="T357" s="2504">
        <v>400</v>
      </c>
      <c r="U357" s="1741"/>
      <c r="V357" s="1741"/>
      <c r="W357" s="1760">
        <f t="shared" si="117"/>
        <v>0</v>
      </c>
      <c r="X357" s="1760"/>
      <c r="Y357" s="1741"/>
      <c r="Z357" s="1741"/>
      <c r="AA357" s="134">
        <f t="shared" si="153"/>
        <v>277.101</v>
      </c>
      <c r="AB357" s="134">
        <v>277.101</v>
      </c>
      <c r="AC357" s="1741"/>
      <c r="AD357" s="1741"/>
      <c r="AE357" s="134">
        <f t="shared" ref="AE357:AE426" si="155">SUM(AF357:AH357)</f>
        <v>0</v>
      </c>
      <c r="AF357" s="1760"/>
      <c r="AG357" s="1741"/>
      <c r="AH357" s="1741"/>
      <c r="AI357" s="134">
        <f t="shared" ref="AI357:AI426" si="156">SUM(AJ357:AL357)</f>
        <v>400</v>
      </c>
      <c r="AJ357" s="1741">
        <v>400</v>
      </c>
      <c r="AK357" s="1741"/>
      <c r="AL357" s="1741"/>
      <c r="AM357" s="2457">
        <f t="shared" ref="AM357:AM426" si="157">SUM(AN357:AP357)</f>
        <v>1200</v>
      </c>
      <c r="AN357" s="2504">
        <v>1200</v>
      </c>
      <c r="AO357" s="1741">
        <v>0</v>
      </c>
      <c r="AP357" s="1741"/>
      <c r="AQ357" s="2504">
        <f t="shared" ref="AQ357:AQ426" si="158">SUM(AR357:AT357)</f>
        <v>0</v>
      </c>
      <c r="AR357" s="2504">
        <v>0</v>
      </c>
      <c r="AS357" s="1741"/>
      <c r="AT357" s="1741"/>
      <c r="AU357" s="1741"/>
      <c r="AV357" s="2504">
        <f t="shared" ref="AV357:AV426" si="159">SUM(AW357:AY357)</f>
        <v>0</v>
      </c>
      <c r="AW357" s="2504">
        <v>0</v>
      </c>
      <c r="AX357" s="1741"/>
      <c r="AY357" s="1741"/>
      <c r="AZ357" s="1741"/>
      <c r="BA357" s="1761"/>
      <c r="BB357" s="1761"/>
      <c r="BC357" s="1761"/>
      <c r="BD357" s="2329">
        <f t="shared" si="154"/>
        <v>0</v>
      </c>
      <c r="BE357" s="2329"/>
      <c r="BF357" s="1762">
        <f t="shared" si="118"/>
        <v>800</v>
      </c>
      <c r="BG357" s="2403">
        <v>2022</v>
      </c>
      <c r="BH357" s="2403" t="s">
        <v>910</v>
      </c>
      <c r="BI357" s="2403"/>
      <c r="BJ357" s="2334">
        <f t="shared" si="139"/>
        <v>100</v>
      </c>
      <c r="BK357" s="2334" t="e">
        <f t="shared" si="140"/>
        <v>#DIV/0!</v>
      </c>
      <c r="BL357" s="2403" t="s">
        <v>40</v>
      </c>
      <c r="BM357" s="2506"/>
      <c r="BN357" s="2915" t="s">
        <v>2497</v>
      </c>
      <c r="BO357" s="2915" t="s">
        <v>2501</v>
      </c>
      <c r="BP357" s="2507"/>
      <c r="BQ357" s="2508"/>
    </row>
    <row r="358" spans="1:69" s="2509" customFormat="1" ht="31.5" customHeight="1">
      <c r="A358" s="2499">
        <v>12</v>
      </c>
      <c r="B358" s="2503" t="s">
        <v>1150</v>
      </c>
      <c r="C358" s="1758" t="s">
        <v>1144</v>
      </c>
      <c r="D358" s="1763" t="s">
        <v>1151</v>
      </c>
      <c r="E358" s="2449" t="s">
        <v>305</v>
      </c>
      <c r="F358" s="2390" t="s">
        <v>1152</v>
      </c>
      <c r="G358" s="2504">
        <v>1640</v>
      </c>
      <c r="H358" s="2504">
        <v>1640</v>
      </c>
      <c r="I358" s="1741"/>
      <c r="J358" s="1741"/>
      <c r="K358" s="1741">
        <v>1640</v>
      </c>
      <c r="L358" s="1741">
        <v>1640</v>
      </c>
      <c r="M358" s="1759">
        <v>1527.2769999999998</v>
      </c>
      <c r="N358" s="1741">
        <v>295.06</v>
      </c>
      <c r="O358" s="2505"/>
      <c r="P358" s="1760"/>
      <c r="Q358" s="1741"/>
      <c r="R358" s="1741"/>
      <c r="S358" s="1741">
        <f t="shared" ref="S358:S427" si="160">SUM(T358:V358)</f>
        <v>740</v>
      </c>
      <c r="T358" s="2504">
        <v>740</v>
      </c>
      <c r="U358" s="1741"/>
      <c r="V358" s="1741"/>
      <c r="W358" s="1760">
        <f t="shared" ref="W358:W427" si="161">SUM(X358:Z358)</f>
        <v>0</v>
      </c>
      <c r="X358" s="1760"/>
      <c r="Y358" s="1741"/>
      <c r="Z358" s="1741"/>
      <c r="AA358" s="1760">
        <f t="shared" si="153"/>
        <v>627.27700000000004</v>
      </c>
      <c r="AB358" s="1760">
        <v>627.27700000000004</v>
      </c>
      <c r="AC358" s="1741"/>
      <c r="AD358" s="1741"/>
      <c r="AE358" s="1760">
        <f t="shared" si="155"/>
        <v>0</v>
      </c>
      <c r="AF358" s="1760"/>
      <c r="AG358" s="1741"/>
      <c r="AH358" s="1741"/>
      <c r="AI358" s="1760">
        <f t="shared" si="156"/>
        <v>740</v>
      </c>
      <c r="AJ358" s="1741">
        <v>740</v>
      </c>
      <c r="AK358" s="1741"/>
      <c r="AL358" s="1741"/>
      <c r="AM358" s="2505">
        <f t="shared" si="157"/>
        <v>1640</v>
      </c>
      <c r="AN358" s="2504">
        <v>1640</v>
      </c>
      <c r="AO358" s="1741">
        <v>0</v>
      </c>
      <c r="AP358" s="1741"/>
      <c r="AQ358" s="2504">
        <f t="shared" si="158"/>
        <v>0</v>
      </c>
      <c r="AR358" s="2504">
        <v>0</v>
      </c>
      <c r="AS358" s="1741"/>
      <c r="AT358" s="1741"/>
      <c r="AU358" s="1741"/>
      <c r="AV358" s="2504">
        <f t="shared" si="159"/>
        <v>0</v>
      </c>
      <c r="AW358" s="2504">
        <v>0</v>
      </c>
      <c r="AX358" s="1741"/>
      <c r="AY358" s="1741"/>
      <c r="AZ358" s="1741"/>
      <c r="BA358" s="1761"/>
      <c r="BB358" s="1761"/>
      <c r="BC358" s="1761"/>
      <c r="BD358" s="2329">
        <f t="shared" si="154"/>
        <v>0</v>
      </c>
      <c r="BE358" s="2329"/>
      <c r="BF358" s="1762">
        <f t="shared" si="118"/>
        <v>900</v>
      </c>
      <c r="BG358" s="2403">
        <v>2022</v>
      </c>
      <c r="BH358" s="2403" t="s">
        <v>910</v>
      </c>
      <c r="BI358" s="2403"/>
      <c r="BJ358" s="2334">
        <f t="shared" si="139"/>
        <v>100</v>
      </c>
      <c r="BK358" s="2334" t="e">
        <f t="shared" si="140"/>
        <v>#DIV/0!</v>
      </c>
      <c r="BL358" s="2403" t="s">
        <v>40</v>
      </c>
      <c r="BM358" s="2506"/>
      <c r="BN358" s="2915" t="s">
        <v>2497</v>
      </c>
      <c r="BO358" s="2915" t="s">
        <v>2501</v>
      </c>
      <c r="BP358" s="2507"/>
      <c r="BQ358" s="2508"/>
    </row>
    <row r="359" spans="1:69" s="2509" customFormat="1" ht="31.5" customHeight="1">
      <c r="A359" s="2499">
        <v>13</v>
      </c>
      <c r="B359" s="2503" t="s">
        <v>1153</v>
      </c>
      <c r="C359" s="1758" t="s">
        <v>1104</v>
      </c>
      <c r="D359" s="1763" t="s">
        <v>1154</v>
      </c>
      <c r="E359" s="2449" t="s">
        <v>305</v>
      </c>
      <c r="F359" s="2390" t="s">
        <v>1155</v>
      </c>
      <c r="G359" s="2504">
        <v>870</v>
      </c>
      <c r="H359" s="2504">
        <v>870</v>
      </c>
      <c r="I359" s="1741"/>
      <c r="J359" s="1741"/>
      <c r="K359" s="1741">
        <v>870</v>
      </c>
      <c r="L359" s="1741">
        <v>870</v>
      </c>
      <c r="M359" s="1759">
        <v>858.68500000000006</v>
      </c>
      <c r="N359" s="1741"/>
      <c r="O359" s="2505"/>
      <c r="P359" s="1760"/>
      <c r="Q359" s="1741"/>
      <c r="R359" s="1741"/>
      <c r="S359" s="1741">
        <f t="shared" si="160"/>
        <v>20</v>
      </c>
      <c r="T359" s="2504">
        <v>20</v>
      </c>
      <c r="U359" s="1741"/>
      <c r="V359" s="1741"/>
      <c r="W359" s="1760">
        <f t="shared" si="161"/>
        <v>0</v>
      </c>
      <c r="X359" s="1760"/>
      <c r="Y359" s="1741"/>
      <c r="Z359" s="1741"/>
      <c r="AA359" s="1760">
        <f t="shared" si="153"/>
        <v>0</v>
      </c>
      <c r="AB359" s="1760"/>
      <c r="AC359" s="1741"/>
      <c r="AD359" s="1741"/>
      <c r="AE359" s="1760">
        <f t="shared" si="155"/>
        <v>0</v>
      </c>
      <c r="AF359" s="1760"/>
      <c r="AG359" s="1741"/>
      <c r="AH359" s="1741"/>
      <c r="AI359" s="1760">
        <f t="shared" si="156"/>
        <v>20</v>
      </c>
      <c r="AJ359" s="1741">
        <v>20</v>
      </c>
      <c r="AK359" s="1741"/>
      <c r="AL359" s="1741"/>
      <c r="AM359" s="2505">
        <f t="shared" si="157"/>
        <v>870</v>
      </c>
      <c r="AN359" s="2504">
        <v>870</v>
      </c>
      <c r="AO359" s="1741">
        <v>0</v>
      </c>
      <c r="AP359" s="1741"/>
      <c r="AQ359" s="2504">
        <f t="shared" si="158"/>
        <v>0</v>
      </c>
      <c r="AR359" s="2504">
        <v>0</v>
      </c>
      <c r="AS359" s="1741"/>
      <c r="AT359" s="1741"/>
      <c r="AU359" s="1741"/>
      <c r="AV359" s="2504">
        <f t="shared" si="159"/>
        <v>0</v>
      </c>
      <c r="AW359" s="2504">
        <v>0</v>
      </c>
      <c r="AX359" s="1741"/>
      <c r="AY359" s="1741"/>
      <c r="AZ359" s="1741"/>
      <c r="BA359" s="1761"/>
      <c r="BB359" s="1761"/>
      <c r="BC359" s="1761"/>
      <c r="BD359" s="2329">
        <f t="shared" si="154"/>
        <v>0</v>
      </c>
      <c r="BE359" s="2329"/>
      <c r="BF359" s="1762">
        <f t="shared" ref="BF359:BF428" si="162">AM359-S359</f>
        <v>850</v>
      </c>
      <c r="BG359" s="2403">
        <v>2022</v>
      </c>
      <c r="BH359" s="2403" t="s">
        <v>910</v>
      </c>
      <c r="BI359" s="2403"/>
      <c r="BJ359" s="2334">
        <f t="shared" si="139"/>
        <v>100</v>
      </c>
      <c r="BK359" s="2334" t="e">
        <f t="shared" si="140"/>
        <v>#DIV/0!</v>
      </c>
      <c r="BL359" s="2403" t="s">
        <v>40</v>
      </c>
      <c r="BM359" s="2506"/>
      <c r="BN359" s="2915" t="s">
        <v>2497</v>
      </c>
      <c r="BO359" s="2915" t="s">
        <v>2501</v>
      </c>
      <c r="BP359" s="2507"/>
      <c r="BQ359" s="2508"/>
    </row>
    <row r="360" spans="1:69" s="2509" customFormat="1" ht="31.5" customHeight="1">
      <c r="A360" s="2499">
        <v>14</v>
      </c>
      <c r="B360" s="2503" t="s">
        <v>1156</v>
      </c>
      <c r="C360" s="1764" t="s">
        <v>1157</v>
      </c>
      <c r="D360" s="1758" t="s">
        <v>1158</v>
      </c>
      <c r="E360" s="2449" t="s">
        <v>305</v>
      </c>
      <c r="F360" s="2390" t="s">
        <v>1159</v>
      </c>
      <c r="G360" s="2504">
        <v>4450</v>
      </c>
      <c r="H360" s="2504">
        <v>4450</v>
      </c>
      <c r="I360" s="1741"/>
      <c r="J360" s="1741"/>
      <c r="K360" s="1741">
        <v>4450</v>
      </c>
      <c r="L360" s="1741">
        <v>4450</v>
      </c>
      <c r="M360" s="1759">
        <v>3269.299</v>
      </c>
      <c r="N360" s="1741">
        <v>1078.3</v>
      </c>
      <c r="O360" s="2505">
        <v>1187.9110000000001</v>
      </c>
      <c r="P360" s="1760">
        <v>1187.9110000000001</v>
      </c>
      <c r="Q360" s="1741"/>
      <c r="R360" s="1741"/>
      <c r="S360" s="1741">
        <f t="shared" si="160"/>
        <v>550</v>
      </c>
      <c r="T360" s="2504">
        <v>550</v>
      </c>
      <c r="U360" s="1741"/>
      <c r="V360" s="1741"/>
      <c r="W360" s="134">
        <f t="shared" si="161"/>
        <v>1026.067</v>
      </c>
      <c r="X360" s="134">
        <v>1026.067</v>
      </c>
      <c r="Y360" s="1741"/>
      <c r="Z360" s="1741"/>
      <c r="AA360" s="134">
        <f t="shared" si="153"/>
        <v>0</v>
      </c>
      <c r="AB360" s="134"/>
      <c r="AC360" s="1741"/>
      <c r="AD360" s="1741"/>
      <c r="AE360" s="134">
        <f t="shared" si="155"/>
        <v>1187.9110000000001</v>
      </c>
      <c r="AF360" s="1760">
        <v>1187.9110000000001</v>
      </c>
      <c r="AG360" s="1741"/>
      <c r="AH360" s="1741"/>
      <c r="AI360" s="134">
        <f t="shared" si="156"/>
        <v>550</v>
      </c>
      <c r="AJ360" s="1741">
        <v>550</v>
      </c>
      <c r="AK360" s="1741"/>
      <c r="AL360" s="1741"/>
      <c r="AM360" s="2457">
        <f t="shared" si="157"/>
        <v>4450</v>
      </c>
      <c r="AN360" s="2504">
        <v>4450</v>
      </c>
      <c r="AO360" s="1741">
        <v>0</v>
      </c>
      <c r="AP360" s="1741"/>
      <c r="AQ360" s="2504">
        <f t="shared" si="158"/>
        <v>0</v>
      </c>
      <c r="AR360" s="2504">
        <v>0</v>
      </c>
      <c r="AS360" s="1741"/>
      <c r="AT360" s="1741"/>
      <c r="AU360" s="1741"/>
      <c r="AV360" s="2504">
        <f t="shared" si="159"/>
        <v>0</v>
      </c>
      <c r="AW360" s="2504">
        <v>0</v>
      </c>
      <c r="AX360" s="1741"/>
      <c r="AY360" s="1741"/>
      <c r="AZ360" s="1741"/>
      <c r="BA360" s="1761"/>
      <c r="BB360" s="1761"/>
      <c r="BC360" s="1761"/>
      <c r="BD360" s="2329">
        <f t="shared" si="154"/>
        <v>0</v>
      </c>
      <c r="BE360" s="2329"/>
      <c r="BF360" s="1762">
        <f t="shared" si="162"/>
        <v>3900</v>
      </c>
      <c r="BG360" s="2403">
        <v>2022</v>
      </c>
      <c r="BH360" s="2403" t="s">
        <v>910</v>
      </c>
      <c r="BI360" s="2403"/>
      <c r="BJ360" s="2334">
        <f t="shared" si="139"/>
        <v>100</v>
      </c>
      <c r="BK360" s="2334" t="e">
        <f t="shared" si="140"/>
        <v>#DIV/0!</v>
      </c>
      <c r="BL360" s="2403" t="s">
        <v>40</v>
      </c>
      <c r="BM360" s="2506"/>
      <c r="BN360" s="2915" t="s">
        <v>2497</v>
      </c>
      <c r="BO360" s="2915" t="s">
        <v>2501</v>
      </c>
      <c r="BP360" s="2507"/>
      <c r="BQ360" s="2508"/>
    </row>
    <row r="361" spans="1:69" s="2509" customFormat="1" ht="31.5" customHeight="1">
      <c r="A361" s="2499">
        <v>15</v>
      </c>
      <c r="B361" s="2503" t="s">
        <v>1160</v>
      </c>
      <c r="C361" s="1764" t="s">
        <v>1157</v>
      </c>
      <c r="D361" s="1758" t="s">
        <v>1161</v>
      </c>
      <c r="E361" s="2449" t="s">
        <v>305</v>
      </c>
      <c r="F361" s="2390" t="s">
        <v>1162</v>
      </c>
      <c r="G361" s="2504">
        <v>2350</v>
      </c>
      <c r="H361" s="2504">
        <v>2350</v>
      </c>
      <c r="I361" s="1741"/>
      <c r="J361" s="1741"/>
      <c r="K361" s="1741">
        <v>2350</v>
      </c>
      <c r="L361" s="1741">
        <v>2350</v>
      </c>
      <c r="M361" s="1759">
        <v>1783.374</v>
      </c>
      <c r="N361" s="1741">
        <v>517.88499999999999</v>
      </c>
      <c r="O361" s="2505">
        <v>316.62599999999998</v>
      </c>
      <c r="P361" s="1760">
        <v>316.62599999999998</v>
      </c>
      <c r="Q361" s="1741"/>
      <c r="R361" s="1741"/>
      <c r="S361" s="1741">
        <f t="shared" si="160"/>
        <v>250</v>
      </c>
      <c r="T361" s="2504">
        <v>250</v>
      </c>
      <c r="U361" s="1741"/>
      <c r="V361" s="1741"/>
      <c r="W361" s="1760">
        <f t="shared" si="161"/>
        <v>0</v>
      </c>
      <c r="X361" s="1760"/>
      <c r="Y361" s="1741"/>
      <c r="Z361" s="1741"/>
      <c r="AA361" s="1760">
        <f t="shared" si="153"/>
        <v>0</v>
      </c>
      <c r="AB361" s="1760"/>
      <c r="AC361" s="1741"/>
      <c r="AD361" s="1741"/>
      <c r="AE361" s="1760">
        <f t="shared" si="155"/>
        <v>316.62599999999998</v>
      </c>
      <c r="AF361" s="1760">
        <v>316.62599999999998</v>
      </c>
      <c r="AG361" s="1741"/>
      <c r="AH361" s="1741"/>
      <c r="AI361" s="1760">
        <f t="shared" si="156"/>
        <v>250</v>
      </c>
      <c r="AJ361" s="1741">
        <v>250</v>
      </c>
      <c r="AK361" s="1741"/>
      <c r="AL361" s="1741"/>
      <c r="AM361" s="2505">
        <f t="shared" si="157"/>
        <v>2350</v>
      </c>
      <c r="AN361" s="2504">
        <v>2350</v>
      </c>
      <c r="AO361" s="1741">
        <v>0</v>
      </c>
      <c r="AP361" s="1741"/>
      <c r="AQ361" s="2504">
        <f t="shared" si="158"/>
        <v>0</v>
      </c>
      <c r="AR361" s="2504">
        <v>0</v>
      </c>
      <c r="AS361" s="1741"/>
      <c r="AT361" s="1741"/>
      <c r="AU361" s="1741"/>
      <c r="AV361" s="2504">
        <f t="shared" si="159"/>
        <v>0</v>
      </c>
      <c r="AW361" s="2504">
        <v>0</v>
      </c>
      <c r="AX361" s="1741"/>
      <c r="AY361" s="1741"/>
      <c r="AZ361" s="1741"/>
      <c r="BA361" s="1761"/>
      <c r="BB361" s="1761"/>
      <c r="BC361" s="1761"/>
      <c r="BD361" s="2329">
        <f t="shared" si="154"/>
        <v>0</v>
      </c>
      <c r="BE361" s="2329"/>
      <c r="BF361" s="1762">
        <f t="shared" si="162"/>
        <v>2100</v>
      </c>
      <c r="BG361" s="2403">
        <v>2022</v>
      </c>
      <c r="BH361" s="2403" t="s">
        <v>910</v>
      </c>
      <c r="BI361" s="2403"/>
      <c r="BJ361" s="2334">
        <f t="shared" si="139"/>
        <v>100</v>
      </c>
      <c r="BK361" s="2334" t="e">
        <f t="shared" si="140"/>
        <v>#DIV/0!</v>
      </c>
      <c r="BL361" s="2403" t="s">
        <v>40</v>
      </c>
      <c r="BM361" s="2506"/>
      <c r="BN361" s="2915" t="s">
        <v>2497</v>
      </c>
      <c r="BO361" s="2915" t="s">
        <v>2501</v>
      </c>
      <c r="BP361" s="2507"/>
      <c r="BQ361" s="2508"/>
    </row>
    <row r="362" spans="1:69" s="2509" customFormat="1" ht="43.5" customHeight="1">
      <c r="A362" s="2499">
        <v>16</v>
      </c>
      <c r="B362" s="2503" t="s">
        <v>1166</v>
      </c>
      <c r="C362" s="1764" t="s">
        <v>1134</v>
      </c>
      <c r="D362" s="1758" t="s">
        <v>1167</v>
      </c>
      <c r="E362" s="2449" t="s">
        <v>305</v>
      </c>
      <c r="F362" s="2390" t="s">
        <v>1168</v>
      </c>
      <c r="G362" s="2504">
        <v>3000</v>
      </c>
      <c r="H362" s="2504">
        <v>3000</v>
      </c>
      <c r="I362" s="1741"/>
      <c r="J362" s="1741"/>
      <c r="K362" s="1741">
        <v>3000</v>
      </c>
      <c r="L362" s="1741">
        <v>3000</v>
      </c>
      <c r="M362" s="1759">
        <v>133.73500000000001</v>
      </c>
      <c r="N362" s="1741">
        <v>9.6870000000000012</v>
      </c>
      <c r="O362" s="2505">
        <v>1075.952</v>
      </c>
      <c r="P362" s="1760">
        <v>1075.952</v>
      </c>
      <c r="Q362" s="1741"/>
      <c r="R362" s="1741"/>
      <c r="S362" s="1741">
        <f t="shared" si="160"/>
        <v>1800</v>
      </c>
      <c r="T362" s="2504">
        <v>1800</v>
      </c>
      <c r="U362" s="1741"/>
      <c r="V362" s="1741"/>
      <c r="W362" s="1760">
        <f t="shared" si="161"/>
        <v>681.80700000000002</v>
      </c>
      <c r="X362" s="1760">
        <v>681.80700000000002</v>
      </c>
      <c r="Y362" s="1741"/>
      <c r="Z362" s="1741"/>
      <c r="AA362" s="1760">
        <f t="shared" si="153"/>
        <v>0</v>
      </c>
      <c r="AB362" s="1760"/>
      <c r="AC362" s="1741"/>
      <c r="AD362" s="1741"/>
      <c r="AE362" s="1760">
        <f t="shared" si="155"/>
        <v>1075.952</v>
      </c>
      <c r="AF362" s="1760">
        <v>1075.952</v>
      </c>
      <c r="AG362" s="1741"/>
      <c r="AH362" s="1741"/>
      <c r="AI362" s="1760">
        <f t="shared" si="156"/>
        <v>1800</v>
      </c>
      <c r="AJ362" s="1741">
        <v>1800</v>
      </c>
      <c r="AK362" s="1741"/>
      <c r="AL362" s="1741"/>
      <c r="AM362" s="2505">
        <f t="shared" si="157"/>
        <v>3000</v>
      </c>
      <c r="AN362" s="2504">
        <v>3000</v>
      </c>
      <c r="AO362" s="1741">
        <v>0</v>
      </c>
      <c r="AP362" s="1741"/>
      <c r="AQ362" s="2504">
        <f t="shared" si="158"/>
        <v>0</v>
      </c>
      <c r="AR362" s="2504">
        <v>0</v>
      </c>
      <c r="AS362" s="1741"/>
      <c r="AT362" s="1741"/>
      <c r="AU362" s="1741"/>
      <c r="AV362" s="2504">
        <f t="shared" si="159"/>
        <v>0</v>
      </c>
      <c r="AW362" s="2504">
        <v>0</v>
      </c>
      <c r="AX362" s="1741"/>
      <c r="AY362" s="1741"/>
      <c r="AZ362" s="1741"/>
      <c r="BA362" s="1761"/>
      <c r="BB362" s="1761"/>
      <c r="BC362" s="1761"/>
      <c r="BD362" s="2329">
        <f t="shared" si="154"/>
        <v>0</v>
      </c>
      <c r="BE362" s="2329"/>
      <c r="BF362" s="1762">
        <f t="shared" si="162"/>
        <v>1200</v>
      </c>
      <c r="BG362" s="2403">
        <v>2022</v>
      </c>
      <c r="BH362" s="2403" t="s">
        <v>910</v>
      </c>
      <c r="BI362" s="2403"/>
      <c r="BJ362" s="2334">
        <f t="shared" si="139"/>
        <v>100</v>
      </c>
      <c r="BK362" s="2334" t="e">
        <f t="shared" si="140"/>
        <v>#DIV/0!</v>
      </c>
      <c r="BL362" s="2403" t="s">
        <v>40</v>
      </c>
      <c r="BM362" s="2506"/>
      <c r="BN362" s="2915" t="s">
        <v>2497</v>
      </c>
      <c r="BO362" s="2915" t="s">
        <v>2501</v>
      </c>
      <c r="BP362" s="2507"/>
      <c r="BQ362" s="2508"/>
    </row>
    <row r="363" spans="1:69" s="2509" customFormat="1" ht="42" customHeight="1">
      <c r="A363" s="2499">
        <v>17</v>
      </c>
      <c r="B363" s="2503" t="s">
        <v>1169</v>
      </c>
      <c r="C363" s="1764" t="s">
        <v>1144</v>
      </c>
      <c r="D363" s="1758" t="s">
        <v>1170</v>
      </c>
      <c r="E363" s="2449" t="s">
        <v>305</v>
      </c>
      <c r="F363" s="2390" t="s">
        <v>1171</v>
      </c>
      <c r="G363" s="2504">
        <v>6400</v>
      </c>
      <c r="H363" s="2504">
        <v>6400</v>
      </c>
      <c r="I363" s="1741"/>
      <c r="J363" s="1741"/>
      <c r="K363" s="1741">
        <v>6400</v>
      </c>
      <c r="L363" s="1741">
        <v>6400</v>
      </c>
      <c r="M363" s="1759">
        <v>2325.75</v>
      </c>
      <c r="N363" s="1741">
        <v>692.42</v>
      </c>
      <c r="O363" s="2505"/>
      <c r="P363" s="1760"/>
      <c r="Q363" s="1741"/>
      <c r="R363" s="1741"/>
      <c r="S363" s="1741">
        <f t="shared" si="160"/>
        <v>1200</v>
      </c>
      <c r="T363" s="2504">
        <v>1200</v>
      </c>
      <c r="U363" s="1741"/>
      <c r="V363" s="1741"/>
      <c r="W363" s="1760">
        <f t="shared" si="161"/>
        <v>0</v>
      </c>
      <c r="X363" s="1760"/>
      <c r="Y363" s="1741"/>
      <c r="Z363" s="1741"/>
      <c r="AA363" s="1760">
        <f t="shared" si="153"/>
        <v>299.59660000000002</v>
      </c>
      <c r="AB363" s="1760">
        <v>299.59660000000002</v>
      </c>
      <c r="AC363" s="1741"/>
      <c r="AD363" s="1741"/>
      <c r="AE363" s="1760">
        <f t="shared" si="155"/>
        <v>0</v>
      </c>
      <c r="AF363" s="1760"/>
      <c r="AG363" s="1741"/>
      <c r="AH363" s="1741"/>
      <c r="AI363" s="1760">
        <f t="shared" si="156"/>
        <v>1200</v>
      </c>
      <c r="AJ363" s="1741">
        <v>1200</v>
      </c>
      <c r="AK363" s="1741"/>
      <c r="AL363" s="1741"/>
      <c r="AM363" s="2505">
        <f t="shared" si="157"/>
        <v>4400</v>
      </c>
      <c r="AN363" s="2504">
        <v>4400</v>
      </c>
      <c r="AO363" s="1741">
        <v>0</v>
      </c>
      <c r="AP363" s="1741"/>
      <c r="AQ363" s="2504">
        <f t="shared" si="158"/>
        <v>2000</v>
      </c>
      <c r="AR363" s="2504">
        <v>2000</v>
      </c>
      <c r="AS363" s="1741"/>
      <c r="AT363" s="1741"/>
      <c r="AU363" s="1741"/>
      <c r="AV363" s="2504">
        <f t="shared" si="159"/>
        <v>2000</v>
      </c>
      <c r="AW363" s="2504">
        <v>2000</v>
      </c>
      <c r="AX363" s="1741"/>
      <c r="AY363" s="1741"/>
      <c r="AZ363" s="1741"/>
      <c r="BA363" s="1761"/>
      <c r="BB363" s="1761"/>
      <c r="BC363" s="1761"/>
      <c r="BD363" s="2329">
        <f t="shared" si="154"/>
        <v>2000</v>
      </c>
      <c r="BE363" s="2329"/>
      <c r="BF363" s="1762">
        <f t="shared" si="162"/>
        <v>3200</v>
      </c>
      <c r="BG363" s="2403">
        <v>2022</v>
      </c>
      <c r="BH363" s="2403" t="s">
        <v>2324</v>
      </c>
      <c r="BI363" s="2403" t="s">
        <v>2327</v>
      </c>
      <c r="BJ363" s="2334">
        <f t="shared" si="139"/>
        <v>100</v>
      </c>
      <c r="BK363" s="2334">
        <f t="shared" si="140"/>
        <v>100</v>
      </c>
      <c r="BL363" s="2403" t="s">
        <v>40</v>
      </c>
      <c r="BM363" s="2506"/>
      <c r="BN363" s="2915" t="s">
        <v>2497</v>
      </c>
      <c r="BO363" s="2915" t="s">
        <v>2501</v>
      </c>
      <c r="BP363" s="2507"/>
      <c r="BQ363" s="2508"/>
    </row>
    <row r="364" spans="1:69" s="2509" customFormat="1" ht="76.5">
      <c r="A364" s="2499">
        <v>18</v>
      </c>
      <c r="B364" s="2502" t="s">
        <v>1172</v>
      </c>
      <c r="C364" s="1758" t="s">
        <v>1144</v>
      </c>
      <c r="D364" s="1758" t="s">
        <v>1173</v>
      </c>
      <c r="E364" s="2449" t="s">
        <v>305</v>
      </c>
      <c r="F364" s="2390" t="s">
        <v>1174</v>
      </c>
      <c r="G364" s="2504">
        <v>7650</v>
      </c>
      <c r="H364" s="2504">
        <v>7650</v>
      </c>
      <c r="I364" s="1741"/>
      <c r="J364" s="1741"/>
      <c r="K364" s="1741">
        <v>7650</v>
      </c>
      <c r="L364" s="1741">
        <v>7650</v>
      </c>
      <c r="M364" s="1759">
        <v>5454.0280000000002</v>
      </c>
      <c r="N364" s="1741">
        <v>3499.0569999999998</v>
      </c>
      <c r="O364" s="2505"/>
      <c r="P364" s="1760"/>
      <c r="Q364" s="1741"/>
      <c r="R364" s="1741"/>
      <c r="S364" s="1741">
        <f t="shared" si="160"/>
        <v>2050</v>
      </c>
      <c r="T364" s="2504">
        <v>2050</v>
      </c>
      <c r="U364" s="1741"/>
      <c r="V364" s="1741"/>
      <c r="W364" s="1760">
        <f t="shared" si="161"/>
        <v>0</v>
      </c>
      <c r="X364" s="1760"/>
      <c r="Y364" s="1741"/>
      <c r="Z364" s="1741"/>
      <c r="AA364" s="1760">
        <f t="shared" si="153"/>
        <v>1827.183</v>
      </c>
      <c r="AB364" s="1760">
        <v>1827.183</v>
      </c>
      <c r="AC364" s="1741"/>
      <c r="AD364" s="1741"/>
      <c r="AE364" s="1760">
        <f t="shared" si="155"/>
        <v>0</v>
      </c>
      <c r="AF364" s="1760"/>
      <c r="AG364" s="1741"/>
      <c r="AH364" s="1741"/>
      <c r="AI364" s="1760">
        <f t="shared" si="156"/>
        <v>2050</v>
      </c>
      <c r="AJ364" s="1741">
        <v>2050</v>
      </c>
      <c r="AK364" s="1741"/>
      <c r="AL364" s="1741"/>
      <c r="AM364" s="2505">
        <f t="shared" si="157"/>
        <v>5650</v>
      </c>
      <c r="AN364" s="2504">
        <v>5650</v>
      </c>
      <c r="AO364" s="1741">
        <v>0</v>
      </c>
      <c r="AP364" s="1741"/>
      <c r="AQ364" s="2504">
        <f t="shared" si="158"/>
        <v>2000</v>
      </c>
      <c r="AR364" s="2504">
        <v>2000</v>
      </c>
      <c r="AS364" s="1741"/>
      <c r="AT364" s="1741"/>
      <c r="AU364" s="1741"/>
      <c r="AV364" s="2504">
        <f t="shared" si="159"/>
        <v>2000</v>
      </c>
      <c r="AW364" s="2504">
        <v>2000</v>
      </c>
      <c r="AX364" s="1741"/>
      <c r="AY364" s="1741"/>
      <c r="AZ364" s="1741"/>
      <c r="BA364" s="1761"/>
      <c r="BB364" s="1761"/>
      <c r="BC364" s="1761"/>
      <c r="BD364" s="2329">
        <f t="shared" si="154"/>
        <v>2000</v>
      </c>
      <c r="BE364" s="2329"/>
      <c r="BF364" s="1762">
        <f t="shared" si="162"/>
        <v>3600</v>
      </c>
      <c r="BG364" s="2403">
        <v>2022</v>
      </c>
      <c r="BH364" s="2403" t="s">
        <v>2324</v>
      </c>
      <c r="BI364" s="2403" t="s">
        <v>2327</v>
      </c>
      <c r="BJ364" s="2334">
        <f t="shared" si="139"/>
        <v>100</v>
      </c>
      <c r="BK364" s="2334">
        <f t="shared" si="140"/>
        <v>100</v>
      </c>
      <c r="BL364" s="2403" t="s">
        <v>40</v>
      </c>
      <c r="BM364" s="2506"/>
      <c r="BN364" s="2915" t="s">
        <v>2497</v>
      </c>
      <c r="BO364" s="2915" t="s">
        <v>2501</v>
      </c>
      <c r="BP364" s="2507"/>
      <c r="BQ364" s="2508"/>
    </row>
    <row r="365" spans="1:69" s="2509" customFormat="1" ht="38.25">
      <c r="A365" s="2499">
        <v>19</v>
      </c>
      <c r="B365" s="2503" t="s">
        <v>1175</v>
      </c>
      <c r="C365" s="1764" t="s">
        <v>1108</v>
      </c>
      <c r="D365" s="1758" t="s">
        <v>1176</v>
      </c>
      <c r="E365" s="2449" t="s">
        <v>305</v>
      </c>
      <c r="F365" s="2390" t="s">
        <v>1177</v>
      </c>
      <c r="G365" s="2504">
        <v>4960</v>
      </c>
      <c r="H365" s="2504">
        <v>4960</v>
      </c>
      <c r="I365" s="1741"/>
      <c r="J365" s="1741"/>
      <c r="K365" s="1741">
        <v>4960</v>
      </c>
      <c r="L365" s="1741">
        <v>4960</v>
      </c>
      <c r="M365" s="1759">
        <v>4358.7080000000005</v>
      </c>
      <c r="N365" s="1741">
        <v>2123.703</v>
      </c>
      <c r="O365" s="2505"/>
      <c r="P365" s="1760"/>
      <c r="Q365" s="1741"/>
      <c r="R365" s="1741"/>
      <c r="S365" s="1741">
        <f t="shared" si="160"/>
        <v>1260</v>
      </c>
      <c r="T365" s="2504">
        <v>1260</v>
      </c>
      <c r="U365" s="1741"/>
      <c r="V365" s="1741"/>
      <c r="W365" s="1760">
        <f t="shared" si="161"/>
        <v>0</v>
      </c>
      <c r="X365" s="1760"/>
      <c r="Y365" s="1741"/>
      <c r="Z365" s="1741"/>
      <c r="AA365" s="134">
        <f t="shared" si="153"/>
        <v>1260</v>
      </c>
      <c r="AB365" s="134">
        <v>1260</v>
      </c>
      <c r="AC365" s="1741"/>
      <c r="AD365" s="1741"/>
      <c r="AE365" s="134">
        <f t="shared" si="155"/>
        <v>0</v>
      </c>
      <c r="AF365" s="1760"/>
      <c r="AG365" s="1741"/>
      <c r="AH365" s="1741"/>
      <c r="AI365" s="134">
        <f t="shared" si="156"/>
        <v>1260</v>
      </c>
      <c r="AJ365" s="1741">
        <v>1260</v>
      </c>
      <c r="AK365" s="1741"/>
      <c r="AL365" s="1741"/>
      <c r="AM365" s="2457">
        <f t="shared" si="157"/>
        <v>3960</v>
      </c>
      <c r="AN365" s="2504">
        <v>3960</v>
      </c>
      <c r="AO365" s="1741">
        <v>0</v>
      </c>
      <c r="AP365" s="1741"/>
      <c r="AQ365" s="2504">
        <f t="shared" si="158"/>
        <v>1000</v>
      </c>
      <c r="AR365" s="2504">
        <v>1000</v>
      </c>
      <c r="AS365" s="1741"/>
      <c r="AT365" s="1741"/>
      <c r="AU365" s="1741"/>
      <c r="AV365" s="2504">
        <f t="shared" si="159"/>
        <v>1000</v>
      </c>
      <c r="AW365" s="2504">
        <v>1000</v>
      </c>
      <c r="AX365" s="1741"/>
      <c r="AY365" s="1741"/>
      <c r="AZ365" s="1741"/>
      <c r="BA365" s="1761"/>
      <c r="BB365" s="1761"/>
      <c r="BC365" s="1761"/>
      <c r="BD365" s="2329">
        <f t="shared" si="154"/>
        <v>1000</v>
      </c>
      <c r="BE365" s="2329"/>
      <c r="BF365" s="1762">
        <f t="shared" si="162"/>
        <v>2700</v>
      </c>
      <c r="BG365" s="2403">
        <v>2022</v>
      </c>
      <c r="BH365" s="2403" t="s">
        <v>2324</v>
      </c>
      <c r="BI365" s="2403" t="s">
        <v>2327</v>
      </c>
      <c r="BJ365" s="2334">
        <f t="shared" si="139"/>
        <v>100</v>
      </c>
      <c r="BK365" s="2334">
        <f t="shared" si="140"/>
        <v>100</v>
      </c>
      <c r="BL365" s="2403" t="s">
        <v>40</v>
      </c>
      <c r="BM365" s="2506"/>
      <c r="BN365" s="2915" t="s">
        <v>2497</v>
      </c>
      <c r="BO365" s="2915" t="s">
        <v>2501</v>
      </c>
      <c r="BP365" s="2507"/>
      <c r="BQ365" s="2508"/>
    </row>
    <row r="366" spans="1:69" s="2509" customFormat="1" ht="51">
      <c r="A366" s="2499">
        <v>20</v>
      </c>
      <c r="B366" s="2502" t="s">
        <v>1178</v>
      </c>
      <c r="C366" s="1758" t="s">
        <v>1134</v>
      </c>
      <c r="D366" s="1758" t="s">
        <v>1179</v>
      </c>
      <c r="E366" s="2449" t="s">
        <v>305</v>
      </c>
      <c r="F366" s="2390" t="s">
        <v>1180</v>
      </c>
      <c r="G366" s="2504">
        <v>8000</v>
      </c>
      <c r="H366" s="2504">
        <v>8000</v>
      </c>
      <c r="I366" s="1741"/>
      <c r="J366" s="1741"/>
      <c r="K366" s="1741">
        <v>8000</v>
      </c>
      <c r="L366" s="1741">
        <v>8000</v>
      </c>
      <c r="M366" s="1759">
        <v>5426.3230000000003</v>
      </c>
      <c r="N366" s="1741">
        <v>3001.607</v>
      </c>
      <c r="O366" s="2505"/>
      <c r="P366" s="1760"/>
      <c r="Q366" s="1741"/>
      <c r="R366" s="1741"/>
      <c r="S366" s="1741">
        <f t="shared" si="160"/>
        <v>1310</v>
      </c>
      <c r="T366" s="2504">
        <v>1310</v>
      </c>
      <c r="U366" s="1741"/>
      <c r="V366" s="1741"/>
      <c r="W366" s="1760">
        <f t="shared" si="161"/>
        <v>0</v>
      </c>
      <c r="X366" s="1760"/>
      <c r="Y366" s="1741"/>
      <c r="Z366" s="1741"/>
      <c r="AA366" s="1760">
        <f t="shared" si="153"/>
        <v>1310</v>
      </c>
      <c r="AB366" s="1760">
        <v>1310</v>
      </c>
      <c r="AC366" s="1741"/>
      <c r="AD366" s="1741"/>
      <c r="AE366" s="1760">
        <f t="shared" si="155"/>
        <v>0</v>
      </c>
      <c r="AF366" s="1760"/>
      <c r="AG366" s="1741"/>
      <c r="AH366" s="1741"/>
      <c r="AI366" s="1760">
        <f t="shared" si="156"/>
        <v>1310</v>
      </c>
      <c r="AJ366" s="1741">
        <v>1310</v>
      </c>
      <c r="AK366" s="1741"/>
      <c r="AL366" s="1741"/>
      <c r="AM366" s="2505">
        <f t="shared" si="157"/>
        <v>5000</v>
      </c>
      <c r="AN366" s="2504">
        <v>5000</v>
      </c>
      <c r="AO366" s="1741">
        <v>0</v>
      </c>
      <c r="AP366" s="1741"/>
      <c r="AQ366" s="2504">
        <f t="shared" si="158"/>
        <v>3000</v>
      </c>
      <c r="AR366" s="2504">
        <v>3000</v>
      </c>
      <c r="AS366" s="1741"/>
      <c r="AT366" s="1741"/>
      <c r="AU366" s="1741"/>
      <c r="AV366" s="2504">
        <f t="shared" si="159"/>
        <v>3000</v>
      </c>
      <c r="AW366" s="2504">
        <v>3000</v>
      </c>
      <c r="AX366" s="1741"/>
      <c r="AY366" s="1741"/>
      <c r="AZ366" s="1741"/>
      <c r="BA366" s="1761"/>
      <c r="BB366" s="1761"/>
      <c r="BC366" s="1761"/>
      <c r="BD366" s="2329">
        <f t="shared" si="154"/>
        <v>3000</v>
      </c>
      <c r="BE366" s="2329"/>
      <c r="BF366" s="1762">
        <f t="shared" si="162"/>
        <v>3690</v>
      </c>
      <c r="BG366" s="2403">
        <v>2022</v>
      </c>
      <c r="BH366" s="2403" t="s">
        <v>2324</v>
      </c>
      <c r="BI366" s="2403" t="s">
        <v>2327</v>
      </c>
      <c r="BJ366" s="2334">
        <f t="shared" si="139"/>
        <v>100</v>
      </c>
      <c r="BK366" s="2334">
        <f t="shared" si="140"/>
        <v>100</v>
      </c>
      <c r="BL366" s="2403" t="s">
        <v>40</v>
      </c>
      <c r="BM366" s="2506"/>
      <c r="BN366" s="2915" t="s">
        <v>2497</v>
      </c>
      <c r="BO366" s="2915" t="s">
        <v>2501</v>
      </c>
      <c r="BP366" s="2507"/>
      <c r="BQ366" s="2508"/>
    </row>
    <row r="367" spans="1:69" s="1630" customFormat="1" ht="30" customHeight="1">
      <c r="A367" s="2228" t="s">
        <v>74</v>
      </c>
      <c r="B367" s="2002" t="s">
        <v>2420</v>
      </c>
      <c r="C367" s="2003"/>
      <c r="D367" s="2003"/>
      <c r="E367" s="1853"/>
      <c r="F367" s="1639"/>
      <c r="G367" s="1826">
        <f>SUM(G368:G370)</f>
        <v>19000</v>
      </c>
      <c r="H367" s="1826">
        <f t="shared" ref="H367:BC367" si="163">SUM(H368:H370)</f>
        <v>16000</v>
      </c>
      <c r="I367" s="1826">
        <f t="shared" si="163"/>
        <v>3000</v>
      </c>
      <c r="J367" s="1826">
        <f t="shared" si="163"/>
        <v>0</v>
      </c>
      <c r="K367" s="1826">
        <f t="shared" si="163"/>
        <v>19000</v>
      </c>
      <c r="L367" s="1826">
        <f t="shared" si="163"/>
        <v>16000</v>
      </c>
      <c r="M367" s="1826">
        <f t="shared" si="163"/>
        <v>145.37799999999999</v>
      </c>
      <c r="N367" s="1826">
        <f t="shared" si="163"/>
        <v>145.37799999999999</v>
      </c>
      <c r="O367" s="1826">
        <f t="shared" si="163"/>
        <v>0</v>
      </c>
      <c r="P367" s="1826">
        <f t="shared" si="163"/>
        <v>0</v>
      </c>
      <c r="Q367" s="1826">
        <f t="shared" si="163"/>
        <v>0</v>
      </c>
      <c r="R367" s="1826">
        <f t="shared" si="163"/>
        <v>0</v>
      </c>
      <c r="S367" s="1826">
        <f t="shared" si="163"/>
        <v>3500</v>
      </c>
      <c r="T367" s="1826">
        <f t="shared" si="163"/>
        <v>3500</v>
      </c>
      <c r="U367" s="1826">
        <f t="shared" si="163"/>
        <v>0</v>
      </c>
      <c r="V367" s="1826">
        <f t="shared" si="163"/>
        <v>0</v>
      </c>
      <c r="W367" s="1826">
        <f t="shared" si="163"/>
        <v>0</v>
      </c>
      <c r="X367" s="1826">
        <f t="shared" si="163"/>
        <v>0</v>
      </c>
      <c r="Y367" s="1826">
        <f t="shared" si="163"/>
        <v>0</v>
      </c>
      <c r="Z367" s="1826">
        <f t="shared" si="163"/>
        <v>0</v>
      </c>
      <c r="AA367" s="1826">
        <f t="shared" si="163"/>
        <v>1638.548</v>
      </c>
      <c r="AB367" s="1826">
        <f t="shared" si="163"/>
        <v>1638.548</v>
      </c>
      <c r="AC367" s="1826">
        <f t="shared" si="163"/>
        <v>0</v>
      </c>
      <c r="AD367" s="1826">
        <f t="shared" si="163"/>
        <v>0</v>
      </c>
      <c r="AE367" s="1826">
        <f t="shared" si="163"/>
        <v>0</v>
      </c>
      <c r="AF367" s="1826">
        <f t="shared" si="163"/>
        <v>0</v>
      </c>
      <c r="AG367" s="1826">
        <f t="shared" si="163"/>
        <v>0</v>
      </c>
      <c r="AH367" s="1826">
        <f t="shared" si="163"/>
        <v>0</v>
      </c>
      <c r="AI367" s="1826">
        <f t="shared" si="163"/>
        <v>3500</v>
      </c>
      <c r="AJ367" s="1826">
        <f t="shared" si="163"/>
        <v>3500</v>
      </c>
      <c r="AK367" s="1826">
        <f t="shared" si="163"/>
        <v>0</v>
      </c>
      <c r="AL367" s="1826">
        <f t="shared" si="163"/>
        <v>0</v>
      </c>
      <c r="AM367" s="1826">
        <f t="shared" si="163"/>
        <v>3500</v>
      </c>
      <c r="AN367" s="1826">
        <f t="shared" si="163"/>
        <v>3500</v>
      </c>
      <c r="AO367" s="1826">
        <f t="shared" si="163"/>
        <v>0</v>
      </c>
      <c r="AP367" s="1826">
        <f t="shared" si="163"/>
        <v>0</v>
      </c>
      <c r="AQ367" s="1826">
        <f t="shared" si="163"/>
        <v>15500</v>
      </c>
      <c r="AR367" s="1826">
        <f t="shared" si="163"/>
        <v>12500</v>
      </c>
      <c r="AS367" s="1826">
        <f t="shared" si="163"/>
        <v>0</v>
      </c>
      <c r="AT367" s="1826">
        <f t="shared" si="163"/>
        <v>3000</v>
      </c>
      <c r="AU367" s="1826">
        <f t="shared" si="163"/>
        <v>0</v>
      </c>
      <c r="AV367" s="1826">
        <f t="shared" si="163"/>
        <v>15500</v>
      </c>
      <c r="AW367" s="1826">
        <f t="shared" si="163"/>
        <v>12500</v>
      </c>
      <c r="AX367" s="1826">
        <f t="shared" si="163"/>
        <v>0</v>
      </c>
      <c r="AY367" s="1826">
        <f t="shared" si="163"/>
        <v>3000</v>
      </c>
      <c r="AZ367" s="1826">
        <f t="shared" si="163"/>
        <v>0</v>
      </c>
      <c r="BA367" s="1826">
        <f t="shared" si="163"/>
        <v>0</v>
      </c>
      <c r="BB367" s="1826">
        <f t="shared" si="163"/>
        <v>0</v>
      </c>
      <c r="BC367" s="1826">
        <f t="shared" si="163"/>
        <v>0</v>
      </c>
      <c r="BD367" s="1826">
        <f>SUM(BD368:BD370)</f>
        <v>2325</v>
      </c>
      <c r="BE367" s="102"/>
      <c r="BF367" s="1855"/>
      <c r="BG367" s="1856"/>
      <c r="BH367" s="1856"/>
      <c r="BI367" s="1856"/>
      <c r="BJ367" s="1692">
        <f t="shared" si="139"/>
        <v>36.40625</v>
      </c>
      <c r="BK367" s="1692">
        <f t="shared" si="140"/>
        <v>18.600000000000001</v>
      </c>
      <c r="BL367" s="1719"/>
      <c r="BM367" s="1857"/>
      <c r="BN367" s="2915" t="s">
        <v>2497</v>
      </c>
      <c r="BO367" s="2915" t="s">
        <v>2501</v>
      </c>
      <c r="BP367" s="1858">
        <v>2325</v>
      </c>
      <c r="BQ367" s="2004">
        <v>0.25</v>
      </c>
    </row>
    <row r="368" spans="1:69" s="2518" customFormat="1" ht="41.25" customHeight="1">
      <c r="A368" s="2499">
        <v>1</v>
      </c>
      <c r="B368" s="2510" t="s">
        <v>1163</v>
      </c>
      <c r="C368" s="145" t="s">
        <v>1144</v>
      </c>
      <c r="D368" s="1765" t="s">
        <v>1164</v>
      </c>
      <c r="E368" s="2449" t="s">
        <v>206</v>
      </c>
      <c r="F368" s="2450" t="s">
        <v>1165</v>
      </c>
      <c r="G368" s="2504">
        <v>2000</v>
      </c>
      <c r="H368" s="2504">
        <v>2000</v>
      </c>
      <c r="I368" s="1741"/>
      <c r="J368" s="1741"/>
      <c r="K368" s="1741">
        <v>2000</v>
      </c>
      <c r="L368" s="1741">
        <v>2000</v>
      </c>
      <c r="M368" s="1759">
        <v>145.37799999999999</v>
      </c>
      <c r="N368" s="1741">
        <v>145.37799999999999</v>
      </c>
      <c r="O368" s="2515"/>
      <c r="P368" s="2001"/>
      <c r="Q368" s="1741"/>
      <c r="R368" s="1741"/>
      <c r="S368" s="1741">
        <f t="shared" si="160"/>
        <v>2000</v>
      </c>
      <c r="T368" s="2504">
        <v>2000</v>
      </c>
      <c r="U368" s="1741"/>
      <c r="V368" s="1741"/>
      <c r="W368" s="2001">
        <f t="shared" si="161"/>
        <v>0</v>
      </c>
      <c r="X368" s="2001"/>
      <c r="Y368" s="1741"/>
      <c r="Z368" s="1741"/>
      <c r="AA368" s="1741">
        <f t="shared" si="153"/>
        <v>638.548</v>
      </c>
      <c r="AB368" s="1741">
        <v>638.548</v>
      </c>
      <c r="AC368" s="1741"/>
      <c r="AD368" s="1741"/>
      <c r="AE368" s="1741">
        <f t="shared" si="155"/>
        <v>0</v>
      </c>
      <c r="AF368" s="2001"/>
      <c r="AG368" s="1741"/>
      <c r="AH368" s="1741"/>
      <c r="AI368" s="1741">
        <f t="shared" si="156"/>
        <v>2000</v>
      </c>
      <c r="AJ368" s="1741">
        <v>2000</v>
      </c>
      <c r="AK368" s="1741"/>
      <c r="AL368" s="1741"/>
      <c r="AM368" s="2504">
        <f t="shared" si="157"/>
        <v>2000</v>
      </c>
      <c r="AN368" s="2504">
        <v>2000</v>
      </c>
      <c r="AO368" s="1741">
        <v>0</v>
      </c>
      <c r="AP368" s="1741"/>
      <c r="AQ368" s="2504">
        <f t="shared" si="158"/>
        <v>0</v>
      </c>
      <c r="AR368" s="2504">
        <v>0</v>
      </c>
      <c r="AS368" s="1741"/>
      <c r="AT368" s="1741"/>
      <c r="AU368" s="1741"/>
      <c r="AV368" s="2504">
        <f t="shared" si="159"/>
        <v>0</v>
      </c>
      <c r="AW368" s="2504">
        <v>0</v>
      </c>
      <c r="AX368" s="1741"/>
      <c r="AY368" s="1741"/>
      <c r="AZ368" s="1741"/>
      <c r="BA368" s="1761"/>
      <c r="BB368" s="1761"/>
      <c r="BC368" s="1761"/>
      <c r="BD368" s="2516"/>
      <c r="BE368" s="2516"/>
      <c r="BF368" s="1762">
        <f t="shared" si="162"/>
        <v>0</v>
      </c>
      <c r="BG368" s="2403">
        <v>2023</v>
      </c>
      <c r="BH368" s="2403" t="s">
        <v>910</v>
      </c>
      <c r="BI368" s="2403"/>
      <c r="BJ368" s="2334">
        <f t="shared" si="139"/>
        <v>100</v>
      </c>
      <c r="BK368" s="2334" t="e">
        <f t="shared" si="140"/>
        <v>#DIV/0!</v>
      </c>
      <c r="BL368" s="2403" t="s">
        <v>40</v>
      </c>
      <c r="BM368" s="2506"/>
      <c r="BN368" s="2915" t="s">
        <v>2497</v>
      </c>
      <c r="BO368" s="2915" t="s">
        <v>2501</v>
      </c>
      <c r="BP368" s="2507">
        <f>H368*$BQ$367</f>
        <v>500</v>
      </c>
      <c r="BQ368" s="2517"/>
    </row>
    <row r="369" spans="1:69" s="2518" customFormat="1" ht="38.25">
      <c r="A369" s="2499">
        <v>2</v>
      </c>
      <c r="B369" s="2510" t="s">
        <v>1181</v>
      </c>
      <c r="C369" s="145" t="s">
        <v>1182</v>
      </c>
      <c r="D369" s="1765" t="s">
        <v>1183</v>
      </c>
      <c r="E369" s="2449" t="s">
        <v>206</v>
      </c>
      <c r="F369" s="2450" t="s">
        <v>1184</v>
      </c>
      <c r="G369" s="2504">
        <v>11000</v>
      </c>
      <c r="H369" s="2504">
        <v>8000</v>
      </c>
      <c r="I369" s="1741">
        <v>3000</v>
      </c>
      <c r="J369" s="1741"/>
      <c r="K369" s="1741">
        <v>11000</v>
      </c>
      <c r="L369" s="1741">
        <v>8000</v>
      </c>
      <c r="M369" s="1759">
        <v>0</v>
      </c>
      <c r="N369" s="1741"/>
      <c r="O369" s="2515"/>
      <c r="P369" s="2001"/>
      <c r="Q369" s="1741"/>
      <c r="R369" s="1741"/>
      <c r="S369" s="1741">
        <f t="shared" si="160"/>
        <v>1000</v>
      </c>
      <c r="T369" s="2504">
        <v>1000</v>
      </c>
      <c r="U369" s="1741"/>
      <c r="V369" s="1741"/>
      <c r="W369" s="2001">
        <f t="shared" si="161"/>
        <v>0</v>
      </c>
      <c r="X369" s="2001"/>
      <c r="Y369" s="1741"/>
      <c r="Z369" s="1741"/>
      <c r="AA369" s="1741">
        <f t="shared" si="153"/>
        <v>1000</v>
      </c>
      <c r="AB369" s="1741">
        <v>1000</v>
      </c>
      <c r="AC369" s="1741"/>
      <c r="AD369" s="1741"/>
      <c r="AE369" s="1741">
        <f t="shared" si="155"/>
        <v>0</v>
      </c>
      <c r="AF369" s="2001"/>
      <c r="AG369" s="1741"/>
      <c r="AH369" s="1741"/>
      <c r="AI369" s="1741">
        <f t="shared" si="156"/>
        <v>1000</v>
      </c>
      <c r="AJ369" s="1741">
        <v>1000</v>
      </c>
      <c r="AK369" s="1741"/>
      <c r="AL369" s="1741"/>
      <c r="AM369" s="2504">
        <f t="shared" si="157"/>
        <v>1000</v>
      </c>
      <c r="AN369" s="2504">
        <v>1000</v>
      </c>
      <c r="AO369" s="1741">
        <v>0</v>
      </c>
      <c r="AP369" s="1741"/>
      <c r="AQ369" s="2504">
        <f t="shared" si="158"/>
        <v>10000</v>
      </c>
      <c r="AR369" s="2504">
        <v>7000</v>
      </c>
      <c r="AS369" s="1741"/>
      <c r="AT369" s="1741">
        <v>3000</v>
      </c>
      <c r="AU369" s="1741"/>
      <c r="AV369" s="2504">
        <f t="shared" si="159"/>
        <v>10000</v>
      </c>
      <c r="AW369" s="2504">
        <v>7000</v>
      </c>
      <c r="AX369" s="1741"/>
      <c r="AY369" s="1741">
        <v>3000</v>
      </c>
      <c r="AZ369" s="1741"/>
      <c r="BA369" s="1761"/>
      <c r="BB369" s="1761"/>
      <c r="BC369" s="1761"/>
      <c r="BD369" s="2516">
        <v>1200</v>
      </c>
      <c r="BE369" s="2516"/>
      <c r="BF369" s="1762">
        <f t="shared" si="162"/>
        <v>0</v>
      </c>
      <c r="BG369" s="2403">
        <v>2023</v>
      </c>
      <c r="BH369" s="2403" t="s">
        <v>2324</v>
      </c>
      <c r="BI369" s="2403" t="s">
        <v>2327</v>
      </c>
      <c r="BJ369" s="2334">
        <f t="shared" si="139"/>
        <v>27.500000000000004</v>
      </c>
      <c r="BK369" s="2334">
        <f t="shared" si="140"/>
        <v>17.142857142857142</v>
      </c>
      <c r="BL369" s="2403" t="s">
        <v>40</v>
      </c>
      <c r="BM369" s="2506"/>
      <c r="BN369" s="2915" t="s">
        <v>2497</v>
      </c>
      <c r="BO369" s="2915" t="s">
        <v>2501</v>
      </c>
      <c r="BP369" s="2507">
        <f>H369*$BQ$367</f>
        <v>2000</v>
      </c>
      <c r="BQ369" s="2517">
        <f>BP369-AN369</f>
        <v>1000</v>
      </c>
    </row>
    <row r="370" spans="1:69" s="2518" customFormat="1" ht="51">
      <c r="A370" s="2499">
        <v>3</v>
      </c>
      <c r="B370" s="2510" t="s">
        <v>1185</v>
      </c>
      <c r="C370" s="145" t="s">
        <v>1119</v>
      </c>
      <c r="D370" s="145" t="s">
        <v>1186</v>
      </c>
      <c r="E370" s="2449" t="s">
        <v>206</v>
      </c>
      <c r="F370" s="2450" t="s">
        <v>1187</v>
      </c>
      <c r="G370" s="2504">
        <v>6000</v>
      </c>
      <c r="H370" s="2504">
        <v>6000</v>
      </c>
      <c r="I370" s="1741"/>
      <c r="J370" s="1741"/>
      <c r="K370" s="1741">
        <v>6000</v>
      </c>
      <c r="L370" s="1741">
        <v>6000</v>
      </c>
      <c r="M370" s="1759">
        <v>0</v>
      </c>
      <c r="N370" s="1741"/>
      <c r="O370" s="2515"/>
      <c r="P370" s="2001"/>
      <c r="Q370" s="1741"/>
      <c r="R370" s="1741"/>
      <c r="S370" s="1741">
        <f t="shared" si="160"/>
        <v>500</v>
      </c>
      <c r="T370" s="2504">
        <v>500</v>
      </c>
      <c r="U370" s="1741"/>
      <c r="V370" s="1741"/>
      <c r="W370" s="2001">
        <f t="shared" si="161"/>
        <v>0</v>
      </c>
      <c r="X370" s="2001"/>
      <c r="Y370" s="1741"/>
      <c r="Z370" s="1741"/>
      <c r="AA370" s="1741">
        <f t="shared" si="153"/>
        <v>0</v>
      </c>
      <c r="AB370" s="1741"/>
      <c r="AC370" s="1741"/>
      <c r="AD370" s="1741"/>
      <c r="AE370" s="1741">
        <f t="shared" si="155"/>
        <v>0</v>
      </c>
      <c r="AF370" s="2001"/>
      <c r="AG370" s="1741"/>
      <c r="AH370" s="1741"/>
      <c r="AI370" s="1741">
        <f t="shared" si="156"/>
        <v>500</v>
      </c>
      <c r="AJ370" s="1741">
        <v>500</v>
      </c>
      <c r="AK370" s="1741"/>
      <c r="AL370" s="1741"/>
      <c r="AM370" s="2504">
        <f t="shared" si="157"/>
        <v>500</v>
      </c>
      <c r="AN370" s="2504">
        <v>500</v>
      </c>
      <c r="AO370" s="1741">
        <v>0</v>
      </c>
      <c r="AP370" s="1741"/>
      <c r="AQ370" s="2504">
        <f t="shared" si="158"/>
        <v>5500</v>
      </c>
      <c r="AR370" s="2504">
        <v>5500</v>
      </c>
      <c r="AS370" s="1741"/>
      <c r="AT370" s="1741"/>
      <c r="AU370" s="1741"/>
      <c r="AV370" s="2504">
        <f t="shared" si="159"/>
        <v>5500</v>
      </c>
      <c r="AW370" s="2504">
        <v>5500</v>
      </c>
      <c r="AX370" s="1741"/>
      <c r="AY370" s="1741"/>
      <c r="AZ370" s="1741"/>
      <c r="BA370" s="1761"/>
      <c r="BB370" s="1761"/>
      <c r="BC370" s="1761"/>
      <c r="BD370" s="2516">
        <v>1125</v>
      </c>
      <c r="BE370" s="2516"/>
      <c r="BF370" s="1762">
        <f t="shared" si="162"/>
        <v>0</v>
      </c>
      <c r="BG370" s="2403">
        <v>2023</v>
      </c>
      <c r="BH370" s="2403" t="s">
        <v>2324</v>
      </c>
      <c r="BI370" s="2403" t="s">
        <v>2327</v>
      </c>
      <c r="BJ370" s="2334">
        <f t="shared" si="139"/>
        <v>27.083333333333332</v>
      </c>
      <c r="BK370" s="2334">
        <f t="shared" si="140"/>
        <v>20.454545454545457</v>
      </c>
      <c r="BL370" s="2403" t="s">
        <v>40</v>
      </c>
      <c r="BM370" s="2506"/>
      <c r="BN370" s="2915" t="s">
        <v>2497</v>
      </c>
      <c r="BO370" s="2915" t="s">
        <v>2501</v>
      </c>
      <c r="BP370" s="2507">
        <f>H370*$BQ$367</f>
        <v>1500</v>
      </c>
      <c r="BQ370" s="2517">
        <f>BP370-AN370</f>
        <v>1000</v>
      </c>
    </row>
    <row r="371" spans="1:69" s="2522" customFormat="1" ht="27" customHeight="1">
      <c r="A371" s="2511" t="s">
        <v>712</v>
      </c>
      <c r="B371" s="2488" t="s">
        <v>2468</v>
      </c>
      <c r="C371" s="2005"/>
      <c r="D371" s="2005"/>
      <c r="E371" s="2512"/>
      <c r="F371" s="2513"/>
      <c r="G371" s="2514"/>
      <c r="H371" s="2514"/>
      <c r="I371" s="2006"/>
      <c r="J371" s="2006"/>
      <c r="K371" s="2006"/>
      <c r="L371" s="2006"/>
      <c r="M371" s="2007"/>
      <c r="N371" s="2006"/>
      <c r="O371" s="2514"/>
      <c r="P371" s="2006"/>
      <c r="Q371" s="2006"/>
      <c r="R371" s="2006"/>
      <c r="S371" s="2006"/>
      <c r="T371" s="2514"/>
      <c r="U371" s="2006"/>
      <c r="V371" s="2006"/>
      <c r="W371" s="2006"/>
      <c r="X371" s="2006"/>
      <c r="Y371" s="2006"/>
      <c r="Z371" s="2006"/>
      <c r="AA371" s="2006"/>
      <c r="AB371" s="2006"/>
      <c r="AC371" s="2006"/>
      <c r="AD371" s="2006"/>
      <c r="AE371" s="2006"/>
      <c r="AF371" s="2006"/>
      <c r="AG371" s="2006"/>
      <c r="AH371" s="2006"/>
      <c r="AI371" s="2006"/>
      <c r="AJ371" s="2006"/>
      <c r="AK371" s="2006"/>
      <c r="AL371" s="2006"/>
      <c r="AM371" s="2514"/>
      <c r="AN371" s="2514"/>
      <c r="AO371" s="2006"/>
      <c r="AP371" s="2006"/>
      <c r="AQ371" s="2514"/>
      <c r="AR371" s="2514"/>
      <c r="AS371" s="2006"/>
      <c r="AT371" s="2006"/>
      <c r="AU371" s="2006"/>
      <c r="AV371" s="2514"/>
      <c r="AW371" s="2514"/>
      <c r="AX371" s="2006"/>
      <c r="AY371" s="2006"/>
      <c r="AZ371" s="2006"/>
      <c r="BA371" s="2006"/>
      <c r="BB371" s="2006"/>
      <c r="BC371" s="2006"/>
      <c r="BD371" s="2514"/>
      <c r="BE371" s="2514"/>
      <c r="BF371" s="2008"/>
      <c r="BG371" s="2519"/>
      <c r="BH371" s="2519"/>
      <c r="BI371" s="2519"/>
      <c r="BJ371" s="2340"/>
      <c r="BK371" s="2340"/>
      <c r="BL371" s="2407" t="s">
        <v>2327</v>
      </c>
      <c r="BM371" s="2520"/>
      <c r="BN371" s="2915" t="s">
        <v>2497</v>
      </c>
      <c r="BO371" s="2915" t="s">
        <v>2501</v>
      </c>
      <c r="BP371" s="2521"/>
    </row>
    <row r="372" spans="1:69" s="2023" customFormat="1" ht="51">
      <c r="A372" s="2229">
        <v>1</v>
      </c>
      <c r="B372" s="2009" t="s">
        <v>1130</v>
      </c>
      <c r="C372" s="2010" t="s">
        <v>1131</v>
      </c>
      <c r="D372" s="2010" t="s">
        <v>1132</v>
      </c>
      <c r="E372" s="2011" t="s">
        <v>259</v>
      </c>
      <c r="F372" s="2012"/>
      <c r="G372" s="2013">
        <v>13000</v>
      </c>
      <c r="H372" s="2013">
        <v>13000</v>
      </c>
      <c r="I372" s="2014"/>
      <c r="J372" s="2014"/>
      <c r="K372" s="2013">
        <v>13000</v>
      </c>
      <c r="L372" s="2013">
        <v>13000</v>
      </c>
      <c r="M372" s="2015"/>
      <c r="N372" s="2014"/>
      <c r="O372" s="2016"/>
      <c r="P372" s="2016"/>
      <c r="Q372" s="2014"/>
      <c r="R372" s="2014"/>
      <c r="S372" s="2014">
        <f t="shared" si="160"/>
        <v>0</v>
      </c>
      <c r="T372" s="2014"/>
      <c r="U372" s="2014"/>
      <c r="V372" s="2014"/>
      <c r="W372" s="2016">
        <f t="shared" si="161"/>
        <v>0</v>
      </c>
      <c r="X372" s="2016"/>
      <c r="Y372" s="2014"/>
      <c r="Z372" s="2014"/>
      <c r="AA372" s="2017">
        <f t="shared" si="153"/>
        <v>0</v>
      </c>
      <c r="AB372" s="2017"/>
      <c r="AC372" s="2014"/>
      <c r="AD372" s="2014"/>
      <c r="AE372" s="2017">
        <f t="shared" si="155"/>
        <v>0</v>
      </c>
      <c r="AF372" s="2016"/>
      <c r="AG372" s="2014"/>
      <c r="AH372" s="2014"/>
      <c r="AI372" s="2017">
        <f t="shared" si="156"/>
        <v>0</v>
      </c>
      <c r="AJ372" s="2014"/>
      <c r="AK372" s="2014"/>
      <c r="AL372" s="2014"/>
      <c r="AM372" s="2017">
        <f t="shared" si="157"/>
        <v>0</v>
      </c>
      <c r="AN372" s="2014"/>
      <c r="AO372" s="2014"/>
      <c r="AP372" s="2014"/>
      <c r="AQ372" s="2013">
        <f t="shared" si="158"/>
        <v>13000</v>
      </c>
      <c r="AR372" s="2013">
        <v>13000</v>
      </c>
      <c r="AS372" s="2014"/>
      <c r="AT372" s="2014"/>
      <c r="AU372" s="2014"/>
      <c r="AV372" s="2013">
        <f t="shared" si="159"/>
        <v>13000</v>
      </c>
      <c r="AW372" s="2013">
        <v>13000</v>
      </c>
      <c r="AX372" s="2014"/>
      <c r="AY372" s="2014"/>
      <c r="AZ372" s="2014"/>
      <c r="BA372" s="2018"/>
      <c r="BB372" s="2018"/>
      <c r="BC372" s="2018"/>
      <c r="BD372" s="2018"/>
      <c r="BE372" s="2018"/>
      <c r="BF372" s="2019">
        <f t="shared" si="162"/>
        <v>0</v>
      </c>
      <c r="BG372" s="2020">
        <v>2024</v>
      </c>
      <c r="BH372" s="2020" t="s">
        <v>2323</v>
      </c>
      <c r="BI372" s="2020" t="s">
        <v>2327</v>
      </c>
      <c r="BJ372" s="1925">
        <f t="shared" si="139"/>
        <v>0</v>
      </c>
      <c r="BK372" s="1925">
        <f t="shared" si="140"/>
        <v>0</v>
      </c>
      <c r="BL372" s="2020"/>
      <c r="BM372" s="2021"/>
      <c r="BN372" s="2915" t="s">
        <v>2497</v>
      </c>
      <c r="BO372" s="2915" t="s">
        <v>2501</v>
      </c>
      <c r="BP372" s="2022"/>
    </row>
    <row r="373" spans="1:69" s="2023" customFormat="1" ht="45" customHeight="1">
      <c r="A373" s="2229">
        <v>2</v>
      </c>
      <c r="B373" s="2009" t="s">
        <v>1133</v>
      </c>
      <c r="C373" s="2010" t="s">
        <v>1134</v>
      </c>
      <c r="D373" s="2010" t="s">
        <v>1135</v>
      </c>
      <c r="E373" s="2011" t="s">
        <v>259</v>
      </c>
      <c r="F373" s="2012"/>
      <c r="G373" s="2013">
        <v>6194</v>
      </c>
      <c r="H373" s="2013">
        <v>6194</v>
      </c>
      <c r="I373" s="2014"/>
      <c r="J373" s="2014"/>
      <c r="K373" s="2013">
        <v>6194</v>
      </c>
      <c r="L373" s="2013">
        <v>6194</v>
      </c>
      <c r="M373" s="2015"/>
      <c r="N373" s="2014"/>
      <c r="O373" s="2016"/>
      <c r="P373" s="2016"/>
      <c r="Q373" s="2014"/>
      <c r="R373" s="2014"/>
      <c r="S373" s="2014">
        <f t="shared" si="160"/>
        <v>0</v>
      </c>
      <c r="T373" s="2014"/>
      <c r="U373" s="2014"/>
      <c r="V373" s="2014"/>
      <c r="W373" s="2016">
        <f t="shared" si="161"/>
        <v>0</v>
      </c>
      <c r="X373" s="2016"/>
      <c r="Y373" s="2014"/>
      <c r="Z373" s="2014"/>
      <c r="AA373" s="2017">
        <f t="shared" si="153"/>
        <v>0</v>
      </c>
      <c r="AB373" s="2017"/>
      <c r="AC373" s="2014"/>
      <c r="AD373" s="2014"/>
      <c r="AE373" s="2017">
        <f t="shared" si="155"/>
        <v>0</v>
      </c>
      <c r="AF373" s="2016"/>
      <c r="AG373" s="2014"/>
      <c r="AH373" s="2014"/>
      <c r="AI373" s="2017">
        <f t="shared" si="156"/>
        <v>0</v>
      </c>
      <c r="AJ373" s="2014"/>
      <c r="AK373" s="2014"/>
      <c r="AL373" s="2014"/>
      <c r="AM373" s="2017">
        <f t="shared" si="157"/>
        <v>0</v>
      </c>
      <c r="AN373" s="2014"/>
      <c r="AO373" s="2014"/>
      <c r="AP373" s="2014"/>
      <c r="AQ373" s="2013">
        <f t="shared" si="158"/>
        <v>6194</v>
      </c>
      <c r="AR373" s="2013">
        <v>6194</v>
      </c>
      <c r="AS373" s="2014"/>
      <c r="AT373" s="2014"/>
      <c r="AU373" s="2014"/>
      <c r="AV373" s="2013">
        <f t="shared" si="159"/>
        <v>6194</v>
      </c>
      <c r="AW373" s="2013">
        <v>6194</v>
      </c>
      <c r="AX373" s="2014"/>
      <c r="AY373" s="2014"/>
      <c r="AZ373" s="2014"/>
      <c r="BA373" s="2018"/>
      <c r="BB373" s="2018"/>
      <c r="BC373" s="2018"/>
      <c r="BD373" s="2018"/>
      <c r="BE373" s="2018"/>
      <c r="BF373" s="2019">
        <f t="shared" si="162"/>
        <v>0</v>
      </c>
      <c r="BG373" s="2020">
        <v>2024</v>
      </c>
      <c r="BH373" s="2020" t="s">
        <v>2323</v>
      </c>
      <c r="BI373" s="2020" t="s">
        <v>2327</v>
      </c>
      <c r="BJ373" s="1925">
        <f t="shared" si="139"/>
        <v>0</v>
      </c>
      <c r="BK373" s="1925">
        <f t="shared" si="140"/>
        <v>0</v>
      </c>
      <c r="BL373" s="2020"/>
      <c r="BM373" s="2021"/>
      <c r="BN373" s="2915" t="s">
        <v>2497</v>
      </c>
      <c r="BO373" s="2915" t="s">
        <v>2501</v>
      </c>
      <c r="BP373" s="2022"/>
    </row>
    <row r="374" spans="1:69" s="28" customFormat="1" ht="26.25" customHeight="1">
      <c r="A374" s="2203" t="s">
        <v>48</v>
      </c>
      <c r="B374" s="1732" t="s">
        <v>57</v>
      </c>
      <c r="C374" s="1733"/>
      <c r="D374" s="1733"/>
      <c r="E374" s="1734"/>
      <c r="F374" s="1734"/>
      <c r="G374" s="102">
        <f>G375+G405+G413</f>
        <v>148008</v>
      </c>
      <c r="H374" s="102">
        <f t="shared" ref="H374:BD374" si="164">H375+H405+H413</f>
        <v>148008</v>
      </c>
      <c r="I374" s="102">
        <f t="shared" si="164"/>
        <v>0</v>
      </c>
      <c r="J374" s="102">
        <f t="shared" si="164"/>
        <v>0</v>
      </c>
      <c r="K374" s="102">
        <f t="shared" si="164"/>
        <v>148008</v>
      </c>
      <c r="L374" s="102">
        <f t="shared" si="164"/>
        <v>148008</v>
      </c>
      <c r="M374" s="102">
        <f t="shared" si="164"/>
        <v>81648.591769000006</v>
      </c>
      <c r="N374" s="102">
        <f t="shared" si="164"/>
        <v>26243.299600000002</v>
      </c>
      <c r="O374" s="102">
        <f t="shared" si="164"/>
        <v>2399.355</v>
      </c>
      <c r="P374" s="102">
        <f t="shared" si="164"/>
        <v>2399.355</v>
      </c>
      <c r="Q374" s="102">
        <f t="shared" si="164"/>
        <v>0</v>
      </c>
      <c r="R374" s="102">
        <f t="shared" si="164"/>
        <v>0</v>
      </c>
      <c r="S374" s="102">
        <f t="shared" si="164"/>
        <v>46545</v>
      </c>
      <c r="T374" s="102">
        <f t="shared" si="164"/>
        <v>46545</v>
      </c>
      <c r="U374" s="102">
        <f t="shared" si="164"/>
        <v>0</v>
      </c>
      <c r="V374" s="102">
        <f t="shared" si="164"/>
        <v>0</v>
      </c>
      <c r="W374" s="102">
        <f t="shared" si="164"/>
        <v>1989.7599999999998</v>
      </c>
      <c r="X374" s="102">
        <f t="shared" si="164"/>
        <v>1989.7599999999998</v>
      </c>
      <c r="Y374" s="102">
        <f t="shared" si="164"/>
        <v>0</v>
      </c>
      <c r="Z374" s="102">
        <f t="shared" si="164"/>
        <v>0</v>
      </c>
      <c r="AA374" s="102">
        <f t="shared" si="164"/>
        <v>16311.491999999998</v>
      </c>
      <c r="AB374" s="102">
        <f t="shared" si="164"/>
        <v>16311.491999999998</v>
      </c>
      <c r="AC374" s="102">
        <f t="shared" si="164"/>
        <v>0</v>
      </c>
      <c r="AD374" s="102">
        <f t="shared" si="164"/>
        <v>0</v>
      </c>
      <c r="AE374" s="102">
        <f t="shared" si="164"/>
        <v>2399.355</v>
      </c>
      <c r="AF374" s="102">
        <f t="shared" si="164"/>
        <v>2399.355</v>
      </c>
      <c r="AG374" s="102">
        <f t="shared" si="164"/>
        <v>0</v>
      </c>
      <c r="AH374" s="102">
        <f t="shared" si="164"/>
        <v>0</v>
      </c>
      <c r="AI374" s="102">
        <f t="shared" si="164"/>
        <v>46545</v>
      </c>
      <c r="AJ374" s="102">
        <f t="shared" si="164"/>
        <v>46545</v>
      </c>
      <c r="AK374" s="102">
        <f t="shared" si="164"/>
        <v>0</v>
      </c>
      <c r="AL374" s="102">
        <f t="shared" si="164"/>
        <v>0</v>
      </c>
      <c r="AM374" s="102">
        <f t="shared" si="164"/>
        <v>119761</v>
      </c>
      <c r="AN374" s="102">
        <f t="shared" si="164"/>
        <v>119761</v>
      </c>
      <c r="AO374" s="102">
        <f t="shared" si="164"/>
        <v>0</v>
      </c>
      <c r="AP374" s="102">
        <f t="shared" si="164"/>
        <v>0</v>
      </c>
      <c r="AQ374" s="102">
        <f t="shared" si="164"/>
        <v>28244.342000000001</v>
      </c>
      <c r="AR374" s="102">
        <f t="shared" si="164"/>
        <v>28244.342000000001</v>
      </c>
      <c r="AS374" s="102">
        <f t="shared" si="164"/>
        <v>0</v>
      </c>
      <c r="AT374" s="102">
        <f t="shared" si="164"/>
        <v>0</v>
      </c>
      <c r="AU374" s="102">
        <f t="shared" si="164"/>
        <v>0</v>
      </c>
      <c r="AV374" s="102">
        <f t="shared" si="164"/>
        <v>28244.342000000001</v>
      </c>
      <c r="AW374" s="102">
        <f t="shared" si="164"/>
        <v>28244.342000000001</v>
      </c>
      <c r="AX374" s="102">
        <f t="shared" si="164"/>
        <v>0</v>
      </c>
      <c r="AY374" s="102">
        <f t="shared" si="164"/>
        <v>0</v>
      </c>
      <c r="AZ374" s="102">
        <f t="shared" si="164"/>
        <v>0</v>
      </c>
      <c r="BA374" s="102">
        <f t="shared" si="164"/>
        <v>0</v>
      </c>
      <c r="BB374" s="102">
        <f t="shared" si="164"/>
        <v>0</v>
      </c>
      <c r="BC374" s="102">
        <f t="shared" si="164"/>
        <v>0</v>
      </c>
      <c r="BD374" s="102">
        <f t="shared" si="164"/>
        <v>56383.342000000004</v>
      </c>
      <c r="BE374" s="1655">
        <f>'PL 3 PB DATP'!H21</f>
        <v>56384</v>
      </c>
      <c r="BF374" s="102">
        <f t="shared" ref="BF374" si="165">SUM(BF376:BF418)</f>
        <v>73216</v>
      </c>
      <c r="BG374" s="1658"/>
      <c r="BH374" s="1658"/>
      <c r="BI374" s="1658"/>
      <c r="BJ374" s="1669">
        <f t="shared" si="139"/>
        <v>119.01001432355007</v>
      </c>
      <c r="BK374" s="1669">
        <f t="shared" si="140"/>
        <v>199.62703326563599</v>
      </c>
      <c r="BL374" s="1658"/>
      <c r="BM374" s="18"/>
      <c r="BN374" s="2915" t="s">
        <v>2497</v>
      </c>
      <c r="BO374" s="1370"/>
      <c r="BP374" s="1660">
        <f>BE374-BD374</f>
        <v>0.65799999999580905</v>
      </c>
      <c r="BQ374" s="53"/>
    </row>
    <row r="375" spans="1:69" s="28" customFormat="1" ht="42" customHeight="1">
      <c r="A375" s="2203" t="s">
        <v>73</v>
      </c>
      <c r="B375" s="1732" t="s">
        <v>2422</v>
      </c>
      <c r="C375" s="1733"/>
      <c r="D375" s="1733"/>
      <c r="E375" s="1734"/>
      <c r="F375" s="1734"/>
      <c r="G375" s="102">
        <f>SUM(G376:G404)</f>
        <v>115125</v>
      </c>
      <c r="H375" s="102">
        <f t="shared" ref="H375:BD375" si="166">SUM(H376:H404)</f>
        <v>115125</v>
      </c>
      <c r="I375" s="102">
        <f t="shared" si="166"/>
        <v>0</v>
      </c>
      <c r="J375" s="102">
        <f t="shared" si="166"/>
        <v>0</v>
      </c>
      <c r="K375" s="102">
        <f t="shared" si="166"/>
        <v>115125</v>
      </c>
      <c r="L375" s="102">
        <f t="shared" si="166"/>
        <v>115125</v>
      </c>
      <c r="M375" s="102">
        <f t="shared" si="166"/>
        <v>81648.591769000006</v>
      </c>
      <c r="N375" s="102">
        <f t="shared" si="166"/>
        <v>26243.299600000002</v>
      </c>
      <c r="O375" s="102">
        <f t="shared" si="166"/>
        <v>2399.355</v>
      </c>
      <c r="P375" s="102">
        <f t="shared" si="166"/>
        <v>2399.355</v>
      </c>
      <c r="Q375" s="102">
        <f t="shared" si="166"/>
        <v>0</v>
      </c>
      <c r="R375" s="102">
        <f t="shared" si="166"/>
        <v>0</v>
      </c>
      <c r="S375" s="102">
        <f t="shared" si="166"/>
        <v>34048</v>
      </c>
      <c r="T375" s="102">
        <f t="shared" si="166"/>
        <v>34048</v>
      </c>
      <c r="U375" s="102">
        <f t="shared" si="166"/>
        <v>0</v>
      </c>
      <c r="V375" s="102">
        <f t="shared" si="166"/>
        <v>0</v>
      </c>
      <c r="W375" s="102">
        <f t="shared" si="166"/>
        <v>1989.7599999999998</v>
      </c>
      <c r="X375" s="102">
        <f t="shared" si="166"/>
        <v>1989.7599999999998</v>
      </c>
      <c r="Y375" s="102">
        <f t="shared" si="166"/>
        <v>0</v>
      </c>
      <c r="Z375" s="102">
        <f t="shared" si="166"/>
        <v>0</v>
      </c>
      <c r="AA375" s="102">
        <f t="shared" si="166"/>
        <v>16311.491999999998</v>
      </c>
      <c r="AB375" s="102">
        <f t="shared" si="166"/>
        <v>16311.491999999998</v>
      </c>
      <c r="AC375" s="102">
        <f t="shared" si="166"/>
        <v>0</v>
      </c>
      <c r="AD375" s="102">
        <f t="shared" si="166"/>
        <v>0</v>
      </c>
      <c r="AE375" s="102">
        <f t="shared" si="166"/>
        <v>2399.355</v>
      </c>
      <c r="AF375" s="102">
        <f t="shared" si="166"/>
        <v>2399.355</v>
      </c>
      <c r="AG375" s="102">
        <f t="shared" si="166"/>
        <v>0</v>
      </c>
      <c r="AH375" s="102">
        <f t="shared" si="166"/>
        <v>0</v>
      </c>
      <c r="AI375" s="102">
        <f t="shared" si="166"/>
        <v>34048</v>
      </c>
      <c r="AJ375" s="102">
        <f t="shared" si="166"/>
        <v>34048</v>
      </c>
      <c r="AK375" s="102">
        <f t="shared" si="166"/>
        <v>0</v>
      </c>
      <c r="AL375" s="102">
        <f t="shared" si="166"/>
        <v>0</v>
      </c>
      <c r="AM375" s="102">
        <f t="shared" si="166"/>
        <v>107264</v>
      </c>
      <c r="AN375" s="102">
        <f t="shared" si="166"/>
        <v>107264</v>
      </c>
      <c r="AO375" s="102">
        <f t="shared" si="166"/>
        <v>0</v>
      </c>
      <c r="AP375" s="102">
        <f t="shared" si="166"/>
        <v>0</v>
      </c>
      <c r="AQ375" s="102">
        <f t="shared" si="166"/>
        <v>7858.3420000000006</v>
      </c>
      <c r="AR375" s="102">
        <f t="shared" si="166"/>
        <v>7858.3420000000006</v>
      </c>
      <c r="AS375" s="102">
        <f t="shared" si="166"/>
        <v>0</v>
      </c>
      <c r="AT375" s="102">
        <f t="shared" si="166"/>
        <v>0</v>
      </c>
      <c r="AU375" s="102">
        <f t="shared" si="166"/>
        <v>0</v>
      </c>
      <c r="AV375" s="102">
        <f t="shared" si="166"/>
        <v>7858.3420000000006</v>
      </c>
      <c r="AW375" s="102">
        <f t="shared" si="166"/>
        <v>7858.3420000000006</v>
      </c>
      <c r="AX375" s="102">
        <f t="shared" si="166"/>
        <v>0</v>
      </c>
      <c r="AY375" s="102">
        <f t="shared" si="166"/>
        <v>0</v>
      </c>
      <c r="AZ375" s="102">
        <f t="shared" si="166"/>
        <v>0</v>
      </c>
      <c r="BA375" s="102">
        <f t="shared" si="166"/>
        <v>0</v>
      </c>
      <c r="BB375" s="102">
        <f t="shared" si="166"/>
        <v>0</v>
      </c>
      <c r="BC375" s="102">
        <f t="shared" si="166"/>
        <v>0</v>
      </c>
      <c r="BD375" s="102">
        <f t="shared" si="166"/>
        <v>7858.3420000000006</v>
      </c>
      <c r="BE375" s="102"/>
      <c r="BF375" s="102"/>
      <c r="BG375" s="1735"/>
      <c r="BH375" s="1735"/>
      <c r="BI375" s="1735"/>
      <c r="BJ375" s="1669">
        <f t="shared" si="139"/>
        <v>99.997691205211723</v>
      </c>
      <c r="BK375" s="1669">
        <f t="shared" si="140"/>
        <v>100</v>
      </c>
      <c r="BL375" s="1658"/>
      <c r="BM375" s="18"/>
      <c r="BN375" s="2915" t="s">
        <v>2497</v>
      </c>
      <c r="BO375" s="1370"/>
      <c r="BP375" s="1660"/>
      <c r="BQ375" s="53"/>
    </row>
    <row r="376" spans="1:69" s="2535" customFormat="1" ht="51">
      <c r="A376" s="2523">
        <v>1</v>
      </c>
      <c r="B376" s="2524" t="s">
        <v>1684</v>
      </c>
      <c r="C376" s="156" t="s">
        <v>1558</v>
      </c>
      <c r="D376" s="156" t="s">
        <v>1685</v>
      </c>
      <c r="E376" s="2525" t="s">
        <v>524</v>
      </c>
      <c r="F376" s="2526" t="s">
        <v>1686</v>
      </c>
      <c r="G376" s="2527">
        <v>1700</v>
      </c>
      <c r="H376" s="2527">
        <v>1700</v>
      </c>
      <c r="I376" s="1766"/>
      <c r="J376" s="1766"/>
      <c r="K376" s="157">
        <v>1700</v>
      </c>
      <c r="L376" s="157">
        <v>1700</v>
      </c>
      <c r="M376" s="1005">
        <v>1363.038</v>
      </c>
      <c r="N376" s="157">
        <v>191.57</v>
      </c>
      <c r="O376" s="2528">
        <f>P376+Q376+R376</f>
        <v>0</v>
      </c>
      <c r="P376" s="158">
        <v>0</v>
      </c>
      <c r="Q376" s="158"/>
      <c r="R376" s="158"/>
      <c r="S376" s="1767">
        <f t="shared" si="160"/>
        <v>478</v>
      </c>
      <c r="T376" s="2528">
        <v>478</v>
      </c>
      <c r="U376" s="158"/>
      <c r="V376" s="158"/>
      <c r="W376" s="158">
        <f t="shared" si="161"/>
        <v>0</v>
      </c>
      <c r="X376" s="1768">
        <v>0</v>
      </c>
      <c r="Y376" s="158"/>
      <c r="Z376" s="158"/>
      <c r="AA376" s="158">
        <f t="shared" si="153"/>
        <v>235.024</v>
      </c>
      <c r="AB376" s="158">
        <v>235.024</v>
      </c>
      <c r="AC376" s="158"/>
      <c r="AD376" s="158"/>
      <c r="AE376" s="158">
        <f t="shared" si="155"/>
        <v>0</v>
      </c>
      <c r="AF376" s="158">
        <f>P376</f>
        <v>0</v>
      </c>
      <c r="AG376" s="158"/>
      <c r="AH376" s="158"/>
      <c r="AI376" s="158">
        <f t="shared" si="156"/>
        <v>478</v>
      </c>
      <c r="AJ376" s="158">
        <f>T376</f>
        <v>478</v>
      </c>
      <c r="AK376" s="158"/>
      <c r="AL376" s="158"/>
      <c r="AM376" s="2528">
        <f t="shared" si="157"/>
        <v>1699.2360000000001</v>
      </c>
      <c r="AN376" s="2528">
        <v>1699.2360000000001</v>
      </c>
      <c r="AO376" s="158"/>
      <c r="AP376" s="158"/>
      <c r="AQ376" s="2529">
        <f t="shared" si="158"/>
        <v>0</v>
      </c>
      <c r="AR376" s="2529"/>
      <c r="AS376" s="158"/>
      <c r="AT376" s="158"/>
      <c r="AU376" s="158"/>
      <c r="AV376" s="2528">
        <f t="shared" si="159"/>
        <v>0</v>
      </c>
      <c r="AW376" s="2528"/>
      <c r="AX376" s="1769"/>
      <c r="AY376" s="158"/>
      <c r="AZ376" s="158"/>
      <c r="BA376" s="1770"/>
      <c r="BB376" s="1770"/>
      <c r="BC376" s="1770"/>
      <c r="BD376" s="2329">
        <f t="shared" ref="BD376:BD404" si="167">AW376</f>
        <v>0</v>
      </c>
      <c r="BE376" s="2329"/>
      <c r="BF376" s="1771">
        <f t="shared" si="162"/>
        <v>1221.2360000000001</v>
      </c>
      <c r="BG376" s="2530">
        <v>2022</v>
      </c>
      <c r="BH376" s="2530" t="s">
        <v>910</v>
      </c>
      <c r="BI376" s="2530"/>
      <c r="BJ376" s="2531">
        <f t="shared" si="139"/>
        <v>99.955058823529413</v>
      </c>
      <c r="BK376" s="2531" t="e">
        <f t="shared" si="140"/>
        <v>#DIV/0!</v>
      </c>
      <c r="BL376" s="2530" t="s">
        <v>40</v>
      </c>
      <c r="BM376" s="2532"/>
      <c r="BN376" s="2915" t="s">
        <v>2497</v>
      </c>
      <c r="BO376" s="2919" t="s">
        <v>2502</v>
      </c>
      <c r="BP376" s="2533"/>
      <c r="BQ376" s="2534"/>
    </row>
    <row r="377" spans="1:69" s="2428" customFormat="1" ht="36" customHeight="1">
      <c r="A377" s="2523">
        <v>2</v>
      </c>
      <c r="B377" s="2524" t="s">
        <v>1687</v>
      </c>
      <c r="C377" s="156" t="s">
        <v>1623</v>
      </c>
      <c r="D377" s="156" t="s">
        <v>1688</v>
      </c>
      <c r="E377" s="2525" t="s">
        <v>524</v>
      </c>
      <c r="F377" s="2526" t="s">
        <v>1689</v>
      </c>
      <c r="G377" s="2527">
        <v>2100</v>
      </c>
      <c r="H377" s="2527">
        <v>2100</v>
      </c>
      <c r="I377" s="158"/>
      <c r="J377" s="158"/>
      <c r="K377" s="157">
        <v>2100</v>
      </c>
      <c r="L377" s="157">
        <v>2100</v>
      </c>
      <c r="M377" s="1005">
        <v>1750.5840000000001</v>
      </c>
      <c r="N377" s="157">
        <v>821.60299999999995</v>
      </c>
      <c r="O377" s="2528">
        <f t="shared" ref="O377:O412" si="168">P377+Q377+R377</f>
        <v>1E-3</v>
      </c>
      <c r="P377" s="158">
        <v>1E-3</v>
      </c>
      <c r="Q377" s="158"/>
      <c r="R377" s="158"/>
      <c r="S377" s="1767">
        <f t="shared" si="160"/>
        <v>500</v>
      </c>
      <c r="T377" s="2528">
        <v>500</v>
      </c>
      <c r="U377" s="158"/>
      <c r="V377" s="158"/>
      <c r="W377" s="158">
        <f t="shared" si="161"/>
        <v>1E-3</v>
      </c>
      <c r="X377" s="1768">
        <v>1E-3</v>
      </c>
      <c r="Y377" s="158"/>
      <c r="Z377" s="158"/>
      <c r="AA377" s="158">
        <f t="shared" si="153"/>
        <v>500</v>
      </c>
      <c r="AB377" s="158">
        <v>500</v>
      </c>
      <c r="AC377" s="158"/>
      <c r="AD377" s="158"/>
      <c r="AE377" s="158">
        <f t="shared" si="155"/>
        <v>1E-3</v>
      </c>
      <c r="AF377" s="158">
        <f t="shared" ref="AF377:AF412" si="169">P377</f>
        <v>1E-3</v>
      </c>
      <c r="AG377" s="158"/>
      <c r="AH377" s="158"/>
      <c r="AI377" s="158">
        <f t="shared" si="156"/>
        <v>500</v>
      </c>
      <c r="AJ377" s="158">
        <f t="shared" ref="AJ377:AJ412" si="170">T377</f>
        <v>500</v>
      </c>
      <c r="AK377" s="158"/>
      <c r="AL377" s="158"/>
      <c r="AM377" s="2528">
        <f t="shared" si="157"/>
        <v>1867.18</v>
      </c>
      <c r="AN377" s="2528">
        <v>1867.18</v>
      </c>
      <c r="AO377" s="158"/>
      <c r="AP377" s="158"/>
      <c r="AQ377" s="2529">
        <f t="shared" si="158"/>
        <v>232.81999999999994</v>
      </c>
      <c r="AR377" s="2529">
        <f t="shared" ref="AR377:AR412" si="171">H377-AN377</f>
        <v>232.81999999999994</v>
      </c>
      <c r="AS377" s="158"/>
      <c r="AT377" s="158"/>
      <c r="AU377" s="158"/>
      <c r="AV377" s="2528">
        <f t="shared" si="159"/>
        <v>232.81999999999994</v>
      </c>
      <c r="AW377" s="2528">
        <v>232.81999999999994</v>
      </c>
      <c r="AX377" s="106"/>
      <c r="AY377" s="158"/>
      <c r="AZ377" s="158"/>
      <c r="BA377" s="1770"/>
      <c r="BB377" s="1770"/>
      <c r="BC377" s="1770"/>
      <c r="BD377" s="2329">
        <f t="shared" si="167"/>
        <v>232.81999999999994</v>
      </c>
      <c r="BE377" s="2329"/>
      <c r="BF377" s="1771">
        <f t="shared" si="162"/>
        <v>1367.18</v>
      </c>
      <c r="BG377" s="2530">
        <v>2022</v>
      </c>
      <c r="BH377" s="2530" t="s">
        <v>2324</v>
      </c>
      <c r="BI377" s="2530" t="s">
        <v>2327</v>
      </c>
      <c r="BJ377" s="2531">
        <f t="shared" si="139"/>
        <v>100</v>
      </c>
      <c r="BK377" s="2531">
        <f t="shared" si="140"/>
        <v>100</v>
      </c>
      <c r="BL377" s="2530" t="s">
        <v>40</v>
      </c>
      <c r="BM377" s="2532"/>
      <c r="BN377" s="2915" t="s">
        <v>2497</v>
      </c>
      <c r="BO377" s="2919" t="s">
        <v>2502</v>
      </c>
      <c r="BP377" s="2533"/>
      <c r="BQ377" s="2427"/>
    </row>
    <row r="378" spans="1:69" s="2428" customFormat="1" ht="63.75">
      <c r="A378" s="2523">
        <v>3</v>
      </c>
      <c r="B378" s="2524" t="s">
        <v>1690</v>
      </c>
      <c r="C378" s="156" t="s">
        <v>1512</v>
      </c>
      <c r="D378" s="156" t="s">
        <v>1691</v>
      </c>
      <c r="E378" s="2525" t="s">
        <v>524</v>
      </c>
      <c r="F378" s="2526" t="s">
        <v>1692</v>
      </c>
      <c r="G378" s="2527">
        <v>4639</v>
      </c>
      <c r="H378" s="2527">
        <v>4639</v>
      </c>
      <c r="I378" s="158"/>
      <c r="J378" s="158"/>
      <c r="K378" s="157">
        <v>4639</v>
      </c>
      <c r="L378" s="157">
        <v>4639</v>
      </c>
      <c r="M378" s="1005">
        <v>4154.3710000000001</v>
      </c>
      <c r="N378" s="157">
        <v>1391.336</v>
      </c>
      <c r="O378" s="2528">
        <f t="shared" si="168"/>
        <v>0</v>
      </c>
      <c r="P378" s="158">
        <v>0</v>
      </c>
      <c r="Q378" s="158"/>
      <c r="R378" s="158"/>
      <c r="S378" s="1767">
        <f t="shared" si="160"/>
        <v>927</v>
      </c>
      <c r="T378" s="2528">
        <v>927</v>
      </c>
      <c r="U378" s="158"/>
      <c r="V378" s="158"/>
      <c r="W378" s="158">
        <f t="shared" si="161"/>
        <v>0</v>
      </c>
      <c r="X378" s="1768">
        <v>0</v>
      </c>
      <c r="Y378" s="158"/>
      <c r="Z378" s="158"/>
      <c r="AA378" s="158">
        <f t="shared" si="153"/>
        <v>927</v>
      </c>
      <c r="AB378" s="158">
        <v>927</v>
      </c>
      <c r="AC378" s="158"/>
      <c r="AD378" s="158"/>
      <c r="AE378" s="158">
        <f t="shared" si="155"/>
        <v>0</v>
      </c>
      <c r="AF378" s="158">
        <f t="shared" si="169"/>
        <v>0</v>
      </c>
      <c r="AG378" s="158"/>
      <c r="AH378" s="158"/>
      <c r="AI378" s="158">
        <f t="shared" si="156"/>
        <v>927</v>
      </c>
      <c r="AJ378" s="158">
        <f t="shared" si="170"/>
        <v>927</v>
      </c>
      <c r="AK378" s="158"/>
      <c r="AL378" s="158"/>
      <c r="AM378" s="2528">
        <f t="shared" si="157"/>
        <v>4423.7659999999996</v>
      </c>
      <c r="AN378" s="2528">
        <v>4423.7659999999996</v>
      </c>
      <c r="AO378" s="158"/>
      <c r="AP378" s="158"/>
      <c r="AQ378" s="2529">
        <f t="shared" si="158"/>
        <v>215.23400000000038</v>
      </c>
      <c r="AR378" s="2529">
        <f t="shared" si="171"/>
        <v>215.23400000000038</v>
      </c>
      <c r="AS378" s="158"/>
      <c r="AT378" s="158"/>
      <c r="AU378" s="158"/>
      <c r="AV378" s="2528">
        <f t="shared" si="159"/>
        <v>215.23400000000038</v>
      </c>
      <c r="AW378" s="2528">
        <v>215.23400000000038</v>
      </c>
      <c r="AX378" s="106"/>
      <c r="AY378" s="158"/>
      <c r="AZ378" s="158"/>
      <c r="BA378" s="1770"/>
      <c r="BB378" s="1770"/>
      <c r="BC378" s="1770"/>
      <c r="BD378" s="2329">
        <f t="shared" si="167"/>
        <v>215.23400000000038</v>
      </c>
      <c r="BE378" s="2329"/>
      <c r="BF378" s="1771">
        <f t="shared" si="162"/>
        <v>3496.7659999999996</v>
      </c>
      <c r="BG378" s="2530">
        <v>2022</v>
      </c>
      <c r="BH378" s="2530" t="s">
        <v>2324</v>
      </c>
      <c r="BI378" s="2530" t="s">
        <v>2327</v>
      </c>
      <c r="BJ378" s="2531">
        <f t="shared" si="139"/>
        <v>100</v>
      </c>
      <c r="BK378" s="2531">
        <f t="shared" si="140"/>
        <v>100</v>
      </c>
      <c r="BL378" s="2530" t="s">
        <v>40</v>
      </c>
      <c r="BM378" s="2532"/>
      <c r="BN378" s="2915" t="s">
        <v>2497</v>
      </c>
      <c r="BO378" s="2919" t="s">
        <v>2502</v>
      </c>
      <c r="BP378" s="2533"/>
      <c r="BQ378" s="2427"/>
    </row>
    <row r="379" spans="1:69" s="2428" customFormat="1" ht="38.25">
      <c r="A379" s="2523">
        <v>4</v>
      </c>
      <c r="B379" s="2524" t="s">
        <v>1693</v>
      </c>
      <c r="C379" s="156" t="s">
        <v>1650</v>
      </c>
      <c r="D379" s="156" t="s">
        <v>1694</v>
      </c>
      <c r="E379" s="2525" t="s">
        <v>524</v>
      </c>
      <c r="F379" s="2526" t="s">
        <v>1695</v>
      </c>
      <c r="G379" s="2527">
        <v>650</v>
      </c>
      <c r="H379" s="2527">
        <v>650</v>
      </c>
      <c r="I379" s="158"/>
      <c r="J379" s="158"/>
      <c r="K379" s="157">
        <v>650</v>
      </c>
      <c r="L379" s="157">
        <v>650</v>
      </c>
      <c r="M379" s="1005">
        <v>541.53300000000002</v>
      </c>
      <c r="N379" s="157">
        <v>0</v>
      </c>
      <c r="O379" s="2528">
        <f t="shared" si="168"/>
        <v>0</v>
      </c>
      <c r="P379" s="158">
        <v>0</v>
      </c>
      <c r="Q379" s="158"/>
      <c r="R379" s="158"/>
      <c r="S379" s="1767">
        <f t="shared" si="160"/>
        <v>92</v>
      </c>
      <c r="T379" s="2528">
        <v>92</v>
      </c>
      <c r="U379" s="158"/>
      <c r="V379" s="158"/>
      <c r="W379" s="158">
        <f t="shared" si="161"/>
        <v>0</v>
      </c>
      <c r="X379" s="1768">
        <v>0</v>
      </c>
      <c r="Y379" s="158"/>
      <c r="Z379" s="158"/>
      <c r="AA379" s="158">
        <f t="shared" si="153"/>
        <v>21.373999999999999</v>
      </c>
      <c r="AB379" s="158">
        <v>21.373999999999999</v>
      </c>
      <c r="AC379" s="158"/>
      <c r="AD379" s="158"/>
      <c r="AE379" s="158">
        <f t="shared" si="155"/>
        <v>0</v>
      </c>
      <c r="AF379" s="158">
        <f t="shared" si="169"/>
        <v>0</v>
      </c>
      <c r="AG379" s="158"/>
      <c r="AH379" s="158"/>
      <c r="AI379" s="158">
        <f t="shared" si="156"/>
        <v>92</v>
      </c>
      <c r="AJ379" s="158">
        <f t="shared" si="170"/>
        <v>92</v>
      </c>
      <c r="AK379" s="158"/>
      <c r="AL379" s="158"/>
      <c r="AM379" s="2528">
        <f t="shared" si="157"/>
        <v>649.61199999999997</v>
      </c>
      <c r="AN379" s="2528">
        <v>649.61199999999997</v>
      </c>
      <c r="AO379" s="158"/>
      <c r="AP379" s="158"/>
      <c r="AQ379" s="2529">
        <f t="shared" si="158"/>
        <v>0</v>
      </c>
      <c r="AR379" s="2529"/>
      <c r="AS379" s="158"/>
      <c r="AT379" s="158"/>
      <c r="AU379" s="158"/>
      <c r="AV379" s="2528">
        <f t="shared" si="159"/>
        <v>0</v>
      </c>
      <c r="AW379" s="2528"/>
      <c r="AX379" s="106"/>
      <c r="AY379" s="158"/>
      <c r="AZ379" s="158"/>
      <c r="BA379" s="1770"/>
      <c r="BB379" s="1770"/>
      <c r="BC379" s="1770"/>
      <c r="BD379" s="2329">
        <f t="shared" si="167"/>
        <v>0</v>
      </c>
      <c r="BE379" s="2329"/>
      <c r="BF379" s="1771">
        <f t="shared" si="162"/>
        <v>557.61199999999997</v>
      </c>
      <c r="BG379" s="2530">
        <v>2022</v>
      </c>
      <c r="BH379" s="2530" t="s">
        <v>910</v>
      </c>
      <c r="BI379" s="2530"/>
      <c r="BJ379" s="2531">
        <f t="shared" si="139"/>
        <v>99.940307692307684</v>
      </c>
      <c r="BK379" s="2531" t="e">
        <f t="shared" si="140"/>
        <v>#DIV/0!</v>
      </c>
      <c r="BL379" s="2530" t="s">
        <v>40</v>
      </c>
      <c r="BM379" s="2532"/>
      <c r="BN379" s="2915" t="s">
        <v>2497</v>
      </c>
      <c r="BO379" s="2919" t="s">
        <v>2502</v>
      </c>
      <c r="BP379" s="2533"/>
      <c r="BQ379" s="2427"/>
    </row>
    <row r="380" spans="1:69" s="2535" customFormat="1" ht="51">
      <c r="A380" s="2523">
        <v>5</v>
      </c>
      <c r="B380" s="2524" t="s">
        <v>1696</v>
      </c>
      <c r="C380" s="156" t="s">
        <v>1528</v>
      </c>
      <c r="D380" s="156" t="s">
        <v>1685</v>
      </c>
      <c r="E380" s="2525" t="s">
        <v>524</v>
      </c>
      <c r="F380" s="2526" t="s">
        <v>1697</v>
      </c>
      <c r="G380" s="2527">
        <v>2062</v>
      </c>
      <c r="H380" s="2527">
        <v>2062</v>
      </c>
      <c r="I380" s="1766"/>
      <c r="J380" s="1766"/>
      <c r="K380" s="157">
        <v>2062</v>
      </c>
      <c r="L380" s="157">
        <v>2062</v>
      </c>
      <c r="M380" s="1005">
        <v>1819.5630000000001</v>
      </c>
      <c r="N380" s="157">
        <v>224.369</v>
      </c>
      <c r="O380" s="2528">
        <f t="shared" si="168"/>
        <v>0</v>
      </c>
      <c r="P380" s="158">
        <v>0</v>
      </c>
      <c r="Q380" s="158"/>
      <c r="R380" s="158"/>
      <c r="S380" s="1767">
        <f t="shared" si="160"/>
        <v>330</v>
      </c>
      <c r="T380" s="2528">
        <v>330</v>
      </c>
      <c r="U380" s="158"/>
      <c r="V380" s="158"/>
      <c r="W380" s="158">
        <f t="shared" si="161"/>
        <v>0</v>
      </c>
      <c r="X380" s="1768">
        <v>0</v>
      </c>
      <c r="Y380" s="158"/>
      <c r="Z380" s="158"/>
      <c r="AA380" s="158">
        <f t="shared" si="153"/>
        <v>293.084</v>
      </c>
      <c r="AB380" s="158">
        <v>293.084</v>
      </c>
      <c r="AC380" s="158"/>
      <c r="AD380" s="158"/>
      <c r="AE380" s="158">
        <f t="shared" si="155"/>
        <v>0</v>
      </c>
      <c r="AF380" s="158">
        <f t="shared" si="169"/>
        <v>0</v>
      </c>
      <c r="AG380" s="158"/>
      <c r="AH380" s="158"/>
      <c r="AI380" s="158">
        <f t="shared" si="156"/>
        <v>330</v>
      </c>
      <c r="AJ380" s="158">
        <f t="shared" si="170"/>
        <v>330</v>
      </c>
      <c r="AK380" s="158"/>
      <c r="AL380" s="158"/>
      <c r="AM380" s="2528">
        <f t="shared" si="157"/>
        <v>1985.1369999999999</v>
      </c>
      <c r="AN380" s="2528">
        <v>1985.1369999999999</v>
      </c>
      <c r="AO380" s="158"/>
      <c r="AP380" s="158"/>
      <c r="AQ380" s="2529">
        <f t="shared" si="158"/>
        <v>76.863000000000056</v>
      </c>
      <c r="AR380" s="2529">
        <f t="shared" si="171"/>
        <v>76.863000000000056</v>
      </c>
      <c r="AS380" s="158"/>
      <c r="AT380" s="158"/>
      <c r="AU380" s="158"/>
      <c r="AV380" s="2528">
        <f t="shared" si="159"/>
        <v>76.863000000000056</v>
      </c>
      <c r="AW380" s="2528">
        <v>76.863000000000056</v>
      </c>
      <c r="AX380" s="1769"/>
      <c r="AY380" s="158"/>
      <c r="AZ380" s="158"/>
      <c r="BA380" s="1770"/>
      <c r="BB380" s="1770"/>
      <c r="BC380" s="1770"/>
      <c r="BD380" s="2329">
        <f t="shared" si="167"/>
        <v>76.863000000000056</v>
      </c>
      <c r="BE380" s="2329"/>
      <c r="BF380" s="1771">
        <f t="shared" si="162"/>
        <v>1655.1369999999999</v>
      </c>
      <c r="BG380" s="2530">
        <v>2022</v>
      </c>
      <c r="BH380" s="2530" t="s">
        <v>2324</v>
      </c>
      <c r="BI380" s="2530" t="s">
        <v>2327</v>
      </c>
      <c r="BJ380" s="2531">
        <f t="shared" si="139"/>
        <v>100</v>
      </c>
      <c r="BK380" s="2531">
        <f t="shared" si="140"/>
        <v>100</v>
      </c>
      <c r="BL380" s="2530" t="s">
        <v>40</v>
      </c>
      <c r="BM380" s="2532"/>
      <c r="BN380" s="2915" t="s">
        <v>2497</v>
      </c>
      <c r="BO380" s="2919" t="s">
        <v>2502</v>
      </c>
      <c r="BP380" s="2533"/>
      <c r="BQ380" s="2534"/>
    </row>
    <row r="381" spans="1:69" s="2428" customFormat="1" ht="39.75" customHeight="1">
      <c r="A381" s="2523">
        <v>6</v>
      </c>
      <c r="B381" s="2524" t="s">
        <v>1698</v>
      </c>
      <c r="C381" s="156" t="s">
        <v>1638</v>
      </c>
      <c r="D381" s="156" t="s">
        <v>1699</v>
      </c>
      <c r="E381" s="2525" t="s">
        <v>524</v>
      </c>
      <c r="F381" s="2526" t="s">
        <v>1700</v>
      </c>
      <c r="G381" s="2527">
        <v>2062</v>
      </c>
      <c r="H381" s="2527">
        <v>2062</v>
      </c>
      <c r="I381" s="158"/>
      <c r="J381" s="158"/>
      <c r="K381" s="157">
        <v>2062</v>
      </c>
      <c r="L381" s="157">
        <v>2062</v>
      </c>
      <c r="M381" s="1005">
        <v>1740.4380000000001</v>
      </c>
      <c r="N381" s="157">
        <v>18.699000000000002</v>
      </c>
      <c r="O381" s="2528">
        <f t="shared" si="168"/>
        <v>3.9119999999999999</v>
      </c>
      <c r="P381" s="158">
        <v>3.9119999999999999</v>
      </c>
      <c r="Q381" s="158"/>
      <c r="R381" s="158"/>
      <c r="S381" s="1767">
        <f t="shared" si="160"/>
        <v>273</v>
      </c>
      <c r="T381" s="2528">
        <v>273</v>
      </c>
      <c r="U381" s="158"/>
      <c r="V381" s="158"/>
      <c r="W381" s="158">
        <f t="shared" si="161"/>
        <v>3.9119999999999999</v>
      </c>
      <c r="X381" s="1768">
        <v>3.9119999999999999</v>
      </c>
      <c r="Y381" s="158"/>
      <c r="Z381" s="158"/>
      <c r="AA381" s="158">
        <f t="shared" si="153"/>
        <v>68.990000000000009</v>
      </c>
      <c r="AB381" s="158">
        <v>68.990000000000009</v>
      </c>
      <c r="AC381" s="158"/>
      <c r="AD381" s="158"/>
      <c r="AE381" s="158">
        <f t="shared" si="155"/>
        <v>3.9119999999999999</v>
      </c>
      <c r="AF381" s="158">
        <f t="shared" si="169"/>
        <v>3.9119999999999999</v>
      </c>
      <c r="AG381" s="158"/>
      <c r="AH381" s="158"/>
      <c r="AI381" s="158">
        <f t="shared" si="156"/>
        <v>273</v>
      </c>
      <c r="AJ381" s="158">
        <f t="shared" si="170"/>
        <v>273</v>
      </c>
      <c r="AK381" s="158"/>
      <c r="AL381" s="158"/>
      <c r="AM381" s="2528">
        <f t="shared" si="157"/>
        <v>2061.703</v>
      </c>
      <c r="AN381" s="2528">
        <v>2061.703</v>
      </c>
      <c r="AO381" s="158"/>
      <c r="AP381" s="158"/>
      <c r="AQ381" s="2529">
        <f t="shared" si="158"/>
        <v>0</v>
      </c>
      <c r="AR381" s="2529"/>
      <c r="AS381" s="158"/>
      <c r="AT381" s="158"/>
      <c r="AU381" s="158"/>
      <c r="AV381" s="2528">
        <f t="shared" si="159"/>
        <v>0</v>
      </c>
      <c r="AW381" s="2528"/>
      <c r="AX381" s="106"/>
      <c r="AY381" s="158"/>
      <c r="AZ381" s="158"/>
      <c r="BA381" s="1770"/>
      <c r="BB381" s="1770"/>
      <c r="BC381" s="1770"/>
      <c r="BD381" s="2329">
        <f t="shared" si="167"/>
        <v>0</v>
      </c>
      <c r="BE381" s="2329"/>
      <c r="BF381" s="1771">
        <f t="shared" si="162"/>
        <v>1788.703</v>
      </c>
      <c r="BG381" s="2530">
        <v>2022</v>
      </c>
      <c r="BH381" s="2530" t="s">
        <v>910</v>
      </c>
      <c r="BI381" s="2530"/>
      <c r="BJ381" s="2531">
        <f t="shared" si="139"/>
        <v>99.985596508244427</v>
      </c>
      <c r="BK381" s="2531" t="e">
        <f t="shared" si="140"/>
        <v>#DIV/0!</v>
      </c>
      <c r="BL381" s="2530" t="s">
        <v>40</v>
      </c>
      <c r="BM381" s="2532"/>
      <c r="BN381" s="2915" t="s">
        <v>2497</v>
      </c>
      <c r="BO381" s="2919" t="s">
        <v>2502</v>
      </c>
      <c r="BP381" s="2533"/>
      <c r="BQ381" s="2427"/>
    </row>
    <row r="382" spans="1:69" s="2428" customFormat="1" ht="38.25">
      <c r="A382" s="2523">
        <v>7</v>
      </c>
      <c r="B382" s="2524" t="s">
        <v>1701</v>
      </c>
      <c r="C382" s="156" t="s">
        <v>1512</v>
      </c>
      <c r="D382" s="156" t="s">
        <v>1702</v>
      </c>
      <c r="E382" s="2525" t="s">
        <v>524</v>
      </c>
      <c r="F382" s="2526" t="s">
        <v>1703</v>
      </c>
      <c r="G382" s="2527">
        <v>700</v>
      </c>
      <c r="H382" s="2527">
        <v>700</v>
      </c>
      <c r="I382" s="158"/>
      <c r="J382" s="158"/>
      <c r="K382" s="157">
        <v>700</v>
      </c>
      <c r="L382" s="157">
        <v>700</v>
      </c>
      <c r="M382" s="1005">
        <v>603.20799999999997</v>
      </c>
      <c r="N382" s="157">
        <v>85.887</v>
      </c>
      <c r="O382" s="2528">
        <f t="shared" si="168"/>
        <v>0</v>
      </c>
      <c r="P382" s="158">
        <v>0</v>
      </c>
      <c r="Q382" s="158"/>
      <c r="R382" s="158"/>
      <c r="S382" s="1767">
        <f t="shared" si="160"/>
        <v>164</v>
      </c>
      <c r="T382" s="2528">
        <v>164</v>
      </c>
      <c r="U382" s="158"/>
      <c r="V382" s="158"/>
      <c r="W382" s="158">
        <f t="shared" si="161"/>
        <v>0</v>
      </c>
      <c r="X382" s="1768">
        <v>0</v>
      </c>
      <c r="Y382" s="158"/>
      <c r="Z382" s="158"/>
      <c r="AA382" s="158">
        <f t="shared" si="153"/>
        <v>103.861</v>
      </c>
      <c r="AB382" s="158">
        <v>103.861</v>
      </c>
      <c r="AC382" s="158"/>
      <c r="AD382" s="158"/>
      <c r="AE382" s="158">
        <f t="shared" si="155"/>
        <v>0</v>
      </c>
      <c r="AF382" s="158">
        <f t="shared" si="169"/>
        <v>0</v>
      </c>
      <c r="AG382" s="158"/>
      <c r="AH382" s="158"/>
      <c r="AI382" s="158">
        <f t="shared" si="156"/>
        <v>164</v>
      </c>
      <c r="AJ382" s="158">
        <f t="shared" si="170"/>
        <v>164</v>
      </c>
      <c r="AK382" s="158"/>
      <c r="AL382" s="158"/>
      <c r="AM382" s="2528">
        <f t="shared" si="157"/>
        <v>699.65</v>
      </c>
      <c r="AN382" s="2528">
        <v>699.65</v>
      </c>
      <c r="AO382" s="158"/>
      <c r="AP382" s="158"/>
      <c r="AQ382" s="2529">
        <f t="shared" si="158"/>
        <v>0</v>
      </c>
      <c r="AR382" s="2529"/>
      <c r="AS382" s="158"/>
      <c r="AT382" s="158"/>
      <c r="AU382" s="158"/>
      <c r="AV382" s="2528">
        <f t="shared" si="159"/>
        <v>0</v>
      </c>
      <c r="AW382" s="2528"/>
      <c r="AX382" s="106"/>
      <c r="AY382" s="158"/>
      <c r="AZ382" s="158"/>
      <c r="BA382" s="1770"/>
      <c r="BB382" s="1770"/>
      <c r="BC382" s="1770"/>
      <c r="BD382" s="2329">
        <f t="shared" si="167"/>
        <v>0</v>
      </c>
      <c r="BE382" s="2329"/>
      <c r="BF382" s="1771">
        <f t="shared" si="162"/>
        <v>535.65</v>
      </c>
      <c r="BG382" s="2530">
        <v>2022</v>
      </c>
      <c r="BH382" s="2530" t="s">
        <v>910</v>
      </c>
      <c r="BI382" s="2530"/>
      <c r="BJ382" s="2531">
        <f t="shared" si="139"/>
        <v>99.949999999999989</v>
      </c>
      <c r="BK382" s="2531" t="e">
        <f t="shared" si="140"/>
        <v>#DIV/0!</v>
      </c>
      <c r="BL382" s="2530" t="s">
        <v>40</v>
      </c>
      <c r="BM382" s="2532"/>
      <c r="BN382" s="2915" t="s">
        <v>2497</v>
      </c>
      <c r="BO382" s="2919" t="s">
        <v>2502</v>
      </c>
      <c r="BP382" s="2533"/>
      <c r="BQ382" s="2427"/>
    </row>
    <row r="383" spans="1:69" s="2428" customFormat="1" ht="63.75">
      <c r="A383" s="2523">
        <v>8</v>
      </c>
      <c r="B383" s="2524" t="s">
        <v>1704</v>
      </c>
      <c r="C383" s="156" t="s">
        <v>1547</v>
      </c>
      <c r="D383" s="156" t="s">
        <v>1705</v>
      </c>
      <c r="E383" s="2525" t="s">
        <v>524</v>
      </c>
      <c r="F383" s="2526" t="s">
        <v>1706</v>
      </c>
      <c r="G383" s="2527">
        <v>3608</v>
      </c>
      <c r="H383" s="2527">
        <v>3608</v>
      </c>
      <c r="I383" s="158"/>
      <c r="J383" s="158"/>
      <c r="K383" s="157">
        <v>3608</v>
      </c>
      <c r="L383" s="157">
        <v>3608</v>
      </c>
      <c r="M383" s="1005">
        <v>3290.2215999999999</v>
      </c>
      <c r="N383" s="157">
        <v>890.00260000000003</v>
      </c>
      <c r="O383" s="2528">
        <f t="shared" si="168"/>
        <v>23.497</v>
      </c>
      <c r="P383" s="158">
        <v>23.497</v>
      </c>
      <c r="Q383" s="158"/>
      <c r="R383" s="158"/>
      <c r="S383" s="1767">
        <f t="shared" si="160"/>
        <v>668</v>
      </c>
      <c r="T383" s="2528">
        <v>668</v>
      </c>
      <c r="U383" s="158"/>
      <c r="V383" s="158"/>
      <c r="W383" s="158">
        <f t="shared" si="161"/>
        <v>23.497</v>
      </c>
      <c r="X383" s="1768">
        <v>23.497</v>
      </c>
      <c r="Y383" s="158"/>
      <c r="Z383" s="158"/>
      <c r="AA383" s="158">
        <f t="shared" si="153"/>
        <v>668</v>
      </c>
      <c r="AB383" s="158">
        <v>668</v>
      </c>
      <c r="AC383" s="158"/>
      <c r="AD383" s="158"/>
      <c r="AE383" s="158">
        <f t="shared" si="155"/>
        <v>23.497</v>
      </c>
      <c r="AF383" s="158">
        <f t="shared" si="169"/>
        <v>23.497</v>
      </c>
      <c r="AG383" s="158"/>
      <c r="AH383" s="158"/>
      <c r="AI383" s="158">
        <f t="shared" si="156"/>
        <v>668</v>
      </c>
      <c r="AJ383" s="158">
        <f t="shared" si="170"/>
        <v>668</v>
      </c>
      <c r="AK383" s="158"/>
      <c r="AL383" s="158"/>
      <c r="AM383" s="2528">
        <f t="shared" si="157"/>
        <v>3452.6489999999999</v>
      </c>
      <c r="AN383" s="2528">
        <v>3452.6489999999999</v>
      </c>
      <c r="AO383" s="158"/>
      <c r="AP383" s="158"/>
      <c r="AQ383" s="2529">
        <f t="shared" si="158"/>
        <v>155.35100000000011</v>
      </c>
      <c r="AR383" s="2529">
        <f t="shared" si="171"/>
        <v>155.35100000000011</v>
      </c>
      <c r="AS383" s="158"/>
      <c r="AT383" s="158"/>
      <c r="AU383" s="158"/>
      <c r="AV383" s="2528">
        <f t="shared" si="159"/>
        <v>155.35100000000011</v>
      </c>
      <c r="AW383" s="2528">
        <v>155.35100000000011</v>
      </c>
      <c r="AX383" s="106"/>
      <c r="AY383" s="158"/>
      <c r="AZ383" s="158"/>
      <c r="BA383" s="1770"/>
      <c r="BB383" s="1770"/>
      <c r="BC383" s="1770"/>
      <c r="BD383" s="2329">
        <f t="shared" si="167"/>
        <v>155.35100000000011</v>
      </c>
      <c r="BE383" s="2329"/>
      <c r="BF383" s="1771">
        <f t="shared" si="162"/>
        <v>2784.6489999999999</v>
      </c>
      <c r="BG383" s="2530">
        <v>2022</v>
      </c>
      <c r="BH383" s="2530" t="s">
        <v>2324</v>
      </c>
      <c r="BI383" s="2530" t="s">
        <v>2327</v>
      </c>
      <c r="BJ383" s="2531">
        <f t="shared" si="139"/>
        <v>100</v>
      </c>
      <c r="BK383" s="2531">
        <f t="shared" si="140"/>
        <v>100</v>
      </c>
      <c r="BL383" s="2530" t="s">
        <v>40</v>
      </c>
      <c r="BM383" s="2532"/>
      <c r="BN383" s="2915" t="s">
        <v>2497</v>
      </c>
      <c r="BO383" s="2919" t="s">
        <v>2502</v>
      </c>
      <c r="BP383" s="2533"/>
      <c r="BQ383" s="2427"/>
    </row>
    <row r="384" spans="1:69" s="2535" customFormat="1" ht="31.5">
      <c r="A384" s="2523">
        <v>9</v>
      </c>
      <c r="B384" s="2524" t="s">
        <v>1707</v>
      </c>
      <c r="C384" s="156" t="s">
        <v>1584</v>
      </c>
      <c r="D384" s="156" t="s">
        <v>1708</v>
      </c>
      <c r="E384" s="2525" t="s">
        <v>524</v>
      </c>
      <c r="F384" s="2526" t="s">
        <v>1709</v>
      </c>
      <c r="G384" s="2527">
        <v>1450</v>
      </c>
      <c r="H384" s="2527">
        <v>1450</v>
      </c>
      <c r="I384" s="1766"/>
      <c r="J384" s="1766"/>
      <c r="K384" s="157">
        <v>1450</v>
      </c>
      <c r="L384" s="157">
        <v>1450</v>
      </c>
      <c r="M384" s="1005">
        <v>1142.7529999999999</v>
      </c>
      <c r="N384" s="157">
        <v>53.115000000000002</v>
      </c>
      <c r="O384" s="2528">
        <f t="shared" si="168"/>
        <v>0</v>
      </c>
      <c r="P384" s="158">
        <v>0</v>
      </c>
      <c r="Q384" s="158"/>
      <c r="R384" s="158"/>
      <c r="S384" s="1767">
        <f t="shared" si="160"/>
        <v>318</v>
      </c>
      <c r="T384" s="2528">
        <v>318</v>
      </c>
      <c r="U384" s="158"/>
      <c r="V384" s="158"/>
      <c r="W384" s="158">
        <f t="shared" si="161"/>
        <v>0</v>
      </c>
      <c r="X384" s="1768">
        <v>0</v>
      </c>
      <c r="Y384" s="158"/>
      <c r="Z384" s="158"/>
      <c r="AA384" s="158">
        <f t="shared" si="153"/>
        <v>92.116</v>
      </c>
      <c r="AB384" s="158">
        <v>92.116</v>
      </c>
      <c r="AC384" s="158"/>
      <c r="AD384" s="158"/>
      <c r="AE384" s="158">
        <f t="shared" si="155"/>
        <v>0</v>
      </c>
      <c r="AF384" s="158">
        <f t="shared" si="169"/>
        <v>0</v>
      </c>
      <c r="AG384" s="158"/>
      <c r="AH384" s="158"/>
      <c r="AI384" s="158">
        <f t="shared" si="156"/>
        <v>318</v>
      </c>
      <c r="AJ384" s="158">
        <f t="shared" si="170"/>
        <v>318</v>
      </c>
      <c r="AK384" s="158"/>
      <c r="AL384" s="158"/>
      <c r="AM384" s="2528">
        <f t="shared" si="157"/>
        <v>1449.904</v>
      </c>
      <c r="AN384" s="2528">
        <v>1449.904</v>
      </c>
      <c r="AO384" s="158"/>
      <c r="AP384" s="158"/>
      <c r="AQ384" s="2529">
        <f t="shared" si="158"/>
        <v>0</v>
      </c>
      <c r="AR384" s="2529"/>
      <c r="AS384" s="158"/>
      <c r="AT384" s="158"/>
      <c r="AU384" s="158"/>
      <c r="AV384" s="2528">
        <f t="shared" si="159"/>
        <v>0</v>
      </c>
      <c r="AW384" s="2528"/>
      <c r="AX384" s="1769"/>
      <c r="AY384" s="158"/>
      <c r="AZ384" s="158"/>
      <c r="BA384" s="1770"/>
      <c r="BB384" s="1770"/>
      <c r="BC384" s="1770"/>
      <c r="BD384" s="2329">
        <f t="shared" si="167"/>
        <v>0</v>
      </c>
      <c r="BE384" s="2329"/>
      <c r="BF384" s="1771">
        <f t="shared" si="162"/>
        <v>1131.904</v>
      </c>
      <c r="BG384" s="2530">
        <v>2022</v>
      </c>
      <c r="BH384" s="2530" t="s">
        <v>910</v>
      </c>
      <c r="BI384" s="2530"/>
      <c r="BJ384" s="2531">
        <f t="shared" si="139"/>
        <v>99.993379310344835</v>
      </c>
      <c r="BK384" s="2531" t="e">
        <f t="shared" si="140"/>
        <v>#DIV/0!</v>
      </c>
      <c r="BL384" s="2530" t="s">
        <v>40</v>
      </c>
      <c r="BM384" s="2532"/>
      <c r="BN384" s="2915" t="s">
        <v>2497</v>
      </c>
      <c r="BO384" s="2919" t="s">
        <v>2502</v>
      </c>
      <c r="BP384" s="2533"/>
      <c r="BQ384" s="2534"/>
    </row>
    <row r="385" spans="1:69" s="2428" customFormat="1" ht="31.5">
      <c r="A385" s="2523">
        <v>10</v>
      </c>
      <c r="B385" s="2524" t="s">
        <v>1710</v>
      </c>
      <c r="C385" s="156" t="s">
        <v>1547</v>
      </c>
      <c r="D385" s="156" t="s">
        <v>1711</v>
      </c>
      <c r="E385" s="2525" t="s">
        <v>524</v>
      </c>
      <c r="F385" s="2526" t="s">
        <v>1712</v>
      </c>
      <c r="G385" s="2527">
        <v>2062</v>
      </c>
      <c r="H385" s="2527">
        <v>2062</v>
      </c>
      <c r="I385" s="158"/>
      <c r="J385" s="158"/>
      <c r="K385" s="157">
        <v>2062</v>
      </c>
      <c r="L385" s="157">
        <v>2062</v>
      </c>
      <c r="M385" s="1005">
        <v>1550.106</v>
      </c>
      <c r="N385" s="157">
        <v>717.2</v>
      </c>
      <c r="O385" s="2528">
        <f t="shared" si="168"/>
        <v>0.9</v>
      </c>
      <c r="P385" s="158">
        <v>0.9</v>
      </c>
      <c r="Q385" s="158"/>
      <c r="R385" s="158"/>
      <c r="S385" s="1767">
        <f t="shared" si="160"/>
        <v>600</v>
      </c>
      <c r="T385" s="2528">
        <v>600</v>
      </c>
      <c r="U385" s="158"/>
      <c r="V385" s="158"/>
      <c r="W385" s="158">
        <f t="shared" si="161"/>
        <v>0.9</v>
      </c>
      <c r="X385" s="1768">
        <v>0.9</v>
      </c>
      <c r="Y385" s="158"/>
      <c r="Z385" s="158"/>
      <c r="AA385" s="158">
        <f t="shared" si="153"/>
        <v>331.2</v>
      </c>
      <c r="AB385" s="158">
        <v>331.2</v>
      </c>
      <c r="AC385" s="158"/>
      <c r="AD385" s="158"/>
      <c r="AE385" s="158">
        <f t="shared" si="155"/>
        <v>0.9</v>
      </c>
      <c r="AF385" s="158">
        <f t="shared" si="169"/>
        <v>0.9</v>
      </c>
      <c r="AG385" s="158"/>
      <c r="AH385" s="158"/>
      <c r="AI385" s="158">
        <f t="shared" si="156"/>
        <v>600</v>
      </c>
      <c r="AJ385" s="158">
        <f t="shared" si="170"/>
        <v>600</v>
      </c>
      <c r="AK385" s="158"/>
      <c r="AL385" s="158"/>
      <c r="AM385" s="2528">
        <f t="shared" si="157"/>
        <v>1873</v>
      </c>
      <c r="AN385" s="2528">
        <v>1873</v>
      </c>
      <c r="AO385" s="158"/>
      <c r="AP385" s="158"/>
      <c r="AQ385" s="2529">
        <f t="shared" si="158"/>
        <v>189</v>
      </c>
      <c r="AR385" s="2529">
        <f t="shared" si="171"/>
        <v>189</v>
      </c>
      <c r="AS385" s="158"/>
      <c r="AT385" s="158"/>
      <c r="AU385" s="158"/>
      <c r="AV385" s="2528">
        <f t="shared" si="159"/>
        <v>189</v>
      </c>
      <c r="AW385" s="2528">
        <v>189</v>
      </c>
      <c r="AX385" s="106"/>
      <c r="AY385" s="158"/>
      <c r="AZ385" s="158"/>
      <c r="BA385" s="1770"/>
      <c r="BB385" s="1770"/>
      <c r="BC385" s="1770"/>
      <c r="BD385" s="2329">
        <f t="shared" si="167"/>
        <v>189</v>
      </c>
      <c r="BE385" s="2329"/>
      <c r="BF385" s="1771">
        <f t="shared" si="162"/>
        <v>1273</v>
      </c>
      <c r="BG385" s="2530">
        <v>2022</v>
      </c>
      <c r="BH385" s="2530" t="s">
        <v>2324</v>
      </c>
      <c r="BI385" s="2530" t="s">
        <v>2327</v>
      </c>
      <c r="BJ385" s="2531">
        <f t="shared" si="139"/>
        <v>100</v>
      </c>
      <c r="BK385" s="2531">
        <f t="shared" si="140"/>
        <v>100</v>
      </c>
      <c r="BL385" s="2530" t="s">
        <v>40</v>
      </c>
      <c r="BM385" s="2532"/>
      <c r="BN385" s="2915" t="s">
        <v>2497</v>
      </c>
      <c r="BO385" s="2919" t="s">
        <v>2502</v>
      </c>
      <c r="BP385" s="2533"/>
      <c r="BQ385" s="2427"/>
    </row>
    <row r="386" spans="1:69" s="2428" customFormat="1" ht="47.25">
      <c r="A386" s="2523">
        <v>11</v>
      </c>
      <c r="B386" s="2524" t="s">
        <v>1713</v>
      </c>
      <c r="C386" s="156" t="s">
        <v>1584</v>
      </c>
      <c r="D386" s="156" t="s">
        <v>1714</v>
      </c>
      <c r="E386" s="2525" t="s">
        <v>524</v>
      </c>
      <c r="F386" s="2526" t="s">
        <v>1715</v>
      </c>
      <c r="G386" s="2527">
        <v>5800</v>
      </c>
      <c r="H386" s="2527">
        <v>5800</v>
      </c>
      <c r="I386" s="158"/>
      <c r="J386" s="158"/>
      <c r="K386" s="157">
        <v>5800</v>
      </c>
      <c r="L386" s="157">
        <v>5800</v>
      </c>
      <c r="M386" s="1005">
        <v>5302.924</v>
      </c>
      <c r="N386" s="157">
        <v>2808.3719999999998</v>
      </c>
      <c r="O386" s="2528">
        <f t="shared" si="168"/>
        <v>7.6020000000000003</v>
      </c>
      <c r="P386" s="158">
        <v>7.6020000000000003</v>
      </c>
      <c r="Q386" s="158"/>
      <c r="R386" s="158"/>
      <c r="S386" s="1767">
        <f t="shared" si="160"/>
        <v>1570</v>
      </c>
      <c r="T386" s="2528">
        <v>1570</v>
      </c>
      <c r="U386" s="158"/>
      <c r="V386" s="158"/>
      <c r="W386" s="158">
        <f t="shared" si="161"/>
        <v>7.6020000000000003</v>
      </c>
      <c r="X386" s="1768">
        <v>7.6020000000000003</v>
      </c>
      <c r="Y386" s="158"/>
      <c r="Z386" s="158"/>
      <c r="AA386" s="158">
        <f t="shared" si="153"/>
        <v>1451.3720000000001</v>
      </c>
      <c r="AB386" s="158">
        <v>1451.3720000000001</v>
      </c>
      <c r="AC386" s="158"/>
      <c r="AD386" s="158"/>
      <c r="AE386" s="158">
        <f t="shared" si="155"/>
        <v>7.6020000000000003</v>
      </c>
      <c r="AF386" s="158">
        <f t="shared" si="169"/>
        <v>7.6020000000000003</v>
      </c>
      <c r="AG386" s="158"/>
      <c r="AH386" s="158"/>
      <c r="AI386" s="158">
        <f t="shared" si="156"/>
        <v>1570</v>
      </c>
      <c r="AJ386" s="158">
        <f t="shared" si="170"/>
        <v>1570</v>
      </c>
      <c r="AK386" s="158"/>
      <c r="AL386" s="158"/>
      <c r="AM386" s="2528">
        <f t="shared" si="157"/>
        <v>5429.1540000000005</v>
      </c>
      <c r="AN386" s="2528">
        <v>5429.1540000000005</v>
      </c>
      <c r="AO386" s="158"/>
      <c r="AP386" s="158"/>
      <c r="AQ386" s="2529">
        <f t="shared" si="158"/>
        <v>370.84599999999955</v>
      </c>
      <c r="AR386" s="2529">
        <f t="shared" si="171"/>
        <v>370.84599999999955</v>
      </c>
      <c r="AS386" s="158"/>
      <c r="AT386" s="158"/>
      <c r="AU386" s="158"/>
      <c r="AV386" s="2528">
        <f t="shared" si="159"/>
        <v>370.84599999999955</v>
      </c>
      <c r="AW386" s="2528">
        <v>370.84599999999955</v>
      </c>
      <c r="AX386" s="106"/>
      <c r="AY386" s="158"/>
      <c r="AZ386" s="158"/>
      <c r="BA386" s="1770"/>
      <c r="BB386" s="1770"/>
      <c r="BC386" s="1770"/>
      <c r="BD386" s="2329">
        <f t="shared" si="167"/>
        <v>370.84599999999955</v>
      </c>
      <c r="BE386" s="2329"/>
      <c r="BF386" s="1771">
        <f t="shared" si="162"/>
        <v>3859.1540000000005</v>
      </c>
      <c r="BG386" s="2530">
        <v>2022</v>
      </c>
      <c r="BH386" s="2530" t="s">
        <v>2324</v>
      </c>
      <c r="BI386" s="2530" t="s">
        <v>2327</v>
      </c>
      <c r="BJ386" s="2531">
        <f t="shared" si="139"/>
        <v>100</v>
      </c>
      <c r="BK386" s="2531">
        <f t="shared" si="140"/>
        <v>100</v>
      </c>
      <c r="BL386" s="2530" t="s">
        <v>40</v>
      </c>
      <c r="BM386" s="2532"/>
      <c r="BN386" s="2915" t="s">
        <v>2497</v>
      </c>
      <c r="BO386" s="2919" t="s">
        <v>2502</v>
      </c>
      <c r="BP386" s="2533"/>
      <c r="BQ386" s="2427"/>
    </row>
    <row r="387" spans="1:69" s="2428" customFormat="1" ht="31.5">
      <c r="A387" s="2523">
        <v>12</v>
      </c>
      <c r="B387" s="2524" t="s">
        <v>1716</v>
      </c>
      <c r="C387" s="156" t="s">
        <v>1512</v>
      </c>
      <c r="D387" s="156" t="s">
        <v>1717</v>
      </c>
      <c r="E387" s="2525" t="s">
        <v>524</v>
      </c>
      <c r="F387" s="2526" t="s">
        <v>1718</v>
      </c>
      <c r="G387" s="2527">
        <v>5100</v>
      </c>
      <c r="H387" s="2527">
        <v>5100</v>
      </c>
      <c r="I387" s="158"/>
      <c r="J387" s="158"/>
      <c r="K387" s="157">
        <v>5100</v>
      </c>
      <c r="L387" s="157">
        <v>5100</v>
      </c>
      <c r="M387" s="1005">
        <v>3788.7829999999999</v>
      </c>
      <c r="N387" s="157">
        <v>1726.9059999999999</v>
      </c>
      <c r="O387" s="2528">
        <f t="shared" si="168"/>
        <v>56.145000000000003</v>
      </c>
      <c r="P387" s="158">
        <v>56.145000000000003</v>
      </c>
      <c r="Q387" s="158"/>
      <c r="R387" s="158"/>
      <c r="S387" s="1767">
        <f t="shared" si="160"/>
        <v>1500</v>
      </c>
      <c r="T387" s="2528">
        <v>1500</v>
      </c>
      <c r="U387" s="158"/>
      <c r="V387" s="158"/>
      <c r="W387" s="158">
        <f t="shared" si="161"/>
        <v>56.145000000000003</v>
      </c>
      <c r="X387" s="1768">
        <v>56.145000000000003</v>
      </c>
      <c r="Y387" s="158"/>
      <c r="Z387" s="158"/>
      <c r="AA387" s="158">
        <f t="shared" si="153"/>
        <v>766.90599999999995</v>
      </c>
      <c r="AB387" s="158">
        <v>766.90599999999995</v>
      </c>
      <c r="AC387" s="158"/>
      <c r="AD387" s="158"/>
      <c r="AE387" s="158">
        <f t="shared" si="155"/>
        <v>56.145000000000003</v>
      </c>
      <c r="AF387" s="158">
        <f t="shared" si="169"/>
        <v>56.145000000000003</v>
      </c>
      <c r="AG387" s="158"/>
      <c r="AH387" s="158"/>
      <c r="AI387" s="158">
        <f t="shared" si="156"/>
        <v>1500</v>
      </c>
      <c r="AJ387" s="158">
        <f t="shared" si="170"/>
        <v>1500</v>
      </c>
      <c r="AK387" s="158"/>
      <c r="AL387" s="158"/>
      <c r="AM387" s="2528">
        <f t="shared" si="157"/>
        <v>4745</v>
      </c>
      <c r="AN387" s="2528">
        <v>4745</v>
      </c>
      <c r="AO387" s="158"/>
      <c r="AP387" s="158"/>
      <c r="AQ387" s="2529">
        <f t="shared" si="158"/>
        <v>355</v>
      </c>
      <c r="AR387" s="2529">
        <f t="shared" si="171"/>
        <v>355</v>
      </c>
      <c r="AS387" s="158"/>
      <c r="AT387" s="158"/>
      <c r="AU387" s="158"/>
      <c r="AV387" s="2528">
        <f t="shared" si="159"/>
        <v>355</v>
      </c>
      <c r="AW387" s="2528">
        <v>355</v>
      </c>
      <c r="AX387" s="106"/>
      <c r="AY387" s="158"/>
      <c r="AZ387" s="158"/>
      <c r="BA387" s="1770"/>
      <c r="BB387" s="1770"/>
      <c r="BC387" s="1770"/>
      <c r="BD387" s="2329">
        <f t="shared" si="167"/>
        <v>355</v>
      </c>
      <c r="BE387" s="2329"/>
      <c r="BF387" s="1771">
        <f t="shared" si="162"/>
        <v>3245</v>
      </c>
      <c r="BG387" s="2530">
        <v>2022</v>
      </c>
      <c r="BH387" s="2530" t="s">
        <v>2324</v>
      </c>
      <c r="BI387" s="2530" t="s">
        <v>2327</v>
      </c>
      <c r="BJ387" s="2531">
        <f t="shared" si="139"/>
        <v>100</v>
      </c>
      <c r="BK387" s="2531">
        <f t="shared" si="140"/>
        <v>100</v>
      </c>
      <c r="BL387" s="2530" t="s">
        <v>40</v>
      </c>
      <c r="BM387" s="2532"/>
      <c r="BN387" s="2915" t="s">
        <v>2497</v>
      </c>
      <c r="BO387" s="2919" t="s">
        <v>2502</v>
      </c>
      <c r="BP387" s="2533"/>
      <c r="BQ387" s="2427"/>
    </row>
    <row r="388" spans="1:69" s="2535" customFormat="1" ht="31.5">
      <c r="A388" s="2523">
        <v>13</v>
      </c>
      <c r="B388" s="2524" t="s">
        <v>1719</v>
      </c>
      <c r="C388" s="156" t="s">
        <v>1584</v>
      </c>
      <c r="D388" s="156" t="s">
        <v>1720</v>
      </c>
      <c r="E388" s="2525" t="s">
        <v>524</v>
      </c>
      <c r="F388" s="2526" t="s">
        <v>1721</v>
      </c>
      <c r="G388" s="2527">
        <v>3250</v>
      </c>
      <c r="H388" s="2527">
        <v>3250</v>
      </c>
      <c r="I388" s="1766"/>
      <c r="J388" s="1766"/>
      <c r="K388" s="157">
        <v>3250</v>
      </c>
      <c r="L388" s="157">
        <v>3250</v>
      </c>
      <c r="M388" s="1005">
        <v>2857.63</v>
      </c>
      <c r="N388" s="157">
        <v>1027.33</v>
      </c>
      <c r="O388" s="2528">
        <f t="shared" si="168"/>
        <v>0</v>
      </c>
      <c r="P388" s="158">
        <v>0</v>
      </c>
      <c r="Q388" s="158"/>
      <c r="R388" s="158"/>
      <c r="S388" s="1767">
        <f t="shared" si="160"/>
        <v>780</v>
      </c>
      <c r="T388" s="2528">
        <v>780</v>
      </c>
      <c r="U388" s="158"/>
      <c r="V388" s="158"/>
      <c r="W388" s="158">
        <f t="shared" si="161"/>
        <v>0</v>
      </c>
      <c r="X388" s="1768">
        <v>0</v>
      </c>
      <c r="Y388" s="158"/>
      <c r="Z388" s="158"/>
      <c r="AA388" s="158">
        <f t="shared" si="153"/>
        <v>661.08900000000006</v>
      </c>
      <c r="AB388" s="158">
        <v>661.08900000000006</v>
      </c>
      <c r="AC388" s="158"/>
      <c r="AD388" s="158"/>
      <c r="AE388" s="158">
        <f t="shared" si="155"/>
        <v>0</v>
      </c>
      <c r="AF388" s="158">
        <f t="shared" si="169"/>
        <v>0</v>
      </c>
      <c r="AG388" s="158"/>
      <c r="AH388" s="158"/>
      <c r="AI388" s="158">
        <f t="shared" si="156"/>
        <v>780</v>
      </c>
      <c r="AJ388" s="158">
        <f t="shared" si="170"/>
        <v>780</v>
      </c>
      <c r="AK388" s="158"/>
      <c r="AL388" s="158"/>
      <c r="AM388" s="2528">
        <f t="shared" si="157"/>
        <v>3069.1120000000001</v>
      </c>
      <c r="AN388" s="2528">
        <v>3069.1120000000001</v>
      </c>
      <c r="AO388" s="158"/>
      <c r="AP388" s="158"/>
      <c r="AQ388" s="2529">
        <f t="shared" si="158"/>
        <v>180.88799999999992</v>
      </c>
      <c r="AR388" s="2529">
        <f t="shared" si="171"/>
        <v>180.88799999999992</v>
      </c>
      <c r="AS388" s="158"/>
      <c r="AT388" s="158"/>
      <c r="AU388" s="158"/>
      <c r="AV388" s="2528">
        <f t="shared" si="159"/>
        <v>180.88799999999992</v>
      </c>
      <c r="AW388" s="2528">
        <v>180.88799999999992</v>
      </c>
      <c r="AX388" s="1769"/>
      <c r="AY388" s="158"/>
      <c r="AZ388" s="158"/>
      <c r="BA388" s="1770"/>
      <c r="BB388" s="1770"/>
      <c r="BC388" s="1770"/>
      <c r="BD388" s="2329">
        <f t="shared" si="167"/>
        <v>180.88799999999992</v>
      </c>
      <c r="BE388" s="2329"/>
      <c r="BF388" s="1771">
        <f t="shared" si="162"/>
        <v>2289.1120000000001</v>
      </c>
      <c r="BG388" s="2530">
        <v>2022</v>
      </c>
      <c r="BH388" s="2530" t="s">
        <v>2324</v>
      </c>
      <c r="BI388" s="2530" t="s">
        <v>2327</v>
      </c>
      <c r="BJ388" s="2531">
        <f t="shared" si="139"/>
        <v>100</v>
      </c>
      <c r="BK388" s="2531">
        <f t="shared" si="140"/>
        <v>100</v>
      </c>
      <c r="BL388" s="2530" t="s">
        <v>40</v>
      </c>
      <c r="BM388" s="2532"/>
      <c r="BN388" s="2915" t="s">
        <v>2497</v>
      </c>
      <c r="BO388" s="2919" t="s">
        <v>2502</v>
      </c>
      <c r="BP388" s="2533"/>
      <c r="BQ388" s="2534"/>
    </row>
    <row r="389" spans="1:69" s="2428" customFormat="1" ht="31.5">
      <c r="A389" s="2523">
        <v>14</v>
      </c>
      <c r="B389" s="2524" t="s">
        <v>1722</v>
      </c>
      <c r="C389" s="156" t="s">
        <v>1584</v>
      </c>
      <c r="D389" s="156" t="s">
        <v>1723</v>
      </c>
      <c r="E389" s="2525" t="s">
        <v>524</v>
      </c>
      <c r="F389" s="2526" t="s">
        <v>1724</v>
      </c>
      <c r="G389" s="2527">
        <v>1700</v>
      </c>
      <c r="H389" s="2527">
        <v>1700</v>
      </c>
      <c r="I389" s="158"/>
      <c r="J389" s="158"/>
      <c r="K389" s="157">
        <v>1700</v>
      </c>
      <c r="L389" s="157">
        <v>1700</v>
      </c>
      <c r="M389" s="1005">
        <v>1246.6500000000001</v>
      </c>
      <c r="N389" s="157">
        <v>0</v>
      </c>
      <c r="O389" s="2528">
        <f t="shared" si="168"/>
        <v>52.05</v>
      </c>
      <c r="P389" s="158">
        <v>52.05</v>
      </c>
      <c r="Q389" s="158"/>
      <c r="R389" s="158"/>
      <c r="S389" s="1767">
        <f t="shared" si="160"/>
        <v>289</v>
      </c>
      <c r="T389" s="2528">
        <v>289</v>
      </c>
      <c r="U389" s="158"/>
      <c r="V389" s="158"/>
      <c r="W389" s="158">
        <f t="shared" si="161"/>
        <v>49.146999999999998</v>
      </c>
      <c r="X389" s="1768">
        <v>49.146999999999998</v>
      </c>
      <c r="Y389" s="158"/>
      <c r="Z389" s="158"/>
      <c r="AA389" s="158">
        <f t="shared" si="153"/>
        <v>0</v>
      </c>
      <c r="AB389" s="158">
        <v>0</v>
      </c>
      <c r="AC389" s="158"/>
      <c r="AD389" s="158"/>
      <c r="AE389" s="158">
        <f t="shared" si="155"/>
        <v>52.05</v>
      </c>
      <c r="AF389" s="158">
        <f t="shared" si="169"/>
        <v>52.05</v>
      </c>
      <c r="AG389" s="158"/>
      <c r="AH389" s="158"/>
      <c r="AI389" s="158">
        <f t="shared" si="156"/>
        <v>289</v>
      </c>
      <c r="AJ389" s="158">
        <f t="shared" si="170"/>
        <v>289</v>
      </c>
      <c r="AK389" s="158"/>
      <c r="AL389" s="158"/>
      <c r="AM389" s="2528">
        <f t="shared" si="157"/>
        <v>1633.1130000000001</v>
      </c>
      <c r="AN389" s="2528">
        <v>1633.1130000000001</v>
      </c>
      <c r="AO389" s="158"/>
      <c r="AP389" s="158"/>
      <c r="AQ389" s="2529">
        <f t="shared" si="158"/>
        <v>66.886999999999944</v>
      </c>
      <c r="AR389" s="2529">
        <f t="shared" si="171"/>
        <v>66.886999999999944</v>
      </c>
      <c r="AS389" s="158"/>
      <c r="AT389" s="158"/>
      <c r="AU389" s="158"/>
      <c r="AV389" s="2528">
        <f t="shared" si="159"/>
        <v>66.886999999999944</v>
      </c>
      <c r="AW389" s="2528">
        <v>66.886999999999944</v>
      </c>
      <c r="AX389" s="106"/>
      <c r="AY389" s="158"/>
      <c r="AZ389" s="158"/>
      <c r="BA389" s="1770"/>
      <c r="BB389" s="1770"/>
      <c r="BC389" s="1770"/>
      <c r="BD389" s="2329">
        <f t="shared" si="167"/>
        <v>66.886999999999944</v>
      </c>
      <c r="BE389" s="2329"/>
      <c r="BF389" s="1771">
        <f t="shared" si="162"/>
        <v>1344.1130000000001</v>
      </c>
      <c r="BG389" s="2530">
        <v>2022</v>
      </c>
      <c r="BH389" s="2530" t="s">
        <v>2324</v>
      </c>
      <c r="BI389" s="2530" t="s">
        <v>2327</v>
      </c>
      <c r="BJ389" s="2531">
        <f t="shared" si="139"/>
        <v>100</v>
      </c>
      <c r="BK389" s="2531">
        <f t="shared" si="140"/>
        <v>100</v>
      </c>
      <c r="BL389" s="2530" t="s">
        <v>40</v>
      </c>
      <c r="BM389" s="2532"/>
      <c r="BN389" s="2915" t="s">
        <v>2497</v>
      </c>
      <c r="BO389" s="2919" t="s">
        <v>2502</v>
      </c>
      <c r="BP389" s="2533"/>
      <c r="BQ389" s="2427"/>
    </row>
    <row r="390" spans="1:69" s="2428" customFormat="1" ht="31.5">
      <c r="A390" s="2523">
        <v>15</v>
      </c>
      <c r="B390" s="2524" t="s">
        <v>1725</v>
      </c>
      <c r="C390" s="156" t="s">
        <v>1638</v>
      </c>
      <c r="D390" s="156" t="s">
        <v>1726</v>
      </c>
      <c r="E390" s="2525" t="s">
        <v>524</v>
      </c>
      <c r="F390" s="2526" t="s">
        <v>1727</v>
      </c>
      <c r="G390" s="2527">
        <v>4000</v>
      </c>
      <c r="H390" s="2527">
        <v>4000</v>
      </c>
      <c r="I390" s="158"/>
      <c r="J390" s="158"/>
      <c r="K390" s="157">
        <v>4000</v>
      </c>
      <c r="L390" s="157">
        <v>4000</v>
      </c>
      <c r="M390" s="1005">
        <v>2348.819</v>
      </c>
      <c r="N390" s="157">
        <v>1753.3420000000001</v>
      </c>
      <c r="O390" s="2528">
        <f t="shared" si="168"/>
        <v>0</v>
      </c>
      <c r="P390" s="158">
        <v>0</v>
      </c>
      <c r="Q390" s="158"/>
      <c r="R390" s="158"/>
      <c r="S390" s="1767">
        <f t="shared" si="160"/>
        <v>2150</v>
      </c>
      <c r="T390" s="2528">
        <v>2150</v>
      </c>
      <c r="U390" s="158"/>
      <c r="V390" s="158"/>
      <c r="W390" s="158">
        <f t="shared" si="161"/>
        <v>0</v>
      </c>
      <c r="X390" s="1768">
        <v>0</v>
      </c>
      <c r="Y390" s="158"/>
      <c r="Z390" s="158"/>
      <c r="AA390" s="158">
        <f t="shared" si="153"/>
        <v>1244.29</v>
      </c>
      <c r="AB390" s="158">
        <v>1244.29</v>
      </c>
      <c r="AC390" s="158"/>
      <c r="AD390" s="158"/>
      <c r="AE390" s="158">
        <f t="shared" si="155"/>
        <v>0</v>
      </c>
      <c r="AF390" s="158">
        <f t="shared" si="169"/>
        <v>0</v>
      </c>
      <c r="AG390" s="158"/>
      <c r="AH390" s="158"/>
      <c r="AI390" s="158">
        <f t="shared" si="156"/>
        <v>2150</v>
      </c>
      <c r="AJ390" s="158">
        <f t="shared" si="170"/>
        <v>2150</v>
      </c>
      <c r="AK390" s="158"/>
      <c r="AL390" s="158"/>
      <c r="AM390" s="2528">
        <f t="shared" si="157"/>
        <v>3493.3049999999998</v>
      </c>
      <c r="AN390" s="2528">
        <v>3493.3049999999998</v>
      </c>
      <c r="AO390" s="158"/>
      <c r="AP390" s="158"/>
      <c r="AQ390" s="2529">
        <f t="shared" si="158"/>
        <v>506.69500000000016</v>
      </c>
      <c r="AR390" s="2529">
        <f t="shared" si="171"/>
        <v>506.69500000000016</v>
      </c>
      <c r="AS390" s="158"/>
      <c r="AT390" s="158"/>
      <c r="AU390" s="158"/>
      <c r="AV390" s="2528">
        <f t="shared" si="159"/>
        <v>506.69500000000016</v>
      </c>
      <c r="AW390" s="2528">
        <v>506.69500000000016</v>
      </c>
      <c r="AX390" s="106"/>
      <c r="AY390" s="158"/>
      <c r="AZ390" s="158"/>
      <c r="BA390" s="1770"/>
      <c r="BB390" s="1770"/>
      <c r="BC390" s="1770"/>
      <c r="BD390" s="2329">
        <f t="shared" si="167"/>
        <v>506.69500000000016</v>
      </c>
      <c r="BE390" s="2329"/>
      <c r="BF390" s="1771">
        <f t="shared" si="162"/>
        <v>1343.3049999999998</v>
      </c>
      <c r="BG390" s="2530">
        <v>2022</v>
      </c>
      <c r="BH390" s="2530" t="s">
        <v>2324</v>
      </c>
      <c r="BI390" s="2530" t="s">
        <v>2327</v>
      </c>
      <c r="BJ390" s="2531">
        <f t="shared" si="139"/>
        <v>100</v>
      </c>
      <c r="BK390" s="2531">
        <f t="shared" si="140"/>
        <v>100</v>
      </c>
      <c r="BL390" s="2530" t="s">
        <v>40</v>
      </c>
      <c r="BM390" s="2532"/>
      <c r="BN390" s="2915" t="s">
        <v>2497</v>
      </c>
      <c r="BO390" s="2919" t="s">
        <v>2502</v>
      </c>
      <c r="BP390" s="2533"/>
      <c r="BQ390" s="2427"/>
    </row>
    <row r="391" spans="1:69" s="2428" customFormat="1" ht="47.25">
      <c r="A391" s="2523">
        <v>16</v>
      </c>
      <c r="B391" s="2524" t="s">
        <v>1728</v>
      </c>
      <c r="C391" s="156" t="s">
        <v>1653</v>
      </c>
      <c r="D391" s="156" t="s">
        <v>1729</v>
      </c>
      <c r="E391" s="2525" t="s">
        <v>524</v>
      </c>
      <c r="F391" s="2526" t="s">
        <v>1730</v>
      </c>
      <c r="G391" s="2527">
        <v>3800</v>
      </c>
      <c r="H391" s="2527">
        <v>3800</v>
      </c>
      <c r="I391" s="158"/>
      <c r="J391" s="158"/>
      <c r="K391" s="157">
        <v>3800</v>
      </c>
      <c r="L391" s="157">
        <v>3800</v>
      </c>
      <c r="M391" s="1005">
        <v>1470.1975689999999</v>
      </c>
      <c r="N391" s="157">
        <v>596.93600000000004</v>
      </c>
      <c r="O391" s="2528">
        <f t="shared" si="168"/>
        <v>0</v>
      </c>
      <c r="P391" s="158">
        <v>0</v>
      </c>
      <c r="Q391" s="158"/>
      <c r="R391" s="158"/>
      <c r="S391" s="1767">
        <f t="shared" si="160"/>
        <v>1900</v>
      </c>
      <c r="T391" s="2528">
        <v>1900</v>
      </c>
      <c r="U391" s="158"/>
      <c r="V391" s="158"/>
      <c r="W391" s="158">
        <f t="shared" si="161"/>
        <v>0</v>
      </c>
      <c r="X391" s="1768">
        <v>0</v>
      </c>
      <c r="Y391" s="158"/>
      <c r="Z391" s="158"/>
      <c r="AA391" s="158">
        <f t="shared" si="153"/>
        <v>496.93599999999998</v>
      </c>
      <c r="AB391" s="158">
        <v>496.93599999999998</v>
      </c>
      <c r="AC391" s="158"/>
      <c r="AD391" s="158"/>
      <c r="AE391" s="158">
        <f t="shared" si="155"/>
        <v>0</v>
      </c>
      <c r="AF391" s="158">
        <f t="shared" si="169"/>
        <v>0</v>
      </c>
      <c r="AG391" s="158"/>
      <c r="AH391" s="158"/>
      <c r="AI391" s="158">
        <f t="shared" si="156"/>
        <v>1900</v>
      </c>
      <c r="AJ391" s="158">
        <f t="shared" si="170"/>
        <v>1900</v>
      </c>
      <c r="AK391" s="158"/>
      <c r="AL391" s="158"/>
      <c r="AM391" s="2528">
        <f t="shared" si="157"/>
        <v>3356.4679999999998</v>
      </c>
      <c r="AN391" s="2528">
        <v>3356.4679999999998</v>
      </c>
      <c r="AO391" s="158"/>
      <c r="AP391" s="158"/>
      <c r="AQ391" s="2529">
        <f t="shared" si="158"/>
        <v>443.53200000000015</v>
      </c>
      <c r="AR391" s="2529">
        <f t="shared" si="171"/>
        <v>443.53200000000015</v>
      </c>
      <c r="AS391" s="158"/>
      <c r="AT391" s="158"/>
      <c r="AU391" s="158"/>
      <c r="AV391" s="2528">
        <f t="shared" si="159"/>
        <v>443.53200000000015</v>
      </c>
      <c r="AW391" s="2528">
        <v>443.53200000000015</v>
      </c>
      <c r="AX391" s="106"/>
      <c r="AY391" s="158"/>
      <c r="AZ391" s="158"/>
      <c r="BA391" s="1770"/>
      <c r="BB391" s="1770"/>
      <c r="BC391" s="1770"/>
      <c r="BD391" s="2329">
        <f t="shared" si="167"/>
        <v>443.53200000000015</v>
      </c>
      <c r="BE391" s="2329"/>
      <c r="BF391" s="1771">
        <f t="shared" si="162"/>
        <v>1456.4679999999998</v>
      </c>
      <c r="BG391" s="2530">
        <v>2022</v>
      </c>
      <c r="BH391" s="2530" t="s">
        <v>2324</v>
      </c>
      <c r="BI391" s="2530" t="s">
        <v>2327</v>
      </c>
      <c r="BJ391" s="2531">
        <f t="shared" si="139"/>
        <v>100</v>
      </c>
      <c r="BK391" s="2531">
        <f t="shared" si="140"/>
        <v>100</v>
      </c>
      <c r="BL391" s="2530" t="s">
        <v>40</v>
      </c>
      <c r="BM391" s="2532"/>
      <c r="BN391" s="2915" t="s">
        <v>2497</v>
      </c>
      <c r="BO391" s="2919" t="s">
        <v>2502</v>
      </c>
      <c r="BP391" s="2533"/>
      <c r="BQ391" s="2427"/>
    </row>
    <row r="392" spans="1:69" s="2535" customFormat="1" ht="31.5">
      <c r="A392" s="2523">
        <v>17</v>
      </c>
      <c r="B392" s="2524" t="s">
        <v>1731</v>
      </c>
      <c r="C392" s="156" t="s">
        <v>1732</v>
      </c>
      <c r="D392" s="156" t="s">
        <v>1733</v>
      </c>
      <c r="E392" s="2525" t="s">
        <v>524</v>
      </c>
      <c r="F392" s="2526" t="s">
        <v>1734</v>
      </c>
      <c r="G392" s="2527">
        <v>8500</v>
      </c>
      <c r="H392" s="2527">
        <v>8500</v>
      </c>
      <c r="I392" s="1766"/>
      <c r="J392" s="1766"/>
      <c r="K392" s="157">
        <v>8500</v>
      </c>
      <c r="L392" s="157">
        <v>8500</v>
      </c>
      <c r="M392" s="1005">
        <v>2684.1280000000002</v>
      </c>
      <c r="N392" s="157">
        <v>1693.893</v>
      </c>
      <c r="O392" s="2528">
        <f t="shared" si="168"/>
        <v>0</v>
      </c>
      <c r="P392" s="158">
        <v>0</v>
      </c>
      <c r="Q392" s="158"/>
      <c r="R392" s="158"/>
      <c r="S392" s="1767">
        <f t="shared" si="160"/>
        <v>4500</v>
      </c>
      <c r="T392" s="2528">
        <v>4500</v>
      </c>
      <c r="U392" s="158"/>
      <c r="V392" s="158"/>
      <c r="W392" s="158">
        <f t="shared" si="161"/>
        <v>0</v>
      </c>
      <c r="X392" s="1768">
        <v>0</v>
      </c>
      <c r="Y392" s="158"/>
      <c r="Z392" s="158"/>
      <c r="AA392" s="158">
        <f t="shared" si="153"/>
        <v>1379.8240000000001</v>
      </c>
      <c r="AB392" s="158">
        <v>1379.8240000000001</v>
      </c>
      <c r="AC392" s="158"/>
      <c r="AD392" s="158"/>
      <c r="AE392" s="158">
        <f t="shared" si="155"/>
        <v>0</v>
      </c>
      <c r="AF392" s="158">
        <f t="shared" si="169"/>
        <v>0</v>
      </c>
      <c r="AG392" s="158"/>
      <c r="AH392" s="158"/>
      <c r="AI392" s="158">
        <f t="shared" si="156"/>
        <v>4500</v>
      </c>
      <c r="AJ392" s="158">
        <f t="shared" si="170"/>
        <v>4500</v>
      </c>
      <c r="AK392" s="158"/>
      <c r="AL392" s="158"/>
      <c r="AM392" s="2528">
        <f t="shared" si="157"/>
        <v>7460</v>
      </c>
      <c r="AN392" s="2528">
        <v>7460</v>
      </c>
      <c r="AO392" s="158"/>
      <c r="AP392" s="158"/>
      <c r="AQ392" s="2529">
        <f t="shared" si="158"/>
        <v>1040</v>
      </c>
      <c r="AR392" s="2529">
        <f t="shared" si="171"/>
        <v>1040</v>
      </c>
      <c r="AS392" s="158"/>
      <c r="AT392" s="158"/>
      <c r="AU392" s="158"/>
      <c r="AV392" s="2528">
        <f t="shared" si="159"/>
        <v>1040</v>
      </c>
      <c r="AW392" s="2528">
        <v>1040</v>
      </c>
      <c r="AX392" s="1769"/>
      <c r="AY392" s="158"/>
      <c r="AZ392" s="158"/>
      <c r="BA392" s="1770"/>
      <c r="BB392" s="1770"/>
      <c r="BC392" s="1770"/>
      <c r="BD392" s="2329">
        <f t="shared" si="167"/>
        <v>1040</v>
      </c>
      <c r="BE392" s="2329"/>
      <c r="BF392" s="1771">
        <f t="shared" si="162"/>
        <v>2960</v>
      </c>
      <c r="BG392" s="2530">
        <v>2022</v>
      </c>
      <c r="BH392" s="2530" t="s">
        <v>2324</v>
      </c>
      <c r="BI392" s="2530" t="s">
        <v>2327</v>
      </c>
      <c r="BJ392" s="2531">
        <f t="shared" si="139"/>
        <v>100</v>
      </c>
      <c r="BK392" s="2531">
        <f t="shared" si="140"/>
        <v>100</v>
      </c>
      <c r="BL392" s="2530" t="s">
        <v>40</v>
      </c>
      <c r="BM392" s="2532"/>
      <c r="BN392" s="2915" t="s">
        <v>2497</v>
      </c>
      <c r="BO392" s="2919" t="s">
        <v>2502</v>
      </c>
      <c r="BP392" s="2533"/>
      <c r="BQ392" s="2534"/>
    </row>
    <row r="393" spans="1:69" s="2535" customFormat="1" ht="31.5">
      <c r="A393" s="2523">
        <v>18</v>
      </c>
      <c r="B393" s="2524" t="s">
        <v>1735</v>
      </c>
      <c r="C393" s="156" t="s">
        <v>1551</v>
      </c>
      <c r="D393" s="156" t="s">
        <v>1736</v>
      </c>
      <c r="E393" s="2525" t="s">
        <v>524</v>
      </c>
      <c r="F393" s="2526" t="s">
        <v>1737</v>
      </c>
      <c r="G393" s="2527">
        <v>3608</v>
      </c>
      <c r="H393" s="2527">
        <v>3608</v>
      </c>
      <c r="I393" s="1766"/>
      <c r="J393" s="1766"/>
      <c r="K393" s="157">
        <v>3608</v>
      </c>
      <c r="L393" s="157">
        <v>3608</v>
      </c>
      <c r="M393" s="1005">
        <v>1242.846</v>
      </c>
      <c r="N393" s="157">
        <v>0</v>
      </c>
      <c r="O393" s="2528">
        <f t="shared" si="168"/>
        <v>0</v>
      </c>
      <c r="P393" s="158">
        <v>0</v>
      </c>
      <c r="Q393" s="158"/>
      <c r="R393" s="158"/>
      <c r="S393" s="1767">
        <f t="shared" si="160"/>
        <v>1440</v>
      </c>
      <c r="T393" s="2528">
        <v>1440</v>
      </c>
      <c r="U393" s="158"/>
      <c r="V393" s="158"/>
      <c r="W393" s="158">
        <f t="shared" si="161"/>
        <v>0</v>
      </c>
      <c r="X393" s="1768">
        <v>0</v>
      </c>
      <c r="Y393" s="158"/>
      <c r="Z393" s="158"/>
      <c r="AA393" s="158">
        <f t="shared" si="153"/>
        <v>32</v>
      </c>
      <c r="AB393" s="158">
        <v>32</v>
      </c>
      <c r="AC393" s="158"/>
      <c r="AD393" s="158"/>
      <c r="AE393" s="158">
        <f t="shared" si="155"/>
        <v>0</v>
      </c>
      <c r="AF393" s="158">
        <f t="shared" si="169"/>
        <v>0</v>
      </c>
      <c r="AG393" s="158"/>
      <c r="AH393" s="158"/>
      <c r="AI393" s="158">
        <f t="shared" si="156"/>
        <v>1440</v>
      </c>
      <c r="AJ393" s="158">
        <f t="shared" si="170"/>
        <v>1440</v>
      </c>
      <c r="AK393" s="158"/>
      <c r="AL393" s="158"/>
      <c r="AM393" s="2528">
        <f t="shared" si="157"/>
        <v>3276.6170000000002</v>
      </c>
      <c r="AN393" s="2528">
        <v>3276.6170000000002</v>
      </c>
      <c r="AO393" s="158"/>
      <c r="AP393" s="158"/>
      <c r="AQ393" s="2529">
        <f t="shared" si="158"/>
        <v>331.38299999999981</v>
      </c>
      <c r="AR393" s="2529">
        <f t="shared" si="171"/>
        <v>331.38299999999981</v>
      </c>
      <c r="AS393" s="158"/>
      <c r="AT393" s="158"/>
      <c r="AU393" s="158"/>
      <c r="AV393" s="2528">
        <f t="shared" si="159"/>
        <v>331.38299999999981</v>
      </c>
      <c r="AW393" s="2528">
        <v>331.38299999999981</v>
      </c>
      <c r="AX393" s="1769"/>
      <c r="AY393" s="158"/>
      <c r="AZ393" s="158"/>
      <c r="BA393" s="1770"/>
      <c r="BB393" s="1770"/>
      <c r="BC393" s="1770"/>
      <c r="BD393" s="2329">
        <f t="shared" si="167"/>
        <v>331.38299999999981</v>
      </c>
      <c r="BE393" s="2329"/>
      <c r="BF393" s="1771">
        <f t="shared" si="162"/>
        <v>1836.6170000000002</v>
      </c>
      <c r="BG393" s="2530">
        <v>2022</v>
      </c>
      <c r="BH393" s="2530" t="s">
        <v>2324</v>
      </c>
      <c r="BI393" s="2530" t="s">
        <v>2327</v>
      </c>
      <c r="BJ393" s="2531">
        <f t="shared" si="139"/>
        <v>100</v>
      </c>
      <c r="BK393" s="2531">
        <f t="shared" si="140"/>
        <v>100</v>
      </c>
      <c r="BL393" s="2530" t="s">
        <v>40</v>
      </c>
      <c r="BM393" s="2532"/>
      <c r="BN393" s="2915" t="s">
        <v>2497</v>
      </c>
      <c r="BO393" s="2919" t="s">
        <v>2502</v>
      </c>
      <c r="BP393" s="2533"/>
      <c r="BQ393" s="2534"/>
    </row>
    <row r="394" spans="1:69" s="2428" customFormat="1" ht="31.5">
      <c r="A394" s="2523">
        <v>19</v>
      </c>
      <c r="B394" s="2524" t="s">
        <v>1738</v>
      </c>
      <c r="C394" s="156" t="s">
        <v>1551</v>
      </c>
      <c r="D394" s="156" t="s">
        <v>1739</v>
      </c>
      <c r="E394" s="2525" t="s">
        <v>524</v>
      </c>
      <c r="F394" s="2526" t="s">
        <v>1740</v>
      </c>
      <c r="G394" s="2527">
        <v>6500</v>
      </c>
      <c r="H394" s="2527">
        <v>6500</v>
      </c>
      <c r="I394" s="158"/>
      <c r="J394" s="158"/>
      <c r="K394" s="157">
        <v>6500</v>
      </c>
      <c r="L394" s="157">
        <v>6500</v>
      </c>
      <c r="M394" s="1005">
        <v>291.68599999999998</v>
      </c>
      <c r="N394" s="157">
        <v>0</v>
      </c>
      <c r="O394" s="2528">
        <f t="shared" si="168"/>
        <v>0</v>
      </c>
      <c r="P394" s="158">
        <v>0</v>
      </c>
      <c r="Q394" s="158"/>
      <c r="R394" s="158"/>
      <c r="S394" s="1767">
        <f t="shared" si="160"/>
        <v>4150</v>
      </c>
      <c r="T394" s="2528">
        <v>4150</v>
      </c>
      <c r="U394" s="158"/>
      <c r="V394" s="158"/>
      <c r="W394" s="158">
        <f t="shared" si="161"/>
        <v>0</v>
      </c>
      <c r="X394" s="1768">
        <v>0</v>
      </c>
      <c r="Y394" s="158"/>
      <c r="Z394" s="158"/>
      <c r="AA394" s="158">
        <f t="shared" si="153"/>
        <v>64</v>
      </c>
      <c r="AB394" s="158">
        <v>64</v>
      </c>
      <c r="AC394" s="158"/>
      <c r="AD394" s="158"/>
      <c r="AE394" s="158">
        <f t="shared" si="155"/>
        <v>0</v>
      </c>
      <c r="AF394" s="158">
        <f t="shared" si="169"/>
        <v>0</v>
      </c>
      <c r="AG394" s="158"/>
      <c r="AH394" s="158"/>
      <c r="AI394" s="158">
        <f t="shared" si="156"/>
        <v>4150</v>
      </c>
      <c r="AJ394" s="158">
        <f t="shared" si="170"/>
        <v>4150</v>
      </c>
      <c r="AK394" s="158"/>
      <c r="AL394" s="158"/>
      <c r="AM394" s="2528">
        <f t="shared" si="157"/>
        <v>5545.4250000000002</v>
      </c>
      <c r="AN394" s="2528">
        <v>5545.4250000000002</v>
      </c>
      <c r="AO394" s="158"/>
      <c r="AP394" s="158"/>
      <c r="AQ394" s="2529">
        <f t="shared" si="158"/>
        <v>954.57499999999982</v>
      </c>
      <c r="AR394" s="2529">
        <f t="shared" si="171"/>
        <v>954.57499999999982</v>
      </c>
      <c r="AS394" s="158"/>
      <c r="AT394" s="158"/>
      <c r="AU394" s="158"/>
      <c r="AV394" s="2528">
        <f t="shared" si="159"/>
        <v>954.57499999999982</v>
      </c>
      <c r="AW394" s="2528">
        <v>954.57499999999982</v>
      </c>
      <c r="AX394" s="106"/>
      <c r="AY394" s="158"/>
      <c r="AZ394" s="158"/>
      <c r="BA394" s="1770"/>
      <c r="BB394" s="1770"/>
      <c r="BC394" s="1770"/>
      <c r="BD394" s="2329">
        <f t="shared" si="167"/>
        <v>954.57499999999982</v>
      </c>
      <c r="BE394" s="2329"/>
      <c r="BF394" s="1771">
        <f t="shared" si="162"/>
        <v>1395.4250000000002</v>
      </c>
      <c r="BG394" s="2530">
        <v>2022</v>
      </c>
      <c r="BH394" s="2530" t="s">
        <v>2324</v>
      </c>
      <c r="BI394" s="2530" t="s">
        <v>2327</v>
      </c>
      <c r="BJ394" s="2531">
        <f t="shared" si="139"/>
        <v>100</v>
      </c>
      <c r="BK394" s="2531">
        <f t="shared" si="140"/>
        <v>100</v>
      </c>
      <c r="BL394" s="2530" t="s">
        <v>40</v>
      </c>
      <c r="BM394" s="2532"/>
      <c r="BN394" s="2915" t="s">
        <v>2497</v>
      </c>
      <c r="BO394" s="2919" t="s">
        <v>2502</v>
      </c>
      <c r="BP394" s="2533"/>
      <c r="BQ394" s="2427"/>
    </row>
    <row r="395" spans="1:69" s="2428" customFormat="1" ht="31.5">
      <c r="A395" s="2523">
        <v>20</v>
      </c>
      <c r="B395" s="2524" t="s">
        <v>1741</v>
      </c>
      <c r="C395" s="156" t="s">
        <v>1596</v>
      </c>
      <c r="D395" s="156" t="s">
        <v>1742</v>
      </c>
      <c r="E395" s="2525" t="s">
        <v>524</v>
      </c>
      <c r="F395" s="2526" t="s">
        <v>1743</v>
      </c>
      <c r="G395" s="2527">
        <v>17500</v>
      </c>
      <c r="H395" s="2527">
        <v>17500</v>
      </c>
      <c r="I395" s="158"/>
      <c r="J395" s="158"/>
      <c r="K395" s="157">
        <v>17500</v>
      </c>
      <c r="L395" s="157">
        <v>17500</v>
      </c>
      <c r="M395" s="1005">
        <v>14806.936</v>
      </c>
      <c r="N395" s="157">
        <v>1031.6089999999999</v>
      </c>
      <c r="O395" s="2528">
        <f t="shared" si="168"/>
        <v>0</v>
      </c>
      <c r="P395" s="158">
        <v>0</v>
      </c>
      <c r="Q395" s="158"/>
      <c r="R395" s="158"/>
      <c r="S395" s="1767">
        <f t="shared" si="160"/>
        <v>2600</v>
      </c>
      <c r="T395" s="2528">
        <v>2600</v>
      </c>
      <c r="U395" s="158"/>
      <c r="V395" s="158"/>
      <c r="W395" s="158">
        <f t="shared" si="161"/>
        <v>0</v>
      </c>
      <c r="X395" s="1768">
        <v>0</v>
      </c>
      <c r="Y395" s="158"/>
      <c r="Z395" s="158"/>
      <c r="AA395" s="158">
        <f t="shared" si="153"/>
        <v>1031.6089999999999</v>
      </c>
      <c r="AB395" s="158">
        <v>1031.6089999999999</v>
      </c>
      <c r="AC395" s="158"/>
      <c r="AD395" s="158"/>
      <c r="AE395" s="158">
        <f t="shared" si="155"/>
        <v>0</v>
      </c>
      <c r="AF395" s="158">
        <f t="shared" si="169"/>
        <v>0</v>
      </c>
      <c r="AG395" s="158"/>
      <c r="AH395" s="158"/>
      <c r="AI395" s="158">
        <f t="shared" si="156"/>
        <v>2600</v>
      </c>
      <c r="AJ395" s="158">
        <f t="shared" si="170"/>
        <v>2600</v>
      </c>
      <c r="AK395" s="158"/>
      <c r="AL395" s="158"/>
      <c r="AM395" s="2528">
        <f t="shared" si="157"/>
        <v>16817.39</v>
      </c>
      <c r="AN395" s="2528">
        <v>16817.39</v>
      </c>
      <c r="AO395" s="158"/>
      <c r="AP395" s="158"/>
      <c r="AQ395" s="2529">
        <f t="shared" si="158"/>
        <v>682.61000000000058</v>
      </c>
      <c r="AR395" s="2529">
        <f t="shared" si="171"/>
        <v>682.61000000000058</v>
      </c>
      <c r="AS395" s="158"/>
      <c r="AT395" s="158"/>
      <c r="AU395" s="158"/>
      <c r="AV395" s="2528">
        <f t="shared" si="159"/>
        <v>682.61000000000058</v>
      </c>
      <c r="AW395" s="2528">
        <v>682.61000000000058</v>
      </c>
      <c r="AX395" s="106"/>
      <c r="AY395" s="158"/>
      <c r="AZ395" s="158"/>
      <c r="BA395" s="1770"/>
      <c r="BB395" s="1770"/>
      <c r="BC395" s="1770"/>
      <c r="BD395" s="2329">
        <f t="shared" si="167"/>
        <v>682.61000000000058</v>
      </c>
      <c r="BE395" s="2329"/>
      <c r="BF395" s="1771">
        <f t="shared" si="162"/>
        <v>14217.39</v>
      </c>
      <c r="BG395" s="2530">
        <v>2022</v>
      </c>
      <c r="BH395" s="2530" t="s">
        <v>2324</v>
      </c>
      <c r="BI395" s="2530" t="s">
        <v>2327</v>
      </c>
      <c r="BJ395" s="2531">
        <f t="shared" si="139"/>
        <v>100</v>
      </c>
      <c r="BK395" s="2531">
        <f t="shared" si="140"/>
        <v>100</v>
      </c>
      <c r="BL395" s="2530" t="s">
        <v>40</v>
      </c>
      <c r="BM395" s="2532"/>
      <c r="BN395" s="2915" t="s">
        <v>2497</v>
      </c>
      <c r="BO395" s="2919" t="s">
        <v>2502</v>
      </c>
      <c r="BP395" s="2533"/>
      <c r="BQ395" s="2427"/>
    </row>
    <row r="396" spans="1:69" s="2428" customFormat="1" ht="51">
      <c r="A396" s="2523">
        <v>21</v>
      </c>
      <c r="B396" s="2524" t="s">
        <v>1744</v>
      </c>
      <c r="C396" s="156" t="s">
        <v>1600</v>
      </c>
      <c r="D396" s="156" t="s">
        <v>1745</v>
      </c>
      <c r="E396" s="2525" t="s">
        <v>524</v>
      </c>
      <c r="F396" s="2526" t="s">
        <v>1746</v>
      </c>
      <c r="G396" s="2527">
        <v>4700</v>
      </c>
      <c r="H396" s="2527">
        <v>4700</v>
      </c>
      <c r="I396" s="158"/>
      <c r="J396" s="158"/>
      <c r="K396" s="157">
        <v>4700</v>
      </c>
      <c r="L396" s="157">
        <v>4700</v>
      </c>
      <c r="M396" s="1005">
        <v>3808.3420000000001</v>
      </c>
      <c r="N396" s="157">
        <v>278.39600000000002</v>
      </c>
      <c r="O396" s="2528">
        <f t="shared" si="168"/>
        <v>0</v>
      </c>
      <c r="P396" s="158">
        <v>0</v>
      </c>
      <c r="Q396" s="158"/>
      <c r="R396" s="158"/>
      <c r="S396" s="1767">
        <f t="shared" si="160"/>
        <v>890</v>
      </c>
      <c r="T396" s="2528">
        <v>890</v>
      </c>
      <c r="U396" s="158"/>
      <c r="V396" s="158"/>
      <c r="W396" s="158">
        <f t="shared" si="161"/>
        <v>0</v>
      </c>
      <c r="X396" s="1768">
        <v>0</v>
      </c>
      <c r="Y396" s="158"/>
      <c r="Z396" s="158"/>
      <c r="AA396" s="158">
        <f t="shared" si="153"/>
        <v>330.49099999999999</v>
      </c>
      <c r="AB396" s="158">
        <v>330.49099999999999</v>
      </c>
      <c r="AC396" s="158"/>
      <c r="AD396" s="158"/>
      <c r="AE396" s="158">
        <f t="shared" si="155"/>
        <v>0</v>
      </c>
      <c r="AF396" s="158">
        <f t="shared" si="169"/>
        <v>0</v>
      </c>
      <c r="AG396" s="158"/>
      <c r="AH396" s="158"/>
      <c r="AI396" s="158">
        <f t="shared" si="156"/>
        <v>890</v>
      </c>
      <c r="AJ396" s="158">
        <f t="shared" si="170"/>
        <v>890</v>
      </c>
      <c r="AK396" s="158"/>
      <c r="AL396" s="158"/>
      <c r="AM396" s="2528">
        <f t="shared" si="157"/>
        <v>4493.7929999999997</v>
      </c>
      <c r="AN396" s="2528">
        <v>4493.7929999999997</v>
      </c>
      <c r="AO396" s="158"/>
      <c r="AP396" s="158"/>
      <c r="AQ396" s="2529">
        <f t="shared" si="158"/>
        <v>206.20700000000033</v>
      </c>
      <c r="AR396" s="2529">
        <f t="shared" si="171"/>
        <v>206.20700000000033</v>
      </c>
      <c r="AS396" s="158"/>
      <c r="AT396" s="158"/>
      <c r="AU396" s="158"/>
      <c r="AV396" s="2528">
        <f t="shared" si="159"/>
        <v>206.20700000000033</v>
      </c>
      <c r="AW396" s="2528">
        <v>206.20700000000033</v>
      </c>
      <c r="AX396" s="106"/>
      <c r="AY396" s="158"/>
      <c r="AZ396" s="158"/>
      <c r="BA396" s="1770"/>
      <c r="BB396" s="1770"/>
      <c r="BC396" s="1770"/>
      <c r="BD396" s="2329">
        <f t="shared" si="167"/>
        <v>206.20700000000033</v>
      </c>
      <c r="BE396" s="2329"/>
      <c r="BF396" s="1771">
        <f t="shared" si="162"/>
        <v>3603.7929999999997</v>
      </c>
      <c r="BG396" s="2530">
        <v>2022</v>
      </c>
      <c r="BH396" s="2530" t="s">
        <v>2324</v>
      </c>
      <c r="BI396" s="2530" t="s">
        <v>2327</v>
      </c>
      <c r="BJ396" s="2531">
        <f t="shared" si="139"/>
        <v>100</v>
      </c>
      <c r="BK396" s="2531">
        <f t="shared" si="140"/>
        <v>100</v>
      </c>
      <c r="BL396" s="2530" t="s">
        <v>40</v>
      </c>
      <c r="BM396" s="2532"/>
      <c r="BN396" s="2915" t="s">
        <v>2497</v>
      </c>
      <c r="BO396" s="2919" t="s">
        <v>2502</v>
      </c>
      <c r="BP396" s="2533"/>
      <c r="BQ396" s="2427"/>
    </row>
    <row r="397" spans="1:69" s="2535" customFormat="1" ht="31.5">
      <c r="A397" s="2523">
        <v>22</v>
      </c>
      <c r="B397" s="2524" t="s">
        <v>1747</v>
      </c>
      <c r="C397" s="156" t="s">
        <v>1650</v>
      </c>
      <c r="D397" s="156" t="s">
        <v>1748</v>
      </c>
      <c r="E397" s="2525" t="s">
        <v>524</v>
      </c>
      <c r="F397" s="2526" t="s">
        <v>1749</v>
      </c>
      <c r="G397" s="2527">
        <v>7500</v>
      </c>
      <c r="H397" s="2527">
        <v>7500</v>
      </c>
      <c r="I397" s="1766"/>
      <c r="J397" s="1766"/>
      <c r="K397" s="157">
        <v>7500</v>
      </c>
      <c r="L397" s="157">
        <v>7500</v>
      </c>
      <c r="M397" s="1005">
        <v>5631.1809999999996</v>
      </c>
      <c r="N397" s="157">
        <v>0</v>
      </c>
      <c r="O397" s="2528">
        <f t="shared" si="168"/>
        <v>356.16399999999999</v>
      </c>
      <c r="P397" s="158">
        <v>356.16399999999999</v>
      </c>
      <c r="Q397" s="158"/>
      <c r="R397" s="158"/>
      <c r="S397" s="1767">
        <f t="shared" si="160"/>
        <v>1100</v>
      </c>
      <c r="T397" s="2528">
        <v>1100</v>
      </c>
      <c r="U397" s="158"/>
      <c r="V397" s="158"/>
      <c r="W397" s="158">
        <f t="shared" si="161"/>
        <v>0</v>
      </c>
      <c r="X397" s="1768">
        <v>0</v>
      </c>
      <c r="Y397" s="158"/>
      <c r="Z397" s="158"/>
      <c r="AA397" s="158">
        <f t="shared" si="153"/>
        <v>0</v>
      </c>
      <c r="AB397" s="158">
        <v>0</v>
      </c>
      <c r="AC397" s="158"/>
      <c r="AD397" s="158"/>
      <c r="AE397" s="158">
        <f t="shared" si="155"/>
        <v>356.16399999999999</v>
      </c>
      <c r="AF397" s="158">
        <f t="shared" si="169"/>
        <v>356.16399999999999</v>
      </c>
      <c r="AG397" s="158"/>
      <c r="AH397" s="158"/>
      <c r="AI397" s="158">
        <f t="shared" si="156"/>
        <v>1100</v>
      </c>
      <c r="AJ397" s="158">
        <f t="shared" si="170"/>
        <v>1100</v>
      </c>
      <c r="AK397" s="158"/>
      <c r="AL397" s="158"/>
      <c r="AM397" s="2528">
        <f t="shared" si="157"/>
        <v>7203.7</v>
      </c>
      <c r="AN397" s="2528">
        <v>7203.7</v>
      </c>
      <c r="AO397" s="158"/>
      <c r="AP397" s="158"/>
      <c r="AQ397" s="2529">
        <f t="shared" si="158"/>
        <v>296.30000000000018</v>
      </c>
      <c r="AR397" s="2529">
        <f t="shared" si="171"/>
        <v>296.30000000000018</v>
      </c>
      <c r="AS397" s="158"/>
      <c r="AT397" s="158"/>
      <c r="AU397" s="158"/>
      <c r="AV397" s="2528">
        <f t="shared" si="159"/>
        <v>296.30000000000018</v>
      </c>
      <c r="AW397" s="2528">
        <v>296.30000000000018</v>
      </c>
      <c r="AX397" s="1769"/>
      <c r="AY397" s="158"/>
      <c r="AZ397" s="158"/>
      <c r="BA397" s="1770"/>
      <c r="BB397" s="1770"/>
      <c r="BC397" s="1770"/>
      <c r="BD397" s="2329">
        <f t="shared" si="167"/>
        <v>296.30000000000018</v>
      </c>
      <c r="BE397" s="2329"/>
      <c r="BF397" s="1771">
        <f t="shared" si="162"/>
        <v>6103.7</v>
      </c>
      <c r="BG397" s="2530">
        <v>2022</v>
      </c>
      <c r="BH397" s="2530" t="s">
        <v>2324</v>
      </c>
      <c r="BI397" s="2530" t="s">
        <v>2327</v>
      </c>
      <c r="BJ397" s="2531">
        <f t="shared" si="139"/>
        <v>100</v>
      </c>
      <c r="BK397" s="2531">
        <f t="shared" si="140"/>
        <v>100</v>
      </c>
      <c r="BL397" s="2530" t="s">
        <v>40</v>
      </c>
      <c r="BM397" s="2532"/>
      <c r="BN397" s="2915" t="s">
        <v>2497</v>
      </c>
      <c r="BO397" s="2919" t="s">
        <v>2502</v>
      </c>
      <c r="BP397" s="2533"/>
      <c r="BQ397" s="2534"/>
    </row>
    <row r="398" spans="1:69" s="2535" customFormat="1" ht="57" customHeight="1">
      <c r="A398" s="2523">
        <v>23</v>
      </c>
      <c r="B398" s="2524" t="s">
        <v>1750</v>
      </c>
      <c r="C398" s="156" t="s">
        <v>1538</v>
      </c>
      <c r="D398" s="156" t="s">
        <v>1751</v>
      </c>
      <c r="E398" s="2525" t="s">
        <v>524</v>
      </c>
      <c r="F398" s="2526" t="s">
        <v>1752</v>
      </c>
      <c r="G398" s="2527">
        <v>940</v>
      </c>
      <c r="H398" s="2527">
        <v>940</v>
      </c>
      <c r="I398" s="1766"/>
      <c r="J398" s="1766"/>
      <c r="K398" s="157">
        <v>940</v>
      </c>
      <c r="L398" s="157">
        <v>940</v>
      </c>
      <c r="M398" s="1005">
        <v>472.17160000000001</v>
      </c>
      <c r="N398" s="157">
        <v>419.94099999999997</v>
      </c>
      <c r="O398" s="2528">
        <f t="shared" si="168"/>
        <v>0</v>
      </c>
      <c r="P398" s="158">
        <v>0</v>
      </c>
      <c r="Q398" s="158"/>
      <c r="R398" s="158"/>
      <c r="S398" s="1767">
        <f t="shared" si="160"/>
        <v>500</v>
      </c>
      <c r="T398" s="2528">
        <v>500</v>
      </c>
      <c r="U398" s="158"/>
      <c r="V398" s="158"/>
      <c r="W398" s="158">
        <f t="shared" si="161"/>
        <v>0</v>
      </c>
      <c r="X398" s="1768">
        <v>0</v>
      </c>
      <c r="Y398" s="158"/>
      <c r="Z398" s="158"/>
      <c r="AA398" s="158">
        <f t="shared" si="153"/>
        <v>335</v>
      </c>
      <c r="AB398" s="158">
        <v>335</v>
      </c>
      <c r="AC398" s="158"/>
      <c r="AD398" s="158"/>
      <c r="AE398" s="158">
        <f t="shared" si="155"/>
        <v>0</v>
      </c>
      <c r="AF398" s="158">
        <f t="shared" si="169"/>
        <v>0</v>
      </c>
      <c r="AG398" s="158"/>
      <c r="AH398" s="158"/>
      <c r="AI398" s="158">
        <f t="shared" si="156"/>
        <v>500</v>
      </c>
      <c r="AJ398" s="158">
        <f t="shared" si="170"/>
        <v>500</v>
      </c>
      <c r="AK398" s="158"/>
      <c r="AL398" s="158"/>
      <c r="AM398" s="2528">
        <f t="shared" si="157"/>
        <v>824.64700000000005</v>
      </c>
      <c r="AN398" s="2528">
        <v>824.64700000000005</v>
      </c>
      <c r="AO398" s="158"/>
      <c r="AP398" s="158"/>
      <c r="AQ398" s="2529">
        <f t="shared" si="158"/>
        <v>115.35299999999995</v>
      </c>
      <c r="AR398" s="2529">
        <f t="shared" si="171"/>
        <v>115.35299999999995</v>
      </c>
      <c r="AS398" s="158"/>
      <c r="AT398" s="158"/>
      <c r="AU398" s="158"/>
      <c r="AV398" s="2528">
        <f t="shared" si="159"/>
        <v>115.35299999999995</v>
      </c>
      <c r="AW398" s="2528">
        <v>115.35299999999995</v>
      </c>
      <c r="AX398" s="1769"/>
      <c r="AY398" s="158"/>
      <c r="AZ398" s="158"/>
      <c r="BA398" s="1770"/>
      <c r="BB398" s="1770"/>
      <c r="BC398" s="1770"/>
      <c r="BD398" s="2329">
        <f t="shared" si="167"/>
        <v>115.35299999999995</v>
      </c>
      <c r="BE398" s="2329"/>
      <c r="BF398" s="1771">
        <f t="shared" si="162"/>
        <v>324.64700000000005</v>
      </c>
      <c r="BG398" s="2530">
        <v>2022</v>
      </c>
      <c r="BH398" s="2530" t="s">
        <v>2324</v>
      </c>
      <c r="BI398" s="2530" t="s">
        <v>2327</v>
      </c>
      <c r="BJ398" s="2531">
        <f t="shared" si="139"/>
        <v>100</v>
      </c>
      <c r="BK398" s="2531">
        <f t="shared" si="140"/>
        <v>100</v>
      </c>
      <c r="BL398" s="2530" t="s">
        <v>40</v>
      </c>
      <c r="BM398" s="2532"/>
      <c r="BN398" s="2915" t="s">
        <v>2497</v>
      </c>
      <c r="BO398" s="2919" t="s">
        <v>2502</v>
      </c>
      <c r="BP398" s="2533"/>
      <c r="BQ398" s="2534"/>
    </row>
    <row r="399" spans="1:69" s="2535" customFormat="1" ht="57" customHeight="1">
      <c r="A399" s="2523">
        <v>24</v>
      </c>
      <c r="B399" s="2524" t="s">
        <v>1753</v>
      </c>
      <c r="C399" s="156" t="s">
        <v>1538</v>
      </c>
      <c r="D399" s="156" t="s">
        <v>1754</v>
      </c>
      <c r="E399" s="2525" t="s">
        <v>524</v>
      </c>
      <c r="F399" s="2526" t="s">
        <v>1755</v>
      </c>
      <c r="G399" s="2527">
        <v>995</v>
      </c>
      <c r="H399" s="2527">
        <v>995</v>
      </c>
      <c r="I399" s="1766"/>
      <c r="J399" s="1766"/>
      <c r="K399" s="157">
        <v>995</v>
      </c>
      <c r="L399" s="157">
        <v>995</v>
      </c>
      <c r="M399" s="1005">
        <v>943.89499999999998</v>
      </c>
      <c r="N399" s="157">
        <v>312.42399999999998</v>
      </c>
      <c r="O399" s="2528">
        <f t="shared" si="168"/>
        <v>78.956000000000003</v>
      </c>
      <c r="P399" s="158">
        <v>78.956000000000003</v>
      </c>
      <c r="Q399" s="158"/>
      <c r="R399" s="158"/>
      <c r="S399" s="1767">
        <f t="shared" si="160"/>
        <v>119</v>
      </c>
      <c r="T399" s="2528">
        <v>119</v>
      </c>
      <c r="U399" s="158"/>
      <c r="V399" s="158"/>
      <c r="W399" s="158">
        <f t="shared" si="161"/>
        <v>78.956000000000003</v>
      </c>
      <c r="X399" s="1768">
        <v>78.956000000000003</v>
      </c>
      <c r="Y399" s="158"/>
      <c r="Z399" s="158"/>
      <c r="AA399" s="158">
        <f t="shared" si="153"/>
        <v>68.658000000000001</v>
      </c>
      <c r="AB399" s="158">
        <v>68.658000000000001</v>
      </c>
      <c r="AC399" s="158"/>
      <c r="AD399" s="158"/>
      <c r="AE399" s="158">
        <f t="shared" si="155"/>
        <v>78.956000000000003</v>
      </c>
      <c r="AF399" s="158">
        <f t="shared" si="169"/>
        <v>78.956000000000003</v>
      </c>
      <c r="AG399" s="158"/>
      <c r="AH399" s="158"/>
      <c r="AI399" s="158">
        <f t="shared" si="156"/>
        <v>119</v>
      </c>
      <c r="AJ399" s="158">
        <f t="shared" si="170"/>
        <v>119</v>
      </c>
      <c r="AK399" s="158"/>
      <c r="AL399" s="158"/>
      <c r="AM399" s="2528">
        <f t="shared" si="157"/>
        <v>994.23699999999997</v>
      </c>
      <c r="AN399" s="2528">
        <v>994.23699999999997</v>
      </c>
      <c r="AO399" s="158"/>
      <c r="AP399" s="158"/>
      <c r="AQ399" s="2529">
        <f t="shared" si="158"/>
        <v>0</v>
      </c>
      <c r="AR399" s="2529"/>
      <c r="AS399" s="158"/>
      <c r="AT399" s="158"/>
      <c r="AU399" s="158"/>
      <c r="AV399" s="2528">
        <f t="shared" si="159"/>
        <v>0</v>
      </c>
      <c r="AW399" s="2528"/>
      <c r="AX399" s="1769"/>
      <c r="AY399" s="158"/>
      <c r="AZ399" s="158"/>
      <c r="BA399" s="1770"/>
      <c r="BB399" s="1770"/>
      <c r="BC399" s="1770"/>
      <c r="BD399" s="2329">
        <f t="shared" si="167"/>
        <v>0</v>
      </c>
      <c r="BE399" s="2329"/>
      <c r="BF399" s="1771">
        <f t="shared" si="162"/>
        <v>875.23699999999997</v>
      </c>
      <c r="BG399" s="2530">
        <v>2022</v>
      </c>
      <c r="BH399" s="2530" t="s">
        <v>910</v>
      </c>
      <c r="BI399" s="2530"/>
      <c r="BJ399" s="2531">
        <f t="shared" si="139"/>
        <v>99.923316582914566</v>
      </c>
      <c r="BK399" s="2531" t="e">
        <f t="shared" si="140"/>
        <v>#DIV/0!</v>
      </c>
      <c r="BL399" s="2530" t="s">
        <v>40</v>
      </c>
      <c r="BM399" s="2532"/>
      <c r="BN399" s="2915" t="s">
        <v>2497</v>
      </c>
      <c r="BO399" s="2919" t="s">
        <v>2502</v>
      </c>
      <c r="BP399" s="2533"/>
      <c r="BQ399" s="2534"/>
    </row>
    <row r="400" spans="1:69" s="2428" customFormat="1" ht="57" customHeight="1">
      <c r="A400" s="2523">
        <v>25</v>
      </c>
      <c r="B400" s="2524" t="s">
        <v>1756</v>
      </c>
      <c r="C400" s="156" t="s">
        <v>1538</v>
      </c>
      <c r="D400" s="156" t="s">
        <v>1757</v>
      </c>
      <c r="E400" s="2525" t="s">
        <v>524</v>
      </c>
      <c r="F400" s="2526" t="s">
        <v>1758</v>
      </c>
      <c r="G400" s="2527">
        <v>980</v>
      </c>
      <c r="H400" s="2527">
        <v>980</v>
      </c>
      <c r="I400" s="158"/>
      <c r="J400" s="158"/>
      <c r="K400" s="157">
        <v>980</v>
      </c>
      <c r="L400" s="157">
        <v>980</v>
      </c>
      <c r="M400" s="1005">
        <v>561.35799999999995</v>
      </c>
      <c r="N400" s="157">
        <v>263.56599999999997</v>
      </c>
      <c r="O400" s="2528">
        <f t="shared" si="168"/>
        <v>90.896000000000001</v>
      </c>
      <c r="P400" s="158">
        <v>90.896000000000001</v>
      </c>
      <c r="Q400" s="158"/>
      <c r="R400" s="158"/>
      <c r="S400" s="1767">
        <f t="shared" si="160"/>
        <v>289</v>
      </c>
      <c r="T400" s="2528">
        <v>289</v>
      </c>
      <c r="U400" s="158"/>
      <c r="V400" s="158"/>
      <c r="W400" s="158">
        <f t="shared" si="161"/>
        <v>90.896000000000001</v>
      </c>
      <c r="X400" s="1768">
        <v>90.896000000000001</v>
      </c>
      <c r="Y400" s="158"/>
      <c r="Z400" s="158"/>
      <c r="AA400" s="158">
        <f t="shared" si="153"/>
        <v>119.956</v>
      </c>
      <c r="AB400" s="158">
        <v>119.956</v>
      </c>
      <c r="AC400" s="158"/>
      <c r="AD400" s="158"/>
      <c r="AE400" s="158">
        <f t="shared" si="155"/>
        <v>90.896000000000001</v>
      </c>
      <c r="AF400" s="158">
        <f t="shared" si="169"/>
        <v>90.896000000000001</v>
      </c>
      <c r="AG400" s="158"/>
      <c r="AH400" s="158"/>
      <c r="AI400" s="158">
        <f t="shared" si="156"/>
        <v>289</v>
      </c>
      <c r="AJ400" s="158">
        <f t="shared" si="170"/>
        <v>289</v>
      </c>
      <c r="AK400" s="158"/>
      <c r="AL400" s="158"/>
      <c r="AM400" s="2528">
        <f t="shared" si="157"/>
        <v>913</v>
      </c>
      <c r="AN400" s="2528">
        <v>913</v>
      </c>
      <c r="AO400" s="158"/>
      <c r="AP400" s="158"/>
      <c r="AQ400" s="2529">
        <f t="shared" si="158"/>
        <v>67</v>
      </c>
      <c r="AR400" s="2529">
        <f t="shared" si="171"/>
        <v>67</v>
      </c>
      <c r="AS400" s="158"/>
      <c r="AT400" s="158"/>
      <c r="AU400" s="158"/>
      <c r="AV400" s="2528">
        <f t="shared" si="159"/>
        <v>67</v>
      </c>
      <c r="AW400" s="2528">
        <v>67</v>
      </c>
      <c r="AX400" s="106"/>
      <c r="AY400" s="158"/>
      <c r="AZ400" s="158"/>
      <c r="BA400" s="1770"/>
      <c r="BB400" s="1770"/>
      <c r="BC400" s="1770"/>
      <c r="BD400" s="2329">
        <f t="shared" si="167"/>
        <v>67</v>
      </c>
      <c r="BE400" s="2329"/>
      <c r="BF400" s="1771">
        <f t="shared" si="162"/>
        <v>624</v>
      </c>
      <c r="BG400" s="2530">
        <v>2022</v>
      </c>
      <c r="BH400" s="2530" t="s">
        <v>2324</v>
      </c>
      <c r="BI400" s="2530" t="s">
        <v>2327</v>
      </c>
      <c r="BJ400" s="2531">
        <f t="shared" ref="BJ400:BJ463" si="172">(BD400+AN400)/H400*100</f>
        <v>100</v>
      </c>
      <c r="BK400" s="2531">
        <f t="shared" ref="BK400:BK463" si="173">BD400/AR400*100</f>
        <v>100</v>
      </c>
      <c r="BL400" s="2530" t="s">
        <v>40</v>
      </c>
      <c r="BM400" s="2532"/>
      <c r="BN400" s="2915" t="s">
        <v>2497</v>
      </c>
      <c r="BO400" s="2919" t="s">
        <v>2502</v>
      </c>
      <c r="BP400" s="2533"/>
      <c r="BQ400" s="2427"/>
    </row>
    <row r="401" spans="1:69" s="2428" customFormat="1" ht="57" customHeight="1">
      <c r="A401" s="2523">
        <v>26</v>
      </c>
      <c r="B401" s="2524" t="s">
        <v>1759</v>
      </c>
      <c r="C401" s="156" t="s">
        <v>1504</v>
      </c>
      <c r="D401" s="156" t="s">
        <v>1760</v>
      </c>
      <c r="E401" s="2525" t="s">
        <v>524</v>
      </c>
      <c r="F401" s="2526" t="s">
        <v>1761</v>
      </c>
      <c r="G401" s="2527">
        <v>5871</v>
      </c>
      <c r="H401" s="2527">
        <v>5871</v>
      </c>
      <c r="I401" s="158"/>
      <c r="J401" s="158"/>
      <c r="K401" s="157">
        <v>5871</v>
      </c>
      <c r="L401" s="157">
        <v>5871</v>
      </c>
      <c r="M401" s="1005">
        <v>5029.0730000000003</v>
      </c>
      <c r="N401" s="157">
        <v>2823.7559999999999</v>
      </c>
      <c r="O401" s="2528">
        <f t="shared" si="168"/>
        <v>0</v>
      </c>
      <c r="P401" s="158">
        <v>0</v>
      </c>
      <c r="Q401" s="158"/>
      <c r="R401" s="158"/>
      <c r="S401" s="1767">
        <f t="shared" si="160"/>
        <v>1980</v>
      </c>
      <c r="T401" s="2528">
        <v>1980</v>
      </c>
      <c r="U401" s="158"/>
      <c r="V401" s="158"/>
      <c r="W401" s="158">
        <f t="shared" si="161"/>
        <v>0</v>
      </c>
      <c r="X401" s="1768">
        <v>0</v>
      </c>
      <c r="Y401" s="158"/>
      <c r="Z401" s="158"/>
      <c r="AA401" s="158">
        <f t="shared" si="153"/>
        <v>1846.153</v>
      </c>
      <c r="AB401" s="158">
        <v>1846.153</v>
      </c>
      <c r="AC401" s="158"/>
      <c r="AD401" s="158"/>
      <c r="AE401" s="158">
        <f t="shared" si="155"/>
        <v>0</v>
      </c>
      <c r="AF401" s="158">
        <f t="shared" si="169"/>
        <v>0</v>
      </c>
      <c r="AG401" s="158"/>
      <c r="AH401" s="158"/>
      <c r="AI401" s="158">
        <f t="shared" si="156"/>
        <v>1980</v>
      </c>
      <c r="AJ401" s="158">
        <f t="shared" si="170"/>
        <v>1980</v>
      </c>
      <c r="AK401" s="158"/>
      <c r="AL401" s="158"/>
      <c r="AM401" s="2528">
        <f t="shared" si="157"/>
        <v>5412.2020000000002</v>
      </c>
      <c r="AN401" s="2528">
        <v>5412.2020000000002</v>
      </c>
      <c r="AO401" s="158"/>
      <c r="AP401" s="158"/>
      <c r="AQ401" s="2529">
        <f t="shared" si="158"/>
        <v>458.79799999999977</v>
      </c>
      <c r="AR401" s="2529">
        <f t="shared" si="171"/>
        <v>458.79799999999977</v>
      </c>
      <c r="AS401" s="158"/>
      <c r="AT401" s="158"/>
      <c r="AU401" s="158"/>
      <c r="AV401" s="2528">
        <f t="shared" si="159"/>
        <v>458.79799999999977</v>
      </c>
      <c r="AW401" s="2528">
        <v>458.79799999999977</v>
      </c>
      <c r="AX401" s="106"/>
      <c r="AY401" s="158"/>
      <c r="AZ401" s="158"/>
      <c r="BA401" s="1770"/>
      <c r="BB401" s="1770"/>
      <c r="BC401" s="1770"/>
      <c r="BD401" s="2329">
        <f t="shared" si="167"/>
        <v>458.79799999999977</v>
      </c>
      <c r="BE401" s="2329"/>
      <c r="BF401" s="1771">
        <f t="shared" si="162"/>
        <v>3432.2020000000002</v>
      </c>
      <c r="BG401" s="2530">
        <v>2022</v>
      </c>
      <c r="BH401" s="2530" t="s">
        <v>2324</v>
      </c>
      <c r="BI401" s="2530" t="s">
        <v>2327</v>
      </c>
      <c r="BJ401" s="2531">
        <f t="shared" si="172"/>
        <v>100</v>
      </c>
      <c r="BK401" s="2531">
        <f t="shared" si="173"/>
        <v>100</v>
      </c>
      <c r="BL401" s="2530" t="s">
        <v>40</v>
      </c>
      <c r="BM401" s="2532"/>
      <c r="BN401" s="2915" t="s">
        <v>2497</v>
      </c>
      <c r="BO401" s="2919" t="s">
        <v>2502</v>
      </c>
      <c r="BP401" s="2533"/>
      <c r="BQ401" s="2427"/>
    </row>
    <row r="402" spans="1:69" s="2428" customFormat="1" ht="42.75" customHeight="1">
      <c r="A402" s="2523">
        <v>27</v>
      </c>
      <c r="B402" s="2524" t="s">
        <v>1762</v>
      </c>
      <c r="C402" s="156" t="s">
        <v>1558</v>
      </c>
      <c r="D402" s="156" t="s">
        <v>1763</v>
      </c>
      <c r="E402" s="2525" t="s">
        <v>524</v>
      </c>
      <c r="F402" s="2526" t="s">
        <v>1764</v>
      </c>
      <c r="G402" s="2527">
        <v>4950</v>
      </c>
      <c r="H402" s="2527">
        <v>4950</v>
      </c>
      <c r="I402" s="158"/>
      <c r="J402" s="158"/>
      <c r="K402" s="157">
        <v>4950</v>
      </c>
      <c r="L402" s="157">
        <v>4950</v>
      </c>
      <c r="M402" s="1005">
        <v>4125.4549999999999</v>
      </c>
      <c r="N402" s="157">
        <v>2636.8240000000001</v>
      </c>
      <c r="O402" s="2528">
        <f t="shared" si="168"/>
        <v>704.21299999999997</v>
      </c>
      <c r="P402" s="158">
        <v>704.21299999999997</v>
      </c>
      <c r="Q402" s="158"/>
      <c r="R402" s="158"/>
      <c r="S402" s="1767">
        <f t="shared" si="160"/>
        <v>1462</v>
      </c>
      <c r="T402" s="2528">
        <v>1462</v>
      </c>
      <c r="U402" s="158"/>
      <c r="V402" s="158"/>
      <c r="W402" s="158">
        <f t="shared" si="161"/>
        <v>704.21299999999997</v>
      </c>
      <c r="X402" s="1768">
        <v>704.21299999999997</v>
      </c>
      <c r="Y402" s="158"/>
      <c r="Z402" s="158"/>
      <c r="AA402" s="158">
        <f t="shared" si="153"/>
        <v>1140.1950000000002</v>
      </c>
      <c r="AB402" s="158">
        <v>1140.1950000000002</v>
      </c>
      <c r="AC402" s="158"/>
      <c r="AD402" s="158"/>
      <c r="AE402" s="158">
        <f t="shared" si="155"/>
        <v>704.21299999999997</v>
      </c>
      <c r="AF402" s="158">
        <f t="shared" si="169"/>
        <v>704.21299999999997</v>
      </c>
      <c r="AG402" s="158"/>
      <c r="AH402" s="158"/>
      <c r="AI402" s="158">
        <f t="shared" si="156"/>
        <v>1462</v>
      </c>
      <c r="AJ402" s="158">
        <f t="shared" si="170"/>
        <v>1462</v>
      </c>
      <c r="AK402" s="158"/>
      <c r="AL402" s="158"/>
      <c r="AM402" s="2528">
        <f t="shared" si="157"/>
        <v>4612</v>
      </c>
      <c r="AN402" s="2528">
        <v>4612</v>
      </c>
      <c r="AO402" s="158"/>
      <c r="AP402" s="158"/>
      <c r="AQ402" s="2529">
        <f t="shared" si="158"/>
        <v>338</v>
      </c>
      <c r="AR402" s="2529">
        <f t="shared" si="171"/>
        <v>338</v>
      </c>
      <c r="AS402" s="158"/>
      <c r="AT402" s="158"/>
      <c r="AU402" s="158"/>
      <c r="AV402" s="2528">
        <f t="shared" si="159"/>
        <v>338</v>
      </c>
      <c r="AW402" s="2528">
        <v>338</v>
      </c>
      <c r="AX402" s="106"/>
      <c r="AY402" s="158"/>
      <c r="AZ402" s="158"/>
      <c r="BA402" s="1770"/>
      <c r="BB402" s="1770"/>
      <c r="BC402" s="1770"/>
      <c r="BD402" s="2329">
        <f t="shared" si="167"/>
        <v>338</v>
      </c>
      <c r="BE402" s="2329"/>
      <c r="BF402" s="1771">
        <f t="shared" si="162"/>
        <v>3150</v>
      </c>
      <c r="BG402" s="2530">
        <v>2022</v>
      </c>
      <c r="BH402" s="2530" t="s">
        <v>2324</v>
      </c>
      <c r="BI402" s="2530" t="s">
        <v>2327</v>
      </c>
      <c r="BJ402" s="2531">
        <f t="shared" si="172"/>
        <v>100</v>
      </c>
      <c r="BK402" s="2531">
        <f t="shared" si="173"/>
        <v>100</v>
      </c>
      <c r="BL402" s="2530" t="s">
        <v>40</v>
      </c>
      <c r="BM402" s="2532"/>
      <c r="BN402" s="2915" t="s">
        <v>2497</v>
      </c>
      <c r="BO402" s="2919" t="s">
        <v>2502</v>
      </c>
      <c r="BP402" s="2533"/>
      <c r="BQ402" s="2427"/>
    </row>
    <row r="403" spans="1:69" s="2536" customFormat="1" ht="42.75" customHeight="1">
      <c r="A403" s="2523">
        <v>28</v>
      </c>
      <c r="B403" s="2524" t="s">
        <v>1765</v>
      </c>
      <c r="C403" s="156" t="s">
        <v>1504</v>
      </c>
      <c r="D403" s="156" t="s">
        <v>1766</v>
      </c>
      <c r="E403" s="2525" t="s">
        <v>524</v>
      </c>
      <c r="F403" s="2526" t="s">
        <v>1767</v>
      </c>
      <c r="G403" s="2527">
        <v>4274</v>
      </c>
      <c r="H403" s="2527">
        <v>4274</v>
      </c>
      <c r="I403" s="1772"/>
      <c r="J403" s="1772"/>
      <c r="K403" s="157">
        <v>4274</v>
      </c>
      <c r="L403" s="157">
        <v>4274</v>
      </c>
      <c r="M403" s="1005">
        <v>3871.4569999999999</v>
      </c>
      <c r="N403" s="157">
        <v>2558.9209999999998</v>
      </c>
      <c r="O403" s="2528">
        <f t="shared" si="168"/>
        <v>611.26400000000001</v>
      </c>
      <c r="P403" s="158">
        <v>611.26400000000001</v>
      </c>
      <c r="Q403" s="1772"/>
      <c r="R403" s="1772"/>
      <c r="S403" s="1767">
        <f t="shared" si="160"/>
        <v>1262</v>
      </c>
      <c r="T403" s="2528">
        <v>1262</v>
      </c>
      <c r="U403" s="1772"/>
      <c r="V403" s="1772"/>
      <c r="W403" s="158">
        <f t="shared" si="161"/>
        <v>611.26400000000001</v>
      </c>
      <c r="X403" s="1768">
        <v>611.26400000000001</v>
      </c>
      <c r="Y403" s="1772"/>
      <c r="Z403" s="1772"/>
      <c r="AA403" s="158">
        <f t="shared" si="153"/>
        <v>1262</v>
      </c>
      <c r="AB403" s="158">
        <v>1262</v>
      </c>
      <c r="AC403" s="1772"/>
      <c r="AD403" s="1772"/>
      <c r="AE403" s="158">
        <f t="shared" si="155"/>
        <v>611.26400000000001</v>
      </c>
      <c r="AF403" s="158">
        <f t="shared" si="169"/>
        <v>611.26400000000001</v>
      </c>
      <c r="AG403" s="1772"/>
      <c r="AH403" s="1772"/>
      <c r="AI403" s="158">
        <f t="shared" si="156"/>
        <v>1262</v>
      </c>
      <c r="AJ403" s="158">
        <f t="shared" si="170"/>
        <v>1262</v>
      </c>
      <c r="AK403" s="1772"/>
      <c r="AL403" s="1772"/>
      <c r="AM403" s="2528">
        <f t="shared" si="157"/>
        <v>3982</v>
      </c>
      <c r="AN403" s="2528">
        <v>3982</v>
      </c>
      <c r="AO403" s="1772"/>
      <c r="AP403" s="1772"/>
      <c r="AQ403" s="2529">
        <f t="shared" si="158"/>
        <v>292</v>
      </c>
      <c r="AR403" s="2529">
        <f t="shared" si="171"/>
        <v>292</v>
      </c>
      <c r="AS403" s="1772"/>
      <c r="AT403" s="1772"/>
      <c r="AU403" s="1772"/>
      <c r="AV403" s="2528">
        <f t="shared" si="159"/>
        <v>292</v>
      </c>
      <c r="AW403" s="2528">
        <v>292</v>
      </c>
      <c r="AX403" s="1773"/>
      <c r="AY403" s="1772"/>
      <c r="AZ403" s="1772"/>
      <c r="BA403" s="1774"/>
      <c r="BB403" s="1774"/>
      <c r="BC403" s="1774"/>
      <c r="BD403" s="2329">
        <f t="shared" si="167"/>
        <v>292</v>
      </c>
      <c r="BE403" s="2329"/>
      <c r="BF403" s="1775">
        <f t="shared" si="162"/>
        <v>2720</v>
      </c>
      <c r="BG403" s="2530">
        <v>2022</v>
      </c>
      <c r="BH403" s="2530" t="s">
        <v>2324</v>
      </c>
      <c r="BI403" s="2530" t="s">
        <v>2327</v>
      </c>
      <c r="BJ403" s="2531">
        <f t="shared" si="172"/>
        <v>100</v>
      </c>
      <c r="BK403" s="2531">
        <f t="shared" si="173"/>
        <v>100</v>
      </c>
      <c r="BL403" s="2530" t="s">
        <v>40</v>
      </c>
      <c r="BM403" s="2532"/>
      <c r="BN403" s="2915" t="s">
        <v>2497</v>
      </c>
      <c r="BO403" s="2919" t="s">
        <v>2502</v>
      </c>
      <c r="BP403" s="2533"/>
      <c r="BQ403" s="2441"/>
    </row>
    <row r="404" spans="1:69" s="2535" customFormat="1" ht="57" customHeight="1">
      <c r="A404" s="2523">
        <v>29</v>
      </c>
      <c r="B404" s="2524" t="s">
        <v>1768</v>
      </c>
      <c r="C404" s="156" t="s">
        <v>1538</v>
      </c>
      <c r="D404" s="156" t="s">
        <v>1766</v>
      </c>
      <c r="E404" s="2525" t="s">
        <v>524</v>
      </c>
      <c r="F404" s="2526" t="s">
        <v>1769</v>
      </c>
      <c r="G404" s="2527">
        <v>4124</v>
      </c>
      <c r="H404" s="2527">
        <v>4124</v>
      </c>
      <c r="I404" s="1766"/>
      <c r="J404" s="1766"/>
      <c r="K404" s="157">
        <v>4124</v>
      </c>
      <c r="L404" s="157">
        <v>4124</v>
      </c>
      <c r="M404" s="1005">
        <v>3209.2440000000001</v>
      </c>
      <c r="N404" s="157">
        <v>1917.3019999999999</v>
      </c>
      <c r="O404" s="2528">
        <f t="shared" si="168"/>
        <v>413.755</v>
      </c>
      <c r="P404" s="158">
        <v>413.755</v>
      </c>
      <c r="Q404" s="1766"/>
      <c r="R404" s="1766"/>
      <c r="S404" s="1767">
        <f t="shared" si="160"/>
        <v>1217</v>
      </c>
      <c r="T404" s="2528">
        <v>1217</v>
      </c>
      <c r="U404" s="1766"/>
      <c r="V404" s="1766"/>
      <c r="W404" s="158">
        <f t="shared" si="161"/>
        <v>363.22699999999998</v>
      </c>
      <c r="X404" s="1768">
        <v>363.22699999999998</v>
      </c>
      <c r="Y404" s="1766"/>
      <c r="Z404" s="1766"/>
      <c r="AA404" s="158">
        <f t="shared" si="153"/>
        <v>840.36400000000003</v>
      </c>
      <c r="AB404" s="158">
        <v>840.36400000000003</v>
      </c>
      <c r="AC404" s="1766"/>
      <c r="AD404" s="1766"/>
      <c r="AE404" s="158">
        <f t="shared" si="155"/>
        <v>413.755</v>
      </c>
      <c r="AF404" s="158">
        <f t="shared" si="169"/>
        <v>413.755</v>
      </c>
      <c r="AG404" s="1766"/>
      <c r="AH404" s="1766"/>
      <c r="AI404" s="158">
        <f t="shared" si="156"/>
        <v>1217</v>
      </c>
      <c r="AJ404" s="158">
        <f t="shared" si="170"/>
        <v>1217</v>
      </c>
      <c r="AK404" s="1766"/>
      <c r="AL404" s="1766"/>
      <c r="AM404" s="2528">
        <f t="shared" si="157"/>
        <v>3841</v>
      </c>
      <c r="AN404" s="2528">
        <v>3841</v>
      </c>
      <c r="AO404" s="1766"/>
      <c r="AP404" s="1766"/>
      <c r="AQ404" s="2529">
        <f t="shared" si="158"/>
        <v>283</v>
      </c>
      <c r="AR404" s="2529">
        <f t="shared" si="171"/>
        <v>283</v>
      </c>
      <c r="AS404" s="1766"/>
      <c r="AT404" s="1766"/>
      <c r="AU404" s="1766"/>
      <c r="AV404" s="2528">
        <f t="shared" si="159"/>
        <v>283</v>
      </c>
      <c r="AW404" s="2528">
        <v>283</v>
      </c>
      <c r="AX404" s="1769"/>
      <c r="AY404" s="1766"/>
      <c r="AZ404" s="1766"/>
      <c r="BA404" s="1776"/>
      <c r="BB404" s="1776"/>
      <c r="BC404" s="1776"/>
      <c r="BD404" s="2329">
        <f t="shared" si="167"/>
        <v>283</v>
      </c>
      <c r="BE404" s="2329"/>
      <c r="BF404" s="1777">
        <f t="shared" si="162"/>
        <v>2624</v>
      </c>
      <c r="BG404" s="2530">
        <v>2022</v>
      </c>
      <c r="BH404" s="2530" t="s">
        <v>2324</v>
      </c>
      <c r="BI404" s="2530" t="s">
        <v>2327</v>
      </c>
      <c r="BJ404" s="2531">
        <f t="shared" si="172"/>
        <v>100</v>
      </c>
      <c r="BK404" s="2531">
        <f t="shared" si="173"/>
        <v>100</v>
      </c>
      <c r="BL404" s="2530" t="s">
        <v>40</v>
      </c>
      <c r="BM404" s="2532"/>
      <c r="BN404" s="2915" t="s">
        <v>2497</v>
      </c>
      <c r="BO404" s="2919" t="s">
        <v>2502</v>
      </c>
      <c r="BP404" s="2533"/>
      <c r="BQ404" s="2534"/>
    </row>
    <row r="405" spans="1:69" s="1627" customFormat="1" ht="29.25" customHeight="1">
      <c r="A405" s="2205" t="s">
        <v>74</v>
      </c>
      <c r="B405" s="1778" t="s">
        <v>2420</v>
      </c>
      <c r="C405" s="1779"/>
      <c r="D405" s="1779"/>
      <c r="E405" s="1780"/>
      <c r="F405" s="1781"/>
      <c r="G405" s="1782">
        <f>SUM(G406:G412)</f>
        <v>32883</v>
      </c>
      <c r="H405" s="1782">
        <f t="shared" ref="H405:BD405" si="174">SUM(H406:H412)</f>
        <v>32883</v>
      </c>
      <c r="I405" s="1782">
        <f t="shared" si="174"/>
        <v>0</v>
      </c>
      <c r="J405" s="1782">
        <f t="shared" si="174"/>
        <v>0</v>
      </c>
      <c r="K405" s="1782">
        <f t="shared" si="174"/>
        <v>32883</v>
      </c>
      <c r="L405" s="1782">
        <f t="shared" si="174"/>
        <v>32883</v>
      </c>
      <c r="M405" s="1782">
        <f t="shared" si="174"/>
        <v>0</v>
      </c>
      <c r="N405" s="1782">
        <f t="shared" si="174"/>
        <v>0</v>
      </c>
      <c r="O405" s="1782">
        <f t="shared" si="174"/>
        <v>0</v>
      </c>
      <c r="P405" s="1782">
        <f t="shared" si="174"/>
        <v>0</v>
      </c>
      <c r="Q405" s="1782">
        <f t="shared" si="174"/>
        <v>0</v>
      </c>
      <c r="R405" s="1782">
        <f t="shared" si="174"/>
        <v>0</v>
      </c>
      <c r="S405" s="1782">
        <f t="shared" si="174"/>
        <v>12497</v>
      </c>
      <c r="T405" s="1782">
        <f t="shared" si="174"/>
        <v>12497</v>
      </c>
      <c r="U405" s="1782">
        <f t="shared" si="174"/>
        <v>0</v>
      </c>
      <c r="V405" s="1782">
        <f t="shared" si="174"/>
        <v>0</v>
      </c>
      <c r="W405" s="1782">
        <f t="shared" si="174"/>
        <v>0</v>
      </c>
      <c r="X405" s="1782">
        <f t="shared" si="174"/>
        <v>0</v>
      </c>
      <c r="Y405" s="1782">
        <f t="shared" si="174"/>
        <v>0</v>
      </c>
      <c r="Z405" s="1782">
        <f t="shared" si="174"/>
        <v>0</v>
      </c>
      <c r="AA405" s="1782">
        <f t="shared" si="174"/>
        <v>0</v>
      </c>
      <c r="AB405" s="1782">
        <f t="shared" si="174"/>
        <v>0</v>
      </c>
      <c r="AC405" s="1782">
        <f t="shared" si="174"/>
        <v>0</v>
      </c>
      <c r="AD405" s="1782">
        <f t="shared" si="174"/>
        <v>0</v>
      </c>
      <c r="AE405" s="1782">
        <f t="shared" si="174"/>
        <v>0</v>
      </c>
      <c r="AF405" s="1782">
        <f t="shared" si="174"/>
        <v>0</v>
      </c>
      <c r="AG405" s="1782">
        <f t="shared" si="174"/>
        <v>0</v>
      </c>
      <c r="AH405" s="1782">
        <f t="shared" si="174"/>
        <v>0</v>
      </c>
      <c r="AI405" s="1782">
        <f t="shared" si="174"/>
        <v>12497</v>
      </c>
      <c r="AJ405" s="1782">
        <f t="shared" si="174"/>
        <v>12497</v>
      </c>
      <c r="AK405" s="1782">
        <f t="shared" si="174"/>
        <v>0</v>
      </c>
      <c r="AL405" s="1782">
        <f t="shared" si="174"/>
        <v>0</v>
      </c>
      <c r="AM405" s="1782">
        <f t="shared" si="174"/>
        <v>12497</v>
      </c>
      <c r="AN405" s="1782">
        <f t="shared" si="174"/>
        <v>12497</v>
      </c>
      <c r="AO405" s="1782">
        <f t="shared" si="174"/>
        <v>0</v>
      </c>
      <c r="AP405" s="1782">
        <f t="shared" si="174"/>
        <v>0</v>
      </c>
      <c r="AQ405" s="1782">
        <f t="shared" si="174"/>
        <v>20386</v>
      </c>
      <c r="AR405" s="1782">
        <f t="shared" si="174"/>
        <v>20386</v>
      </c>
      <c r="AS405" s="1782">
        <f t="shared" si="174"/>
        <v>0</v>
      </c>
      <c r="AT405" s="1782">
        <f t="shared" si="174"/>
        <v>0</v>
      </c>
      <c r="AU405" s="1782">
        <f t="shared" si="174"/>
        <v>0</v>
      </c>
      <c r="AV405" s="1782">
        <f t="shared" si="174"/>
        <v>20386</v>
      </c>
      <c r="AW405" s="1782">
        <f t="shared" si="174"/>
        <v>20386</v>
      </c>
      <c r="AX405" s="1782">
        <f t="shared" si="174"/>
        <v>0</v>
      </c>
      <c r="AY405" s="1782">
        <f t="shared" si="174"/>
        <v>0</v>
      </c>
      <c r="AZ405" s="1782">
        <f t="shared" si="174"/>
        <v>0</v>
      </c>
      <c r="BA405" s="1782">
        <f t="shared" si="174"/>
        <v>0</v>
      </c>
      <c r="BB405" s="1782">
        <f t="shared" si="174"/>
        <v>0</v>
      </c>
      <c r="BC405" s="1782">
        <f t="shared" si="174"/>
        <v>0</v>
      </c>
      <c r="BD405" s="1782">
        <f t="shared" si="174"/>
        <v>20386</v>
      </c>
      <c r="BE405" s="102"/>
      <c r="BF405" s="1783"/>
      <c r="BG405" s="1784"/>
      <c r="BH405" s="1784"/>
      <c r="BI405" s="1784"/>
      <c r="BJ405" s="1785">
        <f t="shared" si="172"/>
        <v>100</v>
      </c>
      <c r="BK405" s="1785">
        <f t="shared" si="173"/>
        <v>100</v>
      </c>
      <c r="BL405" s="1786"/>
      <c r="BM405" s="1787"/>
      <c r="BN405" s="2915" t="s">
        <v>2497</v>
      </c>
      <c r="BO405" s="2919" t="s">
        <v>2502</v>
      </c>
      <c r="BP405" s="1788"/>
      <c r="BQ405" s="1728"/>
    </row>
    <row r="406" spans="1:69" s="2443" customFormat="1" ht="42" customHeight="1">
      <c r="A406" s="2523">
        <v>1</v>
      </c>
      <c r="B406" s="2524" t="s">
        <v>1770</v>
      </c>
      <c r="C406" s="156" t="s">
        <v>1596</v>
      </c>
      <c r="D406" s="156" t="s">
        <v>1771</v>
      </c>
      <c r="E406" s="2525" t="s">
        <v>510</v>
      </c>
      <c r="F406" s="2526" t="s">
        <v>1772</v>
      </c>
      <c r="G406" s="2527">
        <v>4000</v>
      </c>
      <c r="H406" s="2527">
        <v>4000</v>
      </c>
      <c r="I406" s="158"/>
      <c r="J406" s="158"/>
      <c r="K406" s="157">
        <v>4000</v>
      </c>
      <c r="L406" s="157">
        <v>4000</v>
      </c>
      <c r="M406" s="1005"/>
      <c r="N406" s="157">
        <v>0</v>
      </c>
      <c r="O406" s="2528">
        <f t="shared" si="168"/>
        <v>0</v>
      </c>
      <c r="P406" s="158">
        <v>0</v>
      </c>
      <c r="Q406" s="158"/>
      <c r="R406" s="158"/>
      <c r="S406" s="1767">
        <f t="shared" si="160"/>
        <v>1797</v>
      </c>
      <c r="T406" s="2528">
        <v>1797</v>
      </c>
      <c r="U406" s="158"/>
      <c r="V406" s="158"/>
      <c r="W406" s="158">
        <f t="shared" si="161"/>
        <v>0</v>
      </c>
      <c r="X406" s="159"/>
      <c r="Y406" s="158"/>
      <c r="Z406" s="158"/>
      <c r="AA406" s="158">
        <f t="shared" si="153"/>
        <v>0</v>
      </c>
      <c r="AB406" s="158"/>
      <c r="AC406" s="158"/>
      <c r="AD406" s="158"/>
      <c r="AE406" s="158">
        <f t="shared" si="155"/>
        <v>0</v>
      </c>
      <c r="AF406" s="158">
        <f t="shared" si="169"/>
        <v>0</v>
      </c>
      <c r="AG406" s="158"/>
      <c r="AH406" s="158"/>
      <c r="AI406" s="158">
        <f t="shared" si="156"/>
        <v>1797</v>
      </c>
      <c r="AJ406" s="158">
        <f t="shared" si="170"/>
        <v>1797</v>
      </c>
      <c r="AK406" s="158"/>
      <c r="AL406" s="158"/>
      <c r="AM406" s="2528">
        <f t="shared" si="157"/>
        <v>1797</v>
      </c>
      <c r="AN406" s="2528">
        <v>1797</v>
      </c>
      <c r="AO406" s="158"/>
      <c r="AP406" s="158"/>
      <c r="AQ406" s="2529">
        <f t="shared" si="158"/>
        <v>2203</v>
      </c>
      <c r="AR406" s="2529">
        <f t="shared" si="171"/>
        <v>2203</v>
      </c>
      <c r="AS406" s="158"/>
      <c r="AT406" s="158"/>
      <c r="AU406" s="158"/>
      <c r="AV406" s="2528">
        <f t="shared" si="159"/>
        <v>2203</v>
      </c>
      <c r="AW406" s="2528">
        <v>2203</v>
      </c>
      <c r="AX406" s="106"/>
      <c r="AY406" s="158"/>
      <c r="AZ406" s="158"/>
      <c r="BA406" s="1770"/>
      <c r="BB406" s="1770"/>
      <c r="BC406" s="1770"/>
      <c r="BD406" s="2542">
        <v>2203</v>
      </c>
      <c r="BE406" s="2542"/>
      <c r="BF406" s="1771">
        <f t="shared" si="162"/>
        <v>0</v>
      </c>
      <c r="BG406" s="2530">
        <v>2023</v>
      </c>
      <c r="BH406" s="2530" t="s">
        <v>2324</v>
      </c>
      <c r="BI406" s="2530" t="s">
        <v>2327</v>
      </c>
      <c r="BJ406" s="2531">
        <f t="shared" si="172"/>
        <v>100</v>
      </c>
      <c r="BK406" s="2531">
        <f t="shared" si="173"/>
        <v>100</v>
      </c>
      <c r="BL406" s="2530" t="s">
        <v>40</v>
      </c>
      <c r="BM406" s="2532"/>
      <c r="BN406" s="2915" t="s">
        <v>2497</v>
      </c>
      <c r="BO406" s="2919" t="s">
        <v>2502</v>
      </c>
      <c r="BP406" s="2533"/>
      <c r="BQ406" s="2427"/>
    </row>
    <row r="407" spans="1:69" s="2443" customFormat="1" ht="25.5">
      <c r="A407" s="2523">
        <v>2</v>
      </c>
      <c r="B407" s="2524" t="s">
        <v>1773</v>
      </c>
      <c r="C407" s="156" t="s">
        <v>1600</v>
      </c>
      <c r="D407" s="156" t="s">
        <v>1774</v>
      </c>
      <c r="E407" s="2525" t="s">
        <v>510</v>
      </c>
      <c r="F407" s="2526" t="s">
        <v>1775</v>
      </c>
      <c r="G407" s="2527">
        <v>2577</v>
      </c>
      <c r="H407" s="2527">
        <v>2577</v>
      </c>
      <c r="I407" s="158"/>
      <c r="J407" s="158"/>
      <c r="K407" s="157">
        <v>2577</v>
      </c>
      <c r="L407" s="157">
        <v>2577</v>
      </c>
      <c r="M407" s="1005"/>
      <c r="N407" s="157">
        <v>0</v>
      </c>
      <c r="O407" s="2528">
        <f t="shared" si="168"/>
        <v>0</v>
      </c>
      <c r="P407" s="158">
        <v>0</v>
      </c>
      <c r="Q407" s="158"/>
      <c r="R407" s="158"/>
      <c r="S407" s="1767">
        <f t="shared" si="160"/>
        <v>900</v>
      </c>
      <c r="T407" s="2528">
        <v>900</v>
      </c>
      <c r="U407" s="158"/>
      <c r="V407" s="158"/>
      <c r="W407" s="158">
        <f t="shared" si="161"/>
        <v>0</v>
      </c>
      <c r="X407" s="159"/>
      <c r="Y407" s="158"/>
      <c r="Z407" s="158"/>
      <c r="AA407" s="158">
        <f t="shared" si="153"/>
        <v>0</v>
      </c>
      <c r="AB407" s="158"/>
      <c r="AC407" s="158"/>
      <c r="AD407" s="158"/>
      <c r="AE407" s="158">
        <f t="shared" si="155"/>
        <v>0</v>
      </c>
      <c r="AF407" s="158">
        <f t="shared" si="169"/>
        <v>0</v>
      </c>
      <c r="AG407" s="158"/>
      <c r="AH407" s="158"/>
      <c r="AI407" s="158">
        <f t="shared" si="156"/>
        <v>900</v>
      </c>
      <c r="AJ407" s="158">
        <f t="shared" si="170"/>
        <v>900</v>
      </c>
      <c r="AK407" s="158"/>
      <c r="AL407" s="158"/>
      <c r="AM407" s="2528">
        <f t="shared" si="157"/>
        <v>900</v>
      </c>
      <c r="AN407" s="2528">
        <v>900</v>
      </c>
      <c r="AO407" s="158"/>
      <c r="AP407" s="158"/>
      <c r="AQ407" s="2529">
        <f t="shared" si="158"/>
        <v>1677</v>
      </c>
      <c r="AR407" s="2529">
        <f>H407-AN407</f>
        <v>1677</v>
      </c>
      <c r="AS407" s="158"/>
      <c r="AT407" s="158"/>
      <c r="AU407" s="158"/>
      <c r="AV407" s="2528">
        <v>1677</v>
      </c>
      <c r="AW407" s="2528">
        <v>1677</v>
      </c>
      <c r="AX407" s="106"/>
      <c r="AY407" s="158"/>
      <c r="AZ407" s="158"/>
      <c r="BA407" s="1770"/>
      <c r="BB407" s="1770"/>
      <c r="BC407" s="1770"/>
      <c r="BD407" s="2542">
        <v>1677</v>
      </c>
      <c r="BE407" s="2542"/>
      <c r="BF407" s="1771">
        <f t="shared" si="162"/>
        <v>0</v>
      </c>
      <c r="BG407" s="2530">
        <v>2023</v>
      </c>
      <c r="BH407" s="2530" t="s">
        <v>2324</v>
      </c>
      <c r="BI407" s="2530" t="s">
        <v>2327</v>
      </c>
      <c r="BJ407" s="2531">
        <f t="shared" si="172"/>
        <v>100</v>
      </c>
      <c r="BK407" s="2531">
        <f t="shared" si="173"/>
        <v>100</v>
      </c>
      <c r="BL407" s="2530" t="s">
        <v>40</v>
      </c>
      <c r="BM407" s="2532"/>
      <c r="BN407" s="2915" t="s">
        <v>2497</v>
      </c>
      <c r="BO407" s="2919" t="s">
        <v>2502</v>
      </c>
      <c r="BP407" s="2533"/>
      <c r="BQ407" s="2427" t="s">
        <v>2328</v>
      </c>
    </row>
    <row r="408" spans="1:69" s="2547" customFormat="1" ht="21.75" customHeight="1">
      <c r="A408" s="2523">
        <v>3</v>
      </c>
      <c r="B408" s="2524" t="s">
        <v>1776</v>
      </c>
      <c r="C408" s="156" t="s">
        <v>1650</v>
      </c>
      <c r="D408" s="156" t="s">
        <v>1777</v>
      </c>
      <c r="E408" s="2525" t="s">
        <v>510</v>
      </c>
      <c r="F408" s="2526" t="s">
        <v>1778</v>
      </c>
      <c r="G408" s="2527">
        <v>11513</v>
      </c>
      <c r="H408" s="2527">
        <v>11513</v>
      </c>
      <c r="I408" s="1766"/>
      <c r="J408" s="1766"/>
      <c r="K408" s="157">
        <v>11513</v>
      </c>
      <c r="L408" s="157">
        <v>11513</v>
      </c>
      <c r="M408" s="1005"/>
      <c r="N408" s="157">
        <v>0</v>
      </c>
      <c r="O408" s="2528">
        <f t="shared" si="168"/>
        <v>0</v>
      </c>
      <c r="P408" s="158">
        <v>0</v>
      </c>
      <c r="Q408" s="1766"/>
      <c r="R408" s="1766"/>
      <c r="S408" s="1767">
        <f t="shared" si="160"/>
        <v>4000</v>
      </c>
      <c r="T408" s="2528">
        <v>4000</v>
      </c>
      <c r="U408" s="1766"/>
      <c r="V408" s="1766"/>
      <c r="W408" s="158">
        <f t="shared" si="161"/>
        <v>0</v>
      </c>
      <c r="X408" s="159"/>
      <c r="Y408" s="1766"/>
      <c r="Z408" s="1766"/>
      <c r="AA408" s="158">
        <f t="shared" si="153"/>
        <v>0</v>
      </c>
      <c r="AB408" s="158"/>
      <c r="AC408" s="1766"/>
      <c r="AD408" s="1766"/>
      <c r="AE408" s="158">
        <f t="shared" si="155"/>
        <v>0</v>
      </c>
      <c r="AF408" s="158">
        <f t="shared" si="169"/>
        <v>0</v>
      </c>
      <c r="AG408" s="1766"/>
      <c r="AH408" s="1766"/>
      <c r="AI408" s="158">
        <f t="shared" si="156"/>
        <v>4000</v>
      </c>
      <c r="AJ408" s="158">
        <f t="shared" si="170"/>
        <v>4000</v>
      </c>
      <c r="AK408" s="1766"/>
      <c r="AL408" s="1766"/>
      <c r="AM408" s="2528">
        <f t="shared" si="157"/>
        <v>4000</v>
      </c>
      <c r="AN408" s="2528">
        <v>4000</v>
      </c>
      <c r="AO408" s="1766"/>
      <c r="AP408" s="1766"/>
      <c r="AQ408" s="2529">
        <f t="shared" si="158"/>
        <v>7513</v>
      </c>
      <c r="AR408" s="2529">
        <f t="shared" si="171"/>
        <v>7513</v>
      </c>
      <c r="AS408" s="1766"/>
      <c r="AT408" s="1766"/>
      <c r="AU408" s="1766"/>
      <c r="AV408" s="2528">
        <f t="shared" si="159"/>
        <v>7513</v>
      </c>
      <c r="AW408" s="2528">
        <v>7513</v>
      </c>
      <c r="AX408" s="1769"/>
      <c r="AY408" s="1766"/>
      <c r="AZ408" s="1766"/>
      <c r="BA408" s="1776"/>
      <c r="BB408" s="1776"/>
      <c r="BC408" s="1776"/>
      <c r="BD408" s="2542">
        <v>7513</v>
      </c>
      <c r="BE408" s="2543"/>
      <c r="BF408" s="1777">
        <f t="shared" si="162"/>
        <v>0</v>
      </c>
      <c r="BG408" s="2530">
        <v>2023</v>
      </c>
      <c r="BH408" s="2530" t="s">
        <v>2324</v>
      </c>
      <c r="BI408" s="2530" t="s">
        <v>2327</v>
      </c>
      <c r="BJ408" s="2531">
        <f t="shared" si="172"/>
        <v>100</v>
      </c>
      <c r="BK408" s="2531">
        <f t="shared" si="173"/>
        <v>100</v>
      </c>
      <c r="BL408" s="2530" t="s">
        <v>40</v>
      </c>
      <c r="BM408" s="2532"/>
      <c r="BN408" s="2915" t="s">
        <v>2497</v>
      </c>
      <c r="BO408" s="2919" t="s">
        <v>2502</v>
      </c>
      <c r="BP408" s="2546"/>
      <c r="BQ408" s="2534"/>
    </row>
    <row r="409" spans="1:69" s="2547" customFormat="1" ht="39.75" customHeight="1">
      <c r="A409" s="2523">
        <v>4</v>
      </c>
      <c r="B409" s="2524" t="s">
        <v>1779</v>
      </c>
      <c r="C409" s="156" t="s">
        <v>1650</v>
      </c>
      <c r="D409" s="156" t="s">
        <v>1780</v>
      </c>
      <c r="E409" s="2525" t="s">
        <v>510</v>
      </c>
      <c r="F409" s="2526" t="s">
        <v>1781</v>
      </c>
      <c r="G409" s="2527">
        <v>3093</v>
      </c>
      <c r="H409" s="2527">
        <v>3093</v>
      </c>
      <c r="I409" s="1766"/>
      <c r="J409" s="1766"/>
      <c r="K409" s="157">
        <v>3093</v>
      </c>
      <c r="L409" s="157">
        <v>3093</v>
      </c>
      <c r="M409" s="1005"/>
      <c r="N409" s="157">
        <v>0</v>
      </c>
      <c r="O409" s="2528">
        <f t="shared" si="168"/>
        <v>0</v>
      </c>
      <c r="P409" s="158">
        <v>0</v>
      </c>
      <c r="Q409" s="1766"/>
      <c r="R409" s="1766"/>
      <c r="S409" s="1767">
        <f t="shared" si="160"/>
        <v>1200</v>
      </c>
      <c r="T409" s="2528">
        <v>1200</v>
      </c>
      <c r="U409" s="1766"/>
      <c r="V409" s="1766"/>
      <c r="W409" s="158">
        <f t="shared" si="161"/>
        <v>0</v>
      </c>
      <c r="X409" s="159"/>
      <c r="Y409" s="1766"/>
      <c r="Z409" s="1766"/>
      <c r="AA409" s="158">
        <f t="shared" si="153"/>
        <v>0</v>
      </c>
      <c r="AB409" s="158"/>
      <c r="AC409" s="1766"/>
      <c r="AD409" s="1766"/>
      <c r="AE409" s="158">
        <f t="shared" si="155"/>
        <v>0</v>
      </c>
      <c r="AF409" s="158">
        <f t="shared" si="169"/>
        <v>0</v>
      </c>
      <c r="AG409" s="1766"/>
      <c r="AH409" s="1766"/>
      <c r="AI409" s="158">
        <f t="shared" si="156"/>
        <v>1200</v>
      </c>
      <c r="AJ409" s="158">
        <f t="shared" si="170"/>
        <v>1200</v>
      </c>
      <c r="AK409" s="1766"/>
      <c r="AL409" s="1766"/>
      <c r="AM409" s="2528">
        <f t="shared" si="157"/>
        <v>1200</v>
      </c>
      <c r="AN409" s="2528">
        <v>1200</v>
      </c>
      <c r="AO409" s="1766"/>
      <c r="AP409" s="1766"/>
      <c r="AQ409" s="2529">
        <f t="shared" si="158"/>
        <v>1893</v>
      </c>
      <c r="AR409" s="2529">
        <f t="shared" si="171"/>
        <v>1893</v>
      </c>
      <c r="AS409" s="1766"/>
      <c r="AT409" s="1766"/>
      <c r="AU409" s="1766"/>
      <c r="AV409" s="2528">
        <f t="shared" si="159"/>
        <v>1893</v>
      </c>
      <c r="AW409" s="2528">
        <v>1893</v>
      </c>
      <c r="AX409" s="1769"/>
      <c r="AY409" s="1766"/>
      <c r="AZ409" s="1766"/>
      <c r="BA409" s="1776"/>
      <c r="BB409" s="1776"/>
      <c r="BC409" s="1776"/>
      <c r="BD409" s="2542">
        <v>1893</v>
      </c>
      <c r="BE409" s="2543"/>
      <c r="BF409" s="1777">
        <f t="shared" si="162"/>
        <v>0</v>
      </c>
      <c r="BG409" s="2530">
        <v>2023</v>
      </c>
      <c r="BH409" s="2530" t="s">
        <v>2324</v>
      </c>
      <c r="BI409" s="2530" t="s">
        <v>2327</v>
      </c>
      <c r="BJ409" s="2531">
        <f t="shared" si="172"/>
        <v>100</v>
      </c>
      <c r="BK409" s="2531">
        <f t="shared" si="173"/>
        <v>100</v>
      </c>
      <c r="BL409" s="2530" t="s">
        <v>40</v>
      </c>
      <c r="BM409" s="2532"/>
      <c r="BN409" s="2915" t="s">
        <v>2497</v>
      </c>
      <c r="BO409" s="2919" t="s">
        <v>2502</v>
      </c>
      <c r="BP409" s="2546"/>
      <c r="BQ409" s="2534"/>
    </row>
    <row r="410" spans="1:69" s="2547" customFormat="1" ht="25.5">
      <c r="A410" s="2523">
        <v>5</v>
      </c>
      <c r="B410" s="2524" t="s">
        <v>1782</v>
      </c>
      <c r="C410" s="156" t="s">
        <v>1551</v>
      </c>
      <c r="D410" s="156" t="s">
        <v>1783</v>
      </c>
      <c r="E410" s="2525" t="s">
        <v>510</v>
      </c>
      <c r="F410" s="2526" t="s">
        <v>1784</v>
      </c>
      <c r="G410" s="2527">
        <v>3500</v>
      </c>
      <c r="H410" s="2527">
        <v>3500</v>
      </c>
      <c r="I410" s="1766"/>
      <c r="J410" s="1766"/>
      <c r="K410" s="157">
        <v>3500</v>
      </c>
      <c r="L410" s="157">
        <v>3500</v>
      </c>
      <c r="M410" s="1005"/>
      <c r="N410" s="157">
        <v>0</v>
      </c>
      <c r="O410" s="2528">
        <f t="shared" si="168"/>
        <v>0</v>
      </c>
      <c r="P410" s="158">
        <v>0</v>
      </c>
      <c r="Q410" s="1766"/>
      <c r="R410" s="1766"/>
      <c r="S410" s="1767">
        <f t="shared" si="160"/>
        <v>1400</v>
      </c>
      <c r="T410" s="2528">
        <v>1400</v>
      </c>
      <c r="U410" s="1766"/>
      <c r="V410" s="1766"/>
      <c r="W410" s="158">
        <f t="shared" si="161"/>
        <v>0</v>
      </c>
      <c r="X410" s="159"/>
      <c r="Y410" s="1766"/>
      <c r="Z410" s="1766"/>
      <c r="AA410" s="158">
        <f t="shared" si="153"/>
        <v>0</v>
      </c>
      <c r="AB410" s="158"/>
      <c r="AC410" s="1766"/>
      <c r="AD410" s="1766"/>
      <c r="AE410" s="158">
        <f t="shared" si="155"/>
        <v>0</v>
      </c>
      <c r="AF410" s="158">
        <f t="shared" si="169"/>
        <v>0</v>
      </c>
      <c r="AG410" s="1766"/>
      <c r="AH410" s="1766"/>
      <c r="AI410" s="158">
        <f t="shared" si="156"/>
        <v>1400</v>
      </c>
      <c r="AJ410" s="158">
        <f t="shared" si="170"/>
        <v>1400</v>
      </c>
      <c r="AK410" s="1766"/>
      <c r="AL410" s="1766"/>
      <c r="AM410" s="2528">
        <f t="shared" si="157"/>
        <v>1400</v>
      </c>
      <c r="AN410" s="2528">
        <v>1400</v>
      </c>
      <c r="AO410" s="1766"/>
      <c r="AP410" s="1766"/>
      <c r="AQ410" s="2529">
        <f t="shared" si="158"/>
        <v>2100</v>
      </c>
      <c r="AR410" s="2529">
        <f t="shared" si="171"/>
        <v>2100</v>
      </c>
      <c r="AS410" s="1766"/>
      <c r="AT410" s="1766"/>
      <c r="AU410" s="1766"/>
      <c r="AV410" s="2528">
        <f t="shared" si="159"/>
        <v>2100</v>
      </c>
      <c r="AW410" s="2528">
        <v>2100</v>
      </c>
      <c r="AX410" s="1769"/>
      <c r="AY410" s="1766"/>
      <c r="AZ410" s="1766"/>
      <c r="BA410" s="1776"/>
      <c r="BB410" s="1776"/>
      <c r="BC410" s="1776"/>
      <c r="BD410" s="2542">
        <v>2100</v>
      </c>
      <c r="BE410" s="2543"/>
      <c r="BF410" s="1777">
        <f t="shared" si="162"/>
        <v>0</v>
      </c>
      <c r="BG410" s="2530">
        <v>2023</v>
      </c>
      <c r="BH410" s="2530" t="s">
        <v>2324</v>
      </c>
      <c r="BI410" s="2530" t="s">
        <v>2327</v>
      </c>
      <c r="BJ410" s="2531">
        <f t="shared" si="172"/>
        <v>100</v>
      </c>
      <c r="BK410" s="2531">
        <f t="shared" si="173"/>
        <v>100</v>
      </c>
      <c r="BL410" s="2530" t="s">
        <v>40</v>
      </c>
      <c r="BM410" s="2532"/>
      <c r="BN410" s="2915" t="s">
        <v>2497</v>
      </c>
      <c r="BO410" s="2919" t="s">
        <v>2502</v>
      </c>
      <c r="BP410" s="2546"/>
      <c r="BQ410" s="2534"/>
    </row>
    <row r="411" spans="1:69" s="2547" customFormat="1">
      <c r="A411" s="2523">
        <v>6</v>
      </c>
      <c r="B411" s="2524" t="s">
        <v>1785</v>
      </c>
      <c r="C411" s="156" t="s">
        <v>1565</v>
      </c>
      <c r="D411" s="156" t="s">
        <v>1786</v>
      </c>
      <c r="E411" s="2525" t="s">
        <v>510</v>
      </c>
      <c r="F411" s="2526" t="s">
        <v>1787</v>
      </c>
      <c r="G411" s="2527">
        <v>4200</v>
      </c>
      <c r="H411" s="2527">
        <v>4200</v>
      </c>
      <c r="I411" s="1766"/>
      <c r="J411" s="1766"/>
      <c r="K411" s="157">
        <v>4200</v>
      </c>
      <c r="L411" s="157">
        <v>4200</v>
      </c>
      <c r="M411" s="1005"/>
      <c r="N411" s="157">
        <v>0</v>
      </c>
      <c r="O411" s="2528">
        <f t="shared" si="168"/>
        <v>0</v>
      </c>
      <c r="P411" s="158">
        <v>0</v>
      </c>
      <c r="Q411" s="1766"/>
      <c r="R411" s="1766"/>
      <c r="S411" s="1767">
        <f t="shared" si="160"/>
        <v>1600</v>
      </c>
      <c r="T411" s="2528">
        <v>1600</v>
      </c>
      <c r="U411" s="1766"/>
      <c r="V411" s="1766"/>
      <c r="W411" s="158">
        <f t="shared" si="161"/>
        <v>0</v>
      </c>
      <c r="X411" s="159"/>
      <c r="Y411" s="1766"/>
      <c r="Z411" s="1766"/>
      <c r="AA411" s="158">
        <f t="shared" si="153"/>
        <v>0</v>
      </c>
      <c r="AB411" s="158"/>
      <c r="AC411" s="1766"/>
      <c r="AD411" s="1766"/>
      <c r="AE411" s="158">
        <f t="shared" si="155"/>
        <v>0</v>
      </c>
      <c r="AF411" s="158">
        <f t="shared" si="169"/>
        <v>0</v>
      </c>
      <c r="AG411" s="1766"/>
      <c r="AH411" s="1766"/>
      <c r="AI411" s="158">
        <f t="shared" si="156"/>
        <v>1600</v>
      </c>
      <c r="AJ411" s="158">
        <f t="shared" si="170"/>
        <v>1600</v>
      </c>
      <c r="AK411" s="1766"/>
      <c r="AL411" s="1766"/>
      <c r="AM411" s="2528">
        <f t="shared" si="157"/>
        <v>1600</v>
      </c>
      <c r="AN411" s="2528">
        <v>1600</v>
      </c>
      <c r="AO411" s="1766"/>
      <c r="AP411" s="1766"/>
      <c r="AQ411" s="2529">
        <f t="shared" si="158"/>
        <v>2600</v>
      </c>
      <c r="AR411" s="2529">
        <f t="shared" si="171"/>
        <v>2600</v>
      </c>
      <c r="AS411" s="1766"/>
      <c r="AT411" s="1766"/>
      <c r="AU411" s="1766"/>
      <c r="AV411" s="2528">
        <f t="shared" si="159"/>
        <v>2600</v>
      </c>
      <c r="AW411" s="2528">
        <v>2600</v>
      </c>
      <c r="AX411" s="1769"/>
      <c r="AY411" s="1766"/>
      <c r="AZ411" s="1766"/>
      <c r="BA411" s="1776"/>
      <c r="BB411" s="1776"/>
      <c r="BC411" s="1776"/>
      <c r="BD411" s="2542">
        <v>2600</v>
      </c>
      <c r="BE411" s="2543"/>
      <c r="BF411" s="1777">
        <f t="shared" si="162"/>
        <v>0</v>
      </c>
      <c r="BG411" s="2530">
        <v>2023</v>
      </c>
      <c r="BH411" s="2530" t="s">
        <v>2324</v>
      </c>
      <c r="BI411" s="2530" t="s">
        <v>2327</v>
      </c>
      <c r="BJ411" s="2531">
        <f t="shared" si="172"/>
        <v>100</v>
      </c>
      <c r="BK411" s="2531">
        <f t="shared" si="173"/>
        <v>100</v>
      </c>
      <c r="BL411" s="2530" t="s">
        <v>40</v>
      </c>
      <c r="BM411" s="2532"/>
      <c r="BN411" s="2915" t="s">
        <v>2497</v>
      </c>
      <c r="BO411" s="2919" t="s">
        <v>2502</v>
      </c>
      <c r="BP411" s="2546"/>
      <c r="BQ411" s="2534"/>
    </row>
    <row r="412" spans="1:69" s="2443" customFormat="1" ht="42" customHeight="1">
      <c r="A412" s="2523">
        <v>7</v>
      </c>
      <c r="B412" s="2524" t="s">
        <v>1788</v>
      </c>
      <c r="C412" s="156" t="s">
        <v>1584</v>
      </c>
      <c r="D412" s="156" t="s">
        <v>787</v>
      </c>
      <c r="E412" s="2525" t="s">
        <v>510</v>
      </c>
      <c r="F412" s="2526" t="s">
        <v>1789</v>
      </c>
      <c r="G412" s="2527">
        <v>4000</v>
      </c>
      <c r="H412" s="2527">
        <v>4000</v>
      </c>
      <c r="I412" s="158"/>
      <c r="J412" s="158"/>
      <c r="K412" s="157">
        <v>4000</v>
      </c>
      <c r="L412" s="157">
        <v>4000</v>
      </c>
      <c r="M412" s="1005"/>
      <c r="N412" s="157">
        <v>0</v>
      </c>
      <c r="O412" s="2541">
        <f t="shared" si="168"/>
        <v>0</v>
      </c>
      <c r="P412" s="160">
        <v>0</v>
      </c>
      <c r="Q412" s="160"/>
      <c r="R412" s="160"/>
      <c r="S412" s="161">
        <f t="shared" si="160"/>
        <v>1600</v>
      </c>
      <c r="T412" s="2541">
        <v>1600</v>
      </c>
      <c r="U412" s="160"/>
      <c r="V412" s="160"/>
      <c r="W412" s="160">
        <f t="shared" si="161"/>
        <v>0</v>
      </c>
      <c r="X412" s="159"/>
      <c r="Y412" s="160"/>
      <c r="Z412" s="160"/>
      <c r="AA412" s="160">
        <f t="shared" si="153"/>
        <v>0</v>
      </c>
      <c r="AB412" s="160"/>
      <c r="AC412" s="160"/>
      <c r="AD412" s="160"/>
      <c r="AE412" s="160">
        <f t="shared" si="155"/>
        <v>0</v>
      </c>
      <c r="AF412" s="160">
        <f t="shared" si="169"/>
        <v>0</v>
      </c>
      <c r="AG412" s="160"/>
      <c r="AH412" s="160"/>
      <c r="AI412" s="160">
        <f t="shared" si="156"/>
        <v>1600</v>
      </c>
      <c r="AJ412" s="160">
        <f t="shared" si="170"/>
        <v>1600</v>
      </c>
      <c r="AK412" s="160"/>
      <c r="AL412" s="160"/>
      <c r="AM412" s="2541">
        <f t="shared" si="157"/>
        <v>1600</v>
      </c>
      <c r="AN412" s="2541">
        <v>1600</v>
      </c>
      <c r="AO412" s="160"/>
      <c r="AP412" s="160"/>
      <c r="AQ412" s="2541">
        <f t="shared" si="158"/>
        <v>2400</v>
      </c>
      <c r="AR412" s="2541">
        <f t="shared" si="171"/>
        <v>2400</v>
      </c>
      <c r="AS412" s="160"/>
      <c r="AT412" s="160"/>
      <c r="AU412" s="160"/>
      <c r="AV412" s="2541">
        <f t="shared" si="159"/>
        <v>2400</v>
      </c>
      <c r="AW412" s="2541">
        <v>2400</v>
      </c>
      <c r="AX412" s="106"/>
      <c r="AY412" s="160"/>
      <c r="AZ412" s="160"/>
      <c r="BA412" s="99"/>
      <c r="BB412" s="99"/>
      <c r="BC412" s="99"/>
      <c r="BD412" s="2544">
        <v>2400</v>
      </c>
      <c r="BE412" s="2544"/>
      <c r="BF412" s="933">
        <f t="shared" si="162"/>
        <v>0</v>
      </c>
      <c r="BG412" s="2530">
        <v>2023</v>
      </c>
      <c r="BH412" s="2530" t="s">
        <v>2324</v>
      </c>
      <c r="BI412" s="2530" t="s">
        <v>2327</v>
      </c>
      <c r="BJ412" s="2531">
        <f t="shared" si="172"/>
        <v>100</v>
      </c>
      <c r="BK412" s="2531">
        <f t="shared" si="173"/>
        <v>100</v>
      </c>
      <c r="BL412" s="2530" t="s">
        <v>40</v>
      </c>
      <c r="BM412" s="2548"/>
      <c r="BN412" s="2915" t="s">
        <v>2497</v>
      </c>
      <c r="BO412" s="2919" t="s">
        <v>2502</v>
      </c>
      <c r="BP412" s="2549"/>
      <c r="BQ412" s="2427"/>
    </row>
    <row r="413" spans="1:69" s="2445" customFormat="1" ht="42" customHeight="1">
      <c r="A413" s="2537" t="s">
        <v>712</v>
      </c>
      <c r="B413" s="2488" t="s">
        <v>2468</v>
      </c>
      <c r="C413" s="2024"/>
      <c r="D413" s="2024"/>
      <c r="E413" s="2538"/>
      <c r="F413" s="2539"/>
      <c r="G413" s="2540"/>
      <c r="H413" s="2540"/>
      <c r="I413" s="2025"/>
      <c r="J413" s="2025"/>
      <c r="K413" s="2025"/>
      <c r="L413" s="2025"/>
      <c r="M413" s="2025"/>
      <c r="N413" s="2025"/>
      <c r="O413" s="2540"/>
      <c r="P413" s="2025"/>
      <c r="Q413" s="2025"/>
      <c r="R413" s="2025"/>
      <c r="S413" s="2025"/>
      <c r="T413" s="2540"/>
      <c r="U413" s="2025"/>
      <c r="V413" s="2025"/>
      <c r="W413" s="2025"/>
      <c r="X413" s="2025"/>
      <c r="Y413" s="2025"/>
      <c r="Z413" s="2025"/>
      <c r="AA413" s="2025"/>
      <c r="AB413" s="2025"/>
      <c r="AC413" s="2025"/>
      <c r="AD413" s="2025"/>
      <c r="AE413" s="2025"/>
      <c r="AF413" s="2025"/>
      <c r="AG413" s="2025"/>
      <c r="AH413" s="2025"/>
      <c r="AI413" s="2025"/>
      <c r="AJ413" s="2025"/>
      <c r="AK413" s="2025"/>
      <c r="AL413" s="2025"/>
      <c r="AM413" s="2540"/>
      <c r="AN413" s="2540"/>
      <c r="AO413" s="2025"/>
      <c r="AP413" s="2025"/>
      <c r="AQ413" s="2540"/>
      <c r="AR413" s="2540"/>
      <c r="AS413" s="2025"/>
      <c r="AT413" s="2025"/>
      <c r="AU413" s="2025"/>
      <c r="AV413" s="2540"/>
      <c r="AW413" s="2540"/>
      <c r="AX413" s="2026"/>
      <c r="AY413" s="2027"/>
      <c r="AZ413" s="2027"/>
      <c r="BA413" s="2027"/>
      <c r="BB413" s="2027"/>
      <c r="BC413" s="2027"/>
      <c r="BD413" s="2545">
        <f>7753+20386</f>
        <v>28139</v>
      </c>
      <c r="BE413" s="2545"/>
      <c r="BF413" s="2028"/>
      <c r="BG413" s="2550"/>
      <c r="BH413" s="2550"/>
      <c r="BI413" s="2550"/>
      <c r="BJ413" s="2551" t="e">
        <f t="shared" si="172"/>
        <v>#DIV/0!</v>
      </c>
      <c r="BK413" s="2551" t="e">
        <f t="shared" si="173"/>
        <v>#DIV/0!</v>
      </c>
      <c r="BL413" s="2552" t="s">
        <v>2327</v>
      </c>
      <c r="BM413" s="2553"/>
      <c r="BN413" s="2915" t="s">
        <v>2497</v>
      </c>
      <c r="BO413" s="2919" t="s">
        <v>2502</v>
      </c>
      <c r="BP413" s="2554"/>
    </row>
    <row r="414" spans="1:69" s="2043" customFormat="1" ht="39.75" customHeight="1">
      <c r="A414" s="2206">
        <v>1</v>
      </c>
      <c r="B414" s="1930" t="s">
        <v>1791</v>
      </c>
      <c r="C414" s="1931" t="s">
        <v>1623</v>
      </c>
      <c r="D414" s="1931" t="s">
        <v>1084</v>
      </c>
      <c r="E414" s="2012" t="s">
        <v>259</v>
      </c>
      <c r="F414" s="2029"/>
      <c r="G414" s="2030">
        <v>12840</v>
      </c>
      <c r="H414" s="2030">
        <v>12600</v>
      </c>
      <c r="I414" s="2031">
        <f t="shared" ref="I414:I418" si="175">+G414-H414</f>
        <v>240</v>
      </c>
      <c r="J414" s="2032"/>
      <c r="K414" s="2030">
        <v>12840</v>
      </c>
      <c r="L414" s="2030">
        <v>12840</v>
      </c>
      <c r="M414" s="2033">
        <v>12600</v>
      </c>
      <c r="N414" s="2034"/>
      <c r="O414" s="2034"/>
      <c r="P414" s="1908"/>
      <c r="Q414" s="1908"/>
      <c r="R414" s="1908"/>
      <c r="S414" s="1908">
        <f t="shared" si="160"/>
        <v>0</v>
      </c>
      <c r="T414" s="2035"/>
      <c r="U414" s="1908"/>
      <c r="V414" s="1908"/>
      <c r="W414" s="1908">
        <f t="shared" si="161"/>
        <v>0</v>
      </c>
      <c r="X414" s="1908"/>
      <c r="Y414" s="2036"/>
      <c r="Z414" s="1908"/>
      <c r="AA414" s="1908">
        <f t="shared" si="153"/>
        <v>0</v>
      </c>
      <c r="AB414" s="1908"/>
      <c r="AC414" s="1908"/>
      <c r="AD414" s="1908"/>
      <c r="AE414" s="1908">
        <f t="shared" si="155"/>
        <v>0</v>
      </c>
      <c r="AF414" s="1908"/>
      <c r="AG414" s="1908"/>
      <c r="AH414" s="1908"/>
      <c r="AI414" s="1908">
        <f t="shared" si="156"/>
        <v>0</v>
      </c>
      <c r="AJ414" s="1908"/>
      <c r="AK414" s="1908"/>
      <c r="AL414" s="1908"/>
      <c r="AM414" s="1908">
        <f t="shared" si="157"/>
        <v>0</v>
      </c>
      <c r="AN414" s="1908"/>
      <c r="AO414" s="1908"/>
      <c r="AP414" s="2031"/>
      <c r="AQ414" s="2030">
        <f t="shared" si="158"/>
        <v>12840</v>
      </c>
      <c r="AR414" s="2030">
        <v>12600</v>
      </c>
      <c r="AS414" s="2031"/>
      <c r="AT414" s="1908">
        <v>240</v>
      </c>
      <c r="AU414" s="1908"/>
      <c r="AV414" s="1908">
        <f t="shared" si="159"/>
        <v>5670</v>
      </c>
      <c r="AW414" s="1908">
        <v>5670</v>
      </c>
      <c r="AX414" s="2031"/>
      <c r="AY414" s="1908"/>
      <c r="AZ414" s="1908"/>
      <c r="BA414" s="2037"/>
      <c r="BB414" s="2037"/>
      <c r="BC414" s="2037"/>
      <c r="BD414" s="2037"/>
      <c r="BE414" s="2037"/>
      <c r="BF414" s="2038">
        <f t="shared" si="162"/>
        <v>0</v>
      </c>
      <c r="BG414" s="2039">
        <v>2024</v>
      </c>
      <c r="BH414" s="2039" t="s">
        <v>2323</v>
      </c>
      <c r="BI414" s="2039" t="s">
        <v>2327</v>
      </c>
      <c r="BJ414" s="2040">
        <f t="shared" si="172"/>
        <v>0</v>
      </c>
      <c r="BK414" s="2040">
        <f t="shared" si="173"/>
        <v>0</v>
      </c>
      <c r="BL414" s="2039"/>
      <c r="BM414" s="2041"/>
      <c r="BN414" s="2915" t="s">
        <v>2497</v>
      </c>
      <c r="BO414" s="2919" t="s">
        <v>2502</v>
      </c>
      <c r="BP414" s="2042"/>
    </row>
    <row r="415" spans="1:69" s="2043" customFormat="1" ht="39.75" customHeight="1">
      <c r="A415" s="2206">
        <v>2</v>
      </c>
      <c r="B415" s="1930" t="s">
        <v>1792</v>
      </c>
      <c r="C415" s="1931" t="s">
        <v>1558</v>
      </c>
      <c r="D415" s="1931" t="s">
        <v>1793</v>
      </c>
      <c r="E415" s="2012" t="s">
        <v>259</v>
      </c>
      <c r="F415" s="2029"/>
      <c r="G415" s="2030">
        <v>12500</v>
      </c>
      <c r="H415" s="2030">
        <v>12000</v>
      </c>
      <c r="I415" s="2031">
        <f t="shared" si="175"/>
        <v>500</v>
      </c>
      <c r="J415" s="2032"/>
      <c r="K415" s="2030">
        <v>12500</v>
      </c>
      <c r="L415" s="2030">
        <v>12500</v>
      </c>
      <c r="M415" s="2033">
        <v>12000</v>
      </c>
      <c r="N415" s="2034"/>
      <c r="O415" s="2034"/>
      <c r="P415" s="1908"/>
      <c r="Q415" s="1908"/>
      <c r="R415" s="1908"/>
      <c r="S415" s="1908">
        <f t="shared" si="160"/>
        <v>0</v>
      </c>
      <c r="T415" s="2035"/>
      <c r="U415" s="1908"/>
      <c r="V415" s="1908"/>
      <c r="W415" s="1908">
        <f t="shared" si="161"/>
        <v>0</v>
      </c>
      <c r="X415" s="1908"/>
      <c r="Y415" s="2036"/>
      <c r="Z415" s="1908"/>
      <c r="AA415" s="1908">
        <f t="shared" si="153"/>
        <v>0</v>
      </c>
      <c r="AB415" s="1908"/>
      <c r="AC415" s="1908"/>
      <c r="AD415" s="1908"/>
      <c r="AE415" s="1908">
        <f t="shared" si="155"/>
        <v>0</v>
      </c>
      <c r="AF415" s="1908"/>
      <c r="AG415" s="1908"/>
      <c r="AH415" s="1908"/>
      <c r="AI415" s="1908">
        <f t="shared" si="156"/>
        <v>0</v>
      </c>
      <c r="AJ415" s="1908"/>
      <c r="AK415" s="1908"/>
      <c r="AL415" s="1908"/>
      <c r="AM415" s="1908">
        <f t="shared" si="157"/>
        <v>0</v>
      </c>
      <c r="AN415" s="1908"/>
      <c r="AO415" s="1908"/>
      <c r="AP415" s="2031"/>
      <c r="AQ415" s="2030">
        <f t="shared" si="158"/>
        <v>12500</v>
      </c>
      <c r="AR415" s="2030">
        <v>12000</v>
      </c>
      <c r="AS415" s="2031"/>
      <c r="AT415" s="1908">
        <v>500</v>
      </c>
      <c r="AU415" s="1908"/>
      <c r="AV415" s="1908">
        <f t="shared" si="159"/>
        <v>5400</v>
      </c>
      <c r="AW415" s="1908">
        <v>5400</v>
      </c>
      <c r="AX415" s="2031"/>
      <c r="AY415" s="1908"/>
      <c r="AZ415" s="1908"/>
      <c r="BA415" s="2037"/>
      <c r="BB415" s="2037"/>
      <c r="BC415" s="2037"/>
      <c r="BD415" s="2037"/>
      <c r="BE415" s="2037"/>
      <c r="BF415" s="2038">
        <f t="shared" si="162"/>
        <v>0</v>
      </c>
      <c r="BG415" s="2039">
        <v>2024</v>
      </c>
      <c r="BH415" s="2039" t="s">
        <v>2323</v>
      </c>
      <c r="BI415" s="2039" t="s">
        <v>2327</v>
      </c>
      <c r="BJ415" s="2040">
        <f t="shared" si="172"/>
        <v>0</v>
      </c>
      <c r="BK415" s="2040">
        <f t="shared" si="173"/>
        <v>0</v>
      </c>
      <c r="BL415" s="2039"/>
      <c r="BM415" s="2041"/>
      <c r="BN415" s="2915" t="s">
        <v>2497</v>
      </c>
      <c r="BO415" s="2919" t="s">
        <v>2502</v>
      </c>
      <c r="BP415" s="2042"/>
    </row>
    <row r="416" spans="1:69" s="2043" customFormat="1" ht="39.75" customHeight="1">
      <c r="A416" s="2206">
        <v>3</v>
      </c>
      <c r="B416" s="1930" t="s">
        <v>1794</v>
      </c>
      <c r="C416" s="1931" t="s">
        <v>1638</v>
      </c>
      <c r="D416" s="1931" t="s">
        <v>1795</v>
      </c>
      <c r="E416" s="2012" t="s">
        <v>259</v>
      </c>
      <c r="F416" s="2029"/>
      <c r="G416" s="2030">
        <v>10242</v>
      </c>
      <c r="H416" s="2030">
        <v>10000</v>
      </c>
      <c r="I416" s="2031">
        <f t="shared" si="175"/>
        <v>242</v>
      </c>
      <c r="J416" s="2032"/>
      <c r="K416" s="2030">
        <v>10242</v>
      </c>
      <c r="L416" s="2030">
        <v>10242</v>
      </c>
      <c r="M416" s="2033">
        <v>10000</v>
      </c>
      <c r="N416" s="2034"/>
      <c r="O416" s="2034"/>
      <c r="P416" s="1908"/>
      <c r="Q416" s="1908"/>
      <c r="R416" s="1908"/>
      <c r="S416" s="1908">
        <f t="shared" si="160"/>
        <v>0</v>
      </c>
      <c r="T416" s="2035"/>
      <c r="U416" s="1908"/>
      <c r="V416" s="1908"/>
      <c r="W416" s="1908">
        <f t="shared" si="161"/>
        <v>0</v>
      </c>
      <c r="X416" s="1908"/>
      <c r="Y416" s="2036"/>
      <c r="Z416" s="1908"/>
      <c r="AA416" s="1908">
        <f t="shared" si="153"/>
        <v>0</v>
      </c>
      <c r="AB416" s="1908"/>
      <c r="AC416" s="1908"/>
      <c r="AD416" s="1908"/>
      <c r="AE416" s="1908">
        <f t="shared" si="155"/>
        <v>0</v>
      </c>
      <c r="AF416" s="1908"/>
      <c r="AG416" s="1908"/>
      <c r="AH416" s="1908"/>
      <c r="AI416" s="1908">
        <f t="shared" si="156"/>
        <v>0</v>
      </c>
      <c r="AJ416" s="1908"/>
      <c r="AK416" s="1908"/>
      <c r="AL416" s="1908"/>
      <c r="AM416" s="1908">
        <f t="shared" si="157"/>
        <v>0</v>
      </c>
      <c r="AN416" s="1908"/>
      <c r="AO416" s="1908"/>
      <c r="AP416" s="2031"/>
      <c r="AQ416" s="2030">
        <f t="shared" si="158"/>
        <v>10242</v>
      </c>
      <c r="AR416" s="2030">
        <v>10000</v>
      </c>
      <c r="AS416" s="2031"/>
      <c r="AT416" s="1908">
        <v>242</v>
      </c>
      <c r="AU416" s="1908"/>
      <c r="AV416" s="1908">
        <f t="shared" si="159"/>
        <v>4500</v>
      </c>
      <c r="AW416" s="1908">
        <v>4500</v>
      </c>
      <c r="AX416" s="2031"/>
      <c r="AY416" s="1908"/>
      <c r="AZ416" s="1908"/>
      <c r="BA416" s="2037"/>
      <c r="BB416" s="2037"/>
      <c r="BC416" s="2037"/>
      <c r="BD416" s="2037"/>
      <c r="BE416" s="2037"/>
      <c r="BF416" s="2038">
        <f t="shared" si="162"/>
        <v>0</v>
      </c>
      <c r="BG416" s="2039">
        <v>2024</v>
      </c>
      <c r="BH416" s="2039" t="s">
        <v>2323</v>
      </c>
      <c r="BI416" s="2039" t="s">
        <v>2327</v>
      </c>
      <c r="BJ416" s="2040">
        <f t="shared" si="172"/>
        <v>0</v>
      </c>
      <c r="BK416" s="2040">
        <f t="shared" si="173"/>
        <v>0</v>
      </c>
      <c r="BL416" s="2039"/>
      <c r="BM416" s="2041"/>
      <c r="BN416" s="2915" t="s">
        <v>2497</v>
      </c>
      <c r="BO416" s="2919" t="s">
        <v>2502</v>
      </c>
      <c r="BP416" s="2042"/>
    </row>
    <row r="417" spans="1:73" s="2043" customFormat="1" ht="39.75" customHeight="1">
      <c r="A417" s="2206">
        <v>4</v>
      </c>
      <c r="B417" s="1930" t="s">
        <v>1796</v>
      </c>
      <c r="C417" s="1931" t="s">
        <v>1569</v>
      </c>
      <c r="D417" s="1931" t="s">
        <v>1797</v>
      </c>
      <c r="E417" s="2012" t="s">
        <v>259</v>
      </c>
      <c r="F417" s="2029"/>
      <c r="G417" s="2030">
        <v>2000</v>
      </c>
      <c r="H417" s="2030">
        <v>1900</v>
      </c>
      <c r="I417" s="2031">
        <f t="shared" si="175"/>
        <v>100</v>
      </c>
      <c r="J417" s="2032"/>
      <c r="K417" s="2030">
        <v>2000</v>
      </c>
      <c r="L417" s="2030">
        <v>2000</v>
      </c>
      <c r="M417" s="2033">
        <v>1900</v>
      </c>
      <c r="N417" s="2034"/>
      <c r="O417" s="2034"/>
      <c r="P417" s="1908"/>
      <c r="Q417" s="1908"/>
      <c r="R417" s="1908"/>
      <c r="S417" s="1908">
        <f t="shared" si="160"/>
        <v>0</v>
      </c>
      <c r="T417" s="2035"/>
      <c r="U417" s="1908"/>
      <c r="V417" s="1908"/>
      <c r="W417" s="1908">
        <f t="shared" si="161"/>
        <v>0</v>
      </c>
      <c r="X417" s="1908"/>
      <c r="Y417" s="2036"/>
      <c r="Z417" s="1908"/>
      <c r="AA417" s="1908">
        <f t="shared" si="153"/>
        <v>0</v>
      </c>
      <c r="AB417" s="1908"/>
      <c r="AC417" s="1908"/>
      <c r="AD417" s="1908"/>
      <c r="AE417" s="1908">
        <f t="shared" si="155"/>
        <v>0</v>
      </c>
      <c r="AF417" s="1908"/>
      <c r="AG417" s="1908"/>
      <c r="AH417" s="1908"/>
      <c r="AI417" s="1908">
        <f t="shared" si="156"/>
        <v>0</v>
      </c>
      <c r="AJ417" s="1908"/>
      <c r="AK417" s="1908"/>
      <c r="AL417" s="1908"/>
      <c r="AM417" s="1908">
        <f t="shared" si="157"/>
        <v>0</v>
      </c>
      <c r="AN417" s="1908"/>
      <c r="AO417" s="1908"/>
      <c r="AP417" s="2031"/>
      <c r="AQ417" s="2030">
        <f t="shared" si="158"/>
        <v>2000</v>
      </c>
      <c r="AR417" s="2030">
        <v>1900</v>
      </c>
      <c r="AS417" s="2031"/>
      <c r="AT417" s="1908">
        <v>100</v>
      </c>
      <c r="AU417" s="1908"/>
      <c r="AV417" s="1908">
        <f t="shared" si="159"/>
        <v>1300</v>
      </c>
      <c r="AW417" s="1908">
        <v>1300</v>
      </c>
      <c r="AX417" s="2031"/>
      <c r="AY417" s="1908"/>
      <c r="AZ417" s="1908"/>
      <c r="BA417" s="2037"/>
      <c r="BB417" s="2037"/>
      <c r="BC417" s="2037"/>
      <c r="BD417" s="2037"/>
      <c r="BE417" s="2037"/>
      <c r="BF417" s="2038">
        <f t="shared" si="162"/>
        <v>0</v>
      </c>
      <c r="BG417" s="2039">
        <v>2024</v>
      </c>
      <c r="BH417" s="2039" t="s">
        <v>2323</v>
      </c>
      <c r="BI417" s="2039" t="s">
        <v>2327</v>
      </c>
      <c r="BJ417" s="2040">
        <f t="shared" si="172"/>
        <v>0</v>
      </c>
      <c r="BK417" s="2040">
        <f t="shared" si="173"/>
        <v>0</v>
      </c>
      <c r="BL417" s="2039"/>
      <c r="BM417" s="2041"/>
      <c r="BN417" s="2915" t="s">
        <v>2497</v>
      </c>
      <c r="BO417" s="2919" t="s">
        <v>2502</v>
      </c>
      <c r="BP417" s="2042"/>
    </row>
    <row r="418" spans="1:73" s="2043" customFormat="1" ht="39.75" customHeight="1">
      <c r="A418" s="2206">
        <v>5</v>
      </c>
      <c r="B418" s="1930" t="s">
        <v>1798</v>
      </c>
      <c r="C418" s="1931" t="s">
        <v>1604</v>
      </c>
      <c r="D418" s="1931" t="s">
        <v>1799</v>
      </c>
      <c r="E418" s="2012" t="s">
        <v>259</v>
      </c>
      <c r="F418" s="2029"/>
      <c r="G418" s="2030">
        <v>5500</v>
      </c>
      <c r="H418" s="2030">
        <v>5200</v>
      </c>
      <c r="I418" s="2031">
        <f t="shared" si="175"/>
        <v>300</v>
      </c>
      <c r="J418" s="2032"/>
      <c r="K418" s="2030">
        <v>5500</v>
      </c>
      <c r="L418" s="2030">
        <v>5500</v>
      </c>
      <c r="M418" s="2033">
        <v>5200</v>
      </c>
      <c r="N418" s="2034"/>
      <c r="O418" s="2034"/>
      <c r="P418" s="1908"/>
      <c r="Q418" s="1908"/>
      <c r="R418" s="1908"/>
      <c r="S418" s="1908">
        <f t="shared" si="160"/>
        <v>0</v>
      </c>
      <c r="T418" s="2035"/>
      <c r="U418" s="1908"/>
      <c r="V418" s="1908"/>
      <c r="W418" s="1908">
        <f t="shared" si="161"/>
        <v>0</v>
      </c>
      <c r="X418" s="1908"/>
      <c r="Y418" s="2036"/>
      <c r="Z418" s="1908"/>
      <c r="AA418" s="1908">
        <f t="shared" si="153"/>
        <v>0</v>
      </c>
      <c r="AB418" s="1908"/>
      <c r="AC418" s="1908"/>
      <c r="AD418" s="1908"/>
      <c r="AE418" s="1908">
        <f t="shared" si="155"/>
        <v>0</v>
      </c>
      <c r="AF418" s="1908"/>
      <c r="AG418" s="1908"/>
      <c r="AH418" s="1908"/>
      <c r="AI418" s="1908">
        <f t="shared" si="156"/>
        <v>0</v>
      </c>
      <c r="AJ418" s="1908"/>
      <c r="AK418" s="1908"/>
      <c r="AL418" s="1908"/>
      <c r="AM418" s="1908">
        <f t="shared" si="157"/>
        <v>0</v>
      </c>
      <c r="AN418" s="1908"/>
      <c r="AO418" s="1908"/>
      <c r="AP418" s="2031"/>
      <c r="AQ418" s="2030">
        <f t="shared" si="158"/>
        <v>5500</v>
      </c>
      <c r="AR418" s="2030">
        <v>5200</v>
      </c>
      <c r="AS418" s="2031"/>
      <c r="AT418" s="1908">
        <v>300</v>
      </c>
      <c r="AU418" s="1908"/>
      <c r="AV418" s="1908">
        <f t="shared" si="159"/>
        <v>2340</v>
      </c>
      <c r="AW418" s="1908">
        <v>2340</v>
      </c>
      <c r="AX418" s="2031"/>
      <c r="AY418" s="1908"/>
      <c r="AZ418" s="1908"/>
      <c r="BA418" s="2037"/>
      <c r="BB418" s="2037"/>
      <c r="BC418" s="2037"/>
      <c r="BD418" s="2037"/>
      <c r="BE418" s="2037"/>
      <c r="BF418" s="2038">
        <f t="shared" si="162"/>
        <v>0</v>
      </c>
      <c r="BG418" s="2039">
        <v>2024</v>
      </c>
      <c r="BH418" s="2039" t="s">
        <v>2323</v>
      </c>
      <c r="BI418" s="2039" t="s">
        <v>2327</v>
      </c>
      <c r="BJ418" s="2040">
        <f t="shared" si="172"/>
        <v>0</v>
      </c>
      <c r="BK418" s="2040">
        <f t="shared" si="173"/>
        <v>0</v>
      </c>
      <c r="BL418" s="2039"/>
      <c r="BM418" s="2041"/>
      <c r="BN418" s="2915" t="s">
        <v>2497</v>
      </c>
      <c r="BO418" s="2919" t="s">
        <v>2502</v>
      </c>
      <c r="BP418" s="2042"/>
    </row>
    <row r="419" spans="1:73" s="28" customFormat="1" ht="24" customHeight="1">
      <c r="A419" s="2203" t="s">
        <v>50</v>
      </c>
      <c r="B419" s="1732" t="s">
        <v>59</v>
      </c>
      <c r="C419" s="1733"/>
      <c r="D419" s="1733"/>
      <c r="E419" s="1734"/>
      <c r="F419" s="1734"/>
      <c r="G419" s="102">
        <f>G420+G445+G448</f>
        <v>161235.47999999998</v>
      </c>
      <c r="H419" s="102">
        <f t="shared" ref="H419:BD419" si="176">H420+H445+H448</f>
        <v>158274</v>
      </c>
      <c r="I419" s="102">
        <f t="shared" si="176"/>
        <v>2717</v>
      </c>
      <c r="J419" s="102">
        <f t="shared" si="176"/>
        <v>244.48000000000002</v>
      </c>
      <c r="K419" s="102">
        <f t="shared" si="176"/>
        <v>157963</v>
      </c>
      <c r="L419" s="102">
        <f t="shared" si="176"/>
        <v>155246</v>
      </c>
      <c r="M419" s="102">
        <f t="shared" si="176"/>
        <v>7974</v>
      </c>
      <c r="N419" s="102">
        <f t="shared" si="176"/>
        <v>2255</v>
      </c>
      <c r="O419" s="102">
        <f t="shared" si="176"/>
        <v>961.63930000000005</v>
      </c>
      <c r="P419" s="102">
        <f t="shared" si="176"/>
        <v>961.63930000000005</v>
      </c>
      <c r="Q419" s="102">
        <f t="shared" si="176"/>
        <v>0</v>
      </c>
      <c r="R419" s="102">
        <f t="shared" si="176"/>
        <v>0</v>
      </c>
      <c r="S419" s="102">
        <f t="shared" si="176"/>
        <v>40793</v>
      </c>
      <c r="T419" s="102">
        <f t="shared" si="176"/>
        <v>40793</v>
      </c>
      <c r="U419" s="102">
        <f t="shared" si="176"/>
        <v>0</v>
      </c>
      <c r="V419" s="102">
        <f t="shared" si="176"/>
        <v>0</v>
      </c>
      <c r="W419" s="102">
        <f t="shared" si="176"/>
        <v>678.77419999999995</v>
      </c>
      <c r="X419" s="102">
        <f t="shared" si="176"/>
        <v>678.77419999999995</v>
      </c>
      <c r="Y419" s="102">
        <f t="shared" si="176"/>
        <v>0</v>
      </c>
      <c r="Z419" s="102">
        <f t="shared" si="176"/>
        <v>0</v>
      </c>
      <c r="AA419" s="102">
        <f t="shared" si="176"/>
        <v>23676.262999999999</v>
      </c>
      <c r="AB419" s="102">
        <f t="shared" si="176"/>
        <v>23676.262999999999</v>
      </c>
      <c r="AC419" s="102">
        <f t="shared" si="176"/>
        <v>0</v>
      </c>
      <c r="AD419" s="102">
        <f t="shared" si="176"/>
        <v>0</v>
      </c>
      <c r="AE419" s="102">
        <f t="shared" si="176"/>
        <v>961.63930000000005</v>
      </c>
      <c r="AF419" s="102">
        <f t="shared" si="176"/>
        <v>961.63930000000005</v>
      </c>
      <c r="AG419" s="102">
        <f t="shared" si="176"/>
        <v>0</v>
      </c>
      <c r="AH419" s="102">
        <f t="shared" si="176"/>
        <v>0</v>
      </c>
      <c r="AI419" s="102">
        <f t="shared" si="176"/>
        <v>40793</v>
      </c>
      <c r="AJ419" s="102">
        <f t="shared" si="176"/>
        <v>40793</v>
      </c>
      <c r="AK419" s="102">
        <f t="shared" si="176"/>
        <v>0</v>
      </c>
      <c r="AL419" s="102">
        <f t="shared" si="176"/>
        <v>0</v>
      </c>
      <c r="AM419" s="102">
        <f t="shared" si="176"/>
        <v>107942</v>
      </c>
      <c r="AN419" s="102">
        <f t="shared" si="176"/>
        <v>107942</v>
      </c>
      <c r="AO419" s="102">
        <f t="shared" si="176"/>
        <v>0</v>
      </c>
      <c r="AP419" s="102">
        <f t="shared" si="176"/>
        <v>0</v>
      </c>
      <c r="AQ419" s="102">
        <f t="shared" si="176"/>
        <v>52503.002</v>
      </c>
      <c r="AR419" s="102">
        <f t="shared" si="176"/>
        <v>49786.002</v>
      </c>
      <c r="AS419" s="102">
        <f t="shared" si="176"/>
        <v>0</v>
      </c>
      <c r="AT419" s="102">
        <f t="shared" si="176"/>
        <v>2717</v>
      </c>
      <c r="AU419" s="102">
        <f t="shared" si="176"/>
        <v>0</v>
      </c>
      <c r="AV419" s="102">
        <f t="shared" si="176"/>
        <v>45302</v>
      </c>
      <c r="AW419" s="102">
        <f t="shared" si="176"/>
        <v>42723</v>
      </c>
      <c r="AX419" s="102">
        <f t="shared" si="176"/>
        <v>0</v>
      </c>
      <c r="AY419" s="102">
        <f t="shared" si="176"/>
        <v>2579</v>
      </c>
      <c r="AZ419" s="102">
        <f t="shared" si="176"/>
        <v>0</v>
      </c>
      <c r="BA419" s="102">
        <f t="shared" si="176"/>
        <v>0</v>
      </c>
      <c r="BB419" s="102">
        <f t="shared" si="176"/>
        <v>0</v>
      </c>
      <c r="BC419" s="102">
        <f t="shared" si="176"/>
        <v>0</v>
      </c>
      <c r="BD419" s="102">
        <f t="shared" si="176"/>
        <v>49415.701999999997</v>
      </c>
      <c r="BE419" s="1655">
        <f>'PL 3 PB DATP'!H22</f>
        <v>49416</v>
      </c>
      <c r="BF419" s="102">
        <f t="shared" ref="BF419" si="177">SUM(BF421:BF450)</f>
        <v>67149</v>
      </c>
      <c r="BG419" s="1658"/>
      <c r="BH419" s="1658"/>
      <c r="BI419" s="1658"/>
      <c r="BJ419" s="1669">
        <f t="shared" si="172"/>
        <v>99.421068526732114</v>
      </c>
      <c r="BK419" s="1669">
        <f t="shared" si="173"/>
        <v>99.256216636957504</v>
      </c>
      <c r="BL419" s="1658"/>
      <c r="BM419" s="18"/>
      <c r="BN419" s="2915" t="s">
        <v>2497</v>
      </c>
      <c r="BO419" s="1370"/>
      <c r="BP419" s="1660">
        <f>BE419-BD419</f>
        <v>0.29800000000250293</v>
      </c>
      <c r="BQ419" s="53"/>
    </row>
    <row r="420" spans="1:73" s="28" customFormat="1" ht="39" customHeight="1">
      <c r="A420" s="2202" t="s">
        <v>73</v>
      </c>
      <c r="B420" s="1661" t="s">
        <v>2422</v>
      </c>
      <c r="C420" s="1653"/>
      <c r="D420" s="1653"/>
      <c r="E420" s="1654"/>
      <c r="F420" s="1654"/>
      <c r="G420" s="1655">
        <f>SUM(G421:G444)</f>
        <v>149935.47999999998</v>
      </c>
      <c r="H420" s="1655">
        <f t="shared" ref="H420:BD420" si="178">SUM(H421:H444)</f>
        <v>146983</v>
      </c>
      <c r="I420" s="1655">
        <f t="shared" si="178"/>
        <v>2717</v>
      </c>
      <c r="J420" s="1655">
        <f t="shared" si="178"/>
        <v>235.48000000000002</v>
      </c>
      <c r="K420" s="1655">
        <f t="shared" si="178"/>
        <v>146672</v>
      </c>
      <c r="L420" s="1655">
        <f t="shared" si="178"/>
        <v>143955</v>
      </c>
      <c r="M420" s="1655">
        <f t="shared" si="178"/>
        <v>7369</v>
      </c>
      <c r="N420" s="1655">
        <f t="shared" si="178"/>
        <v>1650</v>
      </c>
      <c r="O420" s="1655">
        <f t="shared" si="178"/>
        <v>961.63930000000005</v>
      </c>
      <c r="P420" s="1655">
        <f t="shared" si="178"/>
        <v>961.63930000000005</v>
      </c>
      <c r="Q420" s="1655">
        <f t="shared" si="178"/>
        <v>0</v>
      </c>
      <c r="R420" s="1655">
        <f t="shared" si="178"/>
        <v>0</v>
      </c>
      <c r="S420" s="1655">
        <f t="shared" si="178"/>
        <v>38533</v>
      </c>
      <c r="T420" s="1655">
        <f t="shared" si="178"/>
        <v>38533</v>
      </c>
      <c r="U420" s="1655">
        <f t="shared" si="178"/>
        <v>0</v>
      </c>
      <c r="V420" s="1655">
        <f t="shared" si="178"/>
        <v>0</v>
      </c>
      <c r="W420" s="1655">
        <f t="shared" si="178"/>
        <v>678.77419999999995</v>
      </c>
      <c r="X420" s="1655">
        <f t="shared" si="178"/>
        <v>678.77419999999995</v>
      </c>
      <c r="Y420" s="1655">
        <f t="shared" si="178"/>
        <v>0</v>
      </c>
      <c r="Z420" s="1655">
        <f t="shared" si="178"/>
        <v>0</v>
      </c>
      <c r="AA420" s="1655">
        <f t="shared" si="178"/>
        <v>23201.762999999999</v>
      </c>
      <c r="AB420" s="1655">
        <f t="shared" si="178"/>
        <v>23201.762999999999</v>
      </c>
      <c r="AC420" s="1655">
        <f t="shared" si="178"/>
        <v>0</v>
      </c>
      <c r="AD420" s="1655">
        <f t="shared" si="178"/>
        <v>0</v>
      </c>
      <c r="AE420" s="1655">
        <f t="shared" si="178"/>
        <v>961.63930000000005</v>
      </c>
      <c r="AF420" s="1655">
        <f t="shared" si="178"/>
        <v>961.63930000000005</v>
      </c>
      <c r="AG420" s="1655">
        <f t="shared" si="178"/>
        <v>0</v>
      </c>
      <c r="AH420" s="1655">
        <f t="shared" si="178"/>
        <v>0</v>
      </c>
      <c r="AI420" s="1655">
        <f t="shared" si="178"/>
        <v>38533</v>
      </c>
      <c r="AJ420" s="1655">
        <f t="shared" si="178"/>
        <v>38533</v>
      </c>
      <c r="AK420" s="1655">
        <f t="shared" si="178"/>
        <v>0</v>
      </c>
      <c r="AL420" s="1655">
        <f t="shared" si="178"/>
        <v>0</v>
      </c>
      <c r="AM420" s="1655">
        <f t="shared" si="178"/>
        <v>105682</v>
      </c>
      <c r="AN420" s="1655">
        <f t="shared" si="178"/>
        <v>105682</v>
      </c>
      <c r="AO420" s="1655">
        <f t="shared" si="178"/>
        <v>0</v>
      </c>
      <c r="AP420" s="1655">
        <f t="shared" si="178"/>
        <v>0</v>
      </c>
      <c r="AQ420" s="1655">
        <f t="shared" si="178"/>
        <v>43472.002</v>
      </c>
      <c r="AR420" s="1655">
        <f t="shared" si="178"/>
        <v>40755.002</v>
      </c>
      <c r="AS420" s="1655">
        <f t="shared" si="178"/>
        <v>0</v>
      </c>
      <c r="AT420" s="1655">
        <f t="shared" si="178"/>
        <v>2717</v>
      </c>
      <c r="AU420" s="1655">
        <f t="shared" si="178"/>
        <v>0</v>
      </c>
      <c r="AV420" s="1655">
        <f t="shared" si="178"/>
        <v>43136</v>
      </c>
      <c r="AW420" s="1655">
        <f t="shared" si="178"/>
        <v>40557</v>
      </c>
      <c r="AX420" s="1655">
        <f t="shared" si="178"/>
        <v>0</v>
      </c>
      <c r="AY420" s="1655">
        <f t="shared" si="178"/>
        <v>2579</v>
      </c>
      <c r="AZ420" s="1655">
        <f t="shared" si="178"/>
        <v>0</v>
      </c>
      <c r="BA420" s="1655">
        <f t="shared" si="178"/>
        <v>0</v>
      </c>
      <c r="BB420" s="1655">
        <f t="shared" si="178"/>
        <v>0</v>
      </c>
      <c r="BC420" s="1655">
        <f t="shared" si="178"/>
        <v>0</v>
      </c>
      <c r="BD420" s="1655">
        <f t="shared" si="178"/>
        <v>40755.002</v>
      </c>
      <c r="BE420" s="1655"/>
      <c r="BF420" s="1655"/>
      <c r="BG420" s="1658"/>
      <c r="BH420" s="1658"/>
      <c r="BI420" s="1658"/>
      <c r="BJ420" s="1669">
        <f t="shared" si="172"/>
        <v>99.628529829980337</v>
      </c>
      <c r="BK420" s="1669">
        <f t="shared" si="173"/>
        <v>100</v>
      </c>
      <c r="BL420" s="1658"/>
      <c r="BM420" s="1659"/>
      <c r="BN420" s="2915" t="s">
        <v>2497</v>
      </c>
      <c r="BO420" s="1370"/>
      <c r="BP420" s="1660"/>
      <c r="BQ420" s="53"/>
    </row>
    <row r="421" spans="1:73" s="2355" customFormat="1" ht="39" customHeight="1">
      <c r="A421" s="2555">
        <v>1</v>
      </c>
      <c r="B421" s="2556" t="s">
        <v>877</v>
      </c>
      <c r="C421" s="1792" t="s">
        <v>828</v>
      </c>
      <c r="D421" s="1792" t="s">
        <v>878</v>
      </c>
      <c r="E421" s="2558" t="s">
        <v>879</v>
      </c>
      <c r="F421" s="2559" t="s">
        <v>880</v>
      </c>
      <c r="G421" s="2457">
        <v>4990</v>
      </c>
      <c r="H421" s="2457">
        <v>4974</v>
      </c>
      <c r="I421" s="134"/>
      <c r="J421" s="134">
        <v>16</v>
      </c>
      <c r="K421" s="134">
        <v>1946</v>
      </c>
      <c r="L421" s="134">
        <v>1946</v>
      </c>
      <c r="M421" s="1006">
        <v>4990</v>
      </c>
      <c r="N421" s="146"/>
      <c r="O421" s="2456">
        <v>20.651</v>
      </c>
      <c r="P421" s="147">
        <v>20.651</v>
      </c>
      <c r="Q421" s="146"/>
      <c r="R421" s="146"/>
      <c r="S421" s="146">
        <f t="shared" si="160"/>
        <v>0</v>
      </c>
      <c r="T421" s="2458"/>
      <c r="U421" s="146"/>
      <c r="V421" s="146"/>
      <c r="W421" s="146">
        <f t="shared" si="161"/>
        <v>0</v>
      </c>
      <c r="X421" s="146"/>
      <c r="Y421" s="146"/>
      <c r="Z421" s="146"/>
      <c r="AA421" s="146">
        <f t="shared" ref="AA421:AA485" si="179">SUM(AB421:AD421)</f>
        <v>0</v>
      </c>
      <c r="AB421" s="146"/>
      <c r="AC421" s="146"/>
      <c r="AD421" s="146"/>
      <c r="AE421" s="146">
        <f t="shared" si="155"/>
        <v>20.651</v>
      </c>
      <c r="AF421" s="1730">
        <v>20.651</v>
      </c>
      <c r="AG421" s="146"/>
      <c r="AH421" s="146"/>
      <c r="AI421" s="146">
        <f t="shared" si="156"/>
        <v>0</v>
      </c>
      <c r="AJ421" s="146">
        <v>0</v>
      </c>
      <c r="AK421" s="146"/>
      <c r="AL421" s="146"/>
      <c r="AM421" s="2458">
        <f t="shared" si="157"/>
        <v>4928</v>
      </c>
      <c r="AN421" s="2458">
        <v>4928</v>
      </c>
      <c r="AO421" s="146"/>
      <c r="AP421" s="146"/>
      <c r="AQ421" s="2458">
        <f t="shared" si="158"/>
        <v>0</v>
      </c>
      <c r="AR421" s="2458"/>
      <c r="AS421" s="146"/>
      <c r="AT421" s="146">
        <v>0</v>
      </c>
      <c r="AU421" s="146"/>
      <c r="AV421" s="2458">
        <f t="shared" si="159"/>
        <v>0</v>
      </c>
      <c r="AW421" s="2458">
        <v>0</v>
      </c>
      <c r="AX421" s="146"/>
      <c r="AY421" s="146">
        <v>0</v>
      </c>
      <c r="AZ421" s="146"/>
      <c r="BA421" s="191"/>
      <c r="BB421" s="191"/>
      <c r="BC421" s="191"/>
      <c r="BD421" s="2329">
        <f t="shared" ref="BD421:BD433" si="180">AW421</f>
        <v>0</v>
      </c>
      <c r="BE421" s="2329"/>
      <c r="BF421" s="935">
        <f t="shared" si="162"/>
        <v>4928</v>
      </c>
      <c r="BG421" s="2459">
        <v>2022</v>
      </c>
      <c r="BH421" s="2459" t="s">
        <v>910</v>
      </c>
      <c r="BI421" s="2459"/>
      <c r="BJ421" s="2460">
        <f t="shared" si="172"/>
        <v>99.075190993164455</v>
      </c>
      <c r="BK421" s="2460" t="e">
        <f t="shared" si="173"/>
        <v>#DIV/0!</v>
      </c>
      <c r="BL421" s="2459" t="s">
        <v>40</v>
      </c>
      <c r="BM421" s="2461"/>
      <c r="BN421" s="2915" t="s">
        <v>2497</v>
      </c>
      <c r="BO421" s="2900" t="s">
        <v>2503</v>
      </c>
      <c r="BP421" s="2462"/>
      <c r="BQ421" s="2463"/>
      <c r="BR421" s="2464"/>
      <c r="BS421" s="2464"/>
      <c r="BT421" s="2464"/>
      <c r="BU421" s="2464"/>
    </row>
    <row r="422" spans="1:73" s="2470" customFormat="1" ht="54" customHeight="1">
      <c r="A422" s="2555">
        <v>2</v>
      </c>
      <c r="B422" s="2557" t="s">
        <v>881</v>
      </c>
      <c r="C422" s="1792" t="s">
        <v>882</v>
      </c>
      <c r="D422" s="1792" t="s">
        <v>846</v>
      </c>
      <c r="E422" s="2558" t="s">
        <v>444</v>
      </c>
      <c r="F422" s="2559" t="s">
        <v>883</v>
      </c>
      <c r="G422" s="2457">
        <v>2535.9</v>
      </c>
      <c r="H422" s="2457">
        <v>2528</v>
      </c>
      <c r="I422" s="134"/>
      <c r="J422" s="134">
        <v>7.9</v>
      </c>
      <c r="K422" s="134">
        <v>2528</v>
      </c>
      <c r="L422" s="134">
        <v>2528</v>
      </c>
      <c r="M422" s="1006"/>
      <c r="N422" s="146"/>
      <c r="O422" s="2456">
        <v>454</v>
      </c>
      <c r="P422" s="147">
        <v>454</v>
      </c>
      <c r="Q422" s="146"/>
      <c r="R422" s="146"/>
      <c r="S422" s="146">
        <f t="shared" si="160"/>
        <v>780</v>
      </c>
      <c r="T422" s="2458">
        <v>780</v>
      </c>
      <c r="U422" s="146"/>
      <c r="V422" s="146"/>
      <c r="W422" s="146">
        <f t="shared" si="161"/>
        <v>454</v>
      </c>
      <c r="X422" s="146">
        <v>454</v>
      </c>
      <c r="Y422" s="146"/>
      <c r="Z422" s="146"/>
      <c r="AA422" s="146">
        <f t="shared" si="179"/>
        <v>346</v>
      </c>
      <c r="AB422" s="1730">
        <v>346</v>
      </c>
      <c r="AC422" s="146"/>
      <c r="AD422" s="146"/>
      <c r="AE422" s="146">
        <f t="shared" si="155"/>
        <v>454</v>
      </c>
      <c r="AF422" s="1730">
        <v>454</v>
      </c>
      <c r="AG422" s="146"/>
      <c r="AH422" s="146"/>
      <c r="AI422" s="146">
        <f t="shared" si="156"/>
        <v>780</v>
      </c>
      <c r="AJ422" s="146">
        <v>780</v>
      </c>
      <c r="AK422" s="146"/>
      <c r="AL422" s="146"/>
      <c r="AM422" s="2458">
        <f t="shared" si="157"/>
        <v>2040</v>
      </c>
      <c r="AN422" s="2458">
        <v>2040</v>
      </c>
      <c r="AO422" s="146"/>
      <c r="AP422" s="146"/>
      <c r="AQ422" s="2458">
        <f t="shared" si="158"/>
        <v>488</v>
      </c>
      <c r="AR422" s="2458">
        <v>488</v>
      </c>
      <c r="AS422" s="146"/>
      <c r="AT422" s="146">
        <v>0</v>
      </c>
      <c r="AU422" s="146"/>
      <c r="AV422" s="2458">
        <f t="shared" si="159"/>
        <v>488</v>
      </c>
      <c r="AW422" s="2458">
        <v>488</v>
      </c>
      <c r="AX422" s="146"/>
      <c r="AY422" s="146">
        <v>0</v>
      </c>
      <c r="AZ422" s="146"/>
      <c r="BA422" s="191"/>
      <c r="BB422" s="191"/>
      <c r="BC422" s="191"/>
      <c r="BD422" s="2329">
        <f t="shared" si="180"/>
        <v>488</v>
      </c>
      <c r="BE422" s="2329"/>
      <c r="BF422" s="935">
        <f t="shared" si="162"/>
        <v>1260</v>
      </c>
      <c r="BG422" s="2459">
        <v>2022</v>
      </c>
      <c r="BH422" s="2459" t="s">
        <v>2324</v>
      </c>
      <c r="BI422" s="2459" t="s">
        <v>2327</v>
      </c>
      <c r="BJ422" s="2460">
        <f t="shared" si="172"/>
        <v>100</v>
      </c>
      <c r="BK422" s="2460">
        <f t="shared" si="173"/>
        <v>100</v>
      </c>
      <c r="BL422" s="2459" t="s">
        <v>40</v>
      </c>
      <c r="BM422" s="2461"/>
      <c r="BN422" s="2915" t="s">
        <v>2497</v>
      </c>
      <c r="BO422" s="2900" t="s">
        <v>2503</v>
      </c>
      <c r="BP422" s="2462"/>
      <c r="BQ422" s="2468"/>
      <c r="BR422" s="2469"/>
      <c r="BS422" s="2469"/>
      <c r="BT422" s="2469"/>
      <c r="BU422" s="2469"/>
    </row>
    <row r="423" spans="1:73" s="2470" customFormat="1" ht="39" customHeight="1">
      <c r="A423" s="2555">
        <v>3</v>
      </c>
      <c r="B423" s="2557" t="s">
        <v>884</v>
      </c>
      <c r="C423" s="1792" t="s">
        <v>882</v>
      </c>
      <c r="D423" s="1792" t="s">
        <v>833</v>
      </c>
      <c r="E423" s="2558" t="s">
        <v>444</v>
      </c>
      <c r="F423" s="2559" t="s">
        <v>885</v>
      </c>
      <c r="G423" s="2457">
        <v>2200</v>
      </c>
      <c r="H423" s="2457">
        <v>2000</v>
      </c>
      <c r="I423" s="134">
        <v>100</v>
      </c>
      <c r="J423" s="134">
        <v>100</v>
      </c>
      <c r="K423" s="134">
        <v>2100</v>
      </c>
      <c r="L423" s="134">
        <v>2000</v>
      </c>
      <c r="M423" s="1006"/>
      <c r="N423" s="146"/>
      <c r="O423" s="2456">
        <v>112.5</v>
      </c>
      <c r="P423" s="147">
        <v>112.5</v>
      </c>
      <c r="Q423" s="146"/>
      <c r="R423" s="146"/>
      <c r="S423" s="146">
        <f t="shared" si="160"/>
        <v>626</v>
      </c>
      <c r="T423" s="2458">
        <v>626</v>
      </c>
      <c r="U423" s="146"/>
      <c r="V423" s="146"/>
      <c r="W423" s="146">
        <f t="shared" si="161"/>
        <v>0</v>
      </c>
      <c r="X423" s="146"/>
      <c r="Y423" s="146"/>
      <c r="Z423" s="146"/>
      <c r="AA423" s="146">
        <f t="shared" si="179"/>
        <v>0</v>
      </c>
      <c r="AB423" s="1730"/>
      <c r="AC423" s="146"/>
      <c r="AD423" s="146"/>
      <c r="AE423" s="146">
        <f t="shared" si="155"/>
        <v>112.5</v>
      </c>
      <c r="AF423" s="1730">
        <v>112.5</v>
      </c>
      <c r="AG423" s="146"/>
      <c r="AH423" s="146"/>
      <c r="AI423" s="146">
        <f t="shared" si="156"/>
        <v>626</v>
      </c>
      <c r="AJ423" s="146">
        <v>626</v>
      </c>
      <c r="AK423" s="146"/>
      <c r="AL423" s="146"/>
      <c r="AM423" s="2458">
        <f t="shared" si="157"/>
        <v>1726</v>
      </c>
      <c r="AN423" s="2458">
        <v>1726</v>
      </c>
      <c r="AO423" s="146"/>
      <c r="AP423" s="146"/>
      <c r="AQ423" s="2458">
        <f t="shared" si="158"/>
        <v>374</v>
      </c>
      <c r="AR423" s="2458">
        <v>274</v>
      </c>
      <c r="AS423" s="146"/>
      <c r="AT423" s="146">
        <v>100</v>
      </c>
      <c r="AU423" s="146"/>
      <c r="AV423" s="2458">
        <f t="shared" si="159"/>
        <v>374</v>
      </c>
      <c r="AW423" s="2458">
        <v>274</v>
      </c>
      <c r="AX423" s="146"/>
      <c r="AY423" s="146">
        <v>100</v>
      </c>
      <c r="AZ423" s="146"/>
      <c r="BA423" s="191"/>
      <c r="BB423" s="191"/>
      <c r="BC423" s="191"/>
      <c r="BD423" s="2329">
        <f t="shared" si="180"/>
        <v>274</v>
      </c>
      <c r="BE423" s="2329"/>
      <c r="BF423" s="935">
        <f t="shared" si="162"/>
        <v>1100</v>
      </c>
      <c r="BG423" s="2459">
        <v>2022</v>
      </c>
      <c r="BH423" s="2459" t="s">
        <v>2324</v>
      </c>
      <c r="BI423" s="2459" t="s">
        <v>2327</v>
      </c>
      <c r="BJ423" s="2460">
        <f t="shared" si="172"/>
        <v>100</v>
      </c>
      <c r="BK423" s="2460">
        <f t="shared" si="173"/>
        <v>100</v>
      </c>
      <c r="BL423" s="2459" t="s">
        <v>40</v>
      </c>
      <c r="BM423" s="2461"/>
      <c r="BN423" s="2915" t="s">
        <v>2497</v>
      </c>
      <c r="BO423" s="2900" t="s">
        <v>2503</v>
      </c>
      <c r="BP423" s="2462"/>
      <c r="BQ423" s="2468"/>
      <c r="BR423" s="2469"/>
      <c r="BS423" s="2469"/>
      <c r="BT423" s="2469"/>
      <c r="BU423" s="2469"/>
    </row>
    <row r="424" spans="1:73" s="2470" customFormat="1" ht="39" customHeight="1">
      <c r="A424" s="2555">
        <v>4</v>
      </c>
      <c r="B424" s="2557" t="s">
        <v>886</v>
      </c>
      <c r="C424" s="1792" t="s">
        <v>882</v>
      </c>
      <c r="D424" s="1792" t="s">
        <v>833</v>
      </c>
      <c r="E424" s="2558" t="s">
        <v>444</v>
      </c>
      <c r="F424" s="2559" t="s">
        <v>887</v>
      </c>
      <c r="G424" s="2457">
        <v>1799.58</v>
      </c>
      <c r="H424" s="2457">
        <v>1723</v>
      </c>
      <c r="I424" s="134"/>
      <c r="J424" s="134">
        <v>76.58</v>
      </c>
      <c r="K424" s="134">
        <v>1723</v>
      </c>
      <c r="L424" s="134">
        <v>1723</v>
      </c>
      <c r="M424" s="1006"/>
      <c r="N424" s="146"/>
      <c r="O424" s="2456">
        <v>0</v>
      </c>
      <c r="P424" s="147"/>
      <c r="Q424" s="146"/>
      <c r="R424" s="146"/>
      <c r="S424" s="146">
        <f t="shared" si="160"/>
        <v>640</v>
      </c>
      <c r="T424" s="2458">
        <v>640</v>
      </c>
      <c r="U424" s="146"/>
      <c r="V424" s="146"/>
      <c r="W424" s="146">
        <f t="shared" si="161"/>
        <v>0</v>
      </c>
      <c r="X424" s="146"/>
      <c r="Y424" s="146"/>
      <c r="Z424" s="146"/>
      <c r="AA424" s="146">
        <f t="shared" si="179"/>
        <v>351.4</v>
      </c>
      <c r="AB424" s="1730">
        <v>351.4</v>
      </c>
      <c r="AC424" s="146"/>
      <c r="AD424" s="146"/>
      <c r="AE424" s="146">
        <f t="shared" si="155"/>
        <v>0</v>
      </c>
      <c r="AF424" s="1730">
        <v>0</v>
      </c>
      <c r="AG424" s="146"/>
      <c r="AH424" s="146"/>
      <c r="AI424" s="146">
        <f t="shared" si="156"/>
        <v>640</v>
      </c>
      <c r="AJ424" s="146">
        <v>640</v>
      </c>
      <c r="AK424" s="146"/>
      <c r="AL424" s="146"/>
      <c r="AM424" s="2458">
        <f t="shared" si="157"/>
        <v>1535</v>
      </c>
      <c r="AN424" s="2458">
        <v>1535</v>
      </c>
      <c r="AO424" s="146"/>
      <c r="AP424" s="146"/>
      <c r="AQ424" s="2458">
        <f t="shared" si="158"/>
        <v>188</v>
      </c>
      <c r="AR424" s="2458">
        <v>188</v>
      </c>
      <c r="AS424" s="146"/>
      <c r="AT424" s="146">
        <v>0</v>
      </c>
      <c r="AU424" s="146"/>
      <c r="AV424" s="2458">
        <f t="shared" si="159"/>
        <v>188</v>
      </c>
      <c r="AW424" s="2458">
        <v>188</v>
      </c>
      <c r="AX424" s="146"/>
      <c r="AY424" s="146">
        <v>0</v>
      </c>
      <c r="AZ424" s="146"/>
      <c r="BA424" s="191"/>
      <c r="BB424" s="191"/>
      <c r="BC424" s="191"/>
      <c r="BD424" s="2329">
        <f t="shared" si="180"/>
        <v>188</v>
      </c>
      <c r="BE424" s="2329"/>
      <c r="BF424" s="935">
        <f t="shared" si="162"/>
        <v>895</v>
      </c>
      <c r="BG424" s="2459">
        <v>2022</v>
      </c>
      <c r="BH424" s="2459" t="s">
        <v>2324</v>
      </c>
      <c r="BI424" s="2459" t="s">
        <v>2327</v>
      </c>
      <c r="BJ424" s="2460">
        <f t="shared" si="172"/>
        <v>100</v>
      </c>
      <c r="BK424" s="2460">
        <f t="shared" si="173"/>
        <v>100</v>
      </c>
      <c r="BL424" s="2459" t="s">
        <v>40</v>
      </c>
      <c r="BM424" s="2461"/>
      <c r="BN424" s="2915" t="s">
        <v>2497</v>
      </c>
      <c r="BO424" s="2900" t="s">
        <v>2503</v>
      </c>
      <c r="BP424" s="2462"/>
      <c r="BQ424" s="2468"/>
      <c r="BR424" s="2469"/>
      <c r="BS424" s="2469"/>
      <c r="BT424" s="2469"/>
      <c r="BU424" s="2469"/>
    </row>
    <row r="425" spans="1:73" s="2355" customFormat="1" ht="39" customHeight="1">
      <c r="A425" s="2555">
        <v>5</v>
      </c>
      <c r="B425" s="2556" t="s">
        <v>888</v>
      </c>
      <c r="C425" s="1792" t="s">
        <v>889</v>
      </c>
      <c r="D425" s="1792" t="s">
        <v>890</v>
      </c>
      <c r="E425" s="2558" t="s">
        <v>444</v>
      </c>
      <c r="F425" s="2559" t="s">
        <v>891</v>
      </c>
      <c r="G425" s="2457">
        <v>2120</v>
      </c>
      <c r="H425" s="2457">
        <v>1990</v>
      </c>
      <c r="I425" s="134">
        <v>115</v>
      </c>
      <c r="J425" s="134">
        <v>15</v>
      </c>
      <c r="K425" s="134">
        <v>2105</v>
      </c>
      <c r="L425" s="134">
        <v>1990</v>
      </c>
      <c r="M425" s="1006"/>
      <c r="N425" s="146"/>
      <c r="O425" s="2456">
        <v>62</v>
      </c>
      <c r="P425" s="147">
        <v>62</v>
      </c>
      <c r="Q425" s="146"/>
      <c r="R425" s="146"/>
      <c r="S425" s="146">
        <f t="shared" si="160"/>
        <v>690</v>
      </c>
      <c r="T425" s="2458">
        <v>690</v>
      </c>
      <c r="U425" s="146"/>
      <c r="V425" s="146"/>
      <c r="W425" s="146">
        <f t="shared" si="161"/>
        <v>62</v>
      </c>
      <c r="X425" s="146">
        <v>62</v>
      </c>
      <c r="Y425" s="146"/>
      <c r="Z425" s="146"/>
      <c r="AA425" s="146">
        <f t="shared" si="179"/>
        <v>690</v>
      </c>
      <c r="AB425" s="146">
        <v>690</v>
      </c>
      <c r="AC425" s="146"/>
      <c r="AD425" s="146"/>
      <c r="AE425" s="146">
        <f t="shared" si="155"/>
        <v>62</v>
      </c>
      <c r="AF425" s="1730">
        <v>62</v>
      </c>
      <c r="AG425" s="146"/>
      <c r="AH425" s="146"/>
      <c r="AI425" s="146">
        <f t="shared" si="156"/>
        <v>690</v>
      </c>
      <c r="AJ425" s="146">
        <v>690</v>
      </c>
      <c r="AK425" s="146"/>
      <c r="AL425" s="146"/>
      <c r="AM425" s="2458">
        <f t="shared" si="157"/>
        <v>1750</v>
      </c>
      <c r="AN425" s="2458">
        <v>1750</v>
      </c>
      <c r="AO425" s="146"/>
      <c r="AP425" s="146"/>
      <c r="AQ425" s="2458">
        <f t="shared" si="158"/>
        <v>355</v>
      </c>
      <c r="AR425" s="2458">
        <v>240</v>
      </c>
      <c r="AS425" s="146"/>
      <c r="AT425" s="146">
        <v>115</v>
      </c>
      <c r="AU425" s="146"/>
      <c r="AV425" s="2458">
        <f t="shared" si="159"/>
        <v>355</v>
      </c>
      <c r="AW425" s="2458">
        <v>240</v>
      </c>
      <c r="AX425" s="146"/>
      <c r="AY425" s="146">
        <v>115</v>
      </c>
      <c r="AZ425" s="146"/>
      <c r="BA425" s="191"/>
      <c r="BB425" s="191"/>
      <c r="BC425" s="191"/>
      <c r="BD425" s="2329">
        <f t="shared" si="180"/>
        <v>240</v>
      </c>
      <c r="BE425" s="2329"/>
      <c r="BF425" s="935">
        <f t="shared" si="162"/>
        <v>1060</v>
      </c>
      <c r="BG425" s="2459">
        <v>2022</v>
      </c>
      <c r="BH425" s="2459" t="s">
        <v>2324</v>
      </c>
      <c r="BI425" s="2459" t="s">
        <v>2327</v>
      </c>
      <c r="BJ425" s="2460">
        <f t="shared" si="172"/>
        <v>100</v>
      </c>
      <c r="BK425" s="2460">
        <f t="shared" si="173"/>
        <v>100</v>
      </c>
      <c r="BL425" s="2459" t="s">
        <v>40</v>
      </c>
      <c r="BM425" s="2461"/>
      <c r="BN425" s="2915" t="s">
        <v>2497</v>
      </c>
      <c r="BO425" s="2900" t="s">
        <v>2503</v>
      </c>
      <c r="BP425" s="2462"/>
      <c r="BQ425" s="2463"/>
      <c r="BR425" s="2464"/>
      <c r="BS425" s="2464"/>
      <c r="BT425" s="2464"/>
      <c r="BU425" s="2464"/>
    </row>
    <row r="426" spans="1:73" s="2355" customFormat="1" ht="39" customHeight="1">
      <c r="A426" s="2555">
        <v>6</v>
      </c>
      <c r="B426" s="2556" t="s">
        <v>892</v>
      </c>
      <c r="C426" s="1792" t="s">
        <v>889</v>
      </c>
      <c r="D426" s="1792" t="s">
        <v>846</v>
      </c>
      <c r="E426" s="2558" t="s">
        <v>444</v>
      </c>
      <c r="F426" s="2559" t="s">
        <v>893</v>
      </c>
      <c r="G426" s="2457">
        <v>2730</v>
      </c>
      <c r="H426" s="2457">
        <v>2000</v>
      </c>
      <c r="I426" s="134">
        <v>710</v>
      </c>
      <c r="J426" s="134">
        <v>20</v>
      </c>
      <c r="K426" s="134">
        <v>2710</v>
      </c>
      <c r="L426" s="134">
        <v>2000</v>
      </c>
      <c r="M426" s="1006"/>
      <c r="N426" s="146"/>
      <c r="O426" s="2456">
        <v>0</v>
      </c>
      <c r="P426" s="147"/>
      <c r="Q426" s="146"/>
      <c r="R426" s="146"/>
      <c r="S426" s="146">
        <f t="shared" si="160"/>
        <v>640</v>
      </c>
      <c r="T426" s="2458">
        <v>640</v>
      </c>
      <c r="U426" s="146"/>
      <c r="V426" s="146"/>
      <c r="W426" s="146">
        <f t="shared" si="161"/>
        <v>0</v>
      </c>
      <c r="X426" s="146"/>
      <c r="Y426" s="146"/>
      <c r="Z426" s="146"/>
      <c r="AA426" s="146">
        <f t="shared" si="179"/>
        <v>0</v>
      </c>
      <c r="AB426" s="146"/>
      <c r="AC426" s="146"/>
      <c r="AD426" s="146"/>
      <c r="AE426" s="146">
        <f t="shared" si="155"/>
        <v>0</v>
      </c>
      <c r="AF426" s="1730">
        <v>0</v>
      </c>
      <c r="AG426" s="146"/>
      <c r="AH426" s="146"/>
      <c r="AI426" s="146">
        <f t="shared" si="156"/>
        <v>640</v>
      </c>
      <c r="AJ426" s="146">
        <v>640</v>
      </c>
      <c r="AK426" s="146"/>
      <c r="AL426" s="146"/>
      <c r="AM426" s="2458">
        <f t="shared" si="157"/>
        <v>2000</v>
      </c>
      <c r="AN426" s="2458">
        <v>2000</v>
      </c>
      <c r="AO426" s="146"/>
      <c r="AP426" s="146"/>
      <c r="AQ426" s="2458">
        <f t="shared" si="158"/>
        <v>710</v>
      </c>
      <c r="AR426" s="2458">
        <v>0</v>
      </c>
      <c r="AS426" s="146"/>
      <c r="AT426" s="146">
        <v>710</v>
      </c>
      <c r="AU426" s="146"/>
      <c r="AV426" s="2458">
        <f t="shared" si="159"/>
        <v>710</v>
      </c>
      <c r="AW426" s="2458">
        <v>0</v>
      </c>
      <c r="AX426" s="146"/>
      <c r="AY426" s="146">
        <v>710</v>
      </c>
      <c r="AZ426" s="146"/>
      <c r="BA426" s="191"/>
      <c r="BB426" s="191"/>
      <c r="BC426" s="191"/>
      <c r="BD426" s="2329">
        <f t="shared" si="180"/>
        <v>0</v>
      </c>
      <c r="BE426" s="2329"/>
      <c r="BF426" s="935">
        <f t="shared" si="162"/>
        <v>1360</v>
      </c>
      <c r="BG426" s="2459">
        <v>2022</v>
      </c>
      <c r="BH426" s="2459" t="s">
        <v>2324</v>
      </c>
      <c r="BI426" s="2459"/>
      <c r="BJ426" s="2460">
        <f t="shared" si="172"/>
        <v>100</v>
      </c>
      <c r="BK426" s="2460" t="e">
        <f t="shared" si="173"/>
        <v>#DIV/0!</v>
      </c>
      <c r="BL426" s="2459" t="s">
        <v>40</v>
      </c>
      <c r="BM426" s="2461"/>
      <c r="BN426" s="2915" t="s">
        <v>2497</v>
      </c>
      <c r="BO426" s="2900" t="s">
        <v>2503</v>
      </c>
      <c r="BP426" s="2462"/>
      <c r="BQ426" s="2463"/>
      <c r="BR426" s="2464"/>
      <c r="BS426" s="2464"/>
      <c r="BT426" s="2464"/>
      <c r="BU426" s="2464"/>
    </row>
    <row r="427" spans="1:73" s="2355" customFormat="1" ht="38.25">
      <c r="A427" s="2555">
        <v>7</v>
      </c>
      <c r="B427" s="2557" t="s">
        <v>894</v>
      </c>
      <c r="C427" s="1792" t="s">
        <v>882</v>
      </c>
      <c r="D427" s="1792" t="s">
        <v>895</v>
      </c>
      <c r="E427" s="2558" t="s">
        <v>444</v>
      </c>
      <c r="F427" s="2559" t="s">
        <v>896</v>
      </c>
      <c r="G427" s="2457">
        <v>3000</v>
      </c>
      <c r="H427" s="2457">
        <v>3000</v>
      </c>
      <c r="I427" s="134"/>
      <c r="J427" s="134"/>
      <c r="K427" s="134">
        <v>3000</v>
      </c>
      <c r="L427" s="134">
        <v>3000</v>
      </c>
      <c r="M427" s="1006">
        <v>2379</v>
      </c>
      <c r="N427" s="146">
        <v>1650</v>
      </c>
      <c r="O427" s="2456">
        <v>144.51820000000001</v>
      </c>
      <c r="P427" s="147">
        <v>144.51820000000001</v>
      </c>
      <c r="Q427" s="146"/>
      <c r="R427" s="146"/>
      <c r="S427" s="146">
        <f t="shared" si="160"/>
        <v>1345</v>
      </c>
      <c r="T427" s="2458">
        <v>1345</v>
      </c>
      <c r="U427" s="146"/>
      <c r="V427" s="146"/>
      <c r="W427" s="146">
        <f t="shared" si="161"/>
        <v>144.51820000000001</v>
      </c>
      <c r="X427" s="1730">
        <v>144.51820000000001</v>
      </c>
      <c r="Y427" s="146"/>
      <c r="Z427" s="146"/>
      <c r="AA427" s="146">
        <f t="shared" si="179"/>
        <v>302.5</v>
      </c>
      <c r="AB427" s="146">
        <v>302.5</v>
      </c>
      <c r="AC427" s="146"/>
      <c r="AD427" s="146"/>
      <c r="AE427" s="146">
        <f t="shared" ref="AE427:AE485" si="181">SUM(AF427:AH427)</f>
        <v>144.51820000000001</v>
      </c>
      <c r="AF427" s="1730">
        <v>144.51820000000001</v>
      </c>
      <c r="AG427" s="146"/>
      <c r="AH427" s="146"/>
      <c r="AI427" s="146">
        <f t="shared" ref="AI427:AI485" si="182">SUM(AJ427:AL427)</f>
        <v>1345</v>
      </c>
      <c r="AJ427" s="146">
        <v>1345</v>
      </c>
      <c r="AK427" s="146"/>
      <c r="AL427" s="146"/>
      <c r="AM427" s="2458">
        <f t="shared" ref="AM427:AM485" si="183">SUM(AN427:AP427)</f>
        <v>2845</v>
      </c>
      <c r="AN427" s="2458">
        <v>2845</v>
      </c>
      <c r="AO427" s="146"/>
      <c r="AP427" s="146"/>
      <c r="AQ427" s="2458">
        <f t="shared" ref="AQ427:AQ485" si="184">SUM(AR427:AT427)</f>
        <v>155</v>
      </c>
      <c r="AR427" s="2458">
        <v>155</v>
      </c>
      <c r="AS427" s="146"/>
      <c r="AT427" s="146">
        <v>0</v>
      </c>
      <c r="AU427" s="146"/>
      <c r="AV427" s="2458">
        <f t="shared" ref="AV427:AV485" si="185">SUM(AW427:AY427)</f>
        <v>155</v>
      </c>
      <c r="AW427" s="2458">
        <v>155</v>
      </c>
      <c r="AX427" s="146"/>
      <c r="AY427" s="146">
        <v>0</v>
      </c>
      <c r="AZ427" s="146"/>
      <c r="BA427" s="191"/>
      <c r="BB427" s="191"/>
      <c r="BC427" s="191"/>
      <c r="BD427" s="2329">
        <f t="shared" si="180"/>
        <v>155</v>
      </c>
      <c r="BE427" s="2329"/>
      <c r="BF427" s="935">
        <f t="shared" si="162"/>
        <v>1500</v>
      </c>
      <c r="BG427" s="2459">
        <v>2022</v>
      </c>
      <c r="BH427" s="2459" t="s">
        <v>2324</v>
      </c>
      <c r="BI427" s="2459" t="s">
        <v>2327</v>
      </c>
      <c r="BJ427" s="2460">
        <f t="shared" si="172"/>
        <v>100</v>
      </c>
      <c r="BK427" s="2460">
        <f t="shared" si="173"/>
        <v>100</v>
      </c>
      <c r="BL427" s="2459" t="s">
        <v>40</v>
      </c>
      <c r="BM427" s="2461"/>
      <c r="BN427" s="2915" t="s">
        <v>2497</v>
      </c>
      <c r="BO427" s="2900" t="s">
        <v>2503</v>
      </c>
      <c r="BP427" s="2462"/>
      <c r="BQ427" s="2463"/>
      <c r="BR427" s="2464"/>
      <c r="BS427" s="2464"/>
      <c r="BT427" s="2464"/>
      <c r="BU427" s="2464"/>
    </row>
    <row r="428" spans="1:73" s="2467" customFormat="1" ht="31.5">
      <c r="A428" s="2555">
        <v>8</v>
      </c>
      <c r="B428" s="2557" t="s">
        <v>897</v>
      </c>
      <c r="C428" s="1792" t="s">
        <v>860</v>
      </c>
      <c r="D428" s="1792" t="s">
        <v>898</v>
      </c>
      <c r="E428" s="2558" t="s">
        <v>444</v>
      </c>
      <c r="F428" s="2559" t="s">
        <v>899</v>
      </c>
      <c r="G428" s="2457">
        <v>8000</v>
      </c>
      <c r="H428" s="2457">
        <v>7108</v>
      </c>
      <c r="I428" s="134">
        <v>892</v>
      </c>
      <c r="J428" s="134"/>
      <c r="K428" s="134">
        <v>8000</v>
      </c>
      <c r="L428" s="134">
        <v>7108</v>
      </c>
      <c r="M428" s="1006"/>
      <c r="N428" s="146"/>
      <c r="O428" s="2456">
        <v>0</v>
      </c>
      <c r="P428" s="147"/>
      <c r="Q428" s="146"/>
      <c r="R428" s="146"/>
      <c r="S428" s="146">
        <f t="shared" ref="S428:S485" si="186">SUM(T428:V428)</f>
        <v>3300</v>
      </c>
      <c r="T428" s="2458">
        <v>3300</v>
      </c>
      <c r="U428" s="146"/>
      <c r="V428" s="146"/>
      <c r="W428" s="146">
        <f t="shared" ref="W428:W485" si="187">SUM(X428:Z428)</f>
        <v>0</v>
      </c>
      <c r="X428" s="146"/>
      <c r="Y428" s="146"/>
      <c r="Z428" s="146"/>
      <c r="AA428" s="146">
        <f t="shared" si="179"/>
        <v>0</v>
      </c>
      <c r="AB428" s="146"/>
      <c r="AC428" s="146"/>
      <c r="AD428" s="146"/>
      <c r="AE428" s="146">
        <f t="shared" si="181"/>
        <v>0</v>
      </c>
      <c r="AF428" s="1730">
        <v>0</v>
      </c>
      <c r="AG428" s="146"/>
      <c r="AH428" s="146"/>
      <c r="AI428" s="146">
        <f t="shared" si="182"/>
        <v>3300</v>
      </c>
      <c r="AJ428" s="146">
        <v>3300</v>
      </c>
      <c r="AK428" s="146"/>
      <c r="AL428" s="146"/>
      <c r="AM428" s="2458">
        <f t="shared" si="183"/>
        <v>6800</v>
      </c>
      <c r="AN428" s="2458">
        <v>6800</v>
      </c>
      <c r="AO428" s="146"/>
      <c r="AP428" s="146"/>
      <c r="AQ428" s="2458">
        <f t="shared" si="184"/>
        <v>1200</v>
      </c>
      <c r="AR428" s="2458">
        <v>308</v>
      </c>
      <c r="AS428" s="146"/>
      <c r="AT428" s="146">
        <v>892</v>
      </c>
      <c r="AU428" s="146"/>
      <c r="AV428" s="2458">
        <f t="shared" si="185"/>
        <v>1127</v>
      </c>
      <c r="AW428" s="2458">
        <v>308</v>
      </c>
      <c r="AX428" s="146"/>
      <c r="AY428" s="146">
        <v>819</v>
      </c>
      <c r="AZ428" s="146"/>
      <c r="BA428" s="191"/>
      <c r="BB428" s="191"/>
      <c r="BC428" s="191"/>
      <c r="BD428" s="2329">
        <f t="shared" si="180"/>
        <v>308</v>
      </c>
      <c r="BE428" s="2329"/>
      <c r="BF428" s="935">
        <f t="shared" si="162"/>
        <v>3500</v>
      </c>
      <c r="BG428" s="2459">
        <v>2022</v>
      </c>
      <c r="BH428" s="2459" t="s">
        <v>2324</v>
      </c>
      <c r="BI428" s="2459" t="s">
        <v>2327</v>
      </c>
      <c r="BJ428" s="2460">
        <f t="shared" si="172"/>
        <v>100</v>
      </c>
      <c r="BK428" s="2460">
        <f t="shared" si="173"/>
        <v>100</v>
      </c>
      <c r="BL428" s="2459" t="s">
        <v>40</v>
      </c>
      <c r="BM428" s="2461"/>
      <c r="BN428" s="2915" t="s">
        <v>2497</v>
      </c>
      <c r="BO428" s="2900" t="s">
        <v>2503</v>
      </c>
      <c r="BP428" s="2462"/>
      <c r="BQ428" s="2465"/>
      <c r="BR428" s="2466"/>
      <c r="BS428" s="2466"/>
      <c r="BT428" s="2466"/>
      <c r="BU428" s="2466"/>
    </row>
    <row r="429" spans="1:73" s="2355" customFormat="1" ht="31.5">
      <c r="A429" s="2555">
        <v>9</v>
      </c>
      <c r="B429" s="2557" t="s">
        <v>900</v>
      </c>
      <c r="C429" s="1792" t="s">
        <v>901</v>
      </c>
      <c r="D429" s="1792" t="s">
        <v>902</v>
      </c>
      <c r="E429" s="2558" t="s">
        <v>444</v>
      </c>
      <c r="F429" s="2559" t="s">
        <v>903</v>
      </c>
      <c r="G429" s="2457">
        <v>5300</v>
      </c>
      <c r="H429" s="2457">
        <v>5000</v>
      </c>
      <c r="I429" s="134">
        <v>300</v>
      </c>
      <c r="J429" s="134"/>
      <c r="K429" s="134">
        <v>5300</v>
      </c>
      <c r="L429" s="134">
        <v>5000</v>
      </c>
      <c r="M429" s="1006"/>
      <c r="N429" s="146"/>
      <c r="O429" s="2456">
        <v>0</v>
      </c>
      <c r="P429" s="147"/>
      <c r="Q429" s="146"/>
      <c r="R429" s="146"/>
      <c r="S429" s="146">
        <f t="shared" si="186"/>
        <v>1900</v>
      </c>
      <c r="T429" s="2458">
        <v>1900</v>
      </c>
      <c r="U429" s="146"/>
      <c r="V429" s="146"/>
      <c r="W429" s="146">
        <f t="shared" si="187"/>
        <v>0</v>
      </c>
      <c r="X429" s="146"/>
      <c r="Y429" s="146"/>
      <c r="Z429" s="146"/>
      <c r="AA429" s="146">
        <f t="shared" si="179"/>
        <v>1100</v>
      </c>
      <c r="AB429" s="146">
        <v>1100</v>
      </c>
      <c r="AC429" s="146"/>
      <c r="AD429" s="146"/>
      <c r="AE429" s="146">
        <f t="shared" si="181"/>
        <v>0</v>
      </c>
      <c r="AF429" s="1730">
        <v>0</v>
      </c>
      <c r="AG429" s="146"/>
      <c r="AH429" s="146"/>
      <c r="AI429" s="146">
        <f t="shared" si="182"/>
        <v>1900</v>
      </c>
      <c r="AJ429" s="146">
        <v>1900</v>
      </c>
      <c r="AK429" s="146"/>
      <c r="AL429" s="146"/>
      <c r="AM429" s="2458">
        <f t="shared" si="183"/>
        <v>4550</v>
      </c>
      <c r="AN429" s="2458">
        <v>4550</v>
      </c>
      <c r="AO429" s="146"/>
      <c r="AP429" s="146"/>
      <c r="AQ429" s="2458">
        <f t="shared" si="184"/>
        <v>750</v>
      </c>
      <c r="AR429" s="2458">
        <v>450</v>
      </c>
      <c r="AS429" s="146"/>
      <c r="AT429" s="146">
        <v>300</v>
      </c>
      <c r="AU429" s="146"/>
      <c r="AV429" s="2458">
        <f t="shared" si="185"/>
        <v>685</v>
      </c>
      <c r="AW429" s="2458">
        <v>450</v>
      </c>
      <c r="AX429" s="146"/>
      <c r="AY429" s="146">
        <v>235</v>
      </c>
      <c r="AZ429" s="146"/>
      <c r="BA429" s="191"/>
      <c r="BB429" s="191"/>
      <c r="BC429" s="191"/>
      <c r="BD429" s="2329">
        <f t="shared" si="180"/>
        <v>450</v>
      </c>
      <c r="BE429" s="2329"/>
      <c r="BF429" s="935">
        <f t="shared" ref="BF429:BF450" si="188">AM429-S429</f>
        <v>2650</v>
      </c>
      <c r="BG429" s="2459">
        <v>2022</v>
      </c>
      <c r="BH429" s="2459" t="s">
        <v>2324</v>
      </c>
      <c r="BI429" s="2459" t="s">
        <v>2327</v>
      </c>
      <c r="BJ429" s="2460">
        <f t="shared" si="172"/>
        <v>100</v>
      </c>
      <c r="BK429" s="2460">
        <f t="shared" si="173"/>
        <v>100</v>
      </c>
      <c r="BL429" s="2459" t="s">
        <v>40</v>
      </c>
      <c r="BM429" s="2461"/>
      <c r="BN429" s="2915" t="s">
        <v>2497</v>
      </c>
      <c r="BO429" s="2900" t="s">
        <v>2503</v>
      </c>
      <c r="BP429" s="2462"/>
      <c r="BQ429" s="2463"/>
      <c r="BR429" s="2464"/>
      <c r="BS429" s="2464"/>
      <c r="BT429" s="2464"/>
      <c r="BU429" s="2464"/>
    </row>
    <row r="430" spans="1:73" s="2355" customFormat="1" ht="38.25">
      <c r="A430" s="2555">
        <v>10</v>
      </c>
      <c r="B430" s="2557" t="s">
        <v>904</v>
      </c>
      <c r="C430" s="1792" t="s">
        <v>866</v>
      </c>
      <c r="D430" s="1792" t="s">
        <v>905</v>
      </c>
      <c r="E430" s="2558" t="s">
        <v>444</v>
      </c>
      <c r="F430" s="2559" t="s">
        <v>906</v>
      </c>
      <c r="G430" s="2457">
        <v>5000</v>
      </c>
      <c r="H430" s="2457">
        <v>5000</v>
      </c>
      <c r="I430" s="134"/>
      <c r="J430" s="134"/>
      <c r="K430" s="134">
        <v>5000</v>
      </c>
      <c r="L430" s="134">
        <v>5000</v>
      </c>
      <c r="M430" s="1006"/>
      <c r="N430" s="146"/>
      <c r="O430" s="2456">
        <v>0</v>
      </c>
      <c r="P430" s="147"/>
      <c r="Q430" s="146"/>
      <c r="R430" s="146"/>
      <c r="S430" s="146">
        <f t="shared" si="186"/>
        <v>1840</v>
      </c>
      <c r="T430" s="2458">
        <v>1840</v>
      </c>
      <c r="U430" s="146"/>
      <c r="V430" s="146"/>
      <c r="W430" s="146">
        <f t="shared" si="187"/>
        <v>0</v>
      </c>
      <c r="X430" s="146"/>
      <c r="Y430" s="146"/>
      <c r="Z430" s="146"/>
      <c r="AA430" s="146">
        <f t="shared" si="179"/>
        <v>1840</v>
      </c>
      <c r="AB430" s="146">
        <v>1840</v>
      </c>
      <c r="AC430" s="146"/>
      <c r="AD430" s="146"/>
      <c r="AE430" s="146">
        <f t="shared" si="181"/>
        <v>0</v>
      </c>
      <c r="AF430" s="1730">
        <v>0</v>
      </c>
      <c r="AG430" s="146"/>
      <c r="AH430" s="146"/>
      <c r="AI430" s="146">
        <f t="shared" si="182"/>
        <v>1840</v>
      </c>
      <c r="AJ430" s="146">
        <v>1840</v>
      </c>
      <c r="AK430" s="146"/>
      <c r="AL430" s="146"/>
      <c r="AM430" s="2458">
        <f t="shared" si="183"/>
        <v>4340</v>
      </c>
      <c r="AN430" s="2458">
        <v>4340</v>
      </c>
      <c r="AO430" s="146"/>
      <c r="AP430" s="146"/>
      <c r="AQ430" s="2458">
        <f t="shared" si="184"/>
        <v>660</v>
      </c>
      <c r="AR430" s="2458">
        <v>660</v>
      </c>
      <c r="AS430" s="146"/>
      <c r="AT430" s="146">
        <v>0</v>
      </c>
      <c r="AU430" s="146"/>
      <c r="AV430" s="2458">
        <f t="shared" si="185"/>
        <v>660</v>
      </c>
      <c r="AW430" s="2458">
        <v>660</v>
      </c>
      <c r="AX430" s="146"/>
      <c r="AY430" s="146"/>
      <c r="AZ430" s="146"/>
      <c r="BA430" s="191"/>
      <c r="BB430" s="191"/>
      <c r="BC430" s="191"/>
      <c r="BD430" s="2329">
        <f t="shared" si="180"/>
        <v>660</v>
      </c>
      <c r="BE430" s="2329"/>
      <c r="BF430" s="935">
        <f t="shared" si="188"/>
        <v>2500</v>
      </c>
      <c r="BG430" s="2459">
        <v>2022</v>
      </c>
      <c r="BH430" s="2459" t="s">
        <v>2324</v>
      </c>
      <c r="BI430" s="2459" t="s">
        <v>2327</v>
      </c>
      <c r="BJ430" s="2460">
        <f t="shared" si="172"/>
        <v>100</v>
      </c>
      <c r="BK430" s="2460">
        <f t="shared" si="173"/>
        <v>100</v>
      </c>
      <c r="BL430" s="2459" t="s">
        <v>40</v>
      </c>
      <c r="BM430" s="2461"/>
      <c r="BN430" s="2915" t="s">
        <v>2497</v>
      </c>
      <c r="BO430" s="2900" t="s">
        <v>2503</v>
      </c>
      <c r="BP430" s="2462"/>
      <c r="BQ430" s="2463"/>
      <c r="BR430" s="2464"/>
      <c r="BS430" s="2464"/>
      <c r="BT430" s="2464"/>
      <c r="BU430" s="2464"/>
    </row>
    <row r="431" spans="1:73" s="2355" customFormat="1" ht="31.5">
      <c r="A431" s="2555">
        <v>11</v>
      </c>
      <c r="B431" s="2557" t="s">
        <v>907</v>
      </c>
      <c r="C431" s="1792" t="s">
        <v>860</v>
      </c>
      <c r="D431" s="1792" t="s">
        <v>908</v>
      </c>
      <c r="E431" s="2558" t="s">
        <v>444</v>
      </c>
      <c r="F431" s="2559" t="s">
        <v>909</v>
      </c>
      <c r="G431" s="2457">
        <v>2000</v>
      </c>
      <c r="H431" s="2457">
        <v>2000</v>
      </c>
      <c r="I431" s="134"/>
      <c r="J431" s="134"/>
      <c r="K431" s="134">
        <v>2000</v>
      </c>
      <c r="L431" s="134">
        <v>2000</v>
      </c>
      <c r="M431" s="1006"/>
      <c r="N431" s="146"/>
      <c r="O431" s="2456">
        <v>0</v>
      </c>
      <c r="P431" s="147"/>
      <c r="Q431" s="146"/>
      <c r="R431" s="146"/>
      <c r="S431" s="146">
        <f t="shared" si="186"/>
        <v>810</v>
      </c>
      <c r="T431" s="2458">
        <v>810</v>
      </c>
      <c r="U431" s="146"/>
      <c r="V431" s="146"/>
      <c r="W431" s="146">
        <f t="shared" si="187"/>
        <v>0</v>
      </c>
      <c r="X431" s="146"/>
      <c r="Y431" s="146"/>
      <c r="Z431" s="146"/>
      <c r="AA431" s="146">
        <f t="shared" si="179"/>
        <v>810</v>
      </c>
      <c r="AB431" s="146">
        <v>810</v>
      </c>
      <c r="AC431" s="146"/>
      <c r="AD431" s="146"/>
      <c r="AE431" s="146">
        <f t="shared" si="181"/>
        <v>0</v>
      </c>
      <c r="AF431" s="1730">
        <v>0</v>
      </c>
      <c r="AG431" s="146"/>
      <c r="AH431" s="146"/>
      <c r="AI431" s="146">
        <f t="shared" si="182"/>
        <v>810</v>
      </c>
      <c r="AJ431" s="146">
        <v>810</v>
      </c>
      <c r="AK431" s="146"/>
      <c r="AL431" s="146"/>
      <c r="AM431" s="2458">
        <f t="shared" si="183"/>
        <v>1810</v>
      </c>
      <c r="AN431" s="2458">
        <v>1810</v>
      </c>
      <c r="AO431" s="146"/>
      <c r="AP431" s="146"/>
      <c r="AQ431" s="2458">
        <f t="shared" si="184"/>
        <v>169</v>
      </c>
      <c r="AR431" s="2458">
        <v>169</v>
      </c>
      <c r="AS431" s="146"/>
      <c r="AT431" s="146">
        <v>0</v>
      </c>
      <c r="AU431" s="146"/>
      <c r="AV431" s="2456">
        <f t="shared" si="185"/>
        <v>169</v>
      </c>
      <c r="AW431" s="2456">
        <v>169</v>
      </c>
      <c r="AX431" s="146"/>
      <c r="AY431" s="146"/>
      <c r="AZ431" s="146"/>
      <c r="BA431" s="191"/>
      <c r="BB431" s="191"/>
      <c r="BC431" s="191"/>
      <c r="BD431" s="2329">
        <f t="shared" si="180"/>
        <v>169</v>
      </c>
      <c r="BE431" s="2329"/>
      <c r="BF431" s="935">
        <f t="shared" si="188"/>
        <v>1000</v>
      </c>
      <c r="BG431" s="2459">
        <v>2022</v>
      </c>
      <c r="BH431" s="2459" t="s">
        <v>2324</v>
      </c>
      <c r="BI431" s="2459" t="s">
        <v>2327</v>
      </c>
      <c r="BJ431" s="2460">
        <f t="shared" si="172"/>
        <v>98.95</v>
      </c>
      <c r="BK431" s="2460">
        <f t="shared" si="173"/>
        <v>100</v>
      </c>
      <c r="BL431" s="2459" t="s">
        <v>40</v>
      </c>
      <c r="BM431" s="2461"/>
      <c r="BN431" s="2915" t="s">
        <v>2497</v>
      </c>
      <c r="BO431" s="2900" t="s">
        <v>2503</v>
      </c>
      <c r="BP431" s="2462"/>
      <c r="BQ431" s="2463"/>
      <c r="BR431" s="2464"/>
      <c r="BS431" s="2464"/>
      <c r="BT431" s="2464"/>
      <c r="BU431" s="2464"/>
    </row>
    <row r="432" spans="1:73" s="2355" customFormat="1" ht="31.5">
      <c r="A432" s="2555">
        <v>12</v>
      </c>
      <c r="B432" s="2557" t="s">
        <v>911</v>
      </c>
      <c r="C432" s="1792" t="s">
        <v>824</v>
      </c>
      <c r="D432" s="1792" t="s">
        <v>912</v>
      </c>
      <c r="E432" s="2558" t="s">
        <v>444</v>
      </c>
      <c r="F432" s="2559" t="s">
        <v>913</v>
      </c>
      <c r="G432" s="2457">
        <v>6600</v>
      </c>
      <c r="H432" s="2457">
        <v>6600</v>
      </c>
      <c r="I432" s="134"/>
      <c r="J432" s="134"/>
      <c r="K432" s="134">
        <v>6600</v>
      </c>
      <c r="L432" s="134">
        <v>6600</v>
      </c>
      <c r="M432" s="1006"/>
      <c r="N432" s="146"/>
      <c r="O432" s="2456">
        <v>0</v>
      </c>
      <c r="P432" s="147"/>
      <c r="Q432" s="146"/>
      <c r="R432" s="146"/>
      <c r="S432" s="146">
        <f t="shared" si="186"/>
        <v>2400</v>
      </c>
      <c r="T432" s="2458">
        <v>2400</v>
      </c>
      <c r="U432" s="146"/>
      <c r="V432" s="146"/>
      <c r="W432" s="146">
        <f t="shared" si="187"/>
        <v>0</v>
      </c>
      <c r="X432" s="146"/>
      <c r="Y432" s="146"/>
      <c r="Z432" s="146"/>
      <c r="AA432" s="146">
        <f t="shared" si="179"/>
        <v>2400</v>
      </c>
      <c r="AB432" s="146">
        <v>2400</v>
      </c>
      <c r="AC432" s="146"/>
      <c r="AD432" s="146"/>
      <c r="AE432" s="146">
        <f t="shared" si="181"/>
        <v>0</v>
      </c>
      <c r="AF432" s="1730">
        <v>0</v>
      </c>
      <c r="AG432" s="146"/>
      <c r="AH432" s="146"/>
      <c r="AI432" s="146">
        <f t="shared" si="182"/>
        <v>2400</v>
      </c>
      <c r="AJ432" s="146">
        <v>2400</v>
      </c>
      <c r="AK432" s="146"/>
      <c r="AL432" s="146"/>
      <c r="AM432" s="2458">
        <f t="shared" si="183"/>
        <v>5400</v>
      </c>
      <c r="AN432" s="2458">
        <v>5400</v>
      </c>
      <c r="AO432" s="146"/>
      <c r="AP432" s="146"/>
      <c r="AQ432" s="2458">
        <f t="shared" si="184"/>
        <v>1200</v>
      </c>
      <c r="AR432" s="2458">
        <v>1200</v>
      </c>
      <c r="AS432" s="146"/>
      <c r="AT432" s="146">
        <v>0</v>
      </c>
      <c r="AU432" s="146"/>
      <c r="AV432" s="2458">
        <f t="shared" si="185"/>
        <v>1200</v>
      </c>
      <c r="AW432" s="2458">
        <v>1200</v>
      </c>
      <c r="AX432" s="146"/>
      <c r="AY432" s="146"/>
      <c r="AZ432" s="146"/>
      <c r="BA432" s="191"/>
      <c r="BB432" s="191"/>
      <c r="BC432" s="191"/>
      <c r="BD432" s="2329">
        <f t="shared" si="180"/>
        <v>1200</v>
      </c>
      <c r="BE432" s="2329"/>
      <c r="BF432" s="935">
        <f t="shared" si="188"/>
        <v>3000</v>
      </c>
      <c r="BG432" s="2459">
        <v>2022</v>
      </c>
      <c r="BH432" s="2459" t="s">
        <v>2324</v>
      </c>
      <c r="BI432" s="2459" t="s">
        <v>2327</v>
      </c>
      <c r="BJ432" s="2460">
        <f t="shared" si="172"/>
        <v>100</v>
      </c>
      <c r="BK432" s="2460">
        <f t="shared" si="173"/>
        <v>100</v>
      </c>
      <c r="BL432" s="2459" t="s">
        <v>40</v>
      </c>
      <c r="BM432" s="2461"/>
      <c r="BN432" s="2915" t="s">
        <v>2497</v>
      </c>
      <c r="BO432" s="2900" t="s">
        <v>2503</v>
      </c>
      <c r="BP432" s="2462"/>
      <c r="BQ432" s="2463"/>
      <c r="BR432" s="2464"/>
      <c r="BS432" s="2464"/>
      <c r="BT432" s="2464"/>
      <c r="BU432" s="2464"/>
    </row>
    <row r="433" spans="1:73" s="2355" customFormat="1" ht="31.5">
      <c r="A433" s="2555">
        <v>13</v>
      </c>
      <c r="B433" s="2557" t="s">
        <v>914</v>
      </c>
      <c r="C433" s="1792" t="s">
        <v>866</v>
      </c>
      <c r="D433" s="1792" t="s">
        <v>915</v>
      </c>
      <c r="E433" s="2558" t="s">
        <v>444</v>
      </c>
      <c r="F433" s="2559" t="s">
        <v>916</v>
      </c>
      <c r="G433" s="2457">
        <v>5600</v>
      </c>
      <c r="H433" s="2457">
        <v>5000</v>
      </c>
      <c r="I433" s="134">
        <v>600</v>
      </c>
      <c r="J433" s="134"/>
      <c r="K433" s="134">
        <v>5600</v>
      </c>
      <c r="L433" s="134">
        <v>5000</v>
      </c>
      <c r="M433" s="1006"/>
      <c r="N433" s="146"/>
      <c r="O433" s="2456">
        <v>0</v>
      </c>
      <c r="P433" s="147"/>
      <c r="Q433" s="146"/>
      <c r="R433" s="146"/>
      <c r="S433" s="146">
        <f t="shared" si="186"/>
        <v>750</v>
      </c>
      <c r="T433" s="2458">
        <v>750</v>
      </c>
      <c r="U433" s="146"/>
      <c r="V433" s="146"/>
      <c r="W433" s="146">
        <f t="shared" si="187"/>
        <v>0</v>
      </c>
      <c r="X433" s="146"/>
      <c r="Y433" s="146"/>
      <c r="Z433" s="146"/>
      <c r="AA433" s="146">
        <f t="shared" si="179"/>
        <v>0</v>
      </c>
      <c r="AB433" s="146"/>
      <c r="AC433" s="146"/>
      <c r="AD433" s="146"/>
      <c r="AE433" s="146">
        <f t="shared" si="181"/>
        <v>0</v>
      </c>
      <c r="AF433" s="1730">
        <v>0</v>
      </c>
      <c r="AG433" s="146"/>
      <c r="AH433" s="146"/>
      <c r="AI433" s="146">
        <f t="shared" si="182"/>
        <v>750</v>
      </c>
      <c r="AJ433" s="146">
        <v>750</v>
      </c>
      <c r="AK433" s="146"/>
      <c r="AL433" s="146"/>
      <c r="AM433" s="2458">
        <f t="shared" si="183"/>
        <v>3250</v>
      </c>
      <c r="AN433" s="2458">
        <v>3250</v>
      </c>
      <c r="AO433" s="146"/>
      <c r="AP433" s="146"/>
      <c r="AQ433" s="2458">
        <f t="shared" si="184"/>
        <v>2350</v>
      </c>
      <c r="AR433" s="2458">
        <v>1750</v>
      </c>
      <c r="AS433" s="146"/>
      <c r="AT433" s="146">
        <v>600</v>
      </c>
      <c r="AU433" s="146"/>
      <c r="AV433" s="2458">
        <f t="shared" si="185"/>
        <v>2350</v>
      </c>
      <c r="AW433" s="2458">
        <v>1750</v>
      </c>
      <c r="AX433" s="146"/>
      <c r="AY433" s="146">
        <v>600</v>
      </c>
      <c r="AZ433" s="146"/>
      <c r="BA433" s="191"/>
      <c r="BB433" s="191"/>
      <c r="BC433" s="191"/>
      <c r="BD433" s="2329">
        <f t="shared" si="180"/>
        <v>1750</v>
      </c>
      <c r="BE433" s="2329"/>
      <c r="BF433" s="935">
        <f t="shared" si="188"/>
        <v>2500</v>
      </c>
      <c r="BG433" s="2459">
        <v>2022</v>
      </c>
      <c r="BH433" s="2459" t="s">
        <v>2324</v>
      </c>
      <c r="BI433" s="2459" t="s">
        <v>2327</v>
      </c>
      <c r="BJ433" s="2460">
        <f t="shared" si="172"/>
        <v>100</v>
      </c>
      <c r="BK433" s="2460">
        <f t="shared" si="173"/>
        <v>100</v>
      </c>
      <c r="BL433" s="2459" t="s">
        <v>40</v>
      </c>
      <c r="BM433" s="2461"/>
      <c r="BN433" s="2915" t="s">
        <v>2497</v>
      </c>
      <c r="BO433" s="2900" t="s">
        <v>2503</v>
      </c>
      <c r="BP433" s="2462"/>
      <c r="BQ433" s="2463"/>
      <c r="BR433" s="2464"/>
      <c r="BS433" s="2464"/>
      <c r="BT433" s="2464"/>
      <c r="BU433" s="2464"/>
    </row>
    <row r="434" spans="1:73" s="2355" customFormat="1" ht="25.5">
      <c r="A434" s="2555">
        <v>14</v>
      </c>
      <c r="B434" s="2557" t="s">
        <v>917</v>
      </c>
      <c r="C434" s="1792" t="s">
        <v>866</v>
      </c>
      <c r="D434" s="1792" t="s">
        <v>918</v>
      </c>
      <c r="E434" s="2558" t="s">
        <v>444</v>
      </c>
      <c r="F434" s="2559" t="s">
        <v>919</v>
      </c>
      <c r="G434" s="2457">
        <v>4000</v>
      </c>
      <c r="H434" s="2457">
        <v>4000</v>
      </c>
      <c r="I434" s="134"/>
      <c r="J434" s="134"/>
      <c r="K434" s="134">
        <v>4000</v>
      </c>
      <c r="L434" s="134">
        <v>4000</v>
      </c>
      <c r="M434" s="1006"/>
      <c r="N434" s="146"/>
      <c r="O434" s="2456">
        <v>0</v>
      </c>
      <c r="P434" s="147"/>
      <c r="Q434" s="146"/>
      <c r="R434" s="146"/>
      <c r="S434" s="146">
        <f t="shared" si="186"/>
        <v>1615</v>
      </c>
      <c r="T434" s="2458">
        <v>1615</v>
      </c>
      <c r="U434" s="146"/>
      <c r="V434" s="146"/>
      <c r="W434" s="146">
        <f t="shared" si="187"/>
        <v>0</v>
      </c>
      <c r="X434" s="146"/>
      <c r="Y434" s="146"/>
      <c r="Z434" s="146"/>
      <c r="AA434" s="147">
        <f t="shared" si="179"/>
        <v>420.2</v>
      </c>
      <c r="AB434" s="147">
        <v>420.2</v>
      </c>
      <c r="AC434" s="146"/>
      <c r="AD434" s="146"/>
      <c r="AE434" s="147">
        <f t="shared" si="181"/>
        <v>0</v>
      </c>
      <c r="AF434" s="1730">
        <v>0</v>
      </c>
      <c r="AG434" s="146"/>
      <c r="AH434" s="146"/>
      <c r="AI434" s="147">
        <f t="shared" si="182"/>
        <v>1615</v>
      </c>
      <c r="AJ434" s="146">
        <v>1615</v>
      </c>
      <c r="AK434" s="146"/>
      <c r="AL434" s="146"/>
      <c r="AM434" s="2456">
        <f t="shared" si="183"/>
        <v>3615</v>
      </c>
      <c r="AN434" s="2458">
        <v>3615</v>
      </c>
      <c r="AO434" s="146"/>
      <c r="AP434" s="146"/>
      <c r="AQ434" s="2458">
        <f t="shared" si="184"/>
        <v>385</v>
      </c>
      <c r="AR434" s="2458">
        <v>385</v>
      </c>
      <c r="AS434" s="146"/>
      <c r="AT434" s="146">
        <v>0</v>
      </c>
      <c r="AU434" s="146"/>
      <c r="AV434" s="2458">
        <f t="shared" si="185"/>
        <v>362</v>
      </c>
      <c r="AW434" s="2458">
        <v>362</v>
      </c>
      <c r="AX434" s="146"/>
      <c r="AY434" s="146"/>
      <c r="AZ434" s="146"/>
      <c r="BA434" s="191"/>
      <c r="BB434" s="191"/>
      <c r="BC434" s="191"/>
      <c r="BD434" s="2329">
        <v>385</v>
      </c>
      <c r="BE434" s="2329"/>
      <c r="BF434" s="935">
        <f t="shared" si="188"/>
        <v>2000</v>
      </c>
      <c r="BG434" s="2459">
        <v>2022</v>
      </c>
      <c r="BH434" s="2459" t="s">
        <v>2324</v>
      </c>
      <c r="BI434" s="2459" t="s">
        <v>2327</v>
      </c>
      <c r="BJ434" s="2460">
        <f>(BD434+AN434)/H434*100</f>
        <v>100</v>
      </c>
      <c r="BK434" s="2460">
        <f>BD434/AR434*100</f>
        <v>100</v>
      </c>
      <c r="BL434" s="2459" t="s">
        <v>40</v>
      </c>
      <c r="BM434" s="2461"/>
      <c r="BN434" s="2915" t="s">
        <v>2497</v>
      </c>
      <c r="BO434" s="2900" t="s">
        <v>2503</v>
      </c>
      <c r="BP434" s="2462"/>
      <c r="BQ434" s="2463"/>
      <c r="BR434" s="2464"/>
      <c r="BS434" s="2464"/>
      <c r="BT434" s="2464"/>
      <c r="BU434" s="2464"/>
    </row>
    <row r="435" spans="1:73" s="2355" customFormat="1" ht="25.5">
      <c r="A435" s="2555">
        <v>15</v>
      </c>
      <c r="B435" s="2557" t="s">
        <v>920</v>
      </c>
      <c r="C435" s="1792" t="s">
        <v>824</v>
      </c>
      <c r="D435" s="1792" t="s">
        <v>918</v>
      </c>
      <c r="E435" s="2558" t="s">
        <v>444</v>
      </c>
      <c r="F435" s="2559" t="s">
        <v>921</v>
      </c>
      <c r="G435" s="2457">
        <v>3700</v>
      </c>
      <c r="H435" s="2457">
        <v>3700</v>
      </c>
      <c r="I435" s="134"/>
      <c r="J435" s="134"/>
      <c r="K435" s="134">
        <v>3700</v>
      </c>
      <c r="L435" s="134">
        <v>3700</v>
      </c>
      <c r="M435" s="1006"/>
      <c r="N435" s="146"/>
      <c r="O435" s="2456">
        <v>0</v>
      </c>
      <c r="P435" s="147"/>
      <c r="Q435" s="146"/>
      <c r="R435" s="146"/>
      <c r="S435" s="146">
        <f t="shared" si="186"/>
        <v>1380</v>
      </c>
      <c r="T435" s="2458">
        <v>1380</v>
      </c>
      <c r="U435" s="146"/>
      <c r="V435" s="146"/>
      <c r="W435" s="146">
        <f t="shared" si="187"/>
        <v>0</v>
      </c>
      <c r="X435" s="146"/>
      <c r="Y435" s="146"/>
      <c r="Z435" s="146"/>
      <c r="AA435" s="146">
        <f t="shared" si="179"/>
        <v>1224.0999999999999</v>
      </c>
      <c r="AB435" s="146">
        <v>1224.0999999999999</v>
      </c>
      <c r="AC435" s="146"/>
      <c r="AD435" s="146"/>
      <c r="AE435" s="146">
        <f t="shared" si="181"/>
        <v>0</v>
      </c>
      <c r="AF435" s="1730">
        <v>0</v>
      </c>
      <c r="AG435" s="146"/>
      <c r="AH435" s="146"/>
      <c r="AI435" s="146">
        <f t="shared" si="182"/>
        <v>1380</v>
      </c>
      <c r="AJ435" s="146">
        <v>1380</v>
      </c>
      <c r="AK435" s="146"/>
      <c r="AL435" s="146"/>
      <c r="AM435" s="2458">
        <f t="shared" si="183"/>
        <v>3380</v>
      </c>
      <c r="AN435" s="2458">
        <v>3380</v>
      </c>
      <c r="AO435" s="146"/>
      <c r="AP435" s="146"/>
      <c r="AQ435" s="2458">
        <f t="shared" si="184"/>
        <v>320</v>
      </c>
      <c r="AR435" s="2458">
        <v>320</v>
      </c>
      <c r="AS435" s="146"/>
      <c r="AT435" s="146">
        <v>0</v>
      </c>
      <c r="AU435" s="146"/>
      <c r="AV435" s="2458">
        <f t="shared" si="185"/>
        <v>145</v>
      </c>
      <c r="AW435" s="2458">
        <v>145</v>
      </c>
      <c r="AX435" s="146"/>
      <c r="AY435" s="146"/>
      <c r="AZ435" s="146"/>
      <c r="BA435" s="191"/>
      <c r="BB435" s="191"/>
      <c r="BC435" s="191"/>
      <c r="BD435" s="2329">
        <v>320</v>
      </c>
      <c r="BE435" s="2329"/>
      <c r="BF435" s="935">
        <f t="shared" si="188"/>
        <v>2000</v>
      </c>
      <c r="BG435" s="2459">
        <v>2022</v>
      </c>
      <c r="BH435" s="2459" t="s">
        <v>2324</v>
      </c>
      <c r="BI435" s="2459" t="s">
        <v>2327</v>
      </c>
      <c r="BJ435" s="2460">
        <f t="shared" si="172"/>
        <v>100</v>
      </c>
      <c r="BK435" s="2460">
        <f>BD435/AR435*100</f>
        <v>100</v>
      </c>
      <c r="BL435" s="2459" t="s">
        <v>40</v>
      </c>
      <c r="BM435" s="2461"/>
      <c r="BN435" s="2915" t="s">
        <v>2497</v>
      </c>
      <c r="BO435" s="2900" t="s">
        <v>2503</v>
      </c>
      <c r="BP435" s="2462"/>
      <c r="BQ435" s="2463"/>
      <c r="BR435" s="2464"/>
      <c r="BS435" s="2464"/>
      <c r="BT435" s="2464"/>
      <c r="BU435" s="2464"/>
    </row>
    <row r="436" spans="1:73" s="2355" customFormat="1" ht="51">
      <c r="A436" s="2555">
        <v>16</v>
      </c>
      <c r="B436" s="2557" t="s">
        <v>922</v>
      </c>
      <c r="C436" s="1792" t="s">
        <v>866</v>
      </c>
      <c r="D436" s="1792" t="s">
        <v>923</v>
      </c>
      <c r="E436" s="2558" t="s">
        <v>444</v>
      </c>
      <c r="F436" s="2559" t="s">
        <v>924</v>
      </c>
      <c r="G436" s="2457">
        <v>2360</v>
      </c>
      <c r="H436" s="2457">
        <v>2360</v>
      </c>
      <c r="I436" s="134"/>
      <c r="J436" s="134"/>
      <c r="K436" s="134">
        <v>2360</v>
      </c>
      <c r="L436" s="134">
        <v>2360</v>
      </c>
      <c r="M436" s="1006"/>
      <c r="N436" s="146"/>
      <c r="O436" s="2456">
        <v>0</v>
      </c>
      <c r="P436" s="147"/>
      <c r="Q436" s="146"/>
      <c r="R436" s="146"/>
      <c r="S436" s="147">
        <f t="shared" si="186"/>
        <v>804.79499999999996</v>
      </c>
      <c r="T436" s="2456">
        <v>804.79499999999996</v>
      </c>
      <c r="U436" s="146"/>
      <c r="V436" s="146"/>
      <c r="W436" s="146">
        <f t="shared" si="187"/>
        <v>0</v>
      </c>
      <c r="X436" s="146"/>
      <c r="Y436" s="146"/>
      <c r="Z436" s="146"/>
      <c r="AA436" s="146">
        <f t="shared" si="179"/>
        <v>676</v>
      </c>
      <c r="AB436" s="146">
        <v>676</v>
      </c>
      <c r="AC436" s="146"/>
      <c r="AD436" s="146"/>
      <c r="AE436" s="146">
        <f t="shared" si="181"/>
        <v>0</v>
      </c>
      <c r="AF436" s="1730">
        <v>0</v>
      </c>
      <c r="AG436" s="146"/>
      <c r="AH436" s="146"/>
      <c r="AI436" s="146">
        <f t="shared" si="182"/>
        <v>804.79499999999996</v>
      </c>
      <c r="AJ436" s="146">
        <v>804.79499999999996</v>
      </c>
      <c r="AK436" s="146"/>
      <c r="AL436" s="146"/>
      <c r="AM436" s="2458">
        <f t="shared" si="183"/>
        <v>2304.7950000000001</v>
      </c>
      <c r="AN436" s="2458">
        <v>2304.7950000000001</v>
      </c>
      <c r="AO436" s="146"/>
      <c r="AP436" s="146"/>
      <c r="AQ436" s="2458">
        <v>2</v>
      </c>
      <c r="AR436" s="2458">
        <v>2</v>
      </c>
      <c r="AS436" s="146"/>
      <c r="AT436" s="146">
        <v>0</v>
      </c>
      <c r="AU436" s="146"/>
      <c r="AV436" s="2458">
        <f t="shared" si="185"/>
        <v>2</v>
      </c>
      <c r="AW436" s="2458">
        <v>2</v>
      </c>
      <c r="AX436" s="146"/>
      <c r="AY436" s="146"/>
      <c r="AZ436" s="146"/>
      <c r="BA436" s="191"/>
      <c r="BB436" s="191"/>
      <c r="BC436" s="191"/>
      <c r="BD436" s="2329">
        <v>2</v>
      </c>
      <c r="BE436" s="2329"/>
      <c r="BF436" s="935">
        <f t="shared" si="188"/>
        <v>1500</v>
      </c>
      <c r="BG436" s="2459">
        <v>2022</v>
      </c>
      <c r="BH436" s="2459" t="s">
        <v>2324</v>
      </c>
      <c r="BI436" s="2459" t="s">
        <v>2327</v>
      </c>
      <c r="BJ436" s="2460">
        <f t="shared" si="172"/>
        <v>97.745550847457636</v>
      </c>
      <c r="BK436" s="2460">
        <f>BD436/AR436*100</f>
        <v>100</v>
      </c>
      <c r="BL436" s="2459" t="s">
        <v>66</v>
      </c>
      <c r="BM436" s="2461"/>
      <c r="BN436" s="2915" t="s">
        <v>2497</v>
      </c>
      <c r="BO436" s="2900" t="s">
        <v>2503</v>
      </c>
      <c r="BP436" s="2462"/>
      <c r="BQ436" s="2463"/>
      <c r="BR436" s="2464"/>
      <c r="BS436" s="2464"/>
      <c r="BT436" s="2464"/>
      <c r="BU436" s="2464"/>
    </row>
    <row r="437" spans="1:73" s="2355" customFormat="1" ht="51">
      <c r="A437" s="2555">
        <v>17</v>
      </c>
      <c r="B437" s="2557" t="s">
        <v>925</v>
      </c>
      <c r="C437" s="1792" t="s">
        <v>832</v>
      </c>
      <c r="D437" s="1792" t="s">
        <v>926</v>
      </c>
      <c r="E437" s="2558" t="s">
        <v>444</v>
      </c>
      <c r="F437" s="2559" t="s">
        <v>927</v>
      </c>
      <c r="G437" s="2457">
        <v>5000</v>
      </c>
      <c r="H437" s="2457">
        <v>5000</v>
      </c>
      <c r="I437" s="134"/>
      <c r="J437" s="134"/>
      <c r="K437" s="134">
        <v>5000</v>
      </c>
      <c r="L437" s="134">
        <v>5000</v>
      </c>
      <c r="M437" s="1006"/>
      <c r="N437" s="146"/>
      <c r="O437" s="2456">
        <v>124.1461</v>
      </c>
      <c r="P437" s="147">
        <v>124.1461</v>
      </c>
      <c r="Q437" s="146"/>
      <c r="R437" s="146"/>
      <c r="S437" s="146">
        <f t="shared" si="186"/>
        <v>2195</v>
      </c>
      <c r="T437" s="2458">
        <v>2195</v>
      </c>
      <c r="U437" s="146"/>
      <c r="V437" s="146"/>
      <c r="W437" s="146">
        <f t="shared" si="187"/>
        <v>0</v>
      </c>
      <c r="X437" s="146"/>
      <c r="Y437" s="146"/>
      <c r="Z437" s="146"/>
      <c r="AA437" s="146">
        <f t="shared" si="179"/>
        <v>0</v>
      </c>
      <c r="AB437" s="146"/>
      <c r="AC437" s="146"/>
      <c r="AD437" s="146"/>
      <c r="AE437" s="146">
        <f t="shared" si="181"/>
        <v>124.1461</v>
      </c>
      <c r="AF437" s="1730">
        <v>124.1461</v>
      </c>
      <c r="AG437" s="146"/>
      <c r="AH437" s="146"/>
      <c r="AI437" s="146">
        <f t="shared" si="182"/>
        <v>2195</v>
      </c>
      <c r="AJ437" s="146">
        <v>2195</v>
      </c>
      <c r="AK437" s="146"/>
      <c r="AL437" s="146"/>
      <c r="AM437" s="2458">
        <f t="shared" si="183"/>
        <v>4695</v>
      </c>
      <c r="AN437" s="2458">
        <v>4695</v>
      </c>
      <c r="AO437" s="146"/>
      <c r="AP437" s="146"/>
      <c r="AQ437" s="2458">
        <v>248</v>
      </c>
      <c r="AR437" s="2458">
        <v>248</v>
      </c>
      <c r="AS437" s="146"/>
      <c r="AT437" s="146">
        <v>0</v>
      </c>
      <c r="AU437" s="146"/>
      <c r="AV437" s="2458">
        <f t="shared" si="185"/>
        <v>248</v>
      </c>
      <c r="AW437" s="2458">
        <v>248</v>
      </c>
      <c r="AX437" s="146"/>
      <c r="AY437" s="146"/>
      <c r="AZ437" s="146"/>
      <c r="BA437" s="191"/>
      <c r="BB437" s="191"/>
      <c r="BC437" s="191"/>
      <c r="BD437" s="2329">
        <v>248</v>
      </c>
      <c r="BE437" s="2329"/>
      <c r="BF437" s="935">
        <f t="shared" si="188"/>
        <v>2500</v>
      </c>
      <c r="BG437" s="2459">
        <v>2022</v>
      </c>
      <c r="BH437" s="2459" t="s">
        <v>2324</v>
      </c>
      <c r="BI437" s="2459" t="s">
        <v>2327</v>
      </c>
      <c r="BJ437" s="2460">
        <f t="shared" si="172"/>
        <v>98.86</v>
      </c>
      <c r="BK437" s="2460">
        <f t="shared" si="173"/>
        <v>100</v>
      </c>
      <c r="BL437" s="2459" t="s">
        <v>66</v>
      </c>
      <c r="BM437" s="2461"/>
      <c r="BN437" s="2915" t="s">
        <v>2497</v>
      </c>
      <c r="BO437" s="2900" t="s">
        <v>2503</v>
      </c>
      <c r="BP437" s="2462"/>
      <c r="BQ437" s="2463"/>
      <c r="BR437" s="2464"/>
      <c r="BS437" s="2464"/>
      <c r="BT437" s="2464"/>
      <c r="BU437" s="2464"/>
    </row>
    <row r="438" spans="1:73" s="2355" customFormat="1" ht="38.25" customHeight="1">
      <c r="A438" s="2555">
        <v>18</v>
      </c>
      <c r="B438" s="2557" t="s">
        <v>928</v>
      </c>
      <c r="C438" s="1792" t="s">
        <v>860</v>
      </c>
      <c r="D438" s="1792" t="s">
        <v>929</v>
      </c>
      <c r="E438" s="2558" t="s">
        <v>444</v>
      </c>
      <c r="F438" s="2559" t="s">
        <v>930</v>
      </c>
      <c r="G438" s="2457">
        <v>1500</v>
      </c>
      <c r="H438" s="2457">
        <v>1500</v>
      </c>
      <c r="I438" s="134"/>
      <c r="J438" s="134"/>
      <c r="K438" s="134">
        <v>1500</v>
      </c>
      <c r="L438" s="134">
        <v>1500</v>
      </c>
      <c r="M438" s="1006"/>
      <c r="N438" s="146"/>
      <c r="O438" s="2456">
        <v>25.568000000000001</v>
      </c>
      <c r="P438" s="147">
        <v>25.568000000000001</v>
      </c>
      <c r="Q438" s="146"/>
      <c r="R438" s="146"/>
      <c r="S438" s="147">
        <f t="shared" si="186"/>
        <v>14.207000000000001</v>
      </c>
      <c r="T438" s="2456">
        <v>14.207000000000001</v>
      </c>
      <c r="U438" s="146"/>
      <c r="V438" s="146"/>
      <c r="W438" s="146">
        <f t="shared" si="187"/>
        <v>0</v>
      </c>
      <c r="X438" s="146"/>
      <c r="Y438" s="146"/>
      <c r="Z438" s="146"/>
      <c r="AA438" s="146">
        <f t="shared" si="179"/>
        <v>0</v>
      </c>
      <c r="AB438" s="146"/>
      <c r="AC438" s="146"/>
      <c r="AD438" s="146"/>
      <c r="AE438" s="146">
        <f t="shared" si="181"/>
        <v>25.568000000000001</v>
      </c>
      <c r="AF438" s="1730">
        <v>25.568000000000001</v>
      </c>
      <c r="AG438" s="146"/>
      <c r="AH438" s="146"/>
      <c r="AI438" s="146">
        <f t="shared" si="182"/>
        <v>14.207000000000001</v>
      </c>
      <c r="AJ438" s="146">
        <v>14.207000000000001</v>
      </c>
      <c r="AK438" s="146"/>
      <c r="AL438" s="146"/>
      <c r="AM438" s="2458">
        <f t="shared" si="183"/>
        <v>1215.2070000000001</v>
      </c>
      <c r="AN438" s="2458">
        <v>1215.2070000000001</v>
      </c>
      <c r="AO438" s="146"/>
      <c r="AP438" s="146"/>
      <c r="AQ438" s="2458">
        <f t="shared" si="184"/>
        <v>0</v>
      </c>
      <c r="AR438" s="2458"/>
      <c r="AS438" s="146"/>
      <c r="AT438" s="146">
        <v>0</v>
      </c>
      <c r="AU438" s="146"/>
      <c r="AV438" s="2458">
        <f t="shared" si="185"/>
        <v>0</v>
      </c>
      <c r="AW438" s="2458">
        <v>0</v>
      </c>
      <c r="AX438" s="146"/>
      <c r="AY438" s="146"/>
      <c r="AZ438" s="146"/>
      <c r="BA438" s="191"/>
      <c r="BB438" s="191"/>
      <c r="BC438" s="191"/>
      <c r="BD438" s="2329"/>
      <c r="BE438" s="2329"/>
      <c r="BF438" s="935">
        <f t="shared" si="188"/>
        <v>1201</v>
      </c>
      <c r="BG438" s="2459">
        <v>2022</v>
      </c>
      <c r="BH438" s="2459" t="s">
        <v>910</v>
      </c>
      <c r="BI438" s="2459"/>
      <c r="BJ438" s="2460">
        <f t="shared" si="172"/>
        <v>81.013800000000003</v>
      </c>
      <c r="BK438" s="2460" t="e">
        <f t="shared" si="173"/>
        <v>#DIV/0!</v>
      </c>
      <c r="BL438" s="2459" t="s">
        <v>66</v>
      </c>
      <c r="BM438" s="2461"/>
      <c r="BN438" s="2915" t="s">
        <v>2497</v>
      </c>
      <c r="BO438" s="2900" t="s">
        <v>2503</v>
      </c>
      <c r="BP438" s="2462"/>
      <c r="BQ438" s="2463"/>
      <c r="BR438" s="2464"/>
      <c r="BS438" s="2464"/>
      <c r="BT438" s="2464"/>
      <c r="BU438" s="2464"/>
    </row>
    <row r="439" spans="1:73" s="2355" customFormat="1" ht="51">
      <c r="A439" s="2555">
        <v>19</v>
      </c>
      <c r="B439" s="2557" t="s">
        <v>931</v>
      </c>
      <c r="C439" s="1792" t="s">
        <v>860</v>
      </c>
      <c r="D439" s="1792" t="s">
        <v>932</v>
      </c>
      <c r="E439" s="2558" t="s">
        <v>524</v>
      </c>
      <c r="F439" s="2559" t="s">
        <v>933</v>
      </c>
      <c r="G439" s="2457">
        <v>23000</v>
      </c>
      <c r="H439" s="2457">
        <v>23000</v>
      </c>
      <c r="I439" s="134"/>
      <c r="J439" s="134"/>
      <c r="K439" s="134">
        <v>23000</v>
      </c>
      <c r="L439" s="134">
        <v>23000</v>
      </c>
      <c r="M439" s="1006"/>
      <c r="N439" s="146"/>
      <c r="O439" s="2456">
        <v>0</v>
      </c>
      <c r="P439" s="147"/>
      <c r="Q439" s="146"/>
      <c r="R439" s="146"/>
      <c r="S439" s="147">
        <f t="shared" si="186"/>
        <v>4847.9979999999996</v>
      </c>
      <c r="T439" s="2456">
        <v>4847.9979999999996</v>
      </c>
      <c r="U439" s="146"/>
      <c r="V439" s="146"/>
      <c r="W439" s="146">
        <f t="shared" si="187"/>
        <v>0</v>
      </c>
      <c r="X439" s="146"/>
      <c r="Y439" s="146"/>
      <c r="Z439" s="146"/>
      <c r="AA439" s="146">
        <f t="shared" si="179"/>
        <v>3610.9969999999998</v>
      </c>
      <c r="AB439" s="146">
        <v>3610.9969999999998</v>
      </c>
      <c r="AC439" s="146"/>
      <c r="AD439" s="146"/>
      <c r="AE439" s="146">
        <f t="shared" si="181"/>
        <v>0</v>
      </c>
      <c r="AF439" s="1730">
        <v>0</v>
      </c>
      <c r="AG439" s="146"/>
      <c r="AH439" s="146"/>
      <c r="AI439" s="146">
        <f t="shared" si="182"/>
        <v>4847.9979999999996</v>
      </c>
      <c r="AJ439" s="146">
        <v>4847.9979999999996</v>
      </c>
      <c r="AK439" s="146"/>
      <c r="AL439" s="146"/>
      <c r="AM439" s="2458">
        <f t="shared" si="183"/>
        <v>14847.998</v>
      </c>
      <c r="AN439" s="2458">
        <v>14847.998</v>
      </c>
      <c r="AO439" s="146"/>
      <c r="AP439" s="146"/>
      <c r="AQ439" s="2458">
        <f t="shared" si="184"/>
        <v>8152.0020000000004</v>
      </c>
      <c r="AR439" s="2458">
        <v>8152.0020000000004</v>
      </c>
      <c r="AS439" s="146"/>
      <c r="AT439" s="146">
        <v>0</v>
      </c>
      <c r="AU439" s="146"/>
      <c r="AV439" s="2458">
        <v>8152</v>
      </c>
      <c r="AW439" s="2458">
        <v>8152</v>
      </c>
      <c r="AX439" s="146"/>
      <c r="AY439" s="146"/>
      <c r="AZ439" s="146"/>
      <c r="BA439" s="191"/>
      <c r="BB439" s="191"/>
      <c r="BC439" s="191"/>
      <c r="BD439" s="2329">
        <v>8152.0020000000004</v>
      </c>
      <c r="BE439" s="2329"/>
      <c r="BF439" s="935">
        <f t="shared" si="188"/>
        <v>10000</v>
      </c>
      <c r="BG439" s="2459">
        <v>2022</v>
      </c>
      <c r="BH439" s="2459" t="s">
        <v>2324</v>
      </c>
      <c r="BI439" s="2459" t="s">
        <v>2327</v>
      </c>
      <c r="BJ439" s="2460">
        <f t="shared" si="172"/>
        <v>100</v>
      </c>
      <c r="BK439" s="2460">
        <f t="shared" si="173"/>
        <v>100</v>
      </c>
      <c r="BL439" s="2459" t="s">
        <v>66</v>
      </c>
      <c r="BM439" s="2461"/>
      <c r="BN439" s="2915" t="s">
        <v>2497</v>
      </c>
      <c r="BO439" s="2900" t="s">
        <v>2503</v>
      </c>
      <c r="BP439" s="2462"/>
      <c r="BQ439" s="2463"/>
      <c r="BR439" s="2464"/>
      <c r="BS439" s="2464"/>
      <c r="BT439" s="2464"/>
      <c r="BU439" s="2464"/>
    </row>
    <row r="440" spans="1:73" s="2355" customFormat="1" ht="47.25">
      <c r="A440" s="2555">
        <v>20</v>
      </c>
      <c r="B440" s="2557" t="s">
        <v>934</v>
      </c>
      <c r="C440" s="1792" t="s">
        <v>860</v>
      </c>
      <c r="D440" s="1792" t="s">
        <v>935</v>
      </c>
      <c r="E440" s="2558" t="s">
        <v>524</v>
      </c>
      <c r="F440" s="2559" t="s">
        <v>936</v>
      </c>
      <c r="G440" s="2457">
        <v>17000</v>
      </c>
      <c r="H440" s="2457">
        <v>17000</v>
      </c>
      <c r="I440" s="134"/>
      <c r="J440" s="134"/>
      <c r="K440" s="134">
        <v>17000</v>
      </c>
      <c r="L440" s="134">
        <v>17000</v>
      </c>
      <c r="M440" s="1006"/>
      <c r="N440" s="146"/>
      <c r="O440" s="2456">
        <v>0</v>
      </c>
      <c r="P440" s="147"/>
      <c r="Q440" s="146"/>
      <c r="R440" s="146"/>
      <c r="S440" s="146">
        <f t="shared" si="186"/>
        <v>2300</v>
      </c>
      <c r="T440" s="2458">
        <v>2300</v>
      </c>
      <c r="U440" s="146"/>
      <c r="V440" s="146"/>
      <c r="W440" s="146">
        <f t="shared" si="187"/>
        <v>0</v>
      </c>
      <c r="X440" s="146"/>
      <c r="Y440" s="146"/>
      <c r="Z440" s="146"/>
      <c r="AA440" s="146">
        <f t="shared" si="179"/>
        <v>1389.8</v>
      </c>
      <c r="AB440" s="146">
        <v>1389.8</v>
      </c>
      <c r="AC440" s="146"/>
      <c r="AD440" s="146"/>
      <c r="AE440" s="146">
        <f t="shared" si="181"/>
        <v>0</v>
      </c>
      <c r="AF440" s="1730">
        <v>0</v>
      </c>
      <c r="AG440" s="146"/>
      <c r="AH440" s="146"/>
      <c r="AI440" s="146">
        <f t="shared" si="182"/>
        <v>2300</v>
      </c>
      <c r="AJ440" s="146">
        <v>2300</v>
      </c>
      <c r="AK440" s="146"/>
      <c r="AL440" s="146"/>
      <c r="AM440" s="2458">
        <f t="shared" si="183"/>
        <v>10800</v>
      </c>
      <c r="AN440" s="2458">
        <v>10800</v>
      </c>
      <c r="AO440" s="146"/>
      <c r="AP440" s="146"/>
      <c r="AQ440" s="2458">
        <f t="shared" si="184"/>
        <v>6200</v>
      </c>
      <c r="AR440" s="2458">
        <v>6200</v>
      </c>
      <c r="AS440" s="146"/>
      <c r="AT440" s="146">
        <v>0</v>
      </c>
      <c r="AU440" s="146"/>
      <c r="AV440" s="2458">
        <f t="shared" si="185"/>
        <v>6200</v>
      </c>
      <c r="AW440" s="2458">
        <v>6200</v>
      </c>
      <c r="AX440" s="146"/>
      <c r="AY440" s="146"/>
      <c r="AZ440" s="146"/>
      <c r="BA440" s="191"/>
      <c r="BB440" s="191"/>
      <c r="BC440" s="191"/>
      <c r="BD440" s="2329">
        <v>6200</v>
      </c>
      <c r="BE440" s="2329"/>
      <c r="BF440" s="935">
        <f t="shared" si="188"/>
        <v>8500</v>
      </c>
      <c r="BG440" s="2459">
        <v>2022</v>
      </c>
      <c r="BH440" s="2459" t="s">
        <v>2324</v>
      </c>
      <c r="BI440" s="2459" t="s">
        <v>2327</v>
      </c>
      <c r="BJ440" s="2460">
        <f t="shared" si="172"/>
        <v>100</v>
      </c>
      <c r="BK440" s="2460">
        <f t="shared" si="173"/>
        <v>100</v>
      </c>
      <c r="BL440" s="2459" t="s">
        <v>40</v>
      </c>
      <c r="BM440" s="2461"/>
      <c r="BN440" s="2915" t="s">
        <v>2497</v>
      </c>
      <c r="BO440" s="2900" t="s">
        <v>2503</v>
      </c>
      <c r="BP440" s="2462"/>
      <c r="BQ440" s="2463"/>
      <c r="BR440" s="2464"/>
      <c r="BS440" s="2464"/>
      <c r="BT440" s="2464"/>
      <c r="BU440" s="2464"/>
    </row>
    <row r="441" spans="1:73" s="2355" customFormat="1" ht="47.25">
      <c r="A441" s="2555">
        <v>21</v>
      </c>
      <c r="B441" s="2557" t="s">
        <v>937</v>
      </c>
      <c r="C441" s="1792" t="s">
        <v>828</v>
      </c>
      <c r="D441" s="1792" t="s">
        <v>938</v>
      </c>
      <c r="E441" s="2558" t="s">
        <v>524</v>
      </c>
      <c r="F441" s="2559" t="s">
        <v>939</v>
      </c>
      <c r="G441" s="2457">
        <v>25000</v>
      </c>
      <c r="H441" s="2457">
        <v>25000</v>
      </c>
      <c r="I441" s="134"/>
      <c r="J441" s="134"/>
      <c r="K441" s="134">
        <v>25000</v>
      </c>
      <c r="L441" s="134">
        <v>25000</v>
      </c>
      <c r="M441" s="1006"/>
      <c r="N441" s="146"/>
      <c r="O441" s="2456">
        <v>0</v>
      </c>
      <c r="P441" s="147"/>
      <c r="Q441" s="146"/>
      <c r="R441" s="146"/>
      <c r="S441" s="146">
        <f t="shared" si="186"/>
        <v>4800</v>
      </c>
      <c r="T441" s="2458">
        <v>4800</v>
      </c>
      <c r="U441" s="146"/>
      <c r="V441" s="146"/>
      <c r="W441" s="146">
        <f t="shared" si="187"/>
        <v>0</v>
      </c>
      <c r="X441" s="146"/>
      <c r="Y441" s="146"/>
      <c r="Z441" s="146"/>
      <c r="AA441" s="146">
        <f t="shared" si="179"/>
        <v>3233.05</v>
      </c>
      <c r="AB441" s="146">
        <v>3233.05</v>
      </c>
      <c r="AC441" s="146"/>
      <c r="AD441" s="146"/>
      <c r="AE441" s="146">
        <f t="shared" si="181"/>
        <v>0</v>
      </c>
      <c r="AF441" s="1730">
        <v>0</v>
      </c>
      <c r="AG441" s="146"/>
      <c r="AH441" s="146"/>
      <c r="AI441" s="146">
        <f t="shared" si="182"/>
        <v>4800</v>
      </c>
      <c r="AJ441" s="146">
        <v>4800</v>
      </c>
      <c r="AK441" s="146"/>
      <c r="AL441" s="146"/>
      <c r="AM441" s="2458">
        <f t="shared" si="183"/>
        <v>12245</v>
      </c>
      <c r="AN441" s="2458">
        <v>12245</v>
      </c>
      <c r="AO441" s="146"/>
      <c r="AP441" s="146"/>
      <c r="AQ441" s="2458">
        <f t="shared" si="184"/>
        <v>12755</v>
      </c>
      <c r="AR441" s="2458">
        <v>12755</v>
      </c>
      <c r="AS441" s="146"/>
      <c r="AT441" s="146">
        <v>0</v>
      </c>
      <c r="AU441" s="146"/>
      <c r="AV441" s="2458">
        <f t="shared" si="185"/>
        <v>12755</v>
      </c>
      <c r="AW441" s="2458">
        <v>12755</v>
      </c>
      <c r="AX441" s="146"/>
      <c r="AY441" s="146"/>
      <c r="AZ441" s="146"/>
      <c r="BA441" s="191"/>
      <c r="BB441" s="191"/>
      <c r="BC441" s="191"/>
      <c r="BD441" s="2329">
        <v>12755</v>
      </c>
      <c r="BE441" s="2329"/>
      <c r="BF441" s="935">
        <f t="shared" si="188"/>
        <v>7445</v>
      </c>
      <c r="BG441" s="2459">
        <v>2022</v>
      </c>
      <c r="BH441" s="2459" t="s">
        <v>2324</v>
      </c>
      <c r="BI441" s="2459" t="s">
        <v>2327</v>
      </c>
      <c r="BJ441" s="2460">
        <f t="shared" si="172"/>
        <v>100</v>
      </c>
      <c r="BK441" s="2460">
        <f t="shared" si="173"/>
        <v>100</v>
      </c>
      <c r="BL441" s="2459" t="s">
        <v>40</v>
      </c>
      <c r="BM441" s="2461"/>
      <c r="BN441" s="2915" t="s">
        <v>2497</v>
      </c>
      <c r="BO441" s="2900" t="s">
        <v>2503</v>
      </c>
      <c r="BP441" s="2462"/>
      <c r="BQ441" s="2463"/>
      <c r="BR441" s="2464"/>
      <c r="BS441" s="2464"/>
      <c r="BT441" s="2464"/>
      <c r="BU441" s="2464"/>
    </row>
    <row r="442" spans="1:73" s="2355" customFormat="1" ht="47.25">
      <c r="A442" s="2555">
        <v>22</v>
      </c>
      <c r="B442" s="2557" t="s">
        <v>940</v>
      </c>
      <c r="C442" s="1792" t="s">
        <v>828</v>
      </c>
      <c r="D442" s="1792" t="s">
        <v>941</v>
      </c>
      <c r="E442" s="2558" t="s">
        <v>524</v>
      </c>
      <c r="F442" s="2559" t="s">
        <v>942</v>
      </c>
      <c r="G442" s="2457">
        <v>11000</v>
      </c>
      <c r="H442" s="2457">
        <v>11000</v>
      </c>
      <c r="I442" s="134"/>
      <c r="J442" s="134"/>
      <c r="K442" s="134">
        <v>11000</v>
      </c>
      <c r="L442" s="134">
        <v>11000</v>
      </c>
      <c r="M442" s="1006"/>
      <c r="N442" s="146"/>
      <c r="O442" s="2456">
        <v>0</v>
      </c>
      <c r="P442" s="147"/>
      <c r="Q442" s="146"/>
      <c r="R442" s="146"/>
      <c r="S442" s="146">
        <f t="shared" si="186"/>
        <v>2500</v>
      </c>
      <c r="T442" s="2458">
        <v>2500</v>
      </c>
      <c r="U442" s="146"/>
      <c r="V442" s="146"/>
      <c r="W442" s="146">
        <f t="shared" si="187"/>
        <v>0</v>
      </c>
      <c r="X442" s="146"/>
      <c r="Y442" s="146"/>
      <c r="Z442" s="146"/>
      <c r="AA442" s="146">
        <f t="shared" si="179"/>
        <v>2500</v>
      </c>
      <c r="AB442" s="146">
        <v>2500</v>
      </c>
      <c r="AC442" s="146"/>
      <c r="AD442" s="146"/>
      <c r="AE442" s="146">
        <f t="shared" si="181"/>
        <v>0</v>
      </c>
      <c r="AF442" s="1730">
        <v>0</v>
      </c>
      <c r="AG442" s="146"/>
      <c r="AH442" s="146"/>
      <c r="AI442" s="146">
        <f t="shared" si="182"/>
        <v>2500</v>
      </c>
      <c r="AJ442" s="146">
        <v>2500</v>
      </c>
      <c r="AK442" s="146"/>
      <c r="AL442" s="146"/>
      <c r="AM442" s="2458">
        <f t="shared" si="183"/>
        <v>4500</v>
      </c>
      <c r="AN442" s="2458">
        <v>4500</v>
      </c>
      <c r="AO442" s="146"/>
      <c r="AP442" s="146"/>
      <c r="AQ442" s="2458">
        <v>6416</v>
      </c>
      <c r="AR442" s="2458">
        <v>6416</v>
      </c>
      <c r="AS442" s="146"/>
      <c r="AT442" s="146">
        <v>0</v>
      </c>
      <c r="AU442" s="146"/>
      <c r="AV442" s="2458">
        <f t="shared" si="185"/>
        <v>6416</v>
      </c>
      <c r="AW442" s="2458">
        <v>6416</v>
      </c>
      <c r="AX442" s="146"/>
      <c r="AY442" s="146"/>
      <c r="AZ442" s="146"/>
      <c r="BA442" s="191"/>
      <c r="BB442" s="191"/>
      <c r="BC442" s="191"/>
      <c r="BD442" s="2329">
        <v>6416</v>
      </c>
      <c r="BE442" s="2329"/>
      <c r="BF442" s="935">
        <f t="shared" si="188"/>
        <v>2000</v>
      </c>
      <c r="BG442" s="2459">
        <v>2022</v>
      </c>
      <c r="BH442" s="2459" t="s">
        <v>2324</v>
      </c>
      <c r="BI442" s="2459" t="s">
        <v>2327</v>
      </c>
      <c r="BJ442" s="2460">
        <f t="shared" si="172"/>
        <v>99.236363636363635</v>
      </c>
      <c r="BK442" s="2460">
        <f t="shared" si="173"/>
        <v>100</v>
      </c>
      <c r="BL442" s="2459" t="s">
        <v>66</v>
      </c>
      <c r="BM442" s="2461"/>
      <c r="BN442" s="2915" t="s">
        <v>2497</v>
      </c>
      <c r="BO442" s="2900" t="s">
        <v>2503</v>
      </c>
      <c r="BP442" s="2462"/>
      <c r="BQ442" s="2463"/>
      <c r="BR442" s="2464"/>
      <c r="BS442" s="2464"/>
      <c r="BT442" s="2464"/>
      <c r="BU442" s="2464"/>
    </row>
    <row r="443" spans="1:73" s="2355" customFormat="1" ht="51">
      <c r="A443" s="2555">
        <v>23</v>
      </c>
      <c r="B443" s="2556" t="s">
        <v>943</v>
      </c>
      <c r="C443" s="1792" t="s">
        <v>860</v>
      </c>
      <c r="D443" s="1792" t="s">
        <v>944</v>
      </c>
      <c r="E443" s="2558" t="s">
        <v>524</v>
      </c>
      <c r="F443" s="2559" t="s">
        <v>945</v>
      </c>
      <c r="G443" s="2457">
        <v>2000</v>
      </c>
      <c r="H443" s="2457">
        <v>2000</v>
      </c>
      <c r="I443" s="134"/>
      <c r="J443" s="134"/>
      <c r="K443" s="134">
        <v>2000</v>
      </c>
      <c r="L443" s="134">
        <v>2000</v>
      </c>
      <c r="M443" s="1006"/>
      <c r="N443" s="146"/>
      <c r="O443" s="2456">
        <v>0</v>
      </c>
      <c r="P443" s="147"/>
      <c r="Q443" s="146"/>
      <c r="R443" s="146"/>
      <c r="S443" s="146">
        <f t="shared" si="186"/>
        <v>840</v>
      </c>
      <c r="T443" s="2458">
        <v>840</v>
      </c>
      <c r="U443" s="146"/>
      <c r="V443" s="146"/>
      <c r="W443" s="146">
        <f t="shared" si="187"/>
        <v>0</v>
      </c>
      <c r="X443" s="146"/>
      <c r="Y443" s="146"/>
      <c r="Z443" s="146"/>
      <c r="AA443" s="146">
        <f t="shared" si="179"/>
        <v>801.34299999999996</v>
      </c>
      <c r="AB443" s="147">
        <v>801.34299999999996</v>
      </c>
      <c r="AC443" s="146"/>
      <c r="AD443" s="146"/>
      <c r="AE443" s="146">
        <f t="shared" si="181"/>
        <v>0</v>
      </c>
      <c r="AF443" s="1730">
        <v>0</v>
      </c>
      <c r="AG443" s="146"/>
      <c r="AH443" s="146"/>
      <c r="AI443" s="146">
        <f t="shared" si="182"/>
        <v>840</v>
      </c>
      <c r="AJ443" s="146">
        <v>840</v>
      </c>
      <c r="AK443" s="146"/>
      <c r="AL443" s="146"/>
      <c r="AM443" s="2458">
        <f t="shared" si="183"/>
        <v>1840</v>
      </c>
      <c r="AN443" s="2458">
        <v>1840</v>
      </c>
      <c r="AO443" s="146"/>
      <c r="AP443" s="146"/>
      <c r="AQ443" s="2458">
        <f t="shared" si="184"/>
        <v>160</v>
      </c>
      <c r="AR443" s="2458">
        <v>160</v>
      </c>
      <c r="AS443" s="146"/>
      <c r="AT443" s="146">
        <v>0</v>
      </c>
      <c r="AU443" s="146"/>
      <c r="AV443" s="2458">
        <f t="shared" si="185"/>
        <v>160</v>
      </c>
      <c r="AW443" s="2458">
        <v>160</v>
      </c>
      <c r="AX443" s="146"/>
      <c r="AY443" s="146"/>
      <c r="AZ443" s="146"/>
      <c r="BA443" s="191"/>
      <c r="BB443" s="191"/>
      <c r="BC443" s="191"/>
      <c r="BD443" s="2329">
        <v>160</v>
      </c>
      <c r="BE443" s="2329"/>
      <c r="BF443" s="935">
        <f t="shared" si="188"/>
        <v>1000</v>
      </c>
      <c r="BG443" s="2459">
        <v>2022</v>
      </c>
      <c r="BH443" s="2459" t="s">
        <v>2324</v>
      </c>
      <c r="BI443" s="2459" t="s">
        <v>2327</v>
      </c>
      <c r="BJ443" s="2460">
        <f t="shared" si="172"/>
        <v>100</v>
      </c>
      <c r="BK443" s="2460">
        <f t="shared" si="173"/>
        <v>100</v>
      </c>
      <c r="BL443" s="2459" t="s">
        <v>40</v>
      </c>
      <c r="BM443" s="2461"/>
      <c r="BN443" s="2915" t="s">
        <v>2497</v>
      </c>
      <c r="BO443" s="2900" t="s">
        <v>2503</v>
      </c>
      <c r="BP443" s="2462"/>
      <c r="BQ443" s="2463"/>
      <c r="BR443" s="2464"/>
      <c r="BS443" s="2464"/>
      <c r="BT443" s="2464"/>
      <c r="BU443" s="2464"/>
    </row>
    <row r="444" spans="1:73" s="2355" customFormat="1" ht="51">
      <c r="A444" s="2555">
        <v>24</v>
      </c>
      <c r="B444" s="2557" t="s">
        <v>946</v>
      </c>
      <c r="C444" s="1792" t="s">
        <v>849</v>
      </c>
      <c r="D444" s="1792" t="s">
        <v>926</v>
      </c>
      <c r="E444" s="2558" t="s">
        <v>524</v>
      </c>
      <c r="F444" s="2559" t="s">
        <v>947</v>
      </c>
      <c r="G444" s="2457">
        <v>3500</v>
      </c>
      <c r="H444" s="2457">
        <v>3500</v>
      </c>
      <c r="I444" s="134"/>
      <c r="J444" s="1737"/>
      <c r="K444" s="134">
        <v>3500</v>
      </c>
      <c r="L444" s="1737">
        <v>3500</v>
      </c>
      <c r="M444" s="1006"/>
      <c r="N444" s="146"/>
      <c r="O444" s="2456">
        <v>18.256</v>
      </c>
      <c r="P444" s="147">
        <v>18.256</v>
      </c>
      <c r="Q444" s="146"/>
      <c r="R444" s="146"/>
      <c r="S444" s="146">
        <f t="shared" si="186"/>
        <v>1515</v>
      </c>
      <c r="T444" s="2458">
        <v>1515</v>
      </c>
      <c r="U444" s="146"/>
      <c r="V444" s="146"/>
      <c r="W444" s="146">
        <f t="shared" si="187"/>
        <v>18.256</v>
      </c>
      <c r="X444" s="147">
        <v>18.256</v>
      </c>
      <c r="Y444" s="146"/>
      <c r="Z444" s="146"/>
      <c r="AA444" s="146">
        <f t="shared" si="179"/>
        <v>1506.373</v>
      </c>
      <c r="AB444" s="147">
        <v>1506.373</v>
      </c>
      <c r="AC444" s="146"/>
      <c r="AD444" s="146"/>
      <c r="AE444" s="146">
        <f t="shared" si="181"/>
        <v>18.256</v>
      </c>
      <c r="AF444" s="1730">
        <v>18.256</v>
      </c>
      <c r="AG444" s="146"/>
      <c r="AH444" s="146"/>
      <c r="AI444" s="146">
        <f t="shared" si="182"/>
        <v>1515</v>
      </c>
      <c r="AJ444" s="146">
        <v>1515</v>
      </c>
      <c r="AK444" s="146"/>
      <c r="AL444" s="146"/>
      <c r="AM444" s="2458">
        <f t="shared" si="183"/>
        <v>3265</v>
      </c>
      <c r="AN444" s="2458">
        <v>3265</v>
      </c>
      <c r="AO444" s="146"/>
      <c r="AP444" s="146"/>
      <c r="AQ444" s="2458">
        <f t="shared" si="184"/>
        <v>235</v>
      </c>
      <c r="AR444" s="2458">
        <v>235</v>
      </c>
      <c r="AS444" s="146"/>
      <c r="AT444" s="146">
        <v>0</v>
      </c>
      <c r="AU444" s="146"/>
      <c r="AV444" s="2458">
        <f t="shared" si="185"/>
        <v>235</v>
      </c>
      <c r="AW444" s="2458">
        <v>235</v>
      </c>
      <c r="AX444" s="146"/>
      <c r="AY444" s="146"/>
      <c r="AZ444" s="146"/>
      <c r="BA444" s="191"/>
      <c r="BB444" s="191"/>
      <c r="BC444" s="191"/>
      <c r="BD444" s="2329">
        <v>235</v>
      </c>
      <c r="BE444" s="2329"/>
      <c r="BF444" s="935">
        <f t="shared" si="188"/>
        <v>1750</v>
      </c>
      <c r="BG444" s="2459">
        <v>2022</v>
      </c>
      <c r="BH444" s="2459" t="s">
        <v>2324</v>
      </c>
      <c r="BI444" s="2459" t="s">
        <v>2327</v>
      </c>
      <c r="BJ444" s="2460">
        <f t="shared" si="172"/>
        <v>100</v>
      </c>
      <c r="BK444" s="2460">
        <f t="shared" si="173"/>
        <v>100</v>
      </c>
      <c r="BL444" s="2459" t="s">
        <v>40</v>
      </c>
      <c r="BM444" s="2461"/>
      <c r="BN444" s="2915" t="s">
        <v>2497</v>
      </c>
      <c r="BO444" s="2900" t="s">
        <v>2503</v>
      </c>
      <c r="BP444" s="2462"/>
      <c r="BQ444" s="2463"/>
      <c r="BR444" s="2464"/>
      <c r="BS444" s="2464"/>
      <c r="BT444" s="2464"/>
      <c r="BU444" s="2464"/>
    </row>
    <row r="445" spans="1:73" s="223" customFormat="1" ht="33.75" customHeight="1">
      <c r="A445" s="2230" t="s">
        <v>74</v>
      </c>
      <c r="B445" s="2044" t="s">
        <v>2420</v>
      </c>
      <c r="C445" s="1720"/>
      <c r="D445" s="1720"/>
      <c r="E445" s="2045"/>
      <c r="F445" s="2046"/>
      <c r="G445" s="2047">
        <f>SUM(G446:G447)</f>
        <v>11300</v>
      </c>
      <c r="H445" s="2047">
        <f t="shared" ref="H445:BC445" si="189">SUM(H446:H447)</f>
        <v>11291</v>
      </c>
      <c r="I445" s="2047">
        <f t="shared" si="189"/>
        <v>0</v>
      </c>
      <c r="J445" s="2047">
        <f t="shared" si="189"/>
        <v>9</v>
      </c>
      <c r="K445" s="2047">
        <f t="shared" si="189"/>
        <v>11291</v>
      </c>
      <c r="L445" s="2047">
        <f t="shared" si="189"/>
        <v>11291</v>
      </c>
      <c r="M445" s="2047">
        <f t="shared" si="189"/>
        <v>605</v>
      </c>
      <c r="N445" s="2047">
        <f t="shared" si="189"/>
        <v>605</v>
      </c>
      <c r="O445" s="2047">
        <f t="shared" si="189"/>
        <v>0</v>
      </c>
      <c r="P445" s="2047">
        <f t="shared" si="189"/>
        <v>0</v>
      </c>
      <c r="Q445" s="2047">
        <f t="shared" si="189"/>
        <v>0</v>
      </c>
      <c r="R445" s="2047">
        <f t="shared" si="189"/>
        <v>0</v>
      </c>
      <c r="S445" s="2047">
        <f t="shared" si="189"/>
        <v>2260</v>
      </c>
      <c r="T445" s="2047">
        <f t="shared" si="189"/>
        <v>2260</v>
      </c>
      <c r="U445" s="2047">
        <f t="shared" si="189"/>
        <v>0</v>
      </c>
      <c r="V445" s="2047">
        <f t="shared" si="189"/>
        <v>0</v>
      </c>
      <c r="W445" s="2047">
        <f t="shared" si="189"/>
        <v>0</v>
      </c>
      <c r="X445" s="2047">
        <f t="shared" si="189"/>
        <v>0</v>
      </c>
      <c r="Y445" s="2047">
        <f t="shared" si="189"/>
        <v>0</v>
      </c>
      <c r="Z445" s="2047">
        <f t="shared" si="189"/>
        <v>0</v>
      </c>
      <c r="AA445" s="2047">
        <f t="shared" si="189"/>
        <v>474.5</v>
      </c>
      <c r="AB445" s="2047">
        <f t="shared" si="189"/>
        <v>474.5</v>
      </c>
      <c r="AC445" s="2047">
        <f t="shared" si="189"/>
        <v>0</v>
      </c>
      <c r="AD445" s="2047">
        <f t="shared" si="189"/>
        <v>0</v>
      </c>
      <c r="AE445" s="2047">
        <f t="shared" si="189"/>
        <v>0</v>
      </c>
      <c r="AF445" s="2047">
        <f t="shared" si="189"/>
        <v>0</v>
      </c>
      <c r="AG445" s="2047">
        <f t="shared" si="189"/>
        <v>0</v>
      </c>
      <c r="AH445" s="2047">
        <f t="shared" si="189"/>
        <v>0</v>
      </c>
      <c r="AI445" s="2047">
        <f t="shared" si="189"/>
        <v>2260</v>
      </c>
      <c r="AJ445" s="2047">
        <f t="shared" si="189"/>
        <v>2260</v>
      </c>
      <c r="AK445" s="2047">
        <f t="shared" si="189"/>
        <v>0</v>
      </c>
      <c r="AL445" s="2047">
        <f t="shared" si="189"/>
        <v>0</v>
      </c>
      <c r="AM445" s="2047">
        <f t="shared" si="189"/>
        <v>2260</v>
      </c>
      <c r="AN445" s="2047">
        <f t="shared" si="189"/>
        <v>2260</v>
      </c>
      <c r="AO445" s="2047">
        <f t="shared" si="189"/>
        <v>0</v>
      </c>
      <c r="AP445" s="2047">
        <f t="shared" si="189"/>
        <v>0</v>
      </c>
      <c r="AQ445" s="2047">
        <f t="shared" si="189"/>
        <v>9031</v>
      </c>
      <c r="AR445" s="2047">
        <f t="shared" si="189"/>
        <v>9031</v>
      </c>
      <c r="AS445" s="2047">
        <f t="shared" si="189"/>
        <v>0</v>
      </c>
      <c r="AT445" s="2047">
        <f t="shared" si="189"/>
        <v>0</v>
      </c>
      <c r="AU445" s="2047">
        <f t="shared" si="189"/>
        <v>0</v>
      </c>
      <c r="AV445" s="2047">
        <f t="shared" si="189"/>
        <v>2166</v>
      </c>
      <c r="AW445" s="2047">
        <f t="shared" si="189"/>
        <v>2166</v>
      </c>
      <c r="AX445" s="2047">
        <f t="shared" si="189"/>
        <v>0</v>
      </c>
      <c r="AY445" s="2047">
        <f t="shared" si="189"/>
        <v>0</v>
      </c>
      <c r="AZ445" s="2047">
        <f t="shared" si="189"/>
        <v>0</v>
      </c>
      <c r="BA445" s="2047">
        <f t="shared" si="189"/>
        <v>0</v>
      </c>
      <c r="BB445" s="2047">
        <f t="shared" si="189"/>
        <v>0</v>
      </c>
      <c r="BC445" s="2047">
        <f t="shared" si="189"/>
        <v>0</v>
      </c>
      <c r="BD445" s="2047">
        <f>SUM(BD446:BD447)</f>
        <v>5643.7</v>
      </c>
      <c r="BE445" s="1655"/>
      <c r="BF445" s="934"/>
      <c r="BG445" s="1892"/>
      <c r="BH445" s="1892"/>
      <c r="BI445" s="1892"/>
      <c r="BJ445" s="1891">
        <f t="shared" si="172"/>
        <v>70</v>
      </c>
      <c r="BK445" s="1891">
        <f t="shared" si="173"/>
        <v>62.492525744657293</v>
      </c>
      <c r="BL445" s="1892"/>
      <c r="BM445" s="1693"/>
      <c r="BN445" s="2915" t="s">
        <v>2497</v>
      </c>
      <c r="BO445" s="2900" t="s">
        <v>2503</v>
      </c>
      <c r="BP445" s="1617"/>
      <c r="BQ445" s="1643"/>
      <c r="BR445" s="362"/>
      <c r="BS445" s="362"/>
      <c r="BT445" s="362"/>
      <c r="BU445" s="362"/>
    </row>
    <row r="446" spans="1:73" s="2363" customFormat="1" ht="54.75" customHeight="1">
      <c r="A446" s="2446" t="s">
        <v>46</v>
      </c>
      <c r="B446" s="2557" t="s">
        <v>948</v>
      </c>
      <c r="C446" s="1792" t="s">
        <v>832</v>
      </c>
      <c r="D446" s="1792" t="s">
        <v>949</v>
      </c>
      <c r="E446" s="2558" t="s">
        <v>598</v>
      </c>
      <c r="F446" s="2559" t="s">
        <v>950</v>
      </c>
      <c r="G446" s="2457">
        <v>9000</v>
      </c>
      <c r="H446" s="2457">
        <v>9000</v>
      </c>
      <c r="I446" s="134"/>
      <c r="J446" s="134"/>
      <c r="K446" s="134">
        <v>9000</v>
      </c>
      <c r="L446" s="134">
        <v>9000</v>
      </c>
      <c r="M446" s="1006">
        <v>605</v>
      </c>
      <c r="N446" s="146">
        <v>605</v>
      </c>
      <c r="O446" s="2456"/>
      <c r="P446" s="147"/>
      <c r="Q446" s="146"/>
      <c r="R446" s="146"/>
      <c r="S446" s="146">
        <f t="shared" si="186"/>
        <v>1800</v>
      </c>
      <c r="T446" s="2458">
        <v>1800</v>
      </c>
      <c r="U446" s="146"/>
      <c r="V446" s="146"/>
      <c r="W446" s="146">
        <f t="shared" si="187"/>
        <v>0</v>
      </c>
      <c r="X446" s="146"/>
      <c r="Y446" s="146"/>
      <c r="Z446" s="146"/>
      <c r="AA446" s="147">
        <f t="shared" si="179"/>
        <v>474.5</v>
      </c>
      <c r="AB446" s="147">
        <v>474.5</v>
      </c>
      <c r="AC446" s="146"/>
      <c r="AD446" s="146"/>
      <c r="AE446" s="147">
        <f t="shared" si="181"/>
        <v>0</v>
      </c>
      <c r="AF446" s="146"/>
      <c r="AG446" s="146"/>
      <c r="AH446" s="146"/>
      <c r="AI446" s="147">
        <f t="shared" si="182"/>
        <v>1800</v>
      </c>
      <c r="AJ446" s="1205">
        <v>1800</v>
      </c>
      <c r="AK446" s="146"/>
      <c r="AL446" s="146"/>
      <c r="AM446" s="2456">
        <f t="shared" si="183"/>
        <v>1800</v>
      </c>
      <c r="AN446" s="2458">
        <v>1800</v>
      </c>
      <c r="AO446" s="146"/>
      <c r="AP446" s="146"/>
      <c r="AQ446" s="2458">
        <f t="shared" si="184"/>
        <v>7200</v>
      </c>
      <c r="AR446" s="2458">
        <v>7200</v>
      </c>
      <c r="AS446" s="146"/>
      <c r="AT446" s="146">
        <v>0</v>
      </c>
      <c r="AU446" s="146"/>
      <c r="AV446" s="2458">
        <f t="shared" si="185"/>
        <v>1600</v>
      </c>
      <c r="AW446" s="2458">
        <v>1600</v>
      </c>
      <c r="AX446" s="146"/>
      <c r="AY446" s="146"/>
      <c r="AZ446" s="146"/>
      <c r="BA446" s="191"/>
      <c r="BB446" s="191"/>
      <c r="BC446" s="191"/>
      <c r="BD446" s="2566">
        <v>4500</v>
      </c>
      <c r="BE446" s="2566"/>
      <c r="BF446" s="935">
        <f t="shared" si="188"/>
        <v>0</v>
      </c>
      <c r="BG446" s="2459">
        <v>2023</v>
      </c>
      <c r="BH446" s="2459" t="s">
        <v>2322</v>
      </c>
      <c r="BI446" s="2459" t="s">
        <v>2327</v>
      </c>
      <c r="BJ446" s="2460">
        <f t="shared" si="172"/>
        <v>70</v>
      </c>
      <c r="BK446" s="2460">
        <f t="shared" si="173"/>
        <v>62.5</v>
      </c>
      <c r="BL446" s="2459" t="s">
        <v>40</v>
      </c>
      <c r="BM446" s="2461"/>
      <c r="BN446" s="2915" t="s">
        <v>2497</v>
      </c>
      <c r="BO446" s="2900" t="s">
        <v>2503</v>
      </c>
      <c r="BP446" s="2462">
        <f>H446*0.5</f>
        <v>4500</v>
      </c>
      <c r="BQ446" s="2463">
        <f>BP446-AN446</f>
        <v>2700</v>
      </c>
      <c r="BR446" s="2474"/>
      <c r="BS446" s="2474"/>
      <c r="BT446" s="2474"/>
      <c r="BU446" s="2474"/>
    </row>
    <row r="447" spans="1:73" s="2363" customFormat="1" ht="42" customHeight="1">
      <c r="A447" s="2446" t="s">
        <v>48</v>
      </c>
      <c r="B447" s="2556" t="s">
        <v>951</v>
      </c>
      <c r="C447" s="1792" t="s">
        <v>889</v>
      </c>
      <c r="D447" s="1792" t="s">
        <v>952</v>
      </c>
      <c r="E447" s="2558">
        <v>2023</v>
      </c>
      <c r="F447" s="2559" t="s">
        <v>953</v>
      </c>
      <c r="G447" s="2457">
        <v>2300</v>
      </c>
      <c r="H447" s="2457">
        <v>2291</v>
      </c>
      <c r="I447" s="134"/>
      <c r="J447" s="134">
        <v>9</v>
      </c>
      <c r="K447" s="134">
        <v>2291</v>
      </c>
      <c r="L447" s="134">
        <v>2291</v>
      </c>
      <c r="M447" s="1006"/>
      <c r="N447" s="146"/>
      <c r="O447" s="2456"/>
      <c r="P447" s="147"/>
      <c r="Q447" s="146"/>
      <c r="R447" s="146"/>
      <c r="S447" s="146">
        <f t="shared" si="186"/>
        <v>460</v>
      </c>
      <c r="T447" s="2458">
        <v>460</v>
      </c>
      <c r="U447" s="146"/>
      <c r="V447" s="146"/>
      <c r="W447" s="146">
        <f t="shared" si="187"/>
        <v>0</v>
      </c>
      <c r="X447" s="146"/>
      <c r="Y447" s="146"/>
      <c r="Z447" s="146"/>
      <c r="AA447" s="146">
        <f t="shared" si="179"/>
        <v>0</v>
      </c>
      <c r="AB447" s="146"/>
      <c r="AC447" s="146"/>
      <c r="AD447" s="146"/>
      <c r="AE447" s="146">
        <f t="shared" si="181"/>
        <v>0</v>
      </c>
      <c r="AF447" s="146"/>
      <c r="AG447" s="146"/>
      <c r="AH447" s="146"/>
      <c r="AI447" s="146">
        <f t="shared" si="182"/>
        <v>460</v>
      </c>
      <c r="AJ447" s="1205">
        <v>460</v>
      </c>
      <c r="AK447" s="146"/>
      <c r="AL447" s="146"/>
      <c r="AM447" s="2458">
        <f t="shared" si="183"/>
        <v>460</v>
      </c>
      <c r="AN447" s="2458">
        <v>460</v>
      </c>
      <c r="AO447" s="146"/>
      <c r="AP447" s="146"/>
      <c r="AQ447" s="2458">
        <f t="shared" si="184"/>
        <v>1831</v>
      </c>
      <c r="AR447" s="2458">
        <v>1831</v>
      </c>
      <c r="AS447" s="146"/>
      <c r="AT447" s="146">
        <v>0</v>
      </c>
      <c r="AU447" s="146"/>
      <c r="AV447" s="2458">
        <f t="shared" si="185"/>
        <v>566</v>
      </c>
      <c r="AW447" s="2458">
        <v>566</v>
      </c>
      <c r="AX447" s="146"/>
      <c r="AY447" s="146"/>
      <c r="AZ447" s="146"/>
      <c r="BA447" s="191"/>
      <c r="BB447" s="191"/>
      <c r="BC447" s="191"/>
      <c r="BD447" s="2566">
        <v>1143.6999999999998</v>
      </c>
      <c r="BE447" s="2566"/>
      <c r="BF447" s="935">
        <f t="shared" si="188"/>
        <v>0</v>
      </c>
      <c r="BG447" s="2459">
        <v>2023</v>
      </c>
      <c r="BH447" s="2459" t="s">
        <v>2322</v>
      </c>
      <c r="BI447" s="2459" t="s">
        <v>2327</v>
      </c>
      <c r="BJ447" s="2460">
        <f t="shared" si="172"/>
        <v>70</v>
      </c>
      <c r="BK447" s="2460">
        <f t="shared" si="173"/>
        <v>62.463134898962302</v>
      </c>
      <c r="BL447" s="2459" t="s">
        <v>40</v>
      </c>
      <c r="BM447" s="2461"/>
      <c r="BN447" s="2915" t="s">
        <v>2497</v>
      </c>
      <c r="BO447" s="2900" t="s">
        <v>2503</v>
      </c>
      <c r="BP447" s="2462">
        <f>H447*0.5</f>
        <v>1145.5</v>
      </c>
      <c r="BQ447" s="2463">
        <f>BP447-AN447</f>
        <v>685.5</v>
      </c>
      <c r="BR447" s="2474"/>
      <c r="BS447" s="2474"/>
      <c r="BT447" s="2474"/>
      <c r="BU447" s="2474"/>
    </row>
    <row r="448" spans="1:73" s="2368" customFormat="1" ht="30" customHeight="1">
      <c r="A448" s="2560" t="s">
        <v>712</v>
      </c>
      <c r="B448" s="2488" t="s">
        <v>2468</v>
      </c>
      <c r="C448" s="1969"/>
      <c r="D448" s="1969"/>
      <c r="E448" s="2561"/>
      <c r="F448" s="2562"/>
      <c r="G448" s="2563"/>
      <c r="H448" s="2563"/>
      <c r="I448" s="2048"/>
      <c r="J448" s="2048"/>
      <c r="K448" s="2048"/>
      <c r="L448" s="2048"/>
      <c r="M448" s="2049"/>
      <c r="N448" s="2050"/>
      <c r="O448" s="2564"/>
      <c r="P448" s="2051"/>
      <c r="Q448" s="2050"/>
      <c r="R448" s="2050"/>
      <c r="S448" s="2050"/>
      <c r="T448" s="2565"/>
      <c r="U448" s="2050"/>
      <c r="V448" s="2050"/>
      <c r="W448" s="2050"/>
      <c r="X448" s="2050"/>
      <c r="Y448" s="2050"/>
      <c r="Z448" s="2050"/>
      <c r="AA448" s="2050"/>
      <c r="AB448" s="2050"/>
      <c r="AC448" s="2050"/>
      <c r="AD448" s="2050"/>
      <c r="AE448" s="2050"/>
      <c r="AF448" s="2050"/>
      <c r="AG448" s="2050"/>
      <c r="AH448" s="2050"/>
      <c r="AI448" s="2050"/>
      <c r="AJ448" s="2052"/>
      <c r="AK448" s="2050"/>
      <c r="AL448" s="2050"/>
      <c r="AM448" s="2565"/>
      <c r="AN448" s="2565"/>
      <c r="AO448" s="2050"/>
      <c r="AP448" s="2050"/>
      <c r="AQ448" s="2565"/>
      <c r="AR448" s="2565"/>
      <c r="AS448" s="2050"/>
      <c r="AT448" s="2050"/>
      <c r="AU448" s="2050"/>
      <c r="AV448" s="2565"/>
      <c r="AW448" s="2565"/>
      <c r="AX448" s="2050"/>
      <c r="AY448" s="2050"/>
      <c r="AZ448" s="2050"/>
      <c r="BA448" s="2050"/>
      <c r="BB448" s="2050"/>
      <c r="BC448" s="2050"/>
      <c r="BD448" s="2565">
        <v>3017</v>
      </c>
      <c r="BE448" s="2565"/>
      <c r="BF448" s="2052"/>
      <c r="BG448" s="2564"/>
      <c r="BH448" s="2564"/>
      <c r="BI448" s="2564"/>
      <c r="BJ448" s="2567" t="e">
        <f t="shared" si="172"/>
        <v>#DIV/0!</v>
      </c>
      <c r="BK448" s="2567" t="e">
        <f t="shared" si="173"/>
        <v>#DIV/0!</v>
      </c>
      <c r="BL448" s="2564" t="s">
        <v>2327</v>
      </c>
      <c r="BM448" s="2383"/>
      <c r="BN448" s="2915" t="s">
        <v>2497</v>
      </c>
      <c r="BO448" s="2900" t="s">
        <v>2503</v>
      </c>
      <c r="BP448" s="2568"/>
      <c r="BQ448" s="2569"/>
      <c r="BR448" s="2569"/>
      <c r="BS448" s="2569"/>
      <c r="BT448" s="2569"/>
      <c r="BU448" s="2569"/>
    </row>
    <row r="449" spans="1:73" s="1937" customFormat="1" ht="88.5" customHeight="1">
      <c r="A449" s="2232"/>
      <c r="B449" s="2054" t="s">
        <v>954</v>
      </c>
      <c r="C449" s="2055"/>
      <c r="D449" s="2055"/>
      <c r="E449" s="2056"/>
      <c r="F449" s="2057"/>
      <c r="G449" s="2017">
        <v>29802</v>
      </c>
      <c r="H449" s="2017">
        <v>29802</v>
      </c>
      <c r="I449" s="2017"/>
      <c r="J449" s="2058"/>
      <c r="K449" s="2017">
        <v>29802</v>
      </c>
      <c r="L449" s="2058">
        <v>29802</v>
      </c>
      <c r="M449" s="2059"/>
      <c r="N449" s="1554"/>
      <c r="O449" s="2060"/>
      <c r="P449" s="2060"/>
      <c r="Q449" s="1554"/>
      <c r="R449" s="1554"/>
      <c r="S449" s="1554">
        <f t="shared" si="186"/>
        <v>0</v>
      </c>
      <c r="T449" s="1554"/>
      <c r="U449" s="1554"/>
      <c r="V449" s="1554"/>
      <c r="W449" s="1554">
        <f t="shared" si="187"/>
        <v>0</v>
      </c>
      <c r="X449" s="1554"/>
      <c r="Y449" s="1554"/>
      <c r="Z449" s="1554"/>
      <c r="AA449" s="1554">
        <f t="shared" si="179"/>
        <v>0</v>
      </c>
      <c r="AB449" s="1554"/>
      <c r="AC449" s="1554"/>
      <c r="AD449" s="1554"/>
      <c r="AE449" s="1554">
        <f t="shared" si="181"/>
        <v>0</v>
      </c>
      <c r="AF449" s="1554"/>
      <c r="AG449" s="1554"/>
      <c r="AH449" s="1554"/>
      <c r="AI449" s="1554">
        <f t="shared" si="182"/>
        <v>0</v>
      </c>
      <c r="AJ449" s="1554"/>
      <c r="AK449" s="1554"/>
      <c r="AL449" s="1554"/>
      <c r="AM449" s="1554">
        <f t="shared" si="183"/>
        <v>0</v>
      </c>
      <c r="AN449" s="1554"/>
      <c r="AO449" s="1554"/>
      <c r="AP449" s="1554"/>
      <c r="AQ449" s="1554">
        <f t="shared" si="184"/>
        <v>29802</v>
      </c>
      <c r="AR449" s="1554">
        <v>29802</v>
      </c>
      <c r="AS449" s="1554"/>
      <c r="AT449" s="1554">
        <v>0</v>
      </c>
      <c r="AU449" s="1554"/>
      <c r="AV449" s="1554">
        <f t="shared" si="185"/>
        <v>0</v>
      </c>
      <c r="AW449" s="1554"/>
      <c r="AX449" s="1554"/>
      <c r="AY449" s="1554"/>
      <c r="AZ449" s="1554"/>
      <c r="BA449" s="2061"/>
      <c r="BB449" s="2061"/>
      <c r="BC449" s="2061"/>
      <c r="BD449" s="2061"/>
      <c r="BE449" s="2061"/>
      <c r="BF449" s="2062">
        <f t="shared" si="188"/>
        <v>0</v>
      </c>
      <c r="BG449" s="2063">
        <v>2024</v>
      </c>
      <c r="BH449" s="2063" t="s">
        <v>2323</v>
      </c>
      <c r="BI449" s="2063" t="s">
        <v>2327</v>
      </c>
      <c r="BJ449" s="2064">
        <f t="shared" si="172"/>
        <v>0</v>
      </c>
      <c r="BK449" s="2064">
        <f t="shared" si="173"/>
        <v>0</v>
      </c>
      <c r="BL449" s="2063"/>
      <c r="BM449" s="2065"/>
      <c r="BN449" s="2915" t="s">
        <v>2497</v>
      </c>
      <c r="BO449" s="2900" t="s">
        <v>2503</v>
      </c>
      <c r="BP449" s="2066"/>
      <c r="BQ449" s="2067"/>
      <c r="BR449" s="2067"/>
      <c r="BS449" s="2067"/>
      <c r="BT449" s="2067"/>
      <c r="BU449" s="2067"/>
    </row>
    <row r="450" spans="1:73" s="1937" customFormat="1" ht="38.25" customHeight="1">
      <c r="A450" s="2231"/>
      <c r="B450" s="2054" t="s">
        <v>956</v>
      </c>
      <c r="C450" s="2055"/>
      <c r="D450" s="2055"/>
      <c r="E450" s="2056"/>
      <c r="F450" s="2057"/>
      <c r="G450" s="2017">
        <v>1500</v>
      </c>
      <c r="H450" s="2017">
        <v>1500</v>
      </c>
      <c r="I450" s="2017"/>
      <c r="J450" s="2058"/>
      <c r="K450" s="2017">
        <v>1500</v>
      </c>
      <c r="L450" s="2058">
        <v>1500</v>
      </c>
      <c r="M450" s="2059"/>
      <c r="N450" s="1554"/>
      <c r="O450" s="2060"/>
      <c r="P450" s="2060"/>
      <c r="Q450" s="1554"/>
      <c r="R450" s="1554"/>
      <c r="S450" s="1554">
        <f t="shared" si="186"/>
        <v>0</v>
      </c>
      <c r="T450" s="1554"/>
      <c r="U450" s="1554"/>
      <c r="V450" s="1554"/>
      <c r="W450" s="1554">
        <f t="shared" si="187"/>
        <v>0</v>
      </c>
      <c r="X450" s="1554"/>
      <c r="Y450" s="1554"/>
      <c r="Z450" s="1554"/>
      <c r="AA450" s="1554">
        <f t="shared" si="179"/>
        <v>0</v>
      </c>
      <c r="AB450" s="1554"/>
      <c r="AC450" s="1554"/>
      <c r="AD450" s="1554"/>
      <c r="AE450" s="1554">
        <f t="shared" si="181"/>
        <v>0</v>
      </c>
      <c r="AF450" s="1554"/>
      <c r="AG450" s="1554"/>
      <c r="AH450" s="1554"/>
      <c r="AI450" s="1554">
        <f t="shared" si="182"/>
        <v>0</v>
      </c>
      <c r="AJ450" s="1554"/>
      <c r="AK450" s="1554"/>
      <c r="AL450" s="1554"/>
      <c r="AM450" s="1554">
        <f t="shared" si="183"/>
        <v>0</v>
      </c>
      <c r="AN450" s="1554"/>
      <c r="AO450" s="1554"/>
      <c r="AP450" s="1554"/>
      <c r="AQ450" s="1554">
        <f t="shared" si="184"/>
        <v>1500</v>
      </c>
      <c r="AR450" s="1554">
        <v>1500</v>
      </c>
      <c r="AS450" s="1554"/>
      <c r="AT450" s="1554">
        <v>0</v>
      </c>
      <c r="AU450" s="1554"/>
      <c r="AV450" s="1554">
        <f t="shared" si="185"/>
        <v>0</v>
      </c>
      <c r="AW450" s="1554"/>
      <c r="AX450" s="1554"/>
      <c r="AY450" s="1554"/>
      <c r="AZ450" s="1554"/>
      <c r="BA450" s="2061"/>
      <c r="BB450" s="2061"/>
      <c r="BC450" s="2061"/>
      <c r="BD450" s="2061"/>
      <c r="BE450" s="2061"/>
      <c r="BF450" s="2062">
        <f t="shared" si="188"/>
        <v>0</v>
      </c>
      <c r="BG450" s="2063">
        <v>2024</v>
      </c>
      <c r="BH450" s="2063" t="s">
        <v>2323</v>
      </c>
      <c r="BI450" s="2063" t="s">
        <v>2327</v>
      </c>
      <c r="BJ450" s="2064">
        <f t="shared" si="172"/>
        <v>0</v>
      </c>
      <c r="BK450" s="2064">
        <f t="shared" si="173"/>
        <v>0</v>
      </c>
      <c r="BL450" s="2063"/>
      <c r="BM450" s="2068"/>
      <c r="BN450" s="2915" t="s">
        <v>2497</v>
      </c>
      <c r="BO450" s="2900" t="s">
        <v>2503</v>
      </c>
      <c r="BP450" s="2066"/>
      <c r="BQ450" s="2067"/>
      <c r="BR450" s="2067"/>
      <c r="BS450" s="2067"/>
      <c r="BT450" s="2067"/>
      <c r="BU450" s="2067"/>
    </row>
    <row r="451" spans="1:73" s="28" customFormat="1" ht="28.5" customHeight="1">
      <c r="A451" s="2203" t="s">
        <v>52</v>
      </c>
      <c r="B451" s="1732" t="s">
        <v>61</v>
      </c>
      <c r="C451" s="1733"/>
      <c r="D451" s="1733"/>
      <c r="E451" s="1734"/>
      <c r="F451" s="1734"/>
      <c r="G451" s="102">
        <f>G452+G475+G477</f>
        <v>195447</v>
      </c>
      <c r="H451" s="102">
        <f t="shared" ref="H451:BD451" si="190">H452+H475+H477</f>
        <v>185547.04800000001</v>
      </c>
      <c r="I451" s="102">
        <f t="shared" si="190"/>
        <v>9849</v>
      </c>
      <c r="J451" s="102">
        <f t="shared" si="190"/>
        <v>50.951999999999998</v>
      </c>
      <c r="K451" s="102">
        <f t="shared" si="190"/>
        <v>195396</v>
      </c>
      <c r="L451" s="102">
        <f t="shared" si="190"/>
        <v>185547</v>
      </c>
      <c r="M451" s="102">
        <f t="shared" si="190"/>
        <v>102716</v>
      </c>
      <c r="N451" s="102">
        <f t="shared" si="190"/>
        <v>64138</v>
      </c>
      <c r="O451" s="102">
        <f t="shared" si="190"/>
        <v>7638.8809999999994</v>
      </c>
      <c r="P451" s="102">
        <f t="shared" si="190"/>
        <v>7638.8809999999994</v>
      </c>
      <c r="Q451" s="102">
        <f t="shared" si="190"/>
        <v>0</v>
      </c>
      <c r="R451" s="102">
        <f t="shared" si="190"/>
        <v>0</v>
      </c>
      <c r="S451" s="102">
        <f t="shared" si="190"/>
        <v>43931</v>
      </c>
      <c r="T451" s="102">
        <f t="shared" si="190"/>
        <v>43931</v>
      </c>
      <c r="U451" s="102">
        <f t="shared" si="190"/>
        <v>0</v>
      </c>
      <c r="V451" s="102">
        <f t="shared" si="190"/>
        <v>0</v>
      </c>
      <c r="W451" s="102">
        <f t="shared" si="190"/>
        <v>6315.9210000000003</v>
      </c>
      <c r="X451" s="102">
        <f t="shared" si="190"/>
        <v>6315.9210000000003</v>
      </c>
      <c r="Y451" s="102">
        <f t="shared" si="190"/>
        <v>0</v>
      </c>
      <c r="Z451" s="102">
        <f t="shared" si="190"/>
        <v>0</v>
      </c>
      <c r="AA451" s="102">
        <f t="shared" si="190"/>
        <v>30026.666000000001</v>
      </c>
      <c r="AB451" s="102">
        <f t="shared" si="190"/>
        <v>30026.666000000001</v>
      </c>
      <c r="AC451" s="102">
        <f t="shared" si="190"/>
        <v>0</v>
      </c>
      <c r="AD451" s="102">
        <f t="shared" si="190"/>
        <v>0</v>
      </c>
      <c r="AE451" s="102">
        <f t="shared" si="190"/>
        <v>7638.8809999999994</v>
      </c>
      <c r="AF451" s="102">
        <f t="shared" si="190"/>
        <v>7638.8809999999994</v>
      </c>
      <c r="AG451" s="102">
        <f t="shared" si="190"/>
        <v>0</v>
      </c>
      <c r="AH451" s="102">
        <f t="shared" si="190"/>
        <v>0</v>
      </c>
      <c r="AI451" s="102">
        <f t="shared" si="190"/>
        <v>43931</v>
      </c>
      <c r="AJ451" s="102">
        <f t="shared" si="190"/>
        <v>43931</v>
      </c>
      <c r="AK451" s="102">
        <f t="shared" si="190"/>
        <v>0</v>
      </c>
      <c r="AL451" s="102">
        <f t="shared" si="190"/>
        <v>0</v>
      </c>
      <c r="AM451" s="102">
        <f t="shared" si="190"/>
        <v>113034</v>
      </c>
      <c r="AN451" s="102">
        <f t="shared" si="190"/>
        <v>113034</v>
      </c>
      <c r="AO451" s="102">
        <f t="shared" si="190"/>
        <v>0</v>
      </c>
      <c r="AP451" s="102">
        <f t="shared" si="190"/>
        <v>0</v>
      </c>
      <c r="AQ451" s="102">
        <f t="shared" si="190"/>
        <v>73863</v>
      </c>
      <c r="AR451" s="102">
        <f t="shared" si="190"/>
        <v>72513</v>
      </c>
      <c r="AS451" s="102">
        <f t="shared" si="190"/>
        <v>0</v>
      </c>
      <c r="AT451" s="102">
        <f t="shared" si="190"/>
        <v>0</v>
      </c>
      <c r="AU451" s="102">
        <f t="shared" si="190"/>
        <v>0</v>
      </c>
      <c r="AV451" s="102">
        <f t="shared" si="190"/>
        <v>78814.05</v>
      </c>
      <c r="AW451" s="102">
        <f t="shared" si="190"/>
        <v>72464.05</v>
      </c>
      <c r="AX451" s="102">
        <f t="shared" si="190"/>
        <v>0</v>
      </c>
      <c r="AY451" s="102">
        <f t="shared" si="190"/>
        <v>6350</v>
      </c>
      <c r="AZ451" s="102">
        <f t="shared" si="190"/>
        <v>0</v>
      </c>
      <c r="BA451" s="102">
        <f t="shared" si="190"/>
        <v>0</v>
      </c>
      <c r="BB451" s="102">
        <f t="shared" si="190"/>
        <v>0</v>
      </c>
      <c r="BC451" s="102">
        <f t="shared" si="190"/>
        <v>0</v>
      </c>
      <c r="BD451" s="102">
        <f t="shared" si="190"/>
        <v>53217.006451686044</v>
      </c>
      <c r="BE451" s="1655">
        <f>'PL 3 PB DATP'!H23</f>
        <v>53217</v>
      </c>
      <c r="BF451" s="102">
        <f t="shared" ref="BF451" si="191">SUM(BF453:BF479)</f>
        <v>69103</v>
      </c>
      <c r="BG451" s="1658"/>
      <c r="BH451" s="1658"/>
      <c r="BI451" s="1658"/>
      <c r="BJ451" s="1669">
        <f t="shared" si="172"/>
        <v>89.600458882906082</v>
      </c>
      <c r="BK451" s="1669">
        <f t="shared" si="173"/>
        <v>73.389608003649059</v>
      </c>
      <c r="BL451" s="1658"/>
      <c r="BM451" s="18"/>
      <c r="BN451" s="2915" t="s">
        <v>2497</v>
      </c>
      <c r="BO451" s="1370"/>
      <c r="BP451" s="1793">
        <f>BE451/AR451</f>
        <v>0.73389599106367132</v>
      </c>
      <c r="BQ451" s="53">
        <f>BD451-BE451</f>
        <v>6.4516860438743606E-3</v>
      </c>
    </row>
    <row r="452" spans="1:73" s="28" customFormat="1" ht="51" customHeight="1">
      <c r="A452" s="2203" t="s">
        <v>73</v>
      </c>
      <c r="B452" s="1732" t="s">
        <v>2422</v>
      </c>
      <c r="C452" s="1733"/>
      <c r="D452" s="1733"/>
      <c r="E452" s="1734"/>
      <c r="F452" s="1734"/>
      <c r="G452" s="102">
        <f>SUM(G453:G474)</f>
        <v>194447</v>
      </c>
      <c r="H452" s="102">
        <f t="shared" ref="H452:BD452" si="192">SUM(H453:H474)</f>
        <v>184568</v>
      </c>
      <c r="I452" s="102">
        <f t="shared" si="192"/>
        <v>9849</v>
      </c>
      <c r="J452" s="102">
        <f t="shared" si="192"/>
        <v>30</v>
      </c>
      <c r="K452" s="102">
        <f t="shared" si="192"/>
        <v>194417</v>
      </c>
      <c r="L452" s="102">
        <f t="shared" si="192"/>
        <v>184568</v>
      </c>
      <c r="M452" s="102">
        <f t="shared" si="192"/>
        <v>102274</v>
      </c>
      <c r="N452" s="102">
        <f t="shared" si="192"/>
        <v>63696</v>
      </c>
      <c r="O452" s="102">
        <f t="shared" si="192"/>
        <v>7638.8809999999994</v>
      </c>
      <c r="P452" s="102">
        <f t="shared" si="192"/>
        <v>7638.8809999999994</v>
      </c>
      <c r="Q452" s="102">
        <f t="shared" si="192"/>
        <v>0</v>
      </c>
      <c r="R452" s="102">
        <f t="shared" si="192"/>
        <v>0</v>
      </c>
      <c r="S452" s="102">
        <f t="shared" si="192"/>
        <v>43731</v>
      </c>
      <c r="T452" s="102">
        <f>SUM(T453:T474)</f>
        <v>43731</v>
      </c>
      <c r="U452" s="102">
        <f t="shared" si="192"/>
        <v>0</v>
      </c>
      <c r="V452" s="102">
        <f t="shared" si="192"/>
        <v>0</v>
      </c>
      <c r="W452" s="102">
        <f t="shared" si="192"/>
        <v>6315.9210000000003</v>
      </c>
      <c r="X452" s="102">
        <f t="shared" si="192"/>
        <v>6315.9210000000003</v>
      </c>
      <c r="Y452" s="102">
        <f t="shared" si="192"/>
        <v>0</v>
      </c>
      <c r="Z452" s="102">
        <f t="shared" si="192"/>
        <v>0</v>
      </c>
      <c r="AA452" s="102">
        <f t="shared" si="192"/>
        <v>29826.666000000001</v>
      </c>
      <c r="AB452" s="102">
        <f t="shared" si="192"/>
        <v>29826.666000000001</v>
      </c>
      <c r="AC452" s="102">
        <f t="shared" si="192"/>
        <v>0</v>
      </c>
      <c r="AD452" s="102">
        <f t="shared" si="192"/>
        <v>0</v>
      </c>
      <c r="AE452" s="102">
        <f t="shared" si="192"/>
        <v>7638.8809999999994</v>
      </c>
      <c r="AF452" s="102">
        <f t="shared" si="192"/>
        <v>7638.8809999999994</v>
      </c>
      <c r="AG452" s="102">
        <f t="shared" si="192"/>
        <v>0</v>
      </c>
      <c r="AH452" s="102">
        <f t="shared" si="192"/>
        <v>0</v>
      </c>
      <c r="AI452" s="102">
        <f t="shared" si="192"/>
        <v>43731</v>
      </c>
      <c r="AJ452" s="102">
        <f t="shared" si="192"/>
        <v>43731</v>
      </c>
      <c r="AK452" s="102">
        <f t="shared" si="192"/>
        <v>0</v>
      </c>
      <c r="AL452" s="102">
        <f t="shared" si="192"/>
        <v>0</v>
      </c>
      <c r="AM452" s="102">
        <f t="shared" si="192"/>
        <v>112834</v>
      </c>
      <c r="AN452" s="102">
        <f t="shared" si="192"/>
        <v>112834</v>
      </c>
      <c r="AO452" s="102">
        <f t="shared" si="192"/>
        <v>0</v>
      </c>
      <c r="AP452" s="102">
        <f t="shared" si="192"/>
        <v>0</v>
      </c>
      <c r="AQ452" s="102">
        <f t="shared" si="192"/>
        <v>73084</v>
      </c>
      <c r="AR452" s="102">
        <f t="shared" si="192"/>
        <v>71734</v>
      </c>
      <c r="AS452" s="102">
        <f t="shared" si="192"/>
        <v>0</v>
      </c>
      <c r="AT452" s="102">
        <f t="shared" si="192"/>
        <v>0</v>
      </c>
      <c r="AU452" s="102">
        <f t="shared" si="192"/>
        <v>0</v>
      </c>
      <c r="AV452" s="102">
        <f t="shared" si="192"/>
        <v>78084</v>
      </c>
      <c r="AW452" s="102">
        <f t="shared" si="192"/>
        <v>71734</v>
      </c>
      <c r="AX452" s="102">
        <f t="shared" si="192"/>
        <v>0</v>
      </c>
      <c r="AY452" s="102">
        <f t="shared" si="192"/>
        <v>6350</v>
      </c>
      <c r="AZ452" s="102">
        <f t="shared" si="192"/>
        <v>0</v>
      </c>
      <c r="BA452" s="102">
        <f t="shared" si="192"/>
        <v>0</v>
      </c>
      <c r="BB452" s="102">
        <f t="shared" si="192"/>
        <v>0</v>
      </c>
      <c r="BC452" s="102">
        <f t="shared" si="192"/>
        <v>0</v>
      </c>
      <c r="BD452" s="102">
        <f t="shared" si="192"/>
        <v>52539.215215753269</v>
      </c>
      <c r="BE452" s="102"/>
      <c r="BF452" s="102"/>
      <c r="BG452" s="1735"/>
      <c r="BH452" s="1735"/>
      <c r="BI452" s="1735"/>
      <c r="BJ452" s="1669">
        <f t="shared" si="172"/>
        <v>89.600155615140906</v>
      </c>
      <c r="BK452" s="1669">
        <f t="shared" si="173"/>
        <v>73.241719708580689</v>
      </c>
      <c r="BL452" s="1658"/>
      <c r="BM452" s="18"/>
      <c r="BN452" s="2915" t="s">
        <v>2497</v>
      </c>
      <c r="BO452" s="1370"/>
      <c r="BP452" s="1902">
        <f>(BD452+AN452)/H452</f>
        <v>0.89600155615140908</v>
      </c>
      <c r="BQ452" s="53"/>
      <c r="BR452" s="28">
        <v>69103</v>
      </c>
    </row>
    <row r="453" spans="1:73" s="2571" customFormat="1" ht="39" customHeight="1">
      <c r="A453" s="2570">
        <v>1</v>
      </c>
      <c r="B453" s="2476" t="s">
        <v>522</v>
      </c>
      <c r="C453" s="1736" t="s">
        <v>523</v>
      </c>
      <c r="D453" s="1736"/>
      <c r="E453" s="2478" t="s">
        <v>524</v>
      </c>
      <c r="F453" s="2478" t="s">
        <v>525</v>
      </c>
      <c r="G453" s="2479">
        <f t="shared" ref="G453:G471" si="193">H453+I453+J453</f>
        <v>20000</v>
      </c>
      <c r="H453" s="2504">
        <v>20000</v>
      </c>
      <c r="I453" s="1743"/>
      <c r="J453" s="1794"/>
      <c r="K453" s="1739">
        <v>20000</v>
      </c>
      <c r="L453" s="1739">
        <v>20000</v>
      </c>
      <c r="M453" s="1740">
        <v>12270</v>
      </c>
      <c r="N453" s="1739">
        <v>9400</v>
      </c>
      <c r="O453" s="2479">
        <f t="shared" ref="O453:O476" si="194">P453+Q453+R453</f>
        <v>1394.088</v>
      </c>
      <c r="P453" s="1739">
        <v>1394.088</v>
      </c>
      <c r="Q453" s="1739"/>
      <c r="R453" s="1739"/>
      <c r="S453" s="1737">
        <f t="shared" si="186"/>
        <v>4000</v>
      </c>
      <c r="T453" s="2481">
        <v>4000</v>
      </c>
      <c r="U453" s="1739"/>
      <c r="V453" s="1739"/>
      <c r="W453" s="1737">
        <f t="shared" si="187"/>
        <v>1394.088</v>
      </c>
      <c r="X453" s="1739">
        <v>1394.088</v>
      </c>
      <c r="Y453" s="1739"/>
      <c r="Z453" s="1739"/>
      <c r="AA453" s="1737">
        <f t="shared" si="179"/>
        <v>4000</v>
      </c>
      <c r="AB453" s="1739">
        <v>4000</v>
      </c>
      <c r="AC453" s="1739"/>
      <c r="AD453" s="1739"/>
      <c r="AE453" s="1737">
        <f t="shared" si="181"/>
        <v>1394.088</v>
      </c>
      <c r="AF453" s="1739">
        <f>P453</f>
        <v>1394.088</v>
      </c>
      <c r="AG453" s="1739"/>
      <c r="AH453" s="1739"/>
      <c r="AI453" s="1737">
        <f t="shared" si="182"/>
        <v>4000</v>
      </c>
      <c r="AJ453" s="1739">
        <f>T453</f>
        <v>4000</v>
      </c>
      <c r="AK453" s="1739"/>
      <c r="AL453" s="1739"/>
      <c r="AM453" s="2479">
        <f t="shared" si="183"/>
        <v>12000</v>
      </c>
      <c r="AN453" s="2481">
        <v>12000</v>
      </c>
      <c r="AO453" s="1739"/>
      <c r="AP453" s="1739"/>
      <c r="AQ453" s="2479">
        <f t="shared" si="184"/>
        <v>8000</v>
      </c>
      <c r="AR453" s="2481">
        <f>L453-AN453</f>
        <v>8000</v>
      </c>
      <c r="AS453" s="1739"/>
      <c r="AT453" s="1739"/>
      <c r="AU453" s="1739"/>
      <c r="AV453" s="2479">
        <f t="shared" si="185"/>
        <v>8000</v>
      </c>
      <c r="AW453" s="2481">
        <f>AR453</f>
        <v>8000</v>
      </c>
      <c r="AX453" s="1739"/>
      <c r="AY453" s="1739"/>
      <c r="AZ453" s="1739"/>
      <c r="BA453" s="1686"/>
      <c r="BB453" s="1686"/>
      <c r="BC453" s="1686"/>
      <c r="BD453" s="2329">
        <v>5931.5260525076264</v>
      </c>
      <c r="BE453" s="2329"/>
      <c r="BF453" s="1742">
        <f t="shared" ref="BF453:BF511" si="195">AM453-S453</f>
        <v>8000</v>
      </c>
      <c r="BG453" s="2403">
        <v>2022</v>
      </c>
      <c r="BH453" s="2403" t="s">
        <v>2324</v>
      </c>
      <c r="BI453" s="2403" t="s">
        <v>2327</v>
      </c>
      <c r="BJ453" s="2334">
        <f t="shared" si="172"/>
        <v>89.657630262538135</v>
      </c>
      <c r="BK453" s="2334">
        <f t="shared" si="173"/>
        <v>74.144075656345336</v>
      </c>
      <c r="BL453" s="2403" t="s">
        <v>40</v>
      </c>
      <c r="BM453" s="2483"/>
      <c r="BN453" s="2915" t="s">
        <v>2497</v>
      </c>
      <c r="BO453" s="2903" t="s">
        <v>2504</v>
      </c>
      <c r="BP453" s="2356">
        <f>H453*$BP$452</f>
        <v>17920.03112302818</v>
      </c>
      <c r="BQ453" s="2497">
        <f>BP453-AN453</f>
        <v>5920.0311230281804</v>
      </c>
    </row>
    <row r="454" spans="1:73" s="2571" customFormat="1" ht="70.5" customHeight="1">
      <c r="A454" s="2570">
        <v>2</v>
      </c>
      <c r="B454" s="2476" t="s">
        <v>526</v>
      </c>
      <c r="C454" s="1736" t="s">
        <v>527</v>
      </c>
      <c r="D454" s="1736" t="s">
        <v>528</v>
      </c>
      <c r="E454" s="2478" t="s">
        <v>524</v>
      </c>
      <c r="F454" s="2478" t="s">
        <v>529</v>
      </c>
      <c r="G454" s="2479">
        <f t="shared" si="193"/>
        <v>35000</v>
      </c>
      <c r="H454" s="2504">
        <v>35000</v>
      </c>
      <c r="I454" s="1743"/>
      <c r="J454" s="1794"/>
      <c r="K454" s="1739">
        <v>35000</v>
      </c>
      <c r="L454" s="1739">
        <v>35000</v>
      </c>
      <c r="M454" s="1740">
        <v>15700</v>
      </c>
      <c r="N454" s="1739">
        <v>13655</v>
      </c>
      <c r="O454" s="2479">
        <f t="shared" si="194"/>
        <v>0</v>
      </c>
      <c r="P454" s="1739"/>
      <c r="Q454" s="1739"/>
      <c r="R454" s="1739"/>
      <c r="S454" s="1737">
        <f t="shared" si="186"/>
        <v>6251</v>
      </c>
      <c r="T454" s="2481">
        <v>6251</v>
      </c>
      <c r="U454" s="1739"/>
      <c r="V454" s="1739"/>
      <c r="W454" s="1737">
        <f t="shared" si="187"/>
        <v>0</v>
      </c>
      <c r="X454" s="1739"/>
      <c r="Y454" s="1739"/>
      <c r="Z454" s="1739"/>
      <c r="AA454" s="1737">
        <f t="shared" si="179"/>
        <v>6251</v>
      </c>
      <c r="AB454" s="1739">
        <v>6251</v>
      </c>
      <c r="AC454" s="1739"/>
      <c r="AD454" s="1739"/>
      <c r="AE454" s="1737">
        <f t="shared" si="181"/>
        <v>0</v>
      </c>
      <c r="AF454" s="1739">
        <f t="shared" ref="AF454:AF476" si="196">P454</f>
        <v>0</v>
      </c>
      <c r="AG454" s="1739"/>
      <c r="AH454" s="1739"/>
      <c r="AI454" s="1737">
        <f t="shared" si="182"/>
        <v>6251</v>
      </c>
      <c r="AJ454" s="1739">
        <f t="shared" ref="AJ454:AJ476" si="197">T454</f>
        <v>6251</v>
      </c>
      <c r="AK454" s="1739"/>
      <c r="AL454" s="1739"/>
      <c r="AM454" s="2479">
        <f t="shared" si="183"/>
        <v>15863</v>
      </c>
      <c r="AN454" s="2481">
        <v>15863</v>
      </c>
      <c r="AO454" s="1739"/>
      <c r="AP454" s="1739"/>
      <c r="AQ454" s="2479">
        <f t="shared" si="184"/>
        <v>19137</v>
      </c>
      <c r="AR454" s="2481">
        <f t="shared" ref="AR454:AR476" si="198">L454-AN454</f>
        <v>19137</v>
      </c>
      <c r="AS454" s="1739"/>
      <c r="AT454" s="1739"/>
      <c r="AU454" s="1739"/>
      <c r="AV454" s="2479">
        <f t="shared" si="185"/>
        <v>19137</v>
      </c>
      <c r="AW454" s="2481">
        <f t="shared" ref="AW454:AW474" si="199">AR454</f>
        <v>19137</v>
      </c>
      <c r="AX454" s="1739"/>
      <c r="AY454" s="1739"/>
      <c r="AZ454" s="1739"/>
      <c r="BA454" s="1686"/>
      <c r="BB454" s="1686"/>
      <c r="BC454" s="1686"/>
      <c r="BD454" s="2329">
        <f>15517.1705918883-317</f>
        <v>15200.1705918883</v>
      </c>
      <c r="BE454" s="2329"/>
      <c r="BF454" s="1742">
        <f t="shared" si="195"/>
        <v>9612</v>
      </c>
      <c r="BG454" s="2403">
        <v>2022</v>
      </c>
      <c r="BH454" s="2403" t="s">
        <v>2324</v>
      </c>
      <c r="BI454" s="2403" t="s">
        <v>2327</v>
      </c>
      <c r="BJ454" s="2334">
        <f t="shared" si="172"/>
        <v>88.75191597682371</v>
      </c>
      <c r="BK454" s="2334">
        <f t="shared" si="173"/>
        <v>79.428178878028419</v>
      </c>
      <c r="BL454" s="2403" t="s">
        <v>40</v>
      </c>
      <c r="BM454" s="2483"/>
      <c r="BN454" s="2915" t="s">
        <v>2497</v>
      </c>
      <c r="BO454" s="2903" t="s">
        <v>2504</v>
      </c>
      <c r="BP454" s="2572">
        <f>H454*$BP$452</f>
        <v>31360.054465299319</v>
      </c>
      <c r="BQ454" s="2497">
        <f t="shared" ref="BQ454:BQ476" si="200">BP454-AN454</f>
        <v>15497.054465299319</v>
      </c>
    </row>
    <row r="455" spans="1:73" s="2571" customFormat="1" ht="54.75" customHeight="1">
      <c r="A455" s="2570">
        <v>3</v>
      </c>
      <c r="B455" s="2476" t="s">
        <v>530</v>
      </c>
      <c r="C455" s="1736" t="s">
        <v>531</v>
      </c>
      <c r="D455" s="1736"/>
      <c r="E455" s="2478" t="s">
        <v>524</v>
      </c>
      <c r="F455" s="2478" t="s">
        <v>532</v>
      </c>
      <c r="G455" s="2479">
        <f t="shared" si="193"/>
        <v>35000</v>
      </c>
      <c r="H455" s="2504">
        <v>35000</v>
      </c>
      <c r="I455" s="1743"/>
      <c r="J455" s="1794"/>
      <c r="K455" s="1739">
        <v>35000</v>
      </c>
      <c r="L455" s="1739">
        <v>35000</v>
      </c>
      <c r="M455" s="1740">
        <v>3461</v>
      </c>
      <c r="N455" s="1739">
        <v>530</v>
      </c>
      <c r="O455" s="2479">
        <f t="shared" si="194"/>
        <v>0</v>
      </c>
      <c r="P455" s="1739"/>
      <c r="Q455" s="1739"/>
      <c r="R455" s="1739"/>
      <c r="S455" s="1737">
        <f t="shared" si="186"/>
        <v>8000</v>
      </c>
      <c r="T455" s="2481">
        <v>8000</v>
      </c>
      <c r="U455" s="1739"/>
      <c r="V455" s="1739"/>
      <c r="W455" s="1737">
        <f t="shared" si="187"/>
        <v>0</v>
      </c>
      <c r="X455" s="1739"/>
      <c r="Y455" s="1739"/>
      <c r="Z455" s="1739"/>
      <c r="AA455" s="1737">
        <f t="shared" si="179"/>
        <v>0</v>
      </c>
      <c r="AB455" s="1739"/>
      <c r="AC455" s="1739"/>
      <c r="AD455" s="1739"/>
      <c r="AE455" s="1737">
        <f t="shared" si="181"/>
        <v>0</v>
      </c>
      <c r="AF455" s="1739">
        <f t="shared" si="196"/>
        <v>0</v>
      </c>
      <c r="AG455" s="1739"/>
      <c r="AH455" s="1739"/>
      <c r="AI455" s="1737">
        <f t="shared" si="182"/>
        <v>8000</v>
      </c>
      <c r="AJ455" s="1739">
        <f t="shared" si="197"/>
        <v>8000</v>
      </c>
      <c r="AK455" s="1739"/>
      <c r="AL455" s="1739"/>
      <c r="AM455" s="2479">
        <f t="shared" si="183"/>
        <v>17613</v>
      </c>
      <c r="AN455" s="2481">
        <v>17613</v>
      </c>
      <c r="AO455" s="1739"/>
      <c r="AP455" s="1739"/>
      <c r="AQ455" s="2479">
        <f t="shared" si="184"/>
        <v>17387</v>
      </c>
      <c r="AR455" s="2481">
        <f t="shared" si="198"/>
        <v>17387</v>
      </c>
      <c r="AS455" s="1739"/>
      <c r="AT455" s="1739"/>
      <c r="AU455" s="1739"/>
      <c r="AV455" s="2479">
        <f t="shared" si="185"/>
        <v>17387</v>
      </c>
      <c r="AW455" s="2481">
        <f t="shared" si="199"/>
        <v>17387</v>
      </c>
      <c r="AX455" s="1739"/>
      <c r="AY455" s="1739"/>
      <c r="AZ455" s="1739"/>
      <c r="BA455" s="1686"/>
      <c r="BB455" s="1686"/>
      <c r="BC455" s="1686"/>
      <c r="BD455" s="2329">
        <f>13767.1705918883-270</f>
        <v>13497.1705918883</v>
      </c>
      <c r="BE455" s="2329"/>
      <c r="BF455" s="1742">
        <f t="shared" si="195"/>
        <v>9613</v>
      </c>
      <c r="BG455" s="2403">
        <v>2022</v>
      </c>
      <c r="BH455" s="2403" t="s">
        <v>2324</v>
      </c>
      <c r="BI455" s="2403" t="s">
        <v>2327</v>
      </c>
      <c r="BJ455" s="2334">
        <f t="shared" si="172"/>
        <v>88.886201691109434</v>
      </c>
      <c r="BK455" s="2334">
        <f t="shared" si="173"/>
        <v>77.627943819453037</v>
      </c>
      <c r="BL455" s="2403" t="s">
        <v>40</v>
      </c>
      <c r="BM455" s="2483"/>
      <c r="BN455" s="2915" t="s">
        <v>2497</v>
      </c>
      <c r="BO455" s="2903" t="s">
        <v>2504</v>
      </c>
      <c r="BP455" s="2572">
        <f t="shared" ref="BP455:BP473" si="201">H455*$BP$452</f>
        <v>31360.054465299319</v>
      </c>
      <c r="BQ455" s="2497">
        <f t="shared" si="200"/>
        <v>13747.054465299319</v>
      </c>
    </row>
    <row r="456" spans="1:73" s="2571" customFormat="1" ht="31.5">
      <c r="A456" s="2570">
        <v>4</v>
      </c>
      <c r="B456" s="2476" t="s">
        <v>533</v>
      </c>
      <c r="C456" s="1736" t="s">
        <v>534</v>
      </c>
      <c r="D456" s="1736" t="s">
        <v>535</v>
      </c>
      <c r="E456" s="2478" t="s">
        <v>524</v>
      </c>
      <c r="F456" s="2478" t="s">
        <v>536</v>
      </c>
      <c r="G456" s="2479">
        <f t="shared" si="193"/>
        <v>4556</v>
      </c>
      <c r="H456" s="2504">
        <v>4556</v>
      </c>
      <c r="I456" s="1743"/>
      <c r="J456" s="1794"/>
      <c r="K456" s="1739">
        <v>4556</v>
      </c>
      <c r="L456" s="1739">
        <v>4556</v>
      </c>
      <c r="M456" s="1740">
        <v>4185</v>
      </c>
      <c r="N456" s="1739">
        <v>2436</v>
      </c>
      <c r="O456" s="2479">
        <f t="shared" si="194"/>
        <v>0</v>
      </c>
      <c r="P456" s="1739"/>
      <c r="Q456" s="1739"/>
      <c r="R456" s="1739"/>
      <c r="S456" s="1737">
        <f t="shared" si="186"/>
        <v>1300</v>
      </c>
      <c r="T456" s="2481">
        <v>1300</v>
      </c>
      <c r="U456" s="1739"/>
      <c r="V456" s="1739"/>
      <c r="W456" s="1737">
        <f t="shared" si="187"/>
        <v>0</v>
      </c>
      <c r="X456" s="1739"/>
      <c r="Y456" s="1739"/>
      <c r="Z456" s="1739"/>
      <c r="AA456" s="1737">
        <f t="shared" si="179"/>
        <v>1300</v>
      </c>
      <c r="AB456" s="1739">
        <v>1300</v>
      </c>
      <c r="AC456" s="1739"/>
      <c r="AD456" s="1739"/>
      <c r="AE456" s="1737">
        <f t="shared" si="181"/>
        <v>0</v>
      </c>
      <c r="AF456" s="1739">
        <f t="shared" si="196"/>
        <v>0</v>
      </c>
      <c r="AG456" s="1739"/>
      <c r="AH456" s="1739"/>
      <c r="AI456" s="1737">
        <f t="shared" si="182"/>
        <v>1300</v>
      </c>
      <c r="AJ456" s="1739">
        <f t="shared" si="197"/>
        <v>1300</v>
      </c>
      <c r="AK456" s="1739"/>
      <c r="AL456" s="1739"/>
      <c r="AM456" s="2479">
        <f t="shared" si="183"/>
        <v>3123</v>
      </c>
      <c r="AN456" s="2481">
        <v>3123</v>
      </c>
      <c r="AO456" s="1739"/>
      <c r="AP456" s="1739"/>
      <c r="AQ456" s="2479">
        <f t="shared" si="184"/>
        <v>1433</v>
      </c>
      <c r="AR456" s="2481">
        <f t="shared" si="198"/>
        <v>1433</v>
      </c>
      <c r="AS456" s="1739"/>
      <c r="AT456" s="1739"/>
      <c r="AU456" s="1739"/>
      <c r="AV456" s="2479">
        <f t="shared" si="185"/>
        <v>1433</v>
      </c>
      <c r="AW456" s="2481">
        <f t="shared" si="199"/>
        <v>1433</v>
      </c>
      <c r="AX456" s="1739"/>
      <c r="AY456" s="1739"/>
      <c r="AZ456" s="1739"/>
      <c r="BA456" s="1686"/>
      <c r="BB456" s="1686"/>
      <c r="BC456" s="1686"/>
      <c r="BD456" s="2329">
        <v>961.80163476123744</v>
      </c>
      <c r="BE456" s="2329"/>
      <c r="BF456" s="1742">
        <f t="shared" si="195"/>
        <v>1823</v>
      </c>
      <c r="BG456" s="2403">
        <v>2022</v>
      </c>
      <c r="BH456" s="2403" t="s">
        <v>2324</v>
      </c>
      <c r="BI456" s="2403" t="s">
        <v>2327</v>
      </c>
      <c r="BJ456" s="2334">
        <f t="shared" si="172"/>
        <v>89.657630262538135</v>
      </c>
      <c r="BK456" s="2334">
        <f t="shared" si="173"/>
        <v>67.118048482989352</v>
      </c>
      <c r="BL456" s="2403" t="s">
        <v>40</v>
      </c>
      <c r="BM456" s="2483"/>
      <c r="BN456" s="2915" t="s">
        <v>2497</v>
      </c>
      <c r="BO456" s="2903" t="s">
        <v>2504</v>
      </c>
      <c r="BP456" s="2572">
        <f t="shared" si="201"/>
        <v>4082.1830898258199</v>
      </c>
      <c r="BQ456" s="2497">
        <f t="shared" si="200"/>
        <v>959.18308982581993</v>
      </c>
    </row>
    <row r="457" spans="1:73" s="2571" customFormat="1" ht="31.5">
      <c r="A457" s="2570">
        <v>5</v>
      </c>
      <c r="B457" s="2476" t="s">
        <v>537</v>
      </c>
      <c r="C457" s="1736" t="s">
        <v>534</v>
      </c>
      <c r="D457" s="1736" t="s">
        <v>538</v>
      </c>
      <c r="E457" s="2478" t="s">
        <v>524</v>
      </c>
      <c r="F457" s="2478" t="s">
        <v>539</v>
      </c>
      <c r="G457" s="2479">
        <f t="shared" si="193"/>
        <v>4000</v>
      </c>
      <c r="H457" s="2504">
        <v>4000</v>
      </c>
      <c r="I457" s="1743"/>
      <c r="J457" s="1794"/>
      <c r="K457" s="1739">
        <v>4000</v>
      </c>
      <c r="L457" s="1739">
        <v>4000</v>
      </c>
      <c r="M457" s="1759">
        <v>3731</v>
      </c>
      <c r="N457" s="1741">
        <v>2534</v>
      </c>
      <c r="O457" s="2479">
        <f t="shared" si="194"/>
        <v>0</v>
      </c>
      <c r="P457" s="1739"/>
      <c r="Q457" s="1739"/>
      <c r="R457" s="1739"/>
      <c r="S457" s="1737">
        <f t="shared" si="186"/>
        <v>1200</v>
      </c>
      <c r="T457" s="2481">
        <v>1200</v>
      </c>
      <c r="U457" s="1739"/>
      <c r="V457" s="1739"/>
      <c r="W457" s="1737">
        <f t="shared" si="187"/>
        <v>0</v>
      </c>
      <c r="X457" s="1739"/>
      <c r="Y457" s="1739"/>
      <c r="Z457" s="1739"/>
      <c r="AA457" s="1737">
        <f t="shared" si="179"/>
        <v>1071.4670000000001</v>
      </c>
      <c r="AB457" s="1739">
        <v>1071.4670000000001</v>
      </c>
      <c r="AC457" s="1739"/>
      <c r="AD457" s="1739"/>
      <c r="AE457" s="1737">
        <f t="shared" si="181"/>
        <v>0</v>
      </c>
      <c r="AF457" s="1739">
        <f t="shared" si="196"/>
        <v>0</v>
      </c>
      <c r="AG457" s="1739"/>
      <c r="AH457" s="1739"/>
      <c r="AI457" s="1737">
        <f t="shared" si="182"/>
        <v>1200</v>
      </c>
      <c r="AJ457" s="1739">
        <f t="shared" si="197"/>
        <v>1200</v>
      </c>
      <c r="AK457" s="1739"/>
      <c r="AL457" s="1739"/>
      <c r="AM457" s="2479">
        <f t="shared" si="183"/>
        <v>2800</v>
      </c>
      <c r="AN457" s="2481">
        <v>2800</v>
      </c>
      <c r="AO457" s="1739"/>
      <c r="AP457" s="1739"/>
      <c r="AQ457" s="2479">
        <f t="shared" si="184"/>
        <v>1200</v>
      </c>
      <c r="AR457" s="2481">
        <f t="shared" si="198"/>
        <v>1200</v>
      </c>
      <c r="AS457" s="1739"/>
      <c r="AT457" s="1739"/>
      <c r="AU457" s="1739"/>
      <c r="AV457" s="2479">
        <f t="shared" si="185"/>
        <v>1200</v>
      </c>
      <c r="AW457" s="2481">
        <f t="shared" si="199"/>
        <v>1200</v>
      </c>
      <c r="AX457" s="1739"/>
      <c r="AY457" s="1739"/>
      <c r="AZ457" s="1739"/>
      <c r="BA457" s="1686"/>
      <c r="BB457" s="1686"/>
      <c r="BC457" s="1686"/>
      <c r="BD457" s="2329">
        <v>786.30521050152538</v>
      </c>
      <c r="BE457" s="2329"/>
      <c r="BF457" s="1742">
        <f t="shared" si="195"/>
        <v>1600</v>
      </c>
      <c r="BG457" s="2403">
        <v>2022</v>
      </c>
      <c r="BH457" s="2403" t="s">
        <v>2324</v>
      </c>
      <c r="BI457" s="2403" t="s">
        <v>2327</v>
      </c>
      <c r="BJ457" s="2334">
        <f t="shared" si="172"/>
        <v>89.657630262538135</v>
      </c>
      <c r="BK457" s="2334">
        <f t="shared" si="173"/>
        <v>65.525434208460453</v>
      </c>
      <c r="BL457" s="2403" t="s">
        <v>40</v>
      </c>
      <c r="BM457" s="2483"/>
      <c r="BN457" s="2915" t="s">
        <v>2497</v>
      </c>
      <c r="BO457" s="2903" t="s">
        <v>2504</v>
      </c>
      <c r="BP457" s="2572">
        <f t="shared" si="201"/>
        <v>3584.0062246056364</v>
      </c>
      <c r="BQ457" s="2497">
        <f t="shared" si="200"/>
        <v>784.00622460563636</v>
      </c>
    </row>
    <row r="458" spans="1:73" s="2571" customFormat="1" ht="31.5">
      <c r="A458" s="2570">
        <v>6</v>
      </c>
      <c r="B458" s="2476" t="s">
        <v>540</v>
      </c>
      <c r="C458" s="1736" t="s">
        <v>513</v>
      </c>
      <c r="D458" s="1736" t="s">
        <v>541</v>
      </c>
      <c r="E458" s="2478" t="s">
        <v>524</v>
      </c>
      <c r="F458" s="2478" t="s">
        <v>542</v>
      </c>
      <c r="G458" s="2479">
        <f t="shared" si="193"/>
        <v>5400</v>
      </c>
      <c r="H458" s="2504">
        <v>5400</v>
      </c>
      <c r="I458" s="1741"/>
      <c r="J458" s="1794"/>
      <c r="K458" s="1739">
        <v>5400</v>
      </c>
      <c r="L458" s="1739">
        <v>5400</v>
      </c>
      <c r="M458" s="1740">
        <v>4876</v>
      </c>
      <c r="N458" s="1739">
        <v>3347</v>
      </c>
      <c r="O458" s="2479">
        <f t="shared" si="194"/>
        <v>0</v>
      </c>
      <c r="P458" s="1739"/>
      <c r="Q458" s="1739"/>
      <c r="R458" s="1739"/>
      <c r="S458" s="1737">
        <f t="shared" si="186"/>
        <v>1600</v>
      </c>
      <c r="T458" s="2481">
        <v>1600</v>
      </c>
      <c r="U458" s="1739"/>
      <c r="V458" s="1739"/>
      <c r="W458" s="1737">
        <f t="shared" si="187"/>
        <v>0</v>
      </c>
      <c r="X458" s="1739"/>
      <c r="Y458" s="1739"/>
      <c r="Z458" s="1739"/>
      <c r="AA458" s="1737">
        <f t="shared" si="179"/>
        <v>1589.6179999999999</v>
      </c>
      <c r="AB458" s="1739">
        <v>1589.6179999999999</v>
      </c>
      <c r="AC458" s="1739"/>
      <c r="AD458" s="1739"/>
      <c r="AE458" s="1737">
        <f t="shared" si="181"/>
        <v>0</v>
      </c>
      <c r="AF458" s="1739">
        <f t="shared" si="196"/>
        <v>0</v>
      </c>
      <c r="AG458" s="1739"/>
      <c r="AH458" s="1739"/>
      <c r="AI458" s="1737">
        <f t="shared" si="182"/>
        <v>1600</v>
      </c>
      <c r="AJ458" s="1739">
        <f t="shared" si="197"/>
        <v>1600</v>
      </c>
      <c r="AK458" s="1739"/>
      <c r="AL458" s="1739"/>
      <c r="AM458" s="2479">
        <f t="shared" si="183"/>
        <v>3760</v>
      </c>
      <c r="AN458" s="2481">
        <v>3760</v>
      </c>
      <c r="AO458" s="1739"/>
      <c r="AP458" s="1739"/>
      <c r="AQ458" s="2479">
        <f t="shared" si="184"/>
        <v>1640</v>
      </c>
      <c r="AR458" s="2481">
        <f t="shared" si="198"/>
        <v>1640</v>
      </c>
      <c r="AS458" s="1739"/>
      <c r="AT458" s="1739"/>
      <c r="AU458" s="1739"/>
      <c r="AV458" s="2479">
        <f t="shared" si="185"/>
        <v>1640</v>
      </c>
      <c r="AW458" s="2481">
        <f t="shared" si="199"/>
        <v>1640</v>
      </c>
      <c r="AX458" s="1739"/>
      <c r="AY458" s="1739"/>
      <c r="AZ458" s="1739"/>
      <c r="BA458" s="1686"/>
      <c r="BB458" s="1686"/>
      <c r="BC458" s="1686"/>
      <c r="BD458" s="2329">
        <v>1081.5120341770589</v>
      </c>
      <c r="BE458" s="2329"/>
      <c r="BF458" s="1742">
        <f t="shared" si="195"/>
        <v>2160</v>
      </c>
      <c r="BG458" s="2403">
        <v>2022</v>
      </c>
      <c r="BH458" s="2403" t="s">
        <v>2324</v>
      </c>
      <c r="BI458" s="2403" t="s">
        <v>2327</v>
      </c>
      <c r="BJ458" s="2334">
        <f t="shared" si="172"/>
        <v>89.65763026253812</v>
      </c>
      <c r="BK458" s="2334">
        <f t="shared" si="173"/>
        <v>65.945855742503596</v>
      </c>
      <c r="BL458" s="2403" t="s">
        <v>40</v>
      </c>
      <c r="BM458" s="2483"/>
      <c r="BN458" s="2915" t="s">
        <v>2497</v>
      </c>
      <c r="BO458" s="2903" t="s">
        <v>2504</v>
      </c>
      <c r="BP458" s="2572">
        <f t="shared" si="201"/>
        <v>4838.4084032176088</v>
      </c>
      <c r="BQ458" s="2497">
        <f t="shared" si="200"/>
        <v>1078.4084032176088</v>
      </c>
    </row>
    <row r="459" spans="1:73" s="2571" customFormat="1" ht="25.5">
      <c r="A459" s="2570">
        <v>7</v>
      </c>
      <c r="B459" s="2476" t="s">
        <v>543</v>
      </c>
      <c r="C459" s="1736" t="s">
        <v>534</v>
      </c>
      <c r="D459" s="1736" t="s">
        <v>544</v>
      </c>
      <c r="E459" s="2478" t="s">
        <v>524</v>
      </c>
      <c r="F459" s="2478" t="s">
        <v>545</v>
      </c>
      <c r="G459" s="2479">
        <f t="shared" si="193"/>
        <v>5000</v>
      </c>
      <c r="H459" s="2504">
        <v>5000</v>
      </c>
      <c r="I459" s="1741"/>
      <c r="J459" s="1794"/>
      <c r="K459" s="1739">
        <v>5000</v>
      </c>
      <c r="L459" s="1739">
        <v>5000</v>
      </c>
      <c r="M459" s="1740">
        <v>4234</v>
      </c>
      <c r="N459" s="1739">
        <v>2514</v>
      </c>
      <c r="O459" s="2479">
        <f t="shared" si="194"/>
        <v>0</v>
      </c>
      <c r="P459" s="1739"/>
      <c r="Q459" s="1739"/>
      <c r="R459" s="1739"/>
      <c r="S459" s="1737">
        <f t="shared" si="186"/>
        <v>1500</v>
      </c>
      <c r="T459" s="2481">
        <v>1500</v>
      </c>
      <c r="U459" s="1739"/>
      <c r="V459" s="1739"/>
      <c r="W459" s="1737">
        <f t="shared" si="187"/>
        <v>0</v>
      </c>
      <c r="X459" s="1739"/>
      <c r="Y459" s="1739"/>
      <c r="Z459" s="1739"/>
      <c r="AA459" s="1737">
        <f t="shared" si="179"/>
        <v>1500</v>
      </c>
      <c r="AB459" s="1739">
        <v>1500</v>
      </c>
      <c r="AC459" s="1739"/>
      <c r="AD459" s="1739"/>
      <c r="AE459" s="1737">
        <f t="shared" si="181"/>
        <v>0</v>
      </c>
      <c r="AF459" s="1739">
        <f t="shared" si="196"/>
        <v>0</v>
      </c>
      <c r="AG459" s="1739"/>
      <c r="AH459" s="1739"/>
      <c r="AI459" s="1737">
        <f t="shared" si="182"/>
        <v>1500</v>
      </c>
      <c r="AJ459" s="1739">
        <f t="shared" si="197"/>
        <v>1500</v>
      </c>
      <c r="AK459" s="1739"/>
      <c r="AL459" s="1739"/>
      <c r="AM459" s="2479">
        <f t="shared" si="183"/>
        <v>3500</v>
      </c>
      <c r="AN459" s="2481">
        <v>3500</v>
      </c>
      <c r="AO459" s="1739"/>
      <c r="AP459" s="1739"/>
      <c r="AQ459" s="2479">
        <f t="shared" si="184"/>
        <v>1500</v>
      </c>
      <c r="AR459" s="2481">
        <f t="shared" si="198"/>
        <v>1500</v>
      </c>
      <c r="AS459" s="1739"/>
      <c r="AT459" s="1739"/>
      <c r="AU459" s="1739"/>
      <c r="AV459" s="2479">
        <f t="shared" si="185"/>
        <v>1500</v>
      </c>
      <c r="AW459" s="2481">
        <f t="shared" si="199"/>
        <v>1500</v>
      </c>
      <c r="AX459" s="1739"/>
      <c r="AY459" s="1739"/>
      <c r="AZ459" s="1739"/>
      <c r="BA459" s="1686"/>
      <c r="BB459" s="1686"/>
      <c r="BC459" s="1686"/>
      <c r="BD459" s="2329">
        <v>982.88151312690661</v>
      </c>
      <c r="BE459" s="2329"/>
      <c r="BF459" s="1742">
        <f t="shared" si="195"/>
        <v>2000</v>
      </c>
      <c r="BG459" s="2403">
        <v>2022</v>
      </c>
      <c r="BH459" s="2403" t="s">
        <v>2324</v>
      </c>
      <c r="BI459" s="2403" t="s">
        <v>2327</v>
      </c>
      <c r="BJ459" s="2334">
        <f t="shared" si="172"/>
        <v>89.657630262538135</v>
      </c>
      <c r="BK459" s="2334">
        <f t="shared" si="173"/>
        <v>65.525434208460439</v>
      </c>
      <c r="BL459" s="2403" t="s">
        <v>40</v>
      </c>
      <c r="BM459" s="2483"/>
      <c r="BN459" s="2915" t="s">
        <v>2497</v>
      </c>
      <c r="BO459" s="2903" t="s">
        <v>2504</v>
      </c>
      <c r="BP459" s="2572">
        <f t="shared" si="201"/>
        <v>4480.0077807570451</v>
      </c>
      <c r="BQ459" s="2497">
        <f t="shared" si="200"/>
        <v>980.00778075704511</v>
      </c>
    </row>
    <row r="460" spans="1:73" s="2571" customFormat="1" ht="31.5">
      <c r="A460" s="2570">
        <v>8</v>
      </c>
      <c r="B460" s="2476" t="s">
        <v>546</v>
      </c>
      <c r="C460" s="1736" t="s">
        <v>534</v>
      </c>
      <c r="D460" s="1736" t="s">
        <v>547</v>
      </c>
      <c r="E460" s="2478" t="s">
        <v>524</v>
      </c>
      <c r="F460" s="2478" t="s">
        <v>548</v>
      </c>
      <c r="G460" s="2479">
        <f t="shared" si="193"/>
        <v>4500</v>
      </c>
      <c r="H460" s="2504">
        <v>3150</v>
      </c>
      <c r="I460" s="1741">
        <v>1350</v>
      </c>
      <c r="J460" s="1794"/>
      <c r="K460" s="1739">
        <v>4500</v>
      </c>
      <c r="L460" s="1739">
        <v>3150</v>
      </c>
      <c r="M460" s="1740">
        <v>4500</v>
      </c>
      <c r="N460" s="1739">
        <v>2500</v>
      </c>
      <c r="O460" s="2479">
        <f t="shared" si="194"/>
        <v>0</v>
      </c>
      <c r="P460" s="1739"/>
      <c r="Q460" s="1739"/>
      <c r="R460" s="1739"/>
      <c r="S460" s="1737">
        <f t="shared" si="186"/>
        <v>1350</v>
      </c>
      <c r="T460" s="2481">
        <v>1350</v>
      </c>
      <c r="U460" s="1739"/>
      <c r="V460" s="1739"/>
      <c r="W460" s="1737">
        <f t="shared" si="187"/>
        <v>0</v>
      </c>
      <c r="X460" s="1739"/>
      <c r="Y460" s="1739"/>
      <c r="Z460" s="1739"/>
      <c r="AA460" s="1737">
        <f t="shared" si="179"/>
        <v>1012.5980000000001</v>
      </c>
      <c r="AB460" s="1739">
        <v>1012.5980000000001</v>
      </c>
      <c r="AC460" s="1739"/>
      <c r="AD460" s="1739"/>
      <c r="AE460" s="1737">
        <f t="shared" si="181"/>
        <v>0</v>
      </c>
      <c r="AF460" s="1739">
        <f t="shared" si="196"/>
        <v>0</v>
      </c>
      <c r="AG460" s="1739"/>
      <c r="AH460" s="1739"/>
      <c r="AI460" s="1737">
        <f t="shared" si="182"/>
        <v>1350</v>
      </c>
      <c r="AJ460" s="1739">
        <f t="shared" si="197"/>
        <v>1350</v>
      </c>
      <c r="AK460" s="1739"/>
      <c r="AL460" s="1739"/>
      <c r="AM460" s="2479">
        <f t="shared" si="183"/>
        <v>3150</v>
      </c>
      <c r="AN460" s="2481">
        <v>3150</v>
      </c>
      <c r="AO460" s="1739"/>
      <c r="AP460" s="1739"/>
      <c r="AQ460" s="2479">
        <v>1350</v>
      </c>
      <c r="AR460" s="2481">
        <f>L460-AN460</f>
        <v>0</v>
      </c>
      <c r="AS460" s="1739"/>
      <c r="AT460" s="1739"/>
      <c r="AU460" s="1739"/>
      <c r="AV460" s="2479">
        <f>SUM(AW460:AY460)</f>
        <v>1350</v>
      </c>
      <c r="AW460" s="2481">
        <f t="shared" si="199"/>
        <v>0</v>
      </c>
      <c r="AX460" s="1739"/>
      <c r="AY460" s="1739">
        <v>1350</v>
      </c>
      <c r="AZ460" s="1739"/>
      <c r="BA460" s="1686"/>
      <c r="BB460" s="1686"/>
      <c r="BC460" s="1686"/>
      <c r="BD460" s="2329"/>
      <c r="BE460" s="2329"/>
      <c r="BF460" s="1742">
        <f t="shared" si="195"/>
        <v>1800</v>
      </c>
      <c r="BG460" s="2403">
        <v>2022</v>
      </c>
      <c r="BH460" s="2403" t="s">
        <v>2324</v>
      </c>
      <c r="BI460" s="2403"/>
      <c r="BJ460" s="2334">
        <f t="shared" si="172"/>
        <v>100</v>
      </c>
      <c r="BK460" s="2334" t="e">
        <f t="shared" si="173"/>
        <v>#DIV/0!</v>
      </c>
      <c r="BL460" s="2403" t="s">
        <v>40</v>
      </c>
      <c r="BM460" s="2485" t="s">
        <v>450</v>
      </c>
      <c r="BN460" s="2915" t="s">
        <v>2497</v>
      </c>
      <c r="BO460" s="2903" t="s">
        <v>2504</v>
      </c>
      <c r="BP460" s="2573">
        <f t="shared" si="201"/>
        <v>2822.4049018769388</v>
      </c>
      <c r="BQ460" s="2497">
        <f>BP460-AN460</f>
        <v>-327.59509812306123</v>
      </c>
    </row>
    <row r="461" spans="1:73" s="2571" customFormat="1" ht="47.25">
      <c r="A461" s="2570">
        <v>9</v>
      </c>
      <c r="B461" s="2476" t="s">
        <v>549</v>
      </c>
      <c r="C461" s="1736" t="s">
        <v>550</v>
      </c>
      <c r="D461" s="1736" t="s">
        <v>551</v>
      </c>
      <c r="E461" s="2478" t="s">
        <v>524</v>
      </c>
      <c r="F461" s="2478" t="s">
        <v>552</v>
      </c>
      <c r="G461" s="2479">
        <f t="shared" si="193"/>
        <v>24841</v>
      </c>
      <c r="H461" s="2504">
        <f>20671+671</f>
        <v>21342</v>
      </c>
      <c r="I461" s="1741">
        <f>4170-671</f>
        <v>3499</v>
      </c>
      <c r="J461" s="1794"/>
      <c r="K461" s="1739">
        <v>24841</v>
      </c>
      <c r="L461" s="1739">
        <v>21342</v>
      </c>
      <c r="M461" s="1740">
        <v>11000</v>
      </c>
      <c r="N461" s="1739">
        <v>7885</v>
      </c>
      <c r="O461" s="2479">
        <f t="shared" si="194"/>
        <v>0</v>
      </c>
      <c r="P461" s="1739"/>
      <c r="Q461" s="1739"/>
      <c r="R461" s="1739"/>
      <c r="S461" s="1737">
        <f t="shared" si="186"/>
        <v>5000</v>
      </c>
      <c r="T461" s="2481">
        <v>5000</v>
      </c>
      <c r="U461" s="1739"/>
      <c r="V461" s="1739"/>
      <c r="W461" s="1737">
        <f t="shared" si="187"/>
        <v>0</v>
      </c>
      <c r="X461" s="1739"/>
      <c r="Y461" s="1739"/>
      <c r="Z461" s="1739"/>
      <c r="AA461" s="1737">
        <f t="shared" si="179"/>
        <v>5000</v>
      </c>
      <c r="AB461" s="1739">
        <v>5000</v>
      </c>
      <c r="AC461" s="1739"/>
      <c r="AD461" s="1739"/>
      <c r="AE461" s="1737">
        <f t="shared" si="181"/>
        <v>0</v>
      </c>
      <c r="AF461" s="1739">
        <f t="shared" si="196"/>
        <v>0</v>
      </c>
      <c r="AG461" s="1739"/>
      <c r="AH461" s="1739"/>
      <c r="AI461" s="1737">
        <f t="shared" si="182"/>
        <v>5000</v>
      </c>
      <c r="AJ461" s="1739">
        <f t="shared" si="197"/>
        <v>5000</v>
      </c>
      <c r="AK461" s="1739"/>
      <c r="AL461" s="1739"/>
      <c r="AM461" s="2479">
        <f t="shared" si="183"/>
        <v>12000</v>
      </c>
      <c r="AN461" s="2481">
        <v>12000</v>
      </c>
      <c r="AO461" s="1739"/>
      <c r="AP461" s="1739"/>
      <c r="AQ461" s="2479">
        <f t="shared" si="184"/>
        <v>9342</v>
      </c>
      <c r="AR461" s="2481">
        <f t="shared" si="198"/>
        <v>9342</v>
      </c>
      <c r="AS461" s="1739"/>
      <c r="AT461" s="1739"/>
      <c r="AU461" s="1739"/>
      <c r="AV461" s="2479">
        <f t="shared" si="185"/>
        <v>9342</v>
      </c>
      <c r="AW461" s="2481">
        <f t="shared" si="199"/>
        <v>9342</v>
      </c>
      <c r="AX461" s="1739"/>
      <c r="AY461" s="1739"/>
      <c r="AZ461" s="1739"/>
      <c r="BA461" s="1686"/>
      <c r="BB461" s="1686"/>
      <c r="BC461" s="1686"/>
      <c r="BD461" s="2329">
        <v>7134.7314506308903</v>
      </c>
      <c r="BE461" s="2329"/>
      <c r="BF461" s="1742">
        <f t="shared" si="195"/>
        <v>7000</v>
      </c>
      <c r="BG461" s="2403">
        <v>2022</v>
      </c>
      <c r="BH461" s="2403" t="s">
        <v>2324</v>
      </c>
      <c r="BI461" s="2403" t="s">
        <v>2327</v>
      </c>
      <c r="BJ461" s="2334">
        <f t="shared" si="172"/>
        <v>89.657630262538149</v>
      </c>
      <c r="BK461" s="2334">
        <f t="shared" si="173"/>
        <v>76.372633811077833</v>
      </c>
      <c r="BL461" s="2403" t="s">
        <v>40</v>
      </c>
      <c r="BM461" s="2483"/>
      <c r="BN461" s="2915" t="s">
        <v>2497</v>
      </c>
      <c r="BO461" s="2903" t="s">
        <v>2504</v>
      </c>
      <c r="BP461" s="2572">
        <f t="shared" si="201"/>
        <v>19122.465211383373</v>
      </c>
      <c r="BQ461" s="2497">
        <f t="shared" si="200"/>
        <v>7122.4652113833727</v>
      </c>
    </row>
    <row r="462" spans="1:73" s="2571" customFormat="1" ht="31.5" customHeight="1">
      <c r="A462" s="2570">
        <v>10</v>
      </c>
      <c r="B462" s="2476" t="s">
        <v>553</v>
      </c>
      <c r="C462" s="1736" t="s">
        <v>513</v>
      </c>
      <c r="D462" s="1736" t="s">
        <v>554</v>
      </c>
      <c r="E462" s="2478" t="s">
        <v>524</v>
      </c>
      <c r="F462" s="2478" t="s">
        <v>555</v>
      </c>
      <c r="G462" s="2479">
        <f t="shared" si="193"/>
        <v>4000</v>
      </c>
      <c r="H462" s="2504">
        <v>4000</v>
      </c>
      <c r="I462" s="1741"/>
      <c r="J462" s="1794"/>
      <c r="K462" s="1739">
        <v>4000</v>
      </c>
      <c r="L462" s="1739">
        <v>4000</v>
      </c>
      <c r="M462" s="1740">
        <v>3776</v>
      </c>
      <c r="N462" s="1739">
        <v>2932</v>
      </c>
      <c r="O462" s="2479">
        <f t="shared" si="194"/>
        <v>0</v>
      </c>
      <c r="P462" s="1739"/>
      <c r="Q462" s="1739"/>
      <c r="R462" s="1739"/>
      <c r="S462" s="1737">
        <f t="shared" si="186"/>
        <v>1200</v>
      </c>
      <c r="T462" s="2481">
        <v>1200</v>
      </c>
      <c r="U462" s="1739"/>
      <c r="V462" s="1739"/>
      <c r="W462" s="1737">
        <f t="shared" si="187"/>
        <v>0</v>
      </c>
      <c r="X462" s="1739"/>
      <c r="Y462" s="1739"/>
      <c r="Z462" s="1739"/>
      <c r="AA462" s="1737">
        <f t="shared" si="179"/>
        <v>1200</v>
      </c>
      <c r="AB462" s="1739">
        <v>1200</v>
      </c>
      <c r="AC462" s="1739"/>
      <c r="AD462" s="1739"/>
      <c r="AE462" s="1737">
        <f t="shared" si="181"/>
        <v>0</v>
      </c>
      <c r="AF462" s="1739">
        <f t="shared" si="196"/>
        <v>0</v>
      </c>
      <c r="AG462" s="1739"/>
      <c r="AH462" s="1739"/>
      <c r="AI462" s="1737">
        <f t="shared" si="182"/>
        <v>1200</v>
      </c>
      <c r="AJ462" s="1739">
        <f t="shared" si="197"/>
        <v>1200</v>
      </c>
      <c r="AK462" s="1739"/>
      <c r="AL462" s="1739"/>
      <c r="AM462" s="2479">
        <f t="shared" si="183"/>
        <v>2800</v>
      </c>
      <c r="AN462" s="2481">
        <v>2800</v>
      </c>
      <c r="AO462" s="1739"/>
      <c r="AP462" s="1739"/>
      <c r="AQ462" s="2479">
        <f t="shared" si="184"/>
        <v>1200</v>
      </c>
      <c r="AR462" s="2481">
        <f t="shared" si="198"/>
        <v>1200</v>
      </c>
      <c r="AS462" s="1739"/>
      <c r="AT462" s="1739"/>
      <c r="AU462" s="1739"/>
      <c r="AV462" s="2479">
        <f t="shared" si="185"/>
        <v>1200</v>
      </c>
      <c r="AW462" s="2481">
        <f t="shared" si="199"/>
        <v>1200</v>
      </c>
      <c r="AX462" s="1739"/>
      <c r="AY462" s="1739"/>
      <c r="AZ462" s="1739"/>
      <c r="BA462" s="1686"/>
      <c r="BB462" s="1686"/>
      <c r="BC462" s="1686"/>
      <c r="BD462" s="2329">
        <v>786.30521050152538</v>
      </c>
      <c r="BE462" s="2329"/>
      <c r="BF462" s="1742">
        <f t="shared" si="195"/>
        <v>1600</v>
      </c>
      <c r="BG462" s="2403">
        <v>2022</v>
      </c>
      <c r="BH462" s="2403" t="s">
        <v>2324</v>
      </c>
      <c r="BI462" s="2403" t="s">
        <v>2327</v>
      </c>
      <c r="BJ462" s="2334">
        <f t="shared" si="172"/>
        <v>89.657630262538135</v>
      </c>
      <c r="BK462" s="2334">
        <f t="shared" si="173"/>
        <v>65.525434208460453</v>
      </c>
      <c r="BL462" s="2403" t="s">
        <v>40</v>
      </c>
      <c r="BM462" s="2483"/>
      <c r="BN462" s="2915" t="s">
        <v>2497</v>
      </c>
      <c r="BO462" s="2903" t="s">
        <v>2504</v>
      </c>
      <c r="BP462" s="2572">
        <f t="shared" si="201"/>
        <v>3584.0062246056364</v>
      </c>
      <c r="BQ462" s="2497">
        <f t="shared" si="200"/>
        <v>784.00622460563636</v>
      </c>
    </row>
    <row r="463" spans="1:73" s="2571" customFormat="1" ht="31.5">
      <c r="A463" s="2570">
        <v>11</v>
      </c>
      <c r="B463" s="2476" t="s">
        <v>556</v>
      </c>
      <c r="C463" s="1736" t="s">
        <v>534</v>
      </c>
      <c r="D463" s="1736" t="s">
        <v>557</v>
      </c>
      <c r="E463" s="2478" t="s">
        <v>524</v>
      </c>
      <c r="F463" s="2478" t="s">
        <v>558</v>
      </c>
      <c r="G463" s="2479">
        <f t="shared" si="193"/>
        <v>1500</v>
      </c>
      <c r="H463" s="2504">
        <v>1500</v>
      </c>
      <c r="I463" s="1741"/>
      <c r="J463" s="1794"/>
      <c r="K463" s="1739">
        <v>1500</v>
      </c>
      <c r="L463" s="1739">
        <v>1500</v>
      </c>
      <c r="M463" s="1740">
        <v>675</v>
      </c>
      <c r="N463" s="1739">
        <v>300</v>
      </c>
      <c r="O463" s="2479">
        <f t="shared" si="194"/>
        <v>63.966999999999985</v>
      </c>
      <c r="P463" s="1739">
        <v>63.966999999999985</v>
      </c>
      <c r="Q463" s="1739"/>
      <c r="R463" s="1739"/>
      <c r="S463" s="1737">
        <f t="shared" si="186"/>
        <v>800</v>
      </c>
      <c r="T463" s="2481">
        <v>800</v>
      </c>
      <c r="U463" s="1739"/>
      <c r="V463" s="1739"/>
      <c r="W463" s="1737">
        <f t="shared" si="187"/>
        <v>63.966999999999999</v>
      </c>
      <c r="X463" s="1739">
        <v>63.966999999999999</v>
      </c>
      <c r="Y463" s="1739"/>
      <c r="Z463" s="1739"/>
      <c r="AA463" s="1737">
        <f t="shared" si="179"/>
        <v>36.076000000000001</v>
      </c>
      <c r="AB463" s="1739">
        <v>36.076000000000001</v>
      </c>
      <c r="AC463" s="1739"/>
      <c r="AD463" s="1739"/>
      <c r="AE463" s="1737">
        <f t="shared" si="181"/>
        <v>63.966999999999985</v>
      </c>
      <c r="AF463" s="1739">
        <f t="shared" si="196"/>
        <v>63.966999999999985</v>
      </c>
      <c r="AG463" s="1739"/>
      <c r="AH463" s="1739"/>
      <c r="AI463" s="1737">
        <f t="shared" si="182"/>
        <v>800</v>
      </c>
      <c r="AJ463" s="1739">
        <f t="shared" si="197"/>
        <v>800</v>
      </c>
      <c r="AK463" s="1739"/>
      <c r="AL463" s="1739"/>
      <c r="AM463" s="2479">
        <f t="shared" si="183"/>
        <v>1400</v>
      </c>
      <c r="AN463" s="2481">
        <v>1400</v>
      </c>
      <c r="AO463" s="1739"/>
      <c r="AP463" s="1739"/>
      <c r="AQ463" s="2479">
        <f t="shared" si="184"/>
        <v>100</v>
      </c>
      <c r="AR463" s="2481">
        <f t="shared" si="198"/>
        <v>100</v>
      </c>
      <c r="AS463" s="1739"/>
      <c r="AT463" s="1739"/>
      <c r="AU463" s="1739"/>
      <c r="AV463" s="2479">
        <f t="shared" si="185"/>
        <v>100</v>
      </c>
      <c r="AW463" s="2481">
        <f t="shared" si="199"/>
        <v>100</v>
      </c>
      <c r="AX463" s="1739"/>
      <c r="AY463" s="1739"/>
      <c r="AZ463" s="1739"/>
      <c r="BA463" s="1686"/>
      <c r="BB463" s="1686"/>
      <c r="BC463" s="1686"/>
      <c r="BD463" s="2329">
        <v>100</v>
      </c>
      <c r="BE463" s="2329"/>
      <c r="BF463" s="1742">
        <f t="shared" si="195"/>
        <v>600</v>
      </c>
      <c r="BG463" s="2403">
        <v>2022</v>
      </c>
      <c r="BH463" s="2403" t="s">
        <v>2324</v>
      </c>
      <c r="BI463" s="2403" t="s">
        <v>2327</v>
      </c>
      <c r="BJ463" s="2334">
        <f t="shared" si="172"/>
        <v>100</v>
      </c>
      <c r="BK463" s="2334">
        <f t="shared" si="173"/>
        <v>100</v>
      </c>
      <c r="BL463" s="2403" t="s">
        <v>40</v>
      </c>
      <c r="BM463" s="2483"/>
      <c r="BN463" s="2915" t="s">
        <v>2497</v>
      </c>
      <c r="BO463" s="2903" t="s">
        <v>2504</v>
      </c>
      <c r="BP463" s="2572">
        <f>H463*$BP$452</f>
        <v>1344.0023342271136</v>
      </c>
      <c r="BQ463" s="2497">
        <f>BP463-AN463</f>
        <v>-55.997665772886421</v>
      </c>
    </row>
    <row r="464" spans="1:73" s="2571" customFormat="1">
      <c r="A464" s="2570">
        <v>12</v>
      </c>
      <c r="B464" s="2476" t="s">
        <v>559</v>
      </c>
      <c r="C464" s="1736" t="s">
        <v>560</v>
      </c>
      <c r="D464" s="1736" t="s">
        <v>561</v>
      </c>
      <c r="E464" s="2478" t="s">
        <v>524</v>
      </c>
      <c r="F464" s="2478" t="s">
        <v>562</v>
      </c>
      <c r="G464" s="2479">
        <f t="shared" si="193"/>
        <v>6000</v>
      </c>
      <c r="H464" s="2504">
        <v>5500</v>
      </c>
      <c r="I464" s="1741">
        <v>500</v>
      </c>
      <c r="J464" s="1794"/>
      <c r="K464" s="1739">
        <v>6000</v>
      </c>
      <c r="L464" s="1739">
        <v>5500</v>
      </c>
      <c r="M464" s="1740">
        <v>1242</v>
      </c>
      <c r="N464" s="1739">
        <v>820</v>
      </c>
      <c r="O464" s="2479">
        <f t="shared" si="194"/>
        <v>518.29199999999992</v>
      </c>
      <c r="P464" s="1739">
        <v>518.29199999999992</v>
      </c>
      <c r="Q464" s="1739"/>
      <c r="R464" s="1739"/>
      <c r="S464" s="1737">
        <f t="shared" si="186"/>
        <v>1800</v>
      </c>
      <c r="T464" s="2481">
        <v>1800</v>
      </c>
      <c r="U464" s="1739"/>
      <c r="V464" s="1739"/>
      <c r="W464" s="1737">
        <f t="shared" si="187"/>
        <v>0</v>
      </c>
      <c r="X464" s="1739"/>
      <c r="Y464" s="1739"/>
      <c r="Z464" s="1739"/>
      <c r="AA464" s="1737">
        <f t="shared" si="179"/>
        <v>0</v>
      </c>
      <c r="AB464" s="1739">
        <v>0</v>
      </c>
      <c r="AC464" s="1739"/>
      <c r="AD464" s="1739"/>
      <c r="AE464" s="1737">
        <f t="shared" si="181"/>
        <v>518.29199999999992</v>
      </c>
      <c r="AF464" s="1739">
        <f t="shared" si="196"/>
        <v>518.29199999999992</v>
      </c>
      <c r="AG464" s="1739"/>
      <c r="AH464" s="1739"/>
      <c r="AI464" s="1737">
        <f t="shared" si="182"/>
        <v>1800</v>
      </c>
      <c r="AJ464" s="1739">
        <f t="shared" si="197"/>
        <v>1800</v>
      </c>
      <c r="AK464" s="1739"/>
      <c r="AL464" s="1739"/>
      <c r="AM464" s="2479">
        <f t="shared" si="183"/>
        <v>4200</v>
      </c>
      <c r="AN464" s="2481">
        <v>4200</v>
      </c>
      <c r="AO464" s="1739"/>
      <c r="AP464" s="1739"/>
      <c r="AQ464" s="2479">
        <f t="shared" si="184"/>
        <v>1300</v>
      </c>
      <c r="AR464" s="2481">
        <f t="shared" si="198"/>
        <v>1300</v>
      </c>
      <c r="AS464" s="1739"/>
      <c r="AT464" s="1739"/>
      <c r="AU464" s="1739"/>
      <c r="AV464" s="2479">
        <f t="shared" si="185"/>
        <v>1800</v>
      </c>
      <c r="AW464" s="2481">
        <f t="shared" si="199"/>
        <v>1300</v>
      </c>
      <c r="AX464" s="1739"/>
      <c r="AY464" s="1739">
        <v>500</v>
      </c>
      <c r="AZ464" s="1739"/>
      <c r="BA464" s="1686"/>
      <c r="BB464" s="1686"/>
      <c r="BC464" s="1686"/>
      <c r="BD464" s="2329">
        <v>731.169664439597</v>
      </c>
      <c r="BE464" s="2329"/>
      <c r="BF464" s="1742">
        <f t="shared" si="195"/>
        <v>2400</v>
      </c>
      <c r="BG464" s="2403">
        <v>2022</v>
      </c>
      <c r="BH464" s="2403" t="s">
        <v>2324</v>
      </c>
      <c r="BI464" s="2403" t="s">
        <v>2327</v>
      </c>
      <c r="BJ464" s="2334">
        <f t="shared" ref="BJ464:BJ526" si="202">(BD464+AN464)/H464*100</f>
        <v>89.65763026253812</v>
      </c>
      <c r="BK464" s="2334">
        <f t="shared" ref="BK464:BK526" si="203">BD464/AR464*100</f>
        <v>56.243820341507465</v>
      </c>
      <c r="BL464" s="2403" t="s">
        <v>40</v>
      </c>
      <c r="BM464" s="2485" t="s">
        <v>450</v>
      </c>
      <c r="BN464" s="2915" t="s">
        <v>2497</v>
      </c>
      <c r="BO464" s="2903" t="s">
        <v>2504</v>
      </c>
      <c r="BP464" s="2573">
        <f t="shared" si="201"/>
        <v>4928.0085588327502</v>
      </c>
      <c r="BQ464" s="2497">
        <f t="shared" si="200"/>
        <v>728.00855883275017</v>
      </c>
    </row>
    <row r="465" spans="1:69" s="2571" customFormat="1" ht="39.75" customHeight="1">
      <c r="A465" s="2570">
        <v>13</v>
      </c>
      <c r="B465" s="2476" t="s">
        <v>563</v>
      </c>
      <c r="C465" s="1736" t="s">
        <v>560</v>
      </c>
      <c r="D465" s="1736" t="s">
        <v>564</v>
      </c>
      <c r="E465" s="2478" t="s">
        <v>524</v>
      </c>
      <c r="F465" s="2478" t="s">
        <v>565</v>
      </c>
      <c r="G465" s="2479">
        <f t="shared" si="193"/>
        <v>4000</v>
      </c>
      <c r="H465" s="2504">
        <v>3500</v>
      </c>
      <c r="I465" s="1741">
        <v>500</v>
      </c>
      <c r="J465" s="1794"/>
      <c r="K465" s="1739">
        <v>4000</v>
      </c>
      <c r="L465" s="1739">
        <v>3500</v>
      </c>
      <c r="M465" s="1740">
        <v>1253</v>
      </c>
      <c r="N465" s="1739">
        <v>832</v>
      </c>
      <c r="O465" s="2479">
        <f t="shared" si="194"/>
        <v>413.404</v>
      </c>
      <c r="P465" s="1739">
        <v>413.404</v>
      </c>
      <c r="Q465" s="1739"/>
      <c r="R465" s="1739"/>
      <c r="S465" s="1737">
        <f t="shared" si="186"/>
        <v>1200</v>
      </c>
      <c r="T465" s="2481">
        <v>1200</v>
      </c>
      <c r="U465" s="1739"/>
      <c r="V465" s="1739"/>
      <c r="W465" s="1737">
        <f t="shared" si="187"/>
        <v>0</v>
      </c>
      <c r="X465" s="1739"/>
      <c r="Y465" s="1739"/>
      <c r="Z465" s="1739"/>
      <c r="AA465" s="1737">
        <f t="shared" si="179"/>
        <v>545.447</v>
      </c>
      <c r="AB465" s="1739">
        <v>545.447</v>
      </c>
      <c r="AC465" s="1739"/>
      <c r="AD465" s="1739"/>
      <c r="AE465" s="1737">
        <f t="shared" si="181"/>
        <v>413.404</v>
      </c>
      <c r="AF465" s="1739">
        <f t="shared" si="196"/>
        <v>413.404</v>
      </c>
      <c r="AG465" s="1739"/>
      <c r="AH465" s="1739"/>
      <c r="AI465" s="1737">
        <f t="shared" si="182"/>
        <v>1200</v>
      </c>
      <c r="AJ465" s="1739">
        <f t="shared" si="197"/>
        <v>1200</v>
      </c>
      <c r="AK465" s="1739"/>
      <c r="AL465" s="1739"/>
      <c r="AM465" s="2479">
        <f t="shared" si="183"/>
        <v>2800</v>
      </c>
      <c r="AN465" s="2481">
        <v>2800</v>
      </c>
      <c r="AO465" s="1739"/>
      <c r="AP465" s="1739"/>
      <c r="AQ465" s="2479">
        <f t="shared" si="184"/>
        <v>700</v>
      </c>
      <c r="AR465" s="2481">
        <f t="shared" si="198"/>
        <v>700</v>
      </c>
      <c r="AS465" s="1739"/>
      <c r="AT465" s="1739"/>
      <c r="AU465" s="1739"/>
      <c r="AV465" s="2479">
        <f t="shared" si="185"/>
        <v>1200</v>
      </c>
      <c r="AW465" s="2481">
        <f t="shared" si="199"/>
        <v>700</v>
      </c>
      <c r="AX465" s="1739"/>
      <c r="AY465" s="1739">
        <v>500</v>
      </c>
      <c r="AZ465" s="1739"/>
      <c r="BA465" s="1686"/>
      <c r="BB465" s="1686"/>
      <c r="BC465" s="1686"/>
      <c r="BD465" s="2329">
        <v>338.01705918883454</v>
      </c>
      <c r="BE465" s="2329"/>
      <c r="BF465" s="1742">
        <f t="shared" si="195"/>
        <v>1600</v>
      </c>
      <c r="BG465" s="2403">
        <v>2022</v>
      </c>
      <c r="BH465" s="2403" t="s">
        <v>2324</v>
      </c>
      <c r="BI465" s="2403" t="s">
        <v>2327</v>
      </c>
      <c r="BJ465" s="2334">
        <f t="shared" si="202"/>
        <v>89.657630262538135</v>
      </c>
      <c r="BK465" s="2334">
        <f t="shared" si="203"/>
        <v>48.288151312690644</v>
      </c>
      <c r="BL465" s="2403" t="s">
        <v>40</v>
      </c>
      <c r="BM465" s="2485" t="s">
        <v>450</v>
      </c>
      <c r="BN465" s="2915" t="s">
        <v>2497</v>
      </c>
      <c r="BO465" s="2903" t="s">
        <v>2504</v>
      </c>
      <c r="BP465" s="2573">
        <f t="shared" si="201"/>
        <v>3136.0054465299318</v>
      </c>
      <c r="BQ465" s="2497">
        <f t="shared" si="200"/>
        <v>336.00544652993176</v>
      </c>
    </row>
    <row r="466" spans="1:69" s="2571" customFormat="1" ht="63">
      <c r="A466" s="2570">
        <v>14</v>
      </c>
      <c r="B466" s="2476" t="s">
        <v>566</v>
      </c>
      <c r="C466" s="1736" t="s">
        <v>567</v>
      </c>
      <c r="D466" s="1736" t="s">
        <v>568</v>
      </c>
      <c r="E466" s="2478" t="s">
        <v>524</v>
      </c>
      <c r="F466" s="2478" t="s">
        <v>569</v>
      </c>
      <c r="G466" s="2479">
        <f t="shared" si="193"/>
        <v>7000</v>
      </c>
      <c r="H466" s="2504">
        <v>6000</v>
      </c>
      <c r="I466" s="1741">
        <v>1000</v>
      </c>
      <c r="J466" s="1794"/>
      <c r="K466" s="1739">
        <v>7000</v>
      </c>
      <c r="L466" s="1739">
        <v>6000</v>
      </c>
      <c r="M466" s="1740">
        <v>6800</v>
      </c>
      <c r="N466" s="1739">
        <v>3000</v>
      </c>
      <c r="O466" s="2479">
        <f t="shared" si="194"/>
        <v>0</v>
      </c>
      <c r="P466" s="1739"/>
      <c r="Q466" s="1739"/>
      <c r="R466" s="1739"/>
      <c r="S466" s="1737">
        <f t="shared" si="186"/>
        <v>2100</v>
      </c>
      <c r="T466" s="2481">
        <v>2100</v>
      </c>
      <c r="U466" s="1739"/>
      <c r="V466" s="1739"/>
      <c r="W466" s="1737">
        <f t="shared" si="187"/>
        <v>0</v>
      </c>
      <c r="X466" s="1739"/>
      <c r="Y466" s="1739"/>
      <c r="Z466" s="1739"/>
      <c r="AA466" s="1737">
        <f t="shared" si="179"/>
        <v>2100</v>
      </c>
      <c r="AB466" s="1739">
        <v>2100</v>
      </c>
      <c r="AC466" s="1739"/>
      <c r="AD466" s="1739"/>
      <c r="AE466" s="1737">
        <f t="shared" si="181"/>
        <v>0</v>
      </c>
      <c r="AF466" s="1739">
        <f t="shared" si="196"/>
        <v>0</v>
      </c>
      <c r="AG466" s="1739"/>
      <c r="AH466" s="1739"/>
      <c r="AI466" s="1737">
        <f t="shared" si="182"/>
        <v>2100</v>
      </c>
      <c r="AJ466" s="1739">
        <f t="shared" si="197"/>
        <v>2100</v>
      </c>
      <c r="AK466" s="1739"/>
      <c r="AL466" s="1739"/>
      <c r="AM466" s="2479">
        <f t="shared" si="183"/>
        <v>4900</v>
      </c>
      <c r="AN466" s="2481">
        <v>4900</v>
      </c>
      <c r="AO466" s="1739"/>
      <c r="AP466" s="1739"/>
      <c r="AQ466" s="2479">
        <f t="shared" si="184"/>
        <v>1100</v>
      </c>
      <c r="AR466" s="2481">
        <f t="shared" si="198"/>
        <v>1100</v>
      </c>
      <c r="AS466" s="1739"/>
      <c r="AT466" s="1739"/>
      <c r="AU466" s="1739"/>
      <c r="AV466" s="2479">
        <f t="shared" si="185"/>
        <v>2100</v>
      </c>
      <c r="AW466" s="2481">
        <f t="shared" si="199"/>
        <v>1100</v>
      </c>
      <c r="AX466" s="1739"/>
      <c r="AY466" s="1739">
        <v>1000</v>
      </c>
      <c r="AZ466" s="1739"/>
      <c r="BA466" s="1686"/>
      <c r="BB466" s="1686"/>
      <c r="BC466" s="1686"/>
      <c r="BD466" s="2329">
        <v>479.4578157522883</v>
      </c>
      <c r="BE466" s="2329"/>
      <c r="BF466" s="1742">
        <f t="shared" si="195"/>
        <v>2800</v>
      </c>
      <c r="BG466" s="2403">
        <v>2022</v>
      </c>
      <c r="BH466" s="2403" t="s">
        <v>2324</v>
      </c>
      <c r="BI466" s="2403" t="s">
        <v>2327</v>
      </c>
      <c r="BJ466" s="2334">
        <f t="shared" si="202"/>
        <v>89.657630262538135</v>
      </c>
      <c r="BK466" s="2334">
        <f t="shared" si="203"/>
        <v>43.587074159298936</v>
      </c>
      <c r="BL466" s="2403" t="s">
        <v>40</v>
      </c>
      <c r="BM466" s="2485" t="s">
        <v>450</v>
      </c>
      <c r="BN466" s="2915" t="s">
        <v>2497</v>
      </c>
      <c r="BO466" s="2903" t="s">
        <v>2504</v>
      </c>
      <c r="BP466" s="2573">
        <f t="shared" si="201"/>
        <v>5376.0093369084543</v>
      </c>
      <c r="BQ466" s="2497">
        <f t="shared" si="200"/>
        <v>476.00933690845432</v>
      </c>
    </row>
    <row r="467" spans="1:69" s="2571" customFormat="1" ht="31.5">
      <c r="A467" s="2570">
        <v>15</v>
      </c>
      <c r="B467" s="2476" t="s">
        <v>570</v>
      </c>
      <c r="C467" s="1736" t="s">
        <v>567</v>
      </c>
      <c r="D467" s="1736" t="s">
        <v>571</v>
      </c>
      <c r="E467" s="2478" t="s">
        <v>524</v>
      </c>
      <c r="F467" s="2478" t="s">
        <v>572</v>
      </c>
      <c r="G467" s="2479">
        <f t="shared" si="193"/>
        <v>6000</v>
      </c>
      <c r="H467" s="2504">
        <v>5000</v>
      </c>
      <c r="I467" s="1741">
        <v>1000</v>
      </c>
      <c r="J467" s="1794"/>
      <c r="K467" s="1739">
        <v>6000</v>
      </c>
      <c r="L467" s="1739">
        <v>5000</v>
      </c>
      <c r="M467" s="1740">
        <v>5900</v>
      </c>
      <c r="N467" s="1739">
        <v>3700</v>
      </c>
      <c r="O467" s="2479">
        <f t="shared" si="194"/>
        <v>0</v>
      </c>
      <c r="P467" s="1739"/>
      <c r="Q467" s="1739"/>
      <c r="R467" s="1739"/>
      <c r="S467" s="1737">
        <f t="shared" si="186"/>
        <v>1800</v>
      </c>
      <c r="T467" s="2481">
        <v>1800</v>
      </c>
      <c r="U467" s="1739"/>
      <c r="V467" s="1739"/>
      <c r="W467" s="1737">
        <f t="shared" si="187"/>
        <v>0</v>
      </c>
      <c r="X467" s="1739"/>
      <c r="Y467" s="1739"/>
      <c r="Z467" s="1739"/>
      <c r="AA467" s="1737">
        <f t="shared" si="179"/>
        <v>1800</v>
      </c>
      <c r="AB467" s="1739">
        <v>1800</v>
      </c>
      <c r="AC467" s="1739"/>
      <c r="AD467" s="1739"/>
      <c r="AE467" s="1737">
        <f t="shared" si="181"/>
        <v>0</v>
      </c>
      <c r="AF467" s="1739">
        <f t="shared" si="196"/>
        <v>0</v>
      </c>
      <c r="AG467" s="1739"/>
      <c r="AH467" s="1739"/>
      <c r="AI467" s="1737">
        <f t="shared" si="182"/>
        <v>1800</v>
      </c>
      <c r="AJ467" s="1739">
        <f t="shared" si="197"/>
        <v>1800</v>
      </c>
      <c r="AK467" s="1739"/>
      <c r="AL467" s="1739"/>
      <c r="AM467" s="2479">
        <f t="shared" si="183"/>
        <v>4200</v>
      </c>
      <c r="AN467" s="2481">
        <v>4200</v>
      </c>
      <c r="AO467" s="1739"/>
      <c r="AP467" s="1739"/>
      <c r="AQ467" s="2479">
        <f t="shared" si="184"/>
        <v>800</v>
      </c>
      <c r="AR467" s="2481">
        <f t="shared" si="198"/>
        <v>800</v>
      </c>
      <c r="AS467" s="1739"/>
      <c r="AT467" s="1739"/>
      <c r="AU467" s="1739"/>
      <c r="AV467" s="2479">
        <f t="shared" si="185"/>
        <v>1800</v>
      </c>
      <c r="AW467" s="2481">
        <f t="shared" si="199"/>
        <v>800</v>
      </c>
      <c r="AX467" s="1739"/>
      <c r="AY467" s="1739">
        <v>1000</v>
      </c>
      <c r="AZ467" s="1739"/>
      <c r="BA467" s="1686"/>
      <c r="BB467" s="1686"/>
      <c r="BC467" s="1686"/>
      <c r="BD467" s="2329">
        <v>282.88151312690661</v>
      </c>
      <c r="BE467" s="2329"/>
      <c r="BF467" s="1742">
        <f t="shared" si="195"/>
        <v>2400</v>
      </c>
      <c r="BG467" s="2403">
        <v>2022</v>
      </c>
      <c r="BH467" s="2403" t="s">
        <v>2324</v>
      </c>
      <c r="BI467" s="2403" t="s">
        <v>2327</v>
      </c>
      <c r="BJ467" s="2334">
        <f t="shared" si="202"/>
        <v>89.657630262538135</v>
      </c>
      <c r="BK467" s="2334">
        <f t="shared" si="203"/>
        <v>35.360189140863326</v>
      </c>
      <c r="BL467" s="2403" t="s">
        <v>40</v>
      </c>
      <c r="BM467" s="2485" t="s">
        <v>450</v>
      </c>
      <c r="BN467" s="2915" t="s">
        <v>2497</v>
      </c>
      <c r="BO467" s="2903" t="s">
        <v>2504</v>
      </c>
      <c r="BP467" s="2573">
        <f t="shared" si="201"/>
        <v>4480.0077807570451</v>
      </c>
      <c r="BQ467" s="2497">
        <f t="shared" si="200"/>
        <v>280.00778075704511</v>
      </c>
    </row>
    <row r="468" spans="1:69" s="2571" customFormat="1" ht="63">
      <c r="A468" s="2570">
        <v>16</v>
      </c>
      <c r="B468" s="2476" t="s">
        <v>573</v>
      </c>
      <c r="C468" s="1736" t="s">
        <v>567</v>
      </c>
      <c r="D468" s="1736" t="s">
        <v>574</v>
      </c>
      <c r="E468" s="2478" t="s">
        <v>524</v>
      </c>
      <c r="F468" s="2478" t="s">
        <v>575</v>
      </c>
      <c r="G468" s="2479">
        <f t="shared" si="193"/>
        <v>7000</v>
      </c>
      <c r="H468" s="2504">
        <v>5000</v>
      </c>
      <c r="I468" s="1741">
        <v>2000</v>
      </c>
      <c r="J468" s="1794"/>
      <c r="K468" s="1739">
        <v>7000</v>
      </c>
      <c r="L468" s="1739">
        <v>5000</v>
      </c>
      <c r="M468" s="1740">
        <v>6800</v>
      </c>
      <c r="N468" s="1739">
        <v>3000</v>
      </c>
      <c r="O468" s="2479">
        <f t="shared" si="194"/>
        <v>0</v>
      </c>
      <c r="P468" s="1739"/>
      <c r="Q468" s="1739"/>
      <c r="R468" s="1739"/>
      <c r="S468" s="1737">
        <f t="shared" si="186"/>
        <v>1500</v>
      </c>
      <c r="T468" s="2481">
        <v>1500</v>
      </c>
      <c r="U468" s="1739"/>
      <c r="V468" s="1739"/>
      <c r="W468" s="1737">
        <f t="shared" si="187"/>
        <v>0</v>
      </c>
      <c r="X468" s="1739"/>
      <c r="Y468" s="1739"/>
      <c r="Z468" s="1739"/>
      <c r="AA468" s="1737">
        <f t="shared" si="179"/>
        <v>1500</v>
      </c>
      <c r="AB468" s="1739">
        <v>1500</v>
      </c>
      <c r="AC468" s="1739"/>
      <c r="AD468" s="1739"/>
      <c r="AE468" s="1737">
        <f t="shared" si="181"/>
        <v>0</v>
      </c>
      <c r="AF468" s="1739">
        <f t="shared" si="196"/>
        <v>0</v>
      </c>
      <c r="AG468" s="1739"/>
      <c r="AH468" s="1739"/>
      <c r="AI468" s="1737">
        <f t="shared" si="182"/>
        <v>1500</v>
      </c>
      <c r="AJ468" s="1739">
        <f t="shared" si="197"/>
        <v>1500</v>
      </c>
      <c r="AK468" s="1739"/>
      <c r="AL468" s="1739"/>
      <c r="AM468" s="2479">
        <f t="shared" si="183"/>
        <v>4300</v>
      </c>
      <c r="AN468" s="2481">
        <v>4300</v>
      </c>
      <c r="AO468" s="1739"/>
      <c r="AP468" s="1739"/>
      <c r="AQ468" s="2479">
        <f t="shared" si="184"/>
        <v>700</v>
      </c>
      <c r="AR468" s="2481">
        <f t="shared" si="198"/>
        <v>700</v>
      </c>
      <c r="AS468" s="1739"/>
      <c r="AT468" s="1739"/>
      <c r="AU468" s="1739"/>
      <c r="AV468" s="2479">
        <f t="shared" si="185"/>
        <v>2700</v>
      </c>
      <c r="AW468" s="2481">
        <f t="shared" si="199"/>
        <v>700</v>
      </c>
      <c r="AX468" s="1739"/>
      <c r="AY468" s="1739">
        <v>2000</v>
      </c>
      <c r="AZ468" s="1739"/>
      <c r="BA468" s="1686"/>
      <c r="BB468" s="1686"/>
      <c r="BC468" s="1686"/>
      <c r="BD468" s="2329">
        <v>182.88151312690661</v>
      </c>
      <c r="BE468" s="2329"/>
      <c r="BF468" s="1742">
        <f t="shared" si="195"/>
        <v>2800</v>
      </c>
      <c r="BG468" s="2403">
        <v>2022</v>
      </c>
      <c r="BH468" s="2403" t="s">
        <v>2324</v>
      </c>
      <c r="BI468" s="2403" t="s">
        <v>2327</v>
      </c>
      <c r="BJ468" s="2334">
        <f t="shared" si="202"/>
        <v>89.657630262538135</v>
      </c>
      <c r="BK468" s="2334">
        <f t="shared" si="203"/>
        <v>26.125930446700945</v>
      </c>
      <c r="BL468" s="2403" t="s">
        <v>40</v>
      </c>
      <c r="BM468" s="2485" t="s">
        <v>450</v>
      </c>
      <c r="BN468" s="2915" t="s">
        <v>2497</v>
      </c>
      <c r="BO468" s="2903" t="s">
        <v>2504</v>
      </c>
      <c r="BP468" s="2573">
        <f t="shared" si="201"/>
        <v>4480.0077807570451</v>
      </c>
      <c r="BQ468" s="2497">
        <f t="shared" si="200"/>
        <v>180.00778075704511</v>
      </c>
    </row>
    <row r="469" spans="1:69" s="2571" customFormat="1" ht="38.25">
      <c r="A469" s="2570">
        <v>17</v>
      </c>
      <c r="B469" s="2476" t="s">
        <v>576</v>
      </c>
      <c r="C469" s="1736" t="s">
        <v>577</v>
      </c>
      <c r="D469" s="1736" t="s">
        <v>578</v>
      </c>
      <c r="E469" s="2478" t="s">
        <v>524</v>
      </c>
      <c r="F469" s="2478" t="s">
        <v>579</v>
      </c>
      <c r="G469" s="2479">
        <f t="shared" si="193"/>
        <v>2000</v>
      </c>
      <c r="H469" s="2504">
        <v>2000</v>
      </c>
      <c r="I469" s="1743"/>
      <c r="J469" s="1794"/>
      <c r="K469" s="1739">
        <v>2000</v>
      </c>
      <c r="L469" s="1739">
        <v>2000</v>
      </c>
      <c r="M469" s="1740">
        <v>1045</v>
      </c>
      <c r="N469" s="1739">
        <v>530</v>
      </c>
      <c r="O469" s="2479">
        <f t="shared" si="194"/>
        <v>0</v>
      </c>
      <c r="P469" s="1739"/>
      <c r="Q469" s="1739"/>
      <c r="R469" s="1739"/>
      <c r="S469" s="1737">
        <f t="shared" si="186"/>
        <v>400</v>
      </c>
      <c r="T469" s="2481">
        <v>400</v>
      </c>
      <c r="U469" s="1739"/>
      <c r="V469" s="1739"/>
      <c r="W469" s="1737">
        <f t="shared" si="187"/>
        <v>0</v>
      </c>
      <c r="X469" s="1739"/>
      <c r="Y469" s="1739"/>
      <c r="Z469" s="1739"/>
      <c r="AA469" s="1737">
        <f t="shared" si="179"/>
        <v>400</v>
      </c>
      <c r="AB469" s="1739">
        <v>400</v>
      </c>
      <c r="AC469" s="1739"/>
      <c r="AD469" s="1739"/>
      <c r="AE469" s="1737">
        <f t="shared" si="181"/>
        <v>0</v>
      </c>
      <c r="AF469" s="1739">
        <f t="shared" si="196"/>
        <v>0</v>
      </c>
      <c r="AG469" s="1739"/>
      <c r="AH469" s="1739"/>
      <c r="AI469" s="1737">
        <f t="shared" si="182"/>
        <v>400</v>
      </c>
      <c r="AJ469" s="1739">
        <f t="shared" si="197"/>
        <v>400</v>
      </c>
      <c r="AK469" s="1739"/>
      <c r="AL469" s="1739"/>
      <c r="AM469" s="2479">
        <f t="shared" si="183"/>
        <v>1400</v>
      </c>
      <c r="AN469" s="2481">
        <v>1400</v>
      </c>
      <c r="AO469" s="1739"/>
      <c r="AP469" s="1739"/>
      <c r="AQ469" s="2479">
        <f t="shared" si="184"/>
        <v>600</v>
      </c>
      <c r="AR469" s="2481">
        <f t="shared" si="198"/>
        <v>600</v>
      </c>
      <c r="AS469" s="1739"/>
      <c r="AT469" s="1739"/>
      <c r="AU469" s="1739"/>
      <c r="AV469" s="2479">
        <f t="shared" si="185"/>
        <v>600</v>
      </c>
      <c r="AW469" s="2481">
        <f t="shared" si="199"/>
        <v>600</v>
      </c>
      <c r="AX469" s="1739"/>
      <c r="AY469" s="1739"/>
      <c r="AZ469" s="1739"/>
      <c r="BA469" s="1686"/>
      <c r="BB469" s="1686"/>
      <c r="BC469" s="1686"/>
      <c r="BD469" s="2329">
        <v>393.15260525076269</v>
      </c>
      <c r="BE469" s="2329"/>
      <c r="BF469" s="1742">
        <f t="shared" si="195"/>
        <v>1000</v>
      </c>
      <c r="BG469" s="2403">
        <v>2022</v>
      </c>
      <c r="BH469" s="2403" t="s">
        <v>2324</v>
      </c>
      <c r="BI469" s="2403" t="s">
        <v>2327</v>
      </c>
      <c r="BJ469" s="2334">
        <f t="shared" si="202"/>
        <v>89.657630262538135</v>
      </c>
      <c r="BK469" s="2334">
        <f t="shared" si="203"/>
        <v>65.525434208460453</v>
      </c>
      <c r="BL469" s="2403" t="s">
        <v>40</v>
      </c>
      <c r="BM469" s="2483"/>
      <c r="BN469" s="2915" t="s">
        <v>2497</v>
      </c>
      <c r="BO469" s="2903" t="s">
        <v>2504</v>
      </c>
      <c r="BP469" s="2572">
        <f t="shared" si="201"/>
        <v>1792.0031123028182</v>
      </c>
      <c r="BQ469" s="2497">
        <f t="shared" si="200"/>
        <v>392.00311230281818</v>
      </c>
    </row>
    <row r="470" spans="1:69" s="2571" customFormat="1" ht="31.5">
      <c r="A470" s="2570">
        <v>18</v>
      </c>
      <c r="B470" s="2476" t="s">
        <v>580</v>
      </c>
      <c r="C470" s="1736" t="s">
        <v>534</v>
      </c>
      <c r="D470" s="1736" t="s">
        <v>581</v>
      </c>
      <c r="E470" s="2478" t="s">
        <v>524</v>
      </c>
      <c r="F470" s="2478" t="s">
        <v>582</v>
      </c>
      <c r="G470" s="2479">
        <f t="shared" si="193"/>
        <v>4000</v>
      </c>
      <c r="H470" s="2504">
        <v>4000</v>
      </c>
      <c r="I470" s="1743"/>
      <c r="J470" s="1794"/>
      <c r="K470" s="1739">
        <v>4000</v>
      </c>
      <c r="L470" s="1739">
        <v>4000</v>
      </c>
      <c r="M470" s="1740">
        <v>3102</v>
      </c>
      <c r="N470" s="1739">
        <v>602</v>
      </c>
      <c r="O470" s="2479">
        <f t="shared" si="194"/>
        <v>5.5109999999999673</v>
      </c>
      <c r="P470" s="1739">
        <v>5.5109999999999673</v>
      </c>
      <c r="Q470" s="1739"/>
      <c r="R470" s="1739"/>
      <c r="S470" s="1737">
        <f t="shared" si="186"/>
        <v>580</v>
      </c>
      <c r="T470" s="2481">
        <v>580</v>
      </c>
      <c r="U470" s="1739"/>
      <c r="V470" s="1739"/>
      <c r="W470" s="1737">
        <f t="shared" si="187"/>
        <v>0</v>
      </c>
      <c r="X470" s="1739"/>
      <c r="Y470" s="1739"/>
      <c r="Z470" s="1739"/>
      <c r="AA470" s="1737">
        <f t="shared" si="179"/>
        <v>0</v>
      </c>
      <c r="AB470" s="1739"/>
      <c r="AC470" s="1739"/>
      <c r="AD470" s="1739"/>
      <c r="AE470" s="1737">
        <f t="shared" si="181"/>
        <v>5.5109999999999673</v>
      </c>
      <c r="AF470" s="1739">
        <f t="shared" si="196"/>
        <v>5.5109999999999673</v>
      </c>
      <c r="AG470" s="1739"/>
      <c r="AH470" s="1739"/>
      <c r="AI470" s="1737">
        <f t="shared" si="182"/>
        <v>580</v>
      </c>
      <c r="AJ470" s="1739">
        <f t="shared" si="197"/>
        <v>580</v>
      </c>
      <c r="AK470" s="1739"/>
      <c r="AL470" s="1739"/>
      <c r="AM470" s="2479">
        <f t="shared" si="183"/>
        <v>2795</v>
      </c>
      <c r="AN470" s="2481">
        <v>2795</v>
      </c>
      <c r="AO470" s="1739"/>
      <c r="AP470" s="1739"/>
      <c r="AQ470" s="2479">
        <f t="shared" si="184"/>
        <v>1205</v>
      </c>
      <c r="AR470" s="2481">
        <f t="shared" si="198"/>
        <v>1205</v>
      </c>
      <c r="AS470" s="1739"/>
      <c r="AT470" s="1739"/>
      <c r="AU470" s="1739"/>
      <c r="AV470" s="2479">
        <f t="shared" si="185"/>
        <v>1205</v>
      </c>
      <c r="AW470" s="2481">
        <f t="shared" si="199"/>
        <v>1205</v>
      </c>
      <c r="AX470" s="1739"/>
      <c r="AY470" s="1739"/>
      <c r="AZ470" s="1739"/>
      <c r="BA470" s="1686"/>
      <c r="BB470" s="1686"/>
      <c r="BC470" s="1686"/>
      <c r="BD470" s="2329">
        <v>791.30521050152538</v>
      </c>
      <c r="BE470" s="2329"/>
      <c r="BF470" s="1742">
        <f t="shared" si="195"/>
        <v>2215</v>
      </c>
      <c r="BG470" s="2403">
        <v>2022</v>
      </c>
      <c r="BH470" s="2403" t="s">
        <v>2324</v>
      </c>
      <c r="BI470" s="2403" t="s">
        <v>2327</v>
      </c>
      <c r="BJ470" s="2334">
        <f t="shared" si="202"/>
        <v>89.657630262538135</v>
      </c>
      <c r="BK470" s="2334">
        <f t="shared" si="203"/>
        <v>65.668482199296704</v>
      </c>
      <c r="BL470" s="2403" t="s">
        <v>40</v>
      </c>
      <c r="BM470" s="2483"/>
      <c r="BN470" s="2915" t="s">
        <v>2497</v>
      </c>
      <c r="BO470" s="2903" t="s">
        <v>2504</v>
      </c>
      <c r="BP470" s="2572">
        <f t="shared" si="201"/>
        <v>3584.0062246056364</v>
      </c>
      <c r="BQ470" s="2497">
        <f t="shared" si="200"/>
        <v>789.00622460563636</v>
      </c>
    </row>
    <row r="471" spans="1:69" s="2571" customFormat="1" ht="25.5">
      <c r="A471" s="2570">
        <v>19</v>
      </c>
      <c r="B471" s="2476" t="s">
        <v>583</v>
      </c>
      <c r="C471" s="1736" t="s">
        <v>483</v>
      </c>
      <c r="D471" s="1736" t="s">
        <v>584</v>
      </c>
      <c r="E471" s="2478" t="s">
        <v>524</v>
      </c>
      <c r="F471" s="2478" t="s">
        <v>585</v>
      </c>
      <c r="G471" s="2479">
        <f t="shared" si="193"/>
        <v>2000</v>
      </c>
      <c r="H471" s="2504">
        <v>2000</v>
      </c>
      <c r="I471" s="1741"/>
      <c r="J471" s="1741"/>
      <c r="K471" s="1739">
        <v>2000</v>
      </c>
      <c r="L471" s="1739">
        <v>2000</v>
      </c>
      <c r="M471" s="1740">
        <v>1145</v>
      </c>
      <c r="N471" s="1739">
        <v>545</v>
      </c>
      <c r="O471" s="2479">
        <f t="shared" si="194"/>
        <v>800</v>
      </c>
      <c r="P471" s="1739">
        <v>800</v>
      </c>
      <c r="Q471" s="1739"/>
      <c r="R471" s="1739"/>
      <c r="S471" s="1737">
        <f t="shared" si="186"/>
        <v>600</v>
      </c>
      <c r="T471" s="2481">
        <v>600</v>
      </c>
      <c r="U471" s="1739"/>
      <c r="V471" s="1739"/>
      <c r="W471" s="1737">
        <f t="shared" si="187"/>
        <v>674.19500000000005</v>
      </c>
      <c r="X471" s="1739">
        <v>674.19500000000005</v>
      </c>
      <c r="Y471" s="1739"/>
      <c r="Z471" s="1739"/>
      <c r="AA471" s="1737">
        <f t="shared" si="179"/>
        <v>120.46</v>
      </c>
      <c r="AB471" s="1739">
        <v>120.46</v>
      </c>
      <c r="AC471" s="1739"/>
      <c r="AD471" s="1739"/>
      <c r="AE471" s="1737">
        <f t="shared" si="181"/>
        <v>800</v>
      </c>
      <c r="AF471" s="1739">
        <f t="shared" si="196"/>
        <v>800</v>
      </c>
      <c r="AG471" s="1739"/>
      <c r="AH471" s="1739"/>
      <c r="AI471" s="1737">
        <f t="shared" si="182"/>
        <v>600</v>
      </c>
      <c r="AJ471" s="1739">
        <f t="shared" si="197"/>
        <v>600</v>
      </c>
      <c r="AK471" s="1739"/>
      <c r="AL471" s="1739"/>
      <c r="AM471" s="2479">
        <f t="shared" si="183"/>
        <v>1400</v>
      </c>
      <c r="AN471" s="2481">
        <v>1400</v>
      </c>
      <c r="AO471" s="1739"/>
      <c r="AP471" s="1739"/>
      <c r="AQ471" s="2479">
        <f t="shared" si="184"/>
        <v>600</v>
      </c>
      <c r="AR471" s="2481">
        <f t="shared" si="198"/>
        <v>600</v>
      </c>
      <c r="AS471" s="1739"/>
      <c r="AT471" s="1739"/>
      <c r="AU471" s="1739"/>
      <c r="AV471" s="2479">
        <f t="shared" si="185"/>
        <v>600</v>
      </c>
      <c r="AW471" s="2481">
        <f t="shared" si="199"/>
        <v>600</v>
      </c>
      <c r="AX471" s="1739"/>
      <c r="AY471" s="1739"/>
      <c r="AZ471" s="1739"/>
      <c r="BA471" s="1686"/>
      <c r="BB471" s="1686"/>
      <c r="BC471" s="1686"/>
      <c r="BD471" s="2329">
        <v>393.15260525076269</v>
      </c>
      <c r="BE471" s="2329"/>
      <c r="BF471" s="1742">
        <f t="shared" si="195"/>
        <v>800</v>
      </c>
      <c r="BG471" s="2403">
        <v>2022</v>
      </c>
      <c r="BH471" s="2403" t="s">
        <v>2324</v>
      </c>
      <c r="BI471" s="2403" t="s">
        <v>2327</v>
      </c>
      <c r="BJ471" s="2334">
        <f t="shared" si="202"/>
        <v>89.657630262538135</v>
      </c>
      <c r="BK471" s="2334">
        <f t="shared" si="203"/>
        <v>65.525434208460453</v>
      </c>
      <c r="BL471" s="2403" t="s">
        <v>40</v>
      </c>
      <c r="BM471" s="2483"/>
      <c r="BN471" s="2915" t="s">
        <v>2497</v>
      </c>
      <c r="BO471" s="2903" t="s">
        <v>2504</v>
      </c>
      <c r="BP471" s="2572">
        <f t="shared" si="201"/>
        <v>1792.0031123028182</v>
      </c>
      <c r="BQ471" s="2497">
        <f t="shared" si="200"/>
        <v>392.00311230281818</v>
      </c>
    </row>
    <row r="472" spans="1:69" s="2571" customFormat="1" ht="57" customHeight="1">
      <c r="A472" s="2570">
        <v>20</v>
      </c>
      <c r="B472" s="2476" t="s">
        <v>586</v>
      </c>
      <c r="C472" s="1736" t="s">
        <v>587</v>
      </c>
      <c r="D472" s="1736" t="s">
        <v>588</v>
      </c>
      <c r="E472" s="2478" t="s">
        <v>524</v>
      </c>
      <c r="F472" s="2478" t="s">
        <v>589</v>
      </c>
      <c r="G472" s="2479">
        <v>3150</v>
      </c>
      <c r="H472" s="2504">
        <v>3150</v>
      </c>
      <c r="I472" s="1741"/>
      <c r="J472" s="1741"/>
      <c r="K472" s="1739">
        <v>3150</v>
      </c>
      <c r="L472" s="1739">
        <v>3150</v>
      </c>
      <c r="M472" s="1740">
        <v>2075</v>
      </c>
      <c r="N472" s="1739">
        <v>1130</v>
      </c>
      <c r="O472" s="2479">
        <f t="shared" si="194"/>
        <v>1800</v>
      </c>
      <c r="P472" s="1739">
        <v>1800</v>
      </c>
      <c r="Q472" s="1739"/>
      <c r="R472" s="1739"/>
      <c r="S472" s="1737">
        <f t="shared" si="186"/>
        <v>400</v>
      </c>
      <c r="T472" s="2481">
        <v>400</v>
      </c>
      <c r="U472" s="1739"/>
      <c r="V472" s="1739"/>
      <c r="W472" s="1737">
        <f t="shared" si="187"/>
        <v>1800</v>
      </c>
      <c r="X472" s="1739">
        <v>1800</v>
      </c>
      <c r="Y472" s="1739"/>
      <c r="Z472" s="1739"/>
      <c r="AA472" s="1737">
        <f t="shared" si="179"/>
        <v>400</v>
      </c>
      <c r="AB472" s="1739">
        <v>400</v>
      </c>
      <c r="AC472" s="1739"/>
      <c r="AD472" s="1739"/>
      <c r="AE472" s="1737">
        <f t="shared" si="181"/>
        <v>1800</v>
      </c>
      <c r="AF472" s="1739">
        <f t="shared" si="196"/>
        <v>1800</v>
      </c>
      <c r="AG472" s="1739"/>
      <c r="AH472" s="1739"/>
      <c r="AI472" s="1737">
        <f t="shared" si="182"/>
        <v>400</v>
      </c>
      <c r="AJ472" s="1739">
        <f t="shared" si="197"/>
        <v>400</v>
      </c>
      <c r="AK472" s="1739"/>
      <c r="AL472" s="1739"/>
      <c r="AM472" s="2479">
        <f t="shared" si="183"/>
        <v>2200</v>
      </c>
      <c r="AN472" s="2481">
        <v>2200</v>
      </c>
      <c r="AO472" s="1739"/>
      <c r="AP472" s="1739"/>
      <c r="AQ472" s="2479">
        <f t="shared" si="184"/>
        <v>950</v>
      </c>
      <c r="AR472" s="2481">
        <f t="shared" si="198"/>
        <v>950</v>
      </c>
      <c r="AS472" s="1739"/>
      <c r="AT472" s="1739"/>
      <c r="AU472" s="1739"/>
      <c r="AV472" s="2479">
        <f t="shared" si="185"/>
        <v>950</v>
      </c>
      <c r="AW472" s="2481">
        <f t="shared" si="199"/>
        <v>950</v>
      </c>
      <c r="AX472" s="1739"/>
      <c r="AY472" s="1739"/>
      <c r="AZ472" s="1739"/>
      <c r="BA472" s="1686"/>
      <c r="BB472" s="1686"/>
      <c r="BC472" s="1686"/>
      <c r="BD472" s="2329">
        <v>624.21535326995127</v>
      </c>
      <c r="BE472" s="2329"/>
      <c r="BF472" s="1742">
        <f t="shared" si="195"/>
        <v>1800</v>
      </c>
      <c r="BG472" s="2403">
        <v>2022</v>
      </c>
      <c r="BH472" s="2403" t="s">
        <v>2324</v>
      </c>
      <c r="BI472" s="2403" t="s">
        <v>2327</v>
      </c>
      <c r="BJ472" s="2334">
        <f t="shared" si="202"/>
        <v>89.657630262538135</v>
      </c>
      <c r="BK472" s="2334">
        <f t="shared" si="203"/>
        <v>65.706879291573813</v>
      </c>
      <c r="BL472" s="2403" t="s">
        <v>40</v>
      </c>
      <c r="BM472" s="2483"/>
      <c r="BN472" s="2915" t="s">
        <v>2497</v>
      </c>
      <c r="BO472" s="2903" t="s">
        <v>2504</v>
      </c>
      <c r="BP472" s="2572">
        <f t="shared" si="201"/>
        <v>2822.4049018769388</v>
      </c>
      <c r="BQ472" s="2497">
        <f t="shared" si="200"/>
        <v>622.40490187693877</v>
      </c>
    </row>
    <row r="473" spans="1:69" s="2571" customFormat="1" ht="54" customHeight="1">
      <c r="A473" s="2570">
        <v>21</v>
      </c>
      <c r="B473" s="2476" t="s">
        <v>590</v>
      </c>
      <c r="C473" s="1736" t="s">
        <v>534</v>
      </c>
      <c r="D473" s="1736" t="s">
        <v>591</v>
      </c>
      <c r="E473" s="2478" t="s">
        <v>524</v>
      </c>
      <c r="F473" s="2478" t="s">
        <v>592</v>
      </c>
      <c r="G473" s="2479">
        <v>5000</v>
      </c>
      <c r="H473" s="2504">
        <v>4980</v>
      </c>
      <c r="I473" s="1741"/>
      <c r="J473" s="1741">
        <v>20</v>
      </c>
      <c r="K473" s="1739">
        <v>4980</v>
      </c>
      <c r="L473" s="1739">
        <v>4980</v>
      </c>
      <c r="M473" s="1740">
        <v>2320</v>
      </c>
      <c r="N473" s="1739">
        <v>820</v>
      </c>
      <c r="O473" s="2479">
        <f t="shared" si="194"/>
        <v>1550.492</v>
      </c>
      <c r="P473" s="1739">
        <v>1550.492</v>
      </c>
      <c r="Q473" s="1739"/>
      <c r="R473" s="1739"/>
      <c r="S473" s="1737">
        <f t="shared" si="186"/>
        <v>500</v>
      </c>
      <c r="T473" s="2481">
        <v>500</v>
      </c>
      <c r="U473" s="1739"/>
      <c r="V473" s="1739"/>
      <c r="W473" s="1737">
        <f t="shared" si="187"/>
        <v>1290.5440000000001</v>
      </c>
      <c r="X473" s="1739">
        <v>1290.5440000000001</v>
      </c>
      <c r="Y473" s="1739"/>
      <c r="Z473" s="1739"/>
      <c r="AA473" s="1737">
        <f t="shared" si="179"/>
        <v>0</v>
      </c>
      <c r="AB473" s="1739"/>
      <c r="AC473" s="1739"/>
      <c r="AD473" s="1739"/>
      <c r="AE473" s="1737">
        <f t="shared" si="181"/>
        <v>1550.492</v>
      </c>
      <c r="AF473" s="1739">
        <f t="shared" si="196"/>
        <v>1550.492</v>
      </c>
      <c r="AG473" s="1739"/>
      <c r="AH473" s="1739"/>
      <c r="AI473" s="1737">
        <f t="shared" si="182"/>
        <v>500</v>
      </c>
      <c r="AJ473" s="1739">
        <f t="shared" si="197"/>
        <v>500</v>
      </c>
      <c r="AK473" s="1739"/>
      <c r="AL473" s="1739"/>
      <c r="AM473" s="2479">
        <f t="shared" si="183"/>
        <v>3480</v>
      </c>
      <c r="AN473" s="2481">
        <v>3480</v>
      </c>
      <c r="AO473" s="1739"/>
      <c r="AP473" s="1739"/>
      <c r="AQ473" s="2479">
        <f t="shared" si="184"/>
        <v>1500</v>
      </c>
      <c r="AR473" s="2481">
        <f t="shared" si="198"/>
        <v>1500</v>
      </c>
      <c r="AS473" s="1739"/>
      <c r="AT473" s="1739"/>
      <c r="AU473" s="1739"/>
      <c r="AV473" s="2479">
        <f t="shared" si="185"/>
        <v>1500</v>
      </c>
      <c r="AW473" s="2481">
        <f t="shared" si="199"/>
        <v>1500</v>
      </c>
      <c r="AX473" s="1739"/>
      <c r="AY473" s="1739"/>
      <c r="AZ473" s="1739"/>
      <c r="BA473" s="1686"/>
      <c r="BB473" s="1686"/>
      <c r="BC473" s="1686"/>
      <c r="BD473" s="2329">
        <v>984.94998707439936</v>
      </c>
      <c r="BE473" s="2329"/>
      <c r="BF473" s="1742">
        <f t="shared" si="195"/>
        <v>2980</v>
      </c>
      <c r="BG473" s="2403">
        <v>2022</v>
      </c>
      <c r="BH473" s="2403" t="s">
        <v>2324</v>
      </c>
      <c r="BI473" s="2403" t="s">
        <v>2327</v>
      </c>
      <c r="BJ473" s="2334">
        <f t="shared" si="202"/>
        <v>89.657630262538135</v>
      </c>
      <c r="BK473" s="2334">
        <f t="shared" si="203"/>
        <v>65.663332471626617</v>
      </c>
      <c r="BL473" s="2403" t="s">
        <v>40</v>
      </c>
      <c r="BM473" s="2483"/>
      <c r="BN473" s="2915" t="s">
        <v>2497</v>
      </c>
      <c r="BO473" s="2903" t="s">
        <v>2504</v>
      </c>
      <c r="BP473" s="2572">
        <f t="shared" si="201"/>
        <v>4462.0877496340172</v>
      </c>
      <c r="BQ473" s="2497">
        <f t="shared" si="200"/>
        <v>982.0877496340172</v>
      </c>
    </row>
    <row r="474" spans="1:69" s="2571" customFormat="1" ht="39" customHeight="1">
      <c r="A474" s="2570">
        <v>22</v>
      </c>
      <c r="B474" s="2476" t="s">
        <v>593</v>
      </c>
      <c r="C474" s="1736" t="s">
        <v>483</v>
      </c>
      <c r="D474" s="1736" t="s">
        <v>594</v>
      </c>
      <c r="E474" s="2478" t="s">
        <v>524</v>
      </c>
      <c r="F474" s="2478" t="s">
        <v>595</v>
      </c>
      <c r="G474" s="2479">
        <v>4500</v>
      </c>
      <c r="H474" s="2504">
        <v>4490</v>
      </c>
      <c r="I474" s="1741"/>
      <c r="J474" s="1741">
        <v>10</v>
      </c>
      <c r="K474" s="1739">
        <v>4490</v>
      </c>
      <c r="L474" s="1739">
        <v>4490</v>
      </c>
      <c r="M474" s="1740">
        <v>2184</v>
      </c>
      <c r="N474" s="1739">
        <v>684</v>
      </c>
      <c r="O474" s="2479">
        <f t="shared" si="194"/>
        <v>1093.127</v>
      </c>
      <c r="P474" s="1739">
        <v>1093.127</v>
      </c>
      <c r="Q474" s="1739"/>
      <c r="R474" s="1739"/>
      <c r="S474" s="1737">
        <f t="shared" si="186"/>
        <v>650</v>
      </c>
      <c r="T474" s="2481">
        <v>650</v>
      </c>
      <c r="U474" s="1739"/>
      <c r="V474" s="1739"/>
      <c r="W474" s="1737">
        <f t="shared" si="187"/>
        <v>1093.127</v>
      </c>
      <c r="X474" s="1739">
        <v>1093.127</v>
      </c>
      <c r="Y474" s="1739"/>
      <c r="Z474" s="1739"/>
      <c r="AA474" s="1737">
        <f t="shared" si="179"/>
        <v>0</v>
      </c>
      <c r="AB474" s="1739"/>
      <c r="AC474" s="1739"/>
      <c r="AD474" s="1739"/>
      <c r="AE474" s="1737">
        <f t="shared" si="181"/>
        <v>1093.127</v>
      </c>
      <c r="AF474" s="1739">
        <f t="shared" si="196"/>
        <v>1093.127</v>
      </c>
      <c r="AG474" s="1739"/>
      <c r="AH474" s="1739"/>
      <c r="AI474" s="1737">
        <f t="shared" si="182"/>
        <v>650</v>
      </c>
      <c r="AJ474" s="1739">
        <f t="shared" si="197"/>
        <v>650</v>
      </c>
      <c r="AK474" s="1739"/>
      <c r="AL474" s="1739"/>
      <c r="AM474" s="2479">
        <f t="shared" si="183"/>
        <v>3150</v>
      </c>
      <c r="AN474" s="2481">
        <v>3150</v>
      </c>
      <c r="AO474" s="1739"/>
      <c r="AP474" s="1739"/>
      <c r="AQ474" s="2479">
        <f t="shared" si="184"/>
        <v>1340</v>
      </c>
      <c r="AR474" s="2481">
        <f t="shared" si="198"/>
        <v>1340</v>
      </c>
      <c r="AS474" s="1739"/>
      <c r="AT474" s="1739"/>
      <c r="AU474" s="1739"/>
      <c r="AV474" s="2479">
        <f t="shared" si="185"/>
        <v>1340</v>
      </c>
      <c r="AW474" s="2481">
        <f t="shared" si="199"/>
        <v>1340</v>
      </c>
      <c r="AX474" s="1739"/>
      <c r="AY474" s="1739"/>
      <c r="AZ474" s="1739"/>
      <c r="BA474" s="1686"/>
      <c r="BB474" s="1686"/>
      <c r="BC474" s="1686"/>
      <c r="BD474" s="2329">
        <v>875.62759878796214</v>
      </c>
      <c r="BE474" s="2329"/>
      <c r="BF474" s="1742">
        <f t="shared" si="195"/>
        <v>2500</v>
      </c>
      <c r="BG474" s="2403">
        <v>2022</v>
      </c>
      <c r="BH474" s="2403" t="s">
        <v>2324</v>
      </c>
      <c r="BI474" s="2403" t="s">
        <v>2327</v>
      </c>
      <c r="BJ474" s="2334">
        <f t="shared" si="202"/>
        <v>89.657630262538135</v>
      </c>
      <c r="BK474" s="2334">
        <f t="shared" si="203"/>
        <v>65.345343193131498</v>
      </c>
      <c r="BL474" s="2403" t="s">
        <v>40</v>
      </c>
      <c r="BM474" s="2483"/>
      <c r="BN474" s="2915" t="s">
        <v>2497</v>
      </c>
      <c r="BO474" s="2903" t="s">
        <v>2504</v>
      </c>
      <c r="BP474" s="2572">
        <f>H474*$BP$452</f>
        <v>4023.046987119827</v>
      </c>
      <c r="BQ474" s="2497">
        <f t="shared" si="200"/>
        <v>873.04698711982701</v>
      </c>
    </row>
    <row r="475" spans="1:69" s="61" customFormat="1" ht="39" customHeight="1">
      <c r="A475" s="2208" t="s">
        <v>74</v>
      </c>
      <c r="B475" s="1867" t="s">
        <v>2420</v>
      </c>
      <c r="C475" s="1834"/>
      <c r="D475" s="1834"/>
      <c r="E475" s="1868"/>
      <c r="F475" s="1868"/>
      <c r="G475" s="150">
        <f>G476</f>
        <v>1000</v>
      </c>
      <c r="H475" s="150">
        <f t="shared" ref="H475:BD475" si="204">H476</f>
        <v>979.048</v>
      </c>
      <c r="I475" s="150">
        <f t="shared" si="204"/>
        <v>0</v>
      </c>
      <c r="J475" s="150">
        <f t="shared" si="204"/>
        <v>20.952000000000002</v>
      </c>
      <c r="K475" s="150">
        <f t="shared" si="204"/>
        <v>979</v>
      </c>
      <c r="L475" s="150">
        <f t="shared" si="204"/>
        <v>979</v>
      </c>
      <c r="M475" s="150">
        <f t="shared" si="204"/>
        <v>442</v>
      </c>
      <c r="N475" s="150">
        <f t="shared" si="204"/>
        <v>442</v>
      </c>
      <c r="O475" s="150">
        <f t="shared" si="204"/>
        <v>0</v>
      </c>
      <c r="P475" s="150">
        <f t="shared" si="204"/>
        <v>0</v>
      </c>
      <c r="Q475" s="150">
        <f t="shared" si="204"/>
        <v>0</v>
      </c>
      <c r="R475" s="150">
        <f t="shared" si="204"/>
        <v>0</v>
      </c>
      <c r="S475" s="150">
        <f t="shared" si="204"/>
        <v>200</v>
      </c>
      <c r="T475" s="150">
        <f t="shared" si="204"/>
        <v>200</v>
      </c>
      <c r="U475" s="150">
        <f t="shared" si="204"/>
        <v>0</v>
      </c>
      <c r="V475" s="150">
        <f t="shared" si="204"/>
        <v>0</v>
      </c>
      <c r="W475" s="150">
        <f t="shared" si="204"/>
        <v>0</v>
      </c>
      <c r="X475" s="150">
        <f t="shared" si="204"/>
        <v>0</v>
      </c>
      <c r="Y475" s="150">
        <f t="shared" si="204"/>
        <v>0</v>
      </c>
      <c r="Z475" s="150">
        <f t="shared" si="204"/>
        <v>0</v>
      </c>
      <c r="AA475" s="150">
        <f t="shared" si="204"/>
        <v>200</v>
      </c>
      <c r="AB475" s="150">
        <f t="shared" si="204"/>
        <v>200</v>
      </c>
      <c r="AC475" s="150">
        <f t="shared" si="204"/>
        <v>0</v>
      </c>
      <c r="AD475" s="150">
        <f t="shared" si="204"/>
        <v>0</v>
      </c>
      <c r="AE475" s="150">
        <f t="shared" si="204"/>
        <v>0</v>
      </c>
      <c r="AF475" s="150">
        <f t="shared" si="204"/>
        <v>0</v>
      </c>
      <c r="AG475" s="150">
        <f t="shared" si="204"/>
        <v>0</v>
      </c>
      <c r="AH475" s="150">
        <f t="shared" si="204"/>
        <v>0</v>
      </c>
      <c r="AI475" s="150">
        <f t="shared" si="204"/>
        <v>200</v>
      </c>
      <c r="AJ475" s="150">
        <f t="shared" si="204"/>
        <v>200</v>
      </c>
      <c r="AK475" s="150">
        <f t="shared" si="204"/>
        <v>0</v>
      </c>
      <c r="AL475" s="150">
        <f t="shared" si="204"/>
        <v>0</v>
      </c>
      <c r="AM475" s="150">
        <f t="shared" si="204"/>
        <v>200</v>
      </c>
      <c r="AN475" s="150">
        <f t="shared" si="204"/>
        <v>200</v>
      </c>
      <c r="AO475" s="150">
        <f t="shared" si="204"/>
        <v>0</v>
      </c>
      <c r="AP475" s="150">
        <f t="shared" si="204"/>
        <v>0</v>
      </c>
      <c r="AQ475" s="150">
        <f t="shared" si="204"/>
        <v>779</v>
      </c>
      <c r="AR475" s="150">
        <f t="shared" si="204"/>
        <v>779</v>
      </c>
      <c r="AS475" s="150">
        <f t="shared" si="204"/>
        <v>0</v>
      </c>
      <c r="AT475" s="150">
        <f t="shared" si="204"/>
        <v>0</v>
      </c>
      <c r="AU475" s="150">
        <f t="shared" si="204"/>
        <v>0</v>
      </c>
      <c r="AV475" s="150">
        <f t="shared" si="204"/>
        <v>730.05</v>
      </c>
      <c r="AW475" s="150">
        <f t="shared" si="204"/>
        <v>730.05</v>
      </c>
      <c r="AX475" s="150">
        <f t="shared" si="204"/>
        <v>0</v>
      </c>
      <c r="AY475" s="150">
        <f t="shared" si="204"/>
        <v>0</v>
      </c>
      <c r="AZ475" s="150">
        <f t="shared" si="204"/>
        <v>0</v>
      </c>
      <c r="BA475" s="150">
        <f t="shared" si="204"/>
        <v>0</v>
      </c>
      <c r="BB475" s="150">
        <f t="shared" si="204"/>
        <v>0</v>
      </c>
      <c r="BC475" s="150">
        <f t="shared" si="204"/>
        <v>0</v>
      </c>
      <c r="BD475" s="150">
        <f t="shared" si="204"/>
        <v>677.79123593277438</v>
      </c>
      <c r="BE475" s="102"/>
      <c r="BF475" s="1909"/>
      <c r="BG475" s="1856"/>
      <c r="BH475" s="1856"/>
      <c r="BI475" s="1856"/>
      <c r="BJ475" s="1692">
        <f t="shared" si="202"/>
        <v>89.657630262538135</v>
      </c>
      <c r="BK475" s="1692">
        <f t="shared" si="203"/>
        <v>87.007860838610313</v>
      </c>
      <c r="BL475" s="1719"/>
      <c r="BM475" s="1837"/>
      <c r="BN475" s="2915" t="s">
        <v>2497</v>
      </c>
      <c r="BO475" s="2903" t="s">
        <v>2504</v>
      </c>
      <c r="BP475" s="1660"/>
      <c r="BQ475" s="1682"/>
    </row>
    <row r="476" spans="1:69" s="2473" customFormat="1" ht="37.5" customHeight="1">
      <c r="A476" s="2570">
        <v>1</v>
      </c>
      <c r="B476" s="2476" t="s">
        <v>596</v>
      </c>
      <c r="C476" s="1736" t="s">
        <v>483</v>
      </c>
      <c r="D476" s="1736" t="s">
        <v>597</v>
      </c>
      <c r="E476" s="2478" t="s">
        <v>598</v>
      </c>
      <c r="F476" s="2478" t="s">
        <v>599</v>
      </c>
      <c r="G476" s="2481">
        <v>1000</v>
      </c>
      <c r="H476" s="2481">
        <v>979.048</v>
      </c>
      <c r="I476" s="1795"/>
      <c r="J476" s="1739">
        <v>20.952000000000002</v>
      </c>
      <c r="K476" s="1739">
        <v>979</v>
      </c>
      <c r="L476" s="1739">
        <v>979</v>
      </c>
      <c r="M476" s="1740">
        <v>442</v>
      </c>
      <c r="N476" s="1739">
        <v>442</v>
      </c>
      <c r="O476" s="2479">
        <f t="shared" si="194"/>
        <v>0</v>
      </c>
      <c r="P476" s="1739"/>
      <c r="Q476" s="1739"/>
      <c r="R476" s="1739"/>
      <c r="S476" s="1737">
        <f t="shared" si="186"/>
        <v>200</v>
      </c>
      <c r="T476" s="2481">
        <v>200</v>
      </c>
      <c r="U476" s="1739"/>
      <c r="V476" s="1739"/>
      <c r="W476" s="1737">
        <f t="shared" si="187"/>
        <v>0</v>
      </c>
      <c r="X476" s="1739"/>
      <c r="Y476" s="1739"/>
      <c r="Z476" s="1739"/>
      <c r="AA476" s="1737">
        <f t="shared" si="179"/>
        <v>200</v>
      </c>
      <c r="AB476" s="1739">
        <v>200</v>
      </c>
      <c r="AC476" s="1739"/>
      <c r="AD476" s="1739"/>
      <c r="AE476" s="1737">
        <f t="shared" si="181"/>
        <v>0</v>
      </c>
      <c r="AF476" s="1739">
        <f t="shared" si="196"/>
        <v>0</v>
      </c>
      <c r="AG476" s="1739"/>
      <c r="AH476" s="1739"/>
      <c r="AI476" s="1737">
        <f t="shared" si="182"/>
        <v>200</v>
      </c>
      <c r="AJ476" s="1739">
        <f t="shared" si="197"/>
        <v>200</v>
      </c>
      <c r="AK476" s="1739"/>
      <c r="AL476" s="1739"/>
      <c r="AM476" s="2479">
        <f t="shared" si="183"/>
        <v>200</v>
      </c>
      <c r="AN476" s="2481">
        <v>200</v>
      </c>
      <c r="AO476" s="1739"/>
      <c r="AP476" s="1739"/>
      <c r="AQ476" s="2479">
        <f t="shared" si="184"/>
        <v>779</v>
      </c>
      <c r="AR476" s="2481">
        <f t="shared" si="198"/>
        <v>779</v>
      </c>
      <c r="AS476" s="1739"/>
      <c r="AT476" s="1739"/>
      <c r="AU476" s="1739"/>
      <c r="AV476" s="2479">
        <f t="shared" si="185"/>
        <v>730.05</v>
      </c>
      <c r="AW476" s="2481">
        <f>L476*95%-AN476</f>
        <v>730.05</v>
      </c>
      <c r="AX476" s="1739"/>
      <c r="AY476" s="1739"/>
      <c r="AZ476" s="1739"/>
      <c r="BA476" s="1686"/>
      <c r="BB476" s="1686"/>
      <c r="BC476" s="1686"/>
      <c r="BD476" s="2491">
        <v>677.79123593277438</v>
      </c>
      <c r="BE476" s="2491"/>
      <c r="BF476" s="1742">
        <f t="shared" si="195"/>
        <v>0</v>
      </c>
      <c r="BG476" s="2403">
        <v>2023</v>
      </c>
      <c r="BH476" s="2403" t="s">
        <v>2324</v>
      </c>
      <c r="BI476" s="2403" t="s">
        <v>2327</v>
      </c>
      <c r="BJ476" s="2334">
        <f t="shared" si="202"/>
        <v>89.657630262538135</v>
      </c>
      <c r="BK476" s="2334">
        <f t="shared" si="203"/>
        <v>87.007860838610313</v>
      </c>
      <c r="BL476" s="2403" t="s">
        <v>40</v>
      </c>
      <c r="BM476" s="2483"/>
      <c r="BN476" s="2915" t="s">
        <v>2497</v>
      </c>
      <c r="BO476" s="2903" t="s">
        <v>2504</v>
      </c>
      <c r="BP476" s="2572">
        <f>H476*$BP$452</f>
        <v>877.22853154692473</v>
      </c>
      <c r="BQ476" s="2497">
        <f t="shared" si="200"/>
        <v>677.22853154692473</v>
      </c>
    </row>
    <row r="477" spans="1:69" s="2498" customFormat="1" ht="37.5" customHeight="1">
      <c r="A477" s="2574" t="s">
        <v>712</v>
      </c>
      <c r="B477" s="2488" t="s">
        <v>2468</v>
      </c>
      <c r="C477" s="2069"/>
      <c r="D477" s="2069"/>
      <c r="E477" s="2575"/>
      <c r="F477" s="2575"/>
      <c r="G477" s="2576"/>
      <c r="H477" s="2576"/>
      <c r="I477" s="2070"/>
      <c r="J477" s="2070"/>
      <c r="K477" s="2070"/>
      <c r="L477" s="2070"/>
      <c r="M477" s="2070"/>
      <c r="N477" s="2070"/>
      <c r="O477" s="2576"/>
      <c r="P477" s="2070"/>
      <c r="Q477" s="2070"/>
      <c r="R477" s="2070"/>
      <c r="S477" s="2070"/>
      <c r="T477" s="2576"/>
      <c r="U477" s="2070"/>
      <c r="V477" s="2070"/>
      <c r="W477" s="2070"/>
      <c r="X477" s="2070"/>
      <c r="Y477" s="2070"/>
      <c r="Z477" s="2070"/>
      <c r="AA477" s="2070"/>
      <c r="AB477" s="2070"/>
      <c r="AC477" s="2070"/>
      <c r="AD477" s="2070"/>
      <c r="AE477" s="2070"/>
      <c r="AF477" s="2070"/>
      <c r="AG477" s="2070"/>
      <c r="AH477" s="2070"/>
      <c r="AI477" s="2070"/>
      <c r="AJ477" s="2070"/>
      <c r="AK477" s="2070"/>
      <c r="AL477" s="2070"/>
      <c r="AM477" s="2576"/>
      <c r="AN477" s="2576"/>
      <c r="AO477" s="2070"/>
      <c r="AP477" s="2070"/>
      <c r="AQ477" s="2576"/>
      <c r="AR477" s="2576"/>
      <c r="AS477" s="2070"/>
      <c r="AT477" s="2070"/>
      <c r="AU477" s="2070"/>
      <c r="AV477" s="2576"/>
      <c r="AW477" s="2576"/>
      <c r="AX477" s="2070"/>
      <c r="AY477" s="2070"/>
      <c r="AZ477" s="2070"/>
      <c r="BA477" s="2070"/>
      <c r="BB477" s="2070"/>
      <c r="BC477" s="2070"/>
      <c r="BD477" s="2576"/>
      <c r="BE477" s="2576"/>
      <c r="BF477" s="2071"/>
      <c r="BG477" s="2519"/>
      <c r="BH477" s="2519"/>
      <c r="BI477" s="2519"/>
      <c r="BJ477" s="2340" t="e">
        <f t="shared" si="202"/>
        <v>#DIV/0!</v>
      </c>
      <c r="BK477" s="2340" t="e">
        <f t="shared" si="203"/>
        <v>#DIV/0!</v>
      </c>
      <c r="BL477" s="2407" t="s">
        <v>2327</v>
      </c>
      <c r="BM477" s="2577"/>
      <c r="BN477" s="2915" t="s">
        <v>2497</v>
      </c>
      <c r="BO477" s="2903" t="s">
        <v>2504</v>
      </c>
      <c r="BP477" s="2342"/>
    </row>
    <row r="478" spans="1:69" s="43" customFormat="1" ht="41.25" customHeight="1">
      <c r="A478" s="2207">
        <v>1</v>
      </c>
      <c r="B478" s="2072" t="s">
        <v>600</v>
      </c>
      <c r="C478" s="2073" t="s">
        <v>513</v>
      </c>
      <c r="D478" s="2073" t="s">
        <v>601</v>
      </c>
      <c r="E478" s="2011" t="s">
        <v>521</v>
      </c>
      <c r="F478" s="2074"/>
      <c r="G478" s="2075">
        <v>5000</v>
      </c>
      <c r="H478" s="2075">
        <v>5000</v>
      </c>
      <c r="I478" s="2070"/>
      <c r="J478" s="2075"/>
      <c r="K478" s="2075">
        <v>979</v>
      </c>
      <c r="L478" s="2075">
        <v>5000</v>
      </c>
      <c r="M478" s="2076"/>
      <c r="N478" s="2075"/>
      <c r="O478" s="2058"/>
      <c r="P478" s="2075"/>
      <c r="Q478" s="2075"/>
      <c r="R478" s="2075"/>
      <c r="S478" s="2058">
        <f t="shared" si="186"/>
        <v>0</v>
      </c>
      <c r="T478" s="2075"/>
      <c r="U478" s="2075"/>
      <c r="V478" s="2075"/>
      <c r="W478" s="2058">
        <f t="shared" si="187"/>
        <v>0</v>
      </c>
      <c r="X478" s="2075"/>
      <c r="Y478" s="2075"/>
      <c r="Z478" s="2075"/>
      <c r="AA478" s="2058">
        <f t="shared" si="179"/>
        <v>0</v>
      </c>
      <c r="AB478" s="2075"/>
      <c r="AC478" s="2075"/>
      <c r="AD478" s="2075"/>
      <c r="AE478" s="2058">
        <f t="shared" si="181"/>
        <v>0</v>
      </c>
      <c r="AF478" s="2075"/>
      <c r="AG478" s="2075"/>
      <c r="AH478" s="2075"/>
      <c r="AI478" s="2058">
        <f t="shared" si="182"/>
        <v>0</v>
      </c>
      <c r="AJ478" s="2075"/>
      <c r="AK478" s="2075"/>
      <c r="AL478" s="2075"/>
      <c r="AM478" s="2058">
        <f t="shared" si="183"/>
        <v>0</v>
      </c>
      <c r="AN478" s="2075"/>
      <c r="AO478" s="2075"/>
      <c r="AP478" s="2075"/>
      <c r="AQ478" s="2058">
        <f t="shared" si="184"/>
        <v>0</v>
      </c>
      <c r="AR478" s="2075"/>
      <c r="AS478" s="2075"/>
      <c r="AT478" s="2075"/>
      <c r="AU478" s="2075"/>
      <c r="AV478" s="2058">
        <f t="shared" si="185"/>
        <v>1750</v>
      </c>
      <c r="AW478" s="2075">
        <f>H478*35%</f>
        <v>1750</v>
      </c>
      <c r="AX478" s="2075"/>
      <c r="AY478" s="2075"/>
      <c r="AZ478" s="2075"/>
      <c r="BA478" s="2077"/>
      <c r="BB478" s="2077"/>
      <c r="BC478" s="2077"/>
      <c r="BD478" s="2077"/>
      <c r="BE478" s="2077"/>
      <c r="BF478" s="2078">
        <f t="shared" si="195"/>
        <v>0</v>
      </c>
      <c r="BG478" s="2020">
        <v>2024</v>
      </c>
      <c r="BH478" s="2020" t="s">
        <v>2323</v>
      </c>
      <c r="BI478" s="2020" t="s">
        <v>2327</v>
      </c>
      <c r="BJ478" s="1925">
        <f t="shared" si="202"/>
        <v>0</v>
      </c>
      <c r="BK478" s="1925" t="e">
        <f t="shared" si="203"/>
        <v>#DIV/0!</v>
      </c>
      <c r="BL478" s="2020"/>
      <c r="BM478" s="2079"/>
      <c r="BN478" s="2915" t="s">
        <v>2497</v>
      </c>
      <c r="BO478" s="2903" t="s">
        <v>2504</v>
      </c>
      <c r="BP478" s="1915"/>
    </row>
    <row r="479" spans="1:69" s="43" customFormat="1" ht="41.25" customHeight="1">
      <c r="A479" s="2207">
        <v>2</v>
      </c>
      <c r="B479" s="2072" t="s">
        <v>602</v>
      </c>
      <c r="C479" s="2073" t="s">
        <v>517</v>
      </c>
      <c r="D479" s="2073" t="s">
        <v>603</v>
      </c>
      <c r="E479" s="2011" t="s">
        <v>521</v>
      </c>
      <c r="F479" s="2074"/>
      <c r="G479" s="2075">
        <v>5000</v>
      </c>
      <c r="H479" s="2075">
        <v>5000</v>
      </c>
      <c r="I479" s="2070"/>
      <c r="J479" s="2075"/>
      <c r="K479" s="2075">
        <v>979</v>
      </c>
      <c r="L479" s="2075">
        <v>5000</v>
      </c>
      <c r="M479" s="2076"/>
      <c r="N479" s="2075"/>
      <c r="O479" s="2058"/>
      <c r="P479" s="2075"/>
      <c r="Q479" s="2075"/>
      <c r="R479" s="2075"/>
      <c r="S479" s="2058">
        <f t="shared" si="186"/>
        <v>0</v>
      </c>
      <c r="T479" s="2075"/>
      <c r="U479" s="2075"/>
      <c r="V479" s="2075"/>
      <c r="W479" s="2058">
        <f t="shared" si="187"/>
        <v>0</v>
      </c>
      <c r="X479" s="2075"/>
      <c r="Y479" s="2075"/>
      <c r="Z479" s="2075"/>
      <c r="AA479" s="2058">
        <f t="shared" si="179"/>
        <v>0</v>
      </c>
      <c r="AB479" s="2075"/>
      <c r="AC479" s="2075"/>
      <c r="AD479" s="2075"/>
      <c r="AE479" s="2058">
        <f t="shared" si="181"/>
        <v>0</v>
      </c>
      <c r="AF479" s="2075"/>
      <c r="AG479" s="2075"/>
      <c r="AH479" s="2075"/>
      <c r="AI479" s="2058">
        <f t="shared" si="182"/>
        <v>0</v>
      </c>
      <c r="AJ479" s="2075"/>
      <c r="AK479" s="2075"/>
      <c r="AL479" s="2075"/>
      <c r="AM479" s="2058">
        <f t="shared" si="183"/>
        <v>0</v>
      </c>
      <c r="AN479" s="2075"/>
      <c r="AO479" s="2075"/>
      <c r="AP479" s="2075"/>
      <c r="AQ479" s="2058">
        <f t="shared" si="184"/>
        <v>0</v>
      </c>
      <c r="AR479" s="2075"/>
      <c r="AS479" s="2075"/>
      <c r="AT479" s="2075"/>
      <c r="AU479" s="2075"/>
      <c r="AV479" s="2058">
        <f t="shared" si="185"/>
        <v>1750</v>
      </c>
      <c r="AW479" s="2075">
        <f>H479*35%</f>
        <v>1750</v>
      </c>
      <c r="AX479" s="2075"/>
      <c r="AY479" s="2075"/>
      <c r="AZ479" s="2075"/>
      <c r="BA479" s="2077"/>
      <c r="BB479" s="2077"/>
      <c r="BC479" s="2077"/>
      <c r="BD479" s="2077"/>
      <c r="BE479" s="2077"/>
      <c r="BF479" s="2078">
        <f t="shared" si="195"/>
        <v>0</v>
      </c>
      <c r="BG479" s="2020">
        <v>2024</v>
      </c>
      <c r="BH479" s="2020" t="s">
        <v>2323</v>
      </c>
      <c r="BI479" s="2020" t="s">
        <v>2327</v>
      </c>
      <c r="BJ479" s="1925">
        <f t="shared" si="202"/>
        <v>0</v>
      </c>
      <c r="BK479" s="1925" t="e">
        <f t="shared" si="203"/>
        <v>#DIV/0!</v>
      </c>
      <c r="BL479" s="2020"/>
      <c r="BM479" s="2079"/>
      <c r="BN479" s="2915" t="s">
        <v>2497</v>
      </c>
      <c r="BO479" s="2903" t="s">
        <v>2504</v>
      </c>
      <c r="BP479" s="1915"/>
    </row>
    <row r="480" spans="1:69" s="28" customFormat="1" ht="101.25" customHeight="1">
      <c r="A480" s="2204" t="s">
        <v>74</v>
      </c>
      <c r="B480" s="1753" t="s">
        <v>75</v>
      </c>
      <c r="C480" s="1733"/>
      <c r="D480" s="1733"/>
      <c r="E480" s="1734"/>
      <c r="F480" s="1734"/>
      <c r="G480" s="102">
        <f>G481</f>
        <v>126000</v>
      </c>
      <c r="H480" s="102">
        <f t="shared" ref="H480:BF480" si="205">H481</f>
        <v>101000</v>
      </c>
      <c r="I480" s="102">
        <f t="shared" si="205"/>
        <v>25000</v>
      </c>
      <c r="J480" s="102">
        <f t="shared" si="205"/>
        <v>0</v>
      </c>
      <c r="K480" s="102">
        <f t="shared" si="205"/>
        <v>126000</v>
      </c>
      <c r="L480" s="102">
        <f t="shared" si="205"/>
        <v>101000</v>
      </c>
      <c r="M480" s="1751">
        <f t="shared" si="205"/>
        <v>1497.5630000000001</v>
      </c>
      <c r="N480" s="102">
        <f t="shared" si="205"/>
        <v>1497.5630000000001</v>
      </c>
      <c r="O480" s="102">
        <f t="shared" si="205"/>
        <v>0</v>
      </c>
      <c r="P480" s="102">
        <f t="shared" si="205"/>
        <v>0</v>
      </c>
      <c r="Q480" s="102">
        <f t="shared" si="205"/>
        <v>0</v>
      </c>
      <c r="R480" s="102">
        <f t="shared" si="205"/>
        <v>0</v>
      </c>
      <c r="S480" s="102">
        <f t="shared" si="205"/>
        <v>70700</v>
      </c>
      <c r="T480" s="102">
        <f t="shared" si="205"/>
        <v>70700</v>
      </c>
      <c r="U480" s="102">
        <f t="shared" si="205"/>
        <v>0</v>
      </c>
      <c r="V480" s="102">
        <f t="shared" si="205"/>
        <v>0</v>
      </c>
      <c r="W480" s="102">
        <f t="shared" si="205"/>
        <v>0</v>
      </c>
      <c r="X480" s="102">
        <f t="shared" si="205"/>
        <v>0</v>
      </c>
      <c r="Y480" s="102">
        <f t="shared" si="205"/>
        <v>0</v>
      </c>
      <c r="Z480" s="102">
        <f t="shared" si="205"/>
        <v>0</v>
      </c>
      <c r="AA480" s="102">
        <f t="shared" si="205"/>
        <v>1497.5630000000001</v>
      </c>
      <c r="AB480" s="102">
        <f t="shared" si="205"/>
        <v>1497.5630000000001</v>
      </c>
      <c r="AC480" s="102">
        <f t="shared" si="205"/>
        <v>0</v>
      </c>
      <c r="AD480" s="102">
        <f t="shared" si="205"/>
        <v>0</v>
      </c>
      <c r="AE480" s="102">
        <f t="shared" si="205"/>
        <v>0</v>
      </c>
      <c r="AF480" s="102">
        <f t="shared" si="205"/>
        <v>0</v>
      </c>
      <c r="AG480" s="102">
        <f t="shared" si="205"/>
        <v>0</v>
      </c>
      <c r="AH480" s="102">
        <f t="shared" si="205"/>
        <v>0</v>
      </c>
      <c r="AI480" s="102">
        <f t="shared" si="205"/>
        <v>70700</v>
      </c>
      <c r="AJ480" s="102">
        <f t="shared" si="205"/>
        <v>70700</v>
      </c>
      <c r="AK480" s="102">
        <f t="shared" si="205"/>
        <v>0</v>
      </c>
      <c r="AL480" s="102">
        <f t="shared" si="205"/>
        <v>0</v>
      </c>
      <c r="AM480" s="102">
        <f t="shared" si="205"/>
        <v>70700</v>
      </c>
      <c r="AN480" s="102">
        <f t="shared" si="205"/>
        <v>70700</v>
      </c>
      <c r="AO480" s="102">
        <f t="shared" si="205"/>
        <v>0</v>
      </c>
      <c r="AP480" s="102">
        <f t="shared" si="205"/>
        <v>0</v>
      </c>
      <c r="AQ480" s="102">
        <f t="shared" si="205"/>
        <v>55300</v>
      </c>
      <c r="AR480" s="102">
        <f t="shared" si="205"/>
        <v>30300</v>
      </c>
      <c r="AS480" s="102">
        <f t="shared" si="205"/>
        <v>25000</v>
      </c>
      <c r="AT480" s="102">
        <f t="shared" si="205"/>
        <v>0</v>
      </c>
      <c r="AU480" s="102">
        <f t="shared" si="205"/>
        <v>0</v>
      </c>
      <c r="AV480" s="102">
        <f t="shared" si="205"/>
        <v>55300</v>
      </c>
      <c r="AW480" s="102">
        <f t="shared" si="205"/>
        <v>30300</v>
      </c>
      <c r="AX480" s="102">
        <f t="shared" si="205"/>
        <v>25000</v>
      </c>
      <c r="AY480" s="102">
        <f t="shared" si="205"/>
        <v>0</v>
      </c>
      <c r="AZ480" s="102">
        <f t="shared" si="205"/>
        <v>0</v>
      </c>
      <c r="BA480" s="102">
        <f t="shared" si="205"/>
        <v>0</v>
      </c>
      <c r="BB480" s="102">
        <f t="shared" si="205"/>
        <v>0</v>
      </c>
      <c r="BC480" s="102">
        <f t="shared" si="205"/>
        <v>0</v>
      </c>
      <c r="BD480" s="102">
        <f t="shared" si="205"/>
        <v>30300</v>
      </c>
      <c r="BE480" s="102">
        <f t="shared" si="205"/>
        <v>30300</v>
      </c>
      <c r="BF480" s="102">
        <f t="shared" si="205"/>
        <v>0</v>
      </c>
      <c r="BG480" s="1658"/>
      <c r="BH480" s="1658"/>
      <c r="BI480" s="1658"/>
      <c r="BJ480" s="1669">
        <f t="shared" si="202"/>
        <v>100</v>
      </c>
      <c r="BK480" s="1669">
        <f t="shared" si="203"/>
        <v>100</v>
      </c>
      <c r="BL480" s="1658"/>
      <c r="BM480" s="18"/>
      <c r="BN480" s="2915" t="s">
        <v>2497</v>
      </c>
      <c r="BO480" s="1370"/>
      <c r="BP480" s="1660"/>
      <c r="BQ480" s="53"/>
    </row>
    <row r="481" spans="1:73" s="28" customFormat="1" ht="33" customHeight="1">
      <c r="A481" s="2203" t="s">
        <v>46</v>
      </c>
      <c r="B481" s="1732" t="s">
        <v>55</v>
      </c>
      <c r="C481" s="1733"/>
      <c r="D481" s="1733"/>
      <c r="E481" s="1734"/>
      <c r="F481" s="1734"/>
      <c r="G481" s="102">
        <f>SUM(G483:G485)</f>
        <v>126000</v>
      </c>
      <c r="H481" s="102">
        <f t="shared" ref="H481:BF481" si="206">SUM(H483:H485)</f>
        <v>101000</v>
      </c>
      <c r="I481" s="102">
        <f t="shared" si="206"/>
        <v>25000</v>
      </c>
      <c r="J481" s="102">
        <f t="shared" si="206"/>
        <v>0</v>
      </c>
      <c r="K481" s="102">
        <f t="shared" si="206"/>
        <v>126000</v>
      </c>
      <c r="L481" s="102">
        <f t="shared" si="206"/>
        <v>101000</v>
      </c>
      <c r="M481" s="1751">
        <f t="shared" si="206"/>
        <v>1497.5630000000001</v>
      </c>
      <c r="N481" s="102">
        <f t="shared" si="206"/>
        <v>1497.5630000000001</v>
      </c>
      <c r="O481" s="102">
        <f t="shared" si="206"/>
        <v>0</v>
      </c>
      <c r="P481" s="102">
        <f t="shared" si="206"/>
        <v>0</v>
      </c>
      <c r="Q481" s="102">
        <f t="shared" si="206"/>
        <v>0</v>
      </c>
      <c r="R481" s="102">
        <f t="shared" si="206"/>
        <v>0</v>
      </c>
      <c r="S481" s="102">
        <f t="shared" si="206"/>
        <v>70700</v>
      </c>
      <c r="T481" s="102">
        <f t="shared" si="206"/>
        <v>70700</v>
      </c>
      <c r="U481" s="102">
        <f t="shared" si="206"/>
        <v>0</v>
      </c>
      <c r="V481" s="102">
        <f t="shared" si="206"/>
        <v>0</v>
      </c>
      <c r="W481" s="102">
        <f t="shared" si="206"/>
        <v>0</v>
      </c>
      <c r="X481" s="102">
        <f t="shared" si="206"/>
        <v>0</v>
      </c>
      <c r="Y481" s="102">
        <f t="shared" si="206"/>
        <v>0</v>
      </c>
      <c r="Z481" s="102">
        <f t="shared" si="206"/>
        <v>0</v>
      </c>
      <c r="AA481" s="102">
        <f t="shared" si="206"/>
        <v>1497.5630000000001</v>
      </c>
      <c r="AB481" s="102">
        <f t="shared" si="206"/>
        <v>1497.5630000000001</v>
      </c>
      <c r="AC481" s="102">
        <f t="shared" si="206"/>
        <v>0</v>
      </c>
      <c r="AD481" s="102">
        <f t="shared" si="206"/>
        <v>0</v>
      </c>
      <c r="AE481" s="102">
        <f t="shared" si="206"/>
        <v>0</v>
      </c>
      <c r="AF481" s="102">
        <f t="shared" si="206"/>
        <v>0</v>
      </c>
      <c r="AG481" s="102">
        <f t="shared" si="206"/>
        <v>0</v>
      </c>
      <c r="AH481" s="102">
        <f t="shared" si="206"/>
        <v>0</v>
      </c>
      <c r="AI481" s="102">
        <f t="shared" si="206"/>
        <v>70700</v>
      </c>
      <c r="AJ481" s="102">
        <f t="shared" si="206"/>
        <v>70700</v>
      </c>
      <c r="AK481" s="102">
        <f t="shared" si="206"/>
        <v>0</v>
      </c>
      <c r="AL481" s="102">
        <f t="shared" si="206"/>
        <v>0</v>
      </c>
      <c r="AM481" s="102">
        <f t="shared" si="206"/>
        <v>70700</v>
      </c>
      <c r="AN481" s="102">
        <f t="shared" si="206"/>
        <v>70700</v>
      </c>
      <c r="AO481" s="102">
        <f t="shared" si="206"/>
        <v>0</v>
      </c>
      <c r="AP481" s="102">
        <f t="shared" si="206"/>
        <v>0</v>
      </c>
      <c r="AQ481" s="102">
        <f t="shared" si="206"/>
        <v>55300</v>
      </c>
      <c r="AR481" s="102">
        <f t="shared" si="206"/>
        <v>30300</v>
      </c>
      <c r="AS481" s="102">
        <f t="shared" si="206"/>
        <v>25000</v>
      </c>
      <c r="AT481" s="102">
        <f t="shared" si="206"/>
        <v>0</v>
      </c>
      <c r="AU481" s="102">
        <f t="shared" si="206"/>
        <v>0</v>
      </c>
      <c r="AV481" s="102">
        <f t="shared" si="206"/>
        <v>55300</v>
      </c>
      <c r="AW481" s="102">
        <f t="shared" si="206"/>
        <v>30300</v>
      </c>
      <c r="AX481" s="102">
        <f t="shared" si="206"/>
        <v>25000</v>
      </c>
      <c r="AY481" s="102">
        <f t="shared" si="206"/>
        <v>0</v>
      </c>
      <c r="AZ481" s="102">
        <f t="shared" si="206"/>
        <v>0</v>
      </c>
      <c r="BA481" s="102">
        <f t="shared" si="206"/>
        <v>0</v>
      </c>
      <c r="BB481" s="102">
        <f t="shared" si="206"/>
        <v>0</v>
      </c>
      <c r="BC481" s="102">
        <f t="shared" si="206"/>
        <v>0</v>
      </c>
      <c r="BD481" s="102">
        <f t="shared" si="206"/>
        <v>30300</v>
      </c>
      <c r="BE481" s="1655">
        <f>'PL 3 PB DATP'!H25</f>
        <v>30300</v>
      </c>
      <c r="BF481" s="102">
        <f t="shared" si="206"/>
        <v>0</v>
      </c>
      <c r="BG481" s="1658"/>
      <c r="BH481" s="1658"/>
      <c r="BI481" s="1658"/>
      <c r="BJ481" s="1669">
        <f t="shared" si="202"/>
        <v>100</v>
      </c>
      <c r="BK481" s="1669">
        <f t="shared" si="203"/>
        <v>100</v>
      </c>
      <c r="BL481" s="1658"/>
      <c r="BM481" s="18"/>
      <c r="BN481" s="2915" t="s">
        <v>2497</v>
      </c>
      <c r="BO481" s="1370"/>
      <c r="BP481" s="1660"/>
      <c r="BQ481" s="53"/>
    </row>
    <row r="482" spans="1:73" s="28" customFormat="1" ht="40.5" customHeight="1">
      <c r="A482" s="2203" t="s">
        <v>73</v>
      </c>
      <c r="B482" s="1732" t="s">
        <v>2422</v>
      </c>
      <c r="C482" s="1733"/>
      <c r="D482" s="1733"/>
      <c r="E482" s="1734"/>
      <c r="F482" s="1734"/>
      <c r="G482" s="102">
        <f>SUM(G483:G485)</f>
        <v>126000</v>
      </c>
      <c r="H482" s="102">
        <f t="shared" ref="H482:BD482" si="207">SUM(H483:H485)</f>
        <v>101000</v>
      </c>
      <c r="I482" s="102">
        <f t="shared" si="207"/>
        <v>25000</v>
      </c>
      <c r="J482" s="102">
        <f t="shared" si="207"/>
        <v>0</v>
      </c>
      <c r="K482" s="102">
        <f t="shared" si="207"/>
        <v>126000</v>
      </c>
      <c r="L482" s="102">
        <f t="shared" si="207"/>
        <v>101000</v>
      </c>
      <c r="M482" s="102">
        <f t="shared" si="207"/>
        <v>1497.5630000000001</v>
      </c>
      <c r="N482" s="102">
        <f t="shared" si="207"/>
        <v>1497.5630000000001</v>
      </c>
      <c r="O482" s="102">
        <f t="shared" si="207"/>
        <v>0</v>
      </c>
      <c r="P482" s="102">
        <f t="shared" si="207"/>
        <v>0</v>
      </c>
      <c r="Q482" s="102">
        <f t="shared" si="207"/>
        <v>0</v>
      </c>
      <c r="R482" s="102">
        <f t="shared" si="207"/>
        <v>0</v>
      </c>
      <c r="S482" s="102">
        <f t="shared" si="207"/>
        <v>70700</v>
      </c>
      <c r="T482" s="102">
        <f t="shared" si="207"/>
        <v>70700</v>
      </c>
      <c r="U482" s="102">
        <f t="shared" si="207"/>
        <v>0</v>
      </c>
      <c r="V482" s="102">
        <f t="shared" si="207"/>
        <v>0</v>
      </c>
      <c r="W482" s="102">
        <f t="shared" si="207"/>
        <v>0</v>
      </c>
      <c r="X482" s="102">
        <f t="shared" si="207"/>
        <v>0</v>
      </c>
      <c r="Y482" s="102">
        <f t="shared" si="207"/>
        <v>0</v>
      </c>
      <c r="Z482" s="102">
        <f t="shared" si="207"/>
        <v>0</v>
      </c>
      <c r="AA482" s="102">
        <f t="shared" si="207"/>
        <v>1497.5630000000001</v>
      </c>
      <c r="AB482" s="102">
        <f t="shared" si="207"/>
        <v>1497.5630000000001</v>
      </c>
      <c r="AC482" s="102">
        <f t="shared" si="207"/>
        <v>0</v>
      </c>
      <c r="AD482" s="102">
        <f t="shared" si="207"/>
        <v>0</v>
      </c>
      <c r="AE482" s="102">
        <f t="shared" si="207"/>
        <v>0</v>
      </c>
      <c r="AF482" s="102">
        <f t="shared" si="207"/>
        <v>0</v>
      </c>
      <c r="AG482" s="102">
        <f t="shared" si="207"/>
        <v>0</v>
      </c>
      <c r="AH482" s="102">
        <f t="shared" si="207"/>
        <v>0</v>
      </c>
      <c r="AI482" s="102">
        <f t="shared" si="207"/>
        <v>70700</v>
      </c>
      <c r="AJ482" s="102">
        <f t="shared" si="207"/>
        <v>70700</v>
      </c>
      <c r="AK482" s="102">
        <f t="shared" si="207"/>
        <v>0</v>
      </c>
      <c r="AL482" s="102">
        <f t="shared" si="207"/>
        <v>0</v>
      </c>
      <c r="AM482" s="102">
        <f t="shared" si="207"/>
        <v>70700</v>
      </c>
      <c r="AN482" s="102">
        <f t="shared" si="207"/>
        <v>70700</v>
      </c>
      <c r="AO482" s="102">
        <f t="shared" si="207"/>
        <v>0</v>
      </c>
      <c r="AP482" s="102">
        <f t="shared" si="207"/>
        <v>0</v>
      </c>
      <c r="AQ482" s="102">
        <f t="shared" si="207"/>
        <v>55300</v>
      </c>
      <c r="AR482" s="102">
        <f t="shared" si="207"/>
        <v>30300</v>
      </c>
      <c r="AS482" s="102">
        <f t="shared" si="207"/>
        <v>25000</v>
      </c>
      <c r="AT482" s="102">
        <f t="shared" si="207"/>
        <v>0</v>
      </c>
      <c r="AU482" s="102">
        <f t="shared" si="207"/>
        <v>0</v>
      </c>
      <c r="AV482" s="102">
        <f t="shared" si="207"/>
        <v>55300</v>
      </c>
      <c r="AW482" s="102">
        <f t="shared" si="207"/>
        <v>30300</v>
      </c>
      <c r="AX482" s="102">
        <f t="shared" si="207"/>
        <v>25000</v>
      </c>
      <c r="AY482" s="102">
        <f t="shared" si="207"/>
        <v>0</v>
      </c>
      <c r="AZ482" s="102">
        <f t="shared" si="207"/>
        <v>0</v>
      </c>
      <c r="BA482" s="102">
        <f t="shared" si="207"/>
        <v>0</v>
      </c>
      <c r="BB482" s="102">
        <f t="shared" si="207"/>
        <v>0</v>
      </c>
      <c r="BC482" s="102">
        <f t="shared" si="207"/>
        <v>0</v>
      </c>
      <c r="BD482" s="102">
        <f t="shared" si="207"/>
        <v>30300</v>
      </c>
      <c r="BE482" s="102"/>
      <c r="BF482" s="102"/>
      <c r="BG482" s="1735"/>
      <c r="BH482" s="1735"/>
      <c r="BI482" s="1735"/>
      <c r="BJ482" s="1669">
        <f t="shared" si="202"/>
        <v>100</v>
      </c>
      <c r="BK482" s="1669">
        <f t="shared" si="203"/>
        <v>100</v>
      </c>
      <c r="BL482" s="1658"/>
      <c r="BM482" s="18"/>
      <c r="BN482" s="2915" t="s">
        <v>2497</v>
      </c>
      <c r="BO482" s="1370"/>
      <c r="BP482" s="1660"/>
      <c r="BQ482" s="53"/>
    </row>
    <row r="483" spans="1:73" s="2518" customFormat="1" ht="76.5">
      <c r="A483" s="2499">
        <v>1</v>
      </c>
      <c r="B483" s="2510" t="s">
        <v>1188</v>
      </c>
      <c r="C483" s="1796" t="s">
        <v>1189</v>
      </c>
      <c r="D483" s="145" t="s">
        <v>1190</v>
      </c>
      <c r="E483" s="2449" t="s">
        <v>206</v>
      </c>
      <c r="F483" s="2450" t="s">
        <v>1191</v>
      </c>
      <c r="G483" s="2479">
        <v>40000</v>
      </c>
      <c r="H483" s="2479">
        <v>28000</v>
      </c>
      <c r="I483" s="1737">
        <v>12000</v>
      </c>
      <c r="J483" s="1741"/>
      <c r="K483" s="1737">
        <v>40000</v>
      </c>
      <c r="L483" s="1737">
        <v>28000</v>
      </c>
      <c r="M483" s="1759">
        <v>1010.773</v>
      </c>
      <c r="N483" s="1741">
        <v>1010.773</v>
      </c>
      <c r="O483" s="2515"/>
      <c r="P483" s="2001"/>
      <c r="Q483" s="1741"/>
      <c r="R483" s="1741"/>
      <c r="S483" s="134">
        <f t="shared" si="186"/>
        <v>23000</v>
      </c>
      <c r="T483" s="2457">
        <v>23000</v>
      </c>
      <c r="U483" s="1741"/>
      <c r="V483" s="1741"/>
      <c r="W483" s="2001">
        <f t="shared" si="187"/>
        <v>0</v>
      </c>
      <c r="X483" s="2001"/>
      <c r="Y483" s="1741"/>
      <c r="Z483" s="1741"/>
      <c r="AA483" s="1741">
        <f t="shared" si="179"/>
        <v>1010.773</v>
      </c>
      <c r="AB483" s="1741">
        <v>1010.773</v>
      </c>
      <c r="AC483" s="1741"/>
      <c r="AD483" s="1741"/>
      <c r="AE483" s="1741">
        <f t="shared" si="181"/>
        <v>0</v>
      </c>
      <c r="AF483" s="2001"/>
      <c r="AG483" s="1741"/>
      <c r="AH483" s="1741"/>
      <c r="AI483" s="1741">
        <f t="shared" si="182"/>
        <v>23000</v>
      </c>
      <c r="AJ483" s="134">
        <v>23000</v>
      </c>
      <c r="AK483" s="1741"/>
      <c r="AL483" s="1741"/>
      <c r="AM483" s="2504">
        <f t="shared" si="183"/>
        <v>23000</v>
      </c>
      <c r="AN483" s="2504">
        <v>23000</v>
      </c>
      <c r="AO483" s="1741">
        <v>0</v>
      </c>
      <c r="AP483" s="1741"/>
      <c r="AQ483" s="2504">
        <f t="shared" si="184"/>
        <v>17000</v>
      </c>
      <c r="AR483" s="2504">
        <v>5000</v>
      </c>
      <c r="AS483" s="1737">
        <v>12000</v>
      </c>
      <c r="AT483" s="1741"/>
      <c r="AU483" s="1741"/>
      <c r="AV483" s="2504">
        <f t="shared" si="185"/>
        <v>17000</v>
      </c>
      <c r="AW483" s="2504">
        <v>5000</v>
      </c>
      <c r="AX483" s="1737">
        <v>12000</v>
      </c>
      <c r="AY483" s="1741"/>
      <c r="AZ483" s="1741"/>
      <c r="BA483" s="1761"/>
      <c r="BB483" s="1761"/>
      <c r="BC483" s="1761"/>
      <c r="BD483" s="2516">
        <f>AW483</f>
        <v>5000</v>
      </c>
      <c r="BE483" s="2516"/>
      <c r="BF483" s="1762">
        <f t="shared" si="195"/>
        <v>0</v>
      </c>
      <c r="BG483" s="2403">
        <v>2023</v>
      </c>
      <c r="BH483" s="2403" t="s">
        <v>2324</v>
      </c>
      <c r="BI483" s="2403" t="s">
        <v>2327</v>
      </c>
      <c r="BJ483" s="2334">
        <f t="shared" si="202"/>
        <v>100</v>
      </c>
      <c r="BK483" s="2334">
        <f t="shared" si="203"/>
        <v>100</v>
      </c>
      <c r="BL483" s="2403" t="s">
        <v>40</v>
      </c>
      <c r="BM483" s="2506"/>
      <c r="BN483" s="2915" t="s">
        <v>2497</v>
      </c>
      <c r="BO483" s="2915" t="s">
        <v>2501</v>
      </c>
      <c r="BP483" s="2507"/>
      <c r="BQ483" s="2508"/>
    </row>
    <row r="484" spans="1:73" s="2518" customFormat="1" ht="61.5" customHeight="1">
      <c r="A484" s="2499">
        <v>2</v>
      </c>
      <c r="B484" s="2510" t="s">
        <v>1192</v>
      </c>
      <c r="C484" s="1796" t="s">
        <v>1193</v>
      </c>
      <c r="D484" s="145" t="s">
        <v>1194</v>
      </c>
      <c r="E484" s="2449" t="s">
        <v>206</v>
      </c>
      <c r="F484" s="2450" t="s">
        <v>1195</v>
      </c>
      <c r="G484" s="2479">
        <v>63000</v>
      </c>
      <c r="H484" s="2479">
        <v>53000</v>
      </c>
      <c r="I484" s="1737">
        <v>10000</v>
      </c>
      <c r="J484" s="1741"/>
      <c r="K484" s="1737">
        <v>63000</v>
      </c>
      <c r="L484" s="1737">
        <v>53000</v>
      </c>
      <c r="M484" s="1759">
        <v>0</v>
      </c>
      <c r="N484" s="1741"/>
      <c r="O484" s="2515"/>
      <c r="P484" s="2001"/>
      <c r="Q484" s="1741"/>
      <c r="R484" s="1741"/>
      <c r="S484" s="134">
        <f t="shared" si="186"/>
        <v>35000</v>
      </c>
      <c r="T484" s="2457">
        <v>35000</v>
      </c>
      <c r="U484" s="1741"/>
      <c r="V484" s="1741"/>
      <c r="W484" s="2001">
        <f t="shared" si="187"/>
        <v>0</v>
      </c>
      <c r="X484" s="2001"/>
      <c r="Y484" s="1741"/>
      <c r="Z484" s="1741"/>
      <c r="AA484" s="2001">
        <f t="shared" si="179"/>
        <v>0</v>
      </c>
      <c r="AB484" s="2001"/>
      <c r="AC484" s="1741"/>
      <c r="AD484" s="1741"/>
      <c r="AE484" s="2001">
        <f t="shared" si="181"/>
        <v>0</v>
      </c>
      <c r="AF484" s="2001"/>
      <c r="AG484" s="1741"/>
      <c r="AH484" s="1741"/>
      <c r="AI484" s="2001">
        <f t="shared" si="182"/>
        <v>35000</v>
      </c>
      <c r="AJ484" s="134">
        <v>35000</v>
      </c>
      <c r="AK484" s="1741"/>
      <c r="AL484" s="1741"/>
      <c r="AM484" s="2504">
        <f t="shared" si="183"/>
        <v>35000</v>
      </c>
      <c r="AN484" s="2504">
        <v>35000</v>
      </c>
      <c r="AO484" s="1741">
        <v>0</v>
      </c>
      <c r="AP484" s="1741"/>
      <c r="AQ484" s="2504">
        <f t="shared" si="184"/>
        <v>28000</v>
      </c>
      <c r="AR484" s="2504">
        <v>18000</v>
      </c>
      <c r="AS484" s="1737">
        <v>10000</v>
      </c>
      <c r="AT484" s="1741"/>
      <c r="AU484" s="1741"/>
      <c r="AV484" s="2504">
        <f t="shared" si="185"/>
        <v>28000</v>
      </c>
      <c r="AW484" s="2504">
        <v>18000</v>
      </c>
      <c r="AX484" s="1737">
        <v>10000</v>
      </c>
      <c r="AY484" s="1741"/>
      <c r="AZ484" s="1741"/>
      <c r="BA484" s="1761"/>
      <c r="BB484" s="1761"/>
      <c r="BC484" s="1761"/>
      <c r="BD484" s="2516">
        <f t="shared" ref="BD484:BD485" si="208">AW484</f>
        <v>18000</v>
      </c>
      <c r="BE484" s="2516"/>
      <c r="BF484" s="1762">
        <f t="shared" si="195"/>
        <v>0</v>
      </c>
      <c r="BG484" s="2403">
        <v>2023</v>
      </c>
      <c r="BH484" s="2403" t="s">
        <v>2324</v>
      </c>
      <c r="BI484" s="2403" t="s">
        <v>2327</v>
      </c>
      <c r="BJ484" s="2334">
        <f t="shared" si="202"/>
        <v>100</v>
      </c>
      <c r="BK484" s="2334">
        <f t="shared" si="203"/>
        <v>100</v>
      </c>
      <c r="BL484" s="2403" t="s">
        <v>40</v>
      </c>
      <c r="BM484" s="2506"/>
      <c r="BN484" s="2915" t="s">
        <v>2497</v>
      </c>
      <c r="BO484" s="2915" t="s">
        <v>2501</v>
      </c>
      <c r="BP484" s="2507"/>
      <c r="BQ484" s="2508"/>
    </row>
    <row r="485" spans="1:73" s="2518" customFormat="1" ht="51" customHeight="1">
      <c r="A485" s="2499">
        <v>3</v>
      </c>
      <c r="B485" s="2510" t="s">
        <v>1196</v>
      </c>
      <c r="C485" s="1796" t="s">
        <v>1197</v>
      </c>
      <c r="D485" s="145" t="s">
        <v>1198</v>
      </c>
      <c r="E485" s="2449" t="s">
        <v>206</v>
      </c>
      <c r="F485" s="2450" t="s">
        <v>1199</v>
      </c>
      <c r="G485" s="2479">
        <v>23000</v>
      </c>
      <c r="H485" s="2479">
        <v>20000</v>
      </c>
      <c r="I485" s="1737">
        <v>3000</v>
      </c>
      <c r="J485" s="1741"/>
      <c r="K485" s="1737">
        <v>23000</v>
      </c>
      <c r="L485" s="1737">
        <v>20000</v>
      </c>
      <c r="M485" s="1759">
        <v>486.79</v>
      </c>
      <c r="N485" s="1741">
        <v>486.79</v>
      </c>
      <c r="O485" s="2515"/>
      <c r="P485" s="2001"/>
      <c r="Q485" s="1741"/>
      <c r="R485" s="1741"/>
      <c r="S485" s="1737">
        <f t="shared" si="186"/>
        <v>12700</v>
      </c>
      <c r="T485" s="2479">
        <v>12700</v>
      </c>
      <c r="U485" s="1741"/>
      <c r="V485" s="1741"/>
      <c r="W485" s="2001">
        <f t="shared" si="187"/>
        <v>0</v>
      </c>
      <c r="X485" s="2001"/>
      <c r="Y485" s="1741"/>
      <c r="Z485" s="1741"/>
      <c r="AA485" s="1741">
        <f t="shared" si="179"/>
        <v>486.79</v>
      </c>
      <c r="AB485" s="1741">
        <v>486.79</v>
      </c>
      <c r="AC485" s="1741"/>
      <c r="AD485" s="1741"/>
      <c r="AE485" s="1741">
        <f t="shared" si="181"/>
        <v>0</v>
      </c>
      <c r="AF485" s="2001"/>
      <c r="AG485" s="1741"/>
      <c r="AH485" s="1741"/>
      <c r="AI485" s="1741">
        <f t="shared" si="182"/>
        <v>12700</v>
      </c>
      <c r="AJ485" s="1737">
        <v>12700</v>
      </c>
      <c r="AK485" s="1741"/>
      <c r="AL485" s="1741"/>
      <c r="AM485" s="2504">
        <f t="shared" si="183"/>
        <v>12700</v>
      </c>
      <c r="AN485" s="2504">
        <v>12700</v>
      </c>
      <c r="AO485" s="1741">
        <v>0</v>
      </c>
      <c r="AP485" s="1741"/>
      <c r="AQ485" s="2504">
        <f t="shared" si="184"/>
        <v>10300</v>
      </c>
      <c r="AR485" s="2504">
        <v>7300</v>
      </c>
      <c r="AS485" s="1737">
        <v>3000</v>
      </c>
      <c r="AT485" s="1741"/>
      <c r="AU485" s="1741"/>
      <c r="AV485" s="2504">
        <f t="shared" si="185"/>
        <v>10300</v>
      </c>
      <c r="AW485" s="2504">
        <v>7300</v>
      </c>
      <c r="AX485" s="1737">
        <v>3000</v>
      </c>
      <c r="AY485" s="1741"/>
      <c r="AZ485" s="1741"/>
      <c r="BA485" s="1761"/>
      <c r="BB485" s="1761"/>
      <c r="BC485" s="1761"/>
      <c r="BD485" s="2516">
        <f t="shared" si="208"/>
        <v>7300</v>
      </c>
      <c r="BE485" s="2516"/>
      <c r="BF485" s="1762">
        <f t="shared" si="195"/>
        <v>0</v>
      </c>
      <c r="BG485" s="2403">
        <v>2023</v>
      </c>
      <c r="BH485" s="2403" t="s">
        <v>2324</v>
      </c>
      <c r="BI485" s="2403" t="s">
        <v>2327</v>
      </c>
      <c r="BJ485" s="2334">
        <f t="shared" si="202"/>
        <v>100</v>
      </c>
      <c r="BK485" s="2334">
        <f t="shared" si="203"/>
        <v>100</v>
      </c>
      <c r="BL485" s="2403" t="s">
        <v>40</v>
      </c>
      <c r="BM485" s="2506"/>
      <c r="BN485" s="2915" t="s">
        <v>2497</v>
      </c>
      <c r="BO485" s="2915" t="s">
        <v>2501</v>
      </c>
      <c r="BP485" s="2507" t="s">
        <v>2493</v>
      </c>
      <c r="BQ485" s="2508"/>
    </row>
    <row r="486" spans="1:73" s="28" customFormat="1" ht="60" customHeight="1">
      <c r="A486" s="2203" t="s">
        <v>66</v>
      </c>
      <c r="B486" s="1797" t="s">
        <v>67</v>
      </c>
      <c r="C486" s="1733"/>
      <c r="D486" s="1733"/>
      <c r="E486" s="1734"/>
      <c r="F486" s="1734"/>
      <c r="G486" s="102">
        <f t="shared" ref="G486:AL486" si="209">G487+G549+G578+G600+G836+G893+G991</f>
        <v>1422621.2445</v>
      </c>
      <c r="H486" s="102">
        <f t="shared" si="209"/>
        <v>1370450.4750000001</v>
      </c>
      <c r="I486" s="102">
        <f t="shared" si="209"/>
        <v>29026.7945</v>
      </c>
      <c r="J486" s="102">
        <f t="shared" si="209"/>
        <v>1355.9749999999999</v>
      </c>
      <c r="K486" s="102">
        <f t="shared" si="209"/>
        <v>1397971.098</v>
      </c>
      <c r="L486" s="102">
        <f t="shared" si="209"/>
        <v>1367367</v>
      </c>
      <c r="M486" s="102">
        <f t="shared" si="209"/>
        <v>368283.04989999993</v>
      </c>
      <c r="N486" s="102">
        <f t="shared" si="209"/>
        <v>201745.26939999999</v>
      </c>
      <c r="O486" s="102">
        <f t="shared" si="209"/>
        <v>29364.248300000007</v>
      </c>
      <c r="P486" s="102">
        <f t="shared" si="209"/>
        <v>29364.248300000007</v>
      </c>
      <c r="Q486" s="102">
        <f t="shared" si="209"/>
        <v>0</v>
      </c>
      <c r="R486" s="102">
        <f t="shared" si="209"/>
        <v>0</v>
      </c>
      <c r="S486" s="102">
        <f t="shared" si="209"/>
        <v>421133</v>
      </c>
      <c r="T486" s="102">
        <f t="shared" si="209"/>
        <v>422068</v>
      </c>
      <c r="U486" s="102">
        <f t="shared" si="209"/>
        <v>0</v>
      </c>
      <c r="V486" s="102">
        <f t="shared" si="209"/>
        <v>115</v>
      </c>
      <c r="W486" s="102">
        <f t="shared" si="209"/>
        <v>17959.1852</v>
      </c>
      <c r="X486" s="102">
        <f t="shared" si="209"/>
        <v>17959.1852</v>
      </c>
      <c r="Y486" s="102">
        <f t="shared" si="209"/>
        <v>0</v>
      </c>
      <c r="Z486" s="102">
        <f t="shared" si="209"/>
        <v>0</v>
      </c>
      <c r="AA486" s="102">
        <f t="shared" si="209"/>
        <v>187601.86800000002</v>
      </c>
      <c r="AB486" s="102">
        <f t="shared" si="209"/>
        <v>187551.86800000002</v>
      </c>
      <c r="AC486" s="102">
        <f t="shared" si="209"/>
        <v>0</v>
      </c>
      <c r="AD486" s="102">
        <f t="shared" si="209"/>
        <v>50</v>
      </c>
      <c r="AE486" s="102">
        <f t="shared" si="209"/>
        <v>28182.462800000001</v>
      </c>
      <c r="AF486" s="102">
        <f t="shared" si="209"/>
        <v>28182.462800000001</v>
      </c>
      <c r="AG486" s="102">
        <f t="shared" si="209"/>
        <v>0</v>
      </c>
      <c r="AH486" s="102">
        <f t="shared" si="209"/>
        <v>0</v>
      </c>
      <c r="AI486" s="102">
        <f t="shared" si="209"/>
        <v>420544</v>
      </c>
      <c r="AJ486" s="102">
        <f t="shared" si="209"/>
        <v>420429</v>
      </c>
      <c r="AK486" s="102">
        <f t="shared" si="209"/>
        <v>0</v>
      </c>
      <c r="AL486" s="102">
        <f t="shared" si="209"/>
        <v>115</v>
      </c>
      <c r="AM486" s="102">
        <f t="shared" ref="AM486:BE486" si="210">AM487+AM549+AM578+AM600+AM836+AM893+AM991</f>
        <v>736771.89309999999</v>
      </c>
      <c r="AN486" s="102">
        <f t="shared" si="210"/>
        <v>736627.99910000002</v>
      </c>
      <c r="AO486" s="102">
        <f t="shared" si="210"/>
        <v>0</v>
      </c>
      <c r="AP486" s="102">
        <f t="shared" si="210"/>
        <v>143.89400000000001</v>
      </c>
      <c r="AQ486" s="102">
        <f t="shared" si="210"/>
        <v>660986.81089999992</v>
      </c>
      <c r="AR486" s="102">
        <f t="shared" si="210"/>
        <v>647435.81089999992</v>
      </c>
      <c r="AS486" s="102">
        <f t="shared" si="210"/>
        <v>600</v>
      </c>
      <c r="AT486" s="102">
        <f t="shared" si="210"/>
        <v>12951</v>
      </c>
      <c r="AU486" s="102">
        <f t="shared" si="210"/>
        <v>0</v>
      </c>
      <c r="AV486" s="102">
        <f t="shared" si="210"/>
        <v>541462.54989999998</v>
      </c>
      <c r="AW486" s="102">
        <f t="shared" si="210"/>
        <v>525428.54989999998</v>
      </c>
      <c r="AX486" s="102">
        <f t="shared" si="210"/>
        <v>600</v>
      </c>
      <c r="AY486" s="102">
        <f t="shared" si="210"/>
        <v>15434</v>
      </c>
      <c r="AZ486" s="102">
        <f t="shared" si="210"/>
        <v>0</v>
      </c>
      <c r="BA486" s="102">
        <f t="shared" si="210"/>
        <v>0</v>
      </c>
      <c r="BB486" s="102">
        <f t="shared" si="210"/>
        <v>0</v>
      </c>
      <c r="BC486" s="102">
        <f t="shared" si="210"/>
        <v>0</v>
      </c>
      <c r="BD486" s="102">
        <f t="shared" si="210"/>
        <v>422583.81200476829</v>
      </c>
      <c r="BE486" s="102">
        <f t="shared" si="210"/>
        <v>422584</v>
      </c>
      <c r="BF486" s="102" t="e">
        <f>BF487+BF549+BF578+BF600+BF836+BF893+#REF!+BF991+#REF!</f>
        <v>#REF!</v>
      </c>
      <c r="BG486" s="1691"/>
      <c r="BH486" s="1691"/>
      <c r="BI486" s="1691"/>
      <c r="BJ486" s="1692">
        <f t="shared" si="202"/>
        <v>84.586187698958497</v>
      </c>
      <c r="BK486" s="1692">
        <f t="shared" si="203"/>
        <v>65.270379687112907</v>
      </c>
      <c r="BL486" s="1691"/>
      <c r="BM486" s="1635"/>
      <c r="BN486" s="1369"/>
      <c r="BO486" s="1369"/>
      <c r="BP486" s="1651">
        <f>SUMIF($BL$490:$BL$1077,"A",$BD$490:$BD$1077)</f>
        <v>346237.15384615387</v>
      </c>
      <c r="BQ486" s="1651">
        <f>SUMIF($BL$490:$BL$1077,"B",$BD$490:$BD$1077)</f>
        <v>17308.658158614402</v>
      </c>
      <c r="BR486" s="1651">
        <f>SUMIF($BL$490:$BL$1077,"C",$BD$490:$BD$1077)</f>
        <v>340</v>
      </c>
      <c r="BS486" s="1651">
        <f>SUMIF($BL$490:$BL$1077,"X",$BD$490:$BD$1077)</f>
        <v>58698</v>
      </c>
      <c r="BT486" s="24">
        <f>SUM(BP486:BS486)</f>
        <v>422583.81200476829</v>
      </c>
      <c r="BU486" s="24">
        <f>BD486-BT486</f>
        <v>0</v>
      </c>
    </row>
    <row r="487" spans="1:73" s="28" customFormat="1" ht="58.5" customHeight="1">
      <c r="A487" s="2203" t="s">
        <v>41</v>
      </c>
      <c r="B487" s="1798" t="s">
        <v>79</v>
      </c>
      <c r="C487" s="1733"/>
      <c r="D487" s="1733"/>
      <c r="E487" s="1734"/>
      <c r="F487" s="1734"/>
      <c r="G487" s="102">
        <f t="shared" ref="G487:AL487" si="211">G488+G492+G503+G508+G517+G524+G531+G541</f>
        <v>86286</v>
      </c>
      <c r="H487" s="102">
        <f t="shared" si="211"/>
        <v>90608</v>
      </c>
      <c r="I487" s="102">
        <f t="shared" si="211"/>
        <v>0</v>
      </c>
      <c r="J487" s="102">
        <f t="shared" si="211"/>
        <v>0</v>
      </c>
      <c r="K487" s="102">
        <f t="shared" si="211"/>
        <v>88615</v>
      </c>
      <c r="L487" s="102">
        <f t="shared" si="211"/>
        <v>87794</v>
      </c>
      <c r="M487" s="102">
        <f t="shared" si="211"/>
        <v>32463.455399999999</v>
      </c>
      <c r="N487" s="102">
        <f t="shared" si="211"/>
        <v>14344.6944</v>
      </c>
      <c r="O487" s="102">
        <f t="shared" si="211"/>
        <v>6108.6954000000005</v>
      </c>
      <c r="P487" s="102">
        <f t="shared" si="211"/>
        <v>6108.6954000000005</v>
      </c>
      <c r="Q487" s="102">
        <f t="shared" si="211"/>
        <v>0</v>
      </c>
      <c r="R487" s="102">
        <f t="shared" si="211"/>
        <v>0</v>
      </c>
      <c r="S487" s="102">
        <f t="shared" si="211"/>
        <v>34389</v>
      </c>
      <c r="T487" s="102">
        <f t="shared" si="211"/>
        <v>34389</v>
      </c>
      <c r="U487" s="102">
        <f t="shared" si="211"/>
        <v>0</v>
      </c>
      <c r="V487" s="102">
        <f t="shared" si="211"/>
        <v>0</v>
      </c>
      <c r="W487" s="102">
        <f t="shared" si="211"/>
        <v>4606.1470000000008</v>
      </c>
      <c r="X487" s="102">
        <f t="shared" si="211"/>
        <v>4606.1470000000008</v>
      </c>
      <c r="Y487" s="102">
        <f t="shared" si="211"/>
        <v>0</v>
      </c>
      <c r="Z487" s="102">
        <f t="shared" si="211"/>
        <v>0</v>
      </c>
      <c r="AA487" s="102">
        <f t="shared" si="211"/>
        <v>11183.708999999999</v>
      </c>
      <c r="AB487" s="102">
        <f t="shared" si="211"/>
        <v>11183.708999999999</v>
      </c>
      <c r="AC487" s="102">
        <f t="shared" si="211"/>
        <v>0</v>
      </c>
      <c r="AD487" s="102">
        <f t="shared" si="211"/>
        <v>0</v>
      </c>
      <c r="AE487" s="102">
        <f t="shared" si="211"/>
        <v>6108.6954000000005</v>
      </c>
      <c r="AF487" s="102">
        <f t="shared" si="211"/>
        <v>6108.6954000000005</v>
      </c>
      <c r="AG487" s="102">
        <f t="shared" si="211"/>
        <v>0</v>
      </c>
      <c r="AH487" s="102">
        <f t="shared" si="211"/>
        <v>0</v>
      </c>
      <c r="AI487" s="102">
        <f t="shared" si="211"/>
        <v>34377</v>
      </c>
      <c r="AJ487" s="102">
        <f t="shared" si="211"/>
        <v>34377</v>
      </c>
      <c r="AK487" s="102">
        <f t="shared" si="211"/>
        <v>0</v>
      </c>
      <c r="AL487" s="102">
        <f t="shared" si="211"/>
        <v>0</v>
      </c>
      <c r="AM487" s="102">
        <f t="shared" ref="AM487:BE487" si="212">AM488+AM492+AM503+AM508+AM517+AM524+AM531+AM541</f>
        <v>64749</v>
      </c>
      <c r="AN487" s="102">
        <f t="shared" si="212"/>
        <v>64749</v>
      </c>
      <c r="AO487" s="102">
        <f t="shared" si="212"/>
        <v>0</v>
      </c>
      <c r="AP487" s="102">
        <f t="shared" si="212"/>
        <v>0</v>
      </c>
      <c r="AQ487" s="102">
        <f t="shared" si="212"/>
        <v>31874</v>
      </c>
      <c r="AR487" s="102">
        <f t="shared" si="212"/>
        <v>31274</v>
      </c>
      <c r="AS487" s="102">
        <f t="shared" si="212"/>
        <v>600</v>
      </c>
      <c r="AT487" s="102">
        <f t="shared" si="212"/>
        <v>0</v>
      </c>
      <c r="AU487" s="102">
        <f t="shared" si="212"/>
        <v>0</v>
      </c>
      <c r="AV487" s="102">
        <f t="shared" si="212"/>
        <v>25790</v>
      </c>
      <c r="AW487" s="102">
        <f t="shared" si="212"/>
        <v>25190</v>
      </c>
      <c r="AX487" s="102">
        <f t="shared" si="212"/>
        <v>600</v>
      </c>
      <c r="AY487" s="102">
        <f t="shared" si="212"/>
        <v>0</v>
      </c>
      <c r="AZ487" s="102">
        <f t="shared" si="212"/>
        <v>0</v>
      </c>
      <c r="BA487" s="102">
        <f t="shared" si="212"/>
        <v>0</v>
      </c>
      <c r="BB487" s="102">
        <f t="shared" si="212"/>
        <v>0</v>
      </c>
      <c r="BC487" s="102">
        <f t="shared" si="212"/>
        <v>0</v>
      </c>
      <c r="BD487" s="102">
        <f t="shared" si="212"/>
        <v>14902.658158614402</v>
      </c>
      <c r="BE487" s="102">
        <f t="shared" si="212"/>
        <v>14903</v>
      </c>
      <c r="BF487" s="102" t="e">
        <f>#REF!+#REF!</f>
        <v>#REF!</v>
      </c>
      <c r="BG487" s="1691"/>
      <c r="BH487" s="1691"/>
      <c r="BI487" s="1691"/>
      <c r="BJ487" s="1692">
        <f t="shared" si="202"/>
        <v>87.907975188299488</v>
      </c>
      <c r="BK487" s="1692">
        <f t="shared" si="203"/>
        <v>47.651909441115308</v>
      </c>
      <c r="BL487" s="1691"/>
      <c r="BM487" s="1635"/>
      <c r="BN487" s="1369"/>
      <c r="BO487" s="1369"/>
      <c r="BP487" s="1660"/>
      <c r="BQ487" s="53"/>
    </row>
    <row r="488" spans="1:73" s="41" customFormat="1" ht="29.25" customHeight="1">
      <c r="A488" s="2203" t="s">
        <v>46</v>
      </c>
      <c r="B488" s="1798" t="s">
        <v>47</v>
      </c>
      <c r="C488" s="1754"/>
      <c r="D488" s="1754"/>
      <c r="E488" s="1755"/>
      <c r="F488" s="1755"/>
      <c r="G488" s="119">
        <f>G489+G491</f>
        <v>2935</v>
      </c>
      <c r="H488" s="119">
        <f t="shared" ref="H488:BD488" si="213">H489+H491</f>
        <v>2935</v>
      </c>
      <c r="I488" s="119">
        <f t="shared" si="213"/>
        <v>0</v>
      </c>
      <c r="J488" s="119">
        <f t="shared" si="213"/>
        <v>0</v>
      </c>
      <c r="K488" s="119">
        <f t="shared" si="213"/>
        <v>2935</v>
      </c>
      <c r="L488" s="119">
        <f t="shared" si="213"/>
        <v>2935</v>
      </c>
      <c r="M488" s="119">
        <f t="shared" si="213"/>
        <v>1437.2424000000001</v>
      </c>
      <c r="N488" s="119">
        <f t="shared" si="213"/>
        <v>1069.2424000000001</v>
      </c>
      <c r="O488" s="119">
        <f t="shared" si="213"/>
        <v>20.2424</v>
      </c>
      <c r="P488" s="119">
        <f t="shared" si="213"/>
        <v>20.2424</v>
      </c>
      <c r="Q488" s="119">
        <f t="shared" si="213"/>
        <v>0</v>
      </c>
      <c r="R488" s="119">
        <f t="shared" si="213"/>
        <v>0</v>
      </c>
      <c r="S488" s="119">
        <f t="shared" si="213"/>
        <v>1049</v>
      </c>
      <c r="T488" s="119">
        <f t="shared" si="213"/>
        <v>1049</v>
      </c>
      <c r="U488" s="119">
        <f t="shared" si="213"/>
        <v>0</v>
      </c>
      <c r="V488" s="119">
        <f t="shared" si="213"/>
        <v>0</v>
      </c>
      <c r="W488" s="119">
        <f t="shared" si="213"/>
        <v>20</v>
      </c>
      <c r="X488" s="119">
        <f t="shared" si="213"/>
        <v>20</v>
      </c>
      <c r="Y488" s="119">
        <f t="shared" si="213"/>
        <v>0</v>
      </c>
      <c r="Z488" s="119">
        <f t="shared" si="213"/>
        <v>0</v>
      </c>
      <c r="AA488" s="119">
        <f t="shared" si="213"/>
        <v>1049</v>
      </c>
      <c r="AB488" s="119">
        <f t="shared" si="213"/>
        <v>1049</v>
      </c>
      <c r="AC488" s="119">
        <f t="shared" si="213"/>
        <v>0</v>
      </c>
      <c r="AD488" s="119">
        <f t="shared" si="213"/>
        <v>0</v>
      </c>
      <c r="AE488" s="119">
        <f t="shared" si="213"/>
        <v>20.2424</v>
      </c>
      <c r="AF488" s="119">
        <f t="shared" si="213"/>
        <v>20.2424</v>
      </c>
      <c r="AG488" s="119">
        <f t="shared" si="213"/>
        <v>0</v>
      </c>
      <c r="AH488" s="119">
        <f t="shared" si="213"/>
        <v>0</v>
      </c>
      <c r="AI488" s="119">
        <f t="shared" si="213"/>
        <v>1049</v>
      </c>
      <c r="AJ488" s="119">
        <f t="shared" si="213"/>
        <v>1049</v>
      </c>
      <c r="AK488" s="119">
        <f t="shared" si="213"/>
        <v>0</v>
      </c>
      <c r="AL488" s="119">
        <f t="shared" si="213"/>
        <v>0</v>
      </c>
      <c r="AM488" s="119">
        <f t="shared" si="213"/>
        <v>1976</v>
      </c>
      <c r="AN488" s="119">
        <f t="shared" si="213"/>
        <v>1976</v>
      </c>
      <c r="AO488" s="119">
        <f t="shared" si="213"/>
        <v>0</v>
      </c>
      <c r="AP488" s="119">
        <f t="shared" si="213"/>
        <v>0</v>
      </c>
      <c r="AQ488" s="119">
        <f t="shared" si="213"/>
        <v>374</v>
      </c>
      <c r="AR488" s="119">
        <f t="shared" si="213"/>
        <v>374</v>
      </c>
      <c r="AS488" s="119">
        <f t="shared" si="213"/>
        <v>0</v>
      </c>
      <c r="AT488" s="119">
        <f t="shared" si="213"/>
        <v>0</v>
      </c>
      <c r="AU488" s="119">
        <f t="shared" si="213"/>
        <v>0</v>
      </c>
      <c r="AV488" s="119">
        <f t="shared" si="213"/>
        <v>374</v>
      </c>
      <c r="AW488" s="119">
        <f t="shared" si="213"/>
        <v>374</v>
      </c>
      <c r="AX488" s="119">
        <f t="shared" si="213"/>
        <v>0</v>
      </c>
      <c r="AY488" s="119">
        <f t="shared" si="213"/>
        <v>0</v>
      </c>
      <c r="AZ488" s="119">
        <f t="shared" si="213"/>
        <v>0</v>
      </c>
      <c r="BA488" s="119">
        <f t="shared" si="213"/>
        <v>0</v>
      </c>
      <c r="BB488" s="119">
        <f t="shared" si="213"/>
        <v>0</v>
      </c>
      <c r="BC488" s="119">
        <f t="shared" si="213"/>
        <v>0</v>
      </c>
      <c r="BD488" s="119">
        <f t="shared" si="213"/>
        <v>455</v>
      </c>
      <c r="BE488" s="1662">
        <f>'PL 3 PB DATP'!H36</f>
        <v>454</v>
      </c>
      <c r="BF488" s="119">
        <f t="shared" ref="BF488" si="214">BF490</f>
        <v>927</v>
      </c>
      <c r="BG488" s="1691"/>
      <c r="BH488" s="1691"/>
      <c r="BI488" s="1691"/>
      <c r="BJ488" s="1692">
        <f t="shared" si="202"/>
        <v>82.827938671209552</v>
      </c>
      <c r="BK488" s="1692">
        <f t="shared" si="203"/>
        <v>121.65775401069519</v>
      </c>
      <c r="BL488" s="1691"/>
      <c r="BM488" s="1628"/>
      <c r="BN488" s="2924"/>
      <c r="BO488" s="2924"/>
      <c r="BP488" s="1660">
        <f>BE488-BD488</f>
        <v>-1</v>
      </c>
      <c r="BQ488" s="75"/>
    </row>
    <row r="489" spans="1:73" s="41" customFormat="1" ht="39" customHeight="1">
      <c r="A489" s="2203" t="s">
        <v>73</v>
      </c>
      <c r="B489" s="1798" t="s">
        <v>2422</v>
      </c>
      <c r="C489" s="1754"/>
      <c r="D489" s="1754"/>
      <c r="E489" s="1755"/>
      <c r="F489" s="1755"/>
      <c r="G489" s="119">
        <f>G490</f>
        <v>2935</v>
      </c>
      <c r="H489" s="119">
        <f t="shared" ref="H489:BD489" si="215">H490</f>
        <v>2935</v>
      </c>
      <c r="I489" s="119">
        <f t="shared" si="215"/>
        <v>0</v>
      </c>
      <c r="J489" s="119">
        <f t="shared" si="215"/>
        <v>0</v>
      </c>
      <c r="K489" s="119">
        <f t="shared" si="215"/>
        <v>2935</v>
      </c>
      <c r="L489" s="119">
        <f t="shared" si="215"/>
        <v>2935</v>
      </c>
      <c r="M489" s="119">
        <f t="shared" si="215"/>
        <v>1437.2424000000001</v>
      </c>
      <c r="N489" s="119">
        <f t="shared" si="215"/>
        <v>1069.2424000000001</v>
      </c>
      <c r="O489" s="119">
        <f t="shared" si="215"/>
        <v>20.2424</v>
      </c>
      <c r="P489" s="119">
        <f t="shared" si="215"/>
        <v>20.2424</v>
      </c>
      <c r="Q489" s="119">
        <f t="shared" si="215"/>
        <v>0</v>
      </c>
      <c r="R489" s="119">
        <f t="shared" si="215"/>
        <v>0</v>
      </c>
      <c r="S489" s="119">
        <f t="shared" si="215"/>
        <v>1049</v>
      </c>
      <c r="T489" s="119">
        <f t="shared" si="215"/>
        <v>1049</v>
      </c>
      <c r="U489" s="119">
        <f t="shared" si="215"/>
        <v>0</v>
      </c>
      <c r="V489" s="119">
        <f t="shared" si="215"/>
        <v>0</v>
      </c>
      <c r="W489" s="119">
        <f t="shared" si="215"/>
        <v>20</v>
      </c>
      <c r="X489" s="119">
        <f t="shared" si="215"/>
        <v>20</v>
      </c>
      <c r="Y489" s="119">
        <f t="shared" si="215"/>
        <v>0</v>
      </c>
      <c r="Z489" s="119">
        <f t="shared" si="215"/>
        <v>0</v>
      </c>
      <c r="AA489" s="119">
        <f t="shared" si="215"/>
        <v>1049</v>
      </c>
      <c r="AB489" s="119">
        <f t="shared" si="215"/>
        <v>1049</v>
      </c>
      <c r="AC489" s="119">
        <f t="shared" si="215"/>
        <v>0</v>
      </c>
      <c r="AD489" s="119">
        <f t="shared" si="215"/>
        <v>0</v>
      </c>
      <c r="AE489" s="119">
        <f t="shared" si="215"/>
        <v>20.2424</v>
      </c>
      <c r="AF489" s="119">
        <f t="shared" si="215"/>
        <v>20.2424</v>
      </c>
      <c r="AG489" s="119">
        <f t="shared" si="215"/>
        <v>0</v>
      </c>
      <c r="AH489" s="119">
        <f t="shared" si="215"/>
        <v>0</v>
      </c>
      <c r="AI489" s="119">
        <f t="shared" si="215"/>
        <v>1049</v>
      </c>
      <c r="AJ489" s="119">
        <f t="shared" si="215"/>
        <v>1049</v>
      </c>
      <c r="AK489" s="119">
        <f t="shared" si="215"/>
        <v>0</v>
      </c>
      <c r="AL489" s="119">
        <f t="shared" si="215"/>
        <v>0</v>
      </c>
      <c r="AM489" s="119">
        <f t="shared" si="215"/>
        <v>1976</v>
      </c>
      <c r="AN489" s="119">
        <f t="shared" si="215"/>
        <v>1976</v>
      </c>
      <c r="AO489" s="119">
        <f t="shared" si="215"/>
        <v>0</v>
      </c>
      <c r="AP489" s="119">
        <f t="shared" si="215"/>
        <v>0</v>
      </c>
      <c r="AQ489" s="119">
        <f t="shared" si="215"/>
        <v>374</v>
      </c>
      <c r="AR489" s="119">
        <f t="shared" si="215"/>
        <v>374</v>
      </c>
      <c r="AS489" s="119">
        <f t="shared" si="215"/>
        <v>0</v>
      </c>
      <c r="AT489" s="119">
        <f t="shared" si="215"/>
        <v>0</v>
      </c>
      <c r="AU489" s="119">
        <f t="shared" si="215"/>
        <v>0</v>
      </c>
      <c r="AV489" s="119">
        <f t="shared" si="215"/>
        <v>374</v>
      </c>
      <c r="AW489" s="119">
        <f t="shared" si="215"/>
        <v>374</v>
      </c>
      <c r="AX489" s="119">
        <f t="shared" si="215"/>
        <v>0</v>
      </c>
      <c r="AY489" s="119">
        <f t="shared" si="215"/>
        <v>0</v>
      </c>
      <c r="AZ489" s="119">
        <f t="shared" si="215"/>
        <v>0</v>
      </c>
      <c r="BA489" s="119">
        <f t="shared" si="215"/>
        <v>0</v>
      </c>
      <c r="BB489" s="119">
        <f t="shared" si="215"/>
        <v>0</v>
      </c>
      <c r="BC489" s="119">
        <f t="shared" si="215"/>
        <v>0</v>
      </c>
      <c r="BD489" s="119">
        <f t="shared" si="215"/>
        <v>374</v>
      </c>
      <c r="BE489" s="119"/>
      <c r="BF489" s="119"/>
      <c r="BG489" s="1804"/>
      <c r="BH489" s="1804"/>
      <c r="BI489" s="1804"/>
      <c r="BJ489" s="1692">
        <f t="shared" si="202"/>
        <v>80.068143100511065</v>
      </c>
      <c r="BK489" s="1692">
        <f t="shared" si="203"/>
        <v>100</v>
      </c>
      <c r="BL489" s="1691"/>
      <c r="BM489" s="1628"/>
      <c r="BN489" s="2924"/>
      <c r="BO489" s="2924"/>
      <c r="BP489" s="1660"/>
      <c r="BQ489" s="75"/>
    </row>
    <row r="490" spans="1:73" s="2353" customFormat="1" ht="38.25" customHeight="1">
      <c r="A490" s="2578">
        <v>1</v>
      </c>
      <c r="B490" s="2579" t="s">
        <v>414</v>
      </c>
      <c r="C490" s="1799" t="s">
        <v>415</v>
      </c>
      <c r="D490" s="1799" t="s">
        <v>416</v>
      </c>
      <c r="E490" s="2581" t="s">
        <v>305</v>
      </c>
      <c r="F490" s="2581" t="s">
        <v>417</v>
      </c>
      <c r="G490" s="2582">
        <v>2935</v>
      </c>
      <c r="H490" s="2582">
        <v>2935</v>
      </c>
      <c r="I490" s="1800"/>
      <c r="J490" s="102"/>
      <c r="K490" s="1801">
        <v>2935</v>
      </c>
      <c r="L490" s="1801">
        <v>2935</v>
      </c>
      <c r="M490" s="1802">
        <f>368+N490</f>
        <v>1437.2424000000001</v>
      </c>
      <c r="N490" s="103">
        <f>P490+T490</f>
        <v>1069.2424000000001</v>
      </c>
      <c r="O490" s="2585">
        <f>+P490</f>
        <v>20.2424</v>
      </c>
      <c r="P490" s="103">
        <v>20.2424</v>
      </c>
      <c r="Q490" s="102"/>
      <c r="R490" s="102"/>
      <c r="S490" s="1800">
        <f t="shared" ref="S490:S596" si="216">SUM(T490:V490)</f>
        <v>1049</v>
      </c>
      <c r="T490" s="2587">
        <v>1049</v>
      </c>
      <c r="U490" s="102"/>
      <c r="V490" s="102"/>
      <c r="W490" s="103">
        <f t="shared" ref="W490:W596" si="217">SUM(X490:Z490)</f>
        <v>20</v>
      </c>
      <c r="X490" s="103">
        <v>20</v>
      </c>
      <c r="Y490" s="103"/>
      <c r="Z490" s="102"/>
      <c r="AA490" s="103">
        <f t="shared" ref="AA490:AA596" si="218">SUM(AB490:AD490)</f>
        <v>1049</v>
      </c>
      <c r="AB490" s="103">
        <v>1049</v>
      </c>
      <c r="AC490" s="102"/>
      <c r="AD490" s="102"/>
      <c r="AE490" s="103">
        <f t="shared" ref="AE490:AE596" si="219">SUM(AF490:AH490)</f>
        <v>20.2424</v>
      </c>
      <c r="AF490" s="103">
        <v>20.2424</v>
      </c>
      <c r="AG490" s="102"/>
      <c r="AH490" s="102"/>
      <c r="AI490" s="103">
        <f t="shared" ref="AI490:AI596" si="220">SUM(AJ490:AL490)</f>
        <v>1049</v>
      </c>
      <c r="AJ490" s="1800">
        <v>1049</v>
      </c>
      <c r="AK490" s="102"/>
      <c r="AL490" s="102"/>
      <c r="AM490" s="2585">
        <f t="shared" ref="AM490:AM596" si="221">SUM(AN490:AP490)</f>
        <v>1976</v>
      </c>
      <c r="AN490" s="2587">
        <v>1976</v>
      </c>
      <c r="AO490" s="102"/>
      <c r="AP490" s="102"/>
      <c r="AQ490" s="2589">
        <f t="shared" ref="AQ490:AQ596" si="222">SUM(AR490:AT490)</f>
        <v>374</v>
      </c>
      <c r="AR490" s="2589">
        <v>374</v>
      </c>
      <c r="AS490" s="102"/>
      <c r="AT490" s="102"/>
      <c r="AU490" s="102"/>
      <c r="AV490" s="2587">
        <f t="shared" ref="AV490:AV596" si="223">SUM(AW490:AY490)</f>
        <v>374</v>
      </c>
      <c r="AW490" s="2587">
        <v>374</v>
      </c>
      <c r="AX490" s="102"/>
      <c r="AY490" s="102"/>
      <c r="AZ490" s="102"/>
      <c r="BA490" s="1655"/>
      <c r="BB490" s="1655"/>
      <c r="BC490" s="1655"/>
      <c r="BD490" s="2329">
        <f>AW490</f>
        <v>374</v>
      </c>
      <c r="BE490" s="2329"/>
      <c r="BF490" s="1657">
        <f t="shared" si="195"/>
        <v>927</v>
      </c>
      <c r="BG490" s="2333">
        <v>2022</v>
      </c>
      <c r="BH490" s="2333" t="s">
        <v>2324</v>
      </c>
      <c r="BI490" s="2333" t="s">
        <v>2327</v>
      </c>
      <c r="BJ490" s="2334">
        <f>(BD490+AN490)/H490*100</f>
        <v>80.068143100511065</v>
      </c>
      <c r="BK490" s="2334">
        <f t="shared" si="203"/>
        <v>100</v>
      </c>
      <c r="BL490" s="2333" t="s">
        <v>62</v>
      </c>
      <c r="BM490" s="2461"/>
      <c r="BN490" s="2900" t="s">
        <v>2498</v>
      </c>
      <c r="BO490" s="2900"/>
      <c r="BP490" s="2356"/>
      <c r="BQ490" s="2352"/>
    </row>
    <row r="491" spans="1:73" s="2368" customFormat="1">
      <c r="A491" s="2580" t="s">
        <v>74</v>
      </c>
      <c r="B491" s="2488" t="s">
        <v>2468</v>
      </c>
      <c r="C491" s="2080"/>
      <c r="D491" s="2080"/>
      <c r="E491" s="2583"/>
      <c r="F491" s="2583"/>
      <c r="G491" s="2584"/>
      <c r="H491" s="2584"/>
      <c r="I491" s="2081"/>
      <c r="J491" s="92"/>
      <c r="K491" s="2082"/>
      <c r="L491" s="2082"/>
      <c r="M491" s="984"/>
      <c r="N491" s="92"/>
      <c r="O491" s="2586"/>
      <c r="P491" s="92"/>
      <c r="Q491" s="92"/>
      <c r="R491" s="92"/>
      <c r="S491" s="2081"/>
      <c r="T491" s="2588"/>
      <c r="U491" s="92"/>
      <c r="V491" s="92"/>
      <c r="W491" s="92"/>
      <c r="X491" s="92"/>
      <c r="Y491" s="92"/>
      <c r="Z491" s="92"/>
      <c r="AA491" s="92"/>
      <c r="AB491" s="92"/>
      <c r="AC491" s="92"/>
      <c r="AD491" s="92"/>
      <c r="AE491" s="92"/>
      <c r="AF491" s="92"/>
      <c r="AG491" s="92"/>
      <c r="AH491" s="92"/>
      <c r="AI491" s="92"/>
      <c r="AJ491" s="2081"/>
      <c r="AK491" s="92"/>
      <c r="AL491" s="92"/>
      <c r="AM491" s="2586"/>
      <c r="AN491" s="2588"/>
      <c r="AO491" s="92"/>
      <c r="AP491" s="92"/>
      <c r="AQ491" s="2590"/>
      <c r="AR491" s="2590"/>
      <c r="AS491" s="92"/>
      <c r="AT491" s="92"/>
      <c r="AU491" s="92"/>
      <c r="AV491" s="2588"/>
      <c r="AW491" s="2588"/>
      <c r="AX491" s="92"/>
      <c r="AY491" s="92"/>
      <c r="AZ491" s="92"/>
      <c r="BA491" s="92"/>
      <c r="BB491" s="92"/>
      <c r="BC491" s="92"/>
      <c r="BD491" s="2586">
        <v>81</v>
      </c>
      <c r="BE491" s="2586"/>
      <c r="BF491" s="1086"/>
      <c r="BG491" s="2591"/>
      <c r="BH491" s="2591"/>
      <c r="BI491" s="2591"/>
      <c r="BJ491" s="2340" t="e">
        <f t="shared" si="202"/>
        <v>#DIV/0!</v>
      </c>
      <c r="BK491" s="2340" t="e">
        <f t="shared" si="203"/>
        <v>#DIV/0!</v>
      </c>
      <c r="BL491" s="2339" t="s">
        <v>2327</v>
      </c>
      <c r="BM491" s="2592"/>
      <c r="BN491" s="2900" t="s">
        <v>2498</v>
      </c>
      <c r="BO491" s="2907"/>
      <c r="BP491" s="2342"/>
    </row>
    <row r="492" spans="1:73" s="28" customFormat="1" ht="26.25" customHeight="1">
      <c r="A492" s="2203" t="s">
        <v>48</v>
      </c>
      <c r="B492" s="1798" t="s">
        <v>49</v>
      </c>
      <c r="C492" s="1733"/>
      <c r="D492" s="1733"/>
      <c r="E492" s="1734"/>
      <c r="F492" s="1734"/>
      <c r="G492" s="102">
        <f>SUM(G493:G496)</f>
        <v>15281</v>
      </c>
      <c r="H492" s="102">
        <f t="shared" ref="H492:BF492" si="224">SUM(H493:H496)</f>
        <v>15281</v>
      </c>
      <c r="I492" s="102">
        <f t="shared" si="224"/>
        <v>0</v>
      </c>
      <c r="J492" s="102">
        <f t="shared" si="224"/>
        <v>0</v>
      </c>
      <c r="K492" s="102">
        <f t="shared" si="224"/>
        <v>15281</v>
      </c>
      <c r="L492" s="102">
        <f t="shared" si="224"/>
        <v>15281</v>
      </c>
      <c r="M492" s="1751">
        <f t="shared" si="224"/>
        <v>5189.2820000000002</v>
      </c>
      <c r="N492" s="102">
        <f t="shared" si="224"/>
        <v>2189</v>
      </c>
      <c r="O492" s="102">
        <f t="shared" si="224"/>
        <v>428</v>
      </c>
      <c r="P492" s="102">
        <f t="shared" si="224"/>
        <v>428</v>
      </c>
      <c r="Q492" s="102">
        <f t="shared" si="224"/>
        <v>0</v>
      </c>
      <c r="R492" s="102">
        <f t="shared" si="224"/>
        <v>0</v>
      </c>
      <c r="S492" s="102">
        <f t="shared" si="224"/>
        <v>4987</v>
      </c>
      <c r="T492" s="102">
        <f t="shared" si="224"/>
        <v>4987</v>
      </c>
      <c r="U492" s="102">
        <f t="shared" si="224"/>
        <v>0</v>
      </c>
      <c r="V492" s="102">
        <f t="shared" si="224"/>
        <v>0</v>
      </c>
      <c r="W492" s="102">
        <f t="shared" si="224"/>
        <v>0</v>
      </c>
      <c r="X492" s="102">
        <f t="shared" si="224"/>
        <v>0</v>
      </c>
      <c r="Y492" s="102">
        <f t="shared" si="224"/>
        <v>0</v>
      </c>
      <c r="Z492" s="102">
        <f t="shared" si="224"/>
        <v>0</v>
      </c>
      <c r="AA492" s="102">
        <f t="shared" si="224"/>
        <v>1812.57</v>
      </c>
      <c r="AB492" s="102">
        <f t="shared" si="224"/>
        <v>1812.57</v>
      </c>
      <c r="AC492" s="102">
        <f t="shared" si="224"/>
        <v>0</v>
      </c>
      <c r="AD492" s="102">
        <f t="shared" si="224"/>
        <v>0</v>
      </c>
      <c r="AE492" s="102">
        <f t="shared" si="224"/>
        <v>428</v>
      </c>
      <c r="AF492" s="102">
        <f t="shared" si="224"/>
        <v>428</v>
      </c>
      <c r="AG492" s="102">
        <f t="shared" si="224"/>
        <v>0</v>
      </c>
      <c r="AH492" s="102">
        <f t="shared" si="224"/>
        <v>0</v>
      </c>
      <c r="AI492" s="102">
        <f t="shared" si="224"/>
        <v>4987</v>
      </c>
      <c r="AJ492" s="102">
        <f t="shared" si="224"/>
        <v>4987</v>
      </c>
      <c r="AK492" s="102">
        <f t="shared" si="224"/>
        <v>0</v>
      </c>
      <c r="AL492" s="102">
        <f t="shared" si="224"/>
        <v>0</v>
      </c>
      <c r="AM492" s="102">
        <f t="shared" si="224"/>
        <v>9391</v>
      </c>
      <c r="AN492" s="102">
        <f t="shared" si="224"/>
        <v>9391</v>
      </c>
      <c r="AO492" s="102">
        <f t="shared" si="224"/>
        <v>0</v>
      </c>
      <c r="AP492" s="102">
        <f t="shared" si="224"/>
        <v>0</v>
      </c>
      <c r="AQ492" s="102">
        <f t="shared" si="224"/>
        <v>5890</v>
      </c>
      <c r="AR492" s="102">
        <f t="shared" si="224"/>
        <v>5890</v>
      </c>
      <c r="AS492" s="102">
        <f t="shared" si="224"/>
        <v>0</v>
      </c>
      <c r="AT492" s="102">
        <f t="shared" si="224"/>
        <v>0</v>
      </c>
      <c r="AU492" s="102">
        <f t="shared" si="224"/>
        <v>0</v>
      </c>
      <c r="AV492" s="102">
        <f t="shared" si="224"/>
        <v>5890</v>
      </c>
      <c r="AW492" s="102">
        <f t="shared" si="224"/>
        <v>5890</v>
      </c>
      <c r="AX492" s="102">
        <f t="shared" si="224"/>
        <v>0</v>
      </c>
      <c r="AY492" s="102">
        <f t="shared" si="224"/>
        <v>0</v>
      </c>
      <c r="AZ492" s="102">
        <f t="shared" si="224"/>
        <v>0</v>
      </c>
      <c r="BA492" s="102">
        <f t="shared" si="224"/>
        <v>0</v>
      </c>
      <c r="BB492" s="102">
        <f t="shared" si="224"/>
        <v>0</v>
      </c>
      <c r="BC492" s="102">
        <f t="shared" si="224"/>
        <v>0</v>
      </c>
      <c r="BD492" s="102">
        <f t="shared" si="224"/>
        <v>2161</v>
      </c>
      <c r="BE492" s="1655">
        <f>'PL 3 PB DATP'!H37</f>
        <v>2162</v>
      </c>
      <c r="BF492" s="102">
        <f t="shared" si="224"/>
        <v>4404</v>
      </c>
      <c r="BG492" s="1658"/>
      <c r="BH492" s="1658"/>
      <c r="BI492" s="1658"/>
      <c r="BJ492" s="1669">
        <f t="shared" si="202"/>
        <v>75.597146783587462</v>
      </c>
      <c r="BK492" s="1669">
        <f t="shared" si="203"/>
        <v>36.689303904923598</v>
      </c>
      <c r="BL492" s="1658"/>
      <c r="BM492" s="18"/>
      <c r="BN492" s="2900" t="s">
        <v>2498</v>
      </c>
      <c r="BO492" s="1370"/>
      <c r="BP492" s="1660">
        <f>BE492-BD492</f>
        <v>1</v>
      </c>
      <c r="BQ492" s="53"/>
    </row>
    <row r="493" spans="1:73" s="2353" customFormat="1" ht="25.5">
      <c r="A493" s="2593" t="s">
        <v>73</v>
      </c>
      <c r="B493" s="2594" t="s">
        <v>1804</v>
      </c>
      <c r="C493" s="1733" t="s">
        <v>2183</v>
      </c>
      <c r="D493" s="1733">
        <v>7</v>
      </c>
      <c r="E493" s="2595" t="s">
        <v>329</v>
      </c>
      <c r="F493" s="2595"/>
      <c r="G493" s="2596">
        <f>+H493+I493+J493</f>
        <v>280</v>
      </c>
      <c r="H493" s="2596">
        <v>280</v>
      </c>
      <c r="I493" s="102"/>
      <c r="J493" s="102"/>
      <c r="K493" s="102">
        <f>+L493</f>
        <v>280</v>
      </c>
      <c r="L493" s="102">
        <v>280</v>
      </c>
      <c r="M493" s="1751">
        <v>0</v>
      </c>
      <c r="N493" s="102"/>
      <c r="O493" s="2596">
        <f>+P493+Q493+R493</f>
        <v>120</v>
      </c>
      <c r="P493" s="102">
        <v>120</v>
      </c>
      <c r="Q493" s="102"/>
      <c r="R493" s="102"/>
      <c r="S493" s="102">
        <f t="shared" si="216"/>
        <v>160</v>
      </c>
      <c r="T493" s="2596">
        <v>160</v>
      </c>
      <c r="U493" s="102"/>
      <c r="V493" s="102"/>
      <c r="W493" s="102">
        <f t="shared" si="217"/>
        <v>0</v>
      </c>
      <c r="X493" s="102"/>
      <c r="Y493" s="102"/>
      <c r="Z493" s="102"/>
      <c r="AA493" s="102">
        <f t="shared" si="218"/>
        <v>0</v>
      </c>
      <c r="AB493" s="102"/>
      <c r="AC493" s="102"/>
      <c r="AD493" s="102"/>
      <c r="AE493" s="102">
        <f t="shared" si="219"/>
        <v>120</v>
      </c>
      <c r="AF493" s="102">
        <v>120</v>
      </c>
      <c r="AG493" s="102"/>
      <c r="AH493" s="102"/>
      <c r="AI493" s="102">
        <f t="shared" si="220"/>
        <v>160</v>
      </c>
      <c r="AJ493" s="102">
        <v>160</v>
      </c>
      <c r="AK493" s="102"/>
      <c r="AL493" s="102"/>
      <c r="AM493" s="2596">
        <f t="shared" si="221"/>
        <v>280</v>
      </c>
      <c r="AN493" s="2596">
        <f>+AJ493+AF493</f>
        <v>280</v>
      </c>
      <c r="AO493" s="102"/>
      <c r="AP493" s="102"/>
      <c r="AQ493" s="2596">
        <f t="shared" si="222"/>
        <v>0</v>
      </c>
      <c r="AR493" s="2596">
        <v>0</v>
      </c>
      <c r="AS493" s="102"/>
      <c r="AT493" s="102"/>
      <c r="AU493" s="102"/>
      <c r="AV493" s="2596">
        <f t="shared" si="223"/>
        <v>0</v>
      </c>
      <c r="AW493" s="2596"/>
      <c r="AX493" s="102"/>
      <c r="AY493" s="102"/>
      <c r="AZ493" s="102"/>
      <c r="BA493" s="1655"/>
      <c r="BB493" s="1655"/>
      <c r="BC493" s="1655"/>
      <c r="BD493" s="2597">
        <f t="shared" ref="BD493" si="225">AW493</f>
        <v>0</v>
      </c>
      <c r="BE493" s="2597"/>
      <c r="BF493" s="1657">
        <f t="shared" si="195"/>
        <v>120</v>
      </c>
      <c r="BG493" s="2598">
        <v>2022</v>
      </c>
      <c r="BH493" s="2598" t="s">
        <v>2331</v>
      </c>
      <c r="BI493" s="2598"/>
      <c r="BJ493" s="2494">
        <f t="shared" si="202"/>
        <v>100</v>
      </c>
      <c r="BK493" s="2494" t="e">
        <f t="shared" si="203"/>
        <v>#DIV/0!</v>
      </c>
      <c r="BL493" s="2598" t="s">
        <v>62</v>
      </c>
      <c r="BM493" s="2496"/>
      <c r="BN493" s="2900" t="s">
        <v>2498</v>
      </c>
      <c r="BO493" s="2914"/>
      <c r="BP493" s="2356"/>
      <c r="BQ493" s="2352"/>
    </row>
    <row r="494" spans="1:73" s="2353" customFormat="1" ht="25.5">
      <c r="A494" s="2487" t="s">
        <v>74</v>
      </c>
      <c r="B494" s="2594" t="s">
        <v>1800</v>
      </c>
      <c r="C494" s="1733" t="s">
        <v>2183</v>
      </c>
      <c r="D494" s="1733">
        <v>54</v>
      </c>
      <c r="E494" s="2595" t="s">
        <v>329</v>
      </c>
      <c r="F494" s="2595"/>
      <c r="G494" s="2596">
        <f>+H494+I494+J494</f>
        <v>2160</v>
      </c>
      <c r="H494" s="2596">
        <v>2160</v>
      </c>
      <c r="I494" s="102"/>
      <c r="J494" s="102"/>
      <c r="K494" s="102">
        <f t="shared" ref="K494:K502" si="226">+L494</f>
        <v>2160</v>
      </c>
      <c r="L494" s="102">
        <v>2160</v>
      </c>
      <c r="M494" s="1751">
        <v>0</v>
      </c>
      <c r="N494" s="102"/>
      <c r="O494" s="2596">
        <f t="shared" ref="O494:O495" si="227">+P494+Q494+R494</f>
        <v>240</v>
      </c>
      <c r="P494" s="102">
        <v>240</v>
      </c>
      <c r="Q494" s="102"/>
      <c r="R494" s="102"/>
      <c r="S494" s="102">
        <f t="shared" si="216"/>
        <v>640</v>
      </c>
      <c r="T494" s="2596">
        <v>640</v>
      </c>
      <c r="U494" s="102"/>
      <c r="V494" s="102"/>
      <c r="W494" s="102">
        <f t="shared" si="217"/>
        <v>0</v>
      </c>
      <c r="X494" s="102"/>
      <c r="Y494" s="102"/>
      <c r="Z494" s="102"/>
      <c r="AA494" s="102">
        <f t="shared" si="218"/>
        <v>0</v>
      </c>
      <c r="AB494" s="102"/>
      <c r="AC494" s="102"/>
      <c r="AD494" s="102"/>
      <c r="AE494" s="102">
        <f t="shared" si="219"/>
        <v>240</v>
      </c>
      <c r="AF494" s="102">
        <v>240</v>
      </c>
      <c r="AG494" s="102"/>
      <c r="AH494" s="102"/>
      <c r="AI494" s="102">
        <f t="shared" si="220"/>
        <v>640</v>
      </c>
      <c r="AJ494" s="102">
        <v>640</v>
      </c>
      <c r="AK494" s="102"/>
      <c r="AL494" s="102"/>
      <c r="AM494" s="2596">
        <f t="shared" si="221"/>
        <v>880</v>
      </c>
      <c r="AN494" s="2596">
        <f t="shared" ref="AN494:AN495" si="228">+AJ494+AF494</f>
        <v>880</v>
      </c>
      <c r="AO494" s="102"/>
      <c r="AP494" s="102"/>
      <c r="AQ494" s="2596">
        <f t="shared" si="222"/>
        <v>1280</v>
      </c>
      <c r="AR494" s="2596">
        <v>1280</v>
      </c>
      <c r="AS494" s="102"/>
      <c r="AT494" s="102"/>
      <c r="AU494" s="102"/>
      <c r="AV494" s="2596">
        <f t="shared" si="223"/>
        <v>1280</v>
      </c>
      <c r="AW494" s="2596">
        <v>1280</v>
      </c>
      <c r="AX494" s="102"/>
      <c r="AY494" s="102"/>
      <c r="AZ494" s="102"/>
      <c r="BA494" s="1655"/>
      <c r="BB494" s="1655"/>
      <c r="BC494" s="1655"/>
      <c r="BD494" s="2597"/>
      <c r="BE494" s="2597"/>
      <c r="BF494" s="1657">
        <f t="shared" si="195"/>
        <v>240</v>
      </c>
      <c r="BG494" s="2598">
        <v>2022</v>
      </c>
      <c r="BH494" s="2598" t="s">
        <v>2331</v>
      </c>
      <c r="BI494" s="2598" t="s">
        <v>2327</v>
      </c>
      <c r="BJ494" s="2494">
        <f t="shared" si="202"/>
        <v>40.74074074074074</v>
      </c>
      <c r="BK494" s="2494">
        <f t="shared" si="203"/>
        <v>0</v>
      </c>
      <c r="BL494" s="2598" t="s">
        <v>62</v>
      </c>
      <c r="BM494" s="2496"/>
      <c r="BN494" s="2900" t="s">
        <v>2498</v>
      </c>
      <c r="BO494" s="2914"/>
      <c r="BP494" s="2356"/>
      <c r="BQ494" s="2352"/>
    </row>
    <row r="495" spans="1:73" s="2353" customFormat="1" ht="25.5">
      <c r="A495" s="2487" t="s">
        <v>712</v>
      </c>
      <c r="B495" s="2594" t="s">
        <v>1805</v>
      </c>
      <c r="C495" s="1733" t="s">
        <v>2183</v>
      </c>
      <c r="D495" s="1733">
        <v>51</v>
      </c>
      <c r="E495" s="2595" t="s">
        <v>329</v>
      </c>
      <c r="F495" s="2595"/>
      <c r="G495" s="2596">
        <f>+H495+I495+J495</f>
        <v>1148</v>
      </c>
      <c r="H495" s="2596">
        <v>1148</v>
      </c>
      <c r="I495" s="102"/>
      <c r="J495" s="102"/>
      <c r="K495" s="102">
        <f t="shared" si="226"/>
        <v>1148</v>
      </c>
      <c r="L495" s="102">
        <v>1148</v>
      </c>
      <c r="M495" s="1751">
        <v>0</v>
      </c>
      <c r="N495" s="102"/>
      <c r="O495" s="2596">
        <f t="shared" si="227"/>
        <v>68</v>
      </c>
      <c r="P495" s="102">
        <v>68</v>
      </c>
      <c r="Q495" s="102"/>
      <c r="R495" s="102"/>
      <c r="S495" s="102">
        <f t="shared" si="216"/>
        <v>360</v>
      </c>
      <c r="T495" s="2596">
        <v>360</v>
      </c>
      <c r="U495" s="102"/>
      <c r="V495" s="102"/>
      <c r="W495" s="102">
        <f t="shared" si="217"/>
        <v>0</v>
      </c>
      <c r="X495" s="102"/>
      <c r="Y495" s="102"/>
      <c r="Z495" s="102"/>
      <c r="AA495" s="102">
        <f t="shared" si="218"/>
        <v>0</v>
      </c>
      <c r="AB495" s="102"/>
      <c r="AC495" s="102"/>
      <c r="AD495" s="102"/>
      <c r="AE495" s="102">
        <f t="shared" si="219"/>
        <v>68</v>
      </c>
      <c r="AF495" s="102">
        <v>68</v>
      </c>
      <c r="AG495" s="102"/>
      <c r="AH495" s="102"/>
      <c r="AI495" s="102">
        <f t="shared" si="220"/>
        <v>360</v>
      </c>
      <c r="AJ495" s="102">
        <v>360</v>
      </c>
      <c r="AK495" s="102"/>
      <c r="AL495" s="102"/>
      <c r="AM495" s="2596">
        <f t="shared" si="221"/>
        <v>428</v>
      </c>
      <c r="AN495" s="2596">
        <f t="shared" si="228"/>
        <v>428</v>
      </c>
      <c r="AO495" s="102"/>
      <c r="AP495" s="102"/>
      <c r="AQ495" s="2596">
        <f t="shared" si="222"/>
        <v>720</v>
      </c>
      <c r="AR495" s="2596">
        <v>720</v>
      </c>
      <c r="AS495" s="102"/>
      <c r="AT495" s="102"/>
      <c r="AU495" s="102"/>
      <c r="AV495" s="2596">
        <f t="shared" si="223"/>
        <v>720</v>
      </c>
      <c r="AW495" s="2596">
        <v>720</v>
      </c>
      <c r="AX495" s="102"/>
      <c r="AY495" s="102"/>
      <c r="AZ495" s="102"/>
      <c r="BA495" s="1655"/>
      <c r="BB495" s="1655"/>
      <c r="BC495" s="1655"/>
      <c r="BD495" s="2597"/>
      <c r="BE495" s="2597"/>
      <c r="BF495" s="1657">
        <f t="shared" si="195"/>
        <v>68</v>
      </c>
      <c r="BG495" s="2598">
        <v>2022</v>
      </c>
      <c r="BH495" s="2598" t="s">
        <v>2331</v>
      </c>
      <c r="BI495" s="2598" t="s">
        <v>2327</v>
      </c>
      <c r="BJ495" s="2494">
        <f t="shared" si="202"/>
        <v>37.282229965156795</v>
      </c>
      <c r="BK495" s="2494">
        <f t="shared" si="203"/>
        <v>0</v>
      </c>
      <c r="BL495" s="2598" t="s">
        <v>62</v>
      </c>
      <c r="BM495" s="2496"/>
      <c r="BN495" s="2900" t="s">
        <v>2498</v>
      </c>
      <c r="BO495" s="2914"/>
      <c r="BP495" s="2356"/>
      <c r="BQ495" s="2352"/>
    </row>
    <row r="496" spans="1:73" s="310" customFormat="1" ht="41.25" customHeight="1">
      <c r="A496" s="2226" t="s">
        <v>2184</v>
      </c>
      <c r="B496" s="1732" t="s">
        <v>2185</v>
      </c>
      <c r="C496" s="1733"/>
      <c r="D496" s="1733"/>
      <c r="E496" s="1734"/>
      <c r="F496" s="1734"/>
      <c r="G496" s="102">
        <f>G497+G501</f>
        <v>11693</v>
      </c>
      <c r="H496" s="102">
        <f t="shared" ref="H496:BC496" si="229">H497+H501</f>
        <v>11693</v>
      </c>
      <c r="I496" s="102">
        <f t="shared" si="229"/>
        <v>0</v>
      </c>
      <c r="J496" s="102">
        <f t="shared" si="229"/>
        <v>0</v>
      </c>
      <c r="K496" s="102">
        <f t="shared" si="229"/>
        <v>11693</v>
      </c>
      <c r="L496" s="102">
        <f t="shared" si="229"/>
        <v>11693</v>
      </c>
      <c r="M496" s="102">
        <f t="shared" si="229"/>
        <v>5189.2820000000002</v>
      </c>
      <c r="N496" s="102">
        <f t="shared" si="229"/>
        <v>2189</v>
      </c>
      <c r="O496" s="102">
        <f t="shared" si="229"/>
        <v>0</v>
      </c>
      <c r="P496" s="102">
        <f t="shared" si="229"/>
        <v>0</v>
      </c>
      <c r="Q496" s="102">
        <f t="shared" si="229"/>
        <v>0</v>
      </c>
      <c r="R496" s="102">
        <f t="shared" si="229"/>
        <v>0</v>
      </c>
      <c r="S496" s="102">
        <f t="shared" si="229"/>
        <v>3827</v>
      </c>
      <c r="T496" s="102">
        <f t="shared" si="229"/>
        <v>3827</v>
      </c>
      <c r="U496" s="102">
        <f t="shared" si="229"/>
        <v>0</v>
      </c>
      <c r="V496" s="102">
        <f t="shared" si="229"/>
        <v>0</v>
      </c>
      <c r="W496" s="102">
        <f t="shared" si="229"/>
        <v>0</v>
      </c>
      <c r="X496" s="102">
        <f t="shared" si="229"/>
        <v>0</v>
      </c>
      <c r="Y496" s="102">
        <f t="shared" si="229"/>
        <v>0</v>
      </c>
      <c r="Z496" s="102">
        <f t="shared" si="229"/>
        <v>0</v>
      </c>
      <c r="AA496" s="102">
        <f t="shared" si="229"/>
        <v>1812.57</v>
      </c>
      <c r="AB496" s="102">
        <f t="shared" si="229"/>
        <v>1812.57</v>
      </c>
      <c r="AC496" s="102">
        <f t="shared" si="229"/>
        <v>0</v>
      </c>
      <c r="AD496" s="102">
        <f t="shared" si="229"/>
        <v>0</v>
      </c>
      <c r="AE496" s="102">
        <f t="shared" si="229"/>
        <v>0</v>
      </c>
      <c r="AF496" s="102">
        <f t="shared" si="229"/>
        <v>0</v>
      </c>
      <c r="AG496" s="102">
        <f t="shared" si="229"/>
        <v>0</v>
      </c>
      <c r="AH496" s="102">
        <f t="shared" si="229"/>
        <v>0</v>
      </c>
      <c r="AI496" s="102">
        <f t="shared" si="229"/>
        <v>3827</v>
      </c>
      <c r="AJ496" s="102">
        <f t="shared" si="229"/>
        <v>3827</v>
      </c>
      <c r="AK496" s="102">
        <f t="shared" si="229"/>
        <v>0</v>
      </c>
      <c r="AL496" s="102">
        <f t="shared" si="229"/>
        <v>0</v>
      </c>
      <c r="AM496" s="102">
        <f t="shared" si="229"/>
        <v>7803</v>
      </c>
      <c r="AN496" s="102">
        <f t="shared" si="229"/>
        <v>7803</v>
      </c>
      <c r="AO496" s="102">
        <f t="shared" si="229"/>
        <v>0</v>
      </c>
      <c r="AP496" s="102">
        <f t="shared" si="229"/>
        <v>0</v>
      </c>
      <c r="AQ496" s="102">
        <f t="shared" si="229"/>
        <v>3890</v>
      </c>
      <c r="AR496" s="102">
        <f t="shared" si="229"/>
        <v>3890</v>
      </c>
      <c r="AS496" s="102">
        <f t="shared" si="229"/>
        <v>0</v>
      </c>
      <c r="AT496" s="102">
        <f t="shared" si="229"/>
        <v>0</v>
      </c>
      <c r="AU496" s="102">
        <f t="shared" si="229"/>
        <v>0</v>
      </c>
      <c r="AV496" s="102">
        <f t="shared" si="229"/>
        <v>3890</v>
      </c>
      <c r="AW496" s="102">
        <f t="shared" si="229"/>
        <v>3890</v>
      </c>
      <c r="AX496" s="102">
        <f t="shared" si="229"/>
        <v>0</v>
      </c>
      <c r="AY496" s="102">
        <f t="shared" si="229"/>
        <v>0</v>
      </c>
      <c r="AZ496" s="102">
        <f t="shared" si="229"/>
        <v>0</v>
      </c>
      <c r="BA496" s="102">
        <f t="shared" si="229"/>
        <v>0</v>
      </c>
      <c r="BB496" s="102">
        <f t="shared" si="229"/>
        <v>0</v>
      </c>
      <c r="BC496" s="102">
        <f t="shared" si="229"/>
        <v>0</v>
      </c>
      <c r="BD496" s="102">
        <f>BD497+BD501</f>
        <v>2161</v>
      </c>
      <c r="BE496" s="1655"/>
      <c r="BF496" s="102">
        <f>+SUM(BF498:BF502)</f>
        <v>3976</v>
      </c>
      <c r="BG496" s="1691"/>
      <c r="BH496" s="1691"/>
      <c r="BI496" s="1691"/>
      <c r="BJ496" s="1692">
        <f t="shared" si="202"/>
        <v>85.213375523817675</v>
      </c>
      <c r="BK496" s="1692">
        <f t="shared" si="203"/>
        <v>55.552699228791766</v>
      </c>
      <c r="BL496" s="1691"/>
      <c r="BM496" s="1837"/>
      <c r="BN496" s="2900" t="s">
        <v>2498</v>
      </c>
      <c r="BO496" s="2904"/>
      <c r="BP496" s="1660"/>
      <c r="BQ496" s="1682"/>
    </row>
    <row r="497" spans="1:69" s="307" customFormat="1" ht="41.25" customHeight="1">
      <c r="A497" s="2227" t="s">
        <v>2489</v>
      </c>
      <c r="B497" s="1753" t="s">
        <v>2422</v>
      </c>
      <c r="C497" s="1754"/>
      <c r="D497" s="1754"/>
      <c r="E497" s="1755"/>
      <c r="F497" s="1755"/>
      <c r="G497" s="119">
        <f>SUM(G498:G500)</f>
        <v>7787</v>
      </c>
      <c r="H497" s="119">
        <f t="shared" ref="H497:BD497" si="230">SUM(H498:H500)</f>
        <v>7787</v>
      </c>
      <c r="I497" s="119">
        <f t="shared" si="230"/>
        <v>0</v>
      </c>
      <c r="J497" s="119">
        <f t="shared" si="230"/>
        <v>0</v>
      </c>
      <c r="K497" s="119">
        <f t="shared" si="230"/>
        <v>7787</v>
      </c>
      <c r="L497" s="119">
        <f t="shared" si="230"/>
        <v>7787</v>
      </c>
      <c r="M497" s="119">
        <f t="shared" si="230"/>
        <v>4589.2820000000002</v>
      </c>
      <c r="N497" s="119">
        <f t="shared" si="230"/>
        <v>1589</v>
      </c>
      <c r="O497" s="119">
        <f t="shared" si="230"/>
        <v>0</v>
      </c>
      <c r="P497" s="119">
        <f t="shared" si="230"/>
        <v>0</v>
      </c>
      <c r="Q497" s="119">
        <f t="shared" si="230"/>
        <v>0</v>
      </c>
      <c r="R497" s="119">
        <f t="shared" si="230"/>
        <v>0</v>
      </c>
      <c r="S497" s="119">
        <f t="shared" si="230"/>
        <v>2327</v>
      </c>
      <c r="T497" s="119">
        <f t="shared" si="230"/>
        <v>2327</v>
      </c>
      <c r="U497" s="119">
        <f t="shared" si="230"/>
        <v>0</v>
      </c>
      <c r="V497" s="119">
        <f t="shared" si="230"/>
        <v>0</v>
      </c>
      <c r="W497" s="119">
        <f t="shared" si="230"/>
        <v>0</v>
      </c>
      <c r="X497" s="119">
        <f t="shared" si="230"/>
        <v>0</v>
      </c>
      <c r="Y497" s="119">
        <f t="shared" si="230"/>
        <v>0</v>
      </c>
      <c r="Z497" s="119">
        <f t="shared" si="230"/>
        <v>0</v>
      </c>
      <c r="AA497" s="119">
        <f t="shared" si="230"/>
        <v>1427.0239999999999</v>
      </c>
      <c r="AB497" s="119">
        <f t="shared" si="230"/>
        <v>1427.0239999999999</v>
      </c>
      <c r="AC497" s="119">
        <f t="shared" si="230"/>
        <v>0</v>
      </c>
      <c r="AD497" s="119">
        <f t="shared" si="230"/>
        <v>0</v>
      </c>
      <c r="AE497" s="119">
        <f t="shared" si="230"/>
        <v>0</v>
      </c>
      <c r="AF497" s="119">
        <f t="shared" si="230"/>
        <v>0</v>
      </c>
      <c r="AG497" s="119">
        <f t="shared" si="230"/>
        <v>0</v>
      </c>
      <c r="AH497" s="119">
        <f t="shared" si="230"/>
        <v>0</v>
      </c>
      <c r="AI497" s="119">
        <f t="shared" si="230"/>
        <v>2327</v>
      </c>
      <c r="AJ497" s="119">
        <f t="shared" si="230"/>
        <v>2327</v>
      </c>
      <c r="AK497" s="119">
        <f t="shared" si="230"/>
        <v>0</v>
      </c>
      <c r="AL497" s="119">
        <f t="shared" si="230"/>
        <v>0</v>
      </c>
      <c r="AM497" s="119">
        <f t="shared" si="230"/>
        <v>6303</v>
      </c>
      <c r="AN497" s="119">
        <f t="shared" si="230"/>
        <v>6303</v>
      </c>
      <c r="AO497" s="119">
        <f t="shared" si="230"/>
        <v>0</v>
      </c>
      <c r="AP497" s="119">
        <f t="shared" si="230"/>
        <v>0</v>
      </c>
      <c r="AQ497" s="119">
        <f t="shared" si="230"/>
        <v>1484</v>
      </c>
      <c r="AR497" s="119">
        <f t="shared" si="230"/>
        <v>1484</v>
      </c>
      <c r="AS497" s="119">
        <f t="shared" si="230"/>
        <v>0</v>
      </c>
      <c r="AT497" s="119">
        <f t="shared" si="230"/>
        <v>0</v>
      </c>
      <c r="AU497" s="119">
        <f t="shared" si="230"/>
        <v>0</v>
      </c>
      <c r="AV497" s="119">
        <f t="shared" si="230"/>
        <v>1484</v>
      </c>
      <c r="AW497" s="119">
        <f t="shared" si="230"/>
        <v>1484</v>
      </c>
      <c r="AX497" s="119">
        <f t="shared" si="230"/>
        <v>0</v>
      </c>
      <c r="AY497" s="119">
        <f t="shared" si="230"/>
        <v>0</v>
      </c>
      <c r="AZ497" s="119">
        <f t="shared" si="230"/>
        <v>0</v>
      </c>
      <c r="BA497" s="119">
        <f t="shared" si="230"/>
        <v>0</v>
      </c>
      <c r="BB497" s="119">
        <f t="shared" si="230"/>
        <v>0</v>
      </c>
      <c r="BC497" s="119">
        <f t="shared" si="230"/>
        <v>0</v>
      </c>
      <c r="BD497" s="119">
        <f t="shared" si="230"/>
        <v>1484</v>
      </c>
      <c r="BE497" s="119"/>
      <c r="BF497" s="119"/>
      <c r="BG497" s="1756"/>
      <c r="BH497" s="1756"/>
      <c r="BI497" s="1756"/>
      <c r="BJ497" s="1673">
        <f t="shared" si="202"/>
        <v>100</v>
      </c>
      <c r="BK497" s="1673">
        <f t="shared" si="203"/>
        <v>100</v>
      </c>
      <c r="BL497" s="1672"/>
      <c r="BM497" s="1747"/>
      <c r="BN497" s="2900" t="s">
        <v>2498</v>
      </c>
      <c r="BO497" s="2925"/>
      <c r="BP497" s="1629"/>
      <c r="BQ497" s="1681"/>
    </row>
    <row r="498" spans="1:69" s="2355" customFormat="1" ht="36.75" customHeight="1">
      <c r="A498" s="2475" t="s">
        <v>46</v>
      </c>
      <c r="B498" s="2447" t="s">
        <v>2186</v>
      </c>
      <c r="C498" s="1736" t="s">
        <v>2101</v>
      </c>
      <c r="D498" s="1736" t="s">
        <v>2187</v>
      </c>
      <c r="E498" s="2482" t="s">
        <v>305</v>
      </c>
      <c r="F498" s="2478" t="s">
        <v>2188</v>
      </c>
      <c r="G498" s="2585">
        <f t="shared" ref="G498:G502" si="231">+H498+I498+J498</f>
        <v>3406</v>
      </c>
      <c r="H498" s="2599">
        <v>3406</v>
      </c>
      <c r="I498" s="103"/>
      <c r="J498" s="103"/>
      <c r="K498" s="103">
        <f t="shared" si="226"/>
        <v>3406</v>
      </c>
      <c r="L498" s="1806">
        <v>3406</v>
      </c>
      <c r="M498" s="1802">
        <v>1658.3389999999999</v>
      </c>
      <c r="N498" s="103">
        <v>734</v>
      </c>
      <c r="O498" s="2585"/>
      <c r="P498" s="103"/>
      <c r="Q498" s="103"/>
      <c r="R498" s="103"/>
      <c r="S498" s="103">
        <f t="shared" si="216"/>
        <v>1000</v>
      </c>
      <c r="T498" s="2585">
        <v>1000</v>
      </c>
      <c r="U498" s="103"/>
      <c r="V498" s="103"/>
      <c r="W498" s="103">
        <f t="shared" si="217"/>
        <v>0</v>
      </c>
      <c r="X498" s="103"/>
      <c r="Y498" s="103"/>
      <c r="Z498" s="103"/>
      <c r="AA498" s="103">
        <f t="shared" si="218"/>
        <v>733.68200000000002</v>
      </c>
      <c r="AB498" s="1807">
        <v>733.68200000000002</v>
      </c>
      <c r="AC498" s="103"/>
      <c r="AD498" s="103"/>
      <c r="AE498" s="103">
        <f t="shared" si="219"/>
        <v>0</v>
      </c>
      <c r="AF498" s="103"/>
      <c r="AG498" s="103"/>
      <c r="AH498" s="103"/>
      <c r="AI498" s="103">
        <f t="shared" si="220"/>
        <v>1000</v>
      </c>
      <c r="AJ498" s="103">
        <v>1000</v>
      </c>
      <c r="AK498" s="103"/>
      <c r="AL498" s="103"/>
      <c r="AM498" s="2585">
        <f t="shared" si="221"/>
        <v>2700</v>
      </c>
      <c r="AN498" s="2585">
        <v>2700</v>
      </c>
      <c r="AO498" s="103"/>
      <c r="AP498" s="103"/>
      <c r="AQ498" s="2585">
        <f t="shared" si="222"/>
        <v>706</v>
      </c>
      <c r="AR498" s="2585">
        <f>+L498-AN498</f>
        <v>706</v>
      </c>
      <c r="AS498" s="103"/>
      <c r="AT498" s="103"/>
      <c r="AU498" s="103"/>
      <c r="AV498" s="2585">
        <f t="shared" si="223"/>
        <v>706</v>
      </c>
      <c r="AW498" s="2585">
        <v>706</v>
      </c>
      <c r="AX498" s="103"/>
      <c r="AY498" s="103"/>
      <c r="AZ498" s="103"/>
      <c r="BA498" s="1667"/>
      <c r="BB498" s="1667"/>
      <c r="BC498" s="1667"/>
      <c r="BD498" s="2329">
        <f t="shared" ref="BD498:BD500" si="232">AW498</f>
        <v>706</v>
      </c>
      <c r="BE498" s="2329"/>
      <c r="BF498" s="1668">
        <f t="shared" si="195"/>
        <v>1700</v>
      </c>
      <c r="BG498" s="2333">
        <v>2022</v>
      </c>
      <c r="BH498" s="2333" t="s">
        <v>2324</v>
      </c>
      <c r="BI498" s="2333" t="s">
        <v>2327</v>
      </c>
      <c r="BJ498" s="2334">
        <f t="shared" si="202"/>
        <v>100</v>
      </c>
      <c r="BK498" s="2334">
        <f t="shared" si="203"/>
        <v>100</v>
      </c>
      <c r="BL498" s="2333" t="s">
        <v>40</v>
      </c>
      <c r="BM498" s="2483"/>
      <c r="BN498" s="2900" t="s">
        <v>2498</v>
      </c>
      <c r="BO498" s="2903"/>
      <c r="BP498" s="2336"/>
      <c r="BQ498" s="2354"/>
    </row>
    <row r="499" spans="1:69" s="2355" customFormat="1" ht="42" customHeight="1">
      <c r="A499" s="2475" t="s">
        <v>48</v>
      </c>
      <c r="B499" s="2447" t="s">
        <v>2189</v>
      </c>
      <c r="C499" s="1736" t="s">
        <v>2061</v>
      </c>
      <c r="D499" s="1736" t="s">
        <v>2190</v>
      </c>
      <c r="E499" s="2482" t="s">
        <v>305</v>
      </c>
      <c r="F499" s="2478" t="s">
        <v>2191</v>
      </c>
      <c r="G499" s="2585">
        <f t="shared" si="231"/>
        <v>1475</v>
      </c>
      <c r="H499" s="2599">
        <v>1475</v>
      </c>
      <c r="I499" s="103"/>
      <c r="J499" s="103"/>
      <c r="K499" s="103">
        <f t="shared" si="226"/>
        <v>1475</v>
      </c>
      <c r="L499" s="1806">
        <v>1475</v>
      </c>
      <c r="M499" s="1802">
        <v>1310.943</v>
      </c>
      <c r="N499" s="103">
        <v>435</v>
      </c>
      <c r="O499" s="2585"/>
      <c r="P499" s="103"/>
      <c r="Q499" s="103"/>
      <c r="R499" s="103"/>
      <c r="S499" s="103">
        <f t="shared" si="216"/>
        <v>500</v>
      </c>
      <c r="T499" s="2585">
        <v>500</v>
      </c>
      <c r="U499" s="103"/>
      <c r="V499" s="103"/>
      <c r="W499" s="103">
        <f t="shared" si="217"/>
        <v>0</v>
      </c>
      <c r="X499" s="103"/>
      <c r="Y499" s="103"/>
      <c r="Z499" s="103"/>
      <c r="AA499" s="103">
        <f t="shared" si="218"/>
        <v>434.94299999999998</v>
      </c>
      <c r="AB499" s="1807">
        <v>434.94299999999998</v>
      </c>
      <c r="AC499" s="103"/>
      <c r="AD499" s="103"/>
      <c r="AE499" s="103">
        <f t="shared" si="219"/>
        <v>0</v>
      </c>
      <c r="AF499" s="103"/>
      <c r="AG499" s="103"/>
      <c r="AH499" s="103"/>
      <c r="AI499" s="103">
        <f t="shared" si="220"/>
        <v>500</v>
      </c>
      <c r="AJ499" s="103">
        <v>500</v>
      </c>
      <c r="AK499" s="103"/>
      <c r="AL499" s="103"/>
      <c r="AM499" s="2585">
        <f t="shared" si="221"/>
        <v>1376</v>
      </c>
      <c r="AN499" s="2585">
        <v>1376</v>
      </c>
      <c r="AO499" s="103"/>
      <c r="AP499" s="103"/>
      <c r="AQ499" s="2585">
        <f t="shared" si="222"/>
        <v>99</v>
      </c>
      <c r="AR499" s="2585">
        <f t="shared" ref="AR499:AR502" si="233">+L499-AN499</f>
        <v>99</v>
      </c>
      <c r="AS499" s="103"/>
      <c r="AT499" s="103"/>
      <c r="AU499" s="103"/>
      <c r="AV499" s="2585">
        <f t="shared" si="223"/>
        <v>99</v>
      </c>
      <c r="AW499" s="2585">
        <v>99</v>
      </c>
      <c r="AX499" s="103"/>
      <c r="AY499" s="103"/>
      <c r="AZ499" s="103"/>
      <c r="BA499" s="1667"/>
      <c r="BB499" s="1667"/>
      <c r="BC499" s="1667"/>
      <c r="BD499" s="2329">
        <f t="shared" si="232"/>
        <v>99</v>
      </c>
      <c r="BE499" s="2329"/>
      <c r="BF499" s="1668">
        <f t="shared" si="195"/>
        <v>876</v>
      </c>
      <c r="BG499" s="2333">
        <v>2022</v>
      </c>
      <c r="BH499" s="2333" t="s">
        <v>2324</v>
      </c>
      <c r="BI499" s="2333" t="s">
        <v>2327</v>
      </c>
      <c r="BJ499" s="2334">
        <f t="shared" si="202"/>
        <v>100</v>
      </c>
      <c r="BK499" s="2334">
        <f t="shared" si="203"/>
        <v>100</v>
      </c>
      <c r="BL499" s="2333" t="s">
        <v>40</v>
      </c>
      <c r="BM499" s="2483"/>
      <c r="BN499" s="2900" t="s">
        <v>2498</v>
      </c>
      <c r="BO499" s="2903"/>
      <c r="BP499" s="2336"/>
      <c r="BQ499" s="2354"/>
    </row>
    <row r="500" spans="1:69" s="2355" customFormat="1" ht="34.5" customHeight="1">
      <c r="A500" s="2475" t="s">
        <v>50</v>
      </c>
      <c r="B500" s="2447" t="s">
        <v>2192</v>
      </c>
      <c r="C500" s="1736" t="s">
        <v>2084</v>
      </c>
      <c r="D500" s="1736" t="s">
        <v>2193</v>
      </c>
      <c r="E500" s="2482" t="s">
        <v>305</v>
      </c>
      <c r="F500" s="2478" t="s">
        <v>2194</v>
      </c>
      <c r="G500" s="2585">
        <f t="shared" si="231"/>
        <v>2906</v>
      </c>
      <c r="H500" s="2599">
        <v>2906</v>
      </c>
      <c r="I500" s="103"/>
      <c r="J500" s="103"/>
      <c r="K500" s="103">
        <f t="shared" si="226"/>
        <v>2906</v>
      </c>
      <c r="L500" s="1806">
        <v>2906</v>
      </c>
      <c r="M500" s="1802">
        <v>1620</v>
      </c>
      <c r="N500" s="103">
        <v>420</v>
      </c>
      <c r="O500" s="2585"/>
      <c r="P500" s="103"/>
      <c r="Q500" s="103"/>
      <c r="R500" s="103"/>
      <c r="S500" s="103">
        <f t="shared" si="216"/>
        <v>827</v>
      </c>
      <c r="T500" s="2585">
        <v>827</v>
      </c>
      <c r="U500" s="103"/>
      <c r="V500" s="103"/>
      <c r="W500" s="103">
        <f t="shared" si="217"/>
        <v>0</v>
      </c>
      <c r="X500" s="103"/>
      <c r="Y500" s="103"/>
      <c r="Z500" s="103"/>
      <c r="AA500" s="103">
        <f t="shared" si="218"/>
        <v>258.399</v>
      </c>
      <c r="AB500" s="1807">
        <v>258.399</v>
      </c>
      <c r="AC500" s="103"/>
      <c r="AD500" s="103"/>
      <c r="AE500" s="103">
        <f t="shared" si="219"/>
        <v>0</v>
      </c>
      <c r="AF500" s="103"/>
      <c r="AG500" s="103"/>
      <c r="AH500" s="103"/>
      <c r="AI500" s="103">
        <f t="shared" si="220"/>
        <v>827</v>
      </c>
      <c r="AJ500" s="103">
        <v>827</v>
      </c>
      <c r="AK500" s="103"/>
      <c r="AL500" s="103"/>
      <c r="AM500" s="2585">
        <f t="shared" si="221"/>
        <v>2227</v>
      </c>
      <c r="AN500" s="2585">
        <v>2227</v>
      </c>
      <c r="AO500" s="103"/>
      <c r="AP500" s="103"/>
      <c r="AQ500" s="2585">
        <f t="shared" si="222"/>
        <v>679</v>
      </c>
      <c r="AR500" s="2585">
        <f t="shared" si="233"/>
        <v>679</v>
      </c>
      <c r="AS500" s="103"/>
      <c r="AT500" s="103"/>
      <c r="AU500" s="103"/>
      <c r="AV500" s="2585">
        <f t="shared" si="223"/>
        <v>679</v>
      </c>
      <c r="AW500" s="2585">
        <v>679</v>
      </c>
      <c r="AX500" s="103"/>
      <c r="AY500" s="103"/>
      <c r="AZ500" s="103"/>
      <c r="BA500" s="1667"/>
      <c r="BB500" s="1667"/>
      <c r="BC500" s="1667"/>
      <c r="BD500" s="2329">
        <f t="shared" si="232"/>
        <v>679</v>
      </c>
      <c r="BE500" s="2329"/>
      <c r="BF500" s="1668">
        <f t="shared" si="195"/>
        <v>1400</v>
      </c>
      <c r="BG500" s="2333">
        <v>2022</v>
      </c>
      <c r="BH500" s="2333" t="s">
        <v>2324</v>
      </c>
      <c r="BI500" s="2333" t="s">
        <v>2327</v>
      </c>
      <c r="BJ500" s="2334">
        <f t="shared" si="202"/>
        <v>100</v>
      </c>
      <c r="BK500" s="2334">
        <f t="shared" si="203"/>
        <v>100</v>
      </c>
      <c r="BL500" s="2333" t="s">
        <v>40</v>
      </c>
      <c r="BM500" s="2483"/>
      <c r="BN500" s="2900" t="s">
        <v>2498</v>
      </c>
      <c r="BO500" s="2903"/>
      <c r="BP500" s="2336"/>
      <c r="BQ500" s="2354"/>
    </row>
    <row r="501" spans="1:69" s="1623" customFormat="1" ht="34.5" customHeight="1">
      <c r="A501" s="2227" t="s">
        <v>2490</v>
      </c>
      <c r="B501" s="1731" t="s">
        <v>2420</v>
      </c>
      <c r="C501" s="1744"/>
      <c r="D501" s="1744"/>
      <c r="E501" s="1755"/>
      <c r="F501" s="1745"/>
      <c r="G501" s="119">
        <f>SUM(G502)</f>
        <v>3906</v>
      </c>
      <c r="H501" s="119">
        <f t="shared" ref="H501:BD501" si="234">SUM(H502)</f>
        <v>3906</v>
      </c>
      <c r="I501" s="119">
        <f t="shared" si="234"/>
        <v>0</v>
      </c>
      <c r="J501" s="119">
        <f t="shared" si="234"/>
        <v>0</v>
      </c>
      <c r="K501" s="119">
        <f t="shared" si="234"/>
        <v>3906</v>
      </c>
      <c r="L501" s="119">
        <f t="shared" si="234"/>
        <v>3906</v>
      </c>
      <c r="M501" s="119">
        <f t="shared" si="234"/>
        <v>600</v>
      </c>
      <c r="N501" s="119">
        <f t="shared" si="234"/>
        <v>600</v>
      </c>
      <c r="O501" s="119">
        <f t="shared" si="234"/>
        <v>0</v>
      </c>
      <c r="P501" s="119">
        <f t="shared" si="234"/>
        <v>0</v>
      </c>
      <c r="Q501" s="119">
        <f t="shared" si="234"/>
        <v>0</v>
      </c>
      <c r="R501" s="119">
        <f t="shared" si="234"/>
        <v>0</v>
      </c>
      <c r="S501" s="119">
        <f t="shared" si="234"/>
        <v>1500</v>
      </c>
      <c r="T501" s="119">
        <f t="shared" si="234"/>
        <v>1500</v>
      </c>
      <c r="U501" s="119">
        <f t="shared" si="234"/>
        <v>0</v>
      </c>
      <c r="V501" s="119">
        <f t="shared" si="234"/>
        <v>0</v>
      </c>
      <c r="W501" s="119">
        <f t="shared" si="234"/>
        <v>0</v>
      </c>
      <c r="X501" s="119">
        <f t="shared" si="234"/>
        <v>0</v>
      </c>
      <c r="Y501" s="119">
        <f t="shared" si="234"/>
        <v>0</v>
      </c>
      <c r="Z501" s="119">
        <f t="shared" si="234"/>
        <v>0</v>
      </c>
      <c r="AA501" s="119">
        <f t="shared" si="234"/>
        <v>385.54599999999999</v>
      </c>
      <c r="AB501" s="119">
        <f t="shared" si="234"/>
        <v>385.54599999999999</v>
      </c>
      <c r="AC501" s="119">
        <f t="shared" si="234"/>
        <v>0</v>
      </c>
      <c r="AD501" s="119">
        <f t="shared" si="234"/>
        <v>0</v>
      </c>
      <c r="AE501" s="119">
        <f t="shared" si="234"/>
        <v>0</v>
      </c>
      <c r="AF501" s="119">
        <f t="shared" si="234"/>
        <v>0</v>
      </c>
      <c r="AG501" s="119">
        <f t="shared" si="234"/>
        <v>0</v>
      </c>
      <c r="AH501" s="119">
        <f t="shared" si="234"/>
        <v>0</v>
      </c>
      <c r="AI501" s="119">
        <f t="shared" si="234"/>
        <v>1500</v>
      </c>
      <c r="AJ501" s="119">
        <f t="shared" si="234"/>
        <v>1500</v>
      </c>
      <c r="AK501" s="119">
        <f t="shared" si="234"/>
        <v>0</v>
      </c>
      <c r="AL501" s="119">
        <f t="shared" si="234"/>
        <v>0</v>
      </c>
      <c r="AM501" s="119">
        <f t="shared" si="234"/>
        <v>1500</v>
      </c>
      <c r="AN501" s="119">
        <f t="shared" si="234"/>
        <v>1500</v>
      </c>
      <c r="AO501" s="119">
        <f t="shared" si="234"/>
        <v>0</v>
      </c>
      <c r="AP501" s="119">
        <f t="shared" si="234"/>
        <v>0</v>
      </c>
      <c r="AQ501" s="119">
        <f t="shared" si="234"/>
        <v>2406</v>
      </c>
      <c r="AR501" s="119">
        <f t="shared" si="234"/>
        <v>2406</v>
      </c>
      <c r="AS501" s="119">
        <f t="shared" si="234"/>
        <v>0</v>
      </c>
      <c r="AT501" s="119">
        <f t="shared" si="234"/>
        <v>0</v>
      </c>
      <c r="AU501" s="119">
        <f t="shared" si="234"/>
        <v>0</v>
      </c>
      <c r="AV501" s="119">
        <f t="shared" si="234"/>
        <v>2406</v>
      </c>
      <c r="AW501" s="119">
        <f t="shared" si="234"/>
        <v>2406</v>
      </c>
      <c r="AX501" s="119">
        <f t="shared" si="234"/>
        <v>0</v>
      </c>
      <c r="AY501" s="119">
        <f t="shared" si="234"/>
        <v>0</v>
      </c>
      <c r="AZ501" s="119">
        <f t="shared" si="234"/>
        <v>0</v>
      </c>
      <c r="BA501" s="119">
        <f t="shared" si="234"/>
        <v>0</v>
      </c>
      <c r="BB501" s="119">
        <f t="shared" si="234"/>
        <v>0</v>
      </c>
      <c r="BC501" s="119">
        <f t="shared" si="234"/>
        <v>0</v>
      </c>
      <c r="BD501" s="119">
        <f t="shared" si="234"/>
        <v>677</v>
      </c>
      <c r="BE501" s="119"/>
      <c r="BF501" s="1811"/>
      <c r="BG501" s="1756"/>
      <c r="BH501" s="1756"/>
      <c r="BI501" s="1756"/>
      <c r="BJ501" s="1673">
        <f t="shared" si="202"/>
        <v>55.734767025089603</v>
      </c>
      <c r="BK501" s="1673">
        <f t="shared" si="203"/>
        <v>28.137988362427262</v>
      </c>
      <c r="BL501" s="1672"/>
      <c r="BM501" s="1747"/>
      <c r="BN501" s="2900" t="s">
        <v>2498</v>
      </c>
      <c r="BO501" s="2925"/>
      <c r="BP501" s="1629"/>
      <c r="BQ501" s="75"/>
    </row>
    <row r="502" spans="1:69" s="2473" customFormat="1" ht="41.25" customHeight="1">
      <c r="A502" s="2475" t="s">
        <v>52</v>
      </c>
      <c r="B502" s="2447" t="s">
        <v>2195</v>
      </c>
      <c r="C502" s="1736" t="s">
        <v>2073</v>
      </c>
      <c r="D502" s="1736" t="s">
        <v>2196</v>
      </c>
      <c r="E502" s="2482" t="s">
        <v>206</v>
      </c>
      <c r="F502" s="2478" t="s">
        <v>2197</v>
      </c>
      <c r="G502" s="2585">
        <f t="shared" si="231"/>
        <v>3906</v>
      </c>
      <c r="H502" s="2599">
        <v>3906</v>
      </c>
      <c r="I502" s="103"/>
      <c r="J502" s="103"/>
      <c r="K502" s="103">
        <f t="shared" si="226"/>
        <v>3906</v>
      </c>
      <c r="L502" s="1806">
        <v>3906</v>
      </c>
      <c r="M502" s="1802">
        <v>600</v>
      </c>
      <c r="N502" s="103">
        <v>600</v>
      </c>
      <c r="O502" s="2585"/>
      <c r="P502" s="103"/>
      <c r="Q502" s="103"/>
      <c r="R502" s="103"/>
      <c r="S502" s="103">
        <f t="shared" si="216"/>
        <v>1500</v>
      </c>
      <c r="T502" s="2600">
        <v>1500</v>
      </c>
      <c r="U502" s="103"/>
      <c r="V502" s="103"/>
      <c r="W502" s="103">
        <f t="shared" si="217"/>
        <v>0</v>
      </c>
      <c r="X502" s="103"/>
      <c r="Y502" s="103"/>
      <c r="Z502" s="103"/>
      <c r="AA502" s="103">
        <f t="shared" si="218"/>
        <v>385.54599999999999</v>
      </c>
      <c r="AB502" s="1807">
        <v>385.54599999999999</v>
      </c>
      <c r="AC502" s="103"/>
      <c r="AD502" s="103"/>
      <c r="AE502" s="103">
        <f t="shared" si="219"/>
        <v>0</v>
      </c>
      <c r="AF502" s="103"/>
      <c r="AG502" s="103"/>
      <c r="AH502" s="103"/>
      <c r="AI502" s="103">
        <f t="shared" si="220"/>
        <v>1500</v>
      </c>
      <c r="AJ502" s="1808">
        <v>1500</v>
      </c>
      <c r="AK502" s="103"/>
      <c r="AL502" s="103"/>
      <c r="AM502" s="2585">
        <f t="shared" si="221"/>
        <v>1500</v>
      </c>
      <c r="AN502" s="2585">
        <v>1500</v>
      </c>
      <c r="AO502" s="103"/>
      <c r="AP502" s="103"/>
      <c r="AQ502" s="2585">
        <f t="shared" si="222"/>
        <v>2406</v>
      </c>
      <c r="AR502" s="2585">
        <f t="shared" si="233"/>
        <v>2406</v>
      </c>
      <c r="AS502" s="103"/>
      <c r="AT502" s="103"/>
      <c r="AU502" s="103"/>
      <c r="AV502" s="2585">
        <f t="shared" si="223"/>
        <v>2406</v>
      </c>
      <c r="AW502" s="2585">
        <v>2406</v>
      </c>
      <c r="AX502" s="103"/>
      <c r="AY502" s="103"/>
      <c r="AZ502" s="103"/>
      <c r="BA502" s="1667"/>
      <c r="BB502" s="1667"/>
      <c r="BC502" s="1667"/>
      <c r="BD502" s="2329">
        <v>677</v>
      </c>
      <c r="BE502" s="2329"/>
      <c r="BF502" s="1668">
        <f t="shared" si="195"/>
        <v>0</v>
      </c>
      <c r="BG502" s="2333">
        <v>2023</v>
      </c>
      <c r="BH502" s="2333" t="s">
        <v>2324</v>
      </c>
      <c r="BI502" s="2333" t="s">
        <v>2327</v>
      </c>
      <c r="BJ502" s="2334">
        <f t="shared" si="202"/>
        <v>55.734767025089603</v>
      </c>
      <c r="BK502" s="2334">
        <f t="shared" si="203"/>
        <v>28.137988362427262</v>
      </c>
      <c r="BL502" s="2333" t="s">
        <v>40</v>
      </c>
      <c r="BM502" s="2483"/>
      <c r="BN502" s="2900" t="s">
        <v>2498</v>
      </c>
      <c r="BO502" s="2903"/>
      <c r="BP502" s="2336"/>
      <c r="BQ502" s="2497"/>
    </row>
    <row r="503" spans="1:69" s="28" customFormat="1" ht="26.25" customHeight="1">
      <c r="A503" s="2203" t="s">
        <v>50</v>
      </c>
      <c r="B503" s="1798" t="s">
        <v>51</v>
      </c>
      <c r="C503" s="1733"/>
      <c r="D503" s="1733"/>
      <c r="E503" s="1734"/>
      <c r="F503" s="1734"/>
      <c r="G503" s="102">
        <f>G504</f>
        <v>3906</v>
      </c>
      <c r="H503" s="102">
        <f>SUM(H505:H507)</f>
        <v>8228</v>
      </c>
      <c r="I503" s="102">
        <f t="shared" ref="I503:BF503" si="235">SUM(I505:I507)</f>
        <v>0</v>
      </c>
      <c r="J503" s="102">
        <f t="shared" si="235"/>
        <v>0</v>
      </c>
      <c r="K503" s="102">
        <f t="shared" si="235"/>
        <v>8228</v>
      </c>
      <c r="L503" s="102">
        <f t="shared" si="235"/>
        <v>8228</v>
      </c>
      <c r="M503" s="1751">
        <f t="shared" si="235"/>
        <v>1386</v>
      </c>
      <c r="N503" s="102">
        <f t="shared" si="235"/>
        <v>615</v>
      </c>
      <c r="O503" s="102">
        <f t="shared" si="235"/>
        <v>0</v>
      </c>
      <c r="P503" s="102">
        <f t="shared" si="235"/>
        <v>0</v>
      </c>
      <c r="Q503" s="102">
        <f t="shared" si="235"/>
        <v>0</v>
      </c>
      <c r="R503" s="102">
        <f t="shared" si="235"/>
        <v>0</v>
      </c>
      <c r="S503" s="102">
        <f t="shared" si="235"/>
        <v>1980</v>
      </c>
      <c r="T503" s="102">
        <f t="shared" si="235"/>
        <v>1980</v>
      </c>
      <c r="U503" s="102">
        <f t="shared" si="235"/>
        <v>0</v>
      </c>
      <c r="V503" s="102">
        <f t="shared" si="235"/>
        <v>0</v>
      </c>
      <c r="W503" s="102">
        <f t="shared" si="235"/>
        <v>992.35299999999995</v>
      </c>
      <c r="X503" s="102">
        <f t="shared" si="235"/>
        <v>992.35299999999995</v>
      </c>
      <c r="Y503" s="102">
        <f t="shared" si="235"/>
        <v>0</v>
      </c>
      <c r="Z503" s="102">
        <f t="shared" si="235"/>
        <v>0</v>
      </c>
      <c r="AA503" s="102">
        <f t="shared" si="235"/>
        <v>862</v>
      </c>
      <c r="AB503" s="102">
        <f t="shared" si="235"/>
        <v>862</v>
      </c>
      <c r="AC503" s="102">
        <f t="shared" si="235"/>
        <v>0</v>
      </c>
      <c r="AD503" s="102">
        <f t="shared" si="235"/>
        <v>0</v>
      </c>
      <c r="AE503" s="102">
        <f t="shared" si="235"/>
        <v>0</v>
      </c>
      <c r="AF503" s="102">
        <f t="shared" si="235"/>
        <v>0</v>
      </c>
      <c r="AG503" s="102">
        <f t="shared" si="235"/>
        <v>0</v>
      </c>
      <c r="AH503" s="102">
        <f t="shared" si="235"/>
        <v>0</v>
      </c>
      <c r="AI503" s="102">
        <f t="shared" si="235"/>
        <v>1980</v>
      </c>
      <c r="AJ503" s="102">
        <f t="shared" si="235"/>
        <v>1980</v>
      </c>
      <c r="AK503" s="102">
        <f t="shared" si="235"/>
        <v>0</v>
      </c>
      <c r="AL503" s="102">
        <f t="shared" si="235"/>
        <v>0</v>
      </c>
      <c r="AM503" s="102">
        <f t="shared" si="235"/>
        <v>3728</v>
      </c>
      <c r="AN503" s="102">
        <f t="shared" si="235"/>
        <v>3728</v>
      </c>
      <c r="AO503" s="102">
        <f t="shared" si="235"/>
        <v>0</v>
      </c>
      <c r="AP503" s="102">
        <f t="shared" si="235"/>
        <v>0</v>
      </c>
      <c r="AQ503" s="102">
        <f t="shared" si="235"/>
        <v>4500</v>
      </c>
      <c r="AR503" s="102">
        <f t="shared" si="235"/>
        <v>4500</v>
      </c>
      <c r="AS503" s="102">
        <f t="shared" si="235"/>
        <v>0</v>
      </c>
      <c r="AT503" s="102">
        <f t="shared" si="235"/>
        <v>0</v>
      </c>
      <c r="AU503" s="102">
        <f t="shared" si="235"/>
        <v>0</v>
      </c>
      <c r="AV503" s="102">
        <f t="shared" si="235"/>
        <v>4500</v>
      </c>
      <c r="AW503" s="102">
        <f t="shared" si="235"/>
        <v>4500</v>
      </c>
      <c r="AX503" s="102">
        <f t="shared" si="235"/>
        <v>0</v>
      </c>
      <c r="AY503" s="102">
        <f t="shared" si="235"/>
        <v>0</v>
      </c>
      <c r="AZ503" s="102">
        <f t="shared" si="235"/>
        <v>0</v>
      </c>
      <c r="BA503" s="102">
        <f t="shared" si="235"/>
        <v>0</v>
      </c>
      <c r="BB503" s="102">
        <f t="shared" si="235"/>
        <v>0</v>
      </c>
      <c r="BC503" s="102">
        <f t="shared" si="235"/>
        <v>0</v>
      </c>
      <c r="BD503" s="102">
        <f t="shared" si="235"/>
        <v>858</v>
      </c>
      <c r="BE503" s="1655">
        <f>'PL 3 PB DATP'!H38</f>
        <v>858</v>
      </c>
      <c r="BF503" s="102">
        <f t="shared" si="235"/>
        <v>1748</v>
      </c>
      <c r="BG503" s="1658"/>
      <c r="BH503" s="1658"/>
      <c r="BI503" s="1658"/>
      <c r="BJ503" s="1669">
        <f t="shared" si="202"/>
        <v>55.736509479824988</v>
      </c>
      <c r="BK503" s="1669">
        <f t="shared" si="203"/>
        <v>19.066666666666666</v>
      </c>
      <c r="BL503" s="1658"/>
      <c r="BM503" s="18"/>
      <c r="BN503" s="2900" t="s">
        <v>2498</v>
      </c>
      <c r="BO503" s="1370"/>
      <c r="BP503" s="1660">
        <f>BE503-BD503</f>
        <v>0</v>
      </c>
      <c r="BQ503" s="53"/>
    </row>
    <row r="504" spans="1:69" s="28" customFormat="1" ht="44.25" customHeight="1">
      <c r="A504" s="2203" t="s">
        <v>73</v>
      </c>
      <c r="B504" s="1732" t="s">
        <v>2422</v>
      </c>
      <c r="C504" s="1733"/>
      <c r="D504" s="1733"/>
      <c r="E504" s="1734"/>
      <c r="F504" s="1734"/>
      <c r="G504" s="102">
        <f>G505</f>
        <v>3906</v>
      </c>
      <c r="H504" s="102">
        <f t="shared" ref="H504:BD504" si="236">H505</f>
        <v>3906</v>
      </c>
      <c r="I504" s="102">
        <f t="shared" si="236"/>
        <v>0</v>
      </c>
      <c r="J504" s="102">
        <f t="shared" si="236"/>
        <v>0</v>
      </c>
      <c r="K504" s="102">
        <f t="shared" si="236"/>
        <v>3906</v>
      </c>
      <c r="L504" s="102">
        <f t="shared" si="236"/>
        <v>3906</v>
      </c>
      <c r="M504" s="102">
        <f t="shared" si="236"/>
        <v>1386</v>
      </c>
      <c r="N504" s="102">
        <f t="shared" si="236"/>
        <v>615</v>
      </c>
      <c r="O504" s="102">
        <f t="shared" si="236"/>
        <v>0</v>
      </c>
      <c r="P504" s="102">
        <f t="shared" si="236"/>
        <v>0</v>
      </c>
      <c r="Q504" s="102">
        <f t="shared" si="236"/>
        <v>0</v>
      </c>
      <c r="R504" s="102">
        <f t="shared" si="236"/>
        <v>0</v>
      </c>
      <c r="S504" s="102">
        <f t="shared" si="236"/>
        <v>1980</v>
      </c>
      <c r="T504" s="102">
        <f t="shared" si="236"/>
        <v>1980</v>
      </c>
      <c r="U504" s="102">
        <f t="shared" si="236"/>
        <v>0</v>
      </c>
      <c r="V504" s="102">
        <f t="shared" si="236"/>
        <v>0</v>
      </c>
      <c r="W504" s="102">
        <f t="shared" si="236"/>
        <v>992.35299999999995</v>
      </c>
      <c r="X504" s="102">
        <f t="shared" si="236"/>
        <v>992.35299999999995</v>
      </c>
      <c r="Y504" s="102">
        <f t="shared" si="236"/>
        <v>0</v>
      </c>
      <c r="Z504" s="102">
        <f t="shared" si="236"/>
        <v>0</v>
      </c>
      <c r="AA504" s="102">
        <f t="shared" si="236"/>
        <v>862</v>
      </c>
      <c r="AB504" s="102">
        <f t="shared" si="236"/>
        <v>862</v>
      </c>
      <c r="AC504" s="102">
        <f t="shared" si="236"/>
        <v>0</v>
      </c>
      <c r="AD504" s="102">
        <f t="shared" si="236"/>
        <v>0</v>
      </c>
      <c r="AE504" s="102">
        <f t="shared" si="236"/>
        <v>0</v>
      </c>
      <c r="AF504" s="102">
        <f t="shared" si="236"/>
        <v>0</v>
      </c>
      <c r="AG504" s="102">
        <f t="shared" si="236"/>
        <v>0</v>
      </c>
      <c r="AH504" s="102">
        <f t="shared" si="236"/>
        <v>0</v>
      </c>
      <c r="AI504" s="102">
        <f t="shared" si="236"/>
        <v>1980</v>
      </c>
      <c r="AJ504" s="102">
        <f t="shared" si="236"/>
        <v>1980</v>
      </c>
      <c r="AK504" s="102">
        <f t="shared" si="236"/>
        <v>0</v>
      </c>
      <c r="AL504" s="102">
        <f t="shared" si="236"/>
        <v>0</v>
      </c>
      <c r="AM504" s="102">
        <f t="shared" si="236"/>
        <v>3728</v>
      </c>
      <c r="AN504" s="102">
        <f t="shared" si="236"/>
        <v>3728</v>
      </c>
      <c r="AO504" s="102">
        <f t="shared" si="236"/>
        <v>0</v>
      </c>
      <c r="AP504" s="102">
        <f t="shared" si="236"/>
        <v>0</v>
      </c>
      <c r="AQ504" s="102">
        <f t="shared" si="236"/>
        <v>178</v>
      </c>
      <c r="AR504" s="102">
        <f t="shared" si="236"/>
        <v>178</v>
      </c>
      <c r="AS504" s="102">
        <f t="shared" si="236"/>
        <v>0</v>
      </c>
      <c r="AT504" s="102">
        <f t="shared" si="236"/>
        <v>0</v>
      </c>
      <c r="AU504" s="102">
        <f t="shared" si="236"/>
        <v>0</v>
      </c>
      <c r="AV504" s="102">
        <f t="shared" si="236"/>
        <v>178</v>
      </c>
      <c r="AW504" s="102">
        <f t="shared" si="236"/>
        <v>178</v>
      </c>
      <c r="AX504" s="102">
        <f t="shared" si="236"/>
        <v>0</v>
      </c>
      <c r="AY504" s="102">
        <f t="shared" si="236"/>
        <v>0</v>
      </c>
      <c r="AZ504" s="102">
        <f t="shared" si="236"/>
        <v>0</v>
      </c>
      <c r="BA504" s="102">
        <f t="shared" si="236"/>
        <v>0</v>
      </c>
      <c r="BB504" s="102">
        <f t="shared" si="236"/>
        <v>0</v>
      </c>
      <c r="BC504" s="102">
        <f t="shared" si="236"/>
        <v>0</v>
      </c>
      <c r="BD504" s="102">
        <f t="shared" si="236"/>
        <v>178</v>
      </c>
      <c r="BE504" s="102"/>
      <c r="BF504" s="102"/>
      <c r="BG504" s="1804"/>
      <c r="BH504" s="1804"/>
      <c r="BI504" s="1804"/>
      <c r="BJ504" s="1692">
        <f t="shared" si="202"/>
        <v>100</v>
      </c>
      <c r="BK504" s="1692">
        <f t="shared" si="203"/>
        <v>100</v>
      </c>
      <c r="BL504" s="1691"/>
      <c r="BM504" s="1641"/>
      <c r="BN504" s="2900" t="s">
        <v>2498</v>
      </c>
      <c r="BO504" s="1369"/>
      <c r="BP504" s="1660"/>
      <c r="BQ504" s="53"/>
    </row>
    <row r="505" spans="1:69" s="2375" customFormat="1" ht="48.75" customHeight="1">
      <c r="A505" s="2570" t="s">
        <v>46</v>
      </c>
      <c r="B505" s="2601" t="s">
        <v>1989</v>
      </c>
      <c r="C505" s="18" t="s">
        <v>1933</v>
      </c>
      <c r="D505" s="1809">
        <v>158</v>
      </c>
      <c r="E505" s="2602" t="s">
        <v>444</v>
      </c>
      <c r="F505" s="2603" t="s">
        <v>1990</v>
      </c>
      <c r="G505" s="2604">
        <f>SUM(H505:J505)</f>
        <v>3906</v>
      </c>
      <c r="H505" s="2481">
        <v>3906</v>
      </c>
      <c r="I505" s="1739">
        <v>0</v>
      </c>
      <c r="J505" s="1810"/>
      <c r="K505" s="103">
        <v>3906</v>
      </c>
      <c r="L505" s="103">
        <v>3906</v>
      </c>
      <c r="M505" s="1802">
        <v>1386</v>
      </c>
      <c r="N505" s="103">
        <v>615</v>
      </c>
      <c r="O505" s="2604">
        <f>SUM(P505:R505)</f>
        <v>0</v>
      </c>
      <c r="P505" s="1739"/>
      <c r="Q505" s="103"/>
      <c r="R505" s="103"/>
      <c r="S505" s="103">
        <f t="shared" si="216"/>
        <v>1980</v>
      </c>
      <c r="T505" s="2604">
        <v>1980</v>
      </c>
      <c r="U505" s="103"/>
      <c r="V505" s="103"/>
      <c r="W505" s="103">
        <f t="shared" si="217"/>
        <v>992.35299999999995</v>
      </c>
      <c r="X505" s="1739">
        <v>992.35299999999995</v>
      </c>
      <c r="Y505" s="103"/>
      <c r="Z505" s="103"/>
      <c r="AA505" s="103">
        <f t="shared" si="218"/>
        <v>862</v>
      </c>
      <c r="AB505" s="1739">
        <v>862</v>
      </c>
      <c r="AC505" s="103"/>
      <c r="AD505" s="103"/>
      <c r="AE505" s="103">
        <f t="shared" si="219"/>
        <v>0</v>
      </c>
      <c r="AF505" s="1739"/>
      <c r="AG505" s="103"/>
      <c r="AH505" s="103"/>
      <c r="AI505" s="103">
        <f t="shared" si="220"/>
        <v>1980</v>
      </c>
      <c r="AJ505" s="103">
        <v>1980</v>
      </c>
      <c r="AK505" s="103"/>
      <c r="AL505" s="103"/>
      <c r="AM505" s="2585">
        <f t="shared" si="221"/>
        <v>3728</v>
      </c>
      <c r="AN505" s="2585">
        <v>3728</v>
      </c>
      <c r="AO505" s="103"/>
      <c r="AP505" s="103"/>
      <c r="AQ505" s="2585">
        <f t="shared" si="222"/>
        <v>178</v>
      </c>
      <c r="AR505" s="2585">
        <f>H505-AN505</f>
        <v>178</v>
      </c>
      <c r="AS505" s="103"/>
      <c r="AT505" s="103"/>
      <c r="AU505" s="103"/>
      <c r="AV505" s="2585">
        <f t="shared" si="223"/>
        <v>178</v>
      </c>
      <c r="AW505" s="2585">
        <f>AR505</f>
        <v>178</v>
      </c>
      <c r="AX505" s="103"/>
      <c r="AY505" s="103"/>
      <c r="AZ505" s="103"/>
      <c r="BA505" s="1667"/>
      <c r="BB505" s="1667"/>
      <c r="BC505" s="1667"/>
      <c r="BD505" s="2329">
        <f>AW505</f>
        <v>178</v>
      </c>
      <c r="BE505" s="2329"/>
      <c r="BF505" s="1668">
        <f t="shared" si="195"/>
        <v>1748</v>
      </c>
      <c r="BG505" s="2333">
        <v>2022</v>
      </c>
      <c r="BH505" s="2333" t="s">
        <v>2324</v>
      </c>
      <c r="BI505" s="2333" t="s">
        <v>2327</v>
      </c>
      <c r="BJ505" s="2334">
        <f t="shared" si="202"/>
        <v>100</v>
      </c>
      <c r="BK505" s="2334">
        <f t="shared" si="203"/>
        <v>100</v>
      </c>
      <c r="BL505" s="2333" t="s">
        <v>40</v>
      </c>
      <c r="BM505" s="2461"/>
      <c r="BN505" s="2900" t="s">
        <v>2498</v>
      </c>
      <c r="BO505" s="2900"/>
      <c r="BP505" s="2336"/>
      <c r="BQ505" s="2374"/>
    </row>
    <row r="506" spans="1:69" s="2611" customFormat="1" ht="48.75" customHeight="1">
      <c r="A506" s="2593" t="s">
        <v>74</v>
      </c>
      <c r="B506" s="2488" t="s">
        <v>2468</v>
      </c>
      <c r="C506" s="1641"/>
      <c r="D506" s="2083"/>
      <c r="E506" s="2605"/>
      <c r="F506" s="2606"/>
      <c r="G506" s="2607">
        <f>G507</f>
        <v>2161</v>
      </c>
      <c r="H506" s="2607">
        <f t="shared" ref="H506:AW506" si="237">H507</f>
        <v>2161</v>
      </c>
      <c r="I506" s="1845">
        <f t="shared" si="237"/>
        <v>0</v>
      </c>
      <c r="J506" s="1845">
        <f t="shared" si="237"/>
        <v>0</v>
      </c>
      <c r="K506" s="1845">
        <f t="shared" si="237"/>
        <v>2161</v>
      </c>
      <c r="L506" s="1845">
        <f t="shared" si="237"/>
        <v>2161</v>
      </c>
      <c r="M506" s="1845">
        <f t="shared" si="237"/>
        <v>0</v>
      </c>
      <c r="N506" s="1845">
        <f t="shared" si="237"/>
        <v>0</v>
      </c>
      <c r="O506" s="2607">
        <f t="shared" si="237"/>
        <v>0</v>
      </c>
      <c r="P506" s="1845">
        <f t="shared" si="237"/>
        <v>0</v>
      </c>
      <c r="Q506" s="1845">
        <f t="shared" si="237"/>
        <v>0</v>
      </c>
      <c r="R506" s="1845">
        <f t="shared" si="237"/>
        <v>0</v>
      </c>
      <c r="S506" s="1845">
        <f t="shared" si="237"/>
        <v>0</v>
      </c>
      <c r="T506" s="2607">
        <f t="shared" si="237"/>
        <v>0</v>
      </c>
      <c r="U506" s="1845">
        <f t="shared" si="237"/>
        <v>0</v>
      </c>
      <c r="V506" s="1845">
        <f t="shared" si="237"/>
        <v>0</v>
      </c>
      <c r="W506" s="1845">
        <f t="shared" si="237"/>
        <v>0</v>
      </c>
      <c r="X506" s="1845">
        <f t="shared" si="237"/>
        <v>0</v>
      </c>
      <c r="Y506" s="1845">
        <f t="shared" si="237"/>
        <v>0</v>
      </c>
      <c r="Z506" s="1845">
        <f t="shared" si="237"/>
        <v>0</v>
      </c>
      <c r="AA506" s="1845">
        <f t="shared" si="237"/>
        <v>0</v>
      </c>
      <c r="AB506" s="1845">
        <f t="shared" si="237"/>
        <v>0</v>
      </c>
      <c r="AC506" s="1845">
        <f t="shared" si="237"/>
        <v>0</v>
      </c>
      <c r="AD506" s="1845">
        <f t="shared" si="237"/>
        <v>0</v>
      </c>
      <c r="AE506" s="1845">
        <f t="shared" si="237"/>
        <v>0</v>
      </c>
      <c r="AF506" s="1845">
        <f t="shared" si="237"/>
        <v>0</v>
      </c>
      <c r="AG506" s="1845">
        <f t="shared" si="237"/>
        <v>0</v>
      </c>
      <c r="AH506" s="1845">
        <f t="shared" si="237"/>
        <v>0</v>
      </c>
      <c r="AI506" s="1845">
        <f t="shared" si="237"/>
        <v>0</v>
      </c>
      <c r="AJ506" s="1845">
        <f t="shared" si="237"/>
        <v>0</v>
      </c>
      <c r="AK506" s="1845">
        <f t="shared" si="237"/>
        <v>0</v>
      </c>
      <c r="AL506" s="1845">
        <f t="shared" si="237"/>
        <v>0</v>
      </c>
      <c r="AM506" s="2607">
        <f t="shared" si="237"/>
        <v>0</v>
      </c>
      <c r="AN506" s="2607">
        <f t="shared" si="237"/>
        <v>0</v>
      </c>
      <c r="AO506" s="1845">
        <f t="shared" si="237"/>
        <v>0</v>
      </c>
      <c r="AP506" s="1845">
        <f t="shared" si="237"/>
        <v>0</v>
      </c>
      <c r="AQ506" s="2607">
        <f t="shared" si="237"/>
        <v>2161</v>
      </c>
      <c r="AR506" s="2607">
        <f t="shared" si="237"/>
        <v>2161</v>
      </c>
      <c r="AS506" s="1845">
        <f t="shared" si="237"/>
        <v>0</v>
      </c>
      <c r="AT506" s="1845">
        <f t="shared" si="237"/>
        <v>0</v>
      </c>
      <c r="AU506" s="1845">
        <f t="shared" si="237"/>
        <v>0</v>
      </c>
      <c r="AV506" s="2607">
        <f t="shared" si="237"/>
        <v>2161</v>
      </c>
      <c r="AW506" s="2607">
        <f t="shared" si="237"/>
        <v>2161</v>
      </c>
      <c r="AX506" s="102"/>
      <c r="AY506" s="102"/>
      <c r="AZ506" s="102"/>
      <c r="BA506" s="102"/>
      <c r="BB506" s="102"/>
      <c r="BC506" s="102"/>
      <c r="BD506" s="2596">
        <v>680</v>
      </c>
      <c r="BE506" s="2596"/>
      <c r="BF506" s="1803"/>
      <c r="BG506" s="2608"/>
      <c r="BH506" s="2608"/>
      <c r="BI506" s="2608"/>
      <c r="BJ506" s="2494">
        <f t="shared" si="202"/>
        <v>31.466913465987968</v>
      </c>
      <c r="BK506" s="2494">
        <f t="shared" si="203"/>
        <v>31.466913465987968</v>
      </c>
      <c r="BL506" s="2598" t="s">
        <v>2327</v>
      </c>
      <c r="BM506" s="2609"/>
      <c r="BN506" s="2900" t="s">
        <v>2498</v>
      </c>
      <c r="BO506" s="2926"/>
      <c r="BP506" s="2356"/>
      <c r="BQ506" s="2610"/>
    </row>
    <row r="507" spans="1:69" s="1950" customFormat="1" ht="49.5" customHeight="1">
      <c r="A507" s="2214" t="s">
        <v>46</v>
      </c>
      <c r="B507" s="2215" t="s">
        <v>1991</v>
      </c>
      <c r="C507" s="2163"/>
      <c r="D507" s="2163"/>
      <c r="E507" s="2164"/>
      <c r="F507" s="2164"/>
      <c r="G507" s="2160">
        <f>H507+I507+J507</f>
        <v>2161</v>
      </c>
      <c r="H507" s="2160">
        <v>2161</v>
      </c>
      <c r="I507" s="2160"/>
      <c r="J507" s="2160"/>
      <c r="K507" s="2160">
        <f>L507</f>
        <v>2161</v>
      </c>
      <c r="L507" s="2160">
        <v>2161</v>
      </c>
      <c r="M507" s="2162"/>
      <c r="N507" s="2160"/>
      <c r="O507" s="2160"/>
      <c r="P507" s="2160"/>
      <c r="Q507" s="2160"/>
      <c r="R507" s="2160"/>
      <c r="S507" s="2160">
        <f t="shared" si="216"/>
        <v>0</v>
      </c>
      <c r="T507" s="2160"/>
      <c r="U507" s="2160"/>
      <c r="V507" s="2160"/>
      <c r="W507" s="2160">
        <f t="shared" si="217"/>
        <v>0</v>
      </c>
      <c r="X507" s="2160"/>
      <c r="Y507" s="2160"/>
      <c r="Z507" s="2160"/>
      <c r="AA507" s="2160">
        <f t="shared" si="218"/>
        <v>0</v>
      </c>
      <c r="AB507" s="2160"/>
      <c r="AC507" s="2160"/>
      <c r="AD507" s="2160"/>
      <c r="AE507" s="2160">
        <f t="shared" si="219"/>
        <v>0</v>
      </c>
      <c r="AF507" s="2160"/>
      <c r="AG507" s="2160"/>
      <c r="AH507" s="2160"/>
      <c r="AI507" s="2160">
        <f t="shared" si="220"/>
        <v>0</v>
      </c>
      <c r="AJ507" s="2160"/>
      <c r="AK507" s="2160"/>
      <c r="AL507" s="2160"/>
      <c r="AM507" s="2160">
        <f t="shared" si="221"/>
        <v>0</v>
      </c>
      <c r="AN507" s="2160"/>
      <c r="AO507" s="2160"/>
      <c r="AP507" s="2160"/>
      <c r="AQ507" s="2160">
        <f t="shared" si="222"/>
        <v>2161</v>
      </c>
      <c r="AR507" s="2160">
        <v>2161</v>
      </c>
      <c r="AS507" s="2160"/>
      <c r="AT507" s="2160"/>
      <c r="AU507" s="2160"/>
      <c r="AV507" s="2160">
        <f t="shared" si="223"/>
        <v>2161</v>
      </c>
      <c r="AW507" s="2160">
        <v>2161</v>
      </c>
      <c r="AX507" s="2160"/>
      <c r="AY507" s="2160"/>
      <c r="AZ507" s="2160"/>
      <c r="BA507" s="1921"/>
      <c r="BB507" s="1921"/>
      <c r="BC507" s="1921"/>
      <c r="BD507" s="1921"/>
      <c r="BE507" s="1921"/>
      <c r="BF507" s="1924">
        <f t="shared" si="195"/>
        <v>0</v>
      </c>
      <c r="BG507" s="198">
        <v>2024</v>
      </c>
      <c r="BH507" s="198" t="s">
        <v>2323</v>
      </c>
      <c r="BI507" s="198" t="s">
        <v>2327</v>
      </c>
      <c r="BJ507" s="1925">
        <f t="shared" si="202"/>
        <v>0</v>
      </c>
      <c r="BK507" s="1925">
        <f t="shared" si="203"/>
        <v>0</v>
      </c>
      <c r="BL507" s="198"/>
      <c r="BM507" s="2122"/>
      <c r="BN507" s="2900" t="s">
        <v>2498</v>
      </c>
      <c r="BO507" s="2902"/>
      <c r="BP507" s="1926"/>
    </row>
    <row r="508" spans="1:69" s="28" customFormat="1" ht="27" customHeight="1">
      <c r="A508" s="2203" t="s">
        <v>52</v>
      </c>
      <c r="B508" s="1798" t="s">
        <v>53</v>
      </c>
      <c r="C508" s="1733"/>
      <c r="D508" s="1733"/>
      <c r="E508" s="1734"/>
      <c r="F508" s="1734"/>
      <c r="G508" s="102">
        <f>G509+G512+G514+G515+G516</f>
        <v>10699</v>
      </c>
      <c r="H508" s="102">
        <f t="shared" ref="H508:BD508" si="238">H509+H512+H514+H515+H516</f>
        <v>10699</v>
      </c>
      <c r="I508" s="102">
        <f t="shared" si="238"/>
        <v>0</v>
      </c>
      <c r="J508" s="102">
        <f t="shared" si="238"/>
        <v>0</v>
      </c>
      <c r="K508" s="102">
        <f t="shared" si="238"/>
        <v>10699</v>
      </c>
      <c r="L508" s="102">
        <f t="shared" si="238"/>
        <v>10699</v>
      </c>
      <c r="M508" s="102">
        <f t="shared" si="238"/>
        <v>1755.011</v>
      </c>
      <c r="N508" s="102">
        <f t="shared" si="238"/>
        <v>308.93099999999998</v>
      </c>
      <c r="O508" s="102">
        <f t="shared" si="238"/>
        <v>596.85199999999998</v>
      </c>
      <c r="P508" s="102">
        <f t="shared" si="238"/>
        <v>596.85199999999998</v>
      </c>
      <c r="Q508" s="102">
        <f t="shared" si="238"/>
        <v>0</v>
      </c>
      <c r="R508" s="102">
        <f t="shared" si="238"/>
        <v>0</v>
      </c>
      <c r="S508" s="102">
        <f t="shared" si="238"/>
        <v>3491</v>
      </c>
      <c r="T508" s="102">
        <f t="shared" si="238"/>
        <v>3491</v>
      </c>
      <c r="U508" s="102">
        <f t="shared" si="238"/>
        <v>0</v>
      </c>
      <c r="V508" s="102">
        <f t="shared" si="238"/>
        <v>0</v>
      </c>
      <c r="W508" s="102">
        <f t="shared" si="238"/>
        <v>596.85199999999998</v>
      </c>
      <c r="X508" s="102">
        <f t="shared" si="238"/>
        <v>596.85199999999998</v>
      </c>
      <c r="Y508" s="102">
        <f t="shared" si="238"/>
        <v>0</v>
      </c>
      <c r="Z508" s="102">
        <f t="shared" si="238"/>
        <v>0</v>
      </c>
      <c r="AA508" s="102">
        <f t="shared" si="238"/>
        <v>3171.366</v>
      </c>
      <c r="AB508" s="102">
        <f t="shared" si="238"/>
        <v>3171.366</v>
      </c>
      <c r="AC508" s="102">
        <f t="shared" si="238"/>
        <v>0</v>
      </c>
      <c r="AD508" s="102">
        <f t="shared" si="238"/>
        <v>0</v>
      </c>
      <c r="AE508" s="102">
        <f t="shared" si="238"/>
        <v>596.85199999999998</v>
      </c>
      <c r="AF508" s="102">
        <f t="shared" si="238"/>
        <v>596.85199999999998</v>
      </c>
      <c r="AG508" s="102">
        <f t="shared" si="238"/>
        <v>0</v>
      </c>
      <c r="AH508" s="102">
        <f t="shared" si="238"/>
        <v>0</v>
      </c>
      <c r="AI508" s="102">
        <f t="shared" si="238"/>
        <v>3491</v>
      </c>
      <c r="AJ508" s="102">
        <f t="shared" si="238"/>
        <v>3491</v>
      </c>
      <c r="AK508" s="102">
        <f t="shared" si="238"/>
        <v>0</v>
      </c>
      <c r="AL508" s="102">
        <f t="shared" si="238"/>
        <v>0</v>
      </c>
      <c r="AM508" s="102">
        <f t="shared" si="238"/>
        <v>6574</v>
      </c>
      <c r="AN508" s="102">
        <f t="shared" si="238"/>
        <v>6574</v>
      </c>
      <c r="AO508" s="102">
        <f t="shared" si="238"/>
        <v>0</v>
      </c>
      <c r="AP508" s="102">
        <f t="shared" si="238"/>
        <v>0</v>
      </c>
      <c r="AQ508" s="102">
        <f t="shared" si="238"/>
        <v>4125</v>
      </c>
      <c r="AR508" s="102">
        <f t="shared" si="238"/>
        <v>4125</v>
      </c>
      <c r="AS508" s="102">
        <f t="shared" si="238"/>
        <v>0</v>
      </c>
      <c r="AT508" s="102">
        <f t="shared" si="238"/>
        <v>0</v>
      </c>
      <c r="AU508" s="102">
        <f t="shared" si="238"/>
        <v>0</v>
      </c>
      <c r="AV508" s="102">
        <f t="shared" si="238"/>
        <v>2212</v>
      </c>
      <c r="AW508" s="102">
        <f t="shared" si="238"/>
        <v>2212</v>
      </c>
      <c r="AX508" s="102">
        <f t="shared" si="238"/>
        <v>0</v>
      </c>
      <c r="AY508" s="102">
        <f t="shared" si="238"/>
        <v>0</v>
      </c>
      <c r="AZ508" s="102">
        <f t="shared" si="238"/>
        <v>0</v>
      </c>
      <c r="BA508" s="102">
        <f t="shared" si="238"/>
        <v>0</v>
      </c>
      <c r="BB508" s="102">
        <f t="shared" si="238"/>
        <v>0</v>
      </c>
      <c r="BC508" s="102">
        <f t="shared" si="238"/>
        <v>0</v>
      </c>
      <c r="BD508" s="102">
        <f t="shared" si="238"/>
        <v>1513</v>
      </c>
      <c r="BE508" s="1655">
        <f>'PL 3 PB DATP'!H39</f>
        <v>1513</v>
      </c>
      <c r="BF508" s="102">
        <f t="shared" ref="BF508" si="239">SUM(BF510:BF516)</f>
        <v>3083</v>
      </c>
      <c r="BG508" s="1658"/>
      <c r="BH508" s="1658"/>
      <c r="BI508" s="1658"/>
      <c r="BJ508" s="1669">
        <f t="shared" si="202"/>
        <v>75.586503411533783</v>
      </c>
      <c r="BK508" s="1669">
        <f t="shared" si="203"/>
        <v>36.67878787878788</v>
      </c>
      <c r="BL508" s="1658"/>
      <c r="BM508" s="18"/>
      <c r="BN508" s="2900" t="s">
        <v>2498</v>
      </c>
      <c r="BO508" s="1370"/>
      <c r="BP508" s="1660"/>
      <c r="BQ508" s="53"/>
    </row>
    <row r="509" spans="1:69" s="28" customFormat="1" ht="46.5" customHeight="1">
      <c r="A509" s="2203" t="s">
        <v>73</v>
      </c>
      <c r="B509" s="1732" t="s">
        <v>2482</v>
      </c>
      <c r="C509" s="1733"/>
      <c r="D509" s="1733"/>
      <c r="E509" s="1734"/>
      <c r="F509" s="1734"/>
      <c r="G509" s="102">
        <f>SUM(G510:G511)</f>
        <v>5812</v>
      </c>
      <c r="H509" s="102">
        <f t="shared" ref="H509:BD509" si="240">SUM(H510:H511)</f>
        <v>5812</v>
      </c>
      <c r="I509" s="102">
        <f t="shared" si="240"/>
        <v>0</v>
      </c>
      <c r="J509" s="102">
        <f t="shared" si="240"/>
        <v>0</v>
      </c>
      <c r="K509" s="102">
        <f t="shared" si="240"/>
        <v>5812</v>
      </c>
      <c r="L509" s="102">
        <f t="shared" si="240"/>
        <v>5812</v>
      </c>
      <c r="M509" s="102">
        <f t="shared" si="240"/>
        <v>1446.08</v>
      </c>
      <c r="N509" s="102">
        <f t="shared" si="240"/>
        <v>0</v>
      </c>
      <c r="O509" s="102">
        <f t="shared" si="240"/>
        <v>596.85199999999998</v>
      </c>
      <c r="P509" s="102">
        <f t="shared" si="240"/>
        <v>596.85199999999998</v>
      </c>
      <c r="Q509" s="102">
        <f t="shared" si="240"/>
        <v>0</v>
      </c>
      <c r="R509" s="102">
        <f t="shared" si="240"/>
        <v>0</v>
      </c>
      <c r="S509" s="102">
        <f t="shared" si="240"/>
        <v>2729</v>
      </c>
      <c r="T509" s="102">
        <f t="shared" si="240"/>
        <v>2729</v>
      </c>
      <c r="U509" s="102">
        <f t="shared" si="240"/>
        <v>0</v>
      </c>
      <c r="V509" s="102">
        <f t="shared" si="240"/>
        <v>0</v>
      </c>
      <c r="W509" s="102">
        <f t="shared" si="240"/>
        <v>596.85199999999998</v>
      </c>
      <c r="X509" s="102">
        <f t="shared" si="240"/>
        <v>596.85199999999998</v>
      </c>
      <c r="Y509" s="102">
        <f t="shared" si="240"/>
        <v>0</v>
      </c>
      <c r="Z509" s="102">
        <f t="shared" si="240"/>
        <v>0</v>
      </c>
      <c r="AA509" s="102">
        <f t="shared" si="240"/>
        <v>2409.366</v>
      </c>
      <c r="AB509" s="102">
        <f t="shared" si="240"/>
        <v>2409.366</v>
      </c>
      <c r="AC509" s="102">
        <f t="shared" si="240"/>
        <v>0</v>
      </c>
      <c r="AD509" s="102">
        <f t="shared" si="240"/>
        <v>0</v>
      </c>
      <c r="AE509" s="102">
        <f t="shared" si="240"/>
        <v>596.85199999999998</v>
      </c>
      <c r="AF509" s="102">
        <f t="shared" si="240"/>
        <v>596.85199999999998</v>
      </c>
      <c r="AG509" s="102">
        <f t="shared" si="240"/>
        <v>0</v>
      </c>
      <c r="AH509" s="102">
        <f t="shared" si="240"/>
        <v>0</v>
      </c>
      <c r="AI509" s="102">
        <f t="shared" si="240"/>
        <v>2729</v>
      </c>
      <c r="AJ509" s="102">
        <f t="shared" si="240"/>
        <v>2729</v>
      </c>
      <c r="AK509" s="102">
        <f t="shared" si="240"/>
        <v>0</v>
      </c>
      <c r="AL509" s="102">
        <f t="shared" si="240"/>
        <v>0</v>
      </c>
      <c r="AM509" s="102">
        <f t="shared" si="240"/>
        <v>5812</v>
      </c>
      <c r="AN509" s="102">
        <f t="shared" si="240"/>
        <v>5812</v>
      </c>
      <c r="AO509" s="102">
        <f t="shared" si="240"/>
        <v>0</v>
      </c>
      <c r="AP509" s="102">
        <f t="shared" si="240"/>
        <v>0</v>
      </c>
      <c r="AQ509" s="102">
        <f t="shared" si="240"/>
        <v>0</v>
      </c>
      <c r="AR509" s="102">
        <f t="shared" si="240"/>
        <v>0</v>
      </c>
      <c r="AS509" s="102">
        <f t="shared" si="240"/>
        <v>0</v>
      </c>
      <c r="AT509" s="102">
        <f t="shared" si="240"/>
        <v>0</v>
      </c>
      <c r="AU509" s="102">
        <f t="shared" si="240"/>
        <v>0</v>
      </c>
      <c r="AV509" s="102">
        <f t="shared" si="240"/>
        <v>0</v>
      </c>
      <c r="AW509" s="102">
        <f t="shared" si="240"/>
        <v>0</v>
      </c>
      <c r="AX509" s="102">
        <f t="shared" si="240"/>
        <v>0</v>
      </c>
      <c r="AY509" s="102">
        <f t="shared" si="240"/>
        <v>0</v>
      </c>
      <c r="AZ509" s="102">
        <f t="shared" si="240"/>
        <v>0</v>
      </c>
      <c r="BA509" s="102">
        <f t="shared" si="240"/>
        <v>0</v>
      </c>
      <c r="BB509" s="102">
        <f t="shared" si="240"/>
        <v>0</v>
      </c>
      <c r="BC509" s="102">
        <f t="shared" si="240"/>
        <v>0</v>
      </c>
      <c r="BD509" s="102">
        <f t="shared" si="240"/>
        <v>0</v>
      </c>
      <c r="BE509" s="102"/>
      <c r="BF509" s="102"/>
      <c r="BG509" s="1735"/>
      <c r="BH509" s="1735"/>
      <c r="BI509" s="1735"/>
      <c r="BJ509" s="1669">
        <f t="shared" si="202"/>
        <v>100</v>
      </c>
      <c r="BK509" s="1669" t="e">
        <f t="shared" si="203"/>
        <v>#DIV/0!</v>
      </c>
      <c r="BL509" s="1658"/>
      <c r="BM509" s="18"/>
      <c r="BN509" s="2900" t="s">
        <v>2498</v>
      </c>
      <c r="BO509" s="1370"/>
      <c r="BP509" s="1660"/>
      <c r="BQ509" s="53"/>
    </row>
    <row r="510" spans="1:69" s="2353" customFormat="1" ht="39" customHeight="1">
      <c r="A510" s="2671">
        <v>1</v>
      </c>
      <c r="B510" s="2672" t="s">
        <v>304</v>
      </c>
      <c r="C510" s="1812" t="s">
        <v>303</v>
      </c>
      <c r="D510" s="1813">
        <v>177</v>
      </c>
      <c r="E510" s="2721" t="s">
        <v>305</v>
      </c>
      <c r="F510" s="2450" t="s">
        <v>306</v>
      </c>
      <c r="G510" s="2674">
        <v>2906</v>
      </c>
      <c r="H510" s="2674">
        <v>2906</v>
      </c>
      <c r="I510" s="102"/>
      <c r="J510" s="102"/>
      <c r="K510" s="117">
        <v>2906</v>
      </c>
      <c r="L510" s="117">
        <v>2906</v>
      </c>
      <c r="M510" s="1002">
        <v>523.07999999999993</v>
      </c>
      <c r="N510" s="103"/>
      <c r="O510" s="2674">
        <f>P510+Q510+R510</f>
        <v>596.85199999999998</v>
      </c>
      <c r="P510" s="117">
        <v>596.85199999999998</v>
      </c>
      <c r="Q510" s="117"/>
      <c r="R510" s="117"/>
      <c r="S510" s="103">
        <f t="shared" si="216"/>
        <v>1306</v>
      </c>
      <c r="T510" s="2674">
        <v>1306</v>
      </c>
      <c r="U510" s="102"/>
      <c r="V510" s="102"/>
      <c r="W510" s="103">
        <f t="shared" si="217"/>
        <v>596.85199999999998</v>
      </c>
      <c r="X510" s="103">
        <v>596.85199999999998</v>
      </c>
      <c r="Y510" s="102"/>
      <c r="Z510" s="102"/>
      <c r="AA510" s="103">
        <f t="shared" si="218"/>
        <v>1289.3900000000001</v>
      </c>
      <c r="AB510" s="103">
        <v>1289.3900000000001</v>
      </c>
      <c r="AC510" s="102"/>
      <c r="AD510" s="102"/>
      <c r="AE510" s="103">
        <f t="shared" si="219"/>
        <v>596.85199999999998</v>
      </c>
      <c r="AF510" s="103">
        <f>P510</f>
        <v>596.85199999999998</v>
      </c>
      <c r="AG510" s="102"/>
      <c r="AH510" s="102"/>
      <c r="AI510" s="103">
        <f t="shared" si="220"/>
        <v>1306</v>
      </c>
      <c r="AJ510" s="103">
        <f>T510</f>
        <v>1306</v>
      </c>
      <c r="AK510" s="102"/>
      <c r="AL510" s="102"/>
      <c r="AM510" s="2585">
        <f t="shared" si="221"/>
        <v>2906</v>
      </c>
      <c r="AN510" s="2585">
        <v>2906</v>
      </c>
      <c r="AO510" s="102"/>
      <c r="AP510" s="102"/>
      <c r="AQ510" s="2596">
        <f t="shared" si="222"/>
        <v>0</v>
      </c>
      <c r="AR510" s="2596"/>
      <c r="AS510" s="102"/>
      <c r="AT510" s="102"/>
      <c r="AU510" s="102"/>
      <c r="AV510" s="2596">
        <f t="shared" si="223"/>
        <v>0</v>
      </c>
      <c r="AW510" s="2596"/>
      <c r="AX510" s="102"/>
      <c r="AY510" s="102"/>
      <c r="AZ510" s="102"/>
      <c r="BA510" s="1655"/>
      <c r="BB510" s="1655"/>
      <c r="BC510" s="1655"/>
      <c r="BD510" s="2329">
        <f t="shared" ref="BD510:BD511" si="241">AW510</f>
        <v>0</v>
      </c>
      <c r="BE510" s="2329"/>
      <c r="BF510" s="1657">
        <f t="shared" si="195"/>
        <v>1600</v>
      </c>
      <c r="BG510" s="2333">
        <v>2022</v>
      </c>
      <c r="BH510" s="2333" t="s">
        <v>910</v>
      </c>
      <c r="BI510" s="2333"/>
      <c r="BJ510" s="2334">
        <f t="shared" si="202"/>
        <v>100</v>
      </c>
      <c r="BK510" s="2334" t="e">
        <f t="shared" si="203"/>
        <v>#DIV/0!</v>
      </c>
      <c r="BL510" s="2333" t="s">
        <v>40</v>
      </c>
      <c r="BM510" s="2461"/>
      <c r="BN510" s="2900" t="s">
        <v>2498</v>
      </c>
      <c r="BO510" s="2900"/>
      <c r="BP510" s="2356"/>
      <c r="BQ510" s="2352"/>
    </row>
    <row r="511" spans="1:69" s="2353" customFormat="1" ht="39" customHeight="1">
      <c r="A511" s="2671">
        <v>2</v>
      </c>
      <c r="B511" s="2672" t="s">
        <v>307</v>
      </c>
      <c r="C511" s="1812" t="s">
        <v>240</v>
      </c>
      <c r="D511" s="1813">
        <v>101</v>
      </c>
      <c r="E511" s="2721" t="s">
        <v>305</v>
      </c>
      <c r="F511" s="2450" t="s">
        <v>308</v>
      </c>
      <c r="G511" s="2674">
        <v>2906</v>
      </c>
      <c r="H511" s="2674">
        <v>2906</v>
      </c>
      <c r="I511" s="102"/>
      <c r="J511" s="102"/>
      <c r="K511" s="117">
        <v>2906</v>
      </c>
      <c r="L511" s="117">
        <v>2906</v>
      </c>
      <c r="M511" s="1002">
        <v>923</v>
      </c>
      <c r="N511" s="103"/>
      <c r="O511" s="2674"/>
      <c r="P511" s="117"/>
      <c r="Q511" s="117"/>
      <c r="R511" s="117"/>
      <c r="S511" s="103">
        <f t="shared" si="216"/>
        <v>1423</v>
      </c>
      <c r="T511" s="2674">
        <v>1423</v>
      </c>
      <c r="U511" s="102"/>
      <c r="V511" s="102"/>
      <c r="W511" s="103">
        <f t="shared" si="217"/>
        <v>0</v>
      </c>
      <c r="X511" s="102"/>
      <c r="Y511" s="102"/>
      <c r="Z511" s="102"/>
      <c r="AA511" s="103">
        <f t="shared" si="218"/>
        <v>1119.9760000000001</v>
      </c>
      <c r="AB511" s="103">
        <v>1119.9760000000001</v>
      </c>
      <c r="AC511" s="102"/>
      <c r="AD511" s="102"/>
      <c r="AE511" s="103">
        <f t="shared" si="219"/>
        <v>0</v>
      </c>
      <c r="AF511" s="102"/>
      <c r="AG511" s="102"/>
      <c r="AH511" s="102"/>
      <c r="AI511" s="103">
        <f t="shared" si="220"/>
        <v>1423</v>
      </c>
      <c r="AJ511" s="103">
        <f>T511</f>
        <v>1423</v>
      </c>
      <c r="AK511" s="102"/>
      <c r="AL511" s="102"/>
      <c r="AM511" s="2585">
        <f t="shared" si="221"/>
        <v>2906</v>
      </c>
      <c r="AN511" s="2585">
        <v>2906</v>
      </c>
      <c r="AO511" s="102"/>
      <c r="AP511" s="102"/>
      <c r="AQ511" s="2596">
        <f t="shared" si="222"/>
        <v>0</v>
      </c>
      <c r="AR511" s="2596"/>
      <c r="AS511" s="102"/>
      <c r="AT511" s="102"/>
      <c r="AU511" s="102"/>
      <c r="AV511" s="2596">
        <f t="shared" si="223"/>
        <v>0</v>
      </c>
      <c r="AW511" s="2596"/>
      <c r="AX511" s="102"/>
      <c r="AY511" s="102"/>
      <c r="AZ511" s="102"/>
      <c r="BA511" s="1655"/>
      <c r="BB511" s="1655"/>
      <c r="BC511" s="1655"/>
      <c r="BD511" s="2329">
        <f t="shared" si="241"/>
        <v>0</v>
      </c>
      <c r="BE511" s="2329"/>
      <c r="BF511" s="1657">
        <f t="shared" si="195"/>
        <v>1483</v>
      </c>
      <c r="BG511" s="2333">
        <v>2022</v>
      </c>
      <c r="BH511" s="2333" t="s">
        <v>910</v>
      </c>
      <c r="BI511" s="2333"/>
      <c r="BJ511" s="2334">
        <f t="shared" si="202"/>
        <v>100</v>
      </c>
      <c r="BK511" s="2334" t="e">
        <f t="shared" si="203"/>
        <v>#DIV/0!</v>
      </c>
      <c r="BL511" s="2333" t="s">
        <v>40</v>
      </c>
      <c r="BM511" s="2461"/>
      <c r="BN511" s="2900" t="s">
        <v>2498</v>
      </c>
      <c r="BO511" s="2900"/>
      <c r="BP511" s="2356"/>
      <c r="BQ511" s="2352"/>
    </row>
    <row r="512" spans="1:69" s="397" customFormat="1" ht="26.25" customHeight="1">
      <c r="A512" s="2209" t="s">
        <v>74</v>
      </c>
      <c r="B512" s="1850" t="s">
        <v>2420</v>
      </c>
      <c r="C512" s="2085"/>
      <c r="D512" s="1910"/>
      <c r="E512" s="1854"/>
      <c r="F512" s="1860"/>
      <c r="G512" s="1848">
        <f>SUM(G513)</f>
        <v>2974</v>
      </c>
      <c r="H512" s="1848">
        <f t="shared" ref="H512:BD512" si="242">SUM(H513)</f>
        <v>2974</v>
      </c>
      <c r="I512" s="1848">
        <f t="shared" si="242"/>
        <v>0</v>
      </c>
      <c r="J512" s="1848">
        <f t="shared" si="242"/>
        <v>0</v>
      </c>
      <c r="K512" s="1848">
        <f t="shared" si="242"/>
        <v>2974</v>
      </c>
      <c r="L512" s="1848">
        <f t="shared" si="242"/>
        <v>2974</v>
      </c>
      <c r="M512" s="1848">
        <f t="shared" si="242"/>
        <v>308.93099999999998</v>
      </c>
      <c r="N512" s="1848">
        <f t="shared" si="242"/>
        <v>308.93099999999998</v>
      </c>
      <c r="O512" s="1848">
        <f t="shared" si="242"/>
        <v>0</v>
      </c>
      <c r="P512" s="1848">
        <f t="shared" si="242"/>
        <v>0</v>
      </c>
      <c r="Q512" s="1848">
        <f t="shared" si="242"/>
        <v>0</v>
      </c>
      <c r="R512" s="1848">
        <f t="shared" si="242"/>
        <v>0</v>
      </c>
      <c r="S512" s="1848">
        <f t="shared" si="242"/>
        <v>762</v>
      </c>
      <c r="T512" s="1848">
        <f t="shared" si="242"/>
        <v>762</v>
      </c>
      <c r="U512" s="1848">
        <f t="shared" si="242"/>
        <v>0</v>
      </c>
      <c r="V512" s="1848">
        <f t="shared" si="242"/>
        <v>0</v>
      </c>
      <c r="W512" s="1848">
        <f t="shared" si="242"/>
        <v>0</v>
      </c>
      <c r="X512" s="1848">
        <f t="shared" si="242"/>
        <v>0</v>
      </c>
      <c r="Y512" s="1848">
        <f t="shared" si="242"/>
        <v>0</v>
      </c>
      <c r="Z512" s="1848">
        <f t="shared" si="242"/>
        <v>0</v>
      </c>
      <c r="AA512" s="1848">
        <f t="shared" si="242"/>
        <v>762</v>
      </c>
      <c r="AB512" s="1848">
        <f t="shared" si="242"/>
        <v>762</v>
      </c>
      <c r="AC512" s="1848">
        <f t="shared" si="242"/>
        <v>0</v>
      </c>
      <c r="AD512" s="1848">
        <f t="shared" si="242"/>
        <v>0</v>
      </c>
      <c r="AE512" s="1848">
        <f t="shared" si="242"/>
        <v>0</v>
      </c>
      <c r="AF512" s="1848">
        <f t="shared" si="242"/>
        <v>0</v>
      </c>
      <c r="AG512" s="1848">
        <f t="shared" si="242"/>
        <v>0</v>
      </c>
      <c r="AH512" s="1848">
        <f t="shared" si="242"/>
        <v>0</v>
      </c>
      <c r="AI512" s="1848">
        <f t="shared" si="242"/>
        <v>762</v>
      </c>
      <c r="AJ512" s="1848">
        <f t="shared" si="242"/>
        <v>762</v>
      </c>
      <c r="AK512" s="1848">
        <f t="shared" si="242"/>
        <v>0</v>
      </c>
      <c r="AL512" s="1848">
        <f t="shared" si="242"/>
        <v>0</v>
      </c>
      <c r="AM512" s="1848">
        <f t="shared" si="242"/>
        <v>762</v>
      </c>
      <c r="AN512" s="1848">
        <f t="shared" si="242"/>
        <v>762</v>
      </c>
      <c r="AO512" s="1848">
        <f t="shared" si="242"/>
        <v>0</v>
      </c>
      <c r="AP512" s="1848">
        <f t="shared" si="242"/>
        <v>0</v>
      </c>
      <c r="AQ512" s="1848">
        <f t="shared" si="242"/>
        <v>2212</v>
      </c>
      <c r="AR512" s="1848">
        <f t="shared" si="242"/>
        <v>2212</v>
      </c>
      <c r="AS512" s="1848">
        <f t="shared" si="242"/>
        <v>0</v>
      </c>
      <c r="AT512" s="1848">
        <f t="shared" si="242"/>
        <v>0</v>
      </c>
      <c r="AU512" s="1848">
        <f t="shared" si="242"/>
        <v>0</v>
      </c>
      <c r="AV512" s="1848">
        <f t="shared" si="242"/>
        <v>2212</v>
      </c>
      <c r="AW512" s="1848">
        <f t="shared" si="242"/>
        <v>2212</v>
      </c>
      <c r="AX512" s="1848">
        <f t="shared" si="242"/>
        <v>0</v>
      </c>
      <c r="AY512" s="1848">
        <f t="shared" si="242"/>
        <v>0</v>
      </c>
      <c r="AZ512" s="1848">
        <f t="shared" si="242"/>
        <v>0</v>
      </c>
      <c r="BA512" s="1848">
        <f t="shared" si="242"/>
        <v>0</v>
      </c>
      <c r="BB512" s="1848">
        <f t="shared" si="242"/>
        <v>0</v>
      </c>
      <c r="BC512" s="1848">
        <f t="shared" si="242"/>
        <v>0</v>
      </c>
      <c r="BD512" s="1848">
        <f t="shared" si="242"/>
        <v>1513</v>
      </c>
      <c r="BE512" s="102"/>
      <c r="BF512" s="1803"/>
      <c r="BG512" s="1804"/>
      <c r="BH512" s="1804"/>
      <c r="BI512" s="1804"/>
      <c r="BJ512" s="1692">
        <f t="shared" si="202"/>
        <v>76.496301277740415</v>
      </c>
      <c r="BK512" s="1692">
        <f t="shared" si="203"/>
        <v>68.399638336347195</v>
      </c>
      <c r="BL512" s="1691"/>
      <c r="BM512" s="1641"/>
      <c r="BN512" s="2900" t="s">
        <v>2498</v>
      </c>
      <c r="BO512" s="1369"/>
      <c r="BP512" s="1660"/>
      <c r="BQ512" s="1704"/>
    </row>
    <row r="513" spans="1:69" s="2363" customFormat="1" ht="35.25" customHeight="1">
      <c r="A513" s="2671">
        <v>1</v>
      </c>
      <c r="B513" s="2672" t="s">
        <v>352</v>
      </c>
      <c r="C513" s="1812" t="s">
        <v>251</v>
      </c>
      <c r="D513" s="1813">
        <v>126</v>
      </c>
      <c r="E513" s="2721" t="s">
        <v>206</v>
      </c>
      <c r="F513" s="2806" t="s">
        <v>306</v>
      </c>
      <c r="G513" s="2674">
        <v>2974</v>
      </c>
      <c r="H513" s="2674">
        <v>2974</v>
      </c>
      <c r="I513" s="103"/>
      <c r="J513" s="103"/>
      <c r="K513" s="117">
        <v>2974</v>
      </c>
      <c r="L513" s="117">
        <v>2974</v>
      </c>
      <c r="M513" s="1802">
        <v>308.93099999999998</v>
      </c>
      <c r="N513" s="103">
        <v>308.93099999999998</v>
      </c>
      <c r="O513" s="2585"/>
      <c r="P513" s="103"/>
      <c r="Q513" s="103"/>
      <c r="R513" s="103"/>
      <c r="S513" s="103">
        <f t="shared" si="216"/>
        <v>762</v>
      </c>
      <c r="T513" s="2585">
        <v>762</v>
      </c>
      <c r="U513" s="103"/>
      <c r="V513" s="103"/>
      <c r="W513" s="103">
        <f t="shared" si="217"/>
        <v>0</v>
      </c>
      <c r="X513" s="103"/>
      <c r="Y513" s="103"/>
      <c r="Z513" s="103"/>
      <c r="AA513" s="103">
        <f t="shared" si="218"/>
        <v>762</v>
      </c>
      <c r="AB513" s="103">
        <v>762</v>
      </c>
      <c r="AC513" s="103"/>
      <c r="AD513" s="103"/>
      <c r="AE513" s="103">
        <f t="shared" si="219"/>
        <v>0</v>
      </c>
      <c r="AF513" s="103"/>
      <c r="AG513" s="103"/>
      <c r="AH513" s="103"/>
      <c r="AI513" s="103">
        <f t="shared" si="220"/>
        <v>762</v>
      </c>
      <c r="AJ513" s="103">
        <f>T513</f>
        <v>762</v>
      </c>
      <c r="AK513" s="103"/>
      <c r="AL513" s="103"/>
      <c r="AM513" s="2585">
        <f t="shared" si="221"/>
        <v>762</v>
      </c>
      <c r="AN513" s="2585">
        <v>762</v>
      </c>
      <c r="AO513" s="103"/>
      <c r="AP513" s="103"/>
      <c r="AQ513" s="2585">
        <f t="shared" si="222"/>
        <v>2212</v>
      </c>
      <c r="AR513" s="2585">
        <f>L513-AN513</f>
        <v>2212</v>
      </c>
      <c r="AS513" s="103"/>
      <c r="AT513" s="103"/>
      <c r="AU513" s="103"/>
      <c r="AV513" s="2585">
        <f t="shared" si="223"/>
        <v>2212</v>
      </c>
      <c r="AW513" s="2585">
        <f>AR513</f>
        <v>2212</v>
      </c>
      <c r="AX513" s="103"/>
      <c r="AY513" s="103"/>
      <c r="AZ513" s="103"/>
      <c r="BA513" s="1667"/>
      <c r="BB513" s="1667"/>
      <c r="BC513" s="1667"/>
      <c r="BD513" s="2329">
        <v>1513</v>
      </c>
      <c r="BE513" s="2329"/>
      <c r="BF513" s="1668">
        <f t="shared" ref="BF513:BF582" si="243">AM513-S513</f>
        <v>0</v>
      </c>
      <c r="BG513" s="2333">
        <v>2023</v>
      </c>
      <c r="BH513" s="2333" t="s">
        <v>2324</v>
      </c>
      <c r="BI513" s="2333" t="s">
        <v>2327</v>
      </c>
      <c r="BJ513" s="2334">
        <f t="shared" si="202"/>
        <v>76.496301277740415</v>
      </c>
      <c r="BK513" s="2334">
        <f t="shared" si="203"/>
        <v>68.399638336347195</v>
      </c>
      <c r="BL513" s="2333" t="s">
        <v>40</v>
      </c>
      <c r="BM513" s="2461"/>
      <c r="BN513" s="2900" t="s">
        <v>2498</v>
      </c>
      <c r="BO513" s="2900"/>
      <c r="BP513" s="2336"/>
      <c r="BQ513" s="2354"/>
    </row>
    <row r="514" spans="1:69" s="2352" customFormat="1" ht="28.5">
      <c r="A514" s="2731" t="s">
        <v>712</v>
      </c>
      <c r="B514" s="2893" t="s">
        <v>383</v>
      </c>
      <c r="C514" s="2086"/>
      <c r="D514" s="2086"/>
      <c r="E514" s="2894"/>
      <c r="F514" s="2894"/>
      <c r="G514" s="2733">
        <f>+H514</f>
        <v>80</v>
      </c>
      <c r="H514" s="2733">
        <v>80</v>
      </c>
      <c r="I514" s="1848"/>
      <c r="J514" s="1848"/>
      <c r="K514" s="1848">
        <f>+L514</f>
        <v>80</v>
      </c>
      <c r="L514" s="1848">
        <f>+H514</f>
        <v>80</v>
      </c>
      <c r="M514" s="1911"/>
      <c r="N514" s="1848"/>
      <c r="O514" s="2733"/>
      <c r="P514" s="1848"/>
      <c r="Q514" s="1848"/>
      <c r="R514" s="1848"/>
      <c r="S514" s="1848">
        <f t="shared" si="216"/>
        <v>0</v>
      </c>
      <c r="T514" s="2733"/>
      <c r="U514" s="1848"/>
      <c r="V514" s="1848"/>
      <c r="W514" s="1848">
        <f t="shared" si="217"/>
        <v>0</v>
      </c>
      <c r="X514" s="1848"/>
      <c r="Y514" s="1848"/>
      <c r="Z514" s="1848"/>
      <c r="AA514" s="1848">
        <f t="shared" si="218"/>
        <v>0</v>
      </c>
      <c r="AB514" s="1848"/>
      <c r="AC514" s="1848"/>
      <c r="AD514" s="1848"/>
      <c r="AE514" s="1848">
        <f t="shared" si="219"/>
        <v>0</v>
      </c>
      <c r="AF514" s="1848"/>
      <c r="AG514" s="1848"/>
      <c r="AH514" s="1848"/>
      <c r="AI514" s="1848">
        <f t="shared" si="220"/>
        <v>0</v>
      </c>
      <c r="AJ514" s="1848"/>
      <c r="AK514" s="1848"/>
      <c r="AL514" s="1848"/>
      <c r="AM514" s="2733">
        <f t="shared" si="221"/>
        <v>0</v>
      </c>
      <c r="AN514" s="2733"/>
      <c r="AO514" s="1848"/>
      <c r="AP514" s="1848"/>
      <c r="AQ514" s="2733">
        <f t="shared" si="222"/>
        <v>80</v>
      </c>
      <c r="AR514" s="2733">
        <v>80</v>
      </c>
      <c r="AS514" s="1848"/>
      <c r="AT514" s="1848"/>
      <c r="AU514" s="1848"/>
      <c r="AV514" s="2733">
        <f t="shared" si="223"/>
        <v>0</v>
      </c>
      <c r="AW514" s="2733"/>
      <c r="AX514" s="1848"/>
      <c r="AY514" s="1848"/>
      <c r="AZ514" s="1848"/>
      <c r="BA514" s="1703"/>
      <c r="BB514" s="1703"/>
      <c r="BC514" s="1703"/>
      <c r="BD514" s="2895"/>
      <c r="BE514" s="2895"/>
      <c r="BF514" s="2087">
        <f t="shared" si="243"/>
        <v>0</v>
      </c>
      <c r="BG514" s="2896"/>
      <c r="BH514" s="2896" t="s">
        <v>2331</v>
      </c>
      <c r="BI514" s="2896"/>
      <c r="BJ514" s="2897">
        <f t="shared" si="202"/>
        <v>0</v>
      </c>
      <c r="BK514" s="2897">
        <f t="shared" si="203"/>
        <v>0</v>
      </c>
      <c r="BL514" s="2896" t="s">
        <v>62</v>
      </c>
      <c r="BM514" s="2609"/>
      <c r="BN514" s="2900" t="s">
        <v>2498</v>
      </c>
      <c r="BO514" s="2926"/>
      <c r="BP514" s="2356"/>
    </row>
    <row r="515" spans="1:69" s="2352" customFormat="1" ht="28.5">
      <c r="A515" s="2731" t="s">
        <v>2184</v>
      </c>
      <c r="B515" s="2893" t="s">
        <v>384</v>
      </c>
      <c r="C515" s="2086"/>
      <c r="D515" s="2086"/>
      <c r="E515" s="2894"/>
      <c r="F515" s="2894"/>
      <c r="G515" s="2733">
        <f t="shared" ref="G515:G516" si="244">+H515</f>
        <v>280</v>
      </c>
      <c r="H515" s="2733">
        <v>280</v>
      </c>
      <c r="I515" s="1848"/>
      <c r="J515" s="1848"/>
      <c r="K515" s="1848">
        <f t="shared" ref="K515:K516" si="245">+L515</f>
        <v>280</v>
      </c>
      <c r="L515" s="1848">
        <f t="shared" ref="L515:L516" si="246">+H515</f>
        <v>280</v>
      </c>
      <c r="M515" s="1911"/>
      <c r="N515" s="1848"/>
      <c r="O515" s="2733"/>
      <c r="P515" s="1848"/>
      <c r="Q515" s="1848"/>
      <c r="R515" s="1848"/>
      <c r="S515" s="1848">
        <f t="shared" si="216"/>
        <v>0</v>
      </c>
      <c r="T515" s="2733"/>
      <c r="U515" s="1848"/>
      <c r="V515" s="1848"/>
      <c r="W515" s="1848">
        <f t="shared" si="217"/>
        <v>0</v>
      </c>
      <c r="X515" s="1848"/>
      <c r="Y515" s="1848"/>
      <c r="Z515" s="1848"/>
      <c r="AA515" s="1848">
        <f t="shared" si="218"/>
        <v>0</v>
      </c>
      <c r="AB515" s="1848"/>
      <c r="AC515" s="1848"/>
      <c r="AD515" s="1848"/>
      <c r="AE515" s="1848">
        <f t="shared" si="219"/>
        <v>0</v>
      </c>
      <c r="AF515" s="1848"/>
      <c r="AG515" s="1848"/>
      <c r="AH515" s="1848"/>
      <c r="AI515" s="1848">
        <f t="shared" si="220"/>
        <v>0</v>
      </c>
      <c r="AJ515" s="1848"/>
      <c r="AK515" s="1848"/>
      <c r="AL515" s="1848"/>
      <c r="AM515" s="2733">
        <f t="shared" si="221"/>
        <v>0</v>
      </c>
      <c r="AN515" s="2733"/>
      <c r="AO515" s="1848"/>
      <c r="AP515" s="1848"/>
      <c r="AQ515" s="2733">
        <f t="shared" si="222"/>
        <v>280</v>
      </c>
      <c r="AR515" s="2733">
        <v>280</v>
      </c>
      <c r="AS515" s="1848"/>
      <c r="AT515" s="1848"/>
      <c r="AU515" s="1848"/>
      <c r="AV515" s="2733">
        <f t="shared" si="223"/>
        <v>0</v>
      </c>
      <c r="AW515" s="2733"/>
      <c r="AX515" s="1848"/>
      <c r="AY515" s="1848"/>
      <c r="AZ515" s="1848"/>
      <c r="BA515" s="1703"/>
      <c r="BB515" s="1703"/>
      <c r="BC515" s="1703"/>
      <c r="BD515" s="2895"/>
      <c r="BE515" s="2895"/>
      <c r="BF515" s="2087">
        <f t="shared" si="243"/>
        <v>0</v>
      </c>
      <c r="BG515" s="2896"/>
      <c r="BH515" s="2896" t="s">
        <v>2331</v>
      </c>
      <c r="BI515" s="2896"/>
      <c r="BJ515" s="2897">
        <f t="shared" si="202"/>
        <v>0</v>
      </c>
      <c r="BK515" s="2897">
        <f t="shared" si="203"/>
        <v>0</v>
      </c>
      <c r="BL515" s="2896" t="s">
        <v>62</v>
      </c>
      <c r="BM515" s="2609"/>
      <c r="BN515" s="2900" t="s">
        <v>2498</v>
      </c>
      <c r="BO515" s="2926"/>
      <c r="BP515" s="2356"/>
    </row>
    <row r="516" spans="1:69" s="2352" customFormat="1" ht="28.5">
      <c r="A516" s="2731" t="s">
        <v>2483</v>
      </c>
      <c r="B516" s="2893" t="s">
        <v>385</v>
      </c>
      <c r="C516" s="2086"/>
      <c r="D516" s="2086"/>
      <c r="E516" s="2894"/>
      <c r="F516" s="2894"/>
      <c r="G516" s="2733">
        <f t="shared" si="244"/>
        <v>1553</v>
      </c>
      <c r="H516" s="2733">
        <v>1553</v>
      </c>
      <c r="I516" s="1848"/>
      <c r="J516" s="1848"/>
      <c r="K516" s="1848">
        <f t="shared" si="245"/>
        <v>1553</v>
      </c>
      <c r="L516" s="1848">
        <f t="shared" si="246"/>
        <v>1553</v>
      </c>
      <c r="M516" s="1911"/>
      <c r="N516" s="1848"/>
      <c r="O516" s="2733"/>
      <c r="P516" s="1848"/>
      <c r="Q516" s="1848"/>
      <c r="R516" s="1848"/>
      <c r="S516" s="1848">
        <f t="shared" si="216"/>
        <v>0</v>
      </c>
      <c r="T516" s="2733"/>
      <c r="U516" s="1848"/>
      <c r="V516" s="1848"/>
      <c r="W516" s="1848">
        <f t="shared" si="217"/>
        <v>0</v>
      </c>
      <c r="X516" s="1848"/>
      <c r="Y516" s="1848"/>
      <c r="Z516" s="1848"/>
      <c r="AA516" s="1848">
        <f t="shared" si="218"/>
        <v>0</v>
      </c>
      <c r="AB516" s="1848"/>
      <c r="AC516" s="1848"/>
      <c r="AD516" s="1848"/>
      <c r="AE516" s="1848">
        <f t="shared" si="219"/>
        <v>0</v>
      </c>
      <c r="AF516" s="1848"/>
      <c r="AG516" s="1848"/>
      <c r="AH516" s="1848"/>
      <c r="AI516" s="1848">
        <f t="shared" si="220"/>
        <v>0</v>
      </c>
      <c r="AJ516" s="1848"/>
      <c r="AK516" s="1848"/>
      <c r="AL516" s="1848"/>
      <c r="AM516" s="2733">
        <f t="shared" si="221"/>
        <v>0</v>
      </c>
      <c r="AN516" s="2733"/>
      <c r="AO516" s="1848"/>
      <c r="AP516" s="1848"/>
      <c r="AQ516" s="2733">
        <f t="shared" si="222"/>
        <v>1553</v>
      </c>
      <c r="AR516" s="2733">
        <v>1553</v>
      </c>
      <c r="AS516" s="1848"/>
      <c r="AT516" s="1848"/>
      <c r="AU516" s="1848"/>
      <c r="AV516" s="2733">
        <f t="shared" si="223"/>
        <v>0</v>
      </c>
      <c r="AW516" s="2733"/>
      <c r="AX516" s="1848"/>
      <c r="AY516" s="1848"/>
      <c r="AZ516" s="1848"/>
      <c r="BA516" s="1703"/>
      <c r="BB516" s="1703"/>
      <c r="BC516" s="1703"/>
      <c r="BD516" s="2895"/>
      <c r="BE516" s="2895"/>
      <c r="BF516" s="2087">
        <f t="shared" si="243"/>
        <v>0</v>
      </c>
      <c r="BG516" s="2896"/>
      <c r="BH516" s="2896" t="s">
        <v>2331</v>
      </c>
      <c r="BI516" s="2896"/>
      <c r="BJ516" s="2897">
        <f t="shared" si="202"/>
        <v>0</v>
      </c>
      <c r="BK516" s="2897">
        <f t="shared" si="203"/>
        <v>0</v>
      </c>
      <c r="BL516" s="2896" t="s">
        <v>62</v>
      </c>
      <c r="BM516" s="2609"/>
      <c r="BN516" s="2900" t="s">
        <v>2498</v>
      </c>
      <c r="BO516" s="2926"/>
      <c r="BP516" s="2356"/>
    </row>
    <row r="517" spans="1:69" s="28" customFormat="1" ht="27" customHeight="1">
      <c r="A517" s="2203" t="s">
        <v>54</v>
      </c>
      <c r="B517" s="1798" t="s">
        <v>55</v>
      </c>
      <c r="C517" s="1733"/>
      <c r="D517" s="1733"/>
      <c r="E517" s="1734"/>
      <c r="F517" s="1734"/>
      <c r="G517" s="102">
        <f>G518+G519</f>
        <v>12316</v>
      </c>
      <c r="H517" s="102">
        <f t="shared" ref="H517:BF517" si="247">H518+H519</f>
        <v>12316</v>
      </c>
      <c r="I517" s="102">
        <f t="shared" si="247"/>
        <v>0</v>
      </c>
      <c r="J517" s="102">
        <f t="shared" si="247"/>
        <v>0</v>
      </c>
      <c r="K517" s="102">
        <f t="shared" si="247"/>
        <v>8596</v>
      </c>
      <c r="L517" s="102">
        <f t="shared" si="247"/>
        <v>8596</v>
      </c>
      <c r="M517" s="1751">
        <f t="shared" si="247"/>
        <v>7184.1030000000001</v>
      </c>
      <c r="N517" s="102">
        <f t="shared" si="247"/>
        <v>4220.4580000000005</v>
      </c>
      <c r="O517" s="102">
        <f t="shared" si="247"/>
        <v>1870.442</v>
      </c>
      <c r="P517" s="102">
        <f t="shared" si="247"/>
        <v>1870.442</v>
      </c>
      <c r="Q517" s="102">
        <f t="shared" si="247"/>
        <v>0</v>
      </c>
      <c r="R517" s="102">
        <f t="shared" si="247"/>
        <v>0</v>
      </c>
      <c r="S517" s="102">
        <f t="shared" si="247"/>
        <v>6546</v>
      </c>
      <c r="T517" s="102">
        <f t="shared" si="247"/>
        <v>6546</v>
      </c>
      <c r="U517" s="102">
        <f t="shared" si="247"/>
        <v>0</v>
      </c>
      <c r="V517" s="102">
        <f t="shared" si="247"/>
        <v>0</v>
      </c>
      <c r="W517" s="102">
        <f t="shared" si="247"/>
        <v>1403.7829999999999</v>
      </c>
      <c r="X517" s="102">
        <f t="shared" si="247"/>
        <v>1403.7829999999999</v>
      </c>
      <c r="Y517" s="102">
        <f t="shared" si="247"/>
        <v>0</v>
      </c>
      <c r="Z517" s="102">
        <f t="shared" si="247"/>
        <v>0</v>
      </c>
      <c r="AA517" s="102">
        <f t="shared" si="247"/>
        <v>1868.7619999999999</v>
      </c>
      <c r="AB517" s="102">
        <f t="shared" si="247"/>
        <v>1868.7619999999999</v>
      </c>
      <c r="AC517" s="102">
        <f t="shared" si="247"/>
        <v>0</v>
      </c>
      <c r="AD517" s="102">
        <f t="shared" si="247"/>
        <v>0</v>
      </c>
      <c r="AE517" s="102">
        <f t="shared" si="247"/>
        <v>1870.442</v>
      </c>
      <c r="AF517" s="102">
        <f t="shared" si="247"/>
        <v>1870.442</v>
      </c>
      <c r="AG517" s="102">
        <f t="shared" si="247"/>
        <v>0</v>
      </c>
      <c r="AH517" s="102">
        <f t="shared" si="247"/>
        <v>0</v>
      </c>
      <c r="AI517" s="102">
        <f t="shared" si="247"/>
        <v>6534</v>
      </c>
      <c r="AJ517" s="102">
        <f t="shared" si="247"/>
        <v>6534</v>
      </c>
      <c r="AK517" s="102">
        <f t="shared" si="247"/>
        <v>0</v>
      </c>
      <c r="AL517" s="102">
        <f t="shared" si="247"/>
        <v>0</v>
      </c>
      <c r="AM517" s="102">
        <f t="shared" si="247"/>
        <v>12316</v>
      </c>
      <c r="AN517" s="102">
        <f t="shared" si="247"/>
        <v>12316</v>
      </c>
      <c r="AO517" s="102">
        <f t="shared" si="247"/>
        <v>0</v>
      </c>
      <c r="AP517" s="102">
        <f t="shared" si="247"/>
        <v>0</v>
      </c>
      <c r="AQ517" s="102">
        <f t="shared" si="247"/>
        <v>6600</v>
      </c>
      <c r="AR517" s="102">
        <f t="shared" si="247"/>
        <v>6000</v>
      </c>
      <c r="AS517" s="102">
        <f t="shared" si="247"/>
        <v>600</v>
      </c>
      <c r="AT517" s="102">
        <f t="shared" si="247"/>
        <v>0</v>
      </c>
      <c r="AU517" s="102">
        <f t="shared" si="247"/>
        <v>0</v>
      </c>
      <c r="AV517" s="102">
        <f t="shared" si="247"/>
        <v>6600</v>
      </c>
      <c r="AW517" s="102">
        <f t="shared" si="247"/>
        <v>6000</v>
      </c>
      <c r="AX517" s="102">
        <f t="shared" si="247"/>
        <v>600</v>
      </c>
      <c r="AY517" s="102">
        <f t="shared" si="247"/>
        <v>0</v>
      </c>
      <c r="AZ517" s="102">
        <f t="shared" si="247"/>
        <v>0</v>
      </c>
      <c r="BA517" s="102">
        <f t="shared" si="247"/>
        <v>0</v>
      </c>
      <c r="BB517" s="102">
        <f t="shared" si="247"/>
        <v>0</v>
      </c>
      <c r="BC517" s="102">
        <f t="shared" si="247"/>
        <v>0</v>
      </c>
      <c r="BD517" s="102">
        <f>BD518+BD519</f>
        <v>2837</v>
      </c>
      <c r="BE517" s="1655">
        <f>'PL 3 PB DATP'!H40</f>
        <v>2837</v>
      </c>
      <c r="BF517" s="102">
        <f t="shared" si="247"/>
        <v>5770</v>
      </c>
      <c r="BG517" s="1658"/>
      <c r="BH517" s="1658"/>
      <c r="BI517" s="1658"/>
      <c r="BJ517" s="1669">
        <f t="shared" si="202"/>
        <v>123.03507632348165</v>
      </c>
      <c r="BK517" s="1669">
        <f t="shared" si="203"/>
        <v>47.283333333333331</v>
      </c>
      <c r="BL517" s="1658"/>
      <c r="BM517" s="18"/>
      <c r="BN517" s="2900" t="s">
        <v>2498</v>
      </c>
      <c r="BO517" s="1370"/>
      <c r="BP517" s="1660"/>
      <c r="BQ517" s="53"/>
    </row>
    <row r="518" spans="1:69" s="2518" customFormat="1" ht="33" customHeight="1">
      <c r="A518" s="2612" t="s">
        <v>73</v>
      </c>
      <c r="B518" s="2613" t="s">
        <v>1200</v>
      </c>
      <c r="C518" s="166" t="s">
        <v>1201</v>
      </c>
      <c r="D518" s="167"/>
      <c r="E518" s="2449" t="s">
        <v>237</v>
      </c>
      <c r="F518" s="2615"/>
      <c r="G518" s="2616">
        <v>3720</v>
      </c>
      <c r="H518" s="2616">
        <v>3720</v>
      </c>
      <c r="I518" s="150"/>
      <c r="J518" s="150"/>
      <c r="K518" s="150"/>
      <c r="L518" s="150"/>
      <c r="M518" s="1004"/>
      <c r="N518" s="150"/>
      <c r="O518" s="2616"/>
      <c r="P518" s="150"/>
      <c r="Q518" s="150"/>
      <c r="R518" s="150"/>
      <c r="S518" s="150">
        <f t="shared" si="216"/>
        <v>3732</v>
      </c>
      <c r="T518" s="2616">
        <f>3720+12</f>
        <v>3732</v>
      </c>
      <c r="U518" s="150"/>
      <c r="V518" s="150"/>
      <c r="W518" s="150">
        <f t="shared" si="217"/>
        <v>0</v>
      </c>
      <c r="X518" s="150"/>
      <c r="Y518" s="150"/>
      <c r="Z518" s="150"/>
      <c r="AA518" s="150">
        <f t="shared" si="218"/>
        <v>0</v>
      </c>
      <c r="AB518" s="150"/>
      <c r="AC518" s="150"/>
      <c r="AD518" s="150"/>
      <c r="AE518" s="150">
        <f t="shared" si="219"/>
        <v>0</v>
      </c>
      <c r="AF518" s="150"/>
      <c r="AG518" s="150"/>
      <c r="AH518" s="150"/>
      <c r="AI518" s="150">
        <f t="shared" si="220"/>
        <v>3720</v>
      </c>
      <c r="AJ518" s="150">
        <v>3720</v>
      </c>
      <c r="AK518" s="150"/>
      <c r="AL518" s="150"/>
      <c r="AM518" s="2616">
        <f t="shared" si="221"/>
        <v>3720</v>
      </c>
      <c r="AN518" s="2616">
        <v>3720</v>
      </c>
      <c r="AO518" s="150"/>
      <c r="AP518" s="150"/>
      <c r="AQ518" s="2617">
        <f t="shared" si="222"/>
        <v>6600</v>
      </c>
      <c r="AR518" s="2617">
        <v>6000</v>
      </c>
      <c r="AS518" s="1814">
        <v>600</v>
      </c>
      <c r="AT518" s="150"/>
      <c r="AU518" s="150"/>
      <c r="AV518" s="2617">
        <f t="shared" si="223"/>
        <v>6600</v>
      </c>
      <c r="AW518" s="2617">
        <v>6000</v>
      </c>
      <c r="AX518" s="1814">
        <v>600</v>
      </c>
      <c r="AY518" s="150"/>
      <c r="AZ518" s="150"/>
      <c r="BA518" s="1603"/>
      <c r="BB518" s="1603"/>
      <c r="BC518" s="1603"/>
      <c r="BD518" s="2618">
        <v>2837</v>
      </c>
      <c r="BE518" s="2618"/>
      <c r="BF518" s="1815">
        <f t="shared" si="243"/>
        <v>-12</v>
      </c>
      <c r="BG518" s="2619">
        <v>2023</v>
      </c>
      <c r="BH518" s="2619" t="s">
        <v>2331</v>
      </c>
      <c r="BI518" s="2619" t="s">
        <v>2327</v>
      </c>
      <c r="BJ518" s="2620">
        <f>(BD518+AN518)/H518*100</f>
        <v>176.26344086021507</v>
      </c>
      <c r="BK518" s="2620">
        <f t="shared" si="203"/>
        <v>47.283333333333331</v>
      </c>
      <c r="BL518" s="2619" t="s">
        <v>62</v>
      </c>
      <c r="BM518" s="2506"/>
      <c r="BN518" s="2900" t="s">
        <v>2498</v>
      </c>
      <c r="BO518" s="2915"/>
      <c r="BP518" s="2507"/>
      <c r="BQ518" s="2508"/>
    </row>
    <row r="519" spans="1:69" s="2508" customFormat="1" ht="36.75" customHeight="1">
      <c r="A519" s="2612" t="s">
        <v>74</v>
      </c>
      <c r="B519" s="2614" t="s">
        <v>1202</v>
      </c>
      <c r="C519" s="166"/>
      <c r="D519" s="167"/>
      <c r="E519" s="2449" t="s">
        <v>1136</v>
      </c>
      <c r="F519" s="2615"/>
      <c r="G519" s="2616">
        <f>SUM(G521:G523)</f>
        <v>8596</v>
      </c>
      <c r="H519" s="2616">
        <f t="shared" ref="H519:BF519" si="248">SUM(H521:H523)</f>
        <v>8596</v>
      </c>
      <c r="I519" s="150">
        <f t="shared" si="248"/>
        <v>0</v>
      </c>
      <c r="J519" s="150">
        <f t="shared" si="248"/>
        <v>0</v>
      </c>
      <c r="K519" s="150">
        <f t="shared" si="248"/>
        <v>8596</v>
      </c>
      <c r="L519" s="150">
        <f t="shared" si="248"/>
        <v>8596</v>
      </c>
      <c r="M519" s="1004">
        <f t="shared" si="248"/>
        <v>7184.1030000000001</v>
      </c>
      <c r="N519" s="150">
        <f t="shared" si="248"/>
        <v>4220.4580000000005</v>
      </c>
      <c r="O519" s="2616">
        <f t="shared" si="248"/>
        <v>1870.442</v>
      </c>
      <c r="P519" s="150">
        <f t="shared" si="248"/>
        <v>1870.442</v>
      </c>
      <c r="Q519" s="150">
        <f t="shared" si="248"/>
        <v>0</v>
      </c>
      <c r="R519" s="150">
        <f t="shared" si="248"/>
        <v>0</v>
      </c>
      <c r="S519" s="150">
        <f t="shared" si="248"/>
        <v>2814</v>
      </c>
      <c r="T519" s="2616">
        <f t="shared" si="248"/>
        <v>2814</v>
      </c>
      <c r="U519" s="150">
        <f t="shared" si="248"/>
        <v>0</v>
      </c>
      <c r="V519" s="150">
        <f t="shared" si="248"/>
        <v>0</v>
      </c>
      <c r="W519" s="150">
        <f t="shared" si="248"/>
        <v>1403.7829999999999</v>
      </c>
      <c r="X519" s="150">
        <f t="shared" si="248"/>
        <v>1403.7829999999999</v>
      </c>
      <c r="Y519" s="150">
        <f t="shared" si="248"/>
        <v>0</v>
      </c>
      <c r="Z519" s="150">
        <f t="shared" si="248"/>
        <v>0</v>
      </c>
      <c r="AA519" s="150">
        <f t="shared" si="248"/>
        <v>1868.7619999999999</v>
      </c>
      <c r="AB519" s="150">
        <f t="shared" si="248"/>
        <v>1868.7619999999999</v>
      </c>
      <c r="AC519" s="150">
        <f t="shared" si="248"/>
        <v>0</v>
      </c>
      <c r="AD519" s="150">
        <f t="shared" si="248"/>
        <v>0</v>
      </c>
      <c r="AE519" s="150">
        <f t="shared" si="248"/>
        <v>1870.442</v>
      </c>
      <c r="AF519" s="150">
        <f t="shared" si="248"/>
        <v>1870.442</v>
      </c>
      <c r="AG519" s="150">
        <f t="shared" si="248"/>
        <v>0</v>
      </c>
      <c r="AH519" s="150">
        <f t="shared" si="248"/>
        <v>0</v>
      </c>
      <c r="AI519" s="150">
        <f t="shared" si="248"/>
        <v>2814</v>
      </c>
      <c r="AJ519" s="150">
        <f t="shared" si="248"/>
        <v>2814</v>
      </c>
      <c r="AK519" s="150">
        <f t="shared" si="248"/>
        <v>0</v>
      </c>
      <c r="AL519" s="150">
        <f t="shared" si="248"/>
        <v>0</v>
      </c>
      <c r="AM519" s="2616">
        <f t="shared" si="248"/>
        <v>8596</v>
      </c>
      <c r="AN519" s="2616">
        <f t="shared" si="248"/>
        <v>8596</v>
      </c>
      <c r="AO519" s="150">
        <f t="shared" si="248"/>
        <v>0</v>
      </c>
      <c r="AP519" s="150">
        <f t="shared" si="248"/>
        <v>0</v>
      </c>
      <c r="AQ519" s="2616">
        <f t="shared" si="248"/>
        <v>0</v>
      </c>
      <c r="AR519" s="2616">
        <f t="shared" si="248"/>
        <v>0</v>
      </c>
      <c r="AS519" s="150">
        <f t="shared" si="248"/>
        <v>0</v>
      </c>
      <c r="AT519" s="150">
        <f t="shared" si="248"/>
        <v>0</v>
      </c>
      <c r="AU519" s="150">
        <f t="shared" si="248"/>
        <v>0</v>
      </c>
      <c r="AV519" s="2616">
        <f t="shared" si="248"/>
        <v>0</v>
      </c>
      <c r="AW519" s="2616">
        <f t="shared" si="248"/>
        <v>0</v>
      </c>
      <c r="AX519" s="150">
        <f t="shared" si="248"/>
        <v>0</v>
      </c>
      <c r="AY519" s="150">
        <f t="shared" si="248"/>
        <v>0</v>
      </c>
      <c r="AZ519" s="150">
        <f t="shared" si="248"/>
        <v>0</v>
      </c>
      <c r="BA519" s="150">
        <f t="shared" si="248"/>
        <v>0</v>
      </c>
      <c r="BB519" s="150">
        <f t="shared" si="248"/>
        <v>0</v>
      </c>
      <c r="BC519" s="150">
        <f t="shared" si="248"/>
        <v>0</v>
      </c>
      <c r="BD519" s="2616">
        <f t="shared" si="248"/>
        <v>0</v>
      </c>
      <c r="BE519" s="2618"/>
      <c r="BF519" s="150">
        <f t="shared" si="248"/>
        <v>5782</v>
      </c>
      <c r="BG519" s="2619"/>
      <c r="BH519" s="2619"/>
      <c r="BI519" s="2619"/>
      <c r="BJ519" s="2620">
        <f t="shared" si="202"/>
        <v>100</v>
      </c>
      <c r="BK519" s="2620" t="e">
        <f t="shared" si="203"/>
        <v>#DIV/0!</v>
      </c>
      <c r="BL519" s="2619" t="s">
        <v>62</v>
      </c>
      <c r="BM519" s="2506"/>
      <c r="BN519" s="2900" t="s">
        <v>2498</v>
      </c>
      <c r="BO519" s="2915"/>
      <c r="BP519" s="2507"/>
    </row>
    <row r="520" spans="1:69" s="68" customFormat="1" ht="39.75" customHeight="1">
      <c r="A520" s="2228" t="s">
        <v>712</v>
      </c>
      <c r="B520" s="149" t="s">
        <v>2422</v>
      </c>
      <c r="C520" s="2003"/>
      <c r="D520" s="1910"/>
      <c r="E520" s="1638"/>
      <c r="F520" s="1639"/>
      <c r="G520" s="150">
        <f>SUM(G521:G523)</f>
        <v>8596</v>
      </c>
      <c r="H520" s="150">
        <f t="shared" ref="H520:BD520" si="249">SUM(H521:H523)</f>
        <v>8596</v>
      </c>
      <c r="I520" s="150">
        <f t="shared" si="249"/>
        <v>0</v>
      </c>
      <c r="J520" s="150">
        <f t="shared" si="249"/>
        <v>0</v>
      </c>
      <c r="K520" s="150">
        <f t="shared" si="249"/>
        <v>8596</v>
      </c>
      <c r="L520" s="150">
        <f t="shared" si="249"/>
        <v>8596</v>
      </c>
      <c r="M520" s="150">
        <f t="shared" si="249"/>
        <v>7184.1030000000001</v>
      </c>
      <c r="N520" s="150">
        <f t="shared" si="249"/>
        <v>4220.4580000000005</v>
      </c>
      <c r="O520" s="150">
        <f t="shared" si="249"/>
        <v>1870.442</v>
      </c>
      <c r="P520" s="150">
        <f t="shared" si="249"/>
        <v>1870.442</v>
      </c>
      <c r="Q520" s="150">
        <f t="shared" si="249"/>
        <v>0</v>
      </c>
      <c r="R520" s="150">
        <f t="shared" si="249"/>
        <v>0</v>
      </c>
      <c r="S520" s="150">
        <f t="shared" si="249"/>
        <v>2814</v>
      </c>
      <c r="T520" s="150">
        <f t="shared" si="249"/>
        <v>2814</v>
      </c>
      <c r="U520" s="150">
        <f t="shared" si="249"/>
        <v>0</v>
      </c>
      <c r="V520" s="150">
        <f t="shared" si="249"/>
        <v>0</v>
      </c>
      <c r="W520" s="150">
        <f t="shared" si="249"/>
        <v>1403.7829999999999</v>
      </c>
      <c r="X520" s="150">
        <f t="shared" si="249"/>
        <v>1403.7829999999999</v>
      </c>
      <c r="Y520" s="150">
        <f t="shared" si="249"/>
        <v>0</v>
      </c>
      <c r="Z520" s="150">
        <f t="shared" si="249"/>
        <v>0</v>
      </c>
      <c r="AA520" s="150">
        <f t="shared" si="249"/>
        <v>1868.7619999999999</v>
      </c>
      <c r="AB520" s="150">
        <f t="shared" si="249"/>
        <v>1868.7619999999999</v>
      </c>
      <c r="AC520" s="150">
        <f t="shared" si="249"/>
        <v>0</v>
      </c>
      <c r="AD520" s="150">
        <f t="shared" si="249"/>
        <v>0</v>
      </c>
      <c r="AE520" s="150">
        <f t="shared" si="249"/>
        <v>1870.442</v>
      </c>
      <c r="AF520" s="150">
        <f t="shared" si="249"/>
        <v>1870.442</v>
      </c>
      <c r="AG520" s="150">
        <f t="shared" si="249"/>
        <v>0</v>
      </c>
      <c r="AH520" s="150">
        <f t="shared" si="249"/>
        <v>0</v>
      </c>
      <c r="AI520" s="150">
        <f t="shared" si="249"/>
        <v>2814</v>
      </c>
      <c r="AJ520" s="150">
        <f t="shared" si="249"/>
        <v>2814</v>
      </c>
      <c r="AK520" s="150">
        <f t="shared" si="249"/>
        <v>0</v>
      </c>
      <c r="AL520" s="150">
        <f t="shared" si="249"/>
        <v>0</v>
      </c>
      <c r="AM520" s="150">
        <f t="shared" si="249"/>
        <v>8596</v>
      </c>
      <c r="AN520" s="150">
        <f t="shared" si="249"/>
        <v>8596</v>
      </c>
      <c r="AO520" s="150">
        <f t="shared" si="249"/>
        <v>0</v>
      </c>
      <c r="AP520" s="150">
        <f t="shared" si="249"/>
        <v>0</v>
      </c>
      <c r="AQ520" s="150">
        <f t="shared" si="249"/>
        <v>0</v>
      </c>
      <c r="AR520" s="150">
        <f t="shared" si="249"/>
        <v>0</v>
      </c>
      <c r="AS520" s="150">
        <f t="shared" si="249"/>
        <v>0</v>
      </c>
      <c r="AT520" s="150">
        <f t="shared" si="249"/>
        <v>0</v>
      </c>
      <c r="AU520" s="150">
        <f t="shared" si="249"/>
        <v>0</v>
      </c>
      <c r="AV520" s="150">
        <f t="shared" si="249"/>
        <v>0</v>
      </c>
      <c r="AW520" s="150">
        <f t="shared" si="249"/>
        <v>0</v>
      </c>
      <c r="AX520" s="150">
        <f t="shared" si="249"/>
        <v>0</v>
      </c>
      <c r="AY520" s="150">
        <f t="shared" si="249"/>
        <v>0</v>
      </c>
      <c r="AZ520" s="150">
        <f t="shared" si="249"/>
        <v>0</v>
      </c>
      <c r="BA520" s="150">
        <f t="shared" si="249"/>
        <v>0</v>
      </c>
      <c r="BB520" s="150">
        <f t="shared" si="249"/>
        <v>0</v>
      </c>
      <c r="BC520" s="150">
        <f t="shared" si="249"/>
        <v>0</v>
      </c>
      <c r="BD520" s="150">
        <f t="shared" si="249"/>
        <v>0</v>
      </c>
      <c r="BE520" s="150"/>
      <c r="BF520" s="150"/>
      <c r="BG520" s="2088"/>
      <c r="BH520" s="2088"/>
      <c r="BI520" s="2088"/>
      <c r="BJ520" s="1640">
        <f t="shared" si="202"/>
        <v>100</v>
      </c>
      <c r="BK520" s="1640" t="e">
        <f t="shared" si="203"/>
        <v>#DIV/0!</v>
      </c>
      <c r="BL520" s="201"/>
      <c r="BM520" s="1621"/>
      <c r="BN520" s="2900" t="s">
        <v>2498</v>
      </c>
      <c r="BO520" s="2927"/>
      <c r="BP520" s="1618"/>
    </row>
    <row r="521" spans="1:69" s="2509" customFormat="1" ht="56.25" customHeight="1">
      <c r="A521" s="2499">
        <v>1</v>
      </c>
      <c r="B521" s="2447" t="s">
        <v>1203</v>
      </c>
      <c r="C521" s="1812" t="s">
        <v>1204</v>
      </c>
      <c r="D521" s="1813" t="s">
        <v>1205</v>
      </c>
      <c r="E521" s="2449" t="s">
        <v>305</v>
      </c>
      <c r="F521" s="2621" t="s">
        <v>1206</v>
      </c>
      <c r="G521" s="2479">
        <v>2200</v>
      </c>
      <c r="H521" s="2479">
        <v>2200</v>
      </c>
      <c r="I521" s="1741"/>
      <c r="J521" s="1741"/>
      <c r="K521" s="1737">
        <v>2200</v>
      </c>
      <c r="L521" s="1737">
        <v>2200</v>
      </c>
      <c r="M521" s="1759">
        <v>1175</v>
      </c>
      <c r="N521" s="1741">
        <v>995.98299999999995</v>
      </c>
      <c r="O521" s="2505">
        <v>856.38300000000004</v>
      </c>
      <c r="P521" s="1760">
        <v>856.38300000000004</v>
      </c>
      <c r="Q521" s="1741"/>
      <c r="R521" s="1741"/>
      <c r="S521" s="1737">
        <f t="shared" si="216"/>
        <v>600</v>
      </c>
      <c r="T521" s="2479">
        <v>600</v>
      </c>
      <c r="U521" s="1741"/>
      <c r="V521" s="1741"/>
      <c r="W521" s="1760">
        <f t="shared" si="217"/>
        <v>431.38299999999998</v>
      </c>
      <c r="X521" s="1760">
        <v>431.38299999999998</v>
      </c>
      <c r="Y521" s="1741"/>
      <c r="Z521" s="1741"/>
      <c r="AA521" s="1760">
        <f t="shared" si="218"/>
        <v>0</v>
      </c>
      <c r="AB521" s="1760"/>
      <c r="AC521" s="1741"/>
      <c r="AD521" s="1741"/>
      <c r="AE521" s="1760">
        <f t="shared" si="219"/>
        <v>856.38300000000004</v>
      </c>
      <c r="AF521" s="1760">
        <v>856.38300000000004</v>
      </c>
      <c r="AG521" s="1741"/>
      <c r="AH521" s="1741"/>
      <c r="AI521" s="1760">
        <f t="shared" si="220"/>
        <v>600</v>
      </c>
      <c r="AJ521" s="1737">
        <v>600</v>
      </c>
      <c r="AK521" s="1741"/>
      <c r="AL521" s="1741"/>
      <c r="AM521" s="2505">
        <f t="shared" si="221"/>
        <v>2200</v>
      </c>
      <c r="AN521" s="2504">
        <v>2200</v>
      </c>
      <c r="AO521" s="1741">
        <v>0</v>
      </c>
      <c r="AP521" s="1741"/>
      <c r="AQ521" s="2504">
        <f t="shared" si="222"/>
        <v>0</v>
      </c>
      <c r="AR521" s="2504">
        <v>0</v>
      </c>
      <c r="AS521" s="1741"/>
      <c r="AT521" s="1741"/>
      <c r="AU521" s="1741"/>
      <c r="AV521" s="2504">
        <f t="shared" si="223"/>
        <v>0</v>
      </c>
      <c r="AW521" s="2504">
        <v>0</v>
      </c>
      <c r="AX521" s="1741"/>
      <c r="AY521" s="1741"/>
      <c r="AZ521" s="1741"/>
      <c r="BA521" s="1761"/>
      <c r="BB521" s="1761"/>
      <c r="BC521" s="1761"/>
      <c r="BD521" s="2329">
        <f t="shared" ref="BD521:BD523" si="250">AW521</f>
        <v>0</v>
      </c>
      <c r="BE521" s="2329"/>
      <c r="BF521" s="1762">
        <f t="shared" si="243"/>
        <v>1600</v>
      </c>
      <c r="BG521" s="2403">
        <v>2022</v>
      </c>
      <c r="BH521" s="2403" t="s">
        <v>910</v>
      </c>
      <c r="BI521" s="2403"/>
      <c r="BJ521" s="2334">
        <f t="shared" si="202"/>
        <v>100</v>
      </c>
      <c r="BK521" s="2334" t="e">
        <f t="shared" si="203"/>
        <v>#DIV/0!</v>
      </c>
      <c r="BL521" s="2403" t="s">
        <v>40</v>
      </c>
      <c r="BM521" s="2506"/>
      <c r="BN521" s="2900" t="s">
        <v>2498</v>
      </c>
      <c r="BO521" s="2915"/>
      <c r="BP521" s="2507"/>
      <c r="BQ521" s="2508"/>
    </row>
    <row r="522" spans="1:69" s="2509" customFormat="1" ht="56.25" customHeight="1">
      <c r="A522" s="2499">
        <v>2</v>
      </c>
      <c r="B522" s="2447" t="s">
        <v>1207</v>
      </c>
      <c r="C522" s="1812" t="s">
        <v>1208</v>
      </c>
      <c r="D522" s="1813" t="s">
        <v>1209</v>
      </c>
      <c r="E522" s="2449" t="s">
        <v>305</v>
      </c>
      <c r="F522" s="2621" t="s">
        <v>1210</v>
      </c>
      <c r="G522" s="2479">
        <v>4726</v>
      </c>
      <c r="H522" s="2479">
        <v>4726</v>
      </c>
      <c r="I522" s="1741"/>
      <c r="J522" s="1741"/>
      <c r="K522" s="1737">
        <v>4726</v>
      </c>
      <c r="L522" s="1737">
        <v>4726</v>
      </c>
      <c r="M522" s="1759">
        <v>4450.7619999999997</v>
      </c>
      <c r="N522" s="1741">
        <v>1831.175</v>
      </c>
      <c r="O522" s="2505"/>
      <c r="P522" s="1760"/>
      <c r="Q522" s="1741"/>
      <c r="R522" s="1741"/>
      <c r="S522" s="1737">
        <f t="shared" si="216"/>
        <v>2144</v>
      </c>
      <c r="T522" s="2479">
        <v>2144</v>
      </c>
      <c r="U522" s="1741"/>
      <c r="V522" s="1741"/>
      <c r="W522" s="1760">
        <f t="shared" si="217"/>
        <v>0</v>
      </c>
      <c r="X522" s="1760"/>
      <c r="Y522" s="1741"/>
      <c r="Z522" s="1741"/>
      <c r="AA522" s="1760">
        <f t="shared" si="218"/>
        <v>1868.7619999999999</v>
      </c>
      <c r="AB522" s="1760">
        <v>1868.7619999999999</v>
      </c>
      <c r="AC522" s="1741"/>
      <c r="AD522" s="1741"/>
      <c r="AE522" s="1760">
        <f t="shared" si="219"/>
        <v>0</v>
      </c>
      <c r="AF522" s="1760"/>
      <c r="AG522" s="1741"/>
      <c r="AH522" s="1741"/>
      <c r="AI522" s="1760">
        <f t="shared" si="220"/>
        <v>2144</v>
      </c>
      <c r="AJ522" s="1737">
        <v>2144</v>
      </c>
      <c r="AK522" s="1741"/>
      <c r="AL522" s="1741"/>
      <c r="AM522" s="2505">
        <f t="shared" si="221"/>
        <v>4726</v>
      </c>
      <c r="AN522" s="2504">
        <v>4726</v>
      </c>
      <c r="AO522" s="1741">
        <v>0</v>
      </c>
      <c r="AP522" s="1741"/>
      <c r="AQ522" s="2504">
        <f t="shared" si="222"/>
        <v>0</v>
      </c>
      <c r="AR522" s="2504">
        <v>0</v>
      </c>
      <c r="AS522" s="1741"/>
      <c r="AT522" s="1741"/>
      <c r="AU522" s="1741"/>
      <c r="AV522" s="2504">
        <f t="shared" si="223"/>
        <v>0</v>
      </c>
      <c r="AW522" s="2504">
        <v>0</v>
      </c>
      <c r="AX522" s="1741"/>
      <c r="AY522" s="1741"/>
      <c r="AZ522" s="1741"/>
      <c r="BA522" s="1761"/>
      <c r="BB522" s="1761"/>
      <c r="BC522" s="1761"/>
      <c r="BD522" s="2329">
        <f t="shared" si="250"/>
        <v>0</v>
      </c>
      <c r="BE522" s="2329"/>
      <c r="BF522" s="1762">
        <f t="shared" si="243"/>
        <v>2582</v>
      </c>
      <c r="BG522" s="2403">
        <v>2022</v>
      </c>
      <c r="BH522" s="2403" t="s">
        <v>910</v>
      </c>
      <c r="BI522" s="2403"/>
      <c r="BJ522" s="2334">
        <f t="shared" si="202"/>
        <v>100</v>
      </c>
      <c r="BK522" s="2334" t="e">
        <f t="shared" si="203"/>
        <v>#DIV/0!</v>
      </c>
      <c r="BL522" s="2403" t="s">
        <v>40</v>
      </c>
      <c r="BM522" s="2506"/>
      <c r="BN522" s="2900" t="s">
        <v>2498</v>
      </c>
      <c r="BO522" s="2915"/>
      <c r="BP522" s="2507"/>
      <c r="BQ522" s="2508"/>
    </row>
    <row r="523" spans="1:69" s="2509" customFormat="1" ht="56.25" customHeight="1">
      <c r="A523" s="2499">
        <v>3</v>
      </c>
      <c r="B523" s="2447" t="s">
        <v>1211</v>
      </c>
      <c r="C523" s="1812" t="s">
        <v>1212</v>
      </c>
      <c r="D523" s="1813" t="s">
        <v>1213</v>
      </c>
      <c r="E523" s="2449" t="s">
        <v>305</v>
      </c>
      <c r="F523" s="2621" t="s">
        <v>1214</v>
      </c>
      <c r="G523" s="2479">
        <v>1670</v>
      </c>
      <c r="H523" s="2479">
        <v>1670</v>
      </c>
      <c r="I523" s="1741"/>
      <c r="J523" s="1741"/>
      <c r="K523" s="1737">
        <v>1670</v>
      </c>
      <c r="L523" s="1737">
        <v>1670</v>
      </c>
      <c r="M523" s="1759">
        <v>1558.3410000000001</v>
      </c>
      <c r="N523" s="1741">
        <v>1393.3000000000002</v>
      </c>
      <c r="O523" s="2505">
        <v>1014.059</v>
      </c>
      <c r="P523" s="1760">
        <v>1014.059</v>
      </c>
      <c r="Q523" s="1741"/>
      <c r="R523" s="1741"/>
      <c r="S523" s="1737">
        <f t="shared" si="216"/>
        <v>70</v>
      </c>
      <c r="T523" s="2479">
        <v>70</v>
      </c>
      <c r="U523" s="1741"/>
      <c r="V523" s="1741"/>
      <c r="W523" s="1760">
        <f t="shared" si="217"/>
        <v>972.4</v>
      </c>
      <c r="X523" s="1760">
        <v>972.4</v>
      </c>
      <c r="Y523" s="1741"/>
      <c r="Z523" s="1741"/>
      <c r="AA523" s="1760">
        <f t="shared" si="218"/>
        <v>0</v>
      </c>
      <c r="AB523" s="1760"/>
      <c r="AC523" s="1741"/>
      <c r="AD523" s="1741"/>
      <c r="AE523" s="1760">
        <f t="shared" si="219"/>
        <v>1014.059</v>
      </c>
      <c r="AF523" s="1760">
        <v>1014.059</v>
      </c>
      <c r="AG523" s="1741"/>
      <c r="AH523" s="1741"/>
      <c r="AI523" s="1760">
        <f t="shared" si="220"/>
        <v>70</v>
      </c>
      <c r="AJ523" s="1737">
        <v>70</v>
      </c>
      <c r="AK523" s="1741"/>
      <c r="AL523" s="1741"/>
      <c r="AM523" s="2505">
        <f t="shared" si="221"/>
        <v>1670</v>
      </c>
      <c r="AN523" s="2504">
        <v>1670</v>
      </c>
      <c r="AO523" s="1741">
        <v>0</v>
      </c>
      <c r="AP523" s="1741"/>
      <c r="AQ523" s="2504">
        <f t="shared" si="222"/>
        <v>0</v>
      </c>
      <c r="AR523" s="2504">
        <v>0</v>
      </c>
      <c r="AS523" s="1741"/>
      <c r="AT523" s="1741"/>
      <c r="AU523" s="1741"/>
      <c r="AV523" s="2504">
        <f t="shared" si="223"/>
        <v>0</v>
      </c>
      <c r="AW523" s="2504">
        <v>0</v>
      </c>
      <c r="AX523" s="1741"/>
      <c r="AY523" s="1741"/>
      <c r="AZ523" s="1741"/>
      <c r="BA523" s="1761"/>
      <c r="BB523" s="1761"/>
      <c r="BC523" s="1761"/>
      <c r="BD523" s="2329">
        <f t="shared" si="250"/>
        <v>0</v>
      </c>
      <c r="BE523" s="2329"/>
      <c r="BF523" s="1762">
        <f t="shared" si="243"/>
        <v>1600</v>
      </c>
      <c r="BG523" s="2403">
        <v>2022</v>
      </c>
      <c r="BH523" s="2403" t="s">
        <v>910</v>
      </c>
      <c r="BI523" s="2403"/>
      <c r="BJ523" s="2334">
        <f t="shared" si="202"/>
        <v>100</v>
      </c>
      <c r="BK523" s="2334" t="e">
        <f t="shared" si="203"/>
        <v>#DIV/0!</v>
      </c>
      <c r="BL523" s="2403" t="s">
        <v>40</v>
      </c>
      <c r="BM523" s="2506"/>
      <c r="BN523" s="2900" t="s">
        <v>2498</v>
      </c>
      <c r="BO523" s="2915"/>
      <c r="BP523" s="2507"/>
      <c r="BQ523" s="2508"/>
    </row>
    <row r="524" spans="1:69" s="28" customFormat="1" ht="27" customHeight="1">
      <c r="A524" s="2203" t="s">
        <v>56</v>
      </c>
      <c r="B524" s="1798" t="s">
        <v>57</v>
      </c>
      <c r="C524" s="1733"/>
      <c r="D524" s="1733"/>
      <c r="E524" s="1734"/>
      <c r="F524" s="1734"/>
      <c r="G524" s="102">
        <f>G525+G526+G527+G528</f>
        <v>18258</v>
      </c>
      <c r="H524" s="102">
        <f t="shared" ref="H524:BD524" si="251">H525+H526+H527+H528</f>
        <v>18258</v>
      </c>
      <c r="I524" s="102">
        <f t="shared" si="251"/>
        <v>0</v>
      </c>
      <c r="J524" s="102">
        <f t="shared" si="251"/>
        <v>0</v>
      </c>
      <c r="K524" s="102">
        <f t="shared" si="251"/>
        <v>18258</v>
      </c>
      <c r="L524" s="102">
        <f t="shared" si="251"/>
        <v>18258</v>
      </c>
      <c r="M524" s="102">
        <f t="shared" si="251"/>
        <v>6555.817</v>
      </c>
      <c r="N524" s="102">
        <f t="shared" si="251"/>
        <v>1941.0630000000001</v>
      </c>
      <c r="O524" s="102">
        <f t="shared" si="251"/>
        <v>2896.2460000000001</v>
      </c>
      <c r="P524" s="102">
        <f t="shared" si="251"/>
        <v>2896.2460000000001</v>
      </c>
      <c r="Q524" s="102">
        <f t="shared" si="251"/>
        <v>0</v>
      </c>
      <c r="R524" s="102">
        <f t="shared" si="251"/>
        <v>0</v>
      </c>
      <c r="S524" s="102">
        <f t="shared" si="251"/>
        <v>7365</v>
      </c>
      <c r="T524" s="102">
        <f t="shared" si="251"/>
        <v>7365</v>
      </c>
      <c r="U524" s="102">
        <f t="shared" si="251"/>
        <v>0</v>
      </c>
      <c r="V524" s="102">
        <f t="shared" si="251"/>
        <v>0</v>
      </c>
      <c r="W524" s="102">
        <f t="shared" si="251"/>
        <v>1296.2460000000001</v>
      </c>
      <c r="X524" s="102">
        <f t="shared" si="251"/>
        <v>1296.2460000000001</v>
      </c>
      <c r="Y524" s="102">
        <f t="shared" si="251"/>
        <v>0</v>
      </c>
      <c r="Z524" s="102">
        <f t="shared" si="251"/>
        <v>0</v>
      </c>
      <c r="AA524" s="102">
        <f t="shared" si="251"/>
        <v>453.24099999999999</v>
      </c>
      <c r="AB524" s="102">
        <f t="shared" si="251"/>
        <v>453.24099999999999</v>
      </c>
      <c r="AC524" s="102">
        <f t="shared" si="251"/>
        <v>0</v>
      </c>
      <c r="AD524" s="102">
        <f t="shared" si="251"/>
        <v>0</v>
      </c>
      <c r="AE524" s="102">
        <f t="shared" si="251"/>
        <v>2896.2460000000001</v>
      </c>
      <c r="AF524" s="102">
        <f t="shared" si="251"/>
        <v>2896.2460000000001</v>
      </c>
      <c r="AG524" s="102">
        <f t="shared" si="251"/>
        <v>0</v>
      </c>
      <c r="AH524" s="102">
        <f t="shared" si="251"/>
        <v>0</v>
      </c>
      <c r="AI524" s="102">
        <f t="shared" si="251"/>
        <v>7365</v>
      </c>
      <c r="AJ524" s="102">
        <f t="shared" si="251"/>
        <v>7365</v>
      </c>
      <c r="AK524" s="102">
        <f t="shared" si="251"/>
        <v>0</v>
      </c>
      <c r="AL524" s="102">
        <f t="shared" si="251"/>
        <v>0</v>
      </c>
      <c r="AM524" s="102">
        <f t="shared" si="251"/>
        <v>13870</v>
      </c>
      <c r="AN524" s="102">
        <f t="shared" si="251"/>
        <v>13870</v>
      </c>
      <c r="AO524" s="102">
        <f t="shared" si="251"/>
        <v>0</v>
      </c>
      <c r="AP524" s="102">
        <f t="shared" si="251"/>
        <v>0</v>
      </c>
      <c r="AQ524" s="102">
        <f t="shared" si="251"/>
        <v>4388</v>
      </c>
      <c r="AR524" s="102">
        <f t="shared" si="251"/>
        <v>4388</v>
      </c>
      <c r="AS524" s="102">
        <f t="shared" si="251"/>
        <v>0</v>
      </c>
      <c r="AT524" s="102">
        <f t="shared" si="251"/>
        <v>0</v>
      </c>
      <c r="AU524" s="102">
        <f t="shared" si="251"/>
        <v>0</v>
      </c>
      <c r="AV524" s="102">
        <f t="shared" si="251"/>
        <v>4388</v>
      </c>
      <c r="AW524" s="102">
        <f t="shared" si="251"/>
        <v>4388</v>
      </c>
      <c r="AX524" s="102">
        <f t="shared" si="251"/>
        <v>0</v>
      </c>
      <c r="AY524" s="102">
        <f t="shared" si="251"/>
        <v>0</v>
      </c>
      <c r="AZ524" s="102">
        <f t="shared" si="251"/>
        <v>0</v>
      </c>
      <c r="BA524" s="102">
        <f t="shared" si="251"/>
        <v>0</v>
      </c>
      <c r="BB524" s="102">
        <f t="shared" si="251"/>
        <v>0</v>
      </c>
      <c r="BC524" s="102">
        <f t="shared" si="251"/>
        <v>0</v>
      </c>
      <c r="BD524" s="102">
        <f t="shared" si="251"/>
        <v>3191.658158614403</v>
      </c>
      <c r="BE524" s="1655">
        <f>'PL 3 PB DATP'!H41</f>
        <v>3192</v>
      </c>
      <c r="BF524" s="102">
        <f>SUM(BF525:BF530)</f>
        <v>6505</v>
      </c>
      <c r="BG524" s="1658"/>
      <c r="BH524" s="1658"/>
      <c r="BI524" s="1658"/>
      <c r="BJ524" s="1669">
        <f t="shared" si="202"/>
        <v>93.447574535077237</v>
      </c>
      <c r="BK524" s="1669">
        <f t="shared" si="203"/>
        <v>72.736056486198791</v>
      </c>
      <c r="BL524" s="1658"/>
      <c r="BM524" s="18"/>
      <c r="BN524" s="2900" t="s">
        <v>2498</v>
      </c>
      <c r="BO524" s="1370"/>
      <c r="BP524" s="1660">
        <f>BD524-BE524</f>
        <v>-0.3418413855970357</v>
      </c>
      <c r="BQ524" s="53">
        <f>BE524/AR524</f>
        <v>0.72743846855059258</v>
      </c>
    </row>
    <row r="525" spans="1:69" s="2535" customFormat="1" ht="29.25" customHeight="1">
      <c r="A525" s="2622" t="s">
        <v>73</v>
      </c>
      <c r="B525" s="2623" t="s">
        <v>1800</v>
      </c>
      <c r="C525" s="1851"/>
      <c r="D525" s="2089"/>
      <c r="E525" s="2626"/>
      <c r="F525" s="2627"/>
      <c r="G525" s="2628">
        <v>5720</v>
      </c>
      <c r="H525" s="2628">
        <v>5720</v>
      </c>
      <c r="I525" s="1782"/>
      <c r="J525" s="1782"/>
      <c r="K525" s="1782">
        <v>5720</v>
      </c>
      <c r="L525" s="1782">
        <v>5720</v>
      </c>
      <c r="M525" s="2091"/>
      <c r="N525" s="1782"/>
      <c r="O525" s="2628">
        <f>+P525</f>
        <v>1600</v>
      </c>
      <c r="P525" s="1782">
        <v>1600</v>
      </c>
      <c r="Q525" s="1782"/>
      <c r="R525" s="1782"/>
      <c r="S525" s="1782">
        <f t="shared" si="216"/>
        <v>2114</v>
      </c>
      <c r="T525" s="2628">
        <v>2114</v>
      </c>
      <c r="U525" s="1782"/>
      <c r="V525" s="1782"/>
      <c r="W525" s="1782">
        <f t="shared" si="217"/>
        <v>0</v>
      </c>
      <c r="X525" s="1782"/>
      <c r="Y525" s="1782"/>
      <c r="Z525" s="1782"/>
      <c r="AA525" s="1782">
        <f t="shared" si="218"/>
        <v>0</v>
      </c>
      <c r="AB525" s="1782"/>
      <c r="AC525" s="1782"/>
      <c r="AD525" s="1782"/>
      <c r="AE525" s="1782">
        <f t="shared" si="219"/>
        <v>1600</v>
      </c>
      <c r="AF525" s="1782">
        <v>1600</v>
      </c>
      <c r="AG525" s="1782"/>
      <c r="AH525" s="1782"/>
      <c r="AI525" s="1782">
        <f t="shared" si="220"/>
        <v>2114</v>
      </c>
      <c r="AJ525" s="2092">
        <v>2114</v>
      </c>
      <c r="AK525" s="1782"/>
      <c r="AL525" s="1782"/>
      <c r="AM525" s="2628">
        <f t="shared" si="221"/>
        <v>3714</v>
      </c>
      <c r="AN525" s="2628">
        <f>+T525+P525</f>
        <v>3714</v>
      </c>
      <c r="AO525" s="1782"/>
      <c r="AP525" s="1782"/>
      <c r="AQ525" s="2628">
        <f t="shared" si="222"/>
        <v>2006</v>
      </c>
      <c r="AR525" s="2628">
        <v>2006</v>
      </c>
      <c r="AS525" s="1782"/>
      <c r="AT525" s="1782"/>
      <c r="AU525" s="1782"/>
      <c r="AV525" s="2631">
        <f t="shared" si="223"/>
        <v>2006</v>
      </c>
      <c r="AW525" s="2631">
        <v>2006</v>
      </c>
      <c r="AX525" s="1782"/>
      <c r="AY525" s="1782"/>
      <c r="AZ525" s="1782"/>
      <c r="BA525" s="2093"/>
      <c r="BB525" s="2093"/>
      <c r="BC525" s="2093"/>
      <c r="BD525" s="2597">
        <v>1397</v>
      </c>
      <c r="BE525" s="2597"/>
      <c r="BF525" s="2094">
        <f t="shared" si="243"/>
        <v>1600</v>
      </c>
      <c r="BG525" s="2633">
        <v>2022</v>
      </c>
      <c r="BH525" s="2633" t="s">
        <v>2331</v>
      </c>
      <c r="BI525" s="2633" t="s">
        <v>2327</v>
      </c>
      <c r="BJ525" s="2634">
        <f t="shared" si="202"/>
        <v>89.353146853146853</v>
      </c>
      <c r="BK525" s="2634">
        <f t="shared" si="203"/>
        <v>69.641076769690926</v>
      </c>
      <c r="BL525" s="2633" t="s">
        <v>62</v>
      </c>
      <c r="BM525" s="2635"/>
      <c r="BN525" s="2900" t="s">
        <v>2498</v>
      </c>
      <c r="BO525" s="2928"/>
      <c r="BP525" s="2636"/>
      <c r="BQ525" s="2534"/>
    </row>
    <row r="526" spans="1:69" s="2547" customFormat="1" ht="29.25" customHeight="1">
      <c r="A526" s="2624" t="s">
        <v>712</v>
      </c>
      <c r="B526" s="2625" t="s">
        <v>1804</v>
      </c>
      <c r="C526" s="1851"/>
      <c r="D526" s="2089"/>
      <c r="E526" s="2626"/>
      <c r="F526" s="2627"/>
      <c r="G526" s="2629">
        <v>1680</v>
      </c>
      <c r="H526" s="2629">
        <v>1680</v>
      </c>
      <c r="I526" s="1782"/>
      <c r="J526" s="1782"/>
      <c r="K526" s="2098">
        <v>1680</v>
      </c>
      <c r="L526" s="2098">
        <v>1680</v>
      </c>
      <c r="M526" s="2091"/>
      <c r="N526" s="1782"/>
      <c r="O526" s="2628"/>
      <c r="P526" s="1782"/>
      <c r="Q526" s="1782"/>
      <c r="R526" s="1782"/>
      <c r="S526" s="1861">
        <f t="shared" si="216"/>
        <v>1000</v>
      </c>
      <c r="T526" s="2630">
        <v>1000</v>
      </c>
      <c r="U526" s="1782"/>
      <c r="V526" s="1782"/>
      <c r="W526" s="1782">
        <f t="shared" si="217"/>
        <v>0</v>
      </c>
      <c r="X526" s="1782"/>
      <c r="Y526" s="1782"/>
      <c r="Z526" s="1782"/>
      <c r="AA526" s="1782">
        <f t="shared" si="218"/>
        <v>0</v>
      </c>
      <c r="AB526" s="1782"/>
      <c r="AC526" s="1782"/>
      <c r="AD526" s="1782"/>
      <c r="AE526" s="1782">
        <f t="shared" si="219"/>
        <v>0</v>
      </c>
      <c r="AF526" s="1782"/>
      <c r="AG526" s="1782"/>
      <c r="AH526" s="1782"/>
      <c r="AI526" s="1782">
        <f t="shared" si="220"/>
        <v>1000</v>
      </c>
      <c r="AJ526" s="1861">
        <v>1000</v>
      </c>
      <c r="AK526" s="1782"/>
      <c r="AL526" s="1782"/>
      <c r="AM526" s="2628">
        <f t="shared" si="221"/>
        <v>1000</v>
      </c>
      <c r="AN526" s="2630">
        <v>1000</v>
      </c>
      <c r="AO526" s="1782"/>
      <c r="AP526" s="1782"/>
      <c r="AQ526" s="2628">
        <f t="shared" si="222"/>
        <v>680</v>
      </c>
      <c r="AR526" s="2628">
        <v>680</v>
      </c>
      <c r="AS526" s="1782"/>
      <c r="AT526" s="1782"/>
      <c r="AU526" s="1782"/>
      <c r="AV526" s="2628">
        <f t="shared" si="223"/>
        <v>680</v>
      </c>
      <c r="AW526" s="2628">
        <f>+AR526</f>
        <v>680</v>
      </c>
      <c r="AX526" s="1782"/>
      <c r="AY526" s="1782"/>
      <c r="AZ526" s="1782"/>
      <c r="BA526" s="2093"/>
      <c r="BB526" s="2093"/>
      <c r="BC526" s="2093"/>
      <c r="BD526" s="2632">
        <f t="shared" ref="BD526" si="252">AW526*$BQ$524</f>
        <v>494.65815861440296</v>
      </c>
      <c r="BE526" s="2632"/>
      <c r="BF526" s="2094">
        <f t="shared" si="243"/>
        <v>0</v>
      </c>
      <c r="BG526" s="2633">
        <v>2023</v>
      </c>
      <c r="BH526" s="2633" t="s">
        <v>2331</v>
      </c>
      <c r="BI526" s="2633"/>
      <c r="BJ526" s="2634">
        <f t="shared" si="202"/>
        <v>88.967747536571608</v>
      </c>
      <c r="BK526" s="2634">
        <f t="shared" si="203"/>
        <v>72.74384685505926</v>
      </c>
      <c r="BL526" s="2633" t="s">
        <v>62</v>
      </c>
      <c r="BM526" s="2635"/>
      <c r="BN526" s="2900" t="s">
        <v>2498</v>
      </c>
      <c r="BO526" s="2928"/>
      <c r="BP526" s="2636"/>
      <c r="BQ526" s="2534"/>
    </row>
    <row r="527" spans="1:69" s="2534" customFormat="1" ht="29.25" customHeight="1">
      <c r="A527" s="2624" t="s">
        <v>2184</v>
      </c>
      <c r="B527" s="2625" t="s">
        <v>1805</v>
      </c>
      <c r="C527" s="1851"/>
      <c r="D527" s="2089"/>
      <c r="E527" s="2626"/>
      <c r="F527" s="2627"/>
      <c r="G527" s="2629">
        <v>3623</v>
      </c>
      <c r="H527" s="2629">
        <v>3623</v>
      </c>
      <c r="I527" s="1782"/>
      <c r="J527" s="1782"/>
      <c r="K527" s="2098">
        <v>3623</v>
      </c>
      <c r="L527" s="2098">
        <v>3623</v>
      </c>
      <c r="M527" s="2091"/>
      <c r="N527" s="1782"/>
      <c r="O527" s="2628"/>
      <c r="P527" s="1782"/>
      <c r="Q527" s="1782"/>
      <c r="R527" s="1782"/>
      <c r="S527" s="1861">
        <f t="shared" si="216"/>
        <v>1921</v>
      </c>
      <c r="T527" s="2630">
        <v>1921</v>
      </c>
      <c r="U527" s="1782"/>
      <c r="V527" s="1782"/>
      <c r="W527" s="1782">
        <f t="shared" si="217"/>
        <v>0</v>
      </c>
      <c r="X527" s="1782"/>
      <c r="Y527" s="1782"/>
      <c r="Z527" s="1782"/>
      <c r="AA527" s="1782">
        <f t="shared" si="218"/>
        <v>0</v>
      </c>
      <c r="AB527" s="1782"/>
      <c r="AC527" s="1782"/>
      <c r="AD527" s="1782"/>
      <c r="AE527" s="1782">
        <f t="shared" si="219"/>
        <v>0</v>
      </c>
      <c r="AF527" s="1782"/>
      <c r="AG527" s="1782"/>
      <c r="AH527" s="1782"/>
      <c r="AI527" s="1782">
        <f t="shared" si="220"/>
        <v>1921</v>
      </c>
      <c r="AJ527" s="1861">
        <v>1921</v>
      </c>
      <c r="AK527" s="1782"/>
      <c r="AL527" s="1782"/>
      <c r="AM527" s="2628">
        <f t="shared" si="221"/>
        <v>1921</v>
      </c>
      <c r="AN527" s="2630">
        <v>1921</v>
      </c>
      <c r="AO527" s="1782"/>
      <c r="AP527" s="1782"/>
      <c r="AQ527" s="2628">
        <f t="shared" si="222"/>
        <v>1702</v>
      </c>
      <c r="AR527" s="2628">
        <v>1702</v>
      </c>
      <c r="AS527" s="1782"/>
      <c r="AT527" s="1782"/>
      <c r="AU527" s="1782"/>
      <c r="AV527" s="2628">
        <f t="shared" si="223"/>
        <v>1702</v>
      </c>
      <c r="AW527" s="2628">
        <f>+AR527</f>
        <v>1702</v>
      </c>
      <c r="AX527" s="1782"/>
      <c r="AY527" s="1782"/>
      <c r="AZ527" s="1782"/>
      <c r="BA527" s="2093"/>
      <c r="BB527" s="2093"/>
      <c r="BC527" s="2093"/>
      <c r="BD527" s="2632">
        <v>1300</v>
      </c>
      <c r="BE527" s="2632"/>
      <c r="BF527" s="2094">
        <f t="shared" si="243"/>
        <v>0</v>
      </c>
      <c r="BG527" s="2633"/>
      <c r="BH527" s="2633"/>
      <c r="BI527" s="2633"/>
      <c r="BJ527" s="2634">
        <f t="shared" ref="BJ527:BJ599" si="253">(BD527+AN527)/H527*100</f>
        <v>88.904223019597012</v>
      </c>
      <c r="BK527" s="2634">
        <f t="shared" ref="BK527:BK599" si="254">BD527/AR527*100</f>
        <v>76.380728554641593</v>
      </c>
      <c r="BL527" s="2633" t="s">
        <v>62</v>
      </c>
      <c r="BM527" s="2635"/>
      <c r="BN527" s="2900" t="s">
        <v>2498</v>
      </c>
      <c r="BO527" s="2928"/>
      <c r="BP527" s="2636"/>
    </row>
    <row r="528" spans="1:69" s="1728" customFormat="1" ht="29.25" customHeight="1">
      <c r="A528" s="2210" t="s">
        <v>712</v>
      </c>
      <c r="B528" s="2099" t="s">
        <v>2491</v>
      </c>
      <c r="C528" s="2100"/>
      <c r="D528" s="2101"/>
      <c r="E528" s="2102"/>
      <c r="F528" s="2103"/>
      <c r="G528" s="2098">
        <f>SUM(G529:G530)</f>
        <v>7235</v>
      </c>
      <c r="H528" s="2098">
        <f t="shared" ref="H528:BD528" si="255">SUM(H529:H530)</f>
        <v>7235</v>
      </c>
      <c r="I528" s="2098">
        <f t="shared" si="255"/>
        <v>0</v>
      </c>
      <c r="J528" s="2098">
        <f t="shared" si="255"/>
        <v>0</v>
      </c>
      <c r="K528" s="2098">
        <f t="shared" si="255"/>
        <v>7235</v>
      </c>
      <c r="L528" s="2098">
        <f t="shared" si="255"/>
        <v>7235</v>
      </c>
      <c r="M528" s="2098">
        <f t="shared" si="255"/>
        <v>6555.817</v>
      </c>
      <c r="N528" s="2098">
        <f t="shared" si="255"/>
        <v>1941.0630000000001</v>
      </c>
      <c r="O528" s="2098">
        <f t="shared" si="255"/>
        <v>1296.2460000000001</v>
      </c>
      <c r="P528" s="2098">
        <f t="shared" si="255"/>
        <v>1296.2460000000001</v>
      </c>
      <c r="Q528" s="2098">
        <f t="shared" si="255"/>
        <v>0</v>
      </c>
      <c r="R528" s="2098">
        <f t="shared" si="255"/>
        <v>0</v>
      </c>
      <c r="S528" s="2098">
        <f t="shared" si="255"/>
        <v>2330</v>
      </c>
      <c r="T528" s="2098">
        <f t="shared" si="255"/>
        <v>2330</v>
      </c>
      <c r="U528" s="2098">
        <f t="shared" si="255"/>
        <v>0</v>
      </c>
      <c r="V528" s="2098">
        <f t="shared" si="255"/>
        <v>0</v>
      </c>
      <c r="W528" s="2098">
        <f t="shared" si="255"/>
        <v>1296.2460000000001</v>
      </c>
      <c r="X528" s="2098">
        <f t="shared" si="255"/>
        <v>1296.2460000000001</v>
      </c>
      <c r="Y528" s="2098">
        <f t="shared" si="255"/>
        <v>0</v>
      </c>
      <c r="Z528" s="2098">
        <f t="shared" si="255"/>
        <v>0</v>
      </c>
      <c r="AA528" s="2098">
        <f t="shared" si="255"/>
        <v>453.24099999999999</v>
      </c>
      <c r="AB528" s="2098">
        <f t="shared" si="255"/>
        <v>453.24099999999999</v>
      </c>
      <c r="AC528" s="2098">
        <f t="shared" si="255"/>
        <v>0</v>
      </c>
      <c r="AD528" s="2098">
        <f t="shared" si="255"/>
        <v>0</v>
      </c>
      <c r="AE528" s="2098">
        <f t="shared" si="255"/>
        <v>1296.2460000000001</v>
      </c>
      <c r="AF528" s="2098">
        <f t="shared" si="255"/>
        <v>1296.2460000000001</v>
      </c>
      <c r="AG528" s="2098">
        <f t="shared" si="255"/>
        <v>0</v>
      </c>
      <c r="AH528" s="2098">
        <f t="shared" si="255"/>
        <v>0</v>
      </c>
      <c r="AI528" s="2098">
        <f t="shared" si="255"/>
        <v>2330</v>
      </c>
      <c r="AJ528" s="2098">
        <f t="shared" si="255"/>
        <v>2330</v>
      </c>
      <c r="AK528" s="2098">
        <f t="shared" si="255"/>
        <v>0</v>
      </c>
      <c r="AL528" s="2098">
        <f t="shared" si="255"/>
        <v>0</v>
      </c>
      <c r="AM528" s="2098">
        <f t="shared" si="255"/>
        <v>7235</v>
      </c>
      <c r="AN528" s="2098">
        <f t="shared" si="255"/>
        <v>7235</v>
      </c>
      <c r="AO528" s="2098">
        <f t="shared" si="255"/>
        <v>0</v>
      </c>
      <c r="AP528" s="2098">
        <f t="shared" si="255"/>
        <v>0</v>
      </c>
      <c r="AQ528" s="2098">
        <f t="shared" si="255"/>
        <v>0</v>
      </c>
      <c r="AR528" s="2098">
        <f t="shared" si="255"/>
        <v>0</v>
      </c>
      <c r="AS528" s="2098">
        <f t="shared" si="255"/>
        <v>0</v>
      </c>
      <c r="AT528" s="2098">
        <f t="shared" si="255"/>
        <v>0</v>
      </c>
      <c r="AU528" s="2098">
        <f t="shared" si="255"/>
        <v>0</v>
      </c>
      <c r="AV528" s="2098">
        <f t="shared" si="255"/>
        <v>0</v>
      </c>
      <c r="AW528" s="2098">
        <f t="shared" si="255"/>
        <v>0</v>
      </c>
      <c r="AX528" s="2098">
        <f t="shared" si="255"/>
        <v>0</v>
      </c>
      <c r="AY528" s="2098">
        <f t="shared" si="255"/>
        <v>0</v>
      </c>
      <c r="AZ528" s="2098">
        <f t="shared" si="255"/>
        <v>0</v>
      </c>
      <c r="BA528" s="2098">
        <f t="shared" si="255"/>
        <v>0</v>
      </c>
      <c r="BB528" s="2098">
        <f t="shared" si="255"/>
        <v>0</v>
      </c>
      <c r="BC528" s="2098">
        <f t="shared" si="255"/>
        <v>0</v>
      </c>
      <c r="BD528" s="2098">
        <f t="shared" si="255"/>
        <v>0</v>
      </c>
      <c r="BE528" s="2093"/>
      <c r="BF528" s="2094"/>
      <c r="BG528" s="2095"/>
      <c r="BH528" s="2095"/>
      <c r="BI528" s="2095"/>
      <c r="BJ528" s="1785"/>
      <c r="BK528" s="1785"/>
      <c r="BL528" s="2095"/>
      <c r="BM528" s="2104"/>
      <c r="BN528" s="2900" t="s">
        <v>2498</v>
      </c>
      <c r="BO528" s="2929"/>
      <c r="BP528" s="2096"/>
    </row>
    <row r="529" spans="1:73" s="2428" customFormat="1" ht="54" customHeight="1">
      <c r="A529" s="2523">
        <v>1</v>
      </c>
      <c r="B529" s="2524" t="s">
        <v>1801</v>
      </c>
      <c r="C529" s="145" t="s">
        <v>1604</v>
      </c>
      <c r="D529" s="168" t="s">
        <v>1802</v>
      </c>
      <c r="E529" s="2525" t="s">
        <v>524</v>
      </c>
      <c r="F529" s="2637" t="s">
        <v>1803</v>
      </c>
      <c r="G529" s="2527">
        <v>5829</v>
      </c>
      <c r="H529" s="2527">
        <v>5829</v>
      </c>
      <c r="I529" s="158"/>
      <c r="J529" s="158"/>
      <c r="K529" s="157">
        <v>5829</v>
      </c>
      <c r="L529" s="157">
        <v>5829</v>
      </c>
      <c r="M529" s="1005">
        <v>5149.817</v>
      </c>
      <c r="N529" s="157">
        <v>1941.0630000000001</v>
      </c>
      <c r="O529" s="2541">
        <f t="shared" ref="O529" si="256">P529+Q529+R529</f>
        <v>1296.2460000000001</v>
      </c>
      <c r="P529" s="160">
        <v>1296.2460000000001</v>
      </c>
      <c r="Q529" s="160"/>
      <c r="R529" s="160"/>
      <c r="S529" s="161">
        <f>SUM(T529:V529)</f>
        <v>924</v>
      </c>
      <c r="T529" s="2541">
        <v>924</v>
      </c>
      <c r="U529" s="160"/>
      <c r="V529" s="160"/>
      <c r="W529" s="160">
        <f>SUM(X529:Z529)</f>
        <v>1296.2460000000001</v>
      </c>
      <c r="X529" s="159">
        <v>1296.2460000000001</v>
      </c>
      <c r="Y529" s="160"/>
      <c r="Z529" s="160"/>
      <c r="AA529" s="160">
        <f>SUM(AB529:AD529)</f>
        <v>453.24099999999999</v>
      </c>
      <c r="AB529" s="160">
        <v>453.24099999999999</v>
      </c>
      <c r="AC529" s="160"/>
      <c r="AD529" s="160"/>
      <c r="AE529" s="160">
        <f>SUM(AF529:AH529)</f>
        <v>1296.2460000000001</v>
      </c>
      <c r="AF529" s="160">
        <f t="shared" ref="AF529" si="257">P529</f>
        <v>1296.2460000000001</v>
      </c>
      <c r="AG529" s="160"/>
      <c r="AH529" s="160"/>
      <c r="AI529" s="160">
        <f>SUM(AJ529:AL529)</f>
        <v>924</v>
      </c>
      <c r="AJ529" s="160">
        <f t="shared" ref="AJ529" si="258">T529</f>
        <v>924</v>
      </c>
      <c r="AK529" s="160"/>
      <c r="AL529" s="160"/>
      <c r="AM529" s="2541">
        <f>SUM(AN529:AP529)</f>
        <v>5829</v>
      </c>
      <c r="AN529" s="2541">
        <v>5829</v>
      </c>
      <c r="AO529" s="160"/>
      <c r="AP529" s="160"/>
      <c r="AQ529" s="2541">
        <f>SUM(AR529:AT529)</f>
        <v>0</v>
      </c>
      <c r="AR529" s="2541">
        <v>0</v>
      </c>
      <c r="AS529" s="160"/>
      <c r="AT529" s="160"/>
      <c r="AU529" s="160"/>
      <c r="AV529" s="2541">
        <f>SUM(AW529:AY529)</f>
        <v>0</v>
      </c>
      <c r="AW529" s="2541"/>
      <c r="AX529" s="160"/>
      <c r="AY529" s="160"/>
      <c r="AZ529" s="160"/>
      <c r="BA529" s="99"/>
      <c r="BB529" s="99"/>
      <c r="BC529" s="99"/>
      <c r="BD529" s="2329">
        <f t="shared" ref="BD529" si="259">AW529</f>
        <v>0</v>
      </c>
      <c r="BE529" s="2329"/>
      <c r="BF529" s="933">
        <f>AM529-S529</f>
        <v>4905</v>
      </c>
      <c r="BG529" s="2638">
        <v>2022</v>
      </c>
      <c r="BH529" s="2638" t="s">
        <v>910</v>
      </c>
      <c r="BI529" s="2638"/>
      <c r="BJ529" s="2531">
        <f>(BD529+AN529)/H529*100</f>
        <v>100</v>
      </c>
      <c r="BK529" s="2531" t="e">
        <f>BD529/AR529*100</f>
        <v>#DIV/0!</v>
      </c>
      <c r="BL529" s="2638" t="s">
        <v>40</v>
      </c>
      <c r="BM529" s="2548"/>
      <c r="BN529" s="2900" t="s">
        <v>2498</v>
      </c>
      <c r="BO529" s="2920"/>
      <c r="BP529" s="2549"/>
      <c r="BQ529" s="2427"/>
    </row>
    <row r="530" spans="1:73" s="2427" customFormat="1" ht="38.25" customHeight="1">
      <c r="A530" s="2523">
        <v>2</v>
      </c>
      <c r="B530" s="2524" t="s">
        <v>1806</v>
      </c>
      <c r="C530" s="145" t="s">
        <v>1565</v>
      </c>
      <c r="D530" s="168" t="s">
        <v>1807</v>
      </c>
      <c r="E530" s="2525" t="s">
        <v>598</v>
      </c>
      <c r="F530" s="2637" t="s">
        <v>1808</v>
      </c>
      <c r="G530" s="2527">
        <v>1406</v>
      </c>
      <c r="H530" s="2527">
        <v>1406</v>
      </c>
      <c r="I530" s="106">
        <f t="shared" ref="I530" si="260">+G530-H530</f>
        <v>0</v>
      </c>
      <c r="J530" s="158"/>
      <c r="K530" s="157">
        <v>1406</v>
      </c>
      <c r="L530" s="157">
        <v>1406</v>
      </c>
      <c r="M530" s="1005">
        <v>1406</v>
      </c>
      <c r="N530" s="157">
        <v>0</v>
      </c>
      <c r="O530" s="2527">
        <v>0</v>
      </c>
      <c r="P530" s="160">
        <v>0</v>
      </c>
      <c r="Q530" s="160">
        <v>0</v>
      </c>
      <c r="R530" s="160"/>
      <c r="S530" s="161">
        <f t="shared" si="216"/>
        <v>1406</v>
      </c>
      <c r="T530" s="2541">
        <v>1406</v>
      </c>
      <c r="U530" s="106"/>
      <c r="V530" s="160"/>
      <c r="W530" s="160">
        <f t="shared" si="217"/>
        <v>0</v>
      </c>
      <c r="X530" s="160">
        <v>0</v>
      </c>
      <c r="Y530" s="159"/>
      <c r="Z530" s="160"/>
      <c r="AA530" s="160">
        <f t="shared" si="218"/>
        <v>0</v>
      </c>
      <c r="AB530" s="160">
        <v>0</v>
      </c>
      <c r="AC530" s="160">
        <v>0</v>
      </c>
      <c r="AD530" s="160"/>
      <c r="AE530" s="160">
        <f t="shared" si="219"/>
        <v>0</v>
      </c>
      <c r="AF530" s="160">
        <v>0</v>
      </c>
      <c r="AG530" s="160">
        <v>0</v>
      </c>
      <c r="AH530" s="160"/>
      <c r="AI530" s="160">
        <f t="shared" si="220"/>
        <v>1406</v>
      </c>
      <c r="AJ530" s="160">
        <v>1406</v>
      </c>
      <c r="AK530" s="106"/>
      <c r="AL530" s="160"/>
      <c r="AM530" s="2541">
        <f t="shared" si="221"/>
        <v>1406</v>
      </c>
      <c r="AN530" s="2541">
        <v>1406</v>
      </c>
      <c r="AO530" s="106"/>
      <c r="AP530" s="160"/>
      <c r="AQ530" s="2541">
        <f t="shared" si="222"/>
        <v>0</v>
      </c>
      <c r="AR530" s="2541">
        <v>0</v>
      </c>
      <c r="AS530" s="160">
        <v>0</v>
      </c>
      <c r="AT530" s="160"/>
      <c r="AU530" s="160"/>
      <c r="AV530" s="2541">
        <f t="shared" si="223"/>
        <v>0</v>
      </c>
      <c r="AW530" s="2541">
        <v>0</v>
      </c>
      <c r="AX530" s="160">
        <v>0</v>
      </c>
      <c r="AY530" s="160"/>
      <c r="AZ530" s="160"/>
      <c r="BA530" s="99"/>
      <c r="BB530" s="99"/>
      <c r="BC530" s="99"/>
      <c r="BD530" s="2544"/>
      <c r="BE530" s="2544"/>
      <c r="BF530" s="933">
        <f t="shared" si="243"/>
        <v>0</v>
      </c>
      <c r="BG530" s="2638"/>
      <c r="BH530" s="2638"/>
      <c r="BI530" s="2638"/>
      <c r="BJ530" s="2531">
        <f t="shared" si="253"/>
        <v>100</v>
      </c>
      <c r="BK530" s="2531" t="e">
        <f t="shared" si="254"/>
        <v>#DIV/0!</v>
      </c>
      <c r="BL530" s="2638" t="s">
        <v>40</v>
      </c>
      <c r="BM530" s="2548"/>
      <c r="BN530" s="2900" t="s">
        <v>2498</v>
      </c>
      <c r="BO530" s="2920"/>
      <c r="BP530" s="2549"/>
    </row>
    <row r="531" spans="1:73" s="28" customFormat="1" ht="25.5" customHeight="1">
      <c r="A531" s="2203" t="s">
        <v>58</v>
      </c>
      <c r="B531" s="1798" t="s">
        <v>59</v>
      </c>
      <c r="C531" s="1733"/>
      <c r="D531" s="1733"/>
      <c r="E531" s="1734"/>
      <c r="F531" s="1734"/>
      <c r="G531" s="102">
        <f>SUM(G533:G540)</f>
        <v>12107</v>
      </c>
      <c r="H531" s="102">
        <f t="shared" ref="H531:BF531" si="261">SUM(H533:H540)</f>
        <v>12107</v>
      </c>
      <c r="I531" s="102">
        <f t="shared" si="261"/>
        <v>0</v>
      </c>
      <c r="J531" s="102">
        <f t="shared" si="261"/>
        <v>0</v>
      </c>
      <c r="K531" s="102">
        <f t="shared" si="261"/>
        <v>12928</v>
      </c>
      <c r="L531" s="102">
        <f t="shared" si="261"/>
        <v>12107</v>
      </c>
      <c r="M531" s="1751">
        <f t="shared" si="261"/>
        <v>2948</v>
      </c>
      <c r="N531" s="102">
        <f t="shared" si="261"/>
        <v>1167</v>
      </c>
      <c r="O531" s="102">
        <f t="shared" si="261"/>
        <v>296.91300000000001</v>
      </c>
      <c r="P531" s="102">
        <f t="shared" si="261"/>
        <v>296.91300000000001</v>
      </c>
      <c r="Q531" s="102">
        <f t="shared" si="261"/>
        <v>0</v>
      </c>
      <c r="R531" s="102">
        <f t="shared" si="261"/>
        <v>0</v>
      </c>
      <c r="S531" s="102">
        <f t="shared" si="261"/>
        <v>3951</v>
      </c>
      <c r="T531" s="102">
        <f t="shared" si="261"/>
        <v>3951</v>
      </c>
      <c r="U531" s="102">
        <f t="shared" si="261"/>
        <v>0</v>
      </c>
      <c r="V531" s="102">
        <f t="shared" si="261"/>
        <v>0</v>
      </c>
      <c r="W531" s="102">
        <f t="shared" si="261"/>
        <v>296.91300000000001</v>
      </c>
      <c r="X531" s="102">
        <f t="shared" si="261"/>
        <v>296.91300000000001</v>
      </c>
      <c r="Y531" s="102">
        <f t="shared" si="261"/>
        <v>0</v>
      </c>
      <c r="Z531" s="102">
        <f t="shared" si="261"/>
        <v>0</v>
      </c>
      <c r="AA531" s="102">
        <f t="shared" si="261"/>
        <v>667.4</v>
      </c>
      <c r="AB531" s="102">
        <f t="shared" si="261"/>
        <v>667.4</v>
      </c>
      <c r="AC531" s="102">
        <f t="shared" si="261"/>
        <v>0</v>
      </c>
      <c r="AD531" s="102">
        <f t="shared" si="261"/>
        <v>0</v>
      </c>
      <c r="AE531" s="102">
        <f t="shared" si="261"/>
        <v>296.91300000000001</v>
      </c>
      <c r="AF531" s="102">
        <f t="shared" si="261"/>
        <v>296.91300000000001</v>
      </c>
      <c r="AG531" s="102">
        <f t="shared" si="261"/>
        <v>0</v>
      </c>
      <c r="AH531" s="102">
        <f t="shared" si="261"/>
        <v>0</v>
      </c>
      <c r="AI531" s="102">
        <f t="shared" si="261"/>
        <v>3951</v>
      </c>
      <c r="AJ531" s="102">
        <f t="shared" si="261"/>
        <v>3951</v>
      </c>
      <c r="AK531" s="102">
        <f t="shared" si="261"/>
        <v>0</v>
      </c>
      <c r="AL531" s="102">
        <f t="shared" si="261"/>
        <v>0</v>
      </c>
      <c r="AM531" s="102">
        <f t="shared" si="261"/>
        <v>7441</v>
      </c>
      <c r="AN531" s="102">
        <f t="shared" si="261"/>
        <v>7441</v>
      </c>
      <c r="AO531" s="102">
        <f t="shared" si="261"/>
        <v>0</v>
      </c>
      <c r="AP531" s="102">
        <f t="shared" si="261"/>
        <v>0</v>
      </c>
      <c r="AQ531" s="102">
        <f t="shared" si="261"/>
        <v>4666</v>
      </c>
      <c r="AR531" s="102">
        <f t="shared" si="261"/>
        <v>4666</v>
      </c>
      <c r="AS531" s="102">
        <f t="shared" si="261"/>
        <v>0</v>
      </c>
      <c r="AT531" s="102">
        <f t="shared" si="261"/>
        <v>0</v>
      </c>
      <c r="AU531" s="102">
        <f t="shared" si="261"/>
        <v>0</v>
      </c>
      <c r="AV531" s="102">
        <f t="shared" si="261"/>
        <v>495</v>
      </c>
      <c r="AW531" s="102">
        <f t="shared" si="261"/>
        <v>495</v>
      </c>
      <c r="AX531" s="102">
        <f t="shared" si="261"/>
        <v>0</v>
      </c>
      <c r="AY531" s="102">
        <f t="shared" si="261"/>
        <v>0</v>
      </c>
      <c r="AZ531" s="102">
        <f t="shared" si="261"/>
        <v>0</v>
      </c>
      <c r="BA531" s="102">
        <f t="shared" si="261"/>
        <v>0</v>
      </c>
      <c r="BB531" s="102">
        <f t="shared" si="261"/>
        <v>0</v>
      </c>
      <c r="BC531" s="102">
        <f t="shared" si="261"/>
        <v>0</v>
      </c>
      <c r="BD531" s="102">
        <f t="shared" si="261"/>
        <v>1712</v>
      </c>
      <c r="BE531" s="1655">
        <f>'PL 3 PB DATP'!H42</f>
        <v>1712</v>
      </c>
      <c r="BF531" s="102">
        <f t="shared" si="261"/>
        <v>3490</v>
      </c>
      <c r="BG531" s="1658"/>
      <c r="BH531" s="1658"/>
      <c r="BI531" s="1658"/>
      <c r="BJ531" s="1669">
        <f t="shared" si="253"/>
        <v>75.600892045923857</v>
      </c>
      <c r="BK531" s="1669">
        <f t="shared" si="254"/>
        <v>36.690955850835834</v>
      </c>
      <c r="BL531" s="1658"/>
      <c r="BM531" s="18"/>
      <c r="BN531" s="2900" t="s">
        <v>2498</v>
      </c>
      <c r="BO531" s="1370"/>
      <c r="BP531" s="1660">
        <f>BE531-BD531</f>
        <v>0</v>
      </c>
      <c r="BQ531" s="53"/>
    </row>
    <row r="532" spans="1:73" s="28" customFormat="1" ht="36" customHeight="1">
      <c r="A532" s="2233" t="s">
        <v>73</v>
      </c>
      <c r="B532" s="149" t="s">
        <v>2422</v>
      </c>
      <c r="C532" s="1733"/>
      <c r="D532" s="1733"/>
      <c r="E532" s="1734"/>
      <c r="F532" s="1734"/>
      <c r="G532" s="102">
        <f>SUM(G533:G535)</f>
        <v>7936</v>
      </c>
      <c r="H532" s="102">
        <f t="shared" ref="H532:BC532" si="262">SUM(H533:H535)</f>
        <v>7936</v>
      </c>
      <c r="I532" s="102">
        <f t="shared" si="262"/>
        <v>0</v>
      </c>
      <c r="J532" s="102">
        <f t="shared" si="262"/>
        <v>0</v>
      </c>
      <c r="K532" s="102">
        <f t="shared" si="262"/>
        <v>8757</v>
      </c>
      <c r="L532" s="102">
        <f t="shared" si="262"/>
        <v>7936</v>
      </c>
      <c r="M532" s="102">
        <f t="shared" si="262"/>
        <v>2948</v>
      </c>
      <c r="N532" s="102">
        <f t="shared" si="262"/>
        <v>1167</v>
      </c>
      <c r="O532" s="102">
        <f t="shared" si="262"/>
        <v>296.91300000000001</v>
      </c>
      <c r="P532" s="102">
        <f t="shared" si="262"/>
        <v>296.91300000000001</v>
      </c>
      <c r="Q532" s="102">
        <f t="shared" si="262"/>
        <v>0</v>
      </c>
      <c r="R532" s="102">
        <f t="shared" si="262"/>
        <v>0</v>
      </c>
      <c r="S532" s="102">
        <f t="shared" si="262"/>
        <v>3951</v>
      </c>
      <c r="T532" s="102">
        <f t="shared" si="262"/>
        <v>3951</v>
      </c>
      <c r="U532" s="102">
        <f t="shared" si="262"/>
        <v>0</v>
      </c>
      <c r="V532" s="102">
        <f t="shared" si="262"/>
        <v>0</v>
      </c>
      <c r="W532" s="102">
        <f t="shared" si="262"/>
        <v>296.91300000000001</v>
      </c>
      <c r="X532" s="102">
        <f t="shared" si="262"/>
        <v>296.91300000000001</v>
      </c>
      <c r="Y532" s="102">
        <f t="shared" si="262"/>
        <v>0</v>
      </c>
      <c r="Z532" s="102">
        <f t="shared" si="262"/>
        <v>0</v>
      </c>
      <c r="AA532" s="102">
        <f t="shared" si="262"/>
        <v>667.4</v>
      </c>
      <c r="AB532" s="102">
        <f t="shared" si="262"/>
        <v>667.4</v>
      </c>
      <c r="AC532" s="102">
        <f t="shared" si="262"/>
        <v>0</v>
      </c>
      <c r="AD532" s="102">
        <f t="shared" si="262"/>
        <v>0</v>
      </c>
      <c r="AE532" s="102">
        <f t="shared" si="262"/>
        <v>296.91300000000001</v>
      </c>
      <c r="AF532" s="102">
        <f t="shared" si="262"/>
        <v>296.91300000000001</v>
      </c>
      <c r="AG532" s="102">
        <f t="shared" si="262"/>
        <v>0</v>
      </c>
      <c r="AH532" s="102">
        <f t="shared" si="262"/>
        <v>0</v>
      </c>
      <c r="AI532" s="102">
        <f t="shared" si="262"/>
        <v>3951</v>
      </c>
      <c r="AJ532" s="102">
        <f t="shared" si="262"/>
        <v>3951</v>
      </c>
      <c r="AK532" s="102">
        <f t="shared" si="262"/>
        <v>0</v>
      </c>
      <c r="AL532" s="102">
        <f t="shared" si="262"/>
        <v>0</v>
      </c>
      <c r="AM532" s="102">
        <f t="shared" si="262"/>
        <v>7441</v>
      </c>
      <c r="AN532" s="102">
        <f t="shared" si="262"/>
        <v>7441</v>
      </c>
      <c r="AO532" s="102">
        <f t="shared" si="262"/>
        <v>0</v>
      </c>
      <c r="AP532" s="102">
        <f t="shared" si="262"/>
        <v>0</v>
      </c>
      <c r="AQ532" s="102">
        <f t="shared" si="262"/>
        <v>495</v>
      </c>
      <c r="AR532" s="102">
        <f t="shared" si="262"/>
        <v>495</v>
      </c>
      <c r="AS532" s="102">
        <f t="shared" si="262"/>
        <v>0</v>
      </c>
      <c r="AT532" s="102">
        <f t="shared" si="262"/>
        <v>0</v>
      </c>
      <c r="AU532" s="102">
        <f t="shared" si="262"/>
        <v>0</v>
      </c>
      <c r="AV532" s="102">
        <f t="shared" si="262"/>
        <v>495</v>
      </c>
      <c r="AW532" s="102">
        <f t="shared" si="262"/>
        <v>495</v>
      </c>
      <c r="AX532" s="102">
        <f t="shared" si="262"/>
        <v>0</v>
      </c>
      <c r="AY532" s="102">
        <f t="shared" si="262"/>
        <v>0</v>
      </c>
      <c r="AZ532" s="102">
        <f t="shared" si="262"/>
        <v>0</v>
      </c>
      <c r="BA532" s="102">
        <f t="shared" si="262"/>
        <v>0</v>
      </c>
      <c r="BB532" s="102">
        <f t="shared" si="262"/>
        <v>0</v>
      </c>
      <c r="BC532" s="102">
        <f t="shared" si="262"/>
        <v>0</v>
      </c>
      <c r="BD532" s="102">
        <f>SUM(BD533:BD535)</f>
        <v>495</v>
      </c>
      <c r="BE532" s="102"/>
      <c r="BF532" s="102"/>
      <c r="BG532" s="1735"/>
      <c r="BH532" s="1735"/>
      <c r="BI532" s="1735"/>
      <c r="BJ532" s="1669">
        <f t="shared" si="253"/>
        <v>100</v>
      </c>
      <c r="BK532" s="1669">
        <f t="shared" si="254"/>
        <v>100</v>
      </c>
      <c r="BL532" s="1658"/>
      <c r="BM532" s="18"/>
      <c r="BN532" s="2900" t="s">
        <v>2498</v>
      </c>
      <c r="BO532" s="1370"/>
      <c r="BP532" s="1660"/>
      <c r="BQ532" s="53"/>
    </row>
    <row r="533" spans="1:73" s="2355" customFormat="1" ht="39" customHeight="1">
      <c r="A533" s="2555" t="s">
        <v>46</v>
      </c>
      <c r="B533" s="2639" t="s">
        <v>957</v>
      </c>
      <c r="C533" s="173" t="s">
        <v>828</v>
      </c>
      <c r="D533" s="173" t="s">
        <v>958</v>
      </c>
      <c r="E533" s="2641" t="s">
        <v>444</v>
      </c>
      <c r="F533" s="2642" t="s">
        <v>959</v>
      </c>
      <c r="G533" s="2451">
        <v>2300</v>
      </c>
      <c r="H533" s="2451">
        <v>2300</v>
      </c>
      <c r="I533" s="118"/>
      <c r="J533" s="118"/>
      <c r="K533" s="134">
        <v>2946</v>
      </c>
      <c r="L533" s="134">
        <v>2300</v>
      </c>
      <c r="M533" s="1006">
        <v>800</v>
      </c>
      <c r="N533" s="146">
        <v>50</v>
      </c>
      <c r="O533" s="2456">
        <v>0</v>
      </c>
      <c r="P533" s="1816"/>
      <c r="Q533" s="1816"/>
      <c r="R533" s="146"/>
      <c r="S533" s="146">
        <f t="shared" si="216"/>
        <v>1127</v>
      </c>
      <c r="T533" s="2458">
        <v>1127</v>
      </c>
      <c r="U533" s="146"/>
      <c r="V533" s="146"/>
      <c r="W533" s="146">
        <f t="shared" si="217"/>
        <v>0</v>
      </c>
      <c r="X533" s="146"/>
      <c r="Y533" s="146"/>
      <c r="Z533" s="146"/>
      <c r="AA533" s="1817">
        <f t="shared" si="218"/>
        <v>0</v>
      </c>
      <c r="AB533" s="1817"/>
      <c r="AC533" s="146"/>
      <c r="AD533" s="146"/>
      <c r="AE533" s="1817">
        <f t="shared" si="219"/>
        <v>0</v>
      </c>
      <c r="AF533" s="1817"/>
      <c r="AG533" s="146"/>
      <c r="AH533" s="146"/>
      <c r="AI533" s="1817">
        <f t="shared" si="220"/>
        <v>1127</v>
      </c>
      <c r="AJ533" s="146">
        <v>1127</v>
      </c>
      <c r="AK533" s="146"/>
      <c r="AL533" s="146"/>
      <c r="AM533" s="2650">
        <f t="shared" si="221"/>
        <v>2117</v>
      </c>
      <c r="AN533" s="2458">
        <v>2117</v>
      </c>
      <c r="AO533" s="146"/>
      <c r="AP533" s="146"/>
      <c r="AQ533" s="2458">
        <f t="shared" si="222"/>
        <v>183</v>
      </c>
      <c r="AR533" s="2458">
        <v>183</v>
      </c>
      <c r="AS533" s="146"/>
      <c r="AT533" s="146">
        <v>0</v>
      </c>
      <c r="AU533" s="146"/>
      <c r="AV533" s="2458">
        <f t="shared" si="223"/>
        <v>183</v>
      </c>
      <c r="AW533" s="2458">
        <v>183</v>
      </c>
      <c r="AX533" s="146"/>
      <c r="AY533" s="146"/>
      <c r="AZ533" s="146"/>
      <c r="BA533" s="191"/>
      <c r="BB533" s="191"/>
      <c r="BC533" s="191"/>
      <c r="BD533" s="2329">
        <f t="shared" ref="BD533:BD535" si="263">AW533</f>
        <v>183</v>
      </c>
      <c r="BE533" s="2329"/>
      <c r="BF533" s="935">
        <f t="shared" si="243"/>
        <v>990</v>
      </c>
      <c r="BG533" s="2459">
        <v>2022</v>
      </c>
      <c r="BH533" s="2459" t="s">
        <v>2324</v>
      </c>
      <c r="BI533" s="2638" t="s">
        <v>2327</v>
      </c>
      <c r="BJ533" s="2531">
        <f t="shared" si="253"/>
        <v>100</v>
      </c>
      <c r="BK533" s="2531">
        <f t="shared" si="254"/>
        <v>100</v>
      </c>
      <c r="BL533" s="2638" t="s">
        <v>40</v>
      </c>
      <c r="BM533" s="2461"/>
      <c r="BN533" s="2900" t="s">
        <v>2498</v>
      </c>
      <c r="BO533" s="2900"/>
      <c r="BP533" s="2462"/>
      <c r="BQ533" s="2463"/>
      <c r="BR533" s="2464"/>
      <c r="BS533" s="2464"/>
      <c r="BT533" s="2464"/>
      <c r="BU533" s="2464"/>
    </row>
    <row r="534" spans="1:73" s="2355" customFormat="1" ht="39" customHeight="1">
      <c r="A534" s="2446" t="s">
        <v>48</v>
      </c>
      <c r="B534" s="2639" t="s">
        <v>960</v>
      </c>
      <c r="C534" s="173" t="s">
        <v>832</v>
      </c>
      <c r="D534" s="173" t="s">
        <v>961</v>
      </c>
      <c r="E534" s="2641" t="s">
        <v>444</v>
      </c>
      <c r="F534" s="2642" t="s">
        <v>962</v>
      </c>
      <c r="G534" s="2451">
        <v>2730</v>
      </c>
      <c r="H534" s="2451">
        <v>2730</v>
      </c>
      <c r="I534" s="118"/>
      <c r="J534" s="118"/>
      <c r="K534" s="134">
        <v>2905</v>
      </c>
      <c r="L534" s="134">
        <v>2730</v>
      </c>
      <c r="M534" s="1006">
        <v>727</v>
      </c>
      <c r="N534" s="146">
        <v>450</v>
      </c>
      <c r="O534" s="2456">
        <v>0</v>
      </c>
      <c r="P534" s="147"/>
      <c r="Q534" s="1816"/>
      <c r="R534" s="146"/>
      <c r="S534" s="146">
        <f t="shared" si="216"/>
        <v>1268</v>
      </c>
      <c r="T534" s="2458">
        <v>1268</v>
      </c>
      <c r="U534" s="146"/>
      <c r="V534" s="146"/>
      <c r="W534" s="146">
        <f t="shared" si="217"/>
        <v>0</v>
      </c>
      <c r="X534" s="146"/>
      <c r="Y534" s="146"/>
      <c r="Z534" s="146"/>
      <c r="AA534" s="1817">
        <f t="shared" si="218"/>
        <v>0</v>
      </c>
      <c r="AB534" s="1817"/>
      <c r="AC534" s="146"/>
      <c r="AD534" s="146"/>
      <c r="AE534" s="1817">
        <f t="shared" si="219"/>
        <v>0</v>
      </c>
      <c r="AF534" s="1817"/>
      <c r="AG534" s="146"/>
      <c r="AH534" s="146"/>
      <c r="AI534" s="1817">
        <f t="shared" si="220"/>
        <v>1268</v>
      </c>
      <c r="AJ534" s="146">
        <v>1268</v>
      </c>
      <c r="AK534" s="146"/>
      <c r="AL534" s="146"/>
      <c r="AM534" s="2650">
        <f t="shared" si="221"/>
        <v>2518</v>
      </c>
      <c r="AN534" s="2458">
        <v>2518</v>
      </c>
      <c r="AO534" s="146"/>
      <c r="AP534" s="146"/>
      <c r="AQ534" s="2458">
        <f t="shared" si="222"/>
        <v>212</v>
      </c>
      <c r="AR534" s="2458">
        <v>212</v>
      </c>
      <c r="AS534" s="146"/>
      <c r="AT534" s="146">
        <v>0</v>
      </c>
      <c r="AU534" s="146"/>
      <c r="AV534" s="2458">
        <f t="shared" si="223"/>
        <v>212</v>
      </c>
      <c r="AW534" s="2458">
        <v>212</v>
      </c>
      <c r="AX534" s="146"/>
      <c r="AY534" s="146"/>
      <c r="AZ534" s="146"/>
      <c r="BA534" s="191"/>
      <c r="BB534" s="191"/>
      <c r="BC534" s="191"/>
      <c r="BD534" s="2329">
        <f t="shared" si="263"/>
        <v>212</v>
      </c>
      <c r="BE534" s="2329"/>
      <c r="BF534" s="935">
        <f t="shared" si="243"/>
        <v>1250</v>
      </c>
      <c r="BG534" s="2459">
        <v>2022</v>
      </c>
      <c r="BH534" s="2459" t="s">
        <v>2324</v>
      </c>
      <c r="BI534" s="2638" t="s">
        <v>2327</v>
      </c>
      <c r="BJ534" s="2531">
        <f t="shared" si="253"/>
        <v>100</v>
      </c>
      <c r="BK534" s="2531">
        <f t="shared" si="254"/>
        <v>100</v>
      </c>
      <c r="BL534" s="2638" t="s">
        <v>40</v>
      </c>
      <c r="BM534" s="2461"/>
      <c r="BN534" s="2900" t="s">
        <v>2498</v>
      </c>
      <c r="BO534" s="2900"/>
      <c r="BP534" s="2462"/>
      <c r="BQ534" s="2463"/>
      <c r="BR534" s="2464"/>
      <c r="BS534" s="2464"/>
      <c r="BT534" s="2464"/>
      <c r="BU534" s="2464"/>
    </row>
    <row r="535" spans="1:73" s="2355" customFormat="1" ht="54.75" customHeight="1">
      <c r="A535" s="2446" t="s">
        <v>50</v>
      </c>
      <c r="B535" s="2639" t="s">
        <v>963</v>
      </c>
      <c r="C535" s="173" t="s">
        <v>845</v>
      </c>
      <c r="D535" s="173" t="s">
        <v>964</v>
      </c>
      <c r="E535" s="2641" t="s">
        <v>444</v>
      </c>
      <c r="F535" s="2642" t="s">
        <v>965</v>
      </c>
      <c r="G535" s="2643">
        <v>2906</v>
      </c>
      <c r="H535" s="2451">
        <v>2906</v>
      </c>
      <c r="I535" s="118"/>
      <c r="J535" s="118"/>
      <c r="K535" s="134">
        <v>2906</v>
      </c>
      <c r="L535" s="134">
        <v>2906</v>
      </c>
      <c r="M535" s="1006">
        <v>1421</v>
      </c>
      <c r="N535" s="146">
        <v>667</v>
      </c>
      <c r="O535" s="2456">
        <v>296.91300000000001</v>
      </c>
      <c r="P535" s="147">
        <v>296.91300000000001</v>
      </c>
      <c r="Q535" s="1816"/>
      <c r="R535" s="146"/>
      <c r="S535" s="146">
        <f t="shared" si="216"/>
        <v>1556</v>
      </c>
      <c r="T535" s="2458">
        <v>1556</v>
      </c>
      <c r="U535" s="146"/>
      <c r="V535" s="146"/>
      <c r="W535" s="146">
        <f t="shared" si="217"/>
        <v>296.91300000000001</v>
      </c>
      <c r="X535" s="146">
        <v>296.91300000000001</v>
      </c>
      <c r="Y535" s="146"/>
      <c r="Z535" s="146"/>
      <c r="AA535" s="1817">
        <f t="shared" si="218"/>
        <v>667.4</v>
      </c>
      <c r="AB535" s="1817">
        <v>667.4</v>
      </c>
      <c r="AC535" s="146"/>
      <c r="AD535" s="146"/>
      <c r="AE535" s="1817">
        <f t="shared" si="219"/>
        <v>296.91300000000001</v>
      </c>
      <c r="AF535" s="1817">
        <v>296.91300000000001</v>
      </c>
      <c r="AG535" s="146"/>
      <c r="AH535" s="146"/>
      <c r="AI535" s="1817">
        <f t="shared" si="220"/>
        <v>1556</v>
      </c>
      <c r="AJ535" s="146">
        <v>1556</v>
      </c>
      <c r="AK535" s="146"/>
      <c r="AL535" s="146"/>
      <c r="AM535" s="2650">
        <f t="shared" si="221"/>
        <v>2806</v>
      </c>
      <c r="AN535" s="2458">
        <v>2806</v>
      </c>
      <c r="AO535" s="146"/>
      <c r="AP535" s="146"/>
      <c r="AQ535" s="2458">
        <f t="shared" si="222"/>
        <v>100</v>
      </c>
      <c r="AR535" s="2458">
        <v>100</v>
      </c>
      <c r="AS535" s="146"/>
      <c r="AT535" s="146">
        <v>0</v>
      </c>
      <c r="AU535" s="146"/>
      <c r="AV535" s="2458">
        <f t="shared" si="223"/>
        <v>100</v>
      </c>
      <c r="AW535" s="2458">
        <v>100</v>
      </c>
      <c r="AX535" s="146"/>
      <c r="AY535" s="146"/>
      <c r="AZ535" s="146"/>
      <c r="BA535" s="191"/>
      <c r="BB535" s="191"/>
      <c r="BC535" s="191"/>
      <c r="BD535" s="2329">
        <f t="shared" si="263"/>
        <v>100</v>
      </c>
      <c r="BE535" s="2329"/>
      <c r="BF535" s="935">
        <f t="shared" si="243"/>
        <v>1250</v>
      </c>
      <c r="BG535" s="2459">
        <v>2022</v>
      </c>
      <c r="BH535" s="2459" t="s">
        <v>2324</v>
      </c>
      <c r="BI535" s="2638" t="s">
        <v>2327</v>
      </c>
      <c r="BJ535" s="2531">
        <f t="shared" si="253"/>
        <v>100</v>
      </c>
      <c r="BK535" s="2531">
        <f t="shared" si="254"/>
        <v>100</v>
      </c>
      <c r="BL535" s="2638" t="s">
        <v>40</v>
      </c>
      <c r="BM535" s="2461"/>
      <c r="BN535" s="2900" t="s">
        <v>2498</v>
      </c>
      <c r="BO535" s="2900"/>
      <c r="BP535" s="2462"/>
      <c r="BQ535" s="2463"/>
      <c r="BR535" s="2464"/>
      <c r="BS535" s="2464"/>
      <c r="BT535" s="2464"/>
      <c r="BU535" s="2464"/>
    </row>
    <row r="536" spans="1:73" s="2368" customFormat="1" ht="34.5" customHeight="1">
      <c r="A536" s="2560" t="s">
        <v>74</v>
      </c>
      <c r="B536" s="2640" t="s">
        <v>2468</v>
      </c>
      <c r="C536" s="2107"/>
      <c r="D536" s="2107"/>
      <c r="E536" s="2644"/>
      <c r="F536" s="2645"/>
      <c r="G536" s="2646"/>
      <c r="H536" s="2647"/>
      <c r="I536" s="2108"/>
      <c r="J536" s="2108"/>
      <c r="K536" s="2109"/>
      <c r="L536" s="2109"/>
      <c r="M536" s="2110"/>
      <c r="N536" s="2111"/>
      <c r="O536" s="2648"/>
      <c r="P536" s="2112"/>
      <c r="Q536" s="2113"/>
      <c r="R536" s="2111"/>
      <c r="S536" s="2111"/>
      <c r="T536" s="2649"/>
      <c r="U536" s="2111"/>
      <c r="V536" s="2111"/>
      <c r="W536" s="2111"/>
      <c r="X536" s="2111"/>
      <c r="Y536" s="2111"/>
      <c r="Z536" s="2111"/>
      <c r="AA536" s="2114"/>
      <c r="AB536" s="2114"/>
      <c r="AC536" s="2111"/>
      <c r="AD536" s="2111"/>
      <c r="AE536" s="2114"/>
      <c r="AF536" s="2114"/>
      <c r="AG536" s="2111"/>
      <c r="AH536" s="2111"/>
      <c r="AI536" s="2114"/>
      <c r="AJ536" s="2111"/>
      <c r="AK536" s="2111"/>
      <c r="AL536" s="2111"/>
      <c r="AM536" s="2651"/>
      <c r="AN536" s="2649"/>
      <c r="AO536" s="2111"/>
      <c r="AP536" s="2111"/>
      <c r="AQ536" s="2649"/>
      <c r="AR536" s="2649"/>
      <c r="AS536" s="2111"/>
      <c r="AT536" s="2111"/>
      <c r="AU536" s="2111"/>
      <c r="AV536" s="2649"/>
      <c r="AW536" s="2649"/>
      <c r="AX536" s="2111"/>
      <c r="AY536" s="2111"/>
      <c r="AZ536" s="2111"/>
      <c r="BA536" s="2111"/>
      <c r="BB536" s="2111"/>
      <c r="BC536" s="2111"/>
      <c r="BD536" s="2586">
        <v>1217</v>
      </c>
      <c r="BE536" s="2586"/>
      <c r="BF536" s="2115"/>
      <c r="BG536" s="2648"/>
      <c r="BH536" s="2648"/>
      <c r="BI536" s="2652"/>
      <c r="BJ536" s="2551" t="e">
        <f t="shared" si="253"/>
        <v>#DIV/0!</v>
      </c>
      <c r="BK536" s="2551" t="e">
        <f t="shared" si="254"/>
        <v>#DIV/0!</v>
      </c>
      <c r="BL536" s="2653" t="s">
        <v>2327</v>
      </c>
      <c r="BM536" s="2592"/>
      <c r="BN536" s="2900" t="s">
        <v>2498</v>
      </c>
      <c r="BO536" s="2907"/>
      <c r="BP536" s="2568"/>
      <c r="BQ536" s="2569"/>
      <c r="BR536" s="2569"/>
      <c r="BS536" s="2569"/>
      <c r="BT536" s="2569"/>
      <c r="BU536" s="2569"/>
    </row>
    <row r="537" spans="1:73" s="1937" customFormat="1" ht="34.5" customHeight="1">
      <c r="A537" s="2232"/>
      <c r="B537" s="2116" t="s">
        <v>966</v>
      </c>
      <c r="C537" s="2117"/>
      <c r="D537" s="2117"/>
      <c r="E537" s="2118"/>
      <c r="F537" s="2119"/>
      <c r="G537" s="2120">
        <v>821</v>
      </c>
      <c r="H537" s="2121">
        <v>821</v>
      </c>
      <c r="I537" s="2121"/>
      <c r="J537" s="2121"/>
      <c r="K537" s="2017">
        <v>821</v>
      </c>
      <c r="L537" s="2017">
        <v>821</v>
      </c>
      <c r="M537" s="2059"/>
      <c r="N537" s="1554"/>
      <c r="O537" s="2112">
        <v>0</v>
      </c>
      <c r="P537" s="2112"/>
      <c r="Q537" s="2111"/>
      <c r="R537" s="2111"/>
      <c r="S537" s="2111">
        <f t="shared" si="216"/>
        <v>0</v>
      </c>
      <c r="T537" s="2111"/>
      <c r="U537" s="2111"/>
      <c r="V537" s="2111"/>
      <c r="W537" s="1554">
        <f t="shared" si="217"/>
        <v>0</v>
      </c>
      <c r="X537" s="2111"/>
      <c r="Y537" s="2111"/>
      <c r="Z537" s="2111"/>
      <c r="AA537" s="1554">
        <f t="shared" si="218"/>
        <v>0</v>
      </c>
      <c r="AB537" s="1554"/>
      <c r="AC537" s="2111"/>
      <c r="AD537" s="2111"/>
      <c r="AE537" s="1554">
        <f t="shared" si="219"/>
        <v>0</v>
      </c>
      <c r="AF537" s="2111"/>
      <c r="AG537" s="2111"/>
      <c r="AH537" s="2111"/>
      <c r="AI537" s="1554">
        <f t="shared" si="220"/>
        <v>0</v>
      </c>
      <c r="AJ537" s="2111"/>
      <c r="AK537" s="2111"/>
      <c r="AL537" s="2111"/>
      <c r="AM537" s="1554">
        <f t="shared" si="221"/>
        <v>0</v>
      </c>
      <c r="AN537" s="2111"/>
      <c r="AO537" s="2111"/>
      <c r="AP537" s="2111"/>
      <c r="AQ537" s="2111">
        <f t="shared" si="222"/>
        <v>821</v>
      </c>
      <c r="AR537" s="1554">
        <v>821</v>
      </c>
      <c r="AS537" s="2111"/>
      <c r="AT537" s="1554">
        <v>0</v>
      </c>
      <c r="AU537" s="2111"/>
      <c r="AV537" s="2111">
        <f t="shared" si="223"/>
        <v>0</v>
      </c>
      <c r="AW537" s="2111"/>
      <c r="AX537" s="2111"/>
      <c r="AY537" s="2111"/>
      <c r="AZ537" s="2111"/>
      <c r="BA537" s="2050"/>
      <c r="BB537" s="2050"/>
      <c r="BC537" s="2050"/>
      <c r="BD537" s="2050"/>
      <c r="BE537" s="2050"/>
      <c r="BF537" s="2052">
        <f t="shared" si="243"/>
        <v>0</v>
      </c>
      <c r="BG537" s="2063"/>
      <c r="BH537" s="2063"/>
      <c r="BI537" s="2063"/>
      <c r="BJ537" s="2064">
        <f t="shared" si="253"/>
        <v>0</v>
      </c>
      <c r="BK537" s="2064">
        <f t="shared" si="254"/>
        <v>0</v>
      </c>
      <c r="BL537" s="2063"/>
      <c r="BM537" s="2122"/>
      <c r="BN537" s="2900" t="s">
        <v>2498</v>
      </c>
      <c r="BO537" s="2902"/>
      <c r="BP537" s="2053"/>
      <c r="BQ537" s="2067"/>
      <c r="BR537" s="2067"/>
      <c r="BS537" s="2067"/>
      <c r="BT537" s="2067"/>
      <c r="BU537" s="2067"/>
    </row>
    <row r="538" spans="1:73" s="1937" customFormat="1">
      <c r="A538" s="2232"/>
      <c r="B538" s="2123" t="s">
        <v>383</v>
      </c>
      <c r="C538" s="2117"/>
      <c r="D538" s="2117"/>
      <c r="E538" s="2118"/>
      <c r="F538" s="2119"/>
      <c r="G538" s="2124">
        <v>360</v>
      </c>
      <c r="H538" s="2124">
        <v>360</v>
      </c>
      <c r="I538" s="2121"/>
      <c r="J538" s="2121"/>
      <c r="K538" s="2017">
        <v>360</v>
      </c>
      <c r="L538" s="2124">
        <v>360</v>
      </c>
      <c r="M538" s="2059"/>
      <c r="N538" s="1554"/>
      <c r="O538" s="2112">
        <v>0</v>
      </c>
      <c r="P538" s="2112"/>
      <c r="Q538" s="2111"/>
      <c r="R538" s="2111"/>
      <c r="S538" s="2111">
        <f t="shared" si="216"/>
        <v>0</v>
      </c>
      <c r="T538" s="2111"/>
      <c r="U538" s="2111"/>
      <c r="V538" s="2111"/>
      <c r="W538" s="1554">
        <f t="shared" si="217"/>
        <v>0</v>
      </c>
      <c r="X538" s="2111"/>
      <c r="Y538" s="2111"/>
      <c r="Z538" s="2111"/>
      <c r="AA538" s="1554">
        <f t="shared" si="218"/>
        <v>0</v>
      </c>
      <c r="AB538" s="1554"/>
      <c r="AC538" s="2111"/>
      <c r="AD538" s="2111"/>
      <c r="AE538" s="1554">
        <f t="shared" si="219"/>
        <v>0</v>
      </c>
      <c r="AF538" s="2111"/>
      <c r="AG538" s="2111"/>
      <c r="AH538" s="2111"/>
      <c r="AI538" s="1554">
        <f t="shared" si="220"/>
        <v>0</v>
      </c>
      <c r="AJ538" s="2111"/>
      <c r="AK538" s="2111"/>
      <c r="AL538" s="2111"/>
      <c r="AM538" s="1554">
        <f t="shared" si="221"/>
        <v>0</v>
      </c>
      <c r="AN538" s="2111"/>
      <c r="AO538" s="2111"/>
      <c r="AP538" s="2111"/>
      <c r="AQ538" s="2111">
        <f t="shared" si="222"/>
        <v>360</v>
      </c>
      <c r="AR538" s="1554">
        <v>360</v>
      </c>
      <c r="AS538" s="2111"/>
      <c r="AT538" s="1554">
        <v>0</v>
      </c>
      <c r="AU538" s="2111"/>
      <c r="AV538" s="2111">
        <f t="shared" si="223"/>
        <v>0</v>
      </c>
      <c r="AW538" s="2111"/>
      <c r="AX538" s="2111"/>
      <c r="AY538" s="2111"/>
      <c r="AZ538" s="2111"/>
      <c r="BA538" s="2050"/>
      <c r="BB538" s="2050"/>
      <c r="BC538" s="2050"/>
      <c r="BD538" s="2050"/>
      <c r="BE538" s="2050"/>
      <c r="BF538" s="2052">
        <f t="shared" si="243"/>
        <v>0</v>
      </c>
      <c r="BG538" s="2063"/>
      <c r="BH538" s="2063"/>
      <c r="BI538" s="2063"/>
      <c r="BJ538" s="2064">
        <f t="shared" si="253"/>
        <v>0</v>
      </c>
      <c r="BK538" s="2064">
        <f t="shared" si="254"/>
        <v>0</v>
      </c>
      <c r="BL538" s="2063"/>
      <c r="BM538" s="2122"/>
      <c r="BN538" s="2900" t="s">
        <v>2498</v>
      </c>
      <c r="BO538" s="2902"/>
      <c r="BP538" s="2053"/>
      <c r="BQ538" s="2067"/>
      <c r="BR538" s="2067"/>
      <c r="BS538" s="2067"/>
      <c r="BT538" s="2067"/>
      <c r="BU538" s="2067"/>
    </row>
    <row r="539" spans="1:73" s="1937" customFormat="1">
      <c r="A539" s="2231"/>
      <c r="B539" s="2125" t="s">
        <v>384</v>
      </c>
      <c r="C539" s="2117"/>
      <c r="D539" s="2117"/>
      <c r="E539" s="2118"/>
      <c r="F539" s="2119"/>
      <c r="G539" s="2124">
        <v>1280</v>
      </c>
      <c r="H539" s="2124">
        <v>1280</v>
      </c>
      <c r="I539" s="2121"/>
      <c r="J539" s="2121"/>
      <c r="K539" s="2017">
        <v>1280</v>
      </c>
      <c r="L539" s="2124">
        <v>1280</v>
      </c>
      <c r="M539" s="2059"/>
      <c r="N539" s="1554"/>
      <c r="O539" s="2112">
        <v>0</v>
      </c>
      <c r="P539" s="2060"/>
      <c r="Q539" s="1554"/>
      <c r="R539" s="1554"/>
      <c r="S539" s="2111">
        <f t="shared" si="216"/>
        <v>0</v>
      </c>
      <c r="T539" s="1554"/>
      <c r="U539" s="1554"/>
      <c r="V539" s="1554"/>
      <c r="W539" s="1554">
        <f t="shared" si="217"/>
        <v>0</v>
      </c>
      <c r="X539" s="1554"/>
      <c r="Y539" s="1554"/>
      <c r="Z539" s="1554"/>
      <c r="AA539" s="1554">
        <f t="shared" si="218"/>
        <v>0</v>
      </c>
      <c r="AB539" s="1554"/>
      <c r="AC539" s="1554"/>
      <c r="AD539" s="1554"/>
      <c r="AE539" s="1554">
        <f t="shared" si="219"/>
        <v>0</v>
      </c>
      <c r="AF539" s="1554"/>
      <c r="AG539" s="1554"/>
      <c r="AH539" s="1554"/>
      <c r="AI539" s="1554">
        <f t="shared" si="220"/>
        <v>0</v>
      </c>
      <c r="AJ539" s="1554"/>
      <c r="AK539" s="1554"/>
      <c r="AL539" s="1554"/>
      <c r="AM539" s="1554">
        <f t="shared" si="221"/>
        <v>0</v>
      </c>
      <c r="AN539" s="1554"/>
      <c r="AO539" s="1554"/>
      <c r="AP539" s="1554"/>
      <c r="AQ539" s="2111">
        <f t="shared" si="222"/>
        <v>1280</v>
      </c>
      <c r="AR539" s="1554">
        <v>1280</v>
      </c>
      <c r="AS539" s="1554"/>
      <c r="AT539" s="1554">
        <v>0</v>
      </c>
      <c r="AU539" s="1554"/>
      <c r="AV539" s="2111">
        <f t="shared" si="223"/>
        <v>0</v>
      </c>
      <c r="AW539" s="1554"/>
      <c r="AX539" s="1554"/>
      <c r="AY539" s="1554"/>
      <c r="AZ539" s="1554"/>
      <c r="BA539" s="2061"/>
      <c r="BB539" s="2061"/>
      <c r="BC539" s="2061"/>
      <c r="BD539" s="2061"/>
      <c r="BE539" s="2061"/>
      <c r="BF539" s="2062">
        <f t="shared" si="243"/>
        <v>0</v>
      </c>
      <c r="BG539" s="2063"/>
      <c r="BH539" s="2063"/>
      <c r="BI539" s="2063"/>
      <c r="BJ539" s="2064">
        <f t="shared" si="253"/>
        <v>0</v>
      </c>
      <c r="BK539" s="2064">
        <f t="shared" si="254"/>
        <v>0</v>
      </c>
      <c r="BL539" s="2063"/>
      <c r="BM539" s="2122"/>
      <c r="BN539" s="2900" t="s">
        <v>2498</v>
      </c>
      <c r="BO539" s="2902"/>
      <c r="BP539" s="2066"/>
      <c r="BQ539" s="2067"/>
      <c r="BR539" s="2067"/>
      <c r="BS539" s="2067"/>
      <c r="BT539" s="2067"/>
      <c r="BU539" s="2067"/>
    </row>
    <row r="540" spans="1:73" s="1937" customFormat="1">
      <c r="A540" s="2231"/>
      <c r="B540" s="2125" t="s">
        <v>385</v>
      </c>
      <c r="C540" s="2117"/>
      <c r="D540" s="2117"/>
      <c r="E540" s="2118"/>
      <c r="F540" s="2119"/>
      <c r="G540" s="2124">
        <v>1710</v>
      </c>
      <c r="H540" s="2124">
        <v>1710</v>
      </c>
      <c r="I540" s="2121"/>
      <c r="J540" s="2121"/>
      <c r="K540" s="2017">
        <v>1710</v>
      </c>
      <c r="L540" s="2124">
        <v>1710</v>
      </c>
      <c r="M540" s="2059"/>
      <c r="N540" s="1554"/>
      <c r="O540" s="2112">
        <v>0</v>
      </c>
      <c r="P540" s="2060"/>
      <c r="Q540" s="1554"/>
      <c r="R540" s="1554"/>
      <c r="S540" s="2111">
        <f t="shared" si="216"/>
        <v>0</v>
      </c>
      <c r="T540" s="1554"/>
      <c r="U540" s="1554"/>
      <c r="V540" s="1554"/>
      <c r="W540" s="1554">
        <f t="shared" si="217"/>
        <v>0</v>
      </c>
      <c r="X540" s="1554"/>
      <c r="Y540" s="1554"/>
      <c r="Z540" s="1554"/>
      <c r="AA540" s="1554">
        <f t="shared" si="218"/>
        <v>0</v>
      </c>
      <c r="AB540" s="1554"/>
      <c r="AC540" s="1554"/>
      <c r="AD540" s="1554"/>
      <c r="AE540" s="1554">
        <f t="shared" si="219"/>
        <v>0</v>
      </c>
      <c r="AF540" s="1554"/>
      <c r="AG540" s="1554"/>
      <c r="AH540" s="1554"/>
      <c r="AI540" s="1554">
        <f t="shared" si="220"/>
        <v>0</v>
      </c>
      <c r="AJ540" s="1554"/>
      <c r="AK540" s="1554"/>
      <c r="AL540" s="1554"/>
      <c r="AM540" s="1554">
        <f t="shared" si="221"/>
        <v>0</v>
      </c>
      <c r="AN540" s="1554"/>
      <c r="AO540" s="1554"/>
      <c r="AP540" s="1554"/>
      <c r="AQ540" s="2111">
        <f t="shared" si="222"/>
        <v>1710</v>
      </c>
      <c r="AR540" s="1554">
        <v>1710</v>
      </c>
      <c r="AS540" s="1554"/>
      <c r="AT540" s="1554">
        <v>0</v>
      </c>
      <c r="AU540" s="1554"/>
      <c r="AV540" s="2111">
        <f t="shared" si="223"/>
        <v>0</v>
      </c>
      <c r="AW540" s="1554"/>
      <c r="AX540" s="1554"/>
      <c r="AY540" s="1554"/>
      <c r="AZ540" s="1554"/>
      <c r="BA540" s="2061"/>
      <c r="BB540" s="2061"/>
      <c r="BC540" s="2061"/>
      <c r="BD540" s="2061"/>
      <c r="BE540" s="2061"/>
      <c r="BF540" s="2062">
        <f t="shared" si="243"/>
        <v>0</v>
      </c>
      <c r="BG540" s="2063"/>
      <c r="BH540" s="2063"/>
      <c r="BI540" s="2063"/>
      <c r="BJ540" s="2064">
        <f t="shared" si="253"/>
        <v>0</v>
      </c>
      <c r="BK540" s="2064">
        <f t="shared" si="254"/>
        <v>0</v>
      </c>
      <c r="BL540" s="2063"/>
      <c r="BM540" s="2122"/>
      <c r="BN540" s="2900" t="s">
        <v>2498</v>
      </c>
      <c r="BO540" s="2902"/>
      <c r="BP540" s="2066"/>
      <c r="BQ540" s="2067"/>
      <c r="BR540" s="2067"/>
      <c r="BS540" s="2067"/>
      <c r="BT540" s="2067"/>
      <c r="BU540" s="2067"/>
    </row>
    <row r="541" spans="1:73" s="28" customFormat="1" ht="28.5" customHeight="1">
      <c r="A541" s="2203" t="s">
        <v>60</v>
      </c>
      <c r="B541" s="1798" t="s">
        <v>61</v>
      </c>
      <c r="C541" s="1733"/>
      <c r="D541" s="1733"/>
      <c r="E541" s="1734"/>
      <c r="F541" s="1734"/>
      <c r="G541" s="102">
        <f>G542+G545+G548</f>
        <v>10784</v>
      </c>
      <c r="H541" s="102">
        <f t="shared" ref="H541:BD541" si="264">H542+H545+H548</f>
        <v>10784</v>
      </c>
      <c r="I541" s="102">
        <f t="shared" si="264"/>
        <v>0</v>
      </c>
      <c r="J541" s="102">
        <f t="shared" si="264"/>
        <v>0</v>
      </c>
      <c r="K541" s="102">
        <f t="shared" si="264"/>
        <v>11690</v>
      </c>
      <c r="L541" s="102">
        <f t="shared" si="264"/>
        <v>11690</v>
      </c>
      <c r="M541" s="102">
        <f t="shared" si="264"/>
        <v>6008</v>
      </c>
      <c r="N541" s="102">
        <f t="shared" si="264"/>
        <v>2834</v>
      </c>
      <c r="O541" s="102">
        <f t="shared" si="264"/>
        <v>0</v>
      </c>
      <c r="P541" s="102">
        <f t="shared" si="264"/>
        <v>0</v>
      </c>
      <c r="Q541" s="102">
        <f t="shared" si="264"/>
        <v>0</v>
      </c>
      <c r="R541" s="102">
        <f t="shared" si="264"/>
        <v>0</v>
      </c>
      <c r="S541" s="102">
        <f t="shared" si="264"/>
        <v>5020</v>
      </c>
      <c r="T541" s="102">
        <f t="shared" si="264"/>
        <v>5020</v>
      </c>
      <c r="U541" s="102">
        <f t="shared" si="264"/>
        <v>0</v>
      </c>
      <c r="V541" s="102">
        <f t="shared" si="264"/>
        <v>0</v>
      </c>
      <c r="W541" s="102">
        <f t="shared" si="264"/>
        <v>0</v>
      </c>
      <c r="X541" s="102">
        <f t="shared" si="264"/>
        <v>0</v>
      </c>
      <c r="Y541" s="102">
        <f t="shared" si="264"/>
        <v>0</v>
      </c>
      <c r="Z541" s="102">
        <f t="shared" si="264"/>
        <v>0</v>
      </c>
      <c r="AA541" s="102">
        <f t="shared" si="264"/>
        <v>1299.3699999999999</v>
      </c>
      <c r="AB541" s="102">
        <f t="shared" si="264"/>
        <v>1299.3699999999999</v>
      </c>
      <c r="AC541" s="102">
        <f t="shared" si="264"/>
        <v>0</v>
      </c>
      <c r="AD541" s="102">
        <f t="shared" si="264"/>
        <v>0</v>
      </c>
      <c r="AE541" s="102">
        <f t="shared" si="264"/>
        <v>0</v>
      </c>
      <c r="AF541" s="102">
        <f t="shared" si="264"/>
        <v>0</v>
      </c>
      <c r="AG541" s="102">
        <f t="shared" si="264"/>
        <v>0</v>
      </c>
      <c r="AH541" s="102">
        <f t="shared" si="264"/>
        <v>0</v>
      </c>
      <c r="AI541" s="102">
        <f t="shared" si="264"/>
        <v>5020</v>
      </c>
      <c r="AJ541" s="102">
        <f t="shared" si="264"/>
        <v>5020</v>
      </c>
      <c r="AK541" s="102">
        <f t="shared" si="264"/>
        <v>0</v>
      </c>
      <c r="AL541" s="102">
        <f t="shared" si="264"/>
        <v>0</v>
      </c>
      <c r="AM541" s="102">
        <f t="shared" si="264"/>
        <v>9453</v>
      </c>
      <c r="AN541" s="102">
        <f t="shared" si="264"/>
        <v>9453</v>
      </c>
      <c r="AO541" s="102">
        <f t="shared" si="264"/>
        <v>0</v>
      </c>
      <c r="AP541" s="102">
        <f t="shared" si="264"/>
        <v>0</v>
      </c>
      <c r="AQ541" s="102">
        <f t="shared" si="264"/>
        <v>1331</v>
      </c>
      <c r="AR541" s="102">
        <f t="shared" si="264"/>
        <v>1331</v>
      </c>
      <c r="AS541" s="102">
        <f t="shared" si="264"/>
        <v>0</v>
      </c>
      <c r="AT541" s="102">
        <f t="shared" si="264"/>
        <v>0</v>
      </c>
      <c r="AU541" s="102">
        <f t="shared" si="264"/>
        <v>0</v>
      </c>
      <c r="AV541" s="102">
        <f t="shared" si="264"/>
        <v>1331</v>
      </c>
      <c r="AW541" s="102">
        <f t="shared" si="264"/>
        <v>1331</v>
      </c>
      <c r="AX541" s="102">
        <f t="shared" si="264"/>
        <v>0</v>
      </c>
      <c r="AY541" s="102">
        <f t="shared" si="264"/>
        <v>0</v>
      </c>
      <c r="AZ541" s="102">
        <f t="shared" si="264"/>
        <v>0</v>
      </c>
      <c r="BA541" s="102">
        <f t="shared" si="264"/>
        <v>0</v>
      </c>
      <c r="BB541" s="102">
        <f t="shared" si="264"/>
        <v>0</v>
      </c>
      <c r="BC541" s="102">
        <f t="shared" si="264"/>
        <v>0</v>
      </c>
      <c r="BD541" s="102">
        <f t="shared" si="264"/>
        <v>2175</v>
      </c>
      <c r="BE541" s="1655">
        <f>'PL 3 PB DATP'!H43</f>
        <v>2175</v>
      </c>
      <c r="BF541" s="102">
        <f t="shared" ref="BF541" si="265">SUM(BF543:BF547)</f>
        <v>4433</v>
      </c>
      <c r="BG541" s="1658"/>
      <c r="BH541" s="1658"/>
      <c r="BI541" s="1658"/>
      <c r="BJ541" s="1669">
        <f t="shared" si="253"/>
        <v>107.82640949554896</v>
      </c>
      <c r="BK541" s="1669">
        <f t="shared" si="254"/>
        <v>163.41096919609316</v>
      </c>
      <c r="BL541" s="1658"/>
      <c r="BM541" s="18"/>
      <c r="BN541" s="2900" t="s">
        <v>2498</v>
      </c>
      <c r="BO541" s="1370"/>
      <c r="BP541" s="1660">
        <f>BE541-BD541</f>
        <v>0</v>
      </c>
      <c r="BQ541" s="53"/>
    </row>
    <row r="542" spans="1:73" s="28" customFormat="1" ht="39" customHeight="1">
      <c r="A542" s="2203" t="s">
        <v>73</v>
      </c>
      <c r="B542" s="149" t="s">
        <v>2422</v>
      </c>
      <c r="C542" s="1733"/>
      <c r="D542" s="1733"/>
      <c r="E542" s="1734"/>
      <c r="F542" s="1734"/>
      <c r="G542" s="102">
        <f>SUM(G543:G544)</f>
        <v>5811</v>
      </c>
      <c r="H542" s="102">
        <f t="shared" ref="H542:BD542" si="266">SUM(H543:H544)</f>
        <v>5811</v>
      </c>
      <c r="I542" s="102">
        <f t="shared" si="266"/>
        <v>0</v>
      </c>
      <c r="J542" s="102">
        <f t="shared" si="266"/>
        <v>0</v>
      </c>
      <c r="K542" s="102">
        <f t="shared" si="266"/>
        <v>5811</v>
      </c>
      <c r="L542" s="102">
        <f t="shared" si="266"/>
        <v>5811</v>
      </c>
      <c r="M542" s="102">
        <f t="shared" si="266"/>
        <v>5591</v>
      </c>
      <c r="N542" s="102">
        <f t="shared" si="266"/>
        <v>2417</v>
      </c>
      <c r="O542" s="102">
        <f t="shared" si="266"/>
        <v>0</v>
      </c>
      <c r="P542" s="102">
        <f t="shared" si="266"/>
        <v>0</v>
      </c>
      <c r="Q542" s="102">
        <f t="shared" si="266"/>
        <v>0</v>
      </c>
      <c r="R542" s="102">
        <f t="shared" si="266"/>
        <v>0</v>
      </c>
      <c r="S542" s="102">
        <f t="shared" si="266"/>
        <v>1280</v>
      </c>
      <c r="T542" s="102">
        <f t="shared" si="266"/>
        <v>1280</v>
      </c>
      <c r="U542" s="102">
        <f t="shared" si="266"/>
        <v>0</v>
      </c>
      <c r="V542" s="102">
        <f t="shared" si="266"/>
        <v>0</v>
      </c>
      <c r="W542" s="102">
        <f t="shared" si="266"/>
        <v>0</v>
      </c>
      <c r="X542" s="102">
        <f t="shared" si="266"/>
        <v>0</v>
      </c>
      <c r="Y542" s="102">
        <f t="shared" si="266"/>
        <v>0</v>
      </c>
      <c r="Z542" s="102">
        <f t="shared" si="266"/>
        <v>0</v>
      </c>
      <c r="AA542" s="102">
        <f t="shared" si="266"/>
        <v>1160.4929999999999</v>
      </c>
      <c r="AB542" s="102">
        <f t="shared" si="266"/>
        <v>1160.4929999999999</v>
      </c>
      <c r="AC542" s="102">
        <f t="shared" si="266"/>
        <v>0</v>
      </c>
      <c r="AD542" s="102">
        <f t="shared" si="266"/>
        <v>0</v>
      </c>
      <c r="AE542" s="102">
        <f t="shared" si="266"/>
        <v>0</v>
      </c>
      <c r="AF542" s="102">
        <f t="shared" si="266"/>
        <v>0</v>
      </c>
      <c r="AG542" s="102">
        <f t="shared" si="266"/>
        <v>0</v>
      </c>
      <c r="AH542" s="102">
        <f t="shared" si="266"/>
        <v>0</v>
      </c>
      <c r="AI542" s="102">
        <f t="shared" si="266"/>
        <v>1280</v>
      </c>
      <c r="AJ542" s="102">
        <f t="shared" si="266"/>
        <v>1280</v>
      </c>
      <c r="AK542" s="102">
        <f t="shared" si="266"/>
        <v>0</v>
      </c>
      <c r="AL542" s="102">
        <f t="shared" si="266"/>
        <v>0</v>
      </c>
      <c r="AM542" s="102">
        <f t="shared" si="266"/>
        <v>5713</v>
      </c>
      <c r="AN542" s="102">
        <f t="shared" si="266"/>
        <v>5713</v>
      </c>
      <c r="AO542" s="102">
        <f t="shared" si="266"/>
        <v>0</v>
      </c>
      <c r="AP542" s="102">
        <f t="shared" si="266"/>
        <v>0</v>
      </c>
      <c r="AQ542" s="102">
        <f t="shared" si="266"/>
        <v>98</v>
      </c>
      <c r="AR542" s="102">
        <f t="shared" si="266"/>
        <v>98</v>
      </c>
      <c r="AS542" s="102">
        <f t="shared" si="266"/>
        <v>0</v>
      </c>
      <c r="AT542" s="102">
        <f t="shared" si="266"/>
        <v>0</v>
      </c>
      <c r="AU542" s="102">
        <f t="shared" si="266"/>
        <v>0</v>
      </c>
      <c r="AV542" s="102">
        <f t="shared" si="266"/>
        <v>98</v>
      </c>
      <c r="AW542" s="102">
        <f t="shared" si="266"/>
        <v>98</v>
      </c>
      <c r="AX542" s="102">
        <f t="shared" si="266"/>
        <v>0</v>
      </c>
      <c r="AY542" s="102">
        <f t="shared" si="266"/>
        <v>0</v>
      </c>
      <c r="AZ542" s="102">
        <f t="shared" si="266"/>
        <v>0</v>
      </c>
      <c r="BA542" s="102">
        <f t="shared" si="266"/>
        <v>0</v>
      </c>
      <c r="BB542" s="102">
        <f t="shared" si="266"/>
        <v>0</v>
      </c>
      <c r="BC542" s="102">
        <f t="shared" si="266"/>
        <v>0</v>
      </c>
      <c r="BD542" s="102">
        <f t="shared" si="266"/>
        <v>98</v>
      </c>
      <c r="BE542" s="102"/>
      <c r="BF542" s="102"/>
      <c r="BG542" s="1735"/>
      <c r="BH542" s="1735"/>
      <c r="BI542" s="1735"/>
      <c r="BJ542" s="1669">
        <f t="shared" si="253"/>
        <v>100</v>
      </c>
      <c r="BK542" s="1669">
        <f t="shared" si="254"/>
        <v>100</v>
      </c>
      <c r="BL542" s="1658"/>
      <c r="BM542" s="18"/>
      <c r="BN542" s="2900" t="s">
        <v>2498</v>
      </c>
      <c r="BO542" s="1370"/>
      <c r="BP542" s="1660"/>
      <c r="BQ542" s="53"/>
    </row>
    <row r="543" spans="1:73" s="2470" customFormat="1" ht="44.25" customHeight="1">
      <c r="A543" s="2475" t="s">
        <v>46</v>
      </c>
      <c r="B543" s="2477" t="s">
        <v>604</v>
      </c>
      <c r="C543" s="64" t="s">
        <v>605</v>
      </c>
      <c r="D543" s="64" t="s">
        <v>606</v>
      </c>
      <c r="E543" s="2482" t="s">
        <v>524</v>
      </c>
      <c r="F543" s="2482" t="s">
        <v>607</v>
      </c>
      <c r="G543" s="2504">
        <v>2905</v>
      </c>
      <c r="H543" s="2504">
        <v>2905</v>
      </c>
      <c r="I543" s="1795"/>
      <c r="J543" s="1795"/>
      <c r="K543" s="1741">
        <v>2905</v>
      </c>
      <c r="L543" s="1741">
        <v>2905</v>
      </c>
      <c r="M543" s="1759">
        <v>2794</v>
      </c>
      <c r="N543" s="1741">
        <v>1430</v>
      </c>
      <c r="O543" s="2479">
        <f t="shared" ref="O543:O547" si="267">P543+Q543+R543</f>
        <v>0</v>
      </c>
      <c r="P543" s="1738"/>
      <c r="Q543" s="1738"/>
      <c r="R543" s="1738"/>
      <c r="S543" s="1737">
        <f t="shared" si="216"/>
        <v>600</v>
      </c>
      <c r="T543" s="2654">
        <v>600</v>
      </c>
      <c r="U543" s="1738"/>
      <c r="V543" s="1738"/>
      <c r="W543" s="1737">
        <f t="shared" si="217"/>
        <v>0</v>
      </c>
      <c r="X543" s="1818"/>
      <c r="Y543" s="1738"/>
      <c r="Z543" s="1738"/>
      <c r="AA543" s="1737">
        <f t="shared" si="218"/>
        <v>546.096</v>
      </c>
      <c r="AB543" s="1818">
        <v>546.096</v>
      </c>
      <c r="AC543" s="1738"/>
      <c r="AD543" s="1738"/>
      <c r="AE543" s="1737">
        <f t="shared" si="219"/>
        <v>0</v>
      </c>
      <c r="AF543" s="1738"/>
      <c r="AG543" s="1738"/>
      <c r="AH543" s="1738"/>
      <c r="AI543" s="1737">
        <f t="shared" si="220"/>
        <v>600</v>
      </c>
      <c r="AJ543" s="1738">
        <f t="shared" ref="AJ543:AJ544" si="268">T543</f>
        <v>600</v>
      </c>
      <c r="AK543" s="1738"/>
      <c r="AL543" s="1738"/>
      <c r="AM543" s="2479">
        <f t="shared" si="221"/>
        <v>2850</v>
      </c>
      <c r="AN543" s="2480">
        <v>2850</v>
      </c>
      <c r="AO543" s="1738"/>
      <c r="AP543" s="1738"/>
      <c r="AQ543" s="2479">
        <f t="shared" si="222"/>
        <v>55</v>
      </c>
      <c r="AR543" s="2481">
        <f t="shared" ref="AR543:AR547" si="269">L543-AN543</f>
        <v>55</v>
      </c>
      <c r="AS543" s="1738"/>
      <c r="AT543" s="1738"/>
      <c r="AU543" s="1738"/>
      <c r="AV543" s="2479">
        <f t="shared" si="223"/>
        <v>55</v>
      </c>
      <c r="AW543" s="2480">
        <f>AR543</f>
        <v>55</v>
      </c>
      <c r="AX543" s="1738"/>
      <c r="AY543" s="1738"/>
      <c r="AZ543" s="1738"/>
      <c r="BA543" s="1712"/>
      <c r="BB543" s="1712"/>
      <c r="BC543" s="1712"/>
      <c r="BD543" s="2329">
        <f t="shared" ref="BD543:BD544" si="270">AW543</f>
        <v>55</v>
      </c>
      <c r="BE543" s="2329"/>
      <c r="BF543" s="1715">
        <f t="shared" si="243"/>
        <v>2250</v>
      </c>
      <c r="BG543" s="2403">
        <v>2022</v>
      </c>
      <c r="BH543" s="2403" t="s">
        <v>2324</v>
      </c>
      <c r="BI543" s="2403" t="s">
        <v>2327</v>
      </c>
      <c r="BJ543" s="2334">
        <f t="shared" si="253"/>
        <v>100</v>
      </c>
      <c r="BK543" s="2334">
        <f t="shared" si="254"/>
        <v>100</v>
      </c>
      <c r="BL543" s="2403" t="s">
        <v>40</v>
      </c>
      <c r="BM543" s="2483"/>
      <c r="BN543" s="2900" t="s">
        <v>2498</v>
      </c>
      <c r="BO543" s="2903"/>
      <c r="BP543" s="2655"/>
      <c r="BQ543" s="2484"/>
    </row>
    <row r="544" spans="1:73" s="2470" customFormat="1" ht="56.25" customHeight="1">
      <c r="A544" s="2475" t="s">
        <v>48</v>
      </c>
      <c r="B544" s="2477" t="s">
        <v>608</v>
      </c>
      <c r="C544" s="64" t="s">
        <v>605</v>
      </c>
      <c r="D544" s="64" t="s">
        <v>609</v>
      </c>
      <c r="E544" s="2482" t="s">
        <v>524</v>
      </c>
      <c r="F544" s="2482" t="s">
        <v>610</v>
      </c>
      <c r="G544" s="2504">
        <v>2906</v>
      </c>
      <c r="H544" s="2504">
        <v>2906</v>
      </c>
      <c r="I544" s="1795"/>
      <c r="J544" s="1795"/>
      <c r="K544" s="1741">
        <v>2906</v>
      </c>
      <c r="L544" s="1741">
        <v>2906</v>
      </c>
      <c r="M544" s="1759">
        <v>2797</v>
      </c>
      <c r="N544" s="1741">
        <v>987</v>
      </c>
      <c r="O544" s="2479">
        <f t="shared" si="267"/>
        <v>0</v>
      </c>
      <c r="P544" s="1738"/>
      <c r="Q544" s="1738"/>
      <c r="R544" s="1738"/>
      <c r="S544" s="1737">
        <f t="shared" si="216"/>
        <v>680</v>
      </c>
      <c r="T544" s="2654">
        <v>680</v>
      </c>
      <c r="U544" s="1738"/>
      <c r="V544" s="1738"/>
      <c r="W544" s="1737">
        <f t="shared" si="217"/>
        <v>0</v>
      </c>
      <c r="X544" s="1818"/>
      <c r="Y544" s="1738"/>
      <c r="Z544" s="1738"/>
      <c r="AA544" s="1737">
        <f t="shared" si="218"/>
        <v>614.39699999999993</v>
      </c>
      <c r="AB544" s="1818">
        <v>614.39699999999993</v>
      </c>
      <c r="AC544" s="1738"/>
      <c r="AD544" s="1738"/>
      <c r="AE544" s="1737">
        <f t="shared" si="219"/>
        <v>0</v>
      </c>
      <c r="AF544" s="1738"/>
      <c r="AG544" s="1738"/>
      <c r="AH544" s="1738"/>
      <c r="AI544" s="1737">
        <f t="shared" si="220"/>
        <v>680</v>
      </c>
      <c r="AJ544" s="1738">
        <f t="shared" si="268"/>
        <v>680</v>
      </c>
      <c r="AK544" s="1738"/>
      <c r="AL544" s="1738"/>
      <c r="AM544" s="2479">
        <f t="shared" si="221"/>
        <v>2863</v>
      </c>
      <c r="AN544" s="2480">
        <v>2863</v>
      </c>
      <c r="AO544" s="1738"/>
      <c r="AP544" s="1738"/>
      <c r="AQ544" s="2479">
        <f t="shared" si="222"/>
        <v>43</v>
      </c>
      <c r="AR544" s="2481">
        <f t="shared" si="269"/>
        <v>43</v>
      </c>
      <c r="AS544" s="1738"/>
      <c r="AT544" s="1738"/>
      <c r="AU544" s="1738"/>
      <c r="AV544" s="2479">
        <f t="shared" si="223"/>
        <v>43</v>
      </c>
      <c r="AW544" s="2480">
        <f>AR544</f>
        <v>43</v>
      </c>
      <c r="AX544" s="1738"/>
      <c r="AY544" s="1738"/>
      <c r="AZ544" s="1738"/>
      <c r="BA544" s="1712"/>
      <c r="BB544" s="1712"/>
      <c r="BC544" s="1712"/>
      <c r="BD544" s="2329">
        <f t="shared" si="270"/>
        <v>43</v>
      </c>
      <c r="BE544" s="2329"/>
      <c r="BF544" s="1715">
        <f t="shared" si="243"/>
        <v>2183</v>
      </c>
      <c r="BG544" s="2403">
        <v>2022</v>
      </c>
      <c r="BH544" s="2403" t="s">
        <v>2324</v>
      </c>
      <c r="BI544" s="2403" t="s">
        <v>2327</v>
      </c>
      <c r="BJ544" s="2334">
        <f t="shared" si="253"/>
        <v>100</v>
      </c>
      <c r="BK544" s="2334">
        <f t="shared" si="254"/>
        <v>100</v>
      </c>
      <c r="BL544" s="2403" t="s">
        <v>40</v>
      </c>
      <c r="BM544" s="2483"/>
      <c r="BN544" s="2900" t="s">
        <v>2498</v>
      </c>
      <c r="BO544" s="2903"/>
      <c r="BP544" s="2655"/>
      <c r="BQ544" s="2484"/>
    </row>
    <row r="545" spans="1:69" s="310" customFormat="1" ht="27.75" customHeight="1">
      <c r="A545" s="2226" t="s">
        <v>74</v>
      </c>
      <c r="B545" s="1844" t="s">
        <v>2420</v>
      </c>
      <c r="C545" s="1733"/>
      <c r="D545" s="1733"/>
      <c r="E545" s="1734"/>
      <c r="F545" s="1734"/>
      <c r="G545" s="1826">
        <f>SUM(G546:G547)</f>
        <v>4973</v>
      </c>
      <c r="H545" s="1826">
        <f t="shared" ref="H545:BD545" si="271">SUM(H546:H547)</f>
        <v>4973</v>
      </c>
      <c r="I545" s="1826">
        <f t="shared" si="271"/>
        <v>0</v>
      </c>
      <c r="J545" s="1826">
        <f t="shared" si="271"/>
        <v>0</v>
      </c>
      <c r="K545" s="1826">
        <f t="shared" si="271"/>
        <v>5879</v>
      </c>
      <c r="L545" s="1826">
        <f t="shared" si="271"/>
        <v>5879</v>
      </c>
      <c r="M545" s="1826">
        <f t="shared" si="271"/>
        <v>417</v>
      </c>
      <c r="N545" s="1826">
        <f t="shared" si="271"/>
        <v>417</v>
      </c>
      <c r="O545" s="1826">
        <f t="shared" si="271"/>
        <v>0</v>
      </c>
      <c r="P545" s="1826">
        <f t="shared" si="271"/>
        <v>0</v>
      </c>
      <c r="Q545" s="1826">
        <f t="shared" si="271"/>
        <v>0</v>
      </c>
      <c r="R545" s="1826">
        <f t="shared" si="271"/>
        <v>0</v>
      </c>
      <c r="S545" s="1826">
        <f t="shared" si="271"/>
        <v>3740</v>
      </c>
      <c r="T545" s="1826">
        <f t="shared" si="271"/>
        <v>3740</v>
      </c>
      <c r="U545" s="1826">
        <f t="shared" si="271"/>
        <v>0</v>
      </c>
      <c r="V545" s="1826">
        <f t="shared" si="271"/>
        <v>0</v>
      </c>
      <c r="W545" s="1826">
        <f t="shared" si="271"/>
        <v>0</v>
      </c>
      <c r="X545" s="1826">
        <f t="shared" si="271"/>
        <v>0</v>
      </c>
      <c r="Y545" s="1826">
        <f t="shared" si="271"/>
        <v>0</v>
      </c>
      <c r="Z545" s="1826">
        <f t="shared" si="271"/>
        <v>0</v>
      </c>
      <c r="AA545" s="1826">
        <f t="shared" si="271"/>
        <v>138.87700000000001</v>
      </c>
      <c r="AB545" s="1826">
        <f t="shared" si="271"/>
        <v>138.87700000000001</v>
      </c>
      <c r="AC545" s="1826">
        <f t="shared" si="271"/>
        <v>0</v>
      </c>
      <c r="AD545" s="1826">
        <f t="shared" si="271"/>
        <v>0</v>
      </c>
      <c r="AE545" s="1826">
        <f t="shared" si="271"/>
        <v>0</v>
      </c>
      <c r="AF545" s="1826">
        <f t="shared" si="271"/>
        <v>0</v>
      </c>
      <c r="AG545" s="1826">
        <f t="shared" si="271"/>
        <v>0</v>
      </c>
      <c r="AH545" s="1826">
        <f t="shared" si="271"/>
        <v>0</v>
      </c>
      <c r="AI545" s="1826">
        <f t="shared" si="271"/>
        <v>3740</v>
      </c>
      <c r="AJ545" s="1826">
        <f t="shared" si="271"/>
        <v>3740</v>
      </c>
      <c r="AK545" s="1826">
        <f t="shared" si="271"/>
        <v>0</v>
      </c>
      <c r="AL545" s="1826">
        <f t="shared" si="271"/>
        <v>0</v>
      </c>
      <c r="AM545" s="1826">
        <f t="shared" si="271"/>
        <v>3740</v>
      </c>
      <c r="AN545" s="1826">
        <f t="shared" si="271"/>
        <v>3740</v>
      </c>
      <c r="AO545" s="1826">
        <f t="shared" si="271"/>
        <v>0</v>
      </c>
      <c r="AP545" s="1826">
        <f t="shared" si="271"/>
        <v>0</v>
      </c>
      <c r="AQ545" s="1826">
        <f t="shared" si="271"/>
        <v>1233</v>
      </c>
      <c r="AR545" s="1826">
        <f t="shared" si="271"/>
        <v>1233</v>
      </c>
      <c r="AS545" s="1826">
        <f t="shared" si="271"/>
        <v>0</v>
      </c>
      <c r="AT545" s="1826">
        <f t="shared" si="271"/>
        <v>0</v>
      </c>
      <c r="AU545" s="1826">
        <f t="shared" si="271"/>
        <v>0</v>
      </c>
      <c r="AV545" s="1826">
        <f t="shared" si="271"/>
        <v>1233</v>
      </c>
      <c r="AW545" s="1826">
        <f t="shared" si="271"/>
        <v>1233</v>
      </c>
      <c r="AX545" s="1826">
        <f t="shared" si="271"/>
        <v>0</v>
      </c>
      <c r="AY545" s="1826">
        <f t="shared" si="271"/>
        <v>0</v>
      </c>
      <c r="AZ545" s="1826">
        <f t="shared" si="271"/>
        <v>0</v>
      </c>
      <c r="BA545" s="1826">
        <f t="shared" si="271"/>
        <v>0</v>
      </c>
      <c r="BB545" s="1826">
        <f t="shared" si="271"/>
        <v>0</v>
      </c>
      <c r="BC545" s="1826">
        <f t="shared" si="271"/>
        <v>0</v>
      </c>
      <c r="BD545" s="1826">
        <f t="shared" si="271"/>
        <v>1233</v>
      </c>
      <c r="BE545" s="102"/>
      <c r="BF545" s="1873"/>
      <c r="BG545" s="1856"/>
      <c r="BH545" s="1856"/>
      <c r="BI545" s="1856"/>
      <c r="BJ545" s="1692">
        <f t="shared" si="253"/>
        <v>100</v>
      </c>
      <c r="BK545" s="1692">
        <f t="shared" si="254"/>
        <v>100</v>
      </c>
      <c r="BL545" s="1719"/>
      <c r="BM545" s="1837"/>
      <c r="BN545" s="2900" t="s">
        <v>2498</v>
      </c>
      <c r="BO545" s="2904"/>
      <c r="BP545" s="2126"/>
      <c r="BQ545" s="1682"/>
    </row>
    <row r="546" spans="1:69" s="2492" customFormat="1" ht="36.75" customHeight="1">
      <c r="A546" s="2475" t="s">
        <v>46</v>
      </c>
      <c r="B546" s="2477" t="s">
        <v>611</v>
      </c>
      <c r="C546" s="64" t="s">
        <v>513</v>
      </c>
      <c r="D546" s="64" t="s">
        <v>612</v>
      </c>
      <c r="E546" s="2482" t="s">
        <v>598</v>
      </c>
      <c r="F546" s="2482" t="s">
        <v>613</v>
      </c>
      <c r="G546" s="2479">
        <f>H546+I546+J546</f>
        <v>2000</v>
      </c>
      <c r="H546" s="2504">
        <v>2000</v>
      </c>
      <c r="I546" s="1795"/>
      <c r="J546" s="1795"/>
      <c r="K546" s="1741">
        <v>2906</v>
      </c>
      <c r="L546" s="1741">
        <v>2906</v>
      </c>
      <c r="M546" s="1818">
        <v>146</v>
      </c>
      <c r="N546" s="1818">
        <v>146</v>
      </c>
      <c r="O546" s="2479">
        <f t="shared" si="267"/>
        <v>0</v>
      </c>
      <c r="P546" s="1738"/>
      <c r="Q546" s="1738"/>
      <c r="R546" s="1738"/>
      <c r="S546" s="1737">
        <f t="shared" si="216"/>
        <v>1800</v>
      </c>
      <c r="T546" s="2654">
        <v>1800</v>
      </c>
      <c r="U546" s="1738"/>
      <c r="V546" s="1738"/>
      <c r="W546" s="1737">
        <f t="shared" si="217"/>
        <v>0</v>
      </c>
      <c r="X546" s="1818"/>
      <c r="Y546" s="1738"/>
      <c r="Z546" s="1738"/>
      <c r="AA546" s="1737">
        <f t="shared" si="218"/>
        <v>138.87700000000001</v>
      </c>
      <c r="AB546" s="1737">
        <v>138.87700000000001</v>
      </c>
      <c r="AC546" s="1738"/>
      <c r="AD546" s="1738"/>
      <c r="AE546" s="1737">
        <f t="shared" si="219"/>
        <v>0</v>
      </c>
      <c r="AF546" s="1738"/>
      <c r="AG546" s="1738"/>
      <c r="AH546" s="1738"/>
      <c r="AI546" s="1737">
        <f t="shared" si="220"/>
        <v>1800</v>
      </c>
      <c r="AJ546" s="1738">
        <f>T546</f>
        <v>1800</v>
      </c>
      <c r="AK546" s="1738"/>
      <c r="AL546" s="1738"/>
      <c r="AM546" s="2479">
        <f t="shared" si="221"/>
        <v>1800</v>
      </c>
      <c r="AN546" s="2480">
        <v>1800</v>
      </c>
      <c r="AO546" s="1738"/>
      <c r="AP546" s="1738"/>
      <c r="AQ546" s="2479">
        <f t="shared" si="222"/>
        <v>200</v>
      </c>
      <c r="AR546" s="2481">
        <f>H546-AN546</f>
        <v>200</v>
      </c>
      <c r="AS546" s="1738"/>
      <c r="AT546" s="1738"/>
      <c r="AU546" s="1738"/>
      <c r="AV546" s="2479">
        <v>200</v>
      </c>
      <c r="AW546" s="2480">
        <v>200</v>
      </c>
      <c r="AX546" s="1738"/>
      <c r="AY546" s="1738"/>
      <c r="AZ546" s="1738"/>
      <c r="BA546" s="1712"/>
      <c r="BB546" s="1712"/>
      <c r="BC546" s="1712"/>
      <c r="BD546" s="2397">
        <v>200</v>
      </c>
      <c r="BE546" s="2397"/>
      <c r="BF546" s="1712">
        <f t="shared" si="243"/>
        <v>0</v>
      </c>
      <c r="BG546" s="2403">
        <v>2023</v>
      </c>
      <c r="BH546" s="2403" t="s">
        <v>2322</v>
      </c>
      <c r="BI546" s="2403" t="s">
        <v>2327</v>
      </c>
      <c r="BJ546" s="2334">
        <f t="shared" si="253"/>
        <v>100</v>
      </c>
      <c r="BK546" s="2334">
        <f t="shared" si="254"/>
        <v>100</v>
      </c>
      <c r="BL546" s="2403" t="s">
        <v>62</v>
      </c>
      <c r="BM546" s="2483"/>
      <c r="BN546" s="2900" t="s">
        <v>2498</v>
      </c>
      <c r="BO546" s="2903"/>
      <c r="BP546" s="2655"/>
      <c r="BQ546" s="2484"/>
    </row>
    <row r="547" spans="1:69" s="2492" customFormat="1" ht="36.75" customHeight="1">
      <c r="A547" s="2475" t="s">
        <v>48</v>
      </c>
      <c r="B547" s="2477" t="s">
        <v>614</v>
      </c>
      <c r="C547" s="64" t="s">
        <v>615</v>
      </c>
      <c r="D547" s="64" t="s">
        <v>616</v>
      </c>
      <c r="E547" s="2482" t="s">
        <v>510</v>
      </c>
      <c r="F547" s="2482" t="s">
        <v>617</v>
      </c>
      <c r="G547" s="2479">
        <f>H547+I547+J547</f>
        <v>2973</v>
      </c>
      <c r="H547" s="2504">
        <v>2973</v>
      </c>
      <c r="I547" s="1795"/>
      <c r="J547" s="1795"/>
      <c r="K547" s="1741">
        <v>2973</v>
      </c>
      <c r="L547" s="1741">
        <v>2973</v>
      </c>
      <c r="M547" s="1818">
        <v>271</v>
      </c>
      <c r="N547" s="1818">
        <v>271</v>
      </c>
      <c r="O547" s="2479">
        <f t="shared" si="267"/>
        <v>0</v>
      </c>
      <c r="P547" s="1738"/>
      <c r="Q547" s="1738"/>
      <c r="R547" s="1738"/>
      <c r="S547" s="1737">
        <f t="shared" si="216"/>
        <v>1940</v>
      </c>
      <c r="T547" s="2654">
        <v>1940</v>
      </c>
      <c r="U547" s="1738"/>
      <c r="V547" s="1738"/>
      <c r="W547" s="1737">
        <f t="shared" si="217"/>
        <v>0</v>
      </c>
      <c r="X547" s="1818"/>
      <c r="Y547" s="1738"/>
      <c r="Z547" s="1738"/>
      <c r="AA547" s="1737">
        <f t="shared" si="218"/>
        <v>0</v>
      </c>
      <c r="AB547" s="1737">
        <v>0</v>
      </c>
      <c r="AC547" s="1738"/>
      <c r="AD547" s="1738"/>
      <c r="AE547" s="1737">
        <f t="shared" si="219"/>
        <v>0</v>
      </c>
      <c r="AF547" s="1738"/>
      <c r="AG547" s="1738"/>
      <c r="AH547" s="1738"/>
      <c r="AI547" s="1737">
        <f t="shared" si="220"/>
        <v>1940</v>
      </c>
      <c r="AJ547" s="1738">
        <f>T547</f>
        <v>1940</v>
      </c>
      <c r="AK547" s="1738"/>
      <c r="AL547" s="1738"/>
      <c r="AM547" s="2479">
        <f t="shared" si="221"/>
        <v>1940</v>
      </c>
      <c r="AN547" s="2480">
        <v>1940</v>
      </c>
      <c r="AO547" s="1738"/>
      <c r="AP547" s="1738"/>
      <c r="AQ547" s="2479">
        <f t="shared" si="222"/>
        <v>1033</v>
      </c>
      <c r="AR547" s="2481">
        <f t="shared" si="269"/>
        <v>1033</v>
      </c>
      <c r="AS547" s="1738"/>
      <c r="AT547" s="1738"/>
      <c r="AU547" s="1738"/>
      <c r="AV547" s="2479">
        <v>1033</v>
      </c>
      <c r="AW547" s="2480">
        <v>1033</v>
      </c>
      <c r="AX547" s="1738"/>
      <c r="AY547" s="1738"/>
      <c r="AZ547" s="1738"/>
      <c r="BA547" s="1712"/>
      <c r="BB547" s="1712"/>
      <c r="BC547" s="1712"/>
      <c r="BD547" s="2397">
        <v>1033</v>
      </c>
      <c r="BE547" s="2397"/>
      <c r="BF547" s="1712">
        <f t="shared" si="243"/>
        <v>0</v>
      </c>
      <c r="BG547" s="2403">
        <v>2023</v>
      </c>
      <c r="BH547" s="2403" t="s">
        <v>2322</v>
      </c>
      <c r="BI547" s="2403" t="s">
        <v>2327</v>
      </c>
      <c r="BJ547" s="2334">
        <f t="shared" si="253"/>
        <v>100</v>
      </c>
      <c r="BK547" s="2334">
        <f t="shared" si="254"/>
        <v>100</v>
      </c>
      <c r="BL547" s="2403" t="s">
        <v>62</v>
      </c>
      <c r="BM547" s="2483"/>
      <c r="BN547" s="2900" t="s">
        <v>2498</v>
      </c>
      <c r="BO547" s="2903"/>
      <c r="BP547" s="2655"/>
      <c r="BQ547" s="2484"/>
    </row>
    <row r="548" spans="1:69" s="2498" customFormat="1" ht="27.75" customHeight="1">
      <c r="A548" s="2656" t="s">
        <v>712</v>
      </c>
      <c r="B548" s="2657" t="s">
        <v>2468</v>
      </c>
      <c r="C548" s="26"/>
      <c r="D548" s="26"/>
      <c r="E548" s="2658"/>
      <c r="F548" s="2658"/>
      <c r="G548" s="2659"/>
      <c r="H548" s="2514"/>
      <c r="I548" s="2070"/>
      <c r="J548" s="2070"/>
      <c r="K548" s="2006"/>
      <c r="L548" s="2006"/>
      <c r="M548" s="2128"/>
      <c r="N548" s="2129"/>
      <c r="O548" s="2659"/>
      <c r="P548" s="2130"/>
      <c r="Q548" s="2130"/>
      <c r="R548" s="2130"/>
      <c r="S548" s="2127"/>
      <c r="T548" s="2660"/>
      <c r="U548" s="2130"/>
      <c r="V548" s="2130"/>
      <c r="W548" s="2127"/>
      <c r="X548" s="2129"/>
      <c r="Y548" s="2130"/>
      <c r="Z548" s="2130"/>
      <c r="AA548" s="2127"/>
      <c r="AB548" s="2127"/>
      <c r="AC548" s="2130"/>
      <c r="AD548" s="2130"/>
      <c r="AE548" s="2127"/>
      <c r="AF548" s="2130"/>
      <c r="AG548" s="2130"/>
      <c r="AH548" s="2130"/>
      <c r="AI548" s="2127"/>
      <c r="AJ548" s="2130"/>
      <c r="AK548" s="2130"/>
      <c r="AL548" s="2130"/>
      <c r="AM548" s="2659"/>
      <c r="AN548" s="2661"/>
      <c r="AO548" s="2130"/>
      <c r="AP548" s="2130"/>
      <c r="AQ548" s="2659"/>
      <c r="AR548" s="2576"/>
      <c r="AS548" s="2130"/>
      <c r="AT548" s="2130"/>
      <c r="AU548" s="2130"/>
      <c r="AV548" s="2659"/>
      <c r="AW548" s="2661"/>
      <c r="AX548" s="2130"/>
      <c r="AY548" s="2130"/>
      <c r="AZ548" s="2130"/>
      <c r="BA548" s="2130"/>
      <c r="BB548" s="2130"/>
      <c r="BC548" s="2130"/>
      <c r="BD548" s="2661">
        <v>844</v>
      </c>
      <c r="BE548" s="2661"/>
      <c r="BF548" s="2131"/>
      <c r="BG548" s="2519"/>
      <c r="BH548" s="2519"/>
      <c r="BI548" s="2519"/>
      <c r="BJ548" s="2340"/>
      <c r="BK548" s="2340"/>
      <c r="BL548" s="2407" t="s">
        <v>2327</v>
      </c>
      <c r="BM548" s="2577"/>
      <c r="BN548" s="2900" t="s">
        <v>2498</v>
      </c>
      <c r="BO548" s="2905"/>
      <c r="BP548" s="2662"/>
    </row>
    <row r="549" spans="1:69" s="43" customFormat="1" ht="54" customHeight="1">
      <c r="A549" s="2203" t="s">
        <v>44</v>
      </c>
      <c r="B549" s="1798" t="s">
        <v>80</v>
      </c>
      <c r="C549" s="1733"/>
      <c r="D549" s="1733"/>
      <c r="E549" s="1734"/>
      <c r="F549" s="1734"/>
      <c r="G549" s="102">
        <f>G550+G553+G556+G559+G562+G567+G570+G574</f>
        <v>177798</v>
      </c>
      <c r="H549" s="102">
        <f t="shared" ref="H549:BE549" si="272">H550+H553+H556+H559+H562+H567+H570+H574</f>
        <v>153446</v>
      </c>
      <c r="I549" s="102">
        <f t="shared" si="272"/>
        <v>24174</v>
      </c>
      <c r="J549" s="102">
        <f t="shared" si="272"/>
        <v>178</v>
      </c>
      <c r="K549" s="102">
        <f t="shared" si="272"/>
        <v>152598</v>
      </c>
      <c r="L549" s="102">
        <f t="shared" si="272"/>
        <v>153446</v>
      </c>
      <c r="M549" s="102">
        <f t="shared" si="272"/>
        <v>13746.936</v>
      </c>
      <c r="N549" s="102">
        <f t="shared" si="272"/>
        <v>5693.1959999999999</v>
      </c>
      <c r="O549" s="102">
        <f t="shared" si="272"/>
        <v>2300.4621999999999</v>
      </c>
      <c r="P549" s="102">
        <f t="shared" si="272"/>
        <v>2300.4621999999999</v>
      </c>
      <c r="Q549" s="102">
        <f t="shared" si="272"/>
        <v>0</v>
      </c>
      <c r="R549" s="102">
        <f t="shared" si="272"/>
        <v>0</v>
      </c>
      <c r="S549" s="102">
        <f t="shared" si="272"/>
        <v>36061</v>
      </c>
      <c r="T549" s="102">
        <f t="shared" si="272"/>
        <v>36061</v>
      </c>
      <c r="U549" s="102">
        <f t="shared" si="272"/>
        <v>0</v>
      </c>
      <c r="V549" s="102">
        <f t="shared" si="272"/>
        <v>0</v>
      </c>
      <c r="W549" s="102">
        <f t="shared" si="272"/>
        <v>1372.617</v>
      </c>
      <c r="X549" s="102">
        <f t="shared" si="272"/>
        <v>1372.617</v>
      </c>
      <c r="Y549" s="102">
        <f t="shared" si="272"/>
        <v>0</v>
      </c>
      <c r="Z549" s="102">
        <f t="shared" si="272"/>
        <v>0</v>
      </c>
      <c r="AA549" s="102">
        <f t="shared" si="272"/>
        <v>8048.6890000000003</v>
      </c>
      <c r="AB549" s="102">
        <f t="shared" si="272"/>
        <v>8048.6890000000003</v>
      </c>
      <c r="AC549" s="102">
        <f t="shared" si="272"/>
        <v>0</v>
      </c>
      <c r="AD549" s="102">
        <f t="shared" si="272"/>
        <v>0</v>
      </c>
      <c r="AE549" s="102">
        <f t="shared" si="272"/>
        <v>2300.4621999999999</v>
      </c>
      <c r="AF549" s="102">
        <f t="shared" si="272"/>
        <v>2300.4621999999999</v>
      </c>
      <c r="AG549" s="102">
        <f t="shared" si="272"/>
        <v>0</v>
      </c>
      <c r="AH549" s="102">
        <f t="shared" si="272"/>
        <v>0</v>
      </c>
      <c r="AI549" s="102">
        <f t="shared" si="272"/>
        <v>36061</v>
      </c>
      <c r="AJ549" s="102">
        <f t="shared" si="272"/>
        <v>36061</v>
      </c>
      <c r="AK549" s="102">
        <f t="shared" si="272"/>
        <v>0</v>
      </c>
      <c r="AL549" s="102">
        <f t="shared" si="272"/>
        <v>0</v>
      </c>
      <c r="AM549" s="102">
        <f t="shared" si="272"/>
        <v>62961</v>
      </c>
      <c r="AN549" s="102">
        <f t="shared" si="272"/>
        <v>62961</v>
      </c>
      <c r="AO549" s="102">
        <f t="shared" si="272"/>
        <v>0</v>
      </c>
      <c r="AP549" s="102">
        <f t="shared" si="272"/>
        <v>0</v>
      </c>
      <c r="AQ549" s="102">
        <f t="shared" si="272"/>
        <v>99365</v>
      </c>
      <c r="AR549" s="102">
        <f t="shared" si="272"/>
        <v>90485</v>
      </c>
      <c r="AS549" s="102">
        <f t="shared" si="272"/>
        <v>0</v>
      </c>
      <c r="AT549" s="102">
        <f t="shared" si="272"/>
        <v>8880</v>
      </c>
      <c r="AU549" s="102">
        <f t="shared" si="272"/>
        <v>0</v>
      </c>
      <c r="AV549" s="102">
        <f t="shared" si="272"/>
        <v>95755</v>
      </c>
      <c r="AW549" s="102">
        <f t="shared" si="272"/>
        <v>87272</v>
      </c>
      <c r="AX549" s="102">
        <f t="shared" si="272"/>
        <v>0</v>
      </c>
      <c r="AY549" s="102">
        <f t="shared" si="272"/>
        <v>8483</v>
      </c>
      <c r="AZ549" s="102">
        <f t="shared" si="272"/>
        <v>0</v>
      </c>
      <c r="BA549" s="102">
        <f t="shared" si="272"/>
        <v>0</v>
      </c>
      <c r="BB549" s="102">
        <f t="shared" si="272"/>
        <v>0</v>
      </c>
      <c r="BC549" s="102">
        <f t="shared" si="272"/>
        <v>0</v>
      </c>
      <c r="BD549" s="102">
        <f t="shared" si="272"/>
        <v>40590</v>
      </c>
      <c r="BE549" s="102">
        <f t="shared" si="272"/>
        <v>40590</v>
      </c>
      <c r="BF549" s="102">
        <f t="shared" ref="BF549" si="273">BF550+BF553+BF556+BF559+BF562+BF567+BF570+BF574</f>
        <v>26900</v>
      </c>
      <c r="BG549" s="1658"/>
      <c r="BH549" s="1658"/>
      <c r="BI549" s="1658"/>
      <c r="BJ549" s="1669">
        <f t="shared" si="253"/>
        <v>67.483675038775857</v>
      </c>
      <c r="BK549" s="1669">
        <f t="shared" si="254"/>
        <v>44.858263800629942</v>
      </c>
      <c r="BL549" s="1658"/>
      <c r="BM549" s="18"/>
      <c r="BN549" s="2900" t="s">
        <v>2498</v>
      </c>
      <c r="BO549" s="1370"/>
      <c r="BP549" s="1660">
        <v>26900</v>
      </c>
      <c r="BQ549" s="1682"/>
    </row>
    <row r="550" spans="1:69" s="28" customFormat="1" ht="28.5" customHeight="1">
      <c r="A550" s="2203" t="s">
        <v>46</v>
      </c>
      <c r="B550" s="1798" t="s">
        <v>47</v>
      </c>
      <c r="C550" s="1733"/>
      <c r="D550" s="1733"/>
      <c r="E550" s="1734"/>
      <c r="F550" s="1734"/>
      <c r="G550" s="102">
        <f>G551</f>
        <v>10500</v>
      </c>
      <c r="H550" s="102">
        <f t="shared" ref="H550:BD551" si="274">H551</f>
        <v>8118</v>
      </c>
      <c r="I550" s="102">
        <f t="shared" si="274"/>
        <v>2382</v>
      </c>
      <c r="J550" s="102">
        <f t="shared" si="274"/>
        <v>0</v>
      </c>
      <c r="K550" s="102">
        <f t="shared" si="274"/>
        <v>8118</v>
      </c>
      <c r="L550" s="102">
        <f t="shared" si="274"/>
        <v>8118</v>
      </c>
      <c r="M550" s="102">
        <f t="shared" si="274"/>
        <v>331.8</v>
      </c>
      <c r="N550" s="102">
        <f t="shared" si="274"/>
        <v>25</v>
      </c>
      <c r="O550" s="102">
        <f t="shared" si="274"/>
        <v>0</v>
      </c>
      <c r="P550" s="102">
        <f t="shared" si="274"/>
        <v>0</v>
      </c>
      <c r="Q550" s="102">
        <f t="shared" si="274"/>
        <v>0</v>
      </c>
      <c r="R550" s="102">
        <f t="shared" si="274"/>
        <v>0</v>
      </c>
      <c r="S550" s="102">
        <f t="shared" si="274"/>
        <v>1959</v>
      </c>
      <c r="T550" s="102">
        <f t="shared" si="274"/>
        <v>1959</v>
      </c>
      <c r="U550" s="102">
        <f t="shared" si="274"/>
        <v>0</v>
      </c>
      <c r="V550" s="102">
        <f t="shared" si="274"/>
        <v>0</v>
      </c>
      <c r="W550" s="102">
        <f t="shared" si="274"/>
        <v>0</v>
      </c>
      <c r="X550" s="102">
        <f t="shared" si="274"/>
        <v>0</v>
      </c>
      <c r="Y550" s="102">
        <f t="shared" si="274"/>
        <v>0</v>
      </c>
      <c r="Z550" s="102">
        <f t="shared" si="274"/>
        <v>0</v>
      </c>
      <c r="AA550" s="102">
        <f t="shared" si="274"/>
        <v>172.5</v>
      </c>
      <c r="AB550" s="102">
        <f t="shared" si="274"/>
        <v>172.5</v>
      </c>
      <c r="AC550" s="102">
        <f t="shared" si="274"/>
        <v>0</v>
      </c>
      <c r="AD550" s="102">
        <f t="shared" si="274"/>
        <v>0</v>
      </c>
      <c r="AE550" s="102">
        <f t="shared" si="274"/>
        <v>0</v>
      </c>
      <c r="AF550" s="102">
        <f t="shared" si="274"/>
        <v>0</v>
      </c>
      <c r="AG550" s="102">
        <f t="shared" si="274"/>
        <v>0</v>
      </c>
      <c r="AH550" s="102">
        <f t="shared" si="274"/>
        <v>0</v>
      </c>
      <c r="AI550" s="102">
        <f t="shared" si="274"/>
        <v>1959</v>
      </c>
      <c r="AJ550" s="102">
        <f t="shared" si="274"/>
        <v>1959</v>
      </c>
      <c r="AK550" s="102">
        <f t="shared" si="274"/>
        <v>0</v>
      </c>
      <c r="AL550" s="102">
        <f t="shared" si="274"/>
        <v>0</v>
      </c>
      <c r="AM550" s="102">
        <f t="shared" si="274"/>
        <v>3478</v>
      </c>
      <c r="AN550" s="102">
        <f t="shared" si="274"/>
        <v>3478</v>
      </c>
      <c r="AO550" s="102">
        <f t="shared" si="274"/>
        <v>0</v>
      </c>
      <c r="AP550" s="102">
        <f t="shared" si="274"/>
        <v>0</v>
      </c>
      <c r="AQ550" s="102">
        <f t="shared" si="274"/>
        <v>4640</v>
      </c>
      <c r="AR550" s="102">
        <f t="shared" si="274"/>
        <v>4640</v>
      </c>
      <c r="AS550" s="102">
        <f t="shared" si="274"/>
        <v>0</v>
      </c>
      <c r="AT550" s="102">
        <f t="shared" si="274"/>
        <v>0</v>
      </c>
      <c r="AU550" s="102">
        <f t="shared" si="274"/>
        <v>0</v>
      </c>
      <c r="AV550" s="102">
        <f t="shared" si="274"/>
        <v>4640</v>
      </c>
      <c r="AW550" s="102">
        <f t="shared" si="274"/>
        <v>4640</v>
      </c>
      <c r="AX550" s="102">
        <f t="shared" si="274"/>
        <v>0</v>
      </c>
      <c r="AY550" s="102">
        <f t="shared" si="274"/>
        <v>0</v>
      </c>
      <c r="AZ550" s="102">
        <f t="shared" si="274"/>
        <v>0</v>
      </c>
      <c r="BA550" s="102">
        <f t="shared" si="274"/>
        <v>0</v>
      </c>
      <c r="BB550" s="102">
        <f t="shared" si="274"/>
        <v>0</v>
      </c>
      <c r="BC550" s="102">
        <f t="shared" si="274"/>
        <v>0</v>
      </c>
      <c r="BD550" s="102">
        <f t="shared" si="274"/>
        <v>2205</v>
      </c>
      <c r="BE550" s="1655">
        <f>'PL 3 PB DATP'!H45</f>
        <v>2205</v>
      </c>
      <c r="BF550" s="102">
        <f t="shared" ref="BF550" si="275">SUM(BF552)</f>
        <v>1519</v>
      </c>
      <c r="BG550" s="1658"/>
      <c r="BH550" s="1658"/>
      <c r="BI550" s="1658"/>
      <c r="BJ550" s="1669">
        <f t="shared" si="253"/>
        <v>70.004927322000484</v>
      </c>
      <c r="BK550" s="1669">
        <f t="shared" si="254"/>
        <v>47.521551724137936</v>
      </c>
      <c r="BL550" s="1658"/>
      <c r="BM550" s="18"/>
      <c r="BN550" s="2900" t="s">
        <v>2498</v>
      </c>
      <c r="BO550" s="1370"/>
      <c r="BP550" s="1660"/>
      <c r="BQ550" s="53"/>
    </row>
    <row r="551" spans="1:69" s="28" customFormat="1" ht="39.75" customHeight="1">
      <c r="A551" s="2203" t="s">
        <v>73</v>
      </c>
      <c r="B551" s="1798" t="s">
        <v>2422</v>
      </c>
      <c r="C551" s="1733"/>
      <c r="D551" s="1733"/>
      <c r="E551" s="1734"/>
      <c r="F551" s="1734"/>
      <c r="G551" s="102">
        <f>G552</f>
        <v>10500</v>
      </c>
      <c r="H551" s="102">
        <f t="shared" si="274"/>
        <v>8118</v>
      </c>
      <c r="I551" s="102">
        <f t="shared" si="274"/>
        <v>2382</v>
      </c>
      <c r="J551" s="102">
        <f t="shared" si="274"/>
        <v>0</v>
      </c>
      <c r="K551" s="102">
        <f t="shared" si="274"/>
        <v>8118</v>
      </c>
      <c r="L551" s="102">
        <f t="shared" si="274"/>
        <v>8118</v>
      </c>
      <c r="M551" s="102">
        <f t="shared" si="274"/>
        <v>331.8</v>
      </c>
      <c r="N551" s="102">
        <f t="shared" si="274"/>
        <v>25</v>
      </c>
      <c r="O551" s="102">
        <f t="shared" si="274"/>
        <v>0</v>
      </c>
      <c r="P551" s="102">
        <f t="shared" si="274"/>
        <v>0</v>
      </c>
      <c r="Q551" s="102">
        <f t="shared" si="274"/>
        <v>0</v>
      </c>
      <c r="R551" s="102">
        <f t="shared" si="274"/>
        <v>0</v>
      </c>
      <c r="S551" s="102">
        <f t="shared" si="274"/>
        <v>1959</v>
      </c>
      <c r="T551" s="102">
        <f t="shared" si="274"/>
        <v>1959</v>
      </c>
      <c r="U551" s="102">
        <f t="shared" si="274"/>
        <v>0</v>
      </c>
      <c r="V551" s="102">
        <f t="shared" si="274"/>
        <v>0</v>
      </c>
      <c r="W551" s="102">
        <f t="shared" si="274"/>
        <v>0</v>
      </c>
      <c r="X551" s="102">
        <f t="shared" si="274"/>
        <v>0</v>
      </c>
      <c r="Y551" s="102">
        <f t="shared" si="274"/>
        <v>0</v>
      </c>
      <c r="Z551" s="102">
        <f t="shared" si="274"/>
        <v>0</v>
      </c>
      <c r="AA551" s="102">
        <f t="shared" si="274"/>
        <v>172.5</v>
      </c>
      <c r="AB551" s="102">
        <f t="shared" si="274"/>
        <v>172.5</v>
      </c>
      <c r="AC551" s="102">
        <f t="shared" si="274"/>
        <v>0</v>
      </c>
      <c r="AD551" s="102">
        <f t="shared" si="274"/>
        <v>0</v>
      </c>
      <c r="AE551" s="102">
        <f t="shared" si="274"/>
        <v>0</v>
      </c>
      <c r="AF551" s="102">
        <f t="shared" si="274"/>
        <v>0</v>
      </c>
      <c r="AG551" s="102">
        <f t="shared" si="274"/>
        <v>0</v>
      </c>
      <c r="AH551" s="102">
        <f t="shared" si="274"/>
        <v>0</v>
      </c>
      <c r="AI551" s="102">
        <f t="shared" si="274"/>
        <v>1959</v>
      </c>
      <c r="AJ551" s="102">
        <f t="shared" si="274"/>
        <v>1959</v>
      </c>
      <c r="AK551" s="102">
        <f t="shared" si="274"/>
        <v>0</v>
      </c>
      <c r="AL551" s="102">
        <f t="shared" si="274"/>
        <v>0</v>
      </c>
      <c r="AM551" s="102">
        <f t="shared" si="274"/>
        <v>3478</v>
      </c>
      <c r="AN551" s="102">
        <f t="shared" si="274"/>
        <v>3478</v>
      </c>
      <c r="AO551" s="102">
        <f t="shared" si="274"/>
        <v>0</v>
      </c>
      <c r="AP551" s="102">
        <f t="shared" si="274"/>
        <v>0</v>
      </c>
      <c r="AQ551" s="102">
        <f t="shared" si="274"/>
        <v>4640</v>
      </c>
      <c r="AR551" s="102">
        <f t="shared" si="274"/>
        <v>4640</v>
      </c>
      <c r="AS551" s="102">
        <f t="shared" si="274"/>
        <v>0</v>
      </c>
      <c r="AT551" s="102">
        <f t="shared" si="274"/>
        <v>0</v>
      </c>
      <c r="AU551" s="102">
        <f t="shared" si="274"/>
        <v>0</v>
      </c>
      <c r="AV551" s="102">
        <f t="shared" si="274"/>
        <v>4640</v>
      </c>
      <c r="AW551" s="102">
        <f t="shared" si="274"/>
        <v>4640</v>
      </c>
      <c r="AX551" s="102">
        <f t="shared" si="274"/>
        <v>0</v>
      </c>
      <c r="AY551" s="102">
        <f t="shared" si="274"/>
        <v>0</v>
      </c>
      <c r="AZ551" s="102">
        <f t="shared" si="274"/>
        <v>0</v>
      </c>
      <c r="BA551" s="102">
        <f t="shared" si="274"/>
        <v>0</v>
      </c>
      <c r="BB551" s="102">
        <f t="shared" si="274"/>
        <v>0</v>
      </c>
      <c r="BC551" s="102">
        <f t="shared" si="274"/>
        <v>0</v>
      </c>
      <c r="BD551" s="102">
        <f t="shared" si="274"/>
        <v>2205</v>
      </c>
      <c r="BE551" s="102"/>
      <c r="BF551" s="102"/>
      <c r="BG551" s="1735"/>
      <c r="BH551" s="1735"/>
      <c r="BI551" s="1735"/>
      <c r="BJ551" s="1669">
        <f t="shared" si="253"/>
        <v>70.004927322000484</v>
      </c>
      <c r="BK551" s="1669">
        <f t="shared" si="254"/>
        <v>47.521551724137936</v>
      </c>
      <c r="BL551" s="1658"/>
      <c r="BM551" s="18"/>
      <c r="BN551" s="2900" t="s">
        <v>2498</v>
      </c>
      <c r="BO551" s="1370"/>
      <c r="BP551" s="1660"/>
      <c r="BQ551" s="53"/>
    </row>
    <row r="552" spans="1:69" s="2668" customFormat="1" ht="54.75" customHeight="1">
      <c r="A552" s="2578">
        <v>1</v>
      </c>
      <c r="B552" s="2663" t="s">
        <v>418</v>
      </c>
      <c r="C552" s="1736" t="s">
        <v>419</v>
      </c>
      <c r="D552" s="1736" t="s">
        <v>420</v>
      </c>
      <c r="E552" s="2478" t="s">
        <v>305</v>
      </c>
      <c r="F552" s="2478" t="s">
        <v>421</v>
      </c>
      <c r="G552" s="2664">
        <v>10500</v>
      </c>
      <c r="H552" s="2587">
        <v>8118</v>
      </c>
      <c r="I552" s="1800">
        <f>10500-8118</f>
        <v>2382</v>
      </c>
      <c r="J552" s="1805"/>
      <c r="K552" s="1820">
        <v>8118</v>
      </c>
      <c r="L552" s="1820">
        <v>8118</v>
      </c>
      <c r="M552" s="1802">
        <f>306.8+N552</f>
        <v>331.8</v>
      </c>
      <c r="N552" s="103">
        <v>25</v>
      </c>
      <c r="O552" s="2665"/>
      <c r="P552" s="1805"/>
      <c r="Q552" s="1805"/>
      <c r="R552" s="1805"/>
      <c r="S552" s="1800">
        <f t="shared" si="216"/>
        <v>1959</v>
      </c>
      <c r="T552" s="2587">
        <v>1959</v>
      </c>
      <c r="U552" s="1805"/>
      <c r="V552" s="1805"/>
      <c r="W552" s="1805">
        <f t="shared" si="217"/>
        <v>0</v>
      </c>
      <c r="X552" s="1805"/>
      <c r="Y552" s="1805"/>
      <c r="Z552" s="1805"/>
      <c r="AA552" s="1805">
        <f t="shared" si="218"/>
        <v>172.5</v>
      </c>
      <c r="AB552" s="1805">
        <v>172.5</v>
      </c>
      <c r="AC552" s="1805"/>
      <c r="AD552" s="1805"/>
      <c r="AE552" s="1805">
        <f t="shared" si="219"/>
        <v>0</v>
      </c>
      <c r="AF552" s="1805"/>
      <c r="AG552" s="1805"/>
      <c r="AH552" s="1805"/>
      <c r="AI552" s="1805">
        <f t="shared" si="220"/>
        <v>1959</v>
      </c>
      <c r="AJ552" s="1800">
        <v>1959</v>
      </c>
      <c r="AK552" s="1805"/>
      <c r="AL552" s="1805"/>
      <c r="AM552" s="2585">
        <f t="shared" si="221"/>
        <v>3478</v>
      </c>
      <c r="AN552" s="2587">
        <v>3478</v>
      </c>
      <c r="AO552" s="1805"/>
      <c r="AP552" s="1805"/>
      <c r="AQ552" s="2664">
        <f t="shared" si="222"/>
        <v>4640</v>
      </c>
      <c r="AR552" s="2585">
        <v>4640</v>
      </c>
      <c r="AS552" s="1805"/>
      <c r="AT552" s="1805"/>
      <c r="AU552" s="1805"/>
      <c r="AV552" s="2587">
        <f t="shared" si="223"/>
        <v>4640</v>
      </c>
      <c r="AW552" s="2587">
        <v>4640</v>
      </c>
      <c r="AX552" s="1805"/>
      <c r="AY552" s="1805"/>
      <c r="AZ552" s="1805"/>
      <c r="BA552" s="1821"/>
      <c r="BB552" s="1821"/>
      <c r="BC552" s="1821"/>
      <c r="BD552" s="2329">
        <v>2205</v>
      </c>
      <c r="BE552" s="2329">
        <v>2205</v>
      </c>
      <c r="BF552" s="1822">
        <f t="shared" si="243"/>
        <v>1519</v>
      </c>
      <c r="BG552" s="2333">
        <v>2022</v>
      </c>
      <c r="BH552" s="2333" t="s">
        <v>2324</v>
      </c>
      <c r="BI552" s="2333" t="s">
        <v>2327</v>
      </c>
      <c r="BJ552" s="2334">
        <f t="shared" si="253"/>
        <v>70.004927322000484</v>
      </c>
      <c r="BK552" s="2334">
        <f t="shared" si="254"/>
        <v>47.521551724137936</v>
      </c>
      <c r="BL552" s="2333" t="s">
        <v>40</v>
      </c>
      <c r="BM552" s="2666"/>
      <c r="BN552" s="2900" t="s">
        <v>2498</v>
      </c>
      <c r="BO552" s="2930"/>
      <c r="BP552" s="2336"/>
      <c r="BQ552" s="2667"/>
    </row>
    <row r="553" spans="1:69" s="28" customFormat="1" ht="30.75" customHeight="1">
      <c r="A553" s="2203" t="s">
        <v>48</v>
      </c>
      <c r="B553" s="1798" t="s">
        <v>49</v>
      </c>
      <c r="C553" s="1733"/>
      <c r="D553" s="1733"/>
      <c r="E553" s="1734"/>
      <c r="F553" s="1734"/>
      <c r="G553" s="102">
        <f>G554</f>
        <v>5740</v>
      </c>
      <c r="H553" s="102">
        <f t="shared" ref="H553:BD554" si="276">H554</f>
        <v>5740</v>
      </c>
      <c r="I553" s="102">
        <f t="shared" si="276"/>
        <v>0</v>
      </c>
      <c r="J553" s="102">
        <f t="shared" si="276"/>
        <v>0</v>
      </c>
      <c r="K553" s="102">
        <f t="shared" si="276"/>
        <v>5740</v>
      </c>
      <c r="L553" s="102">
        <f t="shared" si="276"/>
        <v>5740</v>
      </c>
      <c r="M553" s="102">
        <f t="shared" si="276"/>
        <v>427.14699999999999</v>
      </c>
      <c r="N553" s="102">
        <f t="shared" si="276"/>
        <v>20.146999999999998</v>
      </c>
      <c r="O553" s="102">
        <f t="shared" si="276"/>
        <v>0</v>
      </c>
      <c r="P553" s="102">
        <f t="shared" si="276"/>
        <v>0</v>
      </c>
      <c r="Q553" s="102">
        <f t="shared" si="276"/>
        <v>0</v>
      </c>
      <c r="R553" s="102">
        <f t="shared" si="276"/>
        <v>0</v>
      </c>
      <c r="S553" s="102">
        <f t="shared" si="276"/>
        <v>1385</v>
      </c>
      <c r="T553" s="102">
        <f t="shared" si="276"/>
        <v>1385</v>
      </c>
      <c r="U553" s="102">
        <f t="shared" si="276"/>
        <v>0</v>
      </c>
      <c r="V553" s="102">
        <f t="shared" si="276"/>
        <v>0</v>
      </c>
      <c r="W553" s="102">
        <f t="shared" si="276"/>
        <v>0</v>
      </c>
      <c r="X553" s="102">
        <f t="shared" si="276"/>
        <v>0</v>
      </c>
      <c r="Y553" s="102">
        <f t="shared" si="276"/>
        <v>0</v>
      </c>
      <c r="Z553" s="102">
        <f t="shared" si="276"/>
        <v>0</v>
      </c>
      <c r="AA553" s="102">
        <f t="shared" si="276"/>
        <v>20.146999999999998</v>
      </c>
      <c r="AB553" s="102">
        <f t="shared" si="276"/>
        <v>20.146999999999998</v>
      </c>
      <c r="AC553" s="102">
        <f t="shared" si="276"/>
        <v>0</v>
      </c>
      <c r="AD553" s="102">
        <f t="shared" si="276"/>
        <v>0</v>
      </c>
      <c r="AE553" s="102">
        <f t="shared" si="276"/>
        <v>0</v>
      </c>
      <c r="AF553" s="102">
        <f t="shared" si="276"/>
        <v>0</v>
      </c>
      <c r="AG553" s="102">
        <f t="shared" si="276"/>
        <v>0</v>
      </c>
      <c r="AH553" s="102">
        <f t="shared" si="276"/>
        <v>0</v>
      </c>
      <c r="AI553" s="102">
        <f t="shared" si="276"/>
        <v>1385</v>
      </c>
      <c r="AJ553" s="102">
        <f t="shared" si="276"/>
        <v>1385</v>
      </c>
      <c r="AK553" s="102">
        <f t="shared" si="276"/>
        <v>0</v>
      </c>
      <c r="AL553" s="102">
        <f t="shared" si="276"/>
        <v>0</v>
      </c>
      <c r="AM553" s="102">
        <f t="shared" si="276"/>
        <v>2508</v>
      </c>
      <c r="AN553" s="102">
        <f t="shared" si="276"/>
        <v>2508</v>
      </c>
      <c r="AO553" s="102">
        <f t="shared" si="276"/>
        <v>0</v>
      </c>
      <c r="AP553" s="102">
        <f t="shared" si="276"/>
        <v>0</v>
      </c>
      <c r="AQ553" s="102">
        <f t="shared" si="276"/>
        <v>3232</v>
      </c>
      <c r="AR553" s="102">
        <f t="shared" si="276"/>
        <v>3232</v>
      </c>
      <c r="AS553" s="102">
        <f t="shared" si="276"/>
        <v>0</v>
      </c>
      <c r="AT553" s="102">
        <f t="shared" si="276"/>
        <v>0</v>
      </c>
      <c r="AU553" s="102">
        <f t="shared" si="276"/>
        <v>0</v>
      </c>
      <c r="AV553" s="102">
        <f t="shared" si="276"/>
        <v>3232</v>
      </c>
      <c r="AW553" s="102">
        <f t="shared" si="276"/>
        <v>3232</v>
      </c>
      <c r="AX553" s="102">
        <f t="shared" si="276"/>
        <v>0</v>
      </c>
      <c r="AY553" s="102">
        <f t="shared" si="276"/>
        <v>0</v>
      </c>
      <c r="AZ553" s="102">
        <f t="shared" si="276"/>
        <v>0</v>
      </c>
      <c r="BA553" s="102">
        <f t="shared" si="276"/>
        <v>0</v>
      </c>
      <c r="BB553" s="102">
        <f t="shared" si="276"/>
        <v>0</v>
      </c>
      <c r="BC553" s="102">
        <f t="shared" si="276"/>
        <v>0</v>
      </c>
      <c r="BD553" s="102">
        <f t="shared" si="276"/>
        <v>1559</v>
      </c>
      <c r="BE553" s="1655">
        <f>'PL 3 PB DATP'!H46</f>
        <v>1559</v>
      </c>
      <c r="BF553" s="102">
        <f t="shared" ref="BF553" si="277">SUM(BF555)</f>
        <v>1123</v>
      </c>
      <c r="BG553" s="1658"/>
      <c r="BH553" s="1658"/>
      <c r="BI553" s="1658"/>
      <c r="BJ553" s="1669">
        <f t="shared" si="253"/>
        <v>70.853658536585357</v>
      </c>
      <c r="BK553" s="1669">
        <f t="shared" si="254"/>
        <v>48.236386138613859</v>
      </c>
      <c r="BL553" s="1658"/>
      <c r="BM553" s="18"/>
      <c r="BN553" s="2900" t="s">
        <v>2498</v>
      </c>
      <c r="BO553" s="1370"/>
      <c r="BP553" s="1660"/>
      <c r="BQ553" s="53"/>
    </row>
    <row r="554" spans="1:69" s="28" customFormat="1" ht="39.75" customHeight="1">
      <c r="A554" s="2203" t="s">
        <v>73</v>
      </c>
      <c r="B554" s="1798" t="s">
        <v>2422</v>
      </c>
      <c r="C554" s="1733"/>
      <c r="D554" s="1733"/>
      <c r="E554" s="1734"/>
      <c r="F554" s="1734"/>
      <c r="G554" s="102">
        <f>G555</f>
        <v>5740</v>
      </c>
      <c r="H554" s="102">
        <f t="shared" si="276"/>
        <v>5740</v>
      </c>
      <c r="I554" s="102">
        <f t="shared" si="276"/>
        <v>0</v>
      </c>
      <c r="J554" s="102">
        <f t="shared" si="276"/>
        <v>0</v>
      </c>
      <c r="K554" s="102">
        <f t="shared" si="276"/>
        <v>5740</v>
      </c>
      <c r="L554" s="102">
        <f t="shared" si="276"/>
        <v>5740</v>
      </c>
      <c r="M554" s="102">
        <f t="shared" si="276"/>
        <v>427.14699999999999</v>
      </c>
      <c r="N554" s="102">
        <f t="shared" si="276"/>
        <v>20.146999999999998</v>
      </c>
      <c r="O554" s="102">
        <f t="shared" si="276"/>
        <v>0</v>
      </c>
      <c r="P554" s="102">
        <f t="shared" si="276"/>
        <v>0</v>
      </c>
      <c r="Q554" s="102">
        <f t="shared" si="276"/>
        <v>0</v>
      </c>
      <c r="R554" s="102">
        <f t="shared" si="276"/>
        <v>0</v>
      </c>
      <c r="S554" s="102">
        <f t="shared" si="276"/>
        <v>1385</v>
      </c>
      <c r="T554" s="102">
        <f t="shared" si="276"/>
        <v>1385</v>
      </c>
      <c r="U554" s="102">
        <f t="shared" si="276"/>
        <v>0</v>
      </c>
      <c r="V554" s="102">
        <f t="shared" si="276"/>
        <v>0</v>
      </c>
      <c r="W554" s="102">
        <f t="shared" si="276"/>
        <v>0</v>
      </c>
      <c r="X554" s="102">
        <f t="shared" si="276"/>
        <v>0</v>
      </c>
      <c r="Y554" s="102">
        <f t="shared" si="276"/>
        <v>0</v>
      </c>
      <c r="Z554" s="102">
        <f t="shared" si="276"/>
        <v>0</v>
      </c>
      <c r="AA554" s="102">
        <f t="shared" si="276"/>
        <v>20.146999999999998</v>
      </c>
      <c r="AB554" s="102">
        <f t="shared" si="276"/>
        <v>20.146999999999998</v>
      </c>
      <c r="AC554" s="102">
        <f t="shared" si="276"/>
        <v>0</v>
      </c>
      <c r="AD554" s="102">
        <f t="shared" si="276"/>
        <v>0</v>
      </c>
      <c r="AE554" s="102">
        <f t="shared" si="276"/>
        <v>0</v>
      </c>
      <c r="AF554" s="102">
        <f t="shared" si="276"/>
        <v>0</v>
      </c>
      <c r="AG554" s="102">
        <f t="shared" si="276"/>
        <v>0</v>
      </c>
      <c r="AH554" s="102">
        <f t="shared" si="276"/>
        <v>0</v>
      </c>
      <c r="AI554" s="102">
        <f t="shared" si="276"/>
        <v>1385</v>
      </c>
      <c r="AJ554" s="102">
        <f t="shared" si="276"/>
        <v>1385</v>
      </c>
      <c r="AK554" s="102">
        <f t="shared" si="276"/>
        <v>0</v>
      </c>
      <c r="AL554" s="102">
        <f t="shared" si="276"/>
        <v>0</v>
      </c>
      <c r="AM554" s="102">
        <f t="shared" si="276"/>
        <v>2508</v>
      </c>
      <c r="AN554" s="102">
        <f t="shared" si="276"/>
        <v>2508</v>
      </c>
      <c r="AO554" s="102">
        <f t="shared" si="276"/>
        <v>0</v>
      </c>
      <c r="AP554" s="102">
        <f t="shared" si="276"/>
        <v>0</v>
      </c>
      <c r="AQ554" s="102">
        <f t="shared" si="276"/>
        <v>3232</v>
      </c>
      <c r="AR554" s="102">
        <f t="shared" si="276"/>
        <v>3232</v>
      </c>
      <c r="AS554" s="102">
        <f t="shared" si="276"/>
        <v>0</v>
      </c>
      <c r="AT554" s="102">
        <f t="shared" si="276"/>
        <v>0</v>
      </c>
      <c r="AU554" s="102">
        <f t="shared" si="276"/>
        <v>0</v>
      </c>
      <c r="AV554" s="102">
        <f t="shared" si="276"/>
        <v>3232</v>
      </c>
      <c r="AW554" s="102">
        <f t="shared" si="276"/>
        <v>3232</v>
      </c>
      <c r="AX554" s="102">
        <f t="shared" si="276"/>
        <v>0</v>
      </c>
      <c r="AY554" s="102">
        <f t="shared" si="276"/>
        <v>0</v>
      </c>
      <c r="AZ554" s="102">
        <f t="shared" si="276"/>
        <v>0</v>
      </c>
      <c r="BA554" s="102">
        <f t="shared" si="276"/>
        <v>0</v>
      </c>
      <c r="BB554" s="102">
        <f t="shared" si="276"/>
        <v>0</v>
      </c>
      <c r="BC554" s="102">
        <f t="shared" si="276"/>
        <v>0</v>
      </c>
      <c r="BD554" s="102">
        <f t="shared" si="276"/>
        <v>1559</v>
      </c>
      <c r="BE554" s="102"/>
      <c r="BF554" s="102"/>
      <c r="BG554" s="1735"/>
      <c r="BH554" s="1735"/>
      <c r="BI554" s="1735"/>
      <c r="BJ554" s="1669">
        <f t="shared" si="253"/>
        <v>70.853658536585357</v>
      </c>
      <c r="BK554" s="1669">
        <f t="shared" si="254"/>
        <v>48.236386138613859</v>
      </c>
      <c r="BL554" s="1658"/>
      <c r="BM554" s="18"/>
      <c r="BN554" s="2900" t="s">
        <v>2498</v>
      </c>
      <c r="BO554" s="1370"/>
      <c r="BP554" s="1660"/>
      <c r="BQ554" s="53"/>
    </row>
    <row r="555" spans="1:69" s="2355" customFormat="1" ht="36.75" customHeight="1">
      <c r="A555" s="2570">
        <v>1</v>
      </c>
      <c r="B555" s="2500" t="s">
        <v>2198</v>
      </c>
      <c r="C555" s="1729" t="s">
        <v>2076</v>
      </c>
      <c r="D555" s="1736" t="s">
        <v>2199</v>
      </c>
      <c r="E555" s="2482" t="s">
        <v>329</v>
      </c>
      <c r="F555" s="2478" t="s">
        <v>2200</v>
      </c>
      <c r="G555" s="2585">
        <f t="shared" ref="G555" si="278">+H555+I555+J555</f>
        <v>5740</v>
      </c>
      <c r="H555" s="2585">
        <v>5740</v>
      </c>
      <c r="I555" s="103"/>
      <c r="J555" s="103"/>
      <c r="K555" s="103">
        <f t="shared" ref="K555" si="279">+L555</f>
        <v>5740</v>
      </c>
      <c r="L555" s="103">
        <v>5740</v>
      </c>
      <c r="M555" s="1802">
        <f>407+N555</f>
        <v>427.14699999999999</v>
      </c>
      <c r="N555" s="103">
        <v>20.146999999999998</v>
      </c>
      <c r="O555" s="2585">
        <f t="shared" ref="O555" si="280">+P555+Q555+R555</f>
        <v>0</v>
      </c>
      <c r="P555" s="103"/>
      <c r="Q555" s="103"/>
      <c r="R555" s="103"/>
      <c r="S555" s="103">
        <f t="shared" si="216"/>
        <v>1385</v>
      </c>
      <c r="T555" s="2585">
        <v>1385</v>
      </c>
      <c r="U555" s="103"/>
      <c r="V555" s="103"/>
      <c r="W555" s="103">
        <f t="shared" si="217"/>
        <v>0</v>
      </c>
      <c r="X555" s="103"/>
      <c r="Y555" s="103"/>
      <c r="Z555" s="103"/>
      <c r="AA555" s="103">
        <f t="shared" si="218"/>
        <v>20.146999999999998</v>
      </c>
      <c r="AB555" s="103">
        <v>20.146999999999998</v>
      </c>
      <c r="AC555" s="103"/>
      <c r="AD555" s="103"/>
      <c r="AE555" s="103">
        <f t="shared" si="219"/>
        <v>0</v>
      </c>
      <c r="AF555" s="103"/>
      <c r="AG555" s="103"/>
      <c r="AH555" s="103"/>
      <c r="AI555" s="103">
        <f t="shared" si="220"/>
        <v>1385</v>
      </c>
      <c r="AJ555" s="103">
        <v>1385</v>
      </c>
      <c r="AK555" s="103"/>
      <c r="AL555" s="103"/>
      <c r="AM555" s="2585">
        <f t="shared" si="221"/>
        <v>2508</v>
      </c>
      <c r="AN555" s="2585">
        <f>1385+1123</f>
        <v>2508</v>
      </c>
      <c r="AO555" s="103"/>
      <c r="AP555" s="103"/>
      <c r="AQ555" s="2585">
        <f t="shared" si="222"/>
        <v>3232</v>
      </c>
      <c r="AR555" s="2585">
        <f>5740-AN555</f>
        <v>3232</v>
      </c>
      <c r="AS555" s="103"/>
      <c r="AT555" s="103"/>
      <c r="AU555" s="103"/>
      <c r="AV555" s="2585">
        <f t="shared" si="223"/>
        <v>3232</v>
      </c>
      <c r="AW555" s="2585">
        <f>+AR555</f>
        <v>3232</v>
      </c>
      <c r="AX555" s="103"/>
      <c r="AY555" s="103"/>
      <c r="AZ555" s="103"/>
      <c r="BA555" s="1667"/>
      <c r="BB555" s="1667"/>
      <c r="BC555" s="1667"/>
      <c r="BD555" s="2329">
        <v>1559</v>
      </c>
      <c r="BE555" s="2329"/>
      <c r="BF555" s="1668">
        <f t="shared" si="243"/>
        <v>1123</v>
      </c>
      <c r="BG555" s="2333">
        <v>2022</v>
      </c>
      <c r="BH555" s="2333" t="s">
        <v>2324</v>
      </c>
      <c r="BI555" s="2333" t="s">
        <v>2327</v>
      </c>
      <c r="BJ555" s="2334">
        <f t="shared" si="253"/>
        <v>70.853658536585357</v>
      </c>
      <c r="BK555" s="2334">
        <f t="shared" si="254"/>
        <v>48.236386138613859</v>
      </c>
      <c r="BL555" s="2333" t="s">
        <v>40</v>
      </c>
      <c r="BM555" s="2669"/>
      <c r="BN555" s="2900" t="s">
        <v>2498</v>
      </c>
      <c r="BO555" s="2931"/>
      <c r="BP555" s="2670"/>
      <c r="BQ555" s="2354"/>
    </row>
    <row r="556" spans="1:69" s="28" customFormat="1" ht="25.5" customHeight="1">
      <c r="A556" s="2203" t="s">
        <v>50</v>
      </c>
      <c r="B556" s="1798" t="s">
        <v>51</v>
      </c>
      <c r="C556" s="1733"/>
      <c r="D556" s="1733"/>
      <c r="E556" s="1734"/>
      <c r="F556" s="1734"/>
      <c r="G556" s="102">
        <f>G557</f>
        <v>14500</v>
      </c>
      <c r="H556" s="102">
        <f t="shared" ref="H556:BD557" si="281">H557</f>
        <v>11136</v>
      </c>
      <c r="I556" s="102">
        <f t="shared" si="281"/>
        <v>3364</v>
      </c>
      <c r="J556" s="102">
        <f t="shared" si="281"/>
        <v>0</v>
      </c>
      <c r="K556" s="102">
        <f t="shared" si="281"/>
        <v>11136</v>
      </c>
      <c r="L556" s="102">
        <f t="shared" si="281"/>
        <v>11136</v>
      </c>
      <c r="M556" s="102">
        <f t="shared" si="281"/>
        <v>1940</v>
      </c>
      <c r="N556" s="102">
        <f t="shared" si="281"/>
        <v>1222</v>
      </c>
      <c r="O556" s="102">
        <f t="shared" si="281"/>
        <v>0</v>
      </c>
      <c r="P556" s="102">
        <f t="shared" si="281"/>
        <v>0</v>
      </c>
      <c r="Q556" s="102">
        <f t="shared" si="281"/>
        <v>0</v>
      </c>
      <c r="R556" s="102">
        <f t="shared" si="281"/>
        <v>0</v>
      </c>
      <c r="S556" s="102">
        <f t="shared" si="281"/>
        <v>2687</v>
      </c>
      <c r="T556" s="102">
        <f t="shared" si="281"/>
        <v>2687</v>
      </c>
      <c r="U556" s="102">
        <f t="shared" si="281"/>
        <v>0</v>
      </c>
      <c r="V556" s="102">
        <f t="shared" si="281"/>
        <v>0</v>
      </c>
      <c r="W556" s="102">
        <f t="shared" si="281"/>
        <v>1345.325</v>
      </c>
      <c r="X556" s="102">
        <f t="shared" si="281"/>
        <v>1345.325</v>
      </c>
      <c r="Y556" s="102">
        <f t="shared" si="281"/>
        <v>0</v>
      </c>
      <c r="Z556" s="102">
        <f t="shared" si="281"/>
        <v>0</v>
      </c>
      <c r="AA556" s="102">
        <f t="shared" si="281"/>
        <v>2037</v>
      </c>
      <c r="AB556" s="102">
        <f t="shared" si="281"/>
        <v>2037</v>
      </c>
      <c r="AC556" s="102">
        <f t="shared" si="281"/>
        <v>0</v>
      </c>
      <c r="AD556" s="102">
        <f t="shared" si="281"/>
        <v>0</v>
      </c>
      <c r="AE556" s="102">
        <f t="shared" si="281"/>
        <v>0</v>
      </c>
      <c r="AF556" s="102">
        <f t="shared" si="281"/>
        <v>0</v>
      </c>
      <c r="AG556" s="102">
        <f t="shared" si="281"/>
        <v>0</v>
      </c>
      <c r="AH556" s="102">
        <f t="shared" si="281"/>
        <v>0</v>
      </c>
      <c r="AI556" s="102">
        <f t="shared" si="281"/>
        <v>2687</v>
      </c>
      <c r="AJ556" s="102">
        <f t="shared" si="281"/>
        <v>2687</v>
      </c>
      <c r="AK556" s="102">
        <f t="shared" si="281"/>
        <v>0</v>
      </c>
      <c r="AL556" s="102">
        <f t="shared" si="281"/>
        <v>0</v>
      </c>
      <c r="AM556" s="102">
        <f t="shared" si="281"/>
        <v>4709</v>
      </c>
      <c r="AN556" s="102">
        <f t="shared" si="281"/>
        <v>4709</v>
      </c>
      <c r="AO556" s="102">
        <f t="shared" si="281"/>
        <v>0</v>
      </c>
      <c r="AP556" s="102">
        <f t="shared" si="281"/>
        <v>0</v>
      </c>
      <c r="AQ556" s="102">
        <f t="shared" si="281"/>
        <v>6427</v>
      </c>
      <c r="AR556" s="102">
        <f t="shared" si="281"/>
        <v>6427</v>
      </c>
      <c r="AS556" s="102">
        <f t="shared" si="281"/>
        <v>0</v>
      </c>
      <c r="AT556" s="102">
        <f t="shared" si="281"/>
        <v>0</v>
      </c>
      <c r="AU556" s="102">
        <f t="shared" si="281"/>
        <v>0</v>
      </c>
      <c r="AV556" s="102">
        <f t="shared" si="281"/>
        <v>3214</v>
      </c>
      <c r="AW556" s="102">
        <f t="shared" si="281"/>
        <v>3214</v>
      </c>
      <c r="AX556" s="102">
        <f t="shared" si="281"/>
        <v>0</v>
      </c>
      <c r="AY556" s="102">
        <f t="shared" si="281"/>
        <v>0</v>
      </c>
      <c r="AZ556" s="102">
        <f t="shared" si="281"/>
        <v>0</v>
      </c>
      <c r="BA556" s="102">
        <f t="shared" si="281"/>
        <v>0</v>
      </c>
      <c r="BB556" s="102">
        <f t="shared" si="281"/>
        <v>0</v>
      </c>
      <c r="BC556" s="102">
        <f t="shared" si="281"/>
        <v>0</v>
      </c>
      <c r="BD556" s="102">
        <f t="shared" si="281"/>
        <v>3024</v>
      </c>
      <c r="BE556" s="1655">
        <f>'PL 3 PB DATP'!H47</f>
        <v>3024</v>
      </c>
      <c r="BF556" s="102">
        <f t="shared" ref="BF556" si="282">SUM(BF558)</f>
        <v>2022</v>
      </c>
      <c r="BG556" s="1658"/>
      <c r="BH556" s="1658"/>
      <c r="BI556" s="1658"/>
      <c r="BJ556" s="1669">
        <f t="shared" si="253"/>
        <v>69.441451149425291</v>
      </c>
      <c r="BK556" s="1669">
        <f t="shared" si="254"/>
        <v>47.051501478139102</v>
      </c>
      <c r="BL556" s="1658"/>
      <c r="BM556" s="18"/>
      <c r="BN556" s="2900" t="s">
        <v>2498</v>
      </c>
      <c r="BO556" s="1370"/>
      <c r="BP556" s="1660"/>
      <c r="BQ556" s="53"/>
    </row>
    <row r="557" spans="1:69" s="28" customFormat="1" ht="39.75" customHeight="1">
      <c r="A557" s="2203" t="s">
        <v>73</v>
      </c>
      <c r="B557" s="1798" t="s">
        <v>2422</v>
      </c>
      <c r="C557" s="1733"/>
      <c r="D557" s="1733"/>
      <c r="E557" s="1734"/>
      <c r="F557" s="1734"/>
      <c r="G557" s="102">
        <f>G558</f>
        <v>14500</v>
      </c>
      <c r="H557" s="102">
        <f t="shared" si="281"/>
        <v>11136</v>
      </c>
      <c r="I557" s="102">
        <f t="shared" si="281"/>
        <v>3364</v>
      </c>
      <c r="J557" s="102">
        <f t="shared" si="281"/>
        <v>0</v>
      </c>
      <c r="K557" s="102">
        <f t="shared" si="281"/>
        <v>11136</v>
      </c>
      <c r="L557" s="102">
        <f t="shared" si="281"/>
        <v>11136</v>
      </c>
      <c r="M557" s="102">
        <f t="shared" si="281"/>
        <v>1940</v>
      </c>
      <c r="N557" s="102">
        <f t="shared" si="281"/>
        <v>1222</v>
      </c>
      <c r="O557" s="102">
        <f t="shared" si="281"/>
        <v>0</v>
      </c>
      <c r="P557" s="102">
        <f t="shared" si="281"/>
        <v>0</v>
      </c>
      <c r="Q557" s="102">
        <f t="shared" si="281"/>
        <v>0</v>
      </c>
      <c r="R557" s="102">
        <f t="shared" si="281"/>
        <v>0</v>
      </c>
      <c r="S557" s="102">
        <f t="shared" si="281"/>
        <v>2687</v>
      </c>
      <c r="T557" s="102">
        <f t="shared" si="281"/>
        <v>2687</v>
      </c>
      <c r="U557" s="102">
        <f t="shared" si="281"/>
        <v>0</v>
      </c>
      <c r="V557" s="102">
        <f t="shared" si="281"/>
        <v>0</v>
      </c>
      <c r="W557" s="102">
        <f t="shared" si="281"/>
        <v>1345.325</v>
      </c>
      <c r="X557" s="102">
        <f t="shared" si="281"/>
        <v>1345.325</v>
      </c>
      <c r="Y557" s="102">
        <f t="shared" si="281"/>
        <v>0</v>
      </c>
      <c r="Z557" s="102">
        <f t="shared" si="281"/>
        <v>0</v>
      </c>
      <c r="AA557" s="102">
        <f t="shared" si="281"/>
        <v>2037</v>
      </c>
      <c r="AB557" s="102">
        <f t="shared" si="281"/>
        <v>2037</v>
      </c>
      <c r="AC557" s="102">
        <f t="shared" si="281"/>
        <v>0</v>
      </c>
      <c r="AD557" s="102">
        <f t="shared" si="281"/>
        <v>0</v>
      </c>
      <c r="AE557" s="102">
        <f t="shared" si="281"/>
        <v>0</v>
      </c>
      <c r="AF557" s="102">
        <f t="shared" si="281"/>
        <v>0</v>
      </c>
      <c r="AG557" s="102">
        <f t="shared" si="281"/>
        <v>0</v>
      </c>
      <c r="AH557" s="102">
        <f t="shared" si="281"/>
        <v>0</v>
      </c>
      <c r="AI557" s="102">
        <f t="shared" si="281"/>
        <v>2687</v>
      </c>
      <c r="AJ557" s="102">
        <f t="shared" si="281"/>
        <v>2687</v>
      </c>
      <c r="AK557" s="102">
        <f t="shared" si="281"/>
        <v>0</v>
      </c>
      <c r="AL557" s="102">
        <f t="shared" si="281"/>
        <v>0</v>
      </c>
      <c r="AM557" s="102">
        <f t="shared" si="281"/>
        <v>4709</v>
      </c>
      <c r="AN557" s="102">
        <f t="shared" si="281"/>
        <v>4709</v>
      </c>
      <c r="AO557" s="102">
        <f t="shared" si="281"/>
        <v>0</v>
      </c>
      <c r="AP557" s="102">
        <f t="shared" si="281"/>
        <v>0</v>
      </c>
      <c r="AQ557" s="102">
        <f t="shared" si="281"/>
        <v>6427</v>
      </c>
      <c r="AR557" s="102">
        <f t="shared" si="281"/>
        <v>6427</v>
      </c>
      <c r="AS557" s="102">
        <f t="shared" si="281"/>
        <v>0</v>
      </c>
      <c r="AT557" s="102">
        <f t="shared" si="281"/>
        <v>0</v>
      </c>
      <c r="AU557" s="102">
        <f t="shared" si="281"/>
        <v>0</v>
      </c>
      <c r="AV557" s="102">
        <f t="shared" si="281"/>
        <v>3214</v>
      </c>
      <c r="AW557" s="102">
        <f t="shared" si="281"/>
        <v>3214</v>
      </c>
      <c r="AX557" s="102">
        <f t="shared" si="281"/>
        <v>0</v>
      </c>
      <c r="AY557" s="102">
        <f t="shared" si="281"/>
        <v>0</v>
      </c>
      <c r="AZ557" s="102">
        <f t="shared" si="281"/>
        <v>0</v>
      </c>
      <c r="BA557" s="102">
        <f t="shared" si="281"/>
        <v>0</v>
      </c>
      <c r="BB557" s="102">
        <f t="shared" si="281"/>
        <v>0</v>
      </c>
      <c r="BC557" s="102">
        <f t="shared" si="281"/>
        <v>0</v>
      </c>
      <c r="BD557" s="102">
        <f t="shared" si="281"/>
        <v>3024</v>
      </c>
      <c r="BE557" s="102"/>
      <c r="BF557" s="102"/>
      <c r="BG557" s="1735"/>
      <c r="BH557" s="1735"/>
      <c r="BI557" s="1735"/>
      <c r="BJ557" s="1669">
        <f t="shared" si="253"/>
        <v>69.441451149425291</v>
      </c>
      <c r="BK557" s="1669">
        <f t="shared" si="254"/>
        <v>47.051501478139102</v>
      </c>
      <c r="BL557" s="1658"/>
      <c r="BM557" s="18"/>
      <c r="BN557" s="2900" t="s">
        <v>2498</v>
      </c>
      <c r="BO557" s="1370"/>
      <c r="BP557" s="1660"/>
      <c r="BQ557" s="53"/>
    </row>
    <row r="558" spans="1:69" s="2375" customFormat="1" ht="55.5" customHeight="1">
      <c r="A558" s="2570" t="s">
        <v>46</v>
      </c>
      <c r="B558" s="2477" t="s">
        <v>1992</v>
      </c>
      <c r="C558" s="64" t="s">
        <v>1933</v>
      </c>
      <c r="D558" s="64">
        <v>51</v>
      </c>
      <c r="E558" s="2482" t="s">
        <v>444</v>
      </c>
      <c r="F558" s="2482" t="s">
        <v>1993</v>
      </c>
      <c r="G558" s="2604">
        <f>SUM(H558:J558)</f>
        <v>14500</v>
      </c>
      <c r="H558" s="2481">
        <v>11136</v>
      </c>
      <c r="I558" s="1739">
        <v>3364</v>
      </c>
      <c r="J558" s="1810"/>
      <c r="K558" s="103">
        <v>11136</v>
      </c>
      <c r="L558" s="103">
        <v>11136</v>
      </c>
      <c r="M558" s="1802">
        <v>1940</v>
      </c>
      <c r="N558" s="103">
        <v>1222</v>
      </c>
      <c r="O558" s="2604">
        <f>SUM(P558:R558)</f>
        <v>0</v>
      </c>
      <c r="P558" s="1739"/>
      <c r="Q558" s="103"/>
      <c r="R558" s="103"/>
      <c r="S558" s="103">
        <f t="shared" si="216"/>
        <v>2687</v>
      </c>
      <c r="T558" s="2481">
        <v>2687</v>
      </c>
      <c r="U558" s="103"/>
      <c r="V558" s="103"/>
      <c r="W558" s="103">
        <f t="shared" si="217"/>
        <v>1345.325</v>
      </c>
      <c r="X558" s="1739">
        <v>1345.325</v>
      </c>
      <c r="Y558" s="103"/>
      <c r="Z558" s="103"/>
      <c r="AA558" s="103">
        <f t="shared" si="218"/>
        <v>2037</v>
      </c>
      <c r="AB558" s="1739">
        <v>2037</v>
      </c>
      <c r="AC558" s="103"/>
      <c r="AD558" s="103"/>
      <c r="AE558" s="103">
        <f t="shared" si="219"/>
        <v>0</v>
      </c>
      <c r="AF558" s="103"/>
      <c r="AG558" s="103"/>
      <c r="AH558" s="103"/>
      <c r="AI558" s="103">
        <f t="shared" si="220"/>
        <v>2687</v>
      </c>
      <c r="AJ558" s="103">
        <v>2687</v>
      </c>
      <c r="AK558" s="103"/>
      <c r="AL558" s="103"/>
      <c r="AM558" s="2585">
        <f t="shared" si="221"/>
        <v>4709</v>
      </c>
      <c r="AN558" s="2585">
        <v>4709</v>
      </c>
      <c r="AO558" s="103"/>
      <c r="AP558" s="103"/>
      <c r="AQ558" s="2585">
        <f t="shared" si="222"/>
        <v>6427</v>
      </c>
      <c r="AR558" s="2585">
        <f>H558-AN558</f>
        <v>6427</v>
      </c>
      <c r="AS558" s="103"/>
      <c r="AT558" s="103"/>
      <c r="AU558" s="103"/>
      <c r="AV558" s="2585">
        <f t="shared" si="223"/>
        <v>3214</v>
      </c>
      <c r="AW558" s="2585">
        <v>3214</v>
      </c>
      <c r="AX558" s="103"/>
      <c r="AY558" s="103"/>
      <c r="AZ558" s="103"/>
      <c r="BA558" s="1667"/>
      <c r="BB558" s="1667"/>
      <c r="BC558" s="1667"/>
      <c r="BD558" s="2329">
        <v>3024</v>
      </c>
      <c r="BE558" s="2329"/>
      <c r="BF558" s="1668">
        <f t="shared" si="243"/>
        <v>2022</v>
      </c>
      <c r="BG558" s="2333">
        <v>2022</v>
      </c>
      <c r="BH558" s="2333" t="s">
        <v>2324</v>
      </c>
      <c r="BI558" s="2333" t="s">
        <v>2327</v>
      </c>
      <c r="BJ558" s="2334">
        <f t="shared" si="253"/>
        <v>69.441451149425291</v>
      </c>
      <c r="BK558" s="2334">
        <f t="shared" si="254"/>
        <v>47.051501478139102</v>
      </c>
      <c r="BL558" s="2333" t="s">
        <v>40</v>
      </c>
      <c r="BM558" s="2461"/>
      <c r="BN558" s="2900" t="s">
        <v>2498</v>
      </c>
      <c r="BO558" s="2900"/>
      <c r="BP558" s="2336"/>
      <c r="BQ558" s="2374"/>
    </row>
    <row r="559" spans="1:69" s="43" customFormat="1" ht="33.75" customHeight="1">
      <c r="A559" s="2203" t="s">
        <v>52</v>
      </c>
      <c r="B559" s="1798" t="s">
        <v>53</v>
      </c>
      <c r="C559" s="1733"/>
      <c r="D559" s="1733"/>
      <c r="E559" s="1734"/>
      <c r="F559" s="1734"/>
      <c r="G559" s="102">
        <f>G560</f>
        <v>21000</v>
      </c>
      <c r="H559" s="102">
        <f t="shared" ref="H559:BD560" si="283">H560</f>
        <v>20665</v>
      </c>
      <c r="I559" s="102">
        <f t="shared" si="283"/>
        <v>157</v>
      </c>
      <c r="J559" s="102">
        <f t="shared" si="283"/>
        <v>178</v>
      </c>
      <c r="K559" s="102">
        <f t="shared" si="283"/>
        <v>21000</v>
      </c>
      <c r="L559" s="102">
        <f t="shared" si="283"/>
        <v>20665</v>
      </c>
      <c r="M559" s="102">
        <f t="shared" si="283"/>
        <v>2100</v>
      </c>
      <c r="N559" s="102">
        <f t="shared" si="283"/>
        <v>0</v>
      </c>
      <c r="O559" s="102">
        <f t="shared" si="283"/>
        <v>0</v>
      </c>
      <c r="P559" s="102">
        <f t="shared" si="283"/>
        <v>0</v>
      </c>
      <c r="Q559" s="102">
        <f t="shared" si="283"/>
        <v>0</v>
      </c>
      <c r="R559" s="102">
        <f t="shared" si="283"/>
        <v>0</v>
      </c>
      <c r="S559" s="102">
        <f t="shared" si="283"/>
        <v>4986</v>
      </c>
      <c r="T559" s="102">
        <f t="shared" si="283"/>
        <v>4986</v>
      </c>
      <c r="U559" s="102">
        <f t="shared" si="283"/>
        <v>0</v>
      </c>
      <c r="V559" s="102">
        <f t="shared" si="283"/>
        <v>0</v>
      </c>
      <c r="W559" s="102">
        <f t="shared" si="283"/>
        <v>0</v>
      </c>
      <c r="X559" s="102">
        <f t="shared" si="283"/>
        <v>0</v>
      </c>
      <c r="Y559" s="102">
        <f t="shared" si="283"/>
        <v>0</v>
      </c>
      <c r="Z559" s="102">
        <f t="shared" si="283"/>
        <v>0</v>
      </c>
      <c r="AA559" s="102">
        <f t="shared" si="283"/>
        <v>0</v>
      </c>
      <c r="AB559" s="102">
        <f t="shared" si="283"/>
        <v>0</v>
      </c>
      <c r="AC559" s="102">
        <f t="shared" si="283"/>
        <v>0</v>
      </c>
      <c r="AD559" s="102">
        <f t="shared" si="283"/>
        <v>0</v>
      </c>
      <c r="AE559" s="102">
        <f t="shared" si="283"/>
        <v>0</v>
      </c>
      <c r="AF559" s="102">
        <f t="shared" si="283"/>
        <v>0</v>
      </c>
      <c r="AG559" s="102">
        <f t="shared" si="283"/>
        <v>0</v>
      </c>
      <c r="AH559" s="102">
        <f t="shared" si="283"/>
        <v>0</v>
      </c>
      <c r="AI559" s="102">
        <f t="shared" si="283"/>
        <v>4986</v>
      </c>
      <c r="AJ559" s="102">
        <f t="shared" si="283"/>
        <v>4986</v>
      </c>
      <c r="AK559" s="102">
        <f t="shared" si="283"/>
        <v>0</v>
      </c>
      <c r="AL559" s="102">
        <f t="shared" si="283"/>
        <v>0</v>
      </c>
      <c r="AM559" s="102">
        <f t="shared" si="283"/>
        <v>8596</v>
      </c>
      <c r="AN559" s="102">
        <f t="shared" si="283"/>
        <v>8596</v>
      </c>
      <c r="AO559" s="102">
        <f t="shared" si="283"/>
        <v>0</v>
      </c>
      <c r="AP559" s="102">
        <f t="shared" si="283"/>
        <v>0</v>
      </c>
      <c r="AQ559" s="102">
        <f t="shared" si="283"/>
        <v>12069</v>
      </c>
      <c r="AR559" s="102">
        <f t="shared" si="283"/>
        <v>12069</v>
      </c>
      <c r="AS559" s="102">
        <f t="shared" si="283"/>
        <v>0</v>
      </c>
      <c r="AT559" s="102">
        <f t="shared" si="283"/>
        <v>0</v>
      </c>
      <c r="AU559" s="102">
        <f t="shared" si="283"/>
        <v>0</v>
      </c>
      <c r="AV559" s="102">
        <f t="shared" si="283"/>
        <v>12069</v>
      </c>
      <c r="AW559" s="102">
        <f t="shared" si="283"/>
        <v>12069</v>
      </c>
      <c r="AX559" s="102">
        <f t="shared" si="283"/>
        <v>0</v>
      </c>
      <c r="AY559" s="102">
        <f t="shared" si="283"/>
        <v>0</v>
      </c>
      <c r="AZ559" s="102">
        <f t="shared" si="283"/>
        <v>0</v>
      </c>
      <c r="BA559" s="102">
        <f t="shared" si="283"/>
        <v>0</v>
      </c>
      <c r="BB559" s="102">
        <f t="shared" si="283"/>
        <v>0</v>
      </c>
      <c r="BC559" s="102">
        <f t="shared" si="283"/>
        <v>0</v>
      </c>
      <c r="BD559" s="102">
        <f t="shared" si="283"/>
        <v>5613</v>
      </c>
      <c r="BE559" s="1655">
        <f>'PL 3 PB DATP'!H48</f>
        <v>5613</v>
      </c>
      <c r="BF559" s="102">
        <f t="shared" ref="BF559" si="284">SUM(BF561)</f>
        <v>3610</v>
      </c>
      <c r="BG559" s="1658"/>
      <c r="BH559" s="1658"/>
      <c r="BI559" s="1658"/>
      <c r="BJ559" s="1669">
        <f t="shared" si="253"/>
        <v>68.758770868618441</v>
      </c>
      <c r="BK559" s="1669">
        <f t="shared" si="254"/>
        <v>46.507581406910262</v>
      </c>
      <c r="BL559" s="1658"/>
      <c r="BM559" s="18"/>
      <c r="BN559" s="2900" t="s">
        <v>2498</v>
      </c>
      <c r="BO559" s="1370"/>
      <c r="BP559" s="1660"/>
      <c r="BQ559" s="1682"/>
    </row>
    <row r="560" spans="1:69" s="28" customFormat="1" ht="47.25" customHeight="1">
      <c r="A560" s="2203" t="s">
        <v>73</v>
      </c>
      <c r="B560" s="1798" t="s">
        <v>2422</v>
      </c>
      <c r="C560" s="1733"/>
      <c r="D560" s="1733"/>
      <c r="E560" s="1734"/>
      <c r="F560" s="1734"/>
      <c r="G560" s="102">
        <f>G561</f>
        <v>21000</v>
      </c>
      <c r="H560" s="102">
        <f t="shared" si="283"/>
        <v>20665</v>
      </c>
      <c r="I560" s="102">
        <f t="shared" si="283"/>
        <v>157</v>
      </c>
      <c r="J560" s="102">
        <f t="shared" si="283"/>
        <v>178</v>
      </c>
      <c r="K560" s="102">
        <f t="shared" si="283"/>
        <v>21000</v>
      </c>
      <c r="L560" s="102">
        <f t="shared" si="283"/>
        <v>20665</v>
      </c>
      <c r="M560" s="102">
        <f t="shared" si="283"/>
        <v>2100</v>
      </c>
      <c r="N560" s="102">
        <f t="shared" si="283"/>
        <v>0</v>
      </c>
      <c r="O560" s="102">
        <f t="shared" si="283"/>
        <v>0</v>
      </c>
      <c r="P560" s="102">
        <f t="shared" si="283"/>
        <v>0</v>
      </c>
      <c r="Q560" s="102">
        <f t="shared" si="283"/>
        <v>0</v>
      </c>
      <c r="R560" s="102">
        <f t="shared" si="283"/>
        <v>0</v>
      </c>
      <c r="S560" s="102">
        <f t="shared" si="283"/>
        <v>4986</v>
      </c>
      <c r="T560" s="102">
        <f t="shared" si="283"/>
        <v>4986</v>
      </c>
      <c r="U560" s="102">
        <f t="shared" si="283"/>
        <v>0</v>
      </c>
      <c r="V560" s="102">
        <f t="shared" si="283"/>
        <v>0</v>
      </c>
      <c r="W560" s="102">
        <f t="shared" si="283"/>
        <v>0</v>
      </c>
      <c r="X560" s="102">
        <f t="shared" si="283"/>
        <v>0</v>
      </c>
      <c r="Y560" s="102">
        <f t="shared" si="283"/>
        <v>0</v>
      </c>
      <c r="Z560" s="102">
        <f t="shared" si="283"/>
        <v>0</v>
      </c>
      <c r="AA560" s="102">
        <f t="shared" si="283"/>
        <v>0</v>
      </c>
      <c r="AB560" s="102">
        <f t="shared" si="283"/>
        <v>0</v>
      </c>
      <c r="AC560" s="102">
        <f t="shared" si="283"/>
        <v>0</v>
      </c>
      <c r="AD560" s="102">
        <f t="shared" si="283"/>
        <v>0</v>
      </c>
      <c r="AE560" s="102">
        <f t="shared" si="283"/>
        <v>0</v>
      </c>
      <c r="AF560" s="102">
        <f t="shared" si="283"/>
        <v>0</v>
      </c>
      <c r="AG560" s="102">
        <f t="shared" si="283"/>
        <v>0</v>
      </c>
      <c r="AH560" s="102">
        <f t="shared" si="283"/>
        <v>0</v>
      </c>
      <c r="AI560" s="102">
        <f t="shared" si="283"/>
        <v>4986</v>
      </c>
      <c r="AJ560" s="102">
        <f t="shared" si="283"/>
        <v>4986</v>
      </c>
      <c r="AK560" s="102">
        <f t="shared" si="283"/>
        <v>0</v>
      </c>
      <c r="AL560" s="102">
        <f t="shared" si="283"/>
        <v>0</v>
      </c>
      <c r="AM560" s="102">
        <f t="shared" si="283"/>
        <v>8596</v>
      </c>
      <c r="AN560" s="102">
        <f t="shared" si="283"/>
        <v>8596</v>
      </c>
      <c r="AO560" s="102">
        <f t="shared" si="283"/>
        <v>0</v>
      </c>
      <c r="AP560" s="102">
        <f t="shared" si="283"/>
        <v>0</v>
      </c>
      <c r="AQ560" s="102">
        <f t="shared" si="283"/>
        <v>12069</v>
      </c>
      <c r="AR560" s="102">
        <f t="shared" si="283"/>
        <v>12069</v>
      </c>
      <c r="AS560" s="102">
        <f t="shared" si="283"/>
        <v>0</v>
      </c>
      <c r="AT560" s="102">
        <f t="shared" si="283"/>
        <v>0</v>
      </c>
      <c r="AU560" s="102">
        <f t="shared" si="283"/>
        <v>0</v>
      </c>
      <c r="AV560" s="102">
        <f t="shared" si="283"/>
        <v>12069</v>
      </c>
      <c r="AW560" s="102">
        <f t="shared" si="283"/>
        <v>12069</v>
      </c>
      <c r="AX560" s="102">
        <f t="shared" si="283"/>
        <v>0</v>
      </c>
      <c r="AY560" s="102">
        <f t="shared" si="283"/>
        <v>0</v>
      </c>
      <c r="AZ560" s="102">
        <f t="shared" si="283"/>
        <v>0</v>
      </c>
      <c r="BA560" s="102">
        <f t="shared" si="283"/>
        <v>0</v>
      </c>
      <c r="BB560" s="102">
        <f t="shared" si="283"/>
        <v>0</v>
      </c>
      <c r="BC560" s="102">
        <f t="shared" si="283"/>
        <v>0</v>
      </c>
      <c r="BD560" s="102">
        <f t="shared" si="283"/>
        <v>5613</v>
      </c>
      <c r="BE560" s="102"/>
      <c r="BF560" s="102"/>
      <c r="BG560" s="1735"/>
      <c r="BH560" s="1735"/>
      <c r="BI560" s="1735"/>
      <c r="BJ560" s="1669">
        <f t="shared" si="253"/>
        <v>68.758770868618441</v>
      </c>
      <c r="BK560" s="1669">
        <f t="shared" si="254"/>
        <v>46.507581406910262</v>
      </c>
      <c r="BL560" s="1658"/>
      <c r="BM560" s="18"/>
      <c r="BN560" s="2900" t="s">
        <v>2498</v>
      </c>
      <c r="BO560" s="1370"/>
      <c r="BP560" s="1660"/>
      <c r="BQ560" s="53"/>
    </row>
    <row r="561" spans="1:73" s="2353" customFormat="1" ht="39" customHeight="1">
      <c r="A561" s="2671">
        <v>1</v>
      </c>
      <c r="B561" s="2672" t="s">
        <v>309</v>
      </c>
      <c r="C561" s="1729" t="s">
        <v>293</v>
      </c>
      <c r="D561" s="1823">
        <v>90</v>
      </c>
      <c r="E561" s="2673" t="s">
        <v>305</v>
      </c>
      <c r="F561" s="2450" t="s">
        <v>310</v>
      </c>
      <c r="G561" s="2674">
        <v>21000</v>
      </c>
      <c r="H561" s="2674">
        <v>20665</v>
      </c>
      <c r="I561" s="103">
        <v>157</v>
      </c>
      <c r="J561" s="117">
        <v>178</v>
      </c>
      <c r="K561" s="117">
        <v>21000</v>
      </c>
      <c r="L561" s="117">
        <v>20665</v>
      </c>
      <c r="M561" s="1002">
        <v>2100</v>
      </c>
      <c r="N561" s="103"/>
      <c r="O561" s="2674"/>
      <c r="P561" s="117"/>
      <c r="Q561" s="117"/>
      <c r="R561" s="117"/>
      <c r="S561" s="103">
        <f t="shared" si="216"/>
        <v>4986</v>
      </c>
      <c r="T561" s="2585">
        <v>4986</v>
      </c>
      <c r="U561" s="102"/>
      <c r="V561" s="102"/>
      <c r="W561" s="103">
        <f t="shared" si="217"/>
        <v>0</v>
      </c>
      <c r="X561" s="102"/>
      <c r="Y561" s="102"/>
      <c r="Z561" s="102"/>
      <c r="AA561" s="103">
        <f t="shared" si="218"/>
        <v>0</v>
      </c>
      <c r="AB561" s="103"/>
      <c r="AC561" s="102"/>
      <c r="AD561" s="102"/>
      <c r="AE561" s="103">
        <f t="shared" si="219"/>
        <v>0</v>
      </c>
      <c r="AF561" s="103"/>
      <c r="AG561" s="102"/>
      <c r="AH561" s="102"/>
      <c r="AI561" s="103">
        <f t="shared" si="220"/>
        <v>4986</v>
      </c>
      <c r="AJ561" s="103">
        <f>T561</f>
        <v>4986</v>
      </c>
      <c r="AK561" s="102"/>
      <c r="AL561" s="102"/>
      <c r="AM561" s="2585">
        <f t="shared" si="221"/>
        <v>8596</v>
      </c>
      <c r="AN561" s="2585">
        <v>8596</v>
      </c>
      <c r="AO561" s="102"/>
      <c r="AP561" s="102"/>
      <c r="AQ561" s="2585">
        <f t="shared" si="222"/>
        <v>12069</v>
      </c>
      <c r="AR561" s="2585">
        <f>H561-AN561</f>
        <v>12069</v>
      </c>
      <c r="AS561" s="102"/>
      <c r="AT561" s="102"/>
      <c r="AU561" s="102"/>
      <c r="AV561" s="2585">
        <f t="shared" si="223"/>
        <v>12069</v>
      </c>
      <c r="AW561" s="2585">
        <f>AR561</f>
        <v>12069</v>
      </c>
      <c r="AX561" s="102"/>
      <c r="AY561" s="102"/>
      <c r="AZ561" s="102"/>
      <c r="BA561" s="1655"/>
      <c r="BB561" s="1655"/>
      <c r="BC561" s="1655"/>
      <c r="BD561" s="2329">
        <v>5613</v>
      </c>
      <c r="BE561" s="2329"/>
      <c r="BF561" s="1657">
        <f t="shared" si="243"/>
        <v>3610</v>
      </c>
      <c r="BG561" s="2333">
        <v>2022</v>
      </c>
      <c r="BH561" s="2333" t="s">
        <v>2324</v>
      </c>
      <c r="BI561" s="2333" t="s">
        <v>2327</v>
      </c>
      <c r="BJ561" s="2334">
        <f t="shared" si="253"/>
        <v>68.758770868618441</v>
      </c>
      <c r="BK561" s="2334">
        <f t="shared" si="254"/>
        <v>46.507581406910262</v>
      </c>
      <c r="BL561" s="2333" t="s">
        <v>40</v>
      </c>
      <c r="BM561" s="2461"/>
      <c r="BN561" s="2900" t="s">
        <v>2498</v>
      </c>
      <c r="BO561" s="2900"/>
      <c r="BP561" s="2356"/>
      <c r="BQ561" s="2352"/>
    </row>
    <row r="562" spans="1:73" s="43" customFormat="1" ht="28.5" customHeight="1">
      <c r="A562" s="2203" t="s">
        <v>54</v>
      </c>
      <c r="B562" s="1798" t="s">
        <v>55</v>
      </c>
      <c r="C562" s="1733"/>
      <c r="D562" s="1733"/>
      <c r="E562" s="1734"/>
      <c r="F562" s="1734"/>
      <c r="G562" s="102">
        <f>G563+G565</f>
        <v>47258</v>
      </c>
      <c r="H562" s="102">
        <f t="shared" ref="H562:BD562" si="285">H563+H565</f>
        <v>47258</v>
      </c>
      <c r="I562" s="102">
        <f t="shared" si="285"/>
        <v>0</v>
      </c>
      <c r="J562" s="102">
        <f t="shared" si="285"/>
        <v>0</v>
      </c>
      <c r="K562" s="102">
        <f t="shared" si="285"/>
        <v>47258</v>
      </c>
      <c r="L562" s="102">
        <f t="shared" si="285"/>
        <v>47258</v>
      </c>
      <c r="M562" s="102">
        <f t="shared" si="285"/>
        <v>1610.4639999999999</v>
      </c>
      <c r="N562" s="102">
        <f t="shared" si="285"/>
        <v>558.16000000000008</v>
      </c>
      <c r="O562" s="102">
        <f t="shared" si="285"/>
        <v>2300.4621999999999</v>
      </c>
      <c r="P562" s="102">
        <f t="shared" si="285"/>
        <v>2300.4621999999999</v>
      </c>
      <c r="Q562" s="102">
        <f t="shared" si="285"/>
        <v>0</v>
      </c>
      <c r="R562" s="102">
        <f t="shared" si="285"/>
        <v>0</v>
      </c>
      <c r="S562" s="102">
        <f t="shared" si="285"/>
        <v>10438</v>
      </c>
      <c r="T562" s="102">
        <f t="shared" si="285"/>
        <v>10438</v>
      </c>
      <c r="U562" s="102">
        <f t="shared" si="285"/>
        <v>0</v>
      </c>
      <c r="V562" s="102">
        <f t="shared" si="285"/>
        <v>0</v>
      </c>
      <c r="W562" s="102">
        <f t="shared" si="285"/>
        <v>27.292000000000002</v>
      </c>
      <c r="X562" s="102">
        <f t="shared" si="285"/>
        <v>27.292000000000002</v>
      </c>
      <c r="Y562" s="102">
        <f t="shared" si="285"/>
        <v>0</v>
      </c>
      <c r="Z562" s="102">
        <f t="shared" si="285"/>
        <v>0</v>
      </c>
      <c r="AA562" s="102">
        <f t="shared" si="285"/>
        <v>530.86800000000005</v>
      </c>
      <c r="AB562" s="102">
        <f t="shared" si="285"/>
        <v>530.86800000000005</v>
      </c>
      <c r="AC562" s="102">
        <f t="shared" si="285"/>
        <v>0</v>
      </c>
      <c r="AD562" s="102">
        <f t="shared" si="285"/>
        <v>0</v>
      </c>
      <c r="AE562" s="102">
        <f t="shared" si="285"/>
        <v>2300.4621999999999</v>
      </c>
      <c r="AF562" s="102">
        <f t="shared" si="285"/>
        <v>2300.4621999999999</v>
      </c>
      <c r="AG562" s="102">
        <f t="shared" si="285"/>
        <v>0</v>
      </c>
      <c r="AH562" s="102">
        <f t="shared" si="285"/>
        <v>0</v>
      </c>
      <c r="AI562" s="102">
        <f t="shared" si="285"/>
        <v>10438</v>
      </c>
      <c r="AJ562" s="102">
        <f t="shared" si="285"/>
        <v>10438</v>
      </c>
      <c r="AK562" s="102">
        <f t="shared" si="285"/>
        <v>0</v>
      </c>
      <c r="AL562" s="102">
        <f t="shared" si="285"/>
        <v>0</v>
      </c>
      <c r="AM562" s="102">
        <f t="shared" si="285"/>
        <v>18062</v>
      </c>
      <c r="AN562" s="102">
        <f t="shared" si="285"/>
        <v>18062</v>
      </c>
      <c r="AO562" s="102">
        <f t="shared" si="285"/>
        <v>0</v>
      </c>
      <c r="AP562" s="102">
        <f t="shared" si="285"/>
        <v>0</v>
      </c>
      <c r="AQ562" s="102">
        <f t="shared" si="285"/>
        <v>29196</v>
      </c>
      <c r="AR562" s="102">
        <f t="shared" si="285"/>
        <v>29196</v>
      </c>
      <c r="AS562" s="102">
        <f t="shared" si="285"/>
        <v>0</v>
      </c>
      <c r="AT562" s="102">
        <f t="shared" si="285"/>
        <v>0</v>
      </c>
      <c r="AU562" s="102">
        <f t="shared" si="285"/>
        <v>0</v>
      </c>
      <c r="AV562" s="102">
        <f t="shared" si="285"/>
        <v>29196</v>
      </c>
      <c r="AW562" s="102">
        <f t="shared" si="285"/>
        <v>29196</v>
      </c>
      <c r="AX562" s="102">
        <f t="shared" si="285"/>
        <v>0</v>
      </c>
      <c r="AY562" s="102">
        <f t="shared" si="285"/>
        <v>0</v>
      </c>
      <c r="AZ562" s="102">
        <f t="shared" si="285"/>
        <v>0</v>
      </c>
      <c r="BA562" s="102">
        <f t="shared" si="285"/>
        <v>0</v>
      </c>
      <c r="BB562" s="102">
        <f t="shared" si="285"/>
        <v>0</v>
      </c>
      <c r="BC562" s="102">
        <f t="shared" si="285"/>
        <v>0</v>
      </c>
      <c r="BD562" s="102">
        <f t="shared" si="285"/>
        <v>11749</v>
      </c>
      <c r="BE562" s="1655">
        <f>'PL 3 PB DATP'!H49</f>
        <v>11749</v>
      </c>
      <c r="BF562" s="102">
        <f t="shared" ref="BF562" si="286">SUM(BF564:BF566)</f>
        <v>7624</v>
      </c>
      <c r="BG562" s="1658"/>
      <c r="BH562" s="1658"/>
      <c r="BI562" s="1658"/>
      <c r="BJ562" s="1669">
        <f t="shared" si="253"/>
        <v>63.081383046256725</v>
      </c>
      <c r="BK562" s="1669">
        <f t="shared" si="254"/>
        <v>40.241813947116043</v>
      </c>
      <c r="BL562" s="1658"/>
      <c r="BM562" s="18"/>
      <c r="BN562" s="2900" t="s">
        <v>2498</v>
      </c>
      <c r="BO562" s="1370"/>
      <c r="BP562" s="1660">
        <f>BE562-BD562</f>
        <v>0</v>
      </c>
      <c r="BQ562" s="1682"/>
    </row>
    <row r="563" spans="1:73" s="28" customFormat="1" ht="39.75" customHeight="1">
      <c r="A563" s="2203" t="s">
        <v>73</v>
      </c>
      <c r="B563" s="1798" t="s">
        <v>2422</v>
      </c>
      <c r="C563" s="1733"/>
      <c r="D563" s="1733"/>
      <c r="E563" s="1734"/>
      <c r="F563" s="1734"/>
      <c r="G563" s="102">
        <f>G564</f>
        <v>24863</v>
      </c>
      <c r="H563" s="102">
        <f t="shared" ref="H563:BD563" si="287">H564</f>
        <v>24863</v>
      </c>
      <c r="I563" s="102">
        <f t="shared" si="287"/>
        <v>0</v>
      </c>
      <c r="J563" s="102">
        <f t="shared" si="287"/>
        <v>0</v>
      </c>
      <c r="K563" s="102">
        <f t="shared" si="287"/>
        <v>24863</v>
      </c>
      <c r="L563" s="102">
        <f t="shared" si="287"/>
        <v>24863</v>
      </c>
      <c r="M563" s="102">
        <f t="shared" si="287"/>
        <v>1079.596</v>
      </c>
      <c r="N563" s="102">
        <f t="shared" si="287"/>
        <v>27.292000000000002</v>
      </c>
      <c r="O563" s="102">
        <f t="shared" si="287"/>
        <v>2300.4621999999999</v>
      </c>
      <c r="P563" s="102">
        <f t="shared" si="287"/>
        <v>2300.4621999999999</v>
      </c>
      <c r="Q563" s="102">
        <f t="shared" si="287"/>
        <v>0</v>
      </c>
      <c r="R563" s="102">
        <f t="shared" si="287"/>
        <v>0</v>
      </c>
      <c r="S563" s="102">
        <f t="shared" si="287"/>
        <v>7239</v>
      </c>
      <c r="T563" s="102">
        <f t="shared" si="287"/>
        <v>7239</v>
      </c>
      <c r="U563" s="102">
        <f t="shared" si="287"/>
        <v>0</v>
      </c>
      <c r="V563" s="102">
        <f t="shared" si="287"/>
        <v>0</v>
      </c>
      <c r="W563" s="102">
        <f t="shared" si="287"/>
        <v>27.292000000000002</v>
      </c>
      <c r="X563" s="102">
        <f t="shared" si="287"/>
        <v>27.292000000000002</v>
      </c>
      <c r="Y563" s="102">
        <f t="shared" si="287"/>
        <v>0</v>
      </c>
      <c r="Z563" s="102">
        <f t="shared" si="287"/>
        <v>0</v>
      </c>
      <c r="AA563" s="102">
        <f t="shared" si="287"/>
        <v>0</v>
      </c>
      <c r="AB563" s="102">
        <f t="shared" si="287"/>
        <v>0</v>
      </c>
      <c r="AC563" s="102">
        <f t="shared" si="287"/>
        <v>0</v>
      </c>
      <c r="AD563" s="102">
        <f t="shared" si="287"/>
        <v>0</v>
      </c>
      <c r="AE563" s="102">
        <f t="shared" si="287"/>
        <v>2300.4621999999999</v>
      </c>
      <c r="AF563" s="102">
        <f t="shared" si="287"/>
        <v>2300.4621999999999</v>
      </c>
      <c r="AG563" s="102">
        <f t="shared" si="287"/>
        <v>0</v>
      </c>
      <c r="AH563" s="102">
        <f t="shared" si="287"/>
        <v>0</v>
      </c>
      <c r="AI563" s="102">
        <f t="shared" si="287"/>
        <v>7239</v>
      </c>
      <c r="AJ563" s="102">
        <f t="shared" si="287"/>
        <v>7239</v>
      </c>
      <c r="AK563" s="102">
        <f t="shared" si="287"/>
        <v>0</v>
      </c>
      <c r="AL563" s="102">
        <f t="shared" si="287"/>
        <v>0</v>
      </c>
      <c r="AM563" s="102">
        <f t="shared" si="287"/>
        <v>14863</v>
      </c>
      <c r="AN563" s="102">
        <f t="shared" si="287"/>
        <v>14863</v>
      </c>
      <c r="AO563" s="102">
        <f t="shared" si="287"/>
        <v>0</v>
      </c>
      <c r="AP563" s="102">
        <f t="shared" si="287"/>
        <v>0</v>
      </c>
      <c r="AQ563" s="102">
        <f t="shared" si="287"/>
        <v>10000</v>
      </c>
      <c r="AR563" s="102">
        <f t="shared" si="287"/>
        <v>10000</v>
      </c>
      <c r="AS563" s="102">
        <f t="shared" si="287"/>
        <v>0</v>
      </c>
      <c r="AT563" s="102">
        <f t="shared" si="287"/>
        <v>0</v>
      </c>
      <c r="AU563" s="102">
        <f t="shared" si="287"/>
        <v>0</v>
      </c>
      <c r="AV563" s="102">
        <f t="shared" si="287"/>
        <v>10000</v>
      </c>
      <c r="AW563" s="102">
        <f t="shared" si="287"/>
        <v>10000</v>
      </c>
      <c r="AX563" s="102">
        <f t="shared" si="287"/>
        <v>0</v>
      </c>
      <c r="AY563" s="102">
        <f t="shared" si="287"/>
        <v>0</v>
      </c>
      <c r="AZ563" s="102">
        <f t="shared" si="287"/>
        <v>0</v>
      </c>
      <c r="BA563" s="102">
        <f t="shared" si="287"/>
        <v>0</v>
      </c>
      <c r="BB563" s="102">
        <f t="shared" si="287"/>
        <v>0</v>
      </c>
      <c r="BC563" s="102">
        <f t="shared" si="287"/>
        <v>0</v>
      </c>
      <c r="BD563" s="102">
        <f t="shared" si="287"/>
        <v>10000</v>
      </c>
      <c r="BE563" s="102"/>
      <c r="BF563" s="102"/>
      <c r="BG563" s="1735"/>
      <c r="BH563" s="1735"/>
      <c r="BI563" s="1735"/>
      <c r="BJ563" s="1669">
        <f t="shared" si="253"/>
        <v>100</v>
      </c>
      <c r="BK563" s="1669">
        <f t="shared" si="254"/>
        <v>100</v>
      </c>
      <c r="BL563" s="1658"/>
      <c r="BM563" s="18"/>
      <c r="BN563" s="2900" t="s">
        <v>2498</v>
      </c>
      <c r="BO563" s="1370"/>
      <c r="BP563" s="1660"/>
      <c r="BQ563" s="53"/>
    </row>
    <row r="564" spans="1:73" s="2509" customFormat="1" ht="51.75" customHeight="1">
      <c r="A564" s="2499">
        <v>1</v>
      </c>
      <c r="B564" s="2675" t="s">
        <v>1215</v>
      </c>
      <c r="C564" s="1729" t="s">
        <v>1216</v>
      </c>
      <c r="D564" s="1813" t="s">
        <v>1217</v>
      </c>
      <c r="E564" s="2449" t="s">
        <v>305</v>
      </c>
      <c r="F564" s="2673" t="s">
        <v>1218</v>
      </c>
      <c r="G564" s="2457">
        <v>24863</v>
      </c>
      <c r="H564" s="2457">
        <v>24863</v>
      </c>
      <c r="I564" s="1741"/>
      <c r="J564" s="1741"/>
      <c r="K564" s="134">
        <v>24863</v>
      </c>
      <c r="L564" s="134">
        <v>24863</v>
      </c>
      <c r="M564" s="1759">
        <v>1079.596</v>
      </c>
      <c r="N564" s="1741">
        <v>27.292000000000002</v>
      </c>
      <c r="O564" s="2505">
        <v>2300.4621999999999</v>
      </c>
      <c r="P564" s="1760">
        <v>2300.4621999999999</v>
      </c>
      <c r="Q564" s="1741"/>
      <c r="R564" s="1741"/>
      <c r="S564" s="134">
        <f t="shared" si="216"/>
        <v>7239</v>
      </c>
      <c r="T564" s="2457">
        <v>7239</v>
      </c>
      <c r="U564" s="1741"/>
      <c r="V564" s="1741"/>
      <c r="W564" s="1760">
        <f t="shared" si="217"/>
        <v>27.292000000000002</v>
      </c>
      <c r="X564" s="1760">
        <v>27.292000000000002</v>
      </c>
      <c r="Y564" s="1741"/>
      <c r="Z564" s="1741"/>
      <c r="AA564" s="134">
        <f t="shared" si="218"/>
        <v>0</v>
      </c>
      <c r="AB564" s="134"/>
      <c r="AC564" s="1741"/>
      <c r="AD564" s="1741"/>
      <c r="AE564" s="134">
        <f t="shared" si="219"/>
        <v>2300.4621999999999</v>
      </c>
      <c r="AF564" s="1760">
        <v>2300.4621999999999</v>
      </c>
      <c r="AG564" s="1741"/>
      <c r="AH564" s="1741"/>
      <c r="AI564" s="134">
        <f t="shared" si="220"/>
        <v>7239</v>
      </c>
      <c r="AJ564" s="134">
        <v>7239</v>
      </c>
      <c r="AK564" s="1741"/>
      <c r="AL564" s="1741"/>
      <c r="AM564" s="2457">
        <f t="shared" si="221"/>
        <v>14863</v>
      </c>
      <c r="AN564" s="2504">
        <v>14863</v>
      </c>
      <c r="AO564" s="1741">
        <v>0</v>
      </c>
      <c r="AP564" s="1741"/>
      <c r="AQ564" s="2504">
        <f t="shared" si="222"/>
        <v>10000</v>
      </c>
      <c r="AR564" s="2504">
        <v>10000</v>
      </c>
      <c r="AS564" s="1741"/>
      <c r="AT564" s="1741"/>
      <c r="AU564" s="1741"/>
      <c r="AV564" s="2504">
        <f t="shared" si="223"/>
        <v>10000</v>
      </c>
      <c r="AW564" s="2504">
        <v>10000</v>
      </c>
      <c r="AX564" s="1741"/>
      <c r="AY564" s="1741"/>
      <c r="AZ564" s="1741"/>
      <c r="BA564" s="1761"/>
      <c r="BB564" s="1761"/>
      <c r="BC564" s="1761"/>
      <c r="BD564" s="2329">
        <f>AW564</f>
        <v>10000</v>
      </c>
      <c r="BE564" s="2329"/>
      <c r="BF564" s="1762">
        <f t="shared" si="243"/>
        <v>7624</v>
      </c>
      <c r="BG564" s="2333">
        <v>2022</v>
      </c>
      <c r="BH564" s="2333" t="s">
        <v>2324</v>
      </c>
      <c r="BI564" s="2333" t="s">
        <v>2327</v>
      </c>
      <c r="BJ564" s="2334">
        <f t="shared" si="253"/>
        <v>100</v>
      </c>
      <c r="BK564" s="2334">
        <f t="shared" si="254"/>
        <v>100</v>
      </c>
      <c r="BL564" s="2333" t="s">
        <v>40</v>
      </c>
      <c r="BM564" s="2506"/>
      <c r="BN564" s="2900" t="s">
        <v>2498</v>
      </c>
      <c r="BO564" s="2915"/>
      <c r="BP564" s="2507"/>
      <c r="BQ564" s="2508"/>
    </row>
    <row r="565" spans="1:73" s="1630" customFormat="1" ht="34.5" customHeight="1">
      <c r="A565" s="2228" t="s">
        <v>74</v>
      </c>
      <c r="B565" s="1832" t="s">
        <v>2420</v>
      </c>
      <c r="C565" s="1995"/>
      <c r="D565" s="1910"/>
      <c r="E565" s="1853"/>
      <c r="F565" s="2132"/>
      <c r="G565" s="1861">
        <f>SUM(G566)</f>
        <v>22395</v>
      </c>
      <c r="H565" s="1861">
        <f t="shared" ref="H565:BD565" si="288">SUM(H566)</f>
        <v>22395</v>
      </c>
      <c r="I565" s="1861">
        <f t="shared" si="288"/>
        <v>0</v>
      </c>
      <c r="J565" s="1861">
        <f t="shared" si="288"/>
        <v>0</v>
      </c>
      <c r="K565" s="1861">
        <f t="shared" si="288"/>
        <v>22395</v>
      </c>
      <c r="L565" s="1861">
        <f t="shared" si="288"/>
        <v>22395</v>
      </c>
      <c r="M565" s="1861">
        <f t="shared" si="288"/>
        <v>530.86800000000005</v>
      </c>
      <c r="N565" s="1861">
        <f t="shared" si="288"/>
        <v>530.86800000000005</v>
      </c>
      <c r="O565" s="1861">
        <f t="shared" si="288"/>
        <v>0</v>
      </c>
      <c r="P565" s="1861">
        <f t="shared" si="288"/>
        <v>0</v>
      </c>
      <c r="Q565" s="1861">
        <f t="shared" si="288"/>
        <v>0</v>
      </c>
      <c r="R565" s="1861">
        <f t="shared" si="288"/>
        <v>0</v>
      </c>
      <c r="S565" s="1861">
        <f t="shared" si="288"/>
        <v>3199</v>
      </c>
      <c r="T565" s="1861">
        <f t="shared" si="288"/>
        <v>3199</v>
      </c>
      <c r="U565" s="1861">
        <f t="shared" si="288"/>
        <v>0</v>
      </c>
      <c r="V565" s="1861">
        <f t="shared" si="288"/>
        <v>0</v>
      </c>
      <c r="W565" s="1861">
        <f t="shared" si="288"/>
        <v>0</v>
      </c>
      <c r="X565" s="1861">
        <f t="shared" si="288"/>
        <v>0</v>
      </c>
      <c r="Y565" s="1861">
        <f t="shared" si="288"/>
        <v>0</v>
      </c>
      <c r="Z565" s="1861">
        <f t="shared" si="288"/>
        <v>0</v>
      </c>
      <c r="AA565" s="1861">
        <f t="shared" si="288"/>
        <v>530.86800000000005</v>
      </c>
      <c r="AB565" s="1861">
        <f t="shared" si="288"/>
        <v>530.86800000000005</v>
      </c>
      <c r="AC565" s="1861">
        <f t="shared" si="288"/>
        <v>0</v>
      </c>
      <c r="AD565" s="1861">
        <f t="shared" si="288"/>
        <v>0</v>
      </c>
      <c r="AE565" s="1861">
        <f t="shared" si="288"/>
        <v>0</v>
      </c>
      <c r="AF565" s="1861">
        <f t="shared" si="288"/>
        <v>0</v>
      </c>
      <c r="AG565" s="1861">
        <f t="shared" si="288"/>
        <v>0</v>
      </c>
      <c r="AH565" s="1861">
        <f t="shared" si="288"/>
        <v>0</v>
      </c>
      <c r="AI565" s="1861">
        <f t="shared" si="288"/>
        <v>3199</v>
      </c>
      <c r="AJ565" s="1861">
        <f t="shared" si="288"/>
        <v>3199</v>
      </c>
      <c r="AK565" s="1861">
        <f t="shared" si="288"/>
        <v>0</v>
      </c>
      <c r="AL565" s="1861">
        <f t="shared" si="288"/>
        <v>0</v>
      </c>
      <c r="AM565" s="1861">
        <f t="shared" si="288"/>
        <v>3199</v>
      </c>
      <c r="AN565" s="1861">
        <f t="shared" si="288"/>
        <v>3199</v>
      </c>
      <c r="AO565" s="1861">
        <f t="shared" si="288"/>
        <v>0</v>
      </c>
      <c r="AP565" s="1861">
        <f t="shared" si="288"/>
        <v>0</v>
      </c>
      <c r="AQ565" s="1861">
        <f t="shared" si="288"/>
        <v>19196</v>
      </c>
      <c r="AR565" s="1861">
        <f t="shared" si="288"/>
        <v>19196</v>
      </c>
      <c r="AS565" s="1861">
        <f t="shared" si="288"/>
        <v>0</v>
      </c>
      <c r="AT565" s="1861">
        <f t="shared" si="288"/>
        <v>0</v>
      </c>
      <c r="AU565" s="1861">
        <f t="shared" si="288"/>
        <v>0</v>
      </c>
      <c r="AV565" s="1861">
        <f t="shared" si="288"/>
        <v>19196</v>
      </c>
      <c r="AW565" s="1861">
        <f t="shared" si="288"/>
        <v>19196</v>
      </c>
      <c r="AX565" s="1861">
        <f t="shared" si="288"/>
        <v>0</v>
      </c>
      <c r="AY565" s="1861">
        <f t="shared" si="288"/>
        <v>0</v>
      </c>
      <c r="AZ565" s="1861">
        <f t="shared" si="288"/>
        <v>0</v>
      </c>
      <c r="BA565" s="1861">
        <f t="shared" si="288"/>
        <v>0</v>
      </c>
      <c r="BB565" s="1861">
        <f t="shared" si="288"/>
        <v>0</v>
      </c>
      <c r="BC565" s="1861">
        <f t="shared" si="288"/>
        <v>0</v>
      </c>
      <c r="BD565" s="1861">
        <f t="shared" si="288"/>
        <v>1749</v>
      </c>
      <c r="BE565" s="102"/>
      <c r="BF565" s="1855"/>
      <c r="BG565" s="1804"/>
      <c r="BH565" s="1804"/>
      <c r="BI565" s="1804"/>
      <c r="BJ565" s="1692">
        <f t="shared" si="253"/>
        <v>22.094217459254299</v>
      </c>
      <c r="BK565" s="1692">
        <f t="shared" si="254"/>
        <v>9.1112731819128996</v>
      </c>
      <c r="BL565" s="1691"/>
      <c r="BM565" s="1857"/>
      <c r="BN565" s="2900" t="s">
        <v>2498</v>
      </c>
      <c r="BO565" s="2916"/>
      <c r="BP565" s="1858"/>
      <c r="BQ565" s="1859"/>
    </row>
    <row r="566" spans="1:73" s="2518" customFormat="1" ht="38.25" customHeight="1">
      <c r="A566" s="2499">
        <v>1</v>
      </c>
      <c r="B566" s="2510" t="s">
        <v>1219</v>
      </c>
      <c r="C566" s="145" t="s">
        <v>1220</v>
      </c>
      <c r="D566" s="1813" t="s">
        <v>1221</v>
      </c>
      <c r="E566" s="2449" t="s">
        <v>206</v>
      </c>
      <c r="F566" s="2450" t="s">
        <v>1222</v>
      </c>
      <c r="G566" s="2504">
        <v>22395</v>
      </c>
      <c r="H566" s="2504">
        <v>22395</v>
      </c>
      <c r="I566" s="1741"/>
      <c r="J566" s="1741"/>
      <c r="K566" s="1741">
        <v>22395</v>
      </c>
      <c r="L566" s="1741">
        <v>22395</v>
      </c>
      <c r="M566" s="1759">
        <v>530.86800000000005</v>
      </c>
      <c r="N566" s="1741">
        <v>530.86800000000005</v>
      </c>
      <c r="O566" s="2515"/>
      <c r="P566" s="2001"/>
      <c r="Q566" s="1741"/>
      <c r="R566" s="1741"/>
      <c r="S566" s="1741">
        <f t="shared" si="216"/>
        <v>3199</v>
      </c>
      <c r="T566" s="2504">
        <v>3199</v>
      </c>
      <c r="U566" s="1741"/>
      <c r="V566" s="1741"/>
      <c r="W566" s="2001">
        <f t="shared" si="217"/>
        <v>0</v>
      </c>
      <c r="X566" s="2001"/>
      <c r="Y566" s="1741"/>
      <c r="Z566" s="1741"/>
      <c r="AA566" s="1741">
        <f t="shared" si="218"/>
        <v>530.86800000000005</v>
      </c>
      <c r="AB566" s="1741">
        <v>530.86800000000005</v>
      </c>
      <c r="AC566" s="1741"/>
      <c r="AD566" s="1741"/>
      <c r="AE566" s="1741">
        <f t="shared" si="219"/>
        <v>0</v>
      </c>
      <c r="AF566" s="2001"/>
      <c r="AG566" s="1741"/>
      <c r="AH566" s="1741"/>
      <c r="AI566" s="1741">
        <f t="shared" si="220"/>
        <v>3199</v>
      </c>
      <c r="AJ566" s="1741">
        <v>3199</v>
      </c>
      <c r="AK566" s="1741"/>
      <c r="AL566" s="1741"/>
      <c r="AM566" s="2504">
        <f t="shared" si="221"/>
        <v>3199</v>
      </c>
      <c r="AN566" s="2504">
        <v>3199</v>
      </c>
      <c r="AO566" s="1741">
        <v>0</v>
      </c>
      <c r="AP566" s="1741"/>
      <c r="AQ566" s="2504">
        <f t="shared" si="222"/>
        <v>19196</v>
      </c>
      <c r="AR566" s="2504">
        <v>19196</v>
      </c>
      <c r="AS566" s="1741"/>
      <c r="AT566" s="1741"/>
      <c r="AU566" s="1741"/>
      <c r="AV566" s="2504">
        <f t="shared" si="223"/>
        <v>19196</v>
      </c>
      <c r="AW566" s="2504">
        <v>19196</v>
      </c>
      <c r="AX566" s="1741"/>
      <c r="AY566" s="1741"/>
      <c r="AZ566" s="1741"/>
      <c r="BA566" s="1761"/>
      <c r="BB566" s="1761"/>
      <c r="BC566" s="1761"/>
      <c r="BD566" s="2516">
        <v>1749</v>
      </c>
      <c r="BE566" s="2516"/>
      <c r="BF566" s="1762">
        <f t="shared" si="243"/>
        <v>0</v>
      </c>
      <c r="BG566" s="2403">
        <v>2023</v>
      </c>
      <c r="BH566" s="2403" t="s">
        <v>2324</v>
      </c>
      <c r="BI566" s="2403" t="s">
        <v>2327</v>
      </c>
      <c r="BJ566" s="2334">
        <f t="shared" si="253"/>
        <v>22.094217459254299</v>
      </c>
      <c r="BK566" s="2334">
        <f t="shared" si="254"/>
        <v>9.1112731819128996</v>
      </c>
      <c r="BL566" s="2403" t="s">
        <v>40</v>
      </c>
      <c r="BM566" s="2506"/>
      <c r="BN566" s="2900" t="s">
        <v>2498</v>
      </c>
      <c r="BO566" s="2915"/>
      <c r="BP566" s="2507"/>
      <c r="BQ566" s="2508"/>
    </row>
    <row r="567" spans="1:73" s="43" customFormat="1" ht="29.25" customHeight="1">
      <c r="A567" s="2203" t="s">
        <v>56</v>
      </c>
      <c r="B567" s="1798" t="s">
        <v>57</v>
      </c>
      <c r="C567" s="1733"/>
      <c r="D567" s="1733"/>
      <c r="E567" s="1734"/>
      <c r="F567" s="1734"/>
      <c r="G567" s="102">
        <f>G568</f>
        <v>14900</v>
      </c>
      <c r="H567" s="102">
        <f t="shared" ref="H567:BD568" si="289">H568</f>
        <v>11481</v>
      </c>
      <c r="I567" s="102">
        <f t="shared" si="289"/>
        <v>3419</v>
      </c>
      <c r="J567" s="102">
        <f t="shared" si="289"/>
        <v>0</v>
      </c>
      <c r="K567" s="102">
        <f t="shared" si="289"/>
        <v>14900</v>
      </c>
      <c r="L567" s="102">
        <f t="shared" si="289"/>
        <v>11481</v>
      </c>
      <c r="M567" s="102">
        <f t="shared" si="289"/>
        <v>2439.5250000000001</v>
      </c>
      <c r="N567" s="102">
        <f t="shared" si="289"/>
        <v>1976.8889999999999</v>
      </c>
      <c r="O567" s="102">
        <f t="shared" si="289"/>
        <v>0</v>
      </c>
      <c r="P567" s="102">
        <f t="shared" si="289"/>
        <v>0</v>
      </c>
      <c r="Q567" s="102">
        <f t="shared" si="289"/>
        <v>0</v>
      </c>
      <c r="R567" s="102">
        <f t="shared" si="289"/>
        <v>0</v>
      </c>
      <c r="S567" s="102">
        <f t="shared" si="289"/>
        <v>2770</v>
      </c>
      <c r="T567" s="102">
        <f t="shared" si="289"/>
        <v>2770</v>
      </c>
      <c r="U567" s="102">
        <f t="shared" si="289"/>
        <v>0</v>
      </c>
      <c r="V567" s="102">
        <f t="shared" si="289"/>
        <v>0</v>
      </c>
      <c r="W567" s="102">
        <f t="shared" si="289"/>
        <v>0</v>
      </c>
      <c r="X567" s="102">
        <f t="shared" si="289"/>
        <v>0</v>
      </c>
      <c r="Y567" s="102">
        <f t="shared" si="289"/>
        <v>0</v>
      </c>
      <c r="Z567" s="102">
        <f t="shared" si="289"/>
        <v>0</v>
      </c>
      <c r="AA567" s="102">
        <f t="shared" si="289"/>
        <v>606.28700000000003</v>
      </c>
      <c r="AB567" s="102">
        <f t="shared" si="289"/>
        <v>606.28700000000003</v>
      </c>
      <c r="AC567" s="102">
        <f t="shared" si="289"/>
        <v>0</v>
      </c>
      <c r="AD567" s="102">
        <f t="shared" si="289"/>
        <v>0</v>
      </c>
      <c r="AE567" s="102">
        <f t="shared" si="289"/>
        <v>0</v>
      </c>
      <c r="AF567" s="102">
        <f t="shared" si="289"/>
        <v>0</v>
      </c>
      <c r="AG567" s="102">
        <f t="shared" si="289"/>
        <v>0</v>
      </c>
      <c r="AH567" s="102">
        <f t="shared" si="289"/>
        <v>0</v>
      </c>
      <c r="AI567" s="102">
        <f t="shared" si="289"/>
        <v>2770</v>
      </c>
      <c r="AJ567" s="102">
        <f t="shared" si="289"/>
        <v>2770</v>
      </c>
      <c r="AK567" s="102">
        <f t="shared" si="289"/>
        <v>0</v>
      </c>
      <c r="AL567" s="102">
        <f t="shared" si="289"/>
        <v>0</v>
      </c>
      <c r="AM567" s="102">
        <f t="shared" si="289"/>
        <v>4850</v>
      </c>
      <c r="AN567" s="102">
        <f t="shared" si="289"/>
        <v>4850</v>
      </c>
      <c r="AO567" s="102">
        <f t="shared" si="289"/>
        <v>0</v>
      </c>
      <c r="AP567" s="102">
        <f t="shared" si="289"/>
        <v>0</v>
      </c>
      <c r="AQ567" s="102">
        <f t="shared" si="289"/>
        <v>6631</v>
      </c>
      <c r="AR567" s="102">
        <f t="shared" si="289"/>
        <v>6631</v>
      </c>
      <c r="AS567" s="102">
        <f t="shared" si="289"/>
        <v>0</v>
      </c>
      <c r="AT567" s="102">
        <f t="shared" si="289"/>
        <v>0</v>
      </c>
      <c r="AU567" s="102">
        <f t="shared" si="289"/>
        <v>0</v>
      </c>
      <c r="AV567" s="102">
        <f t="shared" si="289"/>
        <v>6631</v>
      </c>
      <c r="AW567" s="102">
        <f t="shared" si="289"/>
        <v>6631</v>
      </c>
      <c r="AX567" s="102">
        <f t="shared" si="289"/>
        <v>0</v>
      </c>
      <c r="AY567" s="102">
        <f t="shared" si="289"/>
        <v>0</v>
      </c>
      <c r="AZ567" s="102">
        <f t="shared" si="289"/>
        <v>0</v>
      </c>
      <c r="BA567" s="102">
        <f t="shared" si="289"/>
        <v>0</v>
      </c>
      <c r="BB567" s="102">
        <f t="shared" si="289"/>
        <v>0</v>
      </c>
      <c r="BC567" s="102">
        <f t="shared" si="289"/>
        <v>0</v>
      </c>
      <c r="BD567" s="102">
        <f t="shared" si="289"/>
        <v>3118</v>
      </c>
      <c r="BE567" s="1655">
        <f>'PL 3 PB DATP'!H50</f>
        <v>3118</v>
      </c>
      <c r="BF567" s="102">
        <f t="shared" ref="BF567" si="290">SUM(BF569)</f>
        <v>2080</v>
      </c>
      <c r="BG567" s="1658"/>
      <c r="BH567" s="1658"/>
      <c r="BI567" s="1658"/>
      <c r="BJ567" s="1669">
        <f t="shared" si="253"/>
        <v>69.401620067938325</v>
      </c>
      <c r="BK567" s="1669">
        <f t="shared" si="254"/>
        <v>47.021565374754935</v>
      </c>
      <c r="BL567" s="1658"/>
      <c r="BM567" s="18"/>
      <c r="BN567" s="2900" t="s">
        <v>2498</v>
      </c>
      <c r="BO567" s="1370"/>
      <c r="BP567" s="1660"/>
      <c r="BQ567" s="1682"/>
    </row>
    <row r="568" spans="1:73" s="28" customFormat="1" ht="39.75" customHeight="1">
      <c r="A568" s="2203" t="s">
        <v>73</v>
      </c>
      <c r="B568" s="1798" t="s">
        <v>2422</v>
      </c>
      <c r="C568" s="1733"/>
      <c r="D568" s="1733"/>
      <c r="E568" s="1734"/>
      <c r="F568" s="1734"/>
      <c r="G568" s="102">
        <f>G569</f>
        <v>14900</v>
      </c>
      <c r="H568" s="102">
        <f t="shared" si="289"/>
        <v>11481</v>
      </c>
      <c r="I568" s="102">
        <f t="shared" si="289"/>
        <v>3419</v>
      </c>
      <c r="J568" s="102">
        <f t="shared" si="289"/>
        <v>0</v>
      </c>
      <c r="K568" s="102">
        <f t="shared" si="289"/>
        <v>14900</v>
      </c>
      <c r="L568" s="102">
        <f t="shared" si="289"/>
        <v>11481</v>
      </c>
      <c r="M568" s="102">
        <f t="shared" si="289"/>
        <v>2439.5250000000001</v>
      </c>
      <c r="N568" s="102">
        <f t="shared" si="289"/>
        <v>1976.8889999999999</v>
      </c>
      <c r="O568" s="102">
        <f t="shared" si="289"/>
        <v>0</v>
      </c>
      <c r="P568" s="102">
        <f t="shared" si="289"/>
        <v>0</v>
      </c>
      <c r="Q568" s="102">
        <f t="shared" si="289"/>
        <v>0</v>
      </c>
      <c r="R568" s="102">
        <f t="shared" si="289"/>
        <v>0</v>
      </c>
      <c r="S568" s="102">
        <f t="shared" si="289"/>
        <v>2770</v>
      </c>
      <c r="T568" s="102">
        <f t="shared" si="289"/>
        <v>2770</v>
      </c>
      <c r="U568" s="102">
        <f t="shared" si="289"/>
        <v>0</v>
      </c>
      <c r="V568" s="102">
        <f t="shared" si="289"/>
        <v>0</v>
      </c>
      <c r="W568" s="102">
        <f t="shared" si="289"/>
        <v>0</v>
      </c>
      <c r="X568" s="102">
        <f t="shared" si="289"/>
        <v>0</v>
      </c>
      <c r="Y568" s="102">
        <f t="shared" si="289"/>
        <v>0</v>
      </c>
      <c r="Z568" s="102">
        <f t="shared" si="289"/>
        <v>0</v>
      </c>
      <c r="AA568" s="102">
        <f t="shared" si="289"/>
        <v>606.28700000000003</v>
      </c>
      <c r="AB568" s="102">
        <f t="shared" si="289"/>
        <v>606.28700000000003</v>
      </c>
      <c r="AC568" s="102">
        <f t="shared" si="289"/>
        <v>0</v>
      </c>
      <c r="AD568" s="102">
        <f t="shared" si="289"/>
        <v>0</v>
      </c>
      <c r="AE568" s="102">
        <f t="shared" si="289"/>
        <v>0</v>
      </c>
      <c r="AF568" s="102">
        <f t="shared" si="289"/>
        <v>0</v>
      </c>
      <c r="AG568" s="102">
        <f t="shared" si="289"/>
        <v>0</v>
      </c>
      <c r="AH568" s="102">
        <f t="shared" si="289"/>
        <v>0</v>
      </c>
      <c r="AI568" s="102">
        <f t="shared" si="289"/>
        <v>2770</v>
      </c>
      <c r="AJ568" s="102">
        <f t="shared" si="289"/>
        <v>2770</v>
      </c>
      <c r="AK568" s="102">
        <f t="shared" si="289"/>
        <v>0</v>
      </c>
      <c r="AL568" s="102">
        <f t="shared" si="289"/>
        <v>0</v>
      </c>
      <c r="AM568" s="102">
        <f t="shared" si="289"/>
        <v>4850</v>
      </c>
      <c r="AN568" s="102">
        <f t="shared" si="289"/>
        <v>4850</v>
      </c>
      <c r="AO568" s="102">
        <f t="shared" si="289"/>
        <v>0</v>
      </c>
      <c r="AP568" s="102">
        <f t="shared" si="289"/>
        <v>0</v>
      </c>
      <c r="AQ568" s="102">
        <f t="shared" si="289"/>
        <v>6631</v>
      </c>
      <c r="AR568" s="102">
        <f t="shared" si="289"/>
        <v>6631</v>
      </c>
      <c r="AS568" s="102">
        <f t="shared" si="289"/>
        <v>0</v>
      </c>
      <c r="AT568" s="102">
        <f t="shared" si="289"/>
        <v>0</v>
      </c>
      <c r="AU568" s="102">
        <f t="shared" si="289"/>
        <v>0</v>
      </c>
      <c r="AV568" s="102">
        <f t="shared" si="289"/>
        <v>6631</v>
      </c>
      <c r="AW568" s="102">
        <f t="shared" si="289"/>
        <v>6631</v>
      </c>
      <c r="AX568" s="102">
        <f t="shared" si="289"/>
        <v>0</v>
      </c>
      <c r="AY568" s="102">
        <f t="shared" si="289"/>
        <v>0</v>
      </c>
      <c r="AZ568" s="102">
        <f t="shared" si="289"/>
        <v>0</v>
      </c>
      <c r="BA568" s="102">
        <f t="shared" si="289"/>
        <v>0</v>
      </c>
      <c r="BB568" s="102">
        <f t="shared" si="289"/>
        <v>0</v>
      </c>
      <c r="BC568" s="102">
        <f t="shared" si="289"/>
        <v>0</v>
      </c>
      <c r="BD568" s="102">
        <f t="shared" si="289"/>
        <v>3118</v>
      </c>
      <c r="BE568" s="102"/>
      <c r="BF568" s="102"/>
      <c r="BG568" s="1735"/>
      <c r="BH568" s="1735"/>
      <c r="BI568" s="1735"/>
      <c r="BJ568" s="1669">
        <f t="shared" si="253"/>
        <v>69.401620067938325</v>
      </c>
      <c r="BK568" s="1669">
        <f t="shared" si="254"/>
        <v>47.021565374754935</v>
      </c>
      <c r="BL568" s="1658"/>
      <c r="BM568" s="18"/>
      <c r="BN568" s="2900" t="s">
        <v>2498</v>
      </c>
      <c r="BO568" s="1370"/>
      <c r="BP568" s="1660"/>
      <c r="BQ568" s="53"/>
    </row>
    <row r="569" spans="1:73" s="2428" customFormat="1" ht="38.25" customHeight="1">
      <c r="A569" s="2523">
        <v>1</v>
      </c>
      <c r="B569" s="2524" t="s">
        <v>1809</v>
      </c>
      <c r="C569" s="145" t="s">
        <v>1551</v>
      </c>
      <c r="D569" s="168" t="s">
        <v>1810</v>
      </c>
      <c r="E569" s="2525" t="s">
        <v>524</v>
      </c>
      <c r="F569" s="2637" t="s">
        <v>1811</v>
      </c>
      <c r="G569" s="2527">
        <v>14900</v>
      </c>
      <c r="H569" s="2527">
        <v>11481</v>
      </c>
      <c r="I569" s="158">
        <f>G569-H569</f>
        <v>3419</v>
      </c>
      <c r="J569" s="158"/>
      <c r="K569" s="157">
        <v>14900</v>
      </c>
      <c r="L569" s="157">
        <v>11481</v>
      </c>
      <c r="M569" s="1005">
        <v>2439.5250000000001</v>
      </c>
      <c r="N569" s="157">
        <v>1976.8889999999999</v>
      </c>
      <c r="O569" s="2541">
        <f t="shared" ref="O569" si="291">P569+Q569+R569</f>
        <v>0</v>
      </c>
      <c r="P569" s="160">
        <v>0</v>
      </c>
      <c r="Q569" s="160"/>
      <c r="R569" s="160"/>
      <c r="S569" s="161">
        <f t="shared" si="216"/>
        <v>2770</v>
      </c>
      <c r="T569" s="2541">
        <v>2770</v>
      </c>
      <c r="U569" s="160"/>
      <c r="V569" s="160"/>
      <c r="W569" s="160">
        <f t="shared" si="217"/>
        <v>0</v>
      </c>
      <c r="X569" s="159">
        <v>0</v>
      </c>
      <c r="Y569" s="160"/>
      <c r="Z569" s="160"/>
      <c r="AA569" s="160">
        <f t="shared" si="218"/>
        <v>606.28700000000003</v>
      </c>
      <c r="AB569" s="160">
        <v>606.28700000000003</v>
      </c>
      <c r="AC569" s="160"/>
      <c r="AD569" s="160"/>
      <c r="AE569" s="160">
        <f t="shared" si="219"/>
        <v>0</v>
      </c>
      <c r="AF569" s="160">
        <f t="shared" ref="AF569" si="292">P569</f>
        <v>0</v>
      </c>
      <c r="AG569" s="160"/>
      <c r="AH569" s="160"/>
      <c r="AI569" s="160">
        <f t="shared" si="220"/>
        <v>2770</v>
      </c>
      <c r="AJ569" s="160">
        <f t="shared" ref="AJ569" si="293">T569</f>
        <v>2770</v>
      </c>
      <c r="AK569" s="160"/>
      <c r="AL569" s="160"/>
      <c r="AM569" s="2541">
        <f t="shared" si="221"/>
        <v>4850</v>
      </c>
      <c r="AN569" s="2541">
        <v>4850</v>
      </c>
      <c r="AO569" s="160"/>
      <c r="AP569" s="160"/>
      <c r="AQ569" s="2541">
        <f t="shared" si="222"/>
        <v>6631</v>
      </c>
      <c r="AR569" s="2541">
        <f t="shared" ref="AR569" si="294">H569-AN569</f>
        <v>6631</v>
      </c>
      <c r="AS569" s="160"/>
      <c r="AT569" s="160"/>
      <c r="AU569" s="160"/>
      <c r="AV569" s="2541">
        <f t="shared" si="223"/>
        <v>6631</v>
      </c>
      <c r="AW569" s="2541">
        <v>6631</v>
      </c>
      <c r="AX569" s="160"/>
      <c r="AY569" s="160"/>
      <c r="AZ569" s="160"/>
      <c r="BA569" s="99"/>
      <c r="BB569" s="99"/>
      <c r="BC569" s="99"/>
      <c r="BD569" s="2329">
        <v>3118</v>
      </c>
      <c r="BE569" s="2329"/>
      <c r="BF569" s="933">
        <f t="shared" si="243"/>
        <v>2080</v>
      </c>
      <c r="BG569" s="2333">
        <v>2022</v>
      </c>
      <c r="BH569" s="2333" t="s">
        <v>2324</v>
      </c>
      <c r="BI569" s="2333" t="s">
        <v>2327</v>
      </c>
      <c r="BJ569" s="2334">
        <f t="shared" si="253"/>
        <v>69.401620067938325</v>
      </c>
      <c r="BK569" s="2334">
        <f t="shared" si="254"/>
        <v>47.021565374754935</v>
      </c>
      <c r="BL569" s="2333" t="s">
        <v>40</v>
      </c>
      <c r="BM569" s="2548"/>
      <c r="BN569" s="2900" t="s">
        <v>2498</v>
      </c>
      <c r="BO569" s="2920"/>
      <c r="BP569" s="2549"/>
      <c r="BQ569" s="2427"/>
    </row>
    <row r="570" spans="1:73" s="43" customFormat="1" ht="24" customHeight="1">
      <c r="A570" s="2203" t="s">
        <v>58</v>
      </c>
      <c r="B570" s="1798" t="s">
        <v>59</v>
      </c>
      <c r="C570" s="1733"/>
      <c r="D570" s="1733"/>
      <c r="E570" s="1734"/>
      <c r="F570" s="1734"/>
      <c r="G570" s="102">
        <f>G571</f>
        <v>38500</v>
      </c>
      <c r="H570" s="102">
        <f t="shared" ref="H570:BD570" si="295">H571</f>
        <v>29620</v>
      </c>
      <c r="I570" s="102">
        <f t="shared" si="295"/>
        <v>8880</v>
      </c>
      <c r="J570" s="102">
        <f t="shared" si="295"/>
        <v>0</v>
      </c>
      <c r="K570" s="102">
        <f t="shared" si="295"/>
        <v>38500</v>
      </c>
      <c r="L570" s="102">
        <f t="shared" si="295"/>
        <v>29620</v>
      </c>
      <c r="M570" s="102">
        <f t="shared" si="295"/>
        <v>2137</v>
      </c>
      <c r="N570" s="102">
        <f t="shared" si="295"/>
        <v>450</v>
      </c>
      <c r="O570" s="102">
        <f t="shared" si="295"/>
        <v>0</v>
      </c>
      <c r="P570" s="102">
        <f t="shared" si="295"/>
        <v>0</v>
      </c>
      <c r="Q570" s="102">
        <f t="shared" si="295"/>
        <v>0</v>
      </c>
      <c r="R570" s="102">
        <f t="shared" si="295"/>
        <v>0</v>
      </c>
      <c r="S570" s="102">
        <f t="shared" si="295"/>
        <v>7148</v>
      </c>
      <c r="T570" s="102">
        <f t="shared" si="295"/>
        <v>7148</v>
      </c>
      <c r="U570" s="102">
        <f t="shared" si="295"/>
        <v>0</v>
      </c>
      <c r="V570" s="102">
        <f t="shared" si="295"/>
        <v>0</v>
      </c>
      <c r="W570" s="102">
        <f t="shared" si="295"/>
        <v>0</v>
      </c>
      <c r="X570" s="102">
        <f t="shared" si="295"/>
        <v>0</v>
      </c>
      <c r="Y570" s="102">
        <f t="shared" si="295"/>
        <v>0</v>
      </c>
      <c r="Z570" s="102">
        <f t="shared" si="295"/>
        <v>0</v>
      </c>
      <c r="AA570" s="102">
        <f t="shared" si="295"/>
        <v>3060.3</v>
      </c>
      <c r="AB570" s="102">
        <f t="shared" si="295"/>
        <v>3060.3</v>
      </c>
      <c r="AC570" s="102">
        <f t="shared" si="295"/>
        <v>0</v>
      </c>
      <c r="AD570" s="102">
        <f t="shared" si="295"/>
        <v>0</v>
      </c>
      <c r="AE570" s="102">
        <f t="shared" si="295"/>
        <v>0</v>
      </c>
      <c r="AF570" s="102">
        <f t="shared" si="295"/>
        <v>0</v>
      </c>
      <c r="AG570" s="102">
        <f t="shared" si="295"/>
        <v>0</v>
      </c>
      <c r="AH570" s="102">
        <f t="shared" si="295"/>
        <v>0</v>
      </c>
      <c r="AI570" s="102">
        <f t="shared" si="295"/>
        <v>7148</v>
      </c>
      <c r="AJ570" s="102">
        <f t="shared" si="295"/>
        <v>7148</v>
      </c>
      <c r="AK570" s="102">
        <f t="shared" si="295"/>
        <v>0</v>
      </c>
      <c r="AL570" s="102">
        <f t="shared" si="295"/>
        <v>0</v>
      </c>
      <c r="AM570" s="102">
        <f t="shared" si="295"/>
        <v>12416</v>
      </c>
      <c r="AN570" s="102">
        <f t="shared" si="295"/>
        <v>12416</v>
      </c>
      <c r="AO570" s="102">
        <f t="shared" si="295"/>
        <v>0</v>
      </c>
      <c r="AP570" s="102">
        <f t="shared" si="295"/>
        <v>0</v>
      </c>
      <c r="AQ570" s="102">
        <f t="shared" si="295"/>
        <v>26084</v>
      </c>
      <c r="AR570" s="102">
        <f t="shared" si="295"/>
        <v>17204</v>
      </c>
      <c r="AS570" s="102">
        <f t="shared" si="295"/>
        <v>0</v>
      </c>
      <c r="AT570" s="102">
        <f t="shared" si="295"/>
        <v>8880</v>
      </c>
      <c r="AU570" s="102">
        <f t="shared" si="295"/>
        <v>0</v>
      </c>
      <c r="AV570" s="102">
        <f t="shared" si="295"/>
        <v>25687</v>
      </c>
      <c r="AW570" s="102">
        <f t="shared" si="295"/>
        <v>17204</v>
      </c>
      <c r="AX570" s="102">
        <f t="shared" si="295"/>
        <v>0</v>
      </c>
      <c r="AY570" s="102">
        <f t="shared" si="295"/>
        <v>8483</v>
      </c>
      <c r="AZ570" s="102">
        <f t="shared" si="295"/>
        <v>0</v>
      </c>
      <c r="BA570" s="102">
        <f t="shared" si="295"/>
        <v>0</v>
      </c>
      <c r="BB570" s="102">
        <f t="shared" si="295"/>
        <v>0</v>
      </c>
      <c r="BC570" s="102">
        <f t="shared" si="295"/>
        <v>0</v>
      </c>
      <c r="BD570" s="102">
        <f t="shared" si="295"/>
        <v>8045</v>
      </c>
      <c r="BE570" s="1655">
        <f>'PL 3 PB DATP'!H51</f>
        <v>8045</v>
      </c>
      <c r="BF570" s="102">
        <f t="shared" ref="BF570" si="296">SUM(BF572:BF573)</f>
        <v>5268</v>
      </c>
      <c r="BG570" s="1658"/>
      <c r="BH570" s="1658"/>
      <c r="BI570" s="1658"/>
      <c r="BJ570" s="1669">
        <f t="shared" si="253"/>
        <v>69.078325455773125</v>
      </c>
      <c r="BK570" s="1669">
        <f t="shared" si="254"/>
        <v>46.762380841664729</v>
      </c>
      <c r="BL570" s="1658"/>
      <c r="BM570" s="18"/>
      <c r="BN570" s="2900" t="s">
        <v>2498</v>
      </c>
      <c r="BO570" s="1370"/>
      <c r="BP570" s="1660"/>
      <c r="BQ570" s="1682"/>
    </row>
    <row r="571" spans="1:73" s="28" customFormat="1" ht="39.75" customHeight="1">
      <c r="A571" s="2203" t="s">
        <v>73</v>
      </c>
      <c r="B571" s="1798" t="s">
        <v>2422</v>
      </c>
      <c r="C571" s="1733"/>
      <c r="D571" s="1733"/>
      <c r="E571" s="1734"/>
      <c r="F571" s="1734"/>
      <c r="G571" s="102">
        <f>SUM(G572:G573)</f>
        <v>38500</v>
      </c>
      <c r="H571" s="102">
        <f t="shared" ref="H571:BD571" si="297">SUM(H572:H573)</f>
        <v>29620</v>
      </c>
      <c r="I571" s="102">
        <f t="shared" si="297"/>
        <v>8880</v>
      </c>
      <c r="J571" s="102">
        <f t="shared" si="297"/>
        <v>0</v>
      </c>
      <c r="K571" s="102">
        <f t="shared" si="297"/>
        <v>38500</v>
      </c>
      <c r="L571" s="102">
        <f t="shared" si="297"/>
        <v>29620</v>
      </c>
      <c r="M571" s="102">
        <f t="shared" si="297"/>
        <v>2137</v>
      </c>
      <c r="N571" s="102">
        <f t="shared" si="297"/>
        <v>450</v>
      </c>
      <c r="O571" s="102">
        <f t="shared" si="297"/>
        <v>0</v>
      </c>
      <c r="P571" s="102">
        <f t="shared" si="297"/>
        <v>0</v>
      </c>
      <c r="Q571" s="102">
        <f t="shared" si="297"/>
        <v>0</v>
      </c>
      <c r="R571" s="102">
        <f t="shared" si="297"/>
        <v>0</v>
      </c>
      <c r="S571" s="102">
        <f t="shared" si="297"/>
        <v>7148</v>
      </c>
      <c r="T571" s="102">
        <f t="shared" si="297"/>
        <v>7148</v>
      </c>
      <c r="U571" s="102">
        <f t="shared" si="297"/>
        <v>0</v>
      </c>
      <c r="V571" s="102">
        <f t="shared" si="297"/>
        <v>0</v>
      </c>
      <c r="W571" s="102">
        <f t="shared" si="297"/>
        <v>0</v>
      </c>
      <c r="X571" s="102">
        <f t="shared" si="297"/>
        <v>0</v>
      </c>
      <c r="Y571" s="102">
        <f t="shared" si="297"/>
        <v>0</v>
      </c>
      <c r="Z571" s="102">
        <f t="shared" si="297"/>
        <v>0</v>
      </c>
      <c r="AA571" s="102">
        <f t="shared" si="297"/>
        <v>3060.3</v>
      </c>
      <c r="AB571" s="102">
        <f t="shared" si="297"/>
        <v>3060.3</v>
      </c>
      <c r="AC571" s="102">
        <f t="shared" si="297"/>
        <v>0</v>
      </c>
      <c r="AD571" s="102">
        <f t="shared" si="297"/>
        <v>0</v>
      </c>
      <c r="AE571" s="102">
        <f t="shared" si="297"/>
        <v>0</v>
      </c>
      <c r="AF571" s="102">
        <f t="shared" si="297"/>
        <v>0</v>
      </c>
      <c r="AG571" s="102">
        <f t="shared" si="297"/>
        <v>0</v>
      </c>
      <c r="AH571" s="102">
        <f t="shared" si="297"/>
        <v>0</v>
      </c>
      <c r="AI571" s="102">
        <f t="shared" si="297"/>
        <v>7148</v>
      </c>
      <c r="AJ571" s="102">
        <f t="shared" si="297"/>
        <v>7148</v>
      </c>
      <c r="AK571" s="102">
        <f t="shared" si="297"/>
        <v>0</v>
      </c>
      <c r="AL571" s="102">
        <f t="shared" si="297"/>
        <v>0</v>
      </c>
      <c r="AM571" s="102">
        <f t="shared" si="297"/>
        <v>12416</v>
      </c>
      <c r="AN571" s="102">
        <f t="shared" si="297"/>
        <v>12416</v>
      </c>
      <c r="AO571" s="102">
        <f t="shared" si="297"/>
        <v>0</v>
      </c>
      <c r="AP571" s="102">
        <f t="shared" si="297"/>
        <v>0</v>
      </c>
      <c r="AQ571" s="102">
        <f t="shared" si="297"/>
        <v>26084</v>
      </c>
      <c r="AR571" s="102">
        <f t="shared" si="297"/>
        <v>17204</v>
      </c>
      <c r="AS571" s="102">
        <f t="shared" si="297"/>
        <v>0</v>
      </c>
      <c r="AT571" s="102">
        <f t="shared" si="297"/>
        <v>8880</v>
      </c>
      <c r="AU571" s="102">
        <f t="shared" si="297"/>
        <v>0</v>
      </c>
      <c r="AV571" s="102">
        <f t="shared" si="297"/>
        <v>25687</v>
      </c>
      <c r="AW571" s="102">
        <f t="shared" si="297"/>
        <v>17204</v>
      </c>
      <c r="AX571" s="102">
        <f t="shared" si="297"/>
        <v>0</v>
      </c>
      <c r="AY571" s="102">
        <f t="shared" si="297"/>
        <v>8483</v>
      </c>
      <c r="AZ571" s="102">
        <f t="shared" si="297"/>
        <v>0</v>
      </c>
      <c r="BA571" s="102">
        <f t="shared" si="297"/>
        <v>0</v>
      </c>
      <c r="BB571" s="102">
        <f t="shared" si="297"/>
        <v>0</v>
      </c>
      <c r="BC571" s="102">
        <f t="shared" si="297"/>
        <v>0</v>
      </c>
      <c r="BD571" s="102">
        <f t="shared" si="297"/>
        <v>8045</v>
      </c>
      <c r="BE571" s="102"/>
      <c r="BF571" s="102"/>
      <c r="BG571" s="1735"/>
      <c r="BH571" s="1735"/>
      <c r="BI571" s="1735"/>
      <c r="BJ571" s="1669">
        <f t="shared" si="253"/>
        <v>69.078325455773125</v>
      </c>
      <c r="BK571" s="1669">
        <f t="shared" si="254"/>
        <v>46.762380841664729</v>
      </c>
      <c r="BL571" s="1658"/>
      <c r="BM571" s="18"/>
      <c r="BN571" s="2900" t="s">
        <v>2498</v>
      </c>
      <c r="BO571" s="1370"/>
      <c r="BP571" s="1660">
        <f>BE570/AR570</f>
        <v>0.4676238084166473</v>
      </c>
      <c r="BQ571" s="53"/>
    </row>
    <row r="572" spans="1:73" s="2355" customFormat="1" ht="43.5" customHeight="1">
      <c r="A572" s="2446" t="s">
        <v>46</v>
      </c>
      <c r="B572" s="2639" t="s">
        <v>967</v>
      </c>
      <c r="C572" s="173" t="s">
        <v>832</v>
      </c>
      <c r="D572" s="173" t="s">
        <v>968</v>
      </c>
      <c r="E572" s="2641" t="s">
        <v>524</v>
      </c>
      <c r="F572" s="2642" t="s">
        <v>969</v>
      </c>
      <c r="G572" s="2451">
        <v>20000</v>
      </c>
      <c r="H572" s="2451">
        <v>15385</v>
      </c>
      <c r="I572" s="175">
        <v>4615</v>
      </c>
      <c r="J572" s="118"/>
      <c r="K572" s="134">
        <v>20000</v>
      </c>
      <c r="L572" s="134">
        <v>15385</v>
      </c>
      <c r="M572" s="1006">
        <v>1099</v>
      </c>
      <c r="N572" s="146">
        <v>200</v>
      </c>
      <c r="O572" s="2456"/>
      <c r="P572" s="147"/>
      <c r="Q572" s="146"/>
      <c r="R572" s="146"/>
      <c r="S572" s="146">
        <f t="shared" si="216"/>
        <v>3723</v>
      </c>
      <c r="T572" s="2458">
        <v>3723</v>
      </c>
      <c r="U572" s="146"/>
      <c r="V572" s="146"/>
      <c r="W572" s="146">
        <f t="shared" si="217"/>
        <v>0</v>
      </c>
      <c r="X572" s="146"/>
      <c r="Y572" s="146"/>
      <c r="Z572" s="146"/>
      <c r="AA572" s="146">
        <f t="shared" si="218"/>
        <v>0</v>
      </c>
      <c r="AB572" s="146"/>
      <c r="AC572" s="146"/>
      <c r="AD572" s="146"/>
      <c r="AE572" s="146">
        <f t="shared" si="219"/>
        <v>0</v>
      </c>
      <c r="AF572" s="146"/>
      <c r="AG572" s="146"/>
      <c r="AH572" s="146"/>
      <c r="AI572" s="146">
        <f t="shared" si="220"/>
        <v>3723</v>
      </c>
      <c r="AJ572" s="146">
        <v>3723</v>
      </c>
      <c r="AK572" s="146"/>
      <c r="AL572" s="146"/>
      <c r="AM572" s="2458">
        <f t="shared" si="221"/>
        <v>6453</v>
      </c>
      <c r="AN572" s="2458">
        <v>6453</v>
      </c>
      <c r="AO572" s="146"/>
      <c r="AP572" s="146"/>
      <c r="AQ572" s="2458">
        <f t="shared" si="222"/>
        <v>13547</v>
      </c>
      <c r="AR572" s="2458">
        <v>8932</v>
      </c>
      <c r="AS572" s="146"/>
      <c r="AT572" s="146">
        <v>4615</v>
      </c>
      <c r="AU572" s="146"/>
      <c r="AV572" s="2458">
        <f t="shared" si="223"/>
        <v>13380</v>
      </c>
      <c r="AW572" s="2458">
        <v>8932</v>
      </c>
      <c r="AX572" s="146"/>
      <c r="AY572" s="146">
        <v>4448</v>
      </c>
      <c r="AZ572" s="146"/>
      <c r="BA572" s="191"/>
      <c r="BB572" s="191"/>
      <c r="BC572" s="191"/>
      <c r="BD572" s="2329">
        <f>$BP$571*AR572</f>
        <v>4176.8158567774935</v>
      </c>
      <c r="BE572" s="2329"/>
      <c r="BF572" s="935">
        <f t="shared" si="243"/>
        <v>2730</v>
      </c>
      <c r="BG572" s="2333">
        <v>2022</v>
      </c>
      <c r="BH572" s="2333" t="s">
        <v>2324</v>
      </c>
      <c r="BI572" s="2333" t="s">
        <v>2327</v>
      </c>
      <c r="BJ572" s="2334">
        <f t="shared" si="253"/>
        <v>69.092075767159528</v>
      </c>
      <c r="BK572" s="2334">
        <f t="shared" si="254"/>
        <v>46.762380841664729</v>
      </c>
      <c r="BL572" s="2333" t="s">
        <v>40</v>
      </c>
      <c r="BM572" s="2676"/>
      <c r="BN572" s="2900" t="s">
        <v>2498</v>
      </c>
      <c r="BO572" s="2932"/>
      <c r="BP572" s="2462"/>
      <c r="BQ572" s="2463"/>
      <c r="BR572" s="2464"/>
      <c r="BS572" s="2464"/>
      <c r="BT572" s="2464"/>
      <c r="BU572" s="2464"/>
    </row>
    <row r="573" spans="1:73" s="2355" customFormat="1" ht="43.5" customHeight="1">
      <c r="A573" s="2446" t="s">
        <v>48</v>
      </c>
      <c r="B573" s="2639" t="s">
        <v>971</v>
      </c>
      <c r="C573" s="173" t="s">
        <v>828</v>
      </c>
      <c r="D573" s="173" t="s">
        <v>972</v>
      </c>
      <c r="E573" s="2641" t="s">
        <v>524</v>
      </c>
      <c r="F573" s="2642" t="s">
        <v>973</v>
      </c>
      <c r="G573" s="2451">
        <v>18500</v>
      </c>
      <c r="H573" s="2451">
        <v>14235</v>
      </c>
      <c r="I573" s="175">
        <v>4265</v>
      </c>
      <c r="J573" s="118"/>
      <c r="K573" s="134">
        <v>18500</v>
      </c>
      <c r="L573" s="134">
        <v>14235</v>
      </c>
      <c r="M573" s="1006">
        <v>1038</v>
      </c>
      <c r="N573" s="146">
        <v>250</v>
      </c>
      <c r="O573" s="2456"/>
      <c r="P573" s="147"/>
      <c r="Q573" s="146"/>
      <c r="R573" s="146"/>
      <c r="S573" s="146">
        <f t="shared" si="216"/>
        <v>3425</v>
      </c>
      <c r="T573" s="2458">
        <v>3425</v>
      </c>
      <c r="U573" s="146"/>
      <c r="V573" s="146"/>
      <c r="W573" s="146">
        <f t="shared" si="217"/>
        <v>0</v>
      </c>
      <c r="X573" s="146"/>
      <c r="Y573" s="146"/>
      <c r="Z573" s="146"/>
      <c r="AA573" s="146">
        <f t="shared" si="218"/>
        <v>3060.3</v>
      </c>
      <c r="AB573" s="146">
        <v>3060.3</v>
      </c>
      <c r="AC573" s="146"/>
      <c r="AD573" s="146"/>
      <c r="AE573" s="146">
        <f t="shared" si="219"/>
        <v>0</v>
      </c>
      <c r="AF573" s="146"/>
      <c r="AG573" s="146"/>
      <c r="AH573" s="146"/>
      <c r="AI573" s="146">
        <f t="shared" si="220"/>
        <v>3425</v>
      </c>
      <c r="AJ573" s="146">
        <v>3425</v>
      </c>
      <c r="AK573" s="146"/>
      <c r="AL573" s="146"/>
      <c r="AM573" s="2458">
        <f t="shared" si="221"/>
        <v>5963</v>
      </c>
      <c r="AN573" s="2458">
        <v>5963</v>
      </c>
      <c r="AO573" s="146"/>
      <c r="AP573" s="146"/>
      <c r="AQ573" s="2458">
        <f t="shared" si="222"/>
        <v>12537</v>
      </c>
      <c r="AR573" s="2458">
        <v>8272</v>
      </c>
      <c r="AS573" s="146"/>
      <c r="AT573" s="146">
        <v>4265</v>
      </c>
      <c r="AU573" s="146"/>
      <c r="AV573" s="2458">
        <f t="shared" si="223"/>
        <v>12307</v>
      </c>
      <c r="AW573" s="2458">
        <v>8272</v>
      </c>
      <c r="AX573" s="146"/>
      <c r="AY573" s="146">
        <v>4035</v>
      </c>
      <c r="AZ573" s="146"/>
      <c r="BA573" s="191"/>
      <c r="BB573" s="191"/>
      <c r="BC573" s="191"/>
      <c r="BD573" s="2329">
        <f>$BP$571*AR573</f>
        <v>3868.1841432225065</v>
      </c>
      <c r="BE573" s="2329"/>
      <c r="BF573" s="935">
        <f t="shared" si="243"/>
        <v>2538</v>
      </c>
      <c r="BG573" s="2333">
        <v>2022</v>
      </c>
      <c r="BH573" s="2333" t="s">
        <v>2324</v>
      </c>
      <c r="BI573" s="2333" t="s">
        <v>2327</v>
      </c>
      <c r="BJ573" s="2334">
        <f t="shared" si="253"/>
        <v>69.063464300825473</v>
      </c>
      <c r="BK573" s="2334">
        <f t="shared" si="254"/>
        <v>46.762380841664729</v>
      </c>
      <c r="BL573" s="2333" t="s">
        <v>40</v>
      </c>
      <c r="BM573" s="2677"/>
      <c r="BN573" s="2900" t="s">
        <v>2498</v>
      </c>
      <c r="BO573" s="2932"/>
      <c r="BP573" s="2462"/>
      <c r="BQ573" s="2463"/>
      <c r="BR573" s="2464"/>
      <c r="BS573" s="2464"/>
      <c r="BT573" s="2464"/>
      <c r="BU573" s="2464"/>
    </row>
    <row r="574" spans="1:73" s="28" customFormat="1" ht="29.25" customHeight="1">
      <c r="A574" s="2203" t="s">
        <v>60</v>
      </c>
      <c r="B574" s="1798" t="s">
        <v>61</v>
      </c>
      <c r="C574" s="1733"/>
      <c r="D574" s="1733"/>
      <c r="E574" s="1734"/>
      <c r="F574" s="1734"/>
      <c r="G574" s="102">
        <f>G575</f>
        <v>25400</v>
      </c>
      <c r="H574" s="102">
        <f t="shared" ref="H574:BD574" si="298">H575</f>
        <v>19428</v>
      </c>
      <c r="I574" s="102">
        <f t="shared" si="298"/>
        <v>5972</v>
      </c>
      <c r="J574" s="102">
        <f t="shared" si="298"/>
        <v>0</v>
      </c>
      <c r="K574" s="102">
        <f t="shared" si="298"/>
        <v>5946</v>
      </c>
      <c r="L574" s="102">
        <f t="shared" si="298"/>
        <v>19428</v>
      </c>
      <c r="M574" s="102">
        <f t="shared" si="298"/>
        <v>2761</v>
      </c>
      <c r="N574" s="102">
        <f t="shared" si="298"/>
        <v>1441</v>
      </c>
      <c r="O574" s="102">
        <f t="shared" si="298"/>
        <v>0</v>
      </c>
      <c r="P574" s="102">
        <f t="shared" si="298"/>
        <v>0</v>
      </c>
      <c r="Q574" s="102">
        <f t="shared" si="298"/>
        <v>0</v>
      </c>
      <c r="R574" s="102">
        <f t="shared" si="298"/>
        <v>0</v>
      </c>
      <c r="S574" s="102">
        <f t="shared" si="298"/>
        <v>4688</v>
      </c>
      <c r="T574" s="102">
        <f t="shared" si="298"/>
        <v>4688</v>
      </c>
      <c r="U574" s="102">
        <f t="shared" si="298"/>
        <v>0</v>
      </c>
      <c r="V574" s="102">
        <f t="shared" si="298"/>
        <v>0</v>
      </c>
      <c r="W574" s="102">
        <f t="shared" si="298"/>
        <v>0</v>
      </c>
      <c r="X574" s="102">
        <f t="shared" si="298"/>
        <v>0</v>
      </c>
      <c r="Y574" s="102">
        <f t="shared" si="298"/>
        <v>0</v>
      </c>
      <c r="Z574" s="102">
        <f t="shared" si="298"/>
        <v>0</v>
      </c>
      <c r="AA574" s="102">
        <f t="shared" si="298"/>
        <v>1621.587</v>
      </c>
      <c r="AB574" s="102">
        <f t="shared" si="298"/>
        <v>1621.587</v>
      </c>
      <c r="AC574" s="102">
        <f t="shared" si="298"/>
        <v>0</v>
      </c>
      <c r="AD574" s="102">
        <f t="shared" si="298"/>
        <v>0</v>
      </c>
      <c r="AE574" s="102">
        <f t="shared" si="298"/>
        <v>0</v>
      </c>
      <c r="AF574" s="102">
        <f t="shared" si="298"/>
        <v>0</v>
      </c>
      <c r="AG574" s="102">
        <f t="shared" si="298"/>
        <v>0</v>
      </c>
      <c r="AH574" s="102">
        <f t="shared" si="298"/>
        <v>0</v>
      </c>
      <c r="AI574" s="102">
        <f t="shared" si="298"/>
        <v>4688</v>
      </c>
      <c r="AJ574" s="102">
        <f t="shared" si="298"/>
        <v>4688</v>
      </c>
      <c r="AK574" s="102">
        <f t="shared" si="298"/>
        <v>0</v>
      </c>
      <c r="AL574" s="102">
        <f t="shared" si="298"/>
        <v>0</v>
      </c>
      <c r="AM574" s="102">
        <f t="shared" si="298"/>
        <v>8342</v>
      </c>
      <c r="AN574" s="102">
        <f t="shared" si="298"/>
        <v>8342</v>
      </c>
      <c r="AO574" s="102">
        <f t="shared" si="298"/>
        <v>0</v>
      </c>
      <c r="AP574" s="102">
        <f t="shared" si="298"/>
        <v>0</v>
      </c>
      <c r="AQ574" s="102">
        <f t="shared" si="298"/>
        <v>11086</v>
      </c>
      <c r="AR574" s="102">
        <f t="shared" si="298"/>
        <v>11086</v>
      </c>
      <c r="AS574" s="102">
        <f t="shared" si="298"/>
        <v>0</v>
      </c>
      <c r="AT574" s="102">
        <f t="shared" si="298"/>
        <v>0</v>
      </c>
      <c r="AU574" s="102">
        <f t="shared" si="298"/>
        <v>0</v>
      </c>
      <c r="AV574" s="102">
        <f t="shared" si="298"/>
        <v>11086</v>
      </c>
      <c r="AW574" s="102">
        <f t="shared" si="298"/>
        <v>11086</v>
      </c>
      <c r="AX574" s="102">
        <f t="shared" si="298"/>
        <v>0</v>
      </c>
      <c r="AY574" s="102">
        <f t="shared" si="298"/>
        <v>0</v>
      </c>
      <c r="AZ574" s="102">
        <f t="shared" si="298"/>
        <v>0</v>
      </c>
      <c r="BA574" s="102">
        <f t="shared" si="298"/>
        <v>0</v>
      </c>
      <c r="BB574" s="102">
        <f t="shared" si="298"/>
        <v>0</v>
      </c>
      <c r="BC574" s="102">
        <f t="shared" si="298"/>
        <v>0</v>
      </c>
      <c r="BD574" s="102">
        <f t="shared" si="298"/>
        <v>5277</v>
      </c>
      <c r="BE574" s="1655">
        <f>'PL 3 PB DATP'!H52</f>
        <v>5277</v>
      </c>
      <c r="BF574" s="102">
        <f t="shared" ref="BF574" si="299">SUM(BF576:BF577)</f>
        <v>3654</v>
      </c>
      <c r="BG574" s="1658"/>
      <c r="BH574" s="1658"/>
      <c r="BI574" s="1658"/>
      <c r="BJ574" s="1669">
        <f t="shared" si="253"/>
        <v>70.099855878114056</v>
      </c>
      <c r="BK574" s="1669">
        <f t="shared" si="254"/>
        <v>47.600577304708644</v>
      </c>
      <c r="BL574" s="1658"/>
      <c r="BM574" s="18"/>
      <c r="BN574" s="2900" t="s">
        <v>2498</v>
      </c>
      <c r="BO574" s="1370"/>
      <c r="BP574" s="1660"/>
      <c r="BQ574" s="53"/>
    </row>
    <row r="575" spans="1:73" s="28" customFormat="1" ht="46.5" customHeight="1">
      <c r="A575" s="2203" t="s">
        <v>73</v>
      </c>
      <c r="B575" s="1798" t="s">
        <v>2422</v>
      </c>
      <c r="C575" s="1733"/>
      <c r="D575" s="1733"/>
      <c r="E575" s="1734"/>
      <c r="F575" s="1734"/>
      <c r="G575" s="102">
        <f>SUM(G576:G577)</f>
        <v>25400</v>
      </c>
      <c r="H575" s="102">
        <f t="shared" ref="H575:BD575" si="300">SUM(H576:H577)</f>
        <v>19428</v>
      </c>
      <c r="I575" s="102">
        <f t="shared" si="300"/>
        <v>5972</v>
      </c>
      <c r="J575" s="102">
        <f t="shared" si="300"/>
        <v>0</v>
      </c>
      <c r="K575" s="102">
        <f t="shared" si="300"/>
        <v>5946</v>
      </c>
      <c r="L575" s="102">
        <f t="shared" si="300"/>
        <v>19428</v>
      </c>
      <c r="M575" s="102">
        <f t="shared" si="300"/>
        <v>2761</v>
      </c>
      <c r="N575" s="102">
        <f t="shared" si="300"/>
        <v>1441</v>
      </c>
      <c r="O575" s="102">
        <f t="shared" si="300"/>
        <v>0</v>
      </c>
      <c r="P575" s="102">
        <f t="shared" si="300"/>
        <v>0</v>
      </c>
      <c r="Q575" s="102">
        <f t="shared" si="300"/>
        <v>0</v>
      </c>
      <c r="R575" s="102">
        <f t="shared" si="300"/>
        <v>0</v>
      </c>
      <c r="S575" s="102">
        <f t="shared" si="300"/>
        <v>4688</v>
      </c>
      <c r="T575" s="102">
        <f t="shared" si="300"/>
        <v>4688</v>
      </c>
      <c r="U575" s="102">
        <f t="shared" si="300"/>
        <v>0</v>
      </c>
      <c r="V575" s="102">
        <f t="shared" si="300"/>
        <v>0</v>
      </c>
      <c r="W575" s="102">
        <f t="shared" si="300"/>
        <v>0</v>
      </c>
      <c r="X575" s="102">
        <f t="shared" si="300"/>
        <v>0</v>
      </c>
      <c r="Y575" s="102">
        <f t="shared" si="300"/>
        <v>0</v>
      </c>
      <c r="Z575" s="102">
        <f t="shared" si="300"/>
        <v>0</v>
      </c>
      <c r="AA575" s="102">
        <f t="shared" si="300"/>
        <v>1621.587</v>
      </c>
      <c r="AB575" s="102">
        <f t="shared" si="300"/>
        <v>1621.587</v>
      </c>
      <c r="AC575" s="102">
        <f t="shared" si="300"/>
        <v>0</v>
      </c>
      <c r="AD575" s="102">
        <f t="shared" si="300"/>
        <v>0</v>
      </c>
      <c r="AE575" s="102">
        <f t="shared" si="300"/>
        <v>0</v>
      </c>
      <c r="AF575" s="102">
        <f t="shared" si="300"/>
        <v>0</v>
      </c>
      <c r="AG575" s="102">
        <f t="shared" si="300"/>
        <v>0</v>
      </c>
      <c r="AH575" s="102">
        <f t="shared" si="300"/>
        <v>0</v>
      </c>
      <c r="AI575" s="102">
        <f t="shared" si="300"/>
        <v>4688</v>
      </c>
      <c r="AJ575" s="102">
        <f t="shared" si="300"/>
        <v>4688</v>
      </c>
      <c r="AK575" s="102">
        <f t="shared" si="300"/>
        <v>0</v>
      </c>
      <c r="AL575" s="102">
        <f t="shared" si="300"/>
        <v>0</v>
      </c>
      <c r="AM575" s="102">
        <f t="shared" si="300"/>
        <v>8342</v>
      </c>
      <c r="AN575" s="102">
        <f t="shared" si="300"/>
        <v>8342</v>
      </c>
      <c r="AO575" s="102">
        <f t="shared" si="300"/>
        <v>0</v>
      </c>
      <c r="AP575" s="102">
        <f t="shared" si="300"/>
        <v>0</v>
      </c>
      <c r="AQ575" s="102">
        <f t="shared" si="300"/>
        <v>11086</v>
      </c>
      <c r="AR575" s="102">
        <f t="shared" si="300"/>
        <v>11086</v>
      </c>
      <c r="AS575" s="102">
        <f t="shared" si="300"/>
        <v>0</v>
      </c>
      <c r="AT575" s="102">
        <f t="shared" si="300"/>
        <v>0</v>
      </c>
      <c r="AU575" s="102">
        <f t="shared" si="300"/>
        <v>0</v>
      </c>
      <c r="AV575" s="102">
        <f t="shared" si="300"/>
        <v>11086</v>
      </c>
      <c r="AW575" s="102">
        <f t="shared" si="300"/>
        <v>11086</v>
      </c>
      <c r="AX575" s="102">
        <f t="shared" si="300"/>
        <v>0</v>
      </c>
      <c r="AY575" s="102">
        <f t="shared" si="300"/>
        <v>0</v>
      </c>
      <c r="AZ575" s="102">
        <f t="shared" si="300"/>
        <v>0</v>
      </c>
      <c r="BA575" s="102">
        <f t="shared" si="300"/>
        <v>0</v>
      </c>
      <c r="BB575" s="102">
        <f t="shared" si="300"/>
        <v>0</v>
      </c>
      <c r="BC575" s="102">
        <f t="shared" si="300"/>
        <v>0</v>
      </c>
      <c r="BD575" s="102">
        <f t="shared" si="300"/>
        <v>5277</v>
      </c>
      <c r="BE575" s="102"/>
      <c r="BF575" s="102"/>
      <c r="BG575" s="1735"/>
      <c r="BH575" s="1735"/>
      <c r="BI575" s="1735"/>
      <c r="BJ575" s="1669">
        <f t="shared" si="253"/>
        <v>70.099855878114056</v>
      </c>
      <c r="BK575" s="1669">
        <f t="shared" si="254"/>
        <v>47.600577304708644</v>
      </c>
      <c r="BL575" s="1658"/>
      <c r="BM575" s="18"/>
      <c r="BN575" s="2900" t="s">
        <v>2498</v>
      </c>
      <c r="BO575" s="1370"/>
      <c r="BP575" s="1660">
        <f>BE574/AR574</f>
        <v>0.47600577304708641</v>
      </c>
      <c r="BQ575" s="53"/>
    </row>
    <row r="576" spans="1:73" s="2470" customFormat="1" ht="52.5" customHeight="1">
      <c r="A576" s="2475" t="s">
        <v>46</v>
      </c>
      <c r="B576" s="2477" t="s">
        <v>618</v>
      </c>
      <c r="C576" s="64" t="s">
        <v>513</v>
      </c>
      <c r="D576" s="64" t="s">
        <v>619</v>
      </c>
      <c r="E576" s="2482" t="s">
        <v>524</v>
      </c>
      <c r="F576" s="2482" t="s">
        <v>620</v>
      </c>
      <c r="G576" s="2479">
        <f>H576+I576+J576</f>
        <v>5900</v>
      </c>
      <c r="H576" s="2481">
        <v>4634</v>
      </c>
      <c r="I576" s="1739">
        <v>1266</v>
      </c>
      <c r="J576" s="1739"/>
      <c r="K576" s="1741">
        <v>2973</v>
      </c>
      <c r="L576" s="1739">
        <v>4634</v>
      </c>
      <c r="M576" s="1759">
        <v>500</v>
      </c>
      <c r="N576" s="1741">
        <v>150</v>
      </c>
      <c r="O576" s="2479">
        <f t="shared" ref="O576:O577" si="301">P576+Q576+R576</f>
        <v>0</v>
      </c>
      <c r="P576" s="1739"/>
      <c r="Q576" s="1739"/>
      <c r="R576" s="1739"/>
      <c r="S576" s="1737">
        <f t="shared" si="216"/>
        <v>1000</v>
      </c>
      <c r="T576" s="2481">
        <v>1000</v>
      </c>
      <c r="U576" s="1739"/>
      <c r="V576" s="1739"/>
      <c r="W576" s="1739">
        <f t="shared" si="217"/>
        <v>0</v>
      </c>
      <c r="X576" s="1739"/>
      <c r="Y576" s="1739"/>
      <c r="Z576" s="1739"/>
      <c r="AA576" s="1737">
        <f t="shared" si="218"/>
        <v>0</v>
      </c>
      <c r="AB576" s="1739"/>
      <c r="AC576" s="1739"/>
      <c r="AD576" s="1739"/>
      <c r="AE576" s="1737">
        <f t="shared" si="219"/>
        <v>0</v>
      </c>
      <c r="AF576" s="1739"/>
      <c r="AG576" s="1739"/>
      <c r="AH576" s="1739"/>
      <c r="AI576" s="1737">
        <f t="shared" si="220"/>
        <v>1000</v>
      </c>
      <c r="AJ576" s="1738">
        <f t="shared" ref="AJ576:AJ577" si="302">T576</f>
        <v>1000</v>
      </c>
      <c r="AK576" s="1739"/>
      <c r="AL576" s="1739"/>
      <c r="AM576" s="2479">
        <f t="shared" si="221"/>
        <v>2000</v>
      </c>
      <c r="AN576" s="2481">
        <v>2000</v>
      </c>
      <c r="AO576" s="1739"/>
      <c r="AP576" s="1739"/>
      <c r="AQ576" s="2479">
        <f t="shared" si="222"/>
        <v>2634</v>
      </c>
      <c r="AR576" s="2481">
        <f t="shared" ref="AR576:AR577" si="303">L576-AN576</f>
        <v>2634</v>
      </c>
      <c r="AS576" s="1739"/>
      <c r="AT576" s="1739"/>
      <c r="AU576" s="1739"/>
      <c r="AV576" s="2479">
        <f t="shared" si="223"/>
        <v>2634</v>
      </c>
      <c r="AW576" s="2480">
        <f t="shared" ref="AW576:AW577" si="304">AR576</f>
        <v>2634</v>
      </c>
      <c r="AX576" s="1739"/>
      <c r="AY576" s="1739"/>
      <c r="AZ576" s="1739"/>
      <c r="BA576" s="1686"/>
      <c r="BB576" s="1686"/>
      <c r="BC576" s="1686"/>
      <c r="BD576" s="2329">
        <f>AR576*$BP$575</f>
        <v>1253.7992062060257</v>
      </c>
      <c r="BE576" s="2329"/>
      <c r="BF576" s="1742">
        <f t="shared" si="243"/>
        <v>1000</v>
      </c>
      <c r="BG576" s="2333">
        <v>2022</v>
      </c>
      <c r="BH576" s="2333" t="s">
        <v>2324</v>
      </c>
      <c r="BI576" s="2333" t="s">
        <v>2327</v>
      </c>
      <c r="BJ576" s="2334">
        <f t="shared" si="253"/>
        <v>70.215779158524498</v>
      </c>
      <c r="BK576" s="2334">
        <f t="shared" si="254"/>
        <v>47.600577304708644</v>
      </c>
      <c r="BL576" s="2333" t="s">
        <v>40</v>
      </c>
      <c r="BM576" s="2483"/>
      <c r="BN576" s="2900" t="s">
        <v>2498</v>
      </c>
      <c r="BO576" s="2903"/>
      <c r="BP576" s="2336"/>
      <c r="BQ576" s="2484"/>
    </row>
    <row r="577" spans="1:69" s="2470" customFormat="1" ht="47.25" customHeight="1">
      <c r="A577" s="2475" t="s">
        <v>48</v>
      </c>
      <c r="B577" s="2477" t="s">
        <v>621</v>
      </c>
      <c r="C577" s="64" t="s">
        <v>605</v>
      </c>
      <c r="D577" s="64" t="s">
        <v>622</v>
      </c>
      <c r="E577" s="2482" t="s">
        <v>524</v>
      </c>
      <c r="F577" s="2482" t="s">
        <v>623</v>
      </c>
      <c r="G577" s="2479">
        <f>H577+I577+J577</f>
        <v>19500</v>
      </c>
      <c r="H577" s="2481">
        <v>14794</v>
      </c>
      <c r="I577" s="1739">
        <v>4706</v>
      </c>
      <c r="J577" s="1739"/>
      <c r="K577" s="1741">
        <v>2973</v>
      </c>
      <c r="L577" s="1739">
        <v>14794</v>
      </c>
      <c r="M577" s="1759">
        <v>2261</v>
      </c>
      <c r="N577" s="1741">
        <v>1291</v>
      </c>
      <c r="O577" s="2479">
        <f t="shared" si="301"/>
        <v>0</v>
      </c>
      <c r="P577" s="1739"/>
      <c r="Q577" s="1739"/>
      <c r="R577" s="1739"/>
      <c r="S577" s="1737">
        <f t="shared" si="216"/>
        <v>3688</v>
      </c>
      <c r="T577" s="2481">
        <v>3688</v>
      </c>
      <c r="U577" s="1739"/>
      <c r="V577" s="1739"/>
      <c r="W577" s="1739">
        <f t="shared" si="217"/>
        <v>0</v>
      </c>
      <c r="X577" s="1739"/>
      <c r="Y577" s="1739"/>
      <c r="Z577" s="1739"/>
      <c r="AA577" s="1737">
        <f t="shared" si="218"/>
        <v>1621.587</v>
      </c>
      <c r="AB577" s="1739">
        <v>1621.587</v>
      </c>
      <c r="AC577" s="1739"/>
      <c r="AD577" s="1739"/>
      <c r="AE577" s="1737">
        <f t="shared" si="219"/>
        <v>0</v>
      </c>
      <c r="AF577" s="1739"/>
      <c r="AG577" s="1739"/>
      <c r="AH577" s="1739"/>
      <c r="AI577" s="1737">
        <f t="shared" si="220"/>
        <v>3688</v>
      </c>
      <c r="AJ577" s="1738">
        <f t="shared" si="302"/>
        <v>3688</v>
      </c>
      <c r="AK577" s="1739"/>
      <c r="AL577" s="1739"/>
      <c r="AM577" s="2479">
        <f t="shared" si="221"/>
        <v>6342</v>
      </c>
      <c r="AN577" s="2481">
        <v>6342</v>
      </c>
      <c r="AO577" s="1739"/>
      <c r="AP577" s="1739"/>
      <c r="AQ577" s="2479">
        <f t="shared" si="222"/>
        <v>8452</v>
      </c>
      <c r="AR577" s="2481">
        <f t="shared" si="303"/>
        <v>8452</v>
      </c>
      <c r="AS577" s="1739"/>
      <c r="AT577" s="1739"/>
      <c r="AU577" s="1739"/>
      <c r="AV577" s="2479">
        <f t="shared" si="223"/>
        <v>8452</v>
      </c>
      <c r="AW577" s="2480">
        <f t="shared" si="304"/>
        <v>8452</v>
      </c>
      <c r="AX577" s="1739"/>
      <c r="AY577" s="1739"/>
      <c r="AZ577" s="1739"/>
      <c r="BA577" s="1686"/>
      <c r="BB577" s="1686"/>
      <c r="BC577" s="1686"/>
      <c r="BD577" s="2329">
        <f>AR577*$BP$575</f>
        <v>4023.2007937939743</v>
      </c>
      <c r="BE577" s="2329"/>
      <c r="BF577" s="1742">
        <f t="shared" si="243"/>
        <v>2654</v>
      </c>
      <c r="BG577" s="2333">
        <v>2022</v>
      </c>
      <c r="BH577" s="2333" t="s">
        <v>2324</v>
      </c>
      <c r="BI577" s="2333" t="s">
        <v>2327</v>
      </c>
      <c r="BJ577" s="2334">
        <f t="shared" si="253"/>
        <v>70.063544638326164</v>
      </c>
      <c r="BK577" s="2334">
        <f t="shared" si="254"/>
        <v>47.600577304708644</v>
      </c>
      <c r="BL577" s="2333" t="s">
        <v>40</v>
      </c>
      <c r="BM577" s="2483"/>
      <c r="BN577" s="2900" t="s">
        <v>2498</v>
      </c>
      <c r="BO577" s="2903"/>
      <c r="BP577" s="2336"/>
      <c r="BQ577" s="2484"/>
    </row>
    <row r="578" spans="1:69" s="28" customFormat="1" ht="94.5" customHeight="1">
      <c r="A578" s="2203" t="s">
        <v>81</v>
      </c>
      <c r="B578" s="1798" t="s">
        <v>82</v>
      </c>
      <c r="C578" s="1733"/>
      <c r="D578" s="1733"/>
      <c r="E578" s="1734"/>
      <c r="F578" s="1734"/>
      <c r="G578" s="102">
        <f>G579</f>
        <v>40506.400500000003</v>
      </c>
      <c r="H578" s="102">
        <f t="shared" ref="H578:BF578" si="305">H579</f>
        <v>40413.81</v>
      </c>
      <c r="I578" s="102">
        <f t="shared" si="305"/>
        <v>92.590500000000006</v>
      </c>
      <c r="J578" s="102">
        <f t="shared" si="305"/>
        <v>0</v>
      </c>
      <c r="K578" s="102">
        <f t="shared" si="305"/>
        <v>40414</v>
      </c>
      <c r="L578" s="102">
        <f t="shared" si="305"/>
        <v>40414</v>
      </c>
      <c r="M578" s="1751">
        <f t="shared" si="305"/>
        <v>479.34100000000001</v>
      </c>
      <c r="N578" s="102">
        <f t="shared" si="305"/>
        <v>344.34100000000001</v>
      </c>
      <c r="O578" s="102">
        <f t="shared" si="305"/>
        <v>5783</v>
      </c>
      <c r="P578" s="102">
        <f t="shared" si="305"/>
        <v>5783</v>
      </c>
      <c r="Q578" s="102">
        <f t="shared" si="305"/>
        <v>0</v>
      </c>
      <c r="R578" s="102">
        <f t="shared" si="305"/>
        <v>0</v>
      </c>
      <c r="S578" s="102">
        <f t="shared" si="305"/>
        <v>8286</v>
      </c>
      <c r="T578" s="102">
        <f t="shared" si="305"/>
        <v>8286</v>
      </c>
      <c r="U578" s="102">
        <f t="shared" si="305"/>
        <v>0</v>
      </c>
      <c r="V578" s="102">
        <f t="shared" si="305"/>
        <v>0</v>
      </c>
      <c r="W578" s="102">
        <f t="shared" si="305"/>
        <v>671.55</v>
      </c>
      <c r="X578" s="102">
        <f t="shared" si="305"/>
        <v>671.55</v>
      </c>
      <c r="Y578" s="102">
        <f t="shared" si="305"/>
        <v>0</v>
      </c>
      <c r="Z578" s="102">
        <f t="shared" si="305"/>
        <v>0</v>
      </c>
      <c r="AA578" s="102">
        <f t="shared" si="305"/>
        <v>604.34100000000001</v>
      </c>
      <c r="AB578" s="102">
        <f t="shared" si="305"/>
        <v>604.34100000000001</v>
      </c>
      <c r="AC578" s="102">
        <f t="shared" si="305"/>
        <v>0</v>
      </c>
      <c r="AD578" s="102">
        <f t="shared" si="305"/>
        <v>0</v>
      </c>
      <c r="AE578" s="102">
        <f t="shared" si="305"/>
        <v>4601</v>
      </c>
      <c r="AF578" s="102">
        <f t="shared" si="305"/>
        <v>4601</v>
      </c>
      <c r="AG578" s="102">
        <f t="shared" si="305"/>
        <v>0</v>
      </c>
      <c r="AH578" s="102">
        <f t="shared" si="305"/>
        <v>0</v>
      </c>
      <c r="AI578" s="102">
        <f t="shared" si="305"/>
        <v>6701</v>
      </c>
      <c r="AJ578" s="102">
        <f t="shared" si="305"/>
        <v>6701</v>
      </c>
      <c r="AK578" s="102">
        <f t="shared" si="305"/>
        <v>0</v>
      </c>
      <c r="AL578" s="102">
        <f t="shared" si="305"/>
        <v>0</v>
      </c>
      <c r="AM578" s="102">
        <f t="shared" si="305"/>
        <v>14467</v>
      </c>
      <c r="AN578" s="102">
        <f t="shared" si="305"/>
        <v>14467</v>
      </c>
      <c r="AO578" s="102">
        <f t="shared" si="305"/>
        <v>0</v>
      </c>
      <c r="AP578" s="102">
        <f t="shared" si="305"/>
        <v>0</v>
      </c>
      <c r="AQ578" s="102">
        <f t="shared" si="305"/>
        <v>25946.809999999998</v>
      </c>
      <c r="AR578" s="102">
        <f t="shared" si="305"/>
        <v>25946.809999999998</v>
      </c>
      <c r="AS578" s="102">
        <f t="shared" si="305"/>
        <v>0</v>
      </c>
      <c r="AT578" s="102">
        <f t="shared" si="305"/>
        <v>0</v>
      </c>
      <c r="AU578" s="102">
        <f t="shared" si="305"/>
        <v>0</v>
      </c>
      <c r="AV578" s="102">
        <f t="shared" si="305"/>
        <v>10808</v>
      </c>
      <c r="AW578" s="102">
        <f t="shared" si="305"/>
        <v>10808</v>
      </c>
      <c r="AX578" s="102">
        <f t="shared" si="305"/>
        <v>0</v>
      </c>
      <c r="AY578" s="102">
        <f t="shared" si="305"/>
        <v>0</v>
      </c>
      <c r="AZ578" s="102">
        <f t="shared" si="305"/>
        <v>0</v>
      </c>
      <c r="BA578" s="102">
        <f t="shared" si="305"/>
        <v>0</v>
      </c>
      <c r="BB578" s="102">
        <f t="shared" si="305"/>
        <v>0</v>
      </c>
      <c r="BC578" s="102">
        <f t="shared" si="305"/>
        <v>0</v>
      </c>
      <c r="BD578" s="102">
        <f t="shared" si="305"/>
        <v>9004</v>
      </c>
      <c r="BE578" s="102">
        <f t="shared" si="305"/>
        <v>9004</v>
      </c>
      <c r="BF578" s="102">
        <f t="shared" si="305"/>
        <v>6181</v>
      </c>
      <c r="BG578" s="1691"/>
      <c r="BH578" s="1691"/>
      <c r="BI578" s="1691"/>
      <c r="BJ578" s="1692">
        <f t="shared" si="253"/>
        <v>58.076682203434913</v>
      </c>
      <c r="BK578" s="1692">
        <f t="shared" si="254"/>
        <v>34.701761025729176</v>
      </c>
      <c r="BL578" s="1691"/>
      <c r="BM578" s="1635"/>
      <c r="BN578" s="2900" t="s">
        <v>2498</v>
      </c>
      <c r="BO578" s="1369"/>
      <c r="BP578" s="1660"/>
      <c r="BQ578" s="53"/>
    </row>
    <row r="579" spans="1:69" s="28" customFormat="1" ht="38.25" customHeight="1">
      <c r="A579" s="2204" t="s">
        <v>83</v>
      </c>
      <c r="B579" s="1824" t="s">
        <v>84</v>
      </c>
      <c r="C579" s="1733"/>
      <c r="D579" s="1733"/>
      <c r="E579" s="1734"/>
      <c r="F579" s="1734"/>
      <c r="G579" s="102">
        <f>G580+G583+G586+G591+G594+G597</f>
        <v>40506.400500000003</v>
      </c>
      <c r="H579" s="102">
        <f>H580+H583+H586+H591+H594+H597</f>
        <v>40413.81</v>
      </c>
      <c r="I579" s="102">
        <f t="shared" ref="I579:BD579" si="306">I580+I583+I586+I591+I594+I597</f>
        <v>92.590500000000006</v>
      </c>
      <c r="J579" s="102">
        <f t="shared" si="306"/>
        <v>0</v>
      </c>
      <c r="K579" s="102">
        <f t="shared" si="306"/>
        <v>40414</v>
      </c>
      <c r="L579" s="102">
        <f t="shared" si="306"/>
        <v>40414</v>
      </c>
      <c r="M579" s="1751">
        <f t="shared" si="306"/>
        <v>479.34100000000001</v>
      </c>
      <c r="N579" s="102">
        <f t="shared" si="306"/>
        <v>344.34100000000001</v>
      </c>
      <c r="O579" s="102">
        <f t="shared" si="306"/>
        <v>5783</v>
      </c>
      <c r="P579" s="102">
        <f t="shared" si="306"/>
        <v>5783</v>
      </c>
      <c r="Q579" s="102">
        <f t="shared" si="306"/>
        <v>0</v>
      </c>
      <c r="R579" s="102">
        <f t="shared" si="306"/>
        <v>0</v>
      </c>
      <c r="S579" s="102">
        <f t="shared" si="306"/>
        <v>8286</v>
      </c>
      <c r="T579" s="102">
        <f t="shared" si="306"/>
        <v>8286</v>
      </c>
      <c r="U579" s="102">
        <f t="shared" si="306"/>
        <v>0</v>
      </c>
      <c r="V579" s="102">
        <f t="shared" si="306"/>
        <v>0</v>
      </c>
      <c r="W579" s="102">
        <f t="shared" si="306"/>
        <v>671.55</v>
      </c>
      <c r="X579" s="102">
        <f t="shared" si="306"/>
        <v>671.55</v>
      </c>
      <c r="Y579" s="102">
        <f t="shared" si="306"/>
        <v>0</v>
      </c>
      <c r="Z579" s="102">
        <f t="shared" si="306"/>
        <v>0</v>
      </c>
      <c r="AA579" s="102">
        <f t="shared" si="306"/>
        <v>604.34100000000001</v>
      </c>
      <c r="AB579" s="102">
        <f t="shared" si="306"/>
        <v>604.34100000000001</v>
      </c>
      <c r="AC579" s="102">
        <f t="shared" si="306"/>
        <v>0</v>
      </c>
      <c r="AD579" s="102">
        <f t="shared" si="306"/>
        <v>0</v>
      </c>
      <c r="AE579" s="102">
        <f t="shared" si="306"/>
        <v>4601</v>
      </c>
      <c r="AF579" s="102">
        <f t="shared" si="306"/>
        <v>4601</v>
      </c>
      <c r="AG579" s="102">
        <f t="shared" si="306"/>
        <v>0</v>
      </c>
      <c r="AH579" s="102">
        <f t="shared" si="306"/>
        <v>0</v>
      </c>
      <c r="AI579" s="102">
        <f t="shared" si="306"/>
        <v>6701</v>
      </c>
      <c r="AJ579" s="102">
        <f t="shared" si="306"/>
        <v>6701</v>
      </c>
      <c r="AK579" s="102">
        <f t="shared" si="306"/>
        <v>0</v>
      </c>
      <c r="AL579" s="102">
        <f t="shared" si="306"/>
        <v>0</v>
      </c>
      <c r="AM579" s="102">
        <f t="shared" si="306"/>
        <v>14467</v>
      </c>
      <c r="AN579" s="102">
        <f t="shared" si="306"/>
        <v>14467</v>
      </c>
      <c r="AO579" s="102">
        <f t="shared" si="306"/>
        <v>0</v>
      </c>
      <c r="AP579" s="102">
        <f t="shared" si="306"/>
        <v>0</v>
      </c>
      <c r="AQ579" s="102">
        <f t="shared" si="306"/>
        <v>25946.809999999998</v>
      </c>
      <c r="AR579" s="102">
        <f t="shared" si="306"/>
        <v>25946.809999999998</v>
      </c>
      <c r="AS579" s="102">
        <f t="shared" si="306"/>
        <v>0</v>
      </c>
      <c r="AT579" s="102">
        <f t="shared" si="306"/>
        <v>0</v>
      </c>
      <c r="AU579" s="102">
        <f t="shared" si="306"/>
        <v>0</v>
      </c>
      <c r="AV579" s="102">
        <f t="shared" si="306"/>
        <v>10808</v>
      </c>
      <c r="AW579" s="102">
        <f t="shared" si="306"/>
        <v>10808</v>
      </c>
      <c r="AX579" s="102">
        <f t="shared" si="306"/>
        <v>0</v>
      </c>
      <c r="AY579" s="102">
        <f t="shared" si="306"/>
        <v>0</v>
      </c>
      <c r="AZ579" s="102">
        <f t="shared" si="306"/>
        <v>0</v>
      </c>
      <c r="BA579" s="102">
        <f t="shared" si="306"/>
        <v>0</v>
      </c>
      <c r="BB579" s="102">
        <f t="shared" si="306"/>
        <v>0</v>
      </c>
      <c r="BC579" s="102">
        <f t="shared" si="306"/>
        <v>0</v>
      </c>
      <c r="BD579" s="102">
        <f t="shared" si="306"/>
        <v>9004</v>
      </c>
      <c r="BE579" s="102">
        <f t="shared" ref="BE579:BF579" si="307">BE580+BE583+BE586+BE591+BE594+BE597</f>
        <v>9004</v>
      </c>
      <c r="BF579" s="102">
        <f t="shared" si="307"/>
        <v>6181</v>
      </c>
      <c r="BG579" s="1691"/>
      <c r="BH579" s="1691"/>
      <c r="BI579" s="1691"/>
      <c r="BJ579" s="1692">
        <f t="shared" si="253"/>
        <v>58.076682203434913</v>
      </c>
      <c r="BK579" s="1692">
        <f t="shared" si="254"/>
        <v>34.701761025729176</v>
      </c>
      <c r="BL579" s="1691"/>
      <c r="BM579" s="1635"/>
      <c r="BN579" s="2900" t="s">
        <v>2498</v>
      </c>
      <c r="BO579" s="1369"/>
      <c r="BP579" s="1660"/>
      <c r="BQ579" s="53"/>
    </row>
    <row r="580" spans="1:69" s="43" customFormat="1" ht="26.25" customHeight="1">
      <c r="A580" s="2203" t="s">
        <v>46</v>
      </c>
      <c r="B580" s="1798" t="s">
        <v>51</v>
      </c>
      <c r="C580" s="1733"/>
      <c r="D580" s="1733"/>
      <c r="E580" s="1734"/>
      <c r="F580" s="1734"/>
      <c r="G580" s="102">
        <f>G581</f>
        <v>1944.4005</v>
      </c>
      <c r="H580" s="102">
        <f t="shared" ref="H580:BD581" si="308">H581</f>
        <v>1851.81</v>
      </c>
      <c r="I580" s="102">
        <f t="shared" si="308"/>
        <v>92.590500000000006</v>
      </c>
      <c r="J580" s="102">
        <f t="shared" si="308"/>
        <v>0</v>
      </c>
      <c r="K580" s="102">
        <f t="shared" si="308"/>
        <v>1852</v>
      </c>
      <c r="L580" s="102">
        <f t="shared" si="308"/>
        <v>1852</v>
      </c>
      <c r="M580" s="102">
        <f t="shared" si="308"/>
        <v>398</v>
      </c>
      <c r="N580" s="102">
        <f t="shared" si="308"/>
        <v>274</v>
      </c>
      <c r="O580" s="102">
        <f t="shared" si="308"/>
        <v>0</v>
      </c>
      <c r="P580" s="102">
        <f t="shared" si="308"/>
        <v>0</v>
      </c>
      <c r="Q580" s="102">
        <f t="shared" si="308"/>
        <v>0</v>
      </c>
      <c r="R580" s="102">
        <f t="shared" si="308"/>
        <v>0</v>
      </c>
      <c r="S580" s="102">
        <f t="shared" si="308"/>
        <v>534</v>
      </c>
      <c r="T580" s="102">
        <f t="shared" si="308"/>
        <v>534</v>
      </c>
      <c r="U580" s="102">
        <f t="shared" si="308"/>
        <v>0</v>
      </c>
      <c r="V580" s="102">
        <f t="shared" si="308"/>
        <v>0</v>
      </c>
      <c r="W580" s="102">
        <f t="shared" si="308"/>
        <v>273.55</v>
      </c>
      <c r="X580" s="102">
        <f t="shared" si="308"/>
        <v>273.55</v>
      </c>
      <c r="Y580" s="102">
        <f t="shared" si="308"/>
        <v>0</v>
      </c>
      <c r="Z580" s="102">
        <f t="shared" si="308"/>
        <v>0</v>
      </c>
      <c r="AA580" s="102">
        <f t="shared" si="308"/>
        <v>0</v>
      </c>
      <c r="AB580" s="102">
        <f t="shared" si="308"/>
        <v>0</v>
      </c>
      <c r="AC580" s="102">
        <f t="shared" si="308"/>
        <v>0</v>
      </c>
      <c r="AD580" s="102">
        <f t="shared" si="308"/>
        <v>0</v>
      </c>
      <c r="AE580" s="102">
        <f t="shared" si="308"/>
        <v>0</v>
      </c>
      <c r="AF580" s="102">
        <f t="shared" si="308"/>
        <v>0</v>
      </c>
      <c r="AG580" s="102">
        <f t="shared" si="308"/>
        <v>0</v>
      </c>
      <c r="AH580" s="102">
        <f t="shared" si="308"/>
        <v>0</v>
      </c>
      <c r="AI580" s="102">
        <f t="shared" si="308"/>
        <v>534</v>
      </c>
      <c r="AJ580" s="102">
        <f t="shared" si="308"/>
        <v>534</v>
      </c>
      <c r="AK580" s="102">
        <f t="shared" si="308"/>
        <v>0</v>
      </c>
      <c r="AL580" s="102">
        <f t="shared" si="308"/>
        <v>0</v>
      </c>
      <c r="AM580" s="102">
        <f t="shared" si="308"/>
        <v>932</v>
      </c>
      <c r="AN580" s="102">
        <f t="shared" si="308"/>
        <v>932</v>
      </c>
      <c r="AO580" s="102">
        <f t="shared" si="308"/>
        <v>0</v>
      </c>
      <c r="AP580" s="102">
        <f t="shared" si="308"/>
        <v>0</v>
      </c>
      <c r="AQ580" s="102">
        <f t="shared" si="308"/>
        <v>919.81</v>
      </c>
      <c r="AR580" s="102">
        <f t="shared" si="308"/>
        <v>919.81</v>
      </c>
      <c r="AS580" s="102">
        <f t="shared" si="308"/>
        <v>0</v>
      </c>
      <c r="AT580" s="102">
        <f t="shared" si="308"/>
        <v>0</v>
      </c>
      <c r="AU580" s="102">
        <f t="shared" si="308"/>
        <v>0</v>
      </c>
      <c r="AV580" s="102">
        <f t="shared" si="308"/>
        <v>920</v>
      </c>
      <c r="AW580" s="102">
        <f t="shared" si="308"/>
        <v>920</v>
      </c>
      <c r="AX580" s="102">
        <f t="shared" si="308"/>
        <v>0</v>
      </c>
      <c r="AY580" s="102">
        <f t="shared" si="308"/>
        <v>0</v>
      </c>
      <c r="AZ580" s="102">
        <f t="shared" si="308"/>
        <v>0</v>
      </c>
      <c r="BA580" s="102">
        <f t="shared" si="308"/>
        <v>0</v>
      </c>
      <c r="BB580" s="102">
        <f t="shared" si="308"/>
        <v>0</v>
      </c>
      <c r="BC580" s="102">
        <f t="shared" si="308"/>
        <v>0</v>
      </c>
      <c r="BD580" s="102">
        <f t="shared" si="308"/>
        <v>580</v>
      </c>
      <c r="BE580" s="1655">
        <f>'PL 3 PB DATP'!H55</f>
        <v>580</v>
      </c>
      <c r="BF580" s="102">
        <f t="shared" ref="BF580" si="309">BF582</f>
        <v>398</v>
      </c>
      <c r="BG580" s="1691"/>
      <c r="BH580" s="1691"/>
      <c r="BI580" s="1691"/>
      <c r="BJ580" s="1692">
        <f t="shared" si="253"/>
        <v>81.649845286503478</v>
      </c>
      <c r="BK580" s="1692">
        <f t="shared" si="254"/>
        <v>63.056500799078073</v>
      </c>
      <c r="BL580" s="1691"/>
      <c r="BM580" s="1635"/>
      <c r="BN580" s="2900" t="s">
        <v>2498</v>
      </c>
      <c r="BO580" s="1369"/>
      <c r="BP580" s="1660"/>
      <c r="BQ580" s="1682"/>
    </row>
    <row r="581" spans="1:69" s="43" customFormat="1" ht="26.25" customHeight="1">
      <c r="A581" s="2195" t="s">
        <v>73</v>
      </c>
      <c r="B581" s="2133" t="s">
        <v>2420</v>
      </c>
      <c r="C581" s="1653"/>
      <c r="D581" s="1653"/>
      <c r="E581" s="1654"/>
      <c r="F581" s="1654"/>
      <c r="G581" s="1655">
        <f>G582</f>
        <v>1944.4005</v>
      </c>
      <c r="H581" s="1655">
        <f t="shared" si="308"/>
        <v>1851.81</v>
      </c>
      <c r="I581" s="1655">
        <f t="shared" si="308"/>
        <v>92.590500000000006</v>
      </c>
      <c r="J581" s="1655">
        <f t="shared" si="308"/>
        <v>0</v>
      </c>
      <c r="K581" s="1655">
        <f t="shared" si="308"/>
        <v>1852</v>
      </c>
      <c r="L581" s="1655">
        <f t="shared" si="308"/>
        <v>1852</v>
      </c>
      <c r="M581" s="1655">
        <f t="shared" si="308"/>
        <v>398</v>
      </c>
      <c r="N581" s="1655">
        <f t="shared" si="308"/>
        <v>274</v>
      </c>
      <c r="O581" s="1655">
        <f t="shared" si="308"/>
        <v>0</v>
      </c>
      <c r="P581" s="1655">
        <f t="shared" si="308"/>
        <v>0</v>
      </c>
      <c r="Q581" s="1655">
        <f t="shared" si="308"/>
        <v>0</v>
      </c>
      <c r="R581" s="1655">
        <f t="shared" si="308"/>
        <v>0</v>
      </c>
      <c r="S581" s="1655">
        <f t="shared" si="308"/>
        <v>534</v>
      </c>
      <c r="T581" s="1655">
        <f t="shared" si="308"/>
        <v>534</v>
      </c>
      <c r="U581" s="1655">
        <f t="shared" si="308"/>
        <v>0</v>
      </c>
      <c r="V581" s="1655">
        <f t="shared" si="308"/>
        <v>0</v>
      </c>
      <c r="W581" s="1655">
        <f t="shared" si="308"/>
        <v>273.55</v>
      </c>
      <c r="X581" s="1655">
        <f t="shared" si="308"/>
        <v>273.55</v>
      </c>
      <c r="Y581" s="1655">
        <f t="shared" si="308"/>
        <v>0</v>
      </c>
      <c r="Z581" s="1655">
        <f t="shared" si="308"/>
        <v>0</v>
      </c>
      <c r="AA581" s="1655">
        <f t="shared" si="308"/>
        <v>0</v>
      </c>
      <c r="AB581" s="1655">
        <f t="shared" si="308"/>
        <v>0</v>
      </c>
      <c r="AC581" s="1655">
        <f t="shared" si="308"/>
        <v>0</v>
      </c>
      <c r="AD581" s="1655">
        <f t="shared" si="308"/>
        <v>0</v>
      </c>
      <c r="AE581" s="1655">
        <f t="shared" si="308"/>
        <v>0</v>
      </c>
      <c r="AF581" s="1655">
        <f t="shared" si="308"/>
        <v>0</v>
      </c>
      <c r="AG581" s="1655">
        <f t="shared" si="308"/>
        <v>0</v>
      </c>
      <c r="AH581" s="1655">
        <f t="shared" si="308"/>
        <v>0</v>
      </c>
      <c r="AI581" s="1655">
        <f t="shared" si="308"/>
        <v>534</v>
      </c>
      <c r="AJ581" s="1655">
        <f t="shared" si="308"/>
        <v>534</v>
      </c>
      <c r="AK581" s="1655">
        <f t="shared" si="308"/>
        <v>0</v>
      </c>
      <c r="AL581" s="1655">
        <f t="shared" si="308"/>
        <v>0</v>
      </c>
      <c r="AM581" s="1655">
        <f t="shared" si="308"/>
        <v>932</v>
      </c>
      <c r="AN581" s="1655">
        <f t="shared" si="308"/>
        <v>932</v>
      </c>
      <c r="AO581" s="1655">
        <f t="shared" si="308"/>
        <v>0</v>
      </c>
      <c r="AP581" s="1655">
        <f t="shared" si="308"/>
        <v>0</v>
      </c>
      <c r="AQ581" s="1655">
        <f t="shared" si="308"/>
        <v>919.81</v>
      </c>
      <c r="AR581" s="1655">
        <f t="shared" si="308"/>
        <v>919.81</v>
      </c>
      <c r="AS581" s="1655">
        <f t="shared" si="308"/>
        <v>0</v>
      </c>
      <c r="AT581" s="1655">
        <f t="shared" si="308"/>
        <v>0</v>
      </c>
      <c r="AU581" s="1655">
        <f t="shared" si="308"/>
        <v>0</v>
      </c>
      <c r="AV581" s="1655">
        <f t="shared" si="308"/>
        <v>920</v>
      </c>
      <c r="AW581" s="1655">
        <f t="shared" si="308"/>
        <v>920</v>
      </c>
      <c r="AX581" s="1655">
        <f t="shared" si="308"/>
        <v>0</v>
      </c>
      <c r="AY581" s="1655">
        <f t="shared" si="308"/>
        <v>0</v>
      </c>
      <c r="AZ581" s="1655">
        <f t="shared" si="308"/>
        <v>0</v>
      </c>
      <c r="BA581" s="1655">
        <f t="shared" si="308"/>
        <v>0</v>
      </c>
      <c r="BB581" s="1655">
        <f t="shared" si="308"/>
        <v>0</v>
      </c>
      <c r="BC581" s="1655">
        <f t="shared" si="308"/>
        <v>0</v>
      </c>
      <c r="BD581" s="1655">
        <f t="shared" si="308"/>
        <v>580</v>
      </c>
      <c r="BE581" s="1655"/>
      <c r="BF581" s="1655"/>
      <c r="BG581" s="1691"/>
      <c r="BH581" s="1691"/>
      <c r="BI581" s="1691"/>
      <c r="BJ581" s="1692"/>
      <c r="BK581" s="1692"/>
      <c r="BL581" s="1691"/>
      <c r="BM581" s="1693"/>
      <c r="BN581" s="2900" t="s">
        <v>2498</v>
      </c>
      <c r="BO581" s="1369"/>
      <c r="BP581" s="1660"/>
      <c r="BQ581" s="1682"/>
    </row>
    <row r="582" spans="1:69" s="2375" customFormat="1" ht="55.5" customHeight="1">
      <c r="A582" s="2570" t="s">
        <v>46</v>
      </c>
      <c r="B582" s="2477" t="s">
        <v>1994</v>
      </c>
      <c r="C582" s="64" t="s">
        <v>1928</v>
      </c>
      <c r="D582" s="64">
        <v>1.389</v>
      </c>
      <c r="E582" s="2482" t="s">
        <v>524</v>
      </c>
      <c r="F582" s="2482" t="s">
        <v>1995</v>
      </c>
      <c r="G582" s="2604">
        <f>SUM(H582:J582)</f>
        <v>1944.4005</v>
      </c>
      <c r="H582" s="2481">
        <v>1851.81</v>
      </c>
      <c r="I582" s="1739">
        <v>92.590500000000006</v>
      </c>
      <c r="J582" s="1810">
        <v>0</v>
      </c>
      <c r="K582" s="103">
        <v>1852</v>
      </c>
      <c r="L582" s="103">
        <v>1852</v>
      </c>
      <c r="M582" s="1802">
        <v>398</v>
      </c>
      <c r="N582" s="103">
        <v>274</v>
      </c>
      <c r="O582" s="2604">
        <f>SUM(P582:R582)</f>
        <v>0</v>
      </c>
      <c r="P582" s="1739"/>
      <c r="Q582" s="103"/>
      <c r="R582" s="103"/>
      <c r="S582" s="103">
        <f t="shared" si="216"/>
        <v>534</v>
      </c>
      <c r="T582" s="2481">
        <v>534</v>
      </c>
      <c r="U582" s="103"/>
      <c r="V582" s="103"/>
      <c r="W582" s="103">
        <f t="shared" si="217"/>
        <v>273.55</v>
      </c>
      <c r="X582" s="1739">
        <v>273.55</v>
      </c>
      <c r="Y582" s="103"/>
      <c r="Z582" s="103"/>
      <c r="AA582" s="103">
        <f t="shared" si="218"/>
        <v>0</v>
      </c>
      <c r="AB582" s="1810"/>
      <c r="AC582" s="103"/>
      <c r="AD582" s="103"/>
      <c r="AE582" s="103">
        <f t="shared" si="219"/>
        <v>0</v>
      </c>
      <c r="AF582" s="103"/>
      <c r="AG582" s="103"/>
      <c r="AH582" s="103"/>
      <c r="AI582" s="103">
        <f t="shared" si="220"/>
        <v>534</v>
      </c>
      <c r="AJ582" s="103">
        <v>534</v>
      </c>
      <c r="AK582" s="103"/>
      <c r="AL582" s="103"/>
      <c r="AM582" s="2585">
        <f t="shared" si="221"/>
        <v>932</v>
      </c>
      <c r="AN582" s="2585">
        <v>932</v>
      </c>
      <c r="AO582" s="103"/>
      <c r="AP582" s="103"/>
      <c r="AQ582" s="2585">
        <f t="shared" si="222"/>
        <v>919.81</v>
      </c>
      <c r="AR582" s="2585">
        <f>H582-AN582</f>
        <v>919.81</v>
      </c>
      <c r="AS582" s="103"/>
      <c r="AT582" s="103"/>
      <c r="AU582" s="103"/>
      <c r="AV582" s="2585">
        <f t="shared" si="223"/>
        <v>920</v>
      </c>
      <c r="AW582" s="2585">
        <v>920</v>
      </c>
      <c r="AX582" s="103"/>
      <c r="AY582" s="103"/>
      <c r="AZ582" s="103"/>
      <c r="BA582" s="1667"/>
      <c r="BB582" s="1667"/>
      <c r="BC582" s="1667"/>
      <c r="BD582" s="2329">
        <v>580</v>
      </c>
      <c r="BE582" s="2329"/>
      <c r="BF582" s="1668">
        <f t="shared" si="243"/>
        <v>398</v>
      </c>
      <c r="BG582" s="2333">
        <v>2022</v>
      </c>
      <c r="BH582" s="2333" t="s">
        <v>2324</v>
      </c>
      <c r="BI582" s="2333" t="s">
        <v>2327</v>
      </c>
      <c r="BJ582" s="2334">
        <f t="shared" si="253"/>
        <v>81.649845286503478</v>
      </c>
      <c r="BK582" s="2334">
        <f t="shared" si="254"/>
        <v>63.056500799078073</v>
      </c>
      <c r="BL582" s="2333" t="s">
        <v>40</v>
      </c>
      <c r="BM582" s="2461"/>
      <c r="BN582" s="2900" t="s">
        <v>2498</v>
      </c>
      <c r="BO582" s="2900"/>
      <c r="BP582" s="2336"/>
      <c r="BQ582" s="2374"/>
    </row>
    <row r="583" spans="1:69" s="28" customFormat="1" ht="38.25" customHeight="1">
      <c r="A583" s="2203" t="s">
        <v>48</v>
      </c>
      <c r="B583" s="1798" t="s">
        <v>53</v>
      </c>
      <c r="C583" s="1733"/>
      <c r="D583" s="1733"/>
      <c r="E583" s="1734"/>
      <c r="F583" s="1734"/>
      <c r="G583" s="102">
        <f>G584</f>
        <v>5496</v>
      </c>
      <c r="H583" s="102">
        <f t="shared" ref="H583:BC584" si="310">H584</f>
        <v>5496</v>
      </c>
      <c r="I583" s="102">
        <f t="shared" si="310"/>
        <v>0</v>
      </c>
      <c r="J583" s="102">
        <f t="shared" si="310"/>
        <v>0</v>
      </c>
      <c r="K583" s="102">
        <f t="shared" si="310"/>
        <v>5496</v>
      </c>
      <c r="L583" s="102">
        <f t="shared" si="310"/>
        <v>5496</v>
      </c>
      <c r="M583" s="102">
        <f t="shared" si="310"/>
        <v>0</v>
      </c>
      <c r="N583" s="102">
        <f t="shared" si="310"/>
        <v>0</v>
      </c>
      <c r="O583" s="102">
        <f t="shared" si="310"/>
        <v>1182</v>
      </c>
      <c r="P583" s="102">
        <f t="shared" si="310"/>
        <v>1182</v>
      </c>
      <c r="Q583" s="102">
        <f t="shared" si="310"/>
        <v>0</v>
      </c>
      <c r="R583" s="102">
        <f t="shared" si="310"/>
        <v>0</v>
      </c>
      <c r="S583" s="102">
        <f t="shared" si="310"/>
        <v>1585</v>
      </c>
      <c r="T583" s="102">
        <f t="shared" si="310"/>
        <v>1585</v>
      </c>
      <c r="U583" s="102">
        <f t="shared" si="310"/>
        <v>0</v>
      </c>
      <c r="V583" s="102">
        <f t="shared" si="310"/>
        <v>0</v>
      </c>
      <c r="W583" s="102">
        <f t="shared" si="310"/>
        <v>0</v>
      </c>
      <c r="X583" s="102">
        <f t="shared" si="310"/>
        <v>0</v>
      </c>
      <c r="Y583" s="102">
        <f t="shared" si="310"/>
        <v>0</v>
      </c>
      <c r="Z583" s="102">
        <f t="shared" si="310"/>
        <v>0</v>
      </c>
      <c r="AA583" s="102">
        <f t="shared" si="310"/>
        <v>0</v>
      </c>
      <c r="AB583" s="102">
        <f t="shared" si="310"/>
        <v>0</v>
      </c>
      <c r="AC583" s="102">
        <f t="shared" si="310"/>
        <v>0</v>
      </c>
      <c r="AD583" s="102">
        <f t="shared" si="310"/>
        <v>0</v>
      </c>
      <c r="AE583" s="102">
        <f t="shared" si="310"/>
        <v>0</v>
      </c>
      <c r="AF583" s="102">
        <f t="shared" si="310"/>
        <v>0</v>
      </c>
      <c r="AG583" s="102">
        <f t="shared" si="310"/>
        <v>0</v>
      </c>
      <c r="AH583" s="102">
        <f t="shared" si="310"/>
        <v>0</v>
      </c>
      <c r="AI583" s="102">
        <f t="shared" si="310"/>
        <v>0</v>
      </c>
      <c r="AJ583" s="102">
        <f t="shared" si="310"/>
        <v>0</v>
      </c>
      <c r="AK583" s="102">
        <f t="shared" si="310"/>
        <v>0</v>
      </c>
      <c r="AL583" s="102">
        <f t="shared" si="310"/>
        <v>0</v>
      </c>
      <c r="AM583" s="102">
        <f t="shared" si="310"/>
        <v>2767</v>
      </c>
      <c r="AN583" s="102">
        <f t="shared" si="310"/>
        <v>2767</v>
      </c>
      <c r="AO583" s="102">
        <f t="shared" si="310"/>
        <v>0</v>
      </c>
      <c r="AP583" s="102">
        <f t="shared" si="310"/>
        <v>0</v>
      </c>
      <c r="AQ583" s="102">
        <f t="shared" si="310"/>
        <v>2729</v>
      </c>
      <c r="AR583" s="102">
        <f t="shared" si="310"/>
        <v>2729</v>
      </c>
      <c r="AS583" s="102">
        <f t="shared" si="310"/>
        <v>0</v>
      </c>
      <c r="AT583" s="102">
        <f t="shared" si="310"/>
        <v>0</v>
      </c>
      <c r="AU583" s="102">
        <f t="shared" si="310"/>
        <v>0</v>
      </c>
      <c r="AV583" s="102">
        <f t="shared" si="310"/>
        <v>0</v>
      </c>
      <c r="AW583" s="102">
        <f t="shared" si="310"/>
        <v>0</v>
      </c>
      <c r="AX583" s="102">
        <f t="shared" si="310"/>
        <v>0</v>
      </c>
      <c r="AY583" s="102">
        <f t="shared" si="310"/>
        <v>0</v>
      </c>
      <c r="AZ583" s="102">
        <f t="shared" si="310"/>
        <v>0</v>
      </c>
      <c r="BA583" s="102">
        <f t="shared" si="310"/>
        <v>0</v>
      </c>
      <c r="BB583" s="102">
        <f t="shared" si="310"/>
        <v>0</v>
      </c>
      <c r="BC583" s="102">
        <f t="shared" si="310"/>
        <v>0</v>
      </c>
      <c r="BD583" s="102">
        <f>BD584</f>
        <v>1722</v>
      </c>
      <c r="BE583" s="1655">
        <f>'PL 3 PB DATP'!H56</f>
        <v>1722</v>
      </c>
      <c r="BF583" s="102">
        <f t="shared" ref="BF583" si="311">BF585</f>
        <v>1182</v>
      </c>
      <c r="BG583" s="1691"/>
      <c r="BH583" s="1691"/>
      <c r="BI583" s="1691"/>
      <c r="BJ583" s="1692">
        <f t="shared" si="253"/>
        <v>81.677583697234354</v>
      </c>
      <c r="BK583" s="1692">
        <f t="shared" si="254"/>
        <v>63.100036643459148</v>
      </c>
      <c r="BL583" s="1691"/>
      <c r="BM583" s="1635"/>
      <c r="BN583" s="2900" t="s">
        <v>2498</v>
      </c>
      <c r="BO583" s="1369"/>
      <c r="BP583" s="1660"/>
      <c r="BQ583" s="53"/>
    </row>
    <row r="584" spans="1:69" s="2368" customFormat="1" ht="38.25" customHeight="1">
      <c r="A584" s="2678" t="s">
        <v>73</v>
      </c>
      <c r="B584" s="2679" t="s">
        <v>2468</v>
      </c>
      <c r="C584" s="71"/>
      <c r="D584" s="71"/>
      <c r="E584" s="2401"/>
      <c r="F584" s="2401"/>
      <c r="G584" s="2332">
        <f>G585</f>
        <v>5496</v>
      </c>
      <c r="H584" s="2332">
        <f t="shared" si="310"/>
        <v>5496</v>
      </c>
      <c r="I584" s="142">
        <f t="shared" si="310"/>
        <v>0</v>
      </c>
      <c r="J584" s="142">
        <f t="shared" si="310"/>
        <v>0</v>
      </c>
      <c r="K584" s="142">
        <f t="shared" si="310"/>
        <v>5496</v>
      </c>
      <c r="L584" s="142">
        <f t="shared" si="310"/>
        <v>5496</v>
      </c>
      <c r="M584" s="142">
        <f t="shared" si="310"/>
        <v>0</v>
      </c>
      <c r="N584" s="142">
        <f t="shared" si="310"/>
        <v>0</v>
      </c>
      <c r="O584" s="2332">
        <f t="shared" si="310"/>
        <v>1182</v>
      </c>
      <c r="P584" s="142">
        <f t="shared" si="310"/>
        <v>1182</v>
      </c>
      <c r="Q584" s="142">
        <f t="shared" si="310"/>
        <v>0</v>
      </c>
      <c r="R584" s="142">
        <f t="shared" si="310"/>
        <v>0</v>
      </c>
      <c r="S584" s="142">
        <f t="shared" si="310"/>
        <v>1585</v>
      </c>
      <c r="T584" s="2332">
        <f t="shared" si="310"/>
        <v>1585</v>
      </c>
      <c r="U584" s="142">
        <f t="shared" si="310"/>
        <v>0</v>
      </c>
      <c r="V584" s="142">
        <f t="shared" si="310"/>
        <v>0</v>
      </c>
      <c r="W584" s="142">
        <f t="shared" si="310"/>
        <v>0</v>
      </c>
      <c r="X584" s="142">
        <f t="shared" si="310"/>
        <v>0</v>
      </c>
      <c r="Y584" s="142">
        <f t="shared" si="310"/>
        <v>0</v>
      </c>
      <c r="Z584" s="142">
        <f t="shared" si="310"/>
        <v>0</v>
      </c>
      <c r="AA584" s="142">
        <f t="shared" si="310"/>
        <v>0</v>
      </c>
      <c r="AB584" s="142">
        <f t="shared" si="310"/>
        <v>0</v>
      </c>
      <c r="AC584" s="142">
        <f t="shared" si="310"/>
        <v>0</v>
      </c>
      <c r="AD584" s="142">
        <f t="shared" si="310"/>
        <v>0</v>
      </c>
      <c r="AE584" s="142">
        <f t="shared" si="310"/>
        <v>0</v>
      </c>
      <c r="AF584" s="142">
        <f t="shared" si="310"/>
        <v>0</v>
      </c>
      <c r="AG584" s="142">
        <f t="shared" si="310"/>
        <v>0</v>
      </c>
      <c r="AH584" s="142">
        <f t="shared" si="310"/>
        <v>0</v>
      </c>
      <c r="AI584" s="142">
        <f t="shared" si="310"/>
        <v>0</v>
      </c>
      <c r="AJ584" s="142">
        <f t="shared" si="310"/>
        <v>0</v>
      </c>
      <c r="AK584" s="142">
        <f t="shared" si="310"/>
        <v>0</v>
      </c>
      <c r="AL584" s="142">
        <f t="shared" si="310"/>
        <v>0</v>
      </c>
      <c r="AM584" s="2332">
        <f t="shared" si="310"/>
        <v>2767</v>
      </c>
      <c r="AN584" s="2332">
        <f t="shared" si="310"/>
        <v>2767</v>
      </c>
      <c r="AO584" s="142">
        <f t="shared" si="310"/>
        <v>0</v>
      </c>
      <c r="AP584" s="142">
        <f t="shared" si="310"/>
        <v>0</v>
      </c>
      <c r="AQ584" s="2332">
        <f t="shared" si="310"/>
        <v>2729</v>
      </c>
      <c r="AR584" s="2332">
        <f t="shared" si="310"/>
        <v>2729</v>
      </c>
      <c r="AS584" s="142">
        <f t="shared" si="310"/>
        <v>0</v>
      </c>
      <c r="AT584" s="142">
        <f t="shared" si="310"/>
        <v>0</v>
      </c>
      <c r="AU584" s="142">
        <f t="shared" si="310"/>
        <v>0</v>
      </c>
      <c r="AV584" s="2332">
        <f t="shared" si="310"/>
        <v>0</v>
      </c>
      <c r="AW584" s="2332">
        <f t="shared" si="310"/>
        <v>0</v>
      </c>
      <c r="AX584" s="142"/>
      <c r="AY584" s="142"/>
      <c r="AZ584" s="142"/>
      <c r="BA584" s="142"/>
      <c r="BB584" s="142"/>
      <c r="BC584" s="142"/>
      <c r="BD584" s="2332">
        <v>1722</v>
      </c>
      <c r="BE584" s="2332"/>
      <c r="BF584" s="142"/>
      <c r="BG584" s="2339"/>
      <c r="BH584" s="2339"/>
      <c r="BI584" s="2339"/>
      <c r="BJ584" s="2340"/>
      <c r="BK584" s="2340"/>
      <c r="BL584" s="2339" t="s">
        <v>2327</v>
      </c>
      <c r="BM584" s="2383"/>
      <c r="BN584" s="2900" t="s">
        <v>2498</v>
      </c>
      <c r="BO584" s="2907"/>
      <c r="BP584" s="2342"/>
    </row>
    <row r="585" spans="1:69" s="2368" customFormat="1" ht="93" customHeight="1">
      <c r="A585" s="2680">
        <v>1</v>
      </c>
      <c r="B585" s="2681" t="s">
        <v>311</v>
      </c>
      <c r="C585" s="2169" t="s">
        <v>312</v>
      </c>
      <c r="D585" s="2170" t="s">
        <v>313</v>
      </c>
      <c r="E585" s="2682" t="s">
        <v>305</v>
      </c>
      <c r="F585" s="2683"/>
      <c r="G585" s="2684">
        <v>5496</v>
      </c>
      <c r="H585" s="2684">
        <v>5496</v>
      </c>
      <c r="I585" s="2160"/>
      <c r="J585" s="2171"/>
      <c r="K585" s="2171">
        <f>+L585</f>
        <v>5496</v>
      </c>
      <c r="L585" s="2171">
        <f>+H585</f>
        <v>5496</v>
      </c>
      <c r="M585" s="2172"/>
      <c r="N585" s="2160"/>
      <c r="O585" s="2684">
        <f>+P585+Q585+R585</f>
        <v>1182</v>
      </c>
      <c r="P585" s="2171">
        <v>1182</v>
      </c>
      <c r="Q585" s="2171"/>
      <c r="R585" s="2171"/>
      <c r="S585" s="2160">
        <f t="shared" si="216"/>
        <v>1585</v>
      </c>
      <c r="T585" s="2685">
        <v>1585</v>
      </c>
      <c r="U585" s="92"/>
      <c r="V585" s="92"/>
      <c r="W585" s="2160">
        <f t="shared" si="217"/>
        <v>0</v>
      </c>
      <c r="X585" s="92"/>
      <c r="Y585" s="92"/>
      <c r="Z585" s="92"/>
      <c r="AA585" s="2160">
        <f t="shared" si="218"/>
        <v>0</v>
      </c>
      <c r="AB585" s="2160"/>
      <c r="AC585" s="92"/>
      <c r="AD585" s="92"/>
      <c r="AE585" s="2160">
        <f t="shared" si="219"/>
        <v>0</v>
      </c>
      <c r="AF585" s="2160"/>
      <c r="AG585" s="92"/>
      <c r="AH585" s="92"/>
      <c r="AI585" s="2160">
        <f t="shared" si="220"/>
        <v>0</v>
      </c>
      <c r="AJ585" s="2160"/>
      <c r="AK585" s="92"/>
      <c r="AL585" s="92"/>
      <c r="AM585" s="2685">
        <f t="shared" si="221"/>
        <v>2767</v>
      </c>
      <c r="AN585" s="2685">
        <v>2767</v>
      </c>
      <c r="AO585" s="92"/>
      <c r="AP585" s="92"/>
      <c r="AQ585" s="2685">
        <f t="shared" si="222"/>
        <v>2729</v>
      </c>
      <c r="AR585" s="2685">
        <f>+L585-AN585</f>
        <v>2729</v>
      </c>
      <c r="AS585" s="92"/>
      <c r="AT585" s="92"/>
      <c r="AU585" s="92"/>
      <c r="AV585" s="2685">
        <f t="shared" si="223"/>
        <v>0</v>
      </c>
      <c r="AW585" s="2685"/>
      <c r="AX585" s="92"/>
      <c r="AY585" s="92"/>
      <c r="AZ585" s="92"/>
      <c r="BA585" s="142"/>
      <c r="BB585" s="142"/>
      <c r="BC585" s="142"/>
      <c r="BD585" s="2686"/>
      <c r="BE585" s="2686"/>
      <c r="BF585" s="896">
        <f t="shared" ref="BF585:BF648" si="312">AM585-S585</f>
        <v>1182</v>
      </c>
      <c r="BG585" s="2687">
        <v>2022</v>
      </c>
      <c r="BH585" s="2687" t="s">
        <v>2324</v>
      </c>
      <c r="BI585" s="2687"/>
      <c r="BJ585" s="2688">
        <f t="shared" si="253"/>
        <v>50.345705967976706</v>
      </c>
      <c r="BK585" s="2688">
        <f t="shared" si="254"/>
        <v>0</v>
      </c>
      <c r="BL585" s="2687" t="s">
        <v>66</v>
      </c>
      <c r="BM585" s="2689" t="s">
        <v>314</v>
      </c>
      <c r="BN585" s="2900" t="s">
        <v>2498</v>
      </c>
      <c r="BO585" s="2933"/>
      <c r="BP585" s="2690" t="s">
        <v>2488</v>
      </c>
    </row>
    <row r="586" spans="1:69" s="28" customFormat="1" ht="27" customHeight="1">
      <c r="A586" s="2203" t="s">
        <v>50</v>
      </c>
      <c r="B586" s="1798" t="s">
        <v>55</v>
      </c>
      <c r="C586" s="1733"/>
      <c r="D586" s="1733"/>
      <c r="E586" s="1734"/>
      <c r="F586" s="1734"/>
      <c r="G586" s="102">
        <f>G587+G589</f>
        <v>5614</v>
      </c>
      <c r="H586" s="102">
        <f t="shared" ref="H586:BD586" si="313">H587+H589</f>
        <v>5614</v>
      </c>
      <c r="I586" s="102">
        <f t="shared" si="313"/>
        <v>0</v>
      </c>
      <c r="J586" s="102">
        <f t="shared" si="313"/>
        <v>0</v>
      </c>
      <c r="K586" s="102">
        <f t="shared" si="313"/>
        <v>5614</v>
      </c>
      <c r="L586" s="102">
        <f t="shared" si="313"/>
        <v>5614</v>
      </c>
      <c r="M586" s="102">
        <f t="shared" si="313"/>
        <v>70.340999999999994</v>
      </c>
      <c r="N586" s="102">
        <f t="shared" si="313"/>
        <v>70.340999999999994</v>
      </c>
      <c r="O586" s="102">
        <f t="shared" si="313"/>
        <v>1208</v>
      </c>
      <c r="P586" s="102">
        <f t="shared" si="313"/>
        <v>1208</v>
      </c>
      <c r="Q586" s="102">
        <f t="shared" si="313"/>
        <v>0</v>
      </c>
      <c r="R586" s="102">
        <f t="shared" si="313"/>
        <v>0</v>
      </c>
      <c r="S586" s="102">
        <f t="shared" si="313"/>
        <v>1619</v>
      </c>
      <c r="T586" s="102">
        <f t="shared" si="313"/>
        <v>1619</v>
      </c>
      <c r="U586" s="102">
        <f t="shared" si="313"/>
        <v>0</v>
      </c>
      <c r="V586" s="102">
        <f t="shared" si="313"/>
        <v>0</v>
      </c>
      <c r="W586" s="102">
        <f t="shared" si="313"/>
        <v>0</v>
      </c>
      <c r="X586" s="102">
        <f t="shared" si="313"/>
        <v>0</v>
      </c>
      <c r="Y586" s="102">
        <f t="shared" si="313"/>
        <v>0</v>
      </c>
      <c r="Z586" s="102">
        <f t="shared" si="313"/>
        <v>0</v>
      </c>
      <c r="AA586" s="102">
        <f t="shared" si="313"/>
        <v>70.340999999999994</v>
      </c>
      <c r="AB586" s="102">
        <f t="shared" si="313"/>
        <v>70.340999999999994</v>
      </c>
      <c r="AC586" s="102">
        <f t="shared" si="313"/>
        <v>0</v>
      </c>
      <c r="AD586" s="102">
        <f t="shared" si="313"/>
        <v>0</v>
      </c>
      <c r="AE586" s="102">
        <f t="shared" si="313"/>
        <v>1208</v>
      </c>
      <c r="AF586" s="102">
        <f t="shared" si="313"/>
        <v>1208</v>
      </c>
      <c r="AG586" s="102">
        <f t="shared" si="313"/>
        <v>0</v>
      </c>
      <c r="AH586" s="102">
        <f t="shared" si="313"/>
        <v>0</v>
      </c>
      <c r="AI586" s="102">
        <f t="shared" si="313"/>
        <v>1619</v>
      </c>
      <c r="AJ586" s="102">
        <f t="shared" si="313"/>
        <v>1619</v>
      </c>
      <c r="AK586" s="102">
        <f t="shared" si="313"/>
        <v>0</v>
      </c>
      <c r="AL586" s="102">
        <f t="shared" si="313"/>
        <v>0</v>
      </c>
      <c r="AM586" s="102">
        <f t="shared" si="313"/>
        <v>2827</v>
      </c>
      <c r="AN586" s="102">
        <f t="shared" si="313"/>
        <v>2827</v>
      </c>
      <c r="AO586" s="102">
        <f t="shared" si="313"/>
        <v>0</v>
      </c>
      <c r="AP586" s="102">
        <f t="shared" si="313"/>
        <v>0</v>
      </c>
      <c r="AQ586" s="102">
        <f t="shared" si="313"/>
        <v>2787</v>
      </c>
      <c r="AR586" s="102">
        <f t="shared" si="313"/>
        <v>2787</v>
      </c>
      <c r="AS586" s="102">
        <f t="shared" si="313"/>
        <v>0</v>
      </c>
      <c r="AT586" s="102">
        <f t="shared" si="313"/>
        <v>0</v>
      </c>
      <c r="AU586" s="102">
        <f t="shared" si="313"/>
        <v>0</v>
      </c>
      <c r="AV586" s="102">
        <f t="shared" si="313"/>
        <v>2787</v>
      </c>
      <c r="AW586" s="102">
        <f t="shared" si="313"/>
        <v>2787</v>
      </c>
      <c r="AX586" s="102">
        <f t="shared" si="313"/>
        <v>0</v>
      </c>
      <c r="AY586" s="102">
        <f t="shared" si="313"/>
        <v>0</v>
      </c>
      <c r="AZ586" s="102">
        <f t="shared" si="313"/>
        <v>0</v>
      </c>
      <c r="BA586" s="102">
        <f t="shared" si="313"/>
        <v>0</v>
      </c>
      <c r="BB586" s="102">
        <f t="shared" si="313"/>
        <v>0</v>
      </c>
      <c r="BC586" s="102">
        <f t="shared" si="313"/>
        <v>0</v>
      </c>
      <c r="BD586" s="102">
        <f t="shared" si="313"/>
        <v>1760</v>
      </c>
      <c r="BE586" s="1655">
        <f>'PL 3 PB DATP'!H57</f>
        <v>1760</v>
      </c>
      <c r="BF586" s="102">
        <f t="shared" ref="BF586" si="314">SUM(BF588:BF590)</f>
        <v>1208</v>
      </c>
      <c r="BG586" s="1691"/>
      <c r="BH586" s="1691"/>
      <c r="BI586" s="1691"/>
      <c r="BJ586" s="1692">
        <f t="shared" si="253"/>
        <v>81.70644816530104</v>
      </c>
      <c r="BK586" s="1692">
        <f t="shared" si="254"/>
        <v>63.150340868317187</v>
      </c>
      <c r="BL586" s="1691"/>
      <c r="BM586" s="1635"/>
      <c r="BN586" s="2900" t="s">
        <v>2498</v>
      </c>
      <c r="BO586" s="1369"/>
      <c r="BP586" s="1660"/>
      <c r="BQ586" s="53"/>
    </row>
    <row r="587" spans="1:69" s="28" customFormat="1" ht="27" customHeight="1">
      <c r="A587" s="2195" t="s">
        <v>73</v>
      </c>
      <c r="B587" s="2133" t="s">
        <v>2481</v>
      </c>
      <c r="C587" s="1653"/>
      <c r="D587" s="1653"/>
      <c r="E587" s="1654"/>
      <c r="F587" s="1654"/>
      <c r="G587" s="1655">
        <f>G588</f>
        <v>1208</v>
      </c>
      <c r="H587" s="1655">
        <f t="shared" ref="H587:BD587" si="315">H588</f>
        <v>1208</v>
      </c>
      <c r="I587" s="1655">
        <f t="shared" si="315"/>
        <v>0</v>
      </c>
      <c r="J587" s="1655">
        <f t="shared" si="315"/>
        <v>0</v>
      </c>
      <c r="K587" s="1655">
        <f t="shared" si="315"/>
        <v>1208</v>
      </c>
      <c r="L587" s="1655">
        <f t="shared" si="315"/>
        <v>1208</v>
      </c>
      <c r="M587" s="1655">
        <f t="shared" si="315"/>
        <v>0</v>
      </c>
      <c r="N587" s="1655">
        <f t="shared" si="315"/>
        <v>0</v>
      </c>
      <c r="O587" s="1655">
        <f t="shared" si="315"/>
        <v>1208</v>
      </c>
      <c r="P587" s="1655">
        <f t="shared" si="315"/>
        <v>1208</v>
      </c>
      <c r="Q587" s="1655">
        <f t="shared" si="315"/>
        <v>0</v>
      </c>
      <c r="R587" s="1655">
        <f t="shared" si="315"/>
        <v>0</v>
      </c>
      <c r="S587" s="1655">
        <f t="shared" si="315"/>
        <v>0</v>
      </c>
      <c r="T587" s="1655">
        <f t="shared" si="315"/>
        <v>0</v>
      </c>
      <c r="U587" s="1655">
        <f t="shared" si="315"/>
        <v>0</v>
      </c>
      <c r="V587" s="1655">
        <f t="shared" si="315"/>
        <v>0</v>
      </c>
      <c r="W587" s="1655">
        <f t="shared" si="315"/>
        <v>0</v>
      </c>
      <c r="X587" s="1655">
        <f t="shared" si="315"/>
        <v>0</v>
      </c>
      <c r="Y587" s="1655">
        <f t="shared" si="315"/>
        <v>0</v>
      </c>
      <c r="Z587" s="1655">
        <f t="shared" si="315"/>
        <v>0</v>
      </c>
      <c r="AA587" s="1655">
        <f t="shared" si="315"/>
        <v>0</v>
      </c>
      <c r="AB587" s="1655">
        <f t="shared" si="315"/>
        <v>0</v>
      </c>
      <c r="AC587" s="1655">
        <f t="shared" si="315"/>
        <v>0</v>
      </c>
      <c r="AD587" s="1655">
        <f t="shared" si="315"/>
        <v>0</v>
      </c>
      <c r="AE587" s="1655">
        <f t="shared" si="315"/>
        <v>1208</v>
      </c>
      <c r="AF587" s="1655">
        <f t="shared" si="315"/>
        <v>1208</v>
      </c>
      <c r="AG587" s="1655">
        <f t="shared" si="315"/>
        <v>0</v>
      </c>
      <c r="AH587" s="1655">
        <f t="shared" si="315"/>
        <v>0</v>
      </c>
      <c r="AI587" s="1655">
        <f t="shared" si="315"/>
        <v>0</v>
      </c>
      <c r="AJ587" s="1655">
        <f t="shared" si="315"/>
        <v>0</v>
      </c>
      <c r="AK587" s="1655">
        <f t="shared" si="315"/>
        <v>0</v>
      </c>
      <c r="AL587" s="1655">
        <f t="shared" si="315"/>
        <v>0</v>
      </c>
      <c r="AM587" s="1655">
        <f t="shared" si="315"/>
        <v>1208</v>
      </c>
      <c r="AN587" s="1655">
        <f t="shared" si="315"/>
        <v>1208</v>
      </c>
      <c r="AO587" s="1655">
        <f t="shared" si="315"/>
        <v>0</v>
      </c>
      <c r="AP587" s="1655">
        <f t="shared" si="315"/>
        <v>0</v>
      </c>
      <c r="AQ587" s="1655">
        <f t="shared" si="315"/>
        <v>0</v>
      </c>
      <c r="AR587" s="1655">
        <f t="shared" si="315"/>
        <v>0</v>
      </c>
      <c r="AS587" s="1655">
        <f t="shared" si="315"/>
        <v>0</v>
      </c>
      <c r="AT587" s="1655">
        <f t="shared" si="315"/>
        <v>0</v>
      </c>
      <c r="AU587" s="1655">
        <f t="shared" si="315"/>
        <v>0</v>
      </c>
      <c r="AV587" s="1655">
        <f t="shared" si="315"/>
        <v>0</v>
      </c>
      <c r="AW587" s="1655">
        <f t="shared" si="315"/>
        <v>0</v>
      </c>
      <c r="AX587" s="1655">
        <f t="shared" si="315"/>
        <v>0</v>
      </c>
      <c r="AY587" s="1655">
        <f t="shared" si="315"/>
        <v>0</v>
      </c>
      <c r="AZ587" s="1655">
        <f t="shared" si="315"/>
        <v>0</v>
      </c>
      <c r="BA587" s="1655">
        <f t="shared" si="315"/>
        <v>0</v>
      </c>
      <c r="BB587" s="1655">
        <f t="shared" si="315"/>
        <v>0</v>
      </c>
      <c r="BC587" s="1655">
        <f t="shared" si="315"/>
        <v>0</v>
      </c>
      <c r="BD587" s="1655">
        <f t="shared" si="315"/>
        <v>0</v>
      </c>
      <c r="BE587" s="1655"/>
      <c r="BF587" s="1655"/>
      <c r="BG587" s="1691"/>
      <c r="BH587" s="1691"/>
      <c r="BI587" s="1691"/>
      <c r="BJ587" s="1692"/>
      <c r="BK587" s="1692"/>
      <c r="BL587" s="1691"/>
      <c r="BM587" s="1693"/>
      <c r="BN587" s="2900" t="s">
        <v>2498</v>
      </c>
      <c r="BO587" s="1369"/>
      <c r="BP587" s="1660"/>
      <c r="BQ587" s="53"/>
    </row>
    <row r="588" spans="1:69" s="2509" customFormat="1" ht="63" customHeight="1">
      <c r="A588" s="2499">
        <v>1</v>
      </c>
      <c r="B588" s="2395" t="s">
        <v>1223</v>
      </c>
      <c r="C588" s="1674" t="s">
        <v>1224</v>
      </c>
      <c r="D588" s="1674"/>
      <c r="E588" s="2348" t="s">
        <v>305</v>
      </c>
      <c r="F588" s="2348" t="s">
        <v>1225</v>
      </c>
      <c r="G588" s="2691">
        <v>1208</v>
      </c>
      <c r="H588" s="2691">
        <v>1208</v>
      </c>
      <c r="I588" s="1871"/>
      <c r="J588" s="1871"/>
      <c r="K588" s="1825">
        <v>1208</v>
      </c>
      <c r="L588" s="1825">
        <v>1208</v>
      </c>
      <c r="M588" s="2138"/>
      <c r="N588" s="1737"/>
      <c r="O588" s="2691">
        <v>1208</v>
      </c>
      <c r="P588" s="1825">
        <v>1208</v>
      </c>
      <c r="Q588" s="1737"/>
      <c r="R588" s="1737"/>
      <c r="S588" s="1737">
        <f t="shared" si="216"/>
        <v>0</v>
      </c>
      <c r="T588" s="2479"/>
      <c r="U588" s="1737"/>
      <c r="V588" s="1737"/>
      <c r="W588" s="1737">
        <f t="shared" si="217"/>
        <v>0</v>
      </c>
      <c r="X588" s="1737"/>
      <c r="Y588" s="1737"/>
      <c r="Z588" s="1737"/>
      <c r="AA588" s="1737">
        <f t="shared" si="218"/>
        <v>0</v>
      </c>
      <c r="AB588" s="1737"/>
      <c r="AC588" s="1737"/>
      <c r="AD588" s="1737"/>
      <c r="AE588" s="1737">
        <f t="shared" si="219"/>
        <v>1208</v>
      </c>
      <c r="AF588" s="1825">
        <v>1208</v>
      </c>
      <c r="AG588" s="1737"/>
      <c r="AH588" s="1737"/>
      <c r="AI588" s="1737">
        <f t="shared" si="220"/>
        <v>0</v>
      </c>
      <c r="AJ588" s="1737"/>
      <c r="AK588" s="1737"/>
      <c r="AL588" s="1737"/>
      <c r="AM588" s="2479">
        <f t="shared" si="221"/>
        <v>1208</v>
      </c>
      <c r="AN588" s="2691">
        <v>1208</v>
      </c>
      <c r="AO588" s="1737"/>
      <c r="AP588" s="1737"/>
      <c r="AQ588" s="2479">
        <f t="shared" si="222"/>
        <v>0</v>
      </c>
      <c r="AR588" s="2479"/>
      <c r="AS588" s="1737"/>
      <c r="AT588" s="1737"/>
      <c r="AU588" s="1737"/>
      <c r="AV588" s="2479">
        <f t="shared" si="223"/>
        <v>0</v>
      </c>
      <c r="AW588" s="2479"/>
      <c r="AX588" s="1737"/>
      <c r="AY588" s="1737"/>
      <c r="AZ588" s="1737"/>
      <c r="BA588" s="1863"/>
      <c r="BB588" s="1863"/>
      <c r="BC588" s="1863"/>
      <c r="BD588" s="2329">
        <f>AW588</f>
        <v>0</v>
      </c>
      <c r="BE588" s="2329"/>
      <c r="BF588" s="1864">
        <f t="shared" si="312"/>
        <v>1208</v>
      </c>
      <c r="BG588" s="2619">
        <v>2022</v>
      </c>
      <c r="BH588" s="2619" t="s">
        <v>910</v>
      </c>
      <c r="BI588" s="2619"/>
      <c r="BJ588" s="2620">
        <f t="shared" si="253"/>
        <v>100</v>
      </c>
      <c r="BK588" s="2620" t="e">
        <f t="shared" si="254"/>
        <v>#DIV/0!</v>
      </c>
      <c r="BL588" s="2619" t="s">
        <v>40</v>
      </c>
      <c r="BM588" s="2506"/>
      <c r="BN588" s="2900" t="s">
        <v>2498</v>
      </c>
      <c r="BO588" s="2915"/>
      <c r="BP588" s="2507"/>
      <c r="BQ588" s="2508"/>
    </row>
    <row r="589" spans="1:69" s="1630" customFormat="1" ht="39.75" customHeight="1">
      <c r="A589" s="2223" t="s">
        <v>74</v>
      </c>
      <c r="B589" s="1962" t="s">
        <v>2420</v>
      </c>
      <c r="C589" s="1653"/>
      <c r="D589" s="1653"/>
      <c r="E589" s="1654"/>
      <c r="F589" s="1654"/>
      <c r="G589" s="2134">
        <f>G590</f>
        <v>4406</v>
      </c>
      <c r="H589" s="2134">
        <f t="shared" ref="H589:BD589" si="316">H590</f>
        <v>4406</v>
      </c>
      <c r="I589" s="2134">
        <f t="shared" si="316"/>
        <v>0</v>
      </c>
      <c r="J589" s="2134">
        <f t="shared" si="316"/>
        <v>0</v>
      </c>
      <c r="K589" s="2134">
        <f t="shared" si="316"/>
        <v>4406</v>
      </c>
      <c r="L589" s="2134">
        <f t="shared" si="316"/>
        <v>4406</v>
      </c>
      <c r="M589" s="2134">
        <f t="shared" si="316"/>
        <v>70.340999999999994</v>
      </c>
      <c r="N589" s="2134">
        <f t="shared" si="316"/>
        <v>70.340999999999994</v>
      </c>
      <c r="O589" s="2134">
        <f t="shared" si="316"/>
        <v>0</v>
      </c>
      <c r="P589" s="2134">
        <f t="shared" si="316"/>
        <v>0</v>
      </c>
      <c r="Q589" s="2134">
        <f t="shared" si="316"/>
        <v>0</v>
      </c>
      <c r="R589" s="2134">
        <f t="shared" si="316"/>
        <v>0</v>
      </c>
      <c r="S589" s="2134">
        <f t="shared" si="316"/>
        <v>1619</v>
      </c>
      <c r="T589" s="2134">
        <f t="shared" si="316"/>
        <v>1619</v>
      </c>
      <c r="U589" s="2134">
        <f t="shared" si="316"/>
        <v>0</v>
      </c>
      <c r="V589" s="2134">
        <f t="shared" si="316"/>
        <v>0</v>
      </c>
      <c r="W589" s="2134">
        <f t="shared" si="316"/>
        <v>0</v>
      </c>
      <c r="X589" s="2134">
        <f t="shared" si="316"/>
        <v>0</v>
      </c>
      <c r="Y589" s="2134">
        <f t="shared" si="316"/>
        <v>0</v>
      </c>
      <c r="Z589" s="2134">
        <f t="shared" si="316"/>
        <v>0</v>
      </c>
      <c r="AA589" s="2134">
        <f t="shared" si="316"/>
        <v>70.340999999999994</v>
      </c>
      <c r="AB589" s="2134">
        <f t="shared" si="316"/>
        <v>70.340999999999994</v>
      </c>
      <c r="AC589" s="2134">
        <f t="shared" si="316"/>
        <v>0</v>
      </c>
      <c r="AD589" s="2134">
        <f t="shared" si="316"/>
        <v>0</v>
      </c>
      <c r="AE589" s="2134">
        <f t="shared" si="316"/>
        <v>0</v>
      </c>
      <c r="AF589" s="2134">
        <f t="shared" si="316"/>
        <v>0</v>
      </c>
      <c r="AG589" s="2134">
        <f t="shared" si="316"/>
        <v>0</v>
      </c>
      <c r="AH589" s="2134">
        <f t="shared" si="316"/>
        <v>0</v>
      </c>
      <c r="AI589" s="2134">
        <f t="shared" si="316"/>
        <v>1619</v>
      </c>
      <c r="AJ589" s="2134">
        <f t="shared" si="316"/>
        <v>1619</v>
      </c>
      <c r="AK589" s="2134">
        <f t="shared" si="316"/>
        <v>0</v>
      </c>
      <c r="AL589" s="2134">
        <f t="shared" si="316"/>
        <v>0</v>
      </c>
      <c r="AM589" s="2134">
        <f t="shared" si="316"/>
        <v>1619</v>
      </c>
      <c r="AN589" s="2134">
        <f t="shared" si="316"/>
        <v>1619</v>
      </c>
      <c r="AO589" s="2134">
        <f t="shared" si="316"/>
        <v>0</v>
      </c>
      <c r="AP589" s="2134">
        <f t="shared" si="316"/>
        <v>0</v>
      </c>
      <c r="AQ589" s="2134">
        <f t="shared" si="316"/>
        <v>2787</v>
      </c>
      <c r="AR589" s="2134">
        <f t="shared" si="316"/>
        <v>2787</v>
      </c>
      <c r="AS589" s="2134">
        <f t="shared" si="316"/>
        <v>0</v>
      </c>
      <c r="AT589" s="2134">
        <f t="shared" si="316"/>
        <v>0</v>
      </c>
      <c r="AU589" s="2134">
        <f t="shared" si="316"/>
        <v>0</v>
      </c>
      <c r="AV589" s="2134">
        <f t="shared" si="316"/>
        <v>2787</v>
      </c>
      <c r="AW589" s="2134">
        <f t="shared" si="316"/>
        <v>2787</v>
      </c>
      <c r="AX589" s="2134">
        <f t="shared" si="316"/>
        <v>0</v>
      </c>
      <c r="AY589" s="2134">
        <f t="shared" si="316"/>
        <v>0</v>
      </c>
      <c r="AZ589" s="2134">
        <f t="shared" si="316"/>
        <v>0</v>
      </c>
      <c r="BA589" s="2134">
        <f t="shared" si="316"/>
        <v>0</v>
      </c>
      <c r="BB589" s="2134">
        <f t="shared" si="316"/>
        <v>0</v>
      </c>
      <c r="BC589" s="2134">
        <f t="shared" si="316"/>
        <v>0</v>
      </c>
      <c r="BD589" s="2134">
        <f t="shared" si="316"/>
        <v>1760</v>
      </c>
      <c r="BE589" s="1655"/>
      <c r="BF589" s="1815"/>
      <c r="BG589" s="2135"/>
      <c r="BH589" s="2135"/>
      <c r="BI589" s="2135"/>
      <c r="BJ589" s="2136"/>
      <c r="BK589" s="2136"/>
      <c r="BL589" s="2135"/>
      <c r="BM589" s="2137"/>
      <c r="BN589" s="2900" t="s">
        <v>2498</v>
      </c>
      <c r="BO589" s="2916"/>
      <c r="BP589" s="1858"/>
      <c r="BQ589" s="1859"/>
    </row>
    <row r="590" spans="1:69" s="2518" customFormat="1" ht="52.5" customHeight="1">
      <c r="A590" s="2612">
        <v>1</v>
      </c>
      <c r="B590" s="2510" t="s">
        <v>1226</v>
      </c>
      <c r="C590" s="145" t="s">
        <v>1227</v>
      </c>
      <c r="D590" s="1765" t="s">
        <v>1228</v>
      </c>
      <c r="E590" s="2449" t="s">
        <v>206</v>
      </c>
      <c r="F590" s="2450" t="s">
        <v>1229</v>
      </c>
      <c r="G590" s="2504">
        <v>4406</v>
      </c>
      <c r="H590" s="2504">
        <v>4406</v>
      </c>
      <c r="I590" s="1741"/>
      <c r="J590" s="1741"/>
      <c r="K590" s="1741">
        <v>4406</v>
      </c>
      <c r="L590" s="1741">
        <v>4406</v>
      </c>
      <c r="M590" s="1759">
        <v>70.340999999999994</v>
      </c>
      <c r="N590" s="1741">
        <v>70.340999999999994</v>
      </c>
      <c r="O590" s="2692"/>
      <c r="P590" s="1826"/>
      <c r="Q590" s="1741"/>
      <c r="R590" s="1741"/>
      <c r="S590" s="1741">
        <f t="shared" si="216"/>
        <v>1619</v>
      </c>
      <c r="T590" s="2504">
        <v>1619</v>
      </c>
      <c r="U590" s="1741"/>
      <c r="V590" s="1741"/>
      <c r="W590" s="1826">
        <f t="shared" si="217"/>
        <v>0</v>
      </c>
      <c r="X590" s="1826"/>
      <c r="Y590" s="1741"/>
      <c r="Z590" s="1741"/>
      <c r="AA590" s="1741">
        <f t="shared" si="218"/>
        <v>70.340999999999994</v>
      </c>
      <c r="AB590" s="1741">
        <v>70.340999999999994</v>
      </c>
      <c r="AC590" s="1741"/>
      <c r="AD590" s="1741"/>
      <c r="AE590" s="1741">
        <f t="shared" si="219"/>
        <v>0</v>
      </c>
      <c r="AF590" s="1826"/>
      <c r="AG590" s="1741"/>
      <c r="AH590" s="1741"/>
      <c r="AI590" s="1741">
        <f t="shared" si="220"/>
        <v>1619</v>
      </c>
      <c r="AJ590" s="1741">
        <v>1619</v>
      </c>
      <c r="AK590" s="1741"/>
      <c r="AL590" s="1741"/>
      <c r="AM590" s="2504">
        <f t="shared" si="221"/>
        <v>1619</v>
      </c>
      <c r="AN590" s="2504">
        <v>1619</v>
      </c>
      <c r="AO590" s="1741">
        <v>0</v>
      </c>
      <c r="AP590" s="1741"/>
      <c r="AQ590" s="2504">
        <f t="shared" si="222"/>
        <v>2787</v>
      </c>
      <c r="AR590" s="2504">
        <v>2787</v>
      </c>
      <c r="AS590" s="1741"/>
      <c r="AT590" s="1741"/>
      <c r="AU590" s="1741"/>
      <c r="AV590" s="2504">
        <f t="shared" si="223"/>
        <v>2787</v>
      </c>
      <c r="AW590" s="2504">
        <v>2787</v>
      </c>
      <c r="AX590" s="1741"/>
      <c r="AY590" s="1741"/>
      <c r="AZ590" s="1741"/>
      <c r="BA590" s="1761"/>
      <c r="BB590" s="1761"/>
      <c r="BC590" s="1761"/>
      <c r="BD590" s="2516">
        <v>1760</v>
      </c>
      <c r="BE590" s="2516"/>
      <c r="BF590" s="1762">
        <f t="shared" si="312"/>
        <v>0</v>
      </c>
      <c r="BG590" s="2403">
        <v>2023</v>
      </c>
      <c r="BH590" s="2403" t="s">
        <v>2324</v>
      </c>
      <c r="BI590" s="2403" t="s">
        <v>2327</v>
      </c>
      <c r="BJ590" s="2334">
        <f t="shared" si="253"/>
        <v>76.690876078075348</v>
      </c>
      <c r="BK590" s="2334">
        <f t="shared" si="254"/>
        <v>63.150340868317187</v>
      </c>
      <c r="BL590" s="2403" t="s">
        <v>40</v>
      </c>
      <c r="BM590" s="2506"/>
      <c r="BN590" s="2900" t="s">
        <v>2498</v>
      </c>
      <c r="BO590" s="2915"/>
      <c r="BP590" s="2507"/>
      <c r="BQ590" s="2508"/>
    </row>
    <row r="591" spans="1:69" s="28" customFormat="1" ht="29.25" customHeight="1">
      <c r="A591" s="2203" t="s">
        <v>52</v>
      </c>
      <c r="B591" s="1798" t="s">
        <v>57</v>
      </c>
      <c r="C591" s="1733"/>
      <c r="D591" s="1733"/>
      <c r="E591" s="1734"/>
      <c r="F591" s="1734"/>
      <c r="G591" s="102">
        <f t="shared" ref="G591:BF591" si="317">SUM(G593)</f>
        <v>11570</v>
      </c>
      <c r="H591" s="102">
        <f t="shared" si="317"/>
        <v>11570</v>
      </c>
      <c r="I591" s="102">
        <f t="shared" si="317"/>
        <v>0</v>
      </c>
      <c r="J591" s="102">
        <f t="shared" si="317"/>
        <v>0</v>
      </c>
      <c r="K591" s="102">
        <f t="shared" si="317"/>
        <v>11570</v>
      </c>
      <c r="L591" s="102">
        <f t="shared" si="317"/>
        <v>11570</v>
      </c>
      <c r="M591" s="1751">
        <f t="shared" si="317"/>
        <v>0</v>
      </c>
      <c r="N591" s="102">
        <f t="shared" si="317"/>
        <v>0</v>
      </c>
      <c r="O591" s="102">
        <f t="shared" si="317"/>
        <v>1182</v>
      </c>
      <c r="P591" s="102">
        <f t="shared" si="317"/>
        <v>1182</v>
      </c>
      <c r="Q591" s="102">
        <f t="shared" si="317"/>
        <v>0</v>
      </c>
      <c r="R591" s="102">
        <f t="shared" si="317"/>
        <v>0</v>
      </c>
      <c r="S591" s="102">
        <f t="shared" si="317"/>
        <v>1585</v>
      </c>
      <c r="T591" s="102">
        <f t="shared" si="317"/>
        <v>1585</v>
      </c>
      <c r="U591" s="102">
        <f t="shared" si="317"/>
        <v>0</v>
      </c>
      <c r="V591" s="102">
        <f t="shared" si="317"/>
        <v>0</v>
      </c>
      <c r="W591" s="102">
        <f t="shared" si="317"/>
        <v>0</v>
      </c>
      <c r="X591" s="102">
        <f t="shared" si="317"/>
        <v>0</v>
      </c>
      <c r="Y591" s="102">
        <f t="shared" si="317"/>
        <v>0</v>
      </c>
      <c r="Z591" s="102">
        <f t="shared" si="317"/>
        <v>0</v>
      </c>
      <c r="AA591" s="102">
        <f t="shared" si="317"/>
        <v>0</v>
      </c>
      <c r="AB591" s="102">
        <f t="shared" si="317"/>
        <v>0</v>
      </c>
      <c r="AC591" s="102">
        <f t="shared" si="317"/>
        <v>0</v>
      </c>
      <c r="AD591" s="102">
        <f t="shared" si="317"/>
        <v>0</v>
      </c>
      <c r="AE591" s="102">
        <f t="shared" si="317"/>
        <v>1182</v>
      </c>
      <c r="AF591" s="102">
        <f t="shared" si="317"/>
        <v>1182</v>
      </c>
      <c r="AG591" s="102">
        <f t="shared" si="317"/>
        <v>0</v>
      </c>
      <c r="AH591" s="102">
        <f t="shared" si="317"/>
        <v>0</v>
      </c>
      <c r="AI591" s="102">
        <f t="shared" si="317"/>
        <v>1585</v>
      </c>
      <c r="AJ591" s="102">
        <f t="shared" si="317"/>
        <v>1585</v>
      </c>
      <c r="AK591" s="102">
        <f t="shared" si="317"/>
        <v>0</v>
      </c>
      <c r="AL591" s="102">
        <f t="shared" si="317"/>
        <v>0</v>
      </c>
      <c r="AM591" s="102">
        <f t="shared" si="317"/>
        <v>2767</v>
      </c>
      <c r="AN591" s="102">
        <f t="shared" si="317"/>
        <v>2767</v>
      </c>
      <c r="AO591" s="102">
        <f t="shared" si="317"/>
        <v>0</v>
      </c>
      <c r="AP591" s="102">
        <f t="shared" si="317"/>
        <v>0</v>
      </c>
      <c r="AQ591" s="102">
        <f t="shared" si="317"/>
        <v>8803</v>
      </c>
      <c r="AR591" s="102">
        <f t="shared" si="317"/>
        <v>8803</v>
      </c>
      <c r="AS591" s="102">
        <f t="shared" si="317"/>
        <v>0</v>
      </c>
      <c r="AT591" s="102">
        <f t="shared" si="317"/>
        <v>0</v>
      </c>
      <c r="AU591" s="102">
        <f t="shared" si="317"/>
        <v>0</v>
      </c>
      <c r="AV591" s="102">
        <f t="shared" si="317"/>
        <v>2000</v>
      </c>
      <c r="AW591" s="102">
        <f t="shared" si="317"/>
        <v>2000</v>
      </c>
      <c r="AX591" s="102">
        <f t="shared" si="317"/>
        <v>0</v>
      </c>
      <c r="AY591" s="102">
        <f t="shared" si="317"/>
        <v>0</v>
      </c>
      <c r="AZ591" s="102">
        <f t="shared" si="317"/>
        <v>0</v>
      </c>
      <c r="BA591" s="102">
        <f t="shared" si="317"/>
        <v>0</v>
      </c>
      <c r="BB591" s="102">
        <f t="shared" si="317"/>
        <v>0</v>
      </c>
      <c r="BC591" s="102">
        <f t="shared" si="317"/>
        <v>0</v>
      </c>
      <c r="BD591" s="102">
        <v>1722</v>
      </c>
      <c r="BE591" s="1655">
        <f>'PL 3 PB DATP'!H58</f>
        <v>1722</v>
      </c>
      <c r="BF591" s="102">
        <f t="shared" si="317"/>
        <v>1182</v>
      </c>
      <c r="BG591" s="1691"/>
      <c r="BH591" s="1691"/>
      <c r="BI591" s="1691"/>
      <c r="BJ591" s="1692">
        <f t="shared" si="253"/>
        <v>38.798617113223855</v>
      </c>
      <c r="BK591" s="1692">
        <f t="shared" si="254"/>
        <v>19.561513120527092</v>
      </c>
      <c r="BL591" s="1691"/>
      <c r="BM591" s="1635"/>
      <c r="BN591" s="2900" t="s">
        <v>2498</v>
      </c>
      <c r="BO591" s="1369"/>
      <c r="BP591" s="1660"/>
      <c r="BQ591" s="53"/>
    </row>
    <row r="592" spans="1:69" s="2368" customFormat="1" ht="29.25" customHeight="1">
      <c r="A592" s="2678" t="s">
        <v>73</v>
      </c>
      <c r="B592" s="2679" t="s">
        <v>2468</v>
      </c>
      <c r="C592" s="71"/>
      <c r="D592" s="71"/>
      <c r="E592" s="2401"/>
      <c r="F592" s="2401"/>
      <c r="G592" s="2332"/>
      <c r="H592" s="2332"/>
      <c r="I592" s="142"/>
      <c r="J592" s="142"/>
      <c r="K592" s="142"/>
      <c r="L592" s="142"/>
      <c r="M592" s="967"/>
      <c r="N592" s="142"/>
      <c r="O592" s="2332"/>
      <c r="P592" s="142"/>
      <c r="Q592" s="142"/>
      <c r="R592" s="142"/>
      <c r="S592" s="142"/>
      <c r="T592" s="2332"/>
      <c r="U592" s="142"/>
      <c r="V592" s="142"/>
      <c r="W592" s="142"/>
      <c r="X592" s="142"/>
      <c r="Y592" s="142"/>
      <c r="Z592" s="142"/>
      <c r="AA592" s="142"/>
      <c r="AB592" s="142"/>
      <c r="AC592" s="142"/>
      <c r="AD592" s="142"/>
      <c r="AE592" s="142"/>
      <c r="AF592" s="142"/>
      <c r="AG592" s="142"/>
      <c r="AH592" s="142"/>
      <c r="AI592" s="142"/>
      <c r="AJ592" s="142"/>
      <c r="AK592" s="142"/>
      <c r="AL592" s="142"/>
      <c r="AM592" s="2332"/>
      <c r="AN592" s="2332"/>
      <c r="AO592" s="142"/>
      <c r="AP592" s="142"/>
      <c r="AQ592" s="2332"/>
      <c r="AR592" s="2332"/>
      <c r="AS592" s="142"/>
      <c r="AT592" s="142"/>
      <c r="AU592" s="142"/>
      <c r="AV592" s="2332"/>
      <c r="AW592" s="2332"/>
      <c r="AX592" s="142"/>
      <c r="AY592" s="142"/>
      <c r="AZ592" s="142"/>
      <c r="BA592" s="142"/>
      <c r="BB592" s="142"/>
      <c r="BC592" s="142"/>
      <c r="BD592" s="2332">
        <v>1722</v>
      </c>
      <c r="BE592" s="2332"/>
      <c r="BF592" s="142"/>
      <c r="BG592" s="2339"/>
      <c r="BH592" s="2339"/>
      <c r="BI592" s="2339"/>
      <c r="BJ592" s="2340"/>
      <c r="BK592" s="2340"/>
      <c r="BL592" s="2339" t="s">
        <v>2327</v>
      </c>
      <c r="BM592" s="2383"/>
      <c r="BN592" s="2900" t="s">
        <v>2498</v>
      </c>
      <c r="BO592" s="2907"/>
      <c r="BP592" s="2342"/>
    </row>
    <row r="593" spans="1:73" s="2445" customFormat="1" ht="88.5" customHeight="1">
      <c r="A593" s="2693" t="s">
        <v>46</v>
      </c>
      <c r="B593" s="2694" t="s">
        <v>1812</v>
      </c>
      <c r="C593" s="2010" t="s">
        <v>1813</v>
      </c>
      <c r="D593" s="2165"/>
      <c r="E593" s="2695"/>
      <c r="F593" s="2696"/>
      <c r="G593" s="2697">
        <v>11570</v>
      </c>
      <c r="H593" s="2697">
        <v>11570</v>
      </c>
      <c r="I593" s="2166"/>
      <c r="J593" s="2166"/>
      <c r="K593" s="2034">
        <v>11570</v>
      </c>
      <c r="L593" s="2034">
        <v>11570</v>
      </c>
      <c r="M593" s="2167"/>
      <c r="N593" s="2034">
        <v>0</v>
      </c>
      <c r="O593" s="2698">
        <f t="shared" ref="O593" si="318">P593+Q593+R593</f>
        <v>1182</v>
      </c>
      <c r="P593" s="1908">
        <v>1182</v>
      </c>
      <c r="Q593" s="1908"/>
      <c r="R593" s="1908"/>
      <c r="S593" s="2035">
        <f t="shared" si="216"/>
        <v>1585</v>
      </c>
      <c r="T593" s="2698">
        <v>1585</v>
      </c>
      <c r="U593" s="1908"/>
      <c r="V593" s="1908"/>
      <c r="W593" s="1908">
        <f t="shared" si="217"/>
        <v>0</v>
      </c>
      <c r="X593" s="2036">
        <v>0</v>
      </c>
      <c r="Y593" s="1908"/>
      <c r="Z593" s="1908"/>
      <c r="AA593" s="1908">
        <f t="shared" si="218"/>
        <v>0</v>
      </c>
      <c r="AB593" s="1908"/>
      <c r="AC593" s="1908"/>
      <c r="AD593" s="1908"/>
      <c r="AE593" s="1908">
        <f t="shared" si="219"/>
        <v>1182</v>
      </c>
      <c r="AF593" s="1908">
        <f t="shared" ref="AF593" si="319">P593</f>
        <v>1182</v>
      </c>
      <c r="AG593" s="1908"/>
      <c r="AH593" s="1908"/>
      <c r="AI593" s="1908">
        <f t="shared" si="220"/>
        <v>1585</v>
      </c>
      <c r="AJ593" s="1908">
        <f t="shared" ref="AJ593" si="320">T593</f>
        <v>1585</v>
      </c>
      <c r="AK593" s="1908"/>
      <c r="AL593" s="1908"/>
      <c r="AM593" s="2698">
        <f t="shared" si="221"/>
        <v>2767</v>
      </c>
      <c r="AN593" s="2698">
        <v>2767</v>
      </c>
      <c r="AO593" s="1908"/>
      <c r="AP593" s="1908"/>
      <c r="AQ593" s="2698">
        <f t="shared" si="222"/>
        <v>8803</v>
      </c>
      <c r="AR593" s="2698">
        <f t="shared" ref="AR593" si="321">H593-AN593</f>
        <v>8803</v>
      </c>
      <c r="AS593" s="2026"/>
      <c r="AT593" s="1908"/>
      <c r="AU593" s="1908"/>
      <c r="AV593" s="2698">
        <f t="shared" si="223"/>
        <v>2000</v>
      </c>
      <c r="AW593" s="2698">
        <v>2000</v>
      </c>
      <c r="AX593" s="1908"/>
      <c r="AY593" s="1908"/>
      <c r="AZ593" s="1908"/>
      <c r="BA593" s="2037"/>
      <c r="BB593" s="2037"/>
      <c r="BC593" s="2037"/>
      <c r="BD593" s="2699"/>
      <c r="BE593" s="2699"/>
      <c r="BF593" s="2038">
        <f t="shared" si="312"/>
        <v>1182</v>
      </c>
      <c r="BG593" s="2700">
        <v>2023</v>
      </c>
      <c r="BH593" s="2700" t="s">
        <v>2322</v>
      </c>
      <c r="BI593" s="2700" t="s">
        <v>2327</v>
      </c>
      <c r="BJ593" s="2701">
        <f t="shared" si="253"/>
        <v>23.915298184961106</v>
      </c>
      <c r="BK593" s="2701">
        <f t="shared" si="254"/>
        <v>0</v>
      </c>
      <c r="BL593" s="2700" t="s">
        <v>40</v>
      </c>
      <c r="BM593" s="2702"/>
      <c r="BN593" s="2900" t="s">
        <v>2498</v>
      </c>
      <c r="BO593" s="2934"/>
      <c r="BP593" s="2703"/>
    </row>
    <row r="594" spans="1:73" s="43" customFormat="1" ht="27" customHeight="1">
      <c r="A594" s="2203" t="s">
        <v>54</v>
      </c>
      <c r="B594" s="1798" t="s">
        <v>59</v>
      </c>
      <c r="C594" s="1733"/>
      <c r="D594" s="1733"/>
      <c r="E594" s="1734"/>
      <c r="F594" s="1734"/>
      <c r="G594" s="102">
        <f>G595</f>
        <v>1852</v>
      </c>
      <c r="H594" s="102">
        <f t="shared" ref="H594:BD595" si="322">H595</f>
        <v>1852</v>
      </c>
      <c r="I594" s="102">
        <f t="shared" si="322"/>
        <v>0</v>
      </c>
      <c r="J594" s="102">
        <f t="shared" si="322"/>
        <v>0</v>
      </c>
      <c r="K594" s="102">
        <f t="shared" si="322"/>
        <v>1852</v>
      </c>
      <c r="L594" s="102">
        <f t="shared" si="322"/>
        <v>1852</v>
      </c>
      <c r="M594" s="102">
        <f t="shared" si="322"/>
        <v>11</v>
      </c>
      <c r="N594" s="102">
        <f t="shared" si="322"/>
        <v>0</v>
      </c>
      <c r="O594" s="102">
        <f t="shared" si="322"/>
        <v>398</v>
      </c>
      <c r="P594" s="102">
        <f t="shared" si="322"/>
        <v>398</v>
      </c>
      <c r="Q594" s="102">
        <f t="shared" si="322"/>
        <v>0</v>
      </c>
      <c r="R594" s="102">
        <f t="shared" si="322"/>
        <v>0</v>
      </c>
      <c r="S594" s="102">
        <f t="shared" si="322"/>
        <v>534</v>
      </c>
      <c r="T594" s="102">
        <f t="shared" si="322"/>
        <v>534</v>
      </c>
      <c r="U594" s="102">
        <f t="shared" si="322"/>
        <v>0</v>
      </c>
      <c r="V594" s="102">
        <f t="shared" si="322"/>
        <v>0</v>
      </c>
      <c r="W594" s="102">
        <f t="shared" si="322"/>
        <v>398</v>
      </c>
      <c r="X594" s="102">
        <f t="shared" si="322"/>
        <v>398</v>
      </c>
      <c r="Y594" s="102">
        <f t="shared" si="322"/>
        <v>0</v>
      </c>
      <c r="Z594" s="102">
        <f t="shared" si="322"/>
        <v>0</v>
      </c>
      <c r="AA594" s="102">
        <f t="shared" si="322"/>
        <v>534</v>
      </c>
      <c r="AB594" s="102">
        <f t="shared" si="322"/>
        <v>534</v>
      </c>
      <c r="AC594" s="102">
        <f t="shared" si="322"/>
        <v>0</v>
      </c>
      <c r="AD594" s="102">
        <f t="shared" si="322"/>
        <v>0</v>
      </c>
      <c r="AE594" s="102">
        <f t="shared" si="322"/>
        <v>398</v>
      </c>
      <c r="AF594" s="102">
        <f t="shared" si="322"/>
        <v>398</v>
      </c>
      <c r="AG594" s="102">
        <f t="shared" si="322"/>
        <v>0</v>
      </c>
      <c r="AH594" s="102">
        <f t="shared" si="322"/>
        <v>0</v>
      </c>
      <c r="AI594" s="102">
        <f t="shared" si="322"/>
        <v>534</v>
      </c>
      <c r="AJ594" s="102">
        <f t="shared" si="322"/>
        <v>534</v>
      </c>
      <c r="AK594" s="102">
        <f t="shared" si="322"/>
        <v>0</v>
      </c>
      <c r="AL594" s="102">
        <f t="shared" si="322"/>
        <v>0</v>
      </c>
      <c r="AM594" s="102">
        <f t="shared" si="322"/>
        <v>932</v>
      </c>
      <c r="AN594" s="102">
        <f t="shared" si="322"/>
        <v>932</v>
      </c>
      <c r="AO594" s="102">
        <f t="shared" si="322"/>
        <v>0</v>
      </c>
      <c r="AP594" s="102">
        <f t="shared" si="322"/>
        <v>0</v>
      </c>
      <c r="AQ594" s="102">
        <f t="shared" si="322"/>
        <v>920</v>
      </c>
      <c r="AR594" s="102">
        <f t="shared" si="322"/>
        <v>920</v>
      </c>
      <c r="AS594" s="102">
        <f t="shared" si="322"/>
        <v>0</v>
      </c>
      <c r="AT594" s="102">
        <f t="shared" si="322"/>
        <v>0</v>
      </c>
      <c r="AU594" s="102">
        <f t="shared" si="322"/>
        <v>0</v>
      </c>
      <c r="AV594" s="102">
        <f t="shared" si="322"/>
        <v>920</v>
      </c>
      <c r="AW594" s="102">
        <f t="shared" si="322"/>
        <v>920</v>
      </c>
      <c r="AX594" s="102">
        <f t="shared" si="322"/>
        <v>0</v>
      </c>
      <c r="AY594" s="102">
        <f t="shared" si="322"/>
        <v>0</v>
      </c>
      <c r="AZ594" s="102">
        <f t="shared" si="322"/>
        <v>0</v>
      </c>
      <c r="BA594" s="102">
        <f t="shared" si="322"/>
        <v>0</v>
      </c>
      <c r="BB594" s="102">
        <f t="shared" si="322"/>
        <v>0</v>
      </c>
      <c r="BC594" s="102">
        <f t="shared" si="322"/>
        <v>0</v>
      </c>
      <c r="BD594" s="102">
        <f t="shared" si="322"/>
        <v>580</v>
      </c>
      <c r="BE594" s="1655">
        <f>'PL 3 PB DATP'!H59</f>
        <v>580</v>
      </c>
      <c r="BF594" s="102">
        <f t="shared" ref="BF594" si="323">SUM(BF596)</f>
        <v>398</v>
      </c>
      <c r="BG594" s="1691"/>
      <c r="BH594" s="1691"/>
      <c r="BI594" s="1691"/>
      <c r="BJ594" s="1692">
        <f t="shared" si="253"/>
        <v>81.641468682505405</v>
      </c>
      <c r="BK594" s="1692">
        <f t="shared" si="254"/>
        <v>63.04347826086957</v>
      </c>
      <c r="BL594" s="1691"/>
      <c r="BM594" s="1635"/>
      <c r="BN594" s="2900" t="s">
        <v>2498</v>
      </c>
      <c r="BO594" s="1369"/>
      <c r="BP594" s="1660"/>
      <c r="BQ594" s="1682"/>
    </row>
    <row r="595" spans="1:73" s="43" customFormat="1" ht="39" customHeight="1">
      <c r="A595" s="2202" t="s">
        <v>73</v>
      </c>
      <c r="B595" s="2133" t="s">
        <v>2422</v>
      </c>
      <c r="C595" s="1653"/>
      <c r="D595" s="1653"/>
      <c r="E595" s="1654"/>
      <c r="F595" s="1654"/>
      <c r="G595" s="1655">
        <f>G596</f>
        <v>1852</v>
      </c>
      <c r="H595" s="1655">
        <f t="shared" si="322"/>
        <v>1852</v>
      </c>
      <c r="I595" s="1655">
        <f t="shared" si="322"/>
        <v>0</v>
      </c>
      <c r="J595" s="1655">
        <f t="shared" si="322"/>
        <v>0</v>
      </c>
      <c r="K595" s="1655">
        <f t="shared" si="322"/>
        <v>1852</v>
      </c>
      <c r="L595" s="1655">
        <f t="shared" si="322"/>
        <v>1852</v>
      </c>
      <c r="M595" s="1655">
        <f t="shared" si="322"/>
        <v>11</v>
      </c>
      <c r="N595" s="1655">
        <f t="shared" si="322"/>
        <v>0</v>
      </c>
      <c r="O595" s="1655">
        <f t="shared" si="322"/>
        <v>398</v>
      </c>
      <c r="P595" s="1655">
        <f t="shared" si="322"/>
        <v>398</v>
      </c>
      <c r="Q595" s="1655">
        <f t="shared" si="322"/>
        <v>0</v>
      </c>
      <c r="R595" s="1655">
        <f t="shared" si="322"/>
        <v>0</v>
      </c>
      <c r="S595" s="1655">
        <f t="shared" si="322"/>
        <v>534</v>
      </c>
      <c r="T595" s="1655">
        <f t="shared" si="322"/>
        <v>534</v>
      </c>
      <c r="U595" s="1655">
        <f t="shared" si="322"/>
        <v>0</v>
      </c>
      <c r="V595" s="1655">
        <f t="shared" si="322"/>
        <v>0</v>
      </c>
      <c r="W595" s="1655">
        <f t="shared" si="322"/>
        <v>398</v>
      </c>
      <c r="X595" s="1655">
        <f t="shared" si="322"/>
        <v>398</v>
      </c>
      <c r="Y595" s="1655">
        <f t="shared" si="322"/>
        <v>0</v>
      </c>
      <c r="Z595" s="1655">
        <f t="shared" si="322"/>
        <v>0</v>
      </c>
      <c r="AA595" s="1655">
        <f t="shared" si="322"/>
        <v>534</v>
      </c>
      <c r="AB595" s="1655">
        <f t="shared" si="322"/>
        <v>534</v>
      </c>
      <c r="AC595" s="1655">
        <f t="shared" si="322"/>
        <v>0</v>
      </c>
      <c r="AD595" s="1655">
        <f t="shared" si="322"/>
        <v>0</v>
      </c>
      <c r="AE595" s="1655">
        <f t="shared" si="322"/>
        <v>398</v>
      </c>
      <c r="AF595" s="1655">
        <f t="shared" si="322"/>
        <v>398</v>
      </c>
      <c r="AG595" s="1655">
        <f t="shared" si="322"/>
        <v>0</v>
      </c>
      <c r="AH595" s="1655">
        <f t="shared" si="322"/>
        <v>0</v>
      </c>
      <c r="AI595" s="1655">
        <f t="shared" si="322"/>
        <v>534</v>
      </c>
      <c r="AJ595" s="1655">
        <f t="shared" si="322"/>
        <v>534</v>
      </c>
      <c r="AK595" s="1655">
        <f t="shared" si="322"/>
        <v>0</v>
      </c>
      <c r="AL595" s="1655">
        <f t="shared" si="322"/>
        <v>0</v>
      </c>
      <c r="AM595" s="1655">
        <f t="shared" si="322"/>
        <v>932</v>
      </c>
      <c r="AN595" s="1655">
        <f t="shared" si="322"/>
        <v>932</v>
      </c>
      <c r="AO595" s="1655">
        <f t="shared" si="322"/>
        <v>0</v>
      </c>
      <c r="AP595" s="1655">
        <f t="shared" si="322"/>
        <v>0</v>
      </c>
      <c r="AQ595" s="1655">
        <f t="shared" si="322"/>
        <v>920</v>
      </c>
      <c r="AR595" s="1655">
        <f t="shared" si="322"/>
        <v>920</v>
      </c>
      <c r="AS595" s="1655">
        <f t="shared" si="322"/>
        <v>0</v>
      </c>
      <c r="AT595" s="1655">
        <f t="shared" si="322"/>
        <v>0</v>
      </c>
      <c r="AU595" s="1655">
        <f t="shared" si="322"/>
        <v>0</v>
      </c>
      <c r="AV595" s="1655">
        <f t="shared" si="322"/>
        <v>920</v>
      </c>
      <c r="AW595" s="1655">
        <f t="shared" si="322"/>
        <v>920</v>
      </c>
      <c r="AX595" s="1655">
        <f t="shared" si="322"/>
        <v>0</v>
      </c>
      <c r="AY595" s="1655">
        <f t="shared" si="322"/>
        <v>0</v>
      </c>
      <c r="AZ595" s="1655">
        <f t="shared" si="322"/>
        <v>0</v>
      </c>
      <c r="BA595" s="1655">
        <f t="shared" si="322"/>
        <v>0</v>
      </c>
      <c r="BB595" s="1655">
        <f t="shared" si="322"/>
        <v>0</v>
      </c>
      <c r="BC595" s="1655">
        <f t="shared" si="322"/>
        <v>0</v>
      </c>
      <c r="BD595" s="1655">
        <f t="shared" si="322"/>
        <v>580</v>
      </c>
      <c r="BE595" s="1655"/>
      <c r="BF595" s="1655"/>
      <c r="BG595" s="1691"/>
      <c r="BH595" s="1691"/>
      <c r="BI595" s="1691"/>
      <c r="BJ595" s="1692"/>
      <c r="BK595" s="1692"/>
      <c r="BL595" s="1691"/>
      <c r="BM595" s="1693"/>
      <c r="BN595" s="2900" t="s">
        <v>2498</v>
      </c>
      <c r="BO595" s="1369"/>
      <c r="BP595" s="1660"/>
      <c r="BQ595" s="1682"/>
    </row>
    <row r="596" spans="1:73" s="2355" customFormat="1" ht="45.75" customHeight="1">
      <c r="A596" s="2704"/>
      <c r="B596" s="2705" t="s">
        <v>974</v>
      </c>
      <c r="C596" s="173" t="s">
        <v>975</v>
      </c>
      <c r="D596" s="1827"/>
      <c r="E596" s="2641" t="s">
        <v>444</v>
      </c>
      <c r="F596" s="2642" t="s">
        <v>976</v>
      </c>
      <c r="G596" s="2674">
        <v>1852</v>
      </c>
      <c r="H596" s="2674">
        <v>1852</v>
      </c>
      <c r="I596" s="117"/>
      <c r="J596" s="117"/>
      <c r="K596" s="1807">
        <v>1852</v>
      </c>
      <c r="L596" s="1807">
        <v>1852</v>
      </c>
      <c r="M596" s="1903">
        <v>11</v>
      </c>
      <c r="N596" s="1877"/>
      <c r="O596" s="2706">
        <v>398</v>
      </c>
      <c r="P596" s="1904">
        <v>398</v>
      </c>
      <c r="Q596" s="1877"/>
      <c r="R596" s="1877"/>
      <c r="S596" s="1877">
        <f t="shared" si="216"/>
        <v>534</v>
      </c>
      <c r="T596" s="2707">
        <v>534</v>
      </c>
      <c r="U596" s="1877"/>
      <c r="V596" s="1877"/>
      <c r="W596" s="1877">
        <f t="shared" si="217"/>
        <v>398</v>
      </c>
      <c r="X596" s="1877">
        <v>398</v>
      </c>
      <c r="Y596" s="1877"/>
      <c r="Z596" s="1877"/>
      <c r="AA596" s="1877">
        <f t="shared" si="218"/>
        <v>534</v>
      </c>
      <c r="AB596" s="1877">
        <v>534</v>
      </c>
      <c r="AC596" s="1877"/>
      <c r="AD596" s="1877"/>
      <c r="AE596" s="1877">
        <f t="shared" si="219"/>
        <v>398</v>
      </c>
      <c r="AF596" s="1877">
        <v>398</v>
      </c>
      <c r="AG596" s="1877"/>
      <c r="AH596" s="1877"/>
      <c r="AI596" s="1877">
        <f t="shared" si="220"/>
        <v>534</v>
      </c>
      <c r="AJ596" s="1877">
        <v>534</v>
      </c>
      <c r="AK596" s="1877"/>
      <c r="AL596" s="1877"/>
      <c r="AM596" s="2707">
        <f t="shared" si="221"/>
        <v>932</v>
      </c>
      <c r="AN596" s="2707">
        <v>932</v>
      </c>
      <c r="AO596" s="1877"/>
      <c r="AP596" s="1877"/>
      <c r="AQ596" s="2707">
        <f t="shared" si="222"/>
        <v>920</v>
      </c>
      <c r="AR596" s="2707">
        <v>920</v>
      </c>
      <c r="AS596" s="1877"/>
      <c r="AT596" s="1877">
        <v>0</v>
      </c>
      <c r="AU596" s="1877"/>
      <c r="AV596" s="2707">
        <f t="shared" si="223"/>
        <v>920</v>
      </c>
      <c r="AW596" s="2707">
        <v>920</v>
      </c>
      <c r="AX596" s="1877"/>
      <c r="AY596" s="1877"/>
      <c r="AZ596" s="1877"/>
      <c r="BA596" s="1878"/>
      <c r="BB596" s="1878"/>
      <c r="BC596" s="1878"/>
      <c r="BD596" s="2329">
        <v>580</v>
      </c>
      <c r="BE596" s="2329"/>
      <c r="BF596" s="935">
        <f t="shared" si="312"/>
        <v>398</v>
      </c>
      <c r="BG596" s="2459">
        <v>2022</v>
      </c>
      <c r="BH596" s="2459" t="s">
        <v>2324</v>
      </c>
      <c r="BI596" s="2459" t="s">
        <v>2327</v>
      </c>
      <c r="BJ596" s="2460">
        <f t="shared" si="253"/>
        <v>81.641468682505405</v>
      </c>
      <c r="BK596" s="2460">
        <f t="shared" si="254"/>
        <v>63.04347826086957</v>
      </c>
      <c r="BL596" s="2459" t="s">
        <v>40</v>
      </c>
      <c r="BM596" s="2461"/>
      <c r="BN596" s="2900" t="s">
        <v>2498</v>
      </c>
      <c r="BO596" s="2900"/>
      <c r="BP596" s="2462"/>
      <c r="BQ596" s="2463"/>
      <c r="BR596" s="2464"/>
      <c r="BS596" s="2464"/>
      <c r="BT596" s="2464"/>
      <c r="BU596" s="2464"/>
    </row>
    <row r="597" spans="1:73" s="28" customFormat="1" ht="28.5" customHeight="1">
      <c r="A597" s="2203" t="s">
        <v>56</v>
      </c>
      <c r="B597" s="1798" t="s">
        <v>61</v>
      </c>
      <c r="C597" s="1733"/>
      <c r="D597" s="1733"/>
      <c r="E597" s="1734"/>
      <c r="F597" s="1734"/>
      <c r="G597" s="102">
        <f>SUM(G599)</f>
        <v>14030</v>
      </c>
      <c r="H597" s="102">
        <f t="shared" ref="H597:BF597" si="324">SUM(H599)</f>
        <v>14030</v>
      </c>
      <c r="I597" s="102">
        <f t="shared" si="324"/>
        <v>0</v>
      </c>
      <c r="J597" s="102">
        <f t="shared" si="324"/>
        <v>0</v>
      </c>
      <c r="K597" s="102">
        <f t="shared" si="324"/>
        <v>14030</v>
      </c>
      <c r="L597" s="102">
        <f t="shared" si="324"/>
        <v>14030</v>
      </c>
      <c r="M597" s="1751">
        <f t="shared" si="324"/>
        <v>0</v>
      </c>
      <c r="N597" s="102">
        <f t="shared" si="324"/>
        <v>0</v>
      </c>
      <c r="O597" s="102">
        <f t="shared" si="324"/>
        <v>1813</v>
      </c>
      <c r="P597" s="102">
        <f t="shared" si="324"/>
        <v>1813</v>
      </c>
      <c r="Q597" s="102">
        <f t="shared" si="324"/>
        <v>0</v>
      </c>
      <c r="R597" s="102">
        <f t="shared" si="324"/>
        <v>0</v>
      </c>
      <c r="S597" s="102">
        <f t="shared" si="324"/>
        <v>2429</v>
      </c>
      <c r="T597" s="102">
        <f t="shared" si="324"/>
        <v>2429</v>
      </c>
      <c r="U597" s="102">
        <f t="shared" si="324"/>
        <v>0</v>
      </c>
      <c r="V597" s="102">
        <f t="shared" si="324"/>
        <v>0</v>
      </c>
      <c r="W597" s="102">
        <f t="shared" si="324"/>
        <v>0</v>
      </c>
      <c r="X597" s="102">
        <f t="shared" si="324"/>
        <v>0</v>
      </c>
      <c r="Y597" s="102">
        <f t="shared" si="324"/>
        <v>0</v>
      </c>
      <c r="Z597" s="102">
        <f t="shared" si="324"/>
        <v>0</v>
      </c>
      <c r="AA597" s="102">
        <f t="shared" si="324"/>
        <v>0</v>
      </c>
      <c r="AB597" s="102">
        <f t="shared" si="324"/>
        <v>0</v>
      </c>
      <c r="AC597" s="102">
        <f t="shared" si="324"/>
        <v>0</v>
      </c>
      <c r="AD597" s="102">
        <f t="shared" si="324"/>
        <v>0</v>
      </c>
      <c r="AE597" s="102">
        <f t="shared" si="324"/>
        <v>1813</v>
      </c>
      <c r="AF597" s="102">
        <f t="shared" si="324"/>
        <v>1813</v>
      </c>
      <c r="AG597" s="102">
        <f t="shared" si="324"/>
        <v>0</v>
      </c>
      <c r="AH597" s="102">
        <f t="shared" si="324"/>
        <v>0</v>
      </c>
      <c r="AI597" s="102">
        <f t="shared" si="324"/>
        <v>2429</v>
      </c>
      <c r="AJ597" s="102">
        <f t="shared" si="324"/>
        <v>2429</v>
      </c>
      <c r="AK597" s="102">
        <f t="shared" si="324"/>
        <v>0</v>
      </c>
      <c r="AL597" s="102">
        <f t="shared" si="324"/>
        <v>0</v>
      </c>
      <c r="AM597" s="102">
        <f t="shared" si="324"/>
        <v>4242</v>
      </c>
      <c r="AN597" s="102">
        <f t="shared" si="324"/>
        <v>4242</v>
      </c>
      <c r="AO597" s="102">
        <f t="shared" si="324"/>
        <v>0</v>
      </c>
      <c r="AP597" s="102">
        <f t="shared" si="324"/>
        <v>0</v>
      </c>
      <c r="AQ597" s="102">
        <f t="shared" si="324"/>
        <v>9788</v>
      </c>
      <c r="AR597" s="102">
        <f t="shared" si="324"/>
        <v>9788</v>
      </c>
      <c r="AS597" s="102">
        <f t="shared" si="324"/>
        <v>0</v>
      </c>
      <c r="AT597" s="102">
        <f t="shared" si="324"/>
        <v>0</v>
      </c>
      <c r="AU597" s="102">
        <f t="shared" si="324"/>
        <v>0</v>
      </c>
      <c r="AV597" s="102">
        <f t="shared" si="324"/>
        <v>4181</v>
      </c>
      <c r="AW597" s="102">
        <f t="shared" si="324"/>
        <v>4181</v>
      </c>
      <c r="AX597" s="102">
        <f t="shared" si="324"/>
        <v>0</v>
      </c>
      <c r="AY597" s="102">
        <f t="shared" si="324"/>
        <v>0</v>
      </c>
      <c r="AZ597" s="102">
        <f t="shared" si="324"/>
        <v>0</v>
      </c>
      <c r="BA597" s="102">
        <f t="shared" si="324"/>
        <v>0</v>
      </c>
      <c r="BB597" s="102">
        <f t="shared" si="324"/>
        <v>0</v>
      </c>
      <c r="BC597" s="102">
        <f t="shared" si="324"/>
        <v>0</v>
      </c>
      <c r="BD597" s="102">
        <v>2640</v>
      </c>
      <c r="BE597" s="1655">
        <f>'PL 3 PB DATP'!H60</f>
        <v>2640</v>
      </c>
      <c r="BF597" s="102">
        <f t="shared" si="324"/>
        <v>1813</v>
      </c>
      <c r="BG597" s="1691"/>
      <c r="BH597" s="1691"/>
      <c r="BI597" s="1691"/>
      <c r="BJ597" s="1692">
        <f t="shared" si="253"/>
        <v>49.052031361368499</v>
      </c>
      <c r="BK597" s="1692">
        <f t="shared" si="254"/>
        <v>26.971802206783817</v>
      </c>
      <c r="BL597" s="1691"/>
      <c r="BM597" s="1635"/>
      <c r="BN597" s="2900" t="s">
        <v>2498</v>
      </c>
      <c r="BO597" s="1369"/>
      <c r="BP597" s="1660"/>
      <c r="BQ597" s="53"/>
    </row>
    <row r="598" spans="1:73" s="2368" customFormat="1" ht="36" customHeight="1">
      <c r="A598" s="2678" t="s">
        <v>73</v>
      </c>
      <c r="B598" s="2679" t="s">
        <v>2468</v>
      </c>
      <c r="C598" s="71"/>
      <c r="D598" s="71"/>
      <c r="E598" s="2401"/>
      <c r="F598" s="2401"/>
      <c r="G598" s="2332"/>
      <c r="H598" s="2332"/>
      <c r="I598" s="142"/>
      <c r="J598" s="142"/>
      <c r="K598" s="142"/>
      <c r="L598" s="142"/>
      <c r="M598" s="967"/>
      <c r="N598" s="142"/>
      <c r="O598" s="2332"/>
      <c r="P598" s="142"/>
      <c r="Q598" s="142"/>
      <c r="R598" s="142"/>
      <c r="S598" s="142"/>
      <c r="T598" s="2332"/>
      <c r="U598" s="142"/>
      <c r="V598" s="142"/>
      <c r="W598" s="142"/>
      <c r="X598" s="142"/>
      <c r="Y598" s="142"/>
      <c r="Z598" s="142"/>
      <c r="AA598" s="142"/>
      <c r="AB598" s="142"/>
      <c r="AC598" s="142"/>
      <c r="AD598" s="142"/>
      <c r="AE598" s="142"/>
      <c r="AF598" s="142"/>
      <c r="AG598" s="142"/>
      <c r="AH598" s="142"/>
      <c r="AI598" s="142"/>
      <c r="AJ598" s="142"/>
      <c r="AK598" s="142"/>
      <c r="AL598" s="142"/>
      <c r="AM598" s="2332"/>
      <c r="AN598" s="2332"/>
      <c r="AO598" s="142"/>
      <c r="AP598" s="142"/>
      <c r="AQ598" s="2332"/>
      <c r="AR598" s="2332"/>
      <c r="AS598" s="142"/>
      <c r="AT598" s="142"/>
      <c r="AU598" s="142"/>
      <c r="AV598" s="2332"/>
      <c r="AW598" s="2332"/>
      <c r="AX598" s="142"/>
      <c r="AY598" s="142"/>
      <c r="AZ598" s="142"/>
      <c r="BA598" s="142"/>
      <c r="BB598" s="142"/>
      <c r="BC598" s="142"/>
      <c r="BD598" s="2332">
        <v>2640</v>
      </c>
      <c r="BE598" s="2332"/>
      <c r="BF598" s="142"/>
      <c r="BG598" s="2339"/>
      <c r="BH598" s="2339"/>
      <c r="BI598" s="2339"/>
      <c r="BJ598" s="2340"/>
      <c r="BK598" s="2340"/>
      <c r="BL598" s="2339" t="s">
        <v>2327</v>
      </c>
      <c r="BM598" s="2383"/>
      <c r="BN598" s="2900" t="s">
        <v>2498</v>
      </c>
      <c r="BO598" s="2907"/>
      <c r="BP598" s="2342"/>
    </row>
    <row r="599" spans="1:73" s="2715" customFormat="1" ht="54" customHeight="1">
      <c r="A599" s="2656"/>
      <c r="B599" s="2708" t="s">
        <v>624</v>
      </c>
      <c r="C599" s="2163"/>
      <c r="D599" s="2163"/>
      <c r="E599" s="2709"/>
      <c r="F599" s="2709"/>
      <c r="G599" s="2710">
        <v>14030</v>
      </c>
      <c r="H599" s="2710">
        <v>14030</v>
      </c>
      <c r="I599" s="2075"/>
      <c r="J599" s="2075"/>
      <c r="K599" s="2075">
        <v>14030</v>
      </c>
      <c r="L599" s="2075">
        <v>14030</v>
      </c>
      <c r="M599" s="2076"/>
      <c r="N599" s="2075"/>
      <c r="O599" s="2711">
        <f t="shared" ref="O599" si="325">P599+Q599+R599</f>
        <v>1813</v>
      </c>
      <c r="P599" s="2075">
        <v>1813</v>
      </c>
      <c r="Q599" s="2075"/>
      <c r="R599" s="2075"/>
      <c r="S599" s="2058">
        <f t="shared" ref="S599:S657" si="326">SUM(T599:V599)</f>
        <v>2429</v>
      </c>
      <c r="T599" s="2710">
        <v>2429</v>
      </c>
      <c r="U599" s="2075"/>
      <c r="V599" s="2075"/>
      <c r="W599" s="2058">
        <f t="shared" ref="W599:W657" si="327">SUM(X599:Z599)</f>
        <v>0</v>
      </c>
      <c r="X599" s="2075"/>
      <c r="Y599" s="2075"/>
      <c r="Z599" s="2075"/>
      <c r="AA599" s="2058">
        <f t="shared" ref="AA599:AA657" si="328">SUM(AB599:AD599)</f>
        <v>0</v>
      </c>
      <c r="AB599" s="2075"/>
      <c r="AC599" s="2075"/>
      <c r="AD599" s="2075"/>
      <c r="AE599" s="2058">
        <f t="shared" ref="AE599:AE657" si="329">SUM(AF599:AH599)</f>
        <v>1813</v>
      </c>
      <c r="AF599" s="2075">
        <f>P599</f>
        <v>1813</v>
      </c>
      <c r="AG599" s="2075"/>
      <c r="AH599" s="2075"/>
      <c r="AI599" s="2058">
        <f t="shared" ref="AI599:AI657" si="330">SUM(AJ599:AL599)</f>
        <v>2429</v>
      </c>
      <c r="AJ599" s="2075">
        <f>T599</f>
        <v>2429</v>
      </c>
      <c r="AK599" s="2075"/>
      <c r="AL599" s="2075"/>
      <c r="AM599" s="2711">
        <f t="shared" ref="AM599:AM657" si="331">SUM(AN599:AP599)</f>
        <v>4242</v>
      </c>
      <c r="AN599" s="2710">
        <v>4242</v>
      </c>
      <c r="AO599" s="2075"/>
      <c r="AP599" s="2075"/>
      <c r="AQ599" s="2711">
        <f t="shared" ref="AQ599:AQ657" si="332">SUM(AR599:AT599)</f>
        <v>9788</v>
      </c>
      <c r="AR599" s="2710">
        <f t="shared" ref="AR599" si="333">L599-AN599</f>
        <v>9788</v>
      </c>
      <c r="AS599" s="2075"/>
      <c r="AT599" s="2075"/>
      <c r="AU599" s="2075"/>
      <c r="AV599" s="2711">
        <f t="shared" ref="AV599:AV657" si="334">SUM(AW599:AY599)</f>
        <v>4181</v>
      </c>
      <c r="AW599" s="2710">
        <v>4181</v>
      </c>
      <c r="AX599" s="2075"/>
      <c r="AY599" s="2075"/>
      <c r="AZ599" s="2075"/>
      <c r="BA599" s="2077"/>
      <c r="BB599" s="2077"/>
      <c r="BC599" s="2077"/>
      <c r="BD599" s="2712"/>
      <c r="BE599" s="2712"/>
      <c r="BF599" s="2078">
        <f t="shared" si="312"/>
        <v>1813</v>
      </c>
      <c r="BG599" s="2713">
        <v>2023</v>
      </c>
      <c r="BH599" s="2713" t="s">
        <v>2322</v>
      </c>
      <c r="BI599" s="2713" t="s">
        <v>2327</v>
      </c>
      <c r="BJ599" s="2688">
        <f t="shared" si="253"/>
        <v>30.235210263720596</v>
      </c>
      <c r="BK599" s="2688">
        <f t="shared" si="254"/>
        <v>0</v>
      </c>
      <c r="BL599" s="2713" t="s">
        <v>40</v>
      </c>
      <c r="BM599" s="2689"/>
      <c r="BN599" s="2900" t="s">
        <v>2498</v>
      </c>
      <c r="BO599" s="2933"/>
      <c r="BP599" s="2714"/>
    </row>
    <row r="600" spans="1:73" s="28" customFormat="1" ht="75.75" customHeight="1">
      <c r="A600" s="2203" t="s">
        <v>85</v>
      </c>
      <c r="B600" s="1798" t="s">
        <v>86</v>
      </c>
      <c r="C600" s="1733"/>
      <c r="D600" s="1733"/>
      <c r="E600" s="1734"/>
      <c r="F600" s="1734"/>
      <c r="G600" s="102">
        <f t="shared" ref="G600:AL600" si="335">G601+G607+G662+G697+G722+G755+G787+G804</f>
        <v>790596</v>
      </c>
      <c r="H600" s="102">
        <f t="shared" si="335"/>
        <v>768284</v>
      </c>
      <c r="I600" s="102">
        <f t="shared" si="335"/>
        <v>4340</v>
      </c>
      <c r="J600" s="102">
        <f t="shared" si="335"/>
        <v>372</v>
      </c>
      <c r="K600" s="102">
        <f t="shared" si="335"/>
        <v>790234</v>
      </c>
      <c r="L600" s="102">
        <f t="shared" si="335"/>
        <v>768294</v>
      </c>
      <c r="M600" s="102">
        <f t="shared" si="335"/>
        <v>215046.69449999998</v>
      </c>
      <c r="N600" s="102">
        <f t="shared" si="335"/>
        <v>119399.226</v>
      </c>
      <c r="O600" s="102">
        <f t="shared" si="335"/>
        <v>10085.8717</v>
      </c>
      <c r="P600" s="102">
        <f t="shared" si="335"/>
        <v>10085.8717</v>
      </c>
      <c r="Q600" s="102">
        <f t="shared" si="335"/>
        <v>0</v>
      </c>
      <c r="R600" s="102">
        <f t="shared" si="335"/>
        <v>0</v>
      </c>
      <c r="S600" s="102">
        <f t="shared" si="335"/>
        <v>228319</v>
      </c>
      <c r="T600" s="102">
        <f t="shared" si="335"/>
        <v>229369</v>
      </c>
      <c r="U600" s="102">
        <f t="shared" si="335"/>
        <v>0</v>
      </c>
      <c r="V600" s="102">
        <f t="shared" si="335"/>
        <v>0</v>
      </c>
      <c r="W600" s="102">
        <f t="shared" si="335"/>
        <v>8045.4791999999998</v>
      </c>
      <c r="X600" s="102">
        <f t="shared" si="335"/>
        <v>8045.4791999999998</v>
      </c>
      <c r="Y600" s="102">
        <f t="shared" si="335"/>
        <v>0</v>
      </c>
      <c r="Z600" s="102">
        <f t="shared" si="335"/>
        <v>0</v>
      </c>
      <c r="AA600" s="102">
        <f t="shared" si="335"/>
        <v>113650.397</v>
      </c>
      <c r="AB600" s="102">
        <f t="shared" si="335"/>
        <v>113650.397</v>
      </c>
      <c r="AC600" s="102">
        <f t="shared" si="335"/>
        <v>0</v>
      </c>
      <c r="AD600" s="102">
        <f t="shared" si="335"/>
        <v>0</v>
      </c>
      <c r="AE600" s="102">
        <f t="shared" si="335"/>
        <v>10086.0862</v>
      </c>
      <c r="AF600" s="102">
        <f t="shared" si="335"/>
        <v>10086.0862</v>
      </c>
      <c r="AG600" s="102">
        <f t="shared" si="335"/>
        <v>0</v>
      </c>
      <c r="AH600" s="102">
        <f t="shared" si="335"/>
        <v>0</v>
      </c>
      <c r="AI600" s="102">
        <f t="shared" si="335"/>
        <v>229369</v>
      </c>
      <c r="AJ600" s="102">
        <f t="shared" si="335"/>
        <v>229369</v>
      </c>
      <c r="AK600" s="102">
        <f t="shared" si="335"/>
        <v>0</v>
      </c>
      <c r="AL600" s="102">
        <f t="shared" si="335"/>
        <v>0</v>
      </c>
      <c r="AM600" s="102">
        <f t="shared" ref="AM600:BE600" si="336">AM601+AM607+AM662+AM697+AM722+AM755+AM787+AM804</f>
        <v>399973.99910000002</v>
      </c>
      <c r="AN600" s="102">
        <f t="shared" si="336"/>
        <v>399973.99910000002</v>
      </c>
      <c r="AO600" s="102">
        <f t="shared" si="336"/>
        <v>0</v>
      </c>
      <c r="AP600" s="102">
        <f t="shared" si="336"/>
        <v>0</v>
      </c>
      <c r="AQ600" s="102">
        <f t="shared" si="336"/>
        <v>372318.00089999998</v>
      </c>
      <c r="AR600" s="102">
        <f t="shared" si="336"/>
        <v>368318.00089999998</v>
      </c>
      <c r="AS600" s="102">
        <f t="shared" si="336"/>
        <v>0</v>
      </c>
      <c r="AT600" s="102">
        <f t="shared" si="336"/>
        <v>4000</v>
      </c>
      <c r="AU600" s="102">
        <f t="shared" si="336"/>
        <v>0</v>
      </c>
      <c r="AV600" s="102">
        <f t="shared" si="336"/>
        <v>291976.9999</v>
      </c>
      <c r="AW600" s="102">
        <f t="shared" si="336"/>
        <v>285096.9999</v>
      </c>
      <c r="AX600" s="102">
        <f t="shared" si="336"/>
        <v>0</v>
      </c>
      <c r="AY600" s="102">
        <f t="shared" si="336"/>
        <v>6880</v>
      </c>
      <c r="AZ600" s="102">
        <f t="shared" si="336"/>
        <v>0</v>
      </c>
      <c r="BA600" s="102">
        <f t="shared" si="336"/>
        <v>0</v>
      </c>
      <c r="BB600" s="102">
        <f t="shared" si="336"/>
        <v>0</v>
      </c>
      <c r="BC600" s="102">
        <f t="shared" si="336"/>
        <v>0</v>
      </c>
      <c r="BD600" s="102">
        <f t="shared" si="336"/>
        <v>231249</v>
      </c>
      <c r="BE600" s="102">
        <f t="shared" si="336"/>
        <v>231249</v>
      </c>
      <c r="BF600" s="102" t="e">
        <f>#REF!+#REF!</f>
        <v>#REF!</v>
      </c>
      <c r="BG600" s="1658"/>
      <c r="BH600" s="1658"/>
      <c r="BI600" s="1658"/>
      <c r="BJ600" s="1669">
        <f t="shared" ref="BJ600:BJ663" si="337">(BD600+AN600)/H600*100</f>
        <v>82.160112549525948</v>
      </c>
      <c r="BK600" s="1669">
        <f t="shared" ref="BK600:BK663" si="338">BD600/AR600*100</f>
        <v>62.78514746358681</v>
      </c>
      <c r="BL600" s="1658"/>
      <c r="BM600" s="18"/>
      <c r="BN600" s="2900" t="s">
        <v>2498</v>
      </c>
      <c r="BO600" s="1370"/>
      <c r="BP600" s="1660"/>
      <c r="BQ600" s="53"/>
    </row>
    <row r="601" spans="1:73" s="28" customFormat="1" ht="27" customHeight="1">
      <c r="A601" s="2203" t="s">
        <v>46</v>
      </c>
      <c r="B601" s="1798" t="s">
        <v>47</v>
      </c>
      <c r="C601" s="1733"/>
      <c r="D601" s="1733"/>
      <c r="E601" s="1734"/>
      <c r="F601" s="1734"/>
      <c r="G601" s="102">
        <f>G602+G604</f>
        <v>3140</v>
      </c>
      <c r="H601" s="102">
        <f t="shared" ref="H601:BD601" si="339">H602+H604</f>
        <v>3140</v>
      </c>
      <c r="I601" s="102">
        <f t="shared" si="339"/>
        <v>0</v>
      </c>
      <c r="J601" s="102">
        <f t="shared" si="339"/>
        <v>0</v>
      </c>
      <c r="K601" s="102">
        <f t="shared" si="339"/>
        <v>3140</v>
      </c>
      <c r="L601" s="102">
        <f t="shared" si="339"/>
        <v>3140</v>
      </c>
      <c r="M601" s="102">
        <f t="shared" si="339"/>
        <v>927</v>
      </c>
      <c r="N601" s="102">
        <f t="shared" si="339"/>
        <v>0</v>
      </c>
      <c r="O601" s="102">
        <f t="shared" si="339"/>
        <v>63</v>
      </c>
      <c r="P601" s="102">
        <f t="shared" si="339"/>
        <v>63</v>
      </c>
      <c r="Q601" s="102">
        <f t="shared" si="339"/>
        <v>0</v>
      </c>
      <c r="R601" s="102">
        <f t="shared" si="339"/>
        <v>0</v>
      </c>
      <c r="S601" s="102">
        <f t="shared" si="339"/>
        <v>1327</v>
      </c>
      <c r="T601" s="102">
        <f t="shared" si="339"/>
        <v>1327</v>
      </c>
      <c r="U601" s="102">
        <f t="shared" si="339"/>
        <v>0</v>
      </c>
      <c r="V601" s="102">
        <f t="shared" si="339"/>
        <v>0</v>
      </c>
      <c r="W601" s="102">
        <f t="shared" si="339"/>
        <v>0</v>
      </c>
      <c r="X601" s="102">
        <f t="shared" si="339"/>
        <v>0</v>
      </c>
      <c r="Y601" s="102">
        <f t="shared" si="339"/>
        <v>0</v>
      </c>
      <c r="Z601" s="102">
        <f t="shared" si="339"/>
        <v>0</v>
      </c>
      <c r="AA601" s="102">
        <f t="shared" si="339"/>
        <v>0</v>
      </c>
      <c r="AB601" s="102">
        <f t="shared" si="339"/>
        <v>0</v>
      </c>
      <c r="AC601" s="102">
        <f t="shared" si="339"/>
        <v>0</v>
      </c>
      <c r="AD601" s="102">
        <f t="shared" si="339"/>
        <v>0</v>
      </c>
      <c r="AE601" s="102">
        <f t="shared" si="339"/>
        <v>63</v>
      </c>
      <c r="AF601" s="102">
        <f t="shared" si="339"/>
        <v>63</v>
      </c>
      <c r="AG601" s="102">
        <f t="shared" si="339"/>
        <v>0</v>
      </c>
      <c r="AH601" s="102">
        <f t="shared" si="339"/>
        <v>0</v>
      </c>
      <c r="AI601" s="102">
        <f t="shared" si="339"/>
        <v>1327</v>
      </c>
      <c r="AJ601" s="102">
        <f t="shared" si="339"/>
        <v>1327</v>
      </c>
      <c r="AK601" s="102">
        <f t="shared" si="339"/>
        <v>0</v>
      </c>
      <c r="AL601" s="102">
        <f t="shared" si="339"/>
        <v>0</v>
      </c>
      <c r="AM601" s="102">
        <f t="shared" si="339"/>
        <v>2317</v>
      </c>
      <c r="AN601" s="102">
        <f t="shared" si="339"/>
        <v>2317</v>
      </c>
      <c r="AO601" s="102">
        <f t="shared" si="339"/>
        <v>0</v>
      </c>
      <c r="AP601" s="102">
        <f t="shared" si="339"/>
        <v>0</v>
      </c>
      <c r="AQ601" s="102">
        <f t="shared" si="339"/>
        <v>821</v>
      </c>
      <c r="AR601" s="102">
        <f t="shared" si="339"/>
        <v>821</v>
      </c>
      <c r="AS601" s="102">
        <f t="shared" si="339"/>
        <v>0</v>
      </c>
      <c r="AT601" s="102">
        <f t="shared" si="339"/>
        <v>0</v>
      </c>
      <c r="AU601" s="102">
        <f t="shared" si="339"/>
        <v>0</v>
      </c>
      <c r="AV601" s="102">
        <f t="shared" si="339"/>
        <v>821</v>
      </c>
      <c r="AW601" s="102">
        <f t="shared" si="339"/>
        <v>821</v>
      </c>
      <c r="AX601" s="102">
        <f t="shared" si="339"/>
        <v>0</v>
      </c>
      <c r="AY601" s="102">
        <f t="shared" si="339"/>
        <v>0</v>
      </c>
      <c r="AZ601" s="102">
        <f t="shared" si="339"/>
        <v>0</v>
      </c>
      <c r="BA601" s="102">
        <f t="shared" si="339"/>
        <v>0</v>
      </c>
      <c r="BB601" s="102">
        <f t="shared" si="339"/>
        <v>0</v>
      </c>
      <c r="BC601" s="102">
        <f t="shared" si="339"/>
        <v>0</v>
      </c>
      <c r="BD601" s="102">
        <f t="shared" si="339"/>
        <v>1338</v>
      </c>
      <c r="BE601" s="1655">
        <f>'PL 3 PB DATP'!H65</f>
        <v>1338</v>
      </c>
      <c r="BF601" s="102">
        <f t="shared" ref="BF601" si="340">SUM(BF603:BF606)</f>
        <v>990</v>
      </c>
      <c r="BG601" s="1658"/>
      <c r="BH601" s="1658"/>
      <c r="BI601" s="1658"/>
      <c r="BJ601" s="1669">
        <f t="shared" si="337"/>
        <v>116.40127388535031</v>
      </c>
      <c r="BK601" s="1669">
        <f t="shared" si="338"/>
        <v>162.97198538367843</v>
      </c>
      <c r="BL601" s="1658"/>
      <c r="BM601" s="18"/>
      <c r="BN601" s="2900" t="s">
        <v>2498</v>
      </c>
      <c r="BO601" s="1370"/>
      <c r="BP601" s="1660">
        <f>BE601-BD601</f>
        <v>0</v>
      </c>
      <c r="BQ601" s="53"/>
    </row>
    <row r="602" spans="1:73" s="28" customFormat="1" ht="48.75" customHeight="1">
      <c r="A602" s="2203" t="s">
        <v>73</v>
      </c>
      <c r="B602" s="1798" t="s">
        <v>2422</v>
      </c>
      <c r="C602" s="1733"/>
      <c r="D602" s="1733"/>
      <c r="E602" s="1734"/>
      <c r="F602" s="1734"/>
      <c r="G602" s="102">
        <f>G603</f>
        <v>3140</v>
      </c>
      <c r="H602" s="102">
        <f t="shared" ref="H602:BC602" si="341">H603</f>
        <v>3140</v>
      </c>
      <c r="I602" s="102">
        <f t="shared" si="341"/>
        <v>0</v>
      </c>
      <c r="J602" s="102">
        <f t="shared" si="341"/>
        <v>0</v>
      </c>
      <c r="K602" s="102">
        <f t="shared" si="341"/>
        <v>3140</v>
      </c>
      <c r="L602" s="102">
        <f t="shared" si="341"/>
        <v>3140</v>
      </c>
      <c r="M602" s="102">
        <f t="shared" si="341"/>
        <v>927</v>
      </c>
      <c r="N602" s="102">
        <f t="shared" si="341"/>
        <v>0</v>
      </c>
      <c r="O602" s="102">
        <f t="shared" si="341"/>
        <v>63</v>
      </c>
      <c r="P602" s="102">
        <f t="shared" si="341"/>
        <v>63</v>
      </c>
      <c r="Q602" s="102">
        <f t="shared" si="341"/>
        <v>0</v>
      </c>
      <c r="R602" s="102">
        <f t="shared" si="341"/>
        <v>0</v>
      </c>
      <c r="S602" s="102">
        <f t="shared" si="341"/>
        <v>1327</v>
      </c>
      <c r="T602" s="102">
        <f t="shared" si="341"/>
        <v>1327</v>
      </c>
      <c r="U602" s="102">
        <f t="shared" si="341"/>
        <v>0</v>
      </c>
      <c r="V602" s="102">
        <f t="shared" si="341"/>
        <v>0</v>
      </c>
      <c r="W602" s="102">
        <f t="shared" si="341"/>
        <v>0</v>
      </c>
      <c r="X602" s="102">
        <f t="shared" si="341"/>
        <v>0</v>
      </c>
      <c r="Y602" s="102">
        <f t="shared" si="341"/>
        <v>0</v>
      </c>
      <c r="Z602" s="102">
        <f t="shared" si="341"/>
        <v>0</v>
      </c>
      <c r="AA602" s="102">
        <f t="shared" si="341"/>
        <v>0</v>
      </c>
      <c r="AB602" s="102">
        <f t="shared" si="341"/>
        <v>0</v>
      </c>
      <c r="AC602" s="102">
        <f t="shared" si="341"/>
        <v>0</v>
      </c>
      <c r="AD602" s="102">
        <f t="shared" si="341"/>
        <v>0</v>
      </c>
      <c r="AE602" s="102">
        <f t="shared" si="341"/>
        <v>63</v>
      </c>
      <c r="AF602" s="102">
        <f t="shared" si="341"/>
        <v>63</v>
      </c>
      <c r="AG602" s="102">
        <f t="shared" si="341"/>
        <v>0</v>
      </c>
      <c r="AH602" s="102">
        <f t="shared" si="341"/>
        <v>0</v>
      </c>
      <c r="AI602" s="102">
        <f t="shared" si="341"/>
        <v>1327</v>
      </c>
      <c r="AJ602" s="102">
        <f t="shared" si="341"/>
        <v>1327</v>
      </c>
      <c r="AK602" s="102">
        <f t="shared" si="341"/>
        <v>0</v>
      </c>
      <c r="AL602" s="102">
        <f t="shared" si="341"/>
        <v>0</v>
      </c>
      <c r="AM602" s="102">
        <f t="shared" si="341"/>
        <v>2317</v>
      </c>
      <c r="AN602" s="102">
        <f t="shared" si="341"/>
        <v>2317</v>
      </c>
      <c r="AO602" s="102">
        <f t="shared" si="341"/>
        <v>0</v>
      </c>
      <c r="AP602" s="102">
        <f t="shared" si="341"/>
        <v>0</v>
      </c>
      <c r="AQ602" s="102">
        <f t="shared" si="341"/>
        <v>821</v>
      </c>
      <c r="AR602" s="102">
        <f t="shared" si="341"/>
        <v>821</v>
      </c>
      <c r="AS602" s="102">
        <f t="shared" si="341"/>
        <v>0</v>
      </c>
      <c r="AT602" s="102">
        <f t="shared" si="341"/>
        <v>0</v>
      </c>
      <c r="AU602" s="102">
        <f t="shared" si="341"/>
        <v>0</v>
      </c>
      <c r="AV602" s="102">
        <f t="shared" si="341"/>
        <v>821</v>
      </c>
      <c r="AW602" s="102">
        <f t="shared" si="341"/>
        <v>821</v>
      </c>
      <c r="AX602" s="102">
        <f t="shared" si="341"/>
        <v>0</v>
      </c>
      <c r="AY602" s="102">
        <f t="shared" si="341"/>
        <v>0</v>
      </c>
      <c r="AZ602" s="102">
        <f t="shared" si="341"/>
        <v>0</v>
      </c>
      <c r="BA602" s="102">
        <f t="shared" si="341"/>
        <v>0</v>
      </c>
      <c r="BB602" s="102">
        <f t="shared" si="341"/>
        <v>0</v>
      </c>
      <c r="BC602" s="102">
        <f t="shared" si="341"/>
        <v>0</v>
      </c>
      <c r="BD602" s="102">
        <f>BD603</f>
        <v>821</v>
      </c>
      <c r="BE602" s="102"/>
      <c r="BF602" s="102"/>
      <c r="BG602" s="1735"/>
      <c r="BH602" s="1735"/>
      <c r="BI602" s="1735"/>
      <c r="BJ602" s="1669">
        <f t="shared" si="337"/>
        <v>99.936305732484072</v>
      </c>
      <c r="BK602" s="1669">
        <f t="shared" si="338"/>
        <v>100</v>
      </c>
      <c r="BL602" s="1658"/>
      <c r="BM602" s="18"/>
      <c r="BN602" s="2900" t="s">
        <v>2498</v>
      </c>
      <c r="BO602" s="1370"/>
      <c r="BP602" s="1660"/>
      <c r="BQ602" s="53"/>
    </row>
    <row r="603" spans="1:73" s="2355" customFormat="1" ht="44.25" customHeight="1">
      <c r="A603" s="2578">
        <v>1</v>
      </c>
      <c r="B603" s="2579" t="s">
        <v>422</v>
      </c>
      <c r="C603" s="1799" t="s">
        <v>415</v>
      </c>
      <c r="D603" s="1799" t="s">
        <v>423</v>
      </c>
      <c r="E603" s="2581" t="s">
        <v>305</v>
      </c>
      <c r="F603" s="2581" t="s">
        <v>424</v>
      </c>
      <c r="G603" s="2717">
        <v>3140</v>
      </c>
      <c r="H603" s="2587">
        <v>3140</v>
      </c>
      <c r="I603" s="1800"/>
      <c r="J603" s="103"/>
      <c r="K603" s="1801">
        <v>3140</v>
      </c>
      <c r="L603" s="1801">
        <v>3140</v>
      </c>
      <c r="M603" s="1828">
        <v>927</v>
      </c>
      <c r="N603" s="103"/>
      <c r="O603" s="2585">
        <f>+P603</f>
        <v>63</v>
      </c>
      <c r="P603" s="103">
        <v>63</v>
      </c>
      <c r="Q603" s="103"/>
      <c r="R603" s="103"/>
      <c r="S603" s="1800">
        <f t="shared" si="326"/>
        <v>1327</v>
      </c>
      <c r="T603" s="2587">
        <v>1327</v>
      </c>
      <c r="U603" s="103"/>
      <c r="V603" s="103"/>
      <c r="W603" s="103">
        <f t="shared" si="327"/>
        <v>0</v>
      </c>
      <c r="X603" s="103"/>
      <c r="Y603" s="103"/>
      <c r="Z603" s="103"/>
      <c r="AA603" s="103">
        <f t="shared" si="328"/>
        <v>0</v>
      </c>
      <c r="AB603" s="103"/>
      <c r="AC603" s="103"/>
      <c r="AD603" s="103"/>
      <c r="AE603" s="103">
        <f t="shared" si="329"/>
        <v>63</v>
      </c>
      <c r="AF603" s="103">
        <v>63</v>
      </c>
      <c r="AG603" s="103"/>
      <c r="AH603" s="103"/>
      <c r="AI603" s="103">
        <f t="shared" si="330"/>
        <v>1327</v>
      </c>
      <c r="AJ603" s="1800">
        <v>1327</v>
      </c>
      <c r="AK603" s="103"/>
      <c r="AL603" s="103"/>
      <c r="AM603" s="2585">
        <f t="shared" si="331"/>
        <v>2317</v>
      </c>
      <c r="AN603" s="2587">
        <v>2317</v>
      </c>
      <c r="AO603" s="103"/>
      <c r="AP603" s="103"/>
      <c r="AQ603" s="2589">
        <f t="shared" si="332"/>
        <v>821</v>
      </c>
      <c r="AR603" s="2589">
        <v>821</v>
      </c>
      <c r="AS603" s="103"/>
      <c r="AT603" s="103"/>
      <c r="AU603" s="103"/>
      <c r="AV603" s="2587">
        <f t="shared" si="334"/>
        <v>821</v>
      </c>
      <c r="AW603" s="2587">
        <v>821</v>
      </c>
      <c r="AX603" s="103"/>
      <c r="AY603" s="103"/>
      <c r="AZ603" s="103"/>
      <c r="BA603" s="1667"/>
      <c r="BB603" s="1667"/>
      <c r="BC603" s="1667"/>
      <c r="BD603" s="2329">
        <v>821</v>
      </c>
      <c r="BE603" s="2329"/>
      <c r="BF603" s="1668">
        <f t="shared" si="312"/>
        <v>990</v>
      </c>
      <c r="BG603" s="2333">
        <v>2022</v>
      </c>
      <c r="BH603" s="2333" t="s">
        <v>2324</v>
      </c>
      <c r="BI603" s="2333" t="s">
        <v>2327</v>
      </c>
      <c r="BJ603" s="2334">
        <f>(BD603+AN603)/H603*100</f>
        <v>99.936305732484072</v>
      </c>
      <c r="BK603" s="2334">
        <f t="shared" si="338"/>
        <v>100</v>
      </c>
      <c r="BL603" s="2333" t="s">
        <v>40</v>
      </c>
      <c r="BM603" s="2461"/>
      <c r="BN603" s="2900" t="s">
        <v>2498</v>
      </c>
      <c r="BO603" s="2900"/>
      <c r="BP603" s="2336"/>
      <c r="BQ603" s="2354"/>
    </row>
    <row r="604" spans="1:73" s="2368" customFormat="1" ht="27" customHeight="1">
      <c r="A604" s="2580" t="s">
        <v>74</v>
      </c>
      <c r="B604" s="2716" t="s">
        <v>2468</v>
      </c>
      <c r="C604" s="2080"/>
      <c r="D604" s="2080"/>
      <c r="E604" s="2583"/>
      <c r="F604" s="2583"/>
      <c r="G604" s="2718"/>
      <c r="H604" s="2718"/>
      <c r="I604" s="2154"/>
      <c r="J604" s="2154"/>
      <c r="K604" s="2154"/>
      <c r="L604" s="2154"/>
      <c r="M604" s="2154"/>
      <c r="N604" s="2154"/>
      <c r="O604" s="2718"/>
      <c r="P604" s="2154"/>
      <c r="Q604" s="2154"/>
      <c r="R604" s="2154"/>
      <c r="S604" s="2154"/>
      <c r="T604" s="2718"/>
      <c r="U604" s="2154"/>
      <c r="V604" s="2154"/>
      <c r="W604" s="2154"/>
      <c r="X604" s="2154"/>
      <c r="Y604" s="2154"/>
      <c r="Z604" s="2154"/>
      <c r="AA604" s="2154"/>
      <c r="AB604" s="2154"/>
      <c r="AC604" s="2154"/>
      <c r="AD604" s="2154"/>
      <c r="AE604" s="2154"/>
      <c r="AF604" s="2154"/>
      <c r="AG604" s="2154"/>
      <c r="AH604" s="2154"/>
      <c r="AI604" s="2154"/>
      <c r="AJ604" s="2154"/>
      <c r="AK604" s="2154"/>
      <c r="AL604" s="2154"/>
      <c r="AM604" s="2718"/>
      <c r="AN604" s="2718"/>
      <c r="AO604" s="2154"/>
      <c r="AP604" s="2154"/>
      <c r="AQ604" s="2718"/>
      <c r="AR604" s="2718"/>
      <c r="AS604" s="2154"/>
      <c r="AT604" s="2154"/>
      <c r="AU604" s="2154"/>
      <c r="AV604" s="2718"/>
      <c r="AW604" s="2718"/>
      <c r="AX604" s="92"/>
      <c r="AY604" s="92"/>
      <c r="AZ604" s="92"/>
      <c r="BA604" s="92"/>
      <c r="BB604" s="92"/>
      <c r="BC604" s="92"/>
      <c r="BD604" s="2586">
        <v>517</v>
      </c>
      <c r="BE604" s="2586"/>
      <c r="BF604" s="1086"/>
      <c r="BG604" s="2591"/>
      <c r="BH604" s="2591"/>
      <c r="BI604" s="2591"/>
      <c r="BJ604" s="2340" t="e">
        <f t="shared" si="337"/>
        <v>#DIV/0!</v>
      </c>
      <c r="BK604" s="2340" t="e">
        <f t="shared" si="338"/>
        <v>#DIV/0!</v>
      </c>
      <c r="BL604" s="2339" t="s">
        <v>2327</v>
      </c>
      <c r="BM604" s="2592"/>
      <c r="BN604" s="2900" t="s">
        <v>2498</v>
      </c>
      <c r="BO604" s="2907"/>
      <c r="BP604" s="2342"/>
    </row>
    <row r="605" spans="1:73" s="1927" customFormat="1" ht="41.25" customHeight="1">
      <c r="A605" s="2211">
        <v>1</v>
      </c>
      <c r="B605" s="2155" t="s">
        <v>425</v>
      </c>
      <c r="C605" s="2156" t="s">
        <v>415</v>
      </c>
      <c r="D605" s="2156"/>
      <c r="E605" s="2157" t="s">
        <v>259</v>
      </c>
      <c r="F605" s="2157"/>
      <c r="G605" s="2158">
        <v>863</v>
      </c>
      <c r="H605" s="2159">
        <v>863</v>
      </c>
      <c r="I605" s="2159"/>
      <c r="J605" s="2160"/>
      <c r="K605" s="2161">
        <v>863</v>
      </c>
      <c r="L605" s="2161">
        <v>863</v>
      </c>
      <c r="M605" s="2162"/>
      <c r="N605" s="2160"/>
      <c r="O605" s="2160"/>
      <c r="P605" s="2160"/>
      <c r="Q605" s="2160"/>
      <c r="R605" s="2160"/>
      <c r="S605" s="2159">
        <f t="shared" si="326"/>
        <v>0</v>
      </c>
      <c r="T605" s="2159"/>
      <c r="U605" s="2160"/>
      <c r="V605" s="2160"/>
      <c r="W605" s="2160">
        <f t="shared" si="327"/>
        <v>0</v>
      </c>
      <c r="X605" s="2160"/>
      <c r="Y605" s="2160"/>
      <c r="Z605" s="2160"/>
      <c r="AA605" s="2160">
        <f t="shared" si="328"/>
        <v>0</v>
      </c>
      <c r="AB605" s="2160"/>
      <c r="AC605" s="2160"/>
      <c r="AD605" s="2160"/>
      <c r="AE605" s="2160">
        <f t="shared" si="329"/>
        <v>0</v>
      </c>
      <c r="AF605" s="2160"/>
      <c r="AG605" s="2160"/>
      <c r="AH605" s="2160"/>
      <c r="AI605" s="2160">
        <f t="shared" si="330"/>
        <v>0</v>
      </c>
      <c r="AJ605" s="2159"/>
      <c r="AK605" s="2160"/>
      <c r="AL605" s="2160"/>
      <c r="AM605" s="2160">
        <f t="shared" si="331"/>
        <v>0</v>
      </c>
      <c r="AN605" s="2159"/>
      <c r="AO605" s="2160"/>
      <c r="AP605" s="2160"/>
      <c r="AQ605" s="2161">
        <f t="shared" si="332"/>
        <v>863</v>
      </c>
      <c r="AR605" s="2161">
        <v>863</v>
      </c>
      <c r="AS605" s="2160"/>
      <c r="AT605" s="2160"/>
      <c r="AU605" s="2160"/>
      <c r="AV605" s="2159">
        <f t="shared" si="334"/>
        <v>863</v>
      </c>
      <c r="AW605" s="2159">
        <v>863</v>
      </c>
      <c r="AX605" s="2160"/>
      <c r="AY605" s="2160"/>
      <c r="AZ605" s="2160"/>
      <c r="BA605" s="1921"/>
      <c r="BB605" s="1921"/>
      <c r="BC605" s="1921"/>
      <c r="BD605" s="1921"/>
      <c r="BE605" s="1921"/>
      <c r="BF605" s="1924">
        <f t="shared" si="312"/>
        <v>0</v>
      </c>
      <c r="BG605" s="198">
        <v>2024</v>
      </c>
      <c r="BH605" s="198" t="s">
        <v>2323</v>
      </c>
      <c r="BI605" s="198" t="s">
        <v>2327</v>
      </c>
      <c r="BJ605" s="1925">
        <f t="shared" si="337"/>
        <v>0</v>
      </c>
      <c r="BK605" s="1925">
        <f t="shared" si="338"/>
        <v>0</v>
      </c>
      <c r="BL605" s="198"/>
      <c r="BM605" s="2122"/>
      <c r="BN605" s="2900" t="s">
        <v>2498</v>
      </c>
      <c r="BO605" s="2902"/>
      <c r="BP605" s="1926"/>
    </row>
    <row r="606" spans="1:73" s="1927" customFormat="1" ht="41.25" customHeight="1">
      <c r="A606" s="2211">
        <v>2</v>
      </c>
      <c r="B606" s="2155" t="s">
        <v>426</v>
      </c>
      <c r="C606" s="2156" t="s">
        <v>415</v>
      </c>
      <c r="D606" s="2156"/>
      <c r="E606" s="2157" t="s">
        <v>259</v>
      </c>
      <c r="F606" s="2157"/>
      <c r="G606" s="2158">
        <v>1500</v>
      </c>
      <c r="H606" s="2159">
        <v>1500</v>
      </c>
      <c r="I606" s="2159"/>
      <c r="J606" s="2160"/>
      <c r="K606" s="2161">
        <v>1500</v>
      </c>
      <c r="L606" s="2161">
        <v>1500</v>
      </c>
      <c r="M606" s="2162"/>
      <c r="N606" s="2160"/>
      <c r="O606" s="2160"/>
      <c r="P606" s="2160"/>
      <c r="Q606" s="2160"/>
      <c r="R606" s="2160"/>
      <c r="S606" s="2159">
        <f t="shared" si="326"/>
        <v>0</v>
      </c>
      <c r="T606" s="2159"/>
      <c r="U606" s="2160"/>
      <c r="V606" s="2160"/>
      <c r="W606" s="2160">
        <f t="shared" si="327"/>
        <v>0</v>
      </c>
      <c r="X606" s="2160"/>
      <c r="Y606" s="2160"/>
      <c r="Z606" s="2160"/>
      <c r="AA606" s="2160">
        <f t="shared" si="328"/>
        <v>0</v>
      </c>
      <c r="AB606" s="2160"/>
      <c r="AC606" s="2160"/>
      <c r="AD606" s="2160"/>
      <c r="AE606" s="2160">
        <f t="shared" si="329"/>
        <v>0</v>
      </c>
      <c r="AF606" s="2160"/>
      <c r="AG606" s="2160"/>
      <c r="AH606" s="2160"/>
      <c r="AI606" s="2160">
        <f t="shared" si="330"/>
        <v>0</v>
      </c>
      <c r="AJ606" s="2159"/>
      <c r="AK606" s="2160"/>
      <c r="AL606" s="2160"/>
      <c r="AM606" s="2160">
        <f t="shared" si="331"/>
        <v>0</v>
      </c>
      <c r="AN606" s="2159">
        <v>0</v>
      </c>
      <c r="AO606" s="2160"/>
      <c r="AP606" s="2160"/>
      <c r="AQ606" s="2161">
        <f t="shared" si="332"/>
        <v>1500</v>
      </c>
      <c r="AR606" s="2161">
        <v>1500</v>
      </c>
      <c r="AS606" s="2160"/>
      <c r="AT606" s="2160"/>
      <c r="AU606" s="2160"/>
      <c r="AV606" s="2159">
        <f t="shared" si="334"/>
        <v>500</v>
      </c>
      <c r="AW606" s="2159">
        <v>500</v>
      </c>
      <c r="AX606" s="2160"/>
      <c r="AY606" s="2160"/>
      <c r="AZ606" s="2160"/>
      <c r="BA606" s="1921"/>
      <c r="BB606" s="1921"/>
      <c r="BC606" s="1921"/>
      <c r="BD606" s="1921"/>
      <c r="BE606" s="1921"/>
      <c r="BF606" s="1924">
        <f t="shared" si="312"/>
        <v>0</v>
      </c>
      <c r="BG606" s="198">
        <v>2024</v>
      </c>
      <c r="BH606" s="198" t="s">
        <v>2323</v>
      </c>
      <c r="BI606" s="198" t="s">
        <v>2327</v>
      </c>
      <c r="BJ606" s="1925">
        <f t="shared" si="337"/>
        <v>0</v>
      </c>
      <c r="BK606" s="1925">
        <f t="shared" si="338"/>
        <v>0</v>
      </c>
      <c r="BL606" s="198"/>
      <c r="BM606" s="2122"/>
      <c r="BN606" s="2900" t="s">
        <v>2498</v>
      </c>
      <c r="BO606" s="2902"/>
      <c r="BP606" s="1926"/>
    </row>
    <row r="607" spans="1:73" s="28" customFormat="1" ht="27" customHeight="1">
      <c r="A607" s="2203" t="s">
        <v>48</v>
      </c>
      <c r="B607" s="1798" t="s">
        <v>49</v>
      </c>
      <c r="C607" s="1733"/>
      <c r="D607" s="1733"/>
      <c r="E607" s="1734"/>
      <c r="F607" s="1734"/>
      <c r="G607" s="102">
        <f>G608+G624+G645</f>
        <v>54583</v>
      </c>
      <c r="H607" s="102">
        <f t="shared" ref="H607:BD607" si="342">H608+H624+H645</f>
        <v>54583</v>
      </c>
      <c r="I607" s="102">
        <f t="shared" si="342"/>
        <v>0</v>
      </c>
      <c r="J607" s="102">
        <f t="shared" si="342"/>
        <v>0</v>
      </c>
      <c r="K607" s="102">
        <f t="shared" si="342"/>
        <v>54583</v>
      </c>
      <c r="L607" s="102">
        <f t="shared" si="342"/>
        <v>54583</v>
      </c>
      <c r="M607" s="102">
        <f t="shared" si="342"/>
        <v>23237.659</v>
      </c>
      <c r="N607" s="102">
        <f t="shared" si="342"/>
        <v>10863.659</v>
      </c>
      <c r="O607" s="102">
        <f t="shared" si="342"/>
        <v>480.77600000000001</v>
      </c>
      <c r="P607" s="102">
        <f t="shared" si="342"/>
        <v>480.77600000000001</v>
      </c>
      <c r="Q607" s="102">
        <f t="shared" si="342"/>
        <v>0</v>
      </c>
      <c r="R607" s="102">
        <f t="shared" si="342"/>
        <v>0</v>
      </c>
      <c r="S607" s="102">
        <f t="shared" si="342"/>
        <v>17839</v>
      </c>
      <c r="T607" s="102">
        <f t="shared" si="342"/>
        <v>17839</v>
      </c>
      <c r="U607" s="102">
        <f t="shared" si="342"/>
        <v>0</v>
      </c>
      <c r="V607" s="102">
        <f t="shared" si="342"/>
        <v>0</v>
      </c>
      <c r="W607" s="102">
        <f t="shared" si="342"/>
        <v>571.09799999999996</v>
      </c>
      <c r="X607" s="102">
        <f t="shared" si="342"/>
        <v>571.09799999999996</v>
      </c>
      <c r="Y607" s="102">
        <f t="shared" si="342"/>
        <v>0</v>
      </c>
      <c r="Z607" s="102">
        <f t="shared" si="342"/>
        <v>0</v>
      </c>
      <c r="AA607" s="102">
        <f t="shared" si="342"/>
        <v>14662.501</v>
      </c>
      <c r="AB607" s="102">
        <f t="shared" si="342"/>
        <v>14662.501</v>
      </c>
      <c r="AC607" s="102">
        <f t="shared" si="342"/>
        <v>0</v>
      </c>
      <c r="AD607" s="102">
        <f t="shared" si="342"/>
        <v>0</v>
      </c>
      <c r="AE607" s="102">
        <f t="shared" si="342"/>
        <v>480.77600000000001</v>
      </c>
      <c r="AF607" s="102">
        <f t="shared" si="342"/>
        <v>480.77600000000001</v>
      </c>
      <c r="AG607" s="102">
        <f t="shared" si="342"/>
        <v>0</v>
      </c>
      <c r="AH607" s="102">
        <f t="shared" si="342"/>
        <v>0</v>
      </c>
      <c r="AI607" s="102">
        <f t="shared" si="342"/>
        <v>17839</v>
      </c>
      <c r="AJ607" s="102">
        <f t="shared" si="342"/>
        <v>17839</v>
      </c>
      <c r="AK607" s="102">
        <f t="shared" si="342"/>
        <v>0</v>
      </c>
      <c r="AL607" s="102">
        <f t="shared" si="342"/>
        <v>0</v>
      </c>
      <c r="AM607" s="102">
        <f t="shared" si="342"/>
        <v>30646</v>
      </c>
      <c r="AN607" s="102">
        <f t="shared" si="342"/>
        <v>30646</v>
      </c>
      <c r="AO607" s="102">
        <f t="shared" si="342"/>
        <v>0</v>
      </c>
      <c r="AP607" s="102">
        <f t="shared" si="342"/>
        <v>0</v>
      </c>
      <c r="AQ607" s="102">
        <f t="shared" si="342"/>
        <v>23937</v>
      </c>
      <c r="AR607" s="102">
        <f t="shared" si="342"/>
        <v>23937</v>
      </c>
      <c r="AS607" s="102">
        <f t="shared" si="342"/>
        <v>0</v>
      </c>
      <c r="AT607" s="102">
        <f t="shared" si="342"/>
        <v>0</v>
      </c>
      <c r="AU607" s="102">
        <f t="shared" si="342"/>
        <v>0</v>
      </c>
      <c r="AV607" s="102">
        <f t="shared" si="342"/>
        <v>23937</v>
      </c>
      <c r="AW607" s="102">
        <f t="shared" si="342"/>
        <v>23937</v>
      </c>
      <c r="AX607" s="102">
        <f t="shared" si="342"/>
        <v>0</v>
      </c>
      <c r="AY607" s="102">
        <f t="shared" si="342"/>
        <v>0</v>
      </c>
      <c r="AZ607" s="102">
        <f t="shared" si="342"/>
        <v>0</v>
      </c>
      <c r="BA607" s="102">
        <f t="shared" si="342"/>
        <v>0</v>
      </c>
      <c r="BB607" s="102">
        <f t="shared" si="342"/>
        <v>0</v>
      </c>
      <c r="BC607" s="102">
        <f t="shared" si="342"/>
        <v>0</v>
      </c>
      <c r="BD607" s="102">
        <f t="shared" si="342"/>
        <v>17985</v>
      </c>
      <c r="BE607" s="1655">
        <f>'PL 3 PB DATP'!H66</f>
        <v>17985</v>
      </c>
      <c r="BF607" s="102">
        <f t="shared" ref="BF607" si="343">SUM(BF609:BF661)</f>
        <v>12807</v>
      </c>
      <c r="BG607" s="1658"/>
      <c r="BH607" s="1658"/>
      <c r="BI607" s="1658"/>
      <c r="BJ607" s="1669">
        <f t="shared" si="337"/>
        <v>89.095505926753745</v>
      </c>
      <c r="BK607" s="1669">
        <f t="shared" si="338"/>
        <v>75.13472866273969</v>
      </c>
      <c r="BL607" s="1658"/>
      <c r="BM607" s="18"/>
      <c r="BN607" s="2900" t="s">
        <v>2498</v>
      </c>
      <c r="BO607" s="1370"/>
      <c r="BP607" s="1660">
        <f>BE607-BD607</f>
        <v>0</v>
      </c>
      <c r="BQ607" s="53"/>
    </row>
    <row r="608" spans="1:73" s="28" customFormat="1" ht="48.75" customHeight="1">
      <c r="A608" s="2203" t="s">
        <v>73</v>
      </c>
      <c r="B608" s="1798" t="s">
        <v>2422</v>
      </c>
      <c r="C608" s="1733"/>
      <c r="D608" s="1733"/>
      <c r="E608" s="1734"/>
      <c r="F608" s="1734"/>
      <c r="G608" s="102">
        <f>SUM(G609:G623)</f>
        <v>19887</v>
      </c>
      <c r="H608" s="102">
        <f t="shared" ref="H608:BD608" si="344">SUM(H609:H623)</f>
        <v>19887</v>
      </c>
      <c r="I608" s="102">
        <f t="shared" si="344"/>
        <v>0</v>
      </c>
      <c r="J608" s="102">
        <f t="shared" si="344"/>
        <v>0</v>
      </c>
      <c r="K608" s="102">
        <f t="shared" si="344"/>
        <v>19887</v>
      </c>
      <c r="L608" s="102">
        <f t="shared" si="344"/>
        <v>19887</v>
      </c>
      <c r="M608" s="102">
        <f t="shared" si="344"/>
        <v>16602.659</v>
      </c>
      <c r="N608" s="102">
        <f t="shared" si="344"/>
        <v>4228.6589999999997</v>
      </c>
      <c r="O608" s="102">
        <f t="shared" si="344"/>
        <v>480.77600000000001</v>
      </c>
      <c r="P608" s="102">
        <f t="shared" si="344"/>
        <v>480.77600000000001</v>
      </c>
      <c r="Q608" s="102">
        <f t="shared" si="344"/>
        <v>0</v>
      </c>
      <c r="R608" s="102">
        <f t="shared" si="344"/>
        <v>0</v>
      </c>
      <c r="S608" s="102">
        <f t="shared" si="344"/>
        <v>4449</v>
      </c>
      <c r="T608" s="102">
        <f t="shared" si="344"/>
        <v>4449</v>
      </c>
      <c r="U608" s="102">
        <f t="shared" si="344"/>
        <v>0</v>
      </c>
      <c r="V608" s="102">
        <f t="shared" si="344"/>
        <v>0</v>
      </c>
      <c r="W608" s="102">
        <f t="shared" si="344"/>
        <v>571.09799999999996</v>
      </c>
      <c r="X608" s="102">
        <f t="shared" si="344"/>
        <v>571.09799999999996</v>
      </c>
      <c r="Y608" s="102">
        <f t="shared" si="344"/>
        <v>0</v>
      </c>
      <c r="Z608" s="102">
        <f t="shared" si="344"/>
        <v>0</v>
      </c>
      <c r="AA608" s="102">
        <f t="shared" si="344"/>
        <v>3325.3240000000001</v>
      </c>
      <c r="AB608" s="102">
        <f t="shared" si="344"/>
        <v>3325.3240000000001</v>
      </c>
      <c r="AC608" s="102">
        <f t="shared" si="344"/>
        <v>0</v>
      </c>
      <c r="AD608" s="102">
        <f t="shared" si="344"/>
        <v>0</v>
      </c>
      <c r="AE608" s="102">
        <f t="shared" si="344"/>
        <v>480.77600000000001</v>
      </c>
      <c r="AF608" s="102">
        <f t="shared" si="344"/>
        <v>480.77600000000001</v>
      </c>
      <c r="AG608" s="102">
        <f t="shared" si="344"/>
        <v>0</v>
      </c>
      <c r="AH608" s="102">
        <f t="shared" si="344"/>
        <v>0</v>
      </c>
      <c r="AI608" s="102">
        <f t="shared" si="344"/>
        <v>4449</v>
      </c>
      <c r="AJ608" s="102">
        <f t="shared" si="344"/>
        <v>4449</v>
      </c>
      <c r="AK608" s="102">
        <f t="shared" si="344"/>
        <v>0</v>
      </c>
      <c r="AL608" s="102">
        <f t="shared" si="344"/>
        <v>0</v>
      </c>
      <c r="AM608" s="102">
        <f t="shared" si="344"/>
        <v>17256</v>
      </c>
      <c r="AN608" s="102">
        <f t="shared" si="344"/>
        <v>17256</v>
      </c>
      <c r="AO608" s="102">
        <f t="shared" si="344"/>
        <v>0</v>
      </c>
      <c r="AP608" s="102">
        <f t="shared" si="344"/>
        <v>0</v>
      </c>
      <c r="AQ608" s="102">
        <f t="shared" si="344"/>
        <v>2631</v>
      </c>
      <c r="AR608" s="102">
        <f t="shared" si="344"/>
        <v>2631</v>
      </c>
      <c r="AS608" s="102">
        <f t="shared" si="344"/>
        <v>0</v>
      </c>
      <c r="AT608" s="102">
        <f t="shared" si="344"/>
        <v>0</v>
      </c>
      <c r="AU608" s="102">
        <f t="shared" si="344"/>
        <v>0</v>
      </c>
      <c r="AV608" s="102">
        <f t="shared" si="344"/>
        <v>2631</v>
      </c>
      <c r="AW608" s="102">
        <f t="shared" si="344"/>
        <v>2631</v>
      </c>
      <c r="AX608" s="102">
        <f t="shared" si="344"/>
        <v>0</v>
      </c>
      <c r="AY608" s="102">
        <f t="shared" si="344"/>
        <v>0</v>
      </c>
      <c r="AZ608" s="102">
        <f t="shared" si="344"/>
        <v>0</v>
      </c>
      <c r="BA608" s="102">
        <f t="shared" si="344"/>
        <v>0</v>
      </c>
      <c r="BB608" s="102">
        <f t="shared" si="344"/>
        <v>0</v>
      </c>
      <c r="BC608" s="102">
        <f t="shared" si="344"/>
        <v>0</v>
      </c>
      <c r="BD608" s="102">
        <f t="shared" si="344"/>
        <v>2631</v>
      </c>
      <c r="BE608" s="102"/>
      <c r="BF608" s="102"/>
      <c r="BG608" s="1735"/>
      <c r="BH608" s="1735"/>
      <c r="BI608" s="1735"/>
      <c r="BJ608" s="1669">
        <f t="shared" si="337"/>
        <v>100</v>
      </c>
      <c r="BK608" s="1669">
        <f t="shared" si="338"/>
        <v>100</v>
      </c>
      <c r="BL608" s="1658"/>
      <c r="BM608" s="18"/>
      <c r="BN608" s="2900" t="s">
        <v>2498</v>
      </c>
      <c r="BO608" s="1370"/>
      <c r="BP608" s="1660"/>
      <c r="BQ608" s="53"/>
    </row>
    <row r="609" spans="1:70" s="2355" customFormat="1" ht="38.25" customHeight="1">
      <c r="A609" s="2570">
        <v>1</v>
      </c>
      <c r="B609" s="2447" t="s">
        <v>2201</v>
      </c>
      <c r="C609" s="64" t="s">
        <v>2131</v>
      </c>
      <c r="D609" s="1736" t="s">
        <v>509</v>
      </c>
      <c r="E609" s="2478" t="s">
        <v>305</v>
      </c>
      <c r="F609" s="2478" t="s">
        <v>2202</v>
      </c>
      <c r="G609" s="2585">
        <f t="shared" ref="G609:G661" si="345">+H609+I609+J609</f>
        <v>2227</v>
      </c>
      <c r="H609" s="2585">
        <v>2227</v>
      </c>
      <c r="I609" s="103"/>
      <c r="J609" s="103"/>
      <c r="K609" s="103">
        <f t="shared" ref="K609:K661" si="346">+L609</f>
        <v>2227</v>
      </c>
      <c r="L609" s="103">
        <v>2227</v>
      </c>
      <c r="M609" s="1802">
        <f>1700-O609+8.659</f>
        <v>1708.6590000000001</v>
      </c>
      <c r="N609" s="103">
        <v>8.6590000000000007</v>
      </c>
      <c r="O609" s="2585">
        <f>+P609+Q609+R609</f>
        <v>0</v>
      </c>
      <c r="P609" s="103"/>
      <c r="Q609" s="103"/>
      <c r="R609" s="103"/>
      <c r="S609" s="103">
        <f t="shared" si="326"/>
        <v>527</v>
      </c>
      <c r="T609" s="2585">
        <v>527</v>
      </c>
      <c r="U609" s="103"/>
      <c r="V609" s="103"/>
      <c r="W609" s="103">
        <f t="shared" si="327"/>
        <v>0</v>
      </c>
      <c r="X609" s="103"/>
      <c r="Y609" s="103"/>
      <c r="Z609" s="103"/>
      <c r="AA609" s="103">
        <f t="shared" si="328"/>
        <v>8.6590000000000007</v>
      </c>
      <c r="AB609" s="103">
        <v>8.6590000000000007</v>
      </c>
      <c r="AC609" s="103"/>
      <c r="AD609" s="103"/>
      <c r="AE609" s="103">
        <f t="shared" si="329"/>
        <v>0</v>
      </c>
      <c r="AF609" s="103"/>
      <c r="AG609" s="103"/>
      <c r="AH609" s="103"/>
      <c r="AI609" s="103">
        <f t="shared" si="330"/>
        <v>527</v>
      </c>
      <c r="AJ609" s="103">
        <v>527</v>
      </c>
      <c r="AK609" s="103"/>
      <c r="AL609" s="103"/>
      <c r="AM609" s="2585">
        <f t="shared" si="331"/>
        <v>2227</v>
      </c>
      <c r="AN609" s="2585">
        <f>1700+527</f>
        <v>2227</v>
      </c>
      <c r="AO609" s="103"/>
      <c r="AP609" s="103"/>
      <c r="AQ609" s="2585">
        <f t="shared" si="332"/>
        <v>0</v>
      </c>
      <c r="AR609" s="2585"/>
      <c r="AS609" s="103"/>
      <c r="AT609" s="103"/>
      <c r="AU609" s="103"/>
      <c r="AV609" s="2585">
        <f t="shared" si="334"/>
        <v>0</v>
      </c>
      <c r="AW609" s="2585"/>
      <c r="AX609" s="103"/>
      <c r="AY609" s="103"/>
      <c r="AZ609" s="103"/>
      <c r="BA609" s="1667"/>
      <c r="BB609" s="1667"/>
      <c r="BC609" s="1667"/>
      <c r="BD609" s="2329">
        <f t="shared" ref="BD609:BD623" si="347">AW609</f>
        <v>0</v>
      </c>
      <c r="BE609" s="2329"/>
      <c r="BF609" s="1668">
        <f t="shared" si="312"/>
        <v>1700</v>
      </c>
      <c r="BG609" s="2333">
        <v>2022</v>
      </c>
      <c r="BH609" s="2333" t="s">
        <v>910</v>
      </c>
      <c r="BI609" s="2333"/>
      <c r="BJ609" s="2334">
        <f t="shared" si="337"/>
        <v>100</v>
      </c>
      <c r="BK609" s="2334" t="e">
        <f t="shared" si="338"/>
        <v>#DIV/0!</v>
      </c>
      <c r="BL609" s="2333" t="s">
        <v>40</v>
      </c>
      <c r="BM609" s="2669"/>
      <c r="BN609" s="2900" t="s">
        <v>2498</v>
      </c>
      <c r="BO609" s="2931"/>
      <c r="BP609" s="2670"/>
      <c r="BQ609" s="2354"/>
    </row>
    <row r="610" spans="1:70" s="2571" customFormat="1" ht="25.5">
      <c r="A610" s="2475" t="s">
        <v>48</v>
      </c>
      <c r="B610" s="2447" t="s">
        <v>2203</v>
      </c>
      <c r="C610" s="64" t="s">
        <v>2070</v>
      </c>
      <c r="D610" s="1736" t="s">
        <v>2204</v>
      </c>
      <c r="E610" s="2478" t="s">
        <v>305</v>
      </c>
      <c r="F610" s="2478" t="s">
        <v>2205</v>
      </c>
      <c r="G610" s="2585">
        <f t="shared" si="345"/>
        <v>1000</v>
      </c>
      <c r="H610" s="2585">
        <v>1000</v>
      </c>
      <c r="I610" s="103"/>
      <c r="J610" s="103"/>
      <c r="K610" s="103">
        <f t="shared" si="346"/>
        <v>1000</v>
      </c>
      <c r="L610" s="103">
        <v>1000</v>
      </c>
      <c r="M610" s="1802">
        <f>+N610</f>
        <v>1000</v>
      </c>
      <c r="N610" s="103">
        <v>1000</v>
      </c>
      <c r="O610" s="2585">
        <f>+P610+Q610+R610</f>
        <v>47.274000000000001</v>
      </c>
      <c r="P610" s="103">
        <v>47.274000000000001</v>
      </c>
      <c r="Q610" s="103"/>
      <c r="R610" s="103"/>
      <c r="S610" s="103">
        <f t="shared" si="326"/>
        <v>200</v>
      </c>
      <c r="T610" s="2585">
        <v>200</v>
      </c>
      <c r="U610" s="103"/>
      <c r="V610" s="103"/>
      <c r="W610" s="103">
        <f t="shared" si="327"/>
        <v>47.274000000000001</v>
      </c>
      <c r="X610" s="103">
        <v>47.274000000000001</v>
      </c>
      <c r="Y610" s="103"/>
      <c r="Z610" s="103"/>
      <c r="AA610" s="103">
        <f t="shared" si="328"/>
        <v>200</v>
      </c>
      <c r="AB610" s="103">
        <v>200</v>
      </c>
      <c r="AC610" s="103"/>
      <c r="AD610" s="103"/>
      <c r="AE610" s="103">
        <f t="shared" si="329"/>
        <v>47.274000000000001</v>
      </c>
      <c r="AF610" s="103">
        <v>47.274000000000001</v>
      </c>
      <c r="AG610" s="103"/>
      <c r="AH610" s="103"/>
      <c r="AI610" s="103">
        <f t="shared" si="330"/>
        <v>200</v>
      </c>
      <c r="AJ610" s="103">
        <v>200</v>
      </c>
      <c r="AK610" s="103"/>
      <c r="AL610" s="103"/>
      <c r="AM610" s="2585">
        <f t="shared" si="331"/>
        <v>1000</v>
      </c>
      <c r="AN610" s="2585">
        <f>800+200</f>
        <v>1000</v>
      </c>
      <c r="AO610" s="103"/>
      <c r="AP610" s="103"/>
      <c r="AQ610" s="2585">
        <f t="shared" si="332"/>
        <v>0</v>
      </c>
      <c r="AR610" s="2585"/>
      <c r="AS610" s="103"/>
      <c r="AT610" s="103"/>
      <c r="AU610" s="103"/>
      <c r="AV610" s="2585">
        <f t="shared" si="334"/>
        <v>0</v>
      </c>
      <c r="AW610" s="2585"/>
      <c r="AX610" s="103"/>
      <c r="AY610" s="103"/>
      <c r="AZ610" s="103"/>
      <c r="BA610" s="1667"/>
      <c r="BB610" s="1667"/>
      <c r="BC610" s="1667"/>
      <c r="BD610" s="2329">
        <f t="shared" si="347"/>
        <v>0</v>
      </c>
      <c r="BE610" s="2329"/>
      <c r="BF610" s="1668">
        <f t="shared" si="312"/>
        <v>800</v>
      </c>
      <c r="BG610" s="2333">
        <v>2022</v>
      </c>
      <c r="BH610" s="2333" t="s">
        <v>910</v>
      </c>
      <c r="BI610" s="2333"/>
      <c r="BJ610" s="2334">
        <f t="shared" si="337"/>
        <v>100</v>
      </c>
      <c r="BK610" s="2334" t="e">
        <f t="shared" si="338"/>
        <v>#DIV/0!</v>
      </c>
      <c r="BL610" s="2333" t="s">
        <v>40</v>
      </c>
      <c r="BM610" s="2483"/>
      <c r="BN610" s="2900" t="s">
        <v>2498</v>
      </c>
      <c r="BO610" s="2903"/>
      <c r="BP610" s="2336"/>
      <c r="BQ610" s="2497"/>
    </row>
    <row r="611" spans="1:70" s="2571" customFormat="1" ht="36" customHeight="1">
      <c r="A611" s="2570">
        <v>3</v>
      </c>
      <c r="B611" s="2447" t="s">
        <v>2206</v>
      </c>
      <c r="C611" s="64" t="s">
        <v>2070</v>
      </c>
      <c r="D611" s="1736" t="s">
        <v>2204</v>
      </c>
      <c r="E611" s="2478" t="s">
        <v>305</v>
      </c>
      <c r="F611" s="2478" t="s">
        <v>2207</v>
      </c>
      <c r="G611" s="2585">
        <f t="shared" si="345"/>
        <v>1100</v>
      </c>
      <c r="H611" s="2585">
        <v>1100</v>
      </c>
      <c r="I611" s="103"/>
      <c r="J611" s="103"/>
      <c r="K611" s="103">
        <f t="shared" si="346"/>
        <v>1100</v>
      </c>
      <c r="L611" s="103">
        <v>1100</v>
      </c>
      <c r="M611" s="1802">
        <f>+N611</f>
        <v>1100</v>
      </c>
      <c r="N611" s="103">
        <v>1100</v>
      </c>
      <c r="O611" s="2585">
        <f>+P611+Q611+R611</f>
        <v>429.18200000000002</v>
      </c>
      <c r="P611" s="103">
        <v>429.18200000000002</v>
      </c>
      <c r="Q611" s="103"/>
      <c r="R611" s="103"/>
      <c r="S611" s="103">
        <f t="shared" si="326"/>
        <v>250</v>
      </c>
      <c r="T611" s="2585">
        <v>250</v>
      </c>
      <c r="U611" s="103"/>
      <c r="V611" s="103"/>
      <c r="W611" s="103">
        <f t="shared" si="327"/>
        <v>429.18200000000002</v>
      </c>
      <c r="X611" s="103">
        <v>429.18200000000002</v>
      </c>
      <c r="Y611" s="103"/>
      <c r="Z611" s="103"/>
      <c r="AA611" s="103">
        <f t="shared" si="328"/>
        <v>250</v>
      </c>
      <c r="AB611" s="103">
        <v>250</v>
      </c>
      <c r="AC611" s="103"/>
      <c r="AD611" s="103"/>
      <c r="AE611" s="103">
        <f t="shared" si="329"/>
        <v>429.18200000000002</v>
      </c>
      <c r="AF611" s="103">
        <v>429.18200000000002</v>
      </c>
      <c r="AG611" s="103"/>
      <c r="AH611" s="103"/>
      <c r="AI611" s="103">
        <f t="shared" si="330"/>
        <v>250</v>
      </c>
      <c r="AJ611" s="103">
        <v>250</v>
      </c>
      <c r="AK611" s="103"/>
      <c r="AL611" s="103"/>
      <c r="AM611" s="2585">
        <f t="shared" si="331"/>
        <v>1100</v>
      </c>
      <c r="AN611" s="2585">
        <v>1100</v>
      </c>
      <c r="AO611" s="103"/>
      <c r="AP611" s="103"/>
      <c r="AQ611" s="2585">
        <f t="shared" si="332"/>
        <v>0</v>
      </c>
      <c r="AR611" s="2585"/>
      <c r="AS611" s="103"/>
      <c r="AT611" s="103"/>
      <c r="AU611" s="103"/>
      <c r="AV611" s="2585">
        <f t="shared" si="334"/>
        <v>0</v>
      </c>
      <c r="AW611" s="2585"/>
      <c r="AX611" s="103"/>
      <c r="AY611" s="103"/>
      <c r="AZ611" s="103"/>
      <c r="BA611" s="1667"/>
      <c r="BB611" s="1667"/>
      <c r="BC611" s="1667"/>
      <c r="BD611" s="2329">
        <f t="shared" si="347"/>
        <v>0</v>
      </c>
      <c r="BE611" s="2329"/>
      <c r="BF611" s="1668">
        <f t="shared" si="312"/>
        <v>850</v>
      </c>
      <c r="BG611" s="2333">
        <v>2022</v>
      </c>
      <c r="BH611" s="2333" t="s">
        <v>910</v>
      </c>
      <c r="BI611" s="2333"/>
      <c r="BJ611" s="2334">
        <f t="shared" si="337"/>
        <v>100</v>
      </c>
      <c r="BK611" s="2334" t="e">
        <f t="shared" si="338"/>
        <v>#DIV/0!</v>
      </c>
      <c r="BL611" s="2333" t="s">
        <v>40</v>
      </c>
      <c r="BM611" s="2483"/>
      <c r="BN611" s="2900" t="s">
        <v>2498</v>
      </c>
      <c r="BO611" s="2903"/>
      <c r="BP611" s="2336"/>
      <c r="BQ611" s="2497"/>
    </row>
    <row r="612" spans="1:70" s="2571" customFormat="1">
      <c r="A612" s="2475" t="s">
        <v>52</v>
      </c>
      <c r="B612" s="2447" t="s">
        <v>2208</v>
      </c>
      <c r="C612" s="64" t="s">
        <v>2084</v>
      </c>
      <c r="D612" s="1736" t="s">
        <v>376</v>
      </c>
      <c r="E612" s="2482">
        <v>2022</v>
      </c>
      <c r="F612" s="2478" t="s">
        <v>2209</v>
      </c>
      <c r="G612" s="2585">
        <f t="shared" si="345"/>
        <v>400</v>
      </c>
      <c r="H612" s="2585">
        <v>400</v>
      </c>
      <c r="I612" s="103"/>
      <c r="J612" s="103"/>
      <c r="K612" s="103">
        <f t="shared" si="346"/>
        <v>400</v>
      </c>
      <c r="L612" s="103">
        <v>400</v>
      </c>
      <c r="M612" s="1802">
        <f>+N612</f>
        <v>400</v>
      </c>
      <c r="N612" s="103">
        <v>400</v>
      </c>
      <c r="O612" s="2585">
        <f>+P612+Q612+R612</f>
        <v>4.32</v>
      </c>
      <c r="P612" s="103">
        <v>4.32</v>
      </c>
      <c r="Q612" s="103"/>
      <c r="R612" s="103"/>
      <c r="S612" s="103">
        <f t="shared" si="326"/>
        <v>50</v>
      </c>
      <c r="T612" s="2585">
        <v>50</v>
      </c>
      <c r="U612" s="103"/>
      <c r="V612" s="103"/>
      <c r="W612" s="103">
        <f t="shared" si="327"/>
        <v>4.32</v>
      </c>
      <c r="X612" s="103">
        <v>4.32</v>
      </c>
      <c r="Y612" s="103"/>
      <c r="Z612" s="103"/>
      <c r="AA612" s="103">
        <f t="shared" si="328"/>
        <v>50</v>
      </c>
      <c r="AB612" s="103">
        <v>50</v>
      </c>
      <c r="AC612" s="103"/>
      <c r="AD612" s="103"/>
      <c r="AE612" s="103">
        <f t="shared" si="329"/>
        <v>4.32</v>
      </c>
      <c r="AF612" s="103">
        <v>4.32</v>
      </c>
      <c r="AG612" s="103"/>
      <c r="AH612" s="103"/>
      <c r="AI612" s="103">
        <f t="shared" si="330"/>
        <v>50</v>
      </c>
      <c r="AJ612" s="103">
        <v>50</v>
      </c>
      <c r="AK612" s="103"/>
      <c r="AL612" s="103"/>
      <c r="AM612" s="2585">
        <f t="shared" si="331"/>
        <v>400</v>
      </c>
      <c r="AN612" s="2585">
        <v>400</v>
      </c>
      <c r="AO612" s="103"/>
      <c r="AP612" s="103"/>
      <c r="AQ612" s="2585">
        <f t="shared" si="332"/>
        <v>0</v>
      </c>
      <c r="AR612" s="2585"/>
      <c r="AS612" s="103"/>
      <c r="AT612" s="103"/>
      <c r="AU612" s="103"/>
      <c r="AV612" s="2585">
        <f t="shared" si="334"/>
        <v>0</v>
      </c>
      <c r="AW612" s="2585"/>
      <c r="AX612" s="103"/>
      <c r="AY612" s="103"/>
      <c r="AZ612" s="103"/>
      <c r="BA612" s="1667"/>
      <c r="BB612" s="1667"/>
      <c r="BC612" s="1667"/>
      <c r="BD612" s="2329">
        <f t="shared" si="347"/>
        <v>0</v>
      </c>
      <c r="BE612" s="2329"/>
      <c r="BF612" s="1668">
        <f t="shared" si="312"/>
        <v>350</v>
      </c>
      <c r="BG612" s="2333">
        <v>2022</v>
      </c>
      <c r="BH612" s="2333" t="s">
        <v>910</v>
      </c>
      <c r="BI612" s="2333"/>
      <c r="BJ612" s="2334">
        <f t="shared" si="337"/>
        <v>100</v>
      </c>
      <c r="BK612" s="2334" t="e">
        <f t="shared" si="338"/>
        <v>#DIV/0!</v>
      </c>
      <c r="BL612" s="2333" t="s">
        <v>40</v>
      </c>
      <c r="BM612" s="2483"/>
      <c r="BN612" s="2900" t="s">
        <v>2498</v>
      </c>
      <c r="BO612" s="2903"/>
      <c r="BP612" s="2336"/>
      <c r="BQ612" s="2497"/>
    </row>
    <row r="613" spans="1:70" s="2355" customFormat="1" ht="25.5">
      <c r="A613" s="2570">
        <v>5</v>
      </c>
      <c r="B613" s="2447" t="s">
        <v>2210</v>
      </c>
      <c r="C613" s="64" t="s">
        <v>2076</v>
      </c>
      <c r="D613" s="1829" t="s">
        <v>2211</v>
      </c>
      <c r="E613" s="2478" t="s">
        <v>305</v>
      </c>
      <c r="F613" s="2478" t="s">
        <v>2212</v>
      </c>
      <c r="G613" s="2585">
        <f t="shared" si="345"/>
        <v>5000</v>
      </c>
      <c r="H613" s="2585">
        <v>5000</v>
      </c>
      <c r="I613" s="103"/>
      <c r="J613" s="103"/>
      <c r="K613" s="103">
        <f t="shared" si="346"/>
        <v>5000</v>
      </c>
      <c r="L613" s="103">
        <v>5000</v>
      </c>
      <c r="M613" s="1802">
        <f>1567+870</f>
        <v>2437</v>
      </c>
      <c r="N613" s="103">
        <v>870</v>
      </c>
      <c r="O613" s="2585">
        <f>+P613+Q613+R613</f>
        <v>0</v>
      </c>
      <c r="P613" s="103"/>
      <c r="Q613" s="103"/>
      <c r="R613" s="103"/>
      <c r="S613" s="103">
        <f t="shared" si="326"/>
        <v>1002</v>
      </c>
      <c r="T613" s="2585">
        <v>1002</v>
      </c>
      <c r="U613" s="103"/>
      <c r="V613" s="103"/>
      <c r="W613" s="103">
        <f t="shared" si="327"/>
        <v>90.322000000000003</v>
      </c>
      <c r="X613" s="103">
        <v>90.322000000000003</v>
      </c>
      <c r="Y613" s="103"/>
      <c r="Z613" s="103"/>
      <c r="AA613" s="103">
        <f t="shared" si="328"/>
        <v>870</v>
      </c>
      <c r="AB613" s="103">
        <v>870</v>
      </c>
      <c r="AC613" s="103"/>
      <c r="AD613" s="103"/>
      <c r="AE613" s="103">
        <f t="shared" si="329"/>
        <v>0</v>
      </c>
      <c r="AF613" s="103"/>
      <c r="AG613" s="103"/>
      <c r="AH613" s="103"/>
      <c r="AI613" s="103">
        <f t="shared" si="330"/>
        <v>1002</v>
      </c>
      <c r="AJ613" s="103">
        <v>1002</v>
      </c>
      <c r="AK613" s="103"/>
      <c r="AL613" s="103"/>
      <c r="AM613" s="2585">
        <f t="shared" si="331"/>
        <v>2569</v>
      </c>
      <c r="AN613" s="2585">
        <f>1567+1002</f>
        <v>2569</v>
      </c>
      <c r="AO613" s="103"/>
      <c r="AP613" s="103"/>
      <c r="AQ613" s="2585">
        <f t="shared" si="332"/>
        <v>2431</v>
      </c>
      <c r="AR613" s="2585">
        <f>5000-AN613</f>
        <v>2431</v>
      </c>
      <c r="AS613" s="103"/>
      <c r="AT613" s="103"/>
      <c r="AU613" s="103"/>
      <c r="AV613" s="2585">
        <f t="shared" si="334"/>
        <v>2431</v>
      </c>
      <c r="AW613" s="2585">
        <v>2431</v>
      </c>
      <c r="AX613" s="103"/>
      <c r="AY613" s="103"/>
      <c r="AZ613" s="103"/>
      <c r="BA613" s="1667"/>
      <c r="BB613" s="1667"/>
      <c r="BC613" s="1667"/>
      <c r="BD613" s="2329">
        <v>2431</v>
      </c>
      <c r="BE613" s="2329"/>
      <c r="BF613" s="1668">
        <f t="shared" si="312"/>
        <v>1567</v>
      </c>
      <c r="BG613" s="2333">
        <v>2022</v>
      </c>
      <c r="BH613" s="2333" t="s">
        <v>2324</v>
      </c>
      <c r="BI613" s="2333" t="s">
        <v>2327</v>
      </c>
      <c r="BJ613" s="2334">
        <f t="shared" si="337"/>
        <v>100</v>
      </c>
      <c r="BK613" s="2334">
        <f t="shared" si="338"/>
        <v>100</v>
      </c>
      <c r="BL613" s="2333" t="s">
        <v>40</v>
      </c>
      <c r="BM613" s="2669"/>
      <c r="BN613" s="2900" t="s">
        <v>2498</v>
      </c>
      <c r="BO613" s="2931"/>
      <c r="BP613" s="2670"/>
      <c r="BQ613" s="2354"/>
    </row>
    <row r="614" spans="1:70" s="2355" customFormat="1" ht="44.25" customHeight="1">
      <c r="A614" s="2475" t="s">
        <v>56</v>
      </c>
      <c r="B614" s="2675" t="s">
        <v>2213</v>
      </c>
      <c r="C614" s="1830" t="s">
        <v>2076</v>
      </c>
      <c r="D614" s="1736" t="s">
        <v>2214</v>
      </c>
      <c r="E614" s="2719">
        <v>2022</v>
      </c>
      <c r="F614" s="2478" t="s">
        <v>2215</v>
      </c>
      <c r="G614" s="2585">
        <f t="shared" si="345"/>
        <v>750</v>
      </c>
      <c r="H614" s="2585">
        <v>750</v>
      </c>
      <c r="I614" s="103"/>
      <c r="J614" s="103"/>
      <c r="K614" s="103">
        <f t="shared" si="346"/>
        <v>750</v>
      </c>
      <c r="L614" s="103">
        <v>750</v>
      </c>
      <c r="M614" s="1802">
        <v>750</v>
      </c>
      <c r="N614" s="103">
        <v>0</v>
      </c>
      <c r="O614" s="2585"/>
      <c r="P614" s="103"/>
      <c r="Q614" s="103"/>
      <c r="R614" s="103"/>
      <c r="S614" s="103">
        <f t="shared" si="326"/>
        <v>150</v>
      </c>
      <c r="T614" s="2585">
        <v>150</v>
      </c>
      <c r="U614" s="103"/>
      <c r="V614" s="103"/>
      <c r="W614" s="103">
        <f t="shared" si="327"/>
        <v>0</v>
      </c>
      <c r="X614" s="103"/>
      <c r="Y614" s="103"/>
      <c r="Z614" s="103"/>
      <c r="AA614" s="103">
        <f t="shared" si="328"/>
        <v>62.848999999999997</v>
      </c>
      <c r="AB614" s="103">
        <v>62.848999999999997</v>
      </c>
      <c r="AC614" s="103"/>
      <c r="AD614" s="103"/>
      <c r="AE614" s="103">
        <f t="shared" si="329"/>
        <v>0</v>
      </c>
      <c r="AF614" s="103"/>
      <c r="AG614" s="103"/>
      <c r="AH614" s="103"/>
      <c r="AI614" s="103">
        <f t="shared" si="330"/>
        <v>150</v>
      </c>
      <c r="AJ614" s="103">
        <v>150</v>
      </c>
      <c r="AK614" s="103"/>
      <c r="AL614" s="103"/>
      <c r="AM614" s="2585">
        <f t="shared" si="331"/>
        <v>750</v>
      </c>
      <c r="AN614" s="2585">
        <v>750</v>
      </c>
      <c r="AO614" s="103"/>
      <c r="AP614" s="103"/>
      <c r="AQ614" s="2585">
        <f t="shared" si="332"/>
        <v>0</v>
      </c>
      <c r="AR614" s="2585"/>
      <c r="AS614" s="103"/>
      <c r="AT614" s="103"/>
      <c r="AU614" s="103"/>
      <c r="AV614" s="2585">
        <f t="shared" si="334"/>
        <v>0</v>
      </c>
      <c r="AW614" s="2585"/>
      <c r="AX614" s="103"/>
      <c r="AY614" s="103"/>
      <c r="AZ614" s="103"/>
      <c r="BA614" s="1667"/>
      <c r="BB614" s="1667"/>
      <c r="BC614" s="1667"/>
      <c r="BD614" s="2329">
        <f t="shared" si="347"/>
        <v>0</v>
      </c>
      <c r="BE614" s="2329"/>
      <c r="BF614" s="1668">
        <f t="shared" si="312"/>
        <v>600</v>
      </c>
      <c r="BG614" s="2333">
        <v>2022</v>
      </c>
      <c r="BH614" s="2333" t="s">
        <v>910</v>
      </c>
      <c r="BI614" s="2333"/>
      <c r="BJ614" s="2334">
        <f t="shared" si="337"/>
        <v>100</v>
      </c>
      <c r="BK614" s="2334" t="e">
        <f t="shared" si="338"/>
        <v>#DIV/0!</v>
      </c>
      <c r="BL614" s="2333" t="s">
        <v>40</v>
      </c>
      <c r="BM614" s="2483"/>
      <c r="BN614" s="2900" t="s">
        <v>2498</v>
      </c>
      <c r="BO614" s="2903"/>
      <c r="BP614" s="2336"/>
      <c r="BQ614" s="2354"/>
    </row>
    <row r="615" spans="1:70" s="2355" customFormat="1" ht="44.25" customHeight="1">
      <c r="A615" s="2570">
        <v>7</v>
      </c>
      <c r="B615" s="2675" t="s">
        <v>2216</v>
      </c>
      <c r="C615" s="1831" t="s">
        <v>2217</v>
      </c>
      <c r="D615" s="1736" t="s">
        <v>2218</v>
      </c>
      <c r="E615" s="2719">
        <v>2022</v>
      </c>
      <c r="F615" s="2720" t="s">
        <v>2219</v>
      </c>
      <c r="G615" s="2585">
        <f t="shared" si="345"/>
        <v>525</v>
      </c>
      <c r="H615" s="2585">
        <v>525</v>
      </c>
      <c r="I615" s="103"/>
      <c r="J615" s="103"/>
      <c r="K615" s="103">
        <f t="shared" si="346"/>
        <v>525</v>
      </c>
      <c r="L615" s="103">
        <v>525</v>
      </c>
      <c r="M615" s="1802">
        <f>420+102</f>
        <v>522</v>
      </c>
      <c r="N615" s="103"/>
      <c r="O615" s="2585"/>
      <c r="P615" s="103"/>
      <c r="Q615" s="103"/>
      <c r="R615" s="103"/>
      <c r="S615" s="103">
        <f t="shared" si="326"/>
        <v>105</v>
      </c>
      <c r="T615" s="2585">
        <v>105</v>
      </c>
      <c r="U615" s="103"/>
      <c r="V615" s="103"/>
      <c r="W615" s="103">
        <f t="shared" si="327"/>
        <v>0</v>
      </c>
      <c r="X615" s="103"/>
      <c r="Y615" s="103"/>
      <c r="Z615" s="103"/>
      <c r="AA615" s="103">
        <f t="shared" si="328"/>
        <v>101.923</v>
      </c>
      <c r="AB615" s="103">
        <v>101.923</v>
      </c>
      <c r="AC615" s="103"/>
      <c r="AD615" s="103"/>
      <c r="AE615" s="103">
        <f t="shared" si="329"/>
        <v>0</v>
      </c>
      <c r="AF615" s="103"/>
      <c r="AG615" s="103"/>
      <c r="AH615" s="103"/>
      <c r="AI615" s="103">
        <f t="shared" si="330"/>
        <v>105</v>
      </c>
      <c r="AJ615" s="103">
        <v>105</v>
      </c>
      <c r="AK615" s="103"/>
      <c r="AL615" s="103"/>
      <c r="AM615" s="2585">
        <f t="shared" si="331"/>
        <v>525</v>
      </c>
      <c r="AN615" s="2585">
        <v>525</v>
      </c>
      <c r="AO615" s="103"/>
      <c r="AP615" s="103"/>
      <c r="AQ615" s="2585">
        <f t="shared" si="332"/>
        <v>0</v>
      </c>
      <c r="AR615" s="2585"/>
      <c r="AS615" s="103"/>
      <c r="AT615" s="103"/>
      <c r="AU615" s="103"/>
      <c r="AV615" s="2585">
        <f t="shared" si="334"/>
        <v>0</v>
      </c>
      <c r="AW615" s="2585"/>
      <c r="AX615" s="103"/>
      <c r="AY615" s="103"/>
      <c r="AZ615" s="103"/>
      <c r="BA615" s="1667"/>
      <c r="BB615" s="1667"/>
      <c r="BC615" s="1667"/>
      <c r="BD615" s="2329">
        <f t="shared" si="347"/>
        <v>0</v>
      </c>
      <c r="BE615" s="2329"/>
      <c r="BF615" s="1668">
        <f t="shared" si="312"/>
        <v>420</v>
      </c>
      <c r="BG615" s="2333">
        <v>2022</v>
      </c>
      <c r="BH615" s="2333" t="s">
        <v>910</v>
      </c>
      <c r="BI615" s="2333"/>
      <c r="BJ615" s="2334">
        <f t="shared" si="337"/>
        <v>100</v>
      </c>
      <c r="BK615" s="2334" t="e">
        <f t="shared" si="338"/>
        <v>#DIV/0!</v>
      </c>
      <c r="BL615" s="2333" t="s">
        <v>40</v>
      </c>
      <c r="BM615" s="2483"/>
      <c r="BN615" s="2900" t="s">
        <v>2498</v>
      </c>
      <c r="BO615" s="2903"/>
      <c r="BP615" s="2336"/>
      <c r="BQ615" s="2354"/>
    </row>
    <row r="616" spans="1:70" s="2723" customFormat="1" ht="44.25" customHeight="1">
      <c r="A616" s="2475" t="s">
        <v>60</v>
      </c>
      <c r="B616" s="2675" t="s">
        <v>2220</v>
      </c>
      <c r="C616" s="1831" t="s">
        <v>2217</v>
      </c>
      <c r="D616" s="1736" t="s">
        <v>2221</v>
      </c>
      <c r="E616" s="2719">
        <v>2022</v>
      </c>
      <c r="F616" s="2720" t="s">
        <v>2222</v>
      </c>
      <c r="G616" s="2585">
        <f t="shared" si="345"/>
        <v>525</v>
      </c>
      <c r="H616" s="2585">
        <v>525</v>
      </c>
      <c r="I616" s="103"/>
      <c r="J616" s="103"/>
      <c r="K616" s="103">
        <f t="shared" si="346"/>
        <v>525</v>
      </c>
      <c r="L616" s="103">
        <v>525</v>
      </c>
      <c r="M616" s="1802">
        <v>525</v>
      </c>
      <c r="N616" s="103"/>
      <c r="O616" s="2585"/>
      <c r="P616" s="103"/>
      <c r="Q616" s="103"/>
      <c r="R616" s="103"/>
      <c r="S616" s="103">
        <f t="shared" si="326"/>
        <v>105</v>
      </c>
      <c r="T616" s="2585">
        <v>105</v>
      </c>
      <c r="U616" s="103"/>
      <c r="V616" s="103"/>
      <c r="W616" s="103">
        <f t="shared" si="327"/>
        <v>0</v>
      </c>
      <c r="X616" s="103"/>
      <c r="Y616" s="103"/>
      <c r="Z616" s="103"/>
      <c r="AA616" s="103">
        <f t="shared" si="328"/>
        <v>105</v>
      </c>
      <c r="AB616" s="103">
        <v>105</v>
      </c>
      <c r="AC616" s="103"/>
      <c r="AD616" s="103"/>
      <c r="AE616" s="103">
        <f t="shared" si="329"/>
        <v>0</v>
      </c>
      <c r="AF616" s="103"/>
      <c r="AG616" s="103"/>
      <c r="AH616" s="103"/>
      <c r="AI616" s="103">
        <f t="shared" si="330"/>
        <v>105</v>
      </c>
      <c r="AJ616" s="103">
        <v>105</v>
      </c>
      <c r="AK616" s="103"/>
      <c r="AL616" s="103"/>
      <c r="AM616" s="2585">
        <f t="shared" si="331"/>
        <v>525</v>
      </c>
      <c r="AN616" s="2585">
        <v>525</v>
      </c>
      <c r="AO616" s="103"/>
      <c r="AP616" s="103"/>
      <c r="AQ616" s="2585">
        <f t="shared" si="332"/>
        <v>0</v>
      </c>
      <c r="AR616" s="2585"/>
      <c r="AS616" s="103"/>
      <c r="AT616" s="103"/>
      <c r="AU616" s="103"/>
      <c r="AV616" s="2585">
        <f t="shared" si="334"/>
        <v>0</v>
      </c>
      <c r="AW616" s="2585"/>
      <c r="AX616" s="103"/>
      <c r="AY616" s="103"/>
      <c r="AZ616" s="103"/>
      <c r="BA616" s="1667"/>
      <c r="BB616" s="1667"/>
      <c r="BC616" s="1667"/>
      <c r="BD616" s="2329">
        <f t="shared" si="347"/>
        <v>0</v>
      </c>
      <c r="BE616" s="2329"/>
      <c r="BF616" s="1668">
        <f t="shared" si="312"/>
        <v>420</v>
      </c>
      <c r="BG616" s="2333">
        <v>2022</v>
      </c>
      <c r="BH616" s="2333" t="s">
        <v>910</v>
      </c>
      <c r="BI616" s="2333"/>
      <c r="BJ616" s="2334">
        <f t="shared" si="337"/>
        <v>100</v>
      </c>
      <c r="BK616" s="2334" t="e">
        <f t="shared" si="338"/>
        <v>#DIV/0!</v>
      </c>
      <c r="BL616" s="2333" t="s">
        <v>40</v>
      </c>
      <c r="BM616" s="2483"/>
      <c r="BN616" s="2900" t="s">
        <v>2498</v>
      </c>
      <c r="BO616" s="2903"/>
      <c r="BP616" s="2336"/>
      <c r="BQ616" s="2722"/>
    </row>
    <row r="617" spans="1:70" s="2353" customFormat="1" ht="25.5">
      <c r="A617" s="2570">
        <v>9</v>
      </c>
      <c r="B617" s="2675" t="s">
        <v>2223</v>
      </c>
      <c r="C617" s="1831" t="s">
        <v>2081</v>
      </c>
      <c r="D617" s="1736" t="s">
        <v>2224</v>
      </c>
      <c r="E617" s="2719">
        <v>2022</v>
      </c>
      <c r="F617" s="2720" t="s">
        <v>2225</v>
      </c>
      <c r="G617" s="2585">
        <f t="shared" si="345"/>
        <v>630</v>
      </c>
      <c r="H617" s="2585">
        <v>630</v>
      </c>
      <c r="I617" s="103"/>
      <c r="J617" s="103"/>
      <c r="K617" s="103">
        <f t="shared" si="346"/>
        <v>630</v>
      </c>
      <c r="L617" s="103">
        <v>630</v>
      </c>
      <c r="M617" s="1802">
        <v>630</v>
      </c>
      <c r="N617" s="103"/>
      <c r="O617" s="2585"/>
      <c r="P617" s="103"/>
      <c r="Q617" s="103"/>
      <c r="R617" s="103"/>
      <c r="S617" s="103">
        <f t="shared" si="326"/>
        <v>130</v>
      </c>
      <c r="T617" s="2585">
        <v>130</v>
      </c>
      <c r="U617" s="103"/>
      <c r="V617" s="103"/>
      <c r="W617" s="103">
        <f t="shared" si="327"/>
        <v>0</v>
      </c>
      <c r="X617" s="103"/>
      <c r="Y617" s="103"/>
      <c r="Z617" s="103"/>
      <c r="AA617" s="103">
        <f t="shared" si="328"/>
        <v>92.81</v>
      </c>
      <c r="AB617" s="103">
        <v>92.81</v>
      </c>
      <c r="AC617" s="103"/>
      <c r="AD617" s="103"/>
      <c r="AE617" s="103">
        <f t="shared" si="329"/>
        <v>0</v>
      </c>
      <c r="AF617" s="103"/>
      <c r="AG617" s="103"/>
      <c r="AH617" s="103"/>
      <c r="AI617" s="103">
        <f t="shared" si="330"/>
        <v>130</v>
      </c>
      <c r="AJ617" s="103">
        <v>130</v>
      </c>
      <c r="AK617" s="103"/>
      <c r="AL617" s="103"/>
      <c r="AM617" s="2585">
        <f t="shared" si="331"/>
        <v>630</v>
      </c>
      <c r="AN617" s="2585">
        <v>630</v>
      </c>
      <c r="AO617" s="103"/>
      <c r="AP617" s="103"/>
      <c r="AQ617" s="2585">
        <f t="shared" si="332"/>
        <v>0</v>
      </c>
      <c r="AR617" s="2585"/>
      <c r="AS617" s="103"/>
      <c r="AT617" s="103"/>
      <c r="AU617" s="103"/>
      <c r="AV617" s="2585">
        <f t="shared" si="334"/>
        <v>0</v>
      </c>
      <c r="AW617" s="2585"/>
      <c r="AX617" s="103"/>
      <c r="AY617" s="103"/>
      <c r="AZ617" s="103"/>
      <c r="BA617" s="1667"/>
      <c r="BB617" s="1667"/>
      <c r="BC617" s="1667"/>
      <c r="BD617" s="2329">
        <f t="shared" si="347"/>
        <v>0</v>
      </c>
      <c r="BE617" s="2329"/>
      <c r="BF617" s="1668">
        <f t="shared" si="312"/>
        <v>500</v>
      </c>
      <c r="BG617" s="2333">
        <v>2022</v>
      </c>
      <c r="BH617" s="2333" t="s">
        <v>910</v>
      </c>
      <c r="BI617" s="2333"/>
      <c r="BJ617" s="2334">
        <f t="shared" si="337"/>
        <v>100</v>
      </c>
      <c r="BK617" s="2334" t="e">
        <f t="shared" si="338"/>
        <v>#DIV/0!</v>
      </c>
      <c r="BL617" s="2333" t="s">
        <v>40</v>
      </c>
      <c r="BM617" s="2669"/>
      <c r="BN617" s="2900" t="s">
        <v>2498</v>
      </c>
      <c r="BO617" s="2931"/>
      <c r="BP617" s="2670"/>
      <c r="BQ617" s="2352"/>
    </row>
    <row r="618" spans="1:70" s="2355" customFormat="1" ht="31.5">
      <c r="A618" s="2475" t="s">
        <v>169</v>
      </c>
      <c r="B618" s="2675" t="s">
        <v>2226</v>
      </c>
      <c r="C618" s="1831" t="s">
        <v>2064</v>
      </c>
      <c r="D618" s="1736" t="s">
        <v>2227</v>
      </c>
      <c r="E618" s="2719">
        <v>2022</v>
      </c>
      <c r="F618" s="2721" t="s">
        <v>2228</v>
      </c>
      <c r="G618" s="2585">
        <f t="shared" si="345"/>
        <v>420</v>
      </c>
      <c r="H618" s="2585">
        <v>420</v>
      </c>
      <c r="I618" s="103"/>
      <c r="J618" s="103"/>
      <c r="K618" s="103">
        <f t="shared" si="346"/>
        <v>420</v>
      </c>
      <c r="L618" s="103">
        <v>420</v>
      </c>
      <c r="M618" s="1802">
        <v>420</v>
      </c>
      <c r="N618" s="103"/>
      <c r="O618" s="2585"/>
      <c r="P618" s="103"/>
      <c r="Q618" s="103"/>
      <c r="R618" s="103"/>
      <c r="S618" s="103">
        <f t="shared" si="326"/>
        <v>70</v>
      </c>
      <c r="T618" s="2585">
        <v>70</v>
      </c>
      <c r="U618" s="103"/>
      <c r="V618" s="103"/>
      <c r="W618" s="103">
        <f t="shared" si="327"/>
        <v>0</v>
      </c>
      <c r="X618" s="103"/>
      <c r="Y618" s="103"/>
      <c r="Z618" s="103"/>
      <c r="AA618" s="103">
        <f t="shared" si="328"/>
        <v>70</v>
      </c>
      <c r="AB618" s="103">
        <v>70</v>
      </c>
      <c r="AC618" s="103"/>
      <c r="AD618" s="103"/>
      <c r="AE618" s="103">
        <f t="shared" si="329"/>
        <v>0</v>
      </c>
      <c r="AF618" s="103"/>
      <c r="AG618" s="103"/>
      <c r="AH618" s="103"/>
      <c r="AI618" s="103">
        <f t="shared" si="330"/>
        <v>70</v>
      </c>
      <c r="AJ618" s="103">
        <v>70</v>
      </c>
      <c r="AK618" s="103"/>
      <c r="AL618" s="103"/>
      <c r="AM618" s="2585">
        <f t="shared" si="331"/>
        <v>420</v>
      </c>
      <c r="AN618" s="2585">
        <v>420</v>
      </c>
      <c r="AO618" s="103"/>
      <c r="AP618" s="103"/>
      <c r="AQ618" s="2585">
        <f t="shared" si="332"/>
        <v>0</v>
      </c>
      <c r="AR618" s="2585"/>
      <c r="AS618" s="103"/>
      <c r="AT618" s="103"/>
      <c r="AU618" s="103"/>
      <c r="AV618" s="2585">
        <f t="shared" si="334"/>
        <v>0</v>
      </c>
      <c r="AW618" s="2585"/>
      <c r="AX618" s="103"/>
      <c r="AY618" s="103"/>
      <c r="AZ618" s="103"/>
      <c r="BA618" s="1667"/>
      <c r="BB618" s="1667"/>
      <c r="BC618" s="1667"/>
      <c r="BD618" s="2329">
        <f t="shared" si="347"/>
        <v>0</v>
      </c>
      <c r="BE618" s="2329"/>
      <c r="BF618" s="1668">
        <f t="shared" si="312"/>
        <v>350</v>
      </c>
      <c r="BG618" s="2333">
        <v>2022</v>
      </c>
      <c r="BH618" s="2333" t="s">
        <v>910</v>
      </c>
      <c r="BI618" s="2333"/>
      <c r="BJ618" s="2334">
        <f t="shared" si="337"/>
        <v>100</v>
      </c>
      <c r="BK618" s="2334" t="e">
        <f t="shared" si="338"/>
        <v>#DIV/0!</v>
      </c>
      <c r="BL618" s="2333" t="s">
        <v>40</v>
      </c>
      <c r="BM618" s="2483"/>
      <c r="BN618" s="2900" t="s">
        <v>2498</v>
      </c>
      <c r="BO618" s="2903"/>
      <c r="BP618" s="2336"/>
      <c r="BQ618" s="2354"/>
    </row>
    <row r="619" spans="1:70" s="2355" customFormat="1" ht="39.75" customHeight="1">
      <c r="A619" s="2570">
        <v>11</v>
      </c>
      <c r="B619" s="2675" t="s">
        <v>2229</v>
      </c>
      <c r="C619" s="1831" t="s">
        <v>2073</v>
      </c>
      <c r="D619" s="1736" t="s">
        <v>2230</v>
      </c>
      <c r="E619" s="2719" t="s">
        <v>197</v>
      </c>
      <c r="F619" s="2720" t="s">
        <v>2231</v>
      </c>
      <c r="G619" s="2585">
        <f t="shared" si="345"/>
        <v>1500</v>
      </c>
      <c r="H619" s="2585">
        <v>1500</v>
      </c>
      <c r="I619" s="103"/>
      <c r="J619" s="103"/>
      <c r="K619" s="103">
        <f t="shared" si="346"/>
        <v>1500</v>
      </c>
      <c r="L619" s="103">
        <v>1500</v>
      </c>
      <c r="M619" s="1802">
        <v>1300</v>
      </c>
      <c r="N619" s="103">
        <v>300</v>
      </c>
      <c r="O619" s="2585"/>
      <c r="P619" s="103"/>
      <c r="Q619" s="103"/>
      <c r="R619" s="103"/>
      <c r="S619" s="103">
        <f t="shared" si="326"/>
        <v>300</v>
      </c>
      <c r="T619" s="2585">
        <v>300</v>
      </c>
      <c r="U619" s="103"/>
      <c r="V619" s="103"/>
      <c r="W619" s="103">
        <f t="shared" si="327"/>
        <v>0</v>
      </c>
      <c r="X619" s="103"/>
      <c r="Y619" s="103"/>
      <c r="Z619" s="103"/>
      <c r="AA619" s="103">
        <f t="shared" si="328"/>
        <v>49.646000000000001</v>
      </c>
      <c r="AB619" s="103">
        <v>49.646000000000001</v>
      </c>
      <c r="AC619" s="103"/>
      <c r="AD619" s="103"/>
      <c r="AE619" s="103">
        <f t="shared" si="329"/>
        <v>0</v>
      </c>
      <c r="AF619" s="103"/>
      <c r="AG619" s="103"/>
      <c r="AH619" s="103"/>
      <c r="AI619" s="103">
        <f t="shared" si="330"/>
        <v>300</v>
      </c>
      <c r="AJ619" s="103">
        <v>300</v>
      </c>
      <c r="AK619" s="103"/>
      <c r="AL619" s="103"/>
      <c r="AM619" s="2585">
        <f t="shared" si="331"/>
        <v>1300</v>
      </c>
      <c r="AN619" s="2585">
        <v>1300</v>
      </c>
      <c r="AO619" s="103"/>
      <c r="AP619" s="103"/>
      <c r="AQ619" s="2585">
        <f t="shared" si="332"/>
        <v>200</v>
      </c>
      <c r="AR619" s="2585">
        <v>200</v>
      </c>
      <c r="AS619" s="103"/>
      <c r="AT619" s="103"/>
      <c r="AU619" s="103"/>
      <c r="AV619" s="2585">
        <f t="shared" si="334"/>
        <v>200</v>
      </c>
      <c r="AW619" s="2585">
        <v>200</v>
      </c>
      <c r="AX619" s="103"/>
      <c r="AY619" s="103"/>
      <c r="AZ619" s="103"/>
      <c r="BA619" s="1667"/>
      <c r="BB619" s="1667"/>
      <c r="BC619" s="1667"/>
      <c r="BD619" s="2329">
        <v>200</v>
      </c>
      <c r="BE619" s="2329"/>
      <c r="BF619" s="1668">
        <f t="shared" si="312"/>
        <v>1000</v>
      </c>
      <c r="BG619" s="2333">
        <v>2022</v>
      </c>
      <c r="BH619" s="2333" t="s">
        <v>2324</v>
      </c>
      <c r="BI619" s="2333" t="s">
        <v>2327</v>
      </c>
      <c r="BJ619" s="2334">
        <f t="shared" si="337"/>
        <v>100</v>
      </c>
      <c r="BK619" s="2334">
        <f t="shared" si="338"/>
        <v>100</v>
      </c>
      <c r="BL619" s="2333" t="s">
        <v>40</v>
      </c>
      <c r="BM619" s="2483"/>
      <c r="BN619" s="2900" t="s">
        <v>2498</v>
      </c>
      <c r="BO619" s="2903"/>
      <c r="BP619" s="2336"/>
      <c r="BQ619" s="2354"/>
    </row>
    <row r="620" spans="1:70" s="2355" customFormat="1" ht="39.75" customHeight="1">
      <c r="A620" s="2475" t="s">
        <v>179</v>
      </c>
      <c r="B620" s="2675" t="s">
        <v>2232</v>
      </c>
      <c r="C620" s="1831" t="s">
        <v>2084</v>
      </c>
      <c r="D620" s="1736" t="s">
        <v>2233</v>
      </c>
      <c r="E620" s="2719" t="s">
        <v>197</v>
      </c>
      <c r="F620" s="2720" t="s">
        <v>2234</v>
      </c>
      <c r="G620" s="2585">
        <f t="shared" si="345"/>
        <v>1200</v>
      </c>
      <c r="H620" s="2585">
        <v>1200</v>
      </c>
      <c r="I620" s="103"/>
      <c r="J620" s="103"/>
      <c r="K620" s="103">
        <f t="shared" si="346"/>
        <v>1200</v>
      </c>
      <c r="L620" s="103">
        <v>1200</v>
      </c>
      <c r="M620" s="1802">
        <v>1200</v>
      </c>
      <c r="N620" s="103"/>
      <c r="O620" s="2585"/>
      <c r="P620" s="103"/>
      <c r="Q620" s="103"/>
      <c r="R620" s="103"/>
      <c r="S620" s="103">
        <f t="shared" si="326"/>
        <v>300</v>
      </c>
      <c r="T620" s="2585">
        <v>300</v>
      </c>
      <c r="U620" s="103"/>
      <c r="V620" s="103"/>
      <c r="W620" s="103">
        <f t="shared" si="327"/>
        <v>0</v>
      </c>
      <c r="X620" s="103"/>
      <c r="Y620" s="103"/>
      <c r="Z620" s="103"/>
      <c r="AA620" s="103">
        <f t="shared" si="328"/>
        <v>232.22800000000001</v>
      </c>
      <c r="AB620" s="103">
        <v>232.22800000000001</v>
      </c>
      <c r="AC620" s="103"/>
      <c r="AD620" s="103"/>
      <c r="AE620" s="103">
        <f t="shared" si="329"/>
        <v>0</v>
      </c>
      <c r="AF620" s="103"/>
      <c r="AG620" s="103"/>
      <c r="AH620" s="103"/>
      <c r="AI620" s="103">
        <f t="shared" si="330"/>
        <v>300</v>
      </c>
      <c r="AJ620" s="103">
        <v>300</v>
      </c>
      <c r="AK620" s="103"/>
      <c r="AL620" s="103"/>
      <c r="AM620" s="2585">
        <f t="shared" si="331"/>
        <v>1200</v>
      </c>
      <c r="AN620" s="2585">
        <v>1200</v>
      </c>
      <c r="AO620" s="103"/>
      <c r="AP620" s="103"/>
      <c r="AQ620" s="2585">
        <f t="shared" si="332"/>
        <v>0</v>
      </c>
      <c r="AR620" s="2585"/>
      <c r="AS620" s="103"/>
      <c r="AT620" s="103"/>
      <c r="AU620" s="103"/>
      <c r="AV620" s="2585">
        <f t="shared" si="334"/>
        <v>0</v>
      </c>
      <c r="AW620" s="2585"/>
      <c r="AX620" s="103"/>
      <c r="AY620" s="103"/>
      <c r="AZ620" s="103"/>
      <c r="BA620" s="1667"/>
      <c r="BB620" s="1667"/>
      <c r="BC620" s="1667"/>
      <c r="BD620" s="2329">
        <f t="shared" si="347"/>
        <v>0</v>
      </c>
      <c r="BE620" s="2329"/>
      <c r="BF620" s="1668">
        <f t="shared" si="312"/>
        <v>900</v>
      </c>
      <c r="BG620" s="2333">
        <v>2022</v>
      </c>
      <c r="BH620" s="2333" t="s">
        <v>910</v>
      </c>
      <c r="BI620" s="2333"/>
      <c r="BJ620" s="2334">
        <f t="shared" si="337"/>
        <v>100</v>
      </c>
      <c r="BK620" s="2334" t="e">
        <f t="shared" si="338"/>
        <v>#DIV/0!</v>
      </c>
      <c r="BL620" s="2333" t="s">
        <v>40</v>
      </c>
      <c r="BM620" s="2483"/>
      <c r="BN620" s="2900" t="s">
        <v>2498</v>
      </c>
      <c r="BO620" s="2903"/>
      <c r="BP620" s="2336"/>
      <c r="BQ620" s="2354"/>
    </row>
    <row r="621" spans="1:70" s="2353" customFormat="1" ht="39.75" customHeight="1">
      <c r="A621" s="2570">
        <v>13</v>
      </c>
      <c r="B621" s="2675" t="s">
        <v>2235</v>
      </c>
      <c r="C621" s="1831" t="s">
        <v>2084</v>
      </c>
      <c r="D621" s="1736" t="s">
        <v>1797</v>
      </c>
      <c r="E621" s="2719" t="s">
        <v>197</v>
      </c>
      <c r="F621" s="2720" t="s">
        <v>2236</v>
      </c>
      <c r="G621" s="2585">
        <f t="shared" si="345"/>
        <v>2000</v>
      </c>
      <c r="H621" s="2585">
        <v>2000</v>
      </c>
      <c r="I621" s="103"/>
      <c r="J621" s="103"/>
      <c r="K621" s="103">
        <f t="shared" si="346"/>
        <v>2000</v>
      </c>
      <c r="L621" s="103">
        <v>2000</v>
      </c>
      <c r="M621" s="1802">
        <v>2000</v>
      </c>
      <c r="N621" s="103"/>
      <c r="O621" s="2585"/>
      <c r="P621" s="103"/>
      <c r="Q621" s="103"/>
      <c r="R621" s="103"/>
      <c r="S621" s="103">
        <f t="shared" si="326"/>
        <v>600</v>
      </c>
      <c r="T621" s="2585">
        <v>600</v>
      </c>
      <c r="U621" s="103"/>
      <c r="V621" s="103"/>
      <c r="W621" s="103">
        <f t="shared" si="327"/>
        <v>0</v>
      </c>
      <c r="X621" s="103"/>
      <c r="Y621" s="103"/>
      <c r="Z621" s="103"/>
      <c r="AA621" s="103">
        <f t="shared" si="328"/>
        <v>591.52300000000002</v>
      </c>
      <c r="AB621" s="103">
        <v>591.52300000000002</v>
      </c>
      <c r="AC621" s="103"/>
      <c r="AD621" s="103"/>
      <c r="AE621" s="103">
        <f t="shared" si="329"/>
        <v>0</v>
      </c>
      <c r="AF621" s="103"/>
      <c r="AG621" s="103"/>
      <c r="AH621" s="103"/>
      <c r="AI621" s="103">
        <f t="shared" si="330"/>
        <v>600</v>
      </c>
      <c r="AJ621" s="103">
        <v>600</v>
      </c>
      <c r="AK621" s="103"/>
      <c r="AL621" s="103"/>
      <c r="AM621" s="2585">
        <f t="shared" si="331"/>
        <v>2000</v>
      </c>
      <c r="AN621" s="2585">
        <v>2000</v>
      </c>
      <c r="AO621" s="103"/>
      <c r="AP621" s="103"/>
      <c r="AQ621" s="2585">
        <f t="shared" si="332"/>
        <v>0</v>
      </c>
      <c r="AR621" s="2585"/>
      <c r="AS621" s="103"/>
      <c r="AT621" s="103"/>
      <c r="AU621" s="103"/>
      <c r="AV621" s="2585">
        <f t="shared" si="334"/>
        <v>0</v>
      </c>
      <c r="AW621" s="2585"/>
      <c r="AX621" s="103"/>
      <c r="AY621" s="103"/>
      <c r="AZ621" s="103"/>
      <c r="BA621" s="1667"/>
      <c r="BB621" s="1667"/>
      <c r="BC621" s="1667"/>
      <c r="BD621" s="2329">
        <f t="shared" si="347"/>
        <v>0</v>
      </c>
      <c r="BE621" s="2329"/>
      <c r="BF621" s="1668">
        <f t="shared" si="312"/>
        <v>1400</v>
      </c>
      <c r="BG621" s="2333">
        <v>2022</v>
      </c>
      <c r="BH621" s="2333" t="s">
        <v>910</v>
      </c>
      <c r="BI621" s="2333"/>
      <c r="BJ621" s="2334">
        <f t="shared" si="337"/>
        <v>100</v>
      </c>
      <c r="BK621" s="2334" t="e">
        <f t="shared" si="338"/>
        <v>#DIV/0!</v>
      </c>
      <c r="BL621" s="2333" t="s">
        <v>40</v>
      </c>
      <c r="BM621" s="2669"/>
      <c r="BN621" s="2900" t="s">
        <v>2498</v>
      </c>
      <c r="BO621" s="2931"/>
      <c r="BP621" s="2670"/>
      <c r="BQ621" s="2352"/>
    </row>
    <row r="622" spans="1:70" s="2353" customFormat="1" ht="39.75" customHeight="1">
      <c r="A622" s="2475" t="s">
        <v>188</v>
      </c>
      <c r="B622" s="2675" t="s">
        <v>2237</v>
      </c>
      <c r="C622" s="1831" t="s">
        <v>2217</v>
      </c>
      <c r="D622" s="1736" t="s">
        <v>396</v>
      </c>
      <c r="E622" s="2719" t="s">
        <v>197</v>
      </c>
      <c r="F622" s="2720" t="s">
        <v>2238</v>
      </c>
      <c r="G622" s="2585">
        <f t="shared" si="345"/>
        <v>1510</v>
      </c>
      <c r="H622" s="2585">
        <v>1510</v>
      </c>
      <c r="I622" s="103"/>
      <c r="J622" s="103"/>
      <c r="K622" s="103">
        <f t="shared" si="346"/>
        <v>1510</v>
      </c>
      <c r="L622" s="103">
        <v>1510</v>
      </c>
      <c r="M622" s="1802">
        <v>1510</v>
      </c>
      <c r="N622" s="103">
        <v>300</v>
      </c>
      <c r="O622" s="2585"/>
      <c r="P622" s="103"/>
      <c r="Q622" s="103"/>
      <c r="R622" s="103"/>
      <c r="S622" s="103">
        <f t="shared" si="326"/>
        <v>410</v>
      </c>
      <c r="T622" s="2585">
        <v>410</v>
      </c>
      <c r="U622" s="103"/>
      <c r="V622" s="103"/>
      <c r="W622" s="103">
        <f t="shared" si="327"/>
        <v>0</v>
      </c>
      <c r="X622" s="103"/>
      <c r="Y622" s="103"/>
      <c r="Z622" s="103"/>
      <c r="AA622" s="103">
        <f t="shared" si="328"/>
        <v>390.68599999999998</v>
      </c>
      <c r="AB622" s="103">
        <v>390.68599999999998</v>
      </c>
      <c r="AC622" s="103"/>
      <c r="AD622" s="103"/>
      <c r="AE622" s="103">
        <f t="shared" si="329"/>
        <v>0</v>
      </c>
      <c r="AF622" s="103"/>
      <c r="AG622" s="103"/>
      <c r="AH622" s="103"/>
      <c r="AI622" s="103">
        <f t="shared" si="330"/>
        <v>410</v>
      </c>
      <c r="AJ622" s="103">
        <v>410</v>
      </c>
      <c r="AK622" s="103"/>
      <c r="AL622" s="103"/>
      <c r="AM622" s="2585">
        <f t="shared" si="331"/>
        <v>1510</v>
      </c>
      <c r="AN622" s="2585">
        <v>1510</v>
      </c>
      <c r="AO622" s="103"/>
      <c r="AP622" s="103"/>
      <c r="AQ622" s="2585">
        <f t="shared" si="332"/>
        <v>0</v>
      </c>
      <c r="AR622" s="2585"/>
      <c r="AS622" s="103"/>
      <c r="AT622" s="103"/>
      <c r="AU622" s="103"/>
      <c r="AV622" s="2585">
        <f t="shared" si="334"/>
        <v>0</v>
      </c>
      <c r="AW622" s="2585"/>
      <c r="AX622" s="103"/>
      <c r="AY622" s="103"/>
      <c r="AZ622" s="103"/>
      <c r="BA622" s="1667"/>
      <c r="BB622" s="1667"/>
      <c r="BC622" s="1667"/>
      <c r="BD622" s="2329">
        <f t="shared" si="347"/>
        <v>0</v>
      </c>
      <c r="BE622" s="2329"/>
      <c r="BF622" s="1668">
        <f t="shared" si="312"/>
        <v>1100</v>
      </c>
      <c r="BG622" s="2333">
        <v>2022</v>
      </c>
      <c r="BH622" s="2333" t="s">
        <v>910</v>
      </c>
      <c r="BI622" s="2333"/>
      <c r="BJ622" s="2334">
        <f t="shared" si="337"/>
        <v>100</v>
      </c>
      <c r="BK622" s="2334" t="e">
        <f t="shared" si="338"/>
        <v>#DIV/0!</v>
      </c>
      <c r="BL622" s="2333" t="s">
        <v>40</v>
      </c>
      <c r="BM622" s="2483"/>
      <c r="BN622" s="2900" t="s">
        <v>2498</v>
      </c>
      <c r="BO622" s="2903"/>
      <c r="BP622" s="2336"/>
      <c r="BQ622" s="2352"/>
    </row>
    <row r="623" spans="1:70" s="2353" customFormat="1" ht="40.5" customHeight="1">
      <c r="A623" s="2570">
        <v>15</v>
      </c>
      <c r="B623" s="2675" t="s">
        <v>2239</v>
      </c>
      <c r="C623" s="1831" t="s">
        <v>2070</v>
      </c>
      <c r="D623" s="1736" t="s">
        <v>2240</v>
      </c>
      <c r="E623" s="2719" t="s">
        <v>197</v>
      </c>
      <c r="F623" s="2720" t="s">
        <v>2241</v>
      </c>
      <c r="G623" s="2585">
        <f t="shared" si="345"/>
        <v>1100</v>
      </c>
      <c r="H623" s="2585">
        <v>1100</v>
      </c>
      <c r="I623" s="103"/>
      <c r="J623" s="103"/>
      <c r="K623" s="103">
        <f t="shared" si="346"/>
        <v>1100</v>
      </c>
      <c r="L623" s="103">
        <v>1100</v>
      </c>
      <c r="M623" s="1802">
        <v>1100</v>
      </c>
      <c r="N623" s="103">
        <v>250</v>
      </c>
      <c r="O623" s="2585"/>
      <c r="P623" s="103"/>
      <c r="Q623" s="103"/>
      <c r="R623" s="103"/>
      <c r="S623" s="103">
        <f t="shared" si="326"/>
        <v>250</v>
      </c>
      <c r="T623" s="2585">
        <v>250</v>
      </c>
      <c r="U623" s="103"/>
      <c r="V623" s="103"/>
      <c r="W623" s="103">
        <f t="shared" si="327"/>
        <v>0</v>
      </c>
      <c r="X623" s="103"/>
      <c r="Y623" s="103"/>
      <c r="Z623" s="103"/>
      <c r="AA623" s="103">
        <f t="shared" si="328"/>
        <v>250</v>
      </c>
      <c r="AB623" s="103">
        <v>250</v>
      </c>
      <c r="AC623" s="103"/>
      <c r="AD623" s="103"/>
      <c r="AE623" s="103">
        <f t="shared" si="329"/>
        <v>0</v>
      </c>
      <c r="AF623" s="103"/>
      <c r="AG623" s="103"/>
      <c r="AH623" s="103"/>
      <c r="AI623" s="103">
        <f t="shared" si="330"/>
        <v>250</v>
      </c>
      <c r="AJ623" s="103">
        <v>250</v>
      </c>
      <c r="AK623" s="103"/>
      <c r="AL623" s="103"/>
      <c r="AM623" s="2585">
        <f t="shared" si="331"/>
        <v>1100</v>
      </c>
      <c r="AN623" s="2585">
        <v>1100</v>
      </c>
      <c r="AO623" s="103"/>
      <c r="AP623" s="103"/>
      <c r="AQ623" s="2585">
        <f t="shared" si="332"/>
        <v>0</v>
      </c>
      <c r="AR623" s="2585"/>
      <c r="AS623" s="103"/>
      <c r="AT623" s="103"/>
      <c r="AU623" s="103"/>
      <c r="AV623" s="2585">
        <f t="shared" si="334"/>
        <v>0</v>
      </c>
      <c r="AW623" s="2585"/>
      <c r="AX623" s="103"/>
      <c r="AY623" s="103"/>
      <c r="AZ623" s="103"/>
      <c r="BA623" s="1667"/>
      <c r="BB623" s="1667"/>
      <c r="BC623" s="1667"/>
      <c r="BD623" s="2329">
        <f t="shared" si="347"/>
        <v>0</v>
      </c>
      <c r="BE623" s="2329"/>
      <c r="BF623" s="1668">
        <f t="shared" si="312"/>
        <v>850</v>
      </c>
      <c r="BG623" s="2333">
        <v>2022</v>
      </c>
      <c r="BH623" s="2333" t="s">
        <v>910</v>
      </c>
      <c r="BI623" s="2333"/>
      <c r="BJ623" s="2334">
        <f t="shared" si="337"/>
        <v>100</v>
      </c>
      <c r="BK623" s="2334" t="e">
        <f t="shared" si="338"/>
        <v>#DIV/0!</v>
      </c>
      <c r="BL623" s="2333" t="s">
        <v>40</v>
      </c>
      <c r="BM623" s="2483"/>
      <c r="BN623" s="2900" t="s">
        <v>2498</v>
      </c>
      <c r="BO623" s="2903"/>
      <c r="BP623" s="2336"/>
      <c r="BQ623" s="2352"/>
    </row>
    <row r="624" spans="1:70" s="809" customFormat="1">
      <c r="A624" s="2208" t="s">
        <v>74</v>
      </c>
      <c r="B624" s="1832" t="s">
        <v>2420</v>
      </c>
      <c r="C624" s="1833"/>
      <c r="D624" s="1834"/>
      <c r="E624" s="1835"/>
      <c r="F624" s="1836"/>
      <c r="G624" s="102">
        <f>SUM(G625:G644)</f>
        <v>34696</v>
      </c>
      <c r="H624" s="102">
        <f t="shared" ref="H624:BC624" si="348">SUM(H625:H644)</f>
        <v>34696</v>
      </c>
      <c r="I624" s="102">
        <f t="shared" si="348"/>
        <v>0</v>
      </c>
      <c r="J624" s="102">
        <f t="shared" si="348"/>
        <v>0</v>
      </c>
      <c r="K624" s="102">
        <f t="shared" si="348"/>
        <v>34696</v>
      </c>
      <c r="L624" s="102">
        <f t="shared" si="348"/>
        <v>34696</v>
      </c>
      <c r="M624" s="102">
        <f t="shared" si="348"/>
        <v>6635</v>
      </c>
      <c r="N624" s="102">
        <f t="shared" si="348"/>
        <v>6635</v>
      </c>
      <c r="O624" s="102">
        <f t="shared" si="348"/>
        <v>0</v>
      </c>
      <c r="P624" s="102">
        <f t="shared" si="348"/>
        <v>0</v>
      </c>
      <c r="Q624" s="102">
        <f t="shared" si="348"/>
        <v>0</v>
      </c>
      <c r="R624" s="102">
        <f t="shared" si="348"/>
        <v>0</v>
      </c>
      <c r="S624" s="102">
        <f t="shared" si="348"/>
        <v>13390</v>
      </c>
      <c r="T624" s="102">
        <f t="shared" si="348"/>
        <v>13390</v>
      </c>
      <c r="U624" s="102">
        <f t="shared" si="348"/>
        <v>0</v>
      </c>
      <c r="V624" s="102">
        <f t="shared" si="348"/>
        <v>0</v>
      </c>
      <c r="W624" s="102">
        <f t="shared" si="348"/>
        <v>0</v>
      </c>
      <c r="X624" s="102">
        <f t="shared" si="348"/>
        <v>0</v>
      </c>
      <c r="Y624" s="102">
        <f t="shared" si="348"/>
        <v>0</v>
      </c>
      <c r="Z624" s="102">
        <f t="shared" si="348"/>
        <v>0</v>
      </c>
      <c r="AA624" s="102">
        <f t="shared" si="348"/>
        <v>11337.177</v>
      </c>
      <c r="AB624" s="102">
        <f t="shared" si="348"/>
        <v>11337.177</v>
      </c>
      <c r="AC624" s="102">
        <f t="shared" si="348"/>
        <v>0</v>
      </c>
      <c r="AD624" s="102">
        <f t="shared" si="348"/>
        <v>0</v>
      </c>
      <c r="AE624" s="102">
        <f t="shared" si="348"/>
        <v>0</v>
      </c>
      <c r="AF624" s="102">
        <f t="shared" si="348"/>
        <v>0</v>
      </c>
      <c r="AG624" s="102">
        <f t="shared" si="348"/>
        <v>0</v>
      </c>
      <c r="AH624" s="102">
        <f t="shared" si="348"/>
        <v>0</v>
      </c>
      <c r="AI624" s="102">
        <f t="shared" si="348"/>
        <v>13390</v>
      </c>
      <c r="AJ624" s="102">
        <f t="shared" si="348"/>
        <v>13390</v>
      </c>
      <c r="AK624" s="102">
        <f t="shared" si="348"/>
        <v>0</v>
      </c>
      <c r="AL624" s="102">
        <f t="shared" si="348"/>
        <v>0</v>
      </c>
      <c r="AM624" s="102">
        <f t="shared" si="348"/>
        <v>13390</v>
      </c>
      <c r="AN624" s="102">
        <f t="shared" si="348"/>
        <v>13390</v>
      </c>
      <c r="AO624" s="102">
        <f t="shared" si="348"/>
        <v>0</v>
      </c>
      <c r="AP624" s="102">
        <f t="shared" si="348"/>
        <v>0</v>
      </c>
      <c r="AQ624" s="102">
        <f t="shared" si="348"/>
        <v>21306</v>
      </c>
      <c r="AR624" s="102">
        <f t="shared" si="348"/>
        <v>21306</v>
      </c>
      <c r="AS624" s="102">
        <f t="shared" si="348"/>
        <v>0</v>
      </c>
      <c r="AT624" s="102">
        <f t="shared" si="348"/>
        <v>0</v>
      </c>
      <c r="AU624" s="102">
        <f t="shared" si="348"/>
        <v>0</v>
      </c>
      <c r="AV624" s="102">
        <f t="shared" si="348"/>
        <v>21306</v>
      </c>
      <c r="AW624" s="102">
        <f t="shared" si="348"/>
        <v>21306</v>
      </c>
      <c r="AX624" s="102">
        <f t="shared" si="348"/>
        <v>0</v>
      </c>
      <c r="AY624" s="102">
        <f t="shared" si="348"/>
        <v>0</v>
      </c>
      <c r="AZ624" s="102">
        <f t="shared" si="348"/>
        <v>0</v>
      </c>
      <c r="BA624" s="102">
        <f t="shared" si="348"/>
        <v>0</v>
      </c>
      <c r="BB624" s="102">
        <f t="shared" si="348"/>
        <v>0</v>
      </c>
      <c r="BC624" s="102">
        <f t="shared" si="348"/>
        <v>0</v>
      </c>
      <c r="BD624" s="102">
        <f>SUM(BD625:BD644)</f>
        <v>15354</v>
      </c>
      <c r="BE624" s="102"/>
      <c r="BF624" s="1803"/>
      <c r="BG624" s="1804"/>
      <c r="BH624" s="1804"/>
      <c r="BI624" s="1804"/>
      <c r="BJ624" s="1692">
        <f t="shared" si="337"/>
        <v>82.845284759050031</v>
      </c>
      <c r="BK624" s="1692">
        <f t="shared" si="338"/>
        <v>72.064207265559006</v>
      </c>
      <c r="BL624" s="1691"/>
      <c r="BM624" s="1837"/>
      <c r="BN624" s="2900" t="s">
        <v>2498</v>
      </c>
      <c r="BO624" s="2904"/>
      <c r="BP624" s="1660">
        <v>15354</v>
      </c>
      <c r="BQ624" s="1905">
        <f>(BP624+AN624)/H624</f>
        <v>0.82845284759050031</v>
      </c>
      <c r="BR624" s="809">
        <f>BP624-BD624</f>
        <v>0</v>
      </c>
    </row>
    <row r="625" spans="1:69" s="2364" customFormat="1" ht="42" customHeight="1">
      <c r="A625" s="2570" t="s">
        <v>46</v>
      </c>
      <c r="B625" s="2675" t="s">
        <v>2242</v>
      </c>
      <c r="C625" s="1830" t="s">
        <v>2101</v>
      </c>
      <c r="D625" s="64"/>
      <c r="E625" s="2719" t="s">
        <v>206</v>
      </c>
      <c r="F625" s="2720" t="s">
        <v>2243</v>
      </c>
      <c r="G625" s="2585">
        <f t="shared" si="345"/>
        <v>850</v>
      </c>
      <c r="H625" s="2725">
        <v>850</v>
      </c>
      <c r="I625" s="103"/>
      <c r="J625" s="103"/>
      <c r="K625" s="103">
        <f t="shared" si="346"/>
        <v>850</v>
      </c>
      <c r="L625" s="1838">
        <v>850</v>
      </c>
      <c r="M625" s="1839">
        <v>300</v>
      </c>
      <c r="N625" s="1840">
        <v>300</v>
      </c>
      <c r="O625" s="2585"/>
      <c r="P625" s="103"/>
      <c r="Q625" s="103"/>
      <c r="R625" s="103"/>
      <c r="S625" s="103">
        <f t="shared" si="326"/>
        <v>350</v>
      </c>
      <c r="T625" s="2600">
        <v>350</v>
      </c>
      <c r="U625" s="103"/>
      <c r="V625" s="103"/>
      <c r="W625" s="103">
        <f t="shared" si="327"/>
        <v>0</v>
      </c>
      <c r="X625" s="103"/>
      <c r="Y625" s="103"/>
      <c r="Z625" s="103"/>
      <c r="AA625" s="103">
        <f t="shared" si="328"/>
        <v>295.26499999999999</v>
      </c>
      <c r="AB625" s="1807">
        <v>295.26499999999999</v>
      </c>
      <c r="AC625" s="103"/>
      <c r="AD625" s="103"/>
      <c r="AE625" s="103">
        <f t="shared" si="329"/>
        <v>0</v>
      </c>
      <c r="AF625" s="103"/>
      <c r="AG625" s="103"/>
      <c r="AH625" s="103"/>
      <c r="AI625" s="103">
        <f t="shared" si="330"/>
        <v>350</v>
      </c>
      <c r="AJ625" s="1808">
        <v>350</v>
      </c>
      <c r="AK625" s="103"/>
      <c r="AL625" s="103"/>
      <c r="AM625" s="2585">
        <f t="shared" si="331"/>
        <v>350</v>
      </c>
      <c r="AN625" s="2600">
        <v>350</v>
      </c>
      <c r="AO625" s="103"/>
      <c r="AP625" s="103"/>
      <c r="AQ625" s="2585">
        <f t="shared" si="332"/>
        <v>500</v>
      </c>
      <c r="AR625" s="2585">
        <f>+L625-AN625</f>
        <v>500</v>
      </c>
      <c r="AS625" s="103"/>
      <c r="AT625" s="103"/>
      <c r="AU625" s="103"/>
      <c r="AV625" s="2585">
        <f t="shared" si="334"/>
        <v>500</v>
      </c>
      <c r="AW625" s="2585">
        <v>500</v>
      </c>
      <c r="AX625" s="103"/>
      <c r="AY625" s="103"/>
      <c r="AZ625" s="103"/>
      <c r="BA625" s="1667"/>
      <c r="BB625" s="1667"/>
      <c r="BC625" s="1667"/>
      <c r="BD625" s="2329">
        <v>354</v>
      </c>
      <c r="BE625" s="2329"/>
      <c r="BF625" s="1668">
        <f t="shared" si="312"/>
        <v>0</v>
      </c>
      <c r="BG625" s="2333">
        <v>2023</v>
      </c>
      <c r="BH625" s="2333" t="s">
        <v>2324</v>
      </c>
      <c r="BI625" s="2333" t="s">
        <v>2327</v>
      </c>
      <c r="BJ625" s="2334">
        <f t="shared" si="337"/>
        <v>82.82352941176471</v>
      </c>
      <c r="BK625" s="2334">
        <f>BD625/AR625*100</f>
        <v>70.8</v>
      </c>
      <c r="BL625" s="2333" t="s">
        <v>40</v>
      </c>
      <c r="BM625" s="2483"/>
      <c r="BN625" s="2900" t="s">
        <v>2498</v>
      </c>
      <c r="BO625" s="2903"/>
      <c r="BP625" s="2336">
        <f>H625*$BQ$624</f>
        <v>704.18492045192522</v>
      </c>
      <c r="BQ625" s="2352">
        <f>BP625-AN625</f>
        <v>354.18492045192522</v>
      </c>
    </row>
    <row r="626" spans="1:69" s="2363" customFormat="1" ht="42" customHeight="1">
      <c r="A626" s="2570">
        <v>2</v>
      </c>
      <c r="B626" s="2675" t="s">
        <v>2244</v>
      </c>
      <c r="C626" s="1830" t="s">
        <v>2101</v>
      </c>
      <c r="D626" s="64"/>
      <c r="E626" s="2719" t="s">
        <v>206</v>
      </c>
      <c r="F626" s="2720" t="s">
        <v>2245</v>
      </c>
      <c r="G626" s="2585">
        <f t="shared" si="345"/>
        <v>1341</v>
      </c>
      <c r="H626" s="2725">
        <v>1341</v>
      </c>
      <c r="I626" s="103"/>
      <c r="J626" s="103"/>
      <c r="K626" s="103">
        <f t="shared" si="346"/>
        <v>1341</v>
      </c>
      <c r="L626" s="1838">
        <v>1341</v>
      </c>
      <c r="M626" s="1839">
        <v>380</v>
      </c>
      <c r="N626" s="1840">
        <v>380</v>
      </c>
      <c r="O626" s="2585"/>
      <c r="P626" s="103"/>
      <c r="Q626" s="103"/>
      <c r="R626" s="103"/>
      <c r="S626" s="103">
        <f t="shared" si="326"/>
        <v>500</v>
      </c>
      <c r="T626" s="2600">
        <v>500</v>
      </c>
      <c r="U626" s="103"/>
      <c r="V626" s="103"/>
      <c r="W626" s="103">
        <f t="shared" si="327"/>
        <v>0</v>
      </c>
      <c r="X626" s="103"/>
      <c r="Y626" s="103"/>
      <c r="Z626" s="103"/>
      <c r="AA626" s="103">
        <f t="shared" si="328"/>
        <v>410.65499999999997</v>
      </c>
      <c r="AB626" s="1807">
        <v>410.65499999999997</v>
      </c>
      <c r="AC626" s="103"/>
      <c r="AD626" s="103"/>
      <c r="AE626" s="103">
        <f t="shared" si="329"/>
        <v>0</v>
      </c>
      <c r="AF626" s="103"/>
      <c r="AG626" s="103"/>
      <c r="AH626" s="103"/>
      <c r="AI626" s="103">
        <f t="shared" si="330"/>
        <v>500</v>
      </c>
      <c r="AJ626" s="1808">
        <v>500</v>
      </c>
      <c r="AK626" s="103"/>
      <c r="AL626" s="103"/>
      <c r="AM626" s="2585">
        <f t="shared" si="331"/>
        <v>500</v>
      </c>
      <c r="AN626" s="2600">
        <v>500</v>
      </c>
      <c r="AO626" s="103"/>
      <c r="AP626" s="103"/>
      <c r="AQ626" s="2585">
        <f t="shared" si="332"/>
        <v>841</v>
      </c>
      <c r="AR626" s="2585">
        <f t="shared" ref="AR626:AR644" si="349">+L626-AN626</f>
        <v>841</v>
      </c>
      <c r="AS626" s="103"/>
      <c r="AT626" s="103"/>
      <c r="AU626" s="103"/>
      <c r="AV626" s="2585">
        <f t="shared" si="334"/>
        <v>841</v>
      </c>
      <c r="AW626" s="2585">
        <v>841</v>
      </c>
      <c r="AX626" s="103"/>
      <c r="AY626" s="103"/>
      <c r="AZ626" s="103"/>
      <c r="BA626" s="1667"/>
      <c r="BB626" s="1667"/>
      <c r="BC626" s="1667"/>
      <c r="BD626" s="2329">
        <v>611</v>
      </c>
      <c r="BE626" s="2329"/>
      <c r="BF626" s="1668">
        <f t="shared" si="312"/>
        <v>0</v>
      </c>
      <c r="BG626" s="2333">
        <v>2023</v>
      </c>
      <c r="BH626" s="2333" t="s">
        <v>2324</v>
      </c>
      <c r="BI626" s="2333" t="s">
        <v>2327</v>
      </c>
      <c r="BJ626" s="2334">
        <f t="shared" si="337"/>
        <v>82.848620432513059</v>
      </c>
      <c r="BK626" s="2334">
        <f t="shared" si="338"/>
        <v>72.651605231866824</v>
      </c>
      <c r="BL626" s="2333" t="s">
        <v>40</v>
      </c>
      <c r="BM626" s="2483"/>
      <c r="BN626" s="2900" t="s">
        <v>2498</v>
      </c>
      <c r="BO626" s="2903"/>
      <c r="BP626" s="2336">
        <f t="shared" ref="BP626:BP644" si="350">H626*$BQ$624</f>
        <v>1110.9552686188608</v>
      </c>
      <c r="BQ626" s="2352">
        <f t="shared" ref="BQ626:BQ644" si="351">BP626-AN626</f>
        <v>610.95526861886083</v>
      </c>
    </row>
    <row r="627" spans="1:69" s="2363" customFormat="1" ht="42" customHeight="1">
      <c r="A627" s="2570">
        <v>3</v>
      </c>
      <c r="B627" s="2675" t="s">
        <v>2246</v>
      </c>
      <c r="C627" s="1830" t="s">
        <v>2076</v>
      </c>
      <c r="D627" s="64"/>
      <c r="E627" s="2719" t="s">
        <v>206</v>
      </c>
      <c r="F627" s="2720" t="s">
        <v>2247</v>
      </c>
      <c r="G627" s="2585">
        <f t="shared" si="345"/>
        <v>1800</v>
      </c>
      <c r="H627" s="2725">
        <v>1800</v>
      </c>
      <c r="I627" s="103"/>
      <c r="J627" s="103"/>
      <c r="K627" s="103">
        <f t="shared" si="346"/>
        <v>1800</v>
      </c>
      <c r="L627" s="1838">
        <v>1800</v>
      </c>
      <c r="M627" s="1839">
        <v>490</v>
      </c>
      <c r="N627" s="1840">
        <v>490</v>
      </c>
      <c r="O627" s="2585"/>
      <c r="P627" s="103"/>
      <c r="Q627" s="103"/>
      <c r="R627" s="103"/>
      <c r="S627" s="103">
        <f t="shared" si="326"/>
        <v>630</v>
      </c>
      <c r="T627" s="2600">
        <v>630</v>
      </c>
      <c r="U627" s="103"/>
      <c r="V627" s="103"/>
      <c r="W627" s="103">
        <f t="shared" si="327"/>
        <v>0</v>
      </c>
      <c r="X627" s="103"/>
      <c r="Y627" s="103"/>
      <c r="Z627" s="103"/>
      <c r="AA627" s="103">
        <f t="shared" si="328"/>
        <v>608.54300000000001</v>
      </c>
      <c r="AB627" s="1807">
        <v>608.54300000000001</v>
      </c>
      <c r="AC627" s="103"/>
      <c r="AD627" s="103"/>
      <c r="AE627" s="103">
        <f t="shared" si="329"/>
        <v>0</v>
      </c>
      <c r="AF627" s="103"/>
      <c r="AG627" s="103"/>
      <c r="AH627" s="103"/>
      <c r="AI627" s="103">
        <f t="shared" si="330"/>
        <v>630</v>
      </c>
      <c r="AJ627" s="1808">
        <v>630</v>
      </c>
      <c r="AK627" s="103"/>
      <c r="AL627" s="103"/>
      <c r="AM627" s="2585">
        <f t="shared" si="331"/>
        <v>630</v>
      </c>
      <c r="AN627" s="2600">
        <v>630</v>
      </c>
      <c r="AO627" s="103"/>
      <c r="AP627" s="103"/>
      <c r="AQ627" s="2585">
        <f t="shared" si="332"/>
        <v>1170</v>
      </c>
      <c r="AR627" s="2585">
        <f t="shared" si="349"/>
        <v>1170</v>
      </c>
      <c r="AS627" s="103"/>
      <c r="AT627" s="103"/>
      <c r="AU627" s="103"/>
      <c r="AV627" s="2585">
        <f t="shared" si="334"/>
        <v>1170</v>
      </c>
      <c r="AW627" s="2585">
        <v>1170</v>
      </c>
      <c r="AX627" s="103"/>
      <c r="AY627" s="103"/>
      <c r="AZ627" s="103"/>
      <c r="BA627" s="1667"/>
      <c r="BB627" s="1667"/>
      <c r="BC627" s="1667"/>
      <c r="BD627" s="2329">
        <v>861</v>
      </c>
      <c r="BE627" s="2329"/>
      <c r="BF627" s="1668">
        <f t="shared" si="312"/>
        <v>0</v>
      </c>
      <c r="BG627" s="2333">
        <v>2023</v>
      </c>
      <c r="BH627" s="2333" t="s">
        <v>2324</v>
      </c>
      <c r="BI627" s="2333" t="s">
        <v>2327</v>
      </c>
      <c r="BJ627" s="2334">
        <f t="shared" si="337"/>
        <v>82.833333333333343</v>
      </c>
      <c r="BK627" s="2334">
        <f t="shared" si="338"/>
        <v>73.589743589743591</v>
      </c>
      <c r="BL627" s="2333" t="s">
        <v>40</v>
      </c>
      <c r="BM627" s="2483"/>
      <c r="BN627" s="2900" t="s">
        <v>2498</v>
      </c>
      <c r="BO627" s="2903"/>
      <c r="BP627" s="2336">
        <f t="shared" si="350"/>
        <v>1491.2151256629006</v>
      </c>
      <c r="BQ627" s="2352">
        <f t="shared" si="351"/>
        <v>861.21512566290062</v>
      </c>
    </row>
    <row r="628" spans="1:69" s="2363" customFormat="1" ht="42" customHeight="1">
      <c r="A628" s="2570">
        <v>4</v>
      </c>
      <c r="B628" s="2675" t="s">
        <v>2248</v>
      </c>
      <c r="C628" s="1830" t="s">
        <v>2076</v>
      </c>
      <c r="D628" s="64"/>
      <c r="E628" s="2719" t="s">
        <v>206</v>
      </c>
      <c r="F628" s="2720" t="s">
        <v>2249</v>
      </c>
      <c r="G628" s="2585">
        <f t="shared" si="345"/>
        <v>1800</v>
      </c>
      <c r="H628" s="2725">
        <v>1800</v>
      </c>
      <c r="I628" s="103"/>
      <c r="J628" s="103"/>
      <c r="K628" s="103">
        <f t="shared" si="346"/>
        <v>1800</v>
      </c>
      <c r="L628" s="1838">
        <v>1800</v>
      </c>
      <c r="M628" s="1839">
        <v>515</v>
      </c>
      <c r="N628" s="1840">
        <v>515</v>
      </c>
      <c r="O628" s="2585"/>
      <c r="P628" s="103"/>
      <c r="Q628" s="103"/>
      <c r="R628" s="103"/>
      <c r="S628" s="103">
        <f t="shared" si="326"/>
        <v>630</v>
      </c>
      <c r="T628" s="2600">
        <v>630</v>
      </c>
      <c r="U628" s="103"/>
      <c r="V628" s="103"/>
      <c r="W628" s="103">
        <f t="shared" si="327"/>
        <v>0</v>
      </c>
      <c r="X628" s="103"/>
      <c r="Y628" s="103"/>
      <c r="Z628" s="103"/>
      <c r="AA628" s="103">
        <f t="shared" si="328"/>
        <v>599.61699999999996</v>
      </c>
      <c r="AB628" s="1807">
        <v>599.61699999999996</v>
      </c>
      <c r="AC628" s="103"/>
      <c r="AD628" s="103"/>
      <c r="AE628" s="103">
        <f t="shared" si="329"/>
        <v>0</v>
      </c>
      <c r="AF628" s="103"/>
      <c r="AG628" s="103"/>
      <c r="AH628" s="103"/>
      <c r="AI628" s="103">
        <f t="shared" si="330"/>
        <v>630</v>
      </c>
      <c r="AJ628" s="1808">
        <v>630</v>
      </c>
      <c r="AK628" s="103"/>
      <c r="AL628" s="103"/>
      <c r="AM628" s="2585">
        <f t="shared" si="331"/>
        <v>630</v>
      </c>
      <c r="AN628" s="2600">
        <v>630</v>
      </c>
      <c r="AO628" s="103"/>
      <c r="AP628" s="103"/>
      <c r="AQ628" s="2585">
        <f t="shared" si="332"/>
        <v>1170</v>
      </c>
      <c r="AR628" s="2585">
        <f t="shared" si="349"/>
        <v>1170</v>
      </c>
      <c r="AS628" s="103"/>
      <c r="AT628" s="103"/>
      <c r="AU628" s="103"/>
      <c r="AV628" s="2585">
        <f t="shared" si="334"/>
        <v>1170</v>
      </c>
      <c r="AW628" s="2585">
        <v>1170</v>
      </c>
      <c r="AX628" s="103"/>
      <c r="AY628" s="103"/>
      <c r="AZ628" s="103"/>
      <c r="BA628" s="1667"/>
      <c r="BB628" s="1667"/>
      <c r="BC628" s="1667"/>
      <c r="BD628" s="2329">
        <v>861</v>
      </c>
      <c r="BE628" s="2329"/>
      <c r="BF628" s="1668">
        <f t="shared" si="312"/>
        <v>0</v>
      </c>
      <c r="BG628" s="2333">
        <v>2023</v>
      </c>
      <c r="BH628" s="2333" t="s">
        <v>2324</v>
      </c>
      <c r="BI628" s="2333" t="s">
        <v>2327</v>
      </c>
      <c r="BJ628" s="2334">
        <f t="shared" si="337"/>
        <v>82.833333333333343</v>
      </c>
      <c r="BK628" s="2334">
        <f t="shared" si="338"/>
        <v>73.589743589743591</v>
      </c>
      <c r="BL628" s="2333" t="s">
        <v>40</v>
      </c>
      <c r="BM628" s="2483"/>
      <c r="BN628" s="2900" t="s">
        <v>2498</v>
      </c>
      <c r="BO628" s="2903"/>
      <c r="BP628" s="2336">
        <f t="shared" si="350"/>
        <v>1491.2151256629006</v>
      </c>
      <c r="BQ628" s="2352">
        <f t="shared" si="351"/>
        <v>861.21512566290062</v>
      </c>
    </row>
    <row r="629" spans="1:69" s="2364" customFormat="1" ht="42" customHeight="1">
      <c r="A629" s="2570">
        <v>5</v>
      </c>
      <c r="B629" s="2675" t="s">
        <v>2250</v>
      </c>
      <c r="C629" s="1831" t="s">
        <v>2073</v>
      </c>
      <c r="D629" s="64"/>
      <c r="E629" s="2719" t="s">
        <v>206</v>
      </c>
      <c r="F629" s="2720" t="s">
        <v>2251</v>
      </c>
      <c r="G629" s="2585">
        <f t="shared" si="345"/>
        <v>1500</v>
      </c>
      <c r="H629" s="2725">
        <v>1500</v>
      </c>
      <c r="I629" s="103"/>
      <c r="J629" s="103"/>
      <c r="K629" s="103">
        <f t="shared" si="346"/>
        <v>1500</v>
      </c>
      <c r="L629" s="1838">
        <v>1500</v>
      </c>
      <c r="M629" s="1839">
        <v>430</v>
      </c>
      <c r="N629" s="1840">
        <v>430</v>
      </c>
      <c r="O629" s="2585"/>
      <c r="P629" s="103"/>
      <c r="Q629" s="103"/>
      <c r="R629" s="103"/>
      <c r="S629" s="103">
        <f t="shared" si="326"/>
        <v>600</v>
      </c>
      <c r="T629" s="2600">
        <v>600</v>
      </c>
      <c r="U629" s="103"/>
      <c r="V629" s="103"/>
      <c r="W629" s="103">
        <f t="shared" si="327"/>
        <v>0</v>
      </c>
      <c r="X629" s="103"/>
      <c r="Y629" s="103"/>
      <c r="Z629" s="103"/>
      <c r="AA629" s="103">
        <f t="shared" si="328"/>
        <v>466.07799999999997</v>
      </c>
      <c r="AB629" s="1807">
        <v>466.07799999999997</v>
      </c>
      <c r="AC629" s="103"/>
      <c r="AD629" s="103"/>
      <c r="AE629" s="103">
        <f t="shared" si="329"/>
        <v>0</v>
      </c>
      <c r="AF629" s="103"/>
      <c r="AG629" s="103"/>
      <c r="AH629" s="103"/>
      <c r="AI629" s="103">
        <f t="shared" si="330"/>
        <v>600</v>
      </c>
      <c r="AJ629" s="1808">
        <v>600</v>
      </c>
      <c r="AK629" s="103"/>
      <c r="AL629" s="103"/>
      <c r="AM629" s="2585">
        <f t="shared" si="331"/>
        <v>600</v>
      </c>
      <c r="AN629" s="2600">
        <v>600</v>
      </c>
      <c r="AO629" s="103"/>
      <c r="AP629" s="103"/>
      <c r="AQ629" s="2585">
        <f t="shared" si="332"/>
        <v>900</v>
      </c>
      <c r="AR629" s="2585">
        <f t="shared" si="349"/>
        <v>900</v>
      </c>
      <c r="AS629" s="103"/>
      <c r="AT629" s="103"/>
      <c r="AU629" s="103"/>
      <c r="AV629" s="2585">
        <f t="shared" si="334"/>
        <v>900</v>
      </c>
      <c r="AW629" s="2585">
        <v>900</v>
      </c>
      <c r="AX629" s="103"/>
      <c r="AY629" s="103"/>
      <c r="AZ629" s="103"/>
      <c r="BA629" s="1667"/>
      <c r="BB629" s="1667"/>
      <c r="BC629" s="1667"/>
      <c r="BD629" s="2329">
        <v>643</v>
      </c>
      <c r="BE629" s="2329"/>
      <c r="BF629" s="1668">
        <f t="shared" si="312"/>
        <v>0</v>
      </c>
      <c r="BG629" s="2333">
        <v>2023</v>
      </c>
      <c r="BH629" s="2333" t="s">
        <v>2324</v>
      </c>
      <c r="BI629" s="2333" t="s">
        <v>2327</v>
      </c>
      <c r="BJ629" s="2334">
        <f t="shared" si="337"/>
        <v>82.86666666666666</v>
      </c>
      <c r="BK629" s="2334">
        <f t="shared" si="338"/>
        <v>71.444444444444443</v>
      </c>
      <c r="BL629" s="2333" t="s">
        <v>40</v>
      </c>
      <c r="BM629" s="2483"/>
      <c r="BN629" s="2900" t="s">
        <v>2498</v>
      </c>
      <c r="BO629" s="2903"/>
      <c r="BP629" s="2336">
        <f t="shared" si="350"/>
        <v>1242.6792713857506</v>
      </c>
      <c r="BQ629" s="2352">
        <f t="shared" si="351"/>
        <v>642.67927138575055</v>
      </c>
    </row>
    <row r="630" spans="1:69" s="2364" customFormat="1" ht="42" customHeight="1">
      <c r="A630" s="2570">
        <v>6</v>
      </c>
      <c r="B630" s="2675" t="s">
        <v>2252</v>
      </c>
      <c r="C630" s="1831" t="s">
        <v>2073</v>
      </c>
      <c r="D630" s="64"/>
      <c r="E630" s="2719" t="s">
        <v>206</v>
      </c>
      <c r="F630" s="2720" t="s">
        <v>2253</v>
      </c>
      <c r="G630" s="2585">
        <f t="shared" si="345"/>
        <v>1500</v>
      </c>
      <c r="H630" s="2725">
        <v>1500</v>
      </c>
      <c r="I630" s="103"/>
      <c r="J630" s="103"/>
      <c r="K630" s="103">
        <f t="shared" si="346"/>
        <v>1500</v>
      </c>
      <c r="L630" s="1838">
        <v>1500</v>
      </c>
      <c r="M630" s="1839">
        <v>495</v>
      </c>
      <c r="N630" s="1840">
        <v>495</v>
      </c>
      <c r="O630" s="2585"/>
      <c r="P630" s="103"/>
      <c r="Q630" s="103"/>
      <c r="R630" s="103"/>
      <c r="S630" s="103">
        <f t="shared" si="326"/>
        <v>600</v>
      </c>
      <c r="T630" s="2600">
        <v>600</v>
      </c>
      <c r="U630" s="103"/>
      <c r="V630" s="103"/>
      <c r="W630" s="103">
        <f t="shared" si="327"/>
        <v>0</v>
      </c>
      <c r="X630" s="103"/>
      <c r="Y630" s="103"/>
      <c r="Z630" s="103"/>
      <c r="AA630" s="103">
        <f t="shared" si="328"/>
        <v>456.58</v>
      </c>
      <c r="AB630" s="1807">
        <v>456.58</v>
      </c>
      <c r="AC630" s="103"/>
      <c r="AD630" s="103"/>
      <c r="AE630" s="103">
        <f t="shared" si="329"/>
        <v>0</v>
      </c>
      <c r="AF630" s="103"/>
      <c r="AG630" s="103"/>
      <c r="AH630" s="103"/>
      <c r="AI630" s="103">
        <f t="shared" si="330"/>
        <v>600</v>
      </c>
      <c r="AJ630" s="1808">
        <v>600</v>
      </c>
      <c r="AK630" s="103"/>
      <c r="AL630" s="103"/>
      <c r="AM630" s="2585">
        <f t="shared" si="331"/>
        <v>600</v>
      </c>
      <c r="AN630" s="2600">
        <v>600</v>
      </c>
      <c r="AO630" s="103"/>
      <c r="AP630" s="103"/>
      <c r="AQ630" s="2585">
        <f t="shared" si="332"/>
        <v>900</v>
      </c>
      <c r="AR630" s="2585">
        <f t="shared" si="349"/>
        <v>900</v>
      </c>
      <c r="AS630" s="103"/>
      <c r="AT630" s="103"/>
      <c r="AU630" s="103"/>
      <c r="AV630" s="2585">
        <f t="shared" si="334"/>
        <v>900</v>
      </c>
      <c r="AW630" s="2585">
        <v>900</v>
      </c>
      <c r="AX630" s="103"/>
      <c r="AY630" s="103"/>
      <c r="AZ630" s="103"/>
      <c r="BA630" s="1667"/>
      <c r="BB630" s="1667"/>
      <c r="BC630" s="1667"/>
      <c r="BD630" s="2329">
        <v>643</v>
      </c>
      <c r="BE630" s="2329"/>
      <c r="BF630" s="1668">
        <f t="shared" si="312"/>
        <v>0</v>
      </c>
      <c r="BG630" s="2333">
        <v>2023</v>
      </c>
      <c r="BH630" s="2333" t="s">
        <v>2324</v>
      </c>
      <c r="BI630" s="2333" t="s">
        <v>2327</v>
      </c>
      <c r="BJ630" s="2334">
        <f t="shared" si="337"/>
        <v>82.86666666666666</v>
      </c>
      <c r="BK630" s="2334">
        <f t="shared" si="338"/>
        <v>71.444444444444443</v>
      </c>
      <c r="BL630" s="2333" t="s">
        <v>40</v>
      </c>
      <c r="BM630" s="2483"/>
      <c r="BN630" s="2900" t="s">
        <v>2498</v>
      </c>
      <c r="BO630" s="2903"/>
      <c r="BP630" s="2336">
        <f t="shared" si="350"/>
        <v>1242.6792713857506</v>
      </c>
      <c r="BQ630" s="2352">
        <f t="shared" si="351"/>
        <v>642.67927138575055</v>
      </c>
    </row>
    <row r="631" spans="1:69" s="2363" customFormat="1" ht="42" customHeight="1">
      <c r="A631" s="2570">
        <v>7</v>
      </c>
      <c r="B631" s="2675" t="s">
        <v>2254</v>
      </c>
      <c r="C631" s="1831" t="s">
        <v>2084</v>
      </c>
      <c r="D631" s="64"/>
      <c r="E631" s="2719" t="s">
        <v>206</v>
      </c>
      <c r="F631" s="2720" t="s">
        <v>2255</v>
      </c>
      <c r="G631" s="2585">
        <f t="shared" si="345"/>
        <v>600</v>
      </c>
      <c r="H631" s="2725">
        <v>600</v>
      </c>
      <c r="I631" s="103"/>
      <c r="J631" s="103"/>
      <c r="K631" s="103">
        <f t="shared" si="346"/>
        <v>600</v>
      </c>
      <c r="L631" s="1838">
        <v>600</v>
      </c>
      <c r="M631" s="1839">
        <v>210</v>
      </c>
      <c r="N631" s="1840">
        <v>210</v>
      </c>
      <c r="O631" s="2585"/>
      <c r="P631" s="103"/>
      <c r="Q631" s="103"/>
      <c r="R631" s="103"/>
      <c r="S631" s="103">
        <f t="shared" si="326"/>
        <v>300</v>
      </c>
      <c r="T631" s="2600">
        <v>300</v>
      </c>
      <c r="U631" s="103"/>
      <c r="V631" s="103"/>
      <c r="W631" s="103">
        <f t="shared" si="327"/>
        <v>0</v>
      </c>
      <c r="X631" s="103"/>
      <c r="Y631" s="103"/>
      <c r="Z631" s="103"/>
      <c r="AA631" s="103">
        <f t="shared" si="328"/>
        <v>194.5</v>
      </c>
      <c r="AB631" s="1807">
        <v>194.5</v>
      </c>
      <c r="AC631" s="103"/>
      <c r="AD631" s="103"/>
      <c r="AE631" s="103">
        <f t="shared" si="329"/>
        <v>0</v>
      </c>
      <c r="AF631" s="103"/>
      <c r="AG631" s="103"/>
      <c r="AH631" s="103"/>
      <c r="AI631" s="103">
        <f t="shared" si="330"/>
        <v>300</v>
      </c>
      <c r="AJ631" s="1808">
        <v>300</v>
      </c>
      <c r="AK631" s="103"/>
      <c r="AL631" s="103"/>
      <c r="AM631" s="2585">
        <f t="shared" si="331"/>
        <v>300</v>
      </c>
      <c r="AN631" s="2600">
        <v>300</v>
      </c>
      <c r="AO631" s="103"/>
      <c r="AP631" s="103"/>
      <c r="AQ631" s="2585">
        <f t="shared" si="332"/>
        <v>300</v>
      </c>
      <c r="AR631" s="2585">
        <f t="shared" si="349"/>
        <v>300</v>
      </c>
      <c r="AS631" s="103"/>
      <c r="AT631" s="103"/>
      <c r="AU631" s="103"/>
      <c r="AV631" s="2585">
        <f t="shared" si="334"/>
        <v>300</v>
      </c>
      <c r="AW631" s="2585">
        <v>300</v>
      </c>
      <c r="AX631" s="103"/>
      <c r="AY631" s="103"/>
      <c r="AZ631" s="103"/>
      <c r="BA631" s="1667"/>
      <c r="BB631" s="1667"/>
      <c r="BC631" s="1667"/>
      <c r="BD631" s="2329">
        <v>197</v>
      </c>
      <c r="BE631" s="2329"/>
      <c r="BF631" s="1668">
        <f t="shared" si="312"/>
        <v>0</v>
      </c>
      <c r="BG631" s="2333">
        <v>2023</v>
      </c>
      <c r="BH631" s="2333" t="s">
        <v>2324</v>
      </c>
      <c r="BI631" s="2333" t="s">
        <v>2327</v>
      </c>
      <c r="BJ631" s="2334">
        <f t="shared" si="337"/>
        <v>82.833333333333343</v>
      </c>
      <c r="BK631" s="2334">
        <f t="shared" si="338"/>
        <v>65.666666666666657</v>
      </c>
      <c r="BL631" s="2333" t="s">
        <v>40</v>
      </c>
      <c r="BM631" s="2483"/>
      <c r="BN631" s="2900" t="s">
        <v>2498</v>
      </c>
      <c r="BO631" s="2903"/>
      <c r="BP631" s="2336">
        <f t="shared" si="350"/>
        <v>497.07170855430019</v>
      </c>
      <c r="BQ631" s="2352">
        <f t="shared" si="351"/>
        <v>197.07170855430019</v>
      </c>
    </row>
    <row r="632" spans="1:69" s="2363" customFormat="1" ht="42" customHeight="1">
      <c r="A632" s="2570">
        <v>8</v>
      </c>
      <c r="B632" s="2675" t="s">
        <v>2256</v>
      </c>
      <c r="C632" s="1831" t="s">
        <v>2084</v>
      </c>
      <c r="D632" s="64"/>
      <c r="E632" s="2719" t="s">
        <v>206</v>
      </c>
      <c r="F632" s="2720" t="s">
        <v>2257</v>
      </c>
      <c r="G632" s="2585">
        <f t="shared" si="345"/>
        <v>500</v>
      </c>
      <c r="H632" s="2725">
        <v>500</v>
      </c>
      <c r="I632" s="103"/>
      <c r="J632" s="103"/>
      <c r="K632" s="103">
        <f t="shared" si="346"/>
        <v>500</v>
      </c>
      <c r="L632" s="1838">
        <v>500</v>
      </c>
      <c r="M632" s="1839"/>
      <c r="N632" s="1840"/>
      <c r="O632" s="2585"/>
      <c r="P632" s="103"/>
      <c r="Q632" s="103"/>
      <c r="R632" s="103"/>
      <c r="S632" s="103">
        <f t="shared" si="326"/>
        <v>250</v>
      </c>
      <c r="T632" s="2600">
        <v>250</v>
      </c>
      <c r="U632" s="103"/>
      <c r="V632" s="103"/>
      <c r="W632" s="103">
        <f t="shared" si="327"/>
        <v>0</v>
      </c>
      <c r="X632" s="103"/>
      <c r="Y632" s="103"/>
      <c r="Z632" s="103"/>
      <c r="AA632" s="103">
        <f t="shared" si="328"/>
        <v>0</v>
      </c>
      <c r="AB632" s="1807"/>
      <c r="AC632" s="103"/>
      <c r="AD632" s="103"/>
      <c r="AE632" s="103">
        <f t="shared" si="329"/>
        <v>0</v>
      </c>
      <c r="AF632" s="103"/>
      <c r="AG632" s="103"/>
      <c r="AH632" s="103"/>
      <c r="AI632" s="103">
        <f t="shared" si="330"/>
        <v>250</v>
      </c>
      <c r="AJ632" s="1808">
        <v>250</v>
      </c>
      <c r="AK632" s="103"/>
      <c r="AL632" s="103"/>
      <c r="AM632" s="2585">
        <f t="shared" si="331"/>
        <v>250</v>
      </c>
      <c r="AN632" s="2600">
        <v>250</v>
      </c>
      <c r="AO632" s="103"/>
      <c r="AP632" s="103"/>
      <c r="AQ632" s="2585">
        <f t="shared" si="332"/>
        <v>250</v>
      </c>
      <c r="AR632" s="2585">
        <f t="shared" si="349"/>
        <v>250</v>
      </c>
      <c r="AS632" s="103"/>
      <c r="AT632" s="103"/>
      <c r="AU632" s="103"/>
      <c r="AV632" s="2585">
        <f t="shared" si="334"/>
        <v>250</v>
      </c>
      <c r="AW632" s="2585">
        <v>250</v>
      </c>
      <c r="AX632" s="103"/>
      <c r="AY632" s="103"/>
      <c r="AZ632" s="103"/>
      <c r="BA632" s="1667"/>
      <c r="BB632" s="1667"/>
      <c r="BC632" s="1667"/>
      <c r="BD632" s="2329">
        <v>164</v>
      </c>
      <c r="BE632" s="2329"/>
      <c r="BF632" s="1668">
        <f t="shared" si="312"/>
        <v>0</v>
      </c>
      <c r="BG632" s="2333">
        <v>2023</v>
      </c>
      <c r="BH632" s="2333" t="s">
        <v>2324</v>
      </c>
      <c r="BI632" s="2333" t="s">
        <v>2327</v>
      </c>
      <c r="BJ632" s="2334">
        <f t="shared" si="337"/>
        <v>82.8</v>
      </c>
      <c r="BK632" s="2334">
        <f t="shared" si="338"/>
        <v>65.600000000000009</v>
      </c>
      <c r="BL632" s="2333" t="s">
        <v>40</v>
      </c>
      <c r="BM632" s="2483"/>
      <c r="BN632" s="2900" t="s">
        <v>2498</v>
      </c>
      <c r="BO632" s="2903"/>
      <c r="BP632" s="2336">
        <f t="shared" si="350"/>
        <v>414.22642379525013</v>
      </c>
      <c r="BQ632" s="2352">
        <f t="shared" si="351"/>
        <v>164.22642379525013</v>
      </c>
    </row>
    <row r="633" spans="1:69" s="2363" customFormat="1" ht="42" customHeight="1">
      <c r="A633" s="2570">
        <v>9</v>
      </c>
      <c r="B633" s="2675" t="s">
        <v>2258</v>
      </c>
      <c r="C633" s="1831" t="s">
        <v>2084</v>
      </c>
      <c r="D633" s="64"/>
      <c r="E633" s="2719" t="s">
        <v>206</v>
      </c>
      <c r="F633" s="2720" t="s">
        <v>2259</v>
      </c>
      <c r="G633" s="2585">
        <f t="shared" si="345"/>
        <v>1000</v>
      </c>
      <c r="H633" s="2725">
        <v>1000</v>
      </c>
      <c r="I633" s="103"/>
      <c r="J633" s="103"/>
      <c r="K633" s="103">
        <f t="shared" si="346"/>
        <v>1000</v>
      </c>
      <c r="L633" s="1838">
        <v>1000</v>
      </c>
      <c r="M633" s="1839"/>
      <c r="N633" s="1840"/>
      <c r="O633" s="2585"/>
      <c r="P633" s="103"/>
      <c r="Q633" s="103"/>
      <c r="R633" s="103"/>
      <c r="S633" s="103">
        <f t="shared" si="326"/>
        <v>400</v>
      </c>
      <c r="T633" s="2600">
        <v>400</v>
      </c>
      <c r="U633" s="103"/>
      <c r="V633" s="103"/>
      <c r="W633" s="103">
        <f t="shared" si="327"/>
        <v>0</v>
      </c>
      <c r="X633" s="103"/>
      <c r="Y633" s="103"/>
      <c r="Z633" s="103"/>
      <c r="AA633" s="103">
        <f t="shared" si="328"/>
        <v>337.74900000000002</v>
      </c>
      <c r="AB633" s="1807">
        <v>337.74900000000002</v>
      </c>
      <c r="AC633" s="103"/>
      <c r="AD633" s="103"/>
      <c r="AE633" s="103">
        <f t="shared" si="329"/>
        <v>0</v>
      </c>
      <c r="AF633" s="103"/>
      <c r="AG633" s="103"/>
      <c r="AH633" s="103"/>
      <c r="AI633" s="103">
        <f t="shared" si="330"/>
        <v>400</v>
      </c>
      <c r="AJ633" s="1808">
        <v>400</v>
      </c>
      <c r="AK633" s="103"/>
      <c r="AL633" s="103"/>
      <c r="AM633" s="2585">
        <f t="shared" si="331"/>
        <v>400</v>
      </c>
      <c r="AN633" s="2600">
        <v>400</v>
      </c>
      <c r="AO633" s="103"/>
      <c r="AP633" s="103"/>
      <c r="AQ633" s="2585">
        <f t="shared" si="332"/>
        <v>600</v>
      </c>
      <c r="AR633" s="2585">
        <f t="shared" si="349"/>
        <v>600</v>
      </c>
      <c r="AS633" s="103"/>
      <c r="AT633" s="103"/>
      <c r="AU633" s="103"/>
      <c r="AV633" s="2585">
        <f t="shared" si="334"/>
        <v>600</v>
      </c>
      <c r="AW633" s="2585">
        <v>600</v>
      </c>
      <c r="AX633" s="103"/>
      <c r="AY633" s="103"/>
      <c r="AZ633" s="103"/>
      <c r="BA633" s="1667"/>
      <c r="BB633" s="1667"/>
      <c r="BC633" s="1667"/>
      <c r="BD633" s="2329">
        <v>428</v>
      </c>
      <c r="BE633" s="2329"/>
      <c r="BF633" s="1668">
        <f t="shared" si="312"/>
        <v>0</v>
      </c>
      <c r="BG633" s="2333">
        <v>2023</v>
      </c>
      <c r="BH633" s="2333" t="s">
        <v>2324</v>
      </c>
      <c r="BI633" s="2333" t="s">
        <v>2327</v>
      </c>
      <c r="BJ633" s="2334">
        <f t="shared" si="337"/>
        <v>82.8</v>
      </c>
      <c r="BK633" s="2334">
        <f t="shared" si="338"/>
        <v>71.333333333333343</v>
      </c>
      <c r="BL633" s="2333" t="s">
        <v>40</v>
      </c>
      <c r="BM633" s="2483"/>
      <c r="BN633" s="2900" t="s">
        <v>2498</v>
      </c>
      <c r="BO633" s="2903"/>
      <c r="BP633" s="2336">
        <f t="shared" si="350"/>
        <v>828.45284759050026</v>
      </c>
      <c r="BQ633" s="2352">
        <f t="shared" si="351"/>
        <v>428.45284759050026</v>
      </c>
    </row>
    <row r="634" spans="1:69" s="2364" customFormat="1" ht="42" customHeight="1">
      <c r="A634" s="2570">
        <v>10</v>
      </c>
      <c r="B634" s="2675" t="s">
        <v>2260</v>
      </c>
      <c r="C634" s="1831" t="s">
        <v>2217</v>
      </c>
      <c r="D634" s="64"/>
      <c r="E634" s="2719" t="s">
        <v>206</v>
      </c>
      <c r="F634" s="2720" t="s">
        <v>2261</v>
      </c>
      <c r="G634" s="2585">
        <f t="shared" si="345"/>
        <v>3000</v>
      </c>
      <c r="H634" s="2725">
        <v>3000</v>
      </c>
      <c r="I634" s="103"/>
      <c r="J634" s="103"/>
      <c r="K634" s="103">
        <f t="shared" si="346"/>
        <v>3000</v>
      </c>
      <c r="L634" s="1838">
        <v>3000</v>
      </c>
      <c r="M634" s="1839"/>
      <c r="N634" s="1840"/>
      <c r="O634" s="2585"/>
      <c r="P634" s="103"/>
      <c r="Q634" s="103"/>
      <c r="R634" s="103"/>
      <c r="S634" s="103">
        <f t="shared" si="326"/>
        <v>1050</v>
      </c>
      <c r="T634" s="2600">
        <v>1050</v>
      </c>
      <c r="U634" s="103"/>
      <c r="V634" s="103"/>
      <c r="W634" s="103">
        <f t="shared" si="327"/>
        <v>0</v>
      </c>
      <c r="X634" s="103"/>
      <c r="Y634" s="103"/>
      <c r="Z634" s="103"/>
      <c r="AA634" s="103">
        <f t="shared" si="328"/>
        <v>1029</v>
      </c>
      <c r="AB634" s="1807">
        <v>1029</v>
      </c>
      <c r="AC634" s="103"/>
      <c r="AD634" s="103"/>
      <c r="AE634" s="103">
        <f t="shared" si="329"/>
        <v>0</v>
      </c>
      <c r="AF634" s="103"/>
      <c r="AG634" s="103"/>
      <c r="AH634" s="103"/>
      <c r="AI634" s="103">
        <f t="shared" si="330"/>
        <v>1050</v>
      </c>
      <c r="AJ634" s="1808">
        <v>1050</v>
      </c>
      <c r="AK634" s="103"/>
      <c r="AL634" s="103"/>
      <c r="AM634" s="2585">
        <f t="shared" si="331"/>
        <v>1050</v>
      </c>
      <c r="AN634" s="2600">
        <v>1050</v>
      </c>
      <c r="AO634" s="103"/>
      <c r="AP634" s="103"/>
      <c r="AQ634" s="2585">
        <f t="shared" si="332"/>
        <v>1950</v>
      </c>
      <c r="AR634" s="2585">
        <f t="shared" si="349"/>
        <v>1950</v>
      </c>
      <c r="AS634" s="103"/>
      <c r="AT634" s="103"/>
      <c r="AU634" s="103"/>
      <c r="AV634" s="2585">
        <f t="shared" si="334"/>
        <v>1950</v>
      </c>
      <c r="AW634" s="2585">
        <v>1950</v>
      </c>
      <c r="AX634" s="103"/>
      <c r="AY634" s="103"/>
      <c r="AZ634" s="103"/>
      <c r="BA634" s="1667"/>
      <c r="BB634" s="1667"/>
      <c r="BC634" s="1667"/>
      <c r="BD634" s="2329">
        <v>1435</v>
      </c>
      <c r="BE634" s="2329"/>
      <c r="BF634" s="1668">
        <f t="shared" si="312"/>
        <v>0</v>
      </c>
      <c r="BG634" s="2333">
        <v>2023</v>
      </c>
      <c r="BH634" s="2333" t="s">
        <v>2324</v>
      </c>
      <c r="BI634" s="2333" t="s">
        <v>2327</v>
      </c>
      <c r="BJ634" s="2334">
        <f t="shared" si="337"/>
        <v>82.833333333333343</v>
      </c>
      <c r="BK634" s="2334">
        <f t="shared" si="338"/>
        <v>73.589743589743591</v>
      </c>
      <c r="BL634" s="2333" t="s">
        <v>40</v>
      </c>
      <c r="BM634" s="2483"/>
      <c r="BN634" s="2900" t="s">
        <v>2498</v>
      </c>
      <c r="BO634" s="2903"/>
      <c r="BP634" s="2336">
        <f t="shared" si="350"/>
        <v>2485.3585427715011</v>
      </c>
      <c r="BQ634" s="2352">
        <f t="shared" si="351"/>
        <v>1435.3585427715011</v>
      </c>
    </row>
    <row r="635" spans="1:69" s="2363" customFormat="1" ht="42" customHeight="1">
      <c r="A635" s="2570">
        <v>11</v>
      </c>
      <c r="B635" s="2675" t="s">
        <v>2262</v>
      </c>
      <c r="C635" s="1831" t="s">
        <v>2217</v>
      </c>
      <c r="D635" s="64"/>
      <c r="E635" s="2719" t="s">
        <v>206</v>
      </c>
      <c r="F635" s="2720" t="s">
        <v>2263</v>
      </c>
      <c r="G635" s="2585">
        <f t="shared" si="345"/>
        <v>1150</v>
      </c>
      <c r="H635" s="2725">
        <v>1150</v>
      </c>
      <c r="I635" s="103"/>
      <c r="J635" s="103"/>
      <c r="K635" s="103">
        <f t="shared" si="346"/>
        <v>1150</v>
      </c>
      <c r="L635" s="1838">
        <v>1150</v>
      </c>
      <c r="M635" s="1839"/>
      <c r="N635" s="1840"/>
      <c r="O635" s="2585"/>
      <c r="P635" s="103"/>
      <c r="Q635" s="103"/>
      <c r="R635" s="103"/>
      <c r="S635" s="103">
        <f t="shared" si="326"/>
        <v>460</v>
      </c>
      <c r="T635" s="2600">
        <v>460</v>
      </c>
      <c r="U635" s="103"/>
      <c r="V635" s="103"/>
      <c r="W635" s="103">
        <f t="shared" si="327"/>
        <v>0</v>
      </c>
      <c r="X635" s="103"/>
      <c r="Y635" s="103"/>
      <c r="Z635" s="103"/>
      <c r="AA635" s="103">
        <f t="shared" si="328"/>
        <v>375.37099999999998</v>
      </c>
      <c r="AB635" s="1807">
        <v>375.37099999999998</v>
      </c>
      <c r="AC635" s="103"/>
      <c r="AD635" s="103"/>
      <c r="AE635" s="103">
        <f t="shared" si="329"/>
        <v>0</v>
      </c>
      <c r="AF635" s="103"/>
      <c r="AG635" s="103"/>
      <c r="AH635" s="103"/>
      <c r="AI635" s="103">
        <f t="shared" si="330"/>
        <v>460</v>
      </c>
      <c r="AJ635" s="1808">
        <v>460</v>
      </c>
      <c r="AK635" s="103"/>
      <c r="AL635" s="103"/>
      <c r="AM635" s="2585">
        <f t="shared" si="331"/>
        <v>460</v>
      </c>
      <c r="AN635" s="2600">
        <v>460</v>
      </c>
      <c r="AO635" s="103"/>
      <c r="AP635" s="103"/>
      <c r="AQ635" s="2585">
        <f t="shared" si="332"/>
        <v>690</v>
      </c>
      <c r="AR635" s="2585">
        <f t="shared" si="349"/>
        <v>690</v>
      </c>
      <c r="AS635" s="103"/>
      <c r="AT635" s="103"/>
      <c r="AU635" s="103"/>
      <c r="AV635" s="2585">
        <f t="shared" si="334"/>
        <v>690</v>
      </c>
      <c r="AW635" s="2585">
        <v>690</v>
      </c>
      <c r="AX635" s="103"/>
      <c r="AY635" s="103"/>
      <c r="AZ635" s="103"/>
      <c r="BA635" s="1667"/>
      <c r="BB635" s="1667"/>
      <c r="BC635" s="1667"/>
      <c r="BD635" s="2329">
        <v>493</v>
      </c>
      <c r="BE635" s="2329"/>
      <c r="BF635" s="1668">
        <f t="shared" si="312"/>
        <v>0</v>
      </c>
      <c r="BG635" s="2333">
        <v>2023</v>
      </c>
      <c r="BH635" s="2333" t="s">
        <v>2324</v>
      </c>
      <c r="BI635" s="2333" t="s">
        <v>2327</v>
      </c>
      <c r="BJ635" s="2334">
        <f t="shared" si="337"/>
        <v>82.869565217391312</v>
      </c>
      <c r="BK635" s="2334">
        <f t="shared" si="338"/>
        <v>71.449275362318843</v>
      </c>
      <c r="BL635" s="2333" t="s">
        <v>40</v>
      </c>
      <c r="BM635" s="2483"/>
      <c r="BN635" s="2900" t="s">
        <v>2498</v>
      </c>
      <c r="BO635" s="2903"/>
      <c r="BP635" s="2336">
        <f t="shared" si="350"/>
        <v>952.7207747290754</v>
      </c>
      <c r="BQ635" s="2352">
        <f t="shared" si="351"/>
        <v>492.7207747290754</v>
      </c>
    </row>
    <row r="636" spans="1:69" s="2363" customFormat="1" ht="42" customHeight="1">
      <c r="A636" s="2570">
        <v>12</v>
      </c>
      <c r="B636" s="2675" t="s">
        <v>2264</v>
      </c>
      <c r="C636" s="1831" t="s">
        <v>2061</v>
      </c>
      <c r="D636" s="64"/>
      <c r="E636" s="2719" t="s">
        <v>206</v>
      </c>
      <c r="F636" s="2720" t="s">
        <v>2265</v>
      </c>
      <c r="G636" s="2585">
        <f t="shared" si="345"/>
        <v>1325</v>
      </c>
      <c r="H636" s="2725">
        <v>1325</v>
      </c>
      <c r="I636" s="103"/>
      <c r="J636" s="103"/>
      <c r="K636" s="103">
        <f t="shared" si="346"/>
        <v>1325</v>
      </c>
      <c r="L636" s="1838">
        <v>1325</v>
      </c>
      <c r="M636" s="1839"/>
      <c r="N636" s="1840"/>
      <c r="O636" s="2585"/>
      <c r="P636" s="103"/>
      <c r="Q636" s="103"/>
      <c r="R636" s="103"/>
      <c r="S636" s="103">
        <f t="shared" si="326"/>
        <v>530</v>
      </c>
      <c r="T636" s="2600">
        <v>530</v>
      </c>
      <c r="U636" s="103"/>
      <c r="V636" s="103"/>
      <c r="W636" s="103">
        <f t="shared" si="327"/>
        <v>0</v>
      </c>
      <c r="X636" s="103"/>
      <c r="Y636" s="103"/>
      <c r="Z636" s="103"/>
      <c r="AA636" s="103">
        <f t="shared" si="328"/>
        <v>491.24</v>
      </c>
      <c r="AB636" s="1807">
        <v>491.24</v>
      </c>
      <c r="AC636" s="103"/>
      <c r="AD636" s="103"/>
      <c r="AE636" s="103">
        <f t="shared" si="329"/>
        <v>0</v>
      </c>
      <c r="AF636" s="103"/>
      <c r="AG636" s="103"/>
      <c r="AH636" s="103"/>
      <c r="AI636" s="103">
        <f t="shared" si="330"/>
        <v>530</v>
      </c>
      <c r="AJ636" s="1808">
        <v>530</v>
      </c>
      <c r="AK636" s="103"/>
      <c r="AL636" s="103"/>
      <c r="AM636" s="2585">
        <f t="shared" si="331"/>
        <v>530</v>
      </c>
      <c r="AN636" s="2600">
        <v>530</v>
      </c>
      <c r="AO636" s="103"/>
      <c r="AP636" s="103"/>
      <c r="AQ636" s="2585">
        <f t="shared" si="332"/>
        <v>795</v>
      </c>
      <c r="AR636" s="2585">
        <f t="shared" si="349"/>
        <v>795</v>
      </c>
      <c r="AS636" s="103"/>
      <c r="AT636" s="103"/>
      <c r="AU636" s="103"/>
      <c r="AV636" s="2585">
        <f t="shared" si="334"/>
        <v>795</v>
      </c>
      <c r="AW636" s="2585">
        <v>795</v>
      </c>
      <c r="AX636" s="103"/>
      <c r="AY636" s="103"/>
      <c r="AZ636" s="103"/>
      <c r="BA636" s="1667"/>
      <c r="BB636" s="1667"/>
      <c r="BC636" s="1667"/>
      <c r="BD636" s="2329">
        <v>568</v>
      </c>
      <c r="BE636" s="2329"/>
      <c r="BF636" s="1668">
        <f t="shared" si="312"/>
        <v>0</v>
      </c>
      <c r="BG636" s="2333">
        <v>2023</v>
      </c>
      <c r="BH636" s="2333" t="s">
        <v>2324</v>
      </c>
      <c r="BI636" s="2333" t="s">
        <v>2327</v>
      </c>
      <c r="BJ636" s="2334">
        <f t="shared" si="337"/>
        <v>82.867924528301884</v>
      </c>
      <c r="BK636" s="2334">
        <f t="shared" si="338"/>
        <v>71.446540880503136</v>
      </c>
      <c r="BL636" s="2333" t="s">
        <v>40</v>
      </c>
      <c r="BM636" s="2483"/>
      <c r="BN636" s="2900" t="s">
        <v>2498</v>
      </c>
      <c r="BO636" s="2903"/>
      <c r="BP636" s="2336">
        <f t="shared" si="350"/>
        <v>1097.7000230574129</v>
      </c>
      <c r="BQ636" s="2352">
        <f t="shared" si="351"/>
        <v>567.70002305741286</v>
      </c>
    </row>
    <row r="637" spans="1:69" s="2363" customFormat="1" ht="42" customHeight="1">
      <c r="A637" s="2570">
        <v>13</v>
      </c>
      <c r="B637" s="2675" t="s">
        <v>2266</v>
      </c>
      <c r="C637" s="1831" t="s">
        <v>2064</v>
      </c>
      <c r="D637" s="64"/>
      <c r="E637" s="2719">
        <v>2023</v>
      </c>
      <c r="F637" s="2720" t="s">
        <v>2267</v>
      </c>
      <c r="G637" s="2585">
        <f t="shared" si="345"/>
        <v>100</v>
      </c>
      <c r="H637" s="2725">
        <v>100</v>
      </c>
      <c r="I637" s="103"/>
      <c r="J637" s="103"/>
      <c r="K637" s="103">
        <f t="shared" si="346"/>
        <v>100</v>
      </c>
      <c r="L637" s="1838">
        <v>100</v>
      </c>
      <c r="M637" s="1839"/>
      <c r="N637" s="1840"/>
      <c r="O637" s="2585"/>
      <c r="P637" s="103"/>
      <c r="Q637" s="103"/>
      <c r="R637" s="103"/>
      <c r="S637" s="103">
        <f t="shared" si="326"/>
        <v>100</v>
      </c>
      <c r="T637" s="2600">
        <v>100</v>
      </c>
      <c r="U637" s="103"/>
      <c r="V637" s="103"/>
      <c r="W637" s="103">
        <f t="shared" si="327"/>
        <v>0</v>
      </c>
      <c r="X637" s="103"/>
      <c r="Y637" s="103"/>
      <c r="Z637" s="103"/>
      <c r="AA637" s="103">
        <f t="shared" si="328"/>
        <v>96.186999999999998</v>
      </c>
      <c r="AB637" s="1807">
        <v>96.186999999999998</v>
      </c>
      <c r="AC637" s="103"/>
      <c r="AD637" s="103"/>
      <c r="AE637" s="103">
        <f t="shared" si="329"/>
        <v>0</v>
      </c>
      <c r="AF637" s="103"/>
      <c r="AG637" s="103"/>
      <c r="AH637" s="103"/>
      <c r="AI637" s="103">
        <f t="shared" si="330"/>
        <v>100</v>
      </c>
      <c r="AJ637" s="1808">
        <v>100</v>
      </c>
      <c r="AK637" s="103"/>
      <c r="AL637" s="103"/>
      <c r="AM637" s="2585">
        <f t="shared" si="331"/>
        <v>100</v>
      </c>
      <c r="AN637" s="2600">
        <v>100</v>
      </c>
      <c r="AO637" s="103"/>
      <c r="AP637" s="103"/>
      <c r="AQ637" s="2585">
        <f t="shared" si="332"/>
        <v>0</v>
      </c>
      <c r="AR637" s="2585">
        <f t="shared" si="349"/>
        <v>0</v>
      </c>
      <c r="AS637" s="103"/>
      <c r="AT637" s="103"/>
      <c r="AU637" s="103"/>
      <c r="AV637" s="2585">
        <f t="shared" si="334"/>
        <v>0</v>
      </c>
      <c r="AW637" s="2585">
        <v>0</v>
      </c>
      <c r="AX637" s="103"/>
      <c r="AY637" s="103"/>
      <c r="AZ637" s="103"/>
      <c r="BA637" s="1667"/>
      <c r="BB637" s="1667"/>
      <c r="BC637" s="1667"/>
      <c r="BD637" s="2329"/>
      <c r="BE637" s="2329"/>
      <c r="BF637" s="1668">
        <f t="shared" si="312"/>
        <v>0</v>
      </c>
      <c r="BG637" s="2333">
        <v>2023</v>
      </c>
      <c r="BH637" s="2333" t="s">
        <v>910</v>
      </c>
      <c r="BI637" s="2333"/>
      <c r="BJ637" s="2334">
        <f t="shared" si="337"/>
        <v>100</v>
      </c>
      <c r="BK637" s="2334" t="e">
        <f t="shared" si="338"/>
        <v>#DIV/0!</v>
      </c>
      <c r="BL637" s="2333" t="s">
        <v>40</v>
      </c>
      <c r="BM637" s="2483"/>
      <c r="BN637" s="2900" t="s">
        <v>2498</v>
      </c>
      <c r="BO637" s="2903"/>
      <c r="BP637" s="2336">
        <f t="shared" si="350"/>
        <v>82.845284759050031</v>
      </c>
      <c r="BQ637" s="2352"/>
    </row>
    <row r="638" spans="1:69" s="2364" customFormat="1" ht="42" customHeight="1">
      <c r="A638" s="2570">
        <v>14</v>
      </c>
      <c r="B638" s="2675" t="s">
        <v>2268</v>
      </c>
      <c r="C638" s="1831" t="s">
        <v>2064</v>
      </c>
      <c r="D638" s="64"/>
      <c r="E638" s="2719">
        <v>2023</v>
      </c>
      <c r="F638" s="2720" t="s">
        <v>2269</v>
      </c>
      <c r="G638" s="2585">
        <f t="shared" si="345"/>
        <v>875</v>
      </c>
      <c r="H638" s="2725">
        <v>875</v>
      </c>
      <c r="I638" s="103"/>
      <c r="J638" s="103"/>
      <c r="K638" s="103">
        <f t="shared" si="346"/>
        <v>875</v>
      </c>
      <c r="L638" s="1838">
        <v>875</v>
      </c>
      <c r="M638" s="1839">
        <v>300</v>
      </c>
      <c r="N638" s="1840">
        <v>300</v>
      </c>
      <c r="O638" s="2585"/>
      <c r="P638" s="103"/>
      <c r="Q638" s="103"/>
      <c r="R638" s="103"/>
      <c r="S638" s="103">
        <f t="shared" si="326"/>
        <v>440</v>
      </c>
      <c r="T638" s="2600">
        <v>440</v>
      </c>
      <c r="U638" s="103"/>
      <c r="V638" s="103"/>
      <c r="W638" s="103">
        <f t="shared" si="327"/>
        <v>0</v>
      </c>
      <c r="X638" s="103"/>
      <c r="Y638" s="103"/>
      <c r="Z638" s="103"/>
      <c r="AA638" s="103">
        <f t="shared" si="328"/>
        <v>286.65800000000002</v>
      </c>
      <c r="AB638" s="1807">
        <v>286.65800000000002</v>
      </c>
      <c r="AC638" s="103"/>
      <c r="AD638" s="103"/>
      <c r="AE638" s="103">
        <f t="shared" si="329"/>
        <v>0</v>
      </c>
      <c r="AF638" s="103"/>
      <c r="AG638" s="103"/>
      <c r="AH638" s="103"/>
      <c r="AI638" s="103">
        <f t="shared" si="330"/>
        <v>440</v>
      </c>
      <c r="AJ638" s="1808">
        <v>440</v>
      </c>
      <c r="AK638" s="103"/>
      <c r="AL638" s="103"/>
      <c r="AM638" s="2585">
        <f t="shared" si="331"/>
        <v>440</v>
      </c>
      <c r="AN638" s="2600">
        <v>440</v>
      </c>
      <c r="AO638" s="103"/>
      <c r="AP638" s="103"/>
      <c r="AQ638" s="2585">
        <f t="shared" si="332"/>
        <v>435</v>
      </c>
      <c r="AR638" s="2585">
        <f t="shared" si="349"/>
        <v>435</v>
      </c>
      <c r="AS638" s="103"/>
      <c r="AT638" s="103"/>
      <c r="AU638" s="103"/>
      <c r="AV638" s="2585">
        <f t="shared" si="334"/>
        <v>435</v>
      </c>
      <c r="AW638" s="2585">
        <v>435</v>
      </c>
      <c r="AX638" s="103"/>
      <c r="AY638" s="103"/>
      <c r="AZ638" s="103"/>
      <c r="BA638" s="1667"/>
      <c r="BB638" s="1667"/>
      <c r="BC638" s="1667"/>
      <c r="BD638" s="2329">
        <v>285</v>
      </c>
      <c r="BE638" s="2329"/>
      <c r="BF638" s="1668">
        <f t="shared" si="312"/>
        <v>0</v>
      </c>
      <c r="BG638" s="2333">
        <v>2023</v>
      </c>
      <c r="BH638" s="2333" t="s">
        <v>2324</v>
      </c>
      <c r="BI638" s="2333" t="s">
        <v>2327</v>
      </c>
      <c r="BJ638" s="2334">
        <f t="shared" si="337"/>
        <v>82.857142857142861</v>
      </c>
      <c r="BK638" s="2334">
        <f t="shared" si="338"/>
        <v>65.517241379310349</v>
      </c>
      <c r="BL638" s="2333" t="s">
        <v>40</v>
      </c>
      <c r="BM638" s="2483"/>
      <c r="BN638" s="2900" t="s">
        <v>2498</v>
      </c>
      <c r="BO638" s="2903"/>
      <c r="BP638" s="2336">
        <f t="shared" si="350"/>
        <v>724.89624164168777</v>
      </c>
      <c r="BQ638" s="2352">
        <f t="shared" si="351"/>
        <v>284.89624164168777</v>
      </c>
    </row>
    <row r="639" spans="1:69" s="2363" customFormat="1" ht="42" customHeight="1">
      <c r="A639" s="2570">
        <v>15</v>
      </c>
      <c r="B639" s="2675" t="s">
        <v>2270</v>
      </c>
      <c r="C639" s="1831" t="s">
        <v>2081</v>
      </c>
      <c r="D639" s="1829"/>
      <c r="E639" s="2719" t="s">
        <v>206</v>
      </c>
      <c r="F639" s="2720" t="s">
        <v>2271</v>
      </c>
      <c r="G639" s="2585">
        <f t="shared" si="345"/>
        <v>1300</v>
      </c>
      <c r="H639" s="2725">
        <v>1300</v>
      </c>
      <c r="I639" s="103"/>
      <c r="J639" s="103"/>
      <c r="K639" s="103">
        <f t="shared" si="346"/>
        <v>1300</v>
      </c>
      <c r="L639" s="1838">
        <v>1300</v>
      </c>
      <c r="M639" s="1839">
        <v>400</v>
      </c>
      <c r="N639" s="1840">
        <v>400</v>
      </c>
      <c r="O639" s="2585"/>
      <c r="P639" s="103"/>
      <c r="Q639" s="103"/>
      <c r="R639" s="103"/>
      <c r="S639" s="103">
        <f t="shared" si="326"/>
        <v>520</v>
      </c>
      <c r="T639" s="2600">
        <v>520</v>
      </c>
      <c r="U639" s="103"/>
      <c r="V639" s="103"/>
      <c r="W639" s="103">
        <f t="shared" si="327"/>
        <v>0</v>
      </c>
      <c r="X639" s="103"/>
      <c r="Y639" s="103"/>
      <c r="Z639" s="103"/>
      <c r="AA639" s="103">
        <f t="shared" si="328"/>
        <v>455</v>
      </c>
      <c r="AB639" s="1807">
        <v>455</v>
      </c>
      <c r="AC639" s="103"/>
      <c r="AD639" s="103"/>
      <c r="AE639" s="103">
        <f t="shared" si="329"/>
        <v>0</v>
      </c>
      <c r="AF639" s="103"/>
      <c r="AG639" s="103"/>
      <c r="AH639" s="103"/>
      <c r="AI639" s="103">
        <f t="shared" si="330"/>
        <v>520</v>
      </c>
      <c r="AJ639" s="1808">
        <v>520</v>
      </c>
      <c r="AK639" s="103"/>
      <c r="AL639" s="103"/>
      <c r="AM639" s="2585">
        <f t="shared" si="331"/>
        <v>520</v>
      </c>
      <c r="AN639" s="2600">
        <v>520</v>
      </c>
      <c r="AO639" s="103"/>
      <c r="AP639" s="103"/>
      <c r="AQ639" s="2585">
        <f t="shared" si="332"/>
        <v>780</v>
      </c>
      <c r="AR639" s="2585">
        <f t="shared" si="349"/>
        <v>780</v>
      </c>
      <c r="AS639" s="103"/>
      <c r="AT639" s="103"/>
      <c r="AU639" s="103"/>
      <c r="AV639" s="2585">
        <f t="shared" si="334"/>
        <v>780</v>
      </c>
      <c r="AW639" s="2585">
        <v>780</v>
      </c>
      <c r="AX639" s="103"/>
      <c r="AY639" s="103"/>
      <c r="AZ639" s="103"/>
      <c r="BA639" s="1667"/>
      <c r="BB639" s="1667"/>
      <c r="BC639" s="1667"/>
      <c r="BD639" s="2329">
        <v>557</v>
      </c>
      <c r="BE639" s="2329"/>
      <c r="BF639" s="1668">
        <f t="shared" si="312"/>
        <v>0</v>
      </c>
      <c r="BG639" s="2333">
        <v>2023</v>
      </c>
      <c r="BH639" s="2333" t="s">
        <v>2324</v>
      </c>
      <c r="BI639" s="2333" t="s">
        <v>2327</v>
      </c>
      <c r="BJ639" s="2334">
        <f t="shared" si="337"/>
        <v>82.846153846153854</v>
      </c>
      <c r="BK639" s="2334">
        <f t="shared" si="338"/>
        <v>71.410256410256409</v>
      </c>
      <c r="BL639" s="2333" t="s">
        <v>40</v>
      </c>
      <c r="BM639" s="2669"/>
      <c r="BN639" s="2900" t="s">
        <v>2498</v>
      </c>
      <c r="BO639" s="2931"/>
      <c r="BP639" s="2336">
        <f t="shared" si="350"/>
        <v>1076.9887018676504</v>
      </c>
      <c r="BQ639" s="2352">
        <f t="shared" si="351"/>
        <v>556.98870186765043</v>
      </c>
    </row>
    <row r="640" spans="1:69" s="2363" customFormat="1" ht="42" customHeight="1">
      <c r="A640" s="2570">
        <v>16</v>
      </c>
      <c r="B640" s="2675" t="s">
        <v>2272</v>
      </c>
      <c r="C640" s="1831" t="s">
        <v>2081</v>
      </c>
      <c r="D640" s="64"/>
      <c r="E640" s="2719" t="s">
        <v>206</v>
      </c>
      <c r="F640" s="2720" t="s">
        <v>2273</v>
      </c>
      <c r="G640" s="2585">
        <f t="shared" si="345"/>
        <v>2000</v>
      </c>
      <c r="H640" s="2725">
        <v>2000</v>
      </c>
      <c r="I640" s="103"/>
      <c r="J640" s="103"/>
      <c r="K640" s="103">
        <f t="shared" si="346"/>
        <v>2000</v>
      </c>
      <c r="L640" s="1838">
        <v>2000</v>
      </c>
      <c r="M640" s="1839">
        <v>475</v>
      </c>
      <c r="N640" s="1840">
        <v>475</v>
      </c>
      <c r="O640" s="2585"/>
      <c r="P640" s="103"/>
      <c r="Q640" s="103"/>
      <c r="R640" s="103"/>
      <c r="S640" s="103">
        <f t="shared" si="326"/>
        <v>700</v>
      </c>
      <c r="T640" s="2600">
        <v>700</v>
      </c>
      <c r="U640" s="103"/>
      <c r="V640" s="103"/>
      <c r="W640" s="103">
        <f t="shared" si="327"/>
        <v>0</v>
      </c>
      <c r="X640" s="103"/>
      <c r="Y640" s="103"/>
      <c r="Z640" s="103"/>
      <c r="AA640" s="103">
        <f t="shared" si="328"/>
        <v>684.07899999999995</v>
      </c>
      <c r="AB640" s="1807">
        <v>684.07899999999995</v>
      </c>
      <c r="AC640" s="103"/>
      <c r="AD640" s="103"/>
      <c r="AE640" s="103">
        <f t="shared" si="329"/>
        <v>0</v>
      </c>
      <c r="AF640" s="103"/>
      <c r="AG640" s="103"/>
      <c r="AH640" s="103"/>
      <c r="AI640" s="103">
        <f t="shared" si="330"/>
        <v>700</v>
      </c>
      <c r="AJ640" s="1808">
        <v>700</v>
      </c>
      <c r="AK640" s="103"/>
      <c r="AL640" s="103"/>
      <c r="AM640" s="2585">
        <f t="shared" si="331"/>
        <v>700</v>
      </c>
      <c r="AN640" s="2600">
        <v>700</v>
      </c>
      <c r="AO640" s="103"/>
      <c r="AP640" s="103"/>
      <c r="AQ640" s="2585">
        <f t="shared" si="332"/>
        <v>1300</v>
      </c>
      <c r="AR640" s="2585">
        <f t="shared" si="349"/>
        <v>1300</v>
      </c>
      <c r="AS640" s="103"/>
      <c r="AT640" s="103"/>
      <c r="AU640" s="103"/>
      <c r="AV640" s="2585">
        <f t="shared" si="334"/>
        <v>1300</v>
      </c>
      <c r="AW640" s="2585">
        <v>1300</v>
      </c>
      <c r="AX640" s="103"/>
      <c r="AY640" s="103"/>
      <c r="AZ640" s="103"/>
      <c r="BA640" s="1667"/>
      <c r="BB640" s="1667"/>
      <c r="BC640" s="1667"/>
      <c r="BD640" s="2329">
        <v>957</v>
      </c>
      <c r="BE640" s="2329"/>
      <c r="BF640" s="1668">
        <f t="shared" si="312"/>
        <v>0</v>
      </c>
      <c r="BG640" s="2333">
        <v>2023</v>
      </c>
      <c r="BH640" s="2333" t="s">
        <v>2324</v>
      </c>
      <c r="BI640" s="2333" t="s">
        <v>2327</v>
      </c>
      <c r="BJ640" s="2334">
        <f t="shared" si="337"/>
        <v>82.85</v>
      </c>
      <c r="BK640" s="2334">
        <f t="shared" si="338"/>
        <v>73.615384615384613</v>
      </c>
      <c r="BL640" s="2333" t="s">
        <v>40</v>
      </c>
      <c r="BM640" s="2483"/>
      <c r="BN640" s="2900" t="s">
        <v>2498</v>
      </c>
      <c r="BO640" s="2903"/>
      <c r="BP640" s="2336">
        <f t="shared" si="350"/>
        <v>1656.9056951810005</v>
      </c>
      <c r="BQ640" s="2352">
        <f t="shared" si="351"/>
        <v>956.90569518100051</v>
      </c>
    </row>
    <row r="641" spans="1:69" s="2363" customFormat="1" ht="42" customHeight="1">
      <c r="A641" s="2570">
        <v>17</v>
      </c>
      <c r="B641" s="2675" t="s">
        <v>2274</v>
      </c>
      <c r="C641" s="1831" t="s">
        <v>2070</v>
      </c>
      <c r="D641" s="64"/>
      <c r="E641" s="2719" t="s">
        <v>206</v>
      </c>
      <c r="F641" s="2720" t="s">
        <v>2275</v>
      </c>
      <c r="G641" s="2585">
        <f t="shared" si="345"/>
        <v>950</v>
      </c>
      <c r="H641" s="2725">
        <v>950</v>
      </c>
      <c r="I641" s="103"/>
      <c r="J641" s="103"/>
      <c r="K641" s="103">
        <f t="shared" si="346"/>
        <v>950</v>
      </c>
      <c r="L641" s="1838">
        <v>950</v>
      </c>
      <c r="M641" s="1839">
        <v>310</v>
      </c>
      <c r="N641" s="1840">
        <v>310</v>
      </c>
      <c r="O641" s="2585"/>
      <c r="P641" s="103"/>
      <c r="Q641" s="103"/>
      <c r="R641" s="103"/>
      <c r="S641" s="103">
        <f t="shared" si="326"/>
        <v>470</v>
      </c>
      <c r="T641" s="2600">
        <v>470</v>
      </c>
      <c r="U641" s="103"/>
      <c r="V641" s="103"/>
      <c r="W641" s="103">
        <f t="shared" si="327"/>
        <v>0</v>
      </c>
      <c r="X641" s="103"/>
      <c r="Y641" s="103"/>
      <c r="Z641" s="103"/>
      <c r="AA641" s="103">
        <f t="shared" si="328"/>
        <v>320.25900000000001</v>
      </c>
      <c r="AB641" s="1807">
        <v>320.25900000000001</v>
      </c>
      <c r="AC641" s="103"/>
      <c r="AD641" s="103"/>
      <c r="AE641" s="103">
        <f t="shared" si="329"/>
        <v>0</v>
      </c>
      <c r="AF641" s="103"/>
      <c r="AG641" s="103"/>
      <c r="AH641" s="103"/>
      <c r="AI641" s="103">
        <f t="shared" si="330"/>
        <v>470</v>
      </c>
      <c r="AJ641" s="1808">
        <v>470</v>
      </c>
      <c r="AK641" s="103"/>
      <c r="AL641" s="103"/>
      <c r="AM641" s="2585">
        <f t="shared" si="331"/>
        <v>470</v>
      </c>
      <c r="AN641" s="2600">
        <v>470</v>
      </c>
      <c r="AO641" s="103"/>
      <c r="AP641" s="103"/>
      <c r="AQ641" s="2585">
        <f t="shared" si="332"/>
        <v>480</v>
      </c>
      <c r="AR641" s="2585">
        <f t="shared" si="349"/>
        <v>480</v>
      </c>
      <c r="AS641" s="103"/>
      <c r="AT641" s="103"/>
      <c r="AU641" s="103"/>
      <c r="AV641" s="2585">
        <f t="shared" si="334"/>
        <v>480</v>
      </c>
      <c r="AW641" s="2585">
        <v>480</v>
      </c>
      <c r="AX641" s="103"/>
      <c r="AY641" s="103"/>
      <c r="AZ641" s="103"/>
      <c r="BA641" s="1667"/>
      <c r="BB641" s="1667"/>
      <c r="BC641" s="1667"/>
      <c r="BD641" s="2329">
        <v>317</v>
      </c>
      <c r="BE641" s="2329"/>
      <c r="BF641" s="1668">
        <f t="shared" si="312"/>
        <v>0</v>
      </c>
      <c r="BG641" s="2333">
        <v>2023</v>
      </c>
      <c r="BH641" s="2333" t="s">
        <v>2324</v>
      </c>
      <c r="BI641" s="2333" t="s">
        <v>2327</v>
      </c>
      <c r="BJ641" s="2334">
        <f t="shared" si="337"/>
        <v>82.84210526315789</v>
      </c>
      <c r="BK641" s="2334">
        <f t="shared" si="338"/>
        <v>66.041666666666671</v>
      </c>
      <c r="BL641" s="2333" t="s">
        <v>40</v>
      </c>
      <c r="BM641" s="2483"/>
      <c r="BN641" s="2900" t="s">
        <v>2498</v>
      </c>
      <c r="BO641" s="2903"/>
      <c r="BP641" s="2336">
        <f t="shared" si="350"/>
        <v>787.03020521097528</v>
      </c>
      <c r="BQ641" s="2352">
        <f t="shared" si="351"/>
        <v>317.03020521097528</v>
      </c>
    </row>
    <row r="642" spans="1:69" s="2364" customFormat="1" ht="42" customHeight="1">
      <c r="A642" s="2570">
        <v>18</v>
      </c>
      <c r="B642" s="2675" t="s">
        <v>2276</v>
      </c>
      <c r="C642" s="1831" t="s">
        <v>2070</v>
      </c>
      <c r="D642" s="64"/>
      <c r="E642" s="2719" t="s">
        <v>206</v>
      </c>
      <c r="F642" s="2720" t="s">
        <v>2277</v>
      </c>
      <c r="G642" s="2585">
        <f t="shared" si="345"/>
        <v>505</v>
      </c>
      <c r="H642" s="2725">
        <v>505</v>
      </c>
      <c r="I642" s="103"/>
      <c r="J642" s="103"/>
      <c r="K642" s="103">
        <f t="shared" si="346"/>
        <v>505</v>
      </c>
      <c r="L642" s="1838">
        <v>505</v>
      </c>
      <c r="M642" s="1839">
        <v>220</v>
      </c>
      <c r="N642" s="1840">
        <v>220</v>
      </c>
      <c r="O642" s="2585"/>
      <c r="P642" s="103"/>
      <c r="Q642" s="103"/>
      <c r="R642" s="103"/>
      <c r="S642" s="103">
        <f t="shared" si="326"/>
        <v>400</v>
      </c>
      <c r="T642" s="2600">
        <v>400</v>
      </c>
      <c r="U642" s="103"/>
      <c r="V642" s="103"/>
      <c r="W642" s="103">
        <f t="shared" si="327"/>
        <v>0</v>
      </c>
      <c r="X642" s="103"/>
      <c r="Y642" s="103"/>
      <c r="Z642" s="103"/>
      <c r="AA642" s="103">
        <f t="shared" si="328"/>
        <v>168.881</v>
      </c>
      <c r="AB642" s="1807">
        <v>168.881</v>
      </c>
      <c r="AC642" s="103"/>
      <c r="AD642" s="103"/>
      <c r="AE642" s="103">
        <f t="shared" si="329"/>
        <v>0</v>
      </c>
      <c r="AF642" s="103"/>
      <c r="AG642" s="103"/>
      <c r="AH642" s="103"/>
      <c r="AI642" s="103">
        <f t="shared" si="330"/>
        <v>400</v>
      </c>
      <c r="AJ642" s="1808">
        <v>400</v>
      </c>
      <c r="AK642" s="103"/>
      <c r="AL642" s="103"/>
      <c r="AM642" s="2585">
        <f t="shared" si="331"/>
        <v>400</v>
      </c>
      <c r="AN642" s="2600">
        <v>400</v>
      </c>
      <c r="AO642" s="103"/>
      <c r="AP642" s="103"/>
      <c r="AQ642" s="2585">
        <f t="shared" si="332"/>
        <v>105</v>
      </c>
      <c r="AR642" s="2585">
        <f t="shared" si="349"/>
        <v>105</v>
      </c>
      <c r="AS642" s="103"/>
      <c r="AT642" s="103"/>
      <c r="AU642" s="103"/>
      <c r="AV642" s="2585">
        <f t="shared" si="334"/>
        <v>105</v>
      </c>
      <c r="AW642" s="2585">
        <v>105</v>
      </c>
      <c r="AX642" s="103"/>
      <c r="AY642" s="103"/>
      <c r="AZ642" s="103"/>
      <c r="BA642" s="1667"/>
      <c r="BB642" s="1667"/>
      <c r="BC642" s="1667"/>
      <c r="BD642" s="2329">
        <v>18</v>
      </c>
      <c r="BE642" s="2329"/>
      <c r="BF642" s="1668">
        <f t="shared" si="312"/>
        <v>0</v>
      </c>
      <c r="BG642" s="2333">
        <v>2023</v>
      </c>
      <c r="BH642" s="2333" t="s">
        <v>2324</v>
      </c>
      <c r="BI642" s="2333" t="s">
        <v>2327</v>
      </c>
      <c r="BJ642" s="2334">
        <f t="shared" si="337"/>
        <v>82.772277227722768</v>
      </c>
      <c r="BK642" s="2334">
        <f t="shared" si="338"/>
        <v>17.142857142857142</v>
      </c>
      <c r="BL642" s="2333" t="s">
        <v>40</v>
      </c>
      <c r="BM642" s="2483"/>
      <c r="BN642" s="2900" t="s">
        <v>2498</v>
      </c>
      <c r="BO642" s="2903"/>
      <c r="BP642" s="2336">
        <f t="shared" si="350"/>
        <v>418.36868803320266</v>
      </c>
      <c r="BQ642" s="2352">
        <f t="shared" si="351"/>
        <v>18.368688033202659</v>
      </c>
    </row>
    <row r="643" spans="1:69" s="2363" customFormat="1" ht="42" customHeight="1">
      <c r="A643" s="2570">
        <v>19</v>
      </c>
      <c r="B643" s="2675" t="s">
        <v>2278</v>
      </c>
      <c r="C643" s="1831" t="s">
        <v>2084</v>
      </c>
      <c r="D643" s="1829"/>
      <c r="E643" s="2719" t="s">
        <v>206</v>
      </c>
      <c r="F643" s="2720" t="s">
        <v>2279</v>
      </c>
      <c r="G643" s="2585">
        <f t="shared" si="345"/>
        <v>3000</v>
      </c>
      <c r="H643" s="2725">
        <v>3000</v>
      </c>
      <c r="I643" s="103"/>
      <c r="J643" s="103"/>
      <c r="K643" s="103">
        <f t="shared" si="346"/>
        <v>3000</v>
      </c>
      <c r="L643" s="1838">
        <v>3000</v>
      </c>
      <c r="M643" s="1839">
        <v>560</v>
      </c>
      <c r="N643" s="1840">
        <v>560</v>
      </c>
      <c r="O643" s="2585"/>
      <c r="P643" s="103"/>
      <c r="Q643" s="103"/>
      <c r="R643" s="103"/>
      <c r="S643" s="103">
        <f t="shared" si="326"/>
        <v>1100</v>
      </c>
      <c r="T643" s="2600">
        <v>1100</v>
      </c>
      <c r="U643" s="103"/>
      <c r="V643" s="103"/>
      <c r="W643" s="103">
        <f t="shared" si="327"/>
        <v>0</v>
      </c>
      <c r="X643" s="103"/>
      <c r="Y643" s="103"/>
      <c r="Z643" s="103"/>
      <c r="AA643" s="103">
        <f t="shared" si="328"/>
        <v>970.09199999999998</v>
      </c>
      <c r="AB643" s="1807">
        <v>970.09199999999998</v>
      </c>
      <c r="AC643" s="103"/>
      <c r="AD643" s="103"/>
      <c r="AE643" s="103">
        <f t="shared" si="329"/>
        <v>0</v>
      </c>
      <c r="AF643" s="103"/>
      <c r="AG643" s="103"/>
      <c r="AH643" s="103"/>
      <c r="AI643" s="103">
        <f t="shared" si="330"/>
        <v>1100</v>
      </c>
      <c r="AJ643" s="1808">
        <v>1100</v>
      </c>
      <c r="AK643" s="103"/>
      <c r="AL643" s="103"/>
      <c r="AM643" s="2585">
        <f t="shared" si="331"/>
        <v>1100</v>
      </c>
      <c r="AN643" s="2600">
        <v>1100</v>
      </c>
      <c r="AO643" s="103"/>
      <c r="AP643" s="103"/>
      <c r="AQ643" s="2585">
        <f t="shared" si="332"/>
        <v>1900</v>
      </c>
      <c r="AR643" s="2585">
        <f t="shared" si="349"/>
        <v>1900</v>
      </c>
      <c r="AS643" s="103"/>
      <c r="AT643" s="103"/>
      <c r="AU643" s="103"/>
      <c r="AV643" s="2585">
        <f t="shared" si="334"/>
        <v>1900</v>
      </c>
      <c r="AW643" s="2585">
        <v>1900</v>
      </c>
      <c r="AX643" s="103"/>
      <c r="AY643" s="103"/>
      <c r="AZ643" s="103"/>
      <c r="BA643" s="1667"/>
      <c r="BB643" s="1667"/>
      <c r="BC643" s="1667"/>
      <c r="BD643" s="2329">
        <v>1385</v>
      </c>
      <c r="BE643" s="2329"/>
      <c r="BF643" s="1668">
        <f t="shared" si="312"/>
        <v>0</v>
      </c>
      <c r="BG643" s="2333">
        <v>2023</v>
      </c>
      <c r="BH643" s="2333" t="s">
        <v>2324</v>
      </c>
      <c r="BI643" s="2333" t="s">
        <v>2327</v>
      </c>
      <c r="BJ643" s="2334">
        <f t="shared" si="337"/>
        <v>82.833333333333343</v>
      </c>
      <c r="BK643" s="2334">
        <f t="shared" si="338"/>
        <v>72.894736842105274</v>
      </c>
      <c r="BL643" s="2333" t="s">
        <v>40</v>
      </c>
      <c r="BM643" s="2669"/>
      <c r="BN643" s="2900" t="s">
        <v>2498</v>
      </c>
      <c r="BO643" s="2931"/>
      <c r="BP643" s="2336">
        <f t="shared" si="350"/>
        <v>2485.3585427715011</v>
      </c>
      <c r="BQ643" s="2352">
        <f t="shared" si="351"/>
        <v>1385.3585427715011</v>
      </c>
    </row>
    <row r="644" spans="1:69" s="2363" customFormat="1" ht="49.5" customHeight="1">
      <c r="A644" s="2570">
        <v>20</v>
      </c>
      <c r="B644" s="2675" t="s">
        <v>2280</v>
      </c>
      <c r="C644" s="1831" t="s">
        <v>2217</v>
      </c>
      <c r="D644" s="64"/>
      <c r="E644" s="2719" t="s">
        <v>206</v>
      </c>
      <c r="F644" s="2720" t="s">
        <v>2281</v>
      </c>
      <c r="G644" s="2585">
        <f t="shared" si="345"/>
        <v>9600</v>
      </c>
      <c r="H644" s="2725">
        <v>9600</v>
      </c>
      <c r="I644" s="103"/>
      <c r="J644" s="103"/>
      <c r="K644" s="103">
        <f t="shared" si="346"/>
        <v>9600</v>
      </c>
      <c r="L644" s="1838">
        <v>9600</v>
      </c>
      <c r="M644" s="1839">
        <v>1550</v>
      </c>
      <c r="N644" s="1840">
        <v>1550</v>
      </c>
      <c r="O644" s="2585"/>
      <c r="P644" s="103"/>
      <c r="Q644" s="103"/>
      <c r="R644" s="103"/>
      <c r="S644" s="103">
        <f t="shared" si="326"/>
        <v>3360</v>
      </c>
      <c r="T644" s="2600">
        <v>3360</v>
      </c>
      <c r="U644" s="103"/>
      <c r="V644" s="103"/>
      <c r="W644" s="103">
        <f t="shared" si="327"/>
        <v>0</v>
      </c>
      <c r="X644" s="103"/>
      <c r="Y644" s="103"/>
      <c r="Z644" s="103"/>
      <c r="AA644" s="103">
        <f t="shared" si="328"/>
        <v>3091.4229999999998</v>
      </c>
      <c r="AB644" s="1807">
        <v>3091.4229999999998</v>
      </c>
      <c r="AC644" s="103"/>
      <c r="AD644" s="103"/>
      <c r="AE644" s="103">
        <f t="shared" si="329"/>
        <v>0</v>
      </c>
      <c r="AF644" s="103"/>
      <c r="AG644" s="103"/>
      <c r="AH644" s="103"/>
      <c r="AI644" s="103">
        <f t="shared" si="330"/>
        <v>3360</v>
      </c>
      <c r="AJ644" s="1808">
        <v>3360</v>
      </c>
      <c r="AK644" s="103"/>
      <c r="AL644" s="103"/>
      <c r="AM644" s="2585">
        <f t="shared" si="331"/>
        <v>3360</v>
      </c>
      <c r="AN644" s="2600">
        <v>3360</v>
      </c>
      <c r="AO644" s="103"/>
      <c r="AP644" s="103"/>
      <c r="AQ644" s="2585">
        <f t="shared" si="332"/>
        <v>6240</v>
      </c>
      <c r="AR644" s="2585">
        <f t="shared" si="349"/>
        <v>6240</v>
      </c>
      <c r="AS644" s="103"/>
      <c r="AT644" s="103"/>
      <c r="AU644" s="103"/>
      <c r="AV644" s="2585">
        <f t="shared" si="334"/>
        <v>6240</v>
      </c>
      <c r="AW644" s="2585">
        <v>6240</v>
      </c>
      <c r="AX644" s="103"/>
      <c r="AY644" s="103"/>
      <c r="AZ644" s="103"/>
      <c r="BA644" s="1667"/>
      <c r="BB644" s="1667"/>
      <c r="BC644" s="1667"/>
      <c r="BD644" s="2329">
        <v>4577</v>
      </c>
      <c r="BE644" s="2329"/>
      <c r="BF644" s="1668">
        <f t="shared" si="312"/>
        <v>0</v>
      </c>
      <c r="BG644" s="2333">
        <v>2023</v>
      </c>
      <c r="BH644" s="2333" t="s">
        <v>2324</v>
      </c>
      <c r="BI644" s="2333" t="s">
        <v>2327</v>
      </c>
      <c r="BJ644" s="2334">
        <f t="shared" si="337"/>
        <v>82.677083333333329</v>
      </c>
      <c r="BK644" s="2334">
        <f t="shared" si="338"/>
        <v>73.349358974358964</v>
      </c>
      <c r="BL644" s="2333" t="s">
        <v>40</v>
      </c>
      <c r="BM644" s="2483"/>
      <c r="BN644" s="2900" t="s">
        <v>2498</v>
      </c>
      <c r="BO644" s="2903"/>
      <c r="BP644" s="2336">
        <f t="shared" si="350"/>
        <v>7953.147336868803</v>
      </c>
      <c r="BQ644" s="2352">
        <f t="shared" si="351"/>
        <v>4593.147336868803</v>
      </c>
    </row>
    <row r="645" spans="1:69" s="2368" customFormat="1" ht="36.75" customHeight="1">
      <c r="A645" s="2574" t="s">
        <v>712</v>
      </c>
      <c r="B645" s="2724" t="s">
        <v>2468</v>
      </c>
      <c r="C645" s="2173"/>
      <c r="D645" s="26"/>
      <c r="E645" s="2726"/>
      <c r="F645" s="2727"/>
      <c r="G645" s="2586"/>
      <c r="H645" s="2586"/>
      <c r="I645" s="92"/>
      <c r="J645" s="92"/>
      <c r="K645" s="92"/>
      <c r="L645" s="92"/>
      <c r="M645" s="92"/>
      <c r="N645" s="92"/>
      <c r="O645" s="2586"/>
      <c r="P645" s="92"/>
      <c r="Q645" s="92"/>
      <c r="R645" s="92"/>
      <c r="S645" s="92"/>
      <c r="T645" s="2586"/>
      <c r="U645" s="92"/>
      <c r="V645" s="92"/>
      <c r="W645" s="92"/>
      <c r="X645" s="92"/>
      <c r="Y645" s="92"/>
      <c r="Z645" s="92"/>
      <c r="AA645" s="92"/>
      <c r="AB645" s="92"/>
      <c r="AC645" s="92"/>
      <c r="AD645" s="92"/>
      <c r="AE645" s="92"/>
      <c r="AF645" s="92"/>
      <c r="AG645" s="92"/>
      <c r="AH645" s="92"/>
      <c r="AI645" s="92"/>
      <c r="AJ645" s="92"/>
      <c r="AK645" s="92"/>
      <c r="AL645" s="92"/>
      <c r="AM645" s="2586"/>
      <c r="AN645" s="2586"/>
      <c r="AO645" s="92"/>
      <c r="AP645" s="92"/>
      <c r="AQ645" s="2586"/>
      <c r="AR645" s="2586"/>
      <c r="AS645" s="92"/>
      <c r="AT645" s="92"/>
      <c r="AU645" s="92"/>
      <c r="AV645" s="2586"/>
      <c r="AW645" s="2586"/>
      <c r="AX645" s="92"/>
      <c r="AY645" s="92"/>
      <c r="AZ645" s="92"/>
      <c r="BA645" s="92"/>
      <c r="BB645" s="92"/>
      <c r="BC645" s="92"/>
      <c r="BD645" s="2586"/>
      <c r="BE645" s="2586"/>
      <c r="BF645" s="1086"/>
      <c r="BG645" s="2591"/>
      <c r="BH645" s="2591"/>
      <c r="BI645" s="2591"/>
      <c r="BJ645" s="2340" t="e">
        <f t="shared" si="337"/>
        <v>#DIV/0!</v>
      </c>
      <c r="BK645" s="2340" t="e">
        <f t="shared" si="338"/>
        <v>#DIV/0!</v>
      </c>
      <c r="BL645" s="2339" t="s">
        <v>2327</v>
      </c>
      <c r="BM645" s="2577"/>
      <c r="BN645" s="2900" t="s">
        <v>2498</v>
      </c>
      <c r="BO645" s="2905"/>
      <c r="BP645" s="2342"/>
    </row>
    <row r="646" spans="1:69" s="1937" customFormat="1" ht="39" customHeight="1">
      <c r="A646" s="2214" t="s">
        <v>46</v>
      </c>
      <c r="B646" s="2174" t="s">
        <v>2282</v>
      </c>
      <c r="C646" s="2175" t="s">
        <v>2101</v>
      </c>
      <c r="D646" s="2163"/>
      <c r="E646" s="2176" t="s">
        <v>259</v>
      </c>
      <c r="F646" s="2164"/>
      <c r="G646" s="2160">
        <f t="shared" si="345"/>
        <v>1325</v>
      </c>
      <c r="H646" s="2177">
        <v>1325</v>
      </c>
      <c r="I646" s="2160"/>
      <c r="J646" s="2160"/>
      <c r="K646" s="2160">
        <f t="shared" si="346"/>
        <v>1325</v>
      </c>
      <c r="L646" s="2177">
        <v>1325</v>
      </c>
      <c r="M646" s="2162"/>
      <c r="N646" s="2160"/>
      <c r="O646" s="2160"/>
      <c r="P646" s="2160"/>
      <c r="Q646" s="2160"/>
      <c r="R646" s="2160"/>
      <c r="S646" s="2160">
        <f t="shared" si="326"/>
        <v>0</v>
      </c>
      <c r="T646" s="2160"/>
      <c r="U646" s="2160"/>
      <c r="V646" s="2160"/>
      <c r="W646" s="2160">
        <f t="shared" si="327"/>
        <v>0</v>
      </c>
      <c r="X646" s="2160"/>
      <c r="Y646" s="2160"/>
      <c r="Z646" s="2160"/>
      <c r="AA646" s="2160">
        <f t="shared" si="328"/>
        <v>0</v>
      </c>
      <c r="AB646" s="2160"/>
      <c r="AC646" s="2160"/>
      <c r="AD646" s="2160"/>
      <c r="AE646" s="2160">
        <f t="shared" si="329"/>
        <v>0</v>
      </c>
      <c r="AF646" s="2160"/>
      <c r="AG646" s="2160"/>
      <c r="AH646" s="2160"/>
      <c r="AI646" s="2160">
        <f t="shared" si="330"/>
        <v>0</v>
      </c>
      <c r="AJ646" s="2160"/>
      <c r="AK646" s="2160"/>
      <c r="AL646" s="2160"/>
      <c r="AM646" s="2160">
        <f t="shared" si="331"/>
        <v>0</v>
      </c>
      <c r="AN646" s="2160"/>
      <c r="AO646" s="2160"/>
      <c r="AP646" s="2160"/>
      <c r="AQ646" s="2160">
        <f t="shared" si="332"/>
        <v>470</v>
      </c>
      <c r="AR646" s="2177">
        <v>470</v>
      </c>
      <c r="AS646" s="2160"/>
      <c r="AT646" s="2160"/>
      <c r="AU646" s="2160"/>
      <c r="AV646" s="2160">
        <f t="shared" si="334"/>
        <v>470</v>
      </c>
      <c r="AW646" s="2177">
        <v>470</v>
      </c>
      <c r="AX646" s="2160"/>
      <c r="AY646" s="2160"/>
      <c r="AZ646" s="2160"/>
      <c r="BA646" s="1921"/>
      <c r="BB646" s="1921"/>
      <c r="BC646" s="1921"/>
      <c r="BD646" s="1921"/>
      <c r="BE646" s="1921"/>
      <c r="BF646" s="1924">
        <f t="shared" si="312"/>
        <v>0</v>
      </c>
      <c r="BG646" s="198">
        <v>2024</v>
      </c>
      <c r="BH646" s="198" t="s">
        <v>2323</v>
      </c>
      <c r="BI646" s="198" t="s">
        <v>2327</v>
      </c>
      <c r="BJ646" s="1925">
        <f t="shared" si="337"/>
        <v>0</v>
      </c>
      <c r="BK646" s="1925">
        <f t="shared" si="338"/>
        <v>0</v>
      </c>
      <c r="BL646" s="198"/>
      <c r="BM646" s="2079"/>
      <c r="BN646" s="2900" t="s">
        <v>2498</v>
      </c>
      <c r="BO646" s="2906"/>
      <c r="BP646" s="1926"/>
    </row>
    <row r="647" spans="1:69" s="41" customFormat="1" ht="39" customHeight="1">
      <c r="A647" s="2214">
        <v>2</v>
      </c>
      <c r="B647" s="2174" t="s">
        <v>2283</v>
      </c>
      <c r="C647" s="2175" t="s">
        <v>2101</v>
      </c>
      <c r="D647" s="2163"/>
      <c r="E647" s="2176" t="s">
        <v>259</v>
      </c>
      <c r="F647" s="2164"/>
      <c r="G647" s="2160">
        <f t="shared" si="345"/>
        <v>470</v>
      </c>
      <c r="H647" s="2177">
        <v>470</v>
      </c>
      <c r="I647" s="2160"/>
      <c r="J647" s="2160"/>
      <c r="K647" s="2160">
        <f t="shared" si="346"/>
        <v>470</v>
      </c>
      <c r="L647" s="2177">
        <v>470</v>
      </c>
      <c r="M647" s="2162"/>
      <c r="N647" s="2160"/>
      <c r="O647" s="2160"/>
      <c r="P647" s="2160"/>
      <c r="Q647" s="2160"/>
      <c r="R647" s="2160"/>
      <c r="S647" s="2160">
        <f t="shared" si="326"/>
        <v>0</v>
      </c>
      <c r="T647" s="2160"/>
      <c r="U647" s="2160"/>
      <c r="V647" s="2160"/>
      <c r="W647" s="2160">
        <f t="shared" si="327"/>
        <v>0</v>
      </c>
      <c r="X647" s="2160"/>
      <c r="Y647" s="2160"/>
      <c r="Z647" s="2160"/>
      <c r="AA647" s="2160">
        <f t="shared" si="328"/>
        <v>0</v>
      </c>
      <c r="AB647" s="2160"/>
      <c r="AC647" s="2160"/>
      <c r="AD647" s="2160"/>
      <c r="AE647" s="2160">
        <f t="shared" si="329"/>
        <v>0</v>
      </c>
      <c r="AF647" s="2160"/>
      <c r="AG647" s="2160"/>
      <c r="AH647" s="2160"/>
      <c r="AI647" s="2160">
        <f t="shared" si="330"/>
        <v>0</v>
      </c>
      <c r="AJ647" s="2160"/>
      <c r="AK647" s="2160"/>
      <c r="AL647" s="2160"/>
      <c r="AM647" s="2160">
        <f t="shared" si="331"/>
        <v>0</v>
      </c>
      <c r="AN647" s="2160"/>
      <c r="AO647" s="2160"/>
      <c r="AP647" s="2160"/>
      <c r="AQ647" s="2160">
        <f t="shared" si="332"/>
        <v>1900</v>
      </c>
      <c r="AR647" s="2177">
        <v>1900</v>
      </c>
      <c r="AS647" s="2160"/>
      <c r="AT647" s="2160"/>
      <c r="AU647" s="2160"/>
      <c r="AV647" s="2160">
        <f t="shared" si="334"/>
        <v>1900</v>
      </c>
      <c r="AW647" s="2177">
        <v>1900</v>
      </c>
      <c r="AX647" s="2160"/>
      <c r="AY647" s="2160"/>
      <c r="AZ647" s="2160"/>
      <c r="BA647" s="1921"/>
      <c r="BB647" s="1921"/>
      <c r="BC647" s="1921"/>
      <c r="BD647" s="1921"/>
      <c r="BE647" s="1921"/>
      <c r="BF647" s="1924">
        <f t="shared" si="312"/>
        <v>0</v>
      </c>
      <c r="BG647" s="198">
        <v>2024</v>
      </c>
      <c r="BH647" s="198" t="s">
        <v>2323</v>
      </c>
      <c r="BI647" s="198" t="s">
        <v>2327</v>
      </c>
      <c r="BJ647" s="1925">
        <f t="shared" si="337"/>
        <v>0</v>
      </c>
      <c r="BK647" s="1925">
        <f t="shared" si="338"/>
        <v>0</v>
      </c>
      <c r="BL647" s="198"/>
      <c r="BM647" s="2079"/>
      <c r="BN647" s="2900" t="s">
        <v>2498</v>
      </c>
      <c r="BO647" s="2906"/>
      <c r="BP647" s="1926"/>
    </row>
    <row r="648" spans="1:69" s="1937" customFormat="1" ht="39" customHeight="1">
      <c r="A648" s="2234" t="s">
        <v>50</v>
      </c>
      <c r="B648" s="2174" t="s">
        <v>2284</v>
      </c>
      <c r="C648" s="2175" t="s">
        <v>2076</v>
      </c>
      <c r="D648" s="2178"/>
      <c r="E648" s="2176" t="s">
        <v>259</v>
      </c>
      <c r="F648" s="2179"/>
      <c r="G648" s="2160">
        <f t="shared" si="345"/>
        <v>1900</v>
      </c>
      <c r="H648" s="2177">
        <v>1900</v>
      </c>
      <c r="I648" s="2160"/>
      <c r="J648" s="2160"/>
      <c r="K648" s="2160">
        <f t="shared" si="346"/>
        <v>1900</v>
      </c>
      <c r="L648" s="2177">
        <v>1900</v>
      </c>
      <c r="M648" s="2162"/>
      <c r="N648" s="2160"/>
      <c r="O648" s="2160"/>
      <c r="P648" s="2160"/>
      <c r="Q648" s="2160"/>
      <c r="R648" s="2160"/>
      <c r="S648" s="2160">
        <f t="shared" si="326"/>
        <v>0</v>
      </c>
      <c r="T648" s="2160"/>
      <c r="U648" s="2160"/>
      <c r="V648" s="2160"/>
      <c r="W648" s="2160">
        <f t="shared" si="327"/>
        <v>0</v>
      </c>
      <c r="X648" s="2160"/>
      <c r="Y648" s="2160"/>
      <c r="Z648" s="2160"/>
      <c r="AA648" s="2160">
        <f t="shared" si="328"/>
        <v>0</v>
      </c>
      <c r="AB648" s="2160"/>
      <c r="AC648" s="2160"/>
      <c r="AD648" s="2160"/>
      <c r="AE648" s="2160">
        <f t="shared" si="329"/>
        <v>0</v>
      </c>
      <c r="AF648" s="2160"/>
      <c r="AG648" s="2160"/>
      <c r="AH648" s="2160"/>
      <c r="AI648" s="2160">
        <f t="shared" si="330"/>
        <v>0</v>
      </c>
      <c r="AJ648" s="2160"/>
      <c r="AK648" s="2160"/>
      <c r="AL648" s="2160"/>
      <c r="AM648" s="2160">
        <f t="shared" si="331"/>
        <v>0</v>
      </c>
      <c r="AN648" s="2160"/>
      <c r="AO648" s="2160"/>
      <c r="AP648" s="2160"/>
      <c r="AQ648" s="2160">
        <f t="shared" si="332"/>
        <v>1800</v>
      </c>
      <c r="AR648" s="2177">
        <v>1800</v>
      </c>
      <c r="AS648" s="2160"/>
      <c r="AT648" s="2160"/>
      <c r="AU648" s="2160"/>
      <c r="AV648" s="2160">
        <f t="shared" si="334"/>
        <v>1800</v>
      </c>
      <c r="AW648" s="2177">
        <v>1800</v>
      </c>
      <c r="AX648" s="2160"/>
      <c r="AY648" s="2160"/>
      <c r="AZ648" s="2160"/>
      <c r="BA648" s="1921"/>
      <c r="BB648" s="1921"/>
      <c r="BC648" s="1921"/>
      <c r="BD648" s="1921"/>
      <c r="BE648" s="1921"/>
      <c r="BF648" s="1924">
        <f t="shared" si="312"/>
        <v>0</v>
      </c>
      <c r="BG648" s="198">
        <v>2024</v>
      </c>
      <c r="BH648" s="198" t="s">
        <v>2323</v>
      </c>
      <c r="BI648" s="198" t="s">
        <v>2327</v>
      </c>
      <c r="BJ648" s="1925">
        <f t="shared" si="337"/>
        <v>0</v>
      </c>
      <c r="BK648" s="1925">
        <f t="shared" si="338"/>
        <v>0</v>
      </c>
      <c r="BL648" s="198"/>
      <c r="BM648" s="2180"/>
      <c r="BN648" s="2900" t="s">
        <v>2498</v>
      </c>
      <c r="BO648" s="2935"/>
      <c r="BP648" s="2181"/>
    </row>
    <row r="649" spans="1:69" s="1937" customFormat="1" ht="39" customHeight="1">
      <c r="A649" s="2214">
        <v>4</v>
      </c>
      <c r="B649" s="2174" t="s">
        <v>2285</v>
      </c>
      <c r="C649" s="2175" t="s">
        <v>2076</v>
      </c>
      <c r="D649" s="2163"/>
      <c r="E649" s="2176" t="s">
        <v>259</v>
      </c>
      <c r="F649" s="2164"/>
      <c r="G649" s="2160">
        <f t="shared" si="345"/>
        <v>1800</v>
      </c>
      <c r="H649" s="2177">
        <v>1800</v>
      </c>
      <c r="I649" s="2160"/>
      <c r="J649" s="2160"/>
      <c r="K649" s="2160">
        <f t="shared" si="346"/>
        <v>1800</v>
      </c>
      <c r="L649" s="2177">
        <v>1800</v>
      </c>
      <c r="M649" s="2162"/>
      <c r="N649" s="2160"/>
      <c r="O649" s="2160"/>
      <c r="P649" s="2160"/>
      <c r="Q649" s="2160"/>
      <c r="R649" s="2160"/>
      <c r="S649" s="2160">
        <f t="shared" si="326"/>
        <v>0</v>
      </c>
      <c r="T649" s="2160"/>
      <c r="U649" s="2160"/>
      <c r="V649" s="2160"/>
      <c r="W649" s="2160">
        <f t="shared" si="327"/>
        <v>0</v>
      </c>
      <c r="X649" s="2160"/>
      <c r="Y649" s="2160"/>
      <c r="Z649" s="2160"/>
      <c r="AA649" s="2160">
        <f t="shared" si="328"/>
        <v>0</v>
      </c>
      <c r="AB649" s="2160"/>
      <c r="AC649" s="2160"/>
      <c r="AD649" s="2160"/>
      <c r="AE649" s="2160">
        <f t="shared" si="329"/>
        <v>0</v>
      </c>
      <c r="AF649" s="2160"/>
      <c r="AG649" s="2160"/>
      <c r="AH649" s="2160"/>
      <c r="AI649" s="2160">
        <f t="shared" si="330"/>
        <v>0</v>
      </c>
      <c r="AJ649" s="2160"/>
      <c r="AK649" s="2160"/>
      <c r="AL649" s="2160"/>
      <c r="AM649" s="2160">
        <f t="shared" si="331"/>
        <v>0</v>
      </c>
      <c r="AN649" s="2160"/>
      <c r="AO649" s="2160"/>
      <c r="AP649" s="2160"/>
      <c r="AQ649" s="2160">
        <f t="shared" si="332"/>
        <v>1200</v>
      </c>
      <c r="AR649" s="2177">
        <v>1200</v>
      </c>
      <c r="AS649" s="2160"/>
      <c r="AT649" s="2160"/>
      <c r="AU649" s="2160"/>
      <c r="AV649" s="2160">
        <f t="shared" si="334"/>
        <v>1200</v>
      </c>
      <c r="AW649" s="2177">
        <v>1200</v>
      </c>
      <c r="AX649" s="2160"/>
      <c r="AY649" s="2160"/>
      <c r="AZ649" s="2160"/>
      <c r="BA649" s="1921"/>
      <c r="BB649" s="1921"/>
      <c r="BC649" s="1921"/>
      <c r="BD649" s="1921"/>
      <c r="BE649" s="1921"/>
      <c r="BF649" s="1924">
        <f t="shared" ref="BF649:BF718" si="352">AM649-S649</f>
        <v>0</v>
      </c>
      <c r="BG649" s="198">
        <v>2024</v>
      </c>
      <c r="BH649" s="198" t="s">
        <v>2323</v>
      </c>
      <c r="BI649" s="198" t="s">
        <v>2327</v>
      </c>
      <c r="BJ649" s="1925">
        <f t="shared" si="337"/>
        <v>0</v>
      </c>
      <c r="BK649" s="1925">
        <f t="shared" si="338"/>
        <v>0</v>
      </c>
      <c r="BL649" s="198"/>
      <c r="BM649" s="2079"/>
      <c r="BN649" s="2900" t="s">
        <v>2498</v>
      </c>
      <c r="BO649" s="2906"/>
      <c r="BP649" s="1926"/>
    </row>
    <row r="650" spans="1:69" s="1937" customFormat="1" ht="39" customHeight="1">
      <c r="A650" s="2234" t="s">
        <v>54</v>
      </c>
      <c r="B650" s="2174" t="s">
        <v>2286</v>
      </c>
      <c r="C650" s="2175" t="s">
        <v>2073</v>
      </c>
      <c r="D650" s="2163"/>
      <c r="E650" s="2176" t="s">
        <v>259</v>
      </c>
      <c r="F650" s="2164"/>
      <c r="G650" s="2160">
        <f t="shared" si="345"/>
        <v>1200</v>
      </c>
      <c r="H650" s="2177">
        <v>1200</v>
      </c>
      <c r="I650" s="2160"/>
      <c r="J650" s="2160"/>
      <c r="K650" s="2160">
        <f t="shared" si="346"/>
        <v>1200</v>
      </c>
      <c r="L650" s="2177">
        <v>1200</v>
      </c>
      <c r="M650" s="2162"/>
      <c r="N650" s="2160"/>
      <c r="O650" s="2160"/>
      <c r="P650" s="2160"/>
      <c r="Q650" s="2160"/>
      <c r="R650" s="2160"/>
      <c r="S650" s="2160">
        <f t="shared" si="326"/>
        <v>0</v>
      </c>
      <c r="T650" s="2160"/>
      <c r="U650" s="2160"/>
      <c r="V650" s="2160"/>
      <c r="W650" s="2160">
        <f t="shared" si="327"/>
        <v>0</v>
      </c>
      <c r="X650" s="2160"/>
      <c r="Y650" s="2160"/>
      <c r="Z650" s="2160"/>
      <c r="AA650" s="2160">
        <f t="shared" si="328"/>
        <v>0</v>
      </c>
      <c r="AB650" s="2160"/>
      <c r="AC650" s="2160"/>
      <c r="AD650" s="2160"/>
      <c r="AE650" s="2160">
        <f t="shared" si="329"/>
        <v>0</v>
      </c>
      <c r="AF650" s="2160"/>
      <c r="AG650" s="2160"/>
      <c r="AH650" s="2160"/>
      <c r="AI650" s="2160">
        <f t="shared" si="330"/>
        <v>0</v>
      </c>
      <c r="AJ650" s="2160"/>
      <c r="AK650" s="2160"/>
      <c r="AL650" s="2160"/>
      <c r="AM650" s="2160">
        <f t="shared" si="331"/>
        <v>0</v>
      </c>
      <c r="AN650" s="2160"/>
      <c r="AO650" s="2160"/>
      <c r="AP650" s="2160"/>
      <c r="AQ650" s="2160">
        <f t="shared" si="332"/>
        <v>960</v>
      </c>
      <c r="AR650" s="2177">
        <v>960</v>
      </c>
      <c r="AS650" s="2160"/>
      <c r="AT650" s="2160"/>
      <c r="AU650" s="2160"/>
      <c r="AV650" s="2160">
        <f t="shared" si="334"/>
        <v>960</v>
      </c>
      <c r="AW650" s="2177">
        <v>960</v>
      </c>
      <c r="AX650" s="2160"/>
      <c r="AY650" s="2160"/>
      <c r="AZ650" s="2160"/>
      <c r="BA650" s="1921"/>
      <c r="BB650" s="1921"/>
      <c r="BC650" s="1921"/>
      <c r="BD650" s="1921"/>
      <c r="BE650" s="1921"/>
      <c r="BF650" s="1924">
        <f t="shared" si="352"/>
        <v>0</v>
      </c>
      <c r="BG650" s="198">
        <v>2024</v>
      </c>
      <c r="BH650" s="198" t="s">
        <v>2323</v>
      </c>
      <c r="BI650" s="198" t="s">
        <v>2327</v>
      </c>
      <c r="BJ650" s="1925">
        <f t="shared" si="337"/>
        <v>0</v>
      </c>
      <c r="BK650" s="1925">
        <f t="shared" si="338"/>
        <v>0</v>
      </c>
      <c r="BL650" s="198"/>
      <c r="BM650" s="2079"/>
      <c r="BN650" s="2900" t="s">
        <v>2498</v>
      </c>
      <c r="BO650" s="2906"/>
      <c r="BP650" s="1926"/>
    </row>
    <row r="651" spans="1:69" s="1937" customFormat="1" ht="39" customHeight="1">
      <c r="A651" s="2214">
        <v>6</v>
      </c>
      <c r="B651" s="2174" t="s">
        <v>2287</v>
      </c>
      <c r="C651" s="2175" t="s">
        <v>2217</v>
      </c>
      <c r="D651" s="2163"/>
      <c r="E651" s="2176" t="s">
        <v>259</v>
      </c>
      <c r="F651" s="2164"/>
      <c r="G651" s="2160">
        <f t="shared" si="345"/>
        <v>960</v>
      </c>
      <c r="H651" s="2177">
        <v>960</v>
      </c>
      <c r="I651" s="2160"/>
      <c r="J651" s="2160"/>
      <c r="K651" s="2160">
        <f t="shared" si="346"/>
        <v>960</v>
      </c>
      <c r="L651" s="2177">
        <v>960</v>
      </c>
      <c r="M651" s="2162"/>
      <c r="N651" s="2160"/>
      <c r="O651" s="2160"/>
      <c r="P651" s="2160"/>
      <c r="Q651" s="2160"/>
      <c r="R651" s="2160"/>
      <c r="S651" s="2160">
        <f t="shared" si="326"/>
        <v>0</v>
      </c>
      <c r="T651" s="2160"/>
      <c r="U651" s="2160"/>
      <c r="V651" s="2160"/>
      <c r="W651" s="2160">
        <f t="shared" si="327"/>
        <v>0</v>
      </c>
      <c r="X651" s="2160"/>
      <c r="Y651" s="2160"/>
      <c r="Z651" s="2160"/>
      <c r="AA651" s="2160">
        <f t="shared" si="328"/>
        <v>0</v>
      </c>
      <c r="AB651" s="2160"/>
      <c r="AC651" s="2160"/>
      <c r="AD651" s="2160"/>
      <c r="AE651" s="2160">
        <f t="shared" si="329"/>
        <v>0</v>
      </c>
      <c r="AF651" s="2160"/>
      <c r="AG651" s="2160"/>
      <c r="AH651" s="2160"/>
      <c r="AI651" s="2160">
        <f t="shared" si="330"/>
        <v>0</v>
      </c>
      <c r="AJ651" s="2160"/>
      <c r="AK651" s="2160"/>
      <c r="AL651" s="2160"/>
      <c r="AM651" s="2160">
        <f t="shared" si="331"/>
        <v>0</v>
      </c>
      <c r="AN651" s="2160"/>
      <c r="AO651" s="2160"/>
      <c r="AP651" s="2160"/>
      <c r="AQ651" s="2160">
        <f t="shared" si="332"/>
        <v>400</v>
      </c>
      <c r="AR651" s="2177">
        <v>400</v>
      </c>
      <c r="AS651" s="2160"/>
      <c r="AT651" s="2160"/>
      <c r="AU651" s="2160"/>
      <c r="AV651" s="2160">
        <f t="shared" si="334"/>
        <v>400</v>
      </c>
      <c r="AW651" s="2177">
        <v>400</v>
      </c>
      <c r="AX651" s="2160"/>
      <c r="AY651" s="2160"/>
      <c r="AZ651" s="2160"/>
      <c r="BA651" s="1921"/>
      <c r="BB651" s="1921"/>
      <c r="BC651" s="1921"/>
      <c r="BD651" s="1921"/>
      <c r="BE651" s="1921"/>
      <c r="BF651" s="1924">
        <f t="shared" si="352"/>
        <v>0</v>
      </c>
      <c r="BG651" s="198">
        <v>2024</v>
      </c>
      <c r="BH651" s="198" t="s">
        <v>2323</v>
      </c>
      <c r="BI651" s="198" t="s">
        <v>2327</v>
      </c>
      <c r="BJ651" s="1925">
        <f t="shared" si="337"/>
        <v>0</v>
      </c>
      <c r="BK651" s="1925">
        <f t="shared" si="338"/>
        <v>0</v>
      </c>
      <c r="BL651" s="198"/>
      <c r="BM651" s="2079"/>
      <c r="BN651" s="2900" t="s">
        <v>2498</v>
      </c>
      <c r="BO651" s="2906"/>
      <c r="BP651" s="1926"/>
    </row>
    <row r="652" spans="1:69" s="1937" customFormat="1" ht="39" customHeight="1">
      <c r="A652" s="2234" t="s">
        <v>58</v>
      </c>
      <c r="B652" s="2174" t="s">
        <v>2288</v>
      </c>
      <c r="C652" s="2175" t="s">
        <v>2084</v>
      </c>
      <c r="D652" s="2178"/>
      <c r="E652" s="2176" t="s">
        <v>259</v>
      </c>
      <c r="F652" s="2179"/>
      <c r="G652" s="2160">
        <f t="shared" si="345"/>
        <v>415</v>
      </c>
      <c r="H652" s="2177">
        <v>400</v>
      </c>
      <c r="I652" s="2031"/>
      <c r="J652" s="2031">
        <v>15</v>
      </c>
      <c r="K652" s="2160">
        <f t="shared" si="346"/>
        <v>400</v>
      </c>
      <c r="L652" s="2177">
        <v>400</v>
      </c>
      <c r="M652" s="2182"/>
      <c r="N652" s="2031"/>
      <c r="O652" s="2031"/>
      <c r="P652" s="2031"/>
      <c r="Q652" s="2031"/>
      <c r="R652" s="2031"/>
      <c r="S652" s="2031">
        <f t="shared" si="326"/>
        <v>0</v>
      </c>
      <c r="T652" s="2031"/>
      <c r="U652" s="2031"/>
      <c r="V652" s="2031"/>
      <c r="W652" s="2031">
        <f t="shared" si="327"/>
        <v>0</v>
      </c>
      <c r="X652" s="2031"/>
      <c r="Y652" s="2031"/>
      <c r="Z652" s="2031"/>
      <c r="AA652" s="2031">
        <f t="shared" si="328"/>
        <v>0</v>
      </c>
      <c r="AB652" s="2031"/>
      <c r="AC652" s="2031"/>
      <c r="AD652" s="2031"/>
      <c r="AE652" s="2031">
        <f t="shared" si="329"/>
        <v>0</v>
      </c>
      <c r="AF652" s="2031"/>
      <c r="AG652" s="2031"/>
      <c r="AH652" s="2031"/>
      <c r="AI652" s="2031">
        <f t="shared" si="330"/>
        <v>0</v>
      </c>
      <c r="AJ652" s="2031"/>
      <c r="AK652" s="2031"/>
      <c r="AL652" s="2031"/>
      <c r="AM652" s="2031">
        <f t="shared" si="331"/>
        <v>0</v>
      </c>
      <c r="AN652" s="2031"/>
      <c r="AO652" s="2031"/>
      <c r="AP652" s="2031"/>
      <c r="AQ652" s="2160">
        <f t="shared" si="332"/>
        <v>1500</v>
      </c>
      <c r="AR652" s="2177">
        <v>1500</v>
      </c>
      <c r="AS652" s="2031"/>
      <c r="AT652" s="2031"/>
      <c r="AU652" s="2031"/>
      <c r="AV652" s="2160">
        <f t="shared" si="334"/>
        <v>1500</v>
      </c>
      <c r="AW652" s="2177">
        <v>1500</v>
      </c>
      <c r="AX652" s="2031"/>
      <c r="AY652" s="2031"/>
      <c r="AZ652" s="2031"/>
      <c r="BA652" s="2183"/>
      <c r="BB652" s="2183"/>
      <c r="BC652" s="2183"/>
      <c r="BD652" s="2183"/>
      <c r="BE652" s="2183"/>
      <c r="BF652" s="2184">
        <f t="shared" si="352"/>
        <v>0</v>
      </c>
      <c r="BG652" s="198">
        <v>2024</v>
      </c>
      <c r="BH652" s="198" t="s">
        <v>2323</v>
      </c>
      <c r="BI652" s="198" t="s">
        <v>2327</v>
      </c>
      <c r="BJ652" s="1925">
        <f t="shared" si="337"/>
        <v>0</v>
      </c>
      <c r="BK652" s="1925">
        <f t="shared" si="338"/>
        <v>0</v>
      </c>
      <c r="BL652" s="198"/>
      <c r="BM652" s="2180"/>
      <c r="BN652" s="2900" t="s">
        <v>2498</v>
      </c>
      <c r="BO652" s="2935"/>
      <c r="BP652" s="2181"/>
    </row>
    <row r="653" spans="1:69" s="1937" customFormat="1" ht="60.75" customHeight="1">
      <c r="A653" s="2214">
        <v>8</v>
      </c>
      <c r="B653" s="2174" t="s">
        <v>2289</v>
      </c>
      <c r="C653" s="2175" t="s">
        <v>2290</v>
      </c>
      <c r="D653" s="2163"/>
      <c r="E653" s="2176" t="s">
        <v>259</v>
      </c>
      <c r="F653" s="2164"/>
      <c r="G653" s="2160">
        <f t="shared" si="345"/>
        <v>1500</v>
      </c>
      <c r="H653" s="2177">
        <v>1500</v>
      </c>
      <c r="I653" s="2160"/>
      <c r="J653" s="2160"/>
      <c r="K653" s="2160">
        <f t="shared" si="346"/>
        <v>1500</v>
      </c>
      <c r="L653" s="2177">
        <v>1500</v>
      </c>
      <c r="M653" s="2162"/>
      <c r="N653" s="2160"/>
      <c r="O653" s="2160"/>
      <c r="P653" s="2160"/>
      <c r="Q653" s="2160"/>
      <c r="R653" s="2160"/>
      <c r="S653" s="2160">
        <f t="shared" si="326"/>
        <v>0</v>
      </c>
      <c r="T653" s="2160"/>
      <c r="U653" s="2160"/>
      <c r="V653" s="2160"/>
      <c r="W653" s="2160">
        <f t="shared" si="327"/>
        <v>0</v>
      </c>
      <c r="X653" s="2160"/>
      <c r="Y653" s="2160"/>
      <c r="Z653" s="2160"/>
      <c r="AA653" s="2160">
        <f t="shared" si="328"/>
        <v>0</v>
      </c>
      <c r="AB653" s="2160"/>
      <c r="AC653" s="2160"/>
      <c r="AD653" s="2160"/>
      <c r="AE653" s="2160">
        <f t="shared" si="329"/>
        <v>0</v>
      </c>
      <c r="AF653" s="2160"/>
      <c r="AG653" s="2160"/>
      <c r="AH653" s="2160"/>
      <c r="AI653" s="2160">
        <f t="shared" si="330"/>
        <v>0</v>
      </c>
      <c r="AJ653" s="2160"/>
      <c r="AK653" s="2160"/>
      <c r="AL653" s="2160"/>
      <c r="AM653" s="2160">
        <f t="shared" si="331"/>
        <v>0</v>
      </c>
      <c r="AN653" s="2160"/>
      <c r="AO653" s="2160"/>
      <c r="AP653" s="2160"/>
      <c r="AQ653" s="2160">
        <f t="shared" si="332"/>
        <v>400</v>
      </c>
      <c r="AR653" s="2177">
        <v>400</v>
      </c>
      <c r="AS653" s="2160"/>
      <c r="AT653" s="2160"/>
      <c r="AU653" s="2160"/>
      <c r="AV653" s="2160">
        <f t="shared" si="334"/>
        <v>400</v>
      </c>
      <c r="AW653" s="2177">
        <v>400</v>
      </c>
      <c r="AX653" s="2160"/>
      <c r="AY653" s="2160"/>
      <c r="AZ653" s="2160"/>
      <c r="BA653" s="1921"/>
      <c r="BB653" s="1921"/>
      <c r="BC653" s="1921"/>
      <c r="BD653" s="1921"/>
      <c r="BE653" s="1921"/>
      <c r="BF653" s="1924">
        <f t="shared" si="352"/>
        <v>0</v>
      </c>
      <c r="BG653" s="198">
        <v>2024</v>
      </c>
      <c r="BH653" s="198" t="s">
        <v>2323</v>
      </c>
      <c r="BI653" s="198" t="s">
        <v>2327</v>
      </c>
      <c r="BJ653" s="1925">
        <f t="shared" si="337"/>
        <v>0</v>
      </c>
      <c r="BK653" s="1925">
        <f t="shared" si="338"/>
        <v>0</v>
      </c>
      <c r="BL653" s="198"/>
      <c r="BM653" s="2079"/>
      <c r="BN653" s="2900" t="s">
        <v>2498</v>
      </c>
      <c r="BO653" s="2906"/>
      <c r="BP653" s="1926"/>
    </row>
    <row r="654" spans="1:69" s="1937" customFormat="1" ht="39" customHeight="1">
      <c r="A654" s="2234" t="s">
        <v>164</v>
      </c>
      <c r="B654" s="2174" t="s">
        <v>2291</v>
      </c>
      <c r="C654" s="2175" t="s">
        <v>2084</v>
      </c>
      <c r="D654" s="2163"/>
      <c r="E654" s="2176" t="s">
        <v>259</v>
      </c>
      <c r="F654" s="2164"/>
      <c r="G654" s="2160">
        <f t="shared" si="345"/>
        <v>415</v>
      </c>
      <c r="H654" s="2177">
        <v>400</v>
      </c>
      <c r="I654" s="2031"/>
      <c r="J654" s="2031">
        <v>15</v>
      </c>
      <c r="K654" s="2160">
        <f t="shared" si="346"/>
        <v>400</v>
      </c>
      <c r="L654" s="2177">
        <v>400</v>
      </c>
      <c r="M654" s="2162"/>
      <c r="N654" s="2160"/>
      <c r="O654" s="2160"/>
      <c r="P654" s="2160"/>
      <c r="Q654" s="2160"/>
      <c r="R654" s="2160"/>
      <c r="S654" s="2160">
        <f t="shared" si="326"/>
        <v>0</v>
      </c>
      <c r="T654" s="2160"/>
      <c r="U654" s="2160"/>
      <c r="V654" s="2160"/>
      <c r="W654" s="2160">
        <f t="shared" si="327"/>
        <v>0</v>
      </c>
      <c r="X654" s="2160"/>
      <c r="Y654" s="2160"/>
      <c r="Z654" s="2160"/>
      <c r="AA654" s="2160">
        <f t="shared" si="328"/>
        <v>0</v>
      </c>
      <c r="AB654" s="2160"/>
      <c r="AC654" s="2160"/>
      <c r="AD654" s="2160"/>
      <c r="AE654" s="2160">
        <f t="shared" si="329"/>
        <v>0</v>
      </c>
      <c r="AF654" s="2160"/>
      <c r="AG654" s="2160"/>
      <c r="AH654" s="2160"/>
      <c r="AI654" s="2160">
        <f t="shared" si="330"/>
        <v>0</v>
      </c>
      <c r="AJ654" s="2160"/>
      <c r="AK654" s="2160"/>
      <c r="AL654" s="2160"/>
      <c r="AM654" s="2160">
        <f t="shared" si="331"/>
        <v>0</v>
      </c>
      <c r="AN654" s="2160"/>
      <c r="AO654" s="2160"/>
      <c r="AP654" s="2160"/>
      <c r="AQ654" s="2160">
        <f t="shared" si="332"/>
        <v>1000</v>
      </c>
      <c r="AR654" s="2177">
        <v>1000</v>
      </c>
      <c r="AS654" s="2160"/>
      <c r="AT654" s="2160"/>
      <c r="AU654" s="2160"/>
      <c r="AV654" s="2160">
        <f t="shared" si="334"/>
        <v>1000</v>
      </c>
      <c r="AW654" s="2177">
        <v>1000</v>
      </c>
      <c r="AX654" s="2160"/>
      <c r="AY654" s="2160"/>
      <c r="AZ654" s="2160"/>
      <c r="BA654" s="1921"/>
      <c r="BB654" s="1921"/>
      <c r="BC654" s="1921"/>
      <c r="BD654" s="1921"/>
      <c r="BE654" s="1921"/>
      <c r="BF654" s="1924">
        <f t="shared" si="352"/>
        <v>0</v>
      </c>
      <c r="BG654" s="198">
        <v>2024</v>
      </c>
      <c r="BH654" s="198" t="s">
        <v>2323</v>
      </c>
      <c r="BI654" s="198" t="s">
        <v>2327</v>
      </c>
      <c r="BJ654" s="1925">
        <f t="shared" si="337"/>
        <v>0</v>
      </c>
      <c r="BK654" s="1925">
        <f t="shared" si="338"/>
        <v>0</v>
      </c>
      <c r="BL654" s="198"/>
      <c r="BM654" s="2079"/>
      <c r="BN654" s="2900" t="s">
        <v>2498</v>
      </c>
      <c r="BO654" s="2906"/>
      <c r="BP654" s="1926"/>
    </row>
    <row r="655" spans="1:69" s="1937" customFormat="1" ht="39" customHeight="1">
      <c r="A655" s="2214">
        <v>10</v>
      </c>
      <c r="B655" s="2174" t="s">
        <v>2292</v>
      </c>
      <c r="C655" s="2175" t="s">
        <v>2084</v>
      </c>
      <c r="D655" s="2163"/>
      <c r="E655" s="2176" t="s">
        <v>259</v>
      </c>
      <c r="F655" s="2164"/>
      <c r="G655" s="2160">
        <f t="shared" si="345"/>
        <v>1000</v>
      </c>
      <c r="H655" s="2177">
        <v>1000</v>
      </c>
      <c r="I655" s="2160"/>
      <c r="J655" s="2160"/>
      <c r="K655" s="2160">
        <f t="shared" si="346"/>
        <v>1000</v>
      </c>
      <c r="L655" s="2177">
        <v>1000</v>
      </c>
      <c r="M655" s="2162"/>
      <c r="N655" s="2160"/>
      <c r="O655" s="2160"/>
      <c r="P655" s="2160"/>
      <c r="Q655" s="2160"/>
      <c r="R655" s="2160"/>
      <c r="S655" s="2160">
        <f t="shared" si="326"/>
        <v>0</v>
      </c>
      <c r="T655" s="2160"/>
      <c r="U655" s="2160"/>
      <c r="V655" s="2160"/>
      <c r="W655" s="2160">
        <f t="shared" si="327"/>
        <v>0</v>
      </c>
      <c r="X655" s="2160"/>
      <c r="Y655" s="2160"/>
      <c r="Z655" s="2160"/>
      <c r="AA655" s="2160">
        <f t="shared" si="328"/>
        <v>0</v>
      </c>
      <c r="AB655" s="2160"/>
      <c r="AC655" s="2160"/>
      <c r="AD655" s="2160"/>
      <c r="AE655" s="2160">
        <f t="shared" si="329"/>
        <v>0</v>
      </c>
      <c r="AF655" s="2160"/>
      <c r="AG655" s="2160"/>
      <c r="AH655" s="2160"/>
      <c r="AI655" s="2160">
        <f t="shared" si="330"/>
        <v>0</v>
      </c>
      <c r="AJ655" s="2160"/>
      <c r="AK655" s="2160"/>
      <c r="AL655" s="2160"/>
      <c r="AM655" s="2160">
        <f t="shared" si="331"/>
        <v>0</v>
      </c>
      <c r="AN655" s="2160"/>
      <c r="AO655" s="2160"/>
      <c r="AP655" s="2160"/>
      <c r="AQ655" s="2160">
        <f t="shared" si="332"/>
        <v>1000</v>
      </c>
      <c r="AR655" s="2177">
        <v>1000</v>
      </c>
      <c r="AS655" s="2160"/>
      <c r="AT655" s="2160"/>
      <c r="AU655" s="2160"/>
      <c r="AV655" s="2160">
        <f t="shared" si="334"/>
        <v>1000</v>
      </c>
      <c r="AW655" s="2177">
        <v>1000</v>
      </c>
      <c r="AX655" s="2160"/>
      <c r="AY655" s="2160"/>
      <c r="AZ655" s="2160"/>
      <c r="BA655" s="1921"/>
      <c r="BB655" s="1921"/>
      <c r="BC655" s="1921"/>
      <c r="BD655" s="1921"/>
      <c r="BE655" s="1921"/>
      <c r="BF655" s="1924">
        <f t="shared" si="352"/>
        <v>0</v>
      </c>
      <c r="BG655" s="198">
        <v>2024</v>
      </c>
      <c r="BH655" s="198" t="s">
        <v>2323</v>
      </c>
      <c r="BI655" s="198" t="s">
        <v>2327</v>
      </c>
      <c r="BJ655" s="1925">
        <f t="shared" si="337"/>
        <v>0</v>
      </c>
      <c r="BK655" s="1925">
        <f t="shared" si="338"/>
        <v>0</v>
      </c>
      <c r="BL655" s="198"/>
      <c r="BM655" s="2079"/>
      <c r="BN655" s="2900" t="s">
        <v>2498</v>
      </c>
      <c r="BO655" s="2906"/>
      <c r="BP655" s="1926"/>
    </row>
    <row r="656" spans="1:69" s="1937" customFormat="1" ht="39" customHeight="1">
      <c r="A656" s="2234" t="s">
        <v>174</v>
      </c>
      <c r="B656" s="2174" t="s">
        <v>2293</v>
      </c>
      <c r="C656" s="2175" t="s">
        <v>2217</v>
      </c>
      <c r="D656" s="2185"/>
      <c r="E656" s="2176" t="s">
        <v>259</v>
      </c>
      <c r="F656" s="2186"/>
      <c r="G656" s="2160">
        <f t="shared" si="345"/>
        <v>1000</v>
      </c>
      <c r="H656" s="2177">
        <v>1000</v>
      </c>
      <c r="I656" s="2187"/>
      <c r="J656" s="2187"/>
      <c r="K656" s="2160">
        <f t="shared" si="346"/>
        <v>1000</v>
      </c>
      <c r="L656" s="2177">
        <v>1000</v>
      </c>
      <c r="M656" s="2188"/>
      <c r="N656" s="2187"/>
      <c r="O656" s="2187"/>
      <c r="P656" s="2187"/>
      <c r="Q656" s="2187"/>
      <c r="R656" s="2187"/>
      <c r="S656" s="2187">
        <f t="shared" si="326"/>
        <v>0</v>
      </c>
      <c r="T656" s="2187"/>
      <c r="U656" s="2187"/>
      <c r="V656" s="2187"/>
      <c r="W656" s="2187">
        <f t="shared" si="327"/>
        <v>0</v>
      </c>
      <c r="X656" s="2187"/>
      <c r="Y656" s="2187"/>
      <c r="Z656" s="2187"/>
      <c r="AA656" s="2187">
        <f t="shared" si="328"/>
        <v>0</v>
      </c>
      <c r="AB656" s="2187"/>
      <c r="AC656" s="2187"/>
      <c r="AD656" s="2187"/>
      <c r="AE656" s="2187">
        <f t="shared" si="329"/>
        <v>0</v>
      </c>
      <c r="AF656" s="2187"/>
      <c r="AG656" s="2187"/>
      <c r="AH656" s="2187"/>
      <c r="AI656" s="2187">
        <f t="shared" si="330"/>
        <v>0</v>
      </c>
      <c r="AJ656" s="2187"/>
      <c r="AK656" s="2187"/>
      <c r="AL656" s="2187"/>
      <c r="AM656" s="2187">
        <f t="shared" si="331"/>
        <v>0</v>
      </c>
      <c r="AN656" s="2187"/>
      <c r="AO656" s="2187"/>
      <c r="AP656" s="2187"/>
      <c r="AQ656" s="2160">
        <f t="shared" si="332"/>
        <v>1325</v>
      </c>
      <c r="AR656" s="2177">
        <v>1325</v>
      </c>
      <c r="AS656" s="2187"/>
      <c r="AT656" s="2187"/>
      <c r="AU656" s="2187"/>
      <c r="AV656" s="2160">
        <f t="shared" si="334"/>
        <v>1325</v>
      </c>
      <c r="AW656" s="2177">
        <v>1325</v>
      </c>
      <c r="AX656" s="2187"/>
      <c r="AY656" s="2187"/>
      <c r="AZ656" s="2187"/>
      <c r="BA656" s="2189"/>
      <c r="BB656" s="2189"/>
      <c r="BC656" s="2189"/>
      <c r="BD656" s="2189"/>
      <c r="BE656" s="2189"/>
      <c r="BF656" s="2190">
        <f t="shared" si="352"/>
        <v>0</v>
      </c>
      <c r="BG656" s="198">
        <v>2024</v>
      </c>
      <c r="BH656" s="198" t="s">
        <v>2323</v>
      </c>
      <c r="BI656" s="198" t="s">
        <v>2327</v>
      </c>
      <c r="BJ656" s="1925">
        <f t="shared" si="337"/>
        <v>0</v>
      </c>
      <c r="BK656" s="1925">
        <f t="shared" si="338"/>
        <v>0</v>
      </c>
      <c r="BL656" s="198"/>
      <c r="BM656" s="2191"/>
      <c r="BN656" s="2900" t="s">
        <v>2498</v>
      </c>
      <c r="BO656" s="2936"/>
      <c r="BP656" s="2192"/>
    </row>
    <row r="657" spans="1:69" s="1937" customFormat="1" ht="69" customHeight="1">
      <c r="A657" s="2214">
        <v>12</v>
      </c>
      <c r="B657" s="2174" t="s">
        <v>2294</v>
      </c>
      <c r="C657" s="2175" t="s">
        <v>2061</v>
      </c>
      <c r="D657" s="2185"/>
      <c r="E657" s="2176" t="s">
        <v>259</v>
      </c>
      <c r="F657" s="2186"/>
      <c r="G657" s="2160">
        <f t="shared" si="345"/>
        <v>1325</v>
      </c>
      <c r="H657" s="2177">
        <v>1325</v>
      </c>
      <c r="I657" s="2187"/>
      <c r="J657" s="2187"/>
      <c r="K657" s="2160">
        <f t="shared" si="346"/>
        <v>1325</v>
      </c>
      <c r="L657" s="2177">
        <v>1325</v>
      </c>
      <c r="M657" s="2188"/>
      <c r="N657" s="2187"/>
      <c r="O657" s="2187"/>
      <c r="P657" s="2187"/>
      <c r="Q657" s="2187"/>
      <c r="R657" s="2187"/>
      <c r="S657" s="2187">
        <f t="shared" si="326"/>
        <v>0</v>
      </c>
      <c r="T657" s="2187"/>
      <c r="U657" s="2187"/>
      <c r="V657" s="2187"/>
      <c r="W657" s="2187">
        <f t="shared" si="327"/>
        <v>0</v>
      </c>
      <c r="X657" s="2187"/>
      <c r="Y657" s="2187"/>
      <c r="Z657" s="2187"/>
      <c r="AA657" s="2187">
        <f t="shared" si="328"/>
        <v>0</v>
      </c>
      <c r="AB657" s="2187"/>
      <c r="AC657" s="2187"/>
      <c r="AD657" s="2187"/>
      <c r="AE657" s="2187">
        <f t="shared" si="329"/>
        <v>0</v>
      </c>
      <c r="AF657" s="2187"/>
      <c r="AG657" s="2187"/>
      <c r="AH657" s="2187"/>
      <c r="AI657" s="2187">
        <f t="shared" si="330"/>
        <v>0</v>
      </c>
      <c r="AJ657" s="2187"/>
      <c r="AK657" s="2187"/>
      <c r="AL657" s="2187"/>
      <c r="AM657" s="2187">
        <f t="shared" si="331"/>
        <v>0</v>
      </c>
      <c r="AN657" s="2187"/>
      <c r="AO657" s="2187"/>
      <c r="AP657" s="2187"/>
      <c r="AQ657" s="2160">
        <f t="shared" si="332"/>
        <v>3000</v>
      </c>
      <c r="AR657" s="2177">
        <v>3000</v>
      </c>
      <c r="AS657" s="2187"/>
      <c r="AT657" s="2187"/>
      <c r="AU657" s="2187"/>
      <c r="AV657" s="2160">
        <f t="shared" si="334"/>
        <v>3000</v>
      </c>
      <c r="AW657" s="2177">
        <v>3000</v>
      </c>
      <c r="AX657" s="2187"/>
      <c r="AY657" s="2187"/>
      <c r="AZ657" s="2187"/>
      <c r="BA657" s="2189"/>
      <c r="BB657" s="2189"/>
      <c r="BC657" s="2189"/>
      <c r="BD657" s="2189"/>
      <c r="BE657" s="2189"/>
      <c r="BF657" s="2190">
        <f t="shared" si="352"/>
        <v>0</v>
      </c>
      <c r="BG657" s="198">
        <v>2024</v>
      </c>
      <c r="BH657" s="198" t="s">
        <v>2323</v>
      </c>
      <c r="BI657" s="198" t="s">
        <v>2327</v>
      </c>
      <c r="BJ657" s="1925">
        <f t="shared" si="337"/>
        <v>0</v>
      </c>
      <c r="BK657" s="1925">
        <f t="shared" si="338"/>
        <v>0</v>
      </c>
      <c r="BL657" s="198"/>
      <c r="BM657" s="2191"/>
      <c r="BN657" s="2900" t="s">
        <v>2498</v>
      </c>
      <c r="BO657" s="2936"/>
      <c r="BP657" s="2192"/>
    </row>
    <row r="658" spans="1:69" s="1937" customFormat="1" ht="39" customHeight="1">
      <c r="A658" s="2234" t="s">
        <v>183</v>
      </c>
      <c r="B658" s="2174" t="s">
        <v>2295</v>
      </c>
      <c r="C658" s="2175" t="s">
        <v>2081</v>
      </c>
      <c r="D658" s="2185"/>
      <c r="E658" s="2176" t="s">
        <v>259</v>
      </c>
      <c r="F658" s="2186"/>
      <c r="G658" s="2160">
        <f t="shared" si="345"/>
        <v>3000</v>
      </c>
      <c r="H658" s="2177">
        <v>3000</v>
      </c>
      <c r="I658" s="2187"/>
      <c r="J658" s="2187"/>
      <c r="K658" s="2160">
        <f t="shared" si="346"/>
        <v>3000</v>
      </c>
      <c r="L658" s="2177">
        <v>3000</v>
      </c>
      <c r="M658" s="2188"/>
      <c r="N658" s="2187"/>
      <c r="O658" s="2187"/>
      <c r="P658" s="2187"/>
      <c r="Q658" s="2187"/>
      <c r="R658" s="2187"/>
      <c r="S658" s="2187">
        <f t="shared" ref="S658:S661" si="353">SUM(T658:V658)</f>
        <v>0</v>
      </c>
      <c r="T658" s="2187"/>
      <c r="U658" s="2187"/>
      <c r="V658" s="2187"/>
      <c r="W658" s="2187">
        <f t="shared" ref="W658:W661" si="354">SUM(X658:Z658)</f>
        <v>0</v>
      </c>
      <c r="X658" s="2187"/>
      <c r="Y658" s="2187"/>
      <c r="Z658" s="2187"/>
      <c r="AA658" s="2187">
        <f t="shared" ref="AA658:AA660" si="355">SUM(AB658:AD658)</f>
        <v>0</v>
      </c>
      <c r="AB658" s="2187"/>
      <c r="AC658" s="2187"/>
      <c r="AD658" s="2187"/>
      <c r="AE658" s="2187">
        <f t="shared" ref="AE658:AE660" si="356">SUM(AF658:AH658)</f>
        <v>0</v>
      </c>
      <c r="AF658" s="2187"/>
      <c r="AG658" s="2187"/>
      <c r="AH658" s="2187"/>
      <c r="AI658" s="2187">
        <f t="shared" ref="AI658:AI660" si="357">SUM(AJ658:AL658)</f>
        <v>0</v>
      </c>
      <c r="AJ658" s="2187"/>
      <c r="AK658" s="2187"/>
      <c r="AL658" s="2187"/>
      <c r="AM658" s="2187">
        <f t="shared" ref="AM658:AM660" si="358">SUM(AN658:AP658)</f>
        <v>0</v>
      </c>
      <c r="AN658" s="2187"/>
      <c r="AO658" s="2187"/>
      <c r="AP658" s="2187"/>
      <c r="AQ658" s="2160">
        <f t="shared" ref="AQ658:AQ660" si="359">SUM(AR658:AT658)</f>
        <v>800</v>
      </c>
      <c r="AR658" s="2177">
        <v>800</v>
      </c>
      <c r="AS658" s="2187"/>
      <c r="AT658" s="2187"/>
      <c r="AU658" s="2187"/>
      <c r="AV658" s="2160">
        <f t="shared" ref="AV658:AV660" si="360">SUM(AW658:AY658)</f>
        <v>800</v>
      </c>
      <c r="AW658" s="2177">
        <v>800</v>
      </c>
      <c r="AX658" s="2187"/>
      <c r="AY658" s="2187"/>
      <c r="AZ658" s="2187"/>
      <c r="BA658" s="2189"/>
      <c r="BB658" s="2189"/>
      <c r="BC658" s="2189"/>
      <c r="BD658" s="2189"/>
      <c r="BE658" s="2189"/>
      <c r="BF658" s="2190">
        <f t="shared" si="352"/>
        <v>0</v>
      </c>
      <c r="BG658" s="198">
        <v>2024</v>
      </c>
      <c r="BH658" s="198" t="s">
        <v>2323</v>
      </c>
      <c r="BI658" s="198" t="s">
        <v>2327</v>
      </c>
      <c r="BJ658" s="1925">
        <f t="shared" si="337"/>
        <v>0</v>
      </c>
      <c r="BK658" s="1925">
        <f t="shared" si="338"/>
        <v>0</v>
      </c>
      <c r="BL658" s="198"/>
      <c r="BM658" s="2191"/>
      <c r="BN658" s="2900" t="s">
        <v>2498</v>
      </c>
      <c r="BO658" s="2936"/>
      <c r="BP658" s="2192"/>
    </row>
    <row r="659" spans="1:69" s="1937" customFormat="1" ht="39" customHeight="1">
      <c r="A659" s="2214">
        <v>14</v>
      </c>
      <c r="B659" s="2174" t="s">
        <v>2296</v>
      </c>
      <c r="C659" s="2175" t="s">
        <v>2081</v>
      </c>
      <c r="D659" s="2163"/>
      <c r="E659" s="2176" t="s">
        <v>259</v>
      </c>
      <c r="F659" s="2164"/>
      <c r="G659" s="2160">
        <f t="shared" si="345"/>
        <v>800</v>
      </c>
      <c r="H659" s="2177">
        <v>800</v>
      </c>
      <c r="I659" s="2160"/>
      <c r="J659" s="2160"/>
      <c r="K659" s="2160">
        <f t="shared" si="346"/>
        <v>800</v>
      </c>
      <c r="L659" s="2177">
        <v>800</v>
      </c>
      <c r="M659" s="2162"/>
      <c r="N659" s="2160"/>
      <c r="O659" s="2160"/>
      <c r="P659" s="2160"/>
      <c r="Q659" s="2160"/>
      <c r="R659" s="2160"/>
      <c r="S659" s="2160">
        <f t="shared" si="353"/>
        <v>0</v>
      </c>
      <c r="T659" s="2160"/>
      <c r="U659" s="2160"/>
      <c r="V659" s="2160"/>
      <c r="W659" s="2160">
        <f t="shared" si="354"/>
        <v>0</v>
      </c>
      <c r="X659" s="2160"/>
      <c r="Y659" s="2160"/>
      <c r="Z659" s="2160"/>
      <c r="AA659" s="2160">
        <f t="shared" si="355"/>
        <v>0</v>
      </c>
      <c r="AB659" s="2160"/>
      <c r="AC659" s="2160"/>
      <c r="AD659" s="2160"/>
      <c r="AE659" s="2160">
        <f t="shared" si="356"/>
        <v>0</v>
      </c>
      <c r="AF659" s="2160"/>
      <c r="AG659" s="2160"/>
      <c r="AH659" s="2160"/>
      <c r="AI659" s="2160">
        <f t="shared" si="357"/>
        <v>0</v>
      </c>
      <c r="AJ659" s="2160"/>
      <c r="AK659" s="2160"/>
      <c r="AL659" s="2160"/>
      <c r="AM659" s="2160">
        <f t="shared" si="358"/>
        <v>0</v>
      </c>
      <c r="AN659" s="2160"/>
      <c r="AO659" s="2160"/>
      <c r="AP659" s="2160"/>
      <c r="AQ659" s="2160">
        <f t="shared" si="359"/>
        <v>1000</v>
      </c>
      <c r="AR659" s="2177">
        <v>1000</v>
      </c>
      <c r="AS659" s="2160"/>
      <c r="AT659" s="2160"/>
      <c r="AU659" s="2160"/>
      <c r="AV659" s="2160">
        <f t="shared" si="360"/>
        <v>1000</v>
      </c>
      <c r="AW659" s="2177">
        <v>1000</v>
      </c>
      <c r="AX659" s="2160"/>
      <c r="AY659" s="2160"/>
      <c r="AZ659" s="2160"/>
      <c r="BA659" s="1921"/>
      <c r="BB659" s="1921"/>
      <c r="BC659" s="1921"/>
      <c r="BD659" s="1921"/>
      <c r="BE659" s="1921"/>
      <c r="BF659" s="1924">
        <f t="shared" si="352"/>
        <v>0</v>
      </c>
      <c r="BG659" s="198">
        <v>2024</v>
      </c>
      <c r="BH659" s="198" t="s">
        <v>2323</v>
      </c>
      <c r="BI659" s="198" t="s">
        <v>2327</v>
      </c>
      <c r="BJ659" s="1925">
        <f t="shared" si="337"/>
        <v>0</v>
      </c>
      <c r="BK659" s="1925">
        <f t="shared" si="338"/>
        <v>0</v>
      </c>
      <c r="BL659" s="198"/>
      <c r="BM659" s="2079"/>
      <c r="BN659" s="2900" t="s">
        <v>2498</v>
      </c>
      <c r="BO659" s="2906"/>
      <c r="BP659" s="1926"/>
    </row>
    <row r="660" spans="1:69" s="1937" customFormat="1" ht="39" customHeight="1">
      <c r="A660" s="2234" t="s">
        <v>493</v>
      </c>
      <c r="B660" s="2174" t="s">
        <v>2297</v>
      </c>
      <c r="C660" s="2175" t="s">
        <v>2081</v>
      </c>
      <c r="D660" s="2163"/>
      <c r="E660" s="2176" t="s">
        <v>259</v>
      </c>
      <c r="F660" s="2164"/>
      <c r="G660" s="2160">
        <f t="shared" si="345"/>
        <v>1000</v>
      </c>
      <c r="H660" s="2177">
        <v>1000</v>
      </c>
      <c r="I660" s="2160"/>
      <c r="J660" s="2160"/>
      <c r="K660" s="2160">
        <f t="shared" si="346"/>
        <v>1000</v>
      </c>
      <c r="L660" s="2177">
        <v>1000</v>
      </c>
      <c r="M660" s="2162"/>
      <c r="N660" s="2160"/>
      <c r="O660" s="2160"/>
      <c r="P660" s="2160"/>
      <c r="Q660" s="2160"/>
      <c r="R660" s="2160"/>
      <c r="S660" s="2160">
        <f t="shared" si="353"/>
        <v>0</v>
      </c>
      <c r="T660" s="2160"/>
      <c r="U660" s="2160"/>
      <c r="V660" s="2160"/>
      <c r="W660" s="2160">
        <f t="shared" si="354"/>
        <v>0</v>
      </c>
      <c r="X660" s="2160"/>
      <c r="Y660" s="2160"/>
      <c r="Z660" s="2160"/>
      <c r="AA660" s="2160">
        <f t="shared" si="355"/>
        <v>0</v>
      </c>
      <c r="AB660" s="2160"/>
      <c r="AC660" s="2160"/>
      <c r="AD660" s="2160"/>
      <c r="AE660" s="2160">
        <f t="shared" si="356"/>
        <v>0</v>
      </c>
      <c r="AF660" s="2160"/>
      <c r="AG660" s="2160"/>
      <c r="AH660" s="2160"/>
      <c r="AI660" s="2160">
        <f t="shared" si="357"/>
        <v>0</v>
      </c>
      <c r="AJ660" s="2160"/>
      <c r="AK660" s="2160"/>
      <c r="AL660" s="2160"/>
      <c r="AM660" s="2160">
        <f t="shared" si="358"/>
        <v>0</v>
      </c>
      <c r="AN660" s="2160"/>
      <c r="AO660" s="2160"/>
      <c r="AP660" s="2160"/>
      <c r="AQ660" s="2160">
        <f t="shared" si="359"/>
        <v>800</v>
      </c>
      <c r="AR660" s="2177">
        <v>800</v>
      </c>
      <c r="AS660" s="2160"/>
      <c r="AT660" s="2160"/>
      <c r="AU660" s="2160"/>
      <c r="AV660" s="2160">
        <f t="shared" si="360"/>
        <v>800</v>
      </c>
      <c r="AW660" s="2177">
        <v>800</v>
      </c>
      <c r="AX660" s="2160"/>
      <c r="AY660" s="2160"/>
      <c r="AZ660" s="2160"/>
      <c r="BA660" s="1921"/>
      <c r="BB660" s="1921"/>
      <c r="BC660" s="1921"/>
      <c r="BD660" s="1921"/>
      <c r="BE660" s="1921"/>
      <c r="BF660" s="1924">
        <f t="shared" si="352"/>
        <v>0</v>
      </c>
      <c r="BG660" s="198">
        <v>2024</v>
      </c>
      <c r="BH660" s="198" t="s">
        <v>2323</v>
      </c>
      <c r="BI660" s="198" t="s">
        <v>2327</v>
      </c>
      <c r="BJ660" s="1925">
        <f t="shared" si="337"/>
        <v>0</v>
      </c>
      <c r="BK660" s="1925">
        <f t="shared" si="338"/>
        <v>0</v>
      </c>
      <c r="BL660" s="198"/>
      <c r="BM660" s="2079"/>
      <c r="BN660" s="2900" t="s">
        <v>2498</v>
      </c>
      <c r="BO660" s="2906"/>
      <c r="BP660" s="1926"/>
    </row>
    <row r="661" spans="1:69" s="1937" customFormat="1" ht="39" customHeight="1">
      <c r="A661" s="2214">
        <v>16</v>
      </c>
      <c r="B661" s="2174" t="s">
        <v>2298</v>
      </c>
      <c r="C661" s="2175" t="s">
        <v>2070</v>
      </c>
      <c r="D661" s="2163"/>
      <c r="E661" s="2176" t="s">
        <v>259</v>
      </c>
      <c r="F661" s="2164"/>
      <c r="G661" s="2160">
        <f t="shared" si="345"/>
        <v>800</v>
      </c>
      <c r="H661" s="2177">
        <v>800</v>
      </c>
      <c r="I661" s="2160"/>
      <c r="J661" s="2160"/>
      <c r="K661" s="2160">
        <f t="shared" si="346"/>
        <v>800</v>
      </c>
      <c r="L661" s="2177">
        <v>800</v>
      </c>
      <c r="M661" s="2162"/>
      <c r="N661" s="2160"/>
      <c r="O661" s="2160"/>
      <c r="P661" s="2160"/>
      <c r="Q661" s="2160"/>
      <c r="R661" s="2160"/>
      <c r="S661" s="2160">
        <f t="shared" si="353"/>
        <v>0</v>
      </c>
      <c r="T661" s="2160"/>
      <c r="U661" s="2160"/>
      <c r="V661" s="2160"/>
      <c r="W661" s="2160">
        <f t="shared" si="354"/>
        <v>0</v>
      </c>
      <c r="X661" s="2160"/>
      <c r="Y661" s="2160"/>
      <c r="Z661" s="2160"/>
      <c r="AA661" s="2160">
        <f t="shared" ref="AA661:AA721" si="361">SUM(AB661:AD661)</f>
        <v>0</v>
      </c>
      <c r="AB661" s="2160"/>
      <c r="AC661" s="2160"/>
      <c r="AD661" s="2160"/>
      <c r="AE661" s="2160">
        <f t="shared" ref="AE661:AE721" si="362">SUM(AF661:AH661)</f>
        <v>0</v>
      </c>
      <c r="AF661" s="2160"/>
      <c r="AG661" s="2160"/>
      <c r="AH661" s="2160"/>
      <c r="AI661" s="2160">
        <f t="shared" ref="AI661:AI721" si="363">SUM(AJ661:AL661)</f>
        <v>0</v>
      </c>
      <c r="AJ661" s="2160"/>
      <c r="AK661" s="2160"/>
      <c r="AL661" s="2160"/>
      <c r="AM661" s="2160">
        <f t="shared" ref="AM661:AM721" si="364">SUM(AN661:AP661)</f>
        <v>0</v>
      </c>
      <c r="AN661" s="2160"/>
      <c r="AO661" s="2160"/>
      <c r="AP661" s="2160"/>
      <c r="AQ661" s="2160">
        <f t="shared" ref="AQ661:AQ721" si="365">SUM(AR661:AT661)</f>
        <v>800</v>
      </c>
      <c r="AR661" s="2177">
        <v>800</v>
      </c>
      <c r="AS661" s="2160"/>
      <c r="AT661" s="2160"/>
      <c r="AU661" s="2160"/>
      <c r="AV661" s="2160">
        <f t="shared" ref="AV661:AV721" si="366">SUM(AW661:AY661)</f>
        <v>800</v>
      </c>
      <c r="AW661" s="2177">
        <v>800</v>
      </c>
      <c r="AX661" s="2160"/>
      <c r="AY661" s="2160"/>
      <c r="AZ661" s="2160"/>
      <c r="BA661" s="1921"/>
      <c r="BB661" s="1921"/>
      <c r="BC661" s="1921"/>
      <c r="BD661" s="1921"/>
      <c r="BE661" s="1921"/>
      <c r="BF661" s="1924">
        <f t="shared" si="352"/>
        <v>0</v>
      </c>
      <c r="BG661" s="198">
        <v>2024</v>
      </c>
      <c r="BH661" s="198" t="s">
        <v>2323</v>
      </c>
      <c r="BI661" s="198" t="s">
        <v>2327</v>
      </c>
      <c r="BJ661" s="1925">
        <f t="shared" si="337"/>
        <v>0</v>
      </c>
      <c r="BK661" s="1925">
        <f t="shared" si="338"/>
        <v>0</v>
      </c>
      <c r="BL661" s="198"/>
      <c r="BM661" s="2079"/>
      <c r="BN661" s="2900" t="s">
        <v>2498</v>
      </c>
      <c r="BO661" s="2906"/>
      <c r="BP661" s="1926"/>
    </row>
    <row r="662" spans="1:69" s="43" customFormat="1" ht="26.25" customHeight="1">
      <c r="A662" s="2203" t="s">
        <v>50</v>
      </c>
      <c r="B662" s="1798" t="s">
        <v>51</v>
      </c>
      <c r="C662" s="1733"/>
      <c r="D662" s="1733"/>
      <c r="E662" s="1734"/>
      <c r="F662" s="1734"/>
      <c r="G662" s="102">
        <f>G663+G671+G683</f>
        <v>14182</v>
      </c>
      <c r="H662" s="102">
        <f t="shared" ref="H662:BD662" si="367">H663+H671+H683</f>
        <v>14125</v>
      </c>
      <c r="I662" s="102">
        <f t="shared" si="367"/>
        <v>0</v>
      </c>
      <c r="J662" s="102">
        <f t="shared" si="367"/>
        <v>57</v>
      </c>
      <c r="K662" s="102">
        <f t="shared" si="367"/>
        <v>14125</v>
      </c>
      <c r="L662" s="102">
        <f t="shared" si="367"/>
        <v>14125</v>
      </c>
      <c r="M662" s="102">
        <f t="shared" si="367"/>
        <v>4683.4844999999996</v>
      </c>
      <c r="N662" s="102">
        <f t="shared" si="367"/>
        <v>1435.797</v>
      </c>
      <c r="O662" s="102">
        <f t="shared" si="367"/>
        <v>508.78550000000001</v>
      </c>
      <c r="P662" s="102">
        <f t="shared" si="367"/>
        <v>508.78550000000001</v>
      </c>
      <c r="Q662" s="102">
        <f t="shared" si="367"/>
        <v>0</v>
      </c>
      <c r="R662" s="102">
        <f t="shared" si="367"/>
        <v>0</v>
      </c>
      <c r="S662" s="102">
        <f t="shared" si="367"/>
        <v>4977</v>
      </c>
      <c r="T662" s="102">
        <f t="shared" si="367"/>
        <v>4977</v>
      </c>
      <c r="U662" s="102">
        <f t="shared" si="367"/>
        <v>0</v>
      </c>
      <c r="V662" s="102">
        <f t="shared" si="367"/>
        <v>0</v>
      </c>
      <c r="W662" s="102">
        <f t="shared" si="367"/>
        <v>230</v>
      </c>
      <c r="X662" s="102">
        <f t="shared" si="367"/>
        <v>230</v>
      </c>
      <c r="Y662" s="102">
        <f t="shared" si="367"/>
        <v>0</v>
      </c>
      <c r="Z662" s="102">
        <f t="shared" si="367"/>
        <v>0</v>
      </c>
      <c r="AA662" s="102">
        <f t="shared" si="367"/>
        <v>1306.9569999999999</v>
      </c>
      <c r="AB662" s="102">
        <f t="shared" si="367"/>
        <v>1306.9569999999999</v>
      </c>
      <c r="AC662" s="102">
        <f t="shared" si="367"/>
        <v>0</v>
      </c>
      <c r="AD662" s="102">
        <f t="shared" si="367"/>
        <v>0</v>
      </c>
      <c r="AE662" s="102">
        <f t="shared" si="367"/>
        <v>509</v>
      </c>
      <c r="AF662" s="102">
        <f t="shared" si="367"/>
        <v>509</v>
      </c>
      <c r="AG662" s="102">
        <f t="shared" si="367"/>
        <v>0</v>
      </c>
      <c r="AH662" s="102">
        <f t="shared" si="367"/>
        <v>0</v>
      </c>
      <c r="AI662" s="102">
        <f t="shared" si="367"/>
        <v>4977</v>
      </c>
      <c r="AJ662" s="102">
        <f t="shared" si="367"/>
        <v>4977</v>
      </c>
      <c r="AK662" s="102">
        <f t="shared" si="367"/>
        <v>0</v>
      </c>
      <c r="AL662" s="102">
        <f t="shared" si="367"/>
        <v>0</v>
      </c>
      <c r="AM662" s="102">
        <f t="shared" si="367"/>
        <v>8690</v>
      </c>
      <c r="AN662" s="102">
        <f t="shared" si="367"/>
        <v>8690</v>
      </c>
      <c r="AO662" s="102">
        <f t="shared" si="367"/>
        <v>0</v>
      </c>
      <c r="AP662" s="102">
        <f t="shared" si="367"/>
        <v>0</v>
      </c>
      <c r="AQ662" s="102">
        <f t="shared" si="367"/>
        <v>5435</v>
      </c>
      <c r="AR662" s="102">
        <f t="shared" si="367"/>
        <v>5435</v>
      </c>
      <c r="AS662" s="102">
        <f t="shared" si="367"/>
        <v>0</v>
      </c>
      <c r="AT662" s="102">
        <f t="shared" si="367"/>
        <v>0</v>
      </c>
      <c r="AU662" s="102">
        <f t="shared" si="367"/>
        <v>0</v>
      </c>
      <c r="AV662" s="102">
        <f t="shared" si="367"/>
        <v>5435</v>
      </c>
      <c r="AW662" s="102">
        <f t="shared" si="367"/>
        <v>5435</v>
      </c>
      <c r="AX662" s="102">
        <f t="shared" si="367"/>
        <v>0</v>
      </c>
      <c r="AY662" s="102">
        <f t="shared" si="367"/>
        <v>0</v>
      </c>
      <c r="AZ662" s="102">
        <f t="shared" si="367"/>
        <v>0</v>
      </c>
      <c r="BA662" s="102">
        <f t="shared" si="367"/>
        <v>0</v>
      </c>
      <c r="BB662" s="102">
        <f t="shared" si="367"/>
        <v>0</v>
      </c>
      <c r="BC662" s="102">
        <f t="shared" si="367"/>
        <v>0</v>
      </c>
      <c r="BD662" s="102">
        <f t="shared" si="367"/>
        <v>5018</v>
      </c>
      <c r="BE662" s="1655">
        <f>'PL 3 PB DATP'!H67</f>
        <v>5018</v>
      </c>
      <c r="BF662" s="102">
        <f t="shared" ref="BF662" si="368">SUM(BF664:BF696)</f>
        <v>3713</v>
      </c>
      <c r="BG662" s="1658"/>
      <c r="BH662" s="1658"/>
      <c r="BI662" s="1658"/>
      <c r="BJ662" s="1669">
        <f t="shared" si="337"/>
        <v>97.04778761061948</v>
      </c>
      <c r="BK662" s="1669">
        <f t="shared" si="338"/>
        <v>92.327506899724014</v>
      </c>
      <c r="BL662" s="1658"/>
      <c r="BM662" s="18"/>
      <c r="BN662" s="2900" t="s">
        <v>2498</v>
      </c>
      <c r="BO662" s="1370"/>
      <c r="BP662" s="1660">
        <f>BE662/AW662</f>
        <v>0.9232750689972401</v>
      </c>
      <c r="BQ662" s="1682">
        <f>BE662-BD662</f>
        <v>0</v>
      </c>
    </row>
    <row r="663" spans="1:69" s="43" customFormat="1" ht="41.25" customHeight="1">
      <c r="A663" s="2203" t="s">
        <v>73</v>
      </c>
      <c r="B663" s="1798" t="s">
        <v>2422</v>
      </c>
      <c r="C663" s="1733"/>
      <c r="D663" s="1733"/>
      <c r="E663" s="1734"/>
      <c r="F663" s="1734"/>
      <c r="G663" s="102">
        <f>SUM(G664:G670)</f>
        <v>5447</v>
      </c>
      <c r="H663" s="102">
        <f t="shared" ref="H663:BD663" si="369">SUM(H664:H670)</f>
        <v>5390</v>
      </c>
      <c r="I663" s="102">
        <f t="shared" si="369"/>
        <v>0</v>
      </c>
      <c r="J663" s="102">
        <f t="shared" si="369"/>
        <v>57</v>
      </c>
      <c r="K663" s="102">
        <f t="shared" si="369"/>
        <v>5390</v>
      </c>
      <c r="L663" s="102">
        <f t="shared" si="369"/>
        <v>5390</v>
      </c>
      <c r="M663" s="102">
        <f t="shared" si="369"/>
        <v>4385.4844999999996</v>
      </c>
      <c r="N663" s="102">
        <f t="shared" si="369"/>
        <v>1137.797</v>
      </c>
      <c r="O663" s="102">
        <f t="shared" si="369"/>
        <v>508.78550000000001</v>
      </c>
      <c r="P663" s="102">
        <f t="shared" si="369"/>
        <v>508.78550000000001</v>
      </c>
      <c r="Q663" s="102">
        <f t="shared" si="369"/>
        <v>0</v>
      </c>
      <c r="R663" s="102">
        <f t="shared" si="369"/>
        <v>0</v>
      </c>
      <c r="S663" s="102">
        <f t="shared" si="369"/>
        <v>1677</v>
      </c>
      <c r="T663" s="102">
        <f t="shared" si="369"/>
        <v>1677</v>
      </c>
      <c r="U663" s="102">
        <f t="shared" si="369"/>
        <v>0</v>
      </c>
      <c r="V663" s="102">
        <f t="shared" si="369"/>
        <v>0</v>
      </c>
      <c r="W663" s="102">
        <f t="shared" si="369"/>
        <v>230</v>
      </c>
      <c r="X663" s="102">
        <f t="shared" si="369"/>
        <v>230</v>
      </c>
      <c r="Y663" s="102">
        <f t="shared" si="369"/>
        <v>0</v>
      </c>
      <c r="Z663" s="102">
        <f t="shared" si="369"/>
        <v>0</v>
      </c>
      <c r="AA663" s="102">
        <f t="shared" si="369"/>
        <v>1008.957</v>
      </c>
      <c r="AB663" s="102">
        <f t="shared" si="369"/>
        <v>1008.957</v>
      </c>
      <c r="AC663" s="102">
        <f t="shared" si="369"/>
        <v>0</v>
      </c>
      <c r="AD663" s="102">
        <f t="shared" si="369"/>
        <v>0</v>
      </c>
      <c r="AE663" s="102">
        <f t="shared" si="369"/>
        <v>509</v>
      </c>
      <c r="AF663" s="102">
        <f t="shared" si="369"/>
        <v>509</v>
      </c>
      <c r="AG663" s="102">
        <f t="shared" si="369"/>
        <v>0</v>
      </c>
      <c r="AH663" s="102">
        <f t="shared" si="369"/>
        <v>0</v>
      </c>
      <c r="AI663" s="102">
        <f t="shared" si="369"/>
        <v>1677</v>
      </c>
      <c r="AJ663" s="102">
        <f t="shared" si="369"/>
        <v>1677</v>
      </c>
      <c r="AK663" s="102">
        <f t="shared" si="369"/>
        <v>0</v>
      </c>
      <c r="AL663" s="102">
        <f t="shared" si="369"/>
        <v>0</v>
      </c>
      <c r="AM663" s="102">
        <f t="shared" si="369"/>
        <v>5390</v>
      </c>
      <c r="AN663" s="102">
        <f t="shared" si="369"/>
        <v>5390</v>
      </c>
      <c r="AO663" s="102">
        <f t="shared" si="369"/>
        <v>0</v>
      </c>
      <c r="AP663" s="102">
        <f t="shared" si="369"/>
        <v>0</v>
      </c>
      <c r="AQ663" s="102">
        <f t="shared" si="369"/>
        <v>0</v>
      </c>
      <c r="AR663" s="102">
        <f t="shared" si="369"/>
        <v>0</v>
      </c>
      <c r="AS663" s="102">
        <f t="shared" si="369"/>
        <v>0</v>
      </c>
      <c r="AT663" s="102">
        <f t="shared" si="369"/>
        <v>0</v>
      </c>
      <c r="AU663" s="102">
        <f t="shared" si="369"/>
        <v>0</v>
      </c>
      <c r="AV663" s="102">
        <f t="shared" si="369"/>
        <v>0</v>
      </c>
      <c r="AW663" s="102">
        <f t="shared" si="369"/>
        <v>0</v>
      </c>
      <c r="AX663" s="102">
        <f t="shared" si="369"/>
        <v>0</v>
      </c>
      <c r="AY663" s="102">
        <f t="shared" si="369"/>
        <v>0</v>
      </c>
      <c r="AZ663" s="102">
        <f t="shared" si="369"/>
        <v>0</v>
      </c>
      <c r="BA663" s="102">
        <f t="shared" si="369"/>
        <v>0</v>
      </c>
      <c r="BB663" s="102">
        <f t="shared" si="369"/>
        <v>0</v>
      </c>
      <c r="BC663" s="102">
        <f t="shared" si="369"/>
        <v>0</v>
      </c>
      <c r="BD663" s="102">
        <f t="shared" si="369"/>
        <v>0</v>
      </c>
      <c r="BE663" s="102"/>
      <c r="BF663" s="102"/>
      <c r="BG663" s="1735"/>
      <c r="BH663" s="1735"/>
      <c r="BI663" s="1735"/>
      <c r="BJ663" s="1669">
        <f t="shared" si="337"/>
        <v>100</v>
      </c>
      <c r="BK663" s="1669" t="e">
        <f t="shared" si="338"/>
        <v>#DIV/0!</v>
      </c>
      <c r="BL663" s="1658"/>
      <c r="BM663" s="18"/>
      <c r="BN663" s="2900" t="s">
        <v>2498</v>
      </c>
      <c r="BO663" s="1370"/>
      <c r="BP663" s="1660"/>
      <c r="BQ663" s="1682"/>
    </row>
    <row r="664" spans="1:69" s="2375" customFormat="1" ht="33.75" customHeight="1">
      <c r="A664" s="2570" t="s">
        <v>46</v>
      </c>
      <c r="B664" s="2477" t="s">
        <v>1996</v>
      </c>
      <c r="C664" s="64" t="s">
        <v>1933</v>
      </c>
      <c r="D664" s="64">
        <v>0.34499999999999997</v>
      </c>
      <c r="E664" s="2482" t="s">
        <v>524</v>
      </c>
      <c r="F664" s="2482" t="s">
        <v>1997</v>
      </c>
      <c r="G664" s="2604">
        <f t="shared" ref="G664:G681" si="370">SUM(H664:J664)</f>
        <v>288</v>
      </c>
      <c r="H664" s="2481">
        <v>288</v>
      </c>
      <c r="I664" s="1739"/>
      <c r="J664" s="1739"/>
      <c r="K664" s="106">
        <v>288</v>
      </c>
      <c r="L664" s="106">
        <v>288</v>
      </c>
      <c r="M664" s="1841">
        <v>267.56299999999999</v>
      </c>
      <c r="N664" s="106">
        <v>267.56299999999999</v>
      </c>
      <c r="O664" s="2604">
        <f t="shared" ref="O664:O681" si="371">SUM(P664:R664)</f>
        <v>230</v>
      </c>
      <c r="P664" s="1739">
        <v>230</v>
      </c>
      <c r="Q664" s="103"/>
      <c r="R664" s="103"/>
      <c r="S664" s="103">
        <f t="shared" ref="S664:S721" si="372">SUM(T664:V664)</f>
        <v>58</v>
      </c>
      <c r="T664" s="2481">
        <v>58</v>
      </c>
      <c r="U664" s="103"/>
      <c r="V664" s="103"/>
      <c r="W664" s="103">
        <f t="shared" ref="W664:W721" si="373">SUM(X664:Z664)</f>
        <v>230</v>
      </c>
      <c r="X664" s="1739">
        <v>230</v>
      </c>
      <c r="Y664" s="103"/>
      <c r="Z664" s="103"/>
      <c r="AA664" s="103">
        <f t="shared" si="361"/>
        <v>37.563000000000002</v>
      </c>
      <c r="AB664" s="1739">
        <v>37.563000000000002</v>
      </c>
      <c r="AC664" s="103"/>
      <c r="AD664" s="103"/>
      <c r="AE664" s="103">
        <f t="shared" si="362"/>
        <v>230</v>
      </c>
      <c r="AF664" s="106">
        <v>230</v>
      </c>
      <c r="AG664" s="106"/>
      <c r="AH664" s="106"/>
      <c r="AI664" s="103">
        <f t="shared" si="363"/>
        <v>58</v>
      </c>
      <c r="AJ664" s="106">
        <f>T664</f>
        <v>58</v>
      </c>
      <c r="AK664" s="106"/>
      <c r="AL664" s="106"/>
      <c r="AM664" s="2585">
        <f t="shared" si="364"/>
        <v>288</v>
      </c>
      <c r="AN664" s="2728">
        <v>288</v>
      </c>
      <c r="AO664" s="106"/>
      <c r="AP664" s="106"/>
      <c r="AQ664" s="2728">
        <f t="shared" si="365"/>
        <v>0</v>
      </c>
      <c r="AR664" s="2585">
        <f t="shared" ref="AR664:AR681" si="374">H664-AN664</f>
        <v>0</v>
      </c>
      <c r="AS664" s="106"/>
      <c r="AT664" s="106"/>
      <c r="AU664" s="106"/>
      <c r="AV664" s="2728">
        <f t="shared" si="366"/>
        <v>0</v>
      </c>
      <c r="AW664" s="2728"/>
      <c r="AX664" s="103"/>
      <c r="AY664" s="103"/>
      <c r="AZ664" s="103"/>
      <c r="BA664" s="1667"/>
      <c r="BB664" s="1667"/>
      <c r="BC664" s="1667"/>
      <c r="BD664" s="2329">
        <f t="shared" ref="BD664:BD670" si="375">AW664</f>
        <v>0</v>
      </c>
      <c r="BE664" s="2329"/>
      <c r="BF664" s="1668">
        <f t="shared" si="352"/>
        <v>230</v>
      </c>
      <c r="BG664" s="2333">
        <v>2022</v>
      </c>
      <c r="BH664" s="2333" t="s">
        <v>910</v>
      </c>
      <c r="BI664" s="2333"/>
      <c r="BJ664" s="2334">
        <f t="shared" ref="BJ664:BJ727" si="376">(BD664+AN664)/H664*100</f>
        <v>100</v>
      </c>
      <c r="BK664" s="2334" t="e">
        <f t="shared" ref="BK664:BK727" si="377">BD664/AR664*100</f>
        <v>#DIV/0!</v>
      </c>
      <c r="BL664" s="2333" t="s">
        <v>40</v>
      </c>
      <c r="BM664" s="2461"/>
      <c r="BN664" s="2900" t="s">
        <v>2498</v>
      </c>
      <c r="BO664" s="2900"/>
      <c r="BP664" s="2336"/>
      <c r="BQ664" s="2374"/>
    </row>
    <row r="665" spans="1:69" s="2375" customFormat="1" ht="33.75" customHeight="1">
      <c r="A665" s="2570" t="s">
        <v>48</v>
      </c>
      <c r="B665" s="2477" t="s">
        <v>1998</v>
      </c>
      <c r="C665" s="64" t="s">
        <v>1933</v>
      </c>
      <c r="D665" s="64">
        <v>0.33500000000000002</v>
      </c>
      <c r="E665" s="2482" t="s">
        <v>524</v>
      </c>
      <c r="F665" s="2482" t="s">
        <v>1999</v>
      </c>
      <c r="G665" s="2604">
        <f t="shared" si="370"/>
        <v>460</v>
      </c>
      <c r="H665" s="2481">
        <v>403</v>
      </c>
      <c r="I665" s="1739"/>
      <c r="J665" s="1739">
        <v>57</v>
      </c>
      <c r="K665" s="106">
        <v>403</v>
      </c>
      <c r="L665" s="106">
        <v>403</v>
      </c>
      <c r="M665" s="1841">
        <v>133.75450000000001</v>
      </c>
      <c r="N665" s="106"/>
      <c r="O665" s="2604">
        <f t="shared" si="371"/>
        <v>266.24549999999999</v>
      </c>
      <c r="P665" s="1739">
        <v>266.24549999999999</v>
      </c>
      <c r="Q665" s="103"/>
      <c r="R665" s="103"/>
      <c r="S665" s="103">
        <f t="shared" si="372"/>
        <v>3</v>
      </c>
      <c r="T665" s="2481">
        <v>3</v>
      </c>
      <c r="U665" s="103"/>
      <c r="V665" s="103"/>
      <c r="W665" s="103">
        <f t="shared" si="373"/>
        <v>0</v>
      </c>
      <c r="X665" s="103"/>
      <c r="Y665" s="103"/>
      <c r="Z665" s="103"/>
      <c r="AA665" s="103">
        <f t="shared" si="361"/>
        <v>0</v>
      </c>
      <c r="AB665" s="1739"/>
      <c r="AC665" s="103"/>
      <c r="AD665" s="103"/>
      <c r="AE665" s="103">
        <f t="shared" si="362"/>
        <v>266</v>
      </c>
      <c r="AF665" s="106">
        <v>266</v>
      </c>
      <c r="AG665" s="106"/>
      <c r="AH665" s="106"/>
      <c r="AI665" s="103">
        <f t="shared" si="363"/>
        <v>3</v>
      </c>
      <c r="AJ665" s="106">
        <f t="shared" ref="AJ665:AJ670" si="378">T665</f>
        <v>3</v>
      </c>
      <c r="AK665" s="106"/>
      <c r="AL665" s="106"/>
      <c r="AM665" s="2585">
        <f t="shared" si="364"/>
        <v>403</v>
      </c>
      <c r="AN665" s="2728">
        <v>403</v>
      </c>
      <c r="AO665" s="106"/>
      <c r="AP665" s="106"/>
      <c r="AQ665" s="2728">
        <f t="shared" si="365"/>
        <v>0</v>
      </c>
      <c r="AR665" s="2585">
        <f t="shared" si="374"/>
        <v>0</v>
      </c>
      <c r="AS665" s="106"/>
      <c r="AT665" s="106"/>
      <c r="AU665" s="106"/>
      <c r="AV665" s="2728">
        <f t="shared" si="366"/>
        <v>0</v>
      </c>
      <c r="AW665" s="2728"/>
      <c r="AX665" s="103"/>
      <c r="AY665" s="103"/>
      <c r="AZ665" s="103"/>
      <c r="BA665" s="1667"/>
      <c r="BB665" s="1667"/>
      <c r="BC665" s="1667"/>
      <c r="BD665" s="2329">
        <f t="shared" si="375"/>
        <v>0</v>
      </c>
      <c r="BE665" s="2329"/>
      <c r="BF665" s="1668">
        <f t="shared" si="352"/>
        <v>400</v>
      </c>
      <c r="BG665" s="2333">
        <v>2022</v>
      </c>
      <c r="BH665" s="2333" t="s">
        <v>910</v>
      </c>
      <c r="BI665" s="2333"/>
      <c r="BJ665" s="2334">
        <f t="shared" si="376"/>
        <v>100</v>
      </c>
      <c r="BK665" s="2334" t="e">
        <f t="shared" si="377"/>
        <v>#DIV/0!</v>
      </c>
      <c r="BL665" s="2333" t="s">
        <v>40</v>
      </c>
      <c r="BM665" s="2461"/>
      <c r="BN665" s="2900" t="s">
        <v>2498</v>
      </c>
      <c r="BO665" s="2900"/>
      <c r="BP665" s="2336"/>
      <c r="BQ665" s="2374"/>
    </row>
    <row r="666" spans="1:69" s="2375" customFormat="1" ht="33.75" customHeight="1">
      <c r="A666" s="2570" t="s">
        <v>50</v>
      </c>
      <c r="B666" s="2477" t="s">
        <v>2000</v>
      </c>
      <c r="C666" s="64" t="s">
        <v>1939</v>
      </c>
      <c r="D666" s="64">
        <v>1</v>
      </c>
      <c r="E666" s="2482" t="s">
        <v>524</v>
      </c>
      <c r="F666" s="2482" t="s">
        <v>2001</v>
      </c>
      <c r="G666" s="2604">
        <f t="shared" si="370"/>
        <v>655</v>
      </c>
      <c r="H666" s="2481">
        <v>655</v>
      </c>
      <c r="I666" s="1739"/>
      <c r="J666" s="1739"/>
      <c r="K666" s="103">
        <v>655</v>
      </c>
      <c r="L666" s="103">
        <v>655</v>
      </c>
      <c r="M666" s="1802">
        <v>643.91899999999998</v>
      </c>
      <c r="N666" s="103"/>
      <c r="O666" s="2604">
        <f t="shared" si="371"/>
        <v>0</v>
      </c>
      <c r="P666" s="1739">
        <v>0</v>
      </c>
      <c r="Q666" s="103"/>
      <c r="R666" s="103"/>
      <c r="S666" s="103">
        <f t="shared" si="372"/>
        <v>55</v>
      </c>
      <c r="T666" s="2481">
        <v>55</v>
      </c>
      <c r="U666" s="103"/>
      <c r="V666" s="103"/>
      <c r="W666" s="103">
        <f t="shared" si="373"/>
        <v>0</v>
      </c>
      <c r="X666" s="103"/>
      <c r="Y666" s="103"/>
      <c r="Z666" s="103"/>
      <c r="AA666" s="103">
        <f t="shared" si="361"/>
        <v>43.918999999999997</v>
      </c>
      <c r="AB666" s="1739">
        <v>43.918999999999997</v>
      </c>
      <c r="AC666" s="103"/>
      <c r="AD666" s="103"/>
      <c r="AE666" s="103">
        <f t="shared" si="362"/>
        <v>0</v>
      </c>
      <c r="AF666" s="103"/>
      <c r="AG666" s="103"/>
      <c r="AH666" s="103"/>
      <c r="AI666" s="103">
        <f t="shared" si="363"/>
        <v>55</v>
      </c>
      <c r="AJ666" s="106">
        <f t="shared" si="378"/>
        <v>55</v>
      </c>
      <c r="AK666" s="103"/>
      <c r="AL666" s="103"/>
      <c r="AM666" s="2585">
        <f t="shared" si="364"/>
        <v>655</v>
      </c>
      <c r="AN666" s="2585">
        <v>655</v>
      </c>
      <c r="AO666" s="103"/>
      <c r="AP666" s="103"/>
      <c r="AQ666" s="2585">
        <f t="shared" si="365"/>
        <v>0</v>
      </c>
      <c r="AR666" s="2585">
        <f t="shared" si="374"/>
        <v>0</v>
      </c>
      <c r="AS666" s="103"/>
      <c r="AT666" s="103"/>
      <c r="AU666" s="103"/>
      <c r="AV666" s="2728">
        <f t="shared" si="366"/>
        <v>0</v>
      </c>
      <c r="AW666" s="2585"/>
      <c r="AX666" s="103"/>
      <c r="AY666" s="103"/>
      <c r="AZ666" s="103"/>
      <c r="BA666" s="1667"/>
      <c r="BB666" s="1667"/>
      <c r="BC666" s="1667"/>
      <c r="BD666" s="2329">
        <f t="shared" si="375"/>
        <v>0</v>
      </c>
      <c r="BE666" s="2329"/>
      <c r="BF666" s="1668">
        <f t="shared" si="352"/>
        <v>600</v>
      </c>
      <c r="BG666" s="2333">
        <v>2022</v>
      </c>
      <c r="BH666" s="2333" t="s">
        <v>910</v>
      </c>
      <c r="BI666" s="2333"/>
      <c r="BJ666" s="2334">
        <f t="shared" si="376"/>
        <v>100</v>
      </c>
      <c r="BK666" s="2334" t="e">
        <f t="shared" si="377"/>
        <v>#DIV/0!</v>
      </c>
      <c r="BL666" s="2333" t="s">
        <v>40</v>
      </c>
      <c r="BM666" s="2461"/>
      <c r="BN666" s="2900" t="s">
        <v>2498</v>
      </c>
      <c r="BO666" s="2900"/>
      <c r="BP666" s="2336"/>
      <c r="BQ666" s="2374"/>
    </row>
    <row r="667" spans="1:69" s="2375" customFormat="1" ht="33.75" customHeight="1">
      <c r="A667" s="2570" t="s">
        <v>52</v>
      </c>
      <c r="B667" s="2477" t="s">
        <v>2002</v>
      </c>
      <c r="C667" s="64" t="s">
        <v>1936</v>
      </c>
      <c r="D667" s="64">
        <v>1.6</v>
      </c>
      <c r="E667" s="2482" t="s">
        <v>524</v>
      </c>
      <c r="F667" s="2482" t="s">
        <v>2003</v>
      </c>
      <c r="G667" s="2604">
        <f t="shared" si="370"/>
        <v>1632</v>
      </c>
      <c r="H667" s="2481">
        <v>1632</v>
      </c>
      <c r="I667" s="1739"/>
      <c r="J667" s="1739"/>
      <c r="K667" s="103">
        <v>1632</v>
      </c>
      <c r="L667" s="103">
        <v>1632</v>
      </c>
      <c r="M667" s="1802">
        <v>1203</v>
      </c>
      <c r="N667" s="103"/>
      <c r="O667" s="2604">
        <f t="shared" si="371"/>
        <v>0</v>
      </c>
      <c r="P667" s="1739">
        <v>0</v>
      </c>
      <c r="Q667" s="103"/>
      <c r="R667" s="103"/>
      <c r="S667" s="103">
        <f t="shared" si="372"/>
        <v>429</v>
      </c>
      <c r="T667" s="2481">
        <v>429</v>
      </c>
      <c r="U667" s="103"/>
      <c r="V667" s="103"/>
      <c r="W667" s="103">
        <f t="shared" si="373"/>
        <v>0</v>
      </c>
      <c r="X667" s="103"/>
      <c r="Y667" s="103"/>
      <c r="Z667" s="103"/>
      <c r="AA667" s="103">
        <f t="shared" si="361"/>
        <v>0</v>
      </c>
      <c r="AB667" s="1739"/>
      <c r="AC667" s="103"/>
      <c r="AD667" s="103"/>
      <c r="AE667" s="103">
        <f t="shared" si="362"/>
        <v>0</v>
      </c>
      <c r="AF667" s="103"/>
      <c r="AG667" s="103"/>
      <c r="AH667" s="103"/>
      <c r="AI667" s="103">
        <f t="shared" si="363"/>
        <v>429</v>
      </c>
      <c r="AJ667" s="106">
        <f t="shared" si="378"/>
        <v>429</v>
      </c>
      <c r="AK667" s="103"/>
      <c r="AL667" s="103"/>
      <c r="AM667" s="2585">
        <f t="shared" si="364"/>
        <v>1632</v>
      </c>
      <c r="AN667" s="2585">
        <v>1632</v>
      </c>
      <c r="AO667" s="103"/>
      <c r="AP667" s="103"/>
      <c r="AQ667" s="2585">
        <f t="shared" si="365"/>
        <v>0</v>
      </c>
      <c r="AR667" s="2585">
        <f t="shared" si="374"/>
        <v>0</v>
      </c>
      <c r="AS667" s="103"/>
      <c r="AT667" s="103"/>
      <c r="AU667" s="103"/>
      <c r="AV667" s="2728">
        <f t="shared" si="366"/>
        <v>0</v>
      </c>
      <c r="AW667" s="2585"/>
      <c r="AX667" s="103"/>
      <c r="AY667" s="103"/>
      <c r="AZ667" s="103"/>
      <c r="BA667" s="1667"/>
      <c r="BB667" s="1667"/>
      <c r="BC667" s="1667"/>
      <c r="BD667" s="2329">
        <f t="shared" si="375"/>
        <v>0</v>
      </c>
      <c r="BE667" s="2329"/>
      <c r="BF667" s="1668">
        <f t="shared" si="352"/>
        <v>1203</v>
      </c>
      <c r="BG667" s="2333">
        <v>2022</v>
      </c>
      <c r="BH667" s="2333" t="s">
        <v>910</v>
      </c>
      <c r="BI667" s="2333"/>
      <c r="BJ667" s="2334">
        <f t="shared" si="376"/>
        <v>100</v>
      </c>
      <c r="BK667" s="2334" t="e">
        <f t="shared" si="377"/>
        <v>#DIV/0!</v>
      </c>
      <c r="BL667" s="2333" t="s">
        <v>40</v>
      </c>
      <c r="BM667" s="2461"/>
      <c r="BN667" s="2900" t="s">
        <v>2498</v>
      </c>
      <c r="BO667" s="2900"/>
      <c r="BP667" s="2336"/>
      <c r="BQ667" s="2374"/>
    </row>
    <row r="668" spans="1:69" s="2375" customFormat="1" ht="33.75" customHeight="1">
      <c r="A668" s="2570" t="s">
        <v>54</v>
      </c>
      <c r="B668" s="2477" t="s">
        <v>2004</v>
      </c>
      <c r="C668" s="64" t="s">
        <v>2005</v>
      </c>
      <c r="D668" s="64">
        <v>0.6</v>
      </c>
      <c r="E668" s="2482" t="s">
        <v>524</v>
      </c>
      <c r="F668" s="2482" t="s">
        <v>2006</v>
      </c>
      <c r="G668" s="2604">
        <f t="shared" si="370"/>
        <v>476</v>
      </c>
      <c r="H668" s="2481">
        <v>476</v>
      </c>
      <c r="I668" s="1739"/>
      <c r="J668" s="1739"/>
      <c r="K668" s="103">
        <v>476</v>
      </c>
      <c r="L668" s="103">
        <v>476</v>
      </c>
      <c r="M668" s="1802">
        <v>387.46</v>
      </c>
      <c r="N668" s="103"/>
      <c r="O668" s="2604">
        <f t="shared" si="371"/>
        <v>12.54000000000002</v>
      </c>
      <c r="P668" s="1739">
        <v>12.54000000000002</v>
      </c>
      <c r="Q668" s="103"/>
      <c r="R668" s="103"/>
      <c r="S668" s="103">
        <f t="shared" si="372"/>
        <v>76</v>
      </c>
      <c r="T668" s="2481">
        <v>76</v>
      </c>
      <c r="U668" s="103"/>
      <c r="V668" s="103"/>
      <c r="W668" s="103">
        <f t="shared" si="373"/>
        <v>0</v>
      </c>
      <c r="X668" s="103"/>
      <c r="Y668" s="103"/>
      <c r="Z668" s="103"/>
      <c r="AA668" s="103">
        <f t="shared" si="361"/>
        <v>0</v>
      </c>
      <c r="AB668" s="1739"/>
      <c r="AC668" s="103"/>
      <c r="AD668" s="103"/>
      <c r="AE668" s="103">
        <f t="shared" si="362"/>
        <v>13</v>
      </c>
      <c r="AF668" s="103">
        <v>13</v>
      </c>
      <c r="AG668" s="103"/>
      <c r="AH668" s="103"/>
      <c r="AI668" s="103">
        <f t="shared" si="363"/>
        <v>76</v>
      </c>
      <c r="AJ668" s="106">
        <f t="shared" si="378"/>
        <v>76</v>
      </c>
      <c r="AK668" s="103"/>
      <c r="AL668" s="103"/>
      <c r="AM668" s="2585">
        <f t="shared" si="364"/>
        <v>476</v>
      </c>
      <c r="AN668" s="2585">
        <v>476</v>
      </c>
      <c r="AO668" s="103"/>
      <c r="AP668" s="103"/>
      <c r="AQ668" s="2585">
        <f t="shared" si="365"/>
        <v>0</v>
      </c>
      <c r="AR668" s="2585">
        <f t="shared" si="374"/>
        <v>0</v>
      </c>
      <c r="AS668" s="103"/>
      <c r="AT668" s="103"/>
      <c r="AU668" s="103"/>
      <c r="AV668" s="2728">
        <f t="shared" si="366"/>
        <v>0</v>
      </c>
      <c r="AW668" s="2585"/>
      <c r="AX668" s="103"/>
      <c r="AY668" s="103"/>
      <c r="AZ668" s="103"/>
      <c r="BA668" s="1667"/>
      <c r="BB668" s="1667"/>
      <c r="BC668" s="1667"/>
      <c r="BD668" s="2329">
        <f t="shared" si="375"/>
        <v>0</v>
      </c>
      <c r="BE668" s="2329"/>
      <c r="BF668" s="1668">
        <f t="shared" si="352"/>
        <v>400</v>
      </c>
      <c r="BG668" s="2333">
        <v>2022</v>
      </c>
      <c r="BH668" s="2333" t="s">
        <v>910</v>
      </c>
      <c r="BI668" s="2333"/>
      <c r="BJ668" s="2334">
        <f t="shared" si="376"/>
        <v>100</v>
      </c>
      <c r="BK668" s="2334" t="e">
        <f t="shared" si="377"/>
        <v>#DIV/0!</v>
      </c>
      <c r="BL668" s="2333" t="s">
        <v>40</v>
      </c>
      <c r="BM668" s="2461"/>
      <c r="BN668" s="2900" t="s">
        <v>2498</v>
      </c>
      <c r="BO668" s="2900"/>
      <c r="BP668" s="2336"/>
      <c r="BQ668" s="2374"/>
    </row>
    <row r="669" spans="1:69" s="2375" customFormat="1" ht="33.75" customHeight="1">
      <c r="A669" s="2570" t="s">
        <v>56</v>
      </c>
      <c r="B669" s="2477" t="s">
        <v>2007</v>
      </c>
      <c r="C669" s="64" t="s">
        <v>1966</v>
      </c>
      <c r="D669" s="64">
        <v>1.0629999999999999</v>
      </c>
      <c r="E669" s="2482" t="s">
        <v>524</v>
      </c>
      <c r="F669" s="2482" t="s">
        <v>2003</v>
      </c>
      <c r="G669" s="2604">
        <f t="shared" si="370"/>
        <v>1412</v>
      </c>
      <c r="H669" s="2481">
        <v>1412</v>
      </c>
      <c r="I669" s="1739"/>
      <c r="J669" s="1739"/>
      <c r="K669" s="106">
        <v>1412</v>
      </c>
      <c r="L669" s="106">
        <v>1412</v>
      </c>
      <c r="M669" s="1841">
        <v>1330.2339999999999</v>
      </c>
      <c r="N669" s="106">
        <v>870.23400000000004</v>
      </c>
      <c r="O669" s="2604">
        <f t="shared" si="371"/>
        <v>0</v>
      </c>
      <c r="P669" s="1810"/>
      <c r="Q669" s="103"/>
      <c r="R669" s="103"/>
      <c r="S669" s="103">
        <f t="shared" si="372"/>
        <v>952</v>
      </c>
      <c r="T669" s="2481">
        <v>952</v>
      </c>
      <c r="U669" s="103"/>
      <c r="V669" s="103"/>
      <c r="W669" s="103">
        <f t="shared" si="373"/>
        <v>0</v>
      </c>
      <c r="X669" s="103"/>
      <c r="Y669" s="103"/>
      <c r="Z669" s="103"/>
      <c r="AA669" s="103">
        <f t="shared" si="361"/>
        <v>927.47500000000002</v>
      </c>
      <c r="AB669" s="1739">
        <v>927.47500000000002</v>
      </c>
      <c r="AC669" s="103"/>
      <c r="AD669" s="103"/>
      <c r="AE669" s="103">
        <f t="shared" si="362"/>
        <v>0</v>
      </c>
      <c r="AF669" s="106"/>
      <c r="AG669" s="106"/>
      <c r="AH669" s="106"/>
      <c r="AI669" s="103">
        <f t="shared" si="363"/>
        <v>952</v>
      </c>
      <c r="AJ669" s="106">
        <f t="shared" si="378"/>
        <v>952</v>
      </c>
      <c r="AK669" s="106"/>
      <c r="AL669" s="106"/>
      <c r="AM669" s="2585">
        <f t="shared" si="364"/>
        <v>1412</v>
      </c>
      <c r="AN669" s="2728">
        <v>1412</v>
      </c>
      <c r="AO669" s="106"/>
      <c r="AP669" s="106"/>
      <c r="AQ669" s="2728">
        <f t="shared" si="365"/>
        <v>0</v>
      </c>
      <c r="AR669" s="2585">
        <f t="shared" si="374"/>
        <v>0</v>
      </c>
      <c r="AS669" s="106"/>
      <c r="AT669" s="106"/>
      <c r="AU669" s="106"/>
      <c r="AV669" s="2728">
        <f t="shared" si="366"/>
        <v>0</v>
      </c>
      <c r="AW669" s="2728"/>
      <c r="AX669" s="103"/>
      <c r="AY669" s="103"/>
      <c r="AZ669" s="103"/>
      <c r="BA669" s="1667"/>
      <c r="BB669" s="1667"/>
      <c r="BC669" s="1667"/>
      <c r="BD669" s="2329">
        <f t="shared" si="375"/>
        <v>0</v>
      </c>
      <c r="BE669" s="2329"/>
      <c r="BF669" s="1668">
        <f t="shared" si="352"/>
        <v>460</v>
      </c>
      <c r="BG669" s="2333">
        <v>2022</v>
      </c>
      <c r="BH669" s="2333" t="s">
        <v>910</v>
      </c>
      <c r="BI669" s="2333"/>
      <c r="BJ669" s="2334">
        <f t="shared" si="376"/>
        <v>100</v>
      </c>
      <c r="BK669" s="2334" t="e">
        <f t="shared" si="377"/>
        <v>#DIV/0!</v>
      </c>
      <c r="BL669" s="2333" t="s">
        <v>40</v>
      </c>
      <c r="BM669" s="2461"/>
      <c r="BN669" s="2900" t="s">
        <v>2498</v>
      </c>
      <c r="BO669" s="2900"/>
      <c r="BP669" s="2336"/>
      <c r="BQ669" s="2374"/>
    </row>
    <row r="670" spans="1:69" s="2375" customFormat="1" ht="33.75" customHeight="1">
      <c r="A670" s="2570" t="s">
        <v>58</v>
      </c>
      <c r="B670" s="2477" t="s">
        <v>2008</v>
      </c>
      <c r="C670" s="64" t="s">
        <v>1928</v>
      </c>
      <c r="D670" s="64">
        <v>90</v>
      </c>
      <c r="E670" s="2482" t="s">
        <v>524</v>
      </c>
      <c r="F670" s="2482" t="s">
        <v>2009</v>
      </c>
      <c r="G670" s="2604">
        <f t="shared" si="370"/>
        <v>524</v>
      </c>
      <c r="H670" s="2481">
        <v>524</v>
      </c>
      <c r="I670" s="1739"/>
      <c r="J670" s="1739"/>
      <c r="K670" s="103">
        <v>524</v>
      </c>
      <c r="L670" s="103">
        <v>524</v>
      </c>
      <c r="M670" s="1802">
        <v>419.55399999999997</v>
      </c>
      <c r="N670" s="103"/>
      <c r="O670" s="2604">
        <f t="shared" si="371"/>
        <v>0</v>
      </c>
      <c r="P670" s="1810"/>
      <c r="Q670" s="103"/>
      <c r="R670" s="103"/>
      <c r="S670" s="103">
        <f t="shared" si="372"/>
        <v>104</v>
      </c>
      <c r="T670" s="2481">
        <v>104</v>
      </c>
      <c r="U670" s="103"/>
      <c r="V670" s="103"/>
      <c r="W670" s="103">
        <f t="shared" si="373"/>
        <v>0</v>
      </c>
      <c r="X670" s="103"/>
      <c r="Y670" s="103"/>
      <c r="Z670" s="103"/>
      <c r="AA670" s="103">
        <f t="shared" si="361"/>
        <v>0</v>
      </c>
      <c r="AB670" s="1810"/>
      <c r="AC670" s="103"/>
      <c r="AD670" s="103"/>
      <c r="AE670" s="103">
        <f t="shared" si="362"/>
        <v>0</v>
      </c>
      <c r="AF670" s="103"/>
      <c r="AG670" s="103"/>
      <c r="AH670" s="103"/>
      <c r="AI670" s="103">
        <f t="shared" si="363"/>
        <v>104</v>
      </c>
      <c r="AJ670" s="106">
        <f t="shared" si="378"/>
        <v>104</v>
      </c>
      <c r="AK670" s="103"/>
      <c r="AL670" s="103"/>
      <c r="AM670" s="2585">
        <f t="shared" si="364"/>
        <v>524</v>
      </c>
      <c r="AN670" s="2585">
        <v>524</v>
      </c>
      <c r="AO670" s="103"/>
      <c r="AP670" s="103"/>
      <c r="AQ670" s="2585">
        <f t="shared" si="365"/>
        <v>0</v>
      </c>
      <c r="AR670" s="2585">
        <f t="shared" si="374"/>
        <v>0</v>
      </c>
      <c r="AS670" s="103"/>
      <c r="AT670" s="103"/>
      <c r="AU670" s="103"/>
      <c r="AV670" s="2728">
        <f t="shared" si="366"/>
        <v>0</v>
      </c>
      <c r="AW670" s="2585"/>
      <c r="AX670" s="103"/>
      <c r="AY670" s="103"/>
      <c r="AZ670" s="103"/>
      <c r="BA670" s="1667"/>
      <c r="BB670" s="1667"/>
      <c r="BC670" s="1667"/>
      <c r="BD670" s="2329">
        <f t="shared" si="375"/>
        <v>0</v>
      </c>
      <c r="BE670" s="2329"/>
      <c r="BF670" s="1668">
        <f t="shared" si="352"/>
        <v>420</v>
      </c>
      <c r="BG670" s="2333">
        <v>2022</v>
      </c>
      <c r="BH670" s="2333" t="s">
        <v>910</v>
      </c>
      <c r="BI670" s="2333"/>
      <c r="BJ670" s="2334">
        <f t="shared" si="376"/>
        <v>100</v>
      </c>
      <c r="BK670" s="2334" t="e">
        <f t="shared" si="377"/>
        <v>#DIV/0!</v>
      </c>
      <c r="BL670" s="2333" t="s">
        <v>40</v>
      </c>
      <c r="BM670" s="2461"/>
      <c r="BN670" s="2900" t="s">
        <v>2498</v>
      </c>
      <c r="BO670" s="2900"/>
      <c r="BP670" s="2336"/>
      <c r="BQ670" s="2374"/>
    </row>
    <row r="671" spans="1:69" s="2084" customFormat="1" ht="26.25" customHeight="1">
      <c r="A671" s="2208" t="s">
        <v>74</v>
      </c>
      <c r="B671" s="1844" t="s">
        <v>2420</v>
      </c>
      <c r="C671" s="1733"/>
      <c r="D671" s="1733"/>
      <c r="E671" s="1734"/>
      <c r="F671" s="1734"/>
      <c r="G671" s="1845">
        <f>SUM(G672:G682)</f>
        <v>8735</v>
      </c>
      <c r="H671" s="1845">
        <f t="shared" ref="H671:BD671" si="379">SUM(H672:H682)</f>
        <v>8735</v>
      </c>
      <c r="I671" s="1845">
        <f t="shared" si="379"/>
        <v>0</v>
      </c>
      <c r="J671" s="1845">
        <f t="shared" si="379"/>
        <v>0</v>
      </c>
      <c r="K671" s="1845">
        <f t="shared" si="379"/>
        <v>8735</v>
      </c>
      <c r="L671" s="1845">
        <f t="shared" si="379"/>
        <v>8735</v>
      </c>
      <c r="M671" s="1845">
        <f t="shared" si="379"/>
        <v>298</v>
      </c>
      <c r="N671" s="1845">
        <f t="shared" si="379"/>
        <v>298</v>
      </c>
      <c r="O671" s="1845">
        <f t="shared" si="379"/>
        <v>0</v>
      </c>
      <c r="P671" s="1845">
        <f t="shared" si="379"/>
        <v>0</v>
      </c>
      <c r="Q671" s="1845">
        <f t="shared" si="379"/>
        <v>0</v>
      </c>
      <c r="R671" s="1845">
        <f t="shared" si="379"/>
        <v>0</v>
      </c>
      <c r="S671" s="1845">
        <f t="shared" si="379"/>
        <v>3300</v>
      </c>
      <c r="T671" s="1845">
        <f t="shared" si="379"/>
        <v>3300</v>
      </c>
      <c r="U671" s="1845">
        <f t="shared" si="379"/>
        <v>0</v>
      </c>
      <c r="V671" s="1845">
        <f t="shared" si="379"/>
        <v>0</v>
      </c>
      <c r="W671" s="1845">
        <f t="shared" si="379"/>
        <v>0</v>
      </c>
      <c r="X671" s="1845">
        <f t="shared" si="379"/>
        <v>0</v>
      </c>
      <c r="Y671" s="1845">
        <f t="shared" si="379"/>
        <v>0</v>
      </c>
      <c r="Z671" s="1845">
        <f t="shared" si="379"/>
        <v>0</v>
      </c>
      <c r="AA671" s="1845">
        <f t="shared" si="379"/>
        <v>298</v>
      </c>
      <c r="AB671" s="1845">
        <f t="shared" si="379"/>
        <v>298</v>
      </c>
      <c r="AC671" s="1845">
        <f t="shared" si="379"/>
        <v>0</v>
      </c>
      <c r="AD671" s="1845">
        <f t="shared" si="379"/>
        <v>0</v>
      </c>
      <c r="AE671" s="1845">
        <f t="shared" si="379"/>
        <v>0</v>
      </c>
      <c r="AF671" s="1845">
        <f t="shared" si="379"/>
        <v>0</v>
      </c>
      <c r="AG671" s="1845">
        <f t="shared" si="379"/>
        <v>0</v>
      </c>
      <c r="AH671" s="1845">
        <f t="shared" si="379"/>
        <v>0</v>
      </c>
      <c r="AI671" s="1845">
        <f t="shared" si="379"/>
        <v>3300</v>
      </c>
      <c r="AJ671" s="1845">
        <f t="shared" si="379"/>
        <v>3300</v>
      </c>
      <c r="AK671" s="1845">
        <f t="shared" si="379"/>
        <v>0</v>
      </c>
      <c r="AL671" s="1845">
        <f t="shared" si="379"/>
        <v>0</v>
      </c>
      <c r="AM671" s="1845">
        <f t="shared" si="379"/>
        <v>3300</v>
      </c>
      <c r="AN671" s="1845">
        <f t="shared" si="379"/>
        <v>3300</v>
      </c>
      <c r="AO671" s="1845">
        <f t="shared" si="379"/>
        <v>0</v>
      </c>
      <c r="AP671" s="1845">
        <f t="shared" si="379"/>
        <v>0</v>
      </c>
      <c r="AQ671" s="1845">
        <f t="shared" si="379"/>
        <v>5435</v>
      </c>
      <c r="AR671" s="1845">
        <f t="shared" si="379"/>
        <v>5435</v>
      </c>
      <c r="AS671" s="1845">
        <f t="shared" si="379"/>
        <v>0</v>
      </c>
      <c r="AT671" s="1845">
        <f t="shared" si="379"/>
        <v>0</v>
      </c>
      <c r="AU671" s="1845">
        <f t="shared" si="379"/>
        <v>0</v>
      </c>
      <c r="AV671" s="1845">
        <f t="shared" si="379"/>
        <v>5435</v>
      </c>
      <c r="AW671" s="1845">
        <f t="shared" si="379"/>
        <v>5435</v>
      </c>
      <c r="AX671" s="1845">
        <f t="shared" si="379"/>
        <v>0</v>
      </c>
      <c r="AY671" s="1845">
        <f t="shared" si="379"/>
        <v>0</v>
      </c>
      <c r="AZ671" s="1845">
        <f t="shared" si="379"/>
        <v>0</v>
      </c>
      <c r="BA671" s="1845">
        <f t="shared" si="379"/>
        <v>0</v>
      </c>
      <c r="BB671" s="1845">
        <f t="shared" si="379"/>
        <v>0</v>
      </c>
      <c r="BC671" s="1845">
        <f t="shared" si="379"/>
        <v>0</v>
      </c>
      <c r="BD671" s="1845">
        <f t="shared" si="379"/>
        <v>5018</v>
      </c>
      <c r="BE671" s="102"/>
      <c r="BF671" s="1803"/>
      <c r="BG671" s="1804"/>
      <c r="BH671" s="1804"/>
      <c r="BI671" s="1804"/>
      <c r="BJ671" s="1692">
        <f t="shared" si="376"/>
        <v>95.226101888952485</v>
      </c>
      <c r="BK671" s="1692">
        <f t="shared" si="377"/>
        <v>92.327506899724014</v>
      </c>
      <c r="BL671" s="1691"/>
      <c r="BM671" s="1641"/>
      <c r="BN671" s="2900" t="s">
        <v>2498</v>
      </c>
      <c r="BO671" s="1369"/>
      <c r="BP671" s="1660">
        <v>5018</v>
      </c>
      <c r="BQ671" s="2212">
        <f>(BP671+AN671)/H671</f>
        <v>0.95226101888952486</v>
      </c>
    </row>
    <row r="672" spans="1:69" s="2382" customFormat="1" ht="26.25" customHeight="1">
      <c r="A672" s="2570">
        <v>1</v>
      </c>
      <c r="B672" s="2477" t="s">
        <v>2010</v>
      </c>
      <c r="C672" s="64" t="s">
        <v>1933</v>
      </c>
      <c r="D672" s="64">
        <v>1.1000000000000001</v>
      </c>
      <c r="E672" s="2482" t="s">
        <v>598</v>
      </c>
      <c r="F672" s="2482" t="s">
        <v>2011</v>
      </c>
      <c r="G672" s="2604">
        <f t="shared" si="370"/>
        <v>575</v>
      </c>
      <c r="H672" s="2481">
        <v>575</v>
      </c>
      <c r="I672" s="1810"/>
      <c r="J672" s="1810"/>
      <c r="K672" s="103">
        <v>575</v>
      </c>
      <c r="L672" s="103">
        <v>575</v>
      </c>
      <c r="M672" s="1802"/>
      <c r="N672" s="103"/>
      <c r="O672" s="2604">
        <f t="shared" si="371"/>
        <v>0</v>
      </c>
      <c r="P672" s="1810"/>
      <c r="Q672" s="103"/>
      <c r="R672" s="103"/>
      <c r="S672" s="103">
        <f t="shared" si="372"/>
        <v>217</v>
      </c>
      <c r="T672" s="2481">
        <v>217</v>
      </c>
      <c r="U672" s="103"/>
      <c r="V672" s="103"/>
      <c r="W672" s="103">
        <f t="shared" si="373"/>
        <v>0</v>
      </c>
      <c r="X672" s="103"/>
      <c r="Y672" s="103"/>
      <c r="Z672" s="103"/>
      <c r="AA672" s="103">
        <f t="shared" si="361"/>
        <v>0</v>
      </c>
      <c r="AB672" s="1810"/>
      <c r="AC672" s="103"/>
      <c r="AD672" s="103"/>
      <c r="AE672" s="103">
        <f t="shared" si="362"/>
        <v>0</v>
      </c>
      <c r="AF672" s="103"/>
      <c r="AG672" s="103"/>
      <c r="AH672" s="103"/>
      <c r="AI672" s="103">
        <f t="shared" si="363"/>
        <v>217</v>
      </c>
      <c r="AJ672" s="103">
        <f>T672</f>
        <v>217</v>
      </c>
      <c r="AK672" s="103"/>
      <c r="AL672" s="103"/>
      <c r="AM672" s="2585">
        <f t="shared" si="364"/>
        <v>217</v>
      </c>
      <c r="AN672" s="2585">
        <v>217</v>
      </c>
      <c r="AO672" s="103"/>
      <c r="AP672" s="103"/>
      <c r="AQ672" s="2585">
        <f t="shared" si="365"/>
        <v>358</v>
      </c>
      <c r="AR672" s="2585">
        <f t="shared" si="374"/>
        <v>358</v>
      </c>
      <c r="AS672" s="103"/>
      <c r="AT672" s="103"/>
      <c r="AU672" s="103"/>
      <c r="AV672" s="2585">
        <f t="shared" si="366"/>
        <v>358</v>
      </c>
      <c r="AW672" s="2585">
        <v>358</v>
      </c>
      <c r="AX672" s="103"/>
      <c r="AY672" s="103"/>
      <c r="AZ672" s="103"/>
      <c r="BA672" s="1667"/>
      <c r="BB672" s="1667"/>
      <c r="BC672" s="1667"/>
      <c r="BD672" s="2329">
        <v>330.55008586147676</v>
      </c>
      <c r="BE672" s="2329"/>
      <c r="BF672" s="1668">
        <f t="shared" si="352"/>
        <v>0</v>
      </c>
      <c r="BG672" s="2333">
        <v>2023</v>
      </c>
      <c r="BH672" s="2333" t="s">
        <v>2324</v>
      </c>
      <c r="BI672" s="2333" t="s">
        <v>2327</v>
      </c>
      <c r="BJ672" s="2334">
        <f t="shared" si="376"/>
        <v>95.226101888952471</v>
      </c>
      <c r="BK672" s="2334">
        <f t="shared" si="377"/>
        <v>92.332426218289598</v>
      </c>
      <c r="BL672" s="2333" t="s">
        <v>40</v>
      </c>
      <c r="BM672" s="2461"/>
      <c r="BN672" s="2900" t="s">
        <v>2498</v>
      </c>
      <c r="BO672" s="2900"/>
      <c r="BP672" s="2336">
        <f>H672*$BQ$671</f>
        <v>547.55008586147676</v>
      </c>
      <c r="BQ672" s="2730">
        <f>BP672-AN672</f>
        <v>330.55008586147676</v>
      </c>
    </row>
    <row r="673" spans="1:69" s="2382" customFormat="1" ht="26.25" customHeight="1">
      <c r="A673" s="2570">
        <v>2</v>
      </c>
      <c r="B673" s="2477" t="s">
        <v>2012</v>
      </c>
      <c r="C673" s="64" t="s">
        <v>1933</v>
      </c>
      <c r="D673" s="64">
        <v>0.7</v>
      </c>
      <c r="E673" s="2482" t="s">
        <v>598</v>
      </c>
      <c r="F673" s="2482" t="s">
        <v>2013</v>
      </c>
      <c r="G673" s="2604">
        <f t="shared" si="370"/>
        <v>460</v>
      </c>
      <c r="H673" s="2481">
        <v>460</v>
      </c>
      <c r="I673" s="1810"/>
      <c r="J673" s="1810"/>
      <c r="K673" s="106">
        <v>460</v>
      </c>
      <c r="L673" s="106">
        <v>460</v>
      </c>
      <c r="M673" s="1841"/>
      <c r="N673" s="106"/>
      <c r="O673" s="2604">
        <f t="shared" si="371"/>
        <v>0</v>
      </c>
      <c r="P673" s="1810"/>
      <c r="Q673" s="103"/>
      <c r="R673" s="103"/>
      <c r="S673" s="103">
        <f t="shared" si="372"/>
        <v>174</v>
      </c>
      <c r="T673" s="2481">
        <v>174</v>
      </c>
      <c r="U673" s="103"/>
      <c r="V673" s="103"/>
      <c r="W673" s="103">
        <f t="shared" si="373"/>
        <v>0</v>
      </c>
      <c r="X673" s="103"/>
      <c r="Y673" s="103"/>
      <c r="Z673" s="103"/>
      <c r="AA673" s="103">
        <f t="shared" si="361"/>
        <v>0</v>
      </c>
      <c r="AB673" s="1810"/>
      <c r="AC673" s="103"/>
      <c r="AD673" s="103"/>
      <c r="AE673" s="103">
        <f t="shared" si="362"/>
        <v>0</v>
      </c>
      <c r="AF673" s="106"/>
      <c r="AG673" s="106"/>
      <c r="AH673" s="106"/>
      <c r="AI673" s="103">
        <f t="shared" si="363"/>
        <v>174</v>
      </c>
      <c r="AJ673" s="103">
        <f t="shared" ref="AJ673:AJ681" si="380">T673</f>
        <v>174</v>
      </c>
      <c r="AK673" s="106"/>
      <c r="AL673" s="106"/>
      <c r="AM673" s="2585">
        <f t="shared" si="364"/>
        <v>174</v>
      </c>
      <c r="AN673" s="2728">
        <v>174</v>
      </c>
      <c r="AO673" s="106"/>
      <c r="AP673" s="106"/>
      <c r="AQ673" s="2585">
        <f t="shared" si="365"/>
        <v>286</v>
      </c>
      <c r="AR673" s="2585">
        <f t="shared" si="374"/>
        <v>286</v>
      </c>
      <c r="AS673" s="106"/>
      <c r="AT673" s="106"/>
      <c r="AU673" s="106"/>
      <c r="AV673" s="2585">
        <f t="shared" si="366"/>
        <v>286</v>
      </c>
      <c r="AW673" s="2728">
        <v>286</v>
      </c>
      <c r="AX673" s="103"/>
      <c r="AY673" s="103"/>
      <c r="AZ673" s="103"/>
      <c r="BA673" s="1667"/>
      <c r="BB673" s="1667"/>
      <c r="BC673" s="1667"/>
      <c r="BD673" s="2329">
        <v>264.04006868918145</v>
      </c>
      <c r="BE673" s="2329"/>
      <c r="BF673" s="1668">
        <f t="shared" si="352"/>
        <v>0</v>
      </c>
      <c r="BG673" s="2333">
        <v>2023</v>
      </c>
      <c r="BH673" s="2333" t="s">
        <v>2324</v>
      </c>
      <c r="BI673" s="2333" t="s">
        <v>2327</v>
      </c>
      <c r="BJ673" s="2334">
        <f t="shared" si="376"/>
        <v>95.226101888952485</v>
      </c>
      <c r="BK673" s="2334">
        <f t="shared" si="377"/>
        <v>92.32170233887463</v>
      </c>
      <c r="BL673" s="2333" t="s">
        <v>40</v>
      </c>
      <c r="BM673" s="2461"/>
      <c r="BN673" s="2900" t="s">
        <v>2498</v>
      </c>
      <c r="BO673" s="2900"/>
      <c r="BP673" s="2336">
        <f t="shared" ref="BP673:BP682" si="381">H673*$BQ$671</f>
        <v>438.04006868918145</v>
      </c>
      <c r="BQ673" s="2730">
        <f t="shared" ref="BQ673:BQ682" si="382">BP673-AN673</f>
        <v>264.04006868918145</v>
      </c>
    </row>
    <row r="674" spans="1:69" s="2382" customFormat="1" ht="26.25" customHeight="1">
      <c r="A674" s="2570">
        <v>3</v>
      </c>
      <c r="B674" s="2477" t="s">
        <v>2014</v>
      </c>
      <c r="C674" s="64" t="s">
        <v>1933</v>
      </c>
      <c r="D674" s="64">
        <v>0.8</v>
      </c>
      <c r="E674" s="2482" t="s">
        <v>598</v>
      </c>
      <c r="F674" s="2482" t="s">
        <v>2015</v>
      </c>
      <c r="G674" s="2604">
        <f t="shared" si="370"/>
        <v>460</v>
      </c>
      <c r="H674" s="2481">
        <v>460</v>
      </c>
      <c r="I674" s="1810"/>
      <c r="J674" s="1810"/>
      <c r="K674" s="103">
        <v>460</v>
      </c>
      <c r="L674" s="103">
        <v>460</v>
      </c>
      <c r="M674" s="1802"/>
      <c r="N674" s="103"/>
      <c r="O674" s="2604">
        <f t="shared" si="371"/>
        <v>0</v>
      </c>
      <c r="P674" s="1810"/>
      <c r="Q674" s="103"/>
      <c r="R674" s="103"/>
      <c r="S674" s="103">
        <f t="shared" si="372"/>
        <v>174</v>
      </c>
      <c r="T674" s="2481">
        <v>174</v>
      </c>
      <c r="U674" s="103"/>
      <c r="V674" s="103"/>
      <c r="W674" s="103">
        <f t="shared" si="373"/>
        <v>0</v>
      </c>
      <c r="X674" s="103"/>
      <c r="Y674" s="103"/>
      <c r="Z674" s="103"/>
      <c r="AA674" s="103">
        <f t="shared" si="361"/>
        <v>0</v>
      </c>
      <c r="AB674" s="1810"/>
      <c r="AC674" s="103"/>
      <c r="AD674" s="103"/>
      <c r="AE674" s="103">
        <f t="shared" si="362"/>
        <v>0</v>
      </c>
      <c r="AF674" s="103"/>
      <c r="AG674" s="103"/>
      <c r="AH674" s="103"/>
      <c r="AI674" s="103">
        <f t="shared" si="363"/>
        <v>174</v>
      </c>
      <c r="AJ674" s="103">
        <f t="shared" si="380"/>
        <v>174</v>
      </c>
      <c r="AK674" s="103"/>
      <c r="AL674" s="103"/>
      <c r="AM674" s="2585">
        <f t="shared" si="364"/>
        <v>174</v>
      </c>
      <c r="AN674" s="2585">
        <v>174</v>
      </c>
      <c r="AO674" s="103"/>
      <c r="AP674" s="103"/>
      <c r="AQ674" s="2585">
        <f t="shared" si="365"/>
        <v>286</v>
      </c>
      <c r="AR674" s="2585">
        <f t="shared" si="374"/>
        <v>286</v>
      </c>
      <c r="AS674" s="103"/>
      <c r="AT674" s="103"/>
      <c r="AU674" s="103"/>
      <c r="AV674" s="2585">
        <f t="shared" si="366"/>
        <v>286</v>
      </c>
      <c r="AW674" s="2585">
        <v>286</v>
      </c>
      <c r="AX674" s="103"/>
      <c r="AY674" s="103"/>
      <c r="AZ674" s="103"/>
      <c r="BA674" s="1667"/>
      <c r="BB674" s="1667"/>
      <c r="BC674" s="1667"/>
      <c r="BD674" s="2329">
        <v>264.04006868918145</v>
      </c>
      <c r="BE674" s="2329"/>
      <c r="BF674" s="1668">
        <f t="shared" si="352"/>
        <v>0</v>
      </c>
      <c r="BG674" s="2333">
        <v>2023</v>
      </c>
      <c r="BH674" s="2333" t="s">
        <v>2324</v>
      </c>
      <c r="BI674" s="2333" t="s">
        <v>2327</v>
      </c>
      <c r="BJ674" s="2334">
        <f t="shared" si="376"/>
        <v>95.226101888952485</v>
      </c>
      <c r="BK674" s="2334">
        <f t="shared" si="377"/>
        <v>92.32170233887463</v>
      </c>
      <c r="BL674" s="2333" t="s">
        <v>40</v>
      </c>
      <c r="BM674" s="2461"/>
      <c r="BN674" s="2900" t="s">
        <v>2498</v>
      </c>
      <c r="BO674" s="2900"/>
      <c r="BP674" s="2336">
        <f t="shared" si="381"/>
        <v>438.04006868918145</v>
      </c>
      <c r="BQ674" s="2730">
        <f t="shared" si="382"/>
        <v>264.04006868918145</v>
      </c>
    </row>
    <row r="675" spans="1:69" s="2382" customFormat="1" ht="26.25" customHeight="1">
      <c r="A675" s="2570">
        <v>4</v>
      </c>
      <c r="B675" s="2477" t="s">
        <v>2016</v>
      </c>
      <c r="C675" s="64" t="s">
        <v>1928</v>
      </c>
      <c r="D675" s="64">
        <v>1.5</v>
      </c>
      <c r="E675" s="2482" t="s">
        <v>598</v>
      </c>
      <c r="F675" s="2482" t="s">
        <v>2017</v>
      </c>
      <c r="G675" s="2604">
        <f t="shared" si="370"/>
        <v>786</v>
      </c>
      <c r="H675" s="2481">
        <v>786</v>
      </c>
      <c r="I675" s="1810"/>
      <c r="J675" s="1810"/>
      <c r="K675" s="103">
        <v>786</v>
      </c>
      <c r="L675" s="103">
        <v>786</v>
      </c>
      <c r="M675" s="1802"/>
      <c r="N675" s="103"/>
      <c r="O675" s="2604">
        <f t="shared" si="371"/>
        <v>0</v>
      </c>
      <c r="P675" s="1810"/>
      <c r="Q675" s="103"/>
      <c r="R675" s="103"/>
      <c r="S675" s="103">
        <f t="shared" si="372"/>
        <v>297</v>
      </c>
      <c r="T675" s="2481">
        <v>297</v>
      </c>
      <c r="U675" s="103"/>
      <c r="V675" s="103"/>
      <c r="W675" s="103">
        <f t="shared" si="373"/>
        <v>0</v>
      </c>
      <c r="X675" s="103"/>
      <c r="Y675" s="103"/>
      <c r="Z675" s="103"/>
      <c r="AA675" s="103">
        <f t="shared" si="361"/>
        <v>0</v>
      </c>
      <c r="AB675" s="1810"/>
      <c r="AC675" s="103"/>
      <c r="AD675" s="103"/>
      <c r="AE675" s="103">
        <f t="shared" si="362"/>
        <v>0</v>
      </c>
      <c r="AF675" s="103"/>
      <c r="AG675" s="103"/>
      <c r="AH675" s="103"/>
      <c r="AI675" s="103">
        <f t="shared" si="363"/>
        <v>297</v>
      </c>
      <c r="AJ675" s="103">
        <f t="shared" si="380"/>
        <v>297</v>
      </c>
      <c r="AK675" s="103"/>
      <c r="AL675" s="103"/>
      <c r="AM675" s="2585">
        <f t="shared" si="364"/>
        <v>297</v>
      </c>
      <c r="AN675" s="2585">
        <v>297</v>
      </c>
      <c r="AO675" s="103"/>
      <c r="AP675" s="103"/>
      <c r="AQ675" s="2585">
        <f t="shared" si="365"/>
        <v>489</v>
      </c>
      <c r="AR675" s="2585">
        <f t="shared" si="374"/>
        <v>489</v>
      </c>
      <c r="AS675" s="103"/>
      <c r="AT675" s="103"/>
      <c r="AU675" s="103"/>
      <c r="AV675" s="2585">
        <f t="shared" si="366"/>
        <v>489</v>
      </c>
      <c r="AW675" s="2585">
        <v>489</v>
      </c>
      <c r="AX675" s="103"/>
      <c r="AY675" s="103"/>
      <c r="AZ675" s="103"/>
      <c r="BA675" s="1667"/>
      <c r="BB675" s="1667"/>
      <c r="BC675" s="1667"/>
      <c r="BD675" s="2329">
        <v>451.47716084716649</v>
      </c>
      <c r="BE675" s="2329"/>
      <c r="BF675" s="1668">
        <f t="shared" si="352"/>
        <v>0</v>
      </c>
      <c r="BG675" s="2333">
        <v>2023</v>
      </c>
      <c r="BH675" s="2333" t="s">
        <v>2324</v>
      </c>
      <c r="BI675" s="2333" t="s">
        <v>2327</v>
      </c>
      <c r="BJ675" s="2334">
        <f t="shared" si="376"/>
        <v>95.226101888952471</v>
      </c>
      <c r="BK675" s="2334">
        <f t="shared" si="377"/>
        <v>92.326617760156751</v>
      </c>
      <c r="BL675" s="2333" t="s">
        <v>40</v>
      </c>
      <c r="BM675" s="2461"/>
      <c r="BN675" s="2900" t="s">
        <v>2498</v>
      </c>
      <c r="BO675" s="2900"/>
      <c r="BP675" s="2336">
        <f t="shared" si="381"/>
        <v>748.47716084716649</v>
      </c>
      <c r="BQ675" s="2730">
        <f t="shared" si="382"/>
        <v>451.47716084716649</v>
      </c>
    </row>
    <row r="676" spans="1:69" s="2382" customFormat="1" ht="26.25" customHeight="1">
      <c r="A676" s="2570">
        <v>5</v>
      </c>
      <c r="B676" s="2477" t="s">
        <v>2018</v>
      </c>
      <c r="C676" s="64" t="s">
        <v>1939</v>
      </c>
      <c r="D676" s="64">
        <v>1.1000000000000001</v>
      </c>
      <c r="E676" s="2482" t="s">
        <v>598</v>
      </c>
      <c r="F676" s="2482" t="s">
        <v>2019</v>
      </c>
      <c r="G676" s="2604">
        <f t="shared" si="370"/>
        <v>655</v>
      </c>
      <c r="H676" s="2481">
        <v>655</v>
      </c>
      <c r="I676" s="1810"/>
      <c r="J676" s="1810"/>
      <c r="K676" s="103">
        <v>655</v>
      </c>
      <c r="L676" s="103">
        <v>655</v>
      </c>
      <c r="M676" s="1802"/>
      <c r="N676" s="103"/>
      <c r="O676" s="2604">
        <f t="shared" si="371"/>
        <v>0</v>
      </c>
      <c r="P676" s="1810"/>
      <c r="Q676" s="103"/>
      <c r="R676" s="103"/>
      <c r="S676" s="103">
        <f t="shared" si="372"/>
        <v>248</v>
      </c>
      <c r="T676" s="2481">
        <v>248</v>
      </c>
      <c r="U676" s="103"/>
      <c r="V676" s="103"/>
      <c r="W676" s="103">
        <f t="shared" si="373"/>
        <v>0</v>
      </c>
      <c r="X676" s="103"/>
      <c r="Y676" s="103"/>
      <c r="Z676" s="103"/>
      <c r="AA676" s="103">
        <f t="shared" si="361"/>
        <v>0</v>
      </c>
      <c r="AB676" s="1810"/>
      <c r="AC676" s="103"/>
      <c r="AD676" s="103"/>
      <c r="AE676" s="103">
        <f t="shared" si="362"/>
        <v>0</v>
      </c>
      <c r="AF676" s="103"/>
      <c r="AG676" s="103"/>
      <c r="AH676" s="103"/>
      <c r="AI676" s="103">
        <f t="shared" si="363"/>
        <v>248</v>
      </c>
      <c r="AJ676" s="103">
        <f t="shared" si="380"/>
        <v>248</v>
      </c>
      <c r="AK676" s="103"/>
      <c r="AL676" s="103"/>
      <c r="AM676" s="2585">
        <f t="shared" si="364"/>
        <v>248</v>
      </c>
      <c r="AN676" s="2585">
        <v>248</v>
      </c>
      <c r="AO676" s="103"/>
      <c r="AP676" s="103"/>
      <c r="AQ676" s="2585">
        <f t="shared" si="365"/>
        <v>407</v>
      </c>
      <c r="AR676" s="2585">
        <f t="shared" si="374"/>
        <v>407</v>
      </c>
      <c r="AS676" s="103"/>
      <c r="AT676" s="103"/>
      <c r="AU676" s="103"/>
      <c r="AV676" s="2585">
        <f t="shared" si="366"/>
        <v>407</v>
      </c>
      <c r="AW676" s="2585">
        <v>407</v>
      </c>
      <c r="AX676" s="103"/>
      <c r="AY676" s="103"/>
      <c r="AZ676" s="103"/>
      <c r="BA676" s="1667"/>
      <c r="BB676" s="1667"/>
      <c r="BC676" s="1667"/>
      <c r="BD676" s="2329">
        <v>375.73096737263882</v>
      </c>
      <c r="BE676" s="2329"/>
      <c r="BF676" s="1668">
        <f t="shared" si="352"/>
        <v>0</v>
      </c>
      <c r="BG676" s="2333">
        <v>2023</v>
      </c>
      <c r="BH676" s="2333" t="s">
        <v>2324</v>
      </c>
      <c r="BI676" s="2333" t="s">
        <v>2327</v>
      </c>
      <c r="BJ676" s="2334">
        <f t="shared" si="376"/>
        <v>95.226101888952485</v>
      </c>
      <c r="BK676" s="2334">
        <f t="shared" si="377"/>
        <v>92.317191000648364</v>
      </c>
      <c r="BL676" s="2333" t="s">
        <v>40</v>
      </c>
      <c r="BM676" s="2461"/>
      <c r="BN676" s="2900" t="s">
        <v>2498</v>
      </c>
      <c r="BO676" s="2900"/>
      <c r="BP676" s="2336">
        <f t="shared" si="381"/>
        <v>623.73096737263882</v>
      </c>
      <c r="BQ676" s="2730">
        <f t="shared" si="382"/>
        <v>375.73096737263882</v>
      </c>
    </row>
    <row r="677" spans="1:69" s="2382" customFormat="1" ht="26.25" customHeight="1">
      <c r="A677" s="2570">
        <v>6</v>
      </c>
      <c r="B677" s="2477" t="s">
        <v>2020</v>
      </c>
      <c r="C677" s="64" t="s">
        <v>1942</v>
      </c>
      <c r="D677" s="64">
        <v>1.5</v>
      </c>
      <c r="E677" s="2482" t="s">
        <v>598</v>
      </c>
      <c r="F677" s="2482" t="s">
        <v>2021</v>
      </c>
      <c r="G677" s="2604">
        <f t="shared" si="370"/>
        <v>1654</v>
      </c>
      <c r="H677" s="2481">
        <v>1654</v>
      </c>
      <c r="I677" s="1810"/>
      <c r="J677" s="1810"/>
      <c r="K677" s="106">
        <v>1654</v>
      </c>
      <c r="L677" s="106">
        <v>1654</v>
      </c>
      <c r="M677" s="1841"/>
      <c r="N677" s="106"/>
      <c r="O677" s="2604">
        <f t="shared" si="371"/>
        <v>0</v>
      </c>
      <c r="P677" s="1810"/>
      <c r="Q677" s="103"/>
      <c r="R677" s="103"/>
      <c r="S677" s="103">
        <f t="shared" si="372"/>
        <v>624</v>
      </c>
      <c r="T677" s="2481">
        <v>624</v>
      </c>
      <c r="U677" s="103"/>
      <c r="V677" s="103"/>
      <c r="W677" s="103">
        <f t="shared" si="373"/>
        <v>0</v>
      </c>
      <c r="X677" s="103"/>
      <c r="Y677" s="103"/>
      <c r="Z677" s="103"/>
      <c r="AA677" s="103">
        <f t="shared" si="361"/>
        <v>0</v>
      </c>
      <c r="AB677" s="1810"/>
      <c r="AC677" s="103"/>
      <c r="AD677" s="103"/>
      <c r="AE677" s="103">
        <f t="shared" si="362"/>
        <v>0</v>
      </c>
      <c r="AF677" s="106"/>
      <c r="AG677" s="106"/>
      <c r="AH677" s="106"/>
      <c r="AI677" s="103">
        <f t="shared" si="363"/>
        <v>624</v>
      </c>
      <c r="AJ677" s="103">
        <f t="shared" si="380"/>
        <v>624</v>
      </c>
      <c r="AK677" s="106"/>
      <c r="AL677" s="106"/>
      <c r="AM677" s="2585">
        <f t="shared" si="364"/>
        <v>624</v>
      </c>
      <c r="AN677" s="2728">
        <v>624</v>
      </c>
      <c r="AO677" s="106"/>
      <c r="AP677" s="106"/>
      <c r="AQ677" s="2585">
        <f t="shared" si="365"/>
        <v>1030</v>
      </c>
      <c r="AR677" s="2585">
        <f t="shared" si="374"/>
        <v>1030</v>
      </c>
      <c r="AS677" s="106"/>
      <c r="AT677" s="106"/>
      <c r="AU677" s="106"/>
      <c r="AV677" s="2585">
        <f t="shared" si="366"/>
        <v>1030</v>
      </c>
      <c r="AW677" s="2728">
        <v>1030</v>
      </c>
      <c r="AX677" s="103"/>
      <c r="AY677" s="103"/>
      <c r="AZ677" s="103"/>
      <c r="BA677" s="1667"/>
      <c r="BB677" s="1667"/>
      <c r="BC677" s="1667"/>
      <c r="BD677" s="2329">
        <v>951.03972524327401</v>
      </c>
      <c r="BE677" s="2329"/>
      <c r="BF677" s="1668">
        <f t="shared" si="352"/>
        <v>0</v>
      </c>
      <c r="BG677" s="2333">
        <v>2023</v>
      </c>
      <c r="BH677" s="2333" t="s">
        <v>2324</v>
      </c>
      <c r="BI677" s="2333" t="s">
        <v>2327</v>
      </c>
      <c r="BJ677" s="2334">
        <f t="shared" si="376"/>
        <v>95.226101888952471</v>
      </c>
      <c r="BK677" s="2334">
        <f t="shared" si="377"/>
        <v>92.33395390711398</v>
      </c>
      <c r="BL677" s="2333" t="s">
        <v>40</v>
      </c>
      <c r="BM677" s="2461"/>
      <c r="BN677" s="2900" t="s">
        <v>2498</v>
      </c>
      <c r="BO677" s="2900"/>
      <c r="BP677" s="2336">
        <f t="shared" si="381"/>
        <v>1575.039725243274</v>
      </c>
      <c r="BQ677" s="2730">
        <f t="shared" si="382"/>
        <v>951.03972524327401</v>
      </c>
    </row>
    <row r="678" spans="1:69" s="2382" customFormat="1" ht="26.25" customHeight="1">
      <c r="A678" s="2570">
        <v>7</v>
      </c>
      <c r="B678" s="2477" t="s">
        <v>2022</v>
      </c>
      <c r="C678" s="64" t="s">
        <v>1936</v>
      </c>
      <c r="D678" s="64">
        <v>1.2</v>
      </c>
      <c r="E678" s="2482" t="s">
        <v>598</v>
      </c>
      <c r="F678" s="2482" t="s">
        <v>2023</v>
      </c>
      <c r="G678" s="2604">
        <f t="shared" si="370"/>
        <v>1642</v>
      </c>
      <c r="H678" s="2481">
        <v>1642</v>
      </c>
      <c r="I678" s="1810"/>
      <c r="J678" s="1810"/>
      <c r="K678" s="103">
        <v>1642</v>
      </c>
      <c r="L678" s="103">
        <v>1642</v>
      </c>
      <c r="M678" s="1802"/>
      <c r="N678" s="103"/>
      <c r="O678" s="2604">
        <f t="shared" si="371"/>
        <v>0</v>
      </c>
      <c r="P678" s="1810"/>
      <c r="Q678" s="103"/>
      <c r="R678" s="103"/>
      <c r="S678" s="103">
        <f t="shared" si="372"/>
        <v>620</v>
      </c>
      <c r="T678" s="2481">
        <v>620</v>
      </c>
      <c r="U678" s="103"/>
      <c r="V678" s="103"/>
      <c r="W678" s="103">
        <f t="shared" si="373"/>
        <v>0</v>
      </c>
      <c r="X678" s="103"/>
      <c r="Y678" s="103"/>
      <c r="Z678" s="103"/>
      <c r="AA678" s="103">
        <f t="shared" si="361"/>
        <v>0</v>
      </c>
      <c r="AB678" s="1810"/>
      <c r="AC678" s="103"/>
      <c r="AD678" s="103"/>
      <c r="AE678" s="103">
        <f t="shared" si="362"/>
        <v>0</v>
      </c>
      <c r="AF678" s="103"/>
      <c r="AG678" s="103"/>
      <c r="AH678" s="103"/>
      <c r="AI678" s="103">
        <f t="shared" si="363"/>
        <v>620</v>
      </c>
      <c r="AJ678" s="103">
        <f t="shared" si="380"/>
        <v>620</v>
      </c>
      <c r="AK678" s="103"/>
      <c r="AL678" s="103"/>
      <c r="AM678" s="2585">
        <f t="shared" si="364"/>
        <v>620</v>
      </c>
      <c r="AN678" s="2585">
        <v>620</v>
      </c>
      <c r="AO678" s="103"/>
      <c r="AP678" s="103"/>
      <c r="AQ678" s="2585">
        <f t="shared" si="365"/>
        <v>1022</v>
      </c>
      <c r="AR678" s="2585">
        <f t="shared" si="374"/>
        <v>1022</v>
      </c>
      <c r="AS678" s="103"/>
      <c r="AT678" s="103"/>
      <c r="AU678" s="103"/>
      <c r="AV678" s="2585">
        <f t="shared" si="366"/>
        <v>1022</v>
      </c>
      <c r="AW678" s="2585">
        <v>1022</v>
      </c>
      <c r="AX678" s="103"/>
      <c r="AY678" s="103"/>
      <c r="AZ678" s="103"/>
      <c r="BA678" s="1667"/>
      <c r="BB678" s="1667"/>
      <c r="BC678" s="1667"/>
      <c r="BD678" s="2329">
        <v>943.6125930165997</v>
      </c>
      <c r="BE678" s="2329"/>
      <c r="BF678" s="1668">
        <f t="shared" si="352"/>
        <v>0</v>
      </c>
      <c r="BG678" s="2333">
        <v>2023</v>
      </c>
      <c r="BH678" s="2333" t="s">
        <v>2324</v>
      </c>
      <c r="BI678" s="2333" t="s">
        <v>2327</v>
      </c>
      <c r="BJ678" s="2334">
        <f t="shared" si="376"/>
        <v>95.226101888952471</v>
      </c>
      <c r="BK678" s="2334">
        <f t="shared" si="377"/>
        <v>92.329999316692735</v>
      </c>
      <c r="BL678" s="2333" t="s">
        <v>40</v>
      </c>
      <c r="BM678" s="2461"/>
      <c r="BN678" s="2900" t="s">
        <v>2498</v>
      </c>
      <c r="BO678" s="2900"/>
      <c r="BP678" s="2336">
        <f t="shared" si="381"/>
        <v>1563.6125930165997</v>
      </c>
      <c r="BQ678" s="2730">
        <f t="shared" si="382"/>
        <v>943.6125930165997</v>
      </c>
    </row>
    <row r="679" spans="1:69" s="2382" customFormat="1" ht="26.25" customHeight="1">
      <c r="A679" s="2570">
        <v>8</v>
      </c>
      <c r="B679" s="2477" t="s">
        <v>2024</v>
      </c>
      <c r="C679" s="64" t="s">
        <v>2005</v>
      </c>
      <c r="D679" s="64">
        <v>1.2</v>
      </c>
      <c r="E679" s="2482" t="s">
        <v>598</v>
      </c>
      <c r="F679" s="2482" t="s">
        <v>2025</v>
      </c>
      <c r="G679" s="2604">
        <f t="shared" si="370"/>
        <v>952</v>
      </c>
      <c r="H679" s="2481">
        <v>952</v>
      </c>
      <c r="I679" s="1810"/>
      <c r="J679" s="1810"/>
      <c r="K679" s="103">
        <v>952</v>
      </c>
      <c r="L679" s="103">
        <v>952</v>
      </c>
      <c r="M679" s="1802"/>
      <c r="N679" s="103"/>
      <c r="O679" s="2604">
        <f t="shared" si="371"/>
        <v>0</v>
      </c>
      <c r="P679" s="1810"/>
      <c r="Q679" s="103"/>
      <c r="R679" s="103"/>
      <c r="S679" s="103">
        <f t="shared" si="372"/>
        <v>360</v>
      </c>
      <c r="T679" s="2481">
        <v>360</v>
      </c>
      <c r="U679" s="103"/>
      <c r="V679" s="103"/>
      <c r="W679" s="103">
        <f t="shared" si="373"/>
        <v>0</v>
      </c>
      <c r="X679" s="103"/>
      <c r="Y679" s="103"/>
      <c r="Z679" s="103"/>
      <c r="AA679" s="103">
        <f t="shared" si="361"/>
        <v>0</v>
      </c>
      <c r="AB679" s="1810"/>
      <c r="AC679" s="103"/>
      <c r="AD679" s="103"/>
      <c r="AE679" s="103">
        <f t="shared" si="362"/>
        <v>0</v>
      </c>
      <c r="AF679" s="103"/>
      <c r="AG679" s="103"/>
      <c r="AH679" s="103"/>
      <c r="AI679" s="103">
        <f t="shared" si="363"/>
        <v>360</v>
      </c>
      <c r="AJ679" s="103">
        <f t="shared" si="380"/>
        <v>360</v>
      </c>
      <c r="AK679" s="103"/>
      <c r="AL679" s="103"/>
      <c r="AM679" s="2585">
        <f t="shared" si="364"/>
        <v>360</v>
      </c>
      <c r="AN679" s="2585">
        <v>360</v>
      </c>
      <c r="AO679" s="103"/>
      <c r="AP679" s="103"/>
      <c r="AQ679" s="2585">
        <f t="shared" si="365"/>
        <v>592</v>
      </c>
      <c r="AR679" s="2585">
        <f t="shared" si="374"/>
        <v>592</v>
      </c>
      <c r="AS679" s="103"/>
      <c r="AT679" s="103"/>
      <c r="AU679" s="103"/>
      <c r="AV679" s="2585">
        <f t="shared" si="366"/>
        <v>592</v>
      </c>
      <c r="AW679" s="2585">
        <v>592</v>
      </c>
      <c r="AX679" s="103"/>
      <c r="AY679" s="103"/>
      <c r="AZ679" s="103"/>
      <c r="BA679" s="1667"/>
      <c r="BB679" s="1667"/>
      <c r="BC679" s="1667"/>
      <c r="BD679" s="2329">
        <v>546.55248998282764</v>
      </c>
      <c r="BE679" s="2329"/>
      <c r="BF679" s="1668">
        <f t="shared" si="352"/>
        <v>0</v>
      </c>
      <c r="BG679" s="2333">
        <v>2023</v>
      </c>
      <c r="BH679" s="2333" t="s">
        <v>2324</v>
      </c>
      <c r="BI679" s="2333" t="s">
        <v>2327</v>
      </c>
      <c r="BJ679" s="2334">
        <f t="shared" si="376"/>
        <v>95.226101888952485</v>
      </c>
      <c r="BK679" s="2334">
        <f t="shared" si="377"/>
        <v>92.323055740342511</v>
      </c>
      <c r="BL679" s="2333" t="s">
        <v>40</v>
      </c>
      <c r="BM679" s="2461"/>
      <c r="BN679" s="2900" t="s">
        <v>2498</v>
      </c>
      <c r="BO679" s="2900"/>
      <c r="BP679" s="2336">
        <f t="shared" si="381"/>
        <v>906.55248998282764</v>
      </c>
      <c r="BQ679" s="2730">
        <f t="shared" si="382"/>
        <v>546.55248998282764</v>
      </c>
    </row>
    <row r="680" spans="1:69" s="2382" customFormat="1" ht="26.25" customHeight="1">
      <c r="A680" s="2570">
        <v>9</v>
      </c>
      <c r="B680" s="2477" t="s">
        <v>2026</v>
      </c>
      <c r="C680" s="64" t="s">
        <v>2005</v>
      </c>
      <c r="D680" s="64"/>
      <c r="E680" s="2482" t="s">
        <v>598</v>
      </c>
      <c r="F680" s="2482" t="s">
        <v>1940</v>
      </c>
      <c r="G680" s="2604">
        <f t="shared" si="370"/>
        <v>286</v>
      </c>
      <c r="H680" s="2481">
        <v>286</v>
      </c>
      <c r="I680" s="1810"/>
      <c r="J680" s="1810"/>
      <c r="K680" s="103">
        <v>286</v>
      </c>
      <c r="L680" s="103">
        <v>286</v>
      </c>
      <c r="M680" s="1802"/>
      <c r="N680" s="103"/>
      <c r="O680" s="2604">
        <f t="shared" si="371"/>
        <v>0</v>
      </c>
      <c r="P680" s="1810"/>
      <c r="Q680" s="103"/>
      <c r="R680" s="103"/>
      <c r="S680" s="103">
        <f t="shared" si="372"/>
        <v>108</v>
      </c>
      <c r="T680" s="2481">
        <v>108</v>
      </c>
      <c r="U680" s="103"/>
      <c r="V680" s="103"/>
      <c r="W680" s="103">
        <f t="shared" si="373"/>
        <v>0</v>
      </c>
      <c r="X680" s="103"/>
      <c r="Y680" s="103"/>
      <c r="Z680" s="103"/>
      <c r="AA680" s="103">
        <f t="shared" si="361"/>
        <v>0</v>
      </c>
      <c r="AB680" s="1810"/>
      <c r="AC680" s="103"/>
      <c r="AD680" s="103"/>
      <c r="AE680" s="103">
        <f t="shared" si="362"/>
        <v>0</v>
      </c>
      <c r="AF680" s="103"/>
      <c r="AG680" s="103"/>
      <c r="AH680" s="103"/>
      <c r="AI680" s="103">
        <f t="shared" si="363"/>
        <v>108</v>
      </c>
      <c r="AJ680" s="103">
        <f t="shared" si="380"/>
        <v>108</v>
      </c>
      <c r="AK680" s="103"/>
      <c r="AL680" s="103"/>
      <c r="AM680" s="2585">
        <f t="shared" si="364"/>
        <v>108</v>
      </c>
      <c r="AN680" s="2585">
        <v>108</v>
      </c>
      <c r="AO680" s="103"/>
      <c r="AP680" s="103"/>
      <c r="AQ680" s="2585">
        <f t="shared" si="365"/>
        <v>178</v>
      </c>
      <c r="AR680" s="2585">
        <f t="shared" si="374"/>
        <v>178</v>
      </c>
      <c r="AS680" s="103"/>
      <c r="AT680" s="103"/>
      <c r="AU680" s="103"/>
      <c r="AV680" s="2585">
        <f t="shared" si="366"/>
        <v>178</v>
      </c>
      <c r="AW680" s="2585">
        <v>178</v>
      </c>
      <c r="AX680" s="103"/>
      <c r="AY680" s="103"/>
      <c r="AZ680" s="103"/>
      <c r="BA680" s="1667"/>
      <c r="BB680" s="1667"/>
      <c r="BC680" s="1667"/>
      <c r="BD680" s="2329">
        <v>164.34665140240412</v>
      </c>
      <c r="BE680" s="2329"/>
      <c r="BF680" s="1668">
        <f t="shared" si="352"/>
        <v>0</v>
      </c>
      <c r="BG680" s="2333">
        <v>2023</v>
      </c>
      <c r="BH680" s="2333" t="s">
        <v>2324</v>
      </c>
      <c r="BI680" s="2333" t="s">
        <v>2327</v>
      </c>
      <c r="BJ680" s="2334">
        <f t="shared" si="376"/>
        <v>95.226101888952485</v>
      </c>
      <c r="BK680" s="2334">
        <f t="shared" si="377"/>
        <v>92.329579439552873</v>
      </c>
      <c r="BL680" s="2333" t="s">
        <v>40</v>
      </c>
      <c r="BM680" s="2461"/>
      <c r="BN680" s="2900" t="s">
        <v>2498</v>
      </c>
      <c r="BO680" s="2900"/>
      <c r="BP680" s="2336">
        <f t="shared" si="381"/>
        <v>272.34665140240412</v>
      </c>
      <c r="BQ680" s="2730">
        <f t="shared" si="382"/>
        <v>164.34665140240412</v>
      </c>
    </row>
    <row r="681" spans="1:69" s="2382" customFormat="1" ht="26.25" customHeight="1">
      <c r="A681" s="2570">
        <v>10</v>
      </c>
      <c r="B681" s="2477" t="s">
        <v>2027</v>
      </c>
      <c r="C681" s="64" t="s">
        <v>2005</v>
      </c>
      <c r="D681" s="64"/>
      <c r="E681" s="2482" t="s">
        <v>598</v>
      </c>
      <c r="F681" s="2482" t="s">
        <v>2019</v>
      </c>
      <c r="G681" s="2604">
        <f t="shared" si="370"/>
        <v>476</v>
      </c>
      <c r="H681" s="2481">
        <v>476</v>
      </c>
      <c r="I681" s="1810"/>
      <c r="J681" s="1810"/>
      <c r="K681" s="106">
        <v>476</v>
      </c>
      <c r="L681" s="106">
        <v>476</v>
      </c>
      <c r="M681" s="1841"/>
      <c r="N681" s="106"/>
      <c r="O681" s="2604">
        <f t="shared" si="371"/>
        <v>0</v>
      </c>
      <c r="P681" s="1810"/>
      <c r="Q681" s="103"/>
      <c r="R681" s="103"/>
      <c r="S681" s="103">
        <f t="shared" si="372"/>
        <v>180</v>
      </c>
      <c r="T681" s="2481">
        <v>180</v>
      </c>
      <c r="U681" s="103"/>
      <c r="V681" s="103"/>
      <c r="W681" s="103">
        <f t="shared" si="373"/>
        <v>0</v>
      </c>
      <c r="X681" s="103"/>
      <c r="Y681" s="103"/>
      <c r="Z681" s="103"/>
      <c r="AA681" s="103">
        <f t="shared" si="361"/>
        <v>0</v>
      </c>
      <c r="AB681" s="1810"/>
      <c r="AC681" s="103"/>
      <c r="AD681" s="103"/>
      <c r="AE681" s="103">
        <f t="shared" si="362"/>
        <v>0</v>
      </c>
      <c r="AF681" s="106"/>
      <c r="AG681" s="106"/>
      <c r="AH681" s="106"/>
      <c r="AI681" s="103">
        <f t="shared" si="363"/>
        <v>180</v>
      </c>
      <c r="AJ681" s="103">
        <f t="shared" si="380"/>
        <v>180</v>
      </c>
      <c r="AK681" s="106"/>
      <c r="AL681" s="106"/>
      <c r="AM681" s="2585">
        <f t="shared" si="364"/>
        <v>180</v>
      </c>
      <c r="AN681" s="2728">
        <v>180</v>
      </c>
      <c r="AO681" s="106"/>
      <c r="AP681" s="106"/>
      <c r="AQ681" s="2585">
        <f t="shared" si="365"/>
        <v>296</v>
      </c>
      <c r="AR681" s="2585">
        <f t="shared" si="374"/>
        <v>296</v>
      </c>
      <c r="AS681" s="106"/>
      <c r="AT681" s="106"/>
      <c r="AU681" s="106"/>
      <c r="AV681" s="2585">
        <f t="shared" si="366"/>
        <v>296</v>
      </c>
      <c r="AW681" s="2728">
        <v>296</v>
      </c>
      <c r="AX681" s="103"/>
      <c r="AY681" s="103"/>
      <c r="AZ681" s="103"/>
      <c r="BA681" s="1667"/>
      <c r="BB681" s="1667"/>
      <c r="BC681" s="1667"/>
      <c r="BD681" s="2329">
        <v>273.27624499141382</v>
      </c>
      <c r="BE681" s="2329"/>
      <c r="BF681" s="1668">
        <f t="shared" si="352"/>
        <v>0</v>
      </c>
      <c r="BG681" s="2333">
        <v>2023</v>
      </c>
      <c r="BH681" s="2333" t="s">
        <v>2324</v>
      </c>
      <c r="BI681" s="2333" t="s">
        <v>2327</v>
      </c>
      <c r="BJ681" s="2334">
        <f t="shared" si="376"/>
        <v>95.226101888952485</v>
      </c>
      <c r="BK681" s="2334">
        <f t="shared" si="377"/>
        <v>92.323055740342511</v>
      </c>
      <c r="BL681" s="2333" t="s">
        <v>40</v>
      </c>
      <c r="BM681" s="2461"/>
      <c r="BN681" s="2900" t="s">
        <v>2498</v>
      </c>
      <c r="BO681" s="2900"/>
      <c r="BP681" s="2336">
        <f t="shared" si="381"/>
        <v>453.27624499141382</v>
      </c>
      <c r="BQ681" s="2730">
        <f t="shared" si="382"/>
        <v>273.27624499141382</v>
      </c>
    </row>
    <row r="682" spans="1:69" s="2382" customFormat="1" ht="26.25" customHeight="1">
      <c r="A682" s="2570">
        <v>11</v>
      </c>
      <c r="B682" s="2477" t="s">
        <v>2040</v>
      </c>
      <c r="C682" s="64" t="s">
        <v>1966</v>
      </c>
      <c r="D682" s="64"/>
      <c r="E682" s="2482" t="s">
        <v>598</v>
      </c>
      <c r="F682" s="2482" t="s">
        <v>2041</v>
      </c>
      <c r="G682" s="2604">
        <f>SUM(H682:J682)</f>
        <v>789</v>
      </c>
      <c r="H682" s="2481">
        <v>789</v>
      </c>
      <c r="I682" s="1810"/>
      <c r="J682" s="1810"/>
      <c r="K682" s="103">
        <v>789</v>
      </c>
      <c r="L682" s="103">
        <v>789</v>
      </c>
      <c r="M682" s="1802">
        <v>298</v>
      </c>
      <c r="N682" s="103">
        <v>298</v>
      </c>
      <c r="O682" s="2604">
        <f>SUM(P682:R682)</f>
        <v>0</v>
      </c>
      <c r="P682" s="1810"/>
      <c r="Q682" s="103"/>
      <c r="R682" s="103"/>
      <c r="S682" s="103">
        <f>SUM(T682:V682)</f>
        <v>298</v>
      </c>
      <c r="T682" s="2481">
        <v>298</v>
      </c>
      <c r="U682" s="103"/>
      <c r="V682" s="103"/>
      <c r="W682" s="103">
        <f>SUM(X682:Z682)</f>
        <v>0</v>
      </c>
      <c r="X682" s="103"/>
      <c r="Y682" s="103"/>
      <c r="Z682" s="103"/>
      <c r="AA682" s="103">
        <f>SUM(AB682:AD682)</f>
        <v>298</v>
      </c>
      <c r="AB682" s="1739">
        <v>298</v>
      </c>
      <c r="AC682" s="103"/>
      <c r="AD682" s="103"/>
      <c r="AE682" s="103">
        <f>SUM(AF682:AH682)</f>
        <v>0</v>
      </c>
      <c r="AF682" s="103"/>
      <c r="AG682" s="103"/>
      <c r="AH682" s="103"/>
      <c r="AI682" s="103">
        <f>SUM(AJ682:AL682)</f>
        <v>298</v>
      </c>
      <c r="AJ682" s="103">
        <f>T682</f>
        <v>298</v>
      </c>
      <c r="AK682" s="103"/>
      <c r="AL682" s="103"/>
      <c r="AM682" s="2585">
        <f>SUM(AN682:AP682)</f>
        <v>298</v>
      </c>
      <c r="AN682" s="2585">
        <v>298</v>
      </c>
      <c r="AO682" s="103"/>
      <c r="AP682" s="103"/>
      <c r="AQ682" s="2585">
        <f>SUM(AR682:AT682)</f>
        <v>491</v>
      </c>
      <c r="AR682" s="2585">
        <f>H682-AN682</f>
        <v>491</v>
      </c>
      <c r="AS682" s="103"/>
      <c r="AT682" s="103"/>
      <c r="AU682" s="103"/>
      <c r="AV682" s="2585">
        <f>SUM(AW682:AY682)</f>
        <v>491</v>
      </c>
      <c r="AW682" s="2585">
        <v>491</v>
      </c>
      <c r="AX682" s="103"/>
      <c r="AY682" s="103"/>
      <c r="AZ682" s="103"/>
      <c r="BA682" s="1667"/>
      <c r="BB682" s="1667"/>
      <c r="BC682" s="1667"/>
      <c r="BD682" s="2329">
        <v>453.33394390383512</v>
      </c>
      <c r="BE682" s="2329"/>
      <c r="BF682" s="1668">
        <f>AM682-S682</f>
        <v>0</v>
      </c>
      <c r="BG682" s="2333">
        <v>2023</v>
      </c>
      <c r="BH682" s="2333" t="s">
        <v>2324</v>
      </c>
      <c r="BI682" s="2333" t="s">
        <v>2327</v>
      </c>
      <c r="BJ682" s="2334">
        <f t="shared" si="376"/>
        <v>95.226101888952485</v>
      </c>
      <c r="BK682" s="2334">
        <f t="shared" si="377"/>
        <v>92.328705479396149</v>
      </c>
      <c r="BL682" s="2333" t="s">
        <v>40</v>
      </c>
      <c r="BM682" s="2461"/>
      <c r="BN682" s="2900" t="s">
        <v>2498</v>
      </c>
      <c r="BO682" s="2900"/>
      <c r="BP682" s="2336">
        <f t="shared" si="381"/>
        <v>751.33394390383512</v>
      </c>
      <c r="BQ682" s="2730">
        <f t="shared" si="382"/>
        <v>453.33394390383512</v>
      </c>
    </row>
    <row r="683" spans="1:69" s="2384" customFormat="1" ht="26.25" customHeight="1">
      <c r="A683" s="2574" t="s">
        <v>712</v>
      </c>
      <c r="B683" s="2657" t="s">
        <v>2468</v>
      </c>
      <c r="C683" s="26"/>
      <c r="D683" s="26"/>
      <c r="E683" s="2658"/>
      <c r="F683" s="2658"/>
      <c r="G683" s="2729"/>
      <c r="H683" s="2729"/>
      <c r="I683" s="2213"/>
      <c r="J683" s="2213"/>
      <c r="K683" s="2213"/>
      <c r="L683" s="2213"/>
      <c r="M683" s="2213"/>
      <c r="N683" s="2213"/>
      <c r="O683" s="2729"/>
      <c r="P683" s="2213"/>
      <c r="Q683" s="2213"/>
      <c r="R683" s="2213"/>
      <c r="S683" s="2213"/>
      <c r="T683" s="2729"/>
      <c r="U683" s="2213"/>
      <c r="V683" s="2213"/>
      <c r="W683" s="2213"/>
      <c r="X683" s="2213"/>
      <c r="Y683" s="2213"/>
      <c r="Z683" s="2213"/>
      <c r="AA683" s="2213"/>
      <c r="AB683" s="2213"/>
      <c r="AC683" s="2213"/>
      <c r="AD683" s="2213"/>
      <c r="AE683" s="2213"/>
      <c r="AF683" s="2213"/>
      <c r="AG683" s="2213"/>
      <c r="AH683" s="2213"/>
      <c r="AI683" s="2213"/>
      <c r="AJ683" s="2213"/>
      <c r="AK683" s="2213"/>
      <c r="AL683" s="2213"/>
      <c r="AM683" s="2729"/>
      <c r="AN683" s="2729"/>
      <c r="AO683" s="2213"/>
      <c r="AP683" s="2213"/>
      <c r="AQ683" s="2729"/>
      <c r="AR683" s="2729"/>
      <c r="AS683" s="2213"/>
      <c r="AT683" s="2213"/>
      <c r="AU683" s="2213"/>
      <c r="AV683" s="2729"/>
      <c r="AW683" s="2729"/>
      <c r="AX683" s="2213">
        <f t="shared" ref="AX683:BC683" si="383">SUM(AX684:AX696)</f>
        <v>0</v>
      </c>
      <c r="AY683" s="2213">
        <f t="shared" si="383"/>
        <v>0</v>
      </c>
      <c r="AZ683" s="2213">
        <f t="shared" si="383"/>
        <v>0</v>
      </c>
      <c r="BA683" s="2213">
        <f t="shared" si="383"/>
        <v>0</v>
      </c>
      <c r="BB683" s="2213">
        <f t="shared" si="383"/>
        <v>0</v>
      </c>
      <c r="BC683" s="2213">
        <f t="shared" si="383"/>
        <v>0</v>
      </c>
      <c r="BD683" s="2729"/>
      <c r="BE683" s="2586"/>
      <c r="BF683" s="1086"/>
      <c r="BG683" s="2591"/>
      <c r="BH683" s="2591"/>
      <c r="BI683" s="2591"/>
      <c r="BJ683" s="2340"/>
      <c r="BK683" s="2340"/>
      <c r="BL683" s="2339" t="s">
        <v>2327</v>
      </c>
      <c r="BM683" s="2592"/>
      <c r="BN683" s="2900" t="s">
        <v>2498</v>
      </c>
      <c r="BO683" s="2907"/>
      <c r="BP683" s="2342"/>
    </row>
    <row r="684" spans="1:69" s="1950" customFormat="1" ht="26.25" customHeight="1">
      <c r="A684" s="2214">
        <v>1</v>
      </c>
      <c r="B684" s="2215" t="s">
        <v>2028</v>
      </c>
      <c r="C684" s="2163" t="s">
        <v>2005</v>
      </c>
      <c r="D684" s="2163">
        <v>1.2</v>
      </c>
      <c r="E684" s="2164" t="s">
        <v>510</v>
      </c>
      <c r="F684" s="2164"/>
      <c r="G684" s="2160">
        <v>666</v>
      </c>
      <c r="H684" s="2160">
        <v>666</v>
      </c>
      <c r="I684" s="2160"/>
      <c r="J684" s="2160"/>
      <c r="K684" s="2160">
        <v>666</v>
      </c>
      <c r="L684" s="2160">
        <v>666</v>
      </c>
      <c r="M684" s="2162"/>
      <c r="N684" s="2160"/>
      <c r="O684" s="2160"/>
      <c r="P684" s="2160"/>
      <c r="Q684" s="2160"/>
      <c r="R684" s="2160"/>
      <c r="S684" s="2160">
        <f t="shared" si="372"/>
        <v>0</v>
      </c>
      <c r="T684" s="2160"/>
      <c r="U684" s="2160"/>
      <c r="V684" s="2160"/>
      <c r="W684" s="2160">
        <f t="shared" si="373"/>
        <v>0</v>
      </c>
      <c r="X684" s="2160"/>
      <c r="Y684" s="2160"/>
      <c r="Z684" s="2160"/>
      <c r="AA684" s="2160">
        <f t="shared" si="361"/>
        <v>0</v>
      </c>
      <c r="AB684" s="2160"/>
      <c r="AC684" s="2160"/>
      <c r="AD684" s="2160"/>
      <c r="AE684" s="2160">
        <f t="shared" si="362"/>
        <v>0</v>
      </c>
      <c r="AF684" s="2160"/>
      <c r="AG684" s="2160"/>
      <c r="AH684" s="2160"/>
      <c r="AI684" s="2160">
        <f t="shared" si="363"/>
        <v>0</v>
      </c>
      <c r="AJ684" s="2160"/>
      <c r="AK684" s="2160"/>
      <c r="AL684" s="2160"/>
      <c r="AM684" s="2160">
        <f t="shared" si="364"/>
        <v>0</v>
      </c>
      <c r="AN684" s="2160"/>
      <c r="AO684" s="2160"/>
      <c r="AP684" s="2160"/>
      <c r="AQ684" s="2160">
        <f t="shared" si="365"/>
        <v>666</v>
      </c>
      <c r="AR684" s="2160">
        <f t="shared" ref="AR684:AR696" si="384">L684</f>
        <v>666</v>
      </c>
      <c r="AS684" s="2160"/>
      <c r="AT684" s="2160"/>
      <c r="AU684" s="2160"/>
      <c r="AV684" s="2160">
        <f t="shared" si="366"/>
        <v>666</v>
      </c>
      <c r="AW684" s="2160">
        <v>666</v>
      </c>
      <c r="AX684" s="2160"/>
      <c r="AY684" s="2160"/>
      <c r="AZ684" s="2160"/>
      <c r="BA684" s="1921"/>
      <c r="BB684" s="1921"/>
      <c r="BC684" s="1921"/>
      <c r="BD684" s="1921"/>
      <c r="BE684" s="1921"/>
      <c r="BF684" s="1924">
        <f t="shared" si="352"/>
        <v>0</v>
      </c>
      <c r="BG684" s="198">
        <v>2024</v>
      </c>
      <c r="BH684" s="198" t="s">
        <v>2323</v>
      </c>
      <c r="BI684" s="198" t="s">
        <v>2327</v>
      </c>
      <c r="BJ684" s="1925">
        <f t="shared" si="376"/>
        <v>0</v>
      </c>
      <c r="BK684" s="1925">
        <f t="shared" si="377"/>
        <v>0</v>
      </c>
      <c r="BL684" s="198"/>
      <c r="BM684" s="2122"/>
      <c r="BN684" s="2900" t="s">
        <v>2498</v>
      </c>
      <c r="BO684" s="2902"/>
      <c r="BP684" s="1926"/>
    </row>
    <row r="685" spans="1:69" s="1950" customFormat="1" ht="26.25" customHeight="1">
      <c r="A685" s="2214">
        <v>2</v>
      </c>
      <c r="B685" s="2215" t="s">
        <v>2029</v>
      </c>
      <c r="C685" s="2163" t="s">
        <v>2005</v>
      </c>
      <c r="D685" s="2216">
        <v>0.5</v>
      </c>
      <c r="E685" s="2217" t="s">
        <v>510</v>
      </c>
      <c r="F685" s="2179"/>
      <c r="G685" s="2031">
        <v>952</v>
      </c>
      <c r="H685" s="2031">
        <v>952</v>
      </c>
      <c r="I685" s="2031"/>
      <c r="J685" s="2031"/>
      <c r="K685" s="2031">
        <v>952</v>
      </c>
      <c r="L685" s="2031">
        <v>952</v>
      </c>
      <c r="M685" s="2182"/>
      <c r="N685" s="2031"/>
      <c r="O685" s="2031"/>
      <c r="P685" s="2031"/>
      <c r="Q685" s="2031"/>
      <c r="R685" s="2031"/>
      <c r="S685" s="2031">
        <f t="shared" si="372"/>
        <v>0</v>
      </c>
      <c r="T685" s="2031"/>
      <c r="U685" s="2031"/>
      <c r="V685" s="2031"/>
      <c r="W685" s="2031">
        <f t="shared" si="373"/>
        <v>0</v>
      </c>
      <c r="X685" s="2031"/>
      <c r="Y685" s="2031"/>
      <c r="Z685" s="2031"/>
      <c r="AA685" s="2031">
        <f t="shared" si="361"/>
        <v>0</v>
      </c>
      <c r="AB685" s="2031"/>
      <c r="AC685" s="2031"/>
      <c r="AD685" s="2031"/>
      <c r="AE685" s="2031">
        <f t="shared" si="362"/>
        <v>0</v>
      </c>
      <c r="AF685" s="2031"/>
      <c r="AG685" s="2031"/>
      <c r="AH685" s="2031"/>
      <c r="AI685" s="2031">
        <f t="shared" si="363"/>
        <v>0</v>
      </c>
      <c r="AJ685" s="2031"/>
      <c r="AK685" s="2031"/>
      <c r="AL685" s="2031"/>
      <c r="AM685" s="2031">
        <f t="shared" si="364"/>
        <v>0</v>
      </c>
      <c r="AN685" s="2031"/>
      <c r="AO685" s="2031"/>
      <c r="AP685" s="2031"/>
      <c r="AQ685" s="2160">
        <f t="shared" si="365"/>
        <v>952</v>
      </c>
      <c r="AR685" s="2160">
        <f t="shared" si="384"/>
        <v>952</v>
      </c>
      <c r="AS685" s="2031"/>
      <c r="AT685" s="2031"/>
      <c r="AU685" s="2031"/>
      <c r="AV685" s="2160">
        <f t="shared" si="366"/>
        <v>0</v>
      </c>
      <c r="AW685" s="2031"/>
      <c r="AX685" s="2031"/>
      <c r="AY685" s="2031"/>
      <c r="AZ685" s="2031"/>
      <c r="BA685" s="2183"/>
      <c r="BB685" s="2183"/>
      <c r="BC685" s="2183"/>
      <c r="BD685" s="2183"/>
      <c r="BE685" s="2183"/>
      <c r="BF685" s="2184">
        <f t="shared" si="352"/>
        <v>0</v>
      </c>
      <c r="BG685" s="198">
        <v>2024</v>
      </c>
      <c r="BH685" s="198" t="s">
        <v>2323</v>
      </c>
      <c r="BI685" s="198"/>
      <c r="BJ685" s="1925">
        <f t="shared" si="376"/>
        <v>0</v>
      </c>
      <c r="BK685" s="1925">
        <f t="shared" si="377"/>
        <v>0</v>
      </c>
      <c r="BL685" s="198"/>
      <c r="BM685" s="2163"/>
      <c r="BN685" s="2900" t="s">
        <v>2498</v>
      </c>
      <c r="BO685" s="2937"/>
      <c r="BP685" s="2181"/>
    </row>
    <row r="686" spans="1:69" s="1950" customFormat="1" ht="26.25" customHeight="1">
      <c r="A686" s="2214">
        <v>3</v>
      </c>
      <c r="B686" s="2215" t="s">
        <v>2030</v>
      </c>
      <c r="C686" s="2163" t="s">
        <v>1933</v>
      </c>
      <c r="D686" s="2163">
        <v>0.7</v>
      </c>
      <c r="E686" s="2164" t="s">
        <v>510</v>
      </c>
      <c r="F686" s="2164"/>
      <c r="G686" s="2160">
        <v>460</v>
      </c>
      <c r="H686" s="2160">
        <v>460</v>
      </c>
      <c r="I686" s="2160"/>
      <c r="J686" s="2160"/>
      <c r="K686" s="2160">
        <v>460</v>
      </c>
      <c r="L686" s="2160">
        <v>460</v>
      </c>
      <c r="M686" s="2162"/>
      <c r="N686" s="2160"/>
      <c r="O686" s="2160"/>
      <c r="P686" s="2160"/>
      <c r="Q686" s="2160"/>
      <c r="R686" s="2160"/>
      <c r="S686" s="2160">
        <f t="shared" si="372"/>
        <v>0</v>
      </c>
      <c r="T686" s="2160"/>
      <c r="U686" s="2160"/>
      <c r="V686" s="2160"/>
      <c r="W686" s="2160">
        <f t="shared" si="373"/>
        <v>0</v>
      </c>
      <c r="X686" s="2160"/>
      <c r="Y686" s="2160"/>
      <c r="Z686" s="2160"/>
      <c r="AA686" s="2160">
        <f t="shared" si="361"/>
        <v>0</v>
      </c>
      <c r="AB686" s="2160"/>
      <c r="AC686" s="2160"/>
      <c r="AD686" s="2160"/>
      <c r="AE686" s="2160">
        <f t="shared" si="362"/>
        <v>0</v>
      </c>
      <c r="AF686" s="2160"/>
      <c r="AG686" s="2160"/>
      <c r="AH686" s="2160"/>
      <c r="AI686" s="2160">
        <f t="shared" si="363"/>
        <v>0</v>
      </c>
      <c r="AJ686" s="2160"/>
      <c r="AK686" s="2160"/>
      <c r="AL686" s="2160"/>
      <c r="AM686" s="2160">
        <f t="shared" si="364"/>
        <v>0</v>
      </c>
      <c r="AN686" s="2160"/>
      <c r="AO686" s="2160"/>
      <c r="AP686" s="2160"/>
      <c r="AQ686" s="2160">
        <f t="shared" si="365"/>
        <v>460</v>
      </c>
      <c r="AR686" s="2160">
        <f t="shared" si="384"/>
        <v>460</v>
      </c>
      <c r="AS686" s="2160"/>
      <c r="AT686" s="2160"/>
      <c r="AU686" s="2160"/>
      <c r="AV686" s="2160">
        <f t="shared" si="366"/>
        <v>460</v>
      </c>
      <c r="AW686" s="2160">
        <v>460</v>
      </c>
      <c r="AX686" s="2160"/>
      <c r="AY686" s="2160"/>
      <c r="AZ686" s="2160"/>
      <c r="BA686" s="1921"/>
      <c r="BB686" s="1921"/>
      <c r="BC686" s="1921"/>
      <c r="BD686" s="1921"/>
      <c r="BE686" s="1921"/>
      <c r="BF686" s="1924">
        <f t="shared" si="352"/>
        <v>0</v>
      </c>
      <c r="BG686" s="198">
        <v>2024</v>
      </c>
      <c r="BH686" s="198" t="s">
        <v>2323</v>
      </c>
      <c r="BI686" s="198" t="s">
        <v>2327</v>
      </c>
      <c r="BJ686" s="1925">
        <f t="shared" si="376"/>
        <v>0</v>
      </c>
      <c r="BK686" s="1925">
        <f t="shared" si="377"/>
        <v>0</v>
      </c>
      <c r="BL686" s="198"/>
      <c r="BM686" s="2122"/>
      <c r="BN686" s="2900" t="s">
        <v>2498</v>
      </c>
      <c r="BO686" s="2902"/>
      <c r="BP686" s="1926"/>
    </row>
    <row r="687" spans="1:69" s="1950" customFormat="1" ht="26.25" customHeight="1">
      <c r="A687" s="2214">
        <v>4</v>
      </c>
      <c r="B687" s="2215" t="s">
        <v>2031</v>
      </c>
      <c r="C687" s="2163" t="s">
        <v>2005</v>
      </c>
      <c r="D687" s="2163"/>
      <c r="E687" s="2164" t="s">
        <v>510</v>
      </c>
      <c r="F687" s="2164"/>
      <c r="G687" s="2160">
        <v>476</v>
      </c>
      <c r="H687" s="2160">
        <v>476</v>
      </c>
      <c r="I687" s="2160"/>
      <c r="J687" s="2160"/>
      <c r="K687" s="2160">
        <v>476</v>
      </c>
      <c r="L687" s="2160">
        <v>476</v>
      </c>
      <c r="M687" s="2162"/>
      <c r="N687" s="2160"/>
      <c r="O687" s="2160"/>
      <c r="P687" s="2160"/>
      <c r="Q687" s="2160"/>
      <c r="R687" s="2160"/>
      <c r="S687" s="2160">
        <f t="shared" si="372"/>
        <v>0</v>
      </c>
      <c r="T687" s="2160"/>
      <c r="U687" s="2160"/>
      <c r="V687" s="2160"/>
      <c r="W687" s="2160">
        <f t="shared" si="373"/>
        <v>0</v>
      </c>
      <c r="X687" s="2160"/>
      <c r="Y687" s="2160"/>
      <c r="Z687" s="2160"/>
      <c r="AA687" s="2160">
        <f t="shared" si="361"/>
        <v>0</v>
      </c>
      <c r="AB687" s="2160"/>
      <c r="AC687" s="2160"/>
      <c r="AD687" s="2160"/>
      <c r="AE687" s="2160">
        <f t="shared" si="362"/>
        <v>0</v>
      </c>
      <c r="AF687" s="2160"/>
      <c r="AG687" s="2160"/>
      <c r="AH687" s="2160"/>
      <c r="AI687" s="2160">
        <f t="shared" si="363"/>
        <v>0</v>
      </c>
      <c r="AJ687" s="2160"/>
      <c r="AK687" s="2160"/>
      <c r="AL687" s="2160"/>
      <c r="AM687" s="2160">
        <f t="shared" si="364"/>
        <v>0</v>
      </c>
      <c r="AN687" s="2160"/>
      <c r="AO687" s="2160"/>
      <c r="AP687" s="2160"/>
      <c r="AQ687" s="2160">
        <f t="shared" si="365"/>
        <v>476</v>
      </c>
      <c r="AR687" s="2160">
        <f t="shared" si="384"/>
        <v>476</v>
      </c>
      <c r="AS687" s="2160"/>
      <c r="AT687" s="2160"/>
      <c r="AU687" s="2160"/>
      <c r="AV687" s="2160">
        <f t="shared" si="366"/>
        <v>476</v>
      </c>
      <c r="AW687" s="2160">
        <v>476</v>
      </c>
      <c r="AX687" s="2160"/>
      <c r="AY687" s="2160"/>
      <c r="AZ687" s="2160"/>
      <c r="BA687" s="1921"/>
      <c r="BB687" s="1921"/>
      <c r="BC687" s="1921"/>
      <c r="BD687" s="1921"/>
      <c r="BE687" s="1921"/>
      <c r="BF687" s="1924">
        <f t="shared" si="352"/>
        <v>0</v>
      </c>
      <c r="BG687" s="198">
        <v>2024</v>
      </c>
      <c r="BH687" s="198" t="s">
        <v>2323</v>
      </c>
      <c r="BI687" s="198" t="s">
        <v>2327</v>
      </c>
      <c r="BJ687" s="1925">
        <f t="shared" si="376"/>
        <v>0</v>
      </c>
      <c r="BK687" s="1925">
        <f t="shared" si="377"/>
        <v>0</v>
      </c>
      <c r="BL687" s="198"/>
      <c r="BM687" s="2122"/>
      <c r="BN687" s="2900" t="s">
        <v>2498</v>
      </c>
      <c r="BO687" s="2902"/>
      <c r="BP687" s="1926"/>
    </row>
    <row r="688" spans="1:69" s="1950" customFormat="1" ht="26.25" customHeight="1">
      <c r="A688" s="2214">
        <v>5</v>
      </c>
      <c r="B688" s="2215" t="s">
        <v>2032</v>
      </c>
      <c r="C688" s="2163" t="s">
        <v>2005</v>
      </c>
      <c r="D688" s="2216"/>
      <c r="E688" s="2217" t="s">
        <v>510</v>
      </c>
      <c r="F688" s="2179"/>
      <c r="G688" s="2031">
        <v>476</v>
      </c>
      <c r="H688" s="2031">
        <v>476</v>
      </c>
      <c r="I688" s="2031"/>
      <c r="J688" s="2031"/>
      <c r="K688" s="2031">
        <v>476</v>
      </c>
      <c r="L688" s="2031">
        <v>476</v>
      </c>
      <c r="M688" s="2182"/>
      <c r="N688" s="2031"/>
      <c r="O688" s="2031"/>
      <c r="P688" s="2031"/>
      <c r="Q688" s="2031"/>
      <c r="R688" s="2031"/>
      <c r="S688" s="2031">
        <f t="shared" si="372"/>
        <v>0</v>
      </c>
      <c r="T688" s="2031"/>
      <c r="U688" s="2031"/>
      <c r="V688" s="2031"/>
      <c r="W688" s="2031">
        <f t="shared" si="373"/>
        <v>0</v>
      </c>
      <c r="X688" s="2031"/>
      <c r="Y688" s="2031"/>
      <c r="Z688" s="2031"/>
      <c r="AA688" s="2031">
        <f t="shared" si="361"/>
        <v>0</v>
      </c>
      <c r="AB688" s="2031"/>
      <c r="AC688" s="2031"/>
      <c r="AD688" s="2031"/>
      <c r="AE688" s="2031">
        <f t="shared" si="362"/>
        <v>0</v>
      </c>
      <c r="AF688" s="2031"/>
      <c r="AG688" s="2031"/>
      <c r="AH688" s="2031"/>
      <c r="AI688" s="2031">
        <f t="shared" si="363"/>
        <v>0</v>
      </c>
      <c r="AJ688" s="2031"/>
      <c r="AK688" s="2031"/>
      <c r="AL688" s="2031"/>
      <c r="AM688" s="2031">
        <f t="shared" si="364"/>
        <v>0</v>
      </c>
      <c r="AN688" s="2031"/>
      <c r="AO688" s="2031"/>
      <c r="AP688" s="2031"/>
      <c r="AQ688" s="2160">
        <f t="shared" si="365"/>
        <v>476</v>
      </c>
      <c r="AR688" s="2160">
        <f t="shared" si="384"/>
        <v>476</v>
      </c>
      <c r="AS688" s="2031"/>
      <c r="AT688" s="2031"/>
      <c r="AU688" s="2031"/>
      <c r="AV688" s="2160">
        <f t="shared" si="366"/>
        <v>0</v>
      </c>
      <c r="AW688" s="2031"/>
      <c r="AX688" s="2031"/>
      <c r="AY688" s="2031"/>
      <c r="AZ688" s="2031"/>
      <c r="BA688" s="2183"/>
      <c r="BB688" s="2183"/>
      <c r="BC688" s="2183"/>
      <c r="BD688" s="2183"/>
      <c r="BE688" s="2183"/>
      <c r="BF688" s="2184">
        <f t="shared" si="352"/>
        <v>0</v>
      </c>
      <c r="BG688" s="198">
        <v>2024</v>
      </c>
      <c r="BH688" s="198" t="s">
        <v>2323</v>
      </c>
      <c r="BI688" s="198"/>
      <c r="BJ688" s="1925">
        <f t="shared" si="376"/>
        <v>0</v>
      </c>
      <c r="BK688" s="1925">
        <f t="shared" si="377"/>
        <v>0</v>
      </c>
      <c r="BL688" s="198"/>
      <c r="BM688" s="2163"/>
      <c r="BN688" s="2900" t="s">
        <v>2498</v>
      </c>
      <c r="BO688" s="2937"/>
      <c r="BP688" s="2181"/>
    </row>
    <row r="689" spans="1:69" s="1950" customFormat="1" ht="26.25" customHeight="1">
      <c r="A689" s="2214">
        <v>6</v>
      </c>
      <c r="B689" s="2215" t="s">
        <v>2033</v>
      </c>
      <c r="C689" s="2163" t="s">
        <v>2005</v>
      </c>
      <c r="D689" s="2163"/>
      <c r="E689" s="2164" t="s">
        <v>510</v>
      </c>
      <c r="F689" s="2164"/>
      <c r="G689" s="2160">
        <v>476</v>
      </c>
      <c r="H689" s="2160">
        <v>476</v>
      </c>
      <c r="I689" s="2160"/>
      <c r="J689" s="2160"/>
      <c r="K689" s="2160">
        <v>476</v>
      </c>
      <c r="L689" s="2160">
        <v>476</v>
      </c>
      <c r="M689" s="2162"/>
      <c r="N689" s="2160"/>
      <c r="O689" s="2160"/>
      <c r="P689" s="2160"/>
      <c r="Q689" s="2160"/>
      <c r="R689" s="2160"/>
      <c r="S689" s="2160">
        <f t="shared" si="372"/>
        <v>0</v>
      </c>
      <c r="T689" s="2160"/>
      <c r="U689" s="2160"/>
      <c r="V689" s="2160"/>
      <c r="W689" s="2160">
        <f t="shared" si="373"/>
        <v>0</v>
      </c>
      <c r="X689" s="2160"/>
      <c r="Y689" s="2160"/>
      <c r="Z689" s="2160"/>
      <c r="AA689" s="2160">
        <f t="shared" si="361"/>
        <v>0</v>
      </c>
      <c r="AB689" s="2160"/>
      <c r="AC689" s="2160"/>
      <c r="AD689" s="2160"/>
      <c r="AE689" s="2160">
        <f t="shared" si="362"/>
        <v>0</v>
      </c>
      <c r="AF689" s="2160"/>
      <c r="AG689" s="2160"/>
      <c r="AH689" s="2160"/>
      <c r="AI689" s="2160">
        <f t="shared" si="363"/>
        <v>0</v>
      </c>
      <c r="AJ689" s="2160"/>
      <c r="AK689" s="2160"/>
      <c r="AL689" s="2160"/>
      <c r="AM689" s="2160">
        <f t="shared" si="364"/>
        <v>0</v>
      </c>
      <c r="AN689" s="2160"/>
      <c r="AO689" s="2160"/>
      <c r="AP689" s="2160"/>
      <c r="AQ689" s="2160">
        <f t="shared" si="365"/>
        <v>476</v>
      </c>
      <c r="AR689" s="2160">
        <f t="shared" si="384"/>
        <v>476</v>
      </c>
      <c r="AS689" s="2160"/>
      <c r="AT689" s="2160"/>
      <c r="AU689" s="2160"/>
      <c r="AV689" s="2160">
        <f t="shared" si="366"/>
        <v>476</v>
      </c>
      <c r="AW689" s="2160">
        <v>476</v>
      </c>
      <c r="AX689" s="2160"/>
      <c r="AY689" s="2160"/>
      <c r="AZ689" s="2160"/>
      <c r="BA689" s="1921"/>
      <c r="BB689" s="1921"/>
      <c r="BC689" s="1921"/>
      <c r="BD689" s="1921"/>
      <c r="BE689" s="1921"/>
      <c r="BF689" s="1924">
        <f t="shared" si="352"/>
        <v>0</v>
      </c>
      <c r="BG689" s="198">
        <v>2024</v>
      </c>
      <c r="BH689" s="198" t="s">
        <v>2323</v>
      </c>
      <c r="BI689" s="198" t="s">
        <v>2327</v>
      </c>
      <c r="BJ689" s="1925">
        <f t="shared" si="376"/>
        <v>0</v>
      </c>
      <c r="BK689" s="1925">
        <f t="shared" si="377"/>
        <v>0</v>
      </c>
      <c r="BL689" s="198"/>
      <c r="BM689" s="2122"/>
      <c r="BN689" s="2900" t="s">
        <v>2498</v>
      </c>
      <c r="BO689" s="2902"/>
      <c r="BP689" s="1926"/>
    </row>
    <row r="690" spans="1:69" s="1950" customFormat="1" ht="26.25" customHeight="1">
      <c r="A690" s="2214">
        <v>7</v>
      </c>
      <c r="B690" s="2215" t="s">
        <v>2034</v>
      </c>
      <c r="C690" s="2163" t="s">
        <v>1933</v>
      </c>
      <c r="D690" s="2163">
        <v>192</v>
      </c>
      <c r="E690" s="2164" t="s">
        <v>510</v>
      </c>
      <c r="F690" s="2164"/>
      <c r="G690" s="2160">
        <v>575</v>
      </c>
      <c r="H690" s="2160">
        <v>575</v>
      </c>
      <c r="I690" s="2160"/>
      <c r="J690" s="2160"/>
      <c r="K690" s="2160">
        <v>575</v>
      </c>
      <c r="L690" s="2160">
        <v>575</v>
      </c>
      <c r="M690" s="2162"/>
      <c r="N690" s="2160"/>
      <c r="O690" s="2160"/>
      <c r="P690" s="2160"/>
      <c r="Q690" s="2160"/>
      <c r="R690" s="2160"/>
      <c r="S690" s="2160">
        <f t="shared" si="372"/>
        <v>0</v>
      </c>
      <c r="T690" s="2160"/>
      <c r="U690" s="2160"/>
      <c r="V690" s="2160"/>
      <c r="W690" s="2160">
        <f t="shared" si="373"/>
        <v>0</v>
      </c>
      <c r="X690" s="2160"/>
      <c r="Y690" s="2160"/>
      <c r="Z690" s="2160"/>
      <c r="AA690" s="2160">
        <f t="shared" si="361"/>
        <v>0</v>
      </c>
      <c r="AB690" s="2160"/>
      <c r="AC690" s="2160"/>
      <c r="AD690" s="2160"/>
      <c r="AE690" s="2160">
        <f t="shared" si="362"/>
        <v>0</v>
      </c>
      <c r="AF690" s="2160"/>
      <c r="AG690" s="2160"/>
      <c r="AH690" s="2160"/>
      <c r="AI690" s="2160">
        <f t="shared" si="363"/>
        <v>0</v>
      </c>
      <c r="AJ690" s="2160"/>
      <c r="AK690" s="2160"/>
      <c r="AL690" s="2160"/>
      <c r="AM690" s="2160">
        <f t="shared" si="364"/>
        <v>0</v>
      </c>
      <c r="AN690" s="2160"/>
      <c r="AO690" s="2160"/>
      <c r="AP690" s="2160"/>
      <c r="AQ690" s="2160">
        <f t="shared" si="365"/>
        <v>575</v>
      </c>
      <c r="AR690" s="2160">
        <f t="shared" si="384"/>
        <v>575</v>
      </c>
      <c r="AS690" s="2160"/>
      <c r="AT690" s="2160"/>
      <c r="AU690" s="2160"/>
      <c r="AV690" s="2160">
        <f t="shared" si="366"/>
        <v>575</v>
      </c>
      <c r="AW690" s="2160">
        <v>575</v>
      </c>
      <c r="AX690" s="2160"/>
      <c r="AY690" s="2160"/>
      <c r="AZ690" s="2160"/>
      <c r="BA690" s="1921"/>
      <c r="BB690" s="1921"/>
      <c r="BC690" s="1921"/>
      <c r="BD690" s="1921"/>
      <c r="BE690" s="1921"/>
      <c r="BF690" s="1924">
        <f t="shared" si="352"/>
        <v>0</v>
      </c>
      <c r="BG690" s="198">
        <v>2024</v>
      </c>
      <c r="BH690" s="198" t="s">
        <v>2323</v>
      </c>
      <c r="BI690" s="198" t="s">
        <v>2327</v>
      </c>
      <c r="BJ690" s="1925">
        <f t="shared" si="376"/>
        <v>0</v>
      </c>
      <c r="BK690" s="1925">
        <f t="shared" si="377"/>
        <v>0</v>
      </c>
      <c r="BL690" s="198"/>
      <c r="BM690" s="2122"/>
      <c r="BN690" s="2900" t="s">
        <v>2498</v>
      </c>
      <c r="BO690" s="2902"/>
      <c r="BP690" s="1926"/>
    </row>
    <row r="691" spans="1:69" s="1950" customFormat="1" ht="26.25" customHeight="1">
      <c r="A691" s="2214">
        <v>8</v>
      </c>
      <c r="B691" s="2215" t="s">
        <v>2035</v>
      </c>
      <c r="C691" s="2163" t="s">
        <v>1933</v>
      </c>
      <c r="D691" s="2163">
        <v>174</v>
      </c>
      <c r="E691" s="2164" t="s">
        <v>510</v>
      </c>
      <c r="F691" s="2164"/>
      <c r="G691" s="2160">
        <v>518</v>
      </c>
      <c r="H691" s="2160">
        <v>518</v>
      </c>
      <c r="I691" s="2160"/>
      <c r="J691" s="2160"/>
      <c r="K691" s="2160">
        <v>518</v>
      </c>
      <c r="L691" s="2160">
        <v>518</v>
      </c>
      <c r="M691" s="2162"/>
      <c r="N691" s="2160"/>
      <c r="O691" s="2160"/>
      <c r="P691" s="2160"/>
      <c r="Q691" s="2160"/>
      <c r="R691" s="2160"/>
      <c r="S691" s="2160">
        <f t="shared" si="372"/>
        <v>0</v>
      </c>
      <c r="T691" s="2160"/>
      <c r="U691" s="2160"/>
      <c r="V691" s="2160"/>
      <c r="W691" s="2160">
        <f t="shared" si="373"/>
        <v>0</v>
      </c>
      <c r="X691" s="2160"/>
      <c r="Y691" s="2160"/>
      <c r="Z691" s="2160"/>
      <c r="AA691" s="2160">
        <f t="shared" si="361"/>
        <v>0</v>
      </c>
      <c r="AB691" s="2160"/>
      <c r="AC691" s="2160"/>
      <c r="AD691" s="2160"/>
      <c r="AE691" s="2160">
        <f t="shared" si="362"/>
        <v>0</v>
      </c>
      <c r="AF691" s="2160"/>
      <c r="AG691" s="2160"/>
      <c r="AH691" s="2160"/>
      <c r="AI691" s="2160">
        <f t="shared" si="363"/>
        <v>0</v>
      </c>
      <c r="AJ691" s="2160"/>
      <c r="AK691" s="2160"/>
      <c r="AL691" s="2160"/>
      <c r="AM691" s="2160">
        <f t="shared" si="364"/>
        <v>0</v>
      </c>
      <c r="AN691" s="2160"/>
      <c r="AO691" s="2160"/>
      <c r="AP691" s="2160"/>
      <c r="AQ691" s="2160">
        <f t="shared" si="365"/>
        <v>518</v>
      </c>
      <c r="AR691" s="2160">
        <f t="shared" si="384"/>
        <v>518</v>
      </c>
      <c r="AS691" s="2160"/>
      <c r="AT691" s="2160"/>
      <c r="AU691" s="2160"/>
      <c r="AV691" s="2160">
        <f t="shared" si="366"/>
        <v>0</v>
      </c>
      <c r="AW691" s="2160"/>
      <c r="AX691" s="2160"/>
      <c r="AY691" s="2160"/>
      <c r="AZ691" s="2160"/>
      <c r="BA691" s="1921"/>
      <c r="BB691" s="1921"/>
      <c r="BC691" s="1921"/>
      <c r="BD691" s="1921"/>
      <c r="BE691" s="1921"/>
      <c r="BF691" s="1924">
        <f t="shared" si="352"/>
        <v>0</v>
      </c>
      <c r="BG691" s="198">
        <v>2024</v>
      </c>
      <c r="BH691" s="198" t="s">
        <v>2323</v>
      </c>
      <c r="BI691" s="198"/>
      <c r="BJ691" s="1925">
        <f t="shared" si="376"/>
        <v>0</v>
      </c>
      <c r="BK691" s="1925">
        <f t="shared" si="377"/>
        <v>0</v>
      </c>
      <c r="BL691" s="198"/>
      <c r="BM691" s="2122"/>
      <c r="BN691" s="2900" t="s">
        <v>2498</v>
      </c>
      <c r="BO691" s="2902"/>
      <c r="BP691" s="1926"/>
    </row>
    <row r="692" spans="1:69" s="1950" customFormat="1" ht="26.25" customHeight="1">
      <c r="A692" s="2214">
        <v>9</v>
      </c>
      <c r="B692" s="2215" t="s">
        <v>2036</v>
      </c>
      <c r="C692" s="2163" t="s">
        <v>1933</v>
      </c>
      <c r="D692" s="2216">
        <v>123</v>
      </c>
      <c r="E692" s="2217" t="s">
        <v>510</v>
      </c>
      <c r="F692" s="2179"/>
      <c r="G692" s="2031">
        <v>403</v>
      </c>
      <c r="H692" s="2031">
        <v>403</v>
      </c>
      <c r="I692" s="2031"/>
      <c r="J692" s="2031"/>
      <c r="K692" s="2031">
        <v>403</v>
      </c>
      <c r="L692" s="2031">
        <v>403</v>
      </c>
      <c r="M692" s="2182"/>
      <c r="N692" s="2031"/>
      <c r="O692" s="2031"/>
      <c r="P692" s="2031"/>
      <c r="Q692" s="2031"/>
      <c r="R692" s="2031"/>
      <c r="S692" s="2031">
        <f t="shared" si="372"/>
        <v>0</v>
      </c>
      <c r="T692" s="2031"/>
      <c r="U692" s="2031"/>
      <c r="V692" s="2031"/>
      <c r="W692" s="2031">
        <f t="shared" si="373"/>
        <v>0</v>
      </c>
      <c r="X692" s="2031"/>
      <c r="Y692" s="2031"/>
      <c r="Z692" s="2031"/>
      <c r="AA692" s="2031">
        <f t="shared" si="361"/>
        <v>0</v>
      </c>
      <c r="AB692" s="2031"/>
      <c r="AC692" s="2031"/>
      <c r="AD692" s="2031"/>
      <c r="AE692" s="2031">
        <f t="shared" si="362"/>
        <v>0</v>
      </c>
      <c r="AF692" s="2031"/>
      <c r="AG692" s="2031"/>
      <c r="AH692" s="2031"/>
      <c r="AI692" s="2031">
        <f t="shared" si="363"/>
        <v>0</v>
      </c>
      <c r="AJ692" s="2031"/>
      <c r="AK692" s="2031"/>
      <c r="AL692" s="2031"/>
      <c r="AM692" s="2031">
        <f t="shared" si="364"/>
        <v>0</v>
      </c>
      <c r="AN692" s="2031"/>
      <c r="AO692" s="2031"/>
      <c r="AP692" s="2031"/>
      <c r="AQ692" s="2160">
        <f t="shared" si="365"/>
        <v>403</v>
      </c>
      <c r="AR692" s="2160">
        <f t="shared" si="384"/>
        <v>403</v>
      </c>
      <c r="AS692" s="2031"/>
      <c r="AT692" s="2031"/>
      <c r="AU692" s="2031"/>
      <c r="AV692" s="2160">
        <f t="shared" si="366"/>
        <v>403</v>
      </c>
      <c r="AW692" s="2031">
        <v>403</v>
      </c>
      <c r="AX692" s="2031"/>
      <c r="AY692" s="2031"/>
      <c r="AZ692" s="2031"/>
      <c r="BA692" s="2183"/>
      <c r="BB692" s="2183"/>
      <c r="BC692" s="2183"/>
      <c r="BD692" s="2183"/>
      <c r="BE692" s="2183"/>
      <c r="BF692" s="2184">
        <f t="shared" si="352"/>
        <v>0</v>
      </c>
      <c r="BG692" s="198">
        <v>2024</v>
      </c>
      <c r="BH692" s="198" t="s">
        <v>2323</v>
      </c>
      <c r="BI692" s="198" t="s">
        <v>2327</v>
      </c>
      <c r="BJ692" s="1925">
        <f t="shared" si="376"/>
        <v>0</v>
      </c>
      <c r="BK692" s="1925">
        <f t="shared" si="377"/>
        <v>0</v>
      </c>
      <c r="BL692" s="198"/>
      <c r="BM692" s="2163"/>
      <c r="BN692" s="2900" t="s">
        <v>2498</v>
      </c>
      <c r="BO692" s="2937"/>
      <c r="BP692" s="2181"/>
    </row>
    <row r="693" spans="1:69" s="1950" customFormat="1" ht="26.25" customHeight="1">
      <c r="A693" s="2214">
        <v>10</v>
      </c>
      <c r="B693" s="2215" t="s">
        <v>2037</v>
      </c>
      <c r="C693" s="2163" t="s">
        <v>1933</v>
      </c>
      <c r="D693" s="2163">
        <v>42</v>
      </c>
      <c r="E693" s="2164" t="s">
        <v>510</v>
      </c>
      <c r="F693" s="2164"/>
      <c r="G693" s="2160">
        <v>288</v>
      </c>
      <c r="H693" s="2160">
        <v>288</v>
      </c>
      <c r="I693" s="2160"/>
      <c r="J693" s="2160"/>
      <c r="K693" s="2160">
        <v>288</v>
      </c>
      <c r="L693" s="2160">
        <v>288</v>
      </c>
      <c r="M693" s="2162"/>
      <c r="N693" s="2160"/>
      <c r="O693" s="2160"/>
      <c r="P693" s="2160"/>
      <c r="Q693" s="2160"/>
      <c r="R693" s="2160"/>
      <c r="S693" s="2160">
        <f t="shared" si="372"/>
        <v>0</v>
      </c>
      <c r="T693" s="2160"/>
      <c r="U693" s="2160"/>
      <c r="V693" s="2160"/>
      <c r="W693" s="2160">
        <f t="shared" si="373"/>
        <v>0</v>
      </c>
      <c r="X693" s="2160"/>
      <c r="Y693" s="2160"/>
      <c r="Z693" s="2160"/>
      <c r="AA693" s="2160">
        <f t="shared" si="361"/>
        <v>0</v>
      </c>
      <c r="AB693" s="2160"/>
      <c r="AC693" s="2160"/>
      <c r="AD693" s="2160"/>
      <c r="AE693" s="2160">
        <f t="shared" si="362"/>
        <v>0</v>
      </c>
      <c r="AF693" s="2160"/>
      <c r="AG693" s="2160"/>
      <c r="AH693" s="2160"/>
      <c r="AI693" s="2160">
        <f t="shared" si="363"/>
        <v>0</v>
      </c>
      <c r="AJ693" s="2160"/>
      <c r="AK693" s="2160"/>
      <c r="AL693" s="2160"/>
      <c r="AM693" s="2160">
        <f t="shared" si="364"/>
        <v>0</v>
      </c>
      <c r="AN693" s="2160"/>
      <c r="AO693" s="2160"/>
      <c r="AP693" s="2160"/>
      <c r="AQ693" s="2160">
        <f t="shared" si="365"/>
        <v>288</v>
      </c>
      <c r="AR693" s="2160">
        <f t="shared" si="384"/>
        <v>288</v>
      </c>
      <c r="AS693" s="2160"/>
      <c r="AT693" s="2160"/>
      <c r="AU693" s="2160"/>
      <c r="AV693" s="2160">
        <f t="shared" si="366"/>
        <v>0</v>
      </c>
      <c r="AW693" s="2160"/>
      <c r="AX693" s="2160"/>
      <c r="AY693" s="2160"/>
      <c r="AZ693" s="2160"/>
      <c r="BA693" s="1921"/>
      <c r="BB693" s="1921"/>
      <c r="BC693" s="1921"/>
      <c r="BD693" s="1921"/>
      <c r="BE693" s="1921"/>
      <c r="BF693" s="1924">
        <f t="shared" si="352"/>
        <v>0</v>
      </c>
      <c r="BG693" s="198">
        <v>2024</v>
      </c>
      <c r="BH693" s="198" t="s">
        <v>2323</v>
      </c>
      <c r="BI693" s="198"/>
      <c r="BJ693" s="1925">
        <f t="shared" si="376"/>
        <v>0</v>
      </c>
      <c r="BK693" s="1925">
        <f t="shared" si="377"/>
        <v>0</v>
      </c>
      <c r="BL693" s="198"/>
      <c r="BM693" s="2122"/>
      <c r="BN693" s="2900" t="s">
        <v>2498</v>
      </c>
      <c r="BO693" s="2902"/>
      <c r="BP693" s="1926"/>
    </row>
    <row r="694" spans="1:69" s="1950" customFormat="1" ht="26.25" customHeight="1">
      <c r="A694" s="2214">
        <v>11</v>
      </c>
      <c r="B694" s="2215" t="s">
        <v>2038</v>
      </c>
      <c r="C694" s="2163" t="s">
        <v>1933</v>
      </c>
      <c r="D694" s="2163">
        <v>110</v>
      </c>
      <c r="E694" s="2164" t="s">
        <v>510</v>
      </c>
      <c r="F694" s="2164"/>
      <c r="G694" s="2160">
        <v>288</v>
      </c>
      <c r="H694" s="2160">
        <v>288</v>
      </c>
      <c r="I694" s="2160"/>
      <c r="J694" s="2160"/>
      <c r="K694" s="2160">
        <v>288</v>
      </c>
      <c r="L694" s="2160">
        <v>288</v>
      </c>
      <c r="M694" s="2162"/>
      <c r="N694" s="2160"/>
      <c r="O694" s="2160"/>
      <c r="P694" s="2160"/>
      <c r="Q694" s="2160"/>
      <c r="R694" s="2160"/>
      <c r="S694" s="2160">
        <f t="shared" si="372"/>
        <v>0</v>
      </c>
      <c r="T694" s="2160"/>
      <c r="U694" s="2160"/>
      <c r="V694" s="2160"/>
      <c r="W694" s="2160">
        <f t="shared" si="373"/>
        <v>0</v>
      </c>
      <c r="X694" s="2160"/>
      <c r="Y694" s="2160"/>
      <c r="Z694" s="2160"/>
      <c r="AA694" s="2160">
        <f t="shared" si="361"/>
        <v>0</v>
      </c>
      <c r="AB694" s="2160"/>
      <c r="AC694" s="2160"/>
      <c r="AD694" s="2160"/>
      <c r="AE694" s="2160">
        <f t="shared" si="362"/>
        <v>0</v>
      </c>
      <c r="AF694" s="2160"/>
      <c r="AG694" s="2160"/>
      <c r="AH694" s="2160"/>
      <c r="AI694" s="2160">
        <f t="shared" si="363"/>
        <v>0</v>
      </c>
      <c r="AJ694" s="2160"/>
      <c r="AK694" s="2160"/>
      <c r="AL694" s="2160"/>
      <c r="AM694" s="2160">
        <f t="shared" si="364"/>
        <v>0</v>
      </c>
      <c r="AN694" s="2160"/>
      <c r="AO694" s="2160"/>
      <c r="AP694" s="2160"/>
      <c r="AQ694" s="2160">
        <f t="shared" si="365"/>
        <v>288</v>
      </c>
      <c r="AR694" s="2160">
        <f t="shared" si="384"/>
        <v>288</v>
      </c>
      <c r="AS694" s="2160"/>
      <c r="AT694" s="2160"/>
      <c r="AU694" s="2160"/>
      <c r="AV694" s="2160">
        <f t="shared" si="366"/>
        <v>0</v>
      </c>
      <c r="AW694" s="2160"/>
      <c r="AX694" s="2160"/>
      <c r="AY694" s="2160"/>
      <c r="AZ694" s="2160"/>
      <c r="BA694" s="1921"/>
      <c r="BB694" s="1921"/>
      <c r="BC694" s="1921"/>
      <c r="BD694" s="1921"/>
      <c r="BE694" s="1921"/>
      <c r="BF694" s="1924">
        <f t="shared" si="352"/>
        <v>0</v>
      </c>
      <c r="BG694" s="198">
        <v>2024</v>
      </c>
      <c r="BH694" s="198" t="s">
        <v>2323</v>
      </c>
      <c r="BI694" s="198"/>
      <c r="BJ694" s="1925">
        <f t="shared" si="376"/>
        <v>0</v>
      </c>
      <c r="BK694" s="1925">
        <f t="shared" si="377"/>
        <v>0</v>
      </c>
      <c r="BL694" s="198"/>
      <c r="BM694" s="2122"/>
      <c r="BN694" s="2900" t="s">
        <v>2498</v>
      </c>
      <c r="BO694" s="2902"/>
      <c r="BP694" s="1926"/>
    </row>
    <row r="695" spans="1:69" s="1950" customFormat="1" ht="39" customHeight="1">
      <c r="A695" s="2214">
        <v>12</v>
      </c>
      <c r="B695" s="2215" t="s">
        <v>2039</v>
      </c>
      <c r="C695" s="2163" t="s">
        <v>1966</v>
      </c>
      <c r="D695" s="2163">
        <v>0.2</v>
      </c>
      <c r="E695" s="2164" t="s">
        <v>510</v>
      </c>
      <c r="F695" s="2164"/>
      <c r="G695" s="2160">
        <v>415</v>
      </c>
      <c r="H695" s="2160">
        <v>415</v>
      </c>
      <c r="I695" s="2160"/>
      <c r="J695" s="2160"/>
      <c r="K695" s="2160">
        <v>415</v>
      </c>
      <c r="L695" s="2160">
        <v>415</v>
      </c>
      <c r="M695" s="2162"/>
      <c r="N695" s="2160"/>
      <c r="O695" s="2160"/>
      <c r="P695" s="2160"/>
      <c r="Q695" s="2160"/>
      <c r="R695" s="2160"/>
      <c r="S695" s="2160">
        <f t="shared" si="372"/>
        <v>0</v>
      </c>
      <c r="T695" s="2160"/>
      <c r="U695" s="2160"/>
      <c r="V695" s="2160"/>
      <c r="W695" s="2160">
        <f t="shared" si="373"/>
        <v>0</v>
      </c>
      <c r="X695" s="2160"/>
      <c r="Y695" s="2160"/>
      <c r="Z695" s="2160"/>
      <c r="AA695" s="2160">
        <f t="shared" si="361"/>
        <v>0</v>
      </c>
      <c r="AB695" s="2160"/>
      <c r="AC695" s="2160"/>
      <c r="AD695" s="2160"/>
      <c r="AE695" s="2160">
        <f t="shared" si="362"/>
        <v>0</v>
      </c>
      <c r="AF695" s="2160"/>
      <c r="AG695" s="2160"/>
      <c r="AH695" s="2160"/>
      <c r="AI695" s="2160">
        <f t="shared" si="363"/>
        <v>0</v>
      </c>
      <c r="AJ695" s="2160"/>
      <c r="AK695" s="2160"/>
      <c r="AL695" s="2160"/>
      <c r="AM695" s="2160">
        <f t="shared" si="364"/>
        <v>0</v>
      </c>
      <c r="AN695" s="2160"/>
      <c r="AO695" s="2160"/>
      <c r="AP695" s="2160"/>
      <c r="AQ695" s="2160">
        <f t="shared" si="365"/>
        <v>415</v>
      </c>
      <c r="AR695" s="2160">
        <f t="shared" si="384"/>
        <v>415</v>
      </c>
      <c r="AS695" s="2160"/>
      <c r="AT695" s="2160"/>
      <c r="AU695" s="2160"/>
      <c r="AV695" s="2160">
        <f t="shared" si="366"/>
        <v>415</v>
      </c>
      <c r="AW695" s="2160">
        <v>415</v>
      </c>
      <c r="AX695" s="2160"/>
      <c r="AY695" s="2160"/>
      <c r="AZ695" s="2160"/>
      <c r="BA695" s="1921"/>
      <c r="BB695" s="1921"/>
      <c r="BC695" s="1921"/>
      <c r="BD695" s="1921"/>
      <c r="BE695" s="1921"/>
      <c r="BF695" s="1924">
        <f t="shared" si="352"/>
        <v>0</v>
      </c>
      <c r="BG695" s="198">
        <v>2024</v>
      </c>
      <c r="BH695" s="198" t="s">
        <v>2323</v>
      </c>
      <c r="BI695" s="198" t="s">
        <v>2327</v>
      </c>
      <c r="BJ695" s="1925">
        <f t="shared" si="376"/>
        <v>0</v>
      </c>
      <c r="BK695" s="1925">
        <f t="shared" si="377"/>
        <v>0</v>
      </c>
      <c r="BL695" s="198"/>
      <c r="BM695" s="2122"/>
      <c r="BN695" s="2900" t="s">
        <v>2498</v>
      </c>
      <c r="BO695" s="2902"/>
      <c r="BP695" s="1926"/>
    </row>
    <row r="696" spans="1:69" s="1950" customFormat="1" ht="39" customHeight="1">
      <c r="A696" s="2214">
        <v>13</v>
      </c>
      <c r="B696" s="2218" t="s">
        <v>2042</v>
      </c>
      <c r="C696" s="2163" t="s">
        <v>1933</v>
      </c>
      <c r="D696" s="2163">
        <v>1</v>
      </c>
      <c r="E696" s="2164" t="s">
        <v>510</v>
      </c>
      <c r="F696" s="2164"/>
      <c r="G696" s="2160">
        <v>518</v>
      </c>
      <c r="H696" s="2160">
        <v>518</v>
      </c>
      <c r="I696" s="2160"/>
      <c r="J696" s="2160"/>
      <c r="K696" s="2160">
        <v>518</v>
      </c>
      <c r="L696" s="2160">
        <v>518</v>
      </c>
      <c r="M696" s="2162"/>
      <c r="N696" s="2160"/>
      <c r="O696" s="2160"/>
      <c r="P696" s="2160"/>
      <c r="Q696" s="2160"/>
      <c r="R696" s="2160"/>
      <c r="S696" s="2160">
        <f t="shared" si="372"/>
        <v>0</v>
      </c>
      <c r="T696" s="2160"/>
      <c r="U696" s="2160"/>
      <c r="V696" s="2160"/>
      <c r="W696" s="2160">
        <f t="shared" si="373"/>
        <v>0</v>
      </c>
      <c r="X696" s="2160"/>
      <c r="Y696" s="2160"/>
      <c r="Z696" s="2160"/>
      <c r="AA696" s="2160">
        <f t="shared" si="361"/>
        <v>0</v>
      </c>
      <c r="AB696" s="2160"/>
      <c r="AC696" s="2160"/>
      <c r="AD696" s="2160"/>
      <c r="AE696" s="2160">
        <f t="shared" si="362"/>
        <v>0</v>
      </c>
      <c r="AF696" s="2160"/>
      <c r="AG696" s="2160"/>
      <c r="AH696" s="2160"/>
      <c r="AI696" s="2160">
        <f t="shared" si="363"/>
        <v>0</v>
      </c>
      <c r="AJ696" s="2160"/>
      <c r="AK696" s="2160"/>
      <c r="AL696" s="2160"/>
      <c r="AM696" s="2160">
        <f t="shared" si="364"/>
        <v>0</v>
      </c>
      <c r="AN696" s="2160"/>
      <c r="AO696" s="2160"/>
      <c r="AP696" s="2160"/>
      <c r="AQ696" s="2160">
        <f t="shared" si="365"/>
        <v>518</v>
      </c>
      <c r="AR696" s="2160">
        <f t="shared" si="384"/>
        <v>518</v>
      </c>
      <c r="AS696" s="2160"/>
      <c r="AT696" s="2160"/>
      <c r="AU696" s="2160"/>
      <c r="AV696" s="2160">
        <f t="shared" si="366"/>
        <v>0</v>
      </c>
      <c r="AW696" s="2160"/>
      <c r="AX696" s="2160"/>
      <c r="AY696" s="2160"/>
      <c r="AZ696" s="2160"/>
      <c r="BA696" s="1921"/>
      <c r="BB696" s="1921"/>
      <c r="BC696" s="1921"/>
      <c r="BD696" s="1921"/>
      <c r="BE696" s="1921"/>
      <c r="BF696" s="1924">
        <f t="shared" si="352"/>
        <v>0</v>
      </c>
      <c r="BG696" s="198">
        <v>2024</v>
      </c>
      <c r="BH696" s="198" t="s">
        <v>2323</v>
      </c>
      <c r="BI696" s="198"/>
      <c r="BJ696" s="1925">
        <f t="shared" si="376"/>
        <v>0</v>
      </c>
      <c r="BK696" s="1925">
        <f t="shared" si="377"/>
        <v>0</v>
      </c>
      <c r="BL696" s="198"/>
      <c r="BM696" s="2122"/>
      <c r="BN696" s="2900" t="s">
        <v>2498</v>
      </c>
      <c r="BO696" s="2902"/>
      <c r="BP696" s="1926"/>
    </row>
    <row r="697" spans="1:69" s="43" customFormat="1" ht="26.25" customHeight="1">
      <c r="A697" s="2203" t="s">
        <v>52</v>
      </c>
      <c r="B697" s="1798" t="s">
        <v>53</v>
      </c>
      <c r="C697" s="1733"/>
      <c r="D697" s="1733"/>
      <c r="E697" s="1734"/>
      <c r="F697" s="1734"/>
      <c r="G697" s="102">
        <f>G698+G706+G715</f>
        <v>58665</v>
      </c>
      <c r="H697" s="102">
        <f t="shared" ref="H697:BD697" si="385">H698+H706+H715</f>
        <v>58665</v>
      </c>
      <c r="I697" s="102">
        <f t="shared" si="385"/>
        <v>0</v>
      </c>
      <c r="J697" s="102">
        <f t="shared" si="385"/>
        <v>0</v>
      </c>
      <c r="K697" s="102">
        <f t="shared" si="385"/>
        <v>58665</v>
      </c>
      <c r="L697" s="102">
        <f t="shared" si="385"/>
        <v>58665</v>
      </c>
      <c r="M697" s="102">
        <f t="shared" si="385"/>
        <v>15434.057999999999</v>
      </c>
      <c r="N697" s="102">
        <f t="shared" si="385"/>
        <v>2347.8669999999997</v>
      </c>
      <c r="O697" s="102">
        <f t="shared" si="385"/>
        <v>1701.1249999999998</v>
      </c>
      <c r="P697" s="102">
        <f t="shared" si="385"/>
        <v>1701.1249999999998</v>
      </c>
      <c r="Q697" s="102">
        <f t="shared" si="385"/>
        <v>0</v>
      </c>
      <c r="R697" s="102">
        <f t="shared" si="385"/>
        <v>0</v>
      </c>
      <c r="S697" s="102">
        <f t="shared" si="385"/>
        <v>24477</v>
      </c>
      <c r="T697" s="102">
        <f t="shared" si="385"/>
        <v>24477</v>
      </c>
      <c r="U697" s="102">
        <f t="shared" si="385"/>
        <v>0</v>
      </c>
      <c r="V697" s="102">
        <f t="shared" si="385"/>
        <v>0</v>
      </c>
      <c r="W697" s="102">
        <f t="shared" si="385"/>
        <v>1081.5940000000001</v>
      </c>
      <c r="X697" s="102">
        <f t="shared" si="385"/>
        <v>1081.5940000000001</v>
      </c>
      <c r="Y697" s="102">
        <f t="shared" si="385"/>
        <v>0</v>
      </c>
      <c r="Z697" s="102">
        <f t="shared" si="385"/>
        <v>0</v>
      </c>
      <c r="AA697" s="102">
        <f t="shared" si="385"/>
        <v>12860.811</v>
      </c>
      <c r="AB697" s="102">
        <f t="shared" si="385"/>
        <v>12860.811</v>
      </c>
      <c r="AC697" s="102">
        <f t="shared" si="385"/>
        <v>0</v>
      </c>
      <c r="AD697" s="102">
        <f t="shared" si="385"/>
        <v>0</v>
      </c>
      <c r="AE697" s="102">
        <f t="shared" si="385"/>
        <v>1701.1249999999998</v>
      </c>
      <c r="AF697" s="102">
        <f t="shared" si="385"/>
        <v>1701.1249999999998</v>
      </c>
      <c r="AG697" s="102">
        <f t="shared" si="385"/>
        <v>0</v>
      </c>
      <c r="AH697" s="102">
        <f t="shared" si="385"/>
        <v>0</v>
      </c>
      <c r="AI697" s="102">
        <f t="shared" si="385"/>
        <v>24477</v>
      </c>
      <c r="AJ697" s="102">
        <f t="shared" si="385"/>
        <v>24477</v>
      </c>
      <c r="AK697" s="102">
        <f t="shared" si="385"/>
        <v>0</v>
      </c>
      <c r="AL697" s="102">
        <f t="shared" si="385"/>
        <v>0</v>
      </c>
      <c r="AM697" s="102">
        <f t="shared" si="385"/>
        <v>42737</v>
      </c>
      <c r="AN697" s="102">
        <f t="shared" si="385"/>
        <v>42737</v>
      </c>
      <c r="AO697" s="102">
        <f t="shared" si="385"/>
        <v>0</v>
      </c>
      <c r="AP697" s="102">
        <f t="shared" si="385"/>
        <v>0</v>
      </c>
      <c r="AQ697" s="102">
        <f t="shared" si="385"/>
        <v>15928</v>
      </c>
      <c r="AR697" s="102">
        <f t="shared" si="385"/>
        <v>15928</v>
      </c>
      <c r="AS697" s="102">
        <f t="shared" si="385"/>
        <v>0</v>
      </c>
      <c r="AT697" s="102">
        <f t="shared" si="385"/>
        <v>0</v>
      </c>
      <c r="AU697" s="102">
        <f t="shared" si="385"/>
        <v>0</v>
      </c>
      <c r="AV697" s="102">
        <f t="shared" si="385"/>
        <v>15928</v>
      </c>
      <c r="AW697" s="102">
        <f t="shared" si="385"/>
        <v>15928</v>
      </c>
      <c r="AX697" s="102">
        <f t="shared" si="385"/>
        <v>0</v>
      </c>
      <c r="AY697" s="102">
        <f t="shared" si="385"/>
        <v>0</v>
      </c>
      <c r="AZ697" s="102">
        <f t="shared" si="385"/>
        <v>0</v>
      </c>
      <c r="BA697" s="102">
        <f t="shared" si="385"/>
        <v>0</v>
      </c>
      <c r="BB697" s="102">
        <f t="shared" si="385"/>
        <v>0</v>
      </c>
      <c r="BC697" s="102">
        <f t="shared" si="385"/>
        <v>0</v>
      </c>
      <c r="BD697" s="102">
        <f t="shared" si="385"/>
        <v>24678</v>
      </c>
      <c r="BE697" s="1655">
        <f>'PL 3 PB DATP'!H68</f>
        <v>24678</v>
      </c>
      <c r="BF697" s="102">
        <f t="shared" ref="BF697" si="386">SUM(BF699:BF721)</f>
        <v>18260</v>
      </c>
      <c r="BG697" s="1658"/>
      <c r="BH697" s="1658"/>
      <c r="BI697" s="1658"/>
      <c r="BJ697" s="1669">
        <f t="shared" si="376"/>
        <v>114.91519645444473</v>
      </c>
      <c r="BK697" s="1669">
        <f t="shared" si="377"/>
        <v>154.93470617780011</v>
      </c>
      <c r="BL697" s="1658"/>
      <c r="BM697" s="18"/>
      <c r="BN697" s="2900" t="s">
        <v>2498</v>
      </c>
      <c r="BO697" s="1370"/>
      <c r="BP697" s="1660">
        <f>BE697-BD697</f>
        <v>0</v>
      </c>
      <c r="BQ697" s="1682"/>
    </row>
    <row r="698" spans="1:69" s="43" customFormat="1" ht="51.75" customHeight="1">
      <c r="A698" s="2203" t="s">
        <v>73</v>
      </c>
      <c r="B698" s="1798" t="s">
        <v>2422</v>
      </c>
      <c r="C698" s="1733"/>
      <c r="D698" s="1733"/>
      <c r="E698" s="1734"/>
      <c r="F698" s="1734"/>
      <c r="G698" s="102">
        <f>SUM(G699:G705)</f>
        <v>24148</v>
      </c>
      <c r="H698" s="102">
        <f t="shared" ref="H698:BC698" si="387">SUM(H699:H705)</f>
        <v>24148</v>
      </c>
      <c r="I698" s="102">
        <f t="shared" si="387"/>
        <v>0</v>
      </c>
      <c r="J698" s="102">
        <f t="shared" si="387"/>
        <v>0</v>
      </c>
      <c r="K698" s="102">
        <f t="shared" si="387"/>
        <v>24148</v>
      </c>
      <c r="L698" s="102">
        <f t="shared" si="387"/>
        <v>24148</v>
      </c>
      <c r="M698" s="102">
        <f t="shared" si="387"/>
        <v>13086.190999999999</v>
      </c>
      <c r="N698" s="102">
        <f t="shared" si="387"/>
        <v>0</v>
      </c>
      <c r="O698" s="102">
        <f t="shared" si="387"/>
        <v>1701.1249999999998</v>
      </c>
      <c r="P698" s="102">
        <f t="shared" si="387"/>
        <v>1701.1249999999998</v>
      </c>
      <c r="Q698" s="102">
        <f t="shared" si="387"/>
        <v>0</v>
      </c>
      <c r="R698" s="102">
        <f t="shared" si="387"/>
        <v>0</v>
      </c>
      <c r="S698" s="102">
        <f t="shared" si="387"/>
        <v>5888</v>
      </c>
      <c r="T698" s="102">
        <f t="shared" si="387"/>
        <v>5888</v>
      </c>
      <c r="U698" s="102">
        <f t="shared" si="387"/>
        <v>0</v>
      </c>
      <c r="V698" s="102">
        <f t="shared" si="387"/>
        <v>0</v>
      </c>
      <c r="W698" s="102">
        <f t="shared" si="387"/>
        <v>1081.5940000000001</v>
      </c>
      <c r="X698" s="102">
        <f t="shared" si="387"/>
        <v>1081.5940000000001</v>
      </c>
      <c r="Y698" s="102">
        <f t="shared" si="387"/>
        <v>0</v>
      </c>
      <c r="Z698" s="102">
        <f t="shared" si="387"/>
        <v>0</v>
      </c>
      <c r="AA698" s="102">
        <f t="shared" si="387"/>
        <v>2660.2059999999997</v>
      </c>
      <c r="AB698" s="102">
        <f t="shared" si="387"/>
        <v>2660.2059999999997</v>
      </c>
      <c r="AC698" s="102">
        <f t="shared" si="387"/>
        <v>0</v>
      </c>
      <c r="AD698" s="102">
        <f t="shared" si="387"/>
        <v>0</v>
      </c>
      <c r="AE698" s="102">
        <f t="shared" si="387"/>
        <v>1701.1249999999998</v>
      </c>
      <c r="AF698" s="102">
        <f t="shared" si="387"/>
        <v>1701.1249999999998</v>
      </c>
      <c r="AG698" s="102">
        <f t="shared" si="387"/>
        <v>0</v>
      </c>
      <c r="AH698" s="102">
        <f t="shared" si="387"/>
        <v>0</v>
      </c>
      <c r="AI698" s="102">
        <f t="shared" si="387"/>
        <v>5888</v>
      </c>
      <c r="AJ698" s="102">
        <f t="shared" si="387"/>
        <v>5888</v>
      </c>
      <c r="AK698" s="102">
        <f t="shared" si="387"/>
        <v>0</v>
      </c>
      <c r="AL698" s="102">
        <f t="shared" si="387"/>
        <v>0</v>
      </c>
      <c r="AM698" s="102">
        <f t="shared" si="387"/>
        <v>24148</v>
      </c>
      <c r="AN698" s="102">
        <f t="shared" si="387"/>
        <v>24148</v>
      </c>
      <c r="AO698" s="102">
        <f t="shared" si="387"/>
        <v>0</v>
      </c>
      <c r="AP698" s="102">
        <f t="shared" si="387"/>
        <v>0</v>
      </c>
      <c r="AQ698" s="102">
        <f t="shared" si="387"/>
        <v>0</v>
      </c>
      <c r="AR698" s="102">
        <f t="shared" si="387"/>
        <v>0</v>
      </c>
      <c r="AS698" s="102">
        <f t="shared" si="387"/>
        <v>0</v>
      </c>
      <c r="AT698" s="102">
        <f t="shared" si="387"/>
        <v>0</v>
      </c>
      <c r="AU698" s="102">
        <f t="shared" si="387"/>
        <v>0</v>
      </c>
      <c r="AV698" s="102">
        <f t="shared" si="387"/>
        <v>0</v>
      </c>
      <c r="AW698" s="102">
        <f t="shared" si="387"/>
        <v>0</v>
      </c>
      <c r="AX698" s="102">
        <f t="shared" si="387"/>
        <v>0</v>
      </c>
      <c r="AY698" s="102">
        <f t="shared" si="387"/>
        <v>0</v>
      </c>
      <c r="AZ698" s="102">
        <f t="shared" si="387"/>
        <v>0</v>
      </c>
      <c r="BA698" s="102">
        <f t="shared" si="387"/>
        <v>0</v>
      </c>
      <c r="BB698" s="102">
        <f t="shared" si="387"/>
        <v>0</v>
      </c>
      <c r="BC698" s="102">
        <f t="shared" si="387"/>
        <v>0</v>
      </c>
      <c r="BD698" s="102">
        <f>SUM(BD699:BD705)</f>
        <v>0</v>
      </c>
      <c r="BE698" s="102"/>
      <c r="BF698" s="102"/>
      <c r="BG698" s="1735"/>
      <c r="BH698" s="1735"/>
      <c r="BI698" s="1735"/>
      <c r="BJ698" s="1669">
        <f t="shared" si="376"/>
        <v>100</v>
      </c>
      <c r="BK698" s="1669" t="e">
        <f t="shared" si="377"/>
        <v>#DIV/0!</v>
      </c>
      <c r="BL698" s="1658"/>
      <c r="BM698" s="18"/>
      <c r="BN698" s="2900" t="s">
        <v>2498</v>
      </c>
      <c r="BO698" s="1370"/>
      <c r="BP698" s="1660"/>
      <c r="BQ698" s="1682"/>
    </row>
    <row r="699" spans="1:69" s="2353" customFormat="1" ht="71.25" customHeight="1">
      <c r="A699" s="2671">
        <v>1</v>
      </c>
      <c r="B699" s="2672" t="s">
        <v>315</v>
      </c>
      <c r="C699" s="1813" t="s">
        <v>316</v>
      </c>
      <c r="D699" s="1846">
        <v>8</v>
      </c>
      <c r="E699" s="2721" t="s">
        <v>305</v>
      </c>
      <c r="F699" s="2450" t="s">
        <v>317</v>
      </c>
      <c r="G699" s="2674">
        <v>5000</v>
      </c>
      <c r="H699" s="2674">
        <v>5000</v>
      </c>
      <c r="I699" s="102"/>
      <c r="J699" s="102"/>
      <c r="K699" s="117">
        <v>5000</v>
      </c>
      <c r="L699" s="117">
        <v>5000</v>
      </c>
      <c r="M699" s="1002">
        <v>2436.721</v>
      </c>
      <c r="N699" s="103"/>
      <c r="O699" s="2674">
        <f>P699+Q699+R699</f>
        <v>619.53099999999995</v>
      </c>
      <c r="P699" s="117">
        <v>619.53099999999995</v>
      </c>
      <c r="Q699" s="117"/>
      <c r="R699" s="117"/>
      <c r="S699" s="103">
        <f t="shared" si="372"/>
        <v>1000</v>
      </c>
      <c r="T699" s="2674">
        <v>1000</v>
      </c>
      <c r="U699" s="102"/>
      <c r="V699" s="102"/>
      <c r="W699" s="103">
        <f t="shared" si="373"/>
        <v>0</v>
      </c>
      <c r="X699" s="102"/>
      <c r="Y699" s="102"/>
      <c r="Z699" s="102"/>
      <c r="AA699" s="103">
        <f t="shared" si="361"/>
        <v>393.17899999999997</v>
      </c>
      <c r="AB699" s="103">
        <v>393.17899999999997</v>
      </c>
      <c r="AC699" s="102"/>
      <c r="AD699" s="102"/>
      <c r="AE699" s="103">
        <f t="shared" si="362"/>
        <v>619.53099999999995</v>
      </c>
      <c r="AF699" s="103">
        <f>P699</f>
        <v>619.53099999999995</v>
      </c>
      <c r="AG699" s="102"/>
      <c r="AH699" s="102"/>
      <c r="AI699" s="103">
        <f t="shared" si="363"/>
        <v>1000</v>
      </c>
      <c r="AJ699" s="103">
        <f>T699</f>
        <v>1000</v>
      </c>
      <c r="AK699" s="102"/>
      <c r="AL699" s="102"/>
      <c r="AM699" s="2585">
        <f t="shared" si="364"/>
        <v>5000</v>
      </c>
      <c r="AN699" s="2585">
        <v>5000</v>
      </c>
      <c r="AO699" s="102"/>
      <c r="AP699" s="102"/>
      <c r="AQ699" s="2596">
        <f t="shared" si="365"/>
        <v>0</v>
      </c>
      <c r="AR699" s="2596"/>
      <c r="AS699" s="102"/>
      <c r="AT699" s="102"/>
      <c r="AU699" s="102"/>
      <c r="AV699" s="2596">
        <f t="shared" si="366"/>
        <v>0</v>
      </c>
      <c r="AW699" s="2596"/>
      <c r="AX699" s="102"/>
      <c r="AY699" s="102"/>
      <c r="AZ699" s="102"/>
      <c r="BA699" s="1655"/>
      <c r="BB699" s="1655"/>
      <c r="BC699" s="1655"/>
      <c r="BD699" s="2329">
        <f t="shared" ref="BD699:BD705" si="388">AW699</f>
        <v>0</v>
      </c>
      <c r="BE699" s="2329"/>
      <c r="BF699" s="1657">
        <f t="shared" si="352"/>
        <v>4000</v>
      </c>
      <c r="BG699" s="2333">
        <v>2022</v>
      </c>
      <c r="BH699" s="2333" t="s">
        <v>910</v>
      </c>
      <c r="BI699" s="2333"/>
      <c r="BJ699" s="2334">
        <f t="shared" si="376"/>
        <v>100</v>
      </c>
      <c r="BK699" s="2334" t="e">
        <f>BD699/AR699*100</f>
        <v>#DIV/0!</v>
      </c>
      <c r="BL699" s="2333" t="s">
        <v>40</v>
      </c>
      <c r="BM699" s="2461"/>
      <c r="BN699" s="2900" t="s">
        <v>2498</v>
      </c>
      <c r="BO699" s="2900"/>
      <c r="BP699" s="2356"/>
      <c r="BQ699" s="2352"/>
    </row>
    <row r="700" spans="1:69" s="2353" customFormat="1" ht="71.25" customHeight="1">
      <c r="A700" s="2671">
        <v>2</v>
      </c>
      <c r="B700" s="2672" t="s">
        <v>318</v>
      </c>
      <c r="C700" s="1813" t="s">
        <v>303</v>
      </c>
      <c r="D700" s="1846">
        <v>6.1</v>
      </c>
      <c r="E700" s="2721" t="s">
        <v>305</v>
      </c>
      <c r="F700" s="2450" t="s">
        <v>319</v>
      </c>
      <c r="G700" s="2674">
        <v>6400</v>
      </c>
      <c r="H700" s="2674">
        <v>6400</v>
      </c>
      <c r="I700" s="102"/>
      <c r="J700" s="102"/>
      <c r="K700" s="117">
        <v>6400</v>
      </c>
      <c r="L700" s="117">
        <v>6400</v>
      </c>
      <c r="M700" s="1002">
        <v>3534.0609999999997</v>
      </c>
      <c r="N700" s="103"/>
      <c r="O700" s="2674">
        <f>P700+Q700+R700</f>
        <v>125.93899999999999</v>
      </c>
      <c r="P700" s="117">
        <v>125.93899999999999</v>
      </c>
      <c r="Q700" s="117"/>
      <c r="R700" s="117"/>
      <c r="S700" s="103">
        <f t="shared" si="372"/>
        <v>1300</v>
      </c>
      <c r="T700" s="2674">
        <v>1300</v>
      </c>
      <c r="U700" s="102"/>
      <c r="V700" s="102"/>
      <c r="W700" s="103">
        <f t="shared" si="373"/>
        <v>125.93899999999999</v>
      </c>
      <c r="X700" s="1847">
        <v>125.93899999999999</v>
      </c>
      <c r="Y700" s="102"/>
      <c r="Z700" s="102"/>
      <c r="AA700" s="103">
        <f t="shared" si="361"/>
        <v>915.25900000000001</v>
      </c>
      <c r="AB700" s="103">
        <v>915.25900000000001</v>
      </c>
      <c r="AC700" s="102"/>
      <c r="AD700" s="102"/>
      <c r="AE700" s="103">
        <f t="shared" si="362"/>
        <v>125.93899999999999</v>
      </c>
      <c r="AF700" s="103">
        <f>P700</f>
        <v>125.93899999999999</v>
      </c>
      <c r="AG700" s="102"/>
      <c r="AH700" s="102"/>
      <c r="AI700" s="103">
        <f t="shared" si="363"/>
        <v>1300</v>
      </c>
      <c r="AJ700" s="103">
        <f t="shared" ref="AJ700:AJ705" si="389">T700</f>
        <v>1300</v>
      </c>
      <c r="AK700" s="102"/>
      <c r="AL700" s="102"/>
      <c r="AM700" s="2585">
        <f t="shared" si="364"/>
        <v>6400</v>
      </c>
      <c r="AN700" s="2585">
        <v>6400</v>
      </c>
      <c r="AO700" s="102"/>
      <c r="AP700" s="102"/>
      <c r="AQ700" s="2596">
        <f t="shared" si="365"/>
        <v>0</v>
      </c>
      <c r="AR700" s="2596"/>
      <c r="AS700" s="102"/>
      <c r="AT700" s="102"/>
      <c r="AU700" s="102"/>
      <c r="AV700" s="2596">
        <f t="shared" si="366"/>
        <v>0</v>
      </c>
      <c r="AW700" s="2596"/>
      <c r="AX700" s="102"/>
      <c r="AY700" s="102"/>
      <c r="AZ700" s="102"/>
      <c r="BA700" s="1655"/>
      <c r="BB700" s="1655"/>
      <c r="BC700" s="1655"/>
      <c r="BD700" s="2329">
        <f t="shared" si="388"/>
        <v>0</v>
      </c>
      <c r="BE700" s="2329"/>
      <c r="BF700" s="1657">
        <f t="shared" si="352"/>
        <v>5100</v>
      </c>
      <c r="BG700" s="2333">
        <v>2022</v>
      </c>
      <c r="BH700" s="2333" t="s">
        <v>910</v>
      </c>
      <c r="BI700" s="2333"/>
      <c r="BJ700" s="2334">
        <f t="shared" si="376"/>
        <v>100</v>
      </c>
      <c r="BK700" s="2334" t="e">
        <f t="shared" si="377"/>
        <v>#DIV/0!</v>
      </c>
      <c r="BL700" s="2333" t="s">
        <v>40</v>
      </c>
      <c r="BM700" s="2461"/>
      <c r="BN700" s="2900" t="s">
        <v>2498</v>
      </c>
      <c r="BO700" s="2900"/>
      <c r="BP700" s="2356"/>
      <c r="BQ700" s="2352"/>
    </row>
    <row r="701" spans="1:69" s="2353" customFormat="1" ht="71.25" customHeight="1">
      <c r="A701" s="2671">
        <v>3</v>
      </c>
      <c r="B701" s="2672" t="s">
        <v>320</v>
      </c>
      <c r="C701" s="1813" t="s">
        <v>321</v>
      </c>
      <c r="D701" s="1846">
        <v>4.3</v>
      </c>
      <c r="E701" s="2721" t="s">
        <v>305</v>
      </c>
      <c r="F701" s="2450" t="s">
        <v>322</v>
      </c>
      <c r="G701" s="2674">
        <v>6498</v>
      </c>
      <c r="H701" s="2674">
        <v>6498</v>
      </c>
      <c r="I701" s="102"/>
      <c r="J701" s="102"/>
      <c r="K701" s="117">
        <v>6498</v>
      </c>
      <c r="L701" s="117">
        <v>6498</v>
      </c>
      <c r="M701" s="1002">
        <v>3510.2809999999999</v>
      </c>
      <c r="N701" s="103"/>
      <c r="O701" s="2674">
        <f>P701+Q701+R701</f>
        <v>916.71900000000005</v>
      </c>
      <c r="P701" s="117">
        <v>916.71900000000005</v>
      </c>
      <c r="Q701" s="102"/>
      <c r="R701" s="102"/>
      <c r="S701" s="103">
        <f t="shared" si="372"/>
        <v>1198</v>
      </c>
      <c r="T701" s="2674">
        <v>1198</v>
      </c>
      <c r="U701" s="102"/>
      <c r="V701" s="102"/>
      <c r="W701" s="103">
        <f t="shared" si="373"/>
        <v>916.71900000000005</v>
      </c>
      <c r="X701" s="1847">
        <v>916.71900000000005</v>
      </c>
      <c r="Y701" s="102"/>
      <c r="Z701" s="102"/>
      <c r="AA701" s="103">
        <f t="shared" si="361"/>
        <v>528.21900000000005</v>
      </c>
      <c r="AB701" s="103">
        <v>528.21900000000005</v>
      </c>
      <c r="AC701" s="102"/>
      <c r="AD701" s="102"/>
      <c r="AE701" s="103">
        <f t="shared" si="362"/>
        <v>916.71900000000005</v>
      </c>
      <c r="AF701" s="103">
        <f t="shared" ref="AF701:AF702" si="390">P701</f>
        <v>916.71900000000005</v>
      </c>
      <c r="AG701" s="102"/>
      <c r="AH701" s="102"/>
      <c r="AI701" s="103">
        <f t="shared" si="363"/>
        <v>1198</v>
      </c>
      <c r="AJ701" s="103">
        <f t="shared" si="389"/>
        <v>1198</v>
      </c>
      <c r="AK701" s="102"/>
      <c r="AL701" s="102"/>
      <c r="AM701" s="2585">
        <f t="shared" si="364"/>
        <v>6498</v>
      </c>
      <c r="AN701" s="2585">
        <v>6498</v>
      </c>
      <c r="AO701" s="102"/>
      <c r="AP701" s="102"/>
      <c r="AQ701" s="2596">
        <f t="shared" si="365"/>
        <v>0</v>
      </c>
      <c r="AR701" s="2596"/>
      <c r="AS701" s="102"/>
      <c r="AT701" s="102"/>
      <c r="AU701" s="102"/>
      <c r="AV701" s="2596">
        <f t="shared" si="366"/>
        <v>0</v>
      </c>
      <c r="AW701" s="2596"/>
      <c r="AX701" s="102"/>
      <c r="AY701" s="102"/>
      <c r="AZ701" s="102"/>
      <c r="BA701" s="1655"/>
      <c r="BB701" s="1655"/>
      <c r="BC701" s="1655"/>
      <c r="BD701" s="2329">
        <f t="shared" si="388"/>
        <v>0</v>
      </c>
      <c r="BE701" s="2329"/>
      <c r="BF701" s="1657">
        <f t="shared" si="352"/>
        <v>5300</v>
      </c>
      <c r="BG701" s="2333">
        <v>2022</v>
      </c>
      <c r="BH701" s="2333" t="s">
        <v>910</v>
      </c>
      <c r="BI701" s="2333"/>
      <c r="BJ701" s="2334">
        <f t="shared" si="376"/>
        <v>100</v>
      </c>
      <c r="BK701" s="2334" t="e">
        <f t="shared" si="377"/>
        <v>#DIV/0!</v>
      </c>
      <c r="BL701" s="2333" t="s">
        <v>40</v>
      </c>
      <c r="BM701" s="2461"/>
      <c r="BN701" s="2900" t="s">
        <v>2498</v>
      </c>
      <c r="BO701" s="2900"/>
      <c r="BP701" s="2356"/>
      <c r="BQ701" s="2352"/>
    </row>
    <row r="702" spans="1:69" s="2353" customFormat="1" ht="43.5" customHeight="1">
      <c r="A702" s="2671">
        <v>4</v>
      </c>
      <c r="B702" s="2672" t="s">
        <v>323</v>
      </c>
      <c r="C702" s="1813" t="s">
        <v>321</v>
      </c>
      <c r="D702" s="1846">
        <v>1.3</v>
      </c>
      <c r="E702" s="2721" t="s">
        <v>305</v>
      </c>
      <c r="F702" s="2450" t="s">
        <v>324</v>
      </c>
      <c r="G702" s="2674">
        <v>1500</v>
      </c>
      <c r="H702" s="2674">
        <v>1500</v>
      </c>
      <c r="I702" s="102"/>
      <c r="J702" s="102"/>
      <c r="K702" s="117">
        <v>1500</v>
      </c>
      <c r="L702" s="117">
        <v>1500</v>
      </c>
      <c r="M702" s="1002">
        <v>945.12800000000004</v>
      </c>
      <c r="N702" s="103"/>
      <c r="O702" s="2674">
        <f>P702+Q702+R702</f>
        <v>38.936</v>
      </c>
      <c r="P702" s="117">
        <v>38.936</v>
      </c>
      <c r="Q702" s="102"/>
      <c r="R702" s="102"/>
      <c r="S702" s="103">
        <f t="shared" si="372"/>
        <v>300</v>
      </c>
      <c r="T702" s="2674">
        <v>300</v>
      </c>
      <c r="U702" s="102"/>
      <c r="V702" s="102"/>
      <c r="W702" s="103">
        <f t="shared" si="373"/>
        <v>38.936</v>
      </c>
      <c r="X702" s="103">
        <v>38.936</v>
      </c>
      <c r="Y702" s="102"/>
      <c r="Z702" s="102"/>
      <c r="AA702" s="103">
        <f t="shared" si="361"/>
        <v>255.446</v>
      </c>
      <c r="AB702" s="103">
        <v>255.446</v>
      </c>
      <c r="AC702" s="102"/>
      <c r="AD702" s="102"/>
      <c r="AE702" s="103">
        <f t="shared" si="362"/>
        <v>38.936</v>
      </c>
      <c r="AF702" s="103">
        <f t="shared" si="390"/>
        <v>38.936</v>
      </c>
      <c r="AG702" s="102"/>
      <c r="AH702" s="102"/>
      <c r="AI702" s="103">
        <f t="shared" si="363"/>
        <v>300</v>
      </c>
      <c r="AJ702" s="103">
        <f t="shared" si="389"/>
        <v>300</v>
      </c>
      <c r="AK702" s="102"/>
      <c r="AL702" s="102"/>
      <c r="AM702" s="2585">
        <f t="shared" si="364"/>
        <v>1500</v>
      </c>
      <c r="AN702" s="2585">
        <v>1500</v>
      </c>
      <c r="AO702" s="102"/>
      <c r="AP702" s="102"/>
      <c r="AQ702" s="2596">
        <f t="shared" si="365"/>
        <v>0</v>
      </c>
      <c r="AR702" s="2596"/>
      <c r="AS702" s="102"/>
      <c r="AT702" s="102"/>
      <c r="AU702" s="102"/>
      <c r="AV702" s="2596">
        <f t="shared" si="366"/>
        <v>0</v>
      </c>
      <c r="AW702" s="2596"/>
      <c r="AX702" s="102"/>
      <c r="AY702" s="102"/>
      <c r="AZ702" s="102"/>
      <c r="BA702" s="1655"/>
      <c r="BB702" s="1655"/>
      <c r="BC702" s="1655"/>
      <c r="BD702" s="2329">
        <f t="shared" si="388"/>
        <v>0</v>
      </c>
      <c r="BE702" s="2329"/>
      <c r="BF702" s="1657">
        <f t="shared" si="352"/>
        <v>1200</v>
      </c>
      <c r="BG702" s="2333">
        <v>2022</v>
      </c>
      <c r="BH702" s="2333" t="s">
        <v>910</v>
      </c>
      <c r="BI702" s="2333"/>
      <c r="BJ702" s="2334">
        <f t="shared" si="376"/>
        <v>100</v>
      </c>
      <c r="BK702" s="2334" t="e">
        <f t="shared" si="377"/>
        <v>#DIV/0!</v>
      </c>
      <c r="BL702" s="2333" t="s">
        <v>40</v>
      </c>
      <c r="BM702" s="2461"/>
      <c r="BN702" s="2900" t="s">
        <v>2498</v>
      </c>
      <c r="BO702" s="2900"/>
      <c r="BP702" s="2356"/>
      <c r="BQ702" s="2352"/>
    </row>
    <row r="703" spans="1:69" s="2353" customFormat="1" ht="43.5" customHeight="1">
      <c r="A703" s="2671">
        <v>5</v>
      </c>
      <c r="B703" s="2672" t="s">
        <v>325</v>
      </c>
      <c r="C703" s="1813" t="s">
        <v>326</v>
      </c>
      <c r="D703" s="1846">
        <v>0.8</v>
      </c>
      <c r="E703" s="2721" t="s">
        <v>305</v>
      </c>
      <c r="F703" s="2450" t="s">
        <v>327</v>
      </c>
      <c r="G703" s="2674">
        <v>1250</v>
      </c>
      <c r="H703" s="2674">
        <v>1250</v>
      </c>
      <c r="I703" s="102"/>
      <c r="J703" s="102"/>
      <c r="K703" s="117">
        <v>1250</v>
      </c>
      <c r="L703" s="117">
        <v>1250</v>
      </c>
      <c r="M703" s="1002">
        <v>1000</v>
      </c>
      <c r="N703" s="103"/>
      <c r="O703" s="2596"/>
      <c r="P703" s="102"/>
      <c r="Q703" s="102"/>
      <c r="R703" s="102"/>
      <c r="S703" s="103">
        <f t="shared" si="372"/>
        <v>250</v>
      </c>
      <c r="T703" s="2674">
        <v>250</v>
      </c>
      <c r="U703" s="102"/>
      <c r="V703" s="102"/>
      <c r="W703" s="103">
        <f t="shared" si="373"/>
        <v>0</v>
      </c>
      <c r="X703" s="103"/>
      <c r="Y703" s="102"/>
      <c r="Z703" s="102"/>
      <c r="AA703" s="103">
        <f t="shared" si="361"/>
        <v>133.53299999999999</v>
      </c>
      <c r="AB703" s="103">
        <v>133.53299999999999</v>
      </c>
      <c r="AC703" s="102"/>
      <c r="AD703" s="102"/>
      <c r="AE703" s="103">
        <f t="shared" si="362"/>
        <v>0</v>
      </c>
      <c r="AF703" s="103"/>
      <c r="AG703" s="102"/>
      <c r="AH703" s="102"/>
      <c r="AI703" s="103">
        <f t="shared" si="363"/>
        <v>250</v>
      </c>
      <c r="AJ703" s="103">
        <f t="shared" si="389"/>
        <v>250</v>
      </c>
      <c r="AK703" s="102"/>
      <c r="AL703" s="102"/>
      <c r="AM703" s="2585">
        <f t="shared" si="364"/>
        <v>1250</v>
      </c>
      <c r="AN703" s="2585">
        <v>1250</v>
      </c>
      <c r="AO703" s="102"/>
      <c r="AP703" s="102"/>
      <c r="AQ703" s="2596">
        <f t="shared" si="365"/>
        <v>0</v>
      </c>
      <c r="AR703" s="2596"/>
      <c r="AS703" s="102"/>
      <c r="AT703" s="102"/>
      <c r="AU703" s="102"/>
      <c r="AV703" s="2596">
        <f t="shared" si="366"/>
        <v>0</v>
      </c>
      <c r="AW703" s="2596"/>
      <c r="AX703" s="102"/>
      <c r="AY703" s="102"/>
      <c r="AZ703" s="102"/>
      <c r="BA703" s="1655"/>
      <c r="BB703" s="1655"/>
      <c r="BC703" s="1655"/>
      <c r="BD703" s="2329">
        <f t="shared" si="388"/>
        <v>0</v>
      </c>
      <c r="BE703" s="2329"/>
      <c r="BF703" s="1657">
        <f t="shared" si="352"/>
        <v>1000</v>
      </c>
      <c r="BG703" s="2333">
        <v>2022</v>
      </c>
      <c r="BH703" s="2333" t="s">
        <v>910</v>
      </c>
      <c r="BI703" s="2333"/>
      <c r="BJ703" s="2334">
        <f t="shared" si="376"/>
        <v>100</v>
      </c>
      <c r="BK703" s="2334" t="e">
        <f t="shared" si="377"/>
        <v>#DIV/0!</v>
      </c>
      <c r="BL703" s="2333" t="s">
        <v>40</v>
      </c>
      <c r="BM703" s="2461"/>
      <c r="BN703" s="2900" t="s">
        <v>2498</v>
      </c>
      <c r="BO703" s="2900"/>
      <c r="BP703" s="2356"/>
      <c r="BQ703" s="2352"/>
    </row>
    <row r="704" spans="1:69" s="2353" customFormat="1" ht="43.5" customHeight="1">
      <c r="A704" s="2671">
        <v>6</v>
      </c>
      <c r="B704" s="2672" t="s">
        <v>328</v>
      </c>
      <c r="C704" s="1813" t="s">
        <v>264</v>
      </c>
      <c r="D704" s="1846">
        <v>2</v>
      </c>
      <c r="E704" s="2721" t="s">
        <v>329</v>
      </c>
      <c r="F704" s="2450" t="s">
        <v>330</v>
      </c>
      <c r="G704" s="2674">
        <v>2500</v>
      </c>
      <c r="H704" s="2674">
        <v>2500</v>
      </c>
      <c r="I704" s="102"/>
      <c r="J704" s="102"/>
      <c r="K704" s="117">
        <v>2500</v>
      </c>
      <c r="L704" s="117">
        <v>2500</v>
      </c>
      <c r="M704" s="1002">
        <v>860</v>
      </c>
      <c r="N704" s="103"/>
      <c r="O704" s="2596"/>
      <c r="P704" s="102"/>
      <c r="Q704" s="102"/>
      <c r="R704" s="102"/>
      <c r="S704" s="103">
        <f t="shared" si="372"/>
        <v>1640</v>
      </c>
      <c r="T704" s="2674">
        <v>1640</v>
      </c>
      <c r="U704" s="102"/>
      <c r="V704" s="102"/>
      <c r="W704" s="103">
        <f t="shared" si="373"/>
        <v>0</v>
      </c>
      <c r="X704" s="102"/>
      <c r="Y704" s="102"/>
      <c r="Z704" s="102"/>
      <c r="AA704" s="103">
        <f t="shared" si="361"/>
        <v>239.274</v>
      </c>
      <c r="AB704" s="103">
        <v>239.274</v>
      </c>
      <c r="AC704" s="102"/>
      <c r="AD704" s="102"/>
      <c r="AE704" s="103">
        <f t="shared" si="362"/>
        <v>0</v>
      </c>
      <c r="AF704" s="103"/>
      <c r="AG704" s="102"/>
      <c r="AH704" s="102"/>
      <c r="AI704" s="103">
        <f t="shared" si="363"/>
        <v>1640</v>
      </c>
      <c r="AJ704" s="103">
        <f t="shared" si="389"/>
        <v>1640</v>
      </c>
      <c r="AK704" s="102"/>
      <c r="AL704" s="102"/>
      <c r="AM704" s="2585">
        <f t="shared" si="364"/>
        <v>2500</v>
      </c>
      <c r="AN704" s="2585">
        <v>2500</v>
      </c>
      <c r="AO704" s="102"/>
      <c r="AP704" s="102"/>
      <c r="AQ704" s="2596">
        <f t="shared" si="365"/>
        <v>0</v>
      </c>
      <c r="AR704" s="2596"/>
      <c r="AS704" s="102"/>
      <c r="AT704" s="102"/>
      <c r="AU704" s="102"/>
      <c r="AV704" s="2596">
        <f t="shared" si="366"/>
        <v>0</v>
      </c>
      <c r="AW704" s="2596"/>
      <c r="AX704" s="102"/>
      <c r="AY704" s="102"/>
      <c r="AZ704" s="102"/>
      <c r="BA704" s="1655"/>
      <c r="BB704" s="1655"/>
      <c r="BC704" s="1655"/>
      <c r="BD704" s="2329">
        <f t="shared" si="388"/>
        <v>0</v>
      </c>
      <c r="BE704" s="2329"/>
      <c r="BF704" s="1657">
        <f t="shared" si="352"/>
        <v>860</v>
      </c>
      <c r="BG704" s="2333">
        <v>2022</v>
      </c>
      <c r="BH704" s="2333" t="s">
        <v>910</v>
      </c>
      <c r="BI704" s="2333"/>
      <c r="BJ704" s="2334">
        <f t="shared" si="376"/>
        <v>100</v>
      </c>
      <c r="BK704" s="2334" t="e">
        <f t="shared" si="377"/>
        <v>#DIV/0!</v>
      </c>
      <c r="BL704" s="2333" t="s">
        <v>40</v>
      </c>
      <c r="BM704" s="2461"/>
      <c r="BN704" s="2900" t="s">
        <v>2498</v>
      </c>
      <c r="BO704" s="2900"/>
      <c r="BP704" s="2356"/>
      <c r="BQ704" s="2352"/>
    </row>
    <row r="705" spans="1:69" s="2353" customFormat="1" ht="43.5" customHeight="1">
      <c r="A705" s="2671">
        <v>7</v>
      </c>
      <c r="B705" s="2672" t="s">
        <v>331</v>
      </c>
      <c r="C705" s="1813" t="s">
        <v>216</v>
      </c>
      <c r="D705" s="1846">
        <v>10</v>
      </c>
      <c r="E705" s="2721" t="s">
        <v>305</v>
      </c>
      <c r="F705" s="2450" t="s">
        <v>332</v>
      </c>
      <c r="G705" s="2674">
        <v>1000</v>
      </c>
      <c r="H705" s="2674">
        <v>1000</v>
      </c>
      <c r="I705" s="102"/>
      <c r="J705" s="102"/>
      <c r="K705" s="117">
        <v>1000</v>
      </c>
      <c r="L705" s="117">
        <v>1000</v>
      </c>
      <c r="M705" s="1002">
        <v>800</v>
      </c>
      <c r="N705" s="103"/>
      <c r="O705" s="2596"/>
      <c r="P705" s="102"/>
      <c r="Q705" s="102"/>
      <c r="R705" s="102"/>
      <c r="S705" s="103">
        <f t="shared" si="372"/>
        <v>200</v>
      </c>
      <c r="T705" s="2674">
        <v>200</v>
      </c>
      <c r="U705" s="102"/>
      <c r="V705" s="102"/>
      <c r="W705" s="103">
        <f t="shared" si="373"/>
        <v>0</v>
      </c>
      <c r="X705" s="102"/>
      <c r="Y705" s="102"/>
      <c r="Z705" s="102"/>
      <c r="AA705" s="103">
        <f t="shared" si="361"/>
        <v>195.29599999999999</v>
      </c>
      <c r="AB705" s="103">
        <v>195.29599999999999</v>
      </c>
      <c r="AC705" s="102"/>
      <c r="AD705" s="102"/>
      <c r="AE705" s="103">
        <f t="shared" si="362"/>
        <v>0</v>
      </c>
      <c r="AF705" s="103"/>
      <c r="AG705" s="102"/>
      <c r="AH705" s="102"/>
      <c r="AI705" s="103">
        <f t="shared" si="363"/>
        <v>200</v>
      </c>
      <c r="AJ705" s="103">
        <f t="shared" si="389"/>
        <v>200</v>
      </c>
      <c r="AK705" s="102"/>
      <c r="AL705" s="102"/>
      <c r="AM705" s="2585">
        <f t="shared" si="364"/>
        <v>1000</v>
      </c>
      <c r="AN705" s="2585">
        <v>1000</v>
      </c>
      <c r="AO705" s="102"/>
      <c r="AP705" s="102"/>
      <c r="AQ705" s="2596">
        <f t="shared" si="365"/>
        <v>0</v>
      </c>
      <c r="AR705" s="2596"/>
      <c r="AS705" s="102"/>
      <c r="AT705" s="102"/>
      <c r="AU705" s="102"/>
      <c r="AV705" s="2596">
        <f t="shared" si="366"/>
        <v>0</v>
      </c>
      <c r="AW705" s="2596"/>
      <c r="AX705" s="102"/>
      <c r="AY705" s="102"/>
      <c r="AZ705" s="102"/>
      <c r="BA705" s="1655"/>
      <c r="BB705" s="1655"/>
      <c r="BC705" s="1655"/>
      <c r="BD705" s="2329">
        <f t="shared" si="388"/>
        <v>0</v>
      </c>
      <c r="BE705" s="2329"/>
      <c r="BF705" s="1657">
        <f t="shared" si="352"/>
        <v>800</v>
      </c>
      <c r="BG705" s="2333">
        <v>2022</v>
      </c>
      <c r="BH705" s="2333" t="s">
        <v>910</v>
      </c>
      <c r="BI705" s="2333"/>
      <c r="BJ705" s="2334">
        <f t="shared" si="376"/>
        <v>100</v>
      </c>
      <c r="BK705" s="2334" t="e">
        <f t="shared" si="377"/>
        <v>#DIV/0!</v>
      </c>
      <c r="BL705" s="2333" t="s">
        <v>40</v>
      </c>
      <c r="BM705" s="2461"/>
      <c r="BN705" s="2900" t="s">
        <v>2498</v>
      </c>
      <c r="BO705" s="2900"/>
      <c r="BP705" s="2356"/>
      <c r="BQ705" s="2352"/>
    </row>
    <row r="706" spans="1:69" s="397" customFormat="1" ht="33" customHeight="1">
      <c r="A706" s="2209" t="s">
        <v>74</v>
      </c>
      <c r="B706" s="1850" t="s">
        <v>2420</v>
      </c>
      <c r="C706" s="1910"/>
      <c r="D706" s="2153"/>
      <c r="E706" s="1854"/>
      <c r="F706" s="1860"/>
      <c r="G706" s="1848">
        <f>SUM(G707:G714)</f>
        <v>34517</v>
      </c>
      <c r="H706" s="1848">
        <f t="shared" ref="H706:BD706" si="391">SUM(H707:H714)</f>
        <v>34517</v>
      </c>
      <c r="I706" s="1848">
        <f t="shared" si="391"/>
        <v>0</v>
      </c>
      <c r="J706" s="1848">
        <f t="shared" si="391"/>
        <v>0</v>
      </c>
      <c r="K706" s="1848">
        <f t="shared" si="391"/>
        <v>34517</v>
      </c>
      <c r="L706" s="1848">
        <f t="shared" si="391"/>
        <v>34517</v>
      </c>
      <c r="M706" s="1848">
        <f t="shared" si="391"/>
        <v>2347.8669999999997</v>
      </c>
      <c r="N706" s="1848">
        <f t="shared" si="391"/>
        <v>2347.8669999999997</v>
      </c>
      <c r="O706" s="1848">
        <f t="shared" si="391"/>
        <v>0</v>
      </c>
      <c r="P706" s="1848">
        <f t="shared" si="391"/>
        <v>0</v>
      </c>
      <c r="Q706" s="1848">
        <f t="shared" si="391"/>
        <v>0</v>
      </c>
      <c r="R706" s="1848">
        <f t="shared" si="391"/>
        <v>0</v>
      </c>
      <c r="S706" s="1848">
        <f t="shared" si="391"/>
        <v>18589</v>
      </c>
      <c r="T706" s="1848">
        <f t="shared" si="391"/>
        <v>18589</v>
      </c>
      <c r="U706" s="1848">
        <f t="shared" si="391"/>
        <v>0</v>
      </c>
      <c r="V706" s="1848">
        <f t="shared" si="391"/>
        <v>0</v>
      </c>
      <c r="W706" s="1848">
        <f t="shared" si="391"/>
        <v>0</v>
      </c>
      <c r="X706" s="1848">
        <f t="shared" si="391"/>
        <v>0</v>
      </c>
      <c r="Y706" s="1848">
        <f t="shared" si="391"/>
        <v>0</v>
      </c>
      <c r="Z706" s="1848">
        <f t="shared" si="391"/>
        <v>0</v>
      </c>
      <c r="AA706" s="1848">
        <f t="shared" si="391"/>
        <v>10200.605</v>
      </c>
      <c r="AB706" s="1848">
        <f t="shared" si="391"/>
        <v>10200.605</v>
      </c>
      <c r="AC706" s="1848">
        <f t="shared" si="391"/>
        <v>0</v>
      </c>
      <c r="AD706" s="1848">
        <f t="shared" si="391"/>
        <v>0</v>
      </c>
      <c r="AE706" s="1848">
        <f t="shared" si="391"/>
        <v>0</v>
      </c>
      <c r="AF706" s="1848">
        <f t="shared" si="391"/>
        <v>0</v>
      </c>
      <c r="AG706" s="1848">
        <f t="shared" si="391"/>
        <v>0</v>
      </c>
      <c r="AH706" s="1848">
        <f t="shared" si="391"/>
        <v>0</v>
      </c>
      <c r="AI706" s="1848">
        <f t="shared" si="391"/>
        <v>18589</v>
      </c>
      <c r="AJ706" s="1848">
        <f t="shared" si="391"/>
        <v>18589</v>
      </c>
      <c r="AK706" s="1848">
        <f t="shared" si="391"/>
        <v>0</v>
      </c>
      <c r="AL706" s="1848">
        <f t="shared" si="391"/>
        <v>0</v>
      </c>
      <c r="AM706" s="1848">
        <f t="shared" si="391"/>
        <v>18589</v>
      </c>
      <c r="AN706" s="1848">
        <f t="shared" si="391"/>
        <v>18589</v>
      </c>
      <c r="AO706" s="1848">
        <f t="shared" si="391"/>
        <v>0</v>
      </c>
      <c r="AP706" s="1848">
        <f t="shared" si="391"/>
        <v>0</v>
      </c>
      <c r="AQ706" s="1848">
        <f t="shared" si="391"/>
        <v>15928</v>
      </c>
      <c r="AR706" s="1848">
        <f t="shared" si="391"/>
        <v>15928</v>
      </c>
      <c r="AS706" s="1848">
        <f t="shared" si="391"/>
        <v>0</v>
      </c>
      <c r="AT706" s="1848">
        <f t="shared" si="391"/>
        <v>0</v>
      </c>
      <c r="AU706" s="1848">
        <f t="shared" si="391"/>
        <v>0</v>
      </c>
      <c r="AV706" s="1848">
        <f t="shared" si="391"/>
        <v>15928</v>
      </c>
      <c r="AW706" s="1848">
        <f t="shared" si="391"/>
        <v>15928</v>
      </c>
      <c r="AX706" s="1848">
        <f t="shared" si="391"/>
        <v>0</v>
      </c>
      <c r="AY706" s="1848">
        <f t="shared" si="391"/>
        <v>0</v>
      </c>
      <c r="AZ706" s="1848">
        <f t="shared" si="391"/>
        <v>0</v>
      </c>
      <c r="BA706" s="1848">
        <f t="shared" si="391"/>
        <v>0</v>
      </c>
      <c r="BB706" s="1848">
        <f t="shared" si="391"/>
        <v>0</v>
      </c>
      <c r="BC706" s="1848">
        <f t="shared" si="391"/>
        <v>0</v>
      </c>
      <c r="BD706" s="1848">
        <f t="shared" si="391"/>
        <v>15928</v>
      </c>
      <c r="BE706" s="102"/>
      <c r="BF706" s="1803"/>
      <c r="BG706" s="1804"/>
      <c r="BH706" s="1804"/>
      <c r="BI706" s="1804"/>
      <c r="BJ706" s="1692">
        <f t="shared" si="376"/>
        <v>100</v>
      </c>
      <c r="BK706" s="1692">
        <f t="shared" si="377"/>
        <v>100</v>
      </c>
      <c r="BL706" s="1691"/>
      <c r="BM706" s="1641"/>
      <c r="BN706" s="2900" t="s">
        <v>2498</v>
      </c>
      <c r="BO706" s="1369"/>
      <c r="BP706" s="1660"/>
      <c r="BQ706" s="1704"/>
    </row>
    <row r="707" spans="1:69" s="2364" customFormat="1" ht="60" customHeight="1">
      <c r="A707" s="2671">
        <v>1</v>
      </c>
      <c r="B707" s="2672" t="s">
        <v>353</v>
      </c>
      <c r="C707" s="1813" t="s">
        <v>216</v>
      </c>
      <c r="D707" s="1846">
        <v>8.1</v>
      </c>
      <c r="E707" s="2721" t="s">
        <v>206</v>
      </c>
      <c r="F707" s="2450" t="s">
        <v>354</v>
      </c>
      <c r="G707" s="2674">
        <v>6700</v>
      </c>
      <c r="H707" s="2674">
        <v>6700</v>
      </c>
      <c r="I707" s="102"/>
      <c r="J707" s="102"/>
      <c r="K707" s="117">
        <v>6700</v>
      </c>
      <c r="L707" s="117">
        <v>6700</v>
      </c>
      <c r="M707" s="1802">
        <v>428.16699999999992</v>
      </c>
      <c r="N707" s="103">
        <v>428.16699999999992</v>
      </c>
      <c r="O707" s="2596"/>
      <c r="P707" s="102"/>
      <c r="Q707" s="102"/>
      <c r="R707" s="102"/>
      <c r="S707" s="103">
        <f t="shared" si="372"/>
        <v>3089</v>
      </c>
      <c r="T707" s="2585">
        <v>3089</v>
      </c>
      <c r="U707" s="102"/>
      <c r="V707" s="102"/>
      <c r="W707" s="103">
        <f t="shared" si="373"/>
        <v>0</v>
      </c>
      <c r="X707" s="102"/>
      <c r="Y707" s="102"/>
      <c r="Z707" s="102"/>
      <c r="AA707" s="103">
        <f t="shared" si="361"/>
        <v>2178.1669999999999</v>
      </c>
      <c r="AB707" s="103">
        <v>2178.1669999999999</v>
      </c>
      <c r="AC707" s="102"/>
      <c r="AD707" s="102"/>
      <c r="AE707" s="103">
        <f t="shared" si="362"/>
        <v>0</v>
      </c>
      <c r="AF707" s="103"/>
      <c r="AG707" s="102"/>
      <c r="AH707" s="102"/>
      <c r="AI707" s="103">
        <f t="shared" si="363"/>
        <v>3089</v>
      </c>
      <c r="AJ707" s="103">
        <f>T707</f>
        <v>3089</v>
      </c>
      <c r="AK707" s="102"/>
      <c r="AL707" s="102"/>
      <c r="AM707" s="2585">
        <f t="shared" si="364"/>
        <v>3089</v>
      </c>
      <c r="AN707" s="2585">
        <v>3089</v>
      </c>
      <c r="AO707" s="102"/>
      <c r="AP707" s="102"/>
      <c r="AQ707" s="2585">
        <f t="shared" si="365"/>
        <v>3611</v>
      </c>
      <c r="AR707" s="2585">
        <f>L707-AN707</f>
        <v>3611</v>
      </c>
      <c r="AS707" s="102"/>
      <c r="AT707" s="102"/>
      <c r="AU707" s="102"/>
      <c r="AV707" s="2585">
        <f t="shared" si="366"/>
        <v>3611</v>
      </c>
      <c r="AW707" s="2585">
        <f>AR707</f>
        <v>3611</v>
      </c>
      <c r="AX707" s="102"/>
      <c r="AY707" s="102"/>
      <c r="AZ707" s="102"/>
      <c r="BA707" s="1655"/>
      <c r="BB707" s="1655"/>
      <c r="BC707" s="1655"/>
      <c r="BD707" s="2329">
        <v>3611</v>
      </c>
      <c r="BE707" s="2597"/>
      <c r="BF707" s="1657">
        <f t="shared" si="352"/>
        <v>0</v>
      </c>
      <c r="BG707" s="2333">
        <v>2023</v>
      </c>
      <c r="BH707" s="2333" t="s">
        <v>2324</v>
      </c>
      <c r="BI707" s="2333" t="s">
        <v>2327</v>
      </c>
      <c r="BJ707" s="2334">
        <f t="shared" si="376"/>
        <v>100</v>
      </c>
      <c r="BK707" s="2334">
        <f t="shared" si="377"/>
        <v>100</v>
      </c>
      <c r="BL707" s="2333" t="s">
        <v>40</v>
      </c>
      <c r="BM707" s="2461"/>
      <c r="BN707" s="2900" t="s">
        <v>2498</v>
      </c>
      <c r="BO707" s="2900"/>
      <c r="BP707" s="2356"/>
      <c r="BQ707" s="2352"/>
    </row>
    <row r="708" spans="1:69" s="2364" customFormat="1" ht="77.25" customHeight="1">
      <c r="A708" s="2671">
        <v>2</v>
      </c>
      <c r="B708" s="2672" t="s">
        <v>355</v>
      </c>
      <c r="C708" s="1813" t="s">
        <v>293</v>
      </c>
      <c r="D708" s="1846">
        <v>11.3</v>
      </c>
      <c r="E708" s="2721" t="s">
        <v>206</v>
      </c>
      <c r="F708" s="2450" t="s">
        <v>356</v>
      </c>
      <c r="G708" s="2674">
        <v>8117</v>
      </c>
      <c r="H708" s="2674">
        <v>8117</v>
      </c>
      <c r="I708" s="102"/>
      <c r="J708" s="102"/>
      <c r="K708" s="117">
        <v>8117</v>
      </c>
      <c r="L708" s="117">
        <v>8117</v>
      </c>
      <c r="M708" s="1802">
        <v>521.88599999999997</v>
      </c>
      <c r="N708" s="103">
        <v>521.88599999999997</v>
      </c>
      <c r="O708" s="2596"/>
      <c r="P708" s="102"/>
      <c r="Q708" s="102"/>
      <c r="R708" s="102"/>
      <c r="S708" s="103">
        <f t="shared" si="372"/>
        <v>4000</v>
      </c>
      <c r="T708" s="2674">
        <v>4000</v>
      </c>
      <c r="U708" s="102"/>
      <c r="V708" s="102"/>
      <c r="W708" s="103">
        <f t="shared" si="373"/>
        <v>0</v>
      </c>
      <c r="X708" s="102"/>
      <c r="Y708" s="102"/>
      <c r="Z708" s="102"/>
      <c r="AA708" s="103">
        <f t="shared" si="361"/>
        <v>2786.886</v>
      </c>
      <c r="AB708" s="103">
        <v>2786.886</v>
      </c>
      <c r="AC708" s="102"/>
      <c r="AD708" s="102"/>
      <c r="AE708" s="103">
        <f t="shared" si="362"/>
        <v>0</v>
      </c>
      <c r="AF708" s="103"/>
      <c r="AG708" s="102"/>
      <c r="AH708" s="102"/>
      <c r="AI708" s="103">
        <f t="shared" si="363"/>
        <v>4000</v>
      </c>
      <c r="AJ708" s="103">
        <f>T708</f>
        <v>4000</v>
      </c>
      <c r="AK708" s="102"/>
      <c r="AL708" s="102"/>
      <c r="AM708" s="2585">
        <f t="shared" si="364"/>
        <v>4000</v>
      </c>
      <c r="AN708" s="2585">
        <v>4000</v>
      </c>
      <c r="AO708" s="102"/>
      <c r="AP708" s="102"/>
      <c r="AQ708" s="2585">
        <f t="shared" si="365"/>
        <v>4117</v>
      </c>
      <c r="AR708" s="2585">
        <f t="shared" ref="AR708:AR714" si="392">L708-AN708</f>
        <v>4117</v>
      </c>
      <c r="AS708" s="102"/>
      <c r="AT708" s="102"/>
      <c r="AU708" s="102"/>
      <c r="AV708" s="2585">
        <f t="shared" si="366"/>
        <v>4117</v>
      </c>
      <c r="AW708" s="2585">
        <f t="shared" ref="AW708:AW711" si="393">AR708</f>
        <v>4117</v>
      </c>
      <c r="AX708" s="102"/>
      <c r="AY708" s="102"/>
      <c r="AZ708" s="102"/>
      <c r="BA708" s="1655"/>
      <c r="BB708" s="1655"/>
      <c r="BC708" s="1655"/>
      <c r="BD708" s="2329">
        <v>4117</v>
      </c>
      <c r="BE708" s="2597"/>
      <c r="BF708" s="1657">
        <f t="shared" si="352"/>
        <v>0</v>
      </c>
      <c r="BG708" s="2333">
        <v>2023</v>
      </c>
      <c r="BH708" s="2333" t="s">
        <v>2324</v>
      </c>
      <c r="BI708" s="2333" t="s">
        <v>2327</v>
      </c>
      <c r="BJ708" s="2334">
        <f t="shared" si="376"/>
        <v>100</v>
      </c>
      <c r="BK708" s="2334">
        <f t="shared" si="377"/>
        <v>100</v>
      </c>
      <c r="BL708" s="2333" t="s">
        <v>40</v>
      </c>
      <c r="BM708" s="2461"/>
      <c r="BN708" s="2900" t="s">
        <v>2498</v>
      </c>
      <c r="BO708" s="2900"/>
      <c r="BP708" s="2356"/>
      <c r="BQ708" s="2352"/>
    </row>
    <row r="709" spans="1:69" s="2364" customFormat="1" ht="90.75" customHeight="1">
      <c r="A709" s="2671">
        <v>3</v>
      </c>
      <c r="B709" s="2672" t="s">
        <v>357</v>
      </c>
      <c r="C709" s="1813" t="s">
        <v>286</v>
      </c>
      <c r="D709" s="1846">
        <v>7.5</v>
      </c>
      <c r="E709" s="2721" t="s">
        <v>206</v>
      </c>
      <c r="F709" s="2450" t="s">
        <v>358</v>
      </c>
      <c r="G709" s="2674">
        <v>6250</v>
      </c>
      <c r="H709" s="2674">
        <v>6250</v>
      </c>
      <c r="I709" s="102"/>
      <c r="J709" s="102"/>
      <c r="K709" s="117">
        <v>6250</v>
      </c>
      <c r="L709" s="117">
        <v>6250</v>
      </c>
      <c r="M709" s="1802">
        <v>389.05600000000004</v>
      </c>
      <c r="N709" s="103">
        <v>389.05600000000004</v>
      </c>
      <c r="O709" s="2596"/>
      <c r="P709" s="102"/>
      <c r="Q709" s="102"/>
      <c r="R709" s="102"/>
      <c r="S709" s="103">
        <f t="shared" si="372"/>
        <v>3000</v>
      </c>
      <c r="T709" s="2674">
        <v>3000</v>
      </c>
      <c r="U709" s="102"/>
      <c r="V709" s="102"/>
      <c r="W709" s="103">
        <f t="shared" si="373"/>
        <v>0</v>
      </c>
      <c r="X709" s="102"/>
      <c r="Y709" s="102"/>
      <c r="Z709" s="102"/>
      <c r="AA709" s="103">
        <f t="shared" si="361"/>
        <v>1419.056</v>
      </c>
      <c r="AB709" s="103">
        <v>1419.056</v>
      </c>
      <c r="AC709" s="102"/>
      <c r="AD709" s="102"/>
      <c r="AE709" s="103">
        <f t="shared" si="362"/>
        <v>0</v>
      </c>
      <c r="AF709" s="103"/>
      <c r="AG709" s="102"/>
      <c r="AH709" s="102"/>
      <c r="AI709" s="103">
        <f t="shared" si="363"/>
        <v>3000</v>
      </c>
      <c r="AJ709" s="103">
        <f t="shared" ref="AJ709:AJ714" si="394">T709</f>
        <v>3000</v>
      </c>
      <c r="AK709" s="102"/>
      <c r="AL709" s="102"/>
      <c r="AM709" s="2585">
        <f t="shared" si="364"/>
        <v>3000</v>
      </c>
      <c r="AN709" s="2585">
        <v>3000</v>
      </c>
      <c r="AO709" s="102"/>
      <c r="AP709" s="102"/>
      <c r="AQ709" s="2585">
        <f t="shared" si="365"/>
        <v>3250</v>
      </c>
      <c r="AR709" s="2585">
        <f t="shared" si="392"/>
        <v>3250</v>
      </c>
      <c r="AS709" s="102"/>
      <c r="AT709" s="102"/>
      <c r="AU709" s="102"/>
      <c r="AV709" s="2585">
        <f t="shared" si="366"/>
        <v>3250</v>
      </c>
      <c r="AW709" s="2585">
        <f t="shared" si="393"/>
        <v>3250</v>
      </c>
      <c r="AX709" s="102"/>
      <c r="AY709" s="102"/>
      <c r="AZ709" s="102"/>
      <c r="BA709" s="1655"/>
      <c r="BB709" s="1655"/>
      <c r="BC709" s="1655"/>
      <c r="BD709" s="2329">
        <v>3250</v>
      </c>
      <c r="BE709" s="2597"/>
      <c r="BF709" s="1657">
        <f t="shared" si="352"/>
        <v>0</v>
      </c>
      <c r="BG709" s="2333">
        <v>2023</v>
      </c>
      <c r="BH709" s="2333" t="s">
        <v>2324</v>
      </c>
      <c r="BI709" s="2333" t="s">
        <v>2327</v>
      </c>
      <c r="BJ709" s="2334">
        <f t="shared" si="376"/>
        <v>100</v>
      </c>
      <c r="BK709" s="2334">
        <f t="shared" si="377"/>
        <v>100</v>
      </c>
      <c r="BL709" s="2333" t="s">
        <v>40</v>
      </c>
      <c r="BM709" s="2461"/>
      <c r="BN709" s="2900" t="s">
        <v>2498</v>
      </c>
      <c r="BO709" s="2900"/>
      <c r="BP709" s="2356"/>
      <c r="BQ709" s="2352"/>
    </row>
    <row r="710" spans="1:69" s="2364" customFormat="1" ht="41.25" customHeight="1">
      <c r="A710" s="2671">
        <v>4</v>
      </c>
      <c r="B710" s="2672" t="s">
        <v>359</v>
      </c>
      <c r="C710" s="1813" t="s">
        <v>264</v>
      </c>
      <c r="D710" s="1846">
        <v>2.5</v>
      </c>
      <c r="E710" s="2721" t="s">
        <v>206</v>
      </c>
      <c r="F710" s="2450" t="s">
        <v>360</v>
      </c>
      <c r="G710" s="2674">
        <v>3750</v>
      </c>
      <c r="H710" s="2674">
        <v>3750</v>
      </c>
      <c r="I710" s="102"/>
      <c r="J710" s="102"/>
      <c r="K710" s="117">
        <v>3750</v>
      </c>
      <c r="L710" s="117">
        <v>3750</v>
      </c>
      <c r="M710" s="1802">
        <v>281.262</v>
      </c>
      <c r="N710" s="103">
        <v>281.262</v>
      </c>
      <c r="O710" s="2596"/>
      <c r="P710" s="102"/>
      <c r="Q710" s="102"/>
      <c r="R710" s="102"/>
      <c r="S710" s="103">
        <f t="shared" si="372"/>
        <v>800</v>
      </c>
      <c r="T710" s="2674">
        <v>800</v>
      </c>
      <c r="U710" s="102"/>
      <c r="V710" s="102"/>
      <c r="W710" s="103">
        <f t="shared" si="373"/>
        <v>0</v>
      </c>
      <c r="X710" s="102"/>
      <c r="Y710" s="102"/>
      <c r="Z710" s="102"/>
      <c r="AA710" s="103">
        <f t="shared" si="361"/>
        <v>800</v>
      </c>
      <c r="AB710" s="103">
        <v>800</v>
      </c>
      <c r="AC710" s="102"/>
      <c r="AD710" s="102"/>
      <c r="AE710" s="103">
        <f t="shared" si="362"/>
        <v>0</v>
      </c>
      <c r="AF710" s="103"/>
      <c r="AG710" s="102"/>
      <c r="AH710" s="102"/>
      <c r="AI710" s="103">
        <f t="shared" si="363"/>
        <v>800</v>
      </c>
      <c r="AJ710" s="103">
        <f t="shared" si="394"/>
        <v>800</v>
      </c>
      <c r="AK710" s="102"/>
      <c r="AL710" s="102"/>
      <c r="AM710" s="2585">
        <f t="shared" si="364"/>
        <v>800</v>
      </c>
      <c r="AN710" s="2585">
        <v>800</v>
      </c>
      <c r="AO710" s="102"/>
      <c r="AP710" s="102"/>
      <c r="AQ710" s="2585">
        <f t="shared" si="365"/>
        <v>2950</v>
      </c>
      <c r="AR710" s="2585">
        <f t="shared" si="392"/>
        <v>2950</v>
      </c>
      <c r="AS710" s="102"/>
      <c r="AT710" s="102"/>
      <c r="AU710" s="102"/>
      <c r="AV710" s="2585">
        <f t="shared" si="366"/>
        <v>2950</v>
      </c>
      <c r="AW710" s="2585">
        <f t="shared" si="393"/>
        <v>2950</v>
      </c>
      <c r="AX710" s="102"/>
      <c r="AY710" s="102"/>
      <c r="AZ710" s="102"/>
      <c r="BA710" s="1655"/>
      <c r="BB710" s="1655"/>
      <c r="BC710" s="1655"/>
      <c r="BD710" s="2329">
        <v>2950</v>
      </c>
      <c r="BE710" s="2597"/>
      <c r="BF710" s="1657">
        <f t="shared" si="352"/>
        <v>0</v>
      </c>
      <c r="BG710" s="2333">
        <v>2023</v>
      </c>
      <c r="BH710" s="2333" t="s">
        <v>2324</v>
      </c>
      <c r="BI710" s="2333" t="s">
        <v>2327</v>
      </c>
      <c r="BJ710" s="2334">
        <f t="shared" si="376"/>
        <v>100</v>
      </c>
      <c r="BK710" s="2334">
        <f t="shared" si="377"/>
        <v>100</v>
      </c>
      <c r="BL710" s="2333" t="s">
        <v>40</v>
      </c>
      <c r="BM710" s="2461"/>
      <c r="BN710" s="2900" t="s">
        <v>2498</v>
      </c>
      <c r="BO710" s="2900"/>
      <c r="BP710" s="2356"/>
      <c r="BQ710" s="2352"/>
    </row>
    <row r="711" spans="1:69" s="2364" customFormat="1" ht="57.75" customHeight="1">
      <c r="A711" s="2671">
        <v>5</v>
      </c>
      <c r="B711" s="2672" t="s">
        <v>361</v>
      </c>
      <c r="C711" s="1813" t="s">
        <v>251</v>
      </c>
      <c r="D711" s="1846">
        <v>5.5</v>
      </c>
      <c r="E711" s="2721" t="s">
        <v>206</v>
      </c>
      <c r="F711" s="2450" t="s">
        <v>362</v>
      </c>
      <c r="G711" s="2674">
        <v>5000</v>
      </c>
      <c r="H711" s="2674">
        <v>5000</v>
      </c>
      <c r="I711" s="102"/>
      <c r="J711" s="102"/>
      <c r="K711" s="117">
        <v>5000</v>
      </c>
      <c r="L711" s="117">
        <v>5000</v>
      </c>
      <c r="M711" s="1802">
        <v>350.46599999999989</v>
      </c>
      <c r="N711" s="103">
        <v>350.46599999999989</v>
      </c>
      <c r="O711" s="2596"/>
      <c r="P711" s="102"/>
      <c r="Q711" s="102"/>
      <c r="R711" s="102"/>
      <c r="S711" s="103">
        <f t="shared" si="372"/>
        <v>3000</v>
      </c>
      <c r="T711" s="2674">
        <v>3000</v>
      </c>
      <c r="U711" s="102"/>
      <c r="V711" s="102"/>
      <c r="W711" s="103">
        <f t="shared" si="373"/>
        <v>0</v>
      </c>
      <c r="X711" s="102"/>
      <c r="Y711" s="102"/>
      <c r="Z711" s="102"/>
      <c r="AA711" s="103">
        <f t="shared" si="361"/>
        <v>1415.4659999999999</v>
      </c>
      <c r="AB711" s="103">
        <v>1415.4659999999999</v>
      </c>
      <c r="AC711" s="102"/>
      <c r="AD711" s="102"/>
      <c r="AE711" s="103">
        <f t="shared" si="362"/>
        <v>0</v>
      </c>
      <c r="AF711" s="103"/>
      <c r="AG711" s="102"/>
      <c r="AH711" s="102"/>
      <c r="AI711" s="103">
        <f t="shared" si="363"/>
        <v>3000</v>
      </c>
      <c r="AJ711" s="103">
        <f t="shared" si="394"/>
        <v>3000</v>
      </c>
      <c r="AK711" s="102"/>
      <c r="AL711" s="102"/>
      <c r="AM711" s="2585">
        <f t="shared" si="364"/>
        <v>3000</v>
      </c>
      <c r="AN711" s="2585">
        <v>3000</v>
      </c>
      <c r="AO711" s="102"/>
      <c r="AP711" s="102"/>
      <c r="AQ711" s="2585">
        <f t="shared" si="365"/>
        <v>2000</v>
      </c>
      <c r="AR711" s="2585">
        <f t="shared" si="392"/>
        <v>2000</v>
      </c>
      <c r="AS711" s="102"/>
      <c r="AT711" s="102"/>
      <c r="AU711" s="102"/>
      <c r="AV711" s="2585">
        <f t="shared" si="366"/>
        <v>2000</v>
      </c>
      <c r="AW711" s="2585">
        <f t="shared" si="393"/>
        <v>2000</v>
      </c>
      <c r="AX711" s="102"/>
      <c r="AY711" s="102"/>
      <c r="AZ711" s="102"/>
      <c r="BA711" s="1655"/>
      <c r="BB711" s="1655"/>
      <c r="BC711" s="1655"/>
      <c r="BD711" s="2329">
        <v>2000</v>
      </c>
      <c r="BE711" s="2597"/>
      <c r="BF711" s="1657">
        <f t="shared" si="352"/>
        <v>0</v>
      </c>
      <c r="BG711" s="2333">
        <v>2023</v>
      </c>
      <c r="BH711" s="2333" t="s">
        <v>2324</v>
      </c>
      <c r="BI711" s="2333" t="s">
        <v>2327</v>
      </c>
      <c r="BJ711" s="2334">
        <f t="shared" si="376"/>
        <v>100</v>
      </c>
      <c r="BK711" s="2334">
        <f t="shared" si="377"/>
        <v>100</v>
      </c>
      <c r="BL711" s="2333" t="s">
        <v>40</v>
      </c>
      <c r="BM711" s="2461"/>
      <c r="BN711" s="2900" t="s">
        <v>2498</v>
      </c>
      <c r="BO711" s="2900"/>
      <c r="BP711" s="2356"/>
      <c r="BQ711" s="2352"/>
    </row>
    <row r="712" spans="1:69" s="2364" customFormat="1" ht="25.5">
      <c r="A712" s="2671">
        <v>6</v>
      </c>
      <c r="B712" s="2672" t="s">
        <v>363</v>
      </c>
      <c r="C712" s="1813" t="s">
        <v>316</v>
      </c>
      <c r="D712" s="1846">
        <v>30</v>
      </c>
      <c r="E712" s="2721" t="s">
        <v>206</v>
      </c>
      <c r="F712" s="2450" t="s">
        <v>364</v>
      </c>
      <c r="G712" s="2674">
        <v>2500</v>
      </c>
      <c r="H712" s="2674">
        <v>2500</v>
      </c>
      <c r="I712" s="102"/>
      <c r="J712" s="102"/>
      <c r="K712" s="117">
        <v>2500</v>
      </c>
      <c r="L712" s="117">
        <v>2500</v>
      </c>
      <c r="M712" s="1802">
        <v>200.13900000000001</v>
      </c>
      <c r="N712" s="103">
        <v>200.13900000000001</v>
      </c>
      <c r="O712" s="2596"/>
      <c r="P712" s="102"/>
      <c r="Q712" s="102"/>
      <c r="R712" s="102"/>
      <c r="S712" s="103">
        <f t="shared" si="372"/>
        <v>2500</v>
      </c>
      <c r="T712" s="2674">
        <v>2500</v>
      </c>
      <c r="U712" s="102"/>
      <c r="V712" s="102"/>
      <c r="W712" s="103">
        <f t="shared" si="373"/>
        <v>0</v>
      </c>
      <c r="X712" s="102"/>
      <c r="Y712" s="102"/>
      <c r="Z712" s="102"/>
      <c r="AA712" s="103">
        <f t="shared" si="361"/>
        <v>830.13900000000001</v>
      </c>
      <c r="AB712" s="103">
        <v>830.13900000000001</v>
      </c>
      <c r="AC712" s="102"/>
      <c r="AD712" s="102"/>
      <c r="AE712" s="103">
        <f t="shared" si="362"/>
        <v>0</v>
      </c>
      <c r="AF712" s="103"/>
      <c r="AG712" s="102"/>
      <c r="AH712" s="102"/>
      <c r="AI712" s="103">
        <f t="shared" si="363"/>
        <v>2500</v>
      </c>
      <c r="AJ712" s="103">
        <f t="shared" si="394"/>
        <v>2500</v>
      </c>
      <c r="AK712" s="102"/>
      <c r="AL712" s="102"/>
      <c r="AM712" s="2585">
        <f t="shared" si="364"/>
        <v>2500</v>
      </c>
      <c r="AN712" s="2585">
        <v>2500</v>
      </c>
      <c r="AO712" s="102"/>
      <c r="AP712" s="102"/>
      <c r="AQ712" s="2733">
        <f t="shared" si="365"/>
        <v>0</v>
      </c>
      <c r="AR712" s="2733">
        <f t="shared" si="392"/>
        <v>0</v>
      </c>
      <c r="AS712" s="102"/>
      <c r="AT712" s="102"/>
      <c r="AU712" s="102"/>
      <c r="AV712" s="2596">
        <f t="shared" si="366"/>
        <v>0</v>
      </c>
      <c r="AW712" s="2596"/>
      <c r="AX712" s="102"/>
      <c r="AY712" s="102"/>
      <c r="AZ712" s="102"/>
      <c r="BA712" s="1655"/>
      <c r="BB712" s="1655"/>
      <c r="BC712" s="1655"/>
      <c r="BD712" s="2597"/>
      <c r="BE712" s="2597"/>
      <c r="BF712" s="1657">
        <f t="shared" si="352"/>
        <v>0</v>
      </c>
      <c r="BG712" s="2333">
        <v>2023</v>
      </c>
      <c r="BH712" s="2333" t="s">
        <v>910</v>
      </c>
      <c r="BI712" s="2333"/>
      <c r="BJ712" s="2334">
        <f t="shared" si="376"/>
        <v>100</v>
      </c>
      <c r="BK712" s="2334" t="e">
        <f t="shared" si="377"/>
        <v>#DIV/0!</v>
      </c>
      <c r="BL712" s="2333" t="s">
        <v>40</v>
      </c>
      <c r="BM712" s="2461"/>
      <c r="BN712" s="2900" t="s">
        <v>2498</v>
      </c>
      <c r="BO712" s="2900"/>
      <c r="BP712" s="2356"/>
      <c r="BQ712" s="2352"/>
    </row>
    <row r="713" spans="1:69" s="2364" customFormat="1" ht="24">
      <c r="A713" s="2671">
        <v>7</v>
      </c>
      <c r="B713" s="2672" t="s">
        <v>365</v>
      </c>
      <c r="C713" s="1813" t="s">
        <v>303</v>
      </c>
      <c r="D713" s="1846">
        <v>30</v>
      </c>
      <c r="E713" s="2721" t="s">
        <v>206</v>
      </c>
      <c r="F713" s="2450" t="s">
        <v>366</v>
      </c>
      <c r="G713" s="2674">
        <v>1100</v>
      </c>
      <c r="H713" s="2674">
        <v>1100</v>
      </c>
      <c r="I713" s="102"/>
      <c r="J713" s="102"/>
      <c r="K713" s="117">
        <v>1100</v>
      </c>
      <c r="L713" s="117">
        <v>1100</v>
      </c>
      <c r="M713" s="1802">
        <v>83.672000000000025</v>
      </c>
      <c r="N713" s="103">
        <v>83.672000000000025</v>
      </c>
      <c r="O713" s="2596"/>
      <c r="P713" s="102"/>
      <c r="Q713" s="102"/>
      <c r="R713" s="102"/>
      <c r="S713" s="103">
        <f t="shared" si="372"/>
        <v>1100</v>
      </c>
      <c r="T713" s="2674">
        <v>1100</v>
      </c>
      <c r="U713" s="102"/>
      <c r="V713" s="102"/>
      <c r="W713" s="103">
        <f t="shared" si="373"/>
        <v>0</v>
      </c>
      <c r="X713" s="102"/>
      <c r="Y713" s="102"/>
      <c r="Z713" s="102"/>
      <c r="AA713" s="103">
        <f t="shared" si="361"/>
        <v>378.67200000000003</v>
      </c>
      <c r="AB713" s="103">
        <v>378.67200000000003</v>
      </c>
      <c r="AC713" s="102"/>
      <c r="AD713" s="102"/>
      <c r="AE713" s="103">
        <f t="shared" si="362"/>
        <v>0</v>
      </c>
      <c r="AF713" s="103"/>
      <c r="AG713" s="102"/>
      <c r="AH713" s="102"/>
      <c r="AI713" s="103">
        <f t="shared" si="363"/>
        <v>1100</v>
      </c>
      <c r="AJ713" s="103">
        <f t="shared" si="394"/>
        <v>1100</v>
      </c>
      <c r="AK713" s="102"/>
      <c r="AL713" s="102"/>
      <c r="AM713" s="2585">
        <f t="shared" si="364"/>
        <v>1100</v>
      </c>
      <c r="AN713" s="2585">
        <v>1100</v>
      </c>
      <c r="AO713" s="102"/>
      <c r="AP713" s="102"/>
      <c r="AQ713" s="2733">
        <f t="shared" si="365"/>
        <v>0</v>
      </c>
      <c r="AR713" s="2733">
        <f t="shared" si="392"/>
        <v>0</v>
      </c>
      <c r="AS713" s="102"/>
      <c r="AT713" s="102"/>
      <c r="AU713" s="102"/>
      <c r="AV713" s="2596">
        <f t="shared" si="366"/>
        <v>0</v>
      </c>
      <c r="AW713" s="2596"/>
      <c r="AX713" s="102"/>
      <c r="AY713" s="102"/>
      <c r="AZ713" s="102"/>
      <c r="BA713" s="1655"/>
      <c r="BB713" s="1655"/>
      <c r="BC713" s="1655"/>
      <c r="BD713" s="2597"/>
      <c r="BE713" s="2597"/>
      <c r="BF713" s="1657">
        <f t="shared" si="352"/>
        <v>0</v>
      </c>
      <c r="BG713" s="2333">
        <v>2023</v>
      </c>
      <c r="BH713" s="2333" t="s">
        <v>910</v>
      </c>
      <c r="BI713" s="2333"/>
      <c r="BJ713" s="2334">
        <f t="shared" si="376"/>
        <v>100</v>
      </c>
      <c r="BK713" s="2334" t="e">
        <f t="shared" si="377"/>
        <v>#DIV/0!</v>
      </c>
      <c r="BL713" s="2333" t="s">
        <v>40</v>
      </c>
      <c r="BM713" s="2461"/>
      <c r="BN713" s="2900" t="s">
        <v>2498</v>
      </c>
      <c r="BO713" s="2900"/>
      <c r="BP713" s="2356"/>
      <c r="BQ713" s="2352"/>
    </row>
    <row r="714" spans="1:69" s="2364" customFormat="1" ht="51">
      <c r="A714" s="2671">
        <v>8</v>
      </c>
      <c r="B714" s="2672" t="s">
        <v>367</v>
      </c>
      <c r="C714" s="1830" t="s">
        <v>368</v>
      </c>
      <c r="D714" s="1846">
        <v>2.7</v>
      </c>
      <c r="E714" s="2721" t="s">
        <v>206</v>
      </c>
      <c r="F714" s="2450" t="s">
        <v>369</v>
      </c>
      <c r="G714" s="2674">
        <v>1100</v>
      </c>
      <c r="H714" s="2674">
        <v>1100</v>
      </c>
      <c r="I714" s="102"/>
      <c r="J714" s="102"/>
      <c r="K714" s="117">
        <v>1100</v>
      </c>
      <c r="L714" s="117">
        <v>1100</v>
      </c>
      <c r="M714" s="1802">
        <v>93.218999999999994</v>
      </c>
      <c r="N714" s="103">
        <v>93.218999999999994</v>
      </c>
      <c r="O714" s="2596"/>
      <c r="P714" s="102"/>
      <c r="Q714" s="102"/>
      <c r="R714" s="102"/>
      <c r="S714" s="103">
        <f t="shared" si="372"/>
        <v>1100</v>
      </c>
      <c r="T714" s="2674">
        <v>1100</v>
      </c>
      <c r="U714" s="102"/>
      <c r="V714" s="102"/>
      <c r="W714" s="103">
        <f t="shared" si="373"/>
        <v>0</v>
      </c>
      <c r="X714" s="102"/>
      <c r="Y714" s="102"/>
      <c r="Z714" s="102"/>
      <c r="AA714" s="103">
        <f t="shared" si="361"/>
        <v>392.21899999999999</v>
      </c>
      <c r="AB714" s="103">
        <v>392.21899999999999</v>
      </c>
      <c r="AC714" s="102"/>
      <c r="AD714" s="102"/>
      <c r="AE714" s="103">
        <f t="shared" si="362"/>
        <v>0</v>
      </c>
      <c r="AF714" s="103"/>
      <c r="AG714" s="102"/>
      <c r="AH714" s="102"/>
      <c r="AI714" s="103">
        <f t="shared" si="363"/>
        <v>1100</v>
      </c>
      <c r="AJ714" s="103">
        <f t="shared" si="394"/>
        <v>1100</v>
      </c>
      <c r="AK714" s="102"/>
      <c r="AL714" s="102"/>
      <c r="AM714" s="2585">
        <f t="shared" si="364"/>
        <v>1100</v>
      </c>
      <c r="AN714" s="2585">
        <v>1100</v>
      </c>
      <c r="AO714" s="102"/>
      <c r="AP714" s="102"/>
      <c r="AQ714" s="2733">
        <f t="shared" si="365"/>
        <v>0</v>
      </c>
      <c r="AR714" s="2733">
        <f t="shared" si="392"/>
        <v>0</v>
      </c>
      <c r="AS714" s="102"/>
      <c r="AT714" s="102"/>
      <c r="AU714" s="102"/>
      <c r="AV714" s="2596">
        <f t="shared" si="366"/>
        <v>0</v>
      </c>
      <c r="AW714" s="2596"/>
      <c r="AX714" s="102"/>
      <c r="AY714" s="102"/>
      <c r="AZ714" s="102"/>
      <c r="BA714" s="1655"/>
      <c r="BB714" s="1655"/>
      <c r="BC714" s="1655"/>
      <c r="BD714" s="2597"/>
      <c r="BE714" s="2597"/>
      <c r="BF714" s="1657">
        <f t="shared" si="352"/>
        <v>0</v>
      </c>
      <c r="BG714" s="2333">
        <v>2023</v>
      </c>
      <c r="BH714" s="2333" t="s">
        <v>910</v>
      </c>
      <c r="BI714" s="2333"/>
      <c r="BJ714" s="2334">
        <f t="shared" si="376"/>
        <v>100</v>
      </c>
      <c r="BK714" s="2334" t="e">
        <f t="shared" si="377"/>
        <v>#DIV/0!</v>
      </c>
      <c r="BL714" s="2333" t="s">
        <v>40</v>
      </c>
      <c r="BM714" s="2461"/>
      <c r="BN714" s="2900" t="s">
        <v>2498</v>
      </c>
      <c r="BO714" s="2900"/>
      <c r="BP714" s="2356"/>
      <c r="BQ714" s="2352"/>
    </row>
    <row r="715" spans="1:69" s="2368" customFormat="1" ht="32.25" customHeight="1">
      <c r="A715" s="2781" t="s">
        <v>712</v>
      </c>
      <c r="B715" s="2821" t="s">
        <v>2468</v>
      </c>
      <c r="C715" s="2822"/>
      <c r="D715" s="2823"/>
      <c r="E715" s="2824"/>
      <c r="F715" s="2513"/>
      <c r="G715" s="2783"/>
      <c r="H715" s="2783"/>
      <c r="I715" s="2263"/>
      <c r="J715" s="2263"/>
      <c r="K715" s="2263"/>
      <c r="L715" s="2263"/>
      <c r="M715" s="2263"/>
      <c r="N715" s="2263"/>
      <c r="O715" s="2783"/>
      <c r="P715" s="2263"/>
      <c r="Q715" s="2263"/>
      <c r="R715" s="2263"/>
      <c r="S715" s="2263"/>
      <c r="T715" s="2783"/>
      <c r="U715" s="2263"/>
      <c r="V715" s="2263"/>
      <c r="W715" s="2263"/>
      <c r="X715" s="2263"/>
      <c r="Y715" s="2263"/>
      <c r="Z715" s="2263"/>
      <c r="AA715" s="2263"/>
      <c r="AB715" s="2263"/>
      <c r="AC715" s="2263"/>
      <c r="AD715" s="2263"/>
      <c r="AE715" s="2263"/>
      <c r="AF715" s="2263"/>
      <c r="AG715" s="2263"/>
      <c r="AH715" s="2263"/>
      <c r="AI715" s="2263"/>
      <c r="AJ715" s="2263"/>
      <c r="AK715" s="2263"/>
      <c r="AL715" s="2263"/>
      <c r="AM715" s="2783"/>
      <c r="AN715" s="2783"/>
      <c r="AO715" s="2263"/>
      <c r="AP715" s="2263"/>
      <c r="AQ715" s="2783"/>
      <c r="AR715" s="2783"/>
      <c r="AS715" s="2263"/>
      <c r="AT715" s="2263"/>
      <c r="AU715" s="2263"/>
      <c r="AV715" s="2783"/>
      <c r="AW715" s="2783"/>
      <c r="AX715" s="2263">
        <f t="shared" ref="AX715:BC715" si="395">SUM(AX716:AX721)</f>
        <v>0</v>
      </c>
      <c r="AY715" s="2263">
        <f t="shared" si="395"/>
        <v>0</v>
      </c>
      <c r="AZ715" s="2263">
        <f t="shared" si="395"/>
        <v>0</v>
      </c>
      <c r="BA715" s="2263">
        <f t="shared" si="395"/>
        <v>0</v>
      </c>
      <c r="BB715" s="2263">
        <f t="shared" si="395"/>
        <v>0</v>
      </c>
      <c r="BC715" s="2263">
        <f t="shared" si="395"/>
        <v>0</v>
      </c>
      <c r="BD715" s="2783">
        <v>8750</v>
      </c>
      <c r="BE715" s="2586"/>
      <c r="BF715" s="1086"/>
      <c r="BG715" s="2591"/>
      <c r="BH715" s="2591"/>
      <c r="BI715" s="2591"/>
      <c r="BJ715" s="2340"/>
      <c r="BK715" s="2340"/>
      <c r="BL715" s="2339" t="s">
        <v>2327</v>
      </c>
      <c r="BM715" s="2592"/>
      <c r="BN715" s="2900" t="s">
        <v>2498</v>
      </c>
      <c r="BO715" s="2907"/>
      <c r="BP715" s="2342"/>
    </row>
    <row r="716" spans="1:69" s="1625" customFormat="1" ht="127.5" customHeight="1">
      <c r="A716" s="2207">
        <v>1</v>
      </c>
      <c r="B716" s="2168" t="s">
        <v>386</v>
      </c>
      <c r="C716" s="2265" t="s">
        <v>240</v>
      </c>
      <c r="D716" s="2825">
        <v>6.2</v>
      </c>
      <c r="E716" s="2300" t="s">
        <v>259</v>
      </c>
      <c r="F716" s="2826"/>
      <c r="G716" s="2268">
        <v>11423</v>
      </c>
      <c r="H716" s="2268">
        <v>11423</v>
      </c>
      <c r="I716" s="92"/>
      <c r="J716" s="92"/>
      <c r="K716" s="2268">
        <v>11423</v>
      </c>
      <c r="L716" s="2268">
        <v>11423</v>
      </c>
      <c r="M716" s="2162"/>
      <c r="N716" s="2160"/>
      <c r="O716" s="92"/>
      <c r="P716" s="92"/>
      <c r="Q716" s="92"/>
      <c r="R716" s="92"/>
      <c r="S716" s="92">
        <f t="shared" si="372"/>
        <v>0</v>
      </c>
      <c r="T716" s="92"/>
      <c r="U716" s="92"/>
      <c r="V716" s="92"/>
      <c r="W716" s="2160">
        <f t="shared" si="373"/>
        <v>0</v>
      </c>
      <c r="X716" s="92"/>
      <c r="Y716" s="92"/>
      <c r="Z716" s="92"/>
      <c r="AA716" s="2160">
        <f t="shared" si="361"/>
        <v>0</v>
      </c>
      <c r="AB716" s="2160"/>
      <c r="AC716" s="92"/>
      <c r="AD716" s="92"/>
      <c r="AE716" s="2160">
        <f t="shared" si="362"/>
        <v>0</v>
      </c>
      <c r="AF716" s="92"/>
      <c r="AG716" s="92"/>
      <c r="AH716" s="92"/>
      <c r="AI716" s="2160">
        <f t="shared" si="363"/>
        <v>0</v>
      </c>
      <c r="AJ716" s="92"/>
      <c r="AK716" s="92"/>
      <c r="AL716" s="92"/>
      <c r="AM716" s="2160">
        <f t="shared" si="364"/>
        <v>0</v>
      </c>
      <c r="AN716" s="92"/>
      <c r="AO716" s="92"/>
      <c r="AP716" s="92"/>
      <c r="AQ716" s="2160">
        <f t="shared" si="365"/>
        <v>11423</v>
      </c>
      <c r="AR716" s="2160">
        <f>L716-AN716</f>
        <v>11423</v>
      </c>
      <c r="AS716" s="92"/>
      <c r="AT716" s="92"/>
      <c r="AU716" s="92"/>
      <c r="AV716" s="2160">
        <f t="shared" si="366"/>
        <v>11423</v>
      </c>
      <c r="AW716" s="2160">
        <f>AR716</f>
        <v>11423</v>
      </c>
      <c r="AX716" s="92"/>
      <c r="AY716" s="92"/>
      <c r="AZ716" s="92"/>
      <c r="BA716" s="142"/>
      <c r="BB716" s="142"/>
      <c r="BC716" s="142"/>
      <c r="BD716" s="142"/>
      <c r="BE716" s="142"/>
      <c r="BF716" s="896">
        <f t="shared" si="352"/>
        <v>0</v>
      </c>
      <c r="BG716" s="198">
        <v>2024</v>
      </c>
      <c r="BH716" s="198" t="s">
        <v>2323</v>
      </c>
      <c r="BI716" s="198" t="s">
        <v>2327</v>
      </c>
      <c r="BJ716" s="1925">
        <f t="shared" si="376"/>
        <v>0</v>
      </c>
      <c r="BK716" s="1925">
        <f t="shared" si="377"/>
        <v>0</v>
      </c>
      <c r="BL716" s="198"/>
      <c r="BM716" s="2122"/>
      <c r="BN716" s="2900" t="s">
        <v>2498</v>
      </c>
      <c r="BO716" s="2902"/>
      <c r="BP716" s="1915"/>
    </row>
    <row r="717" spans="1:69" s="1625" customFormat="1" ht="53.25" customHeight="1">
      <c r="A717" s="2207">
        <v>2</v>
      </c>
      <c r="B717" s="2168" t="s">
        <v>387</v>
      </c>
      <c r="C717" s="2265" t="s">
        <v>220</v>
      </c>
      <c r="D717" s="2825">
        <v>2</v>
      </c>
      <c r="E717" s="2300" t="s">
        <v>259</v>
      </c>
      <c r="F717" s="2267"/>
      <c r="G717" s="2268">
        <v>800</v>
      </c>
      <c r="H717" s="2268">
        <v>800</v>
      </c>
      <c r="I717" s="92"/>
      <c r="J717" s="92"/>
      <c r="K717" s="2268">
        <v>800</v>
      </c>
      <c r="L717" s="2268">
        <v>800</v>
      </c>
      <c r="M717" s="2162"/>
      <c r="N717" s="2160"/>
      <c r="O717" s="92"/>
      <c r="P717" s="92"/>
      <c r="Q717" s="92"/>
      <c r="R717" s="92"/>
      <c r="S717" s="92">
        <f t="shared" si="372"/>
        <v>0</v>
      </c>
      <c r="T717" s="92"/>
      <c r="U717" s="92"/>
      <c r="V717" s="92"/>
      <c r="W717" s="2160">
        <f t="shared" si="373"/>
        <v>0</v>
      </c>
      <c r="X717" s="92"/>
      <c r="Y717" s="92"/>
      <c r="Z717" s="92"/>
      <c r="AA717" s="2160">
        <f t="shared" si="361"/>
        <v>0</v>
      </c>
      <c r="AB717" s="2160"/>
      <c r="AC717" s="92"/>
      <c r="AD717" s="92"/>
      <c r="AE717" s="2160">
        <f t="shared" si="362"/>
        <v>0</v>
      </c>
      <c r="AF717" s="92"/>
      <c r="AG717" s="92"/>
      <c r="AH717" s="92"/>
      <c r="AI717" s="2160">
        <f t="shared" si="363"/>
        <v>0</v>
      </c>
      <c r="AJ717" s="92"/>
      <c r="AK717" s="92"/>
      <c r="AL717" s="92"/>
      <c r="AM717" s="2160">
        <f t="shared" si="364"/>
        <v>0</v>
      </c>
      <c r="AN717" s="92"/>
      <c r="AO717" s="92"/>
      <c r="AP717" s="92"/>
      <c r="AQ717" s="2160">
        <f t="shared" si="365"/>
        <v>800</v>
      </c>
      <c r="AR717" s="2160">
        <f t="shared" ref="AR717:AR721" si="396">L717-AN717</f>
        <v>800</v>
      </c>
      <c r="AS717" s="92"/>
      <c r="AT717" s="92"/>
      <c r="AU717" s="92"/>
      <c r="AV717" s="2160">
        <f t="shared" si="366"/>
        <v>800</v>
      </c>
      <c r="AW717" s="2160">
        <f t="shared" ref="AW717:AW721" si="397">AR717</f>
        <v>800</v>
      </c>
      <c r="AX717" s="92"/>
      <c r="AY717" s="92"/>
      <c r="AZ717" s="92"/>
      <c r="BA717" s="142"/>
      <c r="BB717" s="142"/>
      <c r="BC717" s="142"/>
      <c r="BD717" s="142"/>
      <c r="BE717" s="142"/>
      <c r="BF717" s="896">
        <f t="shared" si="352"/>
        <v>0</v>
      </c>
      <c r="BG717" s="198">
        <v>2024</v>
      </c>
      <c r="BH717" s="198" t="s">
        <v>2323</v>
      </c>
      <c r="BI717" s="198" t="s">
        <v>2327</v>
      </c>
      <c r="BJ717" s="1925">
        <f t="shared" si="376"/>
        <v>0</v>
      </c>
      <c r="BK717" s="1925">
        <f t="shared" si="377"/>
        <v>0</v>
      </c>
      <c r="BL717" s="198"/>
      <c r="BM717" s="2122"/>
      <c r="BN717" s="2900" t="s">
        <v>2498</v>
      </c>
      <c r="BO717" s="2902"/>
      <c r="BP717" s="1915"/>
    </row>
    <row r="718" spans="1:69" s="1625" customFormat="1" ht="54.75" customHeight="1">
      <c r="A718" s="2207">
        <v>3</v>
      </c>
      <c r="B718" s="2168" t="s">
        <v>388</v>
      </c>
      <c r="C718" s="2265" t="s">
        <v>244</v>
      </c>
      <c r="D718" s="2825">
        <v>5.4</v>
      </c>
      <c r="E718" s="2300" t="s">
        <v>259</v>
      </c>
      <c r="F718" s="2267"/>
      <c r="G718" s="2268">
        <v>5000</v>
      </c>
      <c r="H718" s="2268">
        <v>5000</v>
      </c>
      <c r="I718" s="92"/>
      <c r="J718" s="92"/>
      <c r="K718" s="2268">
        <v>5000</v>
      </c>
      <c r="L718" s="2268">
        <v>5000</v>
      </c>
      <c r="M718" s="2162"/>
      <c r="N718" s="2160"/>
      <c r="O718" s="92"/>
      <c r="P718" s="92"/>
      <c r="Q718" s="92"/>
      <c r="R718" s="92"/>
      <c r="S718" s="92">
        <f t="shared" si="372"/>
        <v>0</v>
      </c>
      <c r="T718" s="92"/>
      <c r="U718" s="92"/>
      <c r="V718" s="92"/>
      <c r="W718" s="2160">
        <f t="shared" si="373"/>
        <v>0</v>
      </c>
      <c r="X718" s="92"/>
      <c r="Y718" s="92"/>
      <c r="Z718" s="92"/>
      <c r="AA718" s="2160">
        <f t="shared" si="361"/>
        <v>0</v>
      </c>
      <c r="AB718" s="2160"/>
      <c r="AC718" s="92"/>
      <c r="AD718" s="92"/>
      <c r="AE718" s="2160">
        <f t="shared" si="362"/>
        <v>0</v>
      </c>
      <c r="AF718" s="92"/>
      <c r="AG718" s="92"/>
      <c r="AH718" s="92"/>
      <c r="AI718" s="2160">
        <f t="shared" si="363"/>
        <v>0</v>
      </c>
      <c r="AJ718" s="92"/>
      <c r="AK718" s="92"/>
      <c r="AL718" s="92"/>
      <c r="AM718" s="2160">
        <f t="shared" si="364"/>
        <v>0</v>
      </c>
      <c r="AN718" s="92"/>
      <c r="AO718" s="92"/>
      <c r="AP718" s="92"/>
      <c r="AQ718" s="2160">
        <f t="shared" si="365"/>
        <v>5000</v>
      </c>
      <c r="AR718" s="2160">
        <f t="shared" si="396"/>
        <v>5000</v>
      </c>
      <c r="AS718" s="92"/>
      <c r="AT718" s="92"/>
      <c r="AU718" s="92"/>
      <c r="AV718" s="2160">
        <f t="shared" si="366"/>
        <v>5000</v>
      </c>
      <c r="AW718" s="2160">
        <f t="shared" si="397"/>
        <v>5000</v>
      </c>
      <c r="AX718" s="92"/>
      <c r="AY718" s="92"/>
      <c r="AZ718" s="92"/>
      <c r="BA718" s="142"/>
      <c r="BB718" s="142"/>
      <c r="BC718" s="142"/>
      <c r="BD718" s="142"/>
      <c r="BE718" s="142"/>
      <c r="BF718" s="896">
        <f t="shared" si="352"/>
        <v>0</v>
      </c>
      <c r="BG718" s="198">
        <v>2024</v>
      </c>
      <c r="BH718" s="198" t="s">
        <v>2323</v>
      </c>
      <c r="BI718" s="198" t="s">
        <v>2327</v>
      </c>
      <c r="BJ718" s="1925">
        <f t="shared" si="376"/>
        <v>0</v>
      </c>
      <c r="BK718" s="1925">
        <f t="shared" si="377"/>
        <v>0</v>
      </c>
      <c r="BL718" s="198"/>
      <c r="BM718" s="2122"/>
      <c r="BN718" s="2900" t="s">
        <v>2498</v>
      </c>
      <c r="BO718" s="2902"/>
      <c r="BP718" s="1915"/>
    </row>
    <row r="719" spans="1:69" s="1625" customFormat="1" ht="63" customHeight="1">
      <c r="A719" s="2207">
        <v>4</v>
      </c>
      <c r="B719" s="2168" t="s">
        <v>389</v>
      </c>
      <c r="C719" s="2265" t="s">
        <v>220</v>
      </c>
      <c r="D719" s="2825">
        <v>4.3</v>
      </c>
      <c r="E719" s="2300" t="s">
        <v>259</v>
      </c>
      <c r="F719" s="2267"/>
      <c r="G719" s="2268">
        <v>5600</v>
      </c>
      <c r="H719" s="2268">
        <v>5600</v>
      </c>
      <c r="I719" s="92"/>
      <c r="J719" s="92"/>
      <c r="K719" s="2268">
        <v>5600</v>
      </c>
      <c r="L719" s="2268">
        <v>5600</v>
      </c>
      <c r="M719" s="2162"/>
      <c r="N719" s="2160"/>
      <c r="O719" s="92"/>
      <c r="P719" s="92"/>
      <c r="Q719" s="92"/>
      <c r="R719" s="92"/>
      <c r="S719" s="92">
        <f t="shared" si="372"/>
        <v>0</v>
      </c>
      <c r="T719" s="92"/>
      <c r="U719" s="92"/>
      <c r="V719" s="92"/>
      <c r="W719" s="2160">
        <f t="shared" si="373"/>
        <v>0</v>
      </c>
      <c r="X719" s="92"/>
      <c r="Y719" s="92"/>
      <c r="Z719" s="92"/>
      <c r="AA719" s="2160">
        <f t="shared" si="361"/>
        <v>0</v>
      </c>
      <c r="AB719" s="2160"/>
      <c r="AC719" s="92"/>
      <c r="AD719" s="92"/>
      <c r="AE719" s="2160">
        <f t="shared" si="362"/>
        <v>0</v>
      </c>
      <c r="AF719" s="92"/>
      <c r="AG719" s="92"/>
      <c r="AH719" s="92"/>
      <c r="AI719" s="2160">
        <f t="shared" si="363"/>
        <v>0</v>
      </c>
      <c r="AJ719" s="92"/>
      <c r="AK719" s="92"/>
      <c r="AL719" s="92"/>
      <c r="AM719" s="2160">
        <f t="shared" si="364"/>
        <v>0</v>
      </c>
      <c r="AN719" s="92"/>
      <c r="AO719" s="92"/>
      <c r="AP719" s="92"/>
      <c r="AQ719" s="2160">
        <f t="shared" si="365"/>
        <v>5600</v>
      </c>
      <c r="AR719" s="2160">
        <f t="shared" si="396"/>
        <v>5600</v>
      </c>
      <c r="AS719" s="92"/>
      <c r="AT719" s="92"/>
      <c r="AU719" s="92"/>
      <c r="AV719" s="2160">
        <f t="shared" si="366"/>
        <v>5600</v>
      </c>
      <c r="AW719" s="2160">
        <f t="shared" si="397"/>
        <v>5600</v>
      </c>
      <c r="AX719" s="92"/>
      <c r="AY719" s="92"/>
      <c r="AZ719" s="92"/>
      <c r="BA719" s="142"/>
      <c r="BB719" s="142"/>
      <c r="BC719" s="142"/>
      <c r="BD719" s="142"/>
      <c r="BE719" s="142"/>
      <c r="BF719" s="896">
        <f t="shared" ref="BF719:BF786" si="398">AM719-S719</f>
        <v>0</v>
      </c>
      <c r="BG719" s="198">
        <v>2024</v>
      </c>
      <c r="BH719" s="198" t="s">
        <v>2323</v>
      </c>
      <c r="BI719" s="198" t="s">
        <v>2327</v>
      </c>
      <c r="BJ719" s="1925">
        <f t="shared" si="376"/>
        <v>0</v>
      </c>
      <c r="BK719" s="1925">
        <f t="shared" si="377"/>
        <v>0</v>
      </c>
      <c r="BL719" s="198"/>
      <c r="BM719" s="2122"/>
      <c r="BN719" s="2900" t="s">
        <v>2498</v>
      </c>
      <c r="BO719" s="2902"/>
      <c r="BP719" s="1915"/>
    </row>
    <row r="720" spans="1:69" s="1625" customFormat="1" ht="41.25" customHeight="1">
      <c r="A720" s="2207">
        <v>5</v>
      </c>
      <c r="B720" s="2168" t="s">
        <v>390</v>
      </c>
      <c r="C720" s="2265" t="s">
        <v>216</v>
      </c>
      <c r="D720" s="2825">
        <v>6.5</v>
      </c>
      <c r="E720" s="2300" t="s">
        <v>259</v>
      </c>
      <c r="F720" s="2267"/>
      <c r="G720" s="2268">
        <v>10400</v>
      </c>
      <c r="H720" s="2268">
        <v>10400</v>
      </c>
      <c r="I720" s="92"/>
      <c r="J720" s="92"/>
      <c r="K720" s="2268">
        <v>10400</v>
      </c>
      <c r="L720" s="2268">
        <v>10400</v>
      </c>
      <c r="M720" s="2162"/>
      <c r="N720" s="2160"/>
      <c r="O720" s="92"/>
      <c r="P720" s="92"/>
      <c r="Q720" s="92"/>
      <c r="R720" s="92"/>
      <c r="S720" s="92">
        <f t="shared" si="372"/>
        <v>0</v>
      </c>
      <c r="T720" s="92"/>
      <c r="U720" s="92"/>
      <c r="V720" s="92"/>
      <c r="W720" s="2160">
        <f t="shared" si="373"/>
        <v>0</v>
      </c>
      <c r="X720" s="92"/>
      <c r="Y720" s="92"/>
      <c r="Z720" s="92"/>
      <c r="AA720" s="2160">
        <f t="shared" si="361"/>
        <v>0</v>
      </c>
      <c r="AB720" s="2160"/>
      <c r="AC720" s="92"/>
      <c r="AD720" s="92"/>
      <c r="AE720" s="2160">
        <f t="shared" si="362"/>
        <v>0</v>
      </c>
      <c r="AF720" s="92"/>
      <c r="AG720" s="92"/>
      <c r="AH720" s="92"/>
      <c r="AI720" s="2160">
        <f t="shared" si="363"/>
        <v>0</v>
      </c>
      <c r="AJ720" s="92"/>
      <c r="AK720" s="92"/>
      <c r="AL720" s="92"/>
      <c r="AM720" s="2160">
        <f t="shared" si="364"/>
        <v>0</v>
      </c>
      <c r="AN720" s="92"/>
      <c r="AO720" s="92"/>
      <c r="AP720" s="92"/>
      <c r="AQ720" s="2160">
        <f t="shared" si="365"/>
        <v>10400</v>
      </c>
      <c r="AR720" s="2160">
        <f t="shared" si="396"/>
        <v>10400</v>
      </c>
      <c r="AS720" s="92"/>
      <c r="AT720" s="92"/>
      <c r="AU720" s="92"/>
      <c r="AV720" s="2160">
        <f t="shared" si="366"/>
        <v>10400</v>
      </c>
      <c r="AW720" s="2160">
        <f t="shared" si="397"/>
        <v>10400</v>
      </c>
      <c r="AX720" s="92"/>
      <c r="AY720" s="92"/>
      <c r="AZ720" s="92"/>
      <c r="BA720" s="142"/>
      <c r="BB720" s="142"/>
      <c r="BC720" s="142"/>
      <c r="BD720" s="142"/>
      <c r="BE720" s="142"/>
      <c r="BF720" s="896">
        <f t="shared" si="398"/>
        <v>0</v>
      </c>
      <c r="BG720" s="198">
        <v>2024</v>
      </c>
      <c r="BH720" s="198" t="s">
        <v>2323</v>
      </c>
      <c r="BI720" s="198" t="s">
        <v>2327</v>
      </c>
      <c r="BJ720" s="1925">
        <f t="shared" si="376"/>
        <v>0</v>
      </c>
      <c r="BK720" s="1925">
        <f t="shared" si="377"/>
        <v>0</v>
      </c>
      <c r="BL720" s="198"/>
      <c r="BM720" s="2122"/>
      <c r="BN720" s="2900" t="s">
        <v>2498</v>
      </c>
      <c r="BO720" s="2902"/>
      <c r="BP720" s="1915"/>
    </row>
    <row r="721" spans="1:69" s="1625" customFormat="1" ht="41.25" customHeight="1">
      <c r="A721" s="2207">
        <v>6</v>
      </c>
      <c r="B721" s="2168" t="s">
        <v>391</v>
      </c>
      <c r="C721" s="2265" t="s">
        <v>316</v>
      </c>
      <c r="D721" s="2825">
        <v>6</v>
      </c>
      <c r="E721" s="2300" t="s">
        <v>259</v>
      </c>
      <c r="F721" s="2267"/>
      <c r="G721" s="2268">
        <v>9600</v>
      </c>
      <c r="H721" s="2268">
        <v>9600</v>
      </c>
      <c r="I721" s="92"/>
      <c r="J721" s="92"/>
      <c r="K721" s="2268">
        <v>9600</v>
      </c>
      <c r="L721" s="2268">
        <v>9600</v>
      </c>
      <c r="M721" s="2162"/>
      <c r="N721" s="2160"/>
      <c r="O721" s="92"/>
      <c r="P721" s="92"/>
      <c r="Q721" s="92"/>
      <c r="R721" s="92"/>
      <c r="S721" s="92">
        <f t="shared" si="372"/>
        <v>0</v>
      </c>
      <c r="T721" s="92"/>
      <c r="U721" s="92"/>
      <c r="V721" s="92"/>
      <c r="W721" s="2160">
        <f t="shared" si="373"/>
        <v>0</v>
      </c>
      <c r="X721" s="92"/>
      <c r="Y721" s="92"/>
      <c r="Z721" s="92"/>
      <c r="AA721" s="2160">
        <f t="shared" si="361"/>
        <v>0</v>
      </c>
      <c r="AB721" s="2160"/>
      <c r="AC721" s="92"/>
      <c r="AD721" s="92"/>
      <c r="AE721" s="2160">
        <f t="shared" si="362"/>
        <v>0</v>
      </c>
      <c r="AF721" s="92"/>
      <c r="AG721" s="92"/>
      <c r="AH721" s="92"/>
      <c r="AI721" s="2160">
        <f t="shared" si="363"/>
        <v>0</v>
      </c>
      <c r="AJ721" s="92"/>
      <c r="AK721" s="92"/>
      <c r="AL721" s="92"/>
      <c r="AM721" s="2160">
        <f t="shared" si="364"/>
        <v>0</v>
      </c>
      <c r="AN721" s="92"/>
      <c r="AO721" s="92"/>
      <c r="AP721" s="92"/>
      <c r="AQ721" s="2160">
        <f t="shared" si="365"/>
        <v>9600</v>
      </c>
      <c r="AR721" s="2160">
        <f t="shared" si="396"/>
        <v>9600</v>
      </c>
      <c r="AS721" s="92"/>
      <c r="AT721" s="92"/>
      <c r="AU721" s="92"/>
      <c r="AV721" s="2160">
        <f t="shared" si="366"/>
        <v>9600</v>
      </c>
      <c r="AW721" s="2160">
        <f t="shared" si="397"/>
        <v>9600</v>
      </c>
      <c r="AX721" s="92"/>
      <c r="AY721" s="92"/>
      <c r="AZ721" s="92"/>
      <c r="BA721" s="142"/>
      <c r="BB721" s="142"/>
      <c r="BC721" s="142"/>
      <c r="BD721" s="142"/>
      <c r="BE721" s="142"/>
      <c r="BF721" s="896">
        <f t="shared" si="398"/>
        <v>0</v>
      </c>
      <c r="BG721" s="198">
        <v>2024</v>
      </c>
      <c r="BH721" s="198" t="s">
        <v>2323</v>
      </c>
      <c r="BI721" s="198" t="s">
        <v>2327</v>
      </c>
      <c r="BJ721" s="1925">
        <f t="shared" si="376"/>
        <v>0</v>
      </c>
      <c r="BK721" s="1925">
        <f t="shared" si="377"/>
        <v>0</v>
      </c>
      <c r="BL721" s="198"/>
      <c r="BM721" s="2122"/>
      <c r="BN721" s="2900" t="s">
        <v>2498</v>
      </c>
      <c r="BO721" s="2902"/>
      <c r="BP721" s="1915"/>
    </row>
    <row r="722" spans="1:69" s="28" customFormat="1" ht="23.25" customHeight="1">
      <c r="A722" s="2203" t="s">
        <v>54</v>
      </c>
      <c r="B722" s="1798" t="s">
        <v>55</v>
      </c>
      <c r="C722" s="1733"/>
      <c r="D722" s="1733"/>
      <c r="E722" s="1734"/>
      <c r="F722" s="1734"/>
      <c r="G722" s="102">
        <f>G723+G737+G742</f>
        <v>144893</v>
      </c>
      <c r="H722" s="102">
        <f t="shared" ref="H722:BD722" si="399">H723+H737+H742</f>
        <v>144893</v>
      </c>
      <c r="I722" s="102">
        <f t="shared" si="399"/>
        <v>0</v>
      </c>
      <c r="J722" s="102">
        <f t="shared" si="399"/>
        <v>0</v>
      </c>
      <c r="K722" s="102">
        <f t="shared" si="399"/>
        <v>144893</v>
      </c>
      <c r="L722" s="102">
        <f t="shared" si="399"/>
        <v>144893</v>
      </c>
      <c r="M722" s="102">
        <f t="shared" si="399"/>
        <v>48906.303</v>
      </c>
      <c r="N722" s="102">
        <f t="shared" si="399"/>
        <v>31362.443000000007</v>
      </c>
      <c r="O722" s="102">
        <f t="shared" si="399"/>
        <v>2594.6621999999998</v>
      </c>
      <c r="P722" s="102">
        <f t="shared" si="399"/>
        <v>2594.6621999999998</v>
      </c>
      <c r="Q722" s="102">
        <f t="shared" si="399"/>
        <v>0</v>
      </c>
      <c r="R722" s="102">
        <f t="shared" si="399"/>
        <v>0</v>
      </c>
      <c r="S722" s="102">
        <f t="shared" si="399"/>
        <v>46474</v>
      </c>
      <c r="T722" s="102">
        <f t="shared" si="399"/>
        <v>46474</v>
      </c>
      <c r="U722" s="102">
        <f t="shared" si="399"/>
        <v>0</v>
      </c>
      <c r="V722" s="102">
        <f t="shared" si="399"/>
        <v>0</v>
      </c>
      <c r="W722" s="102">
        <f t="shared" si="399"/>
        <v>2594.6621999999998</v>
      </c>
      <c r="X722" s="102">
        <f t="shared" si="399"/>
        <v>2594.6621999999998</v>
      </c>
      <c r="Y722" s="102">
        <f t="shared" si="399"/>
        <v>0</v>
      </c>
      <c r="Z722" s="102">
        <f t="shared" si="399"/>
        <v>0</v>
      </c>
      <c r="AA722" s="102">
        <f t="shared" si="399"/>
        <v>20695.994999999999</v>
      </c>
      <c r="AB722" s="102">
        <f t="shared" si="399"/>
        <v>20695.994999999999</v>
      </c>
      <c r="AC722" s="102">
        <f t="shared" si="399"/>
        <v>0</v>
      </c>
      <c r="AD722" s="102">
        <f t="shared" si="399"/>
        <v>0</v>
      </c>
      <c r="AE722" s="102">
        <f t="shared" si="399"/>
        <v>2594.6621999999998</v>
      </c>
      <c r="AF722" s="102">
        <f t="shared" si="399"/>
        <v>2594.6621999999998</v>
      </c>
      <c r="AG722" s="102">
        <f t="shared" si="399"/>
        <v>0</v>
      </c>
      <c r="AH722" s="102">
        <f t="shared" si="399"/>
        <v>0</v>
      </c>
      <c r="AI722" s="102">
        <f t="shared" si="399"/>
        <v>46474</v>
      </c>
      <c r="AJ722" s="102">
        <f t="shared" si="399"/>
        <v>46474</v>
      </c>
      <c r="AK722" s="102">
        <f t="shared" si="399"/>
        <v>0</v>
      </c>
      <c r="AL722" s="102">
        <f t="shared" si="399"/>
        <v>0</v>
      </c>
      <c r="AM722" s="102">
        <f t="shared" si="399"/>
        <v>81142.999100000001</v>
      </c>
      <c r="AN722" s="102">
        <f t="shared" si="399"/>
        <v>81142.999100000001</v>
      </c>
      <c r="AO722" s="102">
        <f t="shared" si="399"/>
        <v>0</v>
      </c>
      <c r="AP722" s="102">
        <f t="shared" si="399"/>
        <v>0</v>
      </c>
      <c r="AQ722" s="102">
        <f t="shared" si="399"/>
        <v>63750.000899999999</v>
      </c>
      <c r="AR722" s="102">
        <f t="shared" si="399"/>
        <v>63750.000899999999</v>
      </c>
      <c r="AS722" s="102">
        <f t="shared" si="399"/>
        <v>0</v>
      </c>
      <c r="AT722" s="102">
        <f t="shared" si="399"/>
        <v>0</v>
      </c>
      <c r="AU722" s="102">
        <f t="shared" si="399"/>
        <v>0</v>
      </c>
      <c r="AV722" s="102">
        <f t="shared" si="399"/>
        <v>63750.000899999999</v>
      </c>
      <c r="AW722" s="102">
        <f t="shared" si="399"/>
        <v>63750.000899999999</v>
      </c>
      <c r="AX722" s="102">
        <f t="shared" si="399"/>
        <v>0</v>
      </c>
      <c r="AY722" s="102">
        <f t="shared" si="399"/>
        <v>0</v>
      </c>
      <c r="AZ722" s="102">
        <f t="shared" si="399"/>
        <v>0</v>
      </c>
      <c r="BA722" s="102">
        <f t="shared" si="399"/>
        <v>0</v>
      </c>
      <c r="BB722" s="102">
        <f t="shared" si="399"/>
        <v>0</v>
      </c>
      <c r="BC722" s="102">
        <f t="shared" si="399"/>
        <v>0</v>
      </c>
      <c r="BD722" s="102">
        <f t="shared" si="399"/>
        <v>46855</v>
      </c>
      <c r="BE722" s="1655">
        <f>'PL 3 PB DATP'!H69</f>
        <v>46855</v>
      </c>
      <c r="BF722" s="102">
        <f t="shared" ref="BF722" si="400">SUM(BF724:BF754)</f>
        <v>34668.999100000001</v>
      </c>
      <c r="BG722" s="1658"/>
      <c r="BH722" s="1658"/>
      <c r="BI722" s="1658"/>
      <c r="BJ722" s="1669">
        <f t="shared" si="376"/>
        <v>88.339670722533185</v>
      </c>
      <c r="BK722" s="1669">
        <f t="shared" si="377"/>
        <v>73.498038178066921</v>
      </c>
      <c r="BL722" s="1658"/>
      <c r="BM722" s="18"/>
      <c r="BN722" s="2900" t="s">
        <v>2498</v>
      </c>
      <c r="BO722" s="1370"/>
      <c r="BP722" s="1660">
        <f>BE722-BD722</f>
        <v>0</v>
      </c>
      <c r="BQ722" s="53"/>
    </row>
    <row r="723" spans="1:69" s="28" customFormat="1" ht="46.5" customHeight="1">
      <c r="A723" s="2203" t="s">
        <v>73</v>
      </c>
      <c r="B723" s="1798" t="s">
        <v>2422</v>
      </c>
      <c r="C723" s="1733"/>
      <c r="D723" s="1733"/>
      <c r="E723" s="1734"/>
      <c r="F723" s="1734"/>
      <c r="G723" s="102">
        <f>SUM(G724:G736)</f>
        <v>96756</v>
      </c>
      <c r="H723" s="102">
        <f t="shared" ref="H723:BD723" si="401">SUM(H724:H736)</f>
        <v>96756</v>
      </c>
      <c r="I723" s="102">
        <f t="shared" si="401"/>
        <v>0</v>
      </c>
      <c r="J723" s="102">
        <f t="shared" si="401"/>
        <v>0</v>
      </c>
      <c r="K723" s="102">
        <f t="shared" si="401"/>
        <v>96756</v>
      </c>
      <c r="L723" s="102">
        <f t="shared" si="401"/>
        <v>96756</v>
      </c>
      <c r="M723" s="102">
        <f t="shared" si="401"/>
        <v>46500.764999999999</v>
      </c>
      <c r="N723" s="102">
        <f t="shared" si="401"/>
        <v>28956.905000000006</v>
      </c>
      <c r="O723" s="102">
        <f t="shared" si="401"/>
        <v>2594.6621999999998</v>
      </c>
      <c r="P723" s="102">
        <f t="shared" si="401"/>
        <v>2594.6621999999998</v>
      </c>
      <c r="Q723" s="102">
        <f t="shared" si="401"/>
        <v>0</v>
      </c>
      <c r="R723" s="102">
        <f t="shared" si="401"/>
        <v>0</v>
      </c>
      <c r="S723" s="102">
        <f t="shared" si="401"/>
        <v>34837</v>
      </c>
      <c r="T723" s="102">
        <f t="shared" si="401"/>
        <v>34837</v>
      </c>
      <c r="U723" s="102">
        <f t="shared" si="401"/>
        <v>0</v>
      </c>
      <c r="V723" s="102">
        <f t="shared" si="401"/>
        <v>0</v>
      </c>
      <c r="W723" s="102">
        <f t="shared" si="401"/>
        <v>2594.6621999999998</v>
      </c>
      <c r="X723" s="102">
        <f t="shared" si="401"/>
        <v>2594.6621999999998</v>
      </c>
      <c r="Y723" s="102">
        <f t="shared" si="401"/>
        <v>0</v>
      </c>
      <c r="Z723" s="102">
        <f t="shared" si="401"/>
        <v>0</v>
      </c>
      <c r="AA723" s="102">
        <f t="shared" si="401"/>
        <v>16247.72</v>
      </c>
      <c r="AB723" s="102">
        <f t="shared" si="401"/>
        <v>16247.72</v>
      </c>
      <c r="AC723" s="102">
        <f t="shared" si="401"/>
        <v>0</v>
      </c>
      <c r="AD723" s="102">
        <f t="shared" si="401"/>
        <v>0</v>
      </c>
      <c r="AE723" s="102">
        <f t="shared" si="401"/>
        <v>2594.6621999999998</v>
      </c>
      <c r="AF723" s="102">
        <f t="shared" si="401"/>
        <v>2594.6621999999998</v>
      </c>
      <c r="AG723" s="102">
        <f t="shared" si="401"/>
        <v>0</v>
      </c>
      <c r="AH723" s="102">
        <f t="shared" si="401"/>
        <v>0</v>
      </c>
      <c r="AI723" s="102">
        <f t="shared" si="401"/>
        <v>34837</v>
      </c>
      <c r="AJ723" s="102">
        <f t="shared" si="401"/>
        <v>34837</v>
      </c>
      <c r="AK723" s="102">
        <f t="shared" si="401"/>
        <v>0</v>
      </c>
      <c r="AL723" s="102">
        <f t="shared" si="401"/>
        <v>0</v>
      </c>
      <c r="AM723" s="102">
        <f t="shared" si="401"/>
        <v>69505.999100000001</v>
      </c>
      <c r="AN723" s="102">
        <f t="shared" si="401"/>
        <v>69505.999100000001</v>
      </c>
      <c r="AO723" s="102">
        <f t="shared" si="401"/>
        <v>0</v>
      </c>
      <c r="AP723" s="102">
        <f t="shared" si="401"/>
        <v>0</v>
      </c>
      <c r="AQ723" s="102">
        <f t="shared" si="401"/>
        <v>27250.000899999999</v>
      </c>
      <c r="AR723" s="102">
        <f t="shared" si="401"/>
        <v>27250.000899999999</v>
      </c>
      <c r="AS723" s="102">
        <f t="shared" si="401"/>
        <v>0</v>
      </c>
      <c r="AT723" s="102">
        <f t="shared" si="401"/>
        <v>0</v>
      </c>
      <c r="AU723" s="102">
        <f t="shared" si="401"/>
        <v>0</v>
      </c>
      <c r="AV723" s="102">
        <f t="shared" si="401"/>
        <v>27250.000899999999</v>
      </c>
      <c r="AW723" s="102">
        <f t="shared" si="401"/>
        <v>27250.000899999999</v>
      </c>
      <c r="AX723" s="102">
        <f t="shared" si="401"/>
        <v>0</v>
      </c>
      <c r="AY723" s="102">
        <f t="shared" si="401"/>
        <v>0</v>
      </c>
      <c r="AZ723" s="102">
        <f t="shared" si="401"/>
        <v>0</v>
      </c>
      <c r="BA723" s="102">
        <f t="shared" si="401"/>
        <v>0</v>
      </c>
      <c r="BB723" s="102">
        <f t="shared" si="401"/>
        <v>0</v>
      </c>
      <c r="BC723" s="102">
        <f t="shared" si="401"/>
        <v>0</v>
      </c>
      <c r="BD723" s="102">
        <f t="shared" si="401"/>
        <v>27250</v>
      </c>
      <c r="BE723" s="102"/>
      <c r="BF723" s="102"/>
      <c r="BG723" s="1735"/>
      <c r="BH723" s="1735"/>
      <c r="BI723" s="1735"/>
      <c r="BJ723" s="1669">
        <f t="shared" si="376"/>
        <v>99.999999069825122</v>
      </c>
      <c r="BK723" s="1669">
        <f t="shared" si="377"/>
        <v>99.999996697247823</v>
      </c>
      <c r="BL723" s="1658"/>
      <c r="BM723" s="18"/>
      <c r="BN723" s="2900" t="s">
        <v>2498</v>
      </c>
      <c r="BO723" s="1370"/>
      <c r="BP723" s="1660"/>
      <c r="BQ723" s="53"/>
    </row>
    <row r="724" spans="1:69" s="2509" customFormat="1" ht="83.25" customHeight="1">
      <c r="A724" s="2499">
        <v>1</v>
      </c>
      <c r="B724" s="2447" t="s">
        <v>1230</v>
      </c>
      <c r="C724" s="1812" t="s">
        <v>1231</v>
      </c>
      <c r="D724" s="2000" t="s">
        <v>1232</v>
      </c>
      <c r="E724" s="2449" t="s">
        <v>305</v>
      </c>
      <c r="F724" s="2721" t="s">
        <v>1233</v>
      </c>
      <c r="G724" s="2479">
        <v>7080</v>
      </c>
      <c r="H724" s="2479">
        <v>7080</v>
      </c>
      <c r="I724" s="1741"/>
      <c r="J724" s="1741"/>
      <c r="K724" s="1737">
        <v>7080</v>
      </c>
      <c r="L724" s="1737">
        <v>7080</v>
      </c>
      <c r="M724" s="1759">
        <v>6518.7889999999998</v>
      </c>
      <c r="N724" s="1741">
        <v>3460.9289999999996</v>
      </c>
      <c r="O724" s="2505"/>
      <c r="P724" s="1760"/>
      <c r="Q724" s="1741"/>
      <c r="R724" s="1741"/>
      <c r="S724" s="1741">
        <f t="shared" ref="S724:S792" si="402">SUM(T724:V724)</f>
        <v>2230</v>
      </c>
      <c r="T724" s="2504">
        <v>2230</v>
      </c>
      <c r="U724" s="1741"/>
      <c r="V724" s="1741"/>
      <c r="W724" s="1760">
        <f t="shared" ref="W724:W792" si="403">SUM(X724:Z724)</f>
        <v>0</v>
      </c>
      <c r="X724" s="1760"/>
      <c r="Y724" s="1741"/>
      <c r="Z724" s="1741"/>
      <c r="AA724" s="1760">
        <f t="shared" ref="AA724:AA792" si="404">SUM(AB724:AD724)</f>
        <v>2230</v>
      </c>
      <c r="AB724" s="1760">
        <v>2230</v>
      </c>
      <c r="AC724" s="1741"/>
      <c r="AD724" s="1741"/>
      <c r="AE724" s="1760">
        <f t="shared" ref="AE724:AE792" si="405">SUM(AF724:AH724)</f>
        <v>0</v>
      </c>
      <c r="AF724" s="1760"/>
      <c r="AG724" s="1741"/>
      <c r="AH724" s="1741"/>
      <c r="AI724" s="1760">
        <f t="shared" ref="AI724:AI792" si="406">SUM(AJ724:AL724)</f>
        <v>2230</v>
      </c>
      <c r="AJ724" s="1741">
        <v>2230</v>
      </c>
      <c r="AK724" s="1741"/>
      <c r="AL724" s="1741"/>
      <c r="AM724" s="2505">
        <f t="shared" ref="AM724:AM792" si="407">SUM(AN724:AP724)</f>
        <v>5080</v>
      </c>
      <c r="AN724" s="2504">
        <v>5080</v>
      </c>
      <c r="AO724" s="1741">
        <v>0</v>
      </c>
      <c r="AP724" s="1741"/>
      <c r="AQ724" s="2504">
        <f t="shared" ref="AQ724:AQ792" si="408">SUM(AR724:AT724)</f>
        <v>2000</v>
      </c>
      <c r="AR724" s="2504">
        <v>2000</v>
      </c>
      <c r="AS724" s="1741"/>
      <c r="AT724" s="1741"/>
      <c r="AU724" s="1741"/>
      <c r="AV724" s="2504">
        <f t="shared" ref="AV724:AV792" si="409">SUM(AW724:AY724)</f>
        <v>2000</v>
      </c>
      <c r="AW724" s="2504">
        <v>2000</v>
      </c>
      <c r="AX724" s="1741"/>
      <c r="AY724" s="1741"/>
      <c r="AZ724" s="1741"/>
      <c r="BA724" s="1761"/>
      <c r="BB724" s="1761"/>
      <c r="BC724" s="1761"/>
      <c r="BD724" s="2329">
        <v>2000</v>
      </c>
      <c r="BE724" s="2329"/>
      <c r="BF724" s="1762">
        <f t="shared" si="398"/>
        <v>2850</v>
      </c>
      <c r="BG724" s="2403">
        <v>2022</v>
      </c>
      <c r="BH724" s="2403" t="s">
        <v>2324</v>
      </c>
      <c r="BI724" s="2403" t="s">
        <v>2327</v>
      </c>
      <c r="BJ724" s="2334">
        <f t="shared" si="376"/>
        <v>100</v>
      </c>
      <c r="BK724" s="2334">
        <f t="shared" si="377"/>
        <v>100</v>
      </c>
      <c r="BL724" s="2403" t="s">
        <v>40</v>
      </c>
      <c r="BM724" s="2506"/>
      <c r="BN724" s="2900" t="s">
        <v>2498</v>
      </c>
      <c r="BO724" s="2915"/>
      <c r="BP724" s="2507"/>
      <c r="BQ724" s="2508"/>
    </row>
    <row r="725" spans="1:69" s="2509" customFormat="1" ht="83.25" customHeight="1">
      <c r="A725" s="2499">
        <v>2</v>
      </c>
      <c r="B725" s="2672" t="s">
        <v>1234</v>
      </c>
      <c r="C725" s="145" t="s">
        <v>1208</v>
      </c>
      <c r="D725" s="2000" t="s">
        <v>1235</v>
      </c>
      <c r="E725" s="2449" t="s">
        <v>305</v>
      </c>
      <c r="F725" s="2721" t="s">
        <v>1236</v>
      </c>
      <c r="G725" s="2479">
        <v>14356</v>
      </c>
      <c r="H725" s="2479">
        <v>14356</v>
      </c>
      <c r="I725" s="1741"/>
      <c r="J725" s="1741"/>
      <c r="K725" s="1737">
        <v>14356</v>
      </c>
      <c r="L725" s="1737">
        <v>14356</v>
      </c>
      <c r="M725" s="1759">
        <v>5041.7709999999997</v>
      </c>
      <c r="N725" s="1741">
        <v>2150.1909999999998</v>
      </c>
      <c r="O725" s="2505"/>
      <c r="P725" s="1760"/>
      <c r="Q725" s="1741"/>
      <c r="R725" s="1741"/>
      <c r="S725" s="1741">
        <f t="shared" si="402"/>
        <v>3356</v>
      </c>
      <c r="T725" s="2504">
        <v>3356</v>
      </c>
      <c r="U725" s="1741"/>
      <c r="V725" s="1741"/>
      <c r="W725" s="1760">
        <f t="shared" si="403"/>
        <v>0</v>
      </c>
      <c r="X725" s="1760"/>
      <c r="Y725" s="1741"/>
      <c r="Z725" s="1741"/>
      <c r="AA725" s="134">
        <f t="shared" si="404"/>
        <v>1047.884</v>
      </c>
      <c r="AB725" s="134">
        <v>1047.884</v>
      </c>
      <c r="AC725" s="1741"/>
      <c r="AD725" s="1741"/>
      <c r="AE725" s="134">
        <f t="shared" si="405"/>
        <v>0</v>
      </c>
      <c r="AF725" s="1760"/>
      <c r="AG725" s="1741"/>
      <c r="AH725" s="1741"/>
      <c r="AI725" s="134">
        <f t="shared" si="406"/>
        <v>3356</v>
      </c>
      <c r="AJ725" s="1741">
        <v>3356</v>
      </c>
      <c r="AK725" s="1741"/>
      <c r="AL725" s="1741"/>
      <c r="AM725" s="2457">
        <f t="shared" si="407"/>
        <v>8356</v>
      </c>
      <c r="AN725" s="2504">
        <v>8356</v>
      </c>
      <c r="AO725" s="1741">
        <v>0</v>
      </c>
      <c r="AP725" s="1741"/>
      <c r="AQ725" s="2504">
        <f t="shared" si="408"/>
        <v>6000</v>
      </c>
      <c r="AR725" s="2504">
        <v>6000</v>
      </c>
      <c r="AS725" s="1741"/>
      <c r="AT725" s="1741"/>
      <c r="AU725" s="1741"/>
      <c r="AV725" s="2504">
        <f t="shared" si="409"/>
        <v>6000</v>
      </c>
      <c r="AW725" s="2504">
        <v>6000</v>
      </c>
      <c r="AX725" s="1741"/>
      <c r="AY725" s="1741"/>
      <c r="AZ725" s="1741"/>
      <c r="BA725" s="1761"/>
      <c r="BB725" s="1761"/>
      <c r="BC725" s="1761"/>
      <c r="BD725" s="2329">
        <v>6000</v>
      </c>
      <c r="BE725" s="2329"/>
      <c r="BF725" s="1762">
        <f t="shared" si="398"/>
        <v>5000</v>
      </c>
      <c r="BG725" s="2403">
        <v>2022</v>
      </c>
      <c r="BH725" s="2403" t="s">
        <v>2324</v>
      </c>
      <c r="BI725" s="2403" t="s">
        <v>2327</v>
      </c>
      <c r="BJ725" s="2334">
        <f t="shared" si="376"/>
        <v>100</v>
      </c>
      <c r="BK725" s="2334">
        <f t="shared" si="377"/>
        <v>100</v>
      </c>
      <c r="BL725" s="2403" t="s">
        <v>40</v>
      </c>
      <c r="BM725" s="2506"/>
      <c r="BN725" s="2900" t="s">
        <v>2498</v>
      </c>
      <c r="BO725" s="2915"/>
      <c r="BP725" s="2507"/>
      <c r="BQ725" s="2508"/>
    </row>
    <row r="726" spans="1:69" s="2509" customFormat="1" ht="83.25" customHeight="1">
      <c r="A726" s="2499">
        <v>3</v>
      </c>
      <c r="B726" s="2672" t="s">
        <v>1237</v>
      </c>
      <c r="C726" s="145" t="s">
        <v>1238</v>
      </c>
      <c r="D726" s="2000" t="s">
        <v>1239</v>
      </c>
      <c r="E726" s="2449" t="s">
        <v>305</v>
      </c>
      <c r="F726" s="2721" t="s">
        <v>1240</v>
      </c>
      <c r="G726" s="2479">
        <v>14400</v>
      </c>
      <c r="H726" s="2479">
        <v>14400</v>
      </c>
      <c r="I726" s="1741"/>
      <c r="J726" s="1741"/>
      <c r="K726" s="1737">
        <v>14400</v>
      </c>
      <c r="L726" s="1737">
        <v>14400</v>
      </c>
      <c r="M726" s="1759">
        <v>12391.909</v>
      </c>
      <c r="N726" s="1741">
        <v>11579.295</v>
      </c>
      <c r="O726" s="2505">
        <v>635.10220000000004</v>
      </c>
      <c r="P726" s="1760">
        <v>635.10220000000004</v>
      </c>
      <c r="Q726" s="1741"/>
      <c r="R726" s="1741"/>
      <c r="S726" s="1741">
        <f t="shared" si="402"/>
        <v>5050</v>
      </c>
      <c r="T726" s="2504">
        <v>5050</v>
      </c>
      <c r="U726" s="1741"/>
      <c r="V726" s="1741"/>
      <c r="W726" s="1760">
        <f t="shared" si="403"/>
        <v>635.10220000000004</v>
      </c>
      <c r="X726" s="1760">
        <v>635.10220000000004</v>
      </c>
      <c r="Y726" s="1741"/>
      <c r="Z726" s="1741"/>
      <c r="AA726" s="134">
        <f t="shared" si="404"/>
        <v>5050</v>
      </c>
      <c r="AB726" s="134">
        <v>5050</v>
      </c>
      <c r="AC726" s="1741"/>
      <c r="AD726" s="1741"/>
      <c r="AE726" s="134">
        <f t="shared" si="405"/>
        <v>635.10220000000004</v>
      </c>
      <c r="AF726" s="1760">
        <v>635.10220000000004</v>
      </c>
      <c r="AG726" s="1741"/>
      <c r="AH726" s="1741"/>
      <c r="AI726" s="134">
        <f t="shared" si="406"/>
        <v>5050</v>
      </c>
      <c r="AJ726" s="1741">
        <v>5050</v>
      </c>
      <c r="AK726" s="1741"/>
      <c r="AL726" s="1741"/>
      <c r="AM726" s="2457">
        <f t="shared" si="407"/>
        <v>10150</v>
      </c>
      <c r="AN726" s="2504">
        <v>10150</v>
      </c>
      <c r="AO726" s="1741">
        <v>0</v>
      </c>
      <c r="AP726" s="1741"/>
      <c r="AQ726" s="2504">
        <f t="shared" si="408"/>
        <v>4250</v>
      </c>
      <c r="AR726" s="2504">
        <v>4250</v>
      </c>
      <c r="AS726" s="1741"/>
      <c r="AT726" s="1741"/>
      <c r="AU726" s="1741"/>
      <c r="AV726" s="2504">
        <f t="shared" si="409"/>
        <v>4250</v>
      </c>
      <c r="AW726" s="2504">
        <v>4250</v>
      </c>
      <c r="AX726" s="1741"/>
      <c r="AY726" s="1741"/>
      <c r="AZ726" s="1741"/>
      <c r="BA726" s="1761"/>
      <c r="BB726" s="1761"/>
      <c r="BC726" s="1761"/>
      <c r="BD726" s="2329">
        <v>4250</v>
      </c>
      <c r="BE726" s="2329"/>
      <c r="BF726" s="1762">
        <f t="shared" si="398"/>
        <v>5100</v>
      </c>
      <c r="BG726" s="2403">
        <v>2022</v>
      </c>
      <c r="BH726" s="2403" t="s">
        <v>2324</v>
      </c>
      <c r="BI726" s="2403" t="s">
        <v>2327</v>
      </c>
      <c r="BJ726" s="2334">
        <f t="shared" si="376"/>
        <v>100</v>
      </c>
      <c r="BK726" s="2334">
        <f t="shared" si="377"/>
        <v>100</v>
      </c>
      <c r="BL726" s="2403" t="s">
        <v>40</v>
      </c>
      <c r="BM726" s="2506"/>
      <c r="BN726" s="2900" t="s">
        <v>2498</v>
      </c>
      <c r="BO726" s="2915"/>
      <c r="BP726" s="2507"/>
      <c r="BQ726" s="2508"/>
    </row>
    <row r="727" spans="1:69" s="2509" customFormat="1" ht="83.25" customHeight="1">
      <c r="A727" s="2499">
        <v>4</v>
      </c>
      <c r="B727" s="2672" t="s">
        <v>1241</v>
      </c>
      <c r="C727" s="145" t="s">
        <v>1238</v>
      </c>
      <c r="D727" s="2000" t="s">
        <v>1242</v>
      </c>
      <c r="E727" s="2449" t="s">
        <v>305</v>
      </c>
      <c r="F727" s="2721" t="s">
        <v>1243</v>
      </c>
      <c r="G727" s="2479">
        <v>11200</v>
      </c>
      <c r="H727" s="2479">
        <v>11200</v>
      </c>
      <c r="I727" s="1741"/>
      <c r="J727" s="1741"/>
      <c r="K727" s="1737">
        <v>11200</v>
      </c>
      <c r="L727" s="1737">
        <v>11200</v>
      </c>
      <c r="M727" s="1759">
        <v>3718.8690000000001</v>
      </c>
      <c r="N727" s="1741">
        <v>3104.4870000000001</v>
      </c>
      <c r="O727" s="2505">
        <v>1041.6379999999999</v>
      </c>
      <c r="P727" s="1760">
        <v>1041.6379999999999</v>
      </c>
      <c r="Q727" s="1741"/>
      <c r="R727" s="1741"/>
      <c r="S727" s="1741">
        <f t="shared" si="402"/>
        <v>4611</v>
      </c>
      <c r="T727" s="2504">
        <v>4611</v>
      </c>
      <c r="U727" s="1741"/>
      <c r="V727" s="1741"/>
      <c r="W727" s="1760">
        <f t="shared" si="403"/>
        <v>1041.6379999999999</v>
      </c>
      <c r="X727" s="1760">
        <v>1041.6379999999999</v>
      </c>
      <c r="Y727" s="1741"/>
      <c r="Z727" s="1741"/>
      <c r="AA727" s="1760">
        <f t="shared" si="404"/>
        <v>1751.8689999999999</v>
      </c>
      <c r="AB727" s="1760">
        <v>1751.8689999999999</v>
      </c>
      <c r="AC727" s="1741"/>
      <c r="AD727" s="1741"/>
      <c r="AE727" s="1760">
        <f t="shared" si="405"/>
        <v>1041.6379999999999</v>
      </c>
      <c r="AF727" s="1760">
        <v>1041.6379999999999</v>
      </c>
      <c r="AG727" s="1741"/>
      <c r="AH727" s="1741"/>
      <c r="AI727" s="1760">
        <f t="shared" si="406"/>
        <v>4611</v>
      </c>
      <c r="AJ727" s="1741">
        <v>4611</v>
      </c>
      <c r="AK727" s="1741"/>
      <c r="AL727" s="1741"/>
      <c r="AM727" s="2505">
        <f t="shared" si="407"/>
        <v>9200</v>
      </c>
      <c r="AN727" s="2504">
        <v>9200</v>
      </c>
      <c r="AO727" s="1741">
        <v>0</v>
      </c>
      <c r="AP727" s="1741"/>
      <c r="AQ727" s="2504">
        <f t="shared" si="408"/>
        <v>2000</v>
      </c>
      <c r="AR727" s="2504">
        <v>2000</v>
      </c>
      <c r="AS727" s="1741"/>
      <c r="AT727" s="1741"/>
      <c r="AU727" s="1741"/>
      <c r="AV727" s="2504">
        <f t="shared" si="409"/>
        <v>2000</v>
      </c>
      <c r="AW727" s="2504">
        <v>2000</v>
      </c>
      <c r="AX727" s="1741"/>
      <c r="AY727" s="1741"/>
      <c r="AZ727" s="1741"/>
      <c r="BA727" s="1761"/>
      <c r="BB727" s="1761"/>
      <c r="BC727" s="1761"/>
      <c r="BD727" s="2329">
        <v>2000</v>
      </c>
      <c r="BE727" s="2329"/>
      <c r="BF727" s="1762">
        <f t="shared" si="398"/>
        <v>4589</v>
      </c>
      <c r="BG727" s="2403">
        <v>2022</v>
      </c>
      <c r="BH727" s="2403" t="s">
        <v>2324</v>
      </c>
      <c r="BI727" s="2403" t="s">
        <v>2327</v>
      </c>
      <c r="BJ727" s="2334">
        <f t="shared" si="376"/>
        <v>100</v>
      </c>
      <c r="BK727" s="2334">
        <f t="shared" si="377"/>
        <v>100</v>
      </c>
      <c r="BL727" s="2403" t="s">
        <v>40</v>
      </c>
      <c r="BM727" s="2506"/>
      <c r="BN727" s="2900" t="s">
        <v>2498</v>
      </c>
      <c r="BO727" s="2915"/>
      <c r="BP727" s="2507"/>
      <c r="BQ727" s="2508"/>
    </row>
    <row r="728" spans="1:69" s="2509" customFormat="1" ht="83.25" customHeight="1">
      <c r="A728" s="2499">
        <v>5</v>
      </c>
      <c r="B728" s="2734" t="s">
        <v>1244</v>
      </c>
      <c r="C728" s="145" t="s">
        <v>1245</v>
      </c>
      <c r="D728" s="2000" t="s">
        <v>1246</v>
      </c>
      <c r="E728" s="2449" t="s">
        <v>305</v>
      </c>
      <c r="F728" s="2721" t="s">
        <v>1247</v>
      </c>
      <c r="G728" s="2479">
        <v>11000</v>
      </c>
      <c r="H728" s="2479">
        <v>11000</v>
      </c>
      <c r="I728" s="1741"/>
      <c r="J728" s="1741"/>
      <c r="K728" s="1737">
        <v>11000</v>
      </c>
      <c r="L728" s="1737">
        <v>11000</v>
      </c>
      <c r="M728" s="1759">
        <v>2026.683</v>
      </c>
      <c r="N728" s="1741">
        <v>856.32799999999997</v>
      </c>
      <c r="O728" s="2505"/>
      <c r="P728" s="1760"/>
      <c r="Q728" s="1741"/>
      <c r="R728" s="1741"/>
      <c r="S728" s="1737">
        <f t="shared" si="402"/>
        <v>4450</v>
      </c>
      <c r="T728" s="2479">
        <v>4450</v>
      </c>
      <c r="U728" s="1741"/>
      <c r="V728" s="1741"/>
      <c r="W728" s="1760">
        <f t="shared" si="403"/>
        <v>0</v>
      </c>
      <c r="X728" s="1760"/>
      <c r="Y728" s="1741"/>
      <c r="Z728" s="1741"/>
      <c r="AA728" s="1760">
        <f t="shared" si="404"/>
        <v>946.54099999999994</v>
      </c>
      <c r="AB728" s="1760">
        <v>946.54099999999994</v>
      </c>
      <c r="AC728" s="1741"/>
      <c r="AD728" s="1741"/>
      <c r="AE728" s="1760">
        <f t="shared" si="405"/>
        <v>0</v>
      </c>
      <c r="AF728" s="1760"/>
      <c r="AG728" s="1741"/>
      <c r="AH728" s="1741"/>
      <c r="AI728" s="1760">
        <f t="shared" si="406"/>
        <v>4450</v>
      </c>
      <c r="AJ728" s="1737">
        <v>4450</v>
      </c>
      <c r="AK728" s="1741"/>
      <c r="AL728" s="1741"/>
      <c r="AM728" s="2505">
        <f t="shared" si="407"/>
        <v>7000</v>
      </c>
      <c r="AN728" s="2504">
        <v>7000</v>
      </c>
      <c r="AO728" s="1741">
        <v>0</v>
      </c>
      <c r="AP728" s="1741"/>
      <c r="AQ728" s="2504">
        <f t="shared" si="408"/>
        <v>4000</v>
      </c>
      <c r="AR728" s="2504">
        <v>4000</v>
      </c>
      <c r="AS728" s="1741"/>
      <c r="AT728" s="1741"/>
      <c r="AU728" s="1741"/>
      <c r="AV728" s="2504">
        <f t="shared" si="409"/>
        <v>4000</v>
      </c>
      <c r="AW728" s="2504">
        <v>4000</v>
      </c>
      <c r="AX728" s="1741"/>
      <c r="AY728" s="1741"/>
      <c r="AZ728" s="1741"/>
      <c r="BA728" s="1761"/>
      <c r="BB728" s="1761"/>
      <c r="BC728" s="1761"/>
      <c r="BD728" s="2329">
        <v>4000</v>
      </c>
      <c r="BE728" s="2329"/>
      <c r="BF728" s="1762">
        <f t="shared" si="398"/>
        <v>2550</v>
      </c>
      <c r="BG728" s="2403">
        <v>2022</v>
      </c>
      <c r="BH728" s="2403" t="s">
        <v>2324</v>
      </c>
      <c r="BI728" s="2403" t="s">
        <v>2327</v>
      </c>
      <c r="BJ728" s="2334">
        <f t="shared" ref="BJ728:BJ791" si="410">(BD728+AN728)/H728*100</f>
        <v>100</v>
      </c>
      <c r="BK728" s="2334">
        <f t="shared" ref="BK728:BK791" si="411">BD728/AR728*100</f>
        <v>100</v>
      </c>
      <c r="BL728" s="2403" t="s">
        <v>40</v>
      </c>
      <c r="BM728" s="2506"/>
      <c r="BN728" s="2900" t="s">
        <v>2498</v>
      </c>
      <c r="BO728" s="2915"/>
      <c r="BP728" s="2507"/>
      <c r="BQ728" s="2508"/>
    </row>
    <row r="729" spans="1:69" s="2509" customFormat="1" ht="83.25" customHeight="1">
      <c r="A729" s="2499">
        <v>6</v>
      </c>
      <c r="B729" s="2672" t="s">
        <v>1248</v>
      </c>
      <c r="C729" s="145" t="s">
        <v>1249</v>
      </c>
      <c r="D729" s="2000" t="s">
        <v>1250</v>
      </c>
      <c r="E729" s="2449" t="s">
        <v>305</v>
      </c>
      <c r="F729" s="2721" t="s">
        <v>1251</v>
      </c>
      <c r="G729" s="2479">
        <v>7000</v>
      </c>
      <c r="H729" s="2479">
        <v>7000</v>
      </c>
      <c r="I729" s="1741"/>
      <c r="J729" s="1741"/>
      <c r="K729" s="1737">
        <v>7000</v>
      </c>
      <c r="L729" s="1737">
        <v>7000</v>
      </c>
      <c r="M729" s="1759">
        <v>2714.6059999999998</v>
      </c>
      <c r="N729" s="1741">
        <v>1627.761</v>
      </c>
      <c r="O729" s="2505"/>
      <c r="P729" s="1760"/>
      <c r="Q729" s="1741"/>
      <c r="R729" s="1741"/>
      <c r="S729" s="1737">
        <f t="shared" si="402"/>
        <v>2500</v>
      </c>
      <c r="T729" s="2479">
        <v>2500</v>
      </c>
      <c r="U729" s="1741"/>
      <c r="V729" s="1741"/>
      <c r="W729" s="1760">
        <f t="shared" si="403"/>
        <v>0</v>
      </c>
      <c r="X729" s="1760"/>
      <c r="Y729" s="1741"/>
      <c r="Z729" s="1741"/>
      <c r="AA729" s="1760">
        <f t="shared" si="404"/>
        <v>214.60599999999999</v>
      </c>
      <c r="AB729" s="1760">
        <v>214.60599999999999</v>
      </c>
      <c r="AC729" s="1741"/>
      <c r="AD729" s="1741"/>
      <c r="AE729" s="1760">
        <f t="shared" si="405"/>
        <v>0</v>
      </c>
      <c r="AF729" s="1760"/>
      <c r="AG729" s="1741"/>
      <c r="AH729" s="1741"/>
      <c r="AI729" s="1760">
        <f t="shared" si="406"/>
        <v>2500</v>
      </c>
      <c r="AJ729" s="1737">
        <v>2500</v>
      </c>
      <c r="AK729" s="1741"/>
      <c r="AL729" s="1741"/>
      <c r="AM729" s="2505">
        <f t="shared" si="407"/>
        <v>4999.9991000000009</v>
      </c>
      <c r="AN729" s="2504">
        <v>4999.9991000000009</v>
      </c>
      <c r="AO729" s="1741">
        <v>0</v>
      </c>
      <c r="AP729" s="1741"/>
      <c r="AQ729" s="2504">
        <f t="shared" si="408"/>
        <v>2000.0008999999991</v>
      </c>
      <c r="AR729" s="2504">
        <v>2000.0008999999991</v>
      </c>
      <c r="AS729" s="1741"/>
      <c r="AT729" s="1741"/>
      <c r="AU729" s="1741"/>
      <c r="AV729" s="2504">
        <f t="shared" si="409"/>
        <v>2000.0008999999991</v>
      </c>
      <c r="AW729" s="2504">
        <v>2000.0008999999991</v>
      </c>
      <c r="AX729" s="1741"/>
      <c r="AY729" s="1741"/>
      <c r="AZ729" s="1741"/>
      <c r="BA729" s="1761"/>
      <c r="BB729" s="1761"/>
      <c r="BC729" s="1761"/>
      <c r="BD729" s="2329">
        <v>2000</v>
      </c>
      <c r="BE729" s="2329"/>
      <c r="BF729" s="1762">
        <f t="shared" si="398"/>
        <v>2499.9991000000009</v>
      </c>
      <c r="BG729" s="2403">
        <v>2022</v>
      </c>
      <c r="BH729" s="2403" t="s">
        <v>2324</v>
      </c>
      <c r="BI729" s="2403" t="s">
        <v>2327</v>
      </c>
      <c r="BJ729" s="2334">
        <f t="shared" si="410"/>
        <v>99.999987142857165</v>
      </c>
      <c r="BK729" s="2334">
        <f t="shared" si="411"/>
        <v>99.999955000020293</v>
      </c>
      <c r="BL729" s="2403" t="s">
        <v>40</v>
      </c>
      <c r="BM729" s="2506"/>
      <c r="BN729" s="2900" t="s">
        <v>2498</v>
      </c>
      <c r="BO729" s="2915"/>
      <c r="BP729" s="2507"/>
      <c r="BQ729" s="2508"/>
    </row>
    <row r="730" spans="1:69" s="2509" customFormat="1" ht="42" customHeight="1">
      <c r="A730" s="2499">
        <v>7</v>
      </c>
      <c r="B730" s="2672" t="s">
        <v>1252</v>
      </c>
      <c r="C730" s="145" t="s">
        <v>1253</v>
      </c>
      <c r="D730" s="2000" t="s">
        <v>1254</v>
      </c>
      <c r="E730" s="2449" t="s">
        <v>305</v>
      </c>
      <c r="F730" s="2721" t="s">
        <v>1255</v>
      </c>
      <c r="G730" s="2479">
        <v>8700</v>
      </c>
      <c r="H730" s="2479">
        <v>8700</v>
      </c>
      <c r="I730" s="1741"/>
      <c r="J730" s="1741"/>
      <c r="K730" s="1737">
        <v>8700</v>
      </c>
      <c r="L730" s="1737">
        <v>8700</v>
      </c>
      <c r="M730" s="1759">
        <v>2525.8130000000001</v>
      </c>
      <c r="N730" s="1741">
        <v>1204.376</v>
      </c>
      <c r="O730" s="2505"/>
      <c r="P730" s="1760"/>
      <c r="Q730" s="1741"/>
      <c r="R730" s="1741"/>
      <c r="S730" s="1737">
        <f t="shared" si="402"/>
        <v>3400</v>
      </c>
      <c r="T730" s="2479">
        <v>3400</v>
      </c>
      <c r="U730" s="1741"/>
      <c r="V730" s="1741"/>
      <c r="W730" s="1760">
        <f t="shared" si="403"/>
        <v>0</v>
      </c>
      <c r="X730" s="1760"/>
      <c r="Y730" s="1741"/>
      <c r="Z730" s="1741"/>
      <c r="AA730" s="134">
        <f t="shared" si="404"/>
        <v>800</v>
      </c>
      <c r="AB730" s="134">
        <v>800</v>
      </c>
      <c r="AC730" s="1741"/>
      <c r="AD730" s="1741"/>
      <c r="AE730" s="134">
        <f t="shared" si="405"/>
        <v>0</v>
      </c>
      <c r="AF730" s="1760"/>
      <c r="AG730" s="1741"/>
      <c r="AH730" s="1741"/>
      <c r="AI730" s="134">
        <f t="shared" si="406"/>
        <v>3400</v>
      </c>
      <c r="AJ730" s="1737">
        <v>3400</v>
      </c>
      <c r="AK730" s="1741"/>
      <c r="AL730" s="1741"/>
      <c r="AM730" s="2457">
        <f t="shared" si="407"/>
        <v>6700</v>
      </c>
      <c r="AN730" s="2504">
        <v>6700</v>
      </c>
      <c r="AO730" s="1741">
        <v>0</v>
      </c>
      <c r="AP730" s="1741"/>
      <c r="AQ730" s="2504">
        <f t="shared" si="408"/>
        <v>2000</v>
      </c>
      <c r="AR730" s="2504">
        <v>2000</v>
      </c>
      <c r="AS730" s="1741"/>
      <c r="AT730" s="1741"/>
      <c r="AU730" s="1741"/>
      <c r="AV730" s="2504">
        <f t="shared" si="409"/>
        <v>2000</v>
      </c>
      <c r="AW730" s="2504">
        <v>2000</v>
      </c>
      <c r="AX730" s="1741"/>
      <c r="AY730" s="1741"/>
      <c r="AZ730" s="1741"/>
      <c r="BA730" s="1761"/>
      <c r="BB730" s="1761"/>
      <c r="BC730" s="1761"/>
      <c r="BD730" s="2329">
        <v>2000</v>
      </c>
      <c r="BE730" s="2329"/>
      <c r="BF730" s="1762">
        <f t="shared" si="398"/>
        <v>3300</v>
      </c>
      <c r="BG730" s="2403">
        <v>2022</v>
      </c>
      <c r="BH730" s="2403" t="s">
        <v>2324</v>
      </c>
      <c r="BI730" s="2403" t="s">
        <v>2327</v>
      </c>
      <c r="BJ730" s="2334">
        <f t="shared" si="410"/>
        <v>100</v>
      </c>
      <c r="BK730" s="2334">
        <f t="shared" si="411"/>
        <v>100</v>
      </c>
      <c r="BL730" s="2403" t="s">
        <v>40</v>
      </c>
      <c r="BM730" s="2506"/>
      <c r="BN730" s="2900" t="s">
        <v>2498</v>
      </c>
      <c r="BO730" s="2915"/>
      <c r="BP730" s="2507"/>
      <c r="BQ730" s="2508"/>
    </row>
    <row r="731" spans="1:69" s="2509" customFormat="1" ht="51">
      <c r="A731" s="2499">
        <v>8</v>
      </c>
      <c r="B731" s="2735" t="s">
        <v>1269</v>
      </c>
      <c r="C731" s="1849" t="s">
        <v>1212</v>
      </c>
      <c r="D731" s="152" t="s">
        <v>1270</v>
      </c>
      <c r="E731" s="2449" t="s">
        <v>305</v>
      </c>
      <c r="F731" s="2721" t="s">
        <v>1271</v>
      </c>
      <c r="G731" s="2479">
        <v>3600</v>
      </c>
      <c r="H731" s="2479">
        <v>3600</v>
      </c>
      <c r="I731" s="1741"/>
      <c r="J731" s="1741"/>
      <c r="K731" s="1737">
        <v>3600</v>
      </c>
      <c r="L731" s="1737">
        <v>3600</v>
      </c>
      <c r="M731" s="1759">
        <v>3321.2179999999998</v>
      </c>
      <c r="N731" s="1741"/>
      <c r="O731" s="2505"/>
      <c r="P731" s="1760"/>
      <c r="Q731" s="1741"/>
      <c r="R731" s="1741"/>
      <c r="S731" s="1741">
        <f t="shared" si="402"/>
        <v>1400</v>
      </c>
      <c r="T731" s="2504">
        <v>1400</v>
      </c>
      <c r="U731" s="1741"/>
      <c r="V731" s="1741"/>
      <c r="W731" s="1760">
        <f t="shared" si="403"/>
        <v>0</v>
      </c>
      <c r="X731" s="1760"/>
      <c r="Y731" s="1741"/>
      <c r="Z731" s="1741"/>
      <c r="AA731" s="1741">
        <f t="shared" si="404"/>
        <v>1400</v>
      </c>
      <c r="AB731" s="1741">
        <v>1400</v>
      </c>
      <c r="AC731" s="1741"/>
      <c r="AD731" s="1741"/>
      <c r="AE731" s="1741">
        <f t="shared" si="405"/>
        <v>0</v>
      </c>
      <c r="AF731" s="1760"/>
      <c r="AG731" s="1741"/>
      <c r="AH731" s="1741"/>
      <c r="AI731" s="1741">
        <f t="shared" si="406"/>
        <v>1400</v>
      </c>
      <c r="AJ731" s="1741">
        <v>1400</v>
      </c>
      <c r="AK731" s="1741"/>
      <c r="AL731" s="1741"/>
      <c r="AM731" s="2504">
        <f t="shared" si="407"/>
        <v>2600</v>
      </c>
      <c r="AN731" s="2504">
        <v>2600</v>
      </c>
      <c r="AO731" s="1741">
        <v>0</v>
      </c>
      <c r="AP731" s="1741"/>
      <c r="AQ731" s="2504">
        <f t="shared" si="408"/>
        <v>1000</v>
      </c>
      <c r="AR731" s="2504">
        <v>1000</v>
      </c>
      <c r="AS731" s="1741"/>
      <c r="AT731" s="1741"/>
      <c r="AU731" s="1741"/>
      <c r="AV731" s="2504">
        <f t="shared" si="409"/>
        <v>1000</v>
      </c>
      <c r="AW731" s="2504">
        <v>1000</v>
      </c>
      <c r="AX731" s="1741"/>
      <c r="AY731" s="1741"/>
      <c r="AZ731" s="1741"/>
      <c r="BA731" s="1761"/>
      <c r="BB731" s="1761"/>
      <c r="BC731" s="1761"/>
      <c r="BD731" s="2329">
        <v>1000</v>
      </c>
      <c r="BE731" s="2329"/>
      <c r="BF731" s="1762">
        <f t="shared" si="398"/>
        <v>1200</v>
      </c>
      <c r="BG731" s="2403">
        <v>2022</v>
      </c>
      <c r="BH731" s="2403" t="s">
        <v>2324</v>
      </c>
      <c r="BI731" s="2403" t="s">
        <v>2327</v>
      </c>
      <c r="BJ731" s="2334">
        <f t="shared" si="410"/>
        <v>100</v>
      </c>
      <c r="BK731" s="2334">
        <f t="shared" si="411"/>
        <v>100</v>
      </c>
      <c r="BL731" s="2403" t="s">
        <v>40</v>
      </c>
      <c r="BM731" s="2506"/>
      <c r="BN731" s="2900" t="s">
        <v>2498</v>
      </c>
      <c r="BO731" s="2915"/>
      <c r="BP731" s="2507"/>
      <c r="BQ731" s="2508"/>
    </row>
    <row r="732" spans="1:69" s="2509" customFormat="1" ht="89.25">
      <c r="A732" s="2499">
        <v>9</v>
      </c>
      <c r="B732" s="2735" t="s">
        <v>1272</v>
      </c>
      <c r="C732" s="1849" t="s">
        <v>1267</v>
      </c>
      <c r="D732" s="1763" t="s">
        <v>1273</v>
      </c>
      <c r="E732" s="2449" t="s">
        <v>305</v>
      </c>
      <c r="F732" s="2721" t="s">
        <v>1274</v>
      </c>
      <c r="G732" s="2479">
        <v>950</v>
      </c>
      <c r="H732" s="2479">
        <v>950</v>
      </c>
      <c r="I732" s="1741"/>
      <c r="J732" s="1741"/>
      <c r="K732" s="1737">
        <v>950</v>
      </c>
      <c r="L732" s="1737">
        <v>950</v>
      </c>
      <c r="M732" s="1759">
        <v>873.69200000000001</v>
      </c>
      <c r="N732" s="1741">
        <v>796.952</v>
      </c>
      <c r="O732" s="2505">
        <v>209.7</v>
      </c>
      <c r="P732" s="1760">
        <v>209.7</v>
      </c>
      <c r="Q732" s="1741"/>
      <c r="R732" s="1741"/>
      <c r="S732" s="1741">
        <f t="shared" si="402"/>
        <v>420</v>
      </c>
      <c r="T732" s="2504">
        <v>420</v>
      </c>
      <c r="U732" s="1741"/>
      <c r="V732" s="1741"/>
      <c r="W732" s="1760">
        <f t="shared" si="403"/>
        <v>209.7</v>
      </c>
      <c r="X732" s="1760">
        <v>209.7</v>
      </c>
      <c r="Y732" s="1741"/>
      <c r="Z732" s="1741"/>
      <c r="AA732" s="1760">
        <f t="shared" si="404"/>
        <v>343.69200000000006</v>
      </c>
      <c r="AB732" s="1760">
        <v>343.69200000000006</v>
      </c>
      <c r="AC732" s="1741"/>
      <c r="AD732" s="1741"/>
      <c r="AE732" s="1760">
        <f t="shared" si="405"/>
        <v>209.7</v>
      </c>
      <c r="AF732" s="1760">
        <v>209.7</v>
      </c>
      <c r="AG732" s="1741"/>
      <c r="AH732" s="1741"/>
      <c r="AI732" s="1760">
        <f t="shared" si="406"/>
        <v>420</v>
      </c>
      <c r="AJ732" s="1741">
        <v>420</v>
      </c>
      <c r="AK732" s="1741"/>
      <c r="AL732" s="1741"/>
      <c r="AM732" s="2505">
        <f t="shared" si="407"/>
        <v>950</v>
      </c>
      <c r="AN732" s="2504">
        <v>950</v>
      </c>
      <c r="AO732" s="1741">
        <v>0</v>
      </c>
      <c r="AP732" s="1741"/>
      <c r="AQ732" s="2504">
        <f t="shared" si="408"/>
        <v>0</v>
      </c>
      <c r="AR732" s="2504">
        <v>0</v>
      </c>
      <c r="AS732" s="1741"/>
      <c r="AT732" s="1741"/>
      <c r="AU732" s="1741"/>
      <c r="AV732" s="2504">
        <f t="shared" si="409"/>
        <v>0</v>
      </c>
      <c r="AW732" s="2504">
        <v>0</v>
      </c>
      <c r="AX732" s="1741"/>
      <c r="AY732" s="1741"/>
      <c r="AZ732" s="1741"/>
      <c r="BA732" s="1761"/>
      <c r="BB732" s="1761"/>
      <c r="BC732" s="1761"/>
      <c r="BD732" s="2329">
        <f t="shared" ref="BD732:BD734" si="412">AW732</f>
        <v>0</v>
      </c>
      <c r="BE732" s="2329"/>
      <c r="BF732" s="1762">
        <f t="shared" si="398"/>
        <v>530</v>
      </c>
      <c r="BG732" s="2403">
        <v>2022</v>
      </c>
      <c r="BH732" s="2403" t="s">
        <v>910</v>
      </c>
      <c r="BI732" s="2403"/>
      <c r="BJ732" s="2334">
        <f t="shared" si="410"/>
        <v>100</v>
      </c>
      <c r="BK732" s="2334" t="e">
        <f t="shared" si="411"/>
        <v>#DIV/0!</v>
      </c>
      <c r="BL732" s="2403" t="s">
        <v>40</v>
      </c>
      <c r="BM732" s="2506"/>
      <c r="BN732" s="2900" t="s">
        <v>2498</v>
      </c>
      <c r="BO732" s="2915"/>
      <c r="BP732" s="2507"/>
      <c r="BQ732" s="2508"/>
    </row>
    <row r="733" spans="1:69" s="2509" customFormat="1" ht="76.5">
      <c r="A733" s="2499">
        <v>10</v>
      </c>
      <c r="B733" s="2735" t="s">
        <v>1275</v>
      </c>
      <c r="C733" s="1849" t="s">
        <v>1276</v>
      </c>
      <c r="D733" s="152" t="s">
        <v>1277</v>
      </c>
      <c r="E733" s="2449" t="s">
        <v>305</v>
      </c>
      <c r="F733" s="2721" t="s">
        <v>1278</v>
      </c>
      <c r="G733" s="2479">
        <v>920</v>
      </c>
      <c r="H733" s="2479">
        <v>920</v>
      </c>
      <c r="I733" s="1741"/>
      <c r="J733" s="1741"/>
      <c r="K733" s="1737">
        <v>920</v>
      </c>
      <c r="L733" s="1737">
        <v>920</v>
      </c>
      <c r="M733" s="1759">
        <v>876.12999999999988</v>
      </c>
      <c r="N733" s="1741">
        <v>309.63099999999997</v>
      </c>
      <c r="O733" s="2505"/>
      <c r="P733" s="1760"/>
      <c r="Q733" s="1741"/>
      <c r="R733" s="1741"/>
      <c r="S733" s="1741">
        <f t="shared" si="402"/>
        <v>570</v>
      </c>
      <c r="T733" s="2504">
        <v>570</v>
      </c>
      <c r="U733" s="1741"/>
      <c r="V733" s="1741"/>
      <c r="W733" s="1760">
        <f t="shared" si="403"/>
        <v>0</v>
      </c>
      <c r="X733" s="1760"/>
      <c r="Y733" s="1741"/>
      <c r="Z733" s="1741"/>
      <c r="AA733" s="134">
        <f t="shared" si="404"/>
        <v>526.12999999999988</v>
      </c>
      <c r="AB733" s="134">
        <v>526.12999999999988</v>
      </c>
      <c r="AC733" s="1741"/>
      <c r="AD733" s="1741"/>
      <c r="AE733" s="134">
        <f t="shared" si="405"/>
        <v>0</v>
      </c>
      <c r="AF733" s="1760"/>
      <c r="AG733" s="1741"/>
      <c r="AH733" s="1741"/>
      <c r="AI733" s="134">
        <f t="shared" si="406"/>
        <v>570</v>
      </c>
      <c r="AJ733" s="1741">
        <v>570</v>
      </c>
      <c r="AK733" s="1741"/>
      <c r="AL733" s="1741"/>
      <c r="AM733" s="2457">
        <f t="shared" si="407"/>
        <v>920</v>
      </c>
      <c r="AN733" s="2504">
        <v>920</v>
      </c>
      <c r="AO733" s="1741">
        <v>0</v>
      </c>
      <c r="AP733" s="1741"/>
      <c r="AQ733" s="2504">
        <f t="shared" si="408"/>
        <v>0</v>
      </c>
      <c r="AR733" s="2504">
        <v>0</v>
      </c>
      <c r="AS733" s="1741"/>
      <c r="AT733" s="1741"/>
      <c r="AU733" s="1741"/>
      <c r="AV733" s="2504">
        <f t="shared" si="409"/>
        <v>0</v>
      </c>
      <c r="AW733" s="2504">
        <v>0</v>
      </c>
      <c r="AX733" s="1741"/>
      <c r="AY733" s="1741"/>
      <c r="AZ733" s="1741"/>
      <c r="BA733" s="1761"/>
      <c r="BB733" s="1761"/>
      <c r="BC733" s="1761"/>
      <c r="BD733" s="2329">
        <f t="shared" si="412"/>
        <v>0</v>
      </c>
      <c r="BE733" s="2329"/>
      <c r="BF733" s="1762">
        <f t="shared" si="398"/>
        <v>350</v>
      </c>
      <c r="BG733" s="2403">
        <v>2022</v>
      </c>
      <c r="BH733" s="2403" t="s">
        <v>910</v>
      </c>
      <c r="BI733" s="2403"/>
      <c r="BJ733" s="2334">
        <f t="shared" si="410"/>
        <v>100</v>
      </c>
      <c r="BK733" s="2334" t="e">
        <f t="shared" si="411"/>
        <v>#DIV/0!</v>
      </c>
      <c r="BL733" s="2403" t="s">
        <v>40</v>
      </c>
      <c r="BM733" s="2506"/>
      <c r="BN733" s="2900" t="s">
        <v>2498</v>
      </c>
      <c r="BO733" s="2915"/>
      <c r="BP733" s="2507"/>
      <c r="BQ733" s="2508"/>
    </row>
    <row r="734" spans="1:69" s="2509" customFormat="1" ht="76.5">
      <c r="A734" s="2499">
        <v>11</v>
      </c>
      <c r="B734" s="2735" t="s">
        <v>1279</v>
      </c>
      <c r="C734" s="1849" t="s">
        <v>1231</v>
      </c>
      <c r="D734" s="152" t="s">
        <v>1280</v>
      </c>
      <c r="E734" s="2449" t="s">
        <v>305</v>
      </c>
      <c r="F734" s="2721" t="s">
        <v>1281</v>
      </c>
      <c r="G734" s="2479">
        <v>1000</v>
      </c>
      <c r="H734" s="2479">
        <v>1000</v>
      </c>
      <c r="I734" s="1741"/>
      <c r="J734" s="1741"/>
      <c r="K734" s="1737">
        <v>1000</v>
      </c>
      <c r="L734" s="1737">
        <v>1000</v>
      </c>
      <c r="M734" s="1759">
        <v>876.89800000000002</v>
      </c>
      <c r="N734" s="1741">
        <v>62.34</v>
      </c>
      <c r="O734" s="2505"/>
      <c r="P734" s="1760"/>
      <c r="Q734" s="1741"/>
      <c r="R734" s="1741"/>
      <c r="S734" s="1741">
        <f t="shared" si="402"/>
        <v>650</v>
      </c>
      <c r="T734" s="2504">
        <v>650</v>
      </c>
      <c r="U734" s="1741"/>
      <c r="V734" s="1741"/>
      <c r="W734" s="1760">
        <f t="shared" si="403"/>
        <v>0</v>
      </c>
      <c r="X734" s="1760"/>
      <c r="Y734" s="1741"/>
      <c r="Z734" s="1741"/>
      <c r="AA734" s="134">
        <f t="shared" si="404"/>
        <v>526.89800000000002</v>
      </c>
      <c r="AB734" s="134">
        <v>526.89800000000002</v>
      </c>
      <c r="AC734" s="1741"/>
      <c r="AD734" s="1741"/>
      <c r="AE734" s="134">
        <f t="shared" si="405"/>
        <v>0</v>
      </c>
      <c r="AF734" s="1760"/>
      <c r="AG734" s="1741"/>
      <c r="AH734" s="1741"/>
      <c r="AI734" s="134">
        <f t="shared" si="406"/>
        <v>650</v>
      </c>
      <c r="AJ734" s="1741">
        <v>650</v>
      </c>
      <c r="AK734" s="1741"/>
      <c r="AL734" s="1741"/>
      <c r="AM734" s="2457">
        <f t="shared" si="407"/>
        <v>1000</v>
      </c>
      <c r="AN734" s="2504">
        <v>1000</v>
      </c>
      <c r="AO734" s="1741">
        <v>0</v>
      </c>
      <c r="AP734" s="1741"/>
      <c r="AQ734" s="2504">
        <f t="shared" si="408"/>
        <v>0</v>
      </c>
      <c r="AR734" s="2504">
        <v>0</v>
      </c>
      <c r="AS734" s="1741"/>
      <c r="AT734" s="1741"/>
      <c r="AU734" s="1741"/>
      <c r="AV734" s="2504">
        <f t="shared" si="409"/>
        <v>0</v>
      </c>
      <c r="AW734" s="2504">
        <v>0</v>
      </c>
      <c r="AX734" s="1741"/>
      <c r="AY734" s="1741"/>
      <c r="AZ734" s="1741"/>
      <c r="BA734" s="1761"/>
      <c r="BB734" s="1761"/>
      <c r="BC734" s="1761"/>
      <c r="BD734" s="2329">
        <f t="shared" si="412"/>
        <v>0</v>
      </c>
      <c r="BE734" s="2329"/>
      <c r="BF734" s="1762">
        <f t="shared" si="398"/>
        <v>350</v>
      </c>
      <c r="BG734" s="2403">
        <v>2022</v>
      </c>
      <c r="BH734" s="2403" t="s">
        <v>910</v>
      </c>
      <c r="BI734" s="2403"/>
      <c r="BJ734" s="2334">
        <f t="shared" si="410"/>
        <v>100</v>
      </c>
      <c r="BK734" s="2334" t="e">
        <f t="shared" si="411"/>
        <v>#DIV/0!</v>
      </c>
      <c r="BL734" s="2403" t="s">
        <v>40</v>
      </c>
      <c r="BM734" s="2506"/>
      <c r="BN734" s="2900" t="s">
        <v>2498</v>
      </c>
      <c r="BO734" s="2915"/>
      <c r="BP734" s="2507"/>
      <c r="BQ734" s="2508"/>
    </row>
    <row r="735" spans="1:69" s="2509" customFormat="1" ht="114.75">
      <c r="A735" s="2499">
        <v>12</v>
      </c>
      <c r="B735" s="2735" t="s">
        <v>1282</v>
      </c>
      <c r="C735" s="1849" t="s">
        <v>1208</v>
      </c>
      <c r="D735" s="152" t="s">
        <v>1283</v>
      </c>
      <c r="E735" s="2449" t="s">
        <v>305</v>
      </c>
      <c r="F735" s="2721" t="s">
        <v>1284</v>
      </c>
      <c r="G735" s="2479">
        <v>11450</v>
      </c>
      <c r="H735" s="2479">
        <v>11450</v>
      </c>
      <c r="I735" s="1741"/>
      <c r="J735" s="1741"/>
      <c r="K735" s="1737">
        <v>11450</v>
      </c>
      <c r="L735" s="1737">
        <v>11450</v>
      </c>
      <c r="M735" s="1759">
        <v>4726.5930000000008</v>
      </c>
      <c r="N735" s="1741">
        <v>3804.6150000000002</v>
      </c>
      <c r="O735" s="2505">
        <v>708.22199999999998</v>
      </c>
      <c r="P735" s="1760">
        <v>708.22199999999998</v>
      </c>
      <c r="Q735" s="1741"/>
      <c r="R735" s="1741"/>
      <c r="S735" s="1737">
        <f t="shared" si="402"/>
        <v>4100</v>
      </c>
      <c r="T735" s="2479">
        <v>4100</v>
      </c>
      <c r="U735" s="1741"/>
      <c r="V735" s="1741"/>
      <c r="W735" s="1760">
        <f t="shared" si="403"/>
        <v>708.22199999999998</v>
      </c>
      <c r="X735" s="1760">
        <v>708.22199999999998</v>
      </c>
      <c r="Y735" s="1741"/>
      <c r="Z735" s="1741"/>
      <c r="AA735" s="1760">
        <f t="shared" si="404"/>
        <v>1410.1</v>
      </c>
      <c r="AB735" s="1760">
        <v>1410.1</v>
      </c>
      <c r="AC735" s="1741"/>
      <c r="AD735" s="1741"/>
      <c r="AE735" s="1760">
        <f t="shared" si="405"/>
        <v>708.22199999999998</v>
      </c>
      <c r="AF735" s="1760">
        <v>708.22199999999998</v>
      </c>
      <c r="AG735" s="1741"/>
      <c r="AH735" s="1741"/>
      <c r="AI735" s="1760">
        <f t="shared" si="406"/>
        <v>4100</v>
      </c>
      <c r="AJ735" s="1737">
        <v>4100</v>
      </c>
      <c r="AK735" s="1741"/>
      <c r="AL735" s="1741"/>
      <c r="AM735" s="2505">
        <f t="shared" si="407"/>
        <v>8450</v>
      </c>
      <c r="AN735" s="2504">
        <v>8450</v>
      </c>
      <c r="AO735" s="1741">
        <v>0</v>
      </c>
      <c r="AP735" s="1741"/>
      <c r="AQ735" s="2504">
        <f t="shared" si="408"/>
        <v>3000</v>
      </c>
      <c r="AR735" s="2504">
        <v>3000</v>
      </c>
      <c r="AS735" s="1741"/>
      <c r="AT735" s="1741"/>
      <c r="AU735" s="1741"/>
      <c r="AV735" s="2504">
        <f t="shared" si="409"/>
        <v>3000</v>
      </c>
      <c r="AW735" s="2504">
        <v>3000</v>
      </c>
      <c r="AX735" s="1741"/>
      <c r="AY735" s="1741"/>
      <c r="AZ735" s="1741"/>
      <c r="BA735" s="1761"/>
      <c r="BB735" s="1761"/>
      <c r="BC735" s="1761"/>
      <c r="BD735" s="2329">
        <v>3000</v>
      </c>
      <c r="BE735" s="2329"/>
      <c r="BF735" s="1762">
        <f t="shared" si="398"/>
        <v>4350</v>
      </c>
      <c r="BG735" s="2403">
        <v>2022</v>
      </c>
      <c r="BH735" s="2403" t="s">
        <v>2324</v>
      </c>
      <c r="BI735" s="2403" t="s">
        <v>2327</v>
      </c>
      <c r="BJ735" s="2334">
        <f t="shared" si="410"/>
        <v>100</v>
      </c>
      <c r="BK735" s="2334">
        <f t="shared" si="411"/>
        <v>100</v>
      </c>
      <c r="BL735" s="2403" t="s">
        <v>40</v>
      </c>
      <c r="BM735" s="2506"/>
      <c r="BN735" s="2900" t="s">
        <v>2498</v>
      </c>
      <c r="BO735" s="2915"/>
      <c r="BP735" s="2507"/>
      <c r="BQ735" s="2508"/>
    </row>
    <row r="736" spans="1:69" s="2509" customFormat="1" ht="102">
      <c r="A736" s="2499">
        <v>13</v>
      </c>
      <c r="B736" s="2735" t="s">
        <v>1285</v>
      </c>
      <c r="C736" s="1849" t="s">
        <v>1212</v>
      </c>
      <c r="D736" s="152" t="s">
        <v>1286</v>
      </c>
      <c r="E736" s="2449" t="s">
        <v>305</v>
      </c>
      <c r="F736" s="2721" t="s">
        <v>1287</v>
      </c>
      <c r="G736" s="2479">
        <v>5100</v>
      </c>
      <c r="H736" s="2479">
        <v>5100</v>
      </c>
      <c r="I736" s="1741"/>
      <c r="J736" s="1741"/>
      <c r="K736" s="1737">
        <v>5100</v>
      </c>
      <c r="L736" s="1737">
        <v>5100</v>
      </c>
      <c r="M736" s="1759">
        <v>887.7940000000001</v>
      </c>
      <c r="N736" s="1741"/>
      <c r="O736" s="2505"/>
      <c r="P736" s="1760"/>
      <c r="Q736" s="1741"/>
      <c r="R736" s="1741"/>
      <c r="S736" s="1737">
        <f t="shared" si="402"/>
        <v>2100</v>
      </c>
      <c r="T736" s="2479">
        <v>2100</v>
      </c>
      <c r="U736" s="1741"/>
      <c r="V736" s="1741"/>
      <c r="W736" s="1760">
        <f t="shared" si="403"/>
        <v>0</v>
      </c>
      <c r="X736" s="1760"/>
      <c r="Y736" s="1741"/>
      <c r="Z736" s="1741"/>
      <c r="AA736" s="134">
        <f t="shared" si="404"/>
        <v>0</v>
      </c>
      <c r="AB736" s="134"/>
      <c r="AC736" s="1741"/>
      <c r="AD736" s="1741"/>
      <c r="AE736" s="134">
        <f t="shared" si="405"/>
        <v>0</v>
      </c>
      <c r="AF736" s="1760"/>
      <c r="AG736" s="1741"/>
      <c r="AH736" s="1741"/>
      <c r="AI736" s="134">
        <f t="shared" si="406"/>
        <v>2100</v>
      </c>
      <c r="AJ736" s="1737">
        <v>2100</v>
      </c>
      <c r="AK736" s="1741"/>
      <c r="AL736" s="1741"/>
      <c r="AM736" s="2457">
        <f t="shared" si="407"/>
        <v>4100</v>
      </c>
      <c r="AN736" s="2504">
        <v>4100</v>
      </c>
      <c r="AO736" s="1741">
        <v>0</v>
      </c>
      <c r="AP736" s="1741"/>
      <c r="AQ736" s="2504">
        <f t="shared" si="408"/>
        <v>1000</v>
      </c>
      <c r="AR736" s="2504">
        <v>1000</v>
      </c>
      <c r="AS736" s="1741"/>
      <c r="AT736" s="1741"/>
      <c r="AU736" s="1741"/>
      <c r="AV736" s="2504">
        <f t="shared" si="409"/>
        <v>1000</v>
      </c>
      <c r="AW736" s="2504">
        <v>1000</v>
      </c>
      <c r="AX736" s="1741"/>
      <c r="AY736" s="1741"/>
      <c r="AZ736" s="1741"/>
      <c r="BA736" s="1761"/>
      <c r="BB736" s="1761"/>
      <c r="BC736" s="1761"/>
      <c r="BD736" s="2329">
        <v>1000</v>
      </c>
      <c r="BE736" s="2329"/>
      <c r="BF736" s="1762">
        <f t="shared" si="398"/>
        <v>2000</v>
      </c>
      <c r="BG736" s="2403">
        <v>2022</v>
      </c>
      <c r="BH736" s="2403" t="s">
        <v>2324</v>
      </c>
      <c r="BI736" s="2403" t="s">
        <v>2327</v>
      </c>
      <c r="BJ736" s="2334">
        <f t="shared" si="410"/>
        <v>100</v>
      </c>
      <c r="BK736" s="2334">
        <f t="shared" si="411"/>
        <v>100</v>
      </c>
      <c r="BL736" s="2403" t="s">
        <v>40</v>
      </c>
      <c r="BM736" s="2506"/>
      <c r="BN736" s="2900" t="s">
        <v>2498</v>
      </c>
      <c r="BO736" s="2915"/>
      <c r="BP736" s="2507"/>
      <c r="BQ736" s="2508"/>
    </row>
    <row r="737" spans="1:69" s="1630" customFormat="1">
      <c r="A737" s="2228" t="s">
        <v>74</v>
      </c>
      <c r="B737" s="1850" t="s">
        <v>2420</v>
      </c>
      <c r="C737" s="1851"/>
      <c r="D737" s="1852"/>
      <c r="E737" s="1853"/>
      <c r="F737" s="1854"/>
      <c r="G737" s="150">
        <f>SUM(G738:G741)</f>
        <v>48137</v>
      </c>
      <c r="H737" s="150">
        <f t="shared" ref="H737:BD737" si="413">SUM(H738:H741)</f>
        <v>48137</v>
      </c>
      <c r="I737" s="150">
        <f t="shared" si="413"/>
        <v>0</v>
      </c>
      <c r="J737" s="150">
        <f t="shared" si="413"/>
        <v>0</v>
      </c>
      <c r="K737" s="150">
        <f t="shared" si="413"/>
        <v>48137</v>
      </c>
      <c r="L737" s="150">
        <f t="shared" si="413"/>
        <v>48137</v>
      </c>
      <c r="M737" s="150">
        <f t="shared" si="413"/>
        <v>2405.538</v>
      </c>
      <c r="N737" s="150">
        <f t="shared" si="413"/>
        <v>2405.538</v>
      </c>
      <c r="O737" s="150">
        <f t="shared" si="413"/>
        <v>0</v>
      </c>
      <c r="P737" s="150">
        <f t="shared" si="413"/>
        <v>0</v>
      </c>
      <c r="Q737" s="150">
        <f t="shared" si="413"/>
        <v>0</v>
      </c>
      <c r="R737" s="150">
        <f t="shared" si="413"/>
        <v>0</v>
      </c>
      <c r="S737" s="150">
        <f t="shared" si="413"/>
        <v>11637</v>
      </c>
      <c r="T737" s="150">
        <f t="shared" si="413"/>
        <v>11637</v>
      </c>
      <c r="U737" s="150">
        <f t="shared" si="413"/>
        <v>0</v>
      </c>
      <c r="V737" s="150">
        <f t="shared" si="413"/>
        <v>0</v>
      </c>
      <c r="W737" s="150">
        <f t="shared" si="413"/>
        <v>0</v>
      </c>
      <c r="X737" s="150">
        <f t="shared" si="413"/>
        <v>0</v>
      </c>
      <c r="Y737" s="150">
        <f t="shared" si="413"/>
        <v>0</v>
      </c>
      <c r="Z737" s="150">
        <f t="shared" si="413"/>
        <v>0</v>
      </c>
      <c r="AA737" s="150">
        <f t="shared" si="413"/>
        <v>4448.2749999999996</v>
      </c>
      <c r="AB737" s="150">
        <f t="shared" si="413"/>
        <v>4448.2749999999996</v>
      </c>
      <c r="AC737" s="150">
        <f t="shared" si="413"/>
        <v>0</v>
      </c>
      <c r="AD737" s="150">
        <f t="shared" si="413"/>
        <v>0</v>
      </c>
      <c r="AE737" s="150">
        <f t="shared" si="413"/>
        <v>0</v>
      </c>
      <c r="AF737" s="150">
        <f t="shared" si="413"/>
        <v>0</v>
      </c>
      <c r="AG737" s="150">
        <f t="shared" si="413"/>
        <v>0</v>
      </c>
      <c r="AH737" s="150">
        <f t="shared" si="413"/>
        <v>0</v>
      </c>
      <c r="AI737" s="150">
        <f t="shared" si="413"/>
        <v>11637</v>
      </c>
      <c r="AJ737" s="150">
        <f t="shared" si="413"/>
        <v>11637</v>
      </c>
      <c r="AK737" s="150">
        <f t="shared" si="413"/>
        <v>0</v>
      </c>
      <c r="AL737" s="150">
        <f t="shared" si="413"/>
        <v>0</v>
      </c>
      <c r="AM737" s="150">
        <f t="shared" si="413"/>
        <v>11637</v>
      </c>
      <c r="AN737" s="150">
        <f t="shared" si="413"/>
        <v>11637</v>
      </c>
      <c r="AO737" s="150">
        <f t="shared" si="413"/>
        <v>0</v>
      </c>
      <c r="AP737" s="150">
        <f t="shared" si="413"/>
        <v>0</v>
      </c>
      <c r="AQ737" s="150">
        <f t="shared" si="413"/>
        <v>36500</v>
      </c>
      <c r="AR737" s="150">
        <f t="shared" si="413"/>
        <v>36500</v>
      </c>
      <c r="AS737" s="150">
        <f t="shared" si="413"/>
        <v>0</v>
      </c>
      <c r="AT737" s="150">
        <f t="shared" si="413"/>
        <v>0</v>
      </c>
      <c r="AU737" s="150">
        <f t="shared" si="413"/>
        <v>0</v>
      </c>
      <c r="AV737" s="150">
        <f t="shared" si="413"/>
        <v>36500</v>
      </c>
      <c r="AW737" s="150">
        <f t="shared" si="413"/>
        <v>36500</v>
      </c>
      <c r="AX737" s="150">
        <f t="shared" si="413"/>
        <v>0</v>
      </c>
      <c r="AY737" s="150">
        <f t="shared" si="413"/>
        <v>0</v>
      </c>
      <c r="AZ737" s="150">
        <f t="shared" si="413"/>
        <v>0</v>
      </c>
      <c r="BA737" s="150">
        <f t="shared" si="413"/>
        <v>0</v>
      </c>
      <c r="BB737" s="150">
        <f t="shared" si="413"/>
        <v>0</v>
      </c>
      <c r="BC737" s="150">
        <f t="shared" si="413"/>
        <v>0</v>
      </c>
      <c r="BD737" s="150">
        <f t="shared" si="413"/>
        <v>19605</v>
      </c>
      <c r="BE737" s="102"/>
      <c r="BF737" s="1855"/>
      <c r="BG737" s="1856"/>
      <c r="BH737" s="1856"/>
      <c r="BI737" s="1856"/>
      <c r="BJ737" s="1692">
        <f t="shared" si="410"/>
        <v>64.902258138230465</v>
      </c>
      <c r="BK737" s="1692">
        <f t="shared" si="411"/>
        <v>53.712328767123282</v>
      </c>
      <c r="BL737" s="1719"/>
      <c r="BM737" s="1857"/>
      <c r="BN737" s="2900" t="s">
        <v>2498</v>
      </c>
      <c r="BO737" s="2916"/>
      <c r="BP737" s="1858">
        <v>19605</v>
      </c>
      <c r="BQ737" s="1906">
        <f>(BP737+AN737)/H737</f>
        <v>0.64902258138230462</v>
      </c>
    </row>
    <row r="738" spans="1:69" s="2518" customFormat="1" ht="57" customHeight="1">
      <c r="A738" s="2499">
        <v>1</v>
      </c>
      <c r="B738" s="2510" t="s">
        <v>1256</v>
      </c>
      <c r="C738" s="145" t="s">
        <v>1257</v>
      </c>
      <c r="D738" s="2000" t="s">
        <v>1258</v>
      </c>
      <c r="E738" s="2449" t="s">
        <v>206</v>
      </c>
      <c r="F738" s="2450" t="s">
        <v>1259</v>
      </c>
      <c r="G738" s="2504">
        <v>5500</v>
      </c>
      <c r="H738" s="2504">
        <v>5500</v>
      </c>
      <c r="I738" s="1741"/>
      <c r="J738" s="1741"/>
      <c r="K738" s="1741">
        <v>5500</v>
      </c>
      <c r="L738" s="1741">
        <v>5500</v>
      </c>
      <c r="M738" s="1759">
        <v>316.75199999999995</v>
      </c>
      <c r="N738" s="1741">
        <v>316.75199999999995</v>
      </c>
      <c r="O738" s="2505"/>
      <c r="P738" s="1760"/>
      <c r="Q738" s="1741"/>
      <c r="R738" s="1741"/>
      <c r="S738" s="1741">
        <f t="shared" si="402"/>
        <v>2000</v>
      </c>
      <c r="T738" s="2504">
        <v>2000</v>
      </c>
      <c r="U738" s="1741"/>
      <c r="V738" s="1741"/>
      <c r="W738" s="1760">
        <f t="shared" si="403"/>
        <v>0</v>
      </c>
      <c r="X738" s="1760"/>
      <c r="Y738" s="1741"/>
      <c r="Z738" s="1741"/>
      <c r="AA738" s="134">
        <f t="shared" si="404"/>
        <v>1377.7092</v>
      </c>
      <c r="AB738" s="134">
        <v>1377.7092</v>
      </c>
      <c r="AC738" s="1741"/>
      <c r="AD738" s="1741"/>
      <c r="AE738" s="134">
        <f t="shared" si="405"/>
        <v>0</v>
      </c>
      <c r="AF738" s="1760"/>
      <c r="AG738" s="1741"/>
      <c r="AH738" s="1741"/>
      <c r="AI738" s="134">
        <f t="shared" si="406"/>
        <v>2000</v>
      </c>
      <c r="AJ738" s="1741">
        <v>2000</v>
      </c>
      <c r="AK738" s="1741"/>
      <c r="AL738" s="1741"/>
      <c r="AM738" s="2457">
        <f t="shared" si="407"/>
        <v>2000</v>
      </c>
      <c r="AN738" s="2504">
        <v>2000</v>
      </c>
      <c r="AO738" s="1741">
        <v>0</v>
      </c>
      <c r="AP738" s="1741"/>
      <c r="AQ738" s="2504">
        <f t="shared" si="408"/>
        <v>3500</v>
      </c>
      <c r="AR738" s="2504">
        <v>3500</v>
      </c>
      <c r="AS738" s="1741"/>
      <c r="AT738" s="1741"/>
      <c r="AU738" s="1741"/>
      <c r="AV738" s="2504">
        <f t="shared" si="409"/>
        <v>3500</v>
      </c>
      <c r="AW738" s="2504">
        <v>3500</v>
      </c>
      <c r="AX738" s="1741"/>
      <c r="AY738" s="1741"/>
      <c r="AZ738" s="1741"/>
      <c r="BA738" s="1761"/>
      <c r="BB738" s="1761"/>
      <c r="BC738" s="1761"/>
      <c r="BD738" s="2516">
        <v>1450</v>
      </c>
      <c r="BE738" s="2516"/>
      <c r="BF738" s="1762">
        <f t="shared" si="398"/>
        <v>0</v>
      </c>
      <c r="BG738" s="2403">
        <v>2023</v>
      </c>
      <c r="BH738" s="2403" t="s">
        <v>2324</v>
      </c>
      <c r="BI738" s="2403" t="s">
        <v>2327</v>
      </c>
      <c r="BJ738" s="2334">
        <f t="shared" si="410"/>
        <v>62.727272727272734</v>
      </c>
      <c r="BK738" s="2334">
        <f t="shared" si="411"/>
        <v>41.428571428571431</v>
      </c>
      <c r="BL738" s="2403" t="s">
        <v>40</v>
      </c>
      <c r="BM738" s="2506"/>
      <c r="BN738" s="2900" t="s">
        <v>2498</v>
      </c>
      <c r="BO738" s="2915"/>
      <c r="BP738" s="2507">
        <f>$BQ$737*H738</f>
        <v>3569.6241976026754</v>
      </c>
      <c r="BQ738" s="2517">
        <f>BP738-AN738</f>
        <v>1569.6241976026754</v>
      </c>
    </row>
    <row r="739" spans="1:69" s="2518" customFormat="1" ht="59.25" customHeight="1">
      <c r="A739" s="2499">
        <v>2</v>
      </c>
      <c r="B739" s="2510" t="s">
        <v>1260</v>
      </c>
      <c r="C739" s="145" t="s">
        <v>1238</v>
      </c>
      <c r="D739" s="2000" t="s">
        <v>1261</v>
      </c>
      <c r="E739" s="2449" t="s">
        <v>206</v>
      </c>
      <c r="F739" s="2450" t="s">
        <v>1262</v>
      </c>
      <c r="G739" s="2504">
        <v>38137</v>
      </c>
      <c r="H739" s="2504">
        <v>38137</v>
      </c>
      <c r="I739" s="1741"/>
      <c r="J739" s="1741"/>
      <c r="K739" s="1741">
        <v>38137</v>
      </c>
      <c r="L739" s="1741">
        <v>38137</v>
      </c>
      <c r="M739" s="1759">
        <v>1837.0159999999998</v>
      </c>
      <c r="N739" s="1741">
        <v>1837.0159999999998</v>
      </c>
      <c r="O739" s="2505"/>
      <c r="P739" s="1760"/>
      <c r="Q739" s="1741"/>
      <c r="R739" s="1741"/>
      <c r="S739" s="1741">
        <f t="shared" si="402"/>
        <v>5137</v>
      </c>
      <c r="T739" s="2504">
        <v>5137</v>
      </c>
      <c r="U739" s="1741"/>
      <c r="V739" s="1741"/>
      <c r="W739" s="1760">
        <f t="shared" si="403"/>
        <v>0</v>
      </c>
      <c r="X739" s="1760"/>
      <c r="Y739" s="1741"/>
      <c r="Z739" s="1741"/>
      <c r="AA739" s="134">
        <f t="shared" si="404"/>
        <v>1837.0160000000001</v>
      </c>
      <c r="AB739" s="134">
        <v>1837.0160000000001</v>
      </c>
      <c r="AC739" s="1741"/>
      <c r="AD739" s="1741"/>
      <c r="AE739" s="134">
        <f t="shared" si="405"/>
        <v>0</v>
      </c>
      <c r="AF739" s="1760"/>
      <c r="AG739" s="1741"/>
      <c r="AH739" s="1741"/>
      <c r="AI739" s="134">
        <f t="shared" si="406"/>
        <v>5137</v>
      </c>
      <c r="AJ739" s="1741">
        <v>5137</v>
      </c>
      <c r="AK739" s="1741"/>
      <c r="AL739" s="1741"/>
      <c r="AM739" s="2457">
        <f t="shared" si="407"/>
        <v>5137</v>
      </c>
      <c r="AN739" s="2504">
        <v>5137</v>
      </c>
      <c r="AO739" s="1741">
        <v>0</v>
      </c>
      <c r="AP739" s="1741"/>
      <c r="AQ739" s="2504">
        <f t="shared" si="408"/>
        <v>33000</v>
      </c>
      <c r="AR739" s="2504">
        <v>33000</v>
      </c>
      <c r="AS739" s="1741"/>
      <c r="AT739" s="1741"/>
      <c r="AU739" s="1741"/>
      <c r="AV739" s="2504">
        <f t="shared" si="409"/>
        <v>33000</v>
      </c>
      <c r="AW739" s="2504">
        <v>33000</v>
      </c>
      <c r="AX739" s="1741"/>
      <c r="AY739" s="1741"/>
      <c r="AZ739" s="1741"/>
      <c r="BA739" s="1761"/>
      <c r="BB739" s="1761"/>
      <c r="BC739" s="1761"/>
      <c r="BD739" s="2516">
        <v>18155</v>
      </c>
      <c r="BE739" s="2516"/>
      <c r="BF739" s="1762">
        <f t="shared" si="398"/>
        <v>0</v>
      </c>
      <c r="BG739" s="2403">
        <v>2023</v>
      </c>
      <c r="BH739" s="2403" t="s">
        <v>2324</v>
      </c>
      <c r="BI739" s="2403" t="s">
        <v>2327</v>
      </c>
      <c r="BJ739" s="2334">
        <f t="shared" si="410"/>
        <v>61.074547027820749</v>
      </c>
      <c r="BK739" s="2334">
        <f t="shared" si="411"/>
        <v>55.015151515151516</v>
      </c>
      <c r="BL739" s="2403" t="s">
        <v>40</v>
      </c>
      <c r="BM739" s="2506"/>
      <c r="BN739" s="2900" t="s">
        <v>2498</v>
      </c>
      <c r="BO739" s="2915"/>
      <c r="BP739" s="2507">
        <f>$BQ$737*H739</f>
        <v>24751.77418617695</v>
      </c>
      <c r="BQ739" s="2517">
        <f>BP739-AN739</f>
        <v>19614.77418617695</v>
      </c>
    </row>
    <row r="740" spans="1:69" s="2518" customFormat="1" ht="45.75" customHeight="1">
      <c r="A740" s="2499">
        <v>3</v>
      </c>
      <c r="B740" s="2510" t="s">
        <v>1288</v>
      </c>
      <c r="C740" s="145" t="s">
        <v>1245</v>
      </c>
      <c r="D740" s="2000" t="s">
        <v>1289</v>
      </c>
      <c r="E740" s="2449" t="s">
        <v>206</v>
      </c>
      <c r="F740" s="2450" t="s">
        <v>1290</v>
      </c>
      <c r="G740" s="2504">
        <v>3600</v>
      </c>
      <c r="H740" s="2504">
        <v>3600</v>
      </c>
      <c r="I740" s="1741"/>
      <c r="J740" s="1741"/>
      <c r="K740" s="1741">
        <v>3600</v>
      </c>
      <c r="L740" s="1741">
        <v>3600</v>
      </c>
      <c r="M740" s="1759">
        <v>208.4</v>
      </c>
      <c r="N740" s="1741">
        <v>208.4</v>
      </c>
      <c r="O740" s="2505"/>
      <c r="P740" s="1760"/>
      <c r="Q740" s="1741"/>
      <c r="R740" s="1741"/>
      <c r="S740" s="1741">
        <f>SUM(T740:V740)</f>
        <v>3600</v>
      </c>
      <c r="T740" s="2504">
        <v>3600</v>
      </c>
      <c r="U740" s="1741"/>
      <c r="V740" s="1741"/>
      <c r="W740" s="1760">
        <f>SUM(X740:Z740)</f>
        <v>0</v>
      </c>
      <c r="X740" s="1760"/>
      <c r="Y740" s="1741"/>
      <c r="Z740" s="1741"/>
      <c r="AA740" s="134">
        <f>SUM(AB740:AD740)</f>
        <v>1009.1798</v>
      </c>
      <c r="AB740" s="134">
        <v>1009.1798</v>
      </c>
      <c r="AC740" s="1741"/>
      <c r="AD740" s="1741"/>
      <c r="AE740" s="134">
        <f>SUM(AF740:AH740)</f>
        <v>0</v>
      </c>
      <c r="AF740" s="1760"/>
      <c r="AG740" s="1741"/>
      <c r="AH740" s="1741"/>
      <c r="AI740" s="134">
        <f>SUM(AJ740:AL740)</f>
        <v>3600</v>
      </c>
      <c r="AJ740" s="1741">
        <v>3600</v>
      </c>
      <c r="AK740" s="1741"/>
      <c r="AL740" s="1741"/>
      <c r="AM740" s="2457">
        <f>SUM(AN740:AP740)</f>
        <v>3600</v>
      </c>
      <c r="AN740" s="2504">
        <v>3600</v>
      </c>
      <c r="AO740" s="1741">
        <v>0</v>
      </c>
      <c r="AP740" s="1741"/>
      <c r="AQ740" s="2504">
        <f>SUM(AR740:AT740)</f>
        <v>0</v>
      </c>
      <c r="AR740" s="2504">
        <v>0</v>
      </c>
      <c r="AS740" s="1741"/>
      <c r="AT740" s="1741"/>
      <c r="AU740" s="1741"/>
      <c r="AV740" s="2504">
        <f>SUM(AW740:AY740)</f>
        <v>0</v>
      </c>
      <c r="AW740" s="2504">
        <v>0</v>
      </c>
      <c r="AX740" s="1741"/>
      <c r="AY740" s="1741"/>
      <c r="AZ740" s="1741"/>
      <c r="BA740" s="1761"/>
      <c r="BB740" s="1761"/>
      <c r="BC740" s="1761"/>
      <c r="BD740" s="2516"/>
      <c r="BE740" s="2516"/>
      <c r="BF740" s="1762">
        <f>AM740-S740</f>
        <v>0</v>
      </c>
      <c r="BG740" s="2403">
        <v>2023</v>
      </c>
      <c r="BH740" s="2403" t="s">
        <v>910</v>
      </c>
      <c r="BI740" s="2403"/>
      <c r="BJ740" s="2334">
        <f t="shared" si="410"/>
        <v>100</v>
      </c>
      <c r="BK740" s="2334" t="e">
        <f t="shared" si="411"/>
        <v>#DIV/0!</v>
      </c>
      <c r="BL740" s="2403" t="s">
        <v>40</v>
      </c>
      <c r="BM740" s="2506"/>
      <c r="BN740" s="2900" t="s">
        <v>2498</v>
      </c>
      <c r="BO740" s="2915"/>
      <c r="BP740" s="2507"/>
      <c r="BQ740" s="2508"/>
    </row>
    <row r="741" spans="1:69" s="2518" customFormat="1" ht="54.75" customHeight="1">
      <c r="A741" s="2499">
        <v>4</v>
      </c>
      <c r="B741" s="2510" t="s">
        <v>1291</v>
      </c>
      <c r="C741" s="145" t="s">
        <v>1134</v>
      </c>
      <c r="D741" s="2000" t="s">
        <v>1289</v>
      </c>
      <c r="E741" s="2449" t="s">
        <v>206</v>
      </c>
      <c r="F741" s="2450" t="s">
        <v>1292</v>
      </c>
      <c r="G741" s="2504">
        <v>900</v>
      </c>
      <c r="H741" s="2504">
        <v>900</v>
      </c>
      <c r="I741" s="1741"/>
      <c r="J741" s="1741"/>
      <c r="K741" s="1741">
        <v>900</v>
      </c>
      <c r="L741" s="1741">
        <v>900</v>
      </c>
      <c r="M741" s="1759">
        <v>43.37</v>
      </c>
      <c r="N741" s="1741">
        <v>43.37</v>
      </c>
      <c r="O741" s="2505"/>
      <c r="P741" s="1760"/>
      <c r="Q741" s="1741"/>
      <c r="R741" s="1741"/>
      <c r="S741" s="1741">
        <f>SUM(T741:V741)</f>
        <v>900</v>
      </c>
      <c r="T741" s="2504">
        <v>900</v>
      </c>
      <c r="U741" s="1741"/>
      <c r="V741" s="1741"/>
      <c r="W741" s="1760">
        <f>SUM(X741:Z741)</f>
        <v>0</v>
      </c>
      <c r="X741" s="1760"/>
      <c r="Y741" s="1741"/>
      <c r="Z741" s="1741"/>
      <c r="AA741" s="134">
        <f>SUM(AB741:AD741)</f>
        <v>224.37</v>
      </c>
      <c r="AB741" s="134">
        <v>224.37</v>
      </c>
      <c r="AC741" s="1741"/>
      <c r="AD741" s="1741"/>
      <c r="AE741" s="134">
        <f>SUM(AF741:AH741)</f>
        <v>0</v>
      </c>
      <c r="AF741" s="1760"/>
      <c r="AG741" s="1741"/>
      <c r="AH741" s="1741"/>
      <c r="AI741" s="134">
        <f>SUM(AJ741:AL741)</f>
        <v>900</v>
      </c>
      <c r="AJ741" s="1741">
        <v>900</v>
      </c>
      <c r="AK741" s="1741"/>
      <c r="AL741" s="1741"/>
      <c r="AM741" s="2457">
        <f>SUM(AN741:AP741)</f>
        <v>900</v>
      </c>
      <c r="AN741" s="2504">
        <v>900</v>
      </c>
      <c r="AO741" s="1741">
        <v>0</v>
      </c>
      <c r="AP741" s="1741"/>
      <c r="AQ741" s="2504">
        <f>SUM(AR741:AT741)</f>
        <v>0</v>
      </c>
      <c r="AR741" s="2504">
        <v>0</v>
      </c>
      <c r="AS741" s="1741"/>
      <c r="AT741" s="1741"/>
      <c r="AU741" s="1741"/>
      <c r="AV741" s="2504">
        <f>SUM(AW741:AY741)</f>
        <v>0</v>
      </c>
      <c r="AW741" s="2504">
        <v>0</v>
      </c>
      <c r="AX741" s="1741"/>
      <c r="AY741" s="1741"/>
      <c r="AZ741" s="1741"/>
      <c r="BA741" s="1761"/>
      <c r="BB741" s="1761"/>
      <c r="BC741" s="1761"/>
      <c r="BD741" s="2516"/>
      <c r="BE741" s="2516"/>
      <c r="BF741" s="1762">
        <f>AM741-S741</f>
        <v>0</v>
      </c>
      <c r="BG741" s="2403">
        <v>2023</v>
      </c>
      <c r="BH741" s="2403" t="s">
        <v>910</v>
      </c>
      <c r="BI741" s="2403"/>
      <c r="BJ741" s="2334">
        <f t="shared" si="410"/>
        <v>100</v>
      </c>
      <c r="BK741" s="2334" t="e">
        <f t="shared" si="411"/>
        <v>#DIV/0!</v>
      </c>
      <c r="BL741" s="2403" t="s">
        <v>40</v>
      </c>
      <c r="BM741" s="2506"/>
      <c r="BN741" s="2900" t="s">
        <v>2498</v>
      </c>
      <c r="BO741" s="2915"/>
      <c r="BP741" s="2507"/>
      <c r="BQ741" s="2508"/>
    </row>
    <row r="742" spans="1:69" s="2522" customFormat="1" ht="29.25" customHeight="1">
      <c r="A742" s="2511" t="s">
        <v>712</v>
      </c>
      <c r="B742" s="2488" t="s">
        <v>2468</v>
      </c>
      <c r="C742" s="2005"/>
      <c r="D742" s="2827"/>
      <c r="E742" s="2512"/>
      <c r="F742" s="2513"/>
      <c r="G742" s="2514"/>
      <c r="H742" s="2514"/>
      <c r="I742" s="2006"/>
      <c r="J742" s="2006"/>
      <c r="K742" s="2006"/>
      <c r="L742" s="2006"/>
      <c r="M742" s="2007"/>
      <c r="N742" s="2006"/>
      <c r="O742" s="2828"/>
      <c r="P742" s="2829"/>
      <c r="Q742" s="2006"/>
      <c r="R742" s="2006"/>
      <c r="S742" s="2006"/>
      <c r="T742" s="2514"/>
      <c r="U742" s="2006"/>
      <c r="V742" s="2006"/>
      <c r="W742" s="2829"/>
      <c r="X742" s="2829"/>
      <c r="Y742" s="2006"/>
      <c r="Z742" s="2006"/>
      <c r="AA742" s="2109"/>
      <c r="AB742" s="2109"/>
      <c r="AC742" s="2006"/>
      <c r="AD742" s="2006"/>
      <c r="AE742" s="2109"/>
      <c r="AF742" s="2829"/>
      <c r="AG742" s="2006"/>
      <c r="AH742" s="2006"/>
      <c r="AI742" s="2109"/>
      <c r="AJ742" s="2006"/>
      <c r="AK742" s="2006"/>
      <c r="AL742" s="2006"/>
      <c r="AM742" s="2830"/>
      <c r="AN742" s="2514"/>
      <c r="AO742" s="2006"/>
      <c r="AP742" s="2006"/>
      <c r="AQ742" s="2514"/>
      <c r="AR742" s="2514"/>
      <c r="AS742" s="2006"/>
      <c r="AT742" s="2006"/>
      <c r="AU742" s="2006"/>
      <c r="AV742" s="2514"/>
      <c r="AW742" s="2514"/>
      <c r="AX742" s="2006"/>
      <c r="AY742" s="2006"/>
      <c r="AZ742" s="2006"/>
      <c r="BA742" s="2006"/>
      <c r="BB742" s="2006"/>
      <c r="BC742" s="2006"/>
      <c r="BD742" s="2514"/>
      <c r="BE742" s="2514"/>
      <c r="BF742" s="2008"/>
      <c r="BG742" s="2519"/>
      <c r="BH742" s="2519"/>
      <c r="BI742" s="2519"/>
      <c r="BJ742" s="2340" t="e">
        <f t="shared" si="410"/>
        <v>#DIV/0!</v>
      </c>
      <c r="BK742" s="2340" t="e">
        <f t="shared" si="411"/>
        <v>#DIV/0!</v>
      </c>
      <c r="BL742" s="2407" t="s">
        <v>2327</v>
      </c>
      <c r="BM742" s="2520"/>
      <c r="BN742" s="2900" t="s">
        <v>2498</v>
      </c>
      <c r="BO742" s="2917"/>
      <c r="BP742" s="2521"/>
    </row>
    <row r="743" spans="1:69" s="2023" customFormat="1" ht="36.75" customHeight="1">
      <c r="A743" s="2229">
        <v>1</v>
      </c>
      <c r="B743" s="2009" t="s">
        <v>1263</v>
      </c>
      <c r="C743" s="2010" t="s">
        <v>1264</v>
      </c>
      <c r="D743" s="2010" t="s">
        <v>1265</v>
      </c>
      <c r="E743" s="2011" t="s">
        <v>259</v>
      </c>
      <c r="F743" s="2011"/>
      <c r="G743" s="2013">
        <v>5500</v>
      </c>
      <c r="H743" s="2013">
        <v>5500</v>
      </c>
      <c r="I743" s="2014"/>
      <c r="J743" s="2014"/>
      <c r="K743" s="2013">
        <v>5500</v>
      </c>
      <c r="L743" s="2013">
        <v>5500</v>
      </c>
      <c r="M743" s="2015"/>
      <c r="N743" s="2014"/>
      <c r="O743" s="2016"/>
      <c r="P743" s="2016"/>
      <c r="Q743" s="2014"/>
      <c r="R743" s="2014"/>
      <c r="S743" s="2014">
        <f t="shared" si="402"/>
        <v>0</v>
      </c>
      <c r="T743" s="2014"/>
      <c r="U743" s="2014"/>
      <c r="V743" s="2014"/>
      <c r="W743" s="2016">
        <f t="shared" si="403"/>
        <v>0</v>
      </c>
      <c r="X743" s="2016"/>
      <c r="Y743" s="2014"/>
      <c r="Z743" s="2014"/>
      <c r="AA743" s="2017">
        <f t="shared" si="404"/>
        <v>0</v>
      </c>
      <c r="AB743" s="2017"/>
      <c r="AC743" s="2014"/>
      <c r="AD743" s="2014"/>
      <c r="AE743" s="2017">
        <f t="shared" si="405"/>
        <v>0</v>
      </c>
      <c r="AF743" s="2016"/>
      <c r="AG743" s="2014"/>
      <c r="AH743" s="2014"/>
      <c r="AI743" s="2017">
        <f t="shared" si="406"/>
        <v>0</v>
      </c>
      <c r="AJ743" s="2014"/>
      <c r="AK743" s="2014"/>
      <c r="AL743" s="2014"/>
      <c r="AM743" s="2017">
        <f t="shared" si="407"/>
        <v>0</v>
      </c>
      <c r="AN743" s="2014"/>
      <c r="AO743" s="2014"/>
      <c r="AP743" s="2014"/>
      <c r="AQ743" s="2013">
        <f t="shared" si="408"/>
        <v>5500</v>
      </c>
      <c r="AR743" s="2013">
        <v>5500</v>
      </c>
      <c r="AS743" s="2014"/>
      <c r="AT743" s="2014"/>
      <c r="AU743" s="2014"/>
      <c r="AV743" s="2013">
        <f t="shared" si="409"/>
        <v>5500</v>
      </c>
      <c r="AW743" s="2013">
        <v>5500</v>
      </c>
      <c r="AX743" s="2014"/>
      <c r="AY743" s="2014"/>
      <c r="AZ743" s="2014"/>
      <c r="BA743" s="2018"/>
      <c r="BB743" s="2018"/>
      <c r="BC743" s="2018"/>
      <c r="BD743" s="2018"/>
      <c r="BE743" s="2018"/>
      <c r="BF743" s="2019">
        <f t="shared" si="398"/>
        <v>0</v>
      </c>
      <c r="BG743" s="2020">
        <v>2024</v>
      </c>
      <c r="BH743" s="2020" t="s">
        <v>2323</v>
      </c>
      <c r="BI743" s="2020" t="s">
        <v>2327</v>
      </c>
      <c r="BJ743" s="1925">
        <f t="shared" si="410"/>
        <v>0</v>
      </c>
      <c r="BK743" s="1925">
        <f t="shared" si="411"/>
        <v>0</v>
      </c>
      <c r="BL743" s="2020"/>
      <c r="BM743" s="2021"/>
      <c r="BN743" s="2900" t="s">
        <v>2498</v>
      </c>
      <c r="BO743" s="2918"/>
      <c r="BP743" s="2022"/>
    </row>
    <row r="744" spans="1:69" s="2023" customFormat="1" ht="36.75" customHeight="1">
      <c r="A744" s="2229">
        <v>2</v>
      </c>
      <c r="B744" s="2009" t="s">
        <v>1266</v>
      </c>
      <c r="C744" s="2010" t="s">
        <v>1267</v>
      </c>
      <c r="D744" s="2010" t="s">
        <v>1268</v>
      </c>
      <c r="E744" s="2011" t="s">
        <v>259</v>
      </c>
      <c r="F744" s="2011"/>
      <c r="G744" s="2013">
        <v>1000</v>
      </c>
      <c r="H744" s="2013">
        <v>1000</v>
      </c>
      <c r="I744" s="2014"/>
      <c r="J744" s="2014"/>
      <c r="K744" s="2013">
        <v>1000</v>
      </c>
      <c r="L744" s="2013">
        <v>1000</v>
      </c>
      <c r="M744" s="2015"/>
      <c r="N744" s="2014"/>
      <c r="O744" s="2016"/>
      <c r="P744" s="2016"/>
      <c r="Q744" s="2014"/>
      <c r="R744" s="2014"/>
      <c r="S744" s="2014">
        <f t="shared" si="402"/>
        <v>0</v>
      </c>
      <c r="T744" s="2014"/>
      <c r="U744" s="2014"/>
      <c r="V744" s="2014"/>
      <c r="W744" s="2016">
        <f t="shared" si="403"/>
        <v>0</v>
      </c>
      <c r="X744" s="2016"/>
      <c r="Y744" s="2014"/>
      <c r="Z744" s="2014"/>
      <c r="AA744" s="2017">
        <f t="shared" si="404"/>
        <v>0</v>
      </c>
      <c r="AB744" s="2017"/>
      <c r="AC744" s="2014"/>
      <c r="AD744" s="2014"/>
      <c r="AE744" s="2017">
        <f t="shared" si="405"/>
        <v>0</v>
      </c>
      <c r="AF744" s="2016"/>
      <c r="AG744" s="2014"/>
      <c r="AH744" s="2014"/>
      <c r="AI744" s="2017">
        <f t="shared" si="406"/>
        <v>0</v>
      </c>
      <c r="AJ744" s="2014"/>
      <c r="AK744" s="2014"/>
      <c r="AL744" s="2014"/>
      <c r="AM744" s="2017">
        <f t="shared" si="407"/>
        <v>0</v>
      </c>
      <c r="AN744" s="2014"/>
      <c r="AO744" s="2014"/>
      <c r="AP744" s="2014"/>
      <c r="AQ744" s="2013">
        <f t="shared" si="408"/>
        <v>1000</v>
      </c>
      <c r="AR744" s="2013">
        <v>1000</v>
      </c>
      <c r="AS744" s="2014"/>
      <c r="AT744" s="2014"/>
      <c r="AU744" s="2014"/>
      <c r="AV744" s="2013">
        <f t="shared" si="409"/>
        <v>1000</v>
      </c>
      <c r="AW744" s="2013">
        <v>1000</v>
      </c>
      <c r="AX744" s="2014"/>
      <c r="AY744" s="2014"/>
      <c r="AZ744" s="2014"/>
      <c r="BA744" s="2018"/>
      <c r="BB744" s="2018"/>
      <c r="BC744" s="2018"/>
      <c r="BD744" s="2018"/>
      <c r="BE744" s="2018"/>
      <c r="BF744" s="2019">
        <f t="shared" si="398"/>
        <v>0</v>
      </c>
      <c r="BG744" s="2020">
        <v>2024</v>
      </c>
      <c r="BH744" s="2020" t="s">
        <v>2323</v>
      </c>
      <c r="BI744" s="2020" t="s">
        <v>2327</v>
      </c>
      <c r="BJ744" s="1925">
        <f t="shared" si="410"/>
        <v>0</v>
      </c>
      <c r="BK744" s="1925">
        <f t="shared" si="411"/>
        <v>0</v>
      </c>
      <c r="BL744" s="2020"/>
      <c r="BM744" s="2021"/>
      <c r="BN744" s="2900" t="s">
        <v>2498</v>
      </c>
      <c r="BO744" s="2918"/>
      <c r="BP744" s="2022"/>
    </row>
    <row r="745" spans="1:69" s="2023" customFormat="1" ht="36.75" customHeight="1">
      <c r="A745" s="2229">
        <v>3</v>
      </c>
      <c r="B745" s="2009" t="s">
        <v>1293</v>
      </c>
      <c r="C745" s="2010" t="s">
        <v>1294</v>
      </c>
      <c r="D745" s="2010" t="s">
        <v>1295</v>
      </c>
      <c r="E745" s="2011" t="s">
        <v>259</v>
      </c>
      <c r="F745" s="2831"/>
      <c r="G745" s="2013">
        <v>5100</v>
      </c>
      <c r="H745" s="2013">
        <v>5100</v>
      </c>
      <c r="I745" s="2014"/>
      <c r="J745" s="2014"/>
      <c r="K745" s="2013">
        <v>5100</v>
      </c>
      <c r="L745" s="2013">
        <v>5100</v>
      </c>
      <c r="M745" s="2015"/>
      <c r="N745" s="2014"/>
      <c r="O745" s="2016"/>
      <c r="P745" s="2016"/>
      <c r="Q745" s="2014"/>
      <c r="R745" s="2014"/>
      <c r="S745" s="2014">
        <f t="shared" si="402"/>
        <v>0</v>
      </c>
      <c r="T745" s="2014"/>
      <c r="U745" s="2014"/>
      <c r="V745" s="2014"/>
      <c r="W745" s="2016">
        <f t="shared" si="403"/>
        <v>0</v>
      </c>
      <c r="X745" s="2016"/>
      <c r="Y745" s="2014"/>
      <c r="Z745" s="2014"/>
      <c r="AA745" s="2017">
        <f t="shared" si="404"/>
        <v>0</v>
      </c>
      <c r="AB745" s="2017"/>
      <c r="AC745" s="2014"/>
      <c r="AD745" s="2014"/>
      <c r="AE745" s="2017">
        <f t="shared" si="405"/>
        <v>0</v>
      </c>
      <c r="AF745" s="2016"/>
      <c r="AG745" s="2014"/>
      <c r="AH745" s="2014"/>
      <c r="AI745" s="2017">
        <f t="shared" si="406"/>
        <v>0</v>
      </c>
      <c r="AJ745" s="2014"/>
      <c r="AK745" s="2014"/>
      <c r="AL745" s="2014"/>
      <c r="AM745" s="2017">
        <f t="shared" si="407"/>
        <v>0</v>
      </c>
      <c r="AN745" s="2014"/>
      <c r="AO745" s="2014"/>
      <c r="AP745" s="2014"/>
      <c r="AQ745" s="2013">
        <f t="shared" si="408"/>
        <v>5100</v>
      </c>
      <c r="AR745" s="2013">
        <v>5100</v>
      </c>
      <c r="AS745" s="2014"/>
      <c r="AT745" s="2014"/>
      <c r="AU745" s="2014"/>
      <c r="AV745" s="2013">
        <f t="shared" si="409"/>
        <v>5100</v>
      </c>
      <c r="AW745" s="2013">
        <v>5100</v>
      </c>
      <c r="AX745" s="2014"/>
      <c r="AY745" s="2014"/>
      <c r="AZ745" s="2014"/>
      <c r="BA745" s="2018"/>
      <c r="BB745" s="2018"/>
      <c r="BC745" s="2018"/>
      <c r="BD745" s="2018"/>
      <c r="BE745" s="2018"/>
      <c r="BF745" s="2019">
        <f t="shared" si="398"/>
        <v>0</v>
      </c>
      <c r="BG745" s="2020">
        <v>2024</v>
      </c>
      <c r="BH745" s="2020" t="s">
        <v>2323</v>
      </c>
      <c r="BI745" s="2020" t="s">
        <v>2327</v>
      </c>
      <c r="BJ745" s="1925">
        <f t="shared" si="410"/>
        <v>0</v>
      </c>
      <c r="BK745" s="1925">
        <f t="shared" si="411"/>
        <v>0</v>
      </c>
      <c r="BL745" s="2020"/>
      <c r="BM745" s="2021"/>
      <c r="BN745" s="2900" t="s">
        <v>2498</v>
      </c>
      <c r="BO745" s="2918"/>
      <c r="BP745" s="2022"/>
    </row>
    <row r="746" spans="1:69" s="2023" customFormat="1" ht="36.75" customHeight="1">
      <c r="A746" s="2229">
        <v>4</v>
      </c>
      <c r="B746" s="2009" t="s">
        <v>1296</v>
      </c>
      <c r="C746" s="2010" t="s">
        <v>1297</v>
      </c>
      <c r="D746" s="2010" t="s">
        <v>1298</v>
      </c>
      <c r="E746" s="2011" t="s">
        <v>259</v>
      </c>
      <c r="F746" s="2831"/>
      <c r="G746" s="2013">
        <v>7700</v>
      </c>
      <c r="H746" s="2013">
        <v>7700</v>
      </c>
      <c r="I746" s="2014"/>
      <c r="J746" s="2014"/>
      <c r="K746" s="2013">
        <v>7700</v>
      </c>
      <c r="L746" s="2013">
        <v>7700</v>
      </c>
      <c r="M746" s="2015"/>
      <c r="N746" s="2014"/>
      <c r="O746" s="2016"/>
      <c r="P746" s="2016"/>
      <c r="Q746" s="2014"/>
      <c r="R746" s="2014"/>
      <c r="S746" s="2014">
        <f t="shared" si="402"/>
        <v>0</v>
      </c>
      <c r="T746" s="2014"/>
      <c r="U746" s="2014"/>
      <c r="V746" s="2014"/>
      <c r="W746" s="2016">
        <f t="shared" si="403"/>
        <v>0</v>
      </c>
      <c r="X746" s="2016"/>
      <c r="Y746" s="2014"/>
      <c r="Z746" s="2014"/>
      <c r="AA746" s="2017">
        <f t="shared" si="404"/>
        <v>0</v>
      </c>
      <c r="AB746" s="2017"/>
      <c r="AC746" s="2014"/>
      <c r="AD746" s="2014"/>
      <c r="AE746" s="2017">
        <f t="shared" si="405"/>
        <v>0</v>
      </c>
      <c r="AF746" s="2016"/>
      <c r="AG746" s="2014"/>
      <c r="AH746" s="2014"/>
      <c r="AI746" s="2017">
        <f t="shared" si="406"/>
        <v>0</v>
      </c>
      <c r="AJ746" s="2014"/>
      <c r="AK746" s="2014"/>
      <c r="AL746" s="2014"/>
      <c r="AM746" s="2017">
        <f t="shared" si="407"/>
        <v>0</v>
      </c>
      <c r="AN746" s="2014"/>
      <c r="AO746" s="2014"/>
      <c r="AP746" s="2014"/>
      <c r="AQ746" s="2013">
        <f t="shared" si="408"/>
        <v>7700</v>
      </c>
      <c r="AR746" s="2013">
        <v>7700</v>
      </c>
      <c r="AS746" s="2014"/>
      <c r="AT746" s="2014"/>
      <c r="AU746" s="2014"/>
      <c r="AV746" s="2013">
        <f t="shared" si="409"/>
        <v>7700</v>
      </c>
      <c r="AW746" s="2013">
        <v>7700</v>
      </c>
      <c r="AX746" s="2014"/>
      <c r="AY746" s="2014"/>
      <c r="AZ746" s="2014"/>
      <c r="BA746" s="2018"/>
      <c r="BB746" s="2018"/>
      <c r="BC746" s="2018"/>
      <c r="BD746" s="2018"/>
      <c r="BE746" s="2018"/>
      <c r="BF746" s="2019">
        <f t="shared" si="398"/>
        <v>0</v>
      </c>
      <c r="BG746" s="2020">
        <v>2024</v>
      </c>
      <c r="BH746" s="2020" t="s">
        <v>2323</v>
      </c>
      <c r="BI746" s="2020" t="s">
        <v>2327</v>
      </c>
      <c r="BJ746" s="1925">
        <f t="shared" si="410"/>
        <v>0</v>
      </c>
      <c r="BK746" s="1925">
        <f t="shared" si="411"/>
        <v>0</v>
      </c>
      <c r="BL746" s="2020"/>
      <c r="BM746" s="2021"/>
      <c r="BN746" s="2900" t="s">
        <v>2498</v>
      </c>
      <c r="BO746" s="2918"/>
      <c r="BP746" s="2022"/>
    </row>
    <row r="747" spans="1:69" s="2023" customFormat="1" ht="36.75" customHeight="1">
      <c r="A747" s="2229">
        <v>5</v>
      </c>
      <c r="B747" s="2009" t="s">
        <v>1299</v>
      </c>
      <c r="C747" s="2010" t="s">
        <v>1300</v>
      </c>
      <c r="D747" s="2010" t="s">
        <v>1301</v>
      </c>
      <c r="E747" s="2011" t="s">
        <v>259</v>
      </c>
      <c r="F747" s="2831"/>
      <c r="G747" s="2013">
        <v>5100</v>
      </c>
      <c r="H747" s="2013">
        <v>5100</v>
      </c>
      <c r="I747" s="2014"/>
      <c r="J747" s="2014"/>
      <c r="K747" s="2013">
        <v>5100</v>
      </c>
      <c r="L747" s="2013">
        <v>5100</v>
      </c>
      <c r="M747" s="2015"/>
      <c r="N747" s="2014"/>
      <c r="O747" s="2016"/>
      <c r="P747" s="2016"/>
      <c r="Q747" s="2014"/>
      <c r="R747" s="2014"/>
      <c r="S747" s="2014">
        <f t="shared" si="402"/>
        <v>0</v>
      </c>
      <c r="T747" s="2014"/>
      <c r="U747" s="2014"/>
      <c r="V747" s="2014"/>
      <c r="W747" s="2016">
        <f t="shared" si="403"/>
        <v>0</v>
      </c>
      <c r="X747" s="2016"/>
      <c r="Y747" s="2014"/>
      <c r="Z747" s="2014"/>
      <c r="AA747" s="2017">
        <f t="shared" si="404"/>
        <v>0</v>
      </c>
      <c r="AB747" s="2017"/>
      <c r="AC747" s="2014"/>
      <c r="AD747" s="2014"/>
      <c r="AE747" s="2017">
        <f t="shared" si="405"/>
        <v>0</v>
      </c>
      <c r="AF747" s="2016"/>
      <c r="AG747" s="2014"/>
      <c r="AH747" s="2014"/>
      <c r="AI747" s="2017">
        <f t="shared" si="406"/>
        <v>0</v>
      </c>
      <c r="AJ747" s="2014"/>
      <c r="AK747" s="2014"/>
      <c r="AL747" s="2014"/>
      <c r="AM747" s="2017">
        <f t="shared" si="407"/>
        <v>0</v>
      </c>
      <c r="AN747" s="2014"/>
      <c r="AO747" s="2014"/>
      <c r="AP747" s="2014"/>
      <c r="AQ747" s="2013">
        <f t="shared" si="408"/>
        <v>5100</v>
      </c>
      <c r="AR747" s="2013">
        <v>5100</v>
      </c>
      <c r="AS747" s="2014"/>
      <c r="AT747" s="2014"/>
      <c r="AU747" s="2014"/>
      <c r="AV747" s="2013">
        <f t="shared" si="409"/>
        <v>5100</v>
      </c>
      <c r="AW747" s="2013">
        <v>5100</v>
      </c>
      <c r="AX747" s="2014"/>
      <c r="AY747" s="2014"/>
      <c r="AZ747" s="2014"/>
      <c r="BA747" s="2018"/>
      <c r="BB747" s="2018"/>
      <c r="BC747" s="2018"/>
      <c r="BD747" s="2018"/>
      <c r="BE747" s="2018"/>
      <c r="BF747" s="2019">
        <f t="shared" si="398"/>
        <v>0</v>
      </c>
      <c r="BG747" s="2020">
        <v>2024</v>
      </c>
      <c r="BH747" s="2020" t="s">
        <v>2323</v>
      </c>
      <c r="BI747" s="2020" t="s">
        <v>2327</v>
      </c>
      <c r="BJ747" s="1925">
        <f t="shared" si="410"/>
        <v>0</v>
      </c>
      <c r="BK747" s="1925">
        <f t="shared" si="411"/>
        <v>0</v>
      </c>
      <c r="BL747" s="2020"/>
      <c r="BM747" s="2021"/>
      <c r="BN747" s="2900" t="s">
        <v>2498</v>
      </c>
      <c r="BO747" s="2918"/>
      <c r="BP747" s="2022"/>
    </row>
    <row r="748" spans="1:69" s="2023" customFormat="1" ht="36.75" customHeight="1">
      <c r="A748" s="2229">
        <v>6</v>
      </c>
      <c r="B748" s="2009" t="s">
        <v>1302</v>
      </c>
      <c r="C748" s="2010" t="s">
        <v>1216</v>
      </c>
      <c r="D748" s="2010" t="s">
        <v>1303</v>
      </c>
      <c r="E748" s="2011" t="s">
        <v>259</v>
      </c>
      <c r="F748" s="2831"/>
      <c r="G748" s="2013">
        <v>7000</v>
      </c>
      <c r="H748" s="2013">
        <v>7000</v>
      </c>
      <c r="I748" s="2014"/>
      <c r="J748" s="2014"/>
      <c r="K748" s="2013">
        <v>7000</v>
      </c>
      <c r="L748" s="2013">
        <v>7000</v>
      </c>
      <c r="M748" s="2015"/>
      <c r="N748" s="2014"/>
      <c r="O748" s="2016"/>
      <c r="P748" s="2016"/>
      <c r="Q748" s="2014"/>
      <c r="R748" s="2014"/>
      <c r="S748" s="2014">
        <f t="shared" si="402"/>
        <v>0</v>
      </c>
      <c r="T748" s="2014"/>
      <c r="U748" s="2014"/>
      <c r="V748" s="2014"/>
      <c r="W748" s="2016">
        <f t="shared" si="403"/>
        <v>0</v>
      </c>
      <c r="X748" s="2016"/>
      <c r="Y748" s="2014"/>
      <c r="Z748" s="2014"/>
      <c r="AA748" s="2017">
        <f t="shared" si="404"/>
        <v>0</v>
      </c>
      <c r="AB748" s="2017"/>
      <c r="AC748" s="2014"/>
      <c r="AD748" s="2014"/>
      <c r="AE748" s="2017">
        <f t="shared" si="405"/>
        <v>0</v>
      </c>
      <c r="AF748" s="2016"/>
      <c r="AG748" s="2014"/>
      <c r="AH748" s="2014"/>
      <c r="AI748" s="2017">
        <f t="shared" si="406"/>
        <v>0</v>
      </c>
      <c r="AJ748" s="2014"/>
      <c r="AK748" s="2014"/>
      <c r="AL748" s="2014"/>
      <c r="AM748" s="2017">
        <f t="shared" si="407"/>
        <v>0</v>
      </c>
      <c r="AN748" s="2014"/>
      <c r="AO748" s="2014"/>
      <c r="AP748" s="2014"/>
      <c r="AQ748" s="2013">
        <f t="shared" si="408"/>
        <v>7000</v>
      </c>
      <c r="AR748" s="2013">
        <v>7000</v>
      </c>
      <c r="AS748" s="2014"/>
      <c r="AT748" s="2014"/>
      <c r="AU748" s="2014"/>
      <c r="AV748" s="2013">
        <f t="shared" si="409"/>
        <v>7000</v>
      </c>
      <c r="AW748" s="2013">
        <v>7000</v>
      </c>
      <c r="AX748" s="2014"/>
      <c r="AY748" s="2014"/>
      <c r="AZ748" s="2014"/>
      <c r="BA748" s="2018"/>
      <c r="BB748" s="2018"/>
      <c r="BC748" s="2018"/>
      <c r="BD748" s="2018"/>
      <c r="BE748" s="2018"/>
      <c r="BF748" s="2019">
        <f t="shared" si="398"/>
        <v>0</v>
      </c>
      <c r="BG748" s="2020">
        <v>2024</v>
      </c>
      <c r="BH748" s="2020" t="s">
        <v>2323</v>
      </c>
      <c r="BI748" s="2020" t="s">
        <v>2327</v>
      </c>
      <c r="BJ748" s="1925">
        <f t="shared" si="410"/>
        <v>0</v>
      </c>
      <c r="BK748" s="1925">
        <f t="shared" si="411"/>
        <v>0</v>
      </c>
      <c r="BL748" s="2020"/>
      <c r="BM748" s="2021"/>
      <c r="BN748" s="2900" t="s">
        <v>2498</v>
      </c>
      <c r="BO748" s="2918"/>
      <c r="BP748" s="2022"/>
    </row>
    <row r="749" spans="1:69" s="2023" customFormat="1" ht="36.75" customHeight="1">
      <c r="A749" s="2229">
        <v>7</v>
      </c>
      <c r="B749" s="2009" t="s">
        <v>1304</v>
      </c>
      <c r="C749" s="2010" t="s">
        <v>1212</v>
      </c>
      <c r="D749" s="2010" t="s">
        <v>1305</v>
      </c>
      <c r="E749" s="2011" t="s">
        <v>259</v>
      </c>
      <c r="F749" s="2831"/>
      <c r="G749" s="2013">
        <v>1000</v>
      </c>
      <c r="H749" s="2013">
        <v>1000</v>
      </c>
      <c r="I749" s="2014"/>
      <c r="J749" s="2014"/>
      <c r="K749" s="2013">
        <v>1000</v>
      </c>
      <c r="L749" s="2013">
        <v>1000</v>
      </c>
      <c r="M749" s="2015"/>
      <c r="N749" s="2014"/>
      <c r="O749" s="2016"/>
      <c r="P749" s="2016"/>
      <c r="Q749" s="2014"/>
      <c r="R749" s="2014"/>
      <c r="S749" s="2014">
        <f t="shared" si="402"/>
        <v>0</v>
      </c>
      <c r="T749" s="2014"/>
      <c r="U749" s="2014"/>
      <c r="V749" s="2014"/>
      <c r="W749" s="2016">
        <f t="shared" si="403"/>
        <v>0</v>
      </c>
      <c r="X749" s="2016"/>
      <c r="Y749" s="2014"/>
      <c r="Z749" s="2014"/>
      <c r="AA749" s="2017">
        <f t="shared" si="404"/>
        <v>0</v>
      </c>
      <c r="AB749" s="2017"/>
      <c r="AC749" s="2014"/>
      <c r="AD749" s="2014"/>
      <c r="AE749" s="2017">
        <f t="shared" si="405"/>
        <v>0</v>
      </c>
      <c r="AF749" s="2016"/>
      <c r="AG749" s="2014"/>
      <c r="AH749" s="2014"/>
      <c r="AI749" s="2017">
        <f t="shared" si="406"/>
        <v>0</v>
      </c>
      <c r="AJ749" s="2014"/>
      <c r="AK749" s="2014"/>
      <c r="AL749" s="2014"/>
      <c r="AM749" s="2017">
        <f t="shared" si="407"/>
        <v>0</v>
      </c>
      <c r="AN749" s="2014"/>
      <c r="AO749" s="2014"/>
      <c r="AP749" s="2014"/>
      <c r="AQ749" s="2013">
        <f t="shared" si="408"/>
        <v>1000</v>
      </c>
      <c r="AR749" s="2013">
        <v>1000</v>
      </c>
      <c r="AS749" s="2014"/>
      <c r="AT749" s="2014"/>
      <c r="AU749" s="2014"/>
      <c r="AV749" s="2013">
        <f t="shared" si="409"/>
        <v>1000</v>
      </c>
      <c r="AW749" s="2013">
        <v>1000</v>
      </c>
      <c r="AX749" s="2014"/>
      <c r="AY749" s="2014"/>
      <c r="AZ749" s="2014"/>
      <c r="BA749" s="2018"/>
      <c r="BB749" s="2018"/>
      <c r="BC749" s="2018"/>
      <c r="BD749" s="2018"/>
      <c r="BE749" s="2018"/>
      <c r="BF749" s="2019">
        <f t="shared" si="398"/>
        <v>0</v>
      </c>
      <c r="BG749" s="2020">
        <v>2024</v>
      </c>
      <c r="BH749" s="2020" t="s">
        <v>2323</v>
      </c>
      <c r="BI749" s="2020" t="s">
        <v>2327</v>
      </c>
      <c r="BJ749" s="1925">
        <f t="shared" si="410"/>
        <v>0</v>
      </c>
      <c r="BK749" s="1925">
        <f t="shared" si="411"/>
        <v>0</v>
      </c>
      <c r="BL749" s="2020"/>
      <c r="BM749" s="2021"/>
      <c r="BN749" s="2900" t="s">
        <v>2498</v>
      </c>
      <c r="BO749" s="2918"/>
      <c r="BP749" s="2022"/>
    </row>
    <row r="750" spans="1:69" s="2023" customFormat="1" ht="36.75" customHeight="1">
      <c r="A750" s="2229">
        <v>8</v>
      </c>
      <c r="B750" s="2009" t="s">
        <v>1306</v>
      </c>
      <c r="C750" s="2010" t="s">
        <v>1212</v>
      </c>
      <c r="D750" s="2010" t="s">
        <v>1307</v>
      </c>
      <c r="E750" s="2011" t="s">
        <v>259</v>
      </c>
      <c r="F750" s="2831"/>
      <c r="G750" s="2013">
        <v>1000</v>
      </c>
      <c r="H750" s="2013">
        <v>1000</v>
      </c>
      <c r="I750" s="2014"/>
      <c r="J750" s="2014"/>
      <c r="K750" s="2013">
        <v>1000</v>
      </c>
      <c r="L750" s="2013">
        <v>1000</v>
      </c>
      <c r="M750" s="2015"/>
      <c r="N750" s="2014"/>
      <c r="O750" s="2016"/>
      <c r="P750" s="2016"/>
      <c r="Q750" s="2014"/>
      <c r="R750" s="2014"/>
      <c r="S750" s="2014">
        <f t="shared" si="402"/>
        <v>0</v>
      </c>
      <c r="T750" s="2014"/>
      <c r="U750" s="2014"/>
      <c r="V750" s="2014"/>
      <c r="W750" s="2016">
        <f t="shared" si="403"/>
        <v>0</v>
      </c>
      <c r="X750" s="2016"/>
      <c r="Y750" s="2014"/>
      <c r="Z750" s="2014"/>
      <c r="AA750" s="2017">
        <f t="shared" si="404"/>
        <v>0</v>
      </c>
      <c r="AB750" s="2017"/>
      <c r="AC750" s="2014"/>
      <c r="AD750" s="2014"/>
      <c r="AE750" s="2017">
        <f t="shared" si="405"/>
        <v>0</v>
      </c>
      <c r="AF750" s="2016"/>
      <c r="AG750" s="2014"/>
      <c r="AH750" s="2014"/>
      <c r="AI750" s="2017">
        <f t="shared" si="406"/>
        <v>0</v>
      </c>
      <c r="AJ750" s="2014"/>
      <c r="AK750" s="2014"/>
      <c r="AL750" s="2014"/>
      <c r="AM750" s="2017">
        <f t="shared" si="407"/>
        <v>0</v>
      </c>
      <c r="AN750" s="2014"/>
      <c r="AO750" s="2014"/>
      <c r="AP750" s="2014"/>
      <c r="AQ750" s="2013">
        <f t="shared" si="408"/>
        <v>1000</v>
      </c>
      <c r="AR750" s="2013">
        <v>1000</v>
      </c>
      <c r="AS750" s="2014"/>
      <c r="AT750" s="2014"/>
      <c r="AU750" s="2014"/>
      <c r="AV750" s="2013">
        <f t="shared" si="409"/>
        <v>1000</v>
      </c>
      <c r="AW750" s="2013">
        <v>1000</v>
      </c>
      <c r="AX750" s="2014"/>
      <c r="AY750" s="2014"/>
      <c r="AZ750" s="2014"/>
      <c r="BA750" s="2018"/>
      <c r="BB750" s="2018"/>
      <c r="BC750" s="2018"/>
      <c r="BD750" s="2018"/>
      <c r="BE750" s="2018"/>
      <c r="BF750" s="2019">
        <f t="shared" si="398"/>
        <v>0</v>
      </c>
      <c r="BG750" s="2020">
        <v>2024</v>
      </c>
      <c r="BH750" s="2020" t="s">
        <v>2323</v>
      </c>
      <c r="BI750" s="2020" t="s">
        <v>2327</v>
      </c>
      <c r="BJ750" s="1925">
        <f t="shared" si="410"/>
        <v>0</v>
      </c>
      <c r="BK750" s="1925">
        <f t="shared" si="411"/>
        <v>0</v>
      </c>
      <c r="BL750" s="2020"/>
      <c r="BM750" s="2021"/>
      <c r="BN750" s="2900" t="s">
        <v>2498</v>
      </c>
      <c r="BO750" s="2918"/>
      <c r="BP750" s="2022"/>
    </row>
    <row r="751" spans="1:69" s="2023" customFormat="1" ht="25.5">
      <c r="A751" s="2229">
        <v>9</v>
      </c>
      <c r="B751" s="2009" t="s">
        <v>1308</v>
      </c>
      <c r="C751" s="2010" t="s">
        <v>1276</v>
      </c>
      <c r="D751" s="2010" t="s">
        <v>1309</v>
      </c>
      <c r="E751" s="2011" t="s">
        <v>259</v>
      </c>
      <c r="F751" s="2831"/>
      <c r="G751" s="2013">
        <v>1400</v>
      </c>
      <c r="H751" s="2013">
        <v>1400</v>
      </c>
      <c r="I751" s="2014"/>
      <c r="J751" s="2014"/>
      <c r="K751" s="2013">
        <v>1400</v>
      </c>
      <c r="L751" s="2013">
        <v>1400</v>
      </c>
      <c r="M751" s="2015"/>
      <c r="N751" s="2014"/>
      <c r="O751" s="2016"/>
      <c r="P751" s="2016"/>
      <c r="Q751" s="2014"/>
      <c r="R751" s="2014"/>
      <c r="S751" s="2014">
        <f t="shared" si="402"/>
        <v>0</v>
      </c>
      <c r="T751" s="2014"/>
      <c r="U751" s="2014"/>
      <c r="V751" s="2014"/>
      <c r="W751" s="2016">
        <f t="shared" si="403"/>
        <v>0</v>
      </c>
      <c r="X751" s="2016"/>
      <c r="Y751" s="2014"/>
      <c r="Z751" s="2014"/>
      <c r="AA751" s="2017">
        <f t="shared" si="404"/>
        <v>0</v>
      </c>
      <c r="AB751" s="2017"/>
      <c r="AC751" s="2014"/>
      <c r="AD751" s="2014"/>
      <c r="AE751" s="2017">
        <f t="shared" si="405"/>
        <v>0</v>
      </c>
      <c r="AF751" s="2016"/>
      <c r="AG751" s="2014"/>
      <c r="AH751" s="2014"/>
      <c r="AI751" s="2017">
        <f t="shared" si="406"/>
        <v>0</v>
      </c>
      <c r="AJ751" s="2014"/>
      <c r="AK751" s="2014"/>
      <c r="AL751" s="2014"/>
      <c r="AM751" s="2017">
        <f t="shared" si="407"/>
        <v>0</v>
      </c>
      <c r="AN751" s="2014"/>
      <c r="AO751" s="2014"/>
      <c r="AP751" s="2014"/>
      <c r="AQ751" s="2013">
        <f t="shared" si="408"/>
        <v>1400</v>
      </c>
      <c r="AR751" s="2013">
        <v>1400</v>
      </c>
      <c r="AS751" s="2014"/>
      <c r="AT751" s="2014"/>
      <c r="AU751" s="2014"/>
      <c r="AV751" s="2013">
        <f t="shared" si="409"/>
        <v>1400</v>
      </c>
      <c r="AW751" s="2013">
        <v>1400</v>
      </c>
      <c r="AX751" s="2014"/>
      <c r="AY751" s="2014"/>
      <c r="AZ751" s="2014"/>
      <c r="BA751" s="2018"/>
      <c r="BB751" s="2018"/>
      <c r="BC751" s="2018"/>
      <c r="BD751" s="2018"/>
      <c r="BE751" s="2018"/>
      <c r="BF751" s="2019">
        <f t="shared" si="398"/>
        <v>0</v>
      </c>
      <c r="BG751" s="2020">
        <v>2024</v>
      </c>
      <c r="BH751" s="2020" t="s">
        <v>2323</v>
      </c>
      <c r="BI751" s="2020" t="s">
        <v>2327</v>
      </c>
      <c r="BJ751" s="1925">
        <f t="shared" si="410"/>
        <v>0</v>
      </c>
      <c r="BK751" s="1925">
        <f t="shared" si="411"/>
        <v>0</v>
      </c>
      <c r="BL751" s="2020"/>
      <c r="BM751" s="2021"/>
      <c r="BN751" s="2900" t="s">
        <v>2498</v>
      </c>
      <c r="BO751" s="2918"/>
      <c r="BP751" s="2022"/>
    </row>
    <row r="752" spans="1:69" s="2023" customFormat="1" ht="47.25">
      <c r="A752" s="2229">
        <v>10</v>
      </c>
      <c r="B752" s="2009" t="s">
        <v>1310</v>
      </c>
      <c r="C752" s="2010" t="s">
        <v>1238</v>
      </c>
      <c r="D752" s="2010" t="s">
        <v>1311</v>
      </c>
      <c r="E752" s="2011" t="s">
        <v>259</v>
      </c>
      <c r="F752" s="2831"/>
      <c r="G752" s="2013">
        <v>2000</v>
      </c>
      <c r="H752" s="2013">
        <v>2000</v>
      </c>
      <c r="I752" s="2014"/>
      <c r="J752" s="2014"/>
      <c r="K752" s="2013">
        <v>2000</v>
      </c>
      <c r="L752" s="2013">
        <v>2000</v>
      </c>
      <c r="M752" s="2015"/>
      <c r="N752" s="2014"/>
      <c r="O752" s="2016"/>
      <c r="P752" s="2016"/>
      <c r="Q752" s="2014"/>
      <c r="R752" s="2014"/>
      <c r="S752" s="2014">
        <f t="shared" si="402"/>
        <v>0</v>
      </c>
      <c r="T752" s="2014"/>
      <c r="U752" s="2014"/>
      <c r="V752" s="2014"/>
      <c r="W752" s="2016">
        <f t="shared" si="403"/>
        <v>0</v>
      </c>
      <c r="X752" s="2016"/>
      <c r="Y752" s="2014"/>
      <c r="Z752" s="2014"/>
      <c r="AA752" s="2017">
        <f t="shared" si="404"/>
        <v>0</v>
      </c>
      <c r="AB752" s="2017"/>
      <c r="AC752" s="2014"/>
      <c r="AD752" s="2014"/>
      <c r="AE752" s="2017">
        <f t="shared" si="405"/>
        <v>0</v>
      </c>
      <c r="AF752" s="2016"/>
      <c r="AG752" s="2014"/>
      <c r="AH752" s="2014"/>
      <c r="AI752" s="2017">
        <f t="shared" si="406"/>
        <v>0</v>
      </c>
      <c r="AJ752" s="2014"/>
      <c r="AK752" s="2014"/>
      <c r="AL752" s="2014"/>
      <c r="AM752" s="2017">
        <f t="shared" si="407"/>
        <v>0</v>
      </c>
      <c r="AN752" s="2014"/>
      <c r="AO752" s="2014"/>
      <c r="AP752" s="2014"/>
      <c r="AQ752" s="2013">
        <f t="shared" si="408"/>
        <v>2000</v>
      </c>
      <c r="AR752" s="2013">
        <v>2000</v>
      </c>
      <c r="AS752" s="2014"/>
      <c r="AT752" s="2014"/>
      <c r="AU752" s="2014"/>
      <c r="AV752" s="2013">
        <f t="shared" si="409"/>
        <v>2000</v>
      </c>
      <c r="AW752" s="2013">
        <v>2000</v>
      </c>
      <c r="AX752" s="2014"/>
      <c r="AY752" s="2014"/>
      <c r="AZ752" s="2014"/>
      <c r="BA752" s="2018"/>
      <c r="BB752" s="2018"/>
      <c r="BC752" s="2018"/>
      <c r="BD752" s="2018"/>
      <c r="BE752" s="2018"/>
      <c r="BF752" s="2019">
        <f t="shared" si="398"/>
        <v>0</v>
      </c>
      <c r="BG752" s="2020">
        <v>2024</v>
      </c>
      <c r="BH752" s="2020" t="s">
        <v>2323</v>
      </c>
      <c r="BI752" s="2020" t="s">
        <v>2327</v>
      </c>
      <c r="BJ752" s="1925">
        <f t="shared" si="410"/>
        <v>0</v>
      </c>
      <c r="BK752" s="1925">
        <f t="shared" si="411"/>
        <v>0</v>
      </c>
      <c r="BL752" s="2020"/>
      <c r="BM752" s="2021"/>
      <c r="BN752" s="2900" t="s">
        <v>2498</v>
      </c>
      <c r="BO752" s="2918"/>
      <c r="BP752" s="2022"/>
    </row>
    <row r="753" spans="1:69" s="2023" customFormat="1" ht="25.5">
      <c r="A753" s="2229">
        <v>11</v>
      </c>
      <c r="B753" s="2009" t="s">
        <v>1312</v>
      </c>
      <c r="C753" s="2010" t="s">
        <v>1294</v>
      </c>
      <c r="D753" s="2010">
        <v>1</v>
      </c>
      <c r="E753" s="2011" t="s">
        <v>259</v>
      </c>
      <c r="F753" s="2831"/>
      <c r="G753" s="2013">
        <v>1000</v>
      </c>
      <c r="H753" s="2013">
        <v>1000</v>
      </c>
      <c r="I753" s="2014"/>
      <c r="J753" s="2014"/>
      <c r="K753" s="2013">
        <v>1000</v>
      </c>
      <c r="L753" s="2013">
        <v>1000</v>
      </c>
      <c r="M753" s="2015"/>
      <c r="N753" s="2014"/>
      <c r="O753" s="2016"/>
      <c r="P753" s="2016"/>
      <c r="Q753" s="2014"/>
      <c r="R753" s="2014"/>
      <c r="S753" s="2014">
        <f t="shared" si="402"/>
        <v>0</v>
      </c>
      <c r="T753" s="2014"/>
      <c r="U753" s="2014"/>
      <c r="V753" s="2014"/>
      <c r="W753" s="2016">
        <f t="shared" si="403"/>
        <v>0</v>
      </c>
      <c r="X753" s="2016"/>
      <c r="Y753" s="2014"/>
      <c r="Z753" s="2014"/>
      <c r="AA753" s="2017">
        <f t="shared" si="404"/>
        <v>0</v>
      </c>
      <c r="AB753" s="2017"/>
      <c r="AC753" s="2014"/>
      <c r="AD753" s="2014"/>
      <c r="AE753" s="2017">
        <f t="shared" si="405"/>
        <v>0</v>
      </c>
      <c r="AF753" s="2016"/>
      <c r="AG753" s="2014"/>
      <c r="AH753" s="2014"/>
      <c r="AI753" s="2017">
        <f t="shared" si="406"/>
        <v>0</v>
      </c>
      <c r="AJ753" s="2014"/>
      <c r="AK753" s="2014"/>
      <c r="AL753" s="2014"/>
      <c r="AM753" s="2017">
        <f t="shared" si="407"/>
        <v>0</v>
      </c>
      <c r="AN753" s="2014"/>
      <c r="AO753" s="2014"/>
      <c r="AP753" s="2014"/>
      <c r="AQ753" s="2013">
        <f t="shared" si="408"/>
        <v>1000</v>
      </c>
      <c r="AR753" s="2013">
        <v>1000</v>
      </c>
      <c r="AS753" s="2014"/>
      <c r="AT753" s="2014"/>
      <c r="AU753" s="2014"/>
      <c r="AV753" s="2013">
        <f t="shared" si="409"/>
        <v>1000</v>
      </c>
      <c r="AW753" s="2013">
        <v>1000</v>
      </c>
      <c r="AX753" s="2014"/>
      <c r="AY753" s="2014"/>
      <c r="AZ753" s="2014"/>
      <c r="BA753" s="2018"/>
      <c r="BB753" s="2018"/>
      <c r="BC753" s="2018"/>
      <c r="BD753" s="2018"/>
      <c r="BE753" s="2018"/>
      <c r="BF753" s="2019">
        <f t="shared" si="398"/>
        <v>0</v>
      </c>
      <c r="BG753" s="2020">
        <v>2024</v>
      </c>
      <c r="BH753" s="2020" t="s">
        <v>2323</v>
      </c>
      <c r="BI753" s="2020" t="s">
        <v>2327</v>
      </c>
      <c r="BJ753" s="1925">
        <f t="shared" si="410"/>
        <v>0</v>
      </c>
      <c r="BK753" s="1925">
        <f t="shared" si="411"/>
        <v>0</v>
      </c>
      <c r="BL753" s="2020"/>
      <c r="BM753" s="2021"/>
      <c r="BN753" s="2900" t="s">
        <v>2498</v>
      </c>
      <c r="BO753" s="2918"/>
      <c r="BP753" s="2022"/>
    </row>
    <row r="754" spans="1:69" s="2023" customFormat="1" ht="41.25" customHeight="1">
      <c r="A754" s="2229">
        <v>12</v>
      </c>
      <c r="B754" s="2009" t="s">
        <v>1313</v>
      </c>
      <c r="C754" s="2010" t="s">
        <v>1267</v>
      </c>
      <c r="D754" s="2010" t="s">
        <v>1314</v>
      </c>
      <c r="E754" s="2011" t="s">
        <v>259</v>
      </c>
      <c r="F754" s="2831"/>
      <c r="G754" s="2013">
        <v>3000</v>
      </c>
      <c r="H754" s="2013">
        <v>3000</v>
      </c>
      <c r="I754" s="2014"/>
      <c r="J754" s="2014"/>
      <c r="K754" s="2013">
        <v>3000</v>
      </c>
      <c r="L754" s="2013">
        <v>3000</v>
      </c>
      <c r="M754" s="2015"/>
      <c r="N754" s="2014"/>
      <c r="O754" s="2016"/>
      <c r="P754" s="2016"/>
      <c r="Q754" s="2014"/>
      <c r="R754" s="2014"/>
      <c r="S754" s="2014">
        <f t="shared" si="402"/>
        <v>0</v>
      </c>
      <c r="T754" s="2014"/>
      <c r="U754" s="2014"/>
      <c r="V754" s="2014"/>
      <c r="W754" s="2016">
        <f t="shared" si="403"/>
        <v>0</v>
      </c>
      <c r="X754" s="2016"/>
      <c r="Y754" s="2014"/>
      <c r="Z754" s="2014"/>
      <c r="AA754" s="2017">
        <f t="shared" si="404"/>
        <v>0</v>
      </c>
      <c r="AB754" s="2017"/>
      <c r="AC754" s="2014"/>
      <c r="AD754" s="2014"/>
      <c r="AE754" s="2017">
        <f t="shared" si="405"/>
        <v>0</v>
      </c>
      <c r="AF754" s="2016"/>
      <c r="AG754" s="2014"/>
      <c r="AH754" s="2014"/>
      <c r="AI754" s="2017">
        <f t="shared" si="406"/>
        <v>0</v>
      </c>
      <c r="AJ754" s="2014"/>
      <c r="AK754" s="2014"/>
      <c r="AL754" s="2014"/>
      <c r="AM754" s="2017">
        <f t="shared" si="407"/>
        <v>0</v>
      </c>
      <c r="AN754" s="2014"/>
      <c r="AO754" s="2014"/>
      <c r="AP754" s="2014"/>
      <c r="AQ754" s="2013">
        <f t="shared" si="408"/>
        <v>3000</v>
      </c>
      <c r="AR754" s="2013">
        <v>3000</v>
      </c>
      <c r="AS754" s="2014"/>
      <c r="AT754" s="2014"/>
      <c r="AU754" s="2014"/>
      <c r="AV754" s="2013">
        <f t="shared" si="409"/>
        <v>3000</v>
      </c>
      <c r="AW754" s="2013">
        <v>3000</v>
      </c>
      <c r="AX754" s="2014"/>
      <c r="AY754" s="2014"/>
      <c r="AZ754" s="2014"/>
      <c r="BA754" s="2018"/>
      <c r="BB754" s="2018"/>
      <c r="BC754" s="2018"/>
      <c r="BD754" s="2018"/>
      <c r="BE754" s="2018"/>
      <c r="BF754" s="2019">
        <f t="shared" si="398"/>
        <v>0</v>
      </c>
      <c r="BG754" s="2020">
        <v>2024</v>
      </c>
      <c r="BH754" s="2020" t="s">
        <v>2323</v>
      </c>
      <c r="BI754" s="2020" t="s">
        <v>2327</v>
      </c>
      <c r="BJ754" s="1925">
        <f t="shared" si="410"/>
        <v>0</v>
      </c>
      <c r="BK754" s="1925">
        <f t="shared" si="411"/>
        <v>0</v>
      </c>
      <c r="BL754" s="2020"/>
      <c r="BM754" s="2021"/>
      <c r="BN754" s="2900" t="s">
        <v>2498</v>
      </c>
      <c r="BO754" s="2918"/>
      <c r="BP754" s="2022"/>
    </row>
    <row r="755" spans="1:69" s="28" customFormat="1" ht="24" customHeight="1">
      <c r="A755" s="2203" t="s">
        <v>56</v>
      </c>
      <c r="B755" s="1798" t="s">
        <v>57</v>
      </c>
      <c r="C755" s="1733"/>
      <c r="D755" s="1733"/>
      <c r="E755" s="1734"/>
      <c r="F755" s="1734"/>
      <c r="G755" s="102">
        <f t="shared" ref="G755:AL755" si="414">G756+G769+G785</f>
        <v>214218</v>
      </c>
      <c r="H755" s="102">
        <f t="shared" si="414"/>
        <v>214218</v>
      </c>
      <c r="I755" s="102">
        <f t="shared" si="414"/>
        <v>0</v>
      </c>
      <c r="J755" s="102">
        <f t="shared" si="414"/>
        <v>0</v>
      </c>
      <c r="K755" s="102">
        <f t="shared" si="414"/>
        <v>214218</v>
      </c>
      <c r="L755" s="102">
        <f t="shared" si="414"/>
        <v>214218</v>
      </c>
      <c r="M755" s="102">
        <f t="shared" si="414"/>
        <v>32827.19</v>
      </c>
      <c r="N755" s="102">
        <f t="shared" si="414"/>
        <v>20710.459999999995</v>
      </c>
      <c r="O755" s="102">
        <f t="shared" si="414"/>
        <v>0.1</v>
      </c>
      <c r="P755" s="102">
        <f t="shared" si="414"/>
        <v>0.1</v>
      </c>
      <c r="Q755" s="102">
        <f t="shared" si="414"/>
        <v>0</v>
      </c>
      <c r="R755" s="102">
        <f t="shared" si="414"/>
        <v>0</v>
      </c>
      <c r="S755" s="102">
        <f t="shared" si="414"/>
        <v>51285</v>
      </c>
      <c r="T755" s="102">
        <f t="shared" si="414"/>
        <v>52335</v>
      </c>
      <c r="U755" s="102">
        <f t="shared" si="414"/>
        <v>0</v>
      </c>
      <c r="V755" s="102">
        <f t="shared" si="414"/>
        <v>0</v>
      </c>
      <c r="W755" s="102">
        <f t="shared" si="414"/>
        <v>0.1</v>
      </c>
      <c r="X755" s="102">
        <f t="shared" si="414"/>
        <v>0.1</v>
      </c>
      <c r="Y755" s="102">
        <f t="shared" si="414"/>
        <v>0</v>
      </c>
      <c r="Z755" s="102">
        <f t="shared" si="414"/>
        <v>0</v>
      </c>
      <c r="AA755" s="102">
        <f t="shared" si="414"/>
        <v>16012.723</v>
      </c>
      <c r="AB755" s="102">
        <f t="shared" si="414"/>
        <v>16012.723</v>
      </c>
      <c r="AC755" s="102">
        <f t="shared" si="414"/>
        <v>0</v>
      </c>
      <c r="AD755" s="102">
        <f t="shared" si="414"/>
        <v>0</v>
      </c>
      <c r="AE755" s="102">
        <f t="shared" si="414"/>
        <v>0.1</v>
      </c>
      <c r="AF755" s="102">
        <f t="shared" si="414"/>
        <v>0.1</v>
      </c>
      <c r="AG755" s="102">
        <f t="shared" si="414"/>
        <v>0</v>
      </c>
      <c r="AH755" s="102">
        <f t="shared" si="414"/>
        <v>0</v>
      </c>
      <c r="AI755" s="102">
        <f t="shared" si="414"/>
        <v>52335</v>
      </c>
      <c r="AJ755" s="102">
        <f t="shared" si="414"/>
        <v>52335</v>
      </c>
      <c r="AK755" s="102">
        <f t="shared" si="414"/>
        <v>0</v>
      </c>
      <c r="AL755" s="102">
        <f t="shared" si="414"/>
        <v>0</v>
      </c>
      <c r="AM755" s="102">
        <f t="shared" ref="AM755:BD755" si="415">AM756+AM769+AM785</f>
        <v>91375</v>
      </c>
      <c r="AN755" s="102">
        <f t="shared" si="415"/>
        <v>91375</v>
      </c>
      <c r="AO755" s="102">
        <f t="shared" si="415"/>
        <v>0</v>
      </c>
      <c r="AP755" s="102">
        <f t="shared" si="415"/>
        <v>0</v>
      </c>
      <c r="AQ755" s="102">
        <f t="shared" si="415"/>
        <v>122843</v>
      </c>
      <c r="AR755" s="102">
        <f t="shared" si="415"/>
        <v>122843</v>
      </c>
      <c r="AS755" s="102">
        <f t="shared" si="415"/>
        <v>0</v>
      </c>
      <c r="AT755" s="102">
        <f t="shared" si="415"/>
        <v>0</v>
      </c>
      <c r="AU755" s="102">
        <f t="shared" si="415"/>
        <v>0</v>
      </c>
      <c r="AV755" s="102">
        <f t="shared" si="415"/>
        <v>87878</v>
      </c>
      <c r="AW755" s="102">
        <f t="shared" si="415"/>
        <v>87878</v>
      </c>
      <c r="AX755" s="102">
        <f t="shared" si="415"/>
        <v>0</v>
      </c>
      <c r="AY755" s="102">
        <f t="shared" si="415"/>
        <v>0</v>
      </c>
      <c r="AZ755" s="102">
        <f t="shared" si="415"/>
        <v>0</v>
      </c>
      <c r="BA755" s="102">
        <f t="shared" si="415"/>
        <v>0</v>
      </c>
      <c r="BB755" s="102">
        <f t="shared" si="415"/>
        <v>0</v>
      </c>
      <c r="BC755" s="102">
        <f t="shared" si="415"/>
        <v>0</v>
      </c>
      <c r="BD755" s="102">
        <f t="shared" si="415"/>
        <v>52764</v>
      </c>
      <c r="BE755" s="1655">
        <f>'PL 3 PB DATP'!H70</f>
        <v>52764</v>
      </c>
      <c r="BF755" s="102">
        <f>SUM(BF757:BF786)</f>
        <v>39040</v>
      </c>
      <c r="BG755" s="1691"/>
      <c r="BH755" s="1691"/>
      <c r="BI755" s="1691"/>
      <c r="BJ755" s="1692">
        <f t="shared" si="410"/>
        <v>67.286129083457041</v>
      </c>
      <c r="BK755" s="1692">
        <f t="shared" si="411"/>
        <v>42.952386379362274</v>
      </c>
      <c r="BL755" s="1691"/>
      <c r="BM755" s="1635"/>
      <c r="BN755" s="2900" t="s">
        <v>2498</v>
      </c>
      <c r="BO755" s="1369"/>
      <c r="BP755" s="1660">
        <f>BE755-BD755</f>
        <v>0</v>
      </c>
      <c r="BQ755" s="53"/>
    </row>
    <row r="756" spans="1:69" s="28" customFormat="1" ht="48" customHeight="1">
      <c r="A756" s="2203" t="s">
        <v>73</v>
      </c>
      <c r="B756" s="1798" t="s">
        <v>2422</v>
      </c>
      <c r="C756" s="1733"/>
      <c r="D756" s="1733"/>
      <c r="E756" s="1734"/>
      <c r="F756" s="1734"/>
      <c r="G756" s="102">
        <f t="shared" ref="G756:O756" si="416">SUM(G757:G768)</f>
        <v>115468</v>
      </c>
      <c r="H756" s="102">
        <f t="shared" si="416"/>
        <v>115468</v>
      </c>
      <c r="I756" s="102">
        <f t="shared" si="416"/>
        <v>0</v>
      </c>
      <c r="J756" s="102">
        <f t="shared" si="416"/>
        <v>0</v>
      </c>
      <c r="K756" s="102">
        <f t="shared" si="416"/>
        <v>115468</v>
      </c>
      <c r="L756" s="102">
        <f t="shared" si="416"/>
        <v>115468</v>
      </c>
      <c r="M756" s="102">
        <f t="shared" si="416"/>
        <v>32827.19</v>
      </c>
      <c r="N756" s="102">
        <f t="shared" si="416"/>
        <v>20710.459999999995</v>
      </c>
      <c r="O756" s="102">
        <f t="shared" si="416"/>
        <v>0.1</v>
      </c>
      <c r="P756" s="102">
        <f t="shared" ref="P756:S756" si="417">SUM(P757:P767)</f>
        <v>0.1</v>
      </c>
      <c r="Q756" s="102">
        <f t="shared" si="417"/>
        <v>0</v>
      </c>
      <c r="R756" s="102">
        <f t="shared" si="417"/>
        <v>0</v>
      </c>
      <c r="S756" s="102">
        <f t="shared" si="417"/>
        <v>22465</v>
      </c>
      <c r="T756" s="102">
        <f>SUM(T757:T768)</f>
        <v>23515</v>
      </c>
      <c r="U756" s="102">
        <f t="shared" ref="U756:BC756" si="418">SUM(U757:U768)</f>
        <v>0</v>
      </c>
      <c r="V756" s="102">
        <f t="shared" si="418"/>
        <v>0</v>
      </c>
      <c r="W756" s="102">
        <f t="shared" si="418"/>
        <v>0.1</v>
      </c>
      <c r="X756" s="102">
        <f t="shared" si="418"/>
        <v>0.1</v>
      </c>
      <c r="Y756" s="102">
        <f t="shared" si="418"/>
        <v>0</v>
      </c>
      <c r="Z756" s="102">
        <f t="shared" si="418"/>
        <v>0</v>
      </c>
      <c r="AA756" s="102">
        <f t="shared" si="418"/>
        <v>16012.723</v>
      </c>
      <c r="AB756" s="102">
        <f t="shared" si="418"/>
        <v>16012.723</v>
      </c>
      <c r="AC756" s="102">
        <f t="shared" si="418"/>
        <v>0</v>
      </c>
      <c r="AD756" s="102">
        <f t="shared" si="418"/>
        <v>0</v>
      </c>
      <c r="AE756" s="102">
        <f t="shared" si="418"/>
        <v>0.1</v>
      </c>
      <c r="AF756" s="102">
        <f t="shared" si="418"/>
        <v>0.1</v>
      </c>
      <c r="AG756" s="102">
        <f t="shared" si="418"/>
        <v>0</v>
      </c>
      <c r="AH756" s="102">
        <f t="shared" si="418"/>
        <v>0</v>
      </c>
      <c r="AI756" s="102">
        <f t="shared" si="418"/>
        <v>23515</v>
      </c>
      <c r="AJ756" s="102">
        <f t="shared" si="418"/>
        <v>23515</v>
      </c>
      <c r="AK756" s="102">
        <f t="shared" si="418"/>
        <v>0</v>
      </c>
      <c r="AL756" s="102">
        <f t="shared" si="418"/>
        <v>0</v>
      </c>
      <c r="AM756" s="102">
        <f t="shared" si="418"/>
        <v>62555</v>
      </c>
      <c r="AN756" s="102">
        <f t="shared" si="418"/>
        <v>62555</v>
      </c>
      <c r="AO756" s="102">
        <f t="shared" si="418"/>
        <v>0</v>
      </c>
      <c r="AP756" s="102">
        <f t="shared" si="418"/>
        <v>0</v>
      </c>
      <c r="AQ756" s="102">
        <f t="shared" si="418"/>
        <v>52912.999999999993</v>
      </c>
      <c r="AR756" s="102">
        <f t="shared" si="418"/>
        <v>52912.999999999993</v>
      </c>
      <c r="AS756" s="102">
        <f t="shared" si="418"/>
        <v>0</v>
      </c>
      <c r="AT756" s="102">
        <f t="shared" si="418"/>
        <v>0</v>
      </c>
      <c r="AU756" s="102">
        <f t="shared" si="418"/>
        <v>0</v>
      </c>
      <c r="AV756" s="102">
        <f t="shared" si="418"/>
        <v>52912.999999999993</v>
      </c>
      <c r="AW756" s="102">
        <f t="shared" si="418"/>
        <v>52912.999999999993</v>
      </c>
      <c r="AX756" s="102">
        <f t="shared" si="418"/>
        <v>0</v>
      </c>
      <c r="AY756" s="102">
        <f t="shared" si="418"/>
        <v>0</v>
      </c>
      <c r="AZ756" s="102">
        <f t="shared" si="418"/>
        <v>0</v>
      </c>
      <c r="BA756" s="102">
        <f t="shared" si="418"/>
        <v>0</v>
      </c>
      <c r="BB756" s="102">
        <f t="shared" si="418"/>
        <v>0</v>
      </c>
      <c r="BC756" s="102">
        <f t="shared" si="418"/>
        <v>0</v>
      </c>
      <c r="BD756" s="102">
        <f>SUM(BD757:BD768)</f>
        <v>41516</v>
      </c>
      <c r="BE756" s="102"/>
      <c r="BF756" s="102"/>
      <c r="BG756" s="1804"/>
      <c r="BH756" s="1804"/>
      <c r="BI756" s="1804"/>
      <c r="BJ756" s="1692">
        <f t="shared" si="410"/>
        <v>90.129732913014863</v>
      </c>
      <c r="BK756" s="1692">
        <f t="shared" si="411"/>
        <v>78.460869729556066</v>
      </c>
      <c r="BL756" s="1691"/>
      <c r="BM756" s="1641"/>
      <c r="BN756" s="2900" t="s">
        <v>2498</v>
      </c>
      <c r="BO756" s="1369"/>
      <c r="BP756" s="1660"/>
      <c r="BQ756" s="53"/>
    </row>
    <row r="757" spans="1:69" s="2535" customFormat="1" ht="39" customHeight="1">
      <c r="A757" s="2523">
        <v>1</v>
      </c>
      <c r="B757" s="2524" t="s">
        <v>1814</v>
      </c>
      <c r="C757" s="145" t="s">
        <v>1604</v>
      </c>
      <c r="D757" s="168" t="s">
        <v>1815</v>
      </c>
      <c r="E757" s="2525" t="s">
        <v>524</v>
      </c>
      <c r="F757" s="2637" t="s">
        <v>1816</v>
      </c>
      <c r="G757" s="2527">
        <v>6000</v>
      </c>
      <c r="H757" s="2527">
        <v>6000</v>
      </c>
      <c r="I757" s="106"/>
      <c r="J757" s="1766"/>
      <c r="K757" s="157">
        <v>6000</v>
      </c>
      <c r="L757" s="157">
        <v>6000</v>
      </c>
      <c r="M757" s="1005">
        <v>2025.924</v>
      </c>
      <c r="N757" s="157">
        <v>1601.674</v>
      </c>
      <c r="O757" s="2527">
        <v>0</v>
      </c>
      <c r="P757" s="160">
        <v>0</v>
      </c>
      <c r="Q757" s="160"/>
      <c r="R757" s="160"/>
      <c r="S757" s="161">
        <f t="shared" si="402"/>
        <v>1250</v>
      </c>
      <c r="T757" s="2541">
        <v>1250</v>
      </c>
      <c r="U757" s="1769"/>
      <c r="V757" s="160"/>
      <c r="W757" s="160">
        <f t="shared" si="403"/>
        <v>0</v>
      </c>
      <c r="X757" s="160">
        <v>0</v>
      </c>
      <c r="Y757" s="159"/>
      <c r="Z757" s="160"/>
      <c r="AA757" s="160">
        <f t="shared" si="404"/>
        <v>1250</v>
      </c>
      <c r="AB757" s="160">
        <v>1250</v>
      </c>
      <c r="AC757" s="1769"/>
      <c r="AD757" s="160"/>
      <c r="AE757" s="160">
        <f t="shared" si="405"/>
        <v>0</v>
      </c>
      <c r="AF757" s="160">
        <v>0</v>
      </c>
      <c r="AG757" s="160"/>
      <c r="AH757" s="160"/>
      <c r="AI757" s="160">
        <f t="shared" si="406"/>
        <v>1250</v>
      </c>
      <c r="AJ757" s="160">
        <v>1250</v>
      </c>
      <c r="AK757" s="160"/>
      <c r="AL757" s="160"/>
      <c r="AM757" s="2541">
        <f t="shared" si="407"/>
        <v>3093.1309999999999</v>
      </c>
      <c r="AN757" s="2541">
        <v>3093.1309999999999</v>
      </c>
      <c r="AO757" s="160"/>
      <c r="AP757" s="160"/>
      <c r="AQ757" s="2541">
        <f t="shared" si="408"/>
        <v>2906.8690000000001</v>
      </c>
      <c r="AR757" s="2541">
        <f t="shared" ref="AR757:AR786" si="419">H757-AN757</f>
        <v>2906.8690000000001</v>
      </c>
      <c r="AS757" s="1769"/>
      <c r="AT757" s="160"/>
      <c r="AU757" s="160"/>
      <c r="AV757" s="2541">
        <f t="shared" si="409"/>
        <v>2906.8690000000001</v>
      </c>
      <c r="AW757" s="2541">
        <v>2906.8690000000001</v>
      </c>
      <c r="AX757" s="160"/>
      <c r="AY757" s="160"/>
      <c r="AZ757" s="160"/>
      <c r="BA757" s="99"/>
      <c r="BB757" s="99"/>
      <c r="BC757" s="99"/>
      <c r="BD757" s="2329">
        <v>2307</v>
      </c>
      <c r="BE757" s="2329"/>
      <c r="BF757" s="933">
        <f t="shared" si="398"/>
        <v>1843.1309999999999</v>
      </c>
      <c r="BG757" s="2638">
        <v>2022</v>
      </c>
      <c r="BH757" s="2638" t="s">
        <v>2324</v>
      </c>
      <c r="BI757" s="2638" t="s">
        <v>2327</v>
      </c>
      <c r="BJ757" s="2531">
        <f t="shared" si="410"/>
        <v>90.002183333333321</v>
      </c>
      <c r="BK757" s="2531">
        <f t="shared" si="411"/>
        <v>79.363741537716351</v>
      </c>
      <c r="BL757" s="2638" t="s">
        <v>40</v>
      </c>
      <c r="BM757" s="2548"/>
      <c r="BN757" s="2900" t="s">
        <v>2498</v>
      </c>
      <c r="BO757" s="2920"/>
      <c r="BP757" s="2549">
        <f>H757*0.9</f>
        <v>5400</v>
      </c>
      <c r="BQ757" s="2736">
        <f>BP757-AN757</f>
        <v>2306.8690000000001</v>
      </c>
    </row>
    <row r="758" spans="1:69" s="2428" customFormat="1" ht="39" customHeight="1">
      <c r="A758" s="2523">
        <v>2</v>
      </c>
      <c r="B758" s="2524" t="s">
        <v>1817</v>
      </c>
      <c r="C758" s="145" t="s">
        <v>1569</v>
      </c>
      <c r="D758" s="168" t="s">
        <v>1818</v>
      </c>
      <c r="E758" s="2525" t="s">
        <v>524</v>
      </c>
      <c r="F758" s="2637" t="s">
        <v>1819</v>
      </c>
      <c r="G758" s="2527">
        <v>9000</v>
      </c>
      <c r="H758" s="2527">
        <v>9000</v>
      </c>
      <c r="I758" s="106"/>
      <c r="J758" s="158"/>
      <c r="K758" s="157">
        <v>9000</v>
      </c>
      <c r="L758" s="157">
        <v>9000</v>
      </c>
      <c r="M758" s="1005">
        <v>838</v>
      </c>
      <c r="N758" s="157">
        <v>0</v>
      </c>
      <c r="O758" s="2527">
        <v>0</v>
      </c>
      <c r="P758" s="160">
        <v>0</v>
      </c>
      <c r="Q758" s="160"/>
      <c r="R758" s="160"/>
      <c r="S758" s="161">
        <f t="shared" si="402"/>
        <v>1790</v>
      </c>
      <c r="T758" s="2541">
        <v>1790</v>
      </c>
      <c r="U758" s="106"/>
      <c r="V758" s="160"/>
      <c r="W758" s="160">
        <f t="shared" si="403"/>
        <v>0</v>
      </c>
      <c r="X758" s="160">
        <v>0</v>
      </c>
      <c r="Y758" s="159"/>
      <c r="Z758" s="160"/>
      <c r="AA758" s="160">
        <f t="shared" si="404"/>
        <v>68.036000000000001</v>
      </c>
      <c r="AB758" s="160">
        <v>68.036000000000001</v>
      </c>
      <c r="AC758" s="106"/>
      <c r="AD758" s="160"/>
      <c r="AE758" s="160">
        <f t="shared" si="405"/>
        <v>0</v>
      </c>
      <c r="AF758" s="160">
        <v>0</v>
      </c>
      <c r="AG758" s="160"/>
      <c r="AH758" s="160"/>
      <c r="AI758" s="160">
        <f t="shared" si="406"/>
        <v>1790</v>
      </c>
      <c r="AJ758" s="160">
        <v>1790</v>
      </c>
      <c r="AK758" s="160"/>
      <c r="AL758" s="160"/>
      <c r="AM758" s="2541">
        <f t="shared" si="407"/>
        <v>4812</v>
      </c>
      <c r="AN758" s="2541">
        <v>4812</v>
      </c>
      <c r="AO758" s="160"/>
      <c r="AP758" s="160"/>
      <c r="AQ758" s="2541">
        <f t="shared" si="408"/>
        <v>4188</v>
      </c>
      <c r="AR758" s="2541">
        <f t="shared" si="419"/>
        <v>4188</v>
      </c>
      <c r="AS758" s="106"/>
      <c r="AT758" s="160"/>
      <c r="AU758" s="160"/>
      <c r="AV758" s="2541">
        <f t="shared" si="409"/>
        <v>4188</v>
      </c>
      <c r="AW758" s="2541">
        <v>4188</v>
      </c>
      <c r="AX758" s="160"/>
      <c r="AY758" s="160"/>
      <c r="AZ758" s="160"/>
      <c r="BA758" s="99"/>
      <c r="BB758" s="99"/>
      <c r="BC758" s="99"/>
      <c r="BD758" s="2329">
        <v>3288</v>
      </c>
      <c r="BE758" s="2329"/>
      <c r="BF758" s="933">
        <f t="shared" si="398"/>
        <v>3022</v>
      </c>
      <c r="BG758" s="2638">
        <v>2022</v>
      </c>
      <c r="BH758" s="2638" t="s">
        <v>2324</v>
      </c>
      <c r="BI758" s="2638" t="s">
        <v>2327</v>
      </c>
      <c r="BJ758" s="2531">
        <f t="shared" si="410"/>
        <v>90</v>
      </c>
      <c r="BK758" s="2531">
        <f t="shared" si="411"/>
        <v>78.510028653295123</v>
      </c>
      <c r="BL758" s="2638" t="s">
        <v>40</v>
      </c>
      <c r="BM758" s="2548"/>
      <c r="BN758" s="2900" t="s">
        <v>2498</v>
      </c>
      <c r="BO758" s="2920"/>
      <c r="BP758" s="2549">
        <f t="shared" ref="BP758:BP767" si="420">H758*0.9</f>
        <v>8100</v>
      </c>
      <c r="BQ758" s="2736">
        <f t="shared" ref="BQ758:BQ767" si="421">BP758-AN758</f>
        <v>3288</v>
      </c>
    </row>
    <row r="759" spans="1:69" s="2428" customFormat="1" ht="39" customHeight="1">
      <c r="A759" s="2523">
        <v>3</v>
      </c>
      <c r="B759" s="2524" t="s">
        <v>1820</v>
      </c>
      <c r="C759" s="145" t="s">
        <v>1528</v>
      </c>
      <c r="D759" s="168" t="s">
        <v>1821</v>
      </c>
      <c r="E759" s="2525" t="s">
        <v>524</v>
      </c>
      <c r="F759" s="2637" t="s">
        <v>1822</v>
      </c>
      <c r="G759" s="2527">
        <v>8200</v>
      </c>
      <c r="H759" s="2527">
        <v>8200</v>
      </c>
      <c r="I759" s="106"/>
      <c r="J759" s="158"/>
      <c r="K759" s="157">
        <v>8200</v>
      </c>
      <c r="L759" s="157">
        <v>8200</v>
      </c>
      <c r="M759" s="1005">
        <v>4158.732</v>
      </c>
      <c r="N759" s="157">
        <v>3656.3240000000001</v>
      </c>
      <c r="O759" s="2527">
        <v>0</v>
      </c>
      <c r="P759" s="160">
        <v>0</v>
      </c>
      <c r="Q759" s="160"/>
      <c r="R759" s="160"/>
      <c r="S759" s="161">
        <f t="shared" si="402"/>
        <v>1678</v>
      </c>
      <c r="T759" s="2541">
        <v>1678</v>
      </c>
      <c r="U759" s="106"/>
      <c r="V759" s="160"/>
      <c r="W759" s="160">
        <f t="shared" si="403"/>
        <v>0</v>
      </c>
      <c r="X759" s="160">
        <v>0</v>
      </c>
      <c r="Y759" s="159"/>
      <c r="Z759" s="160"/>
      <c r="AA759" s="160">
        <f t="shared" si="404"/>
        <v>1678</v>
      </c>
      <c r="AB759" s="160">
        <v>1678</v>
      </c>
      <c r="AC759" s="106"/>
      <c r="AD759" s="160"/>
      <c r="AE759" s="160">
        <f t="shared" si="405"/>
        <v>0</v>
      </c>
      <c r="AF759" s="160">
        <v>0</v>
      </c>
      <c r="AG759" s="160"/>
      <c r="AH759" s="160"/>
      <c r="AI759" s="160">
        <f t="shared" si="406"/>
        <v>1678</v>
      </c>
      <c r="AJ759" s="160">
        <v>1678</v>
      </c>
      <c r="AK759" s="160"/>
      <c r="AL759" s="160"/>
      <c r="AM759" s="2541">
        <f t="shared" si="407"/>
        <v>4284.0330000000004</v>
      </c>
      <c r="AN759" s="2541">
        <v>4284.0330000000004</v>
      </c>
      <c r="AO759" s="160"/>
      <c r="AP759" s="160"/>
      <c r="AQ759" s="2541">
        <f t="shared" si="408"/>
        <v>3915.9669999999996</v>
      </c>
      <c r="AR759" s="2541">
        <f t="shared" si="419"/>
        <v>3915.9669999999996</v>
      </c>
      <c r="AS759" s="106"/>
      <c r="AT759" s="160"/>
      <c r="AU759" s="160"/>
      <c r="AV759" s="2541">
        <f t="shared" si="409"/>
        <v>3915.9669999999996</v>
      </c>
      <c r="AW759" s="2541">
        <v>3915.9669999999996</v>
      </c>
      <c r="AX759" s="160"/>
      <c r="AY759" s="160"/>
      <c r="AZ759" s="160"/>
      <c r="BA759" s="99"/>
      <c r="BB759" s="99"/>
      <c r="BC759" s="99"/>
      <c r="BD759" s="2329">
        <v>3096</v>
      </c>
      <c r="BE759" s="2329"/>
      <c r="BF759" s="933">
        <f t="shared" si="398"/>
        <v>2606.0330000000004</v>
      </c>
      <c r="BG759" s="2638">
        <v>2022</v>
      </c>
      <c r="BH759" s="2638" t="s">
        <v>2324</v>
      </c>
      <c r="BI759" s="2638" t="s">
        <v>2327</v>
      </c>
      <c r="BJ759" s="2531">
        <f t="shared" si="410"/>
        <v>90.000402439024398</v>
      </c>
      <c r="BK759" s="2531">
        <f t="shared" si="411"/>
        <v>79.060931820926996</v>
      </c>
      <c r="BL759" s="2638" t="s">
        <v>40</v>
      </c>
      <c r="BM759" s="2548"/>
      <c r="BN759" s="2900" t="s">
        <v>2498</v>
      </c>
      <c r="BO759" s="2920"/>
      <c r="BP759" s="2549">
        <f t="shared" si="420"/>
        <v>7380</v>
      </c>
      <c r="BQ759" s="2736">
        <f t="shared" si="421"/>
        <v>3095.9669999999996</v>
      </c>
    </row>
    <row r="760" spans="1:69" s="2428" customFormat="1" ht="39" customHeight="1">
      <c r="A760" s="2523">
        <v>4</v>
      </c>
      <c r="B760" s="2524" t="s">
        <v>1823</v>
      </c>
      <c r="C760" s="145" t="s">
        <v>1551</v>
      </c>
      <c r="D760" s="168" t="s">
        <v>1824</v>
      </c>
      <c r="E760" s="2525" t="s">
        <v>524</v>
      </c>
      <c r="F760" s="2637" t="s">
        <v>1825</v>
      </c>
      <c r="G760" s="2527">
        <v>18000</v>
      </c>
      <c r="H760" s="2527">
        <v>18000</v>
      </c>
      <c r="I760" s="106"/>
      <c r="J760" s="158"/>
      <c r="K760" s="157">
        <v>18000</v>
      </c>
      <c r="L760" s="157">
        <v>18000</v>
      </c>
      <c r="M760" s="1005">
        <v>4554.5659999999998</v>
      </c>
      <c r="N760" s="157">
        <v>3700.1509999999998</v>
      </c>
      <c r="O760" s="2527">
        <v>0</v>
      </c>
      <c r="P760" s="160">
        <v>0</v>
      </c>
      <c r="Q760" s="160"/>
      <c r="R760" s="160"/>
      <c r="S760" s="161">
        <f t="shared" si="402"/>
        <v>3787</v>
      </c>
      <c r="T760" s="2541">
        <v>3787</v>
      </c>
      <c r="U760" s="106"/>
      <c r="V760" s="160"/>
      <c r="W760" s="160">
        <f t="shared" si="403"/>
        <v>0</v>
      </c>
      <c r="X760" s="160">
        <v>0</v>
      </c>
      <c r="Y760" s="159"/>
      <c r="Z760" s="160"/>
      <c r="AA760" s="160">
        <f t="shared" si="404"/>
        <v>3093.6759999999999</v>
      </c>
      <c r="AB760" s="160">
        <v>3093.6759999999999</v>
      </c>
      <c r="AC760" s="106"/>
      <c r="AD760" s="160"/>
      <c r="AE760" s="160">
        <f t="shared" si="405"/>
        <v>0</v>
      </c>
      <c r="AF760" s="160">
        <v>0</v>
      </c>
      <c r="AG760" s="160"/>
      <c r="AH760" s="160"/>
      <c r="AI760" s="160">
        <f t="shared" si="406"/>
        <v>3787</v>
      </c>
      <c r="AJ760" s="160">
        <v>3787</v>
      </c>
      <c r="AK760" s="160"/>
      <c r="AL760" s="160"/>
      <c r="AM760" s="2541">
        <f t="shared" si="407"/>
        <v>9155.1020000000008</v>
      </c>
      <c r="AN760" s="2541">
        <v>9155.1020000000008</v>
      </c>
      <c r="AO760" s="160"/>
      <c r="AP760" s="160"/>
      <c r="AQ760" s="2541">
        <f t="shared" si="408"/>
        <v>8844.8979999999992</v>
      </c>
      <c r="AR760" s="2541">
        <f t="shared" si="419"/>
        <v>8844.8979999999992</v>
      </c>
      <c r="AS760" s="106"/>
      <c r="AT760" s="160"/>
      <c r="AU760" s="160"/>
      <c r="AV760" s="2541">
        <f t="shared" si="409"/>
        <v>8844.8979999999992</v>
      </c>
      <c r="AW760" s="2541">
        <v>8844.8979999999992</v>
      </c>
      <c r="AX760" s="160"/>
      <c r="AY760" s="160"/>
      <c r="AZ760" s="160"/>
      <c r="BA760" s="99"/>
      <c r="BB760" s="99"/>
      <c r="BC760" s="99"/>
      <c r="BD760" s="2329">
        <v>7045</v>
      </c>
      <c r="BE760" s="2329"/>
      <c r="BF760" s="933">
        <f t="shared" si="398"/>
        <v>5368.1020000000008</v>
      </c>
      <c r="BG760" s="2638">
        <v>2022</v>
      </c>
      <c r="BH760" s="2638" t="s">
        <v>2324</v>
      </c>
      <c r="BI760" s="2638" t="s">
        <v>2327</v>
      </c>
      <c r="BJ760" s="2531">
        <f t="shared" si="410"/>
        <v>90.000566666666671</v>
      </c>
      <c r="BK760" s="2531">
        <f t="shared" si="411"/>
        <v>79.65043802653237</v>
      </c>
      <c r="BL760" s="2638" t="s">
        <v>40</v>
      </c>
      <c r="BM760" s="2548"/>
      <c r="BN760" s="2900" t="s">
        <v>2498</v>
      </c>
      <c r="BO760" s="2920"/>
      <c r="BP760" s="2549">
        <f t="shared" si="420"/>
        <v>16200</v>
      </c>
      <c r="BQ760" s="2736">
        <f t="shared" si="421"/>
        <v>7044.8979999999992</v>
      </c>
    </row>
    <row r="761" spans="1:69" s="2536" customFormat="1" ht="39" customHeight="1">
      <c r="A761" s="2523">
        <v>5</v>
      </c>
      <c r="B761" s="2524" t="s">
        <v>1826</v>
      </c>
      <c r="C761" s="145" t="s">
        <v>1512</v>
      </c>
      <c r="D761" s="168" t="s">
        <v>1827</v>
      </c>
      <c r="E761" s="2525" t="s">
        <v>524</v>
      </c>
      <c r="F761" s="2637" t="s">
        <v>1828</v>
      </c>
      <c r="G761" s="2527">
        <v>8800</v>
      </c>
      <c r="H761" s="2527">
        <v>8800</v>
      </c>
      <c r="I761" s="106"/>
      <c r="J761" s="1772"/>
      <c r="K761" s="157">
        <v>8800</v>
      </c>
      <c r="L761" s="157">
        <v>8800</v>
      </c>
      <c r="M761" s="1005">
        <v>1724.691</v>
      </c>
      <c r="N761" s="157">
        <v>1079.336</v>
      </c>
      <c r="O761" s="2527">
        <v>0.1</v>
      </c>
      <c r="P761" s="160">
        <v>0.1</v>
      </c>
      <c r="Q761" s="160"/>
      <c r="R761" s="160"/>
      <c r="S761" s="161">
        <f t="shared" si="402"/>
        <v>1790</v>
      </c>
      <c r="T761" s="2541">
        <v>1790</v>
      </c>
      <c r="U761" s="1773"/>
      <c r="V761" s="160"/>
      <c r="W761" s="160">
        <f t="shared" si="403"/>
        <v>0.1</v>
      </c>
      <c r="X761" s="160">
        <v>0.1</v>
      </c>
      <c r="Y761" s="159"/>
      <c r="Z761" s="160"/>
      <c r="AA761" s="160">
        <f t="shared" si="404"/>
        <v>957.41300000000001</v>
      </c>
      <c r="AB761" s="160">
        <v>957.41300000000001</v>
      </c>
      <c r="AC761" s="1773"/>
      <c r="AD761" s="160"/>
      <c r="AE761" s="160">
        <f t="shared" si="405"/>
        <v>0.1</v>
      </c>
      <c r="AF761" s="160">
        <v>0.1</v>
      </c>
      <c r="AG761" s="160"/>
      <c r="AH761" s="160"/>
      <c r="AI761" s="160">
        <f t="shared" si="406"/>
        <v>1790</v>
      </c>
      <c r="AJ761" s="160">
        <v>1790</v>
      </c>
      <c r="AK761" s="160"/>
      <c r="AL761" s="160"/>
      <c r="AM761" s="2541">
        <f t="shared" si="407"/>
        <v>4610.4549999999999</v>
      </c>
      <c r="AN761" s="2541">
        <v>4610.4549999999999</v>
      </c>
      <c r="AO761" s="160"/>
      <c r="AP761" s="160"/>
      <c r="AQ761" s="2541">
        <f t="shared" si="408"/>
        <v>4189.5450000000001</v>
      </c>
      <c r="AR761" s="2541">
        <f t="shared" si="419"/>
        <v>4189.5450000000001</v>
      </c>
      <c r="AS761" s="1773"/>
      <c r="AT761" s="160"/>
      <c r="AU761" s="160"/>
      <c r="AV761" s="2541">
        <f t="shared" si="409"/>
        <v>4189.5450000000001</v>
      </c>
      <c r="AW761" s="2541">
        <v>4189.5450000000001</v>
      </c>
      <c r="AX761" s="160"/>
      <c r="AY761" s="160"/>
      <c r="AZ761" s="160"/>
      <c r="BA761" s="99"/>
      <c r="BB761" s="99"/>
      <c r="BC761" s="99"/>
      <c r="BD761" s="2329">
        <v>3310</v>
      </c>
      <c r="BE761" s="2329"/>
      <c r="BF761" s="933">
        <f t="shared" si="398"/>
        <v>2820.4549999999999</v>
      </c>
      <c r="BG761" s="2638">
        <v>2022</v>
      </c>
      <c r="BH761" s="2638" t="s">
        <v>2324</v>
      </c>
      <c r="BI761" s="2638" t="s">
        <v>2327</v>
      </c>
      <c r="BJ761" s="2531">
        <f t="shared" si="410"/>
        <v>90.005170454545464</v>
      </c>
      <c r="BK761" s="2531">
        <f t="shared" si="411"/>
        <v>79.006192796592472</v>
      </c>
      <c r="BL761" s="2638" t="s">
        <v>40</v>
      </c>
      <c r="BM761" s="2548"/>
      <c r="BN761" s="2900" t="s">
        <v>2498</v>
      </c>
      <c r="BO761" s="2920"/>
      <c r="BP761" s="2549">
        <f t="shared" si="420"/>
        <v>7920</v>
      </c>
      <c r="BQ761" s="2736">
        <f t="shared" si="421"/>
        <v>3309.5450000000001</v>
      </c>
    </row>
    <row r="762" spans="1:69" s="2428" customFormat="1" ht="39" customHeight="1">
      <c r="A762" s="2523">
        <v>6</v>
      </c>
      <c r="B762" s="2524" t="s">
        <v>1829</v>
      </c>
      <c r="C762" s="145" t="s">
        <v>1584</v>
      </c>
      <c r="D762" s="168" t="s">
        <v>1830</v>
      </c>
      <c r="E762" s="2525" t="s">
        <v>524</v>
      </c>
      <c r="F762" s="2637" t="s">
        <v>1816</v>
      </c>
      <c r="G762" s="2527">
        <v>14000</v>
      </c>
      <c r="H762" s="2527">
        <v>14000</v>
      </c>
      <c r="I762" s="106"/>
      <c r="J762" s="158"/>
      <c r="K762" s="157">
        <v>14000</v>
      </c>
      <c r="L762" s="157">
        <v>14000</v>
      </c>
      <c r="M762" s="1005">
        <v>3879.2310000000002</v>
      </c>
      <c r="N762" s="157">
        <v>2831.3270000000002</v>
      </c>
      <c r="O762" s="2527">
        <v>0</v>
      </c>
      <c r="P762" s="160">
        <v>0</v>
      </c>
      <c r="Q762" s="160"/>
      <c r="R762" s="160"/>
      <c r="S762" s="161">
        <f t="shared" si="402"/>
        <v>2820</v>
      </c>
      <c r="T762" s="2541">
        <v>2820</v>
      </c>
      <c r="U762" s="106"/>
      <c r="V762" s="160"/>
      <c r="W762" s="160">
        <f t="shared" si="403"/>
        <v>0</v>
      </c>
      <c r="X762" s="160">
        <v>0</v>
      </c>
      <c r="Y762" s="159"/>
      <c r="Z762" s="160"/>
      <c r="AA762" s="160">
        <f t="shared" si="404"/>
        <v>2638.8110000000001</v>
      </c>
      <c r="AB762" s="160">
        <v>2638.8110000000001</v>
      </c>
      <c r="AC762" s="106"/>
      <c r="AD762" s="160"/>
      <c r="AE762" s="160">
        <f t="shared" si="405"/>
        <v>0</v>
      </c>
      <c r="AF762" s="160">
        <v>0</v>
      </c>
      <c r="AG762" s="160"/>
      <c r="AH762" s="160"/>
      <c r="AI762" s="160">
        <f t="shared" si="406"/>
        <v>2820</v>
      </c>
      <c r="AJ762" s="160">
        <v>2820</v>
      </c>
      <c r="AK762" s="160"/>
      <c r="AL762" s="160"/>
      <c r="AM762" s="2541">
        <f t="shared" si="407"/>
        <v>7418.7340000000004</v>
      </c>
      <c r="AN762" s="2541">
        <v>7418.7340000000004</v>
      </c>
      <c r="AO762" s="160"/>
      <c r="AP762" s="160"/>
      <c r="AQ762" s="2541">
        <f t="shared" si="408"/>
        <v>6581.2659999999996</v>
      </c>
      <c r="AR762" s="2541">
        <f t="shared" si="419"/>
        <v>6581.2659999999996</v>
      </c>
      <c r="AS762" s="106"/>
      <c r="AT762" s="160"/>
      <c r="AU762" s="160"/>
      <c r="AV762" s="2541">
        <f t="shared" si="409"/>
        <v>6581.2659999999996</v>
      </c>
      <c r="AW762" s="2541">
        <v>6581.2659999999996</v>
      </c>
      <c r="AX762" s="160"/>
      <c r="AY762" s="160"/>
      <c r="AZ762" s="160"/>
      <c r="BA762" s="99"/>
      <c r="BB762" s="99"/>
      <c r="BC762" s="99"/>
      <c r="BD762" s="2329">
        <v>5181</v>
      </c>
      <c r="BE762" s="2329"/>
      <c r="BF762" s="933">
        <f t="shared" si="398"/>
        <v>4598.7340000000004</v>
      </c>
      <c r="BG762" s="2638">
        <v>2022</v>
      </c>
      <c r="BH762" s="2638" t="s">
        <v>2324</v>
      </c>
      <c r="BI762" s="2638" t="s">
        <v>2327</v>
      </c>
      <c r="BJ762" s="2531">
        <f t="shared" si="410"/>
        <v>89.998100000000008</v>
      </c>
      <c r="BK762" s="2531">
        <f t="shared" si="411"/>
        <v>78.723455335189314</v>
      </c>
      <c r="BL762" s="2638" t="s">
        <v>40</v>
      </c>
      <c r="BM762" s="2548"/>
      <c r="BN762" s="2900" t="s">
        <v>2498</v>
      </c>
      <c r="BO762" s="2920"/>
      <c r="BP762" s="2549">
        <f t="shared" si="420"/>
        <v>12600</v>
      </c>
      <c r="BQ762" s="2736">
        <f t="shared" si="421"/>
        <v>5181.2659999999996</v>
      </c>
    </row>
    <row r="763" spans="1:69" s="2428" customFormat="1" ht="39" customHeight="1">
      <c r="A763" s="2523">
        <v>7</v>
      </c>
      <c r="B763" s="2524" t="s">
        <v>1831</v>
      </c>
      <c r="C763" s="145" t="s">
        <v>1569</v>
      </c>
      <c r="D763" s="168" t="s">
        <v>1832</v>
      </c>
      <c r="E763" s="2525" t="s">
        <v>524</v>
      </c>
      <c r="F763" s="2637" t="s">
        <v>1833</v>
      </c>
      <c r="G763" s="2527">
        <v>10509</v>
      </c>
      <c r="H763" s="2527">
        <v>10509</v>
      </c>
      <c r="I763" s="106"/>
      <c r="J763" s="158"/>
      <c r="K763" s="157">
        <v>10509</v>
      </c>
      <c r="L763" s="157">
        <v>10509</v>
      </c>
      <c r="M763" s="1005">
        <v>4876.6819999999998</v>
      </c>
      <c r="N763" s="157">
        <v>2092.654</v>
      </c>
      <c r="O763" s="2527">
        <v>0</v>
      </c>
      <c r="P763" s="160">
        <v>0</v>
      </c>
      <c r="Q763" s="160"/>
      <c r="R763" s="160"/>
      <c r="S763" s="161">
        <f t="shared" si="402"/>
        <v>1780</v>
      </c>
      <c r="T763" s="2541">
        <v>1780</v>
      </c>
      <c r="U763" s="106"/>
      <c r="V763" s="160"/>
      <c r="W763" s="160">
        <f t="shared" si="403"/>
        <v>0</v>
      </c>
      <c r="X763" s="160">
        <v>0</v>
      </c>
      <c r="Y763" s="159"/>
      <c r="Z763" s="160"/>
      <c r="AA763" s="160">
        <f t="shared" si="404"/>
        <v>1217.2809999999999</v>
      </c>
      <c r="AB763" s="160">
        <v>1217.2809999999999</v>
      </c>
      <c r="AC763" s="106"/>
      <c r="AD763" s="160"/>
      <c r="AE763" s="160">
        <f t="shared" si="405"/>
        <v>0</v>
      </c>
      <c r="AF763" s="160">
        <v>0</v>
      </c>
      <c r="AG763" s="160"/>
      <c r="AH763" s="160"/>
      <c r="AI763" s="160">
        <f t="shared" si="406"/>
        <v>1780</v>
      </c>
      <c r="AJ763" s="160">
        <v>1780</v>
      </c>
      <c r="AK763" s="160"/>
      <c r="AL763" s="160"/>
      <c r="AM763" s="2541">
        <f t="shared" si="407"/>
        <v>6338.5450000000001</v>
      </c>
      <c r="AN763" s="2541">
        <v>6338.5450000000001</v>
      </c>
      <c r="AO763" s="160"/>
      <c r="AP763" s="160"/>
      <c r="AQ763" s="2541">
        <f t="shared" si="408"/>
        <v>4170.4549999999999</v>
      </c>
      <c r="AR763" s="2541">
        <f t="shared" si="419"/>
        <v>4170.4549999999999</v>
      </c>
      <c r="AS763" s="106"/>
      <c r="AT763" s="160"/>
      <c r="AU763" s="160"/>
      <c r="AV763" s="2541">
        <f t="shared" si="409"/>
        <v>4170.4549999999999</v>
      </c>
      <c r="AW763" s="2541">
        <v>4170.4549999999999</v>
      </c>
      <c r="AX763" s="160"/>
      <c r="AY763" s="160"/>
      <c r="AZ763" s="160"/>
      <c r="BA763" s="99"/>
      <c r="BB763" s="99"/>
      <c r="BC763" s="99"/>
      <c r="BD763" s="2329">
        <v>3120</v>
      </c>
      <c r="BE763" s="2329"/>
      <c r="BF763" s="933">
        <f t="shared" si="398"/>
        <v>4558.5450000000001</v>
      </c>
      <c r="BG763" s="2638">
        <v>2022</v>
      </c>
      <c r="BH763" s="2638" t="s">
        <v>2324</v>
      </c>
      <c r="BI763" s="2638" t="s">
        <v>2327</v>
      </c>
      <c r="BJ763" s="2531">
        <f t="shared" si="410"/>
        <v>90.004234465696072</v>
      </c>
      <c r="BK763" s="2531">
        <f t="shared" si="411"/>
        <v>74.811980946923057</v>
      </c>
      <c r="BL763" s="2638" t="s">
        <v>40</v>
      </c>
      <c r="BM763" s="2548"/>
      <c r="BN763" s="2900" t="s">
        <v>2498</v>
      </c>
      <c r="BO763" s="2920"/>
      <c r="BP763" s="2549">
        <f t="shared" si="420"/>
        <v>9458.1</v>
      </c>
      <c r="BQ763" s="2736">
        <f t="shared" si="421"/>
        <v>3119.5550000000003</v>
      </c>
    </row>
    <row r="764" spans="1:69" s="2428" customFormat="1" ht="39" customHeight="1">
      <c r="A764" s="2523">
        <v>8</v>
      </c>
      <c r="B764" s="2524" t="s">
        <v>1834</v>
      </c>
      <c r="C764" s="145" t="s">
        <v>1504</v>
      </c>
      <c r="D764" s="168" t="s">
        <v>1835</v>
      </c>
      <c r="E764" s="2525" t="s">
        <v>524</v>
      </c>
      <c r="F764" s="2637" t="s">
        <v>1836</v>
      </c>
      <c r="G764" s="2527">
        <v>19082</v>
      </c>
      <c r="H764" s="2527">
        <v>19082</v>
      </c>
      <c r="I764" s="106"/>
      <c r="J764" s="158"/>
      <c r="K764" s="157">
        <v>19082</v>
      </c>
      <c r="L764" s="157">
        <v>19082</v>
      </c>
      <c r="M764" s="1005">
        <v>2661.9169999999999</v>
      </c>
      <c r="N764" s="157">
        <v>1508.5060000000001</v>
      </c>
      <c r="O764" s="2527">
        <v>0</v>
      </c>
      <c r="P764" s="160">
        <v>0</v>
      </c>
      <c r="Q764" s="160"/>
      <c r="R764" s="160"/>
      <c r="S764" s="161">
        <f t="shared" si="402"/>
        <v>3800</v>
      </c>
      <c r="T764" s="2541">
        <v>3800</v>
      </c>
      <c r="U764" s="106"/>
      <c r="V764" s="160"/>
      <c r="W764" s="160">
        <f t="shared" si="403"/>
        <v>0</v>
      </c>
      <c r="X764" s="160">
        <v>0</v>
      </c>
      <c r="Y764" s="159"/>
      <c r="Z764" s="160"/>
      <c r="AA764" s="160">
        <f t="shared" si="404"/>
        <v>1339.5060000000001</v>
      </c>
      <c r="AB764" s="160">
        <v>1339.5060000000001</v>
      </c>
      <c r="AC764" s="106"/>
      <c r="AD764" s="160"/>
      <c r="AE764" s="160">
        <f t="shared" si="405"/>
        <v>0</v>
      </c>
      <c r="AF764" s="160">
        <v>0</v>
      </c>
      <c r="AG764" s="160"/>
      <c r="AH764" s="160"/>
      <c r="AI764" s="160">
        <f t="shared" si="406"/>
        <v>3800</v>
      </c>
      <c r="AJ764" s="160">
        <v>3800</v>
      </c>
      <c r="AK764" s="160"/>
      <c r="AL764" s="160"/>
      <c r="AM764" s="2541">
        <f t="shared" si="407"/>
        <v>10210</v>
      </c>
      <c r="AN764" s="2541">
        <v>10210</v>
      </c>
      <c r="AO764" s="160"/>
      <c r="AP764" s="160"/>
      <c r="AQ764" s="2541">
        <f t="shared" si="408"/>
        <v>8872</v>
      </c>
      <c r="AR764" s="2541">
        <f t="shared" si="419"/>
        <v>8872</v>
      </c>
      <c r="AS764" s="106"/>
      <c r="AT764" s="160"/>
      <c r="AU764" s="160"/>
      <c r="AV764" s="2541">
        <f t="shared" si="409"/>
        <v>8872</v>
      </c>
      <c r="AW764" s="2541">
        <v>8872</v>
      </c>
      <c r="AX764" s="160"/>
      <c r="AY764" s="160"/>
      <c r="AZ764" s="160"/>
      <c r="BA764" s="99"/>
      <c r="BB764" s="99"/>
      <c r="BC764" s="99"/>
      <c r="BD764" s="2329">
        <v>6963</v>
      </c>
      <c r="BE764" s="2329"/>
      <c r="BF764" s="933">
        <f t="shared" si="398"/>
        <v>6410</v>
      </c>
      <c r="BG764" s="2638">
        <v>2022</v>
      </c>
      <c r="BH764" s="2638" t="s">
        <v>2324</v>
      </c>
      <c r="BI764" s="2638" t="s">
        <v>2327</v>
      </c>
      <c r="BJ764" s="2531">
        <f t="shared" si="410"/>
        <v>89.995807567340947</v>
      </c>
      <c r="BK764" s="2531">
        <f t="shared" si="411"/>
        <v>78.482867448151481</v>
      </c>
      <c r="BL764" s="2638" t="s">
        <v>40</v>
      </c>
      <c r="BM764" s="2548"/>
      <c r="BN764" s="2900" t="s">
        <v>2498</v>
      </c>
      <c r="BO764" s="2920"/>
      <c r="BP764" s="2549">
        <f t="shared" si="420"/>
        <v>17173.8</v>
      </c>
      <c r="BQ764" s="2736">
        <f t="shared" si="421"/>
        <v>6963.7999999999993</v>
      </c>
    </row>
    <row r="765" spans="1:69" s="2428" customFormat="1" ht="39" customHeight="1">
      <c r="A765" s="2523">
        <v>9</v>
      </c>
      <c r="B765" s="2524" t="s">
        <v>1837</v>
      </c>
      <c r="C765" s="145" t="s">
        <v>1558</v>
      </c>
      <c r="D765" s="168" t="s">
        <v>1838</v>
      </c>
      <c r="E765" s="2525" t="s">
        <v>524</v>
      </c>
      <c r="F765" s="2637" t="s">
        <v>1839</v>
      </c>
      <c r="G765" s="2527">
        <v>12800</v>
      </c>
      <c r="H765" s="2527">
        <v>12800</v>
      </c>
      <c r="I765" s="106"/>
      <c r="J765" s="1766"/>
      <c r="K765" s="157">
        <v>12800</v>
      </c>
      <c r="L765" s="157">
        <v>12800</v>
      </c>
      <c r="M765" s="1005">
        <v>3708.6149999999998</v>
      </c>
      <c r="N765" s="157">
        <v>2772.6559999999999</v>
      </c>
      <c r="O765" s="2527">
        <v>0</v>
      </c>
      <c r="P765" s="160">
        <v>0</v>
      </c>
      <c r="Q765" s="160"/>
      <c r="R765" s="160"/>
      <c r="S765" s="161">
        <f t="shared" si="402"/>
        <v>2550</v>
      </c>
      <c r="T765" s="2541">
        <v>2550</v>
      </c>
      <c r="U765" s="106"/>
      <c r="V765" s="160"/>
      <c r="W765" s="160">
        <f t="shared" si="403"/>
        <v>0</v>
      </c>
      <c r="X765" s="160">
        <v>0</v>
      </c>
      <c r="Y765" s="159"/>
      <c r="Z765" s="160"/>
      <c r="AA765" s="160">
        <f t="shared" si="404"/>
        <v>2550</v>
      </c>
      <c r="AB765" s="160">
        <v>2550</v>
      </c>
      <c r="AC765" s="106"/>
      <c r="AD765" s="160"/>
      <c r="AE765" s="160">
        <f t="shared" si="405"/>
        <v>0</v>
      </c>
      <c r="AF765" s="160">
        <v>0</v>
      </c>
      <c r="AG765" s="160"/>
      <c r="AH765" s="160"/>
      <c r="AI765" s="160">
        <f t="shared" si="406"/>
        <v>2550</v>
      </c>
      <c r="AJ765" s="160">
        <v>2550</v>
      </c>
      <c r="AK765" s="160"/>
      <c r="AL765" s="160"/>
      <c r="AM765" s="2541">
        <f t="shared" si="407"/>
        <v>6848</v>
      </c>
      <c r="AN765" s="2541">
        <v>6848</v>
      </c>
      <c r="AO765" s="160"/>
      <c r="AP765" s="160"/>
      <c r="AQ765" s="2541">
        <f t="shared" si="408"/>
        <v>5952</v>
      </c>
      <c r="AR765" s="2541">
        <f t="shared" si="419"/>
        <v>5952</v>
      </c>
      <c r="AS765" s="106"/>
      <c r="AT765" s="160"/>
      <c r="AU765" s="160"/>
      <c r="AV765" s="2541">
        <f t="shared" si="409"/>
        <v>5952</v>
      </c>
      <c r="AW765" s="2541">
        <v>5952</v>
      </c>
      <c r="AX765" s="160"/>
      <c r="AY765" s="160"/>
      <c r="AZ765" s="160"/>
      <c r="BA765" s="99"/>
      <c r="BB765" s="99"/>
      <c r="BC765" s="99"/>
      <c r="BD765" s="2329">
        <v>4672</v>
      </c>
      <c r="BE765" s="2329"/>
      <c r="BF765" s="933">
        <f t="shared" si="398"/>
        <v>4298</v>
      </c>
      <c r="BG765" s="2638">
        <v>2022</v>
      </c>
      <c r="BH765" s="2638" t="s">
        <v>2324</v>
      </c>
      <c r="BI765" s="2638" t="s">
        <v>2327</v>
      </c>
      <c r="BJ765" s="2531">
        <f t="shared" si="410"/>
        <v>90</v>
      </c>
      <c r="BK765" s="2531">
        <f t="shared" si="411"/>
        <v>78.494623655913969</v>
      </c>
      <c r="BL765" s="2638" t="s">
        <v>40</v>
      </c>
      <c r="BM765" s="2548"/>
      <c r="BN765" s="2900" t="s">
        <v>2498</v>
      </c>
      <c r="BO765" s="2920"/>
      <c r="BP765" s="2549">
        <f t="shared" si="420"/>
        <v>11520</v>
      </c>
      <c r="BQ765" s="2736">
        <f t="shared" si="421"/>
        <v>4672</v>
      </c>
    </row>
    <row r="766" spans="1:69" s="2428" customFormat="1" ht="39" customHeight="1">
      <c r="A766" s="2523">
        <v>10</v>
      </c>
      <c r="B766" s="2524" t="s">
        <v>1840</v>
      </c>
      <c r="C766" s="145" t="s">
        <v>1504</v>
      </c>
      <c r="D766" s="168" t="s">
        <v>1841</v>
      </c>
      <c r="E766" s="2525" t="s">
        <v>524</v>
      </c>
      <c r="F766" s="2637" t="s">
        <v>1842</v>
      </c>
      <c r="G766" s="2527">
        <v>5000</v>
      </c>
      <c r="H766" s="2527">
        <v>5000</v>
      </c>
      <c r="I766" s="106"/>
      <c r="J766" s="158"/>
      <c r="K766" s="157">
        <v>5000</v>
      </c>
      <c r="L766" s="157">
        <v>5000</v>
      </c>
      <c r="M766" s="1005">
        <v>3375</v>
      </c>
      <c r="N766" s="157">
        <v>700</v>
      </c>
      <c r="O766" s="2527">
        <v>0</v>
      </c>
      <c r="P766" s="160">
        <v>0</v>
      </c>
      <c r="Q766" s="160"/>
      <c r="R766" s="160"/>
      <c r="S766" s="161">
        <f t="shared" si="402"/>
        <v>700</v>
      </c>
      <c r="T766" s="2541">
        <v>700</v>
      </c>
      <c r="U766" s="106"/>
      <c r="V766" s="160"/>
      <c r="W766" s="160">
        <f t="shared" si="403"/>
        <v>0</v>
      </c>
      <c r="X766" s="160">
        <v>0</v>
      </c>
      <c r="Y766" s="159"/>
      <c r="Z766" s="160"/>
      <c r="AA766" s="160">
        <f t="shared" si="404"/>
        <v>700</v>
      </c>
      <c r="AB766" s="160">
        <v>700</v>
      </c>
      <c r="AC766" s="106"/>
      <c r="AD766" s="160"/>
      <c r="AE766" s="160">
        <f t="shared" si="405"/>
        <v>0</v>
      </c>
      <c r="AF766" s="160">
        <v>0</v>
      </c>
      <c r="AG766" s="160"/>
      <c r="AH766" s="160"/>
      <c r="AI766" s="160">
        <f t="shared" si="406"/>
        <v>700</v>
      </c>
      <c r="AJ766" s="160">
        <v>700</v>
      </c>
      <c r="AK766" s="160"/>
      <c r="AL766" s="160"/>
      <c r="AM766" s="2541">
        <f t="shared" si="407"/>
        <v>3375</v>
      </c>
      <c r="AN766" s="2541">
        <v>3375</v>
      </c>
      <c r="AO766" s="160"/>
      <c r="AP766" s="160"/>
      <c r="AQ766" s="2541">
        <f t="shared" si="408"/>
        <v>1625</v>
      </c>
      <c r="AR766" s="2541">
        <f t="shared" si="419"/>
        <v>1625</v>
      </c>
      <c r="AS766" s="106"/>
      <c r="AT766" s="160"/>
      <c r="AU766" s="160"/>
      <c r="AV766" s="2541">
        <f t="shared" si="409"/>
        <v>1625</v>
      </c>
      <c r="AW766" s="2541">
        <v>1625</v>
      </c>
      <c r="AX766" s="160"/>
      <c r="AY766" s="160"/>
      <c r="AZ766" s="160"/>
      <c r="BA766" s="99"/>
      <c r="BB766" s="99"/>
      <c r="BC766" s="99"/>
      <c r="BD766" s="2329">
        <v>1125</v>
      </c>
      <c r="BE766" s="2329"/>
      <c r="BF766" s="933">
        <f t="shared" si="398"/>
        <v>2675</v>
      </c>
      <c r="BG766" s="2638">
        <v>2022</v>
      </c>
      <c r="BH766" s="2638" t="s">
        <v>2324</v>
      </c>
      <c r="BI766" s="2638" t="s">
        <v>2327</v>
      </c>
      <c r="BJ766" s="2531">
        <f t="shared" si="410"/>
        <v>90</v>
      </c>
      <c r="BK766" s="2531">
        <f t="shared" si="411"/>
        <v>69.230769230769226</v>
      </c>
      <c r="BL766" s="2638" t="s">
        <v>40</v>
      </c>
      <c r="BM766" s="2548"/>
      <c r="BN766" s="2900" t="s">
        <v>2498</v>
      </c>
      <c r="BO766" s="2920"/>
      <c r="BP766" s="2549">
        <f t="shared" si="420"/>
        <v>4500</v>
      </c>
      <c r="BQ766" s="2736">
        <f t="shared" si="421"/>
        <v>1125</v>
      </c>
    </row>
    <row r="767" spans="1:69" s="2428" customFormat="1" ht="54.75" customHeight="1">
      <c r="A767" s="2523">
        <v>11</v>
      </c>
      <c r="B767" s="2524" t="s">
        <v>1843</v>
      </c>
      <c r="C767" s="145" t="s">
        <v>1604</v>
      </c>
      <c r="D767" s="168" t="s">
        <v>1844</v>
      </c>
      <c r="E767" s="2525" t="s">
        <v>524</v>
      </c>
      <c r="F767" s="2637" t="s">
        <v>1845</v>
      </c>
      <c r="G767" s="2527">
        <v>2577</v>
      </c>
      <c r="H767" s="2527">
        <v>2577</v>
      </c>
      <c r="I767" s="106"/>
      <c r="J767" s="158"/>
      <c r="K767" s="157">
        <v>2577</v>
      </c>
      <c r="L767" s="157">
        <v>2577</v>
      </c>
      <c r="M767" s="1005">
        <v>1023.832</v>
      </c>
      <c r="N767" s="157">
        <v>767.83199999999999</v>
      </c>
      <c r="O767" s="2527">
        <v>0</v>
      </c>
      <c r="P767" s="160">
        <v>0</v>
      </c>
      <c r="Q767" s="160"/>
      <c r="R767" s="160"/>
      <c r="S767" s="161">
        <f t="shared" si="402"/>
        <v>520</v>
      </c>
      <c r="T767" s="2541">
        <v>520</v>
      </c>
      <c r="U767" s="106"/>
      <c r="V767" s="160"/>
      <c r="W767" s="160">
        <f t="shared" si="403"/>
        <v>0</v>
      </c>
      <c r="X767" s="160">
        <v>0</v>
      </c>
      <c r="Y767" s="159"/>
      <c r="Z767" s="160"/>
      <c r="AA767" s="160">
        <f t="shared" si="404"/>
        <v>520</v>
      </c>
      <c r="AB767" s="160">
        <v>520</v>
      </c>
      <c r="AC767" s="106"/>
      <c r="AD767" s="160"/>
      <c r="AE767" s="160">
        <f t="shared" si="405"/>
        <v>0</v>
      </c>
      <c r="AF767" s="160">
        <v>0</v>
      </c>
      <c r="AG767" s="160"/>
      <c r="AH767" s="160"/>
      <c r="AI767" s="160">
        <f t="shared" si="406"/>
        <v>520</v>
      </c>
      <c r="AJ767" s="160">
        <v>520</v>
      </c>
      <c r="AK767" s="160"/>
      <c r="AL767" s="160"/>
      <c r="AM767" s="2541">
        <f t="shared" si="407"/>
        <v>1360</v>
      </c>
      <c r="AN767" s="2541">
        <v>1360</v>
      </c>
      <c r="AO767" s="160"/>
      <c r="AP767" s="160"/>
      <c r="AQ767" s="2541">
        <f t="shared" si="408"/>
        <v>1217</v>
      </c>
      <c r="AR767" s="2541">
        <f t="shared" si="419"/>
        <v>1217</v>
      </c>
      <c r="AS767" s="106"/>
      <c r="AT767" s="160"/>
      <c r="AU767" s="160"/>
      <c r="AV767" s="2541">
        <f t="shared" si="409"/>
        <v>1217</v>
      </c>
      <c r="AW767" s="2541">
        <v>1217</v>
      </c>
      <c r="AX767" s="160"/>
      <c r="AY767" s="160"/>
      <c r="AZ767" s="160"/>
      <c r="BA767" s="99"/>
      <c r="BB767" s="99"/>
      <c r="BC767" s="99"/>
      <c r="BD767" s="2329">
        <v>959</v>
      </c>
      <c r="BE767" s="2329"/>
      <c r="BF767" s="933">
        <f t="shared" si="398"/>
        <v>840</v>
      </c>
      <c r="BG767" s="2638">
        <v>2022</v>
      </c>
      <c r="BH767" s="2638" t="s">
        <v>2324</v>
      </c>
      <c r="BI767" s="2638" t="s">
        <v>2327</v>
      </c>
      <c r="BJ767" s="2531">
        <f t="shared" si="410"/>
        <v>89.988358556460994</v>
      </c>
      <c r="BK767" s="2531">
        <f t="shared" si="411"/>
        <v>78.800328677074774</v>
      </c>
      <c r="BL767" s="2638" t="s">
        <v>40</v>
      </c>
      <c r="BM767" s="2548"/>
      <c r="BN767" s="2900" t="s">
        <v>2498</v>
      </c>
      <c r="BO767" s="2920"/>
      <c r="BP767" s="2549">
        <f t="shared" si="420"/>
        <v>2319.3000000000002</v>
      </c>
      <c r="BQ767" s="2736">
        <f t="shared" si="421"/>
        <v>959.30000000000018</v>
      </c>
    </row>
    <row r="768" spans="1:69" s="2443" customFormat="1" ht="36" customHeight="1">
      <c r="A768" s="2523">
        <v>12</v>
      </c>
      <c r="B768" s="2524" t="s">
        <v>1865</v>
      </c>
      <c r="C768" s="145" t="s">
        <v>1528</v>
      </c>
      <c r="D768" s="168" t="s">
        <v>1857</v>
      </c>
      <c r="E768" s="2525" t="s">
        <v>510</v>
      </c>
      <c r="F768" s="2637" t="s">
        <v>1866</v>
      </c>
      <c r="G768" s="2527">
        <v>1500</v>
      </c>
      <c r="H768" s="2527">
        <v>1500</v>
      </c>
      <c r="I768" s="106"/>
      <c r="J768" s="158"/>
      <c r="K768" s="157">
        <v>1500</v>
      </c>
      <c r="L768" s="157">
        <v>1500</v>
      </c>
      <c r="M768" s="1005"/>
      <c r="N768" s="157"/>
      <c r="O768" s="2527"/>
      <c r="P768" s="160"/>
      <c r="Q768" s="160"/>
      <c r="R768" s="160"/>
      <c r="S768" s="161">
        <f>SUM(T768:V768)</f>
        <v>1050</v>
      </c>
      <c r="T768" s="2541">
        <v>1050</v>
      </c>
      <c r="U768" s="106"/>
      <c r="V768" s="160"/>
      <c r="W768" s="160">
        <f>SUM(X768:Z768)</f>
        <v>0</v>
      </c>
      <c r="X768" s="160">
        <v>0</v>
      </c>
      <c r="Y768" s="159"/>
      <c r="Z768" s="160"/>
      <c r="AA768" s="160">
        <f>SUM(AB768:AD768)</f>
        <v>0</v>
      </c>
      <c r="AB768" s="160"/>
      <c r="AC768" s="160"/>
      <c r="AD768" s="160"/>
      <c r="AE768" s="160">
        <f>SUM(AF768:AH768)</f>
        <v>0</v>
      </c>
      <c r="AF768" s="160">
        <v>0</v>
      </c>
      <c r="AG768" s="160"/>
      <c r="AH768" s="160"/>
      <c r="AI768" s="160">
        <f>SUM(AJ768:AL768)</f>
        <v>1050</v>
      </c>
      <c r="AJ768" s="160">
        <v>1050</v>
      </c>
      <c r="AK768" s="160"/>
      <c r="AL768" s="160"/>
      <c r="AM768" s="2541">
        <f>SUM(AN768:AP768)</f>
        <v>1050</v>
      </c>
      <c r="AN768" s="2541">
        <v>1050</v>
      </c>
      <c r="AO768" s="160"/>
      <c r="AP768" s="160"/>
      <c r="AQ768" s="2541">
        <f>SUM(AR768:AT768)</f>
        <v>450</v>
      </c>
      <c r="AR768" s="2541">
        <f>H768-AN768</f>
        <v>450</v>
      </c>
      <c r="AS768" s="106"/>
      <c r="AT768" s="160"/>
      <c r="AU768" s="160"/>
      <c r="AV768" s="2541">
        <v>450</v>
      </c>
      <c r="AW768" s="2698">
        <v>450</v>
      </c>
      <c r="AX768" s="1908"/>
      <c r="AY768" s="1908"/>
      <c r="AZ768" s="1908"/>
      <c r="BA768" s="2037"/>
      <c r="BB768" s="2037"/>
      <c r="BC768" s="2037"/>
      <c r="BD768" s="2699">
        <v>450</v>
      </c>
      <c r="BE768" s="2544"/>
      <c r="BF768" s="933">
        <f>AM768-S768</f>
        <v>0</v>
      </c>
      <c r="BG768" s="2638">
        <v>2023</v>
      </c>
      <c r="BH768" s="2638" t="s">
        <v>2322</v>
      </c>
      <c r="BI768" s="2638" t="s">
        <v>2327</v>
      </c>
      <c r="BJ768" s="2531">
        <f>(BD768+AN768)/H768*100</f>
        <v>100</v>
      </c>
      <c r="BK768" s="2531">
        <f>BD768/AR768*100</f>
        <v>100</v>
      </c>
      <c r="BL768" s="2638" t="s">
        <v>62</v>
      </c>
      <c r="BM768" s="2548"/>
      <c r="BN768" s="2900" t="s">
        <v>2498</v>
      </c>
      <c r="BO768" s="2920"/>
      <c r="BP768" s="2549">
        <f>H768*0.9</f>
        <v>1350</v>
      </c>
      <c r="BQ768" s="2427">
        <f>BP768-AN768</f>
        <v>300</v>
      </c>
    </row>
    <row r="769" spans="1:69" s="1627" customFormat="1" ht="33.75" customHeight="1">
      <c r="A769" s="2205" t="s">
        <v>74</v>
      </c>
      <c r="B769" s="1778" t="s">
        <v>2420</v>
      </c>
      <c r="C769" s="1851"/>
      <c r="D769" s="2089"/>
      <c r="E769" s="1780"/>
      <c r="F769" s="2090"/>
      <c r="G769" s="1782">
        <f>SUM(G770:G784)</f>
        <v>98750</v>
      </c>
      <c r="H769" s="1782">
        <f t="shared" ref="H769:BD769" si="422">SUM(H770:H784)</f>
        <v>98750</v>
      </c>
      <c r="I769" s="1782">
        <f t="shared" si="422"/>
        <v>0</v>
      </c>
      <c r="J769" s="1782">
        <f t="shared" si="422"/>
        <v>0</v>
      </c>
      <c r="K769" s="1782">
        <f t="shared" si="422"/>
        <v>98750</v>
      </c>
      <c r="L769" s="1782">
        <f t="shared" si="422"/>
        <v>98750</v>
      </c>
      <c r="M769" s="1782">
        <f t="shared" si="422"/>
        <v>0</v>
      </c>
      <c r="N769" s="1782">
        <f t="shared" si="422"/>
        <v>0</v>
      </c>
      <c r="O769" s="1782">
        <f t="shared" si="422"/>
        <v>0</v>
      </c>
      <c r="P769" s="1782">
        <f t="shared" si="422"/>
        <v>0</v>
      </c>
      <c r="Q769" s="1782">
        <f t="shared" si="422"/>
        <v>0</v>
      </c>
      <c r="R769" s="1782">
        <f t="shared" si="422"/>
        <v>0</v>
      </c>
      <c r="S769" s="1782">
        <f t="shared" si="422"/>
        <v>28820</v>
      </c>
      <c r="T769" s="1782">
        <f t="shared" si="422"/>
        <v>28820</v>
      </c>
      <c r="U769" s="1782">
        <f t="shared" si="422"/>
        <v>0</v>
      </c>
      <c r="V769" s="1782">
        <f t="shared" si="422"/>
        <v>0</v>
      </c>
      <c r="W769" s="1782">
        <f t="shared" si="422"/>
        <v>0</v>
      </c>
      <c r="X769" s="1782">
        <f t="shared" si="422"/>
        <v>0</v>
      </c>
      <c r="Y769" s="1782">
        <f t="shared" si="422"/>
        <v>0</v>
      </c>
      <c r="Z769" s="1782">
        <f t="shared" si="422"/>
        <v>0</v>
      </c>
      <c r="AA769" s="1782">
        <f t="shared" si="422"/>
        <v>0</v>
      </c>
      <c r="AB769" s="1782">
        <f t="shared" si="422"/>
        <v>0</v>
      </c>
      <c r="AC769" s="1782">
        <f t="shared" si="422"/>
        <v>0</v>
      </c>
      <c r="AD769" s="1782">
        <f t="shared" si="422"/>
        <v>0</v>
      </c>
      <c r="AE769" s="1782">
        <f t="shared" si="422"/>
        <v>0</v>
      </c>
      <c r="AF769" s="1782">
        <f t="shared" si="422"/>
        <v>0</v>
      </c>
      <c r="AG769" s="1782">
        <f t="shared" si="422"/>
        <v>0</v>
      </c>
      <c r="AH769" s="1782">
        <f t="shared" si="422"/>
        <v>0</v>
      </c>
      <c r="AI769" s="1782">
        <f t="shared" si="422"/>
        <v>28820</v>
      </c>
      <c r="AJ769" s="1782">
        <f t="shared" si="422"/>
        <v>28820</v>
      </c>
      <c r="AK769" s="1782">
        <f t="shared" si="422"/>
        <v>0</v>
      </c>
      <c r="AL769" s="1782">
        <f t="shared" si="422"/>
        <v>0</v>
      </c>
      <c r="AM769" s="1782">
        <f t="shared" si="422"/>
        <v>28820</v>
      </c>
      <c r="AN769" s="1782">
        <f t="shared" si="422"/>
        <v>28820</v>
      </c>
      <c r="AO769" s="1782">
        <f t="shared" si="422"/>
        <v>0</v>
      </c>
      <c r="AP769" s="1782">
        <f t="shared" si="422"/>
        <v>0</v>
      </c>
      <c r="AQ769" s="1782">
        <f t="shared" si="422"/>
        <v>69930</v>
      </c>
      <c r="AR769" s="1782">
        <f t="shared" si="422"/>
        <v>69930</v>
      </c>
      <c r="AS769" s="1782">
        <f t="shared" si="422"/>
        <v>0</v>
      </c>
      <c r="AT769" s="1782">
        <f t="shared" si="422"/>
        <v>0</v>
      </c>
      <c r="AU769" s="1782">
        <f t="shared" si="422"/>
        <v>0</v>
      </c>
      <c r="AV769" s="1782">
        <f t="shared" si="422"/>
        <v>34965</v>
      </c>
      <c r="AW769" s="1782">
        <f t="shared" si="422"/>
        <v>34965</v>
      </c>
      <c r="AX769" s="1782">
        <f t="shared" si="422"/>
        <v>0</v>
      </c>
      <c r="AY769" s="1782">
        <f t="shared" si="422"/>
        <v>0</v>
      </c>
      <c r="AZ769" s="1782">
        <f t="shared" si="422"/>
        <v>0</v>
      </c>
      <c r="BA769" s="1782">
        <f t="shared" si="422"/>
        <v>0</v>
      </c>
      <c r="BB769" s="1782">
        <f t="shared" si="422"/>
        <v>0</v>
      </c>
      <c r="BC769" s="1782">
        <f t="shared" si="422"/>
        <v>0</v>
      </c>
      <c r="BD769" s="1782">
        <f t="shared" si="422"/>
        <v>11248</v>
      </c>
      <c r="BE769" s="102"/>
      <c r="BF769" s="1789"/>
      <c r="BG769" s="2106"/>
      <c r="BH769" s="2106"/>
      <c r="BI769" s="2106"/>
      <c r="BJ769" s="1785">
        <f t="shared" si="410"/>
        <v>40.57518987341772</v>
      </c>
      <c r="BK769" s="1785">
        <f t="shared" si="411"/>
        <v>16.084656084656086</v>
      </c>
      <c r="BL769" s="2095"/>
      <c r="BM769" s="1790"/>
      <c r="BN769" s="2900" t="s">
        <v>2498</v>
      </c>
      <c r="BO769" s="2929"/>
      <c r="BP769" s="1791">
        <v>11698</v>
      </c>
      <c r="BQ769" s="1728">
        <f>(BP769+AN769)/H769</f>
        <v>0.41030886075949369</v>
      </c>
    </row>
    <row r="770" spans="1:69" s="2443" customFormat="1" ht="36" customHeight="1">
      <c r="A770" s="2523">
        <v>1</v>
      </c>
      <c r="B770" s="2524" t="s">
        <v>1846</v>
      </c>
      <c r="C770" s="145" t="s">
        <v>1512</v>
      </c>
      <c r="D770" s="168" t="s">
        <v>1847</v>
      </c>
      <c r="E770" s="2525" t="s">
        <v>510</v>
      </c>
      <c r="F770" s="2637" t="s">
        <v>1848</v>
      </c>
      <c r="G770" s="2527">
        <v>7000</v>
      </c>
      <c r="H770" s="2527">
        <v>7000</v>
      </c>
      <c r="I770" s="106"/>
      <c r="J770" s="158"/>
      <c r="K770" s="157">
        <v>7000</v>
      </c>
      <c r="L770" s="157">
        <v>7000</v>
      </c>
      <c r="M770" s="1005"/>
      <c r="N770" s="157"/>
      <c r="O770" s="2527"/>
      <c r="P770" s="160"/>
      <c r="Q770" s="160"/>
      <c r="R770" s="160"/>
      <c r="S770" s="161">
        <f t="shared" si="402"/>
        <v>2400</v>
      </c>
      <c r="T770" s="2541">
        <v>2400</v>
      </c>
      <c r="U770" s="106"/>
      <c r="V770" s="160"/>
      <c r="W770" s="160">
        <f t="shared" si="403"/>
        <v>0</v>
      </c>
      <c r="X770" s="160">
        <v>0</v>
      </c>
      <c r="Y770" s="159"/>
      <c r="Z770" s="160"/>
      <c r="AA770" s="160">
        <f t="shared" si="404"/>
        <v>0</v>
      </c>
      <c r="AB770" s="160"/>
      <c r="AC770" s="160"/>
      <c r="AD770" s="160"/>
      <c r="AE770" s="160">
        <f t="shared" si="405"/>
        <v>0</v>
      </c>
      <c r="AF770" s="160">
        <v>0</v>
      </c>
      <c r="AG770" s="160"/>
      <c r="AH770" s="160"/>
      <c r="AI770" s="160">
        <f t="shared" si="406"/>
        <v>2400</v>
      </c>
      <c r="AJ770" s="160">
        <v>2400</v>
      </c>
      <c r="AK770" s="160"/>
      <c r="AL770" s="160"/>
      <c r="AM770" s="2541">
        <f t="shared" si="407"/>
        <v>2400</v>
      </c>
      <c r="AN770" s="2541">
        <v>2400</v>
      </c>
      <c r="AO770" s="160"/>
      <c r="AP770" s="160"/>
      <c r="AQ770" s="2541">
        <f t="shared" si="408"/>
        <v>4600</v>
      </c>
      <c r="AR770" s="2541">
        <f t="shared" si="419"/>
        <v>4600</v>
      </c>
      <c r="AS770" s="106"/>
      <c r="AT770" s="160"/>
      <c r="AU770" s="160"/>
      <c r="AV770" s="2541">
        <f t="shared" si="409"/>
        <v>2300</v>
      </c>
      <c r="AW770" s="2541">
        <v>2300</v>
      </c>
      <c r="AX770" s="160"/>
      <c r="AY770" s="160"/>
      <c r="AZ770" s="160"/>
      <c r="BA770" s="99"/>
      <c r="BB770" s="99"/>
      <c r="BC770" s="99"/>
      <c r="BD770" s="2544">
        <v>470</v>
      </c>
      <c r="BE770" s="2544"/>
      <c r="BF770" s="933">
        <f t="shared" si="398"/>
        <v>0</v>
      </c>
      <c r="BG770" s="2638">
        <v>2023</v>
      </c>
      <c r="BH770" s="2638" t="s">
        <v>2322</v>
      </c>
      <c r="BI770" s="2638" t="s">
        <v>2327</v>
      </c>
      <c r="BJ770" s="2531">
        <f t="shared" si="410"/>
        <v>41</v>
      </c>
      <c r="BK770" s="2531">
        <f t="shared" si="411"/>
        <v>10.217391304347826</v>
      </c>
      <c r="BL770" s="2638" t="s">
        <v>40</v>
      </c>
      <c r="BM770" s="2548"/>
      <c r="BN770" s="2900" t="s">
        <v>2498</v>
      </c>
      <c r="BO770" s="2920"/>
      <c r="BP770" s="2549">
        <f>H770*0.41</f>
        <v>2870</v>
      </c>
      <c r="BQ770" s="2427">
        <f>BP770-AN770</f>
        <v>470</v>
      </c>
    </row>
    <row r="771" spans="1:69" s="2443" customFormat="1" ht="36" customHeight="1">
      <c r="A771" s="2523">
        <v>2</v>
      </c>
      <c r="B771" s="2524" t="s">
        <v>1849</v>
      </c>
      <c r="C771" s="145" t="s">
        <v>1850</v>
      </c>
      <c r="D771" s="168" t="s">
        <v>1851</v>
      </c>
      <c r="E771" s="2525" t="s">
        <v>510</v>
      </c>
      <c r="F771" s="2637" t="s">
        <v>1852</v>
      </c>
      <c r="G771" s="2527">
        <v>8000</v>
      </c>
      <c r="H771" s="2527">
        <v>8000</v>
      </c>
      <c r="I771" s="106"/>
      <c r="J771" s="158"/>
      <c r="K771" s="157">
        <v>8000</v>
      </c>
      <c r="L771" s="157">
        <v>8000</v>
      </c>
      <c r="M771" s="1005"/>
      <c r="N771" s="157"/>
      <c r="O771" s="2527"/>
      <c r="P771" s="160"/>
      <c r="Q771" s="160"/>
      <c r="R771" s="160"/>
      <c r="S771" s="161">
        <f t="shared" si="402"/>
        <v>2400</v>
      </c>
      <c r="T771" s="2541">
        <v>2400</v>
      </c>
      <c r="U771" s="106"/>
      <c r="V771" s="160"/>
      <c r="W771" s="160">
        <f t="shared" si="403"/>
        <v>0</v>
      </c>
      <c r="X771" s="160">
        <v>0</v>
      </c>
      <c r="Y771" s="159"/>
      <c r="Z771" s="160"/>
      <c r="AA771" s="160">
        <f t="shared" si="404"/>
        <v>0</v>
      </c>
      <c r="AB771" s="160"/>
      <c r="AC771" s="160"/>
      <c r="AD771" s="160"/>
      <c r="AE771" s="160">
        <f t="shared" si="405"/>
        <v>0</v>
      </c>
      <c r="AF771" s="160">
        <v>0</v>
      </c>
      <c r="AG771" s="160"/>
      <c r="AH771" s="160"/>
      <c r="AI771" s="160">
        <f t="shared" si="406"/>
        <v>2400</v>
      </c>
      <c r="AJ771" s="160">
        <v>2400</v>
      </c>
      <c r="AK771" s="160"/>
      <c r="AL771" s="160"/>
      <c r="AM771" s="2541">
        <f t="shared" si="407"/>
        <v>2400</v>
      </c>
      <c r="AN771" s="2541">
        <v>2400</v>
      </c>
      <c r="AO771" s="160"/>
      <c r="AP771" s="160"/>
      <c r="AQ771" s="2541">
        <f t="shared" si="408"/>
        <v>5600</v>
      </c>
      <c r="AR771" s="2541">
        <f t="shared" si="419"/>
        <v>5600</v>
      </c>
      <c r="AS771" s="106"/>
      <c r="AT771" s="160"/>
      <c r="AU771" s="160"/>
      <c r="AV771" s="2541">
        <f t="shared" si="409"/>
        <v>2800</v>
      </c>
      <c r="AW771" s="2541">
        <v>2800</v>
      </c>
      <c r="AX771" s="160"/>
      <c r="AY771" s="160"/>
      <c r="AZ771" s="160"/>
      <c r="BA771" s="99"/>
      <c r="BB771" s="99"/>
      <c r="BC771" s="99"/>
      <c r="BD771" s="2544">
        <v>880</v>
      </c>
      <c r="BE771" s="2544"/>
      <c r="BF771" s="933">
        <f t="shared" si="398"/>
        <v>0</v>
      </c>
      <c r="BG771" s="2638">
        <v>2023</v>
      </c>
      <c r="BH771" s="2638" t="s">
        <v>2322</v>
      </c>
      <c r="BI771" s="2638" t="s">
        <v>2327</v>
      </c>
      <c r="BJ771" s="2531">
        <f t="shared" si="410"/>
        <v>41</v>
      </c>
      <c r="BK771" s="2531">
        <f t="shared" si="411"/>
        <v>15.714285714285714</v>
      </c>
      <c r="BL771" s="2638" t="s">
        <v>40</v>
      </c>
      <c r="BM771" s="2548"/>
      <c r="BN771" s="2900" t="s">
        <v>2498</v>
      </c>
      <c r="BO771" s="2920"/>
      <c r="BP771" s="2549">
        <f t="shared" ref="BP771:BP784" si="423">H771*0.41</f>
        <v>3280</v>
      </c>
      <c r="BQ771" s="2427">
        <f t="shared" ref="BQ771:BQ784" si="424">BP771-AN771</f>
        <v>880</v>
      </c>
    </row>
    <row r="772" spans="1:69" s="2443" customFormat="1" ht="36" customHeight="1">
      <c r="A772" s="2523">
        <v>3</v>
      </c>
      <c r="B772" s="2524" t="s">
        <v>1853</v>
      </c>
      <c r="C772" s="145" t="s">
        <v>1512</v>
      </c>
      <c r="D772" s="168" t="s">
        <v>1854</v>
      </c>
      <c r="E772" s="2525" t="s">
        <v>510</v>
      </c>
      <c r="F772" s="2637" t="s">
        <v>1855</v>
      </c>
      <c r="G772" s="2527">
        <v>5000</v>
      </c>
      <c r="H772" s="2527">
        <v>5000</v>
      </c>
      <c r="I772" s="106"/>
      <c r="J772" s="158"/>
      <c r="K772" s="157">
        <v>5000</v>
      </c>
      <c r="L772" s="157">
        <v>5000</v>
      </c>
      <c r="M772" s="1005"/>
      <c r="N772" s="157"/>
      <c r="O772" s="2527"/>
      <c r="P772" s="160"/>
      <c r="Q772" s="160"/>
      <c r="R772" s="160"/>
      <c r="S772" s="161">
        <f t="shared" si="402"/>
        <v>1500</v>
      </c>
      <c r="T772" s="2541">
        <v>1500</v>
      </c>
      <c r="U772" s="106"/>
      <c r="V772" s="160"/>
      <c r="W772" s="160">
        <f t="shared" si="403"/>
        <v>0</v>
      </c>
      <c r="X772" s="160">
        <v>0</v>
      </c>
      <c r="Y772" s="159"/>
      <c r="Z772" s="160"/>
      <c r="AA772" s="160">
        <f t="shared" si="404"/>
        <v>0</v>
      </c>
      <c r="AB772" s="160"/>
      <c r="AC772" s="160"/>
      <c r="AD772" s="160"/>
      <c r="AE772" s="160">
        <f t="shared" si="405"/>
        <v>0</v>
      </c>
      <c r="AF772" s="160">
        <v>0</v>
      </c>
      <c r="AG772" s="160"/>
      <c r="AH772" s="160"/>
      <c r="AI772" s="160">
        <f t="shared" si="406"/>
        <v>1500</v>
      </c>
      <c r="AJ772" s="160">
        <v>1500</v>
      </c>
      <c r="AK772" s="160"/>
      <c r="AL772" s="160"/>
      <c r="AM772" s="2541">
        <f t="shared" si="407"/>
        <v>1500</v>
      </c>
      <c r="AN772" s="2541">
        <v>1500</v>
      </c>
      <c r="AO772" s="160"/>
      <c r="AP772" s="160"/>
      <c r="AQ772" s="2541">
        <f t="shared" si="408"/>
        <v>3500</v>
      </c>
      <c r="AR772" s="2541">
        <f t="shared" si="419"/>
        <v>3500</v>
      </c>
      <c r="AS772" s="106"/>
      <c r="AT772" s="160"/>
      <c r="AU772" s="160"/>
      <c r="AV772" s="2541">
        <f t="shared" si="409"/>
        <v>1750</v>
      </c>
      <c r="AW772" s="2541">
        <v>1750</v>
      </c>
      <c r="AX772" s="160"/>
      <c r="AY772" s="160"/>
      <c r="AZ772" s="160"/>
      <c r="BA772" s="99"/>
      <c r="BB772" s="99"/>
      <c r="BC772" s="99"/>
      <c r="BD772" s="2544">
        <v>550</v>
      </c>
      <c r="BE772" s="2544"/>
      <c r="BF772" s="933">
        <f t="shared" si="398"/>
        <v>0</v>
      </c>
      <c r="BG772" s="2638">
        <v>2023</v>
      </c>
      <c r="BH772" s="2638" t="s">
        <v>2322</v>
      </c>
      <c r="BI772" s="2638" t="s">
        <v>2327</v>
      </c>
      <c r="BJ772" s="2531">
        <f t="shared" si="410"/>
        <v>41</v>
      </c>
      <c r="BK772" s="2531">
        <f t="shared" si="411"/>
        <v>15.714285714285714</v>
      </c>
      <c r="BL772" s="2638" t="s">
        <v>40</v>
      </c>
      <c r="BM772" s="2548"/>
      <c r="BN772" s="2900" t="s">
        <v>2498</v>
      </c>
      <c r="BO772" s="2920"/>
      <c r="BP772" s="2549">
        <f t="shared" si="423"/>
        <v>2050</v>
      </c>
      <c r="BQ772" s="2427">
        <f t="shared" si="424"/>
        <v>550</v>
      </c>
    </row>
    <row r="773" spans="1:69" s="2443" customFormat="1" ht="36" customHeight="1">
      <c r="A773" s="2523">
        <v>4</v>
      </c>
      <c r="B773" s="2524" t="s">
        <v>1856</v>
      </c>
      <c r="C773" s="145" t="s">
        <v>1850</v>
      </c>
      <c r="D773" s="168" t="s">
        <v>1857</v>
      </c>
      <c r="E773" s="2525" t="s">
        <v>510</v>
      </c>
      <c r="F773" s="2637" t="s">
        <v>1858</v>
      </c>
      <c r="G773" s="2527">
        <v>4550</v>
      </c>
      <c r="H773" s="2527">
        <v>4550</v>
      </c>
      <c r="I773" s="106"/>
      <c r="J773" s="1862"/>
      <c r="K773" s="157">
        <v>4550</v>
      </c>
      <c r="L773" s="157">
        <v>4550</v>
      </c>
      <c r="M773" s="1005"/>
      <c r="N773" s="157"/>
      <c r="O773" s="2527"/>
      <c r="P773" s="160"/>
      <c r="Q773" s="160"/>
      <c r="R773" s="160"/>
      <c r="S773" s="161">
        <f t="shared" si="402"/>
        <v>900</v>
      </c>
      <c r="T773" s="2541">
        <v>900</v>
      </c>
      <c r="U773" s="106"/>
      <c r="V773" s="160"/>
      <c r="W773" s="160">
        <f t="shared" si="403"/>
        <v>0</v>
      </c>
      <c r="X773" s="160">
        <v>0</v>
      </c>
      <c r="Y773" s="159"/>
      <c r="Z773" s="160"/>
      <c r="AA773" s="160">
        <f t="shared" si="404"/>
        <v>0</v>
      </c>
      <c r="AB773" s="160"/>
      <c r="AC773" s="160"/>
      <c r="AD773" s="160"/>
      <c r="AE773" s="160">
        <f t="shared" si="405"/>
        <v>0</v>
      </c>
      <c r="AF773" s="160">
        <v>0</v>
      </c>
      <c r="AG773" s="160"/>
      <c r="AH773" s="160"/>
      <c r="AI773" s="160">
        <f t="shared" si="406"/>
        <v>900</v>
      </c>
      <c r="AJ773" s="160">
        <v>900</v>
      </c>
      <c r="AK773" s="160"/>
      <c r="AL773" s="160"/>
      <c r="AM773" s="2541">
        <f t="shared" si="407"/>
        <v>900</v>
      </c>
      <c r="AN773" s="2541">
        <v>900</v>
      </c>
      <c r="AO773" s="160"/>
      <c r="AP773" s="160"/>
      <c r="AQ773" s="2541">
        <f t="shared" si="408"/>
        <v>3650</v>
      </c>
      <c r="AR773" s="2541">
        <f t="shared" si="419"/>
        <v>3650</v>
      </c>
      <c r="AS773" s="106"/>
      <c r="AT773" s="160"/>
      <c r="AU773" s="160"/>
      <c r="AV773" s="2541">
        <f t="shared" si="409"/>
        <v>1825</v>
      </c>
      <c r="AW773" s="2541">
        <v>1825</v>
      </c>
      <c r="AX773" s="160"/>
      <c r="AY773" s="160"/>
      <c r="AZ773" s="160"/>
      <c r="BA773" s="99"/>
      <c r="BB773" s="99"/>
      <c r="BC773" s="99"/>
      <c r="BD773" s="2544">
        <v>941</v>
      </c>
      <c r="BE773" s="2544"/>
      <c r="BF773" s="933">
        <f t="shared" si="398"/>
        <v>0</v>
      </c>
      <c r="BG773" s="2638">
        <v>2023</v>
      </c>
      <c r="BH773" s="2638" t="s">
        <v>2322</v>
      </c>
      <c r="BI773" s="2638" t="s">
        <v>2327</v>
      </c>
      <c r="BJ773" s="2531">
        <f t="shared" si="410"/>
        <v>40.46153846153846</v>
      </c>
      <c r="BK773" s="2531">
        <f t="shared" si="411"/>
        <v>25.780821917808218</v>
      </c>
      <c r="BL773" s="2638" t="s">
        <v>40</v>
      </c>
      <c r="BM773" s="2548"/>
      <c r="BN773" s="2900" t="s">
        <v>2498</v>
      </c>
      <c r="BO773" s="2920"/>
      <c r="BP773" s="2549">
        <f t="shared" si="423"/>
        <v>1865.5</v>
      </c>
      <c r="BQ773" s="2427">
        <f t="shared" si="424"/>
        <v>965.5</v>
      </c>
    </row>
    <row r="774" spans="1:69" s="2443" customFormat="1" ht="36" customHeight="1">
      <c r="A774" s="2523">
        <v>5</v>
      </c>
      <c r="B774" s="2524" t="s">
        <v>1859</v>
      </c>
      <c r="C774" s="145" t="s">
        <v>1860</v>
      </c>
      <c r="D774" s="168" t="s">
        <v>1861</v>
      </c>
      <c r="E774" s="2525" t="s">
        <v>510</v>
      </c>
      <c r="F774" s="2637" t="s">
        <v>1862</v>
      </c>
      <c r="G774" s="2527">
        <v>6000</v>
      </c>
      <c r="H774" s="2527">
        <v>6000</v>
      </c>
      <c r="I774" s="106"/>
      <c r="J774" s="158"/>
      <c r="K774" s="157">
        <v>6000</v>
      </c>
      <c r="L774" s="157">
        <v>6000</v>
      </c>
      <c r="M774" s="1005"/>
      <c r="N774" s="157"/>
      <c r="O774" s="2527"/>
      <c r="P774" s="160"/>
      <c r="Q774" s="160"/>
      <c r="R774" s="160"/>
      <c r="S774" s="161">
        <f t="shared" si="402"/>
        <v>1350</v>
      </c>
      <c r="T774" s="2541">
        <v>1350</v>
      </c>
      <c r="U774" s="106"/>
      <c r="V774" s="160"/>
      <c r="W774" s="160">
        <f t="shared" si="403"/>
        <v>0</v>
      </c>
      <c r="X774" s="160">
        <v>0</v>
      </c>
      <c r="Y774" s="159"/>
      <c r="Z774" s="160"/>
      <c r="AA774" s="160">
        <f t="shared" si="404"/>
        <v>0</v>
      </c>
      <c r="AB774" s="160"/>
      <c r="AC774" s="160"/>
      <c r="AD774" s="160"/>
      <c r="AE774" s="160">
        <f t="shared" si="405"/>
        <v>0</v>
      </c>
      <c r="AF774" s="160">
        <v>0</v>
      </c>
      <c r="AG774" s="160"/>
      <c r="AH774" s="160"/>
      <c r="AI774" s="160">
        <f t="shared" si="406"/>
        <v>1350</v>
      </c>
      <c r="AJ774" s="160">
        <v>1350</v>
      </c>
      <c r="AK774" s="160"/>
      <c r="AL774" s="160"/>
      <c r="AM774" s="2541">
        <f t="shared" si="407"/>
        <v>1350</v>
      </c>
      <c r="AN774" s="2541">
        <v>1350</v>
      </c>
      <c r="AO774" s="160"/>
      <c r="AP774" s="160"/>
      <c r="AQ774" s="2541">
        <f t="shared" si="408"/>
        <v>4650</v>
      </c>
      <c r="AR774" s="2541">
        <f t="shared" si="419"/>
        <v>4650</v>
      </c>
      <c r="AS774" s="106"/>
      <c r="AT774" s="160"/>
      <c r="AU774" s="160"/>
      <c r="AV774" s="2541">
        <f t="shared" si="409"/>
        <v>2325</v>
      </c>
      <c r="AW774" s="2541">
        <v>2325</v>
      </c>
      <c r="AX774" s="160"/>
      <c r="AY774" s="160"/>
      <c r="AZ774" s="160"/>
      <c r="BA774" s="99"/>
      <c r="BB774" s="99"/>
      <c r="BC774" s="99"/>
      <c r="BD774" s="2544">
        <v>1050</v>
      </c>
      <c r="BE774" s="2544"/>
      <c r="BF774" s="933">
        <f t="shared" si="398"/>
        <v>0</v>
      </c>
      <c r="BG774" s="2638">
        <v>2023</v>
      </c>
      <c r="BH774" s="2638" t="s">
        <v>2322</v>
      </c>
      <c r="BI774" s="2638" t="s">
        <v>2327</v>
      </c>
      <c r="BJ774" s="2531">
        <f t="shared" si="410"/>
        <v>40</v>
      </c>
      <c r="BK774" s="2531">
        <f t="shared" si="411"/>
        <v>22.58064516129032</v>
      </c>
      <c r="BL774" s="2638" t="s">
        <v>40</v>
      </c>
      <c r="BM774" s="2548"/>
      <c r="BN774" s="2900" t="s">
        <v>2498</v>
      </c>
      <c r="BO774" s="2920"/>
      <c r="BP774" s="2549">
        <f t="shared" si="423"/>
        <v>2460</v>
      </c>
      <c r="BQ774" s="2427">
        <f t="shared" si="424"/>
        <v>1110</v>
      </c>
    </row>
    <row r="775" spans="1:69" s="2443" customFormat="1" ht="36" customHeight="1">
      <c r="A775" s="2523">
        <v>6</v>
      </c>
      <c r="B775" s="2524" t="s">
        <v>1863</v>
      </c>
      <c r="C775" s="145" t="s">
        <v>1528</v>
      </c>
      <c r="D775" s="168" t="s">
        <v>1857</v>
      </c>
      <c r="E775" s="2525" t="s">
        <v>510</v>
      </c>
      <c r="F775" s="2637" t="s">
        <v>1864</v>
      </c>
      <c r="G775" s="2527">
        <v>5500</v>
      </c>
      <c r="H775" s="2527">
        <v>5500</v>
      </c>
      <c r="I775" s="106"/>
      <c r="J775" s="158"/>
      <c r="K775" s="157">
        <v>5500</v>
      </c>
      <c r="L775" s="157">
        <v>5500</v>
      </c>
      <c r="M775" s="1005"/>
      <c r="N775" s="157"/>
      <c r="O775" s="2527"/>
      <c r="P775" s="160"/>
      <c r="Q775" s="160"/>
      <c r="R775" s="160"/>
      <c r="S775" s="161">
        <f t="shared" si="402"/>
        <v>1800</v>
      </c>
      <c r="T775" s="2541">
        <v>1800</v>
      </c>
      <c r="U775" s="106"/>
      <c r="V775" s="160"/>
      <c r="W775" s="160">
        <f t="shared" si="403"/>
        <v>0</v>
      </c>
      <c r="X775" s="160">
        <v>0</v>
      </c>
      <c r="Y775" s="159"/>
      <c r="Z775" s="160"/>
      <c r="AA775" s="160">
        <f t="shared" si="404"/>
        <v>0</v>
      </c>
      <c r="AB775" s="160"/>
      <c r="AC775" s="160"/>
      <c r="AD775" s="160"/>
      <c r="AE775" s="160">
        <f t="shared" si="405"/>
        <v>0</v>
      </c>
      <c r="AF775" s="160">
        <v>0</v>
      </c>
      <c r="AG775" s="160"/>
      <c r="AH775" s="160"/>
      <c r="AI775" s="160">
        <f t="shared" si="406"/>
        <v>1800</v>
      </c>
      <c r="AJ775" s="160">
        <v>1800</v>
      </c>
      <c r="AK775" s="160"/>
      <c r="AL775" s="160"/>
      <c r="AM775" s="2541">
        <f t="shared" si="407"/>
        <v>1800</v>
      </c>
      <c r="AN775" s="2541">
        <v>1800</v>
      </c>
      <c r="AO775" s="160"/>
      <c r="AP775" s="160"/>
      <c r="AQ775" s="2541">
        <f t="shared" si="408"/>
        <v>3700</v>
      </c>
      <c r="AR775" s="2541">
        <f t="shared" si="419"/>
        <v>3700</v>
      </c>
      <c r="AS775" s="106"/>
      <c r="AT775" s="160"/>
      <c r="AU775" s="160"/>
      <c r="AV775" s="2541">
        <f t="shared" si="409"/>
        <v>1850</v>
      </c>
      <c r="AW775" s="2541">
        <v>1850</v>
      </c>
      <c r="AX775" s="160"/>
      <c r="AY775" s="160"/>
      <c r="AZ775" s="160"/>
      <c r="BA775" s="99"/>
      <c r="BB775" s="99"/>
      <c r="BC775" s="99"/>
      <c r="BD775" s="2544">
        <v>455</v>
      </c>
      <c r="BE775" s="2544"/>
      <c r="BF775" s="933">
        <f t="shared" si="398"/>
        <v>0</v>
      </c>
      <c r="BG775" s="2638">
        <v>2023</v>
      </c>
      <c r="BH775" s="2638" t="s">
        <v>2322</v>
      </c>
      <c r="BI775" s="2638" t="s">
        <v>2327</v>
      </c>
      <c r="BJ775" s="2531">
        <f t="shared" si="410"/>
        <v>41</v>
      </c>
      <c r="BK775" s="2531">
        <f t="shared" si="411"/>
        <v>12.297297297297298</v>
      </c>
      <c r="BL775" s="2638" t="s">
        <v>40</v>
      </c>
      <c r="BM775" s="2548"/>
      <c r="BN775" s="2900" t="s">
        <v>2498</v>
      </c>
      <c r="BO775" s="2920"/>
      <c r="BP775" s="2549">
        <f t="shared" si="423"/>
        <v>2255</v>
      </c>
      <c r="BQ775" s="2427">
        <f t="shared" si="424"/>
        <v>455</v>
      </c>
    </row>
    <row r="776" spans="1:69" s="2443" customFormat="1" ht="36" customHeight="1">
      <c r="A776" s="2523">
        <v>7</v>
      </c>
      <c r="B776" s="2524" t="s">
        <v>1867</v>
      </c>
      <c r="C776" s="145" t="s">
        <v>1584</v>
      </c>
      <c r="D776" s="168" t="s">
        <v>1854</v>
      </c>
      <c r="E776" s="2525" t="s">
        <v>510</v>
      </c>
      <c r="F776" s="2637" t="s">
        <v>1868</v>
      </c>
      <c r="G776" s="2527">
        <v>3000</v>
      </c>
      <c r="H776" s="2527">
        <v>3000</v>
      </c>
      <c r="I776" s="106"/>
      <c r="J776" s="1767"/>
      <c r="K776" s="157">
        <v>3000</v>
      </c>
      <c r="L776" s="157">
        <v>3000</v>
      </c>
      <c r="M776" s="1005"/>
      <c r="N776" s="157"/>
      <c r="O776" s="2527"/>
      <c r="P776" s="160"/>
      <c r="Q776" s="160"/>
      <c r="R776" s="160"/>
      <c r="S776" s="161">
        <f t="shared" si="402"/>
        <v>750</v>
      </c>
      <c r="T776" s="2541">
        <v>750</v>
      </c>
      <c r="U776" s="106"/>
      <c r="V776" s="160"/>
      <c r="W776" s="160">
        <f t="shared" si="403"/>
        <v>0</v>
      </c>
      <c r="X776" s="160">
        <v>0</v>
      </c>
      <c r="Y776" s="159"/>
      <c r="Z776" s="160"/>
      <c r="AA776" s="160">
        <f t="shared" si="404"/>
        <v>0</v>
      </c>
      <c r="AB776" s="160"/>
      <c r="AC776" s="160"/>
      <c r="AD776" s="160"/>
      <c r="AE776" s="160">
        <f t="shared" si="405"/>
        <v>0</v>
      </c>
      <c r="AF776" s="160">
        <v>0</v>
      </c>
      <c r="AG776" s="160"/>
      <c r="AH776" s="160"/>
      <c r="AI776" s="160">
        <f t="shared" si="406"/>
        <v>750</v>
      </c>
      <c r="AJ776" s="160">
        <v>750</v>
      </c>
      <c r="AK776" s="160"/>
      <c r="AL776" s="160"/>
      <c r="AM776" s="2541">
        <f t="shared" si="407"/>
        <v>750</v>
      </c>
      <c r="AN776" s="2541">
        <v>750</v>
      </c>
      <c r="AO776" s="160"/>
      <c r="AP776" s="160"/>
      <c r="AQ776" s="2541">
        <f t="shared" si="408"/>
        <v>2250</v>
      </c>
      <c r="AR776" s="2541">
        <f t="shared" si="419"/>
        <v>2250</v>
      </c>
      <c r="AS776" s="106"/>
      <c r="AT776" s="160"/>
      <c r="AU776" s="160"/>
      <c r="AV776" s="2541">
        <f t="shared" si="409"/>
        <v>1125</v>
      </c>
      <c r="AW776" s="2541">
        <v>1125</v>
      </c>
      <c r="AX776" s="160"/>
      <c r="AY776" s="160"/>
      <c r="AZ776" s="160"/>
      <c r="BA776" s="99"/>
      <c r="BB776" s="99"/>
      <c r="BC776" s="99"/>
      <c r="BD776" s="2544">
        <v>480</v>
      </c>
      <c r="BE776" s="2544"/>
      <c r="BF776" s="933">
        <f t="shared" si="398"/>
        <v>0</v>
      </c>
      <c r="BG776" s="2638">
        <v>2023</v>
      </c>
      <c r="BH776" s="2638" t="s">
        <v>2322</v>
      </c>
      <c r="BI776" s="2638" t="s">
        <v>2327</v>
      </c>
      <c r="BJ776" s="2531">
        <f t="shared" si="410"/>
        <v>41</v>
      </c>
      <c r="BK776" s="2531">
        <f t="shared" si="411"/>
        <v>21.333333333333336</v>
      </c>
      <c r="BL776" s="2638" t="s">
        <v>40</v>
      </c>
      <c r="BM776" s="2548"/>
      <c r="BN776" s="2900" t="s">
        <v>2498</v>
      </c>
      <c r="BO776" s="2920"/>
      <c r="BP776" s="2549">
        <f t="shared" si="423"/>
        <v>1230</v>
      </c>
      <c r="BQ776" s="2427">
        <f t="shared" si="424"/>
        <v>480</v>
      </c>
    </row>
    <row r="777" spans="1:69" s="2443" customFormat="1" ht="36" customHeight="1">
      <c r="A777" s="2523">
        <v>8</v>
      </c>
      <c r="B777" s="2524" t="s">
        <v>1869</v>
      </c>
      <c r="C777" s="145" t="s">
        <v>1604</v>
      </c>
      <c r="D777" s="168" t="s">
        <v>1870</v>
      </c>
      <c r="E777" s="2525" t="s">
        <v>510</v>
      </c>
      <c r="F777" s="2637" t="s">
        <v>1871</v>
      </c>
      <c r="G777" s="2527">
        <v>3000</v>
      </c>
      <c r="H777" s="2527">
        <v>3000</v>
      </c>
      <c r="I777" s="106"/>
      <c r="J777" s="1767"/>
      <c r="K777" s="157">
        <v>3000</v>
      </c>
      <c r="L777" s="157">
        <v>3000</v>
      </c>
      <c r="M777" s="1005"/>
      <c r="N777" s="157"/>
      <c r="O777" s="2527"/>
      <c r="P777" s="160"/>
      <c r="Q777" s="160"/>
      <c r="R777" s="160"/>
      <c r="S777" s="161">
        <f t="shared" si="402"/>
        <v>900</v>
      </c>
      <c r="T777" s="2541">
        <v>900</v>
      </c>
      <c r="U777" s="106"/>
      <c r="V777" s="160"/>
      <c r="W777" s="160">
        <f t="shared" si="403"/>
        <v>0</v>
      </c>
      <c r="X777" s="160">
        <v>0</v>
      </c>
      <c r="Y777" s="159"/>
      <c r="Z777" s="160"/>
      <c r="AA777" s="160">
        <f t="shared" si="404"/>
        <v>0</v>
      </c>
      <c r="AB777" s="160"/>
      <c r="AC777" s="160"/>
      <c r="AD777" s="160"/>
      <c r="AE777" s="160">
        <f t="shared" si="405"/>
        <v>0</v>
      </c>
      <c r="AF777" s="160">
        <v>0</v>
      </c>
      <c r="AG777" s="160"/>
      <c r="AH777" s="160"/>
      <c r="AI777" s="160">
        <f t="shared" si="406"/>
        <v>900</v>
      </c>
      <c r="AJ777" s="160">
        <v>900</v>
      </c>
      <c r="AK777" s="160"/>
      <c r="AL777" s="160"/>
      <c r="AM777" s="2541">
        <f t="shared" si="407"/>
        <v>900</v>
      </c>
      <c r="AN777" s="2541">
        <v>900</v>
      </c>
      <c r="AO777" s="160"/>
      <c r="AP777" s="160"/>
      <c r="AQ777" s="2541">
        <f t="shared" si="408"/>
        <v>2100</v>
      </c>
      <c r="AR777" s="2541">
        <f t="shared" si="419"/>
        <v>2100</v>
      </c>
      <c r="AS777" s="106"/>
      <c r="AT777" s="160"/>
      <c r="AU777" s="160"/>
      <c r="AV777" s="2541">
        <f t="shared" si="409"/>
        <v>1050</v>
      </c>
      <c r="AW777" s="2541">
        <v>1050</v>
      </c>
      <c r="AX777" s="160"/>
      <c r="AY777" s="160"/>
      <c r="AZ777" s="160"/>
      <c r="BA777" s="99"/>
      <c r="BB777" s="99"/>
      <c r="BC777" s="99"/>
      <c r="BD777" s="2544">
        <v>330</v>
      </c>
      <c r="BE777" s="2544"/>
      <c r="BF777" s="933">
        <f t="shared" si="398"/>
        <v>0</v>
      </c>
      <c r="BG777" s="2638">
        <v>2023</v>
      </c>
      <c r="BH777" s="2638" t="s">
        <v>2322</v>
      </c>
      <c r="BI777" s="2638" t="s">
        <v>2327</v>
      </c>
      <c r="BJ777" s="2531">
        <f t="shared" si="410"/>
        <v>41</v>
      </c>
      <c r="BK777" s="2531">
        <f t="shared" si="411"/>
        <v>15.714285714285714</v>
      </c>
      <c r="BL777" s="2638" t="s">
        <v>40</v>
      </c>
      <c r="BM777" s="2548"/>
      <c r="BN777" s="2900" t="s">
        <v>2498</v>
      </c>
      <c r="BO777" s="2920"/>
      <c r="BP777" s="2549">
        <f t="shared" si="423"/>
        <v>1230</v>
      </c>
      <c r="BQ777" s="2427">
        <f t="shared" si="424"/>
        <v>330</v>
      </c>
    </row>
    <row r="778" spans="1:69" s="2443" customFormat="1" ht="36" customHeight="1">
      <c r="A778" s="2523">
        <v>9</v>
      </c>
      <c r="B778" s="2524" t="s">
        <v>1872</v>
      </c>
      <c r="C778" s="145" t="s">
        <v>1551</v>
      </c>
      <c r="D778" s="168" t="s">
        <v>1854</v>
      </c>
      <c r="E778" s="2525" t="s">
        <v>510</v>
      </c>
      <c r="F778" s="2637" t="s">
        <v>1873</v>
      </c>
      <c r="G778" s="2527">
        <v>3700</v>
      </c>
      <c r="H778" s="2527">
        <v>3700</v>
      </c>
      <c r="I778" s="106"/>
      <c r="J778" s="158"/>
      <c r="K778" s="157">
        <v>3700</v>
      </c>
      <c r="L778" s="157">
        <v>3700</v>
      </c>
      <c r="M778" s="1005"/>
      <c r="N778" s="157"/>
      <c r="O778" s="2527"/>
      <c r="P778" s="160"/>
      <c r="Q778" s="160"/>
      <c r="R778" s="160"/>
      <c r="S778" s="161">
        <f t="shared" si="402"/>
        <v>1200</v>
      </c>
      <c r="T778" s="2541">
        <v>1200</v>
      </c>
      <c r="U778" s="106"/>
      <c r="V778" s="160"/>
      <c r="W778" s="160">
        <f t="shared" si="403"/>
        <v>0</v>
      </c>
      <c r="X778" s="160">
        <v>0</v>
      </c>
      <c r="Y778" s="159"/>
      <c r="Z778" s="160"/>
      <c r="AA778" s="160">
        <f t="shared" si="404"/>
        <v>0</v>
      </c>
      <c r="AB778" s="160"/>
      <c r="AC778" s="160"/>
      <c r="AD778" s="160"/>
      <c r="AE778" s="160">
        <f t="shared" si="405"/>
        <v>0</v>
      </c>
      <c r="AF778" s="160">
        <v>0</v>
      </c>
      <c r="AG778" s="160"/>
      <c r="AH778" s="160"/>
      <c r="AI778" s="160">
        <f t="shared" si="406"/>
        <v>1200</v>
      </c>
      <c r="AJ778" s="160">
        <v>1200</v>
      </c>
      <c r="AK778" s="160"/>
      <c r="AL778" s="160"/>
      <c r="AM778" s="2541">
        <f t="shared" si="407"/>
        <v>1200</v>
      </c>
      <c r="AN778" s="2541">
        <v>1200</v>
      </c>
      <c r="AO778" s="160"/>
      <c r="AP778" s="160"/>
      <c r="AQ778" s="2541">
        <f t="shared" si="408"/>
        <v>2500</v>
      </c>
      <c r="AR778" s="2541">
        <f t="shared" si="419"/>
        <v>2500</v>
      </c>
      <c r="AS778" s="106"/>
      <c r="AT778" s="160"/>
      <c r="AU778" s="160"/>
      <c r="AV778" s="2541">
        <f t="shared" si="409"/>
        <v>1250</v>
      </c>
      <c r="AW778" s="2541">
        <v>1250</v>
      </c>
      <c r="AX778" s="160"/>
      <c r="AY778" s="160"/>
      <c r="AZ778" s="160"/>
      <c r="BA778" s="99"/>
      <c r="BB778" s="99"/>
      <c r="BC778" s="99"/>
      <c r="BD778" s="2544">
        <v>317</v>
      </c>
      <c r="BE778" s="2544"/>
      <c r="BF778" s="933">
        <f t="shared" si="398"/>
        <v>0</v>
      </c>
      <c r="BG778" s="2638">
        <v>2023</v>
      </c>
      <c r="BH778" s="2638" t="s">
        <v>2322</v>
      </c>
      <c r="BI778" s="2638" t="s">
        <v>2327</v>
      </c>
      <c r="BJ778" s="2531">
        <f t="shared" si="410"/>
        <v>41</v>
      </c>
      <c r="BK778" s="2531">
        <f t="shared" si="411"/>
        <v>12.68</v>
      </c>
      <c r="BL778" s="2638" t="s">
        <v>40</v>
      </c>
      <c r="BM778" s="2548"/>
      <c r="BN778" s="2900" t="s">
        <v>2498</v>
      </c>
      <c r="BO778" s="2920"/>
      <c r="BP778" s="2549">
        <f t="shared" si="423"/>
        <v>1517</v>
      </c>
      <c r="BQ778" s="2427">
        <f t="shared" si="424"/>
        <v>317</v>
      </c>
    </row>
    <row r="779" spans="1:69" s="2443" customFormat="1" ht="36" customHeight="1">
      <c r="A779" s="2523">
        <v>10</v>
      </c>
      <c r="B779" s="2524" t="s">
        <v>1874</v>
      </c>
      <c r="C779" s="145" t="s">
        <v>1512</v>
      </c>
      <c r="D779" s="168" t="s">
        <v>1854</v>
      </c>
      <c r="E779" s="2525" t="s">
        <v>510</v>
      </c>
      <c r="F779" s="2637" t="s">
        <v>1875</v>
      </c>
      <c r="G779" s="2527">
        <v>2000</v>
      </c>
      <c r="H779" s="2527">
        <v>2000</v>
      </c>
      <c r="I779" s="106"/>
      <c r="J779" s="158"/>
      <c r="K779" s="157">
        <v>2000</v>
      </c>
      <c r="L779" s="157">
        <v>2000</v>
      </c>
      <c r="M779" s="1005"/>
      <c r="N779" s="157"/>
      <c r="O779" s="2527"/>
      <c r="P779" s="160"/>
      <c r="Q779" s="160"/>
      <c r="R779" s="160"/>
      <c r="S779" s="161">
        <f t="shared" si="402"/>
        <v>600</v>
      </c>
      <c r="T779" s="2541">
        <v>600</v>
      </c>
      <c r="U779" s="106"/>
      <c r="V779" s="160"/>
      <c r="W779" s="160">
        <f t="shared" si="403"/>
        <v>0</v>
      </c>
      <c r="X779" s="160">
        <v>0</v>
      </c>
      <c r="Y779" s="159"/>
      <c r="Z779" s="160"/>
      <c r="AA779" s="160">
        <f t="shared" si="404"/>
        <v>0</v>
      </c>
      <c r="AB779" s="160"/>
      <c r="AC779" s="160"/>
      <c r="AD779" s="160"/>
      <c r="AE779" s="160">
        <f t="shared" si="405"/>
        <v>0</v>
      </c>
      <c r="AF779" s="160">
        <v>0</v>
      </c>
      <c r="AG779" s="160"/>
      <c r="AH779" s="160"/>
      <c r="AI779" s="160">
        <f t="shared" si="406"/>
        <v>600</v>
      </c>
      <c r="AJ779" s="160">
        <v>600</v>
      </c>
      <c r="AK779" s="160"/>
      <c r="AL779" s="160"/>
      <c r="AM779" s="2541">
        <f t="shared" si="407"/>
        <v>600</v>
      </c>
      <c r="AN779" s="2541">
        <v>600</v>
      </c>
      <c r="AO779" s="160"/>
      <c r="AP779" s="160"/>
      <c r="AQ779" s="2541">
        <f t="shared" si="408"/>
        <v>1400</v>
      </c>
      <c r="AR779" s="2541">
        <f t="shared" si="419"/>
        <v>1400</v>
      </c>
      <c r="AS779" s="106"/>
      <c r="AT779" s="160"/>
      <c r="AU779" s="160"/>
      <c r="AV779" s="2541">
        <f t="shared" si="409"/>
        <v>700</v>
      </c>
      <c r="AW779" s="2541">
        <v>700</v>
      </c>
      <c r="AX779" s="160"/>
      <c r="AY779" s="160"/>
      <c r="AZ779" s="160"/>
      <c r="BA779" s="99"/>
      <c r="BB779" s="99"/>
      <c r="BC779" s="99"/>
      <c r="BD779" s="2544">
        <v>220</v>
      </c>
      <c r="BE779" s="2544"/>
      <c r="BF779" s="933">
        <f t="shared" si="398"/>
        <v>0</v>
      </c>
      <c r="BG779" s="2638">
        <v>2023</v>
      </c>
      <c r="BH779" s="2638" t="s">
        <v>2322</v>
      </c>
      <c r="BI779" s="2638" t="s">
        <v>2327</v>
      </c>
      <c r="BJ779" s="2531">
        <f t="shared" si="410"/>
        <v>41</v>
      </c>
      <c r="BK779" s="2531">
        <f t="shared" si="411"/>
        <v>15.714285714285714</v>
      </c>
      <c r="BL779" s="2638" t="s">
        <v>40</v>
      </c>
      <c r="BM779" s="2548"/>
      <c r="BN779" s="2900" t="s">
        <v>2498</v>
      </c>
      <c r="BO779" s="2920"/>
      <c r="BP779" s="2549">
        <f t="shared" si="423"/>
        <v>820</v>
      </c>
      <c r="BQ779" s="2427">
        <f t="shared" si="424"/>
        <v>220</v>
      </c>
    </row>
    <row r="780" spans="1:69" s="2443" customFormat="1" ht="36" customHeight="1">
      <c r="A780" s="2523">
        <v>11</v>
      </c>
      <c r="B780" s="2524" t="s">
        <v>1876</v>
      </c>
      <c r="C780" s="145" t="s">
        <v>1877</v>
      </c>
      <c r="D780" s="168" t="s">
        <v>1878</v>
      </c>
      <c r="E780" s="2525" t="s">
        <v>510</v>
      </c>
      <c r="F780" s="2637" t="s">
        <v>1879</v>
      </c>
      <c r="G780" s="2527">
        <v>1000</v>
      </c>
      <c r="H780" s="2527">
        <v>1000</v>
      </c>
      <c r="I780" s="106"/>
      <c r="J780" s="158"/>
      <c r="K780" s="157">
        <v>1000</v>
      </c>
      <c r="L780" s="157">
        <v>1000</v>
      </c>
      <c r="M780" s="1005"/>
      <c r="N780" s="157"/>
      <c r="O780" s="2527"/>
      <c r="P780" s="160"/>
      <c r="Q780" s="160"/>
      <c r="R780" s="160"/>
      <c r="S780" s="161">
        <f t="shared" si="402"/>
        <v>300</v>
      </c>
      <c r="T780" s="2541">
        <v>300</v>
      </c>
      <c r="U780" s="106"/>
      <c r="V780" s="160"/>
      <c r="W780" s="160">
        <f t="shared" si="403"/>
        <v>0</v>
      </c>
      <c r="X780" s="160">
        <v>0</v>
      </c>
      <c r="Y780" s="159"/>
      <c r="Z780" s="160"/>
      <c r="AA780" s="160">
        <f t="shared" si="404"/>
        <v>0</v>
      </c>
      <c r="AB780" s="160"/>
      <c r="AC780" s="160"/>
      <c r="AD780" s="160"/>
      <c r="AE780" s="160">
        <f t="shared" si="405"/>
        <v>0</v>
      </c>
      <c r="AF780" s="160">
        <v>0</v>
      </c>
      <c r="AG780" s="160"/>
      <c r="AH780" s="160"/>
      <c r="AI780" s="160">
        <f t="shared" si="406"/>
        <v>300</v>
      </c>
      <c r="AJ780" s="160">
        <v>300</v>
      </c>
      <c r="AK780" s="160"/>
      <c r="AL780" s="160"/>
      <c r="AM780" s="2541">
        <f t="shared" si="407"/>
        <v>300</v>
      </c>
      <c r="AN780" s="2541">
        <v>300</v>
      </c>
      <c r="AO780" s="160"/>
      <c r="AP780" s="160"/>
      <c r="AQ780" s="2541">
        <f t="shared" si="408"/>
        <v>700</v>
      </c>
      <c r="AR780" s="2541">
        <f t="shared" si="419"/>
        <v>700</v>
      </c>
      <c r="AS780" s="106"/>
      <c r="AT780" s="160"/>
      <c r="AU780" s="160"/>
      <c r="AV780" s="2541">
        <f t="shared" si="409"/>
        <v>350</v>
      </c>
      <c r="AW780" s="2541">
        <v>350</v>
      </c>
      <c r="AX780" s="160"/>
      <c r="AY780" s="160"/>
      <c r="AZ780" s="160"/>
      <c r="BA780" s="99"/>
      <c r="BB780" s="99"/>
      <c r="BC780" s="99"/>
      <c r="BD780" s="2544">
        <v>110</v>
      </c>
      <c r="BE780" s="2544"/>
      <c r="BF780" s="933">
        <f t="shared" si="398"/>
        <v>0</v>
      </c>
      <c r="BG780" s="2638">
        <v>2023</v>
      </c>
      <c r="BH780" s="2638" t="s">
        <v>2322</v>
      </c>
      <c r="BI780" s="2638" t="s">
        <v>2327</v>
      </c>
      <c r="BJ780" s="2531">
        <f t="shared" si="410"/>
        <v>41</v>
      </c>
      <c r="BK780" s="2531">
        <f t="shared" si="411"/>
        <v>15.714285714285714</v>
      </c>
      <c r="BL780" s="2638" t="s">
        <v>40</v>
      </c>
      <c r="BM780" s="2548"/>
      <c r="BN780" s="2900" t="s">
        <v>2498</v>
      </c>
      <c r="BO780" s="2920"/>
      <c r="BP780" s="2549">
        <f t="shared" si="423"/>
        <v>410</v>
      </c>
      <c r="BQ780" s="2427">
        <f t="shared" si="424"/>
        <v>110</v>
      </c>
    </row>
    <row r="781" spans="1:69" s="2443" customFormat="1" ht="36" customHeight="1">
      <c r="A781" s="2523">
        <v>12</v>
      </c>
      <c r="B781" s="2524" t="s">
        <v>1880</v>
      </c>
      <c r="C781" s="145" t="s">
        <v>1504</v>
      </c>
      <c r="D781" s="168" t="s">
        <v>1881</v>
      </c>
      <c r="E781" s="2525" t="s">
        <v>510</v>
      </c>
      <c r="F781" s="2637" t="s">
        <v>1882</v>
      </c>
      <c r="G781" s="2527">
        <v>10000</v>
      </c>
      <c r="H781" s="2527">
        <v>10000</v>
      </c>
      <c r="I781" s="106"/>
      <c r="J781" s="1767"/>
      <c r="K781" s="157">
        <v>10000</v>
      </c>
      <c r="L781" s="157">
        <v>10000</v>
      </c>
      <c r="M781" s="1005"/>
      <c r="N781" s="157"/>
      <c r="O781" s="2527"/>
      <c r="P781" s="160"/>
      <c r="Q781" s="160"/>
      <c r="R781" s="160"/>
      <c r="S781" s="161">
        <f t="shared" si="402"/>
        <v>2800</v>
      </c>
      <c r="T781" s="2541">
        <v>2800</v>
      </c>
      <c r="U781" s="106"/>
      <c r="V781" s="160"/>
      <c r="W781" s="160">
        <f t="shared" si="403"/>
        <v>0</v>
      </c>
      <c r="X781" s="160">
        <v>0</v>
      </c>
      <c r="Y781" s="159"/>
      <c r="Z781" s="160"/>
      <c r="AA781" s="160">
        <f t="shared" si="404"/>
        <v>0</v>
      </c>
      <c r="AB781" s="160"/>
      <c r="AC781" s="160"/>
      <c r="AD781" s="160"/>
      <c r="AE781" s="160">
        <f t="shared" si="405"/>
        <v>0</v>
      </c>
      <c r="AF781" s="160">
        <v>0</v>
      </c>
      <c r="AG781" s="160"/>
      <c r="AH781" s="160"/>
      <c r="AI781" s="160">
        <f t="shared" si="406"/>
        <v>2800</v>
      </c>
      <c r="AJ781" s="160">
        <v>2800</v>
      </c>
      <c r="AK781" s="160"/>
      <c r="AL781" s="160"/>
      <c r="AM781" s="2541">
        <f t="shared" si="407"/>
        <v>2800</v>
      </c>
      <c r="AN781" s="2541">
        <v>2800</v>
      </c>
      <c r="AO781" s="160"/>
      <c r="AP781" s="160"/>
      <c r="AQ781" s="2541">
        <f t="shared" si="408"/>
        <v>7200</v>
      </c>
      <c r="AR781" s="2541">
        <f t="shared" si="419"/>
        <v>7200</v>
      </c>
      <c r="AS781" s="106"/>
      <c r="AT781" s="160"/>
      <c r="AU781" s="160"/>
      <c r="AV781" s="2541">
        <f t="shared" si="409"/>
        <v>3600</v>
      </c>
      <c r="AW781" s="2541">
        <v>3600</v>
      </c>
      <c r="AX781" s="160"/>
      <c r="AY781" s="160"/>
      <c r="AZ781" s="160"/>
      <c r="BA781" s="99"/>
      <c r="BB781" s="99"/>
      <c r="BC781" s="99"/>
      <c r="BD781" s="2544">
        <v>1250</v>
      </c>
      <c r="BE781" s="2544"/>
      <c r="BF781" s="933">
        <f t="shared" si="398"/>
        <v>0</v>
      </c>
      <c r="BG781" s="2638">
        <v>2023</v>
      </c>
      <c r="BH781" s="2638" t="s">
        <v>2322</v>
      </c>
      <c r="BI781" s="2638" t="s">
        <v>2327</v>
      </c>
      <c r="BJ781" s="2531">
        <f t="shared" si="410"/>
        <v>40.5</v>
      </c>
      <c r="BK781" s="2531">
        <f t="shared" si="411"/>
        <v>17.361111111111111</v>
      </c>
      <c r="BL781" s="2638" t="s">
        <v>40</v>
      </c>
      <c r="BM781" s="2548"/>
      <c r="BN781" s="2900" t="s">
        <v>2498</v>
      </c>
      <c r="BO781" s="2920"/>
      <c r="BP781" s="2549">
        <f t="shared" si="423"/>
        <v>4100</v>
      </c>
      <c r="BQ781" s="2427">
        <f t="shared" si="424"/>
        <v>1300</v>
      </c>
    </row>
    <row r="782" spans="1:69" s="2443" customFormat="1" ht="36" customHeight="1">
      <c r="A782" s="2523">
        <v>13</v>
      </c>
      <c r="B782" s="2524" t="s">
        <v>1883</v>
      </c>
      <c r="C782" s="145" t="s">
        <v>1623</v>
      </c>
      <c r="D782" s="168" t="s">
        <v>1884</v>
      </c>
      <c r="E782" s="2525" t="s">
        <v>510</v>
      </c>
      <c r="F782" s="2637" t="s">
        <v>1885</v>
      </c>
      <c r="G782" s="2527">
        <v>7000</v>
      </c>
      <c r="H782" s="2527">
        <v>7000</v>
      </c>
      <c r="I782" s="106"/>
      <c r="J782" s="158"/>
      <c r="K782" s="157">
        <v>7000</v>
      </c>
      <c r="L782" s="157">
        <v>7000</v>
      </c>
      <c r="M782" s="1005"/>
      <c r="N782" s="157"/>
      <c r="O782" s="2527"/>
      <c r="P782" s="160"/>
      <c r="Q782" s="160"/>
      <c r="R782" s="160"/>
      <c r="S782" s="161">
        <f t="shared" si="402"/>
        <v>1920</v>
      </c>
      <c r="T782" s="2541">
        <v>1920</v>
      </c>
      <c r="U782" s="106"/>
      <c r="V782" s="160"/>
      <c r="W782" s="160">
        <f t="shared" si="403"/>
        <v>0</v>
      </c>
      <c r="X782" s="160">
        <v>0</v>
      </c>
      <c r="Y782" s="159"/>
      <c r="Z782" s="160"/>
      <c r="AA782" s="160">
        <f t="shared" si="404"/>
        <v>0</v>
      </c>
      <c r="AB782" s="160"/>
      <c r="AC782" s="160"/>
      <c r="AD782" s="160"/>
      <c r="AE782" s="160">
        <f t="shared" si="405"/>
        <v>0</v>
      </c>
      <c r="AF782" s="160">
        <v>0</v>
      </c>
      <c r="AG782" s="160"/>
      <c r="AH782" s="160"/>
      <c r="AI782" s="160">
        <f t="shared" si="406"/>
        <v>1920</v>
      </c>
      <c r="AJ782" s="160">
        <v>1920</v>
      </c>
      <c r="AK782" s="160"/>
      <c r="AL782" s="160"/>
      <c r="AM782" s="2541">
        <f t="shared" si="407"/>
        <v>1920</v>
      </c>
      <c r="AN782" s="2541">
        <v>1920</v>
      </c>
      <c r="AO782" s="160"/>
      <c r="AP782" s="160"/>
      <c r="AQ782" s="2541">
        <f t="shared" si="408"/>
        <v>5080</v>
      </c>
      <c r="AR782" s="2541">
        <f t="shared" si="419"/>
        <v>5080</v>
      </c>
      <c r="AS782" s="106"/>
      <c r="AT782" s="160"/>
      <c r="AU782" s="160"/>
      <c r="AV782" s="2541">
        <f t="shared" si="409"/>
        <v>2540</v>
      </c>
      <c r="AW782" s="2541">
        <v>2540</v>
      </c>
      <c r="AX782" s="160"/>
      <c r="AY782" s="160"/>
      <c r="AZ782" s="160"/>
      <c r="BA782" s="99"/>
      <c r="BB782" s="99"/>
      <c r="BC782" s="99"/>
      <c r="BD782" s="2544">
        <v>950</v>
      </c>
      <c r="BE782" s="2544"/>
      <c r="BF782" s="933">
        <f t="shared" si="398"/>
        <v>0</v>
      </c>
      <c r="BG782" s="2638">
        <v>2023</v>
      </c>
      <c r="BH782" s="2638" t="s">
        <v>2322</v>
      </c>
      <c r="BI782" s="2638" t="s">
        <v>2327</v>
      </c>
      <c r="BJ782" s="2531">
        <f t="shared" si="410"/>
        <v>41</v>
      </c>
      <c r="BK782" s="2531">
        <f t="shared" si="411"/>
        <v>18.700787401574804</v>
      </c>
      <c r="BL782" s="2638" t="s">
        <v>40</v>
      </c>
      <c r="BM782" s="2548"/>
      <c r="BN782" s="2900" t="s">
        <v>2498</v>
      </c>
      <c r="BO782" s="2920"/>
      <c r="BP782" s="2549">
        <f t="shared" si="423"/>
        <v>2870</v>
      </c>
      <c r="BQ782" s="2427">
        <f t="shared" si="424"/>
        <v>950</v>
      </c>
    </row>
    <row r="783" spans="1:69" s="2443" customFormat="1" ht="51">
      <c r="A783" s="2523">
        <v>14</v>
      </c>
      <c r="B783" s="2524" t="s">
        <v>1886</v>
      </c>
      <c r="C783" s="145" t="s">
        <v>1887</v>
      </c>
      <c r="D783" s="168" t="s">
        <v>1888</v>
      </c>
      <c r="E783" s="2525" t="s">
        <v>510</v>
      </c>
      <c r="F783" s="2637" t="s">
        <v>1889</v>
      </c>
      <c r="G783" s="2527">
        <v>22000</v>
      </c>
      <c r="H783" s="2527">
        <v>22000</v>
      </c>
      <c r="I783" s="106"/>
      <c r="J783" s="158"/>
      <c r="K783" s="157">
        <v>22000</v>
      </c>
      <c r="L783" s="157">
        <v>22000</v>
      </c>
      <c r="M783" s="1005"/>
      <c r="N783" s="157"/>
      <c r="O783" s="2527"/>
      <c r="P783" s="160"/>
      <c r="Q783" s="160"/>
      <c r="R783" s="160"/>
      <c r="S783" s="161">
        <f t="shared" si="402"/>
        <v>6700</v>
      </c>
      <c r="T783" s="2541">
        <v>6700</v>
      </c>
      <c r="U783" s="106"/>
      <c r="V783" s="160"/>
      <c r="W783" s="160">
        <f t="shared" si="403"/>
        <v>0</v>
      </c>
      <c r="X783" s="160">
        <v>0</v>
      </c>
      <c r="Y783" s="159"/>
      <c r="Z783" s="160"/>
      <c r="AA783" s="160">
        <f t="shared" si="404"/>
        <v>0</v>
      </c>
      <c r="AB783" s="160"/>
      <c r="AC783" s="160"/>
      <c r="AD783" s="160"/>
      <c r="AE783" s="160">
        <f t="shared" si="405"/>
        <v>0</v>
      </c>
      <c r="AF783" s="160">
        <v>0</v>
      </c>
      <c r="AG783" s="160"/>
      <c r="AH783" s="160"/>
      <c r="AI783" s="160">
        <f t="shared" si="406"/>
        <v>6700</v>
      </c>
      <c r="AJ783" s="160">
        <v>6700</v>
      </c>
      <c r="AK783" s="160"/>
      <c r="AL783" s="160"/>
      <c r="AM783" s="2541">
        <f t="shared" si="407"/>
        <v>6700</v>
      </c>
      <c r="AN783" s="2541">
        <v>6700</v>
      </c>
      <c r="AO783" s="160"/>
      <c r="AP783" s="160"/>
      <c r="AQ783" s="2541">
        <f t="shared" si="408"/>
        <v>15300</v>
      </c>
      <c r="AR783" s="2541">
        <f t="shared" si="419"/>
        <v>15300</v>
      </c>
      <c r="AS783" s="106"/>
      <c r="AT783" s="160"/>
      <c r="AU783" s="160"/>
      <c r="AV783" s="2541">
        <f t="shared" si="409"/>
        <v>7650</v>
      </c>
      <c r="AW783" s="2541">
        <v>7650</v>
      </c>
      <c r="AX783" s="160"/>
      <c r="AY783" s="160"/>
      <c r="AZ783" s="160"/>
      <c r="BA783" s="99"/>
      <c r="BB783" s="99"/>
      <c r="BC783" s="99"/>
      <c r="BD783" s="2544">
        <v>2150</v>
      </c>
      <c r="BE783" s="2544"/>
      <c r="BF783" s="933">
        <f t="shared" si="398"/>
        <v>0</v>
      </c>
      <c r="BG783" s="2638">
        <v>2023</v>
      </c>
      <c r="BH783" s="2638" t="s">
        <v>2322</v>
      </c>
      <c r="BI783" s="2638" t="s">
        <v>2327</v>
      </c>
      <c r="BJ783" s="2531">
        <f t="shared" si="410"/>
        <v>40.227272727272727</v>
      </c>
      <c r="BK783" s="2531">
        <f t="shared" si="411"/>
        <v>14.052287581699346</v>
      </c>
      <c r="BL783" s="2638" t="s">
        <v>40</v>
      </c>
      <c r="BM783" s="2548"/>
      <c r="BN783" s="2900" t="s">
        <v>2498</v>
      </c>
      <c r="BO783" s="2920"/>
      <c r="BP783" s="2549">
        <f t="shared" si="423"/>
        <v>9020</v>
      </c>
      <c r="BQ783" s="2427">
        <f t="shared" si="424"/>
        <v>2320</v>
      </c>
    </row>
    <row r="784" spans="1:69" s="2443" customFormat="1" ht="39.75" customHeight="1">
      <c r="A784" s="2523">
        <v>15</v>
      </c>
      <c r="B784" s="2524" t="s">
        <v>1890</v>
      </c>
      <c r="C784" s="145" t="s">
        <v>1891</v>
      </c>
      <c r="D784" s="168" t="s">
        <v>1892</v>
      </c>
      <c r="E784" s="2525" t="s">
        <v>510</v>
      </c>
      <c r="F784" s="2637" t="s">
        <v>1893</v>
      </c>
      <c r="G784" s="2527">
        <v>11000</v>
      </c>
      <c r="H784" s="2527">
        <v>11000</v>
      </c>
      <c r="I784" s="106"/>
      <c r="J784" s="158"/>
      <c r="K784" s="157">
        <v>11000</v>
      </c>
      <c r="L784" s="157">
        <v>11000</v>
      </c>
      <c r="M784" s="1005"/>
      <c r="N784" s="157"/>
      <c r="O784" s="2527"/>
      <c r="P784" s="160"/>
      <c r="Q784" s="160"/>
      <c r="R784" s="160"/>
      <c r="S784" s="161">
        <f t="shared" si="402"/>
        <v>3300</v>
      </c>
      <c r="T784" s="2541">
        <v>3300</v>
      </c>
      <c r="U784" s="106"/>
      <c r="V784" s="160"/>
      <c r="W784" s="160">
        <f t="shared" si="403"/>
        <v>0</v>
      </c>
      <c r="X784" s="160">
        <v>0</v>
      </c>
      <c r="Y784" s="159"/>
      <c r="Z784" s="160"/>
      <c r="AA784" s="160">
        <f t="shared" si="404"/>
        <v>0</v>
      </c>
      <c r="AB784" s="160"/>
      <c r="AC784" s="160"/>
      <c r="AD784" s="160"/>
      <c r="AE784" s="160">
        <f t="shared" si="405"/>
        <v>0</v>
      </c>
      <c r="AF784" s="160">
        <v>0</v>
      </c>
      <c r="AG784" s="160"/>
      <c r="AH784" s="160"/>
      <c r="AI784" s="160">
        <f t="shared" si="406"/>
        <v>3300</v>
      </c>
      <c r="AJ784" s="160">
        <v>3300</v>
      </c>
      <c r="AK784" s="160"/>
      <c r="AL784" s="160"/>
      <c r="AM784" s="2541">
        <f t="shared" si="407"/>
        <v>3300</v>
      </c>
      <c r="AN784" s="2541">
        <v>3300</v>
      </c>
      <c r="AO784" s="160"/>
      <c r="AP784" s="160"/>
      <c r="AQ784" s="2541">
        <f t="shared" si="408"/>
        <v>7700</v>
      </c>
      <c r="AR784" s="2541">
        <f t="shared" si="419"/>
        <v>7700</v>
      </c>
      <c r="AS784" s="106"/>
      <c r="AT784" s="160"/>
      <c r="AU784" s="160"/>
      <c r="AV784" s="2541">
        <f t="shared" si="409"/>
        <v>3850</v>
      </c>
      <c r="AW784" s="2541">
        <v>3850</v>
      </c>
      <c r="AX784" s="160"/>
      <c r="AY784" s="160"/>
      <c r="AZ784" s="160"/>
      <c r="BA784" s="99"/>
      <c r="BB784" s="99"/>
      <c r="BC784" s="99"/>
      <c r="BD784" s="2544">
        <v>1095</v>
      </c>
      <c r="BE784" s="2544"/>
      <c r="BF784" s="933">
        <f t="shared" si="398"/>
        <v>0</v>
      </c>
      <c r="BG784" s="2638">
        <v>2023</v>
      </c>
      <c r="BH784" s="2638" t="s">
        <v>2322</v>
      </c>
      <c r="BI784" s="2638" t="s">
        <v>2327</v>
      </c>
      <c r="BJ784" s="2531">
        <f t="shared" si="410"/>
        <v>39.954545454545453</v>
      </c>
      <c r="BK784" s="2531">
        <f t="shared" si="411"/>
        <v>14.220779220779219</v>
      </c>
      <c r="BL784" s="2638" t="s">
        <v>40</v>
      </c>
      <c r="BM784" s="2548"/>
      <c r="BN784" s="2900" t="s">
        <v>2498</v>
      </c>
      <c r="BO784" s="2920"/>
      <c r="BP784" s="2549">
        <f t="shared" si="423"/>
        <v>4510</v>
      </c>
      <c r="BQ784" s="2427">
        <f t="shared" si="424"/>
        <v>1210</v>
      </c>
    </row>
    <row r="785" spans="1:73" s="2445" customFormat="1" ht="31.5" customHeight="1">
      <c r="A785" s="2537" t="s">
        <v>712</v>
      </c>
      <c r="B785" s="2752" t="s">
        <v>2468</v>
      </c>
      <c r="C785" s="2005"/>
      <c r="D785" s="2252"/>
      <c r="E785" s="2538"/>
      <c r="F785" s="2753"/>
      <c r="G785" s="2540"/>
      <c r="H785" s="2540"/>
      <c r="I785" s="2026"/>
      <c r="J785" s="2166"/>
      <c r="K785" s="2025"/>
      <c r="L785" s="2025"/>
      <c r="M785" s="2832"/>
      <c r="N785" s="2025"/>
      <c r="O785" s="2540"/>
      <c r="P785" s="2027"/>
      <c r="Q785" s="2027"/>
      <c r="R785" s="2027"/>
      <c r="S785" s="2833"/>
      <c r="T785" s="2545"/>
      <c r="U785" s="2026"/>
      <c r="V785" s="2027"/>
      <c r="W785" s="2027"/>
      <c r="X785" s="2027"/>
      <c r="Y785" s="2834"/>
      <c r="Z785" s="2027"/>
      <c r="AA785" s="2027"/>
      <c r="AB785" s="2027"/>
      <c r="AC785" s="2027"/>
      <c r="AD785" s="2027"/>
      <c r="AE785" s="2027"/>
      <c r="AF785" s="2027"/>
      <c r="AG785" s="2027"/>
      <c r="AH785" s="2027"/>
      <c r="AI785" s="2027"/>
      <c r="AJ785" s="2027"/>
      <c r="AK785" s="2027"/>
      <c r="AL785" s="2027"/>
      <c r="AM785" s="2545"/>
      <c r="AN785" s="2545"/>
      <c r="AO785" s="2027"/>
      <c r="AP785" s="2027"/>
      <c r="AQ785" s="2545"/>
      <c r="AR785" s="2545"/>
      <c r="AS785" s="2026"/>
      <c r="AT785" s="2027"/>
      <c r="AU785" s="2027"/>
      <c r="AV785" s="2545"/>
      <c r="AW785" s="2545"/>
      <c r="AX785" s="2027"/>
      <c r="AY785" s="2027"/>
      <c r="AZ785" s="2027"/>
      <c r="BA785" s="2027"/>
      <c r="BB785" s="2027"/>
      <c r="BC785" s="2027"/>
      <c r="BD785" s="2545"/>
      <c r="BE785" s="2545"/>
      <c r="BF785" s="2028"/>
      <c r="BG785" s="2652"/>
      <c r="BH785" s="2652"/>
      <c r="BI785" s="2652"/>
      <c r="BJ785" s="2551"/>
      <c r="BK785" s="2551"/>
      <c r="BL785" s="2653" t="s">
        <v>2327</v>
      </c>
      <c r="BM785" s="2553"/>
      <c r="BN785" s="2900" t="s">
        <v>2498</v>
      </c>
      <c r="BO785" s="2921"/>
      <c r="BP785" s="2554"/>
    </row>
    <row r="786" spans="1:73" s="2043" customFormat="1" ht="39.75" customHeight="1">
      <c r="A786" s="2206">
        <v>1</v>
      </c>
      <c r="B786" s="1930" t="s">
        <v>1894</v>
      </c>
      <c r="C786" s="2835" t="s">
        <v>1604</v>
      </c>
      <c r="D786" s="2836" t="s">
        <v>1786</v>
      </c>
      <c r="E786" s="2837" t="s">
        <v>521</v>
      </c>
      <c r="F786" s="2838"/>
      <c r="G786" s="2030">
        <v>2773</v>
      </c>
      <c r="H786" s="2030">
        <f>+G786</f>
        <v>2773</v>
      </c>
      <c r="I786" s="2032"/>
      <c r="J786" s="2032"/>
      <c r="K786" s="2030">
        <v>2773</v>
      </c>
      <c r="L786" s="2030">
        <f>+K786</f>
        <v>2773</v>
      </c>
      <c r="M786" s="2167"/>
      <c r="N786" s="2034"/>
      <c r="O786" s="1908"/>
      <c r="P786" s="1908"/>
      <c r="Q786" s="1908"/>
      <c r="R786" s="1908"/>
      <c r="S786" s="2035">
        <f t="shared" si="402"/>
        <v>0</v>
      </c>
      <c r="T786" s="1908"/>
      <c r="U786" s="1908"/>
      <c r="V786" s="1908"/>
      <c r="W786" s="1908">
        <f t="shared" si="403"/>
        <v>0</v>
      </c>
      <c r="X786" s="2036"/>
      <c r="Y786" s="1908"/>
      <c r="Z786" s="1908"/>
      <c r="AA786" s="1908">
        <f t="shared" si="404"/>
        <v>0</v>
      </c>
      <c r="AB786" s="1908"/>
      <c r="AC786" s="1908"/>
      <c r="AD786" s="1908"/>
      <c r="AE786" s="1908">
        <f t="shared" si="405"/>
        <v>0</v>
      </c>
      <c r="AF786" s="1908"/>
      <c r="AG786" s="1908"/>
      <c r="AH786" s="1908"/>
      <c r="AI786" s="1908">
        <f t="shared" si="406"/>
        <v>0</v>
      </c>
      <c r="AJ786" s="1908"/>
      <c r="AK786" s="1908"/>
      <c r="AL786" s="1908"/>
      <c r="AM786" s="1908">
        <f t="shared" si="407"/>
        <v>0</v>
      </c>
      <c r="AN786" s="1908"/>
      <c r="AO786" s="1908"/>
      <c r="AP786" s="1908"/>
      <c r="AQ786" s="1908">
        <f t="shared" si="408"/>
        <v>2773</v>
      </c>
      <c r="AR786" s="1908">
        <f t="shared" si="419"/>
        <v>2773</v>
      </c>
      <c r="AS786" s="1908"/>
      <c r="AT786" s="1908"/>
      <c r="AU786" s="1908"/>
      <c r="AV786" s="1908">
        <f t="shared" si="409"/>
        <v>1386.5</v>
      </c>
      <c r="AW786" s="1908">
        <v>1386.5</v>
      </c>
      <c r="AX786" s="1908"/>
      <c r="AY786" s="1908"/>
      <c r="AZ786" s="1908"/>
      <c r="BA786" s="2037"/>
      <c r="BB786" s="2037"/>
      <c r="BC786" s="2037"/>
      <c r="BD786" s="2037"/>
      <c r="BE786" s="2037"/>
      <c r="BF786" s="2038">
        <f t="shared" si="398"/>
        <v>0</v>
      </c>
      <c r="BG786" s="2039">
        <v>2024</v>
      </c>
      <c r="BH786" s="2039" t="s">
        <v>2323</v>
      </c>
      <c r="BI786" s="2039" t="s">
        <v>2327</v>
      </c>
      <c r="BJ786" s="2040">
        <f t="shared" si="410"/>
        <v>0</v>
      </c>
      <c r="BK786" s="2040">
        <f t="shared" si="411"/>
        <v>0</v>
      </c>
      <c r="BL786" s="2039"/>
      <c r="BM786" s="2041"/>
      <c r="BN786" s="2900" t="s">
        <v>2498</v>
      </c>
      <c r="BO786" s="2922"/>
      <c r="BP786" s="2042"/>
    </row>
    <row r="787" spans="1:73" s="28" customFormat="1" ht="33" customHeight="1">
      <c r="A787" s="2203" t="s">
        <v>58</v>
      </c>
      <c r="B787" s="1798" t="s">
        <v>59</v>
      </c>
      <c r="C787" s="1733"/>
      <c r="D787" s="1733"/>
      <c r="E787" s="1734"/>
      <c r="F787" s="1734"/>
      <c r="G787" s="102">
        <f>G788+G796</f>
        <v>134235</v>
      </c>
      <c r="H787" s="102">
        <f t="shared" ref="H787:BD787" si="425">H788+H796</f>
        <v>134230</v>
      </c>
      <c r="I787" s="102">
        <f t="shared" si="425"/>
        <v>0</v>
      </c>
      <c r="J787" s="102">
        <f t="shared" si="425"/>
        <v>5</v>
      </c>
      <c r="K787" s="102">
        <f t="shared" si="425"/>
        <v>134230</v>
      </c>
      <c r="L787" s="102">
        <f t="shared" si="425"/>
        <v>134230</v>
      </c>
      <c r="M787" s="102">
        <f t="shared" si="425"/>
        <v>32469</v>
      </c>
      <c r="N787" s="102">
        <f t="shared" si="425"/>
        <v>23359</v>
      </c>
      <c r="O787" s="102">
        <f t="shared" si="425"/>
        <v>0</v>
      </c>
      <c r="P787" s="102">
        <f t="shared" si="425"/>
        <v>0</v>
      </c>
      <c r="Q787" s="102">
        <f t="shared" si="425"/>
        <v>0</v>
      </c>
      <c r="R787" s="102">
        <f t="shared" si="425"/>
        <v>0</v>
      </c>
      <c r="S787" s="102">
        <f t="shared" si="425"/>
        <v>34080</v>
      </c>
      <c r="T787" s="102">
        <f t="shared" si="425"/>
        <v>34080</v>
      </c>
      <c r="U787" s="102">
        <f t="shared" si="425"/>
        <v>0</v>
      </c>
      <c r="V787" s="102">
        <f t="shared" si="425"/>
        <v>0</v>
      </c>
      <c r="W787" s="102">
        <f t="shared" si="425"/>
        <v>0</v>
      </c>
      <c r="X787" s="102">
        <f t="shared" si="425"/>
        <v>0</v>
      </c>
      <c r="Y787" s="102">
        <f t="shared" si="425"/>
        <v>0</v>
      </c>
      <c r="Z787" s="102">
        <f t="shared" si="425"/>
        <v>0</v>
      </c>
      <c r="AA787" s="102">
        <f t="shared" si="425"/>
        <v>17024.398999999998</v>
      </c>
      <c r="AB787" s="102">
        <f t="shared" si="425"/>
        <v>17024.398999999998</v>
      </c>
      <c r="AC787" s="102">
        <f t="shared" si="425"/>
        <v>0</v>
      </c>
      <c r="AD787" s="102">
        <f t="shared" si="425"/>
        <v>0</v>
      </c>
      <c r="AE787" s="102">
        <f t="shared" si="425"/>
        <v>0</v>
      </c>
      <c r="AF787" s="102">
        <f t="shared" si="425"/>
        <v>0</v>
      </c>
      <c r="AG787" s="102">
        <f t="shared" si="425"/>
        <v>0</v>
      </c>
      <c r="AH787" s="102">
        <f t="shared" si="425"/>
        <v>0</v>
      </c>
      <c r="AI787" s="102">
        <f t="shared" si="425"/>
        <v>34080</v>
      </c>
      <c r="AJ787" s="102">
        <f t="shared" si="425"/>
        <v>34080</v>
      </c>
      <c r="AK787" s="102">
        <f t="shared" si="425"/>
        <v>0</v>
      </c>
      <c r="AL787" s="102">
        <f t="shared" si="425"/>
        <v>0</v>
      </c>
      <c r="AM787" s="102">
        <f t="shared" si="425"/>
        <v>59503.000000000007</v>
      </c>
      <c r="AN787" s="102">
        <f t="shared" si="425"/>
        <v>59503.000000000007</v>
      </c>
      <c r="AO787" s="102">
        <f t="shared" si="425"/>
        <v>0</v>
      </c>
      <c r="AP787" s="102">
        <f t="shared" si="425"/>
        <v>0</v>
      </c>
      <c r="AQ787" s="102">
        <f t="shared" si="425"/>
        <v>74727</v>
      </c>
      <c r="AR787" s="102">
        <f t="shared" si="425"/>
        <v>74727</v>
      </c>
      <c r="AS787" s="102">
        <f t="shared" si="425"/>
        <v>0</v>
      </c>
      <c r="AT787" s="102">
        <f t="shared" si="425"/>
        <v>0</v>
      </c>
      <c r="AU787" s="102">
        <f t="shared" si="425"/>
        <v>0</v>
      </c>
      <c r="AV787" s="102">
        <f t="shared" si="425"/>
        <v>40898.998999999996</v>
      </c>
      <c r="AW787" s="102">
        <f t="shared" si="425"/>
        <v>40898.998999999996</v>
      </c>
      <c r="AX787" s="102">
        <f t="shared" si="425"/>
        <v>0</v>
      </c>
      <c r="AY787" s="102">
        <f t="shared" si="425"/>
        <v>0</v>
      </c>
      <c r="AZ787" s="102">
        <f t="shared" si="425"/>
        <v>0</v>
      </c>
      <c r="BA787" s="102">
        <f t="shared" si="425"/>
        <v>0</v>
      </c>
      <c r="BB787" s="102">
        <f t="shared" si="425"/>
        <v>0</v>
      </c>
      <c r="BC787" s="102">
        <f t="shared" si="425"/>
        <v>0</v>
      </c>
      <c r="BD787" s="102">
        <f t="shared" si="425"/>
        <v>34358</v>
      </c>
      <c r="BE787" s="1655">
        <f>'PL 3 PB DATP'!H71</f>
        <v>34358</v>
      </c>
      <c r="BF787" s="102">
        <f>SUM(BF789:BF803)</f>
        <v>25423</v>
      </c>
      <c r="BG787" s="1658"/>
      <c r="BH787" s="1658"/>
      <c r="BI787" s="1658"/>
      <c r="BJ787" s="1669">
        <f t="shared" si="410"/>
        <v>69.925501005736422</v>
      </c>
      <c r="BK787" s="1669">
        <f t="shared" si="411"/>
        <v>45.978026683795683</v>
      </c>
      <c r="BL787" s="1658"/>
      <c r="BM787" s="18"/>
      <c r="BN787" s="2900" t="s">
        <v>2498</v>
      </c>
      <c r="BO787" s="1370"/>
      <c r="BP787" s="1660">
        <f>BE787-BD787</f>
        <v>0</v>
      </c>
      <c r="BQ787" s="53"/>
    </row>
    <row r="788" spans="1:73" s="28" customFormat="1" ht="48.75" customHeight="1">
      <c r="A788" s="2233" t="s">
        <v>73</v>
      </c>
      <c r="B788" s="1798" t="s">
        <v>2422</v>
      </c>
      <c r="C788" s="1733"/>
      <c r="D788" s="1733"/>
      <c r="E788" s="1734"/>
      <c r="F788" s="1734"/>
      <c r="G788" s="102">
        <f>SUM(G789:G795)</f>
        <v>62664</v>
      </c>
      <c r="H788" s="102">
        <f t="shared" ref="H788:BC788" si="426">SUM(H789:H795)</f>
        <v>62664</v>
      </c>
      <c r="I788" s="102">
        <f t="shared" si="426"/>
        <v>0</v>
      </c>
      <c r="J788" s="102">
        <f t="shared" si="426"/>
        <v>0</v>
      </c>
      <c r="K788" s="102">
        <f t="shared" si="426"/>
        <v>62664</v>
      </c>
      <c r="L788" s="102">
        <f t="shared" si="426"/>
        <v>62664</v>
      </c>
      <c r="M788" s="102">
        <f t="shared" si="426"/>
        <v>28375</v>
      </c>
      <c r="N788" s="102">
        <f t="shared" si="426"/>
        <v>20165</v>
      </c>
      <c r="O788" s="102">
        <f t="shared" si="426"/>
        <v>0</v>
      </c>
      <c r="P788" s="102">
        <f t="shared" si="426"/>
        <v>0</v>
      </c>
      <c r="Q788" s="102">
        <f t="shared" si="426"/>
        <v>0</v>
      </c>
      <c r="R788" s="102">
        <f t="shared" si="426"/>
        <v>0</v>
      </c>
      <c r="S788" s="102">
        <f t="shared" si="426"/>
        <v>22820</v>
      </c>
      <c r="T788" s="102">
        <f t="shared" si="426"/>
        <v>22820</v>
      </c>
      <c r="U788" s="102">
        <f t="shared" si="426"/>
        <v>0</v>
      </c>
      <c r="V788" s="102">
        <f t="shared" si="426"/>
        <v>0</v>
      </c>
      <c r="W788" s="102">
        <f t="shared" si="426"/>
        <v>0</v>
      </c>
      <c r="X788" s="102">
        <f t="shared" si="426"/>
        <v>0</v>
      </c>
      <c r="Y788" s="102">
        <f t="shared" si="426"/>
        <v>0</v>
      </c>
      <c r="Z788" s="102">
        <f t="shared" si="426"/>
        <v>0</v>
      </c>
      <c r="AA788" s="102">
        <f t="shared" si="426"/>
        <v>6623.4</v>
      </c>
      <c r="AB788" s="102">
        <f t="shared" si="426"/>
        <v>6623.4</v>
      </c>
      <c r="AC788" s="102">
        <f t="shared" si="426"/>
        <v>0</v>
      </c>
      <c r="AD788" s="102">
        <f t="shared" si="426"/>
        <v>0</v>
      </c>
      <c r="AE788" s="102">
        <f t="shared" si="426"/>
        <v>0</v>
      </c>
      <c r="AF788" s="102">
        <f t="shared" si="426"/>
        <v>0</v>
      </c>
      <c r="AG788" s="102">
        <f t="shared" si="426"/>
        <v>0</v>
      </c>
      <c r="AH788" s="102">
        <f t="shared" si="426"/>
        <v>0</v>
      </c>
      <c r="AI788" s="102">
        <f t="shared" si="426"/>
        <v>22820</v>
      </c>
      <c r="AJ788" s="102">
        <f t="shared" si="426"/>
        <v>22820</v>
      </c>
      <c r="AK788" s="102">
        <f t="shared" si="426"/>
        <v>0</v>
      </c>
      <c r="AL788" s="102">
        <f t="shared" si="426"/>
        <v>0</v>
      </c>
      <c r="AM788" s="102">
        <f t="shared" si="426"/>
        <v>48243.000000000007</v>
      </c>
      <c r="AN788" s="102">
        <f t="shared" si="426"/>
        <v>48243.000000000007</v>
      </c>
      <c r="AO788" s="102">
        <f t="shared" si="426"/>
        <v>0</v>
      </c>
      <c r="AP788" s="102">
        <f t="shared" si="426"/>
        <v>0</v>
      </c>
      <c r="AQ788" s="102">
        <f t="shared" si="426"/>
        <v>14421</v>
      </c>
      <c r="AR788" s="102">
        <f t="shared" si="426"/>
        <v>14421</v>
      </c>
      <c r="AS788" s="102">
        <f t="shared" si="426"/>
        <v>0</v>
      </c>
      <c r="AT788" s="102">
        <f t="shared" si="426"/>
        <v>0</v>
      </c>
      <c r="AU788" s="102">
        <f t="shared" si="426"/>
        <v>0</v>
      </c>
      <c r="AV788" s="102">
        <f t="shared" si="426"/>
        <v>14420.999</v>
      </c>
      <c r="AW788" s="102">
        <f t="shared" si="426"/>
        <v>14420.999</v>
      </c>
      <c r="AX788" s="102">
        <f t="shared" si="426"/>
        <v>0</v>
      </c>
      <c r="AY788" s="102">
        <f t="shared" si="426"/>
        <v>0</v>
      </c>
      <c r="AZ788" s="102">
        <f t="shared" si="426"/>
        <v>0</v>
      </c>
      <c r="BA788" s="102">
        <f t="shared" si="426"/>
        <v>0</v>
      </c>
      <c r="BB788" s="102">
        <f t="shared" si="426"/>
        <v>0</v>
      </c>
      <c r="BC788" s="102">
        <f t="shared" si="426"/>
        <v>0</v>
      </c>
      <c r="BD788" s="102">
        <f>SUM(BD789:BD795)</f>
        <v>14421</v>
      </c>
      <c r="BE788" s="102"/>
      <c r="BF788" s="102"/>
      <c r="BG788" s="1735"/>
      <c r="BH788" s="1735"/>
      <c r="BI788" s="1735"/>
      <c r="BJ788" s="1669">
        <f t="shared" si="410"/>
        <v>100.00000000000003</v>
      </c>
      <c r="BK788" s="1669">
        <f t="shared" si="411"/>
        <v>100</v>
      </c>
      <c r="BL788" s="1658"/>
      <c r="BM788" s="18"/>
      <c r="BN788" s="2900" t="s">
        <v>2498</v>
      </c>
      <c r="BO788" s="1370"/>
      <c r="BP788" s="1660"/>
      <c r="BQ788" s="53"/>
    </row>
    <row r="789" spans="1:73" s="2355" customFormat="1" ht="25.5">
      <c r="A789" s="2446" t="s">
        <v>46</v>
      </c>
      <c r="B789" s="2639" t="s">
        <v>981</v>
      </c>
      <c r="C789" s="173" t="s">
        <v>975</v>
      </c>
      <c r="D789" s="173" t="s">
        <v>982</v>
      </c>
      <c r="E789" s="2641" t="s">
        <v>444</v>
      </c>
      <c r="F789" s="2642" t="s">
        <v>983</v>
      </c>
      <c r="G789" s="2451">
        <v>6000</v>
      </c>
      <c r="H789" s="2451">
        <v>6000</v>
      </c>
      <c r="I789" s="95"/>
      <c r="J789" s="118"/>
      <c r="K789" s="134">
        <v>6000</v>
      </c>
      <c r="L789" s="134">
        <v>6000</v>
      </c>
      <c r="M789" s="1006">
        <v>1180</v>
      </c>
      <c r="N789" s="146">
        <v>500</v>
      </c>
      <c r="O789" s="2452">
        <v>0</v>
      </c>
      <c r="P789" s="147"/>
      <c r="Q789" s="146"/>
      <c r="R789" s="146"/>
      <c r="S789" s="146">
        <f t="shared" si="402"/>
        <v>0</v>
      </c>
      <c r="T789" s="2458"/>
      <c r="U789" s="146"/>
      <c r="V789" s="146"/>
      <c r="W789" s="146">
        <f t="shared" si="403"/>
        <v>0</v>
      </c>
      <c r="X789" s="146"/>
      <c r="Y789" s="146"/>
      <c r="Z789" s="146"/>
      <c r="AA789" s="146">
        <f t="shared" si="404"/>
        <v>0</v>
      </c>
      <c r="AB789" s="146"/>
      <c r="AC789" s="146"/>
      <c r="AD789" s="146"/>
      <c r="AE789" s="146">
        <f t="shared" si="405"/>
        <v>0</v>
      </c>
      <c r="AF789" s="146"/>
      <c r="AG789" s="146"/>
      <c r="AH789" s="146"/>
      <c r="AI789" s="146">
        <f t="shared" si="406"/>
        <v>0</v>
      </c>
      <c r="AJ789" s="146"/>
      <c r="AK789" s="146"/>
      <c r="AL789" s="146"/>
      <c r="AM789" s="2458">
        <f t="shared" si="407"/>
        <v>2350</v>
      </c>
      <c r="AN789" s="2458">
        <v>2350</v>
      </c>
      <c r="AO789" s="146"/>
      <c r="AP789" s="146"/>
      <c r="AQ789" s="2458">
        <f t="shared" si="408"/>
        <v>3650</v>
      </c>
      <c r="AR789" s="2458">
        <v>3650</v>
      </c>
      <c r="AS789" s="146"/>
      <c r="AT789" s="146">
        <v>0</v>
      </c>
      <c r="AU789" s="146"/>
      <c r="AV789" s="2458">
        <f t="shared" si="409"/>
        <v>3650</v>
      </c>
      <c r="AW789" s="2458">
        <v>3650</v>
      </c>
      <c r="AX789" s="146"/>
      <c r="AY789" s="146"/>
      <c r="AZ789" s="146"/>
      <c r="BA789" s="191"/>
      <c r="BB789" s="191"/>
      <c r="BC789" s="191"/>
      <c r="BD789" s="2329">
        <v>3650</v>
      </c>
      <c r="BE789" s="2329"/>
      <c r="BF789" s="935">
        <f t="shared" ref="BF789:BF844" si="427">AM789-S789</f>
        <v>2350</v>
      </c>
      <c r="BG789" s="2459">
        <v>2022</v>
      </c>
      <c r="BH789" s="2459" t="s">
        <v>2324</v>
      </c>
      <c r="BI789" s="2459" t="s">
        <v>2327</v>
      </c>
      <c r="BJ789" s="2460">
        <f t="shared" si="410"/>
        <v>100</v>
      </c>
      <c r="BK789" s="2460">
        <f t="shared" si="411"/>
        <v>100</v>
      </c>
      <c r="BL789" s="2459" t="s">
        <v>40</v>
      </c>
      <c r="BM789" s="2461"/>
      <c r="BN789" s="2900" t="s">
        <v>2498</v>
      </c>
      <c r="BO789" s="2900"/>
      <c r="BP789" s="2462"/>
      <c r="BQ789" s="2463"/>
      <c r="BR789" s="2464"/>
      <c r="BS789" s="2464"/>
      <c r="BT789" s="2464"/>
      <c r="BU789" s="2464"/>
    </row>
    <row r="790" spans="1:73" s="2355" customFormat="1" ht="41.25" customHeight="1">
      <c r="A790" s="2555" t="s">
        <v>48</v>
      </c>
      <c r="B790" s="2639" t="s">
        <v>984</v>
      </c>
      <c r="C790" s="173" t="s">
        <v>853</v>
      </c>
      <c r="D790" s="173" t="s">
        <v>985</v>
      </c>
      <c r="E790" s="2641" t="s">
        <v>444</v>
      </c>
      <c r="F790" s="2642" t="s">
        <v>986</v>
      </c>
      <c r="G790" s="2451">
        <v>12000</v>
      </c>
      <c r="H790" s="2451">
        <v>12000</v>
      </c>
      <c r="I790" s="95"/>
      <c r="J790" s="118"/>
      <c r="K790" s="134">
        <v>12000</v>
      </c>
      <c r="L790" s="134">
        <v>12000</v>
      </c>
      <c r="M790" s="1006">
        <v>5327</v>
      </c>
      <c r="N790" s="146">
        <v>2500</v>
      </c>
      <c r="O790" s="2452">
        <v>0</v>
      </c>
      <c r="P790" s="147"/>
      <c r="Q790" s="146"/>
      <c r="R790" s="146"/>
      <c r="S790" s="146">
        <f t="shared" si="402"/>
        <v>5200</v>
      </c>
      <c r="T790" s="2458">
        <v>5200</v>
      </c>
      <c r="U790" s="146"/>
      <c r="V790" s="146"/>
      <c r="W790" s="146">
        <f t="shared" si="403"/>
        <v>0</v>
      </c>
      <c r="X790" s="146"/>
      <c r="Y790" s="146"/>
      <c r="Z790" s="146"/>
      <c r="AA790" s="146">
        <f t="shared" si="404"/>
        <v>908.7</v>
      </c>
      <c r="AB790" s="146">
        <v>908.7</v>
      </c>
      <c r="AC790" s="146"/>
      <c r="AD790" s="146"/>
      <c r="AE790" s="146">
        <f t="shared" si="405"/>
        <v>0</v>
      </c>
      <c r="AF790" s="146"/>
      <c r="AG790" s="146"/>
      <c r="AH790" s="146"/>
      <c r="AI790" s="146">
        <f t="shared" si="406"/>
        <v>5200</v>
      </c>
      <c r="AJ790" s="146">
        <v>5200</v>
      </c>
      <c r="AK790" s="146"/>
      <c r="AL790" s="146"/>
      <c r="AM790" s="2458">
        <f t="shared" si="407"/>
        <v>10700</v>
      </c>
      <c r="AN790" s="2458">
        <v>10700</v>
      </c>
      <c r="AO790" s="146"/>
      <c r="AP790" s="146"/>
      <c r="AQ790" s="2458">
        <f t="shared" si="408"/>
        <v>1300</v>
      </c>
      <c r="AR790" s="2458">
        <v>1300</v>
      </c>
      <c r="AS790" s="146"/>
      <c r="AT790" s="146">
        <v>0</v>
      </c>
      <c r="AU790" s="146"/>
      <c r="AV790" s="2458">
        <f t="shared" si="409"/>
        <v>1300</v>
      </c>
      <c r="AW790" s="2458">
        <v>1300</v>
      </c>
      <c r="AX790" s="146"/>
      <c r="AY790" s="146"/>
      <c r="AZ790" s="146"/>
      <c r="BA790" s="191"/>
      <c r="BB790" s="191"/>
      <c r="BC790" s="191"/>
      <c r="BD790" s="2329">
        <v>1300</v>
      </c>
      <c r="BE790" s="2329"/>
      <c r="BF790" s="935">
        <f t="shared" si="427"/>
        <v>5500</v>
      </c>
      <c r="BG790" s="2459">
        <v>2022</v>
      </c>
      <c r="BH790" s="2459" t="s">
        <v>2324</v>
      </c>
      <c r="BI790" s="2459" t="s">
        <v>2327</v>
      </c>
      <c r="BJ790" s="2460">
        <f t="shared" si="410"/>
        <v>100</v>
      </c>
      <c r="BK790" s="2460">
        <f t="shared" si="411"/>
        <v>100</v>
      </c>
      <c r="BL790" s="2459" t="s">
        <v>40</v>
      </c>
      <c r="BM790" s="2461"/>
      <c r="BN790" s="2900" t="s">
        <v>2498</v>
      </c>
      <c r="BO790" s="2900"/>
      <c r="BP790" s="2462"/>
      <c r="BQ790" s="2463"/>
      <c r="BR790" s="2464"/>
      <c r="BS790" s="2464"/>
      <c r="BT790" s="2464"/>
      <c r="BU790" s="2464"/>
    </row>
    <row r="791" spans="1:73" s="2355" customFormat="1" ht="24">
      <c r="A791" s="2446" t="s">
        <v>50</v>
      </c>
      <c r="B791" s="2639" t="s">
        <v>987</v>
      </c>
      <c r="C791" s="173" t="s">
        <v>845</v>
      </c>
      <c r="D791" s="173" t="s">
        <v>988</v>
      </c>
      <c r="E791" s="2641" t="s">
        <v>444</v>
      </c>
      <c r="F791" s="2642" t="s">
        <v>989</v>
      </c>
      <c r="G791" s="2451">
        <v>4150</v>
      </c>
      <c r="H791" s="2451">
        <v>4150</v>
      </c>
      <c r="I791" s="95"/>
      <c r="J791" s="118"/>
      <c r="K791" s="134">
        <v>4150</v>
      </c>
      <c r="L791" s="134">
        <v>4150</v>
      </c>
      <c r="M791" s="1006">
        <v>1084</v>
      </c>
      <c r="N791" s="146">
        <v>150</v>
      </c>
      <c r="O791" s="2452">
        <v>0</v>
      </c>
      <c r="P791" s="147"/>
      <c r="Q791" s="146"/>
      <c r="R791" s="146"/>
      <c r="S791" s="147">
        <f t="shared" si="402"/>
        <v>2413.54</v>
      </c>
      <c r="T791" s="2456">
        <v>2413.54</v>
      </c>
      <c r="U791" s="146"/>
      <c r="V791" s="146"/>
      <c r="W791" s="146">
        <f t="shared" si="403"/>
        <v>0</v>
      </c>
      <c r="X791" s="146"/>
      <c r="Y791" s="146"/>
      <c r="Z791" s="146"/>
      <c r="AA791" s="146">
        <f t="shared" si="404"/>
        <v>0</v>
      </c>
      <c r="AB791" s="146"/>
      <c r="AC791" s="146"/>
      <c r="AD791" s="146"/>
      <c r="AE791" s="146">
        <f t="shared" si="405"/>
        <v>0</v>
      </c>
      <c r="AF791" s="146"/>
      <c r="AG791" s="146"/>
      <c r="AH791" s="146"/>
      <c r="AI791" s="146">
        <f t="shared" si="406"/>
        <v>2413.54</v>
      </c>
      <c r="AJ791" s="146">
        <v>2413.54</v>
      </c>
      <c r="AK791" s="146"/>
      <c r="AL791" s="146"/>
      <c r="AM791" s="2458">
        <f t="shared" si="407"/>
        <v>4013.54</v>
      </c>
      <c r="AN791" s="2458">
        <v>4013.54</v>
      </c>
      <c r="AO791" s="146"/>
      <c r="AP791" s="146"/>
      <c r="AQ791" s="2458">
        <f t="shared" si="408"/>
        <v>136.46000000000004</v>
      </c>
      <c r="AR791" s="2737">
        <v>136.46000000000004</v>
      </c>
      <c r="AS791" s="146"/>
      <c r="AT791" s="146">
        <v>0</v>
      </c>
      <c r="AU791" s="146"/>
      <c r="AV791" s="2737">
        <f t="shared" si="409"/>
        <v>136.46000000000004</v>
      </c>
      <c r="AW791" s="2737">
        <v>136.46000000000004</v>
      </c>
      <c r="AX791" s="146"/>
      <c r="AY791" s="146"/>
      <c r="AZ791" s="146"/>
      <c r="BA791" s="191"/>
      <c r="BB791" s="191"/>
      <c r="BC791" s="191"/>
      <c r="BD791" s="2329">
        <v>136</v>
      </c>
      <c r="BE791" s="2329"/>
      <c r="BF791" s="935">
        <f t="shared" si="427"/>
        <v>1600</v>
      </c>
      <c r="BG791" s="2459">
        <v>2022</v>
      </c>
      <c r="BH791" s="2459" t="s">
        <v>2324</v>
      </c>
      <c r="BI791" s="2459" t="s">
        <v>2327</v>
      </c>
      <c r="BJ791" s="2460">
        <f t="shared" si="410"/>
        <v>99.988915662650598</v>
      </c>
      <c r="BK791" s="2460">
        <f t="shared" si="411"/>
        <v>99.662904880551054</v>
      </c>
      <c r="BL791" s="2459" t="s">
        <v>40</v>
      </c>
      <c r="BM791" s="2461"/>
      <c r="BN791" s="2900" t="s">
        <v>2498</v>
      </c>
      <c r="BO791" s="2900"/>
      <c r="BP791" s="2462"/>
      <c r="BQ791" s="2463"/>
      <c r="BR791" s="2464"/>
      <c r="BS791" s="2464"/>
      <c r="BT791" s="2464"/>
      <c r="BU791" s="2464"/>
    </row>
    <row r="792" spans="1:73" s="2338" customFormat="1" ht="24">
      <c r="A792" s="2555" t="s">
        <v>52</v>
      </c>
      <c r="B792" s="2639" t="s">
        <v>990</v>
      </c>
      <c r="C792" s="173" t="s">
        <v>853</v>
      </c>
      <c r="D792" s="173" t="s">
        <v>991</v>
      </c>
      <c r="E792" s="2641" t="s">
        <v>444</v>
      </c>
      <c r="F792" s="2642" t="s">
        <v>992</v>
      </c>
      <c r="G792" s="2451">
        <v>3000</v>
      </c>
      <c r="H792" s="2451">
        <v>3000</v>
      </c>
      <c r="I792" s="95"/>
      <c r="J792" s="118"/>
      <c r="K792" s="134">
        <v>3000</v>
      </c>
      <c r="L792" s="134">
        <v>3000</v>
      </c>
      <c r="M792" s="1006">
        <v>1546</v>
      </c>
      <c r="N792" s="146">
        <v>1350</v>
      </c>
      <c r="O792" s="2452">
        <v>0</v>
      </c>
      <c r="P792" s="147"/>
      <c r="Q792" s="146"/>
      <c r="R792" s="146"/>
      <c r="S792" s="1730">
        <f t="shared" si="402"/>
        <v>1786.46</v>
      </c>
      <c r="T792" s="2737">
        <v>1786.46</v>
      </c>
      <c r="U792" s="146"/>
      <c r="V792" s="146"/>
      <c r="W792" s="146">
        <f t="shared" si="403"/>
        <v>0</v>
      </c>
      <c r="X792" s="146"/>
      <c r="Y792" s="146"/>
      <c r="Z792" s="146"/>
      <c r="AA792" s="146">
        <f t="shared" si="404"/>
        <v>494.7</v>
      </c>
      <c r="AB792" s="146">
        <v>494.7</v>
      </c>
      <c r="AC792" s="146"/>
      <c r="AD792" s="146"/>
      <c r="AE792" s="146">
        <f t="shared" si="405"/>
        <v>0</v>
      </c>
      <c r="AF792" s="146"/>
      <c r="AG792" s="146"/>
      <c r="AH792" s="146"/>
      <c r="AI792" s="146">
        <f t="shared" si="406"/>
        <v>1786.46</v>
      </c>
      <c r="AJ792" s="146">
        <v>1786.46</v>
      </c>
      <c r="AK792" s="146"/>
      <c r="AL792" s="146"/>
      <c r="AM792" s="2458">
        <f t="shared" si="407"/>
        <v>2986.46</v>
      </c>
      <c r="AN792" s="2458">
        <v>2986.46</v>
      </c>
      <c r="AO792" s="146"/>
      <c r="AP792" s="146"/>
      <c r="AQ792" s="2458">
        <f t="shared" si="408"/>
        <v>13.539999999999964</v>
      </c>
      <c r="AR792" s="2458">
        <v>13.539999999999964</v>
      </c>
      <c r="AS792" s="146"/>
      <c r="AT792" s="146">
        <v>0</v>
      </c>
      <c r="AU792" s="146"/>
      <c r="AV792" s="2458">
        <f t="shared" si="409"/>
        <v>13.539999999999964</v>
      </c>
      <c r="AW792" s="2737">
        <v>13.539999999999964</v>
      </c>
      <c r="AX792" s="146"/>
      <c r="AY792" s="146"/>
      <c r="AZ792" s="146"/>
      <c r="BA792" s="191"/>
      <c r="BB792" s="191"/>
      <c r="BC792" s="191"/>
      <c r="BD792" s="2329">
        <v>14</v>
      </c>
      <c r="BE792" s="2329"/>
      <c r="BF792" s="935">
        <f t="shared" si="427"/>
        <v>1200</v>
      </c>
      <c r="BG792" s="2459">
        <v>2022</v>
      </c>
      <c r="BH792" s="2459" t="s">
        <v>2324</v>
      </c>
      <c r="BI792" s="2459" t="s">
        <v>2327</v>
      </c>
      <c r="BJ792" s="2460">
        <f t="shared" ref="BJ792:BJ855" si="428">(BD792+AN792)/H792*100</f>
        <v>100.01533333333334</v>
      </c>
      <c r="BK792" s="2460">
        <f t="shared" ref="BK792:BK855" si="429">BD792/AR792*100</f>
        <v>103.39734121122628</v>
      </c>
      <c r="BL792" s="2459" t="s">
        <v>40</v>
      </c>
      <c r="BM792" s="2461"/>
      <c r="BN792" s="2900" t="s">
        <v>2498</v>
      </c>
      <c r="BO792" s="2900"/>
      <c r="BP792" s="2462"/>
      <c r="BQ792" s="2738"/>
      <c r="BR792" s="2739"/>
      <c r="BS792" s="2739"/>
      <c r="BT792" s="2739"/>
      <c r="BU792" s="2739"/>
    </row>
    <row r="793" spans="1:73" s="2355" customFormat="1" ht="46.5" customHeight="1">
      <c r="A793" s="2446" t="s">
        <v>54</v>
      </c>
      <c r="B793" s="2639" t="s">
        <v>993</v>
      </c>
      <c r="C793" s="173" t="s">
        <v>845</v>
      </c>
      <c r="D793" s="173" t="s">
        <v>994</v>
      </c>
      <c r="E793" s="2641" t="s">
        <v>524</v>
      </c>
      <c r="F793" s="2642" t="s">
        <v>995</v>
      </c>
      <c r="G793" s="2451">
        <v>18000</v>
      </c>
      <c r="H793" s="2451">
        <v>18000</v>
      </c>
      <c r="I793" s="112"/>
      <c r="J793" s="118"/>
      <c r="K793" s="134">
        <v>18000</v>
      </c>
      <c r="L793" s="134">
        <v>18000</v>
      </c>
      <c r="M793" s="1006">
        <v>12738</v>
      </c>
      <c r="N793" s="146">
        <v>11320</v>
      </c>
      <c r="O793" s="2452">
        <v>0</v>
      </c>
      <c r="P793" s="147"/>
      <c r="Q793" s="146"/>
      <c r="R793" s="146"/>
      <c r="S793" s="147">
        <f t="shared" ref="S793:S835" si="430">SUM(T793:V793)</f>
        <v>8093.0010000000002</v>
      </c>
      <c r="T793" s="2456">
        <v>8093.0010000000002</v>
      </c>
      <c r="U793" s="146"/>
      <c r="V793" s="146"/>
      <c r="W793" s="146">
        <f t="shared" ref="W793:W835" si="431">SUM(X793:Z793)</f>
        <v>0</v>
      </c>
      <c r="X793" s="146"/>
      <c r="Y793" s="146"/>
      <c r="Z793" s="146"/>
      <c r="AA793" s="146">
        <f t="shared" ref="AA793:AA835" si="432">SUM(AB793:AD793)</f>
        <v>5000</v>
      </c>
      <c r="AB793" s="146">
        <v>5000</v>
      </c>
      <c r="AC793" s="146"/>
      <c r="AD793" s="146"/>
      <c r="AE793" s="146">
        <f t="shared" ref="AE793:AE835" si="433">SUM(AF793:AH793)</f>
        <v>0</v>
      </c>
      <c r="AF793" s="146"/>
      <c r="AG793" s="146"/>
      <c r="AH793" s="146"/>
      <c r="AI793" s="146">
        <f t="shared" ref="AI793:AI835" si="434">SUM(AJ793:AL793)</f>
        <v>8093.0010000000002</v>
      </c>
      <c r="AJ793" s="146">
        <v>8093.0010000000002</v>
      </c>
      <c r="AK793" s="146"/>
      <c r="AL793" s="146"/>
      <c r="AM793" s="2458">
        <f t="shared" ref="AM793:AM835" si="435">SUM(AN793:AP793)</f>
        <v>15093.001</v>
      </c>
      <c r="AN793" s="2458">
        <v>15093.001</v>
      </c>
      <c r="AO793" s="146"/>
      <c r="AP793" s="146"/>
      <c r="AQ793" s="2458">
        <f t="shared" ref="AQ793:AQ835" si="436">SUM(AR793:AT793)</f>
        <v>2906.9989999999998</v>
      </c>
      <c r="AR793" s="2458">
        <v>2906.9989999999998</v>
      </c>
      <c r="AS793" s="146"/>
      <c r="AT793" s="146">
        <v>0</v>
      </c>
      <c r="AU793" s="146"/>
      <c r="AV793" s="2458">
        <f t="shared" ref="AV793:AV835" si="437">SUM(AW793:AY793)</f>
        <v>2906.9989999999998</v>
      </c>
      <c r="AW793" s="2458">
        <v>2906.9989999999998</v>
      </c>
      <c r="AX793" s="146"/>
      <c r="AY793" s="146"/>
      <c r="AZ793" s="146"/>
      <c r="BA793" s="191"/>
      <c r="BB793" s="191"/>
      <c r="BC793" s="191"/>
      <c r="BD793" s="2329">
        <v>2907</v>
      </c>
      <c r="BE793" s="2329"/>
      <c r="BF793" s="935">
        <f t="shared" si="427"/>
        <v>7000</v>
      </c>
      <c r="BG793" s="2459">
        <v>2022</v>
      </c>
      <c r="BH793" s="2459" t="s">
        <v>2324</v>
      </c>
      <c r="BI793" s="2459" t="s">
        <v>2327</v>
      </c>
      <c r="BJ793" s="2460">
        <f t="shared" si="428"/>
        <v>100.00000555555555</v>
      </c>
      <c r="BK793" s="2460">
        <f t="shared" si="429"/>
        <v>100.00003439973663</v>
      </c>
      <c r="BL793" s="2459" t="s">
        <v>40</v>
      </c>
      <c r="BM793" s="2461"/>
      <c r="BN793" s="2900" t="s">
        <v>2498</v>
      </c>
      <c r="BO793" s="2900"/>
      <c r="BP793" s="2462"/>
      <c r="BQ793" s="2463"/>
      <c r="BR793" s="2464"/>
      <c r="BS793" s="2464"/>
      <c r="BT793" s="2464"/>
      <c r="BU793" s="2464"/>
    </row>
    <row r="794" spans="1:73" s="2355" customFormat="1" ht="46.5" customHeight="1">
      <c r="A794" s="2555" t="s">
        <v>56</v>
      </c>
      <c r="B794" s="2639" t="s">
        <v>996</v>
      </c>
      <c r="C794" s="173" t="s">
        <v>828</v>
      </c>
      <c r="D794" s="173" t="s">
        <v>997</v>
      </c>
      <c r="E794" s="2641" t="s">
        <v>524</v>
      </c>
      <c r="F794" s="2642" t="s">
        <v>998</v>
      </c>
      <c r="G794" s="2451">
        <v>18514</v>
      </c>
      <c r="H794" s="2451">
        <v>18514</v>
      </c>
      <c r="I794" s="95"/>
      <c r="J794" s="118"/>
      <c r="K794" s="134">
        <v>18514</v>
      </c>
      <c r="L794" s="134">
        <v>18514</v>
      </c>
      <c r="M794" s="1006">
        <v>5500</v>
      </c>
      <c r="N794" s="146">
        <v>4125</v>
      </c>
      <c r="O794" s="2452">
        <v>0</v>
      </c>
      <c r="P794" s="147"/>
      <c r="Q794" s="146"/>
      <c r="R794" s="146"/>
      <c r="S794" s="146">
        <f t="shared" si="430"/>
        <v>5100</v>
      </c>
      <c r="T794" s="2458">
        <v>5100</v>
      </c>
      <c r="U794" s="146"/>
      <c r="V794" s="146"/>
      <c r="W794" s="146">
        <f t="shared" si="431"/>
        <v>0</v>
      </c>
      <c r="X794" s="146"/>
      <c r="Y794" s="146"/>
      <c r="Z794" s="146"/>
      <c r="AA794" s="146">
        <f t="shared" si="432"/>
        <v>0</v>
      </c>
      <c r="AB794" s="146"/>
      <c r="AC794" s="146"/>
      <c r="AD794" s="146"/>
      <c r="AE794" s="146">
        <f t="shared" si="433"/>
        <v>0</v>
      </c>
      <c r="AF794" s="146"/>
      <c r="AG794" s="146"/>
      <c r="AH794" s="146"/>
      <c r="AI794" s="146">
        <f t="shared" si="434"/>
        <v>5100</v>
      </c>
      <c r="AJ794" s="146">
        <v>5100</v>
      </c>
      <c r="AK794" s="146"/>
      <c r="AL794" s="146"/>
      <c r="AM794" s="2458">
        <f t="shared" si="435"/>
        <v>12100</v>
      </c>
      <c r="AN794" s="2458">
        <v>12100</v>
      </c>
      <c r="AO794" s="146"/>
      <c r="AP794" s="146"/>
      <c r="AQ794" s="2458">
        <f t="shared" si="436"/>
        <v>6414</v>
      </c>
      <c r="AR794" s="2458">
        <v>6414</v>
      </c>
      <c r="AS794" s="146"/>
      <c r="AT794" s="146">
        <v>0</v>
      </c>
      <c r="AU794" s="146"/>
      <c r="AV794" s="2458">
        <f t="shared" si="437"/>
        <v>6414</v>
      </c>
      <c r="AW794" s="2458">
        <v>6414</v>
      </c>
      <c r="AX794" s="146"/>
      <c r="AY794" s="146"/>
      <c r="AZ794" s="146"/>
      <c r="BA794" s="191"/>
      <c r="BB794" s="191"/>
      <c r="BC794" s="191"/>
      <c r="BD794" s="2329">
        <v>6414</v>
      </c>
      <c r="BE794" s="2329"/>
      <c r="BF794" s="935">
        <f t="shared" si="427"/>
        <v>7000</v>
      </c>
      <c r="BG794" s="2459">
        <v>2022</v>
      </c>
      <c r="BH794" s="2459" t="s">
        <v>2324</v>
      </c>
      <c r="BI794" s="2459" t="s">
        <v>2327</v>
      </c>
      <c r="BJ794" s="2460">
        <f t="shared" si="428"/>
        <v>100</v>
      </c>
      <c r="BK794" s="2460">
        <f t="shared" si="429"/>
        <v>100</v>
      </c>
      <c r="BL794" s="2459" t="s">
        <v>40</v>
      </c>
      <c r="BM794" s="2461"/>
      <c r="BN794" s="2900" t="s">
        <v>2498</v>
      </c>
      <c r="BO794" s="2900"/>
      <c r="BP794" s="2462"/>
      <c r="BQ794" s="2463"/>
      <c r="BR794" s="2464"/>
      <c r="BS794" s="2464"/>
      <c r="BT794" s="2464"/>
      <c r="BU794" s="2464"/>
    </row>
    <row r="795" spans="1:73" s="2355" customFormat="1" ht="46.5" customHeight="1">
      <c r="A795" s="2446" t="s">
        <v>58</v>
      </c>
      <c r="B795" s="2639" t="s">
        <v>999</v>
      </c>
      <c r="C795" s="173" t="s">
        <v>1000</v>
      </c>
      <c r="D795" s="173" t="s">
        <v>1001</v>
      </c>
      <c r="E795" s="2641" t="s">
        <v>444</v>
      </c>
      <c r="F795" s="2642" t="s">
        <v>1002</v>
      </c>
      <c r="G795" s="2451">
        <v>1000</v>
      </c>
      <c r="H795" s="2451">
        <v>1000</v>
      </c>
      <c r="I795" s="112"/>
      <c r="J795" s="118"/>
      <c r="K795" s="134">
        <v>1000</v>
      </c>
      <c r="L795" s="134">
        <v>1000</v>
      </c>
      <c r="M795" s="1006">
        <v>1000</v>
      </c>
      <c r="N795" s="146">
        <v>220</v>
      </c>
      <c r="O795" s="2452">
        <v>0</v>
      </c>
      <c r="P795" s="147"/>
      <c r="Q795" s="146"/>
      <c r="R795" s="146"/>
      <c r="S795" s="147">
        <f t="shared" si="430"/>
        <v>226.999</v>
      </c>
      <c r="T795" s="2456">
        <v>226.999</v>
      </c>
      <c r="U795" s="146"/>
      <c r="V795" s="146"/>
      <c r="W795" s="146">
        <f t="shared" si="431"/>
        <v>0</v>
      </c>
      <c r="X795" s="146"/>
      <c r="Y795" s="146"/>
      <c r="Z795" s="146"/>
      <c r="AA795" s="146">
        <f t="shared" si="432"/>
        <v>220</v>
      </c>
      <c r="AB795" s="146">
        <v>220</v>
      </c>
      <c r="AC795" s="146"/>
      <c r="AD795" s="146"/>
      <c r="AE795" s="146">
        <f t="shared" si="433"/>
        <v>0</v>
      </c>
      <c r="AF795" s="146"/>
      <c r="AG795" s="146"/>
      <c r="AH795" s="146"/>
      <c r="AI795" s="146">
        <f t="shared" si="434"/>
        <v>226.999</v>
      </c>
      <c r="AJ795" s="147">
        <v>226.999</v>
      </c>
      <c r="AK795" s="146"/>
      <c r="AL795" s="146"/>
      <c r="AM795" s="2458">
        <f t="shared" si="435"/>
        <v>999.99900000000002</v>
      </c>
      <c r="AN795" s="2456">
        <v>999.99900000000002</v>
      </c>
      <c r="AO795" s="146"/>
      <c r="AP795" s="146"/>
      <c r="AQ795" s="2458">
        <f t="shared" si="436"/>
        <v>9.9999999997635314E-4</v>
      </c>
      <c r="AR795" s="2458">
        <v>9.9999999997635314E-4</v>
      </c>
      <c r="AS795" s="146"/>
      <c r="AT795" s="146">
        <v>0</v>
      </c>
      <c r="AU795" s="146"/>
      <c r="AV795" s="2458">
        <f t="shared" si="437"/>
        <v>0</v>
      </c>
      <c r="AW795" s="2458"/>
      <c r="AX795" s="146"/>
      <c r="AY795" s="146"/>
      <c r="AZ795" s="146"/>
      <c r="BA795" s="191"/>
      <c r="BB795" s="191"/>
      <c r="BC795" s="191"/>
      <c r="BD795" s="2329">
        <f t="shared" ref="BD795" si="438">AW795</f>
        <v>0</v>
      </c>
      <c r="BE795" s="2329"/>
      <c r="BF795" s="935">
        <f t="shared" si="427"/>
        <v>773</v>
      </c>
      <c r="BG795" s="2459">
        <v>2022</v>
      </c>
      <c r="BH795" s="2459" t="s">
        <v>2324</v>
      </c>
      <c r="BI795" s="2459" t="s">
        <v>2327</v>
      </c>
      <c r="BJ795" s="2460">
        <f t="shared" si="428"/>
        <v>99.999899999999997</v>
      </c>
      <c r="BK795" s="2460">
        <f t="shared" si="429"/>
        <v>0</v>
      </c>
      <c r="BL795" s="2459" t="s">
        <v>40</v>
      </c>
      <c r="BM795" s="2461"/>
      <c r="BN795" s="2900" t="s">
        <v>2498</v>
      </c>
      <c r="BO795" s="2900"/>
      <c r="BP795" s="2462"/>
      <c r="BQ795" s="2463"/>
      <c r="BR795" s="2464"/>
      <c r="BS795" s="2464"/>
      <c r="BT795" s="2464"/>
      <c r="BU795" s="2464"/>
    </row>
    <row r="796" spans="1:73" s="223" customFormat="1" ht="26.25" customHeight="1">
      <c r="A796" s="2225" t="s">
        <v>74</v>
      </c>
      <c r="B796" s="2105" t="s">
        <v>2420</v>
      </c>
      <c r="C796" s="1827"/>
      <c r="D796" s="1827"/>
      <c r="E796" s="1887"/>
      <c r="F796" s="1888"/>
      <c r="G796" s="1889">
        <f>SUM(G797:G800)</f>
        <v>71571</v>
      </c>
      <c r="H796" s="1889">
        <f t="shared" ref="H796:BC796" si="439">SUM(H797:H800)</f>
        <v>71566</v>
      </c>
      <c r="I796" s="1889">
        <f t="shared" si="439"/>
        <v>0</v>
      </c>
      <c r="J796" s="1889">
        <f t="shared" si="439"/>
        <v>5</v>
      </c>
      <c r="K796" s="1889">
        <f t="shared" si="439"/>
        <v>71566</v>
      </c>
      <c r="L796" s="1889">
        <f t="shared" si="439"/>
        <v>71566</v>
      </c>
      <c r="M796" s="1889">
        <f t="shared" si="439"/>
        <v>4094</v>
      </c>
      <c r="N796" s="1889">
        <f t="shared" si="439"/>
        <v>3194</v>
      </c>
      <c r="O796" s="1889">
        <f t="shared" si="439"/>
        <v>0</v>
      </c>
      <c r="P796" s="1889">
        <f t="shared" si="439"/>
        <v>0</v>
      </c>
      <c r="Q796" s="1889">
        <f t="shared" si="439"/>
        <v>0</v>
      </c>
      <c r="R796" s="1889">
        <f t="shared" si="439"/>
        <v>0</v>
      </c>
      <c r="S796" s="1889">
        <f t="shared" si="439"/>
        <v>11260</v>
      </c>
      <c r="T796" s="1889">
        <f t="shared" si="439"/>
        <v>11260</v>
      </c>
      <c r="U796" s="1889">
        <f t="shared" si="439"/>
        <v>0</v>
      </c>
      <c r="V796" s="1889">
        <f t="shared" si="439"/>
        <v>0</v>
      </c>
      <c r="W796" s="1889">
        <f t="shared" si="439"/>
        <v>0</v>
      </c>
      <c r="X796" s="1889">
        <f t="shared" si="439"/>
        <v>0</v>
      </c>
      <c r="Y796" s="1889">
        <f t="shared" si="439"/>
        <v>0</v>
      </c>
      <c r="Z796" s="1889">
        <f t="shared" si="439"/>
        <v>0</v>
      </c>
      <c r="AA796" s="1889">
        <f t="shared" si="439"/>
        <v>10400.999</v>
      </c>
      <c r="AB796" s="1889">
        <f t="shared" si="439"/>
        <v>10400.999</v>
      </c>
      <c r="AC796" s="1889">
        <f t="shared" si="439"/>
        <v>0</v>
      </c>
      <c r="AD796" s="1889">
        <f t="shared" si="439"/>
        <v>0</v>
      </c>
      <c r="AE796" s="1889">
        <f t="shared" si="439"/>
        <v>0</v>
      </c>
      <c r="AF796" s="1889">
        <f t="shared" si="439"/>
        <v>0</v>
      </c>
      <c r="AG796" s="1889">
        <f t="shared" si="439"/>
        <v>0</v>
      </c>
      <c r="AH796" s="1889">
        <f t="shared" si="439"/>
        <v>0</v>
      </c>
      <c r="AI796" s="1889">
        <f t="shared" si="439"/>
        <v>11260</v>
      </c>
      <c r="AJ796" s="1889">
        <f t="shared" si="439"/>
        <v>11260</v>
      </c>
      <c r="AK796" s="1889">
        <f t="shared" si="439"/>
        <v>0</v>
      </c>
      <c r="AL796" s="1889">
        <f t="shared" si="439"/>
        <v>0</v>
      </c>
      <c r="AM796" s="1889">
        <f t="shared" si="439"/>
        <v>11260</v>
      </c>
      <c r="AN796" s="1889">
        <f t="shared" si="439"/>
        <v>11260</v>
      </c>
      <c r="AO796" s="1889">
        <f t="shared" si="439"/>
        <v>0</v>
      </c>
      <c r="AP796" s="1889">
        <f t="shared" si="439"/>
        <v>0</v>
      </c>
      <c r="AQ796" s="1889">
        <f t="shared" si="439"/>
        <v>60306</v>
      </c>
      <c r="AR796" s="1889">
        <f t="shared" si="439"/>
        <v>60306</v>
      </c>
      <c r="AS796" s="1889">
        <f t="shared" si="439"/>
        <v>0</v>
      </c>
      <c r="AT796" s="1889">
        <f t="shared" si="439"/>
        <v>0</v>
      </c>
      <c r="AU796" s="1889">
        <f t="shared" si="439"/>
        <v>0</v>
      </c>
      <c r="AV796" s="1889">
        <f t="shared" si="439"/>
        <v>26478</v>
      </c>
      <c r="AW796" s="1889">
        <f t="shared" si="439"/>
        <v>26478</v>
      </c>
      <c r="AX796" s="1889">
        <f t="shared" si="439"/>
        <v>0</v>
      </c>
      <c r="AY796" s="1889">
        <f t="shared" si="439"/>
        <v>0</v>
      </c>
      <c r="AZ796" s="1889">
        <f t="shared" si="439"/>
        <v>0</v>
      </c>
      <c r="BA796" s="1889">
        <f t="shared" si="439"/>
        <v>0</v>
      </c>
      <c r="BB796" s="1889">
        <f t="shared" si="439"/>
        <v>0</v>
      </c>
      <c r="BC796" s="1889">
        <f t="shared" si="439"/>
        <v>0</v>
      </c>
      <c r="BD796" s="1889">
        <f>SUM(BD797:BD800)</f>
        <v>19937</v>
      </c>
      <c r="BE796" s="102"/>
      <c r="BF796" s="1642"/>
      <c r="BG796" s="164"/>
      <c r="BH796" s="164"/>
      <c r="BI796" s="164"/>
      <c r="BJ796" s="1891">
        <f t="shared" si="428"/>
        <v>43.591929128357044</v>
      </c>
      <c r="BK796" s="1891">
        <f t="shared" si="429"/>
        <v>33.05972871687726</v>
      </c>
      <c r="BL796" s="1892"/>
      <c r="BM796" s="1641"/>
      <c r="BN796" s="2900" t="s">
        <v>2498</v>
      </c>
      <c r="BO796" s="1369"/>
      <c r="BP796" s="1617">
        <v>19937</v>
      </c>
      <c r="BQ796" s="1643">
        <f>BP796-BD796</f>
        <v>0</v>
      </c>
      <c r="BR796" s="362"/>
      <c r="BS796" s="362"/>
      <c r="BT796" s="362"/>
      <c r="BU796" s="362"/>
    </row>
    <row r="797" spans="1:73" s="2406" customFormat="1" ht="39" customHeight="1">
      <c r="A797" s="2446" t="s">
        <v>46</v>
      </c>
      <c r="B797" s="2639" t="s">
        <v>977</v>
      </c>
      <c r="C797" s="173" t="s">
        <v>978</v>
      </c>
      <c r="D797" s="173" t="s">
        <v>979</v>
      </c>
      <c r="E797" s="2641">
        <v>2023</v>
      </c>
      <c r="F797" s="2642" t="s">
        <v>980</v>
      </c>
      <c r="G797" s="2451">
        <v>2000</v>
      </c>
      <c r="H797" s="2451">
        <v>1995</v>
      </c>
      <c r="I797" s="95"/>
      <c r="J797" s="118">
        <v>5</v>
      </c>
      <c r="K797" s="134">
        <v>1995</v>
      </c>
      <c r="L797" s="134">
        <v>1995</v>
      </c>
      <c r="M797" s="1006">
        <v>594</v>
      </c>
      <c r="N797" s="146">
        <v>594</v>
      </c>
      <c r="O797" s="2452">
        <v>0</v>
      </c>
      <c r="P797" s="147"/>
      <c r="Q797" s="146"/>
      <c r="R797" s="146"/>
      <c r="S797" s="146">
        <f>SUM(T797:V797)</f>
        <v>700</v>
      </c>
      <c r="T797" s="2458">
        <v>700</v>
      </c>
      <c r="U797" s="146"/>
      <c r="V797" s="146"/>
      <c r="W797" s="146">
        <f>SUM(X797:Z797)</f>
        <v>0</v>
      </c>
      <c r="X797" s="146"/>
      <c r="Y797" s="146"/>
      <c r="Z797" s="146"/>
      <c r="AA797" s="146">
        <f>SUM(AB797:AD797)</f>
        <v>593.79899999999998</v>
      </c>
      <c r="AB797" s="146">
        <v>593.79899999999998</v>
      </c>
      <c r="AC797" s="146"/>
      <c r="AD797" s="146"/>
      <c r="AE797" s="146">
        <f>SUM(AF797:AH797)</f>
        <v>0</v>
      </c>
      <c r="AF797" s="146"/>
      <c r="AG797" s="146"/>
      <c r="AH797" s="146"/>
      <c r="AI797" s="146">
        <f>SUM(AJ797:AL797)</f>
        <v>700</v>
      </c>
      <c r="AJ797" s="146">
        <v>700</v>
      </c>
      <c r="AK797" s="146"/>
      <c r="AL797" s="146"/>
      <c r="AM797" s="2458">
        <f>SUM(AN797:AP797)</f>
        <v>700</v>
      </c>
      <c r="AN797" s="2458">
        <v>700</v>
      </c>
      <c r="AO797" s="146"/>
      <c r="AP797" s="146"/>
      <c r="AQ797" s="2458">
        <f>SUM(AR797:AT797)</f>
        <v>1295</v>
      </c>
      <c r="AR797" s="2458">
        <v>1295</v>
      </c>
      <c r="AS797" s="146"/>
      <c r="AT797" s="146">
        <v>0</v>
      </c>
      <c r="AU797" s="146"/>
      <c r="AV797" s="2458">
        <f>SUM(AW797:AY797)</f>
        <v>1295</v>
      </c>
      <c r="AW797" s="2458">
        <v>1295</v>
      </c>
      <c r="AX797" s="146"/>
      <c r="AY797" s="146"/>
      <c r="AZ797" s="146"/>
      <c r="BA797" s="191"/>
      <c r="BB797" s="191"/>
      <c r="BC797" s="191"/>
      <c r="BD797" s="2566">
        <v>1295</v>
      </c>
      <c r="BE797" s="2566"/>
      <c r="BF797" s="935">
        <f>AM797-S797</f>
        <v>0</v>
      </c>
      <c r="BG797" s="2459">
        <v>2023</v>
      </c>
      <c r="BH797" s="2459" t="s">
        <v>2324</v>
      </c>
      <c r="BI797" s="2459" t="s">
        <v>2327</v>
      </c>
      <c r="BJ797" s="2460">
        <f t="shared" si="428"/>
        <v>100</v>
      </c>
      <c r="BK797" s="2460">
        <f t="shared" si="429"/>
        <v>100</v>
      </c>
      <c r="BL797" s="2459" t="s">
        <v>40</v>
      </c>
      <c r="BM797" s="2461"/>
      <c r="BN797" s="2900" t="s">
        <v>2498</v>
      </c>
      <c r="BO797" s="2900"/>
      <c r="BP797" s="2462">
        <f>BP796/AR796</f>
        <v>0.33059728716877257</v>
      </c>
      <c r="BQ797" s="2738">
        <f>BQ796/(AR799+AR800)</f>
        <v>0</v>
      </c>
      <c r="BR797" s="2740"/>
      <c r="BS797" s="2740"/>
      <c r="BT797" s="2740"/>
      <c r="BU797" s="2740"/>
    </row>
    <row r="798" spans="1:73" s="2363" customFormat="1" ht="36.75" customHeight="1">
      <c r="A798" s="2555">
        <v>2</v>
      </c>
      <c r="B798" s="2639" t="s">
        <v>1003</v>
      </c>
      <c r="C798" s="173" t="s">
        <v>975</v>
      </c>
      <c r="D798" s="173" t="s">
        <v>1004</v>
      </c>
      <c r="E798" s="2641" t="s">
        <v>510</v>
      </c>
      <c r="F798" s="2642" t="s">
        <v>1005</v>
      </c>
      <c r="G798" s="2451">
        <v>4800</v>
      </c>
      <c r="H798" s="2451">
        <v>4800</v>
      </c>
      <c r="I798" s="95"/>
      <c r="J798" s="118"/>
      <c r="K798" s="134">
        <v>4800</v>
      </c>
      <c r="L798" s="134">
        <v>4800</v>
      </c>
      <c r="M798" s="1006">
        <v>1000</v>
      </c>
      <c r="N798" s="146">
        <v>1000</v>
      </c>
      <c r="O798" s="2456"/>
      <c r="P798" s="147"/>
      <c r="Q798" s="146"/>
      <c r="R798" s="146"/>
      <c r="S798" s="146">
        <f t="shared" si="430"/>
        <v>1560</v>
      </c>
      <c r="T798" s="2458">
        <v>1560</v>
      </c>
      <c r="U798" s="146"/>
      <c r="V798" s="146"/>
      <c r="W798" s="146">
        <f t="shared" si="431"/>
        <v>0</v>
      </c>
      <c r="X798" s="146"/>
      <c r="Y798" s="146"/>
      <c r="Z798" s="146"/>
      <c r="AA798" s="146">
        <f t="shared" si="432"/>
        <v>1356.4</v>
      </c>
      <c r="AB798" s="146">
        <v>1356.4</v>
      </c>
      <c r="AC798" s="146"/>
      <c r="AD798" s="146"/>
      <c r="AE798" s="146">
        <f t="shared" si="433"/>
        <v>0</v>
      </c>
      <c r="AF798" s="146"/>
      <c r="AG798" s="146"/>
      <c r="AH798" s="146"/>
      <c r="AI798" s="146">
        <f t="shared" si="434"/>
        <v>1560</v>
      </c>
      <c r="AJ798" s="146">
        <v>1560</v>
      </c>
      <c r="AK798" s="146"/>
      <c r="AL798" s="146"/>
      <c r="AM798" s="2458">
        <f t="shared" si="435"/>
        <v>1560</v>
      </c>
      <c r="AN798" s="2458">
        <v>1560</v>
      </c>
      <c r="AO798" s="146"/>
      <c r="AP798" s="146"/>
      <c r="AQ798" s="2458">
        <f t="shared" si="436"/>
        <v>3240</v>
      </c>
      <c r="AR798" s="2458">
        <v>3240</v>
      </c>
      <c r="AS798" s="146"/>
      <c r="AT798" s="146">
        <v>0</v>
      </c>
      <c r="AU798" s="146"/>
      <c r="AV798" s="2458">
        <f t="shared" si="437"/>
        <v>3240</v>
      </c>
      <c r="AW798" s="2458">
        <v>3240</v>
      </c>
      <c r="AX798" s="146"/>
      <c r="AY798" s="146"/>
      <c r="AZ798" s="146"/>
      <c r="BA798" s="191"/>
      <c r="BB798" s="191"/>
      <c r="BC798" s="191"/>
      <c r="BD798" s="2566">
        <v>3240</v>
      </c>
      <c r="BE798" s="2566"/>
      <c r="BF798" s="935">
        <f t="shared" si="427"/>
        <v>0</v>
      </c>
      <c r="BG798" s="2459">
        <v>2023</v>
      </c>
      <c r="BH798" s="2459" t="s">
        <v>2322</v>
      </c>
      <c r="BI798" s="2459" t="s">
        <v>2327</v>
      </c>
      <c r="BJ798" s="2460">
        <f t="shared" si="428"/>
        <v>100</v>
      </c>
      <c r="BK798" s="2460">
        <f t="shared" si="429"/>
        <v>100</v>
      </c>
      <c r="BL798" s="2459" t="s">
        <v>40</v>
      </c>
      <c r="BM798" s="2461"/>
      <c r="BN798" s="2900" t="s">
        <v>2498</v>
      </c>
      <c r="BO798" s="2900"/>
      <c r="BP798" s="2462"/>
      <c r="BQ798" s="2463">
        <v>0.27616503200588122</v>
      </c>
      <c r="BR798" s="2474"/>
      <c r="BS798" s="2474"/>
      <c r="BT798" s="2474"/>
      <c r="BU798" s="2474"/>
    </row>
    <row r="799" spans="1:73" s="2363" customFormat="1" ht="61.5" customHeight="1">
      <c r="A799" s="2446" t="s">
        <v>50</v>
      </c>
      <c r="B799" s="2639" t="s">
        <v>1006</v>
      </c>
      <c r="C799" s="173" t="s">
        <v>978</v>
      </c>
      <c r="D799" s="173" t="s">
        <v>1007</v>
      </c>
      <c r="E799" s="2641" t="s">
        <v>510</v>
      </c>
      <c r="F799" s="2642" t="s">
        <v>1008</v>
      </c>
      <c r="G799" s="2451">
        <v>14400</v>
      </c>
      <c r="H799" s="2451">
        <v>14400</v>
      </c>
      <c r="I799" s="95"/>
      <c r="J799" s="118"/>
      <c r="K799" s="134">
        <v>14400</v>
      </c>
      <c r="L799" s="134">
        <v>14400</v>
      </c>
      <c r="M799" s="1006">
        <v>1000</v>
      </c>
      <c r="N799" s="146">
        <v>100</v>
      </c>
      <c r="O799" s="2456"/>
      <c r="P799" s="147"/>
      <c r="Q799" s="146"/>
      <c r="R799" s="146"/>
      <c r="S799" s="146">
        <f t="shared" si="430"/>
        <v>2500</v>
      </c>
      <c r="T799" s="2458">
        <v>2500</v>
      </c>
      <c r="U799" s="146"/>
      <c r="V799" s="146"/>
      <c r="W799" s="146">
        <f t="shared" si="431"/>
        <v>0</v>
      </c>
      <c r="X799" s="146"/>
      <c r="Y799" s="146"/>
      <c r="Z799" s="146"/>
      <c r="AA799" s="146">
        <f t="shared" si="432"/>
        <v>2500</v>
      </c>
      <c r="AB799" s="146">
        <v>2500</v>
      </c>
      <c r="AC799" s="146"/>
      <c r="AD799" s="146"/>
      <c r="AE799" s="146">
        <f t="shared" si="433"/>
        <v>0</v>
      </c>
      <c r="AF799" s="146"/>
      <c r="AG799" s="146"/>
      <c r="AH799" s="146"/>
      <c r="AI799" s="146">
        <f t="shared" si="434"/>
        <v>2500</v>
      </c>
      <c r="AJ799" s="146">
        <v>2500</v>
      </c>
      <c r="AK799" s="146"/>
      <c r="AL799" s="146"/>
      <c r="AM799" s="2458">
        <f t="shared" si="435"/>
        <v>2500</v>
      </c>
      <c r="AN799" s="2458">
        <v>2500</v>
      </c>
      <c r="AO799" s="146"/>
      <c r="AP799" s="146"/>
      <c r="AQ799" s="2458">
        <f t="shared" si="436"/>
        <v>11900</v>
      </c>
      <c r="AR799" s="2458">
        <v>11900</v>
      </c>
      <c r="AS799" s="146"/>
      <c r="AT799" s="146">
        <v>0</v>
      </c>
      <c r="AU799" s="146"/>
      <c r="AV799" s="2458">
        <f t="shared" si="437"/>
        <v>6140</v>
      </c>
      <c r="AW799" s="2458">
        <v>6140</v>
      </c>
      <c r="AX799" s="146"/>
      <c r="AY799" s="146"/>
      <c r="AZ799" s="146"/>
      <c r="BA799" s="191"/>
      <c r="BB799" s="191"/>
      <c r="BC799" s="191"/>
      <c r="BD799" s="2566">
        <v>3000</v>
      </c>
      <c r="BE799" s="2566"/>
      <c r="BF799" s="935">
        <f t="shared" si="427"/>
        <v>0</v>
      </c>
      <c r="BG799" s="2459">
        <v>2023</v>
      </c>
      <c r="BH799" s="2459" t="s">
        <v>2322</v>
      </c>
      <c r="BI799" s="2459" t="s">
        <v>2327</v>
      </c>
      <c r="BJ799" s="2460">
        <f t="shared" si="428"/>
        <v>38.194444444444443</v>
      </c>
      <c r="BK799" s="2460">
        <f t="shared" si="429"/>
        <v>25.210084033613445</v>
      </c>
      <c r="BL799" s="2459" t="s">
        <v>40</v>
      </c>
      <c r="BM799" s="2461"/>
      <c r="BN799" s="2900" t="s">
        <v>2498</v>
      </c>
      <c r="BO799" s="2900"/>
      <c r="BP799" s="2462"/>
      <c r="BQ799" s="2463"/>
      <c r="BR799" s="2474"/>
      <c r="BS799" s="2474"/>
      <c r="BT799" s="2474"/>
      <c r="BU799" s="2474"/>
    </row>
    <row r="800" spans="1:73" s="2363" customFormat="1" ht="36.75" customHeight="1">
      <c r="A800" s="2446" t="s">
        <v>52</v>
      </c>
      <c r="B800" s="2639" t="s">
        <v>1009</v>
      </c>
      <c r="C800" s="173" t="s">
        <v>978</v>
      </c>
      <c r="D800" s="173" t="s">
        <v>1010</v>
      </c>
      <c r="E800" s="2641" t="s">
        <v>510</v>
      </c>
      <c r="F800" s="2642" t="s">
        <v>1011</v>
      </c>
      <c r="G800" s="2451">
        <v>50371</v>
      </c>
      <c r="H800" s="2451">
        <v>50371</v>
      </c>
      <c r="I800" s="95"/>
      <c r="J800" s="118"/>
      <c r="K800" s="134">
        <v>50371</v>
      </c>
      <c r="L800" s="134">
        <v>50371</v>
      </c>
      <c r="M800" s="1006">
        <v>1500</v>
      </c>
      <c r="N800" s="146">
        <v>1500</v>
      </c>
      <c r="O800" s="2456"/>
      <c r="P800" s="147"/>
      <c r="Q800" s="146"/>
      <c r="R800" s="146"/>
      <c r="S800" s="146">
        <f t="shared" si="430"/>
        <v>6500</v>
      </c>
      <c r="T800" s="2458">
        <v>6500</v>
      </c>
      <c r="U800" s="146"/>
      <c r="V800" s="146"/>
      <c r="W800" s="146">
        <f t="shared" si="431"/>
        <v>0</v>
      </c>
      <c r="X800" s="146"/>
      <c r="Y800" s="146"/>
      <c r="Z800" s="146"/>
      <c r="AA800" s="146">
        <f t="shared" si="432"/>
        <v>5950.8</v>
      </c>
      <c r="AB800" s="146">
        <v>5950.8</v>
      </c>
      <c r="AC800" s="146"/>
      <c r="AD800" s="146"/>
      <c r="AE800" s="146">
        <f t="shared" si="433"/>
        <v>0</v>
      </c>
      <c r="AF800" s="146"/>
      <c r="AG800" s="146"/>
      <c r="AH800" s="146"/>
      <c r="AI800" s="146">
        <f t="shared" si="434"/>
        <v>6500</v>
      </c>
      <c r="AJ800" s="146">
        <v>6500</v>
      </c>
      <c r="AK800" s="146"/>
      <c r="AL800" s="146"/>
      <c r="AM800" s="2458">
        <f t="shared" si="435"/>
        <v>6500</v>
      </c>
      <c r="AN800" s="2458">
        <v>6500</v>
      </c>
      <c r="AO800" s="146"/>
      <c r="AP800" s="146"/>
      <c r="AQ800" s="2458">
        <f t="shared" si="436"/>
        <v>43871</v>
      </c>
      <c r="AR800" s="2458">
        <v>43871</v>
      </c>
      <c r="AS800" s="146"/>
      <c r="AT800" s="146">
        <v>0</v>
      </c>
      <c r="AU800" s="146"/>
      <c r="AV800" s="2458">
        <f t="shared" si="437"/>
        <v>15803</v>
      </c>
      <c r="AW800" s="2458">
        <v>15803</v>
      </c>
      <c r="AX800" s="146"/>
      <c r="AY800" s="146"/>
      <c r="AZ800" s="146"/>
      <c r="BA800" s="191"/>
      <c r="BB800" s="191"/>
      <c r="BC800" s="191"/>
      <c r="BD800" s="2566">
        <v>12402</v>
      </c>
      <c r="BE800" s="2566"/>
      <c r="BF800" s="935">
        <f t="shared" si="427"/>
        <v>0</v>
      </c>
      <c r="BG800" s="2459">
        <v>2023</v>
      </c>
      <c r="BH800" s="2459" t="s">
        <v>2322</v>
      </c>
      <c r="BI800" s="2459" t="s">
        <v>2327</v>
      </c>
      <c r="BJ800" s="2460">
        <f t="shared" si="428"/>
        <v>37.525560342260427</v>
      </c>
      <c r="BK800" s="2460">
        <f t="shared" si="429"/>
        <v>28.269243919673588</v>
      </c>
      <c r="BL800" s="2459" t="s">
        <v>40</v>
      </c>
      <c r="BM800" s="2461"/>
      <c r="BN800" s="2900" t="s">
        <v>2498</v>
      </c>
      <c r="BO800" s="2900"/>
      <c r="BP800" s="2462"/>
      <c r="BQ800" s="2463"/>
      <c r="BR800" s="2474"/>
      <c r="BS800" s="2474"/>
      <c r="BT800" s="2474"/>
      <c r="BU800" s="2474"/>
    </row>
    <row r="801" spans="1:73" s="2368" customFormat="1" ht="29.25" customHeight="1">
      <c r="A801" s="2560" t="s">
        <v>712</v>
      </c>
      <c r="B801" s="2640" t="s">
        <v>2468</v>
      </c>
      <c r="C801" s="2107"/>
      <c r="D801" s="2107"/>
      <c r="E801" s="2644"/>
      <c r="F801" s="2645"/>
      <c r="G801" s="2647"/>
      <c r="H801" s="2647"/>
      <c r="I801" s="2108"/>
      <c r="J801" s="2108"/>
      <c r="K801" s="2108"/>
      <c r="L801" s="2108"/>
      <c r="M801" s="2108"/>
      <c r="N801" s="2108"/>
      <c r="O801" s="2647"/>
      <c r="P801" s="2108"/>
      <c r="Q801" s="2108"/>
      <c r="R801" s="2108"/>
      <c r="S801" s="2108"/>
      <c r="T801" s="2647"/>
      <c r="U801" s="2108"/>
      <c r="V801" s="2108"/>
      <c r="W801" s="2108"/>
      <c r="X801" s="2108"/>
      <c r="Y801" s="2108"/>
      <c r="Z801" s="2108"/>
      <c r="AA801" s="2108"/>
      <c r="AB801" s="2108"/>
      <c r="AC801" s="2108"/>
      <c r="AD801" s="2108"/>
      <c r="AE801" s="2108"/>
      <c r="AF801" s="2108"/>
      <c r="AG801" s="2108"/>
      <c r="AH801" s="2108"/>
      <c r="AI801" s="2108"/>
      <c r="AJ801" s="2108"/>
      <c r="AK801" s="2108"/>
      <c r="AL801" s="2108"/>
      <c r="AM801" s="2647"/>
      <c r="AN801" s="2647"/>
      <c r="AO801" s="2108"/>
      <c r="AP801" s="2108"/>
      <c r="AQ801" s="2647"/>
      <c r="AR801" s="2647"/>
      <c r="AS801" s="2108"/>
      <c r="AT801" s="2108"/>
      <c r="AU801" s="2108"/>
      <c r="AV801" s="2647"/>
      <c r="AW801" s="2647"/>
      <c r="AX801" s="2108"/>
      <c r="AY801" s="2108"/>
      <c r="AZ801" s="2108"/>
      <c r="BA801" s="2108"/>
      <c r="BB801" s="2108"/>
      <c r="BC801" s="2108"/>
      <c r="BD801" s="2647"/>
      <c r="BE801" s="2649"/>
      <c r="BF801" s="2115"/>
      <c r="BG801" s="2648"/>
      <c r="BH801" s="2648"/>
      <c r="BI801" s="2648"/>
      <c r="BJ801" s="2741"/>
      <c r="BK801" s="2741"/>
      <c r="BL801" s="2742" t="s">
        <v>2327</v>
      </c>
      <c r="BM801" s="2743"/>
      <c r="BN801" s="2900" t="s">
        <v>2498</v>
      </c>
      <c r="BO801" s="2907"/>
      <c r="BP801" s="2568"/>
      <c r="BQ801" s="2569"/>
      <c r="BR801" s="2569"/>
      <c r="BS801" s="2569"/>
      <c r="BT801" s="2569"/>
      <c r="BU801" s="2569"/>
    </row>
    <row r="802" spans="1:73" s="1927" customFormat="1" ht="41.25" customHeight="1">
      <c r="A802" s="2232">
        <v>1</v>
      </c>
      <c r="B802" s="2116" t="s">
        <v>1012</v>
      </c>
      <c r="C802" s="2117"/>
      <c r="D802" s="2117"/>
      <c r="E802" s="2118"/>
      <c r="F802" s="2119"/>
      <c r="G802" s="2121">
        <v>4071</v>
      </c>
      <c r="H802" s="2145">
        <v>4071</v>
      </c>
      <c r="I802" s="2146"/>
      <c r="J802" s="2121"/>
      <c r="K802" s="2017">
        <v>4071</v>
      </c>
      <c r="L802" s="2145">
        <v>4071</v>
      </c>
      <c r="M802" s="2059"/>
      <c r="N802" s="1554"/>
      <c r="O802" s="2060"/>
      <c r="P802" s="2060"/>
      <c r="Q802" s="1554"/>
      <c r="R802" s="1554"/>
      <c r="S802" s="1554">
        <f t="shared" si="430"/>
        <v>0</v>
      </c>
      <c r="T802" s="1554"/>
      <c r="U802" s="1554"/>
      <c r="V802" s="1554"/>
      <c r="W802" s="1554">
        <f t="shared" si="431"/>
        <v>0</v>
      </c>
      <c r="X802" s="1554"/>
      <c r="Y802" s="1554"/>
      <c r="Z802" s="1554"/>
      <c r="AA802" s="1554">
        <f t="shared" si="432"/>
        <v>0</v>
      </c>
      <c r="AB802" s="1554"/>
      <c r="AC802" s="1554"/>
      <c r="AD802" s="1554"/>
      <c r="AE802" s="1554">
        <f t="shared" si="433"/>
        <v>0</v>
      </c>
      <c r="AF802" s="1554"/>
      <c r="AG802" s="1554"/>
      <c r="AH802" s="1554"/>
      <c r="AI802" s="1554">
        <f t="shared" si="434"/>
        <v>0</v>
      </c>
      <c r="AJ802" s="1554"/>
      <c r="AK802" s="1554"/>
      <c r="AL802" s="1554"/>
      <c r="AM802" s="1554">
        <f t="shared" si="435"/>
        <v>0</v>
      </c>
      <c r="AN802" s="1554"/>
      <c r="AO802" s="1554"/>
      <c r="AP802" s="1554"/>
      <c r="AQ802" s="1554">
        <f t="shared" si="436"/>
        <v>0</v>
      </c>
      <c r="AR802" s="1554"/>
      <c r="AS802" s="1554"/>
      <c r="AT802" s="1554">
        <v>0</v>
      </c>
      <c r="AU802" s="1554"/>
      <c r="AV802" s="1554">
        <f t="shared" si="437"/>
        <v>0</v>
      </c>
      <c r="AW802" s="1554"/>
      <c r="AX802" s="1554"/>
      <c r="AY802" s="1554"/>
      <c r="AZ802" s="1554"/>
      <c r="BA802" s="2061"/>
      <c r="BB802" s="2061"/>
      <c r="BC802" s="2061"/>
      <c r="BD802" s="2061"/>
      <c r="BE802" s="2061"/>
      <c r="BF802" s="2062">
        <f t="shared" si="427"/>
        <v>0</v>
      </c>
      <c r="BG802" s="2063">
        <v>2024</v>
      </c>
      <c r="BH802" s="2063" t="s">
        <v>2323</v>
      </c>
      <c r="BI802" s="2063"/>
      <c r="BJ802" s="2147">
        <f t="shared" si="428"/>
        <v>0</v>
      </c>
      <c r="BK802" s="2147" t="e">
        <f t="shared" si="429"/>
        <v>#DIV/0!</v>
      </c>
      <c r="BL802" s="2148"/>
      <c r="BM802" s="2065" t="s">
        <v>955</v>
      </c>
      <c r="BN802" s="2900" t="s">
        <v>2498</v>
      </c>
      <c r="BO802" s="2923"/>
      <c r="BP802" s="2066"/>
      <c r="BQ802" s="2149"/>
      <c r="BR802" s="2149"/>
      <c r="BS802" s="2149"/>
      <c r="BT802" s="2149"/>
      <c r="BU802" s="2149"/>
    </row>
    <row r="803" spans="1:73" s="1937" customFormat="1">
      <c r="A803" s="2235" t="s">
        <v>48</v>
      </c>
      <c r="B803" s="2150" t="s">
        <v>1013</v>
      </c>
      <c r="C803" s="2117"/>
      <c r="D803" s="2117"/>
      <c r="E803" s="2118"/>
      <c r="F803" s="2119"/>
      <c r="G803" s="2121">
        <v>3000</v>
      </c>
      <c r="H803" s="2121">
        <v>3000</v>
      </c>
      <c r="I803" s="2146"/>
      <c r="J803" s="2121"/>
      <c r="K803" s="2017">
        <v>3000</v>
      </c>
      <c r="L803" s="2121">
        <v>3000</v>
      </c>
      <c r="M803" s="2059"/>
      <c r="N803" s="1554"/>
      <c r="O803" s="2060"/>
      <c r="P803" s="2060"/>
      <c r="Q803" s="1554"/>
      <c r="R803" s="1554"/>
      <c r="S803" s="1554">
        <f t="shared" si="430"/>
        <v>0</v>
      </c>
      <c r="T803" s="1554"/>
      <c r="U803" s="1554"/>
      <c r="V803" s="1554"/>
      <c r="W803" s="1554">
        <f t="shared" si="431"/>
        <v>0</v>
      </c>
      <c r="X803" s="1554"/>
      <c r="Y803" s="1554"/>
      <c r="Z803" s="1554"/>
      <c r="AA803" s="1554">
        <f t="shared" si="432"/>
        <v>0</v>
      </c>
      <c r="AB803" s="1554"/>
      <c r="AC803" s="1554"/>
      <c r="AD803" s="1554"/>
      <c r="AE803" s="1554">
        <f t="shared" si="433"/>
        <v>0</v>
      </c>
      <c r="AF803" s="1554"/>
      <c r="AG803" s="1554"/>
      <c r="AH803" s="1554"/>
      <c r="AI803" s="1554">
        <f t="shared" si="434"/>
        <v>0</v>
      </c>
      <c r="AJ803" s="1554"/>
      <c r="AK803" s="1554"/>
      <c r="AL803" s="1554"/>
      <c r="AM803" s="1554">
        <f t="shared" si="435"/>
        <v>0</v>
      </c>
      <c r="AN803" s="1554"/>
      <c r="AO803" s="1554"/>
      <c r="AP803" s="1554"/>
      <c r="AQ803" s="1554">
        <f t="shared" si="436"/>
        <v>0</v>
      </c>
      <c r="AR803" s="1554"/>
      <c r="AS803" s="1554"/>
      <c r="AT803" s="1554">
        <v>0</v>
      </c>
      <c r="AU803" s="1554"/>
      <c r="AV803" s="1554">
        <f t="shared" si="437"/>
        <v>0</v>
      </c>
      <c r="AW803" s="1554"/>
      <c r="AX803" s="1554"/>
      <c r="AY803" s="1554"/>
      <c r="AZ803" s="1554"/>
      <c r="BA803" s="2061"/>
      <c r="BB803" s="2061"/>
      <c r="BC803" s="2061"/>
      <c r="BD803" s="2061"/>
      <c r="BE803" s="2061"/>
      <c r="BF803" s="2062">
        <f t="shared" si="427"/>
        <v>0</v>
      </c>
      <c r="BG803" s="2063">
        <v>2024</v>
      </c>
      <c r="BH803" s="2063" t="s">
        <v>2323</v>
      </c>
      <c r="BI803" s="2063"/>
      <c r="BJ803" s="2151">
        <f t="shared" si="428"/>
        <v>0</v>
      </c>
      <c r="BK803" s="2151" t="e">
        <f t="shared" si="429"/>
        <v>#DIV/0!</v>
      </c>
      <c r="BL803" s="2152"/>
      <c r="BM803" s="2068"/>
      <c r="BN803" s="2900" t="s">
        <v>2498</v>
      </c>
      <c r="BO803" s="2923"/>
      <c r="BP803" s="2066"/>
      <c r="BQ803" s="2067"/>
      <c r="BR803" s="2067"/>
      <c r="BS803" s="2067"/>
      <c r="BT803" s="2067"/>
      <c r="BU803" s="2067"/>
    </row>
    <row r="804" spans="1:73" s="43" customFormat="1" ht="27" customHeight="1">
      <c r="A804" s="2203" t="s">
        <v>60</v>
      </c>
      <c r="B804" s="1798" t="s">
        <v>61</v>
      </c>
      <c r="C804" s="1733"/>
      <c r="D804" s="1733"/>
      <c r="E804" s="1734"/>
      <c r="F804" s="1734"/>
      <c r="G804" s="102">
        <f>G805+G824+G832</f>
        <v>166680</v>
      </c>
      <c r="H804" s="102">
        <f t="shared" ref="H804:BD804" si="440">H805+H824+H832</f>
        <v>144430</v>
      </c>
      <c r="I804" s="102">
        <f t="shared" si="440"/>
        <v>4340</v>
      </c>
      <c r="J804" s="102">
        <f t="shared" si="440"/>
        <v>310</v>
      </c>
      <c r="K804" s="102">
        <f t="shared" si="440"/>
        <v>166380</v>
      </c>
      <c r="L804" s="102">
        <f t="shared" si="440"/>
        <v>144440</v>
      </c>
      <c r="M804" s="102">
        <f t="shared" si="440"/>
        <v>56562</v>
      </c>
      <c r="N804" s="102">
        <f t="shared" si="440"/>
        <v>29320</v>
      </c>
      <c r="O804" s="102">
        <f t="shared" si="440"/>
        <v>4737.4229999999998</v>
      </c>
      <c r="P804" s="102">
        <f t="shared" si="440"/>
        <v>4737.4229999999998</v>
      </c>
      <c r="Q804" s="102">
        <f t="shared" si="440"/>
        <v>0</v>
      </c>
      <c r="R804" s="102">
        <f t="shared" si="440"/>
        <v>0</v>
      </c>
      <c r="S804" s="102">
        <f t="shared" si="440"/>
        <v>47860</v>
      </c>
      <c r="T804" s="102">
        <f t="shared" si="440"/>
        <v>47860</v>
      </c>
      <c r="U804" s="102">
        <f t="shared" si="440"/>
        <v>0</v>
      </c>
      <c r="V804" s="102">
        <f t="shared" si="440"/>
        <v>0</v>
      </c>
      <c r="W804" s="102">
        <f t="shared" si="440"/>
        <v>3568.0250000000001</v>
      </c>
      <c r="X804" s="102">
        <f t="shared" si="440"/>
        <v>3568.0250000000001</v>
      </c>
      <c r="Y804" s="102">
        <f t="shared" si="440"/>
        <v>0</v>
      </c>
      <c r="Z804" s="102">
        <f t="shared" si="440"/>
        <v>0</v>
      </c>
      <c r="AA804" s="102">
        <f t="shared" si="440"/>
        <v>31087.010999999999</v>
      </c>
      <c r="AB804" s="102">
        <f t="shared" si="440"/>
        <v>31087.010999999999</v>
      </c>
      <c r="AC804" s="102">
        <f t="shared" si="440"/>
        <v>0</v>
      </c>
      <c r="AD804" s="102">
        <f t="shared" si="440"/>
        <v>0</v>
      </c>
      <c r="AE804" s="102">
        <f t="shared" si="440"/>
        <v>4737.4229999999998</v>
      </c>
      <c r="AF804" s="102">
        <f t="shared" si="440"/>
        <v>4737.4229999999998</v>
      </c>
      <c r="AG804" s="102">
        <f t="shared" si="440"/>
        <v>0</v>
      </c>
      <c r="AH804" s="102">
        <f t="shared" si="440"/>
        <v>0</v>
      </c>
      <c r="AI804" s="102">
        <f t="shared" si="440"/>
        <v>47860</v>
      </c>
      <c r="AJ804" s="102">
        <f t="shared" si="440"/>
        <v>47860</v>
      </c>
      <c r="AK804" s="102">
        <f t="shared" si="440"/>
        <v>0</v>
      </c>
      <c r="AL804" s="102">
        <f t="shared" si="440"/>
        <v>0</v>
      </c>
      <c r="AM804" s="102">
        <f t="shared" si="440"/>
        <v>83563</v>
      </c>
      <c r="AN804" s="102">
        <f t="shared" si="440"/>
        <v>83563</v>
      </c>
      <c r="AO804" s="102">
        <f t="shared" si="440"/>
        <v>0</v>
      </c>
      <c r="AP804" s="102">
        <f t="shared" si="440"/>
        <v>0</v>
      </c>
      <c r="AQ804" s="102">
        <f t="shared" si="440"/>
        <v>64877</v>
      </c>
      <c r="AR804" s="102">
        <f t="shared" si="440"/>
        <v>60877</v>
      </c>
      <c r="AS804" s="102">
        <f t="shared" si="440"/>
        <v>0</v>
      </c>
      <c r="AT804" s="102">
        <f t="shared" si="440"/>
        <v>4000</v>
      </c>
      <c r="AU804" s="102">
        <f t="shared" si="440"/>
        <v>0</v>
      </c>
      <c r="AV804" s="102">
        <f t="shared" si="440"/>
        <v>53329</v>
      </c>
      <c r="AW804" s="102">
        <f t="shared" si="440"/>
        <v>46449</v>
      </c>
      <c r="AX804" s="102">
        <f t="shared" si="440"/>
        <v>0</v>
      </c>
      <c r="AY804" s="102">
        <f t="shared" si="440"/>
        <v>6880</v>
      </c>
      <c r="AZ804" s="102">
        <f t="shared" si="440"/>
        <v>0</v>
      </c>
      <c r="BA804" s="102">
        <f t="shared" si="440"/>
        <v>0</v>
      </c>
      <c r="BB804" s="102">
        <f t="shared" si="440"/>
        <v>0</v>
      </c>
      <c r="BC804" s="102">
        <f t="shared" si="440"/>
        <v>0</v>
      </c>
      <c r="BD804" s="102">
        <f t="shared" si="440"/>
        <v>48253</v>
      </c>
      <c r="BE804" s="1655">
        <f>'PL 3 PB DATP'!H72</f>
        <v>48253</v>
      </c>
      <c r="BF804" s="102">
        <f t="shared" ref="BF804" si="441">SUM(BF806:BF835)</f>
        <v>35703</v>
      </c>
      <c r="BG804" s="102"/>
      <c r="BH804" s="1658"/>
      <c r="BI804" s="1658"/>
      <c r="BJ804" s="1669">
        <f t="shared" si="428"/>
        <v>91.266357404971259</v>
      </c>
      <c r="BK804" s="1669">
        <f t="shared" si="429"/>
        <v>79.263104292261445</v>
      </c>
      <c r="BL804" s="1658"/>
      <c r="BM804" s="18"/>
      <c r="BN804" s="2900" t="s">
        <v>2498</v>
      </c>
      <c r="BO804" s="1370"/>
      <c r="BP804" s="1660">
        <f>BE804-BD804</f>
        <v>0</v>
      </c>
      <c r="BQ804" s="1682"/>
    </row>
    <row r="805" spans="1:73" s="43" customFormat="1" ht="48.75" customHeight="1">
      <c r="A805" s="2203" t="s">
        <v>73</v>
      </c>
      <c r="B805" s="1798" t="s">
        <v>2422</v>
      </c>
      <c r="C805" s="1733"/>
      <c r="D805" s="1733"/>
      <c r="E805" s="1734"/>
      <c r="F805" s="1734"/>
      <c r="G805" s="102">
        <f>SUM(G806:G823)</f>
        <v>70540</v>
      </c>
      <c r="H805" s="102">
        <f t="shared" ref="H805:BD805" si="442">SUM(H806:H823)</f>
        <v>65890</v>
      </c>
      <c r="I805" s="102">
        <f t="shared" si="442"/>
        <v>4340</v>
      </c>
      <c r="J805" s="102">
        <f t="shared" si="442"/>
        <v>310</v>
      </c>
      <c r="K805" s="102">
        <f t="shared" si="442"/>
        <v>70240</v>
      </c>
      <c r="L805" s="102">
        <f t="shared" si="442"/>
        <v>65900</v>
      </c>
      <c r="M805" s="102">
        <f t="shared" si="442"/>
        <v>51155</v>
      </c>
      <c r="N805" s="102">
        <f t="shared" si="442"/>
        <v>23913</v>
      </c>
      <c r="O805" s="102">
        <f t="shared" si="442"/>
        <v>4737.4229999999998</v>
      </c>
      <c r="P805" s="102">
        <f t="shared" si="442"/>
        <v>4737.4229999999998</v>
      </c>
      <c r="Q805" s="102">
        <f t="shared" si="442"/>
        <v>0</v>
      </c>
      <c r="R805" s="102">
        <f t="shared" si="442"/>
        <v>0</v>
      </c>
      <c r="S805" s="102">
        <f t="shared" si="442"/>
        <v>22577</v>
      </c>
      <c r="T805" s="102">
        <f t="shared" si="442"/>
        <v>22577</v>
      </c>
      <c r="U805" s="102">
        <f t="shared" si="442"/>
        <v>0</v>
      </c>
      <c r="V805" s="102">
        <f t="shared" si="442"/>
        <v>0</v>
      </c>
      <c r="W805" s="102">
        <f t="shared" si="442"/>
        <v>3568.0250000000001</v>
      </c>
      <c r="X805" s="102">
        <f t="shared" si="442"/>
        <v>3568.0250000000001</v>
      </c>
      <c r="Y805" s="102">
        <f t="shared" si="442"/>
        <v>0</v>
      </c>
      <c r="Z805" s="102">
        <f t="shared" si="442"/>
        <v>0</v>
      </c>
      <c r="AA805" s="102">
        <f t="shared" si="442"/>
        <v>14446.767</v>
      </c>
      <c r="AB805" s="102">
        <f t="shared" si="442"/>
        <v>14446.767</v>
      </c>
      <c r="AC805" s="102">
        <f t="shared" si="442"/>
        <v>0</v>
      </c>
      <c r="AD805" s="102">
        <f t="shared" si="442"/>
        <v>0</v>
      </c>
      <c r="AE805" s="102">
        <f t="shared" si="442"/>
        <v>4737.4229999999998</v>
      </c>
      <c r="AF805" s="102">
        <f t="shared" si="442"/>
        <v>4737.4229999999998</v>
      </c>
      <c r="AG805" s="102">
        <f t="shared" si="442"/>
        <v>0</v>
      </c>
      <c r="AH805" s="102">
        <f t="shared" si="442"/>
        <v>0</v>
      </c>
      <c r="AI805" s="102">
        <f t="shared" si="442"/>
        <v>22577</v>
      </c>
      <c r="AJ805" s="102">
        <f t="shared" si="442"/>
        <v>22577</v>
      </c>
      <c r="AK805" s="102">
        <f t="shared" si="442"/>
        <v>0</v>
      </c>
      <c r="AL805" s="102">
        <f t="shared" si="442"/>
        <v>0</v>
      </c>
      <c r="AM805" s="102">
        <f t="shared" si="442"/>
        <v>58280</v>
      </c>
      <c r="AN805" s="102">
        <f t="shared" si="442"/>
        <v>58280</v>
      </c>
      <c r="AO805" s="102">
        <f t="shared" si="442"/>
        <v>0</v>
      </c>
      <c r="AP805" s="102">
        <f t="shared" si="442"/>
        <v>0</v>
      </c>
      <c r="AQ805" s="102">
        <f t="shared" si="442"/>
        <v>11620</v>
      </c>
      <c r="AR805" s="102">
        <f t="shared" si="442"/>
        <v>7620</v>
      </c>
      <c r="AS805" s="102">
        <f t="shared" si="442"/>
        <v>0</v>
      </c>
      <c r="AT805" s="102">
        <f t="shared" si="442"/>
        <v>4000</v>
      </c>
      <c r="AU805" s="102">
        <f t="shared" si="442"/>
        <v>0</v>
      </c>
      <c r="AV805" s="102">
        <f t="shared" si="442"/>
        <v>11620</v>
      </c>
      <c r="AW805" s="102">
        <f t="shared" si="442"/>
        <v>7620</v>
      </c>
      <c r="AX805" s="102">
        <f t="shared" si="442"/>
        <v>0</v>
      </c>
      <c r="AY805" s="102">
        <f t="shared" si="442"/>
        <v>4000</v>
      </c>
      <c r="AZ805" s="102">
        <f t="shared" si="442"/>
        <v>0</v>
      </c>
      <c r="BA805" s="102">
        <f t="shared" si="442"/>
        <v>0</v>
      </c>
      <c r="BB805" s="102">
        <f t="shared" si="442"/>
        <v>0</v>
      </c>
      <c r="BC805" s="102">
        <f t="shared" si="442"/>
        <v>0</v>
      </c>
      <c r="BD805" s="102">
        <f t="shared" si="442"/>
        <v>7610</v>
      </c>
      <c r="BE805" s="102"/>
      <c r="BF805" s="102"/>
      <c r="BG805" s="102"/>
      <c r="BH805" s="1735"/>
      <c r="BI805" s="1735"/>
      <c r="BJ805" s="1669">
        <f t="shared" si="428"/>
        <v>100</v>
      </c>
      <c r="BK805" s="1669">
        <f t="shared" si="429"/>
        <v>99.868766404199476</v>
      </c>
      <c r="BL805" s="1658"/>
      <c r="BM805" s="18"/>
      <c r="BN805" s="2900" t="s">
        <v>2498</v>
      </c>
      <c r="BO805" s="1370"/>
      <c r="BP805" s="1660"/>
      <c r="BQ805" s="1682"/>
    </row>
    <row r="806" spans="1:73" s="2470" customFormat="1" ht="54.75" customHeight="1">
      <c r="A806" s="2475" t="s">
        <v>46</v>
      </c>
      <c r="B806" s="2477" t="s">
        <v>625</v>
      </c>
      <c r="C806" s="64" t="s">
        <v>513</v>
      </c>
      <c r="D806" s="64" t="s">
        <v>626</v>
      </c>
      <c r="E806" s="2482" t="s">
        <v>524</v>
      </c>
      <c r="F806" s="2482" t="s">
        <v>627</v>
      </c>
      <c r="G806" s="2479">
        <f t="shared" ref="G806:G830" si="443">H806+I806+J806</f>
        <v>5500</v>
      </c>
      <c r="H806" s="2504">
        <v>5500</v>
      </c>
      <c r="I806" s="1739"/>
      <c r="J806" s="1739"/>
      <c r="K806" s="1741">
        <v>5500</v>
      </c>
      <c r="L806" s="1741">
        <v>5500</v>
      </c>
      <c r="M806" s="1759">
        <v>5302</v>
      </c>
      <c r="N806" s="1741">
        <v>2375</v>
      </c>
      <c r="O806" s="2479">
        <f t="shared" ref="O806:O830" si="444">P806+Q806+R806</f>
        <v>0</v>
      </c>
      <c r="P806" s="1738"/>
      <c r="Q806" s="1738"/>
      <c r="R806" s="1738"/>
      <c r="S806" s="1737">
        <f t="shared" si="430"/>
        <v>1800</v>
      </c>
      <c r="T806" s="2480">
        <v>1800</v>
      </c>
      <c r="U806" s="1738"/>
      <c r="V806" s="1738"/>
      <c r="W806" s="1737">
        <f t="shared" si="431"/>
        <v>0</v>
      </c>
      <c r="X806" s="1738"/>
      <c r="Y806" s="1738"/>
      <c r="Z806" s="1738"/>
      <c r="AA806" s="1737">
        <f t="shared" si="432"/>
        <v>1800</v>
      </c>
      <c r="AB806" s="1738">
        <v>1800</v>
      </c>
      <c r="AC806" s="1738"/>
      <c r="AD806" s="1738"/>
      <c r="AE806" s="1737">
        <f t="shared" si="433"/>
        <v>0</v>
      </c>
      <c r="AF806" s="1738">
        <f>P806</f>
        <v>0</v>
      </c>
      <c r="AG806" s="1738"/>
      <c r="AH806" s="1738"/>
      <c r="AI806" s="1737">
        <f t="shared" si="434"/>
        <v>1800</v>
      </c>
      <c r="AJ806" s="1737">
        <f>T806</f>
        <v>1800</v>
      </c>
      <c r="AK806" s="1738"/>
      <c r="AL806" s="1738"/>
      <c r="AM806" s="2479">
        <f t="shared" si="435"/>
        <v>4700</v>
      </c>
      <c r="AN806" s="2504">
        <v>4700</v>
      </c>
      <c r="AO806" s="1738"/>
      <c r="AP806" s="1738"/>
      <c r="AQ806" s="2479">
        <f t="shared" si="436"/>
        <v>800</v>
      </c>
      <c r="AR806" s="2481">
        <f t="shared" ref="AR806:AR835" si="445">L806-AN806</f>
        <v>800</v>
      </c>
      <c r="AS806" s="1738"/>
      <c r="AT806" s="1738"/>
      <c r="AU806" s="1738"/>
      <c r="AV806" s="2479">
        <f t="shared" si="437"/>
        <v>800</v>
      </c>
      <c r="AW806" s="2479">
        <f>AR806</f>
        <v>800</v>
      </c>
      <c r="AX806" s="1738"/>
      <c r="AY806" s="1738"/>
      <c r="AZ806" s="1738"/>
      <c r="BA806" s="1712"/>
      <c r="BB806" s="1712"/>
      <c r="BC806" s="1712"/>
      <c r="BD806" s="2329">
        <v>800</v>
      </c>
      <c r="BE806" s="2329"/>
      <c r="BF806" s="1715">
        <f t="shared" si="427"/>
        <v>2900</v>
      </c>
      <c r="BG806" s="2403">
        <v>2022</v>
      </c>
      <c r="BH806" s="2403" t="s">
        <v>2324</v>
      </c>
      <c r="BI806" s="2403" t="s">
        <v>2327</v>
      </c>
      <c r="BJ806" s="2334">
        <f t="shared" si="428"/>
        <v>100</v>
      </c>
      <c r="BK806" s="2334">
        <f t="shared" si="429"/>
        <v>100</v>
      </c>
      <c r="BL806" s="2403" t="s">
        <v>40</v>
      </c>
      <c r="BM806" s="2669"/>
      <c r="BN806" s="2900" t="s">
        <v>2498</v>
      </c>
      <c r="BO806" s="2931"/>
      <c r="BP806" s="2670"/>
      <c r="BQ806" s="2484"/>
    </row>
    <row r="807" spans="1:73" s="2470" customFormat="1" ht="42" customHeight="1">
      <c r="A807" s="2475" t="s">
        <v>48</v>
      </c>
      <c r="B807" s="2477" t="s">
        <v>628</v>
      </c>
      <c r="C807" s="64" t="s">
        <v>629</v>
      </c>
      <c r="D807" s="64" t="s">
        <v>630</v>
      </c>
      <c r="E807" s="2482" t="s">
        <v>524</v>
      </c>
      <c r="F807" s="2482" t="s">
        <v>631</v>
      </c>
      <c r="G807" s="2479">
        <f t="shared" si="443"/>
        <v>5100</v>
      </c>
      <c r="H807" s="2504">
        <v>5100</v>
      </c>
      <c r="I807" s="1739"/>
      <c r="J807" s="1739"/>
      <c r="K807" s="1741">
        <v>5100</v>
      </c>
      <c r="L807" s="1741">
        <v>5100</v>
      </c>
      <c r="M807" s="1759">
        <v>750</v>
      </c>
      <c r="N807" s="1741">
        <v>298</v>
      </c>
      <c r="O807" s="2479">
        <f t="shared" si="444"/>
        <v>1034.3679999999999</v>
      </c>
      <c r="P807" s="1738">
        <v>1034.3679999999999</v>
      </c>
      <c r="Q807" s="1738"/>
      <c r="R807" s="1738"/>
      <c r="S807" s="1737">
        <f t="shared" si="430"/>
        <v>1650</v>
      </c>
      <c r="T807" s="2480">
        <v>1650</v>
      </c>
      <c r="U807" s="1738"/>
      <c r="V807" s="1738"/>
      <c r="W807" s="1737">
        <f t="shared" si="431"/>
        <v>0</v>
      </c>
      <c r="X807" s="1738"/>
      <c r="Y807" s="1738"/>
      <c r="Z807" s="1738"/>
      <c r="AA807" s="1737">
        <f t="shared" si="432"/>
        <v>79.8</v>
      </c>
      <c r="AB807" s="1738">
        <v>79.8</v>
      </c>
      <c r="AC807" s="1738"/>
      <c r="AD807" s="1738"/>
      <c r="AE807" s="1737">
        <f t="shared" si="433"/>
        <v>1034.3679999999999</v>
      </c>
      <c r="AF807" s="1738">
        <f t="shared" ref="AF807:AF835" si="446">P807</f>
        <v>1034.3679999999999</v>
      </c>
      <c r="AG807" s="1738"/>
      <c r="AH807" s="1738"/>
      <c r="AI807" s="1737">
        <f t="shared" si="434"/>
        <v>1650</v>
      </c>
      <c r="AJ807" s="1737">
        <f t="shared" ref="AJ807:AJ835" si="447">T807</f>
        <v>1650</v>
      </c>
      <c r="AK807" s="1738"/>
      <c r="AL807" s="1738"/>
      <c r="AM807" s="2479">
        <f t="shared" si="435"/>
        <v>4350</v>
      </c>
      <c r="AN807" s="2504">
        <v>4350</v>
      </c>
      <c r="AO807" s="1738"/>
      <c r="AP807" s="1738"/>
      <c r="AQ807" s="2479">
        <f t="shared" si="436"/>
        <v>750</v>
      </c>
      <c r="AR807" s="2481">
        <f t="shared" si="445"/>
        <v>750</v>
      </c>
      <c r="AS807" s="1738"/>
      <c r="AT807" s="1738"/>
      <c r="AU807" s="1738"/>
      <c r="AV807" s="2479">
        <f t="shared" si="437"/>
        <v>750</v>
      </c>
      <c r="AW807" s="2479">
        <f t="shared" ref="AW807:AW823" si="448">AR807</f>
        <v>750</v>
      </c>
      <c r="AX807" s="1737"/>
      <c r="AY807" s="1737"/>
      <c r="AZ807" s="1737"/>
      <c r="BA807" s="1863"/>
      <c r="BB807" s="1863"/>
      <c r="BC807" s="1863"/>
      <c r="BD807" s="2329">
        <v>750</v>
      </c>
      <c r="BE807" s="2329"/>
      <c r="BF807" s="1864">
        <f t="shared" si="427"/>
        <v>2700</v>
      </c>
      <c r="BG807" s="2403">
        <v>2022</v>
      </c>
      <c r="BH807" s="2403" t="s">
        <v>2324</v>
      </c>
      <c r="BI807" s="2403" t="s">
        <v>2327</v>
      </c>
      <c r="BJ807" s="2334">
        <f t="shared" si="428"/>
        <v>100</v>
      </c>
      <c r="BK807" s="2334">
        <f t="shared" si="429"/>
        <v>100</v>
      </c>
      <c r="BL807" s="2403" t="s">
        <v>40</v>
      </c>
      <c r="BM807" s="2669"/>
      <c r="BN807" s="2900" t="s">
        <v>2498</v>
      </c>
      <c r="BO807" s="2931"/>
      <c r="BP807" s="2670"/>
      <c r="BQ807" s="2484"/>
    </row>
    <row r="808" spans="1:73" s="2470" customFormat="1" ht="42" customHeight="1">
      <c r="A808" s="2475" t="s">
        <v>50</v>
      </c>
      <c r="B808" s="2477" t="s">
        <v>632</v>
      </c>
      <c r="C808" s="64" t="s">
        <v>633</v>
      </c>
      <c r="D808" s="64" t="s">
        <v>634</v>
      </c>
      <c r="E808" s="2482" t="s">
        <v>524</v>
      </c>
      <c r="F808" s="2482" t="s">
        <v>635</v>
      </c>
      <c r="G808" s="2479">
        <f t="shared" si="443"/>
        <v>5800</v>
      </c>
      <c r="H808" s="2504">
        <v>5800</v>
      </c>
      <c r="I808" s="1739"/>
      <c r="J808" s="1739"/>
      <c r="K808" s="1741">
        <v>5800</v>
      </c>
      <c r="L808" s="1741">
        <v>5800</v>
      </c>
      <c r="M808" s="1759">
        <v>2837</v>
      </c>
      <c r="N808" s="1741">
        <v>1124</v>
      </c>
      <c r="O808" s="2479">
        <f t="shared" si="444"/>
        <v>764.54599999999982</v>
      </c>
      <c r="P808" s="1738">
        <v>764.54599999999982</v>
      </c>
      <c r="Q808" s="1738"/>
      <c r="R808" s="1738"/>
      <c r="S808" s="1737">
        <f t="shared" si="430"/>
        <v>1800</v>
      </c>
      <c r="T808" s="2480">
        <v>1800</v>
      </c>
      <c r="U808" s="1738"/>
      <c r="V808" s="1738"/>
      <c r="W808" s="1737">
        <f t="shared" si="431"/>
        <v>764.54599999999994</v>
      </c>
      <c r="X808" s="1738">
        <v>764.54599999999994</v>
      </c>
      <c r="Y808" s="1738"/>
      <c r="Z808" s="1738"/>
      <c r="AA808" s="1737">
        <f t="shared" si="432"/>
        <v>50.844000000000001</v>
      </c>
      <c r="AB808" s="1738">
        <v>50.844000000000001</v>
      </c>
      <c r="AC808" s="1738"/>
      <c r="AD808" s="1738"/>
      <c r="AE808" s="1737">
        <f t="shared" si="433"/>
        <v>764.54599999999982</v>
      </c>
      <c r="AF808" s="1738">
        <f t="shared" si="446"/>
        <v>764.54599999999982</v>
      </c>
      <c r="AG808" s="1738"/>
      <c r="AH808" s="1738"/>
      <c r="AI808" s="1737">
        <f t="shared" si="434"/>
        <v>1800</v>
      </c>
      <c r="AJ808" s="1737">
        <f t="shared" si="447"/>
        <v>1800</v>
      </c>
      <c r="AK808" s="1738"/>
      <c r="AL808" s="1738"/>
      <c r="AM808" s="2479">
        <f t="shared" si="435"/>
        <v>4900</v>
      </c>
      <c r="AN808" s="2504">
        <v>4900</v>
      </c>
      <c r="AO808" s="1738"/>
      <c r="AP808" s="1738"/>
      <c r="AQ808" s="2479">
        <f t="shared" si="436"/>
        <v>900</v>
      </c>
      <c r="AR808" s="2481">
        <f t="shared" si="445"/>
        <v>900</v>
      </c>
      <c r="AS808" s="1738"/>
      <c r="AT808" s="1738"/>
      <c r="AU808" s="1738"/>
      <c r="AV808" s="2479">
        <f t="shared" si="437"/>
        <v>900</v>
      </c>
      <c r="AW808" s="2479">
        <f t="shared" si="448"/>
        <v>900</v>
      </c>
      <c r="AX808" s="1737"/>
      <c r="AY808" s="1737"/>
      <c r="AZ808" s="1737"/>
      <c r="BA808" s="1863"/>
      <c r="BB808" s="1863"/>
      <c r="BC808" s="1863"/>
      <c r="BD808" s="2329">
        <v>900</v>
      </c>
      <c r="BE808" s="2329"/>
      <c r="BF808" s="1864">
        <f t="shared" si="427"/>
        <v>3100</v>
      </c>
      <c r="BG808" s="2403">
        <v>2022</v>
      </c>
      <c r="BH808" s="2403" t="s">
        <v>2324</v>
      </c>
      <c r="BI808" s="2403" t="s">
        <v>2327</v>
      </c>
      <c r="BJ808" s="2334">
        <f t="shared" si="428"/>
        <v>100</v>
      </c>
      <c r="BK808" s="2334">
        <f t="shared" si="429"/>
        <v>100</v>
      </c>
      <c r="BL808" s="2403" t="s">
        <v>40</v>
      </c>
      <c r="BM808" s="2669"/>
      <c r="BN808" s="2900" t="s">
        <v>2498</v>
      </c>
      <c r="BO808" s="2931"/>
      <c r="BP808" s="2670"/>
      <c r="BQ808" s="2484"/>
    </row>
    <row r="809" spans="1:73" s="2470" customFormat="1" ht="42" customHeight="1">
      <c r="A809" s="2475" t="s">
        <v>52</v>
      </c>
      <c r="B809" s="2477" t="s">
        <v>636</v>
      </c>
      <c r="C809" s="64" t="s">
        <v>637</v>
      </c>
      <c r="D809" s="64" t="s">
        <v>638</v>
      </c>
      <c r="E809" s="2482" t="s">
        <v>524</v>
      </c>
      <c r="F809" s="2482" t="s">
        <v>639</v>
      </c>
      <c r="G809" s="2479">
        <f t="shared" si="443"/>
        <v>6800</v>
      </c>
      <c r="H809" s="2504">
        <v>6800</v>
      </c>
      <c r="I809" s="1739"/>
      <c r="J809" s="1739"/>
      <c r="K809" s="1741">
        <v>6800</v>
      </c>
      <c r="L809" s="1741">
        <v>6800</v>
      </c>
      <c r="M809" s="1759">
        <v>4299</v>
      </c>
      <c r="N809" s="1741">
        <v>1993</v>
      </c>
      <c r="O809" s="2479">
        <f t="shared" si="444"/>
        <v>0</v>
      </c>
      <c r="P809" s="1738"/>
      <c r="Q809" s="1738"/>
      <c r="R809" s="1738"/>
      <c r="S809" s="1737">
        <f t="shared" si="430"/>
        <v>2200</v>
      </c>
      <c r="T809" s="2480">
        <v>2200</v>
      </c>
      <c r="U809" s="1738"/>
      <c r="V809" s="1738"/>
      <c r="W809" s="1737">
        <f t="shared" si="431"/>
        <v>0</v>
      </c>
      <c r="X809" s="1738"/>
      <c r="Y809" s="1738"/>
      <c r="Z809" s="1738"/>
      <c r="AA809" s="1737">
        <f t="shared" si="432"/>
        <v>699.21400000000006</v>
      </c>
      <c r="AB809" s="1738">
        <v>699.21400000000006</v>
      </c>
      <c r="AC809" s="1738"/>
      <c r="AD809" s="1738"/>
      <c r="AE809" s="1737">
        <f t="shared" si="433"/>
        <v>0</v>
      </c>
      <c r="AF809" s="1738">
        <f t="shared" si="446"/>
        <v>0</v>
      </c>
      <c r="AG809" s="1738"/>
      <c r="AH809" s="1738"/>
      <c r="AI809" s="1737">
        <f t="shared" si="434"/>
        <v>2200</v>
      </c>
      <c r="AJ809" s="1737">
        <f t="shared" si="447"/>
        <v>2200</v>
      </c>
      <c r="AK809" s="1738"/>
      <c r="AL809" s="1738"/>
      <c r="AM809" s="2479">
        <f t="shared" si="435"/>
        <v>5800</v>
      </c>
      <c r="AN809" s="2504">
        <v>5800</v>
      </c>
      <c r="AO809" s="1738"/>
      <c r="AP809" s="1738"/>
      <c r="AQ809" s="2479">
        <f t="shared" si="436"/>
        <v>1000</v>
      </c>
      <c r="AR809" s="2481">
        <f t="shared" si="445"/>
        <v>1000</v>
      </c>
      <c r="AS809" s="1738"/>
      <c r="AT809" s="1738"/>
      <c r="AU809" s="1738"/>
      <c r="AV809" s="2479">
        <f t="shared" si="437"/>
        <v>1000</v>
      </c>
      <c r="AW809" s="2479">
        <f t="shared" si="448"/>
        <v>1000</v>
      </c>
      <c r="AX809" s="1737"/>
      <c r="AY809" s="1737"/>
      <c r="AZ809" s="1737"/>
      <c r="BA809" s="1863"/>
      <c r="BB809" s="1863"/>
      <c r="BC809" s="1863"/>
      <c r="BD809" s="2329">
        <v>1000</v>
      </c>
      <c r="BE809" s="2329"/>
      <c r="BF809" s="1864">
        <f t="shared" si="427"/>
        <v>3600</v>
      </c>
      <c r="BG809" s="2403">
        <v>2022</v>
      </c>
      <c r="BH809" s="2403" t="s">
        <v>2324</v>
      </c>
      <c r="BI809" s="2403" t="s">
        <v>2327</v>
      </c>
      <c r="BJ809" s="2334">
        <f t="shared" si="428"/>
        <v>100</v>
      </c>
      <c r="BK809" s="2334">
        <f t="shared" si="429"/>
        <v>100</v>
      </c>
      <c r="BL809" s="2403" t="s">
        <v>40</v>
      </c>
      <c r="BM809" s="2669"/>
      <c r="BN809" s="2900" t="s">
        <v>2498</v>
      </c>
      <c r="BO809" s="2931"/>
      <c r="BP809" s="2670"/>
      <c r="BQ809" s="2484"/>
    </row>
    <row r="810" spans="1:73" s="2470" customFormat="1" ht="42" customHeight="1">
      <c r="A810" s="2475" t="s">
        <v>54</v>
      </c>
      <c r="B810" s="2477" t="s">
        <v>640</v>
      </c>
      <c r="C810" s="64" t="s">
        <v>615</v>
      </c>
      <c r="D810" s="64" t="s">
        <v>641</v>
      </c>
      <c r="E810" s="2482" t="s">
        <v>524</v>
      </c>
      <c r="F810" s="2482" t="s">
        <v>642</v>
      </c>
      <c r="G810" s="2479">
        <f t="shared" si="443"/>
        <v>5300</v>
      </c>
      <c r="H810" s="2504">
        <v>5300</v>
      </c>
      <c r="I810" s="1739"/>
      <c r="J810" s="1739"/>
      <c r="K810" s="1741">
        <v>5300</v>
      </c>
      <c r="L810" s="1741">
        <v>5300</v>
      </c>
      <c r="M810" s="1865">
        <v>5100</v>
      </c>
      <c r="N810" s="1738">
        <v>1230</v>
      </c>
      <c r="O810" s="2479">
        <f t="shared" si="444"/>
        <v>0</v>
      </c>
      <c r="P810" s="1738"/>
      <c r="Q810" s="1738"/>
      <c r="R810" s="1738"/>
      <c r="S810" s="1737">
        <f t="shared" si="430"/>
        <v>2700</v>
      </c>
      <c r="T810" s="2480">
        <v>2700</v>
      </c>
      <c r="U810" s="1738"/>
      <c r="V810" s="1738"/>
      <c r="W810" s="1737">
        <f t="shared" si="431"/>
        <v>0</v>
      </c>
      <c r="X810" s="1738"/>
      <c r="Y810" s="1738"/>
      <c r="Z810" s="1738"/>
      <c r="AA810" s="1737">
        <f t="shared" si="432"/>
        <v>2700</v>
      </c>
      <c r="AB810" s="1738">
        <v>2700</v>
      </c>
      <c r="AC810" s="1738"/>
      <c r="AD810" s="1738"/>
      <c r="AE810" s="1737">
        <f t="shared" si="433"/>
        <v>0</v>
      </c>
      <c r="AF810" s="1738">
        <f t="shared" si="446"/>
        <v>0</v>
      </c>
      <c r="AG810" s="1738"/>
      <c r="AH810" s="1738"/>
      <c r="AI810" s="1737">
        <f t="shared" si="434"/>
        <v>2700</v>
      </c>
      <c r="AJ810" s="1737">
        <f t="shared" si="447"/>
        <v>2700</v>
      </c>
      <c r="AK810" s="1738"/>
      <c r="AL810" s="1738"/>
      <c r="AM810" s="2479">
        <f t="shared" si="435"/>
        <v>4500</v>
      </c>
      <c r="AN810" s="2504">
        <v>4500</v>
      </c>
      <c r="AO810" s="1738"/>
      <c r="AP810" s="1738"/>
      <c r="AQ810" s="2479">
        <f t="shared" si="436"/>
        <v>800</v>
      </c>
      <c r="AR810" s="2481">
        <f t="shared" si="445"/>
        <v>800</v>
      </c>
      <c r="AS810" s="1738"/>
      <c r="AT810" s="1738"/>
      <c r="AU810" s="1738"/>
      <c r="AV810" s="2479">
        <f t="shared" si="437"/>
        <v>800</v>
      </c>
      <c r="AW810" s="2479">
        <f t="shared" si="448"/>
        <v>800</v>
      </c>
      <c r="AX810" s="1737"/>
      <c r="AY810" s="1737"/>
      <c r="AZ810" s="1737"/>
      <c r="BA810" s="1863"/>
      <c r="BB810" s="1863"/>
      <c r="BC810" s="1863"/>
      <c r="BD810" s="2329">
        <v>800</v>
      </c>
      <c r="BE810" s="2329"/>
      <c r="BF810" s="1864">
        <f t="shared" si="427"/>
        <v>1800</v>
      </c>
      <c r="BG810" s="2403">
        <v>2022</v>
      </c>
      <c r="BH810" s="2403" t="s">
        <v>2324</v>
      </c>
      <c r="BI810" s="2403" t="s">
        <v>2327</v>
      </c>
      <c r="BJ810" s="2334">
        <f t="shared" si="428"/>
        <v>100</v>
      </c>
      <c r="BK810" s="2334">
        <f t="shared" si="429"/>
        <v>100</v>
      </c>
      <c r="BL810" s="2403" t="s">
        <v>40</v>
      </c>
      <c r="BM810" s="2669"/>
      <c r="BN810" s="2900" t="s">
        <v>2498</v>
      </c>
      <c r="BO810" s="2931"/>
      <c r="BP810" s="2670"/>
      <c r="BQ810" s="2484"/>
    </row>
    <row r="811" spans="1:73" s="2470" customFormat="1" ht="42" customHeight="1">
      <c r="A811" s="2475" t="s">
        <v>56</v>
      </c>
      <c r="B811" s="2477" t="s">
        <v>643</v>
      </c>
      <c r="C811" s="64" t="s">
        <v>605</v>
      </c>
      <c r="D811" s="64" t="s">
        <v>644</v>
      </c>
      <c r="E811" s="2482" t="s">
        <v>524</v>
      </c>
      <c r="F811" s="2482" t="s">
        <v>645</v>
      </c>
      <c r="G811" s="2479">
        <f t="shared" si="443"/>
        <v>5200</v>
      </c>
      <c r="H811" s="2504">
        <v>5200</v>
      </c>
      <c r="I811" s="1741"/>
      <c r="J811" s="1866"/>
      <c r="K811" s="1741">
        <v>5200</v>
      </c>
      <c r="L811" s="1741">
        <v>5200</v>
      </c>
      <c r="M811" s="1865">
        <v>4856</v>
      </c>
      <c r="N811" s="1738">
        <v>2759</v>
      </c>
      <c r="O811" s="2479">
        <f t="shared" si="444"/>
        <v>0</v>
      </c>
      <c r="P811" s="1738"/>
      <c r="Q811" s="1738"/>
      <c r="R811" s="1738"/>
      <c r="S811" s="1737">
        <f t="shared" si="430"/>
        <v>1600</v>
      </c>
      <c r="T811" s="2480">
        <v>1600</v>
      </c>
      <c r="U811" s="1738"/>
      <c r="V811" s="1738"/>
      <c r="W811" s="1737">
        <f t="shared" si="431"/>
        <v>0</v>
      </c>
      <c r="X811" s="1738"/>
      <c r="Y811" s="1738"/>
      <c r="Z811" s="1738"/>
      <c r="AA811" s="1737">
        <f t="shared" si="432"/>
        <v>1600</v>
      </c>
      <c r="AB811" s="1738">
        <v>1600</v>
      </c>
      <c r="AC811" s="1738"/>
      <c r="AD811" s="1738"/>
      <c r="AE811" s="1737">
        <f t="shared" si="433"/>
        <v>0</v>
      </c>
      <c r="AF811" s="1738">
        <f t="shared" si="446"/>
        <v>0</v>
      </c>
      <c r="AG811" s="1738"/>
      <c r="AH811" s="1738"/>
      <c r="AI811" s="1737">
        <f t="shared" si="434"/>
        <v>1600</v>
      </c>
      <c r="AJ811" s="1737">
        <f t="shared" si="447"/>
        <v>1600</v>
      </c>
      <c r="AK811" s="1738"/>
      <c r="AL811" s="1738"/>
      <c r="AM811" s="2479">
        <f t="shared" si="435"/>
        <v>4400</v>
      </c>
      <c r="AN811" s="2504">
        <v>4400</v>
      </c>
      <c r="AO811" s="1738"/>
      <c r="AP811" s="1738"/>
      <c r="AQ811" s="2479">
        <f t="shared" si="436"/>
        <v>800</v>
      </c>
      <c r="AR811" s="2481">
        <f t="shared" si="445"/>
        <v>800</v>
      </c>
      <c r="AS811" s="1738"/>
      <c r="AT811" s="1738"/>
      <c r="AU811" s="1738"/>
      <c r="AV811" s="2479">
        <f t="shared" si="437"/>
        <v>800</v>
      </c>
      <c r="AW811" s="2479">
        <f t="shared" si="448"/>
        <v>800</v>
      </c>
      <c r="AX811" s="1737"/>
      <c r="AY811" s="1737"/>
      <c r="AZ811" s="1737"/>
      <c r="BA811" s="1863"/>
      <c r="BB811" s="1863"/>
      <c r="BC811" s="1863"/>
      <c r="BD811" s="2329">
        <v>800</v>
      </c>
      <c r="BE811" s="2329"/>
      <c r="BF811" s="1864">
        <f t="shared" si="427"/>
        <v>2800</v>
      </c>
      <c r="BG811" s="2403">
        <v>2022</v>
      </c>
      <c r="BH811" s="2403" t="s">
        <v>2324</v>
      </c>
      <c r="BI811" s="2403" t="s">
        <v>2327</v>
      </c>
      <c r="BJ811" s="2334">
        <f t="shared" si="428"/>
        <v>100</v>
      </c>
      <c r="BK811" s="2334">
        <f t="shared" si="429"/>
        <v>100</v>
      </c>
      <c r="BL811" s="2403" t="s">
        <v>40</v>
      </c>
      <c r="BM811" s="2669"/>
      <c r="BN811" s="2900" t="s">
        <v>2498</v>
      </c>
      <c r="BO811" s="2931"/>
      <c r="BP811" s="2670"/>
      <c r="BQ811" s="2484"/>
    </row>
    <row r="812" spans="1:73" s="2470" customFormat="1" ht="42" customHeight="1">
      <c r="A812" s="2475" t="s">
        <v>58</v>
      </c>
      <c r="B812" s="2477" t="s">
        <v>646</v>
      </c>
      <c r="C812" s="64" t="s">
        <v>647</v>
      </c>
      <c r="D812" s="64" t="s">
        <v>648</v>
      </c>
      <c r="E812" s="2482" t="s">
        <v>524</v>
      </c>
      <c r="F812" s="2482" t="s">
        <v>649</v>
      </c>
      <c r="G812" s="2479">
        <f t="shared" si="443"/>
        <v>8340</v>
      </c>
      <c r="H812" s="2504">
        <v>4000</v>
      </c>
      <c r="I812" s="1741">
        <v>4340</v>
      </c>
      <c r="J812" s="1738"/>
      <c r="K812" s="1741">
        <v>8340</v>
      </c>
      <c r="L812" s="1741">
        <v>4000</v>
      </c>
      <c r="M812" s="1865">
        <v>6200</v>
      </c>
      <c r="N812" s="1738">
        <v>4700</v>
      </c>
      <c r="O812" s="2479">
        <f t="shared" si="444"/>
        <v>0</v>
      </c>
      <c r="P812" s="1738"/>
      <c r="Q812" s="1738"/>
      <c r="R812" s="1738"/>
      <c r="S812" s="1737">
        <f t="shared" si="430"/>
        <v>697</v>
      </c>
      <c r="T812" s="2480">
        <v>697</v>
      </c>
      <c r="U812" s="1738"/>
      <c r="V812" s="1738"/>
      <c r="W812" s="1737">
        <f t="shared" si="431"/>
        <v>0</v>
      </c>
      <c r="X812" s="1738"/>
      <c r="Y812" s="1738"/>
      <c r="Z812" s="1738"/>
      <c r="AA812" s="1737">
        <f t="shared" si="432"/>
        <v>697</v>
      </c>
      <c r="AB812" s="1738">
        <v>697</v>
      </c>
      <c r="AC812" s="1738"/>
      <c r="AD812" s="1738"/>
      <c r="AE812" s="1737">
        <f t="shared" si="433"/>
        <v>0</v>
      </c>
      <c r="AF812" s="1738">
        <f t="shared" si="446"/>
        <v>0</v>
      </c>
      <c r="AG812" s="1738"/>
      <c r="AH812" s="1738"/>
      <c r="AI812" s="1737">
        <f t="shared" si="434"/>
        <v>697</v>
      </c>
      <c r="AJ812" s="1737">
        <f t="shared" si="447"/>
        <v>697</v>
      </c>
      <c r="AK812" s="1738"/>
      <c r="AL812" s="1738"/>
      <c r="AM812" s="2479">
        <f t="shared" si="435"/>
        <v>4000</v>
      </c>
      <c r="AN812" s="2504">
        <v>4000</v>
      </c>
      <c r="AO812" s="1738"/>
      <c r="AP812" s="1738"/>
      <c r="AQ812" s="2479">
        <f t="shared" si="436"/>
        <v>4000</v>
      </c>
      <c r="AR812" s="2481">
        <f t="shared" si="445"/>
        <v>0</v>
      </c>
      <c r="AS812" s="1738"/>
      <c r="AT812" s="1738">
        <v>4000</v>
      </c>
      <c r="AU812" s="1738"/>
      <c r="AV812" s="2479">
        <f t="shared" si="437"/>
        <v>4000</v>
      </c>
      <c r="AW812" s="2479">
        <f t="shared" si="448"/>
        <v>0</v>
      </c>
      <c r="AX812" s="1737"/>
      <c r="AY812" s="1737">
        <v>4000</v>
      </c>
      <c r="AZ812" s="1737"/>
      <c r="BA812" s="1863"/>
      <c r="BB812" s="1863"/>
      <c r="BC812" s="1863"/>
      <c r="BD812" s="2329">
        <v>0</v>
      </c>
      <c r="BE812" s="2329"/>
      <c r="BF812" s="1864">
        <f t="shared" si="427"/>
        <v>3303</v>
      </c>
      <c r="BG812" s="2403">
        <v>2022</v>
      </c>
      <c r="BH812" s="2403" t="s">
        <v>2324</v>
      </c>
      <c r="BI812" s="2403"/>
      <c r="BJ812" s="2334">
        <f t="shared" si="428"/>
        <v>100</v>
      </c>
      <c r="BK812" s="2334" t="e">
        <f t="shared" si="429"/>
        <v>#DIV/0!</v>
      </c>
      <c r="BL812" s="2403" t="s">
        <v>40</v>
      </c>
      <c r="BM812" s="2485" t="s">
        <v>450</v>
      </c>
      <c r="BN812" s="2900" t="s">
        <v>2498</v>
      </c>
      <c r="BO812" s="2913"/>
      <c r="BP812" s="2486"/>
      <c r="BQ812" s="2484"/>
    </row>
    <row r="813" spans="1:73" s="2470" customFormat="1" ht="42" customHeight="1">
      <c r="A813" s="2475" t="s">
        <v>60</v>
      </c>
      <c r="B813" s="2477" t="s">
        <v>650</v>
      </c>
      <c r="C813" s="64" t="s">
        <v>651</v>
      </c>
      <c r="D813" s="64" t="s">
        <v>652</v>
      </c>
      <c r="E813" s="2482" t="s">
        <v>524</v>
      </c>
      <c r="F813" s="2482" t="s">
        <v>653</v>
      </c>
      <c r="G813" s="2479">
        <f t="shared" si="443"/>
        <v>6100</v>
      </c>
      <c r="H813" s="2504">
        <v>6100</v>
      </c>
      <c r="I813" s="1741"/>
      <c r="J813" s="1866"/>
      <c r="K813" s="1741">
        <v>6100</v>
      </c>
      <c r="L813" s="1741">
        <v>6100</v>
      </c>
      <c r="M813" s="1865">
        <v>5745</v>
      </c>
      <c r="N813" s="1738">
        <v>2468</v>
      </c>
      <c r="O813" s="2479">
        <f t="shared" si="444"/>
        <v>0</v>
      </c>
      <c r="P813" s="1738"/>
      <c r="Q813" s="1738"/>
      <c r="R813" s="1738"/>
      <c r="S813" s="1737">
        <f t="shared" si="430"/>
        <v>1900</v>
      </c>
      <c r="T813" s="2480">
        <v>1900</v>
      </c>
      <c r="U813" s="1738"/>
      <c r="V813" s="1738"/>
      <c r="W813" s="1737">
        <f t="shared" si="431"/>
        <v>0</v>
      </c>
      <c r="X813" s="1738"/>
      <c r="Y813" s="1738"/>
      <c r="Z813" s="1738"/>
      <c r="AA813" s="1737">
        <f t="shared" si="432"/>
        <v>1900</v>
      </c>
      <c r="AB813" s="1738">
        <v>1900</v>
      </c>
      <c r="AC813" s="1738"/>
      <c r="AD813" s="1738"/>
      <c r="AE813" s="1737">
        <f t="shared" si="433"/>
        <v>0</v>
      </c>
      <c r="AF813" s="1738">
        <f t="shared" si="446"/>
        <v>0</v>
      </c>
      <c r="AG813" s="1738"/>
      <c r="AH813" s="1738"/>
      <c r="AI813" s="1737">
        <f t="shared" si="434"/>
        <v>1900</v>
      </c>
      <c r="AJ813" s="1737">
        <f t="shared" si="447"/>
        <v>1900</v>
      </c>
      <c r="AK813" s="1738"/>
      <c r="AL813" s="1738"/>
      <c r="AM813" s="2479">
        <f t="shared" si="435"/>
        <v>5200</v>
      </c>
      <c r="AN813" s="2504">
        <v>5200</v>
      </c>
      <c r="AO813" s="1738"/>
      <c r="AP813" s="1738"/>
      <c r="AQ813" s="2479">
        <f t="shared" si="436"/>
        <v>900</v>
      </c>
      <c r="AR813" s="2481">
        <f t="shared" si="445"/>
        <v>900</v>
      </c>
      <c r="AS813" s="1738"/>
      <c r="AT813" s="1738"/>
      <c r="AU813" s="1738"/>
      <c r="AV813" s="2479">
        <f t="shared" si="437"/>
        <v>900</v>
      </c>
      <c r="AW813" s="2479">
        <f t="shared" si="448"/>
        <v>900</v>
      </c>
      <c r="AX813" s="1737"/>
      <c r="AY813" s="1737"/>
      <c r="AZ813" s="1737"/>
      <c r="BA813" s="1863"/>
      <c r="BB813" s="1863"/>
      <c r="BC813" s="1863"/>
      <c r="BD813" s="2329">
        <v>900</v>
      </c>
      <c r="BE813" s="2329"/>
      <c r="BF813" s="1864">
        <f t="shared" si="427"/>
        <v>3300</v>
      </c>
      <c r="BG813" s="2403">
        <v>2022</v>
      </c>
      <c r="BH813" s="2403" t="s">
        <v>2324</v>
      </c>
      <c r="BI813" s="2403" t="s">
        <v>2327</v>
      </c>
      <c r="BJ813" s="2334">
        <f t="shared" si="428"/>
        <v>100</v>
      </c>
      <c r="BK813" s="2334">
        <f t="shared" si="429"/>
        <v>100</v>
      </c>
      <c r="BL813" s="2403" t="s">
        <v>40</v>
      </c>
      <c r="BM813" s="2669"/>
      <c r="BN813" s="2900" t="s">
        <v>2498</v>
      </c>
      <c r="BO813" s="2931"/>
      <c r="BP813" s="2670"/>
      <c r="BQ813" s="2484"/>
    </row>
    <row r="814" spans="1:73" s="2470" customFormat="1" ht="47.25">
      <c r="A814" s="2475" t="s">
        <v>164</v>
      </c>
      <c r="B814" s="2477" t="s">
        <v>654</v>
      </c>
      <c r="C814" s="64" t="s">
        <v>655</v>
      </c>
      <c r="D814" s="64" t="s">
        <v>656</v>
      </c>
      <c r="E814" s="2482" t="s">
        <v>524</v>
      </c>
      <c r="F814" s="2482" t="s">
        <v>657</v>
      </c>
      <c r="G814" s="2479">
        <f t="shared" si="443"/>
        <v>1100</v>
      </c>
      <c r="H814" s="2504">
        <v>1100</v>
      </c>
      <c r="I814" s="1741"/>
      <c r="J814" s="1866"/>
      <c r="K814" s="1741">
        <v>1100</v>
      </c>
      <c r="L814" s="1741">
        <v>1100</v>
      </c>
      <c r="M814" s="1865">
        <v>985</v>
      </c>
      <c r="N814" s="1738">
        <v>555</v>
      </c>
      <c r="O814" s="2479">
        <f t="shared" si="444"/>
        <v>0</v>
      </c>
      <c r="P814" s="1738"/>
      <c r="Q814" s="1738"/>
      <c r="R814" s="1738"/>
      <c r="S814" s="1737">
        <f t="shared" si="430"/>
        <v>450</v>
      </c>
      <c r="T814" s="2480">
        <v>450</v>
      </c>
      <c r="U814" s="1738"/>
      <c r="V814" s="1738"/>
      <c r="W814" s="1737">
        <f t="shared" si="431"/>
        <v>0</v>
      </c>
      <c r="X814" s="1738"/>
      <c r="Y814" s="1738"/>
      <c r="Z814" s="1738"/>
      <c r="AA814" s="1737">
        <f t="shared" si="432"/>
        <v>282.22199999999998</v>
      </c>
      <c r="AB814" s="1738">
        <v>282.22199999999998</v>
      </c>
      <c r="AC814" s="1738"/>
      <c r="AD814" s="1738"/>
      <c r="AE814" s="1737">
        <f t="shared" si="433"/>
        <v>0</v>
      </c>
      <c r="AF814" s="1738">
        <f t="shared" si="446"/>
        <v>0</v>
      </c>
      <c r="AG814" s="1738"/>
      <c r="AH814" s="1738"/>
      <c r="AI814" s="1737">
        <f t="shared" si="434"/>
        <v>450</v>
      </c>
      <c r="AJ814" s="1737">
        <f t="shared" si="447"/>
        <v>450</v>
      </c>
      <c r="AK814" s="1738"/>
      <c r="AL814" s="1738"/>
      <c r="AM814" s="2479">
        <f t="shared" si="435"/>
        <v>1050</v>
      </c>
      <c r="AN814" s="2504">
        <v>1050</v>
      </c>
      <c r="AO814" s="1738"/>
      <c r="AP814" s="1738"/>
      <c r="AQ814" s="2479">
        <f t="shared" si="436"/>
        <v>50</v>
      </c>
      <c r="AR814" s="2481">
        <f t="shared" si="445"/>
        <v>50</v>
      </c>
      <c r="AS814" s="1738"/>
      <c r="AT814" s="1738"/>
      <c r="AU814" s="1738"/>
      <c r="AV814" s="2479">
        <f t="shared" si="437"/>
        <v>50</v>
      </c>
      <c r="AW814" s="2479">
        <f t="shared" si="448"/>
        <v>50</v>
      </c>
      <c r="AX814" s="1737"/>
      <c r="AY814" s="1737"/>
      <c r="AZ814" s="1737"/>
      <c r="BA814" s="1863"/>
      <c r="BB814" s="1863"/>
      <c r="BC814" s="1863"/>
      <c r="BD814" s="2329">
        <v>50</v>
      </c>
      <c r="BE814" s="2329"/>
      <c r="BF814" s="1864">
        <f t="shared" si="427"/>
        <v>600</v>
      </c>
      <c r="BG814" s="2403">
        <v>2022</v>
      </c>
      <c r="BH814" s="2403" t="s">
        <v>2324</v>
      </c>
      <c r="BI814" s="2403" t="s">
        <v>2327</v>
      </c>
      <c r="BJ814" s="2334">
        <f t="shared" si="428"/>
        <v>100</v>
      </c>
      <c r="BK814" s="2334">
        <f t="shared" si="429"/>
        <v>100</v>
      </c>
      <c r="BL814" s="2403" t="s">
        <v>40</v>
      </c>
      <c r="BM814" s="2669"/>
      <c r="BN814" s="2900" t="s">
        <v>2498</v>
      </c>
      <c r="BO814" s="2931"/>
      <c r="BP814" s="2670"/>
      <c r="BQ814" s="2484"/>
    </row>
    <row r="815" spans="1:73" s="2470" customFormat="1" ht="54.75" customHeight="1">
      <c r="A815" s="2475" t="s">
        <v>169</v>
      </c>
      <c r="B815" s="2477" t="s">
        <v>658</v>
      </c>
      <c r="C815" s="64" t="s">
        <v>473</v>
      </c>
      <c r="D815" s="64" t="s">
        <v>659</v>
      </c>
      <c r="E815" s="2482" t="s">
        <v>524</v>
      </c>
      <c r="F815" s="2482" t="s">
        <v>660</v>
      </c>
      <c r="G815" s="2479">
        <f t="shared" si="443"/>
        <v>1000</v>
      </c>
      <c r="H815" s="2504">
        <v>1000</v>
      </c>
      <c r="I815" s="1741"/>
      <c r="J815" s="1866"/>
      <c r="K815" s="1741">
        <v>1000</v>
      </c>
      <c r="L815" s="1741">
        <v>1000</v>
      </c>
      <c r="M815" s="1865">
        <v>848</v>
      </c>
      <c r="N815" s="1738">
        <v>548</v>
      </c>
      <c r="O815" s="2479">
        <f t="shared" si="444"/>
        <v>0</v>
      </c>
      <c r="P815" s="1738"/>
      <c r="Q815" s="1738"/>
      <c r="R815" s="1738"/>
      <c r="S815" s="1737">
        <f t="shared" si="430"/>
        <v>350</v>
      </c>
      <c r="T815" s="2480">
        <v>350</v>
      </c>
      <c r="U815" s="1738"/>
      <c r="V815" s="1738"/>
      <c r="W815" s="1737">
        <f t="shared" si="431"/>
        <v>0</v>
      </c>
      <c r="X815" s="1738"/>
      <c r="Y815" s="1738"/>
      <c r="Z815" s="1738"/>
      <c r="AA815" s="1737">
        <f t="shared" si="432"/>
        <v>302.76900000000001</v>
      </c>
      <c r="AB815" s="1738">
        <v>302.76900000000001</v>
      </c>
      <c r="AC815" s="1738"/>
      <c r="AD815" s="1738"/>
      <c r="AE815" s="1737">
        <f t="shared" si="433"/>
        <v>0</v>
      </c>
      <c r="AF815" s="1738">
        <f t="shared" si="446"/>
        <v>0</v>
      </c>
      <c r="AG815" s="1738"/>
      <c r="AH815" s="1738"/>
      <c r="AI815" s="1737">
        <f t="shared" si="434"/>
        <v>350</v>
      </c>
      <c r="AJ815" s="1737">
        <f t="shared" si="447"/>
        <v>350</v>
      </c>
      <c r="AK815" s="1738"/>
      <c r="AL815" s="1738"/>
      <c r="AM815" s="2479">
        <f t="shared" si="435"/>
        <v>950</v>
      </c>
      <c r="AN815" s="2504">
        <v>950</v>
      </c>
      <c r="AO815" s="1738"/>
      <c r="AP815" s="1738"/>
      <c r="AQ815" s="2479">
        <f t="shared" si="436"/>
        <v>50</v>
      </c>
      <c r="AR815" s="2481">
        <f t="shared" si="445"/>
        <v>50</v>
      </c>
      <c r="AS815" s="1738"/>
      <c r="AT815" s="1738"/>
      <c r="AU815" s="1738"/>
      <c r="AV815" s="2479">
        <f t="shared" si="437"/>
        <v>50</v>
      </c>
      <c r="AW815" s="2479">
        <f t="shared" si="448"/>
        <v>50</v>
      </c>
      <c r="AX815" s="1737"/>
      <c r="AY815" s="1737"/>
      <c r="AZ815" s="1737"/>
      <c r="BA815" s="1863"/>
      <c r="BB815" s="1863"/>
      <c r="BC815" s="1863"/>
      <c r="BD815" s="2329">
        <v>50</v>
      </c>
      <c r="BE815" s="2329"/>
      <c r="BF815" s="1864">
        <f t="shared" si="427"/>
        <v>600</v>
      </c>
      <c r="BG815" s="2403">
        <v>2022</v>
      </c>
      <c r="BH815" s="2403" t="s">
        <v>2324</v>
      </c>
      <c r="BI815" s="2403" t="s">
        <v>2327</v>
      </c>
      <c r="BJ815" s="2334">
        <f t="shared" si="428"/>
        <v>100</v>
      </c>
      <c r="BK815" s="2334">
        <f t="shared" si="429"/>
        <v>100</v>
      </c>
      <c r="BL815" s="2403" t="s">
        <v>40</v>
      </c>
      <c r="BM815" s="2669"/>
      <c r="BN815" s="2900" t="s">
        <v>2498</v>
      </c>
      <c r="BO815" s="2931"/>
      <c r="BP815" s="2670"/>
      <c r="BQ815" s="2484"/>
    </row>
    <row r="816" spans="1:73" s="2470" customFormat="1" ht="47.25">
      <c r="A816" s="2475" t="s">
        <v>174</v>
      </c>
      <c r="B816" s="2477" t="s">
        <v>661</v>
      </c>
      <c r="C816" s="64" t="s">
        <v>662</v>
      </c>
      <c r="D816" s="64" t="s">
        <v>663</v>
      </c>
      <c r="E816" s="2482" t="s">
        <v>524</v>
      </c>
      <c r="F816" s="2482" t="s">
        <v>664</v>
      </c>
      <c r="G816" s="2479">
        <f t="shared" si="443"/>
        <v>1500</v>
      </c>
      <c r="H816" s="2504">
        <v>1500</v>
      </c>
      <c r="I816" s="1741"/>
      <c r="J816" s="1866"/>
      <c r="K816" s="1741">
        <v>1500</v>
      </c>
      <c r="L816" s="1741">
        <v>1500</v>
      </c>
      <c r="M816" s="1865">
        <v>1480</v>
      </c>
      <c r="N816" s="1738">
        <v>1030</v>
      </c>
      <c r="O816" s="2479">
        <f t="shared" si="444"/>
        <v>659.76</v>
      </c>
      <c r="P816" s="1738">
        <v>659.76</v>
      </c>
      <c r="Q816" s="1738"/>
      <c r="R816" s="1738"/>
      <c r="S816" s="1737">
        <f t="shared" si="430"/>
        <v>450</v>
      </c>
      <c r="T816" s="2480">
        <v>450</v>
      </c>
      <c r="U816" s="1738"/>
      <c r="V816" s="1738"/>
      <c r="W816" s="1737">
        <f t="shared" si="431"/>
        <v>659.76</v>
      </c>
      <c r="X816" s="1738">
        <v>659.76</v>
      </c>
      <c r="Y816" s="1738"/>
      <c r="Z816" s="1738"/>
      <c r="AA816" s="1737">
        <f t="shared" si="432"/>
        <v>377.10799999999995</v>
      </c>
      <c r="AB816" s="1738">
        <v>377.10799999999995</v>
      </c>
      <c r="AC816" s="1738"/>
      <c r="AD816" s="1738"/>
      <c r="AE816" s="1737">
        <f t="shared" si="433"/>
        <v>659.76</v>
      </c>
      <c r="AF816" s="1738">
        <f t="shared" si="446"/>
        <v>659.76</v>
      </c>
      <c r="AG816" s="1738"/>
      <c r="AH816" s="1738"/>
      <c r="AI816" s="1737">
        <f t="shared" si="434"/>
        <v>450</v>
      </c>
      <c r="AJ816" s="1737">
        <f t="shared" si="447"/>
        <v>450</v>
      </c>
      <c r="AK816" s="1738"/>
      <c r="AL816" s="1738"/>
      <c r="AM816" s="2479">
        <f t="shared" si="435"/>
        <v>1450</v>
      </c>
      <c r="AN816" s="2504">
        <v>1450</v>
      </c>
      <c r="AO816" s="1738"/>
      <c r="AP816" s="1738"/>
      <c r="AQ816" s="2479">
        <f t="shared" si="436"/>
        <v>50</v>
      </c>
      <c r="AR816" s="2481">
        <f t="shared" si="445"/>
        <v>50</v>
      </c>
      <c r="AS816" s="1738"/>
      <c r="AT816" s="1738"/>
      <c r="AU816" s="1738"/>
      <c r="AV816" s="2479">
        <f t="shared" si="437"/>
        <v>50</v>
      </c>
      <c r="AW816" s="2479">
        <f t="shared" si="448"/>
        <v>50</v>
      </c>
      <c r="AX816" s="1737"/>
      <c r="AY816" s="1737"/>
      <c r="AZ816" s="1737"/>
      <c r="BA816" s="1863"/>
      <c r="BB816" s="1863"/>
      <c r="BC816" s="1863"/>
      <c r="BD816" s="2329">
        <v>50</v>
      </c>
      <c r="BE816" s="2329"/>
      <c r="BF816" s="1864">
        <f t="shared" si="427"/>
        <v>1000</v>
      </c>
      <c r="BG816" s="2403">
        <v>2022</v>
      </c>
      <c r="BH816" s="2403" t="s">
        <v>2324</v>
      </c>
      <c r="BI816" s="2403" t="s">
        <v>2327</v>
      </c>
      <c r="BJ816" s="2334">
        <f t="shared" si="428"/>
        <v>100</v>
      </c>
      <c r="BK816" s="2334">
        <f t="shared" si="429"/>
        <v>100</v>
      </c>
      <c r="BL816" s="2403" t="s">
        <v>40</v>
      </c>
      <c r="BM816" s="2669"/>
      <c r="BN816" s="2900" t="s">
        <v>2498</v>
      </c>
      <c r="BO816" s="2931"/>
      <c r="BP816" s="2670"/>
      <c r="BQ816" s="2484"/>
    </row>
    <row r="817" spans="1:69" s="2470" customFormat="1" ht="31.5">
      <c r="A817" s="2475" t="s">
        <v>179</v>
      </c>
      <c r="B817" s="2477" t="s">
        <v>665</v>
      </c>
      <c r="C817" s="64" t="s">
        <v>483</v>
      </c>
      <c r="D817" s="64" t="s">
        <v>666</v>
      </c>
      <c r="E817" s="2482" t="s">
        <v>444</v>
      </c>
      <c r="F817" s="2482" t="s">
        <v>667</v>
      </c>
      <c r="G817" s="2479">
        <f t="shared" si="443"/>
        <v>2400</v>
      </c>
      <c r="H817" s="2504">
        <v>2390</v>
      </c>
      <c r="I817" s="1866"/>
      <c r="J817" s="1738">
        <v>10</v>
      </c>
      <c r="K817" s="1741">
        <v>2400</v>
      </c>
      <c r="L817" s="1738">
        <v>2400</v>
      </c>
      <c r="M817" s="1865">
        <v>1985</v>
      </c>
      <c r="N817" s="1738">
        <v>420</v>
      </c>
      <c r="O817" s="2479">
        <f t="shared" si="444"/>
        <v>0</v>
      </c>
      <c r="P817" s="1738"/>
      <c r="Q817" s="1738"/>
      <c r="R817" s="1738"/>
      <c r="S817" s="1737">
        <f t="shared" si="430"/>
        <v>650</v>
      </c>
      <c r="T817" s="2480">
        <v>650</v>
      </c>
      <c r="U817" s="1738"/>
      <c r="V817" s="1738"/>
      <c r="W817" s="1737">
        <f t="shared" si="431"/>
        <v>0</v>
      </c>
      <c r="X817" s="1738"/>
      <c r="Y817" s="1738"/>
      <c r="Z817" s="1738"/>
      <c r="AA817" s="1737">
        <f t="shared" si="432"/>
        <v>612</v>
      </c>
      <c r="AB817" s="1738">
        <v>612</v>
      </c>
      <c r="AC817" s="1738"/>
      <c r="AD817" s="1738"/>
      <c r="AE817" s="1737">
        <f t="shared" si="433"/>
        <v>0</v>
      </c>
      <c r="AF817" s="1738">
        <f t="shared" si="446"/>
        <v>0</v>
      </c>
      <c r="AG817" s="1738"/>
      <c r="AH817" s="1738"/>
      <c r="AI817" s="1737">
        <f t="shared" si="434"/>
        <v>650</v>
      </c>
      <c r="AJ817" s="1737">
        <f t="shared" si="447"/>
        <v>650</v>
      </c>
      <c r="AK817" s="1738"/>
      <c r="AL817" s="1738"/>
      <c r="AM817" s="2479">
        <f t="shared" si="435"/>
        <v>2050</v>
      </c>
      <c r="AN817" s="2504">
        <v>2050</v>
      </c>
      <c r="AO817" s="1738"/>
      <c r="AP817" s="1738"/>
      <c r="AQ817" s="2479">
        <f t="shared" si="436"/>
        <v>350</v>
      </c>
      <c r="AR817" s="2481">
        <f t="shared" si="445"/>
        <v>350</v>
      </c>
      <c r="AS817" s="1738"/>
      <c r="AT817" s="1738"/>
      <c r="AU817" s="1738"/>
      <c r="AV817" s="2479">
        <f t="shared" si="437"/>
        <v>350</v>
      </c>
      <c r="AW817" s="2479">
        <f t="shared" si="448"/>
        <v>350</v>
      </c>
      <c r="AX817" s="1737"/>
      <c r="AY817" s="1737"/>
      <c r="AZ817" s="1737"/>
      <c r="BA817" s="1863"/>
      <c r="BB817" s="1863"/>
      <c r="BC817" s="1863"/>
      <c r="BD817" s="2329">
        <v>340</v>
      </c>
      <c r="BE817" s="2329"/>
      <c r="BF817" s="1864">
        <f t="shared" si="427"/>
        <v>1400</v>
      </c>
      <c r="BG817" s="2403">
        <v>2022</v>
      </c>
      <c r="BH817" s="2403" t="s">
        <v>2324</v>
      </c>
      <c r="BI817" s="2403" t="s">
        <v>2327</v>
      </c>
      <c r="BJ817" s="2334">
        <f t="shared" si="428"/>
        <v>100</v>
      </c>
      <c r="BK817" s="2334">
        <f t="shared" si="429"/>
        <v>97.142857142857139</v>
      </c>
      <c r="BL817" s="2403" t="s">
        <v>66</v>
      </c>
      <c r="BM817" s="2669"/>
      <c r="BN817" s="2900" t="s">
        <v>2498</v>
      </c>
      <c r="BO817" s="2931"/>
      <c r="BP817" s="2670"/>
      <c r="BQ817" s="2484"/>
    </row>
    <row r="818" spans="1:69" s="2470" customFormat="1" ht="31.5">
      <c r="A818" s="2475" t="s">
        <v>183</v>
      </c>
      <c r="B818" s="2477" t="s">
        <v>668</v>
      </c>
      <c r="C818" s="64" t="s">
        <v>669</v>
      </c>
      <c r="D818" s="64" t="s">
        <v>670</v>
      </c>
      <c r="E818" s="2482" t="s">
        <v>444</v>
      </c>
      <c r="F818" s="2482" t="s">
        <v>671</v>
      </c>
      <c r="G818" s="2479">
        <f t="shared" si="443"/>
        <v>2000</v>
      </c>
      <c r="H818" s="2504">
        <v>2000</v>
      </c>
      <c r="I818" s="1866"/>
      <c r="J818" s="1866"/>
      <c r="K818" s="1741">
        <v>2000</v>
      </c>
      <c r="L818" s="1741">
        <v>2000</v>
      </c>
      <c r="M818" s="1865">
        <v>1610</v>
      </c>
      <c r="N818" s="1738">
        <v>610</v>
      </c>
      <c r="O818" s="2479">
        <f t="shared" si="444"/>
        <v>135.02999999999997</v>
      </c>
      <c r="P818" s="1738">
        <v>135.02999999999997</v>
      </c>
      <c r="Q818" s="1738"/>
      <c r="R818" s="1738"/>
      <c r="S818" s="1737">
        <f t="shared" si="430"/>
        <v>600</v>
      </c>
      <c r="T818" s="2480">
        <v>600</v>
      </c>
      <c r="U818" s="1738"/>
      <c r="V818" s="1738"/>
      <c r="W818" s="1737">
        <f t="shared" si="431"/>
        <v>0</v>
      </c>
      <c r="X818" s="1738"/>
      <c r="Y818" s="1738"/>
      <c r="Z818" s="1738"/>
      <c r="AA818" s="1737">
        <f t="shared" si="432"/>
        <v>0</v>
      </c>
      <c r="AB818" s="1738">
        <v>0</v>
      </c>
      <c r="AC818" s="1738"/>
      <c r="AD818" s="1738"/>
      <c r="AE818" s="1737">
        <f t="shared" si="433"/>
        <v>135.02999999999997</v>
      </c>
      <c r="AF818" s="1738">
        <f t="shared" si="446"/>
        <v>135.02999999999997</v>
      </c>
      <c r="AG818" s="1738"/>
      <c r="AH818" s="1738"/>
      <c r="AI818" s="1737">
        <f t="shared" si="434"/>
        <v>600</v>
      </c>
      <c r="AJ818" s="1737">
        <f t="shared" si="447"/>
        <v>600</v>
      </c>
      <c r="AK818" s="1738"/>
      <c r="AL818" s="1738"/>
      <c r="AM818" s="2479">
        <f t="shared" si="435"/>
        <v>1700</v>
      </c>
      <c r="AN818" s="2504">
        <v>1700</v>
      </c>
      <c r="AO818" s="1738"/>
      <c r="AP818" s="1738"/>
      <c r="AQ818" s="2479">
        <f t="shared" si="436"/>
        <v>300</v>
      </c>
      <c r="AR818" s="2481">
        <f t="shared" si="445"/>
        <v>300</v>
      </c>
      <c r="AS818" s="1738"/>
      <c r="AT818" s="1738"/>
      <c r="AU818" s="1738"/>
      <c r="AV818" s="2479">
        <f t="shared" si="437"/>
        <v>300</v>
      </c>
      <c r="AW818" s="2479">
        <f t="shared" si="448"/>
        <v>300</v>
      </c>
      <c r="AX818" s="1737"/>
      <c r="AY818" s="1737"/>
      <c r="AZ818" s="1737"/>
      <c r="BA818" s="1863"/>
      <c r="BB818" s="1863"/>
      <c r="BC818" s="1863"/>
      <c r="BD818" s="2329">
        <v>300</v>
      </c>
      <c r="BE818" s="2329"/>
      <c r="BF818" s="1864">
        <f t="shared" si="427"/>
        <v>1100</v>
      </c>
      <c r="BG818" s="2403">
        <v>2022</v>
      </c>
      <c r="BH818" s="2403" t="s">
        <v>2324</v>
      </c>
      <c r="BI818" s="2403" t="s">
        <v>2327</v>
      </c>
      <c r="BJ818" s="2334">
        <f t="shared" si="428"/>
        <v>100</v>
      </c>
      <c r="BK818" s="2334">
        <f t="shared" si="429"/>
        <v>100</v>
      </c>
      <c r="BL818" s="2403" t="s">
        <v>40</v>
      </c>
      <c r="BM818" s="2669"/>
      <c r="BN818" s="2900" t="s">
        <v>2498</v>
      </c>
      <c r="BO818" s="2931"/>
      <c r="BP818" s="2670"/>
      <c r="BQ818" s="2484"/>
    </row>
    <row r="819" spans="1:69" s="2470" customFormat="1" ht="47.25">
      <c r="A819" s="2475" t="s">
        <v>188</v>
      </c>
      <c r="B819" s="2477" t="s">
        <v>672</v>
      </c>
      <c r="C819" s="64" t="s">
        <v>452</v>
      </c>
      <c r="D819" s="64" t="s">
        <v>673</v>
      </c>
      <c r="E819" s="2482" t="s">
        <v>444</v>
      </c>
      <c r="F819" s="2482" t="s">
        <v>674</v>
      </c>
      <c r="G819" s="2479">
        <f t="shared" si="443"/>
        <v>1300</v>
      </c>
      <c r="H819" s="2504">
        <v>1300</v>
      </c>
      <c r="I819" s="1866"/>
      <c r="J819" s="1866"/>
      <c r="K819" s="1741">
        <v>1300</v>
      </c>
      <c r="L819" s="1741">
        <v>1300</v>
      </c>
      <c r="M819" s="1865">
        <v>978</v>
      </c>
      <c r="N819" s="1738">
        <v>588</v>
      </c>
      <c r="O819" s="2479">
        <f t="shared" si="444"/>
        <v>0</v>
      </c>
      <c r="P819" s="1738"/>
      <c r="Q819" s="1738"/>
      <c r="R819" s="1738"/>
      <c r="S819" s="1737">
        <f t="shared" si="430"/>
        <v>450</v>
      </c>
      <c r="T819" s="2480">
        <v>450</v>
      </c>
      <c r="U819" s="1738"/>
      <c r="V819" s="1738"/>
      <c r="W819" s="1737">
        <f t="shared" si="431"/>
        <v>0</v>
      </c>
      <c r="X819" s="1738"/>
      <c r="Y819" s="1738"/>
      <c r="Z819" s="1738"/>
      <c r="AA819" s="1737">
        <f t="shared" si="432"/>
        <v>309.64</v>
      </c>
      <c r="AB819" s="1738">
        <v>309.64</v>
      </c>
      <c r="AC819" s="1738"/>
      <c r="AD819" s="1738"/>
      <c r="AE819" s="1737">
        <f t="shared" si="433"/>
        <v>0</v>
      </c>
      <c r="AF819" s="1738">
        <f t="shared" si="446"/>
        <v>0</v>
      </c>
      <c r="AG819" s="1738"/>
      <c r="AH819" s="1738"/>
      <c r="AI819" s="1737">
        <f t="shared" si="434"/>
        <v>450</v>
      </c>
      <c r="AJ819" s="1737">
        <f t="shared" si="447"/>
        <v>450</v>
      </c>
      <c r="AK819" s="1738"/>
      <c r="AL819" s="1738"/>
      <c r="AM819" s="2479">
        <f t="shared" si="435"/>
        <v>1250</v>
      </c>
      <c r="AN819" s="2504">
        <v>1250</v>
      </c>
      <c r="AO819" s="1738"/>
      <c r="AP819" s="1738"/>
      <c r="AQ819" s="2479">
        <f t="shared" si="436"/>
        <v>50</v>
      </c>
      <c r="AR819" s="2481">
        <f t="shared" si="445"/>
        <v>50</v>
      </c>
      <c r="AS819" s="1738"/>
      <c r="AT819" s="1738"/>
      <c r="AU819" s="1738"/>
      <c r="AV819" s="2479">
        <f t="shared" si="437"/>
        <v>50</v>
      </c>
      <c r="AW819" s="2479">
        <f t="shared" si="448"/>
        <v>50</v>
      </c>
      <c r="AX819" s="1737"/>
      <c r="AY819" s="1737"/>
      <c r="AZ819" s="1737"/>
      <c r="BA819" s="1863"/>
      <c r="BB819" s="1863"/>
      <c r="BC819" s="1863"/>
      <c r="BD819" s="2329">
        <v>50</v>
      </c>
      <c r="BE819" s="2329"/>
      <c r="BF819" s="1864">
        <f t="shared" si="427"/>
        <v>800</v>
      </c>
      <c r="BG819" s="2403">
        <v>2022</v>
      </c>
      <c r="BH819" s="2403" t="s">
        <v>2324</v>
      </c>
      <c r="BI819" s="2403" t="s">
        <v>2327</v>
      </c>
      <c r="BJ819" s="2334">
        <f t="shared" si="428"/>
        <v>100</v>
      </c>
      <c r="BK819" s="2334">
        <f t="shared" si="429"/>
        <v>100</v>
      </c>
      <c r="BL819" s="2403" t="s">
        <v>40</v>
      </c>
      <c r="BM819" s="2669"/>
      <c r="BN819" s="2900" t="s">
        <v>2498</v>
      </c>
      <c r="BO819" s="2931"/>
      <c r="BP819" s="2670"/>
      <c r="BQ819" s="2484"/>
    </row>
    <row r="820" spans="1:69" s="2470" customFormat="1" ht="47.25" customHeight="1">
      <c r="A820" s="2475" t="s">
        <v>493</v>
      </c>
      <c r="B820" s="2477" t="s">
        <v>675</v>
      </c>
      <c r="C820" s="64" t="s">
        <v>676</v>
      </c>
      <c r="D820" s="64" t="s">
        <v>677</v>
      </c>
      <c r="E820" s="2482" t="s">
        <v>524</v>
      </c>
      <c r="F820" s="2482" t="s">
        <v>678</v>
      </c>
      <c r="G820" s="2479">
        <f t="shared" si="443"/>
        <v>4300</v>
      </c>
      <c r="H820" s="2504">
        <v>4000</v>
      </c>
      <c r="I820" s="1866"/>
      <c r="J820" s="1738">
        <v>300</v>
      </c>
      <c r="K820" s="1741">
        <v>4000</v>
      </c>
      <c r="L820" s="1741">
        <v>4000</v>
      </c>
      <c r="M820" s="1865">
        <v>2374</v>
      </c>
      <c r="N820" s="1738">
        <v>869</v>
      </c>
      <c r="O820" s="2479">
        <f t="shared" si="444"/>
        <v>1800</v>
      </c>
      <c r="P820" s="1738">
        <v>1800</v>
      </c>
      <c r="Q820" s="1738"/>
      <c r="R820" s="1738"/>
      <c r="S820" s="1737">
        <f t="shared" si="430"/>
        <v>1900</v>
      </c>
      <c r="T820" s="2480">
        <v>1900</v>
      </c>
      <c r="U820" s="1738"/>
      <c r="V820" s="1738"/>
      <c r="W820" s="1737">
        <f t="shared" si="431"/>
        <v>1800</v>
      </c>
      <c r="X820" s="1738">
        <v>1800</v>
      </c>
      <c r="Y820" s="1738"/>
      <c r="Z820" s="1738"/>
      <c r="AA820" s="1737">
        <f t="shared" si="432"/>
        <v>1744.13</v>
      </c>
      <c r="AB820" s="1738">
        <v>1744.13</v>
      </c>
      <c r="AC820" s="1738"/>
      <c r="AD820" s="1738"/>
      <c r="AE820" s="1737">
        <f t="shared" si="433"/>
        <v>1800</v>
      </c>
      <c r="AF820" s="1738">
        <f t="shared" si="446"/>
        <v>1800</v>
      </c>
      <c r="AG820" s="1738"/>
      <c r="AH820" s="1738"/>
      <c r="AI820" s="1737">
        <f t="shared" si="434"/>
        <v>1900</v>
      </c>
      <c r="AJ820" s="1737">
        <f t="shared" si="447"/>
        <v>1900</v>
      </c>
      <c r="AK820" s="1738"/>
      <c r="AL820" s="1738"/>
      <c r="AM820" s="2479">
        <f t="shared" si="435"/>
        <v>3700</v>
      </c>
      <c r="AN820" s="2504">
        <v>3700</v>
      </c>
      <c r="AO820" s="1738"/>
      <c r="AP820" s="1738"/>
      <c r="AQ820" s="2479">
        <f t="shared" si="436"/>
        <v>300</v>
      </c>
      <c r="AR820" s="2481">
        <f t="shared" si="445"/>
        <v>300</v>
      </c>
      <c r="AS820" s="1738"/>
      <c r="AT820" s="1738"/>
      <c r="AU820" s="1738"/>
      <c r="AV820" s="2479">
        <f t="shared" si="437"/>
        <v>300</v>
      </c>
      <c r="AW820" s="2479">
        <f t="shared" si="448"/>
        <v>300</v>
      </c>
      <c r="AX820" s="1737"/>
      <c r="AY820" s="1737"/>
      <c r="AZ820" s="1737"/>
      <c r="BA820" s="1863"/>
      <c r="BB820" s="1863"/>
      <c r="BC820" s="1863"/>
      <c r="BD820" s="2329">
        <v>300</v>
      </c>
      <c r="BE820" s="2329"/>
      <c r="BF820" s="1864">
        <f t="shared" si="427"/>
        <v>1800</v>
      </c>
      <c r="BG820" s="2403">
        <v>2022</v>
      </c>
      <c r="BH820" s="2403" t="s">
        <v>2324</v>
      </c>
      <c r="BI820" s="2403" t="s">
        <v>2327</v>
      </c>
      <c r="BJ820" s="2334">
        <f t="shared" si="428"/>
        <v>100</v>
      </c>
      <c r="BK820" s="2334">
        <f t="shared" si="429"/>
        <v>100</v>
      </c>
      <c r="BL820" s="2403" t="s">
        <v>40</v>
      </c>
      <c r="BM820" s="2669"/>
      <c r="BN820" s="2900" t="s">
        <v>2498</v>
      </c>
      <c r="BO820" s="2931"/>
      <c r="BP820" s="2670"/>
      <c r="BQ820" s="2484"/>
    </row>
    <row r="821" spans="1:69" s="2470" customFormat="1" ht="63">
      <c r="A821" s="2475" t="s">
        <v>497</v>
      </c>
      <c r="B821" s="2476" t="s">
        <v>679</v>
      </c>
      <c r="C821" s="1736" t="s">
        <v>680</v>
      </c>
      <c r="D821" s="1736" t="s">
        <v>681</v>
      </c>
      <c r="E821" s="2478" t="s">
        <v>524</v>
      </c>
      <c r="F821" s="2478" t="s">
        <v>682</v>
      </c>
      <c r="G821" s="2479">
        <f t="shared" si="443"/>
        <v>2800</v>
      </c>
      <c r="H821" s="2479">
        <v>2800</v>
      </c>
      <c r="I821" s="1866"/>
      <c r="J821" s="1866"/>
      <c r="K821" s="1741">
        <v>2800</v>
      </c>
      <c r="L821" s="1737">
        <v>2800</v>
      </c>
      <c r="M821" s="1865">
        <v>1595</v>
      </c>
      <c r="N821" s="1738">
        <v>855</v>
      </c>
      <c r="O821" s="2479">
        <f t="shared" si="444"/>
        <v>0</v>
      </c>
      <c r="P821" s="1738"/>
      <c r="Q821" s="1738"/>
      <c r="R821" s="1738"/>
      <c r="S821" s="1737">
        <f t="shared" si="430"/>
        <v>1200</v>
      </c>
      <c r="T821" s="2480">
        <v>1200</v>
      </c>
      <c r="U821" s="1738"/>
      <c r="V821" s="1738"/>
      <c r="W821" s="1737">
        <f t="shared" si="431"/>
        <v>0</v>
      </c>
      <c r="X821" s="1738"/>
      <c r="Y821" s="1738"/>
      <c r="Z821" s="1738"/>
      <c r="AA821" s="1737">
        <f t="shared" si="432"/>
        <v>0</v>
      </c>
      <c r="AB821" s="1738">
        <v>0</v>
      </c>
      <c r="AC821" s="1738"/>
      <c r="AD821" s="1738"/>
      <c r="AE821" s="1737">
        <f t="shared" si="433"/>
        <v>0</v>
      </c>
      <c r="AF821" s="1738">
        <f t="shared" si="446"/>
        <v>0</v>
      </c>
      <c r="AG821" s="1738"/>
      <c r="AH821" s="1738"/>
      <c r="AI821" s="1737">
        <f t="shared" si="434"/>
        <v>1200</v>
      </c>
      <c r="AJ821" s="1737">
        <f t="shared" si="447"/>
        <v>1200</v>
      </c>
      <c r="AK821" s="1738"/>
      <c r="AL821" s="1738"/>
      <c r="AM821" s="2479">
        <f t="shared" si="435"/>
        <v>2700</v>
      </c>
      <c r="AN821" s="2504">
        <v>2700</v>
      </c>
      <c r="AO821" s="1738"/>
      <c r="AP821" s="1738"/>
      <c r="AQ821" s="2479">
        <f t="shared" si="436"/>
        <v>100</v>
      </c>
      <c r="AR821" s="2481">
        <f t="shared" si="445"/>
        <v>100</v>
      </c>
      <c r="AS821" s="1738"/>
      <c r="AT821" s="1738"/>
      <c r="AU821" s="1738"/>
      <c r="AV821" s="2479">
        <f t="shared" si="437"/>
        <v>100</v>
      </c>
      <c r="AW821" s="2479">
        <f t="shared" si="448"/>
        <v>100</v>
      </c>
      <c r="AX821" s="1737"/>
      <c r="AY821" s="1737"/>
      <c r="AZ821" s="1737"/>
      <c r="BA821" s="1863"/>
      <c r="BB821" s="1863"/>
      <c r="BC821" s="1863"/>
      <c r="BD821" s="2329">
        <v>100</v>
      </c>
      <c r="BE821" s="2329"/>
      <c r="BF821" s="1864">
        <f t="shared" si="427"/>
        <v>1500</v>
      </c>
      <c r="BG821" s="2403">
        <v>2022</v>
      </c>
      <c r="BH821" s="2403" t="s">
        <v>2324</v>
      </c>
      <c r="BI821" s="2403" t="s">
        <v>2327</v>
      </c>
      <c r="BJ821" s="2334">
        <f t="shared" si="428"/>
        <v>100</v>
      </c>
      <c r="BK821" s="2334">
        <f t="shared" si="429"/>
        <v>100</v>
      </c>
      <c r="BL821" s="2403" t="s">
        <v>40</v>
      </c>
      <c r="BM821" s="2669"/>
      <c r="BN821" s="2900" t="s">
        <v>2498</v>
      </c>
      <c r="BO821" s="2931"/>
      <c r="BP821" s="2670"/>
      <c r="BQ821" s="2484"/>
    </row>
    <row r="822" spans="1:69" s="2470" customFormat="1" ht="38.25" customHeight="1">
      <c r="A822" s="2475" t="s">
        <v>502</v>
      </c>
      <c r="B822" s="2476" t="s">
        <v>683</v>
      </c>
      <c r="C822" s="1736" t="s">
        <v>684</v>
      </c>
      <c r="D822" s="1736" t="s">
        <v>685</v>
      </c>
      <c r="E822" s="2478" t="s">
        <v>524</v>
      </c>
      <c r="F822" s="2478" t="s">
        <v>686</v>
      </c>
      <c r="G822" s="2479">
        <f t="shared" si="443"/>
        <v>3600</v>
      </c>
      <c r="H822" s="2479">
        <v>3600</v>
      </c>
      <c r="I822" s="1866"/>
      <c r="J822" s="1866"/>
      <c r="K822" s="1741">
        <v>3600</v>
      </c>
      <c r="L822" s="1737">
        <v>3600</v>
      </c>
      <c r="M822" s="1865">
        <v>2787</v>
      </c>
      <c r="N822" s="1738">
        <v>787</v>
      </c>
      <c r="O822" s="2479">
        <f t="shared" si="444"/>
        <v>343.71900000000005</v>
      </c>
      <c r="P822" s="1738">
        <v>343.71900000000005</v>
      </c>
      <c r="Q822" s="1738"/>
      <c r="R822" s="1738"/>
      <c r="S822" s="1737">
        <f t="shared" si="430"/>
        <v>1400</v>
      </c>
      <c r="T822" s="2480">
        <v>1400</v>
      </c>
      <c r="U822" s="1738"/>
      <c r="V822" s="1738"/>
      <c r="W822" s="1737">
        <f t="shared" si="431"/>
        <v>343.71899999999999</v>
      </c>
      <c r="X822" s="1738">
        <v>343.71899999999999</v>
      </c>
      <c r="Y822" s="1738"/>
      <c r="Z822" s="1738"/>
      <c r="AA822" s="1737">
        <f t="shared" si="432"/>
        <v>1292.04</v>
      </c>
      <c r="AB822" s="1738">
        <v>1292.04</v>
      </c>
      <c r="AC822" s="1738"/>
      <c r="AD822" s="1738"/>
      <c r="AE822" s="1737">
        <f t="shared" si="433"/>
        <v>343.71900000000005</v>
      </c>
      <c r="AF822" s="1738">
        <f t="shared" si="446"/>
        <v>343.71900000000005</v>
      </c>
      <c r="AG822" s="1738"/>
      <c r="AH822" s="1738"/>
      <c r="AI822" s="1737">
        <f t="shared" si="434"/>
        <v>1400</v>
      </c>
      <c r="AJ822" s="1737">
        <f t="shared" si="447"/>
        <v>1400</v>
      </c>
      <c r="AK822" s="1738"/>
      <c r="AL822" s="1738"/>
      <c r="AM822" s="2479">
        <f t="shared" si="435"/>
        <v>3300</v>
      </c>
      <c r="AN822" s="2504">
        <v>3300</v>
      </c>
      <c r="AO822" s="1738"/>
      <c r="AP822" s="1738"/>
      <c r="AQ822" s="2479">
        <f t="shared" si="436"/>
        <v>300</v>
      </c>
      <c r="AR822" s="2481">
        <f t="shared" si="445"/>
        <v>300</v>
      </c>
      <c r="AS822" s="1738"/>
      <c r="AT822" s="1738"/>
      <c r="AU822" s="1738"/>
      <c r="AV822" s="2479">
        <f t="shared" si="437"/>
        <v>300</v>
      </c>
      <c r="AW822" s="2479">
        <f t="shared" si="448"/>
        <v>300</v>
      </c>
      <c r="AX822" s="1737"/>
      <c r="AY822" s="1737"/>
      <c r="AZ822" s="1737"/>
      <c r="BA822" s="1863"/>
      <c r="BB822" s="1863"/>
      <c r="BC822" s="1863"/>
      <c r="BD822" s="2329">
        <v>300</v>
      </c>
      <c r="BE822" s="2329"/>
      <c r="BF822" s="1864">
        <f t="shared" si="427"/>
        <v>1900</v>
      </c>
      <c r="BG822" s="2403">
        <v>2022</v>
      </c>
      <c r="BH822" s="2403" t="s">
        <v>2324</v>
      </c>
      <c r="BI822" s="2403" t="s">
        <v>2327</v>
      </c>
      <c r="BJ822" s="2334">
        <f t="shared" si="428"/>
        <v>100</v>
      </c>
      <c r="BK822" s="2334">
        <f t="shared" si="429"/>
        <v>100</v>
      </c>
      <c r="BL822" s="2403" t="s">
        <v>40</v>
      </c>
      <c r="BM822" s="2669"/>
      <c r="BN822" s="2900" t="s">
        <v>2498</v>
      </c>
      <c r="BO822" s="2931"/>
      <c r="BP822" s="2670"/>
      <c r="BQ822" s="2484"/>
    </row>
    <row r="823" spans="1:69" s="2470" customFormat="1" ht="41.25" customHeight="1">
      <c r="A823" s="2475" t="s">
        <v>687</v>
      </c>
      <c r="B823" s="2476" t="s">
        <v>688</v>
      </c>
      <c r="C823" s="1736" t="s">
        <v>447</v>
      </c>
      <c r="D823" s="1736" t="s">
        <v>689</v>
      </c>
      <c r="E823" s="2478" t="s">
        <v>524</v>
      </c>
      <c r="F823" s="2478" t="s">
        <v>690</v>
      </c>
      <c r="G823" s="2479">
        <f t="shared" si="443"/>
        <v>2400</v>
      </c>
      <c r="H823" s="2479">
        <v>2400</v>
      </c>
      <c r="I823" s="1866"/>
      <c r="J823" s="1866"/>
      <c r="K823" s="1741">
        <v>2400</v>
      </c>
      <c r="L823" s="1737">
        <v>2400</v>
      </c>
      <c r="M823" s="1865">
        <v>1424</v>
      </c>
      <c r="N823" s="1738">
        <v>704</v>
      </c>
      <c r="O823" s="2479">
        <f t="shared" si="444"/>
        <v>0</v>
      </c>
      <c r="P823" s="1738"/>
      <c r="Q823" s="1738"/>
      <c r="R823" s="1738"/>
      <c r="S823" s="1737">
        <f t="shared" si="430"/>
        <v>780</v>
      </c>
      <c r="T823" s="2480">
        <v>780</v>
      </c>
      <c r="U823" s="1738"/>
      <c r="V823" s="1738"/>
      <c r="W823" s="1737">
        <f t="shared" si="431"/>
        <v>0</v>
      </c>
      <c r="X823" s="1738"/>
      <c r="Y823" s="1738"/>
      <c r="Z823" s="1738"/>
      <c r="AA823" s="1737">
        <f t="shared" si="432"/>
        <v>0</v>
      </c>
      <c r="AB823" s="1738"/>
      <c r="AC823" s="1738"/>
      <c r="AD823" s="1738"/>
      <c r="AE823" s="1737">
        <f t="shared" si="433"/>
        <v>0</v>
      </c>
      <c r="AF823" s="1738">
        <f t="shared" si="446"/>
        <v>0</v>
      </c>
      <c r="AG823" s="1738"/>
      <c r="AH823" s="1738"/>
      <c r="AI823" s="1737">
        <f t="shared" si="434"/>
        <v>780</v>
      </c>
      <c r="AJ823" s="1737">
        <f t="shared" si="447"/>
        <v>780</v>
      </c>
      <c r="AK823" s="1738"/>
      <c r="AL823" s="1738"/>
      <c r="AM823" s="2479">
        <f t="shared" si="435"/>
        <v>2280</v>
      </c>
      <c r="AN823" s="2504">
        <v>2280</v>
      </c>
      <c r="AO823" s="1738"/>
      <c r="AP823" s="1738"/>
      <c r="AQ823" s="2479">
        <f t="shared" si="436"/>
        <v>120</v>
      </c>
      <c r="AR823" s="2481">
        <f t="shared" si="445"/>
        <v>120</v>
      </c>
      <c r="AS823" s="1738"/>
      <c r="AT823" s="1738"/>
      <c r="AU823" s="1738"/>
      <c r="AV823" s="2479">
        <f t="shared" si="437"/>
        <v>120</v>
      </c>
      <c r="AW823" s="2479">
        <f t="shared" si="448"/>
        <v>120</v>
      </c>
      <c r="AX823" s="1737"/>
      <c r="AY823" s="1737"/>
      <c r="AZ823" s="1737"/>
      <c r="BA823" s="1863"/>
      <c r="BB823" s="1863"/>
      <c r="BC823" s="1863"/>
      <c r="BD823" s="2329">
        <v>120</v>
      </c>
      <c r="BE823" s="2329"/>
      <c r="BF823" s="1864">
        <f t="shared" si="427"/>
        <v>1500</v>
      </c>
      <c r="BG823" s="2403">
        <v>2022</v>
      </c>
      <c r="BH823" s="2403" t="s">
        <v>2324</v>
      </c>
      <c r="BI823" s="2403" t="s">
        <v>2327</v>
      </c>
      <c r="BJ823" s="2334">
        <f t="shared" si="428"/>
        <v>100</v>
      </c>
      <c r="BK823" s="2334">
        <f t="shared" si="429"/>
        <v>100</v>
      </c>
      <c r="BL823" s="2403" t="s">
        <v>40</v>
      </c>
      <c r="BM823" s="2669"/>
      <c r="BN823" s="2900" t="s">
        <v>2498</v>
      </c>
      <c r="BO823" s="2931"/>
      <c r="BP823" s="2670"/>
      <c r="BQ823" s="2484"/>
    </row>
    <row r="824" spans="1:69" s="310" customFormat="1" ht="33.75" customHeight="1">
      <c r="A824" s="2226" t="s">
        <v>74</v>
      </c>
      <c r="B824" s="1867" t="s">
        <v>2420</v>
      </c>
      <c r="C824" s="1834"/>
      <c r="D824" s="1834"/>
      <c r="E824" s="1868"/>
      <c r="F824" s="1868"/>
      <c r="G824" s="150">
        <f>SUM(G825:G831)</f>
        <v>96140</v>
      </c>
      <c r="H824" s="150">
        <f t="shared" ref="H824:BD824" si="449">SUM(H825:H831)</f>
        <v>78540</v>
      </c>
      <c r="I824" s="150">
        <f t="shared" si="449"/>
        <v>0</v>
      </c>
      <c r="J824" s="150">
        <f t="shared" si="449"/>
        <v>0</v>
      </c>
      <c r="K824" s="150">
        <f t="shared" si="449"/>
        <v>96140</v>
      </c>
      <c r="L824" s="150">
        <f t="shared" si="449"/>
        <v>78540</v>
      </c>
      <c r="M824" s="150">
        <f t="shared" si="449"/>
        <v>5407</v>
      </c>
      <c r="N824" s="150">
        <f t="shared" si="449"/>
        <v>5407</v>
      </c>
      <c r="O824" s="150">
        <f t="shared" si="449"/>
        <v>0</v>
      </c>
      <c r="P824" s="150">
        <f t="shared" si="449"/>
        <v>0</v>
      </c>
      <c r="Q824" s="150">
        <f t="shared" si="449"/>
        <v>0</v>
      </c>
      <c r="R824" s="150">
        <f t="shared" si="449"/>
        <v>0</v>
      </c>
      <c r="S824" s="150">
        <f t="shared" si="449"/>
        <v>25283</v>
      </c>
      <c r="T824" s="150">
        <f t="shared" si="449"/>
        <v>25283</v>
      </c>
      <c r="U824" s="150">
        <f t="shared" si="449"/>
        <v>0</v>
      </c>
      <c r="V824" s="150">
        <f t="shared" si="449"/>
        <v>0</v>
      </c>
      <c r="W824" s="150">
        <f t="shared" si="449"/>
        <v>0</v>
      </c>
      <c r="X824" s="150">
        <f t="shared" si="449"/>
        <v>0</v>
      </c>
      <c r="Y824" s="150">
        <f t="shared" si="449"/>
        <v>0</v>
      </c>
      <c r="Z824" s="150">
        <f t="shared" si="449"/>
        <v>0</v>
      </c>
      <c r="AA824" s="150">
        <f t="shared" si="449"/>
        <v>16640.243999999999</v>
      </c>
      <c r="AB824" s="150">
        <f t="shared" si="449"/>
        <v>16640.243999999999</v>
      </c>
      <c r="AC824" s="150">
        <f t="shared" si="449"/>
        <v>0</v>
      </c>
      <c r="AD824" s="150">
        <f t="shared" si="449"/>
        <v>0</v>
      </c>
      <c r="AE824" s="150">
        <f t="shared" si="449"/>
        <v>0</v>
      </c>
      <c r="AF824" s="150">
        <f t="shared" si="449"/>
        <v>0</v>
      </c>
      <c r="AG824" s="150">
        <f t="shared" si="449"/>
        <v>0</v>
      </c>
      <c r="AH824" s="150">
        <f t="shared" si="449"/>
        <v>0</v>
      </c>
      <c r="AI824" s="150">
        <f t="shared" si="449"/>
        <v>25283</v>
      </c>
      <c r="AJ824" s="150">
        <f t="shared" si="449"/>
        <v>25283</v>
      </c>
      <c r="AK824" s="150">
        <f t="shared" si="449"/>
        <v>0</v>
      </c>
      <c r="AL824" s="150">
        <f t="shared" si="449"/>
        <v>0</v>
      </c>
      <c r="AM824" s="150">
        <f t="shared" si="449"/>
        <v>25283</v>
      </c>
      <c r="AN824" s="150">
        <f t="shared" si="449"/>
        <v>25283</v>
      </c>
      <c r="AO824" s="150">
        <f t="shared" si="449"/>
        <v>0</v>
      </c>
      <c r="AP824" s="150">
        <f t="shared" si="449"/>
        <v>0</v>
      </c>
      <c r="AQ824" s="150">
        <f t="shared" si="449"/>
        <v>53257</v>
      </c>
      <c r="AR824" s="150">
        <f t="shared" si="449"/>
        <v>53257</v>
      </c>
      <c r="AS824" s="150">
        <f t="shared" si="449"/>
        <v>0</v>
      </c>
      <c r="AT824" s="150">
        <f t="shared" si="449"/>
        <v>0</v>
      </c>
      <c r="AU824" s="150">
        <f t="shared" si="449"/>
        <v>0</v>
      </c>
      <c r="AV824" s="150">
        <f t="shared" si="449"/>
        <v>41709</v>
      </c>
      <c r="AW824" s="150">
        <f t="shared" si="449"/>
        <v>38829</v>
      </c>
      <c r="AX824" s="150">
        <f t="shared" si="449"/>
        <v>0</v>
      </c>
      <c r="AY824" s="150">
        <f t="shared" si="449"/>
        <v>2880</v>
      </c>
      <c r="AZ824" s="150">
        <f t="shared" si="449"/>
        <v>0</v>
      </c>
      <c r="BA824" s="150">
        <f t="shared" si="449"/>
        <v>0</v>
      </c>
      <c r="BB824" s="150">
        <f t="shared" si="449"/>
        <v>0</v>
      </c>
      <c r="BC824" s="150">
        <f t="shared" si="449"/>
        <v>0</v>
      </c>
      <c r="BD824" s="150">
        <f t="shared" si="449"/>
        <v>38829</v>
      </c>
      <c r="BE824" s="102"/>
      <c r="BF824" s="1169"/>
      <c r="BG824" s="1856"/>
      <c r="BH824" s="1856"/>
      <c r="BI824" s="1856"/>
      <c r="BJ824" s="1692">
        <f t="shared" si="428"/>
        <v>81.629742806213386</v>
      </c>
      <c r="BK824" s="1692">
        <f t="shared" si="429"/>
        <v>72.908725613534372</v>
      </c>
      <c r="BL824" s="1719"/>
      <c r="BM824" s="1869"/>
      <c r="BN824" s="2900" t="s">
        <v>2498</v>
      </c>
      <c r="BO824" s="2938"/>
      <c r="BP824" s="1870"/>
      <c r="BQ824" s="1682"/>
    </row>
    <row r="825" spans="1:69" s="2492" customFormat="1" ht="38.25">
      <c r="A825" s="2475" t="s">
        <v>46</v>
      </c>
      <c r="B825" s="2477" t="s">
        <v>691</v>
      </c>
      <c r="C825" s="64" t="s">
        <v>692</v>
      </c>
      <c r="D825" s="64" t="s">
        <v>693</v>
      </c>
      <c r="E825" s="2482" t="s">
        <v>510</v>
      </c>
      <c r="F825" s="2482" t="s">
        <v>694</v>
      </c>
      <c r="G825" s="2479">
        <f t="shared" si="443"/>
        <v>3000</v>
      </c>
      <c r="H825" s="2479">
        <v>3000</v>
      </c>
      <c r="I825" s="1739"/>
      <c r="J825" s="1739"/>
      <c r="K825" s="1741">
        <v>3000</v>
      </c>
      <c r="L825" s="1741">
        <v>3000</v>
      </c>
      <c r="M825" s="1865">
        <v>600</v>
      </c>
      <c r="N825" s="1738">
        <v>600</v>
      </c>
      <c r="O825" s="2479">
        <f t="shared" si="444"/>
        <v>0</v>
      </c>
      <c r="P825" s="1738"/>
      <c r="Q825" s="1738"/>
      <c r="R825" s="1738"/>
      <c r="S825" s="1737">
        <f t="shared" si="430"/>
        <v>1583</v>
      </c>
      <c r="T825" s="2480">
        <v>1583</v>
      </c>
      <c r="U825" s="1738"/>
      <c r="V825" s="1738"/>
      <c r="W825" s="1737">
        <f t="shared" si="431"/>
        <v>0</v>
      </c>
      <c r="X825" s="1738"/>
      <c r="Y825" s="1738"/>
      <c r="Z825" s="1738"/>
      <c r="AA825" s="1737">
        <f t="shared" si="432"/>
        <v>901.48199999999997</v>
      </c>
      <c r="AB825" s="1738">
        <v>901.48199999999997</v>
      </c>
      <c r="AC825" s="1738"/>
      <c r="AD825" s="1738"/>
      <c r="AE825" s="1737">
        <f t="shared" si="433"/>
        <v>0</v>
      </c>
      <c r="AF825" s="1738">
        <f t="shared" si="446"/>
        <v>0</v>
      </c>
      <c r="AG825" s="1738"/>
      <c r="AH825" s="1738"/>
      <c r="AI825" s="1737">
        <f t="shared" si="434"/>
        <v>1583</v>
      </c>
      <c r="AJ825" s="1737">
        <f t="shared" si="447"/>
        <v>1583</v>
      </c>
      <c r="AK825" s="1738"/>
      <c r="AL825" s="1738"/>
      <c r="AM825" s="2479">
        <f t="shared" si="435"/>
        <v>1583</v>
      </c>
      <c r="AN825" s="2481">
        <v>1583</v>
      </c>
      <c r="AO825" s="1738"/>
      <c r="AP825" s="1738"/>
      <c r="AQ825" s="2479">
        <f t="shared" si="436"/>
        <v>1417</v>
      </c>
      <c r="AR825" s="2481">
        <f t="shared" si="445"/>
        <v>1417</v>
      </c>
      <c r="AS825" s="1738"/>
      <c r="AT825" s="1738"/>
      <c r="AU825" s="1738"/>
      <c r="AV825" s="2479">
        <f t="shared" si="437"/>
        <v>1117</v>
      </c>
      <c r="AW825" s="2479">
        <f>G825*90%-AM825</f>
        <v>1117</v>
      </c>
      <c r="AX825" s="1738"/>
      <c r="AY825" s="1738"/>
      <c r="AZ825" s="1738"/>
      <c r="BA825" s="1712"/>
      <c r="BB825" s="1712"/>
      <c r="BC825" s="1712"/>
      <c r="BD825" s="2397">
        <v>1117</v>
      </c>
      <c r="BE825" s="2397"/>
      <c r="BF825" s="1715">
        <f t="shared" si="427"/>
        <v>0</v>
      </c>
      <c r="BG825" s="2403">
        <v>2023</v>
      </c>
      <c r="BH825" s="2403" t="s">
        <v>2322</v>
      </c>
      <c r="BI825" s="2403" t="s">
        <v>2327</v>
      </c>
      <c r="BJ825" s="2334">
        <f t="shared" si="428"/>
        <v>90</v>
      </c>
      <c r="BK825" s="2334">
        <f t="shared" si="429"/>
        <v>78.828510938602676</v>
      </c>
      <c r="BL825" s="2403" t="s">
        <v>40</v>
      </c>
      <c r="BM825" s="2669"/>
      <c r="BN825" s="2900" t="s">
        <v>2498</v>
      </c>
      <c r="BO825" s="2931"/>
      <c r="BP825" s="2670"/>
      <c r="BQ825" s="2484"/>
    </row>
    <row r="826" spans="1:69" s="2492" customFormat="1" ht="54" customHeight="1">
      <c r="A826" s="2475" t="s">
        <v>48</v>
      </c>
      <c r="B826" s="2477" t="s">
        <v>695</v>
      </c>
      <c r="C826" s="64" t="s">
        <v>637</v>
      </c>
      <c r="D826" s="64" t="s">
        <v>696</v>
      </c>
      <c r="E826" s="2482" t="s">
        <v>510</v>
      </c>
      <c r="F826" s="2482" t="s">
        <v>697</v>
      </c>
      <c r="G826" s="2479">
        <f t="shared" si="443"/>
        <v>26330</v>
      </c>
      <c r="H826" s="2479">
        <v>26330</v>
      </c>
      <c r="I826" s="1739"/>
      <c r="J826" s="1739"/>
      <c r="K826" s="1741">
        <v>26330</v>
      </c>
      <c r="L826" s="1741">
        <v>26330</v>
      </c>
      <c r="M826" s="1865">
        <v>1200</v>
      </c>
      <c r="N826" s="1738">
        <v>1200</v>
      </c>
      <c r="O826" s="2479">
        <f t="shared" si="444"/>
        <v>0</v>
      </c>
      <c r="P826" s="1738"/>
      <c r="Q826" s="1738"/>
      <c r="R826" s="1738"/>
      <c r="S826" s="1737">
        <f t="shared" si="430"/>
        <v>8000</v>
      </c>
      <c r="T826" s="2480">
        <v>8000</v>
      </c>
      <c r="U826" s="1738"/>
      <c r="V826" s="1738"/>
      <c r="W826" s="1737">
        <f t="shared" si="431"/>
        <v>0</v>
      </c>
      <c r="X826" s="1738"/>
      <c r="Y826" s="1738"/>
      <c r="Z826" s="1738"/>
      <c r="AA826" s="1737">
        <f t="shared" si="432"/>
        <v>7479.6559999999999</v>
      </c>
      <c r="AB826" s="1738">
        <v>7479.6559999999999</v>
      </c>
      <c r="AC826" s="1738"/>
      <c r="AD826" s="1738"/>
      <c r="AE826" s="1737">
        <f t="shared" si="433"/>
        <v>0</v>
      </c>
      <c r="AF826" s="1738">
        <f t="shared" si="446"/>
        <v>0</v>
      </c>
      <c r="AG826" s="1738"/>
      <c r="AH826" s="1738"/>
      <c r="AI826" s="1737">
        <f t="shared" si="434"/>
        <v>8000</v>
      </c>
      <c r="AJ826" s="1737">
        <f t="shared" si="447"/>
        <v>8000</v>
      </c>
      <c r="AK826" s="1738"/>
      <c r="AL826" s="1738"/>
      <c r="AM826" s="2479">
        <f t="shared" si="435"/>
        <v>8000</v>
      </c>
      <c r="AN826" s="2481">
        <v>8000</v>
      </c>
      <c r="AO826" s="1738"/>
      <c r="AP826" s="1738"/>
      <c r="AQ826" s="2479">
        <f t="shared" si="436"/>
        <v>18330</v>
      </c>
      <c r="AR826" s="2481">
        <f t="shared" si="445"/>
        <v>18330</v>
      </c>
      <c r="AS826" s="1738"/>
      <c r="AT826" s="1738"/>
      <c r="AU826" s="1738"/>
      <c r="AV826" s="2479">
        <f t="shared" si="437"/>
        <v>13064</v>
      </c>
      <c r="AW826" s="2479">
        <f>G826*80%-AM826</f>
        <v>13064</v>
      </c>
      <c r="AX826" s="1738"/>
      <c r="AY826" s="1738"/>
      <c r="AZ826" s="1738"/>
      <c r="BA826" s="1712"/>
      <c r="BB826" s="1712"/>
      <c r="BC826" s="1712"/>
      <c r="BD826" s="2397">
        <v>13064</v>
      </c>
      <c r="BE826" s="2397"/>
      <c r="BF826" s="1715">
        <f t="shared" si="427"/>
        <v>0</v>
      </c>
      <c r="BG826" s="2403">
        <v>2023</v>
      </c>
      <c r="BH826" s="2403" t="s">
        <v>2322</v>
      </c>
      <c r="BI826" s="2403" t="s">
        <v>2327</v>
      </c>
      <c r="BJ826" s="2334">
        <f t="shared" si="428"/>
        <v>80</v>
      </c>
      <c r="BK826" s="2334">
        <f t="shared" si="429"/>
        <v>71.271140207310424</v>
      </c>
      <c r="BL826" s="2403" t="s">
        <v>40</v>
      </c>
      <c r="BM826" s="2669"/>
      <c r="BN826" s="2900" t="s">
        <v>2498</v>
      </c>
      <c r="BO826" s="2931"/>
      <c r="BP826" s="2670"/>
      <c r="BQ826" s="2484"/>
    </row>
    <row r="827" spans="1:69" s="2492" customFormat="1" ht="54.75" customHeight="1">
      <c r="A827" s="2475" t="s">
        <v>50</v>
      </c>
      <c r="B827" s="2477" t="s">
        <v>698</v>
      </c>
      <c r="C827" s="64" t="s">
        <v>633</v>
      </c>
      <c r="D827" s="64" t="s">
        <v>699</v>
      </c>
      <c r="E827" s="2482" t="s">
        <v>510</v>
      </c>
      <c r="F827" s="2482" t="s">
        <v>700</v>
      </c>
      <c r="G827" s="2479">
        <f t="shared" si="443"/>
        <v>14000</v>
      </c>
      <c r="H827" s="2479">
        <v>14000</v>
      </c>
      <c r="I827" s="1739"/>
      <c r="J827" s="1739"/>
      <c r="K827" s="1741">
        <v>14000</v>
      </c>
      <c r="L827" s="1741">
        <v>14000</v>
      </c>
      <c r="M827" s="1865">
        <v>510</v>
      </c>
      <c r="N827" s="1738">
        <v>510</v>
      </c>
      <c r="O827" s="2479">
        <f t="shared" si="444"/>
        <v>0</v>
      </c>
      <c r="P827" s="1738"/>
      <c r="Q827" s="1738"/>
      <c r="R827" s="1738"/>
      <c r="S827" s="1737">
        <f t="shared" si="430"/>
        <v>5000</v>
      </c>
      <c r="T827" s="2480">
        <v>5000</v>
      </c>
      <c r="U827" s="1738"/>
      <c r="V827" s="1738"/>
      <c r="W827" s="1737">
        <f t="shared" si="431"/>
        <v>0</v>
      </c>
      <c r="X827" s="1738"/>
      <c r="Y827" s="1738"/>
      <c r="Z827" s="1738"/>
      <c r="AA827" s="1737">
        <f t="shared" si="432"/>
        <v>3822.06</v>
      </c>
      <c r="AB827" s="1738">
        <v>3822.06</v>
      </c>
      <c r="AC827" s="1738"/>
      <c r="AD827" s="1738"/>
      <c r="AE827" s="1737">
        <f t="shared" si="433"/>
        <v>0</v>
      </c>
      <c r="AF827" s="1738">
        <f t="shared" si="446"/>
        <v>0</v>
      </c>
      <c r="AG827" s="1738"/>
      <c r="AH827" s="1738"/>
      <c r="AI827" s="1737">
        <f t="shared" si="434"/>
        <v>5000</v>
      </c>
      <c r="AJ827" s="1737">
        <f t="shared" si="447"/>
        <v>5000</v>
      </c>
      <c r="AK827" s="1738"/>
      <c r="AL827" s="1738"/>
      <c r="AM827" s="2479">
        <f t="shared" si="435"/>
        <v>5000</v>
      </c>
      <c r="AN827" s="2481">
        <v>5000</v>
      </c>
      <c r="AO827" s="1738"/>
      <c r="AP827" s="1738"/>
      <c r="AQ827" s="2479">
        <f t="shared" si="436"/>
        <v>9000</v>
      </c>
      <c r="AR827" s="2481">
        <f t="shared" si="445"/>
        <v>9000</v>
      </c>
      <c r="AS827" s="1738"/>
      <c r="AT827" s="1738"/>
      <c r="AU827" s="1738"/>
      <c r="AV827" s="2479">
        <f t="shared" si="437"/>
        <v>6200</v>
      </c>
      <c r="AW827" s="2479">
        <f>G827*80%-AM827</f>
        <v>6200</v>
      </c>
      <c r="AX827" s="1738"/>
      <c r="AY827" s="1738"/>
      <c r="AZ827" s="1738"/>
      <c r="BA827" s="1712"/>
      <c r="BB827" s="1712"/>
      <c r="BC827" s="1712"/>
      <c r="BD827" s="2397">
        <v>6200</v>
      </c>
      <c r="BE827" s="2397"/>
      <c r="BF827" s="1715">
        <f t="shared" si="427"/>
        <v>0</v>
      </c>
      <c r="BG827" s="2403">
        <v>2023</v>
      </c>
      <c r="BH827" s="2403" t="s">
        <v>2322</v>
      </c>
      <c r="BI827" s="2403" t="s">
        <v>2327</v>
      </c>
      <c r="BJ827" s="2334">
        <f t="shared" si="428"/>
        <v>80</v>
      </c>
      <c r="BK827" s="2334">
        <f t="shared" si="429"/>
        <v>68.888888888888886</v>
      </c>
      <c r="BL827" s="2403" t="s">
        <v>40</v>
      </c>
      <c r="BM827" s="2669"/>
      <c r="BN827" s="2900" t="s">
        <v>2498</v>
      </c>
      <c r="BO827" s="2931"/>
      <c r="BP827" s="2670"/>
      <c r="BQ827" s="2484"/>
    </row>
    <row r="828" spans="1:69" s="2492" customFormat="1" ht="38.25">
      <c r="A828" s="2475" t="s">
        <v>52</v>
      </c>
      <c r="B828" s="2477" t="s">
        <v>701</v>
      </c>
      <c r="C828" s="64" t="s">
        <v>513</v>
      </c>
      <c r="D828" s="64" t="s">
        <v>702</v>
      </c>
      <c r="E828" s="2482" t="s">
        <v>510</v>
      </c>
      <c r="F828" s="2482" t="s">
        <v>703</v>
      </c>
      <c r="G828" s="2479">
        <f t="shared" si="443"/>
        <v>28310</v>
      </c>
      <c r="H828" s="2479">
        <v>28310</v>
      </c>
      <c r="I828" s="1866"/>
      <c r="J828" s="1866"/>
      <c r="K828" s="1741">
        <v>28310</v>
      </c>
      <c r="L828" s="1741">
        <v>28310</v>
      </c>
      <c r="M828" s="1865">
        <v>1887</v>
      </c>
      <c r="N828" s="1738">
        <v>1887</v>
      </c>
      <c r="O828" s="2479">
        <f t="shared" si="444"/>
        <v>0</v>
      </c>
      <c r="P828" s="1738"/>
      <c r="Q828" s="1738"/>
      <c r="R828" s="1738"/>
      <c r="S828" s="1737">
        <f t="shared" si="430"/>
        <v>8500</v>
      </c>
      <c r="T828" s="2480">
        <v>8500</v>
      </c>
      <c r="U828" s="1738"/>
      <c r="V828" s="1738"/>
      <c r="W828" s="1737">
        <f t="shared" si="431"/>
        <v>0</v>
      </c>
      <c r="X828" s="1738"/>
      <c r="Y828" s="1738"/>
      <c r="Z828" s="1738"/>
      <c r="AA828" s="1737">
        <f t="shared" si="432"/>
        <v>4437.0460000000003</v>
      </c>
      <c r="AB828" s="1738">
        <v>4437.0460000000003</v>
      </c>
      <c r="AC828" s="1738"/>
      <c r="AD828" s="1738"/>
      <c r="AE828" s="1737">
        <f t="shared" si="433"/>
        <v>0</v>
      </c>
      <c r="AF828" s="1738">
        <f t="shared" si="446"/>
        <v>0</v>
      </c>
      <c r="AG828" s="1738"/>
      <c r="AH828" s="1738"/>
      <c r="AI828" s="1737">
        <f t="shared" si="434"/>
        <v>8500</v>
      </c>
      <c r="AJ828" s="1737">
        <f t="shared" si="447"/>
        <v>8500</v>
      </c>
      <c r="AK828" s="1738"/>
      <c r="AL828" s="1738"/>
      <c r="AM828" s="2479">
        <f t="shared" si="435"/>
        <v>8500</v>
      </c>
      <c r="AN828" s="2481">
        <v>8500</v>
      </c>
      <c r="AO828" s="1738"/>
      <c r="AP828" s="1738"/>
      <c r="AQ828" s="2479">
        <f t="shared" si="436"/>
        <v>19810</v>
      </c>
      <c r="AR828" s="2481">
        <f t="shared" si="445"/>
        <v>19810</v>
      </c>
      <c r="AS828" s="1738"/>
      <c r="AT828" s="1738"/>
      <c r="AU828" s="1738"/>
      <c r="AV828" s="2479">
        <f t="shared" si="437"/>
        <v>14148</v>
      </c>
      <c r="AW828" s="2479">
        <f>G828*80%-AM828</f>
        <v>14148</v>
      </c>
      <c r="AX828" s="1738"/>
      <c r="AY828" s="1738"/>
      <c r="AZ828" s="1738"/>
      <c r="BA828" s="1712"/>
      <c r="BB828" s="1712"/>
      <c r="BC828" s="1712"/>
      <c r="BD828" s="2397">
        <v>14148</v>
      </c>
      <c r="BE828" s="2397"/>
      <c r="BF828" s="1715">
        <f t="shared" si="427"/>
        <v>0</v>
      </c>
      <c r="BG828" s="2403">
        <v>2023</v>
      </c>
      <c r="BH828" s="2403" t="s">
        <v>2322</v>
      </c>
      <c r="BI828" s="2403" t="s">
        <v>2327</v>
      </c>
      <c r="BJ828" s="2334">
        <f t="shared" si="428"/>
        <v>80</v>
      </c>
      <c r="BK828" s="2334">
        <f t="shared" si="429"/>
        <v>71.418475517415445</v>
      </c>
      <c r="BL828" s="2403" t="s">
        <v>40</v>
      </c>
      <c r="BM828" s="2669"/>
      <c r="BN828" s="2900" t="s">
        <v>2498</v>
      </c>
      <c r="BO828" s="2931"/>
      <c r="BP828" s="2670"/>
      <c r="BQ828" s="2484"/>
    </row>
    <row r="829" spans="1:69" s="2492" customFormat="1" ht="42" customHeight="1">
      <c r="A829" s="2475" t="s">
        <v>54</v>
      </c>
      <c r="B829" s="2477" t="s">
        <v>704</v>
      </c>
      <c r="C829" s="64" t="s">
        <v>633</v>
      </c>
      <c r="D829" s="64" t="s">
        <v>705</v>
      </c>
      <c r="E829" s="2482" t="s">
        <v>598</v>
      </c>
      <c r="F829" s="2482" t="s">
        <v>706</v>
      </c>
      <c r="G829" s="2479">
        <f t="shared" si="443"/>
        <v>2000</v>
      </c>
      <c r="H829" s="2479">
        <v>2000</v>
      </c>
      <c r="I829" s="1739"/>
      <c r="J829" s="1739"/>
      <c r="K829" s="1741">
        <v>2000</v>
      </c>
      <c r="L829" s="1737">
        <v>2000</v>
      </c>
      <c r="M829" s="1865">
        <v>545</v>
      </c>
      <c r="N829" s="1738">
        <v>545</v>
      </c>
      <c r="O829" s="2479">
        <f t="shared" si="444"/>
        <v>0</v>
      </c>
      <c r="P829" s="1738"/>
      <c r="Q829" s="1738"/>
      <c r="R829" s="1738"/>
      <c r="S829" s="1737">
        <f t="shared" si="430"/>
        <v>1100</v>
      </c>
      <c r="T829" s="2480">
        <v>1100</v>
      </c>
      <c r="U829" s="1738"/>
      <c r="V829" s="1738"/>
      <c r="W829" s="1737">
        <f t="shared" si="431"/>
        <v>0</v>
      </c>
      <c r="X829" s="1738"/>
      <c r="Y829" s="1738"/>
      <c r="Z829" s="1738"/>
      <c r="AA829" s="1737">
        <f t="shared" si="432"/>
        <v>0</v>
      </c>
      <c r="AB829" s="1738"/>
      <c r="AC829" s="1738"/>
      <c r="AD829" s="1738"/>
      <c r="AE829" s="1737">
        <f t="shared" si="433"/>
        <v>0</v>
      </c>
      <c r="AF829" s="1738">
        <f t="shared" si="446"/>
        <v>0</v>
      </c>
      <c r="AG829" s="1738"/>
      <c r="AH829" s="1738"/>
      <c r="AI829" s="1737">
        <f t="shared" si="434"/>
        <v>1100</v>
      </c>
      <c r="AJ829" s="1737">
        <f t="shared" si="447"/>
        <v>1100</v>
      </c>
      <c r="AK829" s="1738"/>
      <c r="AL829" s="1738"/>
      <c r="AM829" s="2479">
        <f t="shared" si="435"/>
        <v>1100</v>
      </c>
      <c r="AN829" s="2481">
        <v>1100</v>
      </c>
      <c r="AO829" s="1738"/>
      <c r="AP829" s="1738"/>
      <c r="AQ829" s="2479">
        <f t="shared" si="436"/>
        <v>900</v>
      </c>
      <c r="AR829" s="2481">
        <f t="shared" si="445"/>
        <v>900</v>
      </c>
      <c r="AS829" s="1738"/>
      <c r="AT829" s="1738"/>
      <c r="AU829" s="1738"/>
      <c r="AV829" s="2479">
        <f t="shared" si="437"/>
        <v>700</v>
      </c>
      <c r="AW829" s="2479">
        <f t="shared" ref="AW829:AW830" si="450">G829*90%-AM829</f>
        <v>700</v>
      </c>
      <c r="AX829" s="1738"/>
      <c r="AY829" s="1738"/>
      <c r="AZ829" s="1738"/>
      <c r="BA829" s="1712"/>
      <c r="BB829" s="1712"/>
      <c r="BC829" s="1712"/>
      <c r="BD829" s="2397">
        <v>700</v>
      </c>
      <c r="BE829" s="2397"/>
      <c r="BF829" s="1715">
        <f t="shared" si="427"/>
        <v>0</v>
      </c>
      <c r="BG829" s="2403">
        <v>2023</v>
      </c>
      <c r="BH829" s="2403" t="s">
        <v>2322</v>
      </c>
      <c r="BI829" s="2403" t="s">
        <v>2327</v>
      </c>
      <c r="BJ829" s="2334">
        <f t="shared" si="428"/>
        <v>90</v>
      </c>
      <c r="BK829" s="2334">
        <f t="shared" si="429"/>
        <v>77.777777777777786</v>
      </c>
      <c r="BL829" s="2403" t="s">
        <v>40</v>
      </c>
      <c r="BM829" s="2669"/>
      <c r="BN829" s="2900" t="s">
        <v>2498</v>
      </c>
      <c r="BO829" s="2931"/>
      <c r="BP829" s="2670"/>
      <c r="BQ829" s="2484"/>
    </row>
    <row r="830" spans="1:69" s="2492" customFormat="1" ht="57" customHeight="1">
      <c r="A830" s="2475" t="s">
        <v>56</v>
      </c>
      <c r="B830" s="2477" t="s">
        <v>707</v>
      </c>
      <c r="C830" s="64" t="s">
        <v>605</v>
      </c>
      <c r="D830" s="64" t="s">
        <v>708</v>
      </c>
      <c r="E830" s="2482" t="s">
        <v>598</v>
      </c>
      <c r="F830" s="2482" t="s">
        <v>709</v>
      </c>
      <c r="G830" s="2479">
        <f t="shared" si="443"/>
        <v>2000</v>
      </c>
      <c r="H830" s="2479">
        <v>2000</v>
      </c>
      <c r="I830" s="1739"/>
      <c r="J830" s="1739"/>
      <c r="K830" s="1741">
        <v>2000</v>
      </c>
      <c r="L830" s="1737">
        <v>2000</v>
      </c>
      <c r="M830" s="1865">
        <v>665</v>
      </c>
      <c r="N830" s="1738">
        <v>665</v>
      </c>
      <c r="O830" s="2479">
        <f t="shared" si="444"/>
        <v>0</v>
      </c>
      <c r="P830" s="1738"/>
      <c r="Q830" s="1738"/>
      <c r="R830" s="1738"/>
      <c r="S830" s="1737">
        <f t="shared" si="430"/>
        <v>1100</v>
      </c>
      <c r="T830" s="2480">
        <v>1100</v>
      </c>
      <c r="U830" s="1738"/>
      <c r="V830" s="1738"/>
      <c r="W830" s="1737">
        <f t="shared" si="431"/>
        <v>0</v>
      </c>
      <c r="X830" s="1738"/>
      <c r="Y830" s="1738"/>
      <c r="Z830" s="1738"/>
      <c r="AA830" s="1737">
        <f t="shared" si="432"/>
        <v>0</v>
      </c>
      <c r="AB830" s="1738"/>
      <c r="AC830" s="1738"/>
      <c r="AD830" s="1738"/>
      <c r="AE830" s="1737">
        <f t="shared" si="433"/>
        <v>0</v>
      </c>
      <c r="AF830" s="1738">
        <f t="shared" si="446"/>
        <v>0</v>
      </c>
      <c r="AG830" s="1738"/>
      <c r="AH830" s="1738"/>
      <c r="AI830" s="1737">
        <f t="shared" si="434"/>
        <v>1100</v>
      </c>
      <c r="AJ830" s="1737">
        <f t="shared" si="447"/>
        <v>1100</v>
      </c>
      <c r="AK830" s="1738"/>
      <c r="AL830" s="1738"/>
      <c r="AM830" s="2479">
        <f t="shared" si="435"/>
        <v>1100</v>
      </c>
      <c r="AN830" s="2481">
        <v>1100</v>
      </c>
      <c r="AO830" s="1738"/>
      <c r="AP830" s="1738"/>
      <c r="AQ830" s="2479">
        <f t="shared" si="436"/>
        <v>900</v>
      </c>
      <c r="AR830" s="2481">
        <f t="shared" si="445"/>
        <v>900</v>
      </c>
      <c r="AS830" s="1738"/>
      <c r="AT830" s="1738"/>
      <c r="AU830" s="1738"/>
      <c r="AV830" s="2479">
        <f t="shared" si="437"/>
        <v>700</v>
      </c>
      <c r="AW830" s="2479">
        <f t="shared" si="450"/>
        <v>700</v>
      </c>
      <c r="AX830" s="1738"/>
      <c r="AY830" s="1738"/>
      <c r="AZ830" s="1738"/>
      <c r="BA830" s="1712"/>
      <c r="BB830" s="1712"/>
      <c r="BC830" s="1712"/>
      <c r="BD830" s="2397">
        <v>700</v>
      </c>
      <c r="BE830" s="2397"/>
      <c r="BF830" s="1715">
        <f t="shared" si="427"/>
        <v>0</v>
      </c>
      <c r="BG830" s="2403">
        <v>2023</v>
      </c>
      <c r="BH830" s="2403" t="s">
        <v>2322</v>
      </c>
      <c r="BI830" s="2403" t="s">
        <v>2327</v>
      </c>
      <c r="BJ830" s="2334">
        <f t="shared" si="428"/>
        <v>90</v>
      </c>
      <c r="BK830" s="2334">
        <f t="shared" si="429"/>
        <v>77.777777777777786</v>
      </c>
      <c r="BL830" s="2403" t="s">
        <v>40</v>
      </c>
      <c r="BM830" s="2669"/>
      <c r="BN830" s="2900" t="s">
        <v>2498</v>
      </c>
      <c r="BO830" s="2931"/>
      <c r="BP830" s="2670"/>
      <c r="BQ830" s="2484"/>
    </row>
    <row r="831" spans="1:69" s="2492" customFormat="1" ht="51.75" customHeight="1">
      <c r="A831" s="2475" t="s">
        <v>58</v>
      </c>
      <c r="B831" s="2675" t="s">
        <v>710</v>
      </c>
      <c r="C831" s="1736" t="s">
        <v>513</v>
      </c>
      <c r="D831" s="1736"/>
      <c r="E831" s="2478" t="s">
        <v>510</v>
      </c>
      <c r="F831" s="2721" t="s">
        <v>711</v>
      </c>
      <c r="G831" s="2744">
        <v>20500</v>
      </c>
      <c r="H831" s="2479">
        <v>2900</v>
      </c>
      <c r="I831" s="1739"/>
      <c r="J831" s="1739"/>
      <c r="K831" s="1871">
        <v>20500</v>
      </c>
      <c r="L831" s="1737">
        <v>2900</v>
      </c>
      <c r="M831" s="1865"/>
      <c r="N831" s="1738"/>
      <c r="O831" s="2479"/>
      <c r="P831" s="1738"/>
      <c r="Q831" s="1738"/>
      <c r="R831" s="1738"/>
      <c r="S831" s="1737">
        <f t="shared" si="430"/>
        <v>0</v>
      </c>
      <c r="T831" s="2480"/>
      <c r="U831" s="1738"/>
      <c r="V831" s="1738"/>
      <c r="W831" s="1737">
        <f t="shared" si="431"/>
        <v>0</v>
      </c>
      <c r="X831" s="1738"/>
      <c r="Y831" s="1738"/>
      <c r="Z831" s="1738"/>
      <c r="AA831" s="1737">
        <f t="shared" si="432"/>
        <v>0</v>
      </c>
      <c r="AB831" s="1738"/>
      <c r="AC831" s="1738"/>
      <c r="AD831" s="1738"/>
      <c r="AE831" s="1737">
        <f t="shared" si="433"/>
        <v>0</v>
      </c>
      <c r="AF831" s="1738"/>
      <c r="AG831" s="1738"/>
      <c r="AH831" s="1738"/>
      <c r="AI831" s="1737">
        <f t="shared" si="434"/>
        <v>0</v>
      </c>
      <c r="AJ831" s="1737"/>
      <c r="AK831" s="1738"/>
      <c r="AL831" s="1738"/>
      <c r="AM831" s="2479">
        <f t="shared" si="435"/>
        <v>0</v>
      </c>
      <c r="AN831" s="2481"/>
      <c r="AO831" s="1738"/>
      <c r="AP831" s="1738"/>
      <c r="AQ831" s="2479">
        <f t="shared" si="436"/>
        <v>2900</v>
      </c>
      <c r="AR831" s="2481">
        <f t="shared" si="445"/>
        <v>2900</v>
      </c>
      <c r="AS831" s="1738"/>
      <c r="AT831" s="1738"/>
      <c r="AU831" s="1738"/>
      <c r="AV831" s="2479">
        <f t="shared" si="437"/>
        <v>5780</v>
      </c>
      <c r="AW831" s="2479">
        <v>2900</v>
      </c>
      <c r="AX831" s="1738"/>
      <c r="AY831" s="1738">
        <v>2880</v>
      </c>
      <c r="AZ831" s="1738"/>
      <c r="BA831" s="1712"/>
      <c r="BB831" s="1712"/>
      <c r="BC831" s="1712"/>
      <c r="BD831" s="2397">
        <v>2900</v>
      </c>
      <c r="BE831" s="2397"/>
      <c r="BF831" s="1715">
        <f t="shared" si="427"/>
        <v>0</v>
      </c>
      <c r="BG831" s="2403">
        <v>2023</v>
      </c>
      <c r="BH831" s="2403" t="s">
        <v>2322</v>
      </c>
      <c r="BI831" s="2403" t="s">
        <v>2327</v>
      </c>
      <c r="BJ831" s="2334">
        <f t="shared" si="428"/>
        <v>100</v>
      </c>
      <c r="BK831" s="2334">
        <f t="shared" si="429"/>
        <v>100</v>
      </c>
      <c r="BL831" s="2403" t="s">
        <v>62</v>
      </c>
      <c r="BM831" s="2485" t="s">
        <v>450</v>
      </c>
      <c r="BN831" s="2900" t="s">
        <v>2498</v>
      </c>
      <c r="BO831" s="2913"/>
      <c r="BP831" s="2486"/>
      <c r="BQ831" s="2484"/>
    </row>
    <row r="832" spans="1:69" s="2748" customFormat="1" ht="36.75" customHeight="1">
      <c r="A832" s="2487" t="s">
        <v>712</v>
      </c>
      <c r="B832" s="2488" t="s">
        <v>2468</v>
      </c>
      <c r="C832" s="1834"/>
      <c r="D832" s="1834"/>
      <c r="E832" s="2489"/>
      <c r="F832" s="2732"/>
      <c r="G832" s="2617"/>
      <c r="H832" s="2616"/>
      <c r="I832" s="1795"/>
      <c r="J832" s="1795"/>
      <c r="K832" s="1814"/>
      <c r="L832" s="150"/>
      <c r="M832" s="1872"/>
      <c r="N832" s="1866"/>
      <c r="O832" s="2616"/>
      <c r="P832" s="1866"/>
      <c r="Q832" s="1866"/>
      <c r="R832" s="1866"/>
      <c r="S832" s="150"/>
      <c r="T832" s="2745"/>
      <c r="U832" s="1866"/>
      <c r="V832" s="1866"/>
      <c r="W832" s="150"/>
      <c r="X832" s="1866"/>
      <c r="Y832" s="1866"/>
      <c r="Z832" s="1866"/>
      <c r="AA832" s="150"/>
      <c r="AB832" s="1866"/>
      <c r="AC832" s="1866"/>
      <c r="AD832" s="1866"/>
      <c r="AE832" s="150"/>
      <c r="AF832" s="1866"/>
      <c r="AG832" s="1866"/>
      <c r="AH832" s="1866"/>
      <c r="AI832" s="150"/>
      <c r="AJ832" s="150"/>
      <c r="AK832" s="1866"/>
      <c r="AL832" s="1866"/>
      <c r="AM832" s="2616"/>
      <c r="AN832" s="2490"/>
      <c r="AO832" s="1866"/>
      <c r="AP832" s="1866"/>
      <c r="AQ832" s="2616"/>
      <c r="AR832" s="2490"/>
      <c r="AS832" s="1866"/>
      <c r="AT832" s="1866"/>
      <c r="AU832" s="1866"/>
      <c r="AV832" s="2616"/>
      <c r="AW832" s="2616"/>
      <c r="AX832" s="1866"/>
      <c r="AY832" s="1866"/>
      <c r="AZ832" s="1866"/>
      <c r="BA832" s="1866"/>
      <c r="BB832" s="1866"/>
      <c r="BC832" s="1866"/>
      <c r="BD832" s="2745">
        <v>1814</v>
      </c>
      <c r="BE832" s="2745"/>
      <c r="BF832" s="1873"/>
      <c r="BG832" s="2493"/>
      <c r="BH832" s="2493"/>
      <c r="BI832" s="2493"/>
      <c r="BJ832" s="2494" t="e">
        <f t="shared" si="428"/>
        <v>#DIV/0!</v>
      </c>
      <c r="BK832" s="2494" t="e">
        <f t="shared" si="429"/>
        <v>#DIV/0!</v>
      </c>
      <c r="BL832" s="2495" t="s">
        <v>2327</v>
      </c>
      <c r="BM832" s="2746"/>
      <c r="BN832" s="2900" t="s">
        <v>2498</v>
      </c>
      <c r="BO832" s="2939"/>
      <c r="BP832" s="2747"/>
      <c r="BQ832" s="2497"/>
    </row>
    <row r="833" spans="1:69" s="1950" customFormat="1" ht="42" customHeight="1">
      <c r="A833" s="2214" t="s">
        <v>46</v>
      </c>
      <c r="B833" s="2174" t="s">
        <v>713</v>
      </c>
      <c r="C833" s="2073" t="s">
        <v>523</v>
      </c>
      <c r="D833" s="2244" t="s">
        <v>714</v>
      </c>
      <c r="E833" s="2074" t="s">
        <v>521</v>
      </c>
      <c r="F833" s="2300"/>
      <c r="G833" s="2839">
        <v>5300</v>
      </c>
      <c r="H833" s="2293"/>
      <c r="I833" s="2293"/>
      <c r="J833" s="2293"/>
      <c r="K833" s="2293"/>
      <c r="L833" s="2839">
        <v>5300</v>
      </c>
      <c r="M833" s="2840"/>
      <c r="N833" s="2293"/>
      <c r="O833" s="2058">
        <f t="shared" ref="O833:O835" si="451">P833+Q833+R833</f>
        <v>0</v>
      </c>
      <c r="P833" s="2293"/>
      <c r="Q833" s="2293"/>
      <c r="R833" s="2293"/>
      <c r="S833" s="2058">
        <f t="shared" si="430"/>
        <v>0</v>
      </c>
      <c r="T833" s="2293"/>
      <c r="U833" s="2293"/>
      <c r="V833" s="2293"/>
      <c r="W833" s="2058">
        <f t="shared" si="431"/>
        <v>0</v>
      </c>
      <c r="X833" s="2293"/>
      <c r="Y833" s="2293"/>
      <c r="Z833" s="2293"/>
      <c r="AA833" s="2058">
        <f t="shared" si="432"/>
        <v>0</v>
      </c>
      <c r="AB833" s="2293"/>
      <c r="AC833" s="2293"/>
      <c r="AD833" s="2293"/>
      <c r="AE833" s="2058">
        <f t="shared" si="433"/>
        <v>0</v>
      </c>
      <c r="AF833" s="2293">
        <f t="shared" si="446"/>
        <v>0</v>
      </c>
      <c r="AG833" s="2293"/>
      <c r="AH833" s="2293"/>
      <c r="AI833" s="2058">
        <f t="shared" si="434"/>
        <v>0</v>
      </c>
      <c r="AJ833" s="2058">
        <f t="shared" si="447"/>
        <v>0</v>
      </c>
      <c r="AK833" s="2293"/>
      <c r="AL833" s="2293"/>
      <c r="AM833" s="2058">
        <f t="shared" si="435"/>
        <v>0</v>
      </c>
      <c r="AN833" s="2293"/>
      <c r="AO833" s="2293"/>
      <c r="AP833" s="2293"/>
      <c r="AQ833" s="2058">
        <f t="shared" si="436"/>
        <v>5300</v>
      </c>
      <c r="AR833" s="2075">
        <f t="shared" si="445"/>
        <v>5300</v>
      </c>
      <c r="AS833" s="2293"/>
      <c r="AT833" s="2293"/>
      <c r="AU833" s="2293"/>
      <c r="AV833" s="2058">
        <f t="shared" si="437"/>
        <v>1854.9999999999998</v>
      </c>
      <c r="AW833" s="2293">
        <f>AR833*35%</f>
        <v>1854.9999999999998</v>
      </c>
      <c r="AX833" s="2293"/>
      <c r="AY833" s="2293"/>
      <c r="AZ833" s="2293"/>
      <c r="BA833" s="1973"/>
      <c r="BB833" s="1973"/>
      <c r="BC833" s="1973"/>
      <c r="BD833" s="1973"/>
      <c r="BE833" s="1973"/>
      <c r="BF833" s="2841">
        <f t="shared" si="427"/>
        <v>0</v>
      </c>
      <c r="BG833" s="2020">
        <v>2024</v>
      </c>
      <c r="BH833" s="2020" t="s">
        <v>2323</v>
      </c>
      <c r="BI833" s="2020" t="s">
        <v>2327</v>
      </c>
      <c r="BJ833" s="1925" t="e">
        <f t="shared" si="428"/>
        <v>#DIV/0!</v>
      </c>
      <c r="BK833" s="1925">
        <f t="shared" si="429"/>
        <v>0</v>
      </c>
      <c r="BL833" s="2020"/>
      <c r="BM833" s="2180"/>
      <c r="BN833" s="2900" t="s">
        <v>2498</v>
      </c>
      <c r="BO833" s="2935"/>
      <c r="BP833" s="2181"/>
    </row>
    <row r="834" spans="1:69" s="1950" customFormat="1" ht="42" customHeight="1">
      <c r="A834" s="2214" t="s">
        <v>48</v>
      </c>
      <c r="B834" s="2174" t="s">
        <v>715</v>
      </c>
      <c r="C834" s="2073" t="s">
        <v>442</v>
      </c>
      <c r="D834" s="2244" t="s">
        <v>714</v>
      </c>
      <c r="E834" s="2074" t="s">
        <v>521</v>
      </c>
      <c r="F834" s="2300"/>
      <c r="G834" s="2839">
        <v>5300</v>
      </c>
      <c r="H834" s="2293"/>
      <c r="I834" s="2293"/>
      <c r="J834" s="2293"/>
      <c r="K834" s="2293"/>
      <c r="L834" s="2839">
        <v>5300</v>
      </c>
      <c r="M834" s="2840"/>
      <c r="N834" s="2293"/>
      <c r="O834" s="2058">
        <f t="shared" si="451"/>
        <v>0</v>
      </c>
      <c r="P834" s="2293"/>
      <c r="Q834" s="2293"/>
      <c r="R834" s="2293"/>
      <c r="S834" s="2058">
        <f t="shared" si="430"/>
        <v>0</v>
      </c>
      <c r="T834" s="2293"/>
      <c r="U834" s="2293"/>
      <c r="V834" s="2293"/>
      <c r="W834" s="2058">
        <f t="shared" si="431"/>
        <v>0</v>
      </c>
      <c r="X834" s="2293"/>
      <c r="Y834" s="2293"/>
      <c r="Z834" s="2293"/>
      <c r="AA834" s="2058">
        <f t="shared" si="432"/>
        <v>0</v>
      </c>
      <c r="AB834" s="2293"/>
      <c r="AC834" s="2293"/>
      <c r="AD834" s="2293"/>
      <c r="AE834" s="2058">
        <f t="shared" si="433"/>
        <v>0</v>
      </c>
      <c r="AF834" s="2293">
        <f t="shared" si="446"/>
        <v>0</v>
      </c>
      <c r="AG834" s="2293"/>
      <c r="AH834" s="2293"/>
      <c r="AI834" s="2058">
        <f t="shared" si="434"/>
        <v>0</v>
      </c>
      <c r="AJ834" s="2058">
        <f t="shared" si="447"/>
        <v>0</v>
      </c>
      <c r="AK834" s="2293"/>
      <c r="AL834" s="2293"/>
      <c r="AM834" s="2058">
        <f t="shared" si="435"/>
        <v>0</v>
      </c>
      <c r="AN834" s="2293"/>
      <c r="AO834" s="2293"/>
      <c r="AP834" s="2293"/>
      <c r="AQ834" s="2058">
        <f t="shared" si="436"/>
        <v>5300</v>
      </c>
      <c r="AR834" s="2075">
        <f t="shared" si="445"/>
        <v>5300</v>
      </c>
      <c r="AS834" s="2293"/>
      <c r="AT834" s="2293"/>
      <c r="AU834" s="2293"/>
      <c r="AV834" s="2058">
        <f t="shared" si="437"/>
        <v>1854.9999999999998</v>
      </c>
      <c r="AW834" s="2293">
        <f>AR834*35%</f>
        <v>1854.9999999999998</v>
      </c>
      <c r="AX834" s="2293"/>
      <c r="AY834" s="2293"/>
      <c r="AZ834" s="2293"/>
      <c r="BA834" s="1973"/>
      <c r="BB834" s="1973"/>
      <c r="BC834" s="1973"/>
      <c r="BD834" s="1973"/>
      <c r="BE834" s="1973"/>
      <c r="BF834" s="2841">
        <f t="shared" si="427"/>
        <v>0</v>
      </c>
      <c r="BG834" s="2020">
        <v>2024</v>
      </c>
      <c r="BH834" s="2020" t="s">
        <v>2323</v>
      </c>
      <c r="BI834" s="2020" t="s">
        <v>2327</v>
      </c>
      <c r="BJ834" s="1925" t="e">
        <f t="shared" si="428"/>
        <v>#DIV/0!</v>
      </c>
      <c r="BK834" s="1925">
        <f t="shared" si="429"/>
        <v>0</v>
      </c>
      <c r="BL834" s="2020"/>
      <c r="BM834" s="2180"/>
      <c r="BN834" s="2900" t="s">
        <v>2498</v>
      </c>
      <c r="BO834" s="2935"/>
      <c r="BP834" s="2181"/>
    </row>
    <row r="835" spans="1:69" s="1950" customFormat="1" ht="62.25" customHeight="1">
      <c r="A835" s="2214" t="s">
        <v>50</v>
      </c>
      <c r="B835" s="2009" t="s">
        <v>716</v>
      </c>
      <c r="C835" s="2073" t="s">
        <v>452</v>
      </c>
      <c r="D835" s="2244" t="s">
        <v>717</v>
      </c>
      <c r="E835" s="2074" t="s">
        <v>521</v>
      </c>
      <c r="F835" s="2300"/>
      <c r="G835" s="2839">
        <v>20860</v>
      </c>
      <c r="H835" s="2293"/>
      <c r="I835" s="2293"/>
      <c r="J835" s="2293"/>
      <c r="K835" s="2293"/>
      <c r="L835" s="2839">
        <v>20860</v>
      </c>
      <c r="M835" s="2840"/>
      <c r="N835" s="2293"/>
      <c r="O835" s="2058">
        <f t="shared" si="451"/>
        <v>0</v>
      </c>
      <c r="P835" s="2293"/>
      <c r="Q835" s="2293"/>
      <c r="R835" s="2293"/>
      <c r="S835" s="2058">
        <f t="shared" si="430"/>
        <v>0</v>
      </c>
      <c r="T835" s="2293"/>
      <c r="U835" s="2293"/>
      <c r="V835" s="2293"/>
      <c r="W835" s="2058">
        <f t="shared" si="431"/>
        <v>0</v>
      </c>
      <c r="X835" s="2293"/>
      <c r="Y835" s="2293"/>
      <c r="Z835" s="2293"/>
      <c r="AA835" s="2058">
        <f t="shared" si="432"/>
        <v>0</v>
      </c>
      <c r="AB835" s="2293"/>
      <c r="AC835" s="2293"/>
      <c r="AD835" s="2293"/>
      <c r="AE835" s="2058">
        <f t="shared" si="433"/>
        <v>0</v>
      </c>
      <c r="AF835" s="2293">
        <f t="shared" si="446"/>
        <v>0</v>
      </c>
      <c r="AG835" s="2293"/>
      <c r="AH835" s="2293"/>
      <c r="AI835" s="2058">
        <f t="shared" si="434"/>
        <v>0</v>
      </c>
      <c r="AJ835" s="2058">
        <f t="shared" si="447"/>
        <v>0</v>
      </c>
      <c r="AK835" s="2293"/>
      <c r="AL835" s="2293"/>
      <c r="AM835" s="2058">
        <f t="shared" si="435"/>
        <v>0</v>
      </c>
      <c r="AN835" s="2293"/>
      <c r="AO835" s="2293"/>
      <c r="AP835" s="2293"/>
      <c r="AQ835" s="2058">
        <f t="shared" si="436"/>
        <v>20860</v>
      </c>
      <c r="AR835" s="2075">
        <f t="shared" si="445"/>
        <v>20860</v>
      </c>
      <c r="AS835" s="2293"/>
      <c r="AT835" s="2293"/>
      <c r="AU835" s="2293"/>
      <c r="AV835" s="2058">
        <f t="shared" si="437"/>
        <v>7300.9999999999991</v>
      </c>
      <c r="AW835" s="2293">
        <f>AR835*35%</f>
        <v>7300.9999999999991</v>
      </c>
      <c r="AX835" s="2293"/>
      <c r="AY835" s="2293"/>
      <c r="AZ835" s="2293"/>
      <c r="BA835" s="1973"/>
      <c r="BB835" s="1973"/>
      <c r="BC835" s="1973"/>
      <c r="BD835" s="1973"/>
      <c r="BE835" s="1973"/>
      <c r="BF835" s="2841">
        <f t="shared" si="427"/>
        <v>0</v>
      </c>
      <c r="BG835" s="2020">
        <v>2024</v>
      </c>
      <c r="BH835" s="2020" t="s">
        <v>2323</v>
      </c>
      <c r="BI835" s="2020" t="s">
        <v>2327</v>
      </c>
      <c r="BJ835" s="1925" t="e">
        <f t="shared" si="428"/>
        <v>#DIV/0!</v>
      </c>
      <c r="BK835" s="1925">
        <f t="shared" si="429"/>
        <v>0</v>
      </c>
      <c r="BL835" s="2020"/>
      <c r="BM835" s="2180"/>
      <c r="BN835" s="2900" t="s">
        <v>2498</v>
      </c>
      <c r="BO835" s="2935"/>
      <c r="BP835" s="2181"/>
    </row>
    <row r="836" spans="1:69" s="43" customFormat="1" ht="45" customHeight="1">
      <c r="A836" s="2203" t="s">
        <v>87</v>
      </c>
      <c r="B836" s="1798" t="s">
        <v>88</v>
      </c>
      <c r="C836" s="1733"/>
      <c r="D836" s="1733"/>
      <c r="E836" s="1734"/>
      <c r="F836" s="1734"/>
      <c r="G836" s="102">
        <f>G837</f>
        <v>77304.95</v>
      </c>
      <c r="H836" s="102">
        <f t="shared" ref="H836:BE836" si="452">H837</f>
        <v>77241</v>
      </c>
      <c r="I836" s="102">
        <f t="shared" si="452"/>
        <v>0</v>
      </c>
      <c r="J836" s="102">
        <f t="shared" si="452"/>
        <v>63.95</v>
      </c>
      <c r="K836" s="102">
        <f t="shared" si="452"/>
        <v>85291</v>
      </c>
      <c r="L836" s="102">
        <f t="shared" si="452"/>
        <v>77241</v>
      </c>
      <c r="M836" s="102">
        <f t="shared" si="452"/>
        <v>28291.929</v>
      </c>
      <c r="N836" s="102">
        <f t="shared" si="452"/>
        <v>14989.876</v>
      </c>
      <c r="O836" s="102">
        <f t="shared" si="452"/>
        <v>218.4849999999999</v>
      </c>
      <c r="P836" s="102">
        <f t="shared" si="452"/>
        <v>218.4849999999999</v>
      </c>
      <c r="Q836" s="102">
        <f t="shared" si="452"/>
        <v>0</v>
      </c>
      <c r="R836" s="102">
        <f t="shared" si="452"/>
        <v>0</v>
      </c>
      <c r="S836" s="102">
        <f t="shared" si="452"/>
        <v>20594</v>
      </c>
      <c r="T836" s="102">
        <f t="shared" si="452"/>
        <v>20594</v>
      </c>
      <c r="U836" s="102">
        <f t="shared" si="452"/>
        <v>0</v>
      </c>
      <c r="V836" s="102">
        <f t="shared" si="452"/>
        <v>0</v>
      </c>
      <c r="W836" s="102">
        <f t="shared" si="452"/>
        <v>987.82900000000006</v>
      </c>
      <c r="X836" s="102">
        <f t="shared" si="452"/>
        <v>987.82900000000006</v>
      </c>
      <c r="Y836" s="102">
        <f t="shared" si="452"/>
        <v>0</v>
      </c>
      <c r="Z836" s="102">
        <f t="shared" si="452"/>
        <v>0</v>
      </c>
      <c r="AA836" s="102">
        <f t="shared" si="452"/>
        <v>14810.142</v>
      </c>
      <c r="AB836" s="102">
        <f t="shared" si="452"/>
        <v>14810.142</v>
      </c>
      <c r="AC836" s="102">
        <f t="shared" si="452"/>
        <v>0</v>
      </c>
      <c r="AD836" s="102">
        <f t="shared" si="452"/>
        <v>0</v>
      </c>
      <c r="AE836" s="102">
        <f t="shared" si="452"/>
        <v>218.4849999999999</v>
      </c>
      <c r="AF836" s="102">
        <f t="shared" si="452"/>
        <v>218.4849999999999</v>
      </c>
      <c r="AG836" s="102">
        <f t="shared" si="452"/>
        <v>0</v>
      </c>
      <c r="AH836" s="102">
        <f t="shared" si="452"/>
        <v>0</v>
      </c>
      <c r="AI836" s="102">
        <f t="shared" si="452"/>
        <v>20594</v>
      </c>
      <c r="AJ836" s="102">
        <f t="shared" si="452"/>
        <v>20594</v>
      </c>
      <c r="AK836" s="102">
        <f t="shared" si="452"/>
        <v>0</v>
      </c>
      <c r="AL836" s="102">
        <f t="shared" si="452"/>
        <v>0</v>
      </c>
      <c r="AM836" s="102">
        <f t="shared" si="452"/>
        <v>35959</v>
      </c>
      <c r="AN836" s="102">
        <f t="shared" si="452"/>
        <v>35959</v>
      </c>
      <c r="AO836" s="102">
        <f t="shared" si="452"/>
        <v>0</v>
      </c>
      <c r="AP836" s="102">
        <f t="shared" si="452"/>
        <v>0</v>
      </c>
      <c r="AQ836" s="102">
        <f t="shared" si="452"/>
        <v>41282</v>
      </c>
      <c r="AR836" s="102">
        <f t="shared" si="452"/>
        <v>41282</v>
      </c>
      <c r="AS836" s="102">
        <f t="shared" si="452"/>
        <v>0</v>
      </c>
      <c r="AT836" s="102">
        <f t="shared" si="452"/>
        <v>0</v>
      </c>
      <c r="AU836" s="102">
        <f t="shared" si="452"/>
        <v>0</v>
      </c>
      <c r="AV836" s="102">
        <f t="shared" si="452"/>
        <v>33355.550000000003</v>
      </c>
      <c r="AW836" s="102">
        <f t="shared" si="452"/>
        <v>33355.550000000003</v>
      </c>
      <c r="AX836" s="102">
        <f t="shared" si="452"/>
        <v>0</v>
      </c>
      <c r="AY836" s="102">
        <f t="shared" si="452"/>
        <v>0</v>
      </c>
      <c r="AZ836" s="102">
        <f t="shared" si="452"/>
        <v>0</v>
      </c>
      <c r="BA836" s="102">
        <f t="shared" si="452"/>
        <v>0</v>
      </c>
      <c r="BB836" s="102">
        <f t="shared" si="452"/>
        <v>0</v>
      </c>
      <c r="BC836" s="102">
        <f t="shared" si="452"/>
        <v>0</v>
      </c>
      <c r="BD836" s="2315">
        <f t="shared" si="452"/>
        <v>26739</v>
      </c>
      <c r="BE836" s="2315">
        <f t="shared" si="452"/>
        <v>26739</v>
      </c>
      <c r="BF836" s="102" t="e">
        <f t="shared" ref="BF836" si="453">BF837</f>
        <v>#REF!</v>
      </c>
      <c r="BG836" s="1658"/>
      <c r="BH836" s="1658"/>
      <c r="BI836" s="1658"/>
      <c r="BJ836" s="1669">
        <f t="shared" si="428"/>
        <v>81.17191646923267</v>
      </c>
      <c r="BK836" s="1669">
        <f t="shared" si="429"/>
        <v>64.771571144808874</v>
      </c>
      <c r="BL836" s="1658"/>
      <c r="BM836" s="18"/>
      <c r="BN836" s="2900" t="s">
        <v>2498</v>
      </c>
      <c r="BO836" s="1370"/>
      <c r="BP836" s="1660"/>
      <c r="BQ836" s="1682"/>
    </row>
    <row r="837" spans="1:69" s="43" customFormat="1" ht="29.25" customHeight="1">
      <c r="A837" s="2204" t="s">
        <v>89</v>
      </c>
      <c r="B837" s="1824" t="s">
        <v>64</v>
      </c>
      <c r="C837" s="1733"/>
      <c r="D837" s="1733"/>
      <c r="E837" s="1734"/>
      <c r="F837" s="1734"/>
      <c r="G837" s="102">
        <f>G838+G845+G852+G856+G864+G872+G882</f>
        <v>77304.95</v>
      </c>
      <c r="H837" s="102">
        <f t="shared" ref="H837:BE837" si="454">H838+H845+H852+H856+H864+H872+H882</f>
        <v>77241</v>
      </c>
      <c r="I837" s="102">
        <f t="shared" si="454"/>
        <v>0</v>
      </c>
      <c r="J837" s="102">
        <f t="shared" si="454"/>
        <v>63.95</v>
      </c>
      <c r="K837" s="102">
        <f t="shared" si="454"/>
        <v>85291</v>
      </c>
      <c r="L837" s="102">
        <f t="shared" si="454"/>
        <v>77241</v>
      </c>
      <c r="M837" s="102">
        <f t="shared" si="454"/>
        <v>28291.929</v>
      </c>
      <c r="N837" s="102">
        <f t="shared" si="454"/>
        <v>14989.876</v>
      </c>
      <c r="O837" s="102">
        <f t="shared" si="454"/>
        <v>218.4849999999999</v>
      </c>
      <c r="P837" s="102">
        <f t="shared" si="454"/>
        <v>218.4849999999999</v>
      </c>
      <c r="Q837" s="102">
        <f t="shared" si="454"/>
        <v>0</v>
      </c>
      <c r="R837" s="102">
        <f t="shared" si="454"/>
        <v>0</v>
      </c>
      <c r="S837" s="102">
        <f t="shared" si="454"/>
        <v>20594</v>
      </c>
      <c r="T837" s="102">
        <f t="shared" si="454"/>
        <v>20594</v>
      </c>
      <c r="U837" s="102">
        <f t="shared" si="454"/>
        <v>0</v>
      </c>
      <c r="V837" s="102">
        <f t="shared" si="454"/>
        <v>0</v>
      </c>
      <c r="W837" s="102">
        <f t="shared" si="454"/>
        <v>987.82900000000006</v>
      </c>
      <c r="X837" s="102">
        <f t="shared" si="454"/>
        <v>987.82900000000006</v>
      </c>
      <c r="Y837" s="102">
        <f t="shared" si="454"/>
        <v>0</v>
      </c>
      <c r="Z837" s="102">
        <f t="shared" si="454"/>
        <v>0</v>
      </c>
      <c r="AA837" s="102">
        <f t="shared" si="454"/>
        <v>14810.142</v>
      </c>
      <c r="AB837" s="102">
        <f t="shared" si="454"/>
        <v>14810.142</v>
      </c>
      <c r="AC837" s="102">
        <f t="shared" si="454"/>
        <v>0</v>
      </c>
      <c r="AD837" s="102">
        <f t="shared" si="454"/>
        <v>0</v>
      </c>
      <c r="AE837" s="102">
        <f t="shared" si="454"/>
        <v>218.4849999999999</v>
      </c>
      <c r="AF837" s="102">
        <f t="shared" si="454"/>
        <v>218.4849999999999</v>
      </c>
      <c r="AG837" s="102">
        <f t="shared" si="454"/>
        <v>0</v>
      </c>
      <c r="AH837" s="102">
        <f t="shared" si="454"/>
        <v>0</v>
      </c>
      <c r="AI837" s="102">
        <f t="shared" si="454"/>
        <v>20594</v>
      </c>
      <c r="AJ837" s="102">
        <f t="shared" si="454"/>
        <v>20594</v>
      </c>
      <c r="AK837" s="102">
        <f t="shared" si="454"/>
        <v>0</v>
      </c>
      <c r="AL837" s="102">
        <f t="shared" si="454"/>
        <v>0</v>
      </c>
      <c r="AM837" s="102">
        <f t="shared" si="454"/>
        <v>35959</v>
      </c>
      <c r="AN837" s="102">
        <f t="shared" si="454"/>
        <v>35959</v>
      </c>
      <c r="AO837" s="102">
        <f t="shared" si="454"/>
        <v>0</v>
      </c>
      <c r="AP837" s="102">
        <f t="shared" si="454"/>
        <v>0</v>
      </c>
      <c r="AQ837" s="102">
        <f t="shared" si="454"/>
        <v>41282</v>
      </c>
      <c r="AR837" s="102">
        <f t="shared" si="454"/>
        <v>41282</v>
      </c>
      <c r="AS837" s="102">
        <f t="shared" si="454"/>
        <v>0</v>
      </c>
      <c r="AT837" s="102">
        <f t="shared" si="454"/>
        <v>0</v>
      </c>
      <c r="AU837" s="102">
        <f t="shared" si="454"/>
        <v>0</v>
      </c>
      <c r="AV837" s="102">
        <f t="shared" si="454"/>
        <v>33355.550000000003</v>
      </c>
      <c r="AW837" s="102">
        <f t="shared" si="454"/>
        <v>33355.550000000003</v>
      </c>
      <c r="AX837" s="102">
        <f t="shared" si="454"/>
        <v>0</v>
      </c>
      <c r="AY837" s="102">
        <f t="shared" si="454"/>
        <v>0</v>
      </c>
      <c r="AZ837" s="102">
        <f t="shared" si="454"/>
        <v>0</v>
      </c>
      <c r="BA837" s="102">
        <f t="shared" si="454"/>
        <v>0</v>
      </c>
      <c r="BB837" s="102">
        <f t="shared" si="454"/>
        <v>0</v>
      </c>
      <c r="BC837" s="102">
        <f t="shared" si="454"/>
        <v>0</v>
      </c>
      <c r="BD837" s="102">
        <f t="shared" si="454"/>
        <v>26739</v>
      </c>
      <c r="BE837" s="102">
        <f t="shared" si="454"/>
        <v>26739</v>
      </c>
      <c r="BF837" s="102" t="e">
        <f>#REF!+#REF!</f>
        <v>#REF!</v>
      </c>
      <c r="BG837" s="1658"/>
      <c r="BH837" s="1658"/>
      <c r="BI837" s="1658"/>
      <c r="BJ837" s="1669">
        <f t="shared" si="428"/>
        <v>81.17191646923267</v>
      </c>
      <c r="BK837" s="1669">
        <f t="shared" si="429"/>
        <v>64.771571144808874</v>
      </c>
      <c r="BL837" s="1658"/>
      <c r="BM837" s="18"/>
      <c r="BN837" s="2900" t="s">
        <v>2498</v>
      </c>
      <c r="BO837" s="1370"/>
      <c r="BP837" s="1660"/>
      <c r="BQ837" s="1682"/>
    </row>
    <row r="838" spans="1:69" s="42" customFormat="1">
      <c r="A838" s="2203" t="s">
        <v>46</v>
      </c>
      <c r="B838" s="1798" t="s">
        <v>49</v>
      </c>
      <c r="C838" s="1754"/>
      <c r="D838" s="1754"/>
      <c r="E838" s="1755"/>
      <c r="F838" s="1755"/>
      <c r="G838" s="119">
        <f>G839+G841+G843</f>
        <v>7883</v>
      </c>
      <c r="H838" s="119">
        <f t="shared" ref="H838:BD838" si="455">H839+H841+H843</f>
        <v>7883</v>
      </c>
      <c r="I838" s="119">
        <f t="shared" si="455"/>
        <v>0</v>
      </c>
      <c r="J838" s="119">
        <f t="shared" si="455"/>
        <v>0</v>
      </c>
      <c r="K838" s="119">
        <f t="shared" si="455"/>
        <v>7883</v>
      </c>
      <c r="L838" s="119">
        <f t="shared" si="455"/>
        <v>7883</v>
      </c>
      <c r="M838" s="119">
        <f t="shared" si="455"/>
        <v>1433</v>
      </c>
      <c r="N838" s="119">
        <f t="shared" si="455"/>
        <v>14</v>
      </c>
      <c r="O838" s="119">
        <f t="shared" si="455"/>
        <v>0</v>
      </c>
      <c r="P838" s="119">
        <f t="shared" si="455"/>
        <v>0</v>
      </c>
      <c r="Q838" s="119">
        <f t="shared" si="455"/>
        <v>0</v>
      </c>
      <c r="R838" s="119">
        <f t="shared" si="455"/>
        <v>0</v>
      </c>
      <c r="S838" s="119">
        <f t="shared" si="455"/>
        <v>1902</v>
      </c>
      <c r="T838" s="119">
        <f t="shared" si="455"/>
        <v>1902</v>
      </c>
      <c r="U838" s="119">
        <f t="shared" si="455"/>
        <v>0</v>
      </c>
      <c r="V838" s="119">
        <f t="shared" si="455"/>
        <v>0</v>
      </c>
      <c r="W838" s="119">
        <f t="shared" si="455"/>
        <v>598.71100000000001</v>
      </c>
      <c r="X838" s="119">
        <f t="shared" si="455"/>
        <v>598.71100000000001</v>
      </c>
      <c r="Y838" s="119">
        <f t="shared" si="455"/>
        <v>0</v>
      </c>
      <c r="Z838" s="119">
        <f t="shared" si="455"/>
        <v>0</v>
      </c>
      <c r="AA838" s="119">
        <f t="shared" si="455"/>
        <v>858.38800000000003</v>
      </c>
      <c r="AB838" s="119">
        <f t="shared" si="455"/>
        <v>858.38800000000003</v>
      </c>
      <c r="AC838" s="119">
        <f t="shared" si="455"/>
        <v>0</v>
      </c>
      <c r="AD838" s="119">
        <f t="shared" si="455"/>
        <v>0</v>
      </c>
      <c r="AE838" s="119">
        <f t="shared" si="455"/>
        <v>0</v>
      </c>
      <c r="AF838" s="119">
        <f t="shared" si="455"/>
        <v>0</v>
      </c>
      <c r="AG838" s="119">
        <f t="shared" si="455"/>
        <v>0</v>
      </c>
      <c r="AH838" s="119">
        <f t="shared" si="455"/>
        <v>0</v>
      </c>
      <c r="AI838" s="119">
        <f t="shared" si="455"/>
        <v>1902</v>
      </c>
      <c r="AJ838" s="119">
        <f t="shared" si="455"/>
        <v>1902</v>
      </c>
      <c r="AK838" s="119">
        <f t="shared" si="455"/>
        <v>0</v>
      </c>
      <c r="AL838" s="119">
        <f t="shared" si="455"/>
        <v>0</v>
      </c>
      <c r="AM838" s="119">
        <f t="shared" si="455"/>
        <v>3321</v>
      </c>
      <c r="AN838" s="119">
        <f t="shared" si="455"/>
        <v>3321</v>
      </c>
      <c r="AO838" s="119">
        <f t="shared" si="455"/>
        <v>0</v>
      </c>
      <c r="AP838" s="119">
        <f t="shared" si="455"/>
        <v>0</v>
      </c>
      <c r="AQ838" s="119">
        <f t="shared" si="455"/>
        <v>4562</v>
      </c>
      <c r="AR838" s="119">
        <f t="shared" si="455"/>
        <v>4562</v>
      </c>
      <c r="AS838" s="119">
        <f t="shared" si="455"/>
        <v>0</v>
      </c>
      <c r="AT838" s="119">
        <f t="shared" si="455"/>
        <v>0</v>
      </c>
      <c r="AU838" s="119">
        <f t="shared" si="455"/>
        <v>0</v>
      </c>
      <c r="AV838" s="119">
        <f t="shared" si="455"/>
        <v>4562</v>
      </c>
      <c r="AW838" s="119">
        <f t="shared" si="455"/>
        <v>4562</v>
      </c>
      <c r="AX838" s="119">
        <f t="shared" si="455"/>
        <v>0</v>
      </c>
      <c r="AY838" s="119">
        <f t="shared" si="455"/>
        <v>0</v>
      </c>
      <c r="AZ838" s="119">
        <f t="shared" si="455"/>
        <v>0</v>
      </c>
      <c r="BA838" s="119">
        <f t="shared" si="455"/>
        <v>0</v>
      </c>
      <c r="BB838" s="119">
        <f t="shared" si="455"/>
        <v>0</v>
      </c>
      <c r="BC838" s="119">
        <f t="shared" si="455"/>
        <v>0</v>
      </c>
      <c r="BD838" s="119">
        <f t="shared" si="455"/>
        <v>2469</v>
      </c>
      <c r="BE838" s="1662">
        <f>'PL 3 PB DATP'!H78</f>
        <v>2469</v>
      </c>
      <c r="BF838" s="119">
        <f t="shared" ref="BF838" si="456">SUM(BF840:BF844)</f>
        <v>1419</v>
      </c>
      <c r="BG838" s="1658"/>
      <c r="BH838" s="1658"/>
      <c r="BI838" s="1658"/>
      <c r="BJ838" s="1669">
        <f t="shared" si="428"/>
        <v>73.449194469110751</v>
      </c>
      <c r="BK838" s="1669">
        <f t="shared" si="429"/>
        <v>54.120999561595795</v>
      </c>
      <c r="BL838" s="1658"/>
      <c r="BM838" s="1757"/>
      <c r="BN838" s="2900" t="s">
        <v>2498</v>
      </c>
      <c r="BO838" s="2940"/>
      <c r="BP838" s="1660">
        <f>BE838-BD839</f>
        <v>1573</v>
      </c>
      <c r="BQ838" s="1681"/>
    </row>
    <row r="839" spans="1:69" s="43" customFormat="1" ht="41.25" customHeight="1">
      <c r="A839" s="2203" t="s">
        <v>73</v>
      </c>
      <c r="B839" s="1798" t="s">
        <v>2422</v>
      </c>
      <c r="C839" s="1733"/>
      <c r="D839" s="1733"/>
      <c r="E839" s="1734"/>
      <c r="F839" s="1734"/>
      <c r="G839" s="102">
        <f>G840</f>
        <v>3017</v>
      </c>
      <c r="H839" s="102">
        <f t="shared" ref="H839:BD839" si="457">H840</f>
        <v>3017</v>
      </c>
      <c r="I839" s="102">
        <f t="shared" si="457"/>
        <v>0</v>
      </c>
      <c r="J839" s="102">
        <f t="shared" si="457"/>
        <v>0</v>
      </c>
      <c r="K839" s="102">
        <f t="shared" si="457"/>
        <v>3017</v>
      </c>
      <c r="L839" s="102">
        <f t="shared" si="457"/>
        <v>3017</v>
      </c>
      <c r="M839" s="102">
        <f t="shared" si="457"/>
        <v>1433</v>
      </c>
      <c r="N839" s="102">
        <f t="shared" si="457"/>
        <v>14</v>
      </c>
      <c r="O839" s="102">
        <f t="shared" si="457"/>
        <v>0</v>
      </c>
      <c r="P839" s="102">
        <f t="shared" si="457"/>
        <v>0</v>
      </c>
      <c r="Q839" s="102">
        <f t="shared" si="457"/>
        <v>0</v>
      </c>
      <c r="R839" s="102">
        <f t="shared" si="457"/>
        <v>0</v>
      </c>
      <c r="S839" s="102">
        <f t="shared" si="457"/>
        <v>702</v>
      </c>
      <c r="T839" s="102">
        <f t="shared" si="457"/>
        <v>702</v>
      </c>
      <c r="U839" s="102">
        <f t="shared" si="457"/>
        <v>0</v>
      </c>
      <c r="V839" s="102">
        <f t="shared" si="457"/>
        <v>0</v>
      </c>
      <c r="W839" s="102">
        <f t="shared" si="457"/>
        <v>598.71100000000001</v>
      </c>
      <c r="X839" s="102">
        <f t="shared" si="457"/>
        <v>598.71100000000001</v>
      </c>
      <c r="Y839" s="102">
        <f t="shared" si="457"/>
        <v>0</v>
      </c>
      <c r="Z839" s="102">
        <f t="shared" si="457"/>
        <v>0</v>
      </c>
      <c r="AA839" s="102">
        <f t="shared" si="457"/>
        <v>13.869</v>
      </c>
      <c r="AB839" s="102">
        <f t="shared" si="457"/>
        <v>13.869</v>
      </c>
      <c r="AC839" s="102">
        <f t="shared" si="457"/>
        <v>0</v>
      </c>
      <c r="AD839" s="102">
        <f t="shared" si="457"/>
        <v>0</v>
      </c>
      <c r="AE839" s="102">
        <f t="shared" si="457"/>
        <v>0</v>
      </c>
      <c r="AF839" s="102">
        <f t="shared" si="457"/>
        <v>0</v>
      </c>
      <c r="AG839" s="102">
        <f t="shared" si="457"/>
        <v>0</v>
      </c>
      <c r="AH839" s="102">
        <f t="shared" si="457"/>
        <v>0</v>
      </c>
      <c r="AI839" s="102">
        <f t="shared" si="457"/>
        <v>702</v>
      </c>
      <c r="AJ839" s="102">
        <f t="shared" si="457"/>
        <v>702</v>
      </c>
      <c r="AK839" s="102">
        <f t="shared" si="457"/>
        <v>0</v>
      </c>
      <c r="AL839" s="102">
        <f t="shared" si="457"/>
        <v>0</v>
      </c>
      <c r="AM839" s="102">
        <f t="shared" si="457"/>
        <v>2121</v>
      </c>
      <c r="AN839" s="102">
        <f t="shared" si="457"/>
        <v>2121</v>
      </c>
      <c r="AO839" s="102">
        <f t="shared" si="457"/>
        <v>0</v>
      </c>
      <c r="AP839" s="102">
        <f t="shared" si="457"/>
        <v>0</v>
      </c>
      <c r="AQ839" s="102">
        <f t="shared" si="457"/>
        <v>896</v>
      </c>
      <c r="AR839" s="102">
        <f t="shared" si="457"/>
        <v>896</v>
      </c>
      <c r="AS839" s="102">
        <f t="shared" si="457"/>
        <v>0</v>
      </c>
      <c r="AT839" s="102">
        <f t="shared" si="457"/>
        <v>0</v>
      </c>
      <c r="AU839" s="102">
        <f t="shared" si="457"/>
        <v>0</v>
      </c>
      <c r="AV839" s="102">
        <f t="shared" si="457"/>
        <v>896</v>
      </c>
      <c r="AW839" s="102">
        <f t="shared" si="457"/>
        <v>896</v>
      </c>
      <c r="AX839" s="102">
        <f t="shared" si="457"/>
        <v>0</v>
      </c>
      <c r="AY839" s="102">
        <f t="shared" si="457"/>
        <v>0</v>
      </c>
      <c r="AZ839" s="102">
        <f t="shared" si="457"/>
        <v>0</v>
      </c>
      <c r="BA839" s="102">
        <f t="shared" si="457"/>
        <v>0</v>
      </c>
      <c r="BB839" s="102">
        <f t="shared" si="457"/>
        <v>0</v>
      </c>
      <c r="BC839" s="102">
        <f t="shared" si="457"/>
        <v>0</v>
      </c>
      <c r="BD839" s="102">
        <f t="shared" si="457"/>
        <v>896</v>
      </c>
      <c r="BE839" s="102"/>
      <c r="BF839" s="102"/>
      <c r="BG839" s="1735"/>
      <c r="BH839" s="1735"/>
      <c r="BI839" s="1735"/>
      <c r="BJ839" s="1669">
        <f t="shared" si="428"/>
        <v>100</v>
      </c>
      <c r="BK839" s="1669">
        <f t="shared" si="429"/>
        <v>100</v>
      </c>
      <c r="BL839" s="1658"/>
      <c r="BM839" s="18"/>
      <c r="BN839" s="2900" t="s">
        <v>2498</v>
      </c>
      <c r="BO839" s="1370"/>
      <c r="BP839" s="1660"/>
      <c r="BQ839" s="1682"/>
    </row>
    <row r="840" spans="1:69" s="2355" customFormat="1" ht="25.5">
      <c r="A840" s="2499">
        <v>1</v>
      </c>
      <c r="B840" s="2447" t="s">
        <v>2299</v>
      </c>
      <c r="C840" s="1729" t="s">
        <v>2076</v>
      </c>
      <c r="D840" s="1842"/>
      <c r="E840" s="2721" t="s">
        <v>305</v>
      </c>
      <c r="F840" s="2720" t="s">
        <v>2300</v>
      </c>
      <c r="G840" s="2585">
        <f>+H840+I840+J840</f>
        <v>3017</v>
      </c>
      <c r="H840" s="2725">
        <v>3017</v>
      </c>
      <c r="I840" s="1843"/>
      <c r="J840" s="1843"/>
      <c r="K840" s="103">
        <f t="shared" ref="K840:K844" si="458">+L840</f>
        <v>3017</v>
      </c>
      <c r="L840" s="1838">
        <v>3017</v>
      </c>
      <c r="M840" s="1874">
        <v>1433</v>
      </c>
      <c r="N840" s="1838">
        <v>14</v>
      </c>
      <c r="O840" s="2725">
        <f>+P840+Q840+R840</f>
        <v>0</v>
      </c>
      <c r="P840" s="1838"/>
      <c r="Q840" s="1838"/>
      <c r="R840" s="1838"/>
      <c r="S840" s="1838">
        <f t="shared" ref="S840:S892" si="459">SUM(T840:V840)</f>
        <v>702</v>
      </c>
      <c r="T840" s="2725">
        <v>702</v>
      </c>
      <c r="U840" s="1838"/>
      <c r="V840" s="1838"/>
      <c r="W840" s="1838">
        <f t="shared" ref="W840:W892" si="460">SUM(X840:Z840)</f>
        <v>598.71100000000001</v>
      </c>
      <c r="X840" s="1838">
        <v>598.71100000000001</v>
      </c>
      <c r="Y840" s="1838"/>
      <c r="Z840" s="1838"/>
      <c r="AA840" s="1838">
        <f t="shared" ref="AA840:AA892" si="461">SUM(AB840:AD840)</f>
        <v>13.869</v>
      </c>
      <c r="AB840" s="134">
        <v>13.869</v>
      </c>
      <c r="AC840" s="1838"/>
      <c r="AD840" s="1838"/>
      <c r="AE840" s="1838">
        <f t="shared" ref="AE840:AE892" si="462">SUM(AF840:AH840)</f>
        <v>0</v>
      </c>
      <c r="AF840" s="1838"/>
      <c r="AG840" s="1838"/>
      <c r="AH840" s="1838"/>
      <c r="AI840" s="1838">
        <f t="shared" ref="AI840:AI892" si="463">SUM(AJ840:AL840)</f>
        <v>702</v>
      </c>
      <c r="AJ840" s="1838">
        <v>702</v>
      </c>
      <c r="AK840" s="1838"/>
      <c r="AL840" s="1838"/>
      <c r="AM840" s="2725">
        <f t="shared" ref="AM840:AM892" si="464">SUM(AN840:AP840)</f>
        <v>2121</v>
      </c>
      <c r="AN840" s="2725">
        <f>702+1419</f>
        <v>2121</v>
      </c>
      <c r="AO840" s="1838"/>
      <c r="AP840" s="1838"/>
      <c r="AQ840" s="2725">
        <f t="shared" ref="AQ840:AQ892" si="465">SUM(AR840:AT840)</f>
        <v>896</v>
      </c>
      <c r="AR840" s="2725">
        <f>+L840-AN840</f>
        <v>896</v>
      </c>
      <c r="AS840" s="1838"/>
      <c r="AT840" s="1838"/>
      <c r="AU840" s="1838"/>
      <c r="AV840" s="2585">
        <f t="shared" ref="AV840:AV892" si="466">SUM(AW840:AY840)</f>
        <v>896</v>
      </c>
      <c r="AW840" s="2725">
        <f>+AR840</f>
        <v>896</v>
      </c>
      <c r="AX840" s="1838"/>
      <c r="AY840" s="1838"/>
      <c r="AZ840" s="1838"/>
      <c r="BA840" s="1875"/>
      <c r="BB840" s="1875"/>
      <c r="BC840" s="1875"/>
      <c r="BD840" s="2329">
        <v>896</v>
      </c>
      <c r="BE840" s="2329"/>
      <c r="BF840" s="1876">
        <f t="shared" si="427"/>
        <v>1419</v>
      </c>
      <c r="BG840" s="2749">
        <v>2022</v>
      </c>
      <c r="BH840" s="2749" t="s">
        <v>2324</v>
      </c>
      <c r="BI840" s="2749" t="s">
        <v>2327</v>
      </c>
      <c r="BJ840" s="2460">
        <f t="shared" si="428"/>
        <v>100</v>
      </c>
      <c r="BK840" s="2460">
        <f t="shared" si="429"/>
        <v>100</v>
      </c>
      <c r="BL840" s="2749" t="s">
        <v>40</v>
      </c>
      <c r="BM840" s="2750"/>
      <c r="BN840" s="2900" t="s">
        <v>2498</v>
      </c>
      <c r="BO840" s="2941"/>
      <c r="BP840" s="2751"/>
      <c r="BQ840" s="2354"/>
    </row>
    <row r="841" spans="1:69" s="223" customFormat="1">
      <c r="A841" s="2228" t="s">
        <v>74</v>
      </c>
      <c r="B841" s="1994" t="s">
        <v>2420</v>
      </c>
      <c r="C841" s="1995"/>
      <c r="D841" s="2139"/>
      <c r="E841" s="1854"/>
      <c r="F841" s="1836"/>
      <c r="G841" s="102">
        <f>G842</f>
        <v>2703</v>
      </c>
      <c r="H841" s="102">
        <f t="shared" ref="H841:BD841" si="467">H842</f>
        <v>2703</v>
      </c>
      <c r="I841" s="102">
        <f t="shared" si="467"/>
        <v>0</v>
      </c>
      <c r="J841" s="102">
        <f t="shared" si="467"/>
        <v>0</v>
      </c>
      <c r="K841" s="102">
        <f t="shared" si="467"/>
        <v>2703</v>
      </c>
      <c r="L841" s="102">
        <f t="shared" si="467"/>
        <v>2703</v>
      </c>
      <c r="M841" s="102">
        <f t="shared" si="467"/>
        <v>0</v>
      </c>
      <c r="N841" s="102">
        <f t="shared" si="467"/>
        <v>0</v>
      </c>
      <c r="O841" s="102">
        <f t="shared" si="467"/>
        <v>0</v>
      </c>
      <c r="P841" s="102">
        <f t="shared" si="467"/>
        <v>0</v>
      </c>
      <c r="Q841" s="102">
        <f t="shared" si="467"/>
        <v>0</v>
      </c>
      <c r="R841" s="102">
        <f t="shared" si="467"/>
        <v>0</v>
      </c>
      <c r="S841" s="102">
        <f t="shared" si="467"/>
        <v>1200</v>
      </c>
      <c r="T841" s="102">
        <f t="shared" si="467"/>
        <v>1200</v>
      </c>
      <c r="U841" s="102">
        <f t="shared" si="467"/>
        <v>0</v>
      </c>
      <c r="V841" s="102">
        <f t="shared" si="467"/>
        <v>0</v>
      </c>
      <c r="W841" s="102">
        <f t="shared" si="467"/>
        <v>0</v>
      </c>
      <c r="X841" s="102">
        <f t="shared" si="467"/>
        <v>0</v>
      </c>
      <c r="Y841" s="102">
        <f t="shared" si="467"/>
        <v>0</v>
      </c>
      <c r="Z841" s="102">
        <f t="shared" si="467"/>
        <v>0</v>
      </c>
      <c r="AA841" s="102">
        <f t="shared" si="467"/>
        <v>844.51900000000001</v>
      </c>
      <c r="AB841" s="102">
        <f t="shared" si="467"/>
        <v>844.51900000000001</v>
      </c>
      <c r="AC841" s="102">
        <f t="shared" si="467"/>
        <v>0</v>
      </c>
      <c r="AD841" s="102">
        <f t="shared" si="467"/>
        <v>0</v>
      </c>
      <c r="AE841" s="102">
        <f t="shared" si="467"/>
        <v>0</v>
      </c>
      <c r="AF841" s="102">
        <f t="shared" si="467"/>
        <v>0</v>
      </c>
      <c r="AG841" s="102">
        <f t="shared" si="467"/>
        <v>0</v>
      </c>
      <c r="AH841" s="102">
        <f t="shared" si="467"/>
        <v>0</v>
      </c>
      <c r="AI841" s="102">
        <f t="shared" si="467"/>
        <v>1200</v>
      </c>
      <c r="AJ841" s="102">
        <f t="shared" si="467"/>
        <v>1200</v>
      </c>
      <c r="AK841" s="102">
        <f t="shared" si="467"/>
        <v>0</v>
      </c>
      <c r="AL841" s="102">
        <f t="shared" si="467"/>
        <v>0</v>
      </c>
      <c r="AM841" s="102">
        <f t="shared" si="467"/>
        <v>1200</v>
      </c>
      <c r="AN841" s="102">
        <f t="shared" si="467"/>
        <v>1200</v>
      </c>
      <c r="AO841" s="102">
        <f t="shared" si="467"/>
        <v>0</v>
      </c>
      <c r="AP841" s="102">
        <f t="shared" si="467"/>
        <v>0</v>
      </c>
      <c r="AQ841" s="102">
        <f t="shared" si="467"/>
        <v>1503</v>
      </c>
      <c r="AR841" s="102">
        <f t="shared" si="467"/>
        <v>1503</v>
      </c>
      <c r="AS841" s="102">
        <f t="shared" si="467"/>
        <v>0</v>
      </c>
      <c r="AT841" s="102">
        <f t="shared" si="467"/>
        <v>0</v>
      </c>
      <c r="AU841" s="102">
        <f t="shared" si="467"/>
        <v>0</v>
      </c>
      <c r="AV841" s="102">
        <f t="shared" si="467"/>
        <v>1503</v>
      </c>
      <c r="AW841" s="102">
        <f t="shared" si="467"/>
        <v>1503</v>
      </c>
      <c r="AX841" s="102">
        <f t="shared" si="467"/>
        <v>0</v>
      </c>
      <c r="AY841" s="102">
        <f t="shared" si="467"/>
        <v>0</v>
      </c>
      <c r="AZ841" s="102">
        <f t="shared" si="467"/>
        <v>0</v>
      </c>
      <c r="BA841" s="102">
        <f t="shared" si="467"/>
        <v>0</v>
      </c>
      <c r="BB841" s="102">
        <f t="shared" si="467"/>
        <v>0</v>
      </c>
      <c r="BC841" s="102">
        <f t="shared" si="467"/>
        <v>0</v>
      </c>
      <c r="BD841" s="102">
        <f t="shared" si="467"/>
        <v>1503</v>
      </c>
      <c r="BE841" s="102"/>
      <c r="BF841" s="2140"/>
      <c r="BG841" s="2141"/>
      <c r="BH841" s="2141"/>
      <c r="BI841" s="2141"/>
      <c r="BJ841" s="1891">
        <f t="shared" si="428"/>
        <v>100</v>
      </c>
      <c r="BK841" s="1891">
        <f t="shared" si="429"/>
        <v>100</v>
      </c>
      <c r="BL841" s="2142"/>
      <c r="BM841" s="2143"/>
      <c r="BN841" s="2900" t="s">
        <v>2498</v>
      </c>
      <c r="BO841" s="2942"/>
      <c r="BP841" s="2144"/>
      <c r="BQ841" s="53"/>
    </row>
    <row r="842" spans="1:69" s="2363" customFormat="1" ht="29.25" customHeight="1">
      <c r="A842" s="2475">
        <v>1</v>
      </c>
      <c r="B842" s="2447" t="s">
        <v>2301</v>
      </c>
      <c r="C842" s="1729" t="s">
        <v>2081</v>
      </c>
      <c r="D842" s="64"/>
      <c r="E842" s="2721" t="s">
        <v>237</v>
      </c>
      <c r="F842" s="2450" t="s">
        <v>2302</v>
      </c>
      <c r="G842" s="2585">
        <f>+H842+I842+J842</f>
        <v>2703</v>
      </c>
      <c r="H842" s="2585">
        <v>2703</v>
      </c>
      <c r="I842" s="103"/>
      <c r="J842" s="103"/>
      <c r="K842" s="103">
        <f t="shared" si="458"/>
        <v>2703</v>
      </c>
      <c r="L842" s="103">
        <v>2703</v>
      </c>
      <c r="M842" s="1802"/>
      <c r="N842" s="103"/>
      <c r="O842" s="2585"/>
      <c r="P842" s="103"/>
      <c r="Q842" s="103"/>
      <c r="R842" s="103"/>
      <c r="S842" s="103">
        <f t="shared" si="459"/>
        <v>1200</v>
      </c>
      <c r="T842" s="2585">
        <v>1200</v>
      </c>
      <c r="U842" s="103"/>
      <c r="V842" s="103"/>
      <c r="W842" s="103">
        <f t="shared" si="460"/>
        <v>0</v>
      </c>
      <c r="X842" s="103"/>
      <c r="Y842" s="103"/>
      <c r="Z842" s="103"/>
      <c r="AA842" s="1838">
        <f t="shared" si="461"/>
        <v>844.51900000000001</v>
      </c>
      <c r="AB842" s="1807">
        <v>844.51900000000001</v>
      </c>
      <c r="AC842" s="103"/>
      <c r="AD842" s="103"/>
      <c r="AE842" s="1838">
        <f t="shared" si="462"/>
        <v>0</v>
      </c>
      <c r="AF842" s="103"/>
      <c r="AG842" s="103"/>
      <c r="AH842" s="103"/>
      <c r="AI842" s="1838">
        <f t="shared" si="463"/>
        <v>1200</v>
      </c>
      <c r="AJ842" s="103">
        <v>1200</v>
      </c>
      <c r="AK842" s="103"/>
      <c r="AL842" s="103"/>
      <c r="AM842" s="2725">
        <f t="shared" si="464"/>
        <v>1200</v>
      </c>
      <c r="AN842" s="2585">
        <v>1200</v>
      </c>
      <c r="AO842" s="103"/>
      <c r="AP842" s="103"/>
      <c r="AQ842" s="2725">
        <f t="shared" si="465"/>
        <v>1503</v>
      </c>
      <c r="AR842" s="2725">
        <f>+L842-AN842</f>
        <v>1503</v>
      </c>
      <c r="AS842" s="103"/>
      <c r="AT842" s="103"/>
      <c r="AU842" s="103"/>
      <c r="AV842" s="2585">
        <f t="shared" si="466"/>
        <v>1503</v>
      </c>
      <c r="AW842" s="2725">
        <f>+AR842</f>
        <v>1503</v>
      </c>
      <c r="AX842" s="103"/>
      <c r="AY842" s="103"/>
      <c r="AZ842" s="103"/>
      <c r="BA842" s="1667"/>
      <c r="BB842" s="1667"/>
      <c r="BC842" s="1667"/>
      <c r="BD842" s="2329">
        <v>1503</v>
      </c>
      <c r="BE842" s="2329"/>
      <c r="BF842" s="1668">
        <f t="shared" si="427"/>
        <v>0</v>
      </c>
      <c r="BG842" s="2333">
        <v>2023</v>
      </c>
      <c r="BH842" s="2333" t="s">
        <v>2322</v>
      </c>
      <c r="BI842" s="2333" t="s">
        <v>2327</v>
      </c>
      <c r="BJ842" s="2334">
        <f t="shared" si="428"/>
        <v>100</v>
      </c>
      <c r="BK842" s="2334">
        <f t="shared" si="429"/>
        <v>100</v>
      </c>
      <c r="BL842" s="2333" t="s">
        <v>40</v>
      </c>
      <c r="BM842" s="2483"/>
      <c r="BN842" s="2900" t="s">
        <v>2498</v>
      </c>
      <c r="BO842" s="2903"/>
      <c r="BP842" s="2336">
        <f>H842*0.9</f>
        <v>2432.7000000000003</v>
      </c>
      <c r="BQ842" s="2354">
        <f>BP842-AN842</f>
        <v>1232.7000000000003</v>
      </c>
    </row>
    <row r="843" spans="1:69" s="2368" customFormat="1">
      <c r="A843" s="2656" t="s">
        <v>712</v>
      </c>
      <c r="B843" s="2488" t="s">
        <v>2468</v>
      </c>
      <c r="C843" s="2847"/>
      <c r="D843" s="26"/>
      <c r="E843" s="2824"/>
      <c r="F843" s="2513"/>
      <c r="G843" s="2586">
        <f>G844</f>
        <v>2163</v>
      </c>
      <c r="H843" s="2586">
        <f t="shared" ref="H843:AW843" si="468">H844</f>
        <v>2163</v>
      </c>
      <c r="I843" s="92">
        <f t="shared" si="468"/>
        <v>0</v>
      </c>
      <c r="J843" s="92">
        <f t="shared" si="468"/>
        <v>0</v>
      </c>
      <c r="K843" s="92">
        <f t="shared" si="468"/>
        <v>2163</v>
      </c>
      <c r="L843" s="92">
        <f t="shared" si="468"/>
        <v>2163</v>
      </c>
      <c r="M843" s="92">
        <f t="shared" si="468"/>
        <v>0</v>
      </c>
      <c r="N843" s="92">
        <f t="shared" si="468"/>
        <v>0</v>
      </c>
      <c r="O843" s="2586">
        <f t="shared" si="468"/>
        <v>0</v>
      </c>
      <c r="P843" s="92">
        <f t="shared" si="468"/>
        <v>0</v>
      </c>
      <c r="Q843" s="92">
        <f t="shared" si="468"/>
        <v>0</v>
      </c>
      <c r="R843" s="92">
        <f t="shared" si="468"/>
        <v>0</v>
      </c>
      <c r="S843" s="92">
        <f t="shared" si="468"/>
        <v>0</v>
      </c>
      <c r="T843" s="2586">
        <f t="shared" si="468"/>
        <v>0</v>
      </c>
      <c r="U843" s="92">
        <f t="shared" si="468"/>
        <v>0</v>
      </c>
      <c r="V843" s="92">
        <f t="shared" si="468"/>
        <v>0</v>
      </c>
      <c r="W843" s="92">
        <f t="shared" si="468"/>
        <v>0</v>
      </c>
      <c r="X843" s="92">
        <f t="shared" si="468"/>
        <v>0</v>
      </c>
      <c r="Y843" s="92">
        <f t="shared" si="468"/>
        <v>0</v>
      </c>
      <c r="Z843" s="92">
        <f t="shared" si="468"/>
        <v>0</v>
      </c>
      <c r="AA843" s="92">
        <f t="shared" si="468"/>
        <v>0</v>
      </c>
      <c r="AB843" s="92">
        <f t="shared" si="468"/>
        <v>0</v>
      </c>
      <c r="AC843" s="92">
        <f t="shared" si="468"/>
        <v>0</v>
      </c>
      <c r="AD843" s="92">
        <f t="shared" si="468"/>
        <v>0</v>
      </c>
      <c r="AE843" s="92">
        <f t="shared" si="468"/>
        <v>0</v>
      </c>
      <c r="AF843" s="92">
        <f t="shared" si="468"/>
        <v>0</v>
      </c>
      <c r="AG843" s="92">
        <f t="shared" si="468"/>
        <v>0</v>
      </c>
      <c r="AH843" s="92">
        <f t="shared" si="468"/>
        <v>0</v>
      </c>
      <c r="AI843" s="92">
        <f t="shared" si="468"/>
        <v>0</v>
      </c>
      <c r="AJ843" s="92">
        <f t="shared" si="468"/>
        <v>0</v>
      </c>
      <c r="AK843" s="92">
        <f t="shared" si="468"/>
        <v>0</v>
      </c>
      <c r="AL843" s="92">
        <f t="shared" si="468"/>
        <v>0</v>
      </c>
      <c r="AM843" s="2586">
        <f t="shared" si="468"/>
        <v>0</v>
      </c>
      <c r="AN843" s="2586">
        <f t="shared" si="468"/>
        <v>0</v>
      </c>
      <c r="AO843" s="92">
        <f t="shared" si="468"/>
        <v>0</v>
      </c>
      <c r="AP843" s="92">
        <f t="shared" si="468"/>
        <v>0</v>
      </c>
      <c r="AQ843" s="2586">
        <f t="shared" si="468"/>
        <v>2163</v>
      </c>
      <c r="AR843" s="2586">
        <f t="shared" si="468"/>
        <v>2163</v>
      </c>
      <c r="AS843" s="92">
        <f t="shared" si="468"/>
        <v>0</v>
      </c>
      <c r="AT843" s="92">
        <f t="shared" si="468"/>
        <v>0</v>
      </c>
      <c r="AU843" s="92">
        <f t="shared" si="468"/>
        <v>0</v>
      </c>
      <c r="AV843" s="2586">
        <f t="shared" si="468"/>
        <v>2163</v>
      </c>
      <c r="AW843" s="2586">
        <f t="shared" si="468"/>
        <v>2163</v>
      </c>
      <c r="AX843" s="92"/>
      <c r="AY843" s="92"/>
      <c r="AZ843" s="92"/>
      <c r="BA843" s="92"/>
      <c r="BB843" s="92"/>
      <c r="BC843" s="92"/>
      <c r="BD843" s="2586">
        <v>70</v>
      </c>
      <c r="BE843" s="2586"/>
      <c r="BF843" s="1086"/>
      <c r="BG843" s="2591"/>
      <c r="BH843" s="2591"/>
      <c r="BI843" s="2591"/>
      <c r="BJ843" s="2340">
        <f t="shared" si="428"/>
        <v>3.2362459546925564</v>
      </c>
      <c r="BK843" s="2340">
        <f t="shared" si="429"/>
        <v>3.2362459546925564</v>
      </c>
      <c r="BL843" s="2339" t="s">
        <v>2327</v>
      </c>
      <c r="BM843" s="2577"/>
      <c r="BN843" s="2900" t="s">
        <v>2498</v>
      </c>
      <c r="BO843" s="2905"/>
      <c r="BP843" s="2342"/>
    </row>
    <row r="844" spans="1:69" s="2846" customFormat="1" ht="25.5">
      <c r="A844" s="2842">
        <v>1</v>
      </c>
      <c r="B844" s="2843" t="s">
        <v>2303</v>
      </c>
      <c r="C844" s="2169" t="s">
        <v>2076</v>
      </c>
      <c r="D844" s="2163"/>
      <c r="E844" s="2844" t="s">
        <v>259</v>
      </c>
      <c r="F844" s="2709"/>
      <c r="G844" s="2685">
        <f>+H844+I844+J844</f>
        <v>2163</v>
      </c>
      <c r="H844" s="2685">
        <v>2163</v>
      </c>
      <c r="I844" s="2160"/>
      <c r="J844" s="2160"/>
      <c r="K844" s="2160">
        <f t="shared" si="458"/>
        <v>2163</v>
      </c>
      <c r="L844" s="2160">
        <v>2163</v>
      </c>
      <c r="M844" s="2162"/>
      <c r="N844" s="2160"/>
      <c r="O844" s="2685"/>
      <c r="P844" s="2160"/>
      <c r="Q844" s="2160"/>
      <c r="R844" s="2160"/>
      <c r="S844" s="2160">
        <f t="shared" si="459"/>
        <v>0</v>
      </c>
      <c r="T844" s="2685"/>
      <c r="U844" s="2160"/>
      <c r="V844" s="2160"/>
      <c r="W844" s="2160">
        <f t="shared" si="460"/>
        <v>0</v>
      </c>
      <c r="X844" s="2160"/>
      <c r="Y844" s="2160"/>
      <c r="Z844" s="2160"/>
      <c r="AA844" s="2160">
        <f t="shared" si="461"/>
        <v>0</v>
      </c>
      <c r="AB844" s="2160"/>
      <c r="AC844" s="2160"/>
      <c r="AD844" s="2160"/>
      <c r="AE844" s="2160">
        <f t="shared" si="462"/>
        <v>0</v>
      </c>
      <c r="AF844" s="2160"/>
      <c r="AG844" s="2160"/>
      <c r="AH844" s="2160"/>
      <c r="AI844" s="2160">
        <f t="shared" si="463"/>
        <v>0</v>
      </c>
      <c r="AJ844" s="2160"/>
      <c r="AK844" s="2160"/>
      <c r="AL844" s="2160"/>
      <c r="AM844" s="2685">
        <f t="shared" si="464"/>
        <v>0</v>
      </c>
      <c r="AN844" s="2685"/>
      <c r="AO844" s="2160"/>
      <c r="AP844" s="2160"/>
      <c r="AQ844" s="2845">
        <f t="shared" si="465"/>
        <v>2163</v>
      </c>
      <c r="AR844" s="2845">
        <f>+L844-AN844</f>
        <v>2163</v>
      </c>
      <c r="AS844" s="2160"/>
      <c r="AT844" s="2160"/>
      <c r="AU844" s="2160"/>
      <c r="AV844" s="2685">
        <f t="shared" si="466"/>
        <v>2163</v>
      </c>
      <c r="AW844" s="2845">
        <f>+AR844</f>
        <v>2163</v>
      </c>
      <c r="AX844" s="2160"/>
      <c r="AY844" s="2160"/>
      <c r="AZ844" s="2160"/>
      <c r="BA844" s="1921"/>
      <c r="BB844" s="1921"/>
      <c r="BC844" s="1921"/>
      <c r="BD844" s="2686"/>
      <c r="BE844" s="2686"/>
      <c r="BF844" s="1924">
        <f t="shared" si="427"/>
        <v>0</v>
      </c>
      <c r="BG844" s="2687">
        <v>2024</v>
      </c>
      <c r="BH844" s="2687" t="s">
        <v>2323</v>
      </c>
      <c r="BI844" s="2687" t="s">
        <v>2327</v>
      </c>
      <c r="BJ844" s="2688">
        <f t="shared" si="428"/>
        <v>0</v>
      </c>
      <c r="BK844" s="2688">
        <f t="shared" si="429"/>
        <v>0</v>
      </c>
      <c r="BL844" s="2687" t="s">
        <v>40</v>
      </c>
      <c r="BM844" s="2689"/>
      <c r="BN844" s="2900" t="s">
        <v>2498</v>
      </c>
      <c r="BO844" s="2933"/>
      <c r="BP844" s="2714"/>
    </row>
    <row r="845" spans="1:69" s="28" customFormat="1">
      <c r="A845" s="2203" t="s">
        <v>48</v>
      </c>
      <c r="B845" s="1798" t="s">
        <v>51</v>
      </c>
      <c r="C845" s="1733"/>
      <c r="D845" s="1733"/>
      <c r="E845" s="1734"/>
      <c r="F845" s="1734"/>
      <c r="G845" s="102">
        <f>G846+G848+G850</f>
        <v>3900.95</v>
      </c>
      <c r="H845" s="102">
        <f t="shared" ref="H845:BD845" si="469">H846+H848+H850</f>
        <v>3837</v>
      </c>
      <c r="I845" s="102">
        <f t="shared" si="469"/>
        <v>0</v>
      </c>
      <c r="J845" s="102">
        <f t="shared" si="469"/>
        <v>63.95</v>
      </c>
      <c r="K845" s="102">
        <f t="shared" si="469"/>
        <v>3837</v>
      </c>
      <c r="L845" s="102">
        <f t="shared" si="469"/>
        <v>3837</v>
      </c>
      <c r="M845" s="102">
        <f t="shared" si="469"/>
        <v>691</v>
      </c>
      <c r="N845" s="102">
        <f t="shared" si="469"/>
        <v>171</v>
      </c>
      <c r="O845" s="102">
        <f t="shared" si="469"/>
        <v>0</v>
      </c>
      <c r="P845" s="102">
        <f t="shared" si="469"/>
        <v>0</v>
      </c>
      <c r="Q845" s="102">
        <f t="shared" si="469"/>
        <v>0</v>
      </c>
      <c r="R845" s="102">
        <f t="shared" si="469"/>
        <v>0</v>
      </c>
      <c r="S845" s="102">
        <f t="shared" si="469"/>
        <v>926</v>
      </c>
      <c r="T845" s="102">
        <f t="shared" si="469"/>
        <v>926</v>
      </c>
      <c r="U845" s="102">
        <f t="shared" si="469"/>
        <v>0</v>
      </c>
      <c r="V845" s="102">
        <f t="shared" si="469"/>
        <v>0</v>
      </c>
      <c r="W845" s="102">
        <f t="shared" si="469"/>
        <v>170.63300000000001</v>
      </c>
      <c r="X845" s="102">
        <f t="shared" si="469"/>
        <v>170.63300000000001</v>
      </c>
      <c r="Y845" s="102">
        <f t="shared" si="469"/>
        <v>0</v>
      </c>
      <c r="Z845" s="102">
        <f t="shared" si="469"/>
        <v>0</v>
      </c>
      <c r="AA845" s="102">
        <f t="shared" si="469"/>
        <v>596.56799999999998</v>
      </c>
      <c r="AB845" s="102">
        <f t="shared" si="469"/>
        <v>596.56799999999998</v>
      </c>
      <c r="AC845" s="102">
        <f t="shared" si="469"/>
        <v>0</v>
      </c>
      <c r="AD845" s="102">
        <f t="shared" si="469"/>
        <v>0</v>
      </c>
      <c r="AE845" s="102">
        <f t="shared" si="469"/>
        <v>0</v>
      </c>
      <c r="AF845" s="102">
        <f t="shared" si="469"/>
        <v>0</v>
      </c>
      <c r="AG845" s="102">
        <f t="shared" si="469"/>
        <v>0</v>
      </c>
      <c r="AH845" s="102">
        <f t="shared" si="469"/>
        <v>0</v>
      </c>
      <c r="AI845" s="102">
        <f t="shared" si="469"/>
        <v>926</v>
      </c>
      <c r="AJ845" s="102">
        <f t="shared" si="469"/>
        <v>926</v>
      </c>
      <c r="AK845" s="102">
        <f t="shared" si="469"/>
        <v>0</v>
      </c>
      <c r="AL845" s="102">
        <f t="shared" si="469"/>
        <v>0</v>
      </c>
      <c r="AM845" s="102">
        <f t="shared" si="469"/>
        <v>1617</v>
      </c>
      <c r="AN845" s="102">
        <f t="shared" si="469"/>
        <v>1617</v>
      </c>
      <c r="AO845" s="102">
        <f t="shared" si="469"/>
        <v>0</v>
      </c>
      <c r="AP845" s="102">
        <f t="shared" si="469"/>
        <v>0</v>
      </c>
      <c r="AQ845" s="102">
        <f t="shared" si="469"/>
        <v>2220</v>
      </c>
      <c r="AR845" s="102">
        <f t="shared" si="469"/>
        <v>2220</v>
      </c>
      <c r="AS845" s="102">
        <f t="shared" si="469"/>
        <v>0</v>
      </c>
      <c r="AT845" s="102">
        <f t="shared" si="469"/>
        <v>0</v>
      </c>
      <c r="AU845" s="102">
        <f t="shared" si="469"/>
        <v>0</v>
      </c>
      <c r="AV845" s="102">
        <f t="shared" si="469"/>
        <v>1581</v>
      </c>
      <c r="AW845" s="102">
        <f t="shared" si="469"/>
        <v>1581</v>
      </c>
      <c r="AX845" s="102">
        <f t="shared" si="469"/>
        <v>0</v>
      </c>
      <c r="AY845" s="102">
        <f t="shared" si="469"/>
        <v>0</v>
      </c>
      <c r="AZ845" s="102">
        <f t="shared" si="469"/>
        <v>0</v>
      </c>
      <c r="BA845" s="102">
        <f t="shared" si="469"/>
        <v>0</v>
      </c>
      <c r="BB845" s="102">
        <f t="shared" si="469"/>
        <v>0</v>
      </c>
      <c r="BC845" s="102">
        <f t="shared" si="469"/>
        <v>0</v>
      </c>
      <c r="BD845" s="1050">
        <f t="shared" si="469"/>
        <v>1202</v>
      </c>
      <c r="BE845" s="2316">
        <f>'PL 3 PB DATP'!H79</f>
        <v>1202</v>
      </c>
      <c r="BF845" s="102">
        <f t="shared" ref="BF845" si="470">SUM(BF847:BF851)</f>
        <v>691</v>
      </c>
      <c r="BG845" s="1658"/>
      <c r="BH845" s="1658"/>
      <c r="BI845" s="1658"/>
      <c r="BJ845" s="1669">
        <f t="shared" si="428"/>
        <v>73.46885587698722</v>
      </c>
      <c r="BK845" s="1669">
        <f t="shared" si="429"/>
        <v>54.14414414414415</v>
      </c>
      <c r="BL845" s="1658"/>
      <c r="BM845" s="18"/>
      <c r="BN845" s="2900" t="s">
        <v>2498</v>
      </c>
      <c r="BO845" s="1370"/>
      <c r="BP845" s="1660">
        <f>BE845-BD845</f>
        <v>0</v>
      </c>
      <c r="BQ845" s="53"/>
    </row>
    <row r="846" spans="1:69" s="43" customFormat="1" ht="36.75" customHeight="1">
      <c r="A846" s="2203" t="s">
        <v>73</v>
      </c>
      <c r="B846" s="1798" t="s">
        <v>2422</v>
      </c>
      <c r="C846" s="1733"/>
      <c r="D846" s="1733"/>
      <c r="E846" s="1734"/>
      <c r="F846" s="1734"/>
      <c r="G846" s="102">
        <f>G847</f>
        <v>1342.95</v>
      </c>
      <c r="H846" s="102">
        <f t="shared" ref="H846:BD846" si="471">H847</f>
        <v>1279</v>
      </c>
      <c r="I846" s="102">
        <f t="shared" si="471"/>
        <v>0</v>
      </c>
      <c r="J846" s="102">
        <f t="shared" si="471"/>
        <v>63.95</v>
      </c>
      <c r="K846" s="102">
        <f t="shared" si="471"/>
        <v>1279</v>
      </c>
      <c r="L846" s="102">
        <f t="shared" si="471"/>
        <v>1279</v>
      </c>
      <c r="M846" s="102">
        <f t="shared" si="471"/>
        <v>691</v>
      </c>
      <c r="N846" s="102">
        <f t="shared" si="471"/>
        <v>171</v>
      </c>
      <c r="O846" s="102">
        <f t="shared" si="471"/>
        <v>0</v>
      </c>
      <c r="P846" s="102">
        <f t="shared" si="471"/>
        <v>0</v>
      </c>
      <c r="Q846" s="102">
        <f t="shared" si="471"/>
        <v>0</v>
      </c>
      <c r="R846" s="102">
        <f t="shared" si="471"/>
        <v>0</v>
      </c>
      <c r="S846" s="102">
        <f t="shared" si="471"/>
        <v>588</v>
      </c>
      <c r="T846" s="102">
        <f t="shared" si="471"/>
        <v>588</v>
      </c>
      <c r="U846" s="102">
        <f t="shared" si="471"/>
        <v>0</v>
      </c>
      <c r="V846" s="102">
        <f t="shared" si="471"/>
        <v>0</v>
      </c>
      <c r="W846" s="102">
        <f t="shared" si="471"/>
        <v>170.63300000000001</v>
      </c>
      <c r="X846" s="102">
        <f t="shared" si="471"/>
        <v>170.63300000000001</v>
      </c>
      <c r="Y846" s="102">
        <f t="shared" si="471"/>
        <v>0</v>
      </c>
      <c r="Z846" s="102">
        <f t="shared" si="471"/>
        <v>0</v>
      </c>
      <c r="AA846" s="102">
        <f t="shared" si="471"/>
        <v>258.56799999999998</v>
      </c>
      <c r="AB846" s="102">
        <f t="shared" si="471"/>
        <v>258.56799999999998</v>
      </c>
      <c r="AC846" s="102">
        <f t="shared" si="471"/>
        <v>0</v>
      </c>
      <c r="AD846" s="102">
        <f t="shared" si="471"/>
        <v>0</v>
      </c>
      <c r="AE846" s="102">
        <f t="shared" si="471"/>
        <v>0</v>
      </c>
      <c r="AF846" s="102">
        <f t="shared" si="471"/>
        <v>0</v>
      </c>
      <c r="AG846" s="102">
        <f t="shared" si="471"/>
        <v>0</v>
      </c>
      <c r="AH846" s="102">
        <f t="shared" si="471"/>
        <v>0</v>
      </c>
      <c r="AI846" s="102">
        <f t="shared" si="471"/>
        <v>588</v>
      </c>
      <c r="AJ846" s="102">
        <f t="shared" si="471"/>
        <v>588</v>
      </c>
      <c r="AK846" s="102">
        <f t="shared" si="471"/>
        <v>0</v>
      </c>
      <c r="AL846" s="102">
        <f t="shared" si="471"/>
        <v>0</v>
      </c>
      <c r="AM846" s="102">
        <f t="shared" si="471"/>
        <v>1279</v>
      </c>
      <c r="AN846" s="102">
        <f t="shared" si="471"/>
        <v>1279</v>
      </c>
      <c r="AO846" s="102">
        <f t="shared" si="471"/>
        <v>0</v>
      </c>
      <c r="AP846" s="102">
        <f t="shared" si="471"/>
        <v>0</v>
      </c>
      <c r="AQ846" s="102">
        <f t="shared" si="471"/>
        <v>0</v>
      </c>
      <c r="AR846" s="102">
        <f t="shared" si="471"/>
        <v>0</v>
      </c>
      <c r="AS846" s="102">
        <f t="shared" si="471"/>
        <v>0</v>
      </c>
      <c r="AT846" s="102">
        <f t="shared" si="471"/>
        <v>0</v>
      </c>
      <c r="AU846" s="102">
        <f t="shared" si="471"/>
        <v>0</v>
      </c>
      <c r="AV846" s="102">
        <f t="shared" si="471"/>
        <v>0</v>
      </c>
      <c r="AW846" s="102">
        <f t="shared" si="471"/>
        <v>0</v>
      </c>
      <c r="AX846" s="102">
        <f t="shared" si="471"/>
        <v>0</v>
      </c>
      <c r="AY846" s="102">
        <f t="shared" si="471"/>
        <v>0</v>
      </c>
      <c r="AZ846" s="102">
        <f t="shared" si="471"/>
        <v>0</v>
      </c>
      <c r="BA846" s="102">
        <f t="shared" si="471"/>
        <v>0</v>
      </c>
      <c r="BB846" s="102">
        <f t="shared" si="471"/>
        <v>0</v>
      </c>
      <c r="BC846" s="102">
        <f t="shared" si="471"/>
        <v>0</v>
      </c>
      <c r="BD846" s="102">
        <f t="shared" si="471"/>
        <v>0</v>
      </c>
      <c r="BE846" s="102"/>
      <c r="BF846" s="102"/>
      <c r="BG846" s="1735"/>
      <c r="BH846" s="1735"/>
      <c r="BI846" s="1735"/>
      <c r="BJ846" s="1669">
        <f t="shared" si="428"/>
        <v>100</v>
      </c>
      <c r="BK846" s="1669" t="e">
        <f t="shared" si="429"/>
        <v>#DIV/0!</v>
      </c>
      <c r="BL846" s="1658"/>
      <c r="BM846" s="18"/>
      <c r="BN846" s="2900" t="s">
        <v>2498</v>
      </c>
      <c r="BO846" s="1370"/>
      <c r="BP846" s="1660"/>
      <c r="BQ846" s="1682"/>
    </row>
    <row r="847" spans="1:69" s="2375" customFormat="1">
      <c r="A847" s="2570">
        <v>1</v>
      </c>
      <c r="B847" s="2477" t="s">
        <v>2043</v>
      </c>
      <c r="C847" s="64" t="s">
        <v>1933</v>
      </c>
      <c r="D847" s="64">
        <v>1</v>
      </c>
      <c r="E847" s="2482" t="s">
        <v>524</v>
      </c>
      <c r="F847" s="2482" t="s">
        <v>2044</v>
      </c>
      <c r="G847" s="2604">
        <f t="shared" ref="G847:G849" si="472">SUM(H847:J847)</f>
        <v>1342.95</v>
      </c>
      <c r="H847" s="2481">
        <v>1279</v>
      </c>
      <c r="I847" s="1739"/>
      <c r="J847" s="1739">
        <v>63.95</v>
      </c>
      <c r="K847" s="103">
        <v>1279</v>
      </c>
      <c r="L847" s="103">
        <v>1279</v>
      </c>
      <c r="M847" s="1802">
        <v>691</v>
      </c>
      <c r="N847" s="103">
        <v>171</v>
      </c>
      <c r="O847" s="2604">
        <f t="shared" ref="O847:O849" si="473">SUM(P847:R847)</f>
        <v>0</v>
      </c>
      <c r="P847" s="1739"/>
      <c r="Q847" s="103"/>
      <c r="R847" s="103"/>
      <c r="S847" s="103">
        <f t="shared" si="459"/>
        <v>588</v>
      </c>
      <c r="T847" s="2481">
        <v>588</v>
      </c>
      <c r="U847" s="103"/>
      <c r="V847" s="103"/>
      <c r="W847" s="103">
        <f t="shared" si="460"/>
        <v>170.63300000000001</v>
      </c>
      <c r="X847" s="1739">
        <v>170.63300000000001</v>
      </c>
      <c r="Y847" s="103"/>
      <c r="Z847" s="103"/>
      <c r="AA847" s="103">
        <f t="shared" si="461"/>
        <v>258.56799999999998</v>
      </c>
      <c r="AB847" s="1739">
        <v>258.56799999999998</v>
      </c>
      <c r="AC847" s="103"/>
      <c r="AD847" s="103"/>
      <c r="AE847" s="103">
        <f t="shared" si="462"/>
        <v>0</v>
      </c>
      <c r="AF847" s="103"/>
      <c r="AG847" s="103"/>
      <c r="AH847" s="103"/>
      <c r="AI847" s="103">
        <f t="shared" si="463"/>
        <v>588</v>
      </c>
      <c r="AJ847" s="103">
        <v>588</v>
      </c>
      <c r="AK847" s="103"/>
      <c r="AL847" s="103"/>
      <c r="AM847" s="2585">
        <f t="shared" si="464"/>
        <v>1279</v>
      </c>
      <c r="AN847" s="2585">
        <v>1279</v>
      </c>
      <c r="AO847" s="103"/>
      <c r="AP847" s="103"/>
      <c r="AQ847" s="2585">
        <f t="shared" si="465"/>
        <v>0</v>
      </c>
      <c r="AR847" s="2585"/>
      <c r="AS847" s="103"/>
      <c r="AT847" s="103"/>
      <c r="AU847" s="103"/>
      <c r="AV847" s="2585">
        <f t="shared" si="466"/>
        <v>0</v>
      </c>
      <c r="AW847" s="2585"/>
      <c r="AX847" s="103"/>
      <c r="AY847" s="103"/>
      <c r="AZ847" s="103"/>
      <c r="BA847" s="1667"/>
      <c r="BB847" s="1667"/>
      <c r="BC847" s="1667"/>
      <c r="BD847" s="2329">
        <f>AW847</f>
        <v>0</v>
      </c>
      <c r="BE847" s="2329"/>
      <c r="BF847" s="1668">
        <f t="shared" ref="BF847:BF937" si="474">AM847-S847</f>
        <v>691</v>
      </c>
      <c r="BG847" s="2333">
        <v>2022</v>
      </c>
      <c r="BH847" s="2333" t="s">
        <v>910</v>
      </c>
      <c r="BI847" s="2333"/>
      <c r="BJ847" s="2334">
        <f t="shared" si="428"/>
        <v>100</v>
      </c>
      <c r="BK847" s="2334" t="e">
        <f t="shared" si="429"/>
        <v>#DIV/0!</v>
      </c>
      <c r="BL847" s="2333" t="s">
        <v>40</v>
      </c>
      <c r="BM847" s="2461"/>
      <c r="BN847" s="2900" t="s">
        <v>2498</v>
      </c>
      <c r="BO847" s="2900"/>
      <c r="BP847" s="2336"/>
      <c r="BQ847" s="2374"/>
    </row>
    <row r="848" spans="1:69" s="223" customFormat="1">
      <c r="A848" s="2228" t="s">
        <v>74</v>
      </c>
      <c r="B848" s="1994" t="s">
        <v>2420</v>
      </c>
      <c r="C848" s="1995"/>
      <c r="D848" s="2139"/>
      <c r="E848" s="1854"/>
      <c r="F848" s="1836"/>
      <c r="G848" s="102">
        <f>G849</f>
        <v>1279</v>
      </c>
      <c r="H848" s="102">
        <f t="shared" ref="H848:AW848" si="475">H849</f>
        <v>1279</v>
      </c>
      <c r="I848" s="102">
        <f t="shared" si="475"/>
        <v>0</v>
      </c>
      <c r="J848" s="102">
        <f t="shared" si="475"/>
        <v>0</v>
      </c>
      <c r="K848" s="102">
        <f t="shared" si="475"/>
        <v>1279</v>
      </c>
      <c r="L848" s="102">
        <f t="shared" si="475"/>
        <v>1279</v>
      </c>
      <c r="M848" s="102">
        <f t="shared" si="475"/>
        <v>0</v>
      </c>
      <c r="N848" s="102">
        <f t="shared" si="475"/>
        <v>0</v>
      </c>
      <c r="O848" s="102">
        <f t="shared" si="475"/>
        <v>0</v>
      </c>
      <c r="P848" s="102">
        <f t="shared" si="475"/>
        <v>0</v>
      </c>
      <c r="Q848" s="102">
        <f t="shared" si="475"/>
        <v>0</v>
      </c>
      <c r="R848" s="102">
        <f t="shared" si="475"/>
        <v>0</v>
      </c>
      <c r="S848" s="102">
        <f t="shared" si="475"/>
        <v>338</v>
      </c>
      <c r="T848" s="102">
        <f t="shared" si="475"/>
        <v>338</v>
      </c>
      <c r="U848" s="102">
        <f t="shared" si="475"/>
        <v>0</v>
      </c>
      <c r="V848" s="102">
        <f t="shared" si="475"/>
        <v>0</v>
      </c>
      <c r="W848" s="102">
        <f t="shared" si="475"/>
        <v>0</v>
      </c>
      <c r="X848" s="102">
        <f t="shared" si="475"/>
        <v>0</v>
      </c>
      <c r="Y848" s="102">
        <f t="shared" si="475"/>
        <v>0</v>
      </c>
      <c r="Z848" s="102">
        <f t="shared" si="475"/>
        <v>0</v>
      </c>
      <c r="AA848" s="102">
        <f t="shared" si="475"/>
        <v>338</v>
      </c>
      <c r="AB848" s="102">
        <f t="shared" si="475"/>
        <v>338</v>
      </c>
      <c r="AC848" s="102">
        <f t="shared" si="475"/>
        <v>0</v>
      </c>
      <c r="AD848" s="102">
        <f t="shared" si="475"/>
        <v>0</v>
      </c>
      <c r="AE848" s="102">
        <f t="shared" si="475"/>
        <v>0</v>
      </c>
      <c r="AF848" s="102">
        <f t="shared" si="475"/>
        <v>0</v>
      </c>
      <c r="AG848" s="102">
        <f t="shared" si="475"/>
        <v>0</v>
      </c>
      <c r="AH848" s="102">
        <f t="shared" si="475"/>
        <v>0</v>
      </c>
      <c r="AI848" s="102">
        <f t="shared" si="475"/>
        <v>338</v>
      </c>
      <c r="AJ848" s="102">
        <f t="shared" si="475"/>
        <v>338</v>
      </c>
      <c r="AK848" s="102">
        <f t="shared" si="475"/>
        <v>0</v>
      </c>
      <c r="AL848" s="102">
        <f t="shared" si="475"/>
        <v>0</v>
      </c>
      <c r="AM848" s="102">
        <f t="shared" si="475"/>
        <v>338</v>
      </c>
      <c r="AN848" s="102">
        <f t="shared" si="475"/>
        <v>338</v>
      </c>
      <c r="AO848" s="102">
        <f t="shared" si="475"/>
        <v>0</v>
      </c>
      <c r="AP848" s="102">
        <f t="shared" si="475"/>
        <v>0</v>
      </c>
      <c r="AQ848" s="102">
        <f t="shared" si="475"/>
        <v>941</v>
      </c>
      <c r="AR848" s="102">
        <f t="shared" si="475"/>
        <v>941</v>
      </c>
      <c r="AS848" s="102">
        <f t="shared" si="475"/>
        <v>0</v>
      </c>
      <c r="AT848" s="102">
        <f t="shared" si="475"/>
        <v>0</v>
      </c>
      <c r="AU848" s="102">
        <f t="shared" si="475"/>
        <v>0</v>
      </c>
      <c r="AV848" s="102">
        <f t="shared" si="475"/>
        <v>941</v>
      </c>
      <c r="AW848" s="102">
        <f t="shared" si="475"/>
        <v>941</v>
      </c>
      <c r="AX848" s="102">
        <f t="shared" ref="AX848" si="476">AX849</f>
        <v>0</v>
      </c>
      <c r="AY848" s="102">
        <f t="shared" ref="AY848" si="477">AY849</f>
        <v>0</v>
      </c>
      <c r="AZ848" s="102">
        <f t="shared" ref="AZ848" si="478">AZ849</f>
        <v>0</v>
      </c>
      <c r="BA848" s="102">
        <f t="shared" ref="BA848" si="479">BA849</f>
        <v>0</v>
      </c>
      <c r="BB848" s="102">
        <f t="shared" ref="BB848" si="480">BB849</f>
        <v>0</v>
      </c>
      <c r="BC848" s="102">
        <f t="shared" ref="BC848" si="481">BC849</f>
        <v>0</v>
      </c>
      <c r="BD848" s="102">
        <f>BD849</f>
        <v>941</v>
      </c>
      <c r="BE848" s="102"/>
      <c r="BF848" s="2140"/>
      <c r="BG848" s="2141"/>
      <c r="BH848" s="2141"/>
      <c r="BI848" s="2141"/>
      <c r="BJ848" s="1891">
        <f t="shared" si="428"/>
        <v>100</v>
      </c>
      <c r="BK848" s="1891">
        <f t="shared" si="429"/>
        <v>100</v>
      </c>
      <c r="BL848" s="2142"/>
      <c r="BM848" s="2143"/>
      <c r="BN848" s="2900" t="s">
        <v>2498</v>
      </c>
      <c r="BO848" s="2942"/>
      <c r="BP848" s="2144"/>
      <c r="BQ848" s="53"/>
    </row>
    <row r="849" spans="1:69" s="2382" customFormat="1" ht="25.5">
      <c r="A849" s="2570" t="s">
        <v>46</v>
      </c>
      <c r="B849" s="2477" t="s">
        <v>2045</v>
      </c>
      <c r="C849" s="64" t="s">
        <v>1928</v>
      </c>
      <c r="D849" s="64">
        <v>1</v>
      </c>
      <c r="E849" s="2482" t="s">
        <v>598</v>
      </c>
      <c r="F849" s="2482" t="s">
        <v>2046</v>
      </c>
      <c r="G849" s="2604">
        <f t="shared" si="472"/>
        <v>1279</v>
      </c>
      <c r="H849" s="2481">
        <v>1279</v>
      </c>
      <c r="I849" s="1810"/>
      <c r="J849" s="1810"/>
      <c r="K849" s="103">
        <v>1279</v>
      </c>
      <c r="L849" s="103">
        <v>1279</v>
      </c>
      <c r="M849" s="1802"/>
      <c r="N849" s="103"/>
      <c r="O849" s="2604">
        <f t="shared" si="473"/>
        <v>0</v>
      </c>
      <c r="P849" s="1810"/>
      <c r="Q849" s="103"/>
      <c r="R849" s="103"/>
      <c r="S849" s="103">
        <f t="shared" si="459"/>
        <v>338</v>
      </c>
      <c r="T849" s="2481">
        <v>338</v>
      </c>
      <c r="U849" s="103"/>
      <c r="V849" s="103"/>
      <c r="W849" s="103">
        <f t="shared" si="460"/>
        <v>0</v>
      </c>
      <c r="X849" s="103"/>
      <c r="Y849" s="103"/>
      <c r="Z849" s="103"/>
      <c r="AA849" s="103">
        <f t="shared" si="461"/>
        <v>338</v>
      </c>
      <c r="AB849" s="1739">
        <v>338</v>
      </c>
      <c r="AC849" s="103"/>
      <c r="AD849" s="103"/>
      <c r="AE849" s="103">
        <f t="shared" si="462"/>
        <v>0</v>
      </c>
      <c r="AF849" s="106"/>
      <c r="AG849" s="106"/>
      <c r="AH849" s="106"/>
      <c r="AI849" s="103">
        <f t="shared" si="463"/>
        <v>338</v>
      </c>
      <c r="AJ849" s="106">
        <v>338</v>
      </c>
      <c r="AK849" s="106"/>
      <c r="AL849" s="106"/>
      <c r="AM849" s="2585">
        <f t="shared" si="464"/>
        <v>338</v>
      </c>
      <c r="AN849" s="2728">
        <v>338</v>
      </c>
      <c r="AO849" s="106"/>
      <c r="AP849" s="106"/>
      <c r="AQ849" s="2728">
        <f t="shared" si="465"/>
        <v>941</v>
      </c>
      <c r="AR849" s="2728">
        <v>941</v>
      </c>
      <c r="AS849" s="106"/>
      <c r="AT849" s="106"/>
      <c r="AU849" s="106"/>
      <c r="AV849" s="2728">
        <f t="shared" si="466"/>
        <v>941</v>
      </c>
      <c r="AW849" s="2585">
        <v>941</v>
      </c>
      <c r="AX849" s="103"/>
      <c r="AY849" s="103"/>
      <c r="AZ849" s="103"/>
      <c r="BA849" s="1667"/>
      <c r="BB849" s="1667"/>
      <c r="BC849" s="1667"/>
      <c r="BD849" s="2329">
        <v>941</v>
      </c>
      <c r="BE849" s="2329"/>
      <c r="BF849" s="1668">
        <f t="shared" si="474"/>
        <v>0</v>
      </c>
      <c r="BG849" s="2333">
        <v>2023</v>
      </c>
      <c r="BH849" s="2333" t="s">
        <v>2324</v>
      </c>
      <c r="BI849" s="2333" t="s">
        <v>2327</v>
      </c>
      <c r="BJ849" s="2334">
        <f t="shared" si="428"/>
        <v>100</v>
      </c>
      <c r="BK849" s="2334">
        <f t="shared" si="429"/>
        <v>100</v>
      </c>
      <c r="BL849" s="2333" t="s">
        <v>40</v>
      </c>
      <c r="BM849" s="2461"/>
      <c r="BN849" s="2900" t="s">
        <v>2498</v>
      </c>
      <c r="BO849" s="2900"/>
      <c r="BP849" s="2336"/>
      <c r="BQ849" s="2374"/>
    </row>
    <row r="850" spans="1:69" s="2368" customFormat="1">
      <c r="A850" s="2656" t="s">
        <v>712</v>
      </c>
      <c r="B850" s="2488" t="s">
        <v>2468</v>
      </c>
      <c r="C850" s="2847"/>
      <c r="D850" s="26"/>
      <c r="E850" s="2824"/>
      <c r="F850" s="2513"/>
      <c r="G850" s="2586">
        <f>G851</f>
        <v>1279</v>
      </c>
      <c r="H850" s="2586">
        <f t="shared" ref="H850" si="482">H851</f>
        <v>1279</v>
      </c>
      <c r="I850" s="92">
        <f t="shared" ref="I850" si="483">I851</f>
        <v>0</v>
      </c>
      <c r="J850" s="92">
        <f t="shared" ref="J850" si="484">J851</f>
        <v>0</v>
      </c>
      <c r="K850" s="92">
        <f t="shared" ref="K850" si="485">K851</f>
        <v>1279</v>
      </c>
      <c r="L850" s="92">
        <f t="shared" ref="L850" si="486">L851</f>
        <v>1279</v>
      </c>
      <c r="M850" s="92">
        <f t="shared" ref="M850" si="487">M851</f>
        <v>0</v>
      </c>
      <c r="N850" s="92">
        <f t="shared" ref="N850" si="488">N851</f>
        <v>0</v>
      </c>
      <c r="O850" s="2586">
        <f t="shared" ref="O850" si="489">O851</f>
        <v>0</v>
      </c>
      <c r="P850" s="92">
        <f t="shared" ref="P850" si="490">P851</f>
        <v>0</v>
      </c>
      <c r="Q850" s="92">
        <f t="shared" ref="Q850" si="491">Q851</f>
        <v>0</v>
      </c>
      <c r="R850" s="92">
        <f t="shared" ref="R850" si="492">R851</f>
        <v>0</v>
      </c>
      <c r="S850" s="92">
        <f t="shared" ref="S850" si="493">S851</f>
        <v>0</v>
      </c>
      <c r="T850" s="2586">
        <f t="shared" ref="T850" si="494">T851</f>
        <v>0</v>
      </c>
      <c r="U850" s="92">
        <f t="shared" ref="U850" si="495">U851</f>
        <v>0</v>
      </c>
      <c r="V850" s="92">
        <f t="shared" ref="V850" si="496">V851</f>
        <v>0</v>
      </c>
      <c r="W850" s="92">
        <f t="shared" ref="W850" si="497">W851</f>
        <v>0</v>
      </c>
      <c r="X850" s="92">
        <f t="shared" ref="X850" si="498">X851</f>
        <v>0</v>
      </c>
      <c r="Y850" s="92">
        <f t="shared" ref="Y850" si="499">Y851</f>
        <v>0</v>
      </c>
      <c r="Z850" s="92">
        <f t="shared" ref="Z850" si="500">Z851</f>
        <v>0</v>
      </c>
      <c r="AA850" s="92">
        <f t="shared" ref="AA850" si="501">AA851</f>
        <v>0</v>
      </c>
      <c r="AB850" s="92">
        <f t="shared" ref="AB850" si="502">AB851</f>
        <v>0</v>
      </c>
      <c r="AC850" s="92">
        <f t="shared" ref="AC850" si="503">AC851</f>
        <v>0</v>
      </c>
      <c r="AD850" s="92">
        <f t="shared" ref="AD850" si="504">AD851</f>
        <v>0</v>
      </c>
      <c r="AE850" s="92">
        <f t="shared" ref="AE850" si="505">AE851</f>
        <v>0</v>
      </c>
      <c r="AF850" s="92">
        <f t="shared" ref="AF850" si="506">AF851</f>
        <v>0</v>
      </c>
      <c r="AG850" s="92">
        <f t="shared" ref="AG850" si="507">AG851</f>
        <v>0</v>
      </c>
      <c r="AH850" s="92">
        <f t="shared" ref="AH850" si="508">AH851</f>
        <v>0</v>
      </c>
      <c r="AI850" s="92">
        <f t="shared" ref="AI850" si="509">AI851</f>
        <v>0</v>
      </c>
      <c r="AJ850" s="92">
        <f t="shared" ref="AJ850" si="510">AJ851</f>
        <v>0</v>
      </c>
      <c r="AK850" s="92">
        <f t="shared" ref="AK850" si="511">AK851</f>
        <v>0</v>
      </c>
      <c r="AL850" s="92">
        <f t="shared" ref="AL850" si="512">AL851</f>
        <v>0</v>
      </c>
      <c r="AM850" s="2586">
        <f t="shared" ref="AM850" si="513">AM851</f>
        <v>0</v>
      </c>
      <c r="AN850" s="2586">
        <f t="shared" ref="AN850" si="514">AN851</f>
        <v>0</v>
      </c>
      <c r="AO850" s="92">
        <f t="shared" ref="AO850" si="515">AO851</f>
        <v>0</v>
      </c>
      <c r="AP850" s="92">
        <f t="shared" ref="AP850" si="516">AP851</f>
        <v>0</v>
      </c>
      <c r="AQ850" s="2586">
        <f t="shared" ref="AQ850" si="517">AQ851</f>
        <v>1279</v>
      </c>
      <c r="AR850" s="2586">
        <f t="shared" ref="AR850" si="518">AR851</f>
        <v>1279</v>
      </c>
      <c r="AS850" s="92">
        <f t="shared" ref="AS850" si="519">AS851</f>
        <v>0</v>
      </c>
      <c r="AT850" s="92">
        <f t="shared" ref="AT850" si="520">AT851</f>
        <v>0</v>
      </c>
      <c r="AU850" s="92">
        <f t="shared" ref="AU850" si="521">AU851</f>
        <v>0</v>
      </c>
      <c r="AV850" s="2586">
        <f t="shared" ref="AV850" si="522">AV851</f>
        <v>640</v>
      </c>
      <c r="AW850" s="2586">
        <f t="shared" ref="AW850" si="523">AW851</f>
        <v>640</v>
      </c>
      <c r="AX850" s="92"/>
      <c r="AY850" s="92"/>
      <c r="AZ850" s="92"/>
      <c r="BA850" s="92"/>
      <c r="BB850" s="92"/>
      <c r="BC850" s="92"/>
      <c r="BD850" s="2586">
        <v>261</v>
      </c>
      <c r="BE850" s="2586"/>
      <c r="BF850" s="1086"/>
      <c r="BG850" s="2591"/>
      <c r="BH850" s="2591"/>
      <c r="BI850" s="2591"/>
      <c r="BJ850" s="2340">
        <f t="shared" si="428"/>
        <v>20.406567630961689</v>
      </c>
      <c r="BK850" s="2340">
        <f t="shared" si="429"/>
        <v>20.406567630961689</v>
      </c>
      <c r="BL850" s="2339" t="s">
        <v>2327</v>
      </c>
      <c r="BM850" s="2577"/>
      <c r="BN850" s="2900" t="s">
        <v>2498</v>
      </c>
      <c r="BO850" s="2905"/>
      <c r="BP850" s="2342"/>
    </row>
    <row r="851" spans="1:69" s="1950" customFormat="1">
      <c r="A851" s="2214">
        <v>1</v>
      </c>
      <c r="B851" s="2215" t="s">
        <v>2047</v>
      </c>
      <c r="C851" s="2163" t="s">
        <v>1933</v>
      </c>
      <c r="D851" s="2163">
        <v>1</v>
      </c>
      <c r="E851" s="2164" t="s">
        <v>510</v>
      </c>
      <c r="F851" s="2164"/>
      <c r="G851" s="2160">
        <v>1279</v>
      </c>
      <c r="H851" s="2160">
        <v>1279</v>
      </c>
      <c r="I851" s="2160"/>
      <c r="J851" s="2160"/>
      <c r="K851" s="2160">
        <v>1279</v>
      </c>
      <c r="L851" s="2160">
        <v>1279</v>
      </c>
      <c r="M851" s="2162"/>
      <c r="N851" s="2160"/>
      <c r="O851" s="2160"/>
      <c r="P851" s="2160"/>
      <c r="Q851" s="2160"/>
      <c r="R851" s="2160"/>
      <c r="S851" s="2160">
        <f t="shared" si="459"/>
        <v>0</v>
      </c>
      <c r="T851" s="2160"/>
      <c r="U851" s="2160"/>
      <c r="V851" s="2160"/>
      <c r="W851" s="2160">
        <f t="shared" si="460"/>
        <v>0</v>
      </c>
      <c r="X851" s="2160"/>
      <c r="Y851" s="2160"/>
      <c r="Z851" s="2160"/>
      <c r="AA851" s="2160">
        <f t="shared" si="461"/>
        <v>0</v>
      </c>
      <c r="AB851" s="2160"/>
      <c r="AC851" s="2160"/>
      <c r="AD851" s="2160"/>
      <c r="AE851" s="2160">
        <f t="shared" si="462"/>
        <v>0</v>
      </c>
      <c r="AF851" s="2160"/>
      <c r="AG851" s="2160"/>
      <c r="AH851" s="2160"/>
      <c r="AI851" s="2160">
        <f t="shared" si="463"/>
        <v>0</v>
      </c>
      <c r="AJ851" s="2160"/>
      <c r="AK851" s="2160"/>
      <c r="AL851" s="2160"/>
      <c r="AM851" s="2160">
        <f t="shared" si="464"/>
        <v>0</v>
      </c>
      <c r="AN851" s="2160"/>
      <c r="AO851" s="2160"/>
      <c r="AP851" s="2160"/>
      <c r="AQ851" s="2031">
        <f t="shared" si="465"/>
        <v>1279</v>
      </c>
      <c r="AR851" s="2160">
        <v>1279</v>
      </c>
      <c r="AS851" s="2160"/>
      <c r="AT851" s="2160"/>
      <c r="AU851" s="2160"/>
      <c r="AV851" s="2031">
        <f t="shared" si="466"/>
        <v>640</v>
      </c>
      <c r="AW851" s="2160">
        <v>640</v>
      </c>
      <c r="AX851" s="2160"/>
      <c r="AY851" s="2160"/>
      <c r="AZ851" s="2160"/>
      <c r="BA851" s="1921"/>
      <c r="BB851" s="1921"/>
      <c r="BC851" s="1921"/>
      <c r="BD851" s="1921"/>
      <c r="BE851" s="1921"/>
      <c r="BF851" s="1924">
        <f t="shared" si="474"/>
        <v>0</v>
      </c>
      <c r="BG851" s="198">
        <v>2024</v>
      </c>
      <c r="BH851" s="198" t="s">
        <v>2323</v>
      </c>
      <c r="BI851" s="198" t="s">
        <v>2327</v>
      </c>
      <c r="BJ851" s="1925">
        <f t="shared" si="428"/>
        <v>0</v>
      </c>
      <c r="BK851" s="1925">
        <f t="shared" si="429"/>
        <v>0</v>
      </c>
      <c r="BL851" s="198"/>
      <c r="BM851" s="2122"/>
      <c r="BN851" s="2900" t="s">
        <v>2498</v>
      </c>
      <c r="BO851" s="2902"/>
      <c r="BP851" s="1926"/>
    </row>
    <row r="852" spans="1:69" s="53" customFormat="1" ht="30.75" customHeight="1">
      <c r="A852" s="2203" t="s">
        <v>50</v>
      </c>
      <c r="B852" s="1798" t="s">
        <v>53</v>
      </c>
      <c r="C852" s="1733"/>
      <c r="D852" s="1733"/>
      <c r="E852" s="1734"/>
      <c r="F852" s="1734"/>
      <c r="G852" s="102">
        <f>SUM(G854:G855)</f>
        <v>8192</v>
      </c>
      <c r="H852" s="102">
        <f t="shared" ref="H852:BF852" si="524">SUM(H854:H855)</f>
        <v>8192</v>
      </c>
      <c r="I852" s="102">
        <f t="shared" si="524"/>
        <v>0</v>
      </c>
      <c r="J852" s="102">
        <f t="shared" si="524"/>
        <v>0</v>
      </c>
      <c r="K852" s="102">
        <f t="shared" si="524"/>
        <v>8192</v>
      </c>
      <c r="L852" s="102">
        <f t="shared" si="524"/>
        <v>8192</v>
      </c>
      <c r="M852" s="1751">
        <f t="shared" si="524"/>
        <v>1306</v>
      </c>
      <c r="N852" s="102">
        <f t="shared" si="524"/>
        <v>0</v>
      </c>
      <c r="O852" s="102">
        <f t="shared" si="524"/>
        <v>0</v>
      </c>
      <c r="P852" s="102">
        <f t="shared" si="524"/>
        <v>0</v>
      </c>
      <c r="Q852" s="102">
        <f t="shared" si="524"/>
        <v>0</v>
      </c>
      <c r="R852" s="102">
        <f t="shared" si="524"/>
        <v>0</v>
      </c>
      <c r="S852" s="102">
        <f t="shared" si="524"/>
        <v>1976</v>
      </c>
      <c r="T852" s="102">
        <f t="shared" si="524"/>
        <v>1976</v>
      </c>
      <c r="U852" s="102">
        <f t="shared" si="524"/>
        <v>0</v>
      </c>
      <c r="V852" s="102">
        <f t="shared" si="524"/>
        <v>0</v>
      </c>
      <c r="W852" s="102">
        <f t="shared" si="524"/>
        <v>0</v>
      </c>
      <c r="X852" s="102">
        <f t="shared" si="524"/>
        <v>0</v>
      </c>
      <c r="Y852" s="102">
        <f t="shared" si="524"/>
        <v>0</v>
      </c>
      <c r="Z852" s="102">
        <f t="shared" si="524"/>
        <v>0</v>
      </c>
      <c r="AA852" s="102">
        <f t="shared" si="524"/>
        <v>1951.3780000000002</v>
      </c>
      <c r="AB852" s="102">
        <f t="shared" si="524"/>
        <v>1951.3780000000002</v>
      </c>
      <c r="AC852" s="102">
        <f t="shared" si="524"/>
        <v>0</v>
      </c>
      <c r="AD852" s="102">
        <f t="shared" si="524"/>
        <v>0</v>
      </c>
      <c r="AE852" s="102">
        <f t="shared" si="524"/>
        <v>0</v>
      </c>
      <c r="AF852" s="102">
        <f t="shared" si="524"/>
        <v>0</v>
      </c>
      <c r="AG852" s="102">
        <f t="shared" si="524"/>
        <v>0</v>
      </c>
      <c r="AH852" s="102">
        <f t="shared" si="524"/>
        <v>0</v>
      </c>
      <c r="AI852" s="102">
        <f t="shared" si="524"/>
        <v>1976</v>
      </c>
      <c r="AJ852" s="102">
        <f t="shared" si="524"/>
        <v>1976</v>
      </c>
      <c r="AK852" s="102">
        <f t="shared" si="524"/>
        <v>0</v>
      </c>
      <c r="AL852" s="102">
        <f t="shared" si="524"/>
        <v>0</v>
      </c>
      <c r="AM852" s="102">
        <f t="shared" si="524"/>
        <v>3451</v>
      </c>
      <c r="AN852" s="102">
        <f t="shared" si="524"/>
        <v>3451</v>
      </c>
      <c r="AO852" s="102">
        <f t="shared" si="524"/>
        <v>0</v>
      </c>
      <c r="AP852" s="102">
        <f t="shared" si="524"/>
        <v>0</v>
      </c>
      <c r="AQ852" s="102">
        <f t="shared" si="524"/>
        <v>4741</v>
      </c>
      <c r="AR852" s="102">
        <f t="shared" si="524"/>
        <v>4741</v>
      </c>
      <c r="AS852" s="102">
        <f t="shared" si="524"/>
        <v>0</v>
      </c>
      <c r="AT852" s="102">
        <f t="shared" si="524"/>
        <v>0</v>
      </c>
      <c r="AU852" s="102">
        <f t="shared" si="524"/>
        <v>0</v>
      </c>
      <c r="AV852" s="102">
        <f t="shared" si="524"/>
        <v>4741</v>
      </c>
      <c r="AW852" s="102">
        <f t="shared" si="524"/>
        <v>4741</v>
      </c>
      <c r="AX852" s="102">
        <f t="shared" si="524"/>
        <v>0</v>
      </c>
      <c r="AY852" s="102">
        <f t="shared" si="524"/>
        <v>0</v>
      </c>
      <c r="AZ852" s="102">
        <f t="shared" si="524"/>
        <v>0</v>
      </c>
      <c r="BA852" s="102">
        <f t="shared" si="524"/>
        <v>0</v>
      </c>
      <c r="BB852" s="102">
        <f t="shared" si="524"/>
        <v>0</v>
      </c>
      <c r="BC852" s="102">
        <f t="shared" si="524"/>
        <v>0</v>
      </c>
      <c r="BD852" s="1050">
        <f t="shared" si="524"/>
        <v>2566</v>
      </c>
      <c r="BE852" s="2316">
        <f>'PL 3 PB DATP'!H80</f>
        <v>2566</v>
      </c>
      <c r="BF852" s="102">
        <f t="shared" si="524"/>
        <v>1475</v>
      </c>
      <c r="BG852" s="1658"/>
      <c r="BH852" s="1658"/>
      <c r="BI852" s="1658"/>
      <c r="BJ852" s="1669">
        <f t="shared" si="428"/>
        <v>73.44970703125</v>
      </c>
      <c r="BK852" s="1669">
        <f t="shared" si="429"/>
        <v>54.123602615481971</v>
      </c>
      <c r="BL852" s="1658"/>
      <c r="BM852" s="18"/>
      <c r="BN852" s="2900" t="s">
        <v>2498</v>
      </c>
      <c r="BO852" s="1370"/>
      <c r="BP852" s="1660"/>
    </row>
    <row r="853" spans="1:69" s="28" customFormat="1" ht="38.25" customHeight="1">
      <c r="A853" s="2203" t="s">
        <v>73</v>
      </c>
      <c r="B853" s="1798" t="s">
        <v>2422</v>
      </c>
      <c r="C853" s="1733"/>
      <c r="D853" s="1733"/>
      <c r="E853" s="1734"/>
      <c r="F853" s="1734"/>
      <c r="G853" s="102">
        <f>SUM(G854:G855)</f>
        <v>8192</v>
      </c>
      <c r="H853" s="102">
        <f t="shared" ref="H853:BE853" si="525">SUM(H854:H855)</f>
        <v>8192</v>
      </c>
      <c r="I853" s="102">
        <f t="shared" si="525"/>
        <v>0</v>
      </c>
      <c r="J853" s="102">
        <f t="shared" si="525"/>
        <v>0</v>
      </c>
      <c r="K853" s="102">
        <f t="shared" si="525"/>
        <v>8192</v>
      </c>
      <c r="L853" s="102">
        <f t="shared" si="525"/>
        <v>8192</v>
      </c>
      <c r="M853" s="102">
        <f t="shared" si="525"/>
        <v>1306</v>
      </c>
      <c r="N853" s="102">
        <f t="shared" si="525"/>
        <v>0</v>
      </c>
      <c r="O853" s="102">
        <f t="shared" si="525"/>
        <v>0</v>
      </c>
      <c r="P853" s="102">
        <f t="shared" si="525"/>
        <v>0</v>
      </c>
      <c r="Q853" s="102">
        <f t="shared" si="525"/>
        <v>0</v>
      </c>
      <c r="R853" s="102">
        <f t="shared" si="525"/>
        <v>0</v>
      </c>
      <c r="S853" s="102">
        <f t="shared" si="525"/>
        <v>1976</v>
      </c>
      <c r="T853" s="102">
        <f t="shared" si="525"/>
        <v>1976</v>
      </c>
      <c r="U853" s="102">
        <f t="shared" si="525"/>
        <v>0</v>
      </c>
      <c r="V853" s="102">
        <f t="shared" si="525"/>
        <v>0</v>
      </c>
      <c r="W853" s="102">
        <f t="shared" si="525"/>
        <v>0</v>
      </c>
      <c r="X853" s="102">
        <f t="shared" si="525"/>
        <v>0</v>
      </c>
      <c r="Y853" s="102">
        <f t="shared" si="525"/>
        <v>0</v>
      </c>
      <c r="Z853" s="102">
        <f t="shared" si="525"/>
        <v>0</v>
      </c>
      <c r="AA853" s="102">
        <f t="shared" si="525"/>
        <v>1951.3780000000002</v>
      </c>
      <c r="AB853" s="102">
        <f t="shared" si="525"/>
        <v>1951.3780000000002</v>
      </c>
      <c r="AC853" s="102">
        <f t="shared" si="525"/>
        <v>0</v>
      </c>
      <c r="AD853" s="102">
        <f t="shared" si="525"/>
        <v>0</v>
      </c>
      <c r="AE853" s="102">
        <f t="shared" si="525"/>
        <v>0</v>
      </c>
      <c r="AF853" s="102">
        <f t="shared" si="525"/>
        <v>0</v>
      </c>
      <c r="AG853" s="102">
        <f t="shared" si="525"/>
        <v>0</v>
      </c>
      <c r="AH853" s="102">
        <f t="shared" si="525"/>
        <v>0</v>
      </c>
      <c r="AI853" s="102">
        <f t="shared" si="525"/>
        <v>1976</v>
      </c>
      <c r="AJ853" s="102">
        <f t="shared" si="525"/>
        <v>1976</v>
      </c>
      <c r="AK853" s="102">
        <f t="shared" si="525"/>
        <v>0</v>
      </c>
      <c r="AL853" s="102">
        <f t="shared" si="525"/>
        <v>0</v>
      </c>
      <c r="AM853" s="102">
        <f t="shared" si="525"/>
        <v>3451</v>
      </c>
      <c r="AN853" s="102">
        <f t="shared" si="525"/>
        <v>3451</v>
      </c>
      <c r="AO853" s="102">
        <f t="shared" si="525"/>
        <v>0</v>
      </c>
      <c r="AP853" s="102">
        <f t="shared" si="525"/>
        <v>0</v>
      </c>
      <c r="AQ853" s="102">
        <f t="shared" si="525"/>
        <v>4741</v>
      </c>
      <c r="AR853" s="102">
        <f t="shared" si="525"/>
        <v>4741</v>
      </c>
      <c r="AS853" s="102">
        <f t="shared" si="525"/>
        <v>0</v>
      </c>
      <c r="AT853" s="102">
        <f t="shared" si="525"/>
        <v>0</v>
      </c>
      <c r="AU853" s="102">
        <f t="shared" si="525"/>
        <v>0</v>
      </c>
      <c r="AV853" s="102">
        <f t="shared" si="525"/>
        <v>4741</v>
      </c>
      <c r="AW853" s="102">
        <f t="shared" si="525"/>
        <v>4741</v>
      </c>
      <c r="AX853" s="102">
        <f t="shared" si="525"/>
        <v>0</v>
      </c>
      <c r="AY853" s="102">
        <f t="shared" si="525"/>
        <v>0</v>
      </c>
      <c r="AZ853" s="102">
        <f t="shared" si="525"/>
        <v>0</v>
      </c>
      <c r="BA853" s="102">
        <f t="shared" si="525"/>
        <v>0</v>
      </c>
      <c r="BB853" s="102">
        <f t="shared" si="525"/>
        <v>0</v>
      </c>
      <c r="BC853" s="102">
        <f t="shared" si="525"/>
        <v>0</v>
      </c>
      <c r="BD853" s="102">
        <f t="shared" si="525"/>
        <v>2566</v>
      </c>
      <c r="BE853" s="102">
        <f t="shared" si="525"/>
        <v>0</v>
      </c>
      <c r="BF853" s="102"/>
      <c r="BG853" s="1735"/>
      <c r="BH853" s="1735"/>
      <c r="BI853" s="1735"/>
      <c r="BJ853" s="1669">
        <f t="shared" si="428"/>
        <v>73.44970703125</v>
      </c>
      <c r="BK853" s="1669">
        <f t="shared" si="429"/>
        <v>54.123602615481971</v>
      </c>
      <c r="BL853" s="1658"/>
      <c r="BM853" s="18"/>
      <c r="BN853" s="2900" t="s">
        <v>2498</v>
      </c>
      <c r="BO853" s="1370"/>
      <c r="BP853" s="1660"/>
      <c r="BQ853" s="53"/>
    </row>
    <row r="854" spans="1:69" s="2353" customFormat="1" ht="63.75">
      <c r="A854" s="2671">
        <v>1</v>
      </c>
      <c r="B854" s="2447" t="s">
        <v>333</v>
      </c>
      <c r="C854" s="1729" t="s">
        <v>316</v>
      </c>
      <c r="D854" s="1729" t="s">
        <v>334</v>
      </c>
      <c r="E854" s="2721" t="s">
        <v>305</v>
      </c>
      <c r="F854" s="2450" t="s">
        <v>335</v>
      </c>
      <c r="G854" s="2674">
        <v>7055</v>
      </c>
      <c r="H854" s="2674">
        <v>7055</v>
      </c>
      <c r="I854" s="102"/>
      <c r="J854" s="102"/>
      <c r="K854" s="117">
        <v>7055</v>
      </c>
      <c r="L854" s="117">
        <v>7055</v>
      </c>
      <c r="M854" s="1002">
        <v>706</v>
      </c>
      <c r="N854" s="103"/>
      <c r="O854" s="2596"/>
      <c r="P854" s="102"/>
      <c r="Q854" s="102"/>
      <c r="R854" s="102"/>
      <c r="S854" s="103">
        <f t="shared" si="459"/>
        <v>1439</v>
      </c>
      <c r="T854" s="2585">
        <v>1439</v>
      </c>
      <c r="U854" s="102"/>
      <c r="V854" s="102"/>
      <c r="W854" s="103">
        <f t="shared" si="460"/>
        <v>0</v>
      </c>
      <c r="X854" s="102"/>
      <c r="Y854" s="102"/>
      <c r="Z854" s="102"/>
      <c r="AA854" s="103">
        <f t="shared" si="461"/>
        <v>1439</v>
      </c>
      <c r="AB854" s="103">
        <v>1439</v>
      </c>
      <c r="AC854" s="102"/>
      <c r="AD854" s="102"/>
      <c r="AE854" s="103">
        <f t="shared" si="462"/>
        <v>0</v>
      </c>
      <c r="AF854" s="102"/>
      <c r="AG854" s="102"/>
      <c r="AH854" s="102"/>
      <c r="AI854" s="103">
        <f t="shared" si="463"/>
        <v>1439</v>
      </c>
      <c r="AJ854" s="103">
        <f>T854</f>
        <v>1439</v>
      </c>
      <c r="AK854" s="102"/>
      <c r="AL854" s="102"/>
      <c r="AM854" s="2585">
        <f t="shared" si="464"/>
        <v>2314</v>
      </c>
      <c r="AN854" s="2585">
        <v>2314</v>
      </c>
      <c r="AO854" s="102"/>
      <c r="AP854" s="102"/>
      <c r="AQ854" s="2585">
        <f t="shared" si="465"/>
        <v>4741</v>
      </c>
      <c r="AR854" s="2585">
        <f>L854-AN854</f>
        <v>4741</v>
      </c>
      <c r="AS854" s="102"/>
      <c r="AT854" s="102"/>
      <c r="AU854" s="102"/>
      <c r="AV854" s="2585">
        <f t="shared" si="466"/>
        <v>4741</v>
      </c>
      <c r="AW854" s="2585">
        <f>AR854</f>
        <v>4741</v>
      </c>
      <c r="AX854" s="102"/>
      <c r="AY854" s="102"/>
      <c r="AZ854" s="102"/>
      <c r="BA854" s="1655"/>
      <c r="BB854" s="1655"/>
      <c r="BC854" s="1655"/>
      <c r="BD854" s="2329">
        <v>2566</v>
      </c>
      <c r="BE854" s="2329"/>
      <c r="BF854" s="1657">
        <f t="shared" si="474"/>
        <v>875</v>
      </c>
      <c r="BG854" s="2333">
        <v>2022</v>
      </c>
      <c r="BH854" s="2333" t="s">
        <v>2324</v>
      </c>
      <c r="BI854" s="2333" t="s">
        <v>2327</v>
      </c>
      <c r="BJ854" s="2334">
        <f t="shared" si="428"/>
        <v>69.170800850460665</v>
      </c>
      <c r="BK854" s="2334">
        <f t="shared" si="429"/>
        <v>54.123602615481971</v>
      </c>
      <c r="BL854" s="2333" t="s">
        <v>40</v>
      </c>
      <c r="BM854" s="2461"/>
      <c r="BN854" s="2900" t="s">
        <v>2498</v>
      </c>
      <c r="BO854" s="2900"/>
      <c r="BP854" s="2356"/>
      <c r="BQ854" s="2352"/>
    </row>
    <row r="855" spans="1:69" s="2353" customFormat="1" ht="39" customHeight="1">
      <c r="A855" s="2671">
        <v>2</v>
      </c>
      <c r="B855" s="2447" t="s">
        <v>336</v>
      </c>
      <c r="C855" s="1729" t="s">
        <v>220</v>
      </c>
      <c r="D855" s="1729" t="s">
        <v>337</v>
      </c>
      <c r="E855" s="2721" t="s">
        <v>305</v>
      </c>
      <c r="F855" s="2450" t="s">
        <v>338</v>
      </c>
      <c r="G855" s="2674">
        <v>1137</v>
      </c>
      <c r="H855" s="2674">
        <v>1137</v>
      </c>
      <c r="I855" s="102"/>
      <c r="J855" s="102"/>
      <c r="K855" s="117">
        <v>1137</v>
      </c>
      <c r="L855" s="117">
        <v>1137</v>
      </c>
      <c r="M855" s="1002">
        <v>600</v>
      </c>
      <c r="N855" s="103"/>
      <c r="O855" s="2596"/>
      <c r="P855" s="102"/>
      <c r="Q855" s="102"/>
      <c r="R855" s="102"/>
      <c r="S855" s="103">
        <f t="shared" si="459"/>
        <v>537</v>
      </c>
      <c r="T855" s="2585">
        <v>537</v>
      </c>
      <c r="U855" s="102"/>
      <c r="V855" s="102"/>
      <c r="W855" s="103">
        <f t="shared" si="460"/>
        <v>0</v>
      </c>
      <c r="X855" s="102"/>
      <c r="Y855" s="102"/>
      <c r="Z855" s="102"/>
      <c r="AA855" s="103">
        <f t="shared" si="461"/>
        <v>512.37800000000004</v>
      </c>
      <c r="AB855" s="103">
        <v>512.37800000000004</v>
      </c>
      <c r="AC855" s="102"/>
      <c r="AD855" s="102"/>
      <c r="AE855" s="103">
        <f t="shared" si="462"/>
        <v>0</v>
      </c>
      <c r="AF855" s="102"/>
      <c r="AG855" s="102"/>
      <c r="AH855" s="102"/>
      <c r="AI855" s="103">
        <f t="shared" si="463"/>
        <v>537</v>
      </c>
      <c r="AJ855" s="103">
        <f>T855</f>
        <v>537</v>
      </c>
      <c r="AK855" s="102"/>
      <c r="AL855" s="102"/>
      <c r="AM855" s="2585">
        <f t="shared" si="464"/>
        <v>1137</v>
      </c>
      <c r="AN855" s="2585">
        <v>1137</v>
      </c>
      <c r="AO855" s="102"/>
      <c r="AP855" s="102"/>
      <c r="AQ855" s="2596">
        <f t="shared" si="465"/>
        <v>0</v>
      </c>
      <c r="AR855" s="2596"/>
      <c r="AS855" s="102"/>
      <c r="AT855" s="102"/>
      <c r="AU855" s="102"/>
      <c r="AV855" s="2596">
        <f t="shared" si="466"/>
        <v>0</v>
      </c>
      <c r="AW855" s="2596"/>
      <c r="AX855" s="102"/>
      <c r="AY855" s="102"/>
      <c r="AZ855" s="102"/>
      <c r="BA855" s="1655"/>
      <c r="BB855" s="1655"/>
      <c r="BC855" s="1655"/>
      <c r="BD855" s="2329">
        <f t="shared" ref="BD855" si="526">AW855</f>
        <v>0</v>
      </c>
      <c r="BE855" s="2329"/>
      <c r="BF855" s="1657">
        <f t="shared" si="474"/>
        <v>600</v>
      </c>
      <c r="BG855" s="2333">
        <v>2022</v>
      </c>
      <c r="BH855" s="2333" t="s">
        <v>910</v>
      </c>
      <c r="BI855" s="2333"/>
      <c r="BJ855" s="2334">
        <f t="shared" si="428"/>
        <v>100</v>
      </c>
      <c r="BK855" s="2334" t="e">
        <f t="shared" si="429"/>
        <v>#DIV/0!</v>
      </c>
      <c r="BL855" s="2333" t="s">
        <v>40</v>
      </c>
      <c r="BM855" s="2461"/>
      <c r="BN855" s="2900" t="s">
        <v>2498</v>
      </c>
      <c r="BO855" s="2900"/>
      <c r="BP855" s="2356"/>
      <c r="BQ855" s="2352"/>
    </row>
    <row r="856" spans="1:69" s="28" customFormat="1" ht="27" customHeight="1">
      <c r="A856" s="2203" t="s">
        <v>52</v>
      </c>
      <c r="B856" s="1798" t="s">
        <v>55</v>
      </c>
      <c r="C856" s="1733"/>
      <c r="D856" s="1733"/>
      <c r="E856" s="1734"/>
      <c r="F856" s="1734"/>
      <c r="G856" s="102">
        <f>G857+G862</f>
        <v>14325</v>
      </c>
      <c r="H856" s="102">
        <f t="shared" ref="H856:BD856" si="527">H857+H862</f>
        <v>14325</v>
      </c>
      <c r="I856" s="102">
        <f t="shared" si="527"/>
        <v>0</v>
      </c>
      <c r="J856" s="102">
        <f t="shared" si="527"/>
        <v>0</v>
      </c>
      <c r="K856" s="102">
        <f t="shared" si="527"/>
        <v>14325</v>
      </c>
      <c r="L856" s="102">
        <f t="shared" si="527"/>
        <v>14325</v>
      </c>
      <c r="M856" s="102">
        <f t="shared" si="527"/>
        <v>4401.1010000000006</v>
      </c>
      <c r="N856" s="102">
        <f t="shared" si="527"/>
        <v>1994.5159999999998</v>
      </c>
      <c r="O856" s="102">
        <f t="shared" si="527"/>
        <v>0</v>
      </c>
      <c r="P856" s="102">
        <f t="shared" si="527"/>
        <v>0</v>
      </c>
      <c r="Q856" s="102">
        <f t="shared" si="527"/>
        <v>0</v>
      </c>
      <c r="R856" s="102">
        <f t="shared" si="527"/>
        <v>0</v>
      </c>
      <c r="S856" s="102">
        <f t="shared" si="527"/>
        <v>3456</v>
      </c>
      <c r="T856" s="102">
        <f t="shared" si="527"/>
        <v>3456</v>
      </c>
      <c r="U856" s="102">
        <f t="shared" si="527"/>
        <v>0</v>
      </c>
      <c r="V856" s="102">
        <f t="shared" si="527"/>
        <v>0</v>
      </c>
      <c r="W856" s="102">
        <f t="shared" si="527"/>
        <v>0</v>
      </c>
      <c r="X856" s="102">
        <f t="shared" si="527"/>
        <v>0</v>
      </c>
      <c r="Y856" s="102">
        <f t="shared" si="527"/>
        <v>0</v>
      </c>
      <c r="Z856" s="102">
        <f t="shared" si="527"/>
        <v>0</v>
      </c>
      <c r="AA856" s="102">
        <f t="shared" si="527"/>
        <v>2029.4439999999997</v>
      </c>
      <c r="AB856" s="102">
        <f t="shared" si="527"/>
        <v>2029.4439999999997</v>
      </c>
      <c r="AC856" s="102">
        <f t="shared" si="527"/>
        <v>0</v>
      </c>
      <c r="AD856" s="102">
        <f t="shared" si="527"/>
        <v>0</v>
      </c>
      <c r="AE856" s="102">
        <f t="shared" si="527"/>
        <v>0</v>
      </c>
      <c r="AF856" s="102">
        <f t="shared" si="527"/>
        <v>0</v>
      </c>
      <c r="AG856" s="102">
        <f t="shared" si="527"/>
        <v>0</v>
      </c>
      <c r="AH856" s="102">
        <f t="shared" si="527"/>
        <v>0</v>
      </c>
      <c r="AI856" s="102">
        <f t="shared" si="527"/>
        <v>3456</v>
      </c>
      <c r="AJ856" s="102">
        <f t="shared" si="527"/>
        <v>3456</v>
      </c>
      <c r="AK856" s="102">
        <f t="shared" si="527"/>
        <v>0</v>
      </c>
      <c r="AL856" s="102">
        <f t="shared" si="527"/>
        <v>0</v>
      </c>
      <c r="AM856" s="102">
        <f t="shared" si="527"/>
        <v>6034</v>
      </c>
      <c r="AN856" s="102">
        <f t="shared" si="527"/>
        <v>6034</v>
      </c>
      <c r="AO856" s="102">
        <f t="shared" si="527"/>
        <v>0</v>
      </c>
      <c r="AP856" s="102">
        <f t="shared" si="527"/>
        <v>0</v>
      </c>
      <c r="AQ856" s="102">
        <f t="shared" si="527"/>
        <v>8291</v>
      </c>
      <c r="AR856" s="102">
        <f t="shared" si="527"/>
        <v>8291</v>
      </c>
      <c r="AS856" s="102">
        <f t="shared" si="527"/>
        <v>0</v>
      </c>
      <c r="AT856" s="102">
        <f t="shared" si="527"/>
        <v>0</v>
      </c>
      <c r="AU856" s="102">
        <f t="shared" si="527"/>
        <v>0</v>
      </c>
      <c r="AV856" s="102">
        <f t="shared" si="527"/>
        <v>8291</v>
      </c>
      <c r="AW856" s="102">
        <f t="shared" si="527"/>
        <v>8291</v>
      </c>
      <c r="AX856" s="102">
        <f t="shared" si="527"/>
        <v>0</v>
      </c>
      <c r="AY856" s="102">
        <f t="shared" si="527"/>
        <v>0</v>
      </c>
      <c r="AZ856" s="102">
        <f t="shared" si="527"/>
        <v>0</v>
      </c>
      <c r="BA856" s="102">
        <f t="shared" si="527"/>
        <v>0</v>
      </c>
      <c r="BB856" s="102">
        <f t="shared" si="527"/>
        <v>0</v>
      </c>
      <c r="BC856" s="102">
        <f t="shared" si="527"/>
        <v>0</v>
      </c>
      <c r="BD856" s="1050">
        <f t="shared" si="527"/>
        <v>4487</v>
      </c>
      <c r="BE856" s="2316">
        <f>'PL 3 PB DATP'!H81</f>
        <v>4487</v>
      </c>
      <c r="BF856" s="102">
        <f t="shared" ref="BF856" si="528">SUM(BF858:BF863)</f>
        <v>2578</v>
      </c>
      <c r="BG856" s="1658"/>
      <c r="BH856" s="1658"/>
      <c r="BI856" s="1658"/>
      <c r="BJ856" s="1669">
        <f t="shared" ref="BJ856:BJ919" si="529">(BD856+AN856)/H856*100</f>
        <v>73.44502617801048</v>
      </c>
      <c r="BK856" s="1669">
        <f t="shared" ref="BK856:BK919" si="530">BD856/AR856*100</f>
        <v>54.118924134603787</v>
      </c>
      <c r="BL856" s="1658"/>
      <c r="BM856" s="18"/>
      <c r="BN856" s="2900" t="s">
        <v>2498</v>
      </c>
      <c r="BO856" s="1370"/>
      <c r="BP856" s="1660">
        <f>BE856-BD856</f>
        <v>0</v>
      </c>
      <c r="BQ856" s="53"/>
    </row>
    <row r="857" spans="1:69" s="28" customFormat="1" ht="47.25" customHeight="1">
      <c r="A857" s="2203" t="s">
        <v>73</v>
      </c>
      <c r="B857" s="1798" t="s">
        <v>2422</v>
      </c>
      <c r="C857" s="1733"/>
      <c r="D857" s="1733"/>
      <c r="E857" s="1734"/>
      <c r="F857" s="1734"/>
      <c r="G857" s="102">
        <f>SUM(G858:G861)</f>
        <v>9885</v>
      </c>
      <c r="H857" s="102">
        <f t="shared" ref="H857:BD857" si="531">SUM(H858:H861)</f>
        <v>9885</v>
      </c>
      <c r="I857" s="102">
        <f t="shared" si="531"/>
        <v>0</v>
      </c>
      <c r="J857" s="102">
        <f t="shared" si="531"/>
        <v>0</v>
      </c>
      <c r="K857" s="102">
        <f t="shared" si="531"/>
        <v>9885</v>
      </c>
      <c r="L857" s="102">
        <f t="shared" si="531"/>
        <v>9885</v>
      </c>
      <c r="M857" s="102">
        <f t="shared" si="531"/>
        <v>4401.1010000000006</v>
      </c>
      <c r="N857" s="102">
        <f t="shared" si="531"/>
        <v>1994.5159999999998</v>
      </c>
      <c r="O857" s="102">
        <f t="shared" si="531"/>
        <v>0</v>
      </c>
      <c r="P857" s="102">
        <f t="shared" si="531"/>
        <v>0</v>
      </c>
      <c r="Q857" s="102">
        <f t="shared" si="531"/>
        <v>0</v>
      </c>
      <c r="R857" s="102">
        <f t="shared" si="531"/>
        <v>0</v>
      </c>
      <c r="S857" s="102">
        <f t="shared" si="531"/>
        <v>2956</v>
      </c>
      <c r="T857" s="102">
        <f t="shared" si="531"/>
        <v>2956</v>
      </c>
      <c r="U857" s="102">
        <f t="shared" si="531"/>
        <v>0</v>
      </c>
      <c r="V857" s="102">
        <f t="shared" si="531"/>
        <v>0</v>
      </c>
      <c r="W857" s="102">
        <f t="shared" si="531"/>
        <v>0</v>
      </c>
      <c r="X857" s="102">
        <f t="shared" si="531"/>
        <v>0</v>
      </c>
      <c r="Y857" s="102">
        <f t="shared" si="531"/>
        <v>0</v>
      </c>
      <c r="Z857" s="102">
        <f t="shared" si="531"/>
        <v>0</v>
      </c>
      <c r="AA857" s="102">
        <f t="shared" si="531"/>
        <v>2029.4439999999997</v>
      </c>
      <c r="AB857" s="102">
        <f t="shared" si="531"/>
        <v>2029.4439999999997</v>
      </c>
      <c r="AC857" s="102">
        <f t="shared" si="531"/>
        <v>0</v>
      </c>
      <c r="AD857" s="102">
        <f t="shared" si="531"/>
        <v>0</v>
      </c>
      <c r="AE857" s="102">
        <f t="shared" si="531"/>
        <v>0</v>
      </c>
      <c r="AF857" s="102">
        <f t="shared" si="531"/>
        <v>0</v>
      </c>
      <c r="AG857" s="102">
        <f t="shared" si="531"/>
        <v>0</v>
      </c>
      <c r="AH857" s="102">
        <f t="shared" si="531"/>
        <v>0</v>
      </c>
      <c r="AI857" s="102">
        <f t="shared" si="531"/>
        <v>2956</v>
      </c>
      <c r="AJ857" s="102">
        <f t="shared" si="531"/>
        <v>2956</v>
      </c>
      <c r="AK857" s="102">
        <f t="shared" si="531"/>
        <v>0</v>
      </c>
      <c r="AL857" s="102">
        <f t="shared" si="531"/>
        <v>0</v>
      </c>
      <c r="AM857" s="102">
        <f t="shared" si="531"/>
        <v>5534</v>
      </c>
      <c r="AN857" s="102">
        <f t="shared" si="531"/>
        <v>5534</v>
      </c>
      <c r="AO857" s="102">
        <f t="shared" si="531"/>
        <v>0</v>
      </c>
      <c r="AP857" s="102">
        <f t="shared" si="531"/>
        <v>0</v>
      </c>
      <c r="AQ857" s="102">
        <f t="shared" si="531"/>
        <v>4351</v>
      </c>
      <c r="AR857" s="102">
        <f t="shared" si="531"/>
        <v>4351</v>
      </c>
      <c r="AS857" s="102">
        <f t="shared" si="531"/>
        <v>0</v>
      </c>
      <c r="AT857" s="102">
        <f t="shared" si="531"/>
        <v>0</v>
      </c>
      <c r="AU857" s="102">
        <f t="shared" si="531"/>
        <v>0</v>
      </c>
      <c r="AV857" s="102">
        <f t="shared" si="531"/>
        <v>4351</v>
      </c>
      <c r="AW857" s="102">
        <f t="shared" si="531"/>
        <v>4351</v>
      </c>
      <c r="AX857" s="102">
        <f t="shared" si="531"/>
        <v>0</v>
      </c>
      <c r="AY857" s="102">
        <f t="shared" si="531"/>
        <v>0</v>
      </c>
      <c r="AZ857" s="102">
        <f t="shared" si="531"/>
        <v>0</v>
      </c>
      <c r="BA857" s="102">
        <f t="shared" si="531"/>
        <v>0</v>
      </c>
      <c r="BB857" s="102">
        <f t="shared" si="531"/>
        <v>0</v>
      </c>
      <c r="BC857" s="102">
        <f t="shared" si="531"/>
        <v>0</v>
      </c>
      <c r="BD857" s="102">
        <f t="shared" si="531"/>
        <v>4351</v>
      </c>
      <c r="BE857" s="102">
        <f t="shared" ref="BE857" si="532">SUM(BE858:BE859)</f>
        <v>0</v>
      </c>
      <c r="BF857" s="102"/>
      <c r="BG857" s="1735"/>
      <c r="BH857" s="1735"/>
      <c r="BI857" s="1735"/>
      <c r="BJ857" s="1669">
        <f t="shared" si="529"/>
        <v>100</v>
      </c>
      <c r="BK857" s="1669">
        <f t="shared" si="530"/>
        <v>100</v>
      </c>
      <c r="BL857" s="1658"/>
      <c r="BM857" s="18"/>
      <c r="BN857" s="2900" t="s">
        <v>2498</v>
      </c>
      <c r="BO857" s="1370"/>
      <c r="BP857" s="1660"/>
      <c r="BQ857" s="53"/>
    </row>
    <row r="858" spans="1:69" s="2509" customFormat="1" ht="76.5">
      <c r="A858" s="2499">
        <v>1</v>
      </c>
      <c r="B858" s="2447" t="s">
        <v>1315</v>
      </c>
      <c r="C858" s="1729" t="s">
        <v>1276</v>
      </c>
      <c r="D858" s="145" t="s">
        <v>1316</v>
      </c>
      <c r="E858" s="2449" t="s">
        <v>305</v>
      </c>
      <c r="F858" s="2721" t="s">
        <v>1317</v>
      </c>
      <c r="G858" s="2479">
        <v>2909</v>
      </c>
      <c r="H858" s="2479">
        <v>2909</v>
      </c>
      <c r="I858" s="1741"/>
      <c r="J858" s="1741"/>
      <c r="K858" s="1737">
        <v>2909</v>
      </c>
      <c r="L858" s="1737">
        <v>2909</v>
      </c>
      <c r="M858" s="1759">
        <v>143.27699999999999</v>
      </c>
      <c r="N858" s="1741">
        <v>11.027000000000001</v>
      </c>
      <c r="O858" s="2505"/>
      <c r="P858" s="1760"/>
      <c r="Q858" s="1741"/>
      <c r="R858" s="1741"/>
      <c r="S858" s="1737">
        <f t="shared" si="459"/>
        <v>628</v>
      </c>
      <c r="T858" s="2479">
        <v>628</v>
      </c>
      <c r="U858" s="1741"/>
      <c r="V858" s="1741"/>
      <c r="W858" s="1760">
        <f t="shared" si="460"/>
        <v>0</v>
      </c>
      <c r="X858" s="1760"/>
      <c r="Y858" s="1741"/>
      <c r="Z858" s="1741"/>
      <c r="AA858" s="1760">
        <f t="shared" si="461"/>
        <v>11.027000000000001</v>
      </c>
      <c r="AB858" s="1760">
        <v>11.027000000000001</v>
      </c>
      <c r="AC858" s="1741"/>
      <c r="AD858" s="1741"/>
      <c r="AE858" s="1760">
        <f t="shared" si="462"/>
        <v>0</v>
      </c>
      <c r="AF858" s="1760"/>
      <c r="AG858" s="1741"/>
      <c r="AH858" s="1741"/>
      <c r="AI858" s="1760">
        <f t="shared" si="463"/>
        <v>628</v>
      </c>
      <c r="AJ858" s="1737">
        <v>628</v>
      </c>
      <c r="AK858" s="1741"/>
      <c r="AL858" s="1741"/>
      <c r="AM858" s="2505">
        <f t="shared" si="464"/>
        <v>1358</v>
      </c>
      <c r="AN858" s="2504">
        <v>1358</v>
      </c>
      <c r="AO858" s="1741">
        <v>0</v>
      </c>
      <c r="AP858" s="1741"/>
      <c r="AQ858" s="2504">
        <f t="shared" si="465"/>
        <v>1551</v>
      </c>
      <c r="AR858" s="2504">
        <v>1551</v>
      </c>
      <c r="AS858" s="1741"/>
      <c r="AT858" s="1741"/>
      <c r="AU858" s="1741"/>
      <c r="AV858" s="2504">
        <f t="shared" si="466"/>
        <v>1551</v>
      </c>
      <c r="AW858" s="2504">
        <v>1551</v>
      </c>
      <c r="AX858" s="1741"/>
      <c r="AY858" s="1741"/>
      <c r="AZ858" s="1741"/>
      <c r="BA858" s="1761"/>
      <c r="BB858" s="1761"/>
      <c r="BC858" s="1761"/>
      <c r="BD858" s="2329">
        <f t="shared" ref="BD858:BD861" si="533">AW858</f>
        <v>1551</v>
      </c>
      <c r="BE858" s="2329"/>
      <c r="BF858" s="1762">
        <f t="shared" si="474"/>
        <v>730</v>
      </c>
      <c r="BG858" s="2403">
        <v>2022</v>
      </c>
      <c r="BH858" s="2403" t="s">
        <v>2324</v>
      </c>
      <c r="BI858" s="2403" t="s">
        <v>2327</v>
      </c>
      <c r="BJ858" s="2334">
        <f t="shared" si="529"/>
        <v>100</v>
      </c>
      <c r="BK858" s="2334">
        <f t="shared" si="530"/>
        <v>100</v>
      </c>
      <c r="BL858" s="2403" t="s">
        <v>40</v>
      </c>
      <c r="BM858" s="2506"/>
      <c r="BN858" s="2900" t="s">
        <v>2498</v>
      </c>
      <c r="BO858" s="2915"/>
      <c r="BP858" s="2507"/>
      <c r="BQ858" s="2508"/>
    </row>
    <row r="859" spans="1:69" s="2509" customFormat="1" ht="76.5">
      <c r="A859" s="2499">
        <v>2</v>
      </c>
      <c r="B859" s="2447" t="s">
        <v>1318</v>
      </c>
      <c r="C859" s="1729" t="s">
        <v>1238</v>
      </c>
      <c r="D859" s="145" t="s">
        <v>1319</v>
      </c>
      <c r="E859" s="2449" t="s">
        <v>305</v>
      </c>
      <c r="F859" s="2721" t="s">
        <v>1320</v>
      </c>
      <c r="G859" s="2479">
        <v>2620</v>
      </c>
      <c r="H859" s="2479">
        <v>2620</v>
      </c>
      <c r="I859" s="1741"/>
      <c r="J859" s="1741"/>
      <c r="K859" s="1737">
        <v>2620</v>
      </c>
      <c r="L859" s="1737">
        <v>2620</v>
      </c>
      <c r="M859" s="1759">
        <v>1431.1240000000003</v>
      </c>
      <c r="N859" s="1741">
        <v>9.4</v>
      </c>
      <c r="O859" s="2505"/>
      <c r="P859" s="1760"/>
      <c r="Q859" s="1741"/>
      <c r="R859" s="1741"/>
      <c r="S859" s="1737">
        <f t="shared" si="459"/>
        <v>890</v>
      </c>
      <c r="T859" s="2479">
        <v>890</v>
      </c>
      <c r="U859" s="1741"/>
      <c r="V859" s="1741"/>
      <c r="W859" s="1760">
        <f t="shared" si="460"/>
        <v>0</v>
      </c>
      <c r="X859" s="1760"/>
      <c r="Y859" s="1741"/>
      <c r="Z859" s="1741"/>
      <c r="AA859" s="1737">
        <f t="shared" si="461"/>
        <v>701.12399999999991</v>
      </c>
      <c r="AB859" s="1737">
        <v>701.12399999999991</v>
      </c>
      <c r="AC859" s="1741"/>
      <c r="AD859" s="1741"/>
      <c r="AE859" s="1737">
        <f t="shared" si="462"/>
        <v>0</v>
      </c>
      <c r="AF859" s="1760"/>
      <c r="AG859" s="1741"/>
      <c r="AH859" s="1741"/>
      <c r="AI859" s="1737">
        <f t="shared" si="463"/>
        <v>890</v>
      </c>
      <c r="AJ859" s="1737">
        <v>890</v>
      </c>
      <c r="AK859" s="1741"/>
      <c r="AL859" s="1741"/>
      <c r="AM859" s="2479">
        <f t="shared" si="464"/>
        <v>1620</v>
      </c>
      <c r="AN859" s="2504">
        <v>1620</v>
      </c>
      <c r="AO859" s="1741">
        <v>0</v>
      </c>
      <c r="AP859" s="1741"/>
      <c r="AQ859" s="2504">
        <f t="shared" si="465"/>
        <v>1000</v>
      </c>
      <c r="AR859" s="2504">
        <v>1000</v>
      </c>
      <c r="AS859" s="1741"/>
      <c r="AT859" s="1741"/>
      <c r="AU859" s="1741"/>
      <c r="AV859" s="2504">
        <f t="shared" si="466"/>
        <v>1000</v>
      </c>
      <c r="AW859" s="2504">
        <v>1000</v>
      </c>
      <c r="AX859" s="1741"/>
      <c r="AY859" s="1741"/>
      <c r="AZ859" s="1741"/>
      <c r="BA859" s="1761"/>
      <c r="BB859" s="1761"/>
      <c r="BC859" s="1761"/>
      <c r="BD859" s="2329">
        <f t="shared" si="533"/>
        <v>1000</v>
      </c>
      <c r="BE859" s="2329"/>
      <c r="BF859" s="1762">
        <f t="shared" si="474"/>
        <v>730</v>
      </c>
      <c r="BG859" s="2403">
        <v>2022</v>
      </c>
      <c r="BH859" s="2403" t="s">
        <v>2324</v>
      </c>
      <c r="BI859" s="2403" t="s">
        <v>2327</v>
      </c>
      <c r="BJ859" s="2334">
        <f t="shared" si="529"/>
        <v>100</v>
      </c>
      <c r="BK859" s="2334">
        <f t="shared" si="530"/>
        <v>100</v>
      </c>
      <c r="BL859" s="2403" t="s">
        <v>40</v>
      </c>
      <c r="BM859" s="2506"/>
      <c r="BN859" s="2900" t="s">
        <v>2498</v>
      </c>
      <c r="BO859" s="2915"/>
      <c r="BP859" s="2507"/>
      <c r="BQ859" s="2508"/>
    </row>
    <row r="860" spans="1:69" s="2509" customFormat="1" ht="51">
      <c r="A860" s="2499">
        <v>3</v>
      </c>
      <c r="B860" s="2447" t="s">
        <v>1321</v>
      </c>
      <c r="C860" s="1729" t="s">
        <v>1322</v>
      </c>
      <c r="D860" s="145" t="s">
        <v>1323</v>
      </c>
      <c r="E860" s="2449" t="s">
        <v>305</v>
      </c>
      <c r="F860" s="2721" t="s">
        <v>1324</v>
      </c>
      <c r="G860" s="2479">
        <v>3124</v>
      </c>
      <c r="H860" s="2479">
        <v>3124</v>
      </c>
      <c r="I860" s="1741"/>
      <c r="J860" s="1741"/>
      <c r="K860" s="1737">
        <v>3124</v>
      </c>
      <c r="L860" s="1737">
        <v>3124</v>
      </c>
      <c r="M860" s="1759">
        <v>1715.4069999999999</v>
      </c>
      <c r="N860" s="1741">
        <v>1471.444</v>
      </c>
      <c r="O860" s="2505"/>
      <c r="P860" s="1760"/>
      <c r="Q860" s="1741"/>
      <c r="R860" s="1741"/>
      <c r="S860" s="1737">
        <f t="shared" si="459"/>
        <v>506</v>
      </c>
      <c r="T860" s="2479">
        <v>506</v>
      </c>
      <c r="U860" s="1741"/>
      <c r="V860" s="1741"/>
      <c r="W860" s="1760">
        <f t="shared" si="460"/>
        <v>0</v>
      </c>
      <c r="X860" s="1760"/>
      <c r="Y860" s="1741"/>
      <c r="Z860" s="1741"/>
      <c r="AA860" s="1760">
        <f t="shared" si="461"/>
        <v>506</v>
      </c>
      <c r="AB860" s="1760">
        <v>506</v>
      </c>
      <c r="AC860" s="1741"/>
      <c r="AD860" s="1741"/>
      <c r="AE860" s="1760">
        <f t="shared" si="462"/>
        <v>0</v>
      </c>
      <c r="AF860" s="1760"/>
      <c r="AG860" s="1741"/>
      <c r="AH860" s="1741"/>
      <c r="AI860" s="1760">
        <f t="shared" si="463"/>
        <v>506</v>
      </c>
      <c r="AJ860" s="1737">
        <v>506</v>
      </c>
      <c r="AK860" s="1741"/>
      <c r="AL860" s="1741"/>
      <c r="AM860" s="2505">
        <f t="shared" si="464"/>
        <v>1324</v>
      </c>
      <c r="AN860" s="2504">
        <v>1324</v>
      </c>
      <c r="AO860" s="1741">
        <v>0</v>
      </c>
      <c r="AP860" s="1741"/>
      <c r="AQ860" s="2504">
        <f t="shared" si="465"/>
        <v>1800</v>
      </c>
      <c r="AR860" s="2504">
        <v>1800</v>
      </c>
      <c r="AS860" s="1741"/>
      <c r="AT860" s="1741"/>
      <c r="AU860" s="1741"/>
      <c r="AV860" s="2504">
        <f t="shared" si="466"/>
        <v>1800</v>
      </c>
      <c r="AW860" s="2504">
        <v>1800</v>
      </c>
      <c r="AX860" s="1741"/>
      <c r="AY860" s="1741"/>
      <c r="AZ860" s="1741"/>
      <c r="BA860" s="1761"/>
      <c r="BB860" s="1761"/>
      <c r="BC860" s="1761"/>
      <c r="BD860" s="2329">
        <f t="shared" si="533"/>
        <v>1800</v>
      </c>
      <c r="BE860" s="2329"/>
      <c r="BF860" s="1762">
        <f t="shared" si="474"/>
        <v>818</v>
      </c>
      <c r="BG860" s="2403">
        <v>2022</v>
      </c>
      <c r="BH860" s="2403" t="s">
        <v>2324</v>
      </c>
      <c r="BI860" s="2403" t="s">
        <v>2327</v>
      </c>
      <c r="BJ860" s="2334">
        <f t="shared" si="529"/>
        <v>100</v>
      </c>
      <c r="BK860" s="2334">
        <f t="shared" si="530"/>
        <v>100</v>
      </c>
      <c r="BL860" s="2403" t="s">
        <v>40</v>
      </c>
      <c r="BM860" s="2506"/>
      <c r="BN860" s="2900" t="s">
        <v>2498</v>
      </c>
      <c r="BO860" s="2915"/>
      <c r="BP860" s="2507"/>
      <c r="BQ860" s="2508"/>
    </row>
    <row r="861" spans="1:69" s="2509" customFormat="1" ht="46.5" customHeight="1">
      <c r="A861" s="2499">
        <v>4</v>
      </c>
      <c r="B861" s="2447" t="s">
        <v>1325</v>
      </c>
      <c r="C861" s="1729" t="s">
        <v>1216</v>
      </c>
      <c r="D861" s="145" t="s">
        <v>1326</v>
      </c>
      <c r="E861" s="2449" t="s">
        <v>305</v>
      </c>
      <c r="F861" s="2721" t="s">
        <v>1327</v>
      </c>
      <c r="G861" s="2479">
        <v>1232</v>
      </c>
      <c r="H861" s="2479">
        <v>1232</v>
      </c>
      <c r="I861" s="1741"/>
      <c r="J861" s="1741"/>
      <c r="K861" s="1737">
        <v>1232</v>
      </c>
      <c r="L861" s="1737">
        <v>1232</v>
      </c>
      <c r="M861" s="1759">
        <v>1111.2930000000001</v>
      </c>
      <c r="N861" s="1741">
        <v>502.64500000000004</v>
      </c>
      <c r="O861" s="2505"/>
      <c r="P861" s="1760"/>
      <c r="Q861" s="1741"/>
      <c r="R861" s="1741"/>
      <c r="S861" s="1737">
        <f t="shared" si="459"/>
        <v>932</v>
      </c>
      <c r="T861" s="2479">
        <v>932</v>
      </c>
      <c r="U861" s="1741"/>
      <c r="V861" s="1741"/>
      <c r="W861" s="1760">
        <f t="shared" si="460"/>
        <v>0</v>
      </c>
      <c r="X861" s="1760"/>
      <c r="Y861" s="1741"/>
      <c r="Z861" s="1741"/>
      <c r="AA861" s="1737">
        <f t="shared" si="461"/>
        <v>811.29299999999989</v>
      </c>
      <c r="AB861" s="1737">
        <v>811.29299999999989</v>
      </c>
      <c r="AC861" s="1741"/>
      <c r="AD861" s="1741"/>
      <c r="AE861" s="1737">
        <f t="shared" si="462"/>
        <v>0</v>
      </c>
      <c r="AF861" s="1760"/>
      <c r="AG861" s="1741"/>
      <c r="AH861" s="1741"/>
      <c r="AI861" s="1737">
        <f t="shared" si="463"/>
        <v>932</v>
      </c>
      <c r="AJ861" s="1737">
        <v>932</v>
      </c>
      <c r="AK861" s="1741"/>
      <c r="AL861" s="1741"/>
      <c r="AM861" s="2479">
        <f t="shared" si="464"/>
        <v>1232</v>
      </c>
      <c r="AN861" s="2504">
        <v>1232</v>
      </c>
      <c r="AO861" s="1741">
        <v>0</v>
      </c>
      <c r="AP861" s="1741"/>
      <c r="AQ861" s="2504">
        <f t="shared" si="465"/>
        <v>0</v>
      </c>
      <c r="AR861" s="2504">
        <v>0</v>
      </c>
      <c r="AS861" s="1741"/>
      <c r="AT861" s="1741"/>
      <c r="AU861" s="1741"/>
      <c r="AV861" s="2504">
        <f t="shared" si="466"/>
        <v>0</v>
      </c>
      <c r="AW861" s="2504">
        <v>0</v>
      </c>
      <c r="AX861" s="1741"/>
      <c r="AY861" s="1741"/>
      <c r="AZ861" s="1741"/>
      <c r="BA861" s="1761"/>
      <c r="BB861" s="1761"/>
      <c r="BC861" s="1761"/>
      <c r="BD861" s="2329">
        <f t="shared" si="533"/>
        <v>0</v>
      </c>
      <c r="BE861" s="2329"/>
      <c r="BF861" s="1762">
        <f t="shared" si="474"/>
        <v>300</v>
      </c>
      <c r="BG861" s="2403">
        <v>2022</v>
      </c>
      <c r="BH861" s="2403" t="s">
        <v>910</v>
      </c>
      <c r="BI861" s="2403"/>
      <c r="BJ861" s="2334">
        <f t="shared" si="529"/>
        <v>100</v>
      </c>
      <c r="BK861" s="2334" t="e">
        <f t="shared" si="530"/>
        <v>#DIV/0!</v>
      </c>
      <c r="BL861" s="2403" t="s">
        <v>40</v>
      </c>
      <c r="BM861" s="2506"/>
      <c r="BN861" s="2900" t="s">
        <v>2498</v>
      </c>
      <c r="BO861" s="2915"/>
      <c r="BP861" s="2507"/>
      <c r="BQ861" s="2508"/>
    </row>
    <row r="862" spans="1:69" s="1630" customFormat="1" ht="46.5" customHeight="1">
      <c r="A862" s="2228" t="s">
        <v>74</v>
      </c>
      <c r="B862" s="1994" t="s">
        <v>2420</v>
      </c>
      <c r="C862" s="1995"/>
      <c r="D862" s="1851"/>
      <c r="E862" s="1853"/>
      <c r="F862" s="1854"/>
      <c r="G862" s="150">
        <f>SUM(G863)</f>
        <v>4440</v>
      </c>
      <c r="H862" s="150">
        <f t="shared" ref="H862:BD862" si="534">SUM(H863)</f>
        <v>4440</v>
      </c>
      <c r="I862" s="150">
        <f t="shared" si="534"/>
        <v>0</v>
      </c>
      <c r="J862" s="150">
        <f t="shared" si="534"/>
        <v>0</v>
      </c>
      <c r="K862" s="150">
        <f t="shared" si="534"/>
        <v>4440</v>
      </c>
      <c r="L862" s="150">
        <f t="shared" si="534"/>
        <v>4440</v>
      </c>
      <c r="M862" s="150">
        <f t="shared" si="534"/>
        <v>0</v>
      </c>
      <c r="N862" s="150">
        <f t="shared" si="534"/>
        <v>0</v>
      </c>
      <c r="O862" s="150">
        <f t="shared" si="534"/>
        <v>0</v>
      </c>
      <c r="P862" s="150">
        <f t="shared" si="534"/>
        <v>0</v>
      </c>
      <c r="Q862" s="150">
        <f t="shared" si="534"/>
        <v>0</v>
      </c>
      <c r="R862" s="150">
        <f t="shared" si="534"/>
        <v>0</v>
      </c>
      <c r="S862" s="150">
        <f t="shared" si="534"/>
        <v>500</v>
      </c>
      <c r="T862" s="150">
        <f t="shared" si="534"/>
        <v>500</v>
      </c>
      <c r="U862" s="150">
        <f t="shared" si="534"/>
        <v>0</v>
      </c>
      <c r="V862" s="150">
        <f t="shared" si="534"/>
        <v>0</v>
      </c>
      <c r="W862" s="150">
        <f t="shared" si="534"/>
        <v>0</v>
      </c>
      <c r="X862" s="150">
        <f t="shared" si="534"/>
        <v>0</v>
      </c>
      <c r="Y862" s="150">
        <f t="shared" si="534"/>
        <v>0</v>
      </c>
      <c r="Z862" s="150">
        <f t="shared" si="534"/>
        <v>0</v>
      </c>
      <c r="AA862" s="150">
        <f t="shared" si="534"/>
        <v>0</v>
      </c>
      <c r="AB862" s="150">
        <f t="shared" si="534"/>
        <v>0</v>
      </c>
      <c r="AC862" s="150">
        <f t="shared" si="534"/>
        <v>0</v>
      </c>
      <c r="AD862" s="150">
        <f t="shared" si="534"/>
        <v>0</v>
      </c>
      <c r="AE862" s="150">
        <f t="shared" si="534"/>
        <v>0</v>
      </c>
      <c r="AF862" s="150">
        <f t="shared" si="534"/>
        <v>0</v>
      </c>
      <c r="AG862" s="150">
        <f t="shared" si="534"/>
        <v>0</v>
      </c>
      <c r="AH862" s="150">
        <f t="shared" si="534"/>
        <v>0</v>
      </c>
      <c r="AI862" s="150">
        <f t="shared" si="534"/>
        <v>500</v>
      </c>
      <c r="AJ862" s="150">
        <f t="shared" si="534"/>
        <v>500</v>
      </c>
      <c r="AK862" s="150">
        <f t="shared" si="534"/>
        <v>0</v>
      </c>
      <c r="AL862" s="150">
        <f t="shared" si="534"/>
        <v>0</v>
      </c>
      <c r="AM862" s="150">
        <f t="shared" si="534"/>
        <v>500</v>
      </c>
      <c r="AN862" s="150">
        <f t="shared" si="534"/>
        <v>500</v>
      </c>
      <c r="AO862" s="150">
        <f t="shared" si="534"/>
        <v>0</v>
      </c>
      <c r="AP862" s="150">
        <f t="shared" si="534"/>
        <v>0</v>
      </c>
      <c r="AQ862" s="150">
        <f t="shared" si="534"/>
        <v>3940</v>
      </c>
      <c r="AR862" s="150">
        <f t="shared" si="534"/>
        <v>3940</v>
      </c>
      <c r="AS862" s="150">
        <f t="shared" si="534"/>
        <v>0</v>
      </c>
      <c r="AT862" s="150">
        <f t="shared" si="534"/>
        <v>0</v>
      </c>
      <c r="AU862" s="150">
        <f t="shared" si="534"/>
        <v>0</v>
      </c>
      <c r="AV862" s="150">
        <f t="shared" si="534"/>
        <v>3940</v>
      </c>
      <c r="AW862" s="150">
        <f t="shared" si="534"/>
        <v>3940</v>
      </c>
      <c r="AX862" s="150">
        <f t="shared" si="534"/>
        <v>0</v>
      </c>
      <c r="AY862" s="150">
        <f t="shared" si="534"/>
        <v>0</v>
      </c>
      <c r="AZ862" s="150">
        <f t="shared" si="534"/>
        <v>0</v>
      </c>
      <c r="BA862" s="150">
        <f t="shared" si="534"/>
        <v>0</v>
      </c>
      <c r="BB862" s="150">
        <f t="shared" si="534"/>
        <v>0</v>
      </c>
      <c r="BC862" s="150">
        <f t="shared" si="534"/>
        <v>0</v>
      </c>
      <c r="BD862" s="150">
        <f t="shared" si="534"/>
        <v>136</v>
      </c>
      <c r="BE862" s="102"/>
      <c r="BF862" s="1855"/>
      <c r="BG862" s="1856"/>
      <c r="BH862" s="1856"/>
      <c r="BI862" s="1856"/>
      <c r="BJ862" s="1692">
        <f t="shared" si="529"/>
        <v>14.324324324324325</v>
      </c>
      <c r="BK862" s="1692">
        <f t="shared" si="530"/>
        <v>3.451776649746193</v>
      </c>
      <c r="BL862" s="1719"/>
      <c r="BM862" s="1857"/>
      <c r="BN862" s="2900" t="s">
        <v>2498</v>
      </c>
      <c r="BO862" s="2916"/>
      <c r="BP862" s="1858"/>
      <c r="BQ862" s="1859"/>
    </row>
    <row r="863" spans="1:69" s="2518" customFormat="1" ht="63.75">
      <c r="A863" s="2612">
        <v>1</v>
      </c>
      <c r="B863" s="2510" t="s">
        <v>1328</v>
      </c>
      <c r="C863" s="2848" t="s">
        <v>1182</v>
      </c>
      <c r="D863" s="2848" t="s">
        <v>1329</v>
      </c>
      <c r="E863" s="2449" t="s">
        <v>206</v>
      </c>
      <c r="F863" s="2450" t="s">
        <v>1330</v>
      </c>
      <c r="G863" s="2504">
        <v>4440</v>
      </c>
      <c r="H863" s="2504">
        <v>4440</v>
      </c>
      <c r="I863" s="2504"/>
      <c r="J863" s="2504"/>
      <c r="K863" s="2504">
        <v>4440</v>
      </c>
      <c r="L863" s="2504">
        <v>4440</v>
      </c>
      <c r="M863" s="2504">
        <v>0</v>
      </c>
      <c r="N863" s="2504"/>
      <c r="O863" s="2505"/>
      <c r="P863" s="2505"/>
      <c r="Q863" s="2504"/>
      <c r="R863" s="2504"/>
      <c r="S863" s="2479">
        <f t="shared" si="459"/>
        <v>500</v>
      </c>
      <c r="T863" s="2479">
        <v>500</v>
      </c>
      <c r="U863" s="2504"/>
      <c r="V863" s="2504"/>
      <c r="W863" s="2505">
        <f t="shared" si="460"/>
        <v>0</v>
      </c>
      <c r="X863" s="2505"/>
      <c r="Y863" s="2504"/>
      <c r="Z863" s="2504"/>
      <c r="AA863" s="2479">
        <f t="shared" si="461"/>
        <v>0</v>
      </c>
      <c r="AB863" s="2479"/>
      <c r="AC863" s="2504"/>
      <c r="AD863" s="2504"/>
      <c r="AE863" s="2479">
        <f t="shared" si="462"/>
        <v>0</v>
      </c>
      <c r="AF863" s="2505"/>
      <c r="AG863" s="2504"/>
      <c r="AH863" s="2504"/>
      <c r="AI863" s="2479">
        <f t="shared" si="463"/>
        <v>500</v>
      </c>
      <c r="AJ863" s="2479">
        <v>500</v>
      </c>
      <c r="AK863" s="2504"/>
      <c r="AL863" s="2504"/>
      <c r="AM863" s="2479">
        <f t="shared" si="464"/>
        <v>500</v>
      </c>
      <c r="AN863" s="2504">
        <v>500</v>
      </c>
      <c r="AO863" s="2504">
        <v>0</v>
      </c>
      <c r="AP863" s="2504"/>
      <c r="AQ863" s="2504">
        <f t="shared" si="465"/>
        <v>3940</v>
      </c>
      <c r="AR863" s="2504">
        <v>3940</v>
      </c>
      <c r="AS863" s="2504"/>
      <c r="AT863" s="2504"/>
      <c r="AU863" s="2504"/>
      <c r="AV863" s="2504">
        <f t="shared" si="466"/>
        <v>3940</v>
      </c>
      <c r="AW863" s="2504">
        <v>3940</v>
      </c>
      <c r="AX863" s="2504"/>
      <c r="AY863" s="2504"/>
      <c r="AZ863" s="2504"/>
      <c r="BA863" s="2516"/>
      <c r="BB863" s="2516"/>
      <c r="BC863" s="2516"/>
      <c r="BD863" s="2516">
        <v>136</v>
      </c>
      <c r="BE863" s="2516"/>
      <c r="BF863" s="2516">
        <f t="shared" si="474"/>
        <v>0</v>
      </c>
      <c r="BG863" s="2403">
        <v>2023</v>
      </c>
      <c r="BH863" s="2403" t="s">
        <v>2322</v>
      </c>
      <c r="BI863" s="2403" t="s">
        <v>2327</v>
      </c>
      <c r="BJ863" s="2334">
        <f t="shared" si="529"/>
        <v>14.324324324324325</v>
      </c>
      <c r="BK863" s="2334">
        <f t="shared" si="530"/>
        <v>3.451776649746193</v>
      </c>
      <c r="BL863" s="2403" t="s">
        <v>40</v>
      </c>
      <c r="BM863" s="2506"/>
      <c r="BN863" s="2900" t="s">
        <v>2498</v>
      </c>
      <c r="BO863" s="2915"/>
      <c r="BP863" s="2507"/>
      <c r="BQ863" s="2508"/>
    </row>
    <row r="864" spans="1:69" s="28" customFormat="1" ht="25.5" customHeight="1">
      <c r="A864" s="2203" t="s">
        <v>54</v>
      </c>
      <c r="B864" s="1798" t="s">
        <v>57</v>
      </c>
      <c r="C864" s="1733"/>
      <c r="D864" s="1733"/>
      <c r="E864" s="1734"/>
      <c r="F864" s="1734"/>
      <c r="G864" s="102">
        <f>G865+G868+G870</f>
        <v>13377</v>
      </c>
      <c r="H864" s="102">
        <f t="shared" ref="H864:BD864" si="535">H865+H868+H870</f>
        <v>13377</v>
      </c>
      <c r="I864" s="102">
        <f t="shared" si="535"/>
        <v>0</v>
      </c>
      <c r="J864" s="102">
        <f t="shared" si="535"/>
        <v>0</v>
      </c>
      <c r="K864" s="102">
        <f t="shared" si="535"/>
        <v>13377</v>
      </c>
      <c r="L864" s="102">
        <f t="shared" si="535"/>
        <v>13377</v>
      </c>
      <c r="M864" s="102">
        <f t="shared" si="535"/>
        <v>3449.828</v>
      </c>
      <c r="N864" s="102">
        <f t="shared" si="535"/>
        <v>1900.3600000000001</v>
      </c>
      <c r="O864" s="102">
        <f t="shared" si="535"/>
        <v>0</v>
      </c>
      <c r="P864" s="102">
        <f t="shared" si="535"/>
        <v>0</v>
      </c>
      <c r="Q864" s="102">
        <f t="shared" si="535"/>
        <v>0</v>
      </c>
      <c r="R864" s="102">
        <f t="shared" si="535"/>
        <v>0</v>
      </c>
      <c r="S864" s="102">
        <f t="shared" si="535"/>
        <v>3227</v>
      </c>
      <c r="T864" s="102">
        <f t="shared" si="535"/>
        <v>3227</v>
      </c>
      <c r="U864" s="102">
        <f t="shared" si="535"/>
        <v>0</v>
      </c>
      <c r="V864" s="102">
        <f t="shared" si="535"/>
        <v>0</v>
      </c>
      <c r="W864" s="102">
        <f t="shared" si="535"/>
        <v>0</v>
      </c>
      <c r="X864" s="102">
        <f t="shared" si="535"/>
        <v>0</v>
      </c>
      <c r="Y864" s="102">
        <f t="shared" si="535"/>
        <v>0</v>
      </c>
      <c r="Z864" s="102">
        <f t="shared" si="535"/>
        <v>0</v>
      </c>
      <c r="AA864" s="102">
        <f t="shared" si="535"/>
        <v>1884</v>
      </c>
      <c r="AB864" s="102">
        <f t="shared" si="535"/>
        <v>1884</v>
      </c>
      <c r="AC864" s="102">
        <f t="shared" si="535"/>
        <v>0</v>
      </c>
      <c r="AD864" s="102">
        <f t="shared" si="535"/>
        <v>0</v>
      </c>
      <c r="AE864" s="102">
        <f t="shared" si="535"/>
        <v>0</v>
      </c>
      <c r="AF864" s="102">
        <f t="shared" si="535"/>
        <v>0</v>
      </c>
      <c r="AG864" s="102">
        <f t="shared" si="535"/>
        <v>0</v>
      </c>
      <c r="AH864" s="102">
        <f t="shared" si="535"/>
        <v>0</v>
      </c>
      <c r="AI864" s="102">
        <f t="shared" si="535"/>
        <v>3227</v>
      </c>
      <c r="AJ864" s="102">
        <f t="shared" si="535"/>
        <v>3227</v>
      </c>
      <c r="AK864" s="102">
        <f t="shared" si="535"/>
        <v>0</v>
      </c>
      <c r="AL864" s="102">
        <f t="shared" si="535"/>
        <v>0</v>
      </c>
      <c r="AM864" s="102">
        <f t="shared" si="535"/>
        <v>5635</v>
      </c>
      <c r="AN864" s="102">
        <f t="shared" si="535"/>
        <v>5635</v>
      </c>
      <c r="AO864" s="102">
        <f t="shared" si="535"/>
        <v>0</v>
      </c>
      <c r="AP864" s="102">
        <f t="shared" si="535"/>
        <v>0</v>
      </c>
      <c r="AQ864" s="102">
        <f t="shared" si="535"/>
        <v>7742</v>
      </c>
      <c r="AR864" s="102">
        <f t="shared" si="535"/>
        <v>7742</v>
      </c>
      <c r="AS864" s="102">
        <f t="shared" si="535"/>
        <v>0</v>
      </c>
      <c r="AT864" s="102">
        <f t="shared" si="535"/>
        <v>0</v>
      </c>
      <c r="AU864" s="102">
        <f t="shared" si="535"/>
        <v>0</v>
      </c>
      <c r="AV864" s="102">
        <f t="shared" si="535"/>
        <v>5174</v>
      </c>
      <c r="AW864" s="102">
        <f t="shared" si="535"/>
        <v>5174</v>
      </c>
      <c r="AX864" s="102">
        <f t="shared" si="535"/>
        <v>0</v>
      </c>
      <c r="AY864" s="102">
        <f t="shared" si="535"/>
        <v>0</v>
      </c>
      <c r="AZ864" s="102">
        <f t="shared" si="535"/>
        <v>0</v>
      </c>
      <c r="BA864" s="102">
        <f t="shared" si="535"/>
        <v>0</v>
      </c>
      <c r="BB864" s="102">
        <f t="shared" si="535"/>
        <v>0</v>
      </c>
      <c r="BC864" s="102">
        <f t="shared" si="535"/>
        <v>0</v>
      </c>
      <c r="BD864" s="1050">
        <f t="shared" si="535"/>
        <v>4190</v>
      </c>
      <c r="BE864" s="1050">
        <f>'PL 3 PB DATP'!H82</f>
        <v>4190</v>
      </c>
      <c r="BF864" s="102">
        <f t="shared" ref="BF864" si="536">SUM(BF866:BF871)</f>
        <v>2408</v>
      </c>
      <c r="BG864" s="1658"/>
      <c r="BH864" s="1658"/>
      <c r="BI864" s="1658"/>
      <c r="BJ864" s="1669">
        <f t="shared" si="529"/>
        <v>73.44696120206325</v>
      </c>
      <c r="BK864" s="1669">
        <f t="shared" si="530"/>
        <v>54.120382330147251</v>
      </c>
      <c r="BL864" s="1658"/>
      <c r="BM864" s="18"/>
      <c r="BN864" s="2900" t="s">
        <v>2498</v>
      </c>
      <c r="BO864" s="1370"/>
      <c r="BP864" s="1660">
        <f>BE864-BD864</f>
        <v>0</v>
      </c>
      <c r="BQ864" s="53"/>
    </row>
    <row r="865" spans="1:73" s="28" customFormat="1" ht="47.25" customHeight="1">
      <c r="A865" s="2203" t="s">
        <v>73</v>
      </c>
      <c r="B865" s="1798" t="s">
        <v>2422</v>
      </c>
      <c r="C865" s="1733"/>
      <c r="D865" s="1733"/>
      <c r="E865" s="1734"/>
      <c r="F865" s="1734"/>
      <c r="G865" s="102">
        <f>SUM(G866:G867)</f>
        <v>5810</v>
      </c>
      <c r="H865" s="102">
        <f t="shared" ref="H865:BC865" si="537">SUM(H866:H867)</f>
        <v>5810</v>
      </c>
      <c r="I865" s="102">
        <f t="shared" si="537"/>
        <v>0</v>
      </c>
      <c r="J865" s="102">
        <f t="shared" si="537"/>
        <v>0</v>
      </c>
      <c r="K865" s="102">
        <f t="shared" si="537"/>
        <v>5810</v>
      </c>
      <c r="L865" s="102">
        <f t="shared" si="537"/>
        <v>5810</v>
      </c>
      <c r="M865" s="102">
        <f t="shared" si="537"/>
        <v>3449.828</v>
      </c>
      <c r="N865" s="102">
        <f t="shared" si="537"/>
        <v>1900.3600000000001</v>
      </c>
      <c r="O865" s="102">
        <f t="shared" si="537"/>
        <v>0</v>
      </c>
      <c r="P865" s="102">
        <f t="shared" si="537"/>
        <v>0</v>
      </c>
      <c r="Q865" s="102">
        <f t="shared" si="537"/>
        <v>0</v>
      </c>
      <c r="R865" s="102">
        <f t="shared" si="537"/>
        <v>0</v>
      </c>
      <c r="S865" s="102">
        <f t="shared" si="537"/>
        <v>1884</v>
      </c>
      <c r="T865" s="102">
        <f t="shared" si="537"/>
        <v>1884</v>
      </c>
      <c r="U865" s="102">
        <f t="shared" si="537"/>
        <v>0</v>
      </c>
      <c r="V865" s="102">
        <f t="shared" si="537"/>
        <v>0</v>
      </c>
      <c r="W865" s="102">
        <f t="shared" si="537"/>
        <v>0</v>
      </c>
      <c r="X865" s="102">
        <f t="shared" si="537"/>
        <v>0</v>
      </c>
      <c r="Y865" s="102">
        <f t="shared" si="537"/>
        <v>0</v>
      </c>
      <c r="Z865" s="102">
        <f t="shared" si="537"/>
        <v>0</v>
      </c>
      <c r="AA865" s="102">
        <f t="shared" si="537"/>
        <v>1884</v>
      </c>
      <c r="AB865" s="102">
        <f t="shared" si="537"/>
        <v>1884</v>
      </c>
      <c r="AC865" s="102">
        <f t="shared" si="537"/>
        <v>0</v>
      </c>
      <c r="AD865" s="102">
        <f t="shared" si="537"/>
        <v>0</v>
      </c>
      <c r="AE865" s="102">
        <f t="shared" si="537"/>
        <v>0</v>
      </c>
      <c r="AF865" s="102">
        <f t="shared" si="537"/>
        <v>0</v>
      </c>
      <c r="AG865" s="102">
        <f t="shared" si="537"/>
        <v>0</v>
      </c>
      <c r="AH865" s="102">
        <f t="shared" si="537"/>
        <v>0</v>
      </c>
      <c r="AI865" s="102">
        <f t="shared" si="537"/>
        <v>1884</v>
      </c>
      <c r="AJ865" s="102">
        <f t="shared" si="537"/>
        <v>1884</v>
      </c>
      <c r="AK865" s="102">
        <f t="shared" si="537"/>
        <v>0</v>
      </c>
      <c r="AL865" s="102">
        <f t="shared" si="537"/>
        <v>0</v>
      </c>
      <c r="AM865" s="102">
        <f t="shared" si="537"/>
        <v>4292</v>
      </c>
      <c r="AN865" s="102">
        <f t="shared" si="537"/>
        <v>4292</v>
      </c>
      <c r="AO865" s="102">
        <f t="shared" si="537"/>
        <v>0</v>
      </c>
      <c r="AP865" s="102">
        <f t="shared" si="537"/>
        <v>0</v>
      </c>
      <c r="AQ865" s="102">
        <f t="shared" si="537"/>
        <v>1517.9999999999998</v>
      </c>
      <c r="AR865" s="102">
        <f t="shared" si="537"/>
        <v>1517.9999999999998</v>
      </c>
      <c r="AS865" s="102">
        <f t="shared" si="537"/>
        <v>0</v>
      </c>
      <c r="AT865" s="102">
        <f t="shared" si="537"/>
        <v>0</v>
      </c>
      <c r="AU865" s="102">
        <f t="shared" si="537"/>
        <v>0</v>
      </c>
      <c r="AV865" s="102">
        <f t="shared" si="537"/>
        <v>1517.9999999999998</v>
      </c>
      <c r="AW865" s="102">
        <f t="shared" si="537"/>
        <v>1517.9999999999998</v>
      </c>
      <c r="AX865" s="102">
        <f t="shared" si="537"/>
        <v>0</v>
      </c>
      <c r="AY865" s="102">
        <f t="shared" si="537"/>
        <v>0</v>
      </c>
      <c r="AZ865" s="102">
        <f t="shared" si="537"/>
        <v>0</v>
      </c>
      <c r="BA865" s="102">
        <f t="shared" si="537"/>
        <v>0</v>
      </c>
      <c r="BB865" s="102">
        <f t="shared" si="537"/>
        <v>0</v>
      </c>
      <c r="BC865" s="102">
        <f t="shared" si="537"/>
        <v>0</v>
      </c>
      <c r="BD865" s="102">
        <f>SUM(BD866:BD867)</f>
        <v>1517.9999999999998</v>
      </c>
      <c r="BE865" s="102">
        <f>SUM(BE866:BE867)</f>
        <v>0</v>
      </c>
      <c r="BF865" s="102"/>
      <c r="BG865" s="1735"/>
      <c r="BH865" s="1735"/>
      <c r="BI865" s="1735"/>
      <c r="BJ865" s="1669">
        <f t="shared" si="529"/>
        <v>100</v>
      </c>
      <c r="BK865" s="1669">
        <f t="shared" si="530"/>
        <v>100</v>
      </c>
      <c r="BL865" s="1658"/>
      <c r="BM865" s="18"/>
      <c r="BN865" s="2900" t="s">
        <v>2498</v>
      </c>
      <c r="BO865" s="1370"/>
      <c r="BP865" s="1660"/>
      <c r="BQ865" s="53"/>
    </row>
    <row r="866" spans="1:73" s="2428" customFormat="1" ht="39" customHeight="1">
      <c r="A866" s="2523">
        <v>1</v>
      </c>
      <c r="B866" s="2524" t="s">
        <v>1895</v>
      </c>
      <c r="C866" s="145" t="s">
        <v>1860</v>
      </c>
      <c r="D866" s="168" t="s">
        <v>1896</v>
      </c>
      <c r="E866" s="2525" t="s">
        <v>524</v>
      </c>
      <c r="F866" s="2637" t="s">
        <v>1897</v>
      </c>
      <c r="G866" s="2527">
        <v>1770</v>
      </c>
      <c r="H866" s="2527">
        <v>1770</v>
      </c>
      <c r="I866" s="158"/>
      <c r="J866" s="158"/>
      <c r="K866" s="157">
        <v>1770</v>
      </c>
      <c r="L866" s="157">
        <v>1770</v>
      </c>
      <c r="M866" s="1005">
        <v>1449.0909999999999</v>
      </c>
      <c r="N866" s="157">
        <v>169.61199999999999</v>
      </c>
      <c r="O866" s="2541">
        <f t="shared" ref="O866:O869" si="538">P866+Q866+R866</f>
        <v>0</v>
      </c>
      <c r="P866" s="160"/>
      <c r="Q866" s="160"/>
      <c r="R866" s="160"/>
      <c r="S866" s="161">
        <f t="shared" si="459"/>
        <v>250</v>
      </c>
      <c r="T866" s="2541">
        <v>250</v>
      </c>
      <c r="U866" s="160"/>
      <c r="V866" s="160"/>
      <c r="W866" s="160">
        <f t="shared" si="460"/>
        <v>0</v>
      </c>
      <c r="X866" s="159">
        <v>0</v>
      </c>
      <c r="Y866" s="160"/>
      <c r="Z866" s="160"/>
      <c r="AA866" s="160">
        <f t="shared" si="461"/>
        <v>250</v>
      </c>
      <c r="AB866" s="160">
        <v>250</v>
      </c>
      <c r="AC866" s="160"/>
      <c r="AD866" s="160"/>
      <c r="AE866" s="160">
        <f t="shared" si="462"/>
        <v>0</v>
      </c>
      <c r="AF866" s="160">
        <f t="shared" ref="AF866:AF869" si="539">P866</f>
        <v>0</v>
      </c>
      <c r="AG866" s="160"/>
      <c r="AH866" s="160"/>
      <c r="AI866" s="160">
        <f t="shared" si="463"/>
        <v>250</v>
      </c>
      <c r="AJ866" s="160">
        <f t="shared" ref="AJ866:AJ869" si="540">T866</f>
        <v>250</v>
      </c>
      <c r="AK866" s="160"/>
      <c r="AL866" s="160"/>
      <c r="AM866" s="2541">
        <f t="shared" si="464"/>
        <v>1571.3050000000001</v>
      </c>
      <c r="AN866" s="2541">
        <v>1571.3050000000001</v>
      </c>
      <c r="AO866" s="160"/>
      <c r="AP866" s="160"/>
      <c r="AQ866" s="2541">
        <f t="shared" si="465"/>
        <v>198.69499999999994</v>
      </c>
      <c r="AR866" s="2541">
        <f t="shared" ref="AR866:AR871" si="541">H866-AN866</f>
        <v>198.69499999999994</v>
      </c>
      <c r="AS866" s="160"/>
      <c r="AT866" s="160"/>
      <c r="AU866" s="160"/>
      <c r="AV866" s="2541">
        <f t="shared" si="466"/>
        <v>198.69499999999994</v>
      </c>
      <c r="AW866" s="2541">
        <v>198.69499999999994</v>
      </c>
      <c r="AX866" s="160"/>
      <c r="AY866" s="160"/>
      <c r="AZ866" s="160"/>
      <c r="BA866" s="99"/>
      <c r="BB866" s="99"/>
      <c r="BC866" s="99"/>
      <c r="BD866" s="2329">
        <f t="shared" ref="BD866:BD867" si="542">AW866</f>
        <v>198.69499999999994</v>
      </c>
      <c r="BE866" s="2329"/>
      <c r="BF866" s="933">
        <f t="shared" si="474"/>
        <v>1321.3050000000001</v>
      </c>
      <c r="BG866" s="2638">
        <v>2022</v>
      </c>
      <c r="BH866" s="2638" t="s">
        <v>2324</v>
      </c>
      <c r="BI866" s="2638" t="s">
        <v>2327</v>
      </c>
      <c r="BJ866" s="2531">
        <f t="shared" si="529"/>
        <v>100</v>
      </c>
      <c r="BK866" s="2531">
        <f t="shared" si="530"/>
        <v>100</v>
      </c>
      <c r="BL866" s="2638" t="s">
        <v>40</v>
      </c>
      <c r="BM866" s="2548"/>
      <c r="BN866" s="2900" t="s">
        <v>2498</v>
      </c>
      <c r="BO866" s="2920"/>
      <c r="BP866" s="2549"/>
      <c r="BQ866" s="2427"/>
    </row>
    <row r="867" spans="1:73" s="2428" customFormat="1" ht="38.25">
      <c r="A867" s="2523">
        <v>2</v>
      </c>
      <c r="B867" s="2524" t="s">
        <v>1898</v>
      </c>
      <c r="C867" s="145" t="s">
        <v>1623</v>
      </c>
      <c r="D867" s="168" t="s">
        <v>1766</v>
      </c>
      <c r="E867" s="2525" t="s">
        <v>524</v>
      </c>
      <c r="F867" s="2637" t="s">
        <v>1899</v>
      </c>
      <c r="G867" s="2527">
        <v>4040</v>
      </c>
      <c r="H867" s="2527">
        <v>4040</v>
      </c>
      <c r="I867" s="1767"/>
      <c r="J867" s="1767"/>
      <c r="K867" s="157">
        <v>4040</v>
      </c>
      <c r="L867" s="157">
        <v>4040</v>
      </c>
      <c r="M867" s="1005">
        <v>2000.7370000000001</v>
      </c>
      <c r="N867" s="157">
        <v>1730.748</v>
      </c>
      <c r="O867" s="2541">
        <f t="shared" si="538"/>
        <v>0</v>
      </c>
      <c r="P867" s="160"/>
      <c r="Q867" s="160"/>
      <c r="R867" s="160"/>
      <c r="S867" s="161">
        <f t="shared" si="459"/>
        <v>1634</v>
      </c>
      <c r="T867" s="2541">
        <v>1634</v>
      </c>
      <c r="U867" s="160"/>
      <c r="V867" s="160"/>
      <c r="W867" s="160">
        <f t="shared" si="460"/>
        <v>0</v>
      </c>
      <c r="X867" s="159">
        <v>0</v>
      </c>
      <c r="Y867" s="160"/>
      <c r="Z867" s="160"/>
      <c r="AA867" s="160">
        <f t="shared" si="461"/>
        <v>1634</v>
      </c>
      <c r="AB867" s="160">
        <v>1634</v>
      </c>
      <c r="AC867" s="160"/>
      <c r="AD867" s="160"/>
      <c r="AE867" s="160">
        <f t="shared" si="462"/>
        <v>0</v>
      </c>
      <c r="AF867" s="160">
        <f t="shared" si="539"/>
        <v>0</v>
      </c>
      <c r="AG867" s="160"/>
      <c r="AH867" s="160"/>
      <c r="AI867" s="160">
        <f t="shared" si="463"/>
        <v>1634</v>
      </c>
      <c r="AJ867" s="160">
        <f t="shared" si="540"/>
        <v>1634</v>
      </c>
      <c r="AK867" s="160"/>
      <c r="AL867" s="160"/>
      <c r="AM867" s="2541">
        <f t="shared" si="464"/>
        <v>2720.6950000000002</v>
      </c>
      <c r="AN867" s="2541">
        <v>2720.6950000000002</v>
      </c>
      <c r="AO867" s="160"/>
      <c r="AP867" s="160"/>
      <c r="AQ867" s="2541">
        <f t="shared" si="465"/>
        <v>1319.3049999999998</v>
      </c>
      <c r="AR867" s="2541">
        <f t="shared" si="541"/>
        <v>1319.3049999999998</v>
      </c>
      <c r="AS867" s="160"/>
      <c r="AT867" s="160"/>
      <c r="AU867" s="160"/>
      <c r="AV867" s="2541">
        <f t="shared" si="466"/>
        <v>1319.3049999999998</v>
      </c>
      <c r="AW867" s="2541">
        <v>1319.3049999999998</v>
      </c>
      <c r="AX867" s="160"/>
      <c r="AY867" s="160"/>
      <c r="AZ867" s="160"/>
      <c r="BA867" s="99"/>
      <c r="BB867" s="99"/>
      <c r="BC867" s="99"/>
      <c r="BD867" s="2329">
        <f t="shared" si="542"/>
        <v>1319.3049999999998</v>
      </c>
      <c r="BE867" s="2329"/>
      <c r="BF867" s="933">
        <f t="shared" si="474"/>
        <v>1086.6950000000002</v>
      </c>
      <c r="BG867" s="2638">
        <v>2022</v>
      </c>
      <c r="BH867" s="2638" t="s">
        <v>2324</v>
      </c>
      <c r="BI867" s="2638" t="s">
        <v>2327</v>
      </c>
      <c r="BJ867" s="2531">
        <f t="shared" si="529"/>
        <v>100</v>
      </c>
      <c r="BK867" s="2531">
        <f t="shared" si="530"/>
        <v>100</v>
      </c>
      <c r="BL867" s="2638" t="s">
        <v>40</v>
      </c>
      <c r="BM867" s="2548"/>
      <c r="BN867" s="2900" t="s">
        <v>2498</v>
      </c>
      <c r="BO867" s="2920"/>
      <c r="BP867" s="2549"/>
      <c r="BQ867" s="2427"/>
    </row>
    <row r="868" spans="1:73" s="1630" customFormat="1" ht="46.5" customHeight="1">
      <c r="A868" s="2228" t="s">
        <v>74</v>
      </c>
      <c r="B868" s="1994" t="s">
        <v>2420</v>
      </c>
      <c r="C868" s="1995"/>
      <c r="D868" s="1851"/>
      <c r="E868" s="1853"/>
      <c r="F868" s="1854"/>
      <c r="G868" s="150">
        <f>SUM(G869)</f>
        <v>4607</v>
      </c>
      <c r="H868" s="150">
        <f t="shared" ref="H868:BC868" si="543">SUM(H869)</f>
        <v>4607</v>
      </c>
      <c r="I868" s="150">
        <f t="shared" si="543"/>
        <v>0</v>
      </c>
      <c r="J868" s="150">
        <f t="shared" si="543"/>
        <v>0</v>
      </c>
      <c r="K868" s="150">
        <f t="shared" si="543"/>
        <v>4607</v>
      </c>
      <c r="L868" s="150">
        <f t="shared" si="543"/>
        <v>4607</v>
      </c>
      <c r="M868" s="150">
        <f t="shared" si="543"/>
        <v>0</v>
      </c>
      <c r="N868" s="150">
        <f t="shared" si="543"/>
        <v>0</v>
      </c>
      <c r="O868" s="150">
        <f t="shared" si="543"/>
        <v>0</v>
      </c>
      <c r="P868" s="150">
        <f t="shared" si="543"/>
        <v>0</v>
      </c>
      <c r="Q868" s="150">
        <f t="shared" si="543"/>
        <v>0</v>
      </c>
      <c r="R868" s="150">
        <f t="shared" si="543"/>
        <v>0</v>
      </c>
      <c r="S868" s="150">
        <f t="shared" si="543"/>
        <v>1343</v>
      </c>
      <c r="T868" s="150">
        <f t="shared" si="543"/>
        <v>1343</v>
      </c>
      <c r="U868" s="150">
        <f t="shared" si="543"/>
        <v>0</v>
      </c>
      <c r="V868" s="150">
        <f t="shared" si="543"/>
        <v>0</v>
      </c>
      <c r="W868" s="150">
        <f t="shared" si="543"/>
        <v>0</v>
      </c>
      <c r="X868" s="150">
        <f t="shared" si="543"/>
        <v>0</v>
      </c>
      <c r="Y868" s="150">
        <f t="shared" si="543"/>
        <v>0</v>
      </c>
      <c r="Z868" s="150">
        <f t="shared" si="543"/>
        <v>0</v>
      </c>
      <c r="AA868" s="150">
        <f t="shared" si="543"/>
        <v>0</v>
      </c>
      <c r="AB868" s="150">
        <f t="shared" si="543"/>
        <v>0</v>
      </c>
      <c r="AC868" s="150">
        <f t="shared" si="543"/>
        <v>0</v>
      </c>
      <c r="AD868" s="150">
        <f t="shared" si="543"/>
        <v>0</v>
      </c>
      <c r="AE868" s="150">
        <f t="shared" si="543"/>
        <v>0</v>
      </c>
      <c r="AF868" s="150">
        <f t="shared" si="543"/>
        <v>0</v>
      </c>
      <c r="AG868" s="150">
        <f t="shared" si="543"/>
        <v>0</v>
      </c>
      <c r="AH868" s="150">
        <f t="shared" si="543"/>
        <v>0</v>
      </c>
      <c r="AI868" s="150">
        <f t="shared" si="543"/>
        <v>1343</v>
      </c>
      <c r="AJ868" s="150">
        <f t="shared" si="543"/>
        <v>1343</v>
      </c>
      <c r="AK868" s="150">
        <f t="shared" si="543"/>
        <v>0</v>
      </c>
      <c r="AL868" s="150">
        <f t="shared" si="543"/>
        <v>0</v>
      </c>
      <c r="AM868" s="150">
        <f t="shared" si="543"/>
        <v>1343</v>
      </c>
      <c r="AN868" s="150">
        <f t="shared" si="543"/>
        <v>1343</v>
      </c>
      <c r="AO868" s="150">
        <f t="shared" si="543"/>
        <v>0</v>
      </c>
      <c r="AP868" s="150">
        <f t="shared" si="543"/>
        <v>0</v>
      </c>
      <c r="AQ868" s="150">
        <f t="shared" si="543"/>
        <v>3264</v>
      </c>
      <c r="AR868" s="150">
        <f t="shared" si="543"/>
        <v>3264</v>
      </c>
      <c r="AS868" s="150">
        <f t="shared" si="543"/>
        <v>0</v>
      </c>
      <c r="AT868" s="150">
        <f t="shared" si="543"/>
        <v>0</v>
      </c>
      <c r="AU868" s="150">
        <f t="shared" si="543"/>
        <v>0</v>
      </c>
      <c r="AV868" s="150">
        <f t="shared" si="543"/>
        <v>2176</v>
      </c>
      <c r="AW868" s="150">
        <f t="shared" si="543"/>
        <v>2176</v>
      </c>
      <c r="AX868" s="150">
        <f t="shared" si="543"/>
        <v>0</v>
      </c>
      <c r="AY868" s="150">
        <f t="shared" si="543"/>
        <v>0</v>
      </c>
      <c r="AZ868" s="150">
        <f t="shared" si="543"/>
        <v>0</v>
      </c>
      <c r="BA868" s="150">
        <f t="shared" si="543"/>
        <v>0</v>
      </c>
      <c r="BB868" s="150">
        <f t="shared" si="543"/>
        <v>0</v>
      </c>
      <c r="BC868" s="150">
        <f t="shared" si="543"/>
        <v>0</v>
      </c>
      <c r="BD868" s="150">
        <f>SUM(BD869)</f>
        <v>2176</v>
      </c>
      <c r="BE868" s="102"/>
      <c r="BF868" s="1855"/>
      <c r="BG868" s="1856"/>
      <c r="BH868" s="1856"/>
      <c r="BI868" s="1856"/>
      <c r="BJ868" s="1692">
        <f t="shared" si="529"/>
        <v>76.383763837638369</v>
      </c>
      <c r="BK868" s="1692">
        <f t="shared" si="530"/>
        <v>66.666666666666657</v>
      </c>
      <c r="BL868" s="1719"/>
      <c r="BM868" s="1857"/>
      <c r="BN868" s="2900" t="s">
        <v>2498</v>
      </c>
      <c r="BO868" s="2916"/>
      <c r="BP868" s="1858"/>
      <c r="BQ868" s="1859"/>
    </row>
    <row r="869" spans="1:73" s="2443" customFormat="1" ht="51">
      <c r="A869" s="2523">
        <v>1</v>
      </c>
      <c r="B869" s="2524" t="s">
        <v>1900</v>
      </c>
      <c r="C869" s="145" t="s">
        <v>1528</v>
      </c>
      <c r="D869" s="168" t="s">
        <v>1901</v>
      </c>
      <c r="E869" s="2525" t="s">
        <v>510</v>
      </c>
      <c r="F869" s="2637" t="s">
        <v>1902</v>
      </c>
      <c r="G869" s="2527">
        <v>4607</v>
      </c>
      <c r="H869" s="2527">
        <v>4607</v>
      </c>
      <c r="I869" s="158"/>
      <c r="J869" s="158"/>
      <c r="K869" s="157">
        <v>4607</v>
      </c>
      <c r="L869" s="157">
        <v>4607</v>
      </c>
      <c r="M869" s="1005"/>
      <c r="N869" s="157"/>
      <c r="O869" s="2541">
        <f t="shared" si="538"/>
        <v>0</v>
      </c>
      <c r="P869" s="160"/>
      <c r="Q869" s="160"/>
      <c r="R869" s="160"/>
      <c r="S869" s="161">
        <f t="shared" si="459"/>
        <v>1343</v>
      </c>
      <c r="T869" s="2541">
        <v>1343</v>
      </c>
      <c r="U869" s="160"/>
      <c r="V869" s="160"/>
      <c r="W869" s="160">
        <f t="shared" si="460"/>
        <v>0</v>
      </c>
      <c r="X869" s="159">
        <v>0</v>
      </c>
      <c r="Y869" s="160"/>
      <c r="Z869" s="160"/>
      <c r="AA869" s="160">
        <f t="shared" si="461"/>
        <v>0</v>
      </c>
      <c r="AB869" s="160"/>
      <c r="AC869" s="160"/>
      <c r="AD869" s="160"/>
      <c r="AE869" s="160">
        <f t="shared" si="462"/>
        <v>0</v>
      </c>
      <c r="AF869" s="160">
        <f t="shared" si="539"/>
        <v>0</v>
      </c>
      <c r="AG869" s="160"/>
      <c r="AH869" s="160"/>
      <c r="AI869" s="160">
        <f t="shared" si="463"/>
        <v>1343</v>
      </c>
      <c r="AJ869" s="160">
        <f t="shared" si="540"/>
        <v>1343</v>
      </c>
      <c r="AK869" s="160"/>
      <c r="AL869" s="160"/>
      <c r="AM869" s="2541">
        <f t="shared" si="464"/>
        <v>1343</v>
      </c>
      <c r="AN869" s="2541">
        <v>1343</v>
      </c>
      <c r="AO869" s="160"/>
      <c r="AP869" s="160"/>
      <c r="AQ869" s="2541">
        <f t="shared" si="465"/>
        <v>3264</v>
      </c>
      <c r="AR869" s="2541">
        <f t="shared" si="541"/>
        <v>3264</v>
      </c>
      <c r="AS869" s="160"/>
      <c r="AT869" s="160"/>
      <c r="AU869" s="160"/>
      <c r="AV869" s="2541">
        <f t="shared" si="466"/>
        <v>2176</v>
      </c>
      <c r="AW869" s="2541">
        <v>2176</v>
      </c>
      <c r="AX869" s="160"/>
      <c r="AY869" s="160"/>
      <c r="AZ869" s="160"/>
      <c r="BA869" s="99"/>
      <c r="BB869" s="99"/>
      <c r="BC869" s="99"/>
      <c r="BD869" s="2544">
        <v>2176</v>
      </c>
      <c r="BE869" s="2544"/>
      <c r="BF869" s="933">
        <f t="shared" si="474"/>
        <v>0</v>
      </c>
      <c r="BG869" s="2638">
        <v>2023</v>
      </c>
      <c r="BH869" s="2638" t="s">
        <v>2322</v>
      </c>
      <c r="BI869" s="2638" t="s">
        <v>2327</v>
      </c>
      <c r="BJ869" s="2531">
        <f t="shared" si="529"/>
        <v>76.383763837638369</v>
      </c>
      <c r="BK869" s="2531">
        <f t="shared" si="530"/>
        <v>66.666666666666657</v>
      </c>
      <c r="BL869" s="2638" t="s">
        <v>40</v>
      </c>
      <c r="BM869" s="2548"/>
      <c r="BN869" s="2900" t="s">
        <v>2498</v>
      </c>
      <c r="BO869" s="2920"/>
      <c r="BP869" s="2549"/>
      <c r="BQ869" s="2427"/>
    </row>
    <row r="870" spans="1:73" s="2445" customFormat="1" ht="28.5" customHeight="1">
      <c r="A870" s="2537" t="s">
        <v>712</v>
      </c>
      <c r="B870" s="2752" t="s">
        <v>2468</v>
      </c>
      <c r="C870" s="2005"/>
      <c r="D870" s="2252"/>
      <c r="E870" s="2538"/>
      <c r="F870" s="2753"/>
      <c r="G870" s="2540">
        <f>SUM(G871)</f>
        <v>2960</v>
      </c>
      <c r="H870" s="2540">
        <f t="shared" ref="H870:AW870" si="544">SUM(H871)</f>
        <v>2960</v>
      </c>
      <c r="I870" s="2025">
        <f t="shared" si="544"/>
        <v>0</v>
      </c>
      <c r="J870" s="2025">
        <f t="shared" si="544"/>
        <v>0</v>
      </c>
      <c r="K870" s="2025">
        <f t="shared" si="544"/>
        <v>2960</v>
      </c>
      <c r="L870" s="2025">
        <f t="shared" si="544"/>
        <v>2960</v>
      </c>
      <c r="M870" s="2025">
        <f t="shared" si="544"/>
        <v>0</v>
      </c>
      <c r="N870" s="2025">
        <f t="shared" si="544"/>
        <v>0</v>
      </c>
      <c r="O870" s="2540">
        <f t="shared" si="544"/>
        <v>0</v>
      </c>
      <c r="P870" s="2025">
        <f t="shared" si="544"/>
        <v>0</v>
      </c>
      <c r="Q870" s="2025">
        <f t="shared" si="544"/>
        <v>0</v>
      </c>
      <c r="R870" s="2025">
        <f t="shared" si="544"/>
        <v>0</v>
      </c>
      <c r="S870" s="2025">
        <f t="shared" si="544"/>
        <v>0</v>
      </c>
      <c r="T870" s="2540">
        <f t="shared" si="544"/>
        <v>0</v>
      </c>
      <c r="U870" s="2025">
        <f t="shared" si="544"/>
        <v>0</v>
      </c>
      <c r="V870" s="2025">
        <f t="shared" si="544"/>
        <v>0</v>
      </c>
      <c r="W870" s="2025">
        <f t="shared" si="544"/>
        <v>0</v>
      </c>
      <c r="X870" s="2025">
        <f t="shared" si="544"/>
        <v>0</v>
      </c>
      <c r="Y870" s="2025">
        <f t="shared" si="544"/>
        <v>0</v>
      </c>
      <c r="Z870" s="2025">
        <f t="shared" si="544"/>
        <v>0</v>
      </c>
      <c r="AA870" s="2025">
        <f t="shared" si="544"/>
        <v>0</v>
      </c>
      <c r="AB870" s="2025">
        <f t="shared" si="544"/>
        <v>0</v>
      </c>
      <c r="AC870" s="2025">
        <f t="shared" si="544"/>
        <v>0</v>
      </c>
      <c r="AD870" s="2025">
        <f t="shared" si="544"/>
        <v>0</v>
      </c>
      <c r="AE870" s="2025">
        <f t="shared" si="544"/>
        <v>0</v>
      </c>
      <c r="AF870" s="2025">
        <f t="shared" si="544"/>
        <v>0</v>
      </c>
      <c r="AG870" s="2025">
        <f t="shared" si="544"/>
        <v>0</v>
      </c>
      <c r="AH870" s="2025">
        <f t="shared" si="544"/>
        <v>0</v>
      </c>
      <c r="AI870" s="2025">
        <f t="shared" si="544"/>
        <v>0</v>
      </c>
      <c r="AJ870" s="2025">
        <f t="shared" si="544"/>
        <v>0</v>
      </c>
      <c r="AK870" s="2025">
        <f t="shared" si="544"/>
        <v>0</v>
      </c>
      <c r="AL870" s="2025">
        <f t="shared" si="544"/>
        <v>0</v>
      </c>
      <c r="AM870" s="2540">
        <f t="shared" si="544"/>
        <v>0</v>
      </c>
      <c r="AN870" s="2540">
        <f t="shared" si="544"/>
        <v>0</v>
      </c>
      <c r="AO870" s="2025">
        <f t="shared" si="544"/>
        <v>0</v>
      </c>
      <c r="AP870" s="2025">
        <f t="shared" si="544"/>
        <v>0</v>
      </c>
      <c r="AQ870" s="2540">
        <f t="shared" si="544"/>
        <v>2960</v>
      </c>
      <c r="AR870" s="2540">
        <f t="shared" si="544"/>
        <v>2960</v>
      </c>
      <c r="AS870" s="2025">
        <f t="shared" si="544"/>
        <v>0</v>
      </c>
      <c r="AT870" s="2025">
        <f t="shared" si="544"/>
        <v>0</v>
      </c>
      <c r="AU870" s="2025">
        <f t="shared" si="544"/>
        <v>0</v>
      </c>
      <c r="AV870" s="2540">
        <f t="shared" si="544"/>
        <v>1480</v>
      </c>
      <c r="AW870" s="2540">
        <f t="shared" si="544"/>
        <v>1480</v>
      </c>
      <c r="AX870" s="2027"/>
      <c r="AY870" s="2027"/>
      <c r="AZ870" s="2027"/>
      <c r="BA870" s="2027"/>
      <c r="BB870" s="2027"/>
      <c r="BC870" s="2027"/>
      <c r="BD870" s="2545">
        <v>496</v>
      </c>
      <c r="BE870" s="2545"/>
      <c r="BF870" s="2028"/>
      <c r="BG870" s="2652"/>
      <c r="BH870" s="2652"/>
      <c r="BI870" s="2652"/>
      <c r="BJ870" s="2551">
        <f t="shared" si="529"/>
        <v>16.756756756756758</v>
      </c>
      <c r="BK870" s="2551">
        <f t="shared" si="530"/>
        <v>16.756756756756758</v>
      </c>
      <c r="BL870" s="2653" t="s">
        <v>2327</v>
      </c>
      <c r="BM870" s="2553"/>
      <c r="BN870" s="2900" t="s">
        <v>2498</v>
      </c>
      <c r="BO870" s="2921"/>
      <c r="BP870" s="2554"/>
    </row>
    <row r="871" spans="1:73" s="2043" customFormat="1" ht="25.5">
      <c r="A871" s="2206">
        <v>1</v>
      </c>
      <c r="B871" s="2253" t="s">
        <v>1903</v>
      </c>
      <c r="C871" s="2254" t="s">
        <v>1547</v>
      </c>
      <c r="D871" s="2254" t="s">
        <v>1904</v>
      </c>
      <c r="E871" s="2255" t="s">
        <v>524</v>
      </c>
      <c r="F871" s="2256"/>
      <c r="G871" s="2257">
        <v>2960</v>
      </c>
      <c r="H871" s="2257">
        <v>2960</v>
      </c>
      <c r="I871" s="2032"/>
      <c r="J871" s="2032"/>
      <c r="K871" s="2257">
        <v>2960</v>
      </c>
      <c r="L871" s="2257">
        <v>2960</v>
      </c>
      <c r="M871" s="2167"/>
      <c r="N871" s="2034"/>
      <c r="O871" s="1908"/>
      <c r="P871" s="1908"/>
      <c r="Q871" s="1908"/>
      <c r="R871" s="1908"/>
      <c r="S871" s="2035">
        <f t="shared" si="459"/>
        <v>0</v>
      </c>
      <c r="T871" s="1908"/>
      <c r="U871" s="1908"/>
      <c r="V871" s="1908"/>
      <c r="W871" s="1908">
        <f t="shared" si="460"/>
        <v>0</v>
      </c>
      <c r="X871" s="2036"/>
      <c r="Y871" s="1908"/>
      <c r="Z871" s="1908"/>
      <c r="AA871" s="1908">
        <f t="shared" si="461"/>
        <v>0</v>
      </c>
      <c r="AB871" s="1908"/>
      <c r="AC871" s="1908"/>
      <c r="AD871" s="1908"/>
      <c r="AE871" s="1908">
        <f t="shared" si="462"/>
        <v>0</v>
      </c>
      <c r="AF871" s="1908"/>
      <c r="AG871" s="1908"/>
      <c r="AH871" s="1908"/>
      <c r="AI871" s="1908">
        <f t="shared" si="463"/>
        <v>0</v>
      </c>
      <c r="AJ871" s="1908"/>
      <c r="AK871" s="1908"/>
      <c r="AL871" s="1908"/>
      <c r="AM871" s="1908">
        <f t="shared" si="464"/>
        <v>0</v>
      </c>
      <c r="AN871" s="1908"/>
      <c r="AO871" s="1908"/>
      <c r="AP871" s="1908"/>
      <c r="AQ871" s="1908">
        <f t="shared" si="465"/>
        <v>2960</v>
      </c>
      <c r="AR871" s="1908">
        <f t="shared" si="541"/>
        <v>2960</v>
      </c>
      <c r="AS871" s="1908"/>
      <c r="AT871" s="1908"/>
      <c r="AU871" s="1908"/>
      <c r="AV871" s="1908">
        <f t="shared" si="466"/>
        <v>1480</v>
      </c>
      <c r="AW871" s="1908">
        <v>1480</v>
      </c>
      <c r="AX871" s="1908"/>
      <c r="AY871" s="1908"/>
      <c r="AZ871" s="1908"/>
      <c r="BA871" s="2037"/>
      <c r="BB871" s="2037"/>
      <c r="BC871" s="2037"/>
      <c r="BD871" s="2037"/>
      <c r="BE871" s="2037"/>
      <c r="BF871" s="2038">
        <f t="shared" si="474"/>
        <v>0</v>
      </c>
      <c r="BG871" s="2039">
        <v>2024</v>
      </c>
      <c r="BH871" s="2039" t="s">
        <v>2323</v>
      </c>
      <c r="BI871" s="2039" t="s">
        <v>2327</v>
      </c>
      <c r="BJ871" s="2040">
        <f t="shared" si="529"/>
        <v>0</v>
      </c>
      <c r="BK871" s="2040">
        <f t="shared" si="530"/>
        <v>0</v>
      </c>
      <c r="BL871" s="2039"/>
      <c r="BM871" s="2041"/>
      <c r="BN871" s="2900" t="s">
        <v>2498</v>
      </c>
      <c r="BO871" s="2922"/>
      <c r="BP871" s="2042"/>
    </row>
    <row r="872" spans="1:73" s="28" customFormat="1" ht="31.5" customHeight="1">
      <c r="A872" s="2203" t="s">
        <v>56</v>
      </c>
      <c r="B872" s="1798" t="s">
        <v>59</v>
      </c>
      <c r="C872" s="1733"/>
      <c r="D872" s="1733"/>
      <c r="E872" s="1734"/>
      <c r="F872" s="1734"/>
      <c r="G872" s="102">
        <f>G873+G876+G880</f>
        <v>17275</v>
      </c>
      <c r="H872" s="102">
        <f t="shared" ref="H872:BD872" si="545">H873+H876+H880</f>
        <v>17275</v>
      </c>
      <c r="I872" s="102">
        <f t="shared" si="545"/>
        <v>0</v>
      </c>
      <c r="J872" s="102">
        <f t="shared" si="545"/>
        <v>0</v>
      </c>
      <c r="K872" s="102">
        <f t="shared" si="545"/>
        <v>17275</v>
      </c>
      <c r="L872" s="102">
        <f t="shared" si="545"/>
        <v>17275</v>
      </c>
      <c r="M872" s="102">
        <f t="shared" si="545"/>
        <v>8961</v>
      </c>
      <c r="N872" s="102">
        <f t="shared" si="545"/>
        <v>6258</v>
      </c>
      <c r="O872" s="102">
        <f t="shared" si="545"/>
        <v>0</v>
      </c>
      <c r="P872" s="102">
        <f t="shared" si="545"/>
        <v>0</v>
      </c>
      <c r="Q872" s="102">
        <f t="shared" si="545"/>
        <v>0</v>
      </c>
      <c r="R872" s="102">
        <f t="shared" si="545"/>
        <v>0</v>
      </c>
      <c r="S872" s="102">
        <f t="shared" si="545"/>
        <v>4225</v>
      </c>
      <c r="T872" s="102">
        <f t="shared" si="545"/>
        <v>4225</v>
      </c>
      <c r="U872" s="102">
        <f t="shared" si="545"/>
        <v>0</v>
      </c>
      <c r="V872" s="102">
        <f t="shared" si="545"/>
        <v>0</v>
      </c>
      <c r="W872" s="102">
        <f t="shared" si="545"/>
        <v>0</v>
      </c>
      <c r="X872" s="102">
        <f t="shared" si="545"/>
        <v>0</v>
      </c>
      <c r="Y872" s="102">
        <f t="shared" si="545"/>
        <v>0</v>
      </c>
      <c r="Z872" s="102">
        <f t="shared" si="545"/>
        <v>0</v>
      </c>
      <c r="AA872" s="102">
        <f t="shared" si="545"/>
        <v>3860.6410000000001</v>
      </c>
      <c r="AB872" s="102">
        <f t="shared" si="545"/>
        <v>3860.6410000000001</v>
      </c>
      <c r="AC872" s="102">
        <f t="shared" si="545"/>
        <v>0</v>
      </c>
      <c r="AD872" s="102">
        <f t="shared" si="545"/>
        <v>0</v>
      </c>
      <c r="AE872" s="102">
        <f t="shared" si="545"/>
        <v>0</v>
      </c>
      <c r="AF872" s="102">
        <f t="shared" si="545"/>
        <v>0</v>
      </c>
      <c r="AG872" s="102">
        <f t="shared" si="545"/>
        <v>0</v>
      </c>
      <c r="AH872" s="102">
        <f t="shared" si="545"/>
        <v>0</v>
      </c>
      <c r="AI872" s="102">
        <f t="shared" si="545"/>
        <v>4225</v>
      </c>
      <c r="AJ872" s="102">
        <f t="shared" si="545"/>
        <v>4225</v>
      </c>
      <c r="AK872" s="102">
        <f t="shared" si="545"/>
        <v>0</v>
      </c>
      <c r="AL872" s="102">
        <f t="shared" si="545"/>
        <v>0</v>
      </c>
      <c r="AM872" s="102">
        <f t="shared" si="545"/>
        <v>7377</v>
      </c>
      <c r="AN872" s="102">
        <f t="shared" si="545"/>
        <v>7377</v>
      </c>
      <c r="AO872" s="102">
        <f t="shared" si="545"/>
        <v>0</v>
      </c>
      <c r="AP872" s="102">
        <f t="shared" si="545"/>
        <v>0</v>
      </c>
      <c r="AQ872" s="102">
        <f t="shared" si="545"/>
        <v>9898</v>
      </c>
      <c r="AR872" s="102">
        <f t="shared" si="545"/>
        <v>9898</v>
      </c>
      <c r="AS872" s="102">
        <f t="shared" si="545"/>
        <v>0</v>
      </c>
      <c r="AT872" s="102">
        <f t="shared" si="545"/>
        <v>0</v>
      </c>
      <c r="AU872" s="102">
        <f t="shared" si="545"/>
        <v>0</v>
      </c>
      <c r="AV872" s="102">
        <f t="shared" si="545"/>
        <v>5500</v>
      </c>
      <c r="AW872" s="102">
        <f t="shared" si="545"/>
        <v>5500</v>
      </c>
      <c r="AX872" s="102">
        <f t="shared" si="545"/>
        <v>0</v>
      </c>
      <c r="AY872" s="102">
        <f t="shared" si="545"/>
        <v>0</v>
      </c>
      <c r="AZ872" s="102">
        <f t="shared" si="545"/>
        <v>0</v>
      </c>
      <c r="BA872" s="102">
        <f t="shared" si="545"/>
        <v>0</v>
      </c>
      <c r="BB872" s="102">
        <f t="shared" si="545"/>
        <v>0</v>
      </c>
      <c r="BC872" s="102">
        <f t="shared" si="545"/>
        <v>0</v>
      </c>
      <c r="BD872" s="1050">
        <f t="shared" si="545"/>
        <v>5486</v>
      </c>
      <c r="BE872" s="2316">
        <f>'PL 3 PB DATP'!H83</f>
        <v>5486</v>
      </c>
      <c r="BF872" s="102">
        <f t="shared" ref="BF872" si="546">SUM(BF874:BF881)</f>
        <v>3152</v>
      </c>
      <c r="BG872" s="1658"/>
      <c r="BH872" s="1658"/>
      <c r="BI872" s="1658"/>
      <c r="BJ872" s="1669">
        <f t="shared" si="529"/>
        <v>74.460202604920397</v>
      </c>
      <c r="BK872" s="1669">
        <f t="shared" si="530"/>
        <v>55.425338452212571</v>
      </c>
      <c r="BL872" s="1658"/>
      <c r="BM872" s="18"/>
      <c r="BN872" s="2900" t="s">
        <v>2498</v>
      </c>
      <c r="BO872" s="1370"/>
      <c r="BP872" s="1660">
        <f>BE872-AW872</f>
        <v>-14</v>
      </c>
      <c r="BQ872" s="53"/>
    </row>
    <row r="873" spans="1:73" s="28" customFormat="1" ht="47.25" customHeight="1">
      <c r="A873" s="2203" t="s">
        <v>73</v>
      </c>
      <c r="B873" s="1798" t="s">
        <v>2422</v>
      </c>
      <c r="C873" s="1733"/>
      <c r="D873" s="1733"/>
      <c r="E873" s="1734"/>
      <c r="F873" s="1734"/>
      <c r="G873" s="102">
        <f>SUM(G874:G875)</f>
        <v>4090</v>
      </c>
      <c r="H873" s="102">
        <f t="shared" ref="H873:BD873" si="547">SUM(H874:H875)</f>
        <v>4090</v>
      </c>
      <c r="I873" s="102">
        <f t="shared" si="547"/>
        <v>0</v>
      </c>
      <c r="J873" s="102">
        <f t="shared" si="547"/>
        <v>0</v>
      </c>
      <c r="K873" s="102">
        <f t="shared" si="547"/>
        <v>4090</v>
      </c>
      <c r="L873" s="102">
        <f t="shared" si="547"/>
        <v>4090</v>
      </c>
      <c r="M873" s="102">
        <f t="shared" si="547"/>
        <v>4003</v>
      </c>
      <c r="N873" s="102">
        <f t="shared" si="547"/>
        <v>1300</v>
      </c>
      <c r="O873" s="102">
        <f t="shared" si="547"/>
        <v>0</v>
      </c>
      <c r="P873" s="102">
        <f t="shared" si="547"/>
        <v>0</v>
      </c>
      <c r="Q873" s="102">
        <f t="shared" si="547"/>
        <v>0</v>
      </c>
      <c r="R873" s="102">
        <f t="shared" si="547"/>
        <v>0</v>
      </c>
      <c r="S873" s="102">
        <f t="shared" si="547"/>
        <v>795.51400000000001</v>
      </c>
      <c r="T873" s="102">
        <f t="shared" si="547"/>
        <v>795.51400000000001</v>
      </c>
      <c r="U873" s="102">
        <f t="shared" si="547"/>
        <v>0</v>
      </c>
      <c r="V873" s="102">
        <f t="shared" si="547"/>
        <v>0</v>
      </c>
      <c r="W873" s="102">
        <f t="shared" si="547"/>
        <v>0</v>
      </c>
      <c r="X873" s="102">
        <f t="shared" si="547"/>
        <v>0</v>
      </c>
      <c r="Y873" s="102">
        <f t="shared" si="547"/>
        <v>0</v>
      </c>
      <c r="Z873" s="102">
        <f t="shared" si="547"/>
        <v>0</v>
      </c>
      <c r="AA873" s="102">
        <f t="shared" si="547"/>
        <v>795.51400000000001</v>
      </c>
      <c r="AB873" s="102">
        <f t="shared" si="547"/>
        <v>795.51400000000001</v>
      </c>
      <c r="AC873" s="102">
        <f t="shared" si="547"/>
        <v>0</v>
      </c>
      <c r="AD873" s="102">
        <f t="shared" si="547"/>
        <v>0</v>
      </c>
      <c r="AE873" s="102">
        <f t="shared" si="547"/>
        <v>0</v>
      </c>
      <c r="AF873" s="102">
        <f t="shared" si="547"/>
        <v>0</v>
      </c>
      <c r="AG873" s="102">
        <f t="shared" si="547"/>
        <v>0</v>
      </c>
      <c r="AH873" s="102">
        <f t="shared" si="547"/>
        <v>0</v>
      </c>
      <c r="AI873" s="102">
        <f t="shared" si="547"/>
        <v>795.51400000000001</v>
      </c>
      <c r="AJ873" s="102">
        <f t="shared" si="547"/>
        <v>795.51400000000001</v>
      </c>
      <c r="AK873" s="102">
        <f t="shared" si="547"/>
        <v>0</v>
      </c>
      <c r="AL873" s="102">
        <f t="shared" si="547"/>
        <v>0</v>
      </c>
      <c r="AM873" s="102">
        <f t="shared" si="547"/>
        <v>3947.5140000000001</v>
      </c>
      <c r="AN873" s="102">
        <f t="shared" si="547"/>
        <v>3947.5140000000001</v>
      </c>
      <c r="AO873" s="102">
        <f t="shared" si="547"/>
        <v>0</v>
      </c>
      <c r="AP873" s="102">
        <f t="shared" si="547"/>
        <v>0</v>
      </c>
      <c r="AQ873" s="102">
        <f t="shared" si="547"/>
        <v>142.48599999999999</v>
      </c>
      <c r="AR873" s="102">
        <f t="shared" si="547"/>
        <v>142.48599999999999</v>
      </c>
      <c r="AS873" s="102">
        <f t="shared" si="547"/>
        <v>0</v>
      </c>
      <c r="AT873" s="102">
        <f t="shared" si="547"/>
        <v>0</v>
      </c>
      <c r="AU873" s="102">
        <f t="shared" si="547"/>
        <v>0</v>
      </c>
      <c r="AV873" s="102">
        <f t="shared" si="547"/>
        <v>0</v>
      </c>
      <c r="AW873" s="102">
        <f t="shared" si="547"/>
        <v>0</v>
      </c>
      <c r="AX873" s="102">
        <f t="shared" si="547"/>
        <v>0</v>
      </c>
      <c r="AY873" s="102">
        <f t="shared" si="547"/>
        <v>0</v>
      </c>
      <c r="AZ873" s="102">
        <f t="shared" si="547"/>
        <v>0</v>
      </c>
      <c r="BA873" s="102">
        <f t="shared" si="547"/>
        <v>0</v>
      </c>
      <c r="BB873" s="102">
        <f t="shared" si="547"/>
        <v>0</v>
      </c>
      <c r="BC873" s="102">
        <f t="shared" si="547"/>
        <v>0</v>
      </c>
      <c r="BD873" s="102">
        <f t="shared" si="547"/>
        <v>0</v>
      </c>
      <c r="BE873" s="102">
        <f t="shared" ref="BE873" si="548">SUM(BE874:BE875)</f>
        <v>0</v>
      </c>
      <c r="BF873" s="102"/>
      <c r="BG873" s="1735"/>
      <c r="BH873" s="1735"/>
      <c r="BI873" s="1735"/>
      <c r="BJ873" s="1669">
        <f t="shared" si="529"/>
        <v>96.516234718826411</v>
      </c>
      <c r="BK873" s="1669">
        <f t="shared" si="530"/>
        <v>0</v>
      </c>
      <c r="BL873" s="1658"/>
      <c r="BM873" s="18"/>
      <c r="BN873" s="2900" t="s">
        <v>2498</v>
      </c>
      <c r="BO873" s="1370"/>
      <c r="BP873" s="1660"/>
      <c r="BQ873" s="53"/>
    </row>
    <row r="874" spans="1:73" s="2355" customFormat="1" ht="76.5">
      <c r="A874" s="2555">
        <v>1</v>
      </c>
      <c r="B874" s="2639" t="s">
        <v>1014</v>
      </c>
      <c r="C874" s="173" t="s">
        <v>820</v>
      </c>
      <c r="D874" s="173" t="s">
        <v>1015</v>
      </c>
      <c r="E874" s="2641" t="s">
        <v>444</v>
      </c>
      <c r="F874" s="2642" t="s">
        <v>1016</v>
      </c>
      <c r="G874" s="2451">
        <v>3160</v>
      </c>
      <c r="H874" s="2451">
        <v>3160</v>
      </c>
      <c r="I874" s="118"/>
      <c r="J874" s="118"/>
      <c r="K874" s="134">
        <v>3160</v>
      </c>
      <c r="L874" s="134">
        <v>3160</v>
      </c>
      <c r="M874" s="1035">
        <v>3119</v>
      </c>
      <c r="N874" s="95">
        <v>1300</v>
      </c>
      <c r="O874" s="2456"/>
      <c r="P874" s="147"/>
      <c r="Q874" s="95"/>
      <c r="R874" s="95"/>
      <c r="S874" s="1816">
        <f t="shared" si="459"/>
        <v>763.84400000000005</v>
      </c>
      <c r="T874" s="2754">
        <v>763.84400000000005</v>
      </c>
      <c r="U874" s="95"/>
      <c r="V874" s="95"/>
      <c r="W874" s="146">
        <f t="shared" si="460"/>
        <v>0</v>
      </c>
      <c r="X874" s="95"/>
      <c r="Y874" s="95"/>
      <c r="Z874" s="95"/>
      <c r="AA874" s="146">
        <f t="shared" si="461"/>
        <v>763.84400000000005</v>
      </c>
      <c r="AB874" s="95">
        <v>763.84400000000005</v>
      </c>
      <c r="AC874" s="95"/>
      <c r="AD874" s="95"/>
      <c r="AE874" s="146">
        <f t="shared" si="462"/>
        <v>0</v>
      </c>
      <c r="AF874" s="95"/>
      <c r="AG874" s="95"/>
      <c r="AH874" s="95"/>
      <c r="AI874" s="146">
        <f t="shared" si="463"/>
        <v>763.84400000000005</v>
      </c>
      <c r="AJ874" s="1730">
        <v>763.84400000000005</v>
      </c>
      <c r="AK874" s="95"/>
      <c r="AL874" s="95"/>
      <c r="AM874" s="2458">
        <f t="shared" si="464"/>
        <v>3063.8440000000001</v>
      </c>
      <c r="AN874" s="2452">
        <v>3063.8440000000001</v>
      </c>
      <c r="AO874" s="95"/>
      <c r="AP874" s="95"/>
      <c r="AQ874" s="2456">
        <f t="shared" si="465"/>
        <v>96.155999999999949</v>
      </c>
      <c r="AR874" s="2456">
        <v>96.155999999999949</v>
      </c>
      <c r="AS874" s="95"/>
      <c r="AT874" s="95"/>
      <c r="AU874" s="95"/>
      <c r="AV874" s="2456">
        <f t="shared" si="466"/>
        <v>0</v>
      </c>
      <c r="AW874" s="2452"/>
      <c r="AX874" s="95"/>
      <c r="AY874" s="95"/>
      <c r="AZ874" s="95"/>
      <c r="BA874" s="121"/>
      <c r="BB874" s="121"/>
      <c r="BC874" s="121"/>
      <c r="BD874" s="2329">
        <f t="shared" ref="BD874:BD875" si="549">AW874</f>
        <v>0</v>
      </c>
      <c r="BE874" s="2329"/>
      <c r="BF874" s="955">
        <f t="shared" si="474"/>
        <v>2300</v>
      </c>
      <c r="BG874" s="2459">
        <v>2022</v>
      </c>
      <c r="BH874" s="2459" t="s">
        <v>910</v>
      </c>
      <c r="BI874" s="2459"/>
      <c r="BJ874" s="2460">
        <f t="shared" si="529"/>
        <v>96.95708860759494</v>
      </c>
      <c r="BK874" s="2460">
        <f t="shared" si="530"/>
        <v>0</v>
      </c>
      <c r="BL874" s="2459" t="s">
        <v>40</v>
      </c>
      <c r="BM874" s="2755"/>
      <c r="BN874" s="2900" t="s">
        <v>2498</v>
      </c>
      <c r="BO874" s="2943"/>
      <c r="BP874" s="2756"/>
      <c r="BQ874" s="2463"/>
      <c r="BR874" s="2464"/>
      <c r="BS874" s="2464"/>
      <c r="BT874" s="2464"/>
      <c r="BU874" s="2464"/>
    </row>
    <row r="875" spans="1:73" s="2338" customFormat="1" ht="51">
      <c r="A875" s="2446">
        <v>2</v>
      </c>
      <c r="B875" s="2639" t="s">
        <v>1017</v>
      </c>
      <c r="C875" s="173" t="s">
        <v>832</v>
      </c>
      <c r="D875" s="173" t="s">
        <v>1018</v>
      </c>
      <c r="E875" s="2641" t="s">
        <v>444</v>
      </c>
      <c r="F875" s="2642" t="s">
        <v>1019</v>
      </c>
      <c r="G875" s="2451">
        <v>930</v>
      </c>
      <c r="H875" s="2451">
        <v>930</v>
      </c>
      <c r="I875" s="118"/>
      <c r="J875" s="118"/>
      <c r="K875" s="134">
        <v>930</v>
      </c>
      <c r="L875" s="134">
        <v>930</v>
      </c>
      <c r="M875" s="1006">
        <v>884</v>
      </c>
      <c r="N875" s="146"/>
      <c r="O875" s="2456"/>
      <c r="P875" s="147"/>
      <c r="Q875" s="146"/>
      <c r="R875" s="146"/>
      <c r="S875" s="1816">
        <f t="shared" si="459"/>
        <v>31.67</v>
      </c>
      <c r="T875" s="2754">
        <v>31.67</v>
      </c>
      <c r="U875" s="146"/>
      <c r="V875" s="146"/>
      <c r="W875" s="146">
        <f t="shared" si="460"/>
        <v>0</v>
      </c>
      <c r="X875" s="146"/>
      <c r="Y875" s="146"/>
      <c r="Z875" s="146"/>
      <c r="AA875" s="146">
        <f t="shared" si="461"/>
        <v>31.67</v>
      </c>
      <c r="AB875" s="146">
        <v>31.67</v>
      </c>
      <c r="AC875" s="146"/>
      <c r="AD875" s="146"/>
      <c r="AE875" s="146">
        <f t="shared" si="462"/>
        <v>0</v>
      </c>
      <c r="AF875" s="146"/>
      <c r="AG875" s="146"/>
      <c r="AH875" s="146"/>
      <c r="AI875" s="146">
        <f t="shared" si="463"/>
        <v>31.67</v>
      </c>
      <c r="AJ875" s="1730">
        <v>31.67</v>
      </c>
      <c r="AK875" s="146"/>
      <c r="AL875" s="146"/>
      <c r="AM875" s="2458">
        <f t="shared" si="464"/>
        <v>883.67</v>
      </c>
      <c r="AN875" s="2458">
        <v>883.67</v>
      </c>
      <c r="AO875" s="146"/>
      <c r="AP875" s="146"/>
      <c r="AQ875" s="2456">
        <f t="shared" si="465"/>
        <v>46.330000000000041</v>
      </c>
      <c r="AR875" s="2456">
        <v>46.330000000000041</v>
      </c>
      <c r="AS875" s="146"/>
      <c r="AT875" s="146"/>
      <c r="AU875" s="146"/>
      <c r="AV875" s="2456">
        <f t="shared" si="466"/>
        <v>0</v>
      </c>
      <c r="AW875" s="2458"/>
      <c r="AX875" s="146"/>
      <c r="AY875" s="146"/>
      <c r="AZ875" s="146"/>
      <c r="BA875" s="191"/>
      <c r="BB875" s="191"/>
      <c r="BC875" s="191"/>
      <c r="BD875" s="2329">
        <f t="shared" si="549"/>
        <v>0</v>
      </c>
      <c r="BE875" s="2329"/>
      <c r="BF875" s="935">
        <f t="shared" si="474"/>
        <v>852</v>
      </c>
      <c r="BG875" s="2459">
        <v>2022</v>
      </c>
      <c r="BH875" s="2459" t="s">
        <v>910</v>
      </c>
      <c r="BI875" s="2459"/>
      <c r="BJ875" s="2460">
        <f t="shared" si="529"/>
        <v>95.018279569892471</v>
      </c>
      <c r="BK875" s="2460">
        <f t="shared" si="530"/>
        <v>0</v>
      </c>
      <c r="BL875" s="2459" t="s">
        <v>40</v>
      </c>
      <c r="BM875" s="2461"/>
      <c r="BN875" s="2900" t="s">
        <v>2498</v>
      </c>
      <c r="BO875" s="2900"/>
      <c r="BP875" s="2462"/>
      <c r="BQ875" s="2738"/>
      <c r="BR875" s="2739"/>
      <c r="BS875" s="2739"/>
      <c r="BT875" s="2739"/>
      <c r="BU875" s="2739"/>
    </row>
    <row r="876" spans="1:73" s="1632" customFormat="1" ht="36.75" customHeight="1">
      <c r="A876" s="2225" t="s">
        <v>74</v>
      </c>
      <c r="B876" s="2105" t="s">
        <v>2420</v>
      </c>
      <c r="C876" s="1827"/>
      <c r="D876" s="1827"/>
      <c r="E876" s="1887"/>
      <c r="F876" s="1888"/>
      <c r="G876" s="1889">
        <f>SUM(G877:G879)</f>
        <v>13185</v>
      </c>
      <c r="H876" s="1889">
        <f t="shared" ref="H876:BD876" si="550">SUM(H877:H879)</f>
        <v>13185</v>
      </c>
      <c r="I876" s="1889">
        <f t="shared" si="550"/>
        <v>0</v>
      </c>
      <c r="J876" s="1889">
        <f t="shared" si="550"/>
        <v>0</v>
      </c>
      <c r="K876" s="1889">
        <f t="shared" si="550"/>
        <v>13185</v>
      </c>
      <c r="L876" s="1889">
        <f t="shared" si="550"/>
        <v>13185</v>
      </c>
      <c r="M876" s="1889">
        <f t="shared" si="550"/>
        <v>4958</v>
      </c>
      <c r="N876" s="1889">
        <f t="shared" si="550"/>
        <v>4958</v>
      </c>
      <c r="O876" s="1889">
        <f t="shared" si="550"/>
        <v>0</v>
      </c>
      <c r="P876" s="1889">
        <f t="shared" si="550"/>
        <v>0</v>
      </c>
      <c r="Q876" s="1889">
        <f t="shared" si="550"/>
        <v>0</v>
      </c>
      <c r="R876" s="1889">
        <f t="shared" si="550"/>
        <v>0</v>
      </c>
      <c r="S876" s="1889">
        <f t="shared" si="550"/>
        <v>3429.4859999999999</v>
      </c>
      <c r="T876" s="1889">
        <f t="shared" si="550"/>
        <v>3429.4859999999999</v>
      </c>
      <c r="U876" s="1889">
        <f t="shared" si="550"/>
        <v>0</v>
      </c>
      <c r="V876" s="1889">
        <f t="shared" si="550"/>
        <v>0</v>
      </c>
      <c r="W876" s="1889">
        <f t="shared" si="550"/>
        <v>0</v>
      </c>
      <c r="X876" s="1889">
        <f t="shared" si="550"/>
        <v>0</v>
      </c>
      <c r="Y876" s="1889">
        <f t="shared" si="550"/>
        <v>0</v>
      </c>
      <c r="Z876" s="1889">
        <f t="shared" si="550"/>
        <v>0</v>
      </c>
      <c r="AA876" s="1889">
        <f t="shared" si="550"/>
        <v>3065.127</v>
      </c>
      <c r="AB876" s="1889">
        <f t="shared" si="550"/>
        <v>3065.127</v>
      </c>
      <c r="AC876" s="1889">
        <f t="shared" si="550"/>
        <v>0</v>
      </c>
      <c r="AD876" s="1889">
        <f t="shared" si="550"/>
        <v>0</v>
      </c>
      <c r="AE876" s="1889">
        <f t="shared" si="550"/>
        <v>0</v>
      </c>
      <c r="AF876" s="1889">
        <f t="shared" si="550"/>
        <v>0</v>
      </c>
      <c r="AG876" s="1889">
        <f t="shared" si="550"/>
        <v>0</v>
      </c>
      <c r="AH876" s="1889">
        <f t="shared" si="550"/>
        <v>0</v>
      </c>
      <c r="AI876" s="1889">
        <f t="shared" si="550"/>
        <v>3429.4859999999999</v>
      </c>
      <c r="AJ876" s="1889">
        <f t="shared" si="550"/>
        <v>3429.4859999999999</v>
      </c>
      <c r="AK876" s="1889">
        <f t="shared" si="550"/>
        <v>0</v>
      </c>
      <c r="AL876" s="1889">
        <f t="shared" si="550"/>
        <v>0</v>
      </c>
      <c r="AM876" s="1889">
        <f t="shared" si="550"/>
        <v>3429.4859999999999</v>
      </c>
      <c r="AN876" s="1889">
        <f t="shared" si="550"/>
        <v>3429.4859999999999</v>
      </c>
      <c r="AO876" s="1889">
        <f t="shared" si="550"/>
        <v>0</v>
      </c>
      <c r="AP876" s="1889">
        <f t="shared" si="550"/>
        <v>0</v>
      </c>
      <c r="AQ876" s="1889">
        <f t="shared" si="550"/>
        <v>9755.5139999999992</v>
      </c>
      <c r="AR876" s="1889">
        <f t="shared" si="550"/>
        <v>9755.5139999999992</v>
      </c>
      <c r="AS876" s="1889">
        <f t="shared" si="550"/>
        <v>0</v>
      </c>
      <c r="AT876" s="1889">
        <f t="shared" si="550"/>
        <v>0</v>
      </c>
      <c r="AU876" s="1889">
        <f t="shared" si="550"/>
        <v>0</v>
      </c>
      <c r="AV876" s="1889">
        <f t="shared" si="550"/>
        <v>5500</v>
      </c>
      <c r="AW876" s="1889">
        <f t="shared" si="550"/>
        <v>5500</v>
      </c>
      <c r="AX876" s="1889">
        <f t="shared" si="550"/>
        <v>0</v>
      </c>
      <c r="AY876" s="1889">
        <f t="shared" si="550"/>
        <v>0</v>
      </c>
      <c r="AZ876" s="1889">
        <f t="shared" si="550"/>
        <v>0</v>
      </c>
      <c r="BA876" s="1889">
        <f t="shared" si="550"/>
        <v>0</v>
      </c>
      <c r="BB876" s="1889">
        <f t="shared" si="550"/>
        <v>0</v>
      </c>
      <c r="BC876" s="1889">
        <f t="shared" si="550"/>
        <v>0</v>
      </c>
      <c r="BD876" s="1889">
        <f t="shared" si="550"/>
        <v>5486</v>
      </c>
      <c r="BE876" s="102"/>
      <c r="BF876" s="1642"/>
      <c r="BG876" s="164"/>
      <c r="BH876" s="164"/>
      <c r="BI876" s="164"/>
      <c r="BJ876" s="1891">
        <f t="shared" si="529"/>
        <v>67.618399696624948</v>
      </c>
      <c r="BK876" s="1891">
        <f t="shared" si="530"/>
        <v>56.234863688371526</v>
      </c>
      <c r="BL876" s="1892"/>
      <c r="BM876" s="1641"/>
      <c r="BN876" s="2900" t="s">
        <v>2498</v>
      </c>
      <c r="BO876" s="1369"/>
      <c r="BP876" s="1617"/>
      <c r="BQ876" s="1894"/>
      <c r="BR876" s="1631"/>
      <c r="BS876" s="1631"/>
      <c r="BT876" s="1631"/>
      <c r="BU876" s="1631"/>
    </row>
    <row r="877" spans="1:73" s="2406" customFormat="1" ht="51">
      <c r="A877" s="2446">
        <v>1</v>
      </c>
      <c r="B877" s="2639" t="s">
        <v>1020</v>
      </c>
      <c r="C877" s="173" t="s">
        <v>978</v>
      </c>
      <c r="D877" s="173" t="s">
        <v>1021</v>
      </c>
      <c r="E877" s="2641">
        <v>2023</v>
      </c>
      <c r="F877" s="2642" t="s">
        <v>1022</v>
      </c>
      <c r="G877" s="2451">
        <v>1770</v>
      </c>
      <c r="H877" s="2451">
        <v>1770</v>
      </c>
      <c r="I877" s="118"/>
      <c r="J877" s="118"/>
      <c r="K877" s="134">
        <v>1770</v>
      </c>
      <c r="L877" s="134">
        <v>1770</v>
      </c>
      <c r="M877" s="1006">
        <v>810</v>
      </c>
      <c r="N877" s="146">
        <v>810</v>
      </c>
      <c r="O877" s="2456"/>
      <c r="P877" s="147"/>
      <c r="Q877" s="146"/>
      <c r="R877" s="146"/>
      <c r="S877" s="1816">
        <f t="shared" si="459"/>
        <v>500</v>
      </c>
      <c r="T877" s="2754">
        <v>500</v>
      </c>
      <c r="U877" s="146"/>
      <c r="V877" s="146"/>
      <c r="W877" s="146">
        <f t="shared" si="460"/>
        <v>0</v>
      </c>
      <c r="X877" s="146"/>
      <c r="Y877" s="146"/>
      <c r="Z877" s="146"/>
      <c r="AA877" s="146">
        <f t="shared" si="461"/>
        <v>500</v>
      </c>
      <c r="AB877" s="146">
        <v>500</v>
      </c>
      <c r="AC877" s="146"/>
      <c r="AD877" s="146"/>
      <c r="AE877" s="146">
        <f t="shared" si="462"/>
        <v>0</v>
      </c>
      <c r="AF877" s="146"/>
      <c r="AG877" s="146"/>
      <c r="AH877" s="146"/>
      <c r="AI877" s="146">
        <f t="shared" si="463"/>
        <v>500</v>
      </c>
      <c r="AJ877" s="95">
        <v>500</v>
      </c>
      <c r="AK877" s="146"/>
      <c r="AL877" s="146"/>
      <c r="AM877" s="2458">
        <f t="shared" si="464"/>
        <v>500</v>
      </c>
      <c r="AN877" s="2458">
        <v>500</v>
      </c>
      <c r="AO877" s="146"/>
      <c r="AP877" s="146"/>
      <c r="AQ877" s="2458">
        <f t="shared" si="465"/>
        <v>1270</v>
      </c>
      <c r="AR877" s="2458">
        <v>1270</v>
      </c>
      <c r="AS877" s="146"/>
      <c r="AT877" s="146"/>
      <c r="AU877" s="146"/>
      <c r="AV877" s="2707">
        <f t="shared" si="466"/>
        <v>1270</v>
      </c>
      <c r="AW877" s="2707">
        <v>1270</v>
      </c>
      <c r="AX877" s="1877"/>
      <c r="AY877" s="1877"/>
      <c r="AZ877" s="1877"/>
      <c r="BA877" s="1878"/>
      <c r="BB877" s="1878"/>
      <c r="BC877" s="1878"/>
      <c r="BD877" s="2760">
        <v>1270</v>
      </c>
      <c r="BE877" s="2566"/>
      <c r="BF877" s="935">
        <f t="shared" si="474"/>
        <v>0</v>
      </c>
      <c r="BG877" s="2459">
        <v>2023</v>
      </c>
      <c r="BH877" s="2459" t="s">
        <v>2324</v>
      </c>
      <c r="BI877" s="2459" t="s">
        <v>2327</v>
      </c>
      <c r="BJ877" s="2460">
        <f t="shared" si="529"/>
        <v>100</v>
      </c>
      <c r="BK877" s="2460">
        <f t="shared" si="530"/>
        <v>100</v>
      </c>
      <c r="BL877" s="2459" t="s">
        <v>40</v>
      </c>
      <c r="BM877" s="2461"/>
      <c r="BN877" s="2900" t="s">
        <v>2498</v>
      </c>
      <c r="BO877" s="2900"/>
      <c r="BP877" s="2462"/>
      <c r="BQ877" s="2738"/>
      <c r="BR877" s="2740"/>
      <c r="BS877" s="2740"/>
      <c r="BT877" s="2740"/>
      <c r="BU877" s="2740"/>
    </row>
    <row r="878" spans="1:73" s="2363" customFormat="1" ht="51">
      <c r="A878" s="2555">
        <v>2</v>
      </c>
      <c r="B878" s="2639" t="s">
        <v>1023</v>
      </c>
      <c r="C878" s="173" t="s">
        <v>1024</v>
      </c>
      <c r="D878" s="173" t="s">
        <v>1025</v>
      </c>
      <c r="E878" s="2641" t="s">
        <v>510</v>
      </c>
      <c r="F878" s="2642" t="s">
        <v>1026</v>
      </c>
      <c r="G878" s="2451">
        <v>4870</v>
      </c>
      <c r="H878" s="2451">
        <v>4870</v>
      </c>
      <c r="I878" s="118"/>
      <c r="J878" s="118"/>
      <c r="K878" s="134">
        <v>4870</v>
      </c>
      <c r="L878" s="134">
        <v>4870</v>
      </c>
      <c r="M878" s="1035">
        <v>2600</v>
      </c>
      <c r="N878" s="95">
        <v>2600</v>
      </c>
      <c r="O878" s="2456"/>
      <c r="P878" s="147"/>
      <c r="Q878" s="95"/>
      <c r="R878" s="95"/>
      <c r="S878" s="146">
        <f t="shared" si="459"/>
        <v>1250</v>
      </c>
      <c r="T878" s="2452">
        <v>1250</v>
      </c>
      <c r="U878" s="95"/>
      <c r="V878" s="95"/>
      <c r="W878" s="146">
        <f t="shared" si="460"/>
        <v>0</v>
      </c>
      <c r="X878" s="95"/>
      <c r="Y878" s="95"/>
      <c r="Z878" s="95"/>
      <c r="AA878" s="146">
        <f t="shared" si="461"/>
        <v>1250</v>
      </c>
      <c r="AB878" s="95">
        <v>1250</v>
      </c>
      <c r="AC878" s="95"/>
      <c r="AD878" s="95"/>
      <c r="AE878" s="146">
        <f t="shared" si="462"/>
        <v>0</v>
      </c>
      <c r="AF878" s="95"/>
      <c r="AG878" s="95"/>
      <c r="AH878" s="95"/>
      <c r="AI878" s="146">
        <f t="shared" si="463"/>
        <v>1250</v>
      </c>
      <c r="AJ878" s="95">
        <v>1250</v>
      </c>
      <c r="AK878" s="95"/>
      <c r="AL878" s="95"/>
      <c r="AM878" s="2458">
        <f t="shared" si="464"/>
        <v>1250</v>
      </c>
      <c r="AN878" s="2452">
        <v>1250</v>
      </c>
      <c r="AO878" s="95"/>
      <c r="AP878" s="95"/>
      <c r="AQ878" s="2458">
        <f t="shared" si="465"/>
        <v>3620</v>
      </c>
      <c r="AR878" s="2757">
        <v>3620</v>
      </c>
      <c r="AS878" s="95"/>
      <c r="AT878" s="95"/>
      <c r="AU878" s="95"/>
      <c r="AV878" s="2707">
        <v>2031</v>
      </c>
      <c r="AW878" s="2759">
        <v>2031</v>
      </c>
      <c r="AX878" s="1879"/>
      <c r="AY878" s="1879"/>
      <c r="AZ878" s="1879"/>
      <c r="BA878" s="1880"/>
      <c r="BB878" s="1880"/>
      <c r="BC878" s="1880"/>
      <c r="BD878" s="2761">
        <v>2031</v>
      </c>
      <c r="BE878" s="2762"/>
      <c r="BF878" s="955">
        <f t="shared" si="474"/>
        <v>0</v>
      </c>
      <c r="BG878" s="2459">
        <v>2023</v>
      </c>
      <c r="BH878" s="2459" t="s">
        <v>2322</v>
      </c>
      <c r="BI878" s="2459" t="s">
        <v>2327</v>
      </c>
      <c r="BJ878" s="2460">
        <f t="shared" si="529"/>
        <v>67.371663244353186</v>
      </c>
      <c r="BK878" s="2460">
        <f t="shared" si="530"/>
        <v>56.104972375690608</v>
      </c>
      <c r="BL878" s="2459" t="s">
        <v>40</v>
      </c>
      <c r="BM878" s="2755"/>
      <c r="BN878" s="2900" t="s">
        <v>2498</v>
      </c>
      <c r="BO878" s="2943"/>
      <c r="BP878" s="2756"/>
      <c r="BQ878" s="2463"/>
      <c r="BR878" s="2474"/>
      <c r="BS878" s="2474"/>
      <c r="BT878" s="2474"/>
      <c r="BU878" s="2474"/>
    </row>
    <row r="879" spans="1:73" s="2363" customFormat="1" ht="140.25">
      <c r="A879" s="2446">
        <v>3</v>
      </c>
      <c r="B879" s="2639" t="s">
        <v>1027</v>
      </c>
      <c r="C879" s="173" t="s">
        <v>1028</v>
      </c>
      <c r="D879" s="173" t="s">
        <v>1029</v>
      </c>
      <c r="E879" s="2641" t="s">
        <v>510</v>
      </c>
      <c r="F879" s="2642" t="s">
        <v>1030</v>
      </c>
      <c r="G879" s="2451">
        <v>6545</v>
      </c>
      <c r="H879" s="2451">
        <v>6545</v>
      </c>
      <c r="I879" s="118"/>
      <c r="J879" s="118"/>
      <c r="K879" s="134">
        <v>6545</v>
      </c>
      <c r="L879" s="134">
        <v>6545</v>
      </c>
      <c r="M879" s="1006">
        <v>1548</v>
      </c>
      <c r="N879" s="146">
        <v>1548</v>
      </c>
      <c r="O879" s="2456"/>
      <c r="P879" s="147"/>
      <c r="Q879" s="146"/>
      <c r="R879" s="146"/>
      <c r="S879" s="147">
        <f t="shared" si="459"/>
        <v>1679.4860000000001</v>
      </c>
      <c r="T879" s="2456">
        <v>1679.4860000000001</v>
      </c>
      <c r="U879" s="146"/>
      <c r="V879" s="146"/>
      <c r="W879" s="146">
        <f t="shared" si="460"/>
        <v>0</v>
      </c>
      <c r="X879" s="146"/>
      <c r="Y879" s="146"/>
      <c r="Z879" s="146"/>
      <c r="AA879" s="146">
        <f t="shared" si="461"/>
        <v>1315.127</v>
      </c>
      <c r="AB879" s="146">
        <v>1315.127</v>
      </c>
      <c r="AC879" s="146"/>
      <c r="AD879" s="146"/>
      <c r="AE879" s="146">
        <f t="shared" si="462"/>
        <v>0</v>
      </c>
      <c r="AF879" s="146"/>
      <c r="AG879" s="146"/>
      <c r="AH879" s="146"/>
      <c r="AI879" s="146">
        <f t="shared" si="463"/>
        <v>1679.4860000000001</v>
      </c>
      <c r="AJ879" s="146">
        <v>1679.4860000000001</v>
      </c>
      <c r="AK879" s="146"/>
      <c r="AL879" s="146"/>
      <c r="AM879" s="2458">
        <f t="shared" si="464"/>
        <v>1679.4860000000001</v>
      </c>
      <c r="AN879" s="2458">
        <v>1679.4860000000001</v>
      </c>
      <c r="AO879" s="146"/>
      <c r="AP879" s="146"/>
      <c r="AQ879" s="2458">
        <f t="shared" si="465"/>
        <v>4865.5140000000001</v>
      </c>
      <c r="AR879" s="2757">
        <v>4865.5140000000001</v>
      </c>
      <c r="AS879" s="146"/>
      <c r="AT879" s="146"/>
      <c r="AU879" s="146"/>
      <c r="AV879" s="2707">
        <f t="shared" si="466"/>
        <v>2199</v>
      </c>
      <c r="AW879" s="2707">
        <v>2199</v>
      </c>
      <c r="AX879" s="1877"/>
      <c r="AY879" s="1877"/>
      <c r="AZ879" s="1877"/>
      <c r="BA879" s="1878"/>
      <c r="BB879" s="1878"/>
      <c r="BC879" s="1878"/>
      <c r="BD879" s="2760">
        <f>2199-14</f>
        <v>2185</v>
      </c>
      <c r="BE879" s="2566"/>
      <c r="BF879" s="935">
        <f t="shared" si="474"/>
        <v>0</v>
      </c>
      <c r="BG879" s="2459">
        <v>2023</v>
      </c>
      <c r="BH879" s="2459" t="s">
        <v>2322</v>
      </c>
      <c r="BI879" s="2459" t="s">
        <v>2327</v>
      </c>
      <c r="BJ879" s="2460">
        <f t="shared" si="529"/>
        <v>59.044858670741021</v>
      </c>
      <c r="BK879" s="2460">
        <f t="shared" si="530"/>
        <v>44.90789667854208</v>
      </c>
      <c r="BL879" s="2459" t="s">
        <v>40</v>
      </c>
      <c r="BM879" s="2461"/>
      <c r="BN879" s="2900" t="s">
        <v>2498</v>
      </c>
      <c r="BO879" s="2900"/>
      <c r="BP879" s="2462"/>
      <c r="BQ879" s="2463"/>
      <c r="BR879" s="2474"/>
      <c r="BS879" s="2474"/>
      <c r="BT879" s="2474"/>
      <c r="BU879" s="2474"/>
    </row>
    <row r="880" spans="1:73" s="2368" customFormat="1" ht="24.75" customHeight="1">
      <c r="A880" s="2560" t="s">
        <v>712</v>
      </c>
      <c r="B880" s="2640" t="s">
        <v>2468</v>
      </c>
      <c r="C880" s="2107"/>
      <c r="D880" s="2107"/>
      <c r="E880" s="2644"/>
      <c r="F880" s="2645"/>
      <c r="G880" s="2647"/>
      <c r="H880" s="2647"/>
      <c r="I880" s="2108"/>
      <c r="J880" s="2108"/>
      <c r="K880" s="2109"/>
      <c r="L880" s="2109"/>
      <c r="M880" s="2110"/>
      <c r="N880" s="2111"/>
      <c r="O880" s="2648"/>
      <c r="P880" s="2112"/>
      <c r="Q880" s="2111"/>
      <c r="R880" s="2111"/>
      <c r="S880" s="2112"/>
      <c r="T880" s="2648"/>
      <c r="U880" s="2111"/>
      <c r="V880" s="2111"/>
      <c r="W880" s="2111"/>
      <c r="X880" s="2111"/>
      <c r="Y880" s="2111"/>
      <c r="Z880" s="2111"/>
      <c r="AA880" s="2111"/>
      <c r="AB880" s="2111"/>
      <c r="AC880" s="2111"/>
      <c r="AD880" s="2111"/>
      <c r="AE880" s="2111"/>
      <c r="AF880" s="2111"/>
      <c r="AG880" s="2111"/>
      <c r="AH880" s="2111"/>
      <c r="AI880" s="2111"/>
      <c r="AJ880" s="2111"/>
      <c r="AK880" s="2111"/>
      <c r="AL880" s="2111"/>
      <c r="AM880" s="2649"/>
      <c r="AN880" s="2649"/>
      <c r="AO880" s="2111"/>
      <c r="AP880" s="2111"/>
      <c r="AQ880" s="2649"/>
      <c r="AR880" s="2758"/>
      <c r="AS880" s="2111"/>
      <c r="AT880" s="2111"/>
      <c r="AU880" s="2111"/>
      <c r="AV880" s="2649"/>
      <c r="AW880" s="2649"/>
      <c r="AX880" s="2111"/>
      <c r="AY880" s="2111"/>
      <c r="AZ880" s="2111"/>
      <c r="BA880" s="2111"/>
      <c r="BB880" s="2111"/>
      <c r="BC880" s="2111"/>
      <c r="BD880" s="2649"/>
      <c r="BE880" s="2649"/>
      <c r="BF880" s="2115"/>
      <c r="BG880" s="2648"/>
      <c r="BH880" s="2648"/>
      <c r="BI880" s="2648"/>
      <c r="BJ880" s="2567" t="e">
        <f t="shared" si="529"/>
        <v>#DIV/0!</v>
      </c>
      <c r="BK880" s="2567" t="e">
        <f t="shared" si="530"/>
        <v>#DIV/0!</v>
      </c>
      <c r="BL880" s="2564" t="s">
        <v>2327</v>
      </c>
      <c r="BM880" s="2592"/>
      <c r="BN880" s="2900" t="s">
        <v>2498</v>
      </c>
      <c r="BO880" s="2907"/>
      <c r="BP880" s="2568"/>
      <c r="BQ880" s="2569"/>
      <c r="BR880" s="2569"/>
      <c r="BS880" s="2569"/>
      <c r="BT880" s="2569"/>
      <c r="BU880" s="2569"/>
    </row>
    <row r="881" spans="1:73" s="1937" customFormat="1" ht="41.25" customHeight="1">
      <c r="A881" s="2231">
        <v>1</v>
      </c>
      <c r="B881" s="2054" t="s">
        <v>1031</v>
      </c>
      <c r="C881" s="2117"/>
      <c r="D881" s="2117"/>
      <c r="E881" s="2118"/>
      <c r="F881" s="2119"/>
      <c r="G881" s="2121">
        <v>239</v>
      </c>
      <c r="H881" s="2121">
        <v>239</v>
      </c>
      <c r="I881" s="2121"/>
      <c r="J881" s="2121"/>
      <c r="K881" s="2017">
        <v>239</v>
      </c>
      <c r="L881" s="2017">
        <v>239</v>
      </c>
      <c r="M881" s="2059"/>
      <c r="N881" s="1554"/>
      <c r="O881" s="2060"/>
      <c r="P881" s="2060"/>
      <c r="Q881" s="1554"/>
      <c r="R881" s="1554"/>
      <c r="S881" s="1554">
        <f t="shared" si="459"/>
        <v>0</v>
      </c>
      <c r="T881" s="1554"/>
      <c r="U881" s="1554"/>
      <c r="V881" s="1554"/>
      <c r="W881" s="1554">
        <f t="shared" si="460"/>
        <v>0</v>
      </c>
      <c r="X881" s="1554"/>
      <c r="Y881" s="1554"/>
      <c r="Z881" s="1554"/>
      <c r="AA881" s="1554">
        <f t="shared" si="461"/>
        <v>0</v>
      </c>
      <c r="AB881" s="1554"/>
      <c r="AC881" s="1554"/>
      <c r="AD881" s="1554"/>
      <c r="AE881" s="1554">
        <f t="shared" si="462"/>
        <v>0</v>
      </c>
      <c r="AF881" s="1554"/>
      <c r="AG881" s="1554"/>
      <c r="AH881" s="1554"/>
      <c r="AI881" s="1554">
        <f t="shared" si="463"/>
        <v>0</v>
      </c>
      <c r="AJ881" s="1554"/>
      <c r="AK881" s="1554"/>
      <c r="AL881" s="1554"/>
      <c r="AM881" s="1554">
        <f t="shared" si="464"/>
        <v>0</v>
      </c>
      <c r="AN881" s="1554"/>
      <c r="AO881" s="1554"/>
      <c r="AP881" s="1554"/>
      <c r="AQ881" s="1554">
        <f t="shared" si="465"/>
        <v>239</v>
      </c>
      <c r="AR881" s="1554">
        <v>239</v>
      </c>
      <c r="AS881" s="1554"/>
      <c r="AT881" s="1554"/>
      <c r="AU881" s="1554"/>
      <c r="AV881" s="1554">
        <f t="shared" si="466"/>
        <v>0</v>
      </c>
      <c r="AW881" s="1554"/>
      <c r="AX881" s="1554"/>
      <c r="AY881" s="1554"/>
      <c r="AZ881" s="1554"/>
      <c r="BA881" s="2061"/>
      <c r="BB881" s="2061"/>
      <c r="BC881" s="2061"/>
      <c r="BD881" s="2061"/>
      <c r="BE881" s="2061"/>
      <c r="BF881" s="2062">
        <f t="shared" si="474"/>
        <v>0</v>
      </c>
      <c r="BG881" s="2063">
        <v>2024</v>
      </c>
      <c r="BH881" s="2063" t="s">
        <v>2323</v>
      </c>
      <c r="BI881" s="2063"/>
      <c r="BJ881" s="2064">
        <f t="shared" si="529"/>
        <v>0</v>
      </c>
      <c r="BK881" s="2064">
        <f t="shared" si="530"/>
        <v>0</v>
      </c>
      <c r="BL881" s="2063"/>
      <c r="BM881" s="2122"/>
      <c r="BN881" s="2900" t="s">
        <v>2498</v>
      </c>
      <c r="BO881" s="2902"/>
      <c r="BP881" s="2066"/>
      <c r="BQ881" s="2067"/>
      <c r="BR881" s="2067"/>
      <c r="BS881" s="2067"/>
      <c r="BT881" s="2067"/>
      <c r="BU881" s="2067"/>
    </row>
    <row r="882" spans="1:73" s="28" customFormat="1" ht="36" customHeight="1">
      <c r="A882" s="2203" t="s">
        <v>58</v>
      </c>
      <c r="B882" s="1798" t="s">
        <v>61</v>
      </c>
      <c r="C882" s="1733"/>
      <c r="D882" s="1733"/>
      <c r="E882" s="1734"/>
      <c r="F882" s="1734"/>
      <c r="G882" s="102">
        <f>G883+G886+G889</f>
        <v>12352</v>
      </c>
      <c r="H882" s="102">
        <f t="shared" ref="H882:BD882" si="551">H883+H886+H889</f>
        <v>12352</v>
      </c>
      <c r="I882" s="102">
        <f t="shared" si="551"/>
        <v>0</v>
      </c>
      <c r="J882" s="102">
        <f t="shared" si="551"/>
        <v>0</v>
      </c>
      <c r="K882" s="102">
        <f t="shared" si="551"/>
        <v>20402</v>
      </c>
      <c r="L882" s="102">
        <f t="shared" si="551"/>
        <v>12352</v>
      </c>
      <c r="M882" s="102">
        <f t="shared" si="551"/>
        <v>8050</v>
      </c>
      <c r="N882" s="102">
        <f t="shared" si="551"/>
        <v>4652</v>
      </c>
      <c r="O882" s="102">
        <f t="shared" si="551"/>
        <v>218.4849999999999</v>
      </c>
      <c r="P882" s="102">
        <f t="shared" si="551"/>
        <v>218.4849999999999</v>
      </c>
      <c r="Q882" s="102">
        <f t="shared" si="551"/>
        <v>0</v>
      </c>
      <c r="R882" s="102">
        <f t="shared" si="551"/>
        <v>0</v>
      </c>
      <c r="S882" s="102">
        <f t="shared" si="551"/>
        <v>4882</v>
      </c>
      <c r="T882" s="102">
        <f t="shared" si="551"/>
        <v>4882</v>
      </c>
      <c r="U882" s="102">
        <f t="shared" si="551"/>
        <v>0</v>
      </c>
      <c r="V882" s="102">
        <f t="shared" si="551"/>
        <v>0</v>
      </c>
      <c r="W882" s="102">
        <f t="shared" si="551"/>
        <v>218.48500000000001</v>
      </c>
      <c r="X882" s="102">
        <f t="shared" si="551"/>
        <v>218.48500000000001</v>
      </c>
      <c r="Y882" s="102">
        <f t="shared" si="551"/>
        <v>0</v>
      </c>
      <c r="Z882" s="102">
        <f t="shared" si="551"/>
        <v>0</v>
      </c>
      <c r="AA882" s="102">
        <f t="shared" si="551"/>
        <v>3629.723</v>
      </c>
      <c r="AB882" s="102">
        <f t="shared" si="551"/>
        <v>3629.723</v>
      </c>
      <c r="AC882" s="102">
        <f t="shared" si="551"/>
        <v>0</v>
      </c>
      <c r="AD882" s="102">
        <f t="shared" si="551"/>
        <v>0</v>
      </c>
      <c r="AE882" s="102">
        <f t="shared" si="551"/>
        <v>218.4849999999999</v>
      </c>
      <c r="AF882" s="102">
        <f t="shared" si="551"/>
        <v>218.4849999999999</v>
      </c>
      <c r="AG882" s="102">
        <f t="shared" si="551"/>
        <v>0</v>
      </c>
      <c r="AH882" s="102">
        <f t="shared" si="551"/>
        <v>0</v>
      </c>
      <c r="AI882" s="102">
        <f t="shared" si="551"/>
        <v>4882</v>
      </c>
      <c r="AJ882" s="102">
        <f t="shared" si="551"/>
        <v>4882</v>
      </c>
      <c r="AK882" s="102">
        <f t="shared" si="551"/>
        <v>0</v>
      </c>
      <c r="AL882" s="102">
        <f t="shared" si="551"/>
        <v>0</v>
      </c>
      <c r="AM882" s="102">
        <f t="shared" si="551"/>
        <v>8524</v>
      </c>
      <c r="AN882" s="102">
        <f t="shared" si="551"/>
        <v>8524</v>
      </c>
      <c r="AO882" s="102">
        <f t="shared" si="551"/>
        <v>0</v>
      </c>
      <c r="AP882" s="102">
        <f t="shared" si="551"/>
        <v>0</v>
      </c>
      <c r="AQ882" s="102">
        <f t="shared" si="551"/>
        <v>3828</v>
      </c>
      <c r="AR882" s="102">
        <f t="shared" si="551"/>
        <v>3828</v>
      </c>
      <c r="AS882" s="102">
        <f t="shared" si="551"/>
        <v>0</v>
      </c>
      <c r="AT882" s="102">
        <f t="shared" si="551"/>
        <v>0</v>
      </c>
      <c r="AU882" s="102">
        <f t="shared" si="551"/>
        <v>0</v>
      </c>
      <c r="AV882" s="102">
        <f t="shared" si="551"/>
        <v>3506.55</v>
      </c>
      <c r="AW882" s="102">
        <f t="shared" si="551"/>
        <v>3506.55</v>
      </c>
      <c r="AX882" s="102">
        <f t="shared" si="551"/>
        <v>0</v>
      </c>
      <c r="AY882" s="102">
        <f t="shared" si="551"/>
        <v>0</v>
      </c>
      <c r="AZ882" s="102">
        <f t="shared" si="551"/>
        <v>0</v>
      </c>
      <c r="BA882" s="102">
        <f t="shared" si="551"/>
        <v>0</v>
      </c>
      <c r="BB882" s="102">
        <f t="shared" si="551"/>
        <v>0</v>
      </c>
      <c r="BC882" s="102">
        <f t="shared" si="551"/>
        <v>0</v>
      </c>
      <c r="BD882" s="1050">
        <f t="shared" si="551"/>
        <v>6339</v>
      </c>
      <c r="BE882" s="2316">
        <f>'PL 3 PB DATP'!H84</f>
        <v>6339</v>
      </c>
      <c r="BF882" s="102">
        <f t="shared" ref="BF882" si="552">SUM(BF884:BF892)</f>
        <v>3642</v>
      </c>
      <c r="BG882" s="1658"/>
      <c r="BH882" s="1658"/>
      <c r="BI882" s="1658"/>
      <c r="BJ882" s="1669">
        <f t="shared" si="529"/>
        <v>120.32869170984455</v>
      </c>
      <c r="BK882" s="1669">
        <f t="shared" si="530"/>
        <v>165.59561128526644</v>
      </c>
      <c r="BL882" s="1658"/>
      <c r="BM882" s="18"/>
      <c r="BN882" s="2900" t="s">
        <v>2498</v>
      </c>
      <c r="BO882" s="1370"/>
      <c r="BP882" s="1660">
        <f>BE882-BD882</f>
        <v>0</v>
      </c>
      <c r="BQ882" s="53"/>
    </row>
    <row r="883" spans="1:73" s="28" customFormat="1" ht="47.25" customHeight="1">
      <c r="A883" s="2203" t="s">
        <v>73</v>
      </c>
      <c r="B883" s="1798" t="s">
        <v>2422</v>
      </c>
      <c r="C883" s="1733"/>
      <c r="D883" s="1733"/>
      <c r="E883" s="1734"/>
      <c r="F883" s="1734"/>
      <c r="G883" s="102">
        <f>SUM(G884:G885)</f>
        <v>5923</v>
      </c>
      <c r="H883" s="102">
        <f t="shared" ref="H883:BD883" si="553">SUM(H884:H885)</f>
        <v>5923</v>
      </c>
      <c r="I883" s="102">
        <f t="shared" si="553"/>
        <v>0</v>
      </c>
      <c r="J883" s="102">
        <f t="shared" si="553"/>
        <v>0</v>
      </c>
      <c r="K883" s="102">
        <f t="shared" si="553"/>
        <v>11673</v>
      </c>
      <c r="L883" s="102">
        <f t="shared" si="553"/>
        <v>5923</v>
      </c>
      <c r="M883" s="102">
        <f t="shared" si="553"/>
        <v>5750</v>
      </c>
      <c r="N883" s="102">
        <f t="shared" si="553"/>
        <v>2852</v>
      </c>
      <c r="O883" s="102">
        <f t="shared" si="553"/>
        <v>218.4849999999999</v>
      </c>
      <c r="P883" s="102">
        <f t="shared" si="553"/>
        <v>218.4849999999999</v>
      </c>
      <c r="Q883" s="102">
        <f t="shared" si="553"/>
        <v>0</v>
      </c>
      <c r="R883" s="102">
        <f t="shared" si="553"/>
        <v>0</v>
      </c>
      <c r="S883" s="102">
        <f t="shared" si="553"/>
        <v>1782</v>
      </c>
      <c r="T883" s="102">
        <f t="shared" si="553"/>
        <v>1782</v>
      </c>
      <c r="U883" s="102">
        <f t="shared" si="553"/>
        <v>0</v>
      </c>
      <c r="V883" s="102">
        <f t="shared" si="553"/>
        <v>0</v>
      </c>
      <c r="W883" s="102">
        <f t="shared" si="553"/>
        <v>218.48500000000001</v>
      </c>
      <c r="X883" s="102">
        <f t="shared" si="553"/>
        <v>218.48500000000001</v>
      </c>
      <c r="Y883" s="102">
        <f t="shared" si="553"/>
        <v>0</v>
      </c>
      <c r="Z883" s="102">
        <f t="shared" si="553"/>
        <v>0</v>
      </c>
      <c r="AA883" s="102">
        <f t="shared" si="553"/>
        <v>1782</v>
      </c>
      <c r="AB883" s="102">
        <f t="shared" si="553"/>
        <v>1782</v>
      </c>
      <c r="AC883" s="102">
        <f t="shared" si="553"/>
        <v>0</v>
      </c>
      <c r="AD883" s="102">
        <f t="shared" si="553"/>
        <v>0</v>
      </c>
      <c r="AE883" s="102">
        <f t="shared" si="553"/>
        <v>218.4849999999999</v>
      </c>
      <c r="AF883" s="102">
        <f t="shared" si="553"/>
        <v>218.4849999999999</v>
      </c>
      <c r="AG883" s="102">
        <f t="shared" si="553"/>
        <v>0</v>
      </c>
      <c r="AH883" s="102">
        <f t="shared" si="553"/>
        <v>0</v>
      </c>
      <c r="AI883" s="102">
        <f t="shared" si="553"/>
        <v>1782</v>
      </c>
      <c r="AJ883" s="102">
        <f t="shared" si="553"/>
        <v>1782</v>
      </c>
      <c r="AK883" s="102">
        <f t="shared" si="553"/>
        <v>0</v>
      </c>
      <c r="AL883" s="102">
        <f t="shared" si="553"/>
        <v>0</v>
      </c>
      <c r="AM883" s="102">
        <f t="shared" si="553"/>
        <v>5424</v>
      </c>
      <c r="AN883" s="102">
        <f t="shared" si="553"/>
        <v>5424</v>
      </c>
      <c r="AO883" s="102">
        <f t="shared" si="553"/>
        <v>0</v>
      </c>
      <c r="AP883" s="102">
        <f t="shared" si="553"/>
        <v>0</v>
      </c>
      <c r="AQ883" s="102">
        <f t="shared" si="553"/>
        <v>499</v>
      </c>
      <c r="AR883" s="102">
        <f t="shared" si="553"/>
        <v>499</v>
      </c>
      <c r="AS883" s="102">
        <f t="shared" si="553"/>
        <v>0</v>
      </c>
      <c r="AT883" s="102">
        <f t="shared" si="553"/>
        <v>0</v>
      </c>
      <c r="AU883" s="102">
        <f t="shared" si="553"/>
        <v>0</v>
      </c>
      <c r="AV883" s="102">
        <f t="shared" si="553"/>
        <v>499</v>
      </c>
      <c r="AW883" s="102">
        <f t="shared" si="553"/>
        <v>499</v>
      </c>
      <c r="AX883" s="102">
        <f t="shared" si="553"/>
        <v>0</v>
      </c>
      <c r="AY883" s="102">
        <f t="shared" si="553"/>
        <v>0</v>
      </c>
      <c r="AZ883" s="102">
        <f t="shared" si="553"/>
        <v>0</v>
      </c>
      <c r="BA883" s="102">
        <f t="shared" si="553"/>
        <v>0</v>
      </c>
      <c r="BB883" s="102">
        <f t="shared" si="553"/>
        <v>0</v>
      </c>
      <c r="BC883" s="102">
        <f t="shared" si="553"/>
        <v>0</v>
      </c>
      <c r="BD883" s="102">
        <f t="shared" si="553"/>
        <v>499</v>
      </c>
      <c r="BE883" s="102">
        <f t="shared" ref="BE883" si="554">SUM(BE884:BE885)</f>
        <v>0</v>
      </c>
      <c r="BF883" s="102"/>
      <c r="BG883" s="1735"/>
      <c r="BH883" s="1735"/>
      <c r="BI883" s="1735"/>
      <c r="BJ883" s="1669">
        <f t="shared" si="529"/>
        <v>100</v>
      </c>
      <c r="BK883" s="1669">
        <f t="shared" si="530"/>
        <v>100</v>
      </c>
      <c r="BL883" s="1658"/>
      <c r="BM883" s="18"/>
      <c r="BN883" s="2900" t="s">
        <v>2498</v>
      </c>
      <c r="BO883" s="1370"/>
      <c r="BP883" s="1660"/>
      <c r="BQ883" s="53"/>
    </row>
    <row r="884" spans="1:73" s="2765" customFormat="1" ht="47.25" customHeight="1">
      <c r="A884" s="2475">
        <v>1</v>
      </c>
      <c r="B884" s="2477" t="s">
        <v>718</v>
      </c>
      <c r="C884" s="64" t="s">
        <v>605</v>
      </c>
      <c r="D884" s="64" t="s">
        <v>719</v>
      </c>
      <c r="E884" s="2482" t="s">
        <v>524</v>
      </c>
      <c r="F884" s="2482" t="s">
        <v>720</v>
      </c>
      <c r="G884" s="2479">
        <f>H884+I884+J884</f>
        <v>2763</v>
      </c>
      <c r="H884" s="2481">
        <v>2763</v>
      </c>
      <c r="I884" s="1739"/>
      <c r="J884" s="1739"/>
      <c r="K884" s="1741">
        <f>L884+M884</f>
        <v>5503</v>
      </c>
      <c r="L884" s="1739">
        <v>2763</v>
      </c>
      <c r="M884" s="1819">
        <v>2740</v>
      </c>
      <c r="N884" s="1818">
        <v>1152</v>
      </c>
      <c r="O884" s="2479">
        <f t="shared" ref="O884:O891" si="555">P884+Q884+R884</f>
        <v>0</v>
      </c>
      <c r="P884" s="1738"/>
      <c r="Q884" s="1738"/>
      <c r="R884" s="1738"/>
      <c r="S884" s="1737">
        <f t="shared" si="459"/>
        <v>850</v>
      </c>
      <c r="T884" s="2654">
        <v>850</v>
      </c>
      <c r="U884" s="1738"/>
      <c r="V884" s="1738"/>
      <c r="W884" s="1737">
        <f t="shared" si="460"/>
        <v>0</v>
      </c>
      <c r="X884" s="1738"/>
      <c r="Y884" s="1738"/>
      <c r="Z884" s="1738"/>
      <c r="AA884" s="1737">
        <f t="shared" si="461"/>
        <v>850</v>
      </c>
      <c r="AB884" s="1818">
        <v>850</v>
      </c>
      <c r="AC884" s="1738"/>
      <c r="AD884" s="1738"/>
      <c r="AE884" s="1737">
        <f t="shared" si="462"/>
        <v>0</v>
      </c>
      <c r="AF884" s="1741">
        <f>P884</f>
        <v>0</v>
      </c>
      <c r="AG884" s="1738"/>
      <c r="AH884" s="1738"/>
      <c r="AI884" s="1737">
        <f t="shared" si="463"/>
        <v>850</v>
      </c>
      <c r="AJ884" s="1741">
        <f>T884</f>
        <v>850</v>
      </c>
      <c r="AK884" s="1738"/>
      <c r="AL884" s="1738"/>
      <c r="AM884" s="2479">
        <f t="shared" si="464"/>
        <v>2550</v>
      </c>
      <c r="AN884" s="2481">
        <v>2550</v>
      </c>
      <c r="AO884" s="1738"/>
      <c r="AP884" s="1738"/>
      <c r="AQ884" s="2479">
        <f t="shared" si="465"/>
        <v>213</v>
      </c>
      <c r="AR884" s="2481">
        <f t="shared" ref="AR884:AR892" si="556">L884-AN884</f>
        <v>213</v>
      </c>
      <c r="AS884" s="1738"/>
      <c r="AT884" s="1738"/>
      <c r="AU884" s="1738"/>
      <c r="AV884" s="2479">
        <f t="shared" si="466"/>
        <v>213</v>
      </c>
      <c r="AW884" s="2479">
        <f>AR884</f>
        <v>213</v>
      </c>
      <c r="AX884" s="1738"/>
      <c r="AY884" s="1738"/>
      <c r="AZ884" s="1738"/>
      <c r="BA884" s="1712"/>
      <c r="BB884" s="1712"/>
      <c r="BC884" s="1712"/>
      <c r="BD884" s="2329">
        <v>213</v>
      </c>
      <c r="BE884" s="2329"/>
      <c r="BF884" s="1715">
        <f t="shared" si="474"/>
        <v>1700</v>
      </c>
      <c r="BG884" s="2403">
        <v>2022</v>
      </c>
      <c r="BH884" s="2403" t="s">
        <v>2324</v>
      </c>
      <c r="BI884" s="2403" t="s">
        <v>2327</v>
      </c>
      <c r="BJ884" s="2334">
        <f t="shared" si="529"/>
        <v>100</v>
      </c>
      <c r="BK884" s="2334">
        <f t="shared" si="530"/>
        <v>100</v>
      </c>
      <c r="BL884" s="2403" t="s">
        <v>40</v>
      </c>
      <c r="BM884" s="2763"/>
      <c r="BN884" s="2900" t="s">
        <v>2498</v>
      </c>
      <c r="BO884" s="2944"/>
      <c r="BP884" s="2399"/>
      <c r="BQ884" s="2764"/>
    </row>
    <row r="885" spans="1:73" s="2765" customFormat="1" ht="47.25" customHeight="1">
      <c r="A885" s="2475">
        <v>2</v>
      </c>
      <c r="B885" s="2477" t="s">
        <v>721</v>
      </c>
      <c r="C885" s="64" t="s">
        <v>615</v>
      </c>
      <c r="D885" s="64" t="s">
        <v>719</v>
      </c>
      <c r="E885" s="2482" t="s">
        <v>524</v>
      </c>
      <c r="F885" s="2482" t="s">
        <v>722</v>
      </c>
      <c r="G885" s="2479">
        <f>H885+I885+J885</f>
        <v>3160</v>
      </c>
      <c r="H885" s="2481">
        <v>3160</v>
      </c>
      <c r="I885" s="1739"/>
      <c r="J885" s="1739"/>
      <c r="K885" s="1741">
        <f>L885+M885</f>
        <v>6170</v>
      </c>
      <c r="L885" s="1739">
        <v>3160</v>
      </c>
      <c r="M885" s="1819">
        <v>3010</v>
      </c>
      <c r="N885" s="1818">
        <v>1700</v>
      </c>
      <c r="O885" s="2479">
        <f t="shared" si="555"/>
        <v>218.4849999999999</v>
      </c>
      <c r="P885" s="1741">
        <v>218.4849999999999</v>
      </c>
      <c r="Q885" s="1738"/>
      <c r="R885" s="1738"/>
      <c r="S885" s="1737">
        <f t="shared" si="459"/>
        <v>932</v>
      </c>
      <c r="T885" s="2654">
        <v>932</v>
      </c>
      <c r="U885" s="1738"/>
      <c r="V885" s="1738"/>
      <c r="W885" s="1737">
        <f t="shared" si="460"/>
        <v>218.48500000000001</v>
      </c>
      <c r="X885" s="1741">
        <v>218.48500000000001</v>
      </c>
      <c r="Y885" s="1738"/>
      <c r="Z885" s="1738"/>
      <c r="AA885" s="1737">
        <f t="shared" si="461"/>
        <v>932</v>
      </c>
      <c r="AB885" s="1818">
        <v>932</v>
      </c>
      <c r="AC885" s="1738"/>
      <c r="AD885" s="1738"/>
      <c r="AE885" s="1737">
        <f t="shared" si="462"/>
        <v>218.4849999999999</v>
      </c>
      <c r="AF885" s="1741">
        <f>P885</f>
        <v>218.4849999999999</v>
      </c>
      <c r="AG885" s="1738"/>
      <c r="AH885" s="1738"/>
      <c r="AI885" s="1737">
        <f t="shared" si="463"/>
        <v>932</v>
      </c>
      <c r="AJ885" s="1741">
        <f>T885</f>
        <v>932</v>
      </c>
      <c r="AK885" s="1738"/>
      <c r="AL885" s="1738"/>
      <c r="AM885" s="2479">
        <f t="shared" si="464"/>
        <v>2874</v>
      </c>
      <c r="AN885" s="2481">
        <v>2874</v>
      </c>
      <c r="AO885" s="1738"/>
      <c r="AP885" s="1738"/>
      <c r="AQ885" s="2479">
        <f t="shared" si="465"/>
        <v>286</v>
      </c>
      <c r="AR885" s="2481">
        <f t="shared" si="556"/>
        <v>286</v>
      </c>
      <c r="AS885" s="1738"/>
      <c r="AT885" s="1738"/>
      <c r="AU885" s="1738"/>
      <c r="AV885" s="2479">
        <f t="shared" si="466"/>
        <v>286</v>
      </c>
      <c r="AW885" s="2479">
        <f>AR885</f>
        <v>286</v>
      </c>
      <c r="AX885" s="1738"/>
      <c r="AY885" s="1738"/>
      <c r="AZ885" s="1738"/>
      <c r="BA885" s="1712"/>
      <c r="BB885" s="1712"/>
      <c r="BC885" s="1712"/>
      <c r="BD885" s="2329">
        <v>286</v>
      </c>
      <c r="BE885" s="2329"/>
      <c r="BF885" s="1715">
        <f t="shared" si="474"/>
        <v>1942</v>
      </c>
      <c r="BG885" s="2403">
        <v>2022</v>
      </c>
      <c r="BH885" s="2403" t="s">
        <v>2324</v>
      </c>
      <c r="BI885" s="2403" t="s">
        <v>2327</v>
      </c>
      <c r="BJ885" s="2334">
        <f t="shared" si="529"/>
        <v>100</v>
      </c>
      <c r="BK885" s="2334">
        <f t="shared" si="530"/>
        <v>100</v>
      </c>
      <c r="BL885" s="2403" t="s">
        <v>40</v>
      </c>
      <c r="BM885" s="2763"/>
      <c r="BN885" s="2900" t="s">
        <v>2498</v>
      </c>
      <c r="BO885" s="2944"/>
      <c r="BP885" s="2399"/>
      <c r="BQ885" s="2764"/>
    </row>
    <row r="886" spans="1:73" s="2240" customFormat="1" ht="34.5" customHeight="1">
      <c r="A886" s="2226" t="s">
        <v>74</v>
      </c>
      <c r="B886" s="2105" t="s">
        <v>2420</v>
      </c>
      <c r="C886" s="1733"/>
      <c r="D886" s="1733"/>
      <c r="E886" s="1734"/>
      <c r="F886" s="1734"/>
      <c r="G886" s="150">
        <f>SUM(G887:G888)</f>
        <v>6429</v>
      </c>
      <c r="H886" s="150">
        <f t="shared" ref="H886:BD886" si="557">SUM(H887:H888)</f>
        <v>6429</v>
      </c>
      <c r="I886" s="150">
        <f t="shared" si="557"/>
        <v>0</v>
      </c>
      <c r="J886" s="150">
        <f t="shared" si="557"/>
        <v>0</v>
      </c>
      <c r="K886" s="150">
        <f t="shared" si="557"/>
        <v>8729</v>
      </c>
      <c r="L886" s="150">
        <f t="shared" si="557"/>
        <v>6429</v>
      </c>
      <c r="M886" s="150">
        <f t="shared" si="557"/>
        <v>2300</v>
      </c>
      <c r="N886" s="150">
        <f t="shared" si="557"/>
        <v>1800</v>
      </c>
      <c r="O886" s="150">
        <f t="shared" si="557"/>
        <v>0</v>
      </c>
      <c r="P886" s="150">
        <f t="shared" si="557"/>
        <v>0</v>
      </c>
      <c r="Q886" s="150">
        <f t="shared" si="557"/>
        <v>0</v>
      </c>
      <c r="R886" s="150">
        <f t="shared" si="557"/>
        <v>0</v>
      </c>
      <c r="S886" s="150">
        <f t="shared" si="557"/>
        <v>3100</v>
      </c>
      <c r="T886" s="150">
        <f t="shared" si="557"/>
        <v>3100</v>
      </c>
      <c r="U886" s="150">
        <f t="shared" si="557"/>
        <v>0</v>
      </c>
      <c r="V886" s="150">
        <f t="shared" si="557"/>
        <v>0</v>
      </c>
      <c r="W886" s="150">
        <f t="shared" si="557"/>
        <v>0</v>
      </c>
      <c r="X886" s="150">
        <f t="shared" si="557"/>
        <v>0</v>
      </c>
      <c r="Y886" s="150">
        <f t="shared" si="557"/>
        <v>0</v>
      </c>
      <c r="Z886" s="150">
        <f t="shared" si="557"/>
        <v>0</v>
      </c>
      <c r="AA886" s="150">
        <f t="shared" si="557"/>
        <v>1847.723</v>
      </c>
      <c r="AB886" s="150">
        <f t="shared" si="557"/>
        <v>1847.723</v>
      </c>
      <c r="AC886" s="150">
        <f t="shared" si="557"/>
        <v>0</v>
      </c>
      <c r="AD886" s="150">
        <f t="shared" si="557"/>
        <v>0</v>
      </c>
      <c r="AE886" s="150">
        <f t="shared" si="557"/>
        <v>0</v>
      </c>
      <c r="AF886" s="150">
        <f t="shared" si="557"/>
        <v>0</v>
      </c>
      <c r="AG886" s="150">
        <f t="shared" si="557"/>
        <v>0</v>
      </c>
      <c r="AH886" s="150">
        <f t="shared" si="557"/>
        <v>0</v>
      </c>
      <c r="AI886" s="150">
        <f t="shared" si="557"/>
        <v>3100</v>
      </c>
      <c r="AJ886" s="150">
        <f t="shared" si="557"/>
        <v>3100</v>
      </c>
      <c r="AK886" s="150">
        <f t="shared" si="557"/>
        <v>0</v>
      </c>
      <c r="AL886" s="150">
        <f t="shared" si="557"/>
        <v>0</v>
      </c>
      <c r="AM886" s="150">
        <f t="shared" si="557"/>
        <v>3100</v>
      </c>
      <c r="AN886" s="150">
        <f t="shared" si="557"/>
        <v>3100</v>
      </c>
      <c r="AO886" s="150">
        <f t="shared" si="557"/>
        <v>0</v>
      </c>
      <c r="AP886" s="150">
        <f t="shared" si="557"/>
        <v>0</v>
      </c>
      <c r="AQ886" s="150">
        <f t="shared" si="557"/>
        <v>3329</v>
      </c>
      <c r="AR886" s="150">
        <f t="shared" si="557"/>
        <v>3329</v>
      </c>
      <c r="AS886" s="150">
        <f t="shared" si="557"/>
        <v>0</v>
      </c>
      <c r="AT886" s="150">
        <f t="shared" si="557"/>
        <v>0</v>
      </c>
      <c r="AU886" s="150">
        <f t="shared" si="557"/>
        <v>0</v>
      </c>
      <c r="AV886" s="150">
        <f t="shared" si="557"/>
        <v>3007.55</v>
      </c>
      <c r="AW886" s="150">
        <f t="shared" si="557"/>
        <v>3007.55</v>
      </c>
      <c r="AX886" s="150">
        <f t="shared" si="557"/>
        <v>0</v>
      </c>
      <c r="AY886" s="150">
        <f t="shared" si="557"/>
        <v>0</v>
      </c>
      <c r="AZ886" s="150">
        <f t="shared" si="557"/>
        <v>0</v>
      </c>
      <c r="BA886" s="150">
        <f t="shared" si="557"/>
        <v>0</v>
      </c>
      <c r="BB886" s="150">
        <f t="shared" si="557"/>
        <v>0</v>
      </c>
      <c r="BC886" s="150">
        <f t="shared" si="557"/>
        <v>0</v>
      </c>
      <c r="BD886" s="150">
        <f t="shared" si="557"/>
        <v>3008</v>
      </c>
      <c r="BE886" s="102"/>
      <c r="BF886" s="1873"/>
      <c r="BG886" s="1856"/>
      <c r="BH886" s="1856"/>
      <c r="BI886" s="1856"/>
      <c r="BJ886" s="1692">
        <f t="shared" si="529"/>
        <v>95.00699953336445</v>
      </c>
      <c r="BK886" s="1692">
        <f t="shared" si="530"/>
        <v>90.357464704115358</v>
      </c>
      <c r="BL886" s="1719"/>
      <c r="BM886" s="2238"/>
      <c r="BN886" s="2900" t="s">
        <v>2498</v>
      </c>
      <c r="BO886" s="2945"/>
      <c r="BP886" s="1710"/>
      <c r="BQ886" s="2239"/>
    </row>
    <row r="887" spans="1:73" s="2492" customFormat="1" ht="42" customHeight="1">
      <c r="A887" s="2475">
        <v>1</v>
      </c>
      <c r="B887" s="2477" t="s">
        <v>723</v>
      </c>
      <c r="C887" s="64" t="s">
        <v>442</v>
      </c>
      <c r="D887" s="64" t="s">
        <v>724</v>
      </c>
      <c r="E887" s="2482" t="s">
        <v>510</v>
      </c>
      <c r="F887" s="2482" t="s">
        <v>725</v>
      </c>
      <c r="G887" s="2479">
        <f>H887+I887+J887</f>
        <v>1200</v>
      </c>
      <c r="H887" s="2481">
        <v>1200</v>
      </c>
      <c r="I887" s="1739"/>
      <c r="J887" s="1739"/>
      <c r="K887" s="1741">
        <f>L887+M887</f>
        <v>2876</v>
      </c>
      <c r="L887" s="1739">
        <v>2276</v>
      </c>
      <c r="M887" s="1819">
        <v>600</v>
      </c>
      <c r="N887" s="1818">
        <v>600</v>
      </c>
      <c r="O887" s="2479">
        <f t="shared" si="555"/>
        <v>0</v>
      </c>
      <c r="P887" s="1739"/>
      <c r="Q887" s="1739"/>
      <c r="R887" s="1739"/>
      <c r="S887" s="1737">
        <f t="shared" si="459"/>
        <v>1100</v>
      </c>
      <c r="T887" s="2654">
        <v>1100</v>
      </c>
      <c r="U887" s="1739"/>
      <c r="V887" s="1739"/>
      <c r="W887" s="1737">
        <f t="shared" si="460"/>
        <v>0</v>
      </c>
      <c r="X887" s="1739"/>
      <c r="Y887" s="1739"/>
      <c r="Z887" s="1739"/>
      <c r="AA887" s="1737">
        <f t="shared" si="461"/>
        <v>353</v>
      </c>
      <c r="AB887" s="1818">
        <v>353</v>
      </c>
      <c r="AC887" s="1739"/>
      <c r="AD887" s="1739"/>
      <c r="AE887" s="1737">
        <f t="shared" si="462"/>
        <v>0</v>
      </c>
      <c r="AF887" s="1741">
        <f t="shared" ref="AF887:AF888" si="558">P887</f>
        <v>0</v>
      </c>
      <c r="AG887" s="1739"/>
      <c r="AH887" s="1739"/>
      <c r="AI887" s="1737">
        <f t="shared" si="463"/>
        <v>1100</v>
      </c>
      <c r="AJ887" s="1741">
        <f>T887</f>
        <v>1100</v>
      </c>
      <c r="AK887" s="1739"/>
      <c r="AL887" s="1739"/>
      <c r="AM887" s="2479">
        <f t="shared" si="464"/>
        <v>1100</v>
      </c>
      <c r="AN887" s="2481">
        <v>1100</v>
      </c>
      <c r="AO887" s="1739"/>
      <c r="AP887" s="1739"/>
      <c r="AQ887" s="2479">
        <f>SUM(AR887:AT887)</f>
        <v>100</v>
      </c>
      <c r="AR887" s="2481">
        <f>H887-AN887</f>
        <v>100</v>
      </c>
      <c r="AS887" s="1739"/>
      <c r="AT887" s="1739"/>
      <c r="AU887" s="1739"/>
      <c r="AV887" s="2479">
        <f t="shared" si="466"/>
        <v>40</v>
      </c>
      <c r="AW887" s="2479">
        <f>G887*95%-AN887</f>
        <v>40</v>
      </c>
      <c r="AX887" s="1739"/>
      <c r="AY887" s="1739"/>
      <c r="AZ887" s="1739"/>
      <c r="BA887" s="1686"/>
      <c r="BB887" s="1686"/>
      <c r="BC887" s="1686"/>
      <c r="BD887" s="2491">
        <v>40</v>
      </c>
      <c r="BE887" s="2491"/>
      <c r="BF887" s="1742">
        <f t="shared" si="474"/>
        <v>0</v>
      </c>
      <c r="BG887" s="2403">
        <v>2023</v>
      </c>
      <c r="BH887" s="2403" t="s">
        <v>2322</v>
      </c>
      <c r="BI887" s="2403" t="s">
        <v>2327</v>
      </c>
      <c r="BJ887" s="2334">
        <f t="shared" si="529"/>
        <v>95</v>
      </c>
      <c r="BK887" s="2334">
        <f t="shared" si="530"/>
        <v>40</v>
      </c>
      <c r="BL887" s="2403" t="s">
        <v>40</v>
      </c>
      <c r="BM887" s="2483"/>
      <c r="BN887" s="2900" t="s">
        <v>2498</v>
      </c>
      <c r="BO887" s="2903"/>
      <c r="BP887" s="2336"/>
      <c r="BQ887" s="2484"/>
    </row>
    <row r="888" spans="1:73" s="2492" customFormat="1" ht="42" customHeight="1">
      <c r="A888" s="2475">
        <v>2</v>
      </c>
      <c r="B888" s="2477" t="s">
        <v>726</v>
      </c>
      <c r="C888" s="64" t="s">
        <v>637</v>
      </c>
      <c r="D888" s="64" t="s">
        <v>727</v>
      </c>
      <c r="E888" s="2482" t="s">
        <v>510</v>
      </c>
      <c r="F888" s="2482" t="s">
        <v>728</v>
      </c>
      <c r="G888" s="2479">
        <f>H888+I888+J888</f>
        <v>5229</v>
      </c>
      <c r="H888" s="2481">
        <v>5229</v>
      </c>
      <c r="I888" s="1739"/>
      <c r="J888" s="1739"/>
      <c r="K888" s="1741">
        <f>L888+M888</f>
        <v>5853</v>
      </c>
      <c r="L888" s="1739">
        <v>4153</v>
      </c>
      <c r="M888" s="1819">
        <v>1700</v>
      </c>
      <c r="N888" s="1818">
        <v>1200</v>
      </c>
      <c r="O888" s="2479">
        <f t="shared" si="555"/>
        <v>0</v>
      </c>
      <c r="P888" s="1739"/>
      <c r="Q888" s="1739"/>
      <c r="R888" s="1739"/>
      <c r="S888" s="1737">
        <f t="shared" si="459"/>
        <v>2000</v>
      </c>
      <c r="T888" s="2654">
        <v>2000</v>
      </c>
      <c r="U888" s="1739"/>
      <c r="V888" s="1739"/>
      <c r="W888" s="1737">
        <f t="shared" si="460"/>
        <v>0</v>
      </c>
      <c r="X888" s="1739"/>
      <c r="Y888" s="1739"/>
      <c r="Z888" s="1739"/>
      <c r="AA888" s="1737">
        <f t="shared" si="461"/>
        <v>1494.723</v>
      </c>
      <c r="AB888" s="1818">
        <v>1494.723</v>
      </c>
      <c r="AC888" s="1739"/>
      <c r="AD888" s="1739"/>
      <c r="AE888" s="1737">
        <f t="shared" si="462"/>
        <v>0</v>
      </c>
      <c r="AF888" s="1741">
        <f t="shared" si="558"/>
        <v>0</v>
      </c>
      <c r="AG888" s="1739"/>
      <c r="AH888" s="1739"/>
      <c r="AI888" s="1737">
        <f t="shared" si="463"/>
        <v>2000</v>
      </c>
      <c r="AJ888" s="1741">
        <f>T888</f>
        <v>2000</v>
      </c>
      <c r="AK888" s="1739"/>
      <c r="AL888" s="1739"/>
      <c r="AM888" s="2479">
        <f t="shared" si="464"/>
        <v>2000</v>
      </c>
      <c r="AN888" s="2481">
        <v>2000</v>
      </c>
      <c r="AO888" s="1739"/>
      <c r="AP888" s="1739"/>
      <c r="AQ888" s="2479">
        <f t="shared" si="465"/>
        <v>3229</v>
      </c>
      <c r="AR888" s="2481">
        <f>H888-AN888</f>
        <v>3229</v>
      </c>
      <c r="AS888" s="1739"/>
      <c r="AT888" s="1739"/>
      <c r="AU888" s="1739"/>
      <c r="AV888" s="2479">
        <f t="shared" si="466"/>
        <v>2967.55</v>
      </c>
      <c r="AW888" s="2479">
        <f>G888*95%-AN888</f>
        <v>2967.55</v>
      </c>
      <c r="AX888" s="1739"/>
      <c r="AY888" s="1739"/>
      <c r="AZ888" s="1739"/>
      <c r="BA888" s="1686"/>
      <c r="BB888" s="1686"/>
      <c r="BC888" s="1686"/>
      <c r="BD888" s="2491">
        <v>2968</v>
      </c>
      <c r="BE888" s="2491"/>
      <c r="BF888" s="1742">
        <f t="shared" si="474"/>
        <v>0</v>
      </c>
      <c r="BG888" s="2403">
        <v>2023</v>
      </c>
      <c r="BH888" s="2403" t="s">
        <v>2322</v>
      </c>
      <c r="BI888" s="2403" t="s">
        <v>2327</v>
      </c>
      <c r="BJ888" s="2334">
        <f t="shared" si="529"/>
        <v>95.00860585197934</v>
      </c>
      <c r="BK888" s="2334">
        <f t="shared" si="530"/>
        <v>91.917002167853823</v>
      </c>
      <c r="BL888" s="2403" t="s">
        <v>40</v>
      </c>
      <c r="BM888" s="2483"/>
      <c r="BN888" s="2900" t="s">
        <v>2498</v>
      </c>
      <c r="BO888" s="2903"/>
      <c r="BP888" s="2336"/>
      <c r="BQ888" s="2484"/>
    </row>
    <row r="889" spans="1:73" s="2498" customFormat="1" ht="30" customHeight="1">
      <c r="A889" s="2656" t="s">
        <v>712</v>
      </c>
      <c r="B889" s="2657" t="s">
        <v>2468</v>
      </c>
      <c r="C889" s="26"/>
      <c r="D889" s="26"/>
      <c r="E889" s="2658"/>
      <c r="F889" s="2658"/>
      <c r="G889" s="2659"/>
      <c r="H889" s="2659"/>
      <c r="I889" s="2127"/>
      <c r="J889" s="2127"/>
      <c r="K889" s="2127"/>
      <c r="L889" s="2127"/>
      <c r="M889" s="2127"/>
      <c r="N889" s="2127"/>
      <c r="O889" s="2659"/>
      <c r="P889" s="2127"/>
      <c r="Q889" s="2127"/>
      <c r="R889" s="2127"/>
      <c r="S889" s="2127"/>
      <c r="T889" s="2659"/>
      <c r="U889" s="2127"/>
      <c r="V889" s="2127"/>
      <c r="W889" s="2127"/>
      <c r="X889" s="2127"/>
      <c r="Y889" s="2127"/>
      <c r="Z889" s="2127"/>
      <c r="AA889" s="2127"/>
      <c r="AB889" s="2127"/>
      <c r="AC889" s="2127"/>
      <c r="AD889" s="2127"/>
      <c r="AE889" s="2127"/>
      <c r="AF889" s="2127"/>
      <c r="AG889" s="2127"/>
      <c r="AH889" s="2127"/>
      <c r="AI889" s="2127"/>
      <c r="AJ889" s="2127"/>
      <c r="AK889" s="2127"/>
      <c r="AL889" s="2127"/>
      <c r="AM889" s="2659"/>
      <c r="AN889" s="2659"/>
      <c r="AO889" s="2127"/>
      <c r="AP889" s="2127"/>
      <c r="AQ889" s="2659"/>
      <c r="AR889" s="2659"/>
      <c r="AS889" s="2127"/>
      <c r="AT889" s="2127"/>
      <c r="AU889" s="2127"/>
      <c r="AV889" s="2659"/>
      <c r="AW889" s="2659"/>
      <c r="AX889" s="2127">
        <f t="shared" ref="AX889:BC889" si="559">SUM(AX890:AX892)</f>
        <v>0</v>
      </c>
      <c r="AY889" s="2127">
        <f t="shared" si="559"/>
        <v>0</v>
      </c>
      <c r="AZ889" s="2127">
        <f t="shared" si="559"/>
        <v>0</v>
      </c>
      <c r="BA889" s="2127">
        <f t="shared" si="559"/>
        <v>0</v>
      </c>
      <c r="BB889" s="2127">
        <f t="shared" si="559"/>
        <v>0</v>
      </c>
      <c r="BC889" s="2127">
        <f t="shared" si="559"/>
        <v>0</v>
      </c>
      <c r="BD889" s="2659">
        <v>2832</v>
      </c>
      <c r="BE889" s="2576"/>
      <c r="BF889" s="2071"/>
      <c r="BG889" s="2519"/>
      <c r="BH889" s="2519"/>
      <c r="BI889" s="2519"/>
      <c r="BJ889" s="2340" t="e">
        <f t="shared" si="529"/>
        <v>#DIV/0!</v>
      </c>
      <c r="BK889" s="2340" t="e">
        <f t="shared" si="530"/>
        <v>#DIV/0!</v>
      </c>
      <c r="BL889" s="2407" t="s">
        <v>2327</v>
      </c>
      <c r="BM889" s="2577"/>
      <c r="BN889" s="2900" t="s">
        <v>2498</v>
      </c>
      <c r="BO889" s="2905"/>
      <c r="BP889" s="2342"/>
    </row>
    <row r="890" spans="1:73" s="1950" customFormat="1" ht="38.25">
      <c r="A890" s="2214" t="s">
        <v>46</v>
      </c>
      <c r="B890" s="2168" t="s">
        <v>729</v>
      </c>
      <c r="C890" s="2073" t="s">
        <v>655</v>
      </c>
      <c r="D890" s="2248" t="s">
        <v>730</v>
      </c>
      <c r="E890" s="2074" t="s">
        <v>521</v>
      </c>
      <c r="F890" s="2249"/>
      <c r="G890" s="2250">
        <v>2134</v>
      </c>
      <c r="H890" s="2250">
        <v>2134</v>
      </c>
      <c r="I890" s="2075"/>
      <c r="J890" s="2075"/>
      <c r="K890" s="2250">
        <v>2134</v>
      </c>
      <c r="L890" s="2250">
        <v>2134</v>
      </c>
      <c r="M890" s="2251"/>
      <c r="N890" s="2250"/>
      <c r="O890" s="2058">
        <f t="shared" si="555"/>
        <v>0</v>
      </c>
      <c r="P890" s="2075"/>
      <c r="Q890" s="2075"/>
      <c r="R890" s="2075"/>
      <c r="S890" s="2058">
        <f t="shared" si="459"/>
        <v>0</v>
      </c>
      <c r="T890" s="2250"/>
      <c r="U890" s="2075"/>
      <c r="V890" s="2075"/>
      <c r="W890" s="2058">
        <f t="shared" si="460"/>
        <v>0</v>
      </c>
      <c r="X890" s="2075"/>
      <c r="Y890" s="2075"/>
      <c r="Z890" s="2075"/>
      <c r="AA890" s="2058">
        <f t="shared" si="461"/>
        <v>0</v>
      </c>
      <c r="AB890" s="2250"/>
      <c r="AC890" s="2075"/>
      <c r="AD890" s="2075"/>
      <c r="AE890" s="2058">
        <f t="shared" si="462"/>
        <v>0</v>
      </c>
      <c r="AF890" s="2014"/>
      <c r="AG890" s="2075"/>
      <c r="AH890" s="2075"/>
      <c r="AI890" s="2058">
        <f t="shared" si="463"/>
        <v>0</v>
      </c>
      <c r="AJ890" s="2014"/>
      <c r="AK890" s="2075"/>
      <c r="AL890" s="2075"/>
      <c r="AM890" s="2058">
        <f t="shared" si="464"/>
        <v>0</v>
      </c>
      <c r="AN890" s="2075"/>
      <c r="AO890" s="2075"/>
      <c r="AP890" s="2075"/>
      <c r="AQ890" s="2058">
        <f t="shared" si="465"/>
        <v>2134</v>
      </c>
      <c r="AR890" s="2075">
        <f t="shared" si="556"/>
        <v>2134</v>
      </c>
      <c r="AS890" s="2075"/>
      <c r="AT890" s="2075"/>
      <c r="AU890" s="2075"/>
      <c r="AV890" s="2058">
        <f t="shared" si="466"/>
        <v>746.9</v>
      </c>
      <c r="AW890" s="2058">
        <f>G890*35%</f>
        <v>746.9</v>
      </c>
      <c r="AX890" s="2075"/>
      <c r="AY890" s="2075"/>
      <c r="AZ890" s="2075"/>
      <c r="BA890" s="2077"/>
      <c r="BB890" s="2077"/>
      <c r="BC890" s="2077"/>
      <c r="BD890" s="2077"/>
      <c r="BE890" s="2077"/>
      <c r="BF890" s="2078">
        <f t="shared" si="474"/>
        <v>0</v>
      </c>
      <c r="BG890" s="2020">
        <v>2024</v>
      </c>
      <c r="BH890" s="2020" t="s">
        <v>2323</v>
      </c>
      <c r="BI890" s="2020" t="s">
        <v>2327</v>
      </c>
      <c r="BJ890" s="1925">
        <f t="shared" si="529"/>
        <v>0</v>
      </c>
      <c r="BK890" s="1925">
        <f t="shared" si="530"/>
        <v>0</v>
      </c>
      <c r="BL890" s="2020"/>
      <c r="BM890" s="2079"/>
      <c r="BN890" s="2900" t="s">
        <v>2498</v>
      </c>
      <c r="BO890" s="2906"/>
      <c r="BP890" s="1926"/>
    </row>
    <row r="891" spans="1:73" s="1950" customFormat="1" ht="63.75">
      <c r="A891" s="2214" t="s">
        <v>48</v>
      </c>
      <c r="B891" s="2168" t="s">
        <v>731</v>
      </c>
      <c r="C891" s="2073" t="s">
        <v>647</v>
      </c>
      <c r="D891" s="2248" t="s">
        <v>732</v>
      </c>
      <c r="E891" s="2074" t="s">
        <v>521</v>
      </c>
      <c r="F891" s="2249"/>
      <c r="G891" s="2250">
        <v>1883</v>
      </c>
      <c r="H891" s="2250">
        <v>1883</v>
      </c>
      <c r="I891" s="2075"/>
      <c r="J891" s="2075"/>
      <c r="K891" s="2250">
        <v>1883</v>
      </c>
      <c r="L891" s="2250">
        <v>1883</v>
      </c>
      <c r="M891" s="2251"/>
      <c r="N891" s="2250"/>
      <c r="O891" s="2058">
        <f t="shared" si="555"/>
        <v>0</v>
      </c>
      <c r="P891" s="2075"/>
      <c r="Q891" s="2075"/>
      <c r="R891" s="2075"/>
      <c r="S891" s="2058">
        <f t="shared" si="459"/>
        <v>0</v>
      </c>
      <c r="T891" s="2250"/>
      <c r="U891" s="2075"/>
      <c r="V891" s="2075"/>
      <c r="W891" s="2058">
        <f t="shared" si="460"/>
        <v>0</v>
      </c>
      <c r="X891" s="2075"/>
      <c r="Y891" s="2075"/>
      <c r="Z891" s="2075"/>
      <c r="AA891" s="2058">
        <f t="shared" si="461"/>
        <v>0</v>
      </c>
      <c r="AB891" s="2250"/>
      <c r="AC891" s="2075"/>
      <c r="AD891" s="2075"/>
      <c r="AE891" s="2058">
        <f t="shared" si="462"/>
        <v>0</v>
      </c>
      <c r="AF891" s="2014"/>
      <c r="AG891" s="2075"/>
      <c r="AH891" s="2075"/>
      <c r="AI891" s="2058">
        <f t="shared" si="463"/>
        <v>0</v>
      </c>
      <c r="AJ891" s="2014"/>
      <c r="AK891" s="2075"/>
      <c r="AL891" s="2075"/>
      <c r="AM891" s="2058">
        <f t="shared" si="464"/>
        <v>0</v>
      </c>
      <c r="AN891" s="2075"/>
      <c r="AO891" s="2075"/>
      <c r="AP891" s="2075"/>
      <c r="AQ891" s="2058">
        <f t="shared" si="465"/>
        <v>1883</v>
      </c>
      <c r="AR891" s="2075">
        <f t="shared" si="556"/>
        <v>1883</v>
      </c>
      <c r="AS891" s="2075"/>
      <c r="AT891" s="2075"/>
      <c r="AU891" s="2075"/>
      <c r="AV891" s="2058">
        <f t="shared" si="466"/>
        <v>659.05</v>
      </c>
      <c r="AW891" s="2058">
        <f t="shared" ref="AW891:AW892" si="560">G891*35%</f>
        <v>659.05</v>
      </c>
      <c r="AX891" s="2075"/>
      <c r="AY891" s="2075"/>
      <c r="AZ891" s="2075"/>
      <c r="BA891" s="2077"/>
      <c r="BB891" s="2077"/>
      <c r="BC891" s="2077"/>
      <c r="BD891" s="2077"/>
      <c r="BE891" s="2077"/>
      <c r="BF891" s="2078">
        <f t="shared" si="474"/>
        <v>0</v>
      </c>
      <c r="BG891" s="2020">
        <v>2024</v>
      </c>
      <c r="BH891" s="2020" t="s">
        <v>2323</v>
      </c>
      <c r="BI891" s="2020" t="s">
        <v>2327</v>
      </c>
      <c r="BJ891" s="1925">
        <f t="shared" si="529"/>
        <v>0</v>
      </c>
      <c r="BK891" s="1925">
        <f t="shared" si="530"/>
        <v>0</v>
      </c>
      <c r="BL891" s="2020"/>
      <c r="BM891" s="2079"/>
      <c r="BN891" s="2900" t="s">
        <v>2498</v>
      </c>
      <c r="BO891" s="2906"/>
      <c r="BP891" s="1926"/>
    </row>
    <row r="892" spans="1:73" s="1950" customFormat="1" ht="51">
      <c r="A892" s="2214" t="s">
        <v>50</v>
      </c>
      <c r="B892" s="2168" t="s">
        <v>733</v>
      </c>
      <c r="C892" s="2073" t="s">
        <v>629</v>
      </c>
      <c r="D892" s="2248" t="s">
        <v>734</v>
      </c>
      <c r="E892" s="2074" t="s">
        <v>521</v>
      </c>
      <c r="F892" s="2249"/>
      <c r="G892" s="2250">
        <f>1389+2478</f>
        <v>3867</v>
      </c>
      <c r="H892" s="2250">
        <f>1389+2478</f>
        <v>3867</v>
      </c>
      <c r="I892" s="2075"/>
      <c r="J892" s="2075"/>
      <c r="K892" s="2250">
        <v>3867</v>
      </c>
      <c r="L892" s="2250">
        <v>3867</v>
      </c>
      <c r="M892" s="2251"/>
      <c r="N892" s="2250"/>
      <c r="O892" s="2058"/>
      <c r="P892" s="2075"/>
      <c r="Q892" s="2075"/>
      <c r="R892" s="2075"/>
      <c r="S892" s="2058">
        <f t="shared" si="459"/>
        <v>0</v>
      </c>
      <c r="T892" s="2250"/>
      <c r="U892" s="2075"/>
      <c r="V892" s="2075"/>
      <c r="W892" s="2058">
        <f t="shared" si="460"/>
        <v>0</v>
      </c>
      <c r="X892" s="2075"/>
      <c r="Y892" s="2075"/>
      <c r="Z892" s="2075"/>
      <c r="AA892" s="2058">
        <f t="shared" si="461"/>
        <v>0</v>
      </c>
      <c r="AB892" s="2250"/>
      <c r="AC892" s="2075"/>
      <c r="AD892" s="2075"/>
      <c r="AE892" s="2058">
        <f t="shared" si="462"/>
        <v>0</v>
      </c>
      <c r="AF892" s="2014"/>
      <c r="AG892" s="2075"/>
      <c r="AH892" s="2075"/>
      <c r="AI892" s="2058">
        <f t="shared" si="463"/>
        <v>0</v>
      </c>
      <c r="AJ892" s="2014"/>
      <c r="AK892" s="2075"/>
      <c r="AL892" s="2075"/>
      <c r="AM892" s="2058">
        <f t="shared" si="464"/>
        <v>0</v>
      </c>
      <c r="AN892" s="2075"/>
      <c r="AO892" s="2075"/>
      <c r="AP892" s="2075"/>
      <c r="AQ892" s="2058">
        <f t="shared" si="465"/>
        <v>3867</v>
      </c>
      <c r="AR892" s="2075">
        <f t="shared" si="556"/>
        <v>3867</v>
      </c>
      <c r="AS892" s="2075"/>
      <c r="AT892" s="2075"/>
      <c r="AU892" s="2075"/>
      <c r="AV892" s="2058">
        <f t="shared" si="466"/>
        <v>1353.4499999999998</v>
      </c>
      <c r="AW892" s="2058">
        <f t="shared" si="560"/>
        <v>1353.4499999999998</v>
      </c>
      <c r="AX892" s="2075"/>
      <c r="AY892" s="2075"/>
      <c r="AZ892" s="2075"/>
      <c r="BA892" s="2077"/>
      <c r="BB892" s="2077"/>
      <c r="BC892" s="2077"/>
      <c r="BD892" s="2077"/>
      <c r="BE892" s="2077"/>
      <c r="BF892" s="2078">
        <f t="shared" si="474"/>
        <v>0</v>
      </c>
      <c r="BG892" s="2020">
        <v>2024</v>
      </c>
      <c r="BH892" s="2020" t="s">
        <v>2323</v>
      </c>
      <c r="BI892" s="2020" t="s">
        <v>2327</v>
      </c>
      <c r="BJ892" s="1925">
        <f t="shared" si="529"/>
        <v>0</v>
      </c>
      <c r="BK892" s="1925">
        <f t="shared" si="530"/>
        <v>0</v>
      </c>
      <c r="BL892" s="2020"/>
      <c r="BM892" s="2079"/>
      <c r="BN892" s="2900" t="s">
        <v>2498</v>
      </c>
      <c r="BO892" s="2906"/>
      <c r="BP892" s="1926"/>
    </row>
    <row r="893" spans="1:73" s="28" customFormat="1" ht="67.5" customHeight="1">
      <c r="A893" s="2203" t="s">
        <v>90</v>
      </c>
      <c r="B893" s="1798" t="s">
        <v>91</v>
      </c>
      <c r="C893" s="1733"/>
      <c r="D893" s="1733"/>
      <c r="E893" s="1734"/>
      <c r="F893" s="1734"/>
      <c r="G893" s="102">
        <f t="shared" ref="G893:AL893" si="561">G894+G899+G913+G925+G932+G944+G947+G963</f>
        <v>47161.894</v>
      </c>
      <c r="H893" s="102">
        <f t="shared" si="561"/>
        <v>37489.665000000001</v>
      </c>
      <c r="I893" s="102">
        <f t="shared" si="561"/>
        <v>420.20400000000001</v>
      </c>
      <c r="J893" s="102">
        <f t="shared" si="561"/>
        <v>742.02499999999998</v>
      </c>
      <c r="K893" s="102">
        <f t="shared" si="561"/>
        <v>37851.097999999998</v>
      </c>
      <c r="L893" s="102">
        <f t="shared" si="561"/>
        <v>37210</v>
      </c>
      <c r="M893" s="1751">
        <f t="shared" si="561"/>
        <v>9788.6329999999998</v>
      </c>
      <c r="N893" s="102">
        <f t="shared" si="561"/>
        <v>5032.4480000000003</v>
      </c>
      <c r="O893" s="102">
        <f t="shared" si="561"/>
        <v>2788.277</v>
      </c>
      <c r="P893" s="102">
        <f t="shared" si="561"/>
        <v>2788.277</v>
      </c>
      <c r="Q893" s="102">
        <f t="shared" si="561"/>
        <v>0</v>
      </c>
      <c r="R893" s="102">
        <f t="shared" si="561"/>
        <v>0</v>
      </c>
      <c r="S893" s="102">
        <f t="shared" si="561"/>
        <v>13298</v>
      </c>
      <c r="T893" s="102">
        <f t="shared" si="561"/>
        <v>13183</v>
      </c>
      <c r="U893" s="102">
        <f t="shared" si="561"/>
        <v>0</v>
      </c>
      <c r="V893" s="102">
        <f t="shared" si="561"/>
        <v>115</v>
      </c>
      <c r="W893" s="102">
        <f t="shared" si="561"/>
        <v>709</v>
      </c>
      <c r="X893" s="102">
        <f t="shared" si="561"/>
        <v>709</v>
      </c>
      <c r="Y893" s="102">
        <f t="shared" si="561"/>
        <v>0</v>
      </c>
      <c r="Z893" s="102">
        <f t="shared" si="561"/>
        <v>0</v>
      </c>
      <c r="AA893" s="102">
        <f t="shared" si="561"/>
        <v>6605.838999999999</v>
      </c>
      <c r="AB893" s="102">
        <f t="shared" si="561"/>
        <v>6555.838999999999</v>
      </c>
      <c r="AC893" s="102">
        <f t="shared" si="561"/>
        <v>0</v>
      </c>
      <c r="AD893" s="102">
        <f t="shared" si="561"/>
        <v>50</v>
      </c>
      <c r="AE893" s="102">
        <f t="shared" si="561"/>
        <v>2788.277</v>
      </c>
      <c r="AF893" s="102">
        <f t="shared" si="561"/>
        <v>2788.277</v>
      </c>
      <c r="AG893" s="102">
        <f t="shared" si="561"/>
        <v>0</v>
      </c>
      <c r="AH893" s="102">
        <f t="shared" si="561"/>
        <v>0</v>
      </c>
      <c r="AI893" s="102">
        <f t="shared" si="561"/>
        <v>13256</v>
      </c>
      <c r="AJ893" s="102">
        <f t="shared" si="561"/>
        <v>13141</v>
      </c>
      <c r="AK893" s="102">
        <f t="shared" si="561"/>
        <v>0</v>
      </c>
      <c r="AL893" s="102">
        <f t="shared" si="561"/>
        <v>115</v>
      </c>
      <c r="AM893" s="102">
        <f t="shared" ref="AM893:BF893" si="562">AM894+AM899+AM913+AM925+AM932+AM944+AM947+AM963</f>
        <v>21350.894</v>
      </c>
      <c r="AN893" s="102">
        <f t="shared" si="562"/>
        <v>21207</v>
      </c>
      <c r="AO893" s="102">
        <f t="shared" si="562"/>
        <v>0</v>
      </c>
      <c r="AP893" s="102">
        <f t="shared" si="562"/>
        <v>143.89400000000001</v>
      </c>
      <c r="AQ893" s="102">
        <f t="shared" si="562"/>
        <v>24544</v>
      </c>
      <c r="AR893" s="102">
        <f t="shared" si="562"/>
        <v>24473</v>
      </c>
      <c r="AS893" s="102">
        <f t="shared" si="562"/>
        <v>0</v>
      </c>
      <c r="AT893" s="102">
        <f t="shared" si="562"/>
        <v>71</v>
      </c>
      <c r="AU893" s="102">
        <f t="shared" si="562"/>
        <v>0</v>
      </c>
      <c r="AV893" s="102">
        <f t="shared" si="562"/>
        <v>20579</v>
      </c>
      <c r="AW893" s="102">
        <f t="shared" si="562"/>
        <v>20508</v>
      </c>
      <c r="AX893" s="102">
        <f t="shared" si="562"/>
        <v>0</v>
      </c>
      <c r="AY893" s="102">
        <f t="shared" si="562"/>
        <v>71</v>
      </c>
      <c r="AZ893" s="102">
        <f t="shared" si="562"/>
        <v>0</v>
      </c>
      <c r="BA893" s="102">
        <f t="shared" si="562"/>
        <v>0</v>
      </c>
      <c r="BB893" s="102">
        <f t="shared" si="562"/>
        <v>0</v>
      </c>
      <c r="BC893" s="102">
        <f t="shared" si="562"/>
        <v>0</v>
      </c>
      <c r="BD893" s="1050">
        <f t="shared" si="562"/>
        <v>17143</v>
      </c>
      <c r="BE893" s="1050">
        <f t="shared" si="562"/>
        <v>17143</v>
      </c>
      <c r="BF893" s="102">
        <f t="shared" si="562"/>
        <v>8052.8940000000002</v>
      </c>
      <c r="BG893" s="1658"/>
      <c r="BH893" s="1658"/>
      <c r="BI893" s="1658"/>
      <c r="BJ893" s="1669">
        <f t="shared" si="529"/>
        <v>102.29485912984285</v>
      </c>
      <c r="BK893" s="1669">
        <f t="shared" si="530"/>
        <v>70.048625015323012</v>
      </c>
      <c r="BL893" s="1658"/>
      <c r="BM893" s="18"/>
      <c r="BN893" s="2900" t="s">
        <v>2498</v>
      </c>
      <c r="BO893" s="1370"/>
      <c r="BP893" s="1660"/>
      <c r="BQ893" s="53"/>
    </row>
    <row r="894" spans="1:73" s="28" customFormat="1" ht="30.75" customHeight="1">
      <c r="A894" s="2203" t="s">
        <v>46</v>
      </c>
      <c r="B894" s="1798" t="s">
        <v>47</v>
      </c>
      <c r="C894" s="1733"/>
      <c r="D894" s="1733"/>
      <c r="E894" s="1734"/>
      <c r="F894" s="1734"/>
      <c r="G894" s="102">
        <f>G895+G897</f>
        <v>8470</v>
      </c>
      <c r="H894" s="102">
        <f t="shared" ref="H894:BD894" si="563">H895+H897</f>
        <v>280</v>
      </c>
      <c r="I894" s="102">
        <f t="shared" si="563"/>
        <v>0</v>
      </c>
      <c r="J894" s="102">
        <f t="shared" si="563"/>
        <v>0</v>
      </c>
      <c r="K894" s="102">
        <f t="shared" si="563"/>
        <v>8190</v>
      </c>
      <c r="L894" s="102">
        <f t="shared" si="563"/>
        <v>8190</v>
      </c>
      <c r="M894" s="102">
        <f t="shared" si="563"/>
        <v>638</v>
      </c>
      <c r="N894" s="102">
        <f t="shared" si="563"/>
        <v>410</v>
      </c>
      <c r="O894" s="102">
        <f t="shared" si="563"/>
        <v>622.17700000000002</v>
      </c>
      <c r="P894" s="102">
        <f t="shared" si="563"/>
        <v>622.17700000000002</v>
      </c>
      <c r="Q894" s="102">
        <f t="shared" si="563"/>
        <v>0</v>
      </c>
      <c r="R894" s="102">
        <f t="shared" si="563"/>
        <v>0</v>
      </c>
      <c r="S894" s="102">
        <f t="shared" si="563"/>
        <v>2293</v>
      </c>
      <c r="T894" s="102">
        <f t="shared" si="563"/>
        <v>2293</v>
      </c>
      <c r="U894" s="102">
        <f t="shared" si="563"/>
        <v>0</v>
      </c>
      <c r="V894" s="102">
        <f t="shared" si="563"/>
        <v>0</v>
      </c>
      <c r="W894" s="102">
        <f t="shared" si="563"/>
        <v>52</v>
      </c>
      <c r="X894" s="102">
        <f t="shared" si="563"/>
        <v>52</v>
      </c>
      <c r="Y894" s="102">
        <f t="shared" si="563"/>
        <v>0</v>
      </c>
      <c r="Z894" s="102">
        <f t="shared" si="563"/>
        <v>0</v>
      </c>
      <c r="AA894" s="102">
        <f t="shared" si="563"/>
        <v>358</v>
      </c>
      <c r="AB894" s="102">
        <f t="shared" si="563"/>
        <v>358</v>
      </c>
      <c r="AC894" s="102">
        <f t="shared" si="563"/>
        <v>0</v>
      </c>
      <c r="AD894" s="102">
        <f t="shared" si="563"/>
        <v>0</v>
      </c>
      <c r="AE894" s="102">
        <f t="shared" si="563"/>
        <v>622.17700000000002</v>
      </c>
      <c r="AF894" s="102">
        <f t="shared" si="563"/>
        <v>622.17700000000002</v>
      </c>
      <c r="AG894" s="102">
        <f t="shared" si="563"/>
        <v>0</v>
      </c>
      <c r="AH894" s="102">
        <f t="shared" si="563"/>
        <v>0</v>
      </c>
      <c r="AI894" s="102">
        <f t="shared" si="563"/>
        <v>2293</v>
      </c>
      <c r="AJ894" s="102">
        <f t="shared" si="563"/>
        <v>2293</v>
      </c>
      <c r="AK894" s="102">
        <f t="shared" si="563"/>
        <v>0</v>
      </c>
      <c r="AL894" s="102">
        <f t="shared" si="563"/>
        <v>0</v>
      </c>
      <c r="AM894" s="102">
        <f t="shared" si="563"/>
        <v>3143</v>
      </c>
      <c r="AN894" s="102">
        <f t="shared" si="563"/>
        <v>3143</v>
      </c>
      <c r="AO894" s="102">
        <f t="shared" si="563"/>
        <v>0</v>
      </c>
      <c r="AP894" s="102">
        <f t="shared" si="563"/>
        <v>0</v>
      </c>
      <c r="AQ894" s="102">
        <f t="shared" si="563"/>
        <v>5327</v>
      </c>
      <c r="AR894" s="102">
        <f t="shared" si="563"/>
        <v>5327</v>
      </c>
      <c r="AS894" s="102">
        <f t="shared" si="563"/>
        <v>0</v>
      </c>
      <c r="AT894" s="102">
        <f t="shared" si="563"/>
        <v>0</v>
      </c>
      <c r="AU894" s="102">
        <f t="shared" si="563"/>
        <v>0</v>
      </c>
      <c r="AV894" s="102">
        <f t="shared" si="563"/>
        <v>3000</v>
      </c>
      <c r="AW894" s="102">
        <f t="shared" si="563"/>
        <v>3000</v>
      </c>
      <c r="AX894" s="102">
        <f t="shared" si="563"/>
        <v>0</v>
      </c>
      <c r="AY894" s="102">
        <f t="shared" si="563"/>
        <v>0</v>
      </c>
      <c r="AZ894" s="102">
        <f t="shared" si="563"/>
        <v>0</v>
      </c>
      <c r="BA894" s="102">
        <f t="shared" si="563"/>
        <v>0</v>
      </c>
      <c r="BB894" s="102">
        <f t="shared" si="563"/>
        <v>0</v>
      </c>
      <c r="BC894" s="102">
        <f t="shared" si="563"/>
        <v>0</v>
      </c>
      <c r="BD894" s="102">
        <f t="shared" si="563"/>
        <v>2981</v>
      </c>
      <c r="BE894" s="1655">
        <f>'PL 3 PB DATP'!H86</f>
        <v>2981</v>
      </c>
      <c r="BF894" s="102">
        <f t="shared" ref="BF894" si="564">SUM(BF896:BF898)</f>
        <v>850</v>
      </c>
      <c r="BG894" s="1658"/>
      <c r="BH894" s="1658"/>
      <c r="BI894" s="1658"/>
      <c r="BJ894" s="1669">
        <f t="shared" si="529"/>
        <v>2187.1428571428569</v>
      </c>
      <c r="BK894" s="1669">
        <f t="shared" si="530"/>
        <v>55.960202740754653</v>
      </c>
      <c r="BL894" s="1658"/>
      <c r="BM894" s="18"/>
      <c r="BN894" s="2900" t="s">
        <v>2498</v>
      </c>
      <c r="BO894" s="1370"/>
      <c r="BP894" s="1660"/>
      <c r="BQ894" s="53"/>
    </row>
    <row r="895" spans="1:73" s="28" customFormat="1" ht="42" customHeight="1">
      <c r="A895" s="2203" t="s">
        <v>73</v>
      </c>
      <c r="B895" s="1798" t="s">
        <v>2422</v>
      </c>
      <c r="C895" s="1733"/>
      <c r="D895" s="1733"/>
      <c r="E895" s="1734"/>
      <c r="F895" s="1734"/>
      <c r="G895" s="102">
        <f>G896</f>
        <v>280</v>
      </c>
      <c r="H895" s="102">
        <f t="shared" ref="H895:BD895" si="565">H896</f>
        <v>280</v>
      </c>
      <c r="I895" s="102">
        <f t="shared" si="565"/>
        <v>0</v>
      </c>
      <c r="J895" s="102">
        <f t="shared" si="565"/>
        <v>0</v>
      </c>
      <c r="K895" s="102">
        <f t="shared" si="565"/>
        <v>0</v>
      </c>
      <c r="L895" s="102">
        <f t="shared" si="565"/>
        <v>0</v>
      </c>
      <c r="M895" s="102">
        <f t="shared" si="565"/>
        <v>280</v>
      </c>
      <c r="N895" s="102">
        <f t="shared" si="565"/>
        <v>52</v>
      </c>
      <c r="O895" s="102">
        <f t="shared" si="565"/>
        <v>52.177</v>
      </c>
      <c r="P895" s="102">
        <f t="shared" si="565"/>
        <v>52.177</v>
      </c>
      <c r="Q895" s="102">
        <f t="shared" si="565"/>
        <v>0</v>
      </c>
      <c r="R895" s="102">
        <f t="shared" si="565"/>
        <v>0</v>
      </c>
      <c r="S895" s="102">
        <f t="shared" si="565"/>
        <v>0</v>
      </c>
      <c r="T895" s="102">
        <f t="shared" si="565"/>
        <v>0</v>
      </c>
      <c r="U895" s="102">
        <f t="shared" si="565"/>
        <v>0</v>
      </c>
      <c r="V895" s="102">
        <f t="shared" si="565"/>
        <v>0</v>
      </c>
      <c r="W895" s="102">
        <f t="shared" si="565"/>
        <v>52</v>
      </c>
      <c r="X895" s="102">
        <f t="shared" si="565"/>
        <v>52</v>
      </c>
      <c r="Y895" s="102">
        <f t="shared" si="565"/>
        <v>0</v>
      </c>
      <c r="Z895" s="102">
        <f t="shared" si="565"/>
        <v>0</v>
      </c>
      <c r="AA895" s="102">
        <f t="shared" si="565"/>
        <v>0</v>
      </c>
      <c r="AB895" s="102">
        <f t="shared" si="565"/>
        <v>0</v>
      </c>
      <c r="AC895" s="102">
        <f t="shared" si="565"/>
        <v>0</v>
      </c>
      <c r="AD895" s="102">
        <f t="shared" si="565"/>
        <v>0</v>
      </c>
      <c r="AE895" s="102">
        <f t="shared" si="565"/>
        <v>52.177</v>
      </c>
      <c r="AF895" s="102">
        <f t="shared" si="565"/>
        <v>52.177</v>
      </c>
      <c r="AG895" s="102">
        <f t="shared" si="565"/>
        <v>0</v>
      </c>
      <c r="AH895" s="102">
        <f t="shared" si="565"/>
        <v>0</v>
      </c>
      <c r="AI895" s="102">
        <f t="shared" si="565"/>
        <v>0</v>
      </c>
      <c r="AJ895" s="102">
        <f t="shared" si="565"/>
        <v>0</v>
      </c>
      <c r="AK895" s="102">
        <f t="shared" si="565"/>
        <v>0</v>
      </c>
      <c r="AL895" s="102">
        <f t="shared" si="565"/>
        <v>0</v>
      </c>
      <c r="AM895" s="102">
        <f t="shared" si="565"/>
        <v>280</v>
      </c>
      <c r="AN895" s="102">
        <f t="shared" si="565"/>
        <v>280</v>
      </c>
      <c r="AO895" s="102">
        <f t="shared" si="565"/>
        <v>0</v>
      </c>
      <c r="AP895" s="102">
        <f t="shared" si="565"/>
        <v>0</v>
      </c>
      <c r="AQ895" s="102">
        <f t="shared" si="565"/>
        <v>0</v>
      </c>
      <c r="AR895" s="102">
        <f t="shared" si="565"/>
        <v>0</v>
      </c>
      <c r="AS895" s="102">
        <f t="shared" si="565"/>
        <v>0</v>
      </c>
      <c r="AT895" s="102">
        <f t="shared" si="565"/>
        <v>0</v>
      </c>
      <c r="AU895" s="102">
        <f t="shared" si="565"/>
        <v>0</v>
      </c>
      <c r="AV895" s="102">
        <f t="shared" si="565"/>
        <v>0</v>
      </c>
      <c r="AW895" s="102">
        <f t="shared" si="565"/>
        <v>0</v>
      </c>
      <c r="AX895" s="102">
        <f t="shared" si="565"/>
        <v>0</v>
      </c>
      <c r="AY895" s="102">
        <f t="shared" si="565"/>
        <v>0</v>
      </c>
      <c r="AZ895" s="102">
        <f t="shared" si="565"/>
        <v>0</v>
      </c>
      <c r="BA895" s="102">
        <f t="shared" si="565"/>
        <v>0</v>
      </c>
      <c r="BB895" s="102">
        <f t="shared" si="565"/>
        <v>0</v>
      </c>
      <c r="BC895" s="102">
        <f t="shared" si="565"/>
        <v>0</v>
      </c>
      <c r="BD895" s="102">
        <f t="shared" si="565"/>
        <v>0</v>
      </c>
      <c r="BE895" s="102"/>
      <c r="BF895" s="102"/>
      <c r="BG895" s="1735"/>
      <c r="BH895" s="1735"/>
      <c r="BI895" s="1735"/>
      <c r="BJ895" s="1669">
        <f t="shared" si="529"/>
        <v>100</v>
      </c>
      <c r="BK895" s="1669" t="e">
        <f t="shared" si="530"/>
        <v>#DIV/0!</v>
      </c>
      <c r="BL895" s="1658"/>
      <c r="BM895" s="18"/>
      <c r="BN895" s="2900" t="s">
        <v>2498</v>
      </c>
      <c r="BO895" s="1370"/>
      <c r="BP895" s="1660"/>
      <c r="BQ895" s="53"/>
    </row>
    <row r="896" spans="1:73" s="2338" customFormat="1" ht="28.5" customHeight="1">
      <c r="A896" s="2475">
        <v>1</v>
      </c>
      <c r="B896" s="2766" t="s">
        <v>427</v>
      </c>
      <c r="C896" s="1736"/>
      <c r="D896" s="1736"/>
      <c r="E896" s="2478"/>
      <c r="F896" s="2478"/>
      <c r="G896" s="2664">
        <v>280</v>
      </c>
      <c r="H896" s="2664">
        <v>280</v>
      </c>
      <c r="I896" s="1820"/>
      <c r="J896" s="103"/>
      <c r="K896" s="1820"/>
      <c r="L896" s="1820"/>
      <c r="M896" s="1802">
        <v>280</v>
      </c>
      <c r="N896" s="103">
        <v>52</v>
      </c>
      <c r="O896" s="2585">
        <f>+P896</f>
        <v>52.177</v>
      </c>
      <c r="P896" s="103">
        <v>52.177</v>
      </c>
      <c r="Q896" s="103"/>
      <c r="R896" s="103"/>
      <c r="S896" s="1820">
        <f t="shared" ref="S896:S962" si="566">SUM(T896:V896)</f>
        <v>0</v>
      </c>
      <c r="T896" s="2664"/>
      <c r="U896" s="103"/>
      <c r="V896" s="103"/>
      <c r="W896" s="103">
        <f t="shared" ref="W896:W962" si="567">SUM(X896:Z896)</f>
        <v>52</v>
      </c>
      <c r="X896" s="103">
        <v>52</v>
      </c>
      <c r="Y896" s="103"/>
      <c r="Z896" s="103"/>
      <c r="AA896" s="103">
        <f t="shared" ref="AA896:AA962" si="568">SUM(AB896:AD896)</f>
        <v>0</v>
      </c>
      <c r="AB896" s="103"/>
      <c r="AC896" s="103"/>
      <c r="AD896" s="103"/>
      <c r="AE896" s="103">
        <f t="shared" ref="AE896:AE962" si="569">SUM(AF896:AH896)</f>
        <v>52.177</v>
      </c>
      <c r="AF896" s="103">
        <v>52.177</v>
      </c>
      <c r="AG896" s="103"/>
      <c r="AH896" s="103"/>
      <c r="AI896" s="103">
        <f t="shared" ref="AI896:AI962" si="570">SUM(AJ896:AL896)</f>
        <v>0</v>
      </c>
      <c r="AJ896" s="1820"/>
      <c r="AK896" s="103"/>
      <c r="AL896" s="103"/>
      <c r="AM896" s="2585">
        <f t="shared" ref="AM896:AM962" si="571">SUM(AN896:AP896)</f>
        <v>280</v>
      </c>
      <c r="AN896" s="2664">
        <v>280</v>
      </c>
      <c r="AO896" s="103"/>
      <c r="AP896" s="103"/>
      <c r="AQ896" s="2664">
        <f t="shared" ref="AQ896:AQ962" si="572">SUM(AR896:AT896)</f>
        <v>0</v>
      </c>
      <c r="AR896" s="2585"/>
      <c r="AS896" s="103"/>
      <c r="AT896" s="103"/>
      <c r="AU896" s="103"/>
      <c r="AV896" s="2664">
        <f t="shared" ref="AV896:AV962" si="573">SUM(AW896:AY896)</f>
        <v>0</v>
      </c>
      <c r="AW896" s="2585"/>
      <c r="AX896" s="103"/>
      <c r="AY896" s="103"/>
      <c r="AZ896" s="103"/>
      <c r="BA896" s="1667"/>
      <c r="BB896" s="1667"/>
      <c r="BC896" s="1667"/>
      <c r="BD896" s="2329">
        <f>AW896</f>
        <v>0</v>
      </c>
      <c r="BE896" s="2329"/>
      <c r="BF896" s="1668">
        <f t="shared" si="474"/>
        <v>280</v>
      </c>
      <c r="BG896" s="2333">
        <v>2022</v>
      </c>
      <c r="BH896" s="2333" t="s">
        <v>910</v>
      </c>
      <c r="BI896" s="2333"/>
      <c r="BJ896" s="2334">
        <f t="shared" si="529"/>
        <v>100</v>
      </c>
      <c r="BK896" s="2334" t="e">
        <f t="shared" si="530"/>
        <v>#DIV/0!</v>
      </c>
      <c r="BL896" s="2333" t="s">
        <v>62</v>
      </c>
      <c r="BM896" s="2461"/>
      <c r="BN896" s="2900" t="s">
        <v>2498</v>
      </c>
      <c r="BO896" s="2900"/>
      <c r="BP896" s="2336"/>
      <c r="BQ896" s="2337"/>
    </row>
    <row r="897" spans="1:69" s="2343" customFormat="1">
      <c r="A897" s="2656" t="s">
        <v>74</v>
      </c>
      <c r="B897" s="2767" t="s">
        <v>2468</v>
      </c>
      <c r="C897" s="2069"/>
      <c r="D897" s="2069"/>
      <c r="E897" s="2575"/>
      <c r="F897" s="2575"/>
      <c r="G897" s="2770">
        <f>G898</f>
        <v>8190</v>
      </c>
      <c r="H897" s="2770">
        <f t="shared" ref="H897:BC897" si="574">H898</f>
        <v>0</v>
      </c>
      <c r="I897" s="2243">
        <f t="shared" si="574"/>
        <v>0</v>
      </c>
      <c r="J897" s="2243">
        <f t="shared" si="574"/>
        <v>0</v>
      </c>
      <c r="K897" s="2243">
        <f t="shared" si="574"/>
        <v>8190</v>
      </c>
      <c r="L897" s="2243">
        <f t="shared" si="574"/>
        <v>8190</v>
      </c>
      <c r="M897" s="2243">
        <f t="shared" si="574"/>
        <v>358</v>
      </c>
      <c r="N897" s="2243">
        <f t="shared" si="574"/>
        <v>358</v>
      </c>
      <c r="O897" s="2770">
        <f t="shared" si="574"/>
        <v>570</v>
      </c>
      <c r="P897" s="2243">
        <f t="shared" si="574"/>
        <v>570</v>
      </c>
      <c r="Q897" s="2243">
        <f t="shared" si="574"/>
        <v>0</v>
      </c>
      <c r="R897" s="2243">
        <f t="shared" si="574"/>
        <v>0</v>
      </c>
      <c r="S897" s="2243">
        <f t="shared" si="574"/>
        <v>2293</v>
      </c>
      <c r="T897" s="2770">
        <f t="shared" si="574"/>
        <v>2293</v>
      </c>
      <c r="U897" s="2243">
        <f t="shared" si="574"/>
        <v>0</v>
      </c>
      <c r="V897" s="2243">
        <f t="shared" si="574"/>
        <v>0</v>
      </c>
      <c r="W897" s="2243">
        <f t="shared" si="574"/>
        <v>0</v>
      </c>
      <c r="X897" s="2243">
        <f t="shared" si="574"/>
        <v>0</v>
      </c>
      <c r="Y897" s="2243">
        <f t="shared" si="574"/>
        <v>0</v>
      </c>
      <c r="Z897" s="2243">
        <f t="shared" si="574"/>
        <v>0</v>
      </c>
      <c r="AA897" s="2243">
        <f t="shared" si="574"/>
        <v>358</v>
      </c>
      <c r="AB897" s="2243">
        <f t="shared" si="574"/>
        <v>358</v>
      </c>
      <c r="AC897" s="2243">
        <f t="shared" si="574"/>
        <v>0</v>
      </c>
      <c r="AD897" s="2243">
        <f t="shared" si="574"/>
        <v>0</v>
      </c>
      <c r="AE897" s="2243">
        <f t="shared" si="574"/>
        <v>570</v>
      </c>
      <c r="AF897" s="2243">
        <f t="shared" si="574"/>
        <v>570</v>
      </c>
      <c r="AG897" s="2243">
        <f t="shared" si="574"/>
        <v>0</v>
      </c>
      <c r="AH897" s="2243">
        <f t="shared" si="574"/>
        <v>0</v>
      </c>
      <c r="AI897" s="2243">
        <f t="shared" si="574"/>
        <v>2293</v>
      </c>
      <c r="AJ897" s="2243">
        <f t="shared" si="574"/>
        <v>2293</v>
      </c>
      <c r="AK897" s="2243">
        <f t="shared" si="574"/>
        <v>0</v>
      </c>
      <c r="AL897" s="2243">
        <f t="shared" si="574"/>
        <v>0</v>
      </c>
      <c r="AM897" s="2770">
        <f t="shared" si="574"/>
        <v>2863</v>
      </c>
      <c r="AN897" s="2770">
        <f t="shared" si="574"/>
        <v>2863</v>
      </c>
      <c r="AO897" s="2243">
        <f t="shared" si="574"/>
        <v>0</v>
      </c>
      <c r="AP897" s="2243">
        <f t="shared" si="574"/>
        <v>0</v>
      </c>
      <c r="AQ897" s="2770">
        <f t="shared" si="574"/>
        <v>5327</v>
      </c>
      <c r="AR897" s="2770">
        <f t="shared" si="574"/>
        <v>5327</v>
      </c>
      <c r="AS897" s="2243">
        <f t="shared" si="574"/>
        <v>0</v>
      </c>
      <c r="AT897" s="2243">
        <f t="shared" si="574"/>
        <v>0</v>
      </c>
      <c r="AU897" s="2243">
        <f t="shared" si="574"/>
        <v>0</v>
      </c>
      <c r="AV897" s="2770">
        <f t="shared" si="574"/>
        <v>3000</v>
      </c>
      <c r="AW897" s="2770">
        <f t="shared" si="574"/>
        <v>3000</v>
      </c>
      <c r="AX897" s="2243">
        <f t="shared" si="574"/>
        <v>0</v>
      </c>
      <c r="AY897" s="2243">
        <f t="shared" si="574"/>
        <v>0</v>
      </c>
      <c r="AZ897" s="2243">
        <f t="shared" si="574"/>
        <v>0</v>
      </c>
      <c r="BA897" s="2243">
        <f t="shared" si="574"/>
        <v>0</v>
      </c>
      <c r="BB897" s="2243">
        <f t="shared" si="574"/>
        <v>0</v>
      </c>
      <c r="BC897" s="2243">
        <f t="shared" si="574"/>
        <v>0</v>
      </c>
      <c r="BD897" s="2770">
        <v>2981</v>
      </c>
      <c r="BE897" s="2586"/>
      <c r="BF897" s="1086"/>
      <c r="BG897" s="2591"/>
      <c r="BH897" s="2591"/>
      <c r="BI897" s="2591"/>
      <c r="BJ897" s="2340" t="e">
        <f t="shared" si="529"/>
        <v>#DIV/0!</v>
      </c>
      <c r="BK897" s="2340">
        <f t="shared" si="530"/>
        <v>55.960202740754653</v>
      </c>
      <c r="BL897" s="2339" t="s">
        <v>2327</v>
      </c>
      <c r="BM897" s="2592"/>
      <c r="BN897" s="2900" t="s">
        <v>2498</v>
      </c>
      <c r="BO897" s="2907"/>
      <c r="BP897" s="2342"/>
    </row>
    <row r="898" spans="1:69" s="2776" customFormat="1" ht="44.25" customHeight="1">
      <c r="A898" s="2768">
        <v>1</v>
      </c>
      <c r="B898" s="2769" t="s">
        <v>428</v>
      </c>
      <c r="C898" s="2244" t="s">
        <v>419</v>
      </c>
      <c r="D898" s="2244" t="s">
        <v>420</v>
      </c>
      <c r="E898" s="2771" t="s">
        <v>206</v>
      </c>
      <c r="F898" s="2771"/>
      <c r="G898" s="2772">
        <v>8190</v>
      </c>
      <c r="H898" s="2773"/>
      <c r="I898" s="2159"/>
      <c r="J898" s="2160"/>
      <c r="K898" s="2245">
        <v>8190</v>
      </c>
      <c r="L898" s="2245">
        <v>8190</v>
      </c>
      <c r="M898" s="2246">
        <v>358</v>
      </c>
      <c r="N898" s="2247">
        <v>358</v>
      </c>
      <c r="O898" s="2685">
        <f>+P898</f>
        <v>570</v>
      </c>
      <c r="P898" s="2160">
        <v>570</v>
      </c>
      <c r="Q898" s="2160"/>
      <c r="R898" s="2160"/>
      <c r="S898" s="2159">
        <f t="shared" si="566"/>
        <v>2293</v>
      </c>
      <c r="T898" s="2773">
        <f>2293</f>
        <v>2293</v>
      </c>
      <c r="U898" s="2160"/>
      <c r="V898" s="2160"/>
      <c r="W898" s="2160">
        <f t="shared" si="567"/>
        <v>0</v>
      </c>
      <c r="X898" s="2160"/>
      <c r="Y898" s="2160"/>
      <c r="Z898" s="2160"/>
      <c r="AA898" s="2247">
        <f t="shared" si="568"/>
        <v>358</v>
      </c>
      <c r="AB898" s="2247">
        <v>358</v>
      </c>
      <c r="AC898" s="2160"/>
      <c r="AD898" s="2160"/>
      <c r="AE898" s="2247">
        <f t="shared" si="569"/>
        <v>570</v>
      </c>
      <c r="AF898" s="2160">
        <v>570</v>
      </c>
      <c r="AG898" s="2160"/>
      <c r="AH898" s="2160"/>
      <c r="AI898" s="2247">
        <f t="shared" si="570"/>
        <v>2293</v>
      </c>
      <c r="AJ898" s="2159">
        <f>2293</f>
        <v>2293</v>
      </c>
      <c r="AK898" s="2160"/>
      <c r="AL898" s="2160"/>
      <c r="AM898" s="2774">
        <f t="shared" si="571"/>
        <v>2863</v>
      </c>
      <c r="AN898" s="2773">
        <v>2863</v>
      </c>
      <c r="AO898" s="2160"/>
      <c r="AP898" s="2160"/>
      <c r="AQ898" s="2772">
        <f t="shared" si="572"/>
        <v>5327</v>
      </c>
      <c r="AR898" s="2772">
        <v>5327</v>
      </c>
      <c r="AS898" s="2160"/>
      <c r="AT898" s="2160"/>
      <c r="AU898" s="2160"/>
      <c r="AV898" s="2773">
        <f t="shared" si="573"/>
        <v>3000</v>
      </c>
      <c r="AW898" s="2773">
        <v>3000</v>
      </c>
      <c r="AX898" s="2160"/>
      <c r="AY898" s="2160"/>
      <c r="AZ898" s="2160"/>
      <c r="BA898" s="1921"/>
      <c r="BB898" s="1921"/>
      <c r="BC898" s="1921"/>
      <c r="BD898" s="2686"/>
      <c r="BE898" s="2686"/>
      <c r="BF898" s="1924">
        <f t="shared" si="474"/>
        <v>570</v>
      </c>
      <c r="BG898" s="2687">
        <v>2023</v>
      </c>
      <c r="BH898" s="2687" t="s">
        <v>2322</v>
      </c>
      <c r="BI898" s="2687" t="s">
        <v>2327</v>
      </c>
      <c r="BJ898" s="2688" t="e">
        <f t="shared" si="529"/>
        <v>#DIV/0!</v>
      </c>
      <c r="BK898" s="2688">
        <f t="shared" si="530"/>
        <v>0</v>
      </c>
      <c r="BL898" s="2687" t="s">
        <v>62</v>
      </c>
      <c r="BM898" s="2775"/>
      <c r="BN898" s="2900" t="s">
        <v>2498</v>
      </c>
      <c r="BO898" s="2901"/>
      <c r="BP898" s="2714"/>
    </row>
    <row r="899" spans="1:69" s="28" customFormat="1">
      <c r="A899" s="2203" t="s">
        <v>48</v>
      </c>
      <c r="B899" s="1798" t="s">
        <v>49</v>
      </c>
      <c r="C899" s="1733"/>
      <c r="D899" s="1733"/>
      <c r="E899" s="1734"/>
      <c r="F899" s="1734"/>
      <c r="G899" s="102">
        <f>G900+G903+G907</f>
        <v>1500</v>
      </c>
      <c r="H899" s="102">
        <f t="shared" ref="H899:BD899" si="575">H900+H903+H907</f>
        <v>1425</v>
      </c>
      <c r="I899" s="102">
        <f t="shared" si="575"/>
        <v>0</v>
      </c>
      <c r="J899" s="102">
        <f t="shared" si="575"/>
        <v>75</v>
      </c>
      <c r="K899" s="102">
        <f t="shared" si="575"/>
        <v>1425</v>
      </c>
      <c r="L899" s="102">
        <f t="shared" si="575"/>
        <v>1425</v>
      </c>
      <c r="M899" s="102">
        <f t="shared" si="575"/>
        <v>1207</v>
      </c>
      <c r="N899" s="102">
        <f t="shared" si="575"/>
        <v>607</v>
      </c>
      <c r="O899" s="102">
        <f t="shared" si="575"/>
        <v>0</v>
      </c>
      <c r="P899" s="102">
        <f t="shared" si="575"/>
        <v>0</v>
      </c>
      <c r="Q899" s="102">
        <f t="shared" si="575"/>
        <v>0</v>
      </c>
      <c r="R899" s="102">
        <f t="shared" si="575"/>
        <v>0</v>
      </c>
      <c r="S899" s="102">
        <f t="shared" si="575"/>
        <v>674</v>
      </c>
      <c r="T899" s="102">
        <f t="shared" si="575"/>
        <v>674</v>
      </c>
      <c r="U899" s="102">
        <f t="shared" si="575"/>
        <v>0</v>
      </c>
      <c r="V899" s="102">
        <f t="shared" si="575"/>
        <v>0</v>
      </c>
      <c r="W899" s="102">
        <f t="shared" si="575"/>
        <v>0</v>
      </c>
      <c r="X899" s="102">
        <f t="shared" si="575"/>
        <v>0</v>
      </c>
      <c r="Y899" s="102">
        <f t="shared" si="575"/>
        <v>0</v>
      </c>
      <c r="Z899" s="102">
        <f t="shared" si="575"/>
        <v>0</v>
      </c>
      <c r="AA899" s="102">
        <f t="shared" si="575"/>
        <v>471</v>
      </c>
      <c r="AB899" s="102">
        <f t="shared" si="575"/>
        <v>471</v>
      </c>
      <c r="AC899" s="102">
        <f t="shared" si="575"/>
        <v>0</v>
      </c>
      <c r="AD899" s="102">
        <f t="shared" si="575"/>
        <v>0</v>
      </c>
      <c r="AE899" s="102">
        <f t="shared" si="575"/>
        <v>0</v>
      </c>
      <c r="AF899" s="102">
        <f t="shared" si="575"/>
        <v>0</v>
      </c>
      <c r="AG899" s="102">
        <f t="shared" si="575"/>
        <v>0</v>
      </c>
      <c r="AH899" s="102">
        <f t="shared" si="575"/>
        <v>0</v>
      </c>
      <c r="AI899" s="102">
        <f t="shared" si="575"/>
        <v>674</v>
      </c>
      <c r="AJ899" s="102">
        <f t="shared" si="575"/>
        <v>674</v>
      </c>
      <c r="AK899" s="102">
        <f t="shared" si="575"/>
        <v>0</v>
      </c>
      <c r="AL899" s="102">
        <f t="shared" si="575"/>
        <v>0</v>
      </c>
      <c r="AM899" s="102">
        <f t="shared" si="575"/>
        <v>1177</v>
      </c>
      <c r="AN899" s="102">
        <f t="shared" si="575"/>
        <v>1177</v>
      </c>
      <c r="AO899" s="102">
        <f t="shared" si="575"/>
        <v>0</v>
      </c>
      <c r="AP899" s="102">
        <f t="shared" si="575"/>
        <v>0</v>
      </c>
      <c r="AQ899" s="102">
        <f t="shared" si="575"/>
        <v>248</v>
      </c>
      <c r="AR899" s="102">
        <f t="shared" si="575"/>
        <v>248</v>
      </c>
      <c r="AS899" s="102">
        <f t="shared" si="575"/>
        <v>0</v>
      </c>
      <c r="AT899" s="102">
        <f t="shared" si="575"/>
        <v>0</v>
      </c>
      <c r="AU899" s="102">
        <f t="shared" si="575"/>
        <v>0</v>
      </c>
      <c r="AV899" s="102">
        <f t="shared" si="575"/>
        <v>248</v>
      </c>
      <c r="AW899" s="102">
        <f t="shared" si="575"/>
        <v>248</v>
      </c>
      <c r="AX899" s="102">
        <f t="shared" si="575"/>
        <v>0</v>
      </c>
      <c r="AY899" s="102">
        <f t="shared" si="575"/>
        <v>0</v>
      </c>
      <c r="AZ899" s="102">
        <f t="shared" si="575"/>
        <v>0</v>
      </c>
      <c r="BA899" s="102">
        <f t="shared" si="575"/>
        <v>0</v>
      </c>
      <c r="BB899" s="102">
        <f t="shared" si="575"/>
        <v>0</v>
      </c>
      <c r="BC899" s="102">
        <f t="shared" si="575"/>
        <v>0</v>
      </c>
      <c r="BD899" s="102">
        <f t="shared" si="575"/>
        <v>877</v>
      </c>
      <c r="BE899" s="1655">
        <f>'PL 3 PB DATP'!H87</f>
        <v>877</v>
      </c>
      <c r="BF899" s="102">
        <f t="shared" ref="BF899" si="576">SUM(BF901:BF912)</f>
        <v>503</v>
      </c>
      <c r="BG899" s="1658"/>
      <c r="BH899" s="1658"/>
      <c r="BI899" s="1658"/>
      <c r="BJ899" s="1669">
        <f t="shared" si="529"/>
        <v>144.14035087719299</v>
      </c>
      <c r="BK899" s="1669">
        <f t="shared" si="530"/>
        <v>353.62903225806451</v>
      </c>
      <c r="BL899" s="1658"/>
      <c r="BM899" s="18"/>
      <c r="BN899" s="2900" t="s">
        <v>2498</v>
      </c>
      <c r="BO899" s="1370"/>
      <c r="BP899" s="1660">
        <f>BE899-BD899</f>
        <v>0</v>
      </c>
      <c r="BQ899" s="53"/>
    </row>
    <row r="900" spans="1:69" s="28" customFormat="1" ht="39.75" customHeight="1">
      <c r="A900" s="2203" t="s">
        <v>73</v>
      </c>
      <c r="B900" s="1798" t="s">
        <v>2422</v>
      </c>
      <c r="C900" s="1733"/>
      <c r="D900" s="1733"/>
      <c r="E900" s="1734"/>
      <c r="F900" s="1734"/>
      <c r="G900" s="102">
        <f>SUM(G901:G902)</f>
        <v>600</v>
      </c>
      <c r="H900" s="102">
        <f t="shared" ref="H900:BD900" si="577">SUM(H901:H902)</f>
        <v>570</v>
      </c>
      <c r="I900" s="102">
        <f t="shared" si="577"/>
        <v>0</v>
      </c>
      <c r="J900" s="102">
        <f t="shared" si="577"/>
        <v>30</v>
      </c>
      <c r="K900" s="102">
        <f t="shared" si="577"/>
        <v>570</v>
      </c>
      <c r="L900" s="102">
        <f t="shared" si="577"/>
        <v>570</v>
      </c>
      <c r="M900" s="102">
        <f t="shared" si="577"/>
        <v>600</v>
      </c>
      <c r="N900" s="102">
        <f t="shared" si="577"/>
        <v>0</v>
      </c>
      <c r="O900" s="102">
        <f t="shared" si="577"/>
        <v>0</v>
      </c>
      <c r="P900" s="102">
        <f t="shared" si="577"/>
        <v>0</v>
      </c>
      <c r="Q900" s="102">
        <f t="shared" si="577"/>
        <v>0</v>
      </c>
      <c r="R900" s="102">
        <f t="shared" si="577"/>
        <v>0</v>
      </c>
      <c r="S900" s="102">
        <f t="shared" si="577"/>
        <v>67</v>
      </c>
      <c r="T900" s="102">
        <f t="shared" si="577"/>
        <v>67</v>
      </c>
      <c r="U900" s="102">
        <f t="shared" si="577"/>
        <v>0</v>
      </c>
      <c r="V900" s="102">
        <f t="shared" si="577"/>
        <v>0</v>
      </c>
      <c r="W900" s="102">
        <f t="shared" si="577"/>
        <v>0</v>
      </c>
      <c r="X900" s="102">
        <f t="shared" si="577"/>
        <v>0</v>
      </c>
      <c r="Y900" s="102">
        <f t="shared" si="577"/>
        <v>0</v>
      </c>
      <c r="Z900" s="102">
        <f t="shared" si="577"/>
        <v>0</v>
      </c>
      <c r="AA900" s="102">
        <f t="shared" si="577"/>
        <v>67</v>
      </c>
      <c r="AB900" s="102">
        <f t="shared" si="577"/>
        <v>67</v>
      </c>
      <c r="AC900" s="102">
        <f t="shared" si="577"/>
        <v>0</v>
      </c>
      <c r="AD900" s="102">
        <f t="shared" si="577"/>
        <v>0</v>
      </c>
      <c r="AE900" s="102">
        <f t="shared" si="577"/>
        <v>0</v>
      </c>
      <c r="AF900" s="102">
        <f t="shared" si="577"/>
        <v>0</v>
      </c>
      <c r="AG900" s="102">
        <f t="shared" si="577"/>
        <v>0</v>
      </c>
      <c r="AH900" s="102">
        <f t="shared" si="577"/>
        <v>0</v>
      </c>
      <c r="AI900" s="102">
        <f t="shared" si="577"/>
        <v>67</v>
      </c>
      <c r="AJ900" s="102">
        <f t="shared" si="577"/>
        <v>67</v>
      </c>
      <c r="AK900" s="102">
        <f t="shared" si="577"/>
        <v>0</v>
      </c>
      <c r="AL900" s="102">
        <f t="shared" si="577"/>
        <v>0</v>
      </c>
      <c r="AM900" s="102">
        <f t="shared" si="577"/>
        <v>570</v>
      </c>
      <c r="AN900" s="102">
        <f t="shared" si="577"/>
        <v>570</v>
      </c>
      <c r="AO900" s="102">
        <f t="shared" si="577"/>
        <v>0</v>
      </c>
      <c r="AP900" s="102">
        <f t="shared" si="577"/>
        <v>0</v>
      </c>
      <c r="AQ900" s="102">
        <f t="shared" si="577"/>
        <v>0</v>
      </c>
      <c r="AR900" s="102">
        <f t="shared" si="577"/>
        <v>0</v>
      </c>
      <c r="AS900" s="102">
        <f t="shared" si="577"/>
        <v>0</v>
      </c>
      <c r="AT900" s="102">
        <f t="shared" si="577"/>
        <v>0</v>
      </c>
      <c r="AU900" s="102">
        <f t="shared" si="577"/>
        <v>0</v>
      </c>
      <c r="AV900" s="102">
        <f t="shared" si="577"/>
        <v>0</v>
      </c>
      <c r="AW900" s="102">
        <f t="shared" si="577"/>
        <v>0</v>
      </c>
      <c r="AX900" s="102">
        <f t="shared" si="577"/>
        <v>0</v>
      </c>
      <c r="AY900" s="102">
        <f t="shared" si="577"/>
        <v>0</v>
      </c>
      <c r="AZ900" s="102">
        <f t="shared" si="577"/>
        <v>0</v>
      </c>
      <c r="BA900" s="102">
        <f t="shared" si="577"/>
        <v>0</v>
      </c>
      <c r="BB900" s="102">
        <f t="shared" si="577"/>
        <v>0</v>
      </c>
      <c r="BC900" s="102">
        <f t="shared" si="577"/>
        <v>0</v>
      </c>
      <c r="BD900" s="102">
        <f t="shared" si="577"/>
        <v>0</v>
      </c>
      <c r="BE900" s="102"/>
      <c r="BF900" s="102"/>
      <c r="BG900" s="1735"/>
      <c r="BH900" s="1735"/>
      <c r="BI900" s="1735"/>
      <c r="BJ900" s="1669">
        <f t="shared" si="529"/>
        <v>100</v>
      </c>
      <c r="BK900" s="1669" t="e">
        <f t="shared" si="530"/>
        <v>#DIV/0!</v>
      </c>
      <c r="BL900" s="1658"/>
      <c r="BM900" s="18"/>
      <c r="BN900" s="2900" t="s">
        <v>2498</v>
      </c>
      <c r="BO900" s="1370"/>
      <c r="BP900" s="1660"/>
      <c r="BQ900" s="53"/>
    </row>
    <row r="901" spans="1:69" s="2355" customFormat="1">
      <c r="A901" s="2499">
        <v>1</v>
      </c>
      <c r="B901" s="2447" t="s">
        <v>2304</v>
      </c>
      <c r="C901" s="1729" t="s">
        <v>2084</v>
      </c>
      <c r="D901" s="1842"/>
      <c r="E901" s="2721" t="s">
        <v>834</v>
      </c>
      <c r="F901" s="2721" t="s">
        <v>2305</v>
      </c>
      <c r="G901" s="2585">
        <f>+H901+I901+J901</f>
        <v>300</v>
      </c>
      <c r="H901" s="2585">
        <v>285</v>
      </c>
      <c r="I901" s="103"/>
      <c r="J901" s="103">
        <v>15</v>
      </c>
      <c r="K901" s="103">
        <f>+L901</f>
        <v>285</v>
      </c>
      <c r="L901" s="103">
        <v>285</v>
      </c>
      <c r="M901" s="1802">
        <v>300</v>
      </c>
      <c r="N901" s="103">
        <v>0</v>
      </c>
      <c r="O901" s="2585"/>
      <c r="P901" s="103"/>
      <c r="Q901" s="103"/>
      <c r="R901" s="103"/>
      <c r="S901" s="103">
        <f t="shared" si="566"/>
        <v>34</v>
      </c>
      <c r="T901" s="2585">
        <v>34</v>
      </c>
      <c r="U901" s="103"/>
      <c r="V901" s="103"/>
      <c r="W901" s="103">
        <f t="shared" si="567"/>
        <v>0</v>
      </c>
      <c r="X901" s="103"/>
      <c r="Y901" s="103"/>
      <c r="Z901" s="103"/>
      <c r="AA901" s="1838">
        <f t="shared" si="568"/>
        <v>34</v>
      </c>
      <c r="AB901" s="103">
        <v>34</v>
      </c>
      <c r="AC901" s="103"/>
      <c r="AD901" s="103"/>
      <c r="AE901" s="1838">
        <f t="shared" si="569"/>
        <v>0</v>
      </c>
      <c r="AF901" s="103"/>
      <c r="AG901" s="103"/>
      <c r="AH901" s="103"/>
      <c r="AI901" s="1838">
        <f t="shared" si="570"/>
        <v>34</v>
      </c>
      <c r="AJ901" s="103">
        <v>34</v>
      </c>
      <c r="AK901" s="103"/>
      <c r="AL901" s="103"/>
      <c r="AM901" s="2725">
        <f t="shared" si="571"/>
        <v>285</v>
      </c>
      <c r="AN901" s="2585">
        <v>285</v>
      </c>
      <c r="AO901" s="103"/>
      <c r="AP901" s="103"/>
      <c r="AQ901" s="2585">
        <f t="shared" si="572"/>
        <v>0</v>
      </c>
      <c r="AR901" s="2585"/>
      <c r="AS901" s="103"/>
      <c r="AT901" s="103"/>
      <c r="AU901" s="103"/>
      <c r="AV901" s="2585">
        <f t="shared" si="573"/>
        <v>0</v>
      </c>
      <c r="AW901" s="2585"/>
      <c r="AX901" s="103"/>
      <c r="AY901" s="103"/>
      <c r="AZ901" s="103"/>
      <c r="BA901" s="1667"/>
      <c r="BB901" s="1667"/>
      <c r="BC901" s="1667"/>
      <c r="BD901" s="2329">
        <f t="shared" ref="BD901:BD902" si="578">AW901</f>
        <v>0</v>
      </c>
      <c r="BE901" s="2329"/>
      <c r="BF901" s="1668">
        <f t="shared" si="474"/>
        <v>251</v>
      </c>
      <c r="BG901" s="2333">
        <v>2022</v>
      </c>
      <c r="BH901" s="2333" t="s">
        <v>910</v>
      </c>
      <c r="BI901" s="2333"/>
      <c r="BJ901" s="2334">
        <f t="shared" si="529"/>
        <v>100</v>
      </c>
      <c r="BK901" s="2334" t="e">
        <f t="shared" si="530"/>
        <v>#DIV/0!</v>
      </c>
      <c r="BL901" s="2333" t="s">
        <v>40</v>
      </c>
      <c r="BM901" s="2750"/>
      <c r="BN901" s="2900" t="s">
        <v>2498</v>
      </c>
      <c r="BO901" s="2941"/>
      <c r="BP901" s="2751"/>
      <c r="BQ901" s="2354"/>
    </row>
    <row r="902" spans="1:69" s="2355" customFormat="1">
      <c r="A902" s="2499">
        <v>2</v>
      </c>
      <c r="B902" s="2447" t="s">
        <v>2306</v>
      </c>
      <c r="C902" s="1729" t="s">
        <v>2084</v>
      </c>
      <c r="D902" s="1842"/>
      <c r="E902" s="2721" t="s">
        <v>2307</v>
      </c>
      <c r="F902" s="2721" t="s">
        <v>2308</v>
      </c>
      <c r="G902" s="2585">
        <f>+H902+I902+J902</f>
        <v>300</v>
      </c>
      <c r="H902" s="2585">
        <v>285</v>
      </c>
      <c r="I902" s="103"/>
      <c r="J902" s="103">
        <v>15</v>
      </c>
      <c r="K902" s="103">
        <f>+L902</f>
        <v>285</v>
      </c>
      <c r="L902" s="103">
        <v>285</v>
      </c>
      <c r="M902" s="1802">
        <v>300</v>
      </c>
      <c r="N902" s="103">
        <v>0</v>
      </c>
      <c r="O902" s="2585"/>
      <c r="P902" s="103"/>
      <c r="Q902" s="103"/>
      <c r="R902" s="103"/>
      <c r="S902" s="103">
        <f t="shared" si="566"/>
        <v>33</v>
      </c>
      <c r="T902" s="2585">
        <v>33</v>
      </c>
      <c r="U902" s="103"/>
      <c r="V902" s="103"/>
      <c r="W902" s="103">
        <f t="shared" si="567"/>
        <v>0</v>
      </c>
      <c r="X902" s="103"/>
      <c r="Y902" s="103"/>
      <c r="Z902" s="103"/>
      <c r="AA902" s="1838">
        <f t="shared" si="568"/>
        <v>33</v>
      </c>
      <c r="AB902" s="103">
        <v>33</v>
      </c>
      <c r="AC902" s="103"/>
      <c r="AD902" s="103"/>
      <c r="AE902" s="1838">
        <f t="shared" si="569"/>
        <v>0</v>
      </c>
      <c r="AF902" s="103"/>
      <c r="AG902" s="103"/>
      <c r="AH902" s="103"/>
      <c r="AI902" s="1838">
        <f t="shared" si="570"/>
        <v>33</v>
      </c>
      <c r="AJ902" s="103">
        <v>33</v>
      </c>
      <c r="AK902" s="103"/>
      <c r="AL902" s="103"/>
      <c r="AM902" s="2725">
        <f t="shared" si="571"/>
        <v>285</v>
      </c>
      <c r="AN902" s="2585">
        <v>285</v>
      </c>
      <c r="AO902" s="103"/>
      <c r="AP902" s="103"/>
      <c r="AQ902" s="2585">
        <f t="shared" si="572"/>
        <v>0</v>
      </c>
      <c r="AR902" s="2585"/>
      <c r="AS902" s="103"/>
      <c r="AT902" s="103"/>
      <c r="AU902" s="103"/>
      <c r="AV902" s="2585">
        <f t="shared" si="573"/>
        <v>0</v>
      </c>
      <c r="AW902" s="2585"/>
      <c r="AX902" s="103"/>
      <c r="AY902" s="103"/>
      <c r="AZ902" s="103"/>
      <c r="BA902" s="1667"/>
      <c r="BB902" s="1667"/>
      <c r="BC902" s="1667"/>
      <c r="BD902" s="2329">
        <f t="shared" si="578"/>
        <v>0</v>
      </c>
      <c r="BE902" s="2329"/>
      <c r="BF902" s="1668">
        <f t="shared" si="474"/>
        <v>252</v>
      </c>
      <c r="BG902" s="2333">
        <v>2022</v>
      </c>
      <c r="BH902" s="2333" t="s">
        <v>910</v>
      </c>
      <c r="BI902" s="2333"/>
      <c r="BJ902" s="2334">
        <f t="shared" si="529"/>
        <v>100</v>
      </c>
      <c r="BK902" s="2334" t="e">
        <f t="shared" si="530"/>
        <v>#DIV/0!</v>
      </c>
      <c r="BL902" s="2333" t="s">
        <v>40</v>
      </c>
      <c r="BM902" s="2750"/>
      <c r="BN902" s="2900" t="s">
        <v>2498</v>
      </c>
      <c r="BO902" s="2941"/>
      <c r="BP902" s="2751"/>
      <c r="BQ902" s="2354"/>
    </row>
    <row r="903" spans="1:69" s="1633" customFormat="1">
      <c r="A903" s="2226" t="s">
        <v>74</v>
      </c>
      <c r="B903" s="1881" t="s">
        <v>2420</v>
      </c>
      <c r="C903" s="1834"/>
      <c r="D903" s="1834"/>
      <c r="E903" s="1868"/>
      <c r="F903" s="1868"/>
      <c r="G903" s="1882">
        <f>SUM(G904:G906)</f>
        <v>900</v>
      </c>
      <c r="H903" s="1882">
        <f>SUM(H904:H906)</f>
        <v>855</v>
      </c>
      <c r="I903" s="1882">
        <f t="shared" ref="I903:BD903" si="579">SUM(I904:I906)</f>
        <v>0</v>
      </c>
      <c r="J903" s="1882">
        <f t="shared" si="579"/>
        <v>45</v>
      </c>
      <c r="K903" s="1882">
        <f t="shared" si="579"/>
        <v>855</v>
      </c>
      <c r="L903" s="1882">
        <f t="shared" si="579"/>
        <v>855</v>
      </c>
      <c r="M903" s="1882">
        <f t="shared" si="579"/>
        <v>607</v>
      </c>
      <c r="N903" s="1882">
        <f t="shared" si="579"/>
        <v>607</v>
      </c>
      <c r="O903" s="1882">
        <f t="shared" si="579"/>
        <v>0</v>
      </c>
      <c r="P903" s="1882">
        <f t="shared" si="579"/>
        <v>0</v>
      </c>
      <c r="Q903" s="1882">
        <f t="shared" si="579"/>
        <v>0</v>
      </c>
      <c r="R903" s="1882">
        <f t="shared" si="579"/>
        <v>0</v>
      </c>
      <c r="S903" s="1882">
        <f t="shared" si="579"/>
        <v>607</v>
      </c>
      <c r="T903" s="1882">
        <f t="shared" si="579"/>
        <v>607</v>
      </c>
      <c r="U903" s="1882">
        <f t="shared" si="579"/>
        <v>0</v>
      </c>
      <c r="V903" s="1882">
        <f t="shared" si="579"/>
        <v>0</v>
      </c>
      <c r="W903" s="1882">
        <f t="shared" si="579"/>
        <v>0</v>
      </c>
      <c r="X903" s="1882">
        <f t="shared" si="579"/>
        <v>0</v>
      </c>
      <c r="Y903" s="1882">
        <f t="shared" si="579"/>
        <v>0</v>
      </c>
      <c r="Z903" s="1882">
        <f t="shared" si="579"/>
        <v>0</v>
      </c>
      <c r="AA903" s="1882">
        <f t="shared" si="579"/>
        <v>404</v>
      </c>
      <c r="AB903" s="1882">
        <f t="shared" si="579"/>
        <v>404</v>
      </c>
      <c r="AC903" s="1882">
        <f t="shared" si="579"/>
        <v>0</v>
      </c>
      <c r="AD903" s="1882">
        <f t="shared" si="579"/>
        <v>0</v>
      </c>
      <c r="AE903" s="1882">
        <f t="shared" si="579"/>
        <v>0</v>
      </c>
      <c r="AF903" s="1882">
        <f t="shared" si="579"/>
        <v>0</v>
      </c>
      <c r="AG903" s="1882">
        <f t="shared" si="579"/>
        <v>0</v>
      </c>
      <c r="AH903" s="1882">
        <f t="shared" si="579"/>
        <v>0</v>
      </c>
      <c r="AI903" s="1882">
        <f t="shared" si="579"/>
        <v>607</v>
      </c>
      <c r="AJ903" s="1882">
        <f t="shared" si="579"/>
        <v>607</v>
      </c>
      <c r="AK903" s="1882">
        <f t="shared" si="579"/>
        <v>0</v>
      </c>
      <c r="AL903" s="1882">
        <f t="shared" si="579"/>
        <v>0</v>
      </c>
      <c r="AM903" s="1882">
        <f t="shared" si="579"/>
        <v>607</v>
      </c>
      <c r="AN903" s="1882">
        <f t="shared" si="579"/>
        <v>607</v>
      </c>
      <c r="AO903" s="1882">
        <f t="shared" si="579"/>
        <v>0</v>
      </c>
      <c r="AP903" s="1882">
        <f t="shared" si="579"/>
        <v>0</v>
      </c>
      <c r="AQ903" s="1882">
        <f t="shared" si="579"/>
        <v>248</v>
      </c>
      <c r="AR903" s="1882">
        <f t="shared" si="579"/>
        <v>248</v>
      </c>
      <c r="AS903" s="1882">
        <f t="shared" si="579"/>
        <v>0</v>
      </c>
      <c r="AT903" s="1882">
        <f t="shared" si="579"/>
        <v>0</v>
      </c>
      <c r="AU903" s="1882">
        <f t="shared" si="579"/>
        <v>0</v>
      </c>
      <c r="AV903" s="1882">
        <f t="shared" si="579"/>
        <v>248</v>
      </c>
      <c r="AW903" s="1882">
        <f t="shared" si="579"/>
        <v>248</v>
      </c>
      <c r="AX903" s="1882">
        <f t="shared" si="579"/>
        <v>0</v>
      </c>
      <c r="AY903" s="1882">
        <f t="shared" si="579"/>
        <v>0</v>
      </c>
      <c r="AZ903" s="1882">
        <f t="shared" si="579"/>
        <v>0</v>
      </c>
      <c r="BA903" s="1882">
        <f t="shared" si="579"/>
        <v>0</v>
      </c>
      <c r="BB903" s="1882">
        <f t="shared" si="579"/>
        <v>0</v>
      </c>
      <c r="BC903" s="1882">
        <f t="shared" si="579"/>
        <v>0</v>
      </c>
      <c r="BD903" s="1882">
        <f t="shared" si="579"/>
        <v>248</v>
      </c>
      <c r="BE903" s="102"/>
      <c r="BF903" s="1803"/>
      <c r="BG903" s="1804"/>
      <c r="BH903" s="1804"/>
      <c r="BI903" s="1804"/>
      <c r="BJ903" s="1692">
        <f t="shared" si="529"/>
        <v>100</v>
      </c>
      <c r="BK903" s="1692">
        <f t="shared" si="530"/>
        <v>100</v>
      </c>
      <c r="BL903" s="1691"/>
      <c r="BM903" s="1635"/>
      <c r="BN903" s="2900" t="s">
        <v>2498</v>
      </c>
      <c r="BO903" s="1369"/>
      <c r="BP903" s="1660"/>
      <c r="BQ903" s="1883"/>
    </row>
    <row r="904" spans="1:69" s="2363" customFormat="1">
      <c r="A904" s="2499">
        <v>3</v>
      </c>
      <c r="B904" s="2447" t="s">
        <v>2309</v>
      </c>
      <c r="C904" s="1729" t="s">
        <v>2084</v>
      </c>
      <c r="D904" s="1842"/>
      <c r="E904" s="2778">
        <v>2023</v>
      </c>
      <c r="F904" s="2450" t="s">
        <v>2310</v>
      </c>
      <c r="G904" s="2585">
        <f t="shared" ref="G904:G911" si="580">+H904+I904+J904</f>
        <v>300</v>
      </c>
      <c r="H904" s="2585">
        <v>285</v>
      </c>
      <c r="I904" s="103"/>
      <c r="J904" s="103">
        <v>15</v>
      </c>
      <c r="K904" s="103">
        <f>+L904</f>
        <v>285</v>
      </c>
      <c r="L904" s="103">
        <v>285</v>
      </c>
      <c r="M904" s="1884">
        <v>203</v>
      </c>
      <c r="N904" s="1808">
        <v>203</v>
      </c>
      <c r="O904" s="2585"/>
      <c r="P904" s="103"/>
      <c r="Q904" s="103"/>
      <c r="R904" s="103"/>
      <c r="S904" s="103">
        <f t="shared" si="566"/>
        <v>203</v>
      </c>
      <c r="T904" s="2600">
        <v>203</v>
      </c>
      <c r="U904" s="103"/>
      <c r="V904" s="103"/>
      <c r="W904" s="103">
        <f t="shared" si="567"/>
        <v>0</v>
      </c>
      <c r="X904" s="103"/>
      <c r="Y904" s="103"/>
      <c r="Z904" s="103"/>
      <c r="AA904" s="1838">
        <f t="shared" si="568"/>
        <v>0</v>
      </c>
      <c r="AB904" s="103">
        <v>0</v>
      </c>
      <c r="AC904" s="103"/>
      <c r="AD904" s="103"/>
      <c r="AE904" s="1838">
        <f t="shared" si="569"/>
        <v>0</v>
      </c>
      <c r="AF904" s="103"/>
      <c r="AG904" s="103"/>
      <c r="AH904" s="103"/>
      <c r="AI904" s="1838">
        <f t="shared" si="570"/>
        <v>203</v>
      </c>
      <c r="AJ904" s="1808">
        <v>203</v>
      </c>
      <c r="AK904" s="103"/>
      <c r="AL904" s="103"/>
      <c r="AM904" s="2725">
        <f t="shared" si="571"/>
        <v>203</v>
      </c>
      <c r="AN904" s="2600">
        <v>203</v>
      </c>
      <c r="AO904" s="103"/>
      <c r="AP904" s="103"/>
      <c r="AQ904" s="2585">
        <f t="shared" si="572"/>
        <v>82</v>
      </c>
      <c r="AR904" s="2585">
        <f>285-AN904</f>
        <v>82</v>
      </c>
      <c r="AS904" s="103"/>
      <c r="AT904" s="103"/>
      <c r="AU904" s="103"/>
      <c r="AV904" s="2585">
        <f t="shared" si="573"/>
        <v>82</v>
      </c>
      <c r="AW904" s="2585">
        <f>+AR904</f>
        <v>82</v>
      </c>
      <c r="AX904" s="103"/>
      <c r="AY904" s="103"/>
      <c r="AZ904" s="103"/>
      <c r="BA904" s="1667"/>
      <c r="BB904" s="1667"/>
      <c r="BC904" s="1667"/>
      <c r="BD904" s="2585">
        <v>82</v>
      </c>
      <c r="BE904" s="2329"/>
      <c r="BF904" s="1668">
        <f t="shared" si="474"/>
        <v>0</v>
      </c>
      <c r="BG904" s="2333">
        <v>2023</v>
      </c>
      <c r="BH904" s="2333" t="s">
        <v>2324</v>
      </c>
      <c r="BI904" s="2333" t="s">
        <v>2327</v>
      </c>
      <c r="BJ904" s="2334">
        <f t="shared" si="529"/>
        <v>100</v>
      </c>
      <c r="BK904" s="2334">
        <f t="shared" si="530"/>
        <v>100</v>
      </c>
      <c r="BL904" s="2333" t="s">
        <v>40</v>
      </c>
      <c r="BM904" s="2750"/>
      <c r="BN904" s="2900" t="s">
        <v>2498</v>
      </c>
      <c r="BO904" s="2941"/>
      <c r="BP904" s="2751"/>
      <c r="BQ904" s="2354"/>
    </row>
    <row r="905" spans="1:69" s="2363" customFormat="1" ht="25.5">
      <c r="A905" s="2499">
        <v>4</v>
      </c>
      <c r="B905" s="2447" t="s">
        <v>2311</v>
      </c>
      <c r="C905" s="1812" t="s">
        <v>2081</v>
      </c>
      <c r="D905" s="64"/>
      <c r="E905" s="2778">
        <v>2023</v>
      </c>
      <c r="F905" s="2450" t="s">
        <v>2312</v>
      </c>
      <c r="G905" s="2585">
        <f t="shared" si="580"/>
        <v>300</v>
      </c>
      <c r="H905" s="2585">
        <v>285</v>
      </c>
      <c r="I905" s="103"/>
      <c r="J905" s="103">
        <v>15</v>
      </c>
      <c r="K905" s="103">
        <f>+L905</f>
        <v>285</v>
      </c>
      <c r="L905" s="103">
        <v>285</v>
      </c>
      <c r="M905" s="1884">
        <v>202</v>
      </c>
      <c r="N905" s="1808">
        <v>202</v>
      </c>
      <c r="O905" s="2585"/>
      <c r="P905" s="103"/>
      <c r="Q905" s="103"/>
      <c r="R905" s="103"/>
      <c r="S905" s="103">
        <f t="shared" si="566"/>
        <v>202</v>
      </c>
      <c r="T905" s="2600">
        <v>202</v>
      </c>
      <c r="U905" s="103"/>
      <c r="V905" s="103"/>
      <c r="W905" s="103">
        <f t="shared" si="567"/>
        <v>0</v>
      </c>
      <c r="X905" s="103"/>
      <c r="Y905" s="103"/>
      <c r="Z905" s="103"/>
      <c r="AA905" s="103">
        <f t="shared" si="568"/>
        <v>202</v>
      </c>
      <c r="AB905" s="1808">
        <v>202</v>
      </c>
      <c r="AC905" s="103"/>
      <c r="AD905" s="103"/>
      <c r="AE905" s="103">
        <f t="shared" si="569"/>
        <v>0</v>
      </c>
      <c r="AF905" s="103"/>
      <c r="AG905" s="103"/>
      <c r="AH905" s="103"/>
      <c r="AI905" s="103">
        <f t="shared" si="570"/>
        <v>202</v>
      </c>
      <c r="AJ905" s="1808">
        <v>202</v>
      </c>
      <c r="AK905" s="103"/>
      <c r="AL905" s="103"/>
      <c r="AM905" s="2585">
        <f t="shared" si="571"/>
        <v>202</v>
      </c>
      <c r="AN905" s="2600">
        <v>202</v>
      </c>
      <c r="AO905" s="103"/>
      <c r="AP905" s="103"/>
      <c r="AQ905" s="2585">
        <f t="shared" si="572"/>
        <v>83</v>
      </c>
      <c r="AR905" s="2585">
        <f t="shared" ref="AR905:AR906" si="581">285-AN905</f>
        <v>83</v>
      </c>
      <c r="AS905" s="103"/>
      <c r="AT905" s="103"/>
      <c r="AU905" s="103"/>
      <c r="AV905" s="2585">
        <f t="shared" si="573"/>
        <v>83</v>
      </c>
      <c r="AW905" s="2585">
        <f t="shared" ref="AW905:AW912" si="582">+AR905</f>
        <v>83</v>
      </c>
      <c r="AX905" s="103"/>
      <c r="AY905" s="103"/>
      <c r="AZ905" s="103"/>
      <c r="BA905" s="1667"/>
      <c r="BB905" s="1667"/>
      <c r="BC905" s="1667"/>
      <c r="BD905" s="2585">
        <v>83</v>
      </c>
      <c r="BE905" s="2329"/>
      <c r="BF905" s="1668">
        <f t="shared" si="474"/>
        <v>0</v>
      </c>
      <c r="BG905" s="2333">
        <v>2023</v>
      </c>
      <c r="BH905" s="2333" t="s">
        <v>2324</v>
      </c>
      <c r="BI905" s="2333" t="s">
        <v>2327</v>
      </c>
      <c r="BJ905" s="2334">
        <f t="shared" si="529"/>
        <v>100</v>
      </c>
      <c r="BK905" s="2334">
        <f t="shared" si="530"/>
        <v>100</v>
      </c>
      <c r="BL905" s="2333" t="s">
        <v>40</v>
      </c>
      <c r="BM905" s="2483"/>
      <c r="BN905" s="2900" t="s">
        <v>2498</v>
      </c>
      <c r="BO905" s="2903"/>
      <c r="BP905" s="2336"/>
      <c r="BQ905" s="2354"/>
    </row>
    <row r="906" spans="1:69" s="2363" customFormat="1" ht="31.5">
      <c r="A906" s="2499">
        <v>5</v>
      </c>
      <c r="B906" s="2447" t="s">
        <v>2313</v>
      </c>
      <c r="C906" s="1812" t="s">
        <v>2101</v>
      </c>
      <c r="D906" s="64"/>
      <c r="E906" s="2778">
        <v>2023</v>
      </c>
      <c r="F906" s="2450" t="s">
        <v>2106</v>
      </c>
      <c r="G906" s="2585">
        <f t="shared" si="580"/>
        <v>300</v>
      </c>
      <c r="H906" s="2585">
        <v>285</v>
      </c>
      <c r="I906" s="103"/>
      <c r="J906" s="103">
        <v>15</v>
      </c>
      <c r="K906" s="103">
        <f>+L906</f>
        <v>285</v>
      </c>
      <c r="L906" s="103">
        <v>285</v>
      </c>
      <c r="M906" s="1884">
        <v>202</v>
      </c>
      <c r="N906" s="1808">
        <v>202</v>
      </c>
      <c r="O906" s="2585"/>
      <c r="P906" s="103"/>
      <c r="Q906" s="103"/>
      <c r="R906" s="103"/>
      <c r="S906" s="103">
        <f t="shared" si="566"/>
        <v>202</v>
      </c>
      <c r="T906" s="2600">
        <v>202</v>
      </c>
      <c r="U906" s="103"/>
      <c r="V906" s="103"/>
      <c r="W906" s="103">
        <f t="shared" si="567"/>
        <v>0</v>
      </c>
      <c r="X906" s="103"/>
      <c r="Y906" s="103"/>
      <c r="Z906" s="103"/>
      <c r="AA906" s="103">
        <f t="shared" si="568"/>
        <v>202</v>
      </c>
      <c r="AB906" s="1808">
        <v>202</v>
      </c>
      <c r="AC906" s="103"/>
      <c r="AD906" s="103"/>
      <c r="AE906" s="103">
        <f t="shared" si="569"/>
        <v>0</v>
      </c>
      <c r="AF906" s="103"/>
      <c r="AG906" s="103"/>
      <c r="AH906" s="103"/>
      <c r="AI906" s="103">
        <f t="shared" si="570"/>
        <v>202</v>
      </c>
      <c r="AJ906" s="1808">
        <v>202</v>
      </c>
      <c r="AK906" s="103"/>
      <c r="AL906" s="103"/>
      <c r="AM906" s="2585">
        <f t="shared" si="571"/>
        <v>202</v>
      </c>
      <c r="AN906" s="2600">
        <v>202</v>
      </c>
      <c r="AO906" s="103"/>
      <c r="AP906" s="103"/>
      <c r="AQ906" s="2585">
        <f t="shared" si="572"/>
        <v>83</v>
      </c>
      <c r="AR906" s="2585">
        <f t="shared" si="581"/>
        <v>83</v>
      </c>
      <c r="AS906" s="103"/>
      <c r="AT906" s="103"/>
      <c r="AU906" s="103"/>
      <c r="AV906" s="2585">
        <f t="shared" si="573"/>
        <v>83</v>
      </c>
      <c r="AW906" s="2585">
        <f t="shared" si="582"/>
        <v>83</v>
      </c>
      <c r="AX906" s="103"/>
      <c r="AY906" s="103"/>
      <c r="AZ906" s="103"/>
      <c r="BA906" s="1667"/>
      <c r="BB906" s="1667"/>
      <c r="BC906" s="1667"/>
      <c r="BD906" s="2585">
        <v>83</v>
      </c>
      <c r="BE906" s="2329"/>
      <c r="BF906" s="1668">
        <f t="shared" si="474"/>
        <v>0</v>
      </c>
      <c r="BG906" s="2333">
        <v>2023</v>
      </c>
      <c r="BH906" s="2333" t="s">
        <v>2324</v>
      </c>
      <c r="BI906" s="2333" t="s">
        <v>2327</v>
      </c>
      <c r="BJ906" s="2334">
        <f t="shared" si="529"/>
        <v>100</v>
      </c>
      <c r="BK906" s="2334">
        <f t="shared" si="530"/>
        <v>100</v>
      </c>
      <c r="BL906" s="2333" t="s">
        <v>40</v>
      </c>
      <c r="BM906" s="2483"/>
      <c r="BN906" s="2900" t="s">
        <v>2498</v>
      </c>
      <c r="BO906" s="2903"/>
      <c r="BP906" s="2336"/>
      <c r="BQ906" s="2354"/>
    </row>
    <row r="907" spans="1:69" s="2368" customFormat="1">
      <c r="A907" s="2511" t="s">
        <v>712</v>
      </c>
      <c r="B907" s="2777" t="s">
        <v>2468</v>
      </c>
      <c r="C907" s="2241"/>
      <c r="D907" s="26"/>
      <c r="E907" s="2779"/>
      <c r="F907" s="2513"/>
      <c r="G907" s="2586"/>
      <c r="H907" s="2586"/>
      <c r="I907" s="92"/>
      <c r="J907" s="92"/>
      <c r="K907" s="92"/>
      <c r="L907" s="92"/>
      <c r="M907" s="92"/>
      <c r="N907" s="92"/>
      <c r="O907" s="2586"/>
      <c r="P907" s="92"/>
      <c r="Q907" s="92"/>
      <c r="R907" s="92"/>
      <c r="S907" s="92"/>
      <c r="T907" s="2586"/>
      <c r="U907" s="92"/>
      <c r="V907" s="92"/>
      <c r="W907" s="92"/>
      <c r="X907" s="92"/>
      <c r="Y907" s="92"/>
      <c r="Z907" s="92"/>
      <c r="AA907" s="92"/>
      <c r="AB907" s="92"/>
      <c r="AC907" s="92"/>
      <c r="AD907" s="92"/>
      <c r="AE907" s="92"/>
      <c r="AF907" s="92"/>
      <c r="AG907" s="92"/>
      <c r="AH907" s="92"/>
      <c r="AI907" s="92"/>
      <c r="AJ907" s="92"/>
      <c r="AK907" s="92"/>
      <c r="AL907" s="92"/>
      <c r="AM907" s="2586"/>
      <c r="AN907" s="2586"/>
      <c r="AO907" s="92"/>
      <c r="AP907" s="92"/>
      <c r="AQ907" s="2586"/>
      <c r="AR907" s="2586"/>
      <c r="AS907" s="92"/>
      <c r="AT907" s="92"/>
      <c r="AU907" s="92"/>
      <c r="AV907" s="2586"/>
      <c r="AW907" s="2586"/>
      <c r="AX907" s="92">
        <f t="shared" ref="AX907:BC907" si="583">SUM(AX908:AX912)</f>
        <v>0</v>
      </c>
      <c r="AY907" s="92">
        <f t="shared" si="583"/>
        <v>0</v>
      </c>
      <c r="AZ907" s="92">
        <f t="shared" si="583"/>
        <v>0</v>
      </c>
      <c r="BA907" s="92">
        <f t="shared" si="583"/>
        <v>0</v>
      </c>
      <c r="BB907" s="92">
        <f t="shared" si="583"/>
        <v>0</v>
      </c>
      <c r="BC907" s="92">
        <f t="shared" si="583"/>
        <v>0</v>
      </c>
      <c r="BD907" s="2586">
        <v>629</v>
      </c>
      <c r="BE907" s="2586"/>
      <c r="BF907" s="1086"/>
      <c r="BG907" s="2591"/>
      <c r="BH907" s="2591"/>
      <c r="BI907" s="2591"/>
      <c r="BJ907" s="2340" t="e">
        <f t="shared" si="529"/>
        <v>#DIV/0!</v>
      </c>
      <c r="BK907" s="2340" t="e">
        <f t="shared" si="530"/>
        <v>#DIV/0!</v>
      </c>
      <c r="BL907" s="2339" t="s">
        <v>2327</v>
      </c>
      <c r="BM907" s="2577"/>
      <c r="BN907" s="2900" t="s">
        <v>2498</v>
      </c>
      <c r="BO907" s="2905"/>
      <c r="BP907" s="2342"/>
    </row>
    <row r="908" spans="1:69" s="1937" customFormat="1" ht="25.5">
      <c r="A908" s="2229">
        <v>6</v>
      </c>
      <c r="B908" s="2242" t="s">
        <v>2314</v>
      </c>
      <c r="C908" s="2169" t="s">
        <v>2070</v>
      </c>
      <c r="D908" s="2163"/>
      <c r="E908" s="2176" t="s">
        <v>2315</v>
      </c>
      <c r="F908" s="2164"/>
      <c r="G908" s="2160">
        <f t="shared" si="580"/>
        <v>300</v>
      </c>
      <c r="H908" s="2160">
        <v>285</v>
      </c>
      <c r="I908" s="2160"/>
      <c r="J908" s="2160">
        <v>15</v>
      </c>
      <c r="K908" s="2160">
        <f t="shared" ref="K908:K912" si="584">+L908</f>
        <v>285</v>
      </c>
      <c r="L908" s="2160">
        <v>285</v>
      </c>
      <c r="M908" s="2162"/>
      <c r="N908" s="2160"/>
      <c r="O908" s="2160"/>
      <c r="P908" s="2160"/>
      <c r="Q908" s="2160"/>
      <c r="R908" s="2160"/>
      <c r="S908" s="2160">
        <f t="shared" si="566"/>
        <v>0</v>
      </c>
      <c r="T908" s="2160"/>
      <c r="U908" s="2160"/>
      <c r="V908" s="2160"/>
      <c r="W908" s="2160">
        <f t="shared" si="567"/>
        <v>0</v>
      </c>
      <c r="X908" s="2160"/>
      <c r="Y908" s="2160"/>
      <c r="Z908" s="2160"/>
      <c r="AA908" s="2160">
        <f t="shared" si="568"/>
        <v>0</v>
      </c>
      <c r="AB908" s="2160"/>
      <c r="AC908" s="2160"/>
      <c r="AD908" s="2160"/>
      <c r="AE908" s="2160">
        <f t="shared" si="569"/>
        <v>0</v>
      </c>
      <c r="AF908" s="2160"/>
      <c r="AG908" s="2160"/>
      <c r="AH908" s="2160"/>
      <c r="AI908" s="2160">
        <f t="shared" si="570"/>
        <v>0</v>
      </c>
      <c r="AJ908" s="2160"/>
      <c r="AK908" s="2160"/>
      <c r="AL908" s="2160"/>
      <c r="AM908" s="2160">
        <f t="shared" si="571"/>
        <v>0</v>
      </c>
      <c r="AN908" s="2160"/>
      <c r="AO908" s="2160"/>
      <c r="AP908" s="2160"/>
      <c r="AQ908" s="2160">
        <f t="shared" si="572"/>
        <v>285</v>
      </c>
      <c r="AR908" s="2160">
        <v>285</v>
      </c>
      <c r="AS908" s="2160"/>
      <c r="AT908" s="2160"/>
      <c r="AU908" s="2160"/>
      <c r="AV908" s="2160">
        <f t="shared" si="573"/>
        <v>285</v>
      </c>
      <c r="AW908" s="2160">
        <f t="shared" si="582"/>
        <v>285</v>
      </c>
      <c r="AX908" s="2160"/>
      <c r="AY908" s="2160"/>
      <c r="AZ908" s="2160"/>
      <c r="BA908" s="1921"/>
      <c r="BB908" s="1921"/>
      <c r="BC908" s="1921"/>
      <c r="BD908" s="1921"/>
      <c r="BE908" s="1921"/>
      <c r="BF908" s="1924">
        <f t="shared" si="474"/>
        <v>0</v>
      </c>
      <c r="BG908" s="198">
        <v>2024</v>
      </c>
      <c r="BH908" s="198" t="s">
        <v>2323</v>
      </c>
      <c r="BI908" s="198" t="s">
        <v>2327</v>
      </c>
      <c r="BJ908" s="1925">
        <f t="shared" si="529"/>
        <v>0</v>
      </c>
      <c r="BK908" s="1925">
        <f t="shared" si="530"/>
        <v>0</v>
      </c>
      <c r="BL908" s="198"/>
      <c r="BM908" s="2079"/>
      <c r="BN908" s="2900" t="s">
        <v>2498</v>
      </c>
      <c r="BO908" s="2906"/>
      <c r="BP908" s="1926"/>
    </row>
    <row r="909" spans="1:69" s="1937" customFormat="1" ht="25.5">
      <c r="A909" s="2229">
        <v>7</v>
      </c>
      <c r="B909" s="2242" t="s">
        <v>2316</v>
      </c>
      <c r="C909" s="2169" t="s">
        <v>2076</v>
      </c>
      <c r="D909" s="2185"/>
      <c r="E909" s="2176" t="s">
        <v>2315</v>
      </c>
      <c r="F909" s="2186"/>
      <c r="G909" s="2160">
        <f t="shared" si="580"/>
        <v>300</v>
      </c>
      <c r="H909" s="2160">
        <v>285</v>
      </c>
      <c r="I909" s="2160"/>
      <c r="J909" s="2160">
        <v>15</v>
      </c>
      <c r="K909" s="2160">
        <f t="shared" si="584"/>
        <v>285</v>
      </c>
      <c r="L909" s="2160">
        <v>285</v>
      </c>
      <c r="M909" s="2162"/>
      <c r="N909" s="2160"/>
      <c r="O909" s="2160"/>
      <c r="P909" s="2160"/>
      <c r="Q909" s="2160"/>
      <c r="R909" s="2160"/>
      <c r="S909" s="2160">
        <f t="shared" si="566"/>
        <v>0</v>
      </c>
      <c r="T909" s="2160"/>
      <c r="U909" s="2160"/>
      <c r="V909" s="2160"/>
      <c r="W909" s="2160">
        <f t="shared" si="567"/>
        <v>0</v>
      </c>
      <c r="X909" s="2160"/>
      <c r="Y909" s="2160"/>
      <c r="Z909" s="2160"/>
      <c r="AA909" s="2160">
        <f t="shared" si="568"/>
        <v>0</v>
      </c>
      <c r="AB909" s="2160"/>
      <c r="AC909" s="2160"/>
      <c r="AD909" s="2160"/>
      <c r="AE909" s="2160">
        <f t="shared" si="569"/>
        <v>0</v>
      </c>
      <c r="AF909" s="2160"/>
      <c r="AG909" s="2160"/>
      <c r="AH909" s="2160"/>
      <c r="AI909" s="2160">
        <f t="shared" si="570"/>
        <v>0</v>
      </c>
      <c r="AJ909" s="2160"/>
      <c r="AK909" s="2160"/>
      <c r="AL909" s="2160"/>
      <c r="AM909" s="2160">
        <f t="shared" si="571"/>
        <v>0</v>
      </c>
      <c r="AN909" s="2160"/>
      <c r="AO909" s="2160"/>
      <c r="AP909" s="2160"/>
      <c r="AQ909" s="2160">
        <f t="shared" si="572"/>
        <v>285</v>
      </c>
      <c r="AR909" s="2160">
        <v>285</v>
      </c>
      <c r="AS909" s="2160"/>
      <c r="AT909" s="2160"/>
      <c r="AU909" s="2160"/>
      <c r="AV909" s="2160">
        <f t="shared" si="573"/>
        <v>285</v>
      </c>
      <c r="AW909" s="2160">
        <f t="shared" si="582"/>
        <v>285</v>
      </c>
      <c r="AX909" s="2160"/>
      <c r="AY909" s="2160"/>
      <c r="AZ909" s="2160"/>
      <c r="BA909" s="1921"/>
      <c r="BB909" s="1921"/>
      <c r="BC909" s="1921"/>
      <c r="BD909" s="1921"/>
      <c r="BE909" s="1921"/>
      <c r="BF909" s="1924">
        <f t="shared" si="474"/>
        <v>0</v>
      </c>
      <c r="BG909" s="198">
        <v>2024</v>
      </c>
      <c r="BH909" s="198" t="s">
        <v>2323</v>
      </c>
      <c r="BI909" s="198" t="s">
        <v>2327</v>
      </c>
      <c r="BJ909" s="1925">
        <f t="shared" si="529"/>
        <v>0</v>
      </c>
      <c r="BK909" s="1925">
        <f t="shared" si="530"/>
        <v>0</v>
      </c>
      <c r="BL909" s="198"/>
      <c r="BM909" s="2191"/>
      <c r="BN909" s="2900" t="s">
        <v>2498</v>
      </c>
      <c r="BO909" s="2936"/>
      <c r="BP909" s="2192"/>
    </row>
    <row r="910" spans="1:69" s="1937" customFormat="1" ht="25.5">
      <c r="A910" s="2229">
        <v>8</v>
      </c>
      <c r="B910" s="2242" t="s">
        <v>2317</v>
      </c>
      <c r="C910" s="2169" t="s">
        <v>2076</v>
      </c>
      <c r="D910" s="2163"/>
      <c r="E910" s="2176" t="s">
        <v>2315</v>
      </c>
      <c r="F910" s="2164"/>
      <c r="G910" s="2160">
        <f t="shared" si="580"/>
        <v>300</v>
      </c>
      <c r="H910" s="2160">
        <v>285</v>
      </c>
      <c r="I910" s="2160"/>
      <c r="J910" s="2160">
        <v>15</v>
      </c>
      <c r="K910" s="2160">
        <f t="shared" si="584"/>
        <v>285</v>
      </c>
      <c r="L910" s="2160">
        <v>285</v>
      </c>
      <c r="M910" s="2162"/>
      <c r="N910" s="2160"/>
      <c r="O910" s="2160"/>
      <c r="P910" s="2160"/>
      <c r="Q910" s="2160"/>
      <c r="R910" s="2160"/>
      <c r="S910" s="2160">
        <f t="shared" si="566"/>
        <v>0</v>
      </c>
      <c r="T910" s="2160"/>
      <c r="U910" s="2160"/>
      <c r="V910" s="2160"/>
      <c r="W910" s="2160">
        <f t="shared" si="567"/>
        <v>0</v>
      </c>
      <c r="X910" s="2160"/>
      <c r="Y910" s="2160"/>
      <c r="Z910" s="2160"/>
      <c r="AA910" s="2160">
        <f t="shared" si="568"/>
        <v>0</v>
      </c>
      <c r="AB910" s="2160"/>
      <c r="AC910" s="2160"/>
      <c r="AD910" s="2160"/>
      <c r="AE910" s="2160">
        <f t="shared" si="569"/>
        <v>0</v>
      </c>
      <c r="AF910" s="2160"/>
      <c r="AG910" s="2160"/>
      <c r="AH910" s="2160"/>
      <c r="AI910" s="2160">
        <f t="shared" si="570"/>
        <v>0</v>
      </c>
      <c r="AJ910" s="2160"/>
      <c r="AK910" s="2160"/>
      <c r="AL910" s="2160"/>
      <c r="AM910" s="2160">
        <f t="shared" si="571"/>
        <v>0</v>
      </c>
      <c r="AN910" s="2160"/>
      <c r="AO910" s="2160"/>
      <c r="AP910" s="2160"/>
      <c r="AQ910" s="2160">
        <f t="shared" si="572"/>
        <v>285</v>
      </c>
      <c r="AR910" s="2160">
        <v>285</v>
      </c>
      <c r="AS910" s="2160"/>
      <c r="AT910" s="2160"/>
      <c r="AU910" s="2160"/>
      <c r="AV910" s="2160">
        <f t="shared" si="573"/>
        <v>285</v>
      </c>
      <c r="AW910" s="2160">
        <f t="shared" si="582"/>
        <v>285</v>
      </c>
      <c r="AX910" s="2160"/>
      <c r="AY910" s="2160"/>
      <c r="AZ910" s="2160"/>
      <c r="BA910" s="1921"/>
      <c r="BB910" s="1921"/>
      <c r="BC910" s="1921"/>
      <c r="BD910" s="1921"/>
      <c r="BE910" s="1921"/>
      <c r="BF910" s="1924">
        <f t="shared" si="474"/>
        <v>0</v>
      </c>
      <c r="BG910" s="198">
        <v>2024</v>
      </c>
      <c r="BH910" s="198" t="s">
        <v>2323</v>
      </c>
      <c r="BI910" s="198" t="s">
        <v>2327</v>
      </c>
      <c r="BJ910" s="1925">
        <f t="shared" si="529"/>
        <v>0</v>
      </c>
      <c r="BK910" s="1925">
        <f t="shared" si="530"/>
        <v>0</v>
      </c>
      <c r="BL910" s="198"/>
      <c r="BM910" s="2079"/>
      <c r="BN910" s="2900" t="s">
        <v>2498</v>
      </c>
      <c r="BO910" s="2906"/>
      <c r="BP910" s="1926"/>
    </row>
    <row r="911" spans="1:69" s="1937" customFormat="1" ht="25.5">
      <c r="A911" s="2229">
        <v>9</v>
      </c>
      <c r="B911" s="2242" t="s">
        <v>2318</v>
      </c>
      <c r="C911" s="2169" t="s">
        <v>2081</v>
      </c>
      <c r="D911" s="2163"/>
      <c r="E911" s="2176" t="s">
        <v>2315</v>
      </c>
      <c r="F911" s="2164"/>
      <c r="G911" s="2160">
        <f t="shared" si="580"/>
        <v>300</v>
      </c>
      <c r="H911" s="2160">
        <v>285</v>
      </c>
      <c r="I911" s="2160"/>
      <c r="J911" s="2160">
        <v>15</v>
      </c>
      <c r="K911" s="2160">
        <f t="shared" si="584"/>
        <v>285</v>
      </c>
      <c r="L911" s="2160">
        <v>285</v>
      </c>
      <c r="M911" s="2162"/>
      <c r="N911" s="2160"/>
      <c r="O911" s="2160"/>
      <c r="P911" s="2160"/>
      <c r="Q911" s="2160"/>
      <c r="R911" s="2160"/>
      <c r="S911" s="2160">
        <f t="shared" si="566"/>
        <v>0</v>
      </c>
      <c r="T911" s="2160"/>
      <c r="U911" s="2160"/>
      <c r="V911" s="2160"/>
      <c r="W911" s="2160">
        <f t="shared" si="567"/>
        <v>0</v>
      </c>
      <c r="X911" s="2160"/>
      <c r="Y911" s="2160"/>
      <c r="Z911" s="2160"/>
      <c r="AA911" s="2160">
        <f t="shared" si="568"/>
        <v>0</v>
      </c>
      <c r="AB911" s="2160"/>
      <c r="AC911" s="2160"/>
      <c r="AD911" s="2160"/>
      <c r="AE911" s="2160">
        <f t="shared" si="569"/>
        <v>0</v>
      </c>
      <c r="AF911" s="2160"/>
      <c r="AG911" s="2160"/>
      <c r="AH911" s="2160"/>
      <c r="AI911" s="2160">
        <f t="shared" si="570"/>
        <v>0</v>
      </c>
      <c r="AJ911" s="2160"/>
      <c r="AK911" s="2160"/>
      <c r="AL911" s="2160"/>
      <c r="AM911" s="2160">
        <f t="shared" si="571"/>
        <v>0</v>
      </c>
      <c r="AN911" s="2160"/>
      <c r="AO911" s="2160"/>
      <c r="AP911" s="2160"/>
      <c r="AQ911" s="2160">
        <f t="shared" si="572"/>
        <v>285</v>
      </c>
      <c r="AR911" s="2160">
        <v>285</v>
      </c>
      <c r="AS911" s="2160"/>
      <c r="AT911" s="2160"/>
      <c r="AU911" s="2160"/>
      <c r="AV911" s="2160">
        <f t="shared" si="573"/>
        <v>285</v>
      </c>
      <c r="AW911" s="2160">
        <f t="shared" si="582"/>
        <v>285</v>
      </c>
      <c r="AX911" s="2160"/>
      <c r="AY911" s="2160"/>
      <c r="AZ911" s="2160"/>
      <c r="BA911" s="1921"/>
      <c r="BB911" s="1921"/>
      <c r="BC911" s="1921"/>
      <c r="BD911" s="1921"/>
      <c r="BE911" s="1921"/>
      <c r="BF911" s="1924">
        <f t="shared" si="474"/>
        <v>0</v>
      </c>
      <c r="BG911" s="198">
        <v>2024</v>
      </c>
      <c r="BH911" s="198" t="s">
        <v>2323</v>
      </c>
      <c r="BI911" s="198" t="s">
        <v>2327</v>
      </c>
      <c r="BJ911" s="1925">
        <f t="shared" si="529"/>
        <v>0</v>
      </c>
      <c r="BK911" s="1925">
        <f t="shared" si="530"/>
        <v>0</v>
      </c>
      <c r="BL911" s="198"/>
      <c r="BM911" s="2079"/>
      <c r="BN911" s="2900" t="s">
        <v>2498</v>
      </c>
      <c r="BO911" s="2906"/>
      <c r="BP911" s="1926"/>
    </row>
    <row r="912" spans="1:69" s="1937" customFormat="1" ht="25.5">
      <c r="A912" s="2229">
        <v>10</v>
      </c>
      <c r="B912" s="2242" t="s">
        <v>2319</v>
      </c>
      <c r="C912" s="2169" t="s">
        <v>2081</v>
      </c>
      <c r="D912" s="2163"/>
      <c r="E912" s="2176" t="s">
        <v>2315</v>
      </c>
      <c r="F912" s="2164"/>
      <c r="G912" s="2160">
        <f>+H912+I912+J912</f>
        <v>300</v>
      </c>
      <c r="H912" s="2160">
        <v>285</v>
      </c>
      <c r="I912" s="2160"/>
      <c r="J912" s="2160">
        <v>15</v>
      </c>
      <c r="K912" s="2160">
        <f t="shared" si="584"/>
        <v>285</v>
      </c>
      <c r="L912" s="2160">
        <v>285</v>
      </c>
      <c r="M912" s="2162"/>
      <c r="N912" s="2160"/>
      <c r="O912" s="2160"/>
      <c r="P912" s="2160"/>
      <c r="Q912" s="2160"/>
      <c r="R912" s="2160"/>
      <c r="S912" s="2160">
        <f t="shared" si="566"/>
        <v>0</v>
      </c>
      <c r="T912" s="2160"/>
      <c r="U912" s="2160"/>
      <c r="V912" s="2160"/>
      <c r="W912" s="2160">
        <f t="shared" si="567"/>
        <v>0</v>
      </c>
      <c r="X912" s="2160"/>
      <c r="Y912" s="2160"/>
      <c r="Z912" s="2160"/>
      <c r="AA912" s="2160">
        <f t="shared" si="568"/>
        <v>0</v>
      </c>
      <c r="AB912" s="2160"/>
      <c r="AC912" s="2160"/>
      <c r="AD912" s="2160"/>
      <c r="AE912" s="2160">
        <f t="shared" si="569"/>
        <v>0</v>
      </c>
      <c r="AF912" s="2160"/>
      <c r="AG912" s="2160"/>
      <c r="AH912" s="2160"/>
      <c r="AI912" s="2160">
        <f t="shared" si="570"/>
        <v>0</v>
      </c>
      <c r="AJ912" s="2160"/>
      <c r="AK912" s="2160"/>
      <c r="AL912" s="2160"/>
      <c r="AM912" s="2160">
        <f t="shared" si="571"/>
        <v>0</v>
      </c>
      <c r="AN912" s="2160"/>
      <c r="AO912" s="2160"/>
      <c r="AP912" s="2160"/>
      <c r="AQ912" s="2160">
        <f t="shared" si="572"/>
        <v>285</v>
      </c>
      <c r="AR912" s="2160">
        <v>285</v>
      </c>
      <c r="AS912" s="2160"/>
      <c r="AT912" s="2160"/>
      <c r="AU912" s="2160"/>
      <c r="AV912" s="2160">
        <f t="shared" si="573"/>
        <v>285</v>
      </c>
      <c r="AW912" s="2160">
        <f t="shared" si="582"/>
        <v>285</v>
      </c>
      <c r="AX912" s="2160"/>
      <c r="AY912" s="2160"/>
      <c r="AZ912" s="2160"/>
      <c r="BA912" s="1921"/>
      <c r="BB912" s="1921"/>
      <c r="BC912" s="1921"/>
      <c r="BD912" s="1921"/>
      <c r="BE912" s="1921"/>
      <c r="BF912" s="1924">
        <f t="shared" si="474"/>
        <v>0</v>
      </c>
      <c r="BG912" s="198">
        <v>2024</v>
      </c>
      <c r="BH912" s="198" t="s">
        <v>2323</v>
      </c>
      <c r="BI912" s="198" t="s">
        <v>2327</v>
      </c>
      <c r="BJ912" s="1925">
        <f t="shared" si="529"/>
        <v>0</v>
      </c>
      <c r="BK912" s="1925">
        <f t="shared" si="530"/>
        <v>0</v>
      </c>
      <c r="BL912" s="198"/>
      <c r="BM912" s="2079"/>
      <c r="BN912" s="2900" t="s">
        <v>2498</v>
      </c>
      <c r="BO912" s="2906"/>
      <c r="BP912" s="1926"/>
    </row>
    <row r="913" spans="1:69" s="28" customFormat="1" ht="30.75" customHeight="1">
      <c r="A913" s="2203" t="s">
        <v>50</v>
      </c>
      <c r="B913" s="1798" t="s">
        <v>51</v>
      </c>
      <c r="C913" s="1733"/>
      <c r="D913" s="1733"/>
      <c r="E913" s="1734"/>
      <c r="F913" s="1734"/>
      <c r="G913" s="102">
        <f>G914+G917+G920</f>
        <v>1200</v>
      </c>
      <c r="H913" s="102">
        <f t="shared" ref="H913:BD913" si="585">H914+H917+H920</f>
        <v>1140</v>
      </c>
      <c r="I913" s="102">
        <f t="shared" si="585"/>
        <v>0</v>
      </c>
      <c r="J913" s="102">
        <f t="shared" si="585"/>
        <v>60</v>
      </c>
      <c r="K913" s="102">
        <f t="shared" si="585"/>
        <v>1140</v>
      </c>
      <c r="L913" s="102">
        <f t="shared" si="585"/>
        <v>1140</v>
      </c>
      <c r="M913" s="102">
        <f t="shared" si="585"/>
        <v>402</v>
      </c>
      <c r="N913" s="102">
        <f t="shared" si="585"/>
        <v>0</v>
      </c>
      <c r="O913" s="102">
        <f t="shared" si="585"/>
        <v>0</v>
      </c>
      <c r="P913" s="102">
        <f t="shared" si="585"/>
        <v>0</v>
      </c>
      <c r="Q913" s="102">
        <f t="shared" si="585"/>
        <v>0</v>
      </c>
      <c r="R913" s="102">
        <f t="shared" si="585"/>
        <v>0</v>
      </c>
      <c r="S913" s="102">
        <f t="shared" si="585"/>
        <v>539</v>
      </c>
      <c r="T913" s="102">
        <f t="shared" si="585"/>
        <v>539</v>
      </c>
      <c r="U913" s="102">
        <f t="shared" si="585"/>
        <v>0</v>
      </c>
      <c r="V913" s="102">
        <f t="shared" si="585"/>
        <v>0</v>
      </c>
      <c r="W913" s="102">
        <f t="shared" si="585"/>
        <v>0</v>
      </c>
      <c r="X913" s="102">
        <f t="shared" si="585"/>
        <v>0</v>
      </c>
      <c r="Y913" s="102">
        <f t="shared" si="585"/>
        <v>0</v>
      </c>
      <c r="Z913" s="102">
        <f t="shared" si="585"/>
        <v>0</v>
      </c>
      <c r="AA913" s="102">
        <f t="shared" si="585"/>
        <v>78</v>
      </c>
      <c r="AB913" s="102">
        <f t="shared" si="585"/>
        <v>78</v>
      </c>
      <c r="AC913" s="102">
        <f t="shared" si="585"/>
        <v>0</v>
      </c>
      <c r="AD913" s="102">
        <f t="shared" si="585"/>
        <v>0</v>
      </c>
      <c r="AE913" s="102">
        <f t="shared" si="585"/>
        <v>0</v>
      </c>
      <c r="AF913" s="102">
        <f t="shared" si="585"/>
        <v>0</v>
      </c>
      <c r="AG913" s="102">
        <f t="shared" si="585"/>
        <v>0</v>
      </c>
      <c r="AH913" s="102">
        <f t="shared" si="585"/>
        <v>0</v>
      </c>
      <c r="AI913" s="102">
        <f t="shared" si="585"/>
        <v>539</v>
      </c>
      <c r="AJ913" s="102">
        <f t="shared" si="585"/>
        <v>539</v>
      </c>
      <c r="AK913" s="102">
        <f t="shared" si="585"/>
        <v>0</v>
      </c>
      <c r="AL913" s="102">
        <f t="shared" si="585"/>
        <v>0</v>
      </c>
      <c r="AM913" s="102">
        <f t="shared" si="585"/>
        <v>941</v>
      </c>
      <c r="AN913" s="102">
        <f t="shared" si="585"/>
        <v>941</v>
      </c>
      <c r="AO913" s="102">
        <f t="shared" si="585"/>
        <v>0</v>
      </c>
      <c r="AP913" s="102">
        <f t="shared" si="585"/>
        <v>0</v>
      </c>
      <c r="AQ913" s="102">
        <f t="shared" si="585"/>
        <v>199</v>
      </c>
      <c r="AR913" s="102">
        <f t="shared" si="585"/>
        <v>199</v>
      </c>
      <c r="AS913" s="102">
        <f t="shared" si="585"/>
        <v>0</v>
      </c>
      <c r="AT913" s="102">
        <f t="shared" si="585"/>
        <v>0</v>
      </c>
      <c r="AU913" s="102">
        <f t="shared" si="585"/>
        <v>0</v>
      </c>
      <c r="AV913" s="102">
        <f t="shared" si="585"/>
        <v>199</v>
      </c>
      <c r="AW913" s="102">
        <f t="shared" si="585"/>
        <v>199</v>
      </c>
      <c r="AX913" s="102">
        <f t="shared" si="585"/>
        <v>0</v>
      </c>
      <c r="AY913" s="102">
        <f t="shared" si="585"/>
        <v>0</v>
      </c>
      <c r="AZ913" s="102">
        <f t="shared" si="585"/>
        <v>0</v>
      </c>
      <c r="BA913" s="102">
        <f t="shared" si="585"/>
        <v>0</v>
      </c>
      <c r="BB913" s="102">
        <f t="shared" si="585"/>
        <v>0</v>
      </c>
      <c r="BC913" s="102">
        <f t="shared" si="585"/>
        <v>0</v>
      </c>
      <c r="BD913" s="102">
        <f t="shared" si="585"/>
        <v>702</v>
      </c>
      <c r="BE913" s="1655">
        <f>'PL 3 PB DATP'!H88</f>
        <v>702</v>
      </c>
      <c r="BF913" s="102">
        <f t="shared" ref="BF913" si="586">SUM(BF915:BF924)</f>
        <v>402</v>
      </c>
      <c r="BG913" s="1658"/>
      <c r="BH913" s="1658"/>
      <c r="BI913" s="1658"/>
      <c r="BJ913" s="1669">
        <f t="shared" si="529"/>
        <v>144.12280701754386</v>
      </c>
      <c r="BK913" s="1669">
        <f t="shared" si="530"/>
        <v>352.7638190954774</v>
      </c>
      <c r="BL913" s="1658"/>
      <c r="BM913" s="18"/>
      <c r="BN913" s="2900" t="s">
        <v>2498</v>
      </c>
      <c r="BO913" s="1370"/>
      <c r="BP913" s="1660">
        <f>BE913-BD913</f>
        <v>0</v>
      </c>
      <c r="BQ913" s="53"/>
    </row>
    <row r="914" spans="1:69" s="28" customFormat="1" ht="39.75" customHeight="1">
      <c r="A914" s="2203" t="s">
        <v>73</v>
      </c>
      <c r="B914" s="1798" t="s">
        <v>2422</v>
      </c>
      <c r="C914" s="1733"/>
      <c r="D914" s="1733"/>
      <c r="E914" s="1734"/>
      <c r="F914" s="1734"/>
      <c r="G914" s="102">
        <f>SUM(G915:G916)</f>
        <v>600</v>
      </c>
      <c r="H914" s="102">
        <f t="shared" ref="H914:BD914" si="587">SUM(H915:H916)</f>
        <v>570</v>
      </c>
      <c r="I914" s="102">
        <f t="shared" si="587"/>
        <v>0</v>
      </c>
      <c r="J914" s="102">
        <f t="shared" si="587"/>
        <v>30</v>
      </c>
      <c r="K914" s="102">
        <f t="shared" si="587"/>
        <v>570</v>
      </c>
      <c r="L914" s="102">
        <f t="shared" si="587"/>
        <v>570</v>
      </c>
      <c r="M914" s="102">
        <f t="shared" si="587"/>
        <v>402</v>
      </c>
      <c r="N914" s="102">
        <f t="shared" si="587"/>
        <v>0</v>
      </c>
      <c r="O914" s="102">
        <f t="shared" si="587"/>
        <v>0</v>
      </c>
      <c r="P914" s="102">
        <f t="shared" si="587"/>
        <v>0</v>
      </c>
      <c r="Q914" s="102">
        <f t="shared" si="587"/>
        <v>0</v>
      </c>
      <c r="R914" s="102">
        <f t="shared" si="587"/>
        <v>0</v>
      </c>
      <c r="S914" s="102">
        <f t="shared" si="587"/>
        <v>168</v>
      </c>
      <c r="T914" s="102">
        <f t="shared" si="587"/>
        <v>168</v>
      </c>
      <c r="U914" s="102">
        <f t="shared" si="587"/>
        <v>0</v>
      </c>
      <c r="V914" s="102">
        <f t="shared" si="587"/>
        <v>0</v>
      </c>
      <c r="W914" s="102">
        <f t="shared" si="587"/>
        <v>0</v>
      </c>
      <c r="X914" s="102">
        <f t="shared" si="587"/>
        <v>0</v>
      </c>
      <c r="Y914" s="102">
        <f t="shared" si="587"/>
        <v>0</v>
      </c>
      <c r="Z914" s="102">
        <f t="shared" si="587"/>
        <v>0</v>
      </c>
      <c r="AA914" s="102">
        <f t="shared" si="587"/>
        <v>78</v>
      </c>
      <c r="AB914" s="102">
        <f t="shared" si="587"/>
        <v>78</v>
      </c>
      <c r="AC914" s="102">
        <f t="shared" si="587"/>
        <v>0</v>
      </c>
      <c r="AD914" s="102">
        <f t="shared" si="587"/>
        <v>0</v>
      </c>
      <c r="AE914" s="102">
        <f t="shared" si="587"/>
        <v>0</v>
      </c>
      <c r="AF914" s="102">
        <f t="shared" si="587"/>
        <v>0</v>
      </c>
      <c r="AG914" s="102">
        <f t="shared" si="587"/>
        <v>0</v>
      </c>
      <c r="AH914" s="102">
        <f t="shared" si="587"/>
        <v>0</v>
      </c>
      <c r="AI914" s="102">
        <f t="shared" si="587"/>
        <v>168</v>
      </c>
      <c r="AJ914" s="102">
        <f t="shared" si="587"/>
        <v>168</v>
      </c>
      <c r="AK914" s="102">
        <f t="shared" si="587"/>
        <v>0</v>
      </c>
      <c r="AL914" s="102">
        <f t="shared" si="587"/>
        <v>0</v>
      </c>
      <c r="AM914" s="102">
        <f t="shared" si="587"/>
        <v>570</v>
      </c>
      <c r="AN914" s="102">
        <f t="shared" si="587"/>
        <v>570</v>
      </c>
      <c r="AO914" s="102">
        <f t="shared" si="587"/>
        <v>0</v>
      </c>
      <c r="AP914" s="102">
        <f t="shared" si="587"/>
        <v>0</v>
      </c>
      <c r="AQ914" s="102">
        <f t="shared" si="587"/>
        <v>0</v>
      </c>
      <c r="AR914" s="102">
        <f t="shared" si="587"/>
        <v>0</v>
      </c>
      <c r="AS914" s="102">
        <f t="shared" si="587"/>
        <v>0</v>
      </c>
      <c r="AT914" s="102">
        <f t="shared" si="587"/>
        <v>0</v>
      </c>
      <c r="AU914" s="102">
        <f t="shared" si="587"/>
        <v>0</v>
      </c>
      <c r="AV914" s="102">
        <f t="shared" si="587"/>
        <v>0</v>
      </c>
      <c r="AW914" s="102">
        <f t="shared" si="587"/>
        <v>0</v>
      </c>
      <c r="AX914" s="102">
        <f t="shared" si="587"/>
        <v>0</v>
      </c>
      <c r="AY914" s="102">
        <f t="shared" si="587"/>
        <v>0</v>
      </c>
      <c r="AZ914" s="102">
        <f t="shared" si="587"/>
        <v>0</v>
      </c>
      <c r="BA914" s="102">
        <f t="shared" si="587"/>
        <v>0</v>
      </c>
      <c r="BB914" s="102">
        <f t="shared" si="587"/>
        <v>0</v>
      </c>
      <c r="BC914" s="102">
        <f t="shared" si="587"/>
        <v>0</v>
      </c>
      <c r="BD914" s="102">
        <f t="shared" si="587"/>
        <v>0</v>
      </c>
      <c r="BE914" s="102"/>
      <c r="BF914" s="102"/>
      <c r="BG914" s="1735"/>
      <c r="BH914" s="1735"/>
      <c r="BI914" s="1735"/>
      <c r="BJ914" s="1669">
        <f t="shared" si="529"/>
        <v>100</v>
      </c>
      <c r="BK914" s="1669" t="e">
        <f t="shared" si="530"/>
        <v>#DIV/0!</v>
      </c>
      <c r="BL914" s="1658"/>
      <c r="BM914" s="18"/>
      <c r="BN914" s="2900" t="s">
        <v>2498</v>
      </c>
      <c r="BO914" s="1370"/>
      <c r="BP914" s="1660"/>
      <c r="BQ914" s="53"/>
    </row>
    <row r="915" spans="1:69" s="2375" customFormat="1" ht="26.25" customHeight="1">
      <c r="A915" s="2570">
        <v>1</v>
      </c>
      <c r="B915" s="2477" t="s">
        <v>2048</v>
      </c>
      <c r="C915" s="64" t="s">
        <v>1936</v>
      </c>
      <c r="D915" s="64">
        <v>1</v>
      </c>
      <c r="E915" s="2482" t="s">
        <v>444</v>
      </c>
      <c r="F915" s="2482" t="s">
        <v>2049</v>
      </c>
      <c r="G915" s="2604">
        <f t="shared" ref="G915:G919" si="588">SUM(H915:J915)</f>
        <v>300</v>
      </c>
      <c r="H915" s="2481">
        <v>285</v>
      </c>
      <c r="I915" s="1810"/>
      <c r="J915" s="1739">
        <v>15</v>
      </c>
      <c r="K915" s="103">
        <v>285</v>
      </c>
      <c r="L915" s="103">
        <v>285</v>
      </c>
      <c r="M915" s="1802">
        <v>202</v>
      </c>
      <c r="N915" s="103"/>
      <c r="O915" s="2604">
        <f t="shared" ref="O915:O919" si="589">SUM(P915:R915)</f>
        <v>0</v>
      </c>
      <c r="P915" s="1810"/>
      <c r="Q915" s="103"/>
      <c r="R915" s="103"/>
      <c r="S915" s="103">
        <f t="shared" si="566"/>
        <v>83</v>
      </c>
      <c r="T915" s="2481">
        <v>83</v>
      </c>
      <c r="U915" s="103"/>
      <c r="V915" s="103"/>
      <c r="W915" s="103">
        <f t="shared" si="567"/>
        <v>0</v>
      </c>
      <c r="X915" s="103"/>
      <c r="Y915" s="103"/>
      <c r="Z915" s="103"/>
      <c r="AA915" s="103">
        <f t="shared" si="568"/>
        <v>0</v>
      </c>
      <c r="AB915" s="1739">
        <v>0</v>
      </c>
      <c r="AC915" s="103"/>
      <c r="AD915" s="103"/>
      <c r="AE915" s="103">
        <f t="shared" si="569"/>
        <v>0</v>
      </c>
      <c r="AF915" s="103"/>
      <c r="AG915" s="103"/>
      <c r="AH915" s="103"/>
      <c r="AI915" s="103">
        <f t="shared" si="570"/>
        <v>83</v>
      </c>
      <c r="AJ915" s="103">
        <v>83</v>
      </c>
      <c r="AK915" s="103"/>
      <c r="AL915" s="103"/>
      <c r="AM915" s="2585">
        <f t="shared" si="571"/>
        <v>285</v>
      </c>
      <c r="AN915" s="2585">
        <v>285</v>
      </c>
      <c r="AO915" s="103"/>
      <c r="AP915" s="103"/>
      <c r="AQ915" s="2585">
        <f t="shared" si="572"/>
        <v>0</v>
      </c>
      <c r="AR915" s="2585">
        <v>0</v>
      </c>
      <c r="AS915" s="103"/>
      <c r="AT915" s="103"/>
      <c r="AU915" s="103"/>
      <c r="AV915" s="2585">
        <f t="shared" si="573"/>
        <v>0</v>
      </c>
      <c r="AW915" s="2585"/>
      <c r="AX915" s="103"/>
      <c r="AY915" s="103"/>
      <c r="AZ915" s="103"/>
      <c r="BA915" s="1667"/>
      <c r="BB915" s="1667"/>
      <c r="BC915" s="1667"/>
      <c r="BD915" s="2329">
        <f t="shared" ref="BD915:BD916" si="590">AW915</f>
        <v>0</v>
      </c>
      <c r="BE915" s="2329"/>
      <c r="BF915" s="1668">
        <f t="shared" si="474"/>
        <v>202</v>
      </c>
      <c r="BG915" s="2333">
        <v>2022</v>
      </c>
      <c r="BH915" s="2333" t="s">
        <v>2324</v>
      </c>
      <c r="BI915" s="2333" t="s">
        <v>2327</v>
      </c>
      <c r="BJ915" s="2334">
        <f t="shared" si="529"/>
        <v>100</v>
      </c>
      <c r="BK915" s="2334" t="e">
        <f t="shared" si="530"/>
        <v>#DIV/0!</v>
      </c>
      <c r="BL915" s="2333" t="s">
        <v>40</v>
      </c>
      <c r="BM915" s="2461"/>
      <c r="BN915" s="2900" t="s">
        <v>2498</v>
      </c>
      <c r="BO915" s="2900"/>
      <c r="BP915" s="2336"/>
      <c r="BQ915" s="2374"/>
    </row>
    <row r="916" spans="1:69" s="2375" customFormat="1" ht="26.25" customHeight="1">
      <c r="A916" s="2570">
        <v>2</v>
      </c>
      <c r="B916" s="2477" t="s">
        <v>2050</v>
      </c>
      <c r="C916" s="64" t="s">
        <v>1933</v>
      </c>
      <c r="D916" s="64">
        <v>1</v>
      </c>
      <c r="E916" s="2482" t="s">
        <v>444</v>
      </c>
      <c r="F916" s="2482" t="s">
        <v>2051</v>
      </c>
      <c r="G916" s="2604">
        <f t="shared" si="588"/>
        <v>300</v>
      </c>
      <c r="H916" s="2481">
        <v>285</v>
      </c>
      <c r="I916" s="1810"/>
      <c r="J916" s="1739">
        <v>15</v>
      </c>
      <c r="K916" s="103">
        <v>285</v>
      </c>
      <c r="L916" s="103">
        <v>285</v>
      </c>
      <c r="M916" s="1802">
        <v>200</v>
      </c>
      <c r="N916" s="103"/>
      <c r="O916" s="2604">
        <f t="shared" si="589"/>
        <v>0</v>
      </c>
      <c r="P916" s="1810"/>
      <c r="Q916" s="103"/>
      <c r="R916" s="103"/>
      <c r="S916" s="103">
        <f t="shared" si="566"/>
        <v>85</v>
      </c>
      <c r="T916" s="2481">
        <v>85</v>
      </c>
      <c r="U916" s="103"/>
      <c r="V916" s="103"/>
      <c r="W916" s="103">
        <f t="shared" si="567"/>
        <v>0</v>
      </c>
      <c r="X916" s="103"/>
      <c r="Y916" s="103"/>
      <c r="Z916" s="103"/>
      <c r="AA916" s="103">
        <f t="shared" si="568"/>
        <v>78</v>
      </c>
      <c r="AB916" s="1739">
        <v>78</v>
      </c>
      <c r="AC916" s="103"/>
      <c r="AD916" s="103"/>
      <c r="AE916" s="103">
        <f t="shared" si="569"/>
        <v>0</v>
      </c>
      <c r="AF916" s="103"/>
      <c r="AG916" s="103"/>
      <c r="AH916" s="103"/>
      <c r="AI916" s="103">
        <f t="shared" si="570"/>
        <v>85</v>
      </c>
      <c r="AJ916" s="103">
        <v>85</v>
      </c>
      <c r="AK916" s="103"/>
      <c r="AL916" s="103"/>
      <c r="AM916" s="2585">
        <f t="shared" si="571"/>
        <v>285</v>
      </c>
      <c r="AN916" s="2585">
        <v>285</v>
      </c>
      <c r="AO916" s="103"/>
      <c r="AP916" s="103"/>
      <c r="AQ916" s="2585">
        <f t="shared" si="572"/>
        <v>0</v>
      </c>
      <c r="AR916" s="2585">
        <v>0</v>
      </c>
      <c r="AS916" s="103"/>
      <c r="AT916" s="103"/>
      <c r="AU916" s="103"/>
      <c r="AV916" s="2585">
        <f t="shared" si="573"/>
        <v>0</v>
      </c>
      <c r="AW916" s="2585"/>
      <c r="AX916" s="103"/>
      <c r="AY916" s="103"/>
      <c r="AZ916" s="103"/>
      <c r="BA916" s="1667"/>
      <c r="BB916" s="1667"/>
      <c r="BC916" s="1667"/>
      <c r="BD916" s="2329">
        <f t="shared" si="590"/>
        <v>0</v>
      </c>
      <c r="BE916" s="2329"/>
      <c r="BF916" s="1668">
        <f t="shared" si="474"/>
        <v>200</v>
      </c>
      <c r="BG916" s="2333">
        <v>2022</v>
      </c>
      <c r="BH916" s="2333" t="s">
        <v>2324</v>
      </c>
      <c r="BI916" s="2333" t="s">
        <v>2327</v>
      </c>
      <c r="BJ916" s="2334">
        <f t="shared" si="529"/>
        <v>100</v>
      </c>
      <c r="BK916" s="2334" t="e">
        <f t="shared" si="530"/>
        <v>#DIV/0!</v>
      </c>
      <c r="BL916" s="2333" t="s">
        <v>40</v>
      </c>
      <c r="BM916" s="2461"/>
      <c r="BN916" s="2900" t="s">
        <v>2498</v>
      </c>
      <c r="BO916" s="2900"/>
      <c r="BP916" s="2336"/>
      <c r="BQ916" s="2374"/>
    </row>
    <row r="917" spans="1:69" s="1633" customFormat="1" ht="26.25" customHeight="1">
      <c r="A917" s="2226" t="s">
        <v>74</v>
      </c>
      <c r="B917" s="1881" t="s">
        <v>2420</v>
      </c>
      <c r="C917" s="1834"/>
      <c r="D917" s="1834"/>
      <c r="E917" s="1868"/>
      <c r="F917" s="1868"/>
      <c r="G917" s="1882">
        <f>SUM(G918:G919)</f>
        <v>600</v>
      </c>
      <c r="H917" s="1882">
        <f t="shared" ref="H917:BC917" si="591">SUM(H918:H919)</f>
        <v>570</v>
      </c>
      <c r="I917" s="1882">
        <f t="shared" si="591"/>
        <v>0</v>
      </c>
      <c r="J917" s="1882">
        <f t="shared" si="591"/>
        <v>30</v>
      </c>
      <c r="K917" s="1882">
        <f t="shared" si="591"/>
        <v>570</v>
      </c>
      <c r="L917" s="1882">
        <f t="shared" si="591"/>
        <v>570</v>
      </c>
      <c r="M917" s="1882">
        <f t="shared" si="591"/>
        <v>0</v>
      </c>
      <c r="N917" s="1882">
        <f t="shared" si="591"/>
        <v>0</v>
      </c>
      <c r="O917" s="1882">
        <f t="shared" si="591"/>
        <v>0</v>
      </c>
      <c r="P917" s="1882">
        <f t="shared" si="591"/>
        <v>0</v>
      </c>
      <c r="Q917" s="1882">
        <f t="shared" si="591"/>
        <v>0</v>
      </c>
      <c r="R917" s="1882">
        <f t="shared" si="591"/>
        <v>0</v>
      </c>
      <c r="S917" s="1882">
        <f t="shared" si="591"/>
        <v>371</v>
      </c>
      <c r="T917" s="1882">
        <f t="shared" si="591"/>
        <v>371</v>
      </c>
      <c r="U917" s="1882">
        <f t="shared" si="591"/>
        <v>0</v>
      </c>
      <c r="V917" s="1882">
        <f t="shared" si="591"/>
        <v>0</v>
      </c>
      <c r="W917" s="1882">
        <f t="shared" si="591"/>
        <v>0</v>
      </c>
      <c r="X917" s="1882">
        <f t="shared" si="591"/>
        <v>0</v>
      </c>
      <c r="Y917" s="1882">
        <f t="shared" si="591"/>
        <v>0</v>
      </c>
      <c r="Z917" s="1882">
        <f t="shared" si="591"/>
        <v>0</v>
      </c>
      <c r="AA917" s="1882">
        <f t="shared" si="591"/>
        <v>0</v>
      </c>
      <c r="AB917" s="1882">
        <f t="shared" si="591"/>
        <v>0</v>
      </c>
      <c r="AC917" s="1882">
        <f t="shared" si="591"/>
        <v>0</v>
      </c>
      <c r="AD917" s="1882">
        <f t="shared" si="591"/>
        <v>0</v>
      </c>
      <c r="AE917" s="1882">
        <f t="shared" si="591"/>
        <v>0</v>
      </c>
      <c r="AF917" s="1882">
        <f t="shared" si="591"/>
        <v>0</v>
      </c>
      <c r="AG917" s="1882">
        <f t="shared" si="591"/>
        <v>0</v>
      </c>
      <c r="AH917" s="1882">
        <f t="shared" si="591"/>
        <v>0</v>
      </c>
      <c r="AI917" s="1882">
        <f t="shared" si="591"/>
        <v>371</v>
      </c>
      <c r="AJ917" s="1882">
        <f t="shared" si="591"/>
        <v>371</v>
      </c>
      <c r="AK917" s="1882">
        <f t="shared" si="591"/>
        <v>0</v>
      </c>
      <c r="AL917" s="1882">
        <f t="shared" si="591"/>
        <v>0</v>
      </c>
      <c r="AM917" s="1882">
        <f t="shared" si="591"/>
        <v>371</v>
      </c>
      <c r="AN917" s="1882">
        <f t="shared" si="591"/>
        <v>371</v>
      </c>
      <c r="AO917" s="1882">
        <f t="shared" si="591"/>
        <v>0</v>
      </c>
      <c r="AP917" s="1882">
        <f t="shared" si="591"/>
        <v>0</v>
      </c>
      <c r="AQ917" s="1882">
        <f t="shared" si="591"/>
        <v>199</v>
      </c>
      <c r="AR917" s="1882">
        <f t="shared" si="591"/>
        <v>199</v>
      </c>
      <c r="AS917" s="1882">
        <f t="shared" si="591"/>
        <v>0</v>
      </c>
      <c r="AT917" s="1882">
        <f t="shared" si="591"/>
        <v>0</v>
      </c>
      <c r="AU917" s="1882">
        <f t="shared" si="591"/>
        <v>0</v>
      </c>
      <c r="AV917" s="1882">
        <f t="shared" si="591"/>
        <v>199</v>
      </c>
      <c r="AW917" s="1882">
        <f t="shared" si="591"/>
        <v>199</v>
      </c>
      <c r="AX917" s="1882">
        <f t="shared" si="591"/>
        <v>0</v>
      </c>
      <c r="AY917" s="1882">
        <f t="shared" si="591"/>
        <v>0</v>
      </c>
      <c r="AZ917" s="1882">
        <f t="shared" si="591"/>
        <v>0</v>
      </c>
      <c r="BA917" s="1882">
        <f t="shared" si="591"/>
        <v>0</v>
      </c>
      <c r="BB917" s="1882">
        <f t="shared" si="591"/>
        <v>0</v>
      </c>
      <c r="BC917" s="1882">
        <f t="shared" si="591"/>
        <v>0</v>
      </c>
      <c r="BD917" s="1882">
        <f>SUM(BD918:BD919)</f>
        <v>199</v>
      </c>
      <c r="BE917" s="102"/>
      <c r="BF917" s="1803"/>
      <c r="BG917" s="1804"/>
      <c r="BH917" s="1804"/>
      <c r="BI917" s="1804"/>
      <c r="BJ917" s="1692">
        <f t="shared" si="529"/>
        <v>100</v>
      </c>
      <c r="BK917" s="1692">
        <f t="shared" si="530"/>
        <v>100</v>
      </c>
      <c r="BL917" s="1691"/>
      <c r="BM917" s="1641"/>
      <c r="BN917" s="2900" t="s">
        <v>2498</v>
      </c>
      <c r="BO917" s="1369"/>
      <c r="BP917" s="1660"/>
      <c r="BQ917" s="1883"/>
    </row>
    <row r="918" spans="1:69" s="2382" customFormat="1" ht="26.25" customHeight="1">
      <c r="A918" s="2570">
        <v>1</v>
      </c>
      <c r="B918" s="2601" t="s">
        <v>2052</v>
      </c>
      <c r="C918" s="64" t="s">
        <v>1933</v>
      </c>
      <c r="D918" s="64">
        <v>1</v>
      </c>
      <c r="E918" s="2482" t="s">
        <v>598</v>
      </c>
      <c r="F918" s="2482" t="s">
        <v>2053</v>
      </c>
      <c r="G918" s="2604">
        <f t="shared" si="588"/>
        <v>300</v>
      </c>
      <c r="H918" s="2481">
        <v>285</v>
      </c>
      <c r="I918" s="1739"/>
      <c r="J918" s="1739">
        <v>15</v>
      </c>
      <c r="K918" s="103">
        <v>285</v>
      </c>
      <c r="L918" s="103">
        <v>285</v>
      </c>
      <c r="M918" s="1802"/>
      <c r="N918" s="103"/>
      <c r="O918" s="2604">
        <f t="shared" si="589"/>
        <v>0</v>
      </c>
      <c r="P918" s="1810"/>
      <c r="Q918" s="103"/>
      <c r="R918" s="103"/>
      <c r="S918" s="103">
        <f t="shared" si="566"/>
        <v>186</v>
      </c>
      <c r="T918" s="2481">
        <v>186</v>
      </c>
      <c r="U918" s="103"/>
      <c r="V918" s="103"/>
      <c r="W918" s="103">
        <f t="shared" si="567"/>
        <v>0</v>
      </c>
      <c r="X918" s="103"/>
      <c r="Y918" s="103"/>
      <c r="Z918" s="103"/>
      <c r="AA918" s="103">
        <f t="shared" si="568"/>
        <v>0</v>
      </c>
      <c r="AB918" s="1810"/>
      <c r="AC918" s="103"/>
      <c r="AD918" s="103"/>
      <c r="AE918" s="103">
        <f t="shared" si="569"/>
        <v>0</v>
      </c>
      <c r="AF918" s="103"/>
      <c r="AG918" s="103"/>
      <c r="AH918" s="103"/>
      <c r="AI918" s="103">
        <f t="shared" si="570"/>
        <v>186</v>
      </c>
      <c r="AJ918" s="103">
        <v>186</v>
      </c>
      <c r="AK918" s="103"/>
      <c r="AL918" s="103"/>
      <c r="AM918" s="2585">
        <f t="shared" si="571"/>
        <v>186</v>
      </c>
      <c r="AN918" s="2585">
        <v>186</v>
      </c>
      <c r="AO918" s="103"/>
      <c r="AP918" s="103"/>
      <c r="AQ918" s="2585">
        <f t="shared" si="572"/>
        <v>99</v>
      </c>
      <c r="AR918" s="2585">
        <v>99</v>
      </c>
      <c r="AS918" s="103"/>
      <c r="AT918" s="103"/>
      <c r="AU918" s="103"/>
      <c r="AV918" s="2585">
        <f t="shared" si="573"/>
        <v>99</v>
      </c>
      <c r="AW918" s="2585">
        <v>99</v>
      </c>
      <c r="AX918" s="103"/>
      <c r="AY918" s="103"/>
      <c r="AZ918" s="103"/>
      <c r="BA918" s="1667"/>
      <c r="BB918" s="1667"/>
      <c r="BC918" s="1667"/>
      <c r="BD918" s="2329">
        <v>99</v>
      </c>
      <c r="BE918" s="2329"/>
      <c r="BF918" s="1668">
        <f t="shared" si="474"/>
        <v>0</v>
      </c>
      <c r="BG918" s="2333">
        <v>2023</v>
      </c>
      <c r="BH918" s="2333" t="s">
        <v>2324</v>
      </c>
      <c r="BI918" s="2333" t="s">
        <v>2327</v>
      </c>
      <c r="BJ918" s="2334">
        <f t="shared" si="529"/>
        <v>100</v>
      </c>
      <c r="BK918" s="2334">
        <f t="shared" si="530"/>
        <v>100</v>
      </c>
      <c r="BL918" s="2333" t="s">
        <v>40</v>
      </c>
      <c r="BM918" s="2461"/>
      <c r="BN918" s="2900" t="s">
        <v>2498</v>
      </c>
      <c r="BO918" s="2900"/>
      <c r="BP918" s="2336"/>
      <c r="BQ918" s="2374"/>
    </row>
    <row r="919" spans="1:69" s="2382" customFormat="1" ht="48" customHeight="1">
      <c r="A919" s="2570">
        <v>2</v>
      </c>
      <c r="B919" s="2601" t="s">
        <v>2054</v>
      </c>
      <c r="C919" s="64" t="s">
        <v>2005</v>
      </c>
      <c r="D919" s="64">
        <v>1</v>
      </c>
      <c r="E919" s="2482" t="s">
        <v>598</v>
      </c>
      <c r="F919" s="2482" t="s">
        <v>2055</v>
      </c>
      <c r="G919" s="2604">
        <f t="shared" si="588"/>
        <v>300</v>
      </c>
      <c r="H919" s="2481">
        <v>285</v>
      </c>
      <c r="I919" s="1739"/>
      <c r="J919" s="1739">
        <v>15</v>
      </c>
      <c r="K919" s="103">
        <v>285</v>
      </c>
      <c r="L919" s="103">
        <v>285</v>
      </c>
      <c r="M919" s="1802"/>
      <c r="N919" s="103"/>
      <c r="O919" s="2604">
        <f t="shared" si="589"/>
        <v>0</v>
      </c>
      <c r="P919" s="1810"/>
      <c r="Q919" s="103"/>
      <c r="R919" s="103"/>
      <c r="S919" s="103">
        <f t="shared" si="566"/>
        <v>185</v>
      </c>
      <c r="T919" s="2481">
        <v>185</v>
      </c>
      <c r="U919" s="103"/>
      <c r="V919" s="103"/>
      <c r="W919" s="103">
        <f t="shared" si="567"/>
        <v>0</v>
      </c>
      <c r="X919" s="103"/>
      <c r="Y919" s="103"/>
      <c r="Z919" s="103"/>
      <c r="AA919" s="103">
        <f t="shared" si="568"/>
        <v>0</v>
      </c>
      <c r="AB919" s="1810"/>
      <c r="AC919" s="103"/>
      <c r="AD919" s="103"/>
      <c r="AE919" s="103">
        <f t="shared" si="569"/>
        <v>0</v>
      </c>
      <c r="AF919" s="103"/>
      <c r="AG919" s="103"/>
      <c r="AH919" s="103"/>
      <c r="AI919" s="103">
        <f t="shared" si="570"/>
        <v>185</v>
      </c>
      <c r="AJ919" s="103">
        <v>185</v>
      </c>
      <c r="AK919" s="103"/>
      <c r="AL919" s="103"/>
      <c r="AM919" s="2585">
        <f t="shared" si="571"/>
        <v>185</v>
      </c>
      <c r="AN919" s="2585">
        <v>185</v>
      </c>
      <c r="AO919" s="103"/>
      <c r="AP919" s="103"/>
      <c r="AQ919" s="2585">
        <f t="shared" si="572"/>
        <v>100</v>
      </c>
      <c r="AR919" s="2585">
        <v>100</v>
      </c>
      <c r="AS919" s="103"/>
      <c r="AT919" s="103"/>
      <c r="AU919" s="103"/>
      <c r="AV919" s="2585">
        <f t="shared" si="573"/>
        <v>100</v>
      </c>
      <c r="AW919" s="2585">
        <v>100</v>
      </c>
      <c r="AX919" s="103"/>
      <c r="AY919" s="103"/>
      <c r="AZ919" s="103"/>
      <c r="BA919" s="1667"/>
      <c r="BB919" s="1667"/>
      <c r="BC919" s="1667"/>
      <c r="BD919" s="2329">
        <v>100</v>
      </c>
      <c r="BE919" s="2329"/>
      <c r="BF919" s="1668">
        <f t="shared" si="474"/>
        <v>0</v>
      </c>
      <c r="BG919" s="2333">
        <v>2023</v>
      </c>
      <c r="BH919" s="2333" t="s">
        <v>2324</v>
      </c>
      <c r="BI919" s="2333" t="s">
        <v>2327</v>
      </c>
      <c r="BJ919" s="2334">
        <f t="shared" si="529"/>
        <v>100</v>
      </c>
      <c r="BK919" s="2334">
        <f t="shared" si="530"/>
        <v>100</v>
      </c>
      <c r="BL919" s="2333" t="s">
        <v>40</v>
      </c>
      <c r="BM919" s="2461"/>
      <c r="BN919" s="2900" t="s">
        <v>2498</v>
      </c>
      <c r="BO919" s="2900"/>
      <c r="BP919" s="2336"/>
      <c r="BQ919" s="2374"/>
    </row>
    <row r="920" spans="1:69" s="2368" customFormat="1">
      <c r="A920" s="2511" t="s">
        <v>712</v>
      </c>
      <c r="B920" s="2777" t="s">
        <v>2468</v>
      </c>
      <c r="C920" s="2241"/>
      <c r="D920" s="26"/>
      <c r="E920" s="2779"/>
      <c r="F920" s="2513"/>
      <c r="G920" s="2586"/>
      <c r="H920" s="2586"/>
      <c r="I920" s="92"/>
      <c r="J920" s="92"/>
      <c r="K920" s="92"/>
      <c r="L920" s="92"/>
      <c r="M920" s="92"/>
      <c r="N920" s="92"/>
      <c r="O920" s="2586"/>
      <c r="P920" s="92"/>
      <c r="Q920" s="92"/>
      <c r="R920" s="92"/>
      <c r="S920" s="92"/>
      <c r="T920" s="2586"/>
      <c r="U920" s="92"/>
      <c r="V920" s="92"/>
      <c r="W920" s="92"/>
      <c r="X920" s="92"/>
      <c r="Y920" s="92"/>
      <c r="Z920" s="92"/>
      <c r="AA920" s="92"/>
      <c r="AB920" s="92"/>
      <c r="AC920" s="92"/>
      <c r="AD920" s="92"/>
      <c r="AE920" s="92"/>
      <c r="AF920" s="92"/>
      <c r="AG920" s="92"/>
      <c r="AH920" s="92"/>
      <c r="AI920" s="92"/>
      <c r="AJ920" s="92"/>
      <c r="AK920" s="92"/>
      <c r="AL920" s="92"/>
      <c r="AM920" s="2586"/>
      <c r="AN920" s="2586"/>
      <c r="AO920" s="92"/>
      <c r="AP920" s="92"/>
      <c r="AQ920" s="2586"/>
      <c r="AR920" s="2586"/>
      <c r="AS920" s="92"/>
      <c r="AT920" s="92"/>
      <c r="AU920" s="92"/>
      <c r="AV920" s="2586"/>
      <c r="AW920" s="2586"/>
      <c r="AX920" s="92"/>
      <c r="AY920" s="92"/>
      <c r="AZ920" s="92"/>
      <c r="BA920" s="92"/>
      <c r="BB920" s="92"/>
      <c r="BC920" s="92"/>
      <c r="BD920" s="2586">
        <v>503</v>
      </c>
      <c r="BE920" s="2586"/>
      <c r="BF920" s="1086"/>
      <c r="BG920" s="2591"/>
      <c r="BH920" s="2591"/>
      <c r="BI920" s="2591"/>
      <c r="BJ920" s="2340"/>
      <c r="BK920" s="2340"/>
      <c r="BL920" s="2339" t="s">
        <v>2327</v>
      </c>
      <c r="BM920" s="2577"/>
      <c r="BN920" s="2900" t="s">
        <v>2498</v>
      </c>
      <c r="BO920" s="2905"/>
      <c r="BP920" s="2342"/>
    </row>
    <row r="921" spans="1:69" s="1950" customFormat="1" ht="39" customHeight="1">
      <c r="A921" s="2214">
        <v>1</v>
      </c>
      <c r="B921" s="2215" t="s">
        <v>2056</v>
      </c>
      <c r="C921" s="2163" t="s">
        <v>1966</v>
      </c>
      <c r="D921" s="2216">
        <v>1</v>
      </c>
      <c r="E921" s="2217" t="s">
        <v>510</v>
      </c>
      <c r="F921" s="2179"/>
      <c r="G921" s="2031">
        <v>300</v>
      </c>
      <c r="H921" s="2031">
        <v>285</v>
      </c>
      <c r="I921" s="2031"/>
      <c r="J921" s="2031">
        <v>15</v>
      </c>
      <c r="K921" s="2031">
        <v>285</v>
      </c>
      <c r="L921" s="2031">
        <v>285</v>
      </c>
      <c r="M921" s="2182"/>
      <c r="N921" s="2031"/>
      <c r="O921" s="2031"/>
      <c r="P921" s="2031"/>
      <c r="Q921" s="2031"/>
      <c r="R921" s="2031"/>
      <c r="S921" s="2031">
        <f t="shared" si="566"/>
        <v>0</v>
      </c>
      <c r="T921" s="2031"/>
      <c r="U921" s="2031"/>
      <c r="V921" s="2031"/>
      <c r="W921" s="2031">
        <f t="shared" si="567"/>
        <v>0</v>
      </c>
      <c r="X921" s="2031"/>
      <c r="Y921" s="2031"/>
      <c r="Z921" s="2031"/>
      <c r="AA921" s="2031">
        <f t="shared" si="568"/>
        <v>0</v>
      </c>
      <c r="AB921" s="2031"/>
      <c r="AC921" s="2031"/>
      <c r="AD921" s="2031"/>
      <c r="AE921" s="2031">
        <f t="shared" si="569"/>
        <v>0</v>
      </c>
      <c r="AF921" s="2031"/>
      <c r="AG921" s="2031"/>
      <c r="AH921" s="2031"/>
      <c r="AI921" s="2031">
        <f t="shared" si="570"/>
        <v>0</v>
      </c>
      <c r="AJ921" s="2031"/>
      <c r="AK921" s="2031"/>
      <c r="AL921" s="2031"/>
      <c r="AM921" s="2031">
        <f t="shared" si="571"/>
        <v>0</v>
      </c>
      <c r="AN921" s="2031"/>
      <c r="AO921" s="2031"/>
      <c r="AP921" s="2031"/>
      <c r="AQ921" s="2031">
        <f t="shared" si="572"/>
        <v>285</v>
      </c>
      <c r="AR921" s="2031">
        <v>285</v>
      </c>
      <c r="AS921" s="2031"/>
      <c r="AT921" s="2031"/>
      <c r="AU921" s="2031"/>
      <c r="AV921" s="2031">
        <f t="shared" si="573"/>
        <v>176</v>
      </c>
      <c r="AW921" s="2031">
        <v>176</v>
      </c>
      <c r="AX921" s="2031"/>
      <c r="AY921" s="2031"/>
      <c r="AZ921" s="2031"/>
      <c r="BA921" s="2183"/>
      <c r="BB921" s="2183"/>
      <c r="BC921" s="2183"/>
      <c r="BD921" s="2183"/>
      <c r="BE921" s="2183"/>
      <c r="BF921" s="2184">
        <f t="shared" si="474"/>
        <v>0</v>
      </c>
      <c r="BG921" s="198">
        <v>2024</v>
      </c>
      <c r="BH921" s="198" t="s">
        <v>2323</v>
      </c>
      <c r="BI921" s="198" t="s">
        <v>2327</v>
      </c>
      <c r="BJ921" s="1925">
        <f t="shared" ref="BJ921:BJ983" si="592">(BD921+AN921)/H921*100</f>
        <v>0</v>
      </c>
      <c r="BK921" s="1925">
        <f t="shared" ref="BK921:BK983" si="593">BD921/AR921*100</f>
        <v>0</v>
      </c>
      <c r="BL921" s="198"/>
      <c r="BM921" s="2163"/>
      <c r="BN921" s="2900" t="s">
        <v>2498</v>
      </c>
      <c r="BO921" s="2937"/>
      <c r="BP921" s="2181"/>
    </row>
    <row r="922" spans="1:69" s="1950" customFormat="1" ht="24" customHeight="1">
      <c r="A922" s="2214">
        <v>2</v>
      </c>
      <c r="B922" s="2215" t="s">
        <v>2057</v>
      </c>
      <c r="C922" s="2163" t="s">
        <v>1939</v>
      </c>
      <c r="D922" s="2163">
        <v>1</v>
      </c>
      <c r="E922" s="2217" t="s">
        <v>510</v>
      </c>
      <c r="F922" s="2164"/>
      <c r="G922" s="2160">
        <v>300</v>
      </c>
      <c r="H922" s="2160">
        <v>285</v>
      </c>
      <c r="I922" s="2160"/>
      <c r="J922" s="2160">
        <v>15</v>
      </c>
      <c r="K922" s="2160">
        <v>285</v>
      </c>
      <c r="L922" s="2160">
        <v>285</v>
      </c>
      <c r="M922" s="2162"/>
      <c r="N922" s="2160"/>
      <c r="O922" s="2160"/>
      <c r="P922" s="2160"/>
      <c r="Q922" s="2160"/>
      <c r="R922" s="2160"/>
      <c r="S922" s="2160">
        <f t="shared" si="566"/>
        <v>0</v>
      </c>
      <c r="T922" s="2160"/>
      <c r="U922" s="2160"/>
      <c r="V922" s="2160"/>
      <c r="W922" s="2160">
        <f t="shared" si="567"/>
        <v>0</v>
      </c>
      <c r="X922" s="2160"/>
      <c r="Y922" s="2160"/>
      <c r="Z922" s="2160"/>
      <c r="AA922" s="2160">
        <f t="shared" si="568"/>
        <v>0</v>
      </c>
      <c r="AB922" s="2160"/>
      <c r="AC922" s="2160"/>
      <c r="AD922" s="2160"/>
      <c r="AE922" s="2160">
        <f t="shared" si="569"/>
        <v>0</v>
      </c>
      <c r="AF922" s="2160"/>
      <c r="AG922" s="2160"/>
      <c r="AH922" s="2160"/>
      <c r="AI922" s="2160">
        <f t="shared" si="570"/>
        <v>0</v>
      </c>
      <c r="AJ922" s="2160"/>
      <c r="AK922" s="2160"/>
      <c r="AL922" s="2160"/>
      <c r="AM922" s="2160">
        <f t="shared" si="571"/>
        <v>0</v>
      </c>
      <c r="AN922" s="2160"/>
      <c r="AO922" s="2160"/>
      <c r="AP922" s="2160"/>
      <c r="AQ922" s="2160">
        <f t="shared" si="572"/>
        <v>285</v>
      </c>
      <c r="AR922" s="2160">
        <v>285</v>
      </c>
      <c r="AS922" s="2160"/>
      <c r="AT922" s="2160"/>
      <c r="AU922" s="2160"/>
      <c r="AV922" s="2031">
        <f t="shared" si="573"/>
        <v>176</v>
      </c>
      <c r="AW922" s="2031">
        <v>176</v>
      </c>
      <c r="AX922" s="2160"/>
      <c r="AY922" s="2160"/>
      <c r="AZ922" s="2160"/>
      <c r="BA922" s="1921"/>
      <c r="BB922" s="1921"/>
      <c r="BC922" s="1921"/>
      <c r="BD922" s="1921"/>
      <c r="BE922" s="1921"/>
      <c r="BF922" s="1924">
        <f t="shared" si="474"/>
        <v>0</v>
      </c>
      <c r="BG922" s="198">
        <v>2024</v>
      </c>
      <c r="BH922" s="198" t="s">
        <v>2323</v>
      </c>
      <c r="BI922" s="198" t="s">
        <v>2327</v>
      </c>
      <c r="BJ922" s="1925">
        <f t="shared" si="592"/>
        <v>0</v>
      </c>
      <c r="BK922" s="1925">
        <f t="shared" si="593"/>
        <v>0</v>
      </c>
      <c r="BL922" s="198"/>
      <c r="BM922" s="2122"/>
      <c r="BN922" s="2900" t="s">
        <v>2498</v>
      </c>
      <c r="BO922" s="2902"/>
      <c r="BP922" s="1926"/>
    </row>
    <row r="923" spans="1:69" s="1950" customFormat="1" ht="42" customHeight="1">
      <c r="A923" s="2214">
        <v>3</v>
      </c>
      <c r="B923" s="2215" t="s">
        <v>2058</v>
      </c>
      <c r="C923" s="2163" t="s">
        <v>2005</v>
      </c>
      <c r="D923" s="2163">
        <v>1</v>
      </c>
      <c r="E923" s="2217" t="s">
        <v>510</v>
      </c>
      <c r="F923" s="2164"/>
      <c r="G923" s="2160">
        <v>300</v>
      </c>
      <c r="H923" s="2160">
        <v>285</v>
      </c>
      <c r="I923" s="2160"/>
      <c r="J923" s="2160">
        <v>15</v>
      </c>
      <c r="K923" s="2160">
        <v>285</v>
      </c>
      <c r="L923" s="2160">
        <v>285</v>
      </c>
      <c r="M923" s="2162"/>
      <c r="N923" s="2160"/>
      <c r="O923" s="2160"/>
      <c r="P923" s="2160"/>
      <c r="Q923" s="2160"/>
      <c r="R923" s="2160"/>
      <c r="S923" s="2160">
        <f t="shared" si="566"/>
        <v>0</v>
      </c>
      <c r="T923" s="2160"/>
      <c r="U923" s="2160"/>
      <c r="V923" s="2160"/>
      <c r="W923" s="2160">
        <f t="shared" si="567"/>
        <v>0</v>
      </c>
      <c r="X923" s="2160"/>
      <c r="Y923" s="2160"/>
      <c r="Z923" s="2160"/>
      <c r="AA923" s="2160">
        <f t="shared" si="568"/>
        <v>0</v>
      </c>
      <c r="AB923" s="2160"/>
      <c r="AC923" s="2160"/>
      <c r="AD923" s="2160"/>
      <c r="AE923" s="2160">
        <f t="shared" si="569"/>
        <v>0</v>
      </c>
      <c r="AF923" s="2160"/>
      <c r="AG923" s="2160"/>
      <c r="AH923" s="2160"/>
      <c r="AI923" s="2160">
        <f t="shared" si="570"/>
        <v>0</v>
      </c>
      <c r="AJ923" s="2160"/>
      <c r="AK923" s="2160"/>
      <c r="AL923" s="2160"/>
      <c r="AM923" s="2160">
        <f t="shared" si="571"/>
        <v>0</v>
      </c>
      <c r="AN923" s="2160"/>
      <c r="AO923" s="2160"/>
      <c r="AP923" s="2160"/>
      <c r="AQ923" s="2160">
        <f t="shared" si="572"/>
        <v>285</v>
      </c>
      <c r="AR923" s="2160">
        <v>285</v>
      </c>
      <c r="AS923" s="2160"/>
      <c r="AT923" s="2160"/>
      <c r="AU923" s="2160"/>
      <c r="AV923" s="2031">
        <f t="shared" si="573"/>
        <v>176</v>
      </c>
      <c r="AW923" s="2031">
        <v>176</v>
      </c>
      <c r="AX923" s="2160"/>
      <c r="AY923" s="2160"/>
      <c r="AZ923" s="2160"/>
      <c r="BA923" s="1921"/>
      <c r="BB923" s="1921"/>
      <c r="BC923" s="1921"/>
      <c r="BD923" s="1921"/>
      <c r="BE923" s="1921"/>
      <c r="BF923" s="1924">
        <f t="shared" si="474"/>
        <v>0</v>
      </c>
      <c r="BG923" s="198">
        <v>2024</v>
      </c>
      <c r="BH923" s="198" t="s">
        <v>2323</v>
      </c>
      <c r="BI923" s="198" t="s">
        <v>2327</v>
      </c>
      <c r="BJ923" s="1925">
        <f t="shared" si="592"/>
        <v>0</v>
      </c>
      <c r="BK923" s="1925">
        <f t="shared" si="593"/>
        <v>0</v>
      </c>
      <c r="BL923" s="198"/>
      <c r="BM923" s="2122"/>
      <c r="BN923" s="2900" t="s">
        <v>2498</v>
      </c>
      <c r="BO923" s="2902"/>
      <c r="BP923" s="1926"/>
    </row>
    <row r="924" spans="1:69" s="2260" customFormat="1" ht="21" customHeight="1">
      <c r="A924" s="2214">
        <v>4</v>
      </c>
      <c r="B924" s="2215" t="s">
        <v>2059</v>
      </c>
      <c r="C924" s="2122" t="s">
        <v>1933</v>
      </c>
      <c r="D924" s="2258">
        <v>1</v>
      </c>
      <c r="E924" s="2217" t="s">
        <v>510</v>
      </c>
      <c r="F924" s="2074"/>
      <c r="G924" s="2160">
        <v>300</v>
      </c>
      <c r="H924" s="2259">
        <v>285</v>
      </c>
      <c r="I924" s="2259"/>
      <c r="J924" s="2259">
        <v>15</v>
      </c>
      <c r="K924" s="2160">
        <v>285</v>
      </c>
      <c r="L924" s="2160">
        <v>285</v>
      </c>
      <c r="M924" s="2162"/>
      <c r="N924" s="2160"/>
      <c r="O924" s="2259"/>
      <c r="P924" s="2259"/>
      <c r="Q924" s="2160"/>
      <c r="R924" s="2160"/>
      <c r="S924" s="2160">
        <f t="shared" si="566"/>
        <v>0</v>
      </c>
      <c r="T924" s="2259"/>
      <c r="U924" s="2160"/>
      <c r="V924" s="2160"/>
      <c r="W924" s="2160">
        <f t="shared" si="567"/>
        <v>0</v>
      </c>
      <c r="X924" s="2160"/>
      <c r="Y924" s="2160"/>
      <c r="Z924" s="2160"/>
      <c r="AA924" s="2160">
        <f t="shared" si="568"/>
        <v>0</v>
      </c>
      <c r="AB924" s="2259"/>
      <c r="AC924" s="2160"/>
      <c r="AD924" s="2160"/>
      <c r="AE924" s="2160">
        <f t="shared" si="569"/>
        <v>0</v>
      </c>
      <c r="AF924" s="2075"/>
      <c r="AG924" s="2160"/>
      <c r="AH924" s="2160"/>
      <c r="AI924" s="2160">
        <f t="shared" si="570"/>
        <v>0</v>
      </c>
      <c r="AJ924" s="2160"/>
      <c r="AK924" s="2160"/>
      <c r="AL924" s="2160"/>
      <c r="AM924" s="2160">
        <f t="shared" si="571"/>
        <v>0</v>
      </c>
      <c r="AN924" s="2160"/>
      <c r="AO924" s="2160"/>
      <c r="AP924" s="2160"/>
      <c r="AQ924" s="2160">
        <f t="shared" si="572"/>
        <v>285</v>
      </c>
      <c r="AR924" s="2160">
        <v>285</v>
      </c>
      <c r="AS924" s="2160"/>
      <c r="AT924" s="2160"/>
      <c r="AU924" s="2160"/>
      <c r="AV924" s="2031">
        <f t="shared" si="573"/>
        <v>176</v>
      </c>
      <c r="AW924" s="2031">
        <v>176</v>
      </c>
      <c r="AX924" s="2160"/>
      <c r="AY924" s="2160"/>
      <c r="AZ924" s="2160"/>
      <c r="BA924" s="1921"/>
      <c r="BB924" s="1921"/>
      <c r="BC924" s="1921"/>
      <c r="BD924" s="1921"/>
      <c r="BE924" s="1921"/>
      <c r="BF924" s="1924">
        <f t="shared" si="474"/>
        <v>0</v>
      </c>
      <c r="BG924" s="198">
        <v>2024</v>
      </c>
      <c r="BH924" s="198" t="s">
        <v>2323</v>
      </c>
      <c r="BI924" s="198" t="s">
        <v>2327</v>
      </c>
      <c r="BJ924" s="1925">
        <f t="shared" si="592"/>
        <v>0</v>
      </c>
      <c r="BK924" s="1925">
        <f t="shared" si="593"/>
        <v>0</v>
      </c>
      <c r="BL924" s="198"/>
      <c r="BM924" s="2122"/>
      <c r="BN924" s="2900" t="s">
        <v>2498</v>
      </c>
      <c r="BO924" s="2902"/>
      <c r="BP924" s="1926"/>
    </row>
    <row r="925" spans="1:69" s="28" customFormat="1" ht="28.5" customHeight="1">
      <c r="A925" s="2203" t="s">
        <v>52</v>
      </c>
      <c r="B925" s="1798" t="s">
        <v>53</v>
      </c>
      <c r="C925" s="1733"/>
      <c r="D925" s="1733"/>
      <c r="E925" s="1734"/>
      <c r="F925" s="1734"/>
      <c r="G925" s="102">
        <f>G926+G928+G930</f>
        <v>14833</v>
      </c>
      <c r="H925" s="102">
        <f t="shared" ref="H925:BD925" si="594">H926+H928+H930</f>
        <v>14270</v>
      </c>
      <c r="I925" s="102">
        <f t="shared" si="594"/>
        <v>243</v>
      </c>
      <c r="J925" s="102">
        <f t="shared" si="594"/>
        <v>0</v>
      </c>
      <c r="K925" s="102">
        <f t="shared" si="594"/>
        <v>14590</v>
      </c>
      <c r="L925" s="102">
        <f t="shared" si="594"/>
        <v>14270</v>
      </c>
      <c r="M925" s="102">
        <f t="shared" si="594"/>
        <v>1352.204</v>
      </c>
      <c r="N925" s="102">
        <f t="shared" si="594"/>
        <v>2.2040000000000002</v>
      </c>
      <c r="O925" s="102">
        <f t="shared" si="594"/>
        <v>0</v>
      </c>
      <c r="P925" s="102">
        <f t="shared" si="594"/>
        <v>0</v>
      </c>
      <c r="Q925" s="102">
        <f t="shared" si="594"/>
        <v>0</v>
      </c>
      <c r="R925" s="102">
        <f t="shared" si="594"/>
        <v>0</v>
      </c>
      <c r="S925" s="102">
        <f t="shared" si="594"/>
        <v>3709</v>
      </c>
      <c r="T925" s="102">
        <f t="shared" si="594"/>
        <v>3709</v>
      </c>
      <c r="U925" s="102">
        <f t="shared" si="594"/>
        <v>0</v>
      </c>
      <c r="V925" s="102">
        <f t="shared" si="594"/>
        <v>0</v>
      </c>
      <c r="W925" s="102">
        <f t="shared" si="594"/>
        <v>0</v>
      </c>
      <c r="X925" s="102">
        <f t="shared" si="594"/>
        <v>0</v>
      </c>
      <c r="Y925" s="102">
        <f t="shared" si="594"/>
        <v>0</v>
      </c>
      <c r="Z925" s="102">
        <f t="shared" si="594"/>
        <v>0</v>
      </c>
      <c r="AA925" s="102">
        <f t="shared" si="594"/>
        <v>3581.6039999999998</v>
      </c>
      <c r="AB925" s="102">
        <f t="shared" si="594"/>
        <v>3581.6039999999998</v>
      </c>
      <c r="AC925" s="102">
        <f t="shared" si="594"/>
        <v>0</v>
      </c>
      <c r="AD925" s="102">
        <f t="shared" si="594"/>
        <v>0</v>
      </c>
      <c r="AE925" s="102">
        <f t="shared" si="594"/>
        <v>0</v>
      </c>
      <c r="AF925" s="102">
        <f t="shared" si="594"/>
        <v>0</v>
      </c>
      <c r="AG925" s="102">
        <f t="shared" si="594"/>
        <v>0</v>
      </c>
      <c r="AH925" s="102">
        <f t="shared" si="594"/>
        <v>0</v>
      </c>
      <c r="AI925" s="102">
        <f t="shared" si="594"/>
        <v>3709</v>
      </c>
      <c r="AJ925" s="102">
        <f t="shared" si="594"/>
        <v>3709</v>
      </c>
      <c r="AK925" s="102">
        <f t="shared" si="594"/>
        <v>0</v>
      </c>
      <c r="AL925" s="102">
        <f t="shared" si="594"/>
        <v>0</v>
      </c>
      <c r="AM925" s="102">
        <f t="shared" si="594"/>
        <v>5526</v>
      </c>
      <c r="AN925" s="102">
        <f t="shared" si="594"/>
        <v>5526</v>
      </c>
      <c r="AO925" s="102">
        <f t="shared" si="594"/>
        <v>0</v>
      </c>
      <c r="AP925" s="102">
        <f t="shared" si="594"/>
        <v>0</v>
      </c>
      <c r="AQ925" s="102">
        <f t="shared" si="594"/>
        <v>8744</v>
      </c>
      <c r="AR925" s="102">
        <f t="shared" si="594"/>
        <v>8744</v>
      </c>
      <c r="AS925" s="102">
        <f t="shared" si="594"/>
        <v>0</v>
      </c>
      <c r="AT925" s="102">
        <f t="shared" si="594"/>
        <v>0</v>
      </c>
      <c r="AU925" s="102">
        <f t="shared" si="594"/>
        <v>0</v>
      </c>
      <c r="AV925" s="102">
        <f t="shared" si="594"/>
        <v>8744</v>
      </c>
      <c r="AW925" s="102">
        <f t="shared" si="594"/>
        <v>8744</v>
      </c>
      <c r="AX925" s="102">
        <f t="shared" si="594"/>
        <v>0</v>
      </c>
      <c r="AY925" s="102">
        <f t="shared" si="594"/>
        <v>0</v>
      </c>
      <c r="AZ925" s="102">
        <f t="shared" si="594"/>
        <v>0</v>
      </c>
      <c r="BA925" s="102">
        <f t="shared" si="594"/>
        <v>0</v>
      </c>
      <c r="BB925" s="102">
        <f t="shared" si="594"/>
        <v>0</v>
      </c>
      <c r="BC925" s="102">
        <f t="shared" si="594"/>
        <v>0</v>
      </c>
      <c r="BD925" s="102">
        <f t="shared" si="594"/>
        <v>4823</v>
      </c>
      <c r="BE925" s="1655">
        <f>'PL 3 PB DATP'!H89</f>
        <v>4823</v>
      </c>
      <c r="BF925" s="102">
        <f t="shared" ref="BF925" si="595">SUM(BF927:BF931)</f>
        <v>1817</v>
      </c>
      <c r="BG925" s="1658"/>
      <c r="BH925" s="1658"/>
      <c r="BI925" s="1658"/>
      <c r="BJ925" s="1669">
        <f t="shared" si="592"/>
        <v>72.522775052557805</v>
      </c>
      <c r="BK925" s="1669">
        <f t="shared" si="593"/>
        <v>55.157822506861855</v>
      </c>
      <c r="BL925" s="1658"/>
      <c r="BM925" s="18"/>
      <c r="BN925" s="2900" t="s">
        <v>2498</v>
      </c>
      <c r="BO925" s="1370"/>
      <c r="BP925" s="1660">
        <f>BE925-BD925</f>
        <v>0</v>
      </c>
      <c r="BQ925" s="53"/>
    </row>
    <row r="926" spans="1:69" s="28" customFormat="1" ht="40.5" customHeight="1">
      <c r="A926" s="2203" t="s">
        <v>73</v>
      </c>
      <c r="B926" s="1798" t="s">
        <v>2422</v>
      </c>
      <c r="C926" s="1733"/>
      <c r="D926" s="1733"/>
      <c r="E926" s="1734"/>
      <c r="F926" s="1734"/>
      <c r="G926" s="102">
        <f>SUM(G927)</f>
        <v>5400</v>
      </c>
      <c r="H926" s="102">
        <f t="shared" ref="H926:BD926" si="596">SUM(H927)</f>
        <v>5130</v>
      </c>
      <c r="I926" s="102">
        <f t="shared" si="596"/>
        <v>0</v>
      </c>
      <c r="J926" s="102">
        <f t="shared" si="596"/>
        <v>0</v>
      </c>
      <c r="K926" s="102">
        <f t="shared" si="596"/>
        <v>5400</v>
      </c>
      <c r="L926" s="102">
        <f t="shared" si="596"/>
        <v>5130</v>
      </c>
      <c r="M926" s="102">
        <f t="shared" si="596"/>
        <v>1350</v>
      </c>
      <c r="N926" s="102">
        <f t="shared" si="596"/>
        <v>0</v>
      </c>
      <c r="O926" s="102">
        <f t="shared" si="596"/>
        <v>0</v>
      </c>
      <c r="P926" s="102">
        <f t="shared" si="596"/>
        <v>0</v>
      </c>
      <c r="Q926" s="102">
        <f t="shared" si="596"/>
        <v>0</v>
      </c>
      <c r="R926" s="102">
        <f t="shared" si="596"/>
        <v>0</v>
      </c>
      <c r="S926" s="102">
        <f t="shared" si="596"/>
        <v>3313</v>
      </c>
      <c r="T926" s="102">
        <f t="shared" si="596"/>
        <v>3313</v>
      </c>
      <c r="U926" s="102">
        <f t="shared" si="596"/>
        <v>0</v>
      </c>
      <c r="V926" s="102">
        <f t="shared" si="596"/>
        <v>0</v>
      </c>
      <c r="W926" s="102">
        <f t="shared" si="596"/>
        <v>0</v>
      </c>
      <c r="X926" s="102">
        <f t="shared" si="596"/>
        <v>0</v>
      </c>
      <c r="Y926" s="102">
        <f t="shared" si="596"/>
        <v>0</v>
      </c>
      <c r="Z926" s="102">
        <f t="shared" si="596"/>
        <v>0</v>
      </c>
      <c r="AA926" s="102">
        <f t="shared" si="596"/>
        <v>3313</v>
      </c>
      <c r="AB926" s="102">
        <f t="shared" si="596"/>
        <v>3313</v>
      </c>
      <c r="AC926" s="102">
        <f t="shared" si="596"/>
        <v>0</v>
      </c>
      <c r="AD926" s="102">
        <f t="shared" si="596"/>
        <v>0</v>
      </c>
      <c r="AE926" s="102">
        <f t="shared" si="596"/>
        <v>0</v>
      </c>
      <c r="AF926" s="102">
        <f t="shared" si="596"/>
        <v>0</v>
      </c>
      <c r="AG926" s="102">
        <f t="shared" si="596"/>
        <v>0</v>
      </c>
      <c r="AH926" s="102">
        <f t="shared" si="596"/>
        <v>0</v>
      </c>
      <c r="AI926" s="102">
        <f t="shared" si="596"/>
        <v>3313</v>
      </c>
      <c r="AJ926" s="102">
        <f t="shared" si="596"/>
        <v>3313</v>
      </c>
      <c r="AK926" s="102">
        <f t="shared" si="596"/>
        <v>0</v>
      </c>
      <c r="AL926" s="102">
        <f t="shared" si="596"/>
        <v>0</v>
      </c>
      <c r="AM926" s="102">
        <f t="shared" si="596"/>
        <v>5130</v>
      </c>
      <c r="AN926" s="102">
        <f t="shared" si="596"/>
        <v>5130</v>
      </c>
      <c r="AO926" s="102">
        <f t="shared" si="596"/>
        <v>0</v>
      </c>
      <c r="AP926" s="102">
        <f t="shared" si="596"/>
        <v>0</v>
      </c>
      <c r="AQ926" s="102">
        <f t="shared" si="596"/>
        <v>0</v>
      </c>
      <c r="AR926" s="102">
        <f t="shared" si="596"/>
        <v>0</v>
      </c>
      <c r="AS926" s="102">
        <f t="shared" si="596"/>
        <v>0</v>
      </c>
      <c r="AT926" s="102">
        <f t="shared" si="596"/>
        <v>0</v>
      </c>
      <c r="AU926" s="102">
        <f t="shared" si="596"/>
        <v>0</v>
      </c>
      <c r="AV926" s="102">
        <f t="shared" si="596"/>
        <v>0</v>
      </c>
      <c r="AW926" s="102">
        <f t="shared" si="596"/>
        <v>0</v>
      </c>
      <c r="AX926" s="102">
        <f t="shared" si="596"/>
        <v>0</v>
      </c>
      <c r="AY926" s="102">
        <f t="shared" si="596"/>
        <v>0</v>
      </c>
      <c r="AZ926" s="102">
        <f t="shared" si="596"/>
        <v>0</v>
      </c>
      <c r="BA926" s="102">
        <f t="shared" si="596"/>
        <v>0</v>
      </c>
      <c r="BB926" s="102">
        <f t="shared" si="596"/>
        <v>0</v>
      </c>
      <c r="BC926" s="102">
        <f t="shared" si="596"/>
        <v>0</v>
      </c>
      <c r="BD926" s="102">
        <f t="shared" si="596"/>
        <v>0</v>
      </c>
      <c r="BE926" s="102"/>
      <c r="BF926" s="102"/>
      <c r="BG926" s="1735"/>
      <c r="BH926" s="1735"/>
      <c r="BI926" s="1735"/>
      <c r="BJ926" s="1669">
        <f t="shared" si="592"/>
        <v>100</v>
      </c>
      <c r="BK926" s="1669" t="e">
        <f t="shared" si="593"/>
        <v>#DIV/0!</v>
      </c>
      <c r="BL926" s="1658"/>
      <c r="BM926" s="18"/>
      <c r="BN926" s="2900" t="s">
        <v>2498</v>
      </c>
      <c r="BO926" s="1370"/>
      <c r="BP926" s="1660"/>
      <c r="BQ926" s="53"/>
    </row>
    <row r="927" spans="1:69" s="2353" customFormat="1" ht="190.5" customHeight="1">
      <c r="A927" s="2671">
        <v>1</v>
      </c>
      <c r="B927" s="2447" t="s">
        <v>339</v>
      </c>
      <c r="C927" s="1812" t="s">
        <v>340</v>
      </c>
      <c r="D927" s="1813" t="s">
        <v>341</v>
      </c>
      <c r="E927" s="2780" t="s">
        <v>305</v>
      </c>
      <c r="F927" s="2450" t="s">
        <v>342</v>
      </c>
      <c r="G927" s="2674">
        <v>5400</v>
      </c>
      <c r="H927" s="2674">
        <v>5130</v>
      </c>
      <c r="I927" s="102"/>
      <c r="J927" s="102"/>
      <c r="K927" s="117">
        <v>5400</v>
      </c>
      <c r="L927" s="117">
        <v>5130</v>
      </c>
      <c r="M927" s="1002">
        <v>1350</v>
      </c>
      <c r="N927" s="103"/>
      <c r="O927" s="2596"/>
      <c r="P927" s="102"/>
      <c r="Q927" s="102"/>
      <c r="R927" s="102"/>
      <c r="S927" s="103">
        <f t="shared" si="566"/>
        <v>3313</v>
      </c>
      <c r="T927" s="2585">
        <v>3313</v>
      </c>
      <c r="U927" s="102"/>
      <c r="V927" s="102"/>
      <c r="W927" s="103">
        <f t="shared" si="567"/>
        <v>0</v>
      </c>
      <c r="X927" s="102"/>
      <c r="Y927" s="102"/>
      <c r="Z927" s="102"/>
      <c r="AA927" s="103">
        <f t="shared" si="568"/>
        <v>3313</v>
      </c>
      <c r="AB927" s="103">
        <v>3313</v>
      </c>
      <c r="AC927" s="102"/>
      <c r="AD927" s="102"/>
      <c r="AE927" s="103">
        <f t="shared" si="569"/>
        <v>0</v>
      </c>
      <c r="AF927" s="102"/>
      <c r="AG927" s="102"/>
      <c r="AH927" s="102"/>
      <c r="AI927" s="103">
        <f t="shared" si="570"/>
        <v>3313</v>
      </c>
      <c r="AJ927" s="103">
        <f>T927</f>
        <v>3313</v>
      </c>
      <c r="AK927" s="103"/>
      <c r="AL927" s="102"/>
      <c r="AM927" s="2585">
        <f t="shared" si="571"/>
        <v>5130</v>
      </c>
      <c r="AN927" s="2585">
        <v>5130</v>
      </c>
      <c r="AO927" s="102"/>
      <c r="AP927" s="102"/>
      <c r="AQ927" s="2585">
        <f t="shared" si="572"/>
        <v>0</v>
      </c>
      <c r="AR927" s="2585">
        <f>L927-AN927</f>
        <v>0</v>
      </c>
      <c r="AS927" s="103"/>
      <c r="AT927" s="103"/>
      <c r="AU927" s="103"/>
      <c r="AV927" s="2585">
        <f t="shared" si="573"/>
        <v>0</v>
      </c>
      <c r="AW927" s="2585">
        <f>AR927</f>
        <v>0</v>
      </c>
      <c r="AX927" s="102"/>
      <c r="AY927" s="102"/>
      <c r="AZ927" s="102"/>
      <c r="BA927" s="1655"/>
      <c r="BB927" s="1655"/>
      <c r="BC927" s="1655"/>
      <c r="BD927" s="2329">
        <f>AW927</f>
        <v>0</v>
      </c>
      <c r="BE927" s="2329"/>
      <c r="BF927" s="1657">
        <f t="shared" si="474"/>
        <v>1817</v>
      </c>
      <c r="BG927" s="2333">
        <v>2022</v>
      </c>
      <c r="BH927" s="2333" t="s">
        <v>910</v>
      </c>
      <c r="BI927" s="2333"/>
      <c r="BJ927" s="2334">
        <f t="shared" si="592"/>
        <v>100</v>
      </c>
      <c r="BK927" s="2334" t="e">
        <f t="shared" si="593"/>
        <v>#DIV/0!</v>
      </c>
      <c r="BL927" s="2333" t="s">
        <v>40</v>
      </c>
      <c r="BM927" s="2461"/>
      <c r="BN927" s="2900" t="s">
        <v>2498</v>
      </c>
      <c r="BO927" s="2900"/>
      <c r="BP927" s="2356"/>
      <c r="BQ927" s="2352"/>
    </row>
    <row r="928" spans="1:69" s="397" customFormat="1" ht="27.75" customHeight="1">
      <c r="A928" s="2209" t="s">
        <v>74</v>
      </c>
      <c r="B928" s="1881" t="s">
        <v>2420</v>
      </c>
      <c r="C928" s="2085"/>
      <c r="D928" s="1910"/>
      <c r="E928" s="2261"/>
      <c r="F928" s="1860"/>
      <c r="G928" s="1848">
        <f>SUM(G929)</f>
        <v>1000</v>
      </c>
      <c r="H928" s="1848">
        <f t="shared" ref="H928:BD928" si="597">SUM(H929)</f>
        <v>950</v>
      </c>
      <c r="I928" s="1848">
        <f t="shared" si="597"/>
        <v>0</v>
      </c>
      <c r="J928" s="1848">
        <f t="shared" si="597"/>
        <v>0</v>
      </c>
      <c r="K928" s="1848">
        <f t="shared" si="597"/>
        <v>1000</v>
      </c>
      <c r="L928" s="1848">
        <f t="shared" si="597"/>
        <v>950</v>
      </c>
      <c r="M928" s="1848">
        <f t="shared" si="597"/>
        <v>2.2040000000000002</v>
      </c>
      <c r="N928" s="1848">
        <f t="shared" si="597"/>
        <v>2.2040000000000002</v>
      </c>
      <c r="O928" s="1848">
        <f t="shared" si="597"/>
        <v>0</v>
      </c>
      <c r="P928" s="1848">
        <f t="shared" si="597"/>
        <v>0</v>
      </c>
      <c r="Q928" s="1848">
        <f t="shared" si="597"/>
        <v>0</v>
      </c>
      <c r="R928" s="1848">
        <f t="shared" si="597"/>
        <v>0</v>
      </c>
      <c r="S928" s="1848">
        <f t="shared" si="597"/>
        <v>396</v>
      </c>
      <c r="T928" s="1848">
        <f t="shared" si="597"/>
        <v>396</v>
      </c>
      <c r="U928" s="1848">
        <f t="shared" si="597"/>
        <v>0</v>
      </c>
      <c r="V928" s="1848">
        <f t="shared" si="597"/>
        <v>0</v>
      </c>
      <c r="W928" s="1848">
        <f t="shared" si="597"/>
        <v>0</v>
      </c>
      <c r="X928" s="1848">
        <f t="shared" si="597"/>
        <v>0</v>
      </c>
      <c r="Y928" s="1848">
        <f t="shared" si="597"/>
        <v>0</v>
      </c>
      <c r="Z928" s="1848">
        <f t="shared" si="597"/>
        <v>0</v>
      </c>
      <c r="AA928" s="1848">
        <f t="shared" si="597"/>
        <v>268.60399999999998</v>
      </c>
      <c r="AB928" s="1848">
        <f t="shared" si="597"/>
        <v>268.60399999999998</v>
      </c>
      <c r="AC928" s="1848">
        <f t="shared" si="597"/>
        <v>0</v>
      </c>
      <c r="AD928" s="1848">
        <f t="shared" si="597"/>
        <v>0</v>
      </c>
      <c r="AE928" s="1848">
        <f t="shared" si="597"/>
        <v>0</v>
      </c>
      <c r="AF928" s="1848">
        <f t="shared" si="597"/>
        <v>0</v>
      </c>
      <c r="AG928" s="1848">
        <f t="shared" si="597"/>
        <v>0</v>
      </c>
      <c r="AH928" s="1848">
        <f t="shared" si="597"/>
        <v>0</v>
      </c>
      <c r="AI928" s="1848">
        <f t="shared" si="597"/>
        <v>396</v>
      </c>
      <c r="AJ928" s="1848">
        <f t="shared" si="597"/>
        <v>396</v>
      </c>
      <c r="AK928" s="1848">
        <f t="shared" si="597"/>
        <v>0</v>
      </c>
      <c r="AL928" s="1848">
        <f t="shared" si="597"/>
        <v>0</v>
      </c>
      <c r="AM928" s="1848">
        <f t="shared" si="597"/>
        <v>396</v>
      </c>
      <c r="AN928" s="1848">
        <f t="shared" si="597"/>
        <v>396</v>
      </c>
      <c r="AO928" s="1848">
        <f t="shared" si="597"/>
        <v>0</v>
      </c>
      <c r="AP928" s="1848">
        <f t="shared" si="597"/>
        <v>0</v>
      </c>
      <c r="AQ928" s="1848">
        <f t="shared" si="597"/>
        <v>554</v>
      </c>
      <c r="AR928" s="1848">
        <f t="shared" si="597"/>
        <v>554</v>
      </c>
      <c r="AS928" s="1848">
        <f t="shared" si="597"/>
        <v>0</v>
      </c>
      <c r="AT928" s="1848">
        <f t="shared" si="597"/>
        <v>0</v>
      </c>
      <c r="AU928" s="1848">
        <f t="shared" si="597"/>
        <v>0</v>
      </c>
      <c r="AV928" s="1848">
        <f t="shared" si="597"/>
        <v>554</v>
      </c>
      <c r="AW928" s="1848">
        <f t="shared" si="597"/>
        <v>554</v>
      </c>
      <c r="AX928" s="1848">
        <f t="shared" si="597"/>
        <v>0</v>
      </c>
      <c r="AY928" s="1848">
        <f t="shared" si="597"/>
        <v>0</v>
      </c>
      <c r="AZ928" s="1848">
        <f t="shared" si="597"/>
        <v>0</v>
      </c>
      <c r="BA928" s="1848">
        <f t="shared" si="597"/>
        <v>0</v>
      </c>
      <c r="BB928" s="1848">
        <f t="shared" si="597"/>
        <v>0</v>
      </c>
      <c r="BC928" s="1848">
        <f t="shared" si="597"/>
        <v>0</v>
      </c>
      <c r="BD928" s="1848">
        <f t="shared" si="597"/>
        <v>554</v>
      </c>
      <c r="BE928" s="102"/>
      <c r="BF928" s="1803"/>
      <c r="BG928" s="1804"/>
      <c r="BH928" s="1804"/>
      <c r="BI928" s="1804"/>
      <c r="BJ928" s="1692">
        <f t="shared" si="592"/>
        <v>100</v>
      </c>
      <c r="BK928" s="1692">
        <f t="shared" si="593"/>
        <v>100</v>
      </c>
      <c r="BL928" s="1691"/>
      <c r="BM928" s="1641"/>
      <c r="BN928" s="2900" t="s">
        <v>2498</v>
      </c>
      <c r="BO928" s="1369"/>
      <c r="BP928" s="1660"/>
      <c r="BQ928" s="1704"/>
    </row>
    <row r="929" spans="1:69" s="2364" customFormat="1" ht="63.75" customHeight="1">
      <c r="A929" s="2671">
        <v>1</v>
      </c>
      <c r="B929" s="2447" t="s">
        <v>370</v>
      </c>
      <c r="C929" s="1812" t="s">
        <v>251</v>
      </c>
      <c r="D929" s="1813">
        <v>1</v>
      </c>
      <c r="E929" s="2780" t="s">
        <v>206</v>
      </c>
      <c r="F929" s="2450" t="s">
        <v>371</v>
      </c>
      <c r="G929" s="2674">
        <v>1000</v>
      </c>
      <c r="H929" s="2674">
        <v>950</v>
      </c>
      <c r="I929" s="102"/>
      <c r="J929" s="102"/>
      <c r="K929" s="117">
        <v>1000</v>
      </c>
      <c r="L929" s="117">
        <v>950</v>
      </c>
      <c r="M929" s="1802">
        <v>2.2040000000000002</v>
      </c>
      <c r="N929" s="103">
        <v>2.2040000000000002</v>
      </c>
      <c r="O929" s="2596"/>
      <c r="P929" s="102"/>
      <c r="Q929" s="102"/>
      <c r="R929" s="102"/>
      <c r="S929" s="103">
        <f t="shared" si="566"/>
        <v>396</v>
      </c>
      <c r="T929" s="2585">
        <v>396</v>
      </c>
      <c r="U929" s="103"/>
      <c r="V929" s="103"/>
      <c r="W929" s="103">
        <f t="shared" si="567"/>
        <v>0</v>
      </c>
      <c r="X929" s="102"/>
      <c r="Y929" s="102"/>
      <c r="Z929" s="102"/>
      <c r="AA929" s="103">
        <f t="shared" si="568"/>
        <v>268.60399999999998</v>
      </c>
      <c r="AB929" s="103">
        <v>268.60399999999998</v>
      </c>
      <c r="AC929" s="102"/>
      <c r="AD929" s="102"/>
      <c r="AE929" s="103">
        <f t="shared" si="569"/>
        <v>0</v>
      </c>
      <c r="AF929" s="103"/>
      <c r="AG929" s="102"/>
      <c r="AH929" s="102"/>
      <c r="AI929" s="103">
        <f t="shared" si="570"/>
        <v>396</v>
      </c>
      <c r="AJ929" s="103">
        <f>T929</f>
        <v>396</v>
      </c>
      <c r="AK929" s="102"/>
      <c r="AL929" s="102"/>
      <c r="AM929" s="2585">
        <f t="shared" si="571"/>
        <v>396</v>
      </c>
      <c r="AN929" s="2585">
        <v>396</v>
      </c>
      <c r="AO929" s="102"/>
      <c r="AP929" s="102"/>
      <c r="AQ929" s="2585">
        <f t="shared" si="572"/>
        <v>554</v>
      </c>
      <c r="AR929" s="2585">
        <f>L929-AN929</f>
        <v>554</v>
      </c>
      <c r="AS929" s="102"/>
      <c r="AT929" s="102"/>
      <c r="AU929" s="102"/>
      <c r="AV929" s="2585">
        <f t="shared" si="573"/>
        <v>554</v>
      </c>
      <c r="AW929" s="2585">
        <f>AR929</f>
        <v>554</v>
      </c>
      <c r="AX929" s="102"/>
      <c r="AY929" s="102"/>
      <c r="AZ929" s="102"/>
      <c r="BA929" s="1655"/>
      <c r="BB929" s="1655"/>
      <c r="BC929" s="1655"/>
      <c r="BD929" s="2329">
        <v>554</v>
      </c>
      <c r="BE929" s="2597"/>
      <c r="BF929" s="1657">
        <f t="shared" si="474"/>
        <v>0</v>
      </c>
      <c r="BG929" s="2333">
        <v>2023</v>
      </c>
      <c r="BH929" s="2333" t="s">
        <v>2324</v>
      </c>
      <c r="BI929" s="2333"/>
      <c r="BJ929" s="2334">
        <f t="shared" si="592"/>
        <v>100</v>
      </c>
      <c r="BK929" s="2334">
        <f t="shared" si="593"/>
        <v>100</v>
      </c>
      <c r="BL929" s="2333" t="s">
        <v>40</v>
      </c>
      <c r="BM929" s="2461"/>
      <c r="BN929" s="2900" t="s">
        <v>2498</v>
      </c>
      <c r="BO929" s="2900"/>
      <c r="BP929" s="2356"/>
      <c r="BQ929" s="2352"/>
    </row>
    <row r="930" spans="1:69" s="2368" customFormat="1" ht="33.75" customHeight="1">
      <c r="A930" s="2781" t="s">
        <v>712</v>
      </c>
      <c r="B930" s="2777" t="s">
        <v>2468</v>
      </c>
      <c r="C930" s="2241"/>
      <c r="D930" s="2262"/>
      <c r="E930" s="2782"/>
      <c r="F930" s="2513"/>
      <c r="G930" s="2783">
        <f>SUM(G931)</f>
        <v>8433</v>
      </c>
      <c r="H930" s="2783">
        <f t="shared" ref="H930:BC930" si="598">SUM(H931)</f>
        <v>8190</v>
      </c>
      <c r="I930" s="2263">
        <f t="shared" si="598"/>
        <v>243</v>
      </c>
      <c r="J930" s="2263">
        <f t="shared" si="598"/>
        <v>0</v>
      </c>
      <c r="K930" s="2263">
        <f t="shared" si="598"/>
        <v>8190</v>
      </c>
      <c r="L930" s="2263">
        <f t="shared" si="598"/>
        <v>8190</v>
      </c>
      <c r="M930" s="2263">
        <f t="shared" si="598"/>
        <v>0</v>
      </c>
      <c r="N930" s="2263">
        <f t="shared" si="598"/>
        <v>0</v>
      </c>
      <c r="O930" s="2783">
        <f t="shared" si="598"/>
        <v>0</v>
      </c>
      <c r="P930" s="2263">
        <f t="shared" si="598"/>
        <v>0</v>
      </c>
      <c r="Q930" s="2263">
        <f t="shared" si="598"/>
        <v>0</v>
      </c>
      <c r="R930" s="2263">
        <f t="shared" si="598"/>
        <v>0</v>
      </c>
      <c r="S930" s="2263">
        <f t="shared" si="598"/>
        <v>0</v>
      </c>
      <c r="T930" s="2783">
        <f t="shared" si="598"/>
        <v>0</v>
      </c>
      <c r="U930" s="2263">
        <f t="shared" si="598"/>
        <v>0</v>
      </c>
      <c r="V930" s="2263">
        <f t="shared" si="598"/>
        <v>0</v>
      </c>
      <c r="W930" s="2263">
        <f t="shared" si="598"/>
        <v>0</v>
      </c>
      <c r="X930" s="2263">
        <f t="shared" si="598"/>
        <v>0</v>
      </c>
      <c r="Y930" s="2263">
        <f t="shared" si="598"/>
        <v>0</v>
      </c>
      <c r="Z930" s="2263">
        <f t="shared" si="598"/>
        <v>0</v>
      </c>
      <c r="AA930" s="2263">
        <f t="shared" si="598"/>
        <v>0</v>
      </c>
      <c r="AB930" s="2263">
        <f t="shared" si="598"/>
        <v>0</v>
      </c>
      <c r="AC930" s="2263">
        <f t="shared" si="598"/>
        <v>0</v>
      </c>
      <c r="AD930" s="2263">
        <f t="shared" si="598"/>
        <v>0</v>
      </c>
      <c r="AE930" s="2263">
        <f t="shared" si="598"/>
        <v>0</v>
      </c>
      <c r="AF930" s="2263">
        <f t="shared" si="598"/>
        <v>0</v>
      </c>
      <c r="AG930" s="2263">
        <f t="shared" si="598"/>
        <v>0</v>
      </c>
      <c r="AH930" s="2263">
        <f t="shared" si="598"/>
        <v>0</v>
      </c>
      <c r="AI930" s="2263">
        <f t="shared" si="598"/>
        <v>0</v>
      </c>
      <c r="AJ930" s="2263">
        <f t="shared" si="598"/>
        <v>0</v>
      </c>
      <c r="AK930" s="2263">
        <f t="shared" si="598"/>
        <v>0</v>
      </c>
      <c r="AL930" s="2263">
        <f t="shared" si="598"/>
        <v>0</v>
      </c>
      <c r="AM930" s="2783">
        <f t="shared" si="598"/>
        <v>0</v>
      </c>
      <c r="AN930" s="2783">
        <f t="shared" si="598"/>
        <v>0</v>
      </c>
      <c r="AO930" s="2263">
        <f t="shared" si="598"/>
        <v>0</v>
      </c>
      <c r="AP930" s="2263">
        <f t="shared" si="598"/>
        <v>0</v>
      </c>
      <c r="AQ930" s="2783">
        <f t="shared" si="598"/>
        <v>8190</v>
      </c>
      <c r="AR930" s="2783">
        <f t="shared" si="598"/>
        <v>8190</v>
      </c>
      <c r="AS930" s="2263">
        <f t="shared" si="598"/>
        <v>0</v>
      </c>
      <c r="AT930" s="2263">
        <f t="shared" si="598"/>
        <v>0</v>
      </c>
      <c r="AU930" s="2263">
        <f t="shared" si="598"/>
        <v>0</v>
      </c>
      <c r="AV930" s="2783">
        <f t="shared" si="598"/>
        <v>8190</v>
      </c>
      <c r="AW930" s="2783">
        <f t="shared" si="598"/>
        <v>8190</v>
      </c>
      <c r="AX930" s="2263">
        <f t="shared" si="598"/>
        <v>0</v>
      </c>
      <c r="AY930" s="2263">
        <f t="shared" si="598"/>
        <v>0</v>
      </c>
      <c r="AZ930" s="2263">
        <f t="shared" si="598"/>
        <v>0</v>
      </c>
      <c r="BA930" s="2263">
        <f t="shared" si="598"/>
        <v>0</v>
      </c>
      <c r="BB930" s="2263">
        <f t="shared" si="598"/>
        <v>0</v>
      </c>
      <c r="BC930" s="2263">
        <f t="shared" si="598"/>
        <v>0</v>
      </c>
      <c r="BD930" s="2783">
        <v>4269</v>
      </c>
      <c r="BE930" s="2586"/>
      <c r="BF930" s="1086"/>
      <c r="BG930" s="2591"/>
      <c r="BH930" s="2591"/>
      <c r="BI930" s="2591"/>
      <c r="BJ930" s="2340">
        <f t="shared" si="592"/>
        <v>52.124542124542131</v>
      </c>
      <c r="BK930" s="2340">
        <f t="shared" si="593"/>
        <v>52.124542124542131</v>
      </c>
      <c r="BL930" s="2339" t="s">
        <v>2327</v>
      </c>
      <c r="BM930" s="2592"/>
      <c r="BN930" s="2900" t="s">
        <v>2498</v>
      </c>
      <c r="BO930" s="2907"/>
      <c r="BP930" s="2342"/>
    </row>
    <row r="931" spans="1:69" s="1625" customFormat="1" ht="51" customHeight="1">
      <c r="A931" s="2207"/>
      <c r="B931" s="2242" t="s">
        <v>392</v>
      </c>
      <c r="C931" s="2264" t="s">
        <v>326</v>
      </c>
      <c r="D931" s="2265">
        <v>1</v>
      </c>
      <c r="E931" s="2266" t="s">
        <v>259</v>
      </c>
      <c r="F931" s="2267"/>
      <c r="G931" s="2268">
        <v>8433</v>
      </c>
      <c r="H931" s="2268">
        <v>8190</v>
      </c>
      <c r="I931" s="2160">
        <v>243</v>
      </c>
      <c r="J931" s="92"/>
      <c r="K931" s="2268">
        <v>8190</v>
      </c>
      <c r="L931" s="2268">
        <v>8190</v>
      </c>
      <c r="M931" s="2162"/>
      <c r="N931" s="2160"/>
      <c r="O931" s="92"/>
      <c r="P931" s="92"/>
      <c r="Q931" s="92"/>
      <c r="R931" s="92"/>
      <c r="S931" s="92">
        <f t="shared" si="566"/>
        <v>0</v>
      </c>
      <c r="T931" s="92"/>
      <c r="U931" s="92"/>
      <c r="V931" s="92"/>
      <c r="W931" s="2160">
        <f t="shared" si="567"/>
        <v>0</v>
      </c>
      <c r="X931" s="92"/>
      <c r="Y931" s="92"/>
      <c r="Z931" s="92"/>
      <c r="AA931" s="2160">
        <f t="shared" si="568"/>
        <v>0</v>
      </c>
      <c r="AB931" s="2160"/>
      <c r="AC931" s="92"/>
      <c r="AD931" s="92"/>
      <c r="AE931" s="2160">
        <f t="shared" si="569"/>
        <v>0</v>
      </c>
      <c r="AF931" s="92"/>
      <c r="AG931" s="92"/>
      <c r="AH931" s="92"/>
      <c r="AI931" s="2160">
        <f t="shared" si="570"/>
        <v>0</v>
      </c>
      <c r="AJ931" s="92"/>
      <c r="AK931" s="92"/>
      <c r="AL931" s="92"/>
      <c r="AM931" s="2160">
        <f t="shared" si="571"/>
        <v>0</v>
      </c>
      <c r="AN931" s="92"/>
      <c r="AO931" s="92"/>
      <c r="AP931" s="92"/>
      <c r="AQ931" s="2160">
        <f t="shared" si="572"/>
        <v>8190</v>
      </c>
      <c r="AR931" s="2160">
        <f>L931-AN931</f>
        <v>8190</v>
      </c>
      <c r="AS931" s="92"/>
      <c r="AT931" s="92"/>
      <c r="AU931" s="92"/>
      <c r="AV931" s="2160">
        <f t="shared" si="573"/>
        <v>8190</v>
      </c>
      <c r="AW931" s="2160">
        <f>AR931</f>
        <v>8190</v>
      </c>
      <c r="AX931" s="92"/>
      <c r="AY931" s="92"/>
      <c r="AZ931" s="92"/>
      <c r="BA931" s="142"/>
      <c r="BB931" s="142"/>
      <c r="BC931" s="142"/>
      <c r="BD931" s="142"/>
      <c r="BE931" s="142"/>
      <c r="BF931" s="896">
        <f t="shared" si="474"/>
        <v>0</v>
      </c>
      <c r="BG931" s="198">
        <v>2024</v>
      </c>
      <c r="BH931" s="198" t="s">
        <v>2323</v>
      </c>
      <c r="BI931" s="198" t="s">
        <v>2327</v>
      </c>
      <c r="BJ931" s="1925">
        <f t="shared" si="592"/>
        <v>0</v>
      </c>
      <c r="BK931" s="1925">
        <f t="shared" si="593"/>
        <v>0</v>
      </c>
      <c r="BL931" s="198"/>
      <c r="BM931" s="2122"/>
      <c r="BN931" s="2900" t="s">
        <v>2498</v>
      </c>
      <c r="BO931" s="2902"/>
      <c r="BP931" s="1915"/>
    </row>
    <row r="932" spans="1:69" s="28" customFormat="1" ht="26.25" customHeight="1">
      <c r="A932" s="2203" t="s">
        <v>54</v>
      </c>
      <c r="B932" s="1798" t="s">
        <v>55</v>
      </c>
      <c r="C932" s="1733"/>
      <c r="D932" s="1733"/>
      <c r="E932" s="1734"/>
      <c r="F932" s="1734"/>
      <c r="G932" s="102">
        <f>G933+G936+G940</f>
        <v>3088.8940000000002</v>
      </c>
      <c r="H932" s="102">
        <f t="shared" ref="H932:BD932" si="599">H933+H936+H940</f>
        <v>2945</v>
      </c>
      <c r="I932" s="102">
        <f t="shared" si="599"/>
        <v>0</v>
      </c>
      <c r="J932" s="102">
        <f t="shared" si="599"/>
        <v>143.89400000000001</v>
      </c>
      <c r="K932" s="102">
        <f t="shared" si="599"/>
        <v>3088.8940000000002</v>
      </c>
      <c r="L932" s="102">
        <f t="shared" si="599"/>
        <v>2945</v>
      </c>
      <c r="M932" s="102">
        <f t="shared" si="599"/>
        <v>550.38900000000001</v>
      </c>
      <c r="N932" s="102">
        <f t="shared" si="599"/>
        <v>0</v>
      </c>
      <c r="O932" s="102">
        <f t="shared" si="599"/>
        <v>6.5</v>
      </c>
      <c r="P932" s="102">
        <f t="shared" si="599"/>
        <v>6.5</v>
      </c>
      <c r="Q932" s="102">
        <f t="shared" si="599"/>
        <v>0</v>
      </c>
      <c r="R932" s="102">
        <f t="shared" si="599"/>
        <v>0</v>
      </c>
      <c r="S932" s="102">
        <f t="shared" si="599"/>
        <v>823</v>
      </c>
      <c r="T932" s="102">
        <f t="shared" si="599"/>
        <v>708</v>
      </c>
      <c r="U932" s="102">
        <f t="shared" si="599"/>
        <v>0</v>
      </c>
      <c r="V932" s="102">
        <f t="shared" si="599"/>
        <v>115</v>
      </c>
      <c r="W932" s="102">
        <f t="shared" si="599"/>
        <v>0</v>
      </c>
      <c r="X932" s="102">
        <f t="shared" si="599"/>
        <v>0</v>
      </c>
      <c r="Y932" s="102">
        <f t="shared" si="599"/>
        <v>0</v>
      </c>
      <c r="Z932" s="102">
        <f t="shared" si="599"/>
        <v>0</v>
      </c>
      <c r="AA932" s="102">
        <f t="shared" si="599"/>
        <v>272</v>
      </c>
      <c r="AB932" s="102">
        <f t="shared" si="599"/>
        <v>222</v>
      </c>
      <c r="AC932" s="102">
        <f t="shared" si="599"/>
        <v>0</v>
      </c>
      <c r="AD932" s="102">
        <f t="shared" si="599"/>
        <v>50</v>
      </c>
      <c r="AE932" s="102">
        <f t="shared" si="599"/>
        <v>6.5</v>
      </c>
      <c r="AF932" s="102">
        <f t="shared" si="599"/>
        <v>6.5</v>
      </c>
      <c r="AG932" s="102">
        <f t="shared" si="599"/>
        <v>0</v>
      </c>
      <c r="AH932" s="102">
        <f t="shared" si="599"/>
        <v>0</v>
      </c>
      <c r="AI932" s="102">
        <f t="shared" si="599"/>
        <v>781</v>
      </c>
      <c r="AJ932" s="102">
        <f t="shared" si="599"/>
        <v>666</v>
      </c>
      <c r="AK932" s="102">
        <f t="shared" si="599"/>
        <v>0</v>
      </c>
      <c r="AL932" s="102">
        <f t="shared" si="599"/>
        <v>115</v>
      </c>
      <c r="AM932" s="102">
        <f t="shared" si="599"/>
        <v>1379.894</v>
      </c>
      <c r="AN932" s="102">
        <f t="shared" si="599"/>
        <v>1236</v>
      </c>
      <c r="AO932" s="102">
        <f t="shared" si="599"/>
        <v>0</v>
      </c>
      <c r="AP932" s="102">
        <f t="shared" si="599"/>
        <v>143.89400000000001</v>
      </c>
      <c r="AQ932" s="102">
        <f t="shared" si="599"/>
        <v>1709</v>
      </c>
      <c r="AR932" s="102">
        <f t="shared" si="599"/>
        <v>1709</v>
      </c>
      <c r="AS932" s="102">
        <f t="shared" si="599"/>
        <v>0</v>
      </c>
      <c r="AT932" s="102">
        <f t="shared" si="599"/>
        <v>0</v>
      </c>
      <c r="AU932" s="102">
        <f t="shared" si="599"/>
        <v>0</v>
      </c>
      <c r="AV932" s="102">
        <f t="shared" si="599"/>
        <v>1709</v>
      </c>
      <c r="AW932" s="102">
        <f t="shared" si="599"/>
        <v>1709</v>
      </c>
      <c r="AX932" s="102">
        <f t="shared" si="599"/>
        <v>0</v>
      </c>
      <c r="AY932" s="102">
        <f t="shared" si="599"/>
        <v>0</v>
      </c>
      <c r="AZ932" s="102">
        <f t="shared" si="599"/>
        <v>0</v>
      </c>
      <c r="BA932" s="102">
        <f t="shared" si="599"/>
        <v>0</v>
      </c>
      <c r="BB932" s="102">
        <f t="shared" si="599"/>
        <v>0</v>
      </c>
      <c r="BC932" s="102">
        <f t="shared" si="599"/>
        <v>0</v>
      </c>
      <c r="BD932" s="102">
        <f t="shared" si="599"/>
        <v>921</v>
      </c>
      <c r="BE932" s="1655">
        <f>'PL 3 PB DATP'!H90</f>
        <v>921</v>
      </c>
      <c r="BF932" s="102">
        <f t="shared" ref="BF932" si="600">SUM(BF934:BF943)</f>
        <v>556.89400000000001</v>
      </c>
      <c r="BG932" s="1658"/>
      <c r="BH932" s="1658"/>
      <c r="BI932" s="1658"/>
      <c r="BJ932" s="1669">
        <f t="shared" si="592"/>
        <v>73.242784380305608</v>
      </c>
      <c r="BK932" s="1669">
        <f t="shared" si="593"/>
        <v>53.891164423639559</v>
      </c>
      <c r="BL932" s="1658"/>
      <c r="BM932" s="18"/>
      <c r="BN932" s="2900" t="s">
        <v>2498</v>
      </c>
      <c r="BO932" s="1370"/>
      <c r="BP932" s="1660">
        <f>BE932-BD932</f>
        <v>0</v>
      </c>
      <c r="BQ932" s="53"/>
    </row>
    <row r="933" spans="1:69" s="28" customFormat="1" ht="39.75" customHeight="1">
      <c r="A933" s="2203" t="s">
        <v>73</v>
      </c>
      <c r="B933" s="1798" t="s">
        <v>2422</v>
      </c>
      <c r="C933" s="1733"/>
      <c r="D933" s="1733"/>
      <c r="E933" s="1734"/>
      <c r="F933" s="1734"/>
      <c r="G933" s="102">
        <f>SUM(G934:G935)</f>
        <v>598.89400000000001</v>
      </c>
      <c r="H933" s="102">
        <f t="shared" ref="H933:BD933" si="601">SUM(H934:H935)</f>
        <v>570</v>
      </c>
      <c r="I933" s="102">
        <f t="shared" si="601"/>
        <v>0</v>
      </c>
      <c r="J933" s="102">
        <f t="shared" si="601"/>
        <v>28.894000000000005</v>
      </c>
      <c r="K933" s="102">
        <f t="shared" si="601"/>
        <v>598.89400000000001</v>
      </c>
      <c r="L933" s="102">
        <f t="shared" si="601"/>
        <v>570</v>
      </c>
      <c r="M933" s="102">
        <f t="shared" si="601"/>
        <v>550.38900000000001</v>
      </c>
      <c r="N933" s="102">
        <f t="shared" si="601"/>
        <v>0</v>
      </c>
      <c r="O933" s="102">
        <f t="shared" si="601"/>
        <v>6.5</v>
      </c>
      <c r="P933" s="102">
        <f t="shared" si="601"/>
        <v>6.5</v>
      </c>
      <c r="Q933" s="102">
        <f t="shared" si="601"/>
        <v>0</v>
      </c>
      <c r="R933" s="102">
        <f t="shared" si="601"/>
        <v>0</v>
      </c>
      <c r="S933" s="102">
        <f t="shared" si="601"/>
        <v>42</v>
      </c>
      <c r="T933" s="102">
        <f t="shared" si="601"/>
        <v>42</v>
      </c>
      <c r="U933" s="102">
        <f t="shared" si="601"/>
        <v>0</v>
      </c>
      <c r="V933" s="102">
        <f t="shared" si="601"/>
        <v>0</v>
      </c>
      <c r="W933" s="102">
        <f t="shared" si="601"/>
        <v>0</v>
      </c>
      <c r="X933" s="102">
        <f t="shared" si="601"/>
        <v>0</v>
      </c>
      <c r="Y933" s="102">
        <f t="shared" si="601"/>
        <v>0</v>
      </c>
      <c r="Z933" s="102">
        <f t="shared" si="601"/>
        <v>0</v>
      </c>
      <c r="AA933" s="102">
        <f t="shared" si="601"/>
        <v>0</v>
      </c>
      <c r="AB933" s="102">
        <f t="shared" si="601"/>
        <v>0</v>
      </c>
      <c r="AC933" s="102">
        <f t="shared" si="601"/>
        <v>0</v>
      </c>
      <c r="AD933" s="102">
        <f t="shared" si="601"/>
        <v>0</v>
      </c>
      <c r="AE933" s="102">
        <f t="shared" si="601"/>
        <v>6.5</v>
      </c>
      <c r="AF933" s="102">
        <f t="shared" si="601"/>
        <v>6.5</v>
      </c>
      <c r="AG933" s="102">
        <f t="shared" si="601"/>
        <v>0</v>
      </c>
      <c r="AH933" s="102">
        <f t="shared" si="601"/>
        <v>0</v>
      </c>
      <c r="AI933" s="102">
        <f t="shared" si="601"/>
        <v>0</v>
      </c>
      <c r="AJ933" s="102">
        <f t="shared" si="601"/>
        <v>0</v>
      </c>
      <c r="AK933" s="102">
        <f t="shared" si="601"/>
        <v>0</v>
      </c>
      <c r="AL933" s="102">
        <f t="shared" si="601"/>
        <v>0</v>
      </c>
      <c r="AM933" s="102">
        <f t="shared" si="601"/>
        <v>598.89400000000001</v>
      </c>
      <c r="AN933" s="102">
        <f t="shared" si="601"/>
        <v>570</v>
      </c>
      <c r="AO933" s="102">
        <f t="shared" si="601"/>
        <v>0</v>
      </c>
      <c r="AP933" s="102">
        <f t="shared" si="601"/>
        <v>28.894000000000005</v>
      </c>
      <c r="AQ933" s="102">
        <f t="shared" si="601"/>
        <v>0</v>
      </c>
      <c r="AR933" s="102">
        <f t="shared" si="601"/>
        <v>0</v>
      </c>
      <c r="AS933" s="102">
        <f t="shared" si="601"/>
        <v>0</v>
      </c>
      <c r="AT933" s="102">
        <f t="shared" si="601"/>
        <v>0</v>
      </c>
      <c r="AU933" s="102">
        <f t="shared" si="601"/>
        <v>0</v>
      </c>
      <c r="AV933" s="102">
        <f t="shared" si="601"/>
        <v>0</v>
      </c>
      <c r="AW933" s="102">
        <f t="shared" si="601"/>
        <v>0</v>
      </c>
      <c r="AX933" s="102">
        <f t="shared" si="601"/>
        <v>0</v>
      </c>
      <c r="AY933" s="102">
        <f t="shared" si="601"/>
        <v>0</v>
      </c>
      <c r="AZ933" s="102">
        <f t="shared" si="601"/>
        <v>0</v>
      </c>
      <c r="BA933" s="102">
        <f t="shared" si="601"/>
        <v>0</v>
      </c>
      <c r="BB933" s="102">
        <f t="shared" si="601"/>
        <v>0</v>
      </c>
      <c r="BC933" s="102">
        <f t="shared" si="601"/>
        <v>0</v>
      </c>
      <c r="BD933" s="102">
        <f t="shared" si="601"/>
        <v>0</v>
      </c>
      <c r="BE933" s="102"/>
      <c r="BF933" s="102"/>
      <c r="BG933" s="1735"/>
      <c r="BH933" s="1735"/>
      <c r="BI933" s="1735"/>
      <c r="BJ933" s="1669">
        <f t="shared" si="592"/>
        <v>100</v>
      </c>
      <c r="BK933" s="1669" t="e">
        <f t="shared" si="593"/>
        <v>#DIV/0!</v>
      </c>
      <c r="BL933" s="1658"/>
      <c r="BM933" s="18"/>
      <c r="BN933" s="2900" t="s">
        <v>2498</v>
      </c>
      <c r="BO933" s="1370"/>
      <c r="BP933" s="1660"/>
      <c r="BQ933" s="53"/>
    </row>
    <row r="934" spans="1:69" s="2765" customFormat="1" ht="62.25" customHeight="1">
      <c r="A934" s="2499">
        <v>1</v>
      </c>
      <c r="B934" s="2395" t="s">
        <v>1331</v>
      </c>
      <c r="C934" s="1674" t="s">
        <v>1134</v>
      </c>
      <c r="D934" s="1708"/>
      <c r="E934" s="2348" t="s">
        <v>1332</v>
      </c>
      <c r="F934" s="2348" t="s">
        <v>1333</v>
      </c>
      <c r="G934" s="2691">
        <v>311.89400000000001</v>
      </c>
      <c r="H934" s="2691">
        <v>285</v>
      </c>
      <c r="I934" s="1825"/>
      <c r="J934" s="1825">
        <v>26.894000000000005</v>
      </c>
      <c r="K934" s="1825">
        <v>311.89400000000001</v>
      </c>
      <c r="L934" s="1825">
        <v>285</v>
      </c>
      <c r="M934" s="1885">
        <v>305.38900000000001</v>
      </c>
      <c r="N934" s="1721"/>
      <c r="O934" s="2784">
        <v>6.5</v>
      </c>
      <c r="P934" s="1721">
        <v>6.5</v>
      </c>
      <c r="Q934" s="1721"/>
      <c r="R934" s="1721"/>
      <c r="S934" s="1721">
        <f t="shared" si="566"/>
        <v>0</v>
      </c>
      <c r="T934" s="2784"/>
      <c r="U934" s="1721"/>
      <c r="V934" s="1721"/>
      <c r="W934" s="1721">
        <f t="shared" si="567"/>
        <v>0</v>
      </c>
      <c r="X934" s="1721"/>
      <c r="Y934" s="1721"/>
      <c r="Z934" s="1721"/>
      <c r="AA934" s="1721">
        <f t="shared" si="568"/>
        <v>0</v>
      </c>
      <c r="AB934" s="1721"/>
      <c r="AC934" s="1721"/>
      <c r="AD934" s="1721"/>
      <c r="AE934" s="1721">
        <f t="shared" si="569"/>
        <v>6.5</v>
      </c>
      <c r="AF934" s="1721">
        <v>6.5</v>
      </c>
      <c r="AG934" s="1721"/>
      <c r="AH934" s="1721"/>
      <c r="AI934" s="1721">
        <f t="shared" si="570"/>
        <v>0</v>
      </c>
      <c r="AJ934" s="1721"/>
      <c r="AK934" s="1721"/>
      <c r="AL934" s="1721"/>
      <c r="AM934" s="2784">
        <f t="shared" si="571"/>
        <v>311.89400000000001</v>
      </c>
      <c r="AN934" s="2691">
        <v>285</v>
      </c>
      <c r="AO934" s="1825"/>
      <c r="AP934" s="1825">
        <v>26.894000000000005</v>
      </c>
      <c r="AQ934" s="2784">
        <f t="shared" si="572"/>
        <v>0</v>
      </c>
      <c r="AR934" s="2784"/>
      <c r="AS934" s="1721"/>
      <c r="AT934" s="1721"/>
      <c r="AU934" s="1721"/>
      <c r="AV934" s="2784">
        <f t="shared" si="573"/>
        <v>0</v>
      </c>
      <c r="AW934" s="2784"/>
      <c r="AX934" s="1721"/>
      <c r="AY934" s="1721"/>
      <c r="AZ934" s="1721"/>
      <c r="BA934" s="1721"/>
      <c r="BB934" s="1721"/>
      <c r="BC934" s="1721"/>
      <c r="BD934" s="2329">
        <f t="shared" ref="BD934:BD935" si="602">AW934</f>
        <v>0</v>
      </c>
      <c r="BE934" s="2329"/>
      <c r="BF934" s="1722">
        <f t="shared" si="474"/>
        <v>311.89400000000001</v>
      </c>
      <c r="BG934" s="2785">
        <v>2022</v>
      </c>
      <c r="BH934" s="2785" t="s">
        <v>910</v>
      </c>
      <c r="BI934" s="2785"/>
      <c r="BJ934" s="2334">
        <f t="shared" si="592"/>
        <v>100</v>
      </c>
      <c r="BK934" s="2334" t="e">
        <f t="shared" si="593"/>
        <v>#DIV/0!</v>
      </c>
      <c r="BL934" s="2785" t="s">
        <v>40</v>
      </c>
      <c r="BM934" s="2786"/>
      <c r="BN934" s="2900" t="s">
        <v>2498</v>
      </c>
      <c r="BO934" s="2908"/>
      <c r="BP934" s="2399"/>
      <c r="BQ934" s="2764"/>
    </row>
    <row r="935" spans="1:69" s="2765" customFormat="1" ht="64.5" customHeight="1">
      <c r="A935" s="2499">
        <v>2</v>
      </c>
      <c r="B935" s="2395" t="s">
        <v>1334</v>
      </c>
      <c r="C935" s="1674" t="s">
        <v>1335</v>
      </c>
      <c r="D935" s="1708"/>
      <c r="E935" s="2348" t="s">
        <v>1332</v>
      </c>
      <c r="F935" s="2348" t="s">
        <v>1336</v>
      </c>
      <c r="G935" s="2691">
        <v>287</v>
      </c>
      <c r="H935" s="2691">
        <v>285</v>
      </c>
      <c r="I935" s="1825"/>
      <c r="J935" s="1825">
        <v>2</v>
      </c>
      <c r="K935" s="1825">
        <v>287</v>
      </c>
      <c r="L935" s="1825">
        <v>285</v>
      </c>
      <c r="M935" s="1885">
        <v>245</v>
      </c>
      <c r="N935" s="1721"/>
      <c r="O935" s="2784"/>
      <c r="P935" s="1721"/>
      <c r="Q935" s="1721"/>
      <c r="R935" s="1721"/>
      <c r="S935" s="1721">
        <f t="shared" si="566"/>
        <v>42</v>
      </c>
      <c r="T935" s="2784">
        <v>42</v>
      </c>
      <c r="U935" s="1721"/>
      <c r="V935" s="1721"/>
      <c r="W935" s="1721">
        <f t="shared" si="567"/>
        <v>0</v>
      </c>
      <c r="X935" s="1721"/>
      <c r="Y935" s="1721"/>
      <c r="Z935" s="1721"/>
      <c r="AA935" s="1721">
        <f t="shared" si="568"/>
        <v>0</v>
      </c>
      <c r="AB935" s="1721"/>
      <c r="AC935" s="1721"/>
      <c r="AD935" s="1721"/>
      <c r="AE935" s="1721">
        <f t="shared" si="569"/>
        <v>0</v>
      </c>
      <c r="AF935" s="1721"/>
      <c r="AG935" s="1721"/>
      <c r="AH935" s="1721"/>
      <c r="AI935" s="1721">
        <f t="shared" si="570"/>
        <v>0</v>
      </c>
      <c r="AJ935" s="1721"/>
      <c r="AK935" s="1721"/>
      <c r="AL935" s="1721"/>
      <c r="AM935" s="2784">
        <f t="shared" si="571"/>
        <v>287</v>
      </c>
      <c r="AN935" s="2691">
        <v>285</v>
      </c>
      <c r="AO935" s="1825"/>
      <c r="AP935" s="1825">
        <v>2</v>
      </c>
      <c r="AQ935" s="2784">
        <f t="shared" si="572"/>
        <v>0</v>
      </c>
      <c r="AR935" s="2784"/>
      <c r="AS935" s="1721"/>
      <c r="AT935" s="1721"/>
      <c r="AU935" s="1721"/>
      <c r="AV935" s="2784">
        <f t="shared" si="573"/>
        <v>0</v>
      </c>
      <c r="AW935" s="2784"/>
      <c r="AX935" s="1721"/>
      <c r="AY935" s="1721"/>
      <c r="AZ935" s="1721"/>
      <c r="BA935" s="1721"/>
      <c r="BB935" s="1721"/>
      <c r="BC935" s="1721"/>
      <c r="BD935" s="2329">
        <f t="shared" si="602"/>
        <v>0</v>
      </c>
      <c r="BE935" s="2329"/>
      <c r="BF935" s="1722">
        <f t="shared" si="474"/>
        <v>245</v>
      </c>
      <c r="BG935" s="2785">
        <v>2022</v>
      </c>
      <c r="BH935" s="2785" t="s">
        <v>910</v>
      </c>
      <c r="BI935" s="2785"/>
      <c r="BJ935" s="2334">
        <f t="shared" si="592"/>
        <v>100</v>
      </c>
      <c r="BK935" s="2334" t="e">
        <f t="shared" si="593"/>
        <v>#DIV/0!</v>
      </c>
      <c r="BL935" s="2785" t="s">
        <v>40</v>
      </c>
      <c r="BM935" s="2786"/>
      <c r="BN935" s="2900" t="s">
        <v>2498</v>
      </c>
      <c r="BO935" s="2908"/>
      <c r="BP935" s="2399"/>
      <c r="BQ935" s="2764"/>
    </row>
    <row r="936" spans="1:69" s="2276" customFormat="1" ht="33.75" customHeight="1">
      <c r="A936" s="2228" t="s">
        <v>74</v>
      </c>
      <c r="B936" s="1881" t="s">
        <v>2420</v>
      </c>
      <c r="C936" s="1733"/>
      <c r="D936" s="2269"/>
      <c r="E936" s="1734"/>
      <c r="F936" s="1734"/>
      <c r="G936" s="2270">
        <f>SUM(G937:G939)</f>
        <v>970</v>
      </c>
      <c r="H936" s="2270">
        <f t="shared" ref="H936:BD936" si="603">SUM(H937:H939)</f>
        <v>855</v>
      </c>
      <c r="I936" s="2270">
        <f t="shared" si="603"/>
        <v>0</v>
      </c>
      <c r="J936" s="2270">
        <f t="shared" si="603"/>
        <v>115</v>
      </c>
      <c r="K936" s="2270">
        <f t="shared" si="603"/>
        <v>970</v>
      </c>
      <c r="L936" s="2270">
        <f t="shared" si="603"/>
        <v>855</v>
      </c>
      <c r="M936" s="2270">
        <f t="shared" si="603"/>
        <v>0</v>
      </c>
      <c r="N936" s="2270">
        <f t="shared" si="603"/>
        <v>0</v>
      </c>
      <c r="O936" s="2270">
        <f t="shared" si="603"/>
        <v>0</v>
      </c>
      <c r="P936" s="2270">
        <f t="shared" si="603"/>
        <v>0</v>
      </c>
      <c r="Q936" s="2270">
        <f t="shared" si="603"/>
        <v>0</v>
      </c>
      <c r="R936" s="2270">
        <f t="shared" si="603"/>
        <v>0</v>
      </c>
      <c r="S936" s="2270">
        <f t="shared" si="603"/>
        <v>781</v>
      </c>
      <c r="T936" s="2270">
        <f t="shared" si="603"/>
        <v>666</v>
      </c>
      <c r="U936" s="2270">
        <f t="shared" si="603"/>
        <v>0</v>
      </c>
      <c r="V936" s="2270">
        <f t="shared" si="603"/>
        <v>115</v>
      </c>
      <c r="W936" s="2270">
        <f t="shared" si="603"/>
        <v>0</v>
      </c>
      <c r="X936" s="2270">
        <f t="shared" si="603"/>
        <v>0</v>
      </c>
      <c r="Y936" s="2270">
        <f t="shared" si="603"/>
        <v>0</v>
      </c>
      <c r="Z936" s="2270">
        <f t="shared" si="603"/>
        <v>0</v>
      </c>
      <c r="AA936" s="2270">
        <f t="shared" si="603"/>
        <v>272</v>
      </c>
      <c r="AB936" s="2270">
        <f t="shared" si="603"/>
        <v>222</v>
      </c>
      <c r="AC936" s="2270">
        <f t="shared" si="603"/>
        <v>0</v>
      </c>
      <c r="AD936" s="2270">
        <f t="shared" si="603"/>
        <v>50</v>
      </c>
      <c r="AE936" s="2270">
        <f t="shared" si="603"/>
        <v>0</v>
      </c>
      <c r="AF936" s="2270">
        <f t="shared" si="603"/>
        <v>0</v>
      </c>
      <c r="AG936" s="2270">
        <f t="shared" si="603"/>
        <v>0</v>
      </c>
      <c r="AH936" s="2270">
        <f t="shared" si="603"/>
        <v>0</v>
      </c>
      <c r="AI936" s="2270">
        <f t="shared" si="603"/>
        <v>781</v>
      </c>
      <c r="AJ936" s="2270">
        <f t="shared" si="603"/>
        <v>666</v>
      </c>
      <c r="AK936" s="2270">
        <f t="shared" si="603"/>
        <v>0</v>
      </c>
      <c r="AL936" s="2270">
        <f t="shared" si="603"/>
        <v>115</v>
      </c>
      <c r="AM936" s="2270">
        <f t="shared" si="603"/>
        <v>781</v>
      </c>
      <c r="AN936" s="2270">
        <f t="shared" si="603"/>
        <v>666</v>
      </c>
      <c r="AO936" s="2270">
        <f t="shared" si="603"/>
        <v>0</v>
      </c>
      <c r="AP936" s="2270">
        <f t="shared" si="603"/>
        <v>115</v>
      </c>
      <c r="AQ936" s="2270">
        <f t="shared" si="603"/>
        <v>189</v>
      </c>
      <c r="AR936" s="2270">
        <f t="shared" si="603"/>
        <v>189</v>
      </c>
      <c r="AS936" s="2270">
        <f t="shared" si="603"/>
        <v>0</v>
      </c>
      <c r="AT936" s="2270">
        <f t="shared" si="603"/>
        <v>0</v>
      </c>
      <c r="AU936" s="2270">
        <f t="shared" si="603"/>
        <v>0</v>
      </c>
      <c r="AV936" s="2270">
        <f t="shared" si="603"/>
        <v>189</v>
      </c>
      <c r="AW936" s="2270">
        <f t="shared" si="603"/>
        <v>189</v>
      </c>
      <c r="AX936" s="2270">
        <f t="shared" si="603"/>
        <v>0</v>
      </c>
      <c r="AY936" s="2270">
        <f t="shared" si="603"/>
        <v>0</v>
      </c>
      <c r="AZ936" s="2270">
        <f t="shared" si="603"/>
        <v>0</v>
      </c>
      <c r="BA936" s="2270">
        <f t="shared" si="603"/>
        <v>0</v>
      </c>
      <c r="BB936" s="2270">
        <f t="shared" si="603"/>
        <v>0</v>
      </c>
      <c r="BC936" s="2270">
        <f t="shared" si="603"/>
        <v>0</v>
      </c>
      <c r="BD936" s="2270">
        <f t="shared" si="603"/>
        <v>189</v>
      </c>
      <c r="BE936" s="102"/>
      <c r="BF936" s="2271"/>
      <c r="BG936" s="2272"/>
      <c r="BH936" s="2272"/>
      <c r="BI936" s="2272"/>
      <c r="BJ936" s="1692">
        <f t="shared" si="592"/>
        <v>100</v>
      </c>
      <c r="BK936" s="1692">
        <f t="shared" si="593"/>
        <v>100</v>
      </c>
      <c r="BL936" s="2273"/>
      <c r="BM936" s="2274"/>
      <c r="BN936" s="2900" t="s">
        <v>2498</v>
      </c>
      <c r="BO936" s="2909"/>
      <c r="BP936" s="1710"/>
      <c r="BQ936" s="2275"/>
    </row>
    <row r="937" spans="1:69" s="2787" customFormat="1" ht="25.5">
      <c r="A937" s="2499">
        <v>1</v>
      </c>
      <c r="B937" s="2395" t="s">
        <v>1337</v>
      </c>
      <c r="C937" s="1674" t="s">
        <v>1338</v>
      </c>
      <c r="D937" s="1708"/>
      <c r="E937" s="2348" t="s">
        <v>206</v>
      </c>
      <c r="F937" s="2348" t="s">
        <v>1339</v>
      </c>
      <c r="G937" s="2691">
        <v>335</v>
      </c>
      <c r="H937" s="2691">
        <v>285</v>
      </c>
      <c r="I937" s="1825"/>
      <c r="J937" s="1825">
        <v>50</v>
      </c>
      <c r="K937" s="1825">
        <v>335</v>
      </c>
      <c r="L937" s="1825">
        <v>285</v>
      </c>
      <c r="M937" s="1886"/>
      <c r="N937" s="1721"/>
      <c r="O937" s="2784"/>
      <c r="P937" s="1721"/>
      <c r="Q937" s="1721"/>
      <c r="R937" s="1721"/>
      <c r="S937" s="1825">
        <f t="shared" si="566"/>
        <v>272</v>
      </c>
      <c r="T937" s="2691">
        <v>222</v>
      </c>
      <c r="U937" s="1825"/>
      <c r="V937" s="1825">
        <v>50</v>
      </c>
      <c r="W937" s="1721">
        <f t="shared" si="567"/>
        <v>0</v>
      </c>
      <c r="X937" s="1721"/>
      <c r="Y937" s="1721"/>
      <c r="Z937" s="1721"/>
      <c r="AA937" s="1871">
        <f t="shared" si="568"/>
        <v>0</v>
      </c>
      <c r="AB937" s="1871"/>
      <c r="AC937" s="1712"/>
      <c r="AD937" s="1712"/>
      <c r="AE937" s="1871">
        <f t="shared" si="569"/>
        <v>0</v>
      </c>
      <c r="AF937" s="1721"/>
      <c r="AG937" s="1721"/>
      <c r="AH937" s="1721"/>
      <c r="AI937" s="1871">
        <f t="shared" si="570"/>
        <v>272</v>
      </c>
      <c r="AJ937" s="1825">
        <v>222</v>
      </c>
      <c r="AK937" s="1825"/>
      <c r="AL937" s="1825">
        <v>50</v>
      </c>
      <c r="AM937" s="2744">
        <f t="shared" si="571"/>
        <v>272</v>
      </c>
      <c r="AN937" s="2691">
        <v>222</v>
      </c>
      <c r="AO937" s="1825"/>
      <c r="AP937" s="1825">
        <v>50</v>
      </c>
      <c r="AQ937" s="2691">
        <f t="shared" si="572"/>
        <v>63</v>
      </c>
      <c r="AR937" s="2396">
        <v>63</v>
      </c>
      <c r="AS937" s="1721"/>
      <c r="AT937" s="1721"/>
      <c r="AU937" s="1721"/>
      <c r="AV937" s="2691">
        <f t="shared" si="573"/>
        <v>63</v>
      </c>
      <c r="AW937" s="2396">
        <v>63</v>
      </c>
      <c r="AX937" s="1721"/>
      <c r="AY937" s="1721"/>
      <c r="AZ937" s="1721"/>
      <c r="BA937" s="1721"/>
      <c r="BB937" s="1721"/>
      <c r="BC937" s="1721"/>
      <c r="BD937" s="2784">
        <v>63</v>
      </c>
      <c r="BE937" s="2784"/>
      <c r="BF937" s="1722">
        <f t="shared" si="474"/>
        <v>0</v>
      </c>
      <c r="BG937" s="2785">
        <v>2023</v>
      </c>
      <c r="BH937" s="2785" t="s">
        <v>2324</v>
      </c>
      <c r="BI937" s="2785" t="s">
        <v>2327</v>
      </c>
      <c r="BJ937" s="2334">
        <f t="shared" si="592"/>
        <v>100</v>
      </c>
      <c r="BK937" s="2334">
        <f t="shared" si="593"/>
        <v>100</v>
      </c>
      <c r="BL937" s="2785" t="s">
        <v>40</v>
      </c>
      <c r="BM937" s="2786"/>
      <c r="BN937" s="2900" t="s">
        <v>2498</v>
      </c>
      <c r="BO937" s="2908"/>
      <c r="BP937" s="2399"/>
      <c r="BQ937" s="2764"/>
    </row>
    <row r="938" spans="1:69" s="2787" customFormat="1" ht="24">
      <c r="A938" s="2499">
        <v>2</v>
      </c>
      <c r="B938" s="2395" t="s">
        <v>1340</v>
      </c>
      <c r="C938" s="1674" t="s">
        <v>1341</v>
      </c>
      <c r="D938" s="1708"/>
      <c r="E938" s="2348" t="s">
        <v>206</v>
      </c>
      <c r="F938" s="2348" t="s">
        <v>1342</v>
      </c>
      <c r="G938" s="2691">
        <v>300</v>
      </c>
      <c r="H938" s="2691">
        <v>285</v>
      </c>
      <c r="I938" s="1825"/>
      <c r="J938" s="1825">
        <v>15</v>
      </c>
      <c r="K938" s="1825">
        <v>300</v>
      </c>
      <c r="L938" s="1825">
        <v>285</v>
      </c>
      <c r="M938" s="1886"/>
      <c r="N938" s="1721"/>
      <c r="O938" s="2784"/>
      <c r="P938" s="1721"/>
      <c r="Q938" s="1721"/>
      <c r="R938" s="1721"/>
      <c r="S938" s="1825">
        <f t="shared" si="566"/>
        <v>237</v>
      </c>
      <c r="T938" s="2691">
        <v>222</v>
      </c>
      <c r="U938" s="1825"/>
      <c r="V938" s="1825">
        <v>15</v>
      </c>
      <c r="W938" s="1721">
        <f t="shared" si="567"/>
        <v>0</v>
      </c>
      <c r="X938" s="1721"/>
      <c r="Y938" s="1721"/>
      <c r="Z938" s="1721"/>
      <c r="AA938" s="1871">
        <f t="shared" si="568"/>
        <v>0</v>
      </c>
      <c r="AB938" s="1871"/>
      <c r="AC938" s="1712"/>
      <c r="AD938" s="1712"/>
      <c r="AE938" s="1871">
        <f t="shared" si="569"/>
        <v>0</v>
      </c>
      <c r="AF938" s="1721"/>
      <c r="AG938" s="1721"/>
      <c r="AH938" s="1721"/>
      <c r="AI938" s="1871">
        <f t="shared" si="570"/>
        <v>237</v>
      </c>
      <c r="AJ938" s="1825">
        <v>222</v>
      </c>
      <c r="AK938" s="1825"/>
      <c r="AL938" s="1825">
        <v>15</v>
      </c>
      <c r="AM938" s="2744">
        <f t="shared" si="571"/>
        <v>237</v>
      </c>
      <c r="AN938" s="2691">
        <v>222</v>
      </c>
      <c r="AO938" s="1825"/>
      <c r="AP938" s="1825">
        <v>15</v>
      </c>
      <c r="AQ938" s="2691">
        <f t="shared" si="572"/>
        <v>63</v>
      </c>
      <c r="AR938" s="2396">
        <v>63</v>
      </c>
      <c r="AS938" s="1721"/>
      <c r="AT938" s="1721"/>
      <c r="AU938" s="1721"/>
      <c r="AV938" s="2691">
        <f t="shared" si="573"/>
        <v>63</v>
      </c>
      <c r="AW938" s="2396">
        <v>63</v>
      </c>
      <c r="AX938" s="1721"/>
      <c r="AY938" s="1721"/>
      <c r="AZ938" s="1721"/>
      <c r="BA938" s="1721"/>
      <c r="BB938" s="1721"/>
      <c r="BC938" s="1721"/>
      <c r="BD938" s="2784">
        <v>63</v>
      </c>
      <c r="BE938" s="2784"/>
      <c r="BF938" s="1722">
        <f t="shared" ref="BF938:BF943" si="604">AM938-S938</f>
        <v>0</v>
      </c>
      <c r="BG938" s="2785">
        <v>2023</v>
      </c>
      <c r="BH938" s="2785" t="s">
        <v>2324</v>
      </c>
      <c r="BI938" s="2785" t="s">
        <v>2327</v>
      </c>
      <c r="BJ938" s="2334">
        <f t="shared" si="592"/>
        <v>100</v>
      </c>
      <c r="BK938" s="2334">
        <f t="shared" si="593"/>
        <v>100</v>
      </c>
      <c r="BL938" s="2785" t="s">
        <v>40</v>
      </c>
      <c r="BM938" s="2786"/>
      <c r="BN938" s="2900" t="s">
        <v>2498</v>
      </c>
      <c r="BO938" s="2908"/>
      <c r="BP938" s="2399"/>
      <c r="BQ938" s="2764"/>
    </row>
    <row r="939" spans="1:69" s="2787" customFormat="1" ht="25.5">
      <c r="A939" s="2499">
        <v>3</v>
      </c>
      <c r="B939" s="2395" t="s">
        <v>1343</v>
      </c>
      <c r="C939" s="1674" t="s">
        <v>1344</v>
      </c>
      <c r="D939" s="1708"/>
      <c r="E939" s="2348" t="s">
        <v>206</v>
      </c>
      <c r="F939" s="2348" t="s">
        <v>1345</v>
      </c>
      <c r="G939" s="2691">
        <v>335</v>
      </c>
      <c r="H939" s="2691">
        <v>285</v>
      </c>
      <c r="I939" s="1825"/>
      <c r="J939" s="1825">
        <v>50</v>
      </c>
      <c r="K939" s="1825">
        <v>335</v>
      </c>
      <c r="L939" s="1825">
        <v>285</v>
      </c>
      <c r="M939" s="1886"/>
      <c r="N939" s="1721"/>
      <c r="O939" s="2784"/>
      <c r="P939" s="1721"/>
      <c r="Q939" s="1721"/>
      <c r="R939" s="1721"/>
      <c r="S939" s="1825">
        <f t="shared" si="566"/>
        <v>272</v>
      </c>
      <c r="T939" s="2691">
        <v>222</v>
      </c>
      <c r="U939" s="1825"/>
      <c r="V939" s="1825">
        <v>50</v>
      </c>
      <c r="W939" s="1721">
        <f t="shared" si="567"/>
        <v>0</v>
      </c>
      <c r="X939" s="1721"/>
      <c r="Y939" s="1721"/>
      <c r="Z939" s="1721"/>
      <c r="AA939" s="1871">
        <f t="shared" si="568"/>
        <v>272</v>
      </c>
      <c r="AB939" s="1871">
        <v>222</v>
      </c>
      <c r="AC939" s="1712"/>
      <c r="AD939" s="1825">
        <v>50</v>
      </c>
      <c r="AE939" s="1871">
        <f t="shared" si="569"/>
        <v>0</v>
      </c>
      <c r="AF939" s="1721"/>
      <c r="AG939" s="1721"/>
      <c r="AH939" s="1721"/>
      <c r="AI939" s="1871">
        <f t="shared" si="570"/>
        <v>272</v>
      </c>
      <c r="AJ939" s="1825">
        <v>222</v>
      </c>
      <c r="AK939" s="1825"/>
      <c r="AL939" s="1825">
        <v>50</v>
      </c>
      <c r="AM939" s="2744">
        <f t="shared" si="571"/>
        <v>272</v>
      </c>
      <c r="AN939" s="2691">
        <v>222</v>
      </c>
      <c r="AO939" s="1825"/>
      <c r="AP939" s="1825">
        <v>50</v>
      </c>
      <c r="AQ939" s="2691">
        <f t="shared" si="572"/>
        <v>63</v>
      </c>
      <c r="AR939" s="2396">
        <v>63</v>
      </c>
      <c r="AS939" s="1721"/>
      <c r="AT939" s="1721"/>
      <c r="AU939" s="1721"/>
      <c r="AV939" s="2691">
        <f t="shared" si="573"/>
        <v>63</v>
      </c>
      <c r="AW939" s="2396">
        <v>63</v>
      </c>
      <c r="AX939" s="1721"/>
      <c r="AY939" s="1721"/>
      <c r="AZ939" s="1721"/>
      <c r="BA939" s="1721"/>
      <c r="BB939" s="1721"/>
      <c r="BC939" s="1721"/>
      <c r="BD939" s="2784">
        <v>63</v>
      </c>
      <c r="BE939" s="2784"/>
      <c r="BF939" s="1722">
        <f t="shared" si="604"/>
        <v>0</v>
      </c>
      <c r="BG939" s="2785">
        <v>2023</v>
      </c>
      <c r="BH939" s="2785" t="s">
        <v>2324</v>
      </c>
      <c r="BI939" s="2785" t="s">
        <v>2327</v>
      </c>
      <c r="BJ939" s="2334">
        <f t="shared" si="592"/>
        <v>100</v>
      </c>
      <c r="BK939" s="2334">
        <f t="shared" si="593"/>
        <v>100</v>
      </c>
      <c r="BL939" s="2785" t="s">
        <v>40</v>
      </c>
      <c r="BM939" s="2786"/>
      <c r="BN939" s="2900" t="s">
        <v>2498</v>
      </c>
      <c r="BO939" s="2908"/>
      <c r="BP939" s="2399"/>
      <c r="BQ939" s="2764"/>
    </row>
    <row r="940" spans="1:69" s="2797" customFormat="1" ht="29.25" customHeight="1">
      <c r="A940" s="2511" t="s">
        <v>712</v>
      </c>
      <c r="B940" s="2777" t="s">
        <v>2468</v>
      </c>
      <c r="C940" s="26"/>
      <c r="D940" s="2849"/>
      <c r="E940" s="2658"/>
      <c r="F940" s="2658"/>
      <c r="G940" s="2850">
        <f>SUM(G941:G943)</f>
        <v>1520</v>
      </c>
      <c r="H940" s="2850">
        <f t="shared" ref="H940:AW940" si="605">SUM(H941:H943)</f>
        <v>1520</v>
      </c>
      <c r="I940" s="2851">
        <f t="shared" si="605"/>
        <v>0</v>
      </c>
      <c r="J940" s="2851">
        <f t="shared" si="605"/>
        <v>0</v>
      </c>
      <c r="K940" s="2851">
        <f t="shared" si="605"/>
        <v>1520</v>
      </c>
      <c r="L940" s="2851">
        <f t="shared" si="605"/>
        <v>1520</v>
      </c>
      <c r="M940" s="2851">
        <f t="shared" si="605"/>
        <v>0</v>
      </c>
      <c r="N940" s="2851">
        <f t="shared" si="605"/>
        <v>0</v>
      </c>
      <c r="O940" s="2850">
        <f t="shared" si="605"/>
        <v>0</v>
      </c>
      <c r="P940" s="2851">
        <f t="shared" si="605"/>
        <v>0</v>
      </c>
      <c r="Q940" s="2851">
        <f t="shared" si="605"/>
        <v>0</v>
      </c>
      <c r="R940" s="2851">
        <f t="shared" si="605"/>
        <v>0</v>
      </c>
      <c r="S940" s="2851">
        <f t="shared" si="605"/>
        <v>0</v>
      </c>
      <c r="T940" s="2850">
        <f t="shared" si="605"/>
        <v>0</v>
      </c>
      <c r="U940" s="2851">
        <f t="shared" si="605"/>
        <v>0</v>
      </c>
      <c r="V940" s="2851">
        <f t="shared" si="605"/>
        <v>0</v>
      </c>
      <c r="W940" s="2851">
        <f t="shared" si="605"/>
        <v>0</v>
      </c>
      <c r="X940" s="2851">
        <f t="shared" si="605"/>
        <v>0</v>
      </c>
      <c r="Y940" s="2851">
        <f t="shared" si="605"/>
        <v>0</v>
      </c>
      <c r="Z940" s="2851">
        <f t="shared" si="605"/>
        <v>0</v>
      </c>
      <c r="AA940" s="2851">
        <f t="shared" si="605"/>
        <v>0</v>
      </c>
      <c r="AB940" s="2851">
        <f t="shared" si="605"/>
        <v>0</v>
      </c>
      <c r="AC940" s="2851">
        <f t="shared" si="605"/>
        <v>0</v>
      </c>
      <c r="AD940" s="2851">
        <f t="shared" si="605"/>
        <v>0</v>
      </c>
      <c r="AE940" s="2851">
        <f t="shared" si="605"/>
        <v>0</v>
      </c>
      <c r="AF940" s="2851">
        <f t="shared" si="605"/>
        <v>0</v>
      </c>
      <c r="AG940" s="2851">
        <f t="shared" si="605"/>
        <v>0</v>
      </c>
      <c r="AH940" s="2851">
        <f t="shared" si="605"/>
        <v>0</v>
      </c>
      <c r="AI940" s="2851">
        <f t="shared" si="605"/>
        <v>0</v>
      </c>
      <c r="AJ940" s="2851">
        <f t="shared" si="605"/>
        <v>0</v>
      </c>
      <c r="AK940" s="2851">
        <f t="shared" si="605"/>
        <v>0</v>
      </c>
      <c r="AL940" s="2851">
        <f t="shared" si="605"/>
        <v>0</v>
      </c>
      <c r="AM940" s="2850">
        <f>SUM(AM941:AM943)</f>
        <v>0</v>
      </c>
      <c r="AN940" s="2850">
        <f>SUM(AN941:AN943)</f>
        <v>0</v>
      </c>
      <c r="AO940" s="2851">
        <f t="shared" si="605"/>
        <v>0</v>
      </c>
      <c r="AP940" s="2851">
        <f t="shared" si="605"/>
        <v>0</v>
      </c>
      <c r="AQ940" s="2850">
        <f t="shared" si="605"/>
        <v>1520</v>
      </c>
      <c r="AR940" s="2850">
        <f t="shared" si="605"/>
        <v>1520</v>
      </c>
      <c r="AS940" s="2851">
        <f t="shared" si="605"/>
        <v>0</v>
      </c>
      <c r="AT940" s="2851">
        <f t="shared" si="605"/>
        <v>0</v>
      </c>
      <c r="AU940" s="2851">
        <f t="shared" si="605"/>
        <v>0</v>
      </c>
      <c r="AV940" s="2850">
        <f t="shared" si="605"/>
        <v>1520</v>
      </c>
      <c r="AW940" s="2850">
        <f t="shared" si="605"/>
        <v>1520</v>
      </c>
      <c r="AX940" s="2852"/>
      <c r="AY940" s="2852"/>
      <c r="AZ940" s="2852"/>
      <c r="BA940" s="2852"/>
      <c r="BB940" s="2852"/>
      <c r="BC940" s="2852"/>
      <c r="BD940" s="2853">
        <v>732</v>
      </c>
      <c r="BE940" s="2853"/>
      <c r="BF940" s="2854"/>
      <c r="BG940" s="2855"/>
      <c r="BH940" s="2855"/>
      <c r="BI940" s="2855"/>
      <c r="BJ940" s="2340">
        <f>(BD940+AN940)/H940*100</f>
        <v>48.157894736842103</v>
      </c>
      <c r="BK940" s="2340">
        <f t="shared" si="593"/>
        <v>48.157894736842103</v>
      </c>
      <c r="BL940" s="2856" t="s">
        <v>2327</v>
      </c>
      <c r="BM940" s="2857"/>
      <c r="BN940" s="2900" t="s">
        <v>2498</v>
      </c>
      <c r="BO940" s="2946"/>
      <c r="BP940" s="2796"/>
    </row>
    <row r="941" spans="1:69" s="2864" customFormat="1" ht="25.5">
      <c r="A941" s="2229">
        <v>1</v>
      </c>
      <c r="B941" s="2858" t="s">
        <v>1346</v>
      </c>
      <c r="C941" s="1932" t="s">
        <v>1257</v>
      </c>
      <c r="D941" s="2859"/>
      <c r="E941" s="1934" t="s">
        <v>259</v>
      </c>
      <c r="F941" s="2860"/>
      <c r="G941" s="2861">
        <v>285</v>
      </c>
      <c r="H941" s="2861">
        <v>285</v>
      </c>
      <c r="I941" s="2861"/>
      <c r="J941" s="2861"/>
      <c r="K941" s="2861">
        <v>285</v>
      </c>
      <c r="L941" s="2861">
        <v>285</v>
      </c>
      <c r="M941" s="2862"/>
      <c r="N941" s="1970"/>
      <c r="O941" s="1970"/>
      <c r="P941" s="1970"/>
      <c r="Q941" s="1970"/>
      <c r="R941" s="1970"/>
      <c r="S941" s="1970">
        <f t="shared" si="566"/>
        <v>0</v>
      </c>
      <c r="T941" s="1970"/>
      <c r="U941" s="1970"/>
      <c r="V941" s="1970"/>
      <c r="W941" s="1970">
        <f t="shared" si="567"/>
        <v>0</v>
      </c>
      <c r="X941" s="1970"/>
      <c r="Y941" s="1970"/>
      <c r="Z941" s="1970"/>
      <c r="AA941" s="1970">
        <f t="shared" si="568"/>
        <v>0</v>
      </c>
      <c r="AB941" s="1970"/>
      <c r="AC941" s="1970"/>
      <c r="AD941" s="1970"/>
      <c r="AE941" s="1970">
        <f t="shared" si="569"/>
        <v>0</v>
      </c>
      <c r="AF941" s="1970"/>
      <c r="AG941" s="1970"/>
      <c r="AH941" s="1970"/>
      <c r="AI941" s="1970">
        <f t="shared" si="570"/>
        <v>0</v>
      </c>
      <c r="AJ941" s="1970"/>
      <c r="AK941" s="1970"/>
      <c r="AL941" s="1970"/>
      <c r="AM941" s="1970"/>
      <c r="AN941" s="2861"/>
      <c r="AO941" s="1970"/>
      <c r="AP941" s="1970"/>
      <c r="AQ941" s="2861">
        <f t="shared" si="572"/>
        <v>285</v>
      </c>
      <c r="AR941" s="2861">
        <v>285</v>
      </c>
      <c r="AS941" s="1970"/>
      <c r="AT941" s="1970"/>
      <c r="AU941" s="1970"/>
      <c r="AV941" s="2861">
        <f t="shared" si="573"/>
        <v>285</v>
      </c>
      <c r="AW941" s="2861">
        <v>285</v>
      </c>
      <c r="AX941" s="1970"/>
      <c r="AY941" s="1970"/>
      <c r="AZ941" s="1970"/>
      <c r="BA941" s="1970"/>
      <c r="BB941" s="1970"/>
      <c r="BC941" s="1970"/>
      <c r="BD941" s="1970"/>
      <c r="BE941" s="1970"/>
      <c r="BF941" s="1974">
        <f t="shared" si="604"/>
        <v>0</v>
      </c>
      <c r="BG941" s="1975">
        <v>2024</v>
      </c>
      <c r="BH941" s="1975" t="s">
        <v>2323</v>
      </c>
      <c r="BI941" s="1975" t="s">
        <v>2327</v>
      </c>
      <c r="BJ941" s="1925">
        <f t="shared" si="592"/>
        <v>0</v>
      </c>
      <c r="BK941" s="1925">
        <f t="shared" si="593"/>
        <v>0</v>
      </c>
      <c r="BL941" s="1975"/>
      <c r="BM941" s="2863"/>
      <c r="BN941" s="2900" t="s">
        <v>2498</v>
      </c>
      <c r="BO941" s="2910"/>
      <c r="BP941" s="1977"/>
    </row>
    <row r="942" spans="1:69" s="2864" customFormat="1" ht="24">
      <c r="A942" s="2229">
        <v>2</v>
      </c>
      <c r="B942" s="2858" t="s">
        <v>1347</v>
      </c>
      <c r="C942" s="1932" t="s">
        <v>1227</v>
      </c>
      <c r="D942" s="2859"/>
      <c r="E942" s="1934" t="s">
        <v>259</v>
      </c>
      <c r="F942" s="2860"/>
      <c r="G942" s="2861">
        <v>285</v>
      </c>
      <c r="H942" s="2861">
        <v>285</v>
      </c>
      <c r="I942" s="2861"/>
      <c r="J942" s="2861"/>
      <c r="K942" s="2861">
        <v>285</v>
      </c>
      <c r="L942" s="2861">
        <v>285</v>
      </c>
      <c r="M942" s="2862"/>
      <c r="N942" s="1970"/>
      <c r="O942" s="1970"/>
      <c r="P942" s="1970"/>
      <c r="Q942" s="1970"/>
      <c r="R942" s="1970"/>
      <c r="S942" s="1970">
        <f t="shared" si="566"/>
        <v>0</v>
      </c>
      <c r="T942" s="1970"/>
      <c r="U942" s="1970"/>
      <c r="V942" s="1970"/>
      <c r="W942" s="1970">
        <f t="shared" si="567"/>
        <v>0</v>
      </c>
      <c r="X942" s="1970"/>
      <c r="Y942" s="1970"/>
      <c r="Z942" s="1970"/>
      <c r="AA942" s="1970">
        <f t="shared" si="568"/>
        <v>0</v>
      </c>
      <c r="AB942" s="1970"/>
      <c r="AC942" s="1970"/>
      <c r="AD942" s="1970"/>
      <c r="AE942" s="1970">
        <f t="shared" si="569"/>
        <v>0</v>
      </c>
      <c r="AF942" s="1970"/>
      <c r="AG942" s="1970"/>
      <c r="AH942" s="1970"/>
      <c r="AI942" s="1970">
        <f t="shared" si="570"/>
        <v>0</v>
      </c>
      <c r="AJ942" s="1970"/>
      <c r="AK942" s="1970"/>
      <c r="AL942" s="1970"/>
      <c r="AM942" s="1970"/>
      <c r="AN942" s="2861"/>
      <c r="AO942" s="1970"/>
      <c r="AP942" s="1970"/>
      <c r="AQ942" s="2861">
        <f t="shared" si="572"/>
        <v>285</v>
      </c>
      <c r="AR942" s="2861">
        <v>285</v>
      </c>
      <c r="AS942" s="1970"/>
      <c r="AT942" s="1970"/>
      <c r="AU942" s="1970"/>
      <c r="AV942" s="2861">
        <f t="shared" si="573"/>
        <v>285</v>
      </c>
      <c r="AW942" s="2861">
        <v>285</v>
      </c>
      <c r="AX942" s="1970"/>
      <c r="AY942" s="1970"/>
      <c r="AZ942" s="1970"/>
      <c r="BA942" s="1970"/>
      <c r="BB942" s="1970"/>
      <c r="BC942" s="1970"/>
      <c r="BD942" s="1970"/>
      <c r="BE942" s="1970"/>
      <c r="BF942" s="1974">
        <f t="shared" si="604"/>
        <v>0</v>
      </c>
      <c r="BG942" s="1975">
        <v>2024</v>
      </c>
      <c r="BH942" s="1975" t="s">
        <v>2323</v>
      </c>
      <c r="BI942" s="1975" t="s">
        <v>2327</v>
      </c>
      <c r="BJ942" s="1925">
        <f t="shared" si="592"/>
        <v>0</v>
      </c>
      <c r="BK942" s="1925">
        <f t="shared" si="593"/>
        <v>0</v>
      </c>
      <c r="BL942" s="1975"/>
      <c r="BM942" s="2863"/>
      <c r="BN942" s="2900" t="s">
        <v>2498</v>
      </c>
      <c r="BO942" s="2910"/>
      <c r="BP942" s="1977"/>
    </row>
    <row r="943" spans="1:69" s="2864" customFormat="1" ht="55.5" customHeight="1">
      <c r="A943" s="2229">
        <v>3</v>
      </c>
      <c r="B943" s="2858" t="s">
        <v>1348</v>
      </c>
      <c r="C943" s="1932" t="s">
        <v>1338</v>
      </c>
      <c r="D943" s="2859"/>
      <c r="E943" s="1934" t="s">
        <v>259</v>
      </c>
      <c r="F943" s="2860"/>
      <c r="G943" s="2861">
        <v>950</v>
      </c>
      <c r="H943" s="2861">
        <v>950</v>
      </c>
      <c r="I943" s="2861"/>
      <c r="J943" s="2861"/>
      <c r="K943" s="2861">
        <v>950</v>
      </c>
      <c r="L943" s="2861">
        <v>950</v>
      </c>
      <c r="M943" s="2862"/>
      <c r="N943" s="1970"/>
      <c r="O943" s="1970"/>
      <c r="P943" s="1970"/>
      <c r="Q943" s="1970"/>
      <c r="R943" s="1970"/>
      <c r="S943" s="1970">
        <f t="shared" si="566"/>
        <v>0</v>
      </c>
      <c r="T943" s="1970"/>
      <c r="U943" s="1970"/>
      <c r="V943" s="1970"/>
      <c r="W943" s="1970">
        <f t="shared" si="567"/>
        <v>0</v>
      </c>
      <c r="X943" s="1970"/>
      <c r="Y943" s="1970"/>
      <c r="Z943" s="1970"/>
      <c r="AA943" s="1970">
        <f t="shared" si="568"/>
        <v>0</v>
      </c>
      <c r="AB943" s="1970"/>
      <c r="AC943" s="1970"/>
      <c r="AD943" s="1970"/>
      <c r="AE943" s="1970">
        <f t="shared" si="569"/>
        <v>0</v>
      </c>
      <c r="AF943" s="1970"/>
      <c r="AG943" s="1970"/>
      <c r="AH943" s="1970"/>
      <c r="AI943" s="1970">
        <f t="shared" si="570"/>
        <v>0</v>
      </c>
      <c r="AJ943" s="1970"/>
      <c r="AK943" s="1970"/>
      <c r="AL943" s="1970"/>
      <c r="AM943" s="1970"/>
      <c r="AN943" s="2861"/>
      <c r="AO943" s="1970"/>
      <c r="AP943" s="1970"/>
      <c r="AQ943" s="2861">
        <f t="shared" si="572"/>
        <v>950</v>
      </c>
      <c r="AR943" s="2861">
        <v>950</v>
      </c>
      <c r="AS943" s="1970"/>
      <c r="AT943" s="1970"/>
      <c r="AU943" s="1970"/>
      <c r="AV943" s="2861">
        <f t="shared" si="573"/>
        <v>950</v>
      </c>
      <c r="AW943" s="2861">
        <v>950</v>
      </c>
      <c r="AX943" s="1970"/>
      <c r="AY943" s="1970"/>
      <c r="AZ943" s="1970"/>
      <c r="BA943" s="1970"/>
      <c r="BB943" s="1970"/>
      <c r="BC943" s="1970"/>
      <c r="BD943" s="1970"/>
      <c r="BE943" s="1970"/>
      <c r="BF943" s="1974">
        <f t="shared" si="604"/>
        <v>0</v>
      </c>
      <c r="BG943" s="1975">
        <v>2024</v>
      </c>
      <c r="BH943" s="1975" t="s">
        <v>2323</v>
      </c>
      <c r="BI943" s="1975" t="s">
        <v>2327</v>
      </c>
      <c r="BJ943" s="1925">
        <f t="shared" si="592"/>
        <v>0</v>
      </c>
      <c r="BK943" s="1925">
        <f t="shared" si="593"/>
        <v>0</v>
      </c>
      <c r="BL943" s="1975"/>
      <c r="BM943" s="2863"/>
      <c r="BN943" s="2900" t="s">
        <v>2498</v>
      </c>
      <c r="BO943" s="2910"/>
      <c r="BP943" s="1977"/>
    </row>
    <row r="944" spans="1:69" s="28" customFormat="1" ht="24" customHeight="1">
      <c r="A944" s="2203" t="s">
        <v>56</v>
      </c>
      <c r="B944" s="1798" t="s">
        <v>57</v>
      </c>
      <c r="C944" s="1733"/>
      <c r="D944" s="1733"/>
      <c r="E944" s="1734"/>
      <c r="F944" s="1734"/>
      <c r="G944" s="102">
        <f>G945</f>
        <v>2400</v>
      </c>
      <c r="H944" s="102">
        <f t="shared" ref="H944:BD945" si="606">H945</f>
        <v>2400</v>
      </c>
      <c r="I944" s="102">
        <f t="shared" si="606"/>
        <v>0</v>
      </c>
      <c r="J944" s="102">
        <f t="shared" si="606"/>
        <v>0</v>
      </c>
      <c r="K944" s="102">
        <f t="shared" si="606"/>
        <v>2400</v>
      </c>
      <c r="L944" s="102">
        <f t="shared" si="606"/>
        <v>2400</v>
      </c>
      <c r="M944" s="102">
        <f t="shared" si="606"/>
        <v>917.04</v>
      </c>
      <c r="N944" s="102">
        <f t="shared" si="606"/>
        <v>516.24400000000003</v>
      </c>
      <c r="O944" s="102">
        <f t="shared" si="606"/>
        <v>0</v>
      </c>
      <c r="P944" s="102">
        <f t="shared" si="606"/>
        <v>0</v>
      </c>
      <c r="Q944" s="102">
        <f t="shared" si="606"/>
        <v>0</v>
      </c>
      <c r="R944" s="102">
        <f t="shared" si="606"/>
        <v>0</v>
      </c>
      <c r="S944" s="102">
        <f t="shared" si="606"/>
        <v>607</v>
      </c>
      <c r="T944" s="102">
        <f t="shared" si="606"/>
        <v>607</v>
      </c>
      <c r="U944" s="102">
        <f t="shared" si="606"/>
        <v>0</v>
      </c>
      <c r="V944" s="102">
        <f t="shared" si="606"/>
        <v>0</v>
      </c>
      <c r="W944" s="102">
        <f t="shared" si="606"/>
        <v>0</v>
      </c>
      <c r="X944" s="102">
        <f t="shared" si="606"/>
        <v>0</v>
      </c>
      <c r="Y944" s="102">
        <f t="shared" si="606"/>
        <v>0</v>
      </c>
      <c r="Z944" s="102">
        <f t="shared" si="606"/>
        <v>0</v>
      </c>
      <c r="AA944" s="102">
        <f t="shared" si="606"/>
        <v>566.27200000000005</v>
      </c>
      <c r="AB944" s="102">
        <f t="shared" si="606"/>
        <v>566.27200000000005</v>
      </c>
      <c r="AC944" s="102">
        <f t="shared" si="606"/>
        <v>0</v>
      </c>
      <c r="AD944" s="102">
        <f t="shared" si="606"/>
        <v>0</v>
      </c>
      <c r="AE944" s="102">
        <f t="shared" si="606"/>
        <v>0</v>
      </c>
      <c r="AF944" s="102">
        <f t="shared" si="606"/>
        <v>0</v>
      </c>
      <c r="AG944" s="102">
        <f t="shared" si="606"/>
        <v>0</v>
      </c>
      <c r="AH944" s="102">
        <f t="shared" si="606"/>
        <v>0</v>
      </c>
      <c r="AI944" s="102">
        <f t="shared" si="606"/>
        <v>607</v>
      </c>
      <c r="AJ944" s="102">
        <f t="shared" si="606"/>
        <v>607</v>
      </c>
      <c r="AK944" s="102">
        <f t="shared" si="606"/>
        <v>0</v>
      </c>
      <c r="AL944" s="102">
        <f t="shared" si="606"/>
        <v>0</v>
      </c>
      <c r="AM944" s="102">
        <f t="shared" si="606"/>
        <v>1060</v>
      </c>
      <c r="AN944" s="102">
        <f t="shared" si="606"/>
        <v>1060</v>
      </c>
      <c r="AO944" s="102">
        <f t="shared" si="606"/>
        <v>0</v>
      </c>
      <c r="AP944" s="102">
        <f t="shared" si="606"/>
        <v>0</v>
      </c>
      <c r="AQ944" s="102">
        <f t="shared" si="606"/>
        <v>1340</v>
      </c>
      <c r="AR944" s="102">
        <f t="shared" si="606"/>
        <v>1340</v>
      </c>
      <c r="AS944" s="102">
        <f t="shared" si="606"/>
        <v>0</v>
      </c>
      <c r="AT944" s="102">
        <f t="shared" si="606"/>
        <v>0</v>
      </c>
      <c r="AU944" s="102">
        <f t="shared" si="606"/>
        <v>0</v>
      </c>
      <c r="AV944" s="102">
        <f t="shared" si="606"/>
        <v>1340</v>
      </c>
      <c r="AW944" s="102">
        <f t="shared" si="606"/>
        <v>1340</v>
      </c>
      <c r="AX944" s="102">
        <f t="shared" si="606"/>
        <v>0</v>
      </c>
      <c r="AY944" s="102">
        <f t="shared" si="606"/>
        <v>0</v>
      </c>
      <c r="AZ944" s="102">
        <f t="shared" si="606"/>
        <v>0</v>
      </c>
      <c r="BA944" s="102">
        <f t="shared" si="606"/>
        <v>0</v>
      </c>
      <c r="BB944" s="102">
        <f t="shared" si="606"/>
        <v>0</v>
      </c>
      <c r="BC944" s="102">
        <f t="shared" si="606"/>
        <v>0</v>
      </c>
      <c r="BD944" s="102">
        <f t="shared" si="606"/>
        <v>789</v>
      </c>
      <c r="BE944" s="1655">
        <f>'PL 3 PB DATP'!H91</f>
        <v>789</v>
      </c>
      <c r="BF944" s="102">
        <f t="shared" ref="BF944" si="607">SUM(BF946)</f>
        <v>453</v>
      </c>
      <c r="BG944" s="1658"/>
      <c r="BH944" s="1658"/>
      <c r="BI944" s="1658"/>
      <c r="BJ944" s="1669">
        <f t="shared" si="592"/>
        <v>77.041666666666657</v>
      </c>
      <c r="BK944" s="1669">
        <f t="shared" si="593"/>
        <v>58.880597014925371</v>
      </c>
      <c r="BL944" s="1658"/>
      <c r="BM944" s="18"/>
      <c r="BN944" s="2900" t="s">
        <v>2498</v>
      </c>
      <c r="BO944" s="1370"/>
      <c r="BP944" s="1660"/>
      <c r="BQ944" s="53"/>
    </row>
    <row r="945" spans="1:73" s="28" customFormat="1" ht="36" customHeight="1">
      <c r="A945" s="2203" t="s">
        <v>73</v>
      </c>
      <c r="B945" s="1798" t="s">
        <v>2422</v>
      </c>
      <c r="C945" s="1733"/>
      <c r="D945" s="1733"/>
      <c r="E945" s="1734"/>
      <c r="F945" s="1734"/>
      <c r="G945" s="102">
        <f>G946</f>
        <v>2400</v>
      </c>
      <c r="H945" s="102">
        <f t="shared" si="606"/>
        <v>2400</v>
      </c>
      <c r="I945" s="102">
        <f t="shared" si="606"/>
        <v>0</v>
      </c>
      <c r="J945" s="102">
        <f t="shared" si="606"/>
        <v>0</v>
      </c>
      <c r="K945" s="102">
        <f t="shared" si="606"/>
        <v>2400</v>
      </c>
      <c r="L945" s="102">
        <f t="shared" si="606"/>
        <v>2400</v>
      </c>
      <c r="M945" s="102">
        <f t="shared" si="606"/>
        <v>917.04</v>
      </c>
      <c r="N945" s="102">
        <f t="shared" si="606"/>
        <v>516.24400000000003</v>
      </c>
      <c r="O945" s="102">
        <f t="shared" si="606"/>
        <v>0</v>
      </c>
      <c r="P945" s="102">
        <f t="shared" si="606"/>
        <v>0</v>
      </c>
      <c r="Q945" s="102">
        <f t="shared" si="606"/>
        <v>0</v>
      </c>
      <c r="R945" s="102">
        <f t="shared" si="606"/>
        <v>0</v>
      </c>
      <c r="S945" s="102">
        <f t="shared" si="606"/>
        <v>607</v>
      </c>
      <c r="T945" s="102">
        <f t="shared" si="606"/>
        <v>607</v>
      </c>
      <c r="U945" s="102">
        <f t="shared" si="606"/>
        <v>0</v>
      </c>
      <c r="V945" s="102">
        <f t="shared" si="606"/>
        <v>0</v>
      </c>
      <c r="W945" s="102">
        <f t="shared" si="606"/>
        <v>0</v>
      </c>
      <c r="X945" s="102">
        <f t="shared" si="606"/>
        <v>0</v>
      </c>
      <c r="Y945" s="102">
        <f t="shared" si="606"/>
        <v>0</v>
      </c>
      <c r="Z945" s="102">
        <f t="shared" si="606"/>
        <v>0</v>
      </c>
      <c r="AA945" s="102">
        <f t="shared" si="606"/>
        <v>566.27200000000005</v>
      </c>
      <c r="AB945" s="102">
        <f t="shared" si="606"/>
        <v>566.27200000000005</v>
      </c>
      <c r="AC945" s="102">
        <f t="shared" si="606"/>
        <v>0</v>
      </c>
      <c r="AD945" s="102">
        <f t="shared" si="606"/>
        <v>0</v>
      </c>
      <c r="AE945" s="102">
        <f t="shared" si="606"/>
        <v>0</v>
      </c>
      <c r="AF945" s="102">
        <f t="shared" si="606"/>
        <v>0</v>
      </c>
      <c r="AG945" s="102">
        <f t="shared" si="606"/>
        <v>0</v>
      </c>
      <c r="AH945" s="102">
        <f t="shared" si="606"/>
        <v>0</v>
      </c>
      <c r="AI945" s="102">
        <f t="shared" si="606"/>
        <v>607</v>
      </c>
      <c r="AJ945" s="102">
        <f t="shared" si="606"/>
        <v>607</v>
      </c>
      <c r="AK945" s="102">
        <f t="shared" si="606"/>
        <v>0</v>
      </c>
      <c r="AL945" s="102">
        <f t="shared" si="606"/>
        <v>0</v>
      </c>
      <c r="AM945" s="102">
        <f t="shared" si="606"/>
        <v>1060</v>
      </c>
      <c r="AN945" s="102">
        <f t="shared" si="606"/>
        <v>1060</v>
      </c>
      <c r="AO945" s="102">
        <f t="shared" si="606"/>
        <v>0</v>
      </c>
      <c r="AP945" s="102">
        <f t="shared" si="606"/>
        <v>0</v>
      </c>
      <c r="AQ945" s="102">
        <f t="shared" si="606"/>
        <v>1340</v>
      </c>
      <c r="AR945" s="102">
        <f t="shared" si="606"/>
        <v>1340</v>
      </c>
      <c r="AS945" s="102">
        <f t="shared" si="606"/>
        <v>0</v>
      </c>
      <c r="AT945" s="102">
        <f t="shared" si="606"/>
        <v>0</v>
      </c>
      <c r="AU945" s="102">
        <f t="shared" si="606"/>
        <v>0</v>
      </c>
      <c r="AV945" s="102">
        <f t="shared" si="606"/>
        <v>1340</v>
      </c>
      <c r="AW945" s="102">
        <f t="shared" si="606"/>
        <v>1340</v>
      </c>
      <c r="AX945" s="102">
        <f t="shared" si="606"/>
        <v>0</v>
      </c>
      <c r="AY945" s="102">
        <f t="shared" si="606"/>
        <v>0</v>
      </c>
      <c r="AZ945" s="102">
        <f t="shared" si="606"/>
        <v>0</v>
      </c>
      <c r="BA945" s="102">
        <f t="shared" si="606"/>
        <v>0</v>
      </c>
      <c r="BB945" s="102">
        <f t="shared" si="606"/>
        <v>0</v>
      </c>
      <c r="BC945" s="102">
        <f t="shared" si="606"/>
        <v>0</v>
      </c>
      <c r="BD945" s="102">
        <f t="shared" si="606"/>
        <v>789</v>
      </c>
      <c r="BE945" s="102"/>
      <c r="BF945" s="102"/>
      <c r="BG945" s="1735"/>
      <c r="BH945" s="1735"/>
      <c r="BI945" s="1735"/>
      <c r="BJ945" s="1669">
        <f t="shared" si="592"/>
        <v>77.041666666666657</v>
      </c>
      <c r="BK945" s="1669">
        <f t="shared" si="593"/>
        <v>58.880597014925371</v>
      </c>
      <c r="BL945" s="1658"/>
      <c r="BM945" s="18"/>
      <c r="BN945" s="2900" t="s">
        <v>2498</v>
      </c>
      <c r="BO945" s="1370"/>
      <c r="BP945" s="1660"/>
      <c r="BQ945" s="53"/>
    </row>
    <row r="946" spans="1:73" s="2428" customFormat="1" ht="51">
      <c r="A946" s="2523" t="s">
        <v>46</v>
      </c>
      <c r="B946" s="2524" t="s">
        <v>1905</v>
      </c>
      <c r="C946" s="145" t="s">
        <v>1906</v>
      </c>
      <c r="D946" s="168" t="s">
        <v>1907</v>
      </c>
      <c r="E946" s="2525" t="s">
        <v>524</v>
      </c>
      <c r="F946" s="2637" t="s">
        <v>1908</v>
      </c>
      <c r="G946" s="2527">
        <v>2400</v>
      </c>
      <c r="H946" s="2527">
        <v>2400</v>
      </c>
      <c r="I946" s="158"/>
      <c r="J946" s="158"/>
      <c r="K946" s="157">
        <v>2400</v>
      </c>
      <c r="L946" s="157">
        <v>2400</v>
      </c>
      <c r="M946" s="1005">
        <v>917.04</v>
      </c>
      <c r="N946" s="157">
        <v>516.24400000000003</v>
      </c>
      <c r="O946" s="2541">
        <f t="shared" ref="O946" si="608">P946+Q946+R946</f>
        <v>0</v>
      </c>
      <c r="P946" s="160"/>
      <c r="Q946" s="160"/>
      <c r="R946" s="160"/>
      <c r="S946" s="161">
        <f t="shared" si="566"/>
        <v>607</v>
      </c>
      <c r="T946" s="2541">
        <v>607</v>
      </c>
      <c r="U946" s="160"/>
      <c r="V946" s="160"/>
      <c r="W946" s="160">
        <f t="shared" si="567"/>
        <v>0</v>
      </c>
      <c r="X946" s="159">
        <v>0</v>
      </c>
      <c r="Y946" s="160"/>
      <c r="Z946" s="160"/>
      <c r="AA946" s="160">
        <f t="shared" si="568"/>
        <v>566.27200000000005</v>
      </c>
      <c r="AB946" s="160">
        <v>566.27200000000005</v>
      </c>
      <c r="AC946" s="160"/>
      <c r="AD946" s="160"/>
      <c r="AE946" s="160">
        <f t="shared" si="569"/>
        <v>0</v>
      </c>
      <c r="AF946" s="160">
        <f t="shared" ref="AF946" si="609">P946</f>
        <v>0</v>
      </c>
      <c r="AG946" s="160"/>
      <c r="AH946" s="160"/>
      <c r="AI946" s="160">
        <f t="shared" si="570"/>
        <v>607</v>
      </c>
      <c r="AJ946" s="160">
        <f t="shared" ref="AJ946" si="610">T946</f>
        <v>607</v>
      </c>
      <c r="AK946" s="160"/>
      <c r="AL946" s="160"/>
      <c r="AM946" s="2541">
        <f t="shared" si="571"/>
        <v>1060</v>
      </c>
      <c r="AN946" s="2541">
        <v>1060</v>
      </c>
      <c r="AO946" s="160"/>
      <c r="AP946" s="160"/>
      <c r="AQ946" s="2541">
        <f t="shared" si="572"/>
        <v>1340</v>
      </c>
      <c r="AR946" s="2541">
        <f t="shared" ref="AR946" si="611">H946-AN946</f>
        <v>1340</v>
      </c>
      <c r="AS946" s="160"/>
      <c r="AT946" s="160"/>
      <c r="AU946" s="160"/>
      <c r="AV946" s="2541">
        <f t="shared" si="573"/>
        <v>1340</v>
      </c>
      <c r="AW946" s="2541">
        <v>1340</v>
      </c>
      <c r="AX946" s="160"/>
      <c r="AY946" s="160"/>
      <c r="AZ946" s="160"/>
      <c r="BA946" s="99"/>
      <c r="BB946" s="99"/>
      <c r="BC946" s="99"/>
      <c r="BD946" s="2329">
        <v>789</v>
      </c>
      <c r="BE946" s="2329"/>
      <c r="BF946" s="933">
        <f t="shared" ref="BF946:BF1014" si="612">AM946-S946</f>
        <v>453</v>
      </c>
      <c r="BG946" s="2638">
        <v>2022</v>
      </c>
      <c r="BH946" s="2638" t="s">
        <v>2324</v>
      </c>
      <c r="BI946" s="2638" t="s">
        <v>2327</v>
      </c>
      <c r="BJ946" s="2531">
        <f t="shared" si="592"/>
        <v>77.041666666666657</v>
      </c>
      <c r="BK946" s="2531">
        <f t="shared" si="593"/>
        <v>58.880597014925371</v>
      </c>
      <c r="BL946" s="2638" t="s">
        <v>40</v>
      </c>
      <c r="BM946" s="2548"/>
      <c r="BN946" s="2900" t="s">
        <v>2498</v>
      </c>
      <c r="BO946" s="2920"/>
      <c r="BP946" s="2549"/>
      <c r="BQ946" s="2427"/>
    </row>
    <row r="947" spans="1:73" s="28" customFormat="1" ht="33" customHeight="1">
      <c r="A947" s="2203" t="s">
        <v>58</v>
      </c>
      <c r="B947" s="1798" t="s">
        <v>59</v>
      </c>
      <c r="C947" s="1733"/>
      <c r="D947" s="1733"/>
      <c r="E947" s="1734"/>
      <c r="F947" s="1734"/>
      <c r="G947" s="102">
        <f>G948+G952+G955</f>
        <v>1500</v>
      </c>
      <c r="H947" s="102">
        <f t="shared" ref="H947:BD947" si="613">H948+H952+H955</f>
        <v>1425</v>
      </c>
      <c r="I947" s="102">
        <f t="shared" si="613"/>
        <v>71</v>
      </c>
      <c r="J947" s="102">
        <f t="shared" si="613"/>
        <v>4</v>
      </c>
      <c r="K947" s="102">
        <f t="shared" si="613"/>
        <v>1496</v>
      </c>
      <c r="L947" s="102">
        <f t="shared" si="613"/>
        <v>1425</v>
      </c>
      <c r="M947" s="102">
        <f t="shared" si="613"/>
        <v>1017</v>
      </c>
      <c r="N947" s="102">
        <f t="shared" si="613"/>
        <v>600</v>
      </c>
      <c r="O947" s="102">
        <f t="shared" si="613"/>
        <v>202</v>
      </c>
      <c r="P947" s="102">
        <f t="shared" si="613"/>
        <v>202</v>
      </c>
      <c r="Q947" s="102">
        <f t="shared" si="613"/>
        <v>0</v>
      </c>
      <c r="R947" s="102">
        <f t="shared" si="613"/>
        <v>0</v>
      </c>
      <c r="S947" s="102">
        <f t="shared" si="613"/>
        <v>809</v>
      </c>
      <c r="T947" s="102">
        <f t="shared" si="613"/>
        <v>809</v>
      </c>
      <c r="U947" s="102">
        <f t="shared" si="613"/>
        <v>0</v>
      </c>
      <c r="V947" s="102">
        <f t="shared" si="613"/>
        <v>0</v>
      </c>
      <c r="W947" s="102">
        <f t="shared" si="613"/>
        <v>0</v>
      </c>
      <c r="X947" s="102">
        <f t="shared" si="613"/>
        <v>0</v>
      </c>
      <c r="Y947" s="102">
        <f t="shared" si="613"/>
        <v>0</v>
      </c>
      <c r="Z947" s="102">
        <f t="shared" si="613"/>
        <v>0</v>
      </c>
      <c r="AA947" s="102">
        <f t="shared" si="613"/>
        <v>637</v>
      </c>
      <c r="AB947" s="102">
        <f t="shared" si="613"/>
        <v>637</v>
      </c>
      <c r="AC947" s="102">
        <f t="shared" si="613"/>
        <v>0</v>
      </c>
      <c r="AD947" s="102">
        <f t="shared" si="613"/>
        <v>0</v>
      </c>
      <c r="AE947" s="102">
        <f t="shared" si="613"/>
        <v>202</v>
      </c>
      <c r="AF947" s="102">
        <f t="shared" si="613"/>
        <v>202</v>
      </c>
      <c r="AG947" s="102">
        <f t="shared" si="613"/>
        <v>0</v>
      </c>
      <c r="AH947" s="102">
        <f t="shared" si="613"/>
        <v>0</v>
      </c>
      <c r="AI947" s="102">
        <f t="shared" si="613"/>
        <v>809</v>
      </c>
      <c r="AJ947" s="102">
        <f t="shared" si="613"/>
        <v>809</v>
      </c>
      <c r="AK947" s="102">
        <f t="shared" si="613"/>
        <v>0</v>
      </c>
      <c r="AL947" s="102">
        <f t="shared" si="613"/>
        <v>0</v>
      </c>
      <c r="AM947" s="102">
        <f t="shared" si="613"/>
        <v>1413</v>
      </c>
      <c r="AN947" s="102">
        <f t="shared" si="613"/>
        <v>1413</v>
      </c>
      <c r="AO947" s="102">
        <f t="shared" si="613"/>
        <v>0</v>
      </c>
      <c r="AP947" s="102">
        <f t="shared" si="613"/>
        <v>0</v>
      </c>
      <c r="AQ947" s="102">
        <f t="shared" si="613"/>
        <v>83</v>
      </c>
      <c r="AR947" s="102">
        <f t="shared" si="613"/>
        <v>12</v>
      </c>
      <c r="AS947" s="102">
        <f t="shared" si="613"/>
        <v>0</v>
      </c>
      <c r="AT947" s="102">
        <f t="shared" si="613"/>
        <v>71</v>
      </c>
      <c r="AU947" s="102">
        <f t="shared" si="613"/>
        <v>0</v>
      </c>
      <c r="AV947" s="102">
        <f t="shared" si="613"/>
        <v>83</v>
      </c>
      <c r="AW947" s="102">
        <f t="shared" si="613"/>
        <v>12</v>
      </c>
      <c r="AX947" s="102">
        <f t="shared" si="613"/>
        <v>0</v>
      </c>
      <c r="AY947" s="102">
        <f t="shared" si="613"/>
        <v>71</v>
      </c>
      <c r="AZ947" s="102">
        <f t="shared" si="613"/>
        <v>0</v>
      </c>
      <c r="BA947" s="102">
        <f t="shared" si="613"/>
        <v>0</v>
      </c>
      <c r="BB947" s="102">
        <f t="shared" si="613"/>
        <v>0</v>
      </c>
      <c r="BC947" s="102">
        <f t="shared" si="613"/>
        <v>0</v>
      </c>
      <c r="BD947" s="102">
        <f t="shared" si="613"/>
        <v>1052</v>
      </c>
      <c r="BE947" s="1655">
        <f>'PL 3 PB DATP'!H92</f>
        <v>1052</v>
      </c>
      <c r="BF947" s="102">
        <f t="shared" ref="BF947" si="614">SUM(BF949:BF962)</f>
        <v>604</v>
      </c>
      <c r="BG947" s="1658"/>
      <c r="BH947" s="1658"/>
      <c r="BI947" s="1658"/>
      <c r="BJ947" s="1669">
        <f t="shared" si="592"/>
        <v>172.98245614035088</v>
      </c>
      <c r="BK947" s="1669">
        <f t="shared" si="593"/>
        <v>8766.6666666666679</v>
      </c>
      <c r="BL947" s="1658"/>
      <c r="BM947" s="18"/>
      <c r="BN947" s="2900" t="s">
        <v>2498</v>
      </c>
      <c r="BO947" s="1370"/>
      <c r="BP947" s="1660">
        <f>BE947-BD947</f>
        <v>0</v>
      </c>
      <c r="BQ947" s="53"/>
    </row>
    <row r="948" spans="1:73" s="28" customFormat="1" ht="39.75" customHeight="1">
      <c r="A948" s="2233" t="s">
        <v>73</v>
      </c>
      <c r="B948" s="1798" t="s">
        <v>2422</v>
      </c>
      <c r="C948" s="1733"/>
      <c r="D948" s="1733"/>
      <c r="E948" s="1734"/>
      <c r="F948" s="1734"/>
      <c r="G948" s="102">
        <f>SUM(G949:G951)</f>
        <v>900</v>
      </c>
      <c r="H948" s="102">
        <f t="shared" ref="H948:BD948" si="615">SUM(H949:H951)</f>
        <v>855</v>
      </c>
      <c r="I948" s="102">
        <f t="shared" si="615"/>
        <v>41</v>
      </c>
      <c r="J948" s="102">
        <f t="shared" si="615"/>
        <v>4</v>
      </c>
      <c r="K948" s="102">
        <f t="shared" si="615"/>
        <v>896</v>
      </c>
      <c r="L948" s="102">
        <f t="shared" si="615"/>
        <v>855</v>
      </c>
      <c r="M948" s="102">
        <f t="shared" si="615"/>
        <v>417</v>
      </c>
      <c r="N948" s="102">
        <f t="shared" si="615"/>
        <v>0</v>
      </c>
      <c r="O948" s="102">
        <f t="shared" si="615"/>
        <v>202</v>
      </c>
      <c r="P948" s="102">
        <f t="shared" si="615"/>
        <v>202</v>
      </c>
      <c r="Q948" s="102">
        <f t="shared" si="615"/>
        <v>0</v>
      </c>
      <c r="R948" s="102">
        <f t="shared" si="615"/>
        <v>0</v>
      </c>
      <c r="S948" s="102">
        <f t="shared" si="615"/>
        <v>251</v>
      </c>
      <c r="T948" s="102">
        <f t="shared" si="615"/>
        <v>251</v>
      </c>
      <c r="U948" s="102">
        <f t="shared" si="615"/>
        <v>0</v>
      </c>
      <c r="V948" s="102">
        <f t="shared" si="615"/>
        <v>0</v>
      </c>
      <c r="W948" s="102">
        <f t="shared" si="615"/>
        <v>0</v>
      </c>
      <c r="X948" s="102">
        <f t="shared" si="615"/>
        <v>0</v>
      </c>
      <c r="Y948" s="102">
        <f t="shared" si="615"/>
        <v>0</v>
      </c>
      <c r="Z948" s="102">
        <f t="shared" si="615"/>
        <v>0</v>
      </c>
      <c r="AA948" s="102">
        <f t="shared" si="615"/>
        <v>79</v>
      </c>
      <c r="AB948" s="102">
        <f t="shared" si="615"/>
        <v>79</v>
      </c>
      <c r="AC948" s="102">
        <f t="shared" si="615"/>
        <v>0</v>
      </c>
      <c r="AD948" s="102">
        <f t="shared" si="615"/>
        <v>0</v>
      </c>
      <c r="AE948" s="102">
        <f t="shared" si="615"/>
        <v>202</v>
      </c>
      <c r="AF948" s="102">
        <f t="shared" si="615"/>
        <v>202</v>
      </c>
      <c r="AG948" s="102">
        <f t="shared" si="615"/>
        <v>0</v>
      </c>
      <c r="AH948" s="102">
        <f t="shared" si="615"/>
        <v>0</v>
      </c>
      <c r="AI948" s="102">
        <f t="shared" si="615"/>
        <v>251</v>
      </c>
      <c r="AJ948" s="102">
        <f t="shared" si="615"/>
        <v>251</v>
      </c>
      <c r="AK948" s="102">
        <f t="shared" si="615"/>
        <v>0</v>
      </c>
      <c r="AL948" s="102">
        <f t="shared" si="615"/>
        <v>0</v>
      </c>
      <c r="AM948" s="102">
        <f t="shared" si="615"/>
        <v>855</v>
      </c>
      <c r="AN948" s="102">
        <f t="shared" si="615"/>
        <v>855</v>
      </c>
      <c r="AO948" s="102">
        <f t="shared" si="615"/>
        <v>0</v>
      </c>
      <c r="AP948" s="102">
        <f t="shared" si="615"/>
        <v>0</v>
      </c>
      <c r="AQ948" s="102">
        <f t="shared" si="615"/>
        <v>41</v>
      </c>
      <c r="AR948" s="102">
        <f t="shared" si="615"/>
        <v>0</v>
      </c>
      <c r="AS948" s="102">
        <f t="shared" si="615"/>
        <v>0</v>
      </c>
      <c r="AT948" s="102">
        <f t="shared" si="615"/>
        <v>41</v>
      </c>
      <c r="AU948" s="102">
        <f t="shared" si="615"/>
        <v>0</v>
      </c>
      <c r="AV948" s="102">
        <f t="shared" si="615"/>
        <v>41</v>
      </c>
      <c r="AW948" s="102">
        <f t="shared" si="615"/>
        <v>0</v>
      </c>
      <c r="AX948" s="102">
        <f t="shared" si="615"/>
        <v>0</v>
      </c>
      <c r="AY948" s="102">
        <f t="shared" si="615"/>
        <v>41</v>
      </c>
      <c r="AZ948" s="102">
        <f t="shared" si="615"/>
        <v>0</v>
      </c>
      <c r="BA948" s="102">
        <f t="shared" si="615"/>
        <v>0</v>
      </c>
      <c r="BB948" s="102">
        <f t="shared" si="615"/>
        <v>0</v>
      </c>
      <c r="BC948" s="102">
        <f t="shared" si="615"/>
        <v>0</v>
      </c>
      <c r="BD948" s="102">
        <f t="shared" si="615"/>
        <v>0</v>
      </c>
      <c r="BE948" s="102"/>
      <c r="BF948" s="102"/>
      <c r="BG948" s="1735"/>
      <c r="BH948" s="1735"/>
      <c r="BI948" s="1735"/>
      <c r="BJ948" s="1669">
        <f t="shared" si="592"/>
        <v>100</v>
      </c>
      <c r="BK948" s="1669" t="e">
        <f t="shared" si="593"/>
        <v>#DIV/0!</v>
      </c>
      <c r="BL948" s="1658"/>
      <c r="BM948" s="18"/>
      <c r="BN948" s="2900" t="s">
        <v>2498</v>
      </c>
      <c r="BO948" s="1370"/>
      <c r="BP948" s="1660"/>
      <c r="BQ948" s="53"/>
    </row>
    <row r="949" spans="1:73" s="2338" customFormat="1" ht="41.25" customHeight="1">
      <c r="A949" s="2446">
        <v>1</v>
      </c>
      <c r="B949" s="2639" t="s">
        <v>1032</v>
      </c>
      <c r="C949" s="173" t="s">
        <v>1033</v>
      </c>
      <c r="D949" s="173" t="s">
        <v>1034</v>
      </c>
      <c r="E949" s="2641">
        <v>2022</v>
      </c>
      <c r="F949" s="2642" t="s">
        <v>1035</v>
      </c>
      <c r="G949" s="2451">
        <v>300</v>
      </c>
      <c r="H949" s="2451">
        <v>285</v>
      </c>
      <c r="I949" s="118">
        <v>15</v>
      </c>
      <c r="J949" s="118"/>
      <c r="K949" s="134">
        <v>300</v>
      </c>
      <c r="L949" s="134">
        <v>285</v>
      </c>
      <c r="M949" s="1006">
        <v>202</v>
      </c>
      <c r="N949" s="146"/>
      <c r="O949" s="2456"/>
      <c r="P949" s="147"/>
      <c r="Q949" s="146"/>
      <c r="R949" s="146"/>
      <c r="S949" s="146">
        <f t="shared" si="566"/>
        <v>83</v>
      </c>
      <c r="T949" s="2458">
        <v>83</v>
      </c>
      <c r="U949" s="146"/>
      <c r="V949" s="146"/>
      <c r="W949" s="146">
        <f t="shared" si="567"/>
        <v>0</v>
      </c>
      <c r="X949" s="146"/>
      <c r="Y949" s="146"/>
      <c r="Z949" s="146"/>
      <c r="AA949" s="146">
        <f t="shared" si="568"/>
        <v>0</v>
      </c>
      <c r="AB949" s="146"/>
      <c r="AC949" s="146"/>
      <c r="AD949" s="146"/>
      <c r="AE949" s="146">
        <f t="shared" si="569"/>
        <v>0</v>
      </c>
      <c r="AF949" s="146"/>
      <c r="AG949" s="146"/>
      <c r="AH949" s="146"/>
      <c r="AI949" s="146">
        <f t="shared" si="570"/>
        <v>83</v>
      </c>
      <c r="AJ949" s="146">
        <v>83</v>
      </c>
      <c r="AK949" s="146"/>
      <c r="AL949" s="146"/>
      <c r="AM949" s="2458">
        <f t="shared" si="571"/>
        <v>285</v>
      </c>
      <c r="AN949" s="2458">
        <v>285</v>
      </c>
      <c r="AO949" s="146"/>
      <c r="AP949" s="146"/>
      <c r="AQ949" s="2458">
        <f t="shared" si="572"/>
        <v>15</v>
      </c>
      <c r="AR949" s="2458">
        <v>0</v>
      </c>
      <c r="AS949" s="146"/>
      <c r="AT949" s="146">
        <v>15</v>
      </c>
      <c r="AU949" s="146"/>
      <c r="AV949" s="2458">
        <f t="shared" si="573"/>
        <v>15</v>
      </c>
      <c r="AW949" s="2458">
        <v>0</v>
      </c>
      <c r="AX949" s="146"/>
      <c r="AY949" s="146">
        <v>15</v>
      </c>
      <c r="AZ949" s="146"/>
      <c r="BA949" s="191"/>
      <c r="BB949" s="191"/>
      <c r="BC949" s="191"/>
      <c r="BD949" s="2329">
        <f t="shared" ref="BD949:BD951" si="616">AW949</f>
        <v>0</v>
      </c>
      <c r="BE949" s="2329"/>
      <c r="BF949" s="935">
        <f t="shared" si="612"/>
        <v>202</v>
      </c>
      <c r="BG949" s="2459">
        <v>2022</v>
      </c>
      <c r="BH949" s="2459" t="s">
        <v>2324</v>
      </c>
      <c r="BI949" s="2459" t="s">
        <v>2327</v>
      </c>
      <c r="BJ949" s="2460">
        <f t="shared" si="592"/>
        <v>100</v>
      </c>
      <c r="BK949" s="2460" t="e">
        <f t="shared" si="593"/>
        <v>#DIV/0!</v>
      </c>
      <c r="BL949" s="2459" t="s">
        <v>40</v>
      </c>
      <c r="BM949" s="2461"/>
      <c r="BN949" s="2900" t="s">
        <v>2498</v>
      </c>
      <c r="BO949" s="2900"/>
      <c r="BP949" s="2462"/>
      <c r="BQ949" s="2738"/>
      <c r="BR949" s="2739"/>
      <c r="BS949" s="2739"/>
      <c r="BT949" s="2739"/>
      <c r="BU949" s="2739"/>
    </row>
    <row r="950" spans="1:73" s="2338" customFormat="1" ht="41.25" customHeight="1">
      <c r="A950" s="2446">
        <v>2</v>
      </c>
      <c r="B950" s="2639" t="s">
        <v>1036</v>
      </c>
      <c r="C950" s="173" t="s">
        <v>1024</v>
      </c>
      <c r="D950" s="173" t="s">
        <v>1034</v>
      </c>
      <c r="E950" s="2641">
        <v>2022</v>
      </c>
      <c r="F950" s="2642" t="s">
        <v>1037</v>
      </c>
      <c r="G950" s="2451">
        <v>300</v>
      </c>
      <c r="H950" s="2451">
        <v>285</v>
      </c>
      <c r="I950" s="118">
        <v>15</v>
      </c>
      <c r="J950" s="118"/>
      <c r="K950" s="134">
        <v>300</v>
      </c>
      <c r="L950" s="134">
        <v>285</v>
      </c>
      <c r="M950" s="1006">
        <v>15</v>
      </c>
      <c r="N950" s="146"/>
      <c r="O950" s="2456">
        <v>202</v>
      </c>
      <c r="P950" s="147">
        <v>202</v>
      </c>
      <c r="Q950" s="146"/>
      <c r="R950" s="146"/>
      <c r="S950" s="146">
        <f t="shared" si="566"/>
        <v>83</v>
      </c>
      <c r="T950" s="2458">
        <v>83</v>
      </c>
      <c r="U950" s="146"/>
      <c r="V950" s="146"/>
      <c r="W950" s="146">
        <f t="shared" si="567"/>
        <v>0</v>
      </c>
      <c r="X950" s="146"/>
      <c r="Y950" s="146"/>
      <c r="Z950" s="146"/>
      <c r="AA950" s="146">
        <f t="shared" si="568"/>
        <v>0</v>
      </c>
      <c r="AB950" s="146"/>
      <c r="AC950" s="146"/>
      <c r="AD950" s="146"/>
      <c r="AE950" s="146">
        <f t="shared" si="569"/>
        <v>202</v>
      </c>
      <c r="AF950" s="146">
        <v>202</v>
      </c>
      <c r="AG950" s="146"/>
      <c r="AH950" s="146"/>
      <c r="AI950" s="146">
        <f t="shared" si="570"/>
        <v>83</v>
      </c>
      <c r="AJ950" s="146">
        <v>83</v>
      </c>
      <c r="AK950" s="146"/>
      <c r="AL950" s="146"/>
      <c r="AM950" s="2458">
        <f t="shared" si="571"/>
        <v>285</v>
      </c>
      <c r="AN950" s="2458">
        <v>285</v>
      </c>
      <c r="AO950" s="146"/>
      <c r="AP950" s="146"/>
      <c r="AQ950" s="2458">
        <f t="shared" si="572"/>
        <v>15</v>
      </c>
      <c r="AR950" s="2458">
        <v>0</v>
      </c>
      <c r="AS950" s="146"/>
      <c r="AT950" s="146">
        <v>15</v>
      </c>
      <c r="AU950" s="146"/>
      <c r="AV950" s="2458">
        <f t="shared" si="573"/>
        <v>15</v>
      </c>
      <c r="AW950" s="2458">
        <v>0</v>
      </c>
      <c r="AX950" s="146"/>
      <c r="AY950" s="146">
        <v>15</v>
      </c>
      <c r="AZ950" s="146"/>
      <c r="BA950" s="191"/>
      <c r="BB950" s="191"/>
      <c r="BC950" s="191"/>
      <c r="BD950" s="2329">
        <f t="shared" si="616"/>
        <v>0</v>
      </c>
      <c r="BE950" s="2329"/>
      <c r="BF950" s="935">
        <f t="shared" si="612"/>
        <v>202</v>
      </c>
      <c r="BG950" s="2459">
        <v>2022</v>
      </c>
      <c r="BH950" s="2459" t="s">
        <v>2324</v>
      </c>
      <c r="BI950" s="2459" t="s">
        <v>2327</v>
      </c>
      <c r="BJ950" s="2460">
        <f t="shared" si="592"/>
        <v>100</v>
      </c>
      <c r="BK950" s="2460" t="e">
        <f t="shared" si="593"/>
        <v>#DIV/0!</v>
      </c>
      <c r="BL950" s="2459" t="s">
        <v>40</v>
      </c>
      <c r="BM950" s="2461"/>
      <c r="BN950" s="2900" t="s">
        <v>2498</v>
      </c>
      <c r="BO950" s="2900"/>
      <c r="BP950" s="2462"/>
      <c r="BQ950" s="2738"/>
      <c r="BR950" s="2739"/>
      <c r="BS950" s="2739"/>
      <c r="BT950" s="2739"/>
      <c r="BU950" s="2739"/>
    </row>
    <row r="951" spans="1:73" s="2338" customFormat="1" ht="41.25" customHeight="1">
      <c r="A951" s="2555">
        <v>3</v>
      </c>
      <c r="B951" s="2639" t="s">
        <v>1038</v>
      </c>
      <c r="C951" s="173" t="s">
        <v>1024</v>
      </c>
      <c r="D951" s="173" t="s">
        <v>1034</v>
      </c>
      <c r="E951" s="2641">
        <v>2022</v>
      </c>
      <c r="F951" s="2642" t="s">
        <v>1039</v>
      </c>
      <c r="G951" s="2451">
        <v>300</v>
      </c>
      <c r="H951" s="2451">
        <v>285</v>
      </c>
      <c r="I951" s="118">
        <v>11</v>
      </c>
      <c r="J951" s="118">
        <v>4</v>
      </c>
      <c r="K951" s="134">
        <v>296</v>
      </c>
      <c r="L951" s="134">
        <v>285</v>
      </c>
      <c r="M951" s="1035">
        <v>200</v>
      </c>
      <c r="N951" s="95"/>
      <c r="O951" s="2456"/>
      <c r="P951" s="147"/>
      <c r="Q951" s="95"/>
      <c r="R951" s="95"/>
      <c r="S951" s="146">
        <f t="shared" si="566"/>
        <v>85</v>
      </c>
      <c r="T951" s="2452">
        <v>85</v>
      </c>
      <c r="U951" s="95"/>
      <c r="V951" s="95"/>
      <c r="W951" s="146">
        <f t="shared" si="567"/>
        <v>0</v>
      </c>
      <c r="X951" s="95"/>
      <c r="Y951" s="95"/>
      <c r="Z951" s="95"/>
      <c r="AA951" s="146">
        <f t="shared" si="568"/>
        <v>79</v>
      </c>
      <c r="AB951" s="95">
        <v>79</v>
      </c>
      <c r="AC951" s="95"/>
      <c r="AD951" s="95"/>
      <c r="AE951" s="146">
        <f t="shared" si="569"/>
        <v>0</v>
      </c>
      <c r="AF951" s="95"/>
      <c r="AG951" s="95"/>
      <c r="AH951" s="95"/>
      <c r="AI951" s="146">
        <f t="shared" si="570"/>
        <v>85</v>
      </c>
      <c r="AJ951" s="146">
        <v>85</v>
      </c>
      <c r="AK951" s="95"/>
      <c r="AL951" s="95"/>
      <c r="AM951" s="2458">
        <f t="shared" si="571"/>
        <v>285</v>
      </c>
      <c r="AN951" s="2452">
        <v>285</v>
      </c>
      <c r="AO951" s="95"/>
      <c r="AP951" s="95"/>
      <c r="AQ951" s="2458">
        <f t="shared" si="572"/>
        <v>11</v>
      </c>
      <c r="AR951" s="2458">
        <v>0</v>
      </c>
      <c r="AS951" s="146"/>
      <c r="AT951" s="146">
        <v>11</v>
      </c>
      <c r="AU951" s="95"/>
      <c r="AV951" s="2458">
        <f t="shared" si="573"/>
        <v>11</v>
      </c>
      <c r="AW951" s="2458">
        <v>0</v>
      </c>
      <c r="AX951" s="95"/>
      <c r="AY951" s="146">
        <v>11</v>
      </c>
      <c r="AZ951" s="95"/>
      <c r="BA951" s="121"/>
      <c r="BB951" s="121"/>
      <c r="BC951" s="121"/>
      <c r="BD951" s="2329">
        <f t="shared" si="616"/>
        <v>0</v>
      </c>
      <c r="BE951" s="2329"/>
      <c r="BF951" s="955">
        <f t="shared" si="612"/>
        <v>200</v>
      </c>
      <c r="BG951" s="2459">
        <v>2022</v>
      </c>
      <c r="BH951" s="2459" t="s">
        <v>2324</v>
      </c>
      <c r="BI951" s="2459" t="s">
        <v>2327</v>
      </c>
      <c r="BJ951" s="2460">
        <f t="shared" si="592"/>
        <v>100</v>
      </c>
      <c r="BK951" s="2460" t="e">
        <f t="shared" si="593"/>
        <v>#DIV/0!</v>
      </c>
      <c r="BL951" s="2459" t="s">
        <v>40</v>
      </c>
      <c r="BM951" s="2755"/>
      <c r="BN951" s="2900" t="s">
        <v>2498</v>
      </c>
      <c r="BO951" s="2943"/>
      <c r="BP951" s="2756"/>
      <c r="BQ951" s="2738"/>
      <c r="BR951" s="2739"/>
      <c r="BS951" s="2739"/>
      <c r="BT951" s="2739"/>
      <c r="BU951" s="2739"/>
    </row>
    <row r="952" spans="1:73" s="1632" customFormat="1" ht="25.5" customHeight="1">
      <c r="A952" s="2230" t="s">
        <v>74</v>
      </c>
      <c r="B952" s="1881" t="s">
        <v>2420</v>
      </c>
      <c r="C952" s="1827"/>
      <c r="D952" s="1827"/>
      <c r="E952" s="1887"/>
      <c r="F952" s="1888"/>
      <c r="G952" s="1889">
        <f>SUM(G953:G954)</f>
        <v>600</v>
      </c>
      <c r="H952" s="1889">
        <f t="shared" ref="H952:BD952" si="617">SUM(H953:H954)</f>
        <v>570</v>
      </c>
      <c r="I952" s="1889">
        <f t="shared" si="617"/>
        <v>30</v>
      </c>
      <c r="J952" s="1889">
        <f t="shared" si="617"/>
        <v>0</v>
      </c>
      <c r="K952" s="1889">
        <f t="shared" si="617"/>
        <v>600</v>
      </c>
      <c r="L952" s="1889">
        <f t="shared" si="617"/>
        <v>570</v>
      </c>
      <c r="M952" s="1889">
        <f t="shared" si="617"/>
        <v>600</v>
      </c>
      <c r="N952" s="1889">
        <f t="shared" si="617"/>
        <v>600</v>
      </c>
      <c r="O952" s="1889">
        <f t="shared" si="617"/>
        <v>0</v>
      </c>
      <c r="P952" s="1889">
        <f t="shared" si="617"/>
        <v>0</v>
      </c>
      <c r="Q952" s="1889">
        <f t="shared" si="617"/>
        <v>0</v>
      </c>
      <c r="R952" s="1889">
        <f t="shared" si="617"/>
        <v>0</v>
      </c>
      <c r="S952" s="1889">
        <f t="shared" si="617"/>
        <v>558</v>
      </c>
      <c r="T952" s="1889">
        <f t="shared" si="617"/>
        <v>558</v>
      </c>
      <c r="U952" s="1889">
        <f t="shared" si="617"/>
        <v>0</v>
      </c>
      <c r="V952" s="1889">
        <f t="shared" si="617"/>
        <v>0</v>
      </c>
      <c r="W952" s="1889">
        <f t="shared" si="617"/>
        <v>0</v>
      </c>
      <c r="X952" s="1889">
        <f t="shared" si="617"/>
        <v>0</v>
      </c>
      <c r="Y952" s="1889">
        <f t="shared" si="617"/>
        <v>0</v>
      </c>
      <c r="Z952" s="1889">
        <f t="shared" si="617"/>
        <v>0</v>
      </c>
      <c r="AA952" s="1889">
        <f t="shared" si="617"/>
        <v>558</v>
      </c>
      <c r="AB952" s="1889">
        <f t="shared" si="617"/>
        <v>558</v>
      </c>
      <c r="AC952" s="1889">
        <f t="shared" si="617"/>
        <v>0</v>
      </c>
      <c r="AD952" s="1889">
        <f t="shared" si="617"/>
        <v>0</v>
      </c>
      <c r="AE952" s="1889">
        <f t="shared" si="617"/>
        <v>0</v>
      </c>
      <c r="AF952" s="1889">
        <f t="shared" si="617"/>
        <v>0</v>
      </c>
      <c r="AG952" s="1889">
        <f t="shared" si="617"/>
        <v>0</v>
      </c>
      <c r="AH952" s="1889">
        <f t="shared" si="617"/>
        <v>0</v>
      </c>
      <c r="AI952" s="1889">
        <f t="shared" si="617"/>
        <v>558</v>
      </c>
      <c r="AJ952" s="1889">
        <f t="shared" si="617"/>
        <v>558</v>
      </c>
      <c r="AK952" s="1889">
        <f t="shared" si="617"/>
        <v>0</v>
      </c>
      <c r="AL952" s="1889">
        <f t="shared" si="617"/>
        <v>0</v>
      </c>
      <c r="AM952" s="1889">
        <f t="shared" si="617"/>
        <v>558</v>
      </c>
      <c r="AN952" s="1889">
        <f t="shared" si="617"/>
        <v>558</v>
      </c>
      <c r="AO952" s="1889">
        <f t="shared" si="617"/>
        <v>0</v>
      </c>
      <c r="AP952" s="1889">
        <f t="shared" si="617"/>
        <v>0</v>
      </c>
      <c r="AQ952" s="1889">
        <f t="shared" si="617"/>
        <v>42</v>
      </c>
      <c r="AR952" s="1889">
        <f t="shared" si="617"/>
        <v>12</v>
      </c>
      <c r="AS952" s="1889">
        <f t="shared" si="617"/>
        <v>0</v>
      </c>
      <c r="AT952" s="1889">
        <f t="shared" si="617"/>
        <v>30</v>
      </c>
      <c r="AU952" s="1889">
        <f t="shared" si="617"/>
        <v>0</v>
      </c>
      <c r="AV952" s="1889">
        <f t="shared" si="617"/>
        <v>42</v>
      </c>
      <c r="AW952" s="1889">
        <f t="shared" si="617"/>
        <v>12</v>
      </c>
      <c r="AX952" s="1889">
        <f t="shared" si="617"/>
        <v>0</v>
      </c>
      <c r="AY952" s="1889">
        <f t="shared" si="617"/>
        <v>30</v>
      </c>
      <c r="AZ952" s="1889">
        <f t="shared" si="617"/>
        <v>0</v>
      </c>
      <c r="BA952" s="1889">
        <f t="shared" si="617"/>
        <v>0</v>
      </c>
      <c r="BB952" s="1889">
        <f t="shared" si="617"/>
        <v>0</v>
      </c>
      <c r="BC952" s="1889">
        <f t="shared" si="617"/>
        <v>0</v>
      </c>
      <c r="BD952" s="1889">
        <f t="shared" si="617"/>
        <v>12</v>
      </c>
      <c r="BE952" s="102"/>
      <c r="BF952" s="1890"/>
      <c r="BG952" s="164"/>
      <c r="BH952" s="164"/>
      <c r="BI952" s="164"/>
      <c r="BJ952" s="1891">
        <f t="shared" si="592"/>
        <v>100</v>
      </c>
      <c r="BK952" s="1891">
        <f t="shared" si="593"/>
        <v>100</v>
      </c>
      <c r="BL952" s="1892"/>
      <c r="BM952" s="1733"/>
      <c r="BN952" s="2900" t="s">
        <v>2498</v>
      </c>
      <c r="BO952" s="2947"/>
      <c r="BP952" s="1893"/>
      <c r="BQ952" s="1894"/>
      <c r="BR952" s="1631"/>
      <c r="BS952" s="1631"/>
      <c r="BT952" s="1631"/>
      <c r="BU952" s="1631"/>
    </row>
    <row r="953" spans="1:73" s="2406" customFormat="1" ht="42" customHeight="1">
      <c r="A953" s="2446">
        <v>1</v>
      </c>
      <c r="B953" s="2639" t="s">
        <v>1040</v>
      </c>
      <c r="C953" s="173" t="s">
        <v>828</v>
      </c>
      <c r="D953" s="173" t="s">
        <v>1041</v>
      </c>
      <c r="E953" s="2641">
        <v>2023</v>
      </c>
      <c r="F953" s="2642" t="s">
        <v>1042</v>
      </c>
      <c r="G953" s="2451">
        <v>300</v>
      </c>
      <c r="H953" s="2451">
        <v>285</v>
      </c>
      <c r="I953" s="118">
        <v>15</v>
      </c>
      <c r="J953" s="118"/>
      <c r="K953" s="134">
        <v>300</v>
      </c>
      <c r="L953" s="134">
        <v>285</v>
      </c>
      <c r="M953" s="1006">
        <v>300</v>
      </c>
      <c r="N953" s="146">
        <v>300</v>
      </c>
      <c r="O953" s="2456"/>
      <c r="P953" s="147"/>
      <c r="Q953" s="146"/>
      <c r="R953" s="146"/>
      <c r="S953" s="146">
        <f t="shared" si="566"/>
        <v>285</v>
      </c>
      <c r="T953" s="2458">
        <v>285</v>
      </c>
      <c r="U953" s="146"/>
      <c r="V953" s="146"/>
      <c r="W953" s="146">
        <f t="shared" si="567"/>
        <v>0</v>
      </c>
      <c r="X953" s="146"/>
      <c r="Y953" s="146"/>
      <c r="Z953" s="146"/>
      <c r="AA953" s="146">
        <f t="shared" si="568"/>
        <v>285</v>
      </c>
      <c r="AB953" s="146">
        <v>285</v>
      </c>
      <c r="AC953" s="146"/>
      <c r="AD953" s="146"/>
      <c r="AE953" s="146">
        <f t="shared" si="569"/>
        <v>0</v>
      </c>
      <c r="AF953" s="146"/>
      <c r="AG953" s="146"/>
      <c r="AH953" s="146"/>
      <c r="AI953" s="146">
        <f t="shared" si="570"/>
        <v>285</v>
      </c>
      <c r="AJ953" s="146">
        <v>285</v>
      </c>
      <c r="AK953" s="146"/>
      <c r="AL953" s="146"/>
      <c r="AM953" s="2458">
        <f t="shared" si="571"/>
        <v>285</v>
      </c>
      <c r="AN953" s="2458">
        <v>285</v>
      </c>
      <c r="AO953" s="146"/>
      <c r="AP953" s="146"/>
      <c r="AQ953" s="2458">
        <f t="shared" si="572"/>
        <v>15</v>
      </c>
      <c r="AR953" s="2458">
        <v>0</v>
      </c>
      <c r="AS953" s="146"/>
      <c r="AT953" s="146">
        <v>15</v>
      </c>
      <c r="AU953" s="146"/>
      <c r="AV953" s="2458">
        <f t="shared" si="573"/>
        <v>15</v>
      </c>
      <c r="AW953" s="2458">
        <v>0</v>
      </c>
      <c r="AX953" s="146"/>
      <c r="AY953" s="146">
        <v>15</v>
      </c>
      <c r="AZ953" s="146"/>
      <c r="BA953" s="191"/>
      <c r="BB953" s="191"/>
      <c r="BC953" s="191"/>
      <c r="BD953" s="2566"/>
      <c r="BE953" s="2566"/>
      <c r="BF953" s="935">
        <f t="shared" si="612"/>
        <v>0</v>
      </c>
      <c r="BG953" s="2459">
        <v>2023</v>
      </c>
      <c r="BH953" s="2459" t="s">
        <v>2324</v>
      </c>
      <c r="BI953" s="2459" t="s">
        <v>2327</v>
      </c>
      <c r="BJ953" s="2460">
        <f t="shared" si="592"/>
        <v>100</v>
      </c>
      <c r="BK953" s="2460" t="e">
        <f t="shared" si="593"/>
        <v>#DIV/0!</v>
      </c>
      <c r="BL953" s="2459" t="s">
        <v>40</v>
      </c>
      <c r="BM953" s="2461"/>
      <c r="BN953" s="2900" t="s">
        <v>2498</v>
      </c>
      <c r="BO953" s="2900"/>
      <c r="BP953" s="2462"/>
      <c r="BQ953" s="2738"/>
      <c r="BR953" s="2740"/>
      <c r="BS953" s="2740"/>
      <c r="BT953" s="2740"/>
      <c r="BU953" s="2740"/>
    </row>
    <row r="954" spans="1:73" s="2406" customFormat="1" ht="31.5" customHeight="1">
      <c r="A954" s="2446">
        <v>2</v>
      </c>
      <c r="B954" s="2639" t="s">
        <v>1043</v>
      </c>
      <c r="C954" s="173" t="s">
        <v>849</v>
      </c>
      <c r="D954" s="173" t="s">
        <v>1041</v>
      </c>
      <c r="E954" s="2641">
        <v>2023</v>
      </c>
      <c r="F954" s="2642" t="s">
        <v>1044</v>
      </c>
      <c r="G954" s="2451">
        <v>300</v>
      </c>
      <c r="H954" s="2451">
        <v>285</v>
      </c>
      <c r="I954" s="118">
        <v>15</v>
      </c>
      <c r="J954" s="118"/>
      <c r="K954" s="134">
        <v>300</v>
      </c>
      <c r="L954" s="134">
        <v>285</v>
      </c>
      <c r="M954" s="1006">
        <v>300</v>
      </c>
      <c r="N954" s="146">
        <v>300</v>
      </c>
      <c r="O954" s="2456"/>
      <c r="P954" s="147"/>
      <c r="Q954" s="146"/>
      <c r="R954" s="146"/>
      <c r="S954" s="146">
        <f t="shared" si="566"/>
        <v>273</v>
      </c>
      <c r="T954" s="2458">
        <v>273</v>
      </c>
      <c r="U954" s="146"/>
      <c r="V954" s="146"/>
      <c r="W954" s="146">
        <f t="shared" si="567"/>
        <v>0</v>
      </c>
      <c r="X954" s="146"/>
      <c r="Y954" s="146"/>
      <c r="Z954" s="146"/>
      <c r="AA954" s="146">
        <f t="shared" si="568"/>
        <v>273</v>
      </c>
      <c r="AB954" s="146">
        <v>273</v>
      </c>
      <c r="AC954" s="146"/>
      <c r="AD954" s="146"/>
      <c r="AE954" s="146">
        <f t="shared" si="569"/>
        <v>0</v>
      </c>
      <c r="AF954" s="146"/>
      <c r="AG954" s="146"/>
      <c r="AH954" s="146"/>
      <c r="AI954" s="146">
        <f t="shared" si="570"/>
        <v>273</v>
      </c>
      <c r="AJ954" s="146">
        <v>273</v>
      </c>
      <c r="AK954" s="146"/>
      <c r="AL954" s="146"/>
      <c r="AM954" s="2458">
        <f t="shared" si="571"/>
        <v>273</v>
      </c>
      <c r="AN954" s="2458">
        <v>273</v>
      </c>
      <c r="AO954" s="146"/>
      <c r="AP954" s="146"/>
      <c r="AQ954" s="2458">
        <f t="shared" si="572"/>
        <v>27</v>
      </c>
      <c r="AR954" s="2458">
        <v>12</v>
      </c>
      <c r="AS954" s="146"/>
      <c r="AT954" s="146">
        <v>15</v>
      </c>
      <c r="AU954" s="146"/>
      <c r="AV954" s="2458">
        <f t="shared" si="573"/>
        <v>27</v>
      </c>
      <c r="AW954" s="2458">
        <v>12</v>
      </c>
      <c r="AX954" s="146"/>
      <c r="AY954" s="146">
        <v>15</v>
      </c>
      <c r="AZ954" s="146"/>
      <c r="BA954" s="191"/>
      <c r="BB954" s="191"/>
      <c r="BC954" s="191"/>
      <c r="BD954" s="2458">
        <v>12</v>
      </c>
      <c r="BE954" s="2566"/>
      <c r="BF954" s="935">
        <f t="shared" si="612"/>
        <v>0</v>
      </c>
      <c r="BG954" s="2459">
        <v>2023</v>
      </c>
      <c r="BH954" s="2459" t="s">
        <v>2324</v>
      </c>
      <c r="BI954" s="2459" t="s">
        <v>2327</v>
      </c>
      <c r="BJ954" s="2460">
        <f t="shared" si="592"/>
        <v>100</v>
      </c>
      <c r="BK954" s="2460">
        <f t="shared" si="593"/>
        <v>100</v>
      </c>
      <c r="BL954" s="2459" t="s">
        <v>40</v>
      </c>
      <c r="BM954" s="2461"/>
      <c r="BN954" s="2900" t="s">
        <v>2498</v>
      </c>
      <c r="BO954" s="2900"/>
      <c r="BP954" s="2462"/>
      <c r="BQ954" s="2738"/>
      <c r="BR954" s="2740"/>
      <c r="BS954" s="2740"/>
      <c r="BT954" s="2740"/>
      <c r="BU954" s="2740"/>
    </row>
    <row r="955" spans="1:73" s="2343" customFormat="1" ht="31.5" customHeight="1">
      <c r="A955" s="2560" t="s">
        <v>712</v>
      </c>
      <c r="B955" s="2777" t="s">
        <v>2468</v>
      </c>
      <c r="C955" s="2107"/>
      <c r="D955" s="2107"/>
      <c r="E955" s="2644"/>
      <c r="F955" s="2645"/>
      <c r="G955" s="2647"/>
      <c r="H955" s="2647"/>
      <c r="I955" s="2108"/>
      <c r="J955" s="2108"/>
      <c r="K955" s="2108"/>
      <c r="L955" s="2108"/>
      <c r="M955" s="2108"/>
      <c r="N955" s="2108"/>
      <c r="O955" s="2647"/>
      <c r="P955" s="2108"/>
      <c r="Q955" s="2108"/>
      <c r="R955" s="2108"/>
      <c r="S955" s="2108"/>
      <c r="T955" s="2647"/>
      <c r="U955" s="2108"/>
      <c r="V955" s="2108"/>
      <c r="W955" s="2108"/>
      <c r="X955" s="2108"/>
      <c r="Y955" s="2108"/>
      <c r="Z955" s="2108"/>
      <c r="AA955" s="2108"/>
      <c r="AB955" s="2108"/>
      <c r="AC955" s="2108"/>
      <c r="AD955" s="2108"/>
      <c r="AE955" s="2108"/>
      <c r="AF955" s="2108"/>
      <c r="AG955" s="2108"/>
      <c r="AH955" s="2108"/>
      <c r="AI955" s="2108"/>
      <c r="AJ955" s="2108"/>
      <c r="AK955" s="2108"/>
      <c r="AL955" s="2108"/>
      <c r="AM955" s="2647"/>
      <c r="AN955" s="2647"/>
      <c r="AO955" s="2108"/>
      <c r="AP955" s="2108"/>
      <c r="AQ955" s="2647"/>
      <c r="AR955" s="2647"/>
      <c r="AS955" s="2108"/>
      <c r="AT955" s="2108"/>
      <c r="AU955" s="2108"/>
      <c r="AV955" s="2647"/>
      <c r="AW955" s="2647"/>
      <c r="AX955" s="2111"/>
      <c r="AY955" s="2111"/>
      <c r="AZ955" s="2111"/>
      <c r="BA955" s="2111"/>
      <c r="BB955" s="2111"/>
      <c r="BC955" s="2111"/>
      <c r="BD955" s="2649">
        <v>1040</v>
      </c>
      <c r="BE955" s="2649"/>
      <c r="BF955" s="2115"/>
      <c r="BG955" s="2648"/>
      <c r="BH955" s="2648"/>
      <c r="BI955" s="2648"/>
      <c r="BJ955" s="2567" t="e">
        <f t="shared" si="592"/>
        <v>#DIV/0!</v>
      </c>
      <c r="BK955" s="2567" t="e">
        <f t="shared" si="593"/>
        <v>#DIV/0!</v>
      </c>
      <c r="BL955" s="2564" t="s">
        <v>2327</v>
      </c>
      <c r="BM955" s="2592"/>
      <c r="BN955" s="2900" t="s">
        <v>2498</v>
      </c>
      <c r="BO955" s="2907"/>
      <c r="BP955" s="2568"/>
      <c r="BQ955" s="2788"/>
      <c r="BR955" s="2788"/>
      <c r="BS955" s="2788"/>
      <c r="BT955" s="2788"/>
      <c r="BU955" s="2788"/>
    </row>
    <row r="956" spans="1:73" s="1927" customFormat="1" ht="43.5" customHeight="1">
      <c r="A956" s="2232">
        <v>1</v>
      </c>
      <c r="B956" s="2242" t="s">
        <v>1045</v>
      </c>
      <c r="C956" s="2277" t="s">
        <v>845</v>
      </c>
      <c r="D956" s="2117"/>
      <c r="E956" s="2118"/>
      <c r="F956" s="2119"/>
      <c r="G956" s="2121">
        <v>300</v>
      </c>
      <c r="H956" s="2121">
        <v>285</v>
      </c>
      <c r="I956" s="2121">
        <v>15</v>
      </c>
      <c r="J956" s="2121"/>
      <c r="K956" s="2017">
        <v>300</v>
      </c>
      <c r="L956" s="2121">
        <v>285</v>
      </c>
      <c r="M956" s="2278"/>
      <c r="N956" s="2146"/>
      <c r="O956" s="2060"/>
      <c r="P956" s="2060"/>
      <c r="Q956" s="2146"/>
      <c r="R956" s="2146"/>
      <c r="S956" s="2146">
        <f t="shared" si="566"/>
        <v>0</v>
      </c>
      <c r="T956" s="2146"/>
      <c r="U956" s="2146"/>
      <c r="V956" s="2146"/>
      <c r="W956" s="2146">
        <f t="shared" si="567"/>
        <v>0</v>
      </c>
      <c r="X956" s="2146"/>
      <c r="Y956" s="2146"/>
      <c r="Z956" s="2146"/>
      <c r="AA956" s="2146">
        <f t="shared" si="568"/>
        <v>0</v>
      </c>
      <c r="AB956" s="2146"/>
      <c r="AC956" s="2146"/>
      <c r="AD956" s="2146"/>
      <c r="AE956" s="2146">
        <f t="shared" si="569"/>
        <v>0</v>
      </c>
      <c r="AF956" s="2146"/>
      <c r="AG956" s="2146"/>
      <c r="AH956" s="2146"/>
      <c r="AI956" s="2146">
        <f t="shared" si="570"/>
        <v>0</v>
      </c>
      <c r="AJ956" s="2146"/>
      <c r="AK956" s="2146"/>
      <c r="AL956" s="2146"/>
      <c r="AM956" s="2146">
        <f t="shared" si="571"/>
        <v>0</v>
      </c>
      <c r="AN956" s="2146"/>
      <c r="AO956" s="2146"/>
      <c r="AP956" s="2146"/>
      <c r="AQ956" s="1554">
        <f t="shared" si="572"/>
        <v>300</v>
      </c>
      <c r="AR956" s="2146">
        <v>285</v>
      </c>
      <c r="AS956" s="2146"/>
      <c r="AT956" s="2146">
        <v>15</v>
      </c>
      <c r="AU956" s="2146"/>
      <c r="AV956" s="1554">
        <f t="shared" si="573"/>
        <v>263</v>
      </c>
      <c r="AW956" s="2146">
        <v>248</v>
      </c>
      <c r="AX956" s="2146"/>
      <c r="AY956" s="2146">
        <v>15</v>
      </c>
      <c r="AZ956" s="2146"/>
      <c r="BA956" s="2279"/>
      <c r="BB956" s="2279"/>
      <c r="BC956" s="2279"/>
      <c r="BD956" s="2279"/>
      <c r="BE956" s="2279"/>
      <c r="BF956" s="2280">
        <f t="shared" si="612"/>
        <v>0</v>
      </c>
      <c r="BG956" s="2063">
        <v>2024</v>
      </c>
      <c r="BH956" s="2063" t="s">
        <v>2323</v>
      </c>
      <c r="BI956" s="2063" t="s">
        <v>2327</v>
      </c>
      <c r="BJ956" s="2064">
        <f t="shared" si="592"/>
        <v>0</v>
      </c>
      <c r="BK956" s="2064">
        <f t="shared" si="593"/>
        <v>0</v>
      </c>
      <c r="BL956" s="2063"/>
      <c r="BM956" s="2163"/>
      <c r="BN956" s="2900" t="s">
        <v>2498</v>
      </c>
      <c r="BO956" s="2937"/>
      <c r="BP956" s="2281"/>
      <c r="BQ956" s="2149"/>
      <c r="BR956" s="2149"/>
      <c r="BS956" s="2149"/>
      <c r="BT956" s="2149"/>
      <c r="BU956" s="2149"/>
    </row>
    <row r="957" spans="1:73" s="1927" customFormat="1" ht="43.5" customHeight="1">
      <c r="A957" s="2235">
        <v>2</v>
      </c>
      <c r="B957" s="2242" t="s">
        <v>1046</v>
      </c>
      <c r="C957" s="2277" t="s">
        <v>840</v>
      </c>
      <c r="D957" s="2117"/>
      <c r="E957" s="2118"/>
      <c r="F957" s="2119"/>
      <c r="G957" s="2121">
        <v>300</v>
      </c>
      <c r="H957" s="2121">
        <v>285</v>
      </c>
      <c r="I957" s="2121">
        <v>15</v>
      </c>
      <c r="J957" s="2121"/>
      <c r="K957" s="2017">
        <v>300</v>
      </c>
      <c r="L957" s="2121">
        <v>285</v>
      </c>
      <c r="M957" s="2059"/>
      <c r="N957" s="1554"/>
      <c r="O957" s="2060"/>
      <c r="P957" s="2060"/>
      <c r="Q957" s="1554"/>
      <c r="R957" s="1554"/>
      <c r="S957" s="1554">
        <f t="shared" si="566"/>
        <v>0</v>
      </c>
      <c r="T957" s="1554"/>
      <c r="U957" s="1554"/>
      <c r="V957" s="1554"/>
      <c r="W957" s="1554">
        <f t="shared" si="567"/>
        <v>0</v>
      </c>
      <c r="X957" s="1554"/>
      <c r="Y957" s="1554"/>
      <c r="Z957" s="1554"/>
      <c r="AA957" s="1554">
        <f t="shared" si="568"/>
        <v>0</v>
      </c>
      <c r="AB957" s="1554"/>
      <c r="AC957" s="1554"/>
      <c r="AD957" s="1554"/>
      <c r="AE957" s="1554">
        <f t="shared" si="569"/>
        <v>0</v>
      </c>
      <c r="AF957" s="1554"/>
      <c r="AG957" s="1554"/>
      <c r="AH957" s="1554"/>
      <c r="AI957" s="1554">
        <f t="shared" si="570"/>
        <v>0</v>
      </c>
      <c r="AJ957" s="1554"/>
      <c r="AK957" s="1554"/>
      <c r="AL957" s="1554"/>
      <c r="AM957" s="1554">
        <f t="shared" si="571"/>
        <v>0</v>
      </c>
      <c r="AN957" s="1554"/>
      <c r="AO957" s="1554"/>
      <c r="AP957" s="1554"/>
      <c r="AQ957" s="1554">
        <f t="shared" si="572"/>
        <v>300</v>
      </c>
      <c r="AR957" s="2146">
        <v>285</v>
      </c>
      <c r="AS957" s="2146"/>
      <c r="AT957" s="2146">
        <v>15</v>
      </c>
      <c r="AU957" s="1554"/>
      <c r="AV957" s="1554">
        <f t="shared" si="573"/>
        <v>0</v>
      </c>
      <c r="AW957" s="1554"/>
      <c r="AX957" s="1554"/>
      <c r="AY957" s="1554"/>
      <c r="AZ957" s="1554"/>
      <c r="BA957" s="2061"/>
      <c r="BB957" s="2061"/>
      <c r="BC957" s="2061"/>
      <c r="BD957" s="2061"/>
      <c r="BE957" s="2061"/>
      <c r="BF957" s="2062">
        <f t="shared" si="612"/>
        <v>0</v>
      </c>
      <c r="BG957" s="2063">
        <v>2024</v>
      </c>
      <c r="BH957" s="2063" t="s">
        <v>2323</v>
      </c>
      <c r="BI957" s="2063" t="s">
        <v>2327</v>
      </c>
      <c r="BJ957" s="2064">
        <f t="shared" si="592"/>
        <v>0</v>
      </c>
      <c r="BK957" s="2064">
        <f t="shared" si="593"/>
        <v>0</v>
      </c>
      <c r="BL957" s="2063"/>
      <c r="BM957" s="2122"/>
      <c r="BN957" s="2900" t="s">
        <v>2498</v>
      </c>
      <c r="BO957" s="2902"/>
      <c r="BP957" s="2066"/>
      <c r="BQ957" s="2149"/>
      <c r="BR957" s="2149"/>
      <c r="BS957" s="2149"/>
      <c r="BT957" s="2149"/>
      <c r="BU957" s="2149"/>
    </row>
    <row r="958" spans="1:73" s="1927" customFormat="1" ht="43.5" customHeight="1">
      <c r="A958" s="2232">
        <v>3</v>
      </c>
      <c r="B958" s="2242" t="s">
        <v>1047</v>
      </c>
      <c r="C958" s="2277" t="s">
        <v>832</v>
      </c>
      <c r="D958" s="2117"/>
      <c r="E958" s="2118"/>
      <c r="F958" s="2119"/>
      <c r="G958" s="2121">
        <v>300</v>
      </c>
      <c r="H958" s="2121">
        <v>285</v>
      </c>
      <c r="I958" s="2121">
        <v>15</v>
      </c>
      <c r="J958" s="2121"/>
      <c r="K958" s="2017">
        <v>300</v>
      </c>
      <c r="L958" s="2121">
        <v>285</v>
      </c>
      <c r="M958" s="2059"/>
      <c r="N958" s="1554"/>
      <c r="O958" s="2060"/>
      <c r="P958" s="2060"/>
      <c r="Q958" s="1554"/>
      <c r="R958" s="1554"/>
      <c r="S958" s="1554">
        <f t="shared" si="566"/>
        <v>0</v>
      </c>
      <c r="T958" s="1554"/>
      <c r="U958" s="1554"/>
      <c r="V958" s="1554"/>
      <c r="W958" s="1554">
        <f t="shared" si="567"/>
        <v>0</v>
      </c>
      <c r="X958" s="1554"/>
      <c r="Y958" s="1554"/>
      <c r="Z958" s="1554"/>
      <c r="AA958" s="1554">
        <f t="shared" si="568"/>
        <v>0</v>
      </c>
      <c r="AB958" s="1554"/>
      <c r="AC958" s="1554"/>
      <c r="AD958" s="1554"/>
      <c r="AE958" s="1554">
        <f t="shared" si="569"/>
        <v>0</v>
      </c>
      <c r="AF958" s="1554"/>
      <c r="AG958" s="1554"/>
      <c r="AH958" s="1554"/>
      <c r="AI958" s="1554">
        <f t="shared" si="570"/>
        <v>0</v>
      </c>
      <c r="AJ958" s="1554"/>
      <c r="AK958" s="1554"/>
      <c r="AL958" s="1554"/>
      <c r="AM958" s="1554">
        <f t="shared" si="571"/>
        <v>0</v>
      </c>
      <c r="AN958" s="1554"/>
      <c r="AO958" s="1554"/>
      <c r="AP958" s="1554"/>
      <c r="AQ958" s="1554">
        <f t="shared" si="572"/>
        <v>300</v>
      </c>
      <c r="AR958" s="2146">
        <v>285</v>
      </c>
      <c r="AS958" s="2146"/>
      <c r="AT958" s="2146">
        <v>15</v>
      </c>
      <c r="AU958" s="1554"/>
      <c r="AV958" s="1554">
        <f t="shared" si="573"/>
        <v>263</v>
      </c>
      <c r="AW958" s="1554">
        <v>248</v>
      </c>
      <c r="AX958" s="1554"/>
      <c r="AY958" s="1554">
        <v>15</v>
      </c>
      <c r="AZ958" s="1554"/>
      <c r="BA958" s="2061"/>
      <c r="BB958" s="2061"/>
      <c r="BC958" s="2061"/>
      <c r="BD958" s="2061"/>
      <c r="BE958" s="2061"/>
      <c r="BF958" s="2062">
        <f t="shared" si="612"/>
        <v>0</v>
      </c>
      <c r="BG958" s="2063">
        <v>2024</v>
      </c>
      <c r="BH958" s="2063" t="s">
        <v>2323</v>
      </c>
      <c r="BI958" s="2063" t="s">
        <v>2327</v>
      </c>
      <c r="BJ958" s="2064">
        <f t="shared" si="592"/>
        <v>0</v>
      </c>
      <c r="BK958" s="2064">
        <f t="shared" si="593"/>
        <v>0</v>
      </c>
      <c r="BL958" s="2063"/>
      <c r="BM958" s="2122"/>
      <c r="BN958" s="2900" t="s">
        <v>2498</v>
      </c>
      <c r="BO958" s="2902"/>
      <c r="BP958" s="2066"/>
      <c r="BQ958" s="2149"/>
      <c r="BR958" s="2149"/>
      <c r="BS958" s="2149"/>
      <c r="BT958" s="2149"/>
      <c r="BU958" s="2149"/>
    </row>
    <row r="959" spans="1:73" s="1927" customFormat="1" ht="43.5" customHeight="1">
      <c r="A959" s="2235">
        <v>4</v>
      </c>
      <c r="B959" s="2242" t="s">
        <v>1048</v>
      </c>
      <c r="C959" s="2277" t="s">
        <v>820</v>
      </c>
      <c r="D959" s="2117"/>
      <c r="E959" s="2118"/>
      <c r="F959" s="2119"/>
      <c r="G959" s="2121">
        <v>300</v>
      </c>
      <c r="H959" s="2121">
        <v>285</v>
      </c>
      <c r="I959" s="2121">
        <v>15</v>
      </c>
      <c r="J959" s="2121"/>
      <c r="K959" s="2017">
        <v>300</v>
      </c>
      <c r="L959" s="2121">
        <v>285</v>
      </c>
      <c r="M959" s="2059"/>
      <c r="N959" s="1554"/>
      <c r="O959" s="2060"/>
      <c r="P959" s="2060"/>
      <c r="Q959" s="1554"/>
      <c r="R959" s="1554"/>
      <c r="S959" s="1554">
        <f t="shared" si="566"/>
        <v>0</v>
      </c>
      <c r="T959" s="1554"/>
      <c r="U959" s="1554"/>
      <c r="V959" s="1554"/>
      <c r="W959" s="1554">
        <f t="shared" si="567"/>
        <v>0</v>
      </c>
      <c r="X959" s="1554"/>
      <c r="Y959" s="1554"/>
      <c r="Z959" s="1554"/>
      <c r="AA959" s="1554">
        <f t="shared" si="568"/>
        <v>0</v>
      </c>
      <c r="AB959" s="1554"/>
      <c r="AC959" s="1554"/>
      <c r="AD959" s="1554"/>
      <c r="AE959" s="1554">
        <f t="shared" si="569"/>
        <v>0</v>
      </c>
      <c r="AF959" s="1554"/>
      <c r="AG959" s="1554"/>
      <c r="AH959" s="1554"/>
      <c r="AI959" s="1554">
        <f t="shared" si="570"/>
        <v>0</v>
      </c>
      <c r="AJ959" s="1554"/>
      <c r="AK959" s="1554"/>
      <c r="AL959" s="1554"/>
      <c r="AM959" s="1554">
        <f t="shared" si="571"/>
        <v>0</v>
      </c>
      <c r="AN959" s="1554"/>
      <c r="AO959" s="1554"/>
      <c r="AP959" s="1554"/>
      <c r="AQ959" s="1554">
        <f t="shared" si="572"/>
        <v>300</v>
      </c>
      <c r="AR959" s="2146">
        <v>285</v>
      </c>
      <c r="AS959" s="2146"/>
      <c r="AT959" s="2146">
        <v>15</v>
      </c>
      <c r="AU959" s="1554"/>
      <c r="AV959" s="1554">
        <f t="shared" si="573"/>
        <v>263</v>
      </c>
      <c r="AW959" s="1554">
        <v>248</v>
      </c>
      <c r="AX959" s="1554"/>
      <c r="AY959" s="1554">
        <v>15</v>
      </c>
      <c r="AZ959" s="1554"/>
      <c r="BA959" s="2061"/>
      <c r="BB959" s="2061"/>
      <c r="BC959" s="2061"/>
      <c r="BD959" s="2061"/>
      <c r="BE959" s="2061"/>
      <c r="BF959" s="2062">
        <f t="shared" si="612"/>
        <v>0</v>
      </c>
      <c r="BG959" s="2063">
        <v>2024</v>
      </c>
      <c r="BH959" s="2063" t="s">
        <v>2323</v>
      </c>
      <c r="BI959" s="2063" t="s">
        <v>2327</v>
      </c>
      <c r="BJ959" s="2064">
        <f t="shared" si="592"/>
        <v>0</v>
      </c>
      <c r="BK959" s="2064">
        <f t="shared" si="593"/>
        <v>0</v>
      </c>
      <c r="BL959" s="2063"/>
      <c r="BM959" s="2122"/>
      <c r="BN959" s="2900" t="s">
        <v>2498</v>
      </c>
      <c r="BO959" s="2902"/>
      <c r="BP959" s="2066"/>
      <c r="BQ959" s="2149"/>
      <c r="BR959" s="2149"/>
      <c r="BS959" s="2149"/>
      <c r="BT959" s="2149"/>
      <c r="BU959" s="2149"/>
    </row>
    <row r="960" spans="1:73" s="1927" customFormat="1" ht="43.5" customHeight="1">
      <c r="A960" s="2232">
        <v>5</v>
      </c>
      <c r="B960" s="2242" t="s">
        <v>1049</v>
      </c>
      <c r="C960" s="2277" t="s">
        <v>828</v>
      </c>
      <c r="D960" s="2117"/>
      <c r="E960" s="2118"/>
      <c r="F960" s="2119"/>
      <c r="G960" s="2121">
        <v>300</v>
      </c>
      <c r="H960" s="2121">
        <v>286</v>
      </c>
      <c r="I960" s="2121">
        <v>14</v>
      </c>
      <c r="J960" s="2121"/>
      <c r="K960" s="2017">
        <v>300</v>
      </c>
      <c r="L960" s="2121">
        <v>286</v>
      </c>
      <c r="M960" s="2278"/>
      <c r="N960" s="2146"/>
      <c r="O960" s="2060"/>
      <c r="P960" s="2060"/>
      <c r="Q960" s="2146"/>
      <c r="R960" s="2146"/>
      <c r="S960" s="2146">
        <f t="shared" si="566"/>
        <v>0</v>
      </c>
      <c r="T960" s="2146"/>
      <c r="U960" s="2146"/>
      <c r="V960" s="2146"/>
      <c r="W960" s="2146">
        <f t="shared" si="567"/>
        <v>0</v>
      </c>
      <c r="X960" s="2146"/>
      <c r="Y960" s="2146"/>
      <c r="Z960" s="2146"/>
      <c r="AA960" s="2146">
        <f t="shared" si="568"/>
        <v>0</v>
      </c>
      <c r="AB960" s="2146"/>
      <c r="AC960" s="2146"/>
      <c r="AD960" s="2146"/>
      <c r="AE960" s="2146">
        <f t="shared" si="569"/>
        <v>0</v>
      </c>
      <c r="AF960" s="2146"/>
      <c r="AG960" s="2146"/>
      <c r="AH960" s="2146"/>
      <c r="AI960" s="2146">
        <f t="shared" si="570"/>
        <v>0</v>
      </c>
      <c r="AJ960" s="2146"/>
      <c r="AK960" s="2146"/>
      <c r="AL960" s="2146"/>
      <c r="AM960" s="2146">
        <f t="shared" si="571"/>
        <v>0</v>
      </c>
      <c r="AN960" s="2146"/>
      <c r="AO960" s="2146"/>
      <c r="AP960" s="2146"/>
      <c r="AQ960" s="1554">
        <f t="shared" si="572"/>
        <v>300</v>
      </c>
      <c r="AR960" s="2146">
        <v>286</v>
      </c>
      <c r="AS960" s="2146"/>
      <c r="AT960" s="2146">
        <v>14</v>
      </c>
      <c r="AU960" s="2146"/>
      <c r="AV960" s="1554">
        <f t="shared" si="573"/>
        <v>263</v>
      </c>
      <c r="AW960" s="2146">
        <v>248</v>
      </c>
      <c r="AX960" s="2146"/>
      <c r="AY960" s="2146">
        <v>15</v>
      </c>
      <c r="AZ960" s="2146"/>
      <c r="BA960" s="2279"/>
      <c r="BB960" s="2279"/>
      <c r="BC960" s="2279"/>
      <c r="BD960" s="2279"/>
      <c r="BE960" s="2279"/>
      <c r="BF960" s="2280">
        <f t="shared" si="612"/>
        <v>0</v>
      </c>
      <c r="BG960" s="2063">
        <v>2024</v>
      </c>
      <c r="BH960" s="2063" t="s">
        <v>2323</v>
      </c>
      <c r="BI960" s="2063" t="s">
        <v>2327</v>
      </c>
      <c r="BJ960" s="2064">
        <f t="shared" si="592"/>
        <v>0</v>
      </c>
      <c r="BK960" s="2064">
        <f t="shared" si="593"/>
        <v>0</v>
      </c>
      <c r="BL960" s="2063"/>
      <c r="BM960" s="2163"/>
      <c r="BN960" s="2900" t="s">
        <v>2498</v>
      </c>
      <c r="BO960" s="2937"/>
      <c r="BP960" s="2281"/>
      <c r="BQ960" s="2149"/>
      <c r="BR960" s="2149"/>
      <c r="BS960" s="2149"/>
      <c r="BT960" s="2149"/>
      <c r="BU960" s="2149"/>
    </row>
    <row r="961" spans="1:73" s="1927" customFormat="1" ht="43.5" customHeight="1">
      <c r="A961" s="2235">
        <v>6</v>
      </c>
      <c r="B961" s="2242" t="s">
        <v>1050</v>
      </c>
      <c r="C961" s="2277" t="s">
        <v>866</v>
      </c>
      <c r="D961" s="2117"/>
      <c r="E961" s="2118"/>
      <c r="F961" s="2119"/>
      <c r="G961" s="2121">
        <v>300</v>
      </c>
      <c r="H961" s="2121">
        <v>285</v>
      </c>
      <c r="I961" s="2121">
        <v>15</v>
      </c>
      <c r="J961" s="2121"/>
      <c r="K961" s="2017">
        <v>300</v>
      </c>
      <c r="L961" s="2121">
        <v>285</v>
      </c>
      <c r="M961" s="2059"/>
      <c r="N961" s="1554"/>
      <c r="O961" s="2060"/>
      <c r="P961" s="2060"/>
      <c r="Q961" s="1554"/>
      <c r="R961" s="1554"/>
      <c r="S961" s="1554">
        <f t="shared" si="566"/>
        <v>0</v>
      </c>
      <c r="T961" s="1554"/>
      <c r="U961" s="1554"/>
      <c r="V961" s="1554"/>
      <c r="W961" s="1554">
        <f t="shared" si="567"/>
        <v>0</v>
      </c>
      <c r="X961" s="1554"/>
      <c r="Y961" s="1554"/>
      <c r="Z961" s="1554"/>
      <c r="AA961" s="1554">
        <f t="shared" si="568"/>
        <v>0</v>
      </c>
      <c r="AB961" s="1554"/>
      <c r="AC961" s="1554"/>
      <c r="AD961" s="1554"/>
      <c r="AE961" s="1554">
        <f t="shared" si="569"/>
        <v>0</v>
      </c>
      <c r="AF961" s="1554"/>
      <c r="AG961" s="1554"/>
      <c r="AH961" s="1554"/>
      <c r="AI961" s="1554">
        <f t="shared" si="570"/>
        <v>0</v>
      </c>
      <c r="AJ961" s="1554"/>
      <c r="AK961" s="1554"/>
      <c r="AL961" s="1554"/>
      <c r="AM961" s="1554">
        <f t="shared" si="571"/>
        <v>0</v>
      </c>
      <c r="AN961" s="1554"/>
      <c r="AO961" s="1554"/>
      <c r="AP961" s="1554"/>
      <c r="AQ961" s="1554">
        <f t="shared" si="572"/>
        <v>300</v>
      </c>
      <c r="AR961" s="2146">
        <v>285</v>
      </c>
      <c r="AS961" s="2146"/>
      <c r="AT961" s="2146">
        <v>15</v>
      </c>
      <c r="AU961" s="1554"/>
      <c r="AV961" s="1554">
        <f t="shared" si="573"/>
        <v>0</v>
      </c>
      <c r="AW961" s="1554"/>
      <c r="AX961" s="1554"/>
      <c r="AY961" s="1554"/>
      <c r="AZ961" s="1554"/>
      <c r="BA961" s="2061"/>
      <c r="BB961" s="2061"/>
      <c r="BC961" s="2061"/>
      <c r="BD961" s="2061"/>
      <c r="BE961" s="2061"/>
      <c r="BF961" s="2062">
        <f t="shared" si="612"/>
        <v>0</v>
      </c>
      <c r="BG961" s="2063">
        <v>2024</v>
      </c>
      <c r="BH961" s="2063" t="s">
        <v>2323</v>
      </c>
      <c r="BI961" s="2063" t="s">
        <v>2327</v>
      </c>
      <c r="BJ961" s="2064">
        <f t="shared" si="592"/>
        <v>0</v>
      </c>
      <c r="BK961" s="2064">
        <f t="shared" si="593"/>
        <v>0</v>
      </c>
      <c r="BL961" s="2063"/>
      <c r="BM961" s="2122"/>
      <c r="BN961" s="2900" t="s">
        <v>2498</v>
      </c>
      <c r="BO961" s="2902"/>
      <c r="BP961" s="2066"/>
      <c r="BQ961" s="2149"/>
      <c r="BR961" s="2149"/>
      <c r="BS961" s="2149"/>
      <c r="BT961" s="2149"/>
      <c r="BU961" s="2149"/>
    </row>
    <row r="962" spans="1:73" s="1927" customFormat="1" ht="43.5" customHeight="1">
      <c r="A962" s="2232">
        <v>7</v>
      </c>
      <c r="B962" s="2242" t="s">
        <v>1051</v>
      </c>
      <c r="C962" s="2277" t="s">
        <v>845</v>
      </c>
      <c r="D962" s="2117"/>
      <c r="E962" s="2118"/>
      <c r="F962" s="2119"/>
      <c r="G962" s="2121">
        <v>300</v>
      </c>
      <c r="H962" s="2121">
        <v>285</v>
      </c>
      <c r="I962" s="2121">
        <v>15</v>
      </c>
      <c r="J962" s="2121"/>
      <c r="K962" s="2017">
        <v>300</v>
      </c>
      <c r="L962" s="2121">
        <v>285</v>
      </c>
      <c r="M962" s="2059"/>
      <c r="N962" s="1554"/>
      <c r="O962" s="2060"/>
      <c r="P962" s="2060"/>
      <c r="Q962" s="1554"/>
      <c r="R962" s="1554"/>
      <c r="S962" s="1554">
        <f t="shared" si="566"/>
        <v>0</v>
      </c>
      <c r="T962" s="1554"/>
      <c r="U962" s="1554"/>
      <c r="V962" s="1554"/>
      <c r="W962" s="1554">
        <f t="shared" si="567"/>
        <v>0</v>
      </c>
      <c r="X962" s="1554"/>
      <c r="Y962" s="1554"/>
      <c r="Z962" s="1554"/>
      <c r="AA962" s="1554">
        <f t="shared" si="568"/>
        <v>0</v>
      </c>
      <c r="AB962" s="1554"/>
      <c r="AC962" s="1554"/>
      <c r="AD962" s="1554"/>
      <c r="AE962" s="1554">
        <f t="shared" si="569"/>
        <v>0</v>
      </c>
      <c r="AF962" s="1554"/>
      <c r="AG962" s="1554"/>
      <c r="AH962" s="1554"/>
      <c r="AI962" s="1554">
        <f t="shared" si="570"/>
        <v>0</v>
      </c>
      <c r="AJ962" s="1554"/>
      <c r="AK962" s="1554"/>
      <c r="AL962" s="1554"/>
      <c r="AM962" s="1554">
        <f t="shared" si="571"/>
        <v>0</v>
      </c>
      <c r="AN962" s="1554"/>
      <c r="AO962" s="1554"/>
      <c r="AP962" s="1554"/>
      <c r="AQ962" s="1554">
        <f t="shared" si="572"/>
        <v>300</v>
      </c>
      <c r="AR962" s="2146">
        <v>285</v>
      </c>
      <c r="AS962" s="2146"/>
      <c r="AT962" s="2146">
        <v>15</v>
      </c>
      <c r="AU962" s="1554"/>
      <c r="AV962" s="1554">
        <f t="shared" si="573"/>
        <v>0</v>
      </c>
      <c r="AW962" s="1554"/>
      <c r="AX962" s="1554"/>
      <c r="AY962" s="1554"/>
      <c r="AZ962" s="1554"/>
      <c r="BA962" s="2061"/>
      <c r="BB962" s="2061"/>
      <c r="BC962" s="2061"/>
      <c r="BD962" s="2061"/>
      <c r="BE962" s="2061"/>
      <c r="BF962" s="2062">
        <f t="shared" si="612"/>
        <v>0</v>
      </c>
      <c r="BG962" s="2063">
        <v>2024</v>
      </c>
      <c r="BH962" s="2063" t="s">
        <v>2323</v>
      </c>
      <c r="BI962" s="2063" t="s">
        <v>2327</v>
      </c>
      <c r="BJ962" s="2064">
        <f t="shared" si="592"/>
        <v>0</v>
      </c>
      <c r="BK962" s="2064">
        <f t="shared" si="593"/>
        <v>0</v>
      </c>
      <c r="BL962" s="2063"/>
      <c r="BM962" s="2122"/>
      <c r="BN962" s="2900" t="s">
        <v>2498</v>
      </c>
      <c r="BO962" s="2902"/>
      <c r="BP962" s="2066"/>
      <c r="BQ962" s="2149"/>
      <c r="BR962" s="2149"/>
      <c r="BS962" s="2149"/>
      <c r="BT962" s="2149"/>
      <c r="BU962" s="2149"/>
    </row>
    <row r="963" spans="1:73" s="28" customFormat="1" ht="30.75" customHeight="1">
      <c r="A963" s="2203" t="s">
        <v>60</v>
      </c>
      <c r="B963" s="1798" t="s">
        <v>61</v>
      </c>
      <c r="C963" s="1733"/>
      <c r="D963" s="1733"/>
      <c r="E963" s="1734"/>
      <c r="F963" s="1734"/>
      <c r="G963" s="102">
        <f>G964+G978+G985</f>
        <v>14170</v>
      </c>
      <c r="H963" s="102">
        <f t="shared" ref="H963:BD963" si="618">H964+H978+H985</f>
        <v>13604.665000000001</v>
      </c>
      <c r="I963" s="102">
        <f t="shared" si="618"/>
        <v>106.20400000000001</v>
      </c>
      <c r="J963" s="102">
        <f t="shared" si="618"/>
        <v>459.13099999999997</v>
      </c>
      <c r="K963" s="102">
        <f t="shared" si="618"/>
        <v>5521.2039999999997</v>
      </c>
      <c r="L963" s="102">
        <f t="shared" si="618"/>
        <v>5415</v>
      </c>
      <c r="M963" s="102">
        <f t="shared" si="618"/>
        <v>3705</v>
      </c>
      <c r="N963" s="102">
        <f t="shared" si="618"/>
        <v>2897</v>
      </c>
      <c r="O963" s="102">
        <f t="shared" si="618"/>
        <v>1957.6</v>
      </c>
      <c r="P963" s="102">
        <f t="shared" si="618"/>
        <v>1957.6</v>
      </c>
      <c r="Q963" s="102">
        <f t="shared" si="618"/>
        <v>0</v>
      </c>
      <c r="R963" s="102">
        <f t="shared" si="618"/>
        <v>0</v>
      </c>
      <c r="S963" s="102">
        <f t="shared" si="618"/>
        <v>3844</v>
      </c>
      <c r="T963" s="102">
        <f t="shared" si="618"/>
        <v>3844</v>
      </c>
      <c r="U963" s="102">
        <f t="shared" si="618"/>
        <v>0</v>
      </c>
      <c r="V963" s="102">
        <f t="shared" si="618"/>
        <v>0</v>
      </c>
      <c r="W963" s="102">
        <f t="shared" si="618"/>
        <v>657</v>
      </c>
      <c r="X963" s="102">
        <f t="shared" si="618"/>
        <v>657</v>
      </c>
      <c r="Y963" s="102">
        <f t="shared" si="618"/>
        <v>0</v>
      </c>
      <c r="Z963" s="102">
        <f t="shared" si="618"/>
        <v>0</v>
      </c>
      <c r="AA963" s="102">
        <f t="shared" si="618"/>
        <v>641.96299999999997</v>
      </c>
      <c r="AB963" s="102">
        <f t="shared" si="618"/>
        <v>641.96299999999997</v>
      </c>
      <c r="AC963" s="102">
        <f t="shared" si="618"/>
        <v>0</v>
      </c>
      <c r="AD963" s="102">
        <f t="shared" si="618"/>
        <v>0</v>
      </c>
      <c r="AE963" s="102">
        <f t="shared" si="618"/>
        <v>1957.6</v>
      </c>
      <c r="AF963" s="102">
        <f t="shared" si="618"/>
        <v>1957.6</v>
      </c>
      <c r="AG963" s="102">
        <f t="shared" si="618"/>
        <v>0</v>
      </c>
      <c r="AH963" s="102">
        <f t="shared" si="618"/>
        <v>0</v>
      </c>
      <c r="AI963" s="102">
        <f t="shared" si="618"/>
        <v>3844</v>
      </c>
      <c r="AJ963" s="102">
        <f t="shared" si="618"/>
        <v>3844</v>
      </c>
      <c r="AK963" s="102">
        <f t="shared" si="618"/>
        <v>0</v>
      </c>
      <c r="AL963" s="102">
        <f t="shared" si="618"/>
        <v>0</v>
      </c>
      <c r="AM963" s="102">
        <f t="shared" si="618"/>
        <v>6711</v>
      </c>
      <c r="AN963" s="102">
        <f t="shared" si="618"/>
        <v>6711</v>
      </c>
      <c r="AO963" s="102">
        <f t="shared" si="618"/>
        <v>0</v>
      </c>
      <c r="AP963" s="102">
        <f t="shared" si="618"/>
        <v>0</v>
      </c>
      <c r="AQ963" s="102">
        <f t="shared" si="618"/>
        <v>6894</v>
      </c>
      <c r="AR963" s="102">
        <f t="shared" si="618"/>
        <v>6894</v>
      </c>
      <c r="AS963" s="102">
        <f t="shared" si="618"/>
        <v>0</v>
      </c>
      <c r="AT963" s="102">
        <f t="shared" si="618"/>
        <v>0</v>
      </c>
      <c r="AU963" s="102">
        <f t="shared" si="618"/>
        <v>0</v>
      </c>
      <c r="AV963" s="102">
        <f t="shared" si="618"/>
        <v>5256</v>
      </c>
      <c r="AW963" s="102">
        <f t="shared" si="618"/>
        <v>5256</v>
      </c>
      <c r="AX963" s="102">
        <f t="shared" si="618"/>
        <v>0</v>
      </c>
      <c r="AY963" s="102">
        <f t="shared" si="618"/>
        <v>0</v>
      </c>
      <c r="AZ963" s="102">
        <f t="shared" si="618"/>
        <v>0</v>
      </c>
      <c r="BA963" s="102">
        <f t="shared" si="618"/>
        <v>0</v>
      </c>
      <c r="BB963" s="102">
        <f t="shared" si="618"/>
        <v>0</v>
      </c>
      <c r="BC963" s="102">
        <f t="shared" si="618"/>
        <v>0</v>
      </c>
      <c r="BD963" s="102">
        <f t="shared" si="618"/>
        <v>4998</v>
      </c>
      <c r="BE963" s="1655">
        <f>'PL 3 PB DATP'!H93</f>
        <v>4998</v>
      </c>
      <c r="BF963" s="102">
        <f t="shared" ref="BF963" si="619">SUM(BF965:BF990)</f>
        <v>2867</v>
      </c>
      <c r="BG963" s="1658"/>
      <c r="BH963" s="1658"/>
      <c r="BI963" s="1658"/>
      <c r="BJ963" s="1669">
        <f t="shared" si="592"/>
        <v>86.06606630887272</v>
      </c>
      <c r="BK963" s="1669">
        <f t="shared" si="593"/>
        <v>72.49782419495213</v>
      </c>
      <c r="BL963" s="1658"/>
      <c r="BM963" s="18"/>
      <c r="BN963" s="2900" t="s">
        <v>2498</v>
      </c>
      <c r="BO963" s="1370"/>
      <c r="BP963" s="1660">
        <f>BE963-BD963</f>
        <v>0</v>
      </c>
      <c r="BQ963" s="53"/>
    </row>
    <row r="964" spans="1:73" s="28" customFormat="1" ht="47.25" customHeight="1">
      <c r="A964" s="2195" t="s">
        <v>73</v>
      </c>
      <c r="B964" s="1798" t="s">
        <v>2422</v>
      </c>
      <c r="C964" s="1653"/>
      <c r="D964" s="1653"/>
      <c r="E964" s="1654"/>
      <c r="F964" s="1654"/>
      <c r="G964" s="1655">
        <f>SUM(G965:G977)</f>
        <v>4180</v>
      </c>
      <c r="H964" s="1655">
        <f t="shared" ref="H964:BC964" si="620">SUM(H965:H977)</f>
        <v>3705</v>
      </c>
      <c r="I964" s="1655">
        <f t="shared" si="620"/>
        <v>106.20400000000001</v>
      </c>
      <c r="J964" s="1655">
        <f t="shared" si="620"/>
        <v>368.79599999999999</v>
      </c>
      <c r="K964" s="1655">
        <f t="shared" si="620"/>
        <v>3811.2039999999997</v>
      </c>
      <c r="L964" s="1655">
        <f t="shared" si="620"/>
        <v>3705</v>
      </c>
      <c r="M964" s="1655">
        <f t="shared" si="620"/>
        <v>2831</v>
      </c>
      <c r="N964" s="1655">
        <f t="shared" si="620"/>
        <v>2023</v>
      </c>
      <c r="O964" s="1655">
        <f t="shared" si="620"/>
        <v>1957.6</v>
      </c>
      <c r="P964" s="1655">
        <f t="shared" si="620"/>
        <v>1957.6</v>
      </c>
      <c r="Q964" s="1655">
        <f t="shared" si="620"/>
        <v>0</v>
      </c>
      <c r="R964" s="1655">
        <f t="shared" si="620"/>
        <v>0</v>
      </c>
      <c r="S964" s="1655">
        <f t="shared" si="620"/>
        <v>838</v>
      </c>
      <c r="T964" s="1655">
        <f t="shared" si="620"/>
        <v>838</v>
      </c>
      <c r="U964" s="1655">
        <f t="shared" si="620"/>
        <v>0</v>
      </c>
      <c r="V964" s="1655">
        <f t="shared" si="620"/>
        <v>0</v>
      </c>
      <c r="W964" s="1655">
        <f t="shared" si="620"/>
        <v>657</v>
      </c>
      <c r="X964" s="1655">
        <f t="shared" si="620"/>
        <v>657</v>
      </c>
      <c r="Y964" s="1655">
        <f t="shared" si="620"/>
        <v>0</v>
      </c>
      <c r="Z964" s="1655">
        <f t="shared" si="620"/>
        <v>0</v>
      </c>
      <c r="AA964" s="1655">
        <f t="shared" si="620"/>
        <v>143.91</v>
      </c>
      <c r="AB964" s="1655">
        <f t="shared" si="620"/>
        <v>143.91</v>
      </c>
      <c r="AC964" s="1655">
        <f t="shared" si="620"/>
        <v>0</v>
      </c>
      <c r="AD964" s="1655">
        <f t="shared" si="620"/>
        <v>0</v>
      </c>
      <c r="AE964" s="1655">
        <f t="shared" si="620"/>
        <v>1957.6</v>
      </c>
      <c r="AF964" s="1655">
        <f t="shared" si="620"/>
        <v>1957.6</v>
      </c>
      <c r="AG964" s="1655">
        <f t="shared" si="620"/>
        <v>0</v>
      </c>
      <c r="AH964" s="1655">
        <f t="shared" si="620"/>
        <v>0</v>
      </c>
      <c r="AI964" s="1655">
        <f t="shared" si="620"/>
        <v>838</v>
      </c>
      <c r="AJ964" s="1655">
        <f t="shared" si="620"/>
        <v>838</v>
      </c>
      <c r="AK964" s="1655">
        <f t="shared" si="620"/>
        <v>0</v>
      </c>
      <c r="AL964" s="1655">
        <f t="shared" si="620"/>
        <v>0</v>
      </c>
      <c r="AM964" s="1655">
        <f t="shared" si="620"/>
        <v>3705</v>
      </c>
      <c r="AN964" s="1655">
        <f t="shared" si="620"/>
        <v>3705</v>
      </c>
      <c r="AO964" s="1655">
        <f t="shared" si="620"/>
        <v>0</v>
      </c>
      <c r="AP964" s="1655">
        <f t="shared" si="620"/>
        <v>0</v>
      </c>
      <c r="AQ964" s="1655">
        <f t="shared" si="620"/>
        <v>0</v>
      </c>
      <c r="AR964" s="1655">
        <f t="shared" si="620"/>
        <v>0</v>
      </c>
      <c r="AS964" s="1655">
        <f t="shared" si="620"/>
        <v>0</v>
      </c>
      <c r="AT964" s="1655">
        <f t="shared" si="620"/>
        <v>0</v>
      </c>
      <c r="AU964" s="1655">
        <f t="shared" si="620"/>
        <v>0</v>
      </c>
      <c r="AV964" s="1655">
        <f t="shared" si="620"/>
        <v>0</v>
      </c>
      <c r="AW964" s="1655">
        <f t="shared" si="620"/>
        <v>0</v>
      </c>
      <c r="AX964" s="1655">
        <f t="shared" si="620"/>
        <v>0</v>
      </c>
      <c r="AY964" s="1655">
        <f t="shared" si="620"/>
        <v>0</v>
      </c>
      <c r="AZ964" s="1655">
        <f t="shared" si="620"/>
        <v>0</v>
      </c>
      <c r="BA964" s="1655">
        <f t="shared" si="620"/>
        <v>0</v>
      </c>
      <c r="BB964" s="1655">
        <f t="shared" si="620"/>
        <v>0</v>
      </c>
      <c r="BC964" s="1655">
        <f t="shared" si="620"/>
        <v>0</v>
      </c>
      <c r="BD964" s="1655">
        <f>SUM(BD965:BD977)</f>
        <v>0</v>
      </c>
      <c r="BE964" s="1655"/>
      <c r="BF964" s="1655"/>
      <c r="BG964" s="1658"/>
      <c r="BH964" s="1658"/>
      <c r="BI964" s="1658"/>
      <c r="BJ964" s="1669">
        <f t="shared" si="592"/>
        <v>100</v>
      </c>
      <c r="BK964" s="1669" t="e">
        <f t="shared" si="593"/>
        <v>#DIV/0!</v>
      </c>
      <c r="BL964" s="1658"/>
      <c r="BM964" s="1659"/>
      <c r="BN964" s="2900" t="s">
        <v>2498</v>
      </c>
      <c r="BO964" s="1370"/>
      <c r="BP964" s="1660"/>
      <c r="BQ964" s="53"/>
    </row>
    <row r="965" spans="1:73" s="2509" customFormat="1" ht="36.75" customHeight="1">
      <c r="A965" s="2475">
        <v>1</v>
      </c>
      <c r="B965" s="2477" t="s">
        <v>735</v>
      </c>
      <c r="C965" s="64" t="s">
        <v>736</v>
      </c>
      <c r="D965" s="64" t="s">
        <v>737</v>
      </c>
      <c r="E965" s="2482" t="s">
        <v>444</v>
      </c>
      <c r="F965" s="2482" t="s">
        <v>738</v>
      </c>
      <c r="G965" s="2479">
        <f>H965+I965+J965</f>
        <v>330</v>
      </c>
      <c r="H965" s="2481">
        <v>285</v>
      </c>
      <c r="I965" s="1738">
        <v>15.602</v>
      </c>
      <c r="J965" s="1739">
        <v>29.398</v>
      </c>
      <c r="K965" s="1739">
        <v>300.60199999999998</v>
      </c>
      <c r="L965" s="1739">
        <v>285</v>
      </c>
      <c r="M965" s="1740">
        <v>201</v>
      </c>
      <c r="N965" s="1739">
        <v>135</v>
      </c>
      <c r="O965" s="2479">
        <f t="shared" ref="O965:O990" si="621">P965+Q965+R965</f>
        <v>0</v>
      </c>
      <c r="P965" s="1895"/>
      <c r="Q965" s="1895"/>
      <c r="R965" s="1895"/>
      <c r="S965" s="1737">
        <f t="shared" ref="S965:S1025" si="622">SUM(T965:V965)</f>
        <v>35</v>
      </c>
      <c r="T965" s="2504">
        <v>35</v>
      </c>
      <c r="U965" s="1895"/>
      <c r="V965" s="1895"/>
      <c r="W965" s="1737">
        <f t="shared" ref="W965:W1025" si="623">SUM(X965:Z965)</f>
        <v>0</v>
      </c>
      <c r="X965" s="1895"/>
      <c r="Y965" s="1895"/>
      <c r="Z965" s="1895"/>
      <c r="AA965" s="1737">
        <f t="shared" ref="AA965:AA1025" si="624">SUM(AB965:AD965)</f>
        <v>0</v>
      </c>
      <c r="AB965" s="1895"/>
      <c r="AC965" s="1895"/>
      <c r="AD965" s="1895"/>
      <c r="AE965" s="1737">
        <f t="shared" ref="AE965:AE1025" si="625">SUM(AF965:AH965)</f>
        <v>0</v>
      </c>
      <c r="AF965" s="1741">
        <f>P965</f>
        <v>0</v>
      </c>
      <c r="AG965" s="1895"/>
      <c r="AH965" s="1895"/>
      <c r="AI965" s="1737">
        <f t="shared" ref="AI965:AI1025" si="626">SUM(AJ965:AL965)</f>
        <v>35</v>
      </c>
      <c r="AJ965" s="1741">
        <f>T965</f>
        <v>35</v>
      </c>
      <c r="AK965" s="1895"/>
      <c r="AL965" s="1895"/>
      <c r="AM965" s="2479">
        <f t="shared" ref="AM965:AM1023" si="627">SUM(AN965:AP965)</f>
        <v>285</v>
      </c>
      <c r="AN965" s="2504">
        <v>285</v>
      </c>
      <c r="AO965" s="1895"/>
      <c r="AP965" s="1895"/>
      <c r="AQ965" s="2479">
        <f t="shared" ref="AQ965:AQ1025" si="628">SUM(AR965:AT965)</f>
        <v>0</v>
      </c>
      <c r="AR965" s="2504">
        <f t="shared" ref="AR965:AR984" si="629">L965-AN965</f>
        <v>0</v>
      </c>
      <c r="AS965" s="1895"/>
      <c r="AT965" s="1895"/>
      <c r="AU965" s="1895"/>
      <c r="AV965" s="2479">
        <f t="shared" ref="AV965:AV1025" si="630">SUM(AW965:AY965)</f>
        <v>0</v>
      </c>
      <c r="AW965" s="2789"/>
      <c r="AX965" s="1895"/>
      <c r="AY965" s="1895"/>
      <c r="AZ965" s="1895"/>
      <c r="BA965" s="1896"/>
      <c r="BB965" s="1896"/>
      <c r="BC965" s="1896"/>
      <c r="BD965" s="2329">
        <f t="shared" ref="BD965:BD977" si="631">AW965</f>
        <v>0</v>
      </c>
      <c r="BE965" s="2329"/>
      <c r="BF965" s="1897">
        <f t="shared" si="612"/>
        <v>250</v>
      </c>
      <c r="BG965" s="2403">
        <v>2022</v>
      </c>
      <c r="BH965" s="2403" t="s">
        <v>910</v>
      </c>
      <c r="BI965" s="2403"/>
      <c r="BJ965" s="2334">
        <f t="shared" si="592"/>
        <v>100</v>
      </c>
      <c r="BK965" s="2334" t="e">
        <f t="shared" si="593"/>
        <v>#DIV/0!</v>
      </c>
      <c r="BL965" s="2403" t="s">
        <v>40</v>
      </c>
      <c r="BM965" s="2750"/>
      <c r="BN965" s="2900" t="s">
        <v>2498</v>
      </c>
      <c r="BO965" s="2941"/>
      <c r="BP965" s="2751"/>
      <c r="BQ965" s="2508"/>
    </row>
    <row r="966" spans="1:73" s="2509" customFormat="1" ht="36.75" customHeight="1">
      <c r="A966" s="2475">
        <v>2</v>
      </c>
      <c r="B966" s="2477" t="s">
        <v>739</v>
      </c>
      <c r="C966" s="64" t="s">
        <v>736</v>
      </c>
      <c r="D966" s="64" t="s">
        <v>737</v>
      </c>
      <c r="E966" s="2482" t="s">
        <v>444</v>
      </c>
      <c r="F966" s="2482" t="s">
        <v>740</v>
      </c>
      <c r="G966" s="2479">
        <f>H966+I966+J966</f>
        <v>330</v>
      </c>
      <c r="H966" s="2481">
        <v>285</v>
      </c>
      <c r="I966" s="1738">
        <v>15.602</v>
      </c>
      <c r="J966" s="1739">
        <v>29.398</v>
      </c>
      <c r="K966" s="1739">
        <v>300.60199999999998</v>
      </c>
      <c r="L966" s="1739">
        <v>285</v>
      </c>
      <c r="M966" s="1740">
        <v>207</v>
      </c>
      <c r="N966" s="1739">
        <v>167</v>
      </c>
      <c r="O966" s="2479">
        <f t="shared" si="621"/>
        <v>0</v>
      </c>
      <c r="P966" s="1895"/>
      <c r="Q966" s="1895"/>
      <c r="R966" s="1895"/>
      <c r="S966" s="1737">
        <f t="shared" si="622"/>
        <v>35</v>
      </c>
      <c r="T966" s="2504">
        <v>35</v>
      </c>
      <c r="U966" s="1895"/>
      <c r="V966" s="1895"/>
      <c r="W966" s="1737">
        <f t="shared" si="623"/>
        <v>0</v>
      </c>
      <c r="X966" s="1895"/>
      <c r="Y966" s="1895"/>
      <c r="Z966" s="1895"/>
      <c r="AA966" s="1737">
        <f t="shared" si="624"/>
        <v>0</v>
      </c>
      <c r="AB966" s="1895"/>
      <c r="AC966" s="1895"/>
      <c r="AD966" s="1895"/>
      <c r="AE966" s="1737">
        <f t="shared" si="625"/>
        <v>0</v>
      </c>
      <c r="AF966" s="1741">
        <f t="shared" ref="AF966:AF990" si="632">P966</f>
        <v>0</v>
      </c>
      <c r="AG966" s="1895"/>
      <c r="AH966" s="1895"/>
      <c r="AI966" s="1737">
        <f t="shared" si="626"/>
        <v>35</v>
      </c>
      <c r="AJ966" s="1741">
        <f t="shared" ref="AJ966:AJ990" si="633">T966</f>
        <v>35</v>
      </c>
      <c r="AK966" s="1895"/>
      <c r="AL966" s="1895"/>
      <c r="AM966" s="2479">
        <f t="shared" si="627"/>
        <v>285</v>
      </c>
      <c r="AN966" s="2504">
        <v>285</v>
      </c>
      <c r="AO966" s="1895"/>
      <c r="AP966" s="1895"/>
      <c r="AQ966" s="2479">
        <f t="shared" si="628"/>
        <v>0</v>
      </c>
      <c r="AR966" s="2504">
        <f t="shared" si="629"/>
        <v>0</v>
      </c>
      <c r="AS966" s="1895"/>
      <c r="AT966" s="1895"/>
      <c r="AU966" s="1895"/>
      <c r="AV966" s="2479">
        <f t="shared" si="630"/>
        <v>0</v>
      </c>
      <c r="AW966" s="2789"/>
      <c r="AX966" s="1895"/>
      <c r="AY966" s="1895"/>
      <c r="AZ966" s="1895"/>
      <c r="BA966" s="1896"/>
      <c r="BB966" s="1896"/>
      <c r="BC966" s="1896"/>
      <c r="BD966" s="2329">
        <f t="shared" si="631"/>
        <v>0</v>
      </c>
      <c r="BE966" s="2329"/>
      <c r="BF966" s="1897">
        <f t="shared" si="612"/>
        <v>250</v>
      </c>
      <c r="BG966" s="2403">
        <v>2022</v>
      </c>
      <c r="BH966" s="2403" t="s">
        <v>910</v>
      </c>
      <c r="BI966" s="2403"/>
      <c r="BJ966" s="2334">
        <f t="shared" si="592"/>
        <v>100</v>
      </c>
      <c r="BK966" s="2334" t="e">
        <f t="shared" si="593"/>
        <v>#DIV/0!</v>
      </c>
      <c r="BL966" s="2403" t="s">
        <v>40</v>
      </c>
      <c r="BM966" s="2750"/>
      <c r="BN966" s="2900" t="s">
        <v>2498</v>
      </c>
      <c r="BO966" s="2941"/>
      <c r="BP966" s="2751"/>
      <c r="BQ966" s="2508"/>
    </row>
    <row r="967" spans="1:73" s="2509" customFormat="1" ht="28.5" customHeight="1">
      <c r="A967" s="2475">
        <v>3</v>
      </c>
      <c r="B967" s="2477" t="s">
        <v>741</v>
      </c>
      <c r="C967" s="64" t="s">
        <v>736</v>
      </c>
      <c r="D967" s="64" t="s">
        <v>737</v>
      </c>
      <c r="E967" s="2482" t="s">
        <v>444</v>
      </c>
      <c r="F967" s="2482" t="s">
        <v>742</v>
      </c>
      <c r="G967" s="2481">
        <v>330</v>
      </c>
      <c r="H967" s="2481">
        <v>285</v>
      </c>
      <c r="I967" s="1739"/>
      <c r="J967" s="1739">
        <v>45</v>
      </c>
      <c r="K967" s="1739">
        <v>285</v>
      </c>
      <c r="L967" s="1739">
        <v>285</v>
      </c>
      <c r="M967" s="1740">
        <v>203</v>
      </c>
      <c r="N967" s="1739">
        <v>120</v>
      </c>
      <c r="O967" s="2479">
        <f t="shared" si="621"/>
        <v>0</v>
      </c>
      <c r="P967" s="1895"/>
      <c r="Q967" s="1895"/>
      <c r="R967" s="1895"/>
      <c r="S967" s="1737">
        <f t="shared" si="622"/>
        <v>85</v>
      </c>
      <c r="T967" s="2504">
        <v>85</v>
      </c>
      <c r="U967" s="1895"/>
      <c r="V967" s="1895"/>
      <c r="W967" s="1737">
        <f t="shared" si="623"/>
        <v>0</v>
      </c>
      <c r="X967" s="1895"/>
      <c r="Y967" s="1895"/>
      <c r="Z967" s="1895"/>
      <c r="AA967" s="1737">
        <f t="shared" si="624"/>
        <v>0</v>
      </c>
      <c r="AB967" s="1895"/>
      <c r="AC967" s="1895"/>
      <c r="AD967" s="1895"/>
      <c r="AE967" s="1737">
        <f t="shared" si="625"/>
        <v>0</v>
      </c>
      <c r="AF967" s="1741">
        <f t="shared" si="632"/>
        <v>0</v>
      </c>
      <c r="AG967" s="1895"/>
      <c r="AH967" s="1895"/>
      <c r="AI967" s="1737">
        <f t="shared" si="626"/>
        <v>85</v>
      </c>
      <c r="AJ967" s="1741">
        <f t="shared" si="633"/>
        <v>85</v>
      </c>
      <c r="AK967" s="1895"/>
      <c r="AL967" s="1895"/>
      <c r="AM967" s="2479">
        <f t="shared" si="627"/>
        <v>285</v>
      </c>
      <c r="AN967" s="2504">
        <v>285</v>
      </c>
      <c r="AO967" s="1895"/>
      <c r="AP967" s="1895"/>
      <c r="AQ967" s="2479">
        <f t="shared" si="628"/>
        <v>0</v>
      </c>
      <c r="AR967" s="2504">
        <f t="shared" si="629"/>
        <v>0</v>
      </c>
      <c r="AS967" s="1895"/>
      <c r="AT967" s="1895"/>
      <c r="AU967" s="1895"/>
      <c r="AV967" s="2479">
        <f t="shared" si="630"/>
        <v>0</v>
      </c>
      <c r="AW967" s="2789"/>
      <c r="AX967" s="1895"/>
      <c r="AY967" s="1895"/>
      <c r="AZ967" s="1895"/>
      <c r="BA967" s="1896"/>
      <c r="BB967" s="1896"/>
      <c r="BC967" s="1896"/>
      <c r="BD967" s="2329">
        <f t="shared" si="631"/>
        <v>0</v>
      </c>
      <c r="BE967" s="2329"/>
      <c r="BF967" s="1897">
        <f t="shared" si="612"/>
        <v>200</v>
      </c>
      <c r="BG967" s="2403">
        <v>2022</v>
      </c>
      <c r="BH967" s="2403" t="s">
        <v>910</v>
      </c>
      <c r="BI967" s="2403"/>
      <c r="BJ967" s="2334">
        <f t="shared" si="592"/>
        <v>100</v>
      </c>
      <c r="BK967" s="2334" t="e">
        <f t="shared" si="593"/>
        <v>#DIV/0!</v>
      </c>
      <c r="BL967" s="2403" t="s">
        <v>40</v>
      </c>
      <c r="BM967" s="2750"/>
      <c r="BN967" s="2900" t="s">
        <v>2498</v>
      </c>
      <c r="BO967" s="2941"/>
      <c r="BP967" s="2751"/>
      <c r="BQ967" s="2508"/>
    </row>
    <row r="968" spans="1:73" s="2509" customFormat="1" ht="28.5" customHeight="1">
      <c r="A968" s="2475">
        <v>4</v>
      </c>
      <c r="B968" s="2477" t="s">
        <v>743</v>
      </c>
      <c r="C968" s="64" t="s">
        <v>744</v>
      </c>
      <c r="D968" s="64" t="s">
        <v>737</v>
      </c>
      <c r="E968" s="2482" t="s">
        <v>444</v>
      </c>
      <c r="F968" s="2482" t="s">
        <v>745</v>
      </c>
      <c r="G968" s="2481">
        <v>300</v>
      </c>
      <c r="H968" s="2481">
        <v>285</v>
      </c>
      <c r="I968" s="1739"/>
      <c r="J968" s="1739">
        <v>15</v>
      </c>
      <c r="K968" s="1739">
        <v>285</v>
      </c>
      <c r="L968" s="1739">
        <v>285</v>
      </c>
      <c r="M968" s="1740">
        <v>205</v>
      </c>
      <c r="N968" s="1739">
        <v>160</v>
      </c>
      <c r="O968" s="2479">
        <f t="shared" si="621"/>
        <v>200</v>
      </c>
      <c r="P968" s="1739">
        <v>200</v>
      </c>
      <c r="Q968" s="1895"/>
      <c r="R968" s="1895"/>
      <c r="S968" s="1737">
        <f t="shared" si="622"/>
        <v>85</v>
      </c>
      <c r="T968" s="2504">
        <v>85</v>
      </c>
      <c r="U968" s="1895"/>
      <c r="V968" s="1895"/>
      <c r="W968" s="1737">
        <f t="shared" si="623"/>
        <v>0</v>
      </c>
      <c r="X968" s="1895"/>
      <c r="Y968" s="1895"/>
      <c r="Z968" s="1895"/>
      <c r="AA968" s="1737">
        <f t="shared" si="624"/>
        <v>0</v>
      </c>
      <c r="AB968" s="1895"/>
      <c r="AC968" s="1895"/>
      <c r="AD968" s="1895"/>
      <c r="AE968" s="1737">
        <f t="shared" si="625"/>
        <v>200</v>
      </c>
      <c r="AF968" s="1741">
        <f t="shared" si="632"/>
        <v>200</v>
      </c>
      <c r="AG968" s="1895"/>
      <c r="AH968" s="1895"/>
      <c r="AI968" s="1737">
        <f t="shared" si="626"/>
        <v>85</v>
      </c>
      <c r="AJ968" s="1741">
        <f t="shared" si="633"/>
        <v>85</v>
      </c>
      <c r="AK968" s="1895"/>
      <c r="AL968" s="1895"/>
      <c r="AM968" s="2479">
        <f t="shared" si="627"/>
        <v>285</v>
      </c>
      <c r="AN968" s="2504">
        <v>285</v>
      </c>
      <c r="AO968" s="1895"/>
      <c r="AP968" s="1895"/>
      <c r="AQ968" s="2479">
        <f t="shared" si="628"/>
        <v>0</v>
      </c>
      <c r="AR968" s="2504">
        <f t="shared" si="629"/>
        <v>0</v>
      </c>
      <c r="AS968" s="1895"/>
      <c r="AT968" s="1895"/>
      <c r="AU968" s="1895"/>
      <c r="AV968" s="2479">
        <f t="shared" si="630"/>
        <v>0</v>
      </c>
      <c r="AW968" s="2789"/>
      <c r="AX968" s="1895"/>
      <c r="AY968" s="1895"/>
      <c r="AZ968" s="1895"/>
      <c r="BA968" s="1896"/>
      <c r="BB968" s="1896"/>
      <c r="BC968" s="1896"/>
      <c r="BD968" s="2329">
        <f t="shared" si="631"/>
        <v>0</v>
      </c>
      <c r="BE968" s="2329"/>
      <c r="BF968" s="1897">
        <f t="shared" si="612"/>
        <v>200</v>
      </c>
      <c r="BG968" s="2403">
        <v>2022</v>
      </c>
      <c r="BH968" s="2403" t="s">
        <v>910</v>
      </c>
      <c r="BI968" s="2403"/>
      <c r="BJ968" s="2334">
        <f t="shared" si="592"/>
        <v>100</v>
      </c>
      <c r="BK968" s="2334" t="e">
        <f t="shared" si="593"/>
        <v>#DIV/0!</v>
      </c>
      <c r="BL968" s="2403" t="s">
        <v>40</v>
      </c>
      <c r="BM968" s="2750"/>
      <c r="BN968" s="2900" t="s">
        <v>2498</v>
      </c>
      <c r="BO968" s="2941"/>
      <c r="BP968" s="2751"/>
      <c r="BQ968" s="2508"/>
    </row>
    <row r="969" spans="1:73" s="2509" customFormat="1" ht="28.5" customHeight="1">
      <c r="A969" s="2475">
        <v>5</v>
      </c>
      <c r="B969" s="2477" t="s">
        <v>746</v>
      </c>
      <c r="C969" s="64" t="s">
        <v>744</v>
      </c>
      <c r="D969" s="64" t="s">
        <v>737</v>
      </c>
      <c r="E969" s="2482" t="s">
        <v>444</v>
      </c>
      <c r="F969" s="2482" t="s">
        <v>747</v>
      </c>
      <c r="G969" s="2479">
        <f>H969+I969+J969</f>
        <v>300</v>
      </c>
      <c r="H969" s="2481">
        <v>285</v>
      </c>
      <c r="I969" s="1738">
        <v>15</v>
      </c>
      <c r="J969" s="1739"/>
      <c r="K969" s="1739">
        <v>300</v>
      </c>
      <c r="L969" s="1739">
        <v>285</v>
      </c>
      <c r="M969" s="1740">
        <v>241</v>
      </c>
      <c r="N969" s="1739">
        <v>175</v>
      </c>
      <c r="O969" s="2479">
        <f t="shared" si="621"/>
        <v>200</v>
      </c>
      <c r="P969" s="1739">
        <v>200</v>
      </c>
      <c r="Q969" s="1895"/>
      <c r="R969" s="1895"/>
      <c r="S969" s="1737">
        <f t="shared" si="622"/>
        <v>85</v>
      </c>
      <c r="T969" s="2504">
        <v>85</v>
      </c>
      <c r="U969" s="1895"/>
      <c r="V969" s="1895"/>
      <c r="W969" s="1737">
        <f t="shared" si="623"/>
        <v>0</v>
      </c>
      <c r="X969" s="1895"/>
      <c r="Y969" s="1895"/>
      <c r="Z969" s="1895"/>
      <c r="AA969" s="1737">
        <f t="shared" si="624"/>
        <v>0</v>
      </c>
      <c r="AB969" s="1895"/>
      <c r="AC969" s="1895"/>
      <c r="AD969" s="1895"/>
      <c r="AE969" s="1737">
        <f t="shared" si="625"/>
        <v>200</v>
      </c>
      <c r="AF969" s="1741">
        <f t="shared" si="632"/>
        <v>200</v>
      </c>
      <c r="AG969" s="1895"/>
      <c r="AH969" s="1895"/>
      <c r="AI969" s="1737">
        <f t="shared" si="626"/>
        <v>85</v>
      </c>
      <c r="AJ969" s="1741">
        <f t="shared" si="633"/>
        <v>85</v>
      </c>
      <c r="AK969" s="1895"/>
      <c r="AL969" s="1895"/>
      <c r="AM969" s="2479">
        <f t="shared" si="627"/>
        <v>285</v>
      </c>
      <c r="AN969" s="2504">
        <v>285</v>
      </c>
      <c r="AO969" s="1895"/>
      <c r="AP969" s="1895"/>
      <c r="AQ969" s="2479">
        <f t="shared" si="628"/>
        <v>0</v>
      </c>
      <c r="AR969" s="2504">
        <f t="shared" si="629"/>
        <v>0</v>
      </c>
      <c r="AS969" s="1895"/>
      <c r="AT969" s="1895"/>
      <c r="AU969" s="1895"/>
      <c r="AV969" s="2479">
        <f t="shared" si="630"/>
        <v>0</v>
      </c>
      <c r="AW969" s="2789"/>
      <c r="AX969" s="1895"/>
      <c r="AY969" s="1895"/>
      <c r="AZ969" s="1895"/>
      <c r="BA969" s="1896"/>
      <c r="BB969" s="1896"/>
      <c r="BC969" s="1896"/>
      <c r="BD969" s="2329">
        <f t="shared" si="631"/>
        <v>0</v>
      </c>
      <c r="BE969" s="2329"/>
      <c r="BF969" s="1897">
        <f t="shared" si="612"/>
        <v>200</v>
      </c>
      <c r="BG969" s="2403">
        <v>2022</v>
      </c>
      <c r="BH969" s="2403" t="s">
        <v>910</v>
      </c>
      <c r="BI969" s="2403"/>
      <c r="BJ969" s="2334">
        <f t="shared" si="592"/>
        <v>100</v>
      </c>
      <c r="BK969" s="2334" t="e">
        <f t="shared" si="593"/>
        <v>#DIV/0!</v>
      </c>
      <c r="BL969" s="2403" t="s">
        <v>40</v>
      </c>
      <c r="BM969" s="2750"/>
      <c r="BN969" s="2900" t="s">
        <v>2498</v>
      </c>
      <c r="BO969" s="2941"/>
      <c r="BP969" s="2751"/>
      <c r="BQ969" s="2508"/>
    </row>
    <row r="970" spans="1:73" s="2509" customFormat="1" ht="40.5" customHeight="1">
      <c r="A970" s="2475">
        <v>6</v>
      </c>
      <c r="B970" s="2477" t="s">
        <v>748</v>
      </c>
      <c r="C970" s="64" t="s">
        <v>456</v>
      </c>
      <c r="D970" s="64" t="s">
        <v>737</v>
      </c>
      <c r="E970" s="2482" t="s">
        <v>444</v>
      </c>
      <c r="F970" s="2482" t="s">
        <v>749</v>
      </c>
      <c r="G970" s="2481">
        <v>330</v>
      </c>
      <c r="H970" s="2481">
        <v>285</v>
      </c>
      <c r="I970" s="1739"/>
      <c r="J970" s="1739">
        <v>45</v>
      </c>
      <c r="K970" s="1739">
        <v>285</v>
      </c>
      <c r="L970" s="1739">
        <v>285</v>
      </c>
      <c r="M970" s="1740">
        <v>256</v>
      </c>
      <c r="N970" s="1739">
        <v>173</v>
      </c>
      <c r="O970" s="2479">
        <f t="shared" si="621"/>
        <v>250</v>
      </c>
      <c r="P970" s="1739">
        <v>250</v>
      </c>
      <c r="Q970" s="1895"/>
      <c r="R970" s="1895"/>
      <c r="S970" s="1737">
        <f t="shared" si="622"/>
        <v>35</v>
      </c>
      <c r="T970" s="2504">
        <v>35</v>
      </c>
      <c r="U970" s="1895"/>
      <c r="V970" s="1895"/>
      <c r="W970" s="1737">
        <f t="shared" si="623"/>
        <v>250</v>
      </c>
      <c r="X970" s="1741">
        <v>250</v>
      </c>
      <c r="Y970" s="1895"/>
      <c r="Z970" s="1895"/>
      <c r="AA970" s="1737">
        <f t="shared" si="624"/>
        <v>0</v>
      </c>
      <c r="AB970" s="1895"/>
      <c r="AC970" s="1895"/>
      <c r="AD970" s="1895"/>
      <c r="AE970" s="1737">
        <f t="shared" si="625"/>
        <v>250</v>
      </c>
      <c r="AF970" s="1741">
        <f t="shared" si="632"/>
        <v>250</v>
      </c>
      <c r="AG970" s="1895"/>
      <c r="AH970" s="1895"/>
      <c r="AI970" s="1737">
        <f t="shared" si="626"/>
        <v>35</v>
      </c>
      <c r="AJ970" s="1741">
        <f t="shared" si="633"/>
        <v>35</v>
      </c>
      <c r="AK970" s="1895"/>
      <c r="AL970" s="1895"/>
      <c r="AM970" s="2479">
        <f t="shared" si="627"/>
        <v>285</v>
      </c>
      <c r="AN970" s="2504">
        <v>285</v>
      </c>
      <c r="AO970" s="1895"/>
      <c r="AP970" s="1895"/>
      <c r="AQ970" s="2479">
        <f t="shared" si="628"/>
        <v>0</v>
      </c>
      <c r="AR970" s="2504">
        <f t="shared" si="629"/>
        <v>0</v>
      </c>
      <c r="AS970" s="1895"/>
      <c r="AT970" s="1895"/>
      <c r="AU970" s="1895"/>
      <c r="AV970" s="2479">
        <f t="shared" si="630"/>
        <v>0</v>
      </c>
      <c r="AW970" s="2789"/>
      <c r="AX970" s="1895"/>
      <c r="AY970" s="1895"/>
      <c r="AZ970" s="1895"/>
      <c r="BA970" s="1896"/>
      <c r="BB970" s="1896"/>
      <c r="BC970" s="1896"/>
      <c r="BD970" s="2329">
        <f t="shared" si="631"/>
        <v>0</v>
      </c>
      <c r="BE970" s="2329"/>
      <c r="BF970" s="1897">
        <f t="shared" si="612"/>
        <v>250</v>
      </c>
      <c r="BG970" s="2403">
        <v>2022</v>
      </c>
      <c r="BH970" s="2403" t="s">
        <v>910</v>
      </c>
      <c r="BI970" s="2403"/>
      <c r="BJ970" s="2334">
        <f t="shared" si="592"/>
        <v>100</v>
      </c>
      <c r="BK970" s="2334" t="e">
        <f t="shared" si="593"/>
        <v>#DIV/0!</v>
      </c>
      <c r="BL970" s="2403" t="s">
        <v>40</v>
      </c>
      <c r="BM970" s="2750"/>
      <c r="BN970" s="2900" t="s">
        <v>2498</v>
      </c>
      <c r="BO970" s="2941"/>
      <c r="BP970" s="2751"/>
      <c r="BQ970" s="2508"/>
    </row>
    <row r="971" spans="1:73" s="2509" customFormat="1" ht="40.5" customHeight="1">
      <c r="A971" s="2475">
        <v>7</v>
      </c>
      <c r="B971" s="2477" t="s">
        <v>750</v>
      </c>
      <c r="C971" s="64" t="s">
        <v>456</v>
      </c>
      <c r="D971" s="64" t="s">
        <v>737</v>
      </c>
      <c r="E971" s="2482" t="s">
        <v>444</v>
      </c>
      <c r="F971" s="2482" t="s">
        <v>751</v>
      </c>
      <c r="G971" s="2481">
        <v>330</v>
      </c>
      <c r="H971" s="2481">
        <v>285</v>
      </c>
      <c r="I971" s="1739"/>
      <c r="J971" s="1739">
        <v>45</v>
      </c>
      <c r="K971" s="1739">
        <v>285</v>
      </c>
      <c r="L971" s="1739">
        <v>285</v>
      </c>
      <c r="M971" s="1740">
        <v>247</v>
      </c>
      <c r="N971" s="1739">
        <v>165</v>
      </c>
      <c r="O971" s="2479">
        <f t="shared" si="621"/>
        <v>250</v>
      </c>
      <c r="P971" s="1739">
        <v>250</v>
      </c>
      <c r="Q971" s="1895"/>
      <c r="R971" s="1895"/>
      <c r="S971" s="1737">
        <f t="shared" si="622"/>
        <v>35</v>
      </c>
      <c r="T971" s="2504">
        <v>35</v>
      </c>
      <c r="U971" s="1895"/>
      <c r="V971" s="1895"/>
      <c r="W971" s="1737">
        <f t="shared" si="623"/>
        <v>250</v>
      </c>
      <c r="X971" s="1741">
        <v>250</v>
      </c>
      <c r="Y971" s="1895"/>
      <c r="Z971" s="1895"/>
      <c r="AA971" s="1737">
        <f t="shared" si="624"/>
        <v>0</v>
      </c>
      <c r="AB971" s="1895"/>
      <c r="AC971" s="1895"/>
      <c r="AD971" s="1895"/>
      <c r="AE971" s="1737">
        <f t="shared" si="625"/>
        <v>250</v>
      </c>
      <c r="AF971" s="1741">
        <f t="shared" si="632"/>
        <v>250</v>
      </c>
      <c r="AG971" s="1895"/>
      <c r="AH971" s="1895"/>
      <c r="AI971" s="1737">
        <f t="shared" si="626"/>
        <v>35</v>
      </c>
      <c r="AJ971" s="1741">
        <f t="shared" si="633"/>
        <v>35</v>
      </c>
      <c r="AK971" s="1895"/>
      <c r="AL971" s="1895"/>
      <c r="AM971" s="2479">
        <f t="shared" si="627"/>
        <v>285</v>
      </c>
      <c r="AN971" s="2504">
        <v>285</v>
      </c>
      <c r="AO971" s="1895"/>
      <c r="AP971" s="1895"/>
      <c r="AQ971" s="2479">
        <f t="shared" si="628"/>
        <v>0</v>
      </c>
      <c r="AR971" s="2504">
        <f t="shared" si="629"/>
        <v>0</v>
      </c>
      <c r="AS971" s="1895"/>
      <c r="AT971" s="1895"/>
      <c r="AU971" s="1895"/>
      <c r="AV971" s="2479">
        <f t="shared" si="630"/>
        <v>0</v>
      </c>
      <c r="AW971" s="2789"/>
      <c r="AX971" s="1895"/>
      <c r="AY971" s="1895"/>
      <c r="AZ971" s="1895"/>
      <c r="BA971" s="1896"/>
      <c r="BB971" s="1896"/>
      <c r="BC971" s="1896"/>
      <c r="BD971" s="2329">
        <f t="shared" si="631"/>
        <v>0</v>
      </c>
      <c r="BE971" s="2329"/>
      <c r="BF971" s="1897">
        <f t="shared" si="612"/>
        <v>250</v>
      </c>
      <c r="BG971" s="2403">
        <v>2022</v>
      </c>
      <c r="BH971" s="2403" t="s">
        <v>910</v>
      </c>
      <c r="BI971" s="2403"/>
      <c r="BJ971" s="2334">
        <f t="shared" si="592"/>
        <v>100</v>
      </c>
      <c r="BK971" s="2334" t="e">
        <f t="shared" si="593"/>
        <v>#DIV/0!</v>
      </c>
      <c r="BL971" s="2403" t="s">
        <v>40</v>
      </c>
      <c r="BM971" s="2750"/>
      <c r="BN971" s="2900" t="s">
        <v>2498</v>
      </c>
      <c r="BO971" s="2941"/>
      <c r="BP971" s="2751"/>
      <c r="BQ971" s="2508"/>
    </row>
    <row r="972" spans="1:73" s="2509" customFormat="1" ht="28.5" customHeight="1">
      <c r="A972" s="2475">
        <v>8</v>
      </c>
      <c r="B972" s="2477" t="s">
        <v>752</v>
      </c>
      <c r="C972" s="64" t="s">
        <v>456</v>
      </c>
      <c r="D972" s="64" t="s">
        <v>737</v>
      </c>
      <c r="E972" s="2482" t="s">
        <v>444</v>
      </c>
      <c r="F972" s="2482" t="s">
        <v>753</v>
      </c>
      <c r="G972" s="2481">
        <v>330</v>
      </c>
      <c r="H972" s="2481">
        <v>285</v>
      </c>
      <c r="I972" s="1739"/>
      <c r="J972" s="1739">
        <v>45</v>
      </c>
      <c r="K972" s="1739">
        <v>285</v>
      </c>
      <c r="L972" s="1739">
        <v>285</v>
      </c>
      <c r="M972" s="1740">
        <v>191</v>
      </c>
      <c r="N972" s="1739">
        <v>146</v>
      </c>
      <c r="O972" s="2479">
        <f t="shared" si="621"/>
        <v>200</v>
      </c>
      <c r="P972" s="1739">
        <v>200</v>
      </c>
      <c r="Q972" s="1895"/>
      <c r="R972" s="1895"/>
      <c r="S972" s="1737">
        <f t="shared" si="622"/>
        <v>85</v>
      </c>
      <c r="T972" s="2504">
        <v>85</v>
      </c>
      <c r="U972" s="1895"/>
      <c r="V972" s="1895"/>
      <c r="W972" s="1737">
        <f t="shared" si="623"/>
        <v>0</v>
      </c>
      <c r="X972" s="1895"/>
      <c r="Y972" s="1895"/>
      <c r="Z972" s="1895"/>
      <c r="AA972" s="1737">
        <f t="shared" si="624"/>
        <v>0</v>
      </c>
      <c r="AB972" s="1895"/>
      <c r="AC972" s="1895"/>
      <c r="AD972" s="1895"/>
      <c r="AE972" s="1737">
        <f t="shared" si="625"/>
        <v>200</v>
      </c>
      <c r="AF972" s="1741">
        <f t="shared" si="632"/>
        <v>200</v>
      </c>
      <c r="AG972" s="1895"/>
      <c r="AH972" s="1895"/>
      <c r="AI972" s="1737">
        <f t="shared" si="626"/>
        <v>85</v>
      </c>
      <c r="AJ972" s="1741">
        <f t="shared" si="633"/>
        <v>85</v>
      </c>
      <c r="AK972" s="1895"/>
      <c r="AL972" s="1895"/>
      <c r="AM972" s="2479">
        <f t="shared" si="627"/>
        <v>285</v>
      </c>
      <c r="AN972" s="2504">
        <v>285</v>
      </c>
      <c r="AO972" s="1895"/>
      <c r="AP972" s="1895"/>
      <c r="AQ972" s="2479">
        <f t="shared" si="628"/>
        <v>0</v>
      </c>
      <c r="AR972" s="2504">
        <f t="shared" si="629"/>
        <v>0</v>
      </c>
      <c r="AS972" s="1895"/>
      <c r="AT972" s="1895"/>
      <c r="AU972" s="1895"/>
      <c r="AV972" s="2479">
        <f t="shared" si="630"/>
        <v>0</v>
      </c>
      <c r="AW972" s="2789"/>
      <c r="AX972" s="1895"/>
      <c r="AY972" s="1895"/>
      <c r="AZ972" s="1895"/>
      <c r="BA972" s="1896"/>
      <c r="BB972" s="1896"/>
      <c r="BC972" s="1896"/>
      <c r="BD972" s="2329">
        <f t="shared" si="631"/>
        <v>0</v>
      </c>
      <c r="BE972" s="2329"/>
      <c r="BF972" s="1897">
        <f t="shared" si="612"/>
        <v>200</v>
      </c>
      <c r="BG972" s="2403">
        <v>2022</v>
      </c>
      <c r="BH972" s="2403" t="s">
        <v>910</v>
      </c>
      <c r="BI972" s="2403"/>
      <c r="BJ972" s="2334">
        <f t="shared" si="592"/>
        <v>100</v>
      </c>
      <c r="BK972" s="2334" t="e">
        <f t="shared" si="593"/>
        <v>#DIV/0!</v>
      </c>
      <c r="BL972" s="2403" t="s">
        <v>40</v>
      </c>
      <c r="BM972" s="2750"/>
      <c r="BN972" s="2900" t="s">
        <v>2498</v>
      </c>
      <c r="BO972" s="2941"/>
      <c r="BP972" s="2751"/>
      <c r="BQ972" s="2508"/>
    </row>
    <row r="973" spans="1:73" s="2509" customFormat="1" ht="28.5" customHeight="1">
      <c r="A973" s="2475">
        <v>9</v>
      </c>
      <c r="B973" s="2477" t="s">
        <v>754</v>
      </c>
      <c r="C973" s="64" t="s">
        <v>755</v>
      </c>
      <c r="D973" s="64" t="s">
        <v>737</v>
      </c>
      <c r="E973" s="2482" t="s">
        <v>444</v>
      </c>
      <c r="F973" s="2482" t="s">
        <v>756</v>
      </c>
      <c r="G973" s="2479">
        <f>H973+I973+J973</f>
        <v>300</v>
      </c>
      <c r="H973" s="2481">
        <v>285</v>
      </c>
      <c r="I973" s="1738">
        <v>15</v>
      </c>
      <c r="J973" s="1739"/>
      <c r="K973" s="1739">
        <v>300</v>
      </c>
      <c r="L973" s="1739">
        <v>285</v>
      </c>
      <c r="M973" s="1740">
        <v>217</v>
      </c>
      <c r="N973" s="1739">
        <v>151</v>
      </c>
      <c r="O973" s="2479">
        <f t="shared" si="621"/>
        <v>250</v>
      </c>
      <c r="P973" s="1739">
        <v>250</v>
      </c>
      <c r="Q973" s="1895"/>
      <c r="R973" s="1895"/>
      <c r="S973" s="1737">
        <f t="shared" si="622"/>
        <v>35</v>
      </c>
      <c r="T973" s="2504">
        <v>35</v>
      </c>
      <c r="U973" s="1895"/>
      <c r="V973" s="1895"/>
      <c r="W973" s="1737">
        <f t="shared" si="623"/>
        <v>0</v>
      </c>
      <c r="X973" s="1895"/>
      <c r="Y973" s="1895"/>
      <c r="Z973" s="1895"/>
      <c r="AA973" s="1737">
        <f t="shared" si="624"/>
        <v>0</v>
      </c>
      <c r="AB973" s="1895"/>
      <c r="AC973" s="1895"/>
      <c r="AD973" s="1895"/>
      <c r="AE973" s="1737">
        <f t="shared" si="625"/>
        <v>250</v>
      </c>
      <c r="AF973" s="1741">
        <f t="shared" si="632"/>
        <v>250</v>
      </c>
      <c r="AG973" s="1895"/>
      <c r="AH973" s="1895"/>
      <c r="AI973" s="1737">
        <f t="shared" si="626"/>
        <v>35</v>
      </c>
      <c r="AJ973" s="1741">
        <f t="shared" si="633"/>
        <v>35</v>
      </c>
      <c r="AK973" s="1895"/>
      <c r="AL973" s="1895"/>
      <c r="AM973" s="2479">
        <f t="shared" si="627"/>
        <v>285</v>
      </c>
      <c r="AN973" s="2504">
        <v>285</v>
      </c>
      <c r="AO973" s="1895"/>
      <c r="AP973" s="1895"/>
      <c r="AQ973" s="2479">
        <f t="shared" si="628"/>
        <v>0</v>
      </c>
      <c r="AR973" s="2504">
        <f t="shared" si="629"/>
        <v>0</v>
      </c>
      <c r="AS973" s="1895"/>
      <c r="AT973" s="1895"/>
      <c r="AU973" s="1895"/>
      <c r="AV973" s="2479">
        <f t="shared" si="630"/>
        <v>0</v>
      </c>
      <c r="AW973" s="2789"/>
      <c r="AX973" s="1895"/>
      <c r="AY973" s="1895"/>
      <c r="AZ973" s="1895"/>
      <c r="BA973" s="1896"/>
      <c r="BB973" s="1896"/>
      <c r="BC973" s="1896"/>
      <c r="BD973" s="2329">
        <f t="shared" si="631"/>
        <v>0</v>
      </c>
      <c r="BE973" s="2329"/>
      <c r="BF973" s="1897">
        <f t="shared" si="612"/>
        <v>250</v>
      </c>
      <c r="BG973" s="2403">
        <v>2022</v>
      </c>
      <c r="BH973" s="2403" t="s">
        <v>910</v>
      </c>
      <c r="BI973" s="2403"/>
      <c r="BJ973" s="2334">
        <f t="shared" si="592"/>
        <v>100</v>
      </c>
      <c r="BK973" s="2334" t="e">
        <f t="shared" si="593"/>
        <v>#DIV/0!</v>
      </c>
      <c r="BL973" s="2403" t="s">
        <v>40</v>
      </c>
      <c r="BM973" s="2750"/>
      <c r="BN973" s="2900" t="s">
        <v>2498</v>
      </c>
      <c r="BO973" s="2941"/>
      <c r="BP973" s="2751"/>
      <c r="BQ973" s="2508"/>
    </row>
    <row r="974" spans="1:73" s="2509" customFormat="1" ht="28.5" customHeight="1">
      <c r="A974" s="2475">
        <v>10</v>
      </c>
      <c r="B974" s="2477" t="s">
        <v>757</v>
      </c>
      <c r="C974" s="64" t="s">
        <v>755</v>
      </c>
      <c r="D974" s="64" t="s">
        <v>737</v>
      </c>
      <c r="E974" s="2482" t="s">
        <v>444</v>
      </c>
      <c r="F974" s="2482" t="s">
        <v>758</v>
      </c>
      <c r="G974" s="2479">
        <f>H974+I974+J974</f>
        <v>300</v>
      </c>
      <c r="H974" s="2481">
        <v>285</v>
      </c>
      <c r="I974" s="1738">
        <v>15</v>
      </c>
      <c r="J974" s="1739"/>
      <c r="K974" s="1739">
        <v>300</v>
      </c>
      <c r="L974" s="1739">
        <v>285</v>
      </c>
      <c r="M974" s="1740">
        <v>202</v>
      </c>
      <c r="N974" s="1739">
        <v>157</v>
      </c>
      <c r="O974" s="2479">
        <f t="shared" si="621"/>
        <v>250</v>
      </c>
      <c r="P974" s="1739">
        <v>250</v>
      </c>
      <c r="Q974" s="1895"/>
      <c r="R974" s="1895"/>
      <c r="S974" s="1737">
        <f t="shared" si="622"/>
        <v>35</v>
      </c>
      <c r="T974" s="2504">
        <v>35</v>
      </c>
      <c r="U974" s="1895"/>
      <c r="V974" s="1895"/>
      <c r="W974" s="1737">
        <f t="shared" si="623"/>
        <v>0</v>
      </c>
      <c r="X974" s="1895"/>
      <c r="Y974" s="1895"/>
      <c r="Z974" s="1895"/>
      <c r="AA974" s="1737">
        <f t="shared" si="624"/>
        <v>0</v>
      </c>
      <c r="AB974" s="1895"/>
      <c r="AC974" s="1895"/>
      <c r="AD974" s="1895"/>
      <c r="AE974" s="1737">
        <f t="shared" si="625"/>
        <v>250</v>
      </c>
      <c r="AF974" s="1741">
        <f t="shared" si="632"/>
        <v>250</v>
      </c>
      <c r="AG974" s="1895"/>
      <c r="AH974" s="1895"/>
      <c r="AI974" s="1737">
        <f t="shared" si="626"/>
        <v>35</v>
      </c>
      <c r="AJ974" s="1741">
        <f t="shared" si="633"/>
        <v>35</v>
      </c>
      <c r="AK974" s="1895"/>
      <c r="AL974" s="1895"/>
      <c r="AM974" s="2479">
        <f t="shared" si="627"/>
        <v>285</v>
      </c>
      <c r="AN974" s="2504">
        <v>285</v>
      </c>
      <c r="AO974" s="1895"/>
      <c r="AP974" s="1895"/>
      <c r="AQ974" s="2479">
        <f t="shared" si="628"/>
        <v>0</v>
      </c>
      <c r="AR974" s="2504">
        <f t="shared" si="629"/>
        <v>0</v>
      </c>
      <c r="AS974" s="1895"/>
      <c r="AT974" s="1895"/>
      <c r="AU974" s="1895"/>
      <c r="AV974" s="2479">
        <f t="shared" si="630"/>
        <v>0</v>
      </c>
      <c r="AW974" s="2789"/>
      <c r="AX974" s="1895"/>
      <c r="AY974" s="1895"/>
      <c r="AZ974" s="1895"/>
      <c r="BA974" s="1896"/>
      <c r="BB974" s="1896"/>
      <c r="BC974" s="1896"/>
      <c r="BD974" s="2329">
        <f t="shared" si="631"/>
        <v>0</v>
      </c>
      <c r="BE974" s="2329"/>
      <c r="BF974" s="1897">
        <f t="shared" si="612"/>
        <v>250</v>
      </c>
      <c r="BG974" s="2403">
        <v>2022</v>
      </c>
      <c r="BH974" s="2403" t="s">
        <v>910</v>
      </c>
      <c r="BI974" s="2403"/>
      <c r="BJ974" s="2334">
        <f t="shared" si="592"/>
        <v>100</v>
      </c>
      <c r="BK974" s="2334" t="e">
        <f t="shared" si="593"/>
        <v>#DIV/0!</v>
      </c>
      <c r="BL974" s="2403" t="s">
        <v>40</v>
      </c>
      <c r="BM974" s="2750"/>
      <c r="BN974" s="2900" t="s">
        <v>2498</v>
      </c>
      <c r="BO974" s="2941"/>
      <c r="BP974" s="2751"/>
      <c r="BQ974" s="2508"/>
    </row>
    <row r="975" spans="1:73" s="2509" customFormat="1" ht="28.5" customHeight="1">
      <c r="A975" s="2475">
        <v>11</v>
      </c>
      <c r="B975" s="2477" t="s">
        <v>759</v>
      </c>
      <c r="C975" s="64" t="s">
        <v>755</v>
      </c>
      <c r="D975" s="64" t="s">
        <v>737</v>
      </c>
      <c r="E975" s="2482" t="s">
        <v>444</v>
      </c>
      <c r="F975" s="2482" t="s">
        <v>760</v>
      </c>
      <c r="G975" s="2479">
        <f>H975+I975+J975</f>
        <v>300</v>
      </c>
      <c r="H975" s="2481">
        <v>285</v>
      </c>
      <c r="I975" s="1738">
        <v>15</v>
      </c>
      <c r="J975" s="1739"/>
      <c r="K975" s="1739">
        <v>300</v>
      </c>
      <c r="L975" s="1739">
        <v>285</v>
      </c>
      <c r="M975" s="1740">
        <v>222</v>
      </c>
      <c r="N975" s="1739">
        <v>135</v>
      </c>
      <c r="O975" s="2479">
        <f t="shared" si="621"/>
        <v>200</v>
      </c>
      <c r="P975" s="1739">
        <v>200</v>
      </c>
      <c r="Q975" s="1895"/>
      <c r="R975" s="1895"/>
      <c r="S975" s="1737">
        <f t="shared" si="622"/>
        <v>85</v>
      </c>
      <c r="T975" s="2504">
        <v>85</v>
      </c>
      <c r="U975" s="1895"/>
      <c r="V975" s="1895"/>
      <c r="W975" s="1737">
        <f t="shared" si="623"/>
        <v>0</v>
      </c>
      <c r="X975" s="1895"/>
      <c r="Y975" s="1895"/>
      <c r="Z975" s="1895"/>
      <c r="AA975" s="1737">
        <f t="shared" si="624"/>
        <v>0</v>
      </c>
      <c r="AB975" s="1895"/>
      <c r="AC975" s="1895"/>
      <c r="AD975" s="1895"/>
      <c r="AE975" s="1737">
        <f t="shared" si="625"/>
        <v>200</v>
      </c>
      <c r="AF975" s="1741">
        <f t="shared" si="632"/>
        <v>200</v>
      </c>
      <c r="AG975" s="1895"/>
      <c r="AH975" s="1895"/>
      <c r="AI975" s="1737">
        <f t="shared" si="626"/>
        <v>85</v>
      </c>
      <c r="AJ975" s="1741">
        <f t="shared" si="633"/>
        <v>85</v>
      </c>
      <c r="AK975" s="1895"/>
      <c r="AL975" s="1895"/>
      <c r="AM975" s="2479">
        <f t="shared" si="627"/>
        <v>285</v>
      </c>
      <c r="AN975" s="2504">
        <v>285</v>
      </c>
      <c r="AO975" s="1895"/>
      <c r="AP975" s="1895"/>
      <c r="AQ975" s="2479">
        <f t="shared" si="628"/>
        <v>0</v>
      </c>
      <c r="AR975" s="2504">
        <f t="shared" si="629"/>
        <v>0</v>
      </c>
      <c r="AS975" s="1895"/>
      <c r="AT975" s="1895"/>
      <c r="AU975" s="1895"/>
      <c r="AV975" s="2479">
        <f t="shared" si="630"/>
        <v>0</v>
      </c>
      <c r="AW975" s="2789"/>
      <c r="AX975" s="1895"/>
      <c r="AY975" s="1895"/>
      <c r="AZ975" s="1895"/>
      <c r="BA975" s="1896"/>
      <c r="BB975" s="1896"/>
      <c r="BC975" s="1896"/>
      <c r="BD975" s="2329">
        <f t="shared" si="631"/>
        <v>0</v>
      </c>
      <c r="BE975" s="2329"/>
      <c r="BF975" s="1897">
        <f t="shared" si="612"/>
        <v>200</v>
      </c>
      <c r="BG975" s="2403">
        <v>2022</v>
      </c>
      <c r="BH975" s="2403" t="s">
        <v>910</v>
      </c>
      <c r="BI975" s="2403"/>
      <c r="BJ975" s="2334">
        <f t="shared" si="592"/>
        <v>100</v>
      </c>
      <c r="BK975" s="2334" t="e">
        <f t="shared" si="593"/>
        <v>#DIV/0!</v>
      </c>
      <c r="BL975" s="2403" t="s">
        <v>40</v>
      </c>
      <c r="BM975" s="2750"/>
      <c r="BN975" s="2900" t="s">
        <v>2498</v>
      </c>
      <c r="BO975" s="2941"/>
      <c r="BP975" s="2751"/>
      <c r="BQ975" s="2508"/>
    </row>
    <row r="976" spans="1:73" s="2509" customFormat="1" ht="28.5" customHeight="1">
      <c r="A976" s="2475">
        <v>12</v>
      </c>
      <c r="B976" s="2477" t="s">
        <v>761</v>
      </c>
      <c r="C976" s="64" t="s">
        <v>460</v>
      </c>
      <c r="D976" s="64" t="s">
        <v>411</v>
      </c>
      <c r="E976" s="2482" t="s">
        <v>444</v>
      </c>
      <c r="F976" s="2482" t="s">
        <v>762</v>
      </c>
      <c r="G976" s="2481">
        <v>400</v>
      </c>
      <c r="H976" s="2481">
        <v>285</v>
      </c>
      <c r="I976" s="1739"/>
      <c r="J976" s="1739">
        <v>115</v>
      </c>
      <c r="K976" s="1739">
        <v>285</v>
      </c>
      <c r="L976" s="1739">
        <v>285</v>
      </c>
      <c r="M976" s="1740">
        <v>227</v>
      </c>
      <c r="N976" s="1739">
        <v>172</v>
      </c>
      <c r="O976" s="2479">
        <f t="shared" si="621"/>
        <v>157</v>
      </c>
      <c r="P976" s="1739">
        <v>157</v>
      </c>
      <c r="Q976" s="1895"/>
      <c r="R976" s="1895"/>
      <c r="S976" s="1737">
        <f t="shared" si="622"/>
        <v>128</v>
      </c>
      <c r="T976" s="2504">
        <v>128</v>
      </c>
      <c r="U976" s="1895"/>
      <c r="V976" s="1895"/>
      <c r="W976" s="1737">
        <f t="shared" si="623"/>
        <v>157</v>
      </c>
      <c r="X976" s="1895">
        <v>157</v>
      </c>
      <c r="Y976" s="1895"/>
      <c r="Z976" s="1895"/>
      <c r="AA976" s="1737">
        <f t="shared" si="624"/>
        <v>73.91</v>
      </c>
      <c r="AB976" s="1741">
        <v>73.91</v>
      </c>
      <c r="AC976" s="1895"/>
      <c r="AD976" s="1895"/>
      <c r="AE976" s="1737">
        <f t="shared" si="625"/>
        <v>157</v>
      </c>
      <c r="AF976" s="1741">
        <f t="shared" si="632"/>
        <v>157</v>
      </c>
      <c r="AG976" s="1895"/>
      <c r="AH976" s="1895"/>
      <c r="AI976" s="1737">
        <f t="shared" si="626"/>
        <v>128</v>
      </c>
      <c r="AJ976" s="1741">
        <f t="shared" si="633"/>
        <v>128</v>
      </c>
      <c r="AK976" s="1895"/>
      <c r="AL976" s="1895"/>
      <c r="AM976" s="2479">
        <f t="shared" si="627"/>
        <v>285</v>
      </c>
      <c r="AN976" s="2504">
        <v>285</v>
      </c>
      <c r="AO976" s="1895"/>
      <c r="AP976" s="1895"/>
      <c r="AQ976" s="2479">
        <f t="shared" si="628"/>
        <v>0</v>
      </c>
      <c r="AR976" s="2504">
        <f t="shared" si="629"/>
        <v>0</v>
      </c>
      <c r="AS976" s="1895"/>
      <c r="AT976" s="1895"/>
      <c r="AU976" s="1895"/>
      <c r="AV976" s="2479">
        <f t="shared" si="630"/>
        <v>0</v>
      </c>
      <c r="AW976" s="2789"/>
      <c r="AX976" s="1895"/>
      <c r="AY976" s="1895"/>
      <c r="AZ976" s="1895"/>
      <c r="BA976" s="1896"/>
      <c r="BB976" s="1896"/>
      <c r="BC976" s="1896"/>
      <c r="BD976" s="2329">
        <f t="shared" si="631"/>
        <v>0</v>
      </c>
      <c r="BE976" s="2329"/>
      <c r="BF976" s="1897">
        <f t="shared" si="612"/>
        <v>157</v>
      </c>
      <c r="BG976" s="2403">
        <v>2022</v>
      </c>
      <c r="BH976" s="2403" t="s">
        <v>910</v>
      </c>
      <c r="BI976" s="2403"/>
      <c r="BJ976" s="2334">
        <f t="shared" si="592"/>
        <v>100</v>
      </c>
      <c r="BK976" s="2334" t="e">
        <f t="shared" si="593"/>
        <v>#DIV/0!</v>
      </c>
      <c r="BL976" s="2403" t="s">
        <v>40</v>
      </c>
      <c r="BM976" s="2750"/>
      <c r="BN976" s="2900" t="s">
        <v>2498</v>
      </c>
      <c r="BO976" s="2941"/>
      <c r="BP976" s="2751"/>
      <c r="BQ976" s="2508"/>
    </row>
    <row r="977" spans="1:69" s="2509" customFormat="1" ht="28.5" customHeight="1">
      <c r="A977" s="2475">
        <v>13</v>
      </c>
      <c r="B977" s="2477" t="s">
        <v>763</v>
      </c>
      <c r="C977" s="64" t="s">
        <v>764</v>
      </c>
      <c r="D977" s="64" t="s">
        <v>737</v>
      </c>
      <c r="E977" s="2482" t="s">
        <v>444</v>
      </c>
      <c r="F977" s="2482" t="s">
        <v>765</v>
      </c>
      <c r="G977" s="2479">
        <f>H977+I977+J977</f>
        <v>300</v>
      </c>
      <c r="H977" s="2481">
        <v>285</v>
      </c>
      <c r="I977" s="1739">
        <v>15</v>
      </c>
      <c r="J977" s="1739"/>
      <c r="K977" s="1739">
        <v>300</v>
      </c>
      <c r="L977" s="1739">
        <v>285</v>
      </c>
      <c r="M977" s="1740">
        <v>212</v>
      </c>
      <c r="N977" s="1739">
        <v>167</v>
      </c>
      <c r="O977" s="2479">
        <f t="shared" si="621"/>
        <v>0.59999999999999432</v>
      </c>
      <c r="P977" s="1739">
        <v>0.59999999999999432</v>
      </c>
      <c r="Q977" s="1895"/>
      <c r="R977" s="1895"/>
      <c r="S977" s="1737">
        <f t="shared" si="622"/>
        <v>75</v>
      </c>
      <c r="T977" s="2504">
        <v>75</v>
      </c>
      <c r="U977" s="1895"/>
      <c r="V977" s="1895"/>
      <c r="W977" s="1737">
        <f t="shared" si="623"/>
        <v>0</v>
      </c>
      <c r="X977" s="1895"/>
      <c r="Y977" s="1895"/>
      <c r="Z977" s="1895"/>
      <c r="AA977" s="1737">
        <f t="shared" si="624"/>
        <v>70</v>
      </c>
      <c r="AB977" s="1741">
        <v>70</v>
      </c>
      <c r="AC977" s="1895"/>
      <c r="AD977" s="1895"/>
      <c r="AE977" s="1737">
        <f t="shared" si="625"/>
        <v>0.59999999999999432</v>
      </c>
      <c r="AF977" s="1741">
        <f t="shared" si="632"/>
        <v>0.59999999999999432</v>
      </c>
      <c r="AG977" s="1895"/>
      <c r="AH977" s="1895"/>
      <c r="AI977" s="1737">
        <f t="shared" si="626"/>
        <v>75</v>
      </c>
      <c r="AJ977" s="1741">
        <f t="shared" si="633"/>
        <v>75</v>
      </c>
      <c r="AK977" s="1895"/>
      <c r="AL977" s="1895"/>
      <c r="AM977" s="2479">
        <f t="shared" si="627"/>
        <v>285</v>
      </c>
      <c r="AN977" s="2504">
        <v>285</v>
      </c>
      <c r="AO977" s="1895"/>
      <c r="AP977" s="1895"/>
      <c r="AQ977" s="2479">
        <f t="shared" si="628"/>
        <v>0</v>
      </c>
      <c r="AR977" s="2504">
        <f t="shared" si="629"/>
        <v>0</v>
      </c>
      <c r="AS977" s="1895"/>
      <c r="AT977" s="1895"/>
      <c r="AU977" s="1895"/>
      <c r="AV977" s="2479">
        <f t="shared" si="630"/>
        <v>0</v>
      </c>
      <c r="AW977" s="2789"/>
      <c r="AX977" s="1895"/>
      <c r="AY977" s="1895"/>
      <c r="AZ977" s="1895"/>
      <c r="BA977" s="1896"/>
      <c r="BB977" s="1896"/>
      <c r="BC977" s="1896"/>
      <c r="BD977" s="2329">
        <f t="shared" si="631"/>
        <v>0</v>
      </c>
      <c r="BE977" s="2329"/>
      <c r="BF977" s="1897">
        <f t="shared" si="612"/>
        <v>210</v>
      </c>
      <c r="BG977" s="2403">
        <v>2022</v>
      </c>
      <c r="BH977" s="2403" t="s">
        <v>910</v>
      </c>
      <c r="BI977" s="2403"/>
      <c r="BJ977" s="2334">
        <f t="shared" si="592"/>
        <v>100</v>
      </c>
      <c r="BK977" s="2334" t="e">
        <f t="shared" si="593"/>
        <v>#DIV/0!</v>
      </c>
      <c r="BL977" s="2403" t="s">
        <v>40</v>
      </c>
      <c r="BM977" s="2750"/>
      <c r="BN977" s="2900" t="s">
        <v>2498</v>
      </c>
      <c r="BO977" s="2941"/>
      <c r="BP977" s="2751"/>
      <c r="BQ977" s="2508"/>
    </row>
    <row r="978" spans="1:69" s="2285" customFormat="1" ht="28.5" customHeight="1">
      <c r="A978" s="2220" t="s">
        <v>74</v>
      </c>
      <c r="B978" s="1881" t="s">
        <v>2420</v>
      </c>
      <c r="C978" s="1653"/>
      <c r="D978" s="1653"/>
      <c r="E978" s="1654"/>
      <c r="F978" s="1654"/>
      <c r="G978" s="1603">
        <f>SUM(G979:G984)</f>
        <v>1800</v>
      </c>
      <c r="H978" s="1603">
        <f t="shared" ref="H978:BD978" si="634">SUM(H979:H984)</f>
        <v>1709.665</v>
      </c>
      <c r="I978" s="1603">
        <f t="shared" si="634"/>
        <v>0</v>
      </c>
      <c r="J978" s="1603">
        <f t="shared" si="634"/>
        <v>90.335000000000008</v>
      </c>
      <c r="K978" s="1603">
        <f t="shared" si="634"/>
        <v>1710</v>
      </c>
      <c r="L978" s="1603">
        <f t="shared" si="634"/>
        <v>1710</v>
      </c>
      <c r="M978" s="1603">
        <f t="shared" si="634"/>
        <v>874</v>
      </c>
      <c r="N978" s="1603">
        <f t="shared" si="634"/>
        <v>874</v>
      </c>
      <c r="O978" s="1603">
        <f t="shared" si="634"/>
        <v>0</v>
      </c>
      <c r="P978" s="1603">
        <f t="shared" si="634"/>
        <v>0</v>
      </c>
      <c r="Q978" s="1603">
        <f t="shared" si="634"/>
        <v>0</v>
      </c>
      <c r="R978" s="1603">
        <f t="shared" si="634"/>
        <v>0</v>
      </c>
      <c r="S978" s="1603">
        <f t="shared" si="634"/>
        <v>1500</v>
      </c>
      <c r="T978" s="1603">
        <f t="shared" si="634"/>
        <v>1500</v>
      </c>
      <c r="U978" s="1603">
        <f t="shared" si="634"/>
        <v>0</v>
      </c>
      <c r="V978" s="1603">
        <f t="shared" si="634"/>
        <v>0</v>
      </c>
      <c r="W978" s="1603">
        <f t="shared" si="634"/>
        <v>0</v>
      </c>
      <c r="X978" s="1603">
        <f t="shared" si="634"/>
        <v>0</v>
      </c>
      <c r="Y978" s="1603">
        <f t="shared" si="634"/>
        <v>0</v>
      </c>
      <c r="Z978" s="1603">
        <f t="shared" si="634"/>
        <v>0</v>
      </c>
      <c r="AA978" s="1603">
        <f t="shared" si="634"/>
        <v>498.053</v>
      </c>
      <c r="AB978" s="1603">
        <f t="shared" si="634"/>
        <v>498.053</v>
      </c>
      <c r="AC978" s="1603">
        <f t="shared" si="634"/>
        <v>0</v>
      </c>
      <c r="AD978" s="1603">
        <f t="shared" si="634"/>
        <v>0</v>
      </c>
      <c r="AE978" s="1603">
        <f t="shared" si="634"/>
        <v>0</v>
      </c>
      <c r="AF978" s="1603">
        <f t="shared" si="634"/>
        <v>0</v>
      </c>
      <c r="AG978" s="1603">
        <f t="shared" si="634"/>
        <v>0</v>
      </c>
      <c r="AH978" s="1603">
        <f t="shared" si="634"/>
        <v>0</v>
      </c>
      <c r="AI978" s="1603">
        <f t="shared" si="634"/>
        <v>1500</v>
      </c>
      <c r="AJ978" s="1603">
        <f t="shared" si="634"/>
        <v>1500</v>
      </c>
      <c r="AK978" s="1603">
        <f t="shared" si="634"/>
        <v>0</v>
      </c>
      <c r="AL978" s="1603">
        <f t="shared" si="634"/>
        <v>0</v>
      </c>
      <c r="AM978" s="1603">
        <f t="shared" si="634"/>
        <v>1500</v>
      </c>
      <c r="AN978" s="1603">
        <f t="shared" si="634"/>
        <v>1500</v>
      </c>
      <c r="AO978" s="1603">
        <f t="shared" si="634"/>
        <v>0</v>
      </c>
      <c r="AP978" s="1603">
        <f t="shared" si="634"/>
        <v>0</v>
      </c>
      <c r="AQ978" s="1603">
        <f t="shared" si="634"/>
        <v>210</v>
      </c>
      <c r="AR978" s="1603">
        <f t="shared" si="634"/>
        <v>210</v>
      </c>
      <c r="AS978" s="1603">
        <f t="shared" si="634"/>
        <v>0</v>
      </c>
      <c r="AT978" s="1603">
        <f t="shared" si="634"/>
        <v>0</v>
      </c>
      <c r="AU978" s="1603">
        <f t="shared" si="634"/>
        <v>0</v>
      </c>
      <c r="AV978" s="1603">
        <f t="shared" si="634"/>
        <v>210</v>
      </c>
      <c r="AW978" s="1603">
        <f t="shared" si="634"/>
        <v>210</v>
      </c>
      <c r="AX978" s="1603">
        <f t="shared" si="634"/>
        <v>0</v>
      </c>
      <c r="AY978" s="1603">
        <f t="shared" si="634"/>
        <v>0</v>
      </c>
      <c r="AZ978" s="1603">
        <f t="shared" si="634"/>
        <v>0</v>
      </c>
      <c r="BA978" s="1603">
        <f t="shared" si="634"/>
        <v>0</v>
      </c>
      <c r="BB978" s="1603">
        <f t="shared" si="634"/>
        <v>0</v>
      </c>
      <c r="BC978" s="1603">
        <f t="shared" si="634"/>
        <v>0</v>
      </c>
      <c r="BD978" s="1603">
        <f t="shared" si="634"/>
        <v>210</v>
      </c>
      <c r="BE978" s="1655"/>
      <c r="BF978" s="2282"/>
      <c r="BG978" s="1719"/>
      <c r="BH978" s="1719"/>
      <c r="BI978" s="1719"/>
      <c r="BJ978" s="1692">
        <f t="shared" si="592"/>
        <v>100.01959448195991</v>
      </c>
      <c r="BK978" s="1692">
        <f t="shared" si="593"/>
        <v>100</v>
      </c>
      <c r="BL978" s="1719"/>
      <c r="BM978" s="2283"/>
      <c r="BN978" s="2900" t="s">
        <v>2498</v>
      </c>
      <c r="BO978" s="2942"/>
      <c r="BP978" s="2144"/>
      <c r="BQ978" s="2284"/>
    </row>
    <row r="979" spans="1:69" s="2518" customFormat="1" ht="28.5" customHeight="1">
      <c r="A979" s="2475" t="s">
        <v>46</v>
      </c>
      <c r="B979" s="2477" t="s">
        <v>766</v>
      </c>
      <c r="C979" s="64" t="s">
        <v>633</v>
      </c>
      <c r="D979" s="64" t="s">
        <v>737</v>
      </c>
      <c r="E979" s="2482" t="s">
        <v>598</v>
      </c>
      <c r="F979" s="2482" t="s">
        <v>767</v>
      </c>
      <c r="G979" s="2481">
        <v>300</v>
      </c>
      <c r="H979" s="2481">
        <v>285</v>
      </c>
      <c r="I979" s="1739"/>
      <c r="J979" s="1739">
        <v>15</v>
      </c>
      <c r="K979" s="1739">
        <v>285</v>
      </c>
      <c r="L979" s="1739">
        <v>285</v>
      </c>
      <c r="M979" s="1740">
        <v>140</v>
      </c>
      <c r="N979" s="1739">
        <v>140</v>
      </c>
      <c r="O979" s="2479">
        <f t="shared" si="621"/>
        <v>0</v>
      </c>
      <c r="P979" s="1895"/>
      <c r="Q979" s="1895"/>
      <c r="R979" s="1895"/>
      <c r="S979" s="1737">
        <f t="shared" si="622"/>
        <v>250</v>
      </c>
      <c r="T979" s="2504">
        <v>250</v>
      </c>
      <c r="U979" s="1895"/>
      <c r="V979" s="1895"/>
      <c r="W979" s="1737">
        <f t="shared" si="623"/>
        <v>0</v>
      </c>
      <c r="X979" s="1895"/>
      <c r="Y979" s="1895"/>
      <c r="Z979" s="1895"/>
      <c r="AA979" s="1737">
        <f t="shared" si="624"/>
        <v>0</v>
      </c>
      <c r="AB979" s="1895"/>
      <c r="AC979" s="1895"/>
      <c r="AD979" s="1895"/>
      <c r="AE979" s="1737">
        <f t="shared" si="625"/>
        <v>0</v>
      </c>
      <c r="AF979" s="1741">
        <f t="shared" si="632"/>
        <v>0</v>
      </c>
      <c r="AG979" s="1895"/>
      <c r="AH979" s="1895"/>
      <c r="AI979" s="1737">
        <f t="shared" si="626"/>
        <v>250</v>
      </c>
      <c r="AJ979" s="1741">
        <f t="shared" si="633"/>
        <v>250</v>
      </c>
      <c r="AK979" s="1895"/>
      <c r="AL979" s="1895"/>
      <c r="AM979" s="2479">
        <f t="shared" si="627"/>
        <v>250</v>
      </c>
      <c r="AN979" s="2504">
        <v>250</v>
      </c>
      <c r="AO979" s="1895"/>
      <c r="AP979" s="1895"/>
      <c r="AQ979" s="2479">
        <f t="shared" si="628"/>
        <v>35</v>
      </c>
      <c r="AR979" s="2504">
        <f t="shared" si="629"/>
        <v>35</v>
      </c>
      <c r="AS979" s="1895"/>
      <c r="AT979" s="1895"/>
      <c r="AU979" s="1895"/>
      <c r="AV979" s="2479">
        <f t="shared" si="630"/>
        <v>35</v>
      </c>
      <c r="AW979" s="2504">
        <f>AR979</f>
        <v>35</v>
      </c>
      <c r="AX979" s="1895"/>
      <c r="AY979" s="1895"/>
      <c r="AZ979" s="1895"/>
      <c r="BA979" s="1896"/>
      <c r="BB979" s="1896"/>
      <c r="BC979" s="1896"/>
      <c r="BD979" s="2794">
        <v>35</v>
      </c>
      <c r="BE979" s="2794"/>
      <c r="BF979" s="1897">
        <f t="shared" si="612"/>
        <v>0</v>
      </c>
      <c r="BG979" s="2403">
        <v>2023</v>
      </c>
      <c r="BH979" s="2403" t="s">
        <v>2324</v>
      </c>
      <c r="BI979" s="2403"/>
      <c r="BJ979" s="2334">
        <f t="shared" si="592"/>
        <v>100</v>
      </c>
      <c r="BK979" s="2334">
        <f t="shared" si="593"/>
        <v>100</v>
      </c>
      <c r="BL979" s="2403" t="s">
        <v>40</v>
      </c>
      <c r="BM979" s="2750"/>
      <c r="BN979" s="2900" t="s">
        <v>2498</v>
      </c>
      <c r="BO979" s="2941"/>
      <c r="BP979" s="2751"/>
      <c r="BQ979" s="2508"/>
    </row>
    <row r="980" spans="1:69" s="2518" customFormat="1" ht="28.5" customHeight="1">
      <c r="A980" s="2475" t="s">
        <v>48</v>
      </c>
      <c r="B980" s="2477" t="s">
        <v>768</v>
      </c>
      <c r="C980" s="64" t="s">
        <v>633</v>
      </c>
      <c r="D980" s="64" t="s">
        <v>737</v>
      </c>
      <c r="E980" s="2482" t="s">
        <v>598</v>
      </c>
      <c r="F980" s="2482" t="s">
        <v>769</v>
      </c>
      <c r="G980" s="2481">
        <v>300</v>
      </c>
      <c r="H980" s="2481">
        <v>285</v>
      </c>
      <c r="I980" s="1739"/>
      <c r="J980" s="1739">
        <v>15</v>
      </c>
      <c r="K980" s="1739">
        <v>285</v>
      </c>
      <c r="L980" s="1739">
        <v>285</v>
      </c>
      <c r="M980" s="1740">
        <v>163</v>
      </c>
      <c r="N980" s="1739">
        <v>163</v>
      </c>
      <c r="O980" s="2479">
        <f t="shared" si="621"/>
        <v>0</v>
      </c>
      <c r="P980" s="1895"/>
      <c r="Q980" s="1895"/>
      <c r="R980" s="1895"/>
      <c r="S980" s="1737">
        <f t="shared" si="622"/>
        <v>250</v>
      </c>
      <c r="T980" s="2504">
        <v>250</v>
      </c>
      <c r="U980" s="1895"/>
      <c r="V980" s="1895"/>
      <c r="W980" s="1737">
        <f t="shared" si="623"/>
        <v>0</v>
      </c>
      <c r="X980" s="1895"/>
      <c r="Y980" s="1895"/>
      <c r="Z980" s="1895"/>
      <c r="AA980" s="1737">
        <f t="shared" si="624"/>
        <v>0</v>
      </c>
      <c r="AB980" s="1895"/>
      <c r="AC980" s="1895"/>
      <c r="AD980" s="1895"/>
      <c r="AE980" s="1737">
        <f t="shared" si="625"/>
        <v>0</v>
      </c>
      <c r="AF980" s="1741">
        <f t="shared" si="632"/>
        <v>0</v>
      </c>
      <c r="AG980" s="1895"/>
      <c r="AH980" s="1895"/>
      <c r="AI980" s="1737">
        <f t="shared" si="626"/>
        <v>250</v>
      </c>
      <c r="AJ980" s="1741">
        <f t="shared" si="633"/>
        <v>250</v>
      </c>
      <c r="AK980" s="1895"/>
      <c r="AL980" s="1895"/>
      <c r="AM980" s="2479">
        <f t="shared" si="627"/>
        <v>250</v>
      </c>
      <c r="AN980" s="2504">
        <v>250</v>
      </c>
      <c r="AO980" s="1895"/>
      <c r="AP980" s="1895"/>
      <c r="AQ980" s="2479">
        <f t="shared" si="628"/>
        <v>35</v>
      </c>
      <c r="AR980" s="2504">
        <f t="shared" si="629"/>
        <v>35</v>
      </c>
      <c r="AS980" s="1895"/>
      <c r="AT980" s="1895"/>
      <c r="AU980" s="1895"/>
      <c r="AV980" s="2479">
        <f t="shared" si="630"/>
        <v>35</v>
      </c>
      <c r="AW980" s="2504">
        <f t="shared" ref="AW980:AW984" si="635">AR980</f>
        <v>35</v>
      </c>
      <c r="AX980" s="1895"/>
      <c r="AY980" s="1895"/>
      <c r="AZ980" s="1895"/>
      <c r="BA980" s="1896"/>
      <c r="BB980" s="1896"/>
      <c r="BC980" s="1896"/>
      <c r="BD980" s="2794">
        <v>35</v>
      </c>
      <c r="BE980" s="2794"/>
      <c r="BF980" s="1897">
        <f t="shared" si="612"/>
        <v>0</v>
      </c>
      <c r="BG980" s="2403">
        <v>2023</v>
      </c>
      <c r="BH980" s="2403" t="s">
        <v>2324</v>
      </c>
      <c r="BI980" s="2403"/>
      <c r="BJ980" s="2334">
        <f t="shared" si="592"/>
        <v>100</v>
      </c>
      <c r="BK980" s="2334">
        <f t="shared" si="593"/>
        <v>100</v>
      </c>
      <c r="BL980" s="2403" t="s">
        <v>40</v>
      </c>
      <c r="BM980" s="2750"/>
      <c r="BN980" s="2900" t="s">
        <v>2498</v>
      </c>
      <c r="BO980" s="2941"/>
      <c r="BP980" s="2751"/>
      <c r="BQ980" s="2508"/>
    </row>
    <row r="981" spans="1:69" s="2518" customFormat="1" ht="28.5" customHeight="1">
      <c r="A981" s="2475" t="s">
        <v>50</v>
      </c>
      <c r="B981" s="2477" t="s">
        <v>770</v>
      </c>
      <c r="C981" s="64" t="s">
        <v>637</v>
      </c>
      <c r="D981" s="64" t="s">
        <v>737</v>
      </c>
      <c r="E981" s="2482" t="s">
        <v>598</v>
      </c>
      <c r="F981" s="2482" t="s">
        <v>771</v>
      </c>
      <c r="G981" s="2481">
        <v>300</v>
      </c>
      <c r="H981" s="2481">
        <v>285</v>
      </c>
      <c r="I981" s="1739"/>
      <c r="J981" s="1739">
        <v>15</v>
      </c>
      <c r="K981" s="1739">
        <v>285</v>
      </c>
      <c r="L981" s="1739">
        <v>285</v>
      </c>
      <c r="M981" s="1740">
        <v>160</v>
      </c>
      <c r="N981" s="1739">
        <v>160</v>
      </c>
      <c r="O981" s="2479">
        <f t="shared" si="621"/>
        <v>0</v>
      </c>
      <c r="P981" s="1895"/>
      <c r="Q981" s="1895"/>
      <c r="R981" s="1895"/>
      <c r="S981" s="1737">
        <f t="shared" si="622"/>
        <v>250</v>
      </c>
      <c r="T981" s="2504">
        <v>250</v>
      </c>
      <c r="U981" s="1895"/>
      <c r="V981" s="1895"/>
      <c r="W981" s="1737">
        <f t="shared" si="623"/>
        <v>0</v>
      </c>
      <c r="X981" s="1895"/>
      <c r="Y981" s="1895"/>
      <c r="Z981" s="1895"/>
      <c r="AA981" s="1737">
        <f t="shared" si="624"/>
        <v>0</v>
      </c>
      <c r="AB981" s="1895"/>
      <c r="AC981" s="1895"/>
      <c r="AD981" s="1895"/>
      <c r="AE981" s="1737">
        <f t="shared" si="625"/>
        <v>0</v>
      </c>
      <c r="AF981" s="1741">
        <f t="shared" si="632"/>
        <v>0</v>
      </c>
      <c r="AG981" s="1895"/>
      <c r="AH981" s="1895"/>
      <c r="AI981" s="1737">
        <f t="shared" si="626"/>
        <v>250</v>
      </c>
      <c r="AJ981" s="1741">
        <f t="shared" si="633"/>
        <v>250</v>
      </c>
      <c r="AK981" s="1895"/>
      <c r="AL981" s="1895"/>
      <c r="AM981" s="2479">
        <f t="shared" si="627"/>
        <v>250</v>
      </c>
      <c r="AN981" s="2504">
        <v>250</v>
      </c>
      <c r="AO981" s="1895"/>
      <c r="AP981" s="1895"/>
      <c r="AQ981" s="2479">
        <f t="shared" si="628"/>
        <v>35</v>
      </c>
      <c r="AR981" s="2504">
        <f t="shared" si="629"/>
        <v>35</v>
      </c>
      <c r="AS981" s="1895"/>
      <c r="AT981" s="1895"/>
      <c r="AU981" s="1895"/>
      <c r="AV981" s="2479">
        <f t="shared" si="630"/>
        <v>35</v>
      </c>
      <c r="AW981" s="2504">
        <f t="shared" si="635"/>
        <v>35</v>
      </c>
      <c r="AX981" s="1895"/>
      <c r="AY981" s="1895"/>
      <c r="AZ981" s="1895"/>
      <c r="BA981" s="1896"/>
      <c r="BB981" s="1896"/>
      <c r="BC981" s="1896"/>
      <c r="BD981" s="2794">
        <v>35</v>
      </c>
      <c r="BE981" s="2794"/>
      <c r="BF981" s="1897">
        <f t="shared" si="612"/>
        <v>0</v>
      </c>
      <c r="BG981" s="2403">
        <v>2023</v>
      </c>
      <c r="BH981" s="2403" t="s">
        <v>2324</v>
      </c>
      <c r="BI981" s="2403"/>
      <c r="BJ981" s="2334">
        <f t="shared" si="592"/>
        <v>100</v>
      </c>
      <c r="BK981" s="2334">
        <f t="shared" si="593"/>
        <v>100</v>
      </c>
      <c r="BL981" s="2403" t="s">
        <v>40</v>
      </c>
      <c r="BM981" s="2750"/>
      <c r="BN981" s="2900" t="s">
        <v>2498</v>
      </c>
      <c r="BO981" s="2941"/>
      <c r="BP981" s="2751"/>
      <c r="BQ981" s="2508"/>
    </row>
    <row r="982" spans="1:69" s="2518" customFormat="1" ht="28.5" customHeight="1">
      <c r="A982" s="2475" t="s">
        <v>52</v>
      </c>
      <c r="B982" s="2477" t="s">
        <v>772</v>
      </c>
      <c r="C982" s="64" t="s">
        <v>637</v>
      </c>
      <c r="D982" s="64" t="s">
        <v>737</v>
      </c>
      <c r="E982" s="2482" t="s">
        <v>598</v>
      </c>
      <c r="F982" s="2482" t="s">
        <v>773</v>
      </c>
      <c r="G982" s="2481">
        <v>300</v>
      </c>
      <c r="H982" s="2481">
        <v>285</v>
      </c>
      <c r="I982" s="1739"/>
      <c r="J982" s="1739">
        <v>15</v>
      </c>
      <c r="K982" s="1739">
        <v>285</v>
      </c>
      <c r="L982" s="1739">
        <v>285</v>
      </c>
      <c r="M982" s="1740">
        <v>154</v>
      </c>
      <c r="N982" s="1739">
        <v>154</v>
      </c>
      <c r="O982" s="2479">
        <f t="shared" si="621"/>
        <v>0</v>
      </c>
      <c r="P982" s="1895"/>
      <c r="Q982" s="1895"/>
      <c r="R982" s="1895"/>
      <c r="S982" s="1737">
        <f t="shared" si="622"/>
        <v>250</v>
      </c>
      <c r="T982" s="2504">
        <v>250</v>
      </c>
      <c r="U982" s="1895"/>
      <c r="V982" s="1895"/>
      <c r="W982" s="1737">
        <f t="shared" si="623"/>
        <v>0</v>
      </c>
      <c r="X982" s="1895"/>
      <c r="Y982" s="1895"/>
      <c r="Z982" s="1895"/>
      <c r="AA982" s="1737">
        <f t="shared" si="624"/>
        <v>249.75</v>
      </c>
      <c r="AB982" s="1741">
        <v>249.75</v>
      </c>
      <c r="AC982" s="1895"/>
      <c r="AD982" s="1895"/>
      <c r="AE982" s="1737">
        <f t="shared" si="625"/>
        <v>0</v>
      </c>
      <c r="AF982" s="1741">
        <f t="shared" si="632"/>
        <v>0</v>
      </c>
      <c r="AG982" s="1895"/>
      <c r="AH982" s="1895"/>
      <c r="AI982" s="1737">
        <f t="shared" si="626"/>
        <v>250</v>
      </c>
      <c r="AJ982" s="1741">
        <f t="shared" si="633"/>
        <v>250</v>
      </c>
      <c r="AK982" s="1895"/>
      <c r="AL982" s="1895"/>
      <c r="AM982" s="2479">
        <f t="shared" si="627"/>
        <v>250</v>
      </c>
      <c r="AN982" s="2504">
        <v>250</v>
      </c>
      <c r="AO982" s="1895"/>
      <c r="AP982" s="1895"/>
      <c r="AQ982" s="2479">
        <f t="shared" si="628"/>
        <v>35</v>
      </c>
      <c r="AR982" s="2504">
        <f t="shared" si="629"/>
        <v>35</v>
      </c>
      <c r="AS982" s="1895"/>
      <c r="AT982" s="1895"/>
      <c r="AU982" s="1895"/>
      <c r="AV982" s="2479">
        <f t="shared" si="630"/>
        <v>35</v>
      </c>
      <c r="AW982" s="2504">
        <f t="shared" si="635"/>
        <v>35</v>
      </c>
      <c r="AX982" s="1895"/>
      <c r="AY982" s="1895"/>
      <c r="AZ982" s="1895"/>
      <c r="BA982" s="1896"/>
      <c r="BB982" s="1896"/>
      <c r="BC982" s="1896"/>
      <c r="BD982" s="2794">
        <v>35</v>
      </c>
      <c r="BE982" s="2794"/>
      <c r="BF982" s="1897">
        <f t="shared" si="612"/>
        <v>0</v>
      </c>
      <c r="BG982" s="2403">
        <v>2023</v>
      </c>
      <c r="BH982" s="2403" t="s">
        <v>2324</v>
      </c>
      <c r="BI982" s="2403"/>
      <c r="BJ982" s="2334">
        <f t="shared" si="592"/>
        <v>100</v>
      </c>
      <c r="BK982" s="2334">
        <f t="shared" si="593"/>
        <v>100</v>
      </c>
      <c r="BL982" s="2403" t="s">
        <v>40</v>
      </c>
      <c r="BM982" s="2750"/>
      <c r="BN982" s="2900" t="s">
        <v>2498</v>
      </c>
      <c r="BO982" s="2941"/>
      <c r="BP982" s="2751"/>
      <c r="BQ982" s="2508"/>
    </row>
    <row r="983" spans="1:69" s="2518" customFormat="1" ht="28.5" customHeight="1">
      <c r="A983" s="2475" t="s">
        <v>54</v>
      </c>
      <c r="B983" s="2477" t="s">
        <v>774</v>
      </c>
      <c r="C983" s="64" t="s">
        <v>513</v>
      </c>
      <c r="D983" s="64" t="s">
        <v>737</v>
      </c>
      <c r="E983" s="2482" t="s">
        <v>598</v>
      </c>
      <c r="F983" s="2482" t="s">
        <v>775</v>
      </c>
      <c r="G983" s="2479">
        <f>H983+I983+J983</f>
        <v>300</v>
      </c>
      <c r="H983" s="2481">
        <v>285</v>
      </c>
      <c r="I983" s="1739"/>
      <c r="J983" s="1739">
        <v>15</v>
      </c>
      <c r="K983" s="1739">
        <v>285</v>
      </c>
      <c r="L983" s="1739">
        <v>285</v>
      </c>
      <c r="M983" s="1740">
        <v>130</v>
      </c>
      <c r="N983" s="1739">
        <v>130</v>
      </c>
      <c r="O983" s="2479">
        <f t="shared" si="621"/>
        <v>0</v>
      </c>
      <c r="P983" s="1895"/>
      <c r="Q983" s="1895"/>
      <c r="R983" s="1895"/>
      <c r="S983" s="1737">
        <f t="shared" si="622"/>
        <v>250</v>
      </c>
      <c r="T983" s="2504">
        <v>250</v>
      </c>
      <c r="U983" s="1895"/>
      <c r="V983" s="1895"/>
      <c r="W983" s="1737">
        <f t="shared" si="623"/>
        <v>0</v>
      </c>
      <c r="X983" s="1895"/>
      <c r="Y983" s="1895"/>
      <c r="Z983" s="1895"/>
      <c r="AA983" s="1737">
        <f t="shared" si="624"/>
        <v>248.303</v>
      </c>
      <c r="AB983" s="1741">
        <v>248.303</v>
      </c>
      <c r="AC983" s="1895"/>
      <c r="AD983" s="1895"/>
      <c r="AE983" s="1737">
        <f t="shared" si="625"/>
        <v>0</v>
      </c>
      <c r="AF983" s="1741">
        <f t="shared" si="632"/>
        <v>0</v>
      </c>
      <c r="AG983" s="1895"/>
      <c r="AH983" s="1895"/>
      <c r="AI983" s="1737">
        <f t="shared" si="626"/>
        <v>250</v>
      </c>
      <c r="AJ983" s="1741">
        <f t="shared" si="633"/>
        <v>250</v>
      </c>
      <c r="AK983" s="1895"/>
      <c r="AL983" s="1895"/>
      <c r="AM983" s="2479">
        <f t="shared" si="627"/>
        <v>250</v>
      </c>
      <c r="AN983" s="2789">
        <v>250</v>
      </c>
      <c r="AO983" s="1895"/>
      <c r="AP983" s="1895"/>
      <c r="AQ983" s="2479">
        <f t="shared" si="628"/>
        <v>35</v>
      </c>
      <c r="AR983" s="2504">
        <f t="shared" si="629"/>
        <v>35</v>
      </c>
      <c r="AS983" s="1895"/>
      <c r="AT983" s="1895"/>
      <c r="AU983" s="1895"/>
      <c r="AV983" s="2479">
        <f t="shared" si="630"/>
        <v>35</v>
      </c>
      <c r="AW983" s="2504">
        <f t="shared" si="635"/>
        <v>35</v>
      </c>
      <c r="AX983" s="1895"/>
      <c r="AY983" s="1895"/>
      <c r="AZ983" s="1895"/>
      <c r="BA983" s="1896"/>
      <c r="BB983" s="1896"/>
      <c r="BC983" s="1896"/>
      <c r="BD983" s="2794">
        <v>35</v>
      </c>
      <c r="BE983" s="2794"/>
      <c r="BF983" s="1897">
        <f t="shared" si="612"/>
        <v>0</v>
      </c>
      <c r="BG983" s="2403">
        <v>2023</v>
      </c>
      <c r="BH983" s="2403" t="s">
        <v>2324</v>
      </c>
      <c r="BI983" s="2403"/>
      <c r="BJ983" s="2334">
        <f t="shared" si="592"/>
        <v>100</v>
      </c>
      <c r="BK983" s="2334">
        <f t="shared" si="593"/>
        <v>100</v>
      </c>
      <c r="BL983" s="2403" t="s">
        <v>40</v>
      </c>
      <c r="BM983" s="2750"/>
      <c r="BN983" s="2900" t="s">
        <v>2498</v>
      </c>
      <c r="BO983" s="2941"/>
      <c r="BP983" s="2751"/>
      <c r="BQ983" s="2508"/>
    </row>
    <row r="984" spans="1:69" s="2518" customFormat="1" ht="28.5" customHeight="1">
      <c r="A984" s="2475" t="s">
        <v>56</v>
      </c>
      <c r="B984" s="2477" t="s">
        <v>776</v>
      </c>
      <c r="C984" s="64" t="s">
        <v>605</v>
      </c>
      <c r="D984" s="64" t="s">
        <v>737</v>
      </c>
      <c r="E984" s="2482" t="s">
        <v>598</v>
      </c>
      <c r="F984" s="2482" t="s">
        <v>777</v>
      </c>
      <c r="G984" s="2481">
        <v>300</v>
      </c>
      <c r="H984" s="2481">
        <f>G984-J984</f>
        <v>284.66500000000002</v>
      </c>
      <c r="I984" s="1739"/>
      <c r="J984" s="1739">
        <v>15.335000000000001</v>
      </c>
      <c r="K984" s="1739">
        <v>285</v>
      </c>
      <c r="L984" s="1739">
        <v>285</v>
      </c>
      <c r="M984" s="1740">
        <v>127</v>
      </c>
      <c r="N984" s="1739">
        <v>127</v>
      </c>
      <c r="O984" s="2479">
        <f t="shared" si="621"/>
        <v>0</v>
      </c>
      <c r="P984" s="1895"/>
      <c r="Q984" s="1895"/>
      <c r="R984" s="1895"/>
      <c r="S984" s="1737">
        <f t="shared" si="622"/>
        <v>250</v>
      </c>
      <c r="T984" s="2504">
        <v>250</v>
      </c>
      <c r="U984" s="1895"/>
      <c r="V984" s="1895"/>
      <c r="W984" s="1737">
        <f t="shared" si="623"/>
        <v>0</v>
      </c>
      <c r="X984" s="1895"/>
      <c r="Y984" s="1895"/>
      <c r="Z984" s="1895"/>
      <c r="AA984" s="1737">
        <f t="shared" si="624"/>
        <v>0</v>
      </c>
      <c r="AB984" s="1895"/>
      <c r="AC984" s="1895"/>
      <c r="AD984" s="1895"/>
      <c r="AE984" s="1737">
        <f t="shared" si="625"/>
        <v>0</v>
      </c>
      <c r="AF984" s="1741">
        <f t="shared" si="632"/>
        <v>0</v>
      </c>
      <c r="AG984" s="1895"/>
      <c r="AH984" s="1895"/>
      <c r="AI984" s="1737">
        <f t="shared" si="626"/>
        <v>250</v>
      </c>
      <c r="AJ984" s="1741">
        <f t="shared" si="633"/>
        <v>250</v>
      </c>
      <c r="AK984" s="1895"/>
      <c r="AL984" s="1895"/>
      <c r="AM984" s="2479">
        <f t="shared" si="627"/>
        <v>250</v>
      </c>
      <c r="AN984" s="2789">
        <v>250</v>
      </c>
      <c r="AO984" s="1895"/>
      <c r="AP984" s="1895"/>
      <c r="AQ984" s="2479">
        <f t="shared" si="628"/>
        <v>35</v>
      </c>
      <c r="AR984" s="2504">
        <f t="shared" si="629"/>
        <v>35</v>
      </c>
      <c r="AS984" s="1895"/>
      <c r="AT984" s="1895"/>
      <c r="AU984" s="1895"/>
      <c r="AV984" s="2479">
        <f t="shared" si="630"/>
        <v>35</v>
      </c>
      <c r="AW984" s="2504">
        <f t="shared" si="635"/>
        <v>35</v>
      </c>
      <c r="AX984" s="1895"/>
      <c r="AY984" s="1895"/>
      <c r="AZ984" s="1895"/>
      <c r="BA984" s="1896"/>
      <c r="BB984" s="1896"/>
      <c r="BC984" s="1896"/>
      <c r="BD984" s="2794">
        <v>35</v>
      </c>
      <c r="BE984" s="2794"/>
      <c r="BF984" s="1897">
        <f t="shared" si="612"/>
        <v>0</v>
      </c>
      <c r="BG984" s="2403">
        <v>2023</v>
      </c>
      <c r="BH984" s="2403" t="s">
        <v>2324</v>
      </c>
      <c r="BI984" s="2403"/>
      <c r="BJ984" s="2334">
        <f t="shared" ref="BJ984:BJ1047" si="636">(BD984+AN984)/H984*100</f>
        <v>100.11768218783482</v>
      </c>
      <c r="BK984" s="2334">
        <f t="shared" ref="BK984:BK1047" si="637">BD984/AR984*100</f>
        <v>100</v>
      </c>
      <c r="BL984" s="2403" t="s">
        <v>40</v>
      </c>
      <c r="BM984" s="2750"/>
      <c r="BN984" s="2900" t="s">
        <v>2498</v>
      </c>
      <c r="BO984" s="2941"/>
      <c r="BP984" s="2751"/>
      <c r="BQ984" s="2508"/>
    </row>
    <row r="985" spans="1:69" s="2797" customFormat="1" ht="28.5" customHeight="1">
      <c r="A985" s="2358" t="s">
        <v>712</v>
      </c>
      <c r="B985" s="2790" t="s">
        <v>2468</v>
      </c>
      <c r="C985" s="71"/>
      <c r="D985" s="71"/>
      <c r="E985" s="2401"/>
      <c r="F985" s="2401"/>
      <c r="G985" s="2791">
        <f>SUM(G986)</f>
        <v>8190</v>
      </c>
      <c r="H985" s="2791">
        <f t="shared" ref="H985:AW985" si="638">SUM(H986)</f>
        <v>8190</v>
      </c>
      <c r="I985" s="2791">
        <f t="shared" si="638"/>
        <v>0</v>
      </c>
      <c r="J985" s="2791">
        <f t="shared" si="638"/>
        <v>0</v>
      </c>
      <c r="K985" s="2791">
        <f t="shared" si="638"/>
        <v>0</v>
      </c>
      <c r="L985" s="2791">
        <f t="shared" si="638"/>
        <v>0</v>
      </c>
      <c r="M985" s="2791">
        <f t="shared" si="638"/>
        <v>0</v>
      </c>
      <c r="N985" s="2791">
        <f t="shared" si="638"/>
        <v>0</v>
      </c>
      <c r="O985" s="2791">
        <f t="shared" si="638"/>
        <v>0</v>
      </c>
      <c r="P985" s="2791">
        <f t="shared" si="638"/>
        <v>0</v>
      </c>
      <c r="Q985" s="2791">
        <f t="shared" si="638"/>
        <v>0</v>
      </c>
      <c r="R985" s="2791">
        <f t="shared" si="638"/>
        <v>0</v>
      </c>
      <c r="S985" s="2791">
        <f t="shared" si="638"/>
        <v>1506</v>
      </c>
      <c r="T985" s="2791">
        <f t="shared" si="638"/>
        <v>1506</v>
      </c>
      <c r="U985" s="2791">
        <f t="shared" si="638"/>
        <v>0</v>
      </c>
      <c r="V985" s="2791">
        <f t="shared" si="638"/>
        <v>0</v>
      </c>
      <c r="W985" s="2791">
        <f t="shared" si="638"/>
        <v>0</v>
      </c>
      <c r="X985" s="2791">
        <f t="shared" si="638"/>
        <v>0</v>
      </c>
      <c r="Y985" s="2791">
        <f t="shared" si="638"/>
        <v>0</v>
      </c>
      <c r="Z985" s="2791">
        <f t="shared" si="638"/>
        <v>0</v>
      </c>
      <c r="AA985" s="2791">
        <f t="shared" si="638"/>
        <v>0</v>
      </c>
      <c r="AB985" s="2791">
        <f t="shared" si="638"/>
        <v>0</v>
      </c>
      <c r="AC985" s="2791">
        <f t="shared" si="638"/>
        <v>0</v>
      </c>
      <c r="AD985" s="2791">
        <f t="shared" si="638"/>
        <v>0</v>
      </c>
      <c r="AE985" s="2791">
        <f t="shared" si="638"/>
        <v>0</v>
      </c>
      <c r="AF985" s="2791">
        <f t="shared" si="638"/>
        <v>0</v>
      </c>
      <c r="AG985" s="2791">
        <f t="shared" si="638"/>
        <v>0</v>
      </c>
      <c r="AH985" s="2791">
        <f t="shared" si="638"/>
        <v>0</v>
      </c>
      <c r="AI985" s="2791">
        <f t="shared" si="638"/>
        <v>1506</v>
      </c>
      <c r="AJ985" s="2791">
        <f t="shared" si="638"/>
        <v>1506</v>
      </c>
      <c r="AK985" s="2791">
        <f t="shared" si="638"/>
        <v>0</v>
      </c>
      <c r="AL985" s="2791">
        <f t="shared" si="638"/>
        <v>0</v>
      </c>
      <c r="AM985" s="2791">
        <f t="shared" si="638"/>
        <v>1506</v>
      </c>
      <c r="AN985" s="2791">
        <f t="shared" si="638"/>
        <v>1506</v>
      </c>
      <c r="AO985" s="2791">
        <f t="shared" si="638"/>
        <v>0</v>
      </c>
      <c r="AP985" s="2791">
        <f t="shared" si="638"/>
        <v>0</v>
      </c>
      <c r="AQ985" s="2791">
        <f t="shared" si="638"/>
        <v>6684</v>
      </c>
      <c r="AR985" s="2791">
        <f t="shared" si="638"/>
        <v>6684</v>
      </c>
      <c r="AS985" s="2791">
        <f t="shared" si="638"/>
        <v>0</v>
      </c>
      <c r="AT985" s="2791">
        <f t="shared" si="638"/>
        <v>0</v>
      </c>
      <c r="AU985" s="2791">
        <f t="shared" si="638"/>
        <v>0</v>
      </c>
      <c r="AV985" s="2791">
        <f t="shared" si="638"/>
        <v>5046</v>
      </c>
      <c r="AW985" s="2791">
        <f t="shared" si="638"/>
        <v>5046</v>
      </c>
      <c r="AX985" s="1968"/>
      <c r="AY985" s="1968"/>
      <c r="AZ985" s="1968"/>
      <c r="BA985" s="1968"/>
      <c r="BB985" s="1968"/>
      <c r="BC985" s="1968"/>
      <c r="BD985" s="2402">
        <v>4788</v>
      </c>
      <c r="BE985" s="2402"/>
      <c r="BF985" s="2290"/>
      <c r="BG985" s="2407"/>
      <c r="BH985" s="2407"/>
      <c r="BI985" s="2407"/>
      <c r="BJ985" s="2340">
        <f t="shared" si="636"/>
        <v>76.849816849816861</v>
      </c>
      <c r="BK985" s="2340">
        <f t="shared" si="637"/>
        <v>71.633752244165166</v>
      </c>
      <c r="BL985" s="2407" t="s">
        <v>2327</v>
      </c>
      <c r="BM985" s="2795"/>
      <c r="BN985" s="2900" t="s">
        <v>2498</v>
      </c>
      <c r="BO985" s="2948"/>
      <c r="BP985" s="2796"/>
    </row>
    <row r="986" spans="1:69" s="2819" customFormat="1" ht="44.25" customHeight="1">
      <c r="A986" s="2807"/>
      <c r="B986" s="2808" t="s">
        <v>778</v>
      </c>
      <c r="C986" s="2163"/>
      <c r="D986" s="2163"/>
      <c r="E986" s="2809"/>
      <c r="F986" s="2810"/>
      <c r="G986" s="2811">
        <v>8190</v>
      </c>
      <c r="H986" s="2811">
        <v>8190</v>
      </c>
      <c r="I986" s="2017"/>
      <c r="J986" s="2017"/>
      <c r="K986" s="2291"/>
      <c r="L986" s="2291"/>
      <c r="M986" s="2292"/>
      <c r="N986" s="2291"/>
      <c r="O986" s="2812">
        <f t="shared" si="621"/>
        <v>0</v>
      </c>
      <c r="P986" s="2291"/>
      <c r="Q986" s="2291"/>
      <c r="R986" s="2291"/>
      <c r="S986" s="2058">
        <f t="shared" si="622"/>
        <v>1506</v>
      </c>
      <c r="T986" s="2813">
        <v>1506</v>
      </c>
      <c r="U986" s="2291"/>
      <c r="V986" s="2291"/>
      <c r="W986" s="2058">
        <f t="shared" si="623"/>
        <v>0</v>
      </c>
      <c r="X986" s="2291"/>
      <c r="Y986" s="2291"/>
      <c r="Z986" s="2291"/>
      <c r="AA986" s="2058">
        <f t="shared" si="624"/>
        <v>0</v>
      </c>
      <c r="AB986" s="2291"/>
      <c r="AC986" s="2291"/>
      <c r="AD986" s="2291"/>
      <c r="AE986" s="2058">
        <f t="shared" si="625"/>
        <v>0</v>
      </c>
      <c r="AF986" s="2014">
        <f t="shared" si="632"/>
        <v>0</v>
      </c>
      <c r="AG986" s="2291"/>
      <c r="AH986" s="2291"/>
      <c r="AI986" s="2058">
        <f t="shared" si="626"/>
        <v>1506</v>
      </c>
      <c r="AJ986" s="2058">
        <f t="shared" si="633"/>
        <v>1506</v>
      </c>
      <c r="AK986" s="2291"/>
      <c r="AL986" s="2291"/>
      <c r="AM986" s="2812">
        <f t="shared" si="627"/>
        <v>1506</v>
      </c>
      <c r="AN986" s="2814">
        <v>1506</v>
      </c>
      <c r="AO986" s="2291"/>
      <c r="AP986" s="2291"/>
      <c r="AQ986" s="2812">
        <f t="shared" si="628"/>
        <v>6684</v>
      </c>
      <c r="AR986" s="2813">
        <f>H986-T986</f>
        <v>6684</v>
      </c>
      <c r="AS986" s="2291"/>
      <c r="AT986" s="2291"/>
      <c r="AU986" s="2291"/>
      <c r="AV986" s="2812">
        <f t="shared" si="630"/>
        <v>5046</v>
      </c>
      <c r="AW986" s="2814">
        <f>H986*80%-AN986</f>
        <v>5046</v>
      </c>
      <c r="AX986" s="2291"/>
      <c r="AY986" s="2291"/>
      <c r="AZ986" s="2291"/>
      <c r="BA986" s="2294"/>
      <c r="BB986" s="2294"/>
      <c r="BC986" s="2294"/>
      <c r="BD986" s="2295"/>
      <c r="BE986" s="2295"/>
      <c r="BF986" s="2295">
        <f t="shared" si="612"/>
        <v>0</v>
      </c>
      <c r="BG986" s="2815">
        <v>2023</v>
      </c>
      <c r="BH986" s="2815" t="s">
        <v>2324</v>
      </c>
      <c r="BI986" s="2815" t="s">
        <v>2327</v>
      </c>
      <c r="BJ986" s="2816">
        <f t="shared" si="636"/>
        <v>18.38827838827839</v>
      </c>
      <c r="BK986" s="2816">
        <f t="shared" si="637"/>
        <v>0</v>
      </c>
      <c r="BL986" s="2815"/>
      <c r="BM986" s="2817"/>
      <c r="BN986" s="2900" t="s">
        <v>2498</v>
      </c>
      <c r="BO986" s="2949"/>
      <c r="BP986" s="2818"/>
    </row>
    <row r="987" spans="1:69" s="2296" customFormat="1">
      <c r="A987" s="2214" t="s">
        <v>46</v>
      </c>
      <c r="B987" s="2009" t="s">
        <v>779</v>
      </c>
      <c r="C987" s="2073" t="s">
        <v>513</v>
      </c>
      <c r="D987" s="2244" t="s">
        <v>737</v>
      </c>
      <c r="E987" s="2074" t="s">
        <v>521</v>
      </c>
      <c r="F987" s="2074"/>
      <c r="G987" s="2250">
        <v>300</v>
      </c>
      <c r="H987" s="2250">
        <v>285</v>
      </c>
      <c r="I987" s="2291"/>
      <c r="J987" s="2291"/>
      <c r="K987" s="2075">
        <v>300</v>
      </c>
      <c r="L987" s="2075">
        <v>285</v>
      </c>
      <c r="M987" s="2292"/>
      <c r="N987" s="2291"/>
      <c r="O987" s="2058">
        <f t="shared" si="621"/>
        <v>0</v>
      </c>
      <c r="P987" s="2291"/>
      <c r="Q987" s="2291"/>
      <c r="R987" s="2291"/>
      <c r="S987" s="2291">
        <f t="shared" si="622"/>
        <v>0</v>
      </c>
      <c r="T987" s="2291"/>
      <c r="U987" s="2291"/>
      <c r="V987" s="2291"/>
      <c r="W987" s="2058">
        <f t="shared" si="623"/>
        <v>0</v>
      </c>
      <c r="X987" s="2291"/>
      <c r="Y987" s="2291"/>
      <c r="Z987" s="2291"/>
      <c r="AA987" s="2058">
        <f t="shared" si="624"/>
        <v>0</v>
      </c>
      <c r="AB987" s="2291"/>
      <c r="AC987" s="2291"/>
      <c r="AD987" s="2291"/>
      <c r="AE987" s="2058">
        <f t="shared" si="625"/>
        <v>0</v>
      </c>
      <c r="AF987" s="2014">
        <f t="shared" si="632"/>
        <v>0</v>
      </c>
      <c r="AG987" s="2291"/>
      <c r="AH987" s="2291"/>
      <c r="AI987" s="2058">
        <f t="shared" si="626"/>
        <v>0</v>
      </c>
      <c r="AJ987" s="2014">
        <f t="shared" si="633"/>
        <v>0</v>
      </c>
      <c r="AK987" s="2291"/>
      <c r="AL987" s="2291"/>
      <c r="AM987" s="2058">
        <f t="shared" si="627"/>
        <v>0</v>
      </c>
      <c r="AN987" s="2291"/>
      <c r="AO987" s="2291"/>
      <c r="AP987" s="2291"/>
      <c r="AQ987" s="2058">
        <f t="shared" si="628"/>
        <v>285</v>
      </c>
      <c r="AR987" s="2014">
        <f t="shared" ref="AR987:AR990" si="639">L987-AN987</f>
        <v>285</v>
      </c>
      <c r="AS987" s="2291"/>
      <c r="AT987" s="2291"/>
      <c r="AU987" s="2291"/>
      <c r="AV987" s="2058">
        <f t="shared" si="630"/>
        <v>200</v>
      </c>
      <c r="AW987" s="2293">
        <v>200</v>
      </c>
      <c r="AX987" s="2291"/>
      <c r="AY987" s="2291"/>
      <c r="AZ987" s="2291"/>
      <c r="BA987" s="2294"/>
      <c r="BB987" s="2294"/>
      <c r="BC987" s="2294"/>
      <c r="BD987" s="2294"/>
      <c r="BE987" s="2294"/>
      <c r="BF987" s="2295">
        <f t="shared" si="612"/>
        <v>0</v>
      </c>
      <c r="BG987" s="2020">
        <v>2024</v>
      </c>
      <c r="BH987" s="2020" t="s">
        <v>2323</v>
      </c>
      <c r="BI987" s="2020" t="s">
        <v>2327</v>
      </c>
      <c r="BJ987" s="1925">
        <f t="shared" si="636"/>
        <v>0</v>
      </c>
      <c r="BK987" s="1925">
        <f t="shared" si="637"/>
        <v>0</v>
      </c>
      <c r="BL987" s="2020"/>
      <c r="BM987" s="2191"/>
      <c r="BN987" s="2900" t="s">
        <v>2498</v>
      </c>
      <c r="BO987" s="2936"/>
      <c r="BP987" s="2192"/>
    </row>
    <row r="988" spans="1:69" s="2296" customFormat="1">
      <c r="A988" s="2214" t="s">
        <v>48</v>
      </c>
      <c r="B988" s="2009" t="s">
        <v>780</v>
      </c>
      <c r="C988" s="2073" t="s">
        <v>615</v>
      </c>
      <c r="D988" s="2244" t="s">
        <v>737</v>
      </c>
      <c r="E988" s="2074" t="s">
        <v>521</v>
      </c>
      <c r="F988" s="2074"/>
      <c r="G988" s="2250">
        <v>300</v>
      </c>
      <c r="H988" s="2250">
        <v>285</v>
      </c>
      <c r="I988" s="2291"/>
      <c r="J988" s="2291"/>
      <c r="K988" s="2075">
        <v>300</v>
      </c>
      <c r="L988" s="2075">
        <v>285</v>
      </c>
      <c r="M988" s="2292"/>
      <c r="N988" s="2291"/>
      <c r="O988" s="2058">
        <f t="shared" si="621"/>
        <v>0</v>
      </c>
      <c r="P988" s="2291"/>
      <c r="Q988" s="2291"/>
      <c r="R988" s="2291"/>
      <c r="S988" s="2291">
        <f t="shared" si="622"/>
        <v>0</v>
      </c>
      <c r="T988" s="2291"/>
      <c r="U988" s="2291"/>
      <c r="V988" s="2291"/>
      <c r="W988" s="2058">
        <f t="shared" si="623"/>
        <v>0</v>
      </c>
      <c r="X988" s="2291"/>
      <c r="Y988" s="2291"/>
      <c r="Z988" s="2291"/>
      <c r="AA988" s="2058">
        <f t="shared" si="624"/>
        <v>0</v>
      </c>
      <c r="AB988" s="2291"/>
      <c r="AC988" s="2291"/>
      <c r="AD988" s="2291"/>
      <c r="AE988" s="2058">
        <f t="shared" si="625"/>
        <v>0</v>
      </c>
      <c r="AF988" s="2014">
        <f t="shared" si="632"/>
        <v>0</v>
      </c>
      <c r="AG988" s="2291"/>
      <c r="AH988" s="2291"/>
      <c r="AI988" s="2058">
        <f t="shared" si="626"/>
        <v>0</v>
      </c>
      <c r="AJ988" s="2014">
        <f t="shared" si="633"/>
        <v>0</v>
      </c>
      <c r="AK988" s="2291"/>
      <c r="AL988" s="2291"/>
      <c r="AM988" s="2058">
        <f t="shared" si="627"/>
        <v>0</v>
      </c>
      <c r="AN988" s="2291"/>
      <c r="AO988" s="2291"/>
      <c r="AP988" s="2291"/>
      <c r="AQ988" s="2058">
        <f t="shared" si="628"/>
        <v>285</v>
      </c>
      <c r="AR988" s="2014">
        <f t="shared" si="639"/>
        <v>285</v>
      </c>
      <c r="AS988" s="2291"/>
      <c r="AT988" s="2291"/>
      <c r="AU988" s="2291"/>
      <c r="AV988" s="2058">
        <f t="shared" si="630"/>
        <v>200</v>
      </c>
      <c r="AW988" s="2293">
        <v>200</v>
      </c>
      <c r="AX988" s="2291"/>
      <c r="AY988" s="2291"/>
      <c r="AZ988" s="2291"/>
      <c r="BA988" s="2294"/>
      <c r="BB988" s="2294"/>
      <c r="BC988" s="2294"/>
      <c r="BD988" s="2294"/>
      <c r="BE988" s="2294"/>
      <c r="BF988" s="2295">
        <f t="shared" si="612"/>
        <v>0</v>
      </c>
      <c r="BG988" s="2020">
        <v>2024</v>
      </c>
      <c r="BH988" s="2020" t="s">
        <v>2323</v>
      </c>
      <c r="BI988" s="2020" t="s">
        <v>2327</v>
      </c>
      <c r="BJ988" s="1925">
        <f t="shared" si="636"/>
        <v>0</v>
      </c>
      <c r="BK988" s="1925">
        <f t="shared" si="637"/>
        <v>0</v>
      </c>
      <c r="BL988" s="2020"/>
      <c r="BM988" s="2191"/>
      <c r="BN988" s="2900" t="s">
        <v>2498</v>
      </c>
      <c r="BO988" s="2936"/>
      <c r="BP988" s="2192"/>
    </row>
    <row r="989" spans="1:69" s="2296" customFormat="1">
      <c r="A989" s="2214" t="s">
        <v>50</v>
      </c>
      <c r="B989" s="2009" t="s">
        <v>781</v>
      </c>
      <c r="C989" s="2073" t="s">
        <v>615</v>
      </c>
      <c r="D989" s="2244" t="s">
        <v>737</v>
      </c>
      <c r="E989" s="2074" t="s">
        <v>521</v>
      </c>
      <c r="F989" s="2074"/>
      <c r="G989" s="2250">
        <v>300</v>
      </c>
      <c r="H989" s="2250">
        <v>285</v>
      </c>
      <c r="I989" s="2291"/>
      <c r="J989" s="2291"/>
      <c r="K989" s="2075">
        <v>300</v>
      </c>
      <c r="L989" s="2075">
        <v>285</v>
      </c>
      <c r="M989" s="2292"/>
      <c r="N989" s="2291"/>
      <c r="O989" s="2058">
        <f t="shared" si="621"/>
        <v>0</v>
      </c>
      <c r="P989" s="2291"/>
      <c r="Q989" s="2291"/>
      <c r="R989" s="2291"/>
      <c r="S989" s="2291">
        <f t="shared" si="622"/>
        <v>0</v>
      </c>
      <c r="T989" s="2291"/>
      <c r="U989" s="2291"/>
      <c r="V989" s="2291"/>
      <c r="W989" s="2058">
        <f t="shared" si="623"/>
        <v>0</v>
      </c>
      <c r="X989" s="2291"/>
      <c r="Y989" s="2291"/>
      <c r="Z989" s="2291"/>
      <c r="AA989" s="2058">
        <f t="shared" si="624"/>
        <v>0</v>
      </c>
      <c r="AB989" s="2291"/>
      <c r="AC989" s="2291"/>
      <c r="AD989" s="2291"/>
      <c r="AE989" s="2058">
        <f t="shared" si="625"/>
        <v>0</v>
      </c>
      <c r="AF989" s="2014">
        <f t="shared" si="632"/>
        <v>0</v>
      </c>
      <c r="AG989" s="2291"/>
      <c r="AH989" s="2291"/>
      <c r="AI989" s="2058">
        <f t="shared" si="626"/>
        <v>0</v>
      </c>
      <c r="AJ989" s="2014">
        <f t="shared" si="633"/>
        <v>0</v>
      </c>
      <c r="AK989" s="2291"/>
      <c r="AL989" s="2291"/>
      <c r="AM989" s="2058">
        <f t="shared" si="627"/>
        <v>0</v>
      </c>
      <c r="AN989" s="2291"/>
      <c r="AO989" s="2291"/>
      <c r="AP989" s="2291"/>
      <c r="AQ989" s="2058">
        <f t="shared" si="628"/>
        <v>285</v>
      </c>
      <c r="AR989" s="2014">
        <f t="shared" si="639"/>
        <v>285</v>
      </c>
      <c r="AS989" s="2291"/>
      <c r="AT989" s="2291"/>
      <c r="AU989" s="2291"/>
      <c r="AV989" s="2058">
        <f t="shared" si="630"/>
        <v>200</v>
      </c>
      <c r="AW989" s="2293">
        <v>200</v>
      </c>
      <c r="AX989" s="2291"/>
      <c r="AY989" s="2291"/>
      <c r="AZ989" s="2291"/>
      <c r="BA989" s="2294"/>
      <c r="BB989" s="2294"/>
      <c r="BC989" s="2294"/>
      <c r="BD989" s="2294"/>
      <c r="BE989" s="2294"/>
      <c r="BF989" s="2295">
        <f t="shared" si="612"/>
        <v>0</v>
      </c>
      <c r="BG989" s="2020">
        <v>2024</v>
      </c>
      <c r="BH989" s="2020" t="s">
        <v>2323</v>
      </c>
      <c r="BI989" s="2020" t="s">
        <v>2327</v>
      </c>
      <c r="BJ989" s="1925">
        <f t="shared" si="636"/>
        <v>0</v>
      </c>
      <c r="BK989" s="1925">
        <f t="shared" si="637"/>
        <v>0</v>
      </c>
      <c r="BL989" s="2020"/>
      <c r="BM989" s="2191"/>
      <c r="BN989" s="2900" t="s">
        <v>2498</v>
      </c>
      <c r="BO989" s="2936"/>
      <c r="BP989" s="2192"/>
    </row>
    <row r="990" spans="1:69" s="2296" customFormat="1">
      <c r="A990" s="2214" t="s">
        <v>52</v>
      </c>
      <c r="B990" s="2009" t="s">
        <v>782</v>
      </c>
      <c r="C990" s="2073" t="s">
        <v>633</v>
      </c>
      <c r="D990" s="2244" t="s">
        <v>737</v>
      </c>
      <c r="E990" s="2074" t="s">
        <v>521</v>
      </c>
      <c r="F990" s="2074"/>
      <c r="G990" s="2250">
        <v>300</v>
      </c>
      <c r="H990" s="2250">
        <v>285</v>
      </c>
      <c r="I990" s="2291"/>
      <c r="J990" s="2291"/>
      <c r="K990" s="2075">
        <v>300</v>
      </c>
      <c r="L990" s="2075">
        <v>285</v>
      </c>
      <c r="M990" s="2292"/>
      <c r="N990" s="2291"/>
      <c r="O990" s="2058">
        <f t="shared" si="621"/>
        <v>0</v>
      </c>
      <c r="P990" s="2291"/>
      <c r="Q990" s="2291"/>
      <c r="R990" s="2291"/>
      <c r="S990" s="2291">
        <f t="shared" si="622"/>
        <v>0</v>
      </c>
      <c r="T990" s="2291"/>
      <c r="U990" s="2291"/>
      <c r="V990" s="2291"/>
      <c r="W990" s="2058">
        <f t="shared" si="623"/>
        <v>0</v>
      </c>
      <c r="X990" s="2291"/>
      <c r="Y990" s="2291"/>
      <c r="Z990" s="2291"/>
      <c r="AA990" s="2058">
        <f t="shared" si="624"/>
        <v>0</v>
      </c>
      <c r="AB990" s="2291"/>
      <c r="AC990" s="2291"/>
      <c r="AD990" s="2291"/>
      <c r="AE990" s="2058">
        <f t="shared" si="625"/>
        <v>0</v>
      </c>
      <c r="AF990" s="2014">
        <f t="shared" si="632"/>
        <v>0</v>
      </c>
      <c r="AG990" s="2291"/>
      <c r="AH990" s="2291"/>
      <c r="AI990" s="2058">
        <f t="shared" si="626"/>
        <v>0</v>
      </c>
      <c r="AJ990" s="2014">
        <f t="shared" si="633"/>
        <v>0</v>
      </c>
      <c r="AK990" s="2291"/>
      <c r="AL990" s="2291"/>
      <c r="AM990" s="2058">
        <f t="shared" si="627"/>
        <v>0</v>
      </c>
      <c r="AN990" s="2291"/>
      <c r="AO990" s="2291"/>
      <c r="AP990" s="2291"/>
      <c r="AQ990" s="2058">
        <f t="shared" si="628"/>
        <v>285</v>
      </c>
      <c r="AR990" s="2014">
        <f t="shared" si="639"/>
        <v>285</v>
      </c>
      <c r="AS990" s="2291"/>
      <c r="AT990" s="2291"/>
      <c r="AU990" s="2291"/>
      <c r="AV990" s="2058">
        <f t="shared" si="630"/>
        <v>200</v>
      </c>
      <c r="AW990" s="2293">
        <v>200</v>
      </c>
      <c r="AX990" s="2291"/>
      <c r="AY990" s="2291"/>
      <c r="AZ990" s="2291"/>
      <c r="BA990" s="2294"/>
      <c r="BB990" s="2294"/>
      <c r="BC990" s="2294"/>
      <c r="BD990" s="2294"/>
      <c r="BE990" s="2294"/>
      <c r="BF990" s="2295">
        <f t="shared" si="612"/>
        <v>0</v>
      </c>
      <c r="BG990" s="2020">
        <v>2024</v>
      </c>
      <c r="BH990" s="2020" t="s">
        <v>2323</v>
      </c>
      <c r="BI990" s="2020" t="s">
        <v>2327</v>
      </c>
      <c r="BJ990" s="1925">
        <f t="shared" si="636"/>
        <v>0</v>
      </c>
      <c r="BK990" s="1925">
        <f t="shared" si="637"/>
        <v>0</v>
      </c>
      <c r="BL990" s="2020"/>
      <c r="BM990" s="2191"/>
      <c r="BN990" s="2900" t="s">
        <v>2498</v>
      </c>
      <c r="BO990" s="2936"/>
      <c r="BP990" s="2192"/>
    </row>
    <row r="991" spans="1:69" s="28" customFormat="1" ht="62.25" customHeight="1">
      <c r="A991" s="2203" t="s">
        <v>94</v>
      </c>
      <c r="B991" s="1798" t="s">
        <v>95</v>
      </c>
      <c r="C991" s="1733"/>
      <c r="D991" s="1733"/>
      <c r="E991" s="1734"/>
      <c r="F991" s="1734"/>
      <c r="G991" s="102">
        <f t="shared" ref="G991:AL991" si="640">G992+G1015+G1026+G1057</f>
        <v>202968</v>
      </c>
      <c r="H991" s="102">
        <f t="shared" si="640"/>
        <v>202968</v>
      </c>
      <c r="I991" s="102">
        <f t="shared" si="640"/>
        <v>0</v>
      </c>
      <c r="J991" s="102">
        <f t="shared" si="640"/>
        <v>0</v>
      </c>
      <c r="K991" s="102">
        <f t="shared" si="640"/>
        <v>202968</v>
      </c>
      <c r="L991" s="102">
        <f t="shared" si="640"/>
        <v>202968</v>
      </c>
      <c r="M991" s="1751">
        <f t="shared" si="640"/>
        <v>68466.061000000002</v>
      </c>
      <c r="N991" s="102">
        <f t="shared" si="640"/>
        <v>41941.487999999998</v>
      </c>
      <c r="O991" s="102">
        <f t="shared" si="640"/>
        <v>2079.4570000000003</v>
      </c>
      <c r="P991" s="102">
        <f t="shared" si="640"/>
        <v>2079.4570000000003</v>
      </c>
      <c r="Q991" s="102">
        <f t="shared" si="640"/>
        <v>0</v>
      </c>
      <c r="R991" s="102">
        <f t="shared" si="640"/>
        <v>0</v>
      </c>
      <c r="S991" s="102">
        <f t="shared" si="640"/>
        <v>80186</v>
      </c>
      <c r="T991" s="102">
        <f t="shared" si="640"/>
        <v>80186</v>
      </c>
      <c r="U991" s="102">
        <f t="shared" si="640"/>
        <v>0</v>
      </c>
      <c r="V991" s="102">
        <f t="shared" si="640"/>
        <v>0</v>
      </c>
      <c r="W991" s="102">
        <f t="shared" si="640"/>
        <v>1566.5630000000001</v>
      </c>
      <c r="X991" s="102">
        <f t="shared" si="640"/>
        <v>1566.5630000000001</v>
      </c>
      <c r="Y991" s="102">
        <f t="shared" si="640"/>
        <v>0</v>
      </c>
      <c r="Z991" s="102">
        <f t="shared" si="640"/>
        <v>0</v>
      </c>
      <c r="AA991" s="102">
        <f t="shared" si="640"/>
        <v>32698.751000000004</v>
      </c>
      <c r="AB991" s="102">
        <f t="shared" si="640"/>
        <v>32698.751000000004</v>
      </c>
      <c r="AC991" s="102">
        <f t="shared" si="640"/>
        <v>0</v>
      </c>
      <c r="AD991" s="102">
        <f t="shared" si="640"/>
        <v>0</v>
      </c>
      <c r="AE991" s="102">
        <f t="shared" si="640"/>
        <v>2079.4570000000003</v>
      </c>
      <c r="AF991" s="102">
        <f t="shared" si="640"/>
        <v>2079.4570000000003</v>
      </c>
      <c r="AG991" s="102">
        <f t="shared" si="640"/>
        <v>0</v>
      </c>
      <c r="AH991" s="102">
        <f t="shared" si="640"/>
        <v>0</v>
      </c>
      <c r="AI991" s="102">
        <f t="shared" si="640"/>
        <v>80186</v>
      </c>
      <c r="AJ991" s="102">
        <f t="shared" si="640"/>
        <v>80186</v>
      </c>
      <c r="AK991" s="102">
        <f t="shared" si="640"/>
        <v>0</v>
      </c>
      <c r="AL991" s="102">
        <f t="shared" si="640"/>
        <v>0</v>
      </c>
      <c r="AM991" s="102">
        <f t="shared" ref="AM991:BF991" si="641">AM992+AM1015+AM1026+AM1057</f>
        <v>137311</v>
      </c>
      <c r="AN991" s="102">
        <f t="shared" si="641"/>
        <v>137311</v>
      </c>
      <c r="AO991" s="102">
        <f t="shared" si="641"/>
        <v>0</v>
      </c>
      <c r="AP991" s="102">
        <f t="shared" si="641"/>
        <v>0</v>
      </c>
      <c r="AQ991" s="102">
        <f t="shared" si="641"/>
        <v>65657</v>
      </c>
      <c r="AR991" s="102">
        <f t="shared" si="641"/>
        <v>65657</v>
      </c>
      <c r="AS991" s="102">
        <f t="shared" si="641"/>
        <v>0</v>
      </c>
      <c r="AT991" s="102">
        <f t="shared" si="641"/>
        <v>0</v>
      </c>
      <c r="AU991" s="102">
        <f t="shared" si="641"/>
        <v>0</v>
      </c>
      <c r="AV991" s="102">
        <f t="shared" si="641"/>
        <v>63198</v>
      </c>
      <c r="AW991" s="102">
        <f t="shared" si="641"/>
        <v>63198</v>
      </c>
      <c r="AX991" s="102">
        <f t="shared" si="641"/>
        <v>0</v>
      </c>
      <c r="AY991" s="102">
        <f t="shared" si="641"/>
        <v>0</v>
      </c>
      <c r="AZ991" s="102">
        <f t="shared" si="641"/>
        <v>0</v>
      </c>
      <c r="BA991" s="102">
        <f t="shared" si="641"/>
        <v>0</v>
      </c>
      <c r="BB991" s="102">
        <f t="shared" si="641"/>
        <v>0</v>
      </c>
      <c r="BC991" s="102">
        <f t="shared" si="641"/>
        <v>0</v>
      </c>
      <c r="BD991" s="1050">
        <f t="shared" si="641"/>
        <v>82956.153846153844</v>
      </c>
      <c r="BE991" s="1050">
        <f t="shared" si="641"/>
        <v>82956</v>
      </c>
      <c r="BF991" s="102">
        <f t="shared" si="641"/>
        <v>57125</v>
      </c>
      <c r="BG991" s="1658"/>
      <c r="BH991" s="1658"/>
      <c r="BI991" s="1658"/>
      <c r="BJ991" s="1669">
        <f t="shared" si="636"/>
        <v>108.52309420507362</v>
      </c>
      <c r="BK991" s="1669">
        <f t="shared" si="637"/>
        <v>126.34776771121714</v>
      </c>
      <c r="BL991" s="1658"/>
      <c r="BM991" s="18"/>
      <c r="BN991" s="2900" t="s">
        <v>2498</v>
      </c>
      <c r="BO991" s="1370"/>
      <c r="BP991" s="1660"/>
      <c r="BQ991" s="53"/>
    </row>
    <row r="992" spans="1:69" s="28" customFormat="1" ht="28.5" customHeight="1">
      <c r="A992" s="2203" t="s">
        <v>46</v>
      </c>
      <c r="B992" s="1798" t="s">
        <v>53</v>
      </c>
      <c r="C992" s="1733"/>
      <c r="D992" s="1733"/>
      <c r="E992" s="1734"/>
      <c r="F992" s="1734"/>
      <c r="G992" s="102">
        <f>G993+G997+G1002</f>
        <v>24800</v>
      </c>
      <c r="H992" s="102">
        <f t="shared" ref="H992:BD992" si="642">H993+H997+H1002</f>
        <v>24800</v>
      </c>
      <c r="I992" s="102">
        <f t="shared" si="642"/>
        <v>0</v>
      </c>
      <c r="J992" s="102">
        <f t="shared" si="642"/>
        <v>0</v>
      </c>
      <c r="K992" s="102">
        <f t="shared" si="642"/>
        <v>24800</v>
      </c>
      <c r="L992" s="102">
        <f t="shared" si="642"/>
        <v>24800</v>
      </c>
      <c r="M992" s="102">
        <f t="shared" si="642"/>
        <v>8165.5519999999997</v>
      </c>
      <c r="N992" s="102">
        <f t="shared" si="642"/>
        <v>3649.5419999999995</v>
      </c>
      <c r="O992" s="102">
        <f t="shared" si="642"/>
        <v>1532.47</v>
      </c>
      <c r="P992" s="102">
        <f t="shared" si="642"/>
        <v>1532.47</v>
      </c>
      <c r="Q992" s="102">
        <f t="shared" si="642"/>
        <v>0</v>
      </c>
      <c r="R992" s="102">
        <f t="shared" si="642"/>
        <v>0</v>
      </c>
      <c r="S992" s="102">
        <f t="shared" si="642"/>
        <v>10024</v>
      </c>
      <c r="T992" s="102">
        <f t="shared" si="642"/>
        <v>10024</v>
      </c>
      <c r="U992" s="102">
        <f t="shared" si="642"/>
        <v>0</v>
      </c>
      <c r="V992" s="102">
        <f t="shared" si="642"/>
        <v>0</v>
      </c>
      <c r="W992" s="102">
        <f t="shared" si="642"/>
        <v>1531.95</v>
      </c>
      <c r="X992" s="102">
        <f t="shared" si="642"/>
        <v>1531.95</v>
      </c>
      <c r="Y992" s="102">
        <f t="shared" si="642"/>
        <v>0</v>
      </c>
      <c r="Z992" s="102">
        <f t="shared" si="642"/>
        <v>0</v>
      </c>
      <c r="AA992" s="102">
        <f t="shared" si="642"/>
        <v>6048.5419999999995</v>
      </c>
      <c r="AB992" s="102">
        <f t="shared" si="642"/>
        <v>6048.5419999999995</v>
      </c>
      <c r="AC992" s="102">
        <f t="shared" si="642"/>
        <v>0</v>
      </c>
      <c r="AD992" s="102">
        <f t="shared" si="642"/>
        <v>0</v>
      </c>
      <c r="AE992" s="102">
        <f t="shared" si="642"/>
        <v>1532.47</v>
      </c>
      <c r="AF992" s="102">
        <f t="shared" si="642"/>
        <v>1532.47</v>
      </c>
      <c r="AG992" s="102">
        <f t="shared" si="642"/>
        <v>0</v>
      </c>
      <c r="AH992" s="102">
        <f t="shared" si="642"/>
        <v>0</v>
      </c>
      <c r="AI992" s="102">
        <f t="shared" si="642"/>
        <v>10024</v>
      </c>
      <c r="AJ992" s="102">
        <f t="shared" si="642"/>
        <v>10024</v>
      </c>
      <c r="AK992" s="102">
        <f t="shared" si="642"/>
        <v>0</v>
      </c>
      <c r="AL992" s="102">
        <f t="shared" si="642"/>
        <v>0</v>
      </c>
      <c r="AM992" s="102">
        <f t="shared" si="642"/>
        <v>17165</v>
      </c>
      <c r="AN992" s="102">
        <f t="shared" si="642"/>
        <v>17165</v>
      </c>
      <c r="AO992" s="102">
        <f t="shared" si="642"/>
        <v>0</v>
      </c>
      <c r="AP992" s="102">
        <f t="shared" si="642"/>
        <v>0</v>
      </c>
      <c r="AQ992" s="102">
        <f t="shared" si="642"/>
        <v>7635</v>
      </c>
      <c r="AR992" s="102">
        <f t="shared" si="642"/>
        <v>7635</v>
      </c>
      <c r="AS992" s="102">
        <f t="shared" si="642"/>
        <v>0</v>
      </c>
      <c r="AT992" s="102">
        <f t="shared" si="642"/>
        <v>0</v>
      </c>
      <c r="AU992" s="102">
        <f t="shared" si="642"/>
        <v>0</v>
      </c>
      <c r="AV992" s="102">
        <f t="shared" si="642"/>
        <v>7635</v>
      </c>
      <c r="AW992" s="102">
        <f t="shared" si="642"/>
        <v>7635</v>
      </c>
      <c r="AX992" s="102">
        <f t="shared" si="642"/>
        <v>0</v>
      </c>
      <c r="AY992" s="102">
        <f t="shared" si="642"/>
        <v>0</v>
      </c>
      <c r="AZ992" s="102">
        <f t="shared" si="642"/>
        <v>0</v>
      </c>
      <c r="BA992" s="102">
        <f t="shared" si="642"/>
        <v>0</v>
      </c>
      <c r="BB992" s="102">
        <f t="shared" si="642"/>
        <v>0</v>
      </c>
      <c r="BC992" s="102">
        <f t="shared" si="642"/>
        <v>0</v>
      </c>
      <c r="BD992" s="102">
        <f t="shared" si="642"/>
        <v>10370</v>
      </c>
      <c r="BE992" s="1655">
        <f>'PL 3 PB DATP'!H97</f>
        <v>10370</v>
      </c>
      <c r="BF992" s="102">
        <f t="shared" ref="BF992" si="643">SUM(BF994:BF1014)</f>
        <v>7141</v>
      </c>
      <c r="BG992" s="1658"/>
      <c r="BH992" s="1658"/>
      <c r="BI992" s="1658"/>
      <c r="BJ992" s="1669">
        <f t="shared" si="636"/>
        <v>111.02822580645162</v>
      </c>
      <c r="BK992" s="1669">
        <f t="shared" si="637"/>
        <v>135.8218729535036</v>
      </c>
      <c r="BL992" s="1658"/>
      <c r="BM992" s="18"/>
      <c r="BN992" s="2900" t="s">
        <v>2498</v>
      </c>
      <c r="BO992" s="1370"/>
      <c r="BP992" s="1660">
        <f>BE992-BD992</f>
        <v>0</v>
      </c>
      <c r="BQ992" s="53"/>
    </row>
    <row r="993" spans="1:69" s="28" customFormat="1" ht="41.25" customHeight="1">
      <c r="A993" s="2195" t="s">
        <v>73</v>
      </c>
      <c r="B993" s="1798" t="s">
        <v>2422</v>
      </c>
      <c r="C993" s="1653"/>
      <c r="D993" s="1653"/>
      <c r="E993" s="1654"/>
      <c r="F993" s="1654"/>
      <c r="G993" s="1655">
        <f>SUM(G994:G996)</f>
        <v>7400</v>
      </c>
      <c r="H993" s="1655">
        <f t="shared" ref="H993:BD993" si="644">SUM(H994:H996)</f>
        <v>7400</v>
      </c>
      <c r="I993" s="1655">
        <f t="shared" si="644"/>
        <v>0</v>
      </c>
      <c r="J993" s="1655">
        <f t="shared" si="644"/>
        <v>0</v>
      </c>
      <c r="K993" s="1655">
        <f t="shared" si="644"/>
        <v>7400</v>
      </c>
      <c r="L993" s="1655">
        <f t="shared" si="644"/>
        <v>7400</v>
      </c>
      <c r="M993" s="1655">
        <f t="shared" si="644"/>
        <v>4516.01</v>
      </c>
      <c r="N993" s="1655">
        <f t="shared" si="644"/>
        <v>0</v>
      </c>
      <c r="O993" s="1655">
        <f t="shared" si="644"/>
        <v>1532.47</v>
      </c>
      <c r="P993" s="1655">
        <f t="shared" si="644"/>
        <v>1532.47</v>
      </c>
      <c r="Q993" s="1655">
        <f t="shared" si="644"/>
        <v>0</v>
      </c>
      <c r="R993" s="1655">
        <f t="shared" si="644"/>
        <v>0</v>
      </c>
      <c r="S993" s="1655">
        <f t="shared" si="644"/>
        <v>259</v>
      </c>
      <c r="T993" s="1655">
        <f t="shared" si="644"/>
        <v>259</v>
      </c>
      <c r="U993" s="1655">
        <f t="shared" si="644"/>
        <v>0</v>
      </c>
      <c r="V993" s="1655">
        <f t="shared" si="644"/>
        <v>0</v>
      </c>
      <c r="W993" s="1655">
        <f t="shared" si="644"/>
        <v>1531.95</v>
      </c>
      <c r="X993" s="1655">
        <f t="shared" si="644"/>
        <v>1531.95</v>
      </c>
      <c r="Y993" s="1655">
        <f t="shared" si="644"/>
        <v>0</v>
      </c>
      <c r="Z993" s="1655">
        <f t="shared" si="644"/>
        <v>0</v>
      </c>
      <c r="AA993" s="1655">
        <f t="shared" si="644"/>
        <v>259</v>
      </c>
      <c r="AB993" s="1655">
        <f t="shared" si="644"/>
        <v>259</v>
      </c>
      <c r="AC993" s="1655">
        <f t="shared" si="644"/>
        <v>0</v>
      </c>
      <c r="AD993" s="1655">
        <f t="shared" si="644"/>
        <v>0</v>
      </c>
      <c r="AE993" s="1655">
        <f t="shared" si="644"/>
        <v>1532.47</v>
      </c>
      <c r="AF993" s="1655">
        <f t="shared" si="644"/>
        <v>1532.47</v>
      </c>
      <c r="AG993" s="1655">
        <f t="shared" si="644"/>
        <v>0</v>
      </c>
      <c r="AH993" s="1655">
        <f t="shared" si="644"/>
        <v>0</v>
      </c>
      <c r="AI993" s="1655">
        <f t="shared" si="644"/>
        <v>259</v>
      </c>
      <c r="AJ993" s="1655">
        <f t="shared" si="644"/>
        <v>259</v>
      </c>
      <c r="AK993" s="1655">
        <f t="shared" si="644"/>
        <v>0</v>
      </c>
      <c r="AL993" s="1655">
        <f t="shared" si="644"/>
        <v>0</v>
      </c>
      <c r="AM993" s="1655">
        <f t="shared" si="644"/>
        <v>7400</v>
      </c>
      <c r="AN993" s="1655">
        <f t="shared" si="644"/>
        <v>7400</v>
      </c>
      <c r="AO993" s="1655">
        <f t="shared" si="644"/>
        <v>0</v>
      </c>
      <c r="AP993" s="1655">
        <f t="shared" si="644"/>
        <v>0</v>
      </c>
      <c r="AQ993" s="1655">
        <f t="shared" si="644"/>
        <v>0</v>
      </c>
      <c r="AR993" s="1655">
        <f t="shared" si="644"/>
        <v>0</v>
      </c>
      <c r="AS993" s="1655">
        <f t="shared" si="644"/>
        <v>0</v>
      </c>
      <c r="AT993" s="1655">
        <f t="shared" si="644"/>
        <v>0</v>
      </c>
      <c r="AU993" s="1655">
        <f t="shared" si="644"/>
        <v>0</v>
      </c>
      <c r="AV993" s="1655">
        <f t="shared" si="644"/>
        <v>0</v>
      </c>
      <c r="AW993" s="1655">
        <f t="shared" si="644"/>
        <v>0</v>
      </c>
      <c r="AX993" s="1655">
        <f t="shared" si="644"/>
        <v>0</v>
      </c>
      <c r="AY993" s="1655">
        <f t="shared" si="644"/>
        <v>0</v>
      </c>
      <c r="AZ993" s="1655">
        <f t="shared" si="644"/>
        <v>0</v>
      </c>
      <c r="BA993" s="1655">
        <f t="shared" si="644"/>
        <v>0</v>
      </c>
      <c r="BB993" s="1655">
        <f t="shared" si="644"/>
        <v>0</v>
      </c>
      <c r="BC993" s="1655">
        <f t="shared" si="644"/>
        <v>0</v>
      </c>
      <c r="BD993" s="1655">
        <f t="shared" si="644"/>
        <v>0</v>
      </c>
      <c r="BE993" s="1655"/>
      <c r="BF993" s="1655"/>
      <c r="BG993" s="1658"/>
      <c r="BH993" s="1658"/>
      <c r="BI993" s="1658"/>
      <c r="BJ993" s="1669">
        <f t="shared" si="636"/>
        <v>100</v>
      </c>
      <c r="BK993" s="1669" t="e">
        <f t="shared" si="637"/>
        <v>#DIV/0!</v>
      </c>
      <c r="BL993" s="1658"/>
      <c r="BM993" s="1659"/>
      <c r="BN993" s="2900" t="s">
        <v>2498</v>
      </c>
      <c r="BO993" s="1370"/>
      <c r="BP993" s="1660"/>
      <c r="BQ993" s="53"/>
    </row>
    <row r="994" spans="1:69" s="2355" customFormat="1" ht="36" customHeight="1">
      <c r="A994" s="2671">
        <v>1</v>
      </c>
      <c r="B994" s="2672" t="s">
        <v>343</v>
      </c>
      <c r="C994" s="1813" t="s">
        <v>240</v>
      </c>
      <c r="D994" s="1813" t="s">
        <v>344</v>
      </c>
      <c r="E994" s="2721" t="s">
        <v>305</v>
      </c>
      <c r="F994" s="2450" t="s">
        <v>345</v>
      </c>
      <c r="G994" s="2674">
        <v>6000</v>
      </c>
      <c r="H994" s="2674">
        <v>6000</v>
      </c>
      <c r="I994" s="103"/>
      <c r="J994" s="103"/>
      <c r="K994" s="117">
        <v>6000</v>
      </c>
      <c r="L994" s="117">
        <v>6000</v>
      </c>
      <c r="M994" s="1002">
        <v>3568.6969999999997</v>
      </c>
      <c r="N994" s="103"/>
      <c r="O994" s="2674">
        <f>P994+Q994+R994</f>
        <v>1300.867</v>
      </c>
      <c r="P994" s="117">
        <v>1300.867</v>
      </c>
      <c r="Q994" s="117"/>
      <c r="R994" s="117"/>
      <c r="S994" s="103">
        <f t="shared" si="622"/>
        <v>259</v>
      </c>
      <c r="T994" s="2585">
        <v>259</v>
      </c>
      <c r="U994" s="103"/>
      <c r="V994" s="103"/>
      <c r="W994" s="103">
        <f t="shared" si="623"/>
        <v>1300.867</v>
      </c>
      <c r="X994" s="103">
        <v>1300.867</v>
      </c>
      <c r="Y994" s="103"/>
      <c r="Z994" s="103"/>
      <c r="AA994" s="103">
        <f t="shared" si="624"/>
        <v>259</v>
      </c>
      <c r="AB994" s="103">
        <v>259</v>
      </c>
      <c r="AC994" s="103"/>
      <c r="AD994" s="103"/>
      <c r="AE994" s="103">
        <f t="shared" si="625"/>
        <v>1300.867</v>
      </c>
      <c r="AF994" s="103">
        <f>P994</f>
        <v>1300.867</v>
      </c>
      <c r="AG994" s="103"/>
      <c r="AH994" s="103"/>
      <c r="AI994" s="103">
        <f t="shared" si="626"/>
        <v>259</v>
      </c>
      <c r="AJ994" s="103">
        <f>T994</f>
        <v>259</v>
      </c>
      <c r="AK994" s="103"/>
      <c r="AL994" s="103"/>
      <c r="AM994" s="2585">
        <f t="shared" si="627"/>
        <v>6000</v>
      </c>
      <c r="AN994" s="2585">
        <v>6000</v>
      </c>
      <c r="AO994" s="103"/>
      <c r="AP994" s="103"/>
      <c r="AQ994" s="2585">
        <f t="shared" si="628"/>
        <v>0</v>
      </c>
      <c r="AR994" s="2585"/>
      <c r="AS994" s="103"/>
      <c r="AT994" s="103"/>
      <c r="AU994" s="103"/>
      <c r="AV994" s="2585">
        <f t="shared" si="630"/>
        <v>0</v>
      </c>
      <c r="AW994" s="2585"/>
      <c r="AX994" s="103"/>
      <c r="AY994" s="103"/>
      <c r="AZ994" s="103"/>
      <c r="BA994" s="1667"/>
      <c r="BB994" s="1667"/>
      <c r="BC994" s="1667"/>
      <c r="BD994" s="2329">
        <f t="shared" ref="BD994:BD996" si="645">AW994</f>
        <v>0</v>
      </c>
      <c r="BE994" s="2329"/>
      <c r="BF994" s="1668">
        <f t="shared" si="612"/>
        <v>5741</v>
      </c>
      <c r="BG994" s="2333">
        <v>2022</v>
      </c>
      <c r="BH994" s="2333" t="s">
        <v>910</v>
      </c>
      <c r="BI994" s="2333"/>
      <c r="BJ994" s="2334">
        <f t="shared" si="636"/>
        <v>100</v>
      </c>
      <c r="BK994" s="2334" t="e">
        <f t="shared" si="637"/>
        <v>#DIV/0!</v>
      </c>
      <c r="BL994" s="2333" t="s">
        <v>40</v>
      </c>
      <c r="BM994" s="2461"/>
      <c r="BN994" s="2900" t="s">
        <v>2498</v>
      </c>
      <c r="BO994" s="2900"/>
      <c r="BP994" s="2336"/>
      <c r="BQ994" s="2354"/>
    </row>
    <row r="995" spans="1:69" s="2355" customFormat="1" ht="24">
      <c r="A995" s="2671">
        <v>2</v>
      </c>
      <c r="B995" s="2672" t="s">
        <v>346</v>
      </c>
      <c r="C995" s="1813" t="s">
        <v>326</v>
      </c>
      <c r="D995" s="1813" t="s">
        <v>347</v>
      </c>
      <c r="E995" s="2721" t="s">
        <v>305</v>
      </c>
      <c r="F995" s="2450" t="s">
        <v>348</v>
      </c>
      <c r="G995" s="2674">
        <v>400</v>
      </c>
      <c r="H995" s="2674">
        <v>400</v>
      </c>
      <c r="I995" s="103"/>
      <c r="J995" s="103"/>
      <c r="K995" s="117">
        <v>400</v>
      </c>
      <c r="L995" s="117">
        <v>400</v>
      </c>
      <c r="M995" s="1002">
        <v>343.916</v>
      </c>
      <c r="N995" s="103"/>
      <c r="O995" s="2674">
        <f t="shared" ref="O995:O996" si="646">P995+Q995+R995</f>
        <v>0</v>
      </c>
      <c r="P995" s="117"/>
      <c r="Q995" s="117"/>
      <c r="R995" s="117"/>
      <c r="S995" s="103">
        <f t="shared" si="622"/>
        <v>0</v>
      </c>
      <c r="T995" s="2585"/>
      <c r="U995" s="103"/>
      <c r="V995" s="103"/>
      <c r="W995" s="103">
        <f t="shared" si="623"/>
        <v>0</v>
      </c>
      <c r="X995" s="103"/>
      <c r="Y995" s="103"/>
      <c r="Z995" s="103"/>
      <c r="AA995" s="103">
        <f t="shared" si="624"/>
        <v>0</v>
      </c>
      <c r="AB995" s="103"/>
      <c r="AC995" s="103"/>
      <c r="AD995" s="103"/>
      <c r="AE995" s="103">
        <f t="shared" si="625"/>
        <v>0</v>
      </c>
      <c r="AF995" s="103"/>
      <c r="AG995" s="103"/>
      <c r="AH995" s="103"/>
      <c r="AI995" s="103">
        <f t="shared" si="626"/>
        <v>0</v>
      </c>
      <c r="AJ995" s="103"/>
      <c r="AK995" s="103"/>
      <c r="AL995" s="103"/>
      <c r="AM995" s="2585">
        <f t="shared" si="627"/>
        <v>400</v>
      </c>
      <c r="AN995" s="2585">
        <v>400</v>
      </c>
      <c r="AO995" s="103"/>
      <c r="AP995" s="103"/>
      <c r="AQ995" s="2585">
        <f t="shared" si="628"/>
        <v>0</v>
      </c>
      <c r="AR995" s="2585"/>
      <c r="AS995" s="103"/>
      <c r="AT995" s="103"/>
      <c r="AU995" s="103"/>
      <c r="AV995" s="2585">
        <f t="shared" si="630"/>
        <v>0</v>
      </c>
      <c r="AW995" s="2585"/>
      <c r="AX995" s="103"/>
      <c r="AY995" s="103"/>
      <c r="AZ995" s="103"/>
      <c r="BA995" s="1667"/>
      <c r="BB995" s="1667"/>
      <c r="BC995" s="1667"/>
      <c r="BD995" s="2329">
        <f t="shared" si="645"/>
        <v>0</v>
      </c>
      <c r="BE995" s="2329"/>
      <c r="BF995" s="1668">
        <f t="shared" si="612"/>
        <v>400</v>
      </c>
      <c r="BG995" s="2333">
        <v>2022</v>
      </c>
      <c r="BH995" s="2333" t="s">
        <v>910</v>
      </c>
      <c r="BI995" s="2333"/>
      <c r="BJ995" s="2334">
        <f t="shared" si="636"/>
        <v>100</v>
      </c>
      <c r="BK995" s="2334" t="e">
        <f t="shared" si="637"/>
        <v>#DIV/0!</v>
      </c>
      <c r="BL995" s="2333" t="s">
        <v>40</v>
      </c>
      <c r="BM995" s="2461"/>
      <c r="BN995" s="2900" t="s">
        <v>2498</v>
      </c>
      <c r="BO995" s="2900"/>
      <c r="BP995" s="2336"/>
      <c r="BQ995" s="2354"/>
    </row>
    <row r="996" spans="1:69" s="2355" customFormat="1" ht="24">
      <c r="A996" s="2671">
        <v>3</v>
      </c>
      <c r="B996" s="2510" t="s">
        <v>349</v>
      </c>
      <c r="C996" s="1813" t="s">
        <v>326</v>
      </c>
      <c r="D996" s="1813" t="s">
        <v>350</v>
      </c>
      <c r="E996" s="2721" t="s">
        <v>305</v>
      </c>
      <c r="F996" s="2450" t="s">
        <v>351</v>
      </c>
      <c r="G996" s="2674">
        <v>1000</v>
      </c>
      <c r="H996" s="2674">
        <v>1000</v>
      </c>
      <c r="I996" s="103"/>
      <c r="J996" s="103"/>
      <c r="K996" s="117">
        <v>1000</v>
      </c>
      <c r="L996" s="117">
        <v>1000</v>
      </c>
      <c r="M996" s="1002">
        <v>603.39700000000005</v>
      </c>
      <c r="N996" s="103"/>
      <c r="O996" s="2674">
        <f t="shared" si="646"/>
        <v>231.60300000000001</v>
      </c>
      <c r="P996" s="117">
        <v>231.60300000000001</v>
      </c>
      <c r="Q996" s="117"/>
      <c r="R996" s="117"/>
      <c r="S996" s="103">
        <f t="shared" si="622"/>
        <v>0</v>
      </c>
      <c r="T996" s="2585"/>
      <c r="U996" s="103"/>
      <c r="V996" s="103"/>
      <c r="W996" s="103">
        <f t="shared" si="623"/>
        <v>231.083</v>
      </c>
      <c r="X996" s="103">
        <v>231.083</v>
      </c>
      <c r="Y996" s="103"/>
      <c r="Z996" s="103"/>
      <c r="AA996" s="103">
        <f t="shared" si="624"/>
        <v>0</v>
      </c>
      <c r="AB996" s="103"/>
      <c r="AC996" s="103"/>
      <c r="AD996" s="103"/>
      <c r="AE996" s="103">
        <f t="shared" si="625"/>
        <v>231.60300000000001</v>
      </c>
      <c r="AF996" s="103">
        <f>P996</f>
        <v>231.60300000000001</v>
      </c>
      <c r="AG996" s="103"/>
      <c r="AH996" s="103"/>
      <c r="AI996" s="103">
        <f t="shared" si="626"/>
        <v>0</v>
      </c>
      <c r="AJ996" s="103"/>
      <c r="AK996" s="103"/>
      <c r="AL996" s="103"/>
      <c r="AM996" s="2585">
        <f t="shared" si="627"/>
        <v>1000</v>
      </c>
      <c r="AN996" s="2585">
        <v>1000</v>
      </c>
      <c r="AO996" s="103"/>
      <c r="AP996" s="103"/>
      <c r="AQ996" s="2585">
        <f t="shared" si="628"/>
        <v>0</v>
      </c>
      <c r="AR996" s="2585"/>
      <c r="AS996" s="103"/>
      <c r="AT996" s="103"/>
      <c r="AU996" s="103"/>
      <c r="AV996" s="2585">
        <f t="shared" si="630"/>
        <v>0</v>
      </c>
      <c r="AW996" s="2585"/>
      <c r="AX996" s="103"/>
      <c r="AY996" s="103"/>
      <c r="AZ996" s="103"/>
      <c r="BA996" s="1667"/>
      <c r="BB996" s="1667"/>
      <c r="BC996" s="1667"/>
      <c r="BD996" s="2329">
        <f t="shared" si="645"/>
        <v>0</v>
      </c>
      <c r="BE996" s="2329"/>
      <c r="BF996" s="1668">
        <f t="shared" si="612"/>
        <v>1000</v>
      </c>
      <c r="BG996" s="2333">
        <v>2022</v>
      </c>
      <c r="BH996" s="2333" t="s">
        <v>910</v>
      </c>
      <c r="BI996" s="2333"/>
      <c r="BJ996" s="2334">
        <f t="shared" si="636"/>
        <v>100</v>
      </c>
      <c r="BK996" s="2334" t="e">
        <f t="shared" si="637"/>
        <v>#DIV/0!</v>
      </c>
      <c r="BL996" s="2333" t="s">
        <v>40</v>
      </c>
      <c r="BM996" s="2461"/>
      <c r="BN996" s="2900" t="s">
        <v>2498</v>
      </c>
      <c r="BO996" s="2900"/>
      <c r="BP996" s="2336"/>
      <c r="BQ996" s="2354"/>
    </row>
    <row r="997" spans="1:69" s="397" customFormat="1" ht="32.25" customHeight="1">
      <c r="A997" s="2199" t="s">
        <v>74</v>
      </c>
      <c r="B997" s="1881" t="s">
        <v>2420</v>
      </c>
      <c r="C997" s="2297"/>
      <c r="D997" s="2297"/>
      <c r="E997" s="2298"/>
      <c r="F997" s="1702"/>
      <c r="G997" s="1703">
        <f>SUM(G998:G1001)</f>
        <v>17400</v>
      </c>
      <c r="H997" s="1703">
        <f t="shared" ref="H997:BD997" si="647">SUM(H998:H1001)</f>
        <v>17400</v>
      </c>
      <c r="I997" s="1703">
        <f t="shared" si="647"/>
        <v>0</v>
      </c>
      <c r="J997" s="1703">
        <f t="shared" si="647"/>
        <v>0</v>
      </c>
      <c r="K997" s="1703">
        <f t="shared" si="647"/>
        <v>17400</v>
      </c>
      <c r="L997" s="1703">
        <f t="shared" si="647"/>
        <v>17400</v>
      </c>
      <c r="M997" s="1703">
        <f t="shared" si="647"/>
        <v>3649.5419999999995</v>
      </c>
      <c r="N997" s="1703">
        <f t="shared" si="647"/>
        <v>3649.5419999999995</v>
      </c>
      <c r="O997" s="1703">
        <f t="shared" si="647"/>
        <v>0</v>
      </c>
      <c r="P997" s="1703">
        <f t="shared" si="647"/>
        <v>0</v>
      </c>
      <c r="Q997" s="1703">
        <f t="shared" si="647"/>
        <v>0</v>
      </c>
      <c r="R997" s="1703">
        <f t="shared" si="647"/>
        <v>0</v>
      </c>
      <c r="S997" s="1703">
        <f t="shared" si="647"/>
        <v>9765</v>
      </c>
      <c r="T997" s="1703">
        <f t="shared" si="647"/>
        <v>9765</v>
      </c>
      <c r="U997" s="1703">
        <f t="shared" si="647"/>
        <v>0</v>
      </c>
      <c r="V997" s="1703">
        <f t="shared" si="647"/>
        <v>0</v>
      </c>
      <c r="W997" s="1703">
        <f t="shared" si="647"/>
        <v>0</v>
      </c>
      <c r="X997" s="1703">
        <f t="shared" si="647"/>
        <v>0</v>
      </c>
      <c r="Y997" s="1703">
        <f t="shared" si="647"/>
        <v>0</v>
      </c>
      <c r="Z997" s="1703">
        <f t="shared" si="647"/>
        <v>0</v>
      </c>
      <c r="AA997" s="1703">
        <f t="shared" si="647"/>
        <v>5789.5419999999995</v>
      </c>
      <c r="AB997" s="1703">
        <f t="shared" si="647"/>
        <v>5789.5419999999995</v>
      </c>
      <c r="AC997" s="1703">
        <f t="shared" si="647"/>
        <v>0</v>
      </c>
      <c r="AD997" s="1703">
        <f t="shared" si="647"/>
        <v>0</v>
      </c>
      <c r="AE997" s="1703">
        <f t="shared" si="647"/>
        <v>0</v>
      </c>
      <c r="AF997" s="1703">
        <f t="shared" si="647"/>
        <v>0</v>
      </c>
      <c r="AG997" s="1703">
        <f t="shared" si="647"/>
        <v>0</v>
      </c>
      <c r="AH997" s="1703">
        <f t="shared" si="647"/>
        <v>0</v>
      </c>
      <c r="AI997" s="1703">
        <f t="shared" si="647"/>
        <v>9765</v>
      </c>
      <c r="AJ997" s="1703">
        <f t="shared" si="647"/>
        <v>9765</v>
      </c>
      <c r="AK997" s="1703">
        <f t="shared" si="647"/>
        <v>0</v>
      </c>
      <c r="AL997" s="1703">
        <f t="shared" si="647"/>
        <v>0</v>
      </c>
      <c r="AM997" s="1703">
        <f t="shared" si="647"/>
        <v>9765</v>
      </c>
      <c r="AN997" s="1703">
        <f t="shared" si="647"/>
        <v>9765</v>
      </c>
      <c r="AO997" s="1703">
        <f t="shared" si="647"/>
        <v>0</v>
      </c>
      <c r="AP997" s="1703">
        <f t="shared" si="647"/>
        <v>0</v>
      </c>
      <c r="AQ997" s="1703">
        <f t="shared" si="647"/>
        <v>7635</v>
      </c>
      <c r="AR997" s="1703">
        <f t="shared" si="647"/>
        <v>7635</v>
      </c>
      <c r="AS997" s="1703">
        <f t="shared" si="647"/>
        <v>0</v>
      </c>
      <c r="AT997" s="1703">
        <f t="shared" si="647"/>
        <v>0</v>
      </c>
      <c r="AU997" s="1703">
        <f t="shared" si="647"/>
        <v>0</v>
      </c>
      <c r="AV997" s="1703">
        <f t="shared" si="647"/>
        <v>7635</v>
      </c>
      <c r="AW997" s="1703">
        <f t="shared" si="647"/>
        <v>7635</v>
      </c>
      <c r="AX997" s="1703">
        <f t="shared" si="647"/>
        <v>0</v>
      </c>
      <c r="AY997" s="1703">
        <f t="shared" si="647"/>
        <v>0</v>
      </c>
      <c r="AZ997" s="1703">
        <f t="shared" si="647"/>
        <v>0</v>
      </c>
      <c r="BA997" s="1703">
        <f t="shared" si="647"/>
        <v>0</v>
      </c>
      <c r="BB997" s="1703">
        <f t="shared" si="647"/>
        <v>0</v>
      </c>
      <c r="BC997" s="1703">
        <f t="shared" si="647"/>
        <v>0</v>
      </c>
      <c r="BD997" s="1703">
        <f t="shared" si="647"/>
        <v>7635</v>
      </c>
      <c r="BE997" s="1655"/>
      <c r="BF997" s="1657"/>
      <c r="BG997" s="1691"/>
      <c r="BH997" s="1691"/>
      <c r="BI997" s="1691"/>
      <c r="BJ997" s="1692">
        <f t="shared" si="636"/>
        <v>100</v>
      </c>
      <c r="BK997" s="1692">
        <f t="shared" si="637"/>
        <v>100</v>
      </c>
      <c r="BL997" s="1691"/>
      <c r="BM997" s="1693"/>
      <c r="BN997" s="2900" t="s">
        <v>2498</v>
      </c>
      <c r="BO997" s="1369"/>
      <c r="BP997" s="1660"/>
      <c r="BQ997" s="1704"/>
    </row>
    <row r="998" spans="1:69" s="2363" customFormat="1" ht="52.5" customHeight="1">
      <c r="A998" s="2671">
        <v>1</v>
      </c>
      <c r="B998" s="2510" t="s">
        <v>372</v>
      </c>
      <c r="C998" s="1813" t="s">
        <v>326</v>
      </c>
      <c r="D998" s="1813" t="s">
        <v>373</v>
      </c>
      <c r="E998" s="2721" t="s">
        <v>206</v>
      </c>
      <c r="F998" s="2450" t="s">
        <v>374</v>
      </c>
      <c r="G998" s="2674">
        <v>8650</v>
      </c>
      <c r="H998" s="2674">
        <v>8650</v>
      </c>
      <c r="I998" s="103"/>
      <c r="J998" s="103"/>
      <c r="K998" s="117">
        <v>8650</v>
      </c>
      <c r="L998" s="117">
        <v>8650</v>
      </c>
      <c r="M998" s="1802">
        <v>355.3599999999999</v>
      </c>
      <c r="N998" s="103">
        <v>355.3599999999999</v>
      </c>
      <c r="O998" s="2585"/>
      <c r="P998" s="103"/>
      <c r="Q998" s="103"/>
      <c r="R998" s="103"/>
      <c r="S998" s="117">
        <f t="shared" si="622"/>
        <v>4500</v>
      </c>
      <c r="T998" s="2674">
        <v>4500</v>
      </c>
      <c r="U998" s="103"/>
      <c r="V998" s="103"/>
      <c r="W998" s="103">
        <f t="shared" si="623"/>
        <v>0</v>
      </c>
      <c r="X998" s="103"/>
      <c r="Y998" s="103"/>
      <c r="Z998" s="103"/>
      <c r="AA998" s="103">
        <f t="shared" si="624"/>
        <v>1465.36</v>
      </c>
      <c r="AB998" s="103">
        <v>1465.36</v>
      </c>
      <c r="AC998" s="103"/>
      <c r="AD998" s="103"/>
      <c r="AE998" s="103">
        <f t="shared" si="625"/>
        <v>0</v>
      </c>
      <c r="AF998" s="103"/>
      <c r="AG998" s="103"/>
      <c r="AH998" s="103"/>
      <c r="AI998" s="103">
        <f t="shared" si="626"/>
        <v>4500</v>
      </c>
      <c r="AJ998" s="103">
        <f>T998</f>
        <v>4500</v>
      </c>
      <c r="AK998" s="103"/>
      <c r="AL998" s="103"/>
      <c r="AM998" s="2585">
        <f t="shared" si="627"/>
        <v>4500</v>
      </c>
      <c r="AN998" s="2585">
        <v>4500</v>
      </c>
      <c r="AO998" s="103"/>
      <c r="AP998" s="103"/>
      <c r="AQ998" s="2585">
        <f t="shared" si="628"/>
        <v>4150</v>
      </c>
      <c r="AR998" s="2585">
        <f>L998-AN998</f>
        <v>4150</v>
      </c>
      <c r="AS998" s="103"/>
      <c r="AT998" s="103"/>
      <c r="AU998" s="103"/>
      <c r="AV998" s="2585">
        <f t="shared" si="630"/>
        <v>4150</v>
      </c>
      <c r="AW998" s="2585">
        <f>AR998</f>
        <v>4150</v>
      </c>
      <c r="AX998" s="103"/>
      <c r="AY998" s="103"/>
      <c r="AZ998" s="103"/>
      <c r="BA998" s="1667"/>
      <c r="BB998" s="1667"/>
      <c r="BC998" s="1667"/>
      <c r="BD998" s="2329">
        <v>4150</v>
      </c>
      <c r="BE998" s="2329"/>
      <c r="BF998" s="1668">
        <f t="shared" si="612"/>
        <v>0</v>
      </c>
      <c r="BG998" s="2333">
        <v>2023</v>
      </c>
      <c r="BH998" s="2333" t="s">
        <v>2324</v>
      </c>
      <c r="BI998" s="2333" t="s">
        <v>2327</v>
      </c>
      <c r="BJ998" s="2334">
        <f t="shared" si="636"/>
        <v>100</v>
      </c>
      <c r="BK998" s="2334">
        <f t="shared" si="637"/>
        <v>100</v>
      </c>
      <c r="BL998" s="2333" t="s">
        <v>40</v>
      </c>
      <c r="BM998" s="2461"/>
      <c r="BN998" s="2900" t="s">
        <v>2498</v>
      </c>
      <c r="BO998" s="2900"/>
      <c r="BP998" s="2336"/>
      <c r="BQ998" s="2354"/>
    </row>
    <row r="999" spans="1:69" s="2363" customFormat="1" ht="38.25" customHeight="1">
      <c r="A999" s="2671">
        <v>2</v>
      </c>
      <c r="B999" s="2510" t="s">
        <v>375</v>
      </c>
      <c r="C999" s="1813" t="s">
        <v>240</v>
      </c>
      <c r="D999" s="1813" t="s">
        <v>376</v>
      </c>
      <c r="E999" s="2721" t="s">
        <v>206</v>
      </c>
      <c r="F999" s="2450" t="s">
        <v>377</v>
      </c>
      <c r="G999" s="2674">
        <v>2500</v>
      </c>
      <c r="H999" s="2674">
        <v>2500</v>
      </c>
      <c r="I999" s="103"/>
      <c r="J999" s="103"/>
      <c r="K999" s="117">
        <v>2500</v>
      </c>
      <c r="L999" s="117">
        <v>2500</v>
      </c>
      <c r="M999" s="1802">
        <v>2115</v>
      </c>
      <c r="N999" s="103">
        <v>2115</v>
      </c>
      <c r="O999" s="2585"/>
      <c r="P999" s="103"/>
      <c r="Q999" s="103"/>
      <c r="R999" s="103"/>
      <c r="S999" s="117">
        <f t="shared" si="622"/>
        <v>2115</v>
      </c>
      <c r="T999" s="2674">
        <v>2115</v>
      </c>
      <c r="U999" s="103"/>
      <c r="V999" s="103"/>
      <c r="W999" s="103">
        <f t="shared" si="623"/>
        <v>0</v>
      </c>
      <c r="X999" s="103"/>
      <c r="Y999" s="103"/>
      <c r="Z999" s="103"/>
      <c r="AA999" s="103">
        <f t="shared" si="624"/>
        <v>2115</v>
      </c>
      <c r="AB999" s="103">
        <v>2115</v>
      </c>
      <c r="AC999" s="103"/>
      <c r="AD999" s="103"/>
      <c r="AE999" s="103">
        <f t="shared" si="625"/>
        <v>0</v>
      </c>
      <c r="AF999" s="103"/>
      <c r="AG999" s="103"/>
      <c r="AH999" s="103"/>
      <c r="AI999" s="103">
        <f t="shared" si="626"/>
        <v>2115</v>
      </c>
      <c r="AJ999" s="103">
        <f t="shared" ref="AJ999:AJ1001" si="648">T999</f>
        <v>2115</v>
      </c>
      <c r="AK999" s="103"/>
      <c r="AL999" s="103"/>
      <c r="AM999" s="2585">
        <f t="shared" si="627"/>
        <v>2115</v>
      </c>
      <c r="AN999" s="2585">
        <v>2115</v>
      </c>
      <c r="AO999" s="103"/>
      <c r="AP999" s="103"/>
      <c r="AQ999" s="2585">
        <f t="shared" si="628"/>
        <v>385</v>
      </c>
      <c r="AR999" s="2585">
        <f t="shared" ref="AR999:AR1001" si="649">L999-AN999</f>
        <v>385</v>
      </c>
      <c r="AS999" s="103"/>
      <c r="AT999" s="103"/>
      <c r="AU999" s="103"/>
      <c r="AV999" s="2585">
        <f t="shared" si="630"/>
        <v>385</v>
      </c>
      <c r="AW999" s="2585">
        <f t="shared" ref="AW999:AW1001" si="650">AR999</f>
        <v>385</v>
      </c>
      <c r="AX999" s="103"/>
      <c r="AY999" s="103"/>
      <c r="AZ999" s="103"/>
      <c r="BA999" s="1667"/>
      <c r="BB999" s="1667"/>
      <c r="BC999" s="1667"/>
      <c r="BD999" s="2329">
        <v>385</v>
      </c>
      <c r="BE999" s="2329"/>
      <c r="BF999" s="1668">
        <f t="shared" si="612"/>
        <v>0</v>
      </c>
      <c r="BG999" s="2333">
        <v>2023</v>
      </c>
      <c r="BH999" s="2333" t="s">
        <v>2324</v>
      </c>
      <c r="BI999" s="2333" t="s">
        <v>2327</v>
      </c>
      <c r="BJ999" s="2334">
        <f t="shared" si="636"/>
        <v>100</v>
      </c>
      <c r="BK999" s="2334">
        <f t="shared" si="637"/>
        <v>100</v>
      </c>
      <c r="BL999" s="2333" t="s">
        <v>40</v>
      </c>
      <c r="BM999" s="2461"/>
      <c r="BN999" s="2900" t="s">
        <v>2498</v>
      </c>
      <c r="BO999" s="2900"/>
      <c r="BP999" s="2336"/>
      <c r="BQ999" s="2354"/>
    </row>
    <row r="1000" spans="1:69" s="2363" customFormat="1" ht="24">
      <c r="A1000" s="2671">
        <v>3</v>
      </c>
      <c r="B1000" s="2510" t="s">
        <v>378</v>
      </c>
      <c r="C1000" s="1813" t="s">
        <v>326</v>
      </c>
      <c r="D1000" s="1813" t="s">
        <v>344</v>
      </c>
      <c r="E1000" s="2721" t="s">
        <v>206</v>
      </c>
      <c r="F1000" s="2450" t="s">
        <v>379</v>
      </c>
      <c r="G1000" s="2674">
        <v>850</v>
      </c>
      <c r="H1000" s="2674">
        <v>850</v>
      </c>
      <c r="I1000" s="103"/>
      <c r="J1000" s="103"/>
      <c r="K1000" s="117">
        <v>850</v>
      </c>
      <c r="L1000" s="117">
        <v>850</v>
      </c>
      <c r="M1000" s="1802">
        <v>842.14499999999998</v>
      </c>
      <c r="N1000" s="103">
        <v>842.14499999999998</v>
      </c>
      <c r="O1000" s="2585"/>
      <c r="P1000" s="103"/>
      <c r="Q1000" s="103"/>
      <c r="R1000" s="103"/>
      <c r="S1000" s="117">
        <f t="shared" si="622"/>
        <v>850</v>
      </c>
      <c r="T1000" s="2674">
        <v>850</v>
      </c>
      <c r="U1000" s="103"/>
      <c r="V1000" s="103"/>
      <c r="W1000" s="103">
        <f t="shared" si="623"/>
        <v>0</v>
      </c>
      <c r="X1000" s="103"/>
      <c r="Y1000" s="103"/>
      <c r="Z1000" s="103"/>
      <c r="AA1000" s="103">
        <f t="shared" si="624"/>
        <v>842.14499999999998</v>
      </c>
      <c r="AB1000" s="103">
        <v>842.14499999999998</v>
      </c>
      <c r="AC1000" s="103"/>
      <c r="AD1000" s="103"/>
      <c r="AE1000" s="103">
        <f t="shared" si="625"/>
        <v>0</v>
      </c>
      <c r="AF1000" s="103"/>
      <c r="AG1000" s="103"/>
      <c r="AH1000" s="103"/>
      <c r="AI1000" s="103">
        <f t="shared" si="626"/>
        <v>850</v>
      </c>
      <c r="AJ1000" s="103">
        <f t="shared" si="648"/>
        <v>850</v>
      </c>
      <c r="AK1000" s="103"/>
      <c r="AL1000" s="103"/>
      <c r="AM1000" s="2585">
        <f t="shared" si="627"/>
        <v>850</v>
      </c>
      <c r="AN1000" s="2585">
        <v>850</v>
      </c>
      <c r="AO1000" s="103"/>
      <c r="AP1000" s="103"/>
      <c r="AQ1000" s="2674">
        <f t="shared" si="628"/>
        <v>0</v>
      </c>
      <c r="AR1000" s="2674">
        <f t="shared" si="649"/>
        <v>0</v>
      </c>
      <c r="AS1000" s="117"/>
      <c r="AT1000" s="117"/>
      <c r="AU1000" s="117"/>
      <c r="AV1000" s="2674">
        <f t="shared" si="630"/>
        <v>0</v>
      </c>
      <c r="AW1000" s="2674">
        <f t="shared" si="650"/>
        <v>0</v>
      </c>
      <c r="AX1000" s="103"/>
      <c r="AY1000" s="103"/>
      <c r="AZ1000" s="103"/>
      <c r="BA1000" s="1667"/>
      <c r="BB1000" s="1667"/>
      <c r="BC1000" s="1667"/>
      <c r="BD1000" s="2329">
        <v>0</v>
      </c>
      <c r="BE1000" s="2329"/>
      <c r="BF1000" s="1668">
        <f t="shared" si="612"/>
        <v>0</v>
      </c>
      <c r="BG1000" s="2333">
        <v>2023</v>
      </c>
      <c r="BH1000" s="2333" t="s">
        <v>910</v>
      </c>
      <c r="BI1000" s="2333"/>
      <c r="BJ1000" s="2334">
        <f t="shared" si="636"/>
        <v>100</v>
      </c>
      <c r="BK1000" s="2334" t="e">
        <f t="shared" si="637"/>
        <v>#DIV/0!</v>
      </c>
      <c r="BL1000" s="2333" t="s">
        <v>40</v>
      </c>
      <c r="BM1000" s="2461"/>
      <c r="BN1000" s="2900" t="s">
        <v>2498</v>
      </c>
      <c r="BO1000" s="2900"/>
      <c r="BP1000" s="2336"/>
      <c r="BQ1000" s="2354"/>
    </row>
    <row r="1001" spans="1:69" s="2363" customFormat="1" ht="75" customHeight="1">
      <c r="A1001" s="2671">
        <v>4</v>
      </c>
      <c r="B1001" s="2510" t="s">
        <v>380</v>
      </c>
      <c r="C1001" s="1813" t="s">
        <v>326</v>
      </c>
      <c r="D1001" s="1813" t="s">
        <v>381</v>
      </c>
      <c r="E1001" s="2721" t="s">
        <v>206</v>
      </c>
      <c r="F1001" s="2450" t="s">
        <v>382</v>
      </c>
      <c r="G1001" s="2674">
        <v>5400</v>
      </c>
      <c r="H1001" s="2674">
        <v>5400</v>
      </c>
      <c r="I1001" s="103"/>
      <c r="J1001" s="103"/>
      <c r="K1001" s="117">
        <v>5400</v>
      </c>
      <c r="L1001" s="117">
        <v>5400</v>
      </c>
      <c r="M1001" s="1802">
        <v>337.03699999999998</v>
      </c>
      <c r="N1001" s="103">
        <v>337.03699999999998</v>
      </c>
      <c r="O1001" s="2585"/>
      <c r="P1001" s="103"/>
      <c r="Q1001" s="103"/>
      <c r="R1001" s="103"/>
      <c r="S1001" s="117">
        <f t="shared" si="622"/>
        <v>2300</v>
      </c>
      <c r="T1001" s="2674">
        <v>2300</v>
      </c>
      <c r="U1001" s="103"/>
      <c r="V1001" s="103"/>
      <c r="W1001" s="103">
        <f t="shared" si="623"/>
        <v>0</v>
      </c>
      <c r="X1001" s="103"/>
      <c r="Y1001" s="103"/>
      <c r="Z1001" s="103"/>
      <c r="AA1001" s="103">
        <f t="shared" si="624"/>
        <v>1367.037</v>
      </c>
      <c r="AB1001" s="103">
        <v>1367.037</v>
      </c>
      <c r="AC1001" s="103"/>
      <c r="AD1001" s="103"/>
      <c r="AE1001" s="103">
        <f t="shared" si="625"/>
        <v>0</v>
      </c>
      <c r="AF1001" s="103"/>
      <c r="AG1001" s="103"/>
      <c r="AH1001" s="103"/>
      <c r="AI1001" s="103">
        <f t="shared" si="626"/>
        <v>2300</v>
      </c>
      <c r="AJ1001" s="103">
        <f t="shared" si="648"/>
        <v>2300</v>
      </c>
      <c r="AK1001" s="103"/>
      <c r="AL1001" s="103"/>
      <c r="AM1001" s="2585">
        <f t="shared" si="627"/>
        <v>2300</v>
      </c>
      <c r="AN1001" s="2585">
        <v>2300</v>
      </c>
      <c r="AO1001" s="103"/>
      <c r="AP1001" s="103"/>
      <c r="AQ1001" s="2585">
        <f t="shared" si="628"/>
        <v>3100</v>
      </c>
      <c r="AR1001" s="2585">
        <f t="shared" si="649"/>
        <v>3100</v>
      </c>
      <c r="AS1001" s="103"/>
      <c r="AT1001" s="103"/>
      <c r="AU1001" s="103"/>
      <c r="AV1001" s="2585">
        <f t="shared" si="630"/>
        <v>3100</v>
      </c>
      <c r="AW1001" s="2585">
        <f t="shared" si="650"/>
        <v>3100</v>
      </c>
      <c r="AX1001" s="103"/>
      <c r="AY1001" s="103"/>
      <c r="AZ1001" s="103"/>
      <c r="BA1001" s="1667"/>
      <c r="BB1001" s="1667"/>
      <c r="BC1001" s="1667"/>
      <c r="BD1001" s="2329">
        <v>3100</v>
      </c>
      <c r="BE1001" s="2329"/>
      <c r="BF1001" s="1668">
        <f t="shared" si="612"/>
        <v>0</v>
      </c>
      <c r="BG1001" s="2333">
        <v>2023</v>
      </c>
      <c r="BH1001" s="2333" t="s">
        <v>2324</v>
      </c>
      <c r="BI1001" s="2333" t="s">
        <v>2327</v>
      </c>
      <c r="BJ1001" s="2334">
        <f t="shared" si="636"/>
        <v>100</v>
      </c>
      <c r="BK1001" s="2334">
        <f t="shared" si="637"/>
        <v>100</v>
      </c>
      <c r="BL1001" s="2333" t="s">
        <v>40</v>
      </c>
      <c r="BM1001" s="2461"/>
      <c r="BN1001" s="2900" t="s">
        <v>2498</v>
      </c>
      <c r="BO1001" s="2900"/>
      <c r="BP1001" s="2336"/>
      <c r="BQ1001" s="2354"/>
    </row>
    <row r="1002" spans="1:69" s="2368" customFormat="1" ht="32.25" customHeight="1">
      <c r="A1002" s="2388" t="s">
        <v>712</v>
      </c>
      <c r="B1002" s="2798" t="s">
        <v>2468</v>
      </c>
      <c r="C1002" s="2299"/>
      <c r="D1002" s="2299"/>
      <c r="E1002" s="2799"/>
      <c r="F1002" s="2362"/>
      <c r="G1002" s="2392"/>
      <c r="H1002" s="2392"/>
      <c r="I1002" s="142"/>
      <c r="J1002" s="142"/>
      <c r="K1002" s="1955"/>
      <c r="L1002" s="1955"/>
      <c r="M1002" s="967"/>
      <c r="N1002" s="142"/>
      <c r="O1002" s="2332"/>
      <c r="P1002" s="142"/>
      <c r="Q1002" s="142"/>
      <c r="R1002" s="142"/>
      <c r="S1002" s="1955"/>
      <c r="T1002" s="2392"/>
      <c r="U1002" s="142"/>
      <c r="V1002" s="142"/>
      <c r="W1002" s="142"/>
      <c r="X1002" s="142"/>
      <c r="Y1002" s="142"/>
      <c r="Z1002" s="142"/>
      <c r="AA1002" s="142"/>
      <c r="AB1002" s="142"/>
      <c r="AC1002" s="142"/>
      <c r="AD1002" s="142"/>
      <c r="AE1002" s="142"/>
      <c r="AF1002" s="142"/>
      <c r="AG1002" s="142"/>
      <c r="AH1002" s="142"/>
      <c r="AI1002" s="142"/>
      <c r="AJ1002" s="142"/>
      <c r="AK1002" s="142"/>
      <c r="AL1002" s="142"/>
      <c r="AM1002" s="2332"/>
      <c r="AN1002" s="2332"/>
      <c r="AO1002" s="142"/>
      <c r="AP1002" s="142"/>
      <c r="AQ1002" s="2332"/>
      <c r="AR1002" s="2332"/>
      <c r="AS1002" s="142"/>
      <c r="AT1002" s="142"/>
      <c r="AU1002" s="142"/>
      <c r="AV1002" s="2332"/>
      <c r="AW1002" s="2332"/>
      <c r="AX1002" s="142"/>
      <c r="AY1002" s="142"/>
      <c r="AZ1002" s="142"/>
      <c r="BA1002" s="142"/>
      <c r="BB1002" s="142"/>
      <c r="BC1002" s="142"/>
      <c r="BD1002" s="2332">
        <v>2735</v>
      </c>
      <c r="BE1002" s="2332"/>
      <c r="BF1002" s="896"/>
      <c r="BG1002" s="2339"/>
      <c r="BH1002" s="2339"/>
      <c r="BI1002" s="2339"/>
      <c r="BJ1002" s="2340" t="e">
        <f t="shared" si="636"/>
        <v>#DIV/0!</v>
      </c>
      <c r="BK1002" s="2340" t="e">
        <f t="shared" si="637"/>
        <v>#DIV/0!</v>
      </c>
      <c r="BL1002" s="2339" t="s">
        <v>2327</v>
      </c>
      <c r="BM1002" s="2383"/>
      <c r="BN1002" s="2900" t="s">
        <v>2498</v>
      </c>
      <c r="BO1002" s="2907"/>
      <c r="BP1002" s="2342"/>
    </row>
    <row r="1003" spans="1:69" s="28" customFormat="1" ht="24">
      <c r="A1003" s="2207">
        <v>1</v>
      </c>
      <c r="B1003" s="2168" t="s">
        <v>393</v>
      </c>
      <c r="C1003" s="2265" t="s">
        <v>240</v>
      </c>
      <c r="D1003" s="2265" t="s">
        <v>394</v>
      </c>
      <c r="E1003" s="2300" t="s">
        <v>259</v>
      </c>
      <c r="F1003" s="2267"/>
      <c r="G1003" s="2268">
        <v>400</v>
      </c>
      <c r="H1003" s="2268">
        <v>400</v>
      </c>
      <c r="I1003" s="92"/>
      <c r="J1003" s="92"/>
      <c r="K1003" s="2268">
        <v>400</v>
      </c>
      <c r="L1003" s="2268">
        <v>400</v>
      </c>
      <c r="M1003" s="2160"/>
      <c r="N1003" s="2160"/>
      <c r="O1003" s="92"/>
      <c r="P1003" s="92"/>
      <c r="Q1003" s="92"/>
      <c r="R1003" s="92"/>
      <c r="S1003" s="92">
        <f t="shared" si="622"/>
        <v>0</v>
      </c>
      <c r="T1003" s="92"/>
      <c r="U1003" s="92"/>
      <c r="V1003" s="92"/>
      <c r="W1003" s="2160">
        <f t="shared" si="623"/>
        <v>0</v>
      </c>
      <c r="X1003" s="92"/>
      <c r="Y1003" s="92"/>
      <c r="Z1003" s="92"/>
      <c r="AA1003" s="2160">
        <f t="shared" si="624"/>
        <v>0</v>
      </c>
      <c r="AB1003" s="2160"/>
      <c r="AC1003" s="92"/>
      <c r="AD1003" s="92"/>
      <c r="AE1003" s="2160">
        <f t="shared" si="625"/>
        <v>0</v>
      </c>
      <c r="AF1003" s="92"/>
      <c r="AG1003" s="92"/>
      <c r="AH1003" s="92"/>
      <c r="AI1003" s="2160">
        <f t="shared" si="626"/>
        <v>0</v>
      </c>
      <c r="AJ1003" s="92"/>
      <c r="AK1003" s="92"/>
      <c r="AL1003" s="92"/>
      <c r="AM1003" s="2160">
        <f t="shared" si="627"/>
        <v>0</v>
      </c>
      <c r="AN1003" s="92"/>
      <c r="AO1003" s="92"/>
      <c r="AP1003" s="92"/>
      <c r="AQ1003" s="2160">
        <f t="shared" si="628"/>
        <v>400</v>
      </c>
      <c r="AR1003" s="2160">
        <f>L1003-AN1003</f>
        <v>400</v>
      </c>
      <c r="AS1003" s="92"/>
      <c r="AT1003" s="92"/>
      <c r="AU1003" s="92"/>
      <c r="AV1003" s="2160">
        <f t="shared" si="630"/>
        <v>400</v>
      </c>
      <c r="AW1003" s="2160">
        <f>AR1003</f>
        <v>400</v>
      </c>
      <c r="AX1003" s="92"/>
      <c r="AY1003" s="92"/>
      <c r="AZ1003" s="92"/>
      <c r="BA1003" s="142"/>
      <c r="BB1003" s="142"/>
      <c r="BC1003" s="142"/>
      <c r="BD1003" s="142"/>
      <c r="BE1003" s="142"/>
      <c r="BF1003" s="142">
        <f t="shared" si="612"/>
        <v>0</v>
      </c>
      <c r="BG1003" s="198">
        <v>2024</v>
      </c>
      <c r="BH1003" s="198" t="s">
        <v>2323</v>
      </c>
      <c r="BI1003" s="198" t="s">
        <v>2327</v>
      </c>
      <c r="BJ1003" s="1925">
        <f t="shared" si="636"/>
        <v>0</v>
      </c>
      <c r="BK1003" s="1925">
        <f t="shared" si="637"/>
        <v>0</v>
      </c>
      <c r="BL1003" s="198"/>
      <c r="BM1003" s="2122"/>
      <c r="BN1003" s="2900" t="s">
        <v>2498</v>
      </c>
      <c r="BO1003" s="2902"/>
      <c r="BP1003" s="1915"/>
    </row>
    <row r="1004" spans="1:69" s="28" customFormat="1" ht="39.75" customHeight="1">
      <c r="A1004" s="2207">
        <v>2</v>
      </c>
      <c r="B1004" s="2168" t="s">
        <v>395</v>
      </c>
      <c r="C1004" s="2265" t="s">
        <v>326</v>
      </c>
      <c r="D1004" s="2265" t="s">
        <v>396</v>
      </c>
      <c r="E1004" s="2300" t="s">
        <v>259</v>
      </c>
      <c r="F1004" s="2267"/>
      <c r="G1004" s="2268">
        <v>1500</v>
      </c>
      <c r="H1004" s="2268">
        <v>1500</v>
      </c>
      <c r="I1004" s="92"/>
      <c r="J1004" s="92"/>
      <c r="K1004" s="2268">
        <v>1500</v>
      </c>
      <c r="L1004" s="2268">
        <v>1500</v>
      </c>
      <c r="M1004" s="2160"/>
      <c r="N1004" s="2160"/>
      <c r="O1004" s="92"/>
      <c r="P1004" s="92"/>
      <c r="Q1004" s="92"/>
      <c r="R1004" s="92"/>
      <c r="S1004" s="92">
        <f t="shared" si="622"/>
        <v>0</v>
      </c>
      <c r="T1004" s="92"/>
      <c r="U1004" s="92"/>
      <c r="V1004" s="92"/>
      <c r="W1004" s="2160">
        <f t="shared" si="623"/>
        <v>0</v>
      </c>
      <c r="X1004" s="92"/>
      <c r="Y1004" s="92"/>
      <c r="Z1004" s="92"/>
      <c r="AA1004" s="2160">
        <f t="shared" si="624"/>
        <v>0</v>
      </c>
      <c r="AB1004" s="2160"/>
      <c r="AC1004" s="92"/>
      <c r="AD1004" s="92"/>
      <c r="AE1004" s="2160">
        <f t="shared" si="625"/>
        <v>0</v>
      </c>
      <c r="AF1004" s="92"/>
      <c r="AG1004" s="92"/>
      <c r="AH1004" s="92"/>
      <c r="AI1004" s="2160">
        <f t="shared" si="626"/>
        <v>0</v>
      </c>
      <c r="AJ1004" s="92"/>
      <c r="AK1004" s="92"/>
      <c r="AL1004" s="92"/>
      <c r="AM1004" s="2160">
        <f t="shared" si="627"/>
        <v>0</v>
      </c>
      <c r="AN1004" s="92"/>
      <c r="AO1004" s="92"/>
      <c r="AP1004" s="92"/>
      <c r="AQ1004" s="2160">
        <f t="shared" si="628"/>
        <v>1500</v>
      </c>
      <c r="AR1004" s="2160">
        <f t="shared" ref="AR1004:AR1014" si="651">L1004-AN1004</f>
        <v>1500</v>
      </c>
      <c r="AS1004" s="92"/>
      <c r="AT1004" s="92"/>
      <c r="AU1004" s="92"/>
      <c r="AV1004" s="2160">
        <f t="shared" si="630"/>
        <v>1500</v>
      </c>
      <c r="AW1004" s="2160">
        <f t="shared" ref="AW1004:AW1014" si="652">AR1004</f>
        <v>1500</v>
      </c>
      <c r="AX1004" s="92"/>
      <c r="AY1004" s="92"/>
      <c r="AZ1004" s="92"/>
      <c r="BA1004" s="142"/>
      <c r="BB1004" s="142"/>
      <c r="BC1004" s="142"/>
      <c r="BD1004" s="142"/>
      <c r="BE1004" s="142"/>
      <c r="BF1004" s="142">
        <f t="shared" si="612"/>
        <v>0</v>
      </c>
      <c r="BG1004" s="198">
        <v>2024</v>
      </c>
      <c r="BH1004" s="198" t="s">
        <v>2323</v>
      </c>
      <c r="BI1004" s="198" t="s">
        <v>2327</v>
      </c>
      <c r="BJ1004" s="1925">
        <f t="shared" si="636"/>
        <v>0</v>
      </c>
      <c r="BK1004" s="1925">
        <f t="shared" si="637"/>
        <v>0</v>
      </c>
      <c r="BL1004" s="198"/>
      <c r="BM1004" s="2122"/>
      <c r="BN1004" s="2900" t="s">
        <v>2498</v>
      </c>
      <c r="BO1004" s="2902"/>
      <c r="BP1004" s="1915"/>
    </row>
    <row r="1005" spans="1:69" s="28" customFormat="1" ht="39.75" customHeight="1">
      <c r="A1005" s="2207">
        <v>3</v>
      </c>
      <c r="B1005" s="2168" t="s">
        <v>397</v>
      </c>
      <c r="C1005" s="2265" t="s">
        <v>326</v>
      </c>
      <c r="D1005" s="2265" t="s">
        <v>376</v>
      </c>
      <c r="E1005" s="2300" t="s">
        <v>259</v>
      </c>
      <c r="F1005" s="2267"/>
      <c r="G1005" s="2268">
        <v>1000</v>
      </c>
      <c r="H1005" s="2268">
        <v>1000</v>
      </c>
      <c r="I1005" s="92"/>
      <c r="J1005" s="92"/>
      <c r="K1005" s="2268">
        <v>1000</v>
      </c>
      <c r="L1005" s="2268">
        <v>1000</v>
      </c>
      <c r="M1005" s="2160"/>
      <c r="N1005" s="2160"/>
      <c r="O1005" s="92"/>
      <c r="P1005" s="92"/>
      <c r="Q1005" s="92"/>
      <c r="R1005" s="92"/>
      <c r="S1005" s="92">
        <f t="shared" si="622"/>
        <v>0</v>
      </c>
      <c r="T1005" s="92"/>
      <c r="U1005" s="92"/>
      <c r="V1005" s="92"/>
      <c r="W1005" s="2160">
        <f t="shared" si="623"/>
        <v>0</v>
      </c>
      <c r="X1005" s="92"/>
      <c r="Y1005" s="92"/>
      <c r="Z1005" s="92"/>
      <c r="AA1005" s="2160">
        <f t="shared" si="624"/>
        <v>0</v>
      </c>
      <c r="AB1005" s="2160"/>
      <c r="AC1005" s="92"/>
      <c r="AD1005" s="92"/>
      <c r="AE1005" s="2160">
        <f t="shared" si="625"/>
        <v>0</v>
      </c>
      <c r="AF1005" s="92"/>
      <c r="AG1005" s="92"/>
      <c r="AH1005" s="92"/>
      <c r="AI1005" s="2160">
        <f t="shared" si="626"/>
        <v>0</v>
      </c>
      <c r="AJ1005" s="92"/>
      <c r="AK1005" s="92"/>
      <c r="AL1005" s="92"/>
      <c r="AM1005" s="2160">
        <f t="shared" si="627"/>
        <v>0</v>
      </c>
      <c r="AN1005" s="92"/>
      <c r="AO1005" s="92"/>
      <c r="AP1005" s="92"/>
      <c r="AQ1005" s="2160">
        <f t="shared" si="628"/>
        <v>1000</v>
      </c>
      <c r="AR1005" s="2160">
        <f t="shared" si="651"/>
        <v>1000</v>
      </c>
      <c r="AS1005" s="92"/>
      <c r="AT1005" s="92"/>
      <c r="AU1005" s="92"/>
      <c r="AV1005" s="2160">
        <f t="shared" si="630"/>
        <v>1000</v>
      </c>
      <c r="AW1005" s="2160">
        <f t="shared" si="652"/>
        <v>1000</v>
      </c>
      <c r="AX1005" s="92"/>
      <c r="AY1005" s="92"/>
      <c r="AZ1005" s="92"/>
      <c r="BA1005" s="142"/>
      <c r="BB1005" s="142"/>
      <c r="BC1005" s="142"/>
      <c r="BD1005" s="142"/>
      <c r="BE1005" s="142"/>
      <c r="BF1005" s="142">
        <f t="shared" si="612"/>
        <v>0</v>
      </c>
      <c r="BG1005" s="198">
        <v>2024</v>
      </c>
      <c r="BH1005" s="198" t="s">
        <v>2323</v>
      </c>
      <c r="BI1005" s="198" t="s">
        <v>2327</v>
      </c>
      <c r="BJ1005" s="1925">
        <f t="shared" si="636"/>
        <v>0</v>
      </c>
      <c r="BK1005" s="1925">
        <f t="shared" si="637"/>
        <v>0</v>
      </c>
      <c r="BL1005" s="198"/>
      <c r="BM1005" s="2122"/>
      <c r="BN1005" s="2900" t="s">
        <v>2498</v>
      </c>
      <c r="BO1005" s="2902"/>
      <c r="BP1005" s="1915"/>
    </row>
    <row r="1006" spans="1:69" s="28" customFormat="1" ht="39.75" customHeight="1">
      <c r="A1006" s="2207">
        <v>4</v>
      </c>
      <c r="B1006" s="2168" t="s">
        <v>398</v>
      </c>
      <c r="C1006" s="2265" t="s">
        <v>326</v>
      </c>
      <c r="D1006" s="2265" t="s">
        <v>399</v>
      </c>
      <c r="E1006" s="2300" t="s">
        <v>259</v>
      </c>
      <c r="F1006" s="2267"/>
      <c r="G1006" s="2268">
        <v>5200</v>
      </c>
      <c r="H1006" s="2268">
        <v>5200</v>
      </c>
      <c r="I1006" s="92"/>
      <c r="J1006" s="92"/>
      <c r="K1006" s="2268">
        <v>5200</v>
      </c>
      <c r="L1006" s="2268">
        <v>5200</v>
      </c>
      <c r="M1006" s="2160"/>
      <c r="N1006" s="2160"/>
      <c r="O1006" s="92"/>
      <c r="P1006" s="92"/>
      <c r="Q1006" s="92"/>
      <c r="R1006" s="92"/>
      <c r="S1006" s="92">
        <f t="shared" si="622"/>
        <v>0</v>
      </c>
      <c r="T1006" s="92"/>
      <c r="U1006" s="92"/>
      <c r="V1006" s="92"/>
      <c r="W1006" s="2160">
        <f t="shared" si="623"/>
        <v>0</v>
      </c>
      <c r="X1006" s="92"/>
      <c r="Y1006" s="92"/>
      <c r="Z1006" s="92"/>
      <c r="AA1006" s="2160">
        <f t="shared" si="624"/>
        <v>0</v>
      </c>
      <c r="AB1006" s="2160"/>
      <c r="AC1006" s="92"/>
      <c r="AD1006" s="92"/>
      <c r="AE1006" s="2160">
        <f t="shared" si="625"/>
        <v>0</v>
      </c>
      <c r="AF1006" s="92"/>
      <c r="AG1006" s="92"/>
      <c r="AH1006" s="92"/>
      <c r="AI1006" s="2160">
        <f t="shared" si="626"/>
        <v>0</v>
      </c>
      <c r="AJ1006" s="92"/>
      <c r="AK1006" s="92"/>
      <c r="AL1006" s="92"/>
      <c r="AM1006" s="2160">
        <f t="shared" si="627"/>
        <v>0</v>
      </c>
      <c r="AN1006" s="92"/>
      <c r="AO1006" s="92"/>
      <c r="AP1006" s="92"/>
      <c r="AQ1006" s="2160">
        <f t="shared" si="628"/>
        <v>5200</v>
      </c>
      <c r="AR1006" s="2160">
        <f t="shared" si="651"/>
        <v>5200</v>
      </c>
      <c r="AS1006" s="92"/>
      <c r="AT1006" s="92"/>
      <c r="AU1006" s="92"/>
      <c r="AV1006" s="2160">
        <f t="shared" si="630"/>
        <v>5200</v>
      </c>
      <c r="AW1006" s="2160">
        <f t="shared" si="652"/>
        <v>5200</v>
      </c>
      <c r="AX1006" s="92"/>
      <c r="AY1006" s="92"/>
      <c r="AZ1006" s="92"/>
      <c r="BA1006" s="142"/>
      <c r="BB1006" s="142"/>
      <c r="BC1006" s="142"/>
      <c r="BD1006" s="142"/>
      <c r="BE1006" s="142"/>
      <c r="BF1006" s="142">
        <f t="shared" si="612"/>
        <v>0</v>
      </c>
      <c r="BG1006" s="198">
        <v>2024</v>
      </c>
      <c r="BH1006" s="198" t="s">
        <v>2323</v>
      </c>
      <c r="BI1006" s="198" t="s">
        <v>2327</v>
      </c>
      <c r="BJ1006" s="1925">
        <f t="shared" si="636"/>
        <v>0</v>
      </c>
      <c r="BK1006" s="1925">
        <f t="shared" si="637"/>
        <v>0</v>
      </c>
      <c r="BL1006" s="198"/>
      <c r="BM1006" s="2122"/>
      <c r="BN1006" s="2900" t="s">
        <v>2498</v>
      </c>
      <c r="BO1006" s="2902"/>
      <c r="BP1006" s="1915"/>
    </row>
    <row r="1007" spans="1:69" s="28" customFormat="1" ht="24">
      <c r="A1007" s="2207">
        <v>5</v>
      </c>
      <c r="B1007" s="2168" t="s">
        <v>400</v>
      </c>
      <c r="C1007" s="2265" t="s">
        <v>326</v>
      </c>
      <c r="D1007" s="2265"/>
      <c r="E1007" s="2300" t="s">
        <v>259</v>
      </c>
      <c r="F1007" s="2267"/>
      <c r="G1007" s="2268">
        <v>300</v>
      </c>
      <c r="H1007" s="2268">
        <v>300</v>
      </c>
      <c r="I1007" s="92"/>
      <c r="J1007" s="92"/>
      <c r="K1007" s="2268">
        <v>300</v>
      </c>
      <c r="L1007" s="2268">
        <v>300</v>
      </c>
      <c r="M1007" s="2160"/>
      <c r="N1007" s="2160"/>
      <c r="O1007" s="92"/>
      <c r="P1007" s="92"/>
      <c r="Q1007" s="92"/>
      <c r="R1007" s="92"/>
      <c r="S1007" s="92">
        <f t="shared" si="622"/>
        <v>0</v>
      </c>
      <c r="T1007" s="92"/>
      <c r="U1007" s="92"/>
      <c r="V1007" s="92"/>
      <c r="W1007" s="2160">
        <f t="shared" si="623"/>
        <v>0</v>
      </c>
      <c r="X1007" s="92"/>
      <c r="Y1007" s="92"/>
      <c r="Z1007" s="92"/>
      <c r="AA1007" s="2160">
        <f t="shared" si="624"/>
        <v>0</v>
      </c>
      <c r="AB1007" s="2160"/>
      <c r="AC1007" s="92"/>
      <c r="AD1007" s="92"/>
      <c r="AE1007" s="2160">
        <f t="shared" si="625"/>
        <v>0</v>
      </c>
      <c r="AF1007" s="92"/>
      <c r="AG1007" s="92"/>
      <c r="AH1007" s="92"/>
      <c r="AI1007" s="2160">
        <f t="shared" si="626"/>
        <v>0</v>
      </c>
      <c r="AJ1007" s="92"/>
      <c r="AK1007" s="92"/>
      <c r="AL1007" s="92"/>
      <c r="AM1007" s="2160">
        <f t="shared" si="627"/>
        <v>0</v>
      </c>
      <c r="AN1007" s="92"/>
      <c r="AO1007" s="92"/>
      <c r="AP1007" s="92"/>
      <c r="AQ1007" s="2160">
        <f t="shared" si="628"/>
        <v>300</v>
      </c>
      <c r="AR1007" s="2160">
        <f t="shared" si="651"/>
        <v>300</v>
      </c>
      <c r="AS1007" s="92"/>
      <c r="AT1007" s="92"/>
      <c r="AU1007" s="92"/>
      <c r="AV1007" s="2160">
        <f t="shared" si="630"/>
        <v>300</v>
      </c>
      <c r="AW1007" s="2160">
        <f t="shared" si="652"/>
        <v>300</v>
      </c>
      <c r="AX1007" s="92"/>
      <c r="AY1007" s="92"/>
      <c r="AZ1007" s="92"/>
      <c r="BA1007" s="142"/>
      <c r="BB1007" s="142"/>
      <c r="BC1007" s="142"/>
      <c r="BD1007" s="142"/>
      <c r="BE1007" s="142"/>
      <c r="BF1007" s="142">
        <f t="shared" si="612"/>
        <v>0</v>
      </c>
      <c r="BG1007" s="198">
        <v>2024</v>
      </c>
      <c r="BH1007" s="198" t="s">
        <v>2323</v>
      </c>
      <c r="BI1007" s="198" t="s">
        <v>2327</v>
      </c>
      <c r="BJ1007" s="1925">
        <f t="shared" si="636"/>
        <v>0</v>
      </c>
      <c r="BK1007" s="1925">
        <f t="shared" si="637"/>
        <v>0</v>
      </c>
      <c r="BL1007" s="198"/>
      <c r="BM1007" s="2122"/>
      <c r="BN1007" s="2900" t="s">
        <v>2498</v>
      </c>
      <c r="BO1007" s="2902"/>
      <c r="BP1007" s="1915"/>
    </row>
    <row r="1008" spans="1:69" s="28" customFormat="1" ht="24">
      <c r="A1008" s="2207">
        <v>6</v>
      </c>
      <c r="B1008" s="2168" t="s">
        <v>401</v>
      </c>
      <c r="C1008" s="2265" t="s">
        <v>326</v>
      </c>
      <c r="D1008" s="2265"/>
      <c r="E1008" s="2300" t="s">
        <v>259</v>
      </c>
      <c r="F1008" s="2267"/>
      <c r="G1008" s="2268">
        <v>700</v>
      </c>
      <c r="H1008" s="2268">
        <v>700</v>
      </c>
      <c r="I1008" s="92"/>
      <c r="J1008" s="92"/>
      <c r="K1008" s="2268">
        <v>700</v>
      </c>
      <c r="L1008" s="2268">
        <v>700</v>
      </c>
      <c r="M1008" s="2160"/>
      <c r="N1008" s="2160"/>
      <c r="O1008" s="92"/>
      <c r="P1008" s="92"/>
      <c r="Q1008" s="92"/>
      <c r="R1008" s="92"/>
      <c r="S1008" s="92">
        <f t="shared" si="622"/>
        <v>0</v>
      </c>
      <c r="T1008" s="92"/>
      <c r="U1008" s="92"/>
      <c r="V1008" s="92"/>
      <c r="W1008" s="2160">
        <f t="shared" si="623"/>
        <v>0</v>
      </c>
      <c r="X1008" s="92"/>
      <c r="Y1008" s="92"/>
      <c r="Z1008" s="92"/>
      <c r="AA1008" s="2160">
        <f t="shared" si="624"/>
        <v>0</v>
      </c>
      <c r="AB1008" s="2160"/>
      <c r="AC1008" s="92"/>
      <c r="AD1008" s="92"/>
      <c r="AE1008" s="2160">
        <f t="shared" si="625"/>
        <v>0</v>
      </c>
      <c r="AF1008" s="92"/>
      <c r="AG1008" s="92"/>
      <c r="AH1008" s="92"/>
      <c r="AI1008" s="2160">
        <f t="shared" si="626"/>
        <v>0</v>
      </c>
      <c r="AJ1008" s="92"/>
      <c r="AK1008" s="92"/>
      <c r="AL1008" s="92"/>
      <c r="AM1008" s="2160">
        <f t="shared" si="627"/>
        <v>0</v>
      </c>
      <c r="AN1008" s="92"/>
      <c r="AO1008" s="92"/>
      <c r="AP1008" s="92"/>
      <c r="AQ1008" s="2160">
        <f t="shared" si="628"/>
        <v>700</v>
      </c>
      <c r="AR1008" s="2160">
        <f t="shared" si="651"/>
        <v>700</v>
      </c>
      <c r="AS1008" s="92"/>
      <c r="AT1008" s="92"/>
      <c r="AU1008" s="92"/>
      <c r="AV1008" s="2160">
        <f t="shared" si="630"/>
        <v>700</v>
      </c>
      <c r="AW1008" s="2160">
        <f t="shared" si="652"/>
        <v>700</v>
      </c>
      <c r="AX1008" s="92"/>
      <c r="AY1008" s="92"/>
      <c r="AZ1008" s="92"/>
      <c r="BA1008" s="142"/>
      <c r="BB1008" s="142"/>
      <c r="BC1008" s="142"/>
      <c r="BD1008" s="142"/>
      <c r="BE1008" s="142"/>
      <c r="BF1008" s="142">
        <f t="shared" si="612"/>
        <v>0</v>
      </c>
      <c r="BG1008" s="198">
        <v>2024</v>
      </c>
      <c r="BH1008" s="198" t="s">
        <v>2323</v>
      </c>
      <c r="BI1008" s="198" t="s">
        <v>2327</v>
      </c>
      <c r="BJ1008" s="1925">
        <f t="shared" si="636"/>
        <v>0</v>
      </c>
      <c r="BK1008" s="1925">
        <f t="shared" si="637"/>
        <v>0</v>
      </c>
      <c r="BL1008" s="198"/>
      <c r="BM1008" s="2122"/>
      <c r="BN1008" s="2900" t="s">
        <v>2498</v>
      </c>
      <c r="BO1008" s="2902"/>
      <c r="BP1008" s="1915"/>
    </row>
    <row r="1009" spans="1:69" s="28" customFormat="1" ht="24">
      <c r="A1009" s="2207">
        <v>7</v>
      </c>
      <c r="B1009" s="2168" t="s">
        <v>402</v>
      </c>
      <c r="C1009" s="2265" t="s">
        <v>326</v>
      </c>
      <c r="D1009" s="2265" t="s">
        <v>403</v>
      </c>
      <c r="E1009" s="2300" t="s">
        <v>259</v>
      </c>
      <c r="F1009" s="2267"/>
      <c r="G1009" s="2268">
        <v>500</v>
      </c>
      <c r="H1009" s="2268">
        <v>500</v>
      </c>
      <c r="I1009" s="92"/>
      <c r="J1009" s="92"/>
      <c r="K1009" s="2268">
        <v>500</v>
      </c>
      <c r="L1009" s="2268">
        <v>500</v>
      </c>
      <c r="M1009" s="2160"/>
      <c r="N1009" s="2160"/>
      <c r="O1009" s="92"/>
      <c r="P1009" s="92"/>
      <c r="Q1009" s="92"/>
      <c r="R1009" s="92"/>
      <c r="S1009" s="92">
        <f t="shared" si="622"/>
        <v>0</v>
      </c>
      <c r="T1009" s="92"/>
      <c r="U1009" s="92"/>
      <c r="V1009" s="92"/>
      <c r="W1009" s="2160">
        <f t="shared" si="623"/>
        <v>0</v>
      </c>
      <c r="X1009" s="92"/>
      <c r="Y1009" s="92"/>
      <c r="Z1009" s="92"/>
      <c r="AA1009" s="2160">
        <f t="shared" si="624"/>
        <v>0</v>
      </c>
      <c r="AB1009" s="2160"/>
      <c r="AC1009" s="92"/>
      <c r="AD1009" s="92"/>
      <c r="AE1009" s="2160">
        <f t="shared" si="625"/>
        <v>0</v>
      </c>
      <c r="AF1009" s="92"/>
      <c r="AG1009" s="92"/>
      <c r="AH1009" s="92"/>
      <c r="AI1009" s="2160">
        <f t="shared" si="626"/>
        <v>0</v>
      </c>
      <c r="AJ1009" s="92"/>
      <c r="AK1009" s="92"/>
      <c r="AL1009" s="92"/>
      <c r="AM1009" s="2160">
        <f t="shared" si="627"/>
        <v>0</v>
      </c>
      <c r="AN1009" s="92"/>
      <c r="AO1009" s="92"/>
      <c r="AP1009" s="92"/>
      <c r="AQ1009" s="2160">
        <f t="shared" si="628"/>
        <v>500</v>
      </c>
      <c r="AR1009" s="2160">
        <f t="shared" si="651"/>
        <v>500</v>
      </c>
      <c r="AS1009" s="92"/>
      <c r="AT1009" s="92"/>
      <c r="AU1009" s="92"/>
      <c r="AV1009" s="2160">
        <f t="shared" si="630"/>
        <v>500</v>
      </c>
      <c r="AW1009" s="2160">
        <f t="shared" si="652"/>
        <v>500</v>
      </c>
      <c r="AX1009" s="92"/>
      <c r="AY1009" s="92"/>
      <c r="AZ1009" s="92"/>
      <c r="BA1009" s="142"/>
      <c r="BB1009" s="142"/>
      <c r="BC1009" s="142"/>
      <c r="BD1009" s="142"/>
      <c r="BE1009" s="142"/>
      <c r="BF1009" s="142">
        <f t="shared" si="612"/>
        <v>0</v>
      </c>
      <c r="BG1009" s="198">
        <v>2024</v>
      </c>
      <c r="BH1009" s="198" t="s">
        <v>2323</v>
      </c>
      <c r="BI1009" s="198" t="s">
        <v>2327</v>
      </c>
      <c r="BJ1009" s="1925">
        <f t="shared" si="636"/>
        <v>0</v>
      </c>
      <c r="BK1009" s="1925">
        <f t="shared" si="637"/>
        <v>0</v>
      </c>
      <c r="BL1009" s="198"/>
      <c r="BM1009" s="2122"/>
      <c r="BN1009" s="2900" t="s">
        <v>2498</v>
      </c>
      <c r="BO1009" s="2902"/>
      <c r="BP1009" s="1915"/>
    </row>
    <row r="1010" spans="1:69" s="28" customFormat="1" ht="24">
      <c r="A1010" s="2207">
        <v>8</v>
      </c>
      <c r="B1010" s="2168" t="s">
        <v>404</v>
      </c>
      <c r="C1010" s="2265" t="s">
        <v>326</v>
      </c>
      <c r="D1010" s="2265" t="s">
        <v>405</v>
      </c>
      <c r="E1010" s="2300" t="s">
        <v>259</v>
      </c>
      <c r="F1010" s="2267"/>
      <c r="G1010" s="2268">
        <v>400</v>
      </c>
      <c r="H1010" s="2268">
        <v>400</v>
      </c>
      <c r="I1010" s="92"/>
      <c r="J1010" s="92"/>
      <c r="K1010" s="2268">
        <v>400</v>
      </c>
      <c r="L1010" s="2268">
        <v>400</v>
      </c>
      <c r="M1010" s="2160"/>
      <c r="N1010" s="2160"/>
      <c r="O1010" s="92"/>
      <c r="P1010" s="92"/>
      <c r="Q1010" s="92"/>
      <c r="R1010" s="92"/>
      <c r="S1010" s="92">
        <f t="shared" si="622"/>
        <v>0</v>
      </c>
      <c r="T1010" s="92"/>
      <c r="U1010" s="92"/>
      <c r="V1010" s="92"/>
      <c r="W1010" s="2160">
        <f t="shared" si="623"/>
        <v>0</v>
      </c>
      <c r="X1010" s="92"/>
      <c r="Y1010" s="92"/>
      <c r="Z1010" s="92"/>
      <c r="AA1010" s="2160">
        <f t="shared" si="624"/>
        <v>0</v>
      </c>
      <c r="AB1010" s="2160"/>
      <c r="AC1010" s="92"/>
      <c r="AD1010" s="92"/>
      <c r="AE1010" s="2160">
        <f t="shared" si="625"/>
        <v>0</v>
      </c>
      <c r="AF1010" s="92"/>
      <c r="AG1010" s="92"/>
      <c r="AH1010" s="92"/>
      <c r="AI1010" s="2160">
        <f t="shared" si="626"/>
        <v>0</v>
      </c>
      <c r="AJ1010" s="92"/>
      <c r="AK1010" s="92"/>
      <c r="AL1010" s="92"/>
      <c r="AM1010" s="2160">
        <f t="shared" si="627"/>
        <v>0</v>
      </c>
      <c r="AN1010" s="92"/>
      <c r="AO1010" s="92"/>
      <c r="AP1010" s="92"/>
      <c r="AQ1010" s="2160">
        <f t="shared" si="628"/>
        <v>400</v>
      </c>
      <c r="AR1010" s="2160">
        <f t="shared" si="651"/>
        <v>400</v>
      </c>
      <c r="AS1010" s="92"/>
      <c r="AT1010" s="92"/>
      <c r="AU1010" s="92"/>
      <c r="AV1010" s="2160">
        <f t="shared" si="630"/>
        <v>400</v>
      </c>
      <c r="AW1010" s="2160">
        <f t="shared" si="652"/>
        <v>400</v>
      </c>
      <c r="AX1010" s="92"/>
      <c r="AY1010" s="92"/>
      <c r="AZ1010" s="92"/>
      <c r="BA1010" s="142"/>
      <c r="BB1010" s="142"/>
      <c r="BC1010" s="142"/>
      <c r="BD1010" s="142"/>
      <c r="BE1010" s="142"/>
      <c r="BF1010" s="142">
        <f t="shared" si="612"/>
        <v>0</v>
      </c>
      <c r="BG1010" s="198">
        <v>2024</v>
      </c>
      <c r="BH1010" s="198" t="s">
        <v>2323</v>
      </c>
      <c r="BI1010" s="198" t="s">
        <v>2327</v>
      </c>
      <c r="BJ1010" s="1925">
        <f t="shared" si="636"/>
        <v>0</v>
      </c>
      <c r="BK1010" s="1925">
        <f t="shared" si="637"/>
        <v>0</v>
      </c>
      <c r="BL1010" s="198"/>
      <c r="BM1010" s="2122"/>
      <c r="BN1010" s="2900" t="s">
        <v>2498</v>
      </c>
      <c r="BO1010" s="2902"/>
      <c r="BP1010" s="1915"/>
    </row>
    <row r="1011" spans="1:69" s="28" customFormat="1" ht="24">
      <c r="A1011" s="2207">
        <v>9</v>
      </c>
      <c r="B1011" s="2168" t="s">
        <v>406</v>
      </c>
      <c r="C1011" s="2265" t="s">
        <v>326</v>
      </c>
      <c r="D1011" s="2265" t="s">
        <v>407</v>
      </c>
      <c r="E1011" s="2300" t="s">
        <v>259</v>
      </c>
      <c r="F1011" s="2267"/>
      <c r="G1011" s="2268">
        <v>750</v>
      </c>
      <c r="H1011" s="2268">
        <v>750</v>
      </c>
      <c r="I1011" s="92"/>
      <c r="J1011" s="92"/>
      <c r="K1011" s="2268">
        <v>750</v>
      </c>
      <c r="L1011" s="2268">
        <v>750</v>
      </c>
      <c r="M1011" s="2160"/>
      <c r="N1011" s="2160"/>
      <c r="O1011" s="92"/>
      <c r="P1011" s="92"/>
      <c r="Q1011" s="92"/>
      <c r="R1011" s="92"/>
      <c r="S1011" s="92">
        <f t="shared" si="622"/>
        <v>0</v>
      </c>
      <c r="T1011" s="92"/>
      <c r="U1011" s="92"/>
      <c r="V1011" s="92"/>
      <c r="W1011" s="2160">
        <f t="shared" si="623"/>
        <v>0</v>
      </c>
      <c r="X1011" s="92"/>
      <c r="Y1011" s="92"/>
      <c r="Z1011" s="92"/>
      <c r="AA1011" s="2160">
        <f t="shared" si="624"/>
        <v>0</v>
      </c>
      <c r="AB1011" s="2160"/>
      <c r="AC1011" s="92"/>
      <c r="AD1011" s="92"/>
      <c r="AE1011" s="2160">
        <f t="shared" si="625"/>
        <v>0</v>
      </c>
      <c r="AF1011" s="92"/>
      <c r="AG1011" s="92"/>
      <c r="AH1011" s="92"/>
      <c r="AI1011" s="2160">
        <f t="shared" si="626"/>
        <v>0</v>
      </c>
      <c r="AJ1011" s="92"/>
      <c r="AK1011" s="92"/>
      <c r="AL1011" s="92"/>
      <c r="AM1011" s="2160">
        <f t="shared" si="627"/>
        <v>0</v>
      </c>
      <c r="AN1011" s="92"/>
      <c r="AO1011" s="92"/>
      <c r="AP1011" s="92"/>
      <c r="AQ1011" s="2160">
        <f t="shared" si="628"/>
        <v>750</v>
      </c>
      <c r="AR1011" s="2160">
        <f t="shared" si="651"/>
        <v>750</v>
      </c>
      <c r="AS1011" s="92"/>
      <c r="AT1011" s="92"/>
      <c r="AU1011" s="92"/>
      <c r="AV1011" s="2160">
        <f t="shared" si="630"/>
        <v>750</v>
      </c>
      <c r="AW1011" s="2160">
        <f t="shared" si="652"/>
        <v>750</v>
      </c>
      <c r="AX1011" s="92"/>
      <c r="AY1011" s="92"/>
      <c r="AZ1011" s="92"/>
      <c r="BA1011" s="142"/>
      <c r="BB1011" s="142"/>
      <c r="BC1011" s="142"/>
      <c r="BD1011" s="142"/>
      <c r="BE1011" s="142"/>
      <c r="BF1011" s="142">
        <f t="shared" si="612"/>
        <v>0</v>
      </c>
      <c r="BG1011" s="198">
        <v>2024</v>
      </c>
      <c r="BH1011" s="198" t="s">
        <v>2323</v>
      </c>
      <c r="BI1011" s="198" t="s">
        <v>2327</v>
      </c>
      <c r="BJ1011" s="1925">
        <f t="shared" si="636"/>
        <v>0</v>
      </c>
      <c r="BK1011" s="1925">
        <f t="shared" si="637"/>
        <v>0</v>
      </c>
      <c r="BL1011" s="198"/>
      <c r="BM1011" s="2122"/>
      <c r="BN1011" s="2900" t="s">
        <v>2498</v>
      </c>
      <c r="BO1011" s="2902"/>
      <c r="BP1011" s="1915"/>
    </row>
    <row r="1012" spans="1:69" s="28" customFormat="1" ht="36" customHeight="1">
      <c r="A1012" s="2207">
        <v>10</v>
      </c>
      <c r="B1012" s="2168" t="s">
        <v>408</v>
      </c>
      <c r="C1012" s="2265" t="s">
        <v>326</v>
      </c>
      <c r="D1012" s="2265" t="s">
        <v>409</v>
      </c>
      <c r="E1012" s="2300" t="s">
        <v>259</v>
      </c>
      <c r="F1012" s="2267"/>
      <c r="G1012" s="2268">
        <v>2300</v>
      </c>
      <c r="H1012" s="2268">
        <v>2300</v>
      </c>
      <c r="I1012" s="92"/>
      <c r="J1012" s="92"/>
      <c r="K1012" s="2268">
        <v>2300</v>
      </c>
      <c r="L1012" s="2268">
        <v>2300</v>
      </c>
      <c r="M1012" s="2160"/>
      <c r="N1012" s="2160"/>
      <c r="O1012" s="92"/>
      <c r="P1012" s="92"/>
      <c r="Q1012" s="92"/>
      <c r="R1012" s="92"/>
      <c r="S1012" s="92">
        <f t="shared" si="622"/>
        <v>0</v>
      </c>
      <c r="T1012" s="92"/>
      <c r="U1012" s="92"/>
      <c r="V1012" s="92"/>
      <c r="W1012" s="2160">
        <f t="shared" si="623"/>
        <v>0</v>
      </c>
      <c r="X1012" s="92"/>
      <c r="Y1012" s="92"/>
      <c r="Z1012" s="92"/>
      <c r="AA1012" s="2160">
        <f t="shared" si="624"/>
        <v>0</v>
      </c>
      <c r="AB1012" s="2160"/>
      <c r="AC1012" s="92"/>
      <c r="AD1012" s="92"/>
      <c r="AE1012" s="2160">
        <f t="shared" si="625"/>
        <v>0</v>
      </c>
      <c r="AF1012" s="92"/>
      <c r="AG1012" s="92"/>
      <c r="AH1012" s="92"/>
      <c r="AI1012" s="2160">
        <f t="shared" si="626"/>
        <v>0</v>
      </c>
      <c r="AJ1012" s="92"/>
      <c r="AK1012" s="92"/>
      <c r="AL1012" s="92"/>
      <c r="AM1012" s="2160">
        <f t="shared" si="627"/>
        <v>0</v>
      </c>
      <c r="AN1012" s="92"/>
      <c r="AO1012" s="92"/>
      <c r="AP1012" s="92"/>
      <c r="AQ1012" s="2160">
        <f t="shared" si="628"/>
        <v>2300</v>
      </c>
      <c r="AR1012" s="2160">
        <f t="shared" si="651"/>
        <v>2300</v>
      </c>
      <c r="AS1012" s="92"/>
      <c r="AT1012" s="92"/>
      <c r="AU1012" s="92"/>
      <c r="AV1012" s="2160">
        <f t="shared" si="630"/>
        <v>2300</v>
      </c>
      <c r="AW1012" s="2160">
        <f t="shared" si="652"/>
        <v>2300</v>
      </c>
      <c r="AX1012" s="92"/>
      <c r="AY1012" s="92"/>
      <c r="AZ1012" s="92"/>
      <c r="BA1012" s="142"/>
      <c r="BB1012" s="142"/>
      <c r="BC1012" s="142"/>
      <c r="BD1012" s="142"/>
      <c r="BE1012" s="142"/>
      <c r="BF1012" s="142">
        <f t="shared" si="612"/>
        <v>0</v>
      </c>
      <c r="BG1012" s="198">
        <v>2024</v>
      </c>
      <c r="BH1012" s="198" t="s">
        <v>2323</v>
      </c>
      <c r="BI1012" s="198" t="s">
        <v>2327</v>
      </c>
      <c r="BJ1012" s="1925">
        <f t="shared" si="636"/>
        <v>0</v>
      </c>
      <c r="BK1012" s="1925">
        <f t="shared" si="637"/>
        <v>0</v>
      </c>
      <c r="BL1012" s="198"/>
      <c r="BM1012" s="2122"/>
      <c r="BN1012" s="2900" t="s">
        <v>2498</v>
      </c>
      <c r="BO1012" s="2902"/>
      <c r="BP1012" s="1915"/>
    </row>
    <row r="1013" spans="1:69" s="28" customFormat="1" ht="36" customHeight="1">
      <c r="A1013" s="2207">
        <v>11</v>
      </c>
      <c r="B1013" s="2168" t="s">
        <v>410</v>
      </c>
      <c r="C1013" s="2265" t="s">
        <v>240</v>
      </c>
      <c r="D1013" s="2265" t="s">
        <v>411</v>
      </c>
      <c r="E1013" s="2300" t="s">
        <v>259</v>
      </c>
      <c r="F1013" s="2267"/>
      <c r="G1013" s="2268">
        <v>770</v>
      </c>
      <c r="H1013" s="2268">
        <v>770</v>
      </c>
      <c r="I1013" s="92"/>
      <c r="J1013" s="92"/>
      <c r="K1013" s="2268">
        <v>770</v>
      </c>
      <c r="L1013" s="2268">
        <v>770</v>
      </c>
      <c r="M1013" s="2160"/>
      <c r="N1013" s="2160"/>
      <c r="O1013" s="92"/>
      <c r="P1013" s="92"/>
      <c r="Q1013" s="92"/>
      <c r="R1013" s="92"/>
      <c r="S1013" s="92">
        <f t="shared" si="622"/>
        <v>0</v>
      </c>
      <c r="T1013" s="92"/>
      <c r="U1013" s="92"/>
      <c r="V1013" s="92"/>
      <c r="W1013" s="2160">
        <f t="shared" si="623"/>
        <v>0</v>
      </c>
      <c r="X1013" s="92"/>
      <c r="Y1013" s="92"/>
      <c r="Z1013" s="92"/>
      <c r="AA1013" s="2160">
        <f t="shared" si="624"/>
        <v>0</v>
      </c>
      <c r="AB1013" s="2160"/>
      <c r="AC1013" s="92"/>
      <c r="AD1013" s="92"/>
      <c r="AE1013" s="2160">
        <f t="shared" si="625"/>
        <v>0</v>
      </c>
      <c r="AF1013" s="92"/>
      <c r="AG1013" s="92"/>
      <c r="AH1013" s="92"/>
      <c r="AI1013" s="2160">
        <f t="shared" si="626"/>
        <v>0</v>
      </c>
      <c r="AJ1013" s="92"/>
      <c r="AK1013" s="92"/>
      <c r="AL1013" s="92"/>
      <c r="AM1013" s="2160">
        <f t="shared" si="627"/>
        <v>0</v>
      </c>
      <c r="AN1013" s="92"/>
      <c r="AO1013" s="92"/>
      <c r="AP1013" s="92"/>
      <c r="AQ1013" s="2160">
        <f t="shared" si="628"/>
        <v>770</v>
      </c>
      <c r="AR1013" s="2160">
        <f t="shared" si="651"/>
        <v>770</v>
      </c>
      <c r="AS1013" s="92"/>
      <c r="AT1013" s="92"/>
      <c r="AU1013" s="92"/>
      <c r="AV1013" s="2160">
        <f t="shared" si="630"/>
        <v>770</v>
      </c>
      <c r="AW1013" s="2160">
        <f t="shared" si="652"/>
        <v>770</v>
      </c>
      <c r="AX1013" s="92"/>
      <c r="AY1013" s="92"/>
      <c r="AZ1013" s="92"/>
      <c r="BA1013" s="142"/>
      <c r="BB1013" s="142"/>
      <c r="BC1013" s="142"/>
      <c r="BD1013" s="142"/>
      <c r="BE1013" s="142"/>
      <c r="BF1013" s="142">
        <f t="shared" si="612"/>
        <v>0</v>
      </c>
      <c r="BG1013" s="198">
        <v>2024</v>
      </c>
      <c r="BH1013" s="198" t="s">
        <v>2323</v>
      </c>
      <c r="BI1013" s="198" t="s">
        <v>2327</v>
      </c>
      <c r="BJ1013" s="1925">
        <f t="shared" si="636"/>
        <v>0</v>
      </c>
      <c r="BK1013" s="1925">
        <f t="shared" si="637"/>
        <v>0</v>
      </c>
      <c r="BL1013" s="198"/>
      <c r="BM1013" s="2122"/>
      <c r="BN1013" s="2900" t="s">
        <v>2498</v>
      </c>
      <c r="BO1013" s="2902"/>
      <c r="BP1013" s="1915"/>
    </row>
    <row r="1014" spans="1:69" s="28" customFormat="1" ht="36" customHeight="1">
      <c r="A1014" s="2207">
        <v>12</v>
      </c>
      <c r="B1014" s="2168" t="s">
        <v>412</v>
      </c>
      <c r="C1014" s="2265" t="s">
        <v>326</v>
      </c>
      <c r="D1014" s="2265" t="s">
        <v>411</v>
      </c>
      <c r="E1014" s="2300" t="s">
        <v>259</v>
      </c>
      <c r="F1014" s="2267"/>
      <c r="G1014" s="2268">
        <v>1050</v>
      </c>
      <c r="H1014" s="2268">
        <v>1050</v>
      </c>
      <c r="I1014" s="92"/>
      <c r="J1014" s="92"/>
      <c r="K1014" s="2268">
        <v>1050</v>
      </c>
      <c r="L1014" s="2268">
        <v>1050</v>
      </c>
      <c r="M1014" s="2160"/>
      <c r="N1014" s="2160"/>
      <c r="O1014" s="92"/>
      <c r="P1014" s="92"/>
      <c r="Q1014" s="92"/>
      <c r="R1014" s="92"/>
      <c r="S1014" s="92">
        <f t="shared" si="622"/>
        <v>0</v>
      </c>
      <c r="T1014" s="92"/>
      <c r="U1014" s="92"/>
      <c r="V1014" s="92"/>
      <c r="W1014" s="2160">
        <f t="shared" si="623"/>
        <v>0</v>
      </c>
      <c r="X1014" s="92"/>
      <c r="Y1014" s="92"/>
      <c r="Z1014" s="92"/>
      <c r="AA1014" s="2160">
        <f t="shared" si="624"/>
        <v>0</v>
      </c>
      <c r="AB1014" s="2160"/>
      <c r="AC1014" s="92"/>
      <c r="AD1014" s="92"/>
      <c r="AE1014" s="2160">
        <f t="shared" si="625"/>
        <v>0</v>
      </c>
      <c r="AF1014" s="92"/>
      <c r="AG1014" s="92"/>
      <c r="AH1014" s="92"/>
      <c r="AI1014" s="2160">
        <f t="shared" si="626"/>
        <v>0</v>
      </c>
      <c r="AJ1014" s="92"/>
      <c r="AK1014" s="92"/>
      <c r="AL1014" s="92"/>
      <c r="AM1014" s="2160">
        <f t="shared" si="627"/>
        <v>0</v>
      </c>
      <c r="AN1014" s="92"/>
      <c r="AO1014" s="92"/>
      <c r="AP1014" s="92"/>
      <c r="AQ1014" s="2160">
        <f t="shared" si="628"/>
        <v>1050</v>
      </c>
      <c r="AR1014" s="2160">
        <f t="shared" si="651"/>
        <v>1050</v>
      </c>
      <c r="AS1014" s="92"/>
      <c r="AT1014" s="92"/>
      <c r="AU1014" s="92"/>
      <c r="AV1014" s="2160">
        <f t="shared" si="630"/>
        <v>1050</v>
      </c>
      <c r="AW1014" s="2160">
        <f t="shared" si="652"/>
        <v>1050</v>
      </c>
      <c r="AX1014" s="92"/>
      <c r="AY1014" s="92"/>
      <c r="AZ1014" s="92"/>
      <c r="BA1014" s="142"/>
      <c r="BB1014" s="142"/>
      <c r="BC1014" s="142"/>
      <c r="BD1014" s="142"/>
      <c r="BE1014" s="142"/>
      <c r="BF1014" s="142">
        <f t="shared" si="612"/>
        <v>0</v>
      </c>
      <c r="BG1014" s="198">
        <v>2024</v>
      </c>
      <c r="BH1014" s="198" t="s">
        <v>2323</v>
      </c>
      <c r="BI1014" s="198" t="s">
        <v>2327</v>
      </c>
      <c r="BJ1014" s="1925">
        <f t="shared" si="636"/>
        <v>0</v>
      </c>
      <c r="BK1014" s="1925">
        <f t="shared" si="637"/>
        <v>0</v>
      </c>
      <c r="BL1014" s="198"/>
      <c r="BM1014" s="2122"/>
      <c r="BN1014" s="2900" t="s">
        <v>2498</v>
      </c>
      <c r="BO1014" s="2902"/>
      <c r="BP1014" s="1915"/>
    </row>
    <row r="1015" spans="1:69" s="28" customFormat="1" ht="24" customHeight="1">
      <c r="A1015" s="2203" t="s">
        <v>48</v>
      </c>
      <c r="B1015" s="1798" t="s">
        <v>57</v>
      </c>
      <c r="C1015" s="1733"/>
      <c r="D1015" s="1733"/>
      <c r="E1015" s="1734"/>
      <c r="F1015" s="1734"/>
      <c r="G1015" s="102">
        <f>G1016+G1019+G1024</f>
        <v>22804</v>
      </c>
      <c r="H1015" s="102">
        <f t="shared" ref="H1015:BD1015" si="653">H1016+H1019+H1024</f>
        <v>22804</v>
      </c>
      <c r="I1015" s="102">
        <f t="shared" si="653"/>
        <v>0</v>
      </c>
      <c r="J1015" s="102">
        <f t="shared" si="653"/>
        <v>0</v>
      </c>
      <c r="K1015" s="102">
        <f t="shared" si="653"/>
        <v>22804</v>
      </c>
      <c r="L1015" s="102">
        <f t="shared" si="653"/>
        <v>22804</v>
      </c>
      <c r="M1015" s="102">
        <f t="shared" si="653"/>
        <v>4634.3999999999996</v>
      </c>
      <c r="N1015" s="102">
        <f t="shared" si="653"/>
        <v>2333.837</v>
      </c>
      <c r="O1015" s="102">
        <f t="shared" si="653"/>
        <v>437.26900000000001</v>
      </c>
      <c r="P1015" s="102">
        <f t="shared" si="653"/>
        <v>437.26900000000001</v>
      </c>
      <c r="Q1015" s="102">
        <f t="shared" si="653"/>
        <v>0</v>
      </c>
      <c r="R1015" s="102">
        <f t="shared" si="653"/>
        <v>0</v>
      </c>
      <c r="S1015" s="102">
        <f t="shared" si="653"/>
        <v>7517</v>
      </c>
      <c r="T1015" s="102">
        <f t="shared" si="653"/>
        <v>7517</v>
      </c>
      <c r="U1015" s="102">
        <f t="shared" si="653"/>
        <v>0</v>
      </c>
      <c r="V1015" s="102">
        <f t="shared" si="653"/>
        <v>0</v>
      </c>
      <c r="W1015" s="102">
        <f t="shared" si="653"/>
        <v>0</v>
      </c>
      <c r="X1015" s="102">
        <f t="shared" si="653"/>
        <v>0</v>
      </c>
      <c r="Y1015" s="102">
        <f t="shared" si="653"/>
        <v>0</v>
      </c>
      <c r="Z1015" s="102">
        <f t="shared" si="653"/>
        <v>0</v>
      </c>
      <c r="AA1015" s="102">
        <f t="shared" si="653"/>
        <v>2552.723</v>
      </c>
      <c r="AB1015" s="102">
        <f t="shared" si="653"/>
        <v>2552.723</v>
      </c>
      <c r="AC1015" s="102">
        <f t="shared" si="653"/>
        <v>0</v>
      </c>
      <c r="AD1015" s="102">
        <f t="shared" si="653"/>
        <v>0</v>
      </c>
      <c r="AE1015" s="102">
        <f t="shared" si="653"/>
        <v>437.26900000000001</v>
      </c>
      <c r="AF1015" s="102">
        <f t="shared" si="653"/>
        <v>437.26900000000001</v>
      </c>
      <c r="AG1015" s="102">
        <f t="shared" si="653"/>
        <v>0</v>
      </c>
      <c r="AH1015" s="102">
        <f t="shared" si="653"/>
        <v>0</v>
      </c>
      <c r="AI1015" s="102">
        <f t="shared" si="653"/>
        <v>7517</v>
      </c>
      <c r="AJ1015" s="102">
        <f t="shared" si="653"/>
        <v>7517</v>
      </c>
      <c r="AK1015" s="102">
        <f t="shared" si="653"/>
        <v>0</v>
      </c>
      <c r="AL1015" s="102">
        <f t="shared" si="653"/>
        <v>0</v>
      </c>
      <c r="AM1015" s="102">
        <f t="shared" si="653"/>
        <v>12872</v>
      </c>
      <c r="AN1015" s="102">
        <f t="shared" si="653"/>
        <v>12872</v>
      </c>
      <c r="AO1015" s="102">
        <f t="shared" si="653"/>
        <v>0</v>
      </c>
      <c r="AP1015" s="102">
        <f t="shared" si="653"/>
        <v>0</v>
      </c>
      <c r="AQ1015" s="102">
        <f t="shared" si="653"/>
        <v>9932</v>
      </c>
      <c r="AR1015" s="102">
        <f t="shared" si="653"/>
        <v>9932</v>
      </c>
      <c r="AS1015" s="102">
        <f t="shared" si="653"/>
        <v>0</v>
      </c>
      <c r="AT1015" s="102">
        <f t="shared" si="653"/>
        <v>0</v>
      </c>
      <c r="AU1015" s="102">
        <f t="shared" si="653"/>
        <v>0</v>
      </c>
      <c r="AV1015" s="102">
        <f t="shared" si="653"/>
        <v>8129</v>
      </c>
      <c r="AW1015" s="102">
        <f t="shared" si="653"/>
        <v>8129</v>
      </c>
      <c r="AX1015" s="102">
        <f t="shared" si="653"/>
        <v>0</v>
      </c>
      <c r="AY1015" s="102">
        <f t="shared" si="653"/>
        <v>0</v>
      </c>
      <c r="AZ1015" s="102">
        <f t="shared" si="653"/>
        <v>0</v>
      </c>
      <c r="BA1015" s="102">
        <f t="shared" si="653"/>
        <v>0</v>
      </c>
      <c r="BB1015" s="102">
        <f t="shared" si="653"/>
        <v>0</v>
      </c>
      <c r="BC1015" s="102">
        <f t="shared" si="653"/>
        <v>0</v>
      </c>
      <c r="BD1015" s="102">
        <f t="shared" si="653"/>
        <v>7777.1538461538466</v>
      </c>
      <c r="BE1015" s="1655">
        <f>'PL 3 PB DATP'!H98</f>
        <v>7777</v>
      </c>
      <c r="BF1015" s="102">
        <f t="shared" ref="BF1015" si="654">SUM(BF1017:BF1025)</f>
        <v>5355</v>
      </c>
      <c r="BG1015" s="1658"/>
      <c r="BH1015" s="1658"/>
      <c r="BI1015" s="1658"/>
      <c r="BJ1015" s="1669">
        <f t="shared" si="636"/>
        <v>90.550578171171054</v>
      </c>
      <c r="BK1015" s="1669">
        <f t="shared" si="637"/>
        <v>78.304005700300507</v>
      </c>
      <c r="BL1015" s="1658"/>
      <c r="BM1015" s="18"/>
      <c r="BN1015" s="2900" t="s">
        <v>2498</v>
      </c>
      <c r="BO1015" s="1370"/>
      <c r="BP1015" s="1660">
        <f>BE1015-BD1015</f>
        <v>-0.15384615384664357</v>
      </c>
      <c r="BQ1015" s="53"/>
    </row>
    <row r="1016" spans="1:69" s="28" customFormat="1" ht="39" customHeight="1">
      <c r="A1016" s="2195" t="s">
        <v>73</v>
      </c>
      <c r="B1016" s="1798" t="s">
        <v>2422</v>
      </c>
      <c r="C1016" s="1653"/>
      <c r="D1016" s="1653"/>
      <c r="E1016" s="1654"/>
      <c r="F1016" s="1654"/>
      <c r="G1016" s="1655">
        <f>SUM(G1017:G1018)</f>
        <v>11999</v>
      </c>
      <c r="H1016" s="1655">
        <f t="shared" ref="H1016:BD1016" si="655">SUM(H1017:H1018)</f>
        <v>11999</v>
      </c>
      <c r="I1016" s="1655">
        <f t="shared" si="655"/>
        <v>0</v>
      </c>
      <c r="J1016" s="1655">
        <f t="shared" si="655"/>
        <v>0</v>
      </c>
      <c r="K1016" s="1655">
        <f t="shared" si="655"/>
        <v>11999</v>
      </c>
      <c r="L1016" s="1655">
        <f t="shared" si="655"/>
        <v>11999</v>
      </c>
      <c r="M1016" s="1655">
        <f t="shared" si="655"/>
        <v>4634.3999999999996</v>
      </c>
      <c r="N1016" s="1655">
        <f t="shared" si="655"/>
        <v>2333.837</v>
      </c>
      <c r="O1016" s="1655">
        <f t="shared" si="655"/>
        <v>437.26900000000001</v>
      </c>
      <c r="P1016" s="1655">
        <f t="shared" si="655"/>
        <v>437.26900000000001</v>
      </c>
      <c r="Q1016" s="1655">
        <f t="shared" si="655"/>
        <v>0</v>
      </c>
      <c r="R1016" s="1655">
        <f t="shared" si="655"/>
        <v>0</v>
      </c>
      <c r="S1016" s="1655">
        <f t="shared" si="655"/>
        <v>3017</v>
      </c>
      <c r="T1016" s="1655">
        <f t="shared" si="655"/>
        <v>3017</v>
      </c>
      <c r="U1016" s="1655">
        <f t="shared" si="655"/>
        <v>0</v>
      </c>
      <c r="V1016" s="1655">
        <f t="shared" si="655"/>
        <v>0</v>
      </c>
      <c r="W1016" s="1655">
        <f t="shared" si="655"/>
        <v>0</v>
      </c>
      <c r="X1016" s="1655">
        <f t="shared" si="655"/>
        <v>0</v>
      </c>
      <c r="Y1016" s="1655">
        <f t="shared" si="655"/>
        <v>0</v>
      </c>
      <c r="Z1016" s="1655">
        <f t="shared" si="655"/>
        <v>0</v>
      </c>
      <c r="AA1016" s="1655">
        <f t="shared" si="655"/>
        <v>2552.723</v>
      </c>
      <c r="AB1016" s="1655">
        <f t="shared" si="655"/>
        <v>2552.723</v>
      </c>
      <c r="AC1016" s="1655">
        <f t="shared" si="655"/>
        <v>0</v>
      </c>
      <c r="AD1016" s="1655">
        <f t="shared" si="655"/>
        <v>0</v>
      </c>
      <c r="AE1016" s="1655">
        <f t="shared" si="655"/>
        <v>437.26900000000001</v>
      </c>
      <c r="AF1016" s="1655">
        <f t="shared" si="655"/>
        <v>437.26900000000001</v>
      </c>
      <c r="AG1016" s="1655">
        <f t="shared" si="655"/>
        <v>0</v>
      </c>
      <c r="AH1016" s="1655">
        <f t="shared" si="655"/>
        <v>0</v>
      </c>
      <c r="AI1016" s="1655">
        <f t="shared" si="655"/>
        <v>3017</v>
      </c>
      <c r="AJ1016" s="1655">
        <f t="shared" si="655"/>
        <v>3017</v>
      </c>
      <c r="AK1016" s="1655">
        <f t="shared" si="655"/>
        <v>0</v>
      </c>
      <c r="AL1016" s="1655">
        <f t="shared" si="655"/>
        <v>0</v>
      </c>
      <c r="AM1016" s="1655">
        <f t="shared" si="655"/>
        <v>8372</v>
      </c>
      <c r="AN1016" s="1655">
        <f t="shared" si="655"/>
        <v>8372</v>
      </c>
      <c r="AO1016" s="1655">
        <f t="shared" si="655"/>
        <v>0</v>
      </c>
      <c r="AP1016" s="1655">
        <f t="shared" si="655"/>
        <v>0</v>
      </c>
      <c r="AQ1016" s="1655">
        <f t="shared" si="655"/>
        <v>3627</v>
      </c>
      <c r="AR1016" s="1655">
        <f t="shared" si="655"/>
        <v>3627</v>
      </c>
      <c r="AS1016" s="1655">
        <f t="shared" si="655"/>
        <v>0</v>
      </c>
      <c r="AT1016" s="1655">
        <f t="shared" si="655"/>
        <v>0</v>
      </c>
      <c r="AU1016" s="1655">
        <f t="shared" si="655"/>
        <v>0</v>
      </c>
      <c r="AV1016" s="1655">
        <f t="shared" si="655"/>
        <v>3627</v>
      </c>
      <c r="AW1016" s="1655">
        <f t="shared" si="655"/>
        <v>3627</v>
      </c>
      <c r="AX1016" s="1655">
        <f t="shared" si="655"/>
        <v>0</v>
      </c>
      <c r="AY1016" s="1655">
        <f t="shared" si="655"/>
        <v>0</v>
      </c>
      <c r="AZ1016" s="1655">
        <f t="shared" si="655"/>
        <v>0</v>
      </c>
      <c r="BA1016" s="1655">
        <f t="shared" si="655"/>
        <v>0</v>
      </c>
      <c r="BB1016" s="1655">
        <f t="shared" si="655"/>
        <v>0</v>
      </c>
      <c r="BC1016" s="1655">
        <f t="shared" si="655"/>
        <v>0</v>
      </c>
      <c r="BD1016" s="1655">
        <f t="shared" si="655"/>
        <v>3627</v>
      </c>
      <c r="BE1016" s="1655"/>
      <c r="BF1016" s="1655"/>
      <c r="BG1016" s="1658"/>
      <c r="BH1016" s="1658"/>
      <c r="BI1016" s="1658"/>
      <c r="BJ1016" s="1669">
        <f t="shared" si="636"/>
        <v>100</v>
      </c>
      <c r="BK1016" s="1669">
        <f t="shared" si="637"/>
        <v>100</v>
      </c>
      <c r="BL1016" s="1658"/>
      <c r="BM1016" s="1659"/>
      <c r="BN1016" s="2900" t="s">
        <v>2498</v>
      </c>
      <c r="BO1016" s="1370"/>
      <c r="BP1016" s="1660"/>
      <c r="BQ1016" s="53"/>
    </row>
    <row r="1017" spans="1:69" s="2428" customFormat="1" ht="55.5" customHeight="1">
      <c r="A1017" s="2523">
        <v>1</v>
      </c>
      <c r="B1017" s="2524" t="s">
        <v>1909</v>
      </c>
      <c r="C1017" s="145" t="s">
        <v>1600</v>
      </c>
      <c r="D1017" s="168" t="s">
        <v>1910</v>
      </c>
      <c r="E1017" s="2525" t="s">
        <v>524</v>
      </c>
      <c r="F1017" s="2637" t="s">
        <v>1911</v>
      </c>
      <c r="G1017" s="2527">
        <v>9589</v>
      </c>
      <c r="H1017" s="2527">
        <v>9589</v>
      </c>
      <c r="I1017" s="158"/>
      <c r="J1017" s="158"/>
      <c r="K1017" s="157">
        <v>9589</v>
      </c>
      <c r="L1017" s="157">
        <v>9589</v>
      </c>
      <c r="M1017" s="157">
        <v>2914.9740000000002</v>
      </c>
      <c r="N1017" s="157">
        <v>1699.4110000000001</v>
      </c>
      <c r="O1017" s="2541">
        <f t="shared" ref="O1017:O1023" si="656">P1017+Q1017+R1017</f>
        <v>437.26900000000001</v>
      </c>
      <c r="P1017" s="160">
        <v>437.26900000000001</v>
      </c>
      <c r="Q1017" s="160"/>
      <c r="R1017" s="160"/>
      <c r="S1017" s="161">
        <f t="shared" si="622"/>
        <v>1900</v>
      </c>
      <c r="T1017" s="2541">
        <v>1900</v>
      </c>
      <c r="U1017" s="160"/>
      <c r="V1017" s="160"/>
      <c r="W1017" s="160">
        <f t="shared" si="623"/>
        <v>0</v>
      </c>
      <c r="X1017" s="1898">
        <v>0</v>
      </c>
      <c r="Y1017" s="160"/>
      <c r="Z1017" s="160"/>
      <c r="AA1017" s="160">
        <f t="shared" si="624"/>
        <v>1692.98</v>
      </c>
      <c r="AB1017" s="160">
        <v>1692.98</v>
      </c>
      <c r="AC1017" s="160"/>
      <c r="AD1017" s="160"/>
      <c r="AE1017" s="160">
        <f t="shared" si="625"/>
        <v>437.26900000000001</v>
      </c>
      <c r="AF1017" s="160">
        <f t="shared" ref="AF1017:AF1023" si="657">P1017</f>
        <v>437.26900000000001</v>
      </c>
      <c r="AG1017" s="160"/>
      <c r="AH1017" s="160"/>
      <c r="AI1017" s="160">
        <f t="shared" si="626"/>
        <v>1900</v>
      </c>
      <c r="AJ1017" s="160">
        <f t="shared" ref="AJ1017:AJ1023" si="658">T1017</f>
        <v>1900</v>
      </c>
      <c r="AK1017" s="160"/>
      <c r="AL1017" s="160"/>
      <c r="AM1017" s="2541">
        <f t="shared" si="627"/>
        <v>6170</v>
      </c>
      <c r="AN1017" s="2541">
        <v>6170</v>
      </c>
      <c r="AO1017" s="160"/>
      <c r="AP1017" s="160"/>
      <c r="AQ1017" s="2541">
        <f t="shared" si="628"/>
        <v>3419</v>
      </c>
      <c r="AR1017" s="2541">
        <f t="shared" ref="AR1017:AR1023" si="659">H1017-AN1017</f>
        <v>3419</v>
      </c>
      <c r="AS1017" s="160"/>
      <c r="AT1017" s="160"/>
      <c r="AU1017" s="160"/>
      <c r="AV1017" s="2698">
        <v>3419</v>
      </c>
      <c r="AW1017" s="2698">
        <v>3419</v>
      </c>
      <c r="AX1017" s="160"/>
      <c r="AY1017" s="160"/>
      <c r="AZ1017" s="160"/>
      <c r="BA1017" s="99"/>
      <c r="BB1017" s="99"/>
      <c r="BC1017" s="99"/>
      <c r="BD1017" s="2329">
        <f t="shared" ref="BD1017:BD1018" si="660">AW1017</f>
        <v>3419</v>
      </c>
      <c r="BE1017" s="2329"/>
      <c r="BF1017" s="933">
        <f t="shared" ref="BF1017:BF1077" si="661">AM1017-S1017</f>
        <v>4270</v>
      </c>
      <c r="BG1017" s="2638">
        <v>2022</v>
      </c>
      <c r="BH1017" s="2638" t="s">
        <v>2324</v>
      </c>
      <c r="BI1017" s="2638" t="s">
        <v>2327</v>
      </c>
      <c r="BJ1017" s="2531">
        <f>(BD1017+AN1017)/H1017*100</f>
        <v>100</v>
      </c>
      <c r="BK1017" s="2531">
        <f t="shared" si="637"/>
        <v>100</v>
      </c>
      <c r="BL1017" s="2638" t="s">
        <v>62</v>
      </c>
      <c r="BM1017" s="2548"/>
      <c r="BN1017" s="2900" t="s">
        <v>2498</v>
      </c>
      <c r="BO1017" s="2920"/>
      <c r="BP1017" s="2549"/>
      <c r="BQ1017" s="2427"/>
    </row>
    <row r="1018" spans="1:69" s="2428" customFormat="1" ht="57.75" customHeight="1">
      <c r="A1018" s="2523">
        <v>2</v>
      </c>
      <c r="B1018" s="2524" t="s">
        <v>1912</v>
      </c>
      <c r="C1018" s="145" t="s">
        <v>1584</v>
      </c>
      <c r="D1018" s="168" t="s">
        <v>1714</v>
      </c>
      <c r="E1018" s="2525" t="s">
        <v>524</v>
      </c>
      <c r="F1018" s="2637" t="s">
        <v>1715</v>
      </c>
      <c r="G1018" s="2527">
        <v>2410</v>
      </c>
      <c r="H1018" s="2527">
        <v>2410</v>
      </c>
      <c r="I1018" s="1767"/>
      <c r="J1018" s="1767"/>
      <c r="K1018" s="157">
        <v>2410</v>
      </c>
      <c r="L1018" s="157">
        <v>2410</v>
      </c>
      <c r="M1018" s="1005">
        <v>1719.4259999999999</v>
      </c>
      <c r="N1018" s="157">
        <v>634.42600000000004</v>
      </c>
      <c r="O1018" s="2541">
        <f t="shared" si="656"/>
        <v>0</v>
      </c>
      <c r="P1018" s="160"/>
      <c r="Q1018" s="160"/>
      <c r="R1018" s="160"/>
      <c r="S1018" s="161">
        <f t="shared" si="622"/>
        <v>1117</v>
      </c>
      <c r="T1018" s="2541">
        <v>1117</v>
      </c>
      <c r="U1018" s="160"/>
      <c r="V1018" s="160"/>
      <c r="W1018" s="160">
        <f t="shared" si="623"/>
        <v>0</v>
      </c>
      <c r="X1018" s="1898">
        <v>0</v>
      </c>
      <c r="Y1018" s="160"/>
      <c r="Z1018" s="160"/>
      <c r="AA1018" s="160">
        <f t="shared" si="624"/>
        <v>859.74300000000005</v>
      </c>
      <c r="AB1018" s="160">
        <v>859.74300000000005</v>
      </c>
      <c r="AC1018" s="160"/>
      <c r="AD1018" s="160"/>
      <c r="AE1018" s="160">
        <f t="shared" si="625"/>
        <v>0</v>
      </c>
      <c r="AF1018" s="160">
        <f t="shared" si="657"/>
        <v>0</v>
      </c>
      <c r="AG1018" s="160"/>
      <c r="AH1018" s="160"/>
      <c r="AI1018" s="160">
        <f t="shared" si="626"/>
        <v>1117</v>
      </c>
      <c r="AJ1018" s="160">
        <f t="shared" si="658"/>
        <v>1117</v>
      </c>
      <c r="AK1018" s="160"/>
      <c r="AL1018" s="160"/>
      <c r="AM1018" s="2541">
        <f t="shared" si="627"/>
        <v>2202</v>
      </c>
      <c r="AN1018" s="2541">
        <v>2202</v>
      </c>
      <c r="AO1018" s="160"/>
      <c r="AP1018" s="160"/>
      <c r="AQ1018" s="2541">
        <f t="shared" si="628"/>
        <v>208</v>
      </c>
      <c r="AR1018" s="2541">
        <f t="shared" si="659"/>
        <v>208</v>
      </c>
      <c r="AS1018" s="160"/>
      <c r="AT1018" s="160"/>
      <c r="AU1018" s="160"/>
      <c r="AV1018" s="2541">
        <f t="shared" si="630"/>
        <v>208</v>
      </c>
      <c r="AW1018" s="2541">
        <v>208</v>
      </c>
      <c r="AX1018" s="160"/>
      <c r="AY1018" s="160"/>
      <c r="AZ1018" s="160"/>
      <c r="BA1018" s="99"/>
      <c r="BB1018" s="99"/>
      <c r="BC1018" s="99"/>
      <c r="BD1018" s="2329">
        <f t="shared" si="660"/>
        <v>208</v>
      </c>
      <c r="BE1018" s="2329"/>
      <c r="BF1018" s="933">
        <f t="shared" si="661"/>
        <v>1085</v>
      </c>
      <c r="BG1018" s="2638">
        <v>2022</v>
      </c>
      <c r="BH1018" s="2638" t="s">
        <v>2324</v>
      </c>
      <c r="BI1018" s="2638" t="s">
        <v>2327</v>
      </c>
      <c r="BJ1018" s="2531">
        <f t="shared" si="636"/>
        <v>100</v>
      </c>
      <c r="BK1018" s="2531">
        <f t="shared" si="637"/>
        <v>100</v>
      </c>
      <c r="BL1018" s="2638" t="s">
        <v>40</v>
      </c>
      <c r="BM1018" s="2548"/>
      <c r="BN1018" s="2900" t="s">
        <v>2498</v>
      </c>
      <c r="BO1018" s="2920"/>
      <c r="BP1018" s="2549"/>
      <c r="BQ1018" s="2427"/>
    </row>
    <row r="1019" spans="1:69" s="283" customFormat="1" ht="57.75" customHeight="1">
      <c r="A1019" s="2210" t="s">
        <v>74</v>
      </c>
      <c r="B1019" s="1881" t="s">
        <v>2420</v>
      </c>
      <c r="C1019" s="2100"/>
      <c r="D1019" s="2101"/>
      <c r="E1019" s="2102"/>
      <c r="F1019" s="2103"/>
      <c r="G1019" s="2093">
        <f>SUM(G1020:G1023)</f>
        <v>10805</v>
      </c>
      <c r="H1019" s="2093">
        <f t="shared" ref="H1019:BD1019" si="662">SUM(H1020:H1023)</f>
        <v>10805</v>
      </c>
      <c r="I1019" s="2093">
        <f t="shared" si="662"/>
        <v>0</v>
      </c>
      <c r="J1019" s="2093">
        <f t="shared" si="662"/>
        <v>0</v>
      </c>
      <c r="K1019" s="2093">
        <f t="shared" si="662"/>
        <v>10805</v>
      </c>
      <c r="L1019" s="2093">
        <f t="shared" si="662"/>
        <v>10805</v>
      </c>
      <c r="M1019" s="2093">
        <f t="shared" si="662"/>
        <v>0</v>
      </c>
      <c r="N1019" s="2093">
        <f t="shared" si="662"/>
        <v>0</v>
      </c>
      <c r="O1019" s="2093">
        <f t="shared" si="662"/>
        <v>0</v>
      </c>
      <c r="P1019" s="2093">
        <f t="shared" si="662"/>
        <v>0</v>
      </c>
      <c r="Q1019" s="2093">
        <f t="shared" si="662"/>
        <v>0</v>
      </c>
      <c r="R1019" s="2093">
        <f t="shared" si="662"/>
        <v>0</v>
      </c>
      <c r="S1019" s="2093">
        <f t="shared" si="662"/>
        <v>4500</v>
      </c>
      <c r="T1019" s="2093">
        <f t="shared" si="662"/>
        <v>4500</v>
      </c>
      <c r="U1019" s="2093">
        <f t="shared" si="662"/>
        <v>0</v>
      </c>
      <c r="V1019" s="2093">
        <f t="shared" si="662"/>
        <v>0</v>
      </c>
      <c r="W1019" s="2093">
        <f t="shared" si="662"/>
        <v>0</v>
      </c>
      <c r="X1019" s="2093">
        <f t="shared" si="662"/>
        <v>0</v>
      </c>
      <c r="Y1019" s="2093">
        <f t="shared" si="662"/>
        <v>0</v>
      </c>
      <c r="Z1019" s="2093">
        <f t="shared" si="662"/>
        <v>0</v>
      </c>
      <c r="AA1019" s="2093">
        <f t="shared" si="662"/>
        <v>0</v>
      </c>
      <c r="AB1019" s="2093">
        <f t="shared" si="662"/>
        <v>0</v>
      </c>
      <c r="AC1019" s="2093">
        <f t="shared" si="662"/>
        <v>0</v>
      </c>
      <c r="AD1019" s="2093">
        <f t="shared" si="662"/>
        <v>0</v>
      </c>
      <c r="AE1019" s="2093">
        <f t="shared" si="662"/>
        <v>0</v>
      </c>
      <c r="AF1019" s="2093">
        <f t="shared" si="662"/>
        <v>0</v>
      </c>
      <c r="AG1019" s="2093">
        <f t="shared" si="662"/>
        <v>0</v>
      </c>
      <c r="AH1019" s="2093">
        <f t="shared" si="662"/>
        <v>0</v>
      </c>
      <c r="AI1019" s="2093">
        <f t="shared" si="662"/>
        <v>4500</v>
      </c>
      <c r="AJ1019" s="2093">
        <f t="shared" si="662"/>
        <v>4500</v>
      </c>
      <c r="AK1019" s="2093">
        <f t="shared" si="662"/>
        <v>0</v>
      </c>
      <c r="AL1019" s="2093">
        <f t="shared" si="662"/>
        <v>0</v>
      </c>
      <c r="AM1019" s="2093">
        <f t="shared" si="662"/>
        <v>4500</v>
      </c>
      <c r="AN1019" s="2093">
        <f t="shared" si="662"/>
        <v>4500</v>
      </c>
      <c r="AO1019" s="2093">
        <f t="shared" si="662"/>
        <v>0</v>
      </c>
      <c r="AP1019" s="2093">
        <f t="shared" si="662"/>
        <v>0</v>
      </c>
      <c r="AQ1019" s="2093">
        <f t="shared" si="662"/>
        <v>6305</v>
      </c>
      <c r="AR1019" s="2093">
        <f t="shared" si="662"/>
        <v>6305</v>
      </c>
      <c r="AS1019" s="2093">
        <f t="shared" si="662"/>
        <v>0</v>
      </c>
      <c r="AT1019" s="2093">
        <f t="shared" si="662"/>
        <v>0</v>
      </c>
      <c r="AU1019" s="2093">
        <f t="shared" si="662"/>
        <v>0</v>
      </c>
      <c r="AV1019" s="2093">
        <f t="shared" si="662"/>
        <v>4502</v>
      </c>
      <c r="AW1019" s="2093">
        <f t="shared" si="662"/>
        <v>4502</v>
      </c>
      <c r="AX1019" s="2093">
        <f t="shared" si="662"/>
        <v>0</v>
      </c>
      <c r="AY1019" s="2093">
        <f t="shared" si="662"/>
        <v>0</v>
      </c>
      <c r="AZ1019" s="2093">
        <f t="shared" si="662"/>
        <v>0</v>
      </c>
      <c r="BA1019" s="2093">
        <f t="shared" si="662"/>
        <v>0</v>
      </c>
      <c r="BB1019" s="2093">
        <f t="shared" si="662"/>
        <v>0</v>
      </c>
      <c r="BC1019" s="2093">
        <f t="shared" si="662"/>
        <v>0</v>
      </c>
      <c r="BD1019" s="2093">
        <f t="shared" si="662"/>
        <v>4150.1538461538466</v>
      </c>
      <c r="BE1019" s="1655"/>
      <c r="BF1019" s="2097"/>
      <c r="BG1019" s="2095"/>
      <c r="BH1019" s="2095"/>
      <c r="BI1019" s="2095"/>
      <c r="BJ1019" s="1785">
        <f t="shared" si="636"/>
        <v>80.056953689531213</v>
      </c>
      <c r="BK1019" s="1785">
        <f t="shared" si="637"/>
        <v>65.82321722686514</v>
      </c>
      <c r="BL1019" s="2095"/>
      <c r="BM1019" s="2104"/>
      <c r="BN1019" s="2900" t="s">
        <v>2498</v>
      </c>
      <c r="BO1019" s="2929"/>
      <c r="BP1019" s="1791">
        <v>3880</v>
      </c>
      <c r="BQ1019" s="1728"/>
    </row>
    <row r="1020" spans="1:69" s="2443" customFormat="1" ht="27" customHeight="1">
      <c r="A1020" s="2523">
        <v>1</v>
      </c>
      <c r="B1020" s="2524" t="s">
        <v>1913</v>
      </c>
      <c r="C1020" s="1899" t="s">
        <v>1600</v>
      </c>
      <c r="D1020" s="1899" t="s">
        <v>1914</v>
      </c>
      <c r="E1020" s="2800" t="s">
        <v>598</v>
      </c>
      <c r="F1020" s="2801" t="s">
        <v>1915</v>
      </c>
      <c r="G1020" s="2527">
        <v>1700</v>
      </c>
      <c r="H1020" s="2527">
        <v>1700</v>
      </c>
      <c r="I1020" s="158"/>
      <c r="J1020" s="158"/>
      <c r="K1020" s="157">
        <v>1700</v>
      </c>
      <c r="L1020" s="157">
        <v>1700</v>
      </c>
      <c r="M1020" s="1005"/>
      <c r="N1020" s="157"/>
      <c r="O1020" s="2541">
        <f t="shared" si="656"/>
        <v>0</v>
      </c>
      <c r="P1020" s="160"/>
      <c r="Q1020" s="160"/>
      <c r="R1020" s="160"/>
      <c r="S1020" s="161">
        <f t="shared" si="622"/>
        <v>800</v>
      </c>
      <c r="T1020" s="2541">
        <v>800</v>
      </c>
      <c r="U1020" s="160"/>
      <c r="V1020" s="160"/>
      <c r="W1020" s="160">
        <f t="shared" si="623"/>
        <v>0</v>
      </c>
      <c r="X1020" s="159">
        <v>0</v>
      </c>
      <c r="Y1020" s="160"/>
      <c r="Z1020" s="160"/>
      <c r="AA1020" s="160">
        <f t="shared" si="624"/>
        <v>0</v>
      </c>
      <c r="AB1020" s="160"/>
      <c r="AC1020" s="160"/>
      <c r="AD1020" s="160"/>
      <c r="AE1020" s="160">
        <f t="shared" si="625"/>
        <v>0</v>
      </c>
      <c r="AF1020" s="160">
        <f t="shared" si="657"/>
        <v>0</v>
      </c>
      <c r="AG1020" s="160"/>
      <c r="AH1020" s="160"/>
      <c r="AI1020" s="160">
        <f t="shared" si="626"/>
        <v>800</v>
      </c>
      <c r="AJ1020" s="160">
        <f t="shared" si="658"/>
        <v>800</v>
      </c>
      <c r="AK1020" s="160"/>
      <c r="AL1020" s="160"/>
      <c r="AM1020" s="2541">
        <f t="shared" si="627"/>
        <v>800</v>
      </c>
      <c r="AN1020" s="2541">
        <v>800</v>
      </c>
      <c r="AO1020" s="160"/>
      <c r="AP1020" s="160"/>
      <c r="AQ1020" s="2541">
        <f t="shared" si="628"/>
        <v>900</v>
      </c>
      <c r="AR1020" s="2541">
        <f t="shared" si="659"/>
        <v>900</v>
      </c>
      <c r="AS1020" s="160"/>
      <c r="AT1020" s="160"/>
      <c r="AU1020" s="160"/>
      <c r="AV1020" s="2541">
        <f t="shared" si="630"/>
        <v>900</v>
      </c>
      <c r="AW1020" s="2541">
        <v>900</v>
      </c>
      <c r="AX1020" s="160"/>
      <c r="AY1020" s="160"/>
      <c r="AZ1020" s="160"/>
      <c r="BA1020" s="99"/>
      <c r="BB1020" s="99"/>
      <c r="BC1020" s="99"/>
      <c r="BD1020" s="2544">
        <f>520+50</f>
        <v>570</v>
      </c>
      <c r="BE1020" s="2544"/>
      <c r="BF1020" s="933">
        <f t="shared" si="661"/>
        <v>0</v>
      </c>
      <c r="BG1020" s="2638">
        <v>2023</v>
      </c>
      <c r="BH1020" s="2638" t="s">
        <v>2322</v>
      </c>
      <c r="BI1020" s="2638" t="s">
        <v>2327</v>
      </c>
      <c r="BJ1020" s="2531">
        <f t="shared" si="636"/>
        <v>80.588235294117652</v>
      </c>
      <c r="BK1020" s="2531">
        <f t="shared" si="637"/>
        <v>63.333333333333329</v>
      </c>
      <c r="BL1020" s="2638" t="s">
        <v>40</v>
      </c>
      <c r="BM1020" s="2548"/>
      <c r="BN1020" s="2900" t="s">
        <v>2498</v>
      </c>
      <c r="BO1020" s="2920"/>
      <c r="BP1020" s="2549">
        <f>BP1019/AR1019</f>
        <v>0.61538461538461542</v>
      </c>
      <c r="BQ1020" s="2427"/>
    </row>
    <row r="1021" spans="1:69" s="2443" customFormat="1" ht="29.25" customHeight="1">
      <c r="A1021" s="2523">
        <v>2</v>
      </c>
      <c r="B1021" s="2524" t="s">
        <v>1916</v>
      </c>
      <c r="C1021" s="1899" t="s">
        <v>1584</v>
      </c>
      <c r="D1021" s="1899" t="s">
        <v>554</v>
      </c>
      <c r="E1021" s="2800" t="s">
        <v>510</v>
      </c>
      <c r="F1021" s="2801" t="s">
        <v>1917</v>
      </c>
      <c r="G1021" s="2527">
        <v>3000</v>
      </c>
      <c r="H1021" s="2527">
        <v>3000</v>
      </c>
      <c r="I1021" s="158"/>
      <c r="J1021" s="158"/>
      <c r="K1021" s="157">
        <v>3000</v>
      </c>
      <c r="L1021" s="157">
        <v>3000</v>
      </c>
      <c r="M1021" s="1005"/>
      <c r="N1021" s="157"/>
      <c r="O1021" s="2541">
        <f t="shared" si="656"/>
        <v>0</v>
      </c>
      <c r="P1021" s="160"/>
      <c r="Q1021" s="160"/>
      <c r="R1021" s="160"/>
      <c r="S1021" s="161">
        <f t="shared" si="622"/>
        <v>1200</v>
      </c>
      <c r="T1021" s="2541">
        <v>1200</v>
      </c>
      <c r="U1021" s="160"/>
      <c r="V1021" s="160"/>
      <c r="W1021" s="160">
        <f t="shared" si="623"/>
        <v>0</v>
      </c>
      <c r="X1021" s="159">
        <v>0</v>
      </c>
      <c r="Y1021" s="160"/>
      <c r="Z1021" s="160"/>
      <c r="AA1021" s="160">
        <f t="shared" si="624"/>
        <v>0</v>
      </c>
      <c r="AB1021" s="160"/>
      <c r="AC1021" s="160"/>
      <c r="AD1021" s="160"/>
      <c r="AE1021" s="160">
        <f t="shared" si="625"/>
        <v>0</v>
      </c>
      <c r="AF1021" s="160">
        <f t="shared" si="657"/>
        <v>0</v>
      </c>
      <c r="AG1021" s="160"/>
      <c r="AH1021" s="160"/>
      <c r="AI1021" s="160">
        <f t="shared" si="626"/>
        <v>1200</v>
      </c>
      <c r="AJ1021" s="160">
        <f t="shared" si="658"/>
        <v>1200</v>
      </c>
      <c r="AK1021" s="160"/>
      <c r="AL1021" s="160"/>
      <c r="AM1021" s="2541">
        <f t="shared" si="627"/>
        <v>1200</v>
      </c>
      <c r="AN1021" s="2541">
        <v>1200</v>
      </c>
      <c r="AO1021" s="160"/>
      <c r="AP1021" s="160"/>
      <c r="AQ1021" s="2541">
        <f t="shared" si="628"/>
        <v>1800</v>
      </c>
      <c r="AR1021" s="2541">
        <f t="shared" si="659"/>
        <v>1800</v>
      </c>
      <c r="AS1021" s="160"/>
      <c r="AT1021" s="160"/>
      <c r="AU1021" s="160"/>
      <c r="AV1021" s="2541">
        <f t="shared" si="630"/>
        <v>1200</v>
      </c>
      <c r="AW1021" s="2541">
        <v>1200</v>
      </c>
      <c r="AX1021" s="160"/>
      <c r="AY1021" s="160"/>
      <c r="AZ1021" s="160"/>
      <c r="BA1021" s="99"/>
      <c r="BB1021" s="99"/>
      <c r="BC1021" s="99"/>
      <c r="BD1021" s="2544">
        <f>AR1021*$BP$1020+20+50+20</f>
        <v>1197.6923076923078</v>
      </c>
      <c r="BE1021" s="2544"/>
      <c r="BF1021" s="933">
        <f t="shared" si="661"/>
        <v>0</v>
      </c>
      <c r="BG1021" s="2638">
        <v>2023</v>
      </c>
      <c r="BH1021" s="2638" t="s">
        <v>2322</v>
      </c>
      <c r="BI1021" s="2638" t="s">
        <v>2327</v>
      </c>
      <c r="BJ1021" s="2531">
        <f t="shared" si="636"/>
        <v>79.92307692307692</v>
      </c>
      <c r="BK1021" s="2531">
        <f t="shared" si="637"/>
        <v>66.538461538461547</v>
      </c>
      <c r="BL1021" s="2638" t="s">
        <v>40</v>
      </c>
      <c r="BM1021" s="2548"/>
      <c r="BN1021" s="2900" t="s">
        <v>2498</v>
      </c>
      <c r="BO1021" s="2920"/>
      <c r="BP1021" s="2549"/>
      <c r="BQ1021" s="2427"/>
    </row>
    <row r="1022" spans="1:69" s="2443" customFormat="1" ht="39" customHeight="1">
      <c r="A1022" s="2523">
        <v>3</v>
      </c>
      <c r="B1022" s="2524" t="s">
        <v>1918</v>
      </c>
      <c r="C1022" s="1899" t="s">
        <v>1584</v>
      </c>
      <c r="D1022" s="1899" t="s">
        <v>787</v>
      </c>
      <c r="E1022" s="2800" t="s">
        <v>510</v>
      </c>
      <c r="F1022" s="2801" t="s">
        <v>1919</v>
      </c>
      <c r="G1022" s="2527">
        <v>4000</v>
      </c>
      <c r="H1022" s="2527">
        <v>4000</v>
      </c>
      <c r="I1022" s="1767"/>
      <c r="J1022" s="1767"/>
      <c r="K1022" s="157">
        <v>4000</v>
      </c>
      <c r="L1022" s="157">
        <v>4000</v>
      </c>
      <c r="M1022" s="1005"/>
      <c r="N1022" s="157"/>
      <c r="O1022" s="2541">
        <f t="shared" si="656"/>
        <v>0</v>
      </c>
      <c r="P1022" s="160"/>
      <c r="Q1022" s="160"/>
      <c r="R1022" s="160"/>
      <c r="S1022" s="161">
        <f t="shared" si="622"/>
        <v>1500</v>
      </c>
      <c r="T1022" s="2541">
        <v>1500</v>
      </c>
      <c r="U1022" s="160"/>
      <c r="V1022" s="160"/>
      <c r="W1022" s="160">
        <f t="shared" si="623"/>
        <v>0</v>
      </c>
      <c r="X1022" s="159">
        <v>0</v>
      </c>
      <c r="Y1022" s="160"/>
      <c r="Z1022" s="160"/>
      <c r="AA1022" s="160">
        <f t="shared" si="624"/>
        <v>0</v>
      </c>
      <c r="AB1022" s="160"/>
      <c r="AC1022" s="160"/>
      <c r="AD1022" s="160"/>
      <c r="AE1022" s="160">
        <f t="shared" si="625"/>
        <v>0</v>
      </c>
      <c r="AF1022" s="160">
        <f t="shared" si="657"/>
        <v>0</v>
      </c>
      <c r="AG1022" s="160"/>
      <c r="AH1022" s="160"/>
      <c r="AI1022" s="160">
        <f t="shared" si="626"/>
        <v>1500</v>
      </c>
      <c r="AJ1022" s="160">
        <f t="shared" si="658"/>
        <v>1500</v>
      </c>
      <c r="AK1022" s="160"/>
      <c r="AL1022" s="160"/>
      <c r="AM1022" s="2541">
        <f t="shared" si="627"/>
        <v>1500</v>
      </c>
      <c r="AN1022" s="2541">
        <v>1500</v>
      </c>
      <c r="AO1022" s="160"/>
      <c r="AP1022" s="160"/>
      <c r="AQ1022" s="2541">
        <f t="shared" si="628"/>
        <v>2500</v>
      </c>
      <c r="AR1022" s="2541">
        <f t="shared" si="659"/>
        <v>2500</v>
      </c>
      <c r="AS1022" s="160"/>
      <c r="AT1022" s="160"/>
      <c r="AU1022" s="160"/>
      <c r="AV1022" s="2541">
        <f t="shared" si="630"/>
        <v>1666</v>
      </c>
      <c r="AW1022" s="2541">
        <v>1666</v>
      </c>
      <c r="AX1022" s="160"/>
      <c r="AY1022" s="160"/>
      <c r="AZ1022" s="160"/>
      <c r="BA1022" s="99"/>
      <c r="BB1022" s="99"/>
      <c r="BC1022" s="99"/>
      <c r="BD1022" s="2544">
        <f>AR1022*$BP$1020+14+30+10+50+50</f>
        <v>1692.4615384615386</v>
      </c>
      <c r="BE1022" s="2544"/>
      <c r="BF1022" s="933">
        <f t="shared" si="661"/>
        <v>0</v>
      </c>
      <c r="BG1022" s="2638">
        <v>2023</v>
      </c>
      <c r="BH1022" s="2638" t="s">
        <v>2322</v>
      </c>
      <c r="BI1022" s="2638" t="s">
        <v>2327</v>
      </c>
      <c r="BJ1022" s="2531">
        <f t="shared" si="636"/>
        <v>79.811538461538461</v>
      </c>
      <c r="BK1022" s="2531">
        <f t="shared" si="637"/>
        <v>67.698461538461544</v>
      </c>
      <c r="BL1022" s="2638" t="s">
        <v>40</v>
      </c>
      <c r="BM1022" s="2548"/>
      <c r="BN1022" s="2900" t="s">
        <v>2498</v>
      </c>
      <c r="BO1022" s="2920"/>
      <c r="BP1022" s="2549"/>
      <c r="BQ1022" s="2427"/>
    </row>
    <row r="1023" spans="1:69" s="2443" customFormat="1" ht="57" customHeight="1">
      <c r="A1023" s="2523">
        <v>4</v>
      </c>
      <c r="B1023" s="2524" t="s">
        <v>1920</v>
      </c>
      <c r="C1023" s="1899" t="s">
        <v>1600</v>
      </c>
      <c r="D1023" s="1900" t="s">
        <v>1878</v>
      </c>
      <c r="E1023" s="2800" t="s">
        <v>510</v>
      </c>
      <c r="F1023" s="2801" t="s">
        <v>1921</v>
      </c>
      <c r="G1023" s="2527">
        <v>2105</v>
      </c>
      <c r="H1023" s="2527">
        <v>2105</v>
      </c>
      <c r="I1023" s="158"/>
      <c r="J1023" s="158"/>
      <c r="K1023" s="157">
        <v>2105</v>
      </c>
      <c r="L1023" s="157">
        <v>2105</v>
      </c>
      <c r="M1023" s="1005"/>
      <c r="N1023" s="157"/>
      <c r="O1023" s="2541">
        <f t="shared" si="656"/>
        <v>0</v>
      </c>
      <c r="P1023" s="160"/>
      <c r="Q1023" s="160"/>
      <c r="R1023" s="160"/>
      <c r="S1023" s="161">
        <f t="shared" si="622"/>
        <v>1000</v>
      </c>
      <c r="T1023" s="2541">
        <v>1000</v>
      </c>
      <c r="U1023" s="160"/>
      <c r="V1023" s="160"/>
      <c r="W1023" s="160">
        <f t="shared" si="623"/>
        <v>0</v>
      </c>
      <c r="X1023" s="159">
        <v>0</v>
      </c>
      <c r="Y1023" s="160"/>
      <c r="Z1023" s="160"/>
      <c r="AA1023" s="160">
        <f t="shared" si="624"/>
        <v>0</v>
      </c>
      <c r="AB1023" s="160"/>
      <c r="AC1023" s="160"/>
      <c r="AD1023" s="160"/>
      <c r="AE1023" s="160">
        <f t="shared" si="625"/>
        <v>0</v>
      </c>
      <c r="AF1023" s="160">
        <f t="shared" si="657"/>
        <v>0</v>
      </c>
      <c r="AG1023" s="160"/>
      <c r="AH1023" s="160"/>
      <c r="AI1023" s="160">
        <f t="shared" si="626"/>
        <v>1000</v>
      </c>
      <c r="AJ1023" s="160">
        <f t="shared" si="658"/>
        <v>1000</v>
      </c>
      <c r="AK1023" s="160"/>
      <c r="AL1023" s="160"/>
      <c r="AM1023" s="2541">
        <f t="shared" si="627"/>
        <v>1000</v>
      </c>
      <c r="AN1023" s="2541">
        <v>1000</v>
      </c>
      <c r="AO1023" s="160"/>
      <c r="AP1023" s="160"/>
      <c r="AQ1023" s="2541">
        <f t="shared" si="628"/>
        <v>1105</v>
      </c>
      <c r="AR1023" s="2541">
        <f t="shared" si="659"/>
        <v>1105</v>
      </c>
      <c r="AS1023" s="160"/>
      <c r="AT1023" s="160"/>
      <c r="AU1023" s="160"/>
      <c r="AV1023" s="2541">
        <f t="shared" si="630"/>
        <v>736</v>
      </c>
      <c r="AW1023" s="2541">
        <v>736</v>
      </c>
      <c r="AX1023" s="160"/>
      <c r="AY1023" s="160"/>
      <c r="AZ1023" s="160"/>
      <c r="BA1023" s="99"/>
      <c r="BB1023" s="99"/>
      <c r="BC1023" s="99"/>
      <c r="BD1023" s="2544">
        <f>640+50</f>
        <v>690</v>
      </c>
      <c r="BE1023" s="2544"/>
      <c r="BF1023" s="933">
        <f t="shared" si="661"/>
        <v>0</v>
      </c>
      <c r="BG1023" s="2638">
        <v>2023</v>
      </c>
      <c r="BH1023" s="2638" t="s">
        <v>2322</v>
      </c>
      <c r="BI1023" s="2638" t="s">
        <v>2327</v>
      </c>
      <c r="BJ1023" s="2531">
        <f t="shared" si="636"/>
        <v>80.285035629453688</v>
      </c>
      <c r="BK1023" s="2531">
        <f t="shared" si="637"/>
        <v>62.443438914027148</v>
      </c>
      <c r="BL1023" s="2638" t="s">
        <v>40</v>
      </c>
      <c r="BM1023" s="2548"/>
      <c r="BN1023" s="2900" t="s">
        <v>2498</v>
      </c>
      <c r="BO1023" s="2920"/>
      <c r="BP1023" s="2549"/>
      <c r="BQ1023" s="2427"/>
    </row>
    <row r="1024" spans="1:69" s="2445" customFormat="1" ht="31.5" customHeight="1">
      <c r="A1024" s="2865" t="s">
        <v>712</v>
      </c>
      <c r="B1024" s="2866" t="s">
        <v>2468</v>
      </c>
      <c r="C1024" s="2867"/>
      <c r="D1024" s="2868"/>
      <c r="E1024" s="2869"/>
      <c r="F1024" s="2870"/>
      <c r="G1024" s="2871"/>
      <c r="H1024" s="2871"/>
      <c r="I1024" s="2872"/>
      <c r="J1024" s="2872"/>
      <c r="K1024" s="2873"/>
      <c r="L1024" s="2873"/>
      <c r="M1024" s="2874"/>
      <c r="N1024" s="2873"/>
      <c r="O1024" s="2875"/>
      <c r="P1024" s="2876"/>
      <c r="Q1024" s="2876"/>
      <c r="R1024" s="2876"/>
      <c r="S1024" s="2877"/>
      <c r="T1024" s="2875"/>
      <c r="U1024" s="2876"/>
      <c r="V1024" s="2876"/>
      <c r="W1024" s="2876"/>
      <c r="X1024" s="2878"/>
      <c r="Y1024" s="2876"/>
      <c r="Z1024" s="2876"/>
      <c r="AA1024" s="2876"/>
      <c r="AB1024" s="2876"/>
      <c r="AC1024" s="2876"/>
      <c r="AD1024" s="2876"/>
      <c r="AE1024" s="2876"/>
      <c r="AF1024" s="2876"/>
      <c r="AG1024" s="2876"/>
      <c r="AH1024" s="2876"/>
      <c r="AI1024" s="2876"/>
      <c r="AJ1024" s="2876"/>
      <c r="AK1024" s="2876"/>
      <c r="AL1024" s="2876"/>
      <c r="AM1024" s="2875"/>
      <c r="AN1024" s="2875"/>
      <c r="AO1024" s="2876"/>
      <c r="AP1024" s="2876"/>
      <c r="AQ1024" s="2875"/>
      <c r="AR1024" s="2875"/>
      <c r="AS1024" s="2876"/>
      <c r="AT1024" s="2876"/>
      <c r="AU1024" s="2876"/>
      <c r="AV1024" s="2875"/>
      <c r="AW1024" s="2875"/>
      <c r="AX1024" s="2876"/>
      <c r="AY1024" s="2876"/>
      <c r="AZ1024" s="2876"/>
      <c r="BA1024" s="2876"/>
      <c r="BB1024" s="2876"/>
      <c r="BC1024" s="2876"/>
      <c r="BD1024" s="2875"/>
      <c r="BE1024" s="2875"/>
      <c r="BF1024" s="2879"/>
      <c r="BG1024" s="2653"/>
      <c r="BH1024" s="2653"/>
      <c r="BI1024" s="2653"/>
      <c r="BJ1024" s="2551"/>
      <c r="BK1024" s="2551"/>
      <c r="BL1024" s="2653" t="s">
        <v>2327</v>
      </c>
      <c r="BM1024" s="2880"/>
      <c r="BN1024" s="2900" t="s">
        <v>2498</v>
      </c>
      <c r="BO1024" s="2921"/>
      <c r="BP1024" s="2554"/>
    </row>
    <row r="1025" spans="1:73" s="2892" customFormat="1" ht="61.5" customHeight="1">
      <c r="A1025" s="2229">
        <v>1</v>
      </c>
      <c r="B1025" s="2308" t="s">
        <v>1922</v>
      </c>
      <c r="C1025" s="2881" t="s">
        <v>1600</v>
      </c>
      <c r="D1025" s="2881" t="s">
        <v>1923</v>
      </c>
      <c r="E1025" s="2882" t="s">
        <v>521</v>
      </c>
      <c r="F1025" s="2882"/>
      <c r="G1025" s="2883">
        <v>6679</v>
      </c>
      <c r="H1025" s="2883">
        <f>+G1025</f>
        <v>6679</v>
      </c>
      <c r="I1025" s="2884"/>
      <c r="J1025" s="2884"/>
      <c r="K1025" s="2883">
        <v>6679</v>
      </c>
      <c r="L1025" s="2883">
        <v>6679</v>
      </c>
      <c r="M1025" s="2885"/>
      <c r="N1025" s="2884"/>
      <c r="O1025" s="2884"/>
      <c r="P1025" s="2884"/>
      <c r="Q1025" s="2884"/>
      <c r="R1025" s="2884"/>
      <c r="S1025" s="2884">
        <f t="shared" si="622"/>
        <v>0</v>
      </c>
      <c r="T1025" s="2884"/>
      <c r="U1025" s="2884"/>
      <c r="V1025" s="2884"/>
      <c r="W1025" s="2884">
        <f t="shared" si="623"/>
        <v>0</v>
      </c>
      <c r="X1025" s="2886"/>
      <c r="Y1025" s="2884"/>
      <c r="Z1025" s="2884"/>
      <c r="AA1025" s="2884">
        <f t="shared" si="624"/>
        <v>0</v>
      </c>
      <c r="AB1025" s="2884"/>
      <c r="AC1025" s="2884"/>
      <c r="AD1025" s="2884"/>
      <c r="AE1025" s="2884">
        <f t="shared" si="625"/>
        <v>0</v>
      </c>
      <c r="AF1025" s="2884"/>
      <c r="AG1025" s="2884"/>
      <c r="AH1025" s="2884"/>
      <c r="AI1025" s="2884">
        <f t="shared" si="626"/>
        <v>0</v>
      </c>
      <c r="AJ1025" s="2884"/>
      <c r="AK1025" s="2884"/>
      <c r="AL1025" s="2884"/>
      <c r="AM1025" s="2884">
        <f>SUM(AN1025:AP1025)</f>
        <v>0</v>
      </c>
      <c r="AN1025" s="2884"/>
      <c r="AO1025" s="2884"/>
      <c r="AP1025" s="2884"/>
      <c r="AQ1025" s="1908">
        <f t="shared" si="628"/>
        <v>6679</v>
      </c>
      <c r="AR1025" s="1908">
        <f>H1025-AN1025</f>
        <v>6679</v>
      </c>
      <c r="AS1025" s="2884"/>
      <c r="AT1025" s="2884"/>
      <c r="AU1025" s="2884"/>
      <c r="AV1025" s="2884">
        <f t="shared" si="630"/>
        <v>2004</v>
      </c>
      <c r="AW1025" s="2884">
        <v>2004</v>
      </c>
      <c r="AX1025" s="2884"/>
      <c r="AY1025" s="2884"/>
      <c r="AZ1025" s="2884"/>
      <c r="BA1025" s="2887"/>
      <c r="BB1025" s="2887"/>
      <c r="BC1025" s="2887"/>
      <c r="BD1025" s="2887"/>
      <c r="BE1025" s="2887"/>
      <c r="BF1025" s="2888">
        <f t="shared" si="661"/>
        <v>0</v>
      </c>
      <c r="BG1025" s="2889">
        <v>2024</v>
      </c>
      <c r="BH1025" s="2889" t="s">
        <v>2323</v>
      </c>
      <c r="BI1025" s="2889" t="s">
        <v>2327</v>
      </c>
      <c r="BJ1025" s="1925">
        <f t="shared" si="636"/>
        <v>0</v>
      </c>
      <c r="BK1025" s="1925">
        <f t="shared" si="637"/>
        <v>0</v>
      </c>
      <c r="BL1025" s="2889"/>
      <c r="BM1025" s="2890"/>
      <c r="BN1025" s="2900" t="s">
        <v>2498</v>
      </c>
      <c r="BO1025" s="2950"/>
      <c r="BP1025" s="2891"/>
    </row>
    <row r="1026" spans="1:73" s="28" customFormat="1">
      <c r="A1026" s="2203" t="s">
        <v>50</v>
      </c>
      <c r="B1026" s="1798" t="s">
        <v>59</v>
      </c>
      <c r="C1026" s="1733"/>
      <c r="D1026" s="1733"/>
      <c r="E1026" s="1734"/>
      <c r="F1026" s="1734"/>
      <c r="G1026" s="102">
        <f>G1027+G1034+G1039</f>
        <v>101800</v>
      </c>
      <c r="H1026" s="102">
        <f t="shared" ref="H1026:BD1026" si="663">H1027+H1034+H1039</f>
        <v>101800</v>
      </c>
      <c r="I1026" s="102">
        <f t="shared" si="663"/>
        <v>0</v>
      </c>
      <c r="J1026" s="102">
        <f t="shared" si="663"/>
        <v>0</v>
      </c>
      <c r="K1026" s="102">
        <f t="shared" si="663"/>
        <v>101800</v>
      </c>
      <c r="L1026" s="102">
        <f t="shared" si="663"/>
        <v>101800</v>
      </c>
      <c r="M1026" s="102">
        <f t="shared" si="663"/>
        <v>26934</v>
      </c>
      <c r="N1026" s="102">
        <f t="shared" si="663"/>
        <v>16883</v>
      </c>
      <c r="O1026" s="102">
        <f t="shared" si="663"/>
        <v>0</v>
      </c>
      <c r="P1026" s="102">
        <f t="shared" si="663"/>
        <v>0</v>
      </c>
      <c r="Q1026" s="102">
        <f t="shared" si="663"/>
        <v>0</v>
      </c>
      <c r="R1026" s="102">
        <f t="shared" si="663"/>
        <v>0</v>
      </c>
      <c r="S1026" s="102">
        <f t="shared" si="663"/>
        <v>40093</v>
      </c>
      <c r="T1026" s="102">
        <f t="shared" si="663"/>
        <v>40093</v>
      </c>
      <c r="U1026" s="102">
        <f t="shared" si="663"/>
        <v>0</v>
      </c>
      <c r="V1026" s="102">
        <f t="shared" si="663"/>
        <v>0</v>
      </c>
      <c r="W1026" s="102">
        <f t="shared" si="663"/>
        <v>0</v>
      </c>
      <c r="X1026" s="102">
        <f t="shared" si="663"/>
        <v>0</v>
      </c>
      <c r="Y1026" s="102">
        <f t="shared" si="663"/>
        <v>0</v>
      </c>
      <c r="Z1026" s="102">
        <f t="shared" si="663"/>
        <v>0</v>
      </c>
      <c r="AA1026" s="102">
        <f t="shared" si="663"/>
        <v>10886.635</v>
      </c>
      <c r="AB1026" s="102">
        <f t="shared" si="663"/>
        <v>10886.635</v>
      </c>
      <c r="AC1026" s="102">
        <f t="shared" si="663"/>
        <v>0</v>
      </c>
      <c r="AD1026" s="102">
        <f t="shared" si="663"/>
        <v>0</v>
      </c>
      <c r="AE1026" s="102">
        <f t="shared" si="663"/>
        <v>0</v>
      </c>
      <c r="AF1026" s="102">
        <f t="shared" si="663"/>
        <v>0</v>
      </c>
      <c r="AG1026" s="102">
        <f t="shared" si="663"/>
        <v>0</v>
      </c>
      <c r="AH1026" s="102">
        <f t="shared" si="663"/>
        <v>0</v>
      </c>
      <c r="AI1026" s="102">
        <f t="shared" si="663"/>
        <v>40093</v>
      </c>
      <c r="AJ1026" s="102">
        <f t="shared" si="663"/>
        <v>40093</v>
      </c>
      <c r="AK1026" s="102">
        <f t="shared" si="663"/>
        <v>0</v>
      </c>
      <c r="AL1026" s="102">
        <f t="shared" si="663"/>
        <v>0</v>
      </c>
      <c r="AM1026" s="102">
        <f t="shared" si="663"/>
        <v>68656</v>
      </c>
      <c r="AN1026" s="102">
        <f t="shared" si="663"/>
        <v>68656</v>
      </c>
      <c r="AO1026" s="102">
        <f t="shared" si="663"/>
        <v>0</v>
      </c>
      <c r="AP1026" s="102">
        <f t="shared" si="663"/>
        <v>0</v>
      </c>
      <c r="AQ1026" s="102">
        <f t="shared" si="663"/>
        <v>33144</v>
      </c>
      <c r="AR1026" s="102">
        <f t="shared" si="663"/>
        <v>33144</v>
      </c>
      <c r="AS1026" s="102">
        <f t="shared" si="663"/>
        <v>0</v>
      </c>
      <c r="AT1026" s="102">
        <f t="shared" si="663"/>
        <v>0</v>
      </c>
      <c r="AU1026" s="102">
        <f t="shared" si="663"/>
        <v>0</v>
      </c>
      <c r="AV1026" s="102">
        <f t="shared" si="663"/>
        <v>33144</v>
      </c>
      <c r="AW1026" s="102">
        <f t="shared" si="663"/>
        <v>33144</v>
      </c>
      <c r="AX1026" s="102">
        <f t="shared" si="663"/>
        <v>0</v>
      </c>
      <c r="AY1026" s="102">
        <f t="shared" si="663"/>
        <v>0</v>
      </c>
      <c r="AZ1026" s="102">
        <f t="shared" si="663"/>
        <v>0</v>
      </c>
      <c r="BA1026" s="102">
        <f t="shared" si="663"/>
        <v>0</v>
      </c>
      <c r="BB1026" s="102">
        <f t="shared" si="663"/>
        <v>0</v>
      </c>
      <c r="BC1026" s="102">
        <f t="shared" si="663"/>
        <v>0</v>
      </c>
      <c r="BD1026" s="102">
        <f t="shared" si="663"/>
        <v>41478</v>
      </c>
      <c r="BE1026" s="1655">
        <f>'PL 3 PB DATP'!H99</f>
        <v>41478</v>
      </c>
      <c r="BF1026" s="102">
        <f>SUM(BF1028:BF1046)</f>
        <v>28563</v>
      </c>
      <c r="BG1026" s="1658"/>
      <c r="BH1026" s="1658"/>
      <c r="BI1026" s="1658"/>
      <c r="BJ1026" s="1669">
        <f t="shared" si="636"/>
        <v>108.18664047151276</v>
      </c>
      <c r="BK1026" s="1669">
        <f t="shared" si="637"/>
        <v>125.1448225923244</v>
      </c>
      <c r="BL1026" s="1658"/>
      <c r="BM1026" s="18"/>
      <c r="BN1026" s="2900" t="s">
        <v>2498</v>
      </c>
      <c r="BO1026" s="1370"/>
      <c r="BP1026" s="1660">
        <f>BD1026-BE1026</f>
        <v>0</v>
      </c>
      <c r="BQ1026" s="53"/>
    </row>
    <row r="1027" spans="1:73" s="28" customFormat="1" ht="41.25" customHeight="1">
      <c r="A1027" s="2202" t="s">
        <v>73</v>
      </c>
      <c r="B1027" s="1798" t="s">
        <v>2422</v>
      </c>
      <c r="C1027" s="1653"/>
      <c r="D1027" s="1653"/>
      <c r="E1027" s="1654"/>
      <c r="F1027" s="1654"/>
      <c r="G1027" s="1655">
        <f>SUM(G1028:G1033)</f>
        <v>83700</v>
      </c>
      <c r="H1027" s="1655">
        <f t="shared" ref="H1027:BD1027" si="664">SUM(H1028:H1033)</f>
        <v>83700</v>
      </c>
      <c r="I1027" s="1655">
        <f t="shared" si="664"/>
        <v>0</v>
      </c>
      <c r="J1027" s="1655">
        <f t="shared" si="664"/>
        <v>0</v>
      </c>
      <c r="K1027" s="1655">
        <f t="shared" si="664"/>
        <v>83700</v>
      </c>
      <c r="L1027" s="1655">
        <f t="shared" si="664"/>
        <v>83700</v>
      </c>
      <c r="M1027" s="1655">
        <f t="shared" si="664"/>
        <v>24788</v>
      </c>
      <c r="N1027" s="1655">
        <f t="shared" si="664"/>
        <v>14737</v>
      </c>
      <c r="O1027" s="1655">
        <f t="shared" si="664"/>
        <v>0</v>
      </c>
      <c r="P1027" s="1655">
        <f t="shared" si="664"/>
        <v>0</v>
      </c>
      <c r="Q1027" s="1655">
        <f t="shared" si="664"/>
        <v>0</v>
      </c>
      <c r="R1027" s="1655">
        <f t="shared" si="664"/>
        <v>0</v>
      </c>
      <c r="S1027" s="1655">
        <f t="shared" si="664"/>
        <v>32763</v>
      </c>
      <c r="T1027" s="1655">
        <f t="shared" si="664"/>
        <v>32763</v>
      </c>
      <c r="U1027" s="1655">
        <f t="shared" si="664"/>
        <v>0</v>
      </c>
      <c r="V1027" s="1655">
        <f t="shared" si="664"/>
        <v>0</v>
      </c>
      <c r="W1027" s="1655">
        <f t="shared" si="664"/>
        <v>0</v>
      </c>
      <c r="X1027" s="1655">
        <f t="shared" si="664"/>
        <v>0</v>
      </c>
      <c r="Y1027" s="1655">
        <f t="shared" si="664"/>
        <v>0</v>
      </c>
      <c r="Z1027" s="1655">
        <f t="shared" si="664"/>
        <v>0</v>
      </c>
      <c r="AA1027" s="1655">
        <f t="shared" si="664"/>
        <v>8756.5300000000007</v>
      </c>
      <c r="AB1027" s="1655">
        <f t="shared" si="664"/>
        <v>8756.5300000000007</v>
      </c>
      <c r="AC1027" s="1655">
        <f t="shared" si="664"/>
        <v>0</v>
      </c>
      <c r="AD1027" s="1655">
        <f t="shared" si="664"/>
        <v>0</v>
      </c>
      <c r="AE1027" s="1655">
        <f t="shared" si="664"/>
        <v>0</v>
      </c>
      <c r="AF1027" s="1655">
        <f t="shared" si="664"/>
        <v>0</v>
      </c>
      <c r="AG1027" s="1655">
        <f t="shared" si="664"/>
        <v>0</v>
      </c>
      <c r="AH1027" s="1655">
        <f t="shared" si="664"/>
        <v>0</v>
      </c>
      <c r="AI1027" s="1655">
        <f t="shared" si="664"/>
        <v>32763</v>
      </c>
      <c r="AJ1027" s="1655">
        <f t="shared" si="664"/>
        <v>32763</v>
      </c>
      <c r="AK1027" s="1655">
        <f t="shared" si="664"/>
        <v>0</v>
      </c>
      <c r="AL1027" s="1655">
        <f t="shared" si="664"/>
        <v>0</v>
      </c>
      <c r="AM1027" s="1655">
        <f t="shared" si="664"/>
        <v>61326</v>
      </c>
      <c r="AN1027" s="1655">
        <f t="shared" si="664"/>
        <v>61326</v>
      </c>
      <c r="AO1027" s="1655">
        <f t="shared" si="664"/>
        <v>0</v>
      </c>
      <c r="AP1027" s="1655">
        <f t="shared" si="664"/>
        <v>0</v>
      </c>
      <c r="AQ1027" s="1655">
        <f t="shared" si="664"/>
        <v>22374</v>
      </c>
      <c r="AR1027" s="1655">
        <f t="shared" si="664"/>
        <v>22374</v>
      </c>
      <c r="AS1027" s="1655">
        <f t="shared" si="664"/>
        <v>0</v>
      </c>
      <c r="AT1027" s="1655">
        <f t="shared" si="664"/>
        <v>0</v>
      </c>
      <c r="AU1027" s="1655">
        <f t="shared" si="664"/>
        <v>0</v>
      </c>
      <c r="AV1027" s="1655">
        <f t="shared" si="664"/>
        <v>22374</v>
      </c>
      <c r="AW1027" s="1655">
        <f t="shared" si="664"/>
        <v>22374</v>
      </c>
      <c r="AX1027" s="1655">
        <f t="shared" si="664"/>
        <v>0</v>
      </c>
      <c r="AY1027" s="1655">
        <f t="shared" si="664"/>
        <v>0</v>
      </c>
      <c r="AZ1027" s="1655">
        <f t="shared" si="664"/>
        <v>0</v>
      </c>
      <c r="BA1027" s="1655">
        <f t="shared" si="664"/>
        <v>0</v>
      </c>
      <c r="BB1027" s="1655">
        <f t="shared" si="664"/>
        <v>0</v>
      </c>
      <c r="BC1027" s="1655">
        <f t="shared" si="664"/>
        <v>0</v>
      </c>
      <c r="BD1027" s="1655">
        <f t="shared" si="664"/>
        <v>22374</v>
      </c>
      <c r="BE1027" s="1655"/>
      <c r="BF1027" s="1655"/>
      <c r="BG1027" s="1658"/>
      <c r="BH1027" s="1658"/>
      <c r="BI1027" s="1658"/>
      <c r="BJ1027" s="1669">
        <f t="shared" si="636"/>
        <v>100</v>
      </c>
      <c r="BK1027" s="1669">
        <f t="shared" si="637"/>
        <v>100</v>
      </c>
      <c r="BL1027" s="1658"/>
      <c r="BM1027" s="1659"/>
      <c r="BN1027" s="2900" t="s">
        <v>2498</v>
      </c>
      <c r="BO1027" s="1370"/>
      <c r="BP1027" s="1660"/>
      <c r="BQ1027" s="53"/>
    </row>
    <row r="1028" spans="1:73" s="2338" customFormat="1" ht="42" customHeight="1">
      <c r="A1028" s="2446">
        <v>1</v>
      </c>
      <c r="B1028" s="2639" t="s">
        <v>1059</v>
      </c>
      <c r="C1028" s="173" t="s">
        <v>849</v>
      </c>
      <c r="D1028" s="173" t="s">
        <v>1060</v>
      </c>
      <c r="E1028" s="2641" t="s">
        <v>524</v>
      </c>
      <c r="F1028" s="2642" t="s">
        <v>1061</v>
      </c>
      <c r="G1028" s="2451">
        <v>11000</v>
      </c>
      <c r="H1028" s="2451">
        <v>11000</v>
      </c>
      <c r="I1028" s="118"/>
      <c r="J1028" s="118"/>
      <c r="K1028" s="134">
        <v>11000</v>
      </c>
      <c r="L1028" s="134">
        <v>11000</v>
      </c>
      <c r="M1028" s="1006">
        <v>4529</v>
      </c>
      <c r="N1028" s="146">
        <v>1700</v>
      </c>
      <c r="O1028" s="2456"/>
      <c r="P1028" s="147"/>
      <c r="Q1028" s="146"/>
      <c r="R1028" s="146"/>
      <c r="S1028" s="146">
        <f t="shared" ref="S1028:S1077" si="665">SUM(T1028:V1028)</f>
        <v>4100</v>
      </c>
      <c r="T1028" s="2458">
        <v>4100</v>
      </c>
      <c r="U1028" s="146"/>
      <c r="V1028" s="146"/>
      <c r="W1028" s="146">
        <f t="shared" ref="W1028:W1077" si="666">SUM(X1028:Z1028)</f>
        <v>0</v>
      </c>
      <c r="X1028" s="146"/>
      <c r="Y1028" s="146"/>
      <c r="Z1028" s="146"/>
      <c r="AA1028" s="146">
        <f t="shared" ref="AA1028:AA1077" si="667">SUM(AB1028:AD1028)</f>
        <v>0</v>
      </c>
      <c r="AB1028" s="146"/>
      <c r="AC1028" s="146"/>
      <c r="AD1028" s="146"/>
      <c r="AE1028" s="146">
        <f t="shared" ref="AE1028:AE1077" si="668">SUM(AF1028:AH1028)</f>
        <v>0</v>
      </c>
      <c r="AF1028" s="146"/>
      <c r="AG1028" s="146"/>
      <c r="AH1028" s="146"/>
      <c r="AI1028" s="146">
        <f t="shared" ref="AI1028:AI1077" si="669">SUM(AJ1028:AL1028)</f>
        <v>4100</v>
      </c>
      <c r="AJ1028" s="146">
        <v>4100</v>
      </c>
      <c r="AK1028" s="146"/>
      <c r="AL1028" s="146"/>
      <c r="AM1028" s="2458">
        <f t="shared" ref="AM1028:AM1077" si="670">SUM(AN1028:AP1028)</f>
        <v>8163</v>
      </c>
      <c r="AN1028" s="2458">
        <v>8163</v>
      </c>
      <c r="AO1028" s="146"/>
      <c r="AP1028" s="146"/>
      <c r="AQ1028" s="2458">
        <f t="shared" ref="AQ1028:AQ1077" si="671">SUM(AR1028:AT1028)</f>
        <v>2837</v>
      </c>
      <c r="AR1028" s="2458">
        <v>2837</v>
      </c>
      <c r="AS1028" s="146"/>
      <c r="AT1028" s="146"/>
      <c r="AU1028" s="146"/>
      <c r="AV1028" s="2458">
        <f t="shared" ref="AV1028:AV1077" si="672">SUM(AW1028:AY1028)</f>
        <v>2837</v>
      </c>
      <c r="AW1028" s="2458">
        <v>2837</v>
      </c>
      <c r="AX1028" s="146"/>
      <c r="AY1028" s="146"/>
      <c r="AZ1028" s="146"/>
      <c r="BA1028" s="191"/>
      <c r="BB1028" s="191"/>
      <c r="BC1028" s="191"/>
      <c r="BD1028" s="2329">
        <f t="shared" ref="BD1028:BD1033" si="673">AW1028</f>
        <v>2837</v>
      </c>
      <c r="BE1028" s="2329"/>
      <c r="BF1028" s="935">
        <f t="shared" si="661"/>
        <v>4063</v>
      </c>
      <c r="BG1028" s="2459">
        <v>2022</v>
      </c>
      <c r="BH1028" s="2459" t="s">
        <v>2324</v>
      </c>
      <c r="BI1028" s="2459" t="s">
        <v>2327</v>
      </c>
      <c r="BJ1028" s="2460">
        <f t="shared" si="636"/>
        <v>100</v>
      </c>
      <c r="BK1028" s="2460">
        <f t="shared" si="637"/>
        <v>100</v>
      </c>
      <c r="BL1028" s="2459" t="s">
        <v>40</v>
      </c>
      <c r="BM1028" s="2461"/>
      <c r="BN1028" s="2900" t="s">
        <v>2498</v>
      </c>
      <c r="BO1028" s="2900"/>
      <c r="BP1028" s="2462"/>
      <c r="BQ1028" s="2738"/>
      <c r="BR1028" s="2739"/>
      <c r="BS1028" s="2739"/>
      <c r="BT1028" s="2739"/>
      <c r="BU1028" s="2739"/>
    </row>
    <row r="1029" spans="1:73" s="2338" customFormat="1" ht="42" customHeight="1">
      <c r="A1029" s="2446">
        <v>2</v>
      </c>
      <c r="B1029" s="2639" t="s">
        <v>1062</v>
      </c>
      <c r="C1029" s="173" t="s">
        <v>820</v>
      </c>
      <c r="D1029" s="173" t="s">
        <v>399</v>
      </c>
      <c r="E1029" s="2641" t="s">
        <v>524</v>
      </c>
      <c r="F1029" s="2642" t="s">
        <v>1063</v>
      </c>
      <c r="G1029" s="2451">
        <v>6000</v>
      </c>
      <c r="H1029" s="2451">
        <v>6000</v>
      </c>
      <c r="I1029" s="118"/>
      <c r="J1029" s="118"/>
      <c r="K1029" s="134">
        <v>6000</v>
      </c>
      <c r="L1029" s="134">
        <v>6000</v>
      </c>
      <c r="M1029" s="1006">
        <v>1256</v>
      </c>
      <c r="N1029" s="146">
        <v>200</v>
      </c>
      <c r="O1029" s="2456"/>
      <c r="P1029" s="147"/>
      <c r="Q1029" s="146"/>
      <c r="R1029" s="146"/>
      <c r="S1029" s="146">
        <f t="shared" si="665"/>
        <v>2250</v>
      </c>
      <c r="T1029" s="2458">
        <v>2250</v>
      </c>
      <c r="U1029" s="146"/>
      <c r="V1029" s="146"/>
      <c r="W1029" s="146">
        <f t="shared" si="666"/>
        <v>0</v>
      </c>
      <c r="X1029" s="146"/>
      <c r="Y1029" s="146"/>
      <c r="Z1029" s="146"/>
      <c r="AA1029" s="146">
        <f t="shared" si="667"/>
        <v>0</v>
      </c>
      <c r="AB1029" s="146"/>
      <c r="AC1029" s="146"/>
      <c r="AD1029" s="146"/>
      <c r="AE1029" s="146">
        <f t="shared" si="668"/>
        <v>0</v>
      </c>
      <c r="AF1029" s="146"/>
      <c r="AG1029" s="146"/>
      <c r="AH1029" s="146"/>
      <c r="AI1029" s="146">
        <f t="shared" si="669"/>
        <v>2250</v>
      </c>
      <c r="AJ1029" s="146">
        <v>2250</v>
      </c>
      <c r="AK1029" s="146"/>
      <c r="AL1029" s="146"/>
      <c r="AM1029" s="2458">
        <f t="shared" si="670"/>
        <v>4250</v>
      </c>
      <c r="AN1029" s="2458">
        <v>4250</v>
      </c>
      <c r="AO1029" s="146"/>
      <c r="AP1029" s="146"/>
      <c r="AQ1029" s="2458">
        <f t="shared" si="671"/>
        <v>1750</v>
      </c>
      <c r="AR1029" s="2458">
        <v>1750</v>
      </c>
      <c r="AS1029" s="146"/>
      <c r="AT1029" s="146"/>
      <c r="AU1029" s="146"/>
      <c r="AV1029" s="2458">
        <f t="shared" si="672"/>
        <v>1750</v>
      </c>
      <c r="AW1029" s="2458">
        <v>1750</v>
      </c>
      <c r="AX1029" s="146"/>
      <c r="AY1029" s="146"/>
      <c r="AZ1029" s="146"/>
      <c r="BA1029" s="191"/>
      <c r="BB1029" s="191"/>
      <c r="BC1029" s="191"/>
      <c r="BD1029" s="2329">
        <f t="shared" si="673"/>
        <v>1750</v>
      </c>
      <c r="BE1029" s="2329"/>
      <c r="BF1029" s="935">
        <f t="shared" si="661"/>
        <v>2000</v>
      </c>
      <c r="BG1029" s="2459">
        <v>2022</v>
      </c>
      <c r="BH1029" s="2459" t="s">
        <v>2324</v>
      </c>
      <c r="BI1029" s="2459" t="s">
        <v>2327</v>
      </c>
      <c r="BJ1029" s="2460">
        <f t="shared" si="636"/>
        <v>100</v>
      </c>
      <c r="BK1029" s="2460">
        <f t="shared" si="637"/>
        <v>100</v>
      </c>
      <c r="BL1029" s="2459" t="s">
        <v>40</v>
      </c>
      <c r="BM1029" s="2461"/>
      <c r="BN1029" s="2900" t="s">
        <v>2498</v>
      </c>
      <c r="BO1029" s="2900"/>
      <c r="BP1029" s="2462"/>
      <c r="BQ1029" s="2738"/>
      <c r="BR1029" s="2739"/>
      <c r="BS1029" s="2739"/>
      <c r="BT1029" s="2739"/>
      <c r="BU1029" s="2739"/>
    </row>
    <row r="1030" spans="1:73" s="2338" customFormat="1" ht="59.25" customHeight="1">
      <c r="A1030" s="2446">
        <v>3</v>
      </c>
      <c r="B1030" s="2639" t="s">
        <v>1064</v>
      </c>
      <c r="C1030" s="173" t="s">
        <v>1065</v>
      </c>
      <c r="D1030" s="173" t="s">
        <v>1066</v>
      </c>
      <c r="E1030" s="2641" t="s">
        <v>524</v>
      </c>
      <c r="F1030" s="2642" t="s">
        <v>1067</v>
      </c>
      <c r="G1030" s="2451">
        <v>18000</v>
      </c>
      <c r="H1030" s="2451">
        <v>18000</v>
      </c>
      <c r="I1030" s="118"/>
      <c r="J1030" s="118"/>
      <c r="K1030" s="134">
        <v>18000</v>
      </c>
      <c r="L1030" s="134">
        <v>18000</v>
      </c>
      <c r="M1030" s="1006">
        <v>7000</v>
      </c>
      <c r="N1030" s="146">
        <v>5637</v>
      </c>
      <c r="O1030" s="2456"/>
      <c r="P1030" s="147"/>
      <c r="Q1030" s="146"/>
      <c r="R1030" s="146"/>
      <c r="S1030" s="146">
        <f t="shared" si="665"/>
        <v>10300</v>
      </c>
      <c r="T1030" s="2458">
        <v>10300</v>
      </c>
      <c r="U1030" s="146"/>
      <c r="V1030" s="146"/>
      <c r="W1030" s="146">
        <f t="shared" si="666"/>
        <v>0</v>
      </c>
      <c r="X1030" s="146"/>
      <c r="Y1030" s="146"/>
      <c r="Z1030" s="146"/>
      <c r="AA1030" s="146">
        <f t="shared" si="667"/>
        <v>4008.4</v>
      </c>
      <c r="AB1030" s="146">
        <v>4008.4</v>
      </c>
      <c r="AC1030" s="146"/>
      <c r="AD1030" s="146"/>
      <c r="AE1030" s="146">
        <f t="shared" si="668"/>
        <v>0</v>
      </c>
      <c r="AF1030" s="146"/>
      <c r="AG1030" s="146"/>
      <c r="AH1030" s="146"/>
      <c r="AI1030" s="146">
        <f t="shared" si="669"/>
        <v>10300</v>
      </c>
      <c r="AJ1030" s="146">
        <v>10300</v>
      </c>
      <c r="AK1030" s="146"/>
      <c r="AL1030" s="146"/>
      <c r="AM1030" s="2458">
        <f t="shared" si="670"/>
        <v>16800</v>
      </c>
      <c r="AN1030" s="2458">
        <v>16800</v>
      </c>
      <c r="AO1030" s="146"/>
      <c r="AP1030" s="146"/>
      <c r="AQ1030" s="2458">
        <f t="shared" si="671"/>
        <v>1200</v>
      </c>
      <c r="AR1030" s="2458">
        <v>1200</v>
      </c>
      <c r="AS1030" s="146"/>
      <c r="AT1030" s="146"/>
      <c r="AU1030" s="146"/>
      <c r="AV1030" s="2458">
        <f t="shared" si="672"/>
        <v>1200</v>
      </c>
      <c r="AW1030" s="2458">
        <v>1200</v>
      </c>
      <c r="AX1030" s="146"/>
      <c r="AY1030" s="146"/>
      <c r="AZ1030" s="146"/>
      <c r="BA1030" s="191"/>
      <c r="BB1030" s="191"/>
      <c r="BC1030" s="191"/>
      <c r="BD1030" s="2329">
        <f t="shared" si="673"/>
        <v>1200</v>
      </c>
      <c r="BE1030" s="2329"/>
      <c r="BF1030" s="935">
        <f t="shared" si="661"/>
        <v>6500</v>
      </c>
      <c r="BG1030" s="2459">
        <v>2022</v>
      </c>
      <c r="BH1030" s="2459" t="s">
        <v>2324</v>
      </c>
      <c r="BI1030" s="2459" t="s">
        <v>2327</v>
      </c>
      <c r="BJ1030" s="2460">
        <f t="shared" si="636"/>
        <v>100</v>
      </c>
      <c r="BK1030" s="2460">
        <f t="shared" si="637"/>
        <v>100</v>
      </c>
      <c r="BL1030" s="2459" t="s">
        <v>40</v>
      </c>
      <c r="BM1030" s="2461"/>
      <c r="BN1030" s="2900" t="s">
        <v>2498</v>
      </c>
      <c r="BO1030" s="2900"/>
      <c r="BP1030" s="2462"/>
      <c r="BQ1030" s="2738"/>
      <c r="BR1030" s="2739"/>
      <c r="BS1030" s="2739"/>
      <c r="BT1030" s="2739"/>
      <c r="BU1030" s="2739"/>
    </row>
    <row r="1031" spans="1:73" s="2338" customFormat="1" ht="47.25" customHeight="1">
      <c r="A1031" s="2446">
        <v>4</v>
      </c>
      <c r="B1031" s="2639" t="s">
        <v>1068</v>
      </c>
      <c r="C1031" s="173" t="s">
        <v>832</v>
      </c>
      <c r="D1031" s="173" t="s">
        <v>1069</v>
      </c>
      <c r="E1031" s="2641" t="s">
        <v>524</v>
      </c>
      <c r="F1031" s="2642" t="s">
        <v>1070</v>
      </c>
      <c r="G1031" s="2451">
        <v>14000</v>
      </c>
      <c r="H1031" s="2451">
        <v>14000</v>
      </c>
      <c r="I1031" s="118"/>
      <c r="J1031" s="118"/>
      <c r="K1031" s="134">
        <v>14000</v>
      </c>
      <c r="L1031" s="134">
        <v>14000</v>
      </c>
      <c r="M1031" s="1035">
        <v>1669</v>
      </c>
      <c r="N1031" s="95">
        <v>500</v>
      </c>
      <c r="O1031" s="2456"/>
      <c r="P1031" s="147"/>
      <c r="Q1031" s="95"/>
      <c r="R1031" s="95"/>
      <c r="S1031" s="146">
        <f t="shared" si="665"/>
        <v>2500</v>
      </c>
      <c r="T1031" s="2457">
        <v>2500</v>
      </c>
      <c r="U1031" s="95"/>
      <c r="V1031" s="95"/>
      <c r="W1031" s="95">
        <f t="shared" si="666"/>
        <v>0</v>
      </c>
      <c r="X1031" s="95"/>
      <c r="Y1031" s="95"/>
      <c r="Z1031" s="95"/>
      <c r="AA1031" s="146">
        <f t="shared" si="667"/>
        <v>0</v>
      </c>
      <c r="AB1031" s="95"/>
      <c r="AC1031" s="95"/>
      <c r="AD1031" s="95"/>
      <c r="AE1031" s="146">
        <f t="shared" si="668"/>
        <v>0</v>
      </c>
      <c r="AF1031" s="95"/>
      <c r="AG1031" s="95"/>
      <c r="AH1031" s="95"/>
      <c r="AI1031" s="146">
        <f t="shared" si="669"/>
        <v>2500</v>
      </c>
      <c r="AJ1031" s="146">
        <v>2500</v>
      </c>
      <c r="AK1031" s="95"/>
      <c r="AL1031" s="95"/>
      <c r="AM1031" s="2458">
        <f t="shared" si="670"/>
        <v>7200</v>
      </c>
      <c r="AN1031" s="2452">
        <v>7200</v>
      </c>
      <c r="AO1031" s="95"/>
      <c r="AP1031" s="95"/>
      <c r="AQ1031" s="2458">
        <f t="shared" si="671"/>
        <v>6800</v>
      </c>
      <c r="AR1031" s="2458">
        <v>6800</v>
      </c>
      <c r="AS1031" s="95"/>
      <c r="AT1031" s="95"/>
      <c r="AU1031" s="95"/>
      <c r="AV1031" s="2458">
        <f t="shared" si="672"/>
        <v>6800</v>
      </c>
      <c r="AW1031" s="2452">
        <v>6800</v>
      </c>
      <c r="AX1031" s="95"/>
      <c r="AY1031" s="95"/>
      <c r="AZ1031" s="95"/>
      <c r="BA1031" s="121"/>
      <c r="BB1031" s="121"/>
      <c r="BC1031" s="121"/>
      <c r="BD1031" s="2329">
        <f t="shared" si="673"/>
        <v>6800</v>
      </c>
      <c r="BE1031" s="2329"/>
      <c r="BF1031" s="955">
        <f t="shared" si="661"/>
        <v>4700</v>
      </c>
      <c r="BG1031" s="2459">
        <v>2022</v>
      </c>
      <c r="BH1031" s="2459" t="s">
        <v>2324</v>
      </c>
      <c r="BI1031" s="2459" t="s">
        <v>2327</v>
      </c>
      <c r="BJ1031" s="2460">
        <f t="shared" si="636"/>
        <v>100</v>
      </c>
      <c r="BK1031" s="2460">
        <f t="shared" si="637"/>
        <v>100</v>
      </c>
      <c r="BL1031" s="2459" t="s">
        <v>40</v>
      </c>
      <c r="BM1031" s="2755"/>
      <c r="BN1031" s="2900" t="s">
        <v>2498</v>
      </c>
      <c r="BO1031" s="2943"/>
      <c r="BP1031" s="2756"/>
      <c r="BQ1031" s="2738"/>
      <c r="BR1031" s="2739"/>
      <c r="BS1031" s="2739"/>
      <c r="BT1031" s="2739"/>
      <c r="BU1031" s="2739"/>
    </row>
    <row r="1032" spans="1:73" s="2338" customFormat="1" ht="54" customHeight="1">
      <c r="A1032" s="2446">
        <v>5</v>
      </c>
      <c r="B1032" s="2639" t="s">
        <v>1071</v>
      </c>
      <c r="C1032" s="173" t="s">
        <v>820</v>
      </c>
      <c r="D1032" s="173" t="s">
        <v>1072</v>
      </c>
      <c r="E1032" s="2641" t="s">
        <v>524</v>
      </c>
      <c r="F1032" s="2642" t="s">
        <v>1073</v>
      </c>
      <c r="G1032" s="2451">
        <v>27500</v>
      </c>
      <c r="H1032" s="2451">
        <v>27500</v>
      </c>
      <c r="I1032" s="118"/>
      <c r="J1032" s="118"/>
      <c r="K1032" s="134">
        <v>27500</v>
      </c>
      <c r="L1032" s="134">
        <v>27500</v>
      </c>
      <c r="M1032" s="1035">
        <v>3164</v>
      </c>
      <c r="N1032" s="95">
        <v>1500</v>
      </c>
      <c r="O1032" s="2456"/>
      <c r="P1032" s="147"/>
      <c r="Q1032" s="95"/>
      <c r="R1032" s="95"/>
      <c r="S1032" s="146">
        <f t="shared" si="665"/>
        <v>10500</v>
      </c>
      <c r="T1032" s="2452">
        <v>10500</v>
      </c>
      <c r="U1032" s="95"/>
      <c r="V1032" s="95"/>
      <c r="W1032" s="95">
        <f t="shared" si="666"/>
        <v>0</v>
      </c>
      <c r="X1032" s="95"/>
      <c r="Y1032" s="95"/>
      <c r="Z1032" s="95"/>
      <c r="AA1032" s="146">
        <f t="shared" si="667"/>
        <v>1635.13</v>
      </c>
      <c r="AB1032" s="95">
        <v>1635.13</v>
      </c>
      <c r="AC1032" s="95"/>
      <c r="AD1032" s="95"/>
      <c r="AE1032" s="146">
        <f t="shared" si="668"/>
        <v>0</v>
      </c>
      <c r="AF1032" s="95"/>
      <c r="AG1032" s="95"/>
      <c r="AH1032" s="95"/>
      <c r="AI1032" s="146">
        <f t="shared" si="669"/>
        <v>10500</v>
      </c>
      <c r="AJ1032" s="146">
        <v>10500</v>
      </c>
      <c r="AK1032" s="95"/>
      <c r="AL1032" s="95"/>
      <c r="AM1032" s="2458">
        <f t="shared" si="670"/>
        <v>19500</v>
      </c>
      <c r="AN1032" s="2452">
        <v>19500</v>
      </c>
      <c r="AO1032" s="95"/>
      <c r="AP1032" s="95"/>
      <c r="AQ1032" s="2458">
        <f t="shared" si="671"/>
        <v>8000</v>
      </c>
      <c r="AR1032" s="2458">
        <v>8000</v>
      </c>
      <c r="AS1032" s="95"/>
      <c r="AT1032" s="95"/>
      <c r="AU1032" s="95"/>
      <c r="AV1032" s="2458">
        <f t="shared" si="672"/>
        <v>8000</v>
      </c>
      <c r="AW1032" s="2452">
        <v>8000</v>
      </c>
      <c r="AX1032" s="95"/>
      <c r="AY1032" s="95"/>
      <c r="AZ1032" s="95"/>
      <c r="BA1032" s="121"/>
      <c r="BB1032" s="121"/>
      <c r="BC1032" s="121"/>
      <c r="BD1032" s="2329">
        <f t="shared" si="673"/>
        <v>8000</v>
      </c>
      <c r="BE1032" s="2329"/>
      <c r="BF1032" s="955">
        <f t="shared" si="661"/>
        <v>9000</v>
      </c>
      <c r="BG1032" s="2459">
        <v>2022</v>
      </c>
      <c r="BH1032" s="2459" t="s">
        <v>2324</v>
      </c>
      <c r="BI1032" s="2459" t="s">
        <v>2327</v>
      </c>
      <c r="BJ1032" s="2460">
        <f t="shared" si="636"/>
        <v>100</v>
      </c>
      <c r="BK1032" s="2460">
        <f t="shared" si="637"/>
        <v>100</v>
      </c>
      <c r="BL1032" s="2459" t="s">
        <v>40</v>
      </c>
      <c r="BM1032" s="2755"/>
      <c r="BN1032" s="2900" t="s">
        <v>2498</v>
      </c>
      <c r="BO1032" s="2943"/>
      <c r="BP1032" s="2756"/>
      <c r="BQ1032" s="2738"/>
      <c r="BR1032" s="2739"/>
      <c r="BS1032" s="2739"/>
      <c r="BT1032" s="2739"/>
      <c r="BU1032" s="2739"/>
    </row>
    <row r="1033" spans="1:73" s="2338" customFormat="1" ht="51">
      <c r="A1033" s="2446">
        <v>6</v>
      </c>
      <c r="B1033" s="2639" t="s">
        <v>1074</v>
      </c>
      <c r="C1033" s="173" t="s">
        <v>832</v>
      </c>
      <c r="D1033" s="173" t="s">
        <v>1075</v>
      </c>
      <c r="E1033" s="2641" t="s">
        <v>524</v>
      </c>
      <c r="F1033" s="2642" t="s">
        <v>1076</v>
      </c>
      <c r="G1033" s="2451">
        <v>7200</v>
      </c>
      <c r="H1033" s="2451">
        <v>7200</v>
      </c>
      <c r="I1033" s="118"/>
      <c r="J1033" s="118"/>
      <c r="K1033" s="134">
        <v>7200</v>
      </c>
      <c r="L1033" s="134">
        <v>7200</v>
      </c>
      <c r="M1033" s="1006">
        <v>7170</v>
      </c>
      <c r="N1033" s="146">
        <v>5200</v>
      </c>
      <c r="O1033" s="2456"/>
      <c r="P1033" s="147"/>
      <c r="Q1033" s="146"/>
      <c r="R1033" s="146"/>
      <c r="S1033" s="146">
        <f t="shared" si="665"/>
        <v>3113</v>
      </c>
      <c r="T1033" s="2458">
        <v>3113</v>
      </c>
      <c r="U1033" s="146"/>
      <c r="V1033" s="146"/>
      <c r="W1033" s="146">
        <f t="shared" si="666"/>
        <v>0</v>
      </c>
      <c r="X1033" s="146"/>
      <c r="Y1033" s="146"/>
      <c r="Z1033" s="146"/>
      <c r="AA1033" s="146">
        <f t="shared" si="667"/>
        <v>3113</v>
      </c>
      <c r="AB1033" s="146">
        <v>3113</v>
      </c>
      <c r="AC1033" s="146"/>
      <c r="AD1033" s="146"/>
      <c r="AE1033" s="146">
        <f t="shared" si="668"/>
        <v>0</v>
      </c>
      <c r="AF1033" s="146"/>
      <c r="AG1033" s="146"/>
      <c r="AH1033" s="146"/>
      <c r="AI1033" s="146">
        <f t="shared" si="669"/>
        <v>3113</v>
      </c>
      <c r="AJ1033" s="146">
        <v>3113</v>
      </c>
      <c r="AK1033" s="146"/>
      <c r="AL1033" s="146"/>
      <c r="AM1033" s="2458">
        <f t="shared" si="670"/>
        <v>5413</v>
      </c>
      <c r="AN1033" s="2458">
        <v>5413</v>
      </c>
      <c r="AO1033" s="146"/>
      <c r="AP1033" s="146"/>
      <c r="AQ1033" s="2458">
        <f t="shared" si="671"/>
        <v>1787</v>
      </c>
      <c r="AR1033" s="2458">
        <v>1787</v>
      </c>
      <c r="AS1033" s="146"/>
      <c r="AT1033" s="146"/>
      <c r="AU1033" s="146"/>
      <c r="AV1033" s="2458">
        <f t="shared" si="672"/>
        <v>1787</v>
      </c>
      <c r="AW1033" s="2458">
        <v>1787</v>
      </c>
      <c r="AX1033" s="146"/>
      <c r="AY1033" s="146"/>
      <c r="AZ1033" s="146"/>
      <c r="BA1033" s="191"/>
      <c r="BB1033" s="191"/>
      <c r="BC1033" s="191"/>
      <c r="BD1033" s="2329">
        <f t="shared" si="673"/>
        <v>1787</v>
      </c>
      <c r="BE1033" s="2329"/>
      <c r="BF1033" s="935">
        <f t="shared" si="661"/>
        <v>2300</v>
      </c>
      <c r="BG1033" s="2459">
        <v>2022</v>
      </c>
      <c r="BH1033" s="2459" t="s">
        <v>2324</v>
      </c>
      <c r="BI1033" s="2459" t="s">
        <v>2327</v>
      </c>
      <c r="BJ1033" s="2460">
        <f t="shared" si="636"/>
        <v>100</v>
      </c>
      <c r="BK1033" s="2460">
        <f t="shared" si="637"/>
        <v>100</v>
      </c>
      <c r="BL1033" s="2459" t="s">
        <v>40</v>
      </c>
      <c r="BM1033" s="2461"/>
      <c r="BN1033" s="2900" t="s">
        <v>2498</v>
      </c>
      <c r="BO1033" s="2900"/>
      <c r="BP1033" s="2462"/>
      <c r="BQ1033" s="2738"/>
      <c r="BR1033" s="2739"/>
      <c r="BS1033" s="2739"/>
      <c r="BT1033" s="2739"/>
      <c r="BU1033" s="2739"/>
    </row>
    <row r="1034" spans="1:73" s="1632" customFormat="1" ht="26.25" customHeight="1">
      <c r="A1034" s="2225" t="s">
        <v>74</v>
      </c>
      <c r="B1034" s="2301" t="s">
        <v>2420</v>
      </c>
      <c r="C1034" s="2302"/>
      <c r="D1034" s="2302"/>
      <c r="E1034" s="2303"/>
      <c r="F1034" s="2304"/>
      <c r="G1034" s="2305">
        <f>SUM(G1035:G1038)</f>
        <v>18100</v>
      </c>
      <c r="H1034" s="2305">
        <f t="shared" ref="H1034:BD1034" si="674">SUM(H1035:H1038)</f>
        <v>18100</v>
      </c>
      <c r="I1034" s="2305">
        <f t="shared" si="674"/>
        <v>0</v>
      </c>
      <c r="J1034" s="2305">
        <f t="shared" si="674"/>
        <v>0</v>
      </c>
      <c r="K1034" s="2305">
        <f t="shared" si="674"/>
        <v>18100</v>
      </c>
      <c r="L1034" s="2305">
        <f t="shared" si="674"/>
        <v>18100</v>
      </c>
      <c r="M1034" s="2305">
        <f t="shared" si="674"/>
        <v>2146</v>
      </c>
      <c r="N1034" s="2305">
        <f t="shared" si="674"/>
        <v>2146</v>
      </c>
      <c r="O1034" s="2305">
        <f t="shared" si="674"/>
        <v>0</v>
      </c>
      <c r="P1034" s="2305">
        <f t="shared" si="674"/>
        <v>0</v>
      </c>
      <c r="Q1034" s="2305">
        <f t="shared" si="674"/>
        <v>0</v>
      </c>
      <c r="R1034" s="2305">
        <f t="shared" si="674"/>
        <v>0</v>
      </c>
      <c r="S1034" s="2305">
        <f t="shared" si="674"/>
        <v>7330</v>
      </c>
      <c r="T1034" s="2305">
        <f t="shared" si="674"/>
        <v>7330</v>
      </c>
      <c r="U1034" s="2305">
        <f t="shared" si="674"/>
        <v>0</v>
      </c>
      <c r="V1034" s="2305">
        <f t="shared" si="674"/>
        <v>0</v>
      </c>
      <c r="W1034" s="2305">
        <f t="shared" si="674"/>
        <v>0</v>
      </c>
      <c r="X1034" s="2305">
        <f t="shared" si="674"/>
        <v>0</v>
      </c>
      <c r="Y1034" s="2305">
        <f t="shared" si="674"/>
        <v>0</v>
      </c>
      <c r="Z1034" s="2305">
        <f t="shared" si="674"/>
        <v>0</v>
      </c>
      <c r="AA1034" s="2305">
        <f t="shared" si="674"/>
        <v>2130.105</v>
      </c>
      <c r="AB1034" s="2305">
        <f t="shared" si="674"/>
        <v>2130.105</v>
      </c>
      <c r="AC1034" s="2305">
        <f t="shared" si="674"/>
        <v>0</v>
      </c>
      <c r="AD1034" s="2305">
        <f t="shared" si="674"/>
        <v>0</v>
      </c>
      <c r="AE1034" s="2305">
        <f t="shared" si="674"/>
        <v>0</v>
      </c>
      <c r="AF1034" s="2305">
        <f t="shared" si="674"/>
        <v>0</v>
      </c>
      <c r="AG1034" s="2305">
        <f t="shared" si="674"/>
        <v>0</v>
      </c>
      <c r="AH1034" s="2305">
        <f t="shared" si="674"/>
        <v>0</v>
      </c>
      <c r="AI1034" s="2305">
        <f t="shared" si="674"/>
        <v>7330</v>
      </c>
      <c r="AJ1034" s="2305">
        <f t="shared" si="674"/>
        <v>7330</v>
      </c>
      <c r="AK1034" s="2305">
        <f t="shared" si="674"/>
        <v>0</v>
      </c>
      <c r="AL1034" s="2305">
        <f t="shared" si="674"/>
        <v>0</v>
      </c>
      <c r="AM1034" s="2305">
        <f t="shared" si="674"/>
        <v>7330</v>
      </c>
      <c r="AN1034" s="2305">
        <f t="shared" si="674"/>
        <v>7330</v>
      </c>
      <c r="AO1034" s="2305">
        <f t="shared" si="674"/>
        <v>0</v>
      </c>
      <c r="AP1034" s="2305">
        <f t="shared" si="674"/>
        <v>0</v>
      </c>
      <c r="AQ1034" s="2305">
        <f t="shared" si="674"/>
        <v>10770</v>
      </c>
      <c r="AR1034" s="2305">
        <f t="shared" si="674"/>
        <v>10770</v>
      </c>
      <c r="AS1034" s="2305">
        <f t="shared" si="674"/>
        <v>0</v>
      </c>
      <c r="AT1034" s="2305">
        <f t="shared" si="674"/>
        <v>0</v>
      </c>
      <c r="AU1034" s="2305">
        <f t="shared" si="674"/>
        <v>0</v>
      </c>
      <c r="AV1034" s="2305">
        <f t="shared" si="674"/>
        <v>10770</v>
      </c>
      <c r="AW1034" s="2305">
        <f t="shared" si="674"/>
        <v>10770</v>
      </c>
      <c r="AX1034" s="2305">
        <f t="shared" si="674"/>
        <v>0</v>
      </c>
      <c r="AY1034" s="2305">
        <f t="shared" si="674"/>
        <v>0</v>
      </c>
      <c r="AZ1034" s="2305">
        <f t="shared" si="674"/>
        <v>0</v>
      </c>
      <c r="BA1034" s="2305">
        <f t="shared" si="674"/>
        <v>0</v>
      </c>
      <c r="BB1034" s="2305">
        <f t="shared" si="674"/>
        <v>0</v>
      </c>
      <c r="BC1034" s="2305">
        <f t="shared" si="674"/>
        <v>0</v>
      </c>
      <c r="BD1034" s="2305">
        <f t="shared" si="674"/>
        <v>10770</v>
      </c>
      <c r="BE1034" s="1655"/>
      <c r="BF1034" s="934"/>
      <c r="BG1034" s="1892"/>
      <c r="BH1034" s="1892"/>
      <c r="BI1034" s="1892"/>
      <c r="BJ1034" s="1891">
        <f t="shared" si="636"/>
        <v>100</v>
      </c>
      <c r="BK1034" s="1891">
        <f t="shared" si="637"/>
        <v>100</v>
      </c>
      <c r="BL1034" s="1892"/>
      <c r="BM1034" s="1693"/>
      <c r="BN1034" s="2900" t="s">
        <v>2498</v>
      </c>
      <c r="BO1034" s="1369"/>
      <c r="BP1034" s="1617"/>
      <c r="BQ1034" s="1894"/>
      <c r="BR1034" s="1631"/>
      <c r="BS1034" s="1631"/>
      <c r="BT1034" s="1631"/>
      <c r="BU1034" s="1631"/>
    </row>
    <row r="1035" spans="1:73" s="2406" customFormat="1" ht="44.25" customHeight="1">
      <c r="A1035" s="2446">
        <v>1</v>
      </c>
      <c r="B1035" s="2639" t="s">
        <v>1052</v>
      </c>
      <c r="C1035" s="173" t="s">
        <v>975</v>
      </c>
      <c r="D1035" s="1901" t="s">
        <v>1053</v>
      </c>
      <c r="E1035" s="2641">
        <v>2023</v>
      </c>
      <c r="F1035" s="2642" t="s">
        <v>1054</v>
      </c>
      <c r="G1035" s="2451">
        <v>1500</v>
      </c>
      <c r="H1035" s="2451">
        <v>1500</v>
      </c>
      <c r="I1035" s="118"/>
      <c r="J1035" s="118"/>
      <c r="K1035" s="134">
        <v>1500</v>
      </c>
      <c r="L1035" s="134">
        <v>1500</v>
      </c>
      <c r="M1035" s="1006">
        <v>500</v>
      </c>
      <c r="N1035" s="146">
        <v>500</v>
      </c>
      <c r="O1035" s="2456"/>
      <c r="P1035" s="147"/>
      <c r="Q1035" s="146"/>
      <c r="R1035" s="146"/>
      <c r="S1035" s="146">
        <f>SUM(T1035:V1035)</f>
        <v>500</v>
      </c>
      <c r="T1035" s="2458">
        <v>500</v>
      </c>
      <c r="U1035" s="146"/>
      <c r="V1035" s="146"/>
      <c r="W1035" s="146">
        <f>SUM(X1035:Z1035)</f>
        <v>0</v>
      </c>
      <c r="X1035" s="146"/>
      <c r="Y1035" s="146"/>
      <c r="Z1035" s="146"/>
      <c r="AA1035" s="146">
        <f>SUM(AB1035:AD1035)</f>
        <v>500</v>
      </c>
      <c r="AB1035" s="146">
        <v>500</v>
      </c>
      <c r="AC1035" s="146"/>
      <c r="AD1035" s="146"/>
      <c r="AE1035" s="146">
        <f>SUM(AF1035:AH1035)</f>
        <v>0</v>
      </c>
      <c r="AF1035" s="146"/>
      <c r="AG1035" s="146"/>
      <c r="AH1035" s="146"/>
      <c r="AI1035" s="146">
        <f>SUM(AJ1035:AL1035)</f>
        <v>500</v>
      </c>
      <c r="AJ1035" s="146">
        <v>500</v>
      </c>
      <c r="AK1035" s="146"/>
      <c r="AL1035" s="146"/>
      <c r="AM1035" s="2458">
        <f>SUM(AN1035:AP1035)</f>
        <v>500</v>
      </c>
      <c r="AN1035" s="2458">
        <v>500</v>
      </c>
      <c r="AO1035" s="146"/>
      <c r="AP1035" s="146"/>
      <c r="AQ1035" s="2458">
        <f>SUM(AR1035:AT1035)</f>
        <v>1000</v>
      </c>
      <c r="AR1035" s="2458">
        <v>1000</v>
      </c>
      <c r="AS1035" s="146"/>
      <c r="AT1035" s="146"/>
      <c r="AU1035" s="146"/>
      <c r="AV1035" s="2458">
        <f>SUM(AW1035:AY1035)</f>
        <v>1000</v>
      </c>
      <c r="AW1035" s="2458">
        <v>1000</v>
      </c>
      <c r="AX1035" s="146"/>
      <c r="AY1035" s="146"/>
      <c r="AZ1035" s="146"/>
      <c r="BA1035" s="191"/>
      <c r="BB1035" s="191"/>
      <c r="BC1035" s="191"/>
      <c r="BD1035" s="2566">
        <v>1000</v>
      </c>
      <c r="BE1035" s="2566"/>
      <c r="BF1035" s="935">
        <f>AM1035-S1035</f>
        <v>0</v>
      </c>
      <c r="BG1035" s="2459">
        <v>2023</v>
      </c>
      <c r="BH1035" s="2459" t="s">
        <v>910</v>
      </c>
      <c r="BI1035" s="2459"/>
      <c r="BJ1035" s="2460">
        <f t="shared" si="636"/>
        <v>100</v>
      </c>
      <c r="BK1035" s="2460">
        <f t="shared" si="637"/>
        <v>100</v>
      </c>
      <c r="BL1035" s="2459" t="s">
        <v>40</v>
      </c>
      <c r="BM1035" s="2461"/>
      <c r="BN1035" s="2900" t="s">
        <v>2498</v>
      </c>
      <c r="BO1035" s="2900"/>
      <c r="BP1035" s="2462"/>
      <c r="BQ1035" s="2738"/>
      <c r="BR1035" s="2740"/>
      <c r="BS1035" s="2740"/>
      <c r="BT1035" s="2740"/>
      <c r="BU1035" s="2740"/>
    </row>
    <row r="1036" spans="1:73" s="2406" customFormat="1" ht="44.25" customHeight="1">
      <c r="A1036" s="2446">
        <v>2</v>
      </c>
      <c r="B1036" s="2639" t="s">
        <v>1055</v>
      </c>
      <c r="C1036" s="173" t="s">
        <v>1056</v>
      </c>
      <c r="D1036" s="1901" t="s">
        <v>1057</v>
      </c>
      <c r="E1036" s="2641">
        <v>2023</v>
      </c>
      <c r="F1036" s="2642" t="s">
        <v>1058</v>
      </c>
      <c r="G1036" s="2451">
        <v>1500</v>
      </c>
      <c r="H1036" s="2451">
        <v>1500</v>
      </c>
      <c r="I1036" s="118"/>
      <c r="J1036" s="118"/>
      <c r="K1036" s="134">
        <v>1500</v>
      </c>
      <c r="L1036" s="134">
        <v>1500</v>
      </c>
      <c r="M1036" s="1006"/>
      <c r="N1036" s="146"/>
      <c r="O1036" s="2456"/>
      <c r="P1036" s="147"/>
      <c r="Q1036" s="146"/>
      <c r="R1036" s="146"/>
      <c r="S1036" s="146">
        <f>SUM(T1036:V1036)</f>
        <v>500</v>
      </c>
      <c r="T1036" s="2458">
        <v>500</v>
      </c>
      <c r="U1036" s="146"/>
      <c r="V1036" s="146"/>
      <c r="W1036" s="146">
        <f>SUM(X1036:Z1036)</f>
        <v>0</v>
      </c>
      <c r="X1036" s="146"/>
      <c r="Y1036" s="146"/>
      <c r="Z1036" s="146"/>
      <c r="AA1036" s="146">
        <f>SUM(AB1036:AD1036)</f>
        <v>0</v>
      </c>
      <c r="AB1036" s="146"/>
      <c r="AC1036" s="146"/>
      <c r="AD1036" s="146"/>
      <c r="AE1036" s="146">
        <f>SUM(AF1036:AH1036)</f>
        <v>0</v>
      </c>
      <c r="AF1036" s="146"/>
      <c r="AG1036" s="146"/>
      <c r="AH1036" s="146"/>
      <c r="AI1036" s="146">
        <f>SUM(AJ1036:AL1036)</f>
        <v>500</v>
      </c>
      <c r="AJ1036" s="146">
        <v>500</v>
      </c>
      <c r="AK1036" s="146"/>
      <c r="AL1036" s="146"/>
      <c r="AM1036" s="2458">
        <f>SUM(AN1036:AP1036)</f>
        <v>500</v>
      </c>
      <c r="AN1036" s="2458">
        <v>500</v>
      </c>
      <c r="AO1036" s="146"/>
      <c r="AP1036" s="146"/>
      <c r="AQ1036" s="2458">
        <f>SUM(AR1036:AT1036)</f>
        <v>1000</v>
      </c>
      <c r="AR1036" s="2458">
        <v>1000</v>
      </c>
      <c r="AS1036" s="146"/>
      <c r="AT1036" s="146"/>
      <c r="AU1036" s="146"/>
      <c r="AV1036" s="2458">
        <f>SUM(AW1036:AY1036)</f>
        <v>1000</v>
      </c>
      <c r="AW1036" s="2458">
        <v>1000</v>
      </c>
      <c r="AX1036" s="146"/>
      <c r="AY1036" s="146"/>
      <c r="AZ1036" s="146"/>
      <c r="BA1036" s="191"/>
      <c r="BB1036" s="191"/>
      <c r="BC1036" s="191"/>
      <c r="BD1036" s="2566">
        <v>1000</v>
      </c>
      <c r="BE1036" s="2566"/>
      <c r="BF1036" s="935">
        <f>AM1036-S1036</f>
        <v>0</v>
      </c>
      <c r="BG1036" s="2459">
        <v>2023</v>
      </c>
      <c r="BH1036" s="2459" t="s">
        <v>910</v>
      </c>
      <c r="BI1036" s="2459"/>
      <c r="BJ1036" s="2460">
        <f t="shared" si="636"/>
        <v>100</v>
      </c>
      <c r="BK1036" s="2460">
        <f t="shared" si="637"/>
        <v>100</v>
      </c>
      <c r="BL1036" s="2459" t="s">
        <v>40</v>
      </c>
      <c r="BM1036" s="2461"/>
      <c r="BN1036" s="2900" t="s">
        <v>2498</v>
      </c>
      <c r="BO1036" s="2900"/>
      <c r="BP1036" s="2462"/>
      <c r="BQ1036" s="2738"/>
      <c r="BR1036" s="2740"/>
      <c r="BS1036" s="2740"/>
      <c r="BT1036" s="2740"/>
      <c r="BU1036" s="2740"/>
    </row>
    <row r="1037" spans="1:73" s="2406" customFormat="1" ht="44.25" customHeight="1">
      <c r="A1037" s="2446">
        <v>3</v>
      </c>
      <c r="B1037" s="2639" t="s">
        <v>1077</v>
      </c>
      <c r="C1037" s="173" t="s">
        <v>978</v>
      </c>
      <c r="D1037" s="173" t="s">
        <v>1078</v>
      </c>
      <c r="E1037" s="2641" t="s">
        <v>598</v>
      </c>
      <c r="F1037" s="2642" t="s">
        <v>1079</v>
      </c>
      <c r="G1037" s="2451">
        <v>5100</v>
      </c>
      <c r="H1037" s="2451">
        <v>5100</v>
      </c>
      <c r="I1037" s="118"/>
      <c r="J1037" s="118"/>
      <c r="K1037" s="134">
        <v>5100</v>
      </c>
      <c r="L1037" s="134">
        <v>5100</v>
      </c>
      <c r="M1037" s="1006">
        <v>640</v>
      </c>
      <c r="N1037" s="146">
        <v>640</v>
      </c>
      <c r="O1037" s="2456"/>
      <c r="P1037" s="147"/>
      <c r="Q1037" s="146"/>
      <c r="R1037" s="146"/>
      <c r="S1037" s="146">
        <f t="shared" si="665"/>
        <v>1530</v>
      </c>
      <c r="T1037" s="2458">
        <v>1530</v>
      </c>
      <c r="U1037" s="146"/>
      <c r="V1037" s="146"/>
      <c r="W1037" s="146">
        <f t="shared" si="666"/>
        <v>0</v>
      </c>
      <c r="X1037" s="146"/>
      <c r="Y1037" s="146"/>
      <c r="Z1037" s="146"/>
      <c r="AA1037" s="147">
        <f t="shared" si="667"/>
        <v>1338.7</v>
      </c>
      <c r="AB1037" s="147">
        <v>1338.7</v>
      </c>
      <c r="AC1037" s="146"/>
      <c r="AD1037" s="146"/>
      <c r="AE1037" s="147">
        <f t="shared" si="668"/>
        <v>0</v>
      </c>
      <c r="AF1037" s="146"/>
      <c r="AG1037" s="146"/>
      <c r="AH1037" s="146"/>
      <c r="AI1037" s="147">
        <f t="shared" si="669"/>
        <v>1530</v>
      </c>
      <c r="AJ1037" s="146">
        <v>1530</v>
      </c>
      <c r="AK1037" s="146"/>
      <c r="AL1037" s="146"/>
      <c r="AM1037" s="2456">
        <f t="shared" si="670"/>
        <v>1530</v>
      </c>
      <c r="AN1037" s="2458">
        <v>1530</v>
      </c>
      <c r="AO1037" s="146"/>
      <c r="AP1037" s="146"/>
      <c r="AQ1037" s="2458">
        <f t="shared" si="671"/>
        <v>3570</v>
      </c>
      <c r="AR1037" s="2458">
        <v>3570</v>
      </c>
      <c r="AS1037" s="146"/>
      <c r="AT1037" s="146"/>
      <c r="AU1037" s="146"/>
      <c r="AV1037" s="2458">
        <f t="shared" si="672"/>
        <v>3570</v>
      </c>
      <c r="AW1037" s="2458">
        <v>3570</v>
      </c>
      <c r="AX1037" s="146"/>
      <c r="AY1037" s="146"/>
      <c r="AZ1037" s="146"/>
      <c r="BA1037" s="191"/>
      <c r="BB1037" s="191"/>
      <c r="BC1037" s="191"/>
      <c r="BD1037" s="2566">
        <v>3570</v>
      </c>
      <c r="BE1037" s="2566"/>
      <c r="BF1037" s="935">
        <f t="shared" si="661"/>
        <v>0</v>
      </c>
      <c r="BG1037" s="2459">
        <v>2023</v>
      </c>
      <c r="BH1037" s="2459" t="s">
        <v>2324</v>
      </c>
      <c r="BI1037" s="2459" t="s">
        <v>2327</v>
      </c>
      <c r="BJ1037" s="2460">
        <f t="shared" si="636"/>
        <v>100</v>
      </c>
      <c r="BK1037" s="2460">
        <f t="shared" si="637"/>
        <v>100</v>
      </c>
      <c r="BL1037" s="2459" t="s">
        <v>40</v>
      </c>
      <c r="BM1037" s="2461"/>
      <c r="BN1037" s="2900" t="s">
        <v>2498</v>
      </c>
      <c r="BO1037" s="2900"/>
      <c r="BP1037" s="2462"/>
      <c r="BQ1037" s="2738"/>
      <c r="BR1037" s="2740"/>
      <c r="BS1037" s="2740"/>
      <c r="BT1037" s="2740"/>
      <c r="BU1037" s="2740"/>
    </row>
    <row r="1038" spans="1:73" s="2406" customFormat="1" ht="44.25" customHeight="1">
      <c r="A1038" s="2446">
        <v>4</v>
      </c>
      <c r="B1038" s="2639" t="s">
        <v>1080</v>
      </c>
      <c r="C1038" s="173" t="s">
        <v>845</v>
      </c>
      <c r="D1038" s="173" t="s">
        <v>1081</v>
      </c>
      <c r="E1038" s="2641" t="s">
        <v>598</v>
      </c>
      <c r="F1038" s="2642" t="s">
        <v>1082</v>
      </c>
      <c r="G1038" s="2451">
        <v>10000</v>
      </c>
      <c r="H1038" s="2451">
        <v>10000</v>
      </c>
      <c r="I1038" s="118"/>
      <c r="J1038" s="118"/>
      <c r="K1038" s="134">
        <v>10000</v>
      </c>
      <c r="L1038" s="134">
        <v>10000</v>
      </c>
      <c r="M1038" s="1006">
        <v>1006</v>
      </c>
      <c r="N1038" s="146">
        <v>1006</v>
      </c>
      <c r="O1038" s="2456"/>
      <c r="P1038" s="147"/>
      <c r="Q1038" s="146"/>
      <c r="R1038" s="146"/>
      <c r="S1038" s="146">
        <f t="shared" si="665"/>
        <v>4800</v>
      </c>
      <c r="T1038" s="2458">
        <v>4800</v>
      </c>
      <c r="U1038" s="146"/>
      <c r="V1038" s="146"/>
      <c r="W1038" s="146">
        <f t="shared" si="666"/>
        <v>0</v>
      </c>
      <c r="X1038" s="146"/>
      <c r="Y1038" s="146"/>
      <c r="Z1038" s="146"/>
      <c r="AA1038" s="146">
        <f t="shared" si="667"/>
        <v>291.40499999999997</v>
      </c>
      <c r="AB1038" s="146">
        <v>291.40499999999997</v>
      </c>
      <c r="AC1038" s="146"/>
      <c r="AD1038" s="146"/>
      <c r="AE1038" s="146">
        <f t="shared" si="668"/>
        <v>0</v>
      </c>
      <c r="AF1038" s="146"/>
      <c r="AG1038" s="146"/>
      <c r="AH1038" s="146"/>
      <c r="AI1038" s="146">
        <f t="shared" si="669"/>
        <v>4800</v>
      </c>
      <c r="AJ1038" s="146">
        <v>4800</v>
      </c>
      <c r="AK1038" s="146"/>
      <c r="AL1038" s="146"/>
      <c r="AM1038" s="2458">
        <f t="shared" si="670"/>
        <v>4800</v>
      </c>
      <c r="AN1038" s="2458">
        <v>4800</v>
      </c>
      <c r="AO1038" s="146"/>
      <c r="AP1038" s="146"/>
      <c r="AQ1038" s="2458">
        <f t="shared" si="671"/>
        <v>5200</v>
      </c>
      <c r="AR1038" s="2458">
        <v>5200</v>
      </c>
      <c r="AS1038" s="146"/>
      <c r="AT1038" s="146"/>
      <c r="AU1038" s="146"/>
      <c r="AV1038" s="2458">
        <f t="shared" si="672"/>
        <v>5200</v>
      </c>
      <c r="AW1038" s="2458">
        <v>5200</v>
      </c>
      <c r="AX1038" s="146"/>
      <c r="AY1038" s="146"/>
      <c r="AZ1038" s="146"/>
      <c r="BA1038" s="191"/>
      <c r="BB1038" s="191"/>
      <c r="BC1038" s="191"/>
      <c r="BD1038" s="2566">
        <f>5200</f>
        <v>5200</v>
      </c>
      <c r="BE1038" s="2566"/>
      <c r="BF1038" s="935">
        <f t="shared" si="661"/>
        <v>0</v>
      </c>
      <c r="BG1038" s="2459">
        <v>2023</v>
      </c>
      <c r="BH1038" s="2459" t="s">
        <v>2324</v>
      </c>
      <c r="BI1038" s="2459" t="s">
        <v>2327</v>
      </c>
      <c r="BJ1038" s="2460">
        <f t="shared" si="636"/>
        <v>100</v>
      </c>
      <c r="BK1038" s="2460">
        <f t="shared" si="637"/>
        <v>100</v>
      </c>
      <c r="BL1038" s="2459" t="s">
        <v>40</v>
      </c>
      <c r="BM1038" s="2461"/>
      <c r="BN1038" s="2900" t="s">
        <v>2498</v>
      </c>
      <c r="BO1038" s="2900"/>
      <c r="BP1038" s="2462"/>
      <c r="BQ1038" s="2738"/>
      <c r="BR1038" s="2740"/>
      <c r="BS1038" s="2740"/>
      <c r="BT1038" s="2740"/>
      <c r="BU1038" s="2740"/>
    </row>
    <row r="1039" spans="1:73" s="2343" customFormat="1" ht="25.5" customHeight="1">
      <c r="A1039" s="2560" t="s">
        <v>712</v>
      </c>
      <c r="B1039" s="2488" t="s">
        <v>2468</v>
      </c>
      <c r="C1039" s="2306"/>
      <c r="D1039" s="2306"/>
      <c r="E1039" s="2802"/>
      <c r="F1039" s="2803"/>
      <c r="G1039" s="2804"/>
      <c r="H1039" s="2804"/>
      <c r="I1039" s="2307"/>
      <c r="J1039" s="2307"/>
      <c r="K1039" s="2048"/>
      <c r="L1039" s="2048"/>
      <c r="M1039" s="2049"/>
      <c r="N1039" s="2050"/>
      <c r="O1039" s="2564"/>
      <c r="P1039" s="2051"/>
      <c r="Q1039" s="2050"/>
      <c r="R1039" s="2050"/>
      <c r="S1039" s="2050"/>
      <c r="T1039" s="2565"/>
      <c r="U1039" s="2050"/>
      <c r="V1039" s="2050"/>
      <c r="W1039" s="2050"/>
      <c r="X1039" s="2050"/>
      <c r="Y1039" s="2050"/>
      <c r="Z1039" s="2050"/>
      <c r="AA1039" s="2050"/>
      <c r="AB1039" s="2050"/>
      <c r="AC1039" s="2050"/>
      <c r="AD1039" s="2050"/>
      <c r="AE1039" s="2050"/>
      <c r="AF1039" s="2050"/>
      <c r="AG1039" s="2050"/>
      <c r="AH1039" s="2050"/>
      <c r="AI1039" s="2050"/>
      <c r="AJ1039" s="2050"/>
      <c r="AK1039" s="2050"/>
      <c r="AL1039" s="2050"/>
      <c r="AM1039" s="2565"/>
      <c r="AN1039" s="2565"/>
      <c r="AO1039" s="2050"/>
      <c r="AP1039" s="2050"/>
      <c r="AQ1039" s="2565"/>
      <c r="AR1039" s="2565"/>
      <c r="AS1039" s="2050"/>
      <c r="AT1039" s="2050"/>
      <c r="AU1039" s="2050"/>
      <c r="AV1039" s="2565"/>
      <c r="AW1039" s="2565"/>
      <c r="AX1039" s="2050"/>
      <c r="AY1039" s="2050"/>
      <c r="AZ1039" s="2050"/>
      <c r="BA1039" s="2050"/>
      <c r="BB1039" s="2050"/>
      <c r="BC1039" s="2050"/>
      <c r="BD1039" s="2565">
        <v>8334</v>
      </c>
      <c r="BE1039" s="2565"/>
      <c r="BF1039" s="2052"/>
      <c r="BG1039" s="2564"/>
      <c r="BH1039" s="2564"/>
      <c r="BI1039" s="2564"/>
      <c r="BJ1039" s="2567" t="e">
        <f t="shared" si="636"/>
        <v>#DIV/0!</v>
      </c>
      <c r="BK1039" s="2567" t="e">
        <f t="shared" si="637"/>
        <v>#DIV/0!</v>
      </c>
      <c r="BL1039" s="2564" t="s">
        <v>2327</v>
      </c>
      <c r="BM1039" s="2383"/>
      <c r="BN1039" s="2900" t="s">
        <v>2498</v>
      </c>
      <c r="BO1039" s="2907"/>
      <c r="BP1039" s="2568"/>
      <c r="BQ1039" s="2788"/>
      <c r="BR1039" s="2788"/>
      <c r="BS1039" s="2788"/>
      <c r="BT1039" s="2788"/>
      <c r="BU1039" s="2788"/>
    </row>
    <row r="1040" spans="1:73" s="1927" customFormat="1" ht="39.75" customHeight="1">
      <c r="A1040" s="2235">
        <v>1</v>
      </c>
      <c r="B1040" s="2150" t="s">
        <v>1083</v>
      </c>
      <c r="C1040" s="2117" t="s">
        <v>845</v>
      </c>
      <c r="D1040" s="2117" t="s">
        <v>1084</v>
      </c>
      <c r="E1040" s="2118" t="s">
        <v>1085</v>
      </c>
      <c r="F1040" s="2119" t="s">
        <v>1086</v>
      </c>
      <c r="G1040" s="2121">
        <v>4581</v>
      </c>
      <c r="H1040" s="2121">
        <v>4581</v>
      </c>
      <c r="I1040" s="2121"/>
      <c r="J1040" s="2121"/>
      <c r="K1040" s="2017">
        <v>4581</v>
      </c>
      <c r="L1040" s="2017">
        <v>4581</v>
      </c>
      <c r="M1040" s="2059"/>
      <c r="N1040" s="1554"/>
      <c r="O1040" s="2060"/>
      <c r="P1040" s="2060"/>
      <c r="Q1040" s="1554"/>
      <c r="R1040" s="1554"/>
      <c r="S1040" s="1554">
        <f t="shared" si="665"/>
        <v>0</v>
      </c>
      <c r="T1040" s="1554"/>
      <c r="U1040" s="1554"/>
      <c r="V1040" s="1554"/>
      <c r="W1040" s="1554">
        <f t="shared" si="666"/>
        <v>0</v>
      </c>
      <c r="X1040" s="1554"/>
      <c r="Y1040" s="1554"/>
      <c r="Z1040" s="1554"/>
      <c r="AA1040" s="1554">
        <f t="shared" si="667"/>
        <v>0</v>
      </c>
      <c r="AB1040" s="1554"/>
      <c r="AC1040" s="1554"/>
      <c r="AD1040" s="1554"/>
      <c r="AE1040" s="1554">
        <f t="shared" si="668"/>
        <v>0</v>
      </c>
      <c r="AF1040" s="1554"/>
      <c r="AG1040" s="1554"/>
      <c r="AH1040" s="1554"/>
      <c r="AI1040" s="1554">
        <f t="shared" si="669"/>
        <v>0</v>
      </c>
      <c r="AJ1040" s="1554"/>
      <c r="AK1040" s="1554"/>
      <c r="AL1040" s="1554"/>
      <c r="AM1040" s="1554">
        <f t="shared" si="670"/>
        <v>0</v>
      </c>
      <c r="AN1040" s="1554"/>
      <c r="AO1040" s="1554"/>
      <c r="AP1040" s="1554"/>
      <c r="AQ1040" s="1554">
        <f t="shared" si="671"/>
        <v>4581</v>
      </c>
      <c r="AR1040" s="1554">
        <v>4581</v>
      </c>
      <c r="AS1040" s="1554"/>
      <c r="AT1040" s="1554"/>
      <c r="AU1040" s="1554"/>
      <c r="AV1040" s="1554">
        <v>3000</v>
      </c>
      <c r="AW1040" s="1554">
        <v>3000</v>
      </c>
      <c r="AX1040" s="1554"/>
      <c r="AY1040" s="1554"/>
      <c r="AZ1040" s="1554"/>
      <c r="BA1040" s="2061"/>
      <c r="BB1040" s="2061"/>
      <c r="BC1040" s="2061"/>
      <c r="BD1040" s="2061"/>
      <c r="BE1040" s="2061"/>
      <c r="BF1040" s="2062">
        <f t="shared" si="661"/>
        <v>0</v>
      </c>
      <c r="BG1040" s="2063">
        <v>2024</v>
      </c>
      <c r="BH1040" s="2063" t="s">
        <v>2323</v>
      </c>
      <c r="BI1040" s="2063" t="s">
        <v>2327</v>
      </c>
      <c r="BJ1040" s="2064">
        <f t="shared" si="636"/>
        <v>0</v>
      </c>
      <c r="BK1040" s="2064">
        <f t="shared" si="637"/>
        <v>0</v>
      </c>
      <c r="BL1040" s="2063"/>
      <c r="BM1040" s="2122"/>
      <c r="BN1040" s="2900" t="s">
        <v>2498</v>
      </c>
      <c r="BO1040" s="2902"/>
      <c r="BP1040" s="2066"/>
      <c r="BQ1040" s="2149"/>
      <c r="BR1040" s="2149"/>
      <c r="BS1040" s="2149"/>
      <c r="BT1040" s="2149"/>
      <c r="BU1040" s="2149"/>
    </row>
    <row r="1041" spans="1:73" s="1927" customFormat="1" ht="35.25" customHeight="1">
      <c r="A1041" s="2235">
        <v>2</v>
      </c>
      <c r="B1041" s="2308" t="s">
        <v>1087</v>
      </c>
      <c r="C1041" s="2117" t="s">
        <v>840</v>
      </c>
      <c r="D1041" s="2117"/>
      <c r="E1041" s="2118"/>
      <c r="F1041" s="2119"/>
      <c r="G1041" s="2121">
        <v>3970</v>
      </c>
      <c r="H1041" s="2121">
        <v>3970</v>
      </c>
      <c r="I1041" s="2121"/>
      <c r="J1041" s="2121"/>
      <c r="K1041" s="2017">
        <v>2234</v>
      </c>
      <c r="L1041" s="2017">
        <v>2234</v>
      </c>
      <c r="M1041" s="2059"/>
      <c r="N1041" s="1554"/>
      <c r="O1041" s="2060"/>
      <c r="P1041" s="2060"/>
      <c r="Q1041" s="1554"/>
      <c r="R1041" s="1554"/>
      <c r="S1041" s="1554">
        <f t="shared" si="665"/>
        <v>0</v>
      </c>
      <c r="T1041" s="1554"/>
      <c r="U1041" s="1554"/>
      <c r="V1041" s="1554"/>
      <c r="W1041" s="1554">
        <f t="shared" si="666"/>
        <v>0</v>
      </c>
      <c r="X1041" s="1554"/>
      <c r="Y1041" s="1554"/>
      <c r="Z1041" s="1554"/>
      <c r="AA1041" s="1554">
        <f t="shared" si="667"/>
        <v>0</v>
      </c>
      <c r="AB1041" s="1554"/>
      <c r="AC1041" s="1554"/>
      <c r="AD1041" s="1554"/>
      <c r="AE1041" s="1554">
        <f t="shared" si="668"/>
        <v>0</v>
      </c>
      <c r="AF1041" s="1554"/>
      <c r="AG1041" s="1554"/>
      <c r="AH1041" s="1554"/>
      <c r="AI1041" s="1554">
        <f t="shared" si="669"/>
        <v>0</v>
      </c>
      <c r="AJ1041" s="1554"/>
      <c r="AK1041" s="1554"/>
      <c r="AL1041" s="1554"/>
      <c r="AM1041" s="1554">
        <f t="shared" si="670"/>
        <v>0</v>
      </c>
      <c r="AN1041" s="1554"/>
      <c r="AO1041" s="1554"/>
      <c r="AP1041" s="1554"/>
      <c r="AQ1041" s="1554">
        <v>2234</v>
      </c>
      <c r="AR1041" s="1554">
        <v>2234</v>
      </c>
      <c r="AS1041" s="1554"/>
      <c r="AT1041" s="1554"/>
      <c r="AU1041" s="1554"/>
      <c r="AV1041" s="1554">
        <f t="shared" si="672"/>
        <v>2234</v>
      </c>
      <c r="AW1041" s="1554">
        <v>2234</v>
      </c>
      <c r="AX1041" s="1554"/>
      <c r="AY1041" s="1554"/>
      <c r="AZ1041" s="1554"/>
      <c r="BA1041" s="2061"/>
      <c r="BB1041" s="2061"/>
      <c r="BC1041" s="2061"/>
      <c r="BD1041" s="2061"/>
      <c r="BE1041" s="2061"/>
      <c r="BF1041" s="2062">
        <f t="shared" si="661"/>
        <v>0</v>
      </c>
      <c r="BG1041" s="2063">
        <v>2024</v>
      </c>
      <c r="BH1041" s="2063" t="s">
        <v>2323</v>
      </c>
      <c r="BI1041" s="2063" t="s">
        <v>2327</v>
      </c>
      <c r="BJ1041" s="2064">
        <f t="shared" si="636"/>
        <v>0</v>
      </c>
      <c r="BK1041" s="2064">
        <f t="shared" si="637"/>
        <v>0</v>
      </c>
      <c r="BL1041" s="2063"/>
      <c r="BM1041" s="2122"/>
      <c r="BN1041" s="2900" t="s">
        <v>2498</v>
      </c>
      <c r="BO1041" s="2902"/>
      <c r="BP1041" s="2066"/>
      <c r="BQ1041" s="2149"/>
      <c r="BR1041" s="2149"/>
      <c r="BS1041" s="2149"/>
      <c r="BT1041" s="2149"/>
      <c r="BU1041" s="2149"/>
    </row>
    <row r="1042" spans="1:73" s="1927" customFormat="1" ht="36.75" customHeight="1">
      <c r="A1042" s="2235">
        <v>3</v>
      </c>
      <c r="B1042" s="2168" t="s">
        <v>1092</v>
      </c>
      <c r="C1042" s="2117"/>
      <c r="D1042" s="2117"/>
      <c r="E1042" s="2118"/>
      <c r="F1042" s="2119"/>
      <c r="G1042" s="2121">
        <v>9000</v>
      </c>
      <c r="H1042" s="2121">
        <v>9000</v>
      </c>
      <c r="I1042" s="2121"/>
      <c r="J1042" s="2121"/>
      <c r="K1042" s="2121">
        <v>9000</v>
      </c>
      <c r="L1042" s="2121">
        <v>9000</v>
      </c>
      <c r="M1042" s="2278"/>
      <c r="N1042" s="2146"/>
      <c r="O1042" s="2060"/>
      <c r="P1042" s="2060"/>
      <c r="Q1042" s="2146"/>
      <c r="R1042" s="2146"/>
      <c r="S1042" s="2146">
        <f t="shared" si="665"/>
        <v>0</v>
      </c>
      <c r="T1042" s="2146"/>
      <c r="U1042" s="2146"/>
      <c r="V1042" s="2146"/>
      <c r="W1042" s="2146">
        <f t="shared" si="666"/>
        <v>0</v>
      </c>
      <c r="X1042" s="2146"/>
      <c r="Y1042" s="2146"/>
      <c r="Z1042" s="2146"/>
      <c r="AA1042" s="2146">
        <f t="shared" si="667"/>
        <v>0</v>
      </c>
      <c r="AB1042" s="2146"/>
      <c r="AC1042" s="2146"/>
      <c r="AD1042" s="2146"/>
      <c r="AE1042" s="2146">
        <f t="shared" si="668"/>
        <v>0</v>
      </c>
      <c r="AF1042" s="2146"/>
      <c r="AG1042" s="2146"/>
      <c r="AH1042" s="2146"/>
      <c r="AI1042" s="2146">
        <f t="shared" si="669"/>
        <v>0</v>
      </c>
      <c r="AJ1042" s="2146"/>
      <c r="AK1042" s="2146"/>
      <c r="AL1042" s="2146"/>
      <c r="AM1042" s="2146">
        <f t="shared" si="670"/>
        <v>0</v>
      </c>
      <c r="AN1042" s="2146"/>
      <c r="AO1042" s="2146"/>
      <c r="AP1042" s="2146"/>
      <c r="AQ1042" s="1554">
        <f t="shared" si="671"/>
        <v>9000</v>
      </c>
      <c r="AR1042" s="1554">
        <v>9000</v>
      </c>
      <c r="AS1042" s="2146"/>
      <c r="AT1042" s="2146"/>
      <c r="AU1042" s="2146"/>
      <c r="AV1042" s="1554">
        <f t="shared" si="672"/>
        <v>2700</v>
      </c>
      <c r="AW1042" s="2309">
        <v>2700</v>
      </c>
      <c r="AX1042" s="2146"/>
      <c r="AY1042" s="2146"/>
      <c r="AZ1042" s="2146"/>
      <c r="BA1042" s="2279"/>
      <c r="BB1042" s="2279"/>
      <c r="BC1042" s="2279"/>
      <c r="BD1042" s="2279"/>
      <c r="BE1042" s="2279"/>
      <c r="BF1042" s="2280">
        <f t="shared" si="661"/>
        <v>0</v>
      </c>
      <c r="BG1042" s="2063">
        <v>2024</v>
      </c>
      <c r="BH1042" s="2063" t="s">
        <v>2323</v>
      </c>
      <c r="BI1042" s="2063" t="s">
        <v>2327</v>
      </c>
      <c r="BJ1042" s="2064">
        <f t="shared" si="636"/>
        <v>0</v>
      </c>
      <c r="BK1042" s="2064">
        <f t="shared" si="637"/>
        <v>0</v>
      </c>
      <c r="BL1042" s="2063"/>
      <c r="BM1042" s="2163"/>
      <c r="BN1042" s="2900" t="s">
        <v>2498</v>
      </c>
      <c r="BO1042" s="2937"/>
      <c r="BP1042" s="2281"/>
      <c r="BQ1042" s="2149"/>
      <c r="BR1042" s="2149"/>
      <c r="BS1042" s="2149"/>
      <c r="BT1042" s="2149"/>
      <c r="BU1042" s="2149"/>
    </row>
    <row r="1043" spans="1:73" s="1927" customFormat="1" ht="38.25" customHeight="1">
      <c r="A1043" s="2235">
        <v>4</v>
      </c>
      <c r="B1043" s="2168" t="s">
        <v>1093</v>
      </c>
      <c r="C1043" s="2117"/>
      <c r="D1043" s="2117"/>
      <c r="E1043" s="2118"/>
      <c r="F1043" s="2119"/>
      <c r="G1043" s="2121">
        <v>3000</v>
      </c>
      <c r="H1043" s="2310">
        <v>3000</v>
      </c>
      <c r="I1043" s="2121"/>
      <c r="J1043" s="2121"/>
      <c r="K1043" s="2121">
        <v>3000</v>
      </c>
      <c r="L1043" s="2310">
        <v>3000</v>
      </c>
      <c r="M1043" s="2059"/>
      <c r="N1043" s="1554"/>
      <c r="O1043" s="2060"/>
      <c r="P1043" s="2060"/>
      <c r="Q1043" s="1554"/>
      <c r="R1043" s="1554"/>
      <c r="S1043" s="1554">
        <f t="shared" si="665"/>
        <v>0</v>
      </c>
      <c r="T1043" s="1554"/>
      <c r="U1043" s="1554"/>
      <c r="V1043" s="1554"/>
      <c r="W1043" s="1554">
        <f t="shared" si="666"/>
        <v>0</v>
      </c>
      <c r="X1043" s="1554"/>
      <c r="Y1043" s="1554"/>
      <c r="Z1043" s="1554"/>
      <c r="AA1043" s="1554">
        <f t="shared" si="667"/>
        <v>0</v>
      </c>
      <c r="AB1043" s="1554"/>
      <c r="AC1043" s="1554"/>
      <c r="AD1043" s="1554"/>
      <c r="AE1043" s="1554">
        <f t="shared" si="668"/>
        <v>0</v>
      </c>
      <c r="AF1043" s="1554"/>
      <c r="AG1043" s="1554"/>
      <c r="AH1043" s="1554"/>
      <c r="AI1043" s="1554">
        <f t="shared" si="669"/>
        <v>0</v>
      </c>
      <c r="AJ1043" s="1554"/>
      <c r="AK1043" s="1554"/>
      <c r="AL1043" s="1554"/>
      <c r="AM1043" s="1554">
        <f t="shared" si="670"/>
        <v>0</v>
      </c>
      <c r="AN1043" s="1554"/>
      <c r="AO1043" s="1554"/>
      <c r="AP1043" s="1554"/>
      <c r="AQ1043" s="1554">
        <f t="shared" si="671"/>
        <v>3000</v>
      </c>
      <c r="AR1043" s="1554">
        <v>3000</v>
      </c>
      <c r="AS1043" s="1554"/>
      <c r="AT1043" s="1554"/>
      <c r="AU1043" s="1554"/>
      <c r="AV1043" s="1554">
        <f t="shared" si="672"/>
        <v>900</v>
      </c>
      <c r="AW1043" s="2311">
        <v>900</v>
      </c>
      <c r="AX1043" s="1554"/>
      <c r="AY1043" s="1554"/>
      <c r="AZ1043" s="1554"/>
      <c r="BA1043" s="2061"/>
      <c r="BB1043" s="2061"/>
      <c r="BC1043" s="2061"/>
      <c r="BD1043" s="2061"/>
      <c r="BE1043" s="2061"/>
      <c r="BF1043" s="2062">
        <f t="shared" si="661"/>
        <v>0</v>
      </c>
      <c r="BG1043" s="2063">
        <v>2024</v>
      </c>
      <c r="BH1043" s="2063" t="s">
        <v>2323</v>
      </c>
      <c r="BI1043" s="2063" t="s">
        <v>2327</v>
      </c>
      <c r="BJ1043" s="2064">
        <f t="shared" si="636"/>
        <v>0</v>
      </c>
      <c r="BK1043" s="2064">
        <f t="shared" si="637"/>
        <v>0</v>
      </c>
      <c r="BL1043" s="2063"/>
      <c r="BM1043" s="2122"/>
      <c r="BN1043" s="2900" t="s">
        <v>2498</v>
      </c>
      <c r="BO1043" s="2902"/>
      <c r="BP1043" s="2066"/>
      <c r="BQ1043" s="2149"/>
      <c r="BR1043" s="2149"/>
      <c r="BS1043" s="2149"/>
      <c r="BT1043" s="2149"/>
      <c r="BU1043" s="2149"/>
    </row>
    <row r="1044" spans="1:73" s="1927" customFormat="1" ht="38.25" customHeight="1">
      <c r="A1044" s="2235">
        <v>5</v>
      </c>
      <c r="B1044" s="2168" t="s">
        <v>1098</v>
      </c>
      <c r="C1044" s="2117"/>
      <c r="D1044" s="2117"/>
      <c r="E1044" s="2118"/>
      <c r="F1044" s="2119"/>
      <c r="G1044" s="2121">
        <v>6000</v>
      </c>
      <c r="H1044" s="2310">
        <v>6000</v>
      </c>
      <c r="I1044" s="2121"/>
      <c r="J1044" s="2121"/>
      <c r="K1044" s="2121">
        <v>6000</v>
      </c>
      <c r="L1044" s="2310">
        <v>6000</v>
      </c>
      <c r="M1044" s="2059"/>
      <c r="N1044" s="1554"/>
      <c r="O1044" s="2060"/>
      <c r="P1044" s="2060"/>
      <c r="Q1044" s="1554"/>
      <c r="R1044" s="1554"/>
      <c r="S1044" s="1554">
        <f t="shared" si="665"/>
        <v>0</v>
      </c>
      <c r="T1044" s="1554"/>
      <c r="U1044" s="1554"/>
      <c r="V1044" s="1554"/>
      <c r="W1044" s="1554">
        <f t="shared" si="666"/>
        <v>0</v>
      </c>
      <c r="X1044" s="1554"/>
      <c r="Y1044" s="1554"/>
      <c r="Z1044" s="1554"/>
      <c r="AA1044" s="1554">
        <f t="shared" si="667"/>
        <v>0</v>
      </c>
      <c r="AB1044" s="1554"/>
      <c r="AC1044" s="1554"/>
      <c r="AD1044" s="1554"/>
      <c r="AE1044" s="1554">
        <f t="shared" si="668"/>
        <v>0</v>
      </c>
      <c r="AF1044" s="1554"/>
      <c r="AG1044" s="1554"/>
      <c r="AH1044" s="1554"/>
      <c r="AI1044" s="1554">
        <f t="shared" si="669"/>
        <v>0</v>
      </c>
      <c r="AJ1044" s="1554"/>
      <c r="AK1044" s="1554"/>
      <c r="AL1044" s="1554"/>
      <c r="AM1044" s="1554">
        <f t="shared" si="670"/>
        <v>0</v>
      </c>
      <c r="AN1044" s="1554"/>
      <c r="AO1044" s="1554"/>
      <c r="AP1044" s="1554"/>
      <c r="AQ1044" s="1554">
        <f t="shared" si="671"/>
        <v>6000</v>
      </c>
      <c r="AR1044" s="1554">
        <v>6000</v>
      </c>
      <c r="AS1044" s="1554"/>
      <c r="AT1044" s="1554"/>
      <c r="AU1044" s="1554"/>
      <c r="AV1044" s="1554">
        <v>3000</v>
      </c>
      <c r="AW1044" s="2309">
        <v>3000</v>
      </c>
      <c r="AX1044" s="1554"/>
      <c r="AY1044" s="1554"/>
      <c r="AZ1044" s="1554"/>
      <c r="BA1044" s="2061"/>
      <c r="BB1044" s="2061"/>
      <c r="BC1044" s="2061"/>
      <c r="BD1044" s="2061"/>
      <c r="BE1044" s="2061"/>
      <c r="BF1044" s="2062">
        <f t="shared" si="661"/>
        <v>0</v>
      </c>
      <c r="BG1044" s="2063">
        <v>2024</v>
      </c>
      <c r="BH1044" s="2063" t="s">
        <v>2323</v>
      </c>
      <c r="BI1044" s="2063" t="s">
        <v>2327</v>
      </c>
      <c r="BJ1044" s="2064">
        <f t="shared" si="636"/>
        <v>0</v>
      </c>
      <c r="BK1044" s="2064">
        <f t="shared" si="637"/>
        <v>0</v>
      </c>
      <c r="BL1044" s="2063"/>
      <c r="BM1044" s="2122"/>
      <c r="BN1044" s="2900" t="s">
        <v>2498</v>
      </c>
      <c r="BO1044" s="2902"/>
      <c r="BP1044" s="2066"/>
      <c r="BQ1044" s="2149"/>
      <c r="BR1044" s="2149"/>
      <c r="BS1044" s="2149"/>
      <c r="BT1044" s="2149"/>
      <c r="BU1044" s="2149"/>
    </row>
    <row r="1045" spans="1:73" s="1927" customFormat="1" ht="38.25" customHeight="1">
      <c r="A1045" s="2235">
        <v>6</v>
      </c>
      <c r="B1045" s="2168" t="s">
        <v>1100</v>
      </c>
      <c r="C1045" s="2117"/>
      <c r="D1045" s="2117"/>
      <c r="E1045" s="2118"/>
      <c r="F1045" s="2119"/>
      <c r="G1045" s="2121">
        <v>6066</v>
      </c>
      <c r="H1045" s="2310">
        <v>6066</v>
      </c>
      <c r="I1045" s="2121"/>
      <c r="J1045" s="2121"/>
      <c r="K1045" s="2121">
        <v>7606</v>
      </c>
      <c r="L1045" s="2310">
        <v>6066</v>
      </c>
      <c r="M1045" s="2278"/>
      <c r="N1045" s="2146"/>
      <c r="O1045" s="2060"/>
      <c r="P1045" s="2060"/>
      <c r="Q1045" s="2146"/>
      <c r="R1045" s="2146"/>
      <c r="S1045" s="2146">
        <f t="shared" si="665"/>
        <v>0</v>
      </c>
      <c r="T1045" s="2146"/>
      <c r="U1045" s="2146"/>
      <c r="V1045" s="2146"/>
      <c r="W1045" s="2146">
        <f t="shared" si="666"/>
        <v>0</v>
      </c>
      <c r="X1045" s="2146"/>
      <c r="Y1045" s="2146"/>
      <c r="Z1045" s="2146"/>
      <c r="AA1045" s="2146">
        <f t="shared" si="667"/>
        <v>0</v>
      </c>
      <c r="AB1045" s="2146"/>
      <c r="AC1045" s="2146"/>
      <c r="AD1045" s="2146"/>
      <c r="AE1045" s="2146">
        <f t="shared" si="668"/>
        <v>0</v>
      </c>
      <c r="AF1045" s="2146"/>
      <c r="AG1045" s="2146"/>
      <c r="AH1045" s="2146"/>
      <c r="AI1045" s="2146">
        <f t="shared" si="669"/>
        <v>0</v>
      </c>
      <c r="AJ1045" s="2146"/>
      <c r="AK1045" s="2146"/>
      <c r="AL1045" s="2146"/>
      <c r="AM1045" s="2146">
        <f t="shared" si="670"/>
        <v>0</v>
      </c>
      <c r="AN1045" s="2146"/>
      <c r="AO1045" s="2146"/>
      <c r="AP1045" s="2146"/>
      <c r="AQ1045" s="1554">
        <f t="shared" si="671"/>
        <v>7066</v>
      </c>
      <c r="AR1045" s="1554">
        <v>6066</v>
      </c>
      <c r="AS1045" s="2146"/>
      <c r="AT1045" s="2146">
        <v>1000</v>
      </c>
      <c r="AU1045" s="2146"/>
      <c r="AV1045" s="1554">
        <v>2000</v>
      </c>
      <c r="AW1045" s="2309">
        <v>2000</v>
      </c>
      <c r="AX1045" s="2146"/>
      <c r="AY1045" s="2146"/>
      <c r="AZ1045" s="2146"/>
      <c r="BA1045" s="2279"/>
      <c r="BB1045" s="2279"/>
      <c r="BC1045" s="2279"/>
      <c r="BD1045" s="2279"/>
      <c r="BE1045" s="2279"/>
      <c r="BF1045" s="2280">
        <f t="shared" si="661"/>
        <v>0</v>
      </c>
      <c r="BG1045" s="2063">
        <v>2024</v>
      </c>
      <c r="BH1045" s="2063" t="s">
        <v>2323</v>
      </c>
      <c r="BI1045" s="2063" t="s">
        <v>2327</v>
      </c>
      <c r="BJ1045" s="2064">
        <f t="shared" si="636"/>
        <v>0</v>
      </c>
      <c r="BK1045" s="2064">
        <f t="shared" si="637"/>
        <v>0</v>
      </c>
      <c r="BL1045" s="2063"/>
      <c r="BM1045" s="2163"/>
      <c r="BN1045" s="2900" t="s">
        <v>2498</v>
      </c>
      <c r="BO1045" s="2937"/>
      <c r="BP1045" s="2281"/>
      <c r="BQ1045" s="2149"/>
      <c r="BR1045" s="2149"/>
      <c r="BS1045" s="2149"/>
      <c r="BT1045" s="2149"/>
      <c r="BU1045" s="2149"/>
    </row>
    <row r="1046" spans="1:73" s="1927" customFormat="1" ht="38.25" customHeight="1">
      <c r="A1046" s="2235">
        <v>7</v>
      </c>
      <c r="B1046" s="2308" t="s">
        <v>1102</v>
      </c>
      <c r="C1046" s="2117"/>
      <c r="D1046" s="2117"/>
      <c r="E1046" s="2118"/>
      <c r="F1046" s="2119"/>
      <c r="G1046" s="2121">
        <v>1400</v>
      </c>
      <c r="H1046" s="2310">
        <v>1400</v>
      </c>
      <c r="I1046" s="2121"/>
      <c r="J1046" s="2121"/>
      <c r="K1046" s="2121">
        <v>1400</v>
      </c>
      <c r="L1046" s="2310">
        <v>1400</v>
      </c>
      <c r="M1046" s="2059"/>
      <c r="N1046" s="1554"/>
      <c r="O1046" s="2060"/>
      <c r="P1046" s="2060"/>
      <c r="Q1046" s="1554"/>
      <c r="R1046" s="1554"/>
      <c r="S1046" s="1554">
        <f t="shared" si="665"/>
        <v>0</v>
      </c>
      <c r="T1046" s="1554"/>
      <c r="U1046" s="1554"/>
      <c r="V1046" s="1554"/>
      <c r="W1046" s="1554">
        <f t="shared" si="666"/>
        <v>0</v>
      </c>
      <c r="X1046" s="1554"/>
      <c r="Y1046" s="1554"/>
      <c r="Z1046" s="1554"/>
      <c r="AA1046" s="1554">
        <f t="shared" si="667"/>
        <v>0</v>
      </c>
      <c r="AB1046" s="1554"/>
      <c r="AC1046" s="1554"/>
      <c r="AD1046" s="1554"/>
      <c r="AE1046" s="1554">
        <f t="shared" si="668"/>
        <v>0</v>
      </c>
      <c r="AF1046" s="1554"/>
      <c r="AG1046" s="1554"/>
      <c r="AH1046" s="1554"/>
      <c r="AI1046" s="1554">
        <f t="shared" si="669"/>
        <v>0</v>
      </c>
      <c r="AJ1046" s="1554"/>
      <c r="AK1046" s="1554"/>
      <c r="AL1046" s="1554"/>
      <c r="AM1046" s="1554">
        <f t="shared" si="670"/>
        <v>0</v>
      </c>
      <c r="AN1046" s="1554"/>
      <c r="AO1046" s="1554"/>
      <c r="AP1046" s="1554"/>
      <c r="AQ1046" s="1554">
        <f t="shared" si="671"/>
        <v>1400</v>
      </c>
      <c r="AR1046" s="1554">
        <v>1400</v>
      </c>
      <c r="AS1046" s="1554"/>
      <c r="AT1046" s="1554"/>
      <c r="AU1046" s="1554"/>
      <c r="AV1046" s="1554">
        <f t="shared" si="672"/>
        <v>635</v>
      </c>
      <c r="AW1046" s="2312">
        <v>635</v>
      </c>
      <c r="AX1046" s="1554"/>
      <c r="AY1046" s="1554"/>
      <c r="AZ1046" s="1554"/>
      <c r="BA1046" s="2061"/>
      <c r="BB1046" s="2061"/>
      <c r="BC1046" s="2061"/>
      <c r="BD1046" s="2061"/>
      <c r="BE1046" s="2061"/>
      <c r="BF1046" s="2062">
        <f t="shared" si="661"/>
        <v>0</v>
      </c>
      <c r="BG1046" s="2063">
        <v>2024</v>
      </c>
      <c r="BH1046" s="2063" t="s">
        <v>2323</v>
      </c>
      <c r="BI1046" s="2063" t="s">
        <v>2327</v>
      </c>
      <c r="BJ1046" s="2064">
        <f t="shared" si="636"/>
        <v>0</v>
      </c>
      <c r="BK1046" s="2064">
        <f t="shared" si="637"/>
        <v>0</v>
      </c>
      <c r="BL1046" s="2063"/>
      <c r="BM1046" s="2122"/>
      <c r="BN1046" s="2900" t="s">
        <v>2498</v>
      </c>
      <c r="BO1046" s="2902"/>
      <c r="BP1046" s="2066"/>
      <c r="BQ1046" s="2149"/>
      <c r="BR1046" s="2149"/>
      <c r="BS1046" s="2149"/>
      <c r="BT1046" s="2149"/>
      <c r="BU1046" s="2149"/>
    </row>
    <row r="1047" spans="1:73" s="1927" customFormat="1" ht="38.25" customHeight="1">
      <c r="A1047" s="2235">
        <v>8</v>
      </c>
      <c r="B1047" s="2168" t="s">
        <v>1088</v>
      </c>
      <c r="C1047" s="2117"/>
      <c r="D1047" s="2117"/>
      <c r="E1047" s="2118"/>
      <c r="F1047" s="2119"/>
      <c r="G1047" s="2121">
        <v>1000</v>
      </c>
      <c r="H1047" s="2121">
        <v>1000</v>
      </c>
      <c r="I1047" s="2121"/>
      <c r="J1047" s="2121"/>
      <c r="K1047" s="2121">
        <v>1000</v>
      </c>
      <c r="L1047" s="2121">
        <v>1000</v>
      </c>
      <c r="M1047" s="2278"/>
      <c r="N1047" s="2146"/>
      <c r="O1047" s="2060"/>
      <c r="P1047" s="2060"/>
      <c r="Q1047" s="2146"/>
      <c r="R1047" s="2146"/>
      <c r="S1047" s="2146">
        <f t="shared" si="665"/>
        <v>0</v>
      </c>
      <c r="T1047" s="2146"/>
      <c r="U1047" s="2146"/>
      <c r="V1047" s="2146"/>
      <c r="W1047" s="2146">
        <f t="shared" si="666"/>
        <v>0</v>
      </c>
      <c r="X1047" s="2146"/>
      <c r="Y1047" s="2146"/>
      <c r="Z1047" s="2146"/>
      <c r="AA1047" s="2146">
        <f t="shared" si="667"/>
        <v>0</v>
      </c>
      <c r="AB1047" s="2146"/>
      <c r="AC1047" s="2146"/>
      <c r="AD1047" s="2146"/>
      <c r="AE1047" s="2146">
        <f t="shared" si="668"/>
        <v>0</v>
      </c>
      <c r="AF1047" s="2146"/>
      <c r="AG1047" s="2146"/>
      <c r="AH1047" s="2146"/>
      <c r="AI1047" s="2146">
        <f t="shared" si="669"/>
        <v>0</v>
      </c>
      <c r="AJ1047" s="2146"/>
      <c r="AK1047" s="2146"/>
      <c r="AL1047" s="2146"/>
      <c r="AM1047" s="2146">
        <f t="shared" si="670"/>
        <v>0</v>
      </c>
      <c r="AN1047" s="2146"/>
      <c r="AO1047" s="2146"/>
      <c r="AP1047" s="2146"/>
      <c r="AQ1047" s="1554">
        <f t="shared" si="671"/>
        <v>1000</v>
      </c>
      <c r="AR1047" s="1554">
        <v>1000</v>
      </c>
      <c r="AS1047" s="2146"/>
      <c r="AT1047" s="2146"/>
      <c r="AU1047" s="2146"/>
      <c r="AV1047" s="1554">
        <f t="shared" si="672"/>
        <v>0</v>
      </c>
      <c r="AW1047" s="2146"/>
      <c r="AX1047" s="2146"/>
      <c r="AY1047" s="2146"/>
      <c r="AZ1047" s="2146"/>
      <c r="BA1047" s="2279"/>
      <c r="BB1047" s="2279"/>
      <c r="BC1047" s="2279"/>
      <c r="BD1047" s="2279"/>
      <c r="BE1047" s="2279"/>
      <c r="BF1047" s="2280">
        <f t="shared" si="661"/>
        <v>0</v>
      </c>
      <c r="BG1047" s="2063"/>
      <c r="BH1047" s="2063"/>
      <c r="BI1047" s="2063"/>
      <c r="BJ1047" s="2064">
        <f t="shared" si="636"/>
        <v>0</v>
      </c>
      <c r="BK1047" s="2064">
        <f t="shared" si="637"/>
        <v>0</v>
      </c>
      <c r="BL1047" s="2063"/>
      <c r="BM1047" s="2163"/>
      <c r="BN1047" s="2900" t="s">
        <v>2498</v>
      </c>
      <c r="BO1047" s="2937"/>
      <c r="BP1047" s="2281"/>
      <c r="BQ1047" s="2149"/>
      <c r="BR1047" s="2149"/>
      <c r="BS1047" s="2149"/>
      <c r="BT1047" s="2149"/>
      <c r="BU1047" s="2149"/>
    </row>
    <row r="1048" spans="1:73" s="1927" customFormat="1" ht="31.5">
      <c r="A1048" s="2235">
        <v>9</v>
      </c>
      <c r="B1048" s="2168" t="s">
        <v>1089</v>
      </c>
      <c r="C1048" s="2117"/>
      <c r="D1048" s="2117"/>
      <c r="E1048" s="2118"/>
      <c r="F1048" s="2119"/>
      <c r="G1048" s="2121">
        <v>1000</v>
      </c>
      <c r="H1048" s="2121">
        <v>1000</v>
      </c>
      <c r="I1048" s="2121"/>
      <c r="J1048" s="2121"/>
      <c r="K1048" s="2121">
        <v>1000</v>
      </c>
      <c r="L1048" s="2121">
        <v>1000</v>
      </c>
      <c r="M1048" s="2059"/>
      <c r="N1048" s="1554"/>
      <c r="O1048" s="2060"/>
      <c r="P1048" s="2060"/>
      <c r="Q1048" s="1554"/>
      <c r="R1048" s="1554"/>
      <c r="S1048" s="1554">
        <f t="shared" si="665"/>
        <v>0</v>
      </c>
      <c r="T1048" s="1554"/>
      <c r="U1048" s="1554"/>
      <c r="V1048" s="1554"/>
      <c r="W1048" s="1554">
        <f t="shared" si="666"/>
        <v>0</v>
      </c>
      <c r="X1048" s="1554"/>
      <c r="Y1048" s="1554"/>
      <c r="Z1048" s="1554"/>
      <c r="AA1048" s="1554">
        <f t="shared" si="667"/>
        <v>0</v>
      </c>
      <c r="AB1048" s="1554"/>
      <c r="AC1048" s="1554"/>
      <c r="AD1048" s="1554"/>
      <c r="AE1048" s="1554">
        <f t="shared" si="668"/>
        <v>0</v>
      </c>
      <c r="AF1048" s="1554"/>
      <c r="AG1048" s="1554"/>
      <c r="AH1048" s="1554"/>
      <c r="AI1048" s="1554">
        <f t="shared" si="669"/>
        <v>0</v>
      </c>
      <c r="AJ1048" s="1554"/>
      <c r="AK1048" s="1554"/>
      <c r="AL1048" s="1554"/>
      <c r="AM1048" s="1554">
        <f t="shared" si="670"/>
        <v>0</v>
      </c>
      <c r="AN1048" s="1554"/>
      <c r="AO1048" s="1554"/>
      <c r="AP1048" s="1554"/>
      <c r="AQ1048" s="1554">
        <f t="shared" si="671"/>
        <v>1000</v>
      </c>
      <c r="AR1048" s="1554">
        <v>1000</v>
      </c>
      <c r="AS1048" s="1554"/>
      <c r="AT1048" s="1554"/>
      <c r="AU1048" s="1554"/>
      <c r="AV1048" s="1554">
        <f t="shared" si="672"/>
        <v>0</v>
      </c>
      <c r="AW1048" s="1554"/>
      <c r="AX1048" s="1554"/>
      <c r="AY1048" s="1554"/>
      <c r="AZ1048" s="1554"/>
      <c r="BA1048" s="2061"/>
      <c r="BB1048" s="2061"/>
      <c r="BC1048" s="2061"/>
      <c r="BD1048" s="2061"/>
      <c r="BE1048" s="2061"/>
      <c r="BF1048" s="2062">
        <f t="shared" si="661"/>
        <v>0</v>
      </c>
      <c r="BG1048" s="2063"/>
      <c r="BH1048" s="2063"/>
      <c r="BI1048" s="2063"/>
      <c r="BJ1048" s="2064">
        <f t="shared" ref="BJ1048:BJ1077" si="675">(BD1048+AN1048)/H1048*100</f>
        <v>0</v>
      </c>
      <c r="BK1048" s="2064">
        <f t="shared" ref="BK1048:BK1077" si="676">BD1048/AR1048*100</f>
        <v>0</v>
      </c>
      <c r="BL1048" s="2063"/>
      <c r="BM1048" s="2122"/>
      <c r="BN1048" s="2900" t="s">
        <v>2498</v>
      </c>
      <c r="BO1048" s="2902"/>
      <c r="BP1048" s="2066"/>
      <c r="BQ1048" s="2149"/>
      <c r="BR1048" s="2149"/>
      <c r="BS1048" s="2149"/>
      <c r="BT1048" s="2149"/>
      <c r="BU1048" s="2149"/>
    </row>
    <row r="1049" spans="1:73" s="1927" customFormat="1" ht="30.75" customHeight="1">
      <c r="A1049" s="2235">
        <v>10</v>
      </c>
      <c r="B1049" s="2168" t="s">
        <v>1090</v>
      </c>
      <c r="C1049" s="2117"/>
      <c r="D1049" s="2117"/>
      <c r="E1049" s="2118"/>
      <c r="F1049" s="2119"/>
      <c r="G1049" s="2121">
        <v>1000</v>
      </c>
      <c r="H1049" s="2121">
        <v>1000</v>
      </c>
      <c r="I1049" s="2121"/>
      <c r="J1049" s="2121"/>
      <c r="K1049" s="2121">
        <v>1000</v>
      </c>
      <c r="L1049" s="2121">
        <v>1000</v>
      </c>
      <c r="M1049" s="2059"/>
      <c r="N1049" s="1554"/>
      <c r="O1049" s="2060"/>
      <c r="P1049" s="2060"/>
      <c r="Q1049" s="1554"/>
      <c r="R1049" s="1554"/>
      <c r="S1049" s="1554">
        <f t="shared" si="665"/>
        <v>0</v>
      </c>
      <c r="T1049" s="1554"/>
      <c r="U1049" s="1554"/>
      <c r="V1049" s="1554"/>
      <c r="W1049" s="1554">
        <f t="shared" si="666"/>
        <v>0</v>
      </c>
      <c r="X1049" s="1554"/>
      <c r="Y1049" s="1554"/>
      <c r="Z1049" s="1554"/>
      <c r="AA1049" s="1554">
        <f t="shared" si="667"/>
        <v>0</v>
      </c>
      <c r="AB1049" s="1554"/>
      <c r="AC1049" s="1554"/>
      <c r="AD1049" s="1554"/>
      <c r="AE1049" s="1554">
        <f t="shared" si="668"/>
        <v>0</v>
      </c>
      <c r="AF1049" s="1554"/>
      <c r="AG1049" s="1554"/>
      <c r="AH1049" s="1554"/>
      <c r="AI1049" s="1554">
        <f t="shared" si="669"/>
        <v>0</v>
      </c>
      <c r="AJ1049" s="1554"/>
      <c r="AK1049" s="1554"/>
      <c r="AL1049" s="1554"/>
      <c r="AM1049" s="1554">
        <f t="shared" si="670"/>
        <v>0</v>
      </c>
      <c r="AN1049" s="1554"/>
      <c r="AO1049" s="1554"/>
      <c r="AP1049" s="1554"/>
      <c r="AQ1049" s="1554">
        <f t="shared" si="671"/>
        <v>1000</v>
      </c>
      <c r="AR1049" s="1554">
        <v>1000</v>
      </c>
      <c r="AS1049" s="1554"/>
      <c r="AT1049" s="1554"/>
      <c r="AU1049" s="1554"/>
      <c r="AV1049" s="1554">
        <f t="shared" si="672"/>
        <v>0</v>
      </c>
      <c r="AW1049" s="1554"/>
      <c r="AX1049" s="1554"/>
      <c r="AY1049" s="1554"/>
      <c r="AZ1049" s="1554"/>
      <c r="BA1049" s="2061"/>
      <c r="BB1049" s="2061"/>
      <c r="BC1049" s="2061"/>
      <c r="BD1049" s="2061"/>
      <c r="BE1049" s="2061"/>
      <c r="BF1049" s="2062">
        <f t="shared" si="661"/>
        <v>0</v>
      </c>
      <c r="BG1049" s="2063"/>
      <c r="BH1049" s="2063"/>
      <c r="BI1049" s="2063"/>
      <c r="BJ1049" s="2064">
        <f t="shared" si="675"/>
        <v>0</v>
      </c>
      <c r="BK1049" s="2064">
        <f t="shared" si="676"/>
        <v>0</v>
      </c>
      <c r="BL1049" s="2063"/>
      <c r="BM1049" s="2122"/>
      <c r="BN1049" s="2900" t="s">
        <v>2498</v>
      </c>
      <c r="BO1049" s="2902"/>
      <c r="BP1049" s="2066"/>
      <c r="BQ1049" s="2149"/>
      <c r="BR1049" s="2149"/>
      <c r="BS1049" s="2149"/>
      <c r="BT1049" s="2149"/>
      <c r="BU1049" s="2149"/>
    </row>
    <row r="1050" spans="1:73" s="1927" customFormat="1" ht="30.75" customHeight="1">
      <c r="A1050" s="2235">
        <v>11</v>
      </c>
      <c r="B1050" s="2150" t="s">
        <v>1091</v>
      </c>
      <c r="C1050" s="2117"/>
      <c r="D1050" s="2117"/>
      <c r="E1050" s="2118"/>
      <c r="F1050" s="2119"/>
      <c r="G1050" s="2121">
        <v>600</v>
      </c>
      <c r="H1050" s="2121">
        <v>600</v>
      </c>
      <c r="I1050" s="2121"/>
      <c r="J1050" s="2121"/>
      <c r="K1050" s="2121">
        <v>600</v>
      </c>
      <c r="L1050" s="2121">
        <v>600</v>
      </c>
      <c r="M1050" s="2059"/>
      <c r="N1050" s="1554"/>
      <c r="O1050" s="2060"/>
      <c r="P1050" s="2060"/>
      <c r="Q1050" s="1554"/>
      <c r="R1050" s="1554"/>
      <c r="S1050" s="1554">
        <f t="shared" si="665"/>
        <v>0</v>
      </c>
      <c r="T1050" s="1554"/>
      <c r="U1050" s="1554"/>
      <c r="V1050" s="1554"/>
      <c r="W1050" s="1554">
        <f t="shared" si="666"/>
        <v>0</v>
      </c>
      <c r="X1050" s="1554"/>
      <c r="Y1050" s="1554"/>
      <c r="Z1050" s="1554"/>
      <c r="AA1050" s="1554">
        <f t="shared" si="667"/>
        <v>0</v>
      </c>
      <c r="AB1050" s="1554"/>
      <c r="AC1050" s="1554"/>
      <c r="AD1050" s="1554"/>
      <c r="AE1050" s="1554">
        <f t="shared" si="668"/>
        <v>0</v>
      </c>
      <c r="AF1050" s="1554"/>
      <c r="AG1050" s="1554"/>
      <c r="AH1050" s="1554"/>
      <c r="AI1050" s="1554">
        <f t="shared" si="669"/>
        <v>0</v>
      </c>
      <c r="AJ1050" s="1554"/>
      <c r="AK1050" s="1554"/>
      <c r="AL1050" s="1554"/>
      <c r="AM1050" s="1554">
        <f t="shared" si="670"/>
        <v>0</v>
      </c>
      <c r="AN1050" s="1554"/>
      <c r="AO1050" s="1554"/>
      <c r="AP1050" s="1554"/>
      <c r="AQ1050" s="1554">
        <f t="shared" si="671"/>
        <v>600</v>
      </c>
      <c r="AR1050" s="1554">
        <v>600</v>
      </c>
      <c r="AS1050" s="1554"/>
      <c r="AT1050" s="1554"/>
      <c r="AU1050" s="1554"/>
      <c r="AV1050" s="1554">
        <f t="shared" si="672"/>
        <v>0</v>
      </c>
      <c r="AW1050" s="1554"/>
      <c r="AX1050" s="1554"/>
      <c r="AY1050" s="1554"/>
      <c r="AZ1050" s="1554"/>
      <c r="BA1050" s="2061"/>
      <c r="BB1050" s="2061"/>
      <c r="BC1050" s="2061"/>
      <c r="BD1050" s="2061"/>
      <c r="BE1050" s="2061"/>
      <c r="BF1050" s="2062">
        <f t="shared" si="661"/>
        <v>0</v>
      </c>
      <c r="BG1050" s="2063"/>
      <c r="BH1050" s="2063"/>
      <c r="BI1050" s="2063"/>
      <c r="BJ1050" s="2064">
        <f t="shared" si="675"/>
        <v>0</v>
      </c>
      <c r="BK1050" s="2064">
        <f t="shared" si="676"/>
        <v>0</v>
      </c>
      <c r="BL1050" s="2063"/>
      <c r="BM1050" s="2122"/>
      <c r="BN1050" s="2900" t="s">
        <v>2498</v>
      </c>
      <c r="BO1050" s="2902"/>
      <c r="BP1050" s="2066"/>
      <c r="BQ1050" s="2149"/>
      <c r="BR1050" s="2149"/>
      <c r="BS1050" s="2149"/>
      <c r="BT1050" s="2149"/>
      <c r="BU1050" s="2149"/>
    </row>
    <row r="1051" spans="1:73" s="1927" customFormat="1" ht="45" customHeight="1">
      <c r="A1051" s="2235">
        <v>12</v>
      </c>
      <c r="B1051" s="2168" t="s">
        <v>1094</v>
      </c>
      <c r="C1051" s="2117"/>
      <c r="D1051" s="2117"/>
      <c r="E1051" s="2118"/>
      <c r="F1051" s="2119"/>
      <c r="G1051" s="2121">
        <v>3000</v>
      </c>
      <c r="H1051" s="2310">
        <v>3000</v>
      </c>
      <c r="I1051" s="2121"/>
      <c r="J1051" s="2121"/>
      <c r="K1051" s="2121">
        <v>3000</v>
      </c>
      <c r="L1051" s="2310">
        <v>3000</v>
      </c>
      <c r="M1051" s="2059"/>
      <c r="N1051" s="1554"/>
      <c r="O1051" s="2060"/>
      <c r="P1051" s="2060"/>
      <c r="Q1051" s="1554"/>
      <c r="R1051" s="1554"/>
      <c r="S1051" s="1554">
        <f t="shared" si="665"/>
        <v>0</v>
      </c>
      <c r="T1051" s="1554"/>
      <c r="U1051" s="1554"/>
      <c r="V1051" s="1554"/>
      <c r="W1051" s="1554">
        <f t="shared" si="666"/>
        <v>0</v>
      </c>
      <c r="X1051" s="1554"/>
      <c r="Y1051" s="1554"/>
      <c r="Z1051" s="1554"/>
      <c r="AA1051" s="1554">
        <f t="shared" si="667"/>
        <v>0</v>
      </c>
      <c r="AB1051" s="1554"/>
      <c r="AC1051" s="1554"/>
      <c r="AD1051" s="1554"/>
      <c r="AE1051" s="1554">
        <f t="shared" si="668"/>
        <v>0</v>
      </c>
      <c r="AF1051" s="1554"/>
      <c r="AG1051" s="1554"/>
      <c r="AH1051" s="1554"/>
      <c r="AI1051" s="1554">
        <f t="shared" si="669"/>
        <v>0</v>
      </c>
      <c r="AJ1051" s="1554"/>
      <c r="AK1051" s="1554"/>
      <c r="AL1051" s="1554"/>
      <c r="AM1051" s="1554">
        <f t="shared" si="670"/>
        <v>0</v>
      </c>
      <c r="AN1051" s="1554"/>
      <c r="AO1051" s="1554"/>
      <c r="AP1051" s="1554"/>
      <c r="AQ1051" s="1554">
        <f t="shared" si="671"/>
        <v>3000</v>
      </c>
      <c r="AR1051" s="1554">
        <v>3000</v>
      </c>
      <c r="AS1051" s="1554"/>
      <c r="AT1051" s="1554"/>
      <c r="AU1051" s="1554"/>
      <c r="AV1051" s="1554">
        <f t="shared" si="672"/>
        <v>0</v>
      </c>
      <c r="AW1051" s="2312"/>
      <c r="AX1051" s="1554"/>
      <c r="AY1051" s="1554"/>
      <c r="AZ1051" s="1554"/>
      <c r="BA1051" s="2061"/>
      <c r="BB1051" s="2061"/>
      <c r="BC1051" s="2061"/>
      <c r="BD1051" s="2061"/>
      <c r="BE1051" s="2061"/>
      <c r="BF1051" s="2062">
        <f t="shared" si="661"/>
        <v>0</v>
      </c>
      <c r="BG1051" s="2063"/>
      <c r="BH1051" s="2063"/>
      <c r="BI1051" s="2063"/>
      <c r="BJ1051" s="2064">
        <f t="shared" si="675"/>
        <v>0</v>
      </c>
      <c r="BK1051" s="2064">
        <f t="shared" si="676"/>
        <v>0</v>
      </c>
      <c r="BL1051" s="2063"/>
      <c r="BM1051" s="2122"/>
      <c r="BN1051" s="2900" t="s">
        <v>2498</v>
      </c>
      <c r="BO1051" s="2902"/>
      <c r="BP1051" s="2066"/>
      <c r="BQ1051" s="2149"/>
      <c r="BR1051" s="2149"/>
      <c r="BS1051" s="2149"/>
      <c r="BT1051" s="2149"/>
      <c r="BU1051" s="2149"/>
    </row>
    <row r="1052" spans="1:73" s="1927" customFormat="1" ht="30.75" customHeight="1">
      <c r="A1052" s="2235">
        <v>13</v>
      </c>
      <c r="B1052" s="2150" t="s">
        <v>1095</v>
      </c>
      <c r="C1052" s="2117"/>
      <c r="D1052" s="2117"/>
      <c r="E1052" s="2118"/>
      <c r="F1052" s="2119"/>
      <c r="G1052" s="2121">
        <v>6000</v>
      </c>
      <c r="H1052" s="2121">
        <v>6000</v>
      </c>
      <c r="I1052" s="2121"/>
      <c r="J1052" s="2121"/>
      <c r="K1052" s="2121">
        <v>6000</v>
      </c>
      <c r="L1052" s="2121">
        <v>6000</v>
      </c>
      <c r="M1052" s="2059"/>
      <c r="N1052" s="1554"/>
      <c r="O1052" s="2060"/>
      <c r="P1052" s="2060"/>
      <c r="Q1052" s="1554"/>
      <c r="R1052" s="1554"/>
      <c r="S1052" s="1554">
        <f t="shared" si="665"/>
        <v>0</v>
      </c>
      <c r="T1052" s="1554"/>
      <c r="U1052" s="1554"/>
      <c r="V1052" s="1554"/>
      <c r="W1052" s="1554">
        <f t="shared" si="666"/>
        <v>0</v>
      </c>
      <c r="X1052" s="1554"/>
      <c r="Y1052" s="1554"/>
      <c r="Z1052" s="1554"/>
      <c r="AA1052" s="1554">
        <f t="shared" si="667"/>
        <v>0</v>
      </c>
      <c r="AB1052" s="1554"/>
      <c r="AC1052" s="1554"/>
      <c r="AD1052" s="1554"/>
      <c r="AE1052" s="1554">
        <f t="shared" si="668"/>
        <v>0</v>
      </c>
      <c r="AF1052" s="1554"/>
      <c r="AG1052" s="1554"/>
      <c r="AH1052" s="1554"/>
      <c r="AI1052" s="1554">
        <f t="shared" si="669"/>
        <v>0</v>
      </c>
      <c r="AJ1052" s="1554"/>
      <c r="AK1052" s="1554"/>
      <c r="AL1052" s="1554"/>
      <c r="AM1052" s="1554">
        <f t="shared" si="670"/>
        <v>0</v>
      </c>
      <c r="AN1052" s="1554"/>
      <c r="AO1052" s="1554"/>
      <c r="AP1052" s="1554"/>
      <c r="AQ1052" s="1554">
        <f t="shared" si="671"/>
        <v>6000</v>
      </c>
      <c r="AR1052" s="1554">
        <v>6000</v>
      </c>
      <c r="AS1052" s="1554"/>
      <c r="AT1052" s="1554"/>
      <c r="AU1052" s="1554"/>
      <c r="AV1052" s="1554">
        <f t="shared" si="672"/>
        <v>0</v>
      </c>
      <c r="AW1052" s="2312"/>
      <c r="AX1052" s="1554"/>
      <c r="AY1052" s="1554"/>
      <c r="AZ1052" s="1554"/>
      <c r="BA1052" s="2061"/>
      <c r="BB1052" s="2061"/>
      <c r="BC1052" s="2061"/>
      <c r="BD1052" s="2061"/>
      <c r="BE1052" s="2061"/>
      <c r="BF1052" s="2062">
        <f t="shared" si="661"/>
        <v>0</v>
      </c>
      <c r="BG1052" s="2063"/>
      <c r="BH1052" s="2063"/>
      <c r="BI1052" s="2063"/>
      <c r="BJ1052" s="2064">
        <f t="shared" si="675"/>
        <v>0</v>
      </c>
      <c r="BK1052" s="2064">
        <f t="shared" si="676"/>
        <v>0</v>
      </c>
      <c r="BL1052" s="2063"/>
      <c r="BM1052" s="2122"/>
      <c r="BN1052" s="2900" t="s">
        <v>2498</v>
      </c>
      <c r="BO1052" s="2902"/>
      <c r="BP1052" s="2066"/>
      <c r="BQ1052" s="2149"/>
      <c r="BR1052" s="2149"/>
      <c r="BS1052" s="2149"/>
      <c r="BT1052" s="2149"/>
      <c r="BU1052" s="2149"/>
    </row>
    <row r="1053" spans="1:73" s="1927" customFormat="1" ht="85.5" customHeight="1">
      <c r="A1053" s="2235">
        <v>14</v>
      </c>
      <c r="B1053" s="2116" t="s">
        <v>1096</v>
      </c>
      <c r="C1053" s="2117"/>
      <c r="D1053" s="2117"/>
      <c r="E1053" s="2118"/>
      <c r="F1053" s="2119"/>
      <c r="G1053" s="2121">
        <v>2000</v>
      </c>
      <c r="H1053" s="2145">
        <v>2000</v>
      </c>
      <c r="I1053" s="2121"/>
      <c r="J1053" s="2121"/>
      <c r="K1053" s="2121">
        <v>2000</v>
      </c>
      <c r="L1053" s="2145">
        <v>2000</v>
      </c>
      <c r="M1053" s="2278"/>
      <c r="N1053" s="2146"/>
      <c r="O1053" s="2060"/>
      <c r="P1053" s="2060"/>
      <c r="Q1053" s="2146"/>
      <c r="R1053" s="2146"/>
      <c r="S1053" s="2146">
        <f t="shared" si="665"/>
        <v>0</v>
      </c>
      <c r="T1053" s="2146"/>
      <c r="U1053" s="2146"/>
      <c r="V1053" s="2146"/>
      <c r="W1053" s="2146">
        <f t="shared" si="666"/>
        <v>0</v>
      </c>
      <c r="X1053" s="2146"/>
      <c r="Y1053" s="2146"/>
      <c r="Z1053" s="2146"/>
      <c r="AA1053" s="2146">
        <f t="shared" si="667"/>
        <v>0</v>
      </c>
      <c r="AB1053" s="2146"/>
      <c r="AC1053" s="2146"/>
      <c r="AD1053" s="2146"/>
      <c r="AE1053" s="2146">
        <f t="shared" si="668"/>
        <v>0</v>
      </c>
      <c r="AF1053" s="2146"/>
      <c r="AG1053" s="2146"/>
      <c r="AH1053" s="2146"/>
      <c r="AI1053" s="2146">
        <f t="shared" si="669"/>
        <v>0</v>
      </c>
      <c r="AJ1053" s="2146"/>
      <c r="AK1053" s="2146"/>
      <c r="AL1053" s="2146"/>
      <c r="AM1053" s="2146">
        <f t="shared" si="670"/>
        <v>0</v>
      </c>
      <c r="AN1053" s="2146"/>
      <c r="AO1053" s="2146"/>
      <c r="AP1053" s="2146"/>
      <c r="AQ1053" s="1554">
        <f t="shared" si="671"/>
        <v>2000</v>
      </c>
      <c r="AR1053" s="1554">
        <v>2000</v>
      </c>
      <c r="AS1053" s="2146"/>
      <c r="AT1053" s="2146"/>
      <c r="AU1053" s="2146"/>
      <c r="AV1053" s="1554">
        <f t="shared" si="672"/>
        <v>0</v>
      </c>
      <c r="AW1053" s="2312"/>
      <c r="AX1053" s="2146"/>
      <c r="AY1053" s="2146"/>
      <c r="AZ1053" s="2146"/>
      <c r="BA1053" s="2279"/>
      <c r="BB1053" s="2279"/>
      <c r="BC1053" s="2279"/>
      <c r="BD1053" s="2279"/>
      <c r="BE1053" s="2279"/>
      <c r="BF1053" s="2280">
        <f t="shared" si="661"/>
        <v>0</v>
      </c>
      <c r="BG1053" s="2063"/>
      <c r="BH1053" s="2063"/>
      <c r="BI1053" s="2063"/>
      <c r="BJ1053" s="2064">
        <f t="shared" si="675"/>
        <v>0</v>
      </c>
      <c r="BK1053" s="2064">
        <f t="shared" si="676"/>
        <v>0</v>
      </c>
      <c r="BL1053" s="2063"/>
      <c r="BM1053" s="2163"/>
      <c r="BN1053" s="2900" t="s">
        <v>2498</v>
      </c>
      <c r="BO1053" s="2937"/>
      <c r="BP1053" s="2281"/>
      <c r="BQ1053" s="2149"/>
      <c r="BR1053" s="2149"/>
      <c r="BS1053" s="2149"/>
      <c r="BT1053" s="2149"/>
      <c r="BU1053" s="2149"/>
    </row>
    <row r="1054" spans="1:73" s="1927" customFormat="1" ht="51" customHeight="1">
      <c r="A1054" s="2235">
        <v>15</v>
      </c>
      <c r="B1054" s="2116" t="s">
        <v>1097</v>
      </c>
      <c r="C1054" s="2117"/>
      <c r="D1054" s="2117"/>
      <c r="E1054" s="2118"/>
      <c r="F1054" s="2119"/>
      <c r="G1054" s="2121">
        <v>2500</v>
      </c>
      <c r="H1054" s="2145">
        <v>2500</v>
      </c>
      <c r="I1054" s="2121"/>
      <c r="J1054" s="2121"/>
      <c r="K1054" s="2121">
        <v>2500</v>
      </c>
      <c r="L1054" s="2145">
        <v>2500</v>
      </c>
      <c r="M1054" s="2059"/>
      <c r="N1054" s="1554"/>
      <c r="O1054" s="2060"/>
      <c r="P1054" s="2060"/>
      <c r="Q1054" s="1554"/>
      <c r="R1054" s="1554"/>
      <c r="S1054" s="1554">
        <f t="shared" si="665"/>
        <v>0</v>
      </c>
      <c r="T1054" s="1554"/>
      <c r="U1054" s="1554"/>
      <c r="V1054" s="1554"/>
      <c r="W1054" s="1554">
        <f t="shared" si="666"/>
        <v>0</v>
      </c>
      <c r="X1054" s="1554"/>
      <c r="Y1054" s="1554"/>
      <c r="Z1054" s="1554"/>
      <c r="AA1054" s="1554">
        <f t="shared" si="667"/>
        <v>0</v>
      </c>
      <c r="AB1054" s="1554"/>
      <c r="AC1054" s="1554"/>
      <c r="AD1054" s="1554"/>
      <c r="AE1054" s="1554">
        <f t="shared" si="668"/>
        <v>0</v>
      </c>
      <c r="AF1054" s="1554"/>
      <c r="AG1054" s="1554"/>
      <c r="AH1054" s="1554"/>
      <c r="AI1054" s="1554">
        <f t="shared" si="669"/>
        <v>0</v>
      </c>
      <c r="AJ1054" s="1554"/>
      <c r="AK1054" s="1554"/>
      <c r="AL1054" s="1554"/>
      <c r="AM1054" s="1554">
        <f t="shared" si="670"/>
        <v>0</v>
      </c>
      <c r="AN1054" s="1554"/>
      <c r="AO1054" s="1554"/>
      <c r="AP1054" s="1554"/>
      <c r="AQ1054" s="1554">
        <f t="shared" si="671"/>
        <v>2500</v>
      </c>
      <c r="AR1054" s="1554">
        <v>2500</v>
      </c>
      <c r="AS1054" s="1554"/>
      <c r="AT1054" s="1554"/>
      <c r="AU1054" s="1554"/>
      <c r="AV1054" s="1554">
        <f t="shared" si="672"/>
        <v>0</v>
      </c>
      <c r="AW1054" s="2312"/>
      <c r="AX1054" s="1554"/>
      <c r="AY1054" s="1554"/>
      <c r="AZ1054" s="1554"/>
      <c r="BA1054" s="2061"/>
      <c r="BB1054" s="2061"/>
      <c r="BC1054" s="2061"/>
      <c r="BD1054" s="2061"/>
      <c r="BE1054" s="2061"/>
      <c r="BF1054" s="2062">
        <f t="shared" si="661"/>
        <v>0</v>
      </c>
      <c r="BG1054" s="2063"/>
      <c r="BH1054" s="2063"/>
      <c r="BI1054" s="2063"/>
      <c r="BJ1054" s="2064">
        <f t="shared" si="675"/>
        <v>0</v>
      </c>
      <c r="BK1054" s="2064">
        <f t="shared" si="676"/>
        <v>0</v>
      </c>
      <c r="BL1054" s="2063"/>
      <c r="BM1054" s="2122"/>
      <c r="BN1054" s="2900" t="s">
        <v>2498</v>
      </c>
      <c r="BO1054" s="2902"/>
      <c r="BP1054" s="2066"/>
      <c r="BQ1054" s="2149"/>
      <c r="BR1054" s="2149"/>
      <c r="BS1054" s="2149"/>
      <c r="BT1054" s="2149"/>
      <c r="BU1054" s="2149"/>
    </row>
    <row r="1055" spans="1:73" s="1927" customFormat="1" ht="51" customHeight="1">
      <c r="A1055" s="2235">
        <v>16</v>
      </c>
      <c r="B1055" s="2009" t="s">
        <v>1099</v>
      </c>
      <c r="C1055" s="2117"/>
      <c r="D1055" s="2117"/>
      <c r="E1055" s="2118"/>
      <c r="F1055" s="2119"/>
      <c r="G1055" s="2121">
        <v>5500</v>
      </c>
      <c r="H1055" s="2310">
        <v>5500</v>
      </c>
      <c r="I1055" s="2121"/>
      <c r="J1055" s="2121"/>
      <c r="K1055" s="2121">
        <v>5500</v>
      </c>
      <c r="L1055" s="2310">
        <v>5500</v>
      </c>
      <c r="M1055" s="2059"/>
      <c r="N1055" s="1554"/>
      <c r="O1055" s="2060"/>
      <c r="P1055" s="2060"/>
      <c r="Q1055" s="1554"/>
      <c r="R1055" s="1554"/>
      <c r="S1055" s="1554">
        <f t="shared" si="665"/>
        <v>0</v>
      </c>
      <c r="T1055" s="1554"/>
      <c r="U1055" s="1554"/>
      <c r="V1055" s="1554"/>
      <c r="W1055" s="1554">
        <f t="shared" si="666"/>
        <v>0</v>
      </c>
      <c r="X1055" s="1554"/>
      <c r="Y1055" s="1554"/>
      <c r="Z1055" s="1554"/>
      <c r="AA1055" s="1554">
        <f t="shared" si="667"/>
        <v>0</v>
      </c>
      <c r="AB1055" s="1554"/>
      <c r="AC1055" s="1554"/>
      <c r="AD1055" s="1554"/>
      <c r="AE1055" s="1554">
        <f t="shared" si="668"/>
        <v>0</v>
      </c>
      <c r="AF1055" s="1554"/>
      <c r="AG1055" s="1554"/>
      <c r="AH1055" s="1554"/>
      <c r="AI1055" s="1554">
        <f t="shared" si="669"/>
        <v>0</v>
      </c>
      <c r="AJ1055" s="1554"/>
      <c r="AK1055" s="1554"/>
      <c r="AL1055" s="1554"/>
      <c r="AM1055" s="1554">
        <f t="shared" si="670"/>
        <v>0</v>
      </c>
      <c r="AN1055" s="1554"/>
      <c r="AO1055" s="1554"/>
      <c r="AP1055" s="1554"/>
      <c r="AQ1055" s="1554">
        <f t="shared" si="671"/>
        <v>5500</v>
      </c>
      <c r="AR1055" s="1554">
        <v>5500</v>
      </c>
      <c r="AS1055" s="1554"/>
      <c r="AT1055" s="1554"/>
      <c r="AU1055" s="1554"/>
      <c r="AV1055" s="1554">
        <f t="shared" si="672"/>
        <v>0</v>
      </c>
      <c r="AW1055" s="2309"/>
      <c r="AX1055" s="1554"/>
      <c r="AY1055" s="1554"/>
      <c r="AZ1055" s="1554"/>
      <c r="BA1055" s="2061"/>
      <c r="BB1055" s="2061"/>
      <c r="BC1055" s="2061"/>
      <c r="BD1055" s="2061"/>
      <c r="BE1055" s="2061"/>
      <c r="BF1055" s="2062">
        <f t="shared" si="661"/>
        <v>0</v>
      </c>
      <c r="BG1055" s="2063"/>
      <c r="BH1055" s="2063"/>
      <c r="BI1055" s="2063"/>
      <c r="BJ1055" s="2064">
        <f t="shared" si="675"/>
        <v>0</v>
      </c>
      <c r="BK1055" s="2064">
        <f t="shared" si="676"/>
        <v>0</v>
      </c>
      <c r="BL1055" s="2063"/>
      <c r="BM1055" s="2122"/>
      <c r="BN1055" s="2900" t="s">
        <v>2498</v>
      </c>
      <c r="BO1055" s="2902"/>
      <c r="BP1055" s="2066"/>
      <c r="BQ1055" s="2149"/>
      <c r="BR1055" s="2149"/>
      <c r="BS1055" s="2149"/>
      <c r="BT1055" s="2149"/>
      <c r="BU1055" s="2149"/>
    </row>
    <row r="1056" spans="1:73" s="1927" customFormat="1" ht="54.75" customHeight="1">
      <c r="A1056" s="2235">
        <v>17</v>
      </c>
      <c r="B1056" s="2308" t="s">
        <v>1101</v>
      </c>
      <c r="C1056" s="2117"/>
      <c r="D1056" s="2117"/>
      <c r="E1056" s="2118"/>
      <c r="F1056" s="2119"/>
      <c r="G1056" s="2121">
        <v>2000</v>
      </c>
      <c r="H1056" s="2310">
        <v>2000</v>
      </c>
      <c r="I1056" s="2121"/>
      <c r="J1056" s="2121"/>
      <c r="K1056" s="2121">
        <v>2000</v>
      </c>
      <c r="L1056" s="2310">
        <v>2000</v>
      </c>
      <c r="M1056" s="2059"/>
      <c r="N1056" s="1554"/>
      <c r="O1056" s="2060"/>
      <c r="P1056" s="2060"/>
      <c r="Q1056" s="1554"/>
      <c r="R1056" s="1554"/>
      <c r="S1056" s="1554">
        <f t="shared" si="665"/>
        <v>0</v>
      </c>
      <c r="T1056" s="1554"/>
      <c r="U1056" s="1554"/>
      <c r="V1056" s="1554"/>
      <c r="W1056" s="1554">
        <f t="shared" si="666"/>
        <v>0</v>
      </c>
      <c r="X1056" s="1554"/>
      <c r="Y1056" s="1554"/>
      <c r="Z1056" s="1554"/>
      <c r="AA1056" s="1554">
        <f t="shared" si="667"/>
        <v>0</v>
      </c>
      <c r="AB1056" s="1554"/>
      <c r="AC1056" s="1554"/>
      <c r="AD1056" s="1554"/>
      <c r="AE1056" s="1554">
        <f t="shared" si="668"/>
        <v>0</v>
      </c>
      <c r="AF1056" s="1554"/>
      <c r="AG1056" s="1554"/>
      <c r="AH1056" s="1554"/>
      <c r="AI1056" s="1554">
        <f t="shared" si="669"/>
        <v>0</v>
      </c>
      <c r="AJ1056" s="1554"/>
      <c r="AK1056" s="1554"/>
      <c r="AL1056" s="1554"/>
      <c r="AM1056" s="1554">
        <f t="shared" si="670"/>
        <v>0</v>
      </c>
      <c r="AN1056" s="1554"/>
      <c r="AO1056" s="1554"/>
      <c r="AP1056" s="1554"/>
      <c r="AQ1056" s="1554">
        <f t="shared" si="671"/>
        <v>2000</v>
      </c>
      <c r="AR1056" s="1554">
        <v>2000</v>
      </c>
      <c r="AS1056" s="1554"/>
      <c r="AT1056" s="1554"/>
      <c r="AU1056" s="1554"/>
      <c r="AV1056" s="1554">
        <f t="shared" si="672"/>
        <v>0</v>
      </c>
      <c r="AW1056" s="2312"/>
      <c r="AX1056" s="1554"/>
      <c r="AY1056" s="1554"/>
      <c r="AZ1056" s="1554"/>
      <c r="BA1056" s="2061"/>
      <c r="BB1056" s="2061"/>
      <c r="BC1056" s="2061"/>
      <c r="BD1056" s="2061"/>
      <c r="BE1056" s="2061"/>
      <c r="BF1056" s="2062">
        <f t="shared" si="661"/>
        <v>0</v>
      </c>
      <c r="BG1056" s="2063"/>
      <c r="BH1056" s="2063"/>
      <c r="BI1056" s="2063"/>
      <c r="BJ1056" s="2064">
        <f t="shared" si="675"/>
        <v>0</v>
      </c>
      <c r="BK1056" s="2064">
        <f t="shared" si="676"/>
        <v>0</v>
      </c>
      <c r="BL1056" s="2063"/>
      <c r="BM1056" s="2122"/>
      <c r="BN1056" s="2900" t="s">
        <v>2498</v>
      </c>
      <c r="BO1056" s="2902"/>
      <c r="BP1056" s="2066"/>
      <c r="BQ1056" s="2149"/>
      <c r="BR1056" s="2149"/>
      <c r="BS1056" s="2149"/>
      <c r="BT1056" s="2149"/>
      <c r="BU1056" s="2149"/>
    </row>
    <row r="1057" spans="1:69" s="28" customFormat="1" ht="33.75" customHeight="1">
      <c r="A1057" s="2203" t="s">
        <v>52</v>
      </c>
      <c r="B1057" s="1798" t="s">
        <v>61</v>
      </c>
      <c r="C1057" s="1733"/>
      <c r="D1057" s="1733"/>
      <c r="E1057" s="1734"/>
      <c r="F1057" s="1734"/>
      <c r="G1057" s="102">
        <f>G1058+G1069+G1071</f>
        <v>53564</v>
      </c>
      <c r="H1057" s="102">
        <f t="shared" ref="H1057:BD1057" si="677">H1058+H1069+H1071</f>
        <v>53564</v>
      </c>
      <c r="I1057" s="102">
        <f t="shared" si="677"/>
        <v>0</v>
      </c>
      <c r="J1057" s="102">
        <f t="shared" si="677"/>
        <v>0</v>
      </c>
      <c r="K1057" s="102">
        <f t="shared" si="677"/>
        <v>53564</v>
      </c>
      <c r="L1057" s="102">
        <f t="shared" si="677"/>
        <v>53564</v>
      </c>
      <c r="M1057" s="102">
        <f t="shared" si="677"/>
        <v>28732.109</v>
      </c>
      <c r="N1057" s="102">
        <f t="shared" si="677"/>
        <v>19075.109</v>
      </c>
      <c r="O1057" s="102">
        <f t="shared" si="677"/>
        <v>109.71800000000007</v>
      </c>
      <c r="P1057" s="102">
        <f t="shared" si="677"/>
        <v>109.71800000000007</v>
      </c>
      <c r="Q1057" s="102">
        <f t="shared" si="677"/>
        <v>0</v>
      </c>
      <c r="R1057" s="102">
        <f t="shared" si="677"/>
        <v>0</v>
      </c>
      <c r="S1057" s="102">
        <f t="shared" si="677"/>
        <v>22552</v>
      </c>
      <c r="T1057" s="102">
        <f t="shared" si="677"/>
        <v>22552</v>
      </c>
      <c r="U1057" s="102">
        <f t="shared" si="677"/>
        <v>0</v>
      </c>
      <c r="V1057" s="102">
        <f t="shared" si="677"/>
        <v>0</v>
      </c>
      <c r="W1057" s="102">
        <f t="shared" si="677"/>
        <v>34.613</v>
      </c>
      <c r="X1057" s="102">
        <f t="shared" si="677"/>
        <v>34.613</v>
      </c>
      <c r="Y1057" s="102">
        <f t="shared" si="677"/>
        <v>0</v>
      </c>
      <c r="Z1057" s="102">
        <f t="shared" si="677"/>
        <v>0</v>
      </c>
      <c r="AA1057" s="102">
        <f t="shared" si="677"/>
        <v>13210.851000000001</v>
      </c>
      <c r="AB1057" s="102">
        <f t="shared" si="677"/>
        <v>13210.851000000001</v>
      </c>
      <c r="AC1057" s="102">
        <f t="shared" si="677"/>
        <v>0</v>
      </c>
      <c r="AD1057" s="102">
        <f t="shared" si="677"/>
        <v>0</v>
      </c>
      <c r="AE1057" s="102">
        <f t="shared" si="677"/>
        <v>109.71800000000007</v>
      </c>
      <c r="AF1057" s="102">
        <f t="shared" si="677"/>
        <v>109.71800000000007</v>
      </c>
      <c r="AG1057" s="102">
        <f t="shared" si="677"/>
        <v>0</v>
      </c>
      <c r="AH1057" s="102">
        <f t="shared" si="677"/>
        <v>0</v>
      </c>
      <c r="AI1057" s="102">
        <f t="shared" si="677"/>
        <v>22552</v>
      </c>
      <c r="AJ1057" s="102">
        <f t="shared" si="677"/>
        <v>22552</v>
      </c>
      <c r="AK1057" s="102">
        <f t="shared" si="677"/>
        <v>0</v>
      </c>
      <c r="AL1057" s="102">
        <f t="shared" si="677"/>
        <v>0</v>
      </c>
      <c r="AM1057" s="102">
        <f t="shared" si="677"/>
        <v>38618</v>
      </c>
      <c r="AN1057" s="102">
        <f t="shared" si="677"/>
        <v>38618</v>
      </c>
      <c r="AO1057" s="102">
        <f t="shared" si="677"/>
        <v>0</v>
      </c>
      <c r="AP1057" s="102">
        <f t="shared" si="677"/>
        <v>0</v>
      </c>
      <c r="AQ1057" s="102">
        <f t="shared" si="677"/>
        <v>14946</v>
      </c>
      <c r="AR1057" s="102">
        <f t="shared" si="677"/>
        <v>14946</v>
      </c>
      <c r="AS1057" s="102">
        <f t="shared" si="677"/>
        <v>0</v>
      </c>
      <c r="AT1057" s="102">
        <f t="shared" si="677"/>
        <v>0</v>
      </c>
      <c r="AU1057" s="102">
        <f t="shared" si="677"/>
        <v>0</v>
      </c>
      <c r="AV1057" s="102">
        <f t="shared" si="677"/>
        <v>14290</v>
      </c>
      <c r="AW1057" s="102">
        <f t="shared" si="677"/>
        <v>14290</v>
      </c>
      <c r="AX1057" s="102">
        <f t="shared" si="677"/>
        <v>0</v>
      </c>
      <c r="AY1057" s="102">
        <f t="shared" si="677"/>
        <v>0</v>
      </c>
      <c r="AZ1057" s="102">
        <f t="shared" si="677"/>
        <v>0</v>
      </c>
      <c r="BA1057" s="102">
        <f t="shared" si="677"/>
        <v>0</v>
      </c>
      <c r="BB1057" s="102">
        <f t="shared" si="677"/>
        <v>0</v>
      </c>
      <c r="BC1057" s="102">
        <f t="shared" si="677"/>
        <v>0</v>
      </c>
      <c r="BD1057" s="102">
        <f t="shared" si="677"/>
        <v>23331</v>
      </c>
      <c r="BE1057" s="1655">
        <f>'PL 3 PB DATP'!H100</f>
        <v>23331</v>
      </c>
      <c r="BF1057" s="102">
        <f t="shared" ref="BF1057" si="678">SUM(BF1059:BF1077)</f>
        <v>16066</v>
      </c>
      <c r="BG1057" s="1658"/>
      <c r="BH1057" s="1658"/>
      <c r="BI1057" s="1658"/>
      <c r="BJ1057" s="1669">
        <f t="shared" si="675"/>
        <v>115.65417071167201</v>
      </c>
      <c r="BK1057" s="1669">
        <f t="shared" si="676"/>
        <v>156.10196708149337</v>
      </c>
      <c r="BL1057" s="1658"/>
      <c r="BM1057" s="18"/>
      <c r="BN1057" s="2900" t="s">
        <v>2498</v>
      </c>
      <c r="BO1057" s="1370"/>
      <c r="BP1057" s="1660">
        <f>BE1057-BD1057</f>
        <v>0</v>
      </c>
      <c r="BQ1057" s="53"/>
    </row>
    <row r="1058" spans="1:69" s="28" customFormat="1" ht="33.75" customHeight="1">
      <c r="A1058" s="2195" t="s">
        <v>73</v>
      </c>
      <c r="B1058" s="1798" t="s">
        <v>2422</v>
      </c>
      <c r="C1058" s="1653"/>
      <c r="D1058" s="1653"/>
      <c r="E1058" s="1654"/>
      <c r="F1058" s="1654"/>
      <c r="G1058" s="1655">
        <f>SUM(G1059:G1068)</f>
        <v>47004</v>
      </c>
      <c r="H1058" s="1655">
        <f t="shared" ref="H1058:BC1058" si="679">SUM(H1059:H1068)</f>
        <v>47004</v>
      </c>
      <c r="I1058" s="1655">
        <f t="shared" si="679"/>
        <v>0</v>
      </c>
      <c r="J1058" s="1655">
        <f t="shared" si="679"/>
        <v>0</v>
      </c>
      <c r="K1058" s="1655">
        <f t="shared" si="679"/>
        <v>47004</v>
      </c>
      <c r="L1058" s="1655">
        <f t="shared" si="679"/>
        <v>47004</v>
      </c>
      <c r="M1058" s="1655">
        <f t="shared" si="679"/>
        <v>24732.109</v>
      </c>
      <c r="N1058" s="1655">
        <f t="shared" si="679"/>
        <v>15075.109</v>
      </c>
      <c r="O1058" s="1655">
        <f t="shared" si="679"/>
        <v>109.71800000000007</v>
      </c>
      <c r="P1058" s="1655">
        <f t="shared" si="679"/>
        <v>109.71800000000007</v>
      </c>
      <c r="Q1058" s="1655">
        <f t="shared" si="679"/>
        <v>0</v>
      </c>
      <c r="R1058" s="1655">
        <f t="shared" si="679"/>
        <v>0</v>
      </c>
      <c r="S1058" s="1655">
        <f t="shared" si="679"/>
        <v>19552</v>
      </c>
      <c r="T1058" s="1655">
        <f t="shared" si="679"/>
        <v>19552</v>
      </c>
      <c r="U1058" s="1655">
        <f t="shared" si="679"/>
        <v>0</v>
      </c>
      <c r="V1058" s="1655">
        <f t="shared" si="679"/>
        <v>0</v>
      </c>
      <c r="W1058" s="1655">
        <f t="shared" si="679"/>
        <v>34.613</v>
      </c>
      <c r="X1058" s="1655">
        <f t="shared" si="679"/>
        <v>34.613</v>
      </c>
      <c r="Y1058" s="1655">
        <f t="shared" si="679"/>
        <v>0</v>
      </c>
      <c r="Z1058" s="1655">
        <f t="shared" si="679"/>
        <v>0</v>
      </c>
      <c r="AA1058" s="1655">
        <f t="shared" si="679"/>
        <v>10210.851000000001</v>
      </c>
      <c r="AB1058" s="1655">
        <f t="shared" si="679"/>
        <v>10210.851000000001</v>
      </c>
      <c r="AC1058" s="1655">
        <f t="shared" si="679"/>
        <v>0</v>
      </c>
      <c r="AD1058" s="1655">
        <f t="shared" si="679"/>
        <v>0</v>
      </c>
      <c r="AE1058" s="1655">
        <f t="shared" si="679"/>
        <v>109.71800000000007</v>
      </c>
      <c r="AF1058" s="1655">
        <f t="shared" si="679"/>
        <v>109.71800000000007</v>
      </c>
      <c r="AG1058" s="1655">
        <f t="shared" si="679"/>
        <v>0</v>
      </c>
      <c r="AH1058" s="1655">
        <f t="shared" si="679"/>
        <v>0</v>
      </c>
      <c r="AI1058" s="1655">
        <f t="shared" si="679"/>
        <v>19552</v>
      </c>
      <c r="AJ1058" s="1655">
        <f t="shared" si="679"/>
        <v>19552</v>
      </c>
      <c r="AK1058" s="1655">
        <f t="shared" si="679"/>
        <v>0</v>
      </c>
      <c r="AL1058" s="1655">
        <f t="shared" si="679"/>
        <v>0</v>
      </c>
      <c r="AM1058" s="1655">
        <f t="shared" si="679"/>
        <v>35618</v>
      </c>
      <c r="AN1058" s="1655">
        <f t="shared" si="679"/>
        <v>35618</v>
      </c>
      <c r="AO1058" s="1655">
        <f t="shared" si="679"/>
        <v>0</v>
      </c>
      <c r="AP1058" s="1655">
        <f t="shared" si="679"/>
        <v>0</v>
      </c>
      <c r="AQ1058" s="1655">
        <f t="shared" si="679"/>
        <v>11386</v>
      </c>
      <c r="AR1058" s="1655">
        <f t="shared" si="679"/>
        <v>11386</v>
      </c>
      <c r="AS1058" s="1655">
        <f t="shared" si="679"/>
        <v>0</v>
      </c>
      <c r="AT1058" s="1655">
        <f t="shared" si="679"/>
        <v>0</v>
      </c>
      <c r="AU1058" s="1655">
        <f t="shared" si="679"/>
        <v>0</v>
      </c>
      <c r="AV1058" s="1655">
        <f t="shared" si="679"/>
        <v>11386</v>
      </c>
      <c r="AW1058" s="1655">
        <f t="shared" si="679"/>
        <v>11386</v>
      </c>
      <c r="AX1058" s="1655">
        <f t="shared" si="679"/>
        <v>0</v>
      </c>
      <c r="AY1058" s="1655">
        <f t="shared" si="679"/>
        <v>0</v>
      </c>
      <c r="AZ1058" s="1655">
        <f t="shared" si="679"/>
        <v>0</v>
      </c>
      <c r="BA1058" s="1655">
        <f t="shared" si="679"/>
        <v>0</v>
      </c>
      <c r="BB1058" s="1655">
        <f t="shared" si="679"/>
        <v>0</v>
      </c>
      <c r="BC1058" s="1655">
        <f t="shared" si="679"/>
        <v>0</v>
      </c>
      <c r="BD1058" s="1655">
        <f>SUM(BD1059:BD1068)</f>
        <v>11386</v>
      </c>
      <c r="BE1058" s="1655"/>
      <c r="BF1058" s="1655"/>
      <c r="BG1058" s="1658"/>
      <c r="BH1058" s="1658"/>
      <c r="BI1058" s="1658"/>
      <c r="BJ1058" s="1669">
        <f t="shared" si="675"/>
        <v>100</v>
      </c>
      <c r="BK1058" s="1669">
        <f t="shared" si="676"/>
        <v>100</v>
      </c>
      <c r="BL1058" s="1658"/>
      <c r="BM1058" s="1659"/>
      <c r="BN1058" s="2900" t="s">
        <v>2498</v>
      </c>
      <c r="BO1058" s="1370"/>
      <c r="BP1058" s="1660"/>
      <c r="BQ1058" s="53"/>
    </row>
    <row r="1059" spans="1:69" s="2470" customFormat="1" ht="47.25" customHeight="1">
      <c r="A1059" s="2475" t="s">
        <v>46</v>
      </c>
      <c r="B1059" s="2477" t="s">
        <v>783</v>
      </c>
      <c r="C1059" s="64" t="s">
        <v>637</v>
      </c>
      <c r="D1059" s="64" t="s">
        <v>784</v>
      </c>
      <c r="E1059" s="2482" t="s">
        <v>524</v>
      </c>
      <c r="F1059" s="2482" t="s">
        <v>785</v>
      </c>
      <c r="G1059" s="2479">
        <f t="shared" ref="G1059:G1067" si="680">H1059+I1059+J1059</f>
        <v>2700</v>
      </c>
      <c r="H1059" s="2481">
        <v>2700</v>
      </c>
      <c r="I1059" s="1739"/>
      <c r="J1059" s="1739"/>
      <c r="K1059" s="1739">
        <v>2700</v>
      </c>
      <c r="L1059" s="1739">
        <v>2700</v>
      </c>
      <c r="M1059" s="1740">
        <v>2685</v>
      </c>
      <c r="N1059" s="1739">
        <v>1185</v>
      </c>
      <c r="O1059" s="2479">
        <f t="shared" ref="O1059:O1077" si="681">P1059+Q1059+R1059</f>
        <v>0</v>
      </c>
      <c r="P1059" s="1739"/>
      <c r="Q1059" s="1739"/>
      <c r="R1059" s="1739"/>
      <c r="S1059" s="1737">
        <f t="shared" si="665"/>
        <v>1100</v>
      </c>
      <c r="T1059" s="2481">
        <v>1100</v>
      </c>
      <c r="U1059" s="1739"/>
      <c r="V1059" s="1739"/>
      <c r="W1059" s="1737">
        <f t="shared" si="666"/>
        <v>0</v>
      </c>
      <c r="X1059" s="1739"/>
      <c r="Y1059" s="1739"/>
      <c r="Z1059" s="1739"/>
      <c r="AA1059" s="1737">
        <f t="shared" si="667"/>
        <v>950.66800000000001</v>
      </c>
      <c r="AB1059" s="1739">
        <v>950.66800000000001</v>
      </c>
      <c r="AC1059" s="1739"/>
      <c r="AD1059" s="1739"/>
      <c r="AE1059" s="1737">
        <f t="shared" si="668"/>
        <v>0</v>
      </c>
      <c r="AF1059" s="1741">
        <f>P1059</f>
        <v>0</v>
      </c>
      <c r="AG1059" s="1739"/>
      <c r="AH1059" s="1739"/>
      <c r="AI1059" s="1737">
        <f t="shared" si="669"/>
        <v>1100</v>
      </c>
      <c r="AJ1059" s="1739">
        <f>T1059</f>
        <v>1100</v>
      </c>
      <c r="AK1059" s="1739"/>
      <c r="AL1059" s="1739"/>
      <c r="AM1059" s="2479">
        <f t="shared" si="670"/>
        <v>2400</v>
      </c>
      <c r="AN1059" s="2481">
        <v>2400</v>
      </c>
      <c r="AO1059" s="1739"/>
      <c r="AP1059" s="1739"/>
      <c r="AQ1059" s="2479">
        <f t="shared" si="671"/>
        <v>300</v>
      </c>
      <c r="AR1059" s="2504">
        <f t="shared" ref="AR1059:AR1070" si="682">L1059-AN1059</f>
        <v>300</v>
      </c>
      <c r="AS1059" s="1739"/>
      <c r="AT1059" s="1739"/>
      <c r="AU1059" s="1739"/>
      <c r="AV1059" s="2479">
        <f t="shared" si="672"/>
        <v>300</v>
      </c>
      <c r="AW1059" s="2481">
        <f>AR1059</f>
        <v>300</v>
      </c>
      <c r="AX1059" s="1739"/>
      <c r="AY1059" s="1739"/>
      <c r="AZ1059" s="1739"/>
      <c r="BA1059" s="1686"/>
      <c r="BB1059" s="1686"/>
      <c r="BC1059" s="1686"/>
      <c r="BD1059" s="2329">
        <f t="shared" ref="BD1059:BD1068" si="683">AW1059</f>
        <v>300</v>
      </c>
      <c r="BE1059" s="2329"/>
      <c r="BF1059" s="1742">
        <f t="shared" si="661"/>
        <v>1300</v>
      </c>
      <c r="BG1059" s="2403">
        <v>2022</v>
      </c>
      <c r="BH1059" s="2403" t="s">
        <v>2324</v>
      </c>
      <c r="BI1059" s="2403" t="s">
        <v>2327</v>
      </c>
      <c r="BJ1059" s="2334">
        <f t="shared" si="675"/>
        <v>100</v>
      </c>
      <c r="BK1059" s="2334">
        <f t="shared" si="676"/>
        <v>100</v>
      </c>
      <c r="BL1059" s="2403" t="s">
        <v>40</v>
      </c>
      <c r="BM1059" s="2483"/>
      <c r="BN1059" s="2900" t="s">
        <v>2498</v>
      </c>
      <c r="BO1059" s="2903"/>
      <c r="BP1059" s="2336"/>
      <c r="BQ1059" s="2484"/>
    </row>
    <row r="1060" spans="1:69" s="2470" customFormat="1" ht="47.25" customHeight="1">
      <c r="A1060" s="2475" t="s">
        <v>48</v>
      </c>
      <c r="B1060" s="2477" t="s">
        <v>786</v>
      </c>
      <c r="C1060" s="64" t="s">
        <v>647</v>
      </c>
      <c r="D1060" s="64" t="s">
        <v>787</v>
      </c>
      <c r="E1060" s="2482" t="s">
        <v>524</v>
      </c>
      <c r="F1060" s="2482" t="s">
        <v>788</v>
      </c>
      <c r="G1060" s="2479">
        <f t="shared" si="680"/>
        <v>1600</v>
      </c>
      <c r="H1060" s="2481">
        <v>1600</v>
      </c>
      <c r="I1060" s="1739"/>
      <c r="J1060" s="1739"/>
      <c r="K1060" s="1739">
        <v>1600</v>
      </c>
      <c r="L1060" s="1739">
        <v>1600</v>
      </c>
      <c r="M1060" s="1740">
        <v>1570</v>
      </c>
      <c r="N1060" s="1739">
        <v>253</v>
      </c>
      <c r="O1060" s="2479">
        <f t="shared" si="681"/>
        <v>0</v>
      </c>
      <c r="P1060" s="1739"/>
      <c r="Q1060" s="1739"/>
      <c r="R1060" s="1739"/>
      <c r="S1060" s="1737">
        <f t="shared" si="665"/>
        <v>600</v>
      </c>
      <c r="T1060" s="2481">
        <v>600</v>
      </c>
      <c r="U1060" s="1739"/>
      <c r="V1060" s="1739"/>
      <c r="W1060" s="1737">
        <f t="shared" si="666"/>
        <v>0</v>
      </c>
      <c r="X1060" s="1739"/>
      <c r="Y1060" s="1739"/>
      <c r="Z1060" s="1739"/>
      <c r="AA1060" s="1737">
        <f t="shared" si="667"/>
        <v>533.91</v>
      </c>
      <c r="AB1060" s="1739">
        <v>533.91</v>
      </c>
      <c r="AC1060" s="1739"/>
      <c r="AD1060" s="1739"/>
      <c r="AE1060" s="1737">
        <f t="shared" si="668"/>
        <v>0</v>
      </c>
      <c r="AF1060" s="1741">
        <f t="shared" ref="AF1060:AF1077" si="684">P1060</f>
        <v>0</v>
      </c>
      <c r="AG1060" s="1739"/>
      <c r="AH1060" s="1739"/>
      <c r="AI1060" s="1737">
        <f t="shared" si="669"/>
        <v>600</v>
      </c>
      <c r="AJ1060" s="1739">
        <f t="shared" ref="AJ1060:AJ1077" si="685">T1060</f>
        <v>600</v>
      </c>
      <c r="AK1060" s="1739"/>
      <c r="AL1060" s="1739"/>
      <c r="AM1060" s="2479">
        <f t="shared" si="670"/>
        <v>1400</v>
      </c>
      <c r="AN1060" s="2481">
        <v>1400</v>
      </c>
      <c r="AO1060" s="1739"/>
      <c r="AP1060" s="1739"/>
      <c r="AQ1060" s="2479">
        <f t="shared" si="671"/>
        <v>200</v>
      </c>
      <c r="AR1060" s="2504">
        <f t="shared" si="682"/>
        <v>200</v>
      </c>
      <c r="AS1060" s="1739"/>
      <c r="AT1060" s="1739"/>
      <c r="AU1060" s="1739"/>
      <c r="AV1060" s="2479">
        <f t="shared" si="672"/>
        <v>200</v>
      </c>
      <c r="AW1060" s="2481">
        <f t="shared" ref="AW1060:AW1068" si="686">AR1060</f>
        <v>200</v>
      </c>
      <c r="AX1060" s="1739"/>
      <c r="AY1060" s="1739"/>
      <c r="AZ1060" s="1739"/>
      <c r="BA1060" s="1686"/>
      <c r="BB1060" s="1686"/>
      <c r="BC1060" s="1686"/>
      <c r="BD1060" s="2329">
        <f t="shared" si="683"/>
        <v>200</v>
      </c>
      <c r="BE1060" s="2329"/>
      <c r="BF1060" s="1742">
        <f t="shared" si="661"/>
        <v>800</v>
      </c>
      <c r="BG1060" s="2403">
        <v>2022</v>
      </c>
      <c r="BH1060" s="2403" t="s">
        <v>2324</v>
      </c>
      <c r="BI1060" s="2403" t="s">
        <v>2327</v>
      </c>
      <c r="BJ1060" s="2334">
        <f t="shared" si="675"/>
        <v>100</v>
      </c>
      <c r="BK1060" s="2334">
        <f t="shared" si="676"/>
        <v>100</v>
      </c>
      <c r="BL1060" s="2403" t="s">
        <v>40</v>
      </c>
      <c r="BM1060" s="2483"/>
      <c r="BN1060" s="2900" t="s">
        <v>2498</v>
      </c>
      <c r="BO1060" s="2903"/>
      <c r="BP1060" s="2336"/>
      <c r="BQ1060" s="2484"/>
    </row>
    <row r="1061" spans="1:69" s="2470" customFormat="1" ht="47.25" customHeight="1">
      <c r="A1061" s="2475" t="s">
        <v>50</v>
      </c>
      <c r="B1061" s="2477" t="s">
        <v>789</v>
      </c>
      <c r="C1061" s="64" t="s">
        <v>647</v>
      </c>
      <c r="D1061" s="64" t="s">
        <v>787</v>
      </c>
      <c r="E1061" s="2482" t="s">
        <v>524</v>
      </c>
      <c r="F1061" s="2482" t="s">
        <v>790</v>
      </c>
      <c r="G1061" s="2479">
        <f t="shared" si="680"/>
        <v>1600</v>
      </c>
      <c r="H1061" s="2481">
        <v>1600</v>
      </c>
      <c r="I1061" s="1739"/>
      <c r="J1061" s="1739"/>
      <c r="K1061" s="1739">
        <v>1600</v>
      </c>
      <c r="L1061" s="1739">
        <v>1600</v>
      </c>
      <c r="M1061" s="1740">
        <v>1343.1089999999999</v>
      </c>
      <c r="N1061" s="1739">
        <v>413.10899999999992</v>
      </c>
      <c r="O1061" s="2479">
        <f t="shared" si="681"/>
        <v>0</v>
      </c>
      <c r="P1061" s="1739"/>
      <c r="Q1061" s="1739"/>
      <c r="R1061" s="1739"/>
      <c r="S1061" s="1737">
        <f t="shared" si="665"/>
        <v>600</v>
      </c>
      <c r="T1061" s="2481">
        <v>600</v>
      </c>
      <c r="U1061" s="1739"/>
      <c r="V1061" s="1739"/>
      <c r="W1061" s="1737">
        <f t="shared" si="666"/>
        <v>0</v>
      </c>
      <c r="X1061" s="1739"/>
      <c r="Y1061" s="1739"/>
      <c r="Z1061" s="1739"/>
      <c r="AA1061" s="1737">
        <f t="shared" si="667"/>
        <v>274.85000000000002</v>
      </c>
      <c r="AB1061" s="1739">
        <v>274.85000000000002</v>
      </c>
      <c r="AC1061" s="1739"/>
      <c r="AD1061" s="1739"/>
      <c r="AE1061" s="1737">
        <f t="shared" si="668"/>
        <v>0</v>
      </c>
      <c r="AF1061" s="1741">
        <f t="shared" si="684"/>
        <v>0</v>
      </c>
      <c r="AG1061" s="1739"/>
      <c r="AH1061" s="1739"/>
      <c r="AI1061" s="1737">
        <f t="shared" si="669"/>
        <v>600</v>
      </c>
      <c r="AJ1061" s="1739">
        <f t="shared" si="685"/>
        <v>600</v>
      </c>
      <c r="AK1061" s="1739"/>
      <c r="AL1061" s="1739"/>
      <c r="AM1061" s="2479">
        <f t="shared" si="670"/>
        <v>1400</v>
      </c>
      <c r="AN1061" s="2481">
        <v>1400</v>
      </c>
      <c r="AO1061" s="1739"/>
      <c r="AP1061" s="1739"/>
      <c r="AQ1061" s="2479">
        <f t="shared" si="671"/>
        <v>200</v>
      </c>
      <c r="AR1061" s="2504">
        <f t="shared" si="682"/>
        <v>200</v>
      </c>
      <c r="AS1061" s="1739"/>
      <c r="AT1061" s="1739"/>
      <c r="AU1061" s="1739"/>
      <c r="AV1061" s="2479">
        <f t="shared" si="672"/>
        <v>200</v>
      </c>
      <c r="AW1061" s="2481">
        <f t="shared" si="686"/>
        <v>200</v>
      </c>
      <c r="AX1061" s="1739"/>
      <c r="AY1061" s="1739"/>
      <c r="AZ1061" s="1739"/>
      <c r="BA1061" s="1686"/>
      <c r="BB1061" s="1686"/>
      <c r="BC1061" s="1686"/>
      <c r="BD1061" s="2329">
        <f t="shared" si="683"/>
        <v>200</v>
      </c>
      <c r="BE1061" s="2329"/>
      <c r="BF1061" s="1742">
        <f t="shared" si="661"/>
        <v>800</v>
      </c>
      <c r="BG1061" s="2403">
        <v>2022</v>
      </c>
      <c r="BH1061" s="2403" t="s">
        <v>2324</v>
      </c>
      <c r="BI1061" s="2403" t="s">
        <v>2327</v>
      </c>
      <c r="BJ1061" s="2334">
        <f t="shared" si="675"/>
        <v>100</v>
      </c>
      <c r="BK1061" s="2334">
        <f t="shared" si="676"/>
        <v>100</v>
      </c>
      <c r="BL1061" s="2403" t="s">
        <v>40</v>
      </c>
      <c r="BM1061" s="2483"/>
      <c r="BN1061" s="2900" t="s">
        <v>2498</v>
      </c>
      <c r="BO1061" s="2903"/>
      <c r="BP1061" s="2336"/>
      <c r="BQ1061" s="2484"/>
    </row>
    <row r="1062" spans="1:69" s="2470" customFormat="1" ht="47.25" customHeight="1">
      <c r="A1062" s="2475" t="s">
        <v>52</v>
      </c>
      <c r="B1062" s="2477" t="s">
        <v>791</v>
      </c>
      <c r="C1062" s="64" t="s">
        <v>517</v>
      </c>
      <c r="D1062" s="64" t="s">
        <v>792</v>
      </c>
      <c r="E1062" s="2482" t="s">
        <v>524</v>
      </c>
      <c r="F1062" s="2482" t="s">
        <v>793</v>
      </c>
      <c r="G1062" s="2479">
        <f t="shared" si="680"/>
        <v>13500</v>
      </c>
      <c r="H1062" s="2481">
        <v>13500</v>
      </c>
      <c r="I1062" s="1739"/>
      <c r="J1062" s="1739"/>
      <c r="K1062" s="1739">
        <v>13500</v>
      </c>
      <c r="L1062" s="1739">
        <v>13500</v>
      </c>
      <c r="M1062" s="1740">
        <v>7356</v>
      </c>
      <c r="N1062" s="1739">
        <v>4542</v>
      </c>
      <c r="O1062" s="2479">
        <f t="shared" si="681"/>
        <v>0</v>
      </c>
      <c r="P1062" s="1739"/>
      <c r="Q1062" s="1739"/>
      <c r="R1062" s="1739"/>
      <c r="S1062" s="1737">
        <f t="shared" si="665"/>
        <v>6000</v>
      </c>
      <c r="T1062" s="2481">
        <v>6000</v>
      </c>
      <c r="U1062" s="1739"/>
      <c r="V1062" s="1739"/>
      <c r="W1062" s="1737">
        <f t="shared" si="666"/>
        <v>0</v>
      </c>
      <c r="X1062" s="1739"/>
      <c r="Y1062" s="1739"/>
      <c r="Z1062" s="1739"/>
      <c r="AA1062" s="1737">
        <f t="shared" si="667"/>
        <v>3286.1170000000002</v>
      </c>
      <c r="AB1062" s="1739">
        <v>3286.1170000000002</v>
      </c>
      <c r="AC1062" s="1739"/>
      <c r="AD1062" s="1739"/>
      <c r="AE1062" s="1737">
        <f t="shared" si="668"/>
        <v>0</v>
      </c>
      <c r="AF1062" s="1741">
        <f t="shared" si="684"/>
        <v>0</v>
      </c>
      <c r="AG1062" s="1739"/>
      <c r="AH1062" s="1739"/>
      <c r="AI1062" s="1737">
        <f t="shared" si="669"/>
        <v>6000</v>
      </c>
      <c r="AJ1062" s="1739">
        <f t="shared" si="685"/>
        <v>6000</v>
      </c>
      <c r="AK1062" s="1739"/>
      <c r="AL1062" s="1739"/>
      <c r="AM1062" s="2479">
        <f t="shared" si="670"/>
        <v>10186</v>
      </c>
      <c r="AN1062" s="2481">
        <v>10186</v>
      </c>
      <c r="AO1062" s="1739"/>
      <c r="AP1062" s="1739"/>
      <c r="AQ1062" s="2479">
        <f t="shared" si="671"/>
        <v>3314</v>
      </c>
      <c r="AR1062" s="2504">
        <f t="shared" si="682"/>
        <v>3314</v>
      </c>
      <c r="AS1062" s="1739"/>
      <c r="AT1062" s="1739"/>
      <c r="AU1062" s="1739"/>
      <c r="AV1062" s="2479">
        <f t="shared" si="672"/>
        <v>3314</v>
      </c>
      <c r="AW1062" s="2481">
        <f t="shared" si="686"/>
        <v>3314</v>
      </c>
      <c r="AX1062" s="1739"/>
      <c r="AY1062" s="1739"/>
      <c r="AZ1062" s="1739"/>
      <c r="BA1062" s="1686"/>
      <c r="BB1062" s="1686"/>
      <c r="BC1062" s="1686"/>
      <c r="BD1062" s="2329">
        <f t="shared" si="683"/>
        <v>3314</v>
      </c>
      <c r="BE1062" s="2329"/>
      <c r="BF1062" s="1742">
        <f t="shared" si="661"/>
        <v>4186</v>
      </c>
      <c r="BG1062" s="2403">
        <v>2022</v>
      </c>
      <c r="BH1062" s="2403" t="s">
        <v>2324</v>
      </c>
      <c r="BI1062" s="2403" t="s">
        <v>2327</v>
      </c>
      <c r="BJ1062" s="2334">
        <f t="shared" si="675"/>
        <v>100</v>
      </c>
      <c r="BK1062" s="2334">
        <f t="shared" si="676"/>
        <v>100</v>
      </c>
      <c r="BL1062" s="2403" t="s">
        <v>40</v>
      </c>
      <c r="BM1062" s="2483"/>
      <c r="BN1062" s="2900" t="s">
        <v>2498</v>
      </c>
      <c r="BO1062" s="2903"/>
      <c r="BP1062" s="2336"/>
      <c r="BQ1062" s="2484"/>
    </row>
    <row r="1063" spans="1:69" s="2470" customFormat="1" ht="57" customHeight="1">
      <c r="A1063" s="2475" t="s">
        <v>54</v>
      </c>
      <c r="B1063" s="2477" t="s">
        <v>794</v>
      </c>
      <c r="C1063" s="64" t="s">
        <v>442</v>
      </c>
      <c r="D1063" s="64" t="s">
        <v>795</v>
      </c>
      <c r="E1063" s="2482" t="s">
        <v>524</v>
      </c>
      <c r="F1063" s="2482" t="s">
        <v>445</v>
      </c>
      <c r="G1063" s="2479">
        <f t="shared" si="680"/>
        <v>3000</v>
      </c>
      <c r="H1063" s="2481">
        <v>3000</v>
      </c>
      <c r="I1063" s="1739"/>
      <c r="J1063" s="1739"/>
      <c r="K1063" s="1739">
        <v>3000</v>
      </c>
      <c r="L1063" s="1739">
        <v>3000</v>
      </c>
      <c r="M1063" s="1740">
        <v>2368</v>
      </c>
      <c r="N1063" s="1739">
        <v>2137</v>
      </c>
      <c r="O1063" s="2479">
        <f t="shared" si="681"/>
        <v>0</v>
      </c>
      <c r="P1063" s="1739"/>
      <c r="Q1063" s="1739"/>
      <c r="R1063" s="1739"/>
      <c r="S1063" s="1737">
        <f t="shared" si="665"/>
        <v>1100</v>
      </c>
      <c r="T1063" s="2481">
        <v>1100</v>
      </c>
      <c r="U1063" s="1739"/>
      <c r="V1063" s="1739"/>
      <c r="W1063" s="1737">
        <f t="shared" si="666"/>
        <v>0</v>
      </c>
      <c r="X1063" s="1739"/>
      <c r="Y1063" s="1739"/>
      <c r="Z1063" s="1739"/>
      <c r="AA1063" s="1737">
        <f t="shared" si="667"/>
        <v>944.81600000000003</v>
      </c>
      <c r="AB1063" s="1739">
        <v>944.81600000000003</v>
      </c>
      <c r="AC1063" s="1739"/>
      <c r="AD1063" s="1739"/>
      <c r="AE1063" s="1737">
        <f t="shared" si="668"/>
        <v>0</v>
      </c>
      <c r="AF1063" s="1741">
        <f t="shared" si="684"/>
        <v>0</v>
      </c>
      <c r="AG1063" s="1739"/>
      <c r="AH1063" s="1739"/>
      <c r="AI1063" s="1737">
        <f t="shared" si="669"/>
        <v>1100</v>
      </c>
      <c r="AJ1063" s="1739">
        <f t="shared" si="685"/>
        <v>1100</v>
      </c>
      <c r="AK1063" s="1739"/>
      <c r="AL1063" s="1739"/>
      <c r="AM1063" s="2479">
        <f t="shared" si="670"/>
        <v>2600</v>
      </c>
      <c r="AN1063" s="2481">
        <v>2600</v>
      </c>
      <c r="AO1063" s="1739"/>
      <c r="AP1063" s="1739"/>
      <c r="AQ1063" s="2479">
        <f t="shared" si="671"/>
        <v>400</v>
      </c>
      <c r="AR1063" s="2504">
        <f t="shared" si="682"/>
        <v>400</v>
      </c>
      <c r="AS1063" s="1739"/>
      <c r="AT1063" s="1739"/>
      <c r="AU1063" s="1739"/>
      <c r="AV1063" s="2479">
        <f t="shared" si="672"/>
        <v>400</v>
      </c>
      <c r="AW1063" s="2481">
        <f t="shared" si="686"/>
        <v>400</v>
      </c>
      <c r="AX1063" s="1739"/>
      <c r="AY1063" s="1739"/>
      <c r="AZ1063" s="1739"/>
      <c r="BA1063" s="1686"/>
      <c r="BB1063" s="1686"/>
      <c r="BC1063" s="1686"/>
      <c r="BD1063" s="2329">
        <f t="shared" si="683"/>
        <v>400</v>
      </c>
      <c r="BE1063" s="2329"/>
      <c r="BF1063" s="1742">
        <f t="shared" si="661"/>
        <v>1500</v>
      </c>
      <c r="BG1063" s="2403">
        <v>2022</v>
      </c>
      <c r="BH1063" s="2403" t="s">
        <v>2324</v>
      </c>
      <c r="BI1063" s="2403" t="s">
        <v>2327</v>
      </c>
      <c r="BJ1063" s="2334">
        <f t="shared" si="675"/>
        <v>100</v>
      </c>
      <c r="BK1063" s="2334">
        <f t="shared" si="676"/>
        <v>100</v>
      </c>
      <c r="BL1063" s="2403" t="s">
        <v>40</v>
      </c>
      <c r="BM1063" s="2483"/>
      <c r="BN1063" s="2900" t="s">
        <v>2498</v>
      </c>
      <c r="BO1063" s="2903"/>
      <c r="BP1063" s="2336"/>
      <c r="BQ1063" s="2484"/>
    </row>
    <row r="1064" spans="1:69" s="2470" customFormat="1" ht="42" customHeight="1">
      <c r="A1064" s="2475" t="s">
        <v>56</v>
      </c>
      <c r="B1064" s="2477" t="s">
        <v>796</v>
      </c>
      <c r="C1064" s="64" t="s">
        <v>473</v>
      </c>
      <c r="D1064" s="64" t="s">
        <v>797</v>
      </c>
      <c r="E1064" s="2482" t="s">
        <v>524</v>
      </c>
      <c r="F1064" s="2482" t="s">
        <v>798</v>
      </c>
      <c r="G1064" s="2479">
        <f t="shared" si="680"/>
        <v>19542</v>
      </c>
      <c r="H1064" s="2481">
        <v>19542</v>
      </c>
      <c r="I1064" s="1739"/>
      <c r="J1064" s="1739"/>
      <c r="K1064" s="1739">
        <v>19542</v>
      </c>
      <c r="L1064" s="1739">
        <v>19542</v>
      </c>
      <c r="M1064" s="1740">
        <v>5999</v>
      </c>
      <c r="N1064" s="1739">
        <v>5109</v>
      </c>
      <c r="O1064" s="2479">
        <f t="shared" si="681"/>
        <v>0</v>
      </c>
      <c r="P1064" s="1739"/>
      <c r="Q1064" s="1739"/>
      <c r="R1064" s="1739"/>
      <c r="S1064" s="1737">
        <f t="shared" si="665"/>
        <v>8000</v>
      </c>
      <c r="T1064" s="2481">
        <v>8000</v>
      </c>
      <c r="U1064" s="1739"/>
      <c r="V1064" s="1739"/>
      <c r="W1064" s="1737">
        <f t="shared" si="666"/>
        <v>0</v>
      </c>
      <c r="X1064" s="1739"/>
      <c r="Y1064" s="1739"/>
      <c r="Z1064" s="1739"/>
      <c r="AA1064" s="1737">
        <f t="shared" si="667"/>
        <v>2109.913</v>
      </c>
      <c r="AB1064" s="1739">
        <v>2109.913</v>
      </c>
      <c r="AC1064" s="1739"/>
      <c r="AD1064" s="1739"/>
      <c r="AE1064" s="1737">
        <f t="shared" si="668"/>
        <v>0</v>
      </c>
      <c r="AF1064" s="1741">
        <f t="shared" si="684"/>
        <v>0</v>
      </c>
      <c r="AG1064" s="1739"/>
      <c r="AH1064" s="1739"/>
      <c r="AI1064" s="1737">
        <f t="shared" si="669"/>
        <v>8000</v>
      </c>
      <c r="AJ1064" s="1739">
        <f t="shared" si="685"/>
        <v>8000</v>
      </c>
      <c r="AK1064" s="1739"/>
      <c r="AL1064" s="1739"/>
      <c r="AM1064" s="2479">
        <f t="shared" si="670"/>
        <v>13000</v>
      </c>
      <c r="AN1064" s="2481">
        <v>13000</v>
      </c>
      <c r="AO1064" s="1739"/>
      <c r="AP1064" s="1739"/>
      <c r="AQ1064" s="2479">
        <f t="shared" si="671"/>
        <v>6542</v>
      </c>
      <c r="AR1064" s="2504">
        <f t="shared" si="682"/>
        <v>6542</v>
      </c>
      <c r="AS1064" s="1739"/>
      <c r="AT1064" s="1739"/>
      <c r="AU1064" s="1739"/>
      <c r="AV1064" s="2479">
        <f t="shared" si="672"/>
        <v>6542</v>
      </c>
      <c r="AW1064" s="2481">
        <f t="shared" si="686"/>
        <v>6542</v>
      </c>
      <c r="AX1064" s="1739"/>
      <c r="AY1064" s="1739"/>
      <c r="AZ1064" s="1739"/>
      <c r="BA1064" s="1686"/>
      <c r="BB1064" s="1686"/>
      <c r="BC1064" s="1686"/>
      <c r="BD1064" s="2329">
        <f t="shared" si="683"/>
        <v>6542</v>
      </c>
      <c r="BE1064" s="2329"/>
      <c r="BF1064" s="1742">
        <f t="shared" si="661"/>
        <v>5000</v>
      </c>
      <c r="BG1064" s="2403">
        <v>2022</v>
      </c>
      <c r="BH1064" s="2403" t="s">
        <v>2324</v>
      </c>
      <c r="BI1064" s="2403" t="s">
        <v>2327</v>
      </c>
      <c r="BJ1064" s="2334">
        <f t="shared" si="675"/>
        <v>100</v>
      </c>
      <c r="BK1064" s="2334">
        <f t="shared" si="676"/>
        <v>100</v>
      </c>
      <c r="BL1064" s="2403" t="s">
        <v>40</v>
      </c>
      <c r="BM1064" s="2483"/>
      <c r="BN1064" s="2900" t="s">
        <v>2498</v>
      </c>
      <c r="BO1064" s="2903"/>
      <c r="BP1064" s="2336"/>
      <c r="BQ1064" s="2484"/>
    </row>
    <row r="1065" spans="1:69" s="2470" customFormat="1" ht="47.25">
      <c r="A1065" s="2475" t="s">
        <v>58</v>
      </c>
      <c r="B1065" s="2477" t="s">
        <v>799</v>
      </c>
      <c r="C1065" s="64" t="s">
        <v>473</v>
      </c>
      <c r="D1065" s="64" t="s">
        <v>800</v>
      </c>
      <c r="E1065" s="2482" t="s">
        <v>524</v>
      </c>
      <c r="F1065" s="2482" t="s">
        <v>801</v>
      </c>
      <c r="G1065" s="2479">
        <f t="shared" si="680"/>
        <v>960</v>
      </c>
      <c r="H1065" s="2481">
        <v>960</v>
      </c>
      <c r="I1065" s="1739"/>
      <c r="J1065" s="1739"/>
      <c r="K1065" s="1739">
        <v>960</v>
      </c>
      <c r="L1065" s="1739">
        <v>960</v>
      </c>
      <c r="M1065" s="1740">
        <v>574</v>
      </c>
      <c r="N1065" s="1739">
        <v>286</v>
      </c>
      <c r="O1065" s="2479">
        <f t="shared" si="681"/>
        <v>0</v>
      </c>
      <c r="P1065" s="1739"/>
      <c r="Q1065" s="1739"/>
      <c r="R1065" s="1739"/>
      <c r="S1065" s="1737">
        <f t="shared" si="665"/>
        <v>400</v>
      </c>
      <c r="T1065" s="2481">
        <v>400</v>
      </c>
      <c r="U1065" s="1739"/>
      <c r="V1065" s="1739"/>
      <c r="W1065" s="1737">
        <f t="shared" si="666"/>
        <v>0</v>
      </c>
      <c r="X1065" s="1739"/>
      <c r="Y1065" s="1739"/>
      <c r="Z1065" s="1739"/>
      <c r="AA1065" s="1737">
        <f t="shared" si="667"/>
        <v>400</v>
      </c>
      <c r="AB1065" s="1739">
        <v>400</v>
      </c>
      <c r="AC1065" s="1739"/>
      <c r="AD1065" s="1739"/>
      <c r="AE1065" s="1737">
        <f t="shared" si="668"/>
        <v>0</v>
      </c>
      <c r="AF1065" s="1741">
        <f t="shared" si="684"/>
        <v>0</v>
      </c>
      <c r="AG1065" s="1739"/>
      <c r="AH1065" s="1739"/>
      <c r="AI1065" s="1737">
        <f t="shared" si="669"/>
        <v>400</v>
      </c>
      <c r="AJ1065" s="1739">
        <f t="shared" si="685"/>
        <v>400</v>
      </c>
      <c r="AK1065" s="1739"/>
      <c r="AL1065" s="1739"/>
      <c r="AM1065" s="2479">
        <f t="shared" si="670"/>
        <v>880</v>
      </c>
      <c r="AN1065" s="2481">
        <v>880</v>
      </c>
      <c r="AO1065" s="1739"/>
      <c r="AP1065" s="1739"/>
      <c r="AQ1065" s="2479">
        <f t="shared" si="671"/>
        <v>80</v>
      </c>
      <c r="AR1065" s="2504">
        <f t="shared" si="682"/>
        <v>80</v>
      </c>
      <c r="AS1065" s="1739"/>
      <c r="AT1065" s="1739"/>
      <c r="AU1065" s="1739"/>
      <c r="AV1065" s="2479">
        <f t="shared" si="672"/>
        <v>80</v>
      </c>
      <c r="AW1065" s="2481">
        <f t="shared" si="686"/>
        <v>80</v>
      </c>
      <c r="AX1065" s="1739"/>
      <c r="AY1065" s="1739"/>
      <c r="AZ1065" s="1739"/>
      <c r="BA1065" s="1686"/>
      <c r="BB1065" s="1686"/>
      <c r="BC1065" s="1686"/>
      <c r="BD1065" s="2329">
        <f t="shared" si="683"/>
        <v>80</v>
      </c>
      <c r="BE1065" s="2329"/>
      <c r="BF1065" s="1742">
        <f t="shared" si="661"/>
        <v>480</v>
      </c>
      <c r="BG1065" s="2403">
        <v>2022</v>
      </c>
      <c r="BH1065" s="2403" t="s">
        <v>2324</v>
      </c>
      <c r="BI1065" s="2403" t="s">
        <v>2327</v>
      </c>
      <c r="BJ1065" s="2334">
        <f t="shared" si="675"/>
        <v>100</v>
      </c>
      <c r="BK1065" s="2334">
        <f t="shared" si="676"/>
        <v>100</v>
      </c>
      <c r="BL1065" s="2403" t="s">
        <v>40</v>
      </c>
      <c r="BM1065" s="2483"/>
      <c r="BN1065" s="2900" t="s">
        <v>2498</v>
      </c>
      <c r="BO1065" s="2903"/>
      <c r="BP1065" s="2336"/>
      <c r="BQ1065" s="2484"/>
    </row>
    <row r="1066" spans="1:69" s="2470" customFormat="1" ht="47.25">
      <c r="A1066" s="2475" t="s">
        <v>60</v>
      </c>
      <c r="B1066" s="2477" t="s">
        <v>802</v>
      </c>
      <c r="C1066" s="64" t="s">
        <v>473</v>
      </c>
      <c r="D1066" s="64" t="s">
        <v>803</v>
      </c>
      <c r="E1066" s="2482" t="s">
        <v>524</v>
      </c>
      <c r="F1066" s="2482" t="s">
        <v>804</v>
      </c>
      <c r="G1066" s="2479">
        <f t="shared" si="680"/>
        <v>702</v>
      </c>
      <c r="H1066" s="2481">
        <v>702</v>
      </c>
      <c r="I1066" s="1739"/>
      <c r="J1066" s="1739"/>
      <c r="K1066" s="1739">
        <v>702</v>
      </c>
      <c r="L1066" s="1739">
        <v>702</v>
      </c>
      <c r="M1066" s="1740">
        <v>501</v>
      </c>
      <c r="N1066" s="1739">
        <v>290</v>
      </c>
      <c r="O1066" s="2479">
        <f t="shared" si="681"/>
        <v>0.10500000000001819</v>
      </c>
      <c r="P1066" s="1739">
        <v>0.10500000000001819</v>
      </c>
      <c r="Q1066" s="1739"/>
      <c r="R1066" s="1739"/>
      <c r="S1066" s="1737">
        <f t="shared" si="665"/>
        <v>300</v>
      </c>
      <c r="T1066" s="2481">
        <v>300</v>
      </c>
      <c r="U1066" s="1739"/>
      <c r="V1066" s="1739"/>
      <c r="W1066" s="1737">
        <f t="shared" si="666"/>
        <v>0</v>
      </c>
      <c r="X1066" s="1739"/>
      <c r="Y1066" s="1739"/>
      <c r="Z1066" s="1739"/>
      <c r="AA1066" s="1737">
        <f t="shared" si="667"/>
        <v>299.19</v>
      </c>
      <c r="AB1066" s="1739">
        <v>299.19</v>
      </c>
      <c r="AC1066" s="1739"/>
      <c r="AD1066" s="1739"/>
      <c r="AE1066" s="1737">
        <f t="shared" si="668"/>
        <v>0.10500000000001819</v>
      </c>
      <c r="AF1066" s="1741">
        <f t="shared" si="684"/>
        <v>0.10500000000001819</v>
      </c>
      <c r="AG1066" s="1739"/>
      <c r="AH1066" s="1739"/>
      <c r="AI1066" s="1737">
        <f t="shared" si="669"/>
        <v>300</v>
      </c>
      <c r="AJ1066" s="1739">
        <f t="shared" si="685"/>
        <v>300</v>
      </c>
      <c r="AK1066" s="1739"/>
      <c r="AL1066" s="1739"/>
      <c r="AM1066" s="2479">
        <f t="shared" si="670"/>
        <v>650</v>
      </c>
      <c r="AN1066" s="2481">
        <v>650</v>
      </c>
      <c r="AO1066" s="1739"/>
      <c r="AP1066" s="1739"/>
      <c r="AQ1066" s="2479">
        <f t="shared" si="671"/>
        <v>52</v>
      </c>
      <c r="AR1066" s="2504">
        <f t="shared" si="682"/>
        <v>52</v>
      </c>
      <c r="AS1066" s="1739"/>
      <c r="AT1066" s="1739"/>
      <c r="AU1066" s="1739"/>
      <c r="AV1066" s="2479">
        <f t="shared" si="672"/>
        <v>52</v>
      </c>
      <c r="AW1066" s="2481">
        <f t="shared" si="686"/>
        <v>52</v>
      </c>
      <c r="AX1066" s="1739"/>
      <c r="AY1066" s="1739"/>
      <c r="AZ1066" s="1739"/>
      <c r="BA1066" s="1686"/>
      <c r="BB1066" s="1686"/>
      <c r="BC1066" s="1686"/>
      <c r="BD1066" s="2329">
        <f t="shared" si="683"/>
        <v>52</v>
      </c>
      <c r="BE1066" s="2329"/>
      <c r="BF1066" s="1742">
        <f t="shared" si="661"/>
        <v>350</v>
      </c>
      <c r="BG1066" s="2403">
        <v>2022</v>
      </c>
      <c r="BH1066" s="2403" t="s">
        <v>2324</v>
      </c>
      <c r="BI1066" s="2403" t="s">
        <v>2327</v>
      </c>
      <c r="BJ1066" s="2334">
        <f t="shared" si="675"/>
        <v>100</v>
      </c>
      <c r="BK1066" s="2334">
        <f t="shared" si="676"/>
        <v>100</v>
      </c>
      <c r="BL1066" s="2403" t="s">
        <v>40</v>
      </c>
      <c r="BM1066" s="2483"/>
      <c r="BN1066" s="2900" t="s">
        <v>2498</v>
      </c>
      <c r="BO1066" s="2903"/>
      <c r="BP1066" s="2336"/>
      <c r="BQ1066" s="2484"/>
    </row>
    <row r="1067" spans="1:69" s="2470" customFormat="1" ht="41.25" customHeight="1">
      <c r="A1067" s="2475" t="s">
        <v>164</v>
      </c>
      <c r="B1067" s="2477" t="s">
        <v>805</v>
      </c>
      <c r="C1067" s="64" t="s">
        <v>755</v>
      </c>
      <c r="D1067" s="64" t="s">
        <v>800</v>
      </c>
      <c r="E1067" s="2482" t="s">
        <v>524</v>
      </c>
      <c r="F1067" s="2482" t="s">
        <v>806</v>
      </c>
      <c r="G1067" s="2479">
        <f t="shared" si="680"/>
        <v>1120</v>
      </c>
      <c r="H1067" s="2481">
        <v>1120</v>
      </c>
      <c r="I1067" s="1739"/>
      <c r="J1067" s="1739"/>
      <c r="K1067" s="1739">
        <v>1120</v>
      </c>
      <c r="L1067" s="1739">
        <v>1120</v>
      </c>
      <c r="M1067" s="1740">
        <v>696</v>
      </c>
      <c r="N1067" s="1739">
        <v>360</v>
      </c>
      <c r="O1067" s="2479">
        <f t="shared" si="681"/>
        <v>75</v>
      </c>
      <c r="P1067" s="1739">
        <v>75</v>
      </c>
      <c r="Q1067" s="1739"/>
      <c r="R1067" s="1739"/>
      <c r="S1067" s="1737">
        <f t="shared" si="665"/>
        <v>500</v>
      </c>
      <c r="T1067" s="2481">
        <v>500</v>
      </c>
      <c r="U1067" s="1739"/>
      <c r="V1067" s="1739"/>
      <c r="W1067" s="1737">
        <f t="shared" si="666"/>
        <v>0</v>
      </c>
      <c r="X1067" s="1739"/>
      <c r="Y1067" s="1739"/>
      <c r="Z1067" s="1739"/>
      <c r="AA1067" s="1737">
        <f t="shared" si="667"/>
        <v>500</v>
      </c>
      <c r="AB1067" s="1739">
        <v>500</v>
      </c>
      <c r="AC1067" s="1739"/>
      <c r="AD1067" s="1739"/>
      <c r="AE1067" s="1737">
        <f t="shared" si="668"/>
        <v>75</v>
      </c>
      <c r="AF1067" s="1741">
        <f t="shared" si="684"/>
        <v>75</v>
      </c>
      <c r="AG1067" s="1739"/>
      <c r="AH1067" s="1739"/>
      <c r="AI1067" s="1737">
        <f t="shared" si="669"/>
        <v>500</v>
      </c>
      <c r="AJ1067" s="1739">
        <f t="shared" si="685"/>
        <v>500</v>
      </c>
      <c r="AK1067" s="1739"/>
      <c r="AL1067" s="1739"/>
      <c r="AM1067" s="2479">
        <f t="shared" si="670"/>
        <v>1050</v>
      </c>
      <c r="AN1067" s="2481">
        <v>1050</v>
      </c>
      <c r="AO1067" s="1739"/>
      <c r="AP1067" s="1739"/>
      <c r="AQ1067" s="2479">
        <f t="shared" si="671"/>
        <v>70</v>
      </c>
      <c r="AR1067" s="2504">
        <f t="shared" si="682"/>
        <v>70</v>
      </c>
      <c r="AS1067" s="1739"/>
      <c r="AT1067" s="1739"/>
      <c r="AU1067" s="1739"/>
      <c r="AV1067" s="2479">
        <f t="shared" si="672"/>
        <v>70</v>
      </c>
      <c r="AW1067" s="2481">
        <f t="shared" si="686"/>
        <v>70</v>
      </c>
      <c r="AX1067" s="1739"/>
      <c r="AY1067" s="1739"/>
      <c r="AZ1067" s="1739"/>
      <c r="BA1067" s="1686"/>
      <c r="BB1067" s="1686"/>
      <c r="BC1067" s="1686"/>
      <c r="BD1067" s="2329">
        <f t="shared" si="683"/>
        <v>70</v>
      </c>
      <c r="BE1067" s="2329"/>
      <c r="BF1067" s="1742">
        <f t="shared" si="661"/>
        <v>550</v>
      </c>
      <c r="BG1067" s="2403">
        <v>2022</v>
      </c>
      <c r="BH1067" s="2403" t="s">
        <v>2324</v>
      </c>
      <c r="BI1067" s="2403" t="s">
        <v>2327</v>
      </c>
      <c r="BJ1067" s="2334">
        <f t="shared" si="675"/>
        <v>100</v>
      </c>
      <c r="BK1067" s="2334">
        <f t="shared" si="676"/>
        <v>100</v>
      </c>
      <c r="BL1067" s="2403" t="s">
        <v>40</v>
      </c>
      <c r="BM1067" s="2483"/>
      <c r="BN1067" s="2900" t="s">
        <v>2498</v>
      </c>
      <c r="BO1067" s="2903"/>
      <c r="BP1067" s="2336"/>
      <c r="BQ1067" s="2484"/>
    </row>
    <row r="1068" spans="1:69" s="2470" customFormat="1" ht="67.5" customHeight="1">
      <c r="A1068" s="2475" t="s">
        <v>169</v>
      </c>
      <c r="B1068" s="2477" t="s">
        <v>807</v>
      </c>
      <c r="C1068" s="64" t="s">
        <v>447</v>
      </c>
      <c r="D1068" s="64" t="s">
        <v>808</v>
      </c>
      <c r="E1068" s="2482" t="s">
        <v>524</v>
      </c>
      <c r="F1068" s="2482" t="s">
        <v>809</v>
      </c>
      <c r="G1068" s="2479">
        <f>H1068+I1068+J1068</f>
        <v>2280</v>
      </c>
      <c r="H1068" s="2481">
        <v>2280</v>
      </c>
      <c r="I1068" s="1739"/>
      <c r="J1068" s="1739"/>
      <c r="K1068" s="1739">
        <v>2280</v>
      </c>
      <c r="L1068" s="1739">
        <v>2280</v>
      </c>
      <c r="M1068" s="1740">
        <v>1640</v>
      </c>
      <c r="N1068" s="1739">
        <v>500</v>
      </c>
      <c r="O1068" s="2479">
        <f t="shared" si="681"/>
        <v>34.613000000000056</v>
      </c>
      <c r="P1068" s="1741">
        <v>34.613000000000056</v>
      </c>
      <c r="Q1068" s="1739"/>
      <c r="R1068" s="1739"/>
      <c r="S1068" s="1737">
        <f t="shared" si="665"/>
        <v>952</v>
      </c>
      <c r="T1068" s="2481">
        <v>952</v>
      </c>
      <c r="U1068" s="1739"/>
      <c r="V1068" s="1739"/>
      <c r="W1068" s="1737">
        <f t="shared" si="666"/>
        <v>34.613</v>
      </c>
      <c r="X1068" s="1739">
        <v>34.613</v>
      </c>
      <c r="Y1068" s="1739"/>
      <c r="Z1068" s="1739"/>
      <c r="AA1068" s="1737">
        <f t="shared" si="667"/>
        <v>911.38699999999994</v>
      </c>
      <c r="AB1068" s="1739">
        <v>911.38699999999994</v>
      </c>
      <c r="AC1068" s="1739"/>
      <c r="AD1068" s="1739"/>
      <c r="AE1068" s="1737">
        <f t="shared" si="668"/>
        <v>34.613000000000056</v>
      </c>
      <c r="AF1068" s="1741">
        <f t="shared" si="684"/>
        <v>34.613000000000056</v>
      </c>
      <c r="AG1068" s="1739"/>
      <c r="AH1068" s="1739"/>
      <c r="AI1068" s="1737">
        <f t="shared" si="669"/>
        <v>952</v>
      </c>
      <c r="AJ1068" s="1739">
        <f t="shared" si="685"/>
        <v>952</v>
      </c>
      <c r="AK1068" s="1739"/>
      <c r="AL1068" s="1739"/>
      <c r="AM1068" s="2479">
        <f t="shared" si="670"/>
        <v>2052</v>
      </c>
      <c r="AN1068" s="2481">
        <v>2052</v>
      </c>
      <c r="AO1068" s="1739"/>
      <c r="AP1068" s="1739"/>
      <c r="AQ1068" s="2479">
        <f t="shared" si="671"/>
        <v>228</v>
      </c>
      <c r="AR1068" s="2504">
        <f t="shared" si="682"/>
        <v>228</v>
      </c>
      <c r="AS1068" s="1739"/>
      <c r="AT1068" s="1739"/>
      <c r="AU1068" s="1739"/>
      <c r="AV1068" s="2479">
        <f t="shared" si="672"/>
        <v>228</v>
      </c>
      <c r="AW1068" s="2481">
        <f t="shared" si="686"/>
        <v>228</v>
      </c>
      <c r="AX1068" s="1739"/>
      <c r="AY1068" s="1739"/>
      <c r="AZ1068" s="1739"/>
      <c r="BA1068" s="1686"/>
      <c r="BB1068" s="1686"/>
      <c r="BC1068" s="1686"/>
      <c r="BD1068" s="2329">
        <f t="shared" si="683"/>
        <v>228</v>
      </c>
      <c r="BE1068" s="2329"/>
      <c r="BF1068" s="1742">
        <f t="shared" si="661"/>
        <v>1100</v>
      </c>
      <c r="BG1068" s="2403">
        <v>2022</v>
      </c>
      <c r="BH1068" s="2403" t="s">
        <v>2324</v>
      </c>
      <c r="BI1068" s="2403" t="s">
        <v>2327</v>
      </c>
      <c r="BJ1068" s="2334">
        <f t="shared" si="675"/>
        <v>100</v>
      </c>
      <c r="BK1068" s="2334">
        <f t="shared" si="676"/>
        <v>100</v>
      </c>
      <c r="BL1068" s="2403" t="s">
        <v>40</v>
      </c>
      <c r="BM1068" s="2483"/>
      <c r="BN1068" s="2900" t="s">
        <v>2498</v>
      </c>
      <c r="BO1068" s="2903"/>
      <c r="BP1068" s="2336"/>
      <c r="BQ1068" s="2484"/>
    </row>
    <row r="1069" spans="1:69" s="310" customFormat="1" ht="31.5" customHeight="1">
      <c r="A1069" s="2220" t="s">
        <v>74</v>
      </c>
      <c r="B1069" s="2301" t="s">
        <v>2420</v>
      </c>
      <c r="C1069" s="1653"/>
      <c r="D1069" s="1653"/>
      <c r="E1069" s="1654"/>
      <c r="F1069" s="1654"/>
      <c r="G1069" s="1603">
        <f>G1070</f>
        <v>6560</v>
      </c>
      <c r="H1069" s="1603">
        <f t="shared" ref="H1069:BD1069" si="687">H1070</f>
        <v>6560</v>
      </c>
      <c r="I1069" s="1603">
        <f t="shared" si="687"/>
        <v>0</v>
      </c>
      <c r="J1069" s="1603">
        <f t="shared" si="687"/>
        <v>0</v>
      </c>
      <c r="K1069" s="1603">
        <f t="shared" si="687"/>
        <v>6560</v>
      </c>
      <c r="L1069" s="1603">
        <f t="shared" si="687"/>
        <v>6560</v>
      </c>
      <c r="M1069" s="1603">
        <f t="shared" si="687"/>
        <v>4000</v>
      </c>
      <c r="N1069" s="1603">
        <f t="shared" si="687"/>
        <v>4000</v>
      </c>
      <c r="O1069" s="1603">
        <f t="shared" si="687"/>
        <v>0</v>
      </c>
      <c r="P1069" s="1603">
        <f t="shared" si="687"/>
        <v>0</v>
      </c>
      <c r="Q1069" s="1603">
        <f t="shared" si="687"/>
        <v>0</v>
      </c>
      <c r="R1069" s="1603">
        <f t="shared" si="687"/>
        <v>0</v>
      </c>
      <c r="S1069" s="1603">
        <f t="shared" si="687"/>
        <v>3000</v>
      </c>
      <c r="T1069" s="1603">
        <f t="shared" si="687"/>
        <v>3000</v>
      </c>
      <c r="U1069" s="1603">
        <f t="shared" si="687"/>
        <v>0</v>
      </c>
      <c r="V1069" s="1603">
        <f t="shared" si="687"/>
        <v>0</v>
      </c>
      <c r="W1069" s="1603">
        <f t="shared" si="687"/>
        <v>0</v>
      </c>
      <c r="X1069" s="1603">
        <f t="shared" si="687"/>
        <v>0</v>
      </c>
      <c r="Y1069" s="1603">
        <f t="shared" si="687"/>
        <v>0</v>
      </c>
      <c r="Z1069" s="1603">
        <f t="shared" si="687"/>
        <v>0</v>
      </c>
      <c r="AA1069" s="1603">
        <f t="shared" si="687"/>
        <v>3000</v>
      </c>
      <c r="AB1069" s="1603">
        <f t="shared" si="687"/>
        <v>3000</v>
      </c>
      <c r="AC1069" s="1603">
        <f t="shared" si="687"/>
        <v>0</v>
      </c>
      <c r="AD1069" s="1603">
        <f t="shared" si="687"/>
        <v>0</v>
      </c>
      <c r="AE1069" s="1603">
        <f t="shared" si="687"/>
        <v>0</v>
      </c>
      <c r="AF1069" s="1603">
        <f t="shared" si="687"/>
        <v>0</v>
      </c>
      <c r="AG1069" s="1603">
        <f t="shared" si="687"/>
        <v>0</v>
      </c>
      <c r="AH1069" s="1603">
        <f t="shared" si="687"/>
        <v>0</v>
      </c>
      <c r="AI1069" s="1603">
        <f t="shared" si="687"/>
        <v>3000</v>
      </c>
      <c r="AJ1069" s="1603">
        <f t="shared" si="687"/>
        <v>3000</v>
      </c>
      <c r="AK1069" s="1603">
        <f t="shared" si="687"/>
        <v>0</v>
      </c>
      <c r="AL1069" s="1603">
        <f t="shared" si="687"/>
        <v>0</v>
      </c>
      <c r="AM1069" s="1603">
        <f t="shared" si="687"/>
        <v>3000</v>
      </c>
      <c r="AN1069" s="1603">
        <f t="shared" si="687"/>
        <v>3000</v>
      </c>
      <c r="AO1069" s="1603">
        <f t="shared" si="687"/>
        <v>0</v>
      </c>
      <c r="AP1069" s="1603">
        <f t="shared" si="687"/>
        <v>0</v>
      </c>
      <c r="AQ1069" s="1603">
        <f t="shared" si="687"/>
        <v>3560</v>
      </c>
      <c r="AR1069" s="1603">
        <f t="shared" si="687"/>
        <v>3560</v>
      </c>
      <c r="AS1069" s="1603">
        <f t="shared" si="687"/>
        <v>0</v>
      </c>
      <c r="AT1069" s="1603">
        <f t="shared" si="687"/>
        <v>0</v>
      </c>
      <c r="AU1069" s="1603">
        <f t="shared" si="687"/>
        <v>0</v>
      </c>
      <c r="AV1069" s="1603">
        <f t="shared" si="687"/>
        <v>2904</v>
      </c>
      <c r="AW1069" s="1603">
        <f t="shared" si="687"/>
        <v>2904</v>
      </c>
      <c r="AX1069" s="1603">
        <f t="shared" si="687"/>
        <v>0</v>
      </c>
      <c r="AY1069" s="1603">
        <f t="shared" si="687"/>
        <v>0</v>
      </c>
      <c r="AZ1069" s="1603">
        <f t="shared" si="687"/>
        <v>0</v>
      </c>
      <c r="BA1069" s="1603">
        <f t="shared" si="687"/>
        <v>0</v>
      </c>
      <c r="BB1069" s="1603">
        <f t="shared" si="687"/>
        <v>0</v>
      </c>
      <c r="BC1069" s="1603">
        <f t="shared" si="687"/>
        <v>0</v>
      </c>
      <c r="BD1069" s="1603">
        <f t="shared" si="687"/>
        <v>2904</v>
      </c>
      <c r="BE1069" s="1655"/>
      <c r="BF1069" s="2313"/>
      <c r="BG1069" s="1719"/>
      <c r="BH1069" s="1719"/>
      <c r="BI1069" s="1719"/>
      <c r="BJ1069" s="1692">
        <f t="shared" si="675"/>
        <v>90</v>
      </c>
      <c r="BK1069" s="1692">
        <f t="shared" si="676"/>
        <v>81.573033707865179</v>
      </c>
      <c r="BL1069" s="1719"/>
      <c r="BM1069" s="1943"/>
      <c r="BN1069" s="2900" t="s">
        <v>2498</v>
      </c>
      <c r="BO1069" s="2904"/>
      <c r="BP1069" s="1660"/>
      <c r="BQ1069" s="1682"/>
    </row>
    <row r="1070" spans="1:69" s="2492" customFormat="1" ht="57" customHeight="1">
      <c r="A1070" s="2475" t="s">
        <v>46</v>
      </c>
      <c r="B1070" s="2477" t="s">
        <v>810</v>
      </c>
      <c r="C1070" s="2755" t="s">
        <v>442</v>
      </c>
      <c r="D1070" s="2755" t="s">
        <v>811</v>
      </c>
      <c r="E1070" s="2482" t="s">
        <v>598</v>
      </c>
      <c r="F1070" s="2482" t="s">
        <v>812</v>
      </c>
      <c r="G1070" s="2479">
        <f>H1070+I1070+J1070</f>
        <v>6560</v>
      </c>
      <c r="H1070" s="2481">
        <v>6560</v>
      </c>
      <c r="I1070" s="2481"/>
      <c r="J1070" s="2481"/>
      <c r="K1070" s="2481">
        <v>6560</v>
      </c>
      <c r="L1070" s="2481">
        <v>6560</v>
      </c>
      <c r="M1070" s="2481">
        <v>4000</v>
      </c>
      <c r="N1070" s="2481">
        <v>4000</v>
      </c>
      <c r="O1070" s="2479">
        <f t="shared" si="681"/>
        <v>0</v>
      </c>
      <c r="P1070" s="2481"/>
      <c r="Q1070" s="2481"/>
      <c r="R1070" s="2481"/>
      <c r="S1070" s="2479">
        <f t="shared" si="665"/>
        <v>3000</v>
      </c>
      <c r="T1070" s="2481">
        <v>3000</v>
      </c>
      <c r="U1070" s="2481"/>
      <c r="V1070" s="2481"/>
      <c r="W1070" s="2479">
        <f t="shared" si="666"/>
        <v>0</v>
      </c>
      <c r="X1070" s="2481"/>
      <c r="Y1070" s="2481"/>
      <c r="Z1070" s="2481"/>
      <c r="AA1070" s="2479">
        <f t="shared" si="667"/>
        <v>3000</v>
      </c>
      <c r="AB1070" s="2481">
        <v>3000</v>
      </c>
      <c r="AC1070" s="2481"/>
      <c r="AD1070" s="2481"/>
      <c r="AE1070" s="2479">
        <f t="shared" si="668"/>
        <v>0</v>
      </c>
      <c r="AF1070" s="2504">
        <f t="shared" si="684"/>
        <v>0</v>
      </c>
      <c r="AG1070" s="2481"/>
      <c r="AH1070" s="2481"/>
      <c r="AI1070" s="2479">
        <f t="shared" si="669"/>
        <v>3000</v>
      </c>
      <c r="AJ1070" s="2481">
        <f t="shared" si="685"/>
        <v>3000</v>
      </c>
      <c r="AK1070" s="2481"/>
      <c r="AL1070" s="2481"/>
      <c r="AM1070" s="2479">
        <f t="shared" si="670"/>
        <v>3000</v>
      </c>
      <c r="AN1070" s="2481">
        <v>3000</v>
      </c>
      <c r="AO1070" s="2481"/>
      <c r="AP1070" s="2481"/>
      <c r="AQ1070" s="2479">
        <f t="shared" si="671"/>
        <v>3560</v>
      </c>
      <c r="AR1070" s="2504">
        <f t="shared" si="682"/>
        <v>3560</v>
      </c>
      <c r="AS1070" s="2481"/>
      <c r="AT1070" s="2481"/>
      <c r="AU1070" s="2481"/>
      <c r="AV1070" s="2479">
        <f t="shared" si="672"/>
        <v>2904</v>
      </c>
      <c r="AW1070" s="2481">
        <f>G1070*90%-AM1070</f>
        <v>2904</v>
      </c>
      <c r="AX1070" s="2481"/>
      <c r="AY1070" s="2481"/>
      <c r="AZ1070" s="2481"/>
      <c r="BA1070" s="2491"/>
      <c r="BB1070" s="2491"/>
      <c r="BC1070" s="2491"/>
      <c r="BD1070" s="2491">
        <v>2904</v>
      </c>
      <c r="BE1070" s="2491"/>
      <c r="BF1070" s="2491">
        <f t="shared" si="661"/>
        <v>0</v>
      </c>
      <c r="BG1070" s="2403">
        <v>2023</v>
      </c>
      <c r="BH1070" s="2403" t="s">
        <v>2322</v>
      </c>
      <c r="BI1070" s="2403" t="s">
        <v>2327</v>
      </c>
      <c r="BJ1070" s="2334">
        <f t="shared" si="675"/>
        <v>90</v>
      </c>
      <c r="BK1070" s="2334">
        <f t="shared" si="676"/>
        <v>81.573033707865179</v>
      </c>
      <c r="BL1070" s="2403" t="s">
        <v>62</v>
      </c>
      <c r="BM1070" s="2483"/>
      <c r="BN1070" s="2900" t="s">
        <v>2498</v>
      </c>
      <c r="BO1070" s="2903"/>
      <c r="BP1070" s="2336"/>
      <c r="BQ1070" s="2484"/>
    </row>
    <row r="1071" spans="1:69" s="2498" customFormat="1" ht="32.25" customHeight="1">
      <c r="A1071" s="2358" t="s">
        <v>712</v>
      </c>
      <c r="B1071" s="2805" t="s">
        <v>2468</v>
      </c>
      <c r="C1071" s="71"/>
      <c r="D1071" s="71"/>
      <c r="E1071" s="2401"/>
      <c r="F1071" s="2401"/>
      <c r="G1071" s="2792"/>
      <c r="H1071" s="2791"/>
      <c r="I1071" s="2286"/>
      <c r="J1071" s="2286"/>
      <c r="K1071" s="2286"/>
      <c r="L1071" s="2286"/>
      <c r="M1071" s="2287"/>
      <c r="N1071" s="2286"/>
      <c r="O1071" s="2792"/>
      <c r="P1071" s="2286"/>
      <c r="Q1071" s="2286"/>
      <c r="R1071" s="2286"/>
      <c r="S1071" s="2288"/>
      <c r="T1071" s="2791"/>
      <c r="U1071" s="2286"/>
      <c r="V1071" s="2286"/>
      <c r="W1071" s="2288"/>
      <c r="X1071" s="2286"/>
      <c r="Y1071" s="2286"/>
      <c r="Z1071" s="2286"/>
      <c r="AA1071" s="2288"/>
      <c r="AB1071" s="2286"/>
      <c r="AC1071" s="2286"/>
      <c r="AD1071" s="2286"/>
      <c r="AE1071" s="2288"/>
      <c r="AF1071" s="2289"/>
      <c r="AG1071" s="2286"/>
      <c r="AH1071" s="2286"/>
      <c r="AI1071" s="2288"/>
      <c r="AJ1071" s="2286"/>
      <c r="AK1071" s="2286"/>
      <c r="AL1071" s="2286"/>
      <c r="AM1071" s="2792"/>
      <c r="AN1071" s="2791"/>
      <c r="AO1071" s="2286"/>
      <c r="AP1071" s="2286"/>
      <c r="AQ1071" s="2792"/>
      <c r="AR1071" s="2793"/>
      <c r="AS1071" s="2286"/>
      <c r="AT1071" s="2286"/>
      <c r="AU1071" s="2286"/>
      <c r="AV1071" s="2792"/>
      <c r="AW1071" s="2791"/>
      <c r="AX1071" s="2286"/>
      <c r="AY1071" s="2286"/>
      <c r="AZ1071" s="2286"/>
      <c r="BA1071" s="2286"/>
      <c r="BB1071" s="2286"/>
      <c r="BC1071" s="2286"/>
      <c r="BD1071" s="2791">
        <f>6137+2904</f>
        <v>9041</v>
      </c>
      <c r="BE1071" s="2791"/>
      <c r="BF1071" s="2314"/>
      <c r="BG1071" s="2407"/>
      <c r="BH1071" s="2407"/>
      <c r="BI1071" s="2407"/>
      <c r="BJ1071" s="2340" t="e">
        <f t="shared" si="675"/>
        <v>#DIV/0!</v>
      </c>
      <c r="BK1071" s="2340" t="e">
        <f t="shared" si="676"/>
        <v>#DIV/0!</v>
      </c>
      <c r="BL1071" s="2407" t="s">
        <v>2327</v>
      </c>
      <c r="BM1071" s="2367"/>
      <c r="BN1071" s="2900" t="s">
        <v>2498</v>
      </c>
      <c r="BO1071" s="2905"/>
      <c r="BP1071" s="2342"/>
    </row>
    <row r="1072" spans="1:69" s="1950" customFormat="1" ht="48.75" customHeight="1">
      <c r="A1072" s="2214" t="s">
        <v>46</v>
      </c>
      <c r="B1072" s="2009" t="s">
        <v>813</v>
      </c>
      <c r="C1072" s="2073" t="s">
        <v>447</v>
      </c>
      <c r="D1072" s="2244"/>
      <c r="E1072" s="2074" t="s">
        <v>521</v>
      </c>
      <c r="F1072" s="2164"/>
      <c r="G1072" s="2075">
        <v>5500</v>
      </c>
      <c r="H1072" s="2075">
        <v>5300</v>
      </c>
      <c r="I1072" s="2075"/>
      <c r="J1072" s="2075"/>
      <c r="K1072" s="2075">
        <v>5500</v>
      </c>
      <c r="L1072" s="2075">
        <v>5300</v>
      </c>
      <c r="M1072" s="2076"/>
      <c r="N1072" s="2075"/>
      <c r="O1072" s="2058">
        <f t="shared" si="681"/>
        <v>0</v>
      </c>
      <c r="P1072" s="2075"/>
      <c r="Q1072" s="2075"/>
      <c r="R1072" s="2075"/>
      <c r="S1072" s="2058">
        <f t="shared" si="665"/>
        <v>0</v>
      </c>
      <c r="T1072" s="2075"/>
      <c r="U1072" s="2075"/>
      <c r="V1072" s="2075"/>
      <c r="W1072" s="2058">
        <f t="shared" si="666"/>
        <v>0</v>
      </c>
      <c r="X1072" s="2075"/>
      <c r="Y1072" s="2075"/>
      <c r="Z1072" s="2075"/>
      <c r="AA1072" s="2058">
        <f t="shared" si="667"/>
        <v>0</v>
      </c>
      <c r="AB1072" s="2075"/>
      <c r="AC1072" s="2075"/>
      <c r="AD1072" s="2075"/>
      <c r="AE1072" s="2058">
        <f t="shared" si="668"/>
        <v>0</v>
      </c>
      <c r="AF1072" s="2014">
        <f t="shared" si="684"/>
        <v>0</v>
      </c>
      <c r="AG1072" s="2075"/>
      <c r="AH1072" s="2075"/>
      <c r="AI1072" s="2058">
        <f t="shared" si="669"/>
        <v>0</v>
      </c>
      <c r="AJ1072" s="2014">
        <f t="shared" si="685"/>
        <v>0</v>
      </c>
      <c r="AK1072" s="2075"/>
      <c r="AL1072" s="2075"/>
      <c r="AM1072" s="2058">
        <f t="shared" si="670"/>
        <v>0</v>
      </c>
      <c r="AN1072" s="2075"/>
      <c r="AO1072" s="2075"/>
      <c r="AP1072" s="2075"/>
      <c r="AQ1072" s="2058">
        <f t="shared" si="671"/>
        <v>0</v>
      </c>
      <c r="AR1072" s="2075"/>
      <c r="AS1072" s="2075"/>
      <c r="AT1072" s="2075"/>
      <c r="AU1072" s="2075"/>
      <c r="AV1072" s="2058">
        <f t="shared" si="672"/>
        <v>2750</v>
      </c>
      <c r="AW1072" s="2075">
        <f>G1072*50%</f>
        <v>2750</v>
      </c>
      <c r="AX1072" s="2075"/>
      <c r="AY1072" s="2075"/>
      <c r="AZ1072" s="2075"/>
      <c r="BA1072" s="2077"/>
      <c r="BB1072" s="2077"/>
      <c r="BC1072" s="2077"/>
      <c r="BD1072" s="2077"/>
      <c r="BE1072" s="2077"/>
      <c r="BF1072" s="2078">
        <f t="shared" si="661"/>
        <v>0</v>
      </c>
      <c r="BG1072" s="2020">
        <v>2024</v>
      </c>
      <c r="BH1072" s="2020" t="s">
        <v>2323</v>
      </c>
      <c r="BI1072" s="2020" t="s">
        <v>2327</v>
      </c>
      <c r="BJ1072" s="1925">
        <f t="shared" si="675"/>
        <v>0</v>
      </c>
      <c r="BK1072" s="1925" t="e">
        <f t="shared" si="676"/>
        <v>#DIV/0!</v>
      </c>
      <c r="BL1072" s="2020"/>
      <c r="BM1072" s="2079"/>
      <c r="BN1072" s="2900" t="s">
        <v>2498</v>
      </c>
      <c r="BO1072" s="2906"/>
      <c r="BP1072" s="1926"/>
    </row>
    <row r="1073" spans="1:68" s="1950" customFormat="1" ht="48.75" customHeight="1">
      <c r="A1073" s="2214" t="s">
        <v>48</v>
      </c>
      <c r="B1073" s="2009" t="s">
        <v>814</v>
      </c>
      <c r="C1073" s="2073" t="s">
        <v>684</v>
      </c>
      <c r="D1073" s="2244"/>
      <c r="E1073" s="2074" t="s">
        <v>521</v>
      </c>
      <c r="F1073" s="2164"/>
      <c r="G1073" s="2075">
        <v>2200</v>
      </c>
      <c r="H1073" s="2075">
        <v>2100</v>
      </c>
      <c r="I1073" s="2075"/>
      <c r="J1073" s="2075"/>
      <c r="K1073" s="2075">
        <v>2200</v>
      </c>
      <c r="L1073" s="2075">
        <v>2100</v>
      </c>
      <c r="M1073" s="2076"/>
      <c r="N1073" s="2075"/>
      <c r="O1073" s="2058">
        <f t="shared" si="681"/>
        <v>0</v>
      </c>
      <c r="P1073" s="2075"/>
      <c r="Q1073" s="2075"/>
      <c r="R1073" s="2075"/>
      <c r="S1073" s="2058">
        <f t="shared" si="665"/>
        <v>0</v>
      </c>
      <c r="T1073" s="2075"/>
      <c r="U1073" s="2075"/>
      <c r="V1073" s="2075"/>
      <c r="W1073" s="2058">
        <f t="shared" si="666"/>
        <v>0</v>
      </c>
      <c r="X1073" s="2075"/>
      <c r="Y1073" s="2075"/>
      <c r="Z1073" s="2075"/>
      <c r="AA1073" s="2058">
        <f t="shared" si="667"/>
        <v>0</v>
      </c>
      <c r="AB1073" s="2075"/>
      <c r="AC1073" s="2075"/>
      <c r="AD1073" s="2075"/>
      <c r="AE1073" s="2058">
        <f t="shared" si="668"/>
        <v>0</v>
      </c>
      <c r="AF1073" s="2014">
        <f t="shared" si="684"/>
        <v>0</v>
      </c>
      <c r="AG1073" s="2075"/>
      <c r="AH1073" s="2075"/>
      <c r="AI1073" s="2058">
        <f t="shared" si="669"/>
        <v>0</v>
      </c>
      <c r="AJ1073" s="2014">
        <f t="shared" si="685"/>
        <v>0</v>
      </c>
      <c r="AK1073" s="2075"/>
      <c r="AL1073" s="2075"/>
      <c r="AM1073" s="2058">
        <f t="shared" si="670"/>
        <v>0</v>
      </c>
      <c r="AN1073" s="2075"/>
      <c r="AO1073" s="2075"/>
      <c r="AP1073" s="2075"/>
      <c r="AQ1073" s="2058">
        <f t="shared" si="671"/>
        <v>0</v>
      </c>
      <c r="AR1073" s="2075"/>
      <c r="AS1073" s="2075"/>
      <c r="AT1073" s="2075"/>
      <c r="AU1073" s="2075"/>
      <c r="AV1073" s="2058">
        <f t="shared" si="672"/>
        <v>1100</v>
      </c>
      <c r="AW1073" s="2075">
        <f t="shared" ref="AW1073:AW1077" si="688">G1073*50%</f>
        <v>1100</v>
      </c>
      <c r="AX1073" s="2075"/>
      <c r="AY1073" s="2075"/>
      <c r="AZ1073" s="2075"/>
      <c r="BA1073" s="2077"/>
      <c r="BB1073" s="2077"/>
      <c r="BC1073" s="2077"/>
      <c r="BD1073" s="2077"/>
      <c r="BE1073" s="2077"/>
      <c r="BF1073" s="2078">
        <f t="shared" si="661"/>
        <v>0</v>
      </c>
      <c r="BG1073" s="2020">
        <v>2024</v>
      </c>
      <c r="BH1073" s="2020" t="s">
        <v>2323</v>
      </c>
      <c r="BI1073" s="2020" t="s">
        <v>2327</v>
      </c>
      <c r="BJ1073" s="1925">
        <f t="shared" si="675"/>
        <v>0</v>
      </c>
      <c r="BK1073" s="1925" t="e">
        <f t="shared" si="676"/>
        <v>#DIV/0!</v>
      </c>
      <c r="BL1073" s="2020"/>
      <c r="BM1073" s="2079"/>
      <c r="BN1073" s="2900" t="s">
        <v>2498</v>
      </c>
      <c r="BO1073" s="2906"/>
      <c r="BP1073" s="1926"/>
    </row>
    <row r="1074" spans="1:68" s="1950" customFormat="1" ht="48.75" customHeight="1">
      <c r="A1074" s="2214" t="s">
        <v>50</v>
      </c>
      <c r="B1074" s="2009" t="s">
        <v>815</v>
      </c>
      <c r="C1074" s="2073" t="s">
        <v>473</v>
      </c>
      <c r="D1074" s="2244"/>
      <c r="E1074" s="2074" t="s">
        <v>521</v>
      </c>
      <c r="F1074" s="2164"/>
      <c r="G1074" s="2075">
        <v>4100</v>
      </c>
      <c r="H1074" s="2075">
        <v>3000</v>
      </c>
      <c r="I1074" s="2075"/>
      <c r="J1074" s="2075"/>
      <c r="K1074" s="2075">
        <v>4100</v>
      </c>
      <c r="L1074" s="2075">
        <v>3000</v>
      </c>
      <c r="M1074" s="2076"/>
      <c r="N1074" s="2075"/>
      <c r="O1074" s="2058">
        <f t="shared" si="681"/>
        <v>0</v>
      </c>
      <c r="P1074" s="2075"/>
      <c r="Q1074" s="2075"/>
      <c r="R1074" s="2075"/>
      <c r="S1074" s="2058">
        <f t="shared" si="665"/>
        <v>0</v>
      </c>
      <c r="T1074" s="2075"/>
      <c r="U1074" s="2075"/>
      <c r="V1074" s="2075"/>
      <c r="W1074" s="2058">
        <f t="shared" si="666"/>
        <v>0</v>
      </c>
      <c r="X1074" s="2075"/>
      <c r="Y1074" s="2075"/>
      <c r="Z1074" s="2075"/>
      <c r="AA1074" s="2058">
        <f t="shared" si="667"/>
        <v>0</v>
      </c>
      <c r="AB1074" s="2075"/>
      <c r="AC1074" s="2075"/>
      <c r="AD1074" s="2075"/>
      <c r="AE1074" s="2058">
        <f t="shared" si="668"/>
        <v>0</v>
      </c>
      <c r="AF1074" s="2014">
        <f t="shared" si="684"/>
        <v>0</v>
      </c>
      <c r="AG1074" s="2075"/>
      <c r="AH1074" s="2075"/>
      <c r="AI1074" s="2058">
        <f t="shared" si="669"/>
        <v>0</v>
      </c>
      <c r="AJ1074" s="2014">
        <f t="shared" si="685"/>
        <v>0</v>
      </c>
      <c r="AK1074" s="2075"/>
      <c r="AL1074" s="2075"/>
      <c r="AM1074" s="2058">
        <f t="shared" si="670"/>
        <v>0</v>
      </c>
      <c r="AN1074" s="2075"/>
      <c r="AO1074" s="2075"/>
      <c r="AP1074" s="2075"/>
      <c r="AQ1074" s="2058">
        <f t="shared" si="671"/>
        <v>0</v>
      </c>
      <c r="AR1074" s="2075"/>
      <c r="AS1074" s="2075"/>
      <c r="AT1074" s="2075"/>
      <c r="AU1074" s="2075"/>
      <c r="AV1074" s="2058">
        <f t="shared" si="672"/>
        <v>2050</v>
      </c>
      <c r="AW1074" s="2075">
        <f t="shared" si="688"/>
        <v>2050</v>
      </c>
      <c r="AX1074" s="2075"/>
      <c r="AY1074" s="2075"/>
      <c r="AZ1074" s="2075"/>
      <c r="BA1074" s="2077"/>
      <c r="BB1074" s="2077"/>
      <c r="BC1074" s="2077"/>
      <c r="BD1074" s="2077"/>
      <c r="BE1074" s="2077"/>
      <c r="BF1074" s="2078">
        <f t="shared" si="661"/>
        <v>0</v>
      </c>
      <c r="BG1074" s="2020">
        <v>2024</v>
      </c>
      <c r="BH1074" s="2020" t="s">
        <v>2323</v>
      </c>
      <c r="BI1074" s="2020" t="s">
        <v>2327</v>
      </c>
      <c r="BJ1074" s="1925">
        <f t="shared" si="675"/>
        <v>0</v>
      </c>
      <c r="BK1074" s="1925" t="e">
        <f t="shared" si="676"/>
        <v>#DIV/0!</v>
      </c>
      <c r="BL1074" s="2020"/>
      <c r="BM1074" s="2079"/>
      <c r="BN1074" s="2900" t="s">
        <v>2498</v>
      </c>
      <c r="BO1074" s="2906"/>
      <c r="BP1074" s="1926"/>
    </row>
    <row r="1075" spans="1:68" s="1950" customFormat="1" ht="48.75" customHeight="1">
      <c r="A1075" s="2214" t="s">
        <v>52</v>
      </c>
      <c r="B1075" s="2009" t="s">
        <v>816</v>
      </c>
      <c r="C1075" s="2073" t="s">
        <v>473</v>
      </c>
      <c r="D1075" s="2244"/>
      <c r="E1075" s="2074" t="s">
        <v>521</v>
      </c>
      <c r="F1075" s="2164"/>
      <c r="G1075" s="2075">
        <v>1200</v>
      </c>
      <c r="H1075" s="2075">
        <v>1100</v>
      </c>
      <c r="I1075" s="2075"/>
      <c r="J1075" s="2075"/>
      <c r="K1075" s="2075">
        <v>1200</v>
      </c>
      <c r="L1075" s="2075">
        <v>1100</v>
      </c>
      <c r="M1075" s="2076"/>
      <c r="N1075" s="2075"/>
      <c r="O1075" s="2058">
        <f t="shared" si="681"/>
        <v>0</v>
      </c>
      <c r="P1075" s="2075"/>
      <c r="Q1075" s="2075"/>
      <c r="R1075" s="2075"/>
      <c r="S1075" s="2058">
        <f t="shared" si="665"/>
        <v>0</v>
      </c>
      <c r="T1075" s="2075"/>
      <c r="U1075" s="2075"/>
      <c r="V1075" s="2075"/>
      <c r="W1075" s="2058">
        <f t="shared" si="666"/>
        <v>0</v>
      </c>
      <c r="X1075" s="2075"/>
      <c r="Y1075" s="2075"/>
      <c r="Z1075" s="2075"/>
      <c r="AA1075" s="2058">
        <f t="shared" si="667"/>
        <v>0</v>
      </c>
      <c r="AB1075" s="2075"/>
      <c r="AC1075" s="2075"/>
      <c r="AD1075" s="2075"/>
      <c r="AE1075" s="2058">
        <f t="shared" si="668"/>
        <v>0</v>
      </c>
      <c r="AF1075" s="2014">
        <f t="shared" si="684"/>
        <v>0</v>
      </c>
      <c r="AG1075" s="2075"/>
      <c r="AH1075" s="2075"/>
      <c r="AI1075" s="2058">
        <f t="shared" si="669"/>
        <v>0</v>
      </c>
      <c r="AJ1075" s="2014">
        <f t="shared" si="685"/>
        <v>0</v>
      </c>
      <c r="AK1075" s="2075"/>
      <c r="AL1075" s="2075"/>
      <c r="AM1075" s="2058">
        <f t="shared" si="670"/>
        <v>0</v>
      </c>
      <c r="AN1075" s="2075"/>
      <c r="AO1075" s="2075"/>
      <c r="AP1075" s="2075"/>
      <c r="AQ1075" s="2058">
        <f t="shared" si="671"/>
        <v>0</v>
      </c>
      <c r="AR1075" s="2075"/>
      <c r="AS1075" s="2075"/>
      <c r="AT1075" s="2075"/>
      <c r="AU1075" s="2075"/>
      <c r="AV1075" s="2058">
        <f t="shared" si="672"/>
        <v>600</v>
      </c>
      <c r="AW1075" s="2075">
        <f t="shared" si="688"/>
        <v>600</v>
      </c>
      <c r="AX1075" s="2075"/>
      <c r="AY1075" s="2075"/>
      <c r="AZ1075" s="2075"/>
      <c r="BA1075" s="2077"/>
      <c r="BB1075" s="2077"/>
      <c r="BC1075" s="2077"/>
      <c r="BD1075" s="2077"/>
      <c r="BE1075" s="2077"/>
      <c r="BF1075" s="2078">
        <f t="shared" si="661"/>
        <v>0</v>
      </c>
      <c r="BG1075" s="2020">
        <v>2024</v>
      </c>
      <c r="BH1075" s="2020" t="s">
        <v>2323</v>
      </c>
      <c r="BI1075" s="2020" t="s">
        <v>2327</v>
      </c>
      <c r="BJ1075" s="1925">
        <f t="shared" si="675"/>
        <v>0</v>
      </c>
      <c r="BK1075" s="1925" t="e">
        <f t="shared" si="676"/>
        <v>#DIV/0!</v>
      </c>
      <c r="BL1075" s="2020"/>
      <c r="BM1075" s="2079"/>
      <c r="BN1075" s="2900" t="s">
        <v>2498</v>
      </c>
      <c r="BO1075" s="2906"/>
      <c r="BP1075" s="1926"/>
    </row>
    <row r="1076" spans="1:68" s="1950" customFormat="1" ht="48.75" customHeight="1">
      <c r="A1076" s="2214" t="s">
        <v>54</v>
      </c>
      <c r="B1076" s="2009" t="s">
        <v>817</v>
      </c>
      <c r="C1076" s="2073" t="s">
        <v>447</v>
      </c>
      <c r="D1076" s="2244"/>
      <c r="E1076" s="2074" t="s">
        <v>521</v>
      </c>
      <c r="F1076" s="2164"/>
      <c r="G1076" s="2075">
        <v>6000</v>
      </c>
      <c r="H1076" s="2075">
        <v>5850</v>
      </c>
      <c r="I1076" s="2075"/>
      <c r="J1076" s="2075"/>
      <c r="K1076" s="2075">
        <v>6000</v>
      </c>
      <c r="L1076" s="2075">
        <v>5850</v>
      </c>
      <c r="M1076" s="2076"/>
      <c r="N1076" s="2075"/>
      <c r="O1076" s="2058">
        <f t="shared" si="681"/>
        <v>0</v>
      </c>
      <c r="P1076" s="2075"/>
      <c r="Q1076" s="2075"/>
      <c r="R1076" s="2075"/>
      <c r="S1076" s="2058">
        <f t="shared" si="665"/>
        <v>0</v>
      </c>
      <c r="T1076" s="2075"/>
      <c r="U1076" s="2075"/>
      <c r="V1076" s="2075"/>
      <c r="W1076" s="2058">
        <f t="shared" si="666"/>
        <v>0</v>
      </c>
      <c r="X1076" s="2075"/>
      <c r="Y1076" s="2075"/>
      <c r="Z1076" s="2075"/>
      <c r="AA1076" s="2058">
        <f t="shared" si="667"/>
        <v>0</v>
      </c>
      <c r="AB1076" s="2075"/>
      <c r="AC1076" s="2075"/>
      <c r="AD1076" s="2075"/>
      <c r="AE1076" s="2058">
        <f t="shared" si="668"/>
        <v>0</v>
      </c>
      <c r="AF1076" s="2014">
        <f t="shared" si="684"/>
        <v>0</v>
      </c>
      <c r="AG1076" s="2075"/>
      <c r="AH1076" s="2075"/>
      <c r="AI1076" s="2058">
        <f t="shared" si="669"/>
        <v>0</v>
      </c>
      <c r="AJ1076" s="2014">
        <f t="shared" si="685"/>
        <v>0</v>
      </c>
      <c r="AK1076" s="2075"/>
      <c r="AL1076" s="2075"/>
      <c r="AM1076" s="2058">
        <f t="shared" si="670"/>
        <v>0</v>
      </c>
      <c r="AN1076" s="2075"/>
      <c r="AO1076" s="2075"/>
      <c r="AP1076" s="2075"/>
      <c r="AQ1076" s="2058">
        <f t="shared" si="671"/>
        <v>0</v>
      </c>
      <c r="AR1076" s="2075"/>
      <c r="AS1076" s="2075"/>
      <c r="AT1076" s="2075"/>
      <c r="AU1076" s="2075"/>
      <c r="AV1076" s="2058">
        <f t="shared" si="672"/>
        <v>3000</v>
      </c>
      <c r="AW1076" s="2075">
        <f t="shared" si="688"/>
        <v>3000</v>
      </c>
      <c r="AX1076" s="2075"/>
      <c r="AY1076" s="2075"/>
      <c r="AZ1076" s="2075"/>
      <c r="BA1076" s="2077"/>
      <c r="BB1076" s="2077"/>
      <c r="BC1076" s="2077"/>
      <c r="BD1076" s="2077"/>
      <c r="BE1076" s="2077"/>
      <c r="BF1076" s="2078">
        <f t="shared" si="661"/>
        <v>0</v>
      </c>
      <c r="BG1076" s="2020">
        <v>2024</v>
      </c>
      <c r="BH1076" s="2020" t="s">
        <v>2323</v>
      </c>
      <c r="BI1076" s="2020" t="s">
        <v>2327</v>
      </c>
      <c r="BJ1076" s="1925">
        <f t="shared" si="675"/>
        <v>0</v>
      </c>
      <c r="BK1076" s="1925" t="e">
        <f t="shared" si="676"/>
        <v>#DIV/0!</v>
      </c>
      <c r="BL1076" s="2020"/>
      <c r="BM1076" s="2079"/>
      <c r="BN1076" s="2900" t="s">
        <v>2498</v>
      </c>
      <c r="BO1076" s="2906"/>
      <c r="BP1076" s="1926"/>
    </row>
    <row r="1077" spans="1:68" s="1950" customFormat="1" ht="25.5">
      <c r="A1077" s="2214" t="s">
        <v>56</v>
      </c>
      <c r="B1077" s="2009" t="s">
        <v>818</v>
      </c>
      <c r="C1077" s="2073" t="s">
        <v>684</v>
      </c>
      <c r="D1077" s="2244"/>
      <c r="E1077" s="2074" t="s">
        <v>521</v>
      </c>
      <c r="F1077" s="2164"/>
      <c r="G1077" s="2075">
        <v>4000</v>
      </c>
      <c r="H1077" s="2075">
        <v>4000</v>
      </c>
      <c r="I1077" s="2075"/>
      <c r="J1077" s="2075"/>
      <c r="K1077" s="2075">
        <v>4000</v>
      </c>
      <c r="L1077" s="2075">
        <v>4000</v>
      </c>
      <c r="M1077" s="2076"/>
      <c r="N1077" s="2075"/>
      <c r="O1077" s="2058">
        <f t="shared" si="681"/>
        <v>0</v>
      </c>
      <c r="P1077" s="2075"/>
      <c r="Q1077" s="2075"/>
      <c r="R1077" s="2075"/>
      <c r="S1077" s="2058">
        <f t="shared" si="665"/>
        <v>0</v>
      </c>
      <c r="T1077" s="2075"/>
      <c r="U1077" s="2075"/>
      <c r="V1077" s="2075"/>
      <c r="W1077" s="2058">
        <f t="shared" si="666"/>
        <v>0</v>
      </c>
      <c r="X1077" s="2075"/>
      <c r="Y1077" s="2075"/>
      <c r="Z1077" s="2075"/>
      <c r="AA1077" s="2058">
        <f t="shared" si="667"/>
        <v>0</v>
      </c>
      <c r="AB1077" s="2075"/>
      <c r="AC1077" s="2075"/>
      <c r="AD1077" s="2075"/>
      <c r="AE1077" s="2058">
        <f t="shared" si="668"/>
        <v>0</v>
      </c>
      <c r="AF1077" s="2014">
        <f t="shared" si="684"/>
        <v>0</v>
      </c>
      <c r="AG1077" s="2075"/>
      <c r="AH1077" s="2075"/>
      <c r="AI1077" s="2058">
        <f t="shared" si="669"/>
        <v>0</v>
      </c>
      <c r="AJ1077" s="2014">
        <f t="shared" si="685"/>
        <v>0</v>
      </c>
      <c r="AK1077" s="2075"/>
      <c r="AL1077" s="2075"/>
      <c r="AM1077" s="2058">
        <f t="shared" si="670"/>
        <v>0</v>
      </c>
      <c r="AN1077" s="2075"/>
      <c r="AO1077" s="2075"/>
      <c r="AP1077" s="2075"/>
      <c r="AQ1077" s="2058">
        <f t="shared" si="671"/>
        <v>0</v>
      </c>
      <c r="AR1077" s="2075"/>
      <c r="AS1077" s="2075"/>
      <c r="AT1077" s="2075"/>
      <c r="AU1077" s="2075"/>
      <c r="AV1077" s="2058">
        <f t="shared" si="672"/>
        <v>2000</v>
      </c>
      <c r="AW1077" s="2075">
        <f t="shared" si="688"/>
        <v>2000</v>
      </c>
      <c r="AX1077" s="2075"/>
      <c r="AY1077" s="2075"/>
      <c r="AZ1077" s="2075"/>
      <c r="BA1077" s="2077"/>
      <c r="BB1077" s="2077"/>
      <c r="BC1077" s="2077"/>
      <c r="BD1077" s="2077"/>
      <c r="BE1077" s="2077"/>
      <c r="BF1077" s="2078">
        <f t="shared" si="661"/>
        <v>0</v>
      </c>
      <c r="BG1077" s="2020">
        <v>2024</v>
      </c>
      <c r="BH1077" s="2020" t="s">
        <v>2323</v>
      </c>
      <c r="BI1077" s="2020" t="s">
        <v>2327</v>
      </c>
      <c r="BJ1077" s="1925">
        <f t="shared" si="675"/>
        <v>0</v>
      </c>
      <c r="BK1077" s="1925" t="e">
        <f t="shared" si="676"/>
        <v>#DIV/0!</v>
      </c>
      <c r="BL1077" s="2020"/>
      <c r="BM1077" s="2079"/>
      <c r="BN1077" s="2900" t="s">
        <v>2498</v>
      </c>
      <c r="BO1077" s="2906"/>
      <c r="BP1077" s="1926"/>
    </row>
    <row r="1078" spans="1:68" ht="25.5" customHeight="1">
      <c r="A1078" s="2236"/>
      <c r="B1078" s="188"/>
      <c r="C1078" s="189"/>
      <c r="D1078" s="189"/>
      <c r="E1078" s="1375"/>
      <c r="F1078" s="1374"/>
      <c r="G1078" s="190"/>
      <c r="H1078" s="190"/>
      <c r="I1078" s="190"/>
      <c r="J1078" s="190"/>
      <c r="K1078" s="190"/>
      <c r="L1078" s="190"/>
      <c r="M1078" s="1037"/>
      <c r="N1078" s="190"/>
      <c r="O1078" s="190"/>
      <c r="P1078" s="190"/>
      <c r="Q1078" s="190"/>
      <c r="R1078" s="190"/>
      <c r="S1078" s="190"/>
      <c r="T1078" s="190"/>
      <c r="U1078" s="190"/>
      <c r="V1078" s="190"/>
      <c r="W1078" s="190"/>
      <c r="X1078" s="190"/>
      <c r="Y1078" s="190"/>
      <c r="Z1078" s="190"/>
      <c r="AA1078" s="190"/>
      <c r="AB1078" s="190"/>
      <c r="AC1078" s="190"/>
      <c r="AD1078" s="190"/>
      <c r="AE1078" s="190"/>
      <c r="AF1078" s="190"/>
      <c r="AG1078" s="190"/>
      <c r="AH1078" s="190"/>
      <c r="AI1078" s="190"/>
      <c r="AJ1078" s="190"/>
      <c r="AK1078" s="190"/>
      <c r="AL1078" s="190"/>
      <c r="AM1078" s="190"/>
      <c r="AN1078" s="190"/>
      <c r="AO1078" s="190"/>
      <c r="AP1078" s="190"/>
      <c r="AQ1078" s="190"/>
      <c r="AR1078" s="190"/>
      <c r="AS1078" s="190"/>
      <c r="AT1078" s="190"/>
      <c r="AU1078" s="190"/>
      <c r="AV1078" s="190"/>
      <c r="AW1078" s="190"/>
      <c r="AX1078" s="190"/>
      <c r="AY1078" s="190"/>
      <c r="AZ1078" s="190"/>
      <c r="BA1078" s="190"/>
      <c r="BB1078" s="190"/>
      <c r="BC1078" s="190"/>
      <c r="BD1078" s="190"/>
      <c r="BE1078" s="190"/>
      <c r="BF1078" s="957"/>
      <c r="BG1078" s="202"/>
      <c r="BH1078" s="202"/>
      <c r="BI1078" s="202"/>
      <c r="BJ1078" s="202"/>
      <c r="BK1078" s="202"/>
      <c r="BL1078" s="202"/>
      <c r="BM1078" s="1622"/>
      <c r="BN1078" s="2951"/>
      <c r="BO1078" s="2951"/>
      <c r="BP1078" s="1619"/>
    </row>
  </sheetData>
  <autoFilter ref="A10:BM1077"/>
  <mergeCells count="81">
    <mergeCell ref="AI6:AL6"/>
    <mergeCell ref="AW8:AW9"/>
    <mergeCell ref="AK8:AK9"/>
    <mergeCell ref="AL8:AL9"/>
    <mergeCell ref="AN8:AN9"/>
    <mergeCell ref="AO8:AO9"/>
    <mergeCell ref="AP8:AP9"/>
    <mergeCell ref="BC6:BC9"/>
    <mergeCell ref="BD6:BD9"/>
    <mergeCell ref="W7:W9"/>
    <mergeCell ref="X7:Z7"/>
    <mergeCell ref="AB7:AD7"/>
    <mergeCell ref="AE7:AE9"/>
    <mergeCell ref="AF7:AH7"/>
    <mergeCell ref="AI7:AI9"/>
    <mergeCell ref="AJ7:AL7"/>
    <mergeCell ref="AF8:AF9"/>
    <mergeCell ref="AG8:AG9"/>
    <mergeCell ref="AZ8:AZ9"/>
    <mergeCell ref="X8:X9"/>
    <mergeCell ref="AS8:AS9"/>
    <mergeCell ref="AT8:AT9"/>
    <mergeCell ref="AU8:AU9"/>
    <mergeCell ref="BM6:BM9"/>
    <mergeCell ref="BF6:BF9"/>
    <mergeCell ref="BG6:BG9"/>
    <mergeCell ref="AN7:AP7"/>
    <mergeCell ref="AQ7:AQ9"/>
    <mergeCell ref="AR7:AU7"/>
    <mergeCell ref="AV7:AV9"/>
    <mergeCell ref="AW7:AZ7"/>
    <mergeCell ref="AR8:AR9"/>
    <mergeCell ref="BE6:BE9"/>
    <mergeCell ref="AV6:AZ6"/>
    <mergeCell ref="BJ6:BJ9"/>
    <mergeCell ref="BK6:BK9"/>
    <mergeCell ref="AX8:AX9"/>
    <mergeCell ref="AY8:AY9"/>
    <mergeCell ref="BL6:BL9"/>
    <mergeCell ref="A1:BM1"/>
    <mergeCell ref="A2:BM2"/>
    <mergeCell ref="A3:BM3"/>
    <mergeCell ref="A4:BM4"/>
    <mergeCell ref="Y5:BM5"/>
    <mergeCell ref="A6:A9"/>
    <mergeCell ref="B6:B9"/>
    <mergeCell ref="C6:C9"/>
    <mergeCell ref="D6:D9"/>
    <mergeCell ref="E6:E9"/>
    <mergeCell ref="BH6:BH9"/>
    <mergeCell ref="BI6:BI9"/>
    <mergeCell ref="AM7:AM9"/>
    <mergeCell ref="F6:J6"/>
    <mergeCell ref="K6:L6"/>
    <mergeCell ref="M6:N6"/>
    <mergeCell ref="W6:Z6"/>
    <mergeCell ref="AA6:AD6"/>
    <mergeCell ref="L7:L9"/>
    <mergeCell ref="M7:M9"/>
    <mergeCell ref="G8:G9"/>
    <mergeCell ref="H8:I8"/>
    <mergeCell ref="J8:J9"/>
    <mergeCell ref="N7:N9"/>
    <mergeCell ref="BA6:BA9"/>
    <mergeCell ref="BB6:BB9"/>
    <mergeCell ref="F7:F9"/>
    <mergeCell ref="G7:J7"/>
    <mergeCell ref="K7:K9"/>
    <mergeCell ref="AM6:AP6"/>
    <mergeCell ref="AQ6:AU6"/>
    <mergeCell ref="O6:O9"/>
    <mergeCell ref="T6:T9"/>
    <mergeCell ref="AD8:AD9"/>
    <mergeCell ref="AA7:AA9"/>
    <mergeCell ref="AJ8:AJ9"/>
    <mergeCell ref="Y8:Y9"/>
    <mergeCell ref="Z8:Z9"/>
    <mergeCell ref="AB8:AB9"/>
    <mergeCell ref="AC8:AC9"/>
    <mergeCell ref="AH8:AH9"/>
    <mergeCell ref="AE6:AH6"/>
  </mergeCells>
  <conditionalFormatting sqref="B122">
    <cfRule type="expression" dxfId="110" priority="46" stopIfTrue="1">
      <formula>+COUNTIF(#REF!,#REF!)&gt;1</formula>
    </cfRule>
  </conditionalFormatting>
  <conditionalFormatting sqref="B123:B124">
    <cfRule type="expression" dxfId="109" priority="45" stopIfTrue="1">
      <formula>+COUNTIF(#REF!,#REF!)&gt;1</formula>
    </cfRule>
  </conditionalFormatting>
  <conditionalFormatting sqref="B125:B139">
    <cfRule type="expression" dxfId="108" priority="44" stopIfTrue="1">
      <formula>+COUNTIF(#REF!,#REF!)&gt;1</formula>
    </cfRule>
  </conditionalFormatting>
  <conditionalFormatting sqref="B510:E512">
    <cfRule type="expression" dxfId="107" priority="43" stopIfTrue="1">
      <formula>+COUNTIF(#REF!,#REF!)&gt;1</formula>
    </cfRule>
  </conditionalFormatting>
  <conditionalFormatting sqref="B561:E561">
    <cfRule type="expression" dxfId="106" priority="42" stopIfTrue="1">
      <formula>+COUNTIF(#REF!,#REF!)&gt;1</formula>
    </cfRule>
  </conditionalFormatting>
  <conditionalFormatting sqref="B585:E585">
    <cfRule type="expression" dxfId="105" priority="41" stopIfTrue="1">
      <formula>+COUNTIF(#REF!,#REF!)&gt;1</formula>
    </cfRule>
  </conditionalFormatting>
  <conditionalFormatting sqref="B699:E706">
    <cfRule type="expression" dxfId="104" priority="40" stopIfTrue="1">
      <formula>+COUNTIF(#REF!,#REF!)&gt;1</formula>
    </cfRule>
  </conditionalFormatting>
  <conditionalFormatting sqref="B854:E855">
    <cfRule type="expression" dxfId="103" priority="39" stopIfTrue="1">
      <formula>+COUNTIF(#REF!,#REF!)&gt;1</formula>
    </cfRule>
  </conditionalFormatting>
  <conditionalFormatting sqref="B927:E927 C928:E928">
    <cfRule type="expression" dxfId="102" priority="38" stopIfTrue="1">
      <formula>+COUNTIF(#REF!,#REF!)&gt;1</formula>
    </cfRule>
  </conditionalFormatting>
  <conditionalFormatting sqref="B994:E995">
    <cfRule type="expression" dxfId="101" priority="37" stopIfTrue="1">
      <formula>+COUNTIF(#REF!,#REF!)&gt;1</formula>
    </cfRule>
  </conditionalFormatting>
  <conditionalFormatting sqref="A996:A997">
    <cfRule type="expression" dxfId="100" priority="36" stopIfTrue="1">
      <formula>+COUNTIF(#REF!,#REF!)&gt;1</formula>
    </cfRule>
  </conditionalFormatting>
  <conditionalFormatting sqref="B513:E513">
    <cfRule type="expression" dxfId="99" priority="35" stopIfTrue="1">
      <formula>+COUNTIF(#REF!,#REF!)&gt;1</formula>
    </cfRule>
  </conditionalFormatting>
  <conditionalFormatting sqref="B707:E715">
    <cfRule type="expression" dxfId="98" priority="34" stopIfTrue="1">
      <formula>+COUNTIF(#REF!,#REF!)&gt;1</formula>
    </cfRule>
  </conditionalFormatting>
  <conditionalFormatting sqref="B929:E930">
    <cfRule type="expression" dxfId="97" priority="33" stopIfTrue="1">
      <formula>+COUNTIF(#REF!,#REF!)&gt;1</formula>
    </cfRule>
  </conditionalFormatting>
  <conditionalFormatting sqref="C533:E534 C789:E796 C874:E881 C1028:E1034 C798:E803 C1037:E1056">
    <cfRule type="expression" dxfId="96" priority="32" stopIfTrue="1">
      <formula>"#N/A"</formula>
    </cfRule>
  </conditionalFormatting>
  <conditionalFormatting sqref="C572:E573">
    <cfRule type="expression" dxfId="95" priority="31" stopIfTrue="1">
      <formula>"#N/A"</formula>
    </cfRule>
  </conditionalFormatting>
  <conditionalFormatting sqref="C596 E596">
    <cfRule type="expression" dxfId="94" priority="30" stopIfTrue="1">
      <formula>"#N/A"</formula>
    </cfRule>
  </conditionalFormatting>
  <conditionalFormatting sqref="B239:B251">
    <cfRule type="duplicateValues" dxfId="93" priority="28"/>
  </conditionalFormatting>
  <conditionalFormatting sqref="B252">
    <cfRule type="duplicateValues" dxfId="92" priority="27"/>
  </conditionalFormatting>
  <conditionalFormatting sqref="B253">
    <cfRule type="duplicateValues" dxfId="91" priority="26"/>
  </conditionalFormatting>
  <conditionalFormatting sqref="B254">
    <cfRule type="duplicateValues" dxfId="90" priority="25"/>
  </conditionalFormatting>
  <conditionalFormatting sqref="B255:B256">
    <cfRule type="duplicateValues" dxfId="89" priority="24"/>
  </conditionalFormatting>
  <conditionalFormatting sqref="B257:B258">
    <cfRule type="duplicateValues" dxfId="88" priority="23"/>
  </conditionalFormatting>
  <conditionalFormatting sqref="B259">
    <cfRule type="duplicateValues" dxfId="87" priority="22"/>
  </conditionalFormatting>
  <conditionalFormatting sqref="B260">
    <cfRule type="duplicateValues" dxfId="86" priority="21"/>
  </conditionalFormatting>
  <conditionalFormatting sqref="B261">
    <cfRule type="duplicateValues" dxfId="85" priority="20"/>
  </conditionalFormatting>
  <conditionalFormatting sqref="B258">
    <cfRule type="duplicateValues" dxfId="84" priority="19"/>
  </conditionalFormatting>
  <conditionalFormatting sqref="B262">
    <cfRule type="duplicateValues" dxfId="83" priority="18"/>
  </conditionalFormatting>
  <conditionalFormatting sqref="B246">
    <cfRule type="duplicateValues" dxfId="82" priority="17"/>
  </conditionalFormatting>
  <conditionalFormatting sqref="B247">
    <cfRule type="duplicateValues" dxfId="81" priority="16"/>
  </conditionalFormatting>
  <conditionalFormatting sqref="B248:B251">
    <cfRule type="duplicateValues" dxfId="80" priority="15"/>
  </conditionalFormatting>
  <conditionalFormatting sqref="B263">
    <cfRule type="duplicateValues" dxfId="79" priority="14"/>
  </conditionalFormatting>
  <conditionalFormatting sqref="B264">
    <cfRule type="duplicateValues" dxfId="78" priority="13"/>
  </conditionalFormatting>
  <conditionalFormatting sqref="B265">
    <cfRule type="duplicateValues" dxfId="77" priority="12"/>
  </conditionalFormatting>
  <conditionalFormatting sqref="B267">
    <cfRule type="duplicateValues" dxfId="76" priority="11"/>
  </conditionalFormatting>
  <conditionalFormatting sqref="B268:B272">
    <cfRule type="duplicateValues" dxfId="75" priority="10"/>
  </conditionalFormatting>
  <conditionalFormatting sqref="B274:B286">
    <cfRule type="duplicateValues" dxfId="74" priority="9"/>
  </conditionalFormatting>
  <conditionalFormatting sqref="B249">
    <cfRule type="duplicateValues" dxfId="73" priority="8"/>
  </conditionalFormatting>
  <conditionalFormatting sqref="B250">
    <cfRule type="duplicateValues" dxfId="72" priority="7"/>
  </conditionalFormatting>
  <conditionalFormatting sqref="B251">
    <cfRule type="duplicateValues" dxfId="71" priority="6"/>
  </conditionalFormatting>
  <conditionalFormatting sqref="B287:B288">
    <cfRule type="duplicateValues" dxfId="70" priority="29"/>
  </conditionalFormatting>
  <conditionalFormatting sqref="B293:B295">
    <cfRule type="duplicateValues" dxfId="69" priority="4"/>
  </conditionalFormatting>
  <conditionalFormatting sqref="B289:B292">
    <cfRule type="duplicateValues" dxfId="68" priority="5"/>
  </conditionalFormatting>
  <conditionalFormatting sqref="B414:B418">
    <cfRule type="duplicateValues" dxfId="67" priority="3"/>
  </conditionalFormatting>
  <conditionalFormatting sqref="B940">
    <cfRule type="expression" dxfId="66" priority="2" stopIfTrue="1">
      <formula>+COUNTIF(#REF!,#REF!)&gt;1</formula>
    </cfRule>
  </conditionalFormatting>
  <conditionalFormatting sqref="B955">
    <cfRule type="expression" dxfId="65" priority="1" stopIfTrue="1">
      <formula>+COUNTIF(#REF!,#REF!)&gt;1</formula>
    </cfRule>
  </conditionalFormatting>
  <printOptions horizontalCentered="1"/>
  <pageMargins left="0.31496062992126" right="0.31496062992126" top="0.47244094488188998" bottom="0.47244094488188998" header="0.31496062992126" footer="0.31496062992126"/>
  <pageSetup paperSize="9" scale="58" orientation="landscape" r:id="rId1"/>
  <headerFooter differentFirst="1">
    <oddHeader>&amp;C&amp;P</oddHeader>
  </headerFooter>
  <ignoredErrors>
    <ignoredError sqref="AQ19:AV23 G79:AP85 G86:G95 BD86 AQ225:AV236 AQ164:AV214 I162:N162 BE162 AQ216:AV223 H346:BC346 BE346 G664:G670 G672:G682 AX848:BC848 AX850:BD850 BD849 G915:G916 G918:G919 BE1026 P162:S162 U162:BC162 G824:N824" formulaRange="1"/>
    <ignoredError sqref="AQ57:AV71 AQ79:AV85 AQ87:AV95 BE161 BE345 AX849:BC849 G847:BD847 G850:AW850 G848:AW848 G849:AW849 BD38 BD545 BD997 BD936 G582 O824:BD824" formula="1" formulaRange="1"/>
    <ignoredError sqref="BE451 BE722 BE755 G72:AV72 G57:AP71 G38:BC38 AM86:AV86 AM96:AV96 AM18:AQ18 AV18 AM124:AV124 AM224:AV224 BE237 T315:BC316 BE317 AM414:AV418 AM531:BE531 O545:BC545 AV605:BE606 BE601 AV603:BC603 BE607 G624:AW624 G671:AW671 AM796:AV796 BE787 G851:BE852 G841:BE844 BE847 BE845 BE849 BE882 F901:G902 O897:BE898 E903:G903 BE899 G904:BD906 AM952:BD954 BE1015 BE992 BE1057 AM1034:AV1034 O475:BD475 AM445:BD445 AM367:AV367 G593:BE593 AM599:BE599 O868:AV870 AM876:AV876 G886:BD886 BD351 BE374 AX477:BD477 O476:BC476 BE524:BE525 AM552:AV552 AM555:AW558 AM569:AV569 AM927:BD927 AM288:AV288 AM769:AV769 AM937:BD940 O1019:AV1019 AM997:BC997 O978:BD978 AM936:BC936 G1069:AV1069 AM215:BD215 G501:BH505 AM506:AV506 AM512:AV512 O896:AM896 AO896:BE896 AX920:BD920 G336:AV336 AM517:AV517 H579:BE579 BE580 H582:BE582 BE583 G585:BE585 G588:BE588 BE586 G590:BE590 AM589:AW589 H591:BE591 G579:G581 BE594 AM596:BE597 I903:BD903 G908:BD908 AX907:BD907 AX955:BD955 BE603 G840:BC840 BE840" formula="1"/>
    <ignoredError sqref="A26:A27 A120:F120 A502:B502 A498:B500 A543:A547 A583 A550 A553 A555:A556 A559 A561:A562 A567 A569:A570 A574 A601 A854:B856 A852:B852 E908:E912 A987:A990 A13 A24 A894 A237 A1057:A1068 A662 B39:E55 A315:A339 A345 A524 A576:A580 A591:A593 A586 A596:B597 A594:B594 A607 A610:A622 A797:A800 A789:A790 A646:A661 A825:A833 A834:A835 A803:A823 A838 A843 A845:A846 A848:A849 A864 A872 A890:A892 A1026" numberStoredAsText="1"/>
    <ignoredError sqref="BE120 E901:E902" numberStoredAsText="1" formula="1"/>
    <ignoredError sqref="BJ448:BK448 BK530 BJ601:BJ602 BJ604:BJ606 BK609:BK623 BK26:BK37 BK802:BK804 BK39:BK54 BK239:BK287 BK509:BK511 BK162:BK214 BK663:BK670 BK993:BK996 BK521:BK525 BK526:BK527" evalError="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C1118"/>
  <sheetViews>
    <sheetView topLeftCell="A4" zoomScale="85" zoomScaleNormal="85" workbookViewId="0">
      <pane xSplit="4" ySplit="5" topLeftCell="E412" activePane="bottomRight" state="frozen"/>
      <selection activeCell="A4" sqref="A4"/>
      <selection pane="topRight" activeCell="E4" sqref="E4"/>
      <selection pane="bottomLeft" activeCell="A9" sqref="A9"/>
      <selection pane="bottomRight" activeCell="H1109" sqref="H1109"/>
    </sheetView>
  </sheetViews>
  <sheetFormatPr defaultColWidth="11.42578125" defaultRowHeight="18.75"/>
  <cols>
    <col min="1" max="1" width="9.28515625" style="2237" customWidth="1"/>
    <col min="2" max="2" width="54.140625" style="1614" customWidth="1"/>
    <col min="3" max="3" width="11.7109375" style="63" hidden="1" customWidth="1"/>
    <col min="4" max="4" width="15" style="63" hidden="1" customWidth="1"/>
    <col min="5" max="5" width="16.5703125" style="3448" customWidth="1"/>
    <col min="6" max="6" width="13.7109375" style="3449" customWidth="1"/>
    <col min="7" max="7" width="16.42578125" style="3450" customWidth="1"/>
    <col min="8" max="8" width="14.5703125" style="3450" customWidth="1"/>
    <col min="9" max="9" width="10.7109375" style="115" hidden="1" customWidth="1"/>
    <col min="10" max="10" width="9.140625" style="115" hidden="1" customWidth="1"/>
    <col min="11" max="11" width="12.85546875" style="115" hidden="1" customWidth="1"/>
    <col min="12" max="12" width="13.7109375" style="115" hidden="1" customWidth="1"/>
    <col min="13" max="13" width="11.85546875" style="115" hidden="1" customWidth="1"/>
    <col min="14" max="14" width="10.5703125" style="115" hidden="1" customWidth="1"/>
    <col min="15" max="15" width="13.28515625" style="115" hidden="1" customWidth="1"/>
    <col min="16" max="16" width="15.140625" style="115" hidden="1" customWidth="1"/>
    <col min="17" max="17" width="8.42578125" style="115" hidden="1" customWidth="1"/>
    <col min="18" max="18" width="7.5703125" style="115" hidden="1" customWidth="1"/>
    <col min="19" max="19" width="13.5703125" style="115" hidden="1" customWidth="1"/>
    <col min="20" max="20" width="12.85546875" style="115" hidden="1" customWidth="1"/>
    <col min="21" max="21" width="9.5703125" style="115" hidden="1" customWidth="1"/>
    <col min="22" max="22" width="7.5703125" style="115" hidden="1" customWidth="1"/>
    <col min="23" max="23" width="13.85546875" style="115" hidden="1" customWidth="1"/>
    <col min="24" max="24" width="13.28515625" style="115" hidden="1" customWidth="1"/>
    <col min="25" max="25" width="16.28515625" style="115" hidden="1" customWidth="1"/>
    <col min="26" max="26" width="12.85546875" style="115" hidden="1" customWidth="1"/>
    <col min="27" max="27" width="12.28515625" style="115" hidden="1" customWidth="1"/>
    <col min="28" max="28" width="8.28515625" style="115" hidden="1" customWidth="1"/>
    <col min="29" max="29" width="7.5703125" style="115" hidden="1" customWidth="1"/>
    <col min="30" max="30" width="14.140625" style="115" hidden="1" customWidth="1"/>
    <col min="31" max="31" width="13.5703125" style="115" hidden="1" customWidth="1"/>
    <col min="32" max="32" width="7.85546875" style="115" hidden="1" customWidth="1"/>
    <col min="33" max="33" width="7.5703125" style="115" hidden="1" customWidth="1"/>
    <col min="34" max="34" width="11.85546875" style="115" hidden="1" customWidth="1"/>
    <col min="35" max="35" width="10.85546875" style="115" hidden="1" customWidth="1"/>
    <col min="36" max="37" width="7.5703125" style="115" hidden="1" customWidth="1"/>
    <col min="38" max="38" width="12.28515625" style="115" hidden="1" customWidth="1"/>
    <col min="39" max="39" width="11.140625" style="115" hidden="1" customWidth="1"/>
    <col min="40" max="40" width="9.7109375" style="115" hidden="1" customWidth="1"/>
    <col min="41" max="41" width="9.140625" style="115" hidden="1" customWidth="1"/>
    <col min="42" max="42" width="15" style="3450" customWidth="1"/>
    <col min="43" max="43" width="14.5703125" style="3450" customWidth="1"/>
    <col min="44" max="44" width="10.28515625" style="1038" hidden="1" customWidth="1"/>
    <col min="45" max="45" width="8.5703125" style="1038" hidden="1" customWidth="1"/>
    <col min="46" max="46" width="13.5703125" style="1038" hidden="1" customWidth="1"/>
    <col min="47" max="47" width="13.7109375" style="1038" hidden="1" customWidth="1"/>
    <col min="48" max="48" width="9.5703125" style="1038" hidden="1" customWidth="1"/>
    <col min="49" max="49" width="10.85546875" style="1038" hidden="1" customWidth="1"/>
    <col min="50" max="50" width="9.140625" style="1038" hidden="1" customWidth="1"/>
    <col min="51" max="51" width="13.7109375" style="1038" hidden="1" customWidth="1"/>
    <col min="52" max="52" width="12.7109375" style="1038" hidden="1" customWidth="1"/>
    <col min="53" max="53" width="9.140625" style="1038" hidden="1" customWidth="1"/>
    <col min="54" max="54" width="11.85546875" style="1038" hidden="1" customWidth="1"/>
    <col min="55" max="56" width="9.140625" style="1038" hidden="1" customWidth="1"/>
    <col min="57" max="58" width="14" style="1038" hidden="1" customWidth="1"/>
    <col min="59" max="59" width="16" style="3450" customWidth="1"/>
    <col min="60" max="60" width="16.5703125" style="958" hidden="1" customWidth="1"/>
    <col min="61" max="61" width="14.7109375" style="958" hidden="1" customWidth="1"/>
    <col min="62" max="62" width="8.85546875" style="1378" hidden="1" customWidth="1"/>
    <col min="63" max="64" width="9.140625" style="1378" hidden="1" customWidth="1"/>
    <col min="65" max="65" width="11.28515625" style="1378" hidden="1" customWidth="1"/>
    <col min="66" max="66" width="12.140625" style="1378" hidden="1" customWidth="1"/>
    <col min="67" max="67" width="9.140625" style="1378" hidden="1" customWidth="1"/>
    <col min="68" max="70" width="14.42578125" style="66" customWidth="1"/>
    <col min="71" max="71" width="14.42578125" style="3374" customWidth="1"/>
    <col min="72" max="73" width="14.42578125" style="66" customWidth="1"/>
    <col min="74" max="75" width="13.28515625" style="66" customWidth="1"/>
    <col min="76" max="76" width="13.140625" style="1620" customWidth="1"/>
    <col min="77" max="77" width="14.28515625" style="22" bestFit="1" customWidth="1"/>
    <col min="78" max="293" width="11.42578125" style="22"/>
    <col min="294" max="294" width="4" style="22" customWidth="1"/>
    <col min="295" max="295" width="43.7109375" style="22" customWidth="1"/>
    <col min="296" max="296" width="10.42578125" style="22" customWidth="1"/>
    <col min="297" max="297" width="8.42578125" style="22" customWidth="1"/>
    <col min="298" max="298" width="8.28515625" style="22" customWidth="1"/>
    <col min="299" max="299" width="10.140625" style="22" customWidth="1"/>
    <col min="300" max="300" width="9.5703125" style="22" customWidth="1"/>
    <col min="301" max="301" width="9.28515625" style="22" customWidth="1"/>
    <col min="302" max="303" width="7.5703125" style="22" customWidth="1"/>
    <col min="304" max="304" width="8.140625" style="22" customWidth="1"/>
    <col min="305" max="305" width="8.7109375" style="22" customWidth="1"/>
    <col min="306" max="306" width="9.140625" style="22" customWidth="1"/>
    <col min="307" max="307" width="8.85546875" style="22" customWidth="1"/>
    <col min="308" max="308" width="6" style="22" customWidth="1"/>
    <col min="309" max="309" width="7.5703125" style="22" customWidth="1"/>
    <col min="310" max="310" width="8" style="22" customWidth="1"/>
    <col min="311" max="311" width="8.140625" style="22" customWidth="1"/>
    <col min="312" max="312" width="7" style="22" customWidth="1"/>
    <col min="313" max="313" width="7.5703125" style="22" customWidth="1"/>
    <col min="314" max="314" width="7.42578125" style="22" customWidth="1"/>
    <col min="315" max="315" width="7.28515625" style="22" customWidth="1"/>
    <col min="316" max="316" width="7" style="22" customWidth="1"/>
    <col min="317" max="317" width="7.5703125" style="22" customWidth="1"/>
    <col min="318" max="318" width="8.28515625" style="22" customWidth="1"/>
    <col min="319" max="319" width="7.5703125" style="22" customWidth="1"/>
    <col min="320" max="320" width="11.140625" style="22" customWidth="1"/>
    <col min="321" max="321" width="6.42578125" style="22" customWidth="1"/>
    <col min="322" max="322" width="7.5703125" style="22" customWidth="1"/>
    <col min="323" max="323" width="9" style="22" customWidth="1"/>
    <col min="324" max="324" width="8.42578125" style="22" bestFit="1" customWidth="1"/>
    <col min="325" max="325" width="9.140625" style="22" bestFit="1" customWidth="1"/>
    <col min="326" max="326" width="10.85546875" style="22" customWidth="1"/>
    <col min="327" max="327" width="6.7109375" style="22" customWidth="1"/>
    <col min="328" max="549" width="11.42578125" style="22"/>
    <col min="550" max="550" width="4" style="22" customWidth="1"/>
    <col min="551" max="551" width="43.7109375" style="22" customWidth="1"/>
    <col min="552" max="552" width="10.42578125" style="22" customWidth="1"/>
    <col min="553" max="553" width="8.42578125" style="22" customWidth="1"/>
    <col min="554" max="554" width="8.28515625" style="22" customWidth="1"/>
    <col min="555" max="555" width="10.140625" style="22" customWidth="1"/>
    <col min="556" max="556" width="9.5703125" style="22" customWidth="1"/>
    <col min="557" max="557" width="9.28515625" style="22" customWidth="1"/>
    <col min="558" max="559" width="7.5703125" style="22" customWidth="1"/>
    <col min="560" max="560" width="8.140625" style="22" customWidth="1"/>
    <col min="561" max="561" width="8.7109375" style="22" customWidth="1"/>
    <col min="562" max="562" width="9.140625" style="22" customWidth="1"/>
    <col min="563" max="563" width="8.85546875" style="22" customWidth="1"/>
    <col min="564" max="564" width="6" style="22" customWidth="1"/>
    <col min="565" max="565" width="7.5703125" style="22" customWidth="1"/>
    <col min="566" max="566" width="8" style="22" customWidth="1"/>
    <col min="567" max="567" width="8.140625" style="22" customWidth="1"/>
    <col min="568" max="568" width="7" style="22" customWidth="1"/>
    <col min="569" max="569" width="7.5703125" style="22" customWidth="1"/>
    <col min="570" max="570" width="7.42578125" style="22" customWidth="1"/>
    <col min="571" max="571" width="7.28515625" style="22" customWidth="1"/>
    <col min="572" max="572" width="7" style="22" customWidth="1"/>
    <col min="573" max="573" width="7.5703125" style="22" customWidth="1"/>
    <col min="574" max="574" width="8.28515625" style="22" customWidth="1"/>
    <col min="575" max="575" width="7.5703125" style="22" customWidth="1"/>
    <col min="576" max="576" width="11.140625" style="22" customWidth="1"/>
    <col min="577" max="577" width="6.42578125" style="22" customWidth="1"/>
    <col min="578" max="578" width="7.5703125" style="22" customWidth="1"/>
    <col min="579" max="579" width="9" style="22" customWidth="1"/>
    <col min="580" max="580" width="8.42578125" style="22" bestFit="1" customWidth="1"/>
    <col min="581" max="581" width="9.140625" style="22" bestFit="1" customWidth="1"/>
    <col min="582" max="582" width="10.85546875" style="22" customWidth="1"/>
    <col min="583" max="583" width="6.7109375" style="22" customWidth="1"/>
    <col min="584" max="805" width="11.42578125" style="22"/>
    <col min="806" max="806" width="4" style="22" customWidth="1"/>
    <col min="807" max="807" width="43.7109375" style="22" customWidth="1"/>
    <col min="808" max="808" width="10.42578125" style="22" customWidth="1"/>
    <col min="809" max="809" width="8.42578125" style="22" customWidth="1"/>
    <col min="810" max="810" width="8.28515625" style="22" customWidth="1"/>
    <col min="811" max="811" width="10.140625" style="22" customWidth="1"/>
    <col min="812" max="812" width="9.5703125" style="22" customWidth="1"/>
    <col min="813" max="813" width="9.28515625" style="22" customWidth="1"/>
    <col min="814" max="815" width="7.5703125" style="22" customWidth="1"/>
    <col min="816" max="816" width="8.140625" style="22" customWidth="1"/>
    <col min="817" max="817" width="8.7109375" style="22" customWidth="1"/>
    <col min="818" max="818" width="9.140625" style="22" customWidth="1"/>
    <col min="819" max="819" width="8.85546875" style="22" customWidth="1"/>
    <col min="820" max="820" width="6" style="22" customWidth="1"/>
    <col min="821" max="821" width="7.5703125" style="22" customWidth="1"/>
    <col min="822" max="822" width="8" style="22" customWidth="1"/>
    <col min="823" max="823" width="8.140625" style="22" customWidth="1"/>
    <col min="824" max="824" width="7" style="22" customWidth="1"/>
    <col min="825" max="825" width="7.5703125" style="22" customWidth="1"/>
    <col min="826" max="826" width="7.42578125" style="22" customWidth="1"/>
    <col min="827" max="827" width="7.28515625" style="22" customWidth="1"/>
    <col min="828" max="828" width="7" style="22" customWidth="1"/>
    <col min="829" max="829" width="7.5703125" style="22" customWidth="1"/>
    <col min="830" max="830" width="8.28515625" style="22" customWidth="1"/>
    <col min="831" max="831" width="7.5703125" style="22" customWidth="1"/>
    <col min="832" max="832" width="11.140625" style="22" customWidth="1"/>
    <col min="833" max="833" width="6.42578125" style="22" customWidth="1"/>
    <col min="834" max="834" width="7.5703125" style="22" customWidth="1"/>
    <col min="835" max="835" width="9" style="22" customWidth="1"/>
    <col min="836" max="836" width="8.42578125" style="22" bestFit="1" customWidth="1"/>
    <col min="837" max="837" width="9.140625" style="22" bestFit="1" customWidth="1"/>
    <col min="838" max="838" width="10.85546875" style="22" customWidth="1"/>
    <col min="839" max="839" width="6.7109375" style="22" customWidth="1"/>
    <col min="840" max="1061" width="11.42578125" style="22"/>
    <col min="1062" max="1062" width="4" style="22" customWidth="1"/>
    <col min="1063" max="1063" width="43.7109375" style="22" customWidth="1"/>
    <col min="1064" max="1064" width="10.42578125" style="22" customWidth="1"/>
    <col min="1065" max="1065" width="8.42578125" style="22" customWidth="1"/>
    <col min="1066" max="1066" width="8.28515625" style="22" customWidth="1"/>
    <col min="1067" max="1067" width="10.140625" style="22" customWidth="1"/>
    <col min="1068" max="1068" width="9.5703125" style="22" customWidth="1"/>
    <col min="1069" max="1069" width="9.28515625" style="22" customWidth="1"/>
    <col min="1070" max="1071" width="7.5703125" style="22" customWidth="1"/>
    <col min="1072" max="1072" width="8.140625" style="22" customWidth="1"/>
    <col min="1073" max="1073" width="8.7109375" style="22" customWidth="1"/>
    <col min="1074" max="1074" width="9.140625" style="22" customWidth="1"/>
    <col min="1075" max="1075" width="8.85546875" style="22" customWidth="1"/>
    <col min="1076" max="1076" width="6" style="22" customWidth="1"/>
    <col min="1077" max="1077" width="7.5703125" style="22" customWidth="1"/>
    <col min="1078" max="1078" width="8" style="22" customWidth="1"/>
    <col min="1079" max="1079" width="8.140625" style="22" customWidth="1"/>
    <col min="1080" max="1080" width="7" style="22" customWidth="1"/>
    <col min="1081" max="1081" width="7.5703125" style="22" customWidth="1"/>
    <col min="1082" max="1082" width="7.42578125" style="22" customWidth="1"/>
    <col min="1083" max="1083" width="7.28515625" style="22" customWidth="1"/>
    <col min="1084" max="1084" width="7" style="22" customWidth="1"/>
    <col min="1085" max="1085" width="7.5703125" style="22" customWidth="1"/>
    <col min="1086" max="1086" width="8.28515625" style="22" customWidth="1"/>
    <col min="1087" max="1087" width="7.5703125" style="22" customWidth="1"/>
    <col min="1088" max="1088" width="11.140625" style="22" customWidth="1"/>
    <col min="1089" max="1089" width="6.42578125" style="22" customWidth="1"/>
    <col min="1090" max="1090" width="7.5703125" style="22" customWidth="1"/>
    <col min="1091" max="1091" width="9" style="22" customWidth="1"/>
    <col min="1092" max="1092" width="8.42578125" style="22" bestFit="1" customWidth="1"/>
    <col min="1093" max="1093" width="9.140625" style="22" bestFit="1" customWidth="1"/>
    <col min="1094" max="1094" width="10.85546875" style="22" customWidth="1"/>
    <col min="1095" max="1095" width="6.7109375" style="22" customWidth="1"/>
    <col min="1096" max="1317" width="11.42578125" style="22"/>
    <col min="1318" max="1318" width="4" style="22" customWidth="1"/>
    <col min="1319" max="1319" width="43.7109375" style="22" customWidth="1"/>
    <col min="1320" max="1320" width="10.42578125" style="22" customWidth="1"/>
    <col min="1321" max="1321" width="8.42578125" style="22" customWidth="1"/>
    <col min="1322" max="1322" width="8.28515625" style="22" customWidth="1"/>
    <col min="1323" max="1323" width="10.140625" style="22" customWidth="1"/>
    <col min="1324" max="1324" width="9.5703125" style="22" customWidth="1"/>
    <col min="1325" max="1325" width="9.28515625" style="22" customWidth="1"/>
    <col min="1326" max="1327" width="7.5703125" style="22" customWidth="1"/>
    <col min="1328" max="1328" width="8.140625" style="22" customWidth="1"/>
    <col min="1329" max="1329" width="8.7109375" style="22" customWidth="1"/>
    <col min="1330" max="1330" width="9.140625" style="22" customWidth="1"/>
    <col min="1331" max="1331" width="8.85546875" style="22" customWidth="1"/>
    <col min="1332" max="1332" width="6" style="22" customWidth="1"/>
    <col min="1333" max="1333" width="7.5703125" style="22" customWidth="1"/>
    <col min="1334" max="1334" width="8" style="22" customWidth="1"/>
    <col min="1335" max="1335" width="8.140625" style="22" customWidth="1"/>
    <col min="1336" max="1336" width="7" style="22" customWidth="1"/>
    <col min="1337" max="1337" width="7.5703125" style="22" customWidth="1"/>
    <col min="1338" max="1338" width="7.42578125" style="22" customWidth="1"/>
    <col min="1339" max="1339" width="7.28515625" style="22" customWidth="1"/>
    <col min="1340" max="1340" width="7" style="22" customWidth="1"/>
    <col min="1341" max="1341" width="7.5703125" style="22" customWidth="1"/>
    <col min="1342" max="1342" width="8.28515625" style="22" customWidth="1"/>
    <col min="1343" max="1343" width="7.5703125" style="22" customWidth="1"/>
    <col min="1344" max="1344" width="11.140625" style="22" customWidth="1"/>
    <col min="1345" max="1345" width="6.42578125" style="22" customWidth="1"/>
    <col min="1346" max="1346" width="7.5703125" style="22" customWidth="1"/>
    <col min="1347" max="1347" width="9" style="22" customWidth="1"/>
    <col min="1348" max="1348" width="8.42578125" style="22" bestFit="1" customWidth="1"/>
    <col min="1349" max="1349" width="9.140625" style="22" bestFit="1" customWidth="1"/>
    <col min="1350" max="1350" width="10.85546875" style="22" customWidth="1"/>
    <col min="1351" max="1351" width="6.7109375" style="22" customWidth="1"/>
    <col min="1352" max="1573" width="11.42578125" style="22"/>
    <col min="1574" max="1574" width="4" style="22" customWidth="1"/>
    <col min="1575" max="1575" width="43.7109375" style="22" customWidth="1"/>
    <col min="1576" max="1576" width="10.42578125" style="22" customWidth="1"/>
    <col min="1577" max="1577" width="8.42578125" style="22" customWidth="1"/>
    <col min="1578" max="1578" width="8.28515625" style="22" customWidth="1"/>
    <col min="1579" max="1579" width="10.140625" style="22" customWidth="1"/>
    <col min="1580" max="1580" width="9.5703125" style="22" customWidth="1"/>
    <col min="1581" max="1581" width="9.28515625" style="22" customWidth="1"/>
    <col min="1582" max="1583" width="7.5703125" style="22" customWidth="1"/>
    <col min="1584" max="1584" width="8.140625" style="22" customWidth="1"/>
    <col min="1585" max="1585" width="8.7109375" style="22" customWidth="1"/>
    <col min="1586" max="1586" width="9.140625" style="22" customWidth="1"/>
    <col min="1587" max="1587" width="8.85546875" style="22" customWidth="1"/>
    <col min="1588" max="1588" width="6" style="22" customWidth="1"/>
    <col min="1589" max="1589" width="7.5703125" style="22" customWidth="1"/>
    <col min="1590" max="1590" width="8" style="22" customWidth="1"/>
    <col min="1591" max="1591" width="8.140625" style="22" customWidth="1"/>
    <col min="1592" max="1592" width="7" style="22" customWidth="1"/>
    <col min="1593" max="1593" width="7.5703125" style="22" customWidth="1"/>
    <col min="1594" max="1594" width="7.42578125" style="22" customWidth="1"/>
    <col min="1595" max="1595" width="7.28515625" style="22" customWidth="1"/>
    <col min="1596" max="1596" width="7" style="22" customWidth="1"/>
    <col min="1597" max="1597" width="7.5703125" style="22" customWidth="1"/>
    <col min="1598" max="1598" width="8.28515625" style="22" customWidth="1"/>
    <col min="1599" max="1599" width="7.5703125" style="22" customWidth="1"/>
    <col min="1600" max="1600" width="11.140625" style="22" customWidth="1"/>
    <col min="1601" max="1601" width="6.42578125" style="22" customWidth="1"/>
    <col min="1602" max="1602" width="7.5703125" style="22" customWidth="1"/>
    <col min="1603" max="1603" width="9" style="22" customWidth="1"/>
    <col min="1604" max="1604" width="8.42578125" style="22" bestFit="1" customWidth="1"/>
    <col min="1605" max="1605" width="9.140625" style="22" bestFit="1" customWidth="1"/>
    <col min="1606" max="1606" width="10.85546875" style="22" customWidth="1"/>
    <col min="1607" max="1607" width="6.7109375" style="22" customWidth="1"/>
    <col min="1608" max="1829" width="11.42578125" style="22"/>
    <col min="1830" max="1830" width="4" style="22" customWidth="1"/>
    <col min="1831" max="1831" width="43.7109375" style="22" customWidth="1"/>
    <col min="1832" max="1832" width="10.42578125" style="22" customWidth="1"/>
    <col min="1833" max="1833" width="8.42578125" style="22" customWidth="1"/>
    <col min="1834" max="1834" width="8.28515625" style="22" customWidth="1"/>
    <col min="1835" max="1835" width="10.140625" style="22" customWidth="1"/>
    <col min="1836" max="1836" width="9.5703125" style="22" customWidth="1"/>
    <col min="1837" max="1837" width="9.28515625" style="22" customWidth="1"/>
    <col min="1838" max="1839" width="7.5703125" style="22" customWidth="1"/>
    <col min="1840" max="1840" width="8.140625" style="22" customWidth="1"/>
    <col min="1841" max="1841" width="8.7109375" style="22" customWidth="1"/>
    <col min="1842" max="1842" width="9.140625" style="22" customWidth="1"/>
    <col min="1843" max="1843" width="8.85546875" style="22" customWidth="1"/>
    <col min="1844" max="1844" width="6" style="22" customWidth="1"/>
    <col min="1845" max="1845" width="7.5703125" style="22" customWidth="1"/>
    <col min="1846" max="1846" width="8" style="22" customWidth="1"/>
    <col min="1847" max="1847" width="8.140625" style="22" customWidth="1"/>
    <col min="1848" max="1848" width="7" style="22" customWidth="1"/>
    <col min="1849" max="1849" width="7.5703125" style="22" customWidth="1"/>
    <col min="1850" max="1850" width="7.42578125" style="22" customWidth="1"/>
    <col min="1851" max="1851" width="7.28515625" style="22" customWidth="1"/>
    <col min="1852" max="1852" width="7" style="22" customWidth="1"/>
    <col min="1853" max="1853" width="7.5703125" style="22" customWidth="1"/>
    <col min="1854" max="1854" width="8.28515625" style="22" customWidth="1"/>
    <col min="1855" max="1855" width="7.5703125" style="22" customWidth="1"/>
    <col min="1856" max="1856" width="11.140625" style="22" customWidth="1"/>
    <col min="1857" max="1857" width="6.42578125" style="22" customWidth="1"/>
    <col min="1858" max="1858" width="7.5703125" style="22" customWidth="1"/>
    <col min="1859" max="1859" width="9" style="22" customWidth="1"/>
    <col min="1860" max="1860" width="8.42578125" style="22" bestFit="1" customWidth="1"/>
    <col min="1861" max="1861" width="9.140625" style="22" bestFit="1" customWidth="1"/>
    <col min="1862" max="1862" width="10.85546875" style="22" customWidth="1"/>
    <col min="1863" max="1863" width="6.7109375" style="22" customWidth="1"/>
    <col min="1864" max="2085" width="11.42578125" style="22"/>
    <col min="2086" max="2086" width="4" style="22" customWidth="1"/>
    <col min="2087" max="2087" width="43.7109375" style="22" customWidth="1"/>
    <col min="2088" max="2088" width="10.42578125" style="22" customWidth="1"/>
    <col min="2089" max="2089" width="8.42578125" style="22" customWidth="1"/>
    <col min="2090" max="2090" width="8.28515625" style="22" customWidth="1"/>
    <col min="2091" max="2091" width="10.140625" style="22" customWidth="1"/>
    <col min="2092" max="2092" width="9.5703125" style="22" customWidth="1"/>
    <col min="2093" max="2093" width="9.28515625" style="22" customWidth="1"/>
    <col min="2094" max="2095" width="7.5703125" style="22" customWidth="1"/>
    <col min="2096" max="2096" width="8.140625" style="22" customWidth="1"/>
    <col min="2097" max="2097" width="8.7109375" style="22" customWidth="1"/>
    <col min="2098" max="2098" width="9.140625" style="22" customWidth="1"/>
    <col min="2099" max="2099" width="8.85546875" style="22" customWidth="1"/>
    <col min="2100" max="2100" width="6" style="22" customWidth="1"/>
    <col min="2101" max="2101" width="7.5703125" style="22" customWidth="1"/>
    <col min="2102" max="2102" width="8" style="22" customWidth="1"/>
    <col min="2103" max="2103" width="8.140625" style="22" customWidth="1"/>
    <col min="2104" max="2104" width="7" style="22" customWidth="1"/>
    <col min="2105" max="2105" width="7.5703125" style="22" customWidth="1"/>
    <col min="2106" max="2106" width="7.42578125" style="22" customWidth="1"/>
    <col min="2107" max="2107" width="7.28515625" style="22" customWidth="1"/>
    <col min="2108" max="2108" width="7" style="22" customWidth="1"/>
    <col min="2109" max="2109" width="7.5703125" style="22" customWidth="1"/>
    <col min="2110" max="2110" width="8.28515625" style="22" customWidth="1"/>
    <col min="2111" max="2111" width="7.5703125" style="22" customWidth="1"/>
    <col min="2112" max="2112" width="11.140625" style="22" customWidth="1"/>
    <col min="2113" max="2113" width="6.42578125" style="22" customWidth="1"/>
    <col min="2114" max="2114" width="7.5703125" style="22" customWidth="1"/>
    <col min="2115" max="2115" width="9" style="22" customWidth="1"/>
    <col min="2116" max="2116" width="8.42578125" style="22" bestFit="1" customWidth="1"/>
    <col min="2117" max="2117" width="9.140625" style="22" bestFit="1" customWidth="1"/>
    <col min="2118" max="2118" width="10.85546875" style="22" customWidth="1"/>
    <col min="2119" max="2119" width="6.7109375" style="22" customWidth="1"/>
    <col min="2120" max="2341" width="11.42578125" style="22"/>
    <col min="2342" max="2342" width="4" style="22" customWidth="1"/>
    <col min="2343" max="2343" width="43.7109375" style="22" customWidth="1"/>
    <col min="2344" max="2344" width="10.42578125" style="22" customWidth="1"/>
    <col min="2345" max="2345" width="8.42578125" style="22" customWidth="1"/>
    <col min="2346" max="2346" width="8.28515625" style="22" customWidth="1"/>
    <col min="2347" max="2347" width="10.140625" style="22" customWidth="1"/>
    <col min="2348" max="2348" width="9.5703125" style="22" customWidth="1"/>
    <col min="2349" max="2349" width="9.28515625" style="22" customWidth="1"/>
    <col min="2350" max="2351" width="7.5703125" style="22" customWidth="1"/>
    <col min="2352" max="2352" width="8.140625" style="22" customWidth="1"/>
    <col min="2353" max="2353" width="8.7109375" style="22" customWidth="1"/>
    <col min="2354" max="2354" width="9.140625" style="22" customWidth="1"/>
    <col min="2355" max="2355" width="8.85546875" style="22" customWidth="1"/>
    <col min="2356" max="2356" width="6" style="22" customWidth="1"/>
    <col min="2357" max="2357" width="7.5703125" style="22" customWidth="1"/>
    <col min="2358" max="2358" width="8" style="22" customWidth="1"/>
    <col min="2359" max="2359" width="8.140625" style="22" customWidth="1"/>
    <col min="2360" max="2360" width="7" style="22" customWidth="1"/>
    <col min="2361" max="2361" width="7.5703125" style="22" customWidth="1"/>
    <col min="2362" max="2362" width="7.42578125" style="22" customWidth="1"/>
    <col min="2363" max="2363" width="7.28515625" style="22" customWidth="1"/>
    <col min="2364" max="2364" width="7" style="22" customWidth="1"/>
    <col min="2365" max="2365" width="7.5703125" style="22" customWidth="1"/>
    <col min="2366" max="2366" width="8.28515625" style="22" customWidth="1"/>
    <col min="2367" max="2367" width="7.5703125" style="22" customWidth="1"/>
    <col min="2368" max="2368" width="11.140625" style="22" customWidth="1"/>
    <col min="2369" max="2369" width="6.42578125" style="22" customWidth="1"/>
    <col min="2370" max="2370" width="7.5703125" style="22" customWidth="1"/>
    <col min="2371" max="2371" width="9" style="22" customWidth="1"/>
    <col min="2372" max="2372" width="8.42578125" style="22" bestFit="1" customWidth="1"/>
    <col min="2373" max="2373" width="9.140625" style="22" bestFit="1" customWidth="1"/>
    <col min="2374" max="2374" width="10.85546875" style="22" customWidth="1"/>
    <col min="2375" max="2375" width="6.7109375" style="22" customWidth="1"/>
    <col min="2376" max="2597" width="11.42578125" style="22"/>
    <col min="2598" max="2598" width="4" style="22" customWidth="1"/>
    <col min="2599" max="2599" width="43.7109375" style="22" customWidth="1"/>
    <col min="2600" max="2600" width="10.42578125" style="22" customWidth="1"/>
    <col min="2601" max="2601" width="8.42578125" style="22" customWidth="1"/>
    <col min="2602" max="2602" width="8.28515625" style="22" customWidth="1"/>
    <col min="2603" max="2603" width="10.140625" style="22" customWidth="1"/>
    <col min="2604" max="2604" width="9.5703125" style="22" customWidth="1"/>
    <col min="2605" max="2605" width="9.28515625" style="22" customWidth="1"/>
    <col min="2606" max="2607" width="7.5703125" style="22" customWidth="1"/>
    <col min="2608" max="2608" width="8.140625" style="22" customWidth="1"/>
    <col min="2609" max="2609" width="8.7109375" style="22" customWidth="1"/>
    <col min="2610" max="2610" width="9.140625" style="22" customWidth="1"/>
    <col min="2611" max="2611" width="8.85546875" style="22" customWidth="1"/>
    <col min="2612" max="2612" width="6" style="22" customWidth="1"/>
    <col min="2613" max="2613" width="7.5703125" style="22" customWidth="1"/>
    <col min="2614" max="2614" width="8" style="22" customWidth="1"/>
    <col min="2615" max="2615" width="8.140625" style="22" customWidth="1"/>
    <col min="2616" max="2616" width="7" style="22" customWidth="1"/>
    <col min="2617" max="2617" width="7.5703125" style="22" customWidth="1"/>
    <col min="2618" max="2618" width="7.42578125" style="22" customWidth="1"/>
    <col min="2619" max="2619" width="7.28515625" style="22" customWidth="1"/>
    <col min="2620" max="2620" width="7" style="22" customWidth="1"/>
    <col min="2621" max="2621" width="7.5703125" style="22" customWidth="1"/>
    <col min="2622" max="2622" width="8.28515625" style="22" customWidth="1"/>
    <col min="2623" max="2623" width="7.5703125" style="22" customWidth="1"/>
    <col min="2624" max="2624" width="11.140625" style="22" customWidth="1"/>
    <col min="2625" max="2625" width="6.42578125" style="22" customWidth="1"/>
    <col min="2626" max="2626" width="7.5703125" style="22" customWidth="1"/>
    <col min="2627" max="2627" width="9" style="22" customWidth="1"/>
    <col min="2628" max="2628" width="8.42578125" style="22" bestFit="1" customWidth="1"/>
    <col min="2629" max="2629" width="9.140625" style="22" bestFit="1" customWidth="1"/>
    <col min="2630" max="2630" width="10.85546875" style="22" customWidth="1"/>
    <col min="2631" max="2631" width="6.7109375" style="22" customWidth="1"/>
    <col min="2632" max="2853" width="11.42578125" style="22"/>
    <col min="2854" max="2854" width="4" style="22" customWidth="1"/>
    <col min="2855" max="2855" width="43.7109375" style="22" customWidth="1"/>
    <col min="2856" max="2856" width="10.42578125" style="22" customWidth="1"/>
    <col min="2857" max="2857" width="8.42578125" style="22" customWidth="1"/>
    <col min="2858" max="2858" width="8.28515625" style="22" customWidth="1"/>
    <col min="2859" max="2859" width="10.140625" style="22" customWidth="1"/>
    <col min="2860" max="2860" width="9.5703125" style="22" customWidth="1"/>
    <col min="2861" max="2861" width="9.28515625" style="22" customWidth="1"/>
    <col min="2862" max="2863" width="7.5703125" style="22" customWidth="1"/>
    <col min="2864" max="2864" width="8.140625" style="22" customWidth="1"/>
    <col min="2865" max="2865" width="8.7109375" style="22" customWidth="1"/>
    <col min="2866" max="2866" width="9.140625" style="22" customWidth="1"/>
    <col min="2867" max="2867" width="8.85546875" style="22" customWidth="1"/>
    <col min="2868" max="2868" width="6" style="22" customWidth="1"/>
    <col min="2869" max="2869" width="7.5703125" style="22" customWidth="1"/>
    <col min="2870" max="2870" width="8" style="22" customWidth="1"/>
    <col min="2871" max="2871" width="8.140625" style="22" customWidth="1"/>
    <col min="2872" max="2872" width="7" style="22" customWidth="1"/>
    <col min="2873" max="2873" width="7.5703125" style="22" customWidth="1"/>
    <col min="2874" max="2874" width="7.42578125" style="22" customWidth="1"/>
    <col min="2875" max="2875" width="7.28515625" style="22" customWidth="1"/>
    <col min="2876" max="2876" width="7" style="22" customWidth="1"/>
    <col min="2877" max="2877" width="7.5703125" style="22" customWidth="1"/>
    <col min="2878" max="2878" width="8.28515625" style="22" customWidth="1"/>
    <col min="2879" max="2879" width="7.5703125" style="22" customWidth="1"/>
    <col min="2880" max="2880" width="11.140625" style="22" customWidth="1"/>
    <col min="2881" max="2881" width="6.42578125" style="22" customWidth="1"/>
    <col min="2882" max="2882" width="7.5703125" style="22" customWidth="1"/>
    <col min="2883" max="2883" width="9" style="22" customWidth="1"/>
    <col min="2884" max="2884" width="8.42578125" style="22" bestFit="1" customWidth="1"/>
    <col min="2885" max="2885" width="9.140625" style="22" bestFit="1" customWidth="1"/>
    <col min="2886" max="2886" width="10.85546875" style="22" customWidth="1"/>
    <col min="2887" max="2887" width="6.7109375" style="22" customWidth="1"/>
    <col min="2888" max="3109" width="11.42578125" style="22"/>
    <col min="3110" max="3110" width="4" style="22" customWidth="1"/>
    <col min="3111" max="3111" width="43.7109375" style="22" customWidth="1"/>
    <col min="3112" max="3112" width="10.42578125" style="22" customWidth="1"/>
    <col min="3113" max="3113" width="8.42578125" style="22" customWidth="1"/>
    <col min="3114" max="3114" width="8.28515625" style="22" customWidth="1"/>
    <col min="3115" max="3115" width="10.140625" style="22" customWidth="1"/>
    <col min="3116" max="3116" width="9.5703125" style="22" customWidth="1"/>
    <col min="3117" max="3117" width="9.28515625" style="22" customWidth="1"/>
    <col min="3118" max="3119" width="7.5703125" style="22" customWidth="1"/>
    <col min="3120" max="3120" width="8.140625" style="22" customWidth="1"/>
    <col min="3121" max="3121" width="8.7109375" style="22" customWidth="1"/>
    <col min="3122" max="3122" width="9.140625" style="22" customWidth="1"/>
    <col min="3123" max="3123" width="8.85546875" style="22" customWidth="1"/>
    <col min="3124" max="3124" width="6" style="22" customWidth="1"/>
    <col min="3125" max="3125" width="7.5703125" style="22" customWidth="1"/>
    <col min="3126" max="3126" width="8" style="22" customWidth="1"/>
    <col min="3127" max="3127" width="8.140625" style="22" customWidth="1"/>
    <col min="3128" max="3128" width="7" style="22" customWidth="1"/>
    <col min="3129" max="3129" width="7.5703125" style="22" customWidth="1"/>
    <col min="3130" max="3130" width="7.42578125" style="22" customWidth="1"/>
    <col min="3131" max="3131" width="7.28515625" style="22" customWidth="1"/>
    <col min="3132" max="3132" width="7" style="22" customWidth="1"/>
    <col min="3133" max="3133" width="7.5703125" style="22" customWidth="1"/>
    <col min="3134" max="3134" width="8.28515625" style="22" customWidth="1"/>
    <col min="3135" max="3135" width="7.5703125" style="22" customWidth="1"/>
    <col min="3136" max="3136" width="11.140625" style="22" customWidth="1"/>
    <col min="3137" max="3137" width="6.42578125" style="22" customWidth="1"/>
    <col min="3138" max="3138" width="7.5703125" style="22" customWidth="1"/>
    <col min="3139" max="3139" width="9" style="22" customWidth="1"/>
    <col min="3140" max="3140" width="8.42578125" style="22" bestFit="1" customWidth="1"/>
    <col min="3141" max="3141" width="9.140625" style="22" bestFit="1" customWidth="1"/>
    <col min="3142" max="3142" width="10.85546875" style="22" customWidth="1"/>
    <col min="3143" max="3143" width="6.7109375" style="22" customWidth="1"/>
    <col min="3144" max="3365" width="11.42578125" style="22"/>
    <col min="3366" max="3366" width="4" style="22" customWidth="1"/>
    <col min="3367" max="3367" width="43.7109375" style="22" customWidth="1"/>
    <col min="3368" max="3368" width="10.42578125" style="22" customWidth="1"/>
    <col min="3369" max="3369" width="8.42578125" style="22" customWidth="1"/>
    <col min="3370" max="3370" width="8.28515625" style="22" customWidth="1"/>
    <col min="3371" max="3371" width="10.140625" style="22" customWidth="1"/>
    <col min="3372" max="3372" width="9.5703125" style="22" customWidth="1"/>
    <col min="3373" max="3373" width="9.28515625" style="22" customWidth="1"/>
    <col min="3374" max="3375" width="7.5703125" style="22" customWidth="1"/>
    <col min="3376" max="3376" width="8.140625" style="22" customWidth="1"/>
    <col min="3377" max="3377" width="8.7109375" style="22" customWidth="1"/>
    <col min="3378" max="3378" width="9.140625" style="22" customWidth="1"/>
    <col min="3379" max="3379" width="8.85546875" style="22" customWidth="1"/>
    <col min="3380" max="3380" width="6" style="22" customWidth="1"/>
    <col min="3381" max="3381" width="7.5703125" style="22" customWidth="1"/>
    <col min="3382" max="3382" width="8" style="22" customWidth="1"/>
    <col min="3383" max="3383" width="8.140625" style="22" customWidth="1"/>
    <col min="3384" max="3384" width="7" style="22" customWidth="1"/>
    <col min="3385" max="3385" width="7.5703125" style="22" customWidth="1"/>
    <col min="3386" max="3386" width="7.42578125" style="22" customWidth="1"/>
    <col min="3387" max="3387" width="7.28515625" style="22" customWidth="1"/>
    <col min="3388" max="3388" width="7" style="22" customWidth="1"/>
    <col min="3389" max="3389" width="7.5703125" style="22" customWidth="1"/>
    <col min="3390" max="3390" width="8.28515625" style="22" customWidth="1"/>
    <col min="3391" max="3391" width="7.5703125" style="22" customWidth="1"/>
    <col min="3392" max="3392" width="11.140625" style="22" customWidth="1"/>
    <col min="3393" max="3393" width="6.42578125" style="22" customWidth="1"/>
    <col min="3394" max="3394" width="7.5703125" style="22" customWidth="1"/>
    <col min="3395" max="3395" width="9" style="22" customWidth="1"/>
    <col min="3396" max="3396" width="8.42578125" style="22" bestFit="1" customWidth="1"/>
    <col min="3397" max="3397" width="9.140625" style="22" bestFit="1" customWidth="1"/>
    <col min="3398" max="3398" width="10.85546875" style="22" customWidth="1"/>
    <col min="3399" max="3399" width="6.7109375" style="22" customWidth="1"/>
    <col min="3400" max="3621" width="11.42578125" style="22"/>
    <col min="3622" max="3622" width="4" style="22" customWidth="1"/>
    <col min="3623" max="3623" width="43.7109375" style="22" customWidth="1"/>
    <col min="3624" max="3624" width="10.42578125" style="22" customWidth="1"/>
    <col min="3625" max="3625" width="8.42578125" style="22" customWidth="1"/>
    <col min="3626" max="3626" width="8.28515625" style="22" customWidth="1"/>
    <col min="3627" max="3627" width="10.140625" style="22" customWidth="1"/>
    <col min="3628" max="3628" width="9.5703125" style="22" customWidth="1"/>
    <col min="3629" max="3629" width="9.28515625" style="22" customWidth="1"/>
    <col min="3630" max="3631" width="7.5703125" style="22" customWidth="1"/>
    <col min="3632" max="3632" width="8.140625" style="22" customWidth="1"/>
    <col min="3633" max="3633" width="8.7109375" style="22" customWidth="1"/>
    <col min="3634" max="3634" width="9.140625" style="22" customWidth="1"/>
    <col min="3635" max="3635" width="8.85546875" style="22" customWidth="1"/>
    <col min="3636" max="3636" width="6" style="22" customWidth="1"/>
    <col min="3637" max="3637" width="7.5703125" style="22" customWidth="1"/>
    <col min="3638" max="3638" width="8" style="22" customWidth="1"/>
    <col min="3639" max="3639" width="8.140625" style="22" customWidth="1"/>
    <col min="3640" max="3640" width="7" style="22" customWidth="1"/>
    <col min="3641" max="3641" width="7.5703125" style="22" customWidth="1"/>
    <col min="3642" max="3642" width="7.42578125" style="22" customWidth="1"/>
    <col min="3643" max="3643" width="7.28515625" style="22" customWidth="1"/>
    <col min="3644" max="3644" width="7" style="22" customWidth="1"/>
    <col min="3645" max="3645" width="7.5703125" style="22" customWidth="1"/>
    <col min="3646" max="3646" width="8.28515625" style="22" customWidth="1"/>
    <col min="3647" max="3647" width="7.5703125" style="22" customWidth="1"/>
    <col min="3648" max="3648" width="11.140625" style="22" customWidth="1"/>
    <col min="3649" max="3649" width="6.42578125" style="22" customWidth="1"/>
    <col min="3650" max="3650" width="7.5703125" style="22" customWidth="1"/>
    <col min="3651" max="3651" width="9" style="22" customWidth="1"/>
    <col min="3652" max="3652" width="8.42578125" style="22" bestFit="1" customWidth="1"/>
    <col min="3653" max="3653" width="9.140625" style="22" bestFit="1" customWidth="1"/>
    <col min="3654" max="3654" width="10.85546875" style="22" customWidth="1"/>
    <col min="3655" max="3655" width="6.7109375" style="22" customWidth="1"/>
    <col min="3656" max="3877" width="11.42578125" style="22"/>
    <col min="3878" max="3878" width="4" style="22" customWidth="1"/>
    <col min="3879" max="3879" width="43.7109375" style="22" customWidth="1"/>
    <col min="3880" max="3880" width="10.42578125" style="22" customWidth="1"/>
    <col min="3881" max="3881" width="8.42578125" style="22" customWidth="1"/>
    <col min="3882" max="3882" width="8.28515625" style="22" customWidth="1"/>
    <col min="3883" max="3883" width="10.140625" style="22" customWidth="1"/>
    <col min="3884" max="3884" width="9.5703125" style="22" customWidth="1"/>
    <col min="3885" max="3885" width="9.28515625" style="22" customWidth="1"/>
    <col min="3886" max="3887" width="7.5703125" style="22" customWidth="1"/>
    <col min="3888" max="3888" width="8.140625" style="22" customWidth="1"/>
    <col min="3889" max="3889" width="8.7109375" style="22" customWidth="1"/>
    <col min="3890" max="3890" width="9.140625" style="22" customWidth="1"/>
    <col min="3891" max="3891" width="8.85546875" style="22" customWidth="1"/>
    <col min="3892" max="3892" width="6" style="22" customWidth="1"/>
    <col min="3893" max="3893" width="7.5703125" style="22" customWidth="1"/>
    <col min="3894" max="3894" width="8" style="22" customWidth="1"/>
    <col min="3895" max="3895" width="8.140625" style="22" customWidth="1"/>
    <col min="3896" max="3896" width="7" style="22" customWidth="1"/>
    <col min="3897" max="3897" width="7.5703125" style="22" customWidth="1"/>
    <col min="3898" max="3898" width="7.42578125" style="22" customWidth="1"/>
    <col min="3899" max="3899" width="7.28515625" style="22" customWidth="1"/>
    <col min="3900" max="3900" width="7" style="22" customWidth="1"/>
    <col min="3901" max="3901" width="7.5703125" style="22" customWidth="1"/>
    <col min="3902" max="3902" width="8.28515625" style="22" customWidth="1"/>
    <col min="3903" max="3903" width="7.5703125" style="22" customWidth="1"/>
    <col min="3904" max="3904" width="11.140625" style="22" customWidth="1"/>
    <col min="3905" max="3905" width="6.42578125" style="22" customWidth="1"/>
    <col min="3906" max="3906" width="7.5703125" style="22" customWidth="1"/>
    <col min="3907" max="3907" width="9" style="22" customWidth="1"/>
    <col min="3908" max="3908" width="8.42578125" style="22" bestFit="1" customWidth="1"/>
    <col min="3909" max="3909" width="9.140625" style="22" bestFit="1" customWidth="1"/>
    <col min="3910" max="3910" width="10.85546875" style="22" customWidth="1"/>
    <col min="3911" max="3911" width="6.7109375" style="22" customWidth="1"/>
    <col min="3912" max="4133" width="11.42578125" style="22"/>
    <col min="4134" max="4134" width="4" style="22" customWidth="1"/>
    <col min="4135" max="4135" width="43.7109375" style="22" customWidth="1"/>
    <col min="4136" max="4136" width="10.42578125" style="22" customWidth="1"/>
    <col min="4137" max="4137" width="8.42578125" style="22" customWidth="1"/>
    <col min="4138" max="4138" width="8.28515625" style="22" customWidth="1"/>
    <col min="4139" max="4139" width="10.140625" style="22" customWidth="1"/>
    <col min="4140" max="4140" width="9.5703125" style="22" customWidth="1"/>
    <col min="4141" max="4141" width="9.28515625" style="22" customWidth="1"/>
    <col min="4142" max="4143" width="7.5703125" style="22" customWidth="1"/>
    <col min="4144" max="4144" width="8.140625" style="22" customWidth="1"/>
    <col min="4145" max="4145" width="8.7109375" style="22" customWidth="1"/>
    <col min="4146" max="4146" width="9.140625" style="22" customWidth="1"/>
    <col min="4147" max="4147" width="8.85546875" style="22" customWidth="1"/>
    <col min="4148" max="4148" width="6" style="22" customWidth="1"/>
    <col min="4149" max="4149" width="7.5703125" style="22" customWidth="1"/>
    <col min="4150" max="4150" width="8" style="22" customWidth="1"/>
    <col min="4151" max="4151" width="8.140625" style="22" customWidth="1"/>
    <col min="4152" max="4152" width="7" style="22" customWidth="1"/>
    <col min="4153" max="4153" width="7.5703125" style="22" customWidth="1"/>
    <col min="4154" max="4154" width="7.42578125" style="22" customWidth="1"/>
    <col min="4155" max="4155" width="7.28515625" style="22" customWidth="1"/>
    <col min="4156" max="4156" width="7" style="22" customWidth="1"/>
    <col min="4157" max="4157" width="7.5703125" style="22" customWidth="1"/>
    <col min="4158" max="4158" width="8.28515625" style="22" customWidth="1"/>
    <col min="4159" max="4159" width="7.5703125" style="22" customWidth="1"/>
    <col min="4160" max="4160" width="11.140625" style="22" customWidth="1"/>
    <col min="4161" max="4161" width="6.42578125" style="22" customWidth="1"/>
    <col min="4162" max="4162" width="7.5703125" style="22" customWidth="1"/>
    <col min="4163" max="4163" width="9" style="22" customWidth="1"/>
    <col min="4164" max="4164" width="8.42578125" style="22" bestFit="1" customWidth="1"/>
    <col min="4165" max="4165" width="9.140625" style="22" bestFit="1" customWidth="1"/>
    <col min="4166" max="4166" width="10.85546875" style="22" customWidth="1"/>
    <col min="4167" max="4167" width="6.7109375" style="22" customWidth="1"/>
    <col min="4168" max="4389" width="11.42578125" style="22"/>
    <col min="4390" max="4390" width="4" style="22" customWidth="1"/>
    <col min="4391" max="4391" width="43.7109375" style="22" customWidth="1"/>
    <col min="4392" max="4392" width="10.42578125" style="22" customWidth="1"/>
    <col min="4393" max="4393" width="8.42578125" style="22" customWidth="1"/>
    <col min="4394" max="4394" width="8.28515625" style="22" customWidth="1"/>
    <col min="4395" max="4395" width="10.140625" style="22" customWidth="1"/>
    <col min="4396" max="4396" width="9.5703125" style="22" customWidth="1"/>
    <col min="4397" max="4397" width="9.28515625" style="22" customWidth="1"/>
    <col min="4398" max="4399" width="7.5703125" style="22" customWidth="1"/>
    <col min="4400" max="4400" width="8.140625" style="22" customWidth="1"/>
    <col min="4401" max="4401" width="8.7109375" style="22" customWidth="1"/>
    <col min="4402" max="4402" width="9.140625" style="22" customWidth="1"/>
    <col min="4403" max="4403" width="8.85546875" style="22" customWidth="1"/>
    <col min="4404" max="4404" width="6" style="22" customWidth="1"/>
    <col min="4405" max="4405" width="7.5703125" style="22" customWidth="1"/>
    <col min="4406" max="4406" width="8" style="22" customWidth="1"/>
    <col min="4407" max="4407" width="8.140625" style="22" customWidth="1"/>
    <col min="4408" max="4408" width="7" style="22" customWidth="1"/>
    <col min="4409" max="4409" width="7.5703125" style="22" customWidth="1"/>
    <col min="4410" max="4410" width="7.42578125" style="22" customWidth="1"/>
    <col min="4411" max="4411" width="7.28515625" style="22" customWidth="1"/>
    <col min="4412" max="4412" width="7" style="22" customWidth="1"/>
    <col min="4413" max="4413" width="7.5703125" style="22" customWidth="1"/>
    <col min="4414" max="4414" width="8.28515625" style="22" customWidth="1"/>
    <col min="4415" max="4415" width="7.5703125" style="22" customWidth="1"/>
    <col min="4416" max="4416" width="11.140625" style="22" customWidth="1"/>
    <col min="4417" max="4417" width="6.42578125" style="22" customWidth="1"/>
    <col min="4418" max="4418" width="7.5703125" style="22" customWidth="1"/>
    <col min="4419" max="4419" width="9" style="22" customWidth="1"/>
    <col min="4420" max="4420" width="8.42578125" style="22" bestFit="1" customWidth="1"/>
    <col min="4421" max="4421" width="9.140625" style="22" bestFit="1" customWidth="1"/>
    <col min="4422" max="4422" width="10.85546875" style="22" customWidth="1"/>
    <col min="4423" max="4423" width="6.7109375" style="22" customWidth="1"/>
    <col min="4424" max="4645" width="11.42578125" style="22"/>
    <col min="4646" max="4646" width="4" style="22" customWidth="1"/>
    <col min="4647" max="4647" width="43.7109375" style="22" customWidth="1"/>
    <col min="4648" max="4648" width="10.42578125" style="22" customWidth="1"/>
    <col min="4649" max="4649" width="8.42578125" style="22" customWidth="1"/>
    <col min="4650" max="4650" width="8.28515625" style="22" customWidth="1"/>
    <col min="4651" max="4651" width="10.140625" style="22" customWidth="1"/>
    <col min="4652" max="4652" width="9.5703125" style="22" customWidth="1"/>
    <col min="4653" max="4653" width="9.28515625" style="22" customWidth="1"/>
    <col min="4654" max="4655" width="7.5703125" style="22" customWidth="1"/>
    <col min="4656" max="4656" width="8.140625" style="22" customWidth="1"/>
    <col min="4657" max="4657" width="8.7109375" style="22" customWidth="1"/>
    <col min="4658" max="4658" width="9.140625" style="22" customWidth="1"/>
    <col min="4659" max="4659" width="8.85546875" style="22" customWidth="1"/>
    <col min="4660" max="4660" width="6" style="22" customWidth="1"/>
    <col min="4661" max="4661" width="7.5703125" style="22" customWidth="1"/>
    <col min="4662" max="4662" width="8" style="22" customWidth="1"/>
    <col min="4663" max="4663" width="8.140625" style="22" customWidth="1"/>
    <col min="4664" max="4664" width="7" style="22" customWidth="1"/>
    <col min="4665" max="4665" width="7.5703125" style="22" customWidth="1"/>
    <col min="4666" max="4666" width="7.42578125" style="22" customWidth="1"/>
    <col min="4667" max="4667" width="7.28515625" style="22" customWidth="1"/>
    <col min="4668" max="4668" width="7" style="22" customWidth="1"/>
    <col min="4669" max="4669" width="7.5703125" style="22" customWidth="1"/>
    <col min="4670" max="4670" width="8.28515625" style="22" customWidth="1"/>
    <col min="4671" max="4671" width="7.5703125" style="22" customWidth="1"/>
    <col min="4672" max="4672" width="11.140625" style="22" customWidth="1"/>
    <col min="4673" max="4673" width="6.42578125" style="22" customWidth="1"/>
    <col min="4674" max="4674" width="7.5703125" style="22" customWidth="1"/>
    <col min="4675" max="4675" width="9" style="22" customWidth="1"/>
    <col min="4676" max="4676" width="8.42578125" style="22" bestFit="1" customWidth="1"/>
    <col min="4677" max="4677" width="9.140625" style="22" bestFit="1" customWidth="1"/>
    <col min="4678" max="4678" width="10.85546875" style="22" customWidth="1"/>
    <col min="4679" max="4679" width="6.7109375" style="22" customWidth="1"/>
    <col min="4680" max="4901" width="11.42578125" style="22"/>
    <col min="4902" max="4902" width="4" style="22" customWidth="1"/>
    <col min="4903" max="4903" width="43.7109375" style="22" customWidth="1"/>
    <col min="4904" max="4904" width="10.42578125" style="22" customWidth="1"/>
    <col min="4905" max="4905" width="8.42578125" style="22" customWidth="1"/>
    <col min="4906" max="4906" width="8.28515625" style="22" customWidth="1"/>
    <col min="4907" max="4907" width="10.140625" style="22" customWidth="1"/>
    <col min="4908" max="4908" width="9.5703125" style="22" customWidth="1"/>
    <col min="4909" max="4909" width="9.28515625" style="22" customWidth="1"/>
    <col min="4910" max="4911" width="7.5703125" style="22" customWidth="1"/>
    <col min="4912" max="4912" width="8.140625" style="22" customWidth="1"/>
    <col min="4913" max="4913" width="8.7109375" style="22" customWidth="1"/>
    <col min="4914" max="4914" width="9.140625" style="22" customWidth="1"/>
    <col min="4915" max="4915" width="8.85546875" style="22" customWidth="1"/>
    <col min="4916" max="4916" width="6" style="22" customWidth="1"/>
    <col min="4917" max="4917" width="7.5703125" style="22" customWidth="1"/>
    <col min="4918" max="4918" width="8" style="22" customWidth="1"/>
    <col min="4919" max="4919" width="8.140625" style="22" customWidth="1"/>
    <col min="4920" max="4920" width="7" style="22" customWidth="1"/>
    <col min="4921" max="4921" width="7.5703125" style="22" customWidth="1"/>
    <col min="4922" max="4922" width="7.42578125" style="22" customWidth="1"/>
    <col min="4923" max="4923" width="7.28515625" style="22" customWidth="1"/>
    <col min="4924" max="4924" width="7" style="22" customWidth="1"/>
    <col min="4925" max="4925" width="7.5703125" style="22" customWidth="1"/>
    <col min="4926" max="4926" width="8.28515625" style="22" customWidth="1"/>
    <col min="4927" max="4927" width="7.5703125" style="22" customWidth="1"/>
    <col min="4928" max="4928" width="11.140625" style="22" customWidth="1"/>
    <col min="4929" max="4929" width="6.42578125" style="22" customWidth="1"/>
    <col min="4930" max="4930" width="7.5703125" style="22" customWidth="1"/>
    <col min="4931" max="4931" width="9" style="22" customWidth="1"/>
    <col min="4932" max="4932" width="8.42578125" style="22" bestFit="1" customWidth="1"/>
    <col min="4933" max="4933" width="9.140625" style="22" bestFit="1" customWidth="1"/>
    <col min="4934" max="4934" width="10.85546875" style="22" customWidth="1"/>
    <col min="4935" max="4935" width="6.7109375" style="22" customWidth="1"/>
    <col min="4936" max="5157" width="11.42578125" style="22"/>
    <col min="5158" max="5158" width="4" style="22" customWidth="1"/>
    <col min="5159" max="5159" width="43.7109375" style="22" customWidth="1"/>
    <col min="5160" max="5160" width="10.42578125" style="22" customWidth="1"/>
    <col min="5161" max="5161" width="8.42578125" style="22" customWidth="1"/>
    <col min="5162" max="5162" width="8.28515625" style="22" customWidth="1"/>
    <col min="5163" max="5163" width="10.140625" style="22" customWidth="1"/>
    <col min="5164" max="5164" width="9.5703125" style="22" customWidth="1"/>
    <col min="5165" max="5165" width="9.28515625" style="22" customWidth="1"/>
    <col min="5166" max="5167" width="7.5703125" style="22" customWidth="1"/>
    <col min="5168" max="5168" width="8.140625" style="22" customWidth="1"/>
    <col min="5169" max="5169" width="8.7109375" style="22" customWidth="1"/>
    <col min="5170" max="5170" width="9.140625" style="22" customWidth="1"/>
    <col min="5171" max="5171" width="8.85546875" style="22" customWidth="1"/>
    <col min="5172" max="5172" width="6" style="22" customWidth="1"/>
    <col min="5173" max="5173" width="7.5703125" style="22" customWidth="1"/>
    <col min="5174" max="5174" width="8" style="22" customWidth="1"/>
    <col min="5175" max="5175" width="8.140625" style="22" customWidth="1"/>
    <col min="5176" max="5176" width="7" style="22" customWidth="1"/>
    <col min="5177" max="5177" width="7.5703125" style="22" customWidth="1"/>
    <col min="5178" max="5178" width="7.42578125" style="22" customWidth="1"/>
    <col min="5179" max="5179" width="7.28515625" style="22" customWidth="1"/>
    <col min="5180" max="5180" width="7" style="22" customWidth="1"/>
    <col min="5181" max="5181" width="7.5703125" style="22" customWidth="1"/>
    <col min="5182" max="5182" width="8.28515625" style="22" customWidth="1"/>
    <col min="5183" max="5183" width="7.5703125" style="22" customWidth="1"/>
    <col min="5184" max="5184" width="11.140625" style="22" customWidth="1"/>
    <col min="5185" max="5185" width="6.42578125" style="22" customWidth="1"/>
    <col min="5186" max="5186" width="7.5703125" style="22" customWidth="1"/>
    <col min="5187" max="5187" width="9" style="22" customWidth="1"/>
    <col min="5188" max="5188" width="8.42578125" style="22" bestFit="1" customWidth="1"/>
    <col min="5189" max="5189" width="9.140625" style="22" bestFit="1" customWidth="1"/>
    <col min="5190" max="5190" width="10.85546875" style="22" customWidth="1"/>
    <col min="5191" max="5191" width="6.7109375" style="22" customWidth="1"/>
    <col min="5192" max="5413" width="11.42578125" style="22"/>
    <col min="5414" max="5414" width="4" style="22" customWidth="1"/>
    <col min="5415" max="5415" width="43.7109375" style="22" customWidth="1"/>
    <col min="5416" max="5416" width="10.42578125" style="22" customWidth="1"/>
    <col min="5417" max="5417" width="8.42578125" style="22" customWidth="1"/>
    <col min="5418" max="5418" width="8.28515625" style="22" customWidth="1"/>
    <col min="5419" max="5419" width="10.140625" style="22" customWidth="1"/>
    <col min="5420" max="5420" width="9.5703125" style="22" customWidth="1"/>
    <col min="5421" max="5421" width="9.28515625" style="22" customWidth="1"/>
    <col min="5422" max="5423" width="7.5703125" style="22" customWidth="1"/>
    <col min="5424" max="5424" width="8.140625" style="22" customWidth="1"/>
    <col min="5425" max="5425" width="8.7109375" style="22" customWidth="1"/>
    <col min="5426" max="5426" width="9.140625" style="22" customWidth="1"/>
    <col min="5427" max="5427" width="8.85546875" style="22" customWidth="1"/>
    <col min="5428" max="5428" width="6" style="22" customWidth="1"/>
    <col min="5429" max="5429" width="7.5703125" style="22" customWidth="1"/>
    <col min="5430" max="5430" width="8" style="22" customWidth="1"/>
    <col min="5431" max="5431" width="8.140625" style="22" customWidth="1"/>
    <col min="5432" max="5432" width="7" style="22" customWidth="1"/>
    <col min="5433" max="5433" width="7.5703125" style="22" customWidth="1"/>
    <col min="5434" max="5434" width="7.42578125" style="22" customWidth="1"/>
    <col min="5435" max="5435" width="7.28515625" style="22" customWidth="1"/>
    <col min="5436" max="5436" width="7" style="22" customWidth="1"/>
    <col min="5437" max="5437" width="7.5703125" style="22" customWidth="1"/>
    <col min="5438" max="5438" width="8.28515625" style="22" customWidth="1"/>
    <col min="5439" max="5439" width="7.5703125" style="22" customWidth="1"/>
    <col min="5440" max="5440" width="11.140625" style="22" customWidth="1"/>
    <col min="5441" max="5441" width="6.42578125" style="22" customWidth="1"/>
    <col min="5442" max="5442" width="7.5703125" style="22" customWidth="1"/>
    <col min="5443" max="5443" width="9" style="22" customWidth="1"/>
    <col min="5444" max="5444" width="8.42578125" style="22" bestFit="1" customWidth="1"/>
    <col min="5445" max="5445" width="9.140625" style="22" bestFit="1" customWidth="1"/>
    <col min="5446" max="5446" width="10.85546875" style="22" customWidth="1"/>
    <col min="5447" max="5447" width="6.7109375" style="22" customWidth="1"/>
    <col min="5448" max="5669" width="11.42578125" style="22"/>
    <col min="5670" max="5670" width="4" style="22" customWidth="1"/>
    <col min="5671" max="5671" width="43.7109375" style="22" customWidth="1"/>
    <col min="5672" max="5672" width="10.42578125" style="22" customWidth="1"/>
    <col min="5673" max="5673" width="8.42578125" style="22" customWidth="1"/>
    <col min="5674" max="5674" width="8.28515625" style="22" customWidth="1"/>
    <col min="5675" max="5675" width="10.140625" style="22" customWidth="1"/>
    <col min="5676" max="5676" width="9.5703125" style="22" customWidth="1"/>
    <col min="5677" max="5677" width="9.28515625" style="22" customWidth="1"/>
    <col min="5678" max="5679" width="7.5703125" style="22" customWidth="1"/>
    <col min="5680" max="5680" width="8.140625" style="22" customWidth="1"/>
    <col min="5681" max="5681" width="8.7109375" style="22" customWidth="1"/>
    <col min="5682" max="5682" width="9.140625" style="22" customWidth="1"/>
    <col min="5683" max="5683" width="8.85546875" style="22" customWidth="1"/>
    <col min="5684" max="5684" width="6" style="22" customWidth="1"/>
    <col min="5685" max="5685" width="7.5703125" style="22" customWidth="1"/>
    <col min="5686" max="5686" width="8" style="22" customWidth="1"/>
    <col min="5687" max="5687" width="8.140625" style="22" customWidth="1"/>
    <col min="5688" max="5688" width="7" style="22" customWidth="1"/>
    <col min="5689" max="5689" width="7.5703125" style="22" customWidth="1"/>
    <col min="5690" max="5690" width="7.42578125" style="22" customWidth="1"/>
    <col min="5691" max="5691" width="7.28515625" style="22" customWidth="1"/>
    <col min="5692" max="5692" width="7" style="22" customWidth="1"/>
    <col min="5693" max="5693" width="7.5703125" style="22" customWidth="1"/>
    <col min="5694" max="5694" width="8.28515625" style="22" customWidth="1"/>
    <col min="5695" max="5695" width="7.5703125" style="22" customWidth="1"/>
    <col min="5696" max="5696" width="11.140625" style="22" customWidth="1"/>
    <col min="5697" max="5697" width="6.42578125" style="22" customWidth="1"/>
    <col min="5698" max="5698" width="7.5703125" style="22" customWidth="1"/>
    <col min="5699" max="5699" width="9" style="22" customWidth="1"/>
    <col min="5700" max="5700" width="8.42578125" style="22" bestFit="1" customWidth="1"/>
    <col min="5701" max="5701" width="9.140625" style="22" bestFit="1" customWidth="1"/>
    <col min="5702" max="5702" width="10.85546875" style="22" customWidth="1"/>
    <col min="5703" max="5703" width="6.7109375" style="22" customWidth="1"/>
    <col min="5704" max="5925" width="11.42578125" style="22"/>
    <col min="5926" max="5926" width="4" style="22" customWidth="1"/>
    <col min="5927" max="5927" width="43.7109375" style="22" customWidth="1"/>
    <col min="5928" max="5928" width="10.42578125" style="22" customWidth="1"/>
    <col min="5929" max="5929" width="8.42578125" style="22" customWidth="1"/>
    <col min="5930" max="5930" width="8.28515625" style="22" customWidth="1"/>
    <col min="5931" max="5931" width="10.140625" style="22" customWidth="1"/>
    <col min="5932" max="5932" width="9.5703125" style="22" customWidth="1"/>
    <col min="5933" max="5933" width="9.28515625" style="22" customWidth="1"/>
    <col min="5934" max="5935" width="7.5703125" style="22" customWidth="1"/>
    <col min="5936" max="5936" width="8.140625" style="22" customWidth="1"/>
    <col min="5937" max="5937" width="8.7109375" style="22" customWidth="1"/>
    <col min="5938" max="5938" width="9.140625" style="22" customWidth="1"/>
    <col min="5939" max="5939" width="8.85546875" style="22" customWidth="1"/>
    <col min="5940" max="5940" width="6" style="22" customWidth="1"/>
    <col min="5941" max="5941" width="7.5703125" style="22" customWidth="1"/>
    <col min="5942" max="5942" width="8" style="22" customWidth="1"/>
    <col min="5943" max="5943" width="8.140625" style="22" customWidth="1"/>
    <col min="5944" max="5944" width="7" style="22" customWidth="1"/>
    <col min="5945" max="5945" width="7.5703125" style="22" customWidth="1"/>
    <col min="5946" max="5946" width="7.42578125" style="22" customWidth="1"/>
    <col min="5947" max="5947" width="7.28515625" style="22" customWidth="1"/>
    <col min="5948" max="5948" width="7" style="22" customWidth="1"/>
    <col min="5949" max="5949" width="7.5703125" style="22" customWidth="1"/>
    <col min="5950" max="5950" width="8.28515625" style="22" customWidth="1"/>
    <col min="5951" max="5951" width="7.5703125" style="22" customWidth="1"/>
    <col min="5952" max="5952" width="11.140625" style="22" customWidth="1"/>
    <col min="5953" max="5953" width="6.42578125" style="22" customWidth="1"/>
    <col min="5954" max="5954" width="7.5703125" style="22" customWidth="1"/>
    <col min="5955" max="5955" width="9" style="22" customWidth="1"/>
    <col min="5956" max="5956" width="8.42578125" style="22" bestFit="1" customWidth="1"/>
    <col min="5957" max="5957" width="9.140625" style="22" bestFit="1" customWidth="1"/>
    <col min="5958" max="5958" width="10.85546875" style="22" customWidth="1"/>
    <col min="5959" max="5959" width="6.7109375" style="22" customWidth="1"/>
    <col min="5960" max="6181" width="11.42578125" style="22"/>
    <col min="6182" max="6182" width="4" style="22" customWidth="1"/>
    <col min="6183" max="6183" width="43.7109375" style="22" customWidth="1"/>
    <col min="6184" max="6184" width="10.42578125" style="22" customWidth="1"/>
    <col min="6185" max="6185" width="8.42578125" style="22" customWidth="1"/>
    <col min="6186" max="6186" width="8.28515625" style="22" customWidth="1"/>
    <col min="6187" max="6187" width="10.140625" style="22" customWidth="1"/>
    <col min="6188" max="6188" width="9.5703125" style="22" customWidth="1"/>
    <col min="6189" max="6189" width="9.28515625" style="22" customWidth="1"/>
    <col min="6190" max="6191" width="7.5703125" style="22" customWidth="1"/>
    <col min="6192" max="6192" width="8.140625" style="22" customWidth="1"/>
    <col min="6193" max="6193" width="8.7109375" style="22" customWidth="1"/>
    <col min="6194" max="6194" width="9.140625" style="22" customWidth="1"/>
    <col min="6195" max="6195" width="8.85546875" style="22" customWidth="1"/>
    <col min="6196" max="6196" width="6" style="22" customWidth="1"/>
    <col min="6197" max="6197" width="7.5703125" style="22" customWidth="1"/>
    <col min="6198" max="6198" width="8" style="22" customWidth="1"/>
    <col min="6199" max="6199" width="8.140625" style="22" customWidth="1"/>
    <col min="6200" max="6200" width="7" style="22" customWidth="1"/>
    <col min="6201" max="6201" width="7.5703125" style="22" customWidth="1"/>
    <col min="6202" max="6202" width="7.42578125" style="22" customWidth="1"/>
    <col min="6203" max="6203" width="7.28515625" style="22" customWidth="1"/>
    <col min="6204" max="6204" width="7" style="22" customWidth="1"/>
    <col min="6205" max="6205" width="7.5703125" style="22" customWidth="1"/>
    <col min="6206" max="6206" width="8.28515625" style="22" customWidth="1"/>
    <col min="6207" max="6207" width="7.5703125" style="22" customWidth="1"/>
    <col min="6208" max="6208" width="11.140625" style="22" customWidth="1"/>
    <col min="6209" max="6209" width="6.42578125" style="22" customWidth="1"/>
    <col min="6210" max="6210" width="7.5703125" style="22" customWidth="1"/>
    <col min="6211" max="6211" width="9" style="22" customWidth="1"/>
    <col min="6212" max="6212" width="8.42578125" style="22" bestFit="1" customWidth="1"/>
    <col min="6213" max="6213" width="9.140625" style="22" bestFit="1" customWidth="1"/>
    <col min="6214" max="6214" width="10.85546875" style="22" customWidth="1"/>
    <col min="6215" max="6215" width="6.7109375" style="22" customWidth="1"/>
    <col min="6216" max="6437" width="11.42578125" style="22"/>
    <col min="6438" max="6438" width="4" style="22" customWidth="1"/>
    <col min="6439" max="6439" width="43.7109375" style="22" customWidth="1"/>
    <col min="6440" max="6440" width="10.42578125" style="22" customWidth="1"/>
    <col min="6441" max="6441" width="8.42578125" style="22" customWidth="1"/>
    <col min="6442" max="6442" width="8.28515625" style="22" customWidth="1"/>
    <col min="6443" max="6443" width="10.140625" style="22" customWidth="1"/>
    <col min="6444" max="6444" width="9.5703125" style="22" customWidth="1"/>
    <col min="6445" max="6445" width="9.28515625" style="22" customWidth="1"/>
    <col min="6446" max="6447" width="7.5703125" style="22" customWidth="1"/>
    <col min="6448" max="6448" width="8.140625" style="22" customWidth="1"/>
    <col min="6449" max="6449" width="8.7109375" style="22" customWidth="1"/>
    <col min="6450" max="6450" width="9.140625" style="22" customWidth="1"/>
    <col min="6451" max="6451" width="8.85546875" style="22" customWidth="1"/>
    <col min="6452" max="6452" width="6" style="22" customWidth="1"/>
    <col min="6453" max="6453" width="7.5703125" style="22" customWidth="1"/>
    <col min="6454" max="6454" width="8" style="22" customWidth="1"/>
    <col min="6455" max="6455" width="8.140625" style="22" customWidth="1"/>
    <col min="6456" max="6456" width="7" style="22" customWidth="1"/>
    <col min="6457" max="6457" width="7.5703125" style="22" customWidth="1"/>
    <col min="6458" max="6458" width="7.42578125" style="22" customWidth="1"/>
    <col min="6459" max="6459" width="7.28515625" style="22" customWidth="1"/>
    <col min="6460" max="6460" width="7" style="22" customWidth="1"/>
    <col min="6461" max="6461" width="7.5703125" style="22" customWidth="1"/>
    <col min="6462" max="6462" width="8.28515625" style="22" customWidth="1"/>
    <col min="6463" max="6463" width="7.5703125" style="22" customWidth="1"/>
    <col min="6464" max="6464" width="11.140625" style="22" customWidth="1"/>
    <col min="6465" max="6465" width="6.42578125" style="22" customWidth="1"/>
    <col min="6466" max="6466" width="7.5703125" style="22" customWidth="1"/>
    <col min="6467" max="6467" width="9" style="22" customWidth="1"/>
    <col min="6468" max="6468" width="8.42578125" style="22" bestFit="1" customWidth="1"/>
    <col min="6469" max="6469" width="9.140625" style="22" bestFit="1" customWidth="1"/>
    <col min="6470" max="6470" width="10.85546875" style="22" customWidth="1"/>
    <col min="6471" max="6471" width="6.7109375" style="22" customWidth="1"/>
    <col min="6472" max="6693" width="11.42578125" style="22"/>
    <col min="6694" max="6694" width="4" style="22" customWidth="1"/>
    <col min="6695" max="6695" width="43.7109375" style="22" customWidth="1"/>
    <col min="6696" max="6696" width="10.42578125" style="22" customWidth="1"/>
    <col min="6697" max="6697" width="8.42578125" style="22" customWidth="1"/>
    <col min="6698" max="6698" width="8.28515625" style="22" customWidth="1"/>
    <col min="6699" max="6699" width="10.140625" style="22" customWidth="1"/>
    <col min="6700" max="6700" width="9.5703125" style="22" customWidth="1"/>
    <col min="6701" max="6701" width="9.28515625" style="22" customWidth="1"/>
    <col min="6702" max="6703" width="7.5703125" style="22" customWidth="1"/>
    <col min="6704" max="6704" width="8.140625" style="22" customWidth="1"/>
    <col min="6705" max="6705" width="8.7109375" style="22" customWidth="1"/>
    <col min="6706" max="6706" width="9.140625" style="22" customWidth="1"/>
    <col min="6707" max="6707" width="8.85546875" style="22" customWidth="1"/>
    <col min="6708" max="6708" width="6" style="22" customWidth="1"/>
    <col min="6709" max="6709" width="7.5703125" style="22" customWidth="1"/>
    <col min="6710" max="6710" width="8" style="22" customWidth="1"/>
    <col min="6711" max="6711" width="8.140625" style="22" customWidth="1"/>
    <col min="6712" max="6712" width="7" style="22" customWidth="1"/>
    <col min="6713" max="6713" width="7.5703125" style="22" customWidth="1"/>
    <col min="6714" max="6714" width="7.42578125" style="22" customWidth="1"/>
    <col min="6715" max="6715" width="7.28515625" style="22" customWidth="1"/>
    <col min="6716" max="6716" width="7" style="22" customWidth="1"/>
    <col min="6717" max="6717" width="7.5703125" style="22" customWidth="1"/>
    <col min="6718" max="6718" width="8.28515625" style="22" customWidth="1"/>
    <col min="6719" max="6719" width="7.5703125" style="22" customWidth="1"/>
    <col min="6720" max="6720" width="11.140625" style="22" customWidth="1"/>
    <col min="6721" max="6721" width="6.42578125" style="22" customWidth="1"/>
    <col min="6722" max="6722" width="7.5703125" style="22" customWidth="1"/>
    <col min="6723" max="6723" width="9" style="22" customWidth="1"/>
    <col min="6724" max="6724" width="8.42578125" style="22" bestFit="1" customWidth="1"/>
    <col min="6725" max="6725" width="9.140625" style="22" bestFit="1" customWidth="1"/>
    <col min="6726" max="6726" width="10.85546875" style="22" customWidth="1"/>
    <col min="6727" max="6727" width="6.7109375" style="22" customWidth="1"/>
    <col min="6728" max="6949" width="11.42578125" style="22"/>
    <col min="6950" max="6950" width="4" style="22" customWidth="1"/>
    <col min="6951" max="6951" width="43.7109375" style="22" customWidth="1"/>
    <col min="6952" max="6952" width="10.42578125" style="22" customWidth="1"/>
    <col min="6953" max="6953" width="8.42578125" style="22" customWidth="1"/>
    <col min="6954" max="6954" width="8.28515625" style="22" customWidth="1"/>
    <col min="6955" max="6955" width="10.140625" style="22" customWidth="1"/>
    <col min="6956" max="6956" width="9.5703125" style="22" customWidth="1"/>
    <col min="6957" max="6957" width="9.28515625" style="22" customWidth="1"/>
    <col min="6958" max="6959" width="7.5703125" style="22" customWidth="1"/>
    <col min="6960" max="6960" width="8.140625" style="22" customWidth="1"/>
    <col min="6961" max="6961" width="8.7109375" style="22" customWidth="1"/>
    <col min="6962" max="6962" width="9.140625" style="22" customWidth="1"/>
    <col min="6963" max="6963" width="8.85546875" style="22" customWidth="1"/>
    <col min="6964" max="6964" width="6" style="22" customWidth="1"/>
    <col min="6965" max="6965" width="7.5703125" style="22" customWidth="1"/>
    <col min="6966" max="6966" width="8" style="22" customWidth="1"/>
    <col min="6967" max="6967" width="8.140625" style="22" customWidth="1"/>
    <col min="6968" max="6968" width="7" style="22" customWidth="1"/>
    <col min="6969" max="6969" width="7.5703125" style="22" customWidth="1"/>
    <col min="6970" max="6970" width="7.42578125" style="22" customWidth="1"/>
    <col min="6971" max="6971" width="7.28515625" style="22" customWidth="1"/>
    <col min="6972" max="6972" width="7" style="22" customWidth="1"/>
    <col min="6973" max="6973" width="7.5703125" style="22" customWidth="1"/>
    <col min="6974" max="6974" width="8.28515625" style="22" customWidth="1"/>
    <col min="6975" max="6975" width="7.5703125" style="22" customWidth="1"/>
    <col min="6976" max="6976" width="11.140625" style="22" customWidth="1"/>
    <col min="6977" max="6977" width="6.42578125" style="22" customWidth="1"/>
    <col min="6978" max="6978" width="7.5703125" style="22" customWidth="1"/>
    <col min="6979" max="6979" width="9" style="22" customWidth="1"/>
    <col min="6980" max="6980" width="8.42578125" style="22" bestFit="1" customWidth="1"/>
    <col min="6981" max="6981" width="9.140625" style="22" bestFit="1" customWidth="1"/>
    <col min="6982" max="6982" width="10.85546875" style="22" customWidth="1"/>
    <col min="6983" max="6983" width="6.7109375" style="22" customWidth="1"/>
    <col min="6984" max="7205" width="11.42578125" style="22"/>
    <col min="7206" max="7206" width="4" style="22" customWidth="1"/>
    <col min="7207" max="7207" width="43.7109375" style="22" customWidth="1"/>
    <col min="7208" max="7208" width="10.42578125" style="22" customWidth="1"/>
    <col min="7209" max="7209" width="8.42578125" style="22" customWidth="1"/>
    <col min="7210" max="7210" width="8.28515625" style="22" customWidth="1"/>
    <col min="7211" max="7211" width="10.140625" style="22" customWidth="1"/>
    <col min="7212" max="7212" width="9.5703125" style="22" customWidth="1"/>
    <col min="7213" max="7213" width="9.28515625" style="22" customWidth="1"/>
    <col min="7214" max="7215" width="7.5703125" style="22" customWidth="1"/>
    <col min="7216" max="7216" width="8.140625" style="22" customWidth="1"/>
    <col min="7217" max="7217" width="8.7109375" style="22" customWidth="1"/>
    <col min="7218" max="7218" width="9.140625" style="22" customWidth="1"/>
    <col min="7219" max="7219" width="8.85546875" style="22" customWidth="1"/>
    <col min="7220" max="7220" width="6" style="22" customWidth="1"/>
    <col min="7221" max="7221" width="7.5703125" style="22" customWidth="1"/>
    <col min="7222" max="7222" width="8" style="22" customWidth="1"/>
    <col min="7223" max="7223" width="8.140625" style="22" customWidth="1"/>
    <col min="7224" max="7224" width="7" style="22" customWidth="1"/>
    <col min="7225" max="7225" width="7.5703125" style="22" customWidth="1"/>
    <col min="7226" max="7226" width="7.42578125" style="22" customWidth="1"/>
    <col min="7227" max="7227" width="7.28515625" style="22" customWidth="1"/>
    <col min="7228" max="7228" width="7" style="22" customWidth="1"/>
    <col min="7229" max="7229" width="7.5703125" style="22" customWidth="1"/>
    <col min="7230" max="7230" width="8.28515625" style="22" customWidth="1"/>
    <col min="7231" max="7231" width="7.5703125" style="22" customWidth="1"/>
    <col min="7232" max="7232" width="11.140625" style="22" customWidth="1"/>
    <col min="7233" max="7233" width="6.42578125" style="22" customWidth="1"/>
    <col min="7234" max="7234" width="7.5703125" style="22" customWidth="1"/>
    <col min="7235" max="7235" width="9" style="22" customWidth="1"/>
    <col min="7236" max="7236" width="8.42578125" style="22" bestFit="1" customWidth="1"/>
    <col min="7237" max="7237" width="9.140625" style="22" bestFit="1" customWidth="1"/>
    <col min="7238" max="7238" width="10.85546875" style="22" customWidth="1"/>
    <col min="7239" max="7239" width="6.7109375" style="22" customWidth="1"/>
    <col min="7240" max="7461" width="11.42578125" style="22"/>
    <col min="7462" max="7462" width="4" style="22" customWidth="1"/>
    <col min="7463" max="7463" width="43.7109375" style="22" customWidth="1"/>
    <col min="7464" max="7464" width="10.42578125" style="22" customWidth="1"/>
    <col min="7465" max="7465" width="8.42578125" style="22" customWidth="1"/>
    <col min="7466" max="7466" width="8.28515625" style="22" customWidth="1"/>
    <col min="7467" max="7467" width="10.140625" style="22" customWidth="1"/>
    <col min="7468" max="7468" width="9.5703125" style="22" customWidth="1"/>
    <col min="7469" max="7469" width="9.28515625" style="22" customWidth="1"/>
    <col min="7470" max="7471" width="7.5703125" style="22" customWidth="1"/>
    <col min="7472" max="7472" width="8.140625" style="22" customWidth="1"/>
    <col min="7473" max="7473" width="8.7109375" style="22" customWidth="1"/>
    <col min="7474" max="7474" width="9.140625" style="22" customWidth="1"/>
    <col min="7475" max="7475" width="8.85546875" style="22" customWidth="1"/>
    <col min="7476" max="7476" width="6" style="22" customWidth="1"/>
    <col min="7477" max="7477" width="7.5703125" style="22" customWidth="1"/>
    <col min="7478" max="7478" width="8" style="22" customWidth="1"/>
    <col min="7479" max="7479" width="8.140625" style="22" customWidth="1"/>
    <col min="7480" max="7480" width="7" style="22" customWidth="1"/>
    <col min="7481" max="7481" width="7.5703125" style="22" customWidth="1"/>
    <col min="7482" max="7482" width="7.42578125" style="22" customWidth="1"/>
    <col min="7483" max="7483" width="7.28515625" style="22" customWidth="1"/>
    <col min="7484" max="7484" width="7" style="22" customWidth="1"/>
    <col min="7485" max="7485" width="7.5703125" style="22" customWidth="1"/>
    <col min="7486" max="7486" width="8.28515625" style="22" customWidth="1"/>
    <col min="7487" max="7487" width="7.5703125" style="22" customWidth="1"/>
    <col min="7488" max="7488" width="11.140625" style="22" customWidth="1"/>
    <col min="7489" max="7489" width="6.42578125" style="22" customWidth="1"/>
    <col min="7490" max="7490" width="7.5703125" style="22" customWidth="1"/>
    <col min="7491" max="7491" width="9" style="22" customWidth="1"/>
    <col min="7492" max="7492" width="8.42578125" style="22" bestFit="1" customWidth="1"/>
    <col min="7493" max="7493" width="9.140625" style="22" bestFit="1" customWidth="1"/>
    <col min="7494" max="7494" width="10.85546875" style="22" customWidth="1"/>
    <col min="7495" max="7495" width="6.7109375" style="22" customWidth="1"/>
    <col min="7496" max="7717" width="11.42578125" style="22"/>
    <col min="7718" max="7718" width="4" style="22" customWidth="1"/>
    <col min="7719" max="7719" width="43.7109375" style="22" customWidth="1"/>
    <col min="7720" max="7720" width="10.42578125" style="22" customWidth="1"/>
    <col min="7721" max="7721" width="8.42578125" style="22" customWidth="1"/>
    <col min="7722" max="7722" width="8.28515625" style="22" customWidth="1"/>
    <col min="7723" max="7723" width="10.140625" style="22" customWidth="1"/>
    <col min="7724" max="7724" width="9.5703125" style="22" customWidth="1"/>
    <col min="7725" max="7725" width="9.28515625" style="22" customWidth="1"/>
    <col min="7726" max="7727" width="7.5703125" style="22" customWidth="1"/>
    <col min="7728" max="7728" width="8.140625" style="22" customWidth="1"/>
    <col min="7729" max="7729" width="8.7109375" style="22" customWidth="1"/>
    <col min="7730" max="7730" width="9.140625" style="22" customWidth="1"/>
    <col min="7731" max="7731" width="8.85546875" style="22" customWidth="1"/>
    <col min="7732" max="7732" width="6" style="22" customWidth="1"/>
    <col min="7733" max="7733" width="7.5703125" style="22" customWidth="1"/>
    <col min="7734" max="7734" width="8" style="22" customWidth="1"/>
    <col min="7735" max="7735" width="8.140625" style="22" customWidth="1"/>
    <col min="7736" max="7736" width="7" style="22" customWidth="1"/>
    <col min="7737" max="7737" width="7.5703125" style="22" customWidth="1"/>
    <col min="7738" max="7738" width="7.42578125" style="22" customWidth="1"/>
    <col min="7739" max="7739" width="7.28515625" style="22" customWidth="1"/>
    <col min="7740" max="7740" width="7" style="22" customWidth="1"/>
    <col min="7741" max="7741" width="7.5703125" style="22" customWidth="1"/>
    <col min="7742" max="7742" width="8.28515625" style="22" customWidth="1"/>
    <col min="7743" max="7743" width="7.5703125" style="22" customWidth="1"/>
    <col min="7744" max="7744" width="11.140625" style="22" customWidth="1"/>
    <col min="7745" max="7745" width="6.42578125" style="22" customWidth="1"/>
    <col min="7746" max="7746" width="7.5703125" style="22" customWidth="1"/>
    <col min="7747" max="7747" width="9" style="22" customWidth="1"/>
    <col min="7748" max="7748" width="8.42578125" style="22" bestFit="1" customWidth="1"/>
    <col min="7749" max="7749" width="9.140625" style="22" bestFit="1" customWidth="1"/>
    <col min="7750" max="7750" width="10.85546875" style="22" customWidth="1"/>
    <col min="7751" max="7751" width="6.7109375" style="22" customWidth="1"/>
    <col min="7752" max="7973" width="11.42578125" style="22"/>
    <col min="7974" max="7974" width="4" style="22" customWidth="1"/>
    <col min="7975" max="7975" width="43.7109375" style="22" customWidth="1"/>
    <col min="7976" max="7976" width="10.42578125" style="22" customWidth="1"/>
    <col min="7977" max="7977" width="8.42578125" style="22" customWidth="1"/>
    <col min="7978" max="7978" width="8.28515625" style="22" customWidth="1"/>
    <col min="7979" max="7979" width="10.140625" style="22" customWidth="1"/>
    <col min="7980" max="7980" width="9.5703125" style="22" customWidth="1"/>
    <col min="7981" max="7981" width="9.28515625" style="22" customWidth="1"/>
    <col min="7982" max="7983" width="7.5703125" style="22" customWidth="1"/>
    <col min="7984" max="7984" width="8.140625" style="22" customWidth="1"/>
    <col min="7985" max="7985" width="8.7109375" style="22" customWidth="1"/>
    <col min="7986" max="7986" width="9.140625" style="22" customWidth="1"/>
    <col min="7987" max="7987" width="8.85546875" style="22" customWidth="1"/>
    <col min="7988" max="7988" width="6" style="22" customWidth="1"/>
    <col min="7989" max="7989" width="7.5703125" style="22" customWidth="1"/>
    <col min="7990" max="7990" width="8" style="22" customWidth="1"/>
    <col min="7991" max="7991" width="8.140625" style="22" customWidth="1"/>
    <col min="7992" max="7992" width="7" style="22" customWidth="1"/>
    <col min="7993" max="7993" width="7.5703125" style="22" customWidth="1"/>
    <col min="7994" max="7994" width="7.42578125" style="22" customWidth="1"/>
    <col min="7995" max="7995" width="7.28515625" style="22" customWidth="1"/>
    <col min="7996" max="7996" width="7" style="22" customWidth="1"/>
    <col min="7997" max="7997" width="7.5703125" style="22" customWidth="1"/>
    <col min="7998" max="7998" width="8.28515625" style="22" customWidth="1"/>
    <col min="7999" max="7999" width="7.5703125" style="22" customWidth="1"/>
    <col min="8000" max="8000" width="11.140625" style="22" customWidth="1"/>
    <col min="8001" max="8001" width="6.42578125" style="22" customWidth="1"/>
    <col min="8002" max="8002" width="7.5703125" style="22" customWidth="1"/>
    <col min="8003" max="8003" width="9" style="22" customWidth="1"/>
    <col min="8004" max="8004" width="8.42578125" style="22" bestFit="1" customWidth="1"/>
    <col min="8005" max="8005" width="9.140625" style="22" bestFit="1" customWidth="1"/>
    <col min="8006" max="8006" width="10.85546875" style="22" customWidth="1"/>
    <col min="8007" max="8007" width="6.7109375" style="22" customWidth="1"/>
    <col min="8008" max="8229" width="11.42578125" style="22"/>
    <col min="8230" max="8230" width="4" style="22" customWidth="1"/>
    <col min="8231" max="8231" width="43.7109375" style="22" customWidth="1"/>
    <col min="8232" max="8232" width="10.42578125" style="22" customWidth="1"/>
    <col min="8233" max="8233" width="8.42578125" style="22" customWidth="1"/>
    <col min="8234" max="8234" width="8.28515625" style="22" customWidth="1"/>
    <col min="8235" max="8235" width="10.140625" style="22" customWidth="1"/>
    <col min="8236" max="8236" width="9.5703125" style="22" customWidth="1"/>
    <col min="8237" max="8237" width="9.28515625" style="22" customWidth="1"/>
    <col min="8238" max="8239" width="7.5703125" style="22" customWidth="1"/>
    <col min="8240" max="8240" width="8.140625" style="22" customWidth="1"/>
    <col min="8241" max="8241" width="8.7109375" style="22" customWidth="1"/>
    <col min="8242" max="8242" width="9.140625" style="22" customWidth="1"/>
    <col min="8243" max="8243" width="8.85546875" style="22" customWidth="1"/>
    <col min="8244" max="8244" width="6" style="22" customWidth="1"/>
    <col min="8245" max="8245" width="7.5703125" style="22" customWidth="1"/>
    <col min="8246" max="8246" width="8" style="22" customWidth="1"/>
    <col min="8247" max="8247" width="8.140625" style="22" customWidth="1"/>
    <col min="8248" max="8248" width="7" style="22" customWidth="1"/>
    <col min="8249" max="8249" width="7.5703125" style="22" customWidth="1"/>
    <col min="8250" max="8250" width="7.42578125" style="22" customWidth="1"/>
    <col min="8251" max="8251" width="7.28515625" style="22" customWidth="1"/>
    <col min="8252" max="8252" width="7" style="22" customWidth="1"/>
    <col min="8253" max="8253" width="7.5703125" style="22" customWidth="1"/>
    <col min="8254" max="8254" width="8.28515625" style="22" customWidth="1"/>
    <col min="8255" max="8255" width="7.5703125" style="22" customWidth="1"/>
    <col min="8256" max="8256" width="11.140625" style="22" customWidth="1"/>
    <col min="8257" max="8257" width="6.42578125" style="22" customWidth="1"/>
    <col min="8258" max="8258" width="7.5703125" style="22" customWidth="1"/>
    <col min="8259" max="8259" width="9" style="22" customWidth="1"/>
    <col min="8260" max="8260" width="8.42578125" style="22" bestFit="1" customWidth="1"/>
    <col min="8261" max="8261" width="9.140625" style="22" bestFit="1" customWidth="1"/>
    <col min="8262" max="8262" width="10.85546875" style="22" customWidth="1"/>
    <col min="8263" max="8263" width="6.7109375" style="22" customWidth="1"/>
    <col min="8264" max="8485" width="11.42578125" style="22"/>
    <col min="8486" max="8486" width="4" style="22" customWidth="1"/>
    <col min="8487" max="8487" width="43.7109375" style="22" customWidth="1"/>
    <col min="8488" max="8488" width="10.42578125" style="22" customWidth="1"/>
    <col min="8489" max="8489" width="8.42578125" style="22" customWidth="1"/>
    <col min="8490" max="8490" width="8.28515625" style="22" customWidth="1"/>
    <col min="8491" max="8491" width="10.140625" style="22" customWidth="1"/>
    <col min="8492" max="8492" width="9.5703125" style="22" customWidth="1"/>
    <col min="8493" max="8493" width="9.28515625" style="22" customWidth="1"/>
    <col min="8494" max="8495" width="7.5703125" style="22" customWidth="1"/>
    <col min="8496" max="8496" width="8.140625" style="22" customWidth="1"/>
    <col min="8497" max="8497" width="8.7109375" style="22" customWidth="1"/>
    <col min="8498" max="8498" width="9.140625" style="22" customWidth="1"/>
    <col min="8499" max="8499" width="8.85546875" style="22" customWidth="1"/>
    <col min="8500" max="8500" width="6" style="22" customWidth="1"/>
    <col min="8501" max="8501" width="7.5703125" style="22" customWidth="1"/>
    <col min="8502" max="8502" width="8" style="22" customWidth="1"/>
    <col min="8503" max="8503" width="8.140625" style="22" customWidth="1"/>
    <col min="8504" max="8504" width="7" style="22" customWidth="1"/>
    <col min="8505" max="8505" width="7.5703125" style="22" customWidth="1"/>
    <col min="8506" max="8506" width="7.42578125" style="22" customWidth="1"/>
    <col min="8507" max="8507" width="7.28515625" style="22" customWidth="1"/>
    <col min="8508" max="8508" width="7" style="22" customWidth="1"/>
    <col min="8509" max="8509" width="7.5703125" style="22" customWidth="1"/>
    <col min="8510" max="8510" width="8.28515625" style="22" customWidth="1"/>
    <col min="8511" max="8511" width="7.5703125" style="22" customWidth="1"/>
    <col min="8512" max="8512" width="11.140625" style="22" customWidth="1"/>
    <col min="8513" max="8513" width="6.42578125" style="22" customWidth="1"/>
    <col min="8514" max="8514" width="7.5703125" style="22" customWidth="1"/>
    <col min="8515" max="8515" width="9" style="22" customWidth="1"/>
    <col min="8516" max="8516" width="8.42578125" style="22" bestFit="1" customWidth="1"/>
    <col min="8517" max="8517" width="9.140625" style="22" bestFit="1" customWidth="1"/>
    <col min="8518" max="8518" width="10.85546875" style="22" customWidth="1"/>
    <col min="8519" max="8519" width="6.7109375" style="22" customWidth="1"/>
    <col min="8520" max="8741" width="11.42578125" style="22"/>
    <col min="8742" max="8742" width="4" style="22" customWidth="1"/>
    <col min="8743" max="8743" width="43.7109375" style="22" customWidth="1"/>
    <col min="8744" max="8744" width="10.42578125" style="22" customWidth="1"/>
    <col min="8745" max="8745" width="8.42578125" style="22" customWidth="1"/>
    <col min="8746" max="8746" width="8.28515625" style="22" customWidth="1"/>
    <col min="8747" max="8747" width="10.140625" style="22" customWidth="1"/>
    <col min="8748" max="8748" width="9.5703125" style="22" customWidth="1"/>
    <col min="8749" max="8749" width="9.28515625" style="22" customWidth="1"/>
    <col min="8750" max="8751" width="7.5703125" style="22" customWidth="1"/>
    <col min="8752" max="8752" width="8.140625" style="22" customWidth="1"/>
    <col min="8753" max="8753" width="8.7109375" style="22" customWidth="1"/>
    <col min="8754" max="8754" width="9.140625" style="22" customWidth="1"/>
    <col min="8755" max="8755" width="8.85546875" style="22" customWidth="1"/>
    <col min="8756" max="8756" width="6" style="22" customWidth="1"/>
    <col min="8757" max="8757" width="7.5703125" style="22" customWidth="1"/>
    <col min="8758" max="8758" width="8" style="22" customWidth="1"/>
    <col min="8759" max="8759" width="8.140625" style="22" customWidth="1"/>
    <col min="8760" max="8760" width="7" style="22" customWidth="1"/>
    <col min="8761" max="8761" width="7.5703125" style="22" customWidth="1"/>
    <col min="8762" max="8762" width="7.42578125" style="22" customWidth="1"/>
    <col min="8763" max="8763" width="7.28515625" style="22" customWidth="1"/>
    <col min="8764" max="8764" width="7" style="22" customWidth="1"/>
    <col min="8765" max="8765" width="7.5703125" style="22" customWidth="1"/>
    <col min="8766" max="8766" width="8.28515625" style="22" customWidth="1"/>
    <col min="8767" max="8767" width="7.5703125" style="22" customWidth="1"/>
    <col min="8768" max="8768" width="11.140625" style="22" customWidth="1"/>
    <col min="8769" max="8769" width="6.42578125" style="22" customWidth="1"/>
    <col min="8770" max="8770" width="7.5703125" style="22" customWidth="1"/>
    <col min="8771" max="8771" width="9" style="22" customWidth="1"/>
    <col min="8772" max="8772" width="8.42578125" style="22" bestFit="1" customWidth="1"/>
    <col min="8773" max="8773" width="9.140625" style="22" bestFit="1" customWidth="1"/>
    <col min="8774" max="8774" width="10.85546875" style="22" customWidth="1"/>
    <col min="8775" max="8775" width="6.7109375" style="22" customWidth="1"/>
    <col min="8776" max="8997" width="11.42578125" style="22"/>
    <col min="8998" max="8998" width="4" style="22" customWidth="1"/>
    <col min="8999" max="8999" width="43.7109375" style="22" customWidth="1"/>
    <col min="9000" max="9000" width="10.42578125" style="22" customWidth="1"/>
    <col min="9001" max="9001" width="8.42578125" style="22" customWidth="1"/>
    <col min="9002" max="9002" width="8.28515625" style="22" customWidth="1"/>
    <col min="9003" max="9003" width="10.140625" style="22" customWidth="1"/>
    <col min="9004" max="9004" width="9.5703125" style="22" customWidth="1"/>
    <col min="9005" max="9005" width="9.28515625" style="22" customWidth="1"/>
    <col min="9006" max="9007" width="7.5703125" style="22" customWidth="1"/>
    <col min="9008" max="9008" width="8.140625" style="22" customWidth="1"/>
    <col min="9009" max="9009" width="8.7109375" style="22" customWidth="1"/>
    <col min="9010" max="9010" width="9.140625" style="22" customWidth="1"/>
    <col min="9011" max="9011" width="8.85546875" style="22" customWidth="1"/>
    <col min="9012" max="9012" width="6" style="22" customWidth="1"/>
    <col min="9013" max="9013" width="7.5703125" style="22" customWidth="1"/>
    <col min="9014" max="9014" width="8" style="22" customWidth="1"/>
    <col min="9015" max="9015" width="8.140625" style="22" customWidth="1"/>
    <col min="9016" max="9016" width="7" style="22" customWidth="1"/>
    <col min="9017" max="9017" width="7.5703125" style="22" customWidth="1"/>
    <col min="9018" max="9018" width="7.42578125" style="22" customWidth="1"/>
    <col min="9019" max="9019" width="7.28515625" style="22" customWidth="1"/>
    <col min="9020" max="9020" width="7" style="22" customWidth="1"/>
    <col min="9021" max="9021" width="7.5703125" style="22" customWidth="1"/>
    <col min="9022" max="9022" width="8.28515625" style="22" customWidth="1"/>
    <col min="9023" max="9023" width="7.5703125" style="22" customWidth="1"/>
    <col min="9024" max="9024" width="11.140625" style="22" customWidth="1"/>
    <col min="9025" max="9025" width="6.42578125" style="22" customWidth="1"/>
    <col min="9026" max="9026" width="7.5703125" style="22" customWidth="1"/>
    <col min="9027" max="9027" width="9" style="22" customWidth="1"/>
    <col min="9028" max="9028" width="8.42578125" style="22" bestFit="1" customWidth="1"/>
    <col min="9029" max="9029" width="9.140625" style="22" bestFit="1" customWidth="1"/>
    <col min="9030" max="9030" width="10.85546875" style="22" customWidth="1"/>
    <col min="9031" max="9031" width="6.7109375" style="22" customWidth="1"/>
    <col min="9032" max="9253" width="11.42578125" style="22"/>
    <col min="9254" max="9254" width="4" style="22" customWidth="1"/>
    <col min="9255" max="9255" width="43.7109375" style="22" customWidth="1"/>
    <col min="9256" max="9256" width="10.42578125" style="22" customWidth="1"/>
    <col min="9257" max="9257" width="8.42578125" style="22" customWidth="1"/>
    <col min="9258" max="9258" width="8.28515625" style="22" customWidth="1"/>
    <col min="9259" max="9259" width="10.140625" style="22" customWidth="1"/>
    <col min="9260" max="9260" width="9.5703125" style="22" customWidth="1"/>
    <col min="9261" max="9261" width="9.28515625" style="22" customWidth="1"/>
    <col min="9262" max="9263" width="7.5703125" style="22" customWidth="1"/>
    <col min="9264" max="9264" width="8.140625" style="22" customWidth="1"/>
    <col min="9265" max="9265" width="8.7109375" style="22" customWidth="1"/>
    <col min="9266" max="9266" width="9.140625" style="22" customWidth="1"/>
    <col min="9267" max="9267" width="8.85546875" style="22" customWidth="1"/>
    <col min="9268" max="9268" width="6" style="22" customWidth="1"/>
    <col min="9269" max="9269" width="7.5703125" style="22" customWidth="1"/>
    <col min="9270" max="9270" width="8" style="22" customWidth="1"/>
    <col min="9271" max="9271" width="8.140625" style="22" customWidth="1"/>
    <col min="9272" max="9272" width="7" style="22" customWidth="1"/>
    <col min="9273" max="9273" width="7.5703125" style="22" customWidth="1"/>
    <col min="9274" max="9274" width="7.42578125" style="22" customWidth="1"/>
    <col min="9275" max="9275" width="7.28515625" style="22" customWidth="1"/>
    <col min="9276" max="9276" width="7" style="22" customWidth="1"/>
    <col min="9277" max="9277" width="7.5703125" style="22" customWidth="1"/>
    <col min="9278" max="9278" width="8.28515625" style="22" customWidth="1"/>
    <col min="9279" max="9279" width="7.5703125" style="22" customWidth="1"/>
    <col min="9280" max="9280" width="11.140625" style="22" customWidth="1"/>
    <col min="9281" max="9281" width="6.42578125" style="22" customWidth="1"/>
    <col min="9282" max="9282" width="7.5703125" style="22" customWidth="1"/>
    <col min="9283" max="9283" width="9" style="22" customWidth="1"/>
    <col min="9284" max="9284" width="8.42578125" style="22" bestFit="1" customWidth="1"/>
    <col min="9285" max="9285" width="9.140625" style="22" bestFit="1" customWidth="1"/>
    <col min="9286" max="9286" width="10.85546875" style="22" customWidth="1"/>
    <col min="9287" max="9287" width="6.7109375" style="22" customWidth="1"/>
    <col min="9288" max="9509" width="11.42578125" style="22"/>
    <col min="9510" max="9510" width="4" style="22" customWidth="1"/>
    <col min="9511" max="9511" width="43.7109375" style="22" customWidth="1"/>
    <col min="9512" max="9512" width="10.42578125" style="22" customWidth="1"/>
    <col min="9513" max="9513" width="8.42578125" style="22" customWidth="1"/>
    <col min="9514" max="9514" width="8.28515625" style="22" customWidth="1"/>
    <col min="9515" max="9515" width="10.140625" style="22" customWidth="1"/>
    <col min="9516" max="9516" width="9.5703125" style="22" customWidth="1"/>
    <col min="9517" max="9517" width="9.28515625" style="22" customWidth="1"/>
    <col min="9518" max="9519" width="7.5703125" style="22" customWidth="1"/>
    <col min="9520" max="9520" width="8.140625" style="22" customWidth="1"/>
    <col min="9521" max="9521" width="8.7109375" style="22" customWidth="1"/>
    <col min="9522" max="9522" width="9.140625" style="22" customWidth="1"/>
    <col min="9523" max="9523" width="8.85546875" style="22" customWidth="1"/>
    <col min="9524" max="9524" width="6" style="22" customWidth="1"/>
    <col min="9525" max="9525" width="7.5703125" style="22" customWidth="1"/>
    <col min="9526" max="9526" width="8" style="22" customWidth="1"/>
    <col min="9527" max="9527" width="8.140625" style="22" customWidth="1"/>
    <col min="9528" max="9528" width="7" style="22" customWidth="1"/>
    <col min="9529" max="9529" width="7.5703125" style="22" customWidth="1"/>
    <col min="9530" max="9530" width="7.42578125" style="22" customWidth="1"/>
    <col min="9531" max="9531" width="7.28515625" style="22" customWidth="1"/>
    <col min="9532" max="9532" width="7" style="22" customWidth="1"/>
    <col min="9533" max="9533" width="7.5703125" style="22" customWidth="1"/>
    <col min="9534" max="9534" width="8.28515625" style="22" customWidth="1"/>
    <col min="9535" max="9535" width="7.5703125" style="22" customWidth="1"/>
    <col min="9536" max="9536" width="11.140625" style="22" customWidth="1"/>
    <col min="9537" max="9537" width="6.42578125" style="22" customWidth="1"/>
    <col min="9538" max="9538" width="7.5703125" style="22" customWidth="1"/>
    <col min="9539" max="9539" width="9" style="22" customWidth="1"/>
    <col min="9540" max="9540" width="8.42578125" style="22" bestFit="1" customWidth="1"/>
    <col min="9541" max="9541" width="9.140625" style="22" bestFit="1" customWidth="1"/>
    <col min="9542" max="9542" width="10.85546875" style="22" customWidth="1"/>
    <col min="9543" max="9543" width="6.7109375" style="22" customWidth="1"/>
    <col min="9544" max="9765" width="11.42578125" style="22"/>
    <col min="9766" max="9766" width="4" style="22" customWidth="1"/>
    <col min="9767" max="9767" width="43.7109375" style="22" customWidth="1"/>
    <col min="9768" max="9768" width="10.42578125" style="22" customWidth="1"/>
    <col min="9769" max="9769" width="8.42578125" style="22" customWidth="1"/>
    <col min="9770" max="9770" width="8.28515625" style="22" customWidth="1"/>
    <col min="9771" max="9771" width="10.140625" style="22" customWidth="1"/>
    <col min="9772" max="9772" width="9.5703125" style="22" customWidth="1"/>
    <col min="9773" max="9773" width="9.28515625" style="22" customWidth="1"/>
    <col min="9774" max="9775" width="7.5703125" style="22" customWidth="1"/>
    <col min="9776" max="9776" width="8.140625" style="22" customWidth="1"/>
    <col min="9777" max="9777" width="8.7109375" style="22" customWidth="1"/>
    <col min="9778" max="9778" width="9.140625" style="22" customWidth="1"/>
    <col min="9779" max="9779" width="8.85546875" style="22" customWidth="1"/>
    <col min="9780" max="9780" width="6" style="22" customWidth="1"/>
    <col min="9781" max="9781" width="7.5703125" style="22" customWidth="1"/>
    <col min="9782" max="9782" width="8" style="22" customWidth="1"/>
    <col min="9783" max="9783" width="8.140625" style="22" customWidth="1"/>
    <col min="9784" max="9784" width="7" style="22" customWidth="1"/>
    <col min="9785" max="9785" width="7.5703125" style="22" customWidth="1"/>
    <col min="9786" max="9786" width="7.42578125" style="22" customWidth="1"/>
    <col min="9787" max="9787" width="7.28515625" style="22" customWidth="1"/>
    <col min="9788" max="9788" width="7" style="22" customWidth="1"/>
    <col min="9789" max="9789" width="7.5703125" style="22" customWidth="1"/>
    <col min="9790" max="9790" width="8.28515625" style="22" customWidth="1"/>
    <col min="9791" max="9791" width="7.5703125" style="22" customWidth="1"/>
    <col min="9792" max="9792" width="11.140625" style="22" customWidth="1"/>
    <col min="9793" max="9793" width="6.42578125" style="22" customWidth="1"/>
    <col min="9794" max="9794" width="7.5703125" style="22" customWidth="1"/>
    <col min="9795" max="9795" width="9" style="22" customWidth="1"/>
    <col min="9796" max="9796" width="8.42578125" style="22" bestFit="1" customWidth="1"/>
    <col min="9797" max="9797" width="9.140625" style="22" bestFit="1" customWidth="1"/>
    <col min="9798" max="9798" width="10.85546875" style="22" customWidth="1"/>
    <col min="9799" max="9799" width="6.7109375" style="22" customWidth="1"/>
    <col min="9800" max="10021" width="11.42578125" style="22"/>
    <col min="10022" max="10022" width="4" style="22" customWidth="1"/>
    <col min="10023" max="10023" width="43.7109375" style="22" customWidth="1"/>
    <col min="10024" max="10024" width="10.42578125" style="22" customWidth="1"/>
    <col min="10025" max="10025" width="8.42578125" style="22" customWidth="1"/>
    <col min="10026" max="10026" width="8.28515625" style="22" customWidth="1"/>
    <col min="10027" max="10027" width="10.140625" style="22" customWidth="1"/>
    <col min="10028" max="10028" width="9.5703125" style="22" customWidth="1"/>
    <col min="10029" max="10029" width="9.28515625" style="22" customWidth="1"/>
    <col min="10030" max="10031" width="7.5703125" style="22" customWidth="1"/>
    <col min="10032" max="10032" width="8.140625" style="22" customWidth="1"/>
    <col min="10033" max="10033" width="8.7109375" style="22" customWidth="1"/>
    <col min="10034" max="10034" width="9.140625" style="22" customWidth="1"/>
    <col min="10035" max="10035" width="8.85546875" style="22" customWidth="1"/>
    <col min="10036" max="10036" width="6" style="22" customWidth="1"/>
    <col min="10037" max="10037" width="7.5703125" style="22" customWidth="1"/>
    <col min="10038" max="10038" width="8" style="22" customWidth="1"/>
    <col min="10039" max="10039" width="8.140625" style="22" customWidth="1"/>
    <col min="10040" max="10040" width="7" style="22" customWidth="1"/>
    <col min="10041" max="10041" width="7.5703125" style="22" customWidth="1"/>
    <col min="10042" max="10042" width="7.42578125" style="22" customWidth="1"/>
    <col min="10043" max="10043" width="7.28515625" style="22" customWidth="1"/>
    <col min="10044" max="10044" width="7" style="22" customWidth="1"/>
    <col min="10045" max="10045" width="7.5703125" style="22" customWidth="1"/>
    <col min="10046" max="10046" width="8.28515625" style="22" customWidth="1"/>
    <col min="10047" max="10047" width="7.5703125" style="22" customWidth="1"/>
    <col min="10048" max="10048" width="11.140625" style="22" customWidth="1"/>
    <col min="10049" max="10049" width="6.42578125" style="22" customWidth="1"/>
    <col min="10050" max="10050" width="7.5703125" style="22" customWidth="1"/>
    <col min="10051" max="10051" width="9" style="22" customWidth="1"/>
    <col min="10052" max="10052" width="8.42578125" style="22" bestFit="1" customWidth="1"/>
    <col min="10053" max="10053" width="9.140625" style="22" bestFit="1" customWidth="1"/>
    <col min="10054" max="10054" width="10.85546875" style="22" customWidth="1"/>
    <col min="10055" max="10055" width="6.7109375" style="22" customWidth="1"/>
    <col min="10056" max="10277" width="11.42578125" style="22"/>
    <col min="10278" max="10278" width="4" style="22" customWidth="1"/>
    <col min="10279" max="10279" width="43.7109375" style="22" customWidth="1"/>
    <col min="10280" max="10280" width="10.42578125" style="22" customWidth="1"/>
    <col min="10281" max="10281" width="8.42578125" style="22" customWidth="1"/>
    <col min="10282" max="10282" width="8.28515625" style="22" customWidth="1"/>
    <col min="10283" max="10283" width="10.140625" style="22" customWidth="1"/>
    <col min="10284" max="10284" width="9.5703125" style="22" customWidth="1"/>
    <col min="10285" max="10285" width="9.28515625" style="22" customWidth="1"/>
    <col min="10286" max="10287" width="7.5703125" style="22" customWidth="1"/>
    <col min="10288" max="10288" width="8.140625" style="22" customWidth="1"/>
    <col min="10289" max="10289" width="8.7109375" style="22" customWidth="1"/>
    <col min="10290" max="10290" width="9.140625" style="22" customWidth="1"/>
    <col min="10291" max="10291" width="8.85546875" style="22" customWidth="1"/>
    <col min="10292" max="10292" width="6" style="22" customWidth="1"/>
    <col min="10293" max="10293" width="7.5703125" style="22" customWidth="1"/>
    <col min="10294" max="10294" width="8" style="22" customWidth="1"/>
    <col min="10295" max="10295" width="8.140625" style="22" customWidth="1"/>
    <col min="10296" max="10296" width="7" style="22" customWidth="1"/>
    <col min="10297" max="10297" width="7.5703125" style="22" customWidth="1"/>
    <col min="10298" max="10298" width="7.42578125" style="22" customWidth="1"/>
    <col min="10299" max="10299" width="7.28515625" style="22" customWidth="1"/>
    <col min="10300" max="10300" width="7" style="22" customWidth="1"/>
    <col min="10301" max="10301" width="7.5703125" style="22" customWidth="1"/>
    <col min="10302" max="10302" width="8.28515625" style="22" customWidth="1"/>
    <col min="10303" max="10303" width="7.5703125" style="22" customWidth="1"/>
    <col min="10304" max="10304" width="11.140625" style="22" customWidth="1"/>
    <col min="10305" max="10305" width="6.42578125" style="22" customWidth="1"/>
    <col min="10306" max="10306" width="7.5703125" style="22" customWidth="1"/>
    <col min="10307" max="10307" width="9" style="22" customWidth="1"/>
    <col min="10308" max="10308" width="8.42578125" style="22" bestFit="1" customWidth="1"/>
    <col min="10309" max="10309" width="9.140625" style="22" bestFit="1" customWidth="1"/>
    <col min="10310" max="10310" width="10.85546875" style="22" customWidth="1"/>
    <col min="10311" max="10311" width="6.7109375" style="22" customWidth="1"/>
    <col min="10312" max="10533" width="11.42578125" style="22"/>
    <col min="10534" max="10534" width="4" style="22" customWidth="1"/>
    <col min="10535" max="10535" width="43.7109375" style="22" customWidth="1"/>
    <col min="10536" max="10536" width="10.42578125" style="22" customWidth="1"/>
    <col min="10537" max="10537" width="8.42578125" style="22" customWidth="1"/>
    <col min="10538" max="10538" width="8.28515625" style="22" customWidth="1"/>
    <col min="10539" max="10539" width="10.140625" style="22" customWidth="1"/>
    <col min="10540" max="10540" width="9.5703125" style="22" customWidth="1"/>
    <col min="10541" max="10541" width="9.28515625" style="22" customWidth="1"/>
    <col min="10542" max="10543" width="7.5703125" style="22" customWidth="1"/>
    <col min="10544" max="10544" width="8.140625" style="22" customWidth="1"/>
    <col min="10545" max="10545" width="8.7109375" style="22" customWidth="1"/>
    <col min="10546" max="10546" width="9.140625" style="22" customWidth="1"/>
    <col min="10547" max="10547" width="8.85546875" style="22" customWidth="1"/>
    <col min="10548" max="10548" width="6" style="22" customWidth="1"/>
    <col min="10549" max="10549" width="7.5703125" style="22" customWidth="1"/>
    <col min="10550" max="10550" width="8" style="22" customWidth="1"/>
    <col min="10551" max="10551" width="8.140625" style="22" customWidth="1"/>
    <col min="10552" max="10552" width="7" style="22" customWidth="1"/>
    <col min="10553" max="10553" width="7.5703125" style="22" customWidth="1"/>
    <col min="10554" max="10554" width="7.42578125" style="22" customWidth="1"/>
    <col min="10555" max="10555" width="7.28515625" style="22" customWidth="1"/>
    <col min="10556" max="10556" width="7" style="22" customWidth="1"/>
    <col min="10557" max="10557" width="7.5703125" style="22" customWidth="1"/>
    <col min="10558" max="10558" width="8.28515625" style="22" customWidth="1"/>
    <col min="10559" max="10559" width="7.5703125" style="22" customWidth="1"/>
    <col min="10560" max="10560" width="11.140625" style="22" customWidth="1"/>
    <col min="10561" max="10561" width="6.42578125" style="22" customWidth="1"/>
    <col min="10562" max="10562" width="7.5703125" style="22" customWidth="1"/>
    <col min="10563" max="10563" width="9" style="22" customWidth="1"/>
    <col min="10564" max="10564" width="8.42578125" style="22" bestFit="1" customWidth="1"/>
    <col min="10565" max="10565" width="9.140625" style="22" bestFit="1" customWidth="1"/>
    <col min="10566" max="10566" width="10.85546875" style="22" customWidth="1"/>
    <col min="10567" max="10567" width="6.7109375" style="22" customWidth="1"/>
    <col min="10568" max="10789" width="11.42578125" style="22"/>
    <col min="10790" max="10790" width="4" style="22" customWidth="1"/>
    <col min="10791" max="10791" width="43.7109375" style="22" customWidth="1"/>
    <col min="10792" max="10792" width="10.42578125" style="22" customWidth="1"/>
    <col min="10793" max="10793" width="8.42578125" style="22" customWidth="1"/>
    <col min="10794" max="10794" width="8.28515625" style="22" customWidth="1"/>
    <col min="10795" max="10795" width="10.140625" style="22" customWidth="1"/>
    <col min="10796" max="10796" width="9.5703125" style="22" customWidth="1"/>
    <col min="10797" max="10797" width="9.28515625" style="22" customWidth="1"/>
    <col min="10798" max="10799" width="7.5703125" style="22" customWidth="1"/>
    <col min="10800" max="10800" width="8.140625" style="22" customWidth="1"/>
    <col min="10801" max="10801" width="8.7109375" style="22" customWidth="1"/>
    <col min="10802" max="10802" width="9.140625" style="22" customWidth="1"/>
    <col min="10803" max="10803" width="8.85546875" style="22" customWidth="1"/>
    <col min="10804" max="10804" width="6" style="22" customWidth="1"/>
    <col min="10805" max="10805" width="7.5703125" style="22" customWidth="1"/>
    <col min="10806" max="10806" width="8" style="22" customWidth="1"/>
    <col min="10807" max="10807" width="8.140625" style="22" customWidth="1"/>
    <col min="10808" max="10808" width="7" style="22" customWidth="1"/>
    <col min="10809" max="10809" width="7.5703125" style="22" customWidth="1"/>
    <col min="10810" max="10810" width="7.42578125" style="22" customWidth="1"/>
    <col min="10811" max="10811" width="7.28515625" style="22" customWidth="1"/>
    <col min="10812" max="10812" width="7" style="22" customWidth="1"/>
    <col min="10813" max="10813" width="7.5703125" style="22" customWidth="1"/>
    <col min="10814" max="10814" width="8.28515625" style="22" customWidth="1"/>
    <col min="10815" max="10815" width="7.5703125" style="22" customWidth="1"/>
    <col min="10816" max="10816" width="11.140625" style="22" customWidth="1"/>
    <col min="10817" max="10817" width="6.42578125" style="22" customWidth="1"/>
    <col min="10818" max="10818" width="7.5703125" style="22" customWidth="1"/>
    <col min="10819" max="10819" width="9" style="22" customWidth="1"/>
    <col min="10820" max="10820" width="8.42578125" style="22" bestFit="1" customWidth="1"/>
    <col min="10821" max="10821" width="9.140625" style="22" bestFit="1" customWidth="1"/>
    <col min="10822" max="10822" width="10.85546875" style="22" customWidth="1"/>
    <col min="10823" max="10823" width="6.7109375" style="22" customWidth="1"/>
    <col min="10824" max="11045" width="11.42578125" style="22"/>
    <col min="11046" max="11046" width="4" style="22" customWidth="1"/>
    <col min="11047" max="11047" width="43.7109375" style="22" customWidth="1"/>
    <col min="11048" max="11048" width="10.42578125" style="22" customWidth="1"/>
    <col min="11049" max="11049" width="8.42578125" style="22" customWidth="1"/>
    <col min="11050" max="11050" width="8.28515625" style="22" customWidth="1"/>
    <col min="11051" max="11051" width="10.140625" style="22" customWidth="1"/>
    <col min="11052" max="11052" width="9.5703125" style="22" customWidth="1"/>
    <col min="11053" max="11053" width="9.28515625" style="22" customWidth="1"/>
    <col min="11054" max="11055" width="7.5703125" style="22" customWidth="1"/>
    <col min="11056" max="11056" width="8.140625" style="22" customWidth="1"/>
    <col min="11057" max="11057" width="8.7109375" style="22" customWidth="1"/>
    <col min="11058" max="11058" width="9.140625" style="22" customWidth="1"/>
    <col min="11059" max="11059" width="8.85546875" style="22" customWidth="1"/>
    <col min="11060" max="11060" width="6" style="22" customWidth="1"/>
    <col min="11061" max="11061" width="7.5703125" style="22" customWidth="1"/>
    <col min="11062" max="11062" width="8" style="22" customWidth="1"/>
    <col min="11063" max="11063" width="8.140625" style="22" customWidth="1"/>
    <col min="11064" max="11064" width="7" style="22" customWidth="1"/>
    <col min="11065" max="11065" width="7.5703125" style="22" customWidth="1"/>
    <col min="11066" max="11066" width="7.42578125" style="22" customWidth="1"/>
    <col min="11067" max="11067" width="7.28515625" style="22" customWidth="1"/>
    <col min="11068" max="11068" width="7" style="22" customWidth="1"/>
    <col min="11069" max="11069" width="7.5703125" style="22" customWidth="1"/>
    <col min="11070" max="11070" width="8.28515625" style="22" customWidth="1"/>
    <col min="11071" max="11071" width="7.5703125" style="22" customWidth="1"/>
    <col min="11072" max="11072" width="11.140625" style="22" customWidth="1"/>
    <col min="11073" max="11073" width="6.42578125" style="22" customWidth="1"/>
    <col min="11074" max="11074" width="7.5703125" style="22" customWidth="1"/>
    <col min="11075" max="11075" width="9" style="22" customWidth="1"/>
    <col min="11076" max="11076" width="8.42578125" style="22" bestFit="1" customWidth="1"/>
    <col min="11077" max="11077" width="9.140625" style="22" bestFit="1" customWidth="1"/>
    <col min="11078" max="11078" width="10.85546875" style="22" customWidth="1"/>
    <col min="11079" max="11079" width="6.7109375" style="22" customWidth="1"/>
    <col min="11080" max="11301" width="11.42578125" style="22"/>
    <col min="11302" max="11302" width="4" style="22" customWidth="1"/>
    <col min="11303" max="11303" width="43.7109375" style="22" customWidth="1"/>
    <col min="11304" max="11304" width="10.42578125" style="22" customWidth="1"/>
    <col min="11305" max="11305" width="8.42578125" style="22" customWidth="1"/>
    <col min="11306" max="11306" width="8.28515625" style="22" customWidth="1"/>
    <col min="11307" max="11307" width="10.140625" style="22" customWidth="1"/>
    <col min="11308" max="11308" width="9.5703125" style="22" customWidth="1"/>
    <col min="11309" max="11309" width="9.28515625" style="22" customWidth="1"/>
    <col min="11310" max="11311" width="7.5703125" style="22" customWidth="1"/>
    <col min="11312" max="11312" width="8.140625" style="22" customWidth="1"/>
    <col min="11313" max="11313" width="8.7109375" style="22" customWidth="1"/>
    <col min="11314" max="11314" width="9.140625" style="22" customWidth="1"/>
    <col min="11315" max="11315" width="8.85546875" style="22" customWidth="1"/>
    <col min="11316" max="11316" width="6" style="22" customWidth="1"/>
    <col min="11317" max="11317" width="7.5703125" style="22" customWidth="1"/>
    <col min="11318" max="11318" width="8" style="22" customWidth="1"/>
    <col min="11319" max="11319" width="8.140625" style="22" customWidth="1"/>
    <col min="11320" max="11320" width="7" style="22" customWidth="1"/>
    <col min="11321" max="11321" width="7.5703125" style="22" customWidth="1"/>
    <col min="11322" max="11322" width="7.42578125" style="22" customWidth="1"/>
    <col min="11323" max="11323" width="7.28515625" style="22" customWidth="1"/>
    <col min="11324" max="11324" width="7" style="22" customWidth="1"/>
    <col min="11325" max="11325" width="7.5703125" style="22" customWidth="1"/>
    <col min="11326" max="11326" width="8.28515625" style="22" customWidth="1"/>
    <col min="11327" max="11327" width="7.5703125" style="22" customWidth="1"/>
    <col min="11328" max="11328" width="11.140625" style="22" customWidth="1"/>
    <col min="11329" max="11329" width="6.42578125" style="22" customWidth="1"/>
    <col min="11330" max="11330" width="7.5703125" style="22" customWidth="1"/>
    <col min="11331" max="11331" width="9" style="22" customWidth="1"/>
    <col min="11332" max="11332" width="8.42578125" style="22" bestFit="1" customWidth="1"/>
    <col min="11333" max="11333" width="9.140625" style="22" bestFit="1" customWidth="1"/>
    <col min="11334" max="11334" width="10.85546875" style="22" customWidth="1"/>
    <col min="11335" max="11335" width="6.7109375" style="22" customWidth="1"/>
    <col min="11336" max="11557" width="11.42578125" style="22"/>
    <col min="11558" max="11558" width="4" style="22" customWidth="1"/>
    <col min="11559" max="11559" width="43.7109375" style="22" customWidth="1"/>
    <col min="11560" max="11560" width="10.42578125" style="22" customWidth="1"/>
    <col min="11561" max="11561" width="8.42578125" style="22" customWidth="1"/>
    <col min="11562" max="11562" width="8.28515625" style="22" customWidth="1"/>
    <col min="11563" max="11563" width="10.140625" style="22" customWidth="1"/>
    <col min="11564" max="11564" width="9.5703125" style="22" customWidth="1"/>
    <col min="11565" max="11565" width="9.28515625" style="22" customWidth="1"/>
    <col min="11566" max="11567" width="7.5703125" style="22" customWidth="1"/>
    <col min="11568" max="11568" width="8.140625" style="22" customWidth="1"/>
    <col min="11569" max="11569" width="8.7109375" style="22" customWidth="1"/>
    <col min="11570" max="11570" width="9.140625" style="22" customWidth="1"/>
    <col min="11571" max="11571" width="8.85546875" style="22" customWidth="1"/>
    <col min="11572" max="11572" width="6" style="22" customWidth="1"/>
    <col min="11573" max="11573" width="7.5703125" style="22" customWidth="1"/>
    <col min="11574" max="11574" width="8" style="22" customWidth="1"/>
    <col min="11575" max="11575" width="8.140625" style="22" customWidth="1"/>
    <col min="11576" max="11576" width="7" style="22" customWidth="1"/>
    <col min="11577" max="11577" width="7.5703125" style="22" customWidth="1"/>
    <col min="11578" max="11578" width="7.42578125" style="22" customWidth="1"/>
    <col min="11579" max="11579" width="7.28515625" style="22" customWidth="1"/>
    <col min="11580" max="11580" width="7" style="22" customWidth="1"/>
    <col min="11581" max="11581" width="7.5703125" style="22" customWidth="1"/>
    <col min="11582" max="11582" width="8.28515625" style="22" customWidth="1"/>
    <col min="11583" max="11583" width="7.5703125" style="22" customWidth="1"/>
    <col min="11584" max="11584" width="11.140625" style="22" customWidth="1"/>
    <col min="11585" max="11585" width="6.42578125" style="22" customWidth="1"/>
    <col min="11586" max="11586" width="7.5703125" style="22" customWidth="1"/>
    <col min="11587" max="11587" width="9" style="22" customWidth="1"/>
    <col min="11588" max="11588" width="8.42578125" style="22" bestFit="1" customWidth="1"/>
    <col min="11589" max="11589" width="9.140625" style="22" bestFit="1" customWidth="1"/>
    <col min="11590" max="11590" width="10.85546875" style="22" customWidth="1"/>
    <col min="11591" max="11591" width="6.7109375" style="22" customWidth="1"/>
    <col min="11592" max="11813" width="11.42578125" style="22"/>
    <col min="11814" max="11814" width="4" style="22" customWidth="1"/>
    <col min="11815" max="11815" width="43.7109375" style="22" customWidth="1"/>
    <col min="11816" max="11816" width="10.42578125" style="22" customWidth="1"/>
    <col min="11817" max="11817" width="8.42578125" style="22" customWidth="1"/>
    <col min="11818" max="11818" width="8.28515625" style="22" customWidth="1"/>
    <col min="11819" max="11819" width="10.140625" style="22" customWidth="1"/>
    <col min="11820" max="11820" width="9.5703125" style="22" customWidth="1"/>
    <col min="11821" max="11821" width="9.28515625" style="22" customWidth="1"/>
    <col min="11822" max="11823" width="7.5703125" style="22" customWidth="1"/>
    <col min="11824" max="11824" width="8.140625" style="22" customWidth="1"/>
    <col min="11825" max="11825" width="8.7109375" style="22" customWidth="1"/>
    <col min="11826" max="11826" width="9.140625" style="22" customWidth="1"/>
    <col min="11827" max="11827" width="8.85546875" style="22" customWidth="1"/>
    <col min="11828" max="11828" width="6" style="22" customWidth="1"/>
    <col min="11829" max="11829" width="7.5703125" style="22" customWidth="1"/>
    <col min="11830" max="11830" width="8" style="22" customWidth="1"/>
    <col min="11831" max="11831" width="8.140625" style="22" customWidth="1"/>
    <col min="11832" max="11832" width="7" style="22" customWidth="1"/>
    <col min="11833" max="11833" width="7.5703125" style="22" customWidth="1"/>
    <col min="11834" max="11834" width="7.42578125" style="22" customWidth="1"/>
    <col min="11835" max="11835" width="7.28515625" style="22" customWidth="1"/>
    <col min="11836" max="11836" width="7" style="22" customWidth="1"/>
    <col min="11837" max="11837" width="7.5703125" style="22" customWidth="1"/>
    <col min="11838" max="11838" width="8.28515625" style="22" customWidth="1"/>
    <col min="11839" max="11839" width="7.5703125" style="22" customWidth="1"/>
    <col min="11840" max="11840" width="11.140625" style="22" customWidth="1"/>
    <col min="11841" max="11841" width="6.42578125" style="22" customWidth="1"/>
    <col min="11842" max="11842" width="7.5703125" style="22" customWidth="1"/>
    <col min="11843" max="11843" width="9" style="22" customWidth="1"/>
    <col min="11844" max="11844" width="8.42578125" style="22" bestFit="1" customWidth="1"/>
    <col min="11845" max="11845" width="9.140625" style="22" bestFit="1" customWidth="1"/>
    <col min="11846" max="11846" width="10.85546875" style="22" customWidth="1"/>
    <col min="11847" max="11847" width="6.7109375" style="22" customWidth="1"/>
    <col min="11848" max="12069" width="11.42578125" style="22"/>
    <col min="12070" max="12070" width="4" style="22" customWidth="1"/>
    <col min="12071" max="12071" width="43.7109375" style="22" customWidth="1"/>
    <col min="12072" max="12072" width="10.42578125" style="22" customWidth="1"/>
    <col min="12073" max="12073" width="8.42578125" style="22" customWidth="1"/>
    <col min="12074" max="12074" width="8.28515625" style="22" customWidth="1"/>
    <col min="12075" max="12075" width="10.140625" style="22" customWidth="1"/>
    <col min="12076" max="12076" width="9.5703125" style="22" customWidth="1"/>
    <col min="12077" max="12077" width="9.28515625" style="22" customWidth="1"/>
    <col min="12078" max="12079" width="7.5703125" style="22" customWidth="1"/>
    <col min="12080" max="12080" width="8.140625" style="22" customWidth="1"/>
    <col min="12081" max="12081" width="8.7109375" style="22" customWidth="1"/>
    <col min="12082" max="12082" width="9.140625" style="22" customWidth="1"/>
    <col min="12083" max="12083" width="8.85546875" style="22" customWidth="1"/>
    <col min="12084" max="12084" width="6" style="22" customWidth="1"/>
    <col min="12085" max="12085" width="7.5703125" style="22" customWidth="1"/>
    <col min="12086" max="12086" width="8" style="22" customWidth="1"/>
    <col min="12087" max="12087" width="8.140625" style="22" customWidth="1"/>
    <col min="12088" max="12088" width="7" style="22" customWidth="1"/>
    <col min="12089" max="12089" width="7.5703125" style="22" customWidth="1"/>
    <col min="12090" max="12090" width="7.42578125" style="22" customWidth="1"/>
    <col min="12091" max="12091" width="7.28515625" style="22" customWidth="1"/>
    <col min="12092" max="12092" width="7" style="22" customWidth="1"/>
    <col min="12093" max="12093" width="7.5703125" style="22" customWidth="1"/>
    <col min="12094" max="12094" width="8.28515625" style="22" customWidth="1"/>
    <col min="12095" max="12095" width="7.5703125" style="22" customWidth="1"/>
    <col min="12096" max="12096" width="11.140625" style="22" customWidth="1"/>
    <col min="12097" max="12097" width="6.42578125" style="22" customWidth="1"/>
    <col min="12098" max="12098" width="7.5703125" style="22" customWidth="1"/>
    <col min="12099" max="12099" width="9" style="22" customWidth="1"/>
    <col min="12100" max="12100" width="8.42578125" style="22" bestFit="1" customWidth="1"/>
    <col min="12101" max="12101" width="9.140625" style="22" bestFit="1" customWidth="1"/>
    <col min="12102" max="12102" width="10.85546875" style="22" customWidth="1"/>
    <col min="12103" max="12103" width="6.7109375" style="22" customWidth="1"/>
    <col min="12104" max="12325" width="11.42578125" style="22"/>
    <col min="12326" max="12326" width="4" style="22" customWidth="1"/>
    <col min="12327" max="12327" width="43.7109375" style="22" customWidth="1"/>
    <col min="12328" max="12328" width="10.42578125" style="22" customWidth="1"/>
    <col min="12329" max="12329" width="8.42578125" style="22" customWidth="1"/>
    <col min="12330" max="12330" width="8.28515625" style="22" customWidth="1"/>
    <col min="12331" max="12331" width="10.140625" style="22" customWidth="1"/>
    <col min="12332" max="12332" width="9.5703125" style="22" customWidth="1"/>
    <col min="12333" max="12333" width="9.28515625" style="22" customWidth="1"/>
    <col min="12334" max="12335" width="7.5703125" style="22" customWidth="1"/>
    <col min="12336" max="12336" width="8.140625" style="22" customWidth="1"/>
    <col min="12337" max="12337" width="8.7109375" style="22" customWidth="1"/>
    <col min="12338" max="12338" width="9.140625" style="22" customWidth="1"/>
    <col min="12339" max="12339" width="8.85546875" style="22" customWidth="1"/>
    <col min="12340" max="12340" width="6" style="22" customWidth="1"/>
    <col min="12341" max="12341" width="7.5703125" style="22" customWidth="1"/>
    <col min="12342" max="12342" width="8" style="22" customWidth="1"/>
    <col min="12343" max="12343" width="8.140625" style="22" customWidth="1"/>
    <col min="12344" max="12344" width="7" style="22" customWidth="1"/>
    <col min="12345" max="12345" width="7.5703125" style="22" customWidth="1"/>
    <col min="12346" max="12346" width="7.42578125" style="22" customWidth="1"/>
    <col min="12347" max="12347" width="7.28515625" style="22" customWidth="1"/>
    <col min="12348" max="12348" width="7" style="22" customWidth="1"/>
    <col min="12349" max="12349" width="7.5703125" style="22" customWidth="1"/>
    <col min="12350" max="12350" width="8.28515625" style="22" customWidth="1"/>
    <col min="12351" max="12351" width="7.5703125" style="22" customWidth="1"/>
    <col min="12352" max="12352" width="11.140625" style="22" customWidth="1"/>
    <col min="12353" max="12353" width="6.42578125" style="22" customWidth="1"/>
    <col min="12354" max="12354" width="7.5703125" style="22" customWidth="1"/>
    <col min="12355" max="12355" width="9" style="22" customWidth="1"/>
    <col min="12356" max="12356" width="8.42578125" style="22" bestFit="1" customWidth="1"/>
    <col min="12357" max="12357" width="9.140625" style="22" bestFit="1" customWidth="1"/>
    <col min="12358" max="12358" width="10.85546875" style="22" customWidth="1"/>
    <col min="12359" max="12359" width="6.7109375" style="22" customWidth="1"/>
    <col min="12360" max="12581" width="11.42578125" style="22"/>
    <col min="12582" max="12582" width="4" style="22" customWidth="1"/>
    <col min="12583" max="12583" width="43.7109375" style="22" customWidth="1"/>
    <col min="12584" max="12584" width="10.42578125" style="22" customWidth="1"/>
    <col min="12585" max="12585" width="8.42578125" style="22" customWidth="1"/>
    <col min="12586" max="12586" width="8.28515625" style="22" customWidth="1"/>
    <col min="12587" max="12587" width="10.140625" style="22" customWidth="1"/>
    <col min="12588" max="12588" width="9.5703125" style="22" customWidth="1"/>
    <col min="12589" max="12589" width="9.28515625" style="22" customWidth="1"/>
    <col min="12590" max="12591" width="7.5703125" style="22" customWidth="1"/>
    <col min="12592" max="12592" width="8.140625" style="22" customWidth="1"/>
    <col min="12593" max="12593" width="8.7109375" style="22" customWidth="1"/>
    <col min="12594" max="12594" width="9.140625" style="22" customWidth="1"/>
    <col min="12595" max="12595" width="8.85546875" style="22" customWidth="1"/>
    <col min="12596" max="12596" width="6" style="22" customWidth="1"/>
    <col min="12597" max="12597" width="7.5703125" style="22" customWidth="1"/>
    <col min="12598" max="12598" width="8" style="22" customWidth="1"/>
    <col min="12599" max="12599" width="8.140625" style="22" customWidth="1"/>
    <col min="12600" max="12600" width="7" style="22" customWidth="1"/>
    <col min="12601" max="12601" width="7.5703125" style="22" customWidth="1"/>
    <col min="12602" max="12602" width="7.42578125" style="22" customWidth="1"/>
    <col min="12603" max="12603" width="7.28515625" style="22" customWidth="1"/>
    <col min="12604" max="12604" width="7" style="22" customWidth="1"/>
    <col min="12605" max="12605" width="7.5703125" style="22" customWidth="1"/>
    <col min="12606" max="12606" width="8.28515625" style="22" customWidth="1"/>
    <col min="12607" max="12607" width="7.5703125" style="22" customWidth="1"/>
    <col min="12608" max="12608" width="11.140625" style="22" customWidth="1"/>
    <col min="12609" max="12609" width="6.42578125" style="22" customWidth="1"/>
    <col min="12610" max="12610" width="7.5703125" style="22" customWidth="1"/>
    <col min="12611" max="12611" width="9" style="22" customWidth="1"/>
    <col min="12612" max="12612" width="8.42578125" style="22" bestFit="1" customWidth="1"/>
    <col min="12613" max="12613" width="9.140625" style="22" bestFit="1" customWidth="1"/>
    <col min="12614" max="12614" width="10.85546875" style="22" customWidth="1"/>
    <col min="12615" max="12615" width="6.7109375" style="22" customWidth="1"/>
    <col min="12616" max="12837" width="11.42578125" style="22"/>
    <col min="12838" max="12838" width="4" style="22" customWidth="1"/>
    <col min="12839" max="12839" width="43.7109375" style="22" customWidth="1"/>
    <col min="12840" max="12840" width="10.42578125" style="22" customWidth="1"/>
    <col min="12841" max="12841" width="8.42578125" style="22" customWidth="1"/>
    <col min="12842" max="12842" width="8.28515625" style="22" customWidth="1"/>
    <col min="12843" max="12843" width="10.140625" style="22" customWidth="1"/>
    <col min="12844" max="12844" width="9.5703125" style="22" customWidth="1"/>
    <col min="12845" max="12845" width="9.28515625" style="22" customWidth="1"/>
    <col min="12846" max="12847" width="7.5703125" style="22" customWidth="1"/>
    <col min="12848" max="12848" width="8.140625" style="22" customWidth="1"/>
    <col min="12849" max="12849" width="8.7109375" style="22" customWidth="1"/>
    <col min="12850" max="12850" width="9.140625" style="22" customWidth="1"/>
    <col min="12851" max="12851" width="8.85546875" style="22" customWidth="1"/>
    <col min="12852" max="12852" width="6" style="22" customWidth="1"/>
    <col min="12853" max="12853" width="7.5703125" style="22" customWidth="1"/>
    <col min="12854" max="12854" width="8" style="22" customWidth="1"/>
    <col min="12855" max="12855" width="8.140625" style="22" customWidth="1"/>
    <col min="12856" max="12856" width="7" style="22" customWidth="1"/>
    <col min="12857" max="12857" width="7.5703125" style="22" customWidth="1"/>
    <col min="12858" max="12858" width="7.42578125" style="22" customWidth="1"/>
    <col min="12859" max="12859" width="7.28515625" style="22" customWidth="1"/>
    <col min="12860" max="12860" width="7" style="22" customWidth="1"/>
    <col min="12861" max="12861" width="7.5703125" style="22" customWidth="1"/>
    <col min="12862" max="12862" width="8.28515625" style="22" customWidth="1"/>
    <col min="12863" max="12863" width="7.5703125" style="22" customWidth="1"/>
    <col min="12864" max="12864" width="11.140625" style="22" customWidth="1"/>
    <col min="12865" max="12865" width="6.42578125" style="22" customWidth="1"/>
    <col min="12866" max="12866" width="7.5703125" style="22" customWidth="1"/>
    <col min="12867" max="12867" width="9" style="22" customWidth="1"/>
    <col min="12868" max="12868" width="8.42578125" style="22" bestFit="1" customWidth="1"/>
    <col min="12869" max="12869" width="9.140625" style="22" bestFit="1" customWidth="1"/>
    <col min="12870" max="12870" width="10.85546875" style="22" customWidth="1"/>
    <col min="12871" max="12871" width="6.7109375" style="22" customWidth="1"/>
    <col min="12872" max="13093" width="11.42578125" style="22"/>
    <col min="13094" max="13094" width="4" style="22" customWidth="1"/>
    <col min="13095" max="13095" width="43.7109375" style="22" customWidth="1"/>
    <col min="13096" max="13096" width="10.42578125" style="22" customWidth="1"/>
    <col min="13097" max="13097" width="8.42578125" style="22" customWidth="1"/>
    <col min="13098" max="13098" width="8.28515625" style="22" customWidth="1"/>
    <col min="13099" max="13099" width="10.140625" style="22" customWidth="1"/>
    <col min="13100" max="13100" width="9.5703125" style="22" customWidth="1"/>
    <col min="13101" max="13101" width="9.28515625" style="22" customWidth="1"/>
    <col min="13102" max="13103" width="7.5703125" style="22" customWidth="1"/>
    <col min="13104" max="13104" width="8.140625" style="22" customWidth="1"/>
    <col min="13105" max="13105" width="8.7109375" style="22" customWidth="1"/>
    <col min="13106" max="13106" width="9.140625" style="22" customWidth="1"/>
    <col min="13107" max="13107" width="8.85546875" style="22" customWidth="1"/>
    <col min="13108" max="13108" width="6" style="22" customWidth="1"/>
    <col min="13109" max="13109" width="7.5703125" style="22" customWidth="1"/>
    <col min="13110" max="13110" width="8" style="22" customWidth="1"/>
    <col min="13111" max="13111" width="8.140625" style="22" customWidth="1"/>
    <col min="13112" max="13112" width="7" style="22" customWidth="1"/>
    <col min="13113" max="13113" width="7.5703125" style="22" customWidth="1"/>
    <col min="13114" max="13114" width="7.42578125" style="22" customWidth="1"/>
    <col min="13115" max="13115" width="7.28515625" style="22" customWidth="1"/>
    <col min="13116" max="13116" width="7" style="22" customWidth="1"/>
    <col min="13117" max="13117" width="7.5703125" style="22" customWidth="1"/>
    <col min="13118" max="13118" width="8.28515625" style="22" customWidth="1"/>
    <col min="13119" max="13119" width="7.5703125" style="22" customWidth="1"/>
    <col min="13120" max="13120" width="11.140625" style="22" customWidth="1"/>
    <col min="13121" max="13121" width="6.42578125" style="22" customWidth="1"/>
    <col min="13122" max="13122" width="7.5703125" style="22" customWidth="1"/>
    <col min="13123" max="13123" width="9" style="22" customWidth="1"/>
    <col min="13124" max="13124" width="8.42578125" style="22" bestFit="1" customWidth="1"/>
    <col min="13125" max="13125" width="9.140625" style="22" bestFit="1" customWidth="1"/>
    <col min="13126" max="13126" width="10.85546875" style="22" customWidth="1"/>
    <col min="13127" max="13127" width="6.7109375" style="22" customWidth="1"/>
    <col min="13128" max="13349" width="11.42578125" style="22"/>
    <col min="13350" max="13350" width="4" style="22" customWidth="1"/>
    <col min="13351" max="13351" width="43.7109375" style="22" customWidth="1"/>
    <col min="13352" max="13352" width="10.42578125" style="22" customWidth="1"/>
    <col min="13353" max="13353" width="8.42578125" style="22" customWidth="1"/>
    <col min="13354" max="13354" width="8.28515625" style="22" customWidth="1"/>
    <col min="13355" max="13355" width="10.140625" style="22" customWidth="1"/>
    <col min="13356" max="13356" width="9.5703125" style="22" customWidth="1"/>
    <col min="13357" max="13357" width="9.28515625" style="22" customWidth="1"/>
    <col min="13358" max="13359" width="7.5703125" style="22" customWidth="1"/>
    <col min="13360" max="13360" width="8.140625" style="22" customWidth="1"/>
    <col min="13361" max="13361" width="8.7109375" style="22" customWidth="1"/>
    <col min="13362" max="13362" width="9.140625" style="22" customWidth="1"/>
    <col min="13363" max="13363" width="8.85546875" style="22" customWidth="1"/>
    <col min="13364" max="13364" width="6" style="22" customWidth="1"/>
    <col min="13365" max="13365" width="7.5703125" style="22" customWidth="1"/>
    <col min="13366" max="13366" width="8" style="22" customWidth="1"/>
    <col min="13367" max="13367" width="8.140625" style="22" customWidth="1"/>
    <col min="13368" max="13368" width="7" style="22" customWidth="1"/>
    <col min="13369" max="13369" width="7.5703125" style="22" customWidth="1"/>
    <col min="13370" max="13370" width="7.42578125" style="22" customWidth="1"/>
    <col min="13371" max="13371" width="7.28515625" style="22" customWidth="1"/>
    <col min="13372" max="13372" width="7" style="22" customWidth="1"/>
    <col min="13373" max="13373" width="7.5703125" style="22" customWidth="1"/>
    <col min="13374" max="13374" width="8.28515625" style="22" customWidth="1"/>
    <col min="13375" max="13375" width="7.5703125" style="22" customWidth="1"/>
    <col min="13376" max="13376" width="11.140625" style="22" customWidth="1"/>
    <col min="13377" max="13377" width="6.42578125" style="22" customWidth="1"/>
    <col min="13378" max="13378" width="7.5703125" style="22" customWidth="1"/>
    <col min="13379" max="13379" width="9" style="22" customWidth="1"/>
    <col min="13380" max="13380" width="8.42578125" style="22" bestFit="1" customWidth="1"/>
    <col min="13381" max="13381" width="9.140625" style="22" bestFit="1" customWidth="1"/>
    <col min="13382" max="13382" width="10.85546875" style="22" customWidth="1"/>
    <col min="13383" max="13383" width="6.7109375" style="22" customWidth="1"/>
    <col min="13384" max="13605" width="11.42578125" style="22"/>
    <col min="13606" max="13606" width="4" style="22" customWidth="1"/>
    <col min="13607" max="13607" width="43.7109375" style="22" customWidth="1"/>
    <col min="13608" max="13608" width="10.42578125" style="22" customWidth="1"/>
    <col min="13609" max="13609" width="8.42578125" style="22" customWidth="1"/>
    <col min="13610" max="13610" width="8.28515625" style="22" customWidth="1"/>
    <col min="13611" max="13611" width="10.140625" style="22" customWidth="1"/>
    <col min="13612" max="13612" width="9.5703125" style="22" customWidth="1"/>
    <col min="13613" max="13613" width="9.28515625" style="22" customWidth="1"/>
    <col min="13614" max="13615" width="7.5703125" style="22" customWidth="1"/>
    <col min="13616" max="13616" width="8.140625" style="22" customWidth="1"/>
    <col min="13617" max="13617" width="8.7109375" style="22" customWidth="1"/>
    <col min="13618" max="13618" width="9.140625" style="22" customWidth="1"/>
    <col min="13619" max="13619" width="8.85546875" style="22" customWidth="1"/>
    <col min="13620" max="13620" width="6" style="22" customWidth="1"/>
    <col min="13621" max="13621" width="7.5703125" style="22" customWidth="1"/>
    <col min="13622" max="13622" width="8" style="22" customWidth="1"/>
    <col min="13623" max="13623" width="8.140625" style="22" customWidth="1"/>
    <col min="13624" max="13624" width="7" style="22" customWidth="1"/>
    <col min="13625" max="13625" width="7.5703125" style="22" customWidth="1"/>
    <col min="13626" max="13626" width="7.42578125" style="22" customWidth="1"/>
    <col min="13627" max="13627" width="7.28515625" style="22" customWidth="1"/>
    <col min="13628" max="13628" width="7" style="22" customWidth="1"/>
    <col min="13629" max="13629" width="7.5703125" style="22" customWidth="1"/>
    <col min="13630" max="13630" width="8.28515625" style="22" customWidth="1"/>
    <col min="13631" max="13631" width="7.5703125" style="22" customWidth="1"/>
    <col min="13632" max="13632" width="11.140625" style="22" customWidth="1"/>
    <col min="13633" max="13633" width="6.42578125" style="22" customWidth="1"/>
    <col min="13634" max="13634" width="7.5703125" style="22" customWidth="1"/>
    <col min="13635" max="13635" width="9" style="22" customWidth="1"/>
    <col min="13636" max="13636" width="8.42578125" style="22" bestFit="1" customWidth="1"/>
    <col min="13637" max="13637" width="9.140625" style="22" bestFit="1" customWidth="1"/>
    <col min="13638" max="13638" width="10.85546875" style="22" customWidth="1"/>
    <col min="13639" max="13639" width="6.7109375" style="22" customWidth="1"/>
    <col min="13640" max="13861" width="11.42578125" style="22"/>
    <col min="13862" max="13862" width="4" style="22" customWidth="1"/>
    <col min="13863" max="13863" width="43.7109375" style="22" customWidth="1"/>
    <col min="13864" max="13864" width="10.42578125" style="22" customWidth="1"/>
    <col min="13865" max="13865" width="8.42578125" style="22" customWidth="1"/>
    <col min="13866" max="13866" width="8.28515625" style="22" customWidth="1"/>
    <col min="13867" max="13867" width="10.140625" style="22" customWidth="1"/>
    <col min="13868" max="13868" width="9.5703125" style="22" customWidth="1"/>
    <col min="13869" max="13869" width="9.28515625" style="22" customWidth="1"/>
    <col min="13870" max="13871" width="7.5703125" style="22" customWidth="1"/>
    <col min="13872" max="13872" width="8.140625" style="22" customWidth="1"/>
    <col min="13873" max="13873" width="8.7109375" style="22" customWidth="1"/>
    <col min="13874" max="13874" width="9.140625" style="22" customWidth="1"/>
    <col min="13875" max="13875" width="8.85546875" style="22" customWidth="1"/>
    <col min="13876" max="13876" width="6" style="22" customWidth="1"/>
    <col min="13877" max="13877" width="7.5703125" style="22" customWidth="1"/>
    <col min="13878" max="13878" width="8" style="22" customWidth="1"/>
    <col min="13879" max="13879" width="8.140625" style="22" customWidth="1"/>
    <col min="13880" max="13880" width="7" style="22" customWidth="1"/>
    <col min="13881" max="13881" width="7.5703125" style="22" customWidth="1"/>
    <col min="13882" max="13882" width="7.42578125" style="22" customWidth="1"/>
    <col min="13883" max="13883" width="7.28515625" style="22" customWidth="1"/>
    <col min="13884" max="13884" width="7" style="22" customWidth="1"/>
    <col min="13885" max="13885" width="7.5703125" style="22" customWidth="1"/>
    <col min="13886" max="13886" width="8.28515625" style="22" customWidth="1"/>
    <col min="13887" max="13887" width="7.5703125" style="22" customWidth="1"/>
    <col min="13888" max="13888" width="11.140625" style="22" customWidth="1"/>
    <col min="13889" max="13889" width="6.42578125" style="22" customWidth="1"/>
    <col min="13890" max="13890" width="7.5703125" style="22" customWidth="1"/>
    <col min="13891" max="13891" width="9" style="22" customWidth="1"/>
    <col min="13892" max="13892" width="8.42578125" style="22" bestFit="1" customWidth="1"/>
    <col min="13893" max="13893" width="9.140625" style="22" bestFit="1" customWidth="1"/>
    <col min="13894" max="13894" width="10.85546875" style="22" customWidth="1"/>
    <col min="13895" max="13895" width="6.7109375" style="22" customWidth="1"/>
    <col min="13896" max="14117" width="11.42578125" style="22"/>
    <col min="14118" max="14118" width="4" style="22" customWidth="1"/>
    <col min="14119" max="14119" width="43.7109375" style="22" customWidth="1"/>
    <col min="14120" max="14120" width="10.42578125" style="22" customWidth="1"/>
    <col min="14121" max="14121" width="8.42578125" style="22" customWidth="1"/>
    <col min="14122" max="14122" width="8.28515625" style="22" customWidth="1"/>
    <col min="14123" max="14123" width="10.140625" style="22" customWidth="1"/>
    <col min="14124" max="14124" width="9.5703125" style="22" customWidth="1"/>
    <col min="14125" max="14125" width="9.28515625" style="22" customWidth="1"/>
    <col min="14126" max="14127" width="7.5703125" style="22" customWidth="1"/>
    <col min="14128" max="14128" width="8.140625" style="22" customWidth="1"/>
    <col min="14129" max="14129" width="8.7109375" style="22" customWidth="1"/>
    <col min="14130" max="14130" width="9.140625" style="22" customWidth="1"/>
    <col min="14131" max="14131" width="8.85546875" style="22" customWidth="1"/>
    <col min="14132" max="14132" width="6" style="22" customWidth="1"/>
    <col min="14133" max="14133" width="7.5703125" style="22" customWidth="1"/>
    <col min="14134" max="14134" width="8" style="22" customWidth="1"/>
    <col min="14135" max="14135" width="8.140625" style="22" customWidth="1"/>
    <col min="14136" max="14136" width="7" style="22" customWidth="1"/>
    <col min="14137" max="14137" width="7.5703125" style="22" customWidth="1"/>
    <col min="14138" max="14138" width="7.42578125" style="22" customWidth="1"/>
    <col min="14139" max="14139" width="7.28515625" style="22" customWidth="1"/>
    <col min="14140" max="14140" width="7" style="22" customWidth="1"/>
    <col min="14141" max="14141" width="7.5703125" style="22" customWidth="1"/>
    <col min="14142" max="14142" width="8.28515625" style="22" customWidth="1"/>
    <col min="14143" max="14143" width="7.5703125" style="22" customWidth="1"/>
    <col min="14144" max="14144" width="11.140625" style="22" customWidth="1"/>
    <col min="14145" max="14145" width="6.42578125" style="22" customWidth="1"/>
    <col min="14146" max="14146" width="7.5703125" style="22" customWidth="1"/>
    <col min="14147" max="14147" width="9" style="22" customWidth="1"/>
    <col min="14148" max="14148" width="8.42578125" style="22" bestFit="1" customWidth="1"/>
    <col min="14149" max="14149" width="9.140625" style="22" bestFit="1" customWidth="1"/>
    <col min="14150" max="14150" width="10.85546875" style="22" customWidth="1"/>
    <col min="14151" max="14151" width="6.7109375" style="22" customWidth="1"/>
    <col min="14152" max="14373" width="11.42578125" style="22"/>
    <col min="14374" max="14374" width="4" style="22" customWidth="1"/>
    <col min="14375" max="14375" width="43.7109375" style="22" customWidth="1"/>
    <col min="14376" max="14376" width="10.42578125" style="22" customWidth="1"/>
    <col min="14377" max="14377" width="8.42578125" style="22" customWidth="1"/>
    <col min="14378" max="14378" width="8.28515625" style="22" customWidth="1"/>
    <col min="14379" max="14379" width="10.140625" style="22" customWidth="1"/>
    <col min="14380" max="14380" width="9.5703125" style="22" customWidth="1"/>
    <col min="14381" max="14381" width="9.28515625" style="22" customWidth="1"/>
    <col min="14382" max="14383" width="7.5703125" style="22" customWidth="1"/>
    <col min="14384" max="14384" width="8.140625" style="22" customWidth="1"/>
    <col min="14385" max="14385" width="8.7109375" style="22" customWidth="1"/>
    <col min="14386" max="14386" width="9.140625" style="22" customWidth="1"/>
    <col min="14387" max="14387" width="8.85546875" style="22" customWidth="1"/>
    <col min="14388" max="14388" width="6" style="22" customWidth="1"/>
    <col min="14389" max="14389" width="7.5703125" style="22" customWidth="1"/>
    <col min="14390" max="14390" width="8" style="22" customWidth="1"/>
    <col min="14391" max="14391" width="8.140625" style="22" customWidth="1"/>
    <col min="14392" max="14392" width="7" style="22" customWidth="1"/>
    <col min="14393" max="14393" width="7.5703125" style="22" customWidth="1"/>
    <col min="14394" max="14394" width="7.42578125" style="22" customWidth="1"/>
    <col min="14395" max="14395" width="7.28515625" style="22" customWidth="1"/>
    <col min="14396" max="14396" width="7" style="22" customWidth="1"/>
    <col min="14397" max="14397" width="7.5703125" style="22" customWidth="1"/>
    <col min="14398" max="14398" width="8.28515625" style="22" customWidth="1"/>
    <col min="14399" max="14399" width="7.5703125" style="22" customWidth="1"/>
    <col min="14400" max="14400" width="11.140625" style="22" customWidth="1"/>
    <col min="14401" max="14401" width="6.42578125" style="22" customWidth="1"/>
    <col min="14402" max="14402" width="7.5703125" style="22" customWidth="1"/>
    <col min="14403" max="14403" width="9" style="22" customWidth="1"/>
    <col min="14404" max="14404" width="8.42578125" style="22" bestFit="1" customWidth="1"/>
    <col min="14405" max="14405" width="9.140625" style="22" bestFit="1" customWidth="1"/>
    <col min="14406" max="14406" width="10.85546875" style="22" customWidth="1"/>
    <col min="14407" max="14407" width="6.7109375" style="22" customWidth="1"/>
    <col min="14408" max="14629" width="11.42578125" style="22"/>
    <col min="14630" max="14630" width="4" style="22" customWidth="1"/>
    <col min="14631" max="14631" width="43.7109375" style="22" customWidth="1"/>
    <col min="14632" max="14632" width="10.42578125" style="22" customWidth="1"/>
    <col min="14633" max="14633" width="8.42578125" style="22" customWidth="1"/>
    <col min="14634" max="14634" width="8.28515625" style="22" customWidth="1"/>
    <col min="14635" max="14635" width="10.140625" style="22" customWidth="1"/>
    <col min="14636" max="14636" width="9.5703125" style="22" customWidth="1"/>
    <col min="14637" max="14637" width="9.28515625" style="22" customWidth="1"/>
    <col min="14638" max="14639" width="7.5703125" style="22" customWidth="1"/>
    <col min="14640" max="14640" width="8.140625" style="22" customWidth="1"/>
    <col min="14641" max="14641" width="8.7109375" style="22" customWidth="1"/>
    <col min="14642" max="14642" width="9.140625" style="22" customWidth="1"/>
    <col min="14643" max="14643" width="8.85546875" style="22" customWidth="1"/>
    <col min="14644" max="14644" width="6" style="22" customWidth="1"/>
    <col min="14645" max="14645" width="7.5703125" style="22" customWidth="1"/>
    <col min="14646" max="14646" width="8" style="22" customWidth="1"/>
    <col min="14647" max="14647" width="8.140625" style="22" customWidth="1"/>
    <col min="14648" max="14648" width="7" style="22" customWidth="1"/>
    <col min="14649" max="14649" width="7.5703125" style="22" customWidth="1"/>
    <col min="14650" max="14650" width="7.42578125" style="22" customWidth="1"/>
    <col min="14651" max="14651" width="7.28515625" style="22" customWidth="1"/>
    <col min="14652" max="14652" width="7" style="22" customWidth="1"/>
    <col min="14653" max="14653" width="7.5703125" style="22" customWidth="1"/>
    <col min="14654" max="14654" width="8.28515625" style="22" customWidth="1"/>
    <col min="14655" max="14655" width="7.5703125" style="22" customWidth="1"/>
    <col min="14656" max="14656" width="11.140625" style="22" customWidth="1"/>
    <col min="14657" max="14657" width="6.42578125" style="22" customWidth="1"/>
    <col min="14658" max="14658" width="7.5703125" style="22" customWidth="1"/>
    <col min="14659" max="14659" width="9" style="22" customWidth="1"/>
    <col min="14660" max="14660" width="8.42578125" style="22" bestFit="1" customWidth="1"/>
    <col min="14661" max="14661" width="9.140625" style="22" bestFit="1" customWidth="1"/>
    <col min="14662" max="14662" width="10.85546875" style="22" customWidth="1"/>
    <col min="14663" max="14663" width="6.7109375" style="22" customWidth="1"/>
    <col min="14664" max="14885" width="11.42578125" style="22"/>
    <col min="14886" max="14886" width="4" style="22" customWidth="1"/>
    <col min="14887" max="14887" width="43.7109375" style="22" customWidth="1"/>
    <col min="14888" max="14888" width="10.42578125" style="22" customWidth="1"/>
    <col min="14889" max="14889" width="8.42578125" style="22" customWidth="1"/>
    <col min="14890" max="14890" width="8.28515625" style="22" customWidth="1"/>
    <col min="14891" max="14891" width="10.140625" style="22" customWidth="1"/>
    <col min="14892" max="14892" width="9.5703125" style="22" customWidth="1"/>
    <col min="14893" max="14893" width="9.28515625" style="22" customWidth="1"/>
    <col min="14894" max="14895" width="7.5703125" style="22" customWidth="1"/>
    <col min="14896" max="14896" width="8.140625" style="22" customWidth="1"/>
    <col min="14897" max="14897" width="8.7109375" style="22" customWidth="1"/>
    <col min="14898" max="14898" width="9.140625" style="22" customWidth="1"/>
    <col min="14899" max="14899" width="8.85546875" style="22" customWidth="1"/>
    <col min="14900" max="14900" width="6" style="22" customWidth="1"/>
    <col min="14901" max="14901" width="7.5703125" style="22" customWidth="1"/>
    <col min="14902" max="14902" width="8" style="22" customWidth="1"/>
    <col min="14903" max="14903" width="8.140625" style="22" customWidth="1"/>
    <col min="14904" max="14904" width="7" style="22" customWidth="1"/>
    <col min="14905" max="14905" width="7.5703125" style="22" customWidth="1"/>
    <col min="14906" max="14906" width="7.42578125" style="22" customWidth="1"/>
    <col min="14907" max="14907" width="7.28515625" style="22" customWidth="1"/>
    <col min="14908" max="14908" width="7" style="22" customWidth="1"/>
    <col min="14909" max="14909" width="7.5703125" style="22" customWidth="1"/>
    <col min="14910" max="14910" width="8.28515625" style="22" customWidth="1"/>
    <col min="14911" max="14911" width="7.5703125" style="22" customWidth="1"/>
    <col min="14912" max="14912" width="11.140625" style="22" customWidth="1"/>
    <col min="14913" max="14913" width="6.42578125" style="22" customWidth="1"/>
    <col min="14914" max="14914" width="7.5703125" style="22" customWidth="1"/>
    <col min="14915" max="14915" width="9" style="22" customWidth="1"/>
    <col min="14916" max="14916" width="8.42578125" style="22" bestFit="1" customWidth="1"/>
    <col min="14917" max="14917" width="9.140625" style="22" bestFit="1" customWidth="1"/>
    <col min="14918" max="14918" width="10.85546875" style="22" customWidth="1"/>
    <col min="14919" max="14919" width="6.7109375" style="22" customWidth="1"/>
    <col min="14920" max="15141" width="11.42578125" style="22"/>
    <col min="15142" max="15142" width="4" style="22" customWidth="1"/>
    <col min="15143" max="15143" width="43.7109375" style="22" customWidth="1"/>
    <col min="15144" max="15144" width="10.42578125" style="22" customWidth="1"/>
    <col min="15145" max="15145" width="8.42578125" style="22" customWidth="1"/>
    <col min="15146" max="15146" width="8.28515625" style="22" customWidth="1"/>
    <col min="15147" max="15147" width="10.140625" style="22" customWidth="1"/>
    <col min="15148" max="15148" width="9.5703125" style="22" customWidth="1"/>
    <col min="15149" max="15149" width="9.28515625" style="22" customWidth="1"/>
    <col min="15150" max="15151" width="7.5703125" style="22" customWidth="1"/>
    <col min="15152" max="15152" width="8.140625" style="22" customWidth="1"/>
    <col min="15153" max="15153" width="8.7109375" style="22" customWidth="1"/>
    <col min="15154" max="15154" width="9.140625" style="22" customWidth="1"/>
    <col min="15155" max="15155" width="8.85546875" style="22" customWidth="1"/>
    <col min="15156" max="15156" width="6" style="22" customWidth="1"/>
    <col min="15157" max="15157" width="7.5703125" style="22" customWidth="1"/>
    <col min="15158" max="15158" width="8" style="22" customWidth="1"/>
    <col min="15159" max="15159" width="8.140625" style="22" customWidth="1"/>
    <col min="15160" max="15160" width="7" style="22" customWidth="1"/>
    <col min="15161" max="15161" width="7.5703125" style="22" customWidth="1"/>
    <col min="15162" max="15162" width="7.42578125" style="22" customWidth="1"/>
    <col min="15163" max="15163" width="7.28515625" style="22" customWidth="1"/>
    <col min="15164" max="15164" width="7" style="22" customWidth="1"/>
    <col min="15165" max="15165" width="7.5703125" style="22" customWidth="1"/>
    <col min="15166" max="15166" width="8.28515625" style="22" customWidth="1"/>
    <col min="15167" max="15167" width="7.5703125" style="22" customWidth="1"/>
    <col min="15168" max="15168" width="11.140625" style="22" customWidth="1"/>
    <col min="15169" max="15169" width="6.42578125" style="22" customWidth="1"/>
    <col min="15170" max="15170" width="7.5703125" style="22" customWidth="1"/>
    <col min="15171" max="15171" width="9" style="22" customWidth="1"/>
    <col min="15172" max="15172" width="8.42578125" style="22" bestFit="1" customWidth="1"/>
    <col min="15173" max="15173" width="9.140625" style="22" bestFit="1" customWidth="1"/>
    <col min="15174" max="15174" width="10.85546875" style="22" customWidth="1"/>
    <col min="15175" max="15175" width="6.7109375" style="22" customWidth="1"/>
    <col min="15176" max="15397" width="11.42578125" style="22"/>
    <col min="15398" max="15398" width="4" style="22" customWidth="1"/>
    <col min="15399" max="15399" width="43.7109375" style="22" customWidth="1"/>
    <col min="15400" max="15400" width="10.42578125" style="22" customWidth="1"/>
    <col min="15401" max="15401" width="8.42578125" style="22" customWidth="1"/>
    <col min="15402" max="15402" width="8.28515625" style="22" customWidth="1"/>
    <col min="15403" max="15403" width="10.140625" style="22" customWidth="1"/>
    <col min="15404" max="15404" width="9.5703125" style="22" customWidth="1"/>
    <col min="15405" max="15405" width="9.28515625" style="22" customWidth="1"/>
    <col min="15406" max="15407" width="7.5703125" style="22" customWidth="1"/>
    <col min="15408" max="15408" width="8.140625" style="22" customWidth="1"/>
    <col min="15409" max="15409" width="8.7109375" style="22" customWidth="1"/>
    <col min="15410" max="15410" width="9.140625" style="22" customWidth="1"/>
    <col min="15411" max="15411" width="8.85546875" style="22" customWidth="1"/>
    <col min="15412" max="15412" width="6" style="22" customWidth="1"/>
    <col min="15413" max="15413" width="7.5703125" style="22" customWidth="1"/>
    <col min="15414" max="15414" width="8" style="22" customWidth="1"/>
    <col min="15415" max="15415" width="8.140625" style="22" customWidth="1"/>
    <col min="15416" max="15416" width="7" style="22" customWidth="1"/>
    <col min="15417" max="15417" width="7.5703125" style="22" customWidth="1"/>
    <col min="15418" max="15418" width="7.42578125" style="22" customWidth="1"/>
    <col min="15419" max="15419" width="7.28515625" style="22" customWidth="1"/>
    <col min="15420" max="15420" width="7" style="22" customWidth="1"/>
    <col min="15421" max="15421" width="7.5703125" style="22" customWidth="1"/>
    <col min="15422" max="15422" width="8.28515625" style="22" customWidth="1"/>
    <col min="15423" max="15423" width="7.5703125" style="22" customWidth="1"/>
    <col min="15424" max="15424" width="11.140625" style="22" customWidth="1"/>
    <col min="15425" max="15425" width="6.42578125" style="22" customWidth="1"/>
    <col min="15426" max="15426" width="7.5703125" style="22" customWidth="1"/>
    <col min="15427" max="15427" width="9" style="22" customWidth="1"/>
    <col min="15428" max="15428" width="8.42578125" style="22" bestFit="1" customWidth="1"/>
    <col min="15429" max="15429" width="9.140625" style="22" bestFit="1" customWidth="1"/>
    <col min="15430" max="15430" width="10.85546875" style="22" customWidth="1"/>
    <col min="15431" max="15431" width="6.7109375" style="22" customWidth="1"/>
    <col min="15432" max="15653" width="11.42578125" style="22"/>
    <col min="15654" max="15654" width="4" style="22" customWidth="1"/>
    <col min="15655" max="15655" width="43.7109375" style="22" customWidth="1"/>
    <col min="15656" max="15656" width="10.42578125" style="22" customWidth="1"/>
    <col min="15657" max="15657" width="8.42578125" style="22" customWidth="1"/>
    <col min="15658" max="15658" width="8.28515625" style="22" customWidth="1"/>
    <col min="15659" max="15659" width="10.140625" style="22" customWidth="1"/>
    <col min="15660" max="15660" width="9.5703125" style="22" customWidth="1"/>
    <col min="15661" max="15661" width="9.28515625" style="22" customWidth="1"/>
    <col min="15662" max="15663" width="7.5703125" style="22" customWidth="1"/>
    <col min="15664" max="15664" width="8.140625" style="22" customWidth="1"/>
    <col min="15665" max="15665" width="8.7109375" style="22" customWidth="1"/>
    <col min="15666" max="15666" width="9.140625" style="22" customWidth="1"/>
    <col min="15667" max="15667" width="8.85546875" style="22" customWidth="1"/>
    <col min="15668" max="15668" width="6" style="22" customWidth="1"/>
    <col min="15669" max="15669" width="7.5703125" style="22" customWidth="1"/>
    <col min="15670" max="15670" width="8" style="22" customWidth="1"/>
    <col min="15671" max="15671" width="8.140625" style="22" customWidth="1"/>
    <col min="15672" max="15672" width="7" style="22" customWidth="1"/>
    <col min="15673" max="15673" width="7.5703125" style="22" customWidth="1"/>
    <col min="15674" max="15674" width="7.42578125" style="22" customWidth="1"/>
    <col min="15675" max="15675" width="7.28515625" style="22" customWidth="1"/>
    <col min="15676" max="15676" width="7" style="22" customWidth="1"/>
    <col min="15677" max="15677" width="7.5703125" style="22" customWidth="1"/>
    <col min="15678" max="15678" width="8.28515625" style="22" customWidth="1"/>
    <col min="15679" max="15679" width="7.5703125" style="22" customWidth="1"/>
    <col min="15680" max="15680" width="11.140625" style="22" customWidth="1"/>
    <col min="15681" max="15681" width="6.42578125" style="22" customWidth="1"/>
    <col min="15682" max="15682" width="7.5703125" style="22" customWidth="1"/>
    <col min="15683" max="15683" width="9" style="22" customWidth="1"/>
    <col min="15684" max="15684" width="8.42578125" style="22" bestFit="1" customWidth="1"/>
    <col min="15685" max="15685" width="9.140625" style="22" bestFit="1" customWidth="1"/>
    <col min="15686" max="15686" width="10.85546875" style="22" customWidth="1"/>
    <col min="15687" max="15687" width="6.7109375" style="22" customWidth="1"/>
    <col min="15688" max="15909" width="11.42578125" style="22"/>
    <col min="15910" max="15910" width="4" style="22" customWidth="1"/>
    <col min="15911" max="15911" width="43.7109375" style="22" customWidth="1"/>
    <col min="15912" max="15912" width="10.42578125" style="22" customWidth="1"/>
    <col min="15913" max="15913" width="8.42578125" style="22" customWidth="1"/>
    <col min="15914" max="15914" width="8.28515625" style="22" customWidth="1"/>
    <col min="15915" max="15915" width="10.140625" style="22" customWidth="1"/>
    <col min="15916" max="15916" width="9.5703125" style="22" customWidth="1"/>
    <col min="15917" max="15917" width="9.28515625" style="22" customWidth="1"/>
    <col min="15918" max="15919" width="7.5703125" style="22" customWidth="1"/>
    <col min="15920" max="15920" width="8.140625" style="22" customWidth="1"/>
    <col min="15921" max="15921" width="8.7109375" style="22" customWidth="1"/>
    <col min="15922" max="15922" width="9.140625" style="22" customWidth="1"/>
    <col min="15923" max="15923" width="8.85546875" style="22" customWidth="1"/>
    <col min="15924" max="15924" width="6" style="22" customWidth="1"/>
    <col min="15925" max="15925" width="7.5703125" style="22" customWidth="1"/>
    <col min="15926" max="15926" width="8" style="22" customWidth="1"/>
    <col min="15927" max="15927" width="8.140625" style="22" customWidth="1"/>
    <col min="15928" max="15928" width="7" style="22" customWidth="1"/>
    <col min="15929" max="15929" width="7.5703125" style="22" customWidth="1"/>
    <col min="15930" max="15930" width="7.42578125" style="22" customWidth="1"/>
    <col min="15931" max="15931" width="7.28515625" style="22" customWidth="1"/>
    <col min="15932" max="15932" width="7" style="22" customWidth="1"/>
    <col min="15933" max="15933" width="7.5703125" style="22" customWidth="1"/>
    <col min="15934" max="15934" width="8.28515625" style="22" customWidth="1"/>
    <col min="15935" max="15935" width="7.5703125" style="22" customWidth="1"/>
    <col min="15936" max="15936" width="11.140625" style="22" customWidth="1"/>
    <col min="15937" max="15937" width="6.42578125" style="22" customWidth="1"/>
    <col min="15938" max="15938" width="7.5703125" style="22" customWidth="1"/>
    <col min="15939" max="15939" width="9" style="22" customWidth="1"/>
    <col min="15940" max="15940" width="8.42578125" style="22" bestFit="1" customWidth="1"/>
    <col min="15941" max="15941" width="9.140625" style="22" bestFit="1" customWidth="1"/>
    <col min="15942" max="15942" width="10.85546875" style="22" customWidth="1"/>
    <col min="15943" max="15943" width="6.7109375" style="22" customWidth="1"/>
    <col min="15944" max="16165" width="11.42578125" style="22"/>
    <col min="16166" max="16166" width="4" style="22" customWidth="1"/>
    <col min="16167" max="16167" width="43.7109375" style="22" customWidth="1"/>
    <col min="16168" max="16168" width="10.42578125" style="22" customWidth="1"/>
    <col min="16169" max="16169" width="8.42578125" style="22" customWidth="1"/>
    <col min="16170" max="16170" width="8.28515625" style="22" customWidth="1"/>
    <col min="16171" max="16171" width="10.140625" style="22" customWidth="1"/>
    <col min="16172" max="16172" width="9.5703125" style="22" customWidth="1"/>
    <col min="16173" max="16173" width="9.28515625" style="22" customWidth="1"/>
    <col min="16174" max="16175" width="7.5703125" style="22" customWidth="1"/>
    <col min="16176" max="16176" width="8.140625" style="22" customWidth="1"/>
    <col min="16177" max="16177" width="8.7109375" style="22" customWidth="1"/>
    <col min="16178" max="16178" width="9.140625" style="22" customWidth="1"/>
    <col min="16179" max="16179" width="8.85546875" style="22" customWidth="1"/>
    <col min="16180" max="16180" width="6" style="22" customWidth="1"/>
    <col min="16181" max="16181" width="7.5703125" style="22" customWidth="1"/>
    <col min="16182" max="16182" width="8" style="22" customWidth="1"/>
    <col min="16183" max="16183" width="8.140625" style="22" customWidth="1"/>
    <col min="16184" max="16184" width="7" style="22" customWidth="1"/>
    <col min="16185" max="16185" width="7.5703125" style="22" customWidth="1"/>
    <col min="16186" max="16186" width="7.42578125" style="22" customWidth="1"/>
    <col min="16187" max="16187" width="7.28515625" style="22" customWidth="1"/>
    <col min="16188" max="16188" width="7" style="22" customWidth="1"/>
    <col min="16189" max="16189" width="7.5703125" style="22" customWidth="1"/>
    <col min="16190" max="16190" width="8.28515625" style="22" customWidth="1"/>
    <col min="16191" max="16191" width="7.5703125" style="22" customWidth="1"/>
    <col min="16192" max="16192" width="11.140625" style="22" customWidth="1"/>
    <col min="16193" max="16193" width="6.42578125" style="22" customWidth="1"/>
    <col min="16194" max="16194" width="7.5703125" style="22" customWidth="1"/>
    <col min="16195" max="16195" width="9" style="22" customWidth="1"/>
    <col min="16196" max="16196" width="8.42578125" style="22" bestFit="1" customWidth="1"/>
    <col min="16197" max="16197" width="9.140625" style="22" bestFit="1" customWidth="1"/>
    <col min="16198" max="16198" width="10.85546875" style="22" customWidth="1"/>
    <col min="16199" max="16199" width="6.7109375" style="22" customWidth="1"/>
    <col min="16200" max="16384" width="11.42578125" style="22"/>
  </cols>
  <sheetData>
    <row r="1" spans="1:81" ht="33.75" customHeight="1">
      <c r="BH1" s="115"/>
      <c r="BI1" s="115"/>
      <c r="BJ1" s="203"/>
      <c r="BK1" s="203"/>
      <c r="BL1" s="203"/>
      <c r="BM1" s="203"/>
      <c r="BN1" s="203"/>
      <c r="BO1" s="203"/>
      <c r="BP1" s="3172" t="s">
        <v>2511</v>
      </c>
      <c r="BQ1" s="3172"/>
      <c r="BR1" s="3172"/>
      <c r="BS1" s="3172"/>
    </row>
    <row r="2" spans="1:81" s="3" customFormat="1" ht="60" customHeight="1">
      <c r="A2" s="3939" t="s">
        <v>2509</v>
      </c>
      <c r="B2" s="3939"/>
      <c r="C2" s="3939"/>
      <c r="D2" s="3939"/>
      <c r="E2" s="3939"/>
      <c r="F2" s="3939"/>
      <c r="G2" s="3939"/>
      <c r="H2" s="3939"/>
      <c r="I2" s="3939"/>
      <c r="J2" s="3939"/>
      <c r="K2" s="3939"/>
      <c r="L2" s="3939"/>
      <c r="M2" s="3939"/>
      <c r="N2" s="3939"/>
      <c r="O2" s="3939"/>
      <c r="P2" s="3939"/>
      <c r="Q2" s="3939"/>
      <c r="R2" s="3939"/>
      <c r="S2" s="3939"/>
      <c r="T2" s="3939"/>
      <c r="U2" s="3939"/>
      <c r="V2" s="3939"/>
      <c r="W2" s="3939"/>
      <c r="X2" s="3939"/>
      <c r="Y2" s="3939"/>
      <c r="Z2" s="3939"/>
      <c r="AA2" s="3939"/>
      <c r="AB2" s="3939"/>
      <c r="AC2" s="3939"/>
      <c r="AD2" s="3939"/>
      <c r="AE2" s="3939"/>
      <c r="AF2" s="3939"/>
      <c r="AG2" s="3939"/>
      <c r="AH2" s="3939"/>
      <c r="AI2" s="3939"/>
      <c r="AJ2" s="3939"/>
      <c r="AK2" s="3939"/>
      <c r="AL2" s="3939"/>
      <c r="AM2" s="3939"/>
      <c r="AN2" s="3939"/>
      <c r="AO2" s="3939"/>
      <c r="AP2" s="3939"/>
      <c r="AQ2" s="3939"/>
      <c r="AR2" s="3939"/>
      <c r="AS2" s="3939"/>
      <c r="AT2" s="3939"/>
      <c r="AU2" s="3939"/>
      <c r="AV2" s="3939"/>
      <c r="AW2" s="3939"/>
      <c r="AX2" s="3939"/>
      <c r="AY2" s="3939"/>
      <c r="AZ2" s="3939"/>
      <c r="BA2" s="3939"/>
      <c r="BB2" s="3939"/>
      <c r="BC2" s="3939"/>
      <c r="BD2" s="3939"/>
      <c r="BE2" s="3939"/>
      <c r="BF2" s="3939"/>
      <c r="BG2" s="3939"/>
      <c r="BH2" s="3939"/>
      <c r="BI2" s="3939"/>
      <c r="BJ2" s="3939"/>
      <c r="BK2" s="3939"/>
      <c r="BL2" s="3939"/>
      <c r="BM2" s="3939"/>
      <c r="BN2" s="3939"/>
      <c r="BO2" s="3939"/>
      <c r="BP2" s="3939"/>
      <c r="BQ2" s="3274"/>
      <c r="BR2" s="3274"/>
      <c r="BS2" s="3274"/>
      <c r="BT2" s="3232"/>
      <c r="BU2" s="3232"/>
      <c r="BV2" s="3231"/>
      <c r="BW2" s="3231"/>
      <c r="BX2" s="1616"/>
    </row>
    <row r="3" spans="1:81" s="3" customFormat="1" ht="32.25" customHeight="1">
      <c r="A3" s="3960" t="s">
        <v>2512</v>
      </c>
      <c r="B3" s="3960"/>
      <c r="C3" s="3960"/>
      <c r="D3" s="3960"/>
      <c r="E3" s="3960"/>
      <c r="F3" s="3960"/>
      <c r="G3" s="3960"/>
      <c r="H3" s="3960"/>
      <c r="I3" s="3960"/>
      <c r="J3" s="3960"/>
      <c r="K3" s="3960"/>
      <c r="L3" s="3960"/>
      <c r="M3" s="3960"/>
      <c r="N3" s="3960"/>
      <c r="O3" s="3960"/>
      <c r="P3" s="3960"/>
      <c r="Q3" s="3960"/>
      <c r="R3" s="3960"/>
      <c r="S3" s="3960"/>
      <c r="T3" s="3960"/>
      <c r="U3" s="3960"/>
      <c r="V3" s="3960"/>
      <c r="W3" s="3960"/>
      <c r="X3" s="3960"/>
      <c r="Y3" s="3960"/>
      <c r="Z3" s="3960"/>
      <c r="AA3" s="3960"/>
      <c r="AB3" s="3960"/>
      <c r="AC3" s="3960"/>
      <c r="AD3" s="3960"/>
      <c r="AE3" s="3960"/>
      <c r="AF3" s="3960"/>
      <c r="AG3" s="3960"/>
      <c r="AH3" s="3960"/>
      <c r="AI3" s="3960"/>
      <c r="AJ3" s="3960"/>
      <c r="AK3" s="3960"/>
      <c r="AL3" s="3960"/>
      <c r="AM3" s="3960"/>
      <c r="AN3" s="3960"/>
      <c r="AO3" s="3960"/>
      <c r="AP3" s="3960"/>
      <c r="AQ3" s="3960"/>
      <c r="AR3" s="3960"/>
      <c r="AS3" s="3960"/>
      <c r="AT3" s="3960"/>
      <c r="AU3" s="3960"/>
      <c r="AV3" s="3960"/>
      <c r="AW3" s="3960"/>
      <c r="AX3" s="3960"/>
      <c r="AY3" s="3960"/>
      <c r="AZ3" s="3960"/>
      <c r="BA3" s="3960"/>
      <c r="BB3" s="3960"/>
      <c r="BC3" s="3960"/>
      <c r="BD3" s="3960"/>
      <c r="BE3" s="3960"/>
      <c r="BF3" s="3960"/>
      <c r="BG3" s="3960"/>
      <c r="BH3" s="3960"/>
      <c r="BI3" s="3960"/>
      <c r="BJ3" s="3960"/>
      <c r="BK3" s="3960"/>
      <c r="BL3" s="3960"/>
      <c r="BM3" s="3960"/>
      <c r="BN3" s="3960"/>
      <c r="BO3" s="3960"/>
      <c r="BP3" s="3960"/>
      <c r="BQ3" s="3275"/>
      <c r="BR3" s="3275"/>
      <c r="BS3" s="3275"/>
      <c r="BT3" s="3232"/>
      <c r="BU3" s="3232"/>
      <c r="BV3" s="3231"/>
      <c r="BW3" s="3231"/>
      <c r="BX3" s="1616"/>
    </row>
    <row r="4" spans="1:81" s="7" customFormat="1" ht="45" customHeight="1">
      <c r="A4" s="2219"/>
      <c r="B4" s="1613"/>
      <c r="C4" s="81"/>
      <c r="D4" s="81"/>
      <c r="E4" s="3451"/>
      <c r="F4" s="3452"/>
      <c r="G4" s="3453"/>
      <c r="H4" s="3453"/>
      <c r="I4" s="88"/>
      <c r="J4" s="88"/>
      <c r="K4" s="88"/>
      <c r="L4" s="88"/>
      <c r="M4" s="88"/>
      <c r="N4" s="88"/>
      <c r="O4" s="88"/>
      <c r="P4" s="88"/>
      <c r="Q4" s="88"/>
      <c r="R4" s="88"/>
      <c r="S4" s="88"/>
      <c r="T4" s="88"/>
      <c r="U4" s="88"/>
      <c r="V4" s="88"/>
      <c r="W4" s="3428"/>
      <c r="X4" s="3428"/>
      <c r="Y4" s="3428"/>
      <c r="Z4" s="88"/>
      <c r="AA4" s="88"/>
      <c r="AB4" s="3985" t="s">
        <v>3</v>
      </c>
      <c r="AC4" s="3985"/>
      <c r="AD4" s="3985"/>
      <c r="AE4" s="3985"/>
      <c r="AF4" s="3985"/>
      <c r="AG4" s="3985"/>
      <c r="AH4" s="3985"/>
      <c r="AI4" s="3985"/>
      <c r="AJ4" s="3985"/>
      <c r="AK4" s="3985"/>
      <c r="AL4" s="3985"/>
      <c r="AM4" s="3985"/>
      <c r="AN4" s="3985"/>
      <c r="AO4" s="3985"/>
      <c r="AP4" s="3985"/>
      <c r="AQ4" s="3985"/>
      <c r="AR4" s="3985"/>
      <c r="AS4" s="3985"/>
      <c r="AT4" s="3985"/>
      <c r="AU4" s="3985"/>
      <c r="AV4" s="3985"/>
      <c r="AW4" s="3985"/>
      <c r="AX4" s="3985"/>
      <c r="AY4" s="3985"/>
      <c r="AZ4" s="3985"/>
      <c r="BA4" s="3985"/>
      <c r="BB4" s="3985"/>
      <c r="BC4" s="3985"/>
      <c r="BD4" s="3985"/>
      <c r="BE4" s="3985"/>
      <c r="BF4" s="3985"/>
      <c r="BG4" s="3985"/>
      <c r="BH4" s="3986"/>
      <c r="BI4" s="3985"/>
      <c r="BJ4" s="3985"/>
      <c r="BK4" s="3985"/>
      <c r="BL4" s="3985"/>
      <c r="BM4" s="3986"/>
      <c r="BN4" s="3986"/>
      <c r="BO4" s="3986"/>
      <c r="BP4" s="3985"/>
      <c r="BQ4" s="3163"/>
      <c r="BR4" s="3163"/>
      <c r="BS4" s="3163"/>
      <c r="BT4" s="3163"/>
      <c r="BU4" s="3163"/>
      <c r="BV4" s="1368"/>
      <c r="BW4" s="1368"/>
      <c r="BX4" s="1592"/>
    </row>
    <row r="5" spans="1:81" s="9" customFormat="1" ht="53.25" customHeight="1">
      <c r="A5" s="3954" t="s">
        <v>4</v>
      </c>
      <c r="B5" s="3875" t="s">
        <v>5</v>
      </c>
      <c r="C5" s="3874" t="s">
        <v>6</v>
      </c>
      <c r="D5" s="3874" t="s">
        <v>7</v>
      </c>
      <c r="E5" s="3983" t="s">
        <v>8</v>
      </c>
      <c r="F5" s="3855" t="s">
        <v>9</v>
      </c>
      <c r="G5" s="3855"/>
      <c r="H5" s="3855"/>
      <c r="I5" s="3855"/>
      <c r="J5" s="3855"/>
      <c r="K5" s="3848" t="s">
        <v>10</v>
      </c>
      <c r="L5" s="3850"/>
      <c r="M5" s="3848" t="s">
        <v>11</v>
      </c>
      <c r="N5" s="3850"/>
      <c r="O5" s="3952" t="s">
        <v>2432</v>
      </c>
      <c r="P5" s="1610"/>
      <c r="Q5" s="1610"/>
      <c r="R5" s="1610"/>
      <c r="S5" s="1610" t="s">
        <v>13</v>
      </c>
      <c r="T5" s="3952" t="s">
        <v>13</v>
      </c>
      <c r="U5" s="1604"/>
      <c r="V5" s="1605"/>
      <c r="W5" s="3959" t="s">
        <v>2548</v>
      </c>
      <c r="X5" s="3959"/>
      <c r="Y5" s="3952" t="s">
        <v>2551</v>
      </c>
      <c r="Z5" s="3865" t="s">
        <v>14</v>
      </c>
      <c r="AA5" s="3865"/>
      <c r="AB5" s="3865"/>
      <c r="AC5" s="3865"/>
      <c r="AD5" s="3865" t="s">
        <v>15</v>
      </c>
      <c r="AE5" s="3865"/>
      <c r="AF5" s="3865"/>
      <c r="AG5" s="3865"/>
      <c r="AH5" s="3866" t="s">
        <v>16</v>
      </c>
      <c r="AI5" s="3867"/>
      <c r="AJ5" s="3867"/>
      <c r="AK5" s="3868"/>
      <c r="AL5" s="3866" t="s">
        <v>17</v>
      </c>
      <c r="AM5" s="3867"/>
      <c r="AN5" s="3867"/>
      <c r="AO5" s="3868"/>
      <c r="AP5" s="3865" t="s">
        <v>18</v>
      </c>
      <c r="AQ5" s="3865"/>
      <c r="AR5" s="3865"/>
      <c r="AS5" s="3865"/>
      <c r="AT5" s="3987" t="s">
        <v>19</v>
      </c>
      <c r="AU5" s="3988"/>
      <c r="AV5" s="3988"/>
      <c r="AW5" s="3988"/>
      <c r="AX5" s="3989"/>
      <c r="AY5" s="3987" t="s">
        <v>103</v>
      </c>
      <c r="AZ5" s="3988"/>
      <c r="BA5" s="3988"/>
      <c r="BB5" s="3988"/>
      <c r="BC5" s="3989"/>
      <c r="BD5" s="3891" t="s">
        <v>2321</v>
      </c>
      <c r="BE5" s="3891" t="s">
        <v>2334</v>
      </c>
      <c r="BF5" s="3891" t="s">
        <v>2335</v>
      </c>
      <c r="BG5" s="3970" t="s">
        <v>2510</v>
      </c>
      <c r="BH5" s="3839" t="s">
        <v>2480</v>
      </c>
      <c r="BI5" s="3839" t="s">
        <v>2321</v>
      </c>
      <c r="BJ5" s="3862" t="s">
        <v>2320</v>
      </c>
      <c r="BK5" s="3862" t="s">
        <v>2325</v>
      </c>
      <c r="BL5" s="3862" t="s">
        <v>2326</v>
      </c>
      <c r="BM5" s="3957" t="s">
        <v>2484</v>
      </c>
      <c r="BN5" s="3957" t="s">
        <v>2419</v>
      </c>
      <c r="BO5" s="3957"/>
      <c r="BP5" s="3874" t="s">
        <v>20</v>
      </c>
      <c r="BQ5" s="3379"/>
      <c r="BR5" s="3984" t="s">
        <v>2533</v>
      </c>
      <c r="BS5" s="1617"/>
      <c r="BT5" s="1369"/>
      <c r="BU5" s="1369"/>
      <c r="BV5" s="1370"/>
      <c r="BW5" s="1370"/>
      <c r="BX5" s="1617"/>
    </row>
    <row r="6" spans="1:81" s="11" customFormat="1" ht="30" customHeight="1">
      <c r="A6" s="3954"/>
      <c r="B6" s="3875"/>
      <c r="C6" s="3874"/>
      <c r="D6" s="3874"/>
      <c r="E6" s="3983"/>
      <c r="F6" s="3983" t="s">
        <v>22</v>
      </c>
      <c r="G6" s="3855" t="s">
        <v>23</v>
      </c>
      <c r="H6" s="3855"/>
      <c r="I6" s="3855"/>
      <c r="J6" s="3855"/>
      <c r="K6" s="3845" t="s">
        <v>24</v>
      </c>
      <c r="L6" s="3845" t="s">
        <v>25</v>
      </c>
      <c r="M6" s="3845" t="s">
        <v>26</v>
      </c>
      <c r="N6" s="3845" t="s">
        <v>27</v>
      </c>
      <c r="O6" s="3840"/>
      <c r="P6" s="1611"/>
      <c r="Q6" s="1611"/>
      <c r="R6" s="1611"/>
      <c r="S6" s="1611"/>
      <c r="T6" s="3840"/>
      <c r="U6" s="1606"/>
      <c r="V6" s="1607"/>
      <c r="W6" s="3865" t="s">
        <v>2549</v>
      </c>
      <c r="X6" s="3865" t="s">
        <v>2550</v>
      </c>
      <c r="Y6" s="3840"/>
      <c r="Z6" s="3851" t="s">
        <v>24</v>
      </c>
      <c r="AA6" s="3848" t="s">
        <v>28</v>
      </c>
      <c r="AB6" s="3849"/>
      <c r="AC6" s="3850"/>
      <c r="AD6" s="3851" t="s">
        <v>24</v>
      </c>
      <c r="AE6" s="3848" t="s">
        <v>28</v>
      </c>
      <c r="AF6" s="3849"/>
      <c r="AG6" s="3850"/>
      <c r="AH6" s="3851" t="s">
        <v>24</v>
      </c>
      <c r="AI6" s="3848" t="s">
        <v>28</v>
      </c>
      <c r="AJ6" s="3849"/>
      <c r="AK6" s="3850"/>
      <c r="AL6" s="3851" t="s">
        <v>24</v>
      </c>
      <c r="AM6" s="3848" t="s">
        <v>28</v>
      </c>
      <c r="AN6" s="3849"/>
      <c r="AO6" s="3850"/>
      <c r="AP6" s="3961" t="s">
        <v>24</v>
      </c>
      <c r="AQ6" s="3974" t="s">
        <v>2505</v>
      </c>
      <c r="AR6" s="3978"/>
      <c r="AS6" s="3975"/>
      <c r="AT6" s="3964" t="s">
        <v>24</v>
      </c>
      <c r="AU6" s="3967" t="s">
        <v>28</v>
      </c>
      <c r="AV6" s="3968"/>
      <c r="AW6" s="3968"/>
      <c r="AX6" s="3969"/>
      <c r="AY6" s="3964" t="s">
        <v>24</v>
      </c>
      <c r="AZ6" s="3967" t="s">
        <v>28</v>
      </c>
      <c r="BA6" s="3968"/>
      <c r="BB6" s="3968"/>
      <c r="BC6" s="3969"/>
      <c r="BD6" s="3892"/>
      <c r="BE6" s="3892"/>
      <c r="BF6" s="3892"/>
      <c r="BG6" s="3971"/>
      <c r="BH6" s="3840"/>
      <c r="BI6" s="3840"/>
      <c r="BJ6" s="3863"/>
      <c r="BK6" s="3863"/>
      <c r="BL6" s="3863"/>
      <c r="BM6" s="3863"/>
      <c r="BN6" s="3863"/>
      <c r="BO6" s="3863"/>
      <c r="BP6" s="3874"/>
      <c r="BQ6" s="3379"/>
      <c r="BR6" s="3984"/>
      <c r="BS6" s="1617"/>
      <c r="BT6" s="1369"/>
      <c r="BU6" s="1369"/>
      <c r="BV6" s="1370"/>
      <c r="BW6" s="1370"/>
      <c r="BX6" s="1617"/>
    </row>
    <row r="7" spans="1:81" s="11" customFormat="1" ht="21" customHeight="1">
      <c r="A7" s="3954"/>
      <c r="B7" s="3875"/>
      <c r="C7" s="3874"/>
      <c r="D7" s="3874"/>
      <c r="E7" s="3983"/>
      <c r="F7" s="3983"/>
      <c r="G7" s="3973" t="s">
        <v>24</v>
      </c>
      <c r="H7" s="3974" t="s">
        <v>2505</v>
      </c>
      <c r="I7" s="3975"/>
      <c r="J7" s="3855" t="s">
        <v>33</v>
      </c>
      <c r="K7" s="3843"/>
      <c r="L7" s="3843"/>
      <c r="M7" s="3843"/>
      <c r="N7" s="3843"/>
      <c r="O7" s="3840"/>
      <c r="P7" s="1611"/>
      <c r="Q7" s="1611"/>
      <c r="R7" s="1611"/>
      <c r="S7" s="1611"/>
      <c r="T7" s="3840"/>
      <c r="U7" s="1606"/>
      <c r="V7" s="1607"/>
      <c r="W7" s="3865"/>
      <c r="X7" s="3865"/>
      <c r="Y7" s="3840"/>
      <c r="Z7" s="3852"/>
      <c r="AA7" s="3843" t="s">
        <v>34</v>
      </c>
      <c r="AB7" s="3843" t="s">
        <v>35</v>
      </c>
      <c r="AC7" s="3845" t="s">
        <v>33</v>
      </c>
      <c r="AD7" s="3852"/>
      <c r="AE7" s="3843" t="s">
        <v>34</v>
      </c>
      <c r="AF7" s="3843" t="s">
        <v>35</v>
      </c>
      <c r="AG7" s="3845" t="s">
        <v>33</v>
      </c>
      <c r="AH7" s="3852"/>
      <c r="AI7" s="3843" t="s">
        <v>34</v>
      </c>
      <c r="AJ7" s="3843" t="s">
        <v>35</v>
      </c>
      <c r="AK7" s="3845" t="s">
        <v>33</v>
      </c>
      <c r="AL7" s="3852"/>
      <c r="AM7" s="3843" t="s">
        <v>34</v>
      </c>
      <c r="AN7" s="3843" t="s">
        <v>35</v>
      </c>
      <c r="AO7" s="3845" t="s">
        <v>33</v>
      </c>
      <c r="AP7" s="3962"/>
      <c r="AQ7" s="3979"/>
      <c r="AR7" s="3980"/>
      <c r="AS7" s="3981"/>
      <c r="AT7" s="3965"/>
      <c r="AU7" s="3857" t="s">
        <v>34</v>
      </c>
      <c r="AV7" s="3857" t="s">
        <v>36</v>
      </c>
      <c r="AW7" s="3857" t="s">
        <v>37</v>
      </c>
      <c r="AX7" s="3856" t="s">
        <v>33</v>
      </c>
      <c r="AY7" s="3965"/>
      <c r="AZ7" s="3857" t="s">
        <v>34</v>
      </c>
      <c r="BA7" s="3857" t="s">
        <v>36</v>
      </c>
      <c r="BB7" s="3857" t="s">
        <v>37</v>
      </c>
      <c r="BC7" s="3856" t="s">
        <v>33</v>
      </c>
      <c r="BD7" s="3892"/>
      <c r="BE7" s="3892"/>
      <c r="BF7" s="3892"/>
      <c r="BG7" s="3971"/>
      <c r="BH7" s="3840"/>
      <c r="BI7" s="3840"/>
      <c r="BJ7" s="3863"/>
      <c r="BK7" s="3863"/>
      <c r="BL7" s="3863"/>
      <c r="BM7" s="3863"/>
      <c r="BN7" s="3863"/>
      <c r="BO7" s="3863"/>
      <c r="BP7" s="3874"/>
      <c r="BQ7" s="3379"/>
      <c r="BR7" s="3984"/>
      <c r="BS7" s="1617"/>
      <c r="BT7" s="1369"/>
      <c r="BU7" s="1369"/>
      <c r="BV7" s="1370"/>
      <c r="BW7" s="1370"/>
      <c r="BX7" s="1617"/>
    </row>
    <row r="8" spans="1:81" s="11" customFormat="1" ht="24.75" customHeight="1">
      <c r="A8" s="3954"/>
      <c r="B8" s="3875"/>
      <c r="C8" s="3874"/>
      <c r="D8" s="3874"/>
      <c r="E8" s="3983"/>
      <c r="F8" s="3983"/>
      <c r="G8" s="3973"/>
      <c r="H8" s="3976"/>
      <c r="I8" s="3977"/>
      <c r="J8" s="3855"/>
      <c r="K8" s="3844"/>
      <c r="L8" s="3844"/>
      <c r="M8" s="3844"/>
      <c r="N8" s="3844"/>
      <c r="O8" s="3953"/>
      <c r="P8" s="1612"/>
      <c r="Q8" s="1612"/>
      <c r="R8" s="1612"/>
      <c r="S8" s="1612"/>
      <c r="T8" s="3953"/>
      <c r="U8" s="1608"/>
      <c r="V8" s="1609"/>
      <c r="W8" s="3865"/>
      <c r="X8" s="3865"/>
      <c r="Y8" s="3953"/>
      <c r="Z8" s="3853"/>
      <c r="AA8" s="3844"/>
      <c r="AB8" s="3844"/>
      <c r="AC8" s="3844"/>
      <c r="AD8" s="3853"/>
      <c r="AE8" s="3844"/>
      <c r="AF8" s="3844"/>
      <c r="AG8" s="3844"/>
      <c r="AH8" s="3853"/>
      <c r="AI8" s="3844"/>
      <c r="AJ8" s="3844"/>
      <c r="AK8" s="3844"/>
      <c r="AL8" s="3853"/>
      <c r="AM8" s="3844"/>
      <c r="AN8" s="3844"/>
      <c r="AO8" s="3844"/>
      <c r="AP8" s="3963"/>
      <c r="AQ8" s="3976"/>
      <c r="AR8" s="3982"/>
      <c r="AS8" s="3977"/>
      <c r="AT8" s="3966"/>
      <c r="AU8" s="3858"/>
      <c r="AV8" s="3858"/>
      <c r="AW8" s="3858"/>
      <c r="AX8" s="3858"/>
      <c r="AY8" s="3966"/>
      <c r="AZ8" s="3858"/>
      <c r="BA8" s="3858"/>
      <c r="BB8" s="3858"/>
      <c r="BC8" s="3858"/>
      <c r="BD8" s="3893"/>
      <c r="BE8" s="3893"/>
      <c r="BF8" s="3893"/>
      <c r="BG8" s="3972"/>
      <c r="BH8" s="3953"/>
      <c r="BI8" s="3841"/>
      <c r="BJ8" s="3864"/>
      <c r="BK8" s="3864"/>
      <c r="BL8" s="3864"/>
      <c r="BM8" s="3958"/>
      <c r="BN8" s="3958"/>
      <c r="BO8" s="3958"/>
      <c r="BP8" s="3874"/>
      <c r="BQ8" s="3379"/>
      <c r="BR8" s="3984"/>
      <c r="BS8" s="1617"/>
      <c r="BT8" s="1369"/>
      <c r="BU8" s="1369"/>
      <c r="BV8" s="1370"/>
      <c r="BW8" s="1370"/>
      <c r="BX8" s="1617"/>
    </row>
    <row r="9" spans="1:81" s="19" customFormat="1" ht="28.5" customHeight="1">
      <c r="A9" s="2193">
        <v>1</v>
      </c>
      <c r="B9" s="76">
        <v>2</v>
      </c>
      <c r="C9" s="14">
        <v>3</v>
      </c>
      <c r="D9" s="14">
        <v>4</v>
      </c>
      <c r="E9" s="3454">
        <v>3</v>
      </c>
      <c r="F9" s="3454">
        <v>4</v>
      </c>
      <c r="G9" s="3455">
        <v>5</v>
      </c>
      <c r="H9" s="3455">
        <v>6</v>
      </c>
      <c r="I9" s="90">
        <v>9</v>
      </c>
      <c r="J9" s="90">
        <v>10</v>
      </c>
      <c r="K9" s="90">
        <v>11</v>
      </c>
      <c r="L9" s="90">
        <v>12</v>
      </c>
      <c r="M9" s="90">
        <v>13</v>
      </c>
      <c r="N9" s="90">
        <v>14</v>
      </c>
      <c r="O9" s="90">
        <v>15</v>
      </c>
      <c r="P9" s="90">
        <v>16</v>
      </c>
      <c r="Q9" s="90">
        <v>17</v>
      </c>
      <c r="R9" s="90">
        <v>18</v>
      </c>
      <c r="S9" s="90">
        <v>19</v>
      </c>
      <c r="T9" s="90">
        <v>20</v>
      </c>
      <c r="U9" s="90">
        <v>21</v>
      </c>
      <c r="V9" s="90">
        <v>22</v>
      </c>
      <c r="W9" s="90"/>
      <c r="X9" s="90"/>
      <c r="Y9" s="90"/>
      <c r="Z9" s="90">
        <v>23</v>
      </c>
      <c r="AA9" s="90">
        <v>24</v>
      </c>
      <c r="AB9" s="90">
        <v>25</v>
      </c>
      <c r="AC9" s="90">
        <v>26</v>
      </c>
      <c r="AD9" s="90">
        <v>27</v>
      </c>
      <c r="AE9" s="90">
        <v>28</v>
      </c>
      <c r="AF9" s="90">
        <v>29</v>
      </c>
      <c r="AG9" s="90">
        <v>30</v>
      </c>
      <c r="AH9" s="90">
        <v>31</v>
      </c>
      <c r="AI9" s="90">
        <v>32</v>
      </c>
      <c r="AJ9" s="90">
        <v>33</v>
      </c>
      <c r="AK9" s="90">
        <v>34</v>
      </c>
      <c r="AL9" s="90">
        <v>35</v>
      </c>
      <c r="AM9" s="90">
        <v>36</v>
      </c>
      <c r="AN9" s="90">
        <v>37</v>
      </c>
      <c r="AO9" s="90">
        <v>38</v>
      </c>
      <c r="AP9" s="3455">
        <v>7</v>
      </c>
      <c r="AQ9" s="3455">
        <v>8</v>
      </c>
      <c r="AR9" s="965">
        <v>41</v>
      </c>
      <c r="AS9" s="965">
        <v>42</v>
      </c>
      <c r="AT9" s="965">
        <v>43</v>
      </c>
      <c r="AU9" s="965">
        <v>44</v>
      </c>
      <c r="AV9" s="965">
        <v>45</v>
      </c>
      <c r="AW9" s="965">
        <v>46</v>
      </c>
      <c r="AX9" s="965">
        <v>47</v>
      </c>
      <c r="AY9" s="965">
        <v>48</v>
      </c>
      <c r="AZ9" s="965">
        <v>49</v>
      </c>
      <c r="BA9" s="965">
        <v>50</v>
      </c>
      <c r="BB9" s="965">
        <v>51</v>
      </c>
      <c r="BC9" s="965">
        <v>52</v>
      </c>
      <c r="BD9" s="965"/>
      <c r="BE9" s="965"/>
      <c r="BF9" s="965"/>
      <c r="BG9" s="3455">
        <v>9</v>
      </c>
      <c r="BH9" s="90"/>
      <c r="BI9" s="90"/>
      <c r="BJ9" s="195"/>
      <c r="BK9" s="195"/>
      <c r="BL9" s="195"/>
      <c r="BM9" s="195"/>
      <c r="BN9" s="195"/>
      <c r="BO9" s="195"/>
      <c r="BP9" s="14">
        <v>10</v>
      </c>
      <c r="BQ9" s="1370"/>
      <c r="BR9" s="1370"/>
      <c r="BT9" s="1370"/>
      <c r="BU9" s="1370"/>
      <c r="BV9" s="1370"/>
      <c r="BW9" s="1370"/>
    </row>
    <row r="10" spans="1:81" s="24" customFormat="1" ht="69" customHeight="1">
      <c r="A10" s="2194"/>
      <c r="B10" s="1644" t="s">
        <v>38</v>
      </c>
      <c r="C10" s="1645"/>
      <c r="D10" s="1645"/>
      <c r="E10" s="3456"/>
      <c r="F10" s="3456"/>
      <c r="G10" s="3457">
        <f t="shared" ref="G10:AL10" si="0">G11+G91+G191</f>
        <v>2188198.1645</v>
      </c>
      <c r="H10" s="3457">
        <f t="shared" si="0"/>
        <v>2080215.743</v>
      </c>
      <c r="I10" s="1647">
        <f t="shared" si="0"/>
        <v>82398.380499999999</v>
      </c>
      <c r="J10" s="1647">
        <f t="shared" si="0"/>
        <v>1544.5410000000002</v>
      </c>
      <c r="K10" s="1647">
        <f t="shared" si="0"/>
        <v>2050438</v>
      </c>
      <c r="L10" s="1647">
        <f t="shared" si="0"/>
        <v>1984220</v>
      </c>
      <c r="M10" s="1647">
        <f t="shared" si="0"/>
        <v>481568.402925</v>
      </c>
      <c r="N10" s="1647">
        <f t="shared" si="0"/>
        <v>280506.35975599999</v>
      </c>
      <c r="O10" s="1647">
        <f t="shared" si="0"/>
        <v>31828.326299999997</v>
      </c>
      <c r="P10" s="1647">
        <f t="shared" si="0"/>
        <v>31828.326299999997</v>
      </c>
      <c r="Q10" s="1647">
        <f t="shared" si="0"/>
        <v>0</v>
      </c>
      <c r="R10" s="1647">
        <f t="shared" si="0"/>
        <v>0</v>
      </c>
      <c r="S10" s="1647">
        <f t="shared" si="0"/>
        <v>637797.28</v>
      </c>
      <c r="T10" s="1647">
        <f t="shared" si="0"/>
        <v>636582.28</v>
      </c>
      <c r="U10" s="1647">
        <f t="shared" si="0"/>
        <v>1000</v>
      </c>
      <c r="V10" s="1647">
        <f t="shared" si="0"/>
        <v>215</v>
      </c>
      <c r="W10" s="1647">
        <f t="shared" si="0"/>
        <v>0</v>
      </c>
      <c r="X10" s="1647">
        <f t="shared" si="0"/>
        <v>0</v>
      </c>
      <c r="Y10" s="1647">
        <f t="shared" si="0"/>
        <v>636582.28</v>
      </c>
      <c r="Z10" s="1647">
        <f t="shared" si="0"/>
        <v>20750.309300000001</v>
      </c>
      <c r="AA10" s="1647">
        <f t="shared" si="0"/>
        <v>20750.309300000001</v>
      </c>
      <c r="AB10" s="1647">
        <f t="shared" si="0"/>
        <v>0</v>
      </c>
      <c r="AC10" s="1647">
        <f t="shared" si="0"/>
        <v>0</v>
      </c>
      <c r="AD10" s="1647">
        <f t="shared" si="0"/>
        <v>255383.32382399999</v>
      </c>
      <c r="AE10" s="1647">
        <f t="shared" si="0"/>
        <v>255333.32382399999</v>
      </c>
      <c r="AF10" s="1647">
        <f t="shared" si="0"/>
        <v>0</v>
      </c>
      <c r="AG10" s="1647">
        <f t="shared" si="0"/>
        <v>50</v>
      </c>
      <c r="AH10" s="1647">
        <f t="shared" si="0"/>
        <v>31828.326299999997</v>
      </c>
      <c r="AI10" s="1647">
        <f t="shared" si="0"/>
        <v>31828.326299999997</v>
      </c>
      <c r="AJ10" s="1647">
        <f t="shared" si="0"/>
        <v>0</v>
      </c>
      <c r="AK10" s="1647">
        <f t="shared" si="0"/>
        <v>0</v>
      </c>
      <c r="AL10" s="1647">
        <f t="shared" si="0"/>
        <v>637797.28</v>
      </c>
      <c r="AM10" s="1647">
        <f t="shared" ref="AM10:BH10" si="1">AM11+AM91+AM191</f>
        <v>636582.28</v>
      </c>
      <c r="AN10" s="1647">
        <f t="shared" si="1"/>
        <v>1000</v>
      </c>
      <c r="AO10" s="1647">
        <f t="shared" si="1"/>
        <v>215</v>
      </c>
      <c r="AP10" s="3457">
        <f t="shared" si="1"/>
        <v>1110948.2020999999</v>
      </c>
      <c r="AQ10" s="3457">
        <f t="shared" si="1"/>
        <v>1109733.2020999999</v>
      </c>
      <c r="AR10" s="1648" t="e">
        <f t="shared" si="1"/>
        <v>#REF!</v>
      </c>
      <c r="AS10" s="1648" t="e">
        <f t="shared" si="1"/>
        <v>#REF!</v>
      </c>
      <c r="AT10" s="1648" t="e">
        <f t="shared" si="1"/>
        <v>#REF!</v>
      </c>
      <c r="AU10" s="1648" t="e">
        <f t="shared" si="1"/>
        <v>#REF!</v>
      </c>
      <c r="AV10" s="1648" t="e">
        <f t="shared" si="1"/>
        <v>#REF!</v>
      </c>
      <c r="AW10" s="1648" t="e">
        <f t="shared" si="1"/>
        <v>#REF!</v>
      </c>
      <c r="AX10" s="1648" t="e">
        <f t="shared" si="1"/>
        <v>#REF!</v>
      </c>
      <c r="AY10" s="1648" t="e">
        <f t="shared" si="1"/>
        <v>#REF!</v>
      </c>
      <c r="AZ10" s="1648" t="e">
        <f t="shared" si="1"/>
        <v>#REF!</v>
      </c>
      <c r="BA10" s="1648" t="e">
        <f t="shared" si="1"/>
        <v>#REF!</v>
      </c>
      <c r="BB10" s="1648" t="e">
        <f t="shared" si="1"/>
        <v>#REF!</v>
      </c>
      <c r="BC10" s="1648" t="e">
        <f t="shared" si="1"/>
        <v>#REF!</v>
      </c>
      <c r="BD10" s="1648" t="e">
        <f t="shared" si="1"/>
        <v>#REF!</v>
      </c>
      <c r="BE10" s="1648" t="e">
        <f t="shared" si="1"/>
        <v>#REF!</v>
      </c>
      <c r="BF10" s="1648" t="e">
        <f t="shared" si="1"/>
        <v>#REF!</v>
      </c>
      <c r="BG10" s="3667">
        <f t="shared" si="1"/>
        <v>734968.00199999998</v>
      </c>
      <c r="BH10" s="3739">
        <f t="shared" si="1"/>
        <v>734968</v>
      </c>
      <c r="BI10" s="1647"/>
      <c r="BJ10" s="1650"/>
      <c r="BK10" s="1650"/>
      <c r="BL10" s="1650"/>
      <c r="BM10" s="1650"/>
      <c r="BN10" s="1650"/>
      <c r="BO10" s="1650"/>
      <c r="BP10" s="1688" t="s">
        <v>2557</v>
      </c>
      <c r="BQ10" s="2899"/>
      <c r="BR10" s="2899"/>
      <c r="BS10" s="1651"/>
      <c r="BT10" s="2899"/>
      <c r="BU10" s="2899"/>
      <c r="BV10" s="2899"/>
      <c r="BW10" s="2899"/>
      <c r="BX10" s="1651">
        <f>SUMIF($BO$14:$BO$1086,"A",$BG$14:$BG$1086)</f>
        <v>619077</v>
      </c>
      <c r="BY10" s="1651">
        <f>SUMIF($BO$14:$BO$1086,"B",$BG$14:$BG$1086)</f>
        <v>13000</v>
      </c>
      <c r="BZ10" s="1651">
        <f>SUMIF($BO$14:$BO$1086,"C",$BG$14:$BG$1086)</f>
        <v>15158.002</v>
      </c>
      <c r="CA10" s="1651">
        <f>SUMIF($BO$14:$BO$1086,"X",$BG$14:$BG$1086)</f>
        <v>87733</v>
      </c>
      <c r="CB10" s="24">
        <f>SUM(BX10:CA10)</f>
        <v>734968.00199999998</v>
      </c>
      <c r="CC10" s="24">
        <f>BG10-CB10</f>
        <v>0</v>
      </c>
    </row>
    <row r="11" spans="1:81" s="28" customFormat="1" ht="39" customHeight="1">
      <c r="A11" s="2195" t="s">
        <v>40</v>
      </c>
      <c r="B11" s="1652" t="s">
        <v>70</v>
      </c>
      <c r="C11" s="1653"/>
      <c r="D11" s="1653"/>
      <c r="E11" s="1504"/>
      <c r="F11" s="1504"/>
      <c r="G11" s="1453">
        <f t="shared" ref="G11:AL11" si="2">G12+G21+G26+G31+G46+G53+G62+G70</f>
        <v>145659.06400000001</v>
      </c>
      <c r="H11" s="1453">
        <f t="shared" si="2"/>
        <v>126511</v>
      </c>
      <c r="I11" s="1655">
        <f t="shared" si="2"/>
        <v>18610.79</v>
      </c>
      <c r="J11" s="1655">
        <f t="shared" si="2"/>
        <v>511.774</v>
      </c>
      <c r="K11" s="1655">
        <f t="shared" si="2"/>
        <v>123330</v>
      </c>
      <c r="L11" s="1655">
        <f t="shared" si="2"/>
        <v>122421</v>
      </c>
      <c r="M11" s="1655">
        <f t="shared" si="2"/>
        <v>23298.966953000003</v>
      </c>
      <c r="N11" s="1655">
        <f t="shared" si="2"/>
        <v>13652.235953000001</v>
      </c>
      <c r="O11" s="1655">
        <f t="shared" si="2"/>
        <v>7082.7329999999993</v>
      </c>
      <c r="P11" s="1655">
        <f t="shared" si="2"/>
        <v>7082.7329999999993</v>
      </c>
      <c r="Q11" s="1655">
        <f t="shared" si="2"/>
        <v>0</v>
      </c>
      <c r="R11" s="1655">
        <f t="shared" si="2"/>
        <v>0</v>
      </c>
      <c r="S11" s="1655">
        <f t="shared" si="2"/>
        <v>44808</v>
      </c>
      <c r="T11" s="1655">
        <f t="shared" si="2"/>
        <v>44708</v>
      </c>
      <c r="U11" s="1655">
        <f t="shared" si="2"/>
        <v>0</v>
      </c>
      <c r="V11" s="1655">
        <f t="shared" si="2"/>
        <v>100</v>
      </c>
      <c r="W11" s="1655">
        <f t="shared" si="2"/>
        <v>0</v>
      </c>
      <c r="X11" s="1655">
        <f t="shared" si="2"/>
        <v>0</v>
      </c>
      <c r="Y11" s="1655">
        <f t="shared" si="2"/>
        <v>44708</v>
      </c>
      <c r="Z11" s="1655">
        <f t="shared" si="2"/>
        <v>0</v>
      </c>
      <c r="AA11" s="1655">
        <f t="shared" si="2"/>
        <v>0</v>
      </c>
      <c r="AB11" s="1655">
        <f t="shared" si="2"/>
        <v>0</v>
      </c>
      <c r="AC11" s="1655">
        <f t="shared" si="2"/>
        <v>0</v>
      </c>
      <c r="AD11" s="1655">
        <f t="shared" si="2"/>
        <v>24597.018053</v>
      </c>
      <c r="AE11" s="1655">
        <f t="shared" si="2"/>
        <v>24597.018053</v>
      </c>
      <c r="AF11" s="1655">
        <f t="shared" si="2"/>
        <v>0</v>
      </c>
      <c r="AG11" s="1655">
        <f t="shared" si="2"/>
        <v>0</v>
      </c>
      <c r="AH11" s="1655">
        <f t="shared" si="2"/>
        <v>7082.7329999999993</v>
      </c>
      <c r="AI11" s="1655">
        <f t="shared" si="2"/>
        <v>7082.7329999999993</v>
      </c>
      <c r="AJ11" s="1655">
        <f t="shared" si="2"/>
        <v>0</v>
      </c>
      <c r="AK11" s="1655">
        <f t="shared" si="2"/>
        <v>0</v>
      </c>
      <c r="AL11" s="1655">
        <f t="shared" si="2"/>
        <v>44808</v>
      </c>
      <c r="AM11" s="1655">
        <f t="shared" ref="AM11:BH11" si="3">AM12+AM21+AM26+AM31+AM46+AM53+AM62+AM70</f>
        <v>44708</v>
      </c>
      <c r="AN11" s="1655">
        <f t="shared" si="3"/>
        <v>0</v>
      </c>
      <c r="AO11" s="1655">
        <f t="shared" si="3"/>
        <v>100</v>
      </c>
      <c r="AP11" s="1453">
        <f t="shared" si="3"/>
        <v>67807</v>
      </c>
      <c r="AQ11" s="1453">
        <f t="shared" si="3"/>
        <v>67707</v>
      </c>
      <c r="AR11" s="1656">
        <f t="shared" si="3"/>
        <v>0</v>
      </c>
      <c r="AS11" s="1656">
        <f t="shared" si="3"/>
        <v>100</v>
      </c>
      <c r="AT11" s="1656">
        <f t="shared" si="3"/>
        <v>62468</v>
      </c>
      <c r="AU11" s="1656">
        <f t="shared" si="3"/>
        <v>58191</v>
      </c>
      <c r="AV11" s="1656">
        <f t="shared" si="3"/>
        <v>0</v>
      </c>
      <c r="AW11" s="1656">
        <f t="shared" si="3"/>
        <v>4277</v>
      </c>
      <c r="AX11" s="1656">
        <f t="shared" si="3"/>
        <v>613</v>
      </c>
      <c r="AY11" s="1656">
        <f t="shared" si="3"/>
        <v>62234.5</v>
      </c>
      <c r="AZ11" s="1656">
        <f t="shared" si="3"/>
        <v>57957.5</v>
      </c>
      <c r="BA11" s="1656">
        <f t="shared" si="3"/>
        <v>0</v>
      </c>
      <c r="BB11" s="1656">
        <f t="shared" si="3"/>
        <v>4277</v>
      </c>
      <c r="BC11" s="1656">
        <f t="shared" si="3"/>
        <v>613</v>
      </c>
      <c r="BD11" s="1656">
        <f t="shared" si="3"/>
        <v>0</v>
      </c>
      <c r="BE11" s="1656">
        <f t="shared" si="3"/>
        <v>0</v>
      </c>
      <c r="BF11" s="1656">
        <f t="shared" si="3"/>
        <v>0</v>
      </c>
      <c r="BG11" s="3668">
        <f t="shared" si="3"/>
        <v>67950</v>
      </c>
      <c r="BH11" s="1655">
        <f t="shared" si="3"/>
        <v>67950</v>
      </c>
      <c r="BI11" s="1655"/>
      <c r="BJ11" s="1658"/>
      <c r="BK11" s="1658"/>
      <c r="BL11" s="1658"/>
      <c r="BM11" s="1658"/>
      <c r="BN11" s="1658"/>
      <c r="BO11" s="1658"/>
      <c r="BP11" s="1659"/>
      <c r="BQ11" s="1370"/>
      <c r="BR11" s="1370"/>
      <c r="BS11" s="19"/>
      <c r="BT11" s="1370"/>
      <c r="BU11" s="1370"/>
      <c r="BV11" s="1370"/>
      <c r="BW11" s="1370"/>
      <c r="BX11" s="1651">
        <f>SUMIF($BO$14:$BO$830,"A",$BG$14:$BG$830)</f>
        <v>619077</v>
      </c>
      <c r="BY11" s="1651">
        <f>SUMIF($BO$14:$BO$830,"B",$BG$14:$BG$830)</f>
        <v>13000</v>
      </c>
      <c r="BZ11" s="1651">
        <f>SUMIF($BO$14:$BO$830,"C",$BG$14:$BG$830)</f>
        <v>15158.002</v>
      </c>
      <c r="CA11" s="1651">
        <f>SUMIF($BO$14:$BO$830,"X",$BG$14:$BG$830)</f>
        <v>87733</v>
      </c>
      <c r="CB11" s="24">
        <f>SUM(BX11:CA11)</f>
        <v>734968.00199999998</v>
      </c>
      <c r="CC11" s="24">
        <f>BG11-CB11</f>
        <v>-667018.00199999998</v>
      </c>
    </row>
    <row r="12" spans="1:81" s="28" customFormat="1" ht="26.25" customHeight="1">
      <c r="A12" s="2195" t="s">
        <v>46</v>
      </c>
      <c r="B12" s="1661" t="s">
        <v>47</v>
      </c>
      <c r="C12" s="1653"/>
      <c r="D12" s="1653"/>
      <c r="E12" s="1504"/>
      <c r="F12" s="1504"/>
      <c r="G12" s="1453">
        <f>G13+G17</f>
        <v>11084</v>
      </c>
      <c r="H12" s="1453">
        <f t="shared" ref="H12:BG12" si="4">H13+H17</f>
        <v>10858</v>
      </c>
      <c r="I12" s="1453">
        <f t="shared" si="4"/>
        <v>0</v>
      </c>
      <c r="J12" s="1453">
        <f t="shared" si="4"/>
        <v>200</v>
      </c>
      <c r="K12" s="1453">
        <f t="shared" si="4"/>
        <v>6748</v>
      </c>
      <c r="L12" s="1453">
        <f t="shared" si="4"/>
        <v>6748</v>
      </c>
      <c r="M12" s="1453">
        <f t="shared" si="4"/>
        <v>4398.2380000000003</v>
      </c>
      <c r="N12" s="1453">
        <f t="shared" si="4"/>
        <v>2569</v>
      </c>
      <c r="O12" s="1453">
        <f t="shared" si="4"/>
        <v>454.762</v>
      </c>
      <c r="P12" s="1453">
        <f t="shared" si="4"/>
        <v>454.762</v>
      </c>
      <c r="Q12" s="1453">
        <f t="shared" si="4"/>
        <v>0</v>
      </c>
      <c r="R12" s="1453">
        <f t="shared" si="4"/>
        <v>0</v>
      </c>
      <c r="S12" s="1453">
        <f t="shared" si="4"/>
        <v>3244</v>
      </c>
      <c r="T12" s="1453">
        <f t="shared" si="4"/>
        <v>3244</v>
      </c>
      <c r="U12" s="1453">
        <f t="shared" si="4"/>
        <v>0</v>
      </c>
      <c r="V12" s="1453">
        <f t="shared" si="4"/>
        <v>0</v>
      </c>
      <c r="W12" s="1453">
        <f t="shared" si="4"/>
        <v>0</v>
      </c>
      <c r="X12" s="1453">
        <f t="shared" si="4"/>
        <v>0</v>
      </c>
      <c r="Y12" s="1453">
        <f t="shared" si="4"/>
        <v>3244</v>
      </c>
      <c r="Z12" s="1453">
        <f t="shared" si="4"/>
        <v>0</v>
      </c>
      <c r="AA12" s="1453">
        <f t="shared" si="4"/>
        <v>0</v>
      </c>
      <c r="AB12" s="1453">
        <f t="shared" si="4"/>
        <v>0</v>
      </c>
      <c r="AC12" s="1453">
        <f t="shared" si="4"/>
        <v>0</v>
      </c>
      <c r="AD12" s="1453">
        <f t="shared" si="4"/>
        <v>2569</v>
      </c>
      <c r="AE12" s="1453">
        <f t="shared" si="4"/>
        <v>2569</v>
      </c>
      <c r="AF12" s="1453">
        <f t="shared" si="4"/>
        <v>0</v>
      </c>
      <c r="AG12" s="1453">
        <f t="shared" si="4"/>
        <v>0</v>
      </c>
      <c r="AH12" s="1453">
        <f t="shared" si="4"/>
        <v>454.762</v>
      </c>
      <c r="AI12" s="1453">
        <f t="shared" si="4"/>
        <v>454.762</v>
      </c>
      <c r="AJ12" s="1453">
        <f t="shared" si="4"/>
        <v>0</v>
      </c>
      <c r="AK12" s="1453">
        <f t="shared" si="4"/>
        <v>0</v>
      </c>
      <c r="AL12" s="1453">
        <f t="shared" si="4"/>
        <v>3244</v>
      </c>
      <c r="AM12" s="1453">
        <f t="shared" si="4"/>
        <v>3244</v>
      </c>
      <c r="AN12" s="1453">
        <f t="shared" si="4"/>
        <v>0</v>
      </c>
      <c r="AO12" s="1453">
        <f t="shared" si="4"/>
        <v>0</v>
      </c>
      <c r="AP12" s="1453">
        <f t="shared" si="4"/>
        <v>5728</v>
      </c>
      <c r="AQ12" s="1453">
        <f t="shared" si="4"/>
        <v>5728</v>
      </c>
      <c r="AR12" s="1453">
        <f t="shared" si="4"/>
        <v>0</v>
      </c>
      <c r="AS12" s="1453">
        <f t="shared" si="4"/>
        <v>0</v>
      </c>
      <c r="AT12" s="1453">
        <f t="shared" si="4"/>
        <v>803</v>
      </c>
      <c r="AU12" s="1453">
        <f t="shared" si="4"/>
        <v>803</v>
      </c>
      <c r="AV12" s="1453">
        <f t="shared" si="4"/>
        <v>0</v>
      </c>
      <c r="AW12" s="1453">
        <f t="shared" si="4"/>
        <v>0</v>
      </c>
      <c r="AX12" s="1453">
        <f t="shared" si="4"/>
        <v>0</v>
      </c>
      <c r="AY12" s="1453">
        <f t="shared" si="4"/>
        <v>803</v>
      </c>
      <c r="AZ12" s="1453">
        <f t="shared" si="4"/>
        <v>803</v>
      </c>
      <c r="BA12" s="1453">
        <f t="shared" si="4"/>
        <v>0</v>
      </c>
      <c r="BB12" s="1453">
        <f t="shared" si="4"/>
        <v>0</v>
      </c>
      <c r="BC12" s="1453">
        <f t="shared" si="4"/>
        <v>0</v>
      </c>
      <c r="BD12" s="1453">
        <f t="shared" si="4"/>
        <v>0</v>
      </c>
      <c r="BE12" s="1453">
        <f t="shared" si="4"/>
        <v>0</v>
      </c>
      <c r="BF12" s="1453">
        <f t="shared" si="4"/>
        <v>0</v>
      </c>
      <c r="BG12" s="1453">
        <f t="shared" si="4"/>
        <v>3316</v>
      </c>
      <c r="BH12" s="1655">
        <f>'PL 3 PB DATP'!H9</f>
        <v>3316</v>
      </c>
      <c r="BI12" s="1655"/>
      <c r="BJ12" s="1658"/>
      <c r="BK12" s="1658"/>
      <c r="BL12" s="1658"/>
      <c r="BM12" s="1658"/>
      <c r="BN12" s="1658"/>
      <c r="BO12" s="1658"/>
      <c r="BP12" s="1659"/>
      <c r="BQ12" s="1370"/>
      <c r="BR12" s="1370"/>
      <c r="BS12" s="19"/>
      <c r="BT12" s="1370"/>
      <c r="BU12" s="1370"/>
      <c r="BV12" s="1370"/>
      <c r="BW12" s="1370"/>
      <c r="BX12" s="1660"/>
      <c r="BY12" s="53"/>
    </row>
    <row r="13" spans="1:81" s="28" customFormat="1" ht="48" customHeight="1">
      <c r="A13" s="2195" t="s">
        <v>73</v>
      </c>
      <c r="B13" s="1661" t="s">
        <v>2422</v>
      </c>
      <c r="C13" s="1653"/>
      <c r="D13" s="1653"/>
      <c r="E13" s="1504"/>
      <c r="F13" s="1504"/>
      <c r="G13" s="1453">
        <f>SUM(G14:G16)</f>
        <v>6948</v>
      </c>
      <c r="H13" s="1453">
        <f>SUM(H14:H16)</f>
        <v>6858</v>
      </c>
      <c r="I13" s="1655">
        <f t="shared" ref="I13:BF13" si="5">SUM(I14:I16)</f>
        <v>0</v>
      </c>
      <c r="J13" s="1655">
        <f t="shared" si="5"/>
        <v>200</v>
      </c>
      <c r="K13" s="1655">
        <f t="shared" si="5"/>
        <v>6748</v>
      </c>
      <c r="L13" s="1655">
        <f t="shared" si="5"/>
        <v>6748</v>
      </c>
      <c r="M13" s="1655">
        <f t="shared" si="5"/>
        <v>4398.2380000000003</v>
      </c>
      <c r="N13" s="1655">
        <f t="shared" si="5"/>
        <v>2569</v>
      </c>
      <c r="O13" s="1655">
        <f t="shared" si="5"/>
        <v>454.762</v>
      </c>
      <c r="P13" s="1655">
        <f t="shared" si="5"/>
        <v>454.762</v>
      </c>
      <c r="Q13" s="1655">
        <f t="shared" si="5"/>
        <v>0</v>
      </c>
      <c r="R13" s="1655">
        <f t="shared" si="5"/>
        <v>0</v>
      </c>
      <c r="S13" s="1655">
        <f t="shared" si="5"/>
        <v>3244</v>
      </c>
      <c r="T13" s="1655">
        <f t="shared" si="5"/>
        <v>3244</v>
      </c>
      <c r="U13" s="1655">
        <f t="shared" si="5"/>
        <v>0</v>
      </c>
      <c r="V13" s="1655">
        <f t="shared" si="5"/>
        <v>0</v>
      </c>
      <c r="W13" s="1655">
        <f t="shared" ref="W13:X13" si="6">SUM(W14:W16)</f>
        <v>0</v>
      </c>
      <c r="X13" s="1655">
        <f t="shared" si="6"/>
        <v>0</v>
      </c>
      <c r="Y13" s="1655">
        <f t="shared" ref="Y13" si="7">SUM(Y14:Y16)</f>
        <v>3244</v>
      </c>
      <c r="Z13" s="1655">
        <f t="shared" si="5"/>
        <v>0</v>
      </c>
      <c r="AA13" s="1655">
        <f t="shared" si="5"/>
        <v>0</v>
      </c>
      <c r="AB13" s="1655">
        <f t="shared" si="5"/>
        <v>0</v>
      </c>
      <c r="AC13" s="1655">
        <f t="shared" si="5"/>
        <v>0</v>
      </c>
      <c r="AD13" s="1655">
        <f t="shared" si="5"/>
        <v>2569</v>
      </c>
      <c r="AE13" s="1655">
        <f t="shared" si="5"/>
        <v>2569</v>
      </c>
      <c r="AF13" s="1655">
        <f t="shared" si="5"/>
        <v>0</v>
      </c>
      <c r="AG13" s="1655">
        <f t="shared" si="5"/>
        <v>0</v>
      </c>
      <c r="AH13" s="1655">
        <f t="shared" si="5"/>
        <v>454.762</v>
      </c>
      <c r="AI13" s="1655">
        <f t="shared" si="5"/>
        <v>454.762</v>
      </c>
      <c r="AJ13" s="1655">
        <f t="shared" si="5"/>
        <v>0</v>
      </c>
      <c r="AK13" s="1655">
        <f t="shared" si="5"/>
        <v>0</v>
      </c>
      <c r="AL13" s="1655">
        <f t="shared" si="5"/>
        <v>3244</v>
      </c>
      <c r="AM13" s="1655">
        <f t="shared" si="5"/>
        <v>3244</v>
      </c>
      <c r="AN13" s="1655">
        <f t="shared" si="5"/>
        <v>0</v>
      </c>
      <c r="AO13" s="1655">
        <f t="shared" si="5"/>
        <v>0</v>
      </c>
      <c r="AP13" s="1453">
        <f>SUM(AP14:AP16)</f>
        <v>5728</v>
      </c>
      <c r="AQ13" s="1453">
        <f>SUM(AQ14:AQ16)</f>
        <v>5728</v>
      </c>
      <c r="AR13" s="1656">
        <f t="shared" si="5"/>
        <v>0</v>
      </c>
      <c r="AS13" s="1656">
        <f t="shared" si="5"/>
        <v>0</v>
      </c>
      <c r="AT13" s="1656">
        <f t="shared" si="5"/>
        <v>803</v>
      </c>
      <c r="AU13" s="1656">
        <f>SUM(AU14:AU16)</f>
        <v>803</v>
      </c>
      <c r="AV13" s="1656">
        <f t="shared" si="5"/>
        <v>0</v>
      </c>
      <c r="AW13" s="1656">
        <f t="shared" si="5"/>
        <v>0</v>
      </c>
      <c r="AX13" s="1656">
        <f t="shared" si="5"/>
        <v>0</v>
      </c>
      <c r="AY13" s="1656">
        <f t="shared" si="5"/>
        <v>803</v>
      </c>
      <c r="AZ13" s="1656">
        <f t="shared" si="5"/>
        <v>803</v>
      </c>
      <c r="BA13" s="1656">
        <f t="shared" si="5"/>
        <v>0</v>
      </c>
      <c r="BB13" s="1656">
        <f t="shared" si="5"/>
        <v>0</v>
      </c>
      <c r="BC13" s="1656">
        <f t="shared" si="5"/>
        <v>0</v>
      </c>
      <c r="BD13" s="1656">
        <f t="shared" si="5"/>
        <v>0</v>
      </c>
      <c r="BE13" s="1656">
        <f t="shared" si="5"/>
        <v>0</v>
      </c>
      <c r="BF13" s="1656">
        <f t="shared" si="5"/>
        <v>0</v>
      </c>
      <c r="BG13" s="3668">
        <f>SUM(BG14:BG16)</f>
        <v>803</v>
      </c>
      <c r="BH13" s="1655">
        <f>SUM(BH14:BH16)</f>
        <v>0</v>
      </c>
      <c r="BI13" s="1655"/>
      <c r="BJ13" s="1691"/>
      <c r="BK13" s="1691"/>
      <c r="BL13" s="1691"/>
      <c r="BM13" s="1692">
        <f>(BG13+AQ13)/H13*100</f>
        <v>95.231846019247584</v>
      </c>
      <c r="BN13" s="1692">
        <f>BG13/AU13*100</f>
        <v>100</v>
      </c>
      <c r="BO13" s="1691"/>
      <c r="BP13" s="1693"/>
      <c r="BQ13" s="1369"/>
      <c r="BR13" s="1369"/>
      <c r="BS13" s="1617"/>
      <c r="BT13" s="1369"/>
      <c r="BU13" s="1369"/>
      <c r="BV13" s="1369"/>
      <c r="BW13" s="1369"/>
      <c r="BX13" s="1660"/>
      <c r="BY13" s="53"/>
    </row>
    <row r="14" spans="1:81" s="2338" customFormat="1" ht="51" customHeight="1">
      <c r="A14" s="2952">
        <v>1</v>
      </c>
      <c r="B14" s="2953" t="s">
        <v>429</v>
      </c>
      <c r="C14" s="1664"/>
      <c r="D14" s="1664"/>
      <c r="E14" s="3458" t="s">
        <v>305</v>
      </c>
      <c r="F14" s="3458" t="s">
        <v>2485</v>
      </c>
      <c r="G14" s="3459">
        <v>1890</v>
      </c>
      <c r="H14" s="3459">
        <v>1800</v>
      </c>
      <c r="I14" s="1665"/>
      <c r="J14" s="1665">
        <v>90</v>
      </c>
      <c r="K14" s="1665">
        <v>1800</v>
      </c>
      <c r="L14" s="1665">
        <v>1800</v>
      </c>
      <c r="M14" s="1667">
        <v>1025.2380000000001</v>
      </c>
      <c r="N14" s="1667"/>
      <c r="O14" s="1667">
        <f>+P14</f>
        <v>454.762</v>
      </c>
      <c r="P14" s="1667">
        <v>454.762</v>
      </c>
      <c r="Q14" s="1667"/>
      <c r="R14" s="1667"/>
      <c r="S14" s="1665">
        <f>SUM(T14:V14)</f>
        <v>40</v>
      </c>
      <c r="T14" s="1665">
        <v>40</v>
      </c>
      <c r="U14" s="1667"/>
      <c r="V14" s="1667"/>
      <c r="W14" s="1667"/>
      <c r="X14" s="1667"/>
      <c r="Y14" s="1667">
        <f>T14-W14+X14</f>
        <v>40</v>
      </c>
      <c r="Z14" s="1665">
        <f>SUM(AA14:AC14)</f>
        <v>0</v>
      </c>
      <c r="AA14" s="1667"/>
      <c r="AB14" s="1667"/>
      <c r="AC14" s="1667"/>
      <c r="AD14" s="1667">
        <f t="shared" ref="AD14:AD24" si="8">SUM(AE14:AG14)</f>
        <v>0</v>
      </c>
      <c r="AE14" s="1667"/>
      <c r="AF14" s="1667"/>
      <c r="AG14" s="1667"/>
      <c r="AH14" s="1667">
        <f t="shared" ref="AH14:AH24" si="9">SUM(AI14:AK14)</f>
        <v>454.762</v>
      </c>
      <c r="AI14" s="1667">
        <v>454.762</v>
      </c>
      <c r="AJ14" s="1667"/>
      <c r="AK14" s="1667"/>
      <c r="AL14" s="1667">
        <f t="shared" ref="AL14:AL24" si="10">SUM(AM14:AO14)</f>
        <v>40</v>
      </c>
      <c r="AM14" s="1665">
        <v>40</v>
      </c>
      <c r="AN14" s="1667"/>
      <c r="AO14" s="1667"/>
      <c r="AP14" s="1403">
        <f>SUM(AQ14:AS14)</f>
        <v>1720</v>
      </c>
      <c r="AQ14" s="3459">
        <f>1680+T14</f>
        <v>1720</v>
      </c>
      <c r="AR14" s="1666"/>
      <c r="AS14" s="1666"/>
      <c r="AT14" s="3280">
        <f t="shared" ref="AT14:AT24" si="11">SUM(AU14:AW14)</f>
        <v>79</v>
      </c>
      <c r="AU14" s="1666">
        <v>79</v>
      </c>
      <c r="AV14" s="1666"/>
      <c r="AW14" s="1666"/>
      <c r="AX14" s="1666"/>
      <c r="AY14" s="3280">
        <f t="shared" ref="AY14:AY24" si="12">SUM(AZ14:BB14)</f>
        <v>79</v>
      </c>
      <c r="AZ14" s="1666">
        <v>79</v>
      </c>
      <c r="BA14" s="1666"/>
      <c r="BB14" s="1666"/>
      <c r="BC14" s="1666"/>
      <c r="BD14" s="1666"/>
      <c r="BE14" s="1666"/>
      <c r="BF14" s="1666"/>
      <c r="BG14" s="3669">
        <v>79</v>
      </c>
      <c r="BH14" s="1667"/>
      <c r="BI14" s="1667">
        <f>AP14-S14</f>
        <v>1680</v>
      </c>
      <c r="BJ14" s="1658">
        <v>2022</v>
      </c>
      <c r="BK14" s="1658" t="s">
        <v>2324</v>
      </c>
      <c r="BL14" s="1658" t="s">
        <v>2327</v>
      </c>
      <c r="BM14" s="1669">
        <f>(BG14+AQ14)/H14*100</f>
        <v>99.944444444444443</v>
      </c>
      <c r="BN14" s="1669">
        <f>BG14/AU14*100</f>
        <v>100</v>
      </c>
      <c r="BO14" s="1658" t="s">
        <v>40</v>
      </c>
      <c r="BP14" s="1659"/>
      <c r="BQ14" s="1370"/>
      <c r="BR14" s="1370"/>
      <c r="BS14" s="19"/>
      <c r="BT14" s="1370"/>
      <c r="BU14" s="1370"/>
      <c r="BV14" s="1370" t="s">
        <v>2492</v>
      </c>
      <c r="BW14" s="1370" t="s">
        <v>2495</v>
      </c>
      <c r="BX14" s="2954"/>
      <c r="BY14" s="22"/>
      <c r="BZ14" s="216"/>
      <c r="CA14" s="216"/>
      <c r="CB14" s="216"/>
      <c r="CC14" s="216"/>
    </row>
    <row r="15" spans="1:81" s="2338" customFormat="1" ht="41.25" customHeight="1">
      <c r="A15" s="2952">
        <v>2</v>
      </c>
      <c r="B15" s="2953" t="s">
        <v>430</v>
      </c>
      <c r="C15" s="1664" t="s">
        <v>431</v>
      </c>
      <c r="D15" s="1664" t="s">
        <v>432</v>
      </c>
      <c r="E15" s="3458" t="s">
        <v>305</v>
      </c>
      <c r="F15" s="3458" t="s">
        <v>433</v>
      </c>
      <c r="G15" s="3459">
        <v>2310</v>
      </c>
      <c r="H15" s="3459">
        <v>2310</v>
      </c>
      <c r="I15" s="1670"/>
      <c r="J15" s="1667">
        <v>110</v>
      </c>
      <c r="K15" s="1671">
        <v>2200</v>
      </c>
      <c r="L15" s="1671">
        <v>2200</v>
      </c>
      <c r="M15" s="1667">
        <f>804+N15</f>
        <v>1615</v>
      </c>
      <c r="N15" s="1667">
        <v>811</v>
      </c>
      <c r="O15" s="1667"/>
      <c r="P15" s="1667"/>
      <c r="Q15" s="1667"/>
      <c r="R15" s="1667"/>
      <c r="S15" s="1670">
        <f t="shared" ref="S15:S24" si="13">SUM(T15:V15)</f>
        <v>811</v>
      </c>
      <c r="T15" s="1670">
        <v>811</v>
      </c>
      <c r="U15" s="1667"/>
      <c r="V15" s="1667"/>
      <c r="W15" s="1667"/>
      <c r="X15" s="1667"/>
      <c r="Y15" s="1667">
        <f t="shared" ref="Y15:Y32" si="14">T15-W15+X15</f>
        <v>811</v>
      </c>
      <c r="Z15" s="1667">
        <f t="shared" ref="Z15:Z24" si="15">SUM(AA15:AC15)</f>
        <v>0</v>
      </c>
      <c r="AA15" s="1667"/>
      <c r="AB15" s="1667"/>
      <c r="AC15" s="1667"/>
      <c r="AD15" s="1667">
        <f t="shared" si="8"/>
        <v>811</v>
      </c>
      <c r="AE15" s="1667">
        <v>811</v>
      </c>
      <c r="AF15" s="1667"/>
      <c r="AG15" s="1667"/>
      <c r="AH15" s="1667">
        <f t="shared" si="9"/>
        <v>0</v>
      </c>
      <c r="AI15" s="1667"/>
      <c r="AJ15" s="1667"/>
      <c r="AK15" s="1667"/>
      <c r="AL15" s="1667">
        <f t="shared" si="10"/>
        <v>811</v>
      </c>
      <c r="AM15" s="1670">
        <v>811</v>
      </c>
      <c r="AN15" s="1667"/>
      <c r="AO15" s="1667"/>
      <c r="AP15" s="1403">
        <f t="shared" ref="AP15:AP24" si="16">SUM(AQ15:AS15)</f>
        <v>1615</v>
      </c>
      <c r="AQ15" s="3517">
        <v>1615</v>
      </c>
      <c r="AR15" s="1666"/>
      <c r="AS15" s="1666"/>
      <c r="AT15" s="3282">
        <f t="shared" si="11"/>
        <v>497</v>
      </c>
      <c r="AU15" s="3282">
        <v>497</v>
      </c>
      <c r="AV15" s="1666"/>
      <c r="AW15" s="1666"/>
      <c r="AX15" s="1666"/>
      <c r="AY15" s="3281">
        <f t="shared" si="12"/>
        <v>497</v>
      </c>
      <c r="AZ15" s="3281">
        <v>497</v>
      </c>
      <c r="BA15" s="1666"/>
      <c r="BB15" s="1666"/>
      <c r="BC15" s="1666"/>
      <c r="BD15" s="1666"/>
      <c r="BE15" s="1666"/>
      <c r="BF15" s="1666"/>
      <c r="BG15" s="3669">
        <v>497</v>
      </c>
      <c r="BH15" s="1667"/>
      <c r="BI15" s="1667">
        <f>AP15-S15</f>
        <v>804</v>
      </c>
      <c r="BJ15" s="1658">
        <v>2022</v>
      </c>
      <c r="BK15" s="1658" t="s">
        <v>2324</v>
      </c>
      <c r="BL15" s="1658" t="s">
        <v>2327</v>
      </c>
      <c r="BM15" s="1669">
        <f>(BG15+AQ15)/H15*100</f>
        <v>91.428571428571431</v>
      </c>
      <c r="BN15" s="1669">
        <f t="shared" ref="BN15:BN24" si="17">BG15/AU15*100</f>
        <v>100</v>
      </c>
      <c r="BO15" s="1658" t="s">
        <v>40</v>
      </c>
      <c r="BP15" s="1659"/>
      <c r="BQ15" s="1370"/>
      <c r="BR15" s="1370"/>
      <c r="BS15" s="19"/>
      <c r="BT15" s="1370"/>
      <c r="BU15" s="1370"/>
      <c r="BV15" s="1370" t="s">
        <v>2492</v>
      </c>
      <c r="BW15" s="1370" t="s">
        <v>2495</v>
      </c>
      <c r="BX15" s="2954"/>
      <c r="BY15" s="22"/>
      <c r="BZ15" s="216"/>
      <c r="CA15" s="216"/>
      <c r="CB15" s="216"/>
      <c r="CC15" s="216"/>
    </row>
    <row r="16" spans="1:81" s="2338" customFormat="1" ht="39" customHeight="1">
      <c r="A16" s="2952">
        <v>3</v>
      </c>
      <c r="B16" s="2953" t="s">
        <v>434</v>
      </c>
      <c r="C16" s="1664" t="s">
        <v>415</v>
      </c>
      <c r="D16" s="1664" t="s">
        <v>435</v>
      </c>
      <c r="E16" s="3458" t="s">
        <v>305</v>
      </c>
      <c r="F16" s="3458" t="s">
        <v>2486</v>
      </c>
      <c r="G16" s="3459">
        <v>2748</v>
      </c>
      <c r="H16" s="3459">
        <v>2748</v>
      </c>
      <c r="I16" s="1670"/>
      <c r="J16" s="1667"/>
      <c r="K16" s="1671">
        <v>2748</v>
      </c>
      <c r="L16" s="1671">
        <v>2748</v>
      </c>
      <c r="M16" s="1667">
        <f>N16</f>
        <v>1758</v>
      </c>
      <c r="N16" s="1667">
        <v>1758</v>
      </c>
      <c r="O16" s="1667"/>
      <c r="P16" s="1667"/>
      <c r="Q16" s="1667"/>
      <c r="R16" s="1667"/>
      <c r="S16" s="1670">
        <f t="shared" si="13"/>
        <v>2393</v>
      </c>
      <c r="T16" s="1670">
        <v>2393</v>
      </c>
      <c r="U16" s="1667"/>
      <c r="V16" s="1667"/>
      <c r="W16" s="1667"/>
      <c r="X16" s="1667"/>
      <c r="Y16" s="1667">
        <f t="shared" si="14"/>
        <v>2393</v>
      </c>
      <c r="Z16" s="1667">
        <f t="shared" si="15"/>
        <v>0</v>
      </c>
      <c r="AA16" s="1667"/>
      <c r="AB16" s="1667"/>
      <c r="AC16" s="1667"/>
      <c r="AD16" s="1667">
        <f t="shared" si="8"/>
        <v>1758</v>
      </c>
      <c r="AE16" s="1667">
        <v>1758</v>
      </c>
      <c r="AF16" s="1667"/>
      <c r="AG16" s="1667"/>
      <c r="AH16" s="1667">
        <f t="shared" si="9"/>
        <v>0</v>
      </c>
      <c r="AI16" s="1667"/>
      <c r="AJ16" s="1667"/>
      <c r="AK16" s="1667"/>
      <c r="AL16" s="1667">
        <f t="shared" si="10"/>
        <v>2393</v>
      </c>
      <c r="AM16" s="1670">
        <v>2393</v>
      </c>
      <c r="AN16" s="1667"/>
      <c r="AO16" s="1667"/>
      <c r="AP16" s="1403">
        <f t="shared" si="16"/>
        <v>2393</v>
      </c>
      <c r="AQ16" s="3517">
        <v>2393</v>
      </c>
      <c r="AR16" s="1666"/>
      <c r="AS16" s="1666"/>
      <c r="AT16" s="3282">
        <f t="shared" si="11"/>
        <v>227</v>
      </c>
      <c r="AU16" s="3282">
        <v>227</v>
      </c>
      <c r="AV16" s="1666"/>
      <c r="AW16" s="1666"/>
      <c r="AX16" s="1666"/>
      <c r="AY16" s="3281">
        <f t="shared" si="12"/>
        <v>227</v>
      </c>
      <c r="AZ16" s="3281">
        <v>227</v>
      </c>
      <c r="BA16" s="1666"/>
      <c r="BB16" s="1666"/>
      <c r="BC16" s="1666"/>
      <c r="BD16" s="1666"/>
      <c r="BE16" s="1666"/>
      <c r="BF16" s="1666"/>
      <c r="BG16" s="3669">
        <v>227</v>
      </c>
      <c r="BH16" s="1667"/>
      <c r="BI16" s="1667">
        <f t="shared" ref="BI16:BI24" si="18">AP16-S16</f>
        <v>0</v>
      </c>
      <c r="BJ16" s="1658">
        <v>2022</v>
      </c>
      <c r="BK16" s="1658" t="s">
        <v>2322</v>
      </c>
      <c r="BL16" s="1658" t="s">
        <v>2327</v>
      </c>
      <c r="BM16" s="1669">
        <f t="shared" ref="BM16:BM24" si="19">(BG16+AQ16)/H16*100</f>
        <v>95.34206695778748</v>
      </c>
      <c r="BN16" s="1669">
        <f t="shared" si="17"/>
        <v>100</v>
      </c>
      <c r="BO16" s="1658" t="s">
        <v>40</v>
      </c>
      <c r="BP16" s="1659"/>
      <c r="BQ16" s="1370"/>
      <c r="BR16" s="1370"/>
      <c r="BS16" s="19"/>
      <c r="BT16" s="1370"/>
      <c r="BU16" s="1370"/>
      <c r="BV16" s="1370" t="s">
        <v>2492</v>
      </c>
      <c r="BW16" s="1370" t="s">
        <v>2495</v>
      </c>
      <c r="BX16" s="2954"/>
      <c r="BY16" s="22"/>
      <c r="BZ16" s="216"/>
      <c r="CA16" s="216"/>
      <c r="CB16" s="216"/>
      <c r="CC16" s="216"/>
    </row>
    <row r="17" spans="1:81" s="2343" customFormat="1" ht="38.25" customHeight="1">
      <c r="A17" s="3748" t="s">
        <v>74</v>
      </c>
      <c r="B17" s="3744" t="s">
        <v>1790</v>
      </c>
      <c r="C17" s="1940"/>
      <c r="D17" s="1940"/>
      <c r="E17" s="3745"/>
      <c r="F17" s="3745"/>
      <c r="G17" s="1941">
        <f>SUM(G18:G20)</f>
        <v>4136</v>
      </c>
      <c r="H17" s="1941">
        <f t="shared" ref="H17:BF17" si="20">SUM(H18:H20)</f>
        <v>4000</v>
      </c>
      <c r="I17" s="1941">
        <f t="shared" si="20"/>
        <v>0</v>
      </c>
      <c r="J17" s="1941">
        <f t="shared" si="20"/>
        <v>0</v>
      </c>
      <c r="K17" s="1941">
        <f t="shared" si="20"/>
        <v>0</v>
      </c>
      <c r="L17" s="1941">
        <f t="shared" si="20"/>
        <v>0</v>
      </c>
      <c r="M17" s="1941">
        <f t="shared" si="20"/>
        <v>0</v>
      </c>
      <c r="N17" s="1941">
        <f t="shared" si="20"/>
        <v>0</v>
      </c>
      <c r="O17" s="1941">
        <f t="shared" si="20"/>
        <v>0</v>
      </c>
      <c r="P17" s="1941">
        <f t="shared" si="20"/>
        <v>0</v>
      </c>
      <c r="Q17" s="1941">
        <f t="shared" si="20"/>
        <v>0</v>
      </c>
      <c r="R17" s="1941">
        <f t="shared" si="20"/>
        <v>0</v>
      </c>
      <c r="S17" s="1941">
        <f t="shared" si="20"/>
        <v>0</v>
      </c>
      <c r="T17" s="1941">
        <f t="shared" si="20"/>
        <v>0</v>
      </c>
      <c r="U17" s="1941">
        <f t="shared" si="20"/>
        <v>0</v>
      </c>
      <c r="V17" s="1941">
        <f t="shared" si="20"/>
        <v>0</v>
      </c>
      <c r="W17" s="1941">
        <f t="shared" si="20"/>
        <v>0</v>
      </c>
      <c r="X17" s="1941">
        <f t="shared" si="20"/>
        <v>0</v>
      </c>
      <c r="Y17" s="1941">
        <f t="shared" si="20"/>
        <v>0</v>
      </c>
      <c r="Z17" s="1941">
        <f t="shared" si="20"/>
        <v>0</v>
      </c>
      <c r="AA17" s="1941">
        <f t="shared" si="20"/>
        <v>0</v>
      </c>
      <c r="AB17" s="1941">
        <f t="shared" si="20"/>
        <v>0</v>
      </c>
      <c r="AC17" s="1941">
        <f t="shared" si="20"/>
        <v>0</v>
      </c>
      <c r="AD17" s="1941">
        <f t="shared" si="20"/>
        <v>0</v>
      </c>
      <c r="AE17" s="1941">
        <f t="shared" si="20"/>
        <v>0</v>
      </c>
      <c r="AF17" s="1941">
        <f t="shared" si="20"/>
        <v>0</v>
      </c>
      <c r="AG17" s="1941">
        <f t="shared" si="20"/>
        <v>0</v>
      </c>
      <c r="AH17" s="1941">
        <f t="shared" si="20"/>
        <v>0</v>
      </c>
      <c r="AI17" s="1941">
        <f t="shared" si="20"/>
        <v>0</v>
      </c>
      <c r="AJ17" s="1941">
        <f t="shared" si="20"/>
        <v>0</v>
      </c>
      <c r="AK17" s="1941">
        <f t="shared" si="20"/>
        <v>0</v>
      </c>
      <c r="AL17" s="1941">
        <f t="shared" si="20"/>
        <v>0</v>
      </c>
      <c r="AM17" s="1941">
        <f t="shared" si="20"/>
        <v>0</v>
      </c>
      <c r="AN17" s="1941">
        <f t="shared" si="20"/>
        <v>0</v>
      </c>
      <c r="AO17" s="1941">
        <f t="shared" si="20"/>
        <v>0</v>
      </c>
      <c r="AP17" s="1941">
        <f t="shared" si="20"/>
        <v>0</v>
      </c>
      <c r="AQ17" s="1941">
        <f t="shared" si="20"/>
        <v>0</v>
      </c>
      <c r="AR17" s="1941">
        <f t="shared" si="20"/>
        <v>0</v>
      </c>
      <c r="AS17" s="1941">
        <f t="shared" si="20"/>
        <v>0</v>
      </c>
      <c r="AT17" s="1941">
        <f t="shared" si="20"/>
        <v>0</v>
      </c>
      <c r="AU17" s="1941">
        <f t="shared" si="20"/>
        <v>0</v>
      </c>
      <c r="AV17" s="1941">
        <f t="shared" si="20"/>
        <v>0</v>
      </c>
      <c r="AW17" s="1941">
        <f t="shared" si="20"/>
        <v>0</v>
      </c>
      <c r="AX17" s="1941">
        <f t="shared" si="20"/>
        <v>0</v>
      </c>
      <c r="AY17" s="1941">
        <f t="shared" si="20"/>
        <v>0</v>
      </c>
      <c r="AZ17" s="1941">
        <f t="shared" si="20"/>
        <v>0</v>
      </c>
      <c r="BA17" s="1941">
        <f t="shared" si="20"/>
        <v>0</v>
      </c>
      <c r="BB17" s="1941">
        <f t="shared" si="20"/>
        <v>0</v>
      </c>
      <c r="BC17" s="1941">
        <f t="shared" si="20"/>
        <v>0</v>
      </c>
      <c r="BD17" s="1941">
        <f t="shared" si="20"/>
        <v>0</v>
      </c>
      <c r="BE17" s="1941">
        <f t="shared" si="20"/>
        <v>0</v>
      </c>
      <c r="BF17" s="1941">
        <f t="shared" si="20"/>
        <v>0</v>
      </c>
      <c r="BG17" s="1941">
        <f>SUM(BG18:BG20)</f>
        <v>2513</v>
      </c>
      <c r="BH17" s="142"/>
      <c r="BI17" s="142"/>
      <c r="BJ17" s="959"/>
      <c r="BK17" s="959"/>
      <c r="BL17" s="959"/>
      <c r="BM17" s="3150"/>
      <c r="BN17" s="3150"/>
      <c r="BO17" s="959"/>
      <c r="BP17" s="1914"/>
      <c r="BQ17" s="3750">
        <f>BG17/H17</f>
        <v>0.62824999999999998</v>
      </c>
      <c r="BR17" s="2902"/>
      <c r="BS17" s="2066"/>
      <c r="BT17" s="2902"/>
      <c r="BU17" s="2902"/>
      <c r="BV17" s="2902" t="s">
        <v>2492</v>
      </c>
      <c r="BW17" s="2902" t="s">
        <v>2495</v>
      </c>
      <c r="BX17" s="1915">
        <f>BH12-BG12</f>
        <v>0</v>
      </c>
      <c r="BY17" s="2955"/>
      <c r="BZ17" s="2955"/>
      <c r="CA17" s="2955"/>
      <c r="CB17" s="2955"/>
      <c r="CC17" s="2955"/>
    </row>
    <row r="18" spans="1:81" s="2343" customFormat="1" ht="38.25" customHeight="1">
      <c r="A18" s="2196">
        <v>1</v>
      </c>
      <c r="B18" s="3741" t="s">
        <v>2513</v>
      </c>
      <c r="C18" s="3237" t="s">
        <v>2515</v>
      </c>
      <c r="D18" s="3237" t="s">
        <v>396</v>
      </c>
      <c r="E18" s="3238" t="s">
        <v>259</v>
      </c>
      <c r="F18" s="1918" t="s">
        <v>2563</v>
      </c>
      <c r="G18" s="3749">
        <v>1280</v>
      </c>
      <c r="H18" s="3749">
        <v>1280</v>
      </c>
      <c r="I18" s="1941"/>
      <c r="J18" s="1941"/>
      <c r="K18" s="1941"/>
      <c r="L18" s="1941"/>
      <c r="M18" s="1941"/>
      <c r="N18" s="1941"/>
      <c r="O18" s="1941"/>
      <c r="P18" s="1941"/>
      <c r="Q18" s="1941"/>
      <c r="R18" s="1941"/>
      <c r="S18" s="1941"/>
      <c r="T18" s="1941"/>
      <c r="U18" s="1941"/>
      <c r="V18" s="1941"/>
      <c r="W18" s="1941"/>
      <c r="X18" s="1941"/>
      <c r="Y18" s="1941">
        <f t="shared" si="14"/>
        <v>0</v>
      </c>
      <c r="Z18" s="1941"/>
      <c r="AA18" s="1941"/>
      <c r="AB18" s="1941"/>
      <c r="AC18" s="1941"/>
      <c r="AD18" s="1941"/>
      <c r="AE18" s="1941"/>
      <c r="AF18" s="1941"/>
      <c r="AG18" s="1941"/>
      <c r="AH18" s="1941"/>
      <c r="AI18" s="1941"/>
      <c r="AJ18" s="1941"/>
      <c r="AK18" s="1941"/>
      <c r="AL18" s="1941"/>
      <c r="AM18" s="1941"/>
      <c r="AN18" s="1941"/>
      <c r="AO18" s="1941"/>
      <c r="AP18" s="1941"/>
      <c r="AQ18" s="1941"/>
      <c r="AR18" s="3746"/>
      <c r="AS18" s="3746"/>
      <c r="AT18" s="3746"/>
      <c r="AU18" s="3746"/>
      <c r="AV18" s="3746"/>
      <c r="AW18" s="3746"/>
      <c r="AX18" s="3746"/>
      <c r="AY18" s="3746"/>
      <c r="AZ18" s="3746"/>
      <c r="BA18" s="967"/>
      <c r="BB18" s="967"/>
      <c r="BC18" s="967"/>
      <c r="BD18" s="967"/>
      <c r="BE18" s="967"/>
      <c r="BF18" s="967"/>
      <c r="BG18" s="3397">
        <v>804</v>
      </c>
      <c r="BH18" s="142"/>
      <c r="BI18" s="142"/>
      <c r="BJ18" s="959"/>
      <c r="BK18" s="959"/>
      <c r="BL18" s="959"/>
      <c r="BM18" s="3150">
        <f t="shared" ref="BM18:BM20" si="21">(BG18+AQ18)/H18*100</f>
        <v>62.812500000000007</v>
      </c>
      <c r="BN18" s="3150"/>
      <c r="BO18" s="198" t="s">
        <v>40</v>
      </c>
      <c r="BP18" s="1914"/>
      <c r="BQ18" s="2902">
        <f>H18*$BQ$17</f>
        <v>804.16</v>
      </c>
      <c r="BR18" s="2902"/>
      <c r="BS18" s="2066"/>
      <c r="BT18" s="2902"/>
      <c r="BU18" s="2902"/>
      <c r="BV18" s="2902"/>
      <c r="BW18" s="2902"/>
      <c r="BX18" s="1915"/>
      <c r="BY18" s="2955"/>
      <c r="BZ18" s="2955"/>
      <c r="CA18" s="2955"/>
      <c r="CB18" s="2955"/>
      <c r="CC18" s="2955"/>
    </row>
    <row r="19" spans="1:81" s="2343" customFormat="1" ht="38.25" customHeight="1">
      <c r="A19" s="2196">
        <v>2</v>
      </c>
      <c r="B19" s="3741" t="s">
        <v>2514</v>
      </c>
      <c r="C19" s="3237" t="s">
        <v>2515</v>
      </c>
      <c r="D19" s="3237" t="s">
        <v>1268</v>
      </c>
      <c r="E19" s="3238" t="s">
        <v>259</v>
      </c>
      <c r="F19" s="1918" t="s">
        <v>2562</v>
      </c>
      <c r="G19" s="3749">
        <v>1995</v>
      </c>
      <c r="H19" s="3749">
        <v>1900</v>
      </c>
      <c r="I19" s="1941"/>
      <c r="J19" s="1941"/>
      <c r="K19" s="1941"/>
      <c r="L19" s="1941"/>
      <c r="M19" s="1941"/>
      <c r="N19" s="1941"/>
      <c r="O19" s="1941"/>
      <c r="P19" s="1941"/>
      <c r="Q19" s="1941"/>
      <c r="R19" s="1941"/>
      <c r="S19" s="1941"/>
      <c r="T19" s="1941"/>
      <c r="U19" s="1941"/>
      <c r="V19" s="1941"/>
      <c r="W19" s="1941"/>
      <c r="X19" s="1941"/>
      <c r="Y19" s="1941">
        <f t="shared" si="14"/>
        <v>0</v>
      </c>
      <c r="Z19" s="1941"/>
      <c r="AA19" s="1941"/>
      <c r="AB19" s="1941"/>
      <c r="AC19" s="1941"/>
      <c r="AD19" s="1941"/>
      <c r="AE19" s="1941"/>
      <c r="AF19" s="1941"/>
      <c r="AG19" s="1941"/>
      <c r="AH19" s="1941"/>
      <c r="AI19" s="1941"/>
      <c r="AJ19" s="1941"/>
      <c r="AK19" s="1941"/>
      <c r="AL19" s="1941"/>
      <c r="AM19" s="1941"/>
      <c r="AN19" s="1941"/>
      <c r="AO19" s="1941"/>
      <c r="AP19" s="1941"/>
      <c r="AQ19" s="1941"/>
      <c r="AR19" s="3746"/>
      <c r="AS19" s="3746"/>
      <c r="AT19" s="3746"/>
      <c r="AU19" s="3746"/>
      <c r="AV19" s="3746"/>
      <c r="AW19" s="3746"/>
      <c r="AX19" s="3746"/>
      <c r="AY19" s="3746"/>
      <c r="AZ19" s="3746"/>
      <c r="BA19" s="967"/>
      <c r="BB19" s="967"/>
      <c r="BC19" s="967"/>
      <c r="BD19" s="967"/>
      <c r="BE19" s="967"/>
      <c r="BF19" s="967"/>
      <c r="BG19" s="3397">
        <v>1194</v>
      </c>
      <c r="BH19" s="142"/>
      <c r="BI19" s="142"/>
      <c r="BJ19" s="959"/>
      <c r="BK19" s="959"/>
      <c r="BL19" s="959"/>
      <c r="BM19" s="3150">
        <f t="shared" si="21"/>
        <v>62.842105263157897</v>
      </c>
      <c r="BN19" s="3150"/>
      <c r="BO19" s="198" t="s">
        <v>40</v>
      </c>
      <c r="BP19" s="1914"/>
      <c r="BQ19" s="2902">
        <f t="shared" ref="BQ19:BQ20" si="22">H19*$BQ$17</f>
        <v>1193.675</v>
      </c>
      <c r="BR19" s="2902"/>
      <c r="BS19" s="2066"/>
      <c r="BT19" s="2902"/>
      <c r="BU19" s="2902"/>
      <c r="BV19" s="2902"/>
      <c r="BW19" s="2902"/>
      <c r="BX19" s="1915"/>
      <c r="BY19" s="2955"/>
      <c r="BZ19" s="2955"/>
      <c r="CA19" s="2955"/>
      <c r="CB19" s="2955"/>
      <c r="CC19" s="2955"/>
    </row>
    <row r="20" spans="1:81" s="2343" customFormat="1" ht="38.25" customHeight="1">
      <c r="A20" s="2196">
        <v>3</v>
      </c>
      <c r="B20" s="3749" t="s">
        <v>2564</v>
      </c>
      <c r="C20" s="3237" t="s">
        <v>2515</v>
      </c>
      <c r="D20" s="3238" t="s">
        <v>2516</v>
      </c>
      <c r="E20" s="3238" t="s">
        <v>259</v>
      </c>
      <c r="F20" s="1918" t="s">
        <v>2561</v>
      </c>
      <c r="G20" s="3749">
        <v>861</v>
      </c>
      <c r="H20" s="3749">
        <v>820</v>
      </c>
      <c r="I20" s="1941"/>
      <c r="J20" s="1941"/>
      <c r="K20" s="1941"/>
      <c r="L20" s="1941"/>
      <c r="M20" s="1941"/>
      <c r="N20" s="1941"/>
      <c r="O20" s="1941"/>
      <c r="P20" s="1941"/>
      <c r="Q20" s="1941"/>
      <c r="R20" s="1941"/>
      <c r="S20" s="1941"/>
      <c r="T20" s="1941"/>
      <c r="U20" s="1941"/>
      <c r="V20" s="1941"/>
      <c r="W20" s="1941"/>
      <c r="X20" s="1941"/>
      <c r="Y20" s="1941">
        <f>T20-W20+X20</f>
        <v>0</v>
      </c>
      <c r="Z20" s="1941"/>
      <c r="AA20" s="1941"/>
      <c r="AB20" s="1941"/>
      <c r="AC20" s="1941"/>
      <c r="AD20" s="1941"/>
      <c r="AE20" s="1941"/>
      <c r="AF20" s="1941"/>
      <c r="AG20" s="1941"/>
      <c r="AH20" s="1941"/>
      <c r="AI20" s="1941"/>
      <c r="AJ20" s="1941"/>
      <c r="AK20" s="1941"/>
      <c r="AL20" s="1941"/>
      <c r="AM20" s="1941"/>
      <c r="AN20" s="1941"/>
      <c r="AO20" s="1941"/>
      <c r="AP20" s="1941"/>
      <c r="AQ20" s="1941"/>
      <c r="AR20" s="3746"/>
      <c r="AS20" s="3746"/>
      <c r="AT20" s="3746"/>
      <c r="AU20" s="3746"/>
      <c r="AV20" s="3746"/>
      <c r="AW20" s="3746"/>
      <c r="AX20" s="3746"/>
      <c r="AY20" s="3746"/>
      <c r="AZ20" s="3746"/>
      <c r="BA20" s="967"/>
      <c r="BB20" s="967"/>
      <c r="BC20" s="967"/>
      <c r="BD20" s="967"/>
      <c r="BE20" s="967"/>
      <c r="BF20" s="967"/>
      <c r="BG20" s="3397">
        <v>515</v>
      </c>
      <c r="BH20" s="142"/>
      <c r="BI20" s="142"/>
      <c r="BJ20" s="959"/>
      <c r="BK20" s="959"/>
      <c r="BL20" s="959"/>
      <c r="BM20" s="3150">
        <f t="shared" si="21"/>
        <v>62.804878048780488</v>
      </c>
      <c r="BN20" s="3150"/>
      <c r="BO20" s="198" t="s">
        <v>40</v>
      </c>
      <c r="BP20" s="1914"/>
      <c r="BQ20" s="2902">
        <f t="shared" si="22"/>
        <v>515.16499999999996</v>
      </c>
      <c r="BR20" s="2902"/>
      <c r="BS20" s="2066"/>
      <c r="BT20" s="2902"/>
      <c r="BU20" s="2902"/>
      <c r="BV20" s="2902"/>
      <c r="BW20" s="2902"/>
      <c r="BX20" s="1915"/>
      <c r="BY20" s="2955"/>
      <c r="BZ20" s="2955"/>
      <c r="CA20" s="2955"/>
      <c r="CB20" s="2955"/>
      <c r="CC20" s="2955"/>
    </row>
    <row r="21" spans="1:81" s="28" customFormat="1" ht="28.5" customHeight="1">
      <c r="A21" s="2195" t="s">
        <v>48</v>
      </c>
      <c r="B21" s="1661" t="s">
        <v>49</v>
      </c>
      <c r="C21" s="1653"/>
      <c r="D21" s="1653"/>
      <c r="E21" s="1504"/>
      <c r="F21" s="1504"/>
      <c r="G21" s="1453">
        <f>G22+G25</f>
        <v>18509</v>
      </c>
      <c r="H21" s="1453">
        <f t="shared" ref="H21:BG21" si="23">H22+H25</f>
        <v>14212</v>
      </c>
      <c r="I21" s="1655">
        <f t="shared" si="23"/>
        <v>4277</v>
      </c>
      <c r="J21" s="1655">
        <f t="shared" si="23"/>
        <v>20</v>
      </c>
      <c r="K21" s="1655">
        <f t="shared" si="23"/>
        <v>14212</v>
      </c>
      <c r="L21" s="1655">
        <f t="shared" si="23"/>
        <v>14212</v>
      </c>
      <c r="M21" s="1655">
        <f t="shared" si="23"/>
        <v>454.03899999999999</v>
      </c>
      <c r="N21" s="1655">
        <f t="shared" si="23"/>
        <v>454.03899999999999</v>
      </c>
      <c r="O21" s="1655">
        <f t="shared" si="23"/>
        <v>0</v>
      </c>
      <c r="P21" s="1655">
        <f t="shared" si="23"/>
        <v>0</v>
      </c>
      <c r="Q21" s="1655">
        <f t="shared" si="23"/>
        <v>0</v>
      </c>
      <c r="R21" s="1655">
        <f t="shared" si="23"/>
        <v>0</v>
      </c>
      <c r="S21" s="1655">
        <f t="shared" si="23"/>
        <v>9148</v>
      </c>
      <c r="T21" s="1655">
        <f t="shared" si="23"/>
        <v>9148</v>
      </c>
      <c r="U21" s="1655">
        <f t="shared" si="23"/>
        <v>0</v>
      </c>
      <c r="V21" s="1655">
        <f t="shared" si="23"/>
        <v>0</v>
      </c>
      <c r="W21" s="1655"/>
      <c r="X21" s="1655"/>
      <c r="Y21" s="1655">
        <f t="shared" si="14"/>
        <v>9148</v>
      </c>
      <c r="Z21" s="1655">
        <f t="shared" si="23"/>
        <v>0</v>
      </c>
      <c r="AA21" s="1655">
        <f t="shared" si="23"/>
        <v>0</v>
      </c>
      <c r="AB21" s="1655">
        <f t="shared" si="23"/>
        <v>0</v>
      </c>
      <c r="AC21" s="1655">
        <f t="shared" si="23"/>
        <v>0</v>
      </c>
      <c r="AD21" s="1655">
        <f t="shared" si="23"/>
        <v>574.03899999999999</v>
      </c>
      <c r="AE21" s="1655">
        <f t="shared" si="23"/>
        <v>574.03899999999999</v>
      </c>
      <c r="AF21" s="1655">
        <f t="shared" si="23"/>
        <v>0</v>
      </c>
      <c r="AG21" s="1655">
        <f t="shared" si="23"/>
        <v>0</v>
      </c>
      <c r="AH21" s="1655">
        <f t="shared" si="23"/>
        <v>0</v>
      </c>
      <c r="AI21" s="1655">
        <f t="shared" si="23"/>
        <v>0</v>
      </c>
      <c r="AJ21" s="1655">
        <f t="shared" si="23"/>
        <v>0</v>
      </c>
      <c r="AK21" s="1655">
        <f t="shared" si="23"/>
        <v>0</v>
      </c>
      <c r="AL21" s="1655">
        <f t="shared" si="23"/>
        <v>9148</v>
      </c>
      <c r="AM21" s="1655">
        <f t="shared" si="23"/>
        <v>9148</v>
      </c>
      <c r="AN21" s="1655">
        <f t="shared" si="23"/>
        <v>0</v>
      </c>
      <c r="AO21" s="1655">
        <f t="shared" si="23"/>
        <v>0</v>
      </c>
      <c r="AP21" s="1453">
        <f t="shared" si="23"/>
        <v>9148</v>
      </c>
      <c r="AQ21" s="1453">
        <f t="shared" si="23"/>
        <v>9148</v>
      </c>
      <c r="AR21" s="1656">
        <f t="shared" si="23"/>
        <v>0</v>
      </c>
      <c r="AS21" s="1656">
        <f t="shared" si="23"/>
        <v>0</v>
      </c>
      <c r="AT21" s="1656">
        <f t="shared" si="23"/>
        <v>9341</v>
      </c>
      <c r="AU21" s="1656">
        <f t="shared" si="23"/>
        <v>5064</v>
      </c>
      <c r="AV21" s="1656">
        <f t="shared" si="23"/>
        <v>0</v>
      </c>
      <c r="AW21" s="1656">
        <f t="shared" si="23"/>
        <v>4277</v>
      </c>
      <c r="AX21" s="1656">
        <f t="shared" si="23"/>
        <v>0</v>
      </c>
      <c r="AY21" s="1656">
        <f t="shared" si="23"/>
        <v>9341</v>
      </c>
      <c r="AZ21" s="1656">
        <f t="shared" si="23"/>
        <v>5064</v>
      </c>
      <c r="BA21" s="1656">
        <f t="shared" si="23"/>
        <v>0</v>
      </c>
      <c r="BB21" s="1656">
        <f t="shared" si="23"/>
        <v>4277</v>
      </c>
      <c r="BC21" s="1656">
        <f t="shared" si="23"/>
        <v>0</v>
      </c>
      <c r="BD21" s="1656">
        <f t="shared" si="23"/>
        <v>0</v>
      </c>
      <c r="BE21" s="1656">
        <f t="shared" si="23"/>
        <v>0</v>
      </c>
      <c r="BF21" s="1656">
        <f t="shared" si="23"/>
        <v>0</v>
      </c>
      <c r="BG21" s="3668">
        <f t="shared" si="23"/>
        <v>22369</v>
      </c>
      <c r="BH21" s="1655">
        <f>'PL 3 PB DATP'!H10</f>
        <v>22369</v>
      </c>
      <c r="BI21" s="1655">
        <f>AP21-S21</f>
        <v>0</v>
      </c>
      <c r="BJ21" s="1658"/>
      <c r="BK21" s="1658"/>
      <c r="BL21" s="1658"/>
      <c r="BM21" s="1669"/>
      <c r="BN21" s="1669"/>
      <c r="BO21" s="1658"/>
      <c r="BP21" s="1659"/>
      <c r="BQ21" s="1370"/>
      <c r="BR21" s="1370"/>
      <c r="BS21" s="19"/>
      <c r="BT21" s="1370"/>
      <c r="BU21" s="1370"/>
      <c r="BV21" s="1370" t="s">
        <v>2492</v>
      </c>
      <c r="BW21" s="1370"/>
      <c r="BX21" s="1660">
        <f>BH21-BG21</f>
        <v>0</v>
      </c>
      <c r="BY21" s="53"/>
    </row>
    <row r="22" spans="1:81" s="28" customFormat="1" ht="34.5" customHeight="1">
      <c r="A22" s="2220" t="s">
        <v>73</v>
      </c>
      <c r="B22" s="1942" t="s">
        <v>2420</v>
      </c>
      <c r="C22" s="1653"/>
      <c r="D22" s="1653"/>
      <c r="E22" s="1504"/>
      <c r="F22" s="1548"/>
      <c r="G22" s="1453">
        <f>SUM(G23:G24)</f>
        <v>18509</v>
      </c>
      <c r="H22" s="1453">
        <f t="shared" ref="H22:BG22" si="24">SUM(H23:H24)</f>
        <v>14212</v>
      </c>
      <c r="I22" s="1655">
        <f t="shared" si="24"/>
        <v>4277</v>
      </c>
      <c r="J22" s="1655">
        <f t="shared" si="24"/>
        <v>20</v>
      </c>
      <c r="K22" s="1655">
        <f t="shared" si="24"/>
        <v>14212</v>
      </c>
      <c r="L22" s="1655">
        <f t="shared" si="24"/>
        <v>14212</v>
      </c>
      <c r="M22" s="1655">
        <f t="shared" si="24"/>
        <v>454.03899999999999</v>
      </c>
      <c r="N22" s="1655">
        <f t="shared" si="24"/>
        <v>454.03899999999999</v>
      </c>
      <c r="O22" s="1655">
        <f t="shared" si="24"/>
        <v>0</v>
      </c>
      <c r="P22" s="1655">
        <f t="shared" si="24"/>
        <v>0</v>
      </c>
      <c r="Q22" s="1655">
        <f t="shared" si="24"/>
        <v>0</v>
      </c>
      <c r="R22" s="1655">
        <f t="shared" si="24"/>
        <v>0</v>
      </c>
      <c r="S22" s="1655">
        <f t="shared" si="24"/>
        <v>9148</v>
      </c>
      <c r="T22" s="1655">
        <f t="shared" si="24"/>
        <v>9148</v>
      </c>
      <c r="U22" s="1655">
        <f t="shared" si="24"/>
        <v>0</v>
      </c>
      <c r="V22" s="1655">
        <f t="shared" si="24"/>
        <v>0</v>
      </c>
      <c r="W22" s="1655"/>
      <c r="X22" s="1655"/>
      <c r="Y22" s="1655">
        <f t="shared" si="14"/>
        <v>9148</v>
      </c>
      <c r="Z22" s="1655">
        <f t="shared" si="24"/>
        <v>0</v>
      </c>
      <c r="AA22" s="1655">
        <f t="shared" si="24"/>
        <v>0</v>
      </c>
      <c r="AB22" s="1655">
        <f t="shared" si="24"/>
        <v>0</v>
      </c>
      <c r="AC22" s="1655">
        <f t="shared" si="24"/>
        <v>0</v>
      </c>
      <c r="AD22" s="1655">
        <f t="shared" si="24"/>
        <v>574.03899999999999</v>
      </c>
      <c r="AE22" s="1655">
        <f t="shared" si="24"/>
        <v>574.03899999999999</v>
      </c>
      <c r="AF22" s="1655">
        <f t="shared" si="24"/>
        <v>0</v>
      </c>
      <c r="AG22" s="1655">
        <f t="shared" si="24"/>
        <v>0</v>
      </c>
      <c r="AH22" s="1655">
        <f t="shared" si="24"/>
        <v>0</v>
      </c>
      <c r="AI22" s="1655">
        <f t="shared" si="24"/>
        <v>0</v>
      </c>
      <c r="AJ22" s="1655">
        <f t="shared" si="24"/>
        <v>0</v>
      </c>
      <c r="AK22" s="1655">
        <f t="shared" si="24"/>
        <v>0</v>
      </c>
      <c r="AL22" s="1655">
        <f t="shared" si="24"/>
        <v>9148</v>
      </c>
      <c r="AM22" s="1655">
        <f t="shared" si="24"/>
        <v>9148</v>
      </c>
      <c r="AN22" s="1655">
        <f t="shared" si="24"/>
        <v>0</v>
      </c>
      <c r="AO22" s="1655">
        <f t="shared" si="24"/>
        <v>0</v>
      </c>
      <c r="AP22" s="1453">
        <f t="shared" si="24"/>
        <v>9148</v>
      </c>
      <c r="AQ22" s="1453">
        <f t="shared" si="24"/>
        <v>9148</v>
      </c>
      <c r="AR22" s="1656">
        <f t="shared" si="24"/>
        <v>0</v>
      </c>
      <c r="AS22" s="1656">
        <f t="shared" si="24"/>
        <v>0</v>
      </c>
      <c r="AT22" s="1656">
        <f t="shared" si="24"/>
        <v>9341</v>
      </c>
      <c r="AU22" s="1656">
        <f t="shared" si="24"/>
        <v>5064</v>
      </c>
      <c r="AV22" s="1656">
        <f t="shared" si="24"/>
        <v>0</v>
      </c>
      <c r="AW22" s="1656">
        <f t="shared" si="24"/>
        <v>4277</v>
      </c>
      <c r="AX22" s="1656">
        <f t="shared" si="24"/>
        <v>0</v>
      </c>
      <c r="AY22" s="1656">
        <f t="shared" si="24"/>
        <v>9341</v>
      </c>
      <c r="AZ22" s="1656">
        <f t="shared" si="24"/>
        <v>5064</v>
      </c>
      <c r="BA22" s="1656">
        <f t="shared" si="24"/>
        <v>0</v>
      </c>
      <c r="BB22" s="1656">
        <f t="shared" si="24"/>
        <v>4277</v>
      </c>
      <c r="BC22" s="1656">
        <f t="shared" si="24"/>
        <v>0</v>
      </c>
      <c r="BD22" s="1656">
        <f t="shared" si="24"/>
        <v>0</v>
      </c>
      <c r="BE22" s="1656">
        <f t="shared" si="24"/>
        <v>0</v>
      </c>
      <c r="BF22" s="1656">
        <f t="shared" si="24"/>
        <v>0</v>
      </c>
      <c r="BG22" s="3668">
        <f t="shared" si="24"/>
        <v>5064</v>
      </c>
      <c r="BH22" s="1655"/>
      <c r="BI22" s="1655"/>
      <c r="BJ22" s="1691"/>
      <c r="BK22" s="1691"/>
      <c r="BL22" s="1691"/>
      <c r="BM22" s="1692"/>
      <c r="BN22" s="1692"/>
      <c r="BO22" s="1691"/>
      <c r="BP22" s="1943"/>
      <c r="BQ22" s="2904"/>
      <c r="BR22" s="2904"/>
      <c r="BS22" s="1617"/>
      <c r="BT22" s="2904"/>
      <c r="BU22" s="2904"/>
      <c r="BV22" s="1370" t="s">
        <v>2492</v>
      </c>
      <c r="BW22" s="2958" t="s">
        <v>2496</v>
      </c>
      <c r="BX22" s="1660"/>
      <c r="BY22" s="53"/>
    </row>
    <row r="23" spans="1:81" s="2363" customFormat="1" ht="38.25" customHeight="1">
      <c r="A23" s="2194">
        <v>1</v>
      </c>
      <c r="B23" s="2959" t="s">
        <v>2111</v>
      </c>
      <c r="C23" s="1676" t="s">
        <v>2064</v>
      </c>
      <c r="D23" s="1674"/>
      <c r="E23" s="3462" t="s">
        <v>237</v>
      </c>
      <c r="F23" s="1511" t="s">
        <v>2112</v>
      </c>
      <c r="G23" s="1403">
        <f t="shared" ref="G23:G24" si="25">+H23+I23+J23</f>
        <v>620</v>
      </c>
      <c r="H23" s="1403">
        <v>600</v>
      </c>
      <c r="I23" s="1667"/>
      <c r="J23" s="1667">
        <v>20</v>
      </c>
      <c r="K23" s="1667">
        <f t="shared" ref="K23:K24" si="26">+L23</f>
        <v>600</v>
      </c>
      <c r="L23" s="1667">
        <v>600</v>
      </c>
      <c r="M23" s="1678"/>
      <c r="N23" s="1678"/>
      <c r="O23" s="1667"/>
      <c r="P23" s="1667"/>
      <c r="Q23" s="1667"/>
      <c r="R23" s="1667"/>
      <c r="S23" s="1667">
        <f t="shared" si="13"/>
        <v>594</v>
      </c>
      <c r="T23" s="1667">
        <v>594</v>
      </c>
      <c r="U23" s="1667"/>
      <c r="V23" s="1667"/>
      <c r="W23" s="1667"/>
      <c r="X23" s="1667"/>
      <c r="Y23" s="1667">
        <f t="shared" si="14"/>
        <v>594</v>
      </c>
      <c r="Z23" s="1667">
        <f t="shared" si="15"/>
        <v>0</v>
      </c>
      <c r="AA23" s="1667"/>
      <c r="AB23" s="1667"/>
      <c r="AC23" s="1667"/>
      <c r="AD23" s="1667">
        <f t="shared" si="8"/>
        <v>0</v>
      </c>
      <c r="AE23" s="1667">
        <v>0</v>
      </c>
      <c r="AF23" s="1667"/>
      <c r="AG23" s="1667"/>
      <c r="AH23" s="1667">
        <f t="shared" si="9"/>
        <v>0</v>
      </c>
      <c r="AI23" s="1667"/>
      <c r="AJ23" s="1667"/>
      <c r="AK23" s="1667"/>
      <c r="AL23" s="1667">
        <f t="shared" si="10"/>
        <v>594</v>
      </c>
      <c r="AM23" s="1667">
        <v>594</v>
      </c>
      <c r="AN23" s="1667"/>
      <c r="AO23" s="1667"/>
      <c r="AP23" s="1403">
        <f t="shared" si="16"/>
        <v>594</v>
      </c>
      <c r="AQ23" s="1403">
        <f t="shared" ref="AQ23:AQ24" si="27">+P23+T23</f>
        <v>594</v>
      </c>
      <c r="AR23" s="1666"/>
      <c r="AS23" s="1666"/>
      <c r="AT23" s="1666">
        <f t="shared" si="11"/>
        <v>6</v>
      </c>
      <c r="AU23" s="1666">
        <f t="shared" ref="AU23" si="28">+L23-P23-AQ23</f>
        <v>6</v>
      </c>
      <c r="AV23" s="1666"/>
      <c r="AW23" s="1666"/>
      <c r="AX23" s="1666"/>
      <c r="AY23" s="1666">
        <f t="shared" si="12"/>
        <v>6</v>
      </c>
      <c r="AZ23" s="1666">
        <f t="shared" ref="AZ23:AZ24" si="29">+AU23</f>
        <v>6</v>
      </c>
      <c r="BA23" s="1666"/>
      <c r="BB23" s="1666"/>
      <c r="BC23" s="1666"/>
      <c r="BD23" s="1666"/>
      <c r="BE23" s="1666"/>
      <c r="BF23" s="1666"/>
      <c r="BG23" s="3669">
        <v>6</v>
      </c>
      <c r="BH23" s="1667"/>
      <c r="BI23" s="1667">
        <f t="shared" si="18"/>
        <v>0</v>
      </c>
      <c r="BJ23" s="1658">
        <v>2023</v>
      </c>
      <c r="BK23" s="1658" t="s">
        <v>910</v>
      </c>
      <c r="BL23" s="1658"/>
      <c r="BM23" s="1669">
        <f t="shared" si="19"/>
        <v>100</v>
      </c>
      <c r="BN23" s="1669">
        <f>BG23/AU23*100</f>
        <v>100</v>
      </c>
      <c r="BO23" s="1658" t="s">
        <v>40</v>
      </c>
      <c r="BP23" s="2957"/>
      <c r="BQ23" s="2958"/>
      <c r="BR23" s="2958"/>
      <c r="BS23" s="19"/>
      <c r="BT23" s="2958"/>
      <c r="BU23" s="2958"/>
      <c r="BV23" s="1370" t="s">
        <v>2492</v>
      </c>
      <c r="BW23" s="2958" t="s">
        <v>2496</v>
      </c>
      <c r="BX23" s="2954"/>
      <c r="BY23" s="50"/>
      <c r="BZ23" s="501"/>
      <c r="CA23" s="501"/>
      <c r="CB23" s="501"/>
      <c r="CC23" s="501"/>
    </row>
    <row r="24" spans="1:81" s="2363" customFormat="1" ht="42.75" customHeight="1">
      <c r="A24" s="2194">
        <v>2</v>
      </c>
      <c r="B24" s="2959" t="s">
        <v>2140</v>
      </c>
      <c r="C24" s="1676" t="s">
        <v>49</v>
      </c>
      <c r="D24" s="1674"/>
      <c r="E24" s="3462" t="s">
        <v>237</v>
      </c>
      <c r="F24" s="1511" t="s">
        <v>2141</v>
      </c>
      <c r="G24" s="1403">
        <f t="shared" si="25"/>
        <v>17889</v>
      </c>
      <c r="H24" s="1403">
        <f>5058+8554</f>
        <v>13612</v>
      </c>
      <c r="I24" s="1667">
        <v>4277</v>
      </c>
      <c r="J24" s="1667"/>
      <c r="K24" s="1667">
        <f t="shared" si="26"/>
        <v>13612</v>
      </c>
      <c r="L24" s="1667">
        <f>5058+8554</f>
        <v>13612</v>
      </c>
      <c r="M24" s="1680">
        <v>454.03899999999999</v>
      </c>
      <c r="N24" s="1680">
        <v>454.03899999999999</v>
      </c>
      <c r="O24" s="1667"/>
      <c r="P24" s="1667"/>
      <c r="Q24" s="1667"/>
      <c r="R24" s="1667"/>
      <c r="S24" s="1667">
        <f t="shared" si="13"/>
        <v>8554</v>
      </c>
      <c r="T24" s="1667">
        <v>8554</v>
      </c>
      <c r="U24" s="1667"/>
      <c r="V24" s="1667"/>
      <c r="W24" s="1667"/>
      <c r="X24" s="1667"/>
      <c r="Y24" s="1667">
        <f t="shared" si="14"/>
        <v>8554</v>
      </c>
      <c r="Z24" s="1667">
        <f t="shared" si="15"/>
        <v>0</v>
      </c>
      <c r="AA24" s="1667"/>
      <c r="AB24" s="1667"/>
      <c r="AC24" s="1667"/>
      <c r="AD24" s="1667">
        <f t="shared" si="8"/>
        <v>574.03899999999999</v>
      </c>
      <c r="AE24" s="1667">
        <v>574.03899999999999</v>
      </c>
      <c r="AF24" s="1667"/>
      <c r="AG24" s="1667"/>
      <c r="AH24" s="1667">
        <f t="shared" si="9"/>
        <v>0</v>
      </c>
      <c r="AI24" s="1667"/>
      <c r="AJ24" s="1667"/>
      <c r="AK24" s="1667"/>
      <c r="AL24" s="1667">
        <f t="shared" si="10"/>
        <v>8554</v>
      </c>
      <c r="AM24" s="1667">
        <v>8554</v>
      </c>
      <c r="AN24" s="1667"/>
      <c r="AO24" s="1667"/>
      <c r="AP24" s="1403">
        <f t="shared" si="16"/>
        <v>8554</v>
      </c>
      <c r="AQ24" s="1403">
        <f t="shared" si="27"/>
        <v>8554</v>
      </c>
      <c r="AR24" s="1666"/>
      <c r="AS24" s="1666"/>
      <c r="AT24" s="1666">
        <f t="shared" si="11"/>
        <v>9335</v>
      </c>
      <c r="AU24" s="1666">
        <f>+L24-P24-AQ24</f>
        <v>5058</v>
      </c>
      <c r="AV24" s="1666"/>
      <c r="AW24" s="1666">
        <v>4277</v>
      </c>
      <c r="AX24" s="1666"/>
      <c r="AY24" s="1666">
        <f t="shared" si="12"/>
        <v>9335</v>
      </c>
      <c r="AZ24" s="1666">
        <f t="shared" si="29"/>
        <v>5058</v>
      </c>
      <c r="BA24" s="1666"/>
      <c r="BB24" s="1666">
        <v>4277</v>
      </c>
      <c r="BC24" s="1666"/>
      <c r="BD24" s="1666"/>
      <c r="BE24" s="1666"/>
      <c r="BF24" s="1666"/>
      <c r="BG24" s="3669">
        <v>5058</v>
      </c>
      <c r="BH24" s="1667"/>
      <c r="BI24" s="1667">
        <f t="shared" si="18"/>
        <v>0</v>
      </c>
      <c r="BJ24" s="1658">
        <v>2023</v>
      </c>
      <c r="BK24" s="1658" t="s">
        <v>2322</v>
      </c>
      <c r="BL24" s="1658" t="s">
        <v>2327</v>
      </c>
      <c r="BM24" s="1669">
        <f t="shared" si="19"/>
        <v>100</v>
      </c>
      <c r="BN24" s="1669">
        <f t="shared" si="17"/>
        <v>100</v>
      </c>
      <c r="BO24" s="1658" t="s">
        <v>40</v>
      </c>
      <c r="BP24" s="2957"/>
      <c r="BQ24" s="2958"/>
      <c r="BR24" s="2958"/>
      <c r="BS24" s="19"/>
      <c r="BT24" s="2958"/>
      <c r="BU24" s="2958"/>
      <c r="BV24" s="1370" t="s">
        <v>2492</v>
      </c>
      <c r="BW24" s="2958" t="s">
        <v>2496</v>
      </c>
      <c r="BX24" s="2954"/>
      <c r="BY24" s="50"/>
      <c r="BZ24" s="501"/>
      <c r="CA24" s="501"/>
      <c r="CB24" s="501"/>
      <c r="CC24" s="501"/>
    </row>
    <row r="25" spans="1:81" s="2368" customFormat="1" ht="32.25" customHeight="1">
      <c r="A25" s="2220" t="s">
        <v>74</v>
      </c>
      <c r="B25" s="3035" t="s">
        <v>2468</v>
      </c>
      <c r="C25" s="1944"/>
      <c r="D25" s="71"/>
      <c r="E25" s="3463"/>
      <c r="F25" s="1548"/>
      <c r="G25" s="1453"/>
      <c r="H25" s="1453"/>
      <c r="I25" s="1655"/>
      <c r="J25" s="1655"/>
      <c r="K25" s="1655"/>
      <c r="L25" s="1655"/>
      <c r="M25" s="1655"/>
      <c r="N25" s="1655"/>
      <c r="O25" s="1655"/>
      <c r="P25" s="1655"/>
      <c r="Q25" s="1655"/>
      <c r="R25" s="1655"/>
      <c r="S25" s="1655"/>
      <c r="T25" s="1655"/>
      <c r="U25" s="1655"/>
      <c r="V25" s="1655"/>
      <c r="W25" s="1655"/>
      <c r="X25" s="1655"/>
      <c r="Y25" s="1655">
        <f t="shared" si="14"/>
        <v>0</v>
      </c>
      <c r="Z25" s="1655"/>
      <c r="AA25" s="1655"/>
      <c r="AB25" s="1655"/>
      <c r="AC25" s="1655"/>
      <c r="AD25" s="1655"/>
      <c r="AE25" s="1655"/>
      <c r="AF25" s="1655"/>
      <c r="AG25" s="1655"/>
      <c r="AH25" s="1655"/>
      <c r="AI25" s="1655"/>
      <c r="AJ25" s="1655"/>
      <c r="AK25" s="1655"/>
      <c r="AL25" s="1655"/>
      <c r="AM25" s="1655"/>
      <c r="AN25" s="1655"/>
      <c r="AO25" s="1655"/>
      <c r="AP25" s="1453"/>
      <c r="AQ25" s="1453"/>
      <c r="AR25" s="1656"/>
      <c r="AS25" s="1656"/>
      <c r="AT25" s="1656"/>
      <c r="AU25" s="1656"/>
      <c r="AV25" s="1656"/>
      <c r="AW25" s="1656"/>
      <c r="AX25" s="1656"/>
      <c r="AY25" s="1656"/>
      <c r="AZ25" s="1656"/>
      <c r="BA25" s="1656"/>
      <c r="BB25" s="1656"/>
      <c r="BC25" s="1656"/>
      <c r="BD25" s="1656"/>
      <c r="BE25" s="1656"/>
      <c r="BF25" s="1656"/>
      <c r="BG25" s="3668">
        <v>17305</v>
      </c>
      <c r="BH25" s="1655"/>
      <c r="BI25" s="142"/>
      <c r="BJ25" s="959"/>
      <c r="BK25" s="959"/>
      <c r="BL25" s="959"/>
      <c r="BM25" s="3150"/>
      <c r="BN25" s="3150"/>
      <c r="BO25" s="959" t="s">
        <v>2327</v>
      </c>
      <c r="BP25" s="2960"/>
      <c r="BQ25" s="3006"/>
      <c r="BR25" s="3006"/>
      <c r="BS25" s="2053"/>
      <c r="BT25" s="3006"/>
      <c r="BU25" s="3006"/>
      <c r="BV25" s="1370" t="s">
        <v>2492</v>
      </c>
      <c r="BW25" s="2958" t="s">
        <v>2496</v>
      </c>
      <c r="BX25" s="1915"/>
      <c r="BY25" s="28"/>
      <c r="BZ25" s="28"/>
      <c r="CA25" s="28"/>
      <c r="CB25" s="28"/>
      <c r="CC25" s="28"/>
    </row>
    <row r="26" spans="1:81" s="28" customFormat="1" ht="39" customHeight="1">
      <c r="A26" s="2195" t="s">
        <v>50</v>
      </c>
      <c r="B26" s="1661" t="s">
        <v>51</v>
      </c>
      <c r="C26" s="1653"/>
      <c r="D26" s="1653"/>
      <c r="E26" s="1504"/>
      <c r="F26" s="1504"/>
      <c r="G26" s="1453">
        <f>G27+G30</f>
        <v>4340</v>
      </c>
      <c r="H26" s="1453">
        <f t="shared" ref="H26:BG26" si="30">H27+H30</f>
        <v>4340</v>
      </c>
      <c r="I26" s="1655">
        <f t="shared" si="30"/>
        <v>0</v>
      </c>
      <c r="J26" s="1655">
        <f t="shared" si="30"/>
        <v>0</v>
      </c>
      <c r="K26" s="1655">
        <f t="shared" si="30"/>
        <v>4340</v>
      </c>
      <c r="L26" s="1655">
        <f t="shared" si="30"/>
        <v>4340</v>
      </c>
      <c r="M26" s="1655">
        <f t="shared" si="30"/>
        <v>0</v>
      </c>
      <c r="N26" s="1655">
        <f t="shared" si="30"/>
        <v>0</v>
      </c>
      <c r="O26" s="1655">
        <f t="shared" si="30"/>
        <v>0</v>
      </c>
      <c r="P26" s="1655">
        <f t="shared" si="30"/>
        <v>0</v>
      </c>
      <c r="Q26" s="1655">
        <f t="shared" si="30"/>
        <v>0</v>
      </c>
      <c r="R26" s="1655">
        <f t="shared" si="30"/>
        <v>0</v>
      </c>
      <c r="S26" s="1655">
        <f t="shared" si="30"/>
        <v>1955</v>
      </c>
      <c r="T26" s="1655">
        <f t="shared" si="30"/>
        <v>1955</v>
      </c>
      <c r="U26" s="1655">
        <f t="shared" si="30"/>
        <v>0</v>
      </c>
      <c r="V26" s="1655">
        <f t="shared" si="30"/>
        <v>0</v>
      </c>
      <c r="W26" s="1655"/>
      <c r="X26" s="1655"/>
      <c r="Y26" s="1655">
        <f t="shared" si="14"/>
        <v>1955</v>
      </c>
      <c r="Z26" s="1655">
        <f t="shared" si="30"/>
        <v>0</v>
      </c>
      <c r="AA26" s="1655">
        <f t="shared" si="30"/>
        <v>0</v>
      </c>
      <c r="AB26" s="1655">
        <f t="shared" si="30"/>
        <v>0</v>
      </c>
      <c r="AC26" s="1655">
        <f t="shared" si="30"/>
        <v>0</v>
      </c>
      <c r="AD26" s="1655">
        <f t="shared" si="30"/>
        <v>875.21510000000012</v>
      </c>
      <c r="AE26" s="1655">
        <f t="shared" si="30"/>
        <v>875.21510000000012</v>
      </c>
      <c r="AF26" s="1655">
        <f t="shared" si="30"/>
        <v>0</v>
      </c>
      <c r="AG26" s="1655">
        <f t="shared" si="30"/>
        <v>0</v>
      </c>
      <c r="AH26" s="1655">
        <f t="shared" si="30"/>
        <v>0</v>
      </c>
      <c r="AI26" s="1655">
        <f t="shared" si="30"/>
        <v>0</v>
      </c>
      <c r="AJ26" s="1655">
        <f t="shared" si="30"/>
        <v>0</v>
      </c>
      <c r="AK26" s="1655">
        <f t="shared" si="30"/>
        <v>0</v>
      </c>
      <c r="AL26" s="1655">
        <f t="shared" si="30"/>
        <v>1955</v>
      </c>
      <c r="AM26" s="1655">
        <f t="shared" si="30"/>
        <v>1955</v>
      </c>
      <c r="AN26" s="1655">
        <f t="shared" si="30"/>
        <v>0</v>
      </c>
      <c r="AO26" s="1655">
        <f t="shared" si="30"/>
        <v>0</v>
      </c>
      <c r="AP26" s="1453">
        <f t="shared" si="30"/>
        <v>1955</v>
      </c>
      <c r="AQ26" s="1453">
        <f t="shared" si="30"/>
        <v>1955</v>
      </c>
      <c r="AR26" s="1656">
        <f t="shared" si="30"/>
        <v>0</v>
      </c>
      <c r="AS26" s="1656">
        <f t="shared" si="30"/>
        <v>0</v>
      </c>
      <c r="AT26" s="1656">
        <f t="shared" si="30"/>
        <v>2385</v>
      </c>
      <c r="AU26" s="1656">
        <f t="shared" si="30"/>
        <v>2385</v>
      </c>
      <c r="AV26" s="1656">
        <f t="shared" si="30"/>
        <v>0</v>
      </c>
      <c r="AW26" s="1656">
        <f t="shared" si="30"/>
        <v>0</v>
      </c>
      <c r="AX26" s="1656">
        <f t="shared" si="30"/>
        <v>0</v>
      </c>
      <c r="AY26" s="1656">
        <f t="shared" si="30"/>
        <v>2385</v>
      </c>
      <c r="AZ26" s="1656">
        <f t="shared" si="30"/>
        <v>2385</v>
      </c>
      <c r="BA26" s="1656">
        <f t="shared" si="30"/>
        <v>0</v>
      </c>
      <c r="BB26" s="1656">
        <f t="shared" si="30"/>
        <v>0</v>
      </c>
      <c r="BC26" s="1656">
        <f t="shared" si="30"/>
        <v>0</v>
      </c>
      <c r="BD26" s="1656">
        <f t="shared" si="30"/>
        <v>0</v>
      </c>
      <c r="BE26" s="1656">
        <f t="shared" si="30"/>
        <v>0</v>
      </c>
      <c r="BF26" s="1656">
        <f t="shared" si="30"/>
        <v>0</v>
      </c>
      <c r="BG26" s="3668">
        <f t="shared" si="30"/>
        <v>7461</v>
      </c>
      <c r="BH26" s="1655">
        <f>'PL 3 PB DATP'!H11</f>
        <v>7461</v>
      </c>
      <c r="BI26" s="1655">
        <f>SUM(BI586:BI794)</f>
        <v>87881.73730399998</v>
      </c>
      <c r="BJ26" s="1658"/>
      <c r="BK26" s="1658"/>
      <c r="BL26" s="1658"/>
      <c r="BM26" s="1669"/>
      <c r="BN26" s="1669"/>
      <c r="BO26" s="1658"/>
      <c r="BP26" s="1659"/>
      <c r="BQ26" s="1370"/>
      <c r="BR26" s="1370"/>
      <c r="BS26" s="19"/>
      <c r="BT26" s="1370"/>
      <c r="BU26" s="1370"/>
      <c r="BV26" s="1370" t="s">
        <v>2492</v>
      </c>
      <c r="BW26" s="1370"/>
      <c r="BX26" s="1660">
        <f>BH26-BG585-BG27</f>
        <v>5076</v>
      </c>
      <c r="BY26" s="53"/>
    </row>
    <row r="27" spans="1:81" s="1624" customFormat="1" ht="39" customHeight="1">
      <c r="A27" s="2197" t="s">
        <v>73</v>
      </c>
      <c r="B27" s="1652" t="s">
        <v>2420</v>
      </c>
      <c r="C27" s="1688"/>
      <c r="D27" s="1688"/>
      <c r="E27" s="3464"/>
      <c r="F27" s="3464"/>
      <c r="G27" s="3465">
        <f>SUM(G28:G29)</f>
        <v>4340</v>
      </c>
      <c r="H27" s="3465">
        <f t="shared" ref="H27:BG27" si="31">SUM(H28:H29)</f>
        <v>4340</v>
      </c>
      <c r="I27" s="1690">
        <f t="shared" si="31"/>
        <v>0</v>
      </c>
      <c r="J27" s="1690">
        <f t="shared" si="31"/>
        <v>0</v>
      </c>
      <c r="K27" s="1690">
        <f t="shared" si="31"/>
        <v>4340</v>
      </c>
      <c r="L27" s="1690">
        <f t="shared" si="31"/>
        <v>4340</v>
      </c>
      <c r="M27" s="1690">
        <f t="shared" si="31"/>
        <v>0</v>
      </c>
      <c r="N27" s="1690">
        <f t="shared" si="31"/>
        <v>0</v>
      </c>
      <c r="O27" s="1690">
        <f t="shared" si="31"/>
        <v>0</v>
      </c>
      <c r="P27" s="1690">
        <f t="shared" si="31"/>
        <v>0</v>
      </c>
      <c r="Q27" s="1690">
        <f t="shared" si="31"/>
        <v>0</v>
      </c>
      <c r="R27" s="1690">
        <f t="shared" si="31"/>
        <v>0</v>
      </c>
      <c r="S27" s="1690">
        <f t="shared" si="31"/>
        <v>1955</v>
      </c>
      <c r="T27" s="1690">
        <f t="shared" si="31"/>
        <v>1955</v>
      </c>
      <c r="U27" s="1690">
        <f t="shared" si="31"/>
        <v>0</v>
      </c>
      <c r="V27" s="1690">
        <f t="shared" si="31"/>
        <v>0</v>
      </c>
      <c r="W27" s="1690"/>
      <c r="X27" s="1690"/>
      <c r="Y27" s="1690">
        <f t="shared" si="14"/>
        <v>1955</v>
      </c>
      <c r="Z27" s="1690">
        <f t="shared" si="31"/>
        <v>0</v>
      </c>
      <c r="AA27" s="1690">
        <f t="shared" si="31"/>
        <v>0</v>
      </c>
      <c r="AB27" s="1690">
        <f t="shared" si="31"/>
        <v>0</v>
      </c>
      <c r="AC27" s="1690">
        <f t="shared" si="31"/>
        <v>0</v>
      </c>
      <c r="AD27" s="1690">
        <f t="shared" si="31"/>
        <v>875.21510000000012</v>
      </c>
      <c r="AE27" s="1690">
        <f t="shared" si="31"/>
        <v>875.21510000000012</v>
      </c>
      <c r="AF27" s="1690">
        <f t="shared" si="31"/>
        <v>0</v>
      </c>
      <c r="AG27" s="1690">
        <f t="shared" si="31"/>
        <v>0</v>
      </c>
      <c r="AH27" s="1690">
        <f t="shared" si="31"/>
        <v>0</v>
      </c>
      <c r="AI27" s="1690">
        <f t="shared" si="31"/>
        <v>0</v>
      </c>
      <c r="AJ27" s="1690">
        <f t="shared" si="31"/>
        <v>0</v>
      </c>
      <c r="AK27" s="1690">
        <f t="shared" si="31"/>
        <v>0</v>
      </c>
      <c r="AL27" s="1690">
        <f t="shared" si="31"/>
        <v>1955</v>
      </c>
      <c r="AM27" s="1690">
        <f t="shared" si="31"/>
        <v>1955</v>
      </c>
      <c r="AN27" s="1690">
        <f t="shared" si="31"/>
        <v>0</v>
      </c>
      <c r="AO27" s="1690">
        <f t="shared" si="31"/>
        <v>0</v>
      </c>
      <c r="AP27" s="3465">
        <f t="shared" si="31"/>
        <v>1955</v>
      </c>
      <c r="AQ27" s="3465">
        <f t="shared" si="31"/>
        <v>1955</v>
      </c>
      <c r="AR27" s="3283">
        <f t="shared" si="31"/>
        <v>0</v>
      </c>
      <c r="AS27" s="3283">
        <f t="shared" si="31"/>
        <v>0</v>
      </c>
      <c r="AT27" s="3283">
        <f t="shared" si="31"/>
        <v>2385</v>
      </c>
      <c r="AU27" s="3283">
        <f t="shared" si="31"/>
        <v>2385</v>
      </c>
      <c r="AV27" s="3283">
        <f t="shared" si="31"/>
        <v>0</v>
      </c>
      <c r="AW27" s="3283">
        <f t="shared" si="31"/>
        <v>0</v>
      </c>
      <c r="AX27" s="3283">
        <f t="shared" si="31"/>
        <v>0</v>
      </c>
      <c r="AY27" s="3283">
        <f t="shared" si="31"/>
        <v>2385</v>
      </c>
      <c r="AZ27" s="3283">
        <f t="shared" si="31"/>
        <v>2385</v>
      </c>
      <c r="BA27" s="3283">
        <f t="shared" si="31"/>
        <v>0</v>
      </c>
      <c r="BB27" s="3283">
        <f t="shared" si="31"/>
        <v>0</v>
      </c>
      <c r="BC27" s="3283">
        <f t="shared" si="31"/>
        <v>0</v>
      </c>
      <c r="BD27" s="3283">
        <f t="shared" si="31"/>
        <v>0</v>
      </c>
      <c r="BE27" s="3283">
        <f t="shared" si="31"/>
        <v>0</v>
      </c>
      <c r="BF27" s="3283">
        <f t="shared" si="31"/>
        <v>0</v>
      </c>
      <c r="BG27" s="3667">
        <f t="shared" si="31"/>
        <v>2385</v>
      </c>
      <c r="BH27" s="1655"/>
      <c r="BI27" s="1655"/>
      <c r="BJ27" s="1691"/>
      <c r="BK27" s="1691"/>
      <c r="BL27" s="1691"/>
      <c r="BM27" s="1692">
        <f t="shared" ref="BM27:BM45" si="32">(BG27+AQ27)/H27*100</f>
        <v>100</v>
      </c>
      <c r="BN27" s="1692">
        <f t="shared" ref="BN27:BN45" si="33">BG27/AU27*100</f>
        <v>100</v>
      </c>
      <c r="BO27" s="1691"/>
      <c r="BP27" s="1693"/>
      <c r="BQ27" s="1369"/>
      <c r="BR27" s="1369"/>
      <c r="BS27" s="1617"/>
      <c r="BT27" s="1369"/>
      <c r="BU27" s="1369"/>
      <c r="BV27" s="1370" t="s">
        <v>2492</v>
      </c>
      <c r="BW27" s="1370" t="s">
        <v>2499</v>
      </c>
      <c r="BX27" s="1660"/>
      <c r="BY27" s="2965"/>
      <c r="BZ27" s="2966"/>
      <c r="CA27" s="2966"/>
      <c r="CB27" s="2966"/>
      <c r="CC27" s="2966"/>
    </row>
    <row r="28" spans="1:81" s="2382" customFormat="1" ht="28.5" customHeight="1">
      <c r="A28" s="2961">
        <v>1</v>
      </c>
      <c r="B28" s="2962" t="s">
        <v>1944</v>
      </c>
      <c r="C28" s="1645" t="s">
        <v>1945</v>
      </c>
      <c r="D28" s="1645"/>
      <c r="E28" s="3462" t="s">
        <v>237</v>
      </c>
      <c r="F28" s="3456" t="s">
        <v>1946</v>
      </c>
      <c r="G28" s="3466">
        <f t="shared" ref="G28" si="34">SUM(H28:J28)</f>
        <v>1520</v>
      </c>
      <c r="H28" s="3466">
        <v>1520</v>
      </c>
      <c r="I28" s="1684"/>
      <c r="J28" s="1684"/>
      <c r="K28" s="1667">
        <v>1520</v>
      </c>
      <c r="L28" s="1667">
        <v>1520</v>
      </c>
      <c r="M28" s="1667"/>
      <c r="N28" s="1667"/>
      <c r="O28" s="1684"/>
      <c r="P28" s="1684"/>
      <c r="Q28" s="1667"/>
      <c r="R28" s="1667"/>
      <c r="S28" s="1667">
        <f t="shared" ref="S28:S45" si="35">SUM(T28:V28)</f>
        <v>900</v>
      </c>
      <c r="T28" s="1684">
        <v>900</v>
      </c>
      <c r="U28" s="1667"/>
      <c r="V28" s="1667"/>
      <c r="W28" s="1667"/>
      <c r="X28" s="1667"/>
      <c r="Y28" s="1667">
        <f t="shared" si="14"/>
        <v>900</v>
      </c>
      <c r="Z28" s="1667">
        <f t="shared" ref="Z28:Z45" si="36">SUM(AA28:AC28)</f>
        <v>0</v>
      </c>
      <c r="AA28" s="1667"/>
      <c r="AB28" s="1667"/>
      <c r="AC28" s="1667"/>
      <c r="AD28" s="1667">
        <f t="shared" ref="AD28:AD45" si="37">SUM(AE28:AG28)</f>
        <v>0</v>
      </c>
      <c r="AE28" s="1684"/>
      <c r="AF28" s="1667"/>
      <c r="AG28" s="1667"/>
      <c r="AH28" s="1667">
        <f t="shared" ref="AH28:AH45" si="38">SUM(AI28:AK28)</f>
        <v>0</v>
      </c>
      <c r="AI28" s="1686">
        <f t="shared" ref="AI28" si="39">P28</f>
        <v>0</v>
      </c>
      <c r="AJ28" s="1667"/>
      <c r="AK28" s="1667"/>
      <c r="AL28" s="1667">
        <f t="shared" ref="AL28:AL45" si="40">SUM(AM28:AO28)</f>
        <v>900</v>
      </c>
      <c r="AM28" s="1667">
        <f t="shared" ref="AM28" si="41">T28</f>
        <v>900</v>
      </c>
      <c r="AN28" s="1667"/>
      <c r="AO28" s="1667"/>
      <c r="AP28" s="1403">
        <f t="shared" ref="AP28:AP45" si="42">SUM(AQ28:AS28)</f>
        <v>900</v>
      </c>
      <c r="AQ28" s="1403">
        <v>900</v>
      </c>
      <c r="AR28" s="1666"/>
      <c r="AS28" s="1666"/>
      <c r="AT28" s="1666">
        <f t="shared" ref="AT28:AT45" si="43">SUM(AU28:AW28)</f>
        <v>620</v>
      </c>
      <c r="AU28" s="1666">
        <v>620</v>
      </c>
      <c r="AV28" s="1666">
        <v>0</v>
      </c>
      <c r="AW28" s="1666">
        <v>0</v>
      </c>
      <c r="AX28" s="1666">
        <v>0</v>
      </c>
      <c r="AY28" s="1666">
        <f t="shared" ref="AY28:AY45" si="44">SUM(AZ28:BB28)</f>
        <v>620</v>
      </c>
      <c r="AZ28" s="1666">
        <v>620</v>
      </c>
      <c r="BA28" s="1666">
        <v>0</v>
      </c>
      <c r="BB28" s="1666">
        <v>0</v>
      </c>
      <c r="BC28" s="1666">
        <v>0</v>
      </c>
      <c r="BD28" s="1666"/>
      <c r="BE28" s="1666"/>
      <c r="BF28" s="1666"/>
      <c r="BG28" s="3669">
        <v>620</v>
      </c>
      <c r="BH28" s="1667"/>
      <c r="BI28" s="1667">
        <f t="shared" ref="BI28:BI45" si="45">AP28-S28</f>
        <v>0</v>
      </c>
      <c r="BJ28" s="1658">
        <v>2023</v>
      </c>
      <c r="BK28" s="1658" t="s">
        <v>2324</v>
      </c>
      <c r="BL28" s="1658" t="s">
        <v>2327</v>
      </c>
      <c r="BM28" s="1669">
        <f t="shared" si="32"/>
        <v>100</v>
      </c>
      <c r="BN28" s="1669">
        <f t="shared" si="33"/>
        <v>100</v>
      </c>
      <c r="BO28" s="1658" t="s">
        <v>40</v>
      </c>
      <c r="BP28" s="1659"/>
      <c r="BQ28" s="1370"/>
      <c r="BR28" s="1370"/>
      <c r="BS28" s="19"/>
      <c r="BT28" s="1370"/>
      <c r="BU28" s="1370"/>
      <c r="BV28" s="1370" t="s">
        <v>2492</v>
      </c>
      <c r="BW28" s="1370" t="s">
        <v>2499</v>
      </c>
      <c r="BX28" s="2954"/>
      <c r="BY28" s="2963"/>
      <c r="BZ28" s="2967"/>
      <c r="CA28" s="2967"/>
      <c r="CB28" s="2967"/>
      <c r="CC28" s="2967"/>
    </row>
    <row r="29" spans="1:81" s="2382" customFormat="1" ht="43.5" customHeight="1">
      <c r="A29" s="2961">
        <v>2</v>
      </c>
      <c r="B29" s="2962" t="s">
        <v>1982</v>
      </c>
      <c r="C29" s="1645" t="s">
        <v>1948</v>
      </c>
      <c r="D29" s="1683">
        <v>3.8471199999999999</v>
      </c>
      <c r="E29" s="3462" t="s">
        <v>237</v>
      </c>
      <c r="F29" s="3456" t="s">
        <v>1983</v>
      </c>
      <c r="G29" s="3466">
        <f>SUM(H29:J29)</f>
        <v>2820</v>
      </c>
      <c r="H29" s="3466">
        <v>2820</v>
      </c>
      <c r="I29" s="1684"/>
      <c r="J29" s="1684"/>
      <c r="K29" s="1667">
        <v>2820</v>
      </c>
      <c r="L29" s="1667">
        <v>2820</v>
      </c>
      <c r="M29" s="1667"/>
      <c r="N29" s="1667"/>
      <c r="O29" s="1684"/>
      <c r="P29" s="1684"/>
      <c r="Q29" s="1667"/>
      <c r="R29" s="1667"/>
      <c r="S29" s="1667">
        <f t="shared" si="35"/>
        <v>1055</v>
      </c>
      <c r="T29" s="1684">
        <v>1055</v>
      </c>
      <c r="U29" s="1667"/>
      <c r="V29" s="1667"/>
      <c r="W29" s="1667"/>
      <c r="X29" s="1667"/>
      <c r="Y29" s="1667">
        <f t="shared" si="14"/>
        <v>1055</v>
      </c>
      <c r="Z29" s="1667">
        <f t="shared" si="36"/>
        <v>0</v>
      </c>
      <c r="AA29" s="1667"/>
      <c r="AB29" s="1667"/>
      <c r="AC29" s="1667"/>
      <c r="AD29" s="1667">
        <f t="shared" si="37"/>
        <v>875.21510000000012</v>
      </c>
      <c r="AE29" s="1684">
        <f>563.7831+9.287-7.087+309.232</f>
        <v>875.21510000000012</v>
      </c>
      <c r="AF29" s="1667"/>
      <c r="AG29" s="1667"/>
      <c r="AH29" s="1667">
        <f t="shared" si="38"/>
        <v>0</v>
      </c>
      <c r="AI29" s="1686">
        <f>P29</f>
        <v>0</v>
      </c>
      <c r="AJ29" s="1667"/>
      <c r="AK29" s="1667"/>
      <c r="AL29" s="1667">
        <f t="shared" si="40"/>
        <v>1055</v>
      </c>
      <c r="AM29" s="1667">
        <f>T29</f>
        <v>1055</v>
      </c>
      <c r="AN29" s="1667"/>
      <c r="AO29" s="1667"/>
      <c r="AP29" s="1403">
        <f t="shared" si="42"/>
        <v>1055</v>
      </c>
      <c r="AQ29" s="1403">
        <v>1055</v>
      </c>
      <c r="AR29" s="1666"/>
      <c r="AS29" s="1666"/>
      <c r="AT29" s="1666">
        <f t="shared" si="43"/>
        <v>1765</v>
      </c>
      <c r="AU29" s="1666">
        <v>1765</v>
      </c>
      <c r="AV29" s="1666">
        <v>0</v>
      </c>
      <c r="AW29" s="1666">
        <v>0</v>
      </c>
      <c r="AX29" s="1666">
        <v>0</v>
      </c>
      <c r="AY29" s="1666">
        <f t="shared" si="44"/>
        <v>1765</v>
      </c>
      <c r="AZ29" s="1666">
        <v>1765</v>
      </c>
      <c r="BA29" s="1666">
        <v>0</v>
      </c>
      <c r="BB29" s="1666">
        <v>0</v>
      </c>
      <c r="BC29" s="1666">
        <v>0</v>
      </c>
      <c r="BD29" s="1666"/>
      <c r="BE29" s="1666"/>
      <c r="BF29" s="1666"/>
      <c r="BG29" s="3669">
        <v>1765</v>
      </c>
      <c r="BH29" s="1667"/>
      <c r="BI29" s="1667">
        <f>AP29-S29</f>
        <v>0</v>
      </c>
      <c r="BJ29" s="1658">
        <v>2023</v>
      </c>
      <c r="BK29" s="1658" t="s">
        <v>2324</v>
      </c>
      <c r="BL29" s="1658" t="s">
        <v>2327</v>
      </c>
      <c r="BM29" s="1669">
        <f t="shared" si="32"/>
        <v>100</v>
      </c>
      <c r="BN29" s="1669">
        <f t="shared" si="33"/>
        <v>100</v>
      </c>
      <c r="BO29" s="1658" t="s">
        <v>40</v>
      </c>
      <c r="BP29" s="1659"/>
      <c r="BQ29" s="1370"/>
      <c r="BR29" s="1370"/>
      <c r="BS29" s="19"/>
      <c r="BT29" s="1370"/>
      <c r="BU29" s="1370"/>
      <c r="BV29" s="1370" t="s">
        <v>2492</v>
      </c>
      <c r="BW29" s="1370" t="s">
        <v>2499</v>
      </c>
      <c r="BX29" s="2954"/>
      <c r="BY29" s="2963"/>
      <c r="BZ29" s="2967"/>
      <c r="CA29" s="2967"/>
      <c r="CB29" s="2967"/>
      <c r="CC29" s="2967"/>
    </row>
    <row r="30" spans="1:81" s="2384" customFormat="1" ht="33.75" customHeight="1">
      <c r="A30" s="2197" t="s">
        <v>74</v>
      </c>
      <c r="B30" s="1652" t="s">
        <v>2468</v>
      </c>
      <c r="C30" s="1945"/>
      <c r="D30" s="1946"/>
      <c r="E30" s="3464"/>
      <c r="F30" s="3464"/>
      <c r="G30" s="3465"/>
      <c r="H30" s="3465"/>
      <c r="I30" s="1690"/>
      <c r="J30" s="1690"/>
      <c r="K30" s="1690"/>
      <c r="L30" s="1690"/>
      <c r="M30" s="1690"/>
      <c r="N30" s="1690"/>
      <c r="O30" s="1690"/>
      <c r="P30" s="1690"/>
      <c r="Q30" s="1690"/>
      <c r="R30" s="1690"/>
      <c r="S30" s="1690"/>
      <c r="T30" s="1690"/>
      <c r="U30" s="1690"/>
      <c r="V30" s="1690"/>
      <c r="W30" s="1690"/>
      <c r="X30" s="1690"/>
      <c r="Y30" s="1690">
        <f t="shared" si="14"/>
        <v>0</v>
      </c>
      <c r="Z30" s="1690"/>
      <c r="AA30" s="1690"/>
      <c r="AB30" s="1690"/>
      <c r="AC30" s="1690"/>
      <c r="AD30" s="1690"/>
      <c r="AE30" s="1690"/>
      <c r="AF30" s="1690"/>
      <c r="AG30" s="1690"/>
      <c r="AH30" s="1690"/>
      <c r="AI30" s="1690"/>
      <c r="AJ30" s="1690"/>
      <c r="AK30" s="1690"/>
      <c r="AL30" s="1690"/>
      <c r="AM30" s="1690"/>
      <c r="AN30" s="1690"/>
      <c r="AO30" s="1690"/>
      <c r="AP30" s="3465"/>
      <c r="AQ30" s="3465"/>
      <c r="AR30" s="3283"/>
      <c r="AS30" s="3283"/>
      <c r="AT30" s="3283"/>
      <c r="AU30" s="3283"/>
      <c r="AV30" s="3283"/>
      <c r="AW30" s="3283"/>
      <c r="AX30" s="3283"/>
      <c r="AY30" s="3283"/>
      <c r="AZ30" s="3283"/>
      <c r="BA30" s="1656"/>
      <c r="BB30" s="1656"/>
      <c r="BC30" s="1656"/>
      <c r="BD30" s="1656"/>
      <c r="BE30" s="1656"/>
      <c r="BF30" s="1656"/>
      <c r="BG30" s="3668">
        <v>5076</v>
      </c>
      <c r="BH30" s="1655"/>
      <c r="BI30" s="142"/>
      <c r="BJ30" s="959"/>
      <c r="BK30" s="959"/>
      <c r="BL30" s="959"/>
      <c r="BM30" s="3150"/>
      <c r="BN30" s="3150"/>
      <c r="BO30" s="959" t="s">
        <v>2327</v>
      </c>
      <c r="BP30" s="2968"/>
      <c r="BQ30" s="3002"/>
      <c r="BR30" s="3002"/>
      <c r="BS30" s="2053"/>
      <c r="BT30" s="3002"/>
      <c r="BU30" s="3002"/>
      <c r="BV30" s="1370" t="s">
        <v>2492</v>
      </c>
      <c r="BW30" s="1370" t="s">
        <v>2499</v>
      </c>
      <c r="BX30" s="1915"/>
      <c r="BY30" s="2969"/>
      <c r="BZ30" s="2969"/>
      <c r="CA30" s="2969"/>
      <c r="CB30" s="2969"/>
      <c r="CC30" s="2969"/>
    </row>
    <row r="31" spans="1:81" s="28" customFormat="1" ht="31.5" customHeight="1">
      <c r="A31" s="2195" t="s">
        <v>52</v>
      </c>
      <c r="B31" s="1661" t="s">
        <v>53</v>
      </c>
      <c r="C31" s="1653"/>
      <c r="D31" s="1653"/>
      <c r="E31" s="1504"/>
      <c r="F31" s="1504"/>
      <c r="G31" s="1453">
        <f>G32</f>
        <v>68370.2</v>
      </c>
      <c r="H31" s="1453">
        <f t="shared" ref="H31:BG31" si="46">H32</f>
        <v>55064</v>
      </c>
      <c r="I31" s="1655">
        <f t="shared" si="46"/>
        <v>13306.2</v>
      </c>
      <c r="J31" s="1655">
        <f t="shared" si="46"/>
        <v>0</v>
      </c>
      <c r="K31" s="1655">
        <f t="shared" si="46"/>
        <v>55064</v>
      </c>
      <c r="L31" s="1655">
        <f t="shared" si="46"/>
        <v>55064</v>
      </c>
      <c r="M31" s="1655">
        <f t="shared" si="46"/>
        <v>8054.6699530000005</v>
      </c>
      <c r="N31" s="1655">
        <f t="shared" si="46"/>
        <v>8054.6699530000005</v>
      </c>
      <c r="O31" s="1655">
        <f t="shared" si="46"/>
        <v>0</v>
      </c>
      <c r="P31" s="1655">
        <f t="shared" si="46"/>
        <v>0</v>
      </c>
      <c r="Q31" s="1655">
        <f t="shared" si="46"/>
        <v>0</v>
      </c>
      <c r="R31" s="1655">
        <f t="shared" si="46"/>
        <v>0</v>
      </c>
      <c r="S31" s="1655">
        <f t="shared" si="46"/>
        <v>22132</v>
      </c>
      <c r="T31" s="1655">
        <f t="shared" si="46"/>
        <v>22132</v>
      </c>
      <c r="U31" s="1655">
        <f t="shared" si="46"/>
        <v>0</v>
      </c>
      <c r="V31" s="1655">
        <f t="shared" si="46"/>
        <v>0</v>
      </c>
      <c r="W31" s="1655"/>
      <c r="X31" s="1655"/>
      <c r="Y31" s="1655">
        <f t="shared" si="14"/>
        <v>22132</v>
      </c>
      <c r="Z31" s="1655">
        <f t="shared" si="46"/>
        <v>0</v>
      </c>
      <c r="AA31" s="1655">
        <f t="shared" si="46"/>
        <v>0</v>
      </c>
      <c r="AB31" s="1655">
        <f t="shared" si="46"/>
        <v>0</v>
      </c>
      <c r="AC31" s="1655">
        <f t="shared" si="46"/>
        <v>0</v>
      </c>
      <c r="AD31" s="1655">
        <f t="shared" si="46"/>
        <v>17953.020952999999</v>
      </c>
      <c r="AE31" s="1655">
        <f t="shared" si="46"/>
        <v>17953.020952999999</v>
      </c>
      <c r="AF31" s="1655">
        <f t="shared" si="46"/>
        <v>0</v>
      </c>
      <c r="AG31" s="1655">
        <f t="shared" si="46"/>
        <v>0</v>
      </c>
      <c r="AH31" s="1655">
        <f t="shared" si="46"/>
        <v>0</v>
      </c>
      <c r="AI31" s="1655">
        <f t="shared" si="46"/>
        <v>0</v>
      </c>
      <c r="AJ31" s="1655">
        <f t="shared" si="46"/>
        <v>0</v>
      </c>
      <c r="AK31" s="1655">
        <f t="shared" si="46"/>
        <v>0</v>
      </c>
      <c r="AL31" s="1655">
        <f t="shared" si="46"/>
        <v>22132</v>
      </c>
      <c r="AM31" s="1655">
        <f t="shared" si="46"/>
        <v>22132</v>
      </c>
      <c r="AN31" s="1655">
        <f t="shared" si="46"/>
        <v>0</v>
      </c>
      <c r="AO31" s="1655">
        <f t="shared" si="46"/>
        <v>0</v>
      </c>
      <c r="AP31" s="1453">
        <f t="shared" si="46"/>
        <v>22199</v>
      </c>
      <c r="AQ31" s="1453">
        <f t="shared" si="46"/>
        <v>22199</v>
      </c>
      <c r="AR31" s="1656">
        <f t="shared" si="46"/>
        <v>0</v>
      </c>
      <c r="AS31" s="1656">
        <f t="shared" si="46"/>
        <v>0</v>
      </c>
      <c r="AT31" s="1656">
        <f t="shared" si="46"/>
        <v>32865</v>
      </c>
      <c r="AU31" s="1656">
        <f t="shared" si="46"/>
        <v>32865</v>
      </c>
      <c r="AV31" s="1656">
        <f t="shared" si="46"/>
        <v>0</v>
      </c>
      <c r="AW31" s="1656">
        <f t="shared" si="46"/>
        <v>0</v>
      </c>
      <c r="AX31" s="1656">
        <f t="shared" si="46"/>
        <v>0</v>
      </c>
      <c r="AY31" s="1656">
        <f t="shared" si="46"/>
        <v>32865</v>
      </c>
      <c r="AZ31" s="1656">
        <f t="shared" si="46"/>
        <v>32865</v>
      </c>
      <c r="BA31" s="1656">
        <f t="shared" si="46"/>
        <v>0</v>
      </c>
      <c r="BB31" s="1656">
        <f t="shared" si="46"/>
        <v>0</v>
      </c>
      <c r="BC31" s="1656">
        <f t="shared" si="46"/>
        <v>0</v>
      </c>
      <c r="BD31" s="1656">
        <f t="shared" si="46"/>
        <v>0</v>
      </c>
      <c r="BE31" s="1656">
        <f t="shared" si="46"/>
        <v>0</v>
      </c>
      <c r="BF31" s="1656">
        <f t="shared" si="46"/>
        <v>0</v>
      </c>
      <c r="BG31" s="3668">
        <f t="shared" si="46"/>
        <v>23198</v>
      </c>
      <c r="BH31" s="1655">
        <f>'PL 3 PB DATP'!H12</f>
        <v>23198</v>
      </c>
      <c r="BI31" s="1655">
        <f>SUM(BI594:BI815)</f>
        <v>80645.737303999995</v>
      </c>
      <c r="BJ31" s="1658"/>
      <c r="BK31" s="1658"/>
      <c r="BL31" s="1658"/>
      <c r="BM31" s="1669"/>
      <c r="BN31" s="1669"/>
      <c r="BO31" s="1658"/>
      <c r="BP31" s="1659"/>
      <c r="BQ31" s="1370">
        <f>BH31-BG31</f>
        <v>0</v>
      </c>
      <c r="BR31" s="1370"/>
      <c r="BS31" s="19"/>
      <c r="BT31" s="1370"/>
      <c r="BU31" s="1370"/>
      <c r="BV31" s="1370" t="s">
        <v>2492</v>
      </c>
      <c r="BW31" s="1370"/>
      <c r="BX31" s="1660"/>
      <c r="BY31" s="53"/>
    </row>
    <row r="32" spans="1:81" s="1625" customFormat="1" ht="36" customHeight="1">
      <c r="A32" s="2199" t="s">
        <v>73</v>
      </c>
      <c r="B32" s="1698" t="s">
        <v>2420</v>
      </c>
      <c r="C32" s="1699"/>
      <c r="D32" s="1700"/>
      <c r="E32" s="3463"/>
      <c r="F32" s="1548"/>
      <c r="G32" s="3467">
        <f>SUM(G33:G45)</f>
        <v>68370.2</v>
      </c>
      <c r="H32" s="3467">
        <f t="shared" ref="H32:BG32" si="47">SUM(H33:H45)</f>
        <v>55064</v>
      </c>
      <c r="I32" s="1703">
        <f t="shared" si="47"/>
        <v>13306.2</v>
      </c>
      <c r="J32" s="1703">
        <f t="shared" si="47"/>
        <v>0</v>
      </c>
      <c r="K32" s="1703">
        <f t="shared" si="47"/>
        <v>55064</v>
      </c>
      <c r="L32" s="1703">
        <f t="shared" si="47"/>
        <v>55064</v>
      </c>
      <c r="M32" s="1703">
        <f t="shared" si="47"/>
        <v>8054.6699530000005</v>
      </c>
      <c r="N32" s="1703">
        <f t="shared" si="47"/>
        <v>8054.6699530000005</v>
      </c>
      <c r="O32" s="1703">
        <f t="shared" si="47"/>
        <v>0</v>
      </c>
      <c r="P32" s="1703">
        <f t="shared" si="47"/>
        <v>0</v>
      </c>
      <c r="Q32" s="1703">
        <f t="shared" si="47"/>
        <v>0</v>
      </c>
      <c r="R32" s="1703">
        <f t="shared" si="47"/>
        <v>0</v>
      </c>
      <c r="S32" s="1703">
        <f t="shared" si="47"/>
        <v>22132</v>
      </c>
      <c r="T32" s="1703">
        <f t="shared" si="47"/>
        <v>22132</v>
      </c>
      <c r="U32" s="1703">
        <f t="shared" si="47"/>
        <v>0</v>
      </c>
      <c r="V32" s="1703">
        <f t="shared" si="47"/>
        <v>0</v>
      </c>
      <c r="W32" s="1703"/>
      <c r="X32" s="1703"/>
      <c r="Y32" s="1703">
        <f t="shared" si="14"/>
        <v>22132</v>
      </c>
      <c r="Z32" s="1703">
        <f t="shared" si="47"/>
        <v>0</v>
      </c>
      <c r="AA32" s="1703">
        <f t="shared" si="47"/>
        <v>0</v>
      </c>
      <c r="AB32" s="1703">
        <f t="shared" si="47"/>
        <v>0</v>
      </c>
      <c r="AC32" s="1703">
        <f t="shared" si="47"/>
        <v>0</v>
      </c>
      <c r="AD32" s="1703">
        <f t="shared" si="47"/>
        <v>17953.020952999999</v>
      </c>
      <c r="AE32" s="1703">
        <f t="shared" si="47"/>
        <v>17953.020952999999</v>
      </c>
      <c r="AF32" s="1703">
        <f t="shared" si="47"/>
        <v>0</v>
      </c>
      <c r="AG32" s="1703">
        <f t="shared" si="47"/>
        <v>0</v>
      </c>
      <c r="AH32" s="1703">
        <f t="shared" si="47"/>
        <v>0</v>
      </c>
      <c r="AI32" s="1703">
        <f t="shared" si="47"/>
        <v>0</v>
      </c>
      <c r="AJ32" s="1703">
        <f t="shared" si="47"/>
        <v>0</v>
      </c>
      <c r="AK32" s="1703">
        <f t="shared" si="47"/>
        <v>0</v>
      </c>
      <c r="AL32" s="1703">
        <f t="shared" si="47"/>
        <v>22132</v>
      </c>
      <c r="AM32" s="1703">
        <f t="shared" si="47"/>
        <v>22132</v>
      </c>
      <c r="AN32" s="1703">
        <f t="shared" si="47"/>
        <v>0</v>
      </c>
      <c r="AO32" s="1703">
        <f t="shared" si="47"/>
        <v>0</v>
      </c>
      <c r="AP32" s="3467">
        <f t="shared" si="47"/>
        <v>22199</v>
      </c>
      <c r="AQ32" s="3467">
        <f t="shared" si="47"/>
        <v>22199</v>
      </c>
      <c r="AR32" s="3284">
        <f t="shared" si="47"/>
        <v>0</v>
      </c>
      <c r="AS32" s="3284">
        <f t="shared" si="47"/>
        <v>0</v>
      </c>
      <c r="AT32" s="3284">
        <f t="shared" si="47"/>
        <v>32865</v>
      </c>
      <c r="AU32" s="3284">
        <f t="shared" si="47"/>
        <v>32865</v>
      </c>
      <c r="AV32" s="3284">
        <f t="shared" si="47"/>
        <v>0</v>
      </c>
      <c r="AW32" s="3284">
        <f t="shared" si="47"/>
        <v>0</v>
      </c>
      <c r="AX32" s="3284">
        <f t="shared" si="47"/>
        <v>0</v>
      </c>
      <c r="AY32" s="3284">
        <f t="shared" si="47"/>
        <v>32865</v>
      </c>
      <c r="AZ32" s="3284">
        <f t="shared" si="47"/>
        <v>32865</v>
      </c>
      <c r="BA32" s="3284">
        <f t="shared" si="47"/>
        <v>0</v>
      </c>
      <c r="BB32" s="3284">
        <f t="shared" si="47"/>
        <v>0</v>
      </c>
      <c r="BC32" s="3284">
        <f t="shared" si="47"/>
        <v>0</v>
      </c>
      <c r="BD32" s="3284">
        <f t="shared" si="47"/>
        <v>0</v>
      </c>
      <c r="BE32" s="3284">
        <f t="shared" si="47"/>
        <v>0</v>
      </c>
      <c r="BF32" s="3284">
        <f t="shared" si="47"/>
        <v>0</v>
      </c>
      <c r="BG32" s="3670">
        <f t="shared" si="47"/>
        <v>23198</v>
      </c>
      <c r="BH32" s="1655"/>
      <c r="BI32" s="1655"/>
      <c r="BJ32" s="1691"/>
      <c r="BK32" s="1691"/>
      <c r="BL32" s="1691"/>
      <c r="BM32" s="1692">
        <f t="shared" si="32"/>
        <v>82.444065087897727</v>
      </c>
      <c r="BN32" s="1692">
        <f t="shared" si="33"/>
        <v>70.585729499467519</v>
      </c>
      <c r="BO32" s="1691"/>
      <c r="BP32" s="1693"/>
      <c r="BQ32" s="1369"/>
      <c r="BR32" s="1369"/>
      <c r="BS32" s="1617"/>
      <c r="BT32" s="1369"/>
      <c r="BU32" s="1369"/>
      <c r="BV32" s="1370" t="s">
        <v>2492</v>
      </c>
      <c r="BW32" s="1370" t="s">
        <v>2500</v>
      </c>
      <c r="BX32" s="1660">
        <v>23198</v>
      </c>
      <c r="BY32" s="53">
        <f>BG32-BX32</f>
        <v>0</v>
      </c>
      <c r="BZ32" s="28"/>
      <c r="CA32" s="28"/>
      <c r="CB32" s="28"/>
      <c r="CC32" s="28"/>
    </row>
    <row r="33" spans="1:81" s="2363" customFormat="1" ht="46.5" customHeight="1">
      <c r="A33" s="2970">
        <v>1</v>
      </c>
      <c r="B33" s="2956" t="s">
        <v>203</v>
      </c>
      <c r="C33" s="1676" t="s">
        <v>204</v>
      </c>
      <c r="D33" s="1676" t="s">
        <v>205</v>
      </c>
      <c r="E33" s="3468" t="s">
        <v>206</v>
      </c>
      <c r="F33" s="1511" t="s">
        <v>207</v>
      </c>
      <c r="G33" s="3469">
        <f>H33+I33</f>
        <v>6500</v>
      </c>
      <c r="H33" s="3470">
        <v>5000</v>
      </c>
      <c r="I33" s="1705">
        <f>H33*0.3</f>
        <v>1500</v>
      </c>
      <c r="J33" s="143"/>
      <c r="K33" s="143">
        <v>5000</v>
      </c>
      <c r="L33" s="1705">
        <v>5000</v>
      </c>
      <c r="M33" s="143">
        <f>N33</f>
        <v>2402.67</v>
      </c>
      <c r="N33" s="143">
        <v>2402.67</v>
      </c>
      <c r="O33" s="1667"/>
      <c r="P33" s="1667"/>
      <c r="Q33" s="1667"/>
      <c r="R33" s="1667"/>
      <c r="S33" s="1667">
        <f t="shared" si="35"/>
        <v>3000</v>
      </c>
      <c r="T33" s="143">
        <v>3000</v>
      </c>
      <c r="U33" s="1667"/>
      <c r="V33" s="1667"/>
      <c r="W33" s="1667"/>
      <c r="X33" s="1667"/>
      <c r="Y33" s="1667">
        <f t="shared" ref="Y33:Y76" si="48">T33-W33+X33</f>
        <v>3000</v>
      </c>
      <c r="Z33" s="1667">
        <f t="shared" si="36"/>
        <v>0</v>
      </c>
      <c r="AA33" s="1667"/>
      <c r="AB33" s="1667"/>
      <c r="AC33" s="1667"/>
      <c r="AD33" s="1667">
        <f t="shared" si="37"/>
        <v>3000</v>
      </c>
      <c r="AE33" s="1667">
        <v>3000</v>
      </c>
      <c r="AF33" s="1667"/>
      <c r="AG33" s="1667"/>
      <c r="AH33" s="1667">
        <f t="shared" si="38"/>
        <v>0</v>
      </c>
      <c r="AI33" s="1667"/>
      <c r="AJ33" s="1667"/>
      <c r="AK33" s="1667"/>
      <c r="AL33" s="1667">
        <f t="shared" si="40"/>
        <v>3000</v>
      </c>
      <c r="AM33" s="1667">
        <f>T33</f>
        <v>3000</v>
      </c>
      <c r="AN33" s="1667"/>
      <c r="AO33" s="1667"/>
      <c r="AP33" s="1403">
        <f>SUM(AQ33:AS33)</f>
        <v>3000</v>
      </c>
      <c r="AQ33" s="3469">
        <v>3000</v>
      </c>
      <c r="AR33" s="1666"/>
      <c r="AS33" s="1666"/>
      <c r="AT33" s="1666">
        <f t="shared" si="43"/>
        <v>2000</v>
      </c>
      <c r="AU33" s="1666">
        <f>L33-AQ33</f>
        <v>2000</v>
      </c>
      <c r="AV33" s="1666"/>
      <c r="AW33" s="1666"/>
      <c r="AX33" s="1666"/>
      <c r="AY33" s="1666">
        <f t="shared" si="44"/>
        <v>2000</v>
      </c>
      <c r="AZ33" s="1666">
        <f>AU33</f>
        <v>2000</v>
      </c>
      <c r="BA33" s="1666"/>
      <c r="BB33" s="1666"/>
      <c r="BC33" s="1666"/>
      <c r="BD33" s="1666"/>
      <c r="BE33" s="1666"/>
      <c r="BF33" s="1666"/>
      <c r="BG33" s="3669">
        <v>1050</v>
      </c>
      <c r="BH33" s="1667"/>
      <c r="BI33" s="1667">
        <f t="shared" si="45"/>
        <v>0</v>
      </c>
      <c r="BJ33" s="1658">
        <v>2023</v>
      </c>
      <c r="BK33" s="1658" t="s">
        <v>2324</v>
      </c>
      <c r="BL33" s="1658" t="s">
        <v>2327</v>
      </c>
      <c r="BM33" s="1669">
        <f t="shared" si="32"/>
        <v>81</v>
      </c>
      <c r="BN33" s="1669">
        <f t="shared" si="33"/>
        <v>52.5</v>
      </c>
      <c r="BO33" s="1658" t="s">
        <v>40</v>
      </c>
      <c r="BP33" s="1659"/>
      <c r="BQ33" s="1370"/>
      <c r="BR33" s="1370"/>
      <c r="BS33" s="19"/>
      <c r="BT33" s="1370"/>
      <c r="BU33" s="1370"/>
      <c r="BV33" s="1370" t="s">
        <v>2492</v>
      </c>
      <c r="BW33" s="1370" t="s">
        <v>2500</v>
      </c>
      <c r="BX33" s="2971">
        <f>(BX32+AQ32)/H32</f>
        <v>0.82444065087897722</v>
      </c>
      <c r="BY33" s="50">
        <f>$BX$33*H33</f>
        <v>4122.2032543948862</v>
      </c>
      <c r="BZ33" s="501">
        <f>BY33-AQ33</f>
        <v>1122.2032543948862</v>
      </c>
      <c r="CA33" s="501"/>
      <c r="CB33" s="501"/>
      <c r="CC33" s="501"/>
    </row>
    <row r="34" spans="1:81" s="2363" customFormat="1" ht="37.5" customHeight="1">
      <c r="A34" s="2970">
        <v>2</v>
      </c>
      <c r="B34" s="2956" t="s">
        <v>208</v>
      </c>
      <c r="C34" s="1676" t="s">
        <v>53</v>
      </c>
      <c r="D34" s="1676" t="s">
        <v>209</v>
      </c>
      <c r="E34" s="3468" t="s">
        <v>206</v>
      </c>
      <c r="F34" s="1511" t="s">
        <v>210</v>
      </c>
      <c r="G34" s="3469">
        <f t="shared" ref="G34:G36" si="49">H34+I34</f>
        <v>13000</v>
      </c>
      <c r="H34" s="3470">
        <v>10000</v>
      </c>
      <c r="I34" s="1705">
        <f>H34*0.3</f>
        <v>3000</v>
      </c>
      <c r="J34" s="143"/>
      <c r="K34" s="143">
        <v>10000</v>
      </c>
      <c r="L34" s="1705">
        <v>10000</v>
      </c>
      <c r="M34" s="143">
        <f t="shared" ref="M34:M37" si="50">N34</f>
        <v>1395.1679999999999</v>
      </c>
      <c r="N34" s="143">
        <v>1395.1679999999999</v>
      </c>
      <c r="O34" s="1667"/>
      <c r="P34" s="1667"/>
      <c r="Q34" s="1667"/>
      <c r="R34" s="1667"/>
      <c r="S34" s="1667">
        <f t="shared" si="35"/>
        <v>4000</v>
      </c>
      <c r="T34" s="143">
        <v>4000</v>
      </c>
      <c r="U34" s="1667"/>
      <c r="V34" s="1667"/>
      <c r="W34" s="1667"/>
      <c r="X34" s="1667"/>
      <c r="Y34" s="1667">
        <f t="shared" si="48"/>
        <v>4000</v>
      </c>
      <c r="Z34" s="1667">
        <f t="shared" si="36"/>
        <v>0</v>
      </c>
      <c r="AA34" s="1667"/>
      <c r="AB34" s="1667"/>
      <c r="AC34" s="1667"/>
      <c r="AD34" s="1667">
        <f t="shared" si="37"/>
        <v>2410.1679999999997</v>
      </c>
      <c r="AE34" s="1667">
        <v>2410.1679999999997</v>
      </c>
      <c r="AF34" s="1667"/>
      <c r="AG34" s="1667"/>
      <c r="AH34" s="1667">
        <f t="shared" si="38"/>
        <v>0</v>
      </c>
      <c r="AI34" s="1667"/>
      <c r="AJ34" s="1667"/>
      <c r="AK34" s="1667"/>
      <c r="AL34" s="1667">
        <f t="shared" si="40"/>
        <v>4000</v>
      </c>
      <c r="AM34" s="1667">
        <f t="shared" ref="AM34:AM45" si="51">T34</f>
        <v>4000</v>
      </c>
      <c r="AN34" s="1667"/>
      <c r="AO34" s="1667"/>
      <c r="AP34" s="1403">
        <f t="shared" si="42"/>
        <v>4000</v>
      </c>
      <c r="AQ34" s="3469">
        <v>4000</v>
      </c>
      <c r="AR34" s="1666"/>
      <c r="AS34" s="1666"/>
      <c r="AT34" s="1666">
        <f t="shared" si="43"/>
        <v>6000</v>
      </c>
      <c r="AU34" s="1666">
        <f t="shared" ref="AU34:AU45" si="52">L34-AQ34</f>
        <v>6000</v>
      </c>
      <c r="AV34" s="1666"/>
      <c r="AW34" s="1666"/>
      <c r="AX34" s="1666"/>
      <c r="AY34" s="1666">
        <f t="shared" si="44"/>
        <v>6000</v>
      </c>
      <c r="AZ34" s="1666">
        <f t="shared" ref="AZ34:AZ37" si="53">AU34</f>
        <v>6000</v>
      </c>
      <c r="BA34" s="1666"/>
      <c r="BB34" s="1666"/>
      <c r="BC34" s="1666"/>
      <c r="BD34" s="1666"/>
      <c r="BE34" s="1666"/>
      <c r="BF34" s="1666"/>
      <c r="BG34" s="3669">
        <v>4186</v>
      </c>
      <c r="BH34" s="1667"/>
      <c r="BI34" s="1667">
        <f t="shared" si="45"/>
        <v>0</v>
      </c>
      <c r="BJ34" s="1658">
        <v>2023</v>
      </c>
      <c r="BK34" s="1658" t="s">
        <v>2324</v>
      </c>
      <c r="BL34" s="1658" t="s">
        <v>2327</v>
      </c>
      <c r="BM34" s="1669">
        <f t="shared" si="32"/>
        <v>81.86</v>
      </c>
      <c r="BN34" s="1669">
        <f t="shared" si="33"/>
        <v>69.766666666666666</v>
      </c>
      <c r="BO34" s="1658" t="s">
        <v>40</v>
      </c>
      <c r="BP34" s="1659"/>
      <c r="BQ34" s="1370"/>
      <c r="BR34" s="1370"/>
      <c r="BS34" s="19"/>
      <c r="BT34" s="1370"/>
      <c r="BU34" s="1370"/>
      <c r="BV34" s="1370" t="s">
        <v>2492</v>
      </c>
      <c r="BW34" s="1370" t="s">
        <v>2500</v>
      </c>
      <c r="BX34" s="2954"/>
      <c r="BY34" s="50">
        <f>$BX$33*H34</f>
        <v>8244.4065087897725</v>
      </c>
      <c r="BZ34" s="501">
        <f>BY34-AQ34</f>
        <v>4244.4065087897725</v>
      </c>
      <c r="CA34" s="501"/>
      <c r="CB34" s="501"/>
      <c r="CC34" s="501"/>
    </row>
    <row r="35" spans="1:81" s="2363" customFormat="1" ht="61.5" customHeight="1">
      <c r="A35" s="2970">
        <v>3</v>
      </c>
      <c r="B35" s="2956" t="s">
        <v>211</v>
      </c>
      <c r="C35" s="1676" t="s">
        <v>212</v>
      </c>
      <c r="D35" s="1676" t="s">
        <v>213</v>
      </c>
      <c r="E35" s="3468" t="s">
        <v>206</v>
      </c>
      <c r="F35" s="1511" t="s">
        <v>214</v>
      </c>
      <c r="G35" s="3469">
        <f t="shared" si="49"/>
        <v>18200</v>
      </c>
      <c r="H35" s="3470">
        <v>14000</v>
      </c>
      <c r="I35" s="1705">
        <f>H35*0.3</f>
        <v>4200</v>
      </c>
      <c r="J35" s="143"/>
      <c r="K35" s="143">
        <v>14000</v>
      </c>
      <c r="L35" s="1705">
        <v>14000</v>
      </c>
      <c r="M35" s="143">
        <f t="shared" si="50"/>
        <v>1082.2350000000001</v>
      </c>
      <c r="N35" s="143">
        <v>1082.2350000000001</v>
      </c>
      <c r="O35" s="1667"/>
      <c r="P35" s="1667"/>
      <c r="Q35" s="1667"/>
      <c r="R35" s="1667"/>
      <c r="S35" s="1667">
        <f t="shared" si="35"/>
        <v>5000</v>
      </c>
      <c r="T35" s="143">
        <v>5000</v>
      </c>
      <c r="U35" s="1667"/>
      <c r="V35" s="1667"/>
      <c r="W35" s="1667"/>
      <c r="X35" s="1667"/>
      <c r="Y35" s="1667">
        <f t="shared" si="48"/>
        <v>5000</v>
      </c>
      <c r="Z35" s="1667">
        <f t="shared" si="36"/>
        <v>0</v>
      </c>
      <c r="AA35" s="1667"/>
      <c r="AB35" s="1667"/>
      <c r="AC35" s="1667"/>
      <c r="AD35" s="1667">
        <f t="shared" si="37"/>
        <v>5000</v>
      </c>
      <c r="AE35" s="1667">
        <v>5000</v>
      </c>
      <c r="AF35" s="1667"/>
      <c r="AG35" s="1667"/>
      <c r="AH35" s="1667">
        <f t="shared" si="38"/>
        <v>0</v>
      </c>
      <c r="AI35" s="1667"/>
      <c r="AJ35" s="1667"/>
      <c r="AK35" s="1667"/>
      <c r="AL35" s="1667">
        <f t="shared" si="40"/>
        <v>5000</v>
      </c>
      <c r="AM35" s="1667">
        <f t="shared" si="51"/>
        <v>5000</v>
      </c>
      <c r="AN35" s="1667"/>
      <c r="AO35" s="1667"/>
      <c r="AP35" s="1403">
        <f t="shared" si="42"/>
        <v>5000</v>
      </c>
      <c r="AQ35" s="3469">
        <v>5000</v>
      </c>
      <c r="AR35" s="1666"/>
      <c r="AS35" s="1666"/>
      <c r="AT35" s="1666">
        <f t="shared" si="43"/>
        <v>9000</v>
      </c>
      <c r="AU35" s="1666">
        <f t="shared" si="52"/>
        <v>9000</v>
      </c>
      <c r="AV35" s="1666"/>
      <c r="AW35" s="1666"/>
      <c r="AX35" s="1666"/>
      <c r="AY35" s="1666">
        <f t="shared" si="44"/>
        <v>9000</v>
      </c>
      <c r="AZ35" s="1666">
        <f t="shared" si="53"/>
        <v>9000</v>
      </c>
      <c r="BA35" s="1666"/>
      <c r="BB35" s="1666"/>
      <c r="BC35" s="1666"/>
      <c r="BD35" s="1666"/>
      <c r="BE35" s="1666"/>
      <c r="BF35" s="1666"/>
      <c r="BG35" s="3669">
        <v>6400</v>
      </c>
      <c r="BH35" s="1667"/>
      <c r="BI35" s="1667">
        <f t="shared" si="45"/>
        <v>0</v>
      </c>
      <c r="BJ35" s="1658">
        <v>2023</v>
      </c>
      <c r="BK35" s="1658" t="s">
        <v>2324</v>
      </c>
      <c r="BL35" s="1658" t="s">
        <v>2327</v>
      </c>
      <c r="BM35" s="1669">
        <f t="shared" si="32"/>
        <v>81.428571428571431</v>
      </c>
      <c r="BN35" s="1669">
        <f t="shared" si="33"/>
        <v>71.111111111111114</v>
      </c>
      <c r="BO35" s="1658" t="s">
        <v>40</v>
      </c>
      <c r="BP35" s="1659"/>
      <c r="BQ35" s="1370"/>
      <c r="BR35" s="1370"/>
      <c r="BS35" s="19"/>
      <c r="BT35" s="1370"/>
      <c r="BU35" s="1370"/>
      <c r="BV35" s="1370" t="s">
        <v>2492</v>
      </c>
      <c r="BW35" s="1370" t="s">
        <v>2500</v>
      </c>
      <c r="BX35" s="2954"/>
      <c r="BY35" s="50">
        <f t="shared" ref="BY35:BY45" si="54">$BX$33*H35</f>
        <v>11542.169112305681</v>
      </c>
      <c r="BZ35" s="501">
        <f t="shared" ref="BZ35:BZ45" si="55">BY35-AQ35</f>
        <v>6542.1691123056808</v>
      </c>
      <c r="CA35" s="501"/>
      <c r="CB35" s="501"/>
      <c r="CC35" s="501"/>
    </row>
    <row r="36" spans="1:81" s="2363" customFormat="1" ht="38.25">
      <c r="A36" s="2970">
        <v>4</v>
      </c>
      <c r="B36" s="2956" t="s">
        <v>215</v>
      </c>
      <c r="C36" s="1676" t="s">
        <v>216</v>
      </c>
      <c r="D36" s="1676" t="s">
        <v>217</v>
      </c>
      <c r="E36" s="3468" t="s">
        <v>206</v>
      </c>
      <c r="F36" s="1511" t="s">
        <v>218</v>
      </c>
      <c r="G36" s="3469">
        <f t="shared" si="49"/>
        <v>9560.2000000000007</v>
      </c>
      <c r="H36" s="3470">
        <v>7354</v>
      </c>
      <c r="I36" s="1705">
        <f>H36*0.3</f>
        <v>2206.1999999999998</v>
      </c>
      <c r="J36" s="143"/>
      <c r="K36" s="143">
        <v>7354</v>
      </c>
      <c r="L36" s="1705">
        <v>7354</v>
      </c>
      <c r="M36" s="143">
        <f t="shared" si="50"/>
        <v>556.57799999999997</v>
      </c>
      <c r="N36" s="143">
        <v>556.57799999999997</v>
      </c>
      <c r="O36" s="1667"/>
      <c r="P36" s="1667"/>
      <c r="Q36" s="1667"/>
      <c r="R36" s="1667"/>
      <c r="S36" s="1667">
        <f t="shared" si="35"/>
        <v>2500</v>
      </c>
      <c r="T36" s="143">
        <v>2500</v>
      </c>
      <c r="U36" s="1667"/>
      <c r="V36" s="1667"/>
      <c r="W36" s="1667"/>
      <c r="X36" s="1667"/>
      <c r="Y36" s="1667">
        <f t="shared" si="48"/>
        <v>2500</v>
      </c>
      <c r="Z36" s="1667">
        <f t="shared" si="36"/>
        <v>0</v>
      </c>
      <c r="AA36" s="1667"/>
      <c r="AB36" s="1667"/>
      <c r="AC36" s="1667"/>
      <c r="AD36" s="1667">
        <f t="shared" si="37"/>
        <v>2500</v>
      </c>
      <c r="AE36" s="1667">
        <v>2500</v>
      </c>
      <c r="AF36" s="1667"/>
      <c r="AG36" s="1667"/>
      <c r="AH36" s="1667">
        <f t="shared" si="38"/>
        <v>0</v>
      </c>
      <c r="AI36" s="1667"/>
      <c r="AJ36" s="1667"/>
      <c r="AK36" s="1667"/>
      <c r="AL36" s="1667">
        <f t="shared" si="40"/>
        <v>2500</v>
      </c>
      <c r="AM36" s="1667">
        <f t="shared" si="51"/>
        <v>2500</v>
      </c>
      <c r="AN36" s="1667"/>
      <c r="AO36" s="1667"/>
      <c r="AP36" s="1403">
        <f t="shared" si="42"/>
        <v>2500</v>
      </c>
      <c r="AQ36" s="3469">
        <v>2500</v>
      </c>
      <c r="AR36" s="1666"/>
      <c r="AS36" s="1666"/>
      <c r="AT36" s="1666">
        <f t="shared" si="43"/>
        <v>4854</v>
      </c>
      <c r="AU36" s="1666">
        <f t="shared" si="52"/>
        <v>4854</v>
      </c>
      <c r="AV36" s="1666"/>
      <c r="AW36" s="1666"/>
      <c r="AX36" s="1666"/>
      <c r="AY36" s="1666">
        <f t="shared" si="44"/>
        <v>4854</v>
      </c>
      <c r="AZ36" s="1666">
        <f t="shared" si="53"/>
        <v>4854</v>
      </c>
      <c r="BA36" s="1666"/>
      <c r="BB36" s="1666"/>
      <c r="BC36" s="1666"/>
      <c r="BD36" s="1666"/>
      <c r="BE36" s="1666"/>
      <c r="BF36" s="1666"/>
      <c r="BG36" s="3669">
        <v>3500</v>
      </c>
      <c r="BH36" s="1667"/>
      <c r="BI36" s="1667">
        <f t="shared" si="45"/>
        <v>0</v>
      </c>
      <c r="BJ36" s="1658">
        <v>2023</v>
      </c>
      <c r="BK36" s="1658" t="s">
        <v>2324</v>
      </c>
      <c r="BL36" s="1658" t="s">
        <v>2327</v>
      </c>
      <c r="BM36" s="1669">
        <f t="shared" si="32"/>
        <v>81.588251291813975</v>
      </c>
      <c r="BN36" s="1669">
        <f t="shared" si="33"/>
        <v>72.105480016481252</v>
      </c>
      <c r="BO36" s="1658" t="s">
        <v>40</v>
      </c>
      <c r="BP36" s="1659"/>
      <c r="BQ36" s="1370"/>
      <c r="BR36" s="1370"/>
      <c r="BS36" s="19"/>
      <c r="BT36" s="1370"/>
      <c r="BU36" s="1370"/>
      <c r="BV36" s="1370" t="s">
        <v>2492</v>
      </c>
      <c r="BW36" s="1370" t="s">
        <v>2500</v>
      </c>
      <c r="BX36" s="2954"/>
      <c r="BY36" s="50">
        <f t="shared" si="54"/>
        <v>6062.9365465639985</v>
      </c>
      <c r="BZ36" s="501">
        <f t="shared" si="55"/>
        <v>3562.9365465639985</v>
      </c>
      <c r="CA36" s="501"/>
      <c r="CB36" s="501"/>
      <c r="CC36" s="501"/>
    </row>
    <row r="37" spans="1:81" s="2363" customFormat="1" ht="36.75" customHeight="1">
      <c r="A37" s="2970">
        <v>5</v>
      </c>
      <c r="B37" s="2956" t="s">
        <v>219</v>
      </c>
      <c r="C37" s="1676" t="s">
        <v>220</v>
      </c>
      <c r="D37" s="1676" t="s">
        <v>221</v>
      </c>
      <c r="E37" s="3468" t="s">
        <v>206</v>
      </c>
      <c r="F37" s="1511" t="s">
        <v>222</v>
      </c>
      <c r="G37" s="3469">
        <f>H37+I37</f>
        <v>10400</v>
      </c>
      <c r="H37" s="3470">
        <v>8000</v>
      </c>
      <c r="I37" s="1705">
        <f>H37*0.3</f>
        <v>2400</v>
      </c>
      <c r="J37" s="143"/>
      <c r="K37" s="143">
        <v>8000</v>
      </c>
      <c r="L37" s="1705">
        <v>8000</v>
      </c>
      <c r="M37" s="143">
        <f t="shared" si="50"/>
        <v>544.13599999999997</v>
      </c>
      <c r="N37" s="143">
        <v>544.13599999999997</v>
      </c>
      <c r="O37" s="1667"/>
      <c r="P37" s="1667"/>
      <c r="Q37" s="1667"/>
      <c r="R37" s="1667"/>
      <c r="S37" s="1667">
        <f t="shared" si="35"/>
        <v>1744</v>
      </c>
      <c r="T37" s="143">
        <v>1744</v>
      </c>
      <c r="U37" s="1667"/>
      <c r="V37" s="1667"/>
      <c r="W37" s="1667"/>
      <c r="X37" s="1667"/>
      <c r="Y37" s="1667">
        <f t="shared" si="48"/>
        <v>1744</v>
      </c>
      <c r="Z37" s="1667">
        <f t="shared" si="36"/>
        <v>0</v>
      </c>
      <c r="AA37" s="1667"/>
      <c r="AB37" s="1667"/>
      <c r="AC37" s="1667"/>
      <c r="AD37" s="1667">
        <f t="shared" si="37"/>
        <v>1524.136</v>
      </c>
      <c r="AE37" s="1667">
        <v>1524.136</v>
      </c>
      <c r="AF37" s="1667"/>
      <c r="AG37" s="1667"/>
      <c r="AH37" s="1667">
        <f t="shared" si="38"/>
        <v>0</v>
      </c>
      <c r="AI37" s="1667"/>
      <c r="AJ37" s="1667"/>
      <c r="AK37" s="1667"/>
      <c r="AL37" s="1667">
        <f t="shared" si="40"/>
        <v>1744</v>
      </c>
      <c r="AM37" s="1667">
        <f t="shared" si="51"/>
        <v>1744</v>
      </c>
      <c r="AN37" s="1667"/>
      <c r="AO37" s="1667"/>
      <c r="AP37" s="1403">
        <f t="shared" si="42"/>
        <v>1744</v>
      </c>
      <c r="AQ37" s="3469">
        <v>1744</v>
      </c>
      <c r="AR37" s="1666"/>
      <c r="AS37" s="1666"/>
      <c r="AT37" s="1666">
        <f t="shared" si="43"/>
        <v>6256</v>
      </c>
      <c r="AU37" s="1666">
        <f t="shared" si="52"/>
        <v>6256</v>
      </c>
      <c r="AV37" s="1666"/>
      <c r="AW37" s="1666"/>
      <c r="AX37" s="1666"/>
      <c r="AY37" s="1666">
        <f t="shared" si="44"/>
        <v>6256</v>
      </c>
      <c r="AZ37" s="1666">
        <f t="shared" si="53"/>
        <v>6256</v>
      </c>
      <c r="BA37" s="1666"/>
      <c r="BB37" s="1666"/>
      <c r="BC37" s="1666"/>
      <c r="BD37" s="1666"/>
      <c r="BE37" s="1666"/>
      <c r="BF37" s="1666"/>
      <c r="BG37" s="3669">
        <f>4750+67</f>
        <v>4817</v>
      </c>
      <c r="BH37" s="1667"/>
      <c r="BI37" s="1667">
        <f t="shared" si="45"/>
        <v>0</v>
      </c>
      <c r="BJ37" s="1658">
        <v>2023</v>
      </c>
      <c r="BK37" s="1658" t="s">
        <v>2324</v>
      </c>
      <c r="BL37" s="1658" t="s">
        <v>2327</v>
      </c>
      <c r="BM37" s="1669">
        <f t="shared" si="32"/>
        <v>82.012500000000003</v>
      </c>
      <c r="BN37" s="1669">
        <f t="shared" si="33"/>
        <v>76.998081841432224</v>
      </c>
      <c r="BO37" s="1658" t="s">
        <v>40</v>
      </c>
      <c r="BP37" s="1659"/>
      <c r="BQ37" s="1370"/>
      <c r="BR37" s="1370"/>
      <c r="BS37" s="19"/>
      <c r="BT37" s="1370"/>
      <c r="BU37" s="1370"/>
      <c r="BV37" s="1370" t="s">
        <v>2492</v>
      </c>
      <c r="BW37" s="1370" t="s">
        <v>2500</v>
      </c>
      <c r="BX37" s="2954"/>
      <c r="BY37" s="50">
        <f t="shared" si="54"/>
        <v>6595.5252070318174</v>
      </c>
      <c r="BZ37" s="501">
        <f t="shared" si="55"/>
        <v>4851.5252070318174</v>
      </c>
      <c r="CA37" s="501"/>
      <c r="CB37" s="501"/>
      <c r="CC37" s="501"/>
    </row>
    <row r="38" spans="1:81" s="2363" customFormat="1" ht="39.75" customHeight="1">
      <c r="A38" s="2970">
        <v>6</v>
      </c>
      <c r="B38" s="2956" t="s">
        <v>223</v>
      </c>
      <c r="C38" s="1676" t="s">
        <v>224</v>
      </c>
      <c r="D38" s="1676" t="s">
        <v>225</v>
      </c>
      <c r="E38" s="3462" t="s">
        <v>206</v>
      </c>
      <c r="F38" s="1511" t="s">
        <v>226</v>
      </c>
      <c r="G38" s="3469">
        <v>2216</v>
      </c>
      <c r="H38" s="3469">
        <v>2216</v>
      </c>
      <c r="I38" s="143"/>
      <c r="J38" s="143"/>
      <c r="K38" s="143">
        <v>2216</v>
      </c>
      <c r="L38" s="143">
        <v>2216</v>
      </c>
      <c r="M38" s="143">
        <f>N38</f>
        <v>204.166</v>
      </c>
      <c r="N38" s="143">
        <v>204.166</v>
      </c>
      <c r="O38" s="1667"/>
      <c r="P38" s="1667"/>
      <c r="Q38" s="1667"/>
      <c r="R38" s="1667"/>
      <c r="S38" s="1667">
        <f t="shared" si="35"/>
        <v>811</v>
      </c>
      <c r="T38" s="143">
        <v>811</v>
      </c>
      <c r="U38" s="1667"/>
      <c r="V38" s="1667"/>
      <c r="W38" s="1667"/>
      <c r="X38" s="1667"/>
      <c r="Y38" s="1667">
        <f t="shared" si="48"/>
        <v>811</v>
      </c>
      <c r="Z38" s="1667">
        <f t="shared" si="36"/>
        <v>0</v>
      </c>
      <c r="AA38" s="1667"/>
      <c r="AB38" s="1667"/>
      <c r="AC38" s="1667"/>
      <c r="AD38" s="1667">
        <f t="shared" si="37"/>
        <v>811</v>
      </c>
      <c r="AE38" s="1667">
        <v>811</v>
      </c>
      <c r="AF38" s="1667"/>
      <c r="AG38" s="1667"/>
      <c r="AH38" s="1667">
        <f t="shared" si="38"/>
        <v>0</v>
      </c>
      <c r="AI38" s="1667"/>
      <c r="AJ38" s="1667"/>
      <c r="AK38" s="1667"/>
      <c r="AL38" s="1667">
        <f t="shared" si="40"/>
        <v>811</v>
      </c>
      <c r="AM38" s="1667">
        <f t="shared" si="51"/>
        <v>811</v>
      </c>
      <c r="AN38" s="1667"/>
      <c r="AO38" s="1667"/>
      <c r="AP38" s="1403">
        <f t="shared" si="42"/>
        <v>811</v>
      </c>
      <c r="AQ38" s="3469">
        <v>811</v>
      </c>
      <c r="AR38" s="1666"/>
      <c r="AS38" s="1666"/>
      <c r="AT38" s="1666">
        <f t="shared" si="43"/>
        <v>1405</v>
      </c>
      <c r="AU38" s="1666">
        <f t="shared" si="52"/>
        <v>1405</v>
      </c>
      <c r="AV38" s="1666"/>
      <c r="AW38" s="1666"/>
      <c r="AX38" s="1666"/>
      <c r="AY38" s="1666">
        <f t="shared" si="44"/>
        <v>1405</v>
      </c>
      <c r="AZ38" s="1666">
        <f>AU38</f>
        <v>1405</v>
      </c>
      <c r="BA38" s="1666"/>
      <c r="BB38" s="1666"/>
      <c r="BC38" s="1666"/>
      <c r="BD38" s="1666"/>
      <c r="BE38" s="1666"/>
      <c r="BF38" s="1666"/>
      <c r="BG38" s="3669">
        <v>1000</v>
      </c>
      <c r="BH38" s="1667"/>
      <c r="BI38" s="1667">
        <f t="shared" si="45"/>
        <v>0</v>
      </c>
      <c r="BJ38" s="1658">
        <v>2023</v>
      </c>
      <c r="BK38" s="1658" t="s">
        <v>2324</v>
      </c>
      <c r="BL38" s="1658" t="s">
        <v>2327</v>
      </c>
      <c r="BM38" s="1669">
        <f t="shared" si="32"/>
        <v>81.723826714801433</v>
      </c>
      <c r="BN38" s="1669">
        <f t="shared" si="33"/>
        <v>71.17437722419929</v>
      </c>
      <c r="BO38" s="1658" t="s">
        <v>40</v>
      </c>
      <c r="BP38" s="1659"/>
      <c r="BQ38" s="1370"/>
      <c r="BR38" s="1370"/>
      <c r="BS38" s="19"/>
      <c r="BT38" s="1370"/>
      <c r="BU38" s="1370"/>
      <c r="BV38" s="1370" t="s">
        <v>2492</v>
      </c>
      <c r="BW38" s="1370" t="s">
        <v>2500</v>
      </c>
      <c r="BX38" s="2954"/>
      <c r="BY38" s="50">
        <f t="shared" si="54"/>
        <v>1826.9604823478135</v>
      </c>
      <c r="BZ38" s="501">
        <f t="shared" si="55"/>
        <v>1015.9604823478135</v>
      </c>
      <c r="CA38" s="501"/>
      <c r="CB38" s="501"/>
      <c r="CC38" s="501"/>
    </row>
    <row r="39" spans="1:81" s="2363" customFormat="1" ht="38.25">
      <c r="A39" s="2970">
        <v>7</v>
      </c>
      <c r="B39" s="2956" t="s">
        <v>227</v>
      </c>
      <c r="C39" s="1676" t="s">
        <v>228</v>
      </c>
      <c r="D39" s="1676" t="s">
        <v>229</v>
      </c>
      <c r="E39" s="3462" t="s">
        <v>237</v>
      </c>
      <c r="F39" s="1511" t="s">
        <v>230</v>
      </c>
      <c r="G39" s="3469">
        <v>1000</v>
      </c>
      <c r="H39" s="3469">
        <v>1000</v>
      </c>
      <c r="I39" s="143"/>
      <c r="J39" s="143"/>
      <c r="K39" s="143">
        <v>1000</v>
      </c>
      <c r="L39" s="143">
        <v>1000</v>
      </c>
      <c r="M39" s="143">
        <f t="shared" ref="M39:M40" si="56">N39</f>
        <v>60.798000000000002</v>
      </c>
      <c r="N39" s="143">
        <v>60.798000000000002</v>
      </c>
      <c r="O39" s="1667"/>
      <c r="P39" s="1667"/>
      <c r="Q39" s="1667"/>
      <c r="R39" s="1667"/>
      <c r="S39" s="1667">
        <f t="shared" si="35"/>
        <v>811</v>
      </c>
      <c r="T39" s="143">
        <v>811</v>
      </c>
      <c r="U39" s="1667"/>
      <c r="V39" s="1667"/>
      <c r="W39" s="1667"/>
      <c r="X39" s="1667">
        <v>67</v>
      </c>
      <c r="Y39" s="1667">
        <f t="shared" si="48"/>
        <v>878</v>
      </c>
      <c r="Z39" s="1667">
        <f t="shared" si="36"/>
        <v>0</v>
      </c>
      <c r="AA39" s="1667"/>
      <c r="AB39" s="1667"/>
      <c r="AC39" s="1667"/>
      <c r="AD39" s="1667">
        <f t="shared" si="37"/>
        <v>340.798</v>
      </c>
      <c r="AE39" s="1667">
        <v>340.798</v>
      </c>
      <c r="AF39" s="1667"/>
      <c r="AG39" s="1667"/>
      <c r="AH39" s="1667">
        <f t="shared" si="38"/>
        <v>0</v>
      </c>
      <c r="AI39" s="1667"/>
      <c r="AJ39" s="1667"/>
      <c r="AK39" s="1667"/>
      <c r="AL39" s="1667">
        <f t="shared" si="40"/>
        <v>811</v>
      </c>
      <c r="AM39" s="1667">
        <f t="shared" si="51"/>
        <v>811</v>
      </c>
      <c r="AN39" s="1667"/>
      <c r="AO39" s="1667"/>
      <c r="AP39" s="1403">
        <f t="shared" si="42"/>
        <v>878</v>
      </c>
      <c r="AQ39" s="3469">
        <f>811+X39</f>
        <v>878</v>
      </c>
      <c r="AR39" s="1666"/>
      <c r="AS39" s="1666"/>
      <c r="AT39" s="1923">
        <f t="shared" si="43"/>
        <v>122</v>
      </c>
      <c r="AU39" s="1923">
        <f t="shared" si="52"/>
        <v>122</v>
      </c>
      <c r="AV39" s="1923"/>
      <c r="AW39" s="1923"/>
      <c r="AX39" s="1923"/>
      <c r="AY39" s="1923">
        <f t="shared" si="44"/>
        <v>122</v>
      </c>
      <c r="AZ39" s="1923">
        <f t="shared" ref="AZ39:AZ40" si="57">AU39</f>
        <v>122</v>
      </c>
      <c r="BA39" s="1923"/>
      <c r="BB39" s="1923"/>
      <c r="BC39" s="1923"/>
      <c r="BD39" s="1923"/>
      <c r="BE39" s="1923"/>
      <c r="BF39" s="1923"/>
      <c r="BG39" s="3397">
        <v>122</v>
      </c>
      <c r="BH39" s="1667"/>
      <c r="BI39" s="1667">
        <f t="shared" si="45"/>
        <v>67</v>
      </c>
      <c r="BJ39" s="1658">
        <v>2023</v>
      </c>
      <c r="BK39" s="1658" t="s">
        <v>2324</v>
      </c>
      <c r="BL39" s="1658" t="s">
        <v>2327</v>
      </c>
      <c r="BM39" s="1669">
        <f t="shared" si="32"/>
        <v>100</v>
      </c>
      <c r="BN39" s="1669">
        <f t="shared" si="33"/>
        <v>100</v>
      </c>
      <c r="BO39" s="1658" t="s">
        <v>40</v>
      </c>
      <c r="BP39" s="1659"/>
      <c r="BQ39" s="1370"/>
      <c r="BR39" s="1370"/>
      <c r="BS39" s="19"/>
      <c r="BT39" s="1370"/>
      <c r="BU39" s="1370"/>
      <c r="BV39" s="1370" t="s">
        <v>2492</v>
      </c>
      <c r="BW39" s="1370" t="s">
        <v>2500</v>
      </c>
      <c r="BX39" s="2954"/>
      <c r="BY39" s="50">
        <f t="shared" si="54"/>
        <v>824.44065087897718</v>
      </c>
      <c r="BZ39" s="501">
        <f>BY39-AQ39</f>
        <v>-53.559349121022819</v>
      </c>
      <c r="CA39" s="501"/>
      <c r="CB39" s="501"/>
      <c r="CC39" s="501"/>
    </row>
    <row r="40" spans="1:81" s="2363" customFormat="1" ht="48.75" customHeight="1">
      <c r="A40" s="2970">
        <v>8</v>
      </c>
      <c r="B40" s="2956" t="s">
        <v>231</v>
      </c>
      <c r="C40" s="1676" t="s">
        <v>232</v>
      </c>
      <c r="D40" s="1706" t="s">
        <v>233</v>
      </c>
      <c r="E40" s="3462" t="s">
        <v>206</v>
      </c>
      <c r="F40" s="1511" t="s">
        <v>234</v>
      </c>
      <c r="G40" s="3469">
        <v>2216</v>
      </c>
      <c r="H40" s="3469">
        <v>2216</v>
      </c>
      <c r="I40" s="143"/>
      <c r="J40" s="1707"/>
      <c r="K40" s="143">
        <v>2216</v>
      </c>
      <c r="L40" s="143">
        <v>2216</v>
      </c>
      <c r="M40" s="143">
        <f t="shared" si="56"/>
        <v>191.38499999999999</v>
      </c>
      <c r="N40" s="143">
        <v>191.38499999999999</v>
      </c>
      <c r="O40" s="1667"/>
      <c r="P40" s="1667"/>
      <c r="Q40" s="1667"/>
      <c r="R40" s="1667"/>
      <c r="S40" s="1667">
        <f t="shared" si="35"/>
        <v>811</v>
      </c>
      <c r="T40" s="143">
        <v>811</v>
      </c>
      <c r="U40" s="1667"/>
      <c r="V40" s="1667"/>
      <c r="W40" s="1667"/>
      <c r="X40" s="1667"/>
      <c r="Y40" s="1667">
        <f t="shared" si="48"/>
        <v>811</v>
      </c>
      <c r="Z40" s="1667">
        <f t="shared" si="36"/>
        <v>0</v>
      </c>
      <c r="AA40" s="1667"/>
      <c r="AB40" s="1667"/>
      <c r="AC40" s="1667"/>
      <c r="AD40" s="1667">
        <f t="shared" si="37"/>
        <v>749.38499999999999</v>
      </c>
      <c r="AE40" s="1667">
        <v>749.38499999999999</v>
      </c>
      <c r="AF40" s="1667"/>
      <c r="AG40" s="1667"/>
      <c r="AH40" s="1667">
        <f t="shared" si="38"/>
        <v>0</v>
      </c>
      <c r="AI40" s="1667"/>
      <c r="AJ40" s="1667"/>
      <c r="AK40" s="1667"/>
      <c r="AL40" s="1667">
        <f t="shared" si="40"/>
        <v>811</v>
      </c>
      <c r="AM40" s="1667">
        <f t="shared" si="51"/>
        <v>811</v>
      </c>
      <c r="AN40" s="1667"/>
      <c r="AO40" s="1667"/>
      <c r="AP40" s="1403">
        <f t="shared" si="42"/>
        <v>811</v>
      </c>
      <c r="AQ40" s="3469">
        <v>811</v>
      </c>
      <c r="AR40" s="1666"/>
      <c r="AS40" s="1666"/>
      <c r="AT40" s="1666">
        <f t="shared" si="43"/>
        <v>1405</v>
      </c>
      <c r="AU40" s="1666">
        <f t="shared" si="52"/>
        <v>1405</v>
      </c>
      <c r="AV40" s="1666"/>
      <c r="AW40" s="1666"/>
      <c r="AX40" s="1666"/>
      <c r="AY40" s="1666">
        <f t="shared" si="44"/>
        <v>1405</v>
      </c>
      <c r="AZ40" s="1666">
        <f t="shared" si="57"/>
        <v>1405</v>
      </c>
      <c r="BA40" s="1666"/>
      <c r="BB40" s="1666"/>
      <c r="BC40" s="1666"/>
      <c r="BD40" s="1666"/>
      <c r="BE40" s="1666"/>
      <c r="BF40" s="1666"/>
      <c r="BG40" s="3669">
        <v>1000</v>
      </c>
      <c r="BH40" s="1667"/>
      <c r="BI40" s="1667">
        <f t="shared" si="45"/>
        <v>0</v>
      </c>
      <c r="BJ40" s="1658">
        <v>2023</v>
      </c>
      <c r="BK40" s="1658" t="s">
        <v>2324</v>
      </c>
      <c r="BL40" s="1658" t="s">
        <v>2327</v>
      </c>
      <c r="BM40" s="1669">
        <f t="shared" si="32"/>
        <v>81.723826714801433</v>
      </c>
      <c r="BN40" s="1669">
        <f t="shared" si="33"/>
        <v>71.17437722419929</v>
      </c>
      <c r="BO40" s="1658" t="s">
        <v>40</v>
      </c>
      <c r="BP40" s="1659"/>
      <c r="BQ40" s="1370"/>
      <c r="BR40" s="1370"/>
      <c r="BS40" s="19"/>
      <c r="BT40" s="1370"/>
      <c r="BU40" s="1370"/>
      <c r="BV40" s="1370" t="s">
        <v>2492</v>
      </c>
      <c r="BW40" s="1370" t="s">
        <v>2500</v>
      </c>
      <c r="BX40" s="2954"/>
      <c r="BY40" s="50">
        <f t="shared" si="54"/>
        <v>1826.9604823478135</v>
      </c>
      <c r="BZ40" s="501">
        <f t="shared" si="55"/>
        <v>1015.9604823478135</v>
      </c>
      <c r="CA40" s="501"/>
      <c r="CB40" s="501"/>
      <c r="CC40" s="501"/>
    </row>
    <row r="41" spans="1:81" s="2363" customFormat="1" ht="44.25" customHeight="1">
      <c r="A41" s="2970">
        <v>9</v>
      </c>
      <c r="B41" s="2956" t="s">
        <v>235</v>
      </c>
      <c r="C41" s="1676" t="s">
        <v>204</v>
      </c>
      <c r="D41" s="1706" t="s">
        <v>236</v>
      </c>
      <c r="E41" s="3462" t="s">
        <v>237</v>
      </c>
      <c r="F41" s="1511" t="s">
        <v>238</v>
      </c>
      <c r="G41" s="3469">
        <v>1500</v>
      </c>
      <c r="H41" s="3469">
        <v>1500</v>
      </c>
      <c r="I41" s="143"/>
      <c r="J41" s="1707"/>
      <c r="K41" s="143">
        <f>+L41</f>
        <v>1500</v>
      </c>
      <c r="L41" s="143">
        <f>+H41</f>
        <v>1500</v>
      </c>
      <c r="M41" s="143">
        <f>+N41</f>
        <v>811</v>
      </c>
      <c r="N41" s="143">
        <f>+T41</f>
        <v>811</v>
      </c>
      <c r="O41" s="1667"/>
      <c r="P41" s="1667"/>
      <c r="Q41" s="1667"/>
      <c r="R41" s="1667"/>
      <c r="S41" s="1667">
        <f t="shared" si="35"/>
        <v>811</v>
      </c>
      <c r="T41" s="143">
        <v>811</v>
      </c>
      <c r="U41" s="1667"/>
      <c r="V41" s="1667"/>
      <c r="W41" s="1667"/>
      <c r="X41" s="1667"/>
      <c r="Y41" s="1667">
        <f t="shared" si="48"/>
        <v>811</v>
      </c>
      <c r="Z41" s="1667">
        <f t="shared" si="36"/>
        <v>0</v>
      </c>
      <c r="AA41" s="1667"/>
      <c r="AB41" s="1667"/>
      <c r="AC41" s="1667"/>
      <c r="AD41" s="1667">
        <f t="shared" si="37"/>
        <v>811</v>
      </c>
      <c r="AE41" s="1667">
        <v>811</v>
      </c>
      <c r="AF41" s="1667"/>
      <c r="AG41" s="1667"/>
      <c r="AH41" s="1667">
        <f t="shared" si="38"/>
        <v>0</v>
      </c>
      <c r="AI41" s="1667"/>
      <c r="AJ41" s="1667"/>
      <c r="AK41" s="1667"/>
      <c r="AL41" s="1667">
        <f t="shared" si="40"/>
        <v>811</v>
      </c>
      <c r="AM41" s="1667">
        <f t="shared" si="51"/>
        <v>811</v>
      </c>
      <c r="AN41" s="1667"/>
      <c r="AO41" s="1667"/>
      <c r="AP41" s="1403">
        <f t="shared" si="42"/>
        <v>811</v>
      </c>
      <c r="AQ41" s="3469">
        <f>+T41</f>
        <v>811</v>
      </c>
      <c r="AR41" s="1666"/>
      <c r="AS41" s="1666"/>
      <c r="AT41" s="1666">
        <f t="shared" si="43"/>
        <v>689</v>
      </c>
      <c r="AU41" s="1666">
        <f t="shared" si="52"/>
        <v>689</v>
      </c>
      <c r="AV41" s="1666"/>
      <c r="AW41" s="1666"/>
      <c r="AX41" s="1666"/>
      <c r="AY41" s="1666">
        <f t="shared" si="44"/>
        <v>689</v>
      </c>
      <c r="AZ41" s="1666">
        <f>+AU41</f>
        <v>689</v>
      </c>
      <c r="BA41" s="1666"/>
      <c r="BB41" s="1666"/>
      <c r="BC41" s="1666"/>
      <c r="BD41" s="1666"/>
      <c r="BE41" s="1666"/>
      <c r="BF41" s="1666"/>
      <c r="BG41" s="3669">
        <v>420</v>
      </c>
      <c r="BH41" s="1667"/>
      <c r="BI41" s="1667">
        <f t="shared" si="45"/>
        <v>0</v>
      </c>
      <c r="BJ41" s="1658">
        <v>2023</v>
      </c>
      <c r="BK41" s="1658" t="s">
        <v>2324</v>
      </c>
      <c r="BL41" s="1658" t="s">
        <v>2327</v>
      </c>
      <c r="BM41" s="1669">
        <f t="shared" si="32"/>
        <v>82.066666666666663</v>
      </c>
      <c r="BN41" s="1669">
        <f t="shared" si="33"/>
        <v>60.957910014513786</v>
      </c>
      <c r="BO41" s="1658" t="s">
        <v>40</v>
      </c>
      <c r="BP41" s="1659"/>
      <c r="BQ41" s="1370"/>
      <c r="BR41" s="1370"/>
      <c r="BS41" s="19"/>
      <c r="BT41" s="1370"/>
      <c r="BU41" s="1370"/>
      <c r="BV41" s="1370" t="s">
        <v>2492</v>
      </c>
      <c r="BW41" s="1370" t="s">
        <v>2500</v>
      </c>
      <c r="BX41" s="2954"/>
      <c r="BY41" s="50">
        <f t="shared" si="54"/>
        <v>1236.6609763184658</v>
      </c>
      <c r="BZ41" s="501">
        <f t="shared" si="55"/>
        <v>425.66097631846583</v>
      </c>
      <c r="CA41" s="501"/>
      <c r="CB41" s="501"/>
      <c r="CC41" s="501"/>
    </row>
    <row r="42" spans="1:81" s="2363" customFormat="1" ht="40.5" customHeight="1">
      <c r="A42" s="2970">
        <v>10</v>
      </c>
      <c r="B42" s="2956" t="s">
        <v>239</v>
      </c>
      <c r="C42" s="1676" t="s">
        <v>240</v>
      </c>
      <c r="D42" s="1706" t="s">
        <v>241</v>
      </c>
      <c r="E42" s="3462" t="s">
        <v>237</v>
      </c>
      <c r="F42" s="1511" t="s">
        <v>242</v>
      </c>
      <c r="G42" s="3469">
        <v>816</v>
      </c>
      <c r="H42" s="3469">
        <v>816</v>
      </c>
      <c r="I42" s="143"/>
      <c r="J42" s="1707"/>
      <c r="K42" s="143">
        <f t="shared" ref="K42:K45" si="58">+L42</f>
        <v>816</v>
      </c>
      <c r="L42" s="143">
        <f t="shared" ref="L42:L45" si="59">+H42</f>
        <v>816</v>
      </c>
      <c r="M42" s="143"/>
      <c r="N42" s="143"/>
      <c r="O42" s="1667"/>
      <c r="P42" s="1667"/>
      <c r="Q42" s="1667"/>
      <c r="R42" s="1667"/>
      <c r="S42" s="1667">
        <f t="shared" si="35"/>
        <v>811</v>
      </c>
      <c r="T42" s="143">
        <v>811</v>
      </c>
      <c r="U42" s="1667"/>
      <c r="V42" s="1667"/>
      <c r="W42" s="1667"/>
      <c r="X42" s="1667"/>
      <c r="Y42" s="1667">
        <f t="shared" si="48"/>
        <v>811</v>
      </c>
      <c r="Z42" s="1667">
        <f t="shared" si="36"/>
        <v>0</v>
      </c>
      <c r="AA42" s="1667"/>
      <c r="AB42" s="1667"/>
      <c r="AC42" s="1667"/>
      <c r="AD42" s="1667">
        <f t="shared" si="37"/>
        <v>0</v>
      </c>
      <c r="AE42" s="1667"/>
      <c r="AF42" s="1667"/>
      <c r="AG42" s="1667"/>
      <c r="AH42" s="1667">
        <f t="shared" si="38"/>
        <v>0</v>
      </c>
      <c r="AI42" s="1667"/>
      <c r="AJ42" s="1667"/>
      <c r="AK42" s="1667"/>
      <c r="AL42" s="1667">
        <f t="shared" si="40"/>
        <v>811</v>
      </c>
      <c r="AM42" s="1667">
        <f t="shared" si="51"/>
        <v>811</v>
      </c>
      <c r="AN42" s="1667"/>
      <c r="AO42" s="1667"/>
      <c r="AP42" s="1403">
        <f t="shared" si="42"/>
        <v>811</v>
      </c>
      <c r="AQ42" s="3469">
        <f t="shared" ref="AQ42:AQ45" si="60">+T42</f>
        <v>811</v>
      </c>
      <c r="AR42" s="1666"/>
      <c r="AS42" s="1666"/>
      <c r="AT42" s="1666">
        <f t="shared" si="43"/>
        <v>5</v>
      </c>
      <c r="AU42" s="1666">
        <f t="shared" si="52"/>
        <v>5</v>
      </c>
      <c r="AV42" s="1666"/>
      <c r="AW42" s="1666"/>
      <c r="AX42" s="1666"/>
      <c r="AY42" s="1666">
        <f t="shared" si="44"/>
        <v>5</v>
      </c>
      <c r="AZ42" s="1666">
        <f t="shared" ref="AZ42:AZ45" si="61">+AU42</f>
        <v>5</v>
      </c>
      <c r="BA42" s="1666"/>
      <c r="BB42" s="1666"/>
      <c r="BC42" s="1666"/>
      <c r="BD42" s="1666"/>
      <c r="BE42" s="1666"/>
      <c r="BF42" s="1666"/>
      <c r="BG42" s="3669">
        <v>5</v>
      </c>
      <c r="BH42" s="1667"/>
      <c r="BI42" s="1667">
        <f t="shared" si="45"/>
        <v>0</v>
      </c>
      <c r="BJ42" s="1658">
        <v>2023</v>
      </c>
      <c r="BK42" s="1658" t="s">
        <v>2324</v>
      </c>
      <c r="BL42" s="1658" t="s">
        <v>2327</v>
      </c>
      <c r="BM42" s="1669">
        <f t="shared" si="32"/>
        <v>100</v>
      </c>
      <c r="BN42" s="1669">
        <f t="shared" si="33"/>
        <v>100</v>
      </c>
      <c r="BO42" s="1658" t="s">
        <v>40</v>
      </c>
      <c r="BP42" s="1659"/>
      <c r="BQ42" s="1370"/>
      <c r="BR42" s="1370"/>
      <c r="BS42" s="19"/>
      <c r="BT42" s="1370"/>
      <c r="BU42" s="1370"/>
      <c r="BV42" s="1370" t="s">
        <v>2492</v>
      </c>
      <c r="BW42" s="1370" t="s">
        <v>2500</v>
      </c>
      <c r="BX42" s="2954"/>
      <c r="BY42" s="50">
        <f t="shared" si="54"/>
        <v>672.74357111724544</v>
      </c>
      <c r="BZ42" s="501">
        <f t="shared" si="55"/>
        <v>-138.25642888275456</v>
      </c>
      <c r="CA42" s="501"/>
      <c r="CB42" s="501"/>
      <c r="CC42" s="501"/>
    </row>
    <row r="43" spans="1:81" s="2363" customFormat="1" ht="38.25">
      <c r="A43" s="2970">
        <v>12</v>
      </c>
      <c r="B43" s="2956" t="s">
        <v>247</v>
      </c>
      <c r="C43" s="1676" t="s">
        <v>244</v>
      </c>
      <c r="D43" s="1706" t="s">
        <v>248</v>
      </c>
      <c r="E43" s="3462" t="s">
        <v>237</v>
      </c>
      <c r="F43" s="1511" t="s">
        <v>249</v>
      </c>
      <c r="G43" s="3469">
        <v>500</v>
      </c>
      <c r="H43" s="3469">
        <v>500</v>
      </c>
      <c r="I43" s="143"/>
      <c r="J43" s="1707"/>
      <c r="K43" s="143">
        <f t="shared" si="58"/>
        <v>500</v>
      </c>
      <c r="L43" s="143">
        <f t="shared" si="59"/>
        <v>500</v>
      </c>
      <c r="M43" s="143"/>
      <c r="N43" s="143"/>
      <c r="O43" s="1667"/>
      <c r="P43" s="1667"/>
      <c r="Q43" s="1667"/>
      <c r="R43" s="1667"/>
      <c r="S43" s="1667">
        <f t="shared" si="35"/>
        <v>211</v>
      </c>
      <c r="T43" s="143">
        <v>211</v>
      </c>
      <c r="U43" s="1667"/>
      <c r="V43" s="1667"/>
      <c r="W43" s="1667"/>
      <c r="X43" s="1667"/>
      <c r="Y43" s="1667">
        <f t="shared" si="48"/>
        <v>211</v>
      </c>
      <c r="Z43" s="1667">
        <f t="shared" si="36"/>
        <v>0</v>
      </c>
      <c r="AA43" s="1667"/>
      <c r="AB43" s="1667"/>
      <c r="AC43" s="1667"/>
      <c r="AD43" s="1667">
        <f t="shared" si="37"/>
        <v>0</v>
      </c>
      <c r="AE43" s="1667"/>
      <c r="AF43" s="1667"/>
      <c r="AG43" s="1667"/>
      <c r="AH43" s="1667">
        <f t="shared" si="38"/>
        <v>0</v>
      </c>
      <c r="AI43" s="1667"/>
      <c r="AJ43" s="1667"/>
      <c r="AK43" s="1667"/>
      <c r="AL43" s="1667">
        <f t="shared" si="40"/>
        <v>211</v>
      </c>
      <c r="AM43" s="1667">
        <f t="shared" si="51"/>
        <v>211</v>
      </c>
      <c r="AN43" s="1667"/>
      <c r="AO43" s="1667"/>
      <c r="AP43" s="1403">
        <f t="shared" si="42"/>
        <v>211</v>
      </c>
      <c r="AQ43" s="3469">
        <f t="shared" si="60"/>
        <v>211</v>
      </c>
      <c r="AR43" s="1666"/>
      <c r="AS43" s="1666"/>
      <c r="AT43" s="1666">
        <f t="shared" si="43"/>
        <v>289</v>
      </c>
      <c r="AU43" s="1666">
        <f t="shared" si="52"/>
        <v>289</v>
      </c>
      <c r="AV43" s="1666"/>
      <c r="AW43" s="1666"/>
      <c r="AX43" s="1666"/>
      <c r="AY43" s="1666">
        <f t="shared" si="44"/>
        <v>289</v>
      </c>
      <c r="AZ43" s="1666">
        <f t="shared" si="61"/>
        <v>289</v>
      </c>
      <c r="BA43" s="1666"/>
      <c r="BB43" s="1666"/>
      <c r="BC43" s="1666"/>
      <c r="BD43" s="1666"/>
      <c r="BE43" s="1666"/>
      <c r="BF43" s="1666"/>
      <c r="BG43" s="3669">
        <v>289</v>
      </c>
      <c r="BH43" s="1667"/>
      <c r="BI43" s="1667">
        <f t="shared" si="45"/>
        <v>0</v>
      </c>
      <c r="BJ43" s="1658">
        <v>2023</v>
      </c>
      <c r="BK43" s="1658" t="s">
        <v>2324</v>
      </c>
      <c r="BL43" s="1658" t="s">
        <v>2327</v>
      </c>
      <c r="BM43" s="1669">
        <f t="shared" si="32"/>
        <v>100</v>
      </c>
      <c r="BN43" s="1669">
        <f t="shared" si="33"/>
        <v>100</v>
      </c>
      <c r="BO43" s="1658" t="s">
        <v>40</v>
      </c>
      <c r="BP43" s="1659"/>
      <c r="BQ43" s="1370"/>
      <c r="BR43" s="1370"/>
      <c r="BS43" s="19"/>
      <c r="BT43" s="1370"/>
      <c r="BU43" s="1370"/>
      <c r="BV43" s="1370" t="s">
        <v>2492</v>
      </c>
      <c r="BW43" s="1370" t="s">
        <v>2500</v>
      </c>
      <c r="BX43" s="2954"/>
      <c r="BY43" s="50">
        <f t="shared" si="54"/>
        <v>412.22032543948859</v>
      </c>
      <c r="BZ43" s="501">
        <f>BY43-AQ43</f>
        <v>201.22032543948859</v>
      </c>
      <c r="CA43" s="501"/>
      <c r="CB43" s="501"/>
      <c r="CC43" s="501"/>
    </row>
    <row r="44" spans="1:81" s="2363" customFormat="1" ht="44.25" customHeight="1">
      <c r="A44" s="2970">
        <v>13</v>
      </c>
      <c r="B44" s="2956" t="s">
        <v>250</v>
      </c>
      <c r="C44" s="1676" t="s">
        <v>251</v>
      </c>
      <c r="D44" s="1706" t="s">
        <v>252</v>
      </c>
      <c r="E44" s="3462" t="s">
        <v>237</v>
      </c>
      <c r="F44" s="1511" t="s">
        <v>253</v>
      </c>
      <c r="G44" s="3469">
        <v>1246</v>
      </c>
      <c r="H44" s="3469">
        <v>1246</v>
      </c>
      <c r="I44" s="143"/>
      <c r="J44" s="1707"/>
      <c r="K44" s="143">
        <f t="shared" si="58"/>
        <v>1246</v>
      </c>
      <c r="L44" s="143">
        <f t="shared" si="59"/>
        <v>1246</v>
      </c>
      <c r="M44" s="143">
        <f>+N44</f>
        <v>806.533953</v>
      </c>
      <c r="N44" s="143">
        <f>+AD44</f>
        <v>806.533953</v>
      </c>
      <c r="O44" s="1667"/>
      <c r="P44" s="1667"/>
      <c r="Q44" s="1667"/>
      <c r="R44" s="1667"/>
      <c r="S44" s="1667">
        <f t="shared" si="35"/>
        <v>811</v>
      </c>
      <c r="T44" s="143">
        <v>811</v>
      </c>
      <c r="U44" s="1667"/>
      <c r="V44" s="1667"/>
      <c r="W44" s="1667"/>
      <c r="X44" s="1667"/>
      <c r="Y44" s="1667">
        <f t="shared" si="48"/>
        <v>811</v>
      </c>
      <c r="Z44" s="1667">
        <f t="shared" si="36"/>
        <v>0</v>
      </c>
      <c r="AA44" s="1667"/>
      <c r="AB44" s="1667"/>
      <c r="AC44" s="1667"/>
      <c r="AD44" s="1667">
        <f t="shared" si="37"/>
        <v>806.533953</v>
      </c>
      <c r="AE44" s="1667">
        <v>806.533953</v>
      </c>
      <c r="AF44" s="1667"/>
      <c r="AG44" s="1667"/>
      <c r="AH44" s="1667">
        <f t="shared" si="38"/>
        <v>0</v>
      </c>
      <c r="AI44" s="1667"/>
      <c r="AJ44" s="1667"/>
      <c r="AK44" s="1667"/>
      <c r="AL44" s="1667">
        <f t="shared" si="40"/>
        <v>811</v>
      </c>
      <c r="AM44" s="1667">
        <f t="shared" si="51"/>
        <v>811</v>
      </c>
      <c r="AN44" s="1667"/>
      <c r="AO44" s="1667"/>
      <c r="AP44" s="1403">
        <f t="shared" si="42"/>
        <v>811</v>
      </c>
      <c r="AQ44" s="3469">
        <f t="shared" si="60"/>
        <v>811</v>
      </c>
      <c r="AR44" s="1666"/>
      <c r="AS44" s="1666"/>
      <c r="AT44" s="1666">
        <f t="shared" si="43"/>
        <v>435</v>
      </c>
      <c r="AU44" s="1666">
        <f t="shared" si="52"/>
        <v>435</v>
      </c>
      <c r="AV44" s="1666"/>
      <c r="AW44" s="1666"/>
      <c r="AX44" s="1666"/>
      <c r="AY44" s="1666">
        <f t="shared" si="44"/>
        <v>435</v>
      </c>
      <c r="AZ44" s="1666">
        <f t="shared" si="61"/>
        <v>435</v>
      </c>
      <c r="BA44" s="1666"/>
      <c r="BB44" s="1666"/>
      <c r="BC44" s="1666"/>
      <c r="BD44" s="1666"/>
      <c r="BE44" s="1666"/>
      <c r="BF44" s="1666"/>
      <c r="BG44" s="3669">
        <v>217</v>
      </c>
      <c r="BH44" s="1667"/>
      <c r="BI44" s="1667">
        <f t="shared" si="45"/>
        <v>0</v>
      </c>
      <c r="BJ44" s="1658">
        <v>2023</v>
      </c>
      <c r="BK44" s="1658" t="s">
        <v>2324</v>
      </c>
      <c r="BL44" s="1658" t="s">
        <v>2327</v>
      </c>
      <c r="BM44" s="1669">
        <f t="shared" si="32"/>
        <v>82.504012841091495</v>
      </c>
      <c r="BN44" s="1669">
        <f t="shared" si="33"/>
        <v>49.885057471264368</v>
      </c>
      <c r="BO44" s="1658" t="s">
        <v>40</v>
      </c>
      <c r="BP44" s="1659"/>
      <c r="BQ44" s="1370"/>
      <c r="BR44" s="1370"/>
      <c r="BS44" s="19"/>
      <c r="BT44" s="1370"/>
      <c r="BU44" s="1370"/>
      <c r="BV44" s="1370" t="s">
        <v>2492</v>
      </c>
      <c r="BW44" s="1370" t="s">
        <v>2500</v>
      </c>
      <c r="BX44" s="2954"/>
      <c r="BY44" s="50">
        <f t="shared" si="54"/>
        <v>1027.2530509952055</v>
      </c>
      <c r="BZ44" s="501">
        <f t="shared" si="55"/>
        <v>216.25305099520551</v>
      </c>
      <c r="CA44" s="501"/>
      <c r="CB44" s="501"/>
      <c r="CC44" s="501"/>
    </row>
    <row r="45" spans="1:81" s="2363" customFormat="1" ht="38.25">
      <c r="A45" s="2970">
        <v>14</v>
      </c>
      <c r="B45" s="2956" t="s">
        <v>254</v>
      </c>
      <c r="C45" s="1676" t="s">
        <v>220</v>
      </c>
      <c r="D45" s="1706" t="s">
        <v>255</v>
      </c>
      <c r="E45" s="3462" t="s">
        <v>237</v>
      </c>
      <c r="F45" s="1511" t="s">
        <v>256</v>
      </c>
      <c r="G45" s="3469">
        <v>1216</v>
      </c>
      <c r="H45" s="3469">
        <v>1216</v>
      </c>
      <c r="I45" s="143"/>
      <c r="J45" s="1707"/>
      <c r="K45" s="143">
        <f t="shared" si="58"/>
        <v>1216</v>
      </c>
      <c r="L45" s="143">
        <f t="shared" si="59"/>
        <v>1216</v>
      </c>
      <c r="M45" s="143"/>
      <c r="N45" s="143"/>
      <c r="O45" s="1667"/>
      <c r="P45" s="1667"/>
      <c r="Q45" s="1667"/>
      <c r="R45" s="1667"/>
      <c r="S45" s="1667">
        <f t="shared" si="35"/>
        <v>811</v>
      </c>
      <c r="T45" s="143">
        <v>811</v>
      </c>
      <c r="U45" s="1667"/>
      <c r="V45" s="1667"/>
      <c r="W45" s="1667"/>
      <c r="X45" s="1667"/>
      <c r="Y45" s="1667">
        <f t="shared" si="48"/>
        <v>811</v>
      </c>
      <c r="Z45" s="1667">
        <f t="shared" si="36"/>
        <v>0</v>
      </c>
      <c r="AA45" s="1667"/>
      <c r="AB45" s="1667"/>
      <c r="AC45" s="1667"/>
      <c r="AD45" s="1667">
        <f t="shared" si="37"/>
        <v>0</v>
      </c>
      <c r="AE45" s="1667"/>
      <c r="AF45" s="1667"/>
      <c r="AG45" s="1667"/>
      <c r="AH45" s="1667">
        <f t="shared" si="38"/>
        <v>0</v>
      </c>
      <c r="AI45" s="1667"/>
      <c r="AJ45" s="1667"/>
      <c r="AK45" s="1667"/>
      <c r="AL45" s="1667">
        <f t="shared" si="40"/>
        <v>811</v>
      </c>
      <c r="AM45" s="1667">
        <f t="shared" si="51"/>
        <v>811</v>
      </c>
      <c r="AN45" s="1667"/>
      <c r="AO45" s="1667"/>
      <c r="AP45" s="1403">
        <f t="shared" si="42"/>
        <v>811</v>
      </c>
      <c r="AQ45" s="3469">
        <f t="shared" si="60"/>
        <v>811</v>
      </c>
      <c r="AR45" s="1666"/>
      <c r="AS45" s="1666"/>
      <c r="AT45" s="1666">
        <f t="shared" si="43"/>
        <v>405</v>
      </c>
      <c r="AU45" s="1666">
        <f t="shared" si="52"/>
        <v>405</v>
      </c>
      <c r="AV45" s="1666"/>
      <c r="AW45" s="1666"/>
      <c r="AX45" s="1666"/>
      <c r="AY45" s="1666">
        <f t="shared" si="44"/>
        <v>405</v>
      </c>
      <c r="AZ45" s="1666">
        <f t="shared" si="61"/>
        <v>405</v>
      </c>
      <c r="BA45" s="1666"/>
      <c r="BB45" s="1666"/>
      <c r="BC45" s="1666"/>
      <c r="BD45" s="1666"/>
      <c r="BE45" s="1666"/>
      <c r="BF45" s="1666"/>
      <c r="BG45" s="3669">
        <v>192</v>
      </c>
      <c r="BH45" s="1667"/>
      <c r="BI45" s="1667">
        <f t="shared" si="45"/>
        <v>0</v>
      </c>
      <c r="BJ45" s="1658">
        <v>2023</v>
      </c>
      <c r="BK45" s="1658" t="s">
        <v>2324</v>
      </c>
      <c r="BL45" s="1658" t="s">
        <v>2327</v>
      </c>
      <c r="BM45" s="1669">
        <f t="shared" si="32"/>
        <v>82.483552631578945</v>
      </c>
      <c r="BN45" s="1669">
        <f t="shared" si="33"/>
        <v>47.407407407407412</v>
      </c>
      <c r="BO45" s="1658" t="s">
        <v>40</v>
      </c>
      <c r="BP45" s="1659"/>
      <c r="BQ45" s="1370"/>
      <c r="BR45" s="1370"/>
      <c r="BS45" s="19"/>
      <c r="BT45" s="1370"/>
      <c r="BU45" s="1370"/>
      <c r="BV45" s="1370" t="s">
        <v>2492</v>
      </c>
      <c r="BW45" s="1370" t="s">
        <v>2500</v>
      </c>
      <c r="BX45" s="2954"/>
      <c r="BY45" s="50">
        <f t="shared" si="54"/>
        <v>1002.5198314688363</v>
      </c>
      <c r="BZ45" s="501">
        <f t="shared" si="55"/>
        <v>191.51983146883629</v>
      </c>
      <c r="CA45" s="501"/>
      <c r="CB45" s="501"/>
      <c r="CC45" s="501"/>
    </row>
    <row r="46" spans="1:81" s="28" customFormat="1" ht="29.25" customHeight="1">
      <c r="A46" s="2195" t="s">
        <v>54</v>
      </c>
      <c r="B46" s="1661" t="s">
        <v>55</v>
      </c>
      <c r="C46" s="1653"/>
      <c r="D46" s="1653"/>
      <c r="E46" s="1504"/>
      <c r="F46" s="1504"/>
      <c r="G46" s="1453">
        <f>G47+G52</f>
        <v>4482</v>
      </c>
      <c r="H46" s="1453">
        <f t="shared" ref="H46:BG46" si="62">H47+H52</f>
        <v>4382</v>
      </c>
      <c r="I46" s="1655">
        <f t="shared" si="62"/>
        <v>0</v>
      </c>
      <c r="J46" s="1655">
        <f t="shared" si="62"/>
        <v>100</v>
      </c>
      <c r="K46" s="1655">
        <f t="shared" si="62"/>
        <v>4482</v>
      </c>
      <c r="L46" s="1655">
        <f t="shared" si="62"/>
        <v>4382</v>
      </c>
      <c r="M46" s="1655">
        <f t="shared" si="62"/>
        <v>0</v>
      </c>
      <c r="N46" s="1655">
        <f t="shared" si="62"/>
        <v>0</v>
      </c>
      <c r="O46" s="1655">
        <f t="shared" si="62"/>
        <v>0</v>
      </c>
      <c r="P46" s="1655">
        <f t="shared" si="62"/>
        <v>0</v>
      </c>
      <c r="Q46" s="1655">
        <f t="shared" si="62"/>
        <v>0</v>
      </c>
      <c r="R46" s="1655">
        <f t="shared" si="62"/>
        <v>0</v>
      </c>
      <c r="S46" s="1655">
        <f t="shared" si="62"/>
        <v>1568</v>
      </c>
      <c r="T46" s="1655">
        <f t="shared" si="62"/>
        <v>1468</v>
      </c>
      <c r="U46" s="1655">
        <f t="shared" si="62"/>
        <v>0</v>
      </c>
      <c r="V46" s="1655">
        <f t="shared" si="62"/>
        <v>100</v>
      </c>
      <c r="W46" s="1655"/>
      <c r="X46" s="1655"/>
      <c r="Y46" s="1655">
        <f t="shared" si="48"/>
        <v>1468</v>
      </c>
      <c r="Z46" s="1655">
        <f t="shared" si="62"/>
        <v>0</v>
      </c>
      <c r="AA46" s="1655">
        <f t="shared" si="62"/>
        <v>0</v>
      </c>
      <c r="AB46" s="1655">
        <f t="shared" si="62"/>
        <v>0</v>
      </c>
      <c r="AC46" s="1655">
        <f t="shared" si="62"/>
        <v>0</v>
      </c>
      <c r="AD46" s="1655">
        <f t="shared" si="62"/>
        <v>590.34299999999996</v>
      </c>
      <c r="AE46" s="1655">
        <f t="shared" si="62"/>
        <v>590.34299999999996</v>
      </c>
      <c r="AF46" s="1655">
        <f t="shared" si="62"/>
        <v>0</v>
      </c>
      <c r="AG46" s="1655">
        <f t="shared" si="62"/>
        <v>0</v>
      </c>
      <c r="AH46" s="1655">
        <f t="shared" si="62"/>
        <v>0</v>
      </c>
      <c r="AI46" s="1655">
        <f t="shared" si="62"/>
        <v>0</v>
      </c>
      <c r="AJ46" s="1655">
        <f t="shared" si="62"/>
        <v>0</v>
      </c>
      <c r="AK46" s="1655">
        <f t="shared" si="62"/>
        <v>0</v>
      </c>
      <c r="AL46" s="1655">
        <f t="shared" si="62"/>
        <v>1568</v>
      </c>
      <c r="AM46" s="1655">
        <f t="shared" si="62"/>
        <v>1468</v>
      </c>
      <c r="AN46" s="1655">
        <f t="shared" si="62"/>
        <v>0</v>
      </c>
      <c r="AO46" s="1655">
        <f t="shared" si="62"/>
        <v>100</v>
      </c>
      <c r="AP46" s="1453">
        <f t="shared" si="62"/>
        <v>1568</v>
      </c>
      <c r="AQ46" s="1453">
        <f t="shared" si="62"/>
        <v>1468</v>
      </c>
      <c r="AR46" s="1656">
        <f t="shared" si="62"/>
        <v>0</v>
      </c>
      <c r="AS46" s="1656">
        <f t="shared" si="62"/>
        <v>100</v>
      </c>
      <c r="AT46" s="1656">
        <f t="shared" si="62"/>
        <v>6628</v>
      </c>
      <c r="AU46" s="1656">
        <f t="shared" si="62"/>
        <v>6628</v>
      </c>
      <c r="AV46" s="1656">
        <f t="shared" si="62"/>
        <v>0</v>
      </c>
      <c r="AW46" s="1656">
        <f t="shared" si="62"/>
        <v>0</v>
      </c>
      <c r="AX46" s="1656">
        <f t="shared" si="62"/>
        <v>613</v>
      </c>
      <c r="AY46" s="1656">
        <f t="shared" si="62"/>
        <v>6628</v>
      </c>
      <c r="AZ46" s="1656">
        <f t="shared" si="62"/>
        <v>6628</v>
      </c>
      <c r="BA46" s="1656">
        <f t="shared" si="62"/>
        <v>0</v>
      </c>
      <c r="BB46" s="1656">
        <f t="shared" si="62"/>
        <v>0</v>
      </c>
      <c r="BC46" s="1656">
        <f t="shared" si="62"/>
        <v>613</v>
      </c>
      <c r="BD46" s="1656">
        <f t="shared" si="62"/>
        <v>0</v>
      </c>
      <c r="BE46" s="1656">
        <f t="shared" si="62"/>
        <v>0</v>
      </c>
      <c r="BF46" s="1656">
        <f t="shared" si="62"/>
        <v>0</v>
      </c>
      <c r="BG46" s="3668">
        <f t="shared" si="62"/>
        <v>3316</v>
      </c>
      <c r="BH46" s="1655">
        <f>'PL 3 PB DATP'!H13</f>
        <v>3316</v>
      </c>
      <c r="BI46" s="1655">
        <f>SUM(BI597:BI827)</f>
        <v>78789.737304000009</v>
      </c>
      <c r="BJ46" s="1658"/>
      <c r="BK46" s="1658"/>
      <c r="BL46" s="1658"/>
      <c r="BM46" s="1669"/>
      <c r="BN46" s="1669"/>
      <c r="BO46" s="1658"/>
      <c r="BP46" s="1659"/>
      <c r="BQ46" s="1370"/>
      <c r="BR46" s="1370"/>
      <c r="BS46" s="19"/>
      <c r="BT46" s="1370"/>
      <c r="BU46" s="1370"/>
      <c r="BV46" s="1370" t="s">
        <v>2492</v>
      </c>
      <c r="BW46" s="1370"/>
      <c r="BX46" s="1660">
        <f>BH46-BG46</f>
        <v>0</v>
      </c>
      <c r="BY46" s="53"/>
    </row>
    <row r="47" spans="1:81" s="1966" customFormat="1" ht="27" customHeight="1">
      <c r="A47" s="2223" t="s">
        <v>73</v>
      </c>
      <c r="B47" s="1962" t="s">
        <v>2420</v>
      </c>
      <c r="C47" s="1653"/>
      <c r="D47" s="1717"/>
      <c r="E47" s="1504"/>
      <c r="F47" s="1504"/>
      <c r="G47" s="3471">
        <f>SUM(G48:G51)</f>
        <v>4482</v>
      </c>
      <c r="H47" s="3471">
        <f t="shared" ref="H47:BG47" si="63">SUM(H48:H51)</f>
        <v>4382</v>
      </c>
      <c r="I47" s="1718">
        <f t="shared" si="63"/>
        <v>0</v>
      </c>
      <c r="J47" s="1718">
        <f t="shared" si="63"/>
        <v>100</v>
      </c>
      <c r="K47" s="1718">
        <f t="shared" si="63"/>
        <v>4482</v>
      </c>
      <c r="L47" s="1718">
        <f t="shared" si="63"/>
        <v>4382</v>
      </c>
      <c r="M47" s="1718">
        <f t="shared" si="63"/>
        <v>0</v>
      </c>
      <c r="N47" s="1718">
        <f t="shared" si="63"/>
        <v>0</v>
      </c>
      <c r="O47" s="1718">
        <f t="shared" si="63"/>
        <v>0</v>
      </c>
      <c r="P47" s="1718">
        <f t="shared" si="63"/>
        <v>0</v>
      </c>
      <c r="Q47" s="1718">
        <f t="shared" si="63"/>
        <v>0</v>
      </c>
      <c r="R47" s="1718">
        <f t="shared" si="63"/>
        <v>0</v>
      </c>
      <c r="S47" s="1718">
        <f t="shared" si="63"/>
        <v>1568</v>
      </c>
      <c r="T47" s="1718">
        <f t="shared" si="63"/>
        <v>1468</v>
      </c>
      <c r="U47" s="1718">
        <f t="shared" si="63"/>
        <v>0</v>
      </c>
      <c r="V47" s="1718">
        <f t="shared" si="63"/>
        <v>100</v>
      </c>
      <c r="W47" s="1718"/>
      <c r="X47" s="1718"/>
      <c r="Y47" s="1718">
        <f t="shared" si="48"/>
        <v>1468</v>
      </c>
      <c r="Z47" s="1718">
        <f t="shared" si="63"/>
        <v>0</v>
      </c>
      <c r="AA47" s="1718">
        <f t="shared" si="63"/>
        <v>0</v>
      </c>
      <c r="AB47" s="1718">
        <f t="shared" si="63"/>
        <v>0</v>
      </c>
      <c r="AC47" s="1718">
        <f t="shared" si="63"/>
        <v>0</v>
      </c>
      <c r="AD47" s="1718">
        <f t="shared" si="63"/>
        <v>590.34299999999996</v>
      </c>
      <c r="AE47" s="1718">
        <f t="shared" si="63"/>
        <v>590.34299999999996</v>
      </c>
      <c r="AF47" s="1718">
        <f t="shared" si="63"/>
        <v>0</v>
      </c>
      <c r="AG47" s="1718">
        <f t="shared" si="63"/>
        <v>0</v>
      </c>
      <c r="AH47" s="1718">
        <f t="shared" si="63"/>
        <v>0</v>
      </c>
      <c r="AI47" s="1718">
        <f t="shared" si="63"/>
        <v>0</v>
      </c>
      <c r="AJ47" s="1718">
        <f t="shared" si="63"/>
        <v>0</v>
      </c>
      <c r="AK47" s="1718">
        <f t="shared" si="63"/>
        <v>0</v>
      </c>
      <c r="AL47" s="1718">
        <f t="shared" si="63"/>
        <v>1568</v>
      </c>
      <c r="AM47" s="1718">
        <f t="shared" si="63"/>
        <v>1468</v>
      </c>
      <c r="AN47" s="1718">
        <f t="shared" si="63"/>
        <v>0</v>
      </c>
      <c r="AO47" s="1718">
        <f t="shared" si="63"/>
        <v>100</v>
      </c>
      <c r="AP47" s="3471">
        <f t="shared" si="63"/>
        <v>1568</v>
      </c>
      <c r="AQ47" s="3471">
        <f t="shared" si="63"/>
        <v>1468</v>
      </c>
      <c r="AR47" s="3285">
        <f t="shared" si="63"/>
        <v>0</v>
      </c>
      <c r="AS47" s="3285">
        <f t="shared" si="63"/>
        <v>100</v>
      </c>
      <c r="AT47" s="3285">
        <f t="shared" si="63"/>
        <v>2914</v>
      </c>
      <c r="AU47" s="3285">
        <f t="shared" si="63"/>
        <v>2914</v>
      </c>
      <c r="AV47" s="3285">
        <f t="shared" si="63"/>
        <v>0</v>
      </c>
      <c r="AW47" s="3285">
        <f t="shared" si="63"/>
        <v>0</v>
      </c>
      <c r="AX47" s="3285">
        <f t="shared" si="63"/>
        <v>0</v>
      </c>
      <c r="AY47" s="3285">
        <f t="shared" si="63"/>
        <v>2914</v>
      </c>
      <c r="AZ47" s="3285">
        <f t="shared" si="63"/>
        <v>2914</v>
      </c>
      <c r="BA47" s="3285">
        <f t="shared" si="63"/>
        <v>0</v>
      </c>
      <c r="BB47" s="3285">
        <f t="shared" si="63"/>
        <v>0</v>
      </c>
      <c r="BC47" s="3285">
        <f t="shared" si="63"/>
        <v>0</v>
      </c>
      <c r="BD47" s="3285">
        <f t="shared" si="63"/>
        <v>0</v>
      </c>
      <c r="BE47" s="3285">
        <f t="shared" si="63"/>
        <v>0</v>
      </c>
      <c r="BF47" s="3285">
        <f t="shared" si="63"/>
        <v>0</v>
      </c>
      <c r="BG47" s="3671">
        <f t="shared" si="63"/>
        <v>2914</v>
      </c>
      <c r="BH47" s="1655"/>
      <c r="BI47" s="1718"/>
      <c r="BJ47" s="1691"/>
      <c r="BK47" s="1691"/>
      <c r="BL47" s="1691"/>
      <c r="BM47" s="1692">
        <f t="shared" ref="BM47:BM52" si="64">(BG47+AQ47)/H47*100</f>
        <v>100</v>
      </c>
      <c r="BN47" s="1692">
        <f t="shared" ref="BN47:BN52" si="65">BG47/AU47*100</f>
        <v>100</v>
      </c>
      <c r="BO47" s="1691"/>
      <c r="BP47" s="1964"/>
      <c r="BQ47" s="2909"/>
      <c r="BR47" s="2909"/>
      <c r="BS47" s="3173"/>
      <c r="BT47" s="2909"/>
      <c r="BU47" s="2909"/>
      <c r="BV47" s="1370" t="s">
        <v>2492</v>
      </c>
      <c r="BW47" s="2973" t="s">
        <v>2501</v>
      </c>
      <c r="BX47" s="1710"/>
      <c r="BY47" s="2976"/>
      <c r="BZ47" s="2955"/>
      <c r="CA47" s="2955"/>
      <c r="CB47" s="2955"/>
      <c r="CC47" s="2955"/>
    </row>
    <row r="48" spans="1:81" s="2406" customFormat="1" ht="45.75" customHeight="1">
      <c r="A48" s="2972">
        <v>1</v>
      </c>
      <c r="B48" s="2962" t="s">
        <v>1455</v>
      </c>
      <c r="C48" s="1674" t="s">
        <v>1144</v>
      </c>
      <c r="D48" s="1711"/>
      <c r="E48" s="3462" t="s">
        <v>237</v>
      </c>
      <c r="F48" s="1411" t="s">
        <v>1456</v>
      </c>
      <c r="G48" s="3472">
        <v>651</v>
      </c>
      <c r="H48" s="3472">
        <v>620</v>
      </c>
      <c r="I48" s="1712">
        <v>0</v>
      </c>
      <c r="J48" s="1712">
        <v>31</v>
      </c>
      <c r="K48" s="1712">
        <v>651</v>
      </c>
      <c r="L48" s="1712">
        <v>620</v>
      </c>
      <c r="M48" s="1712">
        <v>0</v>
      </c>
      <c r="N48" s="1712">
        <v>0</v>
      </c>
      <c r="O48" s="1712">
        <v>0</v>
      </c>
      <c r="P48" s="1712">
        <v>0</v>
      </c>
      <c r="Q48" s="1712">
        <v>0</v>
      </c>
      <c r="R48" s="1712">
        <v>0</v>
      </c>
      <c r="S48" s="1712">
        <f t="shared" ref="S48:S49" si="66">SUM(T48:V48)</f>
        <v>622</v>
      </c>
      <c r="T48" s="1712">
        <v>591</v>
      </c>
      <c r="U48" s="1712">
        <v>0</v>
      </c>
      <c r="V48" s="1712">
        <v>31</v>
      </c>
      <c r="W48" s="1712"/>
      <c r="X48" s="1712"/>
      <c r="Y48" s="1712">
        <f t="shared" si="48"/>
        <v>591</v>
      </c>
      <c r="Z48" s="1712">
        <f t="shared" ref="Z48:Z49" si="67">SUM(AA48:AC48)</f>
        <v>0</v>
      </c>
      <c r="AA48" s="1712">
        <v>0</v>
      </c>
      <c r="AB48" s="1712">
        <v>0</v>
      </c>
      <c r="AC48" s="1712">
        <v>0</v>
      </c>
      <c r="AD48" s="1712">
        <f t="shared" ref="AD48:AD49" si="68">SUM(AE48:AG48)</f>
        <v>590.34299999999996</v>
      </c>
      <c r="AE48" s="1712">
        <v>590.34299999999996</v>
      </c>
      <c r="AF48" s="1712">
        <v>0</v>
      </c>
      <c r="AG48" s="1712">
        <v>0</v>
      </c>
      <c r="AH48" s="1712">
        <f t="shared" ref="AH48:AH49" si="69">SUM(AI48:AK48)</f>
        <v>0</v>
      </c>
      <c r="AI48" s="1712">
        <v>0</v>
      </c>
      <c r="AJ48" s="1712">
        <v>0</v>
      </c>
      <c r="AK48" s="1712">
        <v>0</v>
      </c>
      <c r="AL48" s="1712">
        <f t="shared" ref="AL48:AL49" si="70">SUM(AM48:AO48)</f>
        <v>622</v>
      </c>
      <c r="AM48" s="1712">
        <v>591</v>
      </c>
      <c r="AN48" s="1712">
        <v>0</v>
      </c>
      <c r="AO48" s="1712">
        <v>31</v>
      </c>
      <c r="AP48" s="3472">
        <f t="shared" ref="AP48:AP49" si="71">SUM(AQ48:AS48)</f>
        <v>622</v>
      </c>
      <c r="AQ48" s="3472">
        <v>591</v>
      </c>
      <c r="AR48" s="1713">
        <v>0</v>
      </c>
      <c r="AS48" s="1713">
        <v>31</v>
      </c>
      <c r="AT48" s="1713">
        <f t="shared" ref="AT48:AT49" si="72">SUM(AU48:AW48)</f>
        <v>29</v>
      </c>
      <c r="AU48" s="1713">
        <v>29</v>
      </c>
      <c r="AV48" s="1713">
        <v>0</v>
      </c>
      <c r="AW48" s="1713">
        <v>0</v>
      </c>
      <c r="AX48" s="1713">
        <v>0</v>
      </c>
      <c r="AY48" s="1713">
        <f t="shared" ref="AY48:AY49" si="73">SUM(AZ48:BB48)</f>
        <v>29</v>
      </c>
      <c r="AZ48" s="1713">
        <v>29</v>
      </c>
      <c r="BA48" s="1713">
        <v>0</v>
      </c>
      <c r="BB48" s="1713">
        <v>0</v>
      </c>
      <c r="BC48" s="1713">
        <v>0</v>
      </c>
      <c r="BD48" s="1713"/>
      <c r="BE48" s="1713"/>
      <c r="BF48" s="1713"/>
      <c r="BG48" s="3672">
        <v>29</v>
      </c>
      <c r="BH48" s="1712"/>
      <c r="BI48" s="1712">
        <f t="shared" ref="BI48:BI49" si="74">AP48-S48</f>
        <v>0</v>
      </c>
      <c r="BJ48" s="3151">
        <v>2023</v>
      </c>
      <c r="BK48" s="3151" t="s">
        <v>2324</v>
      </c>
      <c r="BL48" s="3151" t="s">
        <v>2327</v>
      </c>
      <c r="BM48" s="1669">
        <f t="shared" si="64"/>
        <v>100</v>
      </c>
      <c r="BN48" s="1669">
        <f t="shared" si="65"/>
        <v>100</v>
      </c>
      <c r="BO48" s="3151" t="s">
        <v>40</v>
      </c>
      <c r="BP48" s="2977"/>
      <c r="BQ48" s="3164"/>
      <c r="BR48" s="3164"/>
      <c r="BS48" s="3357"/>
      <c r="BT48" s="3164"/>
      <c r="BU48" s="3164"/>
      <c r="BV48" s="1370" t="s">
        <v>2492</v>
      </c>
      <c r="BW48" s="2973" t="s">
        <v>2501</v>
      </c>
      <c r="BX48" s="2978"/>
      <c r="BY48" s="22"/>
      <c r="BZ48" s="665"/>
      <c r="CA48" s="665"/>
      <c r="CB48" s="665"/>
      <c r="CC48" s="665"/>
    </row>
    <row r="49" spans="1:81" s="2406" customFormat="1" ht="45.75" customHeight="1">
      <c r="A49" s="2972">
        <v>2</v>
      </c>
      <c r="B49" s="2962" t="s">
        <v>1457</v>
      </c>
      <c r="C49" s="1674" t="s">
        <v>1119</v>
      </c>
      <c r="D49" s="1711"/>
      <c r="E49" s="3462" t="s">
        <v>237</v>
      </c>
      <c r="F49" s="1411" t="s">
        <v>1458</v>
      </c>
      <c r="G49" s="3472">
        <v>1535</v>
      </c>
      <c r="H49" s="3472">
        <v>1516</v>
      </c>
      <c r="I49" s="1712">
        <v>0</v>
      </c>
      <c r="J49" s="1712">
        <v>19</v>
      </c>
      <c r="K49" s="1712">
        <v>1535</v>
      </c>
      <c r="L49" s="1712">
        <v>1516</v>
      </c>
      <c r="M49" s="1712">
        <v>0</v>
      </c>
      <c r="N49" s="1712">
        <v>0</v>
      </c>
      <c r="O49" s="1712">
        <v>0</v>
      </c>
      <c r="P49" s="1712">
        <v>0</v>
      </c>
      <c r="Q49" s="1712">
        <v>0</v>
      </c>
      <c r="R49" s="1712">
        <v>0</v>
      </c>
      <c r="S49" s="1712">
        <f t="shared" si="66"/>
        <v>130</v>
      </c>
      <c r="T49" s="1712">
        <v>111</v>
      </c>
      <c r="U49" s="1712">
        <v>0</v>
      </c>
      <c r="V49" s="1712">
        <v>19</v>
      </c>
      <c r="W49" s="1712"/>
      <c r="X49" s="1712"/>
      <c r="Y49" s="1712">
        <f t="shared" si="48"/>
        <v>111</v>
      </c>
      <c r="Z49" s="1712">
        <f t="shared" si="67"/>
        <v>0</v>
      </c>
      <c r="AA49" s="1712">
        <v>0</v>
      </c>
      <c r="AB49" s="1712">
        <v>0</v>
      </c>
      <c r="AC49" s="1712">
        <v>0</v>
      </c>
      <c r="AD49" s="1712">
        <f t="shared" si="68"/>
        <v>0</v>
      </c>
      <c r="AE49" s="1712">
        <v>0</v>
      </c>
      <c r="AF49" s="1712">
        <v>0</v>
      </c>
      <c r="AG49" s="1712">
        <v>0</v>
      </c>
      <c r="AH49" s="1712">
        <f t="shared" si="69"/>
        <v>0</v>
      </c>
      <c r="AI49" s="1712">
        <v>0</v>
      </c>
      <c r="AJ49" s="1712">
        <v>0</v>
      </c>
      <c r="AK49" s="1712">
        <v>0</v>
      </c>
      <c r="AL49" s="1712">
        <f t="shared" si="70"/>
        <v>130</v>
      </c>
      <c r="AM49" s="1712">
        <v>111</v>
      </c>
      <c r="AN49" s="1712">
        <v>0</v>
      </c>
      <c r="AO49" s="1712">
        <v>19</v>
      </c>
      <c r="AP49" s="3472">
        <f t="shared" si="71"/>
        <v>130</v>
      </c>
      <c r="AQ49" s="3472">
        <v>111</v>
      </c>
      <c r="AR49" s="1713">
        <v>0</v>
      </c>
      <c r="AS49" s="1713">
        <v>19</v>
      </c>
      <c r="AT49" s="1713">
        <f t="shared" si="72"/>
        <v>1405</v>
      </c>
      <c r="AU49" s="1713">
        <v>1405</v>
      </c>
      <c r="AV49" s="1713">
        <v>0</v>
      </c>
      <c r="AW49" s="1713">
        <v>0</v>
      </c>
      <c r="AX49" s="1713">
        <v>0</v>
      </c>
      <c r="AY49" s="1713">
        <f t="shared" si="73"/>
        <v>1405</v>
      </c>
      <c r="AZ49" s="1713">
        <v>1405</v>
      </c>
      <c r="BA49" s="1713">
        <v>0</v>
      </c>
      <c r="BB49" s="1713">
        <v>0</v>
      </c>
      <c r="BC49" s="1713">
        <v>0</v>
      </c>
      <c r="BD49" s="1713"/>
      <c r="BE49" s="1713"/>
      <c r="BF49" s="1713"/>
      <c r="BG49" s="3672">
        <v>1405</v>
      </c>
      <c r="BH49" s="1712"/>
      <c r="BI49" s="1712">
        <f t="shared" si="74"/>
        <v>0</v>
      </c>
      <c r="BJ49" s="3151">
        <v>2023</v>
      </c>
      <c r="BK49" s="3151" t="s">
        <v>2324</v>
      </c>
      <c r="BL49" s="3151" t="s">
        <v>2327</v>
      </c>
      <c r="BM49" s="1669">
        <f t="shared" si="64"/>
        <v>100</v>
      </c>
      <c r="BN49" s="1669">
        <f t="shared" si="65"/>
        <v>100</v>
      </c>
      <c r="BO49" s="3151" t="s">
        <v>40</v>
      </c>
      <c r="BP49" s="2977"/>
      <c r="BQ49" s="3164"/>
      <c r="BR49" s="3164"/>
      <c r="BS49" s="3357"/>
      <c r="BT49" s="3164"/>
      <c r="BU49" s="3164"/>
      <c r="BV49" s="1370" t="s">
        <v>2492</v>
      </c>
      <c r="BW49" s="2973" t="s">
        <v>2501</v>
      </c>
      <c r="BX49" s="2978"/>
      <c r="BY49" s="22"/>
      <c r="BZ49" s="665"/>
      <c r="CA49" s="665"/>
      <c r="CB49" s="665"/>
      <c r="CC49" s="665"/>
    </row>
    <row r="50" spans="1:81" s="2406" customFormat="1" ht="45.75" customHeight="1">
      <c r="A50" s="2972">
        <v>3</v>
      </c>
      <c r="B50" s="2962" t="s">
        <v>1466</v>
      </c>
      <c r="C50" s="1674" t="s">
        <v>1134</v>
      </c>
      <c r="D50" s="1711"/>
      <c r="E50" s="1411" t="s">
        <v>237</v>
      </c>
      <c r="F50" s="1411" t="s">
        <v>1467</v>
      </c>
      <c r="G50" s="3472">
        <v>230</v>
      </c>
      <c r="H50" s="3472">
        <v>180</v>
      </c>
      <c r="I50" s="1712">
        <v>0</v>
      </c>
      <c r="J50" s="1712">
        <v>50</v>
      </c>
      <c r="K50" s="1712">
        <v>230</v>
      </c>
      <c r="L50" s="1712">
        <v>180</v>
      </c>
      <c r="M50" s="1712">
        <v>0</v>
      </c>
      <c r="N50" s="1712">
        <v>0</v>
      </c>
      <c r="O50" s="1712">
        <v>0</v>
      </c>
      <c r="P50" s="1712">
        <v>0</v>
      </c>
      <c r="Q50" s="1712">
        <v>0</v>
      </c>
      <c r="R50" s="1712">
        <v>0</v>
      </c>
      <c r="S50" s="1712">
        <f t="shared" ref="S50:S51" si="75">SUM(T50:V50)</f>
        <v>155</v>
      </c>
      <c r="T50" s="1712">
        <v>105</v>
      </c>
      <c r="U50" s="1712">
        <v>0</v>
      </c>
      <c r="V50" s="1712">
        <v>50</v>
      </c>
      <c r="W50" s="1712"/>
      <c r="X50" s="1712"/>
      <c r="Y50" s="1712">
        <f t="shared" si="48"/>
        <v>105</v>
      </c>
      <c r="Z50" s="1712">
        <f t="shared" ref="Z50:Z51" si="76">SUM(AA50:AC50)</f>
        <v>0</v>
      </c>
      <c r="AA50" s="1712">
        <v>0</v>
      </c>
      <c r="AB50" s="1712">
        <v>0</v>
      </c>
      <c r="AC50" s="1712">
        <v>0</v>
      </c>
      <c r="AD50" s="1712">
        <f t="shared" ref="AD50:AD51" si="77">SUM(AE50:AG50)</f>
        <v>0</v>
      </c>
      <c r="AE50" s="1712">
        <v>0</v>
      </c>
      <c r="AF50" s="1712">
        <v>0</v>
      </c>
      <c r="AG50" s="1712">
        <v>0</v>
      </c>
      <c r="AH50" s="1712">
        <f t="shared" ref="AH50:AH51" si="78">SUM(AI50:AK50)</f>
        <v>0</v>
      </c>
      <c r="AI50" s="1712">
        <v>0</v>
      </c>
      <c r="AJ50" s="1712">
        <v>0</v>
      </c>
      <c r="AK50" s="1712">
        <v>0</v>
      </c>
      <c r="AL50" s="1712">
        <f t="shared" ref="AL50:AL51" si="79">SUM(AM50:AO50)</f>
        <v>155</v>
      </c>
      <c r="AM50" s="1712">
        <v>105</v>
      </c>
      <c r="AN50" s="1712">
        <v>0</v>
      </c>
      <c r="AO50" s="1712">
        <v>50</v>
      </c>
      <c r="AP50" s="3472">
        <f t="shared" ref="AP50:AP51" si="80">SUM(AQ50:AS50)</f>
        <v>155</v>
      </c>
      <c r="AQ50" s="3472">
        <v>105</v>
      </c>
      <c r="AR50" s="1713">
        <v>0</v>
      </c>
      <c r="AS50" s="1713">
        <v>50</v>
      </c>
      <c r="AT50" s="1713">
        <f t="shared" ref="AT50:AT51" si="81">SUM(AU50:AW50)</f>
        <v>75</v>
      </c>
      <c r="AU50" s="1713">
        <v>75</v>
      </c>
      <c r="AV50" s="1713">
        <v>0</v>
      </c>
      <c r="AW50" s="1713">
        <v>0</v>
      </c>
      <c r="AX50" s="1713">
        <v>0</v>
      </c>
      <c r="AY50" s="1713">
        <f t="shared" ref="AY50:AY51" si="82">SUM(AZ50:BB50)</f>
        <v>75</v>
      </c>
      <c r="AZ50" s="1713">
        <v>75</v>
      </c>
      <c r="BA50" s="1713">
        <v>0</v>
      </c>
      <c r="BB50" s="1713">
        <v>0</v>
      </c>
      <c r="BC50" s="1713">
        <v>0</v>
      </c>
      <c r="BD50" s="1713"/>
      <c r="BE50" s="1713"/>
      <c r="BF50" s="1713"/>
      <c r="BG50" s="3672">
        <v>75</v>
      </c>
      <c r="BH50" s="1712"/>
      <c r="BI50" s="1712">
        <f t="shared" ref="BI50:BI51" si="83">AP50-S50</f>
        <v>0</v>
      </c>
      <c r="BJ50" s="3151">
        <v>2023</v>
      </c>
      <c r="BK50" s="3151" t="s">
        <v>2324</v>
      </c>
      <c r="BL50" s="3151" t="s">
        <v>2327</v>
      </c>
      <c r="BM50" s="1669">
        <f t="shared" si="64"/>
        <v>100</v>
      </c>
      <c r="BN50" s="1669">
        <f t="shared" si="65"/>
        <v>100</v>
      </c>
      <c r="BO50" s="3151" t="s">
        <v>40</v>
      </c>
      <c r="BP50" s="2977"/>
      <c r="BQ50" s="3164"/>
      <c r="BR50" s="3164"/>
      <c r="BS50" s="3357"/>
      <c r="BT50" s="3164"/>
      <c r="BU50" s="3164"/>
      <c r="BV50" s="1370" t="s">
        <v>2492</v>
      </c>
      <c r="BW50" s="2973" t="s">
        <v>2501</v>
      </c>
      <c r="BX50" s="2978"/>
      <c r="BY50" s="22"/>
      <c r="BZ50" s="665"/>
      <c r="CA50" s="665"/>
      <c r="CB50" s="665"/>
      <c r="CC50" s="665"/>
    </row>
    <row r="51" spans="1:81" s="2406" customFormat="1" ht="45.75" customHeight="1">
      <c r="A51" s="2972">
        <v>4</v>
      </c>
      <c r="B51" s="2962" t="s">
        <v>1470</v>
      </c>
      <c r="C51" s="1674" t="s">
        <v>1108</v>
      </c>
      <c r="D51" s="1711"/>
      <c r="E51" s="3462" t="s">
        <v>237</v>
      </c>
      <c r="F51" s="1411" t="s">
        <v>1471</v>
      </c>
      <c r="G51" s="3472">
        <v>2066</v>
      </c>
      <c r="H51" s="3472">
        <v>2066</v>
      </c>
      <c r="I51" s="1712">
        <v>0</v>
      </c>
      <c r="J51" s="1712">
        <v>0</v>
      </c>
      <c r="K51" s="1712">
        <v>2066</v>
      </c>
      <c r="L51" s="1712">
        <v>2066</v>
      </c>
      <c r="M51" s="1712">
        <v>0</v>
      </c>
      <c r="N51" s="1712">
        <v>0</v>
      </c>
      <c r="O51" s="1712">
        <v>0</v>
      </c>
      <c r="P51" s="1712">
        <v>0</v>
      </c>
      <c r="Q51" s="1712">
        <v>0</v>
      </c>
      <c r="R51" s="1712">
        <v>0</v>
      </c>
      <c r="S51" s="1712">
        <f t="shared" si="75"/>
        <v>661</v>
      </c>
      <c r="T51" s="1712">
        <v>661</v>
      </c>
      <c r="U51" s="1712">
        <v>0</v>
      </c>
      <c r="V51" s="1712">
        <v>0</v>
      </c>
      <c r="W51" s="1712"/>
      <c r="X51" s="1712"/>
      <c r="Y51" s="1712">
        <f t="shared" si="48"/>
        <v>661</v>
      </c>
      <c r="Z51" s="1712">
        <f t="shared" si="76"/>
        <v>0</v>
      </c>
      <c r="AA51" s="1712">
        <v>0</v>
      </c>
      <c r="AB51" s="1712">
        <v>0</v>
      </c>
      <c r="AC51" s="1712">
        <v>0</v>
      </c>
      <c r="AD51" s="1712">
        <f t="shared" si="77"/>
        <v>0</v>
      </c>
      <c r="AE51" s="1712">
        <v>0</v>
      </c>
      <c r="AF51" s="1712">
        <v>0</v>
      </c>
      <c r="AG51" s="1712">
        <v>0</v>
      </c>
      <c r="AH51" s="1712">
        <f t="shared" si="78"/>
        <v>0</v>
      </c>
      <c r="AI51" s="1712">
        <v>0</v>
      </c>
      <c r="AJ51" s="1712">
        <v>0</v>
      </c>
      <c r="AK51" s="1712">
        <v>0</v>
      </c>
      <c r="AL51" s="1712">
        <f t="shared" si="79"/>
        <v>661</v>
      </c>
      <c r="AM51" s="1712">
        <v>661</v>
      </c>
      <c r="AN51" s="1712">
        <v>0</v>
      </c>
      <c r="AO51" s="1712">
        <v>0</v>
      </c>
      <c r="AP51" s="3472">
        <f t="shared" si="80"/>
        <v>661</v>
      </c>
      <c r="AQ51" s="3472">
        <v>661</v>
      </c>
      <c r="AR51" s="1713">
        <v>0</v>
      </c>
      <c r="AS51" s="1713">
        <v>0</v>
      </c>
      <c r="AT51" s="1713">
        <f t="shared" si="81"/>
        <v>1405</v>
      </c>
      <c r="AU51" s="1713">
        <v>1405</v>
      </c>
      <c r="AV51" s="1713">
        <v>0</v>
      </c>
      <c r="AW51" s="1713">
        <v>0</v>
      </c>
      <c r="AX51" s="1713">
        <v>0</v>
      </c>
      <c r="AY51" s="1713">
        <f t="shared" si="82"/>
        <v>1405</v>
      </c>
      <c r="AZ51" s="1713">
        <v>1405</v>
      </c>
      <c r="BA51" s="1713">
        <v>0</v>
      </c>
      <c r="BB51" s="1713">
        <v>0</v>
      </c>
      <c r="BC51" s="1713">
        <v>0</v>
      </c>
      <c r="BD51" s="1713"/>
      <c r="BE51" s="1713"/>
      <c r="BF51" s="1713"/>
      <c r="BG51" s="3672">
        <v>1405</v>
      </c>
      <c r="BH51" s="1712"/>
      <c r="BI51" s="1712">
        <f t="shared" si="83"/>
        <v>0</v>
      </c>
      <c r="BJ51" s="3151">
        <v>2023</v>
      </c>
      <c r="BK51" s="3151" t="s">
        <v>2324</v>
      </c>
      <c r="BL51" s="3151" t="s">
        <v>2327</v>
      </c>
      <c r="BM51" s="1669">
        <f t="shared" si="64"/>
        <v>100</v>
      </c>
      <c r="BN51" s="1669">
        <f t="shared" si="65"/>
        <v>100</v>
      </c>
      <c r="BO51" s="3151" t="s">
        <v>40</v>
      </c>
      <c r="BP51" s="2977"/>
      <c r="BQ51" s="3164"/>
      <c r="BR51" s="3164"/>
      <c r="BS51" s="3357"/>
      <c r="BT51" s="3164"/>
      <c r="BU51" s="3164"/>
      <c r="BV51" s="1370" t="s">
        <v>2492</v>
      </c>
      <c r="BW51" s="2973" t="s">
        <v>2501</v>
      </c>
      <c r="BX51" s="2978"/>
      <c r="BY51" s="22"/>
      <c r="BZ51" s="665"/>
      <c r="CA51" s="665"/>
      <c r="CB51" s="665"/>
      <c r="CC51" s="665"/>
    </row>
    <row r="52" spans="1:81" s="2343" customFormat="1" ht="36.75" customHeight="1">
      <c r="A52" s="2223" t="s">
        <v>74</v>
      </c>
      <c r="B52" s="1652" t="s">
        <v>2468</v>
      </c>
      <c r="C52" s="71"/>
      <c r="D52" s="1967"/>
      <c r="E52" s="1504"/>
      <c r="F52" s="1504"/>
      <c r="G52" s="3471"/>
      <c r="H52" s="3471"/>
      <c r="I52" s="1718"/>
      <c r="J52" s="1718"/>
      <c r="K52" s="1718"/>
      <c r="L52" s="1718"/>
      <c r="M52" s="1718"/>
      <c r="N52" s="1718"/>
      <c r="O52" s="1718"/>
      <c r="P52" s="1718"/>
      <c r="Q52" s="1718"/>
      <c r="R52" s="1718"/>
      <c r="S52" s="1718"/>
      <c r="T52" s="1718"/>
      <c r="U52" s="1718"/>
      <c r="V52" s="1718"/>
      <c r="W52" s="1718"/>
      <c r="X52" s="1718"/>
      <c r="Y52" s="1718">
        <f t="shared" si="48"/>
        <v>0</v>
      </c>
      <c r="Z52" s="1718"/>
      <c r="AA52" s="1718"/>
      <c r="AB52" s="1718"/>
      <c r="AC52" s="1718"/>
      <c r="AD52" s="1718"/>
      <c r="AE52" s="1718"/>
      <c r="AF52" s="1718"/>
      <c r="AG52" s="1718"/>
      <c r="AH52" s="1718"/>
      <c r="AI52" s="1718"/>
      <c r="AJ52" s="1718"/>
      <c r="AK52" s="1718"/>
      <c r="AL52" s="1718"/>
      <c r="AM52" s="1718"/>
      <c r="AN52" s="1718"/>
      <c r="AO52" s="1718"/>
      <c r="AP52" s="3471"/>
      <c r="AQ52" s="3471"/>
      <c r="AR52" s="3285">
        <f t="shared" ref="AR52:BF52" si="84">SUM(AR816:AR827)</f>
        <v>0</v>
      </c>
      <c r="AS52" s="3285">
        <f t="shared" si="84"/>
        <v>0</v>
      </c>
      <c r="AT52" s="3285">
        <f t="shared" si="84"/>
        <v>3714</v>
      </c>
      <c r="AU52" s="3285">
        <f t="shared" si="84"/>
        <v>3714</v>
      </c>
      <c r="AV52" s="3285">
        <f t="shared" si="84"/>
        <v>0</v>
      </c>
      <c r="AW52" s="3285">
        <f t="shared" si="84"/>
        <v>0</v>
      </c>
      <c r="AX52" s="3285">
        <f t="shared" si="84"/>
        <v>613</v>
      </c>
      <c r="AY52" s="3285">
        <f t="shared" si="84"/>
        <v>3714</v>
      </c>
      <c r="AZ52" s="3285">
        <f t="shared" si="84"/>
        <v>3714</v>
      </c>
      <c r="BA52" s="3285">
        <f t="shared" si="84"/>
        <v>0</v>
      </c>
      <c r="BB52" s="3285">
        <f t="shared" si="84"/>
        <v>0</v>
      </c>
      <c r="BC52" s="3285">
        <f t="shared" si="84"/>
        <v>613</v>
      </c>
      <c r="BD52" s="3285">
        <f t="shared" si="84"/>
        <v>0</v>
      </c>
      <c r="BE52" s="3285">
        <f t="shared" si="84"/>
        <v>0</v>
      </c>
      <c r="BF52" s="3285">
        <f t="shared" si="84"/>
        <v>0</v>
      </c>
      <c r="BG52" s="3671">
        <v>402</v>
      </c>
      <c r="BH52" s="1718"/>
      <c r="BI52" s="1968"/>
      <c r="BJ52" s="3152"/>
      <c r="BK52" s="3152"/>
      <c r="BL52" s="3152"/>
      <c r="BM52" s="3150" t="e">
        <f t="shared" si="64"/>
        <v>#DIV/0!</v>
      </c>
      <c r="BN52" s="3150">
        <f t="shared" si="65"/>
        <v>10.823909531502423</v>
      </c>
      <c r="BO52" s="3152" t="s">
        <v>2327</v>
      </c>
      <c r="BP52" s="1969"/>
      <c r="BQ52" s="3165"/>
      <c r="BR52" s="3165"/>
      <c r="BS52" s="3358"/>
      <c r="BT52" s="3165"/>
      <c r="BU52" s="3165"/>
      <c r="BV52" s="1370" t="s">
        <v>2492</v>
      </c>
      <c r="BW52" s="2973" t="s">
        <v>2501</v>
      </c>
      <c r="BX52" s="2979"/>
      <c r="BY52" s="2955"/>
      <c r="BZ52" s="2955"/>
      <c r="CA52" s="2955"/>
      <c r="CB52" s="2955"/>
      <c r="CC52" s="2955"/>
    </row>
    <row r="53" spans="1:81" s="28" customFormat="1" ht="31.5" customHeight="1">
      <c r="A53" s="2195" t="s">
        <v>56</v>
      </c>
      <c r="B53" s="1661" t="s">
        <v>57</v>
      </c>
      <c r="C53" s="1653"/>
      <c r="D53" s="1653"/>
      <c r="E53" s="1504"/>
      <c r="F53" s="1504"/>
      <c r="G53" s="1453">
        <f>G54+G61</f>
        <v>4711</v>
      </c>
      <c r="H53" s="1453">
        <f t="shared" ref="H53:BG53" si="85">H54+H61</f>
        <v>4711</v>
      </c>
      <c r="I53" s="1655">
        <f t="shared" si="85"/>
        <v>0</v>
      </c>
      <c r="J53" s="1655">
        <f t="shared" si="85"/>
        <v>0</v>
      </c>
      <c r="K53" s="1655">
        <f t="shared" si="85"/>
        <v>4711</v>
      </c>
      <c r="L53" s="1655">
        <f t="shared" si="85"/>
        <v>4711</v>
      </c>
      <c r="M53" s="1655">
        <f t="shared" si="85"/>
        <v>0</v>
      </c>
      <c r="N53" s="1655">
        <f t="shared" si="85"/>
        <v>287.52700000000004</v>
      </c>
      <c r="O53" s="1655">
        <f t="shared" si="85"/>
        <v>0</v>
      </c>
      <c r="P53" s="1655">
        <f t="shared" si="85"/>
        <v>0</v>
      </c>
      <c r="Q53" s="1655">
        <f t="shared" si="85"/>
        <v>0</v>
      </c>
      <c r="R53" s="1655">
        <f t="shared" si="85"/>
        <v>0</v>
      </c>
      <c r="S53" s="1655">
        <f t="shared" si="85"/>
        <v>1895</v>
      </c>
      <c r="T53" s="1655">
        <f t="shared" si="85"/>
        <v>1895</v>
      </c>
      <c r="U53" s="1655">
        <f t="shared" si="85"/>
        <v>0</v>
      </c>
      <c r="V53" s="1655">
        <f t="shared" si="85"/>
        <v>0</v>
      </c>
      <c r="W53" s="1655"/>
      <c r="X53" s="1655"/>
      <c r="Y53" s="1655">
        <f t="shared" si="48"/>
        <v>1895</v>
      </c>
      <c r="Z53" s="1655">
        <f t="shared" si="85"/>
        <v>0</v>
      </c>
      <c r="AA53" s="1655">
        <f t="shared" si="85"/>
        <v>0</v>
      </c>
      <c r="AB53" s="1655">
        <f t="shared" si="85"/>
        <v>0</v>
      </c>
      <c r="AC53" s="1655">
        <f t="shared" si="85"/>
        <v>0</v>
      </c>
      <c r="AD53" s="1655">
        <f t="shared" si="85"/>
        <v>287.52700000000004</v>
      </c>
      <c r="AE53" s="1655">
        <f t="shared" si="85"/>
        <v>287.52700000000004</v>
      </c>
      <c r="AF53" s="1655">
        <f t="shared" si="85"/>
        <v>0</v>
      </c>
      <c r="AG53" s="1655">
        <f t="shared" si="85"/>
        <v>0</v>
      </c>
      <c r="AH53" s="1655">
        <f t="shared" si="85"/>
        <v>0</v>
      </c>
      <c r="AI53" s="1655">
        <f t="shared" si="85"/>
        <v>0</v>
      </c>
      <c r="AJ53" s="1655">
        <f t="shared" si="85"/>
        <v>0</v>
      </c>
      <c r="AK53" s="1655">
        <f t="shared" si="85"/>
        <v>0</v>
      </c>
      <c r="AL53" s="1655">
        <f t="shared" si="85"/>
        <v>1895</v>
      </c>
      <c r="AM53" s="1655">
        <f t="shared" si="85"/>
        <v>1895</v>
      </c>
      <c r="AN53" s="1655">
        <f t="shared" si="85"/>
        <v>0</v>
      </c>
      <c r="AO53" s="1655">
        <f t="shared" si="85"/>
        <v>0</v>
      </c>
      <c r="AP53" s="1453">
        <f t="shared" si="85"/>
        <v>1895</v>
      </c>
      <c r="AQ53" s="1453">
        <f t="shared" si="85"/>
        <v>1895</v>
      </c>
      <c r="AR53" s="1656">
        <f t="shared" si="85"/>
        <v>0</v>
      </c>
      <c r="AS53" s="1656">
        <f t="shared" si="85"/>
        <v>0</v>
      </c>
      <c r="AT53" s="1656">
        <f t="shared" si="85"/>
        <v>2816</v>
      </c>
      <c r="AU53" s="1656">
        <f t="shared" si="85"/>
        <v>2816</v>
      </c>
      <c r="AV53" s="1656">
        <f t="shared" si="85"/>
        <v>0</v>
      </c>
      <c r="AW53" s="1656">
        <f t="shared" si="85"/>
        <v>0</v>
      </c>
      <c r="AX53" s="1656">
        <f t="shared" si="85"/>
        <v>0</v>
      </c>
      <c r="AY53" s="1656">
        <f t="shared" si="85"/>
        <v>2816</v>
      </c>
      <c r="AZ53" s="1656">
        <f t="shared" si="85"/>
        <v>2816</v>
      </c>
      <c r="BA53" s="1656">
        <f t="shared" si="85"/>
        <v>0</v>
      </c>
      <c r="BB53" s="1656">
        <f t="shared" si="85"/>
        <v>0</v>
      </c>
      <c r="BC53" s="1656">
        <f t="shared" si="85"/>
        <v>0</v>
      </c>
      <c r="BD53" s="1656">
        <f t="shared" si="85"/>
        <v>0</v>
      </c>
      <c r="BE53" s="1656">
        <f t="shared" si="85"/>
        <v>0</v>
      </c>
      <c r="BF53" s="1656">
        <f t="shared" si="85"/>
        <v>0</v>
      </c>
      <c r="BG53" s="3668">
        <f t="shared" si="85"/>
        <v>3316</v>
      </c>
      <c r="BH53" s="1655">
        <f>'PL 3 PB DATP'!H14</f>
        <v>3316</v>
      </c>
      <c r="BI53" s="1655">
        <f>SUM(BI650:BI829)</f>
        <v>53833.342000000004</v>
      </c>
      <c r="BJ53" s="1658"/>
      <c r="BK53" s="1658"/>
      <c r="BL53" s="1658"/>
      <c r="BM53" s="1669"/>
      <c r="BN53" s="1669"/>
      <c r="BO53" s="1658"/>
      <c r="BP53" s="1659"/>
      <c r="BQ53" s="1370"/>
      <c r="BR53" s="1370"/>
      <c r="BS53" s="19"/>
      <c r="BT53" s="1370"/>
      <c r="BU53" s="1370"/>
      <c r="BV53" s="1370" t="s">
        <v>2492</v>
      </c>
      <c r="BW53" s="1370"/>
      <c r="BX53" s="1660">
        <f>BH53-BG53</f>
        <v>0</v>
      </c>
      <c r="BY53" s="53"/>
    </row>
    <row r="54" spans="1:81" s="1627" customFormat="1" ht="36.75" customHeight="1">
      <c r="A54" s="2200" t="s">
        <v>73</v>
      </c>
      <c r="B54" s="1981" t="s">
        <v>2420</v>
      </c>
      <c r="C54" s="1699"/>
      <c r="D54" s="1699"/>
      <c r="E54" s="3473"/>
      <c r="F54" s="3474"/>
      <c r="G54" s="3475">
        <f>SUM(G55:G60)</f>
        <v>4711</v>
      </c>
      <c r="H54" s="3475">
        <f t="shared" ref="H54:BG54" si="86">SUM(H55:H60)</f>
        <v>4711</v>
      </c>
      <c r="I54" s="1727">
        <f t="shared" si="86"/>
        <v>0</v>
      </c>
      <c r="J54" s="1727">
        <f t="shared" si="86"/>
        <v>0</v>
      </c>
      <c r="K54" s="1727">
        <f t="shared" si="86"/>
        <v>4711</v>
      </c>
      <c r="L54" s="1727">
        <f t="shared" si="86"/>
        <v>4711</v>
      </c>
      <c r="M54" s="1727">
        <f t="shared" si="86"/>
        <v>0</v>
      </c>
      <c r="N54" s="1727">
        <f t="shared" si="86"/>
        <v>287.52700000000004</v>
      </c>
      <c r="O54" s="1727">
        <f t="shared" si="86"/>
        <v>0</v>
      </c>
      <c r="P54" s="1727">
        <f t="shared" si="86"/>
        <v>0</v>
      </c>
      <c r="Q54" s="1727">
        <f t="shared" si="86"/>
        <v>0</v>
      </c>
      <c r="R54" s="1727">
        <f t="shared" si="86"/>
        <v>0</v>
      </c>
      <c r="S54" s="1727">
        <f t="shared" si="86"/>
        <v>1895</v>
      </c>
      <c r="T54" s="1727">
        <f t="shared" si="86"/>
        <v>1895</v>
      </c>
      <c r="U54" s="1727">
        <f t="shared" si="86"/>
        <v>0</v>
      </c>
      <c r="V54" s="1727">
        <f t="shared" si="86"/>
        <v>0</v>
      </c>
      <c r="W54" s="1727"/>
      <c r="X54" s="1727"/>
      <c r="Y54" s="1727">
        <f t="shared" si="48"/>
        <v>1895</v>
      </c>
      <c r="Z54" s="1727">
        <f t="shared" si="86"/>
        <v>0</v>
      </c>
      <c r="AA54" s="1727">
        <f t="shared" si="86"/>
        <v>0</v>
      </c>
      <c r="AB54" s="1727">
        <f t="shared" si="86"/>
        <v>0</v>
      </c>
      <c r="AC54" s="1727">
        <f t="shared" si="86"/>
        <v>0</v>
      </c>
      <c r="AD54" s="1727">
        <f t="shared" si="86"/>
        <v>287.52700000000004</v>
      </c>
      <c r="AE54" s="1727">
        <f t="shared" si="86"/>
        <v>287.52700000000004</v>
      </c>
      <c r="AF54" s="1727">
        <f t="shared" si="86"/>
        <v>0</v>
      </c>
      <c r="AG54" s="1727">
        <f t="shared" si="86"/>
        <v>0</v>
      </c>
      <c r="AH54" s="1727">
        <f t="shared" si="86"/>
        <v>0</v>
      </c>
      <c r="AI54" s="1727">
        <f t="shared" si="86"/>
        <v>0</v>
      </c>
      <c r="AJ54" s="1727">
        <f t="shared" si="86"/>
        <v>0</v>
      </c>
      <c r="AK54" s="1727">
        <f t="shared" si="86"/>
        <v>0</v>
      </c>
      <c r="AL54" s="1727">
        <f t="shared" si="86"/>
        <v>1895</v>
      </c>
      <c r="AM54" s="1727">
        <f t="shared" si="86"/>
        <v>1895</v>
      </c>
      <c r="AN54" s="1727">
        <f t="shared" si="86"/>
        <v>0</v>
      </c>
      <c r="AO54" s="1727">
        <f t="shared" si="86"/>
        <v>0</v>
      </c>
      <c r="AP54" s="3475">
        <f t="shared" si="86"/>
        <v>1895</v>
      </c>
      <c r="AQ54" s="3475">
        <f t="shared" si="86"/>
        <v>1895</v>
      </c>
      <c r="AR54" s="3286">
        <f t="shared" si="86"/>
        <v>0</v>
      </c>
      <c r="AS54" s="3286">
        <f t="shared" si="86"/>
        <v>0</v>
      </c>
      <c r="AT54" s="3286">
        <f t="shared" si="86"/>
        <v>2816</v>
      </c>
      <c r="AU54" s="3286">
        <f t="shared" si="86"/>
        <v>2816</v>
      </c>
      <c r="AV54" s="3286">
        <f t="shared" si="86"/>
        <v>0</v>
      </c>
      <c r="AW54" s="3286">
        <f t="shared" si="86"/>
        <v>0</v>
      </c>
      <c r="AX54" s="3286">
        <f t="shared" si="86"/>
        <v>0</v>
      </c>
      <c r="AY54" s="3286">
        <f t="shared" si="86"/>
        <v>2816</v>
      </c>
      <c r="AZ54" s="3286">
        <f t="shared" si="86"/>
        <v>2816</v>
      </c>
      <c r="BA54" s="3286">
        <f t="shared" si="86"/>
        <v>0</v>
      </c>
      <c r="BB54" s="3286">
        <f t="shared" si="86"/>
        <v>0</v>
      </c>
      <c r="BC54" s="3286">
        <f t="shared" si="86"/>
        <v>0</v>
      </c>
      <c r="BD54" s="3286">
        <f t="shared" si="86"/>
        <v>0</v>
      </c>
      <c r="BE54" s="3286">
        <f t="shared" si="86"/>
        <v>0</v>
      </c>
      <c r="BF54" s="3286">
        <f t="shared" si="86"/>
        <v>0</v>
      </c>
      <c r="BG54" s="3673">
        <f t="shared" si="86"/>
        <v>2816</v>
      </c>
      <c r="BH54" s="1655"/>
      <c r="BI54" s="1655"/>
      <c r="BJ54" s="1691"/>
      <c r="BK54" s="1691"/>
      <c r="BL54" s="1691"/>
      <c r="BM54" s="1692">
        <f t="shared" ref="BM54:BM87" si="87">(BG54+AQ54)/H54*100</f>
        <v>100</v>
      </c>
      <c r="BN54" s="1692">
        <f t="shared" ref="BN54:BN86" si="88">BG54/AU54*100</f>
        <v>100</v>
      </c>
      <c r="BO54" s="1691"/>
      <c r="BP54" s="1984"/>
      <c r="BQ54" s="2912"/>
      <c r="BR54" s="2912"/>
      <c r="BS54" s="1617"/>
      <c r="BT54" s="2912"/>
      <c r="BU54" s="2912"/>
      <c r="BV54" s="1370" t="s">
        <v>2492</v>
      </c>
      <c r="BW54" s="2912"/>
      <c r="BX54" s="1660"/>
      <c r="BY54" s="1728"/>
    </row>
    <row r="55" spans="1:81" s="2442" customFormat="1" ht="44.25" customHeight="1">
      <c r="A55" s="2982">
        <v>1</v>
      </c>
      <c r="B55" s="2983" t="s">
        <v>1662</v>
      </c>
      <c r="C55" s="1676" t="s">
        <v>1521</v>
      </c>
      <c r="D55" s="1676" t="s">
        <v>1663</v>
      </c>
      <c r="E55" s="3462" t="s">
        <v>237</v>
      </c>
      <c r="F55" s="3476" t="s">
        <v>1665</v>
      </c>
      <c r="G55" s="3477">
        <v>896</v>
      </c>
      <c r="H55" s="3477">
        <f t="shared" ref="H55:H60" si="89">+G55</f>
        <v>896</v>
      </c>
      <c r="I55" s="1662"/>
      <c r="J55" s="1723"/>
      <c r="K55" s="1724">
        <v>896</v>
      </c>
      <c r="L55" s="1724">
        <v>896</v>
      </c>
      <c r="M55" s="1662"/>
      <c r="N55" s="1662"/>
      <c r="O55" s="1662"/>
      <c r="P55" s="1662"/>
      <c r="Q55" s="1662"/>
      <c r="R55" s="1662"/>
      <c r="S55" s="1723">
        <f t="shared" ref="S55:S102" si="90">SUM(T55:V55)</f>
        <v>306</v>
      </c>
      <c r="T55" s="1723">
        <v>306</v>
      </c>
      <c r="U55" s="1662"/>
      <c r="V55" s="1662"/>
      <c r="W55" s="1662"/>
      <c r="X55" s="1662"/>
      <c r="Y55" s="1662">
        <f t="shared" si="48"/>
        <v>306</v>
      </c>
      <c r="Z55" s="1662">
        <f t="shared" ref="Z55:Z102" si="91">SUM(AA55:AC55)</f>
        <v>0</v>
      </c>
      <c r="AA55" s="1662"/>
      <c r="AB55" s="1662"/>
      <c r="AC55" s="1662"/>
      <c r="AD55" s="1662">
        <f t="shared" ref="AD55:AD98" si="92">SUM(AE55:AG55)</f>
        <v>0</v>
      </c>
      <c r="AE55" s="1662"/>
      <c r="AF55" s="1662"/>
      <c r="AG55" s="1662"/>
      <c r="AH55" s="1662">
        <f t="shared" ref="AH55:AH102" si="93">SUM(AI55:AK55)</f>
        <v>0</v>
      </c>
      <c r="AI55" s="1662"/>
      <c r="AJ55" s="1662"/>
      <c r="AK55" s="1662"/>
      <c r="AL55" s="1662">
        <f t="shared" ref="AL55:AL102" si="94">SUM(AM55:AO55)</f>
        <v>306</v>
      </c>
      <c r="AM55" s="1723">
        <v>306</v>
      </c>
      <c r="AN55" s="1662"/>
      <c r="AO55" s="1662"/>
      <c r="AP55" s="1403">
        <f t="shared" ref="AP55:AP102" si="95">SUM(AQ55:AS55)</f>
        <v>306</v>
      </c>
      <c r="AQ55" s="3477">
        <v>306</v>
      </c>
      <c r="AR55" s="1695"/>
      <c r="AS55" s="1695"/>
      <c r="AT55" s="3287">
        <f t="shared" ref="AT55:AT100" si="96">SUM(AU55:AW55)</f>
        <v>590</v>
      </c>
      <c r="AU55" s="3287">
        <f>+L55-AP55</f>
        <v>590</v>
      </c>
      <c r="AV55" s="1695"/>
      <c r="AW55" s="1695"/>
      <c r="AX55" s="1695"/>
      <c r="AY55" s="3288">
        <f t="shared" ref="AY55:AY100" si="97">SUM(AZ55:BB55)</f>
        <v>590</v>
      </c>
      <c r="AZ55" s="3288">
        <v>590</v>
      </c>
      <c r="BA55" s="1695"/>
      <c r="BB55" s="1695"/>
      <c r="BC55" s="1695"/>
      <c r="BD55" s="1695"/>
      <c r="BE55" s="1695"/>
      <c r="BF55" s="1695"/>
      <c r="BG55" s="3669">
        <v>590</v>
      </c>
      <c r="BH55" s="1662"/>
      <c r="BI55" s="1662">
        <f t="shared" ref="BI55:BI102" si="98">AP55-S55</f>
        <v>0</v>
      </c>
      <c r="BJ55" s="1658">
        <v>2023</v>
      </c>
      <c r="BK55" s="1658" t="s">
        <v>2324</v>
      </c>
      <c r="BL55" s="1658" t="s">
        <v>2327</v>
      </c>
      <c r="BM55" s="1669">
        <f t="shared" si="87"/>
        <v>100</v>
      </c>
      <c r="BN55" s="1669">
        <f t="shared" si="88"/>
        <v>100</v>
      </c>
      <c r="BO55" s="1658" t="s">
        <v>40</v>
      </c>
      <c r="BP55" s="2984"/>
      <c r="BQ55" s="3166"/>
      <c r="BR55" s="3166"/>
      <c r="BS55" s="3359"/>
      <c r="BT55" s="3166"/>
      <c r="BU55" s="3166"/>
      <c r="BV55" s="1370" t="s">
        <v>2492</v>
      </c>
      <c r="BW55" s="2981" t="s">
        <v>2502</v>
      </c>
      <c r="BX55" s="1660"/>
      <c r="BY55" s="2985"/>
      <c r="BZ55" s="539"/>
      <c r="CA55" s="539"/>
      <c r="CB55" s="539"/>
      <c r="CC55" s="539"/>
    </row>
    <row r="56" spans="1:81" s="2443" customFormat="1" ht="38.25">
      <c r="A56" s="2982">
        <v>2</v>
      </c>
      <c r="B56" s="2983" t="s">
        <v>1666</v>
      </c>
      <c r="C56" s="1676" t="s">
        <v>1596</v>
      </c>
      <c r="D56" s="1676" t="s">
        <v>1667</v>
      </c>
      <c r="E56" s="3462" t="s">
        <v>237</v>
      </c>
      <c r="F56" s="3476" t="s">
        <v>1668</v>
      </c>
      <c r="G56" s="3477">
        <v>686</v>
      </c>
      <c r="H56" s="3477">
        <f t="shared" si="89"/>
        <v>686</v>
      </c>
      <c r="I56" s="1662"/>
      <c r="J56" s="1723"/>
      <c r="K56" s="1724">
        <v>686</v>
      </c>
      <c r="L56" s="1724">
        <v>686</v>
      </c>
      <c r="M56" s="1662"/>
      <c r="N56" s="1662"/>
      <c r="O56" s="1662"/>
      <c r="P56" s="1662"/>
      <c r="Q56" s="1662"/>
      <c r="R56" s="1662"/>
      <c r="S56" s="1723">
        <f t="shared" si="90"/>
        <v>266</v>
      </c>
      <c r="T56" s="1723">
        <v>266</v>
      </c>
      <c r="U56" s="1662"/>
      <c r="V56" s="1662"/>
      <c r="W56" s="1662"/>
      <c r="X56" s="1662"/>
      <c r="Y56" s="1662">
        <f t="shared" si="48"/>
        <v>266</v>
      </c>
      <c r="Z56" s="1662">
        <f t="shared" si="91"/>
        <v>0</v>
      </c>
      <c r="AA56" s="1662"/>
      <c r="AB56" s="1662"/>
      <c r="AC56" s="1662"/>
      <c r="AD56" s="1662">
        <f t="shared" si="92"/>
        <v>0</v>
      </c>
      <c r="AE56" s="1662"/>
      <c r="AF56" s="1662"/>
      <c r="AG56" s="1667"/>
      <c r="AH56" s="1662">
        <f t="shared" si="93"/>
        <v>0</v>
      </c>
      <c r="AI56" s="1662"/>
      <c r="AJ56" s="1662"/>
      <c r="AK56" s="1662"/>
      <c r="AL56" s="1662">
        <f t="shared" si="94"/>
        <v>266</v>
      </c>
      <c r="AM56" s="1723">
        <v>266</v>
      </c>
      <c r="AN56" s="1662"/>
      <c r="AO56" s="1662"/>
      <c r="AP56" s="1403">
        <f t="shared" si="95"/>
        <v>266</v>
      </c>
      <c r="AQ56" s="3477">
        <v>266</v>
      </c>
      <c r="AR56" s="1695"/>
      <c r="AS56" s="1695"/>
      <c r="AT56" s="3287">
        <f t="shared" si="96"/>
        <v>420</v>
      </c>
      <c r="AU56" s="3287">
        <f t="shared" ref="AU56:AU60" si="99">+L56-AP56</f>
        <v>420</v>
      </c>
      <c r="AV56" s="1695"/>
      <c r="AW56" s="1695"/>
      <c r="AX56" s="1695"/>
      <c r="AY56" s="3288">
        <f t="shared" si="97"/>
        <v>420</v>
      </c>
      <c r="AZ56" s="3288">
        <v>420</v>
      </c>
      <c r="BA56" s="1695"/>
      <c r="BB56" s="1695"/>
      <c r="BC56" s="1695"/>
      <c r="BD56" s="1695"/>
      <c r="BE56" s="1695"/>
      <c r="BF56" s="1695"/>
      <c r="BG56" s="3669">
        <v>420</v>
      </c>
      <c r="BH56" s="1662"/>
      <c r="BI56" s="1662">
        <f t="shared" si="98"/>
        <v>0</v>
      </c>
      <c r="BJ56" s="1658">
        <v>2023</v>
      </c>
      <c r="BK56" s="1658" t="s">
        <v>2324</v>
      </c>
      <c r="BL56" s="1658" t="s">
        <v>2327</v>
      </c>
      <c r="BM56" s="1669">
        <f t="shared" si="87"/>
        <v>100</v>
      </c>
      <c r="BN56" s="1669">
        <f t="shared" si="88"/>
        <v>100</v>
      </c>
      <c r="BO56" s="1658" t="s">
        <v>40</v>
      </c>
      <c r="BP56" s="2980"/>
      <c r="BQ56" s="2981"/>
      <c r="BR56" s="2981"/>
      <c r="BS56" s="19"/>
      <c r="BT56" s="2981"/>
      <c r="BU56" s="2981"/>
      <c r="BV56" s="1370" t="s">
        <v>2492</v>
      </c>
      <c r="BW56" s="2981" t="s">
        <v>2502</v>
      </c>
      <c r="BX56" s="2954"/>
      <c r="BY56" s="73"/>
      <c r="BZ56" s="541"/>
      <c r="CA56" s="541"/>
      <c r="CB56" s="541"/>
      <c r="CC56" s="541"/>
    </row>
    <row r="57" spans="1:81" s="2443" customFormat="1" ht="51">
      <c r="A57" s="2982">
        <v>3</v>
      </c>
      <c r="B57" s="2983" t="s">
        <v>1669</v>
      </c>
      <c r="C57" s="1676" t="s">
        <v>1596</v>
      </c>
      <c r="D57" s="1676" t="s">
        <v>1670</v>
      </c>
      <c r="E57" s="3462" t="s">
        <v>237</v>
      </c>
      <c r="F57" s="3476" t="s">
        <v>1671</v>
      </c>
      <c r="G57" s="3477">
        <v>855</v>
      </c>
      <c r="H57" s="3477">
        <f t="shared" si="89"/>
        <v>855</v>
      </c>
      <c r="I57" s="1662"/>
      <c r="J57" s="1723"/>
      <c r="K57" s="1724">
        <v>855</v>
      </c>
      <c r="L57" s="1724">
        <v>855</v>
      </c>
      <c r="M57" s="1662"/>
      <c r="N57" s="1662"/>
      <c r="O57" s="1662"/>
      <c r="P57" s="1662"/>
      <c r="Q57" s="1662"/>
      <c r="R57" s="1662"/>
      <c r="S57" s="1723">
        <f t="shared" si="90"/>
        <v>321</v>
      </c>
      <c r="T57" s="1723">
        <v>321</v>
      </c>
      <c r="U57" s="1662"/>
      <c r="V57" s="1662"/>
      <c r="W57" s="1662"/>
      <c r="X57" s="1662"/>
      <c r="Y57" s="1662">
        <f t="shared" si="48"/>
        <v>321</v>
      </c>
      <c r="Z57" s="1662">
        <f t="shared" si="91"/>
        <v>0</v>
      </c>
      <c r="AA57" s="1662"/>
      <c r="AB57" s="1662"/>
      <c r="AC57" s="1662"/>
      <c r="AD57" s="1662">
        <f t="shared" si="92"/>
        <v>0</v>
      </c>
      <c r="AE57" s="1662"/>
      <c r="AF57" s="1662"/>
      <c r="AG57" s="1667"/>
      <c r="AH57" s="1662">
        <f t="shared" si="93"/>
        <v>0</v>
      </c>
      <c r="AI57" s="1662"/>
      <c r="AJ57" s="1662"/>
      <c r="AK57" s="1662"/>
      <c r="AL57" s="1662">
        <f t="shared" si="94"/>
        <v>321</v>
      </c>
      <c r="AM57" s="1723">
        <v>321</v>
      </c>
      <c r="AN57" s="1662"/>
      <c r="AO57" s="1662"/>
      <c r="AP57" s="1403">
        <f t="shared" si="95"/>
        <v>321</v>
      </c>
      <c r="AQ57" s="3477">
        <v>321</v>
      </c>
      <c r="AR57" s="1695"/>
      <c r="AS57" s="1695"/>
      <c r="AT57" s="3287">
        <f t="shared" si="96"/>
        <v>534</v>
      </c>
      <c r="AU57" s="3287">
        <f t="shared" si="99"/>
        <v>534</v>
      </c>
      <c r="AV57" s="1695"/>
      <c r="AW57" s="1695"/>
      <c r="AX57" s="1695"/>
      <c r="AY57" s="3288">
        <f t="shared" si="97"/>
        <v>534</v>
      </c>
      <c r="AZ57" s="3288">
        <v>534</v>
      </c>
      <c r="BA57" s="1695"/>
      <c r="BB57" s="1695"/>
      <c r="BC57" s="1695"/>
      <c r="BD57" s="1695"/>
      <c r="BE57" s="1695"/>
      <c r="BF57" s="1695"/>
      <c r="BG57" s="3669">
        <v>534</v>
      </c>
      <c r="BH57" s="1662"/>
      <c r="BI57" s="1662">
        <f t="shared" si="98"/>
        <v>0</v>
      </c>
      <c r="BJ57" s="1658">
        <v>2023</v>
      </c>
      <c r="BK57" s="1658" t="s">
        <v>2324</v>
      </c>
      <c r="BL57" s="1658" t="s">
        <v>2327</v>
      </c>
      <c r="BM57" s="1669">
        <f t="shared" si="87"/>
        <v>100</v>
      </c>
      <c r="BN57" s="1669">
        <f t="shared" si="88"/>
        <v>100</v>
      </c>
      <c r="BO57" s="1658" t="s">
        <v>40</v>
      </c>
      <c r="BP57" s="2980"/>
      <c r="BQ57" s="2981"/>
      <c r="BR57" s="2981"/>
      <c r="BS57" s="19"/>
      <c r="BT57" s="2981"/>
      <c r="BU57" s="2981"/>
      <c r="BV57" s="1370" t="s">
        <v>2492</v>
      </c>
      <c r="BW57" s="2981" t="s">
        <v>2502</v>
      </c>
      <c r="BX57" s="2954"/>
      <c r="BY57" s="73"/>
      <c r="BZ57" s="541"/>
      <c r="CA57" s="541"/>
      <c r="CB57" s="541"/>
      <c r="CC57" s="541"/>
    </row>
    <row r="58" spans="1:81" s="2443" customFormat="1" ht="51">
      <c r="A58" s="2982">
        <v>4</v>
      </c>
      <c r="B58" s="2983" t="s">
        <v>1672</v>
      </c>
      <c r="C58" s="1676" t="s">
        <v>1592</v>
      </c>
      <c r="D58" s="1676" t="s">
        <v>1673</v>
      </c>
      <c r="E58" s="3462" t="s">
        <v>237</v>
      </c>
      <c r="F58" s="3476" t="s">
        <v>1674</v>
      </c>
      <c r="G58" s="3477">
        <v>1176</v>
      </c>
      <c r="H58" s="3477">
        <f t="shared" si="89"/>
        <v>1176</v>
      </c>
      <c r="I58" s="1662"/>
      <c r="J58" s="1723"/>
      <c r="K58" s="1724">
        <v>1176</v>
      </c>
      <c r="L58" s="1724">
        <v>1176</v>
      </c>
      <c r="M58" s="1662"/>
      <c r="N58" s="1662"/>
      <c r="O58" s="1662"/>
      <c r="P58" s="1662"/>
      <c r="Q58" s="1662"/>
      <c r="R58" s="1662"/>
      <c r="S58" s="1723">
        <f t="shared" si="90"/>
        <v>475</v>
      </c>
      <c r="T58" s="1723">
        <v>475</v>
      </c>
      <c r="U58" s="1662"/>
      <c r="V58" s="1662"/>
      <c r="W58" s="1662"/>
      <c r="X58" s="1662"/>
      <c r="Y58" s="1662">
        <f t="shared" si="48"/>
        <v>475</v>
      </c>
      <c r="Z58" s="1662">
        <f t="shared" si="91"/>
        <v>0</v>
      </c>
      <c r="AA58" s="1662"/>
      <c r="AB58" s="1662"/>
      <c r="AC58" s="1662"/>
      <c r="AD58" s="1662">
        <f t="shared" si="92"/>
        <v>0</v>
      </c>
      <c r="AE58" s="1662"/>
      <c r="AF58" s="1662"/>
      <c r="AG58" s="1667"/>
      <c r="AH58" s="1662">
        <f t="shared" si="93"/>
        <v>0</v>
      </c>
      <c r="AI58" s="1662"/>
      <c r="AJ58" s="1662"/>
      <c r="AK58" s="1662"/>
      <c r="AL58" s="1662">
        <f t="shared" si="94"/>
        <v>475</v>
      </c>
      <c r="AM58" s="1723">
        <v>475</v>
      </c>
      <c r="AN58" s="1662"/>
      <c r="AO58" s="1662"/>
      <c r="AP58" s="1403">
        <f t="shared" si="95"/>
        <v>475</v>
      </c>
      <c r="AQ58" s="3477">
        <v>475</v>
      </c>
      <c r="AR58" s="1695"/>
      <c r="AS58" s="1695"/>
      <c r="AT58" s="3287">
        <f t="shared" si="96"/>
        <v>701</v>
      </c>
      <c r="AU58" s="3287">
        <f t="shared" si="99"/>
        <v>701</v>
      </c>
      <c r="AV58" s="1695"/>
      <c r="AW58" s="1695"/>
      <c r="AX58" s="1695"/>
      <c r="AY58" s="3288">
        <f t="shared" si="97"/>
        <v>701</v>
      </c>
      <c r="AZ58" s="3288">
        <v>701</v>
      </c>
      <c r="BA58" s="1695"/>
      <c r="BB58" s="1695"/>
      <c r="BC58" s="1695"/>
      <c r="BD58" s="1695"/>
      <c r="BE58" s="1695"/>
      <c r="BF58" s="1695"/>
      <c r="BG58" s="3669">
        <v>701</v>
      </c>
      <c r="BH58" s="1662"/>
      <c r="BI58" s="1662">
        <f t="shared" si="98"/>
        <v>0</v>
      </c>
      <c r="BJ58" s="1658">
        <v>2023</v>
      </c>
      <c r="BK58" s="1658" t="s">
        <v>2324</v>
      </c>
      <c r="BL58" s="1658" t="s">
        <v>2327</v>
      </c>
      <c r="BM58" s="1669">
        <f t="shared" si="87"/>
        <v>100</v>
      </c>
      <c r="BN58" s="1669">
        <f t="shared" si="88"/>
        <v>100</v>
      </c>
      <c r="BO58" s="1658" t="s">
        <v>40</v>
      </c>
      <c r="BP58" s="2980"/>
      <c r="BQ58" s="2981"/>
      <c r="BR58" s="2981"/>
      <c r="BS58" s="19"/>
      <c r="BT58" s="2981"/>
      <c r="BU58" s="2981"/>
      <c r="BV58" s="1370" t="s">
        <v>2492</v>
      </c>
      <c r="BW58" s="2981" t="s">
        <v>2502</v>
      </c>
      <c r="BX58" s="2954"/>
      <c r="BY58" s="73"/>
      <c r="BZ58" s="541"/>
      <c r="CA58" s="541"/>
      <c r="CB58" s="541"/>
      <c r="CC58" s="541"/>
    </row>
    <row r="59" spans="1:81" s="2442" customFormat="1" ht="25.5">
      <c r="A59" s="2982">
        <v>5</v>
      </c>
      <c r="B59" s="2983" t="s">
        <v>1675</v>
      </c>
      <c r="C59" s="1676" t="s">
        <v>1588</v>
      </c>
      <c r="D59" s="1676" t="s">
        <v>1676</v>
      </c>
      <c r="E59" s="3462" t="s">
        <v>237</v>
      </c>
      <c r="F59" s="3476" t="s">
        <v>1677</v>
      </c>
      <c r="G59" s="3477">
        <v>542</v>
      </c>
      <c r="H59" s="3477">
        <f t="shared" si="89"/>
        <v>542</v>
      </c>
      <c r="I59" s="1662"/>
      <c r="J59" s="1723"/>
      <c r="K59" s="1724">
        <v>542</v>
      </c>
      <c r="L59" s="1724">
        <v>542</v>
      </c>
      <c r="M59" s="1662"/>
      <c r="N59" s="1726">
        <v>141.86500000000001</v>
      </c>
      <c r="O59" s="1662"/>
      <c r="P59" s="1662"/>
      <c r="Q59" s="1662"/>
      <c r="R59" s="1662"/>
      <c r="S59" s="1723">
        <f t="shared" si="90"/>
        <v>260</v>
      </c>
      <c r="T59" s="1723">
        <v>260</v>
      </c>
      <c r="U59" s="1662"/>
      <c r="V59" s="1662"/>
      <c r="W59" s="1662"/>
      <c r="X59" s="1662"/>
      <c r="Y59" s="1662">
        <f t="shared" si="48"/>
        <v>260</v>
      </c>
      <c r="Z59" s="1662">
        <f t="shared" si="91"/>
        <v>0</v>
      </c>
      <c r="AA59" s="1662"/>
      <c r="AB59" s="1662"/>
      <c r="AC59" s="1662"/>
      <c r="AD59" s="1726">
        <f t="shared" si="92"/>
        <v>141.86500000000001</v>
      </c>
      <c r="AE59" s="1726">
        <v>141.86500000000001</v>
      </c>
      <c r="AF59" s="1662"/>
      <c r="AG59" s="1662"/>
      <c r="AH59" s="1726">
        <f t="shared" si="93"/>
        <v>0</v>
      </c>
      <c r="AI59" s="1662"/>
      <c r="AJ59" s="1662"/>
      <c r="AK59" s="1662"/>
      <c r="AL59" s="1726">
        <f t="shared" si="94"/>
        <v>260</v>
      </c>
      <c r="AM59" s="1723">
        <v>260</v>
      </c>
      <c r="AN59" s="1662"/>
      <c r="AO59" s="1662"/>
      <c r="AP59" s="3633">
        <f t="shared" si="95"/>
        <v>260</v>
      </c>
      <c r="AQ59" s="3477">
        <v>260</v>
      </c>
      <c r="AR59" s="1695"/>
      <c r="AS59" s="1695"/>
      <c r="AT59" s="3287">
        <f t="shared" si="96"/>
        <v>282</v>
      </c>
      <c r="AU59" s="3287">
        <f t="shared" si="99"/>
        <v>282</v>
      </c>
      <c r="AV59" s="1695"/>
      <c r="AW59" s="1695"/>
      <c r="AX59" s="1695"/>
      <c r="AY59" s="3288">
        <f t="shared" si="97"/>
        <v>282</v>
      </c>
      <c r="AZ59" s="3288">
        <v>282</v>
      </c>
      <c r="BA59" s="1695"/>
      <c r="BB59" s="1695"/>
      <c r="BC59" s="1695"/>
      <c r="BD59" s="1695"/>
      <c r="BE59" s="1695"/>
      <c r="BF59" s="1695"/>
      <c r="BG59" s="3669">
        <v>282</v>
      </c>
      <c r="BH59" s="1662"/>
      <c r="BI59" s="1662">
        <f t="shared" si="98"/>
        <v>0</v>
      </c>
      <c r="BJ59" s="1658">
        <v>2023</v>
      </c>
      <c r="BK59" s="1658" t="s">
        <v>2324</v>
      </c>
      <c r="BL59" s="1658" t="s">
        <v>2327</v>
      </c>
      <c r="BM59" s="1669">
        <f t="shared" si="87"/>
        <v>100</v>
      </c>
      <c r="BN59" s="1669">
        <f t="shared" si="88"/>
        <v>100</v>
      </c>
      <c r="BO59" s="1658" t="s">
        <v>40</v>
      </c>
      <c r="BP59" s="2984"/>
      <c r="BQ59" s="3166"/>
      <c r="BR59" s="3166"/>
      <c r="BS59" s="3359"/>
      <c r="BT59" s="3166"/>
      <c r="BU59" s="3166"/>
      <c r="BV59" s="1370" t="s">
        <v>2492</v>
      </c>
      <c r="BW59" s="2981" t="s">
        <v>2502</v>
      </c>
      <c r="BX59" s="1660"/>
      <c r="BY59" s="2985"/>
      <c r="BZ59" s="539"/>
      <c r="CA59" s="539"/>
      <c r="CB59" s="539"/>
      <c r="CC59" s="539"/>
    </row>
    <row r="60" spans="1:81" s="2443" customFormat="1" ht="25.5">
      <c r="A60" s="2982">
        <v>6</v>
      </c>
      <c r="B60" s="2983" t="s">
        <v>1678</v>
      </c>
      <c r="C60" s="1676" t="s">
        <v>1588</v>
      </c>
      <c r="D60" s="1676" t="s">
        <v>1676</v>
      </c>
      <c r="E60" s="3462" t="s">
        <v>237</v>
      </c>
      <c r="F60" s="3476" t="s">
        <v>1679</v>
      </c>
      <c r="G60" s="3477">
        <v>556</v>
      </c>
      <c r="H60" s="3477">
        <f t="shared" si="89"/>
        <v>556</v>
      </c>
      <c r="I60" s="1667"/>
      <c r="J60" s="1723"/>
      <c r="K60" s="1724">
        <v>556</v>
      </c>
      <c r="L60" s="1724">
        <v>556</v>
      </c>
      <c r="M60" s="1667"/>
      <c r="N60" s="1726">
        <v>145.66200000000001</v>
      </c>
      <c r="O60" s="1667"/>
      <c r="P60" s="1667"/>
      <c r="Q60" s="1667"/>
      <c r="R60" s="1667"/>
      <c r="S60" s="1723">
        <f t="shared" si="90"/>
        <v>267</v>
      </c>
      <c r="T60" s="1723">
        <v>267</v>
      </c>
      <c r="U60" s="1667"/>
      <c r="V60" s="1667"/>
      <c r="W60" s="1667"/>
      <c r="X60" s="1667"/>
      <c r="Y60" s="1667">
        <f t="shared" si="48"/>
        <v>267</v>
      </c>
      <c r="Z60" s="1667">
        <f t="shared" si="91"/>
        <v>0</v>
      </c>
      <c r="AA60" s="1667"/>
      <c r="AB60" s="1667"/>
      <c r="AC60" s="1667"/>
      <c r="AD60" s="1726">
        <f t="shared" si="92"/>
        <v>145.66200000000001</v>
      </c>
      <c r="AE60" s="1726">
        <v>145.66200000000001</v>
      </c>
      <c r="AF60" s="1667"/>
      <c r="AG60" s="1667"/>
      <c r="AH60" s="1726">
        <f t="shared" si="93"/>
        <v>0</v>
      </c>
      <c r="AI60" s="1667"/>
      <c r="AJ60" s="1667"/>
      <c r="AK60" s="1667"/>
      <c r="AL60" s="1726">
        <f t="shared" si="94"/>
        <v>267</v>
      </c>
      <c r="AM60" s="1723">
        <v>267</v>
      </c>
      <c r="AN60" s="1667"/>
      <c r="AO60" s="1667"/>
      <c r="AP60" s="3633">
        <f t="shared" si="95"/>
        <v>267</v>
      </c>
      <c r="AQ60" s="3477">
        <v>267</v>
      </c>
      <c r="AR60" s="1666"/>
      <c r="AS60" s="1666"/>
      <c r="AT60" s="3287">
        <f t="shared" si="96"/>
        <v>289</v>
      </c>
      <c r="AU60" s="3287">
        <f t="shared" si="99"/>
        <v>289</v>
      </c>
      <c r="AV60" s="1666"/>
      <c r="AW60" s="1666"/>
      <c r="AX60" s="1666"/>
      <c r="AY60" s="3288">
        <f t="shared" si="97"/>
        <v>289</v>
      </c>
      <c r="AZ60" s="3288">
        <v>289</v>
      </c>
      <c r="BA60" s="1666"/>
      <c r="BB60" s="1666"/>
      <c r="BC60" s="1666"/>
      <c r="BD60" s="1666"/>
      <c r="BE60" s="1666"/>
      <c r="BF60" s="1666"/>
      <c r="BG60" s="3669">
        <v>289</v>
      </c>
      <c r="BH60" s="1667"/>
      <c r="BI60" s="1667">
        <f t="shared" si="98"/>
        <v>0</v>
      </c>
      <c r="BJ60" s="1658">
        <v>2023</v>
      </c>
      <c r="BK60" s="1658" t="s">
        <v>2324</v>
      </c>
      <c r="BL60" s="1658" t="s">
        <v>2327</v>
      </c>
      <c r="BM60" s="1669">
        <f t="shared" si="87"/>
        <v>100</v>
      </c>
      <c r="BN60" s="1669">
        <f t="shared" si="88"/>
        <v>100</v>
      </c>
      <c r="BO60" s="1658" t="s">
        <v>40</v>
      </c>
      <c r="BP60" s="2980"/>
      <c r="BQ60" s="2981"/>
      <c r="BR60" s="2981"/>
      <c r="BS60" s="19"/>
      <c r="BT60" s="2981"/>
      <c r="BU60" s="2981"/>
      <c r="BV60" s="1370" t="s">
        <v>2492</v>
      </c>
      <c r="BW60" s="2981" t="s">
        <v>2502</v>
      </c>
      <c r="BX60" s="2954"/>
      <c r="BY60" s="73"/>
      <c r="BZ60" s="541"/>
      <c r="CA60" s="541"/>
      <c r="CB60" s="541"/>
      <c r="CC60" s="541"/>
    </row>
    <row r="61" spans="1:81" s="2445" customFormat="1" ht="33" customHeight="1">
      <c r="A61" s="3244" t="s">
        <v>74</v>
      </c>
      <c r="B61" s="3245" t="s">
        <v>2468</v>
      </c>
      <c r="C61" s="1944"/>
      <c r="D61" s="1944"/>
      <c r="E61" s="3478"/>
      <c r="F61" s="3479"/>
      <c r="G61" s="3475"/>
      <c r="H61" s="3475"/>
      <c r="I61" s="1727"/>
      <c r="J61" s="1727"/>
      <c r="K61" s="1727"/>
      <c r="L61" s="1727"/>
      <c r="M61" s="1727"/>
      <c r="N61" s="1727"/>
      <c r="O61" s="1727"/>
      <c r="P61" s="1727"/>
      <c r="Q61" s="1727"/>
      <c r="R61" s="1727"/>
      <c r="S61" s="1727"/>
      <c r="T61" s="1727"/>
      <c r="U61" s="1727"/>
      <c r="V61" s="1727"/>
      <c r="W61" s="1727"/>
      <c r="X61" s="1727"/>
      <c r="Y61" s="1727">
        <f t="shared" si="48"/>
        <v>0</v>
      </c>
      <c r="Z61" s="1727"/>
      <c r="AA61" s="1727"/>
      <c r="AB61" s="1727"/>
      <c r="AC61" s="1727"/>
      <c r="AD61" s="1727"/>
      <c r="AE61" s="1727"/>
      <c r="AF61" s="1727"/>
      <c r="AG61" s="1727"/>
      <c r="AH61" s="1727"/>
      <c r="AI61" s="1727"/>
      <c r="AJ61" s="1727"/>
      <c r="AK61" s="1727"/>
      <c r="AL61" s="1727"/>
      <c r="AM61" s="1727"/>
      <c r="AN61" s="1727"/>
      <c r="AO61" s="1727"/>
      <c r="AP61" s="3475"/>
      <c r="AQ61" s="3475"/>
      <c r="AR61" s="3286"/>
      <c r="AS61" s="3286"/>
      <c r="AT61" s="3286"/>
      <c r="AU61" s="3286"/>
      <c r="AV61" s="3286"/>
      <c r="AW61" s="3286"/>
      <c r="AX61" s="3286"/>
      <c r="AY61" s="3286"/>
      <c r="AZ61" s="3286"/>
      <c r="BA61" s="3286">
        <f t="shared" ref="BA61:BF61" si="100">SUM(BA828:BA829)</f>
        <v>0</v>
      </c>
      <c r="BB61" s="3286">
        <f t="shared" si="100"/>
        <v>0</v>
      </c>
      <c r="BC61" s="3286">
        <f t="shared" si="100"/>
        <v>0</v>
      </c>
      <c r="BD61" s="3286">
        <f t="shared" si="100"/>
        <v>0</v>
      </c>
      <c r="BE61" s="3286">
        <f t="shared" si="100"/>
        <v>0</v>
      </c>
      <c r="BF61" s="3286">
        <f t="shared" si="100"/>
        <v>0</v>
      </c>
      <c r="BG61" s="3673">
        <f>288+212</f>
        <v>500</v>
      </c>
      <c r="BH61" s="1655"/>
      <c r="BI61" s="142"/>
      <c r="BJ61" s="959"/>
      <c r="BK61" s="959"/>
      <c r="BL61" s="959"/>
      <c r="BM61" s="3150"/>
      <c r="BN61" s="3150"/>
      <c r="BO61" s="959" t="s">
        <v>2327</v>
      </c>
      <c r="BP61" s="2986"/>
      <c r="BQ61" s="3167"/>
      <c r="BR61" s="3167"/>
      <c r="BS61" s="2053"/>
      <c r="BT61" s="3167"/>
      <c r="BU61" s="3167"/>
      <c r="BV61" s="1370" t="s">
        <v>2492</v>
      </c>
      <c r="BW61" s="2981" t="s">
        <v>2502</v>
      </c>
      <c r="BX61" s="1915"/>
      <c r="BY61" s="1627"/>
      <c r="BZ61" s="1627"/>
      <c r="CA61" s="1627"/>
      <c r="CB61" s="1627"/>
      <c r="CC61" s="1627"/>
    </row>
    <row r="62" spans="1:81" s="28" customFormat="1" ht="30.75" customHeight="1">
      <c r="A62" s="2195" t="s">
        <v>58</v>
      </c>
      <c r="B62" s="1661" t="s">
        <v>59</v>
      </c>
      <c r="C62" s="1653"/>
      <c r="D62" s="1653"/>
      <c r="E62" s="1504"/>
      <c r="F62" s="1504"/>
      <c r="G62" s="1453">
        <f>G63+G67</f>
        <v>8299.5</v>
      </c>
      <c r="H62" s="1453">
        <f t="shared" ref="H62:BG62" si="101">H63+H67</f>
        <v>8290</v>
      </c>
      <c r="I62" s="1655">
        <f t="shared" si="101"/>
        <v>0</v>
      </c>
      <c r="J62" s="1655">
        <f t="shared" si="101"/>
        <v>10</v>
      </c>
      <c r="K62" s="1655">
        <f t="shared" si="101"/>
        <v>8310</v>
      </c>
      <c r="L62" s="1655">
        <f t="shared" si="101"/>
        <v>8310</v>
      </c>
      <c r="M62" s="1655">
        <f t="shared" si="101"/>
        <v>1416</v>
      </c>
      <c r="N62" s="1655">
        <f t="shared" si="101"/>
        <v>669</v>
      </c>
      <c r="O62" s="1655">
        <f t="shared" si="101"/>
        <v>57</v>
      </c>
      <c r="P62" s="1655">
        <f t="shared" si="101"/>
        <v>57</v>
      </c>
      <c r="Q62" s="1655">
        <f t="shared" si="101"/>
        <v>0</v>
      </c>
      <c r="R62" s="1655">
        <f t="shared" si="101"/>
        <v>0</v>
      </c>
      <c r="S62" s="1655">
        <f t="shared" si="101"/>
        <v>2433</v>
      </c>
      <c r="T62" s="1655">
        <f t="shared" si="101"/>
        <v>2433</v>
      </c>
      <c r="U62" s="1655">
        <f t="shared" si="101"/>
        <v>0</v>
      </c>
      <c r="V62" s="1655">
        <f t="shared" si="101"/>
        <v>0</v>
      </c>
      <c r="W62" s="1655"/>
      <c r="X62" s="1655"/>
      <c r="Y62" s="1655">
        <f t="shared" si="48"/>
        <v>2433</v>
      </c>
      <c r="Z62" s="1655">
        <f t="shared" si="101"/>
        <v>0</v>
      </c>
      <c r="AA62" s="1655">
        <f t="shared" si="101"/>
        <v>0</v>
      </c>
      <c r="AB62" s="1655">
        <f t="shared" si="101"/>
        <v>0</v>
      </c>
      <c r="AC62" s="1655">
        <f t="shared" si="101"/>
        <v>0</v>
      </c>
      <c r="AD62" s="1655">
        <f t="shared" si="101"/>
        <v>669.2</v>
      </c>
      <c r="AE62" s="1655">
        <f t="shared" si="101"/>
        <v>669.2</v>
      </c>
      <c r="AF62" s="1655">
        <f t="shared" si="101"/>
        <v>0</v>
      </c>
      <c r="AG62" s="1655">
        <f t="shared" si="101"/>
        <v>0</v>
      </c>
      <c r="AH62" s="1655">
        <f t="shared" si="101"/>
        <v>57</v>
      </c>
      <c r="AI62" s="1655">
        <f t="shared" si="101"/>
        <v>57</v>
      </c>
      <c r="AJ62" s="1655">
        <f t="shared" si="101"/>
        <v>0</v>
      </c>
      <c r="AK62" s="1655">
        <f t="shared" si="101"/>
        <v>0</v>
      </c>
      <c r="AL62" s="1655">
        <f t="shared" si="101"/>
        <v>2433</v>
      </c>
      <c r="AM62" s="1655">
        <f t="shared" si="101"/>
        <v>2433</v>
      </c>
      <c r="AN62" s="1655">
        <f t="shared" si="101"/>
        <v>0</v>
      </c>
      <c r="AO62" s="1655">
        <f t="shared" si="101"/>
        <v>0</v>
      </c>
      <c r="AP62" s="1453">
        <f t="shared" si="101"/>
        <v>4845</v>
      </c>
      <c r="AQ62" s="1453">
        <f t="shared" si="101"/>
        <v>4845</v>
      </c>
      <c r="AR62" s="1656">
        <f t="shared" si="101"/>
        <v>0</v>
      </c>
      <c r="AS62" s="1656">
        <f t="shared" si="101"/>
        <v>0</v>
      </c>
      <c r="AT62" s="1656">
        <f t="shared" si="101"/>
        <v>3445</v>
      </c>
      <c r="AU62" s="1656">
        <f t="shared" si="101"/>
        <v>3445</v>
      </c>
      <c r="AV62" s="1656">
        <f t="shared" si="101"/>
        <v>0</v>
      </c>
      <c r="AW62" s="1656">
        <f t="shared" si="101"/>
        <v>0</v>
      </c>
      <c r="AX62" s="1656">
        <f t="shared" si="101"/>
        <v>0</v>
      </c>
      <c r="AY62" s="1656">
        <f t="shared" si="101"/>
        <v>3445</v>
      </c>
      <c r="AZ62" s="1656">
        <f t="shared" si="101"/>
        <v>3445</v>
      </c>
      <c r="BA62" s="1656">
        <f t="shared" si="101"/>
        <v>0</v>
      </c>
      <c r="BB62" s="1656">
        <f t="shared" si="101"/>
        <v>0</v>
      </c>
      <c r="BC62" s="1656">
        <f t="shared" si="101"/>
        <v>0</v>
      </c>
      <c r="BD62" s="1656">
        <f t="shared" si="101"/>
        <v>0</v>
      </c>
      <c r="BE62" s="1656">
        <f t="shared" si="101"/>
        <v>0</v>
      </c>
      <c r="BF62" s="1656">
        <f t="shared" si="101"/>
        <v>0</v>
      </c>
      <c r="BG62" s="3668">
        <f t="shared" si="101"/>
        <v>2487</v>
      </c>
      <c r="BH62" s="1655">
        <f>'PL 3 PB DATP'!H15</f>
        <v>2487</v>
      </c>
      <c r="BI62" s="1655">
        <f>SUM(BI67:BI69)</f>
        <v>0</v>
      </c>
      <c r="BJ62" s="1658"/>
      <c r="BK62" s="1658"/>
      <c r="BL62" s="1658"/>
      <c r="BM62" s="1669"/>
      <c r="BN62" s="1669"/>
      <c r="BO62" s="1658"/>
      <c r="BP62" s="1659"/>
      <c r="BQ62" s="1370"/>
      <c r="BR62" s="1370"/>
      <c r="BS62" s="19"/>
      <c r="BT62" s="1370"/>
      <c r="BU62" s="1370"/>
      <c r="BV62" s="1370" t="s">
        <v>2492</v>
      </c>
      <c r="BW62" s="1370"/>
      <c r="BX62" s="1660">
        <f>BH62-BG63</f>
        <v>967</v>
      </c>
      <c r="BY62" s="53"/>
    </row>
    <row r="63" spans="1:81" s="28" customFormat="1" ht="41.25" customHeight="1">
      <c r="A63" s="2195" t="s">
        <v>73</v>
      </c>
      <c r="B63" s="1661" t="s">
        <v>2422</v>
      </c>
      <c r="C63" s="1653"/>
      <c r="D63" s="1653"/>
      <c r="E63" s="1504"/>
      <c r="F63" s="1504"/>
      <c r="G63" s="1453">
        <f>SUM(G64:G66)</f>
        <v>6029.5</v>
      </c>
      <c r="H63" s="1453">
        <f t="shared" ref="H63:BF63" si="102">SUM(H64:H66)</f>
        <v>6020</v>
      </c>
      <c r="I63" s="1655">
        <f t="shared" si="102"/>
        <v>0</v>
      </c>
      <c r="J63" s="1655">
        <f t="shared" si="102"/>
        <v>10</v>
      </c>
      <c r="K63" s="1655">
        <f t="shared" si="102"/>
        <v>6040</v>
      </c>
      <c r="L63" s="1655">
        <f t="shared" si="102"/>
        <v>6040</v>
      </c>
      <c r="M63" s="1655">
        <f t="shared" si="102"/>
        <v>1416</v>
      </c>
      <c r="N63" s="1655">
        <f t="shared" si="102"/>
        <v>669</v>
      </c>
      <c r="O63" s="1655">
        <f t="shared" si="102"/>
        <v>57</v>
      </c>
      <c r="P63" s="1655">
        <f t="shared" si="102"/>
        <v>57</v>
      </c>
      <c r="Q63" s="1655">
        <f t="shared" si="102"/>
        <v>0</v>
      </c>
      <c r="R63" s="1655">
        <f t="shared" si="102"/>
        <v>0</v>
      </c>
      <c r="S63" s="1655">
        <f t="shared" si="102"/>
        <v>2088</v>
      </c>
      <c r="T63" s="1655">
        <f t="shared" si="102"/>
        <v>2088</v>
      </c>
      <c r="U63" s="1655">
        <f t="shared" si="102"/>
        <v>0</v>
      </c>
      <c r="V63" s="1655">
        <f t="shared" si="102"/>
        <v>0</v>
      </c>
      <c r="W63" s="1655"/>
      <c r="X63" s="1655"/>
      <c r="Y63" s="1655">
        <f t="shared" si="48"/>
        <v>2088</v>
      </c>
      <c r="Z63" s="1655">
        <f t="shared" si="102"/>
        <v>0</v>
      </c>
      <c r="AA63" s="1655">
        <f t="shared" si="102"/>
        <v>0</v>
      </c>
      <c r="AB63" s="1655">
        <f t="shared" si="102"/>
        <v>0</v>
      </c>
      <c r="AC63" s="1655">
        <f t="shared" si="102"/>
        <v>0</v>
      </c>
      <c r="AD63" s="1655">
        <f t="shared" si="102"/>
        <v>669.2</v>
      </c>
      <c r="AE63" s="1655">
        <f t="shared" si="102"/>
        <v>669.2</v>
      </c>
      <c r="AF63" s="1655">
        <f t="shared" si="102"/>
        <v>0</v>
      </c>
      <c r="AG63" s="1655">
        <f t="shared" si="102"/>
        <v>0</v>
      </c>
      <c r="AH63" s="1655">
        <f t="shared" si="102"/>
        <v>57</v>
      </c>
      <c r="AI63" s="1655">
        <f t="shared" si="102"/>
        <v>57</v>
      </c>
      <c r="AJ63" s="1655">
        <f t="shared" si="102"/>
        <v>0</v>
      </c>
      <c r="AK63" s="1655">
        <f t="shared" si="102"/>
        <v>0</v>
      </c>
      <c r="AL63" s="1655">
        <f t="shared" si="102"/>
        <v>2088</v>
      </c>
      <c r="AM63" s="1655">
        <f t="shared" si="102"/>
        <v>2088</v>
      </c>
      <c r="AN63" s="1655">
        <f t="shared" si="102"/>
        <v>0</v>
      </c>
      <c r="AO63" s="1655">
        <f t="shared" si="102"/>
        <v>0</v>
      </c>
      <c r="AP63" s="1453">
        <f t="shared" si="102"/>
        <v>4500</v>
      </c>
      <c r="AQ63" s="1453">
        <f t="shared" si="102"/>
        <v>4500</v>
      </c>
      <c r="AR63" s="1656">
        <f t="shared" si="102"/>
        <v>0</v>
      </c>
      <c r="AS63" s="1656">
        <f t="shared" si="102"/>
        <v>0</v>
      </c>
      <c r="AT63" s="1656">
        <f t="shared" si="102"/>
        <v>1520</v>
      </c>
      <c r="AU63" s="1656">
        <f t="shared" si="102"/>
        <v>1520</v>
      </c>
      <c r="AV63" s="1656">
        <f t="shared" si="102"/>
        <v>0</v>
      </c>
      <c r="AW63" s="1656">
        <f t="shared" si="102"/>
        <v>0</v>
      </c>
      <c r="AX63" s="1656">
        <f t="shared" si="102"/>
        <v>0</v>
      </c>
      <c r="AY63" s="1656">
        <f t="shared" si="102"/>
        <v>1520</v>
      </c>
      <c r="AZ63" s="1656">
        <f t="shared" si="102"/>
        <v>1520</v>
      </c>
      <c r="BA63" s="1656">
        <f t="shared" si="102"/>
        <v>0</v>
      </c>
      <c r="BB63" s="1656">
        <f t="shared" si="102"/>
        <v>0</v>
      </c>
      <c r="BC63" s="1656">
        <f t="shared" si="102"/>
        <v>0</v>
      </c>
      <c r="BD63" s="1656">
        <f t="shared" si="102"/>
        <v>0</v>
      </c>
      <c r="BE63" s="1656">
        <f t="shared" si="102"/>
        <v>0</v>
      </c>
      <c r="BF63" s="1656">
        <f t="shared" si="102"/>
        <v>0</v>
      </c>
      <c r="BG63" s="3668">
        <f>SUM(BG64:BG66)</f>
        <v>1520</v>
      </c>
      <c r="BH63" s="1655"/>
      <c r="BI63" s="1655"/>
      <c r="BJ63" s="1691"/>
      <c r="BK63" s="1691"/>
      <c r="BL63" s="1691"/>
      <c r="BM63" s="1692">
        <f t="shared" si="87"/>
        <v>100</v>
      </c>
      <c r="BN63" s="1692">
        <f t="shared" si="88"/>
        <v>100</v>
      </c>
      <c r="BO63" s="1691"/>
      <c r="BP63" s="1693"/>
      <c r="BQ63" s="1369"/>
      <c r="BR63" s="1369"/>
      <c r="BS63" s="1617"/>
      <c r="BT63" s="1369"/>
      <c r="BU63" s="1369"/>
      <c r="BV63" s="1369" t="s">
        <v>2492</v>
      </c>
      <c r="BW63" s="1369"/>
      <c r="BX63" s="1660"/>
      <c r="BY63" s="53"/>
    </row>
    <row r="64" spans="1:81" s="2355" customFormat="1" ht="58.5" customHeight="1">
      <c r="A64" s="2194">
        <v>1</v>
      </c>
      <c r="B64" s="2959" t="s">
        <v>823</v>
      </c>
      <c r="C64" s="1676" t="s">
        <v>824</v>
      </c>
      <c r="D64" s="1676" t="s">
        <v>825</v>
      </c>
      <c r="E64" s="3480" t="s">
        <v>305</v>
      </c>
      <c r="F64" s="3462" t="s">
        <v>826</v>
      </c>
      <c r="G64" s="3470">
        <v>3029.5</v>
      </c>
      <c r="H64" s="3481">
        <v>3020</v>
      </c>
      <c r="I64" s="121"/>
      <c r="J64" s="121">
        <v>10</v>
      </c>
      <c r="K64" s="3032">
        <v>3020</v>
      </c>
      <c r="L64" s="3032">
        <v>3020</v>
      </c>
      <c r="M64" s="191">
        <v>1416</v>
      </c>
      <c r="N64" s="191">
        <v>669</v>
      </c>
      <c r="O64" s="196">
        <v>57</v>
      </c>
      <c r="P64" s="196">
        <v>57</v>
      </c>
      <c r="Q64" s="191"/>
      <c r="R64" s="191"/>
      <c r="S64" s="191">
        <f t="shared" si="90"/>
        <v>811</v>
      </c>
      <c r="T64" s="191">
        <v>811</v>
      </c>
      <c r="U64" s="191"/>
      <c r="V64" s="191"/>
      <c r="W64" s="191"/>
      <c r="X64" s="191"/>
      <c r="Y64" s="191">
        <f t="shared" si="48"/>
        <v>811</v>
      </c>
      <c r="Z64" s="191">
        <f t="shared" si="91"/>
        <v>0</v>
      </c>
      <c r="AA64" s="191"/>
      <c r="AB64" s="191"/>
      <c r="AC64" s="191"/>
      <c r="AD64" s="191">
        <f t="shared" si="92"/>
        <v>669.2</v>
      </c>
      <c r="AE64" s="191">
        <v>669.2</v>
      </c>
      <c r="AF64" s="191"/>
      <c r="AG64" s="191"/>
      <c r="AH64" s="191">
        <f t="shared" si="93"/>
        <v>57</v>
      </c>
      <c r="AI64" s="191">
        <v>57</v>
      </c>
      <c r="AJ64" s="191"/>
      <c r="AK64" s="191"/>
      <c r="AL64" s="191">
        <f t="shared" si="94"/>
        <v>811</v>
      </c>
      <c r="AM64" s="191">
        <v>811</v>
      </c>
      <c r="AN64" s="191"/>
      <c r="AO64" s="191"/>
      <c r="AP64" s="3634">
        <f t="shared" si="95"/>
        <v>1615</v>
      </c>
      <c r="AQ64" s="3634">
        <v>1615</v>
      </c>
      <c r="AR64" s="1261"/>
      <c r="AS64" s="1261"/>
      <c r="AT64" s="1261">
        <f t="shared" si="96"/>
        <v>1405</v>
      </c>
      <c r="AU64" s="1261">
        <v>1405</v>
      </c>
      <c r="AV64" s="1261"/>
      <c r="AW64" s="1261">
        <v>0</v>
      </c>
      <c r="AX64" s="1261"/>
      <c r="AY64" s="1261">
        <f t="shared" si="97"/>
        <v>1405</v>
      </c>
      <c r="AZ64" s="1261">
        <v>1405</v>
      </c>
      <c r="BA64" s="1261"/>
      <c r="BB64" s="1261"/>
      <c r="BC64" s="1261"/>
      <c r="BD64" s="1261"/>
      <c r="BE64" s="1261"/>
      <c r="BF64" s="1261"/>
      <c r="BG64" s="3669">
        <v>1405</v>
      </c>
      <c r="BH64" s="1667"/>
      <c r="BI64" s="191">
        <f t="shared" si="98"/>
        <v>804</v>
      </c>
      <c r="BJ64" s="196">
        <v>2022</v>
      </c>
      <c r="BK64" s="196" t="s">
        <v>2324</v>
      </c>
      <c r="BL64" s="196" t="s">
        <v>2327</v>
      </c>
      <c r="BM64" s="3153">
        <f t="shared" si="87"/>
        <v>100</v>
      </c>
      <c r="BN64" s="3153">
        <f t="shared" si="88"/>
        <v>100</v>
      </c>
      <c r="BO64" s="1658" t="s">
        <v>40</v>
      </c>
      <c r="BP64" s="1659"/>
      <c r="BQ64" s="1370"/>
      <c r="BR64" s="1370"/>
      <c r="BS64" s="19"/>
      <c r="BT64" s="1370"/>
      <c r="BU64" s="1370"/>
      <c r="BV64" s="1370" t="s">
        <v>2492</v>
      </c>
      <c r="BW64" s="1370" t="s">
        <v>2503</v>
      </c>
      <c r="BX64" s="19"/>
      <c r="BY64" s="65"/>
      <c r="BZ64" s="300"/>
      <c r="CA64" s="300"/>
      <c r="CB64" s="300"/>
      <c r="CC64" s="300"/>
    </row>
    <row r="65" spans="1:81" s="2355" customFormat="1" ht="30.75" customHeight="1">
      <c r="A65" s="2194">
        <v>2</v>
      </c>
      <c r="B65" s="3033" t="s">
        <v>862</v>
      </c>
      <c r="C65" s="1676" t="s">
        <v>860</v>
      </c>
      <c r="D65" s="1676" t="s">
        <v>863</v>
      </c>
      <c r="E65" s="3480" t="s">
        <v>305</v>
      </c>
      <c r="F65" s="3462" t="s">
        <v>864</v>
      </c>
      <c r="G65" s="3470">
        <v>1500</v>
      </c>
      <c r="H65" s="3481">
        <v>1500</v>
      </c>
      <c r="I65" s="121"/>
      <c r="J65" s="121"/>
      <c r="K65" s="3032">
        <v>1520</v>
      </c>
      <c r="L65" s="3032">
        <v>1520</v>
      </c>
      <c r="M65" s="191"/>
      <c r="N65" s="191"/>
      <c r="O65" s="196">
        <v>0</v>
      </c>
      <c r="P65" s="196"/>
      <c r="Q65" s="191"/>
      <c r="R65" s="191"/>
      <c r="S65" s="191">
        <f t="shared" si="90"/>
        <v>664</v>
      </c>
      <c r="T65" s="191">
        <v>664</v>
      </c>
      <c r="U65" s="191"/>
      <c r="V65" s="191"/>
      <c r="W65" s="191"/>
      <c r="X65" s="191"/>
      <c r="Y65" s="191">
        <f t="shared" si="48"/>
        <v>664</v>
      </c>
      <c r="Z65" s="191">
        <f t="shared" si="91"/>
        <v>0</v>
      </c>
      <c r="AA65" s="191"/>
      <c r="AB65" s="191"/>
      <c r="AC65" s="191"/>
      <c r="AD65" s="191">
        <f t="shared" si="92"/>
        <v>0</v>
      </c>
      <c r="AE65" s="191"/>
      <c r="AF65" s="191"/>
      <c r="AG65" s="191"/>
      <c r="AH65" s="191">
        <f t="shared" si="93"/>
        <v>0</v>
      </c>
      <c r="AI65" s="3034">
        <v>0</v>
      </c>
      <c r="AJ65" s="191"/>
      <c r="AK65" s="191"/>
      <c r="AL65" s="191">
        <f t="shared" si="94"/>
        <v>664</v>
      </c>
      <c r="AM65" s="191">
        <v>664</v>
      </c>
      <c r="AN65" s="191"/>
      <c r="AO65" s="191"/>
      <c r="AP65" s="3634">
        <f t="shared" si="95"/>
        <v>1468</v>
      </c>
      <c r="AQ65" s="3634">
        <v>1468</v>
      </c>
      <c r="AR65" s="1261"/>
      <c r="AS65" s="1261"/>
      <c r="AT65" s="1261">
        <f t="shared" si="96"/>
        <v>32</v>
      </c>
      <c r="AU65" s="1261">
        <v>32</v>
      </c>
      <c r="AV65" s="1261"/>
      <c r="AW65" s="1261">
        <v>0</v>
      </c>
      <c r="AX65" s="1261"/>
      <c r="AY65" s="1261">
        <f t="shared" si="97"/>
        <v>32</v>
      </c>
      <c r="AZ65" s="1261">
        <v>32</v>
      </c>
      <c r="BA65" s="1261"/>
      <c r="BB65" s="1261"/>
      <c r="BC65" s="1261"/>
      <c r="BD65" s="1261"/>
      <c r="BE65" s="1261"/>
      <c r="BF65" s="1261"/>
      <c r="BG65" s="3669">
        <v>32</v>
      </c>
      <c r="BH65" s="1667"/>
      <c r="BI65" s="191">
        <f t="shared" si="98"/>
        <v>804</v>
      </c>
      <c r="BJ65" s="196">
        <v>2022</v>
      </c>
      <c r="BK65" s="196" t="s">
        <v>2324</v>
      </c>
      <c r="BL65" s="196" t="s">
        <v>2327</v>
      </c>
      <c r="BM65" s="3153">
        <f t="shared" si="87"/>
        <v>100</v>
      </c>
      <c r="BN65" s="3153">
        <f t="shared" si="88"/>
        <v>100</v>
      </c>
      <c r="BO65" s="1658" t="s">
        <v>40</v>
      </c>
      <c r="BP65" s="1659"/>
      <c r="BQ65" s="1370"/>
      <c r="BR65" s="1370"/>
      <c r="BS65" s="19"/>
      <c r="BT65" s="1370"/>
      <c r="BU65" s="1370"/>
      <c r="BV65" s="1370" t="s">
        <v>2492</v>
      </c>
      <c r="BW65" s="1370" t="s">
        <v>2503</v>
      </c>
      <c r="BX65" s="19"/>
      <c r="BY65" s="65"/>
      <c r="BZ65" s="300"/>
      <c r="CA65" s="300"/>
      <c r="CB65" s="300"/>
      <c r="CC65" s="300"/>
    </row>
    <row r="66" spans="1:81" s="2355" customFormat="1" ht="45" customHeight="1">
      <c r="A66" s="2194">
        <v>3</v>
      </c>
      <c r="B66" s="3033" t="s">
        <v>865</v>
      </c>
      <c r="C66" s="1676" t="s">
        <v>866</v>
      </c>
      <c r="D66" s="1676" t="s">
        <v>867</v>
      </c>
      <c r="E66" s="3480" t="s">
        <v>305</v>
      </c>
      <c r="F66" s="3462" t="s">
        <v>868</v>
      </c>
      <c r="G66" s="3470">
        <v>1500</v>
      </c>
      <c r="H66" s="3481">
        <v>1500</v>
      </c>
      <c r="I66" s="121"/>
      <c r="J66" s="121"/>
      <c r="K66" s="3032">
        <v>1500</v>
      </c>
      <c r="L66" s="3032">
        <v>1500</v>
      </c>
      <c r="M66" s="191"/>
      <c r="N66" s="191"/>
      <c r="O66" s="196">
        <v>0</v>
      </c>
      <c r="P66" s="196"/>
      <c r="Q66" s="191"/>
      <c r="R66" s="191"/>
      <c r="S66" s="191">
        <f t="shared" si="90"/>
        <v>613</v>
      </c>
      <c r="T66" s="191">
        <v>613</v>
      </c>
      <c r="U66" s="191"/>
      <c r="V66" s="191"/>
      <c r="W66" s="191"/>
      <c r="X66" s="191"/>
      <c r="Y66" s="191">
        <f t="shared" si="48"/>
        <v>613</v>
      </c>
      <c r="Z66" s="191">
        <f t="shared" si="91"/>
        <v>0</v>
      </c>
      <c r="AA66" s="191"/>
      <c r="AB66" s="191"/>
      <c r="AC66" s="191"/>
      <c r="AD66" s="191">
        <f t="shared" si="92"/>
        <v>0</v>
      </c>
      <c r="AE66" s="191"/>
      <c r="AF66" s="191"/>
      <c r="AG66" s="191"/>
      <c r="AH66" s="191">
        <f t="shared" si="93"/>
        <v>0</v>
      </c>
      <c r="AI66" s="3034">
        <v>0</v>
      </c>
      <c r="AJ66" s="191"/>
      <c r="AK66" s="191"/>
      <c r="AL66" s="191">
        <f t="shared" si="94"/>
        <v>613</v>
      </c>
      <c r="AM66" s="191">
        <v>613</v>
      </c>
      <c r="AN66" s="191"/>
      <c r="AO66" s="191"/>
      <c r="AP66" s="3634">
        <f t="shared" si="95"/>
        <v>1417</v>
      </c>
      <c r="AQ66" s="3634">
        <v>1417</v>
      </c>
      <c r="AR66" s="1261"/>
      <c r="AS66" s="1261"/>
      <c r="AT66" s="1261">
        <f t="shared" si="96"/>
        <v>83</v>
      </c>
      <c r="AU66" s="1261">
        <v>83</v>
      </c>
      <c r="AV66" s="1261"/>
      <c r="AW66" s="1261">
        <v>0</v>
      </c>
      <c r="AX66" s="1261"/>
      <c r="AY66" s="1261">
        <f t="shared" si="97"/>
        <v>83</v>
      </c>
      <c r="AZ66" s="1261">
        <v>83</v>
      </c>
      <c r="BA66" s="1261"/>
      <c r="BB66" s="1261"/>
      <c r="BC66" s="1261"/>
      <c r="BD66" s="1261"/>
      <c r="BE66" s="1261"/>
      <c r="BF66" s="1261"/>
      <c r="BG66" s="3669">
        <v>83</v>
      </c>
      <c r="BH66" s="1667"/>
      <c r="BI66" s="191">
        <f t="shared" si="98"/>
        <v>804</v>
      </c>
      <c r="BJ66" s="196">
        <v>2022</v>
      </c>
      <c r="BK66" s="196" t="s">
        <v>2324</v>
      </c>
      <c r="BL66" s="196" t="s">
        <v>2327</v>
      </c>
      <c r="BM66" s="3153">
        <f t="shared" si="87"/>
        <v>100</v>
      </c>
      <c r="BN66" s="3153">
        <f t="shared" si="88"/>
        <v>100</v>
      </c>
      <c r="BO66" s="1658" t="s">
        <v>40</v>
      </c>
      <c r="BP66" s="1659"/>
      <c r="BQ66" s="1370"/>
      <c r="BR66" s="1370"/>
      <c r="BS66" s="19"/>
      <c r="BT66" s="1370"/>
      <c r="BU66" s="1370"/>
      <c r="BV66" s="1370" t="s">
        <v>2492</v>
      </c>
      <c r="BW66" s="1370" t="s">
        <v>2503</v>
      </c>
      <c r="BX66" s="19"/>
      <c r="BY66" s="65"/>
      <c r="BZ66" s="300"/>
      <c r="CA66" s="300"/>
      <c r="CB66" s="300"/>
      <c r="CC66" s="300"/>
    </row>
    <row r="67" spans="1:81" s="600" customFormat="1" ht="33.75" customHeight="1">
      <c r="A67" s="2220" t="s">
        <v>74</v>
      </c>
      <c r="B67" s="3035" t="s">
        <v>2420</v>
      </c>
      <c r="C67" s="1699"/>
      <c r="D67" s="1699"/>
      <c r="E67" s="3482"/>
      <c r="F67" s="3463"/>
      <c r="G67" s="3483">
        <f>SUM(G68:G69)</f>
        <v>2270</v>
      </c>
      <c r="H67" s="3483">
        <f t="shared" ref="H67:BG67" si="103">SUM(H68:H69)</f>
        <v>2270</v>
      </c>
      <c r="I67" s="2305">
        <f t="shared" si="103"/>
        <v>0</v>
      </c>
      <c r="J67" s="2305">
        <f t="shared" si="103"/>
        <v>0</v>
      </c>
      <c r="K67" s="2305">
        <f t="shared" si="103"/>
        <v>2270</v>
      </c>
      <c r="L67" s="2305">
        <f t="shared" si="103"/>
        <v>2270</v>
      </c>
      <c r="M67" s="2305">
        <f t="shared" si="103"/>
        <v>0</v>
      </c>
      <c r="N67" s="2305">
        <f t="shared" si="103"/>
        <v>0</v>
      </c>
      <c r="O67" s="2305">
        <f t="shared" si="103"/>
        <v>0</v>
      </c>
      <c r="P67" s="2305">
        <f t="shared" si="103"/>
        <v>0</v>
      </c>
      <c r="Q67" s="2305">
        <f t="shared" si="103"/>
        <v>0</v>
      </c>
      <c r="R67" s="2305">
        <f t="shared" si="103"/>
        <v>0</v>
      </c>
      <c r="S67" s="2305">
        <f t="shared" si="103"/>
        <v>345</v>
      </c>
      <c r="T67" s="2305">
        <f t="shared" si="103"/>
        <v>345</v>
      </c>
      <c r="U67" s="2305">
        <f t="shared" si="103"/>
        <v>0</v>
      </c>
      <c r="V67" s="2305">
        <f t="shared" si="103"/>
        <v>0</v>
      </c>
      <c r="W67" s="2305"/>
      <c r="X67" s="2305"/>
      <c r="Y67" s="2305">
        <f t="shared" si="48"/>
        <v>345</v>
      </c>
      <c r="Z67" s="2305">
        <f t="shared" si="103"/>
        <v>0</v>
      </c>
      <c r="AA67" s="2305">
        <f t="shared" si="103"/>
        <v>0</v>
      </c>
      <c r="AB67" s="2305">
        <f t="shared" si="103"/>
        <v>0</v>
      </c>
      <c r="AC67" s="2305">
        <f t="shared" si="103"/>
        <v>0</v>
      </c>
      <c r="AD67" s="2305">
        <f t="shared" si="103"/>
        <v>0</v>
      </c>
      <c r="AE67" s="2305">
        <f t="shared" si="103"/>
        <v>0</v>
      </c>
      <c r="AF67" s="2305">
        <f t="shared" si="103"/>
        <v>0</v>
      </c>
      <c r="AG67" s="2305">
        <f t="shared" si="103"/>
        <v>0</v>
      </c>
      <c r="AH67" s="2305">
        <f t="shared" si="103"/>
        <v>0</v>
      </c>
      <c r="AI67" s="2305">
        <f t="shared" si="103"/>
        <v>0</v>
      </c>
      <c r="AJ67" s="2305">
        <f t="shared" si="103"/>
        <v>0</v>
      </c>
      <c r="AK67" s="2305">
        <f t="shared" si="103"/>
        <v>0</v>
      </c>
      <c r="AL67" s="2305">
        <f t="shared" si="103"/>
        <v>345</v>
      </c>
      <c r="AM67" s="2305">
        <f t="shared" si="103"/>
        <v>345</v>
      </c>
      <c r="AN67" s="2305">
        <f t="shared" si="103"/>
        <v>0</v>
      </c>
      <c r="AO67" s="2305">
        <f t="shared" si="103"/>
        <v>0</v>
      </c>
      <c r="AP67" s="3483">
        <f t="shared" si="103"/>
        <v>345</v>
      </c>
      <c r="AQ67" s="3483">
        <f t="shared" si="103"/>
        <v>345</v>
      </c>
      <c r="AR67" s="3289">
        <f t="shared" si="103"/>
        <v>0</v>
      </c>
      <c r="AS67" s="3289">
        <f t="shared" si="103"/>
        <v>0</v>
      </c>
      <c r="AT67" s="3289">
        <f t="shared" si="103"/>
        <v>1925</v>
      </c>
      <c r="AU67" s="3289">
        <f t="shared" si="103"/>
        <v>1925</v>
      </c>
      <c r="AV67" s="3289">
        <f t="shared" si="103"/>
        <v>0</v>
      </c>
      <c r="AW67" s="3289">
        <f t="shared" si="103"/>
        <v>0</v>
      </c>
      <c r="AX67" s="3289">
        <f t="shared" si="103"/>
        <v>0</v>
      </c>
      <c r="AY67" s="3289">
        <f t="shared" si="103"/>
        <v>1925</v>
      </c>
      <c r="AZ67" s="3289">
        <f t="shared" si="103"/>
        <v>1925</v>
      </c>
      <c r="BA67" s="3289">
        <f t="shared" si="103"/>
        <v>0</v>
      </c>
      <c r="BB67" s="3289">
        <f t="shared" si="103"/>
        <v>0</v>
      </c>
      <c r="BC67" s="3289">
        <f t="shared" si="103"/>
        <v>0</v>
      </c>
      <c r="BD67" s="3289">
        <f t="shared" si="103"/>
        <v>0</v>
      </c>
      <c r="BE67" s="3289">
        <f t="shared" si="103"/>
        <v>0</v>
      </c>
      <c r="BF67" s="3289">
        <f t="shared" si="103"/>
        <v>0</v>
      </c>
      <c r="BG67" s="3674">
        <f t="shared" si="103"/>
        <v>967</v>
      </c>
      <c r="BH67" s="1655"/>
      <c r="BI67" s="193"/>
      <c r="BJ67" s="1892"/>
      <c r="BK67" s="1892"/>
      <c r="BL67" s="1892"/>
      <c r="BM67" s="1891">
        <f t="shared" si="87"/>
        <v>57.797356828193834</v>
      </c>
      <c r="BN67" s="1891">
        <f t="shared" si="88"/>
        <v>50.233766233766232</v>
      </c>
      <c r="BO67" s="1892"/>
      <c r="BP67" s="1693"/>
      <c r="BQ67" s="1369"/>
      <c r="BR67" s="1369"/>
      <c r="BS67" s="1617"/>
      <c r="BT67" s="1369"/>
      <c r="BU67" s="1369"/>
      <c r="BV67" s="1370" t="s">
        <v>2492</v>
      </c>
      <c r="BW67" s="1370" t="s">
        <v>2503</v>
      </c>
      <c r="BX67" s="1617">
        <v>967</v>
      </c>
      <c r="BY67" s="1998">
        <f>BX67/BG67</f>
        <v>1</v>
      </c>
      <c r="BZ67" s="1626"/>
      <c r="CA67" s="1626"/>
      <c r="CB67" s="1626"/>
      <c r="CC67" s="1626"/>
    </row>
    <row r="68" spans="1:81" s="2473" customFormat="1" ht="44.25" customHeight="1">
      <c r="A68" s="2194" t="s">
        <v>46</v>
      </c>
      <c r="B68" s="3033" t="s">
        <v>859</v>
      </c>
      <c r="C68" s="1676" t="s">
        <v>860</v>
      </c>
      <c r="D68" s="1676"/>
      <c r="E68" s="3480" t="s">
        <v>206</v>
      </c>
      <c r="F68" s="3462" t="s">
        <v>861</v>
      </c>
      <c r="G68" s="3470">
        <v>750</v>
      </c>
      <c r="H68" s="3481">
        <v>750</v>
      </c>
      <c r="I68" s="121"/>
      <c r="J68" s="121"/>
      <c r="K68" s="3032">
        <v>750</v>
      </c>
      <c r="L68" s="3032">
        <v>750</v>
      </c>
      <c r="M68" s="191"/>
      <c r="N68" s="191"/>
      <c r="O68" s="196">
        <v>0</v>
      </c>
      <c r="P68" s="196"/>
      <c r="Q68" s="191"/>
      <c r="R68" s="191"/>
      <c r="S68" s="191">
        <f>SUM(T68:V68)</f>
        <v>115</v>
      </c>
      <c r="T68" s="191">
        <v>115</v>
      </c>
      <c r="U68" s="191"/>
      <c r="V68" s="191"/>
      <c r="W68" s="191"/>
      <c r="X68" s="191"/>
      <c r="Y68" s="191">
        <f t="shared" si="48"/>
        <v>115</v>
      </c>
      <c r="Z68" s="191">
        <f>SUM(AA68:AC68)</f>
        <v>0</v>
      </c>
      <c r="AA68" s="191"/>
      <c r="AB68" s="191"/>
      <c r="AC68" s="191"/>
      <c r="AD68" s="191">
        <f>SUM(AE68:AG68)</f>
        <v>0</v>
      </c>
      <c r="AE68" s="191"/>
      <c r="AF68" s="191"/>
      <c r="AG68" s="191"/>
      <c r="AH68" s="191">
        <f>SUM(AI68:AK68)</f>
        <v>0</v>
      </c>
      <c r="AI68" s="3034">
        <v>0</v>
      </c>
      <c r="AJ68" s="191"/>
      <c r="AK68" s="191"/>
      <c r="AL68" s="191">
        <f>SUM(AM68:AO68)</f>
        <v>115</v>
      </c>
      <c r="AM68" s="191">
        <v>115</v>
      </c>
      <c r="AN68" s="191"/>
      <c r="AO68" s="191"/>
      <c r="AP68" s="3634">
        <f>SUM(AQ68:AS68)</f>
        <v>115</v>
      </c>
      <c r="AQ68" s="3634">
        <v>115</v>
      </c>
      <c r="AR68" s="1261"/>
      <c r="AS68" s="1261"/>
      <c r="AT68" s="1261">
        <f>SUM(AU68:AW68)</f>
        <v>635</v>
      </c>
      <c r="AU68" s="1261">
        <v>635</v>
      </c>
      <c r="AV68" s="1261"/>
      <c r="AW68" s="1261">
        <v>0</v>
      </c>
      <c r="AX68" s="1261"/>
      <c r="AY68" s="1261">
        <f>SUM(AZ68:BB68)</f>
        <v>635</v>
      </c>
      <c r="AZ68" s="1261">
        <v>635</v>
      </c>
      <c r="BA68" s="1261"/>
      <c r="BB68" s="1261"/>
      <c r="BC68" s="1261"/>
      <c r="BD68" s="1261"/>
      <c r="BE68" s="1261"/>
      <c r="BF68" s="1261"/>
      <c r="BG68" s="3669">
        <v>319</v>
      </c>
      <c r="BH68" s="1667"/>
      <c r="BI68" s="191">
        <f>AP68-S68</f>
        <v>0</v>
      </c>
      <c r="BJ68" s="196">
        <v>2023</v>
      </c>
      <c r="BK68" s="196" t="s">
        <v>2324</v>
      </c>
      <c r="BL68" s="196" t="s">
        <v>2327</v>
      </c>
      <c r="BM68" s="3153">
        <f t="shared" si="87"/>
        <v>57.866666666666667</v>
      </c>
      <c r="BN68" s="3153">
        <f t="shared" si="88"/>
        <v>50.236220472440941</v>
      </c>
      <c r="BO68" s="196" t="s">
        <v>40</v>
      </c>
      <c r="BP68" s="1659"/>
      <c r="BQ68" s="1370"/>
      <c r="BR68" s="1370"/>
      <c r="BS68" s="19"/>
      <c r="BT68" s="1370"/>
      <c r="BU68" s="1370"/>
      <c r="BV68" s="1370" t="s">
        <v>2492</v>
      </c>
      <c r="BW68" s="1370" t="s">
        <v>2503</v>
      </c>
      <c r="BX68" s="19"/>
      <c r="BY68" s="2990"/>
      <c r="BZ68" s="1626"/>
      <c r="CA68" s="1626"/>
      <c r="CB68" s="1626"/>
      <c r="CC68" s="1626"/>
    </row>
    <row r="69" spans="1:81" s="2363" customFormat="1" ht="41.25" customHeight="1">
      <c r="A69" s="2194" t="s">
        <v>48</v>
      </c>
      <c r="B69" s="3033" t="s">
        <v>875</v>
      </c>
      <c r="C69" s="1676" t="s">
        <v>866</v>
      </c>
      <c r="D69" s="1676"/>
      <c r="E69" s="3480" t="s">
        <v>206</v>
      </c>
      <c r="F69" s="3462" t="s">
        <v>876</v>
      </c>
      <c r="G69" s="3470">
        <v>1520</v>
      </c>
      <c r="H69" s="3481">
        <v>1520</v>
      </c>
      <c r="I69" s="121"/>
      <c r="J69" s="121"/>
      <c r="K69" s="3032">
        <v>1520</v>
      </c>
      <c r="L69" s="3032">
        <v>1520</v>
      </c>
      <c r="M69" s="191"/>
      <c r="N69" s="191"/>
      <c r="O69" s="196">
        <v>0</v>
      </c>
      <c r="P69" s="196"/>
      <c r="Q69" s="191"/>
      <c r="R69" s="191"/>
      <c r="S69" s="191">
        <f t="shared" si="90"/>
        <v>230</v>
      </c>
      <c r="T69" s="191">
        <v>230</v>
      </c>
      <c r="U69" s="191"/>
      <c r="V69" s="191"/>
      <c r="W69" s="191"/>
      <c r="X69" s="191"/>
      <c r="Y69" s="191">
        <f t="shared" si="48"/>
        <v>230</v>
      </c>
      <c r="Z69" s="191">
        <f t="shared" si="91"/>
        <v>0</v>
      </c>
      <c r="AA69" s="191"/>
      <c r="AB69" s="191"/>
      <c r="AC69" s="191"/>
      <c r="AD69" s="191">
        <f t="shared" si="92"/>
        <v>0</v>
      </c>
      <c r="AE69" s="191"/>
      <c r="AF69" s="191"/>
      <c r="AG69" s="191"/>
      <c r="AH69" s="191">
        <f t="shared" si="93"/>
        <v>0</v>
      </c>
      <c r="AI69" s="3034">
        <v>0</v>
      </c>
      <c r="AJ69" s="191"/>
      <c r="AK69" s="191"/>
      <c r="AL69" s="191">
        <f t="shared" si="94"/>
        <v>230</v>
      </c>
      <c r="AM69" s="191">
        <v>230</v>
      </c>
      <c r="AN69" s="191"/>
      <c r="AO69" s="191"/>
      <c r="AP69" s="3634">
        <f t="shared" si="95"/>
        <v>230</v>
      </c>
      <c r="AQ69" s="3634">
        <v>230</v>
      </c>
      <c r="AR69" s="1261"/>
      <c r="AS69" s="1261"/>
      <c r="AT69" s="1261">
        <f t="shared" si="96"/>
        <v>1290</v>
      </c>
      <c r="AU69" s="1261">
        <v>1290</v>
      </c>
      <c r="AV69" s="1261"/>
      <c r="AW69" s="1261">
        <v>0</v>
      </c>
      <c r="AX69" s="1261"/>
      <c r="AY69" s="1261">
        <f t="shared" si="97"/>
        <v>1290</v>
      </c>
      <c r="AZ69" s="1261">
        <v>1290</v>
      </c>
      <c r="BA69" s="1261"/>
      <c r="BB69" s="1261"/>
      <c r="BC69" s="1261"/>
      <c r="BD69" s="1261"/>
      <c r="BE69" s="1261"/>
      <c r="BF69" s="1261"/>
      <c r="BG69" s="3669">
        <v>648</v>
      </c>
      <c r="BH69" s="1667"/>
      <c r="BI69" s="191">
        <f t="shared" si="98"/>
        <v>0</v>
      </c>
      <c r="BJ69" s="196">
        <v>2023</v>
      </c>
      <c r="BK69" s="196" t="s">
        <v>2324</v>
      </c>
      <c r="BL69" s="196" t="s">
        <v>2327</v>
      </c>
      <c r="BM69" s="3153">
        <f t="shared" si="87"/>
        <v>57.763157894736835</v>
      </c>
      <c r="BN69" s="3153">
        <f t="shared" si="88"/>
        <v>50.232558139534888</v>
      </c>
      <c r="BO69" s="196" t="s">
        <v>40</v>
      </c>
      <c r="BP69" s="1659"/>
      <c r="BQ69" s="1370"/>
      <c r="BR69" s="1370"/>
      <c r="BS69" s="19"/>
      <c r="BT69" s="1370"/>
      <c r="BU69" s="1370"/>
      <c r="BV69" s="1370" t="s">
        <v>2492</v>
      </c>
      <c r="BW69" s="1370" t="s">
        <v>2503</v>
      </c>
      <c r="BX69" s="19"/>
      <c r="BY69" s="65"/>
      <c r="BZ69" s="595"/>
      <c r="CA69" s="595"/>
      <c r="CB69" s="595"/>
      <c r="CC69" s="595"/>
    </row>
    <row r="70" spans="1:81" s="28" customFormat="1" ht="28.5" customHeight="1">
      <c r="A70" s="2195" t="s">
        <v>60</v>
      </c>
      <c r="B70" s="1661" t="s">
        <v>61</v>
      </c>
      <c r="C70" s="1653"/>
      <c r="D70" s="1653"/>
      <c r="E70" s="1504"/>
      <c r="F70" s="1504"/>
      <c r="G70" s="1453">
        <f>G71+G87</f>
        <v>25863.364000000001</v>
      </c>
      <c r="H70" s="1453">
        <f t="shared" ref="H70:BG70" si="104">H71+H87</f>
        <v>24654</v>
      </c>
      <c r="I70" s="1655">
        <f t="shared" si="104"/>
        <v>1027.5899999999999</v>
      </c>
      <c r="J70" s="1655">
        <f t="shared" si="104"/>
        <v>181.774</v>
      </c>
      <c r="K70" s="1655">
        <f t="shared" si="104"/>
        <v>25463</v>
      </c>
      <c r="L70" s="1655">
        <f t="shared" si="104"/>
        <v>24654</v>
      </c>
      <c r="M70" s="1655">
        <f t="shared" si="104"/>
        <v>8976.02</v>
      </c>
      <c r="N70" s="1655">
        <f t="shared" si="104"/>
        <v>1618</v>
      </c>
      <c r="O70" s="1655">
        <f t="shared" si="104"/>
        <v>6570.9709999999995</v>
      </c>
      <c r="P70" s="1655">
        <f t="shared" si="104"/>
        <v>6570.9709999999995</v>
      </c>
      <c r="Q70" s="1655">
        <f t="shared" si="104"/>
        <v>0</v>
      </c>
      <c r="R70" s="1655">
        <f t="shared" si="104"/>
        <v>0</v>
      </c>
      <c r="S70" s="1655">
        <f t="shared" si="104"/>
        <v>2433</v>
      </c>
      <c r="T70" s="1655">
        <f t="shared" si="104"/>
        <v>2433</v>
      </c>
      <c r="U70" s="1655">
        <f t="shared" si="104"/>
        <v>0</v>
      </c>
      <c r="V70" s="1655">
        <f t="shared" si="104"/>
        <v>0</v>
      </c>
      <c r="W70" s="1655"/>
      <c r="X70" s="1655"/>
      <c r="Y70" s="1655">
        <f t="shared" si="48"/>
        <v>2433</v>
      </c>
      <c r="Z70" s="1655">
        <f t="shared" si="104"/>
        <v>0</v>
      </c>
      <c r="AA70" s="1655">
        <f t="shared" si="104"/>
        <v>0</v>
      </c>
      <c r="AB70" s="1655">
        <f t="shared" si="104"/>
        <v>0</v>
      </c>
      <c r="AC70" s="1655">
        <f t="shared" si="104"/>
        <v>0</v>
      </c>
      <c r="AD70" s="1655">
        <f t="shared" si="104"/>
        <v>1078.673</v>
      </c>
      <c r="AE70" s="1655">
        <f t="shared" si="104"/>
        <v>1078.673</v>
      </c>
      <c r="AF70" s="1655">
        <f t="shared" si="104"/>
        <v>0</v>
      </c>
      <c r="AG70" s="1655">
        <f t="shared" si="104"/>
        <v>0</v>
      </c>
      <c r="AH70" s="1655">
        <f t="shared" si="104"/>
        <v>6570.9709999999995</v>
      </c>
      <c r="AI70" s="1655">
        <f t="shared" si="104"/>
        <v>6570.9709999999995</v>
      </c>
      <c r="AJ70" s="1655">
        <f t="shared" si="104"/>
        <v>0</v>
      </c>
      <c r="AK70" s="1655">
        <f t="shared" si="104"/>
        <v>0</v>
      </c>
      <c r="AL70" s="1655">
        <f t="shared" si="104"/>
        <v>2433</v>
      </c>
      <c r="AM70" s="1655">
        <f t="shared" si="104"/>
        <v>2433</v>
      </c>
      <c r="AN70" s="1655">
        <f t="shared" si="104"/>
        <v>0</v>
      </c>
      <c r="AO70" s="1655">
        <f t="shared" si="104"/>
        <v>0</v>
      </c>
      <c r="AP70" s="1453">
        <f t="shared" si="104"/>
        <v>20469</v>
      </c>
      <c r="AQ70" s="1453">
        <f t="shared" si="104"/>
        <v>20469</v>
      </c>
      <c r="AR70" s="1656">
        <f t="shared" si="104"/>
        <v>0</v>
      </c>
      <c r="AS70" s="1656">
        <f t="shared" si="104"/>
        <v>0</v>
      </c>
      <c r="AT70" s="1656">
        <f t="shared" si="104"/>
        <v>4185</v>
      </c>
      <c r="AU70" s="1656">
        <f t="shared" si="104"/>
        <v>4185</v>
      </c>
      <c r="AV70" s="1656">
        <f t="shared" si="104"/>
        <v>0</v>
      </c>
      <c r="AW70" s="1656">
        <f t="shared" si="104"/>
        <v>0</v>
      </c>
      <c r="AX70" s="1656">
        <f t="shared" si="104"/>
        <v>0</v>
      </c>
      <c r="AY70" s="1656">
        <f t="shared" si="104"/>
        <v>3951.5</v>
      </c>
      <c r="AZ70" s="1656">
        <f t="shared" si="104"/>
        <v>3951.5</v>
      </c>
      <c r="BA70" s="1656">
        <f t="shared" si="104"/>
        <v>0</v>
      </c>
      <c r="BB70" s="1656">
        <f t="shared" si="104"/>
        <v>0</v>
      </c>
      <c r="BC70" s="1656">
        <f t="shared" si="104"/>
        <v>0</v>
      </c>
      <c r="BD70" s="1656">
        <f t="shared" si="104"/>
        <v>0</v>
      </c>
      <c r="BE70" s="1656">
        <f t="shared" si="104"/>
        <v>0</v>
      </c>
      <c r="BF70" s="1656">
        <f t="shared" si="104"/>
        <v>0</v>
      </c>
      <c r="BG70" s="3668">
        <f t="shared" si="104"/>
        <v>2487</v>
      </c>
      <c r="BH70" s="1655">
        <f>'PL 3 PB DATP'!H16</f>
        <v>2487</v>
      </c>
      <c r="BI70" s="1655" t="e">
        <f>SUM(BI72:BI830)</f>
        <v>#REF!</v>
      </c>
      <c r="BJ70" s="1658"/>
      <c r="BK70" s="1658"/>
      <c r="BL70" s="1658"/>
      <c r="BM70" s="1669"/>
      <c r="BN70" s="1669"/>
      <c r="BO70" s="1658"/>
      <c r="BP70" s="1659"/>
      <c r="BQ70" s="1370"/>
      <c r="BR70" s="1370"/>
      <c r="BS70" s="19"/>
      <c r="BT70" s="1370"/>
      <c r="BU70" s="1370"/>
      <c r="BV70" s="1370" t="s">
        <v>2492</v>
      </c>
      <c r="BW70" s="1370"/>
      <c r="BX70" s="1660">
        <f>BH70-BG70</f>
        <v>0</v>
      </c>
      <c r="BY70" s="53"/>
    </row>
    <row r="71" spans="1:81" s="28" customFormat="1" ht="28.5" customHeight="1">
      <c r="A71" s="2195" t="s">
        <v>73</v>
      </c>
      <c r="B71" s="1661" t="s">
        <v>2481</v>
      </c>
      <c r="C71" s="1653"/>
      <c r="D71" s="1653"/>
      <c r="E71" s="1504"/>
      <c r="F71" s="1504"/>
      <c r="G71" s="1453">
        <f>SUM(G72:G86)</f>
        <v>21073.364000000001</v>
      </c>
      <c r="H71" s="1453">
        <f t="shared" ref="H71:BF71" si="105">SUM(H72:H86)</f>
        <v>19984</v>
      </c>
      <c r="I71" s="1655">
        <f t="shared" si="105"/>
        <v>942.26</v>
      </c>
      <c r="J71" s="1655">
        <f t="shared" si="105"/>
        <v>147.10400000000001</v>
      </c>
      <c r="K71" s="1655">
        <f t="shared" si="105"/>
        <v>20743</v>
      </c>
      <c r="L71" s="1655">
        <f t="shared" si="105"/>
        <v>19984</v>
      </c>
      <c r="M71" s="1655">
        <f t="shared" si="105"/>
        <v>7788.02</v>
      </c>
      <c r="N71" s="1655">
        <f t="shared" si="105"/>
        <v>430</v>
      </c>
      <c r="O71" s="1655">
        <f t="shared" si="105"/>
        <v>6570.9709999999995</v>
      </c>
      <c r="P71" s="1655">
        <f t="shared" si="105"/>
        <v>6570.9709999999995</v>
      </c>
      <c r="Q71" s="1655">
        <f t="shared" si="105"/>
        <v>0</v>
      </c>
      <c r="R71" s="1655">
        <f t="shared" si="105"/>
        <v>0</v>
      </c>
      <c r="S71" s="1655">
        <f t="shared" si="105"/>
        <v>511</v>
      </c>
      <c r="T71" s="1655">
        <f t="shared" si="105"/>
        <v>511</v>
      </c>
      <c r="U71" s="1655">
        <f t="shared" si="105"/>
        <v>0</v>
      </c>
      <c r="V71" s="1655">
        <f t="shared" si="105"/>
        <v>0</v>
      </c>
      <c r="W71" s="1655"/>
      <c r="X71" s="1655"/>
      <c r="Y71" s="1655">
        <f t="shared" si="48"/>
        <v>511</v>
      </c>
      <c r="Z71" s="1655">
        <f t="shared" si="105"/>
        <v>0</v>
      </c>
      <c r="AA71" s="1655">
        <f t="shared" si="105"/>
        <v>0</v>
      </c>
      <c r="AB71" s="1655">
        <f t="shared" si="105"/>
        <v>0</v>
      </c>
      <c r="AC71" s="1655">
        <f t="shared" si="105"/>
        <v>0</v>
      </c>
      <c r="AD71" s="1655">
        <f t="shared" si="105"/>
        <v>0</v>
      </c>
      <c r="AE71" s="1655">
        <f t="shared" si="105"/>
        <v>0</v>
      </c>
      <c r="AF71" s="1655">
        <f t="shared" si="105"/>
        <v>0</v>
      </c>
      <c r="AG71" s="1655">
        <f t="shared" si="105"/>
        <v>0</v>
      </c>
      <c r="AH71" s="1655">
        <f t="shared" si="105"/>
        <v>6570.9709999999995</v>
      </c>
      <c r="AI71" s="1655">
        <f t="shared" si="105"/>
        <v>6570.9709999999995</v>
      </c>
      <c r="AJ71" s="1655">
        <f t="shared" si="105"/>
        <v>0</v>
      </c>
      <c r="AK71" s="1655">
        <f t="shared" si="105"/>
        <v>0</v>
      </c>
      <c r="AL71" s="1655">
        <f t="shared" si="105"/>
        <v>511</v>
      </c>
      <c r="AM71" s="1655">
        <f t="shared" si="105"/>
        <v>511</v>
      </c>
      <c r="AN71" s="1655">
        <f t="shared" si="105"/>
        <v>0</v>
      </c>
      <c r="AO71" s="1655">
        <f t="shared" si="105"/>
        <v>0</v>
      </c>
      <c r="AP71" s="1453">
        <f t="shared" si="105"/>
        <v>18547</v>
      </c>
      <c r="AQ71" s="1453">
        <f t="shared" si="105"/>
        <v>18547</v>
      </c>
      <c r="AR71" s="1656">
        <f t="shared" si="105"/>
        <v>0</v>
      </c>
      <c r="AS71" s="1656">
        <f t="shared" si="105"/>
        <v>0</v>
      </c>
      <c r="AT71" s="1656">
        <f t="shared" si="105"/>
        <v>1437</v>
      </c>
      <c r="AU71" s="1656">
        <f t="shared" si="105"/>
        <v>1437</v>
      </c>
      <c r="AV71" s="1656">
        <f t="shared" si="105"/>
        <v>0</v>
      </c>
      <c r="AW71" s="1656">
        <f t="shared" si="105"/>
        <v>0</v>
      </c>
      <c r="AX71" s="1656">
        <f t="shared" si="105"/>
        <v>0</v>
      </c>
      <c r="AY71" s="1656">
        <f t="shared" si="105"/>
        <v>1437</v>
      </c>
      <c r="AZ71" s="1656">
        <f t="shared" si="105"/>
        <v>1437</v>
      </c>
      <c r="BA71" s="1656">
        <f t="shared" si="105"/>
        <v>0</v>
      </c>
      <c r="BB71" s="1656">
        <f t="shared" si="105"/>
        <v>0</v>
      </c>
      <c r="BC71" s="1656">
        <f t="shared" si="105"/>
        <v>0</v>
      </c>
      <c r="BD71" s="1656">
        <f t="shared" si="105"/>
        <v>0</v>
      </c>
      <c r="BE71" s="1656">
        <f t="shared" si="105"/>
        <v>0</v>
      </c>
      <c r="BF71" s="1656">
        <f t="shared" si="105"/>
        <v>0</v>
      </c>
      <c r="BG71" s="3668">
        <f>SUM(BG72:BG86)</f>
        <v>1437</v>
      </c>
      <c r="BH71" s="1655"/>
      <c r="BI71" s="1655"/>
      <c r="BJ71" s="1691"/>
      <c r="BK71" s="1691"/>
      <c r="BL71" s="1691"/>
      <c r="BM71" s="1692">
        <f t="shared" si="87"/>
        <v>100</v>
      </c>
      <c r="BN71" s="1692">
        <f t="shared" si="88"/>
        <v>100</v>
      </c>
      <c r="BO71" s="1691"/>
      <c r="BP71" s="1693"/>
      <c r="BQ71" s="1369"/>
      <c r="BR71" s="1369"/>
      <c r="BS71" s="1617"/>
      <c r="BT71" s="1369"/>
      <c r="BU71" s="1369"/>
      <c r="BV71" s="1369" t="s">
        <v>2492</v>
      </c>
      <c r="BW71" s="1369"/>
      <c r="BX71" s="1660"/>
      <c r="BY71" s="53"/>
    </row>
    <row r="72" spans="1:81" s="2470" customFormat="1" ht="62.25" customHeight="1">
      <c r="A72" s="2194" t="s">
        <v>46</v>
      </c>
      <c r="B72" s="2962" t="s">
        <v>441</v>
      </c>
      <c r="C72" s="1645" t="s">
        <v>442</v>
      </c>
      <c r="D72" s="1645" t="s">
        <v>443</v>
      </c>
      <c r="E72" s="3480" t="s">
        <v>305</v>
      </c>
      <c r="F72" s="3456" t="s">
        <v>445</v>
      </c>
      <c r="G72" s="3484">
        <f t="shared" ref="G72:G79" si="106">H72+I72+J72</f>
        <v>1000</v>
      </c>
      <c r="H72" s="3472">
        <v>950</v>
      </c>
      <c r="I72" s="1712">
        <v>50</v>
      </c>
      <c r="J72" s="1712"/>
      <c r="K72" s="1686">
        <v>1000</v>
      </c>
      <c r="L72" s="1686">
        <v>950</v>
      </c>
      <c r="M72" s="1686">
        <v>1000</v>
      </c>
      <c r="N72" s="1686"/>
      <c r="O72" s="1863">
        <f t="shared" ref="O72:O90" si="107">P72+Q72+R72</f>
        <v>0</v>
      </c>
      <c r="P72" s="1686"/>
      <c r="Q72" s="1686"/>
      <c r="R72" s="1686"/>
      <c r="S72" s="1863">
        <f t="shared" si="90"/>
        <v>0</v>
      </c>
      <c r="T72" s="1686"/>
      <c r="U72" s="1686"/>
      <c r="V72" s="1686"/>
      <c r="W72" s="1686"/>
      <c r="X72" s="1686"/>
      <c r="Y72" s="1686">
        <f t="shared" si="48"/>
        <v>0</v>
      </c>
      <c r="Z72" s="1863">
        <f t="shared" si="91"/>
        <v>0</v>
      </c>
      <c r="AA72" s="1686"/>
      <c r="AB72" s="1686"/>
      <c r="AC72" s="1686"/>
      <c r="AD72" s="1863">
        <f t="shared" si="92"/>
        <v>0</v>
      </c>
      <c r="AE72" s="1761"/>
      <c r="AF72" s="1761"/>
      <c r="AG72" s="1686"/>
      <c r="AH72" s="1863">
        <f t="shared" si="93"/>
        <v>0</v>
      </c>
      <c r="AI72" s="1761">
        <f>P72</f>
        <v>0</v>
      </c>
      <c r="AJ72" s="1686"/>
      <c r="AK72" s="1686"/>
      <c r="AL72" s="1863">
        <f t="shared" si="94"/>
        <v>0</v>
      </c>
      <c r="AM72" s="1761">
        <f t="shared" ref="AM72:AM86" si="108">T72</f>
        <v>0</v>
      </c>
      <c r="AN72" s="1761">
        <f t="shared" ref="AN72:AN86" si="109">U72</f>
        <v>0</v>
      </c>
      <c r="AO72" s="1686"/>
      <c r="AP72" s="3484">
        <f t="shared" si="95"/>
        <v>800</v>
      </c>
      <c r="AQ72" s="1513">
        <v>800</v>
      </c>
      <c r="AR72" s="3290"/>
      <c r="AS72" s="3290"/>
      <c r="AT72" s="3291">
        <f t="shared" si="96"/>
        <v>150</v>
      </c>
      <c r="AU72" s="3290">
        <f>L72-AQ72</f>
        <v>150</v>
      </c>
      <c r="AV72" s="3290"/>
      <c r="AW72" s="3290"/>
      <c r="AX72" s="3290"/>
      <c r="AY72" s="3291">
        <f t="shared" si="97"/>
        <v>150</v>
      </c>
      <c r="AZ72" s="3290">
        <f t="shared" ref="AZ72:AZ86" si="110">AU72</f>
        <v>150</v>
      </c>
      <c r="BA72" s="3290"/>
      <c r="BB72" s="3290"/>
      <c r="BC72" s="3290"/>
      <c r="BD72" s="3290"/>
      <c r="BE72" s="3290"/>
      <c r="BF72" s="3290"/>
      <c r="BG72" s="3669">
        <v>150</v>
      </c>
      <c r="BH72" s="1667"/>
      <c r="BI72" s="1686">
        <f t="shared" si="98"/>
        <v>800</v>
      </c>
      <c r="BJ72" s="3151">
        <v>2022</v>
      </c>
      <c r="BK72" s="3151" t="s">
        <v>2324</v>
      </c>
      <c r="BL72" s="3151" t="s">
        <v>2327</v>
      </c>
      <c r="BM72" s="1669">
        <f t="shared" si="87"/>
        <v>100</v>
      </c>
      <c r="BN72" s="1669">
        <f t="shared" si="88"/>
        <v>100</v>
      </c>
      <c r="BO72" s="3151" t="s">
        <v>40</v>
      </c>
      <c r="BP72" s="2957"/>
      <c r="BQ72" s="2958"/>
      <c r="BR72" s="2958"/>
      <c r="BS72" s="19"/>
      <c r="BT72" s="2958"/>
      <c r="BU72" s="2958"/>
      <c r="BV72" s="1370" t="s">
        <v>2492</v>
      </c>
      <c r="BW72" s="2958" t="s">
        <v>2504</v>
      </c>
      <c r="BX72" s="2954"/>
      <c r="BY72" s="2991"/>
      <c r="BZ72" s="321"/>
      <c r="CA72" s="321"/>
      <c r="CB72" s="321"/>
      <c r="CC72" s="321"/>
    </row>
    <row r="73" spans="1:81" s="2470" customFormat="1" ht="40.5" customHeight="1">
      <c r="A73" s="2194">
        <v>2</v>
      </c>
      <c r="B73" s="2962" t="s">
        <v>451</v>
      </c>
      <c r="C73" s="1645" t="s">
        <v>452</v>
      </c>
      <c r="D73" s="1645" t="s">
        <v>453</v>
      </c>
      <c r="E73" s="3480" t="s">
        <v>305</v>
      </c>
      <c r="F73" s="3456" t="s">
        <v>454</v>
      </c>
      <c r="G73" s="3484">
        <f t="shared" si="106"/>
        <v>950</v>
      </c>
      <c r="H73" s="1513">
        <v>900</v>
      </c>
      <c r="I73" s="1712">
        <v>50</v>
      </c>
      <c r="J73" s="94"/>
      <c r="K73" s="1686">
        <v>950</v>
      </c>
      <c r="L73" s="1686">
        <v>900</v>
      </c>
      <c r="M73" s="1686">
        <v>855</v>
      </c>
      <c r="N73" s="1686"/>
      <c r="O73" s="1863">
        <f t="shared" si="107"/>
        <v>96.797000000000025</v>
      </c>
      <c r="P73" s="1686">
        <v>96.797000000000025</v>
      </c>
      <c r="Q73" s="1686"/>
      <c r="R73" s="1686"/>
      <c r="S73" s="1863">
        <f t="shared" si="90"/>
        <v>0</v>
      </c>
      <c r="T73" s="1686"/>
      <c r="U73" s="1686"/>
      <c r="V73" s="1686"/>
      <c r="W73" s="1686"/>
      <c r="X73" s="1686"/>
      <c r="Y73" s="1686">
        <f t="shared" si="48"/>
        <v>0</v>
      </c>
      <c r="Z73" s="1863">
        <f t="shared" si="91"/>
        <v>0</v>
      </c>
      <c r="AA73" s="1686"/>
      <c r="AB73" s="1686"/>
      <c r="AC73" s="1686"/>
      <c r="AD73" s="1863">
        <f t="shared" si="92"/>
        <v>0</v>
      </c>
      <c r="AE73" s="1761"/>
      <c r="AF73" s="1761"/>
      <c r="AG73" s="1686"/>
      <c r="AH73" s="1863">
        <f t="shared" si="93"/>
        <v>96.797000000000025</v>
      </c>
      <c r="AI73" s="1761">
        <f t="shared" ref="AI73:AI90" si="111">P73</f>
        <v>96.797000000000025</v>
      </c>
      <c r="AJ73" s="1686"/>
      <c r="AK73" s="1686"/>
      <c r="AL73" s="1863">
        <f t="shared" si="94"/>
        <v>0</v>
      </c>
      <c r="AM73" s="1761">
        <f t="shared" si="108"/>
        <v>0</v>
      </c>
      <c r="AN73" s="1761">
        <f t="shared" si="109"/>
        <v>0</v>
      </c>
      <c r="AO73" s="1686"/>
      <c r="AP73" s="3484">
        <f t="shared" si="95"/>
        <v>850</v>
      </c>
      <c r="AQ73" s="1513">
        <v>850</v>
      </c>
      <c r="AR73" s="3290"/>
      <c r="AS73" s="3290"/>
      <c r="AT73" s="3291">
        <f t="shared" si="96"/>
        <v>50</v>
      </c>
      <c r="AU73" s="3290">
        <f t="shared" ref="AU73:AU90" si="112">L73-AQ73</f>
        <v>50</v>
      </c>
      <c r="AV73" s="3290"/>
      <c r="AW73" s="3290"/>
      <c r="AX73" s="3290"/>
      <c r="AY73" s="3291">
        <f t="shared" si="97"/>
        <v>50</v>
      </c>
      <c r="AZ73" s="3290">
        <f t="shared" si="110"/>
        <v>50</v>
      </c>
      <c r="BA73" s="3290"/>
      <c r="BB73" s="3290"/>
      <c r="BC73" s="3290"/>
      <c r="BD73" s="3290"/>
      <c r="BE73" s="3290"/>
      <c r="BF73" s="3290"/>
      <c r="BG73" s="3669">
        <v>50</v>
      </c>
      <c r="BH73" s="1667"/>
      <c r="BI73" s="1686">
        <f t="shared" si="98"/>
        <v>850</v>
      </c>
      <c r="BJ73" s="3151">
        <v>2022</v>
      </c>
      <c r="BK73" s="3151" t="s">
        <v>2324</v>
      </c>
      <c r="BL73" s="3151" t="s">
        <v>2327</v>
      </c>
      <c r="BM73" s="1669">
        <f t="shared" si="87"/>
        <v>100</v>
      </c>
      <c r="BN73" s="1669">
        <f t="shared" si="88"/>
        <v>100</v>
      </c>
      <c r="BO73" s="3151" t="s">
        <v>40</v>
      </c>
      <c r="BP73" s="2957"/>
      <c r="BQ73" s="2958"/>
      <c r="BR73" s="2958"/>
      <c r="BS73" s="19"/>
      <c r="BT73" s="2958"/>
      <c r="BU73" s="2958"/>
      <c r="BV73" s="1370" t="s">
        <v>2492</v>
      </c>
      <c r="BW73" s="2958" t="s">
        <v>2504</v>
      </c>
      <c r="BX73" s="2954"/>
      <c r="BY73" s="2991"/>
      <c r="BZ73" s="321"/>
      <c r="CA73" s="321"/>
      <c r="CB73" s="321"/>
      <c r="CC73" s="321"/>
    </row>
    <row r="74" spans="1:81" s="2470" customFormat="1" ht="45" customHeight="1">
      <c r="A74" s="2194" t="s">
        <v>48</v>
      </c>
      <c r="B74" s="2962" t="s">
        <v>455</v>
      </c>
      <c r="C74" s="1645" t="s">
        <v>456</v>
      </c>
      <c r="D74" s="1645" t="s">
        <v>457</v>
      </c>
      <c r="E74" s="3480" t="s">
        <v>305</v>
      </c>
      <c r="F74" s="3456" t="s">
        <v>458</v>
      </c>
      <c r="G74" s="3484">
        <f t="shared" si="106"/>
        <v>1800</v>
      </c>
      <c r="H74" s="1513">
        <v>1736</v>
      </c>
      <c r="I74" s="1712">
        <v>64</v>
      </c>
      <c r="J74" s="1712"/>
      <c r="K74" s="1686">
        <v>1800</v>
      </c>
      <c r="L74" s="1686">
        <v>1736</v>
      </c>
      <c r="M74" s="1686">
        <v>126</v>
      </c>
      <c r="N74" s="1686"/>
      <c r="O74" s="1863">
        <f t="shared" si="107"/>
        <v>142.03400000000011</v>
      </c>
      <c r="P74" s="1686">
        <v>142.03400000000011</v>
      </c>
      <c r="Q74" s="1686"/>
      <c r="R74" s="1686"/>
      <c r="S74" s="1863">
        <f t="shared" si="90"/>
        <v>0</v>
      </c>
      <c r="T74" s="1686"/>
      <c r="U74" s="1686"/>
      <c r="V74" s="1686"/>
      <c r="W74" s="1686"/>
      <c r="X74" s="1686"/>
      <c r="Y74" s="1686">
        <f t="shared" si="48"/>
        <v>0</v>
      </c>
      <c r="Z74" s="1863">
        <f t="shared" si="91"/>
        <v>0</v>
      </c>
      <c r="AA74" s="1686"/>
      <c r="AB74" s="1686"/>
      <c r="AC74" s="1686"/>
      <c r="AD74" s="1863">
        <f t="shared" si="92"/>
        <v>0</v>
      </c>
      <c r="AE74" s="1761"/>
      <c r="AF74" s="1761"/>
      <c r="AG74" s="1686"/>
      <c r="AH74" s="1863">
        <f t="shared" si="93"/>
        <v>142.03400000000011</v>
      </c>
      <c r="AI74" s="1761">
        <f t="shared" si="111"/>
        <v>142.03400000000011</v>
      </c>
      <c r="AJ74" s="1686"/>
      <c r="AK74" s="1686"/>
      <c r="AL74" s="1863">
        <f t="shared" si="94"/>
        <v>0</v>
      </c>
      <c r="AM74" s="1761">
        <f t="shared" si="108"/>
        <v>0</v>
      </c>
      <c r="AN74" s="1761">
        <f t="shared" si="109"/>
        <v>0</v>
      </c>
      <c r="AO74" s="1686"/>
      <c r="AP74" s="3484">
        <f t="shared" si="95"/>
        <v>1650</v>
      </c>
      <c r="AQ74" s="1513">
        <v>1650</v>
      </c>
      <c r="AR74" s="3290"/>
      <c r="AS74" s="3290"/>
      <c r="AT74" s="3291">
        <f t="shared" si="96"/>
        <v>86</v>
      </c>
      <c r="AU74" s="3290">
        <f t="shared" si="112"/>
        <v>86</v>
      </c>
      <c r="AV74" s="3290"/>
      <c r="AW74" s="3290"/>
      <c r="AX74" s="3290"/>
      <c r="AY74" s="3291">
        <f t="shared" si="97"/>
        <v>86</v>
      </c>
      <c r="AZ74" s="3290">
        <f t="shared" si="110"/>
        <v>86</v>
      </c>
      <c r="BA74" s="3290"/>
      <c r="BB74" s="3290"/>
      <c r="BC74" s="3290"/>
      <c r="BD74" s="3290"/>
      <c r="BE74" s="3290"/>
      <c r="BF74" s="3290"/>
      <c r="BG74" s="3669">
        <v>86</v>
      </c>
      <c r="BH74" s="1667"/>
      <c r="BI74" s="1686">
        <f t="shared" si="98"/>
        <v>1650</v>
      </c>
      <c r="BJ74" s="3151">
        <v>2022</v>
      </c>
      <c r="BK74" s="3151" t="s">
        <v>2324</v>
      </c>
      <c r="BL74" s="3151" t="s">
        <v>2327</v>
      </c>
      <c r="BM74" s="1669">
        <f t="shared" si="87"/>
        <v>100</v>
      </c>
      <c r="BN74" s="1669">
        <f t="shared" si="88"/>
        <v>100</v>
      </c>
      <c r="BO74" s="3151" t="s">
        <v>40</v>
      </c>
      <c r="BP74" s="2957"/>
      <c r="BQ74" s="2958"/>
      <c r="BR74" s="2958"/>
      <c r="BS74" s="19"/>
      <c r="BT74" s="2958"/>
      <c r="BU74" s="2958"/>
      <c r="BV74" s="1370" t="s">
        <v>2492</v>
      </c>
      <c r="BW74" s="2958" t="s">
        <v>2504</v>
      </c>
      <c r="BX74" s="2954"/>
      <c r="BY74" s="2991"/>
      <c r="BZ74" s="321"/>
      <c r="CA74" s="321"/>
      <c r="CB74" s="321"/>
      <c r="CC74" s="321"/>
    </row>
    <row r="75" spans="1:81" s="2470" customFormat="1" ht="43.5" customHeight="1">
      <c r="A75" s="2194">
        <v>3</v>
      </c>
      <c r="B75" s="2962" t="s">
        <v>459</v>
      </c>
      <c r="C75" s="1645" t="s">
        <v>460</v>
      </c>
      <c r="D75" s="1645" t="s">
        <v>457</v>
      </c>
      <c r="E75" s="3480" t="s">
        <v>305</v>
      </c>
      <c r="F75" s="3456" t="s">
        <v>461</v>
      </c>
      <c r="G75" s="3484">
        <f t="shared" si="106"/>
        <v>1786</v>
      </c>
      <c r="H75" s="1513">
        <v>1736</v>
      </c>
      <c r="I75" s="1712">
        <v>50</v>
      </c>
      <c r="J75" s="1712"/>
      <c r="K75" s="1686">
        <v>1786</v>
      </c>
      <c r="L75" s="1686">
        <v>1736</v>
      </c>
      <c r="M75" s="1686">
        <v>125.02000000000001</v>
      </c>
      <c r="N75" s="1686"/>
      <c r="O75" s="1863">
        <f t="shared" si="107"/>
        <v>1431.4059999999999</v>
      </c>
      <c r="P75" s="1686">
        <v>1431.4059999999999</v>
      </c>
      <c r="Q75" s="1686"/>
      <c r="R75" s="1686"/>
      <c r="S75" s="1863">
        <f t="shared" si="90"/>
        <v>0</v>
      </c>
      <c r="T75" s="1686"/>
      <c r="U75" s="1686"/>
      <c r="V75" s="1686"/>
      <c r="W75" s="1686"/>
      <c r="X75" s="1686"/>
      <c r="Y75" s="1686">
        <f t="shared" si="48"/>
        <v>0</v>
      </c>
      <c r="Z75" s="1863">
        <f t="shared" si="91"/>
        <v>0</v>
      </c>
      <c r="AA75" s="1686"/>
      <c r="AB75" s="1686"/>
      <c r="AC75" s="1686"/>
      <c r="AD75" s="1863">
        <f t="shared" si="92"/>
        <v>0</v>
      </c>
      <c r="AE75" s="1761"/>
      <c r="AF75" s="1761"/>
      <c r="AG75" s="1686"/>
      <c r="AH75" s="1863">
        <f t="shared" si="93"/>
        <v>1431.4059999999999</v>
      </c>
      <c r="AI75" s="1761">
        <f t="shared" si="111"/>
        <v>1431.4059999999999</v>
      </c>
      <c r="AJ75" s="1686"/>
      <c r="AK75" s="1686"/>
      <c r="AL75" s="1863">
        <f t="shared" si="94"/>
        <v>0</v>
      </c>
      <c r="AM75" s="1761">
        <f t="shared" si="108"/>
        <v>0</v>
      </c>
      <c r="AN75" s="1761">
        <f t="shared" si="109"/>
        <v>0</v>
      </c>
      <c r="AO75" s="1686"/>
      <c r="AP75" s="3484">
        <f t="shared" si="95"/>
        <v>1600</v>
      </c>
      <c r="AQ75" s="1513">
        <v>1600</v>
      </c>
      <c r="AR75" s="3290"/>
      <c r="AS75" s="3290"/>
      <c r="AT75" s="3291">
        <f t="shared" si="96"/>
        <v>136</v>
      </c>
      <c r="AU75" s="3290">
        <f t="shared" si="112"/>
        <v>136</v>
      </c>
      <c r="AV75" s="3290"/>
      <c r="AW75" s="3290"/>
      <c r="AX75" s="3290"/>
      <c r="AY75" s="3291">
        <f t="shared" si="97"/>
        <v>136</v>
      </c>
      <c r="AZ75" s="3290">
        <f t="shared" si="110"/>
        <v>136</v>
      </c>
      <c r="BA75" s="3290"/>
      <c r="BB75" s="3290"/>
      <c r="BC75" s="3290"/>
      <c r="BD75" s="3290"/>
      <c r="BE75" s="3290"/>
      <c r="BF75" s="3290"/>
      <c r="BG75" s="3669">
        <v>136</v>
      </c>
      <c r="BH75" s="1667"/>
      <c r="BI75" s="1686">
        <f t="shared" si="98"/>
        <v>1600</v>
      </c>
      <c r="BJ75" s="3151">
        <v>2022</v>
      </c>
      <c r="BK75" s="3151" t="s">
        <v>2324</v>
      </c>
      <c r="BL75" s="3151" t="s">
        <v>2327</v>
      </c>
      <c r="BM75" s="1669">
        <f t="shared" si="87"/>
        <v>100</v>
      </c>
      <c r="BN75" s="1669">
        <f t="shared" si="88"/>
        <v>100</v>
      </c>
      <c r="BO75" s="3151" t="s">
        <v>40</v>
      </c>
      <c r="BP75" s="2957"/>
      <c r="BQ75" s="2958"/>
      <c r="BR75" s="2958"/>
      <c r="BS75" s="19"/>
      <c r="BT75" s="2958"/>
      <c r="BU75" s="2958"/>
      <c r="BV75" s="1370" t="s">
        <v>2492</v>
      </c>
      <c r="BW75" s="2958" t="s">
        <v>2504</v>
      </c>
      <c r="BX75" s="2954"/>
      <c r="BY75" s="2991"/>
      <c r="BZ75" s="321"/>
      <c r="CA75" s="321"/>
      <c r="CB75" s="321"/>
      <c r="CC75" s="321"/>
    </row>
    <row r="76" spans="1:81" s="2470" customFormat="1" ht="25.5">
      <c r="A76" s="2194" t="s">
        <v>50</v>
      </c>
      <c r="B76" s="2962" t="s">
        <v>462</v>
      </c>
      <c r="C76" s="1645" t="s">
        <v>463</v>
      </c>
      <c r="D76" s="1645" t="s">
        <v>464</v>
      </c>
      <c r="E76" s="3480" t="s">
        <v>305</v>
      </c>
      <c r="F76" s="3456" t="s">
        <v>465</v>
      </c>
      <c r="G76" s="3484">
        <f t="shared" si="106"/>
        <v>636.36400000000003</v>
      </c>
      <c r="H76" s="3472">
        <v>536</v>
      </c>
      <c r="I76" s="1712"/>
      <c r="J76" s="1712">
        <v>100.364</v>
      </c>
      <c r="K76" s="1686">
        <v>536</v>
      </c>
      <c r="L76" s="1686">
        <v>536</v>
      </c>
      <c r="M76" s="1686">
        <v>255</v>
      </c>
      <c r="N76" s="1686"/>
      <c r="O76" s="1863">
        <f t="shared" si="107"/>
        <v>0</v>
      </c>
      <c r="P76" s="1686"/>
      <c r="Q76" s="1686"/>
      <c r="R76" s="1686"/>
      <c r="S76" s="1863">
        <f t="shared" si="90"/>
        <v>0</v>
      </c>
      <c r="T76" s="1686"/>
      <c r="U76" s="1686"/>
      <c r="V76" s="1686"/>
      <c r="W76" s="1686"/>
      <c r="X76" s="1686"/>
      <c r="Y76" s="1686">
        <f t="shared" si="48"/>
        <v>0</v>
      </c>
      <c r="Z76" s="1863">
        <f t="shared" si="91"/>
        <v>0</v>
      </c>
      <c r="AA76" s="1686"/>
      <c r="AB76" s="1686"/>
      <c r="AC76" s="1686"/>
      <c r="AD76" s="1863">
        <f t="shared" si="92"/>
        <v>0</v>
      </c>
      <c r="AE76" s="1761"/>
      <c r="AF76" s="1761"/>
      <c r="AG76" s="1686"/>
      <c r="AH76" s="1863">
        <f t="shared" si="93"/>
        <v>0</v>
      </c>
      <c r="AI76" s="1761">
        <f t="shared" si="111"/>
        <v>0</v>
      </c>
      <c r="AJ76" s="1686"/>
      <c r="AK76" s="1686"/>
      <c r="AL76" s="1863">
        <f t="shared" si="94"/>
        <v>0</v>
      </c>
      <c r="AM76" s="1761">
        <f t="shared" si="108"/>
        <v>0</v>
      </c>
      <c r="AN76" s="1761">
        <f t="shared" si="109"/>
        <v>0</v>
      </c>
      <c r="AO76" s="1686"/>
      <c r="AP76" s="3484">
        <f t="shared" si="95"/>
        <v>496</v>
      </c>
      <c r="AQ76" s="1513">
        <v>496</v>
      </c>
      <c r="AR76" s="3290"/>
      <c r="AS76" s="3290"/>
      <c r="AT76" s="3291">
        <f t="shared" si="96"/>
        <v>40</v>
      </c>
      <c r="AU76" s="3290">
        <f t="shared" si="112"/>
        <v>40</v>
      </c>
      <c r="AV76" s="3290"/>
      <c r="AW76" s="3290"/>
      <c r="AX76" s="3290"/>
      <c r="AY76" s="3291">
        <f t="shared" si="97"/>
        <v>40</v>
      </c>
      <c r="AZ76" s="3290">
        <f t="shared" si="110"/>
        <v>40</v>
      </c>
      <c r="BA76" s="3290"/>
      <c r="BB76" s="3290"/>
      <c r="BC76" s="3290"/>
      <c r="BD76" s="3290"/>
      <c r="BE76" s="3290"/>
      <c r="BF76" s="3290"/>
      <c r="BG76" s="3669">
        <v>40</v>
      </c>
      <c r="BH76" s="1667"/>
      <c r="BI76" s="1686">
        <f t="shared" si="98"/>
        <v>496</v>
      </c>
      <c r="BJ76" s="3151">
        <v>2022</v>
      </c>
      <c r="BK76" s="3151" t="s">
        <v>2324</v>
      </c>
      <c r="BL76" s="3151" t="s">
        <v>2327</v>
      </c>
      <c r="BM76" s="1669">
        <f t="shared" si="87"/>
        <v>100</v>
      </c>
      <c r="BN76" s="1669">
        <f t="shared" si="88"/>
        <v>100</v>
      </c>
      <c r="BO76" s="3151" t="s">
        <v>40</v>
      </c>
      <c r="BP76" s="2957"/>
      <c r="BQ76" s="2958"/>
      <c r="BR76" s="2958"/>
      <c r="BS76" s="19"/>
      <c r="BT76" s="2958"/>
      <c r="BU76" s="2958"/>
      <c r="BV76" s="1370" t="s">
        <v>2492</v>
      </c>
      <c r="BW76" s="2958" t="s">
        <v>2504</v>
      </c>
      <c r="BX76" s="2954"/>
      <c r="BY76" s="2991"/>
      <c r="BZ76" s="321"/>
      <c r="CA76" s="321"/>
      <c r="CB76" s="321"/>
      <c r="CC76" s="321"/>
    </row>
    <row r="77" spans="1:81" s="2470" customFormat="1" ht="56.25" customHeight="1">
      <c r="A77" s="2194">
        <v>4</v>
      </c>
      <c r="B77" s="2962" t="s">
        <v>466</v>
      </c>
      <c r="C77" s="1645" t="s">
        <v>467</v>
      </c>
      <c r="D77" s="1645" t="s">
        <v>457</v>
      </c>
      <c r="E77" s="3480" t="s">
        <v>305</v>
      </c>
      <c r="F77" s="3456" t="s">
        <v>468</v>
      </c>
      <c r="G77" s="3484">
        <f t="shared" si="106"/>
        <v>1800</v>
      </c>
      <c r="H77" s="1513">
        <v>1736</v>
      </c>
      <c r="I77" s="1712">
        <v>64</v>
      </c>
      <c r="J77" s="1712"/>
      <c r="K77" s="1686">
        <v>1736</v>
      </c>
      <c r="L77" s="1686">
        <v>1736</v>
      </c>
      <c r="M77" s="1686">
        <v>126.00000000000001</v>
      </c>
      <c r="N77" s="1686"/>
      <c r="O77" s="1863">
        <f t="shared" si="107"/>
        <v>297.25099999999998</v>
      </c>
      <c r="P77" s="1686">
        <v>297.25099999999998</v>
      </c>
      <c r="Q77" s="1686"/>
      <c r="R77" s="1686"/>
      <c r="S77" s="1863">
        <f t="shared" si="90"/>
        <v>0</v>
      </c>
      <c r="T77" s="1686"/>
      <c r="U77" s="1686"/>
      <c r="V77" s="1686"/>
      <c r="W77" s="1686"/>
      <c r="X77" s="1686"/>
      <c r="Y77" s="1686">
        <f t="shared" ref="Y77:Y131" si="113">T77-W77+X77</f>
        <v>0</v>
      </c>
      <c r="Z77" s="1863">
        <f t="shared" si="91"/>
        <v>0</v>
      </c>
      <c r="AA77" s="1686"/>
      <c r="AB77" s="1686"/>
      <c r="AC77" s="1686"/>
      <c r="AD77" s="1863">
        <f t="shared" si="92"/>
        <v>0</v>
      </c>
      <c r="AE77" s="1761"/>
      <c r="AF77" s="1761"/>
      <c r="AG77" s="1686"/>
      <c r="AH77" s="1863">
        <f t="shared" si="93"/>
        <v>297.25099999999998</v>
      </c>
      <c r="AI77" s="1761">
        <f t="shared" si="111"/>
        <v>297.25099999999998</v>
      </c>
      <c r="AJ77" s="1686"/>
      <c r="AK77" s="1686"/>
      <c r="AL77" s="1863">
        <f t="shared" si="94"/>
        <v>0</v>
      </c>
      <c r="AM77" s="1761">
        <f t="shared" si="108"/>
        <v>0</v>
      </c>
      <c r="AN77" s="1761">
        <f t="shared" si="109"/>
        <v>0</v>
      </c>
      <c r="AO77" s="1686"/>
      <c r="AP77" s="3484">
        <f t="shared" si="95"/>
        <v>1650</v>
      </c>
      <c r="AQ77" s="1513">
        <v>1650</v>
      </c>
      <c r="AR77" s="3290"/>
      <c r="AS77" s="3290"/>
      <c r="AT77" s="3291">
        <f t="shared" si="96"/>
        <v>86</v>
      </c>
      <c r="AU77" s="3290">
        <f t="shared" si="112"/>
        <v>86</v>
      </c>
      <c r="AV77" s="3290"/>
      <c r="AW77" s="3290"/>
      <c r="AX77" s="3290"/>
      <c r="AY77" s="3291">
        <f t="shared" si="97"/>
        <v>86</v>
      </c>
      <c r="AZ77" s="3290">
        <f t="shared" si="110"/>
        <v>86</v>
      </c>
      <c r="BA77" s="3290"/>
      <c r="BB77" s="3290"/>
      <c r="BC77" s="3290"/>
      <c r="BD77" s="3290"/>
      <c r="BE77" s="3290"/>
      <c r="BF77" s="3290"/>
      <c r="BG77" s="3669">
        <v>86</v>
      </c>
      <c r="BH77" s="1667"/>
      <c r="BI77" s="1686">
        <f t="shared" si="98"/>
        <v>1650</v>
      </c>
      <c r="BJ77" s="3151">
        <v>2022</v>
      </c>
      <c r="BK77" s="3151" t="s">
        <v>2324</v>
      </c>
      <c r="BL77" s="3151" t="s">
        <v>2327</v>
      </c>
      <c r="BM77" s="1669">
        <f t="shared" si="87"/>
        <v>100</v>
      </c>
      <c r="BN77" s="1669">
        <f t="shared" si="88"/>
        <v>100</v>
      </c>
      <c r="BO77" s="3151" t="s">
        <v>40</v>
      </c>
      <c r="BP77" s="2957"/>
      <c r="BQ77" s="2958"/>
      <c r="BR77" s="2958"/>
      <c r="BS77" s="19"/>
      <c r="BT77" s="2958"/>
      <c r="BU77" s="2958"/>
      <c r="BV77" s="1370" t="s">
        <v>2492</v>
      </c>
      <c r="BW77" s="2958" t="s">
        <v>2504</v>
      </c>
      <c r="BX77" s="2954"/>
      <c r="BY77" s="2991"/>
      <c r="BZ77" s="321"/>
      <c r="CA77" s="321"/>
      <c r="CB77" s="321"/>
      <c r="CC77" s="321"/>
    </row>
    <row r="78" spans="1:81" s="2470" customFormat="1" ht="38.25">
      <c r="A78" s="2194" t="s">
        <v>52</v>
      </c>
      <c r="B78" s="2962" t="s">
        <v>469</v>
      </c>
      <c r="C78" s="1645" t="s">
        <v>470</v>
      </c>
      <c r="D78" s="1645" t="s">
        <v>457</v>
      </c>
      <c r="E78" s="3480" t="s">
        <v>305</v>
      </c>
      <c r="F78" s="3456" t="s">
        <v>471</v>
      </c>
      <c r="G78" s="3484">
        <f t="shared" si="106"/>
        <v>934</v>
      </c>
      <c r="H78" s="1513">
        <v>876</v>
      </c>
      <c r="I78" s="1712">
        <v>11.26</v>
      </c>
      <c r="J78" s="1712">
        <v>46.74</v>
      </c>
      <c r="K78" s="1686">
        <v>876</v>
      </c>
      <c r="L78" s="1686">
        <v>876</v>
      </c>
      <c r="M78" s="1686">
        <v>280</v>
      </c>
      <c r="N78" s="1686"/>
      <c r="O78" s="1863">
        <f t="shared" si="107"/>
        <v>820</v>
      </c>
      <c r="P78" s="1686">
        <v>820</v>
      </c>
      <c r="Q78" s="1686"/>
      <c r="R78" s="1686"/>
      <c r="S78" s="1863">
        <f t="shared" si="90"/>
        <v>0</v>
      </c>
      <c r="T78" s="1686"/>
      <c r="U78" s="1686"/>
      <c r="V78" s="1686"/>
      <c r="W78" s="1686"/>
      <c r="X78" s="1686"/>
      <c r="Y78" s="1686">
        <f t="shared" si="113"/>
        <v>0</v>
      </c>
      <c r="Z78" s="1863">
        <f t="shared" si="91"/>
        <v>0</v>
      </c>
      <c r="AA78" s="1686"/>
      <c r="AB78" s="1686"/>
      <c r="AC78" s="1686"/>
      <c r="AD78" s="1863">
        <f t="shared" si="92"/>
        <v>0</v>
      </c>
      <c r="AE78" s="1761"/>
      <c r="AF78" s="1761"/>
      <c r="AG78" s="1686"/>
      <c r="AH78" s="1863">
        <f t="shared" si="93"/>
        <v>820</v>
      </c>
      <c r="AI78" s="1761">
        <f t="shared" si="111"/>
        <v>820</v>
      </c>
      <c r="AJ78" s="1686"/>
      <c r="AK78" s="1686"/>
      <c r="AL78" s="1863">
        <f t="shared" si="94"/>
        <v>0</v>
      </c>
      <c r="AM78" s="1761">
        <f t="shared" si="108"/>
        <v>0</v>
      </c>
      <c r="AN78" s="1761">
        <f t="shared" si="109"/>
        <v>0</v>
      </c>
      <c r="AO78" s="1686"/>
      <c r="AP78" s="3484">
        <f t="shared" si="95"/>
        <v>820</v>
      </c>
      <c r="AQ78" s="1513">
        <v>820</v>
      </c>
      <c r="AR78" s="3290"/>
      <c r="AS78" s="3290"/>
      <c r="AT78" s="3291">
        <f t="shared" si="96"/>
        <v>56</v>
      </c>
      <c r="AU78" s="3290">
        <f t="shared" si="112"/>
        <v>56</v>
      </c>
      <c r="AV78" s="3290"/>
      <c r="AW78" s="3290"/>
      <c r="AX78" s="3290"/>
      <c r="AY78" s="3291">
        <f t="shared" si="97"/>
        <v>56</v>
      </c>
      <c r="AZ78" s="3290">
        <f t="shared" si="110"/>
        <v>56</v>
      </c>
      <c r="BA78" s="3290"/>
      <c r="BB78" s="3290"/>
      <c r="BC78" s="3290"/>
      <c r="BD78" s="3290"/>
      <c r="BE78" s="3290"/>
      <c r="BF78" s="3290"/>
      <c r="BG78" s="3669">
        <v>56</v>
      </c>
      <c r="BH78" s="1667"/>
      <c r="BI78" s="1686">
        <f t="shared" si="98"/>
        <v>820</v>
      </c>
      <c r="BJ78" s="3151">
        <v>2022</v>
      </c>
      <c r="BK78" s="3151" t="s">
        <v>2324</v>
      </c>
      <c r="BL78" s="3151" t="s">
        <v>2327</v>
      </c>
      <c r="BM78" s="1669">
        <f t="shared" si="87"/>
        <v>100</v>
      </c>
      <c r="BN78" s="1669">
        <f t="shared" si="88"/>
        <v>100</v>
      </c>
      <c r="BO78" s="3151" t="s">
        <v>40</v>
      </c>
      <c r="BP78" s="2957"/>
      <c r="BQ78" s="2958"/>
      <c r="BR78" s="2958"/>
      <c r="BS78" s="19"/>
      <c r="BT78" s="2958"/>
      <c r="BU78" s="2958"/>
      <c r="BV78" s="1370" t="s">
        <v>2492</v>
      </c>
      <c r="BW78" s="2958" t="s">
        <v>2504</v>
      </c>
      <c r="BX78" s="2954"/>
      <c r="BY78" s="2991"/>
      <c r="BZ78" s="321"/>
      <c r="CA78" s="321"/>
      <c r="CB78" s="321"/>
      <c r="CC78" s="321"/>
    </row>
    <row r="79" spans="1:81" s="2470" customFormat="1" ht="33" customHeight="1">
      <c r="A79" s="2194">
        <v>5</v>
      </c>
      <c r="B79" s="2962" t="s">
        <v>472</v>
      </c>
      <c r="C79" s="1645" t="s">
        <v>473</v>
      </c>
      <c r="D79" s="1645" t="s">
        <v>474</v>
      </c>
      <c r="E79" s="3480" t="s">
        <v>305</v>
      </c>
      <c r="F79" s="3456" t="s">
        <v>475</v>
      </c>
      <c r="G79" s="3484">
        <f t="shared" si="106"/>
        <v>1844</v>
      </c>
      <c r="H79" s="1513">
        <v>1736</v>
      </c>
      <c r="I79" s="1712">
        <v>108</v>
      </c>
      <c r="J79" s="1712"/>
      <c r="K79" s="1686">
        <v>1736</v>
      </c>
      <c r="L79" s="1686">
        <v>1736</v>
      </c>
      <c r="M79" s="1686">
        <v>553</v>
      </c>
      <c r="N79" s="1686"/>
      <c r="O79" s="1863">
        <f t="shared" si="107"/>
        <v>1600</v>
      </c>
      <c r="P79" s="1686">
        <v>1600</v>
      </c>
      <c r="Q79" s="1686"/>
      <c r="R79" s="1686"/>
      <c r="S79" s="1863">
        <f t="shared" si="90"/>
        <v>0</v>
      </c>
      <c r="T79" s="1686"/>
      <c r="U79" s="1686"/>
      <c r="V79" s="1686"/>
      <c r="W79" s="1686"/>
      <c r="X79" s="1686"/>
      <c r="Y79" s="1686">
        <f t="shared" si="113"/>
        <v>0</v>
      </c>
      <c r="Z79" s="1863">
        <f t="shared" si="91"/>
        <v>0</v>
      </c>
      <c r="AA79" s="1686"/>
      <c r="AB79" s="1686"/>
      <c r="AC79" s="1686"/>
      <c r="AD79" s="1863">
        <f t="shared" si="92"/>
        <v>0</v>
      </c>
      <c r="AE79" s="1761"/>
      <c r="AF79" s="1761"/>
      <c r="AG79" s="1686"/>
      <c r="AH79" s="1863">
        <f t="shared" si="93"/>
        <v>1600</v>
      </c>
      <c r="AI79" s="1761">
        <f t="shared" si="111"/>
        <v>1600</v>
      </c>
      <c r="AJ79" s="1686"/>
      <c r="AK79" s="1686"/>
      <c r="AL79" s="1863">
        <f t="shared" si="94"/>
        <v>0</v>
      </c>
      <c r="AM79" s="1761">
        <f t="shared" si="108"/>
        <v>0</v>
      </c>
      <c r="AN79" s="1761">
        <f t="shared" si="109"/>
        <v>0</v>
      </c>
      <c r="AO79" s="1686"/>
      <c r="AP79" s="3484">
        <f t="shared" si="95"/>
        <v>1600</v>
      </c>
      <c r="AQ79" s="1513">
        <v>1600</v>
      </c>
      <c r="AR79" s="3290"/>
      <c r="AS79" s="3290"/>
      <c r="AT79" s="3291">
        <f t="shared" si="96"/>
        <v>136</v>
      </c>
      <c r="AU79" s="3290">
        <f t="shared" si="112"/>
        <v>136</v>
      </c>
      <c r="AV79" s="3290"/>
      <c r="AW79" s="3290"/>
      <c r="AX79" s="3290"/>
      <c r="AY79" s="3291">
        <f t="shared" si="97"/>
        <v>136</v>
      </c>
      <c r="AZ79" s="3290">
        <f t="shared" si="110"/>
        <v>136</v>
      </c>
      <c r="BA79" s="3290"/>
      <c r="BB79" s="3290"/>
      <c r="BC79" s="3290"/>
      <c r="BD79" s="3290"/>
      <c r="BE79" s="3290"/>
      <c r="BF79" s="3290"/>
      <c r="BG79" s="3669">
        <v>136</v>
      </c>
      <c r="BH79" s="1667"/>
      <c r="BI79" s="1686">
        <f t="shared" si="98"/>
        <v>1600</v>
      </c>
      <c r="BJ79" s="3151">
        <v>2022</v>
      </c>
      <c r="BK79" s="3151" t="s">
        <v>2324</v>
      </c>
      <c r="BL79" s="3151" t="s">
        <v>2327</v>
      </c>
      <c r="BM79" s="1669">
        <f t="shared" si="87"/>
        <v>100</v>
      </c>
      <c r="BN79" s="1669">
        <f t="shared" si="88"/>
        <v>100</v>
      </c>
      <c r="BO79" s="3151" t="s">
        <v>40</v>
      </c>
      <c r="BP79" s="2957"/>
      <c r="BQ79" s="2958"/>
      <c r="BR79" s="2958"/>
      <c r="BS79" s="19"/>
      <c r="BT79" s="2958"/>
      <c r="BU79" s="2958"/>
      <c r="BV79" s="1370" t="s">
        <v>2492</v>
      </c>
      <c r="BW79" s="2958" t="s">
        <v>2504</v>
      </c>
      <c r="BX79" s="2954"/>
      <c r="BY79" s="2991"/>
      <c r="BZ79" s="321"/>
      <c r="CA79" s="321"/>
      <c r="CB79" s="321"/>
      <c r="CC79" s="321"/>
    </row>
    <row r="80" spans="1:81" s="2470" customFormat="1" ht="43.5" customHeight="1">
      <c r="A80" s="2194" t="s">
        <v>54</v>
      </c>
      <c r="B80" s="2962" t="s">
        <v>476</v>
      </c>
      <c r="C80" s="1645" t="s">
        <v>452</v>
      </c>
      <c r="D80" s="1645" t="s">
        <v>477</v>
      </c>
      <c r="E80" s="3480" t="s">
        <v>305</v>
      </c>
      <c r="F80" s="3456" t="s">
        <v>478</v>
      </c>
      <c r="G80" s="3484">
        <f>H80+I80+J80</f>
        <v>926</v>
      </c>
      <c r="H80" s="1513">
        <v>836</v>
      </c>
      <c r="I80" s="1712">
        <v>90</v>
      </c>
      <c r="J80" s="1712"/>
      <c r="K80" s="1686">
        <v>926</v>
      </c>
      <c r="L80" s="1686">
        <v>836</v>
      </c>
      <c r="M80" s="1686">
        <v>648</v>
      </c>
      <c r="N80" s="1686"/>
      <c r="O80" s="1863">
        <f t="shared" si="107"/>
        <v>0</v>
      </c>
      <c r="P80" s="1686"/>
      <c r="Q80" s="1686"/>
      <c r="R80" s="1686"/>
      <c r="S80" s="1863">
        <f t="shared" si="90"/>
        <v>0</v>
      </c>
      <c r="T80" s="1686"/>
      <c r="U80" s="1686"/>
      <c r="V80" s="1686"/>
      <c r="W80" s="1686"/>
      <c r="X80" s="1686"/>
      <c r="Y80" s="1686">
        <f t="shared" si="113"/>
        <v>0</v>
      </c>
      <c r="Z80" s="1863">
        <f t="shared" si="91"/>
        <v>0</v>
      </c>
      <c r="AA80" s="1686"/>
      <c r="AB80" s="1686"/>
      <c r="AC80" s="1686"/>
      <c r="AD80" s="1863">
        <f t="shared" si="92"/>
        <v>0</v>
      </c>
      <c r="AE80" s="1761"/>
      <c r="AF80" s="1761"/>
      <c r="AG80" s="1686"/>
      <c r="AH80" s="1863">
        <f t="shared" si="93"/>
        <v>0</v>
      </c>
      <c r="AI80" s="1761">
        <f t="shared" si="111"/>
        <v>0</v>
      </c>
      <c r="AJ80" s="1686"/>
      <c r="AK80" s="1686"/>
      <c r="AL80" s="1863">
        <f t="shared" si="94"/>
        <v>0</v>
      </c>
      <c r="AM80" s="1761">
        <f t="shared" si="108"/>
        <v>0</v>
      </c>
      <c r="AN80" s="1761">
        <f t="shared" si="109"/>
        <v>0</v>
      </c>
      <c r="AO80" s="1686"/>
      <c r="AP80" s="3484">
        <f t="shared" si="95"/>
        <v>800</v>
      </c>
      <c r="AQ80" s="1513">
        <v>800</v>
      </c>
      <c r="AR80" s="3290"/>
      <c r="AS80" s="3290"/>
      <c r="AT80" s="3291">
        <f t="shared" si="96"/>
        <v>36</v>
      </c>
      <c r="AU80" s="3290">
        <f t="shared" si="112"/>
        <v>36</v>
      </c>
      <c r="AV80" s="3290"/>
      <c r="AW80" s="3290"/>
      <c r="AX80" s="3290"/>
      <c r="AY80" s="3291">
        <f t="shared" si="97"/>
        <v>36</v>
      </c>
      <c r="AZ80" s="3290">
        <f t="shared" si="110"/>
        <v>36</v>
      </c>
      <c r="BA80" s="3290"/>
      <c r="BB80" s="3290"/>
      <c r="BC80" s="3290"/>
      <c r="BD80" s="3290"/>
      <c r="BE80" s="3290"/>
      <c r="BF80" s="3290"/>
      <c r="BG80" s="3669">
        <v>36</v>
      </c>
      <c r="BH80" s="1667"/>
      <c r="BI80" s="1686">
        <f t="shared" si="98"/>
        <v>800</v>
      </c>
      <c r="BJ80" s="3151">
        <v>2022</v>
      </c>
      <c r="BK80" s="3151" t="s">
        <v>2324</v>
      </c>
      <c r="BL80" s="3151" t="s">
        <v>2327</v>
      </c>
      <c r="BM80" s="1669">
        <f t="shared" si="87"/>
        <v>100</v>
      </c>
      <c r="BN80" s="1669">
        <f t="shared" si="88"/>
        <v>100</v>
      </c>
      <c r="BO80" s="3151" t="s">
        <v>40</v>
      </c>
      <c r="BP80" s="2957"/>
      <c r="BQ80" s="2958"/>
      <c r="BR80" s="2958"/>
      <c r="BS80" s="19"/>
      <c r="BT80" s="2958"/>
      <c r="BU80" s="2958"/>
      <c r="BV80" s="1370" t="s">
        <v>2492</v>
      </c>
      <c r="BW80" s="2958" t="s">
        <v>2504</v>
      </c>
      <c r="BX80" s="2954"/>
      <c r="BY80" s="2991"/>
      <c r="BZ80" s="321"/>
      <c r="CA80" s="321"/>
      <c r="CB80" s="321"/>
      <c r="CC80" s="321"/>
    </row>
    <row r="81" spans="1:81" s="2470" customFormat="1" ht="51.75" customHeight="1">
      <c r="A81" s="2194">
        <v>6</v>
      </c>
      <c r="B81" s="2962" t="s">
        <v>482</v>
      </c>
      <c r="C81" s="1645" t="s">
        <v>483</v>
      </c>
      <c r="D81" s="1645" t="s">
        <v>484</v>
      </c>
      <c r="E81" s="3480" t="s">
        <v>305</v>
      </c>
      <c r="F81" s="3456" t="s">
        <v>485</v>
      </c>
      <c r="G81" s="3484">
        <f t="shared" ref="G81:G86" si="114">H81+I81+J81</f>
        <v>2800</v>
      </c>
      <c r="H81" s="1513">
        <v>2746</v>
      </c>
      <c r="I81" s="1712">
        <v>54</v>
      </c>
      <c r="J81" s="1712"/>
      <c r="K81" s="1686">
        <v>2800</v>
      </c>
      <c r="L81" s="1686">
        <v>2746</v>
      </c>
      <c r="M81" s="1686">
        <v>1270</v>
      </c>
      <c r="N81" s="1686">
        <v>430</v>
      </c>
      <c r="O81" s="1863">
        <f t="shared" si="107"/>
        <v>0</v>
      </c>
      <c r="P81" s="1686"/>
      <c r="Q81" s="1686"/>
      <c r="R81" s="1686"/>
      <c r="S81" s="1863">
        <f t="shared" si="90"/>
        <v>511</v>
      </c>
      <c r="T81" s="1686">
        <v>511</v>
      </c>
      <c r="U81" s="1686"/>
      <c r="V81" s="1686"/>
      <c r="W81" s="1686"/>
      <c r="X81" s="1686"/>
      <c r="Y81" s="1686">
        <f t="shared" si="113"/>
        <v>511</v>
      </c>
      <c r="Z81" s="1863">
        <f t="shared" si="91"/>
        <v>0</v>
      </c>
      <c r="AA81" s="1686"/>
      <c r="AB81" s="1686"/>
      <c r="AC81" s="1686"/>
      <c r="AD81" s="1863">
        <f t="shared" si="92"/>
        <v>0</v>
      </c>
      <c r="AE81" s="1761"/>
      <c r="AF81" s="1761"/>
      <c r="AG81" s="1686"/>
      <c r="AH81" s="1863">
        <f t="shared" si="93"/>
        <v>0</v>
      </c>
      <c r="AI81" s="1761">
        <f t="shared" si="111"/>
        <v>0</v>
      </c>
      <c r="AJ81" s="1686"/>
      <c r="AK81" s="1686"/>
      <c r="AL81" s="1863">
        <f t="shared" si="94"/>
        <v>511</v>
      </c>
      <c r="AM81" s="1761">
        <f t="shared" si="108"/>
        <v>511</v>
      </c>
      <c r="AN81" s="1761">
        <f t="shared" si="109"/>
        <v>0</v>
      </c>
      <c r="AO81" s="1686"/>
      <c r="AP81" s="3484">
        <f t="shared" si="95"/>
        <v>2611</v>
      </c>
      <c r="AQ81" s="1513">
        <v>2611</v>
      </c>
      <c r="AR81" s="3290"/>
      <c r="AS81" s="3290"/>
      <c r="AT81" s="3291">
        <f t="shared" si="96"/>
        <v>135</v>
      </c>
      <c r="AU81" s="3290">
        <f t="shared" si="112"/>
        <v>135</v>
      </c>
      <c r="AV81" s="3290"/>
      <c r="AW81" s="3290"/>
      <c r="AX81" s="3290"/>
      <c r="AY81" s="3291">
        <f t="shared" si="97"/>
        <v>135</v>
      </c>
      <c r="AZ81" s="3290">
        <f t="shared" si="110"/>
        <v>135</v>
      </c>
      <c r="BA81" s="3290"/>
      <c r="BB81" s="3290"/>
      <c r="BC81" s="3290"/>
      <c r="BD81" s="3290"/>
      <c r="BE81" s="3290"/>
      <c r="BF81" s="3290"/>
      <c r="BG81" s="3669">
        <v>135</v>
      </c>
      <c r="BH81" s="1667"/>
      <c r="BI81" s="1686">
        <f t="shared" si="98"/>
        <v>2100</v>
      </c>
      <c r="BJ81" s="3151">
        <v>2022</v>
      </c>
      <c r="BK81" s="3151" t="s">
        <v>2324</v>
      </c>
      <c r="BL81" s="3151" t="s">
        <v>2327</v>
      </c>
      <c r="BM81" s="1669">
        <f t="shared" si="87"/>
        <v>100</v>
      </c>
      <c r="BN81" s="1669">
        <f t="shared" si="88"/>
        <v>100</v>
      </c>
      <c r="BO81" s="3151" t="s">
        <v>40</v>
      </c>
      <c r="BP81" s="2957"/>
      <c r="BQ81" s="2958"/>
      <c r="BR81" s="2958"/>
      <c r="BS81" s="19"/>
      <c r="BT81" s="2958"/>
      <c r="BU81" s="2958"/>
      <c r="BV81" s="1370" t="s">
        <v>2492</v>
      </c>
      <c r="BW81" s="2958" t="s">
        <v>2504</v>
      </c>
      <c r="BX81" s="2954"/>
      <c r="BY81" s="2991"/>
      <c r="BZ81" s="321"/>
      <c r="CA81" s="321"/>
      <c r="CB81" s="321"/>
      <c r="CC81" s="321"/>
    </row>
    <row r="82" spans="1:81" s="2470" customFormat="1" ht="61.5" customHeight="1">
      <c r="A82" s="2194" t="s">
        <v>56</v>
      </c>
      <c r="B82" s="2962" t="s">
        <v>486</v>
      </c>
      <c r="C82" s="1645" t="s">
        <v>487</v>
      </c>
      <c r="D82" s="1645" t="s">
        <v>488</v>
      </c>
      <c r="E82" s="3480" t="s">
        <v>305</v>
      </c>
      <c r="F82" s="3456" t="s">
        <v>489</v>
      </c>
      <c r="G82" s="3484">
        <f t="shared" si="114"/>
        <v>765</v>
      </c>
      <c r="H82" s="1513">
        <v>755</v>
      </c>
      <c r="I82" s="1712">
        <v>10</v>
      </c>
      <c r="J82" s="1712"/>
      <c r="K82" s="1686">
        <v>765</v>
      </c>
      <c r="L82" s="1686">
        <v>755</v>
      </c>
      <c r="M82" s="1686">
        <v>230</v>
      </c>
      <c r="N82" s="1686"/>
      <c r="O82" s="1863">
        <f t="shared" si="107"/>
        <v>0</v>
      </c>
      <c r="P82" s="1686"/>
      <c r="Q82" s="1686"/>
      <c r="R82" s="1686"/>
      <c r="S82" s="1863">
        <f t="shared" si="90"/>
        <v>0</v>
      </c>
      <c r="T82" s="1686"/>
      <c r="U82" s="1686"/>
      <c r="V82" s="1686"/>
      <c r="W82" s="1686"/>
      <c r="X82" s="1686"/>
      <c r="Y82" s="1686">
        <f t="shared" si="113"/>
        <v>0</v>
      </c>
      <c r="Z82" s="1863">
        <f t="shared" si="91"/>
        <v>0</v>
      </c>
      <c r="AA82" s="1686"/>
      <c r="AB82" s="1686"/>
      <c r="AC82" s="1686"/>
      <c r="AD82" s="1863">
        <f t="shared" si="92"/>
        <v>0</v>
      </c>
      <c r="AE82" s="1761"/>
      <c r="AF82" s="1761"/>
      <c r="AG82" s="1686"/>
      <c r="AH82" s="1863">
        <f t="shared" si="93"/>
        <v>0</v>
      </c>
      <c r="AI82" s="1761">
        <f t="shared" si="111"/>
        <v>0</v>
      </c>
      <c r="AJ82" s="1686"/>
      <c r="AK82" s="1686"/>
      <c r="AL82" s="1863">
        <f t="shared" si="94"/>
        <v>0</v>
      </c>
      <c r="AM82" s="1761">
        <f t="shared" si="108"/>
        <v>0</v>
      </c>
      <c r="AN82" s="1761">
        <f t="shared" si="109"/>
        <v>0</v>
      </c>
      <c r="AO82" s="1686"/>
      <c r="AP82" s="3484">
        <f t="shared" si="95"/>
        <v>600</v>
      </c>
      <c r="AQ82" s="1513">
        <v>600</v>
      </c>
      <c r="AR82" s="3290"/>
      <c r="AS82" s="3290"/>
      <c r="AT82" s="3291">
        <f t="shared" si="96"/>
        <v>155</v>
      </c>
      <c r="AU82" s="3290">
        <f t="shared" si="112"/>
        <v>155</v>
      </c>
      <c r="AV82" s="3290"/>
      <c r="AW82" s="3290"/>
      <c r="AX82" s="3290"/>
      <c r="AY82" s="3291">
        <f t="shared" si="97"/>
        <v>155</v>
      </c>
      <c r="AZ82" s="3290">
        <f t="shared" si="110"/>
        <v>155</v>
      </c>
      <c r="BA82" s="3290"/>
      <c r="BB82" s="3290"/>
      <c r="BC82" s="3290"/>
      <c r="BD82" s="3290"/>
      <c r="BE82" s="3290"/>
      <c r="BF82" s="3290"/>
      <c r="BG82" s="3669">
        <v>155</v>
      </c>
      <c r="BH82" s="1667"/>
      <c r="BI82" s="1686">
        <f t="shared" si="98"/>
        <v>600</v>
      </c>
      <c r="BJ82" s="3151">
        <v>2022</v>
      </c>
      <c r="BK82" s="3151" t="s">
        <v>2324</v>
      </c>
      <c r="BL82" s="3151" t="s">
        <v>2327</v>
      </c>
      <c r="BM82" s="1669">
        <f t="shared" si="87"/>
        <v>100</v>
      </c>
      <c r="BN82" s="1669">
        <f t="shared" si="88"/>
        <v>100</v>
      </c>
      <c r="BO82" s="3151" t="s">
        <v>40</v>
      </c>
      <c r="BP82" s="2957"/>
      <c r="BQ82" s="2958"/>
      <c r="BR82" s="2958"/>
      <c r="BS82" s="19"/>
      <c r="BT82" s="2958"/>
      <c r="BU82" s="2958"/>
      <c r="BV82" s="1370" t="s">
        <v>2492</v>
      </c>
      <c r="BW82" s="2958" t="s">
        <v>2504</v>
      </c>
      <c r="BX82" s="2954"/>
      <c r="BY82" s="2991"/>
      <c r="BZ82" s="321"/>
      <c r="CA82" s="321"/>
      <c r="CB82" s="321"/>
      <c r="CC82" s="321"/>
    </row>
    <row r="83" spans="1:81" s="2470" customFormat="1" ht="61.5" customHeight="1">
      <c r="A83" s="2194">
        <v>7</v>
      </c>
      <c r="B83" s="2962" t="s">
        <v>490</v>
      </c>
      <c r="C83" s="1645" t="s">
        <v>463</v>
      </c>
      <c r="D83" s="1645" t="s">
        <v>491</v>
      </c>
      <c r="E83" s="3480" t="s">
        <v>305</v>
      </c>
      <c r="F83" s="3456" t="s">
        <v>492</v>
      </c>
      <c r="G83" s="3484">
        <f t="shared" si="114"/>
        <v>1300</v>
      </c>
      <c r="H83" s="3472">
        <v>1200</v>
      </c>
      <c r="I83" s="1712">
        <v>100</v>
      </c>
      <c r="J83" s="1712"/>
      <c r="K83" s="1686">
        <v>1300</v>
      </c>
      <c r="L83" s="1686">
        <v>1200</v>
      </c>
      <c r="M83" s="1686">
        <v>390</v>
      </c>
      <c r="N83" s="1686"/>
      <c r="O83" s="1863">
        <f t="shared" si="107"/>
        <v>624.53</v>
      </c>
      <c r="P83" s="1686">
        <v>624.53</v>
      </c>
      <c r="Q83" s="1686"/>
      <c r="R83" s="1686"/>
      <c r="S83" s="1863">
        <f t="shared" si="90"/>
        <v>0</v>
      </c>
      <c r="T83" s="1686"/>
      <c r="U83" s="1686"/>
      <c r="V83" s="1686"/>
      <c r="W83" s="1686"/>
      <c r="X83" s="1686"/>
      <c r="Y83" s="1686">
        <f t="shared" si="113"/>
        <v>0</v>
      </c>
      <c r="Z83" s="1863">
        <f t="shared" si="91"/>
        <v>0</v>
      </c>
      <c r="AA83" s="1686"/>
      <c r="AB83" s="1686"/>
      <c r="AC83" s="1686"/>
      <c r="AD83" s="1863">
        <f t="shared" si="92"/>
        <v>0</v>
      </c>
      <c r="AE83" s="1761"/>
      <c r="AF83" s="1761"/>
      <c r="AG83" s="1686"/>
      <c r="AH83" s="1863">
        <f t="shared" si="93"/>
        <v>624.53</v>
      </c>
      <c r="AI83" s="1761">
        <f t="shared" si="111"/>
        <v>624.53</v>
      </c>
      <c r="AJ83" s="1686"/>
      <c r="AK83" s="1686"/>
      <c r="AL83" s="1863">
        <f t="shared" si="94"/>
        <v>0</v>
      </c>
      <c r="AM83" s="1761">
        <f t="shared" si="108"/>
        <v>0</v>
      </c>
      <c r="AN83" s="1761">
        <f t="shared" si="109"/>
        <v>0</v>
      </c>
      <c r="AO83" s="1686"/>
      <c r="AP83" s="3484">
        <f t="shared" si="95"/>
        <v>1150</v>
      </c>
      <c r="AQ83" s="1513">
        <v>1150</v>
      </c>
      <c r="AR83" s="3290"/>
      <c r="AS83" s="3290"/>
      <c r="AT83" s="3291">
        <f t="shared" si="96"/>
        <v>50</v>
      </c>
      <c r="AU83" s="3290">
        <f t="shared" si="112"/>
        <v>50</v>
      </c>
      <c r="AV83" s="3290"/>
      <c r="AW83" s="3290"/>
      <c r="AX83" s="3290"/>
      <c r="AY83" s="3291">
        <f t="shared" si="97"/>
        <v>50</v>
      </c>
      <c r="AZ83" s="3290">
        <f t="shared" si="110"/>
        <v>50</v>
      </c>
      <c r="BA83" s="3290"/>
      <c r="BB83" s="3290"/>
      <c r="BC83" s="3290"/>
      <c r="BD83" s="3290"/>
      <c r="BE83" s="3290"/>
      <c r="BF83" s="3290"/>
      <c r="BG83" s="3669">
        <v>50</v>
      </c>
      <c r="BH83" s="1667"/>
      <c r="BI83" s="1686">
        <f t="shared" si="98"/>
        <v>1150</v>
      </c>
      <c r="BJ83" s="3151">
        <v>2022</v>
      </c>
      <c r="BK83" s="3151" t="s">
        <v>2324</v>
      </c>
      <c r="BL83" s="3151" t="s">
        <v>2327</v>
      </c>
      <c r="BM83" s="1669">
        <f t="shared" si="87"/>
        <v>100</v>
      </c>
      <c r="BN83" s="1669">
        <f t="shared" si="88"/>
        <v>100</v>
      </c>
      <c r="BO83" s="3151" t="s">
        <v>40</v>
      </c>
      <c r="BP83" s="2957"/>
      <c r="BQ83" s="2958"/>
      <c r="BR83" s="2958"/>
      <c r="BS83" s="19"/>
      <c r="BT83" s="2958"/>
      <c r="BU83" s="2958"/>
      <c r="BV83" s="1370" t="s">
        <v>2492</v>
      </c>
      <c r="BW83" s="2958" t="s">
        <v>2504</v>
      </c>
      <c r="BX83" s="2954"/>
      <c r="BY83" s="2991"/>
      <c r="BZ83" s="321"/>
      <c r="CA83" s="321"/>
      <c r="CB83" s="321"/>
      <c r="CC83" s="321"/>
    </row>
    <row r="84" spans="1:81" s="2470" customFormat="1" ht="43.5" customHeight="1">
      <c r="A84" s="2194" t="s">
        <v>58</v>
      </c>
      <c r="B84" s="2975" t="s">
        <v>494</v>
      </c>
      <c r="C84" s="1674" t="s">
        <v>470</v>
      </c>
      <c r="D84" s="1674" t="s">
        <v>495</v>
      </c>
      <c r="E84" s="3480" t="s">
        <v>305</v>
      </c>
      <c r="F84" s="1411" t="s">
        <v>496</v>
      </c>
      <c r="G84" s="3484">
        <f t="shared" si="114"/>
        <v>982</v>
      </c>
      <c r="H84" s="1513">
        <v>860</v>
      </c>
      <c r="I84" s="1712">
        <v>122</v>
      </c>
      <c r="J84" s="1712"/>
      <c r="K84" s="1686">
        <v>982</v>
      </c>
      <c r="L84" s="1686">
        <v>860</v>
      </c>
      <c r="M84" s="1686">
        <v>295</v>
      </c>
      <c r="N84" s="1686"/>
      <c r="O84" s="1863">
        <f t="shared" si="107"/>
        <v>170.20100000000002</v>
      </c>
      <c r="P84" s="1686">
        <v>170.20100000000002</v>
      </c>
      <c r="Q84" s="1686"/>
      <c r="R84" s="1686"/>
      <c r="S84" s="1863">
        <f t="shared" si="90"/>
        <v>0</v>
      </c>
      <c r="T84" s="1686"/>
      <c r="U84" s="1686"/>
      <c r="V84" s="1686"/>
      <c r="W84" s="1686"/>
      <c r="X84" s="1686"/>
      <c r="Y84" s="1686">
        <f t="shared" si="113"/>
        <v>0</v>
      </c>
      <c r="Z84" s="1863">
        <f t="shared" si="91"/>
        <v>0</v>
      </c>
      <c r="AA84" s="1686"/>
      <c r="AB84" s="1686"/>
      <c r="AC84" s="1686"/>
      <c r="AD84" s="1863">
        <f t="shared" si="92"/>
        <v>0</v>
      </c>
      <c r="AE84" s="1761"/>
      <c r="AF84" s="1761"/>
      <c r="AG84" s="1686"/>
      <c r="AH84" s="1863">
        <f t="shared" si="93"/>
        <v>170.20100000000002</v>
      </c>
      <c r="AI84" s="1761">
        <f t="shared" si="111"/>
        <v>170.20100000000002</v>
      </c>
      <c r="AJ84" s="1686"/>
      <c r="AK84" s="1686"/>
      <c r="AL84" s="1863">
        <f t="shared" si="94"/>
        <v>0</v>
      </c>
      <c r="AM84" s="1761">
        <f t="shared" si="108"/>
        <v>0</v>
      </c>
      <c r="AN84" s="1761">
        <f t="shared" si="109"/>
        <v>0</v>
      </c>
      <c r="AO84" s="1686"/>
      <c r="AP84" s="3484">
        <f t="shared" si="95"/>
        <v>820</v>
      </c>
      <c r="AQ84" s="1513">
        <v>820</v>
      </c>
      <c r="AR84" s="3290"/>
      <c r="AS84" s="3290"/>
      <c r="AT84" s="3291">
        <f t="shared" si="96"/>
        <v>40</v>
      </c>
      <c r="AU84" s="3290">
        <f t="shared" si="112"/>
        <v>40</v>
      </c>
      <c r="AV84" s="3290"/>
      <c r="AW84" s="3290"/>
      <c r="AX84" s="3290"/>
      <c r="AY84" s="3291">
        <f t="shared" si="97"/>
        <v>40</v>
      </c>
      <c r="AZ84" s="3290">
        <f t="shared" si="110"/>
        <v>40</v>
      </c>
      <c r="BA84" s="3290"/>
      <c r="BB84" s="3290"/>
      <c r="BC84" s="3290"/>
      <c r="BD84" s="3290"/>
      <c r="BE84" s="3290"/>
      <c r="BF84" s="3290"/>
      <c r="BG84" s="3669">
        <v>40</v>
      </c>
      <c r="BH84" s="1667"/>
      <c r="BI84" s="1686">
        <f t="shared" si="98"/>
        <v>820</v>
      </c>
      <c r="BJ84" s="3151">
        <v>2022</v>
      </c>
      <c r="BK84" s="3151" t="s">
        <v>2324</v>
      </c>
      <c r="BL84" s="3151" t="s">
        <v>2327</v>
      </c>
      <c r="BM84" s="1669">
        <f t="shared" si="87"/>
        <v>100</v>
      </c>
      <c r="BN84" s="1669">
        <f t="shared" si="88"/>
        <v>100</v>
      </c>
      <c r="BO84" s="3151" t="s">
        <v>40</v>
      </c>
      <c r="BP84" s="2957"/>
      <c r="BQ84" s="2958"/>
      <c r="BR84" s="2958"/>
      <c r="BS84" s="19"/>
      <c r="BT84" s="2958"/>
      <c r="BU84" s="2958"/>
      <c r="BV84" s="1370" t="s">
        <v>2492</v>
      </c>
      <c r="BW84" s="2958" t="s">
        <v>2504</v>
      </c>
      <c r="BX84" s="2954"/>
      <c r="BY84" s="2991"/>
      <c r="BZ84" s="321"/>
      <c r="CA84" s="321"/>
      <c r="CB84" s="321"/>
      <c r="CC84" s="321"/>
    </row>
    <row r="85" spans="1:81" s="2470" customFormat="1" ht="60" customHeight="1">
      <c r="A85" s="2194">
        <v>8</v>
      </c>
      <c r="B85" s="2975" t="s">
        <v>498</v>
      </c>
      <c r="C85" s="1674" t="s">
        <v>499</v>
      </c>
      <c r="D85" s="1674" t="s">
        <v>500</v>
      </c>
      <c r="E85" s="3480" t="s">
        <v>305</v>
      </c>
      <c r="F85" s="1411" t="s">
        <v>501</v>
      </c>
      <c r="G85" s="3484">
        <f t="shared" si="114"/>
        <v>1650</v>
      </c>
      <c r="H85" s="1513">
        <v>1645</v>
      </c>
      <c r="I85" s="1712">
        <v>5</v>
      </c>
      <c r="J85" s="1712"/>
      <c r="K85" s="1686">
        <v>1650</v>
      </c>
      <c r="L85" s="1686">
        <v>1645</v>
      </c>
      <c r="M85" s="1686">
        <v>495</v>
      </c>
      <c r="N85" s="1686"/>
      <c r="O85" s="1863">
        <f t="shared" si="107"/>
        <v>352.43100000000004</v>
      </c>
      <c r="P85" s="1686">
        <v>352.43100000000004</v>
      </c>
      <c r="Q85" s="1686"/>
      <c r="R85" s="1686"/>
      <c r="S85" s="1863">
        <f t="shared" si="90"/>
        <v>0</v>
      </c>
      <c r="T85" s="1686"/>
      <c r="U85" s="1686"/>
      <c r="V85" s="1686"/>
      <c r="W85" s="1686"/>
      <c r="X85" s="1686"/>
      <c r="Y85" s="1686">
        <f t="shared" si="113"/>
        <v>0</v>
      </c>
      <c r="Z85" s="1863">
        <f t="shared" si="91"/>
        <v>0</v>
      </c>
      <c r="AA85" s="1686"/>
      <c r="AB85" s="1686"/>
      <c r="AC85" s="1686"/>
      <c r="AD85" s="1863">
        <f t="shared" si="92"/>
        <v>0</v>
      </c>
      <c r="AE85" s="1761"/>
      <c r="AF85" s="1761"/>
      <c r="AG85" s="1686"/>
      <c r="AH85" s="1863">
        <f t="shared" si="93"/>
        <v>352.43100000000004</v>
      </c>
      <c r="AI85" s="1761">
        <f t="shared" si="111"/>
        <v>352.43100000000004</v>
      </c>
      <c r="AJ85" s="1686"/>
      <c r="AK85" s="1686"/>
      <c r="AL85" s="1863">
        <f t="shared" si="94"/>
        <v>0</v>
      </c>
      <c r="AM85" s="1761">
        <f t="shared" si="108"/>
        <v>0</v>
      </c>
      <c r="AN85" s="1761">
        <f t="shared" si="109"/>
        <v>0</v>
      </c>
      <c r="AO85" s="1686"/>
      <c r="AP85" s="3484">
        <f t="shared" si="95"/>
        <v>1500</v>
      </c>
      <c r="AQ85" s="1513">
        <v>1500</v>
      </c>
      <c r="AR85" s="3290"/>
      <c r="AS85" s="3290"/>
      <c r="AT85" s="3291">
        <f t="shared" si="96"/>
        <v>145</v>
      </c>
      <c r="AU85" s="3290">
        <f t="shared" si="112"/>
        <v>145</v>
      </c>
      <c r="AV85" s="3290"/>
      <c r="AW85" s="3290"/>
      <c r="AX85" s="3290"/>
      <c r="AY85" s="3291">
        <f t="shared" si="97"/>
        <v>145</v>
      </c>
      <c r="AZ85" s="3290">
        <f t="shared" si="110"/>
        <v>145</v>
      </c>
      <c r="BA85" s="3290"/>
      <c r="BB85" s="3290"/>
      <c r="BC85" s="3290"/>
      <c r="BD85" s="3290"/>
      <c r="BE85" s="3290"/>
      <c r="BF85" s="3290"/>
      <c r="BG85" s="3669">
        <v>145</v>
      </c>
      <c r="BH85" s="1667"/>
      <c r="BI85" s="1686">
        <f t="shared" si="98"/>
        <v>1500</v>
      </c>
      <c r="BJ85" s="3151">
        <v>2022</v>
      </c>
      <c r="BK85" s="3151" t="s">
        <v>2324</v>
      </c>
      <c r="BL85" s="3151" t="s">
        <v>2327</v>
      </c>
      <c r="BM85" s="1669">
        <f t="shared" si="87"/>
        <v>100</v>
      </c>
      <c r="BN85" s="1669">
        <f t="shared" si="88"/>
        <v>100</v>
      </c>
      <c r="BO85" s="3151" t="s">
        <v>40</v>
      </c>
      <c r="BP85" s="2957"/>
      <c r="BQ85" s="2958"/>
      <c r="BR85" s="2958"/>
      <c r="BS85" s="19"/>
      <c r="BT85" s="2958"/>
      <c r="BU85" s="2958"/>
      <c r="BV85" s="1370" t="s">
        <v>2492</v>
      </c>
      <c r="BW85" s="2958" t="s">
        <v>2504</v>
      </c>
      <c r="BX85" s="2954"/>
      <c r="BY85" s="2991"/>
      <c r="BZ85" s="321"/>
      <c r="CA85" s="321"/>
      <c r="CB85" s="321"/>
      <c r="CC85" s="321"/>
    </row>
    <row r="86" spans="1:81" s="2470" customFormat="1" ht="62.25" customHeight="1">
      <c r="A86" s="2194" t="s">
        <v>60</v>
      </c>
      <c r="B86" s="2962" t="s">
        <v>503</v>
      </c>
      <c r="C86" s="1645" t="s">
        <v>504</v>
      </c>
      <c r="D86" s="1645" t="s">
        <v>505</v>
      </c>
      <c r="E86" s="3480" t="s">
        <v>305</v>
      </c>
      <c r="F86" s="3456" t="s">
        <v>506</v>
      </c>
      <c r="G86" s="3484">
        <f t="shared" si="114"/>
        <v>1900</v>
      </c>
      <c r="H86" s="1513">
        <v>1736</v>
      </c>
      <c r="I86" s="1712">
        <v>164</v>
      </c>
      <c r="J86" s="1712"/>
      <c r="K86" s="1686">
        <v>1900</v>
      </c>
      <c r="L86" s="1686">
        <v>1736</v>
      </c>
      <c r="M86" s="1686">
        <v>1140</v>
      </c>
      <c r="N86" s="1686"/>
      <c r="O86" s="1863">
        <f t="shared" si="107"/>
        <v>1036.3209999999999</v>
      </c>
      <c r="P86" s="1686">
        <v>1036.3209999999999</v>
      </c>
      <c r="Q86" s="1686"/>
      <c r="R86" s="1686"/>
      <c r="S86" s="1863">
        <f t="shared" si="90"/>
        <v>0</v>
      </c>
      <c r="T86" s="1686"/>
      <c r="U86" s="1686"/>
      <c r="V86" s="1686"/>
      <c r="W86" s="1686"/>
      <c r="X86" s="1686"/>
      <c r="Y86" s="1686">
        <f t="shared" si="113"/>
        <v>0</v>
      </c>
      <c r="Z86" s="1863">
        <f t="shared" si="91"/>
        <v>0</v>
      </c>
      <c r="AA86" s="1686"/>
      <c r="AB86" s="1686"/>
      <c r="AC86" s="1686"/>
      <c r="AD86" s="1863">
        <f t="shared" si="92"/>
        <v>0</v>
      </c>
      <c r="AE86" s="1761"/>
      <c r="AF86" s="1761"/>
      <c r="AG86" s="1686"/>
      <c r="AH86" s="1863">
        <f t="shared" si="93"/>
        <v>1036.3209999999999</v>
      </c>
      <c r="AI86" s="1761">
        <f t="shared" si="111"/>
        <v>1036.3209999999999</v>
      </c>
      <c r="AJ86" s="1686"/>
      <c r="AK86" s="1686"/>
      <c r="AL86" s="1863">
        <f t="shared" si="94"/>
        <v>0</v>
      </c>
      <c r="AM86" s="1761">
        <f t="shared" si="108"/>
        <v>0</v>
      </c>
      <c r="AN86" s="1761">
        <f t="shared" si="109"/>
        <v>0</v>
      </c>
      <c r="AO86" s="1686"/>
      <c r="AP86" s="3484">
        <f t="shared" si="95"/>
        <v>1600</v>
      </c>
      <c r="AQ86" s="1513">
        <v>1600</v>
      </c>
      <c r="AR86" s="3290"/>
      <c r="AS86" s="3290"/>
      <c r="AT86" s="3291">
        <f t="shared" si="96"/>
        <v>136</v>
      </c>
      <c r="AU86" s="3290">
        <f t="shared" si="112"/>
        <v>136</v>
      </c>
      <c r="AV86" s="3290"/>
      <c r="AW86" s="3290"/>
      <c r="AX86" s="3290"/>
      <c r="AY86" s="3291">
        <f t="shared" si="97"/>
        <v>136</v>
      </c>
      <c r="AZ86" s="3290">
        <f t="shared" si="110"/>
        <v>136</v>
      </c>
      <c r="BA86" s="3290"/>
      <c r="BB86" s="3290"/>
      <c r="BC86" s="3290"/>
      <c r="BD86" s="3290"/>
      <c r="BE86" s="3290"/>
      <c r="BF86" s="3290"/>
      <c r="BG86" s="3669">
        <v>136</v>
      </c>
      <c r="BH86" s="1667"/>
      <c r="BI86" s="1686">
        <f t="shared" si="98"/>
        <v>1600</v>
      </c>
      <c r="BJ86" s="3151">
        <v>2022</v>
      </c>
      <c r="BK86" s="3151" t="s">
        <v>2324</v>
      </c>
      <c r="BL86" s="3151" t="s">
        <v>2327</v>
      </c>
      <c r="BM86" s="1669">
        <f t="shared" si="87"/>
        <v>100</v>
      </c>
      <c r="BN86" s="1669">
        <f t="shared" si="88"/>
        <v>100</v>
      </c>
      <c r="BO86" s="3151" t="s">
        <v>40</v>
      </c>
      <c r="BP86" s="2957"/>
      <c r="BQ86" s="2958"/>
      <c r="BR86" s="2958"/>
      <c r="BS86" s="19"/>
      <c r="BT86" s="2958"/>
      <c r="BU86" s="2958"/>
      <c r="BV86" s="1370" t="s">
        <v>2492</v>
      </c>
      <c r="BW86" s="2958" t="s">
        <v>2504</v>
      </c>
      <c r="BX86" s="2954"/>
      <c r="BY86" s="2991"/>
      <c r="BZ86" s="321"/>
      <c r="CA86" s="321"/>
      <c r="CB86" s="321"/>
      <c r="CC86" s="321"/>
    </row>
    <row r="87" spans="1:81" s="43" customFormat="1" ht="30.75" customHeight="1">
      <c r="A87" s="2220" t="s">
        <v>74</v>
      </c>
      <c r="B87" s="1652" t="s">
        <v>2420</v>
      </c>
      <c r="C87" s="1688"/>
      <c r="D87" s="1688"/>
      <c r="E87" s="3464"/>
      <c r="F87" s="3464"/>
      <c r="G87" s="3485">
        <f>SUM(G88:G90)</f>
        <v>4790</v>
      </c>
      <c r="H87" s="3485">
        <f t="shared" ref="H87:BG87" si="115">SUM(H88:H90)</f>
        <v>4670</v>
      </c>
      <c r="I87" s="1603">
        <f t="shared" si="115"/>
        <v>85.33</v>
      </c>
      <c r="J87" s="1603">
        <f t="shared" si="115"/>
        <v>34.67</v>
      </c>
      <c r="K87" s="1603">
        <f t="shared" si="115"/>
        <v>4720</v>
      </c>
      <c r="L87" s="1603">
        <f t="shared" si="115"/>
        <v>4670</v>
      </c>
      <c r="M87" s="1603">
        <f t="shared" si="115"/>
        <v>1188</v>
      </c>
      <c r="N87" s="1603">
        <f t="shared" si="115"/>
        <v>1188</v>
      </c>
      <c r="O87" s="1603">
        <f t="shared" si="115"/>
        <v>0</v>
      </c>
      <c r="P87" s="1603">
        <f t="shared" si="115"/>
        <v>0</v>
      </c>
      <c r="Q87" s="1603">
        <f t="shared" si="115"/>
        <v>0</v>
      </c>
      <c r="R87" s="1603">
        <f t="shared" si="115"/>
        <v>0</v>
      </c>
      <c r="S87" s="1603">
        <f t="shared" si="115"/>
        <v>1922</v>
      </c>
      <c r="T87" s="1603">
        <f t="shared" si="115"/>
        <v>1922</v>
      </c>
      <c r="U87" s="1603">
        <f t="shared" si="115"/>
        <v>0</v>
      </c>
      <c r="V87" s="1603">
        <f t="shared" si="115"/>
        <v>0</v>
      </c>
      <c r="W87" s="1603"/>
      <c r="X87" s="1603"/>
      <c r="Y87" s="1603">
        <f t="shared" si="113"/>
        <v>1922</v>
      </c>
      <c r="Z87" s="1603">
        <f t="shared" si="115"/>
        <v>0</v>
      </c>
      <c r="AA87" s="1603">
        <f t="shared" si="115"/>
        <v>0</v>
      </c>
      <c r="AB87" s="1603">
        <f t="shared" si="115"/>
        <v>0</v>
      </c>
      <c r="AC87" s="1603">
        <f t="shared" si="115"/>
        <v>0</v>
      </c>
      <c r="AD87" s="1603">
        <f t="shared" si="115"/>
        <v>1078.673</v>
      </c>
      <c r="AE87" s="1603">
        <f t="shared" si="115"/>
        <v>1078.673</v>
      </c>
      <c r="AF87" s="1603">
        <f t="shared" si="115"/>
        <v>0</v>
      </c>
      <c r="AG87" s="1603">
        <f t="shared" si="115"/>
        <v>0</v>
      </c>
      <c r="AH87" s="1603">
        <f t="shared" si="115"/>
        <v>0</v>
      </c>
      <c r="AI87" s="1603">
        <f t="shared" si="115"/>
        <v>0</v>
      </c>
      <c r="AJ87" s="1603">
        <f t="shared" si="115"/>
        <v>0</v>
      </c>
      <c r="AK87" s="1603">
        <f t="shared" si="115"/>
        <v>0</v>
      </c>
      <c r="AL87" s="1603">
        <f t="shared" si="115"/>
        <v>1922</v>
      </c>
      <c r="AM87" s="1603">
        <f t="shared" si="115"/>
        <v>1922</v>
      </c>
      <c r="AN87" s="1603">
        <f t="shared" si="115"/>
        <v>0</v>
      </c>
      <c r="AO87" s="1603">
        <f t="shared" si="115"/>
        <v>0</v>
      </c>
      <c r="AP87" s="3485">
        <f t="shared" si="115"/>
        <v>1922</v>
      </c>
      <c r="AQ87" s="3485">
        <f t="shared" si="115"/>
        <v>1922</v>
      </c>
      <c r="AR87" s="3292">
        <f t="shared" si="115"/>
        <v>0</v>
      </c>
      <c r="AS87" s="3292">
        <f t="shared" si="115"/>
        <v>0</v>
      </c>
      <c r="AT87" s="3292">
        <f t="shared" si="115"/>
        <v>2748</v>
      </c>
      <c r="AU87" s="3292">
        <f t="shared" si="115"/>
        <v>2748</v>
      </c>
      <c r="AV87" s="3292">
        <f t="shared" si="115"/>
        <v>0</v>
      </c>
      <c r="AW87" s="3292">
        <f t="shared" si="115"/>
        <v>0</v>
      </c>
      <c r="AX87" s="3292">
        <f t="shared" si="115"/>
        <v>0</v>
      </c>
      <c r="AY87" s="3292">
        <f t="shared" si="115"/>
        <v>2514.5</v>
      </c>
      <c r="AZ87" s="3292">
        <f t="shared" si="115"/>
        <v>2514.5</v>
      </c>
      <c r="BA87" s="3292">
        <f t="shared" si="115"/>
        <v>0</v>
      </c>
      <c r="BB87" s="3292">
        <f t="shared" si="115"/>
        <v>0</v>
      </c>
      <c r="BC87" s="3292">
        <f t="shared" si="115"/>
        <v>0</v>
      </c>
      <c r="BD87" s="3292">
        <f t="shared" si="115"/>
        <v>0</v>
      </c>
      <c r="BE87" s="3292">
        <f t="shared" si="115"/>
        <v>0</v>
      </c>
      <c r="BF87" s="3292">
        <f t="shared" si="115"/>
        <v>0</v>
      </c>
      <c r="BG87" s="3675">
        <f t="shared" si="115"/>
        <v>1050</v>
      </c>
      <c r="BH87" s="1655"/>
      <c r="BI87" s="3029"/>
      <c r="BJ87" s="1719"/>
      <c r="BK87" s="1719"/>
      <c r="BL87" s="1719"/>
      <c r="BM87" s="1692">
        <f t="shared" si="87"/>
        <v>63.640256959314776</v>
      </c>
      <c r="BN87" s="1692">
        <f t="shared" ref="BN87:BN121" si="116">BG87/AU87*100</f>
        <v>38.209606986899566</v>
      </c>
      <c r="BO87" s="1719"/>
      <c r="BP87" s="1943"/>
      <c r="BQ87" s="2904"/>
      <c r="BR87" s="2904"/>
      <c r="BS87" s="1617"/>
      <c r="BT87" s="2904"/>
      <c r="BU87" s="2904"/>
      <c r="BV87" s="1370" t="s">
        <v>2492</v>
      </c>
      <c r="BW87" s="2958" t="s">
        <v>2504</v>
      </c>
      <c r="BX87" s="1660">
        <v>1050</v>
      </c>
      <c r="BY87" s="1999">
        <f>(BX87+AQ87)/H87</f>
        <v>0.63640256959314778</v>
      </c>
    </row>
    <row r="88" spans="1:81" s="2492" customFormat="1" ht="43.5" customHeight="1">
      <c r="A88" s="2194" t="s">
        <v>46</v>
      </c>
      <c r="B88" s="2962" t="s">
        <v>507</v>
      </c>
      <c r="C88" s="1645" t="s">
        <v>508</v>
      </c>
      <c r="D88" s="1645" t="s">
        <v>509</v>
      </c>
      <c r="E88" s="3456" t="s">
        <v>206</v>
      </c>
      <c r="F88" s="3456" t="s">
        <v>511</v>
      </c>
      <c r="G88" s="3484">
        <f>H88+I88+J88</f>
        <v>1620</v>
      </c>
      <c r="H88" s="1513">
        <v>1570</v>
      </c>
      <c r="I88" s="1712">
        <v>30</v>
      </c>
      <c r="J88" s="1712">
        <v>20</v>
      </c>
      <c r="K88" s="1686">
        <v>1600</v>
      </c>
      <c r="L88" s="1686">
        <v>1570</v>
      </c>
      <c r="M88" s="1686">
        <v>105</v>
      </c>
      <c r="N88" s="1686">
        <v>105</v>
      </c>
      <c r="O88" s="1863">
        <f t="shared" si="107"/>
        <v>0</v>
      </c>
      <c r="P88" s="1686"/>
      <c r="Q88" s="1686"/>
      <c r="R88" s="1686"/>
      <c r="S88" s="1863">
        <f t="shared" si="90"/>
        <v>811</v>
      </c>
      <c r="T88" s="1686">
        <v>811</v>
      </c>
      <c r="U88" s="1686"/>
      <c r="V88" s="1686"/>
      <c r="W88" s="1686"/>
      <c r="X88" s="1686"/>
      <c r="Y88" s="1686">
        <f t="shared" si="113"/>
        <v>811</v>
      </c>
      <c r="Z88" s="1863">
        <f t="shared" si="91"/>
        <v>0</v>
      </c>
      <c r="AA88" s="1686"/>
      <c r="AB88" s="1686"/>
      <c r="AC88" s="1686"/>
      <c r="AD88" s="1863">
        <f t="shared" si="92"/>
        <v>0</v>
      </c>
      <c r="AE88" s="1761"/>
      <c r="AF88" s="1761"/>
      <c r="AG88" s="1686"/>
      <c r="AH88" s="1863">
        <f t="shared" si="93"/>
        <v>0</v>
      </c>
      <c r="AI88" s="1761">
        <f t="shared" si="111"/>
        <v>0</v>
      </c>
      <c r="AJ88" s="1686"/>
      <c r="AK88" s="1686"/>
      <c r="AL88" s="1863">
        <f t="shared" si="94"/>
        <v>811</v>
      </c>
      <c r="AM88" s="1761">
        <f t="shared" ref="AM88:AN90" si="117">T88</f>
        <v>811</v>
      </c>
      <c r="AN88" s="1761">
        <f t="shared" si="117"/>
        <v>0</v>
      </c>
      <c r="AO88" s="1686"/>
      <c r="AP88" s="3484">
        <f t="shared" si="95"/>
        <v>811</v>
      </c>
      <c r="AQ88" s="1513">
        <v>811</v>
      </c>
      <c r="AR88" s="3290"/>
      <c r="AS88" s="3290"/>
      <c r="AT88" s="3291">
        <f t="shared" si="96"/>
        <v>759</v>
      </c>
      <c r="AU88" s="3290">
        <f t="shared" si="112"/>
        <v>759</v>
      </c>
      <c r="AV88" s="3290"/>
      <c r="AW88" s="3290"/>
      <c r="AX88" s="3290"/>
      <c r="AY88" s="3291">
        <f t="shared" si="97"/>
        <v>680.5</v>
      </c>
      <c r="AZ88" s="3290">
        <f>L88*95%-AP88</f>
        <v>680.5</v>
      </c>
      <c r="BA88" s="3290"/>
      <c r="BB88" s="3290"/>
      <c r="BC88" s="3290"/>
      <c r="BD88" s="3290"/>
      <c r="BE88" s="3290"/>
      <c r="BF88" s="3290"/>
      <c r="BG88" s="3669">
        <v>188</v>
      </c>
      <c r="BH88" s="1686"/>
      <c r="BI88" s="1686">
        <f t="shared" si="98"/>
        <v>0</v>
      </c>
      <c r="BJ88" s="3151">
        <v>2023</v>
      </c>
      <c r="BK88" s="3151" t="s">
        <v>2322</v>
      </c>
      <c r="BL88" s="3151" t="s">
        <v>2327</v>
      </c>
      <c r="BM88" s="1669">
        <f t="shared" ref="BM88:BM122" si="118">(BG88+AQ88)/H88*100</f>
        <v>63.630573248407643</v>
      </c>
      <c r="BN88" s="1669">
        <f t="shared" si="116"/>
        <v>24.769433465085637</v>
      </c>
      <c r="BO88" s="3151" t="s">
        <v>40</v>
      </c>
      <c r="BP88" s="2957"/>
      <c r="BQ88" s="2958"/>
      <c r="BR88" s="2958"/>
      <c r="BS88" s="19"/>
      <c r="BT88" s="2958"/>
      <c r="BU88" s="2958"/>
      <c r="BV88" s="1370" t="s">
        <v>2492</v>
      </c>
      <c r="BW88" s="2958" t="s">
        <v>2504</v>
      </c>
      <c r="BX88" s="2954">
        <f>H88*$BY$87</f>
        <v>999.15203426124197</v>
      </c>
      <c r="BY88" s="2991">
        <f>BX88-AQ88</f>
        <v>188.15203426124197</v>
      </c>
      <c r="BZ88" s="552"/>
      <c r="CA88" s="552"/>
      <c r="CB88" s="552"/>
      <c r="CC88" s="552"/>
    </row>
    <row r="89" spans="1:81" s="2492" customFormat="1" ht="43.5" customHeight="1">
      <c r="A89" s="2194" t="s">
        <v>48</v>
      </c>
      <c r="B89" s="2962" t="s">
        <v>512</v>
      </c>
      <c r="C89" s="1645" t="s">
        <v>513</v>
      </c>
      <c r="D89" s="1645" t="s">
        <v>514</v>
      </c>
      <c r="E89" s="3456" t="s">
        <v>206</v>
      </c>
      <c r="F89" s="3456" t="s">
        <v>515</v>
      </c>
      <c r="G89" s="1513">
        <f>H89+I89+J89</f>
        <v>670</v>
      </c>
      <c r="H89" s="1513">
        <v>620</v>
      </c>
      <c r="I89" s="1686">
        <v>35.33</v>
      </c>
      <c r="J89" s="1686">
        <v>14.67</v>
      </c>
      <c r="K89" s="1686">
        <v>620</v>
      </c>
      <c r="L89" s="1686">
        <v>620</v>
      </c>
      <c r="M89" s="1686">
        <v>165</v>
      </c>
      <c r="N89" s="1686">
        <v>165</v>
      </c>
      <c r="O89" s="1863">
        <f t="shared" si="107"/>
        <v>0</v>
      </c>
      <c r="P89" s="1686"/>
      <c r="Q89" s="1686"/>
      <c r="R89" s="1686"/>
      <c r="S89" s="1863">
        <f t="shared" si="90"/>
        <v>300</v>
      </c>
      <c r="T89" s="1686">
        <v>300</v>
      </c>
      <c r="U89" s="1686"/>
      <c r="V89" s="1686"/>
      <c r="W89" s="1686"/>
      <c r="X89" s="1686"/>
      <c r="Y89" s="1686">
        <f t="shared" si="113"/>
        <v>300</v>
      </c>
      <c r="Z89" s="1863">
        <f t="shared" si="91"/>
        <v>0</v>
      </c>
      <c r="AA89" s="1686"/>
      <c r="AB89" s="1686"/>
      <c r="AC89" s="1686"/>
      <c r="AD89" s="1863">
        <f t="shared" si="92"/>
        <v>299.33999999999997</v>
      </c>
      <c r="AE89" s="1761">
        <v>299.33999999999997</v>
      </c>
      <c r="AF89" s="1761"/>
      <c r="AG89" s="1686"/>
      <c r="AH89" s="1863">
        <f t="shared" si="93"/>
        <v>0</v>
      </c>
      <c r="AI89" s="1761">
        <f t="shared" si="111"/>
        <v>0</v>
      </c>
      <c r="AJ89" s="1686"/>
      <c r="AK89" s="1686"/>
      <c r="AL89" s="1863">
        <f t="shared" si="94"/>
        <v>300</v>
      </c>
      <c r="AM89" s="1761">
        <f t="shared" si="117"/>
        <v>300</v>
      </c>
      <c r="AN89" s="1761">
        <f t="shared" si="117"/>
        <v>0</v>
      </c>
      <c r="AO89" s="1686"/>
      <c r="AP89" s="3484">
        <f t="shared" si="95"/>
        <v>300</v>
      </c>
      <c r="AQ89" s="1513">
        <v>300</v>
      </c>
      <c r="AR89" s="3290"/>
      <c r="AS89" s="3290"/>
      <c r="AT89" s="3291">
        <f t="shared" si="96"/>
        <v>320</v>
      </c>
      <c r="AU89" s="3290">
        <f t="shared" si="112"/>
        <v>320</v>
      </c>
      <c r="AV89" s="3290"/>
      <c r="AW89" s="3290"/>
      <c r="AX89" s="3290"/>
      <c r="AY89" s="3291">
        <f t="shared" si="97"/>
        <v>289</v>
      </c>
      <c r="AZ89" s="3290">
        <f>L89*95%-AP89</f>
        <v>289</v>
      </c>
      <c r="BA89" s="3290"/>
      <c r="BB89" s="3290"/>
      <c r="BC89" s="3290"/>
      <c r="BD89" s="3290"/>
      <c r="BE89" s="3290"/>
      <c r="BF89" s="3290"/>
      <c r="BG89" s="3669">
        <v>95</v>
      </c>
      <c r="BH89" s="1686"/>
      <c r="BI89" s="1686">
        <f t="shared" si="98"/>
        <v>0</v>
      </c>
      <c r="BJ89" s="3151">
        <v>2023</v>
      </c>
      <c r="BK89" s="3151" t="s">
        <v>2322</v>
      </c>
      <c r="BL89" s="3151" t="s">
        <v>2327</v>
      </c>
      <c r="BM89" s="1669">
        <f t="shared" si="118"/>
        <v>63.70967741935484</v>
      </c>
      <c r="BN89" s="1669">
        <f t="shared" si="116"/>
        <v>29.6875</v>
      </c>
      <c r="BO89" s="3151" t="s">
        <v>40</v>
      </c>
      <c r="BP89" s="2957"/>
      <c r="BQ89" s="2958"/>
      <c r="BR89" s="2958"/>
      <c r="BS89" s="19"/>
      <c r="BT89" s="2958"/>
      <c r="BU89" s="2958"/>
      <c r="BV89" s="1370" t="s">
        <v>2492</v>
      </c>
      <c r="BW89" s="2958" t="s">
        <v>2504</v>
      </c>
      <c r="BX89" s="2954">
        <f t="shared" ref="BX89:BX90" si="119">H89*$BY$87</f>
        <v>394.56959314775162</v>
      </c>
      <c r="BY89" s="2991">
        <f t="shared" ref="BY89:BY90" si="120">BX89-AQ89</f>
        <v>94.569593147751618</v>
      </c>
      <c r="BZ89" s="552"/>
      <c r="CA89" s="552"/>
      <c r="CB89" s="552"/>
      <c r="CC89" s="552"/>
    </row>
    <row r="90" spans="1:81" s="2492" customFormat="1" ht="43.5" customHeight="1">
      <c r="A90" s="2194" t="s">
        <v>50</v>
      </c>
      <c r="B90" s="2962" t="s">
        <v>516</v>
      </c>
      <c r="C90" s="1645" t="s">
        <v>517</v>
      </c>
      <c r="D90" s="1645" t="s">
        <v>518</v>
      </c>
      <c r="E90" s="3456" t="s">
        <v>206</v>
      </c>
      <c r="F90" s="3456" t="s">
        <v>519</v>
      </c>
      <c r="G90" s="1513">
        <f>H90+I90+J90</f>
        <v>2500</v>
      </c>
      <c r="H90" s="1513">
        <v>2480</v>
      </c>
      <c r="I90" s="1686">
        <v>20</v>
      </c>
      <c r="J90" s="1686"/>
      <c r="K90" s="1686">
        <v>2500</v>
      </c>
      <c r="L90" s="1686">
        <v>2480</v>
      </c>
      <c r="M90" s="1686">
        <v>918</v>
      </c>
      <c r="N90" s="1686">
        <v>918</v>
      </c>
      <c r="O90" s="1863">
        <f t="shared" si="107"/>
        <v>0</v>
      </c>
      <c r="P90" s="1686"/>
      <c r="Q90" s="1686"/>
      <c r="R90" s="1686"/>
      <c r="S90" s="1863">
        <f t="shared" si="90"/>
        <v>811</v>
      </c>
      <c r="T90" s="1686">
        <v>811</v>
      </c>
      <c r="U90" s="1686"/>
      <c r="V90" s="1686"/>
      <c r="W90" s="1686"/>
      <c r="X90" s="1686"/>
      <c r="Y90" s="1686">
        <f t="shared" si="113"/>
        <v>811</v>
      </c>
      <c r="Z90" s="1863">
        <f t="shared" si="91"/>
        <v>0</v>
      </c>
      <c r="AA90" s="1686"/>
      <c r="AB90" s="1686"/>
      <c r="AC90" s="1686"/>
      <c r="AD90" s="1863">
        <f t="shared" si="92"/>
        <v>779.33299999999997</v>
      </c>
      <c r="AE90" s="1761">
        <v>779.33299999999997</v>
      </c>
      <c r="AF90" s="1761"/>
      <c r="AG90" s="1686"/>
      <c r="AH90" s="1863">
        <f t="shared" si="93"/>
        <v>0</v>
      </c>
      <c r="AI90" s="1761">
        <f t="shared" si="111"/>
        <v>0</v>
      </c>
      <c r="AJ90" s="1686"/>
      <c r="AK90" s="1686"/>
      <c r="AL90" s="1863">
        <f t="shared" si="94"/>
        <v>811</v>
      </c>
      <c r="AM90" s="1761">
        <f t="shared" si="117"/>
        <v>811</v>
      </c>
      <c r="AN90" s="1761">
        <f t="shared" si="117"/>
        <v>0</v>
      </c>
      <c r="AO90" s="1686"/>
      <c r="AP90" s="3484">
        <f t="shared" si="95"/>
        <v>811</v>
      </c>
      <c r="AQ90" s="1513">
        <v>811</v>
      </c>
      <c r="AR90" s="3290"/>
      <c r="AS90" s="3290"/>
      <c r="AT90" s="3291">
        <f t="shared" si="96"/>
        <v>1669</v>
      </c>
      <c r="AU90" s="3290">
        <f t="shared" si="112"/>
        <v>1669</v>
      </c>
      <c r="AV90" s="3290"/>
      <c r="AW90" s="3290"/>
      <c r="AX90" s="3290"/>
      <c r="AY90" s="3291">
        <f t="shared" si="97"/>
        <v>1545</v>
      </c>
      <c r="AZ90" s="3290">
        <f>L90*95%-AP90</f>
        <v>1545</v>
      </c>
      <c r="BA90" s="3290"/>
      <c r="BB90" s="3290"/>
      <c r="BC90" s="3290"/>
      <c r="BD90" s="3290"/>
      <c r="BE90" s="3290"/>
      <c r="BF90" s="3290"/>
      <c r="BG90" s="3669">
        <v>767</v>
      </c>
      <c r="BH90" s="1686"/>
      <c r="BI90" s="1686">
        <f t="shared" si="98"/>
        <v>0</v>
      </c>
      <c r="BJ90" s="3151">
        <v>2023</v>
      </c>
      <c r="BK90" s="3151" t="s">
        <v>2322</v>
      </c>
      <c r="BL90" s="3151" t="s">
        <v>2327</v>
      </c>
      <c r="BM90" s="1669">
        <f t="shared" si="118"/>
        <v>63.629032258064512</v>
      </c>
      <c r="BN90" s="1669">
        <f t="shared" si="116"/>
        <v>45.955662073097663</v>
      </c>
      <c r="BO90" s="3151" t="s">
        <v>40</v>
      </c>
      <c r="BP90" s="2957"/>
      <c r="BQ90" s="2958"/>
      <c r="BR90" s="2958"/>
      <c r="BS90" s="19"/>
      <c r="BT90" s="2958"/>
      <c r="BU90" s="2958"/>
      <c r="BV90" s="1370" t="s">
        <v>2492</v>
      </c>
      <c r="BW90" s="2958" t="s">
        <v>2504</v>
      </c>
      <c r="BX90" s="2954">
        <f t="shared" si="119"/>
        <v>1578.2783725910065</v>
      </c>
      <c r="BY90" s="2991">
        <f t="shared" si="120"/>
        <v>767.27837259100647</v>
      </c>
      <c r="BZ90" s="552"/>
      <c r="CA90" s="552"/>
      <c r="CB90" s="552"/>
      <c r="CC90" s="552"/>
    </row>
    <row r="91" spans="1:81" s="28" customFormat="1" ht="43.5" customHeight="1">
      <c r="A91" s="2195" t="s">
        <v>62</v>
      </c>
      <c r="B91" s="3036" t="s">
        <v>71</v>
      </c>
      <c r="C91" s="1653"/>
      <c r="D91" s="1653"/>
      <c r="E91" s="1504"/>
      <c r="F91" s="1504"/>
      <c r="G91" s="1453">
        <f>G92</f>
        <v>737433.48</v>
      </c>
      <c r="H91" s="1453">
        <f t="shared" ref="H91:BH91" si="121">H92</f>
        <v>696368.04799999995</v>
      </c>
      <c r="I91" s="1655">
        <f t="shared" si="121"/>
        <v>39506</v>
      </c>
      <c r="J91" s="1655">
        <f t="shared" si="121"/>
        <v>259.43200000000002</v>
      </c>
      <c r="K91" s="1655">
        <f t="shared" si="121"/>
        <v>737174</v>
      </c>
      <c r="L91" s="1655">
        <f t="shared" si="121"/>
        <v>697668</v>
      </c>
      <c r="M91" s="1655">
        <f t="shared" si="121"/>
        <v>180295.75557199999</v>
      </c>
      <c r="N91" s="1655">
        <f t="shared" si="121"/>
        <v>93324.861402999988</v>
      </c>
      <c r="O91" s="1655">
        <f t="shared" si="121"/>
        <v>13779.018499999998</v>
      </c>
      <c r="P91" s="1655">
        <f t="shared" si="121"/>
        <v>13779.018499999998</v>
      </c>
      <c r="Q91" s="1655">
        <f t="shared" si="121"/>
        <v>0</v>
      </c>
      <c r="R91" s="1655">
        <f t="shared" si="121"/>
        <v>0</v>
      </c>
      <c r="S91" s="1655">
        <f t="shared" si="121"/>
        <v>228729.79300000001</v>
      </c>
      <c r="T91" s="1655">
        <f t="shared" si="121"/>
        <v>227729.79300000001</v>
      </c>
      <c r="U91" s="1655">
        <f t="shared" si="121"/>
        <v>1000</v>
      </c>
      <c r="V91" s="1655">
        <f t="shared" si="121"/>
        <v>0</v>
      </c>
      <c r="W91" s="1655"/>
      <c r="X91" s="1655"/>
      <c r="Y91" s="1655">
        <f t="shared" si="113"/>
        <v>227729.79300000001</v>
      </c>
      <c r="Z91" s="1655">
        <f t="shared" si="121"/>
        <v>10501.658100000001</v>
      </c>
      <c r="AA91" s="1655">
        <f t="shared" si="121"/>
        <v>10501.658100000001</v>
      </c>
      <c r="AB91" s="1655">
        <f t="shared" si="121"/>
        <v>0</v>
      </c>
      <c r="AC91" s="1655">
        <f t="shared" si="121"/>
        <v>0</v>
      </c>
      <c r="AD91" s="1655">
        <f t="shared" si="121"/>
        <v>70032.647770999989</v>
      </c>
      <c r="AE91" s="1655">
        <f t="shared" si="121"/>
        <v>70032.647770999989</v>
      </c>
      <c r="AF91" s="1655">
        <f t="shared" si="121"/>
        <v>0</v>
      </c>
      <c r="AG91" s="1655">
        <f t="shared" si="121"/>
        <v>0</v>
      </c>
      <c r="AH91" s="1655">
        <f t="shared" si="121"/>
        <v>13779.018499999998</v>
      </c>
      <c r="AI91" s="1655">
        <f t="shared" si="121"/>
        <v>13779.018499999998</v>
      </c>
      <c r="AJ91" s="1655">
        <f t="shared" si="121"/>
        <v>0</v>
      </c>
      <c r="AK91" s="1655">
        <f t="shared" si="121"/>
        <v>0</v>
      </c>
      <c r="AL91" s="1655">
        <f t="shared" si="121"/>
        <v>228729.79300000001</v>
      </c>
      <c r="AM91" s="1655">
        <f t="shared" si="121"/>
        <v>227729.79300000001</v>
      </c>
      <c r="AN91" s="1655">
        <f t="shared" si="121"/>
        <v>1000</v>
      </c>
      <c r="AO91" s="1655">
        <f t="shared" si="121"/>
        <v>0</v>
      </c>
      <c r="AP91" s="1453">
        <f t="shared" si="121"/>
        <v>449070.73</v>
      </c>
      <c r="AQ91" s="1453">
        <f t="shared" si="121"/>
        <v>448070.73</v>
      </c>
      <c r="AR91" s="1656">
        <f t="shared" si="121"/>
        <v>1000</v>
      </c>
      <c r="AS91" s="1656">
        <f t="shared" si="121"/>
        <v>0</v>
      </c>
      <c r="AT91" s="1656">
        <f t="shared" si="121"/>
        <v>282389.065</v>
      </c>
      <c r="AU91" s="1656">
        <f t="shared" si="121"/>
        <v>248082.065</v>
      </c>
      <c r="AV91" s="1656">
        <f t="shared" si="121"/>
        <v>25000</v>
      </c>
      <c r="AW91" s="1656">
        <f t="shared" si="121"/>
        <v>7007</v>
      </c>
      <c r="AX91" s="1656">
        <f t="shared" si="121"/>
        <v>0</v>
      </c>
      <c r="AY91" s="1656">
        <f t="shared" si="121"/>
        <v>274839.11300000001</v>
      </c>
      <c r="AZ91" s="1656">
        <f t="shared" si="121"/>
        <v>240970.11300000001</v>
      </c>
      <c r="BA91" s="1656">
        <f t="shared" si="121"/>
        <v>25000</v>
      </c>
      <c r="BB91" s="1656">
        <f t="shared" si="121"/>
        <v>9869</v>
      </c>
      <c r="BC91" s="1656">
        <f t="shared" si="121"/>
        <v>0</v>
      </c>
      <c r="BD91" s="1656">
        <f t="shared" si="121"/>
        <v>0</v>
      </c>
      <c r="BE91" s="1656">
        <f t="shared" si="121"/>
        <v>0</v>
      </c>
      <c r="BF91" s="1656">
        <f t="shared" si="121"/>
        <v>0</v>
      </c>
      <c r="BG91" s="3668">
        <f t="shared" si="121"/>
        <v>244434.00200000001</v>
      </c>
      <c r="BH91" s="1655">
        <f t="shared" si="121"/>
        <v>244434</v>
      </c>
      <c r="BI91" s="1655" t="e">
        <f>BI92+#REF!</f>
        <v>#REF!</v>
      </c>
      <c r="BJ91" s="1691"/>
      <c r="BK91" s="1691"/>
      <c r="BL91" s="1691"/>
      <c r="BM91" s="1692">
        <f t="shared" si="118"/>
        <v>99.445219232689439</v>
      </c>
      <c r="BN91" s="1692">
        <f t="shared" si="116"/>
        <v>98.529493456127113</v>
      </c>
      <c r="BO91" s="1691"/>
      <c r="BP91" s="1659"/>
      <c r="BQ91" s="1370"/>
      <c r="BR91" s="1370"/>
      <c r="BS91" s="19"/>
      <c r="BT91" s="1370"/>
      <c r="BU91" s="1370"/>
      <c r="BV91" s="1370"/>
      <c r="BW91" s="1370"/>
      <c r="BX91" s="1651">
        <f>SUMIF($BO$96:$BO$190,"A",$BG$96:$BG$190)</f>
        <v>199769</v>
      </c>
      <c r="BY91" s="1651">
        <f>SUMIF($BO$96:$BO$190,"B",$BG$96:$BG$190)</f>
        <v>0</v>
      </c>
      <c r="BZ91" s="1651">
        <f>SUMIF($BO$96:$BO$190,"C",$BG$96:$BG$190)</f>
        <v>14818.002</v>
      </c>
      <c r="CA91" s="1651">
        <f>SUMIF($BO$96:$BO$190,"X",$BG$96:$BG$190)</f>
        <v>29847</v>
      </c>
      <c r="CB91" s="24">
        <f>SUM(BX91:CA91)</f>
        <v>244434.00200000001</v>
      </c>
      <c r="CC91" s="24">
        <f>BG91-CB91</f>
        <v>0</v>
      </c>
    </row>
    <row r="92" spans="1:81" s="28" customFormat="1" ht="39.75" customHeight="1">
      <c r="A92" s="2195" t="s">
        <v>41</v>
      </c>
      <c r="B92" s="3037" t="s">
        <v>72</v>
      </c>
      <c r="C92" s="1653"/>
      <c r="D92" s="1653"/>
      <c r="E92" s="1504"/>
      <c r="F92" s="1504"/>
      <c r="G92" s="1453">
        <f t="shared" ref="G92:V92" si="122">G93+G185</f>
        <v>737433.48</v>
      </c>
      <c r="H92" s="1453">
        <f t="shared" si="122"/>
        <v>696368.04799999995</v>
      </c>
      <c r="I92" s="1655">
        <f t="shared" si="122"/>
        <v>39506</v>
      </c>
      <c r="J92" s="1655">
        <f t="shared" si="122"/>
        <v>259.43200000000002</v>
      </c>
      <c r="K92" s="1655">
        <f t="shared" si="122"/>
        <v>737174</v>
      </c>
      <c r="L92" s="1655">
        <f t="shared" si="122"/>
        <v>697668</v>
      </c>
      <c r="M92" s="1655">
        <f t="shared" si="122"/>
        <v>180295.75557199999</v>
      </c>
      <c r="N92" s="1655">
        <f t="shared" si="122"/>
        <v>93324.861402999988</v>
      </c>
      <c r="O92" s="1655">
        <f t="shared" si="122"/>
        <v>13779.018499999998</v>
      </c>
      <c r="P92" s="1655">
        <f t="shared" si="122"/>
        <v>13779.018499999998</v>
      </c>
      <c r="Q92" s="1655">
        <f t="shared" si="122"/>
        <v>0</v>
      </c>
      <c r="R92" s="1655">
        <f t="shared" si="122"/>
        <v>0</v>
      </c>
      <c r="S92" s="1655">
        <f t="shared" si="122"/>
        <v>228729.79300000001</v>
      </c>
      <c r="T92" s="1655">
        <f t="shared" si="122"/>
        <v>227729.79300000001</v>
      </c>
      <c r="U92" s="1655">
        <f t="shared" si="122"/>
        <v>1000</v>
      </c>
      <c r="V92" s="1655">
        <f t="shared" si="122"/>
        <v>0</v>
      </c>
      <c r="W92" s="1655"/>
      <c r="X92" s="1655"/>
      <c r="Y92" s="1655">
        <f t="shared" si="113"/>
        <v>227729.79300000001</v>
      </c>
      <c r="Z92" s="1655">
        <f t="shared" ref="Z92:BI92" si="123">Z93+Z185</f>
        <v>10501.658100000001</v>
      </c>
      <c r="AA92" s="1655">
        <f t="shared" si="123"/>
        <v>10501.658100000001</v>
      </c>
      <c r="AB92" s="1655">
        <f t="shared" si="123"/>
        <v>0</v>
      </c>
      <c r="AC92" s="1655">
        <f t="shared" si="123"/>
        <v>0</v>
      </c>
      <c r="AD92" s="1655">
        <f t="shared" si="123"/>
        <v>70032.647770999989</v>
      </c>
      <c r="AE92" s="1655">
        <f t="shared" si="123"/>
        <v>70032.647770999989</v>
      </c>
      <c r="AF92" s="1655">
        <f t="shared" si="123"/>
        <v>0</v>
      </c>
      <c r="AG92" s="1655">
        <f t="shared" si="123"/>
        <v>0</v>
      </c>
      <c r="AH92" s="1655">
        <f t="shared" si="123"/>
        <v>13779.018499999998</v>
      </c>
      <c r="AI92" s="1655">
        <f t="shared" si="123"/>
        <v>13779.018499999998</v>
      </c>
      <c r="AJ92" s="1655">
        <f t="shared" si="123"/>
        <v>0</v>
      </c>
      <c r="AK92" s="1655">
        <f t="shared" si="123"/>
        <v>0</v>
      </c>
      <c r="AL92" s="1655">
        <f t="shared" si="123"/>
        <v>228729.79300000001</v>
      </c>
      <c r="AM92" s="1655">
        <f t="shared" si="123"/>
        <v>227729.79300000001</v>
      </c>
      <c r="AN92" s="1655">
        <f t="shared" si="123"/>
        <v>1000</v>
      </c>
      <c r="AO92" s="1655">
        <f t="shared" si="123"/>
        <v>0</v>
      </c>
      <c r="AP92" s="1453">
        <f t="shared" si="123"/>
        <v>449070.73</v>
      </c>
      <c r="AQ92" s="1453">
        <f t="shared" si="123"/>
        <v>448070.73</v>
      </c>
      <c r="AR92" s="1656">
        <f t="shared" si="123"/>
        <v>1000</v>
      </c>
      <c r="AS92" s="1656">
        <f t="shared" si="123"/>
        <v>0</v>
      </c>
      <c r="AT92" s="1656">
        <f t="shared" si="123"/>
        <v>282389.065</v>
      </c>
      <c r="AU92" s="1656">
        <f t="shared" si="123"/>
        <v>248082.065</v>
      </c>
      <c r="AV92" s="1656">
        <f t="shared" si="123"/>
        <v>25000</v>
      </c>
      <c r="AW92" s="1656">
        <f t="shared" si="123"/>
        <v>7007</v>
      </c>
      <c r="AX92" s="1656">
        <f t="shared" si="123"/>
        <v>0</v>
      </c>
      <c r="AY92" s="1656">
        <f t="shared" si="123"/>
        <v>274839.11300000001</v>
      </c>
      <c r="AZ92" s="1656">
        <f t="shared" si="123"/>
        <v>240970.11300000001</v>
      </c>
      <c r="BA92" s="1656">
        <f t="shared" si="123"/>
        <v>25000</v>
      </c>
      <c r="BB92" s="1656">
        <f t="shared" si="123"/>
        <v>9869</v>
      </c>
      <c r="BC92" s="1656">
        <f t="shared" si="123"/>
        <v>0</v>
      </c>
      <c r="BD92" s="1656">
        <f t="shared" si="123"/>
        <v>0</v>
      </c>
      <c r="BE92" s="1656">
        <f t="shared" si="123"/>
        <v>0</v>
      </c>
      <c r="BF92" s="1656">
        <f t="shared" si="123"/>
        <v>0</v>
      </c>
      <c r="BG92" s="3668">
        <f t="shared" si="123"/>
        <v>244434.00200000001</v>
      </c>
      <c r="BH92" s="1655">
        <f t="shared" si="123"/>
        <v>244434</v>
      </c>
      <c r="BI92" s="1655" t="e">
        <f t="shared" si="123"/>
        <v>#REF!</v>
      </c>
      <c r="BJ92" s="1691"/>
      <c r="BK92" s="1691"/>
      <c r="BL92" s="1691"/>
      <c r="BM92" s="1692">
        <f t="shared" si="118"/>
        <v>99.445219232689439</v>
      </c>
      <c r="BN92" s="1692">
        <f t="shared" si="116"/>
        <v>98.529493456127113</v>
      </c>
      <c r="BO92" s="1691"/>
      <c r="BP92" s="1659"/>
      <c r="BQ92" s="1370"/>
      <c r="BR92" s="1370"/>
      <c r="BS92" s="19"/>
      <c r="BT92" s="1370"/>
      <c r="BU92" s="1370"/>
      <c r="BV92" s="1370"/>
      <c r="BW92" s="1370"/>
      <c r="BX92" s="1660"/>
      <c r="BY92" s="53"/>
    </row>
    <row r="93" spans="1:81" s="28" customFormat="1" ht="40.5" customHeight="1">
      <c r="A93" s="3038" t="s">
        <v>73</v>
      </c>
      <c r="B93" s="3039" t="s">
        <v>63</v>
      </c>
      <c r="C93" s="1653"/>
      <c r="D93" s="1653"/>
      <c r="E93" s="1504"/>
      <c r="F93" s="1504"/>
      <c r="G93" s="1453">
        <f t="shared" ref="G93:V93" si="124">G94+G111+G135+G161</f>
        <v>611433.48</v>
      </c>
      <c r="H93" s="1453">
        <f t="shared" si="124"/>
        <v>595368.04799999995</v>
      </c>
      <c r="I93" s="1655">
        <f t="shared" si="124"/>
        <v>14506</v>
      </c>
      <c r="J93" s="1655">
        <f t="shared" si="124"/>
        <v>259.43200000000002</v>
      </c>
      <c r="K93" s="1655">
        <f t="shared" si="124"/>
        <v>611174</v>
      </c>
      <c r="L93" s="1655">
        <f t="shared" si="124"/>
        <v>596668</v>
      </c>
      <c r="M93" s="1655">
        <f t="shared" si="124"/>
        <v>178798.192572</v>
      </c>
      <c r="N93" s="1655">
        <f t="shared" si="124"/>
        <v>91827.298402999993</v>
      </c>
      <c r="O93" s="1655">
        <f t="shared" si="124"/>
        <v>13779.018499999998</v>
      </c>
      <c r="P93" s="1655">
        <f t="shared" si="124"/>
        <v>13779.018499999998</v>
      </c>
      <c r="Q93" s="1655">
        <f t="shared" si="124"/>
        <v>0</v>
      </c>
      <c r="R93" s="1655">
        <f t="shared" si="124"/>
        <v>0</v>
      </c>
      <c r="S93" s="1655">
        <f t="shared" si="124"/>
        <v>158029.79300000001</v>
      </c>
      <c r="T93" s="1655">
        <f t="shared" si="124"/>
        <v>157029.79300000001</v>
      </c>
      <c r="U93" s="1655">
        <f t="shared" si="124"/>
        <v>1000</v>
      </c>
      <c r="V93" s="1655">
        <f t="shared" si="124"/>
        <v>0</v>
      </c>
      <c r="W93" s="1655"/>
      <c r="X93" s="1655"/>
      <c r="Y93" s="1655">
        <f t="shared" si="113"/>
        <v>157029.79300000001</v>
      </c>
      <c r="Z93" s="1655">
        <f t="shared" ref="Z93:BI93" si="125">Z94+Z111+Z135+Z161</f>
        <v>10501.658100000001</v>
      </c>
      <c r="AA93" s="1655">
        <f t="shared" si="125"/>
        <v>10501.658100000001</v>
      </c>
      <c r="AB93" s="1655">
        <f t="shared" si="125"/>
        <v>0</v>
      </c>
      <c r="AC93" s="1655">
        <f t="shared" si="125"/>
        <v>0</v>
      </c>
      <c r="AD93" s="1655">
        <f t="shared" si="125"/>
        <v>68535.084770999994</v>
      </c>
      <c r="AE93" s="1655">
        <f t="shared" si="125"/>
        <v>68535.084770999994</v>
      </c>
      <c r="AF93" s="1655">
        <f t="shared" si="125"/>
        <v>0</v>
      </c>
      <c r="AG93" s="1655">
        <f t="shared" si="125"/>
        <v>0</v>
      </c>
      <c r="AH93" s="1655">
        <f t="shared" si="125"/>
        <v>13779.018499999998</v>
      </c>
      <c r="AI93" s="1655">
        <f t="shared" si="125"/>
        <v>13779.018499999998</v>
      </c>
      <c r="AJ93" s="1655">
        <f t="shared" si="125"/>
        <v>0</v>
      </c>
      <c r="AK93" s="1655">
        <f t="shared" si="125"/>
        <v>0</v>
      </c>
      <c r="AL93" s="1655">
        <f t="shared" si="125"/>
        <v>158029.79300000001</v>
      </c>
      <c r="AM93" s="1655">
        <f t="shared" si="125"/>
        <v>157029.79300000001</v>
      </c>
      <c r="AN93" s="1655">
        <f t="shared" si="125"/>
        <v>1000</v>
      </c>
      <c r="AO93" s="1655">
        <f t="shared" si="125"/>
        <v>0</v>
      </c>
      <c r="AP93" s="1453">
        <f t="shared" si="125"/>
        <v>378370.73</v>
      </c>
      <c r="AQ93" s="1453">
        <f t="shared" si="125"/>
        <v>377370.73</v>
      </c>
      <c r="AR93" s="1656">
        <f t="shared" si="125"/>
        <v>1000</v>
      </c>
      <c r="AS93" s="1656">
        <f t="shared" si="125"/>
        <v>0</v>
      </c>
      <c r="AT93" s="1656">
        <f t="shared" si="125"/>
        <v>227089.065</v>
      </c>
      <c r="AU93" s="1656">
        <f t="shared" si="125"/>
        <v>217782.065</v>
      </c>
      <c r="AV93" s="1656">
        <f t="shared" si="125"/>
        <v>0</v>
      </c>
      <c r="AW93" s="1656">
        <f t="shared" si="125"/>
        <v>7007</v>
      </c>
      <c r="AX93" s="1656">
        <f t="shared" si="125"/>
        <v>0</v>
      </c>
      <c r="AY93" s="1656">
        <f t="shared" si="125"/>
        <v>219539.11300000001</v>
      </c>
      <c r="AZ93" s="1656">
        <f t="shared" si="125"/>
        <v>210670.11300000001</v>
      </c>
      <c r="BA93" s="1656">
        <f t="shared" si="125"/>
        <v>0</v>
      </c>
      <c r="BB93" s="1656">
        <f t="shared" si="125"/>
        <v>9869</v>
      </c>
      <c r="BC93" s="1656">
        <f t="shared" si="125"/>
        <v>0</v>
      </c>
      <c r="BD93" s="1656">
        <f t="shared" si="125"/>
        <v>0</v>
      </c>
      <c r="BE93" s="1656">
        <f t="shared" si="125"/>
        <v>0</v>
      </c>
      <c r="BF93" s="1656">
        <f t="shared" si="125"/>
        <v>0</v>
      </c>
      <c r="BG93" s="3668">
        <f t="shared" si="125"/>
        <v>214134.00200000001</v>
      </c>
      <c r="BH93" s="1655">
        <f t="shared" si="125"/>
        <v>214134</v>
      </c>
      <c r="BI93" s="1655" t="e">
        <f t="shared" si="125"/>
        <v>#REF!</v>
      </c>
      <c r="BJ93" s="1691"/>
      <c r="BK93" s="1691"/>
      <c r="BL93" s="1691"/>
      <c r="BM93" s="1692">
        <f t="shared" si="118"/>
        <v>99.351104579263549</v>
      </c>
      <c r="BN93" s="1692">
        <f t="shared" si="116"/>
        <v>98.324902006967392</v>
      </c>
      <c r="BO93" s="1691"/>
      <c r="BP93" s="1659"/>
      <c r="BQ93" s="1370"/>
      <c r="BR93" s="1370"/>
      <c r="BS93" s="19"/>
      <c r="BT93" s="1370"/>
      <c r="BU93" s="1370"/>
      <c r="BV93" s="1370"/>
      <c r="BW93" s="1370"/>
      <c r="BX93" s="1660"/>
      <c r="BY93" s="53"/>
    </row>
    <row r="94" spans="1:81" s="28" customFormat="1" ht="29.25" customHeight="1">
      <c r="A94" s="2195" t="s">
        <v>46</v>
      </c>
      <c r="B94" s="1661" t="s">
        <v>55</v>
      </c>
      <c r="C94" s="1653"/>
      <c r="D94" s="1653"/>
      <c r="E94" s="1504"/>
      <c r="F94" s="1504"/>
      <c r="G94" s="1453">
        <f t="shared" ref="G94:V94" si="126">G95+G108</f>
        <v>171003</v>
      </c>
      <c r="H94" s="1453">
        <f t="shared" si="126"/>
        <v>165003</v>
      </c>
      <c r="I94" s="1655">
        <f t="shared" si="126"/>
        <v>6000</v>
      </c>
      <c r="J94" s="1655">
        <f t="shared" si="126"/>
        <v>0</v>
      </c>
      <c r="K94" s="1655">
        <f t="shared" si="126"/>
        <v>171003</v>
      </c>
      <c r="L94" s="1655">
        <f t="shared" si="126"/>
        <v>165003</v>
      </c>
      <c r="M94" s="1655">
        <f t="shared" si="126"/>
        <v>38872.814402999997</v>
      </c>
      <c r="N94" s="1655">
        <f t="shared" si="126"/>
        <v>16464.746403000001</v>
      </c>
      <c r="O94" s="1655">
        <f t="shared" si="126"/>
        <v>3405.1351999999997</v>
      </c>
      <c r="P94" s="1655">
        <f t="shared" si="126"/>
        <v>3405.1351999999997</v>
      </c>
      <c r="Q94" s="1655">
        <f t="shared" si="126"/>
        <v>0</v>
      </c>
      <c r="R94" s="1655">
        <f t="shared" si="126"/>
        <v>0</v>
      </c>
      <c r="S94" s="1655">
        <f t="shared" si="126"/>
        <v>41030</v>
      </c>
      <c r="T94" s="1655">
        <f t="shared" si="126"/>
        <v>40030</v>
      </c>
      <c r="U94" s="1655">
        <f t="shared" si="126"/>
        <v>1000</v>
      </c>
      <c r="V94" s="1655">
        <f t="shared" si="126"/>
        <v>0</v>
      </c>
      <c r="W94" s="1655"/>
      <c r="X94" s="1655"/>
      <c r="Y94" s="1655">
        <f t="shared" si="113"/>
        <v>40030</v>
      </c>
      <c r="Z94" s="1655">
        <f t="shared" ref="Z94:BG94" si="127">Z95+Z108</f>
        <v>2043.5449000000001</v>
      </c>
      <c r="AA94" s="1655">
        <f t="shared" si="127"/>
        <v>2043.5449000000001</v>
      </c>
      <c r="AB94" s="1655">
        <f t="shared" si="127"/>
        <v>0</v>
      </c>
      <c r="AC94" s="1655">
        <f t="shared" si="127"/>
        <v>0</v>
      </c>
      <c r="AD94" s="1655">
        <f t="shared" si="127"/>
        <v>8538.9747710000011</v>
      </c>
      <c r="AE94" s="1655">
        <f t="shared" si="127"/>
        <v>8538.9747710000011</v>
      </c>
      <c r="AF94" s="1655">
        <f t="shared" si="127"/>
        <v>0</v>
      </c>
      <c r="AG94" s="1655">
        <f t="shared" si="127"/>
        <v>0</v>
      </c>
      <c r="AH94" s="1655">
        <f t="shared" si="127"/>
        <v>3405.1351999999997</v>
      </c>
      <c r="AI94" s="1655">
        <f t="shared" si="127"/>
        <v>3405.1351999999997</v>
      </c>
      <c r="AJ94" s="1655">
        <f t="shared" si="127"/>
        <v>0</v>
      </c>
      <c r="AK94" s="1655">
        <f t="shared" si="127"/>
        <v>0</v>
      </c>
      <c r="AL94" s="1655">
        <f t="shared" si="127"/>
        <v>41030</v>
      </c>
      <c r="AM94" s="1655">
        <f t="shared" si="127"/>
        <v>40030</v>
      </c>
      <c r="AN94" s="1655">
        <f t="shared" si="127"/>
        <v>1000</v>
      </c>
      <c r="AO94" s="1655">
        <f t="shared" si="127"/>
        <v>0</v>
      </c>
      <c r="AP94" s="1453">
        <f t="shared" si="127"/>
        <v>97056.740999999995</v>
      </c>
      <c r="AQ94" s="1453">
        <f t="shared" si="127"/>
        <v>96056.740999999995</v>
      </c>
      <c r="AR94" s="1656">
        <f t="shared" si="127"/>
        <v>1000</v>
      </c>
      <c r="AS94" s="1656">
        <f t="shared" si="127"/>
        <v>0</v>
      </c>
      <c r="AT94" s="1656">
        <f t="shared" si="127"/>
        <v>73946.258999999991</v>
      </c>
      <c r="AU94" s="1656">
        <f t="shared" si="127"/>
        <v>68946.258999999991</v>
      </c>
      <c r="AV94" s="1656">
        <f t="shared" si="127"/>
        <v>0</v>
      </c>
      <c r="AW94" s="1656">
        <f t="shared" si="127"/>
        <v>5000</v>
      </c>
      <c r="AX94" s="1656">
        <f t="shared" si="127"/>
        <v>0</v>
      </c>
      <c r="AY94" s="1656">
        <f t="shared" si="127"/>
        <v>73946.258999999991</v>
      </c>
      <c r="AZ94" s="1656">
        <f t="shared" si="127"/>
        <v>68946.258999999991</v>
      </c>
      <c r="BA94" s="1656">
        <f t="shared" si="127"/>
        <v>0</v>
      </c>
      <c r="BB94" s="1656">
        <f t="shared" si="127"/>
        <v>5000</v>
      </c>
      <c r="BC94" s="1656">
        <f t="shared" si="127"/>
        <v>0</v>
      </c>
      <c r="BD94" s="1656">
        <f t="shared" si="127"/>
        <v>0</v>
      </c>
      <c r="BE94" s="1656">
        <f t="shared" si="127"/>
        <v>0</v>
      </c>
      <c r="BF94" s="1656">
        <f t="shared" si="127"/>
        <v>0</v>
      </c>
      <c r="BG94" s="3668">
        <f t="shared" si="127"/>
        <v>55117</v>
      </c>
      <c r="BH94" s="1655">
        <f>'PL 3 PB DATP'!H20</f>
        <v>55117</v>
      </c>
      <c r="BI94" s="1655" t="e">
        <f>SUM(BI96:BI841)</f>
        <v>#REF!</v>
      </c>
      <c r="BJ94" s="1691"/>
      <c r="BK94" s="1691"/>
      <c r="BL94" s="1691"/>
      <c r="BM94" s="1692">
        <f t="shared" si="118"/>
        <v>91.618783294849166</v>
      </c>
      <c r="BN94" s="1692">
        <f t="shared" si="116"/>
        <v>79.941973356378924</v>
      </c>
      <c r="BO94" s="1691"/>
      <c r="BP94" s="1659"/>
      <c r="BQ94" s="1370"/>
      <c r="BR94" s="1370"/>
      <c r="BS94" s="19"/>
      <c r="BT94" s="1370"/>
      <c r="BU94" s="1370"/>
      <c r="BV94" s="1370"/>
      <c r="BW94" s="1370"/>
      <c r="BX94" s="1660">
        <f>BH94-BG94</f>
        <v>0</v>
      </c>
      <c r="BY94" s="53"/>
    </row>
    <row r="95" spans="1:81" s="28" customFormat="1" ht="41.25" customHeight="1">
      <c r="A95" s="2195" t="s">
        <v>73</v>
      </c>
      <c r="B95" s="1661" t="s">
        <v>2422</v>
      </c>
      <c r="C95" s="1653"/>
      <c r="D95" s="1653"/>
      <c r="E95" s="1504"/>
      <c r="F95" s="1504"/>
      <c r="G95" s="1453">
        <f t="shared" ref="G95:AL95" si="128">SUM(G96:G107)</f>
        <v>154003</v>
      </c>
      <c r="H95" s="1453">
        <f t="shared" si="128"/>
        <v>151003</v>
      </c>
      <c r="I95" s="1453">
        <f t="shared" si="128"/>
        <v>3000</v>
      </c>
      <c r="J95" s="1453">
        <f t="shared" si="128"/>
        <v>0</v>
      </c>
      <c r="K95" s="1453">
        <f t="shared" si="128"/>
        <v>154003</v>
      </c>
      <c r="L95" s="1453">
        <f t="shared" si="128"/>
        <v>151003</v>
      </c>
      <c r="M95" s="1453">
        <f t="shared" si="128"/>
        <v>38872.814402999997</v>
      </c>
      <c r="N95" s="1453">
        <f t="shared" si="128"/>
        <v>16464.746403000001</v>
      </c>
      <c r="O95" s="1453">
        <f t="shared" si="128"/>
        <v>3405.1351999999997</v>
      </c>
      <c r="P95" s="1453">
        <f t="shared" si="128"/>
        <v>3405.1351999999997</v>
      </c>
      <c r="Q95" s="1453">
        <f t="shared" si="128"/>
        <v>0</v>
      </c>
      <c r="R95" s="1453">
        <f t="shared" si="128"/>
        <v>0</v>
      </c>
      <c r="S95" s="1453">
        <f t="shared" si="128"/>
        <v>39530</v>
      </c>
      <c r="T95" s="1453">
        <f t="shared" si="128"/>
        <v>38530</v>
      </c>
      <c r="U95" s="1453">
        <f t="shared" si="128"/>
        <v>1000</v>
      </c>
      <c r="V95" s="1453">
        <f t="shared" si="128"/>
        <v>0</v>
      </c>
      <c r="W95" s="1453">
        <f t="shared" si="128"/>
        <v>7982</v>
      </c>
      <c r="X95" s="1453">
        <f t="shared" si="128"/>
        <v>5838.741</v>
      </c>
      <c r="Y95" s="1453">
        <f t="shared" si="128"/>
        <v>34568.740999999995</v>
      </c>
      <c r="Z95" s="1453">
        <f t="shared" si="128"/>
        <v>2043.5449000000001</v>
      </c>
      <c r="AA95" s="1453">
        <f t="shared" si="128"/>
        <v>2043.5449000000001</v>
      </c>
      <c r="AB95" s="1453">
        <f t="shared" si="128"/>
        <v>0</v>
      </c>
      <c r="AC95" s="1453">
        <f t="shared" si="128"/>
        <v>0</v>
      </c>
      <c r="AD95" s="1453">
        <f t="shared" si="128"/>
        <v>7538.9747710000001</v>
      </c>
      <c r="AE95" s="1453">
        <f t="shared" si="128"/>
        <v>7538.9747710000001</v>
      </c>
      <c r="AF95" s="1453">
        <f t="shared" si="128"/>
        <v>0</v>
      </c>
      <c r="AG95" s="1453">
        <f t="shared" si="128"/>
        <v>0</v>
      </c>
      <c r="AH95" s="1453">
        <f t="shared" si="128"/>
        <v>3405.1351999999997</v>
      </c>
      <c r="AI95" s="1453">
        <f t="shared" si="128"/>
        <v>3405.1351999999997</v>
      </c>
      <c r="AJ95" s="1453">
        <f t="shared" si="128"/>
        <v>0</v>
      </c>
      <c r="AK95" s="1453">
        <f t="shared" si="128"/>
        <v>0</v>
      </c>
      <c r="AL95" s="1453">
        <f t="shared" si="128"/>
        <v>39530</v>
      </c>
      <c r="AM95" s="1453">
        <f t="shared" ref="AM95:BG95" si="129">SUM(AM96:AM107)</f>
        <v>38530</v>
      </c>
      <c r="AN95" s="1453">
        <f t="shared" si="129"/>
        <v>1000</v>
      </c>
      <c r="AO95" s="1453">
        <f t="shared" si="129"/>
        <v>0</v>
      </c>
      <c r="AP95" s="1453">
        <f t="shared" si="129"/>
        <v>93556.740999999995</v>
      </c>
      <c r="AQ95" s="1453">
        <f t="shared" si="129"/>
        <v>92556.740999999995</v>
      </c>
      <c r="AR95" s="1453">
        <f t="shared" si="129"/>
        <v>1000</v>
      </c>
      <c r="AS95" s="1453">
        <f t="shared" si="129"/>
        <v>0</v>
      </c>
      <c r="AT95" s="1453">
        <f t="shared" si="129"/>
        <v>60446.258999999998</v>
      </c>
      <c r="AU95" s="1453">
        <f t="shared" si="129"/>
        <v>58446.258999999998</v>
      </c>
      <c r="AV95" s="1453">
        <f t="shared" si="129"/>
        <v>0</v>
      </c>
      <c r="AW95" s="1453">
        <f t="shared" si="129"/>
        <v>2000</v>
      </c>
      <c r="AX95" s="1453">
        <f t="shared" si="129"/>
        <v>0</v>
      </c>
      <c r="AY95" s="1453">
        <f t="shared" si="129"/>
        <v>60446.258999999998</v>
      </c>
      <c r="AZ95" s="1453">
        <f t="shared" si="129"/>
        <v>58446.258999999998</v>
      </c>
      <c r="BA95" s="1453">
        <f t="shared" si="129"/>
        <v>0</v>
      </c>
      <c r="BB95" s="1453">
        <f t="shared" si="129"/>
        <v>2000</v>
      </c>
      <c r="BC95" s="1453">
        <f t="shared" si="129"/>
        <v>0</v>
      </c>
      <c r="BD95" s="1453">
        <f t="shared" si="129"/>
        <v>0</v>
      </c>
      <c r="BE95" s="1453">
        <f t="shared" si="129"/>
        <v>0</v>
      </c>
      <c r="BF95" s="1453">
        <f t="shared" si="129"/>
        <v>0</v>
      </c>
      <c r="BG95" s="1453">
        <f t="shared" si="129"/>
        <v>51761</v>
      </c>
      <c r="BH95" s="1655"/>
      <c r="BI95" s="1655"/>
      <c r="BJ95" s="1691"/>
      <c r="BK95" s="1691"/>
      <c r="BL95" s="1691"/>
      <c r="BM95" s="1692">
        <f t="shared" si="118"/>
        <v>95.572764117269188</v>
      </c>
      <c r="BN95" s="1692">
        <f t="shared" si="116"/>
        <v>88.561699047324822</v>
      </c>
      <c r="BO95" s="1691"/>
      <c r="BP95" s="1659"/>
      <c r="BQ95" s="1370"/>
      <c r="BR95" s="1370"/>
      <c r="BS95" s="19"/>
      <c r="BT95" s="1370"/>
      <c r="BU95" s="1370"/>
      <c r="BV95" s="1370"/>
      <c r="BW95" s="1370"/>
      <c r="BX95" s="1660"/>
      <c r="BY95" s="53"/>
    </row>
    <row r="96" spans="1:81" s="2509" customFormat="1" ht="44.25" customHeight="1">
      <c r="A96" s="2972">
        <v>1</v>
      </c>
      <c r="B96" s="3040" t="s">
        <v>2540</v>
      </c>
      <c r="C96" s="3041" t="s">
        <v>1104</v>
      </c>
      <c r="D96" s="3042" t="s">
        <v>1105</v>
      </c>
      <c r="E96" s="3486" t="s">
        <v>305</v>
      </c>
      <c r="F96" s="3468" t="s">
        <v>1106</v>
      </c>
      <c r="G96" s="3487">
        <v>8100</v>
      </c>
      <c r="H96" s="3487">
        <v>8100</v>
      </c>
      <c r="I96" s="1761"/>
      <c r="J96" s="1761"/>
      <c r="K96" s="1761">
        <v>8100</v>
      </c>
      <c r="L96" s="1761">
        <v>8100</v>
      </c>
      <c r="M96" s="1761">
        <v>1942.3416320000001</v>
      </c>
      <c r="N96" s="1761">
        <v>658.81563200000005</v>
      </c>
      <c r="O96" s="3043">
        <v>967.44529999999997</v>
      </c>
      <c r="P96" s="3043">
        <v>967.44529999999997</v>
      </c>
      <c r="Q96" s="1761"/>
      <c r="R96" s="1761"/>
      <c r="S96" s="1761">
        <f t="shared" si="90"/>
        <v>2050</v>
      </c>
      <c r="T96" s="1761">
        <v>2050</v>
      </c>
      <c r="U96" s="1761"/>
      <c r="V96" s="1761"/>
      <c r="W96" s="1761"/>
      <c r="X96" s="1761"/>
      <c r="Y96" s="1761">
        <f t="shared" si="113"/>
        <v>2050</v>
      </c>
      <c r="Z96" s="3043">
        <f t="shared" si="91"/>
        <v>0</v>
      </c>
      <c r="AA96" s="3043"/>
      <c r="AB96" s="1761"/>
      <c r="AC96" s="1761"/>
      <c r="AD96" s="3032">
        <f t="shared" si="92"/>
        <v>0</v>
      </c>
      <c r="AE96" s="3032"/>
      <c r="AF96" s="1761"/>
      <c r="AG96" s="1761"/>
      <c r="AH96" s="3032">
        <f t="shared" si="93"/>
        <v>967.44529999999997</v>
      </c>
      <c r="AI96" s="3043">
        <v>967.44529999999997</v>
      </c>
      <c r="AJ96" s="1761"/>
      <c r="AK96" s="1761"/>
      <c r="AL96" s="3032">
        <f t="shared" si="94"/>
        <v>2050</v>
      </c>
      <c r="AM96" s="1761">
        <v>2050</v>
      </c>
      <c r="AN96" s="1761"/>
      <c r="AO96" s="1761"/>
      <c r="AP96" s="3498">
        <f t="shared" si="95"/>
        <v>6100</v>
      </c>
      <c r="AQ96" s="3487">
        <v>6100</v>
      </c>
      <c r="AR96" s="3293">
        <v>0</v>
      </c>
      <c r="AS96" s="3293"/>
      <c r="AT96" s="3293">
        <f t="shared" si="96"/>
        <v>2000</v>
      </c>
      <c r="AU96" s="3293">
        <v>2000</v>
      </c>
      <c r="AV96" s="3293"/>
      <c r="AW96" s="3293"/>
      <c r="AX96" s="3293"/>
      <c r="AY96" s="3293">
        <f t="shared" si="97"/>
        <v>2000</v>
      </c>
      <c r="AZ96" s="3293">
        <v>2000</v>
      </c>
      <c r="BA96" s="3293"/>
      <c r="BB96" s="3293"/>
      <c r="BC96" s="3293"/>
      <c r="BD96" s="3293"/>
      <c r="BE96" s="3293"/>
      <c r="BF96" s="3293"/>
      <c r="BG96" s="3669">
        <v>2000</v>
      </c>
      <c r="BH96" s="1667"/>
      <c r="BI96" s="1761">
        <f>AP96-S96</f>
        <v>4050</v>
      </c>
      <c r="BJ96" s="3151">
        <v>2022</v>
      </c>
      <c r="BK96" s="3151" t="s">
        <v>2324</v>
      </c>
      <c r="BL96" s="3151" t="s">
        <v>2327</v>
      </c>
      <c r="BM96" s="1669">
        <f t="shared" si="118"/>
        <v>100</v>
      </c>
      <c r="BN96" s="1669">
        <f t="shared" si="116"/>
        <v>100</v>
      </c>
      <c r="BO96" s="3151" t="s">
        <v>40</v>
      </c>
      <c r="BP96" s="3044"/>
      <c r="BQ96" s="2927"/>
      <c r="BR96" s="2927"/>
      <c r="BS96" s="3360"/>
      <c r="BT96" s="2927"/>
      <c r="BU96" s="2927"/>
      <c r="BV96" s="2927" t="s">
        <v>2497</v>
      </c>
      <c r="BW96" s="2927" t="s">
        <v>2501</v>
      </c>
      <c r="BX96" s="1618"/>
      <c r="BY96" s="63"/>
      <c r="BZ96" s="488"/>
      <c r="CA96" s="488"/>
      <c r="CB96" s="488"/>
      <c r="CC96" s="488"/>
    </row>
    <row r="97" spans="1:81" s="2509" customFormat="1" ht="44.25" customHeight="1">
      <c r="A97" s="2972">
        <v>2</v>
      </c>
      <c r="B97" s="3045" t="s">
        <v>1107</v>
      </c>
      <c r="C97" s="3041" t="s">
        <v>1108</v>
      </c>
      <c r="D97" s="3041" t="s">
        <v>1109</v>
      </c>
      <c r="E97" s="3486" t="s">
        <v>305</v>
      </c>
      <c r="F97" s="3468" t="s">
        <v>1110</v>
      </c>
      <c r="G97" s="3487">
        <v>18000</v>
      </c>
      <c r="H97" s="3487">
        <v>15000</v>
      </c>
      <c r="I97" s="1761">
        <v>3000</v>
      </c>
      <c r="J97" s="1761"/>
      <c r="K97" s="1761">
        <v>18000</v>
      </c>
      <c r="L97" s="1761">
        <v>15000</v>
      </c>
      <c r="M97" s="1761">
        <v>2908.8710000000001</v>
      </c>
      <c r="N97" s="1761">
        <v>1579.423</v>
      </c>
      <c r="O97" s="3043">
        <v>784.05089999999996</v>
      </c>
      <c r="P97" s="3043">
        <v>784.05089999999996</v>
      </c>
      <c r="Q97" s="1761"/>
      <c r="R97" s="1761"/>
      <c r="S97" s="1761">
        <f t="shared" si="90"/>
        <v>5400</v>
      </c>
      <c r="T97" s="1761">
        <v>4400</v>
      </c>
      <c r="U97" s="1761">
        <v>1000</v>
      </c>
      <c r="V97" s="1761"/>
      <c r="W97" s="1761"/>
      <c r="X97" s="1761"/>
      <c r="Y97" s="1761">
        <f t="shared" si="113"/>
        <v>4400</v>
      </c>
      <c r="Z97" s="3043">
        <f t="shared" si="91"/>
        <v>784.05089999999996</v>
      </c>
      <c r="AA97" s="3043">
        <v>784.05089999999996</v>
      </c>
      <c r="AB97" s="1761"/>
      <c r="AC97" s="1761"/>
      <c r="AD97" s="3043">
        <f t="shared" si="92"/>
        <v>0</v>
      </c>
      <c r="AE97" s="3043"/>
      <c r="AF97" s="1761"/>
      <c r="AG97" s="1761"/>
      <c r="AH97" s="3043">
        <f t="shared" si="93"/>
        <v>784.05089999999996</v>
      </c>
      <c r="AI97" s="3043">
        <v>784.05089999999996</v>
      </c>
      <c r="AJ97" s="1761"/>
      <c r="AK97" s="1761"/>
      <c r="AL97" s="3043">
        <f t="shared" si="94"/>
        <v>5400</v>
      </c>
      <c r="AM97" s="1761">
        <v>4400</v>
      </c>
      <c r="AN97" s="1761">
        <v>1000</v>
      </c>
      <c r="AO97" s="1761"/>
      <c r="AP97" s="3635">
        <f t="shared" si="95"/>
        <v>12000.000000000002</v>
      </c>
      <c r="AQ97" s="3487">
        <v>11000.000000000002</v>
      </c>
      <c r="AR97" s="3293">
        <v>1000</v>
      </c>
      <c r="AS97" s="3293"/>
      <c r="AT97" s="3293">
        <f t="shared" si="96"/>
        <v>5999.9999999999982</v>
      </c>
      <c r="AU97" s="3293">
        <v>3999.9999999999982</v>
      </c>
      <c r="AV97" s="3293"/>
      <c r="AW97" s="3293">
        <v>2000</v>
      </c>
      <c r="AX97" s="3293"/>
      <c r="AY97" s="3293">
        <f t="shared" si="97"/>
        <v>5999.9999999999982</v>
      </c>
      <c r="AZ97" s="3293">
        <v>3999.9999999999982</v>
      </c>
      <c r="BA97" s="3293"/>
      <c r="BB97" s="3293">
        <v>2000</v>
      </c>
      <c r="BC97" s="3293"/>
      <c r="BD97" s="3293"/>
      <c r="BE97" s="3293"/>
      <c r="BF97" s="3293"/>
      <c r="BG97" s="3669">
        <v>4000</v>
      </c>
      <c r="BH97" s="1667"/>
      <c r="BI97" s="1761">
        <f t="shared" si="98"/>
        <v>6600.0000000000018</v>
      </c>
      <c r="BJ97" s="3151">
        <v>2022</v>
      </c>
      <c r="BK97" s="3151" t="s">
        <v>2324</v>
      </c>
      <c r="BL97" s="3151" t="s">
        <v>2327</v>
      </c>
      <c r="BM97" s="1669">
        <f t="shared" si="118"/>
        <v>100.00000000000003</v>
      </c>
      <c r="BN97" s="1669">
        <f t="shared" si="116"/>
        <v>100.00000000000004</v>
      </c>
      <c r="BO97" s="3151" t="s">
        <v>40</v>
      </c>
      <c r="BP97" s="3044"/>
      <c r="BQ97" s="2927"/>
      <c r="BR97" s="2927"/>
      <c r="BS97" s="3360"/>
      <c r="BT97" s="2927"/>
      <c r="BU97" s="2927"/>
      <c r="BV97" s="2927" t="s">
        <v>2497</v>
      </c>
      <c r="BW97" s="2927" t="s">
        <v>2501</v>
      </c>
      <c r="BX97" s="1618"/>
      <c r="BY97" s="63"/>
      <c r="BZ97" s="488"/>
      <c r="CA97" s="488"/>
      <c r="CB97" s="488"/>
      <c r="CC97" s="488"/>
    </row>
    <row r="98" spans="1:81" s="2509" customFormat="1" ht="44.25" customHeight="1">
      <c r="A98" s="2972">
        <v>3</v>
      </c>
      <c r="B98" s="3045" t="s">
        <v>1111</v>
      </c>
      <c r="C98" s="3046" t="s">
        <v>1108</v>
      </c>
      <c r="D98" s="3046" t="s">
        <v>1112</v>
      </c>
      <c r="E98" s="3486" t="s">
        <v>305</v>
      </c>
      <c r="F98" s="3468" t="s">
        <v>1113</v>
      </c>
      <c r="G98" s="3487">
        <v>13100</v>
      </c>
      <c r="H98" s="3487">
        <v>13100</v>
      </c>
      <c r="I98" s="1761"/>
      <c r="J98" s="1761"/>
      <c r="K98" s="1761">
        <v>13100</v>
      </c>
      <c r="L98" s="1761">
        <v>13100</v>
      </c>
      <c r="M98" s="1761">
        <v>3478.998</v>
      </c>
      <c r="N98" s="1761">
        <v>884.68499999999995</v>
      </c>
      <c r="O98" s="3043">
        <v>577.68700000000001</v>
      </c>
      <c r="P98" s="3043">
        <v>577.68700000000001</v>
      </c>
      <c r="Q98" s="1761"/>
      <c r="R98" s="1761"/>
      <c r="S98" s="1761">
        <f t="shared" si="90"/>
        <v>3550</v>
      </c>
      <c r="T98" s="1761">
        <v>3550</v>
      </c>
      <c r="U98" s="1761"/>
      <c r="V98" s="1761"/>
      <c r="W98" s="1761"/>
      <c r="X98" s="1761"/>
      <c r="Y98" s="1761">
        <f t="shared" si="113"/>
        <v>3550</v>
      </c>
      <c r="Z98" s="3043">
        <f t="shared" si="91"/>
        <v>577.68700000000001</v>
      </c>
      <c r="AA98" s="3043">
        <v>577.68700000000001</v>
      </c>
      <c r="AB98" s="1761"/>
      <c r="AC98" s="1761"/>
      <c r="AD98" s="3043">
        <f t="shared" si="92"/>
        <v>0</v>
      </c>
      <c r="AE98" s="3043"/>
      <c r="AF98" s="1761"/>
      <c r="AG98" s="1761"/>
      <c r="AH98" s="3043">
        <f t="shared" si="93"/>
        <v>577.68700000000001</v>
      </c>
      <c r="AI98" s="3043">
        <v>577.68700000000001</v>
      </c>
      <c r="AJ98" s="1761"/>
      <c r="AK98" s="1761"/>
      <c r="AL98" s="3043">
        <f t="shared" si="94"/>
        <v>3550</v>
      </c>
      <c r="AM98" s="1761">
        <v>3550</v>
      </c>
      <c r="AN98" s="1761"/>
      <c r="AO98" s="1761"/>
      <c r="AP98" s="3635">
        <f t="shared" si="95"/>
        <v>10100</v>
      </c>
      <c r="AQ98" s="3487">
        <v>10100</v>
      </c>
      <c r="AR98" s="3293">
        <v>0</v>
      </c>
      <c r="AS98" s="3293"/>
      <c r="AT98" s="3293">
        <f t="shared" si="96"/>
        <v>3000</v>
      </c>
      <c r="AU98" s="3293">
        <v>3000</v>
      </c>
      <c r="AV98" s="3293"/>
      <c r="AW98" s="3293"/>
      <c r="AX98" s="3293"/>
      <c r="AY98" s="3293">
        <f t="shared" si="97"/>
        <v>3000</v>
      </c>
      <c r="AZ98" s="3293">
        <v>3000</v>
      </c>
      <c r="BA98" s="3293"/>
      <c r="BB98" s="3293"/>
      <c r="BC98" s="3293"/>
      <c r="BD98" s="3293"/>
      <c r="BE98" s="3293"/>
      <c r="BF98" s="3293"/>
      <c r="BG98" s="3669">
        <v>3000</v>
      </c>
      <c r="BH98" s="1667"/>
      <c r="BI98" s="1761">
        <f t="shared" si="98"/>
        <v>6550</v>
      </c>
      <c r="BJ98" s="3151">
        <v>2022</v>
      </c>
      <c r="BK98" s="3151" t="s">
        <v>2324</v>
      </c>
      <c r="BL98" s="3151" t="s">
        <v>2327</v>
      </c>
      <c r="BM98" s="1669">
        <f t="shared" si="118"/>
        <v>100</v>
      </c>
      <c r="BN98" s="1669">
        <f t="shared" si="116"/>
        <v>100</v>
      </c>
      <c r="BO98" s="3151" t="s">
        <v>40</v>
      </c>
      <c r="BP98" s="3044"/>
      <c r="BQ98" s="2927"/>
      <c r="BR98" s="2927"/>
      <c r="BS98" s="3360"/>
      <c r="BT98" s="2927"/>
      <c r="BU98" s="2927"/>
      <c r="BV98" s="2927" t="s">
        <v>2497</v>
      </c>
      <c r="BW98" s="2927" t="s">
        <v>2501</v>
      </c>
      <c r="BX98" s="1618"/>
      <c r="BY98" s="63"/>
      <c r="BZ98" s="488"/>
      <c r="CA98" s="488"/>
      <c r="CB98" s="488"/>
      <c r="CC98" s="488"/>
    </row>
    <row r="99" spans="1:81" s="2509" customFormat="1" ht="44.25" customHeight="1">
      <c r="A99" s="2972">
        <v>4</v>
      </c>
      <c r="B99" s="3045" t="s">
        <v>1114</v>
      </c>
      <c r="C99" s="3046" t="s">
        <v>1115</v>
      </c>
      <c r="D99" s="3046" t="s">
        <v>1116</v>
      </c>
      <c r="E99" s="3486" t="s">
        <v>305</v>
      </c>
      <c r="F99" s="3468" t="s">
        <v>1117</v>
      </c>
      <c r="G99" s="3487">
        <v>12000</v>
      </c>
      <c r="H99" s="3487">
        <v>12000</v>
      </c>
      <c r="I99" s="1761"/>
      <c r="J99" s="1761"/>
      <c r="K99" s="1761">
        <v>12000</v>
      </c>
      <c r="L99" s="1761">
        <v>12000</v>
      </c>
      <c r="M99" s="1761">
        <v>7911.6037710000001</v>
      </c>
      <c r="N99" s="1761">
        <v>3589.5327710000001</v>
      </c>
      <c r="O99" s="3043"/>
      <c r="P99" s="3043"/>
      <c r="Q99" s="1761"/>
      <c r="R99" s="1761"/>
      <c r="S99" s="1761">
        <f t="shared" si="90"/>
        <v>3000</v>
      </c>
      <c r="T99" s="1761">
        <v>3000</v>
      </c>
      <c r="U99" s="1761"/>
      <c r="V99" s="1761"/>
      <c r="W99" s="1761"/>
      <c r="X99" s="1761"/>
      <c r="Y99" s="1761">
        <f t="shared" si="113"/>
        <v>3000</v>
      </c>
      <c r="Z99" s="3043">
        <f t="shared" si="91"/>
        <v>0</v>
      </c>
      <c r="AA99" s="3043"/>
      <c r="AB99" s="1761"/>
      <c r="AC99" s="1761"/>
      <c r="AD99" s="3043">
        <f t="shared" ref="AD99:AD133" si="130">SUM(AE99:AG99)</f>
        <v>1911.6037710000001</v>
      </c>
      <c r="AE99" s="3043">
        <v>1911.6037710000001</v>
      </c>
      <c r="AF99" s="1761"/>
      <c r="AG99" s="1761"/>
      <c r="AH99" s="3043">
        <f t="shared" si="93"/>
        <v>0</v>
      </c>
      <c r="AI99" s="3043"/>
      <c r="AJ99" s="1761"/>
      <c r="AK99" s="1761"/>
      <c r="AL99" s="3043">
        <f t="shared" si="94"/>
        <v>3000</v>
      </c>
      <c r="AM99" s="1761">
        <v>3000</v>
      </c>
      <c r="AN99" s="1761"/>
      <c r="AO99" s="1761"/>
      <c r="AP99" s="3635">
        <f t="shared" si="95"/>
        <v>9000</v>
      </c>
      <c r="AQ99" s="3487">
        <v>9000</v>
      </c>
      <c r="AR99" s="3293">
        <v>0</v>
      </c>
      <c r="AS99" s="3293"/>
      <c r="AT99" s="3293">
        <f t="shared" si="96"/>
        <v>3000</v>
      </c>
      <c r="AU99" s="3293">
        <v>3000</v>
      </c>
      <c r="AV99" s="3293"/>
      <c r="AW99" s="3293"/>
      <c r="AX99" s="3293"/>
      <c r="AY99" s="3293">
        <f t="shared" si="97"/>
        <v>3000</v>
      </c>
      <c r="AZ99" s="3293">
        <v>3000</v>
      </c>
      <c r="BA99" s="3293"/>
      <c r="BB99" s="3293"/>
      <c r="BC99" s="3293"/>
      <c r="BD99" s="3293"/>
      <c r="BE99" s="3293"/>
      <c r="BF99" s="3293"/>
      <c r="BG99" s="3669">
        <v>3000</v>
      </c>
      <c r="BH99" s="1667"/>
      <c r="BI99" s="1761">
        <f t="shared" si="98"/>
        <v>6000</v>
      </c>
      <c r="BJ99" s="3151">
        <v>2022</v>
      </c>
      <c r="BK99" s="3151" t="s">
        <v>2324</v>
      </c>
      <c r="BL99" s="3151" t="s">
        <v>2327</v>
      </c>
      <c r="BM99" s="1669">
        <f t="shared" si="118"/>
        <v>100</v>
      </c>
      <c r="BN99" s="1669">
        <f t="shared" si="116"/>
        <v>100</v>
      </c>
      <c r="BO99" s="3151" t="s">
        <v>40</v>
      </c>
      <c r="BP99" s="3044"/>
      <c r="BQ99" s="2927"/>
      <c r="BR99" s="2927"/>
      <c r="BS99" s="3360"/>
      <c r="BT99" s="2927"/>
      <c r="BU99" s="2927"/>
      <c r="BV99" s="2927" t="s">
        <v>2497</v>
      </c>
      <c r="BW99" s="2927" t="s">
        <v>2501</v>
      </c>
      <c r="BX99" s="1618"/>
      <c r="BY99" s="63"/>
      <c r="BZ99" s="488"/>
      <c r="CA99" s="488"/>
      <c r="CB99" s="488"/>
      <c r="CC99" s="488"/>
    </row>
    <row r="100" spans="1:81" s="2509" customFormat="1" ht="51">
      <c r="A100" s="2972">
        <v>5</v>
      </c>
      <c r="B100" s="3040" t="s">
        <v>2541</v>
      </c>
      <c r="C100" s="3046" t="s">
        <v>1119</v>
      </c>
      <c r="D100" s="3046" t="s">
        <v>1120</v>
      </c>
      <c r="E100" s="3486" t="s">
        <v>305</v>
      </c>
      <c r="F100" s="3468" t="s">
        <v>1121</v>
      </c>
      <c r="G100" s="3487">
        <v>8900</v>
      </c>
      <c r="H100" s="3487">
        <v>8900</v>
      </c>
      <c r="I100" s="1761"/>
      <c r="J100" s="1761"/>
      <c r="K100" s="1761">
        <v>8900</v>
      </c>
      <c r="L100" s="1761">
        <v>8900</v>
      </c>
      <c r="M100" s="1761">
        <v>4607.5529999999999</v>
      </c>
      <c r="N100" s="1761">
        <v>2134.8290000000002</v>
      </c>
      <c r="O100" s="3043"/>
      <c r="P100" s="3043"/>
      <c r="Q100" s="1761"/>
      <c r="R100" s="1761"/>
      <c r="S100" s="1761">
        <f t="shared" si="90"/>
        <v>2250</v>
      </c>
      <c r="T100" s="1761">
        <v>2250</v>
      </c>
      <c r="U100" s="1761"/>
      <c r="V100" s="1761"/>
      <c r="W100" s="1761"/>
      <c r="X100" s="1761"/>
      <c r="Y100" s="1761">
        <f t="shared" si="113"/>
        <v>2250</v>
      </c>
      <c r="Z100" s="3043">
        <f t="shared" si="91"/>
        <v>0</v>
      </c>
      <c r="AA100" s="3043"/>
      <c r="AB100" s="1761"/>
      <c r="AC100" s="1761"/>
      <c r="AD100" s="3032">
        <f t="shared" si="130"/>
        <v>700</v>
      </c>
      <c r="AE100" s="3032">
        <v>700</v>
      </c>
      <c r="AF100" s="1761"/>
      <c r="AG100" s="1761"/>
      <c r="AH100" s="3032">
        <f t="shared" si="93"/>
        <v>0</v>
      </c>
      <c r="AI100" s="3043"/>
      <c r="AJ100" s="1761"/>
      <c r="AK100" s="1761"/>
      <c r="AL100" s="3032">
        <f t="shared" si="94"/>
        <v>2250</v>
      </c>
      <c r="AM100" s="1761">
        <v>2250</v>
      </c>
      <c r="AN100" s="1761"/>
      <c r="AO100" s="1761"/>
      <c r="AP100" s="3498">
        <f t="shared" si="95"/>
        <v>6700</v>
      </c>
      <c r="AQ100" s="3487">
        <v>6700</v>
      </c>
      <c r="AR100" s="3293">
        <v>0</v>
      </c>
      <c r="AS100" s="3293"/>
      <c r="AT100" s="3293">
        <f t="shared" si="96"/>
        <v>2200</v>
      </c>
      <c r="AU100" s="3293">
        <v>2200</v>
      </c>
      <c r="AV100" s="3293"/>
      <c r="AW100" s="3293"/>
      <c r="AX100" s="3293"/>
      <c r="AY100" s="3293">
        <f t="shared" si="97"/>
        <v>2200</v>
      </c>
      <c r="AZ100" s="3293">
        <v>2200</v>
      </c>
      <c r="BA100" s="3293"/>
      <c r="BB100" s="3293"/>
      <c r="BC100" s="3293"/>
      <c r="BD100" s="3293"/>
      <c r="BE100" s="3293"/>
      <c r="BF100" s="3293"/>
      <c r="BG100" s="3669">
        <v>2200</v>
      </c>
      <c r="BH100" s="1667"/>
      <c r="BI100" s="1761">
        <f t="shared" si="98"/>
        <v>4450</v>
      </c>
      <c r="BJ100" s="3151">
        <v>2022</v>
      </c>
      <c r="BK100" s="3151" t="s">
        <v>2324</v>
      </c>
      <c r="BL100" s="3151" t="s">
        <v>2327</v>
      </c>
      <c r="BM100" s="1669">
        <f t="shared" si="118"/>
        <v>100</v>
      </c>
      <c r="BN100" s="1669">
        <f t="shared" si="116"/>
        <v>100</v>
      </c>
      <c r="BO100" s="3151" t="s">
        <v>40</v>
      </c>
      <c r="BP100" s="3044"/>
      <c r="BQ100" s="2927"/>
      <c r="BR100" s="2927"/>
      <c r="BS100" s="3360"/>
      <c r="BT100" s="2927"/>
      <c r="BU100" s="2927"/>
      <c r="BV100" s="2927" t="s">
        <v>2497</v>
      </c>
      <c r="BW100" s="2927" t="s">
        <v>2501</v>
      </c>
      <c r="BX100" s="1618"/>
      <c r="BY100" s="63"/>
      <c r="BZ100" s="488"/>
      <c r="CA100" s="488"/>
      <c r="CB100" s="488"/>
      <c r="CC100" s="488"/>
    </row>
    <row r="101" spans="1:81" s="2509" customFormat="1" ht="57.75" customHeight="1">
      <c r="A101" s="2972">
        <v>6</v>
      </c>
      <c r="B101" s="3045" t="s">
        <v>1122</v>
      </c>
      <c r="C101" s="3046" t="s">
        <v>1123</v>
      </c>
      <c r="D101" s="3046" t="s">
        <v>1124</v>
      </c>
      <c r="E101" s="3486" t="s">
        <v>305</v>
      </c>
      <c r="F101" s="3468" t="s">
        <v>1125</v>
      </c>
      <c r="G101" s="3487">
        <v>27353</v>
      </c>
      <c r="H101" s="3487">
        <v>27353</v>
      </c>
      <c r="I101" s="1761"/>
      <c r="J101" s="1761"/>
      <c r="K101" s="1761">
        <v>27353</v>
      </c>
      <c r="L101" s="1761">
        <v>27353</v>
      </c>
      <c r="M101" s="1761">
        <v>2051.4189999999999</v>
      </c>
      <c r="N101" s="1761">
        <v>149.13799999999998</v>
      </c>
      <c r="O101" s="3043"/>
      <c r="P101" s="3043"/>
      <c r="Q101" s="1761"/>
      <c r="R101" s="1761"/>
      <c r="S101" s="1761">
        <f t="shared" si="90"/>
        <v>5920</v>
      </c>
      <c r="T101" s="1761">
        <v>5920</v>
      </c>
      <c r="U101" s="1761"/>
      <c r="V101" s="1761"/>
      <c r="W101" s="1761">
        <v>3000</v>
      </c>
      <c r="X101" s="1761"/>
      <c r="Y101" s="2018">
        <f t="shared" si="113"/>
        <v>2920</v>
      </c>
      <c r="Z101" s="3704">
        <f t="shared" si="91"/>
        <v>0</v>
      </c>
      <c r="AA101" s="3704"/>
      <c r="AB101" s="2018"/>
      <c r="AC101" s="2018"/>
      <c r="AD101" s="3705">
        <f t="shared" si="130"/>
        <v>695.76939999999991</v>
      </c>
      <c r="AE101" s="3705">
        <v>695.76939999999991</v>
      </c>
      <c r="AF101" s="2018"/>
      <c r="AG101" s="2018"/>
      <c r="AH101" s="3705">
        <f t="shared" si="93"/>
        <v>0</v>
      </c>
      <c r="AI101" s="3704"/>
      <c r="AJ101" s="2018"/>
      <c r="AK101" s="2018"/>
      <c r="AL101" s="3705">
        <f t="shared" si="94"/>
        <v>5920</v>
      </c>
      <c r="AM101" s="2018">
        <v>5920</v>
      </c>
      <c r="AN101" s="2018"/>
      <c r="AO101" s="2018"/>
      <c r="AP101" s="3705">
        <f t="shared" si="95"/>
        <v>9920</v>
      </c>
      <c r="AQ101" s="2018">
        <f>12920-W101</f>
        <v>9920</v>
      </c>
      <c r="AR101" s="3399">
        <v>0</v>
      </c>
      <c r="AS101" s="3399"/>
      <c r="AT101" s="3399">
        <v>17433</v>
      </c>
      <c r="AU101" s="3399">
        <v>17433</v>
      </c>
      <c r="AV101" s="3399"/>
      <c r="AW101" s="3399"/>
      <c r="AX101" s="3399"/>
      <c r="AY101" s="3399">
        <v>17433</v>
      </c>
      <c r="AZ101" s="3399">
        <v>17433</v>
      </c>
      <c r="BA101" s="3293"/>
      <c r="BB101" s="3293"/>
      <c r="BC101" s="3293"/>
      <c r="BD101" s="3293"/>
      <c r="BE101" s="3293"/>
      <c r="BF101" s="3293"/>
      <c r="BG101" s="3669">
        <v>14698</v>
      </c>
      <c r="BH101" s="1667"/>
      <c r="BI101" s="1761">
        <f t="shared" si="98"/>
        <v>4000</v>
      </c>
      <c r="BJ101" s="3151">
        <v>2022</v>
      </c>
      <c r="BK101" s="3151" t="s">
        <v>2324</v>
      </c>
      <c r="BL101" s="3151" t="s">
        <v>2327</v>
      </c>
      <c r="BM101" s="1669">
        <f t="shared" si="118"/>
        <v>90.001096771834895</v>
      </c>
      <c r="BN101" s="1669">
        <f t="shared" si="116"/>
        <v>84.311363505994379</v>
      </c>
      <c r="BO101" s="3151" t="s">
        <v>40</v>
      </c>
      <c r="BP101" s="3044"/>
      <c r="BQ101" s="2927">
        <f>H101*0.9</f>
        <v>24617.7</v>
      </c>
      <c r="BR101" s="2927">
        <f>BQ101-AQ101</f>
        <v>14697.7</v>
      </c>
      <c r="BS101" s="3360"/>
      <c r="BT101" s="2927"/>
      <c r="BU101" s="2927"/>
      <c r="BV101" s="2927" t="s">
        <v>2497</v>
      </c>
      <c r="BW101" s="2927" t="s">
        <v>2501</v>
      </c>
      <c r="BX101" s="1618"/>
      <c r="BY101" s="63"/>
      <c r="BZ101" s="488"/>
      <c r="CA101" s="488"/>
      <c r="CB101" s="488"/>
      <c r="CC101" s="488"/>
    </row>
    <row r="102" spans="1:81" s="2509" customFormat="1" ht="63" customHeight="1">
      <c r="A102" s="2972">
        <v>7</v>
      </c>
      <c r="B102" s="3045" t="s">
        <v>1126</v>
      </c>
      <c r="C102" s="3046" t="s">
        <v>1127</v>
      </c>
      <c r="D102" s="3046" t="s">
        <v>1128</v>
      </c>
      <c r="E102" s="3486" t="s">
        <v>305</v>
      </c>
      <c r="F102" s="3468" t="s">
        <v>1129</v>
      </c>
      <c r="G102" s="3487">
        <v>39500</v>
      </c>
      <c r="H102" s="3487">
        <v>39500</v>
      </c>
      <c r="I102" s="1761"/>
      <c r="J102" s="1761"/>
      <c r="K102" s="1761">
        <v>39500</v>
      </c>
      <c r="L102" s="1761">
        <v>39500</v>
      </c>
      <c r="M102" s="1761">
        <v>2486.8139999999999</v>
      </c>
      <c r="N102" s="1761">
        <v>120.17399999999999</v>
      </c>
      <c r="O102" s="3043"/>
      <c r="P102" s="3043"/>
      <c r="Q102" s="1761"/>
      <c r="R102" s="1761"/>
      <c r="S102" s="1761">
        <f t="shared" si="90"/>
        <v>9000</v>
      </c>
      <c r="T102" s="1761">
        <v>9000</v>
      </c>
      <c r="U102" s="1761"/>
      <c r="V102" s="1761"/>
      <c r="W102" s="1761">
        <v>3000</v>
      </c>
      <c r="X102" s="1761"/>
      <c r="Y102" s="2018">
        <f t="shared" si="113"/>
        <v>6000</v>
      </c>
      <c r="Z102" s="3704">
        <f t="shared" si="91"/>
        <v>0</v>
      </c>
      <c r="AA102" s="3704"/>
      <c r="AB102" s="2018"/>
      <c r="AC102" s="2018"/>
      <c r="AD102" s="3705">
        <f t="shared" si="130"/>
        <v>156.274</v>
      </c>
      <c r="AE102" s="3705">
        <v>156.274</v>
      </c>
      <c r="AF102" s="2018"/>
      <c r="AG102" s="2018"/>
      <c r="AH102" s="3705">
        <f t="shared" si="93"/>
        <v>0</v>
      </c>
      <c r="AI102" s="3704"/>
      <c r="AJ102" s="2018"/>
      <c r="AK102" s="2018"/>
      <c r="AL102" s="3705">
        <f t="shared" si="94"/>
        <v>9000</v>
      </c>
      <c r="AM102" s="2018">
        <v>9000</v>
      </c>
      <c r="AN102" s="2018"/>
      <c r="AO102" s="2018"/>
      <c r="AP102" s="3705">
        <f t="shared" si="95"/>
        <v>15830</v>
      </c>
      <c r="AQ102" s="2018">
        <f>18830-W102</f>
        <v>15830</v>
      </c>
      <c r="AR102" s="3399">
        <v>0</v>
      </c>
      <c r="AS102" s="3399"/>
      <c r="AT102" s="3399">
        <v>23670</v>
      </c>
      <c r="AU102" s="3399">
        <v>23670</v>
      </c>
      <c r="AV102" s="3399"/>
      <c r="AW102" s="3399"/>
      <c r="AX102" s="3399"/>
      <c r="AY102" s="3399">
        <v>23670</v>
      </c>
      <c r="AZ102" s="3399">
        <v>23670</v>
      </c>
      <c r="BA102" s="3293"/>
      <c r="BB102" s="3293"/>
      <c r="BC102" s="3293"/>
      <c r="BD102" s="3293"/>
      <c r="BE102" s="3293"/>
      <c r="BF102" s="3293"/>
      <c r="BG102" s="3669">
        <v>19720</v>
      </c>
      <c r="BH102" s="1667"/>
      <c r="BI102" s="1761">
        <f t="shared" si="98"/>
        <v>6830</v>
      </c>
      <c r="BJ102" s="3151">
        <v>2022</v>
      </c>
      <c r="BK102" s="3151" t="s">
        <v>2324</v>
      </c>
      <c r="BL102" s="3151" t="s">
        <v>2327</v>
      </c>
      <c r="BM102" s="1669">
        <f t="shared" si="118"/>
        <v>90</v>
      </c>
      <c r="BN102" s="1669">
        <f t="shared" si="116"/>
        <v>83.312209547950985</v>
      </c>
      <c r="BO102" s="3151" t="s">
        <v>40</v>
      </c>
      <c r="BP102" s="3044"/>
      <c r="BQ102" s="2927">
        <f>H102*0.9</f>
        <v>35550</v>
      </c>
      <c r="BR102" s="2927">
        <f>BQ102-AQ102</f>
        <v>19720</v>
      </c>
      <c r="BS102" s="3360"/>
      <c r="BT102" s="2927"/>
      <c r="BU102" s="2927"/>
      <c r="BV102" s="2927" t="s">
        <v>2497</v>
      </c>
      <c r="BW102" s="2927" t="s">
        <v>2501</v>
      </c>
      <c r="BX102" s="1618"/>
      <c r="BY102" s="63"/>
      <c r="BZ102" s="488"/>
      <c r="CA102" s="488"/>
      <c r="CB102" s="488"/>
      <c r="CC102" s="488"/>
    </row>
    <row r="103" spans="1:81" s="2509" customFormat="1" ht="42" customHeight="1">
      <c r="A103" s="2972">
        <v>8</v>
      </c>
      <c r="B103" s="3040" t="s">
        <v>1169</v>
      </c>
      <c r="C103" s="3047" t="s">
        <v>1144</v>
      </c>
      <c r="D103" s="3046" t="s">
        <v>1170</v>
      </c>
      <c r="E103" s="3486" t="s">
        <v>305</v>
      </c>
      <c r="F103" s="3468" t="s">
        <v>1171</v>
      </c>
      <c r="G103" s="3487">
        <v>6400</v>
      </c>
      <c r="H103" s="3487">
        <v>6400</v>
      </c>
      <c r="I103" s="1761"/>
      <c r="J103" s="1761"/>
      <c r="K103" s="1761">
        <v>6400</v>
      </c>
      <c r="L103" s="1761">
        <v>6400</v>
      </c>
      <c r="M103" s="1761">
        <v>2325.75</v>
      </c>
      <c r="N103" s="1761">
        <v>692.42</v>
      </c>
      <c r="O103" s="3043"/>
      <c r="P103" s="3043"/>
      <c r="Q103" s="1761"/>
      <c r="R103" s="1761"/>
      <c r="S103" s="1761">
        <f t="shared" ref="S103:S141" si="131">SUM(T103:V103)</f>
        <v>1200</v>
      </c>
      <c r="T103" s="1761">
        <v>1200</v>
      </c>
      <c r="U103" s="1761"/>
      <c r="V103" s="1761"/>
      <c r="W103" s="1761"/>
      <c r="X103" s="1761">
        <v>1723.7409999999995</v>
      </c>
      <c r="Y103" s="1761">
        <f t="shared" si="113"/>
        <v>2923.7409999999995</v>
      </c>
      <c r="Z103" s="3043">
        <f t="shared" ref="Z103:Z141" si="132">SUM(AA103:AC103)</f>
        <v>0</v>
      </c>
      <c r="AA103" s="3043"/>
      <c r="AB103" s="1761"/>
      <c r="AC103" s="1761"/>
      <c r="AD103" s="3043">
        <f t="shared" si="130"/>
        <v>299.59660000000002</v>
      </c>
      <c r="AE103" s="3043">
        <v>299.59660000000002</v>
      </c>
      <c r="AF103" s="1761"/>
      <c r="AG103" s="1761"/>
      <c r="AH103" s="3043">
        <f t="shared" ref="AH103:AH140" si="133">SUM(AI103:AK103)</f>
        <v>0</v>
      </c>
      <c r="AI103" s="3043"/>
      <c r="AJ103" s="1761"/>
      <c r="AK103" s="1761"/>
      <c r="AL103" s="3043">
        <f t="shared" ref="AL103:AL140" si="134">SUM(AM103:AO103)</f>
        <v>1200</v>
      </c>
      <c r="AM103" s="1761">
        <v>1200</v>
      </c>
      <c r="AN103" s="1761"/>
      <c r="AO103" s="1761"/>
      <c r="AP103" s="3704">
        <f t="shared" ref="AP103:AP140" si="135">SUM(AQ103:AS103)</f>
        <v>6123.741</v>
      </c>
      <c r="AQ103" s="2018">
        <f>4400+X103</f>
        <v>6123.741</v>
      </c>
      <c r="AR103" s="3293">
        <v>0</v>
      </c>
      <c r="AS103" s="3293"/>
      <c r="AT103" s="3399">
        <v>276.25900000000001</v>
      </c>
      <c r="AU103" s="3399">
        <v>276.25900000000001</v>
      </c>
      <c r="AV103" s="3399"/>
      <c r="AW103" s="3399"/>
      <c r="AX103" s="3399"/>
      <c r="AY103" s="3399">
        <v>276.25900000000001</v>
      </c>
      <c r="AZ103" s="3399">
        <v>276.25900000000001</v>
      </c>
      <c r="BA103" s="3293"/>
      <c r="BB103" s="3293"/>
      <c r="BC103" s="3293"/>
      <c r="BD103" s="3293"/>
      <c r="BE103" s="3293"/>
      <c r="BF103" s="3293"/>
      <c r="BG103" s="3669">
        <v>276</v>
      </c>
      <c r="BH103" s="1667"/>
      <c r="BI103" s="1761">
        <f t="shared" ref="BI103:BI142" si="136">AP103-S103</f>
        <v>4923.741</v>
      </c>
      <c r="BJ103" s="3151">
        <v>2022</v>
      </c>
      <c r="BK103" s="3151" t="s">
        <v>2324</v>
      </c>
      <c r="BL103" s="3151" t="s">
        <v>2327</v>
      </c>
      <c r="BM103" s="1669">
        <f t="shared" si="118"/>
        <v>99.995953125</v>
      </c>
      <c r="BN103" s="1669">
        <f t="shared" si="116"/>
        <v>99.9062473982748</v>
      </c>
      <c r="BO103" s="3151" t="s">
        <v>40</v>
      </c>
      <c r="BP103" s="3044"/>
      <c r="BQ103" s="2927"/>
      <c r="BR103" s="2927"/>
      <c r="BS103" s="3360"/>
      <c r="BT103" s="2927"/>
      <c r="BU103" s="2927"/>
      <c r="BV103" s="2927" t="s">
        <v>2497</v>
      </c>
      <c r="BW103" s="2927" t="s">
        <v>2501</v>
      </c>
      <c r="BX103" s="1618"/>
      <c r="BY103" s="63"/>
      <c r="BZ103" s="488"/>
      <c r="CA103" s="488"/>
      <c r="CB103" s="488"/>
      <c r="CC103" s="488"/>
    </row>
    <row r="104" spans="1:81" s="2509" customFormat="1" ht="76.5">
      <c r="A104" s="2972">
        <v>9</v>
      </c>
      <c r="B104" s="3045" t="s">
        <v>1172</v>
      </c>
      <c r="C104" s="3046" t="s">
        <v>1144</v>
      </c>
      <c r="D104" s="3046" t="s">
        <v>1173</v>
      </c>
      <c r="E104" s="3486" t="s">
        <v>305</v>
      </c>
      <c r="F104" s="3468" t="s">
        <v>1174</v>
      </c>
      <c r="G104" s="3487">
        <v>7650</v>
      </c>
      <c r="H104" s="3487">
        <v>7650</v>
      </c>
      <c r="I104" s="1761"/>
      <c r="J104" s="1761"/>
      <c r="K104" s="1761">
        <v>7650</v>
      </c>
      <c r="L104" s="1761">
        <v>7650</v>
      </c>
      <c r="M104" s="1761">
        <v>5454.0280000000002</v>
      </c>
      <c r="N104" s="1761">
        <v>3499.0569999999998</v>
      </c>
      <c r="O104" s="3043"/>
      <c r="P104" s="3043"/>
      <c r="Q104" s="1761"/>
      <c r="R104" s="1761"/>
      <c r="S104" s="1761">
        <f t="shared" si="131"/>
        <v>2050</v>
      </c>
      <c r="T104" s="1761">
        <v>2050</v>
      </c>
      <c r="U104" s="1761"/>
      <c r="V104" s="1761"/>
      <c r="W104" s="1761"/>
      <c r="X104" s="1761">
        <v>1438</v>
      </c>
      <c r="Y104" s="1761">
        <f t="shared" si="113"/>
        <v>3488</v>
      </c>
      <c r="Z104" s="3043">
        <f t="shared" si="132"/>
        <v>0</v>
      </c>
      <c r="AA104" s="3043"/>
      <c r="AB104" s="1761"/>
      <c r="AC104" s="1761"/>
      <c r="AD104" s="3043">
        <f t="shared" si="130"/>
        <v>1827.183</v>
      </c>
      <c r="AE104" s="3043">
        <v>1827.183</v>
      </c>
      <c r="AF104" s="1761"/>
      <c r="AG104" s="1761"/>
      <c r="AH104" s="3043">
        <f t="shared" si="133"/>
        <v>0</v>
      </c>
      <c r="AI104" s="3043"/>
      <c r="AJ104" s="1761"/>
      <c r="AK104" s="1761"/>
      <c r="AL104" s="3043">
        <f t="shared" si="134"/>
        <v>2050</v>
      </c>
      <c r="AM104" s="1761">
        <v>2050</v>
      </c>
      <c r="AN104" s="1761"/>
      <c r="AO104" s="1761"/>
      <c r="AP104" s="3704">
        <f t="shared" si="135"/>
        <v>7088</v>
      </c>
      <c r="AQ104" s="2018">
        <f>5650+X104</f>
        <v>7088</v>
      </c>
      <c r="AR104" s="3293">
        <v>0</v>
      </c>
      <c r="AS104" s="3293"/>
      <c r="AT104" s="3399">
        <v>562</v>
      </c>
      <c r="AU104" s="3399">
        <v>562</v>
      </c>
      <c r="AV104" s="3399"/>
      <c r="AW104" s="3399"/>
      <c r="AX104" s="3399"/>
      <c r="AY104" s="3399">
        <v>562</v>
      </c>
      <c r="AZ104" s="3399">
        <v>562</v>
      </c>
      <c r="BA104" s="3293"/>
      <c r="BB104" s="3293"/>
      <c r="BC104" s="3293"/>
      <c r="BD104" s="3293"/>
      <c r="BE104" s="3293"/>
      <c r="BF104" s="3293"/>
      <c r="BG104" s="3669">
        <v>562</v>
      </c>
      <c r="BH104" s="1667"/>
      <c r="BI104" s="1761">
        <f t="shared" si="136"/>
        <v>5038</v>
      </c>
      <c r="BJ104" s="3151">
        <v>2022</v>
      </c>
      <c r="BK104" s="3151" t="s">
        <v>2324</v>
      </c>
      <c r="BL104" s="3151" t="s">
        <v>2327</v>
      </c>
      <c r="BM104" s="1669">
        <f t="shared" si="118"/>
        <v>100</v>
      </c>
      <c r="BN104" s="1669">
        <f t="shared" si="116"/>
        <v>100</v>
      </c>
      <c r="BO104" s="3151" t="s">
        <v>40</v>
      </c>
      <c r="BP104" s="3044"/>
      <c r="BQ104" s="2927"/>
      <c r="BR104" s="2927"/>
      <c r="BS104" s="3360"/>
      <c r="BT104" s="2927"/>
      <c r="BU104" s="2927"/>
      <c r="BV104" s="2927" t="s">
        <v>2497</v>
      </c>
      <c r="BW104" s="2927" t="s">
        <v>2501</v>
      </c>
      <c r="BX104" s="1618"/>
      <c r="BY104" s="63"/>
      <c r="BZ104" s="488"/>
      <c r="CA104" s="488"/>
      <c r="CB104" s="488"/>
      <c r="CC104" s="488"/>
    </row>
    <row r="105" spans="1:81" s="2509" customFormat="1" ht="51">
      <c r="A105" s="2972">
        <v>10</v>
      </c>
      <c r="B105" s="3045" t="s">
        <v>1178</v>
      </c>
      <c r="C105" s="3046" t="s">
        <v>1134</v>
      </c>
      <c r="D105" s="3046" t="s">
        <v>1179</v>
      </c>
      <c r="E105" s="3486" t="s">
        <v>305</v>
      </c>
      <c r="F105" s="3468" t="s">
        <v>1180</v>
      </c>
      <c r="G105" s="3487">
        <v>8000</v>
      </c>
      <c r="H105" s="3487">
        <v>8000</v>
      </c>
      <c r="I105" s="1761"/>
      <c r="J105" s="1761"/>
      <c r="K105" s="1761">
        <v>8000</v>
      </c>
      <c r="L105" s="1761">
        <v>8000</v>
      </c>
      <c r="M105" s="1761">
        <v>5426.3230000000003</v>
      </c>
      <c r="N105" s="1761">
        <v>3001.607</v>
      </c>
      <c r="O105" s="3043"/>
      <c r="P105" s="3043"/>
      <c r="Q105" s="1761"/>
      <c r="R105" s="1761"/>
      <c r="S105" s="1761">
        <f t="shared" si="131"/>
        <v>1310</v>
      </c>
      <c r="T105" s="1761">
        <v>1310</v>
      </c>
      <c r="U105" s="1761"/>
      <c r="V105" s="1761"/>
      <c r="W105" s="1761"/>
      <c r="X105" s="1761">
        <v>2677</v>
      </c>
      <c r="Y105" s="1761">
        <f t="shared" si="113"/>
        <v>3987</v>
      </c>
      <c r="Z105" s="3043">
        <f t="shared" si="132"/>
        <v>0</v>
      </c>
      <c r="AA105" s="3043"/>
      <c r="AB105" s="1761"/>
      <c r="AC105" s="1761"/>
      <c r="AD105" s="3043">
        <f t="shared" si="130"/>
        <v>1310</v>
      </c>
      <c r="AE105" s="3043">
        <v>1310</v>
      </c>
      <c r="AF105" s="1761"/>
      <c r="AG105" s="1761"/>
      <c r="AH105" s="3043">
        <f t="shared" si="133"/>
        <v>0</v>
      </c>
      <c r="AI105" s="3043"/>
      <c r="AJ105" s="1761"/>
      <c r="AK105" s="1761"/>
      <c r="AL105" s="3043">
        <f t="shared" si="134"/>
        <v>1310</v>
      </c>
      <c r="AM105" s="1761">
        <v>1310</v>
      </c>
      <c r="AN105" s="1761"/>
      <c r="AO105" s="1761"/>
      <c r="AP105" s="3704">
        <f t="shared" si="135"/>
        <v>7677</v>
      </c>
      <c r="AQ105" s="2018">
        <f>5000+X105</f>
        <v>7677</v>
      </c>
      <c r="AR105" s="3293">
        <v>0</v>
      </c>
      <c r="AS105" s="3293"/>
      <c r="AT105" s="3399">
        <v>323</v>
      </c>
      <c r="AU105" s="3399">
        <v>323</v>
      </c>
      <c r="AV105" s="3399"/>
      <c r="AW105" s="3399"/>
      <c r="AX105" s="3399"/>
      <c r="AY105" s="3399">
        <v>323</v>
      </c>
      <c r="AZ105" s="3399">
        <v>323</v>
      </c>
      <c r="BA105" s="3293"/>
      <c r="BB105" s="3293"/>
      <c r="BC105" s="3293"/>
      <c r="BD105" s="3293"/>
      <c r="BE105" s="3293"/>
      <c r="BF105" s="3293"/>
      <c r="BG105" s="3669">
        <v>323</v>
      </c>
      <c r="BH105" s="1667"/>
      <c r="BI105" s="1761">
        <f t="shared" si="136"/>
        <v>6367</v>
      </c>
      <c r="BJ105" s="3151">
        <v>2022</v>
      </c>
      <c r="BK105" s="3151" t="s">
        <v>2324</v>
      </c>
      <c r="BL105" s="3151" t="s">
        <v>2327</v>
      </c>
      <c r="BM105" s="1669">
        <f t="shared" si="118"/>
        <v>100</v>
      </c>
      <c r="BN105" s="1669">
        <f t="shared" si="116"/>
        <v>100</v>
      </c>
      <c r="BO105" s="3151" t="s">
        <v>40</v>
      </c>
      <c r="BP105" s="3044"/>
      <c r="BQ105" s="2927"/>
      <c r="BR105" s="2927"/>
      <c r="BS105" s="3360"/>
      <c r="BT105" s="2927"/>
      <c r="BU105" s="2927"/>
      <c r="BV105" s="2927" t="s">
        <v>2497</v>
      </c>
      <c r="BW105" s="2927" t="s">
        <v>2501</v>
      </c>
      <c r="BX105" s="1618"/>
      <c r="BY105" s="63"/>
      <c r="BZ105" s="488"/>
      <c r="CA105" s="488"/>
      <c r="CB105" s="488"/>
      <c r="CC105" s="488"/>
    </row>
    <row r="106" spans="1:81" s="488" customFormat="1" ht="43.5" customHeight="1">
      <c r="A106" s="3200">
        <v>11</v>
      </c>
      <c r="B106" s="3248" t="s">
        <v>1166</v>
      </c>
      <c r="C106" s="1764" t="s">
        <v>1134</v>
      </c>
      <c r="D106" s="1758" t="s">
        <v>1167</v>
      </c>
      <c r="E106" s="3544" t="s">
        <v>305</v>
      </c>
      <c r="F106" s="3468" t="s">
        <v>1168</v>
      </c>
      <c r="G106" s="3560">
        <v>3000</v>
      </c>
      <c r="H106" s="3560">
        <v>3000</v>
      </c>
      <c r="I106" s="1741"/>
      <c r="J106" s="1741"/>
      <c r="K106" s="1741">
        <v>3000</v>
      </c>
      <c r="L106" s="1741">
        <v>3000</v>
      </c>
      <c r="M106" s="1741">
        <v>133.73500000000001</v>
      </c>
      <c r="N106" s="1741">
        <v>9.6870000000000012</v>
      </c>
      <c r="O106" s="1760">
        <v>1075.952</v>
      </c>
      <c r="P106" s="1760">
        <v>1075.952</v>
      </c>
      <c r="Q106" s="1741"/>
      <c r="R106" s="1741"/>
      <c r="S106" s="1741">
        <f>SUM(T106:V106)</f>
        <v>1800</v>
      </c>
      <c r="T106" s="1741">
        <v>1800</v>
      </c>
      <c r="U106" s="1741"/>
      <c r="V106" s="1741"/>
      <c r="W106" s="1761">
        <v>1800</v>
      </c>
      <c r="X106" s="1761"/>
      <c r="Y106" s="1761"/>
      <c r="Z106" s="1760">
        <f>SUM(AA106:AC106)</f>
        <v>681.80700000000002</v>
      </c>
      <c r="AA106" s="1760">
        <v>681.80700000000002</v>
      </c>
      <c r="AB106" s="1741"/>
      <c r="AC106" s="1741"/>
      <c r="AD106" s="1760">
        <f>SUM(AE106:AG106)</f>
        <v>0</v>
      </c>
      <c r="AE106" s="1760"/>
      <c r="AF106" s="1741"/>
      <c r="AG106" s="1741"/>
      <c r="AH106" s="1760">
        <f>SUM(AI106:AK106)</f>
        <v>1075.952</v>
      </c>
      <c r="AI106" s="1760">
        <v>1075.952</v>
      </c>
      <c r="AJ106" s="1741"/>
      <c r="AK106" s="1741"/>
      <c r="AL106" s="1760">
        <f>SUM(AM106:AO106)</f>
        <v>1800</v>
      </c>
      <c r="AM106" s="1741">
        <v>1800</v>
      </c>
      <c r="AN106" s="1741"/>
      <c r="AO106" s="1741"/>
      <c r="AP106" s="2016">
        <f>SUM(AQ106:AS106)</f>
        <v>1200</v>
      </c>
      <c r="AQ106" s="2014">
        <f>3000-W106</f>
        <v>1200</v>
      </c>
      <c r="AR106" s="1759">
        <v>0</v>
      </c>
      <c r="AS106" s="1759"/>
      <c r="AT106" s="2015">
        <v>1800</v>
      </c>
      <c r="AU106" s="2015">
        <v>1800</v>
      </c>
      <c r="AV106" s="2015"/>
      <c r="AW106" s="2015"/>
      <c r="AX106" s="2015"/>
      <c r="AY106" s="2015">
        <v>1800</v>
      </c>
      <c r="AZ106" s="2015">
        <v>1800</v>
      </c>
      <c r="BA106" s="1759"/>
      <c r="BB106" s="1759"/>
      <c r="BC106" s="1759"/>
      <c r="BD106" s="3293"/>
      <c r="BE106" s="3293"/>
      <c r="BF106" s="3293"/>
      <c r="BG106" s="1403">
        <v>1800</v>
      </c>
      <c r="BH106" s="1667"/>
      <c r="BI106" s="1761">
        <f>AP106-S106</f>
        <v>-600</v>
      </c>
      <c r="BJ106" s="3151">
        <v>2022</v>
      </c>
      <c r="BK106" s="3151" t="s">
        <v>910</v>
      </c>
      <c r="BL106" s="3151"/>
      <c r="BM106" s="1669">
        <f>(BG106+AQ106)/H106*100</f>
        <v>100</v>
      </c>
      <c r="BN106" s="1669">
        <f>BG106/AU106*100</f>
        <v>100</v>
      </c>
      <c r="BO106" s="3151" t="s">
        <v>40</v>
      </c>
      <c r="BP106" s="1621"/>
      <c r="BQ106" s="2927"/>
      <c r="BR106" s="2927"/>
      <c r="BS106" s="3360"/>
      <c r="BT106" s="2927"/>
      <c r="BU106" s="2927"/>
      <c r="BV106" s="2927" t="s">
        <v>2497</v>
      </c>
      <c r="BW106" s="2927" t="s">
        <v>2501</v>
      </c>
      <c r="BX106" s="1618"/>
      <c r="BY106" s="63"/>
    </row>
    <row r="107" spans="1:81" s="699" customFormat="1" ht="41.25" customHeight="1">
      <c r="A107" s="2972">
        <v>12</v>
      </c>
      <c r="B107" s="3051" t="s">
        <v>1163</v>
      </c>
      <c r="C107" s="3052" t="s">
        <v>1144</v>
      </c>
      <c r="D107" s="3041" t="s">
        <v>1164</v>
      </c>
      <c r="E107" s="3486" t="s">
        <v>206</v>
      </c>
      <c r="F107" s="1511" t="s">
        <v>1165</v>
      </c>
      <c r="G107" s="3487">
        <v>2000</v>
      </c>
      <c r="H107" s="3487">
        <v>2000</v>
      </c>
      <c r="I107" s="1761"/>
      <c r="J107" s="1761"/>
      <c r="K107" s="1761">
        <v>2000</v>
      </c>
      <c r="L107" s="1761">
        <v>2000</v>
      </c>
      <c r="M107" s="1761">
        <v>145.37799999999999</v>
      </c>
      <c r="N107" s="1761">
        <v>145.37799999999999</v>
      </c>
      <c r="O107" s="3053"/>
      <c r="P107" s="3053"/>
      <c r="Q107" s="1761"/>
      <c r="R107" s="1761"/>
      <c r="S107" s="1761">
        <f>SUM(T107:V107)</f>
        <v>2000</v>
      </c>
      <c r="T107" s="1761">
        <v>2000</v>
      </c>
      <c r="U107" s="1761"/>
      <c r="V107" s="1761"/>
      <c r="W107" s="1761">
        <v>182</v>
      </c>
      <c r="X107" s="1761"/>
      <c r="Y107" s="1761"/>
      <c r="Z107" s="3053">
        <f>SUM(AA107:AC107)</f>
        <v>0</v>
      </c>
      <c r="AA107" s="3053"/>
      <c r="AB107" s="1761"/>
      <c r="AC107" s="1761"/>
      <c r="AD107" s="1761">
        <f>SUM(AE107:AG107)</f>
        <v>638.548</v>
      </c>
      <c r="AE107" s="1761">
        <v>638.548</v>
      </c>
      <c r="AF107" s="1761"/>
      <c r="AG107" s="1761"/>
      <c r="AH107" s="1761">
        <f>SUM(AI107:AK107)</f>
        <v>0</v>
      </c>
      <c r="AI107" s="3053"/>
      <c r="AJ107" s="1761"/>
      <c r="AK107" s="1761"/>
      <c r="AL107" s="1761">
        <f>SUM(AM107:AO107)</f>
        <v>2000</v>
      </c>
      <c r="AM107" s="1761">
        <v>2000</v>
      </c>
      <c r="AN107" s="1761"/>
      <c r="AO107" s="1761"/>
      <c r="AP107" s="2018">
        <f>SUM(AQ107:AS107)</f>
        <v>1818</v>
      </c>
      <c r="AQ107" s="2018">
        <f>2000-W107</f>
        <v>1818</v>
      </c>
      <c r="AR107" s="2018">
        <v>0</v>
      </c>
      <c r="AS107" s="2018"/>
      <c r="AT107" s="2018">
        <v>182</v>
      </c>
      <c r="AU107" s="2018">
        <v>182</v>
      </c>
      <c r="AV107" s="2018"/>
      <c r="AW107" s="2018"/>
      <c r="AX107" s="2018"/>
      <c r="AY107" s="2018">
        <v>182</v>
      </c>
      <c r="AZ107" s="2018">
        <v>182</v>
      </c>
      <c r="BA107" s="1761"/>
      <c r="BB107" s="1761"/>
      <c r="BC107" s="1761"/>
      <c r="BD107" s="1761"/>
      <c r="BE107" s="1761"/>
      <c r="BF107" s="1761"/>
      <c r="BG107" s="3487">
        <v>182</v>
      </c>
      <c r="BH107" s="1761"/>
      <c r="BI107" s="1761">
        <f>AP107-S107</f>
        <v>-182</v>
      </c>
      <c r="BJ107" s="3151">
        <v>2023</v>
      </c>
      <c r="BK107" s="3151" t="s">
        <v>910</v>
      </c>
      <c r="BL107" s="3151"/>
      <c r="BM107" s="1669">
        <f>(BG107+AQ107)/H107*100</f>
        <v>100</v>
      </c>
      <c r="BN107" s="1669">
        <f>BG107/AU107*100</f>
        <v>100</v>
      </c>
      <c r="BO107" s="3151" t="s">
        <v>40</v>
      </c>
      <c r="BP107" s="3044"/>
      <c r="BQ107" s="2927"/>
      <c r="BR107" s="2927"/>
      <c r="BS107" s="3360"/>
      <c r="BT107" s="2927"/>
      <c r="BU107" s="2927"/>
      <c r="BV107" s="2927" t="s">
        <v>2497</v>
      </c>
      <c r="BW107" s="2927" t="s">
        <v>2501</v>
      </c>
      <c r="BX107" s="1618">
        <f>H107*$BY$108</f>
        <v>500</v>
      </c>
      <c r="BY107" s="2994"/>
    </row>
    <row r="108" spans="1:81" s="1630" customFormat="1" ht="30" customHeight="1">
      <c r="A108" s="2223" t="s">
        <v>74</v>
      </c>
      <c r="B108" s="3048" t="s">
        <v>2420</v>
      </c>
      <c r="C108" s="3049"/>
      <c r="D108" s="3049"/>
      <c r="E108" s="3488"/>
      <c r="F108" s="3474"/>
      <c r="G108" s="3489">
        <f>SUM(G109:G110)</f>
        <v>17000</v>
      </c>
      <c r="H108" s="3489">
        <f t="shared" ref="H108:BG108" si="137">SUM(H109:H110)</f>
        <v>14000</v>
      </c>
      <c r="I108" s="3050">
        <f t="shared" si="137"/>
        <v>3000</v>
      </c>
      <c r="J108" s="3050">
        <f t="shared" si="137"/>
        <v>0</v>
      </c>
      <c r="K108" s="3050">
        <f t="shared" si="137"/>
        <v>17000</v>
      </c>
      <c r="L108" s="3050">
        <f t="shared" si="137"/>
        <v>14000</v>
      </c>
      <c r="M108" s="3050">
        <f t="shared" si="137"/>
        <v>0</v>
      </c>
      <c r="N108" s="3050">
        <f t="shared" si="137"/>
        <v>0</v>
      </c>
      <c r="O108" s="3050">
        <f t="shared" si="137"/>
        <v>0</v>
      </c>
      <c r="P108" s="3050">
        <f t="shared" si="137"/>
        <v>0</v>
      </c>
      <c r="Q108" s="3050">
        <f t="shared" si="137"/>
        <v>0</v>
      </c>
      <c r="R108" s="3050">
        <f t="shared" si="137"/>
        <v>0</v>
      </c>
      <c r="S108" s="3050">
        <f t="shared" si="137"/>
        <v>1500</v>
      </c>
      <c r="T108" s="3050">
        <f t="shared" si="137"/>
        <v>1500</v>
      </c>
      <c r="U108" s="3050">
        <f t="shared" si="137"/>
        <v>0</v>
      </c>
      <c r="V108" s="3050">
        <f t="shared" si="137"/>
        <v>0</v>
      </c>
      <c r="W108" s="3050"/>
      <c r="X108" s="3050"/>
      <c r="Y108" s="3050">
        <f t="shared" si="113"/>
        <v>1500</v>
      </c>
      <c r="Z108" s="3050">
        <f t="shared" si="137"/>
        <v>0</v>
      </c>
      <c r="AA108" s="3050">
        <f t="shared" si="137"/>
        <v>0</v>
      </c>
      <c r="AB108" s="3050">
        <f t="shared" si="137"/>
        <v>0</v>
      </c>
      <c r="AC108" s="3050">
        <f t="shared" si="137"/>
        <v>0</v>
      </c>
      <c r="AD108" s="3050">
        <f t="shared" si="137"/>
        <v>1000</v>
      </c>
      <c r="AE108" s="3050">
        <f t="shared" si="137"/>
        <v>1000</v>
      </c>
      <c r="AF108" s="3050">
        <f t="shared" si="137"/>
        <v>0</v>
      </c>
      <c r="AG108" s="3050">
        <f t="shared" si="137"/>
        <v>0</v>
      </c>
      <c r="AH108" s="3050">
        <f t="shared" si="137"/>
        <v>0</v>
      </c>
      <c r="AI108" s="3050">
        <f t="shared" si="137"/>
        <v>0</v>
      </c>
      <c r="AJ108" s="3050">
        <f t="shared" si="137"/>
        <v>0</v>
      </c>
      <c r="AK108" s="3050">
        <f t="shared" si="137"/>
        <v>0</v>
      </c>
      <c r="AL108" s="3050">
        <f t="shared" si="137"/>
        <v>1500</v>
      </c>
      <c r="AM108" s="3050">
        <f t="shared" si="137"/>
        <v>1500</v>
      </c>
      <c r="AN108" s="3050">
        <f t="shared" si="137"/>
        <v>0</v>
      </c>
      <c r="AO108" s="3050">
        <f t="shared" si="137"/>
        <v>0</v>
      </c>
      <c r="AP108" s="3489">
        <f t="shared" si="137"/>
        <v>3500</v>
      </c>
      <c r="AQ108" s="3489">
        <f t="shared" si="137"/>
        <v>3500</v>
      </c>
      <c r="AR108" s="3294">
        <f t="shared" si="137"/>
        <v>0</v>
      </c>
      <c r="AS108" s="3294">
        <f t="shared" si="137"/>
        <v>0</v>
      </c>
      <c r="AT108" s="3294">
        <f t="shared" si="137"/>
        <v>13500</v>
      </c>
      <c r="AU108" s="3294">
        <f t="shared" si="137"/>
        <v>10500</v>
      </c>
      <c r="AV108" s="3294">
        <f t="shared" si="137"/>
        <v>0</v>
      </c>
      <c r="AW108" s="3294">
        <f t="shared" si="137"/>
        <v>3000</v>
      </c>
      <c r="AX108" s="3294">
        <f t="shared" si="137"/>
        <v>0</v>
      </c>
      <c r="AY108" s="3294">
        <f t="shared" si="137"/>
        <v>13500</v>
      </c>
      <c r="AZ108" s="3294">
        <f t="shared" si="137"/>
        <v>10500</v>
      </c>
      <c r="BA108" s="3294">
        <f t="shared" si="137"/>
        <v>0</v>
      </c>
      <c r="BB108" s="3294">
        <f t="shared" si="137"/>
        <v>3000</v>
      </c>
      <c r="BC108" s="3294">
        <f t="shared" si="137"/>
        <v>0</v>
      </c>
      <c r="BD108" s="3294">
        <f t="shared" si="137"/>
        <v>0</v>
      </c>
      <c r="BE108" s="3294">
        <f t="shared" si="137"/>
        <v>0</v>
      </c>
      <c r="BF108" s="3294">
        <f t="shared" si="137"/>
        <v>0</v>
      </c>
      <c r="BG108" s="3676">
        <f t="shared" si="137"/>
        <v>3356</v>
      </c>
      <c r="BH108" s="1655"/>
      <c r="BI108" s="3050"/>
      <c r="BJ108" s="1719"/>
      <c r="BK108" s="1719"/>
      <c r="BL108" s="1719"/>
      <c r="BM108" s="1692">
        <f t="shared" si="118"/>
        <v>48.971428571428568</v>
      </c>
      <c r="BN108" s="1692">
        <f t="shared" si="116"/>
        <v>31.961904761904762</v>
      </c>
      <c r="BO108" s="1719"/>
      <c r="BP108" s="2137"/>
      <c r="BQ108" s="2916"/>
      <c r="BR108" s="2916"/>
      <c r="BS108" s="3361"/>
      <c r="BT108" s="2916"/>
      <c r="BU108" s="2916"/>
      <c r="BV108" s="2927" t="s">
        <v>2497</v>
      </c>
      <c r="BW108" s="2927" t="s">
        <v>2501</v>
      </c>
      <c r="BX108" s="1858">
        <v>2325</v>
      </c>
      <c r="BY108" s="2993">
        <v>0.25</v>
      </c>
      <c r="BZ108" s="2285"/>
      <c r="CA108" s="2285"/>
      <c r="CB108" s="2285"/>
      <c r="CC108" s="2285"/>
    </row>
    <row r="109" spans="1:81" s="2518" customFormat="1" ht="38.25">
      <c r="A109" s="2972">
        <v>1</v>
      </c>
      <c r="B109" s="3051" t="s">
        <v>1181</v>
      </c>
      <c r="C109" s="3052" t="s">
        <v>1182</v>
      </c>
      <c r="D109" s="3041" t="s">
        <v>1183</v>
      </c>
      <c r="E109" s="3486" t="s">
        <v>206</v>
      </c>
      <c r="F109" s="1511" t="s">
        <v>1184</v>
      </c>
      <c r="G109" s="3487">
        <v>11000</v>
      </c>
      <c r="H109" s="3487">
        <v>8000</v>
      </c>
      <c r="I109" s="1761">
        <v>3000</v>
      </c>
      <c r="J109" s="1761"/>
      <c r="K109" s="1761">
        <v>11000</v>
      </c>
      <c r="L109" s="1761">
        <v>8000</v>
      </c>
      <c r="M109" s="1761">
        <v>0</v>
      </c>
      <c r="N109" s="1761"/>
      <c r="O109" s="3053"/>
      <c r="P109" s="3053"/>
      <c r="Q109" s="1761"/>
      <c r="R109" s="1761"/>
      <c r="S109" s="1761">
        <f t="shared" si="131"/>
        <v>1000</v>
      </c>
      <c r="T109" s="1761">
        <v>1000</v>
      </c>
      <c r="U109" s="1761"/>
      <c r="V109" s="1761"/>
      <c r="W109" s="1761"/>
      <c r="X109" s="1761">
        <v>500</v>
      </c>
      <c r="Y109" s="1761">
        <f t="shared" si="113"/>
        <v>1500</v>
      </c>
      <c r="Z109" s="3053">
        <f t="shared" si="132"/>
        <v>0</v>
      </c>
      <c r="AA109" s="3053"/>
      <c r="AB109" s="1761"/>
      <c r="AC109" s="1761"/>
      <c r="AD109" s="1761">
        <f t="shared" si="130"/>
        <v>1000</v>
      </c>
      <c r="AE109" s="1761">
        <v>1000</v>
      </c>
      <c r="AF109" s="1761"/>
      <c r="AG109" s="1761"/>
      <c r="AH109" s="1761">
        <f t="shared" si="133"/>
        <v>0</v>
      </c>
      <c r="AI109" s="3053"/>
      <c r="AJ109" s="1761"/>
      <c r="AK109" s="1761"/>
      <c r="AL109" s="1761">
        <f t="shared" si="134"/>
        <v>1000</v>
      </c>
      <c r="AM109" s="1761">
        <v>1000</v>
      </c>
      <c r="AN109" s="1761"/>
      <c r="AO109" s="1761"/>
      <c r="AP109" s="2018">
        <f t="shared" si="135"/>
        <v>1500</v>
      </c>
      <c r="AQ109" s="2018">
        <f>1000+X109</f>
        <v>1500</v>
      </c>
      <c r="AR109" s="3293">
        <v>0</v>
      </c>
      <c r="AS109" s="3293"/>
      <c r="AT109" s="3399">
        <v>9500</v>
      </c>
      <c r="AU109" s="3399">
        <v>6500</v>
      </c>
      <c r="AV109" s="3399"/>
      <c r="AW109" s="3399">
        <v>3000</v>
      </c>
      <c r="AX109" s="3399"/>
      <c r="AY109" s="3399">
        <v>9500</v>
      </c>
      <c r="AZ109" s="3399">
        <v>6500</v>
      </c>
      <c r="BA109" s="3293"/>
      <c r="BB109" s="3293">
        <v>3000</v>
      </c>
      <c r="BC109" s="3293"/>
      <c r="BD109" s="3293"/>
      <c r="BE109" s="3293"/>
      <c r="BF109" s="3293"/>
      <c r="BG109" s="3677">
        <f>2500-100</f>
        <v>2400</v>
      </c>
      <c r="BH109" s="1761"/>
      <c r="BI109" s="1761">
        <f t="shared" si="136"/>
        <v>500</v>
      </c>
      <c r="BJ109" s="3151">
        <v>2023</v>
      </c>
      <c r="BK109" s="3151" t="s">
        <v>2324</v>
      </c>
      <c r="BL109" s="3151" t="s">
        <v>2327</v>
      </c>
      <c r="BM109" s="1669">
        <f t="shared" si="118"/>
        <v>48.75</v>
      </c>
      <c r="BN109" s="1669">
        <f t="shared" si="116"/>
        <v>36.923076923076927</v>
      </c>
      <c r="BO109" s="3151" t="s">
        <v>40</v>
      </c>
      <c r="BP109" s="3044"/>
      <c r="BQ109" s="2927">
        <f>H109/2</f>
        <v>4000</v>
      </c>
      <c r="BR109" s="2927">
        <f>BQ109-AQ109</f>
        <v>2500</v>
      </c>
      <c r="BS109" s="3360"/>
      <c r="BT109" s="2927"/>
      <c r="BU109" s="2927"/>
      <c r="BV109" s="2927" t="s">
        <v>2497</v>
      </c>
      <c r="BW109" s="2927" t="s">
        <v>2501</v>
      </c>
      <c r="BX109" s="1618">
        <f>H109*$BY$108</f>
        <v>2000</v>
      </c>
      <c r="BY109" s="2994">
        <f>BX109-AQ109</f>
        <v>500</v>
      </c>
      <c r="BZ109" s="699"/>
      <c r="CA109" s="699"/>
      <c r="CB109" s="699"/>
      <c r="CC109" s="699"/>
    </row>
    <row r="110" spans="1:81" s="2518" customFormat="1" ht="51">
      <c r="A110" s="2972">
        <v>2</v>
      </c>
      <c r="B110" s="3051" t="s">
        <v>2542</v>
      </c>
      <c r="C110" s="3052" t="s">
        <v>1119</v>
      </c>
      <c r="D110" s="3052" t="s">
        <v>1186</v>
      </c>
      <c r="E110" s="3486" t="s">
        <v>206</v>
      </c>
      <c r="F110" s="1511" t="s">
        <v>1187</v>
      </c>
      <c r="G110" s="3487">
        <v>6000</v>
      </c>
      <c r="H110" s="3487">
        <v>6000</v>
      </c>
      <c r="I110" s="1761"/>
      <c r="J110" s="1761"/>
      <c r="K110" s="1761">
        <v>6000</v>
      </c>
      <c r="L110" s="1761">
        <v>6000</v>
      </c>
      <c r="M110" s="1761">
        <v>0</v>
      </c>
      <c r="N110" s="1761"/>
      <c r="O110" s="3053"/>
      <c r="P110" s="3053"/>
      <c r="Q110" s="1761"/>
      <c r="R110" s="1761"/>
      <c r="S110" s="1761">
        <f t="shared" si="131"/>
        <v>500</v>
      </c>
      <c r="T110" s="1761">
        <v>500</v>
      </c>
      <c r="U110" s="1761"/>
      <c r="V110" s="1761"/>
      <c r="W110" s="1761"/>
      <c r="X110" s="1761">
        <v>1500</v>
      </c>
      <c r="Y110" s="1761">
        <f t="shared" si="113"/>
        <v>2000</v>
      </c>
      <c r="Z110" s="3053">
        <f t="shared" si="132"/>
        <v>0</v>
      </c>
      <c r="AA110" s="3053"/>
      <c r="AB110" s="1761"/>
      <c r="AC110" s="1761"/>
      <c r="AD110" s="1761">
        <f t="shared" si="130"/>
        <v>0</v>
      </c>
      <c r="AE110" s="1761"/>
      <c r="AF110" s="1761"/>
      <c r="AG110" s="1761"/>
      <c r="AH110" s="1761">
        <f t="shared" si="133"/>
        <v>0</v>
      </c>
      <c r="AI110" s="3053"/>
      <c r="AJ110" s="1761"/>
      <c r="AK110" s="1761"/>
      <c r="AL110" s="1761">
        <f t="shared" si="134"/>
        <v>500</v>
      </c>
      <c r="AM110" s="1761">
        <v>500</v>
      </c>
      <c r="AN110" s="1761"/>
      <c r="AO110" s="1761"/>
      <c r="AP110" s="3487">
        <f t="shared" si="135"/>
        <v>2000</v>
      </c>
      <c r="AQ110" s="3487">
        <f>500+X110</f>
        <v>2000</v>
      </c>
      <c r="AR110" s="3293">
        <v>0</v>
      </c>
      <c r="AS110" s="3293"/>
      <c r="AT110" s="3399">
        <v>4000</v>
      </c>
      <c r="AU110" s="3399">
        <v>4000</v>
      </c>
      <c r="AV110" s="3399"/>
      <c r="AW110" s="3399"/>
      <c r="AX110" s="3399"/>
      <c r="AY110" s="3399">
        <v>4000</v>
      </c>
      <c r="AZ110" s="3399">
        <v>4000</v>
      </c>
      <c r="BA110" s="3293"/>
      <c r="BB110" s="3293"/>
      <c r="BC110" s="3293"/>
      <c r="BD110" s="3293"/>
      <c r="BE110" s="3293"/>
      <c r="BF110" s="3293"/>
      <c r="BG110" s="3677">
        <f>1000-44</f>
        <v>956</v>
      </c>
      <c r="BH110" s="1761"/>
      <c r="BI110" s="1761">
        <f t="shared" si="136"/>
        <v>1500</v>
      </c>
      <c r="BJ110" s="3151">
        <v>2023</v>
      </c>
      <c r="BK110" s="3151" t="s">
        <v>2324</v>
      </c>
      <c r="BL110" s="3151" t="s">
        <v>2327</v>
      </c>
      <c r="BM110" s="1669">
        <f t="shared" si="118"/>
        <v>49.266666666666666</v>
      </c>
      <c r="BN110" s="1669">
        <f t="shared" si="116"/>
        <v>23.9</v>
      </c>
      <c r="BO110" s="3151" t="s">
        <v>40</v>
      </c>
      <c r="BP110" s="3044"/>
      <c r="BQ110" s="2927"/>
      <c r="BR110" s="2927"/>
      <c r="BS110" s="3360"/>
      <c r="BT110" s="2927"/>
      <c r="BU110" s="2927"/>
      <c r="BV110" s="2927" t="s">
        <v>2497</v>
      </c>
      <c r="BW110" s="2927" t="s">
        <v>2501</v>
      </c>
      <c r="BX110" s="1618">
        <f>H110*$BY$108</f>
        <v>1500</v>
      </c>
      <c r="BY110" s="2994">
        <f>BX110-AQ110</f>
        <v>-500</v>
      </c>
      <c r="BZ110" s="699"/>
      <c r="CA110" s="699"/>
      <c r="CB110" s="699"/>
      <c r="CC110" s="699"/>
    </row>
    <row r="111" spans="1:81" s="28" customFormat="1" ht="26.25" customHeight="1">
      <c r="A111" s="2195" t="s">
        <v>48</v>
      </c>
      <c r="B111" s="1661" t="s">
        <v>57</v>
      </c>
      <c r="C111" s="1653"/>
      <c r="D111" s="1653"/>
      <c r="E111" s="1504"/>
      <c r="F111" s="1504"/>
      <c r="G111" s="1453">
        <f t="shared" ref="G111:V111" si="138">G112+G126+G134</f>
        <v>104468</v>
      </c>
      <c r="H111" s="1453">
        <f t="shared" si="138"/>
        <v>104468</v>
      </c>
      <c r="I111" s="1655">
        <f t="shared" si="138"/>
        <v>0</v>
      </c>
      <c r="J111" s="1655">
        <f t="shared" si="138"/>
        <v>0</v>
      </c>
      <c r="K111" s="1655">
        <f t="shared" si="138"/>
        <v>104468</v>
      </c>
      <c r="L111" s="1655">
        <f t="shared" si="138"/>
        <v>104468</v>
      </c>
      <c r="M111" s="1655">
        <f t="shared" si="138"/>
        <v>45525.378169000003</v>
      </c>
      <c r="N111" s="1655">
        <f t="shared" si="138"/>
        <v>14469.552</v>
      </c>
      <c r="O111" s="1655">
        <f t="shared" si="138"/>
        <v>1819.5819999999999</v>
      </c>
      <c r="P111" s="1655">
        <f t="shared" si="138"/>
        <v>1819.5819999999999</v>
      </c>
      <c r="Q111" s="1655">
        <f t="shared" si="138"/>
        <v>0</v>
      </c>
      <c r="R111" s="1655">
        <f t="shared" si="138"/>
        <v>0</v>
      </c>
      <c r="S111" s="1655">
        <f t="shared" si="138"/>
        <v>35780</v>
      </c>
      <c r="T111" s="1655">
        <f t="shared" si="138"/>
        <v>35780</v>
      </c>
      <c r="U111" s="1655">
        <f t="shared" si="138"/>
        <v>0</v>
      </c>
      <c r="V111" s="1655">
        <f t="shared" si="138"/>
        <v>0</v>
      </c>
      <c r="W111" s="1655"/>
      <c r="X111" s="1655"/>
      <c r="Y111" s="1655">
        <f t="shared" si="113"/>
        <v>35780</v>
      </c>
      <c r="Z111" s="1655">
        <f t="shared" ref="Z111:BG111" si="139">Z112+Z126+Z134</f>
        <v>1463.4180000000001</v>
      </c>
      <c r="AA111" s="1655">
        <f t="shared" si="139"/>
        <v>1463.4180000000001</v>
      </c>
      <c r="AB111" s="1655">
        <f t="shared" si="139"/>
        <v>0</v>
      </c>
      <c r="AC111" s="1655">
        <f t="shared" si="139"/>
        <v>0</v>
      </c>
      <c r="AD111" s="1655">
        <f t="shared" si="139"/>
        <v>8805.7790000000005</v>
      </c>
      <c r="AE111" s="1655">
        <f t="shared" si="139"/>
        <v>8805.7790000000005</v>
      </c>
      <c r="AF111" s="1655">
        <f t="shared" si="139"/>
        <v>0</v>
      </c>
      <c r="AG111" s="1655">
        <f t="shared" si="139"/>
        <v>0</v>
      </c>
      <c r="AH111" s="1655">
        <f t="shared" si="139"/>
        <v>1819.5819999999999</v>
      </c>
      <c r="AI111" s="1655">
        <f t="shared" si="139"/>
        <v>1819.5819999999999</v>
      </c>
      <c r="AJ111" s="1655">
        <f t="shared" si="139"/>
        <v>0</v>
      </c>
      <c r="AK111" s="1655">
        <f t="shared" si="139"/>
        <v>0</v>
      </c>
      <c r="AL111" s="1655">
        <f t="shared" si="139"/>
        <v>35780</v>
      </c>
      <c r="AM111" s="1655">
        <f t="shared" si="139"/>
        <v>35780</v>
      </c>
      <c r="AN111" s="1655">
        <f t="shared" si="139"/>
        <v>0</v>
      </c>
      <c r="AO111" s="1655">
        <f t="shared" si="139"/>
        <v>0</v>
      </c>
      <c r="AP111" s="1453">
        <f t="shared" si="139"/>
        <v>77930.748999999982</v>
      </c>
      <c r="AQ111" s="1453">
        <f t="shared" si="139"/>
        <v>77930.748999999982</v>
      </c>
      <c r="AR111" s="1656">
        <f t="shared" si="139"/>
        <v>0</v>
      </c>
      <c r="AS111" s="1656">
        <f t="shared" si="139"/>
        <v>0</v>
      </c>
      <c r="AT111" s="1656">
        <f t="shared" si="139"/>
        <v>26537.251</v>
      </c>
      <c r="AU111" s="1656">
        <f t="shared" si="139"/>
        <v>26537.251</v>
      </c>
      <c r="AV111" s="1656">
        <f t="shared" si="139"/>
        <v>0</v>
      </c>
      <c r="AW111" s="1656">
        <f t="shared" si="139"/>
        <v>0</v>
      </c>
      <c r="AX111" s="1656">
        <f t="shared" si="139"/>
        <v>0</v>
      </c>
      <c r="AY111" s="1656">
        <f t="shared" si="139"/>
        <v>26537.251</v>
      </c>
      <c r="AZ111" s="1656">
        <f t="shared" si="139"/>
        <v>26537.251</v>
      </c>
      <c r="BA111" s="1656">
        <f t="shared" si="139"/>
        <v>0</v>
      </c>
      <c r="BB111" s="1656">
        <f t="shared" si="139"/>
        <v>0</v>
      </c>
      <c r="BC111" s="1656">
        <f t="shared" si="139"/>
        <v>0</v>
      </c>
      <c r="BD111" s="1656">
        <f t="shared" si="139"/>
        <v>0</v>
      </c>
      <c r="BE111" s="1656">
        <f t="shared" si="139"/>
        <v>0</v>
      </c>
      <c r="BF111" s="1656">
        <f t="shared" si="139"/>
        <v>0</v>
      </c>
      <c r="BG111" s="3668">
        <f t="shared" si="139"/>
        <v>56384</v>
      </c>
      <c r="BH111" s="1655">
        <f>'PL 3 PB DATP'!H21</f>
        <v>56384</v>
      </c>
      <c r="BI111" s="1655" t="e">
        <f>SUM(BI113:BI846)</f>
        <v>#REF!</v>
      </c>
      <c r="BJ111" s="1658"/>
      <c r="BK111" s="1658"/>
      <c r="BL111" s="1658"/>
      <c r="BM111" s="1669"/>
      <c r="BN111" s="1669"/>
      <c r="BO111" s="1658"/>
      <c r="BP111" s="1659"/>
      <c r="BQ111" s="1370"/>
      <c r="BR111" s="1370"/>
      <c r="BS111" s="19"/>
      <c r="BT111" s="1370"/>
      <c r="BU111" s="1370"/>
      <c r="BV111" s="2927" t="s">
        <v>2497</v>
      </c>
      <c r="BW111" s="1370"/>
      <c r="BX111" s="1660">
        <f>BH111-BG111</f>
        <v>0</v>
      </c>
      <c r="BY111" s="53"/>
    </row>
    <row r="112" spans="1:81" s="28" customFormat="1" ht="42" customHeight="1">
      <c r="A112" s="2195" t="s">
        <v>73</v>
      </c>
      <c r="B112" s="1661" t="s">
        <v>2422</v>
      </c>
      <c r="C112" s="1653"/>
      <c r="D112" s="1653"/>
      <c r="E112" s="1504"/>
      <c r="F112" s="1504"/>
      <c r="G112" s="1453">
        <f>SUM(G113:G125)</f>
        <v>71585</v>
      </c>
      <c r="H112" s="1453">
        <f t="shared" ref="H112:BF112" si="140">SUM(H113:H125)</f>
        <v>71585</v>
      </c>
      <c r="I112" s="1453">
        <f t="shared" si="140"/>
        <v>0</v>
      </c>
      <c r="J112" s="1453">
        <f t="shared" si="140"/>
        <v>0</v>
      </c>
      <c r="K112" s="1453">
        <f t="shared" si="140"/>
        <v>71585</v>
      </c>
      <c r="L112" s="1453">
        <f t="shared" si="140"/>
        <v>71585</v>
      </c>
      <c r="M112" s="1453">
        <f t="shared" si="140"/>
        <v>45525.378169000003</v>
      </c>
      <c r="N112" s="1453">
        <f t="shared" si="140"/>
        <v>14469.552</v>
      </c>
      <c r="O112" s="1453">
        <f t="shared" si="140"/>
        <v>1819.5819999999999</v>
      </c>
      <c r="P112" s="1453">
        <f t="shared" si="140"/>
        <v>1819.5819999999999</v>
      </c>
      <c r="Q112" s="1453">
        <f t="shared" si="140"/>
        <v>0</v>
      </c>
      <c r="R112" s="1453">
        <f t="shared" si="140"/>
        <v>0</v>
      </c>
      <c r="S112" s="1453">
        <f t="shared" si="140"/>
        <v>23283</v>
      </c>
      <c r="T112" s="1453">
        <f t="shared" si="140"/>
        <v>23283</v>
      </c>
      <c r="U112" s="1453">
        <f t="shared" si="140"/>
        <v>0</v>
      </c>
      <c r="V112" s="1453">
        <f t="shared" si="140"/>
        <v>0</v>
      </c>
      <c r="W112" s="1453">
        <f t="shared" si="140"/>
        <v>2230</v>
      </c>
      <c r="X112" s="1453">
        <f t="shared" si="140"/>
        <v>1642.3</v>
      </c>
      <c r="Y112" s="1453">
        <f t="shared" si="140"/>
        <v>22695.3</v>
      </c>
      <c r="Z112" s="1453">
        <f t="shared" si="140"/>
        <v>1463.4180000000001</v>
      </c>
      <c r="AA112" s="1453">
        <f t="shared" si="140"/>
        <v>1463.4180000000001</v>
      </c>
      <c r="AB112" s="1453">
        <f t="shared" si="140"/>
        <v>0</v>
      </c>
      <c r="AC112" s="1453">
        <f t="shared" si="140"/>
        <v>0</v>
      </c>
      <c r="AD112" s="1453">
        <f t="shared" si="140"/>
        <v>8805.7790000000005</v>
      </c>
      <c r="AE112" s="1453">
        <f t="shared" si="140"/>
        <v>8805.7790000000005</v>
      </c>
      <c r="AF112" s="1453">
        <f t="shared" si="140"/>
        <v>0</v>
      </c>
      <c r="AG112" s="1453">
        <f t="shared" si="140"/>
        <v>0</v>
      </c>
      <c r="AH112" s="1453">
        <f t="shared" si="140"/>
        <v>1819.5819999999999</v>
      </c>
      <c r="AI112" s="1453">
        <f t="shared" si="140"/>
        <v>1819.5819999999999</v>
      </c>
      <c r="AJ112" s="1453">
        <f t="shared" si="140"/>
        <v>0</v>
      </c>
      <c r="AK112" s="1453">
        <f t="shared" si="140"/>
        <v>0</v>
      </c>
      <c r="AL112" s="1453">
        <f t="shared" si="140"/>
        <v>23283</v>
      </c>
      <c r="AM112" s="1453">
        <f t="shared" si="140"/>
        <v>23283</v>
      </c>
      <c r="AN112" s="1453">
        <f t="shared" si="140"/>
        <v>0</v>
      </c>
      <c r="AO112" s="1453">
        <f t="shared" si="140"/>
        <v>0</v>
      </c>
      <c r="AP112" s="1453">
        <f t="shared" si="140"/>
        <v>65433.748999999989</v>
      </c>
      <c r="AQ112" s="1453">
        <f t="shared" si="140"/>
        <v>65433.748999999989</v>
      </c>
      <c r="AR112" s="1453">
        <f t="shared" si="140"/>
        <v>0</v>
      </c>
      <c r="AS112" s="1453">
        <f t="shared" si="140"/>
        <v>0</v>
      </c>
      <c r="AT112" s="1453">
        <f t="shared" si="140"/>
        <v>6151.2510000000002</v>
      </c>
      <c r="AU112" s="1453">
        <f t="shared" si="140"/>
        <v>6151.2510000000002</v>
      </c>
      <c r="AV112" s="1453">
        <f t="shared" si="140"/>
        <v>0</v>
      </c>
      <c r="AW112" s="1453">
        <f t="shared" si="140"/>
        <v>0</v>
      </c>
      <c r="AX112" s="1453">
        <f t="shared" si="140"/>
        <v>0</v>
      </c>
      <c r="AY112" s="1453">
        <f t="shared" si="140"/>
        <v>6151.2510000000002</v>
      </c>
      <c r="AZ112" s="1453">
        <f t="shared" si="140"/>
        <v>6151.2510000000002</v>
      </c>
      <c r="BA112" s="1453">
        <f t="shared" si="140"/>
        <v>0</v>
      </c>
      <c r="BB112" s="1453">
        <f t="shared" si="140"/>
        <v>0</v>
      </c>
      <c r="BC112" s="1453">
        <f t="shared" si="140"/>
        <v>0</v>
      </c>
      <c r="BD112" s="1453">
        <f t="shared" si="140"/>
        <v>0</v>
      </c>
      <c r="BE112" s="1453">
        <f t="shared" si="140"/>
        <v>0</v>
      </c>
      <c r="BF112" s="1453">
        <f t="shared" si="140"/>
        <v>0</v>
      </c>
      <c r="BG112" s="1453">
        <f>SUM(BG113:BG125)</f>
        <v>6151</v>
      </c>
      <c r="BH112" s="1655"/>
      <c r="BI112" s="1655"/>
      <c r="BJ112" s="1691"/>
      <c r="BK112" s="1691"/>
      <c r="BL112" s="1691"/>
      <c r="BM112" s="1692">
        <f t="shared" si="118"/>
        <v>99.999649367884302</v>
      </c>
      <c r="BN112" s="1692">
        <f t="shared" si="116"/>
        <v>99.995919529214461</v>
      </c>
      <c r="BO112" s="1691"/>
      <c r="BP112" s="1693"/>
      <c r="BQ112" s="1369"/>
      <c r="BR112" s="1369"/>
      <c r="BS112" s="1617"/>
      <c r="BT112" s="1369"/>
      <c r="BU112" s="1369"/>
      <c r="BV112" s="2916" t="s">
        <v>2497</v>
      </c>
      <c r="BW112" s="1369"/>
      <c r="BX112" s="1660"/>
      <c r="BY112" s="53"/>
    </row>
    <row r="113" spans="1:81" s="2428" customFormat="1" ht="38.25" customHeight="1">
      <c r="A113" s="3054">
        <v>1</v>
      </c>
      <c r="B113" s="3055" t="s">
        <v>1710</v>
      </c>
      <c r="C113" s="3056" t="s">
        <v>1547</v>
      </c>
      <c r="D113" s="3056" t="s">
        <v>1711</v>
      </c>
      <c r="E113" s="3490" t="s">
        <v>305</v>
      </c>
      <c r="F113" s="3491" t="s">
        <v>1712</v>
      </c>
      <c r="G113" s="3492">
        <v>2062</v>
      </c>
      <c r="H113" s="3492">
        <v>2062</v>
      </c>
      <c r="I113" s="1770"/>
      <c r="J113" s="1770"/>
      <c r="K113" s="98">
        <v>2062</v>
      </c>
      <c r="L113" s="98">
        <v>2062</v>
      </c>
      <c r="M113" s="98">
        <v>1550.106</v>
      </c>
      <c r="N113" s="98">
        <v>717.2</v>
      </c>
      <c r="O113" s="1770">
        <f t="shared" ref="O113:O133" si="141">P113+Q113+R113</f>
        <v>0.9</v>
      </c>
      <c r="P113" s="1770">
        <v>0.9</v>
      </c>
      <c r="Q113" s="1770"/>
      <c r="R113" s="1770"/>
      <c r="S113" s="3057">
        <f t="shared" si="131"/>
        <v>600</v>
      </c>
      <c r="T113" s="1770">
        <v>600</v>
      </c>
      <c r="U113" s="1770"/>
      <c r="V113" s="1770"/>
      <c r="W113" s="1770"/>
      <c r="X113" s="1770"/>
      <c r="Y113" s="1770">
        <f t="shared" si="113"/>
        <v>600</v>
      </c>
      <c r="Z113" s="1770">
        <f t="shared" si="132"/>
        <v>0.9</v>
      </c>
      <c r="AA113" s="3058">
        <v>0.9</v>
      </c>
      <c r="AB113" s="1770"/>
      <c r="AC113" s="1770"/>
      <c r="AD113" s="1770">
        <f t="shared" si="130"/>
        <v>331.2</v>
      </c>
      <c r="AE113" s="1770">
        <v>331.2</v>
      </c>
      <c r="AF113" s="1770"/>
      <c r="AG113" s="1770"/>
      <c r="AH113" s="1770">
        <f t="shared" si="133"/>
        <v>0.9</v>
      </c>
      <c r="AI113" s="1770">
        <f t="shared" ref="AI113:AI133" si="142">P113</f>
        <v>0.9</v>
      </c>
      <c r="AJ113" s="1770"/>
      <c r="AK113" s="1770"/>
      <c r="AL113" s="1770">
        <f t="shared" si="134"/>
        <v>600</v>
      </c>
      <c r="AM113" s="1770">
        <f t="shared" ref="AM113:AM133" si="143">T113</f>
        <v>600</v>
      </c>
      <c r="AN113" s="1770"/>
      <c r="AO113" s="1770"/>
      <c r="AP113" s="3636">
        <f t="shared" si="135"/>
        <v>1873</v>
      </c>
      <c r="AQ113" s="3636">
        <v>1873</v>
      </c>
      <c r="AR113" s="3295"/>
      <c r="AS113" s="3295"/>
      <c r="AT113" s="3296">
        <f t="shared" ref="AT113:AT140" si="144">SUM(AU113:AW113)</f>
        <v>189</v>
      </c>
      <c r="AU113" s="3296">
        <f t="shared" ref="AU113:AU133" si="145">H113-AQ113</f>
        <v>189</v>
      </c>
      <c r="AV113" s="3295"/>
      <c r="AW113" s="3295"/>
      <c r="AX113" s="3295"/>
      <c r="AY113" s="3295">
        <f t="shared" ref="AY113:AY140" si="146">SUM(AZ113:BB113)</f>
        <v>189</v>
      </c>
      <c r="AZ113" s="3295">
        <v>189</v>
      </c>
      <c r="BA113" s="3297"/>
      <c r="BB113" s="3295"/>
      <c r="BC113" s="3295"/>
      <c r="BD113" s="3295"/>
      <c r="BE113" s="3295"/>
      <c r="BF113" s="3295"/>
      <c r="BG113" s="3669">
        <v>189</v>
      </c>
      <c r="BH113" s="1667"/>
      <c r="BI113" s="1770">
        <f t="shared" si="136"/>
        <v>1273</v>
      </c>
      <c r="BJ113" s="3154">
        <v>2022</v>
      </c>
      <c r="BK113" s="3154" t="s">
        <v>2324</v>
      </c>
      <c r="BL113" s="3154" t="s">
        <v>2327</v>
      </c>
      <c r="BM113" s="3155">
        <f t="shared" si="118"/>
        <v>100</v>
      </c>
      <c r="BN113" s="3155">
        <f t="shared" si="116"/>
        <v>100</v>
      </c>
      <c r="BO113" s="3154" t="s">
        <v>40</v>
      </c>
      <c r="BP113" s="3060"/>
      <c r="BQ113" s="2995"/>
      <c r="BR113" s="2995"/>
      <c r="BS113" s="3362"/>
      <c r="BT113" s="2995"/>
      <c r="BU113" s="2995"/>
      <c r="BV113" s="2927" t="s">
        <v>2497</v>
      </c>
      <c r="BW113" s="2995" t="s">
        <v>2502</v>
      </c>
      <c r="BX113" s="2996"/>
      <c r="BY113" s="73"/>
      <c r="BZ113" s="270"/>
      <c r="CA113" s="270"/>
      <c r="CB113" s="270"/>
      <c r="CC113" s="270"/>
    </row>
    <row r="114" spans="1:81" s="2428" customFormat="1" ht="38.25" customHeight="1">
      <c r="A114" s="3054">
        <v>2</v>
      </c>
      <c r="B114" s="3055" t="s">
        <v>1716</v>
      </c>
      <c r="C114" s="3056" t="s">
        <v>1512</v>
      </c>
      <c r="D114" s="3056" t="s">
        <v>1717</v>
      </c>
      <c r="E114" s="3490" t="s">
        <v>305</v>
      </c>
      <c r="F114" s="3491" t="s">
        <v>1718</v>
      </c>
      <c r="G114" s="3492">
        <v>5100</v>
      </c>
      <c r="H114" s="3492">
        <v>5100</v>
      </c>
      <c r="I114" s="1770"/>
      <c r="J114" s="1770"/>
      <c r="K114" s="98">
        <v>5100</v>
      </c>
      <c r="L114" s="98">
        <v>5100</v>
      </c>
      <c r="M114" s="98">
        <v>3788.7829999999999</v>
      </c>
      <c r="N114" s="98">
        <v>1726.9059999999999</v>
      </c>
      <c r="O114" s="1770">
        <f t="shared" si="141"/>
        <v>56.145000000000003</v>
      </c>
      <c r="P114" s="1770">
        <v>56.145000000000003</v>
      </c>
      <c r="Q114" s="1770"/>
      <c r="R114" s="1770"/>
      <c r="S114" s="3057">
        <f t="shared" si="131"/>
        <v>1500</v>
      </c>
      <c r="T114" s="1770">
        <v>1500</v>
      </c>
      <c r="U114" s="1770"/>
      <c r="V114" s="1770"/>
      <c r="W114" s="1770"/>
      <c r="X114" s="1770">
        <v>130</v>
      </c>
      <c r="Y114" s="1770">
        <f t="shared" si="113"/>
        <v>1630</v>
      </c>
      <c r="Z114" s="1770">
        <f t="shared" si="132"/>
        <v>56.145000000000003</v>
      </c>
      <c r="AA114" s="3058">
        <v>56.145000000000003</v>
      </c>
      <c r="AB114" s="1770"/>
      <c r="AC114" s="1770"/>
      <c r="AD114" s="1770">
        <f t="shared" si="130"/>
        <v>766.90599999999995</v>
      </c>
      <c r="AE114" s="1770">
        <v>766.90599999999995</v>
      </c>
      <c r="AF114" s="1770"/>
      <c r="AG114" s="1770"/>
      <c r="AH114" s="1770">
        <f t="shared" si="133"/>
        <v>56.145000000000003</v>
      </c>
      <c r="AI114" s="1770">
        <f t="shared" si="142"/>
        <v>56.145000000000003</v>
      </c>
      <c r="AJ114" s="1770"/>
      <c r="AK114" s="1770"/>
      <c r="AL114" s="1770">
        <f t="shared" si="134"/>
        <v>1500</v>
      </c>
      <c r="AM114" s="1770">
        <f t="shared" si="143"/>
        <v>1500</v>
      </c>
      <c r="AN114" s="1770"/>
      <c r="AO114" s="1770"/>
      <c r="AP114" s="3636">
        <f t="shared" si="135"/>
        <v>4875</v>
      </c>
      <c r="AQ114" s="3636">
        <f>4745+X114</f>
        <v>4875</v>
      </c>
      <c r="AR114" s="3295"/>
      <c r="AS114" s="3295"/>
      <c r="AT114" s="3736">
        <f t="shared" si="144"/>
        <v>225</v>
      </c>
      <c r="AU114" s="3736">
        <f t="shared" si="145"/>
        <v>225</v>
      </c>
      <c r="AV114" s="3737"/>
      <c r="AW114" s="3737"/>
      <c r="AX114" s="3737"/>
      <c r="AY114" s="3737">
        <v>225</v>
      </c>
      <c r="AZ114" s="3737">
        <v>225</v>
      </c>
      <c r="BA114" s="3297"/>
      <c r="BB114" s="3295"/>
      <c r="BC114" s="3295"/>
      <c r="BD114" s="3295"/>
      <c r="BE114" s="3295"/>
      <c r="BF114" s="3295"/>
      <c r="BG114" s="3669">
        <v>225</v>
      </c>
      <c r="BH114" s="1667"/>
      <c r="BI114" s="1770">
        <f t="shared" si="136"/>
        <v>3375</v>
      </c>
      <c r="BJ114" s="3154">
        <v>2022</v>
      </c>
      <c r="BK114" s="3154" t="s">
        <v>2324</v>
      </c>
      <c r="BL114" s="3154" t="s">
        <v>2327</v>
      </c>
      <c r="BM114" s="3155">
        <f t="shared" si="118"/>
        <v>100</v>
      </c>
      <c r="BN114" s="3155">
        <f t="shared" si="116"/>
        <v>100</v>
      </c>
      <c r="BO114" s="3154" t="s">
        <v>40</v>
      </c>
      <c r="BP114" s="3060"/>
      <c r="BQ114" s="2995"/>
      <c r="BR114" s="2995"/>
      <c r="BS114" s="3362"/>
      <c r="BT114" s="2995"/>
      <c r="BU114" s="2995"/>
      <c r="BV114" s="2927" t="s">
        <v>2497</v>
      </c>
      <c r="BW114" s="2995" t="s">
        <v>2502</v>
      </c>
      <c r="BX114" s="2996"/>
      <c r="BY114" s="73"/>
      <c r="BZ114" s="270"/>
      <c r="CA114" s="270"/>
      <c r="CB114" s="270"/>
      <c r="CC114" s="270"/>
    </row>
    <row r="115" spans="1:81" s="2428" customFormat="1" ht="45.75" customHeight="1">
      <c r="A115" s="3054">
        <v>3</v>
      </c>
      <c r="B115" s="3055" t="s">
        <v>1728</v>
      </c>
      <c r="C115" s="3056" t="s">
        <v>1653</v>
      </c>
      <c r="D115" s="3056" t="s">
        <v>1729</v>
      </c>
      <c r="E115" s="3490" t="s">
        <v>305</v>
      </c>
      <c r="F115" s="3491" t="s">
        <v>1730</v>
      </c>
      <c r="G115" s="3492">
        <v>3800</v>
      </c>
      <c r="H115" s="3492">
        <v>3800</v>
      </c>
      <c r="I115" s="1770"/>
      <c r="J115" s="1770"/>
      <c r="K115" s="98">
        <v>3800</v>
      </c>
      <c r="L115" s="98">
        <v>3800</v>
      </c>
      <c r="M115" s="98">
        <v>1470.1975689999999</v>
      </c>
      <c r="N115" s="98">
        <v>596.93600000000004</v>
      </c>
      <c r="O115" s="1770">
        <f t="shared" si="141"/>
        <v>0</v>
      </c>
      <c r="P115" s="1770">
        <v>0</v>
      </c>
      <c r="Q115" s="1770"/>
      <c r="R115" s="1770"/>
      <c r="S115" s="3057">
        <f t="shared" si="131"/>
        <v>1900</v>
      </c>
      <c r="T115" s="1770">
        <v>1900</v>
      </c>
      <c r="U115" s="1770"/>
      <c r="V115" s="1770"/>
      <c r="W115" s="1770"/>
      <c r="X115" s="1770"/>
      <c r="Y115" s="1770">
        <f t="shared" si="113"/>
        <v>1900</v>
      </c>
      <c r="Z115" s="1770">
        <f t="shared" si="132"/>
        <v>0</v>
      </c>
      <c r="AA115" s="3058">
        <v>0</v>
      </c>
      <c r="AB115" s="1770"/>
      <c r="AC115" s="1770"/>
      <c r="AD115" s="1770">
        <f t="shared" si="130"/>
        <v>496.93599999999998</v>
      </c>
      <c r="AE115" s="1770">
        <v>496.93599999999998</v>
      </c>
      <c r="AF115" s="1770"/>
      <c r="AG115" s="1770"/>
      <c r="AH115" s="1770">
        <f t="shared" si="133"/>
        <v>0</v>
      </c>
      <c r="AI115" s="1770">
        <f t="shared" si="142"/>
        <v>0</v>
      </c>
      <c r="AJ115" s="1770"/>
      <c r="AK115" s="1770"/>
      <c r="AL115" s="1770">
        <f t="shared" si="134"/>
        <v>1900</v>
      </c>
      <c r="AM115" s="1770">
        <f t="shared" si="143"/>
        <v>1900</v>
      </c>
      <c r="AN115" s="1770"/>
      <c r="AO115" s="1770"/>
      <c r="AP115" s="3636">
        <f t="shared" si="135"/>
        <v>3356.4679999999998</v>
      </c>
      <c r="AQ115" s="3636">
        <v>3356.4679999999998</v>
      </c>
      <c r="AR115" s="3295"/>
      <c r="AS115" s="3295"/>
      <c r="AT115" s="3296">
        <f t="shared" si="144"/>
        <v>443.53200000000015</v>
      </c>
      <c r="AU115" s="3296">
        <f t="shared" si="145"/>
        <v>443.53200000000015</v>
      </c>
      <c r="AV115" s="3295"/>
      <c r="AW115" s="3295"/>
      <c r="AX115" s="3295"/>
      <c r="AY115" s="3295">
        <f t="shared" si="146"/>
        <v>443.53200000000015</v>
      </c>
      <c r="AZ115" s="3295">
        <v>443.53200000000015</v>
      </c>
      <c r="BA115" s="3297"/>
      <c r="BB115" s="3295"/>
      <c r="BC115" s="3295"/>
      <c r="BD115" s="3295"/>
      <c r="BE115" s="3295"/>
      <c r="BF115" s="3295"/>
      <c r="BG115" s="3669">
        <v>443</v>
      </c>
      <c r="BH115" s="1667"/>
      <c r="BI115" s="1770">
        <f t="shared" si="136"/>
        <v>1456.4679999999998</v>
      </c>
      <c r="BJ115" s="3154">
        <v>2022</v>
      </c>
      <c r="BK115" s="3154" t="s">
        <v>2324</v>
      </c>
      <c r="BL115" s="3154" t="s">
        <v>2327</v>
      </c>
      <c r="BM115" s="3155">
        <f t="shared" si="118"/>
        <v>99.98599999999999</v>
      </c>
      <c r="BN115" s="3155">
        <f t="shared" si="116"/>
        <v>99.880053750349433</v>
      </c>
      <c r="BO115" s="3154" t="s">
        <v>40</v>
      </c>
      <c r="BP115" s="3060"/>
      <c r="BQ115" s="2995"/>
      <c r="BR115" s="2995"/>
      <c r="BS115" s="3362"/>
      <c r="BT115" s="2995"/>
      <c r="BU115" s="2995"/>
      <c r="BV115" s="2927" t="s">
        <v>2497</v>
      </c>
      <c r="BW115" s="2995" t="s">
        <v>2502</v>
      </c>
      <c r="BX115" s="2996"/>
      <c r="BY115" s="73"/>
      <c r="BZ115" s="270"/>
      <c r="CA115" s="270"/>
      <c r="CB115" s="270"/>
      <c r="CC115" s="270"/>
    </row>
    <row r="116" spans="1:81" s="2535" customFormat="1" ht="46.5" customHeight="1">
      <c r="A116" s="3054">
        <v>4</v>
      </c>
      <c r="B116" s="3055" t="s">
        <v>1731</v>
      </c>
      <c r="C116" s="3056" t="s">
        <v>1732</v>
      </c>
      <c r="D116" s="3056" t="s">
        <v>1733</v>
      </c>
      <c r="E116" s="3490" t="s">
        <v>305</v>
      </c>
      <c r="F116" s="3491" t="s">
        <v>1734</v>
      </c>
      <c r="G116" s="3492">
        <v>8500</v>
      </c>
      <c r="H116" s="3492">
        <v>8500</v>
      </c>
      <c r="I116" s="1776"/>
      <c r="J116" s="1776"/>
      <c r="K116" s="98">
        <v>8500</v>
      </c>
      <c r="L116" s="98">
        <v>8500</v>
      </c>
      <c r="M116" s="98">
        <v>2684.1280000000002</v>
      </c>
      <c r="N116" s="98">
        <v>1693.893</v>
      </c>
      <c r="O116" s="1770">
        <f t="shared" si="141"/>
        <v>0</v>
      </c>
      <c r="P116" s="1770">
        <v>0</v>
      </c>
      <c r="Q116" s="1770"/>
      <c r="R116" s="1770"/>
      <c r="S116" s="3057">
        <f t="shared" si="131"/>
        <v>4500</v>
      </c>
      <c r="T116" s="1770">
        <v>4500</v>
      </c>
      <c r="U116" s="1770"/>
      <c r="V116" s="1770"/>
      <c r="W116" s="1770">
        <v>836</v>
      </c>
      <c r="X116" s="1770"/>
      <c r="Y116" s="1770">
        <f t="shared" si="113"/>
        <v>3664</v>
      </c>
      <c r="Z116" s="1770">
        <f t="shared" si="132"/>
        <v>0</v>
      </c>
      <c r="AA116" s="3058">
        <v>0</v>
      </c>
      <c r="AB116" s="1770"/>
      <c r="AC116" s="1770"/>
      <c r="AD116" s="1770">
        <f t="shared" si="130"/>
        <v>1379.8240000000001</v>
      </c>
      <c r="AE116" s="1770">
        <v>1379.8240000000001</v>
      </c>
      <c r="AF116" s="1770"/>
      <c r="AG116" s="1770"/>
      <c r="AH116" s="1770">
        <f t="shared" si="133"/>
        <v>0</v>
      </c>
      <c r="AI116" s="1770">
        <f t="shared" si="142"/>
        <v>0</v>
      </c>
      <c r="AJ116" s="1770"/>
      <c r="AK116" s="1770"/>
      <c r="AL116" s="1770">
        <f t="shared" si="134"/>
        <v>4500</v>
      </c>
      <c r="AM116" s="1770">
        <f t="shared" si="143"/>
        <v>4500</v>
      </c>
      <c r="AN116" s="1770"/>
      <c r="AO116" s="1770"/>
      <c r="AP116" s="3636">
        <f t="shared" si="135"/>
        <v>6624</v>
      </c>
      <c r="AQ116" s="3636">
        <f>7460-W116</f>
        <v>6624</v>
      </c>
      <c r="AR116" s="3295"/>
      <c r="AS116" s="3295"/>
      <c r="AT116" s="3736">
        <f t="shared" si="144"/>
        <v>1876</v>
      </c>
      <c r="AU116" s="3736">
        <f t="shared" si="145"/>
        <v>1876</v>
      </c>
      <c r="AV116" s="3737"/>
      <c r="AW116" s="3737"/>
      <c r="AX116" s="3737"/>
      <c r="AY116" s="3737">
        <v>1876</v>
      </c>
      <c r="AZ116" s="3737">
        <v>1876</v>
      </c>
      <c r="BA116" s="3298"/>
      <c r="BB116" s="3295"/>
      <c r="BC116" s="3295"/>
      <c r="BD116" s="3295"/>
      <c r="BE116" s="3295"/>
      <c r="BF116" s="3295"/>
      <c r="BG116" s="3669">
        <v>1876</v>
      </c>
      <c r="BH116" s="1667"/>
      <c r="BI116" s="1770">
        <f t="shared" si="136"/>
        <v>2124</v>
      </c>
      <c r="BJ116" s="3154">
        <v>2022</v>
      </c>
      <c r="BK116" s="3154" t="s">
        <v>2324</v>
      </c>
      <c r="BL116" s="3154" t="s">
        <v>2327</v>
      </c>
      <c r="BM116" s="3155">
        <f t="shared" si="118"/>
        <v>100</v>
      </c>
      <c r="BN116" s="3155">
        <f t="shared" si="116"/>
        <v>100</v>
      </c>
      <c r="BO116" s="3154" t="s">
        <v>40</v>
      </c>
      <c r="BP116" s="3060"/>
      <c r="BQ116" s="2995"/>
      <c r="BR116" s="2995"/>
      <c r="BS116" s="3362"/>
      <c r="BT116" s="2995"/>
      <c r="BU116" s="2995"/>
      <c r="BV116" s="2927" t="s">
        <v>2497</v>
      </c>
      <c r="BW116" s="2995" t="s">
        <v>2502</v>
      </c>
      <c r="BX116" s="2996"/>
      <c r="BY116" s="1728"/>
      <c r="BZ116" s="283"/>
      <c r="CA116" s="283"/>
      <c r="CB116" s="283"/>
      <c r="CC116" s="283"/>
    </row>
    <row r="117" spans="1:81" s="2535" customFormat="1" ht="46.5" customHeight="1">
      <c r="A117" s="3054">
        <v>5</v>
      </c>
      <c r="B117" s="3055" t="s">
        <v>1735</v>
      </c>
      <c r="C117" s="3056" t="s">
        <v>1551</v>
      </c>
      <c r="D117" s="3056" t="s">
        <v>1736</v>
      </c>
      <c r="E117" s="3490" t="s">
        <v>305</v>
      </c>
      <c r="F117" s="3491" t="s">
        <v>1737</v>
      </c>
      <c r="G117" s="3492">
        <v>3608</v>
      </c>
      <c r="H117" s="3492">
        <v>3608</v>
      </c>
      <c r="I117" s="1776"/>
      <c r="J117" s="1776"/>
      <c r="K117" s="98">
        <v>3608</v>
      </c>
      <c r="L117" s="98">
        <v>3608</v>
      </c>
      <c r="M117" s="98">
        <v>1242.846</v>
      </c>
      <c r="N117" s="98">
        <v>0</v>
      </c>
      <c r="O117" s="1770">
        <f t="shared" si="141"/>
        <v>0</v>
      </c>
      <c r="P117" s="1770">
        <v>0</v>
      </c>
      <c r="Q117" s="1770"/>
      <c r="R117" s="1770"/>
      <c r="S117" s="3057">
        <f t="shared" si="131"/>
        <v>1440</v>
      </c>
      <c r="T117" s="1770">
        <v>1440</v>
      </c>
      <c r="U117" s="1770"/>
      <c r="V117" s="1770"/>
      <c r="W117" s="1770">
        <v>908</v>
      </c>
      <c r="X117" s="1770"/>
      <c r="Y117" s="1770">
        <f t="shared" si="113"/>
        <v>532</v>
      </c>
      <c r="Z117" s="1770">
        <f t="shared" si="132"/>
        <v>0</v>
      </c>
      <c r="AA117" s="3058">
        <v>0</v>
      </c>
      <c r="AB117" s="1770"/>
      <c r="AC117" s="1770"/>
      <c r="AD117" s="1770">
        <f t="shared" si="130"/>
        <v>32</v>
      </c>
      <c r="AE117" s="1770">
        <v>32</v>
      </c>
      <c r="AF117" s="1770"/>
      <c r="AG117" s="1770"/>
      <c r="AH117" s="1770">
        <f t="shared" si="133"/>
        <v>0</v>
      </c>
      <c r="AI117" s="1770">
        <f t="shared" si="142"/>
        <v>0</v>
      </c>
      <c r="AJ117" s="1770"/>
      <c r="AK117" s="1770"/>
      <c r="AL117" s="1770">
        <f t="shared" si="134"/>
        <v>1440</v>
      </c>
      <c r="AM117" s="1770">
        <f t="shared" si="143"/>
        <v>1440</v>
      </c>
      <c r="AN117" s="1770"/>
      <c r="AO117" s="1770"/>
      <c r="AP117" s="3636">
        <f t="shared" si="135"/>
        <v>2368.6170000000002</v>
      </c>
      <c r="AQ117" s="3636">
        <f>3276.617-W117</f>
        <v>2368.6170000000002</v>
      </c>
      <c r="AR117" s="3295"/>
      <c r="AS117" s="3295"/>
      <c r="AT117" s="3736">
        <f t="shared" si="144"/>
        <v>1239.3829999999998</v>
      </c>
      <c r="AU117" s="3736">
        <f t="shared" si="145"/>
        <v>1239.3829999999998</v>
      </c>
      <c r="AV117" s="3737"/>
      <c r="AW117" s="3737"/>
      <c r="AX117" s="3737"/>
      <c r="AY117" s="3737">
        <v>1239.3829999999998</v>
      </c>
      <c r="AZ117" s="3737">
        <v>1239.3829999999998</v>
      </c>
      <c r="BA117" s="3298"/>
      <c r="BB117" s="3295"/>
      <c r="BC117" s="3295"/>
      <c r="BD117" s="3295"/>
      <c r="BE117" s="3295"/>
      <c r="BF117" s="3295"/>
      <c r="BG117" s="3669">
        <v>1239</v>
      </c>
      <c r="BH117" s="1667"/>
      <c r="BI117" s="1770">
        <f t="shared" si="136"/>
        <v>928.61700000000019</v>
      </c>
      <c r="BJ117" s="3154">
        <v>2022</v>
      </c>
      <c r="BK117" s="3154" t="s">
        <v>2324</v>
      </c>
      <c r="BL117" s="3154" t="s">
        <v>2327</v>
      </c>
      <c r="BM117" s="3155">
        <f t="shared" si="118"/>
        <v>99.989384700665198</v>
      </c>
      <c r="BN117" s="3155">
        <f t="shared" si="116"/>
        <v>99.969097526753245</v>
      </c>
      <c r="BO117" s="3154" t="s">
        <v>40</v>
      </c>
      <c r="BP117" s="3060"/>
      <c r="BQ117" s="2995"/>
      <c r="BR117" s="2995"/>
      <c r="BS117" s="3362"/>
      <c r="BT117" s="2995"/>
      <c r="BU117" s="2995"/>
      <c r="BV117" s="2927" t="s">
        <v>2497</v>
      </c>
      <c r="BW117" s="2995" t="s">
        <v>2502</v>
      </c>
      <c r="BX117" s="2996"/>
      <c r="BY117" s="1728"/>
      <c r="BZ117" s="283"/>
      <c r="CA117" s="283"/>
      <c r="CB117" s="283"/>
      <c r="CC117" s="283"/>
    </row>
    <row r="118" spans="1:81" s="2428" customFormat="1" ht="46.5" customHeight="1">
      <c r="A118" s="3054">
        <v>6</v>
      </c>
      <c r="B118" s="3055" t="s">
        <v>1738</v>
      </c>
      <c r="C118" s="3056" t="s">
        <v>1551</v>
      </c>
      <c r="D118" s="3056" t="s">
        <v>1739</v>
      </c>
      <c r="E118" s="3490" t="s">
        <v>305</v>
      </c>
      <c r="F118" s="3491" t="s">
        <v>1740</v>
      </c>
      <c r="G118" s="3492">
        <v>6500</v>
      </c>
      <c r="H118" s="3492">
        <v>6500</v>
      </c>
      <c r="I118" s="1770"/>
      <c r="J118" s="1770"/>
      <c r="K118" s="98">
        <v>6500</v>
      </c>
      <c r="L118" s="98">
        <v>6500</v>
      </c>
      <c r="M118" s="98">
        <v>291.68599999999998</v>
      </c>
      <c r="N118" s="98">
        <v>0</v>
      </c>
      <c r="O118" s="1770">
        <f t="shared" si="141"/>
        <v>0</v>
      </c>
      <c r="P118" s="1770">
        <v>0</v>
      </c>
      <c r="Q118" s="1770"/>
      <c r="R118" s="1770"/>
      <c r="S118" s="3057">
        <f t="shared" si="131"/>
        <v>4150</v>
      </c>
      <c r="T118" s="1770">
        <v>4150</v>
      </c>
      <c r="U118" s="1770"/>
      <c r="V118" s="1770"/>
      <c r="W118" s="1770">
        <v>486</v>
      </c>
      <c r="X118" s="1770"/>
      <c r="Y118" s="1770">
        <f t="shared" si="113"/>
        <v>3664</v>
      </c>
      <c r="Z118" s="1770">
        <f t="shared" si="132"/>
        <v>0</v>
      </c>
      <c r="AA118" s="3058">
        <v>0</v>
      </c>
      <c r="AB118" s="1770"/>
      <c r="AC118" s="1770"/>
      <c r="AD118" s="1770">
        <f t="shared" si="130"/>
        <v>64</v>
      </c>
      <c r="AE118" s="1770">
        <v>64</v>
      </c>
      <c r="AF118" s="1770"/>
      <c r="AG118" s="1770"/>
      <c r="AH118" s="1770">
        <f t="shared" si="133"/>
        <v>0</v>
      </c>
      <c r="AI118" s="1770">
        <f t="shared" si="142"/>
        <v>0</v>
      </c>
      <c r="AJ118" s="1770"/>
      <c r="AK118" s="1770"/>
      <c r="AL118" s="1770">
        <f t="shared" si="134"/>
        <v>4150</v>
      </c>
      <c r="AM118" s="1770">
        <f t="shared" si="143"/>
        <v>4150</v>
      </c>
      <c r="AN118" s="1770"/>
      <c r="AO118" s="1770"/>
      <c r="AP118" s="3636">
        <f t="shared" si="135"/>
        <v>5059.4250000000002</v>
      </c>
      <c r="AQ118" s="3636">
        <f>5545.425-W118</f>
        <v>5059.4250000000002</v>
      </c>
      <c r="AR118" s="3295"/>
      <c r="AS118" s="3295"/>
      <c r="AT118" s="3736">
        <f t="shared" si="144"/>
        <v>1440.5749999999998</v>
      </c>
      <c r="AU118" s="3736">
        <f t="shared" si="145"/>
        <v>1440.5749999999998</v>
      </c>
      <c r="AV118" s="3737"/>
      <c r="AW118" s="3737"/>
      <c r="AX118" s="3737"/>
      <c r="AY118" s="3737">
        <v>1440.5749999999998</v>
      </c>
      <c r="AZ118" s="3737">
        <v>1440.5749999999998</v>
      </c>
      <c r="BA118" s="3297"/>
      <c r="BB118" s="3295"/>
      <c r="BC118" s="3295"/>
      <c r="BD118" s="3295"/>
      <c r="BE118" s="3295"/>
      <c r="BF118" s="3295"/>
      <c r="BG118" s="3669">
        <v>1441</v>
      </c>
      <c r="BH118" s="1667"/>
      <c r="BI118" s="1770">
        <f t="shared" si="136"/>
        <v>909.42500000000018</v>
      </c>
      <c r="BJ118" s="3154">
        <v>2022</v>
      </c>
      <c r="BK118" s="3154" t="s">
        <v>2324</v>
      </c>
      <c r="BL118" s="3154" t="s">
        <v>2327</v>
      </c>
      <c r="BM118" s="3155">
        <f t="shared" si="118"/>
        <v>100.00653846153847</v>
      </c>
      <c r="BN118" s="3155">
        <f t="shared" si="116"/>
        <v>100.02950210853305</v>
      </c>
      <c r="BO118" s="3154" t="s">
        <v>40</v>
      </c>
      <c r="BP118" s="3060"/>
      <c r="BQ118" s="2995"/>
      <c r="BR118" s="2995"/>
      <c r="BS118" s="3362"/>
      <c r="BT118" s="2995"/>
      <c r="BU118" s="2995"/>
      <c r="BV118" s="2927" t="s">
        <v>2497</v>
      </c>
      <c r="BW118" s="2995" t="s">
        <v>2502</v>
      </c>
      <c r="BX118" s="2996"/>
      <c r="BY118" s="73"/>
      <c r="BZ118" s="270"/>
      <c r="CA118" s="270"/>
      <c r="CB118" s="270"/>
      <c r="CC118" s="270"/>
    </row>
    <row r="119" spans="1:81" s="2428" customFormat="1" ht="46.5" customHeight="1">
      <c r="A119" s="3054">
        <v>7</v>
      </c>
      <c r="B119" s="3055" t="s">
        <v>1741</v>
      </c>
      <c r="C119" s="3056" t="s">
        <v>1596</v>
      </c>
      <c r="D119" s="3056" t="s">
        <v>1742</v>
      </c>
      <c r="E119" s="3490" t="s">
        <v>305</v>
      </c>
      <c r="F119" s="3491" t="s">
        <v>1743</v>
      </c>
      <c r="G119" s="3492">
        <v>17500</v>
      </c>
      <c r="H119" s="3492">
        <v>17500</v>
      </c>
      <c r="I119" s="1770"/>
      <c r="J119" s="1770"/>
      <c r="K119" s="98">
        <v>17500</v>
      </c>
      <c r="L119" s="98">
        <v>17500</v>
      </c>
      <c r="M119" s="98">
        <v>14806.936</v>
      </c>
      <c r="N119" s="98">
        <v>1031.6089999999999</v>
      </c>
      <c r="O119" s="1770">
        <f t="shared" si="141"/>
        <v>0</v>
      </c>
      <c r="P119" s="1770">
        <v>0</v>
      </c>
      <c r="Q119" s="1770"/>
      <c r="R119" s="1770"/>
      <c r="S119" s="3057">
        <f t="shared" si="131"/>
        <v>2600</v>
      </c>
      <c r="T119" s="1770">
        <v>2600</v>
      </c>
      <c r="U119" s="1770"/>
      <c r="V119" s="1770"/>
      <c r="W119" s="1770"/>
      <c r="X119" s="1770">
        <v>600</v>
      </c>
      <c r="Y119" s="1770">
        <f t="shared" si="113"/>
        <v>3200</v>
      </c>
      <c r="Z119" s="1770">
        <f t="shared" si="132"/>
        <v>0</v>
      </c>
      <c r="AA119" s="3058">
        <v>0</v>
      </c>
      <c r="AB119" s="1770"/>
      <c r="AC119" s="1770"/>
      <c r="AD119" s="1770">
        <f t="shared" si="130"/>
        <v>1031.6089999999999</v>
      </c>
      <c r="AE119" s="1770">
        <v>1031.6089999999999</v>
      </c>
      <c r="AF119" s="1770"/>
      <c r="AG119" s="1770"/>
      <c r="AH119" s="1770">
        <f t="shared" si="133"/>
        <v>0</v>
      </c>
      <c r="AI119" s="1770">
        <f t="shared" si="142"/>
        <v>0</v>
      </c>
      <c r="AJ119" s="1770"/>
      <c r="AK119" s="1770"/>
      <c r="AL119" s="1770">
        <f t="shared" si="134"/>
        <v>2600</v>
      </c>
      <c r="AM119" s="1770">
        <f t="shared" si="143"/>
        <v>2600</v>
      </c>
      <c r="AN119" s="1770"/>
      <c r="AO119" s="1770"/>
      <c r="AP119" s="3636">
        <f t="shared" si="135"/>
        <v>17417.39</v>
      </c>
      <c r="AQ119" s="3636">
        <f>16817.39+X119</f>
        <v>17417.39</v>
      </c>
      <c r="AR119" s="3295"/>
      <c r="AS119" s="3295"/>
      <c r="AT119" s="3736">
        <f t="shared" si="144"/>
        <v>82.610000000000582</v>
      </c>
      <c r="AU119" s="3736">
        <f t="shared" si="145"/>
        <v>82.610000000000582</v>
      </c>
      <c r="AV119" s="3737"/>
      <c r="AW119" s="3737"/>
      <c r="AX119" s="3737"/>
      <c r="AY119" s="3737">
        <v>82.610000000000582</v>
      </c>
      <c r="AZ119" s="3737">
        <v>82.610000000000582</v>
      </c>
      <c r="BA119" s="3297"/>
      <c r="BB119" s="3295"/>
      <c r="BC119" s="3295"/>
      <c r="BD119" s="3295"/>
      <c r="BE119" s="3295"/>
      <c r="BF119" s="3295"/>
      <c r="BG119" s="3669">
        <v>83</v>
      </c>
      <c r="BH119" s="1667"/>
      <c r="BI119" s="1770">
        <f t="shared" si="136"/>
        <v>14817.39</v>
      </c>
      <c r="BJ119" s="3154">
        <v>2022</v>
      </c>
      <c r="BK119" s="3154" t="s">
        <v>2324</v>
      </c>
      <c r="BL119" s="3154" t="s">
        <v>2327</v>
      </c>
      <c r="BM119" s="3155">
        <f t="shared" si="118"/>
        <v>100.00222857142857</v>
      </c>
      <c r="BN119" s="3155">
        <f t="shared" si="116"/>
        <v>100.47209780898126</v>
      </c>
      <c r="BO119" s="3154" t="s">
        <v>40</v>
      </c>
      <c r="BP119" s="3060"/>
      <c r="BQ119" s="2995"/>
      <c r="BR119" s="2995"/>
      <c r="BS119" s="3362"/>
      <c r="BT119" s="2995"/>
      <c r="BU119" s="2995"/>
      <c r="BV119" s="2927" t="s">
        <v>2497</v>
      </c>
      <c r="BW119" s="2995" t="s">
        <v>2502</v>
      </c>
      <c r="BX119" s="2996"/>
      <c r="BY119" s="73"/>
      <c r="BZ119" s="270"/>
      <c r="CA119" s="270"/>
      <c r="CB119" s="270"/>
      <c r="CC119" s="270"/>
    </row>
    <row r="120" spans="1:81" s="2535" customFormat="1" ht="53.25" customHeight="1">
      <c r="A120" s="3054">
        <v>8</v>
      </c>
      <c r="B120" s="3055" t="s">
        <v>2565</v>
      </c>
      <c r="C120" s="3056" t="s">
        <v>1650</v>
      </c>
      <c r="D120" s="3056" t="s">
        <v>1748</v>
      </c>
      <c r="E120" s="3490" t="s">
        <v>305</v>
      </c>
      <c r="F120" s="3491" t="s">
        <v>1749</v>
      </c>
      <c r="G120" s="3492">
        <v>7500</v>
      </c>
      <c r="H120" s="3492">
        <v>7500</v>
      </c>
      <c r="I120" s="1776"/>
      <c r="J120" s="1776"/>
      <c r="K120" s="98">
        <v>7500</v>
      </c>
      <c r="L120" s="98">
        <v>7500</v>
      </c>
      <c r="M120" s="98">
        <v>5631.1809999999996</v>
      </c>
      <c r="N120" s="98">
        <v>0</v>
      </c>
      <c r="O120" s="1770">
        <f t="shared" si="141"/>
        <v>356.16399999999999</v>
      </c>
      <c r="P120" s="1770">
        <v>356.16399999999999</v>
      </c>
      <c r="Q120" s="1770"/>
      <c r="R120" s="1770"/>
      <c r="S120" s="3057">
        <f t="shared" si="131"/>
        <v>1100</v>
      </c>
      <c r="T120" s="1770">
        <v>1100</v>
      </c>
      <c r="U120" s="1770"/>
      <c r="V120" s="1770"/>
      <c r="W120" s="1770"/>
      <c r="X120" s="1770"/>
      <c r="Y120" s="1770">
        <f t="shared" si="113"/>
        <v>1100</v>
      </c>
      <c r="Z120" s="1770">
        <f t="shared" si="132"/>
        <v>0</v>
      </c>
      <c r="AA120" s="3058">
        <v>0</v>
      </c>
      <c r="AB120" s="1770"/>
      <c r="AC120" s="1770"/>
      <c r="AD120" s="1770">
        <f t="shared" si="130"/>
        <v>0</v>
      </c>
      <c r="AE120" s="1770">
        <v>0</v>
      </c>
      <c r="AF120" s="1770"/>
      <c r="AG120" s="1770"/>
      <c r="AH120" s="1770">
        <f t="shared" si="133"/>
        <v>356.16399999999999</v>
      </c>
      <c r="AI120" s="1770">
        <f t="shared" si="142"/>
        <v>356.16399999999999</v>
      </c>
      <c r="AJ120" s="1770"/>
      <c r="AK120" s="1770"/>
      <c r="AL120" s="1770">
        <f t="shared" si="134"/>
        <v>1100</v>
      </c>
      <c r="AM120" s="1770">
        <f t="shared" si="143"/>
        <v>1100</v>
      </c>
      <c r="AN120" s="1770"/>
      <c r="AO120" s="1770"/>
      <c r="AP120" s="3636">
        <f t="shared" si="135"/>
        <v>7203.7</v>
      </c>
      <c r="AQ120" s="3636">
        <v>7203.7</v>
      </c>
      <c r="AR120" s="3295"/>
      <c r="AS120" s="3295"/>
      <c r="AT120" s="3296">
        <f t="shared" si="144"/>
        <v>296.30000000000018</v>
      </c>
      <c r="AU120" s="3296">
        <f t="shared" si="145"/>
        <v>296.30000000000018</v>
      </c>
      <c r="AV120" s="3295"/>
      <c r="AW120" s="3295"/>
      <c r="AX120" s="3295"/>
      <c r="AY120" s="3295">
        <f t="shared" si="146"/>
        <v>296.30000000000018</v>
      </c>
      <c r="AZ120" s="3295">
        <v>296.30000000000018</v>
      </c>
      <c r="BA120" s="3298"/>
      <c r="BB120" s="3295"/>
      <c r="BC120" s="3295"/>
      <c r="BD120" s="3295"/>
      <c r="BE120" s="3295"/>
      <c r="BF120" s="3295"/>
      <c r="BG120" s="3669">
        <v>296</v>
      </c>
      <c r="BH120" s="1667"/>
      <c r="BI120" s="1770">
        <f t="shared" si="136"/>
        <v>6103.7</v>
      </c>
      <c r="BJ120" s="3154">
        <v>2022</v>
      </c>
      <c r="BK120" s="3154" t="s">
        <v>2324</v>
      </c>
      <c r="BL120" s="3154" t="s">
        <v>2327</v>
      </c>
      <c r="BM120" s="3155">
        <f t="shared" si="118"/>
        <v>99.995999999999995</v>
      </c>
      <c r="BN120" s="3155">
        <f t="shared" si="116"/>
        <v>99.898751265609121</v>
      </c>
      <c r="BO120" s="3154" t="s">
        <v>40</v>
      </c>
      <c r="BP120" s="3060"/>
      <c r="BQ120" s="2995"/>
      <c r="BR120" s="2995"/>
      <c r="BS120" s="3362"/>
      <c r="BT120" s="2995"/>
      <c r="BU120" s="2995"/>
      <c r="BV120" s="2927" t="s">
        <v>2497</v>
      </c>
      <c r="BW120" s="2995" t="s">
        <v>2502</v>
      </c>
      <c r="BX120" s="2996"/>
      <c r="BY120" s="1728"/>
      <c r="BZ120" s="283"/>
      <c r="CA120" s="283"/>
      <c r="CB120" s="283"/>
      <c r="CC120" s="283"/>
    </row>
    <row r="121" spans="1:81" s="2535" customFormat="1" ht="57" customHeight="1">
      <c r="A121" s="3054">
        <v>9</v>
      </c>
      <c r="B121" s="3055" t="s">
        <v>1750</v>
      </c>
      <c r="C121" s="3056" t="s">
        <v>1538</v>
      </c>
      <c r="D121" s="3056" t="s">
        <v>1751</v>
      </c>
      <c r="E121" s="3490" t="s">
        <v>305</v>
      </c>
      <c r="F121" s="3491" t="s">
        <v>1752</v>
      </c>
      <c r="G121" s="3492">
        <v>940</v>
      </c>
      <c r="H121" s="3492">
        <v>940</v>
      </c>
      <c r="I121" s="1776"/>
      <c r="J121" s="1776"/>
      <c r="K121" s="98">
        <v>940</v>
      </c>
      <c r="L121" s="98">
        <v>940</v>
      </c>
      <c r="M121" s="98">
        <v>472.17160000000001</v>
      </c>
      <c r="N121" s="98">
        <v>419.94099999999997</v>
      </c>
      <c r="O121" s="1770">
        <f t="shared" si="141"/>
        <v>0</v>
      </c>
      <c r="P121" s="1770">
        <v>0</v>
      </c>
      <c r="Q121" s="1770"/>
      <c r="R121" s="1770"/>
      <c r="S121" s="3057">
        <f t="shared" si="131"/>
        <v>500</v>
      </c>
      <c r="T121" s="1770">
        <v>500</v>
      </c>
      <c r="U121" s="1770"/>
      <c r="V121" s="1770"/>
      <c r="W121" s="1770"/>
      <c r="X121" s="1770">
        <v>60.5</v>
      </c>
      <c r="Y121" s="1770">
        <f t="shared" si="113"/>
        <v>560.5</v>
      </c>
      <c r="Z121" s="1770">
        <f t="shared" si="132"/>
        <v>0</v>
      </c>
      <c r="AA121" s="3058">
        <v>0</v>
      </c>
      <c r="AB121" s="1770"/>
      <c r="AC121" s="1770"/>
      <c r="AD121" s="1770">
        <f t="shared" si="130"/>
        <v>335</v>
      </c>
      <c r="AE121" s="1770">
        <v>335</v>
      </c>
      <c r="AF121" s="1770"/>
      <c r="AG121" s="1770"/>
      <c r="AH121" s="1770">
        <f t="shared" si="133"/>
        <v>0</v>
      </c>
      <c r="AI121" s="1770">
        <f t="shared" si="142"/>
        <v>0</v>
      </c>
      <c r="AJ121" s="1770"/>
      <c r="AK121" s="1770"/>
      <c r="AL121" s="1770">
        <f t="shared" si="134"/>
        <v>500</v>
      </c>
      <c r="AM121" s="1770">
        <f t="shared" si="143"/>
        <v>500</v>
      </c>
      <c r="AN121" s="1770"/>
      <c r="AO121" s="1770"/>
      <c r="AP121" s="3427">
        <f t="shared" si="135"/>
        <v>885.14700000000005</v>
      </c>
      <c r="AQ121" s="3427">
        <f>824.647+X121</f>
        <v>885.14700000000005</v>
      </c>
      <c r="AR121" s="3295"/>
      <c r="AS121" s="3295"/>
      <c r="AT121" s="3296">
        <f t="shared" si="144"/>
        <v>54.852999999999952</v>
      </c>
      <c r="AU121" s="3296">
        <f t="shared" si="145"/>
        <v>54.852999999999952</v>
      </c>
      <c r="AV121" s="3295"/>
      <c r="AW121" s="3295"/>
      <c r="AX121" s="3295"/>
      <c r="AY121" s="3295">
        <v>54.853000000000065</v>
      </c>
      <c r="AZ121" s="3295">
        <v>54.853000000000065</v>
      </c>
      <c r="BA121" s="3298"/>
      <c r="BB121" s="3295"/>
      <c r="BC121" s="3295"/>
      <c r="BD121" s="3295"/>
      <c r="BE121" s="3295"/>
      <c r="BF121" s="3295"/>
      <c r="BG121" s="3669">
        <v>55</v>
      </c>
      <c r="BH121" s="1667"/>
      <c r="BI121" s="1770">
        <f t="shared" si="136"/>
        <v>385.14700000000005</v>
      </c>
      <c r="BJ121" s="3154">
        <v>2022</v>
      </c>
      <c r="BK121" s="3154" t="s">
        <v>2324</v>
      </c>
      <c r="BL121" s="3154" t="s">
        <v>2327</v>
      </c>
      <c r="BM121" s="3155">
        <f t="shared" si="118"/>
        <v>100.01563829787234</v>
      </c>
      <c r="BN121" s="3155">
        <f t="shared" si="116"/>
        <v>100.26798898875184</v>
      </c>
      <c r="BO121" s="3154" t="s">
        <v>40</v>
      </c>
      <c r="BP121" s="3060"/>
      <c r="BQ121" s="2995"/>
      <c r="BR121" s="2995"/>
      <c r="BS121" s="3362"/>
      <c r="BT121" s="2995"/>
      <c r="BU121" s="2995"/>
      <c r="BV121" s="2927" t="s">
        <v>2497</v>
      </c>
      <c r="BW121" s="2995" t="s">
        <v>2502</v>
      </c>
      <c r="BX121" s="2996"/>
      <c r="BY121" s="1728"/>
      <c r="BZ121" s="283"/>
      <c r="CA121" s="283"/>
      <c r="CB121" s="283"/>
      <c r="CC121" s="283"/>
    </row>
    <row r="122" spans="1:81" s="2428" customFormat="1" ht="57" customHeight="1">
      <c r="A122" s="3054">
        <v>10</v>
      </c>
      <c r="B122" s="3055" t="s">
        <v>1756</v>
      </c>
      <c r="C122" s="3056" t="s">
        <v>1538</v>
      </c>
      <c r="D122" s="3056" t="s">
        <v>1757</v>
      </c>
      <c r="E122" s="3490" t="s">
        <v>305</v>
      </c>
      <c r="F122" s="3491" t="s">
        <v>1758</v>
      </c>
      <c r="G122" s="3492">
        <v>980</v>
      </c>
      <c r="H122" s="3492">
        <v>980</v>
      </c>
      <c r="I122" s="1770"/>
      <c r="J122" s="1770"/>
      <c r="K122" s="98">
        <v>980</v>
      </c>
      <c r="L122" s="98">
        <v>980</v>
      </c>
      <c r="M122" s="98">
        <v>561.35799999999995</v>
      </c>
      <c r="N122" s="98">
        <v>263.56599999999997</v>
      </c>
      <c r="O122" s="1770">
        <f t="shared" si="141"/>
        <v>90.896000000000001</v>
      </c>
      <c r="P122" s="1770">
        <v>90.896000000000001</v>
      </c>
      <c r="Q122" s="1770"/>
      <c r="R122" s="1770"/>
      <c r="S122" s="3057">
        <f t="shared" si="131"/>
        <v>289</v>
      </c>
      <c r="T122" s="1770">
        <v>289</v>
      </c>
      <c r="U122" s="1770"/>
      <c r="V122" s="1770"/>
      <c r="W122" s="1770"/>
      <c r="X122" s="1770">
        <v>26</v>
      </c>
      <c r="Y122" s="1770">
        <f t="shared" si="113"/>
        <v>315</v>
      </c>
      <c r="Z122" s="1770">
        <f t="shared" si="132"/>
        <v>90.896000000000001</v>
      </c>
      <c r="AA122" s="3058">
        <v>90.896000000000001</v>
      </c>
      <c r="AB122" s="1770"/>
      <c r="AC122" s="1770"/>
      <c r="AD122" s="1770">
        <f t="shared" si="130"/>
        <v>119.956</v>
      </c>
      <c r="AE122" s="1770">
        <v>119.956</v>
      </c>
      <c r="AF122" s="1770"/>
      <c r="AG122" s="1770"/>
      <c r="AH122" s="1770">
        <f t="shared" si="133"/>
        <v>90.896000000000001</v>
      </c>
      <c r="AI122" s="1770">
        <f t="shared" si="142"/>
        <v>90.896000000000001</v>
      </c>
      <c r="AJ122" s="1770"/>
      <c r="AK122" s="1770"/>
      <c r="AL122" s="1770">
        <f t="shared" si="134"/>
        <v>289</v>
      </c>
      <c r="AM122" s="1770">
        <f t="shared" si="143"/>
        <v>289</v>
      </c>
      <c r="AN122" s="1770"/>
      <c r="AO122" s="1770"/>
      <c r="AP122" s="3636">
        <f t="shared" si="135"/>
        <v>939</v>
      </c>
      <c r="AQ122" s="3636">
        <f>913+X122</f>
        <v>939</v>
      </c>
      <c r="AR122" s="3295"/>
      <c r="AS122" s="3295"/>
      <c r="AT122" s="3296">
        <f t="shared" si="144"/>
        <v>41</v>
      </c>
      <c r="AU122" s="3296">
        <f t="shared" si="145"/>
        <v>41</v>
      </c>
      <c r="AV122" s="3295"/>
      <c r="AW122" s="3295"/>
      <c r="AX122" s="3295"/>
      <c r="AY122" s="3295">
        <v>41</v>
      </c>
      <c r="AZ122" s="3295">
        <v>41</v>
      </c>
      <c r="BA122" s="3297"/>
      <c r="BB122" s="3295"/>
      <c r="BC122" s="3295"/>
      <c r="BD122" s="3295"/>
      <c r="BE122" s="3295"/>
      <c r="BF122" s="3295"/>
      <c r="BG122" s="3669">
        <v>41</v>
      </c>
      <c r="BH122" s="1667"/>
      <c r="BI122" s="1770">
        <f t="shared" si="136"/>
        <v>650</v>
      </c>
      <c r="BJ122" s="3154">
        <v>2022</v>
      </c>
      <c r="BK122" s="3154" t="s">
        <v>2324</v>
      </c>
      <c r="BL122" s="3154" t="s">
        <v>2327</v>
      </c>
      <c r="BM122" s="3155">
        <f t="shared" si="118"/>
        <v>100</v>
      </c>
      <c r="BN122" s="3155">
        <f t="shared" ref="BN122:BN172" si="147">BG122/AU122*100</f>
        <v>100</v>
      </c>
      <c r="BO122" s="3154" t="s">
        <v>40</v>
      </c>
      <c r="BP122" s="3060"/>
      <c r="BQ122" s="2995"/>
      <c r="BR122" s="2995"/>
      <c r="BS122" s="3362"/>
      <c r="BT122" s="2995"/>
      <c r="BU122" s="2995"/>
      <c r="BV122" s="2927" t="s">
        <v>2497</v>
      </c>
      <c r="BW122" s="2995" t="s">
        <v>2502</v>
      </c>
      <c r="BX122" s="2996"/>
      <c r="BY122" s="73"/>
      <c r="BZ122" s="270"/>
      <c r="CA122" s="270"/>
      <c r="CB122" s="270"/>
      <c r="CC122" s="270"/>
    </row>
    <row r="123" spans="1:81" s="2428" customFormat="1" ht="57" customHeight="1">
      <c r="A123" s="3054">
        <v>11</v>
      </c>
      <c r="B123" s="3055" t="s">
        <v>1759</v>
      </c>
      <c r="C123" s="3056" t="s">
        <v>1504</v>
      </c>
      <c r="D123" s="3056" t="s">
        <v>1760</v>
      </c>
      <c r="E123" s="3490" t="s">
        <v>305</v>
      </c>
      <c r="F123" s="3491" t="s">
        <v>1761</v>
      </c>
      <c r="G123" s="3492">
        <v>5871</v>
      </c>
      <c r="H123" s="3492">
        <v>5871</v>
      </c>
      <c r="I123" s="1770"/>
      <c r="J123" s="1770"/>
      <c r="K123" s="98">
        <v>5871</v>
      </c>
      <c r="L123" s="98">
        <v>5871</v>
      </c>
      <c r="M123" s="98">
        <v>5029.0730000000003</v>
      </c>
      <c r="N123" s="98">
        <v>2823.7559999999999</v>
      </c>
      <c r="O123" s="1770">
        <f t="shared" si="141"/>
        <v>0</v>
      </c>
      <c r="P123" s="1770">
        <v>0</v>
      </c>
      <c r="Q123" s="1770"/>
      <c r="R123" s="1770"/>
      <c r="S123" s="3057">
        <f t="shared" si="131"/>
        <v>1980</v>
      </c>
      <c r="T123" s="1770">
        <v>1980</v>
      </c>
      <c r="U123" s="1770"/>
      <c r="V123" s="1770"/>
      <c r="W123" s="1770"/>
      <c r="X123" s="1770">
        <v>275.8</v>
      </c>
      <c r="Y123" s="1770">
        <f t="shared" si="113"/>
        <v>2255.8000000000002</v>
      </c>
      <c r="Z123" s="1770">
        <f t="shared" si="132"/>
        <v>0</v>
      </c>
      <c r="AA123" s="3058">
        <v>0</v>
      </c>
      <c r="AB123" s="1770"/>
      <c r="AC123" s="1770"/>
      <c r="AD123" s="1770">
        <f t="shared" si="130"/>
        <v>1846.153</v>
      </c>
      <c r="AE123" s="1770">
        <v>1846.153</v>
      </c>
      <c r="AF123" s="1770"/>
      <c r="AG123" s="1770"/>
      <c r="AH123" s="1770">
        <f t="shared" si="133"/>
        <v>0</v>
      </c>
      <c r="AI123" s="1770">
        <f t="shared" si="142"/>
        <v>0</v>
      </c>
      <c r="AJ123" s="1770"/>
      <c r="AK123" s="1770"/>
      <c r="AL123" s="1770">
        <f t="shared" si="134"/>
        <v>1980</v>
      </c>
      <c r="AM123" s="1770">
        <f t="shared" si="143"/>
        <v>1980</v>
      </c>
      <c r="AN123" s="1770"/>
      <c r="AO123" s="1770"/>
      <c r="AP123" s="3636">
        <f t="shared" si="135"/>
        <v>5688.0020000000004</v>
      </c>
      <c r="AQ123" s="3636">
        <f>5412.202+X123</f>
        <v>5688.0020000000004</v>
      </c>
      <c r="AR123" s="3295"/>
      <c r="AS123" s="3295"/>
      <c r="AT123" s="3296">
        <f t="shared" si="144"/>
        <v>182.99799999999959</v>
      </c>
      <c r="AU123" s="3296">
        <f t="shared" si="145"/>
        <v>182.99799999999959</v>
      </c>
      <c r="AV123" s="3295"/>
      <c r="AW123" s="3295"/>
      <c r="AX123" s="3295"/>
      <c r="AY123" s="3295">
        <v>182.99799999999959</v>
      </c>
      <c r="AZ123" s="3295">
        <v>182.99799999999959</v>
      </c>
      <c r="BA123" s="3297"/>
      <c r="BB123" s="3295"/>
      <c r="BC123" s="3295"/>
      <c r="BD123" s="3295"/>
      <c r="BE123" s="3295"/>
      <c r="BF123" s="3295"/>
      <c r="BG123" s="3669">
        <v>183</v>
      </c>
      <c r="BH123" s="1667"/>
      <c r="BI123" s="1770">
        <f t="shared" si="136"/>
        <v>3708.0020000000004</v>
      </c>
      <c r="BJ123" s="3154">
        <v>2022</v>
      </c>
      <c r="BK123" s="3154" t="s">
        <v>2324</v>
      </c>
      <c r="BL123" s="3154" t="s">
        <v>2327</v>
      </c>
      <c r="BM123" s="3155">
        <f t="shared" ref="BM123:BM173" si="148">(BG123+AQ123)/H123*100</f>
        <v>100.00003406574689</v>
      </c>
      <c r="BN123" s="3155">
        <f t="shared" si="147"/>
        <v>100.00109290811943</v>
      </c>
      <c r="BO123" s="3154" t="s">
        <v>40</v>
      </c>
      <c r="BP123" s="3060"/>
      <c r="BQ123" s="2995"/>
      <c r="BR123" s="2995"/>
      <c r="BS123" s="3362"/>
      <c r="BT123" s="2995"/>
      <c r="BU123" s="2995"/>
      <c r="BV123" s="2927" t="s">
        <v>2497</v>
      </c>
      <c r="BW123" s="2995" t="s">
        <v>2502</v>
      </c>
      <c r="BX123" s="2996"/>
      <c r="BY123" s="73"/>
      <c r="BZ123" s="270"/>
      <c r="CA123" s="270"/>
      <c r="CB123" s="270"/>
      <c r="CC123" s="270"/>
    </row>
    <row r="124" spans="1:81" s="2428" customFormat="1" ht="42.75" customHeight="1">
      <c r="A124" s="3054">
        <v>12</v>
      </c>
      <c r="B124" s="3055" t="s">
        <v>1762</v>
      </c>
      <c r="C124" s="3056" t="s">
        <v>1558</v>
      </c>
      <c r="D124" s="3056" t="s">
        <v>1763</v>
      </c>
      <c r="E124" s="3490" t="s">
        <v>305</v>
      </c>
      <c r="F124" s="3491" t="s">
        <v>1764</v>
      </c>
      <c r="G124" s="3492">
        <v>4950</v>
      </c>
      <c r="H124" s="3492">
        <v>4950</v>
      </c>
      <c r="I124" s="1770"/>
      <c r="J124" s="1770"/>
      <c r="K124" s="98">
        <v>4950</v>
      </c>
      <c r="L124" s="98">
        <v>4950</v>
      </c>
      <c r="M124" s="98">
        <v>4125.4549999999999</v>
      </c>
      <c r="N124" s="98">
        <v>2636.8240000000001</v>
      </c>
      <c r="O124" s="1770">
        <f t="shared" si="141"/>
        <v>704.21299999999997</v>
      </c>
      <c r="P124" s="1770">
        <v>704.21299999999997</v>
      </c>
      <c r="Q124" s="1770"/>
      <c r="R124" s="1770"/>
      <c r="S124" s="3057">
        <f t="shared" si="131"/>
        <v>1462</v>
      </c>
      <c r="T124" s="1770">
        <v>1462</v>
      </c>
      <c r="U124" s="1770"/>
      <c r="V124" s="1770"/>
      <c r="W124" s="1770"/>
      <c r="X124" s="1770">
        <v>300</v>
      </c>
      <c r="Y124" s="1770">
        <f t="shared" si="113"/>
        <v>1762</v>
      </c>
      <c r="Z124" s="1770">
        <f t="shared" si="132"/>
        <v>704.21299999999997</v>
      </c>
      <c r="AA124" s="3058">
        <v>704.21299999999997</v>
      </c>
      <c r="AB124" s="1770"/>
      <c r="AC124" s="1770"/>
      <c r="AD124" s="1770">
        <f t="shared" si="130"/>
        <v>1140.1950000000002</v>
      </c>
      <c r="AE124" s="1770">
        <v>1140.1950000000002</v>
      </c>
      <c r="AF124" s="1770"/>
      <c r="AG124" s="1770"/>
      <c r="AH124" s="1770">
        <f t="shared" si="133"/>
        <v>704.21299999999997</v>
      </c>
      <c r="AI124" s="1770">
        <f t="shared" si="142"/>
        <v>704.21299999999997</v>
      </c>
      <c r="AJ124" s="1770"/>
      <c r="AK124" s="1770"/>
      <c r="AL124" s="1770">
        <f t="shared" si="134"/>
        <v>1462</v>
      </c>
      <c r="AM124" s="1770">
        <f t="shared" si="143"/>
        <v>1462</v>
      </c>
      <c r="AN124" s="1770"/>
      <c r="AO124" s="1770"/>
      <c r="AP124" s="3636">
        <f t="shared" si="135"/>
        <v>4912</v>
      </c>
      <c r="AQ124" s="3636">
        <f>4612+X124</f>
        <v>4912</v>
      </c>
      <c r="AR124" s="3295"/>
      <c r="AS124" s="3295"/>
      <c r="AT124" s="3296">
        <f t="shared" si="144"/>
        <v>38</v>
      </c>
      <c r="AU124" s="3296">
        <f t="shared" si="145"/>
        <v>38</v>
      </c>
      <c r="AV124" s="3295"/>
      <c r="AW124" s="3295"/>
      <c r="AX124" s="3295"/>
      <c r="AY124" s="3295">
        <v>38</v>
      </c>
      <c r="AZ124" s="3295">
        <v>38</v>
      </c>
      <c r="BA124" s="3297"/>
      <c r="BB124" s="3295"/>
      <c r="BC124" s="3295"/>
      <c r="BD124" s="3295"/>
      <c r="BE124" s="3295"/>
      <c r="BF124" s="3295"/>
      <c r="BG124" s="3669">
        <v>38</v>
      </c>
      <c r="BH124" s="1667"/>
      <c r="BI124" s="1770">
        <f t="shared" si="136"/>
        <v>3450</v>
      </c>
      <c r="BJ124" s="3154">
        <v>2022</v>
      </c>
      <c r="BK124" s="3154" t="s">
        <v>2324</v>
      </c>
      <c r="BL124" s="3154" t="s">
        <v>2327</v>
      </c>
      <c r="BM124" s="3155">
        <f t="shared" si="148"/>
        <v>100</v>
      </c>
      <c r="BN124" s="3155">
        <f t="shared" si="147"/>
        <v>100</v>
      </c>
      <c r="BO124" s="3154" t="s">
        <v>40</v>
      </c>
      <c r="BP124" s="3060"/>
      <c r="BQ124" s="2995"/>
      <c r="BR124" s="2995"/>
      <c r="BS124" s="3362"/>
      <c r="BT124" s="2995"/>
      <c r="BU124" s="2995"/>
      <c r="BV124" s="2927" t="s">
        <v>2497</v>
      </c>
      <c r="BW124" s="2995" t="s">
        <v>2502</v>
      </c>
      <c r="BX124" s="2996"/>
      <c r="BY124" s="73"/>
      <c r="BZ124" s="270"/>
      <c r="CA124" s="270"/>
      <c r="CB124" s="270"/>
      <c r="CC124" s="270"/>
    </row>
    <row r="125" spans="1:81" s="2536" customFormat="1" ht="42.75" customHeight="1">
      <c r="A125" s="3054">
        <v>13</v>
      </c>
      <c r="B125" s="3055" t="s">
        <v>1765</v>
      </c>
      <c r="C125" s="3056" t="s">
        <v>1504</v>
      </c>
      <c r="D125" s="3056" t="s">
        <v>1766</v>
      </c>
      <c r="E125" s="3490" t="s">
        <v>305</v>
      </c>
      <c r="F125" s="3491" t="s">
        <v>1767</v>
      </c>
      <c r="G125" s="3492">
        <v>4274</v>
      </c>
      <c r="H125" s="3492">
        <v>4274</v>
      </c>
      <c r="I125" s="1774"/>
      <c r="J125" s="1774"/>
      <c r="K125" s="98">
        <v>4274</v>
      </c>
      <c r="L125" s="98">
        <v>4274</v>
      </c>
      <c r="M125" s="98">
        <v>3871.4569999999999</v>
      </c>
      <c r="N125" s="98">
        <v>2558.9209999999998</v>
      </c>
      <c r="O125" s="1770">
        <f t="shared" si="141"/>
        <v>611.26400000000001</v>
      </c>
      <c r="P125" s="1770">
        <v>611.26400000000001</v>
      </c>
      <c r="Q125" s="1774"/>
      <c r="R125" s="1774"/>
      <c r="S125" s="3057">
        <f t="shared" si="131"/>
        <v>1262</v>
      </c>
      <c r="T125" s="1770">
        <v>1262</v>
      </c>
      <c r="U125" s="1774"/>
      <c r="V125" s="1774"/>
      <c r="W125" s="1774"/>
      <c r="X125" s="1770">
        <v>250</v>
      </c>
      <c r="Y125" s="1770">
        <f t="shared" si="113"/>
        <v>1512</v>
      </c>
      <c r="Z125" s="1770">
        <f t="shared" si="132"/>
        <v>611.26400000000001</v>
      </c>
      <c r="AA125" s="3058">
        <v>611.26400000000001</v>
      </c>
      <c r="AB125" s="1774"/>
      <c r="AC125" s="1774"/>
      <c r="AD125" s="1770">
        <f t="shared" si="130"/>
        <v>1262</v>
      </c>
      <c r="AE125" s="1770">
        <v>1262</v>
      </c>
      <c r="AF125" s="1774"/>
      <c r="AG125" s="1774"/>
      <c r="AH125" s="1770">
        <f t="shared" si="133"/>
        <v>611.26400000000001</v>
      </c>
      <c r="AI125" s="1770">
        <f t="shared" si="142"/>
        <v>611.26400000000001</v>
      </c>
      <c r="AJ125" s="1774"/>
      <c r="AK125" s="1774"/>
      <c r="AL125" s="1770">
        <f t="shared" si="134"/>
        <v>1262</v>
      </c>
      <c r="AM125" s="1770">
        <f t="shared" si="143"/>
        <v>1262</v>
      </c>
      <c r="AN125" s="1774"/>
      <c r="AO125" s="1774"/>
      <c r="AP125" s="3636">
        <f t="shared" si="135"/>
        <v>4232</v>
      </c>
      <c r="AQ125" s="3636">
        <f>3982+X125</f>
        <v>4232</v>
      </c>
      <c r="AR125" s="3299"/>
      <c r="AS125" s="3299"/>
      <c r="AT125" s="3296">
        <f t="shared" si="144"/>
        <v>42</v>
      </c>
      <c r="AU125" s="3296">
        <f t="shared" si="145"/>
        <v>42</v>
      </c>
      <c r="AV125" s="3299"/>
      <c r="AW125" s="3299"/>
      <c r="AX125" s="3299"/>
      <c r="AY125" s="3295">
        <v>42</v>
      </c>
      <c r="AZ125" s="3295">
        <v>42</v>
      </c>
      <c r="BA125" s="3300"/>
      <c r="BB125" s="3299"/>
      <c r="BC125" s="3299"/>
      <c r="BD125" s="3299"/>
      <c r="BE125" s="3299"/>
      <c r="BF125" s="3299"/>
      <c r="BG125" s="3669">
        <v>42</v>
      </c>
      <c r="BH125" s="1667"/>
      <c r="BI125" s="1774">
        <f t="shared" si="136"/>
        <v>2970</v>
      </c>
      <c r="BJ125" s="3154">
        <v>2022</v>
      </c>
      <c r="BK125" s="3154" t="s">
        <v>2324</v>
      </c>
      <c r="BL125" s="3154" t="s">
        <v>2327</v>
      </c>
      <c r="BM125" s="3155">
        <f t="shared" si="148"/>
        <v>100</v>
      </c>
      <c r="BN125" s="3155">
        <f t="shared" si="147"/>
        <v>100</v>
      </c>
      <c r="BO125" s="3154" t="s">
        <v>40</v>
      </c>
      <c r="BP125" s="3060"/>
      <c r="BQ125" s="2995"/>
      <c r="BR125" s="2995"/>
      <c r="BS125" s="3362"/>
      <c r="BT125" s="2995"/>
      <c r="BU125" s="2995"/>
      <c r="BV125" s="2927" t="s">
        <v>2497</v>
      </c>
      <c r="BW125" s="2995" t="s">
        <v>2502</v>
      </c>
      <c r="BX125" s="2996"/>
      <c r="BY125" s="2985"/>
      <c r="BZ125" s="285"/>
      <c r="CA125" s="285"/>
      <c r="CB125" s="285"/>
      <c r="CC125" s="285"/>
    </row>
    <row r="126" spans="1:81" s="1627" customFormat="1" ht="33.75" customHeight="1">
      <c r="A126" s="2210" t="s">
        <v>74</v>
      </c>
      <c r="B126" s="3063" t="s">
        <v>2420</v>
      </c>
      <c r="C126" s="3064"/>
      <c r="D126" s="3064"/>
      <c r="E126" s="3493"/>
      <c r="F126" s="3494"/>
      <c r="G126" s="3495">
        <f>SUM(G127:G133)</f>
        <v>32883</v>
      </c>
      <c r="H126" s="3495">
        <f t="shared" ref="H126:BG126" si="149">SUM(H127:H133)</f>
        <v>32883</v>
      </c>
      <c r="I126" s="2093">
        <f t="shared" si="149"/>
        <v>0</v>
      </c>
      <c r="J126" s="2093">
        <f t="shared" si="149"/>
        <v>0</v>
      </c>
      <c r="K126" s="2093">
        <f t="shared" si="149"/>
        <v>32883</v>
      </c>
      <c r="L126" s="2093">
        <f t="shared" si="149"/>
        <v>32883</v>
      </c>
      <c r="M126" s="2093">
        <f t="shared" si="149"/>
        <v>0</v>
      </c>
      <c r="N126" s="2093">
        <f t="shared" si="149"/>
        <v>0</v>
      </c>
      <c r="O126" s="2093">
        <f t="shared" si="149"/>
        <v>0</v>
      </c>
      <c r="P126" s="2093">
        <f t="shared" si="149"/>
        <v>0</v>
      </c>
      <c r="Q126" s="2093">
        <f t="shared" si="149"/>
        <v>0</v>
      </c>
      <c r="R126" s="2093">
        <f t="shared" si="149"/>
        <v>0</v>
      </c>
      <c r="S126" s="2093">
        <f t="shared" si="149"/>
        <v>12497</v>
      </c>
      <c r="T126" s="2093">
        <f t="shared" si="149"/>
        <v>12497</v>
      </c>
      <c r="U126" s="2093">
        <f t="shared" si="149"/>
        <v>0</v>
      </c>
      <c r="V126" s="2093">
        <f t="shared" si="149"/>
        <v>0</v>
      </c>
      <c r="W126" s="2093"/>
      <c r="X126" s="2093"/>
      <c r="Y126" s="2093">
        <f t="shared" si="113"/>
        <v>12497</v>
      </c>
      <c r="Z126" s="2093">
        <f t="shared" si="149"/>
        <v>0</v>
      </c>
      <c r="AA126" s="2093">
        <f t="shared" si="149"/>
        <v>0</v>
      </c>
      <c r="AB126" s="2093">
        <f t="shared" si="149"/>
        <v>0</v>
      </c>
      <c r="AC126" s="2093">
        <f t="shared" si="149"/>
        <v>0</v>
      </c>
      <c r="AD126" s="2093">
        <f t="shared" si="149"/>
        <v>0</v>
      </c>
      <c r="AE126" s="2093">
        <f t="shared" si="149"/>
        <v>0</v>
      </c>
      <c r="AF126" s="2093">
        <f t="shared" si="149"/>
        <v>0</v>
      </c>
      <c r="AG126" s="2093">
        <f t="shared" si="149"/>
        <v>0</v>
      </c>
      <c r="AH126" s="2093">
        <f t="shared" si="149"/>
        <v>0</v>
      </c>
      <c r="AI126" s="2093">
        <f t="shared" si="149"/>
        <v>0</v>
      </c>
      <c r="AJ126" s="2093">
        <f t="shared" si="149"/>
        <v>0</v>
      </c>
      <c r="AK126" s="2093">
        <f t="shared" si="149"/>
        <v>0</v>
      </c>
      <c r="AL126" s="2093">
        <f t="shared" si="149"/>
        <v>12497</v>
      </c>
      <c r="AM126" s="2093">
        <f t="shared" si="149"/>
        <v>12497</v>
      </c>
      <c r="AN126" s="2093">
        <f t="shared" si="149"/>
        <v>0</v>
      </c>
      <c r="AO126" s="2093">
        <f t="shared" si="149"/>
        <v>0</v>
      </c>
      <c r="AP126" s="3495">
        <f t="shared" si="149"/>
        <v>12497</v>
      </c>
      <c r="AQ126" s="3495">
        <f t="shared" si="149"/>
        <v>12497</v>
      </c>
      <c r="AR126" s="3302">
        <f t="shared" si="149"/>
        <v>0</v>
      </c>
      <c r="AS126" s="3302">
        <f t="shared" si="149"/>
        <v>0</v>
      </c>
      <c r="AT126" s="3302">
        <f t="shared" si="149"/>
        <v>20386</v>
      </c>
      <c r="AU126" s="3302">
        <f t="shared" si="149"/>
        <v>20386</v>
      </c>
      <c r="AV126" s="3302">
        <f t="shared" si="149"/>
        <v>0</v>
      </c>
      <c r="AW126" s="3302">
        <f t="shared" si="149"/>
        <v>0</v>
      </c>
      <c r="AX126" s="3302">
        <f t="shared" si="149"/>
        <v>0</v>
      </c>
      <c r="AY126" s="3302">
        <f t="shared" si="149"/>
        <v>20386</v>
      </c>
      <c r="AZ126" s="3302">
        <f t="shared" si="149"/>
        <v>20386</v>
      </c>
      <c r="BA126" s="3302">
        <f t="shared" si="149"/>
        <v>0</v>
      </c>
      <c r="BB126" s="3302">
        <f t="shared" si="149"/>
        <v>0</v>
      </c>
      <c r="BC126" s="3302">
        <f t="shared" si="149"/>
        <v>0</v>
      </c>
      <c r="BD126" s="3302">
        <f t="shared" si="149"/>
        <v>0</v>
      </c>
      <c r="BE126" s="3302">
        <f t="shared" si="149"/>
        <v>0</v>
      </c>
      <c r="BF126" s="3302">
        <f t="shared" si="149"/>
        <v>0</v>
      </c>
      <c r="BG126" s="3678">
        <f t="shared" si="149"/>
        <v>20386</v>
      </c>
      <c r="BH126" s="1655"/>
      <c r="BI126" s="1776"/>
      <c r="BJ126" s="1786"/>
      <c r="BK126" s="1786"/>
      <c r="BL126" s="1786"/>
      <c r="BM126" s="1785">
        <f t="shared" si="148"/>
        <v>100</v>
      </c>
      <c r="BN126" s="1785">
        <f t="shared" si="147"/>
        <v>100</v>
      </c>
      <c r="BO126" s="1786"/>
      <c r="BP126" s="3065"/>
      <c r="BQ126" s="3168"/>
      <c r="BR126" s="3168"/>
      <c r="BS126" s="3363"/>
      <c r="BT126" s="3168"/>
      <c r="BU126" s="3168"/>
      <c r="BV126" s="2927" t="s">
        <v>2497</v>
      </c>
      <c r="BW126" s="2995" t="s">
        <v>2502</v>
      </c>
      <c r="BX126" s="1788"/>
      <c r="BY126" s="1728"/>
    </row>
    <row r="127" spans="1:81" s="2443" customFormat="1" ht="47.25" customHeight="1">
      <c r="A127" s="3054">
        <v>1</v>
      </c>
      <c r="B127" s="3055" t="s">
        <v>1770</v>
      </c>
      <c r="C127" s="3056" t="s">
        <v>1596</v>
      </c>
      <c r="D127" s="3056" t="s">
        <v>1771</v>
      </c>
      <c r="E127" s="3490" t="s">
        <v>237</v>
      </c>
      <c r="F127" s="3491" t="s">
        <v>1772</v>
      </c>
      <c r="G127" s="3492">
        <v>4000</v>
      </c>
      <c r="H127" s="3492">
        <v>4000</v>
      </c>
      <c r="I127" s="1770"/>
      <c r="J127" s="1770"/>
      <c r="K127" s="98">
        <v>4000</v>
      </c>
      <c r="L127" s="98">
        <v>4000</v>
      </c>
      <c r="M127" s="98"/>
      <c r="N127" s="98">
        <v>0</v>
      </c>
      <c r="O127" s="1770">
        <f t="shared" si="141"/>
        <v>0</v>
      </c>
      <c r="P127" s="1770">
        <v>0</v>
      </c>
      <c r="Q127" s="1770"/>
      <c r="R127" s="1770"/>
      <c r="S127" s="3057">
        <f t="shared" si="131"/>
        <v>1797</v>
      </c>
      <c r="T127" s="1770">
        <v>1797</v>
      </c>
      <c r="U127" s="1770"/>
      <c r="V127" s="1770"/>
      <c r="W127" s="1770"/>
      <c r="X127" s="1770"/>
      <c r="Y127" s="1770">
        <f t="shared" si="113"/>
        <v>1797</v>
      </c>
      <c r="Z127" s="1770">
        <f t="shared" si="132"/>
        <v>0</v>
      </c>
      <c r="AA127" s="3066"/>
      <c r="AB127" s="1770"/>
      <c r="AC127" s="1770"/>
      <c r="AD127" s="1770">
        <f t="shared" si="130"/>
        <v>0</v>
      </c>
      <c r="AE127" s="1770"/>
      <c r="AF127" s="1770"/>
      <c r="AG127" s="1770"/>
      <c r="AH127" s="1770">
        <f t="shared" si="133"/>
        <v>0</v>
      </c>
      <c r="AI127" s="1770">
        <f t="shared" si="142"/>
        <v>0</v>
      </c>
      <c r="AJ127" s="1770"/>
      <c r="AK127" s="1770"/>
      <c r="AL127" s="1770">
        <f t="shared" si="134"/>
        <v>1797</v>
      </c>
      <c r="AM127" s="1770">
        <f t="shared" si="143"/>
        <v>1797</v>
      </c>
      <c r="AN127" s="1770"/>
      <c r="AO127" s="1770"/>
      <c r="AP127" s="3636">
        <f t="shared" si="135"/>
        <v>1797</v>
      </c>
      <c r="AQ127" s="3636">
        <v>1797</v>
      </c>
      <c r="AR127" s="3295"/>
      <c r="AS127" s="3295"/>
      <c r="AT127" s="3296">
        <f t="shared" si="144"/>
        <v>2203</v>
      </c>
      <c r="AU127" s="3296">
        <f t="shared" si="145"/>
        <v>2203</v>
      </c>
      <c r="AV127" s="3295"/>
      <c r="AW127" s="3295"/>
      <c r="AX127" s="3295"/>
      <c r="AY127" s="3295">
        <f t="shared" si="146"/>
        <v>2203</v>
      </c>
      <c r="AZ127" s="3295">
        <v>2203</v>
      </c>
      <c r="BA127" s="3297"/>
      <c r="BB127" s="3295"/>
      <c r="BC127" s="3295"/>
      <c r="BD127" s="3295"/>
      <c r="BE127" s="3295"/>
      <c r="BF127" s="3295"/>
      <c r="BG127" s="3679">
        <v>2203</v>
      </c>
      <c r="BH127" s="1770"/>
      <c r="BI127" s="1770">
        <f t="shared" si="136"/>
        <v>0</v>
      </c>
      <c r="BJ127" s="3154">
        <v>2023</v>
      </c>
      <c r="BK127" s="3154" t="s">
        <v>2324</v>
      </c>
      <c r="BL127" s="3154" t="s">
        <v>2327</v>
      </c>
      <c r="BM127" s="3155">
        <f t="shared" si="148"/>
        <v>100</v>
      </c>
      <c r="BN127" s="3155">
        <f t="shared" si="147"/>
        <v>100</v>
      </c>
      <c r="BO127" s="3154" t="s">
        <v>40</v>
      </c>
      <c r="BP127" s="3060"/>
      <c r="BQ127" s="2995"/>
      <c r="BR127" s="2995"/>
      <c r="BS127" s="3362"/>
      <c r="BT127" s="2995"/>
      <c r="BU127" s="2995"/>
      <c r="BV127" s="2927" t="s">
        <v>2497</v>
      </c>
      <c r="BW127" s="2995" t="s">
        <v>2502</v>
      </c>
      <c r="BX127" s="2996"/>
      <c r="BY127" s="73"/>
      <c r="BZ127" s="541"/>
      <c r="CA127" s="541"/>
      <c r="CB127" s="541"/>
      <c r="CC127" s="541"/>
    </row>
    <row r="128" spans="1:81" s="2443" customFormat="1" ht="36" customHeight="1">
      <c r="A128" s="3054">
        <v>2</v>
      </c>
      <c r="B128" s="3055" t="s">
        <v>1773</v>
      </c>
      <c r="C128" s="3056" t="s">
        <v>1600</v>
      </c>
      <c r="D128" s="3056" t="s">
        <v>1774</v>
      </c>
      <c r="E128" s="3490" t="s">
        <v>237</v>
      </c>
      <c r="F128" s="3491" t="s">
        <v>1775</v>
      </c>
      <c r="G128" s="3492">
        <v>2577</v>
      </c>
      <c r="H128" s="3492">
        <v>2577</v>
      </c>
      <c r="I128" s="1770"/>
      <c r="J128" s="1770"/>
      <c r="K128" s="98">
        <v>2577</v>
      </c>
      <c r="L128" s="98">
        <v>2577</v>
      </c>
      <c r="M128" s="98"/>
      <c r="N128" s="98">
        <v>0</v>
      </c>
      <c r="O128" s="1770">
        <f t="shared" si="141"/>
        <v>0</v>
      </c>
      <c r="P128" s="1770">
        <v>0</v>
      </c>
      <c r="Q128" s="1770"/>
      <c r="R128" s="1770"/>
      <c r="S128" s="3057">
        <f t="shared" si="131"/>
        <v>900</v>
      </c>
      <c r="T128" s="1770">
        <v>900</v>
      </c>
      <c r="U128" s="1770"/>
      <c r="V128" s="1770"/>
      <c r="W128" s="1770"/>
      <c r="X128" s="1770"/>
      <c r="Y128" s="1770">
        <f t="shared" si="113"/>
        <v>900</v>
      </c>
      <c r="Z128" s="1770">
        <f t="shared" si="132"/>
        <v>0</v>
      </c>
      <c r="AA128" s="3066"/>
      <c r="AB128" s="1770"/>
      <c r="AC128" s="1770"/>
      <c r="AD128" s="1770">
        <f t="shared" si="130"/>
        <v>0</v>
      </c>
      <c r="AE128" s="1770"/>
      <c r="AF128" s="1770"/>
      <c r="AG128" s="1770"/>
      <c r="AH128" s="1770">
        <f t="shared" si="133"/>
        <v>0</v>
      </c>
      <c r="AI128" s="1770">
        <f t="shared" si="142"/>
        <v>0</v>
      </c>
      <c r="AJ128" s="1770"/>
      <c r="AK128" s="1770"/>
      <c r="AL128" s="1770">
        <f t="shared" si="134"/>
        <v>900</v>
      </c>
      <c r="AM128" s="1770">
        <f t="shared" si="143"/>
        <v>900</v>
      </c>
      <c r="AN128" s="1770"/>
      <c r="AO128" s="1770"/>
      <c r="AP128" s="3636">
        <f t="shared" si="135"/>
        <v>900</v>
      </c>
      <c r="AQ128" s="3636">
        <f>900+X128</f>
        <v>900</v>
      </c>
      <c r="AR128" s="3295"/>
      <c r="AS128" s="3295"/>
      <c r="AT128" s="3296">
        <f t="shared" si="144"/>
        <v>1677</v>
      </c>
      <c r="AU128" s="3296">
        <f>H128-AQ128</f>
        <v>1677</v>
      </c>
      <c r="AV128" s="3295"/>
      <c r="AW128" s="3295"/>
      <c r="AX128" s="3295"/>
      <c r="AY128" s="3295">
        <v>1677</v>
      </c>
      <c r="AZ128" s="3295">
        <v>1677</v>
      </c>
      <c r="BA128" s="3297"/>
      <c r="BB128" s="3295"/>
      <c r="BC128" s="3295"/>
      <c r="BD128" s="3295"/>
      <c r="BE128" s="3295"/>
      <c r="BF128" s="3295"/>
      <c r="BG128" s="3679">
        <v>1677</v>
      </c>
      <c r="BH128" s="1770"/>
      <c r="BI128" s="1770">
        <f t="shared" si="136"/>
        <v>0</v>
      </c>
      <c r="BJ128" s="3154">
        <v>2023</v>
      </c>
      <c r="BK128" s="3154" t="s">
        <v>2324</v>
      </c>
      <c r="BL128" s="3154" t="s">
        <v>2327</v>
      </c>
      <c r="BM128" s="3155">
        <f t="shared" si="148"/>
        <v>100</v>
      </c>
      <c r="BN128" s="3155">
        <f t="shared" si="147"/>
        <v>100</v>
      </c>
      <c r="BO128" s="3154" t="s">
        <v>40</v>
      </c>
      <c r="BP128" s="3060"/>
      <c r="BQ128" s="2995"/>
      <c r="BR128" s="2995"/>
      <c r="BS128" s="3362"/>
      <c r="BT128" s="2995"/>
      <c r="BU128" s="2995"/>
      <c r="BV128" s="2927" t="s">
        <v>2497</v>
      </c>
      <c r="BW128" s="2995" t="s">
        <v>2502</v>
      </c>
      <c r="BX128" s="2996"/>
      <c r="BY128" s="73" t="s">
        <v>2328</v>
      </c>
      <c r="BZ128" s="541"/>
      <c r="CA128" s="541"/>
      <c r="CB128" s="541"/>
      <c r="CC128" s="541"/>
    </row>
    <row r="129" spans="1:81" s="2547" customFormat="1" ht="32.25" customHeight="1">
      <c r="A129" s="3054">
        <v>3</v>
      </c>
      <c r="B129" s="3055" t="s">
        <v>1776</v>
      </c>
      <c r="C129" s="3056" t="s">
        <v>1650</v>
      </c>
      <c r="D129" s="3056" t="s">
        <v>1777</v>
      </c>
      <c r="E129" s="3490" t="s">
        <v>237</v>
      </c>
      <c r="F129" s="3491" t="s">
        <v>1778</v>
      </c>
      <c r="G129" s="3492">
        <v>11513</v>
      </c>
      <c r="H129" s="3492">
        <v>11513</v>
      </c>
      <c r="I129" s="1776"/>
      <c r="J129" s="1776"/>
      <c r="K129" s="98">
        <v>11513</v>
      </c>
      <c r="L129" s="98">
        <v>11513</v>
      </c>
      <c r="M129" s="98"/>
      <c r="N129" s="98">
        <v>0</v>
      </c>
      <c r="O129" s="1770">
        <f t="shared" si="141"/>
        <v>0</v>
      </c>
      <c r="P129" s="1770">
        <v>0</v>
      </c>
      <c r="Q129" s="1776"/>
      <c r="R129" s="1776"/>
      <c r="S129" s="3057">
        <f t="shared" si="131"/>
        <v>4000</v>
      </c>
      <c r="T129" s="1770">
        <v>4000</v>
      </c>
      <c r="U129" s="1776"/>
      <c r="V129" s="1776"/>
      <c r="W129" s="1776"/>
      <c r="X129" s="1770">
        <v>261.60000000000002</v>
      </c>
      <c r="Y129" s="1770">
        <f t="shared" si="113"/>
        <v>4261.6000000000004</v>
      </c>
      <c r="Z129" s="1770">
        <f t="shared" si="132"/>
        <v>0</v>
      </c>
      <c r="AA129" s="3066"/>
      <c r="AB129" s="1776"/>
      <c r="AC129" s="1776"/>
      <c r="AD129" s="1770">
        <f t="shared" si="130"/>
        <v>0</v>
      </c>
      <c r="AE129" s="1770"/>
      <c r="AF129" s="1776"/>
      <c r="AG129" s="1776"/>
      <c r="AH129" s="1770">
        <f t="shared" si="133"/>
        <v>0</v>
      </c>
      <c r="AI129" s="1770">
        <f t="shared" si="142"/>
        <v>0</v>
      </c>
      <c r="AJ129" s="1776"/>
      <c r="AK129" s="1776"/>
      <c r="AL129" s="1770">
        <f t="shared" si="134"/>
        <v>4000</v>
      </c>
      <c r="AM129" s="1770">
        <f t="shared" si="143"/>
        <v>4000</v>
      </c>
      <c r="AN129" s="1776"/>
      <c r="AO129" s="1776"/>
      <c r="AP129" s="3636">
        <f t="shared" si="135"/>
        <v>4261.6000000000004</v>
      </c>
      <c r="AQ129" s="3636">
        <f>4000+X129</f>
        <v>4261.6000000000004</v>
      </c>
      <c r="AR129" s="3301"/>
      <c r="AS129" s="3301"/>
      <c r="AT129" s="3296">
        <f t="shared" si="144"/>
        <v>7251.4</v>
      </c>
      <c r="AU129" s="3296">
        <f t="shared" si="145"/>
        <v>7251.4</v>
      </c>
      <c r="AV129" s="3301"/>
      <c r="AW129" s="3301"/>
      <c r="AX129" s="3301"/>
      <c r="AY129" s="3295">
        <v>7251.4</v>
      </c>
      <c r="AZ129" s="3295">
        <v>7251.4</v>
      </c>
      <c r="BA129" s="3298"/>
      <c r="BB129" s="3301"/>
      <c r="BC129" s="3301"/>
      <c r="BD129" s="3301"/>
      <c r="BE129" s="3301"/>
      <c r="BF129" s="3301"/>
      <c r="BG129" s="3679">
        <v>7251</v>
      </c>
      <c r="BH129" s="1776"/>
      <c r="BI129" s="1776">
        <f t="shared" si="136"/>
        <v>261.60000000000036</v>
      </c>
      <c r="BJ129" s="3154">
        <v>2023</v>
      </c>
      <c r="BK129" s="3154" t="s">
        <v>2324</v>
      </c>
      <c r="BL129" s="3154" t="s">
        <v>2327</v>
      </c>
      <c r="BM129" s="3155">
        <f t="shared" si="148"/>
        <v>99.996525666637709</v>
      </c>
      <c r="BN129" s="3155">
        <f t="shared" si="147"/>
        <v>99.99448382381334</v>
      </c>
      <c r="BO129" s="3154" t="s">
        <v>40</v>
      </c>
      <c r="BP129" s="3060"/>
      <c r="BQ129" s="2995"/>
      <c r="BR129" s="2995"/>
      <c r="BS129" s="3362"/>
      <c r="BT129" s="2995"/>
      <c r="BU129" s="2995"/>
      <c r="BV129" s="2927" t="s">
        <v>2497</v>
      </c>
      <c r="BW129" s="2995" t="s">
        <v>2502</v>
      </c>
      <c r="BX129" s="1788"/>
      <c r="BY129" s="1728"/>
      <c r="BZ129" s="580"/>
      <c r="CA129" s="580"/>
      <c r="CB129" s="580"/>
      <c r="CC129" s="580"/>
    </row>
    <row r="130" spans="1:81" s="2547" customFormat="1" ht="47.25" customHeight="1">
      <c r="A130" s="3054">
        <v>4</v>
      </c>
      <c r="B130" s="3055" t="s">
        <v>1779</v>
      </c>
      <c r="C130" s="3056" t="s">
        <v>1650</v>
      </c>
      <c r="D130" s="3056" t="s">
        <v>1780</v>
      </c>
      <c r="E130" s="3490" t="s">
        <v>237</v>
      </c>
      <c r="F130" s="3491" t="s">
        <v>1781</v>
      </c>
      <c r="G130" s="3492">
        <v>3093</v>
      </c>
      <c r="H130" s="3492">
        <v>3093</v>
      </c>
      <c r="I130" s="1776"/>
      <c r="J130" s="1776"/>
      <c r="K130" s="98">
        <v>3093</v>
      </c>
      <c r="L130" s="98">
        <v>3093</v>
      </c>
      <c r="M130" s="98"/>
      <c r="N130" s="98">
        <v>0</v>
      </c>
      <c r="O130" s="1770">
        <f t="shared" si="141"/>
        <v>0</v>
      </c>
      <c r="P130" s="1770">
        <v>0</v>
      </c>
      <c r="Q130" s="1776"/>
      <c r="R130" s="1776"/>
      <c r="S130" s="3057">
        <f t="shared" si="131"/>
        <v>1200</v>
      </c>
      <c r="T130" s="1770">
        <v>1200</v>
      </c>
      <c r="U130" s="1776"/>
      <c r="V130" s="1776"/>
      <c r="W130" s="1776"/>
      <c r="X130" s="1776"/>
      <c r="Y130" s="1770">
        <f t="shared" si="113"/>
        <v>1200</v>
      </c>
      <c r="Z130" s="1770">
        <f t="shared" si="132"/>
        <v>0</v>
      </c>
      <c r="AA130" s="3066"/>
      <c r="AB130" s="1776"/>
      <c r="AC130" s="1776"/>
      <c r="AD130" s="1770">
        <f t="shared" si="130"/>
        <v>0</v>
      </c>
      <c r="AE130" s="1770"/>
      <c r="AF130" s="1776"/>
      <c r="AG130" s="1776"/>
      <c r="AH130" s="1770">
        <f t="shared" si="133"/>
        <v>0</v>
      </c>
      <c r="AI130" s="1770">
        <f t="shared" si="142"/>
        <v>0</v>
      </c>
      <c r="AJ130" s="1776"/>
      <c r="AK130" s="1776"/>
      <c r="AL130" s="1770">
        <f t="shared" si="134"/>
        <v>1200</v>
      </c>
      <c r="AM130" s="1770">
        <f t="shared" si="143"/>
        <v>1200</v>
      </c>
      <c r="AN130" s="1776"/>
      <c r="AO130" s="1776"/>
      <c r="AP130" s="3636">
        <f t="shared" si="135"/>
        <v>1200</v>
      </c>
      <c r="AQ130" s="3636">
        <v>1200</v>
      </c>
      <c r="AR130" s="3301"/>
      <c r="AS130" s="3301"/>
      <c r="AT130" s="3296">
        <f t="shared" si="144"/>
        <v>1893</v>
      </c>
      <c r="AU130" s="3296">
        <f t="shared" si="145"/>
        <v>1893</v>
      </c>
      <c r="AV130" s="3301"/>
      <c r="AW130" s="3301"/>
      <c r="AX130" s="3301"/>
      <c r="AY130" s="3295">
        <f t="shared" si="146"/>
        <v>1893</v>
      </c>
      <c r="AZ130" s="3295">
        <v>1893</v>
      </c>
      <c r="BA130" s="3298"/>
      <c r="BB130" s="3301"/>
      <c r="BC130" s="3301"/>
      <c r="BD130" s="3301"/>
      <c r="BE130" s="3301"/>
      <c r="BF130" s="3301"/>
      <c r="BG130" s="3679">
        <v>1893</v>
      </c>
      <c r="BH130" s="1776"/>
      <c r="BI130" s="1776">
        <f t="shared" si="136"/>
        <v>0</v>
      </c>
      <c r="BJ130" s="3154">
        <v>2023</v>
      </c>
      <c r="BK130" s="3154" t="s">
        <v>2324</v>
      </c>
      <c r="BL130" s="3154" t="s">
        <v>2327</v>
      </c>
      <c r="BM130" s="3155">
        <f t="shared" si="148"/>
        <v>100</v>
      </c>
      <c r="BN130" s="3155">
        <f t="shared" si="147"/>
        <v>100</v>
      </c>
      <c r="BO130" s="3154" t="s">
        <v>40</v>
      </c>
      <c r="BP130" s="3060"/>
      <c r="BQ130" s="2995"/>
      <c r="BR130" s="2995"/>
      <c r="BS130" s="3362"/>
      <c r="BT130" s="2995"/>
      <c r="BU130" s="2995"/>
      <c r="BV130" s="2927" t="s">
        <v>2497</v>
      </c>
      <c r="BW130" s="2995" t="s">
        <v>2502</v>
      </c>
      <c r="BX130" s="1788"/>
      <c r="BY130" s="1728"/>
      <c r="BZ130" s="580"/>
      <c r="CA130" s="580"/>
      <c r="CB130" s="580"/>
      <c r="CC130" s="580"/>
    </row>
    <row r="131" spans="1:81" s="2547" customFormat="1" ht="33" customHeight="1">
      <c r="A131" s="3054">
        <v>5</v>
      </c>
      <c r="B131" s="3055" t="s">
        <v>1782</v>
      </c>
      <c r="C131" s="3056" t="s">
        <v>1551</v>
      </c>
      <c r="D131" s="3056" t="s">
        <v>1783</v>
      </c>
      <c r="E131" s="3490" t="s">
        <v>237</v>
      </c>
      <c r="F131" s="3491" t="s">
        <v>1784</v>
      </c>
      <c r="G131" s="3492">
        <v>3500</v>
      </c>
      <c r="H131" s="3492">
        <v>3500</v>
      </c>
      <c r="I131" s="1776"/>
      <c r="J131" s="1776"/>
      <c r="K131" s="98">
        <v>3500</v>
      </c>
      <c r="L131" s="98">
        <v>3500</v>
      </c>
      <c r="M131" s="98"/>
      <c r="N131" s="98">
        <v>0</v>
      </c>
      <c r="O131" s="1770">
        <f t="shared" si="141"/>
        <v>0</v>
      </c>
      <c r="P131" s="1770">
        <v>0</v>
      </c>
      <c r="Q131" s="1776"/>
      <c r="R131" s="1776"/>
      <c r="S131" s="3057">
        <f t="shared" si="131"/>
        <v>1400</v>
      </c>
      <c r="T131" s="1770">
        <v>1400</v>
      </c>
      <c r="U131" s="1776"/>
      <c r="V131" s="1776"/>
      <c r="W131" s="1776"/>
      <c r="X131" s="1776"/>
      <c r="Y131" s="1770">
        <f t="shared" si="113"/>
        <v>1400</v>
      </c>
      <c r="Z131" s="1770">
        <f t="shared" si="132"/>
        <v>0</v>
      </c>
      <c r="AA131" s="3066"/>
      <c r="AB131" s="1776"/>
      <c r="AC131" s="1776"/>
      <c r="AD131" s="1770">
        <f t="shared" si="130"/>
        <v>0</v>
      </c>
      <c r="AE131" s="1770"/>
      <c r="AF131" s="1776"/>
      <c r="AG131" s="1776"/>
      <c r="AH131" s="1770">
        <f t="shared" si="133"/>
        <v>0</v>
      </c>
      <c r="AI131" s="1770">
        <f t="shared" si="142"/>
        <v>0</v>
      </c>
      <c r="AJ131" s="1776"/>
      <c r="AK131" s="1776"/>
      <c r="AL131" s="1770">
        <f t="shared" si="134"/>
        <v>1400</v>
      </c>
      <c r="AM131" s="1770">
        <f t="shared" si="143"/>
        <v>1400</v>
      </c>
      <c r="AN131" s="1776"/>
      <c r="AO131" s="1776"/>
      <c r="AP131" s="3636">
        <f t="shared" si="135"/>
        <v>1400</v>
      </c>
      <c r="AQ131" s="3636">
        <v>1400</v>
      </c>
      <c r="AR131" s="3301"/>
      <c r="AS131" s="3301"/>
      <c r="AT131" s="3296">
        <f t="shared" si="144"/>
        <v>2100</v>
      </c>
      <c r="AU131" s="3296">
        <f t="shared" si="145"/>
        <v>2100</v>
      </c>
      <c r="AV131" s="3301"/>
      <c r="AW131" s="3301"/>
      <c r="AX131" s="3301"/>
      <c r="AY131" s="3295">
        <f t="shared" si="146"/>
        <v>2100</v>
      </c>
      <c r="AZ131" s="3295">
        <v>2100</v>
      </c>
      <c r="BA131" s="3298"/>
      <c r="BB131" s="3301"/>
      <c r="BC131" s="3301"/>
      <c r="BD131" s="3301"/>
      <c r="BE131" s="3301"/>
      <c r="BF131" s="3301"/>
      <c r="BG131" s="3679">
        <v>2100</v>
      </c>
      <c r="BH131" s="1776"/>
      <c r="BI131" s="1776">
        <f t="shared" si="136"/>
        <v>0</v>
      </c>
      <c r="BJ131" s="3154">
        <v>2023</v>
      </c>
      <c r="BK131" s="3154" t="s">
        <v>2324</v>
      </c>
      <c r="BL131" s="3154" t="s">
        <v>2327</v>
      </c>
      <c r="BM131" s="3155">
        <f t="shared" si="148"/>
        <v>100</v>
      </c>
      <c r="BN131" s="3155">
        <f t="shared" si="147"/>
        <v>100</v>
      </c>
      <c r="BO131" s="3154" t="s">
        <v>40</v>
      </c>
      <c r="BP131" s="3060"/>
      <c r="BQ131" s="2995"/>
      <c r="BR131" s="2995"/>
      <c r="BS131" s="3362"/>
      <c r="BT131" s="2995"/>
      <c r="BU131" s="2995"/>
      <c r="BV131" s="2927" t="s">
        <v>2497</v>
      </c>
      <c r="BW131" s="2995" t="s">
        <v>2502</v>
      </c>
      <c r="BX131" s="1788"/>
      <c r="BY131" s="1728"/>
      <c r="BZ131" s="580"/>
      <c r="CA131" s="580"/>
      <c r="CB131" s="580"/>
      <c r="CC131" s="580"/>
    </row>
    <row r="132" spans="1:81" s="2547" customFormat="1" ht="26.25" customHeight="1">
      <c r="A132" s="3054">
        <v>6</v>
      </c>
      <c r="B132" s="3055" t="s">
        <v>1785</v>
      </c>
      <c r="C132" s="3056" t="s">
        <v>1565</v>
      </c>
      <c r="D132" s="3056" t="s">
        <v>1786</v>
      </c>
      <c r="E132" s="3490" t="s">
        <v>237</v>
      </c>
      <c r="F132" s="3491" t="s">
        <v>1787</v>
      </c>
      <c r="G132" s="3492">
        <v>4200</v>
      </c>
      <c r="H132" s="3492">
        <v>4200</v>
      </c>
      <c r="I132" s="1776"/>
      <c r="J132" s="1776"/>
      <c r="K132" s="98">
        <v>4200</v>
      </c>
      <c r="L132" s="98">
        <v>4200</v>
      </c>
      <c r="M132" s="98"/>
      <c r="N132" s="98">
        <v>0</v>
      </c>
      <c r="O132" s="1770">
        <f t="shared" si="141"/>
        <v>0</v>
      </c>
      <c r="P132" s="1770">
        <v>0</v>
      </c>
      <c r="Q132" s="1776"/>
      <c r="R132" s="1776"/>
      <c r="S132" s="3057">
        <f t="shared" si="131"/>
        <v>1600</v>
      </c>
      <c r="T132" s="1770">
        <v>1600</v>
      </c>
      <c r="U132" s="1776"/>
      <c r="V132" s="1776"/>
      <c r="W132" s="1776"/>
      <c r="X132" s="1776"/>
      <c r="Y132" s="1770">
        <f t="shared" ref="Y132:Y189" si="150">T132-W132+X132</f>
        <v>1600</v>
      </c>
      <c r="Z132" s="1770">
        <f t="shared" si="132"/>
        <v>0</v>
      </c>
      <c r="AA132" s="3066"/>
      <c r="AB132" s="1776"/>
      <c r="AC132" s="1776"/>
      <c r="AD132" s="1770">
        <f t="shared" si="130"/>
        <v>0</v>
      </c>
      <c r="AE132" s="1770"/>
      <c r="AF132" s="1776"/>
      <c r="AG132" s="1776"/>
      <c r="AH132" s="1770">
        <f t="shared" si="133"/>
        <v>0</v>
      </c>
      <c r="AI132" s="1770">
        <f t="shared" si="142"/>
        <v>0</v>
      </c>
      <c r="AJ132" s="1776"/>
      <c r="AK132" s="1776"/>
      <c r="AL132" s="1770">
        <f t="shared" si="134"/>
        <v>1600</v>
      </c>
      <c r="AM132" s="1770">
        <f t="shared" si="143"/>
        <v>1600</v>
      </c>
      <c r="AN132" s="1776"/>
      <c r="AO132" s="1776"/>
      <c r="AP132" s="3636">
        <f t="shared" si="135"/>
        <v>1600</v>
      </c>
      <c r="AQ132" s="3636">
        <v>1600</v>
      </c>
      <c r="AR132" s="3301"/>
      <c r="AS132" s="3301"/>
      <c r="AT132" s="3296">
        <f t="shared" si="144"/>
        <v>2600</v>
      </c>
      <c r="AU132" s="3296">
        <f t="shared" si="145"/>
        <v>2600</v>
      </c>
      <c r="AV132" s="3301"/>
      <c r="AW132" s="3301"/>
      <c r="AX132" s="3301"/>
      <c r="AY132" s="3295">
        <f t="shared" si="146"/>
        <v>2600</v>
      </c>
      <c r="AZ132" s="3295">
        <v>2600</v>
      </c>
      <c r="BA132" s="3298"/>
      <c r="BB132" s="3301"/>
      <c r="BC132" s="3301"/>
      <c r="BD132" s="3301"/>
      <c r="BE132" s="3301"/>
      <c r="BF132" s="3301"/>
      <c r="BG132" s="3679">
        <v>2600</v>
      </c>
      <c r="BH132" s="1776"/>
      <c r="BI132" s="1776">
        <f t="shared" si="136"/>
        <v>0</v>
      </c>
      <c r="BJ132" s="3154">
        <v>2023</v>
      </c>
      <c r="BK132" s="3154" t="s">
        <v>2324</v>
      </c>
      <c r="BL132" s="3154" t="s">
        <v>2327</v>
      </c>
      <c r="BM132" s="3155">
        <f t="shared" si="148"/>
        <v>100</v>
      </c>
      <c r="BN132" s="3155">
        <f t="shared" si="147"/>
        <v>100</v>
      </c>
      <c r="BO132" s="3154" t="s">
        <v>40</v>
      </c>
      <c r="BP132" s="3060"/>
      <c r="BQ132" s="2995"/>
      <c r="BR132" s="2995"/>
      <c r="BS132" s="3362"/>
      <c r="BT132" s="2995"/>
      <c r="BU132" s="2995"/>
      <c r="BV132" s="2927" t="s">
        <v>2497</v>
      </c>
      <c r="BW132" s="2995" t="s">
        <v>2502</v>
      </c>
      <c r="BX132" s="1788"/>
      <c r="BY132" s="1728"/>
      <c r="BZ132" s="580"/>
      <c r="CA132" s="580"/>
      <c r="CB132" s="580"/>
      <c r="CC132" s="580"/>
    </row>
    <row r="133" spans="1:81" s="2443" customFormat="1" ht="42" customHeight="1">
      <c r="A133" s="3054">
        <v>7</v>
      </c>
      <c r="B133" s="3055" t="s">
        <v>1788</v>
      </c>
      <c r="C133" s="3056" t="s">
        <v>1584</v>
      </c>
      <c r="D133" s="3056" t="s">
        <v>787</v>
      </c>
      <c r="E133" s="3490" t="s">
        <v>237</v>
      </c>
      <c r="F133" s="3491" t="s">
        <v>1789</v>
      </c>
      <c r="G133" s="3492">
        <v>4000</v>
      </c>
      <c r="H133" s="3492">
        <v>4000</v>
      </c>
      <c r="I133" s="1770"/>
      <c r="J133" s="1770"/>
      <c r="K133" s="98">
        <v>4000</v>
      </c>
      <c r="L133" s="98">
        <v>4000</v>
      </c>
      <c r="M133" s="98"/>
      <c r="N133" s="98">
        <v>0</v>
      </c>
      <c r="O133" s="99">
        <f t="shared" si="141"/>
        <v>0</v>
      </c>
      <c r="P133" s="99">
        <v>0</v>
      </c>
      <c r="Q133" s="99"/>
      <c r="R133" s="99"/>
      <c r="S133" s="3067">
        <f t="shared" si="131"/>
        <v>1600</v>
      </c>
      <c r="T133" s="99">
        <v>1600</v>
      </c>
      <c r="U133" s="99"/>
      <c r="V133" s="99"/>
      <c r="W133" s="99">
        <v>261.60000000000002</v>
      </c>
      <c r="X133" s="99"/>
      <c r="Y133" s="99">
        <f t="shared" si="150"/>
        <v>1338.4</v>
      </c>
      <c r="Z133" s="99">
        <f t="shared" si="132"/>
        <v>0</v>
      </c>
      <c r="AA133" s="3066"/>
      <c r="AB133" s="99"/>
      <c r="AC133" s="99"/>
      <c r="AD133" s="99">
        <f t="shared" si="130"/>
        <v>0</v>
      </c>
      <c r="AE133" s="99"/>
      <c r="AF133" s="99"/>
      <c r="AG133" s="99"/>
      <c r="AH133" s="99">
        <f t="shared" si="133"/>
        <v>0</v>
      </c>
      <c r="AI133" s="99">
        <f t="shared" si="142"/>
        <v>0</v>
      </c>
      <c r="AJ133" s="99"/>
      <c r="AK133" s="99"/>
      <c r="AL133" s="99">
        <f t="shared" si="134"/>
        <v>1600</v>
      </c>
      <c r="AM133" s="99">
        <f t="shared" si="143"/>
        <v>1600</v>
      </c>
      <c r="AN133" s="99"/>
      <c r="AO133" s="99"/>
      <c r="AP133" s="3638">
        <f>SUM(AQ133:AS133)</f>
        <v>1338.4</v>
      </c>
      <c r="AQ133" s="3638">
        <f>1600-W133</f>
        <v>1338.4</v>
      </c>
      <c r="AR133" s="1259"/>
      <c r="AS133" s="1259"/>
      <c r="AT133" s="1259">
        <f t="shared" si="144"/>
        <v>2661.6</v>
      </c>
      <c r="AU133" s="1259">
        <f t="shared" si="145"/>
        <v>2661.6</v>
      </c>
      <c r="AV133" s="1259"/>
      <c r="AW133" s="1259"/>
      <c r="AX133" s="1259"/>
      <c r="AY133" s="1259">
        <v>2661.6</v>
      </c>
      <c r="AZ133" s="1259">
        <v>2661.6</v>
      </c>
      <c r="BA133" s="3297"/>
      <c r="BB133" s="1259"/>
      <c r="BC133" s="1259"/>
      <c r="BD133" s="1259"/>
      <c r="BE133" s="1259"/>
      <c r="BF133" s="1259"/>
      <c r="BG133" s="3679">
        <v>2662</v>
      </c>
      <c r="BH133" s="99"/>
      <c r="BI133" s="99">
        <f t="shared" si="136"/>
        <v>-261.59999999999991</v>
      </c>
      <c r="BJ133" s="3154">
        <v>2023</v>
      </c>
      <c r="BK133" s="3154" t="s">
        <v>2324</v>
      </c>
      <c r="BL133" s="3154" t="s">
        <v>2327</v>
      </c>
      <c r="BM133" s="3155">
        <f t="shared" si="148"/>
        <v>100.01</v>
      </c>
      <c r="BN133" s="3155">
        <f t="shared" si="147"/>
        <v>100.01502855425308</v>
      </c>
      <c r="BO133" s="3154" t="s">
        <v>40</v>
      </c>
      <c r="BP133" s="3068"/>
      <c r="BQ133" s="3004"/>
      <c r="BR133" s="3004"/>
      <c r="BS133" s="3364"/>
      <c r="BT133" s="3004"/>
      <c r="BU133" s="3004"/>
      <c r="BV133" s="2927" t="s">
        <v>2497</v>
      </c>
      <c r="BW133" s="2995" t="s">
        <v>2502</v>
      </c>
      <c r="BX133" s="2997"/>
      <c r="BY133" s="73"/>
      <c r="BZ133" s="541"/>
      <c r="CA133" s="541"/>
      <c r="CB133" s="541"/>
      <c r="CC133" s="541"/>
    </row>
    <row r="134" spans="1:81" s="2445" customFormat="1" ht="42" customHeight="1">
      <c r="A134" s="2210" t="s">
        <v>712</v>
      </c>
      <c r="B134" s="3088" t="s">
        <v>2468</v>
      </c>
      <c r="C134" s="3069"/>
      <c r="D134" s="3069"/>
      <c r="E134" s="3493"/>
      <c r="F134" s="3494"/>
      <c r="G134" s="3495"/>
      <c r="H134" s="3495"/>
      <c r="I134" s="2093"/>
      <c r="J134" s="2093"/>
      <c r="K134" s="2093"/>
      <c r="L134" s="2093"/>
      <c r="M134" s="2093"/>
      <c r="N134" s="2093"/>
      <c r="O134" s="2093"/>
      <c r="P134" s="2093"/>
      <c r="Q134" s="2093"/>
      <c r="R134" s="2093"/>
      <c r="S134" s="2093"/>
      <c r="T134" s="2093"/>
      <c r="U134" s="2093"/>
      <c r="V134" s="2093"/>
      <c r="W134" s="2093"/>
      <c r="X134" s="2093"/>
      <c r="Y134" s="2093">
        <f t="shared" si="150"/>
        <v>0</v>
      </c>
      <c r="Z134" s="2093"/>
      <c r="AA134" s="2093"/>
      <c r="AB134" s="2093"/>
      <c r="AC134" s="2093"/>
      <c r="AD134" s="2093"/>
      <c r="AE134" s="2093"/>
      <c r="AF134" s="2093"/>
      <c r="AG134" s="2093"/>
      <c r="AH134" s="2093"/>
      <c r="AI134" s="2093"/>
      <c r="AJ134" s="2093"/>
      <c r="AK134" s="2093"/>
      <c r="AL134" s="2093"/>
      <c r="AM134" s="2093"/>
      <c r="AN134" s="2093"/>
      <c r="AO134" s="2093"/>
      <c r="AP134" s="3495"/>
      <c r="AQ134" s="3495"/>
      <c r="AR134" s="3302"/>
      <c r="AS134" s="3302"/>
      <c r="AT134" s="3302"/>
      <c r="AU134" s="3302"/>
      <c r="AV134" s="3302"/>
      <c r="AW134" s="3302"/>
      <c r="AX134" s="3302"/>
      <c r="AY134" s="3302"/>
      <c r="AZ134" s="3302"/>
      <c r="BA134" s="3298"/>
      <c r="BB134" s="3303"/>
      <c r="BC134" s="3303"/>
      <c r="BD134" s="3303"/>
      <c r="BE134" s="3303"/>
      <c r="BF134" s="3303"/>
      <c r="BG134" s="3673">
        <v>29847</v>
      </c>
      <c r="BH134" s="3028"/>
      <c r="BI134" s="2876"/>
      <c r="BJ134" s="3156"/>
      <c r="BK134" s="3156"/>
      <c r="BL134" s="3156"/>
      <c r="BM134" s="3157"/>
      <c r="BN134" s="3157"/>
      <c r="BO134" s="3156" t="s">
        <v>2327</v>
      </c>
      <c r="BP134" s="3070"/>
      <c r="BQ134" s="3014"/>
      <c r="BR134" s="3014"/>
      <c r="BS134" s="3365"/>
      <c r="BT134" s="3014"/>
      <c r="BU134" s="3014"/>
      <c r="BV134" s="2927" t="s">
        <v>2497</v>
      </c>
      <c r="BW134" s="2995" t="s">
        <v>2502</v>
      </c>
      <c r="BX134" s="2998"/>
      <c r="BY134" s="1627"/>
      <c r="BZ134" s="1627"/>
      <c r="CA134" s="1627"/>
      <c r="CB134" s="1627"/>
      <c r="CC134" s="1627"/>
    </row>
    <row r="135" spans="1:81" s="28" customFormat="1" ht="36.75" customHeight="1">
      <c r="A135" s="2195" t="s">
        <v>50</v>
      </c>
      <c r="B135" s="1661" t="s">
        <v>59</v>
      </c>
      <c r="C135" s="1653"/>
      <c r="D135" s="1653"/>
      <c r="E135" s="1504"/>
      <c r="F135" s="1504"/>
      <c r="G135" s="1453">
        <f>G136+G158</f>
        <v>152015.47999999998</v>
      </c>
      <c r="H135" s="1453">
        <f t="shared" ref="H135:BG135" si="151">H136+H158</f>
        <v>149800</v>
      </c>
      <c r="I135" s="1655">
        <f t="shared" si="151"/>
        <v>2007</v>
      </c>
      <c r="J135" s="1655">
        <f t="shared" si="151"/>
        <v>208.48000000000002</v>
      </c>
      <c r="K135" s="1655">
        <f t="shared" si="151"/>
        <v>151807</v>
      </c>
      <c r="L135" s="1655">
        <f t="shared" si="151"/>
        <v>149800</v>
      </c>
      <c r="M135" s="1655">
        <f t="shared" si="151"/>
        <v>2984</v>
      </c>
      <c r="N135" s="1655">
        <f t="shared" si="151"/>
        <v>2255</v>
      </c>
      <c r="O135" s="1655">
        <f t="shared" si="151"/>
        <v>915.4203</v>
      </c>
      <c r="P135" s="1655">
        <f t="shared" si="151"/>
        <v>915.4203</v>
      </c>
      <c r="Q135" s="1655">
        <f t="shared" si="151"/>
        <v>0</v>
      </c>
      <c r="R135" s="1655">
        <f t="shared" si="151"/>
        <v>0</v>
      </c>
      <c r="S135" s="1655">
        <f t="shared" si="151"/>
        <v>40138.792999999998</v>
      </c>
      <c r="T135" s="1655">
        <f t="shared" si="151"/>
        <v>40138.792999999998</v>
      </c>
      <c r="U135" s="1655">
        <f t="shared" si="151"/>
        <v>0</v>
      </c>
      <c r="V135" s="1655">
        <f t="shared" si="151"/>
        <v>0</v>
      </c>
      <c r="W135" s="1655"/>
      <c r="X135" s="1655"/>
      <c r="Y135" s="1655">
        <f t="shared" si="150"/>
        <v>40138.792999999998</v>
      </c>
      <c r="Z135" s="1655">
        <f t="shared" si="151"/>
        <v>678.77419999999995</v>
      </c>
      <c r="AA135" s="1655">
        <f t="shared" si="151"/>
        <v>678.77419999999995</v>
      </c>
      <c r="AB135" s="1655">
        <f t="shared" si="151"/>
        <v>0</v>
      </c>
      <c r="AC135" s="1655">
        <f t="shared" si="151"/>
        <v>0</v>
      </c>
      <c r="AD135" s="1655">
        <f t="shared" si="151"/>
        <v>23676.262999999999</v>
      </c>
      <c r="AE135" s="1655">
        <f t="shared" si="151"/>
        <v>23676.262999999999</v>
      </c>
      <c r="AF135" s="1655">
        <f t="shared" si="151"/>
        <v>0</v>
      </c>
      <c r="AG135" s="1655">
        <f t="shared" si="151"/>
        <v>0</v>
      </c>
      <c r="AH135" s="1655">
        <f t="shared" si="151"/>
        <v>915.4203</v>
      </c>
      <c r="AI135" s="1655">
        <f t="shared" si="151"/>
        <v>915.4203</v>
      </c>
      <c r="AJ135" s="1655">
        <f t="shared" si="151"/>
        <v>0</v>
      </c>
      <c r="AK135" s="1655">
        <f t="shared" si="151"/>
        <v>0</v>
      </c>
      <c r="AL135" s="1655">
        <f t="shared" si="151"/>
        <v>40138.792999999998</v>
      </c>
      <c r="AM135" s="1655">
        <f t="shared" si="151"/>
        <v>40138.792999999998</v>
      </c>
      <c r="AN135" s="1655">
        <f t="shared" si="151"/>
        <v>0</v>
      </c>
      <c r="AO135" s="1655">
        <f t="shared" si="151"/>
        <v>0</v>
      </c>
      <c r="AP135" s="1453">
        <f t="shared" si="151"/>
        <v>99798.793000000005</v>
      </c>
      <c r="AQ135" s="1453">
        <f t="shared" si="151"/>
        <v>99798.793000000005</v>
      </c>
      <c r="AR135" s="1656">
        <f t="shared" si="151"/>
        <v>0</v>
      </c>
      <c r="AS135" s="1656">
        <f t="shared" si="151"/>
        <v>0</v>
      </c>
      <c r="AT135" s="1656">
        <f t="shared" si="151"/>
        <v>51793.002</v>
      </c>
      <c r="AU135" s="1656">
        <f t="shared" si="151"/>
        <v>49786.002</v>
      </c>
      <c r="AV135" s="1656">
        <f t="shared" si="151"/>
        <v>0</v>
      </c>
      <c r="AW135" s="1656">
        <f t="shared" si="151"/>
        <v>2007</v>
      </c>
      <c r="AX135" s="1656">
        <f t="shared" si="151"/>
        <v>0</v>
      </c>
      <c r="AY135" s="1656">
        <f t="shared" si="151"/>
        <v>44592</v>
      </c>
      <c r="AZ135" s="1656">
        <f t="shared" si="151"/>
        <v>42723</v>
      </c>
      <c r="BA135" s="1656">
        <f t="shared" si="151"/>
        <v>0</v>
      </c>
      <c r="BB135" s="1656">
        <f t="shared" si="151"/>
        <v>1869</v>
      </c>
      <c r="BC135" s="1656">
        <f t="shared" si="151"/>
        <v>0</v>
      </c>
      <c r="BD135" s="1656">
        <f t="shared" si="151"/>
        <v>0</v>
      </c>
      <c r="BE135" s="1656">
        <f t="shared" si="151"/>
        <v>0</v>
      </c>
      <c r="BF135" s="1656">
        <f t="shared" si="151"/>
        <v>0</v>
      </c>
      <c r="BG135" s="3668">
        <f t="shared" si="151"/>
        <v>49416.002</v>
      </c>
      <c r="BH135" s="1655">
        <f>'PL 3 PB DATP'!H22</f>
        <v>49416</v>
      </c>
      <c r="BI135" s="1655">
        <f>SUM(BI847:BI851)</f>
        <v>7489</v>
      </c>
      <c r="BJ135" s="1658"/>
      <c r="BK135" s="1658"/>
      <c r="BL135" s="1658"/>
      <c r="BM135" s="1669"/>
      <c r="BN135" s="1669"/>
      <c r="BO135" s="1658"/>
      <c r="BP135" s="1659"/>
      <c r="BQ135" s="1370"/>
      <c r="BR135" s="1370"/>
      <c r="BS135" s="19"/>
      <c r="BT135" s="1370"/>
      <c r="BU135" s="1370"/>
      <c r="BV135" s="2927" t="s">
        <v>2497</v>
      </c>
      <c r="BW135" s="1370"/>
      <c r="BX135" s="1660">
        <f>BH135-BG135</f>
        <v>-2.0000000004074536E-3</v>
      </c>
      <c r="BY135" s="53"/>
    </row>
    <row r="136" spans="1:81" s="28" customFormat="1" ht="39" customHeight="1">
      <c r="A136" s="2195" t="s">
        <v>73</v>
      </c>
      <c r="B136" s="1661" t="s">
        <v>2422</v>
      </c>
      <c r="C136" s="1653"/>
      <c r="D136" s="1653"/>
      <c r="E136" s="1504"/>
      <c r="F136" s="1504"/>
      <c r="G136" s="1453">
        <f>SUM(G137:G157)</f>
        <v>140715.47999999998</v>
      </c>
      <c r="H136" s="1453">
        <f t="shared" ref="H136:BG136" si="152">SUM(H137:H157)</f>
        <v>138509</v>
      </c>
      <c r="I136" s="1655">
        <f t="shared" si="152"/>
        <v>2007</v>
      </c>
      <c r="J136" s="1655">
        <f t="shared" si="152"/>
        <v>199.48000000000002</v>
      </c>
      <c r="K136" s="1655">
        <f t="shared" si="152"/>
        <v>140516</v>
      </c>
      <c r="L136" s="1655">
        <f t="shared" si="152"/>
        <v>138509</v>
      </c>
      <c r="M136" s="1655">
        <f t="shared" si="152"/>
        <v>2379</v>
      </c>
      <c r="N136" s="1655">
        <f t="shared" si="152"/>
        <v>1650</v>
      </c>
      <c r="O136" s="1655">
        <f t="shared" si="152"/>
        <v>915.4203</v>
      </c>
      <c r="P136" s="1655">
        <f t="shared" si="152"/>
        <v>915.4203</v>
      </c>
      <c r="Q136" s="1655">
        <f t="shared" si="152"/>
        <v>0</v>
      </c>
      <c r="R136" s="1655">
        <f t="shared" si="152"/>
        <v>0</v>
      </c>
      <c r="S136" s="1655">
        <f t="shared" si="152"/>
        <v>37878.792999999998</v>
      </c>
      <c r="T136" s="1655">
        <f t="shared" si="152"/>
        <v>37878.792999999998</v>
      </c>
      <c r="U136" s="1655">
        <f t="shared" si="152"/>
        <v>0</v>
      </c>
      <c r="V136" s="1655">
        <f t="shared" si="152"/>
        <v>0</v>
      </c>
      <c r="W136" s="1655"/>
      <c r="X136" s="1655"/>
      <c r="Y136" s="1655">
        <f t="shared" si="150"/>
        <v>37878.792999999998</v>
      </c>
      <c r="Z136" s="1655">
        <f t="shared" si="152"/>
        <v>678.77419999999995</v>
      </c>
      <c r="AA136" s="1655">
        <f t="shared" si="152"/>
        <v>678.77419999999995</v>
      </c>
      <c r="AB136" s="1655">
        <f t="shared" si="152"/>
        <v>0</v>
      </c>
      <c r="AC136" s="1655">
        <f t="shared" si="152"/>
        <v>0</v>
      </c>
      <c r="AD136" s="1655">
        <f t="shared" si="152"/>
        <v>23201.762999999999</v>
      </c>
      <c r="AE136" s="1655">
        <f t="shared" si="152"/>
        <v>23201.762999999999</v>
      </c>
      <c r="AF136" s="1655">
        <f t="shared" si="152"/>
        <v>0</v>
      </c>
      <c r="AG136" s="1655">
        <f t="shared" si="152"/>
        <v>0</v>
      </c>
      <c r="AH136" s="1655">
        <f t="shared" si="152"/>
        <v>915.4203</v>
      </c>
      <c r="AI136" s="1655">
        <f t="shared" si="152"/>
        <v>915.4203</v>
      </c>
      <c r="AJ136" s="1655">
        <f t="shared" si="152"/>
        <v>0</v>
      </c>
      <c r="AK136" s="1655">
        <f t="shared" si="152"/>
        <v>0</v>
      </c>
      <c r="AL136" s="1655">
        <f t="shared" si="152"/>
        <v>37878.792999999998</v>
      </c>
      <c r="AM136" s="1655">
        <f t="shared" si="152"/>
        <v>37878.792999999998</v>
      </c>
      <c r="AN136" s="1655">
        <f t="shared" si="152"/>
        <v>0</v>
      </c>
      <c r="AO136" s="1655">
        <f t="shared" si="152"/>
        <v>0</v>
      </c>
      <c r="AP136" s="1453">
        <f t="shared" si="152"/>
        <v>97538.793000000005</v>
      </c>
      <c r="AQ136" s="1453">
        <f t="shared" si="152"/>
        <v>97538.793000000005</v>
      </c>
      <c r="AR136" s="1656">
        <f t="shared" si="152"/>
        <v>0</v>
      </c>
      <c r="AS136" s="1656">
        <f t="shared" si="152"/>
        <v>0</v>
      </c>
      <c r="AT136" s="1656">
        <f t="shared" si="152"/>
        <v>42762.002</v>
      </c>
      <c r="AU136" s="1656">
        <f t="shared" si="152"/>
        <v>40755.002</v>
      </c>
      <c r="AV136" s="1656">
        <f t="shared" si="152"/>
        <v>0</v>
      </c>
      <c r="AW136" s="1656">
        <f t="shared" si="152"/>
        <v>2007</v>
      </c>
      <c r="AX136" s="1656">
        <f t="shared" si="152"/>
        <v>0</v>
      </c>
      <c r="AY136" s="1656">
        <f t="shared" si="152"/>
        <v>42426</v>
      </c>
      <c r="AZ136" s="1656">
        <f t="shared" si="152"/>
        <v>40557</v>
      </c>
      <c r="BA136" s="1656">
        <f t="shared" si="152"/>
        <v>0</v>
      </c>
      <c r="BB136" s="1656">
        <f t="shared" si="152"/>
        <v>1869</v>
      </c>
      <c r="BC136" s="1656">
        <f t="shared" si="152"/>
        <v>0</v>
      </c>
      <c r="BD136" s="1656">
        <f t="shared" si="152"/>
        <v>0</v>
      </c>
      <c r="BE136" s="1656">
        <f t="shared" si="152"/>
        <v>0</v>
      </c>
      <c r="BF136" s="1656">
        <f t="shared" si="152"/>
        <v>0</v>
      </c>
      <c r="BG136" s="3668">
        <f t="shared" si="152"/>
        <v>40755.002</v>
      </c>
      <c r="BH136" s="1655"/>
      <c r="BI136" s="1655"/>
      <c r="BJ136" s="1691"/>
      <c r="BK136" s="1691"/>
      <c r="BL136" s="1691"/>
      <c r="BM136" s="1692">
        <f t="shared" si="148"/>
        <v>99.844627424932682</v>
      </c>
      <c r="BN136" s="1692">
        <f t="shared" si="147"/>
        <v>100</v>
      </c>
      <c r="BO136" s="1691"/>
      <c r="BP136" s="1693"/>
      <c r="BQ136" s="1369"/>
      <c r="BR136" s="1369"/>
      <c r="BS136" s="1617"/>
      <c r="BT136" s="1369"/>
      <c r="BU136" s="1369"/>
      <c r="BV136" s="2916" t="s">
        <v>2497</v>
      </c>
      <c r="BW136" s="1369"/>
      <c r="BX136" s="1660"/>
      <c r="BY136" s="53"/>
    </row>
    <row r="137" spans="1:81" s="2470" customFormat="1" ht="54" customHeight="1">
      <c r="A137" s="2961">
        <v>1</v>
      </c>
      <c r="B137" s="3071" t="s">
        <v>881</v>
      </c>
      <c r="C137" s="2977" t="s">
        <v>882</v>
      </c>
      <c r="D137" s="2977" t="s">
        <v>846</v>
      </c>
      <c r="E137" s="3496" t="s">
        <v>305</v>
      </c>
      <c r="F137" s="3497" t="s">
        <v>883</v>
      </c>
      <c r="G137" s="3498">
        <v>2535.9</v>
      </c>
      <c r="H137" s="3498">
        <v>2528</v>
      </c>
      <c r="I137" s="3032"/>
      <c r="J137" s="3032">
        <v>7.9</v>
      </c>
      <c r="K137" s="3032">
        <v>2528</v>
      </c>
      <c r="L137" s="3032">
        <v>2528</v>
      </c>
      <c r="M137" s="191"/>
      <c r="N137" s="191"/>
      <c r="O137" s="196">
        <v>454</v>
      </c>
      <c r="P137" s="196">
        <v>454</v>
      </c>
      <c r="Q137" s="191"/>
      <c r="R137" s="191"/>
      <c r="S137" s="191">
        <f t="shared" si="131"/>
        <v>780</v>
      </c>
      <c r="T137" s="191">
        <v>780</v>
      </c>
      <c r="U137" s="191"/>
      <c r="V137" s="191"/>
      <c r="W137" s="191"/>
      <c r="X137" s="191"/>
      <c r="Y137" s="191">
        <f t="shared" si="150"/>
        <v>780</v>
      </c>
      <c r="Z137" s="191">
        <f t="shared" si="132"/>
        <v>454</v>
      </c>
      <c r="AA137" s="191">
        <v>454</v>
      </c>
      <c r="AB137" s="191"/>
      <c r="AC137" s="191"/>
      <c r="AD137" s="191">
        <f t="shared" ref="AD137:AD190" si="153">SUM(AE137:AG137)</f>
        <v>346</v>
      </c>
      <c r="AE137" s="3034">
        <v>346</v>
      </c>
      <c r="AF137" s="191"/>
      <c r="AG137" s="191"/>
      <c r="AH137" s="191">
        <f t="shared" si="133"/>
        <v>454</v>
      </c>
      <c r="AI137" s="3034">
        <v>454</v>
      </c>
      <c r="AJ137" s="191"/>
      <c r="AK137" s="191"/>
      <c r="AL137" s="191">
        <f t="shared" si="134"/>
        <v>780</v>
      </c>
      <c r="AM137" s="191">
        <v>780</v>
      </c>
      <c r="AN137" s="191"/>
      <c r="AO137" s="191"/>
      <c r="AP137" s="3634">
        <f t="shared" si="135"/>
        <v>2040</v>
      </c>
      <c r="AQ137" s="3634">
        <v>2040</v>
      </c>
      <c r="AR137" s="1261"/>
      <c r="AS137" s="1261"/>
      <c r="AT137" s="1261">
        <f t="shared" si="144"/>
        <v>488</v>
      </c>
      <c r="AU137" s="1261">
        <v>488</v>
      </c>
      <c r="AV137" s="1261"/>
      <c r="AW137" s="1261">
        <v>0</v>
      </c>
      <c r="AX137" s="1261"/>
      <c r="AY137" s="1261">
        <f t="shared" si="146"/>
        <v>488</v>
      </c>
      <c r="AZ137" s="1261">
        <v>488</v>
      </c>
      <c r="BA137" s="1261"/>
      <c r="BB137" s="1261">
        <v>0</v>
      </c>
      <c r="BC137" s="1261"/>
      <c r="BD137" s="1261"/>
      <c r="BE137" s="1261"/>
      <c r="BF137" s="1261"/>
      <c r="BG137" s="3669">
        <v>488</v>
      </c>
      <c r="BH137" s="1667"/>
      <c r="BI137" s="191">
        <f t="shared" si="136"/>
        <v>1260</v>
      </c>
      <c r="BJ137" s="196">
        <v>2022</v>
      </c>
      <c r="BK137" s="196" t="s">
        <v>2324</v>
      </c>
      <c r="BL137" s="196" t="s">
        <v>2327</v>
      </c>
      <c r="BM137" s="3153">
        <f t="shared" si="148"/>
        <v>100</v>
      </c>
      <c r="BN137" s="3153">
        <f t="shared" si="147"/>
        <v>100</v>
      </c>
      <c r="BO137" s="196" t="s">
        <v>40</v>
      </c>
      <c r="BP137" s="1659"/>
      <c r="BQ137" s="1370"/>
      <c r="BR137" s="1370"/>
      <c r="BS137" s="19"/>
      <c r="BT137" s="1370"/>
      <c r="BU137" s="1370"/>
      <c r="BV137" s="2927" t="s">
        <v>2497</v>
      </c>
      <c r="BW137" s="1370" t="s">
        <v>2503</v>
      </c>
      <c r="BX137" s="19"/>
      <c r="BY137" s="4"/>
      <c r="BZ137" s="2989"/>
      <c r="CA137" s="2989"/>
      <c r="CB137" s="2989"/>
      <c r="CC137" s="2989"/>
    </row>
    <row r="138" spans="1:81" s="2470" customFormat="1" ht="39" customHeight="1">
      <c r="A138" s="2961">
        <v>2</v>
      </c>
      <c r="B138" s="3071" t="s">
        <v>884</v>
      </c>
      <c r="C138" s="2977" t="s">
        <v>882</v>
      </c>
      <c r="D138" s="2977" t="s">
        <v>833</v>
      </c>
      <c r="E138" s="3496" t="s">
        <v>305</v>
      </c>
      <c r="F138" s="3497" t="s">
        <v>885</v>
      </c>
      <c r="G138" s="3498">
        <v>2200</v>
      </c>
      <c r="H138" s="3498">
        <v>2000</v>
      </c>
      <c r="I138" s="3032">
        <v>100</v>
      </c>
      <c r="J138" s="3032">
        <v>100</v>
      </c>
      <c r="K138" s="3032">
        <v>2100</v>
      </c>
      <c r="L138" s="3032">
        <v>2000</v>
      </c>
      <c r="M138" s="191"/>
      <c r="N138" s="191"/>
      <c r="O138" s="196">
        <v>112.5</v>
      </c>
      <c r="P138" s="196">
        <v>112.5</v>
      </c>
      <c r="Q138" s="191"/>
      <c r="R138" s="191"/>
      <c r="S138" s="191">
        <f t="shared" si="131"/>
        <v>626</v>
      </c>
      <c r="T138" s="191">
        <v>626</v>
      </c>
      <c r="U138" s="191"/>
      <c r="V138" s="191"/>
      <c r="W138" s="191"/>
      <c r="X138" s="191"/>
      <c r="Y138" s="191">
        <f t="shared" si="150"/>
        <v>626</v>
      </c>
      <c r="Z138" s="191">
        <f t="shared" si="132"/>
        <v>0</v>
      </c>
      <c r="AA138" s="191"/>
      <c r="AB138" s="191"/>
      <c r="AC138" s="191"/>
      <c r="AD138" s="191">
        <f t="shared" si="153"/>
        <v>0</v>
      </c>
      <c r="AE138" s="3034"/>
      <c r="AF138" s="191"/>
      <c r="AG138" s="191"/>
      <c r="AH138" s="191">
        <f t="shared" si="133"/>
        <v>112.5</v>
      </c>
      <c r="AI138" s="3034">
        <v>112.5</v>
      </c>
      <c r="AJ138" s="191"/>
      <c r="AK138" s="191"/>
      <c r="AL138" s="191">
        <f t="shared" si="134"/>
        <v>626</v>
      </c>
      <c r="AM138" s="191">
        <v>626</v>
      </c>
      <c r="AN138" s="191"/>
      <c r="AO138" s="191"/>
      <c r="AP138" s="3634">
        <f t="shared" si="135"/>
        <v>1726</v>
      </c>
      <c r="AQ138" s="3634">
        <v>1726</v>
      </c>
      <c r="AR138" s="1261"/>
      <c r="AS138" s="1261"/>
      <c r="AT138" s="1261">
        <f t="shared" si="144"/>
        <v>374</v>
      </c>
      <c r="AU138" s="1261">
        <v>274</v>
      </c>
      <c r="AV138" s="1261"/>
      <c r="AW138" s="1261">
        <v>100</v>
      </c>
      <c r="AX138" s="1261"/>
      <c r="AY138" s="1261">
        <f t="shared" si="146"/>
        <v>374</v>
      </c>
      <c r="AZ138" s="1261">
        <v>274</v>
      </c>
      <c r="BA138" s="1261"/>
      <c r="BB138" s="1261">
        <v>100</v>
      </c>
      <c r="BC138" s="1261"/>
      <c r="BD138" s="1261"/>
      <c r="BE138" s="1261"/>
      <c r="BF138" s="1261"/>
      <c r="BG138" s="3669">
        <v>274</v>
      </c>
      <c r="BH138" s="1667"/>
      <c r="BI138" s="191">
        <f t="shared" si="136"/>
        <v>1100</v>
      </c>
      <c r="BJ138" s="196">
        <v>2022</v>
      </c>
      <c r="BK138" s="196" t="s">
        <v>2324</v>
      </c>
      <c r="BL138" s="196" t="s">
        <v>2327</v>
      </c>
      <c r="BM138" s="3153">
        <f t="shared" si="148"/>
        <v>100</v>
      </c>
      <c r="BN138" s="3153">
        <f t="shared" si="147"/>
        <v>100</v>
      </c>
      <c r="BO138" s="196" t="s">
        <v>40</v>
      </c>
      <c r="BP138" s="1659"/>
      <c r="BQ138" s="1370"/>
      <c r="BR138" s="1370"/>
      <c r="BS138" s="19"/>
      <c r="BT138" s="1370"/>
      <c r="BU138" s="1370"/>
      <c r="BV138" s="2927" t="s">
        <v>2497</v>
      </c>
      <c r="BW138" s="1370" t="s">
        <v>2503</v>
      </c>
      <c r="BX138" s="19"/>
      <c r="BY138" s="4"/>
      <c r="BZ138" s="2989"/>
      <c r="CA138" s="2989"/>
      <c r="CB138" s="2989"/>
      <c r="CC138" s="2989"/>
    </row>
    <row r="139" spans="1:81" s="2470" customFormat="1" ht="39" customHeight="1">
      <c r="A139" s="2961">
        <v>3</v>
      </c>
      <c r="B139" s="3071" t="s">
        <v>886</v>
      </c>
      <c r="C139" s="2977" t="s">
        <v>882</v>
      </c>
      <c r="D139" s="2977" t="s">
        <v>833</v>
      </c>
      <c r="E139" s="3496" t="s">
        <v>305</v>
      </c>
      <c r="F139" s="3497" t="s">
        <v>887</v>
      </c>
      <c r="G139" s="3498">
        <v>1799.58</v>
      </c>
      <c r="H139" s="3498">
        <v>1723</v>
      </c>
      <c r="I139" s="3032"/>
      <c r="J139" s="3032">
        <v>76.58</v>
      </c>
      <c r="K139" s="3032">
        <v>1723</v>
      </c>
      <c r="L139" s="3032">
        <v>1723</v>
      </c>
      <c r="M139" s="191"/>
      <c r="N139" s="191"/>
      <c r="O139" s="196">
        <v>0</v>
      </c>
      <c r="P139" s="196"/>
      <c r="Q139" s="191"/>
      <c r="R139" s="191"/>
      <c r="S139" s="191">
        <f t="shared" si="131"/>
        <v>640</v>
      </c>
      <c r="T139" s="191">
        <v>640</v>
      </c>
      <c r="U139" s="191"/>
      <c r="V139" s="191"/>
      <c r="W139" s="191"/>
      <c r="X139" s="191"/>
      <c r="Y139" s="191">
        <f t="shared" si="150"/>
        <v>640</v>
      </c>
      <c r="Z139" s="191">
        <f t="shared" si="132"/>
        <v>0</v>
      </c>
      <c r="AA139" s="191"/>
      <c r="AB139" s="191"/>
      <c r="AC139" s="191"/>
      <c r="AD139" s="191">
        <f t="shared" si="153"/>
        <v>351.4</v>
      </c>
      <c r="AE139" s="3034">
        <v>351.4</v>
      </c>
      <c r="AF139" s="191"/>
      <c r="AG139" s="191"/>
      <c r="AH139" s="191">
        <f t="shared" si="133"/>
        <v>0</v>
      </c>
      <c r="AI139" s="3034">
        <v>0</v>
      </c>
      <c r="AJ139" s="191"/>
      <c r="AK139" s="191"/>
      <c r="AL139" s="191">
        <f t="shared" si="134"/>
        <v>640</v>
      </c>
      <c r="AM139" s="191">
        <v>640</v>
      </c>
      <c r="AN139" s="191"/>
      <c r="AO139" s="191"/>
      <c r="AP139" s="3634">
        <f t="shared" si="135"/>
        <v>1535</v>
      </c>
      <c r="AQ139" s="3634">
        <v>1535</v>
      </c>
      <c r="AR139" s="1261"/>
      <c r="AS139" s="1261"/>
      <c r="AT139" s="1261">
        <f t="shared" si="144"/>
        <v>188</v>
      </c>
      <c r="AU139" s="1261">
        <v>188</v>
      </c>
      <c r="AV139" s="1261"/>
      <c r="AW139" s="1261">
        <v>0</v>
      </c>
      <c r="AX139" s="1261"/>
      <c r="AY139" s="1261">
        <f t="shared" si="146"/>
        <v>188</v>
      </c>
      <c r="AZ139" s="1261">
        <v>188</v>
      </c>
      <c r="BA139" s="1261"/>
      <c r="BB139" s="1261">
        <v>0</v>
      </c>
      <c r="BC139" s="1261"/>
      <c r="BD139" s="1261"/>
      <c r="BE139" s="1261"/>
      <c r="BF139" s="1261"/>
      <c r="BG139" s="3669">
        <v>188</v>
      </c>
      <c r="BH139" s="1667"/>
      <c r="BI139" s="191">
        <f t="shared" si="136"/>
        <v>895</v>
      </c>
      <c r="BJ139" s="196">
        <v>2022</v>
      </c>
      <c r="BK139" s="196" t="s">
        <v>2324</v>
      </c>
      <c r="BL139" s="196" t="s">
        <v>2327</v>
      </c>
      <c r="BM139" s="3153">
        <f t="shared" si="148"/>
        <v>100</v>
      </c>
      <c r="BN139" s="3153">
        <f t="shared" si="147"/>
        <v>100</v>
      </c>
      <c r="BO139" s="196" t="s">
        <v>40</v>
      </c>
      <c r="BP139" s="1659"/>
      <c r="BQ139" s="1370"/>
      <c r="BR139" s="1370"/>
      <c r="BS139" s="19"/>
      <c r="BT139" s="1370"/>
      <c r="BU139" s="1370"/>
      <c r="BV139" s="2927" t="s">
        <v>2497</v>
      </c>
      <c r="BW139" s="1370" t="s">
        <v>2503</v>
      </c>
      <c r="BX139" s="19"/>
      <c r="BY139" s="4"/>
      <c r="BZ139" s="2989"/>
      <c r="CA139" s="2989"/>
      <c r="CB139" s="2989"/>
      <c r="CC139" s="2989"/>
    </row>
    <row r="140" spans="1:81" s="2355" customFormat="1" ht="39" customHeight="1">
      <c r="A140" s="2961">
        <v>4</v>
      </c>
      <c r="B140" s="3072" t="s">
        <v>888</v>
      </c>
      <c r="C140" s="2977" t="s">
        <v>889</v>
      </c>
      <c r="D140" s="2977" t="s">
        <v>890</v>
      </c>
      <c r="E140" s="3496" t="s">
        <v>305</v>
      </c>
      <c r="F140" s="3497" t="s">
        <v>891</v>
      </c>
      <c r="G140" s="3498">
        <v>2120</v>
      </c>
      <c r="H140" s="3498">
        <v>1990</v>
      </c>
      <c r="I140" s="3032">
        <v>115</v>
      </c>
      <c r="J140" s="3032">
        <v>15</v>
      </c>
      <c r="K140" s="3032">
        <v>2105</v>
      </c>
      <c r="L140" s="3032">
        <v>1990</v>
      </c>
      <c r="M140" s="191"/>
      <c r="N140" s="191"/>
      <c r="O140" s="196">
        <v>62</v>
      </c>
      <c r="P140" s="196">
        <v>62</v>
      </c>
      <c r="Q140" s="191"/>
      <c r="R140" s="191"/>
      <c r="S140" s="191">
        <f t="shared" si="131"/>
        <v>690</v>
      </c>
      <c r="T140" s="191">
        <v>690</v>
      </c>
      <c r="U140" s="191"/>
      <c r="V140" s="191"/>
      <c r="W140" s="191"/>
      <c r="X140" s="191"/>
      <c r="Y140" s="191">
        <f t="shared" si="150"/>
        <v>690</v>
      </c>
      <c r="Z140" s="191">
        <f t="shared" si="132"/>
        <v>62</v>
      </c>
      <c r="AA140" s="191">
        <v>62</v>
      </c>
      <c r="AB140" s="191"/>
      <c r="AC140" s="191"/>
      <c r="AD140" s="191">
        <f t="shared" si="153"/>
        <v>690</v>
      </c>
      <c r="AE140" s="191">
        <v>690</v>
      </c>
      <c r="AF140" s="191"/>
      <c r="AG140" s="191"/>
      <c r="AH140" s="191">
        <f t="shared" si="133"/>
        <v>62</v>
      </c>
      <c r="AI140" s="3034">
        <v>62</v>
      </c>
      <c r="AJ140" s="191"/>
      <c r="AK140" s="191"/>
      <c r="AL140" s="191">
        <f t="shared" si="134"/>
        <v>690</v>
      </c>
      <c r="AM140" s="191">
        <v>690</v>
      </c>
      <c r="AN140" s="191"/>
      <c r="AO140" s="191"/>
      <c r="AP140" s="3634">
        <f t="shared" si="135"/>
        <v>1750</v>
      </c>
      <c r="AQ140" s="3634">
        <v>1750</v>
      </c>
      <c r="AR140" s="1261"/>
      <c r="AS140" s="1261"/>
      <c r="AT140" s="1261">
        <f t="shared" si="144"/>
        <v>355</v>
      </c>
      <c r="AU140" s="1261">
        <v>240</v>
      </c>
      <c r="AV140" s="1261"/>
      <c r="AW140" s="1261">
        <v>115</v>
      </c>
      <c r="AX140" s="1261"/>
      <c r="AY140" s="1261">
        <f t="shared" si="146"/>
        <v>355</v>
      </c>
      <c r="AZ140" s="1261">
        <v>240</v>
      </c>
      <c r="BA140" s="1261"/>
      <c r="BB140" s="1261">
        <v>115</v>
      </c>
      <c r="BC140" s="1261"/>
      <c r="BD140" s="1261"/>
      <c r="BE140" s="1261"/>
      <c r="BF140" s="1261"/>
      <c r="BG140" s="3669">
        <v>240</v>
      </c>
      <c r="BH140" s="1667"/>
      <c r="BI140" s="191">
        <f t="shared" si="136"/>
        <v>1060</v>
      </c>
      <c r="BJ140" s="196">
        <v>2022</v>
      </c>
      <c r="BK140" s="196" t="s">
        <v>2324</v>
      </c>
      <c r="BL140" s="196" t="s">
        <v>2327</v>
      </c>
      <c r="BM140" s="3153">
        <f t="shared" si="148"/>
        <v>100</v>
      </c>
      <c r="BN140" s="3153">
        <f t="shared" si="147"/>
        <v>100</v>
      </c>
      <c r="BO140" s="196" t="s">
        <v>40</v>
      </c>
      <c r="BP140" s="1659"/>
      <c r="BQ140" s="1370"/>
      <c r="BR140" s="1370"/>
      <c r="BS140" s="19"/>
      <c r="BT140" s="1370"/>
      <c r="BU140" s="1370"/>
      <c r="BV140" s="2927" t="s">
        <v>2497</v>
      </c>
      <c r="BW140" s="1370" t="s">
        <v>2503</v>
      </c>
      <c r="BX140" s="19"/>
      <c r="BY140" s="65"/>
      <c r="BZ140" s="300"/>
      <c r="CA140" s="300"/>
      <c r="CB140" s="300"/>
      <c r="CC140" s="300"/>
    </row>
    <row r="141" spans="1:81" s="2355" customFormat="1" ht="38.25">
      <c r="A141" s="2961">
        <v>5</v>
      </c>
      <c r="B141" s="3071" t="s">
        <v>894</v>
      </c>
      <c r="C141" s="2977" t="s">
        <v>882</v>
      </c>
      <c r="D141" s="2977" t="s">
        <v>895</v>
      </c>
      <c r="E141" s="3496" t="s">
        <v>305</v>
      </c>
      <c r="F141" s="3497" t="s">
        <v>896</v>
      </c>
      <c r="G141" s="3498">
        <v>3000</v>
      </c>
      <c r="H141" s="3498">
        <v>3000</v>
      </c>
      <c r="I141" s="3032"/>
      <c r="J141" s="3032"/>
      <c r="K141" s="3032">
        <v>3000</v>
      </c>
      <c r="L141" s="3032">
        <v>3000</v>
      </c>
      <c r="M141" s="191">
        <v>2379</v>
      </c>
      <c r="N141" s="191">
        <v>1650</v>
      </c>
      <c r="O141" s="196">
        <v>144.51820000000001</v>
      </c>
      <c r="P141" s="196">
        <v>144.51820000000001</v>
      </c>
      <c r="Q141" s="191"/>
      <c r="R141" s="191"/>
      <c r="S141" s="191">
        <f t="shared" si="131"/>
        <v>1345</v>
      </c>
      <c r="T141" s="191">
        <v>1345</v>
      </c>
      <c r="U141" s="191"/>
      <c r="V141" s="191"/>
      <c r="W141" s="191"/>
      <c r="X141" s="191"/>
      <c r="Y141" s="191">
        <f t="shared" si="150"/>
        <v>1345</v>
      </c>
      <c r="Z141" s="191">
        <f t="shared" si="132"/>
        <v>144.51820000000001</v>
      </c>
      <c r="AA141" s="3034">
        <v>144.51820000000001</v>
      </c>
      <c r="AB141" s="191"/>
      <c r="AC141" s="191"/>
      <c r="AD141" s="191">
        <f t="shared" si="153"/>
        <v>302.5</v>
      </c>
      <c r="AE141" s="191">
        <v>302.5</v>
      </c>
      <c r="AF141" s="191"/>
      <c r="AG141" s="191"/>
      <c r="AH141" s="191">
        <f t="shared" ref="AH141:AH190" si="154">SUM(AI141:AK141)</f>
        <v>144.51820000000001</v>
      </c>
      <c r="AI141" s="3034">
        <v>144.51820000000001</v>
      </c>
      <c r="AJ141" s="191"/>
      <c r="AK141" s="191"/>
      <c r="AL141" s="191">
        <f t="shared" ref="AL141:AL190" si="155">SUM(AM141:AO141)</f>
        <v>1345</v>
      </c>
      <c r="AM141" s="191">
        <v>1345</v>
      </c>
      <c r="AN141" s="191"/>
      <c r="AO141" s="191"/>
      <c r="AP141" s="3634">
        <f t="shared" ref="AP141:AP190" si="156">SUM(AQ141:AS141)</f>
        <v>2845</v>
      </c>
      <c r="AQ141" s="3634">
        <v>2845</v>
      </c>
      <c r="AR141" s="1261"/>
      <c r="AS141" s="1261"/>
      <c r="AT141" s="1261">
        <f t="shared" ref="AT141:AT190" si="157">SUM(AU141:AW141)</f>
        <v>155</v>
      </c>
      <c r="AU141" s="1261">
        <v>155</v>
      </c>
      <c r="AV141" s="1261"/>
      <c r="AW141" s="1261">
        <v>0</v>
      </c>
      <c r="AX141" s="1261"/>
      <c r="AY141" s="1261">
        <f t="shared" ref="AY141:AY190" si="158">SUM(AZ141:BB141)</f>
        <v>155</v>
      </c>
      <c r="AZ141" s="1261">
        <v>155</v>
      </c>
      <c r="BA141" s="1261"/>
      <c r="BB141" s="1261">
        <v>0</v>
      </c>
      <c r="BC141" s="1261"/>
      <c r="BD141" s="1261"/>
      <c r="BE141" s="1261"/>
      <c r="BF141" s="1261"/>
      <c r="BG141" s="3669">
        <v>155</v>
      </c>
      <c r="BH141" s="1667"/>
      <c r="BI141" s="191">
        <f t="shared" si="136"/>
        <v>1500</v>
      </c>
      <c r="BJ141" s="196">
        <v>2022</v>
      </c>
      <c r="BK141" s="196" t="s">
        <v>2324</v>
      </c>
      <c r="BL141" s="196" t="s">
        <v>2327</v>
      </c>
      <c r="BM141" s="3153">
        <f t="shared" si="148"/>
        <v>100</v>
      </c>
      <c r="BN141" s="3153">
        <f t="shared" si="147"/>
        <v>100</v>
      </c>
      <c r="BO141" s="196" t="s">
        <v>40</v>
      </c>
      <c r="BP141" s="1659"/>
      <c r="BQ141" s="1370"/>
      <c r="BR141" s="1370"/>
      <c r="BS141" s="19"/>
      <c r="BT141" s="1370"/>
      <c r="BU141" s="1370"/>
      <c r="BV141" s="2927" t="s">
        <v>2497</v>
      </c>
      <c r="BW141" s="1370" t="s">
        <v>2503</v>
      </c>
      <c r="BX141" s="19"/>
      <c r="BY141" s="65"/>
      <c r="BZ141" s="300"/>
      <c r="CA141" s="300"/>
      <c r="CB141" s="300"/>
      <c r="CC141" s="300"/>
    </row>
    <row r="142" spans="1:81" s="2467" customFormat="1" ht="38.25" customHeight="1">
      <c r="A142" s="2961">
        <v>6</v>
      </c>
      <c r="B142" s="3071" t="s">
        <v>897</v>
      </c>
      <c r="C142" s="2977" t="s">
        <v>860</v>
      </c>
      <c r="D142" s="2977" t="s">
        <v>898</v>
      </c>
      <c r="E142" s="3496" t="s">
        <v>305</v>
      </c>
      <c r="F142" s="3497" t="s">
        <v>899</v>
      </c>
      <c r="G142" s="3498">
        <v>8000</v>
      </c>
      <c r="H142" s="3498">
        <v>7108</v>
      </c>
      <c r="I142" s="3032">
        <v>892</v>
      </c>
      <c r="J142" s="3032"/>
      <c r="K142" s="3032">
        <v>8000</v>
      </c>
      <c r="L142" s="3032">
        <v>7108</v>
      </c>
      <c r="M142" s="191"/>
      <c r="N142" s="191"/>
      <c r="O142" s="196">
        <v>0</v>
      </c>
      <c r="P142" s="196"/>
      <c r="Q142" s="191"/>
      <c r="R142" s="191"/>
      <c r="S142" s="191">
        <f t="shared" ref="S142:S190" si="159">SUM(T142:V142)</f>
        <v>3300</v>
      </c>
      <c r="T142" s="191">
        <v>3300</v>
      </c>
      <c r="U142" s="191"/>
      <c r="V142" s="191"/>
      <c r="W142" s="191"/>
      <c r="X142" s="191"/>
      <c r="Y142" s="191">
        <f t="shared" si="150"/>
        <v>3300</v>
      </c>
      <c r="Z142" s="191">
        <f t="shared" ref="Z142:Z190" si="160">SUM(AA142:AC142)</f>
        <v>0</v>
      </c>
      <c r="AA142" s="191"/>
      <c r="AB142" s="191"/>
      <c r="AC142" s="191"/>
      <c r="AD142" s="191">
        <f t="shared" si="153"/>
        <v>0</v>
      </c>
      <c r="AE142" s="191"/>
      <c r="AF142" s="191"/>
      <c r="AG142" s="191"/>
      <c r="AH142" s="191">
        <f t="shared" si="154"/>
        <v>0</v>
      </c>
      <c r="AI142" s="3034">
        <v>0</v>
      </c>
      <c r="AJ142" s="191"/>
      <c r="AK142" s="191"/>
      <c r="AL142" s="191">
        <f t="shared" si="155"/>
        <v>3300</v>
      </c>
      <c r="AM142" s="191">
        <v>3300</v>
      </c>
      <c r="AN142" s="191"/>
      <c r="AO142" s="191"/>
      <c r="AP142" s="3634">
        <f t="shared" si="156"/>
        <v>6800</v>
      </c>
      <c r="AQ142" s="3634">
        <v>6800</v>
      </c>
      <c r="AR142" s="1261"/>
      <c r="AS142" s="1261"/>
      <c r="AT142" s="1261">
        <f t="shared" si="157"/>
        <v>1200</v>
      </c>
      <c r="AU142" s="1261">
        <v>308</v>
      </c>
      <c r="AV142" s="1261"/>
      <c r="AW142" s="1261">
        <v>892</v>
      </c>
      <c r="AX142" s="1261"/>
      <c r="AY142" s="1261">
        <f t="shared" si="158"/>
        <v>1127</v>
      </c>
      <c r="AZ142" s="1261">
        <v>308</v>
      </c>
      <c r="BA142" s="1261"/>
      <c r="BB142" s="1261">
        <v>819</v>
      </c>
      <c r="BC142" s="1261"/>
      <c r="BD142" s="1261"/>
      <c r="BE142" s="1261"/>
      <c r="BF142" s="1261"/>
      <c r="BG142" s="3669">
        <v>308</v>
      </c>
      <c r="BH142" s="1667"/>
      <c r="BI142" s="191">
        <f t="shared" si="136"/>
        <v>3500</v>
      </c>
      <c r="BJ142" s="196">
        <v>2022</v>
      </c>
      <c r="BK142" s="196" t="s">
        <v>2324</v>
      </c>
      <c r="BL142" s="196" t="s">
        <v>2327</v>
      </c>
      <c r="BM142" s="3153">
        <f t="shared" si="148"/>
        <v>100</v>
      </c>
      <c r="BN142" s="3153">
        <f t="shared" si="147"/>
        <v>100</v>
      </c>
      <c r="BO142" s="196" t="s">
        <v>40</v>
      </c>
      <c r="BP142" s="1659"/>
      <c r="BQ142" s="1370"/>
      <c r="BR142" s="1370"/>
      <c r="BS142" s="19"/>
      <c r="BT142" s="1370"/>
      <c r="BU142" s="1370"/>
      <c r="BV142" s="2927" t="s">
        <v>2497</v>
      </c>
      <c r="BW142" s="1370" t="s">
        <v>2503</v>
      </c>
      <c r="BX142" s="19"/>
      <c r="BY142" s="2987"/>
      <c r="BZ142" s="2988"/>
      <c r="CA142" s="2988"/>
      <c r="CB142" s="2988"/>
      <c r="CC142" s="2988"/>
    </row>
    <row r="143" spans="1:81" s="2355" customFormat="1" ht="28.5" customHeight="1">
      <c r="A143" s="2961">
        <v>7</v>
      </c>
      <c r="B143" s="3071" t="s">
        <v>900</v>
      </c>
      <c r="C143" s="2977" t="s">
        <v>901</v>
      </c>
      <c r="D143" s="2977" t="s">
        <v>902</v>
      </c>
      <c r="E143" s="3496" t="s">
        <v>305</v>
      </c>
      <c r="F143" s="3497" t="s">
        <v>903</v>
      </c>
      <c r="G143" s="3498">
        <v>5300</v>
      </c>
      <c r="H143" s="3498">
        <v>5000</v>
      </c>
      <c r="I143" s="3032">
        <v>300</v>
      </c>
      <c r="J143" s="3032"/>
      <c r="K143" s="3032">
        <v>5300</v>
      </c>
      <c r="L143" s="3032">
        <v>5000</v>
      </c>
      <c r="M143" s="191"/>
      <c r="N143" s="191"/>
      <c r="O143" s="196">
        <v>0</v>
      </c>
      <c r="P143" s="196"/>
      <c r="Q143" s="191"/>
      <c r="R143" s="191"/>
      <c r="S143" s="191">
        <f t="shared" si="159"/>
        <v>1900</v>
      </c>
      <c r="T143" s="191">
        <v>1900</v>
      </c>
      <c r="U143" s="191"/>
      <c r="V143" s="191"/>
      <c r="W143" s="191"/>
      <c r="X143" s="191"/>
      <c r="Y143" s="191">
        <f t="shared" si="150"/>
        <v>1900</v>
      </c>
      <c r="Z143" s="191">
        <f t="shared" si="160"/>
        <v>0</v>
      </c>
      <c r="AA143" s="191"/>
      <c r="AB143" s="191"/>
      <c r="AC143" s="191"/>
      <c r="AD143" s="191">
        <f t="shared" si="153"/>
        <v>1100</v>
      </c>
      <c r="AE143" s="191">
        <v>1100</v>
      </c>
      <c r="AF143" s="191"/>
      <c r="AG143" s="191"/>
      <c r="AH143" s="191">
        <f t="shared" si="154"/>
        <v>0</v>
      </c>
      <c r="AI143" s="3034">
        <v>0</v>
      </c>
      <c r="AJ143" s="191"/>
      <c r="AK143" s="191"/>
      <c r="AL143" s="191">
        <f t="shared" si="155"/>
        <v>1900</v>
      </c>
      <c r="AM143" s="191">
        <v>1900</v>
      </c>
      <c r="AN143" s="191"/>
      <c r="AO143" s="191"/>
      <c r="AP143" s="3634">
        <f t="shared" si="156"/>
        <v>4550</v>
      </c>
      <c r="AQ143" s="3634">
        <v>4550</v>
      </c>
      <c r="AR143" s="1261"/>
      <c r="AS143" s="1261"/>
      <c r="AT143" s="1261">
        <f t="shared" si="157"/>
        <v>750</v>
      </c>
      <c r="AU143" s="1261">
        <v>450</v>
      </c>
      <c r="AV143" s="1261"/>
      <c r="AW143" s="1261">
        <v>300</v>
      </c>
      <c r="AX143" s="1261"/>
      <c r="AY143" s="1261">
        <f t="shared" si="158"/>
        <v>685</v>
      </c>
      <c r="AZ143" s="1261">
        <v>450</v>
      </c>
      <c r="BA143" s="1261"/>
      <c r="BB143" s="1261">
        <v>235</v>
      </c>
      <c r="BC143" s="1261"/>
      <c r="BD143" s="1261"/>
      <c r="BE143" s="1261"/>
      <c r="BF143" s="1261"/>
      <c r="BG143" s="3669">
        <v>450</v>
      </c>
      <c r="BH143" s="1667"/>
      <c r="BI143" s="191">
        <f t="shared" ref="BI143:BI160" si="161">AP143-S143</f>
        <v>2650</v>
      </c>
      <c r="BJ143" s="196">
        <v>2022</v>
      </c>
      <c r="BK143" s="196" t="s">
        <v>2324</v>
      </c>
      <c r="BL143" s="196" t="s">
        <v>2327</v>
      </c>
      <c r="BM143" s="3153">
        <f t="shared" si="148"/>
        <v>100</v>
      </c>
      <c r="BN143" s="3153">
        <f t="shared" si="147"/>
        <v>100</v>
      </c>
      <c r="BO143" s="196" t="s">
        <v>40</v>
      </c>
      <c r="BP143" s="1659"/>
      <c r="BQ143" s="1370"/>
      <c r="BR143" s="1370"/>
      <c r="BS143" s="19"/>
      <c r="BT143" s="1370"/>
      <c r="BU143" s="1370"/>
      <c r="BV143" s="2927" t="s">
        <v>2497</v>
      </c>
      <c r="BW143" s="1370" t="s">
        <v>2503</v>
      </c>
      <c r="BX143" s="19"/>
      <c r="BY143" s="65"/>
      <c r="BZ143" s="300"/>
      <c r="CA143" s="300"/>
      <c r="CB143" s="300"/>
      <c r="CC143" s="300"/>
    </row>
    <row r="144" spans="1:81" s="2355" customFormat="1" ht="38.25">
      <c r="A144" s="2961">
        <v>8</v>
      </c>
      <c r="B144" s="3071" t="s">
        <v>904</v>
      </c>
      <c r="C144" s="2977" t="s">
        <v>866</v>
      </c>
      <c r="D144" s="2977" t="s">
        <v>905</v>
      </c>
      <c r="E144" s="3496" t="s">
        <v>305</v>
      </c>
      <c r="F144" s="3497" t="s">
        <v>906</v>
      </c>
      <c r="G144" s="3498">
        <v>5000</v>
      </c>
      <c r="H144" s="3498">
        <v>5000</v>
      </c>
      <c r="I144" s="3032"/>
      <c r="J144" s="3032"/>
      <c r="K144" s="3032">
        <v>5000</v>
      </c>
      <c r="L144" s="3032">
        <v>5000</v>
      </c>
      <c r="M144" s="191"/>
      <c r="N144" s="191"/>
      <c r="O144" s="196">
        <v>0</v>
      </c>
      <c r="P144" s="196"/>
      <c r="Q144" s="191"/>
      <c r="R144" s="191"/>
      <c r="S144" s="191">
        <f t="shared" si="159"/>
        <v>1840</v>
      </c>
      <c r="T144" s="191">
        <v>1840</v>
      </c>
      <c r="U144" s="191"/>
      <c r="V144" s="191"/>
      <c r="W144" s="191"/>
      <c r="X144" s="191"/>
      <c r="Y144" s="191">
        <f t="shared" si="150"/>
        <v>1840</v>
      </c>
      <c r="Z144" s="191">
        <f t="shared" si="160"/>
        <v>0</v>
      </c>
      <c r="AA144" s="191"/>
      <c r="AB144" s="191"/>
      <c r="AC144" s="191"/>
      <c r="AD144" s="191">
        <f t="shared" si="153"/>
        <v>1840</v>
      </c>
      <c r="AE144" s="191">
        <v>1840</v>
      </c>
      <c r="AF144" s="191"/>
      <c r="AG144" s="191"/>
      <c r="AH144" s="191">
        <f t="shared" si="154"/>
        <v>0</v>
      </c>
      <c r="AI144" s="3034">
        <v>0</v>
      </c>
      <c r="AJ144" s="191"/>
      <c r="AK144" s="191"/>
      <c r="AL144" s="191">
        <f t="shared" si="155"/>
        <v>1840</v>
      </c>
      <c r="AM144" s="191">
        <v>1840</v>
      </c>
      <c r="AN144" s="191"/>
      <c r="AO144" s="191"/>
      <c r="AP144" s="3634">
        <f t="shared" si="156"/>
        <v>4340</v>
      </c>
      <c r="AQ144" s="3634">
        <v>4340</v>
      </c>
      <c r="AR144" s="1261"/>
      <c r="AS144" s="1261"/>
      <c r="AT144" s="1261">
        <f t="shared" si="157"/>
        <v>660</v>
      </c>
      <c r="AU144" s="1261">
        <v>660</v>
      </c>
      <c r="AV144" s="1261"/>
      <c r="AW144" s="1261">
        <v>0</v>
      </c>
      <c r="AX144" s="1261"/>
      <c r="AY144" s="1261">
        <f t="shared" si="158"/>
        <v>660</v>
      </c>
      <c r="AZ144" s="1261">
        <v>660</v>
      </c>
      <c r="BA144" s="1261"/>
      <c r="BB144" s="1261"/>
      <c r="BC144" s="1261"/>
      <c r="BD144" s="1261"/>
      <c r="BE144" s="1261"/>
      <c r="BF144" s="1261"/>
      <c r="BG144" s="3669">
        <v>660</v>
      </c>
      <c r="BH144" s="1667"/>
      <c r="BI144" s="191">
        <f t="shared" si="161"/>
        <v>2500</v>
      </c>
      <c r="BJ144" s="196">
        <v>2022</v>
      </c>
      <c r="BK144" s="196" t="s">
        <v>2324</v>
      </c>
      <c r="BL144" s="196" t="s">
        <v>2327</v>
      </c>
      <c r="BM144" s="3153">
        <f t="shared" si="148"/>
        <v>100</v>
      </c>
      <c r="BN144" s="3153">
        <f t="shared" si="147"/>
        <v>100</v>
      </c>
      <c r="BO144" s="196" t="s">
        <v>40</v>
      </c>
      <c r="BP144" s="1659"/>
      <c r="BQ144" s="1370"/>
      <c r="BR144" s="1370"/>
      <c r="BS144" s="19"/>
      <c r="BT144" s="1370"/>
      <c r="BU144" s="1370"/>
      <c r="BV144" s="2927" t="s">
        <v>2497</v>
      </c>
      <c r="BW144" s="1370" t="s">
        <v>2503</v>
      </c>
      <c r="BX144" s="19"/>
      <c r="BY144" s="65"/>
      <c r="BZ144" s="300"/>
      <c r="CA144" s="300"/>
      <c r="CB144" s="300"/>
      <c r="CC144" s="300"/>
    </row>
    <row r="145" spans="1:81" s="2355" customFormat="1" ht="43.5" customHeight="1">
      <c r="A145" s="2961">
        <v>9</v>
      </c>
      <c r="B145" s="3071" t="s">
        <v>907</v>
      </c>
      <c r="C145" s="2977" t="s">
        <v>860</v>
      </c>
      <c r="D145" s="2977" t="s">
        <v>908</v>
      </c>
      <c r="E145" s="3496" t="s">
        <v>305</v>
      </c>
      <c r="F145" s="3497" t="s">
        <v>909</v>
      </c>
      <c r="G145" s="3498">
        <v>2000</v>
      </c>
      <c r="H145" s="3498">
        <v>2000</v>
      </c>
      <c r="I145" s="3032"/>
      <c r="J145" s="3032"/>
      <c r="K145" s="3032">
        <v>2000</v>
      </c>
      <c r="L145" s="3032">
        <v>2000</v>
      </c>
      <c r="M145" s="191"/>
      <c r="N145" s="191"/>
      <c r="O145" s="196">
        <v>0</v>
      </c>
      <c r="P145" s="196"/>
      <c r="Q145" s="191"/>
      <c r="R145" s="191"/>
      <c r="S145" s="191">
        <f t="shared" si="159"/>
        <v>810</v>
      </c>
      <c r="T145" s="191">
        <v>810</v>
      </c>
      <c r="U145" s="191"/>
      <c r="V145" s="191"/>
      <c r="W145" s="191"/>
      <c r="X145" s="191"/>
      <c r="Y145" s="191">
        <f t="shared" si="150"/>
        <v>810</v>
      </c>
      <c r="Z145" s="191">
        <f t="shared" si="160"/>
        <v>0</v>
      </c>
      <c r="AA145" s="191"/>
      <c r="AB145" s="191"/>
      <c r="AC145" s="191"/>
      <c r="AD145" s="191">
        <f t="shared" si="153"/>
        <v>810</v>
      </c>
      <c r="AE145" s="191">
        <v>810</v>
      </c>
      <c r="AF145" s="191"/>
      <c r="AG145" s="191"/>
      <c r="AH145" s="191">
        <f t="shared" si="154"/>
        <v>0</v>
      </c>
      <c r="AI145" s="3034">
        <v>0</v>
      </c>
      <c r="AJ145" s="191"/>
      <c r="AK145" s="191"/>
      <c r="AL145" s="191">
        <f t="shared" si="155"/>
        <v>810</v>
      </c>
      <c r="AM145" s="191">
        <v>810</v>
      </c>
      <c r="AN145" s="191"/>
      <c r="AO145" s="191"/>
      <c r="AP145" s="3634">
        <f t="shared" si="156"/>
        <v>1810</v>
      </c>
      <c r="AQ145" s="3634">
        <v>1810</v>
      </c>
      <c r="AR145" s="1261"/>
      <c r="AS145" s="1261"/>
      <c r="AT145" s="1261">
        <f t="shared" si="157"/>
        <v>169</v>
      </c>
      <c r="AU145" s="1261">
        <v>169</v>
      </c>
      <c r="AV145" s="1261"/>
      <c r="AW145" s="1261">
        <v>0</v>
      </c>
      <c r="AX145" s="1261"/>
      <c r="AY145" s="3304">
        <f t="shared" si="158"/>
        <v>169</v>
      </c>
      <c r="AZ145" s="3304">
        <v>169</v>
      </c>
      <c r="BA145" s="1261"/>
      <c r="BB145" s="1261"/>
      <c r="BC145" s="1261"/>
      <c r="BD145" s="1261"/>
      <c r="BE145" s="1261"/>
      <c r="BF145" s="1261"/>
      <c r="BG145" s="3669">
        <v>169</v>
      </c>
      <c r="BH145" s="1667"/>
      <c r="BI145" s="191">
        <f t="shared" si="161"/>
        <v>1000</v>
      </c>
      <c r="BJ145" s="196">
        <v>2022</v>
      </c>
      <c r="BK145" s="196" t="s">
        <v>2324</v>
      </c>
      <c r="BL145" s="196" t="s">
        <v>2327</v>
      </c>
      <c r="BM145" s="3153">
        <f t="shared" si="148"/>
        <v>98.95</v>
      </c>
      <c r="BN145" s="3153">
        <f t="shared" si="147"/>
        <v>100</v>
      </c>
      <c r="BO145" s="196" t="s">
        <v>40</v>
      </c>
      <c r="BP145" s="1659"/>
      <c r="BQ145" s="1370"/>
      <c r="BR145" s="1370"/>
      <c r="BS145" s="19"/>
      <c r="BT145" s="1370"/>
      <c r="BU145" s="1370"/>
      <c r="BV145" s="2927" t="s">
        <v>2497</v>
      </c>
      <c r="BW145" s="1370" t="s">
        <v>2503</v>
      </c>
      <c r="BX145" s="19"/>
      <c r="BY145" s="65"/>
      <c r="BZ145" s="300"/>
      <c r="CA145" s="300"/>
      <c r="CB145" s="300"/>
      <c r="CC145" s="300"/>
    </row>
    <row r="146" spans="1:81" s="2355" customFormat="1" ht="41.25" customHeight="1">
      <c r="A146" s="2961">
        <v>10</v>
      </c>
      <c r="B146" s="3071" t="s">
        <v>911</v>
      </c>
      <c r="C146" s="2977" t="s">
        <v>824</v>
      </c>
      <c r="D146" s="2977" t="s">
        <v>912</v>
      </c>
      <c r="E146" s="3496" t="s">
        <v>305</v>
      </c>
      <c r="F146" s="3497" t="s">
        <v>913</v>
      </c>
      <c r="G146" s="3498">
        <v>6600</v>
      </c>
      <c r="H146" s="3498">
        <v>6600</v>
      </c>
      <c r="I146" s="3032"/>
      <c r="J146" s="3032"/>
      <c r="K146" s="3032">
        <v>6600</v>
      </c>
      <c r="L146" s="3032">
        <v>6600</v>
      </c>
      <c r="M146" s="191"/>
      <c r="N146" s="191"/>
      <c r="O146" s="196">
        <v>0</v>
      </c>
      <c r="P146" s="196"/>
      <c r="Q146" s="191"/>
      <c r="R146" s="191"/>
      <c r="S146" s="191">
        <f t="shared" si="159"/>
        <v>2400</v>
      </c>
      <c r="T146" s="191">
        <v>2400</v>
      </c>
      <c r="U146" s="191"/>
      <c r="V146" s="191"/>
      <c r="W146" s="191"/>
      <c r="X146" s="191"/>
      <c r="Y146" s="191">
        <f t="shared" si="150"/>
        <v>2400</v>
      </c>
      <c r="Z146" s="191">
        <f t="shared" si="160"/>
        <v>0</v>
      </c>
      <c r="AA146" s="191"/>
      <c r="AB146" s="191"/>
      <c r="AC146" s="191"/>
      <c r="AD146" s="191">
        <f t="shared" si="153"/>
        <v>2400</v>
      </c>
      <c r="AE146" s="191">
        <v>2400</v>
      </c>
      <c r="AF146" s="191"/>
      <c r="AG146" s="191"/>
      <c r="AH146" s="191">
        <f t="shared" si="154"/>
        <v>0</v>
      </c>
      <c r="AI146" s="3034">
        <v>0</v>
      </c>
      <c r="AJ146" s="191"/>
      <c r="AK146" s="191"/>
      <c r="AL146" s="191">
        <f t="shared" si="155"/>
        <v>2400</v>
      </c>
      <c r="AM146" s="191">
        <v>2400</v>
      </c>
      <c r="AN146" s="191"/>
      <c r="AO146" s="191"/>
      <c r="AP146" s="3634">
        <f t="shared" si="156"/>
        <v>5400</v>
      </c>
      <c r="AQ146" s="3634">
        <v>5400</v>
      </c>
      <c r="AR146" s="1261"/>
      <c r="AS146" s="1261"/>
      <c r="AT146" s="1261">
        <f t="shared" si="157"/>
        <v>1200</v>
      </c>
      <c r="AU146" s="1261">
        <v>1200</v>
      </c>
      <c r="AV146" s="1261"/>
      <c r="AW146" s="1261">
        <v>0</v>
      </c>
      <c r="AX146" s="1261"/>
      <c r="AY146" s="1261">
        <f t="shared" si="158"/>
        <v>1200</v>
      </c>
      <c r="AZ146" s="1261">
        <v>1200</v>
      </c>
      <c r="BA146" s="1261"/>
      <c r="BB146" s="1261"/>
      <c r="BC146" s="1261"/>
      <c r="BD146" s="1261"/>
      <c r="BE146" s="1261"/>
      <c r="BF146" s="1261"/>
      <c r="BG146" s="3669">
        <v>1200</v>
      </c>
      <c r="BH146" s="1667"/>
      <c r="BI146" s="191">
        <f t="shared" si="161"/>
        <v>3000</v>
      </c>
      <c r="BJ146" s="196">
        <v>2022</v>
      </c>
      <c r="BK146" s="196" t="s">
        <v>2324</v>
      </c>
      <c r="BL146" s="196" t="s">
        <v>2327</v>
      </c>
      <c r="BM146" s="3153">
        <f t="shared" si="148"/>
        <v>100</v>
      </c>
      <c r="BN146" s="3153">
        <f t="shared" si="147"/>
        <v>100</v>
      </c>
      <c r="BO146" s="196" t="s">
        <v>40</v>
      </c>
      <c r="BP146" s="1659"/>
      <c r="BQ146" s="1370"/>
      <c r="BR146" s="1370"/>
      <c r="BS146" s="19"/>
      <c r="BT146" s="1370"/>
      <c r="BU146" s="1370"/>
      <c r="BV146" s="2927" t="s">
        <v>2497</v>
      </c>
      <c r="BW146" s="1370" t="s">
        <v>2503</v>
      </c>
      <c r="BX146" s="19"/>
      <c r="BY146" s="65"/>
      <c r="BZ146" s="300"/>
      <c r="CA146" s="300"/>
      <c r="CB146" s="300"/>
      <c r="CC146" s="300"/>
    </row>
    <row r="147" spans="1:81" s="2355" customFormat="1" ht="41.25" customHeight="1">
      <c r="A147" s="2961">
        <v>11</v>
      </c>
      <c r="B147" s="3071" t="s">
        <v>914</v>
      </c>
      <c r="C147" s="2977" t="s">
        <v>866</v>
      </c>
      <c r="D147" s="2977" t="s">
        <v>915</v>
      </c>
      <c r="E147" s="3496" t="s">
        <v>305</v>
      </c>
      <c r="F147" s="3497" t="s">
        <v>916</v>
      </c>
      <c r="G147" s="3498">
        <v>5600</v>
      </c>
      <c r="H147" s="3498">
        <v>5000</v>
      </c>
      <c r="I147" s="3032">
        <v>600</v>
      </c>
      <c r="J147" s="3032"/>
      <c r="K147" s="3032">
        <v>5600</v>
      </c>
      <c r="L147" s="3032">
        <v>5000</v>
      </c>
      <c r="M147" s="191"/>
      <c r="N147" s="191"/>
      <c r="O147" s="196">
        <v>0</v>
      </c>
      <c r="P147" s="196"/>
      <c r="Q147" s="191"/>
      <c r="R147" s="191"/>
      <c r="S147" s="191">
        <f t="shared" si="159"/>
        <v>750</v>
      </c>
      <c r="T147" s="191">
        <v>750</v>
      </c>
      <c r="U147" s="191"/>
      <c r="V147" s="191"/>
      <c r="W147" s="191"/>
      <c r="X147" s="191"/>
      <c r="Y147" s="191">
        <f t="shared" si="150"/>
        <v>750</v>
      </c>
      <c r="Z147" s="191">
        <f t="shared" si="160"/>
        <v>0</v>
      </c>
      <c r="AA147" s="191"/>
      <c r="AB147" s="191"/>
      <c r="AC147" s="191"/>
      <c r="AD147" s="191">
        <f t="shared" si="153"/>
        <v>0</v>
      </c>
      <c r="AE147" s="191"/>
      <c r="AF147" s="191"/>
      <c r="AG147" s="191"/>
      <c r="AH147" s="191">
        <f t="shared" si="154"/>
        <v>0</v>
      </c>
      <c r="AI147" s="3034">
        <v>0</v>
      </c>
      <c r="AJ147" s="191"/>
      <c r="AK147" s="191"/>
      <c r="AL147" s="191">
        <f t="shared" si="155"/>
        <v>750</v>
      </c>
      <c r="AM147" s="191">
        <v>750</v>
      </c>
      <c r="AN147" s="191"/>
      <c r="AO147" s="191"/>
      <c r="AP147" s="3634">
        <f t="shared" si="156"/>
        <v>3250</v>
      </c>
      <c r="AQ147" s="3634">
        <v>3250</v>
      </c>
      <c r="AR147" s="1261"/>
      <c r="AS147" s="1261"/>
      <c r="AT147" s="1261">
        <f t="shared" si="157"/>
        <v>2350</v>
      </c>
      <c r="AU147" s="1261">
        <v>1750</v>
      </c>
      <c r="AV147" s="1261"/>
      <c r="AW147" s="1261">
        <v>600</v>
      </c>
      <c r="AX147" s="1261"/>
      <c r="AY147" s="1261">
        <f t="shared" si="158"/>
        <v>2350</v>
      </c>
      <c r="AZ147" s="1261">
        <v>1750</v>
      </c>
      <c r="BA147" s="1261"/>
      <c r="BB147" s="1261">
        <v>600</v>
      </c>
      <c r="BC147" s="1261"/>
      <c r="BD147" s="1261"/>
      <c r="BE147" s="1261"/>
      <c r="BF147" s="1261"/>
      <c r="BG147" s="3669">
        <v>1750</v>
      </c>
      <c r="BH147" s="1667"/>
      <c r="BI147" s="191">
        <f t="shared" si="161"/>
        <v>2500</v>
      </c>
      <c r="BJ147" s="196">
        <v>2022</v>
      </c>
      <c r="BK147" s="196" t="s">
        <v>2324</v>
      </c>
      <c r="BL147" s="196" t="s">
        <v>2327</v>
      </c>
      <c r="BM147" s="3153">
        <f t="shared" si="148"/>
        <v>100</v>
      </c>
      <c r="BN147" s="3153">
        <f t="shared" si="147"/>
        <v>100</v>
      </c>
      <c r="BO147" s="196" t="s">
        <v>40</v>
      </c>
      <c r="BP147" s="1659"/>
      <c r="BQ147" s="1370"/>
      <c r="BR147" s="1370"/>
      <c r="BS147" s="19"/>
      <c r="BT147" s="1370"/>
      <c r="BU147" s="1370"/>
      <c r="BV147" s="2927" t="s">
        <v>2497</v>
      </c>
      <c r="BW147" s="1370" t="s">
        <v>2503</v>
      </c>
      <c r="BX147" s="19"/>
      <c r="BY147" s="65"/>
      <c r="BZ147" s="300"/>
      <c r="CA147" s="300"/>
      <c r="CB147" s="300"/>
      <c r="CC147" s="300"/>
    </row>
    <row r="148" spans="1:81" s="2355" customFormat="1" ht="25.5">
      <c r="A148" s="2961">
        <v>12</v>
      </c>
      <c r="B148" s="3071" t="s">
        <v>917</v>
      </c>
      <c r="C148" s="2977" t="s">
        <v>866</v>
      </c>
      <c r="D148" s="2977" t="s">
        <v>918</v>
      </c>
      <c r="E148" s="3496" t="s">
        <v>305</v>
      </c>
      <c r="F148" s="3497" t="s">
        <v>919</v>
      </c>
      <c r="G148" s="3498">
        <v>4000</v>
      </c>
      <c r="H148" s="3498">
        <v>4000</v>
      </c>
      <c r="I148" s="3032"/>
      <c r="J148" s="3032"/>
      <c r="K148" s="3032">
        <v>4000</v>
      </c>
      <c r="L148" s="3032">
        <v>4000</v>
      </c>
      <c r="M148" s="191"/>
      <c r="N148" s="191"/>
      <c r="O148" s="196">
        <v>0</v>
      </c>
      <c r="P148" s="196"/>
      <c r="Q148" s="191"/>
      <c r="R148" s="191"/>
      <c r="S148" s="191">
        <f t="shared" si="159"/>
        <v>1615</v>
      </c>
      <c r="T148" s="191">
        <v>1615</v>
      </c>
      <c r="U148" s="191"/>
      <c r="V148" s="191"/>
      <c r="W148" s="191"/>
      <c r="X148" s="191"/>
      <c r="Y148" s="191">
        <f t="shared" si="150"/>
        <v>1615</v>
      </c>
      <c r="Z148" s="191">
        <f t="shared" si="160"/>
        <v>0</v>
      </c>
      <c r="AA148" s="191"/>
      <c r="AB148" s="191"/>
      <c r="AC148" s="191"/>
      <c r="AD148" s="196">
        <f t="shared" si="153"/>
        <v>420.2</v>
      </c>
      <c r="AE148" s="196">
        <v>420.2</v>
      </c>
      <c r="AF148" s="191"/>
      <c r="AG148" s="191"/>
      <c r="AH148" s="196">
        <f t="shared" si="154"/>
        <v>0</v>
      </c>
      <c r="AI148" s="3034">
        <v>0</v>
      </c>
      <c r="AJ148" s="191"/>
      <c r="AK148" s="191"/>
      <c r="AL148" s="196">
        <f t="shared" si="155"/>
        <v>1615</v>
      </c>
      <c r="AM148" s="191">
        <v>1615</v>
      </c>
      <c r="AN148" s="191"/>
      <c r="AO148" s="191"/>
      <c r="AP148" s="3639">
        <f t="shared" si="156"/>
        <v>3615</v>
      </c>
      <c r="AQ148" s="3634">
        <v>3615</v>
      </c>
      <c r="AR148" s="1261"/>
      <c r="AS148" s="1261"/>
      <c r="AT148" s="1261">
        <f t="shared" si="157"/>
        <v>385</v>
      </c>
      <c r="AU148" s="1261">
        <v>385</v>
      </c>
      <c r="AV148" s="1261"/>
      <c r="AW148" s="1261">
        <v>0</v>
      </c>
      <c r="AX148" s="1261"/>
      <c r="AY148" s="1261">
        <f t="shared" si="158"/>
        <v>362</v>
      </c>
      <c r="AZ148" s="1261">
        <v>362</v>
      </c>
      <c r="BA148" s="1261"/>
      <c r="BB148" s="1261"/>
      <c r="BC148" s="1261"/>
      <c r="BD148" s="1261"/>
      <c r="BE148" s="1261"/>
      <c r="BF148" s="1261"/>
      <c r="BG148" s="3669">
        <v>385</v>
      </c>
      <c r="BH148" s="1667"/>
      <c r="BI148" s="191">
        <f t="shared" si="161"/>
        <v>2000</v>
      </c>
      <c r="BJ148" s="196">
        <v>2022</v>
      </c>
      <c r="BK148" s="196" t="s">
        <v>2324</v>
      </c>
      <c r="BL148" s="196" t="s">
        <v>2327</v>
      </c>
      <c r="BM148" s="3153">
        <f>(BG148+AQ148)/H148*100</f>
        <v>100</v>
      </c>
      <c r="BN148" s="3153">
        <f>BG148/AU148*100</f>
        <v>100</v>
      </c>
      <c r="BO148" s="196" t="s">
        <v>40</v>
      </c>
      <c r="BP148" s="1659"/>
      <c r="BQ148" s="1370"/>
      <c r="BR148" s="1370"/>
      <c r="BS148" s="19"/>
      <c r="BT148" s="1370"/>
      <c r="BU148" s="1370"/>
      <c r="BV148" s="2927" t="s">
        <v>2497</v>
      </c>
      <c r="BW148" s="1370" t="s">
        <v>2503</v>
      </c>
      <c r="BX148" s="19"/>
      <c r="BY148" s="65"/>
      <c r="BZ148" s="300"/>
      <c r="CA148" s="300"/>
      <c r="CB148" s="300"/>
      <c r="CC148" s="300"/>
    </row>
    <row r="149" spans="1:81" s="2355" customFormat="1" ht="25.5">
      <c r="A149" s="2961">
        <v>13</v>
      </c>
      <c r="B149" s="3071" t="s">
        <v>920</v>
      </c>
      <c r="C149" s="2977" t="s">
        <v>824</v>
      </c>
      <c r="D149" s="2977" t="s">
        <v>918</v>
      </c>
      <c r="E149" s="3496" t="s">
        <v>305</v>
      </c>
      <c r="F149" s="3497" t="s">
        <v>921</v>
      </c>
      <c r="G149" s="3498">
        <v>3700</v>
      </c>
      <c r="H149" s="3498">
        <v>3700</v>
      </c>
      <c r="I149" s="3032"/>
      <c r="J149" s="3032"/>
      <c r="K149" s="3032">
        <v>3700</v>
      </c>
      <c r="L149" s="3032">
        <v>3700</v>
      </c>
      <c r="M149" s="191"/>
      <c r="N149" s="191"/>
      <c r="O149" s="196">
        <v>0</v>
      </c>
      <c r="P149" s="196"/>
      <c r="Q149" s="191"/>
      <c r="R149" s="191"/>
      <c r="S149" s="191">
        <f t="shared" si="159"/>
        <v>1380</v>
      </c>
      <c r="T149" s="191">
        <v>1380</v>
      </c>
      <c r="U149" s="191"/>
      <c r="V149" s="191"/>
      <c r="W149" s="191"/>
      <c r="X149" s="191"/>
      <c r="Y149" s="191">
        <f t="shared" si="150"/>
        <v>1380</v>
      </c>
      <c r="Z149" s="191">
        <f t="shared" si="160"/>
        <v>0</v>
      </c>
      <c r="AA149" s="191"/>
      <c r="AB149" s="191"/>
      <c r="AC149" s="191"/>
      <c r="AD149" s="191">
        <f t="shared" si="153"/>
        <v>1224.0999999999999</v>
      </c>
      <c r="AE149" s="191">
        <v>1224.0999999999999</v>
      </c>
      <c r="AF149" s="191"/>
      <c r="AG149" s="191"/>
      <c r="AH149" s="191">
        <f t="shared" si="154"/>
        <v>0</v>
      </c>
      <c r="AI149" s="3034">
        <v>0</v>
      </c>
      <c r="AJ149" s="191"/>
      <c r="AK149" s="191"/>
      <c r="AL149" s="191">
        <f t="shared" si="155"/>
        <v>1380</v>
      </c>
      <c r="AM149" s="191">
        <v>1380</v>
      </c>
      <c r="AN149" s="191"/>
      <c r="AO149" s="191"/>
      <c r="AP149" s="3634">
        <f t="shared" si="156"/>
        <v>3380</v>
      </c>
      <c r="AQ149" s="3634">
        <v>3380</v>
      </c>
      <c r="AR149" s="1261"/>
      <c r="AS149" s="1261"/>
      <c r="AT149" s="1261">
        <f t="shared" si="157"/>
        <v>320</v>
      </c>
      <c r="AU149" s="1261">
        <v>320</v>
      </c>
      <c r="AV149" s="1261"/>
      <c r="AW149" s="1261">
        <v>0</v>
      </c>
      <c r="AX149" s="1261"/>
      <c r="AY149" s="1261">
        <f t="shared" si="158"/>
        <v>145</v>
      </c>
      <c r="AZ149" s="1261">
        <v>145</v>
      </c>
      <c r="BA149" s="1261"/>
      <c r="BB149" s="1261"/>
      <c r="BC149" s="1261"/>
      <c r="BD149" s="1261"/>
      <c r="BE149" s="1261"/>
      <c r="BF149" s="1261"/>
      <c r="BG149" s="3669">
        <v>320</v>
      </c>
      <c r="BH149" s="1667"/>
      <c r="BI149" s="191">
        <f t="shared" si="161"/>
        <v>2000</v>
      </c>
      <c r="BJ149" s="196">
        <v>2022</v>
      </c>
      <c r="BK149" s="196" t="s">
        <v>2324</v>
      </c>
      <c r="BL149" s="196" t="s">
        <v>2327</v>
      </c>
      <c r="BM149" s="3153">
        <f t="shared" si="148"/>
        <v>100</v>
      </c>
      <c r="BN149" s="3153">
        <f>BG149/AU149*100</f>
        <v>100</v>
      </c>
      <c r="BO149" s="196" t="s">
        <v>40</v>
      </c>
      <c r="BP149" s="1659"/>
      <c r="BQ149" s="1370"/>
      <c r="BR149" s="1370"/>
      <c r="BS149" s="19"/>
      <c r="BT149" s="1370"/>
      <c r="BU149" s="1370"/>
      <c r="BV149" s="2927" t="s">
        <v>2497</v>
      </c>
      <c r="BW149" s="1370" t="s">
        <v>2503</v>
      </c>
      <c r="BX149" s="19"/>
      <c r="BY149" s="65"/>
      <c r="BZ149" s="300"/>
      <c r="CA149" s="300"/>
      <c r="CB149" s="300"/>
      <c r="CC149" s="300"/>
    </row>
    <row r="150" spans="1:81" s="2355" customFormat="1" ht="51">
      <c r="A150" s="2961">
        <v>14</v>
      </c>
      <c r="B150" s="3071" t="s">
        <v>922</v>
      </c>
      <c r="C150" s="2977" t="s">
        <v>866</v>
      </c>
      <c r="D150" s="2977" t="s">
        <v>923</v>
      </c>
      <c r="E150" s="3496" t="s">
        <v>305</v>
      </c>
      <c r="F150" s="3497" t="s">
        <v>924</v>
      </c>
      <c r="G150" s="3498">
        <v>2360</v>
      </c>
      <c r="H150" s="3498">
        <v>2360</v>
      </c>
      <c r="I150" s="3032"/>
      <c r="J150" s="3032"/>
      <c r="K150" s="3032">
        <v>2360</v>
      </c>
      <c r="L150" s="3032">
        <v>2360</v>
      </c>
      <c r="M150" s="191"/>
      <c r="N150" s="191"/>
      <c r="O150" s="196">
        <v>0</v>
      </c>
      <c r="P150" s="196"/>
      <c r="Q150" s="191"/>
      <c r="R150" s="191"/>
      <c r="S150" s="196">
        <f t="shared" si="159"/>
        <v>804.79499999999996</v>
      </c>
      <c r="T150" s="196">
        <v>804.79499999999996</v>
      </c>
      <c r="U150" s="191"/>
      <c r="V150" s="191"/>
      <c r="W150" s="191"/>
      <c r="X150" s="191"/>
      <c r="Y150" s="191">
        <f t="shared" si="150"/>
        <v>804.79499999999996</v>
      </c>
      <c r="Z150" s="191">
        <f t="shared" si="160"/>
        <v>0</v>
      </c>
      <c r="AA150" s="191"/>
      <c r="AB150" s="191"/>
      <c r="AC150" s="191"/>
      <c r="AD150" s="191">
        <f t="shared" si="153"/>
        <v>676</v>
      </c>
      <c r="AE150" s="191">
        <v>676</v>
      </c>
      <c r="AF150" s="191"/>
      <c r="AG150" s="191"/>
      <c r="AH150" s="191">
        <f t="shared" si="154"/>
        <v>0</v>
      </c>
      <c r="AI150" s="3034">
        <v>0</v>
      </c>
      <c r="AJ150" s="191"/>
      <c r="AK150" s="191"/>
      <c r="AL150" s="191">
        <f t="shared" si="155"/>
        <v>804.79499999999996</v>
      </c>
      <c r="AM150" s="191">
        <v>804.79499999999996</v>
      </c>
      <c r="AN150" s="191"/>
      <c r="AO150" s="191"/>
      <c r="AP150" s="3634">
        <f t="shared" si="156"/>
        <v>2304.7950000000001</v>
      </c>
      <c r="AQ150" s="3634">
        <v>2304.7950000000001</v>
      </c>
      <c r="AR150" s="1261"/>
      <c r="AS150" s="1261"/>
      <c r="AT150" s="1261">
        <v>2</v>
      </c>
      <c r="AU150" s="1261">
        <v>2</v>
      </c>
      <c r="AV150" s="1261"/>
      <c r="AW150" s="1261">
        <v>0</v>
      </c>
      <c r="AX150" s="1261"/>
      <c r="AY150" s="1261">
        <f t="shared" si="158"/>
        <v>2</v>
      </c>
      <c r="AZ150" s="1261">
        <v>2</v>
      </c>
      <c r="BA150" s="1261"/>
      <c r="BB150" s="1261"/>
      <c r="BC150" s="1261"/>
      <c r="BD150" s="1261"/>
      <c r="BE150" s="1261"/>
      <c r="BF150" s="1261"/>
      <c r="BG150" s="3669">
        <v>2</v>
      </c>
      <c r="BH150" s="1667"/>
      <c r="BI150" s="191">
        <f t="shared" si="161"/>
        <v>1500</v>
      </c>
      <c r="BJ150" s="196">
        <v>2022</v>
      </c>
      <c r="BK150" s="196" t="s">
        <v>2324</v>
      </c>
      <c r="BL150" s="196" t="s">
        <v>2327</v>
      </c>
      <c r="BM150" s="3153">
        <f t="shared" si="148"/>
        <v>97.745550847457636</v>
      </c>
      <c r="BN150" s="3153">
        <f>BG150/AU150*100</f>
        <v>100</v>
      </c>
      <c r="BO150" s="196" t="s">
        <v>66</v>
      </c>
      <c r="BP150" s="1659"/>
      <c r="BQ150" s="1370"/>
      <c r="BR150" s="1370"/>
      <c r="BS150" s="19"/>
      <c r="BT150" s="1370"/>
      <c r="BU150" s="1370"/>
      <c r="BV150" s="2927" t="s">
        <v>2497</v>
      </c>
      <c r="BW150" s="1370" t="s">
        <v>2503</v>
      </c>
      <c r="BX150" s="19"/>
      <c r="BY150" s="65"/>
      <c r="BZ150" s="300"/>
      <c r="CA150" s="300"/>
      <c r="CB150" s="300"/>
      <c r="CC150" s="300"/>
    </row>
    <row r="151" spans="1:81" s="2355" customFormat="1" ht="51">
      <c r="A151" s="2961">
        <v>15</v>
      </c>
      <c r="B151" s="3071" t="s">
        <v>925</v>
      </c>
      <c r="C151" s="2977" t="s">
        <v>832</v>
      </c>
      <c r="D151" s="2977" t="s">
        <v>926</v>
      </c>
      <c r="E151" s="3496" t="s">
        <v>305</v>
      </c>
      <c r="F151" s="3497" t="s">
        <v>927</v>
      </c>
      <c r="G151" s="3498">
        <v>5000</v>
      </c>
      <c r="H151" s="3498">
        <v>5000</v>
      </c>
      <c r="I151" s="3032"/>
      <c r="J151" s="3032"/>
      <c r="K151" s="3032">
        <v>5000</v>
      </c>
      <c r="L151" s="3032">
        <v>5000</v>
      </c>
      <c r="M151" s="191"/>
      <c r="N151" s="191"/>
      <c r="O151" s="196">
        <v>124.1461</v>
      </c>
      <c r="P151" s="196">
        <v>124.1461</v>
      </c>
      <c r="Q151" s="191"/>
      <c r="R151" s="191"/>
      <c r="S151" s="191">
        <f t="shared" si="159"/>
        <v>2195</v>
      </c>
      <c r="T151" s="191">
        <v>2195</v>
      </c>
      <c r="U151" s="191"/>
      <c r="V151" s="191"/>
      <c r="W151" s="191"/>
      <c r="X151" s="191"/>
      <c r="Y151" s="191">
        <f t="shared" si="150"/>
        <v>2195</v>
      </c>
      <c r="Z151" s="191">
        <f t="shared" si="160"/>
        <v>0</v>
      </c>
      <c r="AA151" s="191"/>
      <c r="AB151" s="191"/>
      <c r="AC151" s="191"/>
      <c r="AD151" s="191">
        <f t="shared" si="153"/>
        <v>0</v>
      </c>
      <c r="AE151" s="191"/>
      <c r="AF151" s="191"/>
      <c r="AG151" s="191"/>
      <c r="AH151" s="191">
        <f t="shared" si="154"/>
        <v>124.1461</v>
      </c>
      <c r="AI151" s="3034">
        <v>124.1461</v>
      </c>
      <c r="AJ151" s="191"/>
      <c r="AK151" s="191"/>
      <c r="AL151" s="191">
        <f t="shared" si="155"/>
        <v>2195</v>
      </c>
      <c r="AM151" s="191">
        <v>2195</v>
      </c>
      <c r="AN151" s="191"/>
      <c r="AO151" s="191"/>
      <c r="AP151" s="3634">
        <f t="shared" si="156"/>
        <v>4695</v>
      </c>
      <c r="AQ151" s="3634">
        <v>4695</v>
      </c>
      <c r="AR151" s="1261"/>
      <c r="AS151" s="1261"/>
      <c r="AT151" s="1261">
        <v>248</v>
      </c>
      <c r="AU151" s="1261">
        <v>248</v>
      </c>
      <c r="AV151" s="1261"/>
      <c r="AW151" s="1261">
        <v>0</v>
      </c>
      <c r="AX151" s="1261"/>
      <c r="AY151" s="1261">
        <f t="shared" si="158"/>
        <v>248</v>
      </c>
      <c r="AZ151" s="1261">
        <v>248</v>
      </c>
      <c r="BA151" s="1261"/>
      <c r="BB151" s="1261"/>
      <c r="BC151" s="1261"/>
      <c r="BD151" s="1261"/>
      <c r="BE151" s="1261"/>
      <c r="BF151" s="1261"/>
      <c r="BG151" s="3669">
        <v>248</v>
      </c>
      <c r="BH151" s="1667"/>
      <c r="BI151" s="191">
        <f t="shared" si="161"/>
        <v>2500</v>
      </c>
      <c r="BJ151" s="196">
        <v>2022</v>
      </c>
      <c r="BK151" s="196" t="s">
        <v>2324</v>
      </c>
      <c r="BL151" s="196" t="s">
        <v>2327</v>
      </c>
      <c r="BM151" s="3153">
        <f t="shared" si="148"/>
        <v>98.86</v>
      </c>
      <c r="BN151" s="3153">
        <f t="shared" si="147"/>
        <v>100</v>
      </c>
      <c r="BO151" s="196" t="s">
        <v>66</v>
      </c>
      <c r="BP151" s="1659"/>
      <c r="BQ151" s="1370"/>
      <c r="BR151" s="1370"/>
      <c r="BS151" s="19"/>
      <c r="BT151" s="1370"/>
      <c r="BU151" s="1370"/>
      <c r="BV151" s="2927" t="s">
        <v>2497</v>
      </c>
      <c r="BW151" s="1370" t="s">
        <v>2503</v>
      </c>
      <c r="BX151" s="19"/>
      <c r="BY151" s="65"/>
      <c r="BZ151" s="300"/>
      <c r="CA151" s="300"/>
      <c r="CB151" s="300"/>
      <c r="CC151" s="300"/>
    </row>
    <row r="152" spans="1:81" s="2355" customFormat="1" ht="51">
      <c r="A152" s="2961">
        <v>16</v>
      </c>
      <c r="B152" s="3071" t="s">
        <v>931</v>
      </c>
      <c r="C152" s="2977" t="s">
        <v>860</v>
      </c>
      <c r="D152" s="2977" t="s">
        <v>932</v>
      </c>
      <c r="E152" s="3496" t="s">
        <v>305</v>
      </c>
      <c r="F152" s="3497" t="s">
        <v>933</v>
      </c>
      <c r="G152" s="3498">
        <v>23000</v>
      </c>
      <c r="H152" s="3498">
        <v>23000</v>
      </c>
      <c r="I152" s="3032"/>
      <c r="J152" s="3032"/>
      <c r="K152" s="3032">
        <v>23000</v>
      </c>
      <c r="L152" s="3032">
        <v>23000</v>
      </c>
      <c r="M152" s="191"/>
      <c r="N152" s="191"/>
      <c r="O152" s="196">
        <v>0</v>
      </c>
      <c r="P152" s="196"/>
      <c r="Q152" s="191"/>
      <c r="R152" s="191"/>
      <c r="S152" s="196">
        <f t="shared" si="159"/>
        <v>4847.9979999999996</v>
      </c>
      <c r="T152" s="196">
        <v>4847.9979999999996</v>
      </c>
      <c r="U152" s="191"/>
      <c r="V152" s="191"/>
      <c r="W152" s="191"/>
      <c r="X152" s="191"/>
      <c r="Y152" s="191">
        <f t="shared" si="150"/>
        <v>4847.9979999999996</v>
      </c>
      <c r="Z152" s="191">
        <f t="shared" si="160"/>
        <v>0</v>
      </c>
      <c r="AA152" s="191"/>
      <c r="AB152" s="191"/>
      <c r="AC152" s="191"/>
      <c r="AD152" s="191">
        <f t="shared" si="153"/>
        <v>3610.9969999999998</v>
      </c>
      <c r="AE152" s="191">
        <v>3610.9969999999998</v>
      </c>
      <c r="AF152" s="191"/>
      <c r="AG152" s="191"/>
      <c r="AH152" s="191">
        <f t="shared" si="154"/>
        <v>0</v>
      </c>
      <c r="AI152" s="3034">
        <v>0</v>
      </c>
      <c r="AJ152" s="191"/>
      <c r="AK152" s="191"/>
      <c r="AL152" s="191">
        <f t="shared" si="155"/>
        <v>4847.9979999999996</v>
      </c>
      <c r="AM152" s="191">
        <v>4847.9979999999996</v>
      </c>
      <c r="AN152" s="191"/>
      <c r="AO152" s="191"/>
      <c r="AP152" s="3634">
        <f t="shared" si="156"/>
        <v>14847.998</v>
      </c>
      <c r="AQ152" s="3634">
        <v>14847.998</v>
      </c>
      <c r="AR152" s="1261"/>
      <c r="AS152" s="1261"/>
      <c r="AT152" s="1261">
        <f t="shared" si="157"/>
        <v>8152.0020000000004</v>
      </c>
      <c r="AU152" s="1261">
        <v>8152.0020000000004</v>
      </c>
      <c r="AV152" s="1261"/>
      <c r="AW152" s="1261">
        <v>0</v>
      </c>
      <c r="AX152" s="1261"/>
      <c r="AY152" s="1261">
        <v>8152</v>
      </c>
      <c r="AZ152" s="1261">
        <v>8152</v>
      </c>
      <c r="BA152" s="1261"/>
      <c r="BB152" s="1261"/>
      <c r="BC152" s="1261"/>
      <c r="BD152" s="1261"/>
      <c r="BE152" s="1261"/>
      <c r="BF152" s="1261"/>
      <c r="BG152" s="3669">
        <v>8152.0020000000004</v>
      </c>
      <c r="BH152" s="1667"/>
      <c r="BI152" s="191">
        <f t="shared" si="161"/>
        <v>10000</v>
      </c>
      <c r="BJ152" s="196">
        <v>2022</v>
      </c>
      <c r="BK152" s="196" t="s">
        <v>2324</v>
      </c>
      <c r="BL152" s="196" t="s">
        <v>2327</v>
      </c>
      <c r="BM152" s="3153">
        <f t="shared" si="148"/>
        <v>100</v>
      </c>
      <c r="BN152" s="3153">
        <f t="shared" si="147"/>
        <v>100</v>
      </c>
      <c r="BO152" s="196" t="s">
        <v>66</v>
      </c>
      <c r="BP152" s="1659"/>
      <c r="BQ152" s="1370"/>
      <c r="BR152" s="1370"/>
      <c r="BS152" s="19"/>
      <c r="BT152" s="1370"/>
      <c r="BU152" s="1370"/>
      <c r="BV152" s="2927" t="s">
        <v>2497</v>
      </c>
      <c r="BW152" s="1370" t="s">
        <v>2503</v>
      </c>
      <c r="BX152" s="19"/>
      <c r="BY152" s="65"/>
      <c r="BZ152" s="300"/>
      <c r="CA152" s="300"/>
      <c r="CB152" s="300"/>
      <c r="CC152" s="300"/>
    </row>
    <row r="153" spans="1:81" s="2355" customFormat="1" ht="57.75" customHeight="1">
      <c r="A153" s="2961">
        <v>17</v>
      </c>
      <c r="B153" s="3071" t="s">
        <v>934</v>
      </c>
      <c r="C153" s="2977" t="s">
        <v>860</v>
      </c>
      <c r="D153" s="2977" t="s">
        <v>935</v>
      </c>
      <c r="E153" s="3496" t="s">
        <v>305</v>
      </c>
      <c r="F153" s="3497" t="s">
        <v>936</v>
      </c>
      <c r="G153" s="3498">
        <v>17000</v>
      </c>
      <c r="H153" s="3498">
        <v>17000</v>
      </c>
      <c r="I153" s="3032"/>
      <c r="J153" s="3032"/>
      <c r="K153" s="3032">
        <v>17000</v>
      </c>
      <c r="L153" s="3032">
        <v>17000</v>
      </c>
      <c r="M153" s="191"/>
      <c r="N153" s="191"/>
      <c r="O153" s="196">
        <v>0</v>
      </c>
      <c r="P153" s="196"/>
      <c r="Q153" s="191"/>
      <c r="R153" s="191"/>
      <c r="S153" s="191">
        <f t="shared" si="159"/>
        <v>2300</v>
      </c>
      <c r="T153" s="191">
        <v>2300</v>
      </c>
      <c r="U153" s="191"/>
      <c r="V153" s="191"/>
      <c r="W153" s="191"/>
      <c r="X153" s="191"/>
      <c r="Y153" s="191">
        <f t="shared" si="150"/>
        <v>2300</v>
      </c>
      <c r="Z153" s="191">
        <f t="shared" si="160"/>
        <v>0</v>
      </c>
      <c r="AA153" s="191"/>
      <c r="AB153" s="191"/>
      <c r="AC153" s="191"/>
      <c r="AD153" s="191">
        <f t="shared" si="153"/>
        <v>1389.8</v>
      </c>
      <c r="AE153" s="191">
        <v>1389.8</v>
      </c>
      <c r="AF153" s="191"/>
      <c r="AG153" s="191"/>
      <c r="AH153" s="191">
        <f t="shared" si="154"/>
        <v>0</v>
      </c>
      <c r="AI153" s="3034">
        <v>0</v>
      </c>
      <c r="AJ153" s="191"/>
      <c r="AK153" s="191"/>
      <c r="AL153" s="191">
        <f t="shared" si="155"/>
        <v>2300</v>
      </c>
      <c r="AM153" s="191">
        <v>2300</v>
      </c>
      <c r="AN153" s="191"/>
      <c r="AO153" s="191"/>
      <c r="AP153" s="3634">
        <f t="shared" si="156"/>
        <v>10800</v>
      </c>
      <c r="AQ153" s="3634">
        <v>10800</v>
      </c>
      <c r="AR153" s="1261"/>
      <c r="AS153" s="1261"/>
      <c r="AT153" s="1261">
        <f t="shared" si="157"/>
        <v>6200</v>
      </c>
      <c r="AU153" s="1261">
        <v>6200</v>
      </c>
      <c r="AV153" s="1261"/>
      <c r="AW153" s="1261">
        <v>0</v>
      </c>
      <c r="AX153" s="1261"/>
      <c r="AY153" s="1261">
        <f t="shared" si="158"/>
        <v>6200</v>
      </c>
      <c r="AZ153" s="1261">
        <v>6200</v>
      </c>
      <c r="BA153" s="1261"/>
      <c r="BB153" s="1261"/>
      <c r="BC153" s="1261"/>
      <c r="BD153" s="1261"/>
      <c r="BE153" s="1261"/>
      <c r="BF153" s="1261"/>
      <c r="BG153" s="3669">
        <v>6200</v>
      </c>
      <c r="BH153" s="1667"/>
      <c r="BI153" s="191">
        <f t="shared" si="161"/>
        <v>8500</v>
      </c>
      <c r="BJ153" s="196">
        <v>2022</v>
      </c>
      <c r="BK153" s="196" t="s">
        <v>2324</v>
      </c>
      <c r="BL153" s="196" t="s">
        <v>2327</v>
      </c>
      <c r="BM153" s="3153">
        <f t="shared" si="148"/>
        <v>100</v>
      </c>
      <c r="BN153" s="3153">
        <f t="shared" si="147"/>
        <v>100</v>
      </c>
      <c r="BO153" s="196" t="s">
        <v>40</v>
      </c>
      <c r="BP153" s="1659"/>
      <c r="BQ153" s="1370"/>
      <c r="BR153" s="1370"/>
      <c r="BS153" s="19"/>
      <c r="BT153" s="1370"/>
      <c r="BU153" s="1370"/>
      <c r="BV153" s="2927" t="s">
        <v>2497</v>
      </c>
      <c r="BW153" s="1370" t="s">
        <v>2503</v>
      </c>
      <c r="BX153" s="19"/>
      <c r="BY153" s="65"/>
      <c r="BZ153" s="300"/>
      <c r="CA153" s="300"/>
      <c r="CB153" s="300"/>
      <c r="CC153" s="300"/>
    </row>
    <row r="154" spans="1:81" s="2355" customFormat="1" ht="42" customHeight="1">
      <c r="A154" s="2961">
        <v>18</v>
      </c>
      <c r="B154" s="3071" t="s">
        <v>937</v>
      </c>
      <c r="C154" s="2977" t="s">
        <v>828</v>
      </c>
      <c r="D154" s="2977" t="s">
        <v>938</v>
      </c>
      <c r="E154" s="3496" t="s">
        <v>305</v>
      </c>
      <c r="F154" s="3497" t="s">
        <v>939</v>
      </c>
      <c r="G154" s="3498">
        <v>25000</v>
      </c>
      <c r="H154" s="3498">
        <v>25000</v>
      </c>
      <c r="I154" s="3032"/>
      <c r="J154" s="3032"/>
      <c r="K154" s="3032">
        <v>25000</v>
      </c>
      <c r="L154" s="3032">
        <v>25000</v>
      </c>
      <c r="M154" s="191"/>
      <c r="N154" s="191"/>
      <c r="O154" s="196">
        <v>0</v>
      </c>
      <c r="P154" s="196"/>
      <c r="Q154" s="191"/>
      <c r="R154" s="191"/>
      <c r="S154" s="191">
        <f t="shared" si="159"/>
        <v>4800</v>
      </c>
      <c r="T154" s="191">
        <v>4800</v>
      </c>
      <c r="U154" s="191"/>
      <c r="V154" s="191"/>
      <c r="W154" s="191"/>
      <c r="X154" s="191"/>
      <c r="Y154" s="191">
        <f t="shared" si="150"/>
        <v>4800</v>
      </c>
      <c r="Z154" s="191">
        <f t="shared" si="160"/>
        <v>0</v>
      </c>
      <c r="AA154" s="191"/>
      <c r="AB154" s="191"/>
      <c r="AC154" s="191"/>
      <c r="AD154" s="191">
        <f t="shared" si="153"/>
        <v>3233.05</v>
      </c>
      <c r="AE154" s="191">
        <v>3233.05</v>
      </c>
      <c r="AF154" s="191"/>
      <c r="AG154" s="191"/>
      <c r="AH154" s="191">
        <f t="shared" si="154"/>
        <v>0</v>
      </c>
      <c r="AI154" s="3034">
        <v>0</v>
      </c>
      <c r="AJ154" s="191"/>
      <c r="AK154" s="191"/>
      <c r="AL154" s="191">
        <f t="shared" si="155"/>
        <v>4800</v>
      </c>
      <c r="AM154" s="191">
        <v>4800</v>
      </c>
      <c r="AN154" s="191"/>
      <c r="AO154" s="191"/>
      <c r="AP154" s="3634">
        <f t="shared" si="156"/>
        <v>12245</v>
      </c>
      <c r="AQ154" s="3634">
        <v>12245</v>
      </c>
      <c r="AR154" s="1261"/>
      <c r="AS154" s="1261"/>
      <c r="AT154" s="1261">
        <f t="shared" si="157"/>
        <v>12755</v>
      </c>
      <c r="AU154" s="1261">
        <v>12755</v>
      </c>
      <c r="AV154" s="1261"/>
      <c r="AW154" s="1261">
        <v>0</v>
      </c>
      <c r="AX154" s="1261"/>
      <c r="AY154" s="1261">
        <f t="shared" si="158"/>
        <v>12755</v>
      </c>
      <c r="AZ154" s="1261">
        <v>12755</v>
      </c>
      <c r="BA154" s="1261"/>
      <c r="BB154" s="1261"/>
      <c r="BC154" s="1261"/>
      <c r="BD154" s="1261"/>
      <c r="BE154" s="1261"/>
      <c r="BF154" s="1261"/>
      <c r="BG154" s="3669">
        <v>12755</v>
      </c>
      <c r="BH154" s="1667"/>
      <c r="BI154" s="191">
        <f t="shared" si="161"/>
        <v>7445</v>
      </c>
      <c r="BJ154" s="196">
        <v>2022</v>
      </c>
      <c r="BK154" s="196" t="s">
        <v>2324</v>
      </c>
      <c r="BL154" s="196" t="s">
        <v>2327</v>
      </c>
      <c r="BM154" s="3153">
        <f t="shared" si="148"/>
        <v>100</v>
      </c>
      <c r="BN154" s="3153">
        <f t="shared" si="147"/>
        <v>100</v>
      </c>
      <c r="BO154" s="196" t="s">
        <v>40</v>
      </c>
      <c r="BP154" s="1659"/>
      <c r="BQ154" s="1370"/>
      <c r="BR154" s="1370"/>
      <c r="BS154" s="19"/>
      <c r="BT154" s="1370"/>
      <c r="BU154" s="1370"/>
      <c r="BV154" s="2927" t="s">
        <v>2497</v>
      </c>
      <c r="BW154" s="1370" t="s">
        <v>2503</v>
      </c>
      <c r="BX154" s="19"/>
      <c r="BY154" s="65"/>
      <c r="BZ154" s="300"/>
      <c r="CA154" s="300"/>
      <c r="CB154" s="300"/>
      <c r="CC154" s="300"/>
    </row>
    <row r="155" spans="1:81" s="2355" customFormat="1" ht="51" customHeight="1">
      <c r="A155" s="2961">
        <v>19</v>
      </c>
      <c r="B155" s="3071" t="s">
        <v>940</v>
      </c>
      <c r="C155" s="2977" t="s">
        <v>828</v>
      </c>
      <c r="D155" s="2977" t="s">
        <v>941</v>
      </c>
      <c r="E155" s="3496" t="s">
        <v>305</v>
      </c>
      <c r="F155" s="3497" t="s">
        <v>942</v>
      </c>
      <c r="G155" s="3498">
        <v>11000</v>
      </c>
      <c r="H155" s="3498">
        <v>11000</v>
      </c>
      <c r="I155" s="3032"/>
      <c r="J155" s="3032"/>
      <c r="K155" s="3032">
        <v>11000</v>
      </c>
      <c r="L155" s="3032">
        <v>11000</v>
      </c>
      <c r="M155" s="191"/>
      <c r="N155" s="191"/>
      <c r="O155" s="196">
        <v>0</v>
      </c>
      <c r="P155" s="196"/>
      <c r="Q155" s="191"/>
      <c r="R155" s="191"/>
      <c r="S155" s="191">
        <f t="shared" si="159"/>
        <v>2500</v>
      </c>
      <c r="T155" s="191">
        <v>2500</v>
      </c>
      <c r="U155" s="191"/>
      <c r="V155" s="191"/>
      <c r="W155" s="191"/>
      <c r="X155" s="191"/>
      <c r="Y155" s="191">
        <f t="shared" si="150"/>
        <v>2500</v>
      </c>
      <c r="Z155" s="191">
        <f t="shared" si="160"/>
        <v>0</v>
      </c>
      <c r="AA155" s="191"/>
      <c r="AB155" s="191"/>
      <c r="AC155" s="191"/>
      <c r="AD155" s="191">
        <f t="shared" si="153"/>
        <v>2500</v>
      </c>
      <c r="AE155" s="191">
        <v>2500</v>
      </c>
      <c r="AF155" s="191"/>
      <c r="AG155" s="191"/>
      <c r="AH155" s="191">
        <f t="shared" si="154"/>
        <v>0</v>
      </c>
      <c r="AI155" s="3034">
        <v>0</v>
      </c>
      <c r="AJ155" s="191"/>
      <c r="AK155" s="191"/>
      <c r="AL155" s="191">
        <f t="shared" si="155"/>
        <v>2500</v>
      </c>
      <c r="AM155" s="191">
        <v>2500</v>
      </c>
      <c r="AN155" s="191"/>
      <c r="AO155" s="191"/>
      <c r="AP155" s="3634">
        <f t="shared" si="156"/>
        <v>4500</v>
      </c>
      <c r="AQ155" s="3634">
        <v>4500</v>
      </c>
      <c r="AR155" s="1261"/>
      <c r="AS155" s="1261"/>
      <c r="AT155" s="1261">
        <v>6416</v>
      </c>
      <c r="AU155" s="1261">
        <v>6416</v>
      </c>
      <c r="AV155" s="1261"/>
      <c r="AW155" s="1261">
        <v>0</v>
      </c>
      <c r="AX155" s="1261"/>
      <c r="AY155" s="1261">
        <f t="shared" si="158"/>
        <v>6416</v>
      </c>
      <c r="AZ155" s="1261">
        <v>6416</v>
      </c>
      <c r="BA155" s="1261"/>
      <c r="BB155" s="1261"/>
      <c r="BC155" s="1261"/>
      <c r="BD155" s="1261"/>
      <c r="BE155" s="1261"/>
      <c r="BF155" s="1261"/>
      <c r="BG155" s="3669">
        <v>6416</v>
      </c>
      <c r="BH155" s="1667"/>
      <c r="BI155" s="191">
        <f t="shared" si="161"/>
        <v>2000</v>
      </c>
      <c r="BJ155" s="196">
        <v>2022</v>
      </c>
      <c r="BK155" s="196" t="s">
        <v>2324</v>
      </c>
      <c r="BL155" s="196" t="s">
        <v>2327</v>
      </c>
      <c r="BM155" s="3153">
        <f t="shared" si="148"/>
        <v>99.236363636363635</v>
      </c>
      <c r="BN155" s="3153">
        <f t="shared" si="147"/>
        <v>100</v>
      </c>
      <c r="BO155" s="196" t="s">
        <v>66</v>
      </c>
      <c r="BP155" s="1659"/>
      <c r="BQ155" s="1370"/>
      <c r="BR155" s="1370"/>
      <c r="BS155" s="19"/>
      <c r="BT155" s="1370"/>
      <c r="BU155" s="1370"/>
      <c r="BV155" s="2927" t="s">
        <v>2497</v>
      </c>
      <c r="BW155" s="1370" t="s">
        <v>2503</v>
      </c>
      <c r="BX155" s="19"/>
      <c r="BY155" s="65"/>
      <c r="BZ155" s="300"/>
      <c r="CA155" s="300"/>
      <c r="CB155" s="300"/>
      <c r="CC155" s="300"/>
    </row>
    <row r="156" spans="1:81" s="2355" customFormat="1" ht="51">
      <c r="A156" s="2961">
        <v>20</v>
      </c>
      <c r="B156" s="3072" t="s">
        <v>943</v>
      </c>
      <c r="C156" s="2977" t="s">
        <v>860</v>
      </c>
      <c r="D156" s="2977" t="s">
        <v>944</v>
      </c>
      <c r="E156" s="3496" t="s">
        <v>305</v>
      </c>
      <c r="F156" s="3497" t="s">
        <v>945</v>
      </c>
      <c r="G156" s="3498">
        <v>2000</v>
      </c>
      <c r="H156" s="3498">
        <v>2000</v>
      </c>
      <c r="I156" s="3032"/>
      <c r="J156" s="3032"/>
      <c r="K156" s="3032">
        <v>2000</v>
      </c>
      <c r="L156" s="3032">
        <v>2000</v>
      </c>
      <c r="M156" s="191"/>
      <c r="N156" s="191"/>
      <c r="O156" s="196">
        <v>0</v>
      </c>
      <c r="P156" s="196"/>
      <c r="Q156" s="191"/>
      <c r="R156" s="191"/>
      <c r="S156" s="191">
        <f t="shared" si="159"/>
        <v>840</v>
      </c>
      <c r="T156" s="191">
        <v>840</v>
      </c>
      <c r="U156" s="191"/>
      <c r="V156" s="191"/>
      <c r="W156" s="191"/>
      <c r="X156" s="191"/>
      <c r="Y156" s="191">
        <f t="shared" si="150"/>
        <v>840</v>
      </c>
      <c r="Z156" s="191">
        <f t="shared" si="160"/>
        <v>0</v>
      </c>
      <c r="AA156" s="191"/>
      <c r="AB156" s="191"/>
      <c r="AC156" s="191"/>
      <c r="AD156" s="191">
        <f t="shared" si="153"/>
        <v>801.34299999999996</v>
      </c>
      <c r="AE156" s="196">
        <v>801.34299999999996</v>
      </c>
      <c r="AF156" s="191"/>
      <c r="AG156" s="191"/>
      <c r="AH156" s="191">
        <f t="shared" si="154"/>
        <v>0</v>
      </c>
      <c r="AI156" s="3034">
        <v>0</v>
      </c>
      <c r="AJ156" s="191"/>
      <c r="AK156" s="191"/>
      <c r="AL156" s="191">
        <f t="shared" si="155"/>
        <v>840</v>
      </c>
      <c r="AM156" s="191">
        <v>840</v>
      </c>
      <c r="AN156" s="191"/>
      <c r="AO156" s="191"/>
      <c r="AP156" s="3634">
        <f t="shared" si="156"/>
        <v>1840</v>
      </c>
      <c r="AQ156" s="3634">
        <v>1840</v>
      </c>
      <c r="AR156" s="1261"/>
      <c r="AS156" s="1261"/>
      <c r="AT156" s="1261">
        <f t="shared" si="157"/>
        <v>160</v>
      </c>
      <c r="AU156" s="1261">
        <v>160</v>
      </c>
      <c r="AV156" s="1261"/>
      <c r="AW156" s="1261">
        <v>0</v>
      </c>
      <c r="AX156" s="1261"/>
      <c r="AY156" s="1261">
        <f t="shared" si="158"/>
        <v>160</v>
      </c>
      <c r="AZ156" s="1261">
        <v>160</v>
      </c>
      <c r="BA156" s="1261"/>
      <c r="BB156" s="1261"/>
      <c r="BC156" s="1261"/>
      <c r="BD156" s="1261"/>
      <c r="BE156" s="1261"/>
      <c r="BF156" s="1261"/>
      <c r="BG156" s="3669">
        <v>160</v>
      </c>
      <c r="BH156" s="1667"/>
      <c r="BI156" s="191">
        <f t="shared" si="161"/>
        <v>1000</v>
      </c>
      <c r="BJ156" s="196">
        <v>2022</v>
      </c>
      <c r="BK156" s="196" t="s">
        <v>2324</v>
      </c>
      <c r="BL156" s="196" t="s">
        <v>2327</v>
      </c>
      <c r="BM156" s="3153">
        <f t="shared" si="148"/>
        <v>100</v>
      </c>
      <c r="BN156" s="3153">
        <f t="shared" si="147"/>
        <v>100</v>
      </c>
      <c r="BO156" s="196" t="s">
        <v>40</v>
      </c>
      <c r="BP156" s="1659"/>
      <c r="BQ156" s="1370"/>
      <c r="BR156" s="1370"/>
      <c r="BS156" s="19"/>
      <c r="BT156" s="1370"/>
      <c r="BU156" s="1370"/>
      <c r="BV156" s="2927" t="s">
        <v>2497</v>
      </c>
      <c r="BW156" s="1370" t="s">
        <v>2503</v>
      </c>
      <c r="BX156" s="19"/>
      <c r="BY156" s="65"/>
      <c r="BZ156" s="300"/>
      <c r="CA156" s="300"/>
      <c r="CB156" s="300"/>
      <c r="CC156" s="300"/>
    </row>
    <row r="157" spans="1:81" s="2355" customFormat="1" ht="51">
      <c r="A157" s="2961">
        <v>21</v>
      </c>
      <c r="B157" s="3071" t="s">
        <v>946</v>
      </c>
      <c r="C157" s="2977" t="s">
        <v>849</v>
      </c>
      <c r="D157" s="2977" t="s">
        <v>926</v>
      </c>
      <c r="E157" s="3496" t="s">
        <v>305</v>
      </c>
      <c r="F157" s="3497" t="s">
        <v>947</v>
      </c>
      <c r="G157" s="3498">
        <v>3500</v>
      </c>
      <c r="H157" s="3498">
        <v>3500</v>
      </c>
      <c r="I157" s="3032"/>
      <c r="J157" s="1863"/>
      <c r="K157" s="3032">
        <v>3500</v>
      </c>
      <c r="L157" s="1863">
        <v>3500</v>
      </c>
      <c r="M157" s="191"/>
      <c r="N157" s="191"/>
      <c r="O157" s="196">
        <v>18.256</v>
      </c>
      <c r="P157" s="196">
        <v>18.256</v>
      </c>
      <c r="Q157" s="191"/>
      <c r="R157" s="191"/>
      <c r="S157" s="191">
        <f t="shared" si="159"/>
        <v>1515</v>
      </c>
      <c r="T157" s="191">
        <v>1515</v>
      </c>
      <c r="U157" s="191"/>
      <c r="V157" s="191"/>
      <c r="W157" s="191"/>
      <c r="X157" s="191"/>
      <c r="Y157" s="191">
        <f t="shared" si="150"/>
        <v>1515</v>
      </c>
      <c r="Z157" s="191">
        <f t="shared" si="160"/>
        <v>18.256</v>
      </c>
      <c r="AA157" s="196">
        <v>18.256</v>
      </c>
      <c r="AB157" s="191"/>
      <c r="AC157" s="191"/>
      <c r="AD157" s="191">
        <f t="shared" si="153"/>
        <v>1506.373</v>
      </c>
      <c r="AE157" s="196">
        <v>1506.373</v>
      </c>
      <c r="AF157" s="191"/>
      <c r="AG157" s="191"/>
      <c r="AH157" s="191">
        <f t="shared" si="154"/>
        <v>18.256</v>
      </c>
      <c r="AI157" s="3034">
        <v>18.256</v>
      </c>
      <c r="AJ157" s="191"/>
      <c r="AK157" s="191"/>
      <c r="AL157" s="191">
        <f t="shared" si="155"/>
        <v>1515</v>
      </c>
      <c r="AM157" s="191">
        <v>1515</v>
      </c>
      <c r="AN157" s="191"/>
      <c r="AO157" s="191"/>
      <c r="AP157" s="3634">
        <f t="shared" si="156"/>
        <v>3265</v>
      </c>
      <c r="AQ157" s="3634">
        <v>3265</v>
      </c>
      <c r="AR157" s="1261"/>
      <c r="AS157" s="1261"/>
      <c r="AT157" s="1261">
        <f t="shared" si="157"/>
        <v>235</v>
      </c>
      <c r="AU157" s="1261">
        <v>235</v>
      </c>
      <c r="AV157" s="1261"/>
      <c r="AW157" s="1261">
        <v>0</v>
      </c>
      <c r="AX157" s="1261"/>
      <c r="AY157" s="1261">
        <f t="shared" si="158"/>
        <v>235</v>
      </c>
      <c r="AZ157" s="1261">
        <v>235</v>
      </c>
      <c r="BA157" s="1261"/>
      <c r="BB157" s="1261"/>
      <c r="BC157" s="1261"/>
      <c r="BD157" s="1261"/>
      <c r="BE157" s="1261"/>
      <c r="BF157" s="1261"/>
      <c r="BG157" s="3669">
        <v>235</v>
      </c>
      <c r="BH157" s="1667"/>
      <c r="BI157" s="191">
        <f t="shared" si="161"/>
        <v>1750</v>
      </c>
      <c r="BJ157" s="196">
        <v>2022</v>
      </c>
      <c r="BK157" s="196" t="s">
        <v>2324</v>
      </c>
      <c r="BL157" s="196" t="s">
        <v>2327</v>
      </c>
      <c r="BM157" s="3153">
        <f t="shared" si="148"/>
        <v>100</v>
      </c>
      <c r="BN157" s="3153">
        <f t="shared" si="147"/>
        <v>100</v>
      </c>
      <c r="BO157" s="196" t="s">
        <v>40</v>
      </c>
      <c r="BP157" s="1659"/>
      <c r="BQ157" s="1370"/>
      <c r="BR157" s="1370"/>
      <c r="BS157" s="19"/>
      <c r="BT157" s="1370"/>
      <c r="BU157" s="1370"/>
      <c r="BV157" s="2927" t="s">
        <v>2497</v>
      </c>
      <c r="BW157" s="1370" t="s">
        <v>2503</v>
      </c>
      <c r="BX157" s="19"/>
      <c r="BY157" s="65"/>
      <c r="BZ157" s="300"/>
      <c r="CA157" s="300"/>
      <c r="CB157" s="300"/>
      <c r="CC157" s="300"/>
    </row>
    <row r="158" spans="1:81" s="223" customFormat="1" ht="33.75" customHeight="1">
      <c r="A158" s="2197" t="s">
        <v>74</v>
      </c>
      <c r="B158" s="2044" t="s">
        <v>2420</v>
      </c>
      <c r="C158" s="1720"/>
      <c r="D158" s="1720"/>
      <c r="E158" s="3499"/>
      <c r="F158" s="3500"/>
      <c r="G158" s="3501">
        <f>SUM(G159:G160)</f>
        <v>11300</v>
      </c>
      <c r="H158" s="3501">
        <f t="shared" ref="H158:BG158" si="162">SUM(H159:H160)</f>
        <v>11291</v>
      </c>
      <c r="I158" s="2047">
        <f t="shared" si="162"/>
        <v>0</v>
      </c>
      <c r="J158" s="2047">
        <f t="shared" si="162"/>
        <v>9</v>
      </c>
      <c r="K158" s="2047">
        <f t="shared" si="162"/>
        <v>11291</v>
      </c>
      <c r="L158" s="2047">
        <f t="shared" si="162"/>
        <v>11291</v>
      </c>
      <c r="M158" s="2047">
        <f t="shared" si="162"/>
        <v>605</v>
      </c>
      <c r="N158" s="2047">
        <f t="shared" si="162"/>
        <v>605</v>
      </c>
      <c r="O158" s="2047">
        <f t="shared" si="162"/>
        <v>0</v>
      </c>
      <c r="P158" s="2047">
        <f t="shared" si="162"/>
        <v>0</v>
      </c>
      <c r="Q158" s="2047">
        <f t="shared" si="162"/>
        <v>0</v>
      </c>
      <c r="R158" s="2047">
        <f t="shared" si="162"/>
        <v>0</v>
      </c>
      <c r="S158" s="2047">
        <f t="shared" si="162"/>
        <v>2260</v>
      </c>
      <c r="T158" s="2047">
        <f t="shared" si="162"/>
        <v>2260</v>
      </c>
      <c r="U158" s="2047">
        <f t="shared" si="162"/>
        <v>0</v>
      </c>
      <c r="V158" s="2047">
        <f t="shared" si="162"/>
        <v>0</v>
      </c>
      <c r="W158" s="2047"/>
      <c r="X158" s="2047"/>
      <c r="Y158" s="2047">
        <f t="shared" si="150"/>
        <v>2260</v>
      </c>
      <c r="Z158" s="2047">
        <f t="shared" si="162"/>
        <v>0</v>
      </c>
      <c r="AA158" s="2047">
        <f t="shared" si="162"/>
        <v>0</v>
      </c>
      <c r="AB158" s="2047">
        <f t="shared" si="162"/>
        <v>0</v>
      </c>
      <c r="AC158" s="2047">
        <f t="shared" si="162"/>
        <v>0</v>
      </c>
      <c r="AD158" s="2047">
        <f t="shared" si="162"/>
        <v>474.5</v>
      </c>
      <c r="AE158" s="2047">
        <f t="shared" si="162"/>
        <v>474.5</v>
      </c>
      <c r="AF158" s="2047">
        <f t="shared" si="162"/>
        <v>0</v>
      </c>
      <c r="AG158" s="2047">
        <f t="shared" si="162"/>
        <v>0</v>
      </c>
      <c r="AH158" s="2047">
        <f t="shared" si="162"/>
        <v>0</v>
      </c>
      <c r="AI158" s="2047">
        <f t="shared" si="162"/>
        <v>0</v>
      </c>
      <c r="AJ158" s="2047">
        <f t="shared" si="162"/>
        <v>0</v>
      </c>
      <c r="AK158" s="2047">
        <f t="shared" si="162"/>
        <v>0</v>
      </c>
      <c r="AL158" s="2047">
        <f t="shared" si="162"/>
        <v>2260</v>
      </c>
      <c r="AM158" s="2047">
        <f t="shared" si="162"/>
        <v>2260</v>
      </c>
      <c r="AN158" s="2047">
        <f t="shared" si="162"/>
        <v>0</v>
      </c>
      <c r="AO158" s="2047">
        <f t="shared" si="162"/>
        <v>0</v>
      </c>
      <c r="AP158" s="3501">
        <f t="shared" si="162"/>
        <v>2260</v>
      </c>
      <c r="AQ158" s="3501">
        <f t="shared" si="162"/>
        <v>2260</v>
      </c>
      <c r="AR158" s="3305">
        <f t="shared" si="162"/>
        <v>0</v>
      </c>
      <c r="AS158" s="3305">
        <f t="shared" si="162"/>
        <v>0</v>
      </c>
      <c r="AT158" s="3305">
        <f t="shared" si="162"/>
        <v>9031</v>
      </c>
      <c r="AU158" s="3305">
        <f t="shared" si="162"/>
        <v>9031</v>
      </c>
      <c r="AV158" s="3305">
        <f t="shared" si="162"/>
        <v>0</v>
      </c>
      <c r="AW158" s="3305">
        <f t="shared" si="162"/>
        <v>0</v>
      </c>
      <c r="AX158" s="3305">
        <f t="shared" si="162"/>
        <v>0</v>
      </c>
      <c r="AY158" s="3305">
        <f t="shared" si="162"/>
        <v>2166</v>
      </c>
      <c r="AZ158" s="3305">
        <f t="shared" si="162"/>
        <v>2166</v>
      </c>
      <c r="BA158" s="3305">
        <f t="shared" si="162"/>
        <v>0</v>
      </c>
      <c r="BB158" s="3305">
        <f t="shared" si="162"/>
        <v>0</v>
      </c>
      <c r="BC158" s="3305">
        <f t="shared" si="162"/>
        <v>0</v>
      </c>
      <c r="BD158" s="3305">
        <f t="shared" si="162"/>
        <v>0</v>
      </c>
      <c r="BE158" s="3305">
        <f t="shared" si="162"/>
        <v>0</v>
      </c>
      <c r="BF158" s="3305">
        <f t="shared" si="162"/>
        <v>0</v>
      </c>
      <c r="BG158" s="3674">
        <f t="shared" si="162"/>
        <v>8661</v>
      </c>
      <c r="BH158" s="1655"/>
      <c r="BI158" s="193"/>
      <c r="BJ158" s="1892"/>
      <c r="BK158" s="1892"/>
      <c r="BL158" s="1892"/>
      <c r="BM158" s="1891">
        <f t="shared" si="148"/>
        <v>96.723053759631554</v>
      </c>
      <c r="BN158" s="1891">
        <f t="shared" si="147"/>
        <v>95.903000775107955</v>
      </c>
      <c r="BO158" s="1892"/>
      <c r="BP158" s="1693"/>
      <c r="BQ158" s="1369"/>
      <c r="BR158" s="1369"/>
      <c r="BS158" s="1617"/>
      <c r="BT158" s="1369">
        <v>8660.7000000000007</v>
      </c>
      <c r="BU158" s="1369"/>
      <c r="BV158" s="2927" t="s">
        <v>2497</v>
      </c>
      <c r="BW158" s="1370" t="s">
        <v>2503</v>
      </c>
      <c r="BX158" s="1617"/>
      <c r="BY158" s="3232"/>
      <c r="BZ158" s="362"/>
      <c r="CA158" s="362"/>
      <c r="CB158" s="362"/>
      <c r="CC158" s="362"/>
    </row>
    <row r="159" spans="1:81" s="2363" customFormat="1" ht="54.75" customHeight="1">
      <c r="A159" s="2194" t="s">
        <v>46</v>
      </c>
      <c r="B159" s="3071" t="s">
        <v>948</v>
      </c>
      <c r="C159" s="2977" t="s">
        <v>832</v>
      </c>
      <c r="D159" s="2977" t="s">
        <v>949</v>
      </c>
      <c r="E159" s="3496" t="s">
        <v>206</v>
      </c>
      <c r="F159" s="3497" t="s">
        <v>950</v>
      </c>
      <c r="G159" s="1514">
        <v>9000</v>
      </c>
      <c r="H159" s="1514">
        <v>9000</v>
      </c>
      <c r="I159" s="3082"/>
      <c r="J159" s="3082"/>
      <c r="K159" s="3082">
        <v>9000</v>
      </c>
      <c r="L159" s="3082">
        <v>9000</v>
      </c>
      <c r="M159" s="1878">
        <v>605</v>
      </c>
      <c r="N159" s="1878">
        <v>605</v>
      </c>
      <c r="O159" s="3124"/>
      <c r="P159" s="3124"/>
      <c r="Q159" s="1878"/>
      <c r="R159" s="1878"/>
      <c r="S159" s="1878">
        <f t="shared" si="159"/>
        <v>1800</v>
      </c>
      <c r="T159" s="1878">
        <v>1800</v>
      </c>
      <c r="U159" s="1878"/>
      <c r="V159" s="1878"/>
      <c r="W159" s="1878"/>
      <c r="X159" s="1878"/>
      <c r="Y159" s="1878">
        <f t="shared" si="150"/>
        <v>1800</v>
      </c>
      <c r="Z159" s="1878">
        <f t="shared" si="160"/>
        <v>0</v>
      </c>
      <c r="AA159" s="1878"/>
      <c r="AB159" s="1878"/>
      <c r="AC159" s="1878"/>
      <c r="AD159" s="3124">
        <f t="shared" si="153"/>
        <v>474.5</v>
      </c>
      <c r="AE159" s="3124">
        <v>474.5</v>
      </c>
      <c r="AF159" s="1878"/>
      <c r="AG159" s="1878"/>
      <c r="AH159" s="3124">
        <f t="shared" si="154"/>
        <v>0</v>
      </c>
      <c r="AI159" s="1878"/>
      <c r="AJ159" s="1878"/>
      <c r="AK159" s="1878"/>
      <c r="AL159" s="3124">
        <f t="shared" si="155"/>
        <v>1800</v>
      </c>
      <c r="AM159" s="1878">
        <v>1800</v>
      </c>
      <c r="AN159" s="1878"/>
      <c r="AO159" s="1878"/>
      <c r="AP159" s="3640">
        <f t="shared" si="156"/>
        <v>1800</v>
      </c>
      <c r="AQ159" s="3641">
        <v>1800</v>
      </c>
      <c r="AR159" s="3306"/>
      <c r="AS159" s="3306"/>
      <c r="AT159" s="3306">
        <f t="shared" si="157"/>
        <v>7200</v>
      </c>
      <c r="AU159" s="3306">
        <v>7200</v>
      </c>
      <c r="AV159" s="3306"/>
      <c r="AW159" s="3306">
        <v>0</v>
      </c>
      <c r="AX159" s="3306"/>
      <c r="AY159" s="3306">
        <f t="shared" si="158"/>
        <v>1600</v>
      </c>
      <c r="AZ159" s="3306">
        <v>1600</v>
      </c>
      <c r="BA159" s="3306"/>
      <c r="BB159" s="3306"/>
      <c r="BC159" s="3306"/>
      <c r="BD159" s="3306"/>
      <c r="BE159" s="3306"/>
      <c r="BF159" s="3306"/>
      <c r="BG159" s="3680">
        <v>6905</v>
      </c>
      <c r="BH159" s="191"/>
      <c r="BI159" s="191">
        <f t="shared" si="161"/>
        <v>0</v>
      </c>
      <c r="BJ159" s="196">
        <v>2023</v>
      </c>
      <c r="BK159" s="196" t="s">
        <v>2322</v>
      </c>
      <c r="BL159" s="196" t="s">
        <v>2327</v>
      </c>
      <c r="BM159" s="3153">
        <f t="shared" si="148"/>
        <v>96.722222222222214</v>
      </c>
      <c r="BN159" s="3153">
        <f t="shared" si="147"/>
        <v>95.902777777777786</v>
      </c>
      <c r="BO159" s="196" t="s">
        <v>40</v>
      </c>
      <c r="BP159" s="1659"/>
      <c r="BQ159" s="1370"/>
      <c r="BR159" s="1370"/>
      <c r="BS159" s="19"/>
      <c r="BT159" s="3170">
        <f>BT158/AU158</f>
        <v>0.95899678883844541</v>
      </c>
      <c r="BU159" s="3170"/>
      <c r="BV159" s="2927" t="s">
        <v>2497</v>
      </c>
      <c r="BW159" s="1370" t="s">
        <v>2503</v>
      </c>
      <c r="BX159" s="19">
        <f>H159*0.7</f>
        <v>6300</v>
      </c>
      <c r="BY159" s="65">
        <f>BX159-AQ159</f>
        <v>4500</v>
      </c>
      <c r="BZ159" s="595"/>
      <c r="CA159" s="595"/>
      <c r="CB159" s="595"/>
      <c r="CC159" s="595"/>
    </row>
    <row r="160" spans="1:81" s="2363" customFormat="1" ht="42" customHeight="1">
      <c r="A160" s="2194" t="s">
        <v>48</v>
      </c>
      <c r="B160" s="3072" t="s">
        <v>951</v>
      </c>
      <c r="C160" s="2977" t="s">
        <v>889</v>
      </c>
      <c r="D160" s="2977" t="s">
        <v>952</v>
      </c>
      <c r="E160" s="3496" t="s">
        <v>206</v>
      </c>
      <c r="F160" s="3497" t="s">
        <v>953</v>
      </c>
      <c r="G160" s="1514">
        <v>2300</v>
      </c>
      <c r="H160" s="1514">
        <v>2291</v>
      </c>
      <c r="I160" s="3082"/>
      <c r="J160" s="3082">
        <v>9</v>
      </c>
      <c r="K160" s="3082">
        <v>2291</v>
      </c>
      <c r="L160" s="3082">
        <v>2291</v>
      </c>
      <c r="M160" s="1878"/>
      <c r="N160" s="1878"/>
      <c r="O160" s="3124"/>
      <c r="P160" s="3124"/>
      <c r="Q160" s="1878"/>
      <c r="R160" s="1878"/>
      <c r="S160" s="1878">
        <f t="shared" si="159"/>
        <v>460</v>
      </c>
      <c r="T160" s="1878">
        <v>460</v>
      </c>
      <c r="U160" s="1878"/>
      <c r="V160" s="1878"/>
      <c r="W160" s="1878"/>
      <c r="X160" s="1878"/>
      <c r="Y160" s="1878">
        <f t="shared" si="150"/>
        <v>460</v>
      </c>
      <c r="Z160" s="1878">
        <f t="shared" si="160"/>
        <v>0</v>
      </c>
      <c r="AA160" s="1878"/>
      <c r="AB160" s="1878"/>
      <c r="AC160" s="1878"/>
      <c r="AD160" s="1878">
        <f t="shared" si="153"/>
        <v>0</v>
      </c>
      <c r="AE160" s="1878"/>
      <c r="AF160" s="1878"/>
      <c r="AG160" s="1878"/>
      <c r="AH160" s="1878">
        <f t="shared" si="154"/>
        <v>0</v>
      </c>
      <c r="AI160" s="1878"/>
      <c r="AJ160" s="1878"/>
      <c r="AK160" s="1878"/>
      <c r="AL160" s="1878">
        <f t="shared" si="155"/>
        <v>460</v>
      </c>
      <c r="AM160" s="1878">
        <v>460</v>
      </c>
      <c r="AN160" s="1878"/>
      <c r="AO160" s="1878"/>
      <c r="AP160" s="3641">
        <f t="shared" si="156"/>
        <v>460</v>
      </c>
      <c r="AQ160" s="3641">
        <v>460</v>
      </c>
      <c r="AR160" s="3306"/>
      <c r="AS160" s="3306"/>
      <c r="AT160" s="3306">
        <f t="shared" si="157"/>
        <v>1831</v>
      </c>
      <c r="AU160" s="3306">
        <v>1831</v>
      </c>
      <c r="AV160" s="3306"/>
      <c r="AW160" s="3306">
        <v>0</v>
      </c>
      <c r="AX160" s="3306"/>
      <c r="AY160" s="3306">
        <f t="shared" si="158"/>
        <v>566</v>
      </c>
      <c r="AZ160" s="3306">
        <v>566</v>
      </c>
      <c r="BA160" s="3306"/>
      <c r="BB160" s="3306"/>
      <c r="BC160" s="3306"/>
      <c r="BD160" s="3306"/>
      <c r="BE160" s="3306"/>
      <c r="BF160" s="3306"/>
      <c r="BG160" s="3680">
        <v>1756</v>
      </c>
      <c r="BH160" s="191"/>
      <c r="BI160" s="191">
        <f t="shared" si="161"/>
        <v>0</v>
      </c>
      <c r="BJ160" s="196">
        <v>2023</v>
      </c>
      <c r="BK160" s="196" t="s">
        <v>2322</v>
      </c>
      <c r="BL160" s="196" t="s">
        <v>2327</v>
      </c>
      <c r="BM160" s="3153">
        <f t="shared" si="148"/>
        <v>96.726320384111744</v>
      </c>
      <c r="BN160" s="3153">
        <f t="shared" si="147"/>
        <v>95.903877662479516</v>
      </c>
      <c r="BO160" s="196" t="s">
        <v>40</v>
      </c>
      <c r="BP160" s="1659"/>
      <c r="BQ160" s="1370"/>
      <c r="BR160" s="1370"/>
      <c r="BS160" s="19"/>
      <c r="BT160" s="1370"/>
      <c r="BU160" s="1370"/>
      <c r="BV160" s="2927" t="s">
        <v>2497</v>
      </c>
      <c r="BW160" s="1370" t="s">
        <v>2503</v>
      </c>
      <c r="BX160" s="19">
        <f>H160*0.7</f>
        <v>1603.6999999999998</v>
      </c>
      <c r="BY160" s="65">
        <f>BX160-AQ160</f>
        <v>1143.6999999999998</v>
      </c>
      <c r="BZ160" s="595"/>
      <c r="CA160" s="595"/>
      <c r="CB160" s="595"/>
      <c r="CC160" s="595"/>
    </row>
    <row r="161" spans="1:81" s="28" customFormat="1" ht="28.5" customHeight="1">
      <c r="A161" s="2195" t="s">
        <v>52</v>
      </c>
      <c r="B161" s="1661" t="s">
        <v>61</v>
      </c>
      <c r="C161" s="1653"/>
      <c r="D161" s="1653"/>
      <c r="E161" s="1504"/>
      <c r="F161" s="1504"/>
      <c r="G161" s="1453">
        <f t="shared" ref="G161:AO161" si="163">G162+G183</f>
        <v>183947</v>
      </c>
      <c r="H161" s="1453">
        <f t="shared" si="163"/>
        <v>176097.04800000001</v>
      </c>
      <c r="I161" s="1655">
        <f t="shared" si="163"/>
        <v>6499</v>
      </c>
      <c r="J161" s="1655">
        <f t="shared" si="163"/>
        <v>50.951999999999998</v>
      </c>
      <c r="K161" s="1655">
        <f t="shared" si="163"/>
        <v>183896</v>
      </c>
      <c r="L161" s="1655">
        <f t="shared" si="163"/>
        <v>177397</v>
      </c>
      <c r="M161" s="1655">
        <f t="shared" si="163"/>
        <v>91416</v>
      </c>
      <c r="N161" s="1655">
        <f t="shared" si="163"/>
        <v>58638</v>
      </c>
      <c r="O161" s="1655">
        <f t="shared" si="163"/>
        <v>7638.8809999999994</v>
      </c>
      <c r="P161" s="1655">
        <f t="shared" si="163"/>
        <v>7638.8809999999994</v>
      </c>
      <c r="Q161" s="1655">
        <f t="shared" si="163"/>
        <v>0</v>
      </c>
      <c r="R161" s="1655">
        <f t="shared" si="163"/>
        <v>0</v>
      </c>
      <c r="S161" s="1655">
        <f t="shared" si="163"/>
        <v>41081</v>
      </c>
      <c r="T161" s="1655">
        <f t="shared" si="163"/>
        <v>41081</v>
      </c>
      <c r="U161" s="1655">
        <f t="shared" si="163"/>
        <v>0</v>
      </c>
      <c r="V161" s="1655">
        <f t="shared" si="163"/>
        <v>0</v>
      </c>
      <c r="W161" s="1655"/>
      <c r="X161" s="1655"/>
      <c r="Y161" s="1655">
        <f t="shared" si="150"/>
        <v>41081</v>
      </c>
      <c r="Z161" s="1655">
        <f t="shared" si="163"/>
        <v>6315.9210000000003</v>
      </c>
      <c r="AA161" s="1655">
        <f t="shared" si="163"/>
        <v>6315.9210000000003</v>
      </c>
      <c r="AB161" s="1655">
        <f t="shared" si="163"/>
        <v>0</v>
      </c>
      <c r="AC161" s="1655">
        <f t="shared" si="163"/>
        <v>0</v>
      </c>
      <c r="AD161" s="1655">
        <f t="shared" si="163"/>
        <v>27514.067999999999</v>
      </c>
      <c r="AE161" s="1655">
        <f t="shared" si="163"/>
        <v>27514.067999999999</v>
      </c>
      <c r="AF161" s="1655">
        <f t="shared" si="163"/>
        <v>0</v>
      </c>
      <c r="AG161" s="1655">
        <f t="shared" si="163"/>
        <v>0</v>
      </c>
      <c r="AH161" s="1655">
        <f t="shared" si="163"/>
        <v>7638.8809999999994</v>
      </c>
      <c r="AI161" s="1655">
        <f t="shared" si="163"/>
        <v>7638.8809999999994</v>
      </c>
      <c r="AJ161" s="1655">
        <f t="shared" si="163"/>
        <v>0</v>
      </c>
      <c r="AK161" s="1655">
        <f t="shared" si="163"/>
        <v>0</v>
      </c>
      <c r="AL161" s="1655">
        <f t="shared" si="163"/>
        <v>41081</v>
      </c>
      <c r="AM161" s="1655">
        <f t="shared" si="163"/>
        <v>41081</v>
      </c>
      <c r="AN161" s="1655">
        <f t="shared" si="163"/>
        <v>0</v>
      </c>
      <c r="AO161" s="1655">
        <f t="shared" si="163"/>
        <v>0</v>
      </c>
      <c r="AP161" s="1453">
        <f t="shared" ref="AP161:BG161" si="164">AP162+AP183</f>
        <v>103584.447</v>
      </c>
      <c r="AQ161" s="1453">
        <f t="shared" si="164"/>
        <v>103584.447</v>
      </c>
      <c r="AR161" s="1656">
        <f t="shared" si="164"/>
        <v>0</v>
      </c>
      <c r="AS161" s="1656">
        <f t="shared" si="164"/>
        <v>0</v>
      </c>
      <c r="AT161" s="1656">
        <f t="shared" si="164"/>
        <v>74812.553</v>
      </c>
      <c r="AU161" s="1656">
        <f t="shared" si="164"/>
        <v>72512.553</v>
      </c>
      <c r="AV161" s="1656">
        <f t="shared" si="164"/>
        <v>0</v>
      </c>
      <c r="AW161" s="1656">
        <f t="shared" si="164"/>
        <v>0</v>
      </c>
      <c r="AX161" s="1656">
        <f t="shared" si="164"/>
        <v>0</v>
      </c>
      <c r="AY161" s="1656">
        <f t="shared" si="164"/>
        <v>74463.603000000003</v>
      </c>
      <c r="AZ161" s="1656">
        <f t="shared" si="164"/>
        <v>72463.603000000003</v>
      </c>
      <c r="BA161" s="1656">
        <f t="shared" si="164"/>
        <v>0</v>
      </c>
      <c r="BB161" s="1656">
        <f t="shared" si="164"/>
        <v>3000</v>
      </c>
      <c r="BC161" s="1656">
        <f t="shared" si="164"/>
        <v>0</v>
      </c>
      <c r="BD161" s="1656">
        <f t="shared" si="164"/>
        <v>0</v>
      </c>
      <c r="BE161" s="1656">
        <f t="shared" si="164"/>
        <v>0</v>
      </c>
      <c r="BF161" s="1656">
        <f t="shared" si="164"/>
        <v>0</v>
      </c>
      <c r="BG161" s="3668">
        <f t="shared" si="164"/>
        <v>53217</v>
      </c>
      <c r="BH161" s="1655">
        <f>'PL 3 PB DATP'!H23</f>
        <v>53217</v>
      </c>
      <c r="BI161" s="1655" t="e">
        <f>SUM(BI163:BI854)</f>
        <v>#REF!</v>
      </c>
      <c r="BJ161" s="1658"/>
      <c r="BK161" s="1658"/>
      <c r="BL161" s="1658"/>
      <c r="BM161" s="1692">
        <f>(BH161+AQ161)/H161</f>
        <v>0.89042632333053062</v>
      </c>
      <c r="BN161" s="1669"/>
      <c r="BO161" s="1658"/>
      <c r="BP161" s="1659"/>
      <c r="BQ161" s="3279">
        <f>BQ162+BQ183</f>
        <v>53216.999999999964</v>
      </c>
      <c r="BR161" s="1370"/>
      <c r="BS161" s="19"/>
      <c r="BT161" s="1370"/>
      <c r="BU161" s="1370"/>
      <c r="BV161" s="2927" t="s">
        <v>2497</v>
      </c>
      <c r="BW161" s="1370"/>
      <c r="BX161" s="1793">
        <f>BH161/AU161</f>
        <v>0.73390051512873911</v>
      </c>
      <c r="BY161" s="53">
        <f>BG161-BH161</f>
        <v>0</v>
      </c>
    </row>
    <row r="162" spans="1:81" s="28" customFormat="1" ht="51" customHeight="1">
      <c r="A162" s="2195" t="s">
        <v>73</v>
      </c>
      <c r="B162" s="1661" t="s">
        <v>2422</v>
      </c>
      <c r="C162" s="1653"/>
      <c r="D162" s="1653"/>
      <c r="E162" s="1504"/>
      <c r="F162" s="1504"/>
      <c r="G162" s="1453">
        <f>SUM(G163:G182)</f>
        <v>182947</v>
      </c>
      <c r="H162" s="1453">
        <f t="shared" ref="H162:BG162" si="165">SUM(H163:H182)</f>
        <v>175118</v>
      </c>
      <c r="I162" s="1655">
        <f t="shared" si="165"/>
        <v>6499</v>
      </c>
      <c r="J162" s="1655">
        <f t="shared" si="165"/>
        <v>30</v>
      </c>
      <c r="K162" s="1655">
        <f t="shared" si="165"/>
        <v>182917</v>
      </c>
      <c r="L162" s="1655">
        <f t="shared" si="165"/>
        <v>176418</v>
      </c>
      <c r="M162" s="1655">
        <f t="shared" si="165"/>
        <v>90974</v>
      </c>
      <c r="N162" s="1655">
        <f t="shared" si="165"/>
        <v>58196</v>
      </c>
      <c r="O162" s="1655">
        <f t="shared" si="165"/>
        <v>7638.8809999999994</v>
      </c>
      <c r="P162" s="1655">
        <f t="shared" si="165"/>
        <v>7638.8809999999994</v>
      </c>
      <c r="Q162" s="1655">
        <f t="shared" si="165"/>
        <v>0</v>
      </c>
      <c r="R162" s="1655">
        <f t="shared" si="165"/>
        <v>0</v>
      </c>
      <c r="S162" s="1655">
        <f t="shared" si="165"/>
        <v>40881</v>
      </c>
      <c r="T162" s="1655">
        <f t="shared" si="165"/>
        <v>40881</v>
      </c>
      <c r="U162" s="1655">
        <f t="shared" si="165"/>
        <v>0</v>
      </c>
      <c r="V162" s="1655">
        <f t="shared" si="165"/>
        <v>0</v>
      </c>
      <c r="W162" s="1655"/>
      <c r="X162" s="1655"/>
      <c r="Y162" s="1655">
        <f t="shared" si="150"/>
        <v>40881</v>
      </c>
      <c r="Z162" s="1655">
        <f t="shared" si="165"/>
        <v>6315.9210000000003</v>
      </c>
      <c r="AA162" s="1655">
        <f t="shared" si="165"/>
        <v>6315.9210000000003</v>
      </c>
      <c r="AB162" s="1655">
        <f t="shared" si="165"/>
        <v>0</v>
      </c>
      <c r="AC162" s="1655">
        <f t="shared" si="165"/>
        <v>0</v>
      </c>
      <c r="AD162" s="1655">
        <f t="shared" si="165"/>
        <v>27314.067999999999</v>
      </c>
      <c r="AE162" s="1655">
        <f t="shared" si="165"/>
        <v>27314.067999999999</v>
      </c>
      <c r="AF162" s="1655">
        <f t="shared" si="165"/>
        <v>0</v>
      </c>
      <c r="AG162" s="1655">
        <f t="shared" si="165"/>
        <v>0</v>
      </c>
      <c r="AH162" s="1655">
        <f t="shared" si="165"/>
        <v>7638.8809999999994</v>
      </c>
      <c r="AI162" s="1655">
        <f t="shared" si="165"/>
        <v>7638.8809999999994</v>
      </c>
      <c r="AJ162" s="1655">
        <f t="shared" si="165"/>
        <v>0</v>
      </c>
      <c r="AK162" s="1655">
        <f t="shared" si="165"/>
        <v>0</v>
      </c>
      <c r="AL162" s="1655">
        <f t="shared" si="165"/>
        <v>40881</v>
      </c>
      <c r="AM162" s="1655">
        <f t="shared" si="165"/>
        <v>40881</v>
      </c>
      <c r="AN162" s="1655">
        <f t="shared" si="165"/>
        <v>0</v>
      </c>
      <c r="AO162" s="1655">
        <f t="shared" si="165"/>
        <v>0</v>
      </c>
      <c r="AP162" s="1453">
        <f t="shared" si="165"/>
        <v>103384.447</v>
      </c>
      <c r="AQ162" s="1453">
        <f t="shared" si="165"/>
        <v>103384.447</v>
      </c>
      <c r="AR162" s="1656">
        <f t="shared" si="165"/>
        <v>0</v>
      </c>
      <c r="AS162" s="1656">
        <f t="shared" si="165"/>
        <v>0</v>
      </c>
      <c r="AT162" s="1656">
        <f t="shared" si="165"/>
        <v>74033.553</v>
      </c>
      <c r="AU162" s="1656">
        <f t="shared" si="165"/>
        <v>71733.553</v>
      </c>
      <c r="AV162" s="1656">
        <f t="shared" si="165"/>
        <v>0</v>
      </c>
      <c r="AW162" s="1656">
        <f t="shared" si="165"/>
        <v>0</v>
      </c>
      <c r="AX162" s="1656">
        <f t="shared" si="165"/>
        <v>0</v>
      </c>
      <c r="AY162" s="1656">
        <f t="shared" si="165"/>
        <v>73733.553</v>
      </c>
      <c r="AZ162" s="1656">
        <f t="shared" si="165"/>
        <v>71733.553</v>
      </c>
      <c r="BA162" s="1656">
        <f t="shared" si="165"/>
        <v>0</v>
      </c>
      <c r="BB162" s="1656">
        <f t="shared" si="165"/>
        <v>3000</v>
      </c>
      <c r="BC162" s="1656">
        <f t="shared" si="165"/>
        <v>0</v>
      </c>
      <c r="BD162" s="1656">
        <f t="shared" si="165"/>
        <v>0</v>
      </c>
      <c r="BE162" s="1656">
        <f t="shared" si="165"/>
        <v>0</v>
      </c>
      <c r="BF162" s="1656">
        <f t="shared" si="165"/>
        <v>0</v>
      </c>
      <c r="BG162" s="3668">
        <f t="shared" si="165"/>
        <v>52545</v>
      </c>
      <c r="BH162" s="1655"/>
      <c r="BI162" s="1655"/>
      <c r="BJ162" s="1691"/>
      <c r="BK162" s="1691"/>
      <c r="BL162" s="1691"/>
      <c r="BM162" s="1692">
        <f>(BG162+AQ162)/H162*100</f>
        <v>89.04250105643051</v>
      </c>
      <c r="BN162" s="1692">
        <f t="shared" si="147"/>
        <v>73.25024037217284</v>
      </c>
      <c r="BO162" s="1691"/>
      <c r="BP162" s="1693"/>
      <c r="BQ162" s="2316">
        <f>SUM(BQ163:BQ176,BQ177:BQ182)</f>
        <v>52545.229888995855</v>
      </c>
      <c r="BR162" s="1369"/>
      <c r="BS162" s="1617"/>
      <c r="BT162" s="1369"/>
      <c r="BU162" s="1369"/>
      <c r="BV162" s="2916" t="s">
        <v>2497</v>
      </c>
      <c r="BW162" s="1369"/>
      <c r="BX162" s="1902">
        <f>(BG162+AQ162)/H162</f>
        <v>0.89042501056430512</v>
      </c>
      <c r="BY162" s="53"/>
      <c r="BZ162" s="28">
        <v>69103</v>
      </c>
    </row>
    <row r="163" spans="1:81" s="2571" customFormat="1" ht="39" customHeight="1">
      <c r="A163" s="2961">
        <v>1</v>
      </c>
      <c r="B163" s="2962" t="s">
        <v>522</v>
      </c>
      <c r="C163" s="1645" t="s">
        <v>523</v>
      </c>
      <c r="D163" s="1645"/>
      <c r="E163" s="3456" t="s">
        <v>305</v>
      </c>
      <c r="F163" s="3456" t="s">
        <v>525</v>
      </c>
      <c r="G163" s="3484">
        <f t="shared" ref="G163:G179" si="166">H163+I163+J163</f>
        <v>20000</v>
      </c>
      <c r="H163" s="3487">
        <v>20000</v>
      </c>
      <c r="I163" s="94"/>
      <c r="J163" s="3073"/>
      <c r="K163" s="1686">
        <v>20000</v>
      </c>
      <c r="L163" s="1686">
        <v>20000</v>
      </c>
      <c r="M163" s="1686">
        <v>12270</v>
      </c>
      <c r="N163" s="1686">
        <v>9400</v>
      </c>
      <c r="O163" s="1863">
        <f t="shared" ref="O163:O184" si="167">P163+Q163+R163</f>
        <v>1394.088</v>
      </c>
      <c r="P163" s="1686">
        <v>1394.088</v>
      </c>
      <c r="Q163" s="1686"/>
      <c r="R163" s="1686"/>
      <c r="S163" s="1863">
        <f t="shared" si="159"/>
        <v>4000</v>
      </c>
      <c r="T163" s="1686">
        <v>4000</v>
      </c>
      <c r="U163" s="1686"/>
      <c r="V163" s="1686"/>
      <c r="W163" s="1686"/>
      <c r="X163" s="1686"/>
      <c r="Y163" s="1686">
        <f t="shared" si="150"/>
        <v>4000</v>
      </c>
      <c r="Z163" s="1863">
        <f t="shared" si="160"/>
        <v>1394.088</v>
      </c>
      <c r="AA163" s="1686">
        <v>1394.088</v>
      </c>
      <c r="AB163" s="1686"/>
      <c r="AC163" s="1686"/>
      <c r="AD163" s="1863">
        <f t="shared" si="153"/>
        <v>4000</v>
      </c>
      <c r="AE163" s="1686">
        <v>4000</v>
      </c>
      <c r="AF163" s="1686"/>
      <c r="AG163" s="1686"/>
      <c r="AH163" s="1863">
        <f t="shared" si="154"/>
        <v>1394.088</v>
      </c>
      <c r="AI163" s="1686">
        <f>P163</f>
        <v>1394.088</v>
      </c>
      <c r="AJ163" s="1686"/>
      <c r="AK163" s="1686"/>
      <c r="AL163" s="1863">
        <f t="shared" si="155"/>
        <v>4000</v>
      </c>
      <c r="AM163" s="1686">
        <f>T163</f>
        <v>4000</v>
      </c>
      <c r="AN163" s="1686"/>
      <c r="AO163" s="1686"/>
      <c r="AP163" s="3484">
        <f t="shared" si="156"/>
        <v>12000</v>
      </c>
      <c r="AQ163" s="1513">
        <v>12000</v>
      </c>
      <c r="AR163" s="3290"/>
      <c r="AS163" s="3290"/>
      <c r="AT163" s="3291">
        <f t="shared" si="157"/>
        <v>8000</v>
      </c>
      <c r="AU163" s="3290">
        <f>L163-AQ163</f>
        <v>8000</v>
      </c>
      <c r="AV163" s="3290"/>
      <c r="AW163" s="3290"/>
      <c r="AX163" s="3290"/>
      <c r="AY163" s="3291">
        <f t="shared" si="158"/>
        <v>8000</v>
      </c>
      <c r="AZ163" s="3290">
        <f>AU163</f>
        <v>8000</v>
      </c>
      <c r="BA163" s="3290"/>
      <c r="BB163" s="3290"/>
      <c r="BC163" s="3290"/>
      <c r="BD163" s="3290"/>
      <c r="BE163" s="3290"/>
      <c r="BF163" s="3290"/>
      <c r="BG163" s="3669">
        <v>5809</v>
      </c>
      <c r="BH163" s="1667"/>
      <c r="BI163" s="1686">
        <f t="shared" ref="BI163:BI204" si="168">AP163-S163</f>
        <v>8000</v>
      </c>
      <c r="BJ163" s="3151">
        <v>2022</v>
      </c>
      <c r="BK163" s="3151" t="s">
        <v>2324</v>
      </c>
      <c r="BL163" s="3151" t="s">
        <v>2327</v>
      </c>
      <c r="BM163" s="1669">
        <f>(BG163+AQ163)/H163*100</f>
        <v>89.045000000000002</v>
      </c>
      <c r="BN163" s="1669">
        <f t="shared" si="147"/>
        <v>72.612499999999997</v>
      </c>
      <c r="BO163" s="3151" t="s">
        <v>40</v>
      </c>
      <c r="BP163" s="2957"/>
      <c r="BQ163" s="3380">
        <f>H163*$BM$161-AQ163</f>
        <v>5808.5264666106123</v>
      </c>
      <c r="BR163" s="3380">
        <v>5932</v>
      </c>
      <c r="BS163" s="19"/>
      <c r="BT163" s="2958"/>
      <c r="BU163" s="2958"/>
      <c r="BV163" s="2927" t="s">
        <v>2497</v>
      </c>
      <c r="BW163" s="2958" t="s">
        <v>2504</v>
      </c>
      <c r="BX163" s="1660">
        <f>H163*$BX$162</f>
        <v>17808.500211286104</v>
      </c>
      <c r="BY163" s="1682">
        <f>BX163-AQ163</f>
        <v>5808.5002112861039</v>
      </c>
      <c r="BZ163" s="310"/>
      <c r="CA163" s="310"/>
      <c r="CB163" s="310"/>
      <c r="CC163" s="310"/>
    </row>
    <row r="164" spans="1:81" s="2571" customFormat="1" ht="70.5" customHeight="1">
      <c r="A164" s="2961">
        <v>2</v>
      </c>
      <c r="B164" s="2962" t="s">
        <v>526</v>
      </c>
      <c r="C164" s="1645" t="s">
        <v>527</v>
      </c>
      <c r="D164" s="1645" t="s">
        <v>528</v>
      </c>
      <c r="E164" s="3456" t="s">
        <v>305</v>
      </c>
      <c r="F164" s="3456" t="s">
        <v>529</v>
      </c>
      <c r="G164" s="3484">
        <f t="shared" si="166"/>
        <v>35000</v>
      </c>
      <c r="H164" s="3487">
        <v>35000</v>
      </c>
      <c r="I164" s="94"/>
      <c r="J164" s="3073"/>
      <c r="K164" s="1686">
        <v>35000</v>
      </c>
      <c r="L164" s="1686">
        <v>35000</v>
      </c>
      <c r="M164" s="1686">
        <v>15700</v>
      </c>
      <c r="N164" s="1686">
        <v>13655</v>
      </c>
      <c r="O164" s="1863">
        <f t="shared" si="167"/>
        <v>0</v>
      </c>
      <c r="P164" s="1686"/>
      <c r="Q164" s="1686"/>
      <c r="R164" s="1686"/>
      <c r="S164" s="1863">
        <f t="shared" si="159"/>
        <v>6251</v>
      </c>
      <c r="T164" s="1686">
        <v>6251</v>
      </c>
      <c r="U164" s="1686"/>
      <c r="V164" s="1686"/>
      <c r="W164" s="1686"/>
      <c r="X164" s="1686"/>
      <c r="Y164" s="1686">
        <f t="shared" si="150"/>
        <v>6251</v>
      </c>
      <c r="Z164" s="1863">
        <f t="shared" si="160"/>
        <v>0</v>
      </c>
      <c r="AA164" s="1686"/>
      <c r="AB164" s="1686"/>
      <c r="AC164" s="1686"/>
      <c r="AD164" s="1863">
        <f t="shared" si="153"/>
        <v>6251</v>
      </c>
      <c r="AE164" s="1686">
        <v>6251</v>
      </c>
      <c r="AF164" s="1686"/>
      <c r="AG164" s="1686"/>
      <c r="AH164" s="1863">
        <f t="shared" si="154"/>
        <v>0</v>
      </c>
      <c r="AI164" s="1686">
        <f t="shared" ref="AI164:AI184" si="169">P164</f>
        <v>0</v>
      </c>
      <c r="AJ164" s="1686"/>
      <c r="AK164" s="1686"/>
      <c r="AL164" s="1863">
        <f t="shared" si="155"/>
        <v>6251</v>
      </c>
      <c r="AM164" s="1686">
        <f t="shared" ref="AM164:AM184" si="170">T164</f>
        <v>6251</v>
      </c>
      <c r="AN164" s="1686"/>
      <c r="AO164" s="1686"/>
      <c r="AP164" s="3484">
        <f t="shared" si="156"/>
        <v>19118</v>
      </c>
      <c r="AQ164" s="1513">
        <v>19118</v>
      </c>
      <c r="AR164" s="3290"/>
      <c r="AS164" s="3290"/>
      <c r="AT164" s="3355">
        <f t="shared" si="157"/>
        <v>15882</v>
      </c>
      <c r="AU164" s="3353">
        <f t="shared" ref="AU164:AU184" si="171">L164-AQ164</f>
        <v>15882</v>
      </c>
      <c r="AV164" s="3290"/>
      <c r="AW164" s="3290"/>
      <c r="AX164" s="3290"/>
      <c r="AY164" s="3355">
        <f t="shared" si="158"/>
        <v>15882</v>
      </c>
      <c r="AZ164" s="3353">
        <f t="shared" ref="AZ164:AZ182" si="172">AU164</f>
        <v>15882</v>
      </c>
      <c r="BA164" s="3290"/>
      <c r="BB164" s="3290"/>
      <c r="BC164" s="3290"/>
      <c r="BD164" s="3290"/>
      <c r="BE164" s="3290"/>
      <c r="BF164" s="3290"/>
      <c r="BG164" s="3669">
        <v>12047</v>
      </c>
      <c r="BH164" s="1667"/>
      <c r="BI164" s="1686">
        <f t="shared" si="168"/>
        <v>12867</v>
      </c>
      <c r="BJ164" s="3151">
        <v>2022</v>
      </c>
      <c r="BK164" s="3151" t="s">
        <v>2324</v>
      </c>
      <c r="BL164" s="3151" t="s">
        <v>2327</v>
      </c>
      <c r="BM164" s="1669">
        <f t="shared" si="148"/>
        <v>89.042857142857144</v>
      </c>
      <c r="BN164" s="1669">
        <f t="shared" si="147"/>
        <v>75.853167107417192</v>
      </c>
      <c r="BO164" s="3151" t="s">
        <v>40</v>
      </c>
      <c r="BP164" s="2957"/>
      <c r="BQ164" s="3380">
        <f t="shared" ref="BQ164:BQ184" si="173">H164*$BM$161-AQ164</f>
        <v>12046.921316568572</v>
      </c>
      <c r="BR164" s="3380">
        <v>15200</v>
      </c>
      <c r="BS164" s="19" t="s">
        <v>2327</v>
      </c>
      <c r="BT164" s="2958" t="s">
        <v>2535</v>
      </c>
      <c r="BU164" s="2958"/>
      <c r="BV164" s="2927" t="s">
        <v>2497</v>
      </c>
      <c r="BW164" s="2958" t="s">
        <v>2504</v>
      </c>
      <c r="BX164" s="3000">
        <f>H164*$BX$162</f>
        <v>31164.87536975068</v>
      </c>
      <c r="BY164" s="1682">
        <f t="shared" ref="BY164:BY184" si="174">BX164-AQ164</f>
        <v>12046.87536975068</v>
      </c>
      <c r="BZ164" s="310"/>
      <c r="CA164" s="310"/>
      <c r="CB164" s="310"/>
      <c r="CC164" s="310"/>
    </row>
    <row r="165" spans="1:81" s="2571" customFormat="1" ht="54.75" customHeight="1">
      <c r="A165" s="2961">
        <v>3</v>
      </c>
      <c r="B165" s="2962" t="s">
        <v>530</v>
      </c>
      <c r="C165" s="1645" t="s">
        <v>531</v>
      </c>
      <c r="D165" s="1645"/>
      <c r="E165" s="3456" t="s">
        <v>305</v>
      </c>
      <c r="F165" s="3456" t="s">
        <v>532</v>
      </c>
      <c r="G165" s="3484">
        <f t="shared" si="166"/>
        <v>35000</v>
      </c>
      <c r="H165" s="3487">
        <v>35000</v>
      </c>
      <c r="I165" s="94"/>
      <c r="J165" s="3073"/>
      <c r="K165" s="1686">
        <v>35000</v>
      </c>
      <c r="L165" s="1686">
        <v>35000</v>
      </c>
      <c r="M165" s="1686">
        <v>3461</v>
      </c>
      <c r="N165" s="1686">
        <v>530</v>
      </c>
      <c r="O165" s="1863">
        <f t="shared" si="167"/>
        <v>0</v>
      </c>
      <c r="P165" s="1686"/>
      <c r="Q165" s="1686"/>
      <c r="R165" s="1686"/>
      <c r="S165" s="1863">
        <f t="shared" si="159"/>
        <v>8000</v>
      </c>
      <c r="T165" s="1686">
        <v>8000</v>
      </c>
      <c r="U165" s="1686"/>
      <c r="V165" s="1686"/>
      <c r="W165" s="1686"/>
      <c r="X165" s="1686"/>
      <c r="Y165" s="1686">
        <f t="shared" si="150"/>
        <v>8000</v>
      </c>
      <c r="Z165" s="1863">
        <f t="shared" si="160"/>
        <v>0</v>
      </c>
      <c r="AA165" s="1686"/>
      <c r="AB165" s="1686"/>
      <c r="AC165" s="1686"/>
      <c r="AD165" s="1863">
        <f t="shared" si="153"/>
        <v>0</v>
      </c>
      <c r="AE165" s="1686"/>
      <c r="AF165" s="1686"/>
      <c r="AG165" s="1686"/>
      <c r="AH165" s="1863">
        <f t="shared" si="154"/>
        <v>0</v>
      </c>
      <c r="AI165" s="1686">
        <f t="shared" si="169"/>
        <v>0</v>
      </c>
      <c r="AJ165" s="1686"/>
      <c r="AK165" s="1686"/>
      <c r="AL165" s="1863">
        <f t="shared" si="155"/>
        <v>8000</v>
      </c>
      <c r="AM165" s="1686">
        <f t="shared" si="170"/>
        <v>8000</v>
      </c>
      <c r="AN165" s="1686"/>
      <c r="AO165" s="1686"/>
      <c r="AP165" s="3484">
        <f t="shared" si="156"/>
        <v>14313</v>
      </c>
      <c r="AQ165" s="1513">
        <v>14313</v>
      </c>
      <c r="AR165" s="3290"/>
      <c r="AS165" s="3290"/>
      <c r="AT165" s="3355">
        <f t="shared" si="157"/>
        <v>20687</v>
      </c>
      <c r="AU165" s="3353">
        <f t="shared" si="171"/>
        <v>20687</v>
      </c>
      <c r="AV165" s="3290"/>
      <c r="AW165" s="3290"/>
      <c r="AX165" s="3290"/>
      <c r="AY165" s="3355">
        <f t="shared" si="158"/>
        <v>20687</v>
      </c>
      <c r="AZ165" s="3353">
        <f t="shared" si="172"/>
        <v>20687</v>
      </c>
      <c r="BA165" s="3290"/>
      <c r="BB165" s="3290"/>
      <c r="BC165" s="3290"/>
      <c r="BD165" s="3290"/>
      <c r="BE165" s="3290"/>
      <c r="BF165" s="3290"/>
      <c r="BG165" s="3669">
        <v>16850</v>
      </c>
      <c r="BH165" s="1667"/>
      <c r="BI165" s="1686">
        <f t="shared" si="168"/>
        <v>6313</v>
      </c>
      <c r="BJ165" s="3151">
        <v>2022</v>
      </c>
      <c r="BK165" s="3151" t="s">
        <v>2324</v>
      </c>
      <c r="BL165" s="3151" t="s">
        <v>2327</v>
      </c>
      <c r="BM165" s="1669">
        <f t="shared" si="148"/>
        <v>89.037142857142854</v>
      </c>
      <c r="BN165" s="1669">
        <f t="shared" si="147"/>
        <v>81.452119688693386</v>
      </c>
      <c r="BO165" s="3151" t="s">
        <v>40</v>
      </c>
      <c r="BP165" s="2957"/>
      <c r="BQ165" s="3380">
        <f t="shared" si="173"/>
        <v>16851.921316568572</v>
      </c>
      <c r="BR165" s="3380">
        <v>13497</v>
      </c>
      <c r="BS165" s="19" t="s">
        <v>2327</v>
      </c>
      <c r="BT165" s="2958" t="s">
        <v>2536</v>
      </c>
      <c r="BU165" s="2958"/>
      <c r="BV165" s="2927" t="s">
        <v>2497</v>
      </c>
      <c r="BW165" s="2958" t="s">
        <v>2504</v>
      </c>
      <c r="BX165" s="3000">
        <f t="shared" ref="BX165:BX181" si="175">H165*$BX$162</f>
        <v>31164.87536975068</v>
      </c>
      <c r="BY165" s="1682">
        <f t="shared" si="174"/>
        <v>16851.87536975068</v>
      </c>
      <c r="BZ165" s="310"/>
      <c r="CA165" s="310"/>
      <c r="CB165" s="310"/>
      <c r="CC165" s="310"/>
    </row>
    <row r="166" spans="1:81" s="2571" customFormat="1" ht="45.75" customHeight="1">
      <c r="A166" s="2961">
        <v>4</v>
      </c>
      <c r="B166" s="2962" t="s">
        <v>533</v>
      </c>
      <c r="C166" s="1645" t="s">
        <v>534</v>
      </c>
      <c r="D166" s="1645" t="s">
        <v>535</v>
      </c>
      <c r="E166" s="3456" t="s">
        <v>305</v>
      </c>
      <c r="F166" s="3456" t="s">
        <v>536</v>
      </c>
      <c r="G166" s="3484">
        <f t="shared" si="166"/>
        <v>4556</v>
      </c>
      <c r="H166" s="3487">
        <v>4556</v>
      </c>
      <c r="I166" s="94"/>
      <c r="J166" s="3073"/>
      <c r="K166" s="1686">
        <v>4556</v>
      </c>
      <c r="L166" s="1686">
        <v>4556</v>
      </c>
      <c r="M166" s="1686">
        <v>4185</v>
      </c>
      <c r="N166" s="1686">
        <v>2436</v>
      </c>
      <c r="O166" s="1863">
        <f t="shared" si="167"/>
        <v>0</v>
      </c>
      <c r="P166" s="1686"/>
      <c r="Q166" s="1686"/>
      <c r="R166" s="1686"/>
      <c r="S166" s="1863">
        <f t="shared" si="159"/>
        <v>1300</v>
      </c>
      <c r="T166" s="1686">
        <v>1300</v>
      </c>
      <c r="U166" s="1686"/>
      <c r="V166" s="1686"/>
      <c r="W166" s="1686"/>
      <c r="X166" s="1686"/>
      <c r="Y166" s="1686">
        <f t="shared" si="150"/>
        <v>1300</v>
      </c>
      <c r="Z166" s="1863">
        <f t="shared" si="160"/>
        <v>0</v>
      </c>
      <c r="AA166" s="1686"/>
      <c r="AB166" s="1686"/>
      <c r="AC166" s="1686"/>
      <c r="AD166" s="1863">
        <f t="shared" si="153"/>
        <v>1300</v>
      </c>
      <c r="AE166" s="1686">
        <v>1300</v>
      </c>
      <c r="AF166" s="1686"/>
      <c r="AG166" s="1686"/>
      <c r="AH166" s="1863">
        <f t="shared" si="154"/>
        <v>0</v>
      </c>
      <c r="AI166" s="1686">
        <f t="shared" si="169"/>
        <v>0</v>
      </c>
      <c r="AJ166" s="1686"/>
      <c r="AK166" s="1686"/>
      <c r="AL166" s="1863">
        <f t="shared" si="155"/>
        <v>1300</v>
      </c>
      <c r="AM166" s="1686">
        <f t="shared" si="170"/>
        <v>1300</v>
      </c>
      <c r="AN166" s="1686"/>
      <c r="AO166" s="1686"/>
      <c r="AP166" s="3484">
        <f t="shared" si="156"/>
        <v>3123</v>
      </c>
      <c r="AQ166" s="1513">
        <v>3123</v>
      </c>
      <c r="AR166" s="3290"/>
      <c r="AS166" s="3290"/>
      <c r="AT166" s="3291">
        <f t="shared" si="157"/>
        <v>1433</v>
      </c>
      <c r="AU166" s="3290">
        <f t="shared" si="171"/>
        <v>1433</v>
      </c>
      <c r="AV166" s="3290"/>
      <c r="AW166" s="3290"/>
      <c r="AX166" s="3290"/>
      <c r="AY166" s="3291">
        <f t="shared" si="158"/>
        <v>1433</v>
      </c>
      <c r="AZ166" s="3290">
        <f t="shared" si="172"/>
        <v>1433</v>
      </c>
      <c r="BA166" s="3290"/>
      <c r="BB166" s="3290"/>
      <c r="BC166" s="3290"/>
      <c r="BD166" s="3290"/>
      <c r="BE166" s="3290"/>
      <c r="BF166" s="3290"/>
      <c r="BG166" s="3669">
        <v>934</v>
      </c>
      <c r="BH166" s="1667"/>
      <c r="BI166" s="1686">
        <f t="shared" si="168"/>
        <v>1823</v>
      </c>
      <c r="BJ166" s="3151">
        <v>2022</v>
      </c>
      <c r="BK166" s="3151" t="s">
        <v>2324</v>
      </c>
      <c r="BL166" s="3151" t="s">
        <v>2327</v>
      </c>
      <c r="BM166" s="1669">
        <f t="shared" si="148"/>
        <v>89.047410008779622</v>
      </c>
      <c r="BN166" s="1669">
        <f t="shared" si="147"/>
        <v>65.177948360083732</v>
      </c>
      <c r="BO166" s="3151" t="s">
        <v>40</v>
      </c>
      <c r="BP166" s="2957"/>
      <c r="BQ166" s="3380">
        <f t="shared" si="173"/>
        <v>933.78232909389772</v>
      </c>
      <c r="BR166" s="3380">
        <v>962</v>
      </c>
      <c r="BS166" s="19"/>
      <c r="BT166" s="2958"/>
      <c r="BU166" s="2958"/>
      <c r="BV166" s="2927" t="s">
        <v>2497</v>
      </c>
      <c r="BW166" s="2958" t="s">
        <v>2504</v>
      </c>
      <c r="BX166" s="3000">
        <f t="shared" si="175"/>
        <v>4056.7763481309739</v>
      </c>
      <c r="BY166" s="1682">
        <f t="shared" si="174"/>
        <v>933.77634813097393</v>
      </c>
      <c r="BZ166" s="310"/>
      <c r="CA166" s="310"/>
      <c r="CB166" s="310"/>
      <c r="CC166" s="310"/>
    </row>
    <row r="167" spans="1:81" s="2571" customFormat="1" ht="35.25" customHeight="1">
      <c r="A167" s="2961">
        <v>5</v>
      </c>
      <c r="B167" s="2962" t="s">
        <v>537</v>
      </c>
      <c r="C167" s="1645" t="s">
        <v>534</v>
      </c>
      <c r="D167" s="1645" t="s">
        <v>538</v>
      </c>
      <c r="E167" s="3456" t="s">
        <v>305</v>
      </c>
      <c r="F167" s="3456" t="s">
        <v>539</v>
      </c>
      <c r="G167" s="3484">
        <f t="shared" si="166"/>
        <v>4000</v>
      </c>
      <c r="H167" s="3487">
        <v>4000</v>
      </c>
      <c r="I167" s="94"/>
      <c r="J167" s="3073"/>
      <c r="K167" s="1686">
        <v>4000</v>
      </c>
      <c r="L167" s="1686">
        <v>4000</v>
      </c>
      <c r="M167" s="1761">
        <v>3731</v>
      </c>
      <c r="N167" s="1761">
        <v>2534</v>
      </c>
      <c r="O167" s="1863">
        <f t="shared" si="167"/>
        <v>0</v>
      </c>
      <c r="P167" s="1686"/>
      <c r="Q167" s="1686"/>
      <c r="R167" s="1686"/>
      <c r="S167" s="1863">
        <f t="shared" si="159"/>
        <v>1200</v>
      </c>
      <c r="T167" s="1686">
        <v>1200</v>
      </c>
      <c r="U167" s="1686"/>
      <c r="V167" s="1686"/>
      <c r="W167" s="1686"/>
      <c r="X167" s="1686"/>
      <c r="Y167" s="1686">
        <f t="shared" si="150"/>
        <v>1200</v>
      </c>
      <c r="Z167" s="1863">
        <f t="shared" si="160"/>
        <v>0</v>
      </c>
      <c r="AA167" s="1686"/>
      <c r="AB167" s="1686"/>
      <c r="AC167" s="1686"/>
      <c r="AD167" s="1863">
        <f t="shared" si="153"/>
        <v>1071.4670000000001</v>
      </c>
      <c r="AE167" s="1686">
        <v>1071.4670000000001</v>
      </c>
      <c r="AF167" s="1686"/>
      <c r="AG167" s="1686"/>
      <c r="AH167" s="1863">
        <f t="shared" si="154"/>
        <v>0</v>
      </c>
      <c r="AI167" s="1686">
        <f t="shared" si="169"/>
        <v>0</v>
      </c>
      <c r="AJ167" s="1686"/>
      <c r="AK167" s="1686"/>
      <c r="AL167" s="1863">
        <f t="shared" si="155"/>
        <v>1200</v>
      </c>
      <c r="AM167" s="1686">
        <f t="shared" si="170"/>
        <v>1200</v>
      </c>
      <c r="AN167" s="1686"/>
      <c r="AO167" s="1686"/>
      <c r="AP167" s="3484">
        <f t="shared" si="156"/>
        <v>2800</v>
      </c>
      <c r="AQ167" s="1513">
        <v>2800</v>
      </c>
      <c r="AR167" s="3290"/>
      <c r="AS167" s="3290"/>
      <c r="AT167" s="3291">
        <f t="shared" si="157"/>
        <v>1200</v>
      </c>
      <c r="AU167" s="3290">
        <f t="shared" si="171"/>
        <v>1200</v>
      </c>
      <c r="AV167" s="3290"/>
      <c r="AW167" s="3290"/>
      <c r="AX167" s="3290"/>
      <c r="AY167" s="3291">
        <f t="shared" si="158"/>
        <v>1200</v>
      </c>
      <c r="AZ167" s="3290">
        <f t="shared" si="172"/>
        <v>1200</v>
      </c>
      <c r="BA167" s="3290"/>
      <c r="BB167" s="3290"/>
      <c r="BC167" s="3290"/>
      <c r="BD167" s="3290"/>
      <c r="BE167" s="3290"/>
      <c r="BF167" s="3290"/>
      <c r="BG167" s="3669">
        <v>762</v>
      </c>
      <c r="BH167" s="1667"/>
      <c r="BI167" s="1686">
        <f t="shared" si="168"/>
        <v>1600</v>
      </c>
      <c r="BJ167" s="3151">
        <v>2022</v>
      </c>
      <c r="BK167" s="3151" t="s">
        <v>2324</v>
      </c>
      <c r="BL167" s="3151" t="s">
        <v>2327</v>
      </c>
      <c r="BM167" s="1669">
        <f t="shared" si="148"/>
        <v>89.05</v>
      </c>
      <c r="BN167" s="1669">
        <f t="shared" si="147"/>
        <v>63.5</v>
      </c>
      <c r="BO167" s="3151" t="s">
        <v>40</v>
      </c>
      <c r="BP167" s="2957"/>
      <c r="BQ167" s="3380">
        <f t="shared" si="173"/>
        <v>761.70529332212254</v>
      </c>
      <c r="BR167" s="3380">
        <v>786</v>
      </c>
      <c r="BS167" s="19"/>
      <c r="BT167" s="2958"/>
      <c r="BU167" s="2958"/>
      <c r="BV167" s="2927" t="s">
        <v>2497</v>
      </c>
      <c r="BW167" s="2958" t="s">
        <v>2504</v>
      </c>
      <c r="BX167" s="3000">
        <f t="shared" si="175"/>
        <v>3561.7000422572205</v>
      </c>
      <c r="BY167" s="1682">
        <f t="shared" si="174"/>
        <v>761.7000422572205</v>
      </c>
      <c r="BZ167" s="310"/>
      <c r="CA167" s="310"/>
      <c r="CB167" s="310"/>
      <c r="CC167" s="310"/>
    </row>
    <row r="168" spans="1:81" s="2571" customFormat="1" ht="35.25" customHeight="1">
      <c r="A168" s="2961">
        <v>6</v>
      </c>
      <c r="B168" s="2962" t="s">
        <v>540</v>
      </c>
      <c r="C168" s="1645" t="s">
        <v>513</v>
      </c>
      <c r="D168" s="1645" t="s">
        <v>541</v>
      </c>
      <c r="E168" s="3456" t="s">
        <v>305</v>
      </c>
      <c r="F168" s="3456" t="s">
        <v>542</v>
      </c>
      <c r="G168" s="3484">
        <f t="shared" si="166"/>
        <v>5400</v>
      </c>
      <c r="H168" s="3487">
        <v>5400</v>
      </c>
      <c r="I168" s="1761"/>
      <c r="J168" s="3073"/>
      <c r="K168" s="1686">
        <v>5400</v>
      </c>
      <c r="L168" s="1686">
        <v>5400</v>
      </c>
      <c r="M168" s="1686">
        <v>4876</v>
      </c>
      <c r="N168" s="1686">
        <v>3347</v>
      </c>
      <c r="O168" s="1863">
        <f t="shared" si="167"/>
        <v>0</v>
      </c>
      <c r="P168" s="1686"/>
      <c r="Q168" s="1686"/>
      <c r="R168" s="1686"/>
      <c r="S168" s="1863">
        <f t="shared" si="159"/>
        <v>1600</v>
      </c>
      <c r="T168" s="1686">
        <v>1600</v>
      </c>
      <c r="U168" s="1686"/>
      <c r="V168" s="1686"/>
      <c r="W168" s="1686"/>
      <c r="X168" s="1686"/>
      <c r="Y168" s="1686">
        <f t="shared" si="150"/>
        <v>1600</v>
      </c>
      <c r="Z168" s="1863">
        <f t="shared" si="160"/>
        <v>0</v>
      </c>
      <c r="AA168" s="1686"/>
      <c r="AB168" s="1686"/>
      <c r="AC168" s="1686"/>
      <c r="AD168" s="1863">
        <f t="shared" si="153"/>
        <v>1589.6179999999999</v>
      </c>
      <c r="AE168" s="1686">
        <v>1589.6179999999999</v>
      </c>
      <c r="AF168" s="1686"/>
      <c r="AG168" s="1686"/>
      <c r="AH168" s="1863">
        <f t="shared" si="154"/>
        <v>0</v>
      </c>
      <c r="AI168" s="1686">
        <f t="shared" si="169"/>
        <v>0</v>
      </c>
      <c r="AJ168" s="1686"/>
      <c r="AK168" s="1686"/>
      <c r="AL168" s="1863">
        <f t="shared" si="155"/>
        <v>1600</v>
      </c>
      <c r="AM168" s="1686">
        <f t="shared" si="170"/>
        <v>1600</v>
      </c>
      <c r="AN168" s="1686"/>
      <c r="AO168" s="1686"/>
      <c r="AP168" s="3484">
        <f t="shared" si="156"/>
        <v>3760</v>
      </c>
      <c r="AQ168" s="1513">
        <v>3760</v>
      </c>
      <c r="AR168" s="3290"/>
      <c r="AS168" s="3290"/>
      <c r="AT168" s="3291">
        <f t="shared" si="157"/>
        <v>1640</v>
      </c>
      <c r="AU168" s="3290">
        <f t="shared" si="171"/>
        <v>1640</v>
      </c>
      <c r="AV168" s="3290"/>
      <c r="AW168" s="3290"/>
      <c r="AX168" s="3290"/>
      <c r="AY168" s="3291">
        <f t="shared" si="158"/>
        <v>1640</v>
      </c>
      <c r="AZ168" s="3290">
        <f t="shared" si="172"/>
        <v>1640</v>
      </c>
      <c r="BA168" s="3290"/>
      <c r="BB168" s="3290"/>
      <c r="BC168" s="3290"/>
      <c r="BD168" s="3290"/>
      <c r="BE168" s="3290"/>
      <c r="BF168" s="3290"/>
      <c r="BG168" s="3669">
        <v>1048</v>
      </c>
      <c r="BH168" s="1667"/>
      <c r="BI168" s="1686">
        <f t="shared" si="168"/>
        <v>2160</v>
      </c>
      <c r="BJ168" s="3151">
        <v>2022</v>
      </c>
      <c r="BK168" s="3151" t="s">
        <v>2324</v>
      </c>
      <c r="BL168" s="3151" t="s">
        <v>2327</v>
      </c>
      <c r="BM168" s="1669">
        <f t="shared" si="148"/>
        <v>89.037037037037038</v>
      </c>
      <c r="BN168" s="1669">
        <f t="shared" si="147"/>
        <v>63.902439024390247</v>
      </c>
      <c r="BO168" s="3151" t="s">
        <v>40</v>
      </c>
      <c r="BP168" s="2957"/>
      <c r="BQ168" s="3380">
        <f t="shared" si="173"/>
        <v>1048.3021459848651</v>
      </c>
      <c r="BR168" s="3380">
        <v>1082</v>
      </c>
      <c r="BS168" s="19"/>
      <c r="BT168" s="2958"/>
      <c r="BU168" s="2958"/>
      <c r="BV168" s="2927" t="s">
        <v>2497</v>
      </c>
      <c r="BW168" s="2958" t="s">
        <v>2504</v>
      </c>
      <c r="BX168" s="3000">
        <f t="shared" si="175"/>
        <v>4808.2950570472476</v>
      </c>
      <c r="BY168" s="1682">
        <f t="shared" si="174"/>
        <v>1048.2950570472476</v>
      </c>
      <c r="BZ168" s="310"/>
      <c r="CA168" s="310"/>
      <c r="CB168" s="310"/>
      <c r="CC168" s="310"/>
    </row>
    <row r="169" spans="1:81" s="2571" customFormat="1" ht="35.25" customHeight="1">
      <c r="A169" s="2961">
        <v>7</v>
      </c>
      <c r="B169" s="2962" t="s">
        <v>543</v>
      </c>
      <c r="C169" s="1645" t="s">
        <v>534</v>
      </c>
      <c r="D169" s="1645" t="s">
        <v>544</v>
      </c>
      <c r="E169" s="3456" t="s">
        <v>305</v>
      </c>
      <c r="F169" s="3456" t="s">
        <v>545</v>
      </c>
      <c r="G169" s="3484">
        <f t="shared" si="166"/>
        <v>5000</v>
      </c>
      <c r="H169" s="3487">
        <v>5000</v>
      </c>
      <c r="I169" s="1761"/>
      <c r="J169" s="3073"/>
      <c r="K169" s="1686">
        <v>5000</v>
      </c>
      <c r="L169" s="1686">
        <v>5000</v>
      </c>
      <c r="M169" s="1686">
        <v>4234</v>
      </c>
      <c r="N169" s="1686">
        <v>2514</v>
      </c>
      <c r="O169" s="1863">
        <f t="shared" si="167"/>
        <v>0</v>
      </c>
      <c r="P169" s="1686"/>
      <c r="Q169" s="1686"/>
      <c r="R169" s="1686"/>
      <c r="S169" s="1863">
        <f t="shared" si="159"/>
        <v>1500</v>
      </c>
      <c r="T169" s="1686">
        <v>1500</v>
      </c>
      <c r="U169" s="1686"/>
      <c r="V169" s="1686"/>
      <c r="W169" s="1686"/>
      <c r="X169" s="1686"/>
      <c r="Y169" s="1686">
        <f t="shared" si="150"/>
        <v>1500</v>
      </c>
      <c r="Z169" s="1863">
        <f t="shared" si="160"/>
        <v>0</v>
      </c>
      <c r="AA169" s="1686"/>
      <c r="AB169" s="1686"/>
      <c r="AC169" s="1686"/>
      <c r="AD169" s="1863">
        <f t="shared" si="153"/>
        <v>1500</v>
      </c>
      <c r="AE169" s="1686">
        <v>1500</v>
      </c>
      <c r="AF169" s="1686"/>
      <c r="AG169" s="1686"/>
      <c r="AH169" s="1863">
        <f t="shared" si="154"/>
        <v>0</v>
      </c>
      <c r="AI169" s="1686">
        <f t="shared" si="169"/>
        <v>0</v>
      </c>
      <c r="AJ169" s="1686"/>
      <c r="AK169" s="1686"/>
      <c r="AL169" s="1863">
        <f t="shared" si="155"/>
        <v>1500</v>
      </c>
      <c r="AM169" s="1686">
        <f t="shared" si="170"/>
        <v>1500</v>
      </c>
      <c r="AN169" s="1686"/>
      <c r="AO169" s="1686"/>
      <c r="AP169" s="3484">
        <f t="shared" si="156"/>
        <v>3500</v>
      </c>
      <c r="AQ169" s="1513">
        <v>3500</v>
      </c>
      <c r="AR169" s="3290"/>
      <c r="AS169" s="3290"/>
      <c r="AT169" s="3291">
        <f t="shared" si="157"/>
        <v>1500</v>
      </c>
      <c r="AU169" s="3290">
        <f t="shared" si="171"/>
        <v>1500</v>
      </c>
      <c r="AV169" s="3290"/>
      <c r="AW169" s="3290"/>
      <c r="AX169" s="3290"/>
      <c r="AY169" s="3291">
        <f t="shared" si="158"/>
        <v>1500</v>
      </c>
      <c r="AZ169" s="3290">
        <f t="shared" si="172"/>
        <v>1500</v>
      </c>
      <c r="BA169" s="3290"/>
      <c r="BB169" s="3290"/>
      <c r="BC169" s="3290"/>
      <c r="BD169" s="3290"/>
      <c r="BE169" s="3290"/>
      <c r="BF169" s="3290"/>
      <c r="BG169" s="3669">
        <v>952</v>
      </c>
      <c r="BH169" s="1667"/>
      <c r="BI169" s="1686">
        <f t="shared" si="168"/>
        <v>2000</v>
      </c>
      <c r="BJ169" s="3151">
        <v>2022</v>
      </c>
      <c r="BK169" s="3151" t="s">
        <v>2324</v>
      </c>
      <c r="BL169" s="3151" t="s">
        <v>2327</v>
      </c>
      <c r="BM169" s="1669">
        <f t="shared" si="148"/>
        <v>89.039999999999992</v>
      </c>
      <c r="BN169" s="1669">
        <f t="shared" si="147"/>
        <v>63.466666666666669</v>
      </c>
      <c r="BO169" s="3151" t="s">
        <v>40</v>
      </c>
      <c r="BP169" s="2957"/>
      <c r="BQ169" s="3380">
        <f t="shared" si="173"/>
        <v>952.13161665265307</v>
      </c>
      <c r="BR169" s="3380">
        <v>983</v>
      </c>
      <c r="BS169" s="19"/>
      <c r="BT169" s="2958"/>
      <c r="BU169" s="2958"/>
      <c r="BV169" s="2927" t="s">
        <v>2497</v>
      </c>
      <c r="BW169" s="2958" t="s">
        <v>2504</v>
      </c>
      <c r="BX169" s="3000">
        <f t="shared" si="175"/>
        <v>4452.125052821526</v>
      </c>
      <c r="BY169" s="1682">
        <f t="shared" si="174"/>
        <v>952.12505282152597</v>
      </c>
      <c r="BZ169" s="310"/>
      <c r="CA169" s="310"/>
      <c r="CB169" s="310"/>
      <c r="CC169" s="310"/>
    </row>
    <row r="170" spans="1:81" s="2571" customFormat="1" ht="64.5" customHeight="1">
      <c r="A170" s="2961">
        <v>8</v>
      </c>
      <c r="B170" s="2962" t="s">
        <v>549</v>
      </c>
      <c r="C170" s="1645" t="s">
        <v>550</v>
      </c>
      <c r="D170" s="1645" t="s">
        <v>551</v>
      </c>
      <c r="E170" s="3456" t="s">
        <v>305</v>
      </c>
      <c r="F170" s="3456" t="s">
        <v>552</v>
      </c>
      <c r="G170" s="3484">
        <f t="shared" si="166"/>
        <v>24841</v>
      </c>
      <c r="H170" s="3487">
        <f>20671+671</f>
        <v>21342</v>
      </c>
      <c r="I170" s="1761">
        <f>4170-671</f>
        <v>3499</v>
      </c>
      <c r="J170" s="3073"/>
      <c r="K170" s="1686">
        <v>24841</v>
      </c>
      <c r="L170" s="1686">
        <v>21342</v>
      </c>
      <c r="M170" s="1686">
        <v>11000</v>
      </c>
      <c r="N170" s="1686">
        <v>7885</v>
      </c>
      <c r="O170" s="1863">
        <f t="shared" si="167"/>
        <v>0</v>
      </c>
      <c r="P170" s="1686"/>
      <c r="Q170" s="1686"/>
      <c r="R170" s="1686"/>
      <c r="S170" s="1863">
        <f t="shared" si="159"/>
        <v>5000</v>
      </c>
      <c r="T170" s="1686">
        <v>5000</v>
      </c>
      <c r="U170" s="1686"/>
      <c r="V170" s="1686"/>
      <c r="W170" s="1686"/>
      <c r="X170" s="1686"/>
      <c r="Y170" s="1686">
        <f t="shared" si="150"/>
        <v>5000</v>
      </c>
      <c r="Z170" s="1863">
        <f t="shared" si="160"/>
        <v>0</v>
      </c>
      <c r="AA170" s="1686"/>
      <c r="AB170" s="1686"/>
      <c r="AC170" s="1686"/>
      <c r="AD170" s="1863">
        <f t="shared" si="153"/>
        <v>5000</v>
      </c>
      <c r="AE170" s="1686">
        <v>5000</v>
      </c>
      <c r="AF170" s="1686"/>
      <c r="AG170" s="1686"/>
      <c r="AH170" s="1863">
        <f t="shared" si="154"/>
        <v>0</v>
      </c>
      <c r="AI170" s="1686">
        <f t="shared" si="169"/>
        <v>0</v>
      </c>
      <c r="AJ170" s="1686"/>
      <c r="AK170" s="1686"/>
      <c r="AL170" s="1863">
        <f t="shared" si="155"/>
        <v>5000</v>
      </c>
      <c r="AM170" s="1686">
        <f t="shared" si="170"/>
        <v>5000</v>
      </c>
      <c r="AN170" s="1686"/>
      <c r="AO170" s="1686"/>
      <c r="AP170" s="3484">
        <f t="shared" si="156"/>
        <v>12000</v>
      </c>
      <c r="AQ170" s="1513">
        <v>12000</v>
      </c>
      <c r="AR170" s="3290"/>
      <c r="AS170" s="3290"/>
      <c r="AT170" s="3291">
        <f t="shared" si="157"/>
        <v>9342</v>
      </c>
      <c r="AU170" s="3290">
        <f t="shared" si="171"/>
        <v>9342</v>
      </c>
      <c r="AV170" s="3290"/>
      <c r="AW170" s="3290"/>
      <c r="AX170" s="3290"/>
      <c r="AY170" s="3291">
        <f t="shared" si="158"/>
        <v>9342</v>
      </c>
      <c r="AZ170" s="3290">
        <f t="shared" si="172"/>
        <v>9342</v>
      </c>
      <c r="BA170" s="3290"/>
      <c r="BB170" s="3290"/>
      <c r="BC170" s="3290"/>
      <c r="BD170" s="3290"/>
      <c r="BE170" s="3290"/>
      <c r="BF170" s="3290"/>
      <c r="BG170" s="3669">
        <v>7003</v>
      </c>
      <c r="BH170" s="1667"/>
      <c r="BI170" s="1686">
        <f t="shared" si="168"/>
        <v>7000</v>
      </c>
      <c r="BJ170" s="3151">
        <v>2022</v>
      </c>
      <c r="BK170" s="3151" t="s">
        <v>2324</v>
      </c>
      <c r="BL170" s="3151" t="s">
        <v>2327</v>
      </c>
      <c r="BM170" s="1669">
        <f t="shared" si="148"/>
        <v>89.040389841626848</v>
      </c>
      <c r="BN170" s="1669">
        <f t="shared" si="147"/>
        <v>74.962534789124376</v>
      </c>
      <c r="BO170" s="3151" t="s">
        <v>40</v>
      </c>
      <c r="BP170" s="2957"/>
      <c r="BQ170" s="3380">
        <f t="shared" si="173"/>
        <v>7003.4785925201832</v>
      </c>
      <c r="BR170" s="3380">
        <v>7135</v>
      </c>
      <c r="BS170" s="19"/>
      <c r="BT170" s="2958"/>
      <c r="BU170" s="2958"/>
      <c r="BV170" s="2927" t="s">
        <v>2497</v>
      </c>
      <c r="BW170" s="2958" t="s">
        <v>2504</v>
      </c>
      <c r="BX170" s="3000">
        <f t="shared" si="175"/>
        <v>19003.450575463401</v>
      </c>
      <c r="BY170" s="1682">
        <f t="shared" si="174"/>
        <v>7003.450575463401</v>
      </c>
      <c r="BZ170" s="310"/>
      <c r="CA170" s="310"/>
      <c r="CB170" s="310"/>
      <c r="CC170" s="310"/>
    </row>
    <row r="171" spans="1:81" s="2571" customFormat="1" ht="31.5" customHeight="1">
      <c r="A171" s="2961">
        <v>9</v>
      </c>
      <c r="B171" s="2962" t="s">
        <v>553</v>
      </c>
      <c r="C171" s="1645" t="s">
        <v>513</v>
      </c>
      <c r="D171" s="1645" t="s">
        <v>554</v>
      </c>
      <c r="E171" s="3456" t="s">
        <v>305</v>
      </c>
      <c r="F171" s="3456" t="s">
        <v>555</v>
      </c>
      <c r="G171" s="3484">
        <f t="shared" si="166"/>
        <v>4000</v>
      </c>
      <c r="H171" s="3487">
        <v>4000</v>
      </c>
      <c r="I171" s="1761"/>
      <c r="J171" s="3073"/>
      <c r="K171" s="1686">
        <v>4000</v>
      </c>
      <c r="L171" s="1686">
        <v>4000</v>
      </c>
      <c r="M171" s="1686">
        <v>3776</v>
      </c>
      <c r="N171" s="1686">
        <v>2932</v>
      </c>
      <c r="O171" s="1863">
        <f t="shared" si="167"/>
        <v>0</v>
      </c>
      <c r="P171" s="1686"/>
      <c r="Q171" s="1686"/>
      <c r="R171" s="1686"/>
      <c r="S171" s="1863">
        <f t="shared" si="159"/>
        <v>1200</v>
      </c>
      <c r="T171" s="1686">
        <v>1200</v>
      </c>
      <c r="U171" s="1686"/>
      <c r="V171" s="1686"/>
      <c r="W171" s="1686"/>
      <c r="X171" s="1686"/>
      <c r="Y171" s="1686">
        <f t="shared" si="150"/>
        <v>1200</v>
      </c>
      <c r="Z171" s="1863">
        <f t="shared" si="160"/>
        <v>0</v>
      </c>
      <c r="AA171" s="1686"/>
      <c r="AB171" s="1686"/>
      <c r="AC171" s="1686"/>
      <c r="AD171" s="1863">
        <f t="shared" si="153"/>
        <v>1200</v>
      </c>
      <c r="AE171" s="1686">
        <v>1200</v>
      </c>
      <c r="AF171" s="1686"/>
      <c r="AG171" s="1686"/>
      <c r="AH171" s="1863">
        <f t="shared" si="154"/>
        <v>0</v>
      </c>
      <c r="AI171" s="1686">
        <f t="shared" si="169"/>
        <v>0</v>
      </c>
      <c r="AJ171" s="1686"/>
      <c r="AK171" s="1686"/>
      <c r="AL171" s="1863">
        <f t="shared" si="155"/>
        <v>1200</v>
      </c>
      <c r="AM171" s="1686">
        <f t="shared" si="170"/>
        <v>1200</v>
      </c>
      <c r="AN171" s="1686"/>
      <c r="AO171" s="1686"/>
      <c r="AP171" s="3484">
        <f t="shared" si="156"/>
        <v>2800</v>
      </c>
      <c r="AQ171" s="1513">
        <v>2800</v>
      </c>
      <c r="AR171" s="3290"/>
      <c r="AS171" s="3290"/>
      <c r="AT171" s="3291">
        <f t="shared" si="157"/>
        <v>1200</v>
      </c>
      <c r="AU171" s="3290">
        <f t="shared" si="171"/>
        <v>1200</v>
      </c>
      <c r="AV171" s="3290"/>
      <c r="AW171" s="3290"/>
      <c r="AX171" s="3290"/>
      <c r="AY171" s="3291">
        <f t="shared" si="158"/>
        <v>1200</v>
      </c>
      <c r="AZ171" s="3290">
        <f t="shared" si="172"/>
        <v>1200</v>
      </c>
      <c r="BA171" s="3290"/>
      <c r="BB171" s="3290"/>
      <c r="BC171" s="3290"/>
      <c r="BD171" s="3290"/>
      <c r="BE171" s="3290"/>
      <c r="BF171" s="3290"/>
      <c r="BG171" s="3669">
        <v>762</v>
      </c>
      <c r="BH171" s="1667"/>
      <c r="BI171" s="1686">
        <f t="shared" si="168"/>
        <v>1600</v>
      </c>
      <c r="BJ171" s="3151">
        <v>2022</v>
      </c>
      <c r="BK171" s="3151" t="s">
        <v>2324</v>
      </c>
      <c r="BL171" s="3151" t="s">
        <v>2327</v>
      </c>
      <c r="BM171" s="1669">
        <f t="shared" si="148"/>
        <v>89.05</v>
      </c>
      <c r="BN171" s="1669">
        <f t="shared" si="147"/>
        <v>63.5</v>
      </c>
      <c r="BO171" s="3151" t="s">
        <v>40</v>
      </c>
      <c r="BP171" s="2957"/>
      <c r="BQ171" s="3380">
        <f t="shared" si="173"/>
        <v>761.70529332212254</v>
      </c>
      <c r="BR171" s="3380">
        <v>786</v>
      </c>
      <c r="BS171" s="19"/>
      <c r="BT171" s="2958"/>
      <c r="BU171" s="2958"/>
      <c r="BV171" s="2927" t="s">
        <v>2497</v>
      </c>
      <c r="BW171" s="2958" t="s">
        <v>2504</v>
      </c>
      <c r="BX171" s="3000">
        <f t="shared" si="175"/>
        <v>3561.7000422572205</v>
      </c>
      <c r="BY171" s="1682">
        <f t="shared" si="174"/>
        <v>761.7000422572205</v>
      </c>
      <c r="BZ171" s="310"/>
      <c r="CA171" s="310"/>
      <c r="CB171" s="310"/>
      <c r="CC171" s="310"/>
    </row>
    <row r="172" spans="1:81" s="2571" customFormat="1" ht="39.75" customHeight="1">
      <c r="A172" s="2961">
        <v>10</v>
      </c>
      <c r="B172" s="2962" t="s">
        <v>556</v>
      </c>
      <c r="C172" s="1645" t="s">
        <v>534</v>
      </c>
      <c r="D172" s="1645" t="s">
        <v>557</v>
      </c>
      <c r="E172" s="3456" t="s">
        <v>305</v>
      </c>
      <c r="F172" s="3456" t="s">
        <v>558</v>
      </c>
      <c r="G172" s="3484">
        <f t="shared" si="166"/>
        <v>1500</v>
      </c>
      <c r="H172" s="3487">
        <v>1500</v>
      </c>
      <c r="I172" s="1761"/>
      <c r="J172" s="3073"/>
      <c r="K172" s="1686">
        <v>1500</v>
      </c>
      <c r="L172" s="1686">
        <v>1500</v>
      </c>
      <c r="M172" s="1686">
        <v>675</v>
      </c>
      <c r="N172" s="1686">
        <v>300</v>
      </c>
      <c r="O172" s="1863">
        <f t="shared" si="167"/>
        <v>63.966999999999985</v>
      </c>
      <c r="P172" s="1686">
        <v>63.966999999999985</v>
      </c>
      <c r="Q172" s="1686"/>
      <c r="R172" s="1686"/>
      <c r="S172" s="1863">
        <f t="shared" si="159"/>
        <v>800</v>
      </c>
      <c r="T172" s="1686">
        <v>800</v>
      </c>
      <c r="U172" s="1686"/>
      <c r="V172" s="1686"/>
      <c r="W172" s="1686"/>
      <c r="X172" s="1686"/>
      <c r="Y172" s="1686">
        <f t="shared" si="150"/>
        <v>800</v>
      </c>
      <c r="Z172" s="1863">
        <f t="shared" si="160"/>
        <v>63.966999999999999</v>
      </c>
      <c r="AA172" s="1686">
        <v>63.966999999999999</v>
      </c>
      <c r="AB172" s="1686"/>
      <c r="AC172" s="1686"/>
      <c r="AD172" s="1863">
        <f t="shared" si="153"/>
        <v>36.076000000000001</v>
      </c>
      <c r="AE172" s="1686">
        <v>36.076000000000001</v>
      </c>
      <c r="AF172" s="1686"/>
      <c r="AG172" s="1686"/>
      <c r="AH172" s="1863">
        <f t="shared" si="154"/>
        <v>63.966999999999985</v>
      </c>
      <c r="AI172" s="1686">
        <f t="shared" si="169"/>
        <v>63.966999999999985</v>
      </c>
      <c r="AJ172" s="1686"/>
      <c r="AK172" s="1686"/>
      <c r="AL172" s="1863">
        <f t="shared" si="155"/>
        <v>800</v>
      </c>
      <c r="AM172" s="1686">
        <f t="shared" si="170"/>
        <v>800</v>
      </c>
      <c r="AN172" s="1686"/>
      <c r="AO172" s="1686"/>
      <c r="AP172" s="3484">
        <f t="shared" si="156"/>
        <v>900</v>
      </c>
      <c r="AQ172" s="1513">
        <v>900</v>
      </c>
      <c r="AR172" s="3290"/>
      <c r="AS172" s="3290"/>
      <c r="AT172" s="3355">
        <f t="shared" si="157"/>
        <v>600</v>
      </c>
      <c r="AU172" s="3353">
        <f t="shared" si="171"/>
        <v>600</v>
      </c>
      <c r="AV172" s="3353"/>
      <c r="AW172" s="3353"/>
      <c r="AX172" s="3353"/>
      <c r="AY172" s="3355">
        <f t="shared" si="158"/>
        <v>600</v>
      </c>
      <c r="AZ172" s="3353">
        <f t="shared" si="172"/>
        <v>600</v>
      </c>
      <c r="BA172" s="3290"/>
      <c r="BB172" s="3290"/>
      <c r="BC172" s="3290"/>
      <c r="BD172" s="3290"/>
      <c r="BE172" s="3290"/>
      <c r="BF172" s="3290"/>
      <c r="BG172" s="3669">
        <v>436</v>
      </c>
      <c r="BH172" s="1667"/>
      <c r="BI172" s="1686">
        <f t="shared" si="168"/>
        <v>100</v>
      </c>
      <c r="BJ172" s="3151">
        <v>2022</v>
      </c>
      <c r="BK172" s="3151" t="s">
        <v>2324</v>
      </c>
      <c r="BL172" s="3151" t="s">
        <v>2327</v>
      </c>
      <c r="BM172" s="1669">
        <f t="shared" si="148"/>
        <v>89.066666666666677</v>
      </c>
      <c r="BN172" s="1669">
        <f t="shared" si="147"/>
        <v>72.666666666666671</v>
      </c>
      <c r="BO172" s="3151" t="s">
        <v>40</v>
      </c>
      <c r="BP172" s="2957"/>
      <c r="BQ172" s="3380">
        <f t="shared" si="173"/>
        <v>435.63948499579601</v>
      </c>
      <c r="BR172" s="3380">
        <v>100</v>
      </c>
      <c r="BS172" s="19" t="s">
        <v>2327</v>
      </c>
      <c r="BT172" s="2958" t="s">
        <v>2536</v>
      </c>
      <c r="BU172" s="2958"/>
      <c r="BV172" s="2927" t="s">
        <v>2497</v>
      </c>
      <c r="BW172" s="2958" t="s">
        <v>2504</v>
      </c>
      <c r="BX172" s="3000">
        <f>H172*$BX$162</f>
        <v>1335.6375158464577</v>
      </c>
      <c r="BY172" s="1682">
        <f>BX172-AQ172</f>
        <v>435.63751584645775</v>
      </c>
      <c r="BZ172" s="310"/>
      <c r="CA172" s="310"/>
      <c r="CB172" s="310"/>
      <c r="CC172" s="310"/>
    </row>
    <row r="173" spans="1:81" s="2571" customFormat="1" ht="36" customHeight="1">
      <c r="A173" s="2961">
        <v>11</v>
      </c>
      <c r="B173" s="2962" t="s">
        <v>559</v>
      </c>
      <c r="C173" s="1645" t="s">
        <v>560</v>
      </c>
      <c r="D173" s="1645" t="s">
        <v>561</v>
      </c>
      <c r="E173" s="3456" t="s">
        <v>305</v>
      </c>
      <c r="F173" s="3456" t="s">
        <v>562</v>
      </c>
      <c r="G173" s="3484">
        <v>6000</v>
      </c>
      <c r="H173" s="3487">
        <v>4200</v>
      </c>
      <c r="I173" s="1761">
        <v>500</v>
      </c>
      <c r="J173" s="3073"/>
      <c r="K173" s="1686">
        <v>6000</v>
      </c>
      <c r="L173" s="1686">
        <v>5500</v>
      </c>
      <c r="M173" s="1686">
        <v>1242</v>
      </c>
      <c r="N173" s="1686">
        <v>820</v>
      </c>
      <c r="O173" s="1863">
        <f t="shared" si="167"/>
        <v>518.29199999999992</v>
      </c>
      <c r="P173" s="1686">
        <v>518.29199999999992</v>
      </c>
      <c r="Q173" s="1686"/>
      <c r="R173" s="1686"/>
      <c r="S173" s="1863">
        <f t="shared" si="159"/>
        <v>1800</v>
      </c>
      <c r="T173" s="1686">
        <v>1800</v>
      </c>
      <c r="U173" s="1686"/>
      <c r="V173" s="1686"/>
      <c r="W173" s="1686"/>
      <c r="X173" s="1686"/>
      <c r="Y173" s="1686">
        <f t="shared" si="150"/>
        <v>1800</v>
      </c>
      <c r="Z173" s="1863">
        <f t="shared" si="160"/>
        <v>0</v>
      </c>
      <c r="AA173" s="1686"/>
      <c r="AB173" s="1686"/>
      <c r="AC173" s="1686"/>
      <c r="AD173" s="1863">
        <f t="shared" si="153"/>
        <v>0</v>
      </c>
      <c r="AE173" s="1686">
        <v>0</v>
      </c>
      <c r="AF173" s="1686"/>
      <c r="AG173" s="1686"/>
      <c r="AH173" s="1863">
        <f t="shared" si="154"/>
        <v>518.29199999999992</v>
      </c>
      <c r="AI173" s="1686">
        <f t="shared" si="169"/>
        <v>518.29199999999992</v>
      </c>
      <c r="AJ173" s="1686"/>
      <c r="AK173" s="1686"/>
      <c r="AL173" s="1863">
        <f t="shared" si="155"/>
        <v>1800</v>
      </c>
      <c r="AM173" s="1686">
        <f t="shared" si="170"/>
        <v>1800</v>
      </c>
      <c r="AN173" s="1686"/>
      <c r="AO173" s="1686"/>
      <c r="AP173" s="3484">
        <f t="shared" si="156"/>
        <v>3400</v>
      </c>
      <c r="AQ173" s="1513">
        <v>3400</v>
      </c>
      <c r="AR173" s="3353"/>
      <c r="AS173" s="3353"/>
      <c r="AT173" s="3355">
        <v>2600</v>
      </c>
      <c r="AU173" s="3353">
        <v>800</v>
      </c>
      <c r="AV173" s="3290"/>
      <c r="AW173" s="3290"/>
      <c r="AX173" s="3290"/>
      <c r="AY173" s="3291">
        <f t="shared" si="158"/>
        <v>1300</v>
      </c>
      <c r="AZ173" s="3290">
        <f t="shared" si="172"/>
        <v>800</v>
      </c>
      <c r="BA173" s="3290"/>
      <c r="BB173" s="3290">
        <v>500</v>
      </c>
      <c r="BC173" s="3290"/>
      <c r="BD173" s="3290"/>
      <c r="BE173" s="3290"/>
      <c r="BF173" s="3290"/>
      <c r="BG173" s="3669">
        <v>340</v>
      </c>
      <c r="BH173" s="1667"/>
      <c r="BI173" s="1686">
        <f t="shared" si="168"/>
        <v>1600</v>
      </c>
      <c r="BJ173" s="3151">
        <v>2022</v>
      </c>
      <c r="BK173" s="3151" t="s">
        <v>2324</v>
      </c>
      <c r="BL173" s="3151" t="s">
        <v>2327</v>
      </c>
      <c r="BM173" s="1669">
        <f t="shared" si="148"/>
        <v>89.047619047619037</v>
      </c>
      <c r="BN173" s="1669">
        <f t="shared" ref="BN173:BN213" si="176">BG173/AU173*100</f>
        <v>42.5</v>
      </c>
      <c r="BO173" s="3151" t="s">
        <v>40</v>
      </c>
      <c r="BP173" s="3074"/>
      <c r="BQ173" s="3380">
        <f t="shared" si="173"/>
        <v>339.79055798822856</v>
      </c>
      <c r="BR173" s="3380">
        <v>731</v>
      </c>
      <c r="BS173" s="19" t="s">
        <v>2327</v>
      </c>
      <c r="BT173" s="3015" t="s">
        <v>2537</v>
      </c>
      <c r="BU173" s="3015"/>
      <c r="BV173" s="2927" t="s">
        <v>2497</v>
      </c>
      <c r="BW173" s="2958" t="s">
        <v>2504</v>
      </c>
      <c r="BX173" s="3001">
        <f t="shared" si="175"/>
        <v>3739.7850443700813</v>
      </c>
      <c r="BY173" s="1682">
        <f t="shared" si="174"/>
        <v>339.78504437008132</v>
      </c>
      <c r="BZ173" s="310"/>
      <c r="CA173" s="310"/>
      <c r="CB173" s="310"/>
      <c r="CC173" s="310"/>
    </row>
    <row r="174" spans="1:81" s="2571" customFormat="1" ht="39.75" customHeight="1">
      <c r="A174" s="2961">
        <v>12</v>
      </c>
      <c r="B174" s="2962" t="s">
        <v>563</v>
      </c>
      <c r="C174" s="1645" t="s">
        <v>560</v>
      </c>
      <c r="D174" s="1645" t="s">
        <v>564</v>
      </c>
      <c r="E174" s="3456" t="s">
        <v>305</v>
      </c>
      <c r="F174" s="3456" t="s">
        <v>565</v>
      </c>
      <c r="G174" s="3484">
        <f t="shared" si="166"/>
        <v>4000</v>
      </c>
      <c r="H174" s="3487">
        <v>3500</v>
      </c>
      <c r="I174" s="1761">
        <v>500</v>
      </c>
      <c r="J174" s="3073"/>
      <c r="K174" s="1686">
        <v>4000</v>
      </c>
      <c r="L174" s="1686">
        <v>3500</v>
      </c>
      <c r="M174" s="1686">
        <v>1253</v>
      </c>
      <c r="N174" s="1686">
        <v>832</v>
      </c>
      <c r="O174" s="1863">
        <f t="shared" si="167"/>
        <v>413.404</v>
      </c>
      <c r="P174" s="1686">
        <v>413.404</v>
      </c>
      <c r="Q174" s="1686"/>
      <c r="R174" s="1686"/>
      <c r="S174" s="1863">
        <f t="shared" si="159"/>
        <v>1200</v>
      </c>
      <c r="T174" s="1686">
        <v>1200</v>
      </c>
      <c r="U174" s="1686"/>
      <c r="V174" s="1686"/>
      <c r="W174" s="1686"/>
      <c r="X174" s="1686"/>
      <c r="Y174" s="1686">
        <f t="shared" si="150"/>
        <v>1200</v>
      </c>
      <c r="Z174" s="1863">
        <f t="shared" si="160"/>
        <v>0</v>
      </c>
      <c r="AA174" s="1686"/>
      <c r="AB174" s="1686"/>
      <c r="AC174" s="1686"/>
      <c r="AD174" s="1863">
        <f t="shared" si="153"/>
        <v>545.447</v>
      </c>
      <c r="AE174" s="1686">
        <v>545.447</v>
      </c>
      <c r="AF174" s="1686"/>
      <c r="AG174" s="1686"/>
      <c r="AH174" s="1863">
        <f t="shared" si="154"/>
        <v>413.404</v>
      </c>
      <c r="AI174" s="1686">
        <f t="shared" si="169"/>
        <v>413.404</v>
      </c>
      <c r="AJ174" s="1686"/>
      <c r="AK174" s="1686"/>
      <c r="AL174" s="1863">
        <f t="shared" si="155"/>
        <v>1200</v>
      </c>
      <c r="AM174" s="1686">
        <f t="shared" si="170"/>
        <v>1200</v>
      </c>
      <c r="AN174" s="1686"/>
      <c r="AO174" s="1686"/>
      <c r="AP174" s="3484">
        <f t="shared" si="156"/>
        <v>2145.4470000000001</v>
      </c>
      <c r="AQ174" s="1513">
        <v>2145.4470000000001</v>
      </c>
      <c r="AR174" s="3290"/>
      <c r="AS174" s="3290"/>
      <c r="AT174" s="3355">
        <v>1854.5529999999999</v>
      </c>
      <c r="AU174" s="3353">
        <v>1354.5529999999999</v>
      </c>
      <c r="AV174" s="3290"/>
      <c r="AW174" s="3290"/>
      <c r="AX174" s="3290"/>
      <c r="AY174" s="3291">
        <f t="shared" si="158"/>
        <v>1854.5529999999999</v>
      </c>
      <c r="AZ174" s="3290">
        <f t="shared" si="172"/>
        <v>1354.5529999999999</v>
      </c>
      <c r="BA174" s="3290"/>
      <c r="BB174" s="3290">
        <v>500</v>
      </c>
      <c r="BC174" s="3290"/>
      <c r="BD174" s="3290"/>
      <c r="BE174" s="3290"/>
      <c r="BF174" s="3290"/>
      <c r="BG174" s="3669">
        <v>971</v>
      </c>
      <c r="BH174" s="1667"/>
      <c r="BI174" s="1686">
        <f t="shared" si="168"/>
        <v>945.44700000000012</v>
      </c>
      <c r="BJ174" s="3151">
        <v>2022</v>
      </c>
      <c r="BK174" s="3151" t="s">
        <v>2324</v>
      </c>
      <c r="BL174" s="3151" t="s">
        <v>2327</v>
      </c>
      <c r="BM174" s="1669">
        <f t="shared" ref="BM174:BM213" si="177">(BG174+AQ174)/H174*100</f>
        <v>89.041342857142851</v>
      </c>
      <c r="BN174" s="1669">
        <f t="shared" si="176"/>
        <v>71.684164443916188</v>
      </c>
      <c r="BO174" s="3151" t="s">
        <v>40</v>
      </c>
      <c r="BP174" s="3074"/>
      <c r="BQ174" s="3380">
        <f t="shared" si="173"/>
        <v>971.04513165685694</v>
      </c>
      <c r="BR174" s="3380">
        <v>338</v>
      </c>
      <c r="BS174" s="19" t="s">
        <v>2327</v>
      </c>
      <c r="BT174" s="3015" t="s">
        <v>2536</v>
      </c>
      <c r="BU174" s="3015"/>
      <c r="BV174" s="2927" t="s">
        <v>2497</v>
      </c>
      <c r="BW174" s="2958" t="s">
        <v>2504</v>
      </c>
      <c r="BX174" s="3001">
        <f t="shared" si="175"/>
        <v>3116.487536975068</v>
      </c>
      <c r="BY174" s="1682">
        <f t="shared" si="174"/>
        <v>971.04053697506788</v>
      </c>
      <c r="BZ174" s="310"/>
      <c r="CA174" s="310"/>
      <c r="CB174" s="310"/>
      <c r="CC174" s="310"/>
    </row>
    <row r="175" spans="1:81" s="1682" customFormat="1" ht="77.25" customHeight="1">
      <c r="A175" s="2961">
        <v>13</v>
      </c>
      <c r="B175" s="2962" t="s">
        <v>566</v>
      </c>
      <c r="C175" s="1645" t="s">
        <v>567</v>
      </c>
      <c r="D175" s="1645" t="s">
        <v>568</v>
      </c>
      <c r="E175" s="3456" t="s">
        <v>305</v>
      </c>
      <c r="F175" s="3456" t="s">
        <v>569</v>
      </c>
      <c r="G175" s="3484">
        <v>7000</v>
      </c>
      <c r="H175" s="3487">
        <v>6000</v>
      </c>
      <c r="I175" s="1761">
        <v>1000</v>
      </c>
      <c r="J175" s="3073"/>
      <c r="K175" s="1686">
        <v>7000</v>
      </c>
      <c r="L175" s="1686">
        <v>6000</v>
      </c>
      <c r="M175" s="1686">
        <v>6800</v>
      </c>
      <c r="N175" s="1686">
        <v>3000</v>
      </c>
      <c r="O175" s="1863">
        <f t="shared" si="167"/>
        <v>0</v>
      </c>
      <c r="P175" s="1686"/>
      <c r="Q175" s="1686"/>
      <c r="R175" s="1686"/>
      <c r="S175" s="1863">
        <f t="shared" si="159"/>
        <v>2100</v>
      </c>
      <c r="T175" s="1686">
        <v>2100</v>
      </c>
      <c r="U175" s="1686"/>
      <c r="V175" s="1686"/>
      <c r="W175" s="1686"/>
      <c r="X175" s="1686"/>
      <c r="Y175" s="1686">
        <f t="shared" si="150"/>
        <v>2100</v>
      </c>
      <c r="Z175" s="1863">
        <f t="shared" si="160"/>
        <v>0</v>
      </c>
      <c r="AA175" s="1686"/>
      <c r="AB175" s="1686"/>
      <c r="AC175" s="1686"/>
      <c r="AD175" s="1863">
        <f t="shared" si="153"/>
        <v>2100</v>
      </c>
      <c r="AE175" s="1686">
        <v>2100</v>
      </c>
      <c r="AF175" s="1686"/>
      <c r="AG175" s="1686"/>
      <c r="AH175" s="1863">
        <f t="shared" si="154"/>
        <v>0</v>
      </c>
      <c r="AI175" s="1686">
        <f t="shared" si="169"/>
        <v>0</v>
      </c>
      <c r="AJ175" s="1686"/>
      <c r="AK175" s="1686"/>
      <c r="AL175" s="1863">
        <f t="shared" si="155"/>
        <v>2100</v>
      </c>
      <c r="AM175" s="1686">
        <f t="shared" si="170"/>
        <v>2100</v>
      </c>
      <c r="AN175" s="1686"/>
      <c r="AO175" s="1686"/>
      <c r="AP175" s="3484">
        <v>4900</v>
      </c>
      <c r="AQ175" s="1513">
        <v>4900</v>
      </c>
      <c r="AR175" s="1686"/>
      <c r="AS175" s="1686"/>
      <c r="AT175" s="1863">
        <v>1100</v>
      </c>
      <c r="AU175" s="1686">
        <v>1100</v>
      </c>
      <c r="AV175" s="1686"/>
      <c r="AW175" s="1686"/>
      <c r="AX175" s="1686"/>
      <c r="AY175" s="1863">
        <v>1100</v>
      </c>
      <c r="AZ175" s="1686">
        <f t="shared" si="172"/>
        <v>1100</v>
      </c>
      <c r="BA175" s="1686"/>
      <c r="BB175" s="1686">
        <v>1000</v>
      </c>
      <c r="BC175" s="1686"/>
      <c r="BD175" s="1686"/>
      <c r="BE175" s="1686"/>
      <c r="BF175" s="1686"/>
      <c r="BG175" s="3669">
        <v>443</v>
      </c>
      <c r="BH175" s="1667"/>
      <c r="BI175" s="1686">
        <f t="shared" si="168"/>
        <v>2800</v>
      </c>
      <c r="BJ175" s="3151">
        <v>2022</v>
      </c>
      <c r="BK175" s="3151" t="s">
        <v>2324</v>
      </c>
      <c r="BL175" s="3151" t="s">
        <v>2327</v>
      </c>
      <c r="BM175" s="1669">
        <f t="shared" si="177"/>
        <v>89.05</v>
      </c>
      <c r="BN175" s="1669">
        <f t="shared" si="176"/>
        <v>40.272727272727273</v>
      </c>
      <c r="BO175" s="3151" t="s">
        <v>40</v>
      </c>
      <c r="BP175" s="3074"/>
      <c r="BQ175" s="3380">
        <f t="shared" si="173"/>
        <v>442.55793998318404</v>
      </c>
      <c r="BR175" s="3380">
        <v>479</v>
      </c>
      <c r="BS175" s="19" t="s">
        <v>2327</v>
      </c>
      <c r="BT175" s="3015" t="s">
        <v>2538</v>
      </c>
      <c r="BU175" s="3015"/>
      <c r="BV175" s="2927" t="s">
        <v>2497</v>
      </c>
      <c r="BW175" s="2958" t="s">
        <v>2504</v>
      </c>
      <c r="BX175" s="3001">
        <f t="shared" si="175"/>
        <v>5342.550063385831</v>
      </c>
      <c r="BY175" s="1682">
        <f t="shared" si="174"/>
        <v>442.55006338583098</v>
      </c>
    </row>
    <row r="176" spans="1:81" s="2571" customFormat="1" ht="54" customHeight="1">
      <c r="A176" s="2961">
        <v>14</v>
      </c>
      <c r="B176" s="2962" t="s">
        <v>570</v>
      </c>
      <c r="C176" s="1645" t="s">
        <v>567</v>
      </c>
      <c r="D176" s="1645" t="s">
        <v>571</v>
      </c>
      <c r="E176" s="3456" t="s">
        <v>305</v>
      </c>
      <c r="F176" s="3456" t="s">
        <v>572</v>
      </c>
      <c r="G176" s="3484">
        <f t="shared" si="166"/>
        <v>6000</v>
      </c>
      <c r="H176" s="3487">
        <v>5000</v>
      </c>
      <c r="I176" s="1761">
        <v>1000</v>
      </c>
      <c r="J176" s="3073"/>
      <c r="K176" s="1686">
        <v>6000</v>
      </c>
      <c r="L176" s="1686">
        <v>5000</v>
      </c>
      <c r="M176" s="1686">
        <v>5900</v>
      </c>
      <c r="N176" s="1686">
        <v>3700</v>
      </c>
      <c r="O176" s="1863">
        <f t="shared" si="167"/>
        <v>0</v>
      </c>
      <c r="P176" s="1686"/>
      <c r="Q176" s="1686"/>
      <c r="R176" s="1686"/>
      <c r="S176" s="1863">
        <f t="shared" si="159"/>
        <v>1800</v>
      </c>
      <c r="T176" s="1686">
        <v>1800</v>
      </c>
      <c r="U176" s="1686"/>
      <c r="V176" s="1686"/>
      <c r="W176" s="1686"/>
      <c r="X176" s="1686"/>
      <c r="Y176" s="1686">
        <f t="shared" si="150"/>
        <v>1800</v>
      </c>
      <c r="Z176" s="1863">
        <f t="shared" si="160"/>
        <v>0</v>
      </c>
      <c r="AA176" s="1686"/>
      <c r="AB176" s="1686"/>
      <c r="AC176" s="1686"/>
      <c r="AD176" s="1863">
        <f t="shared" si="153"/>
        <v>1800</v>
      </c>
      <c r="AE176" s="1686">
        <v>1800</v>
      </c>
      <c r="AF176" s="1686"/>
      <c r="AG176" s="1686"/>
      <c r="AH176" s="1863">
        <f t="shared" si="154"/>
        <v>0</v>
      </c>
      <c r="AI176" s="1686">
        <f t="shared" si="169"/>
        <v>0</v>
      </c>
      <c r="AJ176" s="1686"/>
      <c r="AK176" s="1686"/>
      <c r="AL176" s="1863">
        <f t="shared" si="155"/>
        <v>1800</v>
      </c>
      <c r="AM176" s="1686">
        <f t="shared" si="170"/>
        <v>1800</v>
      </c>
      <c r="AN176" s="1686"/>
      <c r="AO176" s="1686"/>
      <c r="AP176" s="3484">
        <f t="shared" si="156"/>
        <v>4200</v>
      </c>
      <c r="AQ176" s="1513">
        <v>4200</v>
      </c>
      <c r="AR176" s="3290"/>
      <c r="AS176" s="3290"/>
      <c r="AT176" s="3291">
        <f t="shared" si="157"/>
        <v>800</v>
      </c>
      <c r="AU176" s="3290">
        <f t="shared" si="171"/>
        <v>800</v>
      </c>
      <c r="AV176" s="3290"/>
      <c r="AW176" s="3290"/>
      <c r="AX176" s="3290"/>
      <c r="AY176" s="3291">
        <f t="shared" si="158"/>
        <v>1800</v>
      </c>
      <c r="AZ176" s="3290">
        <f t="shared" si="172"/>
        <v>800</v>
      </c>
      <c r="BA176" s="3290"/>
      <c r="BB176" s="3290">
        <v>1000</v>
      </c>
      <c r="BC176" s="3290"/>
      <c r="BD176" s="3290"/>
      <c r="BE176" s="3290"/>
      <c r="BF176" s="3290"/>
      <c r="BG176" s="3669">
        <v>252</v>
      </c>
      <c r="BH176" s="1667"/>
      <c r="BI176" s="1686">
        <f t="shared" si="168"/>
        <v>2400</v>
      </c>
      <c r="BJ176" s="3151">
        <v>2022</v>
      </c>
      <c r="BK176" s="3151" t="s">
        <v>2324</v>
      </c>
      <c r="BL176" s="3151" t="s">
        <v>2327</v>
      </c>
      <c r="BM176" s="1669">
        <f t="shared" si="177"/>
        <v>89.039999999999992</v>
      </c>
      <c r="BN176" s="1669">
        <f t="shared" si="176"/>
        <v>31.5</v>
      </c>
      <c r="BO176" s="3151" t="s">
        <v>40</v>
      </c>
      <c r="BP176" s="3074"/>
      <c r="BQ176" s="3380">
        <f t="shared" si="173"/>
        <v>252.13161665265307</v>
      </c>
      <c r="BR176" s="3380">
        <v>283</v>
      </c>
      <c r="BS176" s="2992"/>
      <c r="BT176" s="3015"/>
      <c r="BU176" s="3015"/>
      <c r="BV176" s="2927" t="s">
        <v>2497</v>
      </c>
      <c r="BW176" s="2958" t="s">
        <v>2504</v>
      </c>
      <c r="BX176" s="3001">
        <f t="shared" si="175"/>
        <v>4452.125052821526</v>
      </c>
      <c r="BY176" s="1682">
        <f t="shared" si="174"/>
        <v>252.12505282152597</v>
      </c>
      <c r="BZ176" s="310"/>
      <c r="CA176" s="310"/>
      <c r="CB176" s="310"/>
      <c r="CC176" s="310"/>
    </row>
    <row r="177" spans="1:81" s="2571" customFormat="1" ht="38.25">
      <c r="A177" s="2961">
        <v>15</v>
      </c>
      <c r="B177" s="2962" t="s">
        <v>576</v>
      </c>
      <c r="C177" s="1645" t="s">
        <v>577</v>
      </c>
      <c r="D177" s="1645" t="s">
        <v>578</v>
      </c>
      <c r="E177" s="3456" t="s">
        <v>305</v>
      </c>
      <c r="F177" s="3456" t="s">
        <v>579</v>
      </c>
      <c r="G177" s="3484">
        <f t="shared" si="166"/>
        <v>2000</v>
      </c>
      <c r="H177" s="3487">
        <v>2000</v>
      </c>
      <c r="I177" s="94"/>
      <c r="J177" s="3073"/>
      <c r="K177" s="1686">
        <v>2000</v>
      </c>
      <c r="L177" s="1686">
        <v>2000</v>
      </c>
      <c r="M177" s="1686">
        <v>1045</v>
      </c>
      <c r="N177" s="1686">
        <v>530</v>
      </c>
      <c r="O177" s="1863">
        <f t="shared" si="167"/>
        <v>0</v>
      </c>
      <c r="P177" s="1686"/>
      <c r="Q177" s="1686"/>
      <c r="R177" s="1686"/>
      <c r="S177" s="1863">
        <f t="shared" si="159"/>
        <v>400</v>
      </c>
      <c r="T177" s="1686">
        <v>400</v>
      </c>
      <c r="U177" s="1686"/>
      <c r="V177" s="1686"/>
      <c r="W177" s="1686"/>
      <c r="X177" s="1686"/>
      <c r="Y177" s="1686">
        <f t="shared" si="150"/>
        <v>400</v>
      </c>
      <c r="Z177" s="1863">
        <f t="shared" si="160"/>
        <v>0</v>
      </c>
      <c r="AA177" s="1686"/>
      <c r="AB177" s="1686"/>
      <c r="AC177" s="1686"/>
      <c r="AD177" s="1863">
        <f t="shared" si="153"/>
        <v>400</v>
      </c>
      <c r="AE177" s="1686">
        <v>400</v>
      </c>
      <c r="AF177" s="1686"/>
      <c r="AG177" s="1686"/>
      <c r="AH177" s="1863">
        <f t="shared" si="154"/>
        <v>0</v>
      </c>
      <c r="AI177" s="1686">
        <f t="shared" si="169"/>
        <v>0</v>
      </c>
      <c r="AJ177" s="1686"/>
      <c r="AK177" s="1686"/>
      <c r="AL177" s="1863">
        <f t="shared" si="155"/>
        <v>400</v>
      </c>
      <c r="AM177" s="1686">
        <f t="shared" si="170"/>
        <v>400</v>
      </c>
      <c r="AN177" s="1686"/>
      <c r="AO177" s="1686"/>
      <c r="AP177" s="3484">
        <f t="shared" si="156"/>
        <v>1400</v>
      </c>
      <c r="AQ177" s="1513">
        <v>1400</v>
      </c>
      <c r="AR177" s="3290"/>
      <c r="AS177" s="3290"/>
      <c r="AT177" s="3291">
        <f t="shared" si="157"/>
        <v>600</v>
      </c>
      <c r="AU177" s="3290">
        <f t="shared" si="171"/>
        <v>600</v>
      </c>
      <c r="AV177" s="3290"/>
      <c r="AW177" s="3290"/>
      <c r="AX177" s="3290"/>
      <c r="AY177" s="3291">
        <f t="shared" si="158"/>
        <v>600</v>
      </c>
      <c r="AZ177" s="3290">
        <f t="shared" si="172"/>
        <v>600</v>
      </c>
      <c r="BA177" s="3290"/>
      <c r="BB177" s="3290"/>
      <c r="BC177" s="3290"/>
      <c r="BD177" s="3290"/>
      <c r="BE177" s="3290"/>
      <c r="BF177" s="3290"/>
      <c r="BG177" s="3669">
        <v>381</v>
      </c>
      <c r="BH177" s="1667"/>
      <c r="BI177" s="1686">
        <f t="shared" si="168"/>
        <v>1000</v>
      </c>
      <c r="BJ177" s="3151">
        <v>2022</v>
      </c>
      <c r="BK177" s="3151" t="s">
        <v>2324</v>
      </c>
      <c r="BL177" s="3151" t="s">
        <v>2327</v>
      </c>
      <c r="BM177" s="1669">
        <f t="shared" si="177"/>
        <v>89.05</v>
      </c>
      <c r="BN177" s="1669">
        <f t="shared" si="176"/>
        <v>63.5</v>
      </c>
      <c r="BO177" s="3151" t="s">
        <v>40</v>
      </c>
      <c r="BP177" s="2957"/>
      <c r="BQ177" s="3380">
        <f t="shared" si="173"/>
        <v>380.85264666106127</v>
      </c>
      <c r="BR177" s="3380">
        <v>393</v>
      </c>
      <c r="BS177" s="19"/>
      <c r="BT177" s="2958"/>
      <c r="BU177" s="2958"/>
      <c r="BV177" s="2927" t="s">
        <v>2497</v>
      </c>
      <c r="BW177" s="2958" t="s">
        <v>2504</v>
      </c>
      <c r="BX177" s="3000">
        <f t="shared" si="175"/>
        <v>1780.8500211286103</v>
      </c>
      <c r="BY177" s="1682">
        <f t="shared" si="174"/>
        <v>380.85002112861025</v>
      </c>
      <c r="BZ177" s="310"/>
      <c r="CA177" s="310"/>
      <c r="CB177" s="310"/>
      <c r="CC177" s="310"/>
    </row>
    <row r="178" spans="1:81" s="2571" customFormat="1" ht="51.75" customHeight="1">
      <c r="A178" s="2961">
        <v>16</v>
      </c>
      <c r="B178" s="2962" t="s">
        <v>580</v>
      </c>
      <c r="C178" s="1645" t="s">
        <v>534</v>
      </c>
      <c r="D178" s="1645" t="s">
        <v>581</v>
      </c>
      <c r="E178" s="3456" t="s">
        <v>305</v>
      </c>
      <c r="F178" s="3456" t="s">
        <v>582</v>
      </c>
      <c r="G178" s="3484">
        <f t="shared" si="166"/>
        <v>4000</v>
      </c>
      <c r="H178" s="3487">
        <v>4000</v>
      </c>
      <c r="I178" s="94"/>
      <c r="J178" s="3073"/>
      <c r="K178" s="1686">
        <v>4000</v>
      </c>
      <c r="L178" s="1686">
        <v>4000</v>
      </c>
      <c r="M178" s="1686">
        <v>3102</v>
      </c>
      <c r="N178" s="1686">
        <v>602</v>
      </c>
      <c r="O178" s="1863">
        <f t="shared" si="167"/>
        <v>5.5109999999999673</v>
      </c>
      <c r="P178" s="1686">
        <v>5.5109999999999673</v>
      </c>
      <c r="Q178" s="1686"/>
      <c r="R178" s="1686"/>
      <c r="S178" s="1863">
        <f t="shared" si="159"/>
        <v>580</v>
      </c>
      <c r="T178" s="1686">
        <v>580</v>
      </c>
      <c r="U178" s="1686"/>
      <c r="V178" s="1686"/>
      <c r="W178" s="1686"/>
      <c r="X178" s="1686"/>
      <c r="Y178" s="1686">
        <f t="shared" si="150"/>
        <v>580</v>
      </c>
      <c r="Z178" s="1863">
        <f t="shared" si="160"/>
        <v>0</v>
      </c>
      <c r="AA178" s="1686"/>
      <c r="AB178" s="1686"/>
      <c r="AC178" s="1686"/>
      <c r="AD178" s="1863">
        <f t="shared" si="153"/>
        <v>0</v>
      </c>
      <c r="AE178" s="1686"/>
      <c r="AF178" s="1686"/>
      <c r="AG178" s="1686"/>
      <c r="AH178" s="1863">
        <f t="shared" si="154"/>
        <v>5.5109999999999673</v>
      </c>
      <c r="AI178" s="1686">
        <f t="shared" si="169"/>
        <v>5.5109999999999673</v>
      </c>
      <c r="AJ178" s="1686"/>
      <c r="AK178" s="1686"/>
      <c r="AL178" s="1863">
        <f t="shared" si="155"/>
        <v>580</v>
      </c>
      <c r="AM178" s="1686">
        <f t="shared" si="170"/>
        <v>580</v>
      </c>
      <c r="AN178" s="1686"/>
      <c r="AO178" s="1686"/>
      <c r="AP178" s="3484">
        <f t="shared" si="156"/>
        <v>2795</v>
      </c>
      <c r="AQ178" s="1513">
        <v>2795</v>
      </c>
      <c r="AR178" s="3290"/>
      <c r="AS178" s="3290"/>
      <c r="AT178" s="3291">
        <f t="shared" si="157"/>
        <v>1205</v>
      </c>
      <c r="AU178" s="3290">
        <f t="shared" si="171"/>
        <v>1205</v>
      </c>
      <c r="AV178" s="3290"/>
      <c r="AW178" s="3290"/>
      <c r="AX178" s="3290"/>
      <c r="AY178" s="3291">
        <f t="shared" si="158"/>
        <v>1205</v>
      </c>
      <c r="AZ178" s="3290">
        <f t="shared" si="172"/>
        <v>1205</v>
      </c>
      <c r="BA178" s="3290"/>
      <c r="BB178" s="3290"/>
      <c r="BC178" s="3290"/>
      <c r="BD178" s="3290"/>
      <c r="BE178" s="3290"/>
      <c r="BF178" s="3290"/>
      <c r="BG178" s="3669">
        <v>767</v>
      </c>
      <c r="BH178" s="1667"/>
      <c r="BI178" s="1686">
        <f t="shared" si="168"/>
        <v>2215</v>
      </c>
      <c r="BJ178" s="3151">
        <v>2022</v>
      </c>
      <c r="BK178" s="3151" t="s">
        <v>2324</v>
      </c>
      <c r="BL178" s="3151" t="s">
        <v>2327</v>
      </c>
      <c r="BM178" s="1669">
        <f t="shared" si="177"/>
        <v>89.05</v>
      </c>
      <c r="BN178" s="1669">
        <f t="shared" si="176"/>
        <v>63.65145228215767</v>
      </c>
      <c r="BO178" s="3151" t="s">
        <v>40</v>
      </c>
      <c r="BP178" s="2957"/>
      <c r="BQ178" s="3380">
        <f t="shared" si="173"/>
        <v>766.70529332212254</v>
      </c>
      <c r="BR178" s="3380">
        <v>791</v>
      </c>
      <c r="BS178" s="19"/>
      <c r="BT178" s="2958"/>
      <c r="BU178" s="2958"/>
      <c r="BV178" s="2927" t="s">
        <v>2497</v>
      </c>
      <c r="BW178" s="2958" t="s">
        <v>2504</v>
      </c>
      <c r="BX178" s="3000">
        <f t="shared" si="175"/>
        <v>3561.7000422572205</v>
      </c>
      <c r="BY178" s="1682">
        <f t="shared" si="174"/>
        <v>766.7000422572205</v>
      </c>
      <c r="BZ178" s="310"/>
      <c r="CA178" s="310"/>
      <c r="CB178" s="310"/>
      <c r="CC178" s="310"/>
    </row>
    <row r="179" spans="1:81" s="2571" customFormat="1" ht="25.5">
      <c r="A179" s="2961">
        <v>17</v>
      </c>
      <c r="B179" s="2962" t="s">
        <v>583</v>
      </c>
      <c r="C179" s="1645" t="s">
        <v>483</v>
      </c>
      <c r="D179" s="1645" t="s">
        <v>584</v>
      </c>
      <c r="E179" s="3456" t="s">
        <v>305</v>
      </c>
      <c r="F179" s="3456" t="s">
        <v>585</v>
      </c>
      <c r="G179" s="3484">
        <f t="shared" si="166"/>
        <v>2000</v>
      </c>
      <c r="H179" s="3487">
        <v>2000</v>
      </c>
      <c r="I179" s="1761"/>
      <c r="J179" s="1761"/>
      <c r="K179" s="1686">
        <v>2000</v>
      </c>
      <c r="L179" s="1686">
        <v>2000</v>
      </c>
      <c r="M179" s="1686">
        <v>1145</v>
      </c>
      <c r="N179" s="1686">
        <v>545</v>
      </c>
      <c r="O179" s="1863">
        <f t="shared" si="167"/>
        <v>800</v>
      </c>
      <c r="P179" s="1686">
        <v>800</v>
      </c>
      <c r="Q179" s="1686"/>
      <c r="R179" s="1686"/>
      <c r="S179" s="1863">
        <f t="shared" si="159"/>
        <v>600</v>
      </c>
      <c r="T179" s="1686">
        <v>600</v>
      </c>
      <c r="U179" s="1686"/>
      <c r="V179" s="1686"/>
      <c r="W179" s="1686"/>
      <c r="X179" s="1686"/>
      <c r="Y179" s="1686">
        <f t="shared" si="150"/>
        <v>600</v>
      </c>
      <c r="Z179" s="1863">
        <f t="shared" si="160"/>
        <v>674.19500000000005</v>
      </c>
      <c r="AA179" s="1686">
        <v>674.19500000000005</v>
      </c>
      <c r="AB179" s="1686"/>
      <c r="AC179" s="1686"/>
      <c r="AD179" s="1863">
        <f t="shared" si="153"/>
        <v>120.46</v>
      </c>
      <c r="AE179" s="1686">
        <v>120.46</v>
      </c>
      <c r="AF179" s="1686"/>
      <c r="AG179" s="1686"/>
      <c r="AH179" s="1863">
        <f t="shared" si="154"/>
        <v>800</v>
      </c>
      <c r="AI179" s="1686">
        <f t="shared" si="169"/>
        <v>800</v>
      </c>
      <c r="AJ179" s="1686"/>
      <c r="AK179" s="1686"/>
      <c r="AL179" s="1863">
        <f t="shared" si="155"/>
        <v>600</v>
      </c>
      <c r="AM179" s="1686">
        <f t="shared" si="170"/>
        <v>600</v>
      </c>
      <c r="AN179" s="1686"/>
      <c r="AO179" s="1686"/>
      <c r="AP179" s="3484">
        <f t="shared" si="156"/>
        <v>1400</v>
      </c>
      <c r="AQ179" s="1513">
        <v>1400</v>
      </c>
      <c r="AR179" s="3290"/>
      <c r="AS179" s="3290"/>
      <c r="AT179" s="3291">
        <f t="shared" si="157"/>
        <v>600</v>
      </c>
      <c r="AU179" s="3290">
        <f t="shared" si="171"/>
        <v>600</v>
      </c>
      <c r="AV179" s="3290"/>
      <c r="AW179" s="3290"/>
      <c r="AX179" s="3290"/>
      <c r="AY179" s="3291">
        <f t="shared" si="158"/>
        <v>600</v>
      </c>
      <c r="AZ179" s="3290">
        <f t="shared" si="172"/>
        <v>600</v>
      </c>
      <c r="BA179" s="3290"/>
      <c r="BB179" s="3290"/>
      <c r="BC179" s="3290"/>
      <c r="BD179" s="3290"/>
      <c r="BE179" s="3290"/>
      <c r="BF179" s="3290"/>
      <c r="BG179" s="3669">
        <v>381</v>
      </c>
      <c r="BH179" s="1667"/>
      <c r="BI179" s="1686">
        <f t="shared" si="168"/>
        <v>800</v>
      </c>
      <c r="BJ179" s="3151">
        <v>2022</v>
      </c>
      <c r="BK179" s="3151" t="s">
        <v>2324</v>
      </c>
      <c r="BL179" s="3151" t="s">
        <v>2327</v>
      </c>
      <c r="BM179" s="1669">
        <f t="shared" si="177"/>
        <v>89.05</v>
      </c>
      <c r="BN179" s="1669">
        <f t="shared" si="176"/>
        <v>63.5</v>
      </c>
      <c r="BO179" s="3151" t="s">
        <v>40</v>
      </c>
      <c r="BP179" s="2957"/>
      <c r="BQ179" s="3380">
        <f t="shared" si="173"/>
        <v>380.85264666106127</v>
      </c>
      <c r="BR179" s="3380">
        <v>393</v>
      </c>
      <c r="BS179" s="19"/>
      <c r="BT179" s="2958"/>
      <c r="BU179" s="2958"/>
      <c r="BV179" s="2927" t="s">
        <v>2497</v>
      </c>
      <c r="BW179" s="2958" t="s">
        <v>2504</v>
      </c>
      <c r="BX179" s="3000">
        <f t="shared" si="175"/>
        <v>1780.8500211286103</v>
      </c>
      <c r="BY179" s="1682">
        <f t="shared" si="174"/>
        <v>380.85002112861025</v>
      </c>
      <c r="BZ179" s="310"/>
      <c r="CA179" s="310"/>
      <c r="CB179" s="310"/>
      <c r="CC179" s="310"/>
    </row>
    <row r="180" spans="1:81" s="2571" customFormat="1" ht="57" customHeight="1">
      <c r="A180" s="2961">
        <v>18</v>
      </c>
      <c r="B180" s="2962" t="s">
        <v>586</v>
      </c>
      <c r="C180" s="1645" t="s">
        <v>587</v>
      </c>
      <c r="D180" s="1645" t="s">
        <v>588</v>
      </c>
      <c r="E180" s="3456" t="s">
        <v>305</v>
      </c>
      <c r="F180" s="3456" t="s">
        <v>589</v>
      </c>
      <c r="G180" s="3484">
        <v>3150</v>
      </c>
      <c r="H180" s="3487">
        <v>3150</v>
      </c>
      <c r="I180" s="1761"/>
      <c r="J180" s="1761"/>
      <c r="K180" s="1686">
        <v>3150</v>
      </c>
      <c r="L180" s="1686">
        <v>3150</v>
      </c>
      <c r="M180" s="1686">
        <v>2075</v>
      </c>
      <c r="N180" s="1686">
        <v>1130</v>
      </c>
      <c r="O180" s="1863">
        <f t="shared" si="167"/>
        <v>1800</v>
      </c>
      <c r="P180" s="1686">
        <v>1800</v>
      </c>
      <c r="Q180" s="1686"/>
      <c r="R180" s="1686"/>
      <c r="S180" s="1863">
        <f t="shared" si="159"/>
        <v>400</v>
      </c>
      <c r="T180" s="1686">
        <v>400</v>
      </c>
      <c r="U180" s="1686"/>
      <c r="V180" s="1686"/>
      <c r="W180" s="1686"/>
      <c r="X180" s="1686"/>
      <c r="Y180" s="1686">
        <f t="shared" si="150"/>
        <v>400</v>
      </c>
      <c r="Z180" s="1863">
        <f t="shared" si="160"/>
        <v>1800</v>
      </c>
      <c r="AA180" s="1686">
        <v>1800</v>
      </c>
      <c r="AB180" s="1686"/>
      <c r="AC180" s="1686"/>
      <c r="AD180" s="1863">
        <f t="shared" si="153"/>
        <v>400</v>
      </c>
      <c r="AE180" s="1686">
        <v>400</v>
      </c>
      <c r="AF180" s="1686"/>
      <c r="AG180" s="1686"/>
      <c r="AH180" s="1863">
        <f t="shared" si="154"/>
        <v>1800</v>
      </c>
      <c r="AI180" s="1686">
        <f t="shared" si="169"/>
        <v>1800</v>
      </c>
      <c r="AJ180" s="1686"/>
      <c r="AK180" s="1686"/>
      <c r="AL180" s="1863">
        <f t="shared" si="155"/>
        <v>400</v>
      </c>
      <c r="AM180" s="1686">
        <f t="shared" si="170"/>
        <v>400</v>
      </c>
      <c r="AN180" s="1686"/>
      <c r="AO180" s="1686"/>
      <c r="AP180" s="3484">
        <f t="shared" si="156"/>
        <v>2200</v>
      </c>
      <c r="AQ180" s="1513">
        <v>2200</v>
      </c>
      <c r="AR180" s="3290"/>
      <c r="AS180" s="3290"/>
      <c r="AT180" s="3291">
        <f t="shared" si="157"/>
        <v>950</v>
      </c>
      <c r="AU180" s="3290">
        <f t="shared" si="171"/>
        <v>950</v>
      </c>
      <c r="AV180" s="3290"/>
      <c r="AW180" s="3290"/>
      <c r="AX180" s="3290"/>
      <c r="AY180" s="3291">
        <f t="shared" si="158"/>
        <v>950</v>
      </c>
      <c r="AZ180" s="3290">
        <f t="shared" si="172"/>
        <v>950</v>
      </c>
      <c r="BA180" s="3290"/>
      <c r="BB180" s="3290"/>
      <c r="BC180" s="3290"/>
      <c r="BD180" s="3290"/>
      <c r="BE180" s="3290"/>
      <c r="BF180" s="3290"/>
      <c r="BG180" s="3669">
        <v>605</v>
      </c>
      <c r="BH180" s="1667"/>
      <c r="BI180" s="1686">
        <f t="shared" si="168"/>
        <v>1800</v>
      </c>
      <c r="BJ180" s="3151">
        <v>2022</v>
      </c>
      <c r="BK180" s="3151" t="s">
        <v>2324</v>
      </c>
      <c r="BL180" s="3151" t="s">
        <v>2327</v>
      </c>
      <c r="BM180" s="1669">
        <f t="shared" si="177"/>
        <v>89.047619047619037</v>
      </c>
      <c r="BN180" s="1669">
        <f t="shared" si="176"/>
        <v>63.684210526315788</v>
      </c>
      <c r="BO180" s="3151" t="s">
        <v>40</v>
      </c>
      <c r="BP180" s="2957"/>
      <c r="BQ180" s="3380">
        <f t="shared" si="173"/>
        <v>604.84291849117153</v>
      </c>
      <c r="BR180" s="3380">
        <v>624</v>
      </c>
      <c r="BS180" s="19"/>
      <c r="BT180" s="2958"/>
      <c r="BU180" s="2958"/>
      <c r="BV180" s="2927" t="s">
        <v>2497</v>
      </c>
      <c r="BW180" s="2958" t="s">
        <v>2504</v>
      </c>
      <c r="BX180" s="3000">
        <f t="shared" si="175"/>
        <v>2804.8387832775611</v>
      </c>
      <c r="BY180" s="1682">
        <f t="shared" si="174"/>
        <v>604.83878327756111</v>
      </c>
      <c r="BZ180" s="310"/>
      <c r="CA180" s="310"/>
      <c r="CB180" s="310"/>
      <c r="CC180" s="310"/>
    </row>
    <row r="181" spans="1:81" s="2571" customFormat="1" ht="54" customHeight="1">
      <c r="A181" s="2961">
        <v>19</v>
      </c>
      <c r="B181" s="2962" t="s">
        <v>590</v>
      </c>
      <c r="C181" s="1645" t="s">
        <v>534</v>
      </c>
      <c r="D181" s="1645" t="s">
        <v>591</v>
      </c>
      <c r="E181" s="3456" t="s">
        <v>305</v>
      </c>
      <c r="F181" s="3456" t="s">
        <v>592</v>
      </c>
      <c r="G181" s="3484">
        <v>5000</v>
      </c>
      <c r="H181" s="3487">
        <v>4980</v>
      </c>
      <c r="I181" s="1761"/>
      <c r="J181" s="1761">
        <v>20</v>
      </c>
      <c r="K181" s="1686">
        <v>4980</v>
      </c>
      <c r="L181" s="1686">
        <v>4980</v>
      </c>
      <c r="M181" s="1686">
        <v>2320</v>
      </c>
      <c r="N181" s="1686">
        <v>820</v>
      </c>
      <c r="O181" s="1863">
        <f t="shared" si="167"/>
        <v>1550.492</v>
      </c>
      <c r="P181" s="1686">
        <v>1550.492</v>
      </c>
      <c r="Q181" s="1686"/>
      <c r="R181" s="1686"/>
      <c r="S181" s="1863">
        <f t="shared" si="159"/>
        <v>500</v>
      </c>
      <c r="T181" s="1686">
        <v>500</v>
      </c>
      <c r="U181" s="1686"/>
      <c r="V181" s="1686"/>
      <c r="W181" s="1686"/>
      <c r="X181" s="1686"/>
      <c r="Y181" s="1686">
        <f t="shared" si="150"/>
        <v>500</v>
      </c>
      <c r="Z181" s="1863">
        <f t="shared" si="160"/>
        <v>1290.5440000000001</v>
      </c>
      <c r="AA181" s="1686">
        <v>1290.5440000000001</v>
      </c>
      <c r="AB181" s="1686"/>
      <c r="AC181" s="1686"/>
      <c r="AD181" s="1863">
        <f t="shared" si="153"/>
        <v>0</v>
      </c>
      <c r="AE181" s="1686"/>
      <c r="AF181" s="1686"/>
      <c r="AG181" s="1686"/>
      <c r="AH181" s="1863">
        <f t="shared" si="154"/>
        <v>1550.492</v>
      </c>
      <c r="AI181" s="1686">
        <f t="shared" si="169"/>
        <v>1550.492</v>
      </c>
      <c r="AJ181" s="1686"/>
      <c r="AK181" s="1686"/>
      <c r="AL181" s="1863">
        <f t="shared" si="155"/>
        <v>500</v>
      </c>
      <c r="AM181" s="1686">
        <f t="shared" si="170"/>
        <v>500</v>
      </c>
      <c r="AN181" s="1686"/>
      <c r="AO181" s="1686"/>
      <c r="AP181" s="3484">
        <f t="shared" si="156"/>
        <v>3480</v>
      </c>
      <c r="AQ181" s="1513">
        <v>3480</v>
      </c>
      <c r="AR181" s="3290"/>
      <c r="AS181" s="3290"/>
      <c r="AT181" s="3291">
        <f t="shared" si="157"/>
        <v>1500</v>
      </c>
      <c r="AU181" s="3290">
        <f t="shared" si="171"/>
        <v>1500</v>
      </c>
      <c r="AV181" s="3290"/>
      <c r="AW181" s="3290"/>
      <c r="AX181" s="3290"/>
      <c r="AY181" s="3291">
        <f t="shared" si="158"/>
        <v>1500</v>
      </c>
      <c r="AZ181" s="3290">
        <f t="shared" si="172"/>
        <v>1500</v>
      </c>
      <c r="BA181" s="3290"/>
      <c r="BB181" s="3290"/>
      <c r="BC181" s="3290"/>
      <c r="BD181" s="3290"/>
      <c r="BE181" s="3290"/>
      <c r="BF181" s="3290"/>
      <c r="BG181" s="3669">
        <v>954</v>
      </c>
      <c r="BH181" s="1667"/>
      <c r="BI181" s="1686">
        <f t="shared" si="168"/>
        <v>2980</v>
      </c>
      <c r="BJ181" s="3151">
        <v>2022</v>
      </c>
      <c r="BK181" s="3151" t="s">
        <v>2324</v>
      </c>
      <c r="BL181" s="3151" t="s">
        <v>2327</v>
      </c>
      <c r="BM181" s="1669">
        <f t="shared" si="177"/>
        <v>89.036144578313241</v>
      </c>
      <c r="BN181" s="1669">
        <f t="shared" si="176"/>
        <v>63.6</v>
      </c>
      <c r="BO181" s="3151" t="s">
        <v>40</v>
      </c>
      <c r="BP181" s="2957"/>
      <c r="BQ181" s="3380">
        <f t="shared" si="173"/>
        <v>954.32309018604246</v>
      </c>
      <c r="BR181" s="3380">
        <v>985</v>
      </c>
      <c r="BS181" s="19"/>
      <c r="BT181" s="2958"/>
      <c r="BU181" s="2958"/>
      <c r="BV181" s="2927" t="s">
        <v>2497</v>
      </c>
      <c r="BW181" s="2958" t="s">
        <v>2504</v>
      </c>
      <c r="BX181" s="3000">
        <f t="shared" si="175"/>
        <v>4434.3165526102393</v>
      </c>
      <c r="BY181" s="1682">
        <f t="shared" si="174"/>
        <v>954.31655261023934</v>
      </c>
      <c r="BZ181" s="310"/>
      <c r="CA181" s="310"/>
      <c r="CB181" s="310"/>
      <c r="CC181" s="310"/>
    </row>
    <row r="182" spans="1:81" s="2571" customFormat="1" ht="39" customHeight="1">
      <c r="A182" s="2961">
        <v>20</v>
      </c>
      <c r="B182" s="2962" t="s">
        <v>593</v>
      </c>
      <c r="C182" s="1645" t="s">
        <v>483</v>
      </c>
      <c r="D182" s="1645" t="s">
        <v>594</v>
      </c>
      <c r="E182" s="3456" t="s">
        <v>305</v>
      </c>
      <c r="F182" s="3456" t="s">
        <v>595</v>
      </c>
      <c r="G182" s="3484">
        <v>4500</v>
      </c>
      <c r="H182" s="3487">
        <v>4490</v>
      </c>
      <c r="I182" s="1761"/>
      <c r="J182" s="1761">
        <v>10</v>
      </c>
      <c r="K182" s="1686">
        <v>4490</v>
      </c>
      <c r="L182" s="1686">
        <v>4490</v>
      </c>
      <c r="M182" s="1686">
        <v>2184</v>
      </c>
      <c r="N182" s="1686">
        <v>684</v>
      </c>
      <c r="O182" s="1863">
        <f t="shared" si="167"/>
        <v>1093.127</v>
      </c>
      <c r="P182" s="1686">
        <v>1093.127</v>
      </c>
      <c r="Q182" s="1686"/>
      <c r="R182" s="1686"/>
      <c r="S182" s="1863">
        <f t="shared" si="159"/>
        <v>650</v>
      </c>
      <c r="T182" s="1686">
        <v>650</v>
      </c>
      <c r="U182" s="1686"/>
      <c r="V182" s="1686"/>
      <c r="W182" s="1686"/>
      <c r="X182" s="1686"/>
      <c r="Y182" s="1686">
        <f t="shared" si="150"/>
        <v>650</v>
      </c>
      <c r="Z182" s="1863">
        <f t="shared" si="160"/>
        <v>1093.127</v>
      </c>
      <c r="AA182" s="1686">
        <v>1093.127</v>
      </c>
      <c r="AB182" s="1686"/>
      <c r="AC182" s="1686"/>
      <c r="AD182" s="1863">
        <f t="shared" si="153"/>
        <v>0</v>
      </c>
      <c r="AE182" s="1686"/>
      <c r="AF182" s="1686"/>
      <c r="AG182" s="1686"/>
      <c r="AH182" s="1863">
        <f t="shared" si="154"/>
        <v>1093.127</v>
      </c>
      <c r="AI182" s="1686">
        <f t="shared" si="169"/>
        <v>1093.127</v>
      </c>
      <c r="AJ182" s="1686"/>
      <c r="AK182" s="1686"/>
      <c r="AL182" s="1863">
        <f t="shared" si="155"/>
        <v>650</v>
      </c>
      <c r="AM182" s="1686">
        <f t="shared" si="170"/>
        <v>650</v>
      </c>
      <c r="AN182" s="1686"/>
      <c r="AO182" s="1686"/>
      <c r="AP182" s="3484">
        <f t="shared" si="156"/>
        <v>3150</v>
      </c>
      <c r="AQ182" s="1513">
        <v>3150</v>
      </c>
      <c r="AR182" s="3290"/>
      <c r="AS182" s="3290"/>
      <c r="AT182" s="3291">
        <f t="shared" si="157"/>
        <v>1340</v>
      </c>
      <c r="AU182" s="3290">
        <f t="shared" si="171"/>
        <v>1340</v>
      </c>
      <c r="AV182" s="3290"/>
      <c r="AW182" s="3290"/>
      <c r="AX182" s="3290"/>
      <c r="AY182" s="3291">
        <f t="shared" si="158"/>
        <v>1340</v>
      </c>
      <c r="AZ182" s="3290">
        <f t="shared" si="172"/>
        <v>1340</v>
      </c>
      <c r="BA182" s="3290"/>
      <c r="BB182" s="3290"/>
      <c r="BC182" s="3290"/>
      <c r="BD182" s="3290"/>
      <c r="BE182" s="3290"/>
      <c r="BF182" s="3290"/>
      <c r="BG182" s="3669">
        <v>848</v>
      </c>
      <c r="BH182" s="1667"/>
      <c r="BI182" s="1686">
        <f t="shared" si="168"/>
        <v>2500</v>
      </c>
      <c r="BJ182" s="3151">
        <v>2022</v>
      </c>
      <c r="BK182" s="3151" t="s">
        <v>2324</v>
      </c>
      <c r="BL182" s="3151" t="s">
        <v>2327</v>
      </c>
      <c r="BM182" s="1669">
        <f t="shared" si="177"/>
        <v>89.042316258351889</v>
      </c>
      <c r="BN182" s="1669">
        <f t="shared" si="176"/>
        <v>63.28358208955224</v>
      </c>
      <c r="BO182" s="3151" t="s">
        <v>40</v>
      </c>
      <c r="BP182" s="2957"/>
      <c r="BQ182" s="3380">
        <f t="shared" si="173"/>
        <v>848.01419175408228</v>
      </c>
      <c r="BR182" s="3380">
        <v>876</v>
      </c>
      <c r="BS182" s="19"/>
      <c r="BT182" s="2958"/>
      <c r="BU182" s="2958"/>
      <c r="BV182" s="2927" t="s">
        <v>2497</v>
      </c>
      <c r="BW182" s="2958" t="s">
        <v>2504</v>
      </c>
      <c r="BX182" s="3000">
        <f>H182*$BX$162</f>
        <v>3998.0082974337301</v>
      </c>
      <c r="BY182" s="1682">
        <f t="shared" si="174"/>
        <v>848.00829743373015</v>
      </c>
      <c r="BZ182" s="310"/>
      <c r="CA182" s="310"/>
      <c r="CB182" s="310"/>
      <c r="CC182" s="310"/>
    </row>
    <row r="183" spans="1:81" s="61" customFormat="1" ht="39" customHeight="1">
      <c r="A183" s="2197" t="s">
        <v>74</v>
      </c>
      <c r="B183" s="1652" t="s">
        <v>2420</v>
      </c>
      <c r="C183" s="1688"/>
      <c r="D183" s="1688"/>
      <c r="E183" s="3464"/>
      <c r="F183" s="3464"/>
      <c r="G183" s="3485">
        <f>G184</f>
        <v>1000</v>
      </c>
      <c r="H183" s="3485">
        <f t="shared" ref="H183:BG183" si="178">H184</f>
        <v>979.048</v>
      </c>
      <c r="I183" s="1603">
        <f t="shared" si="178"/>
        <v>0</v>
      </c>
      <c r="J183" s="1603">
        <f t="shared" si="178"/>
        <v>20.952000000000002</v>
      </c>
      <c r="K183" s="1603">
        <f t="shared" si="178"/>
        <v>979</v>
      </c>
      <c r="L183" s="1603">
        <f t="shared" si="178"/>
        <v>979</v>
      </c>
      <c r="M183" s="1603">
        <f t="shared" si="178"/>
        <v>442</v>
      </c>
      <c r="N183" s="1603">
        <f t="shared" si="178"/>
        <v>442</v>
      </c>
      <c r="O183" s="1603">
        <f t="shared" si="178"/>
        <v>0</v>
      </c>
      <c r="P183" s="1603">
        <f t="shared" si="178"/>
        <v>0</v>
      </c>
      <c r="Q183" s="1603">
        <f t="shared" si="178"/>
        <v>0</v>
      </c>
      <c r="R183" s="1603">
        <f t="shared" si="178"/>
        <v>0</v>
      </c>
      <c r="S183" s="1603">
        <f t="shared" si="178"/>
        <v>200</v>
      </c>
      <c r="T183" s="1603">
        <f t="shared" si="178"/>
        <v>200</v>
      </c>
      <c r="U183" s="1603">
        <f t="shared" si="178"/>
        <v>0</v>
      </c>
      <c r="V183" s="1603">
        <f t="shared" si="178"/>
        <v>0</v>
      </c>
      <c r="W183" s="1603"/>
      <c r="X183" s="1603"/>
      <c r="Y183" s="1603">
        <f t="shared" si="150"/>
        <v>200</v>
      </c>
      <c r="Z183" s="1603">
        <f t="shared" si="178"/>
        <v>0</v>
      </c>
      <c r="AA183" s="1603">
        <f t="shared" si="178"/>
        <v>0</v>
      </c>
      <c r="AB183" s="1603">
        <f t="shared" si="178"/>
        <v>0</v>
      </c>
      <c r="AC183" s="1603">
        <f t="shared" si="178"/>
        <v>0</v>
      </c>
      <c r="AD183" s="1603">
        <f t="shared" si="178"/>
        <v>200</v>
      </c>
      <c r="AE183" s="1603">
        <f t="shared" si="178"/>
        <v>200</v>
      </c>
      <c r="AF183" s="1603">
        <f t="shared" si="178"/>
        <v>0</v>
      </c>
      <c r="AG183" s="1603">
        <f t="shared" si="178"/>
        <v>0</v>
      </c>
      <c r="AH183" s="1603">
        <f t="shared" si="178"/>
        <v>0</v>
      </c>
      <c r="AI183" s="1603">
        <f t="shared" si="178"/>
        <v>0</v>
      </c>
      <c r="AJ183" s="1603">
        <f t="shared" si="178"/>
        <v>0</v>
      </c>
      <c r="AK183" s="1603">
        <f t="shared" si="178"/>
        <v>0</v>
      </c>
      <c r="AL183" s="1603">
        <f t="shared" si="178"/>
        <v>200</v>
      </c>
      <c r="AM183" s="1603">
        <f t="shared" si="178"/>
        <v>200</v>
      </c>
      <c r="AN183" s="1603">
        <f t="shared" si="178"/>
        <v>0</v>
      </c>
      <c r="AO183" s="1603">
        <f t="shared" si="178"/>
        <v>0</v>
      </c>
      <c r="AP183" s="3485">
        <f t="shared" si="178"/>
        <v>200</v>
      </c>
      <c r="AQ183" s="3485">
        <f t="shared" si="178"/>
        <v>200</v>
      </c>
      <c r="AR183" s="3292">
        <f t="shared" si="178"/>
        <v>0</v>
      </c>
      <c r="AS183" s="3292">
        <f t="shared" si="178"/>
        <v>0</v>
      </c>
      <c r="AT183" s="3292">
        <f t="shared" si="178"/>
        <v>779</v>
      </c>
      <c r="AU183" s="3292">
        <f t="shared" si="178"/>
        <v>779</v>
      </c>
      <c r="AV183" s="3292">
        <f t="shared" si="178"/>
        <v>0</v>
      </c>
      <c r="AW183" s="3292">
        <f t="shared" si="178"/>
        <v>0</v>
      </c>
      <c r="AX183" s="3292">
        <f t="shared" si="178"/>
        <v>0</v>
      </c>
      <c r="AY183" s="3292">
        <f t="shared" si="178"/>
        <v>730.05</v>
      </c>
      <c r="AZ183" s="3292">
        <f t="shared" si="178"/>
        <v>730.05</v>
      </c>
      <c r="BA183" s="3292">
        <f t="shared" si="178"/>
        <v>0</v>
      </c>
      <c r="BB183" s="3292">
        <f t="shared" si="178"/>
        <v>0</v>
      </c>
      <c r="BC183" s="3292">
        <f t="shared" si="178"/>
        <v>0</v>
      </c>
      <c r="BD183" s="3292">
        <f t="shared" si="178"/>
        <v>0</v>
      </c>
      <c r="BE183" s="3292">
        <f t="shared" si="178"/>
        <v>0</v>
      </c>
      <c r="BF183" s="3292">
        <f t="shared" si="178"/>
        <v>0</v>
      </c>
      <c r="BG183" s="3675">
        <f t="shared" si="178"/>
        <v>672</v>
      </c>
      <c r="BH183" s="1655"/>
      <c r="BI183" s="3029"/>
      <c r="BJ183" s="1719"/>
      <c r="BK183" s="1719"/>
      <c r="BL183" s="1719"/>
      <c r="BM183" s="1692">
        <f t="shared" si="177"/>
        <v>89.066113203846996</v>
      </c>
      <c r="BN183" s="1692">
        <f t="shared" si="176"/>
        <v>86.264441591784333</v>
      </c>
      <c r="BO183" s="1719"/>
      <c r="BP183" s="1943"/>
      <c r="BQ183" s="3171">
        <f t="shared" si="173"/>
        <v>671.77011100410937</v>
      </c>
      <c r="BR183" s="3171">
        <v>678</v>
      </c>
      <c r="BS183" s="1617"/>
      <c r="BT183" s="2904"/>
      <c r="BU183" s="2904"/>
      <c r="BV183" s="2927" t="s">
        <v>2497</v>
      </c>
      <c r="BW183" s="2958" t="s">
        <v>2504</v>
      </c>
      <c r="BX183" s="1660"/>
      <c r="BY183" s="1682"/>
    </row>
    <row r="184" spans="1:81" s="2473" customFormat="1" ht="47.25" customHeight="1">
      <c r="A184" s="2961">
        <v>1</v>
      </c>
      <c r="B184" s="2962" t="s">
        <v>596</v>
      </c>
      <c r="C184" s="1645" t="s">
        <v>483</v>
      </c>
      <c r="D184" s="1645" t="s">
        <v>597</v>
      </c>
      <c r="E184" s="3456" t="s">
        <v>206</v>
      </c>
      <c r="F184" s="3456" t="s">
        <v>599</v>
      </c>
      <c r="G184" s="1513">
        <v>1000</v>
      </c>
      <c r="H184" s="1513">
        <v>979.048</v>
      </c>
      <c r="I184" s="3029"/>
      <c r="J184" s="1686">
        <v>20.952000000000002</v>
      </c>
      <c r="K184" s="1686">
        <v>979</v>
      </c>
      <c r="L184" s="1686">
        <v>979</v>
      </c>
      <c r="M184" s="1686">
        <v>442</v>
      </c>
      <c r="N184" s="1686">
        <v>442</v>
      </c>
      <c r="O184" s="1863">
        <f t="shared" si="167"/>
        <v>0</v>
      </c>
      <c r="P184" s="1686"/>
      <c r="Q184" s="1686"/>
      <c r="R184" s="1686"/>
      <c r="S184" s="1863">
        <f t="shared" si="159"/>
        <v>200</v>
      </c>
      <c r="T184" s="1686">
        <v>200</v>
      </c>
      <c r="U184" s="1686"/>
      <c r="V184" s="1686"/>
      <c r="W184" s="1686"/>
      <c r="X184" s="1686"/>
      <c r="Y184" s="1686">
        <f t="shared" si="150"/>
        <v>200</v>
      </c>
      <c r="Z184" s="1863">
        <f t="shared" si="160"/>
        <v>0</v>
      </c>
      <c r="AA184" s="1686"/>
      <c r="AB184" s="1686"/>
      <c r="AC184" s="1686"/>
      <c r="AD184" s="1863">
        <f t="shared" si="153"/>
        <v>200</v>
      </c>
      <c r="AE184" s="1686">
        <v>200</v>
      </c>
      <c r="AF184" s="1686"/>
      <c r="AG184" s="1686"/>
      <c r="AH184" s="1863">
        <f t="shared" si="154"/>
        <v>0</v>
      </c>
      <c r="AI184" s="1686">
        <f t="shared" si="169"/>
        <v>0</v>
      </c>
      <c r="AJ184" s="1686"/>
      <c r="AK184" s="1686"/>
      <c r="AL184" s="1863">
        <f t="shared" si="155"/>
        <v>200</v>
      </c>
      <c r="AM184" s="1686">
        <f t="shared" si="170"/>
        <v>200</v>
      </c>
      <c r="AN184" s="1686"/>
      <c r="AO184" s="1686"/>
      <c r="AP184" s="3484">
        <f t="shared" si="156"/>
        <v>200</v>
      </c>
      <c r="AQ184" s="1513">
        <v>200</v>
      </c>
      <c r="AR184" s="3290"/>
      <c r="AS184" s="3290"/>
      <c r="AT184" s="3291">
        <f t="shared" si="157"/>
        <v>779</v>
      </c>
      <c r="AU184" s="3290">
        <f t="shared" si="171"/>
        <v>779</v>
      </c>
      <c r="AV184" s="3290"/>
      <c r="AW184" s="3290"/>
      <c r="AX184" s="3290"/>
      <c r="AY184" s="3291">
        <f t="shared" si="158"/>
        <v>730.05</v>
      </c>
      <c r="AZ184" s="3290">
        <f>L184*95%-AQ184</f>
        <v>730.05</v>
      </c>
      <c r="BA184" s="3290"/>
      <c r="BB184" s="3290"/>
      <c r="BC184" s="3290"/>
      <c r="BD184" s="3290"/>
      <c r="BE184" s="3290"/>
      <c r="BF184" s="3290"/>
      <c r="BG184" s="3669">
        <v>672</v>
      </c>
      <c r="BH184" s="1686"/>
      <c r="BI184" s="1686">
        <f t="shared" si="168"/>
        <v>0</v>
      </c>
      <c r="BJ184" s="3151">
        <v>2023</v>
      </c>
      <c r="BK184" s="3151" t="s">
        <v>2324</v>
      </c>
      <c r="BL184" s="3151" t="s">
        <v>2327</v>
      </c>
      <c r="BM184" s="1669">
        <f t="shared" si="177"/>
        <v>89.066113203846996</v>
      </c>
      <c r="BN184" s="1669">
        <f t="shared" si="176"/>
        <v>86.264441591784333</v>
      </c>
      <c r="BO184" s="3151" t="s">
        <v>40</v>
      </c>
      <c r="BP184" s="2957"/>
      <c r="BQ184" s="3380">
        <f t="shared" si="173"/>
        <v>671.77011100410937</v>
      </c>
      <c r="BR184" s="3380">
        <v>678</v>
      </c>
      <c r="BS184" s="19"/>
      <c r="BT184" s="2958"/>
      <c r="BU184" s="2958"/>
      <c r="BV184" s="2927" t="s">
        <v>2497</v>
      </c>
      <c r="BW184" s="2958" t="s">
        <v>2504</v>
      </c>
      <c r="BX184" s="3000">
        <f>H184*$BX$162</f>
        <v>871.76882574296178</v>
      </c>
      <c r="BY184" s="1682">
        <f t="shared" si="174"/>
        <v>671.76882574296178</v>
      </c>
      <c r="BZ184" s="600"/>
      <c r="CA184" s="600"/>
      <c r="CB184" s="600"/>
      <c r="CC184" s="600"/>
    </row>
    <row r="185" spans="1:81" s="28" customFormat="1" ht="84" customHeight="1">
      <c r="A185" s="3038" t="s">
        <v>74</v>
      </c>
      <c r="B185" s="3075" t="s">
        <v>75</v>
      </c>
      <c r="C185" s="1653"/>
      <c r="D185" s="1653"/>
      <c r="E185" s="1504"/>
      <c r="F185" s="1504"/>
      <c r="G185" s="1453">
        <f>G186</f>
        <v>126000</v>
      </c>
      <c r="H185" s="1453">
        <f t="shared" ref="H185:BI185" si="179">H186</f>
        <v>101000</v>
      </c>
      <c r="I185" s="1655">
        <f t="shared" si="179"/>
        <v>25000</v>
      </c>
      <c r="J185" s="1655">
        <f t="shared" si="179"/>
        <v>0</v>
      </c>
      <c r="K185" s="1655">
        <f t="shared" si="179"/>
        <v>126000</v>
      </c>
      <c r="L185" s="1655">
        <f t="shared" si="179"/>
        <v>101000</v>
      </c>
      <c r="M185" s="1655">
        <f t="shared" si="179"/>
        <v>1497.5630000000001</v>
      </c>
      <c r="N185" s="1655">
        <f t="shared" si="179"/>
        <v>1497.5630000000001</v>
      </c>
      <c r="O185" s="1655">
        <f t="shared" si="179"/>
        <v>0</v>
      </c>
      <c r="P185" s="1655">
        <f t="shared" si="179"/>
        <v>0</v>
      </c>
      <c r="Q185" s="1655">
        <f t="shared" si="179"/>
        <v>0</v>
      </c>
      <c r="R185" s="1655">
        <f t="shared" si="179"/>
        <v>0</v>
      </c>
      <c r="S185" s="1655">
        <f t="shared" si="179"/>
        <v>70700</v>
      </c>
      <c r="T185" s="1655">
        <f t="shared" si="179"/>
        <v>70700</v>
      </c>
      <c r="U185" s="1655">
        <f t="shared" si="179"/>
        <v>0</v>
      </c>
      <c r="V185" s="1655">
        <f t="shared" si="179"/>
        <v>0</v>
      </c>
      <c r="W185" s="1655"/>
      <c r="X185" s="1655"/>
      <c r="Y185" s="1655">
        <f t="shared" si="150"/>
        <v>70700</v>
      </c>
      <c r="Z185" s="1655">
        <f t="shared" si="179"/>
        <v>0</v>
      </c>
      <c r="AA185" s="1655">
        <f t="shared" si="179"/>
        <v>0</v>
      </c>
      <c r="AB185" s="1655">
        <f t="shared" si="179"/>
        <v>0</v>
      </c>
      <c r="AC185" s="1655">
        <f t="shared" si="179"/>
        <v>0</v>
      </c>
      <c r="AD185" s="1655">
        <f t="shared" si="179"/>
        <v>1497.5630000000001</v>
      </c>
      <c r="AE185" s="1655">
        <f t="shared" si="179"/>
        <v>1497.5630000000001</v>
      </c>
      <c r="AF185" s="1655">
        <f t="shared" si="179"/>
        <v>0</v>
      </c>
      <c r="AG185" s="1655">
        <f t="shared" si="179"/>
        <v>0</v>
      </c>
      <c r="AH185" s="1655">
        <f t="shared" si="179"/>
        <v>0</v>
      </c>
      <c r="AI185" s="1655">
        <f t="shared" si="179"/>
        <v>0</v>
      </c>
      <c r="AJ185" s="1655">
        <f t="shared" si="179"/>
        <v>0</v>
      </c>
      <c r="AK185" s="1655">
        <f t="shared" si="179"/>
        <v>0</v>
      </c>
      <c r="AL185" s="1655">
        <f t="shared" si="179"/>
        <v>70700</v>
      </c>
      <c r="AM185" s="1655">
        <f t="shared" si="179"/>
        <v>70700</v>
      </c>
      <c r="AN185" s="1655">
        <f t="shared" si="179"/>
        <v>0</v>
      </c>
      <c r="AO185" s="1655">
        <f t="shared" si="179"/>
        <v>0</v>
      </c>
      <c r="AP185" s="1453">
        <f t="shared" si="179"/>
        <v>70700</v>
      </c>
      <c r="AQ185" s="1453">
        <f t="shared" si="179"/>
        <v>70700</v>
      </c>
      <c r="AR185" s="1656">
        <f t="shared" si="179"/>
        <v>0</v>
      </c>
      <c r="AS185" s="1656">
        <f t="shared" si="179"/>
        <v>0</v>
      </c>
      <c r="AT185" s="1656">
        <f t="shared" si="179"/>
        <v>55300</v>
      </c>
      <c r="AU185" s="1656">
        <f t="shared" si="179"/>
        <v>30300</v>
      </c>
      <c r="AV185" s="1656">
        <f t="shared" si="179"/>
        <v>25000</v>
      </c>
      <c r="AW185" s="1656">
        <f t="shared" si="179"/>
        <v>0</v>
      </c>
      <c r="AX185" s="1656">
        <f t="shared" si="179"/>
        <v>0</v>
      </c>
      <c r="AY185" s="1656">
        <f t="shared" si="179"/>
        <v>55300</v>
      </c>
      <c r="AZ185" s="1656">
        <f t="shared" si="179"/>
        <v>30300</v>
      </c>
      <c r="BA185" s="1656">
        <f t="shared" si="179"/>
        <v>25000</v>
      </c>
      <c r="BB185" s="1656">
        <f t="shared" si="179"/>
        <v>0</v>
      </c>
      <c r="BC185" s="1656">
        <f t="shared" si="179"/>
        <v>0</v>
      </c>
      <c r="BD185" s="1656">
        <f t="shared" si="179"/>
        <v>0</v>
      </c>
      <c r="BE185" s="1656">
        <f t="shared" si="179"/>
        <v>0</v>
      </c>
      <c r="BF185" s="1656">
        <f t="shared" si="179"/>
        <v>0</v>
      </c>
      <c r="BG185" s="3668">
        <f t="shared" si="179"/>
        <v>30300</v>
      </c>
      <c r="BH185" s="1655">
        <f t="shared" si="179"/>
        <v>30300</v>
      </c>
      <c r="BI185" s="1655">
        <f t="shared" si="179"/>
        <v>0</v>
      </c>
      <c r="BJ185" s="1658"/>
      <c r="BK185" s="1658"/>
      <c r="BL185" s="1658"/>
      <c r="BM185" s="1669"/>
      <c r="BN185" s="1669"/>
      <c r="BO185" s="1658"/>
      <c r="BP185" s="1659"/>
      <c r="BQ185" s="1370"/>
      <c r="BR185" s="1370"/>
      <c r="BS185" s="19"/>
      <c r="BT185" s="1370"/>
      <c r="BU185" s="1370"/>
      <c r="BV185" s="2927" t="s">
        <v>2497</v>
      </c>
      <c r="BW185" s="1370"/>
      <c r="BX185" s="1660"/>
      <c r="BY185" s="53"/>
    </row>
    <row r="186" spans="1:81" s="28" customFormat="1" ht="33" customHeight="1">
      <c r="A186" s="2195" t="s">
        <v>46</v>
      </c>
      <c r="B186" s="1661" t="s">
        <v>55</v>
      </c>
      <c r="C186" s="1653"/>
      <c r="D186" s="1653"/>
      <c r="E186" s="1504"/>
      <c r="F186" s="1504"/>
      <c r="G186" s="1453">
        <f>SUM(G188:G190)</f>
        <v>126000</v>
      </c>
      <c r="H186" s="1453">
        <f t="shared" ref="H186:BI186" si="180">SUM(H188:H190)</f>
        <v>101000</v>
      </c>
      <c r="I186" s="1655">
        <f t="shared" si="180"/>
        <v>25000</v>
      </c>
      <c r="J186" s="1655">
        <f t="shared" si="180"/>
        <v>0</v>
      </c>
      <c r="K186" s="1655">
        <f t="shared" si="180"/>
        <v>126000</v>
      </c>
      <c r="L186" s="1655">
        <f t="shared" si="180"/>
        <v>101000</v>
      </c>
      <c r="M186" s="1655">
        <f t="shared" si="180"/>
        <v>1497.5630000000001</v>
      </c>
      <c r="N186" s="1655">
        <f t="shared" si="180"/>
        <v>1497.5630000000001</v>
      </c>
      <c r="O186" s="1655">
        <f t="shared" si="180"/>
        <v>0</v>
      </c>
      <c r="P186" s="1655">
        <f t="shared" si="180"/>
        <v>0</v>
      </c>
      <c r="Q186" s="1655">
        <f t="shared" si="180"/>
        <v>0</v>
      </c>
      <c r="R186" s="1655">
        <f t="shared" si="180"/>
        <v>0</v>
      </c>
      <c r="S186" s="1655">
        <f t="shared" si="180"/>
        <v>70700</v>
      </c>
      <c r="T186" s="1655">
        <f t="shared" si="180"/>
        <v>70700</v>
      </c>
      <c r="U186" s="1655">
        <f t="shared" si="180"/>
        <v>0</v>
      </c>
      <c r="V186" s="1655">
        <f t="shared" si="180"/>
        <v>0</v>
      </c>
      <c r="W186" s="1655"/>
      <c r="X186" s="1655"/>
      <c r="Y186" s="1655">
        <f t="shared" si="150"/>
        <v>70700</v>
      </c>
      <c r="Z186" s="1655">
        <f t="shared" si="180"/>
        <v>0</v>
      </c>
      <c r="AA186" s="1655">
        <f t="shared" si="180"/>
        <v>0</v>
      </c>
      <c r="AB186" s="1655">
        <f t="shared" si="180"/>
        <v>0</v>
      </c>
      <c r="AC186" s="1655">
        <f t="shared" si="180"/>
        <v>0</v>
      </c>
      <c r="AD186" s="1655">
        <f t="shared" si="180"/>
        <v>1497.5630000000001</v>
      </c>
      <c r="AE186" s="1655">
        <f t="shared" si="180"/>
        <v>1497.5630000000001</v>
      </c>
      <c r="AF186" s="1655">
        <f t="shared" si="180"/>
        <v>0</v>
      </c>
      <c r="AG186" s="1655">
        <f t="shared" si="180"/>
        <v>0</v>
      </c>
      <c r="AH186" s="1655">
        <f t="shared" si="180"/>
        <v>0</v>
      </c>
      <c r="AI186" s="1655">
        <f t="shared" si="180"/>
        <v>0</v>
      </c>
      <c r="AJ186" s="1655">
        <f t="shared" si="180"/>
        <v>0</v>
      </c>
      <c r="AK186" s="1655">
        <f t="shared" si="180"/>
        <v>0</v>
      </c>
      <c r="AL186" s="1655">
        <f t="shared" si="180"/>
        <v>70700</v>
      </c>
      <c r="AM186" s="1655">
        <f t="shared" si="180"/>
        <v>70700</v>
      </c>
      <c r="AN186" s="1655">
        <f t="shared" si="180"/>
        <v>0</v>
      </c>
      <c r="AO186" s="1655">
        <f t="shared" si="180"/>
        <v>0</v>
      </c>
      <c r="AP186" s="1453">
        <f t="shared" si="180"/>
        <v>70700</v>
      </c>
      <c r="AQ186" s="1453">
        <f t="shared" si="180"/>
        <v>70700</v>
      </c>
      <c r="AR186" s="1656">
        <f t="shared" si="180"/>
        <v>0</v>
      </c>
      <c r="AS186" s="1656">
        <f t="shared" si="180"/>
        <v>0</v>
      </c>
      <c r="AT186" s="1656">
        <f t="shared" si="180"/>
        <v>55300</v>
      </c>
      <c r="AU186" s="1656">
        <f t="shared" si="180"/>
        <v>30300</v>
      </c>
      <c r="AV186" s="1656">
        <f t="shared" si="180"/>
        <v>25000</v>
      </c>
      <c r="AW186" s="1656">
        <f t="shared" si="180"/>
        <v>0</v>
      </c>
      <c r="AX186" s="1656">
        <f t="shared" si="180"/>
        <v>0</v>
      </c>
      <c r="AY186" s="1656">
        <f t="shared" si="180"/>
        <v>55300</v>
      </c>
      <c r="AZ186" s="1656">
        <f t="shared" si="180"/>
        <v>30300</v>
      </c>
      <c r="BA186" s="1656">
        <f t="shared" si="180"/>
        <v>25000</v>
      </c>
      <c r="BB186" s="1656">
        <f t="shared" si="180"/>
        <v>0</v>
      </c>
      <c r="BC186" s="1656">
        <f t="shared" si="180"/>
        <v>0</v>
      </c>
      <c r="BD186" s="1656">
        <f t="shared" si="180"/>
        <v>0</v>
      </c>
      <c r="BE186" s="1656">
        <f t="shared" si="180"/>
        <v>0</v>
      </c>
      <c r="BF186" s="1656">
        <f t="shared" si="180"/>
        <v>0</v>
      </c>
      <c r="BG186" s="3668">
        <f t="shared" si="180"/>
        <v>30300</v>
      </c>
      <c r="BH186" s="1655">
        <f>'PL 3 PB DATP'!H25</f>
        <v>30300</v>
      </c>
      <c r="BI186" s="1655">
        <f t="shared" si="180"/>
        <v>0</v>
      </c>
      <c r="BJ186" s="1658"/>
      <c r="BK186" s="1658"/>
      <c r="BL186" s="1658"/>
      <c r="BM186" s="1669"/>
      <c r="BN186" s="1669"/>
      <c r="BO186" s="1658"/>
      <c r="BP186" s="1659"/>
      <c r="BQ186" s="1370"/>
      <c r="BR186" s="1370"/>
      <c r="BS186" s="19"/>
      <c r="BT186" s="1370"/>
      <c r="BU186" s="1370"/>
      <c r="BV186" s="2927" t="s">
        <v>2497</v>
      </c>
      <c r="BW186" s="1370"/>
      <c r="BX186" s="1660"/>
      <c r="BY186" s="53"/>
    </row>
    <row r="187" spans="1:81" s="28" customFormat="1" ht="40.5" customHeight="1">
      <c r="A187" s="2195" t="s">
        <v>73</v>
      </c>
      <c r="B187" s="1661" t="s">
        <v>2422</v>
      </c>
      <c r="C187" s="1653"/>
      <c r="D187" s="1653"/>
      <c r="E187" s="1504"/>
      <c r="F187" s="1504"/>
      <c r="G187" s="1453">
        <f>SUM(G188:G190)</f>
        <v>126000</v>
      </c>
      <c r="H187" s="1453">
        <f t="shared" ref="H187:BG187" si="181">SUM(H188:H190)</f>
        <v>101000</v>
      </c>
      <c r="I187" s="1655">
        <f t="shared" si="181"/>
        <v>25000</v>
      </c>
      <c r="J187" s="1655">
        <f t="shared" si="181"/>
        <v>0</v>
      </c>
      <c r="K187" s="1655">
        <f t="shared" si="181"/>
        <v>126000</v>
      </c>
      <c r="L187" s="1655">
        <f t="shared" si="181"/>
        <v>101000</v>
      </c>
      <c r="M187" s="1655">
        <f t="shared" si="181"/>
        <v>1497.5630000000001</v>
      </c>
      <c r="N187" s="1655">
        <f t="shared" si="181"/>
        <v>1497.5630000000001</v>
      </c>
      <c r="O187" s="1655">
        <f t="shared" si="181"/>
        <v>0</v>
      </c>
      <c r="P187" s="1655">
        <f t="shared" si="181"/>
        <v>0</v>
      </c>
      <c r="Q187" s="1655">
        <f t="shared" si="181"/>
        <v>0</v>
      </c>
      <c r="R187" s="1655">
        <f t="shared" si="181"/>
        <v>0</v>
      </c>
      <c r="S187" s="1655">
        <f t="shared" si="181"/>
        <v>70700</v>
      </c>
      <c r="T187" s="1655">
        <f t="shared" si="181"/>
        <v>70700</v>
      </c>
      <c r="U187" s="1655">
        <f t="shared" si="181"/>
        <v>0</v>
      </c>
      <c r="V187" s="1655">
        <f t="shared" si="181"/>
        <v>0</v>
      </c>
      <c r="W187" s="1655"/>
      <c r="X187" s="1655"/>
      <c r="Y187" s="1655">
        <f t="shared" si="150"/>
        <v>70700</v>
      </c>
      <c r="Z187" s="1655">
        <f t="shared" si="181"/>
        <v>0</v>
      </c>
      <c r="AA187" s="1655">
        <f t="shared" si="181"/>
        <v>0</v>
      </c>
      <c r="AB187" s="1655">
        <f t="shared" si="181"/>
        <v>0</v>
      </c>
      <c r="AC187" s="1655">
        <f t="shared" si="181"/>
        <v>0</v>
      </c>
      <c r="AD187" s="1655">
        <f t="shared" si="181"/>
        <v>1497.5630000000001</v>
      </c>
      <c r="AE187" s="1655">
        <f t="shared" si="181"/>
        <v>1497.5630000000001</v>
      </c>
      <c r="AF187" s="1655">
        <f t="shared" si="181"/>
        <v>0</v>
      </c>
      <c r="AG187" s="1655">
        <f t="shared" si="181"/>
        <v>0</v>
      </c>
      <c r="AH187" s="1655">
        <f t="shared" si="181"/>
        <v>0</v>
      </c>
      <c r="AI187" s="1655">
        <f t="shared" si="181"/>
        <v>0</v>
      </c>
      <c r="AJ187" s="1655">
        <f t="shared" si="181"/>
        <v>0</v>
      </c>
      <c r="AK187" s="1655">
        <f t="shared" si="181"/>
        <v>0</v>
      </c>
      <c r="AL187" s="1655">
        <f t="shared" si="181"/>
        <v>70700</v>
      </c>
      <c r="AM187" s="1655">
        <f t="shared" si="181"/>
        <v>70700</v>
      </c>
      <c r="AN187" s="1655">
        <f t="shared" si="181"/>
        <v>0</v>
      </c>
      <c r="AO187" s="1655">
        <f t="shared" si="181"/>
        <v>0</v>
      </c>
      <c r="AP187" s="1453">
        <f t="shared" si="181"/>
        <v>70700</v>
      </c>
      <c r="AQ187" s="1453">
        <f t="shared" si="181"/>
        <v>70700</v>
      </c>
      <c r="AR187" s="1656">
        <f t="shared" si="181"/>
        <v>0</v>
      </c>
      <c r="AS187" s="1656">
        <f t="shared" si="181"/>
        <v>0</v>
      </c>
      <c r="AT187" s="1656">
        <f t="shared" si="181"/>
        <v>55300</v>
      </c>
      <c r="AU187" s="1656">
        <f t="shared" si="181"/>
        <v>30300</v>
      </c>
      <c r="AV187" s="1656">
        <f t="shared" si="181"/>
        <v>25000</v>
      </c>
      <c r="AW187" s="1656">
        <f t="shared" si="181"/>
        <v>0</v>
      </c>
      <c r="AX187" s="1656">
        <f t="shared" si="181"/>
        <v>0</v>
      </c>
      <c r="AY187" s="1656">
        <f t="shared" si="181"/>
        <v>55300</v>
      </c>
      <c r="AZ187" s="1656">
        <f t="shared" si="181"/>
        <v>30300</v>
      </c>
      <c r="BA187" s="1656">
        <f t="shared" si="181"/>
        <v>25000</v>
      </c>
      <c r="BB187" s="1656">
        <f t="shared" si="181"/>
        <v>0</v>
      </c>
      <c r="BC187" s="1656">
        <f t="shared" si="181"/>
        <v>0</v>
      </c>
      <c r="BD187" s="1656">
        <f t="shared" si="181"/>
        <v>0</v>
      </c>
      <c r="BE187" s="1656">
        <f t="shared" si="181"/>
        <v>0</v>
      </c>
      <c r="BF187" s="1656">
        <f t="shared" si="181"/>
        <v>0</v>
      </c>
      <c r="BG187" s="3668">
        <f t="shared" si="181"/>
        <v>30300</v>
      </c>
      <c r="BH187" s="1655"/>
      <c r="BI187" s="1655"/>
      <c r="BJ187" s="1658"/>
      <c r="BK187" s="1658"/>
      <c r="BL187" s="1658"/>
      <c r="BM187" s="1669">
        <f t="shared" si="177"/>
        <v>100</v>
      </c>
      <c r="BN187" s="1669">
        <f t="shared" si="176"/>
        <v>100</v>
      </c>
      <c r="BO187" s="1658"/>
      <c r="BP187" s="1659"/>
      <c r="BQ187" s="1370"/>
      <c r="BR187" s="1370"/>
      <c r="BS187" s="19"/>
      <c r="BT187" s="1370"/>
      <c r="BU187" s="1370"/>
      <c r="BV187" s="2927" t="s">
        <v>2497</v>
      </c>
      <c r="BW187" s="1370"/>
      <c r="BX187" s="1660"/>
      <c r="BY187" s="53"/>
    </row>
    <row r="188" spans="1:81" s="2518" customFormat="1" ht="51">
      <c r="A188" s="2972">
        <v>1</v>
      </c>
      <c r="B188" s="3051" t="s">
        <v>1188</v>
      </c>
      <c r="C188" s="3076" t="s">
        <v>1189</v>
      </c>
      <c r="D188" s="3052" t="s">
        <v>1190</v>
      </c>
      <c r="E188" s="3486" t="s">
        <v>237</v>
      </c>
      <c r="F188" s="1511" t="s">
        <v>1191</v>
      </c>
      <c r="G188" s="3484">
        <v>40000</v>
      </c>
      <c r="H188" s="3484">
        <v>28000</v>
      </c>
      <c r="I188" s="1863">
        <v>12000</v>
      </c>
      <c r="J188" s="1761"/>
      <c r="K188" s="1863">
        <v>40000</v>
      </c>
      <c r="L188" s="1863">
        <v>28000</v>
      </c>
      <c r="M188" s="1761">
        <v>1010.773</v>
      </c>
      <c r="N188" s="1761">
        <v>1010.773</v>
      </c>
      <c r="O188" s="3053"/>
      <c r="P188" s="3053"/>
      <c r="Q188" s="1761"/>
      <c r="R188" s="1761"/>
      <c r="S188" s="3032">
        <f t="shared" si="159"/>
        <v>23000</v>
      </c>
      <c r="T188" s="3032">
        <v>23000</v>
      </c>
      <c r="U188" s="1761"/>
      <c r="V188" s="1761"/>
      <c r="W188" s="1761"/>
      <c r="X188" s="1761"/>
      <c r="Y188" s="1761">
        <f t="shared" si="150"/>
        <v>23000</v>
      </c>
      <c r="Z188" s="3053">
        <f t="shared" si="160"/>
        <v>0</v>
      </c>
      <c r="AA188" s="3053"/>
      <c r="AB188" s="1761"/>
      <c r="AC188" s="1761"/>
      <c r="AD188" s="1761">
        <f t="shared" si="153"/>
        <v>1010.773</v>
      </c>
      <c r="AE188" s="1761">
        <v>1010.773</v>
      </c>
      <c r="AF188" s="1761"/>
      <c r="AG188" s="1761"/>
      <c r="AH188" s="1761">
        <f t="shared" si="154"/>
        <v>0</v>
      </c>
      <c r="AI188" s="3053"/>
      <c r="AJ188" s="1761"/>
      <c r="AK188" s="1761"/>
      <c r="AL188" s="1761">
        <f t="shared" si="155"/>
        <v>23000</v>
      </c>
      <c r="AM188" s="3032">
        <v>23000</v>
      </c>
      <c r="AN188" s="1761"/>
      <c r="AO188" s="1761"/>
      <c r="AP188" s="3487">
        <f t="shared" si="156"/>
        <v>23000</v>
      </c>
      <c r="AQ188" s="3487">
        <v>23000</v>
      </c>
      <c r="AR188" s="3293">
        <v>0</v>
      </c>
      <c r="AS188" s="3293"/>
      <c r="AT188" s="3293">
        <f t="shared" si="157"/>
        <v>17000</v>
      </c>
      <c r="AU188" s="3293">
        <v>5000</v>
      </c>
      <c r="AV188" s="3291">
        <v>12000</v>
      </c>
      <c r="AW188" s="3293"/>
      <c r="AX188" s="3293"/>
      <c r="AY188" s="3293">
        <f t="shared" si="158"/>
        <v>17000</v>
      </c>
      <c r="AZ188" s="3293">
        <v>5000</v>
      </c>
      <c r="BA188" s="3291">
        <v>12000</v>
      </c>
      <c r="BB188" s="3293"/>
      <c r="BC188" s="3293"/>
      <c r="BD188" s="3293"/>
      <c r="BE188" s="3293"/>
      <c r="BF188" s="3293"/>
      <c r="BG188" s="3677">
        <v>5000</v>
      </c>
      <c r="BH188" s="1761"/>
      <c r="BI188" s="1761">
        <f t="shared" si="168"/>
        <v>0</v>
      </c>
      <c r="BJ188" s="3151">
        <v>2023</v>
      </c>
      <c r="BK188" s="3151" t="s">
        <v>2324</v>
      </c>
      <c r="BL188" s="3151" t="s">
        <v>2327</v>
      </c>
      <c r="BM188" s="1669">
        <f t="shared" si="177"/>
        <v>100</v>
      </c>
      <c r="BN188" s="1669">
        <f t="shared" si="176"/>
        <v>100</v>
      </c>
      <c r="BO188" s="3151" t="s">
        <v>40</v>
      </c>
      <c r="BP188" s="3044"/>
      <c r="BQ188" s="2927"/>
      <c r="BR188" s="2927"/>
      <c r="BS188" s="3360"/>
      <c r="BT188" s="2927"/>
      <c r="BU188" s="2927"/>
      <c r="BV188" s="2927" t="s">
        <v>2497</v>
      </c>
      <c r="BW188" s="2927" t="s">
        <v>2501</v>
      </c>
      <c r="BX188" s="1618"/>
      <c r="BY188" s="63"/>
      <c r="BZ188" s="699"/>
      <c r="CA188" s="699"/>
      <c r="CB188" s="699"/>
      <c r="CC188" s="699"/>
    </row>
    <row r="189" spans="1:81" s="2518" customFormat="1" ht="61.5" customHeight="1">
      <c r="A189" s="2972">
        <v>2</v>
      </c>
      <c r="B189" s="3051" t="s">
        <v>1192</v>
      </c>
      <c r="C189" s="3076" t="s">
        <v>1193</v>
      </c>
      <c r="D189" s="3052" t="s">
        <v>1194</v>
      </c>
      <c r="E189" s="3486" t="s">
        <v>237</v>
      </c>
      <c r="F189" s="1511" t="s">
        <v>1195</v>
      </c>
      <c r="G189" s="3484">
        <v>63000</v>
      </c>
      <c r="H189" s="3484">
        <v>53000</v>
      </c>
      <c r="I189" s="1863">
        <v>10000</v>
      </c>
      <c r="J189" s="1761"/>
      <c r="K189" s="1863">
        <v>63000</v>
      </c>
      <c r="L189" s="1863">
        <v>53000</v>
      </c>
      <c r="M189" s="1761">
        <v>0</v>
      </c>
      <c r="N189" s="1761"/>
      <c r="O189" s="3053"/>
      <c r="P189" s="3053"/>
      <c r="Q189" s="1761"/>
      <c r="R189" s="1761"/>
      <c r="S189" s="3032">
        <f t="shared" si="159"/>
        <v>35000</v>
      </c>
      <c r="T189" s="3032">
        <v>35000</v>
      </c>
      <c r="U189" s="1761"/>
      <c r="V189" s="1761"/>
      <c r="W189" s="1761"/>
      <c r="X189" s="1761"/>
      <c r="Y189" s="1761">
        <f t="shared" si="150"/>
        <v>35000</v>
      </c>
      <c r="Z189" s="3053">
        <f t="shared" si="160"/>
        <v>0</v>
      </c>
      <c r="AA189" s="3053"/>
      <c r="AB189" s="1761"/>
      <c r="AC189" s="1761"/>
      <c r="AD189" s="3053">
        <f t="shared" si="153"/>
        <v>0</v>
      </c>
      <c r="AE189" s="3053"/>
      <c r="AF189" s="1761"/>
      <c r="AG189" s="1761"/>
      <c r="AH189" s="3053">
        <f t="shared" si="154"/>
        <v>0</v>
      </c>
      <c r="AI189" s="3053"/>
      <c r="AJ189" s="1761"/>
      <c r="AK189" s="1761"/>
      <c r="AL189" s="3053">
        <f t="shared" si="155"/>
        <v>35000</v>
      </c>
      <c r="AM189" s="3032">
        <v>35000</v>
      </c>
      <c r="AN189" s="1761"/>
      <c r="AO189" s="1761"/>
      <c r="AP189" s="3487">
        <f t="shared" si="156"/>
        <v>35000</v>
      </c>
      <c r="AQ189" s="3487">
        <v>35000</v>
      </c>
      <c r="AR189" s="3293">
        <v>0</v>
      </c>
      <c r="AS189" s="3293"/>
      <c r="AT189" s="3293">
        <f t="shared" si="157"/>
        <v>28000</v>
      </c>
      <c r="AU189" s="3293">
        <v>18000</v>
      </c>
      <c r="AV189" s="3291">
        <v>10000</v>
      </c>
      <c r="AW189" s="3293"/>
      <c r="AX189" s="3293"/>
      <c r="AY189" s="3293">
        <f t="shared" si="158"/>
        <v>28000</v>
      </c>
      <c r="AZ189" s="3293">
        <v>18000</v>
      </c>
      <c r="BA189" s="3291">
        <v>10000</v>
      </c>
      <c r="BB189" s="3293"/>
      <c r="BC189" s="3293"/>
      <c r="BD189" s="3293"/>
      <c r="BE189" s="3293"/>
      <c r="BF189" s="3293"/>
      <c r="BG189" s="3677">
        <v>18000</v>
      </c>
      <c r="BH189" s="1761"/>
      <c r="BI189" s="1761">
        <f t="shared" si="168"/>
        <v>0</v>
      </c>
      <c r="BJ189" s="3151">
        <v>2023</v>
      </c>
      <c r="BK189" s="3151" t="s">
        <v>2324</v>
      </c>
      <c r="BL189" s="3151" t="s">
        <v>2327</v>
      </c>
      <c r="BM189" s="1669">
        <f t="shared" si="177"/>
        <v>100</v>
      </c>
      <c r="BN189" s="1669">
        <f t="shared" si="176"/>
        <v>100</v>
      </c>
      <c r="BO189" s="3151" t="s">
        <v>40</v>
      </c>
      <c r="BP189" s="3044"/>
      <c r="BQ189" s="2927"/>
      <c r="BR189" s="2927"/>
      <c r="BS189" s="3360"/>
      <c r="BT189" s="2927"/>
      <c r="BU189" s="2927"/>
      <c r="BV189" s="2927" t="s">
        <v>2497</v>
      </c>
      <c r="BW189" s="2927" t="s">
        <v>2501</v>
      </c>
      <c r="BX189" s="1618"/>
      <c r="BY189" s="63"/>
      <c r="BZ189" s="699"/>
      <c r="CA189" s="699"/>
      <c r="CB189" s="699"/>
      <c r="CC189" s="699"/>
    </row>
    <row r="190" spans="1:81" s="2518" customFormat="1" ht="51" customHeight="1">
      <c r="A190" s="2972">
        <v>3</v>
      </c>
      <c r="B190" s="3051" t="s">
        <v>1196</v>
      </c>
      <c r="C190" s="3076" t="s">
        <v>1197</v>
      </c>
      <c r="D190" s="3052" t="s">
        <v>1198</v>
      </c>
      <c r="E190" s="3486" t="s">
        <v>237</v>
      </c>
      <c r="F190" s="1511" t="s">
        <v>1199</v>
      </c>
      <c r="G190" s="3484">
        <v>23000</v>
      </c>
      <c r="H190" s="3484">
        <v>20000</v>
      </c>
      <c r="I190" s="1863">
        <v>3000</v>
      </c>
      <c r="J190" s="1761"/>
      <c r="K190" s="1863">
        <v>23000</v>
      </c>
      <c r="L190" s="1863">
        <v>20000</v>
      </c>
      <c r="M190" s="1761">
        <v>486.79</v>
      </c>
      <c r="N190" s="1761">
        <v>486.79</v>
      </c>
      <c r="O190" s="3053"/>
      <c r="P190" s="3053"/>
      <c r="Q190" s="1761"/>
      <c r="R190" s="1761"/>
      <c r="S190" s="1863">
        <f t="shared" si="159"/>
        <v>12700</v>
      </c>
      <c r="T190" s="1863">
        <v>12700</v>
      </c>
      <c r="U190" s="1761"/>
      <c r="V190" s="1761"/>
      <c r="W190" s="1761"/>
      <c r="X190" s="1761"/>
      <c r="Y190" s="1761">
        <f t="shared" ref="Y190:Y242" si="182">T190-W190+X190</f>
        <v>12700</v>
      </c>
      <c r="Z190" s="3053">
        <f t="shared" si="160"/>
        <v>0</v>
      </c>
      <c r="AA190" s="3053"/>
      <c r="AB190" s="1761"/>
      <c r="AC190" s="1761"/>
      <c r="AD190" s="1761">
        <f t="shared" si="153"/>
        <v>486.79</v>
      </c>
      <c r="AE190" s="1761">
        <v>486.79</v>
      </c>
      <c r="AF190" s="1761"/>
      <c r="AG190" s="1761"/>
      <c r="AH190" s="1761">
        <f t="shared" si="154"/>
        <v>0</v>
      </c>
      <c r="AI190" s="3053"/>
      <c r="AJ190" s="1761"/>
      <c r="AK190" s="1761"/>
      <c r="AL190" s="1761">
        <f t="shared" si="155"/>
        <v>12700</v>
      </c>
      <c r="AM190" s="1863">
        <v>12700</v>
      </c>
      <c r="AN190" s="1761"/>
      <c r="AO190" s="1761"/>
      <c r="AP190" s="3487">
        <f t="shared" si="156"/>
        <v>12700</v>
      </c>
      <c r="AQ190" s="3487">
        <v>12700</v>
      </c>
      <c r="AR190" s="3293">
        <v>0</v>
      </c>
      <c r="AS190" s="3293"/>
      <c r="AT190" s="3293">
        <f t="shared" si="157"/>
        <v>10300</v>
      </c>
      <c r="AU190" s="3293">
        <v>7300</v>
      </c>
      <c r="AV190" s="3291">
        <v>3000</v>
      </c>
      <c r="AW190" s="3293"/>
      <c r="AX190" s="3293"/>
      <c r="AY190" s="3293">
        <f t="shared" si="158"/>
        <v>10300</v>
      </c>
      <c r="AZ190" s="3293">
        <v>7300</v>
      </c>
      <c r="BA190" s="3291">
        <v>3000</v>
      </c>
      <c r="BB190" s="3293"/>
      <c r="BC190" s="3293"/>
      <c r="BD190" s="3293"/>
      <c r="BE190" s="3293"/>
      <c r="BF190" s="3293"/>
      <c r="BG190" s="3677">
        <v>7300</v>
      </c>
      <c r="BH190" s="1761"/>
      <c r="BI190" s="1761">
        <f t="shared" si="168"/>
        <v>0</v>
      </c>
      <c r="BJ190" s="3151">
        <v>2023</v>
      </c>
      <c r="BK190" s="3151" t="s">
        <v>2324</v>
      </c>
      <c r="BL190" s="3151" t="s">
        <v>2327</v>
      </c>
      <c r="BM190" s="1669">
        <f t="shared" si="177"/>
        <v>100</v>
      </c>
      <c r="BN190" s="1669">
        <f t="shared" si="176"/>
        <v>100</v>
      </c>
      <c r="BO190" s="3151" t="s">
        <v>40</v>
      </c>
      <c r="BP190" s="3044"/>
      <c r="BQ190" s="2927"/>
      <c r="BR190" s="2927"/>
      <c r="BS190" s="3360"/>
      <c r="BT190" s="2927"/>
      <c r="BU190" s="2927"/>
      <c r="BV190" s="2927" t="s">
        <v>2497</v>
      </c>
      <c r="BW190" s="2927" t="s">
        <v>2501</v>
      </c>
      <c r="BX190" s="1618" t="s">
        <v>2493</v>
      </c>
      <c r="BY190" s="63"/>
      <c r="BZ190" s="699"/>
      <c r="CA190" s="699"/>
      <c r="CB190" s="699"/>
      <c r="CC190" s="699"/>
    </row>
    <row r="191" spans="1:81" s="28" customFormat="1" ht="60" customHeight="1">
      <c r="A191" s="2195" t="s">
        <v>66</v>
      </c>
      <c r="B191" s="3077" t="s">
        <v>67</v>
      </c>
      <c r="C191" s="1653"/>
      <c r="D191" s="1653"/>
      <c r="E191" s="1504"/>
      <c r="F191" s="1504"/>
      <c r="G191" s="1453">
        <f t="shared" ref="G191:V191" si="183">G192+G226+G255+G272+G424+G467+G515</f>
        <v>1305105.6205</v>
      </c>
      <c r="H191" s="1453">
        <f t="shared" si="183"/>
        <v>1257336.6950000001</v>
      </c>
      <c r="I191" s="1655">
        <f t="shared" si="183"/>
        <v>24281.590499999998</v>
      </c>
      <c r="J191" s="1655">
        <f t="shared" si="183"/>
        <v>773.33500000000004</v>
      </c>
      <c r="K191" s="1655">
        <f t="shared" si="183"/>
        <v>1189934</v>
      </c>
      <c r="L191" s="1655">
        <f t="shared" si="183"/>
        <v>1164131</v>
      </c>
      <c r="M191" s="1655">
        <f t="shared" si="183"/>
        <v>277973.68040000001</v>
      </c>
      <c r="N191" s="1655">
        <f t="shared" si="183"/>
        <v>173529.26240000001</v>
      </c>
      <c r="O191" s="1655">
        <f t="shared" si="183"/>
        <v>10966.574799999999</v>
      </c>
      <c r="P191" s="1655">
        <f t="shared" si="183"/>
        <v>10966.574799999999</v>
      </c>
      <c r="Q191" s="1655">
        <f t="shared" si="183"/>
        <v>0</v>
      </c>
      <c r="R191" s="1655">
        <f t="shared" si="183"/>
        <v>0</v>
      </c>
      <c r="S191" s="1655">
        <f t="shared" si="183"/>
        <v>364259.48699999996</v>
      </c>
      <c r="T191" s="1655">
        <f t="shared" si="183"/>
        <v>364144.48699999996</v>
      </c>
      <c r="U191" s="1655">
        <f t="shared" si="183"/>
        <v>0</v>
      </c>
      <c r="V191" s="1655">
        <f t="shared" si="183"/>
        <v>115</v>
      </c>
      <c r="W191" s="1655"/>
      <c r="X191" s="1655"/>
      <c r="Y191" s="1655">
        <f t="shared" si="182"/>
        <v>364144.48699999996</v>
      </c>
      <c r="Z191" s="1655">
        <f t="shared" ref="Z191:BH191" si="184">Z192+Z226+Z255+Z272+Z424+Z467+Z515</f>
        <v>10248.651199999998</v>
      </c>
      <c r="AA191" s="1655">
        <f t="shared" si="184"/>
        <v>10248.651199999998</v>
      </c>
      <c r="AB191" s="1655">
        <f t="shared" si="184"/>
        <v>0</v>
      </c>
      <c r="AC191" s="1655">
        <f t="shared" si="184"/>
        <v>0</v>
      </c>
      <c r="AD191" s="1655">
        <f t="shared" si="184"/>
        <v>160753.658</v>
      </c>
      <c r="AE191" s="1655">
        <f t="shared" si="184"/>
        <v>160703.658</v>
      </c>
      <c r="AF191" s="1655">
        <f t="shared" si="184"/>
        <v>0</v>
      </c>
      <c r="AG191" s="1655">
        <f t="shared" si="184"/>
        <v>50</v>
      </c>
      <c r="AH191" s="1655">
        <f t="shared" si="184"/>
        <v>10966.574799999999</v>
      </c>
      <c r="AI191" s="1655">
        <f t="shared" si="184"/>
        <v>10966.574799999999</v>
      </c>
      <c r="AJ191" s="1655">
        <f t="shared" si="184"/>
        <v>0</v>
      </c>
      <c r="AK191" s="1655">
        <f t="shared" si="184"/>
        <v>0</v>
      </c>
      <c r="AL191" s="1655">
        <f t="shared" si="184"/>
        <v>364259.48699999996</v>
      </c>
      <c r="AM191" s="1655">
        <f t="shared" si="184"/>
        <v>364144.48699999996</v>
      </c>
      <c r="AN191" s="1655">
        <f t="shared" si="184"/>
        <v>0</v>
      </c>
      <c r="AO191" s="1655">
        <f t="shared" si="184"/>
        <v>115</v>
      </c>
      <c r="AP191" s="1453">
        <f t="shared" si="184"/>
        <v>594070.47210000001</v>
      </c>
      <c r="AQ191" s="1453">
        <f t="shared" si="184"/>
        <v>593955.47210000001</v>
      </c>
      <c r="AR191" s="1656" t="e">
        <f t="shared" si="184"/>
        <v>#REF!</v>
      </c>
      <c r="AS191" s="1656" t="e">
        <f t="shared" si="184"/>
        <v>#REF!</v>
      </c>
      <c r="AT191" s="1656" t="e">
        <f t="shared" si="184"/>
        <v>#REF!</v>
      </c>
      <c r="AU191" s="1656" t="e">
        <f t="shared" si="184"/>
        <v>#REF!</v>
      </c>
      <c r="AV191" s="1656" t="e">
        <f t="shared" si="184"/>
        <v>#REF!</v>
      </c>
      <c r="AW191" s="1656" t="e">
        <f t="shared" si="184"/>
        <v>#REF!</v>
      </c>
      <c r="AX191" s="1656" t="e">
        <f t="shared" si="184"/>
        <v>#REF!</v>
      </c>
      <c r="AY191" s="1656" t="e">
        <f t="shared" si="184"/>
        <v>#REF!</v>
      </c>
      <c r="AZ191" s="1656" t="e">
        <f t="shared" si="184"/>
        <v>#REF!</v>
      </c>
      <c r="BA191" s="1656" t="e">
        <f t="shared" si="184"/>
        <v>#REF!</v>
      </c>
      <c r="BB191" s="1656" t="e">
        <f t="shared" si="184"/>
        <v>#REF!</v>
      </c>
      <c r="BC191" s="1656" t="e">
        <f t="shared" si="184"/>
        <v>#REF!</v>
      </c>
      <c r="BD191" s="1656" t="e">
        <f t="shared" si="184"/>
        <v>#REF!</v>
      </c>
      <c r="BE191" s="1656" t="e">
        <f t="shared" si="184"/>
        <v>#REF!</v>
      </c>
      <c r="BF191" s="1656" t="e">
        <f t="shared" si="184"/>
        <v>#REF!</v>
      </c>
      <c r="BG191" s="3668">
        <f t="shared" si="184"/>
        <v>422584</v>
      </c>
      <c r="BH191" s="1655">
        <f t="shared" si="184"/>
        <v>422584</v>
      </c>
      <c r="BI191" s="1655" t="e">
        <f>BI192+BI226+BI255+BI272+BI424+BI467+#REF!+BI515+#REF!</f>
        <v>#REF!</v>
      </c>
      <c r="BJ191" s="1691"/>
      <c r="BK191" s="1691"/>
      <c r="BL191" s="1691"/>
      <c r="BM191" s="1692"/>
      <c r="BN191" s="1692"/>
      <c r="BO191" s="1691"/>
      <c r="BP191" s="1693"/>
      <c r="BQ191" s="1369"/>
      <c r="BR191" s="1369"/>
      <c r="BS191" s="1617"/>
      <c r="BT191" s="1369"/>
      <c r="BU191" s="1369"/>
      <c r="BV191" s="1369"/>
      <c r="BW191" s="1369"/>
      <c r="BX191" s="1651">
        <f>SUMIF($BO$195:$BO$1086,"A",$BG$195:$BG$1086)</f>
        <v>374641</v>
      </c>
      <c r="BY191" s="1651">
        <f>SUMIF($BO$195:$BO$1086,"B",$BG$195:$BG$1086)</f>
        <v>13000</v>
      </c>
      <c r="BZ191" s="1651">
        <f>SUMIF($BO$195:$BO$1086,"C",$BG$195:$BG$1086)</f>
        <v>340</v>
      </c>
      <c r="CA191" s="1651">
        <f>SUMIF($BO$195:$BO$1086,"X",$BG$195:$BG$1086)</f>
        <v>34603</v>
      </c>
      <c r="CB191" s="24">
        <f>SUM(BX191:CA191)</f>
        <v>422584</v>
      </c>
      <c r="CC191" s="24">
        <f>BG191-CB191</f>
        <v>0</v>
      </c>
    </row>
    <row r="192" spans="1:81" s="28" customFormat="1" ht="58.5" customHeight="1">
      <c r="A192" s="2195" t="s">
        <v>41</v>
      </c>
      <c r="B192" s="2133" t="s">
        <v>79</v>
      </c>
      <c r="C192" s="1653"/>
      <c r="D192" s="1653"/>
      <c r="E192" s="1504"/>
      <c r="F192" s="1504"/>
      <c r="G192" s="1453">
        <f t="shared" ref="G192:V192" si="185">G193+G197+G202+G208+G211+G213+G215+G221</f>
        <v>31980.22</v>
      </c>
      <c r="H192" s="1453">
        <f t="shared" si="185"/>
        <v>31980.22</v>
      </c>
      <c r="I192" s="1655">
        <f t="shared" si="185"/>
        <v>0</v>
      </c>
      <c r="J192" s="1655">
        <f t="shared" si="185"/>
        <v>0</v>
      </c>
      <c r="K192" s="1655">
        <f t="shared" si="185"/>
        <v>31763</v>
      </c>
      <c r="L192" s="1655">
        <f t="shared" si="185"/>
        <v>30942</v>
      </c>
      <c r="M192" s="1655">
        <f t="shared" si="185"/>
        <v>8755.5123999999996</v>
      </c>
      <c r="N192" s="1655">
        <f t="shared" si="185"/>
        <v>4911.1733999999997</v>
      </c>
      <c r="O192" s="1655">
        <f t="shared" si="185"/>
        <v>317.15539999999999</v>
      </c>
      <c r="P192" s="1655">
        <f t="shared" si="185"/>
        <v>317.15539999999999</v>
      </c>
      <c r="Q192" s="1655">
        <f t="shared" si="185"/>
        <v>0</v>
      </c>
      <c r="R192" s="1655">
        <f t="shared" si="185"/>
        <v>0</v>
      </c>
      <c r="S192" s="1655">
        <f t="shared" si="185"/>
        <v>13982</v>
      </c>
      <c r="T192" s="1655">
        <f t="shared" si="185"/>
        <v>13982</v>
      </c>
      <c r="U192" s="1655">
        <f t="shared" si="185"/>
        <v>0</v>
      </c>
      <c r="V192" s="1655">
        <f t="shared" si="185"/>
        <v>0</v>
      </c>
      <c r="W192" s="1655"/>
      <c r="X192" s="1655"/>
      <c r="Y192" s="1655">
        <f t="shared" si="182"/>
        <v>13982</v>
      </c>
      <c r="Z192" s="1655">
        <f t="shared" ref="Z192:BH192" si="186">Z193+Z197+Z202+Z208+Z211+Z213+Z215+Z221</f>
        <v>1309.2660000000001</v>
      </c>
      <c r="AA192" s="1655">
        <f t="shared" si="186"/>
        <v>1309.2660000000001</v>
      </c>
      <c r="AB192" s="1655">
        <f t="shared" si="186"/>
        <v>0</v>
      </c>
      <c r="AC192" s="1655">
        <f t="shared" si="186"/>
        <v>0</v>
      </c>
      <c r="AD192" s="1655">
        <f t="shared" si="186"/>
        <v>4598.5050000000001</v>
      </c>
      <c r="AE192" s="1655">
        <f t="shared" si="186"/>
        <v>4598.5050000000001</v>
      </c>
      <c r="AF192" s="1655">
        <f t="shared" si="186"/>
        <v>0</v>
      </c>
      <c r="AG192" s="1655">
        <f t="shared" si="186"/>
        <v>0</v>
      </c>
      <c r="AH192" s="1655">
        <f t="shared" si="186"/>
        <v>317.15539999999999</v>
      </c>
      <c r="AI192" s="1655">
        <f t="shared" si="186"/>
        <v>317.15539999999999</v>
      </c>
      <c r="AJ192" s="1655">
        <f t="shared" si="186"/>
        <v>0</v>
      </c>
      <c r="AK192" s="1655">
        <f t="shared" si="186"/>
        <v>0</v>
      </c>
      <c r="AL192" s="1655">
        <f t="shared" si="186"/>
        <v>13982</v>
      </c>
      <c r="AM192" s="1655">
        <f t="shared" si="186"/>
        <v>13982</v>
      </c>
      <c r="AN192" s="1655">
        <f t="shared" si="186"/>
        <v>0</v>
      </c>
      <c r="AO192" s="1655">
        <f t="shared" si="186"/>
        <v>0</v>
      </c>
      <c r="AP192" s="1453">
        <f t="shared" si="186"/>
        <v>22617.165000000001</v>
      </c>
      <c r="AQ192" s="1453">
        <f t="shared" si="186"/>
        <v>22617.165000000001</v>
      </c>
      <c r="AR192" s="1656" t="e">
        <f t="shared" si="186"/>
        <v>#REF!</v>
      </c>
      <c r="AS192" s="1656" t="e">
        <f t="shared" si="186"/>
        <v>#REF!</v>
      </c>
      <c r="AT192" s="1656" t="e">
        <f t="shared" si="186"/>
        <v>#REF!</v>
      </c>
      <c r="AU192" s="1656" t="e">
        <f t="shared" si="186"/>
        <v>#REF!</v>
      </c>
      <c r="AV192" s="1656" t="e">
        <f t="shared" si="186"/>
        <v>#REF!</v>
      </c>
      <c r="AW192" s="1656" t="e">
        <f t="shared" si="186"/>
        <v>#REF!</v>
      </c>
      <c r="AX192" s="1656" t="e">
        <f t="shared" si="186"/>
        <v>#REF!</v>
      </c>
      <c r="AY192" s="1656" t="e">
        <f t="shared" si="186"/>
        <v>#REF!</v>
      </c>
      <c r="AZ192" s="1656" t="e">
        <f t="shared" si="186"/>
        <v>#REF!</v>
      </c>
      <c r="BA192" s="1656" t="e">
        <f t="shared" si="186"/>
        <v>#REF!</v>
      </c>
      <c r="BB192" s="1656" t="e">
        <f t="shared" si="186"/>
        <v>#REF!</v>
      </c>
      <c r="BC192" s="1656" t="e">
        <f t="shared" si="186"/>
        <v>#REF!</v>
      </c>
      <c r="BD192" s="1656" t="e">
        <f t="shared" si="186"/>
        <v>#REF!</v>
      </c>
      <c r="BE192" s="1656" t="e">
        <f t="shared" si="186"/>
        <v>#REF!</v>
      </c>
      <c r="BF192" s="1656" t="e">
        <f t="shared" si="186"/>
        <v>#REF!</v>
      </c>
      <c r="BG192" s="3668">
        <f t="shared" si="186"/>
        <v>14903</v>
      </c>
      <c r="BH192" s="1655">
        <f t="shared" si="186"/>
        <v>14903</v>
      </c>
      <c r="BI192" s="1655" t="e">
        <f>#REF!+#REF!</f>
        <v>#REF!</v>
      </c>
      <c r="BJ192" s="1691"/>
      <c r="BK192" s="1691"/>
      <c r="BL192" s="1691"/>
      <c r="BM192" s="1692"/>
      <c r="BN192" s="1692"/>
      <c r="BO192" s="1691"/>
      <c r="BP192" s="1693"/>
      <c r="BQ192" s="1369"/>
      <c r="BR192" s="1369"/>
      <c r="BS192" s="1617"/>
      <c r="BT192" s="1369"/>
      <c r="BU192" s="1369"/>
      <c r="BV192" s="1369"/>
      <c r="BW192" s="1369"/>
      <c r="BX192" s="1660"/>
      <c r="BY192" s="53"/>
    </row>
    <row r="193" spans="1:81" s="41" customFormat="1" ht="29.25" customHeight="1">
      <c r="A193" s="2195" t="s">
        <v>46</v>
      </c>
      <c r="B193" s="2133" t="s">
        <v>47</v>
      </c>
      <c r="C193" s="3078"/>
      <c r="D193" s="3078"/>
      <c r="E193" s="1400"/>
      <c r="F193" s="1400"/>
      <c r="G193" s="1384">
        <f t="shared" ref="G193:V193" si="187">G194+G196</f>
        <v>2935</v>
      </c>
      <c r="H193" s="1384">
        <f t="shared" si="187"/>
        <v>2935</v>
      </c>
      <c r="I193" s="1662">
        <f t="shared" si="187"/>
        <v>0</v>
      </c>
      <c r="J193" s="1662">
        <f t="shared" si="187"/>
        <v>0</v>
      </c>
      <c r="K193" s="1662">
        <f t="shared" si="187"/>
        <v>2935</v>
      </c>
      <c r="L193" s="1662">
        <f t="shared" si="187"/>
        <v>2935</v>
      </c>
      <c r="M193" s="1662">
        <f t="shared" si="187"/>
        <v>1437.2424000000001</v>
      </c>
      <c r="N193" s="1662">
        <f t="shared" si="187"/>
        <v>1069.2424000000001</v>
      </c>
      <c r="O193" s="1662">
        <f t="shared" si="187"/>
        <v>20.2424</v>
      </c>
      <c r="P193" s="1662">
        <f t="shared" si="187"/>
        <v>20.2424</v>
      </c>
      <c r="Q193" s="1662">
        <f t="shared" si="187"/>
        <v>0</v>
      </c>
      <c r="R193" s="1662">
        <f t="shared" si="187"/>
        <v>0</v>
      </c>
      <c r="S193" s="1662">
        <f t="shared" si="187"/>
        <v>1049</v>
      </c>
      <c r="T193" s="1662">
        <f t="shared" si="187"/>
        <v>1049</v>
      </c>
      <c r="U193" s="1662">
        <f t="shared" si="187"/>
        <v>0</v>
      </c>
      <c r="V193" s="1662">
        <f t="shared" si="187"/>
        <v>0</v>
      </c>
      <c r="W193" s="1662"/>
      <c r="X193" s="1662"/>
      <c r="Y193" s="1662">
        <f t="shared" si="182"/>
        <v>1049</v>
      </c>
      <c r="Z193" s="1662">
        <f t="shared" ref="Z193:BG193" si="188">Z194+Z196</f>
        <v>20</v>
      </c>
      <c r="AA193" s="1662">
        <f t="shared" si="188"/>
        <v>20</v>
      </c>
      <c r="AB193" s="1662">
        <f t="shared" si="188"/>
        <v>0</v>
      </c>
      <c r="AC193" s="1662">
        <f t="shared" si="188"/>
        <v>0</v>
      </c>
      <c r="AD193" s="1662">
        <f t="shared" si="188"/>
        <v>1049</v>
      </c>
      <c r="AE193" s="1662">
        <f t="shared" si="188"/>
        <v>1049</v>
      </c>
      <c r="AF193" s="1662">
        <f t="shared" si="188"/>
        <v>0</v>
      </c>
      <c r="AG193" s="1662">
        <f t="shared" si="188"/>
        <v>0</v>
      </c>
      <c r="AH193" s="1662">
        <f t="shared" si="188"/>
        <v>20.2424</v>
      </c>
      <c r="AI193" s="1662">
        <f t="shared" si="188"/>
        <v>20.2424</v>
      </c>
      <c r="AJ193" s="1662">
        <f t="shared" si="188"/>
        <v>0</v>
      </c>
      <c r="AK193" s="1662">
        <f t="shared" si="188"/>
        <v>0</v>
      </c>
      <c r="AL193" s="1662">
        <f t="shared" si="188"/>
        <v>1049</v>
      </c>
      <c r="AM193" s="1662">
        <f t="shared" si="188"/>
        <v>1049</v>
      </c>
      <c r="AN193" s="1662">
        <f t="shared" si="188"/>
        <v>0</v>
      </c>
      <c r="AO193" s="1662">
        <f t="shared" si="188"/>
        <v>0</v>
      </c>
      <c r="AP193" s="1384">
        <f t="shared" si="188"/>
        <v>1976</v>
      </c>
      <c r="AQ193" s="1384">
        <f t="shared" si="188"/>
        <v>1976</v>
      </c>
      <c r="AR193" s="1695">
        <f t="shared" si="188"/>
        <v>0</v>
      </c>
      <c r="AS193" s="1695">
        <f t="shared" si="188"/>
        <v>0</v>
      </c>
      <c r="AT193" s="1695">
        <f t="shared" si="188"/>
        <v>374</v>
      </c>
      <c r="AU193" s="1695">
        <f t="shared" si="188"/>
        <v>374</v>
      </c>
      <c r="AV193" s="1695">
        <f t="shared" si="188"/>
        <v>0</v>
      </c>
      <c r="AW193" s="1695">
        <f t="shared" si="188"/>
        <v>0</v>
      </c>
      <c r="AX193" s="1695">
        <f t="shared" si="188"/>
        <v>0</v>
      </c>
      <c r="AY193" s="1695">
        <f t="shared" si="188"/>
        <v>374</v>
      </c>
      <c r="AZ193" s="1695">
        <f t="shared" si="188"/>
        <v>374</v>
      </c>
      <c r="BA193" s="1695">
        <f t="shared" si="188"/>
        <v>0</v>
      </c>
      <c r="BB193" s="1695">
        <f t="shared" si="188"/>
        <v>0</v>
      </c>
      <c r="BC193" s="1695">
        <f t="shared" si="188"/>
        <v>0</v>
      </c>
      <c r="BD193" s="1695">
        <f t="shared" si="188"/>
        <v>0</v>
      </c>
      <c r="BE193" s="1695">
        <f t="shared" si="188"/>
        <v>0</v>
      </c>
      <c r="BF193" s="1695">
        <f t="shared" si="188"/>
        <v>0</v>
      </c>
      <c r="BG193" s="3681">
        <f t="shared" si="188"/>
        <v>454</v>
      </c>
      <c r="BH193" s="1662">
        <f>'PL 3 PB DATP'!H36</f>
        <v>454</v>
      </c>
      <c r="BI193" s="1662">
        <f t="shared" ref="BI193" si="189">BI195</f>
        <v>927</v>
      </c>
      <c r="BJ193" s="1691"/>
      <c r="BK193" s="1691"/>
      <c r="BL193" s="1691"/>
      <c r="BM193" s="1692"/>
      <c r="BN193" s="1692"/>
      <c r="BO193" s="1691"/>
      <c r="BP193" s="3079"/>
      <c r="BQ193" s="2924"/>
      <c r="BR193" s="2924"/>
      <c r="BS193" s="3366"/>
      <c r="BT193" s="2924"/>
      <c r="BU193" s="2924"/>
      <c r="BV193" s="2924"/>
      <c r="BW193" s="2924"/>
      <c r="BX193" s="1660">
        <f>BH193-BG193</f>
        <v>0</v>
      </c>
      <c r="BY193" s="75"/>
    </row>
    <row r="194" spans="1:81" s="41" customFormat="1" ht="39" customHeight="1">
      <c r="A194" s="2195" t="s">
        <v>73</v>
      </c>
      <c r="B194" s="2133" t="s">
        <v>2422</v>
      </c>
      <c r="C194" s="3078"/>
      <c r="D194" s="3078"/>
      <c r="E194" s="1400"/>
      <c r="F194" s="1400"/>
      <c r="G194" s="1384">
        <f>G195</f>
        <v>2935</v>
      </c>
      <c r="H194" s="1384">
        <f t="shared" ref="H194:BF194" si="190">H195</f>
        <v>2935</v>
      </c>
      <c r="I194" s="1662">
        <f t="shared" si="190"/>
        <v>0</v>
      </c>
      <c r="J194" s="1662">
        <f t="shared" si="190"/>
        <v>0</v>
      </c>
      <c r="K194" s="1662">
        <f t="shared" si="190"/>
        <v>2935</v>
      </c>
      <c r="L194" s="1662">
        <f t="shared" si="190"/>
        <v>2935</v>
      </c>
      <c r="M194" s="1662">
        <f t="shared" si="190"/>
        <v>1437.2424000000001</v>
      </c>
      <c r="N194" s="1662">
        <f t="shared" si="190"/>
        <v>1069.2424000000001</v>
      </c>
      <c r="O194" s="1662">
        <f t="shared" si="190"/>
        <v>20.2424</v>
      </c>
      <c r="P194" s="1662">
        <f t="shared" si="190"/>
        <v>20.2424</v>
      </c>
      <c r="Q194" s="1662">
        <f t="shared" si="190"/>
        <v>0</v>
      </c>
      <c r="R194" s="1662">
        <f t="shared" si="190"/>
        <v>0</v>
      </c>
      <c r="S194" s="1662">
        <f t="shared" si="190"/>
        <v>1049</v>
      </c>
      <c r="T194" s="1662">
        <f t="shared" si="190"/>
        <v>1049</v>
      </c>
      <c r="U194" s="1662">
        <f t="shared" si="190"/>
        <v>0</v>
      </c>
      <c r="V194" s="1662">
        <f t="shared" si="190"/>
        <v>0</v>
      </c>
      <c r="W194" s="1662"/>
      <c r="X194" s="1662"/>
      <c r="Y194" s="1662">
        <f t="shared" si="182"/>
        <v>1049</v>
      </c>
      <c r="Z194" s="1662">
        <f t="shared" si="190"/>
        <v>20</v>
      </c>
      <c r="AA194" s="1662">
        <f t="shared" si="190"/>
        <v>20</v>
      </c>
      <c r="AB194" s="1662">
        <f t="shared" si="190"/>
        <v>0</v>
      </c>
      <c r="AC194" s="1662">
        <f t="shared" si="190"/>
        <v>0</v>
      </c>
      <c r="AD194" s="1662">
        <f t="shared" si="190"/>
        <v>1049</v>
      </c>
      <c r="AE194" s="1662">
        <f t="shared" si="190"/>
        <v>1049</v>
      </c>
      <c r="AF194" s="1662">
        <f t="shared" si="190"/>
        <v>0</v>
      </c>
      <c r="AG194" s="1662">
        <f t="shared" si="190"/>
        <v>0</v>
      </c>
      <c r="AH194" s="1662">
        <f t="shared" si="190"/>
        <v>20.2424</v>
      </c>
      <c r="AI194" s="1662">
        <f t="shared" si="190"/>
        <v>20.2424</v>
      </c>
      <c r="AJ194" s="1662">
        <f t="shared" si="190"/>
        <v>0</v>
      </c>
      <c r="AK194" s="1662">
        <f t="shared" si="190"/>
        <v>0</v>
      </c>
      <c r="AL194" s="1662">
        <f t="shared" si="190"/>
        <v>1049</v>
      </c>
      <c r="AM194" s="1662">
        <f t="shared" si="190"/>
        <v>1049</v>
      </c>
      <c r="AN194" s="1662">
        <f t="shared" si="190"/>
        <v>0</v>
      </c>
      <c r="AO194" s="1662">
        <f t="shared" si="190"/>
        <v>0</v>
      </c>
      <c r="AP194" s="1384">
        <f t="shared" si="190"/>
        <v>1976</v>
      </c>
      <c r="AQ194" s="1384">
        <f t="shared" si="190"/>
        <v>1976</v>
      </c>
      <c r="AR194" s="1695">
        <f t="shared" si="190"/>
        <v>0</v>
      </c>
      <c r="AS194" s="1695">
        <f t="shared" si="190"/>
        <v>0</v>
      </c>
      <c r="AT194" s="1695">
        <f t="shared" si="190"/>
        <v>374</v>
      </c>
      <c r="AU194" s="1695">
        <f t="shared" si="190"/>
        <v>374</v>
      </c>
      <c r="AV194" s="1695">
        <f t="shared" si="190"/>
        <v>0</v>
      </c>
      <c r="AW194" s="1695">
        <f t="shared" si="190"/>
        <v>0</v>
      </c>
      <c r="AX194" s="1695">
        <f t="shared" si="190"/>
        <v>0</v>
      </c>
      <c r="AY194" s="1695">
        <f t="shared" si="190"/>
        <v>374</v>
      </c>
      <c r="AZ194" s="1695">
        <f t="shared" si="190"/>
        <v>374</v>
      </c>
      <c r="BA194" s="1695">
        <f t="shared" si="190"/>
        <v>0</v>
      </c>
      <c r="BB194" s="1695">
        <f t="shared" si="190"/>
        <v>0</v>
      </c>
      <c r="BC194" s="1695">
        <f t="shared" si="190"/>
        <v>0</v>
      </c>
      <c r="BD194" s="1695">
        <f t="shared" si="190"/>
        <v>0</v>
      </c>
      <c r="BE194" s="1695">
        <f t="shared" si="190"/>
        <v>0</v>
      </c>
      <c r="BF194" s="1695">
        <f t="shared" si="190"/>
        <v>0</v>
      </c>
      <c r="BG194" s="3681">
        <f>BG195</f>
        <v>374</v>
      </c>
      <c r="BH194" s="1662"/>
      <c r="BI194" s="1662"/>
      <c r="BJ194" s="1691"/>
      <c r="BK194" s="1691"/>
      <c r="BL194" s="1691"/>
      <c r="BM194" s="1692">
        <f t="shared" si="177"/>
        <v>80.068143100511065</v>
      </c>
      <c r="BN194" s="1692">
        <f t="shared" si="176"/>
        <v>100</v>
      </c>
      <c r="BO194" s="1691"/>
      <c r="BP194" s="3079"/>
      <c r="BQ194" s="2924"/>
      <c r="BR194" s="2924"/>
      <c r="BS194" s="3366"/>
      <c r="BT194" s="2924"/>
      <c r="BU194" s="2924"/>
      <c r="BV194" s="2924"/>
      <c r="BW194" s="2924"/>
      <c r="BX194" s="1660"/>
      <c r="BY194" s="75"/>
    </row>
    <row r="195" spans="1:81" s="2353" customFormat="1" ht="38.25" customHeight="1">
      <c r="A195" s="3080">
        <v>1</v>
      </c>
      <c r="B195" s="2953" t="s">
        <v>414</v>
      </c>
      <c r="C195" s="1664" t="s">
        <v>415</v>
      </c>
      <c r="D195" s="1664" t="s">
        <v>416</v>
      </c>
      <c r="E195" s="3458" t="s">
        <v>305</v>
      </c>
      <c r="F195" s="3458" t="s">
        <v>417</v>
      </c>
      <c r="G195" s="3502">
        <v>2935</v>
      </c>
      <c r="H195" s="3502">
        <v>2935</v>
      </c>
      <c r="I195" s="1670"/>
      <c r="J195" s="1655"/>
      <c r="K195" s="1671">
        <v>2935</v>
      </c>
      <c r="L195" s="1671">
        <v>2935</v>
      </c>
      <c r="M195" s="1667">
        <f>368+N195</f>
        <v>1437.2424000000001</v>
      </c>
      <c r="N195" s="1667">
        <f>P195+T195</f>
        <v>1069.2424000000001</v>
      </c>
      <c r="O195" s="1667">
        <f>+P195</f>
        <v>20.2424</v>
      </c>
      <c r="P195" s="1667">
        <v>20.2424</v>
      </c>
      <c r="Q195" s="1655"/>
      <c r="R195" s="1655"/>
      <c r="S195" s="1670">
        <f t="shared" ref="S195:S269" si="191">SUM(T195:V195)</f>
        <v>1049</v>
      </c>
      <c r="T195" s="1670">
        <v>1049</v>
      </c>
      <c r="U195" s="1655"/>
      <c r="V195" s="1655"/>
      <c r="W195" s="1655"/>
      <c r="X195" s="1655"/>
      <c r="Y195" s="1655">
        <f t="shared" si="182"/>
        <v>1049</v>
      </c>
      <c r="Z195" s="1667">
        <f t="shared" ref="Z195:Z269" si="192">SUM(AA195:AC195)</f>
        <v>20</v>
      </c>
      <c r="AA195" s="1667">
        <v>20</v>
      </c>
      <c r="AB195" s="1667"/>
      <c r="AC195" s="1655"/>
      <c r="AD195" s="1667">
        <f t="shared" ref="AD195:AD269" si="193">SUM(AE195:AG195)</f>
        <v>1049</v>
      </c>
      <c r="AE195" s="1667">
        <v>1049</v>
      </c>
      <c r="AF195" s="1655"/>
      <c r="AG195" s="1655"/>
      <c r="AH195" s="1667">
        <f t="shared" ref="AH195:AH269" si="194">SUM(AI195:AK195)</f>
        <v>20.2424</v>
      </c>
      <c r="AI195" s="1667">
        <v>20.2424</v>
      </c>
      <c r="AJ195" s="1655"/>
      <c r="AK195" s="1655"/>
      <c r="AL195" s="1667">
        <f t="shared" ref="AL195:AL269" si="195">SUM(AM195:AO195)</f>
        <v>1049</v>
      </c>
      <c r="AM195" s="1670">
        <v>1049</v>
      </c>
      <c r="AN195" s="1655"/>
      <c r="AO195" s="1655"/>
      <c r="AP195" s="1403">
        <f t="shared" ref="AP195:AP269" si="196">SUM(AQ195:AS195)</f>
        <v>1976</v>
      </c>
      <c r="AQ195" s="3517">
        <v>1976</v>
      </c>
      <c r="AR195" s="1656"/>
      <c r="AS195" s="1656"/>
      <c r="AT195" s="3282">
        <f t="shared" ref="AT195:AT269" si="197">SUM(AU195:AW195)</f>
        <v>374</v>
      </c>
      <c r="AU195" s="3282">
        <v>374</v>
      </c>
      <c r="AV195" s="1656"/>
      <c r="AW195" s="1656"/>
      <c r="AX195" s="1656"/>
      <c r="AY195" s="3281">
        <f t="shared" ref="AY195:AY269" si="198">SUM(AZ195:BB195)</f>
        <v>374</v>
      </c>
      <c r="AZ195" s="3281">
        <v>374</v>
      </c>
      <c r="BA195" s="1656"/>
      <c r="BB195" s="1656"/>
      <c r="BC195" s="1656"/>
      <c r="BD195" s="1656"/>
      <c r="BE195" s="1656"/>
      <c r="BF195" s="1656"/>
      <c r="BG195" s="3669">
        <v>374</v>
      </c>
      <c r="BH195" s="1667"/>
      <c r="BI195" s="1655">
        <f t="shared" si="168"/>
        <v>927</v>
      </c>
      <c r="BJ195" s="1658">
        <v>2022</v>
      </c>
      <c r="BK195" s="1658" t="s">
        <v>2324</v>
      </c>
      <c r="BL195" s="1658" t="s">
        <v>2327</v>
      </c>
      <c r="BM195" s="1669">
        <f>(BG195+AQ195)/H195*100</f>
        <v>80.068143100511065</v>
      </c>
      <c r="BN195" s="1669">
        <f t="shared" si="176"/>
        <v>100</v>
      </c>
      <c r="BO195" s="1658" t="s">
        <v>62</v>
      </c>
      <c r="BP195" s="1659"/>
      <c r="BQ195" s="1370"/>
      <c r="BR195" s="1370"/>
      <c r="BS195" s="19"/>
      <c r="BT195" s="1370"/>
      <c r="BU195" s="1370"/>
      <c r="BV195" s="1370" t="s">
        <v>2498</v>
      </c>
      <c r="BW195" s="1370"/>
      <c r="BX195" s="1660"/>
      <c r="BY195" s="53"/>
      <c r="BZ195" s="223"/>
      <c r="CA195" s="223"/>
      <c r="CB195" s="223"/>
      <c r="CC195" s="223"/>
    </row>
    <row r="196" spans="1:81" s="2368" customFormat="1" ht="31.5" customHeight="1">
      <c r="A196" s="3276" t="s">
        <v>74</v>
      </c>
      <c r="B196" s="3744" t="s">
        <v>2468</v>
      </c>
      <c r="C196" s="1940"/>
      <c r="D196" s="1940"/>
      <c r="E196" s="3745" t="s">
        <v>259</v>
      </c>
      <c r="F196" s="3745"/>
      <c r="G196" s="3795"/>
      <c r="H196" s="3795"/>
      <c r="I196" s="3277"/>
      <c r="J196" s="142"/>
      <c r="K196" s="3278"/>
      <c r="L196" s="3278"/>
      <c r="M196" s="142"/>
      <c r="N196" s="142"/>
      <c r="O196" s="142"/>
      <c r="P196" s="142"/>
      <c r="Q196" s="142"/>
      <c r="R196" s="142"/>
      <c r="S196" s="3277"/>
      <c r="T196" s="3277"/>
      <c r="U196" s="142"/>
      <c r="V196" s="142"/>
      <c r="W196" s="142"/>
      <c r="X196" s="142"/>
      <c r="Y196" s="142">
        <f t="shared" si="182"/>
        <v>0</v>
      </c>
      <c r="Z196" s="142"/>
      <c r="AA196" s="142"/>
      <c r="AB196" s="142"/>
      <c r="AC196" s="142"/>
      <c r="AD196" s="142"/>
      <c r="AE196" s="142"/>
      <c r="AF196" s="142"/>
      <c r="AG196" s="142"/>
      <c r="AH196" s="142"/>
      <c r="AI196" s="142"/>
      <c r="AJ196" s="142"/>
      <c r="AK196" s="142"/>
      <c r="AL196" s="142"/>
      <c r="AM196" s="3277"/>
      <c r="AN196" s="142"/>
      <c r="AO196" s="142"/>
      <c r="AP196" s="142"/>
      <c r="AQ196" s="3277"/>
      <c r="AR196" s="967"/>
      <c r="AS196" s="967"/>
      <c r="AT196" s="3308"/>
      <c r="AU196" s="3308"/>
      <c r="AV196" s="967"/>
      <c r="AW196" s="967"/>
      <c r="AX196" s="967"/>
      <c r="AY196" s="3307"/>
      <c r="AZ196" s="3307"/>
      <c r="BA196" s="967"/>
      <c r="BB196" s="967"/>
      <c r="BC196" s="967"/>
      <c r="BD196" s="967"/>
      <c r="BE196" s="967"/>
      <c r="BF196" s="967"/>
      <c r="BG196" s="3747">
        <v>80</v>
      </c>
      <c r="BH196" s="142"/>
      <c r="BI196" s="142"/>
      <c r="BJ196" s="959"/>
      <c r="BK196" s="959"/>
      <c r="BL196" s="959"/>
      <c r="BM196" s="3150"/>
      <c r="BN196" s="3150"/>
      <c r="BO196" s="959" t="s">
        <v>2327</v>
      </c>
      <c r="BP196" s="2968"/>
      <c r="BQ196" s="3002"/>
      <c r="BR196" s="3002"/>
      <c r="BS196" s="2053" t="s">
        <v>2327</v>
      </c>
      <c r="BT196" s="3002"/>
      <c r="BU196" s="3002"/>
      <c r="BV196" s="3002" t="s">
        <v>2498</v>
      </c>
      <c r="BW196" s="3002"/>
      <c r="BX196" s="1915"/>
      <c r="BY196" s="28"/>
      <c r="BZ196" s="28"/>
      <c r="CA196" s="28"/>
      <c r="CB196" s="28"/>
      <c r="CC196" s="28"/>
    </row>
    <row r="197" spans="1:81" s="28" customFormat="1" ht="26.25" customHeight="1">
      <c r="A197" s="2195" t="s">
        <v>48</v>
      </c>
      <c r="B197" s="2133" t="s">
        <v>49</v>
      </c>
      <c r="C197" s="1653"/>
      <c r="D197" s="1653"/>
      <c r="E197" s="1504"/>
      <c r="F197" s="1504"/>
      <c r="G197" s="1453">
        <f t="shared" ref="G197:V197" si="199">G198+G200</f>
        <v>8723</v>
      </c>
      <c r="H197" s="1453">
        <f t="shared" si="199"/>
        <v>8723</v>
      </c>
      <c r="I197" s="1655">
        <f t="shared" si="199"/>
        <v>0</v>
      </c>
      <c r="J197" s="1655">
        <f t="shared" si="199"/>
        <v>0</v>
      </c>
      <c r="K197" s="1655">
        <f t="shared" si="199"/>
        <v>7312</v>
      </c>
      <c r="L197" s="1655">
        <f t="shared" si="199"/>
        <v>7312</v>
      </c>
      <c r="M197" s="1655">
        <f t="shared" si="199"/>
        <v>2258.3389999999999</v>
      </c>
      <c r="N197" s="1655">
        <f t="shared" si="199"/>
        <v>1334</v>
      </c>
      <c r="O197" s="1655">
        <f t="shared" si="199"/>
        <v>0</v>
      </c>
      <c r="P197" s="1655">
        <f t="shared" si="199"/>
        <v>0</v>
      </c>
      <c r="Q197" s="1655">
        <f t="shared" si="199"/>
        <v>0</v>
      </c>
      <c r="R197" s="1655">
        <f t="shared" si="199"/>
        <v>0</v>
      </c>
      <c r="S197" s="1655">
        <f t="shared" si="199"/>
        <v>2500</v>
      </c>
      <c r="T197" s="1655">
        <f t="shared" si="199"/>
        <v>2500</v>
      </c>
      <c r="U197" s="1655">
        <f t="shared" si="199"/>
        <v>0</v>
      </c>
      <c r="V197" s="1655">
        <f t="shared" si="199"/>
        <v>0</v>
      </c>
      <c r="W197" s="1655"/>
      <c r="X197" s="1655"/>
      <c r="Y197" s="1655">
        <f t="shared" si="182"/>
        <v>2500</v>
      </c>
      <c r="Z197" s="1655">
        <f t="shared" ref="Z197:BG197" si="200">Z198+Z200</f>
        <v>0</v>
      </c>
      <c r="AA197" s="1655">
        <f t="shared" si="200"/>
        <v>0</v>
      </c>
      <c r="AB197" s="1655">
        <f t="shared" si="200"/>
        <v>0</v>
      </c>
      <c r="AC197" s="1655">
        <f t="shared" si="200"/>
        <v>0</v>
      </c>
      <c r="AD197" s="1655">
        <f t="shared" si="200"/>
        <v>1119.2280000000001</v>
      </c>
      <c r="AE197" s="1655">
        <f t="shared" si="200"/>
        <v>1119.2280000000001</v>
      </c>
      <c r="AF197" s="1655">
        <f t="shared" si="200"/>
        <v>0</v>
      </c>
      <c r="AG197" s="1655">
        <f t="shared" si="200"/>
        <v>0</v>
      </c>
      <c r="AH197" s="1655">
        <f t="shared" si="200"/>
        <v>0</v>
      </c>
      <c r="AI197" s="1655">
        <f t="shared" si="200"/>
        <v>0</v>
      </c>
      <c r="AJ197" s="1655">
        <f t="shared" si="200"/>
        <v>0</v>
      </c>
      <c r="AK197" s="1655">
        <f t="shared" si="200"/>
        <v>0</v>
      </c>
      <c r="AL197" s="1655">
        <f t="shared" si="200"/>
        <v>2500</v>
      </c>
      <c r="AM197" s="1655">
        <f t="shared" si="200"/>
        <v>2500</v>
      </c>
      <c r="AN197" s="1655">
        <f t="shared" si="200"/>
        <v>0</v>
      </c>
      <c r="AO197" s="1655">
        <f t="shared" si="200"/>
        <v>0</v>
      </c>
      <c r="AP197" s="1453">
        <f t="shared" si="200"/>
        <v>4833.6579999999994</v>
      </c>
      <c r="AQ197" s="1453">
        <f t="shared" si="200"/>
        <v>4833.6579999999994</v>
      </c>
      <c r="AR197" s="1656">
        <f t="shared" si="200"/>
        <v>0</v>
      </c>
      <c r="AS197" s="1656">
        <f t="shared" si="200"/>
        <v>0</v>
      </c>
      <c r="AT197" s="1656">
        <f t="shared" si="200"/>
        <v>3889.3420000000001</v>
      </c>
      <c r="AU197" s="1656">
        <f t="shared" si="200"/>
        <v>3889.3420000000001</v>
      </c>
      <c r="AV197" s="1656">
        <f t="shared" si="200"/>
        <v>0</v>
      </c>
      <c r="AW197" s="1656">
        <f t="shared" si="200"/>
        <v>0</v>
      </c>
      <c r="AX197" s="1656">
        <f t="shared" si="200"/>
        <v>0</v>
      </c>
      <c r="AY197" s="1656">
        <f t="shared" si="200"/>
        <v>4523</v>
      </c>
      <c r="AZ197" s="1656">
        <f t="shared" si="200"/>
        <v>4523</v>
      </c>
      <c r="BA197" s="1656">
        <f t="shared" si="200"/>
        <v>0</v>
      </c>
      <c r="BB197" s="1656">
        <f t="shared" si="200"/>
        <v>0</v>
      </c>
      <c r="BC197" s="1656">
        <f t="shared" si="200"/>
        <v>0</v>
      </c>
      <c r="BD197" s="1656">
        <f t="shared" si="200"/>
        <v>0</v>
      </c>
      <c r="BE197" s="1656">
        <f t="shared" si="200"/>
        <v>0</v>
      </c>
      <c r="BF197" s="1656">
        <f t="shared" si="200"/>
        <v>0</v>
      </c>
      <c r="BG197" s="3668">
        <f t="shared" si="200"/>
        <v>2162</v>
      </c>
      <c r="BH197" s="1655">
        <f>'PL 3 PB DATP'!H37</f>
        <v>2162</v>
      </c>
      <c r="BI197" s="1655" t="e">
        <f>SUM(#REF!)</f>
        <v>#REF!</v>
      </c>
      <c r="BJ197" s="1658"/>
      <c r="BK197" s="1658"/>
      <c r="BL197" s="1658"/>
      <c r="BM197" s="1669"/>
      <c r="BN197" s="1669"/>
      <c r="BO197" s="1658"/>
      <c r="BP197" s="1659"/>
      <c r="BQ197" s="1370"/>
      <c r="BR197" s="1370"/>
      <c r="BS197" s="19"/>
      <c r="BT197" s="1370"/>
      <c r="BU197" s="1370"/>
      <c r="BV197" s="1370" t="s">
        <v>2498</v>
      </c>
      <c r="BW197" s="1370"/>
      <c r="BX197" s="1660">
        <f>BH197-BG197</f>
        <v>0</v>
      </c>
      <c r="BY197" s="53"/>
    </row>
    <row r="198" spans="1:81" s="310" customFormat="1" ht="41.25" customHeight="1">
      <c r="A198" s="2220" t="s">
        <v>73</v>
      </c>
      <c r="B198" s="1661" t="s">
        <v>2422</v>
      </c>
      <c r="C198" s="1653"/>
      <c r="D198" s="1653"/>
      <c r="E198" s="1504"/>
      <c r="F198" s="1504"/>
      <c r="G198" s="1453">
        <f>G199</f>
        <v>3406</v>
      </c>
      <c r="H198" s="1453">
        <f t="shared" ref="H198:BG198" si="201">H199</f>
        <v>3406</v>
      </c>
      <c r="I198" s="1453">
        <f t="shared" si="201"/>
        <v>0</v>
      </c>
      <c r="J198" s="1453">
        <f t="shared" si="201"/>
        <v>0</v>
      </c>
      <c r="K198" s="1453">
        <f t="shared" si="201"/>
        <v>3406</v>
      </c>
      <c r="L198" s="1453">
        <f t="shared" si="201"/>
        <v>3406</v>
      </c>
      <c r="M198" s="1453">
        <f t="shared" si="201"/>
        <v>1658.3389999999999</v>
      </c>
      <c r="N198" s="1453">
        <f t="shared" si="201"/>
        <v>734</v>
      </c>
      <c r="O198" s="1453">
        <f t="shared" si="201"/>
        <v>0</v>
      </c>
      <c r="P198" s="1453">
        <f t="shared" si="201"/>
        <v>0</v>
      </c>
      <c r="Q198" s="1453">
        <f t="shared" si="201"/>
        <v>0</v>
      </c>
      <c r="R198" s="1453">
        <f t="shared" si="201"/>
        <v>0</v>
      </c>
      <c r="S198" s="1453">
        <f t="shared" si="201"/>
        <v>1000</v>
      </c>
      <c r="T198" s="1453">
        <f t="shared" si="201"/>
        <v>1000</v>
      </c>
      <c r="U198" s="1453">
        <f t="shared" si="201"/>
        <v>0</v>
      </c>
      <c r="V198" s="1453">
        <f t="shared" si="201"/>
        <v>0</v>
      </c>
      <c r="W198" s="1453">
        <f t="shared" si="201"/>
        <v>0</v>
      </c>
      <c r="X198" s="1453">
        <f t="shared" si="201"/>
        <v>0</v>
      </c>
      <c r="Y198" s="1453">
        <f t="shared" si="201"/>
        <v>1000</v>
      </c>
      <c r="Z198" s="1453">
        <f t="shared" si="201"/>
        <v>0</v>
      </c>
      <c r="AA198" s="1453">
        <f t="shared" si="201"/>
        <v>0</v>
      </c>
      <c r="AB198" s="1453">
        <f t="shared" si="201"/>
        <v>0</v>
      </c>
      <c r="AC198" s="1453">
        <f t="shared" si="201"/>
        <v>0</v>
      </c>
      <c r="AD198" s="1453">
        <f t="shared" si="201"/>
        <v>733.68200000000002</v>
      </c>
      <c r="AE198" s="1453">
        <f t="shared" si="201"/>
        <v>733.68200000000002</v>
      </c>
      <c r="AF198" s="1453">
        <f t="shared" si="201"/>
        <v>0</v>
      </c>
      <c r="AG198" s="1453">
        <f t="shared" si="201"/>
        <v>0</v>
      </c>
      <c r="AH198" s="1453">
        <f t="shared" si="201"/>
        <v>0</v>
      </c>
      <c r="AI198" s="1453">
        <f t="shared" si="201"/>
        <v>0</v>
      </c>
      <c r="AJ198" s="1453">
        <f t="shared" si="201"/>
        <v>0</v>
      </c>
      <c r="AK198" s="1453">
        <f t="shared" si="201"/>
        <v>0</v>
      </c>
      <c r="AL198" s="1453">
        <f t="shared" si="201"/>
        <v>1000</v>
      </c>
      <c r="AM198" s="1453">
        <f t="shared" si="201"/>
        <v>1000</v>
      </c>
      <c r="AN198" s="1453">
        <f t="shared" si="201"/>
        <v>0</v>
      </c>
      <c r="AO198" s="1453">
        <f t="shared" si="201"/>
        <v>0</v>
      </c>
      <c r="AP198" s="1453">
        <f t="shared" si="201"/>
        <v>3333.6579999999999</v>
      </c>
      <c r="AQ198" s="1453">
        <f t="shared" si="201"/>
        <v>3333.6579999999999</v>
      </c>
      <c r="AR198" s="1453">
        <f t="shared" si="201"/>
        <v>0</v>
      </c>
      <c r="AS198" s="1453">
        <f t="shared" si="201"/>
        <v>0</v>
      </c>
      <c r="AT198" s="1453">
        <f t="shared" si="201"/>
        <v>72.342000000000098</v>
      </c>
      <c r="AU198" s="1453">
        <f t="shared" si="201"/>
        <v>72.342000000000098</v>
      </c>
      <c r="AV198" s="1453">
        <f t="shared" si="201"/>
        <v>0</v>
      </c>
      <c r="AW198" s="1453">
        <f t="shared" si="201"/>
        <v>0</v>
      </c>
      <c r="AX198" s="1453">
        <f t="shared" si="201"/>
        <v>0</v>
      </c>
      <c r="AY198" s="1453">
        <f t="shared" si="201"/>
        <v>706</v>
      </c>
      <c r="AZ198" s="1453">
        <f t="shared" si="201"/>
        <v>706</v>
      </c>
      <c r="BA198" s="1453">
        <f t="shared" si="201"/>
        <v>0</v>
      </c>
      <c r="BB198" s="1453">
        <f t="shared" si="201"/>
        <v>0</v>
      </c>
      <c r="BC198" s="1453">
        <f t="shared" si="201"/>
        <v>0</v>
      </c>
      <c r="BD198" s="1453">
        <f t="shared" si="201"/>
        <v>0</v>
      </c>
      <c r="BE198" s="1453">
        <f t="shared" si="201"/>
        <v>0</v>
      </c>
      <c r="BF198" s="1453">
        <f t="shared" si="201"/>
        <v>0</v>
      </c>
      <c r="BG198" s="1453">
        <f t="shared" si="201"/>
        <v>72</v>
      </c>
      <c r="BH198" s="1655"/>
      <c r="BI198" s="1655"/>
      <c r="BJ198" s="1691"/>
      <c r="BK198" s="1691"/>
      <c r="BL198" s="1691"/>
      <c r="BM198" s="1692">
        <f t="shared" si="177"/>
        <v>99.989958896065772</v>
      </c>
      <c r="BN198" s="1692">
        <f t="shared" si="176"/>
        <v>99.527245583478347</v>
      </c>
      <c r="BO198" s="1691"/>
      <c r="BP198" s="1943"/>
      <c r="BQ198" s="2904"/>
      <c r="BR198" s="2904"/>
      <c r="BS198" s="1617"/>
      <c r="BT198" s="2904"/>
      <c r="BU198" s="2904"/>
      <c r="BV198" s="1370" t="s">
        <v>2498</v>
      </c>
      <c r="BW198" s="2904"/>
      <c r="BX198" s="1660"/>
      <c r="BY198" s="1682"/>
    </row>
    <row r="199" spans="1:81" s="2355" customFormat="1" ht="42" customHeight="1">
      <c r="A199" s="2194" t="s">
        <v>46</v>
      </c>
      <c r="B199" s="2959" t="s">
        <v>2186</v>
      </c>
      <c r="C199" s="1645" t="s">
        <v>2101</v>
      </c>
      <c r="D199" s="1645" t="s">
        <v>2187</v>
      </c>
      <c r="E199" s="1411" t="s">
        <v>305</v>
      </c>
      <c r="F199" s="3456" t="s">
        <v>2188</v>
      </c>
      <c r="G199" s="1403">
        <f t="shared" ref="G199:G201" si="202">+H199+I199+J199</f>
        <v>3406</v>
      </c>
      <c r="H199" s="3503">
        <v>3406</v>
      </c>
      <c r="I199" s="1667"/>
      <c r="J199" s="1667"/>
      <c r="K199" s="1667">
        <f t="shared" ref="K199:K201" si="203">+L199</f>
        <v>3406</v>
      </c>
      <c r="L199" s="3081">
        <v>3406</v>
      </c>
      <c r="M199" s="1667">
        <v>1658.3389999999999</v>
      </c>
      <c r="N199" s="1667">
        <v>734</v>
      </c>
      <c r="O199" s="1667"/>
      <c r="P199" s="1667"/>
      <c r="Q199" s="1667"/>
      <c r="R199" s="1667"/>
      <c r="S199" s="1667">
        <f t="shared" si="191"/>
        <v>1000</v>
      </c>
      <c r="T199" s="1667">
        <v>1000</v>
      </c>
      <c r="U199" s="1667"/>
      <c r="V199" s="1667"/>
      <c r="W199" s="1667"/>
      <c r="X199" s="1667"/>
      <c r="Y199" s="1667">
        <f t="shared" si="182"/>
        <v>1000</v>
      </c>
      <c r="Z199" s="1667">
        <f t="shared" si="192"/>
        <v>0</v>
      </c>
      <c r="AA199" s="1667"/>
      <c r="AB199" s="1667"/>
      <c r="AC199" s="1667"/>
      <c r="AD199" s="1667">
        <f t="shared" si="193"/>
        <v>733.68200000000002</v>
      </c>
      <c r="AE199" s="3082">
        <v>733.68200000000002</v>
      </c>
      <c r="AF199" s="1667"/>
      <c r="AG199" s="1667"/>
      <c r="AH199" s="1667">
        <f t="shared" si="194"/>
        <v>0</v>
      </c>
      <c r="AI199" s="1667"/>
      <c r="AJ199" s="1667"/>
      <c r="AK199" s="1667"/>
      <c r="AL199" s="1667">
        <f t="shared" si="195"/>
        <v>1000</v>
      </c>
      <c r="AM199" s="1667">
        <v>1000</v>
      </c>
      <c r="AN199" s="1667"/>
      <c r="AO199" s="1667"/>
      <c r="AP199" s="1403">
        <f t="shared" si="196"/>
        <v>3333.6579999999999</v>
      </c>
      <c r="AQ199" s="1403">
        <v>3333.6579999999999</v>
      </c>
      <c r="AR199" s="1666"/>
      <c r="AS199" s="1666"/>
      <c r="AT199" s="1666">
        <f t="shared" si="197"/>
        <v>72.342000000000098</v>
      </c>
      <c r="AU199" s="1666">
        <f>+L199-AQ199</f>
        <v>72.342000000000098</v>
      </c>
      <c r="AV199" s="1666"/>
      <c r="AW199" s="1666"/>
      <c r="AX199" s="1666"/>
      <c r="AY199" s="1666">
        <f t="shared" si="198"/>
        <v>706</v>
      </c>
      <c r="AZ199" s="1666">
        <v>706</v>
      </c>
      <c r="BA199" s="1666"/>
      <c r="BB199" s="1666"/>
      <c r="BC199" s="1666"/>
      <c r="BD199" s="1666"/>
      <c r="BE199" s="1666"/>
      <c r="BF199" s="1666"/>
      <c r="BG199" s="3669">
        <v>72</v>
      </c>
      <c r="BH199" s="1667"/>
      <c r="BI199" s="1667">
        <f t="shared" si="168"/>
        <v>2333.6579999999999</v>
      </c>
      <c r="BJ199" s="1658">
        <v>2022</v>
      </c>
      <c r="BK199" s="1658" t="s">
        <v>2324</v>
      </c>
      <c r="BL199" s="1658" t="s">
        <v>2327</v>
      </c>
      <c r="BM199" s="1669">
        <f t="shared" si="177"/>
        <v>99.989958896065772</v>
      </c>
      <c r="BN199" s="1669">
        <f t="shared" si="176"/>
        <v>99.527245583478347</v>
      </c>
      <c r="BO199" s="1658" t="s">
        <v>40</v>
      </c>
      <c r="BP199" s="2957"/>
      <c r="BQ199" s="2958"/>
      <c r="BR199" s="2958"/>
      <c r="BS199" s="19">
        <f>+H199-AQ199</f>
        <v>72.342000000000098</v>
      </c>
      <c r="BT199" s="2958"/>
      <c r="BU199" s="2958"/>
      <c r="BV199" s="1370" t="s">
        <v>2498</v>
      </c>
      <c r="BW199" s="2958"/>
      <c r="BX199" s="2954"/>
      <c r="BY199" s="50"/>
      <c r="BZ199" s="224"/>
      <c r="CA199" s="224"/>
      <c r="CB199" s="224"/>
      <c r="CC199" s="224"/>
    </row>
    <row r="200" spans="1:81" s="223" customFormat="1" ht="34.5" customHeight="1">
      <c r="A200" s="2220" t="s">
        <v>74</v>
      </c>
      <c r="B200" s="3035" t="s">
        <v>2420</v>
      </c>
      <c r="C200" s="1688"/>
      <c r="D200" s="1688"/>
      <c r="E200" s="1504"/>
      <c r="F200" s="3464"/>
      <c r="G200" s="1453">
        <f>SUM(G201)</f>
        <v>5317</v>
      </c>
      <c r="H200" s="1453">
        <f t="shared" ref="H200:BG200" si="204">SUM(H201)</f>
        <v>5317</v>
      </c>
      <c r="I200" s="1655">
        <f t="shared" si="204"/>
        <v>0</v>
      </c>
      <c r="J200" s="1655">
        <f t="shared" si="204"/>
        <v>0</v>
      </c>
      <c r="K200" s="1655">
        <f t="shared" si="204"/>
        <v>3906</v>
      </c>
      <c r="L200" s="1655">
        <f t="shared" si="204"/>
        <v>3906</v>
      </c>
      <c r="M200" s="1655">
        <f t="shared" si="204"/>
        <v>600</v>
      </c>
      <c r="N200" s="1655">
        <f t="shared" si="204"/>
        <v>600</v>
      </c>
      <c r="O200" s="1655">
        <f t="shared" si="204"/>
        <v>0</v>
      </c>
      <c r="P200" s="1655">
        <f t="shared" si="204"/>
        <v>0</v>
      </c>
      <c r="Q200" s="1655">
        <f t="shared" si="204"/>
        <v>0</v>
      </c>
      <c r="R200" s="1655">
        <f t="shared" si="204"/>
        <v>0</v>
      </c>
      <c r="S200" s="1655">
        <f t="shared" si="204"/>
        <v>1500</v>
      </c>
      <c r="T200" s="1655">
        <f t="shared" si="204"/>
        <v>1500</v>
      </c>
      <c r="U200" s="1655">
        <f t="shared" si="204"/>
        <v>0</v>
      </c>
      <c r="V200" s="1655">
        <f t="shared" si="204"/>
        <v>0</v>
      </c>
      <c r="W200" s="1655"/>
      <c r="X200" s="1655"/>
      <c r="Y200" s="1655">
        <f t="shared" si="182"/>
        <v>1500</v>
      </c>
      <c r="Z200" s="1655">
        <f t="shared" si="204"/>
        <v>0</v>
      </c>
      <c r="AA200" s="1655">
        <f t="shared" si="204"/>
        <v>0</v>
      </c>
      <c r="AB200" s="1655">
        <f t="shared" si="204"/>
        <v>0</v>
      </c>
      <c r="AC200" s="1655">
        <f t="shared" si="204"/>
        <v>0</v>
      </c>
      <c r="AD200" s="1655">
        <f t="shared" si="204"/>
        <v>385.54599999999999</v>
      </c>
      <c r="AE200" s="1655">
        <f t="shared" si="204"/>
        <v>385.54599999999999</v>
      </c>
      <c r="AF200" s="1655">
        <f t="shared" si="204"/>
        <v>0</v>
      </c>
      <c r="AG200" s="1655">
        <f t="shared" si="204"/>
        <v>0</v>
      </c>
      <c r="AH200" s="1655">
        <f t="shared" si="204"/>
        <v>0</v>
      </c>
      <c r="AI200" s="1655">
        <f t="shared" si="204"/>
        <v>0</v>
      </c>
      <c r="AJ200" s="1655">
        <f t="shared" si="204"/>
        <v>0</v>
      </c>
      <c r="AK200" s="1655">
        <f t="shared" si="204"/>
        <v>0</v>
      </c>
      <c r="AL200" s="1655">
        <f t="shared" si="204"/>
        <v>1500</v>
      </c>
      <c r="AM200" s="1655">
        <f t="shared" si="204"/>
        <v>1500</v>
      </c>
      <c r="AN200" s="1655">
        <f t="shared" si="204"/>
        <v>0</v>
      </c>
      <c r="AO200" s="1655">
        <f t="shared" si="204"/>
        <v>0</v>
      </c>
      <c r="AP200" s="1453">
        <f t="shared" si="204"/>
        <v>1500</v>
      </c>
      <c r="AQ200" s="1453">
        <f t="shared" si="204"/>
        <v>1500</v>
      </c>
      <c r="AR200" s="1656">
        <f t="shared" si="204"/>
        <v>0</v>
      </c>
      <c r="AS200" s="1656">
        <f t="shared" si="204"/>
        <v>0</v>
      </c>
      <c r="AT200" s="1656">
        <f t="shared" si="204"/>
        <v>3817</v>
      </c>
      <c r="AU200" s="1656">
        <f t="shared" si="204"/>
        <v>3817</v>
      </c>
      <c r="AV200" s="1656">
        <f t="shared" si="204"/>
        <v>0</v>
      </c>
      <c r="AW200" s="1656">
        <f t="shared" si="204"/>
        <v>0</v>
      </c>
      <c r="AX200" s="1656">
        <f t="shared" si="204"/>
        <v>0</v>
      </c>
      <c r="AY200" s="1656">
        <f t="shared" si="204"/>
        <v>3817</v>
      </c>
      <c r="AZ200" s="1656">
        <f t="shared" si="204"/>
        <v>3817</v>
      </c>
      <c r="BA200" s="1656">
        <f t="shared" si="204"/>
        <v>0</v>
      </c>
      <c r="BB200" s="1656">
        <f t="shared" si="204"/>
        <v>0</v>
      </c>
      <c r="BC200" s="1656">
        <f t="shared" si="204"/>
        <v>0</v>
      </c>
      <c r="BD200" s="1656">
        <f t="shared" si="204"/>
        <v>0</v>
      </c>
      <c r="BE200" s="1656">
        <f t="shared" si="204"/>
        <v>0</v>
      </c>
      <c r="BF200" s="1656">
        <f t="shared" si="204"/>
        <v>0</v>
      </c>
      <c r="BG200" s="3668">
        <f t="shared" si="204"/>
        <v>2090</v>
      </c>
      <c r="BH200" s="1655"/>
      <c r="BI200" s="1655"/>
      <c r="BJ200" s="1691"/>
      <c r="BK200" s="1691"/>
      <c r="BL200" s="1691"/>
      <c r="BM200" s="1692">
        <f t="shared" si="177"/>
        <v>67.519277788226447</v>
      </c>
      <c r="BN200" s="1692">
        <f t="shared" si="176"/>
        <v>54.755043227665702</v>
      </c>
      <c r="BO200" s="1691"/>
      <c r="BP200" s="1943"/>
      <c r="BQ200" s="2904"/>
      <c r="BR200" s="2904"/>
      <c r="BS200" s="1617"/>
      <c r="BT200" s="2904"/>
      <c r="BU200" s="2904"/>
      <c r="BV200" s="1370" t="s">
        <v>2498</v>
      </c>
      <c r="BW200" s="2904"/>
      <c r="BX200" s="1660"/>
      <c r="BY200" s="53"/>
    </row>
    <row r="201" spans="1:81" s="2473" customFormat="1" ht="76.5" customHeight="1">
      <c r="A201" s="2194">
        <v>1</v>
      </c>
      <c r="B201" s="2959" t="s">
        <v>2556</v>
      </c>
      <c r="C201" s="1645" t="s">
        <v>2073</v>
      </c>
      <c r="D201" s="1645" t="s">
        <v>2196</v>
      </c>
      <c r="E201" s="1411" t="s">
        <v>206</v>
      </c>
      <c r="F201" s="3456" t="s">
        <v>2197</v>
      </c>
      <c r="G201" s="1403">
        <f t="shared" si="202"/>
        <v>5317</v>
      </c>
      <c r="H201" s="3503">
        <v>5317</v>
      </c>
      <c r="I201" s="1667"/>
      <c r="J201" s="1667"/>
      <c r="K201" s="1667">
        <f t="shared" si="203"/>
        <v>3906</v>
      </c>
      <c r="L201" s="3081">
        <v>3906</v>
      </c>
      <c r="M201" s="1667">
        <v>600</v>
      </c>
      <c r="N201" s="1667">
        <v>600</v>
      </c>
      <c r="O201" s="1667"/>
      <c r="P201" s="1667"/>
      <c r="Q201" s="1667"/>
      <c r="R201" s="1667"/>
      <c r="S201" s="1667">
        <f t="shared" si="191"/>
        <v>1500</v>
      </c>
      <c r="T201" s="3083">
        <v>1500</v>
      </c>
      <c r="U201" s="1667"/>
      <c r="V201" s="1667"/>
      <c r="W201" s="1667"/>
      <c r="X201" s="1667"/>
      <c r="Y201" s="1667">
        <f t="shared" si="182"/>
        <v>1500</v>
      </c>
      <c r="Z201" s="1667">
        <f t="shared" si="192"/>
        <v>0</v>
      </c>
      <c r="AA201" s="1667"/>
      <c r="AB201" s="1667"/>
      <c r="AC201" s="1667"/>
      <c r="AD201" s="1667">
        <f t="shared" si="193"/>
        <v>385.54599999999999</v>
      </c>
      <c r="AE201" s="3082">
        <v>385.54599999999999</v>
      </c>
      <c r="AF201" s="1667"/>
      <c r="AG201" s="1667"/>
      <c r="AH201" s="1667">
        <f t="shared" si="194"/>
        <v>0</v>
      </c>
      <c r="AI201" s="1667"/>
      <c r="AJ201" s="1667"/>
      <c r="AK201" s="1667"/>
      <c r="AL201" s="1667">
        <f t="shared" si="195"/>
        <v>1500</v>
      </c>
      <c r="AM201" s="3083">
        <v>1500</v>
      </c>
      <c r="AN201" s="1667"/>
      <c r="AO201" s="1667"/>
      <c r="AP201" s="1403">
        <f t="shared" si="196"/>
        <v>1500</v>
      </c>
      <c r="AQ201" s="1403">
        <v>1500</v>
      </c>
      <c r="AR201" s="1666"/>
      <c r="AS201" s="1666"/>
      <c r="AT201" s="1666">
        <v>3817</v>
      </c>
      <c r="AU201" s="1666">
        <v>3817</v>
      </c>
      <c r="AV201" s="1666"/>
      <c r="AW201" s="1666"/>
      <c r="AX201" s="1666"/>
      <c r="AY201" s="1666">
        <v>3817</v>
      </c>
      <c r="AZ201" s="1666">
        <v>3817</v>
      </c>
      <c r="BA201" s="1666"/>
      <c r="BB201" s="1666"/>
      <c r="BC201" s="1666"/>
      <c r="BD201" s="1666"/>
      <c r="BE201" s="1666"/>
      <c r="BF201" s="1666"/>
      <c r="BG201" s="3669">
        <v>2090</v>
      </c>
      <c r="BH201" s="1667"/>
      <c r="BI201" s="1667">
        <f t="shared" si="168"/>
        <v>0</v>
      </c>
      <c r="BJ201" s="1658">
        <v>2023</v>
      </c>
      <c r="BK201" s="1658" t="s">
        <v>2324</v>
      </c>
      <c r="BL201" s="1658" t="s">
        <v>2327</v>
      </c>
      <c r="BM201" s="1669">
        <f t="shared" si="177"/>
        <v>67.519277788226447</v>
      </c>
      <c r="BN201" s="1669">
        <f t="shared" si="176"/>
        <v>54.755043227665702</v>
      </c>
      <c r="BO201" s="1658" t="s">
        <v>40</v>
      </c>
      <c r="BP201" s="2957"/>
      <c r="BQ201" s="2958"/>
      <c r="BR201" s="2958"/>
      <c r="BS201" s="3446"/>
      <c r="BT201" s="2958"/>
      <c r="BU201" s="2958"/>
      <c r="BV201" s="1370" t="s">
        <v>2498</v>
      </c>
      <c r="BW201" s="2958"/>
      <c r="BX201" s="2954"/>
      <c r="BY201" s="1682"/>
      <c r="BZ201" s="600"/>
      <c r="CA201" s="600"/>
      <c r="CB201" s="600"/>
      <c r="CC201" s="600"/>
    </row>
    <row r="202" spans="1:81" s="28" customFormat="1" ht="26.25" customHeight="1">
      <c r="A202" s="2195" t="s">
        <v>50</v>
      </c>
      <c r="B202" s="2133" t="s">
        <v>51</v>
      </c>
      <c r="C202" s="1653"/>
      <c r="D202" s="1653"/>
      <c r="E202" s="1504"/>
      <c r="F202" s="1504"/>
      <c r="G202" s="1453">
        <f>G203+G205+G207</f>
        <v>4439.22</v>
      </c>
      <c r="H202" s="1453">
        <f t="shared" ref="H202:BG202" si="205">H203+H205+H207</f>
        <v>4439.22</v>
      </c>
      <c r="I202" s="1453">
        <f t="shared" si="205"/>
        <v>0</v>
      </c>
      <c r="J202" s="1453">
        <f t="shared" si="205"/>
        <v>0</v>
      </c>
      <c r="K202" s="1453">
        <f t="shared" si="205"/>
        <v>3906</v>
      </c>
      <c r="L202" s="1453">
        <f t="shared" si="205"/>
        <v>3906</v>
      </c>
      <c r="M202" s="1453">
        <f t="shared" si="205"/>
        <v>1386</v>
      </c>
      <c r="N202" s="1453">
        <f t="shared" si="205"/>
        <v>615</v>
      </c>
      <c r="O202" s="1453">
        <f t="shared" si="205"/>
        <v>0</v>
      </c>
      <c r="P202" s="1453">
        <f t="shared" si="205"/>
        <v>0</v>
      </c>
      <c r="Q202" s="1453">
        <f t="shared" si="205"/>
        <v>0</v>
      </c>
      <c r="R202" s="1453">
        <f t="shared" si="205"/>
        <v>0</v>
      </c>
      <c r="S202" s="1453">
        <f t="shared" si="205"/>
        <v>1980</v>
      </c>
      <c r="T202" s="1453">
        <f t="shared" si="205"/>
        <v>1980</v>
      </c>
      <c r="U202" s="1453">
        <f t="shared" si="205"/>
        <v>0</v>
      </c>
      <c r="V202" s="1453">
        <f t="shared" si="205"/>
        <v>0</v>
      </c>
      <c r="W202" s="1453">
        <f t="shared" si="205"/>
        <v>0</v>
      </c>
      <c r="X202" s="1453">
        <f t="shared" si="205"/>
        <v>0</v>
      </c>
      <c r="Y202" s="1453">
        <f t="shared" si="205"/>
        <v>1980</v>
      </c>
      <c r="Z202" s="1453">
        <f t="shared" si="205"/>
        <v>992.35299999999995</v>
      </c>
      <c r="AA202" s="1453">
        <f t="shared" si="205"/>
        <v>992.35299999999995</v>
      </c>
      <c r="AB202" s="1453">
        <f t="shared" si="205"/>
        <v>0</v>
      </c>
      <c r="AC202" s="1453">
        <f t="shared" si="205"/>
        <v>0</v>
      </c>
      <c r="AD202" s="1453">
        <f t="shared" si="205"/>
        <v>862</v>
      </c>
      <c r="AE202" s="1453">
        <f t="shared" si="205"/>
        <v>862</v>
      </c>
      <c r="AF202" s="1453">
        <f t="shared" si="205"/>
        <v>0</v>
      </c>
      <c r="AG202" s="1453">
        <f t="shared" si="205"/>
        <v>0</v>
      </c>
      <c r="AH202" s="1453">
        <f t="shared" si="205"/>
        <v>0</v>
      </c>
      <c r="AI202" s="1453">
        <f t="shared" si="205"/>
        <v>0</v>
      </c>
      <c r="AJ202" s="1453">
        <f t="shared" si="205"/>
        <v>0</v>
      </c>
      <c r="AK202" s="1453">
        <f t="shared" si="205"/>
        <v>0</v>
      </c>
      <c r="AL202" s="1453">
        <f t="shared" si="205"/>
        <v>1980</v>
      </c>
      <c r="AM202" s="1453">
        <f t="shared" si="205"/>
        <v>1980</v>
      </c>
      <c r="AN202" s="1453">
        <f t="shared" si="205"/>
        <v>0</v>
      </c>
      <c r="AO202" s="1453">
        <f t="shared" si="205"/>
        <v>0</v>
      </c>
      <c r="AP202" s="1453">
        <f t="shared" si="205"/>
        <v>3728</v>
      </c>
      <c r="AQ202" s="1453">
        <f t="shared" si="205"/>
        <v>3728</v>
      </c>
      <c r="AR202" s="1453">
        <f t="shared" si="205"/>
        <v>0</v>
      </c>
      <c r="AS202" s="1453">
        <f t="shared" si="205"/>
        <v>0</v>
      </c>
      <c r="AT202" s="1453">
        <f t="shared" si="205"/>
        <v>178</v>
      </c>
      <c r="AU202" s="1453">
        <f t="shared" si="205"/>
        <v>178</v>
      </c>
      <c r="AV202" s="1453">
        <f t="shared" si="205"/>
        <v>0</v>
      </c>
      <c r="AW202" s="1453">
        <f t="shared" si="205"/>
        <v>0</v>
      </c>
      <c r="AX202" s="1453">
        <f t="shared" si="205"/>
        <v>0</v>
      </c>
      <c r="AY202" s="1453">
        <f t="shared" si="205"/>
        <v>178</v>
      </c>
      <c r="AZ202" s="1453">
        <f t="shared" si="205"/>
        <v>178</v>
      </c>
      <c r="BA202" s="1453">
        <f t="shared" si="205"/>
        <v>0</v>
      </c>
      <c r="BB202" s="1453">
        <f t="shared" si="205"/>
        <v>0</v>
      </c>
      <c r="BC202" s="1453">
        <f t="shared" si="205"/>
        <v>0</v>
      </c>
      <c r="BD202" s="1453">
        <f t="shared" si="205"/>
        <v>0</v>
      </c>
      <c r="BE202" s="1453">
        <f t="shared" si="205"/>
        <v>0</v>
      </c>
      <c r="BF202" s="1453">
        <f t="shared" si="205"/>
        <v>0</v>
      </c>
      <c r="BG202" s="1453">
        <f t="shared" si="205"/>
        <v>858</v>
      </c>
      <c r="BH202" s="1655">
        <f>'PL 3 PB DATP'!H38</f>
        <v>858</v>
      </c>
      <c r="BI202" s="1655" t="e">
        <f>SUM(BI204:BI858)</f>
        <v>#REF!</v>
      </c>
      <c r="BJ202" s="1658"/>
      <c r="BK202" s="1658"/>
      <c r="BL202" s="1658"/>
      <c r="BM202" s="1669"/>
      <c r="BN202" s="1669"/>
      <c r="BO202" s="1658"/>
      <c r="BP202" s="1659"/>
      <c r="BQ202" s="1370"/>
      <c r="BR202" s="1370"/>
      <c r="BS202" s="19"/>
      <c r="BT202" s="1370"/>
      <c r="BU202" s="1370"/>
      <c r="BV202" s="1370" t="s">
        <v>2498</v>
      </c>
      <c r="BW202" s="1370"/>
      <c r="BX202" s="1660">
        <f>BH202-BG202</f>
        <v>0</v>
      </c>
      <c r="BY202" s="53"/>
    </row>
    <row r="203" spans="1:81" s="28" customFormat="1" ht="44.25" customHeight="1">
      <c r="A203" s="2195" t="s">
        <v>73</v>
      </c>
      <c r="B203" s="1661" t="s">
        <v>2422</v>
      </c>
      <c r="C203" s="1653"/>
      <c r="D203" s="1653"/>
      <c r="E203" s="1504"/>
      <c r="F203" s="1504"/>
      <c r="G203" s="1453">
        <f>G204</f>
        <v>3906</v>
      </c>
      <c r="H203" s="1453">
        <f t="shared" ref="H203:BG203" si="206">H204</f>
        <v>3906</v>
      </c>
      <c r="I203" s="1655">
        <f t="shared" si="206"/>
        <v>0</v>
      </c>
      <c r="J203" s="1655">
        <f t="shared" si="206"/>
        <v>0</v>
      </c>
      <c r="K203" s="1655">
        <f t="shared" si="206"/>
        <v>3906</v>
      </c>
      <c r="L203" s="1655">
        <f t="shared" si="206"/>
        <v>3906</v>
      </c>
      <c r="M203" s="1655">
        <f t="shared" si="206"/>
        <v>1386</v>
      </c>
      <c r="N203" s="1655">
        <f t="shared" si="206"/>
        <v>615</v>
      </c>
      <c r="O203" s="1655">
        <f t="shared" si="206"/>
        <v>0</v>
      </c>
      <c r="P203" s="1655">
        <f t="shared" si="206"/>
        <v>0</v>
      </c>
      <c r="Q203" s="1655">
        <f t="shared" si="206"/>
        <v>0</v>
      </c>
      <c r="R203" s="1655">
        <f t="shared" si="206"/>
        <v>0</v>
      </c>
      <c r="S203" s="1655">
        <f t="shared" si="206"/>
        <v>1980</v>
      </c>
      <c r="T203" s="1655">
        <f t="shared" si="206"/>
        <v>1980</v>
      </c>
      <c r="U203" s="1655">
        <f t="shared" si="206"/>
        <v>0</v>
      </c>
      <c r="V203" s="1655">
        <f t="shared" si="206"/>
        <v>0</v>
      </c>
      <c r="W203" s="1655"/>
      <c r="X203" s="1655"/>
      <c r="Y203" s="1655">
        <f t="shared" si="182"/>
        <v>1980</v>
      </c>
      <c r="Z203" s="1655">
        <f t="shared" si="206"/>
        <v>992.35299999999995</v>
      </c>
      <c r="AA203" s="1655">
        <f t="shared" si="206"/>
        <v>992.35299999999995</v>
      </c>
      <c r="AB203" s="1655">
        <f t="shared" si="206"/>
        <v>0</v>
      </c>
      <c r="AC203" s="1655">
        <f t="shared" si="206"/>
        <v>0</v>
      </c>
      <c r="AD203" s="1655">
        <f t="shared" si="206"/>
        <v>862</v>
      </c>
      <c r="AE203" s="1655">
        <f t="shared" si="206"/>
        <v>862</v>
      </c>
      <c r="AF203" s="1655">
        <f t="shared" si="206"/>
        <v>0</v>
      </c>
      <c r="AG203" s="1655">
        <f t="shared" si="206"/>
        <v>0</v>
      </c>
      <c r="AH203" s="1655">
        <f t="shared" si="206"/>
        <v>0</v>
      </c>
      <c r="AI203" s="1655">
        <f t="shared" si="206"/>
        <v>0</v>
      </c>
      <c r="AJ203" s="1655">
        <f t="shared" si="206"/>
        <v>0</v>
      </c>
      <c r="AK203" s="1655">
        <f t="shared" si="206"/>
        <v>0</v>
      </c>
      <c r="AL203" s="1655">
        <f t="shared" si="206"/>
        <v>1980</v>
      </c>
      <c r="AM203" s="1655">
        <f t="shared" si="206"/>
        <v>1980</v>
      </c>
      <c r="AN203" s="1655">
        <f t="shared" si="206"/>
        <v>0</v>
      </c>
      <c r="AO203" s="1655">
        <f t="shared" si="206"/>
        <v>0</v>
      </c>
      <c r="AP203" s="1453">
        <f t="shared" si="206"/>
        <v>3728</v>
      </c>
      <c r="AQ203" s="1453">
        <f t="shared" si="206"/>
        <v>3728</v>
      </c>
      <c r="AR203" s="1656">
        <f t="shared" si="206"/>
        <v>0</v>
      </c>
      <c r="AS203" s="1656">
        <f t="shared" si="206"/>
        <v>0</v>
      </c>
      <c r="AT203" s="1656">
        <f t="shared" si="206"/>
        <v>178</v>
      </c>
      <c r="AU203" s="1656">
        <f t="shared" si="206"/>
        <v>178</v>
      </c>
      <c r="AV203" s="1656">
        <f t="shared" si="206"/>
        <v>0</v>
      </c>
      <c r="AW203" s="1656">
        <f t="shared" si="206"/>
        <v>0</v>
      </c>
      <c r="AX203" s="1656">
        <f t="shared" si="206"/>
        <v>0</v>
      </c>
      <c r="AY203" s="1656">
        <f t="shared" si="206"/>
        <v>178</v>
      </c>
      <c r="AZ203" s="1656">
        <f t="shared" si="206"/>
        <v>178</v>
      </c>
      <c r="BA203" s="1656">
        <f t="shared" si="206"/>
        <v>0</v>
      </c>
      <c r="BB203" s="1656">
        <f t="shared" si="206"/>
        <v>0</v>
      </c>
      <c r="BC203" s="1656">
        <f t="shared" si="206"/>
        <v>0</v>
      </c>
      <c r="BD203" s="1656">
        <f t="shared" si="206"/>
        <v>0</v>
      </c>
      <c r="BE203" s="1656">
        <f t="shared" si="206"/>
        <v>0</v>
      </c>
      <c r="BF203" s="1656">
        <f t="shared" si="206"/>
        <v>0</v>
      </c>
      <c r="BG203" s="3668">
        <f t="shared" si="206"/>
        <v>178</v>
      </c>
      <c r="BH203" s="1655"/>
      <c r="BI203" s="1655"/>
      <c r="BJ203" s="1691"/>
      <c r="BK203" s="1691"/>
      <c r="BL203" s="1691"/>
      <c r="BM203" s="1692">
        <f t="shared" si="177"/>
        <v>100</v>
      </c>
      <c r="BN203" s="1692">
        <f t="shared" si="176"/>
        <v>100</v>
      </c>
      <c r="BO203" s="1691"/>
      <c r="BP203" s="1693"/>
      <c r="BQ203" s="1369"/>
      <c r="BR203" s="1369"/>
      <c r="BS203" s="1617"/>
      <c r="BT203" s="1369"/>
      <c r="BU203" s="1369"/>
      <c r="BV203" s="1370" t="s">
        <v>2498</v>
      </c>
      <c r="BW203" s="1369"/>
      <c r="BX203" s="1660"/>
      <c r="BY203" s="53"/>
    </row>
    <row r="204" spans="1:81" s="2375" customFormat="1" ht="48.75" customHeight="1">
      <c r="A204" s="2961" t="s">
        <v>46</v>
      </c>
      <c r="B204" s="3084" t="s">
        <v>1989</v>
      </c>
      <c r="C204" s="1659" t="s">
        <v>1933</v>
      </c>
      <c r="D204" s="1683">
        <v>158</v>
      </c>
      <c r="E204" s="3504" t="s">
        <v>305</v>
      </c>
      <c r="F204" s="3505" t="s">
        <v>1990</v>
      </c>
      <c r="G204" s="3466">
        <f>SUM(H204:J204)</f>
        <v>3906</v>
      </c>
      <c r="H204" s="1513">
        <v>3906</v>
      </c>
      <c r="I204" s="1686">
        <v>0</v>
      </c>
      <c r="J204" s="1684"/>
      <c r="K204" s="1667">
        <v>3906</v>
      </c>
      <c r="L204" s="1667">
        <v>3906</v>
      </c>
      <c r="M204" s="1667">
        <v>1386</v>
      </c>
      <c r="N204" s="1667">
        <v>615</v>
      </c>
      <c r="O204" s="1684">
        <f>SUM(P204:R204)</f>
        <v>0</v>
      </c>
      <c r="P204" s="1686"/>
      <c r="Q204" s="1667"/>
      <c r="R204" s="1667"/>
      <c r="S204" s="1667">
        <f t="shared" si="191"/>
        <v>1980</v>
      </c>
      <c r="T204" s="1684">
        <v>1980</v>
      </c>
      <c r="U204" s="1667"/>
      <c r="V204" s="1667"/>
      <c r="W204" s="1667"/>
      <c r="X204" s="1667"/>
      <c r="Y204" s="1667">
        <f t="shared" si="182"/>
        <v>1980</v>
      </c>
      <c r="Z204" s="1667">
        <f t="shared" si="192"/>
        <v>992.35299999999995</v>
      </c>
      <c r="AA204" s="1686">
        <v>992.35299999999995</v>
      </c>
      <c r="AB204" s="1667"/>
      <c r="AC204" s="1667"/>
      <c r="AD204" s="1667">
        <f t="shared" si="193"/>
        <v>862</v>
      </c>
      <c r="AE204" s="1686">
        <v>862</v>
      </c>
      <c r="AF204" s="1667"/>
      <c r="AG204" s="1667"/>
      <c r="AH204" s="1667">
        <f t="shared" si="194"/>
        <v>0</v>
      </c>
      <c r="AI204" s="1686"/>
      <c r="AJ204" s="1667"/>
      <c r="AK204" s="1667"/>
      <c r="AL204" s="1667">
        <f t="shared" si="195"/>
        <v>1980</v>
      </c>
      <c r="AM204" s="1667">
        <v>1980</v>
      </c>
      <c r="AN204" s="1667"/>
      <c r="AO204" s="1667"/>
      <c r="AP204" s="1403">
        <f t="shared" si="196"/>
        <v>3728</v>
      </c>
      <c r="AQ204" s="1403">
        <v>3728</v>
      </c>
      <c r="AR204" s="1666"/>
      <c r="AS204" s="1666"/>
      <c r="AT204" s="1666">
        <f t="shared" si="197"/>
        <v>178</v>
      </c>
      <c r="AU204" s="1666">
        <f>H204-AQ204</f>
        <v>178</v>
      </c>
      <c r="AV204" s="1666"/>
      <c r="AW204" s="1666"/>
      <c r="AX204" s="1666"/>
      <c r="AY204" s="1666">
        <f t="shared" si="198"/>
        <v>178</v>
      </c>
      <c r="AZ204" s="1666">
        <f>AU204</f>
        <v>178</v>
      </c>
      <c r="BA204" s="1666"/>
      <c r="BB204" s="1666"/>
      <c r="BC204" s="1666"/>
      <c r="BD204" s="1666"/>
      <c r="BE204" s="1666"/>
      <c r="BF204" s="1666"/>
      <c r="BG204" s="3669">
        <v>178</v>
      </c>
      <c r="BH204" s="1667"/>
      <c r="BI204" s="1667">
        <f t="shared" si="168"/>
        <v>1748</v>
      </c>
      <c r="BJ204" s="1658">
        <v>2022</v>
      </c>
      <c r="BK204" s="1658" t="s">
        <v>2324</v>
      </c>
      <c r="BL204" s="1658" t="s">
        <v>2327</v>
      </c>
      <c r="BM204" s="1669">
        <f t="shared" si="177"/>
        <v>100</v>
      </c>
      <c r="BN204" s="1669">
        <f t="shared" si="176"/>
        <v>100</v>
      </c>
      <c r="BO204" s="1658" t="s">
        <v>40</v>
      </c>
      <c r="BP204" s="1659"/>
      <c r="BQ204" s="1370"/>
      <c r="BR204" s="1370"/>
      <c r="BS204" s="19"/>
      <c r="BT204" s="1370"/>
      <c r="BU204" s="1370"/>
      <c r="BV204" s="1370" t="s">
        <v>2498</v>
      </c>
      <c r="BW204" s="1370"/>
      <c r="BX204" s="2954"/>
      <c r="BY204" s="2963"/>
      <c r="BZ204" s="2964"/>
      <c r="CA204" s="2964"/>
      <c r="CB204" s="2964"/>
      <c r="CC204" s="2964"/>
    </row>
    <row r="205" spans="1:81" s="2384" customFormat="1" ht="48.75" customHeight="1">
      <c r="A205" s="3423" t="s">
        <v>74</v>
      </c>
      <c r="B205" s="3788" t="s">
        <v>1790</v>
      </c>
      <c r="C205" s="2968"/>
      <c r="D205" s="1946"/>
      <c r="E205" s="2986"/>
      <c r="F205" s="3789"/>
      <c r="G205" s="3794">
        <f>SUM(G206)</f>
        <v>533.22</v>
      </c>
      <c r="H205" s="3794">
        <f t="shared" ref="H205:BG205" si="207">SUM(H206)</f>
        <v>533.22</v>
      </c>
      <c r="I205" s="1947">
        <f t="shared" si="207"/>
        <v>0</v>
      </c>
      <c r="J205" s="1947">
        <f t="shared" si="207"/>
        <v>0</v>
      </c>
      <c r="K205" s="1947">
        <f t="shared" si="207"/>
        <v>0</v>
      </c>
      <c r="L205" s="1947">
        <f t="shared" si="207"/>
        <v>0</v>
      </c>
      <c r="M205" s="1947">
        <f t="shared" si="207"/>
        <v>0</v>
      </c>
      <c r="N205" s="1947">
        <f t="shared" si="207"/>
        <v>0</v>
      </c>
      <c r="O205" s="1947">
        <f t="shared" si="207"/>
        <v>0</v>
      </c>
      <c r="P205" s="1947">
        <f t="shared" si="207"/>
        <v>0</v>
      </c>
      <c r="Q205" s="1947">
        <f t="shared" si="207"/>
        <v>0</v>
      </c>
      <c r="R205" s="1947">
        <f t="shared" si="207"/>
        <v>0</v>
      </c>
      <c r="S205" s="1947">
        <f t="shared" si="207"/>
        <v>0</v>
      </c>
      <c r="T205" s="1947">
        <f t="shared" si="207"/>
        <v>0</v>
      </c>
      <c r="U205" s="1947">
        <f t="shared" si="207"/>
        <v>0</v>
      </c>
      <c r="V205" s="1947">
        <f t="shared" si="207"/>
        <v>0</v>
      </c>
      <c r="W205" s="1947">
        <f t="shared" si="207"/>
        <v>0</v>
      </c>
      <c r="X205" s="1947">
        <f t="shared" si="207"/>
        <v>0</v>
      </c>
      <c r="Y205" s="1947">
        <f t="shared" si="207"/>
        <v>0</v>
      </c>
      <c r="Z205" s="1947">
        <f t="shared" si="207"/>
        <v>0</v>
      </c>
      <c r="AA205" s="1947">
        <f t="shared" si="207"/>
        <v>0</v>
      </c>
      <c r="AB205" s="1947">
        <f t="shared" si="207"/>
        <v>0</v>
      </c>
      <c r="AC205" s="1947">
        <f t="shared" si="207"/>
        <v>0</v>
      </c>
      <c r="AD205" s="1947">
        <f t="shared" si="207"/>
        <v>0</v>
      </c>
      <c r="AE205" s="1947">
        <f t="shared" si="207"/>
        <v>0</v>
      </c>
      <c r="AF205" s="1947">
        <f t="shared" si="207"/>
        <v>0</v>
      </c>
      <c r="AG205" s="1947">
        <f t="shared" si="207"/>
        <v>0</v>
      </c>
      <c r="AH205" s="1947">
        <f t="shared" si="207"/>
        <v>0</v>
      </c>
      <c r="AI205" s="1947">
        <f t="shared" si="207"/>
        <v>0</v>
      </c>
      <c r="AJ205" s="1947">
        <f t="shared" si="207"/>
        <v>0</v>
      </c>
      <c r="AK205" s="1947">
        <f t="shared" si="207"/>
        <v>0</v>
      </c>
      <c r="AL205" s="1947">
        <f t="shared" si="207"/>
        <v>0</v>
      </c>
      <c r="AM205" s="1947">
        <f t="shared" si="207"/>
        <v>0</v>
      </c>
      <c r="AN205" s="1947">
        <f t="shared" si="207"/>
        <v>0</v>
      </c>
      <c r="AO205" s="1947">
        <f t="shared" si="207"/>
        <v>0</v>
      </c>
      <c r="AP205" s="1947">
        <f t="shared" si="207"/>
        <v>0</v>
      </c>
      <c r="AQ205" s="1947">
        <f t="shared" si="207"/>
        <v>0</v>
      </c>
      <c r="AR205" s="1947">
        <f t="shared" si="207"/>
        <v>0</v>
      </c>
      <c r="AS205" s="1947">
        <f t="shared" si="207"/>
        <v>0</v>
      </c>
      <c r="AT205" s="1947">
        <f t="shared" si="207"/>
        <v>0</v>
      </c>
      <c r="AU205" s="1947">
        <f t="shared" si="207"/>
        <v>0</v>
      </c>
      <c r="AV205" s="1947">
        <f t="shared" si="207"/>
        <v>0</v>
      </c>
      <c r="AW205" s="1947">
        <f t="shared" si="207"/>
        <v>0</v>
      </c>
      <c r="AX205" s="1947">
        <f t="shared" si="207"/>
        <v>0</v>
      </c>
      <c r="AY205" s="1947">
        <f t="shared" si="207"/>
        <v>0</v>
      </c>
      <c r="AZ205" s="1947">
        <f t="shared" si="207"/>
        <v>0</v>
      </c>
      <c r="BA205" s="1947">
        <f t="shared" si="207"/>
        <v>0</v>
      </c>
      <c r="BB205" s="1947">
        <f t="shared" si="207"/>
        <v>0</v>
      </c>
      <c r="BC205" s="1947">
        <f t="shared" si="207"/>
        <v>0</v>
      </c>
      <c r="BD205" s="1947">
        <f t="shared" si="207"/>
        <v>0</v>
      </c>
      <c r="BE205" s="1947">
        <f t="shared" si="207"/>
        <v>0</v>
      </c>
      <c r="BF205" s="1947">
        <f t="shared" si="207"/>
        <v>0</v>
      </c>
      <c r="BG205" s="1947">
        <f t="shared" si="207"/>
        <v>533</v>
      </c>
      <c r="BH205" s="142"/>
      <c r="BI205" s="142"/>
      <c r="BJ205" s="959"/>
      <c r="BK205" s="959"/>
      <c r="BL205" s="959"/>
      <c r="BM205" s="3150"/>
      <c r="BN205" s="3150"/>
      <c r="BO205" s="959"/>
      <c r="BP205" s="2968"/>
      <c r="BQ205" s="3002"/>
      <c r="BR205" s="3002"/>
      <c r="BS205" s="2053"/>
      <c r="BT205" s="3002"/>
      <c r="BU205" s="3002"/>
      <c r="BV205" s="3002"/>
      <c r="BW205" s="3002"/>
      <c r="BX205" s="1915"/>
      <c r="BY205" s="2969"/>
      <c r="BZ205" s="2969"/>
      <c r="CA205" s="2969"/>
      <c r="CB205" s="2969"/>
      <c r="CC205" s="2969"/>
    </row>
    <row r="206" spans="1:81" s="3234" customFormat="1" ht="48.75" customHeight="1">
      <c r="A206" s="2198">
        <v>1</v>
      </c>
      <c r="B206" s="3741" t="s">
        <v>1991</v>
      </c>
      <c r="C206" s="3237" t="s">
        <v>2517</v>
      </c>
      <c r="D206" s="3237" t="s">
        <v>2518</v>
      </c>
      <c r="E206" s="3238" t="s">
        <v>259</v>
      </c>
      <c r="F206" s="3790" t="s">
        <v>2590</v>
      </c>
      <c r="G206" s="3791">
        <v>533.22</v>
      </c>
      <c r="H206" s="3791">
        <v>533.22</v>
      </c>
      <c r="I206" s="3792"/>
      <c r="J206" s="3792"/>
      <c r="K206" s="3792"/>
      <c r="L206" s="3792"/>
      <c r="M206" s="3792"/>
      <c r="N206" s="3792"/>
      <c r="O206" s="3792"/>
      <c r="P206" s="3792"/>
      <c r="Q206" s="3792"/>
      <c r="R206" s="3792"/>
      <c r="S206" s="3792"/>
      <c r="T206" s="3792"/>
      <c r="U206" s="3792"/>
      <c r="V206" s="3792"/>
      <c r="W206" s="3792"/>
      <c r="X206" s="3792"/>
      <c r="Y206" s="3792">
        <f>T206-W206+X206</f>
        <v>0</v>
      </c>
      <c r="Z206" s="3792"/>
      <c r="AA206" s="3792"/>
      <c r="AB206" s="3792"/>
      <c r="AC206" s="3792"/>
      <c r="AD206" s="3792"/>
      <c r="AE206" s="3792"/>
      <c r="AF206" s="3792"/>
      <c r="AG206" s="3792"/>
      <c r="AH206" s="3792"/>
      <c r="AI206" s="3792"/>
      <c r="AJ206" s="3792"/>
      <c r="AK206" s="3792"/>
      <c r="AL206" s="3792"/>
      <c r="AM206" s="3792"/>
      <c r="AN206" s="3792"/>
      <c r="AO206" s="3792"/>
      <c r="AP206" s="3792"/>
      <c r="AQ206" s="3792"/>
      <c r="AR206" s="3793"/>
      <c r="AS206" s="3793"/>
      <c r="AT206" s="3793"/>
      <c r="AU206" s="3793"/>
      <c r="AV206" s="3793"/>
      <c r="AW206" s="3793"/>
      <c r="AX206" s="3793"/>
      <c r="AY206" s="3793"/>
      <c r="AZ206" s="3793"/>
      <c r="BA206" s="1923"/>
      <c r="BB206" s="1923"/>
      <c r="BC206" s="1923"/>
      <c r="BD206" s="1923"/>
      <c r="BE206" s="1923"/>
      <c r="BF206" s="1923"/>
      <c r="BG206" s="3397">
        <v>533</v>
      </c>
      <c r="BH206" s="1921"/>
      <c r="BI206" s="1921"/>
      <c r="BJ206" s="198"/>
      <c r="BK206" s="198" t="s">
        <v>2323</v>
      </c>
      <c r="BL206" s="198"/>
      <c r="BM206" s="1925">
        <f t="shared" ref="BM206" si="208">(BG206+AQ206)/H206*100</f>
        <v>99.958741232511912</v>
      </c>
      <c r="BN206" s="1925"/>
      <c r="BO206" s="198" t="s">
        <v>40</v>
      </c>
      <c r="BP206" s="1914"/>
      <c r="BQ206" s="2902"/>
      <c r="BR206" s="2902"/>
      <c r="BS206" s="2066"/>
      <c r="BT206" s="2902"/>
      <c r="BU206" s="2902"/>
      <c r="BV206" s="2902"/>
      <c r="BW206" s="2902"/>
      <c r="BX206" s="1926"/>
      <c r="BY206" s="3233"/>
      <c r="BZ206" s="3233"/>
      <c r="CA206" s="3233"/>
      <c r="CB206" s="3233"/>
      <c r="CC206" s="3233"/>
    </row>
    <row r="207" spans="1:81" s="2384" customFormat="1" ht="48.75" customHeight="1">
      <c r="A207" s="3423" t="s">
        <v>712</v>
      </c>
      <c r="B207" s="3765" t="s">
        <v>2468</v>
      </c>
      <c r="C207" s="2968"/>
      <c r="D207" s="1946"/>
      <c r="E207" s="2986"/>
      <c r="F207" s="3789"/>
      <c r="G207" s="1947"/>
      <c r="H207" s="1947"/>
      <c r="I207" s="1947"/>
      <c r="J207" s="1947"/>
      <c r="K207" s="1947"/>
      <c r="L207" s="1947"/>
      <c r="M207" s="1947"/>
      <c r="N207" s="1947"/>
      <c r="O207" s="1947"/>
      <c r="P207" s="1947"/>
      <c r="Q207" s="1947"/>
      <c r="R207" s="1947"/>
      <c r="S207" s="1947"/>
      <c r="T207" s="1947"/>
      <c r="U207" s="1947"/>
      <c r="V207" s="1947"/>
      <c r="W207" s="1947"/>
      <c r="X207" s="1947"/>
      <c r="Y207" s="1947">
        <f t="shared" si="182"/>
        <v>0</v>
      </c>
      <c r="Z207" s="1947"/>
      <c r="AA207" s="1947"/>
      <c r="AB207" s="1947"/>
      <c r="AC207" s="1947"/>
      <c r="AD207" s="1947"/>
      <c r="AE207" s="1947"/>
      <c r="AF207" s="1947"/>
      <c r="AG207" s="1947"/>
      <c r="AH207" s="1947"/>
      <c r="AI207" s="1947"/>
      <c r="AJ207" s="1947"/>
      <c r="AK207" s="1947"/>
      <c r="AL207" s="1947"/>
      <c r="AM207" s="1947"/>
      <c r="AN207" s="1947"/>
      <c r="AO207" s="1947"/>
      <c r="AP207" s="1947"/>
      <c r="AQ207" s="1947"/>
      <c r="AR207" s="3796"/>
      <c r="AS207" s="3796"/>
      <c r="AT207" s="3796"/>
      <c r="AU207" s="3796"/>
      <c r="AV207" s="3796"/>
      <c r="AW207" s="3796"/>
      <c r="AX207" s="3796"/>
      <c r="AY207" s="3796"/>
      <c r="AZ207" s="3796"/>
      <c r="BA207" s="967"/>
      <c r="BB207" s="967"/>
      <c r="BC207" s="967"/>
      <c r="BD207" s="967"/>
      <c r="BE207" s="967"/>
      <c r="BF207" s="967"/>
      <c r="BG207" s="3747">
        <f>680-533</f>
        <v>147</v>
      </c>
      <c r="BH207" s="142"/>
      <c r="BI207" s="142"/>
      <c r="BJ207" s="959"/>
      <c r="BK207" s="959"/>
      <c r="BL207" s="959"/>
      <c r="BM207" s="3150"/>
      <c r="BN207" s="3150"/>
      <c r="BO207" s="959" t="s">
        <v>2327</v>
      </c>
      <c r="BP207" s="2968"/>
      <c r="BQ207" s="3002"/>
      <c r="BR207" s="3002"/>
      <c r="BS207" s="2053"/>
      <c r="BT207" s="3002"/>
      <c r="BU207" s="3002"/>
      <c r="BV207" s="2902" t="s">
        <v>2498</v>
      </c>
      <c r="BW207" s="3002"/>
      <c r="BX207" s="1915"/>
      <c r="BY207" s="2969"/>
      <c r="BZ207" s="2969"/>
      <c r="CA207" s="2969"/>
      <c r="CB207" s="2969"/>
      <c r="CC207" s="2969"/>
    </row>
    <row r="208" spans="1:81" s="28" customFormat="1" ht="27" customHeight="1">
      <c r="A208" s="2195" t="s">
        <v>52</v>
      </c>
      <c r="B208" s="2133" t="s">
        <v>53</v>
      </c>
      <c r="C208" s="1653"/>
      <c r="D208" s="1653"/>
      <c r="E208" s="1504"/>
      <c r="F208" s="1504"/>
      <c r="G208" s="1453">
        <f>G209</f>
        <v>2974</v>
      </c>
      <c r="H208" s="1453">
        <f t="shared" ref="H208:BG209" si="209">H209</f>
        <v>2974</v>
      </c>
      <c r="I208" s="1655">
        <f t="shared" si="209"/>
        <v>0</v>
      </c>
      <c r="J208" s="1655">
        <f t="shared" si="209"/>
        <v>0</v>
      </c>
      <c r="K208" s="1655">
        <f t="shared" si="209"/>
        <v>2974</v>
      </c>
      <c r="L208" s="1655">
        <f t="shared" si="209"/>
        <v>2974</v>
      </c>
      <c r="M208" s="1655">
        <f t="shared" si="209"/>
        <v>308.93099999999998</v>
      </c>
      <c r="N208" s="1655">
        <f t="shared" si="209"/>
        <v>308.93099999999998</v>
      </c>
      <c r="O208" s="1655">
        <f t="shared" si="209"/>
        <v>0</v>
      </c>
      <c r="P208" s="1655">
        <f t="shared" si="209"/>
        <v>0</v>
      </c>
      <c r="Q208" s="1655">
        <f t="shared" si="209"/>
        <v>0</v>
      </c>
      <c r="R208" s="1655">
        <f t="shared" si="209"/>
        <v>0</v>
      </c>
      <c r="S208" s="1655">
        <f t="shared" si="209"/>
        <v>762</v>
      </c>
      <c r="T208" s="1655">
        <f t="shared" si="209"/>
        <v>762</v>
      </c>
      <c r="U208" s="1655">
        <f t="shared" si="209"/>
        <v>0</v>
      </c>
      <c r="V208" s="1655">
        <f t="shared" si="209"/>
        <v>0</v>
      </c>
      <c r="W208" s="1655"/>
      <c r="X208" s="1655"/>
      <c r="Y208" s="1655">
        <f t="shared" si="182"/>
        <v>762</v>
      </c>
      <c r="Z208" s="1655">
        <f t="shared" si="209"/>
        <v>0</v>
      </c>
      <c r="AA208" s="1655">
        <f t="shared" si="209"/>
        <v>0</v>
      </c>
      <c r="AB208" s="1655">
        <f t="shared" si="209"/>
        <v>0</v>
      </c>
      <c r="AC208" s="1655">
        <f t="shared" si="209"/>
        <v>0</v>
      </c>
      <c r="AD208" s="1655">
        <f t="shared" si="209"/>
        <v>762</v>
      </c>
      <c r="AE208" s="1655">
        <f t="shared" si="209"/>
        <v>762</v>
      </c>
      <c r="AF208" s="1655">
        <f t="shared" si="209"/>
        <v>0</v>
      </c>
      <c r="AG208" s="1655">
        <f t="shared" si="209"/>
        <v>0</v>
      </c>
      <c r="AH208" s="1655">
        <f t="shared" si="209"/>
        <v>0</v>
      </c>
      <c r="AI208" s="1655">
        <f t="shared" si="209"/>
        <v>0</v>
      </c>
      <c r="AJ208" s="1655">
        <f t="shared" si="209"/>
        <v>0</v>
      </c>
      <c r="AK208" s="1655">
        <f t="shared" si="209"/>
        <v>0</v>
      </c>
      <c r="AL208" s="1655">
        <f t="shared" si="209"/>
        <v>762</v>
      </c>
      <c r="AM208" s="1655">
        <f t="shared" si="209"/>
        <v>762</v>
      </c>
      <c r="AN208" s="1655">
        <f t="shared" si="209"/>
        <v>0</v>
      </c>
      <c r="AO208" s="1655">
        <f t="shared" si="209"/>
        <v>0</v>
      </c>
      <c r="AP208" s="1453">
        <f t="shared" si="209"/>
        <v>779</v>
      </c>
      <c r="AQ208" s="1453">
        <f t="shared" si="209"/>
        <v>779</v>
      </c>
      <c r="AR208" s="1656">
        <f t="shared" si="209"/>
        <v>0</v>
      </c>
      <c r="AS208" s="1656">
        <f t="shared" si="209"/>
        <v>0</v>
      </c>
      <c r="AT208" s="1656">
        <f t="shared" si="209"/>
        <v>2195</v>
      </c>
      <c r="AU208" s="1656">
        <f t="shared" si="209"/>
        <v>2195</v>
      </c>
      <c r="AV208" s="1656">
        <f t="shared" si="209"/>
        <v>0</v>
      </c>
      <c r="AW208" s="1656">
        <f t="shared" si="209"/>
        <v>0</v>
      </c>
      <c r="AX208" s="1656">
        <f t="shared" si="209"/>
        <v>0</v>
      </c>
      <c r="AY208" s="1656">
        <f t="shared" si="209"/>
        <v>2195</v>
      </c>
      <c r="AZ208" s="1656">
        <f t="shared" si="209"/>
        <v>2195</v>
      </c>
      <c r="BA208" s="1656">
        <f t="shared" si="209"/>
        <v>0</v>
      </c>
      <c r="BB208" s="1656">
        <f t="shared" si="209"/>
        <v>0</v>
      </c>
      <c r="BC208" s="1656">
        <f t="shared" si="209"/>
        <v>0</v>
      </c>
      <c r="BD208" s="1656">
        <f t="shared" si="209"/>
        <v>0</v>
      </c>
      <c r="BE208" s="1656">
        <f t="shared" si="209"/>
        <v>0</v>
      </c>
      <c r="BF208" s="1656">
        <f t="shared" si="209"/>
        <v>0</v>
      </c>
      <c r="BG208" s="3668">
        <f t="shared" si="209"/>
        <v>1513</v>
      </c>
      <c r="BH208" s="1655">
        <f>'PL 3 PB DATP'!H39</f>
        <v>1513</v>
      </c>
      <c r="BI208" s="1655">
        <f>SUM(BI860:BI864)</f>
        <v>3083</v>
      </c>
      <c r="BJ208" s="1658"/>
      <c r="BK208" s="1658"/>
      <c r="BL208" s="1658"/>
      <c r="BM208" s="1669"/>
      <c r="BN208" s="1669"/>
      <c r="BO208" s="1658"/>
      <c r="BP208" s="1659"/>
      <c r="BQ208" s="1370"/>
      <c r="BR208" s="1370"/>
      <c r="BS208" s="19"/>
      <c r="BT208" s="1370"/>
      <c r="BU208" s="1370"/>
      <c r="BV208" s="1370" t="s">
        <v>2498</v>
      </c>
      <c r="BW208" s="1370"/>
      <c r="BX208" s="1660"/>
      <c r="BY208" s="53"/>
    </row>
    <row r="209" spans="1:81" s="397" customFormat="1" ht="26.25" customHeight="1">
      <c r="A209" s="2199" t="s">
        <v>73</v>
      </c>
      <c r="B209" s="1698" t="s">
        <v>2420</v>
      </c>
      <c r="C209" s="1700"/>
      <c r="D209" s="2297"/>
      <c r="E209" s="3506"/>
      <c r="F209" s="1548"/>
      <c r="G209" s="3467">
        <f>G210</f>
        <v>2974</v>
      </c>
      <c r="H209" s="3467">
        <f t="shared" si="209"/>
        <v>2974</v>
      </c>
      <c r="I209" s="1703">
        <f t="shared" si="209"/>
        <v>0</v>
      </c>
      <c r="J209" s="1703">
        <f t="shared" si="209"/>
        <v>0</v>
      </c>
      <c r="K209" s="1703">
        <f t="shared" si="209"/>
        <v>2974</v>
      </c>
      <c r="L209" s="1703">
        <f t="shared" si="209"/>
        <v>2974</v>
      </c>
      <c r="M209" s="1703">
        <f t="shared" si="209"/>
        <v>308.93099999999998</v>
      </c>
      <c r="N209" s="1703">
        <f t="shared" si="209"/>
        <v>308.93099999999998</v>
      </c>
      <c r="O209" s="1703">
        <f t="shared" si="209"/>
        <v>0</v>
      </c>
      <c r="P209" s="1703">
        <f t="shared" si="209"/>
        <v>0</v>
      </c>
      <c r="Q209" s="1703">
        <f t="shared" si="209"/>
        <v>0</v>
      </c>
      <c r="R209" s="1703">
        <f t="shared" si="209"/>
        <v>0</v>
      </c>
      <c r="S209" s="1703">
        <f t="shared" si="209"/>
        <v>762</v>
      </c>
      <c r="T209" s="1703">
        <f t="shared" si="209"/>
        <v>762</v>
      </c>
      <c r="U209" s="1703">
        <f t="shared" si="209"/>
        <v>0</v>
      </c>
      <c r="V209" s="1703">
        <f t="shared" si="209"/>
        <v>0</v>
      </c>
      <c r="W209" s="1703"/>
      <c r="X209" s="1703"/>
      <c r="Y209" s="1703">
        <f t="shared" si="182"/>
        <v>762</v>
      </c>
      <c r="Z209" s="1703">
        <f t="shared" si="209"/>
        <v>0</v>
      </c>
      <c r="AA209" s="1703">
        <f t="shared" si="209"/>
        <v>0</v>
      </c>
      <c r="AB209" s="1703">
        <f t="shared" si="209"/>
        <v>0</v>
      </c>
      <c r="AC209" s="1703">
        <f t="shared" si="209"/>
        <v>0</v>
      </c>
      <c r="AD209" s="1703">
        <f t="shared" si="209"/>
        <v>762</v>
      </c>
      <c r="AE209" s="1703">
        <f t="shared" si="209"/>
        <v>762</v>
      </c>
      <c r="AF209" s="1703">
        <f t="shared" si="209"/>
        <v>0</v>
      </c>
      <c r="AG209" s="1703">
        <f t="shared" si="209"/>
        <v>0</v>
      </c>
      <c r="AH209" s="1703">
        <f t="shared" si="209"/>
        <v>0</v>
      </c>
      <c r="AI209" s="1703">
        <f t="shared" si="209"/>
        <v>0</v>
      </c>
      <c r="AJ209" s="1703">
        <f t="shared" si="209"/>
        <v>0</v>
      </c>
      <c r="AK209" s="1703">
        <f t="shared" si="209"/>
        <v>0</v>
      </c>
      <c r="AL209" s="1703">
        <f t="shared" si="209"/>
        <v>762</v>
      </c>
      <c r="AM209" s="1703">
        <f t="shared" si="209"/>
        <v>762</v>
      </c>
      <c r="AN209" s="1703">
        <f t="shared" si="209"/>
        <v>0</v>
      </c>
      <c r="AO209" s="1703">
        <f t="shared" si="209"/>
        <v>0</v>
      </c>
      <c r="AP209" s="3467">
        <f t="shared" si="209"/>
        <v>779</v>
      </c>
      <c r="AQ209" s="3467">
        <f t="shared" si="209"/>
        <v>779</v>
      </c>
      <c r="AR209" s="3284">
        <f t="shared" si="209"/>
        <v>0</v>
      </c>
      <c r="AS209" s="3284">
        <f t="shared" si="209"/>
        <v>0</v>
      </c>
      <c r="AT209" s="3284">
        <f t="shared" si="209"/>
        <v>2195</v>
      </c>
      <c r="AU209" s="3284">
        <f t="shared" si="209"/>
        <v>2195</v>
      </c>
      <c r="AV209" s="3284">
        <f t="shared" si="209"/>
        <v>0</v>
      </c>
      <c r="AW209" s="3284">
        <f t="shared" si="209"/>
        <v>0</v>
      </c>
      <c r="AX209" s="3284">
        <f t="shared" si="209"/>
        <v>0</v>
      </c>
      <c r="AY209" s="3284">
        <f t="shared" si="209"/>
        <v>2195</v>
      </c>
      <c r="AZ209" s="3284">
        <f t="shared" si="209"/>
        <v>2195</v>
      </c>
      <c r="BA209" s="3284">
        <f t="shared" si="209"/>
        <v>0</v>
      </c>
      <c r="BB209" s="3284">
        <f t="shared" si="209"/>
        <v>0</v>
      </c>
      <c r="BC209" s="3284">
        <f t="shared" si="209"/>
        <v>0</v>
      </c>
      <c r="BD209" s="3284">
        <f t="shared" si="209"/>
        <v>0</v>
      </c>
      <c r="BE209" s="3284">
        <f t="shared" si="209"/>
        <v>0</v>
      </c>
      <c r="BF209" s="3284">
        <f t="shared" si="209"/>
        <v>0</v>
      </c>
      <c r="BG209" s="3670">
        <f t="shared" si="209"/>
        <v>1513</v>
      </c>
      <c r="BH209" s="1655"/>
      <c r="BI209" s="1655"/>
      <c r="BJ209" s="1691"/>
      <c r="BK209" s="1691"/>
      <c r="BL209" s="1691"/>
      <c r="BM209" s="1692">
        <f t="shared" si="177"/>
        <v>77.067921990585077</v>
      </c>
      <c r="BN209" s="1692">
        <f t="shared" si="176"/>
        <v>68.929384965831431</v>
      </c>
      <c r="BO209" s="1691"/>
      <c r="BP209" s="1693"/>
      <c r="BQ209" s="1369"/>
      <c r="BR209" s="1369"/>
      <c r="BS209" s="1617"/>
      <c r="BT209" s="1369"/>
      <c r="BU209" s="1369"/>
      <c r="BV209" s="1370" t="s">
        <v>2498</v>
      </c>
      <c r="BW209" s="1369"/>
      <c r="BX209" s="1660"/>
      <c r="BY209" s="53"/>
      <c r="BZ209" s="223"/>
      <c r="CA209" s="223"/>
      <c r="CB209" s="223"/>
      <c r="CC209" s="223"/>
    </row>
    <row r="210" spans="1:81" s="2363" customFormat="1" ht="35.25" customHeight="1">
      <c r="A210" s="2970">
        <v>1</v>
      </c>
      <c r="B210" s="2956" t="s">
        <v>352</v>
      </c>
      <c r="C210" s="1696" t="s">
        <v>251</v>
      </c>
      <c r="D210" s="3085">
        <v>126</v>
      </c>
      <c r="E210" s="3507" t="s">
        <v>206</v>
      </c>
      <c r="F210" s="3508" t="s">
        <v>306</v>
      </c>
      <c r="G210" s="3469">
        <v>2974</v>
      </c>
      <c r="H210" s="3469">
        <v>2974</v>
      </c>
      <c r="I210" s="1667"/>
      <c r="J210" s="1667"/>
      <c r="K210" s="143">
        <v>2974</v>
      </c>
      <c r="L210" s="143">
        <v>2974</v>
      </c>
      <c r="M210" s="1667">
        <v>308.93099999999998</v>
      </c>
      <c r="N210" s="1667">
        <v>308.93099999999998</v>
      </c>
      <c r="O210" s="1667"/>
      <c r="P210" s="1667"/>
      <c r="Q210" s="1667"/>
      <c r="R210" s="1667"/>
      <c r="S210" s="1667">
        <f t="shared" si="191"/>
        <v>762</v>
      </c>
      <c r="T210" s="1667">
        <v>762</v>
      </c>
      <c r="U210" s="1667"/>
      <c r="V210" s="1667"/>
      <c r="W210" s="1667"/>
      <c r="X210" s="1667">
        <v>17</v>
      </c>
      <c r="Y210" s="1667">
        <f t="shared" si="182"/>
        <v>779</v>
      </c>
      <c r="Z210" s="1667">
        <f t="shared" si="192"/>
        <v>0</v>
      </c>
      <c r="AA210" s="1667"/>
      <c r="AB210" s="1667"/>
      <c r="AC210" s="1667"/>
      <c r="AD210" s="1667">
        <f t="shared" si="193"/>
        <v>762</v>
      </c>
      <c r="AE210" s="1667">
        <v>762</v>
      </c>
      <c r="AF210" s="1667"/>
      <c r="AG210" s="1667"/>
      <c r="AH210" s="1667">
        <f t="shared" si="194"/>
        <v>0</v>
      </c>
      <c r="AI210" s="1667"/>
      <c r="AJ210" s="1667"/>
      <c r="AK210" s="1667"/>
      <c r="AL210" s="1667">
        <f t="shared" si="195"/>
        <v>762</v>
      </c>
      <c r="AM210" s="1667">
        <f>T210</f>
        <v>762</v>
      </c>
      <c r="AN210" s="1667"/>
      <c r="AO210" s="1667"/>
      <c r="AP210" s="1403">
        <f t="shared" si="196"/>
        <v>779</v>
      </c>
      <c r="AQ210" s="1403">
        <f>762+X210</f>
        <v>779</v>
      </c>
      <c r="AR210" s="1666"/>
      <c r="AS210" s="1666"/>
      <c r="AT210" s="1666">
        <f t="shared" si="197"/>
        <v>2195</v>
      </c>
      <c r="AU210" s="1666">
        <f>L210-AQ210</f>
        <v>2195</v>
      </c>
      <c r="AV210" s="1666"/>
      <c r="AW210" s="1666"/>
      <c r="AX210" s="1666"/>
      <c r="AY210" s="1666">
        <f t="shared" si="198"/>
        <v>2195</v>
      </c>
      <c r="AZ210" s="1666">
        <f>AU210</f>
        <v>2195</v>
      </c>
      <c r="BA210" s="1666"/>
      <c r="BB210" s="1666"/>
      <c r="BC210" s="1666"/>
      <c r="BD210" s="1666"/>
      <c r="BE210" s="1666"/>
      <c r="BF210" s="1666"/>
      <c r="BG210" s="3669">
        <v>1513</v>
      </c>
      <c r="BH210" s="1667"/>
      <c r="BI210" s="1667">
        <f t="shared" ref="BI210:BI259" si="210">AP210-S210</f>
        <v>17</v>
      </c>
      <c r="BJ210" s="1658">
        <v>2023</v>
      </c>
      <c r="BK210" s="1658" t="s">
        <v>2324</v>
      </c>
      <c r="BL210" s="1658" t="s">
        <v>2327</v>
      </c>
      <c r="BM210" s="1669">
        <f t="shared" si="177"/>
        <v>77.067921990585077</v>
      </c>
      <c r="BN210" s="1669">
        <f t="shared" si="176"/>
        <v>68.929384965831431</v>
      </c>
      <c r="BO210" s="1658" t="s">
        <v>40</v>
      </c>
      <c r="BP210" s="1659"/>
      <c r="BQ210" s="1370"/>
      <c r="BR210" s="1370"/>
      <c r="BS210" s="19"/>
      <c r="BT210" s="1370"/>
      <c r="BU210" s="1370"/>
      <c r="BV210" s="1370" t="s">
        <v>2498</v>
      </c>
      <c r="BW210" s="1370"/>
      <c r="BX210" s="2954"/>
      <c r="BY210" s="50"/>
      <c r="BZ210" s="501"/>
      <c r="CA210" s="501"/>
      <c r="CB210" s="501"/>
      <c r="CC210" s="501"/>
    </row>
    <row r="211" spans="1:81" s="28" customFormat="1" ht="27" customHeight="1">
      <c r="A211" s="2195" t="s">
        <v>54</v>
      </c>
      <c r="B211" s="2133" t="s">
        <v>55</v>
      </c>
      <c r="C211" s="1653"/>
      <c r="D211" s="1653"/>
      <c r="E211" s="1504"/>
      <c r="F211" s="1504"/>
      <c r="G211" s="1453"/>
      <c r="H211" s="1453"/>
      <c r="I211" s="1453"/>
      <c r="J211" s="1453"/>
      <c r="K211" s="1453"/>
      <c r="L211" s="1453"/>
      <c r="M211" s="1453"/>
      <c r="N211" s="1453"/>
      <c r="O211" s="1453"/>
      <c r="P211" s="1453"/>
      <c r="Q211" s="1453"/>
      <c r="R211" s="1453"/>
      <c r="S211" s="1453"/>
      <c r="T211" s="1453"/>
      <c r="U211" s="1453"/>
      <c r="V211" s="1453"/>
      <c r="W211" s="1453"/>
      <c r="X211" s="1453"/>
      <c r="Y211" s="1453"/>
      <c r="Z211" s="1453"/>
      <c r="AA211" s="1453"/>
      <c r="AB211" s="1453"/>
      <c r="AC211" s="1453"/>
      <c r="AD211" s="1453"/>
      <c r="AE211" s="1453"/>
      <c r="AF211" s="1453"/>
      <c r="AG211" s="1453"/>
      <c r="AH211" s="1453"/>
      <c r="AI211" s="1453"/>
      <c r="AJ211" s="1453"/>
      <c r="AK211" s="1453"/>
      <c r="AL211" s="1453"/>
      <c r="AM211" s="1453"/>
      <c r="AN211" s="1453"/>
      <c r="AO211" s="1453"/>
      <c r="AP211" s="1453"/>
      <c r="AQ211" s="1453"/>
      <c r="AR211" s="1453" t="e">
        <f>SUM(#REF!)</f>
        <v>#REF!</v>
      </c>
      <c r="AS211" s="1453" t="e">
        <f>SUM(#REF!)</f>
        <v>#REF!</v>
      </c>
      <c r="AT211" s="1453" t="e">
        <f>SUM(#REF!)</f>
        <v>#REF!</v>
      </c>
      <c r="AU211" s="1453" t="e">
        <f>SUM(#REF!)</f>
        <v>#REF!</v>
      </c>
      <c r="AV211" s="1453" t="e">
        <f>SUM(#REF!)</f>
        <v>#REF!</v>
      </c>
      <c r="AW211" s="1453" t="e">
        <f>SUM(#REF!)</f>
        <v>#REF!</v>
      </c>
      <c r="AX211" s="1453" t="e">
        <f>SUM(#REF!)</f>
        <v>#REF!</v>
      </c>
      <c r="AY211" s="1453" t="e">
        <f>SUM(#REF!)</f>
        <v>#REF!</v>
      </c>
      <c r="AZ211" s="1453" t="e">
        <f>SUM(#REF!)</f>
        <v>#REF!</v>
      </c>
      <c r="BA211" s="1453" t="e">
        <f>SUM(#REF!)</f>
        <v>#REF!</v>
      </c>
      <c r="BB211" s="1453" t="e">
        <f>SUM(#REF!)</f>
        <v>#REF!</v>
      </c>
      <c r="BC211" s="1453" t="e">
        <f>SUM(#REF!)</f>
        <v>#REF!</v>
      </c>
      <c r="BD211" s="1453" t="e">
        <f>SUM(#REF!)</f>
        <v>#REF!</v>
      </c>
      <c r="BE211" s="1453" t="e">
        <f>SUM(#REF!)</f>
        <v>#REF!</v>
      </c>
      <c r="BF211" s="1453" t="e">
        <f>SUM(#REF!)</f>
        <v>#REF!</v>
      </c>
      <c r="BG211" s="1453">
        <f>BG212</f>
        <v>2837</v>
      </c>
      <c r="BH211" s="1655">
        <f>'PL 3 PB DATP'!H40</f>
        <v>2837</v>
      </c>
      <c r="BI211" s="1655" t="e">
        <f>#REF!+BI865</f>
        <v>#REF!</v>
      </c>
      <c r="BJ211" s="1658"/>
      <c r="BK211" s="1658"/>
      <c r="BL211" s="1658"/>
      <c r="BM211" s="1669"/>
      <c r="BN211" s="1669"/>
      <c r="BO211" s="1658"/>
      <c r="BP211" s="1659"/>
      <c r="BQ211" s="1370"/>
      <c r="BR211" s="1370"/>
      <c r="BS211" s="19"/>
      <c r="BT211" s="1370"/>
      <c r="BU211" s="1370"/>
      <c r="BV211" s="1370" t="s">
        <v>2498</v>
      </c>
      <c r="BW211" s="1370"/>
      <c r="BX211" s="1660"/>
      <c r="BY211" s="53"/>
    </row>
    <row r="212" spans="1:81" s="28" customFormat="1" ht="27" customHeight="1">
      <c r="A212" s="2195" t="s">
        <v>73</v>
      </c>
      <c r="B212" s="2133" t="s">
        <v>2468</v>
      </c>
      <c r="C212" s="1653"/>
      <c r="D212" s="1653"/>
      <c r="E212" s="1504"/>
      <c r="F212" s="1504"/>
      <c r="G212" s="1453"/>
      <c r="H212" s="1453"/>
      <c r="I212" s="1453"/>
      <c r="J212" s="1453"/>
      <c r="K212" s="1453"/>
      <c r="L212" s="1453"/>
      <c r="M212" s="1453"/>
      <c r="N212" s="1453"/>
      <c r="O212" s="1453"/>
      <c r="P212" s="1453"/>
      <c r="Q212" s="1453"/>
      <c r="R212" s="1453"/>
      <c r="S212" s="1453"/>
      <c r="T212" s="1453"/>
      <c r="U212" s="1453"/>
      <c r="V212" s="1453"/>
      <c r="W212" s="1453"/>
      <c r="X212" s="1453"/>
      <c r="Y212" s="1453"/>
      <c r="Z212" s="1453"/>
      <c r="AA212" s="1453"/>
      <c r="AB212" s="1453"/>
      <c r="AC212" s="1453"/>
      <c r="AD212" s="1453"/>
      <c r="AE212" s="1453"/>
      <c r="AF212" s="1453"/>
      <c r="AG212" s="1453"/>
      <c r="AH212" s="1453"/>
      <c r="AI212" s="1453"/>
      <c r="AJ212" s="1453"/>
      <c r="AK212" s="1453"/>
      <c r="AL212" s="1453"/>
      <c r="AM212" s="1453"/>
      <c r="AN212" s="1453"/>
      <c r="AO212" s="1453"/>
      <c r="AP212" s="1453"/>
      <c r="AQ212" s="1453"/>
      <c r="AR212" s="1453"/>
      <c r="AS212" s="1453"/>
      <c r="AT212" s="1453"/>
      <c r="AU212" s="1453"/>
      <c r="AV212" s="1453"/>
      <c r="AW212" s="1453"/>
      <c r="AX212" s="1453"/>
      <c r="AY212" s="1453"/>
      <c r="AZ212" s="1453"/>
      <c r="BA212" s="1453"/>
      <c r="BB212" s="1453"/>
      <c r="BC212" s="1453"/>
      <c r="BD212" s="1453"/>
      <c r="BE212" s="1453"/>
      <c r="BF212" s="1453"/>
      <c r="BG212" s="1453">
        <v>2837</v>
      </c>
      <c r="BH212" s="1655"/>
      <c r="BI212" s="1655"/>
      <c r="BJ212" s="1658"/>
      <c r="BK212" s="1658"/>
      <c r="BL212" s="1658"/>
      <c r="BM212" s="1669"/>
      <c r="BN212" s="1669"/>
      <c r="BO212" s="1658" t="s">
        <v>2327</v>
      </c>
      <c r="BP212" s="1659"/>
      <c r="BQ212" s="1370"/>
      <c r="BR212" s="1370"/>
      <c r="BS212" s="19"/>
      <c r="BT212" s="1370"/>
      <c r="BU212" s="1370"/>
      <c r="BV212" s="1370"/>
      <c r="BW212" s="1370"/>
      <c r="BX212" s="1660"/>
      <c r="BY212" s="53"/>
    </row>
    <row r="213" spans="1:81" s="28" customFormat="1" ht="27" customHeight="1">
      <c r="A213" s="3797" t="s">
        <v>56</v>
      </c>
      <c r="B213" s="3798" t="s">
        <v>57</v>
      </c>
      <c r="C213" s="71"/>
      <c r="D213" s="71"/>
      <c r="E213" s="3799"/>
      <c r="F213" s="3799"/>
      <c r="G213" s="142">
        <f>G214</f>
        <v>0</v>
      </c>
      <c r="H213" s="142">
        <f t="shared" ref="H213:BG213" si="211">H214</f>
        <v>0</v>
      </c>
      <c r="I213" s="142">
        <f t="shared" si="211"/>
        <v>0</v>
      </c>
      <c r="J213" s="142">
        <f t="shared" si="211"/>
        <v>0</v>
      </c>
      <c r="K213" s="142">
        <f t="shared" si="211"/>
        <v>0</v>
      </c>
      <c r="L213" s="142">
        <f t="shared" si="211"/>
        <v>0</v>
      </c>
      <c r="M213" s="142">
        <f t="shared" si="211"/>
        <v>0</v>
      </c>
      <c r="N213" s="142">
        <f t="shared" si="211"/>
        <v>0</v>
      </c>
      <c r="O213" s="142">
        <f t="shared" si="211"/>
        <v>0</v>
      </c>
      <c r="P213" s="142">
        <f t="shared" si="211"/>
        <v>0</v>
      </c>
      <c r="Q213" s="142">
        <f t="shared" si="211"/>
        <v>0</v>
      </c>
      <c r="R213" s="142">
        <f t="shared" si="211"/>
        <v>0</v>
      </c>
      <c r="S213" s="142">
        <f t="shared" si="211"/>
        <v>0</v>
      </c>
      <c r="T213" s="142">
        <f t="shared" si="211"/>
        <v>0</v>
      </c>
      <c r="U213" s="142">
        <f t="shared" si="211"/>
        <v>0</v>
      </c>
      <c r="V213" s="142">
        <f t="shared" si="211"/>
        <v>0</v>
      </c>
      <c r="W213" s="142">
        <f t="shared" si="211"/>
        <v>0</v>
      </c>
      <c r="X213" s="142">
        <f t="shared" si="211"/>
        <v>0</v>
      </c>
      <c r="Y213" s="142">
        <f t="shared" si="211"/>
        <v>0</v>
      </c>
      <c r="Z213" s="142">
        <f t="shared" si="211"/>
        <v>0</v>
      </c>
      <c r="AA213" s="142">
        <f t="shared" si="211"/>
        <v>0</v>
      </c>
      <c r="AB213" s="142">
        <f t="shared" si="211"/>
        <v>0</v>
      </c>
      <c r="AC213" s="142">
        <f t="shared" si="211"/>
        <v>0</v>
      </c>
      <c r="AD213" s="142">
        <f t="shared" si="211"/>
        <v>0</v>
      </c>
      <c r="AE213" s="142">
        <f t="shared" si="211"/>
        <v>0</v>
      </c>
      <c r="AF213" s="142">
        <f t="shared" si="211"/>
        <v>0</v>
      </c>
      <c r="AG213" s="142">
        <f t="shared" si="211"/>
        <v>0</v>
      </c>
      <c r="AH213" s="142">
        <f t="shared" si="211"/>
        <v>0</v>
      </c>
      <c r="AI213" s="142">
        <f t="shared" si="211"/>
        <v>0</v>
      </c>
      <c r="AJ213" s="142">
        <f t="shared" si="211"/>
        <v>0</v>
      </c>
      <c r="AK213" s="142">
        <f t="shared" si="211"/>
        <v>0</v>
      </c>
      <c r="AL213" s="142">
        <f t="shared" si="211"/>
        <v>0</v>
      </c>
      <c r="AM213" s="142">
        <f t="shared" si="211"/>
        <v>0</v>
      </c>
      <c r="AN213" s="142">
        <f t="shared" si="211"/>
        <v>0</v>
      </c>
      <c r="AO213" s="142">
        <f t="shared" si="211"/>
        <v>0</v>
      </c>
      <c r="AP213" s="142">
        <f t="shared" si="211"/>
        <v>0</v>
      </c>
      <c r="AQ213" s="142">
        <f t="shared" si="211"/>
        <v>0</v>
      </c>
      <c r="AR213" s="142">
        <f t="shared" si="211"/>
        <v>0</v>
      </c>
      <c r="AS213" s="142">
        <f t="shared" si="211"/>
        <v>0</v>
      </c>
      <c r="AT213" s="142">
        <f t="shared" si="211"/>
        <v>0</v>
      </c>
      <c r="AU213" s="142">
        <f t="shared" si="211"/>
        <v>0</v>
      </c>
      <c r="AV213" s="142">
        <f t="shared" si="211"/>
        <v>0</v>
      </c>
      <c r="AW213" s="142">
        <f t="shared" si="211"/>
        <v>0</v>
      </c>
      <c r="AX213" s="142">
        <f t="shared" si="211"/>
        <v>0</v>
      </c>
      <c r="AY213" s="142">
        <f t="shared" si="211"/>
        <v>0</v>
      </c>
      <c r="AZ213" s="142">
        <f t="shared" si="211"/>
        <v>0</v>
      </c>
      <c r="BA213" s="142">
        <f t="shared" si="211"/>
        <v>0</v>
      </c>
      <c r="BB213" s="142">
        <f t="shared" si="211"/>
        <v>0</v>
      </c>
      <c r="BC213" s="142">
        <f t="shared" si="211"/>
        <v>0</v>
      </c>
      <c r="BD213" s="142">
        <f t="shared" si="211"/>
        <v>0</v>
      </c>
      <c r="BE213" s="142">
        <f t="shared" si="211"/>
        <v>0</v>
      </c>
      <c r="BF213" s="142">
        <f t="shared" si="211"/>
        <v>0</v>
      </c>
      <c r="BG213" s="142">
        <f t="shared" si="211"/>
        <v>3192</v>
      </c>
      <c r="BH213" s="142">
        <f>'PL 3 PB DATP'!H41</f>
        <v>3192</v>
      </c>
      <c r="BI213" s="142" t="e">
        <f>SUM(BI215:BI872)</f>
        <v>#REF!</v>
      </c>
      <c r="BJ213" s="198"/>
      <c r="BK213" s="198"/>
      <c r="BL213" s="198"/>
      <c r="BM213" s="1925" t="e">
        <f t="shared" si="177"/>
        <v>#DIV/0!</v>
      </c>
      <c r="BN213" s="1925" t="e">
        <f t="shared" si="176"/>
        <v>#DIV/0!</v>
      </c>
      <c r="BO213" s="198"/>
      <c r="BP213" s="1914"/>
      <c r="BQ213" s="2902"/>
      <c r="BR213" s="2902"/>
      <c r="BS213" s="2066"/>
      <c r="BT213" s="2902"/>
      <c r="BU213" s="2902"/>
      <c r="BV213" s="2902" t="s">
        <v>2498</v>
      </c>
      <c r="BW213" s="2902"/>
      <c r="BX213" s="1915">
        <f>BG213-BH213</f>
        <v>0</v>
      </c>
      <c r="BY213" s="28" t="e">
        <f>BH213/AU213</f>
        <v>#DIV/0!</v>
      </c>
    </row>
    <row r="214" spans="1:81" s="28" customFormat="1" ht="27" customHeight="1">
      <c r="A214" s="3797" t="s">
        <v>73</v>
      </c>
      <c r="B214" s="3798" t="s">
        <v>2468</v>
      </c>
      <c r="C214" s="71"/>
      <c r="D214" s="71"/>
      <c r="E214" s="3799"/>
      <c r="F214" s="3799"/>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v>3192</v>
      </c>
      <c r="BH214" s="142"/>
      <c r="BI214" s="142"/>
      <c r="BJ214" s="198"/>
      <c r="BK214" s="198"/>
      <c r="BL214" s="198"/>
      <c r="BM214" s="1925"/>
      <c r="BN214" s="1925"/>
      <c r="BO214" s="198" t="s">
        <v>2327</v>
      </c>
      <c r="BP214" s="1914"/>
      <c r="BQ214" s="2902"/>
      <c r="BR214" s="2902"/>
      <c r="BS214" s="2066"/>
      <c r="BT214" s="2902"/>
      <c r="BU214" s="2902"/>
      <c r="BV214" s="2902"/>
      <c r="BW214" s="2902"/>
      <c r="BX214" s="1915"/>
    </row>
    <row r="215" spans="1:81" s="28" customFormat="1" ht="25.5" customHeight="1">
      <c r="A215" s="2195" t="s">
        <v>58</v>
      </c>
      <c r="B215" s="2133" t="s">
        <v>59</v>
      </c>
      <c r="C215" s="1653"/>
      <c r="D215" s="1653"/>
      <c r="E215" s="1504"/>
      <c r="F215" s="1504"/>
      <c r="G215" s="1453">
        <f>G216+G220</f>
        <v>7936</v>
      </c>
      <c r="H215" s="1453">
        <f t="shared" ref="H215:BG215" si="212">H216+H220</f>
        <v>7936</v>
      </c>
      <c r="I215" s="1655">
        <f t="shared" si="212"/>
        <v>0</v>
      </c>
      <c r="J215" s="1655">
        <f t="shared" si="212"/>
        <v>0</v>
      </c>
      <c r="K215" s="1655">
        <f t="shared" si="212"/>
        <v>8757</v>
      </c>
      <c r="L215" s="1655">
        <f t="shared" si="212"/>
        <v>7936</v>
      </c>
      <c r="M215" s="1655">
        <f t="shared" si="212"/>
        <v>2948</v>
      </c>
      <c r="N215" s="1655">
        <f t="shared" si="212"/>
        <v>1167</v>
      </c>
      <c r="O215" s="1655">
        <f t="shared" si="212"/>
        <v>296.91300000000001</v>
      </c>
      <c r="P215" s="1655">
        <f t="shared" si="212"/>
        <v>296.91300000000001</v>
      </c>
      <c r="Q215" s="1655">
        <f t="shared" si="212"/>
        <v>0</v>
      </c>
      <c r="R215" s="1655">
        <f t="shared" si="212"/>
        <v>0</v>
      </c>
      <c r="S215" s="1655">
        <f t="shared" si="212"/>
        <v>3951</v>
      </c>
      <c r="T215" s="1655">
        <f t="shared" si="212"/>
        <v>3951</v>
      </c>
      <c r="U215" s="1655">
        <f t="shared" si="212"/>
        <v>0</v>
      </c>
      <c r="V215" s="1655">
        <f t="shared" si="212"/>
        <v>0</v>
      </c>
      <c r="W215" s="1655"/>
      <c r="X215" s="1655"/>
      <c r="Y215" s="1655">
        <f t="shared" si="182"/>
        <v>3951</v>
      </c>
      <c r="Z215" s="1655">
        <f t="shared" si="212"/>
        <v>296.91300000000001</v>
      </c>
      <c r="AA215" s="1655">
        <f t="shared" si="212"/>
        <v>296.91300000000001</v>
      </c>
      <c r="AB215" s="1655">
        <f t="shared" si="212"/>
        <v>0</v>
      </c>
      <c r="AC215" s="1655">
        <f t="shared" si="212"/>
        <v>0</v>
      </c>
      <c r="AD215" s="1655">
        <f t="shared" si="212"/>
        <v>667.4</v>
      </c>
      <c r="AE215" s="1655">
        <f t="shared" si="212"/>
        <v>667.4</v>
      </c>
      <c r="AF215" s="1655">
        <f t="shared" si="212"/>
        <v>0</v>
      </c>
      <c r="AG215" s="1655">
        <f t="shared" si="212"/>
        <v>0</v>
      </c>
      <c r="AH215" s="1655">
        <f t="shared" si="212"/>
        <v>296.91300000000001</v>
      </c>
      <c r="AI215" s="1655">
        <f t="shared" si="212"/>
        <v>296.91300000000001</v>
      </c>
      <c r="AJ215" s="1655">
        <f t="shared" si="212"/>
        <v>0</v>
      </c>
      <c r="AK215" s="1655">
        <f t="shared" si="212"/>
        <v>0</v>
      </c>
      <c r="AL215" s="1655">
        <f t="shared" si="212"/>
        <v>3951</v>
      </c>
      <c r="AM215" s="1655">
        <f t="shared" si="212"/>
        <v>3951</v>
      </c>
      <c r="AN215" s="1655">
        <f t="shared" si="212"/>
        <v>0</v>
      </c>
      <c r="AO215" s="1655">
        <f t="shared" si="212"/>
        <v>0</v>
      </c>
      <c r="AP215" s="1453">
        <f t="shared" si="212"/>
        <v>7441</v>
      </c>
      <c r="AQ215" s="1453">
        <f t="shared" si="212"/>
        <v>7441</v>
      </c>
      <c r="AR215" s="1656">
        <f t="shared" si="212"/>
        <v>0</v>
      </c>
      <c r="AS215" s="1656">
        <f t="shared" si="212"/>
        <v>0</v>
      </c>
      <c r="AT215" s="1656">
        <f t="shared" si="212"/>
        <v>495</v>
      </c>
      <c r="AU215" s="1656">
        <f t="shared" si="212"/>
        <v>495</v>
      </c>
      <c r="AV215" s="1656">
        <f t="shared" si="212"/>
        <v>0</v>
      </c>
      <c r="AW215" s="1656">
        <f t="shared" si="212"/>
        <v>0</v>
      </c>
      <c r="AX215" s="1656">
        <f t="shared" si="212"/>
        <v>0</v>
      </c>
      <c r="AY215" s="1656">
        <f t="shared" si="212"/>
        <v>495</v>
      </c>
      <c r="AZ215" s="1656">
        <f t="shared" si="212"/>
        <v>495</v>
      </c>
      <c r="BA215" s="1656">
        <f t="shared" si="212"/>
        <v>0</v>
      </c>
      <c r="BB215" s="1656">
        <f t="shared" si="212"/>
        <v>0</v>
      </c>
      <c r="BC215" s="1656">
        <f t="shared" si="212"/>
        <v>0</v>
      </c>
      <c r="BD215" s="1656">
        <f t="shared" si="212"/>
        <v>0</v>
      </c>
      <c r="BE215" s="1656">
        <f t="shared" si="212"/>
        <v>0</v>
      </c>
      <c r="BF215" s="1656">
        <f t="shared" si="212"/>
        <v>0</v>
      </c>
      <c r="BG215" s="3668">
        <f t="shared" si="212"/>
        <v>1712</v>
      </c>
      <c r="BH215" s="1655">
        <f>'PL 3 PB DATP'!H42</f>
        <v>1712</v>
      </c>
      <c r="BI215" s="1655" t="e">
        <f>SUM(BI217:BI876)</f>
        <v>#REF!</v>
      </c>
      <c r="BJ215" s="1658"/>
      <c r="BK215" s="1658"/>
      <c r="BL215" s="1658"/>
      <c r="BM215" s="1669"/>
      <c r="BN215" s="1669"/>
      <c r="BO215" s="1658"/>
      <c r="BP215" s="1659"/>
      <c r="BQ215" s="1370"/>
      <c r="BR215" s="1370"/>
      <c r="BS215" s="19"/>
      <c r="BT215" s="1370"/>
      <c r="BU215" s="1370"/>
      <c r="BV215" s="1370" t="s">
        <v>2498</v>
      </c>
      <c r="BW215" s="1370"/>
      <c r="BX215" s="1660">
        <f>BH215-BG215</f>
        <v>0</v>
      </c>
      <c r="BY215" s="53"/>
    </row>
    <row r="216" spans="1:81" s="28" customFormat="1" ht="36" customHeight="1">
      <c r="A216" s="2195" t="s">
        <v>73</v>
      </c>
      <c r="B216" s="3088" t="s">
        <v>2422</v>
      </c>
      <c r="C216" s="1653"/>
      <c r="D216" s="1653"/>
      <c r="E216" s="1504"/>
      <c r="F216" s="1504"/>
      <c r="G216" s="1453">
        <f>SUM(G217:G219)</f>
        <v>7936</v>
      </c>
      <c r="H216" s="1453">
        <f t="shared" ref="H216:BG216" si="213">SUM(H217:H219)</f>
        <v>7936</v>
      </c>
      <c r="I216" s="1655">
        <f t="shared" si="213"/>
        <v>0</v>
      </c>
      <c r="J216" s="1655">
        <f t="shared" si="213"/>
        <v>0</v>
      </c>
      <c r="K216" s="1655">
        <f t="shared" si="213"/>
        <v>8757</v>
      </c>
      <c r="L216" s="1655">
        <f t="shared" si="213"/>
        <v>7936</v>
      </c>
      <c r="M216" s="1655">
        <f t="shared" si="213"/>
        <v>2948</v>
      </c>
      <c r="N216" s="1655">
        <f t="shared" si="213"/>
        <v>1167</v>
      </c>
      <c r="O216" s="1655">
        <f t="shared" si="213"/>
        <v>296.91300000000001</v>
      </c>
      <c r="P216" s="1655">
        <f t="shared" si="213"/>
        <v>296.91300000000001</v>
      </c>
      <c r="Q216" s="1655">
        <f t="shared" si="213"/>
        <v>0</v>
      </c>
      <c r="R216" s="1655">
        <f t="shared" si="213"/>
        <v>0</v>
      </c>
      <c r="S216" s="1655">
        <f t="shared" si="213"/>
        <v>3951</v>
      </c>
      <c r="T216" s="1655">
        <f t="shared" si="213"/>
        <v>3951</v>
      </c>
      <c r="U216" s="1655">
        <f t="shared" si="213"/>
        <v>0</v>
      </c>
      <c r="V216" s="1655">
        <f t="shared" si="213"/>
        <v>0</v>
      </c>
      <c r="W216" s="1655"/>
      <c r="X216" s="1655"/>
      <c r="Y216" s="1655">
        <f t="shared" si="182"/>
        <v>3951</v>
      </c>
      <c r="Z216" s="1655">
        <f t="shared" si="213"/>
        <v>296.91300000000001</v>
      </c>
      <c r="AA216" s="1655">
        <f t="shared" si="213"/>
        <v>296.91300000000001</v>
      </c>
      <c r="AB216" s="1655">
        <f t="shared" si="213"/>
        <v>0</v>
      </c>
      <c r="AC216" s="1655">
        <f t="shared" si="213"/>
        <v>0</v>
      </c>
      <c r="AD216" s="1655">
        <f t="shared" si="213"/>
        <v>667.4</v>
      </c>
      <c r="AE216" s="1655">
        <f t="shared" si="213"/>
        <v>667.4</v>
      </c>
      <c r="AF216" s="1655">
        <f t="shared" si="213"/>
        <v>0</v>
      </c>
      <c r="AG216" s="1655">
        <f t="shared" si="213"/>
        <v>0</v>
      </c>
      <c r="AH216" s="1655">
        <f t="shared" si="213"/>
        <v>296.91300000000001</v>
      </c>
      <c r="AI216" s="1655">
        <f t="shared" si="213"/>
        <v>296.91300000000001</v>
      </c>
      <c r="AJ216" s="1655">
        <f t="shared" si="213"/>
        <v>0</v>
      </c>
      <c r="AK216" s="1655">
        <f t="shared" si="213"/>
        <v>0</v>
      </c>
      <c r="AL216" s="1655">
        <f t="shared" si="213"/>
        <v>3951</v>
      </c>
      <c r="AM216" s="1655">
        <f t="shared" si="213"/>
        <v>3951</v>
      </c>
      <c r="AN216" s="1655">
        <f t="shared" si="213"/>
        <v>0</v>
      </c>
      <c r="AO216" s="1655">
        <f t="shared" si="213"/>
        <v>0</v>
      </c>
      <c r="AP216" s="1453">
        <f t="shared" si="213"/>
        <v>7441</v>
      </c>
      <c r="AQ216" s="1453">
        <f t="shared" si="213"/>
        <v>7441</v>
      </c>
      <c r="AR216" s="1656">
        <f t="shared" si="213"/>
        <v>0</v>
      </c>
      <c r="AS216" s="1656">
        <f t="shared" si="213"/>
        <v>0</v>
      </c>
      <c r="AT216" s="1656">
        <f t="shared" si="213"/>
        <v>495</v>
      </c>
      <c r="AU216" s="1656">
        <f t="shared" si="213"/>
        <v>495</v>
      </c>
      <c r="AV216" s="1656">
        <f t="shared" si="213"/>
        <v>0</v>
      </c>
      <c r="AW216" s="1656">
        <f t="shared" si="213"/>
        <v>0</v>
      </c>
      <c r="AX216" s="1656">
        <f t="shared" si="213"/>
        <v>0</v>
      </c>
      <c r="AY216" s="1656">
        <f t="shared" si="213"/>
        <v>495</v>
      </c>
      <c r="AZ216" s="1656">
        <f t="shared" si="213"/>
        <v>495</v>
      </c>
      <c r="BA216" s="1656">
        <f t="shared" si="213"/>
        <v>0</v>
      </c>
      <c r="BB216" s="1656">
        <f t="shared" si="213"/>
        <v>0</v>
      </c>
      <c r="BC216" s="1656">
        <f t="shared" si="213"/>
        <v>0</v>
      </c>
      <c r="BD216" s="1656">
        <f t="shared" si="213"/>
        <v>0</v>
      </c>
      <c r="BE216" s="1656">
        <f t="shared" si="213"/>
        <v>0</v>
      </c>
      <c r="BF216" s="1656">
        <f t="shared" si="213"/>
        <v>0</v>
      </c>
      <c r="BG216" s="3668">
        <f t="shared" si="213"/>
        <v>495</v>
      </c>
      <c r="BH216" s="1655"/>
      <c r="BI216" s="1655"/>
      <c r="BJ216" s="1691"/>
      <c r="BK216" s="1691"/>
      <c r="BL216" s="1691"/>
      <c r="BM216" s="1692">
        <f t="shared" ref="BM216:BM274" si="214">(BG216+AQ216)/H216*100</f>
        <v>100</v>
      </c>
      <c r="BN216" s="1692">
        <f t="shared" ref="BN216:BN274" si="215">BG216/AU216*100</f>
        <v>100</v>
      </c>
      <c r="BO216" s="1691"/>
      <c r="BP216" s="1693"/>
      <c r="BQ216" s="1369"/>
      <c r="BR216" s="1369"/>
      <c r="BS216" s="1617"/>
      <c r="BT216" s="1369"/>
      <c r="BU216" s="1369"/>
      <c r="BV216" s="1369" t="s">
        <v>2498</v>
      </c>
      <c r="BW216" s="1369"/>
      <c r="BX216" s="1660"/>
      <c r="BY216" s="53"/>
    </row>
    <row r="217" spans="1:81" s="2355" customFormat="1" ht="39" customHeight="1">
      <c r="A217" s="2961" t="s">
        <v>46</v>
      </c>
      <c r="B217" s="3089" t="s">
        <v>957</v>
      </c>
      <c r="C217" s="3090" t="s">
        <v>828</v>
      </c>
      <c r="D217" s="3090" t="s">
        <v>958</v>
      </c>
      <c r="E217" s="3510" t="s">
        <v>305</v>
      </c>
      <c r="F217" s="3511" t="s">
        <v>959</v>
      </c>
      <c r="G217" s="3470">
        <v>2300</v>
      </c>
      <c r="H217" s="3470">
        <v>2300</v>
      </c>
      <c r="I217" s="1705"/>
      <c r="J217" s="1705"/>
      <c r="K217" s="3032">
        <v>2946</v>
      </c>
      <c r="L217" s="3032">
        <v>2300</v>
      </c>
      <c r="M217" s="191">
        <v>800</v>
      </c>
      <c r="N217" s="191">
        <v>50</v>
      </c>
      <c r="O217" s="196">
        <v>0</v>
      </c>
      <c r="P217" s="3091"/>
      <c r="Q217" s="3091"/>
      <c r="R217" s="191"/>
      <c r="S217" s="191">
        <f t="shared" si="191"/>
        <v>1127</v>
      </c>
      <c r="T217" s="191">
        <v>1127</v>
      </c>
      <c r="U217" s="191"/>
      <c r="V217" s="191"/>
      <c r="W217" s="191"/>
      <c r="X217" s="191"/>
      <c r="Y217" s="191">
        <f t="shared" si="182"/>
        <v>1127</v>
      </c>
      <c r="Z217" s="191">
        <f t="shared" si="192"/>
        <v>0</v>
      </c>
      <c r="AA217" s="191"/>
      <c r="AB217" s="191"/>
      <c r="AC217" s="191"/>
      <c r="AD217" s="3092">
        <f t="shared" si="193"/>
        <v>0</v>
      </c>
      <c r="AE217" s="3092"/>
      <c r="AF217" s="191"/>
      <c r="AG217" s="191"/>
      <c r="AH217" s="3092">
        <f t="shared" si="194"/>
        <v>0</v>
      </c>
      <c r="AI217" s="3092"/>
      <c r="AJ217" s="191"/>
      <c r="AK217" s="191"/>
      <c r="AL217" s="3092">
        <f t="shared" si="195"/>
        <v>1127</v>
      </c>
      <c r="AM217" s="191">
        <v>1127</v>
      </c>
      <c r="AN217" s="191"/>
      <c r="AO217" s="191"/>
      <c r="AP217" s="3642">
        <f t="shared" si="196"/>
        <v>2117</v>
      </c>
      <c r="AQ217" s="3634">
        <v>2117</v>
      </c>
      <c r="AR217" s="1261"/>
      <c r="AS217" s="1261"/>
      <c r="AT217" s="1261">
        <f t="shared" si="197"/>
        <v>183</v>
      </c>
      <c r="AU217" s="1261">
        <v>183</v>
      </c>
      <c r="AV217" s="1261"/>
      <c r="AW217" s="1261">
        <v>0</v>
      </c>
      <c r="AX217" s="1261"/>
      <c r="AY217" s="1261">
        <f t="shared" si="198"/>
        <v>183</v>
      </c>
      <c r="AZ217" s="1261">
        <v>183</v>
      </c>
      <c r="BA217" s="1261"/>
      <c r="BB217" s="1261"/>
      <c r="BC217" s="1261"/>
      <c r="BD217" s="1261"/>
      <c r="BE217" s="1261"/>
      <c r="BF217" s="1261"/>
      <c r="BG217" s="3669">
        <v>183</v>
      </c>
      <c r="BH217" s="1667"/>
      <c r="BI217" s="191">
        <f t="shared" si="210"/>
        <v>990</v>
      </c>
      <c r="BJ217" s="196">
        <v>2022</v>
      </c>
      <c r="BK217" s="196" t="s">
        <v>2324</v>
      </c>
      <c r="BL217" s="199" t="s">
        <v>2327</v>
      </c>
      <c r="BM217" s="3155">
        <f t="shared" si="214"/>
        <v>100</v>
      </c>
      <c r="BN217" s="3155">
        <f t="shared" si="215"/>
        <v>100</v>
      </c>
      <c r="BO217" s="199" t="s">
        <v>40</v>
      </c>
      <c r="BP217" s="1659"/>
      <c r="BQ217" s="1370"/>
      <c r="BR217" s="1370"/>
      <c r="BS217" s="19"/>
      <c r="BT217" s="1370"/>
      <c r="BU217" s="1370"/>
      <c r="BV217" s="1370" t="s">
        <v>2498</v>
      </c>
      <c r="BW217" s="1370"/>
      <c r="BX217" s="19"/>
      <c r="BY217" s="65"/>
      <c r="BZ217" s="300"/>
      <c r="CA217" s="300"/>
      <c r="CB217" s="300"/>
      <c r="CC217" s="300"/>
    </row>
    <row r="218" spans="1:81" s="2355" customFormat="1" ht="39" customHeight="1">
      <c r="A218" s="2194" t="s">
        <v>48</v>
      </c>
      <c r="B218" s="3089" t="s">
        <v>960</v>
      </c>
      <c r="C218" s="3090" t="s">
        <v>832</v>
      </c>
      <c r="D218" s="3090" t="s">
        <v>961</v>
      </c>
      <c r="E218" s="3510" t="s">
        <v>305</v>
      </c>
      <c r="F218" s="3511" t="s">
        <v>962</v>
      </c>
      <c r="G218" s="3470">
        <v>2730</v>
      </c>
      <c r="H218" s="3470">
        <v>2730</v>
      </c>
      <c r="I218" s="1705"/>
      <c r="J218" s="1705"/>
      <c r="K218" s="3032">
        <v>2905</v>
      </c>
      <c r="L218" s="3032">
        <v>2730</v>
      </c>
      <c r="M218" s="191">
        <v>727</v>
      </c>
      <c r="N218" s="191">
        <v>450</v>
      </c>
      <c r="O218" s="196">
        <v>0</v>
      </c>
      <c r="P218" s="196"/>
      <c r="Q218" s="3091"/>
      <c r="R218" s="191"/>
      <c r="S218" s="191">
        <f t="shared" si="191"/>
        <v>1268</v>
      </c>
      <c r="T218" s="191">
        <v>1268</v>
      </c>
      <c r="U218" s="191"/>
      <c r="V218" s="191"/>
      <c r="W218" s="191"/>
      <c r="X218" s="191"/>
      <c r="Y218" s="191">
        <f t="shared" si="182"/>
        <v>1268</v>
      </c>
      <c r="Z218" s="191">
        <f t="shared" si="192"/>
        <v>0</v>
      </c>
      <c r="AA218" s="191"/>
      <c r="AB218" s="191"/>
      <c r="AC218" s="191"/>
      <c r="AD218" s="3092">
        <f t="shared" si="193"/>
        <v>0</v>
      </c>
      <c r="AE218" s="3092"/>
      <c r="AF218" s="191"/>
      <c r="AG218" s="191"/>
      <c r="AH218" s="3092">
        <f t="shared" si="194"/>
        <v>0</v>
      </c>
      <c r="AI218" s="3092"/>
      <c r="AJ218" s="191"/>
      <c r="AK218" s="191"/>
      <c r="AL218" s="3092">
        <f t="shared" si="195"/>
        <v>1268</v>
      </c>
      <c r="AM218" s="191">
        <v>1268</v>
      </c>
      <c r="AN218" s="191"/>
      <c r="AO218" s="191"/>
      <c r="AP218" s="3642">
        <f t="shared" si="196"/>
        <v>2518</v>
      </c>
      <c r="AQ218" s="3634">
        <v>2518</v>
      </c>
      <c r="AR218" s="1261"/>
      <c r="AS218" s="1261"/>
      <c r="AT218" s="1261">
        <f t="shared" si="197"/>
        <v>212</v>
      </c>
      <c r="AU218" s="1261">
        <v>212</v>
      </c>
      <c r="AV218" s="1261"/>
      <c r="AW218" s="1261">
        <v>0</v>
      </c>
      <c r="AX218" s="1261"/>
      <c r="AY218" s="1261">
        <f t="shared" si="198"/>
        <v>212</v>
      </c>
      <c r="AZ218" s="1261">
        <v>212</v>
      </c>
      <c r="BA218" s="1261"/>
      <c r="BB218" s="1261"/>
      <c r="BC218" s="1261"/>
      <c r="BD218" s="1261"/>
      <c r="BE218" s="1261"/>
      <c r="BF218" s="1261"/>
      <c r="BG218" s="3669">
        <v>212</v>
      </c>
      <c r="BH218" s="1667"/>
      <c r="BI218" s="191">
        <f t="shared" si="210"/>
        <v>1250</v>
      </c>
      <c r="BJ218" s="196">
        <v>2022</v>
      </c>
      <c r="BK218" s="196" t="s">
        <v>2324</v>
      </c>
      <c r="BL218" s="199" t="s">
        <v>2327</v>
      </c>
      <c r="BM218" s="3155">
        <f t="shared" si="214"/>
        <v>100</v>
      </c>
      <c r="BN218" s="3155">
        <f t="shared" si="215"/>
        <v>100</v>
      </c>
      <c r="BO218" s="199" t="s">
        <v>40</v>
      </c>
      <c r="BP218" s="1659"/>
      <c r="BQ218" s="1370"/>
      <c r="BR218" s="1370"/>
      <c r="BS218" s="19"/>
      <c r="BT218" s="1370"/>
      <c r="BU218" s="1370"/>
      <c r="BV218" s="1370" t="s">
        <v>2498</v>
      </c>
      <c r="BW218" s="1370"/>
      <c r="BX218" s="19"/>
      <c r="BY218" s="65"/>
      <c r="BZ218" s="300"/>
      <c r="CA218" s="300"/>
      <c r="CB218" s="300"/>
      <c r="CC218" s="300"/>
    </row>
    <row r="219" spans="1:81" s="2355" customFormat="1" ht="54.75" customHeight="1">
      <c r="A219" s="2194" t="s">
        <v>50</v>
      </c>
      <c r="B219" s="3089" t="s">
        <v>963</v>
      </c>
      <c r="C219" s="3090" t="s">
        <v>845</v>
      </c>
      <c r="D219" s="3090" t="s">
        <v>964</v>
      </c>
      <c r="E219" s="3510" t="s">
        <v>305</v>
      </c>
      <c r="F219" s="3511" t="s">
        <v>965</v>
      </c>
      <c r="G219" s="3512">
        <v>2906</v>
      </c>
      <c r="H219" s="3470">
        <v>2906</v>
      </c>
      <c r="I219" s="1705"/>
      <c r="J219" s="1705"/>
      <c r="K219" s="3032">
        <v>2906</v>
      </c>
      <c r="L219" s="3032">
        <v>2906</v>
      </c>
      <c r="M219" s="191">
        <v>1421</v>
      </c>
      <c r="N219" s="191">
        <v>667</v>
      </c>
      <c r="O219" s="196">
        <v>296.91300000000001</v>
      </c>
      <c r="P219" s="196">
        <v>296.91300000000001</v>
      </c>
      <c r="Q219" s="3091"/>
      <c r="R219" s="191"/>
      <c r="S219" s="191">
        <f t="shared" si="191"/>
        <v>1556</v>
      </c>
      <c r="T219" s="191">
        <v>1556</v>
      </c>
      <c r="U219" s="191"/>
      <c r="V219" s="191"/>
      <c r="W219" s="191"/>
      <c r="X219" s="191"/>
      <c r="Y219" s="191">
        <f t="shared" si="182"/>
        <v>1556</v>
      </c>
      <c r="Z219" s="191">
        <f t="shared" si="192"/>
        <v>296.91300000000001</v>
      </c>
      <c r="AA219" s="191">
        <v>296.91300000000001</v>
      </c>
      <c r="AB219" s="191"/>
      <c r="AC219" s="191"/>
      <c r="AD219" s="3092">
        <f t="shared" si="193"/>
        <v>667.4</v>
      </c>
      <c r="AE219" s="3092">
        <v>667.4</v>
      </c>
      <c r="AF219" s="191"/>
      <c r="AG219" s="191"/>
      <c r="AH219" s="3092">
        <f t="shared" si="194"/>
        <v>296.91300000000001</v>
      </c>
      <c r="AI219" s="3092">
        <v>296.91300000000001</v>
      </c>
      <c r="AJ219" s="191"/>
      <c r="AK219" s="191"/>
      <c r="AL219" s="3092">
        <f t="shared" si="195"/>
        <v>1556</v>
      </c>
      <c r="AM219" s="191">
        <v>1556</v>
      </c>
      <c r="AN219" s="191"/>
      <c r="AO219" s="191"/>
      <c r="AP219" s="3642">
        <f t="shared" si="196"/>
        <v>2806</v>
      </c>
      <c r="AQ219" s="3634">
        <v>2806</v>
      </c>
      <c r="AR219" s="1261"/>
      <c r="AS219" s="1261"/>
      <c r="AT219" s="1261">
        <f t="shared" si="197"/>
        <v>100</v>
      </c>
      <c r="AU219" s="1261">
        <v>100</v>
      </c>
      <c r="AV219" s="1261"/>
      <c r="AW219" s="1261">
        <v>0</v>
      </c>
      <c r="AX219" s="1261"/>
      <c r="AY219" s="1261">
        <f t="shared" si="198"/>
        <v>100</v>
      </c>
      <c r="AZ219" s="1261">
        <v>100</v>
      </c>
      <c r="BA219" s="1261"/>
      <c r="BB219" s="1261"/>
      <c r="BC219" s="1261"/>
      <c r="BD219" s="1261"/>
      <c r="BE219" s="1261"/>
      <c r="BF219" s="1261"/>
      <c r="BG219" s="3669">
        <v>100</v>
      </c>
      <c r="BH219" s="1667"/>
      <c r="BI219" s="191">
        <f t="shared" si="210"/>
        <v>1250</v>
      </c>
      <c r="BJ219" s="196">
        <v>2022</v>
      </c>
      <c r="BK219" s="196" t="s">
        <v>2324</v>
      </c>
      <c r="BL219" s="199" t="s">
        <v>2327</v>
      </c>
      <c r="BM219" s="3155">
        <f t="shared" si="214"/>
        <v>100</v>
      </c>
      <c r="BN219" s="3155">
        <f t="shared" si="215"/>
        <v>100</v>
      </c>
      <c r="BO219" s="199" t="s">
        <v>40</v>
      </c>
      <c r="BP219" s="1659"/>
      <c r="BQ219" s="1370"/>
      <c r="BR219" s="1370"/>
      <c r="BS219" s="19"/>
      <c r="BT219" s="1370"/>
      <c r="BU219" s="1370"/>
      <c r="BV219" s="1370" t="s">
        <v>2498</v>
      </c>
      <c r="BW219" s="1370"/>
      <c r="BX219" s="19"/>
      <c r="BY219" s="65"/>
      <c r="BZ219" s="300"/>
      <c r="CA219" s="300"/>
      <c r="CB219" s="300"/>
      <c r="CC219" s="300"/>
    </row>
    <row r="220" spans="1:81" s="2368" customFormat="1" ht="34.5" customHeight="1">
      <c r="A220" s="2220" t="s">
        <v>74</v>
      </c>
      <c r="B220" s="2301" t="s">
        <v>2468</v>
      </c>
      <c r="C220" s="2306"/>
      <c r="D220" s="2306"/>
      <c r="E220" s="3513"/>
      <c r="F220" s="3514"/>
      <c r="G220" s="3515"/>
      <c r="H220" s="3483"/>
      <c r="I220" s="2305"/>
      <c r="J220" s="2305"/>
      <c r="K220" s="2047"/>
      <c r="L220" s="2047"/>
      <c r="M220" s="193"/>
      <c r="N220" s="193"/>
      <c r="O220" s="1892"/>
      <c r="P220" s="1892"/>
      <c r="Q220" s="3255"/>
      <c r="R220" s="193"/>
      <c r="S220" s="193"/>
      <c r="T220" s="193"/>
      <c r="U220" s="193"/>
      <c r="V220" s="193"/>
      <c r="W220" s="193"/>
      <c r="X220" s="193"/>
      <c r="Y220" s="193">
        <f t="shared" si="182"/>
        <v>0</v>
      </c>
      <c r="Z220" s="193"/>
      <c r="AA220" s="193"/>
      <c r="AB220" s="193"/>
      <c r="AC220" s="193"/>
      <c r="AD220" s="3256"/>
      <c r="AE220" s="3256"/>
      <c r="AF220" s="193"/>
      <c r="AG220" s="193"/>
      <c r="AH220" s="3256"/>
      <c r="AI220" s="3256"/>
      <c r="AJ220" s="193"/>
      <c r="AK220" s="193"/>
      <c r="AL220" s="3256"/>
      <c r="AM220" s="193"/>
      <c r="AN220" s="193"/>
      <c r="AO220" s="193"/>
      <c r="AP220" s="3643"/>
      <c r="AQ220" s="3644"/>
      <c r="AR220" s="1260"/>
      <c r="AS220" s="1260"/>
      <c r="AT220" s="1260"/>
      <c r="AU220" s="1260"/>
      <c r="AV220" s="1260"/>
      <c r="AW220" s="1260"/>
      <c r="AX220" s="1260"/>
      <c r="AY220" s="1260"/>
      <c r="AZ220" s="1260"/>
      <c r="BA220" s="1260"/>
      <c r="BB220" s="1260"/>
      <c r="BC220" s="1260"/>
      <c r="BD220" s="1260"/>
      <c r="BE220" s="1260"/>
      <c r="BF220" s="1260"/>
      <c r="BG220" s="3668">
        <v>1217</v>
      </c>
      <c r="BH220" s="1655"/>
      <c r="BI220" s="2050"/>
      <c r="BJ220" s="2051"/>
      <c r="BK220" s="2051"/>
      <c r="BL220" s="3159"/>
      <c r="BM220" s="3157"/>
      <c r="BN220" s="3157"/>
      <c r="BO220" s="3159" t="s">
        <v>2327</v>
      </c>
      <c r="BP220" s="2968"/>
      <c r="BQ220" s="3002"/>
      <c r="BR220" s="3002"/>
      <c r="BS220" s="2053"/>
      <c r="BT220" s="3002"/>
      <c r="BU220" s="3002"/>
      <c r="BV220" s="1370" t="s">
        <v>2498</v>
      </c>
      <c r="BW220" s="3002"/>
      <c r="BX220" s="2053"/>
      <c r="BY220" s="2999"/>
      <c r="BZ220" s="2999"/>
      <c r="CA220" s="2999"/>
      <c r="CB220" s="2999"/>
      <c r="CC220" s="2999"/>
    </row>
    <row r="221" spans="1:81" s="28" customFormat="1" ht="28.5" customHeight="1">
      <c r="A221" s="2195" t="s">
        <v>60</v>
      </c>
      <c r="B221" s="2133" t="s">
        <v>61</v>
      </c>
      <c r="C221" s="1653"/>
      <c r="D221" s="1653"/>
      <c r="E221" s="1504"/>
      <c r="F221" s="1504"/>
      <c r="G221" s="1453">
        <f>G222+G225</f>
        <v>4973</v>
      </c>
      <c r="H221" s="1453">
        <f t="shared" ref="H221:BG221" si="216">H222+H225</f>
        <v>4973</v>
      </c>
      <c r="I221" s="1655">
        <f t="shared" si="216"/>
        <v>0</v>
      </c>
      <c r="J221" s="1655">
        <f t="shared" si="216"/>
        <v>0</v>
      </c>
      <c r="K221" s="1655">
        <f t="shared" si="216"/>
        <v>5879</v>
      </c>
      <c r="L221" s="1655">
        <f t="shared" si="216"/>
        <v>5879</v>
      </c>
      <c r="M221" s="1655">
        <f t="shared" si="216"/>
        <v>417</v>
      </c>
      <c r="N221" s="1655">
        <f t="shared" si="216"/>
        <v>417</v>
      </c>
      <c r="O221" s="1655">
        <f t="shared" si="216"/>
        <v>0</v>
      </c>
      <c r="P221" s="1655">
        <f t="shared" si="216"/>
        <v>0</v>
      </c>
      <c r="Q221" s="1655">
        <f t="shared" si="216"/>
        <v>0</v>
      </c>
      <c r="R221" s="1655">
        <f t="shared" si="216"/>
        <v>0</v>
      </c>
      <c r="S221" s="1655">
        <f t="shared" si="216"/>
        <v>3740</v>
      </c>
      <c r="T221" s="1655">
        <f t="shared" si="216"/>
        <v>3740</v>
      </c>
      <c r="U221" s="1655">
        <f t="shared" si="216"/>
        <v>0</v>
      </c>
      <c r="V221" s="1655">
        <f t="shared" si="216"/>
        <v>0</v>
      </c>
      <c r="W221" s="1655"/>
      <c r="X221" s="1655"/>
      <c r="Y221" s="1655">
        <f t="shared" si="182"/>
        <v>3740</v>
      </c>
      <c r="Z221" s="1655">
        <f t="shared" si="216"/>
        <v>0</v>
      </c>
      <c r="AA221" s="1655">
        <f t="shared" si="216"/>
        <v>0</v>
      </c>
      <c r="AB221" s="1655">
        <f t="shared" si="216"/>
        <v>0</v>
      </c>
      <c r="AC221" s="1655">
        <f t="shared" si="216"/>
        <v>0</v>
      </c>
      <c r="AD221" s="1655">
        <f t="shared" si="216"/>
        <v>138.87700000000001</v>
      </c>
      <c r="AE221" s="1655">
        <f t="shared" si="216"/>
        <v>138.87700000000001</v>
      </c>
      <c r="AF221" s="1655">
        <f t="shared" si="216"/>
        <v>0</v>
      </c>
      <c r="AG221" s="1655">
        <f t="shared" si="216"/>
        <v>0</v>
      </c>
      <c r="AH221" s="1655">
        <f t="shared" si="216"/>
        <v>0</v>
      </c>
      <c r="AI221" s="1655">
        <f t="shared" si="216"/>
        <v>0</v>
      </c>
      <c r="AJ221" s="1655">
        <f t="shared" si="216"/>
        <v>0</v>
      </c>
      <c r="AK221" s="1655">
        <f t="shared" si="216"/>
        <v>0</v>
      </c>
      <c r="AL221" s="1655">
        <f t="shared" si="216"/>
        <v>3740</v>
      </c>
      <c r="AM221" s="1655">
        <f t="shared" si="216"/>
        <v>3740</v>
      </c>
      <c r="AN221" s="1655">
        <f t="shared" si="216"/>
        <v>0</v>
      </c>
      <c r="AO221" s="1655">
        <f t="shared" si="216"/>
        <v>0</v>
      </c>
      <c r="AP221" s="1453">
        <f t="shared" si="216"/>
        <v>3859.5070000000001</v>
      </c>
      <c r="AQ221" s="1453">
        <f t="shared" si="216"/>
        <v>3859.5070000000001</v>
      </c>
      <c r="AR221" s="1656">
        <f t="shared" si="216"/>
        <v>0</v>
      </c>
      <c r="AS221" s="1656">
        <f t="shared" si="216"/>
        <v>0</v>
      </c>
      <c r="AT221" s="1656">
        <f t="shared" si="216"/>
        <v>1113.4929999999999</v>
      </c>
      <c r="AU221" s="1656">
        <f t="shared" si="216"/>
        <v>1113.4929999999999</v>
      </c>
      <c r="AV221" s="1656">
        <f t="shared" si="216"/>
        <v>0</v>
      </c>
      <c r="AW221" s="1656">
        <f t="shared" si="216"/>
        <v>0</v>
      </c>
      <c r="AX221" s="1656">
        <f t="shared" si="216"/>
        <v>0</v>
      </c>
      <c r="AY221" s="1656">
        <f t="shared" si="216"/>
        <v>1113.4929999999999</v>
      </c>
      <c r="AZ221" s="1656">
        <f t="shared" si="216"/>
        <v>1113.4929999999999</v>
      </c>
      <c r="BA221" s="1656">
        <f t="shared" si="216"/>
        <v>0</v>
      </c>
      <c r="BB221" s="1656">
        <f t="shared" si="216"/>
        <v>0</v>
      </c>
      <c r="BC221" s="1656">
        <f t="shared" si="216"/>
        <v>0</v>
      </c>
      <c r="BD221" s="1656">
        <f t="shared" si="216"/>
        <v>0</v>
      </c>
      <c r="BE221" s="1656">
        <f t="shared" si="216"/>
        <v>0</v>
      </c>
      <c r="BF221" s="1656">
        <f t="shared" si="216"/>
        <v>0</v>
      </c>
      <c r="BG221" s="3668">
        <f t="shared" si="216"/>
        <v>2175</v>
      </c>
      <c r="BH221" s="1655">
        <f>'PL 3 PB DATP'!H43</f>
        <v>2175</v>
      </c>
      <c r="BI221" s="1655">
        <f>SUM(BI222:BI224)</f>
        <v>119.50700000000006</v>
      </c>
      <c r="BJ221" s="1658"/>
      <c r="BK221" s="1658"/>
      <c r="BL221" s="1658"/>
      <c r="BM221" s="1669"/>
      <c r="BN221" s="1669"/>
      <c r="BO221" s="1658"/>
      <c r="BP221" s="1659"/>
      <c r="BQ221" s="1370"/>
      <c r="BR221" s="1370"/>
      <c r="BS221" s="19"/>
      <c r="BT221" s="1370"/>
      <c r="BU221" s="1370"/>
      <c r="BV221" s="1370" t="s">
        <v>2498</v>
      </c>
      <c r="BW221" s="1370"/>
      <c r="BX221" s="1660">
        <f>BH221-BG221</f>
        <v>0</v>
      </c>
      <c r="BY221" s="53"/>
    </row>
    <row r="222" spans="1:81" s="310" customFormat="1" ht="27.75" customHeight="1">
      <c r="A222" s="2220" t="s">
        <v>73</v>
      </c>
      <c r="B222" s="1962" t="s">
        <v>2420</v>
      </c>
      <c r="C222" s="1653"/>
      <c r="D222" s="1653"/>
      <c r="E222" s="1504"/>
      <c r="F222" s="1504"/>
      <c r="G222" s="3489">
        <f>SUM(G223:G224)</f>
        <v>4973</v>
      </c>
      <c r="H222" s="3489">
        <f t="shared" ref="H222:BG222" si="217">SUM(H223:H224)</f>
        <v>4973</v>
      </c>
      <c r="I222" s="3050">
        <f t="shared" si="217"/>
        <v>0</v>
      </c>
      <c r="J222" s="3050">
        <f t="shared" si="217"/>
        <v>0</v>
      </c>
      <c r="K222" s="3050">
        <f t="shared" si="217"/>
        <v>5879</v>
      </c>
      <c r="L222" s="3050">
        <f t="shared" si="217"/>
        <v>5879</v>
      </c>
      <c r="M222" s="3050">
        <f t="shared" si="217"/>
        <v>417</v>
      </c>
      <c r="N222" s="3050">
        <f t="shared" si="217"/>
        <v>417</v>
      </c>
      <c r="O222" s="3050">
        <f t="shared" si="217"/>
        <v>0</v>
      </c>
      <c r="P222" s="3050">
        <f t="shared" si="217"/>
        <v>0</v>
      </c>
      <c r="Q222" s="3050">
        <f t="shared" si="217"/>
        <v>0</v>
      </c>
      <c r="R222" s="3050">
        <f t="shared" si="217"/>
        <v>0</v>
      </c>
      <c r="S222" s="3050">
        <f t="shared" si="217"/>
        <v>3740</v>
      </c>
      <c r="T222" s="3050">
        <f t="shared" si="217"/>
        <v>3740</v>
      </c>
      <c r="U222" s="3050">
        <f t="shared" si="217"/>
        <v>0</v>
      </c>
      <c r="V222" s="3050">
        <f t="shared" si="217"/>
        <v>0</v>
      </c>
      <c r="W222" s="3050"/>
      <c r="X222" s="3050"/>
      <c r="Y222" s="3050">
        <f t="shared" si="182"/>
        <v>3740</v>
      </c>
      <c r="Z222" s="3050">
        <f t="shared" si="217"/>
        <v>0</v>
      </c>
      <c r="AA222" s="3050">
        <f t="shared" si="217"/>
        <v>0</v>
      </c>
      <c r="AB222" s="3050">
        <f t="shared" si="217"/>
        <v>0</v>
      </c>
      <c r="AC222" s="3050">
        <f t="shared" si="217"/>
        <v>0</v>
      </c>
      <c r="AD222" s="3050">
        <f t="shared" si="217"/>
        <v>138.87700000000001</v>
      </c>
      <c r="AE222" s="3050">
        <f t="shared" si="217"/>
        <v>138.87700000000001</v>
      </c>
      <c r="AF222" s="3050">
        <f t="shared" si="217"/>
        <v>0</v>
      </c>
      <c r="AG222" s="3050">
        <f t="shared" si="217"/>
        <v>0</v>
      </c>
      <c r="AH222" s="3050">
        <f t="shared" si="217"/>
        <v>0</v>
      </c>
      <c r="AI222" s="3050">
        <f t="shared" si="217"/>
        <v>0</v>
      </c>
      <c r="AJ222" s="3050">
        <f t="shared" si="217"/>
        <v>0</v>
      </c>
      <c r="AK222" s="3050">
        <f t="shared" si="217"/>
        <v>0</v>
      </c>
      <c r="AL222" s="3050">
        <f t="shared" si="217"/>
        <v>3740</v>
      </c>
      <c r="AM222" s="3050">
        <f t="shared" si="217"/>
        <v>3740</v>
      </c>
      <c r="AN222" s="3050">
        <f t="shared" si="217"/>
        <v>0</v>
      </c>
      <c r="AO222" s="3050">
        <f t="shared" si="217"/>
        <v>0</v>
      </c>
      <c r="AP222" s="3489">
        <f t="shared" si="217"/>
        <v>3859.5070000000001</v>
      </c>
      <c r="AQ222" s="3489">
        <f t="shared" si="217"/>
        <v>3859.5070000000001</v>
      </c>
      <c r="AR222" s="3294">
        <f t="shared" si="217"/>
        <v>0</v>
      </c>
      <c r="AS222" s="3294">
        <f t="shared" si="217"/>
        <v>0</v>
      </c>
      <c r="AT222" s="3294">
        <f t="shared" si="217"/>
        <v>1113.4929999999999</v>
      </c>
      <c r="AU222" s="3294">
        <f t="shared" si="217"/>
        <v>1113.4929999999999</v>
      </c>
      <c r="AV222" s="3294">
        <f t="shared" si="217"/>
        <v>0</v>
      </c>
      <c r="AW222" s="3294">
        <f t="shared" si="217"/>
        <v>0</v>
      </c>
      <c r="AX222" s="3294">
        <f t="shared" si="217"/>
        <v>0</v>
      </c>
      <c r="AY222" s="3294">
        <f t="shared" si="217"/>
        <v>1113.4929999999999</v>
      </c>
      <c r="AZ222" s="3294">
        <f t="shared" si="217"/>
        <v>1113.4929999999999</v>
      </c>
      <c r="BA222" s="3294">
        <f t="shared" si="217"/>
        <v>0</v>
      </c>
      <c r="BB222" s="3294">
        <f t="shared" si="217"/>
        <v>0</v>
      </c>
      <c r="BC222" s="3294">
        <f t="shared" si="217"/>
        <v>0</v>
      </c>
      <c r="BD222" s="3294">
        <f t="shared" si="217"/>
        <v>0</v>
      </c>
      <c r="BE222" s="3294">
        <f t="shared" si="217"/>
        <v>0</v>
      </c>
      <c r="BF222" s="3294">
        <f t="shared" si="217"/>
        <v>0</v>
      </c>
      <c r="BG222" s="3676">
        <f t="shared" si="217"/>
        <v>1113</v>
      </c>
      <c r="BH222" s="1655"/>
      <c r="BI222" s="1718"/>
      <c r="BJ222" s="1719"/>
      <c r="BK222" s="1719"/>
      <c r="BL222" s="1719"/>
      <c r="BM222" s="1692">
        <f t="shared" si="214"/>
        <v>99.990086466921369</v>
      </c>
      <c r="BN222" s="1692">
        <f t="shared" si="215"/>
        <v>99.955724912505076</v>
      </c>
      <c r="BO222" s="1719"/>
      <c r="BP222" s="1943"/>
      <c r="BQ222" s="2904"/>
      <c r="BR222" s="2904"/>
      <c r="BS222" s="1617"/>
      <c r="BT222" s="2904"/>
      <c r="BU222" s="2904"/>
      <c r="BV222" s="1370" t="s">
        <v>2498</v>
      </c>
      <c r="BW222" s="2904"/>
      <c r="BX222" s="2126"/>
      <c r="BY222" s="1682"/>
    </row>
    <row r="223" spans="1:81" s="2492" customFormat="1" ht="36.75" customHeight="1">
      <c r="A223" s="2194" t="s">
        <v>46</v>
      </c>
      <c r="B223" s="2975" t="s">
        <v>611</v>
      </c>
      <c r="C223" s="1674" t="s">
        <v>513</v>
      </c>
      <c r="D223" s="1674" t="s">
        <v>612</v>
      </c>
      <c r="E223" s="1411" t="s">
        <v>237</v>
      </c>
      <c r="F223" s="1411" t="s">
        <v>613</v>
      </c>
      <c r="G223" s="3484">
        <f>H223+I223+J223</f>
        <v>2000</v>
      </c>
      <c r="H223" s="3487">
        <v>2000</v>
      </c>
      <c r="I223" s="3029"/>
      <c r="J223" s="3029"/>
      <c r="K223" s="1761">
        <v>2906</v>
      </c>
      <c r="L223" s="1761">
        <v>2906</v>
      </c>
      <c r="M223" s="3094">
        <v>146</v>
      </c>
      <c r="N223" s="3094">
        <v>146</v>
      </c>
      <c r="O223" s="1863">
        <f t="shared" ref="O223:O224" si="218">P223+Q223+R223</f>
        <v>0</v>
      </c>
      <c r="P223" s="1712"/>
      <c r="Q223" s="1712"/>
      <c r="R223" s="1712"/>
      <c r="S223" s="1863">
        <f t="shared" si="191"/>
        <v>1800</v>
      </c>
      <c r="T223" s="3094">
        <v>1800</v>
      </c>
      <c r="U223" s="1712"/>
      <c r="V223" s="1712"/>
      <c r="W223" s="1712"/>
      <c r="X223" s="1712"/>
      <c r="Y223" s="1712">
        <f t="shared" si="182"/>
        <v>1800</v>
      </c>
      <c r="Z223" s="1863">
        <f t="shared" si="192"/>
        <v>0</v>
      </c>
      <c r="AA223" s="3094"/>
      <c r="AB223" s="1712"/>
      <c r="AC223" s="1712"/>
      <c r="AD223" s="1863">
        <f t="shared" si="193"/>
        <v>138.87700000000001</v>
      </c>
      <c r="AE223" s="1863">
        <v>138.87700000000001</v>
      </c>
      <c r="AF223" s="1712"/>
      <c r="AG223" s="1712"/>
      <c r="AH223" s="1863">
        <f t="shared" si="194"/>
        <v>0</v>
      </c>
      <c r="AI223" s="1712"/>
      <c r="AJ223" s="1712"/>
      <c r="AK223" s="1712"/>
      <c r="AL223" s="1863">
        <f t="shared" si="195"/>
        <v>1800</v>
      </c>
      <c r="AM223" s="1712">
        <f>T223</f>
        <v>1800</v>
      </c>
      <c r="AN223" s="1712"/>
      <c r="AO223" s="1712"/>
      <c r="AP223" s="3484">
        <v>1919.5070000000001</v>
      </c>
      <c r="AQ223" s="3472">
        <v>1919.5070000000001</v>
      </c>
      <c r="AR223" s="1713"/>
      <c r="AS223" s="1713"/>
      <c r="AT223" s="3291">
        <f t="shared" si="197"/>
        <v>80.492999999999938</v>
      </c>
      <c r="AU223" s="3290">
        <f>H223-AQ223</f>
        <v>80.492999999999938</v>
      </c>
      <c r="AV223" s="1713"/>
      <c r="AW223" s="1713"/>
      <c r="AX223" s="1713"/>
      <c r="AY223" s="3291">
        <v>80.492999999999938</v>
      </c>
      <c r="AZ223" s="1713">
        <v>80.492999999999938</v>
      </c>
      <c r="BA223" s="1713"/>
      <c r="BB223" s="1713"/>
      <c r="BC223" s="1713"/>
      <c r="BD223" s="1713"/>
      <c r="BE223" s="1713"/>
      <c r="BF223" s="1713"/>
      <c r="BG223" s="3672">
        <v>80</v>
      </c>
      <c r="BH223" s="1712"/>
      <c r="BI223" s="1712">
        <f t="shared" si="210"/>
        <v>119.50700000000006</v>
      </c>
      <c r="BJ223" s="3151">
        <v>2023</v>
      </c>
      <c r="BK223" s="3151" t="s">
        <v>2322</v>
      </c>
      <c r="BL223" s="3151" t="s">
        <v>2327</v>
      </c>
      <c r="BM223" s="1669">
        <f t="shared" si="214"/>
        <v>99.975350000000006</v>
      </c>
      <c r="BN223" s="1669">
        <f t="shared" si="215"/>
        <v>99.387524381002152</v>
      </c>
      <c r="BO223" s="3151" t="s">
        <v>62</v>
      </c>
      <c r="BP223" s="2957"/>
      <c r="BQ223" s="2958"/>
      <c r="BR223" s="2958">
        <v>200</v>
      </c>
      <c r="BS223" s="3383" t="s">
        <v>2327</v>
      </c>
      <c r="BT223" s="2958" t="s">
        <v>2535</v>
      </c>
      <c r="BU223" s="2958"/>
      <c r="BV223" s="1370" t="s">
        <v>2498</v>
      </c>
      <c r="BW223" s="2958"/>
      <c r="BX223" s="3005"/>
      <c r="BY223" s="2991"/>
      <c r="BZ223" s="552"/>
      <c r="CA223" s="552"/>
      <c r="CB223" s="552"/>
      <c r="CC223" s="552"/>
    </row>
    <row r="224" spans="1:81" s="2492" customFormat="1" ht="36.75" customHeight="1">
      <c r="A224" s="2194" t="s">
        <v>48</v>
      </c>
      <c r="B224" s="2975" t="s">
        <v>614</v>
      </c>
      <c r="C224" s="1674" t="s">
        <v>615</v>
      </c>
      <c r="D224" s="1674" t="s">
        <v>616</v>
      </c>
      <c r="E224" s="1411" t="s">
        <v>237</v>
      </c>
      <c r="F224" s="1411" t="s">
        <v>617</v>
      </c>
      <c r="G224" s="3484">
        <f>H224+I224+J224</f>
        <v>2973</v>
      </c>
      <c r="H224" s="3487">
        <v>2973</v>
      </c>
      <c r="I224" s="3029"/>
      <c r="J224" s="3029"/>
      <c r="K224" s="1761">
        <v>2973</v>
      </c>
      <c r="L224" s="1761">
        <v>2973</v>
      </c>
      <c r="M224" s="3094">
        <v>271</v>
      </c>
      <c r="N224" s="3094">
        <v>271</v>
      </c>
      <c r="O224" s="1863">
        <f t="shared" si="218"/>
        <v>0</v>
      </c>
      <c r="P224" s="1712"/>
      <c r="Q224" s="1712"/>
      <c r="R224" s="1712"/>
      <c r="S224" s="1863">
        <f t="shared" si="191"/>
        <v>1940</v>
      </c>
      <c r="T224" s="3094">
        <v>1940</v>
      </c>
      <c r="U224" s="1712"/>
      <c r="V224" s="1712"/>
      <c r="W224" s="1712"/>
      <c r="X224" s="1712"/>
      <c r="Y224" s="1712">
        <f t="shared" si="182"/>
        <v>1940</v>
      </c>
      <c r="Z224" s="1863">
        <f t="shared" si="192"/>
        <v>0</v>
      </c>
      <c r="AA224" s="3094"/>
      <c r="AB224" s="1712"/>
      <c r="AC224" s="1712"/>
      <c r="AD224" s="1863">
        <f t="shared" si="193"/>
        <v>0</v>
      </c>
      <c r="AE224" s="1863">
        <v>0</v>
      </c>
      <c r="AF224" s="1712"/>
      <c r="AG224" s="1712"/>
      <c r="AH224" s="1863">
        <f t="shared" si="194"/>
        <v>0</v>
      </c>
      <c r="AI224" s="1712"/>
      <c r="AJ224" s="1712"/>
      <c r="AK224" s="1712"/>
      <c r="AL224" s="1863">
        <f t="shared" si="195"/>
        <v>1940</v>
      </c>
      <c r="AM224" s="1712">
        <f>T224</f>
        <v>1940</v>
      </c>
      <c r="AN224" s="1712"/>
      <c r="AO224" s="1712"/>
      <c r="AP224" s="3484">
        <f t="shared" si="196"/>
        <v>1940</v>
      </c>
      <c r="AQ224" s="3472">
        <v>1940</v>
      </c>
      <c r="AR224" s="1713"/>
      <c r="AS224" s="1713"/>
      <c r="AT224" s="3291">
        <f t="shared" si="197"/>
        <v>1033</v>
      </c>
      <c r="AU224" s="3290">
        <f t="shared" ref="AU224" si="219">L224-AQ224</f>
        <v>1033</v>
      </c>
      <c r="AV224" s="1713"/>
      <c r="AW224" s="1713"/>
      <c r="AX224" s="1713"/>
      <c r="AY224" s="3291">
        <v>1033</v>
      </c>
      <c r="AZ224" s="1713">
        <v>1033</v>
      </c>
      <c r="BA224" s="1713"/>
      <c r="BB224" s="1713"/>
      <c r="BC224" s="1713"/>
      <c r="BD224" s="1713"/>
      <c r="BE224" s="1713"/>
      <c r="BF224" s="1713"/>
      <c r="BG224" s="3672">
        <v>1033</v>
      </c>
      <c r="BH224" s="1712"/>
      <c r="BI224" s="1712">
        <f t="shared" si="210"/>
        <v>0</v>
      </c>
      <c r="BJ224" s="3151">
        <v>2023</v>
      </c>
      <c r="BK224" s="3151" t="s">
        <v>2322</v>
      </c>
      <c r="BL224" s="3151" t="s">
        <v>2327</v>
      </c>
      <c r="BM224" s="1669">
        <f t="shared" si="214"/>
        <v>100</v>
      </c>
      <c r="BN224" s="1669">
        <f t="shared" si="215"/>
        <v>100</v>
      </c>
      <c r="BO224" s="3151" t="s">
        <v>62</v>
      </c>
      <c r="BP224" s="2957"/>
      <c r="BQ224" s="2958"/>
      <c r="BR224" s="2958"/>
      <c r="BS224" s="19"/>
      <c r="BT224" s="2958"/>
      <c r="BU224" s="2958"/>
      <c r="BV224" s="1370" t="s">
        <v>2498</v>
      </c>
      <c r="BW224" s="2958"/>
      <c r="BX224" s="3005"/>
      <c r="BY224" s="2991"/>
      <c r="BZ224" s="552"/>
      <c r="CA224" s="552"/>
      <c r="CB224" s="552"/>
      <c r="CC224" s="552"/>
    </row>
    <row r="225" spans="1:81" s="2498" customFormat="1" ht="27.75" customHeight="1">
      <c r="A225" s="2220" t="s">
        <v>74</v>
      </c>
      <c r="B225" s="1962" t="s">
        <v>2468</v>
      </c>
      <c r="C225" s="71"/>
      <c r="D225" s="71"/>
      <c r="E225" s="1504"/>
      <c r="F225" s="1504"/>
      <c r="G225" s="3485"/>
      <c r="H225" s="3489"/>
      <c r="I225" s="3029"/>
      <c r="J225" s="3029"/>
      <c r="K225" s="3050"/>
      <c r="L225" s="3050"/>
      <c r="M225" s="3257"/>
      <c r="N225" s="3257"/>
      <c r="O225" s="1603"/>
      <c r="P225" s="1718"/>
      <c r="Q225" s="1718"/>
      <c r="R225" s="1718"/>
      <c r="S225" s="1603"/>
      <c r="T225" s="3257"/>
      <c r="U225" s="1718"/>
      <c r="V225" s="1718"/>
      <c r="W225" s="1718"/>
      <c r="X225" s="1718"/>
      <c r="Y225" s="1718">
        <f t="shared" si="182"/>
        <v>0</v>
      </c>
      <c r="Z225" s="1603"/>
      <c r="AA225" s="3257"/>
      <c r="AB225" s="1718"/>
      <c r="AC225" s="1718"/>
      <c r="AD225" s="1603"/>
      <c r="AE225" s="1603"/>
      <c r="AF225" s="1718"/>
      <c r="AG225" s="1718"/>
      <c r="AH225" s="1603"/>
      <c r="AI225" s="1718"/>
      <c r="AJ225" s="1718"/>
      <c r="AK225" s="1718"/>
      <c r="AL225" s="1603"/>
      <c r="AM225" s="1718"/>
      <c r="AN225" s="1718"/>
      <c r="AO225" s="1718"/>
      <c r="AP225" s="3485"/>
      <c r="AQ225" s="3471"/>
      <c r="AR225" s="3285"/>
      <c r="AS225" s="3285"/>
      <c r="AT225" s="3292"/>
      <c r="AU225" s="3310"/>
      <c r="AV225" s="3285"/>
      <c r="AW225" s="3285"/>
      <c r="AX225" s="3285"/>
      <c r="AY225" s="3292"/>
      <c r="AZ225" s="3285"/>
      <c r="BA225" s="3285"/>
      <c r="BB225" s="3285"/>
      <c r="BC225" s="3285"/>
      <c r="BD225" s="3285"/>
      <c r="BE225" s="3285"/>
      <c r="BF225" s="3285"/>
      <c r="BG225" s="3671">
        <v>1062</v>
      </c>
      <c r="BH225" s="1718"/>
      <c r="BI225" s="1968"/>
      <c r="BJ225" s="3152"/>
      <c r="BK225" s="3152"/>
      <c r="BL225" s="3152"/>
      <c r="BM225" s="3150"/>
      <c r="BN225" s="3150"/>
      <c r="BO225" s="3152" t="s">
        <v>2327</v>
      </c>
      <c r="BP225" s="2960"/>
      <c r="BQ225" s="3006"/>
      <c r="BR225" s="3006">
        <v>844</v>
      </c>
      <c r="BS225" s="3383" t="s">
        <v>2327</v>
      </c>
      <c r="BT225" s="3006"/>
      <c r="BU225" s="3006"/>
      <c r="BV225" s="1370" t="s">
        <v>2498</v>
      </c>
      <c r="BW225" s="3006"/>
      <c r="BX225" s="3007"/>
      <c r="BY225" s="43"/>
      <c r="BZ225" s="43"/>
      <c r="CA225" s="43"/>
      <c r="CB225" s="43"/>
      <c r="CC225" s="43"/>
    </row>
    <row r="226" spans="1:81" s="43" customFormat="1" ht="54" customHeight="1">
      <c r="A226" s="2195" t="s">
        <v>44</v>
      </c>
      <c r="B226" s="2133" t="s">
        <v>80</v>
      </c>
      <c r="C226" s="1653"/>
      <c r="D226" s="1653"/>
      <c r="E226" s="1504"/>
      <c r="F226" s="1504"/>
      <c r="G226" s="1453">
        <f>G227+G230+G233+G236+G239+G244+G247+G251</f>
        <v>177798</v>
      </c>
      <c r="H226" s="1453">
        <f t="shared" ref="H226:BI226" si="220">H227+H230+H233+H236+H239+H244+H247+H251</f>
        <v>149446</v>
      </c>
      <c r="I226" s="1655">
        <f t="shared" si="220"/>
        <v>24174</v>
      </c>
      <c r="J226" s="1655">
        <f t="shared" si="220"/>
        <v>178</v>
      </c>
      <c r="K226" s="1655">
        <f t="shared" si="220"/>
        <v>152598</v>
      </c>
      <c r="L226" s="1655">
        <f t="shared" si="220"/>
        <v>153446</v>
      </c>
      <c r="M226" s="1655">
        <f t="shared" si="220"/>
        <v>13746.936</v>
      </c>
      <c r="N226" s="1655">
        <f t="shared" si="220"/>
        <v>5693.1959999999999</v>
      </c>
      <c r="O226" s="1655">
        <f t="shared" si="220"/>
        <v>2300.4621999999999</v>
      </c>
      <c r="P226" s="1655">
        <f t="shared" si="220"/>
        <v>2300.4621999999999</v>
      </c>
      <c r="Q226" s="1655">
        <f t="shared" si="220"/>
        <v>0</v>
      </c>
      <c r="R226" s="1655">
        <f t="shared" si="220"/>
        <v>0</v>
      </c>
      <c r="S226" s="1655">
        <f t="shared" si="220"/>
        <v>36061</v>
      </c>
      <c r="T226" s="1655">
        <f t="shared" si="220"/>
        <v>36061</v>
      </c>
      <c r="U226" s="1655">
        <f t="shared" si="220"/>
        <v>0</v>
      </c>
      <c r="V226" s="1655">
        <f t="shared" si="220"/>
        <v>0</v>
      </c>
      <c r="W226" s="1655"/>
      <c r="X226" s="1655"/>
      <c r="Y226" s="1655">
        <f t="shared" si="182"/>
        <v>36061</v>
      </c>
      <c r="Z226" s="1655">
        <f t="shared" si="220"/>
        <v>1372.617</v>
      </c>
      <c r="AA226" s="1655">
        <f t="shared" si="220"/>
        <v>1372.617</v>
      </c>
      <c r="AB226" s="1655">
        <f t="shared" si="220"/>
        <v>0</v>
      </c>
      <c r="AC226" s="1655">
        <f t="shared" si="220"/>
        <v>0</v>
      </c>
      <c r="AD226" s="1655">
        <f t="shared" si="220"/>
        <v>8048.6890000000003</v>
      </c>
      <c r="AE226" s="1655">
        <f t="shared" si="220"/>
        <v>8048.6890000000003</v>
      </c>
      <c r="AF226" s="1655">
        <f t="shared" si="220"/>
        <v>0</v>
      </c>
      <c r="AG226" s="1655">
        <f t="shared" si="220"/>
        <v>0</v>
      </c>
      <c r="AH226" s="1655">
        <f t="shared" si="220"/>
        <v>2300.4621999999999</v>
      </c>
      <c r="AI226" s="1655">
        <f t="shared" si="220"/>
        <v>2300.4621999999999</v>
      </c>
      <c r="AJ226" s="1655">
        <f t="shared" si="220"/>
        <v>0</v>
      </c>
      <c r="AK226" s="1655">
        <f t="shared" si="220"/>
        <v>0</v>
      </c>
      <c r="AL226" s="1655">
        <f t="shared" si="220"/>
        <v>36061</v>
      </c>
      <c r="AM226" s="1655">
        <f t="shared" si="220"/>
        <v>36061</v>
      </c>
      <c r="AN226" s="1655">
        <f t="shared" si="220"/>
        <v>0</v>
      </c>
      <c r="AO226" s="1655">
        <f t="shared" si="220"/>
        <v>0</v>
      </c>
      <c r="AP226" s="1453">
        <f t="shared" si="220"/>
        <v>62961</v>
      </c>
      <c r="AQ226" s="1453">
        <f t="shared" si="220"/>
        <v>62961</v>
      </c>
      <c r="AR226" s="1656">
        <f t="shared" si="220"/>
        <v>0</v>
      </c>
      <c r="AS226" s="1656">
        <f t="shared" si="220"/>
        <v>0</v>
      </c>
      <c r="AT226" s="1656">
        <f t="shared" si="220"/>
        <v>99365</v>
      </c>
      <c r="AU226" s="1656">
        <f t="shared" si="220"/>
        <v>90485</v>
      </c>
      <c r="AV226" s="1656">
        <f t="shared" si="220"/>
        <v>0</v>
      </c>
      <c r="AW226" s="1656">
        <f t="shared" si="220"/>
        <v>8880</v>
      </c>
      <c r="AX226" s="1656">
        <f t="shared" si="220"/>
        <v>0</v>
      </c>
      <c r="AY226" s="1656">
        <f t="shared" si="220"/>
        <v>91755</v>
      </c>
      <c r="AZ226" s="1656">
        <f t="shared" si="220"/>
        <v>83272</v>
      </c>
      <c r="BA226" s="1656">
        <f t="shared" si="220"/>
        <v>0</v>
      </c>
      <c r="BB226" s="1656">
        <f t="shared" si="220"/>
        <v>8483</v>
      </c>
      <c r="BC226" s="1656">
        <f t="shared" si="220"/>
        <v>0</v>
      </c>
      <c r="BD226" s="1656">
        <f t="shared" si="220"/>
        <v>0</v>
      </c>
      <c r="BE226" s="1656">
        <f t="shared" si="220"/>
        <v>0</v>
      </c>
      <c r="BF226" s="1656">
        <f t="shared" si="220"/>
        <v>0</v>
      </c>
      <c r="BG226" s="3668">
        <f t="shared" si="220"/>
        <v>40590</v>
      </c>
      <c r="BH226" s="1655">
        <f t="shared" si="220"/>
        <v>40590</v>
      </c>
      <c r="BI226" s="1655">
        <f t="shared" si="220"/>
        <v>26900</v>
      </c>
      <c r="BJ226" s="1658"/>
      <c r="BK226" s="1658"/>
      <c r="BL226" s="1658"/>
      <c r="BM226" s="1669"/>
      <c r="BN226" s="1669"/>
      <c r="BO226" s="1658"/>
      <c r="BP226" s="1659"/>
      <c r="BQ226" s="1370"/>
      <c r="BR226" s="1370"/>
      <c r="BS226" s="19"/>
      <c r="BT226" s="1370"/>
      <c r="BU226" s="1370"/>
      <c r="BV226" s="1370" t="s">
        <v>2498</v>
      </c>
      <c r="BW226" s="1370"/>
      <c r="BX226" s="1660">
        <v>26900</v>
      </c>
      <c r="BY226" s="1682"/>
    </row>
    <row r="227" spans="1:81" s="28" customFormat="1" ht="28.5" customHeight="1">
      <c r="A227" s="2195" t="s">
        <v>46</v>
      </c>
      <c r="B227" s="2133" t="s">
        <v>47</v>
      </c>
      <c r="C227" s="1653"/>
      <c r="D227" s="1653"/>
      <c r="E227" s="1504"/>
      <c r="F227" s="1504"/>
      <c r="G227" s="1453">
        <f>G228</f>
        <v>10500</v>
      </c>
      <c r="H227" s="1453">
        <f t="shared" ref="H227:BG228" si="221">H228</f>
        <v>8118</v>
      </c>
      <c r="I227" s="1655">
        <f t="shared" si="221"/>
        <v>2382</v>
      </c>
      <c r="J227" s="1655">
        <f t="shared" si="221"/>
        <v>0</v>
      </c>
      <c r="K227" s="1655">
        <f t="shared" si="221"/>
        <v>8118</v>
      </c>
      <c r="L227" s="1655">
        <f t="shared" si="221"/>
        <v>8118</v>
      </c>
      <c r="M227" s="1655">
        <f t="shared" si="221"/>
        <v>331.8</v>
      </c>
      <c r="N227" s="1655">
        <f t="shared" si="221"/>
        <v>25</v>
      </c>
      <c r="O227" s="1655">
        <f t="shared" si="221"/>
        <v>0</v>
      </c>
      <c r="P227" s="1655">
        <f t="shared" si="221"/>
        <v>0</v>
      </c>
      <c r="Q227" s="1655">
        <f t="shared" si="221"/>
        <v>0</v>
      </c>
      <c r="R227" s="1655">
        <f t="shared" si="221"/>
        <v>0</v>
      </c>
      <c r="S227" s="1655">
        <f t="shared" si="221"/>
        <v>1959</v>
      </c>
      <c r="T227" s="1655">
        <f t="shared" si="221"/>
        <v>1959</v>
      </c>
      <c r="U227" s="1655">
        <f t="shared" si="221"/>
        <v>0</v>
      </c>
      <c r="V227" s="1655">
        <f t="shared" si="221"/>
        <v>0</v>
      </c>
      <c r="W227" s="1655"/>
      <c r="X227" s="1655"/>
      <c r="Y227" s="1655">
        <f t="shared" si="182"/>
        <v>1959</v>
      </c>
      <c r="Z227" s="1655">
        <f t="shared" si="221"/>
        <v>0</v>
      </c>
      <c r="AA227" s="1655">
        <f t="shared" si="221"/>
        <v>0</v>
      </c>
      <c r="AB227" s="1655">
        <f t="shared" si="221"/>
        <v>0</v>
      </c>
      <c r="AC227" s="1655">
        <f t="shared" si="221"/>
        <v>0</v>
      </c>
      <c r="AD227" s="1655">
        <f t="shared" si="221"/>
        <v>172.5</v>
      </c>
      <c r="AE227" s="1655">
        <f t="shared" si="221"/>
        <v>172.5</v>
      </c>
      <c r="AF227" s="1655">
        <f t="shared" si="221"/>
        <v>0</v>
      </c>
      <c r="AG227" s="1655">
        <f t="shared" si="221"/>
        <v>0</v>
      </c>
      <c r="AH227" s="1655">
        <f t="shared" si="221"/>
        <v>0</v>
      </c>
      <c r="AI227" s="1655">
        <f t="shared" si="221"/>
        <v>0</v>
      </c>
      <c r="AJ227" s="1655">
        <f t="shared" si="221"/>
        <v>0</v>
      </c>
      <c r="AK227" s="1655">
        <f t="shared" si="221"/>
        <v>0</v>
      </c>
      <c r="AL227" s="1655">
        <f t="shared" si="221"/>
        <v>1959</v>
      </c>
      <c r="AM227" s="1655">
        <f t="shared" si="221"/>
        <v>1959</v>
      </c>
      <c r="AN227" s="1655">
        <f t="shared" si="221"/>
        <v>0</v>
      </c>
      <c r="AO227" s="1655">
        <f t="shared" si="221"/>
        <v>0</v>
      </c>
      <c r="AP227" s="1453">
        <f t="shared" si="221"/>
        <v>3478</v>
      </c>
      <c r="AQ227" s="1453">
        <f t="shared" si="221"/>
        <v>3478</v>
      </c>
      <c r="AR227" s="1656">
        <f t="shared" si="221"/>
        <v>0</v>
      </c>
      <c r="AS227" s="1656">
        <f t="shared" si="221"/>
        <v>0</v>
      </c>
      <c r="AT227" s="1656">
        <f t="shared" si="221"/>
        <v>4640</v>
      </c>
      <c r="AU227" s="1656">
        <f t="shared" si="221"/>
        <v>4640</v>
      </c>
      <c r="AV227" s="1656">
        <f t="shared" si="221"/>
        <v>0</v>
      </c>
      <c r="AW227" s="1656">
        <f t="shared" si="221"/>
        <v>0</v>
      </c>
      <c r="AX227" s="1656">
        <f t="shared" si="221"/>
        <v>0</v>
      </c>
      <c r="AY227" s="1656">
        <f t="shared" si="221"/>
        <v>4640</v>
      </c>
      <c r="AZ227" s="1656">
        <f t="shared" si="221"/>
        <v>4640</v>
      </c>
      <c r="BA227" s="1656">
        <f t="shared" si="221"/>
        <v>0</v>
      </c>
      <c r="BB227" s="1656">
        <f t="shared" si="221"/>
        <v>0</v>
      </c>
      <c r="BC227" s="1656">
        <f t="shared" si="221"/>
        <v>0</v>
      </c>
      <c r="BD227" s="1656">
        <f t="shared" si="221"/>
        <v>0</v>
      </c>
      <c r="BE227" s="1656">
        <f t="shared" si="221"/>
        <v>0</v>
      </c>
      <c r="BF227" s="1656">
        <f t="shared" si="221"/>
        <v>0</v>
      </c>
      <c r="BG227" s="3668">
        <f t="shared" si="221"/>
        <v>2205</v>
      </c>
      <c r="BH227" s="1655">
        <f>'PL 3 PB DATP'!H45</f>
        <v>2205</v>
      </c>
      <c r="BI227" s="1655">
        <f t="shared" ref="BI227" si="222">SUM(BI229)</f>
        <v>1519</v>
      </c>
      <c r="BJ227" s="1658"/>
      <c r="BK227" s="1658"/>
      <c r="BL227" s="1658"/>
      <c r="BM227" s="1669"/>
      <c r="BN227" s="1669"/>
      <c r="BO227" s="1658"/>
      <c r="BP227" s="1659"/>
      <c r="BQ227" s="1370"/>
      <c r="BR227" s="1370"/>
      <c r="BS227" s="19"/>
      <c r="BT227" s="1370"/>
      <c r="BU227" s="1370"/>
      <c r="BV227" s="1370" t="s">
        <v>2498</v>
      </c>
      <c r="BW227" s="1370"/>
      <c r="BX227" s="1660"/>
      <c r="BY227" s="53"/>
    </row>
    <row r="228" spans="1:81" s="28" customFormat="1" ht="39.75" customHeight="1">
      <c r="A228" s="2195" t="s">
        <v>73</v>
      </c>
      <c r="B228" s="2133" t="s">
        <v>2422</v>
      </c>
      <c r="C228" s="1653"/>
      <c r="D228" s="1653"/>
      <c r="E228" s="1504"/>
      <c r="F228" s="1504"/>
      <c r="G228" s="1453">
        <f>G229</f>
        <v>10500</v>
      </c>
      <c r="H228" s="1453">
        <f t="shared" si="221"/>
        <v>8118</v>
      </c>
      <c r="I228" s="1655">
        <f t="shared" si="221"/>
        <v>2382</v>
      </c>
      <c r="J228" s="1655">
        <f t="shared" si="221"/>
        <v>0</v>
      </c>
      <c r="K228" s="1655">
        <f t="shared" si="221"/>
        <v>8118</v>
      </c>
      <c r="L228" s="1655">
        <f t="shared" si="221"/>
        <v>8118</v>
      </c>
      <c r="M228" s="1655">
        <f t="shared" si="221"/>
        <v>331.8</v>
      </c>
      <c r="N228" s="1655">
        <f t="shared" si="221"/>
        <v>25</v>
      </c>
      <c r="O228" s="1655">
        <f t="shared" si="221"/>
        <v>0</v>
      </c>
      <c r="P228" s="1655">
        <f t="shared" si="221"/>
        <v>0</v>
      </c>
      <c r="Q228" s="1655">
        <f t="shared" si="221"/>
        <v>0</v>
      </c>
      <c r="R228" s="1655">
        <f t="shared" si="221"/>
        <v>0</v>
      </c>
      <c r="S228" s="1655">
        <f t="shared" si="221"/>
        <v>1959</v>
      </c>
      <c r="T228" s="1655">
        <f t="shared" si="221"/>
        <v>1959</v>
      </c>
      <c r="U228" s="1655">
        <f t="shared" si="221"/>
        <v>0</v>
      </c>
      <c r="V228" s="1655">
        <f t="shared" si="221"/>
        <v>0</v>
      </c>
      <c r="W228" s="1655"/>
      <c r="X228" s="1655"/>
      <c r="Y228" s="1655">
        <f t="shared" si="182"/>
        <v>1959</v>
      </c>
      <c r="Z228" s="1655">
        <f t="shared" si="221"/>
        <v>0</v>
      </c>
      <c r="AA228" s="1655">
        <f t="shared" si="221"/>
        <v>0</v>
      </c>
      <c r="AB228" s="1655">
        <f t="shared" si="221"/>
        <v>0</v>
      </c>
      <c r="AC228" s="1655">
        <f t="shared" si="221"/>
        <v>0</v>
      </c>
      <c r="AD228" s="1655">
        <f t="shared" si="221"/>
        <v>172.5</v>
      </c>
      <c r="AE228" s="1655">
        <f t="shared" si="221"/>
        <v>172.5</v>
      </c>
      <c r="AF228" s="1655">
        <f t="shared" si="221"/>
        <v>0</v>
      </c>
      <c r="AG228" s="1655">
        <f t="shared" si="221"/>
        <v>0</v>
      </c>
      <c r="AH228" s="1655">
        <f t="shared" si="221"/>
        <v>0</v>
      </c>
      <c r="AI228" s="1655">
        <f t="shared" si="221"/>
        <v>0</v>
      </c>
      <c r="AJ228" s="1655">
        <f t="shared" si="221"/>
        <v>0</v>
      </c>
      <c r="AK228" s="1655">
        <f t="shared" si="221"/>
        <v>0</v>
      </c>
      <c r="AL228" s="1655">
        <f t="shared" si="221"/>
        <v>1959</v>
      </c>
      <c r="AM228" s="1655">
        <f t="shared" si="221"/>
        <v>1959</v>
      </c>
      <c r="AN228" s="1655">
        <f t="shared" si="221"/>
        <v>0</v>
      </c>
      <c r="AO228" s="1655">
        <f t="shared" si="221"/>
        <v>0</v>
      </c>
      <c r="AP228" s="1453">
        <f t="shared" si="221"/>
        <v>3478</v>
      </c>
      <c r="AQ228" s="1453">
        <f t="shared" si="221"/>
        <v>3478</v>
      </c>
      <c r="AR228" s="1656">
        <f t="shared" si="221"/>
        <v>0</v>
      </c>
      <c r="AS228" s="1656">
        <f t="shared" si="221"/>
        <v>0</v>
      </c>
      <c r="AT228" s="1656">
        <f t="shared" si="221"/>
        <v>4640</v>
      </c>
      <c r="AU228" s="1656">
        <f t="shared" si="221"/>
        <v>4640</v>
      </c>
      <c r="AV228" s="1656">
        <f t="shared" si="221"/>
        <v>0</v>
      </c>
      <c r="AW228" s="1656">
        <f t="shared" si="221"/>
        <v>0</v>
      </c>
      <c r="AX228" s="1656">
        <f t="shared" si="221"/>
        <v>0</v>
      </c>
      <c r="AY228" s="1656">
        <f t="shared" si="221"/>
        <v>4640</v>
      </c>
      <c r="AZ228" s="1656">
        <f t="shared" si="221"/>
        <v>4640</v>
      </c>
      <c r="BA228" s="1656">
        <f t="shared" si="221"/>
        <v>0</v>
      </c>
      <c r="BB228" s="1656">
        <f t="shared" si="221"/>
        <v>0</v>
      </c>
      <c r="BC228" s="1656">
        <f t="shared" si="221"/>
        <v>0</v>
      </c>
      <c r="BD228" s="1656">
        <f t="shared" si="221"/>
        <v>0</v>
      </c>
      <c r="BE228" s="1656">
        <f t="shared" si="221"/>
        <v>0</v>
      </c>
      <c r="BF228" s="1656">
        <f t="shared" si="221"/>
        <v>0</v>
      </c>
      <c r="BG228" s="3668">
        <f t="shared" si="221"/>
        <v>2205</v>
      </c>
      <c r="BH228" s="1655"/>
      <c r="BI228" s="1655"/>
      <c r="BJ228" s="1691"/>
      <c r="BK228" s="1691"/>
      <c r="BL228" s="1691"/>
      <c r="BM228" s="1692">
        <f t="shared" si="214"/>
        <v>70.004927322000484</v>
      </c>
      <c r="BN228" s="1692">
        <f t="shared" si="215"/>
        <v>47.521551724137936</v>
      </c>
      <c r="BO228" s="1691"/>
      <c r="BP228" s="1693"/>
      <c r="BQ228" s="1369"/>
      <c r="BR228" s="1369"/>
      <c r="BS228" s="1617"/>
      <c r="BT228" s="1369"/>
      <c r="BU228" s="1369"/>
      <c r="BV228" s="1369" t="s">
        <v>2498</v>
      </c>
      <c r="BW228" s="1369"/>
      <c r="BX228" s="1660"/>
      <c r="BY228" s="53"/>
    </row>
    <row r="229" spans="1:81" s="2668" customFormat="1" ht="54.75" customHeight="1">
      <c r="A229" s="3080">
        <v>1</v>
      </c>
      <c r="B229" s="3095" t="s">
        <v>418</v>
      </c>
      <c r="C229" s="1645" t="s">
        <v>419</v>
      </c>
      <c r="D229" s="1645" t="s">
        <v>420</v>
      </c>
      <c r="E229" s="3456" t="s">
        <v>305</v>
      </c>
      <c r="F229" s="3456" t="s">
        <v>421</v>
      </c>
      <c r="G229" s="3516">
        <v>10500</v>
      </c>
      <c r="H229" s="3517">
        <v>8118</v>
      </c>
      <c r="I229" s="1670">
        <f>10500-8118</f>
        <v>2382</v>
      </c>
      <c r="J229" s="1821"/>
      <c r="K229" s="3096">
        <v>8118</v>
      </c>
      <c r="L229" s="3096">
        <v>8118</v>
      </c>
      <c r="M229" s="1667">
        <f>306.8+N229</f>
        <v>331.8</v>
      </c>
      <c r="N229" s="1667">
        <v>25</v>
      </c>
      <c r="O229" s="1821"/>
      <c r="P229" s="1821"/>
      <c r="Q229" s="1821"/>
      <c r="R229" s="1821"/>
      <c r="S229" s="1670">
        <f t="shared" si="191"/>
        <v>1959</v>
      </c>
      <c r="T229" s="1670">
        <v>1959</v>
      </c>
      <c r="U229" s="1821"/>
      <c r="V229" s="1821"/>
      <c r="W229" s="1821"/>
      <c r="X229" s="1821"/>
      <c r="Y229" s="1821">
        <f t="shared" si="182"/>
        <v>1959</v>
      </c>
      <c r="Z229" s="1821">
        <f t="shared" si="192"/>
        <v>0</v>
      </c>
      <c r="AA229" s="1821"/>
      <c r="AB229" s="1821"/>
      <c r="AC229" s="1821"/>
      <c r="AD229" s="1821">
        <f t="shared" si="193"/>
        <v>172.5</v>
      </c>
      <c r="AE229" s="1821">
        <v>172.5</v>
      </c>
      <c r="AF229" s="1821"/>
      <c r="AG229" s="1821"/>
      <c r="AH229" s="1821">
        <f t="shared" si="194"/>
        <v>0</v>
      </c>
      <c r="AI229" s="1821"/>
      <c r="AJ229" s="1821"/>
      <c r="AK229" s="1821"/>
      <c r="AL229" s="1821">
        <f t="shared" si="195"/>
        <v>1959</v>
      </c>
      <c r="AM229" s="1670">
        <v>1959</v>
      </c>
      <c r="AN229" s="1821"/>
      <c r="AO229" s="1821"/>
      <c r="AP229" s="1403">
        <f t="shared" si="196"/>
        <v>3478</v>
      </c>
      <c r="AQ229" s="3517">
        <v>3478</v>
      </c>
      <c r="AR229" s="3311"/>
      <c r="AS229" s="3311"/>
      <c r="AT229" s="3312">
        <f t="shared" si="197"/>
        <v>4640</v>
      </c>
      <c r="AU229" s="1666">
        <v>4640</v>
      </c>
      <c r="AV229" s="3311"/>
      <c r="AW229" s="3311"/>
      <c r="AX229" s="3311"/>
      <c r="AY229" s="3281">
        <f t="shared" si="198"/>
        <v>4640</v>
      </c>
      <c r="AZ229" s="3281">
        <v>4640</v>
      </c>
      <c r="BA229" s="3311"/>
      <c r="BB229" s="3311"/>
      <c r="BC229" s="3311"/>
      <c r="BD229" s="3311"/>
      <c r="BE229" s="3311"/>
      <c r="BF229" s="3311"/>
      <c r="BG229" s="3669">
        <v>2205</v>
      </c>
      <c r="BH229" s="1667">
        <v>2205</v>
      </c>
      <c r="BI229" s="1821">
        <f t="shared" si="210"/>
        <v>1519</v>
      </c>
      <c r="BJ229" s="1658">
        <v>2022</v>
      </c>
      <c r="BK229" s="1658" t="s">
        <v>2324</v>
      </c>
      <c r="BL229" s="1658" t="s">
        <v>2327</v>
      </c>
      <c r="BM229" s="1669">
        <f t="shared" si="214"/>
        <v>70.004927322000484</v>
      </c>
      <c r="BN229" s="1669">
        <f t="shared" si="215"/>
        <v>47.521551724137936</v>
      </c>
      <c r="BO229" s="1658" t="s">
        <v>40</v>
      </c>
      <c r="BP229" s="3097"/>
      <c r="BQ229" s="2940"/>
      <c r="BR229" s="2940"/>
      <c r="BS229" s="3359"/>
      <c r="BT229" s="2940"/>
      <c r="BU229" s="2940"/>
      <c r="BV229" s="1370" t="s">
        <v>2498</v>
      </c>
      <c r="BW229" s="2940"/>
      <c r="BX229" s="2954"/>
      <c r="BY229" s="54"/>
      <c r="BZ229" s="428"/>
      <c r="CA229" s="428"/>
      <c r="CB229" s="428"/>
      <c r="CC229" s="428"/>
    </row>
    <row r="230" spans="1:81" s="28" customFormat="1" ht="30.75" customHeight="1">
      <c r="A230" s="2195" t="s">
        <v>48</v>
      </c>
      <c r="B230" s="2133" t="s">
        <v>49</v>
      </c>
      <c r="C230" s="1653"/>
      <c r="D230" s="1653"/>
      <c r="E230" s="1504"/>
      <c r="F230" s="1504"/>
      <c r="G230" s="1453">
        <f>G231</f>
        <v>5740</v>
      </c>
      <c r="H230" s="1453">
        <f t="shared" ref="H230:BG231" si="223">H231</f>
        <v>5740</v>
      </c>
      <c r="I230" s="1655">
        <f t="shared" si="223"/>
        <v>0</v>
      </c>
      <c r="J230" s="1655">
        <f t="shared" si="223"/>
        <v>0</v>
      </c>
      <c r="K230" s="1655">
        <f t="shared" si="223"/>
        <v>5740</v>
      </c>
      <c r="L230" s="1655">
        <f t="shared" si="223"/>
        <v>5740</v>
      </c>
      <c r="M230" s="1655">
        <f t="shared" si="223"/>
        <v>427.14699999999999</v>
      </c>
      <c r="N230" s="1655">
        <f t="shared" si="223"/>
        <v>20.146999999999998</v>
      </c>
      <c r="O230" s="1655">
        <f t="shared" si="223"/>
        <v>0</v>
      </c>
      <c r="P230" s="1655">
        <f t="shared" si="223"/>
        <v>0</v>
      </c>
      <c r="Q230" s="1655">
        <f t="shared" si="223"/>
        <v>0</v>
      </c>
      <c r="R230" s="1655">
        <f t="shared" si="223"/>
        <v>0</v>
      </c>
      <c r="S230" s="1655">
        <f t="shared" si="223"/>
        <v>1385</v>
      </c>
      <c r="T230" s="1655">
        <f t="shared" si="223"/>
        <v>1385</v>
      </c>
      <c r="U230" s="1655">
        <f t="shared" si="223"/>
        <v>0</v>
      </c>
      <c r="V230" s="1655">
        <f t="shared" si="223"/>
        <v>0</v>
      </c>
      <c r="W230" s="1655"/>
      <c r="X230" s="1655"/>
      <c r="Y230" s="1655">
        <f t="shared" si="182"/>
        <v>1385</v>
      </c>
      <c r="Z230" s="1655">
        <f t="shared" si="223"/>
        <v>0</v>
      </c>
      <c r="AA230" s="1655">
        <f t="shared" si="223"/>
        <v>0</v>
      </c>
      <c r="AB230" s="1655">
        <f t="shared" si="223"/>
        <v>0</v>
      </c>
      <c r="AC230" s="1655">
        <f t="shared" si="223"/>
        <v>0</v>
      </c>
      <c r="AD230" s="1655">
        <f t="shared" si="223"/>
        <v>20.146999999999998</v>
      </c>
      <c r="AE230" s="1655">
        <f t="shared" si="223"/>
        <v>20.146999999999998</v>
      </c>
      <c r="AF230" s="1655">
        <f t="shared" si="223"/>
        <v>0</v>
      </c>
      <c r="AG230" s="1655">
        <f t="shared" si="223"/>
        <v>0</v>
      </c>
      <c r="AH230" s="1655">
        <f t="shared" si="223"/>
        <v>0</v>
      </c>
      <c r="AI230" s="1655">
        <f t="shared" si="223"/>
        <v>0</v>
      </c>
      <c r="AJ230" s="1655">
        <f t="shared" si="223"/>
        <v>0</v>
      </c>
      <c r="AK230" s="1655">
        <f t="shared" si="223"/>
        <v>0</v>
      </c>
      <c r="AL230" s="1655">
        <f t="shared" si="223"/>
        <v>1385</v>
      </c>
      <c r="AM230" s="1655">
        <f t="shared" si="223"/>
        <v>1385</v>
      </c>
      <c r="AN230" s="1655">
        <f t="shared" si="223"/>
        <v>0</v>
      </c>
      <c r="AO230" s="1655">
        <f t="shared" si="223"/>
        <v>0</v>
      </c>
      <c r="AP230" s="1453">
        <f t="shared" si="223"/>
        <v>2508</v>
      </c>
      <c r="AQ230" s="1453">
        <f t="shared" si="223"/>
        <v>2508</v>
      </c>
      <c r="AR230" s="1656">
        <f t="shared" si="223"/>
        <v>0</v>
      </c>
      <c r="AS230" s="1656">
        <f t="shared" si="223"/>
        <v>0</v>
      </c>
      <c r="AT230" s="1656">
        <f t="shared" si="223"/>
        <v>3232</v>
      </c>
      <c r="AU230" s="1656">
        <f t="shared" si="223"/>
        <v>3232</v>
      </c>
      <c r="AV230" s="1656">
        <f t="shared" si="223"/>
        <v>0</v>
      </c>
      <c r="AW230" s="1656">
        <f t="shared" si="223"/>
        <v>0</v>
      </c>
      <c r="AX230" s="1656">
        <f t="shared" si="223"/>
        <v>0</v>
      </c>
      <c r="AY230" s="1656">
        <f t="shared" si="223"/>
        <v>3232</v>
      </c>
      <c r="AZ230" s="1656">
        <f t="shared" si="223"/>
        <v>3232</v>
      </c>
      <c r="BA230" s="1656">
        <f t="shared" si="223"/>
        <v>0</v>
      </c>
      <c r="BB230" s="1656">
        <f t="shared" si="223"/>
        <v>0</v>
      </c>
      <c r="BC230" s="1656">
        <f t="shared" si="223"/>
        <v>0</v>
      </c>
      <c r="BD230" s="1656">
        <f t="shared" si="223"/>
        <v>0</v>
      </c>
      <c r="BE230" s="1656">
        <f t="shared" si="223"/>
        <v>0</v>
      </c>
      <c r="BF230" s="1656">
        <f t="shared" si="223"/>
        <v>0</v>
      </c>
      <c r="BG230" s="3668">
        <f t="shared" si="223"/>
        <v>1559</v>
      </c>
      <c r="BH230" s="1655">
        <f>'PL 3 PB DATP'!H46</f>
        <v>1559</v>
      </c>
      <c r="BI230" s="1655">
        <f t="shared" ref="BI230" si="224">SUM(BI232)</f>
        <v>1123</v>
      </c>
      <c r="BJ230" s="1658"/>
      <c r="BK230" s="1658"/>
      <c r="BL230" s="1658"/>
      <c r="BM230" s="1669"/>
      <c r="BN230" s="1669"/>
      <c r="BO230" s="1658"/>
      <c r="BP230" s="1659"/>
      <c r="BQ230" s="1370"/>
      <c r="BR230" s="1370"/>
      <c r="BS230" s="19"/>
      <c r="BT230" s="1370"/>
      <c r="BU230" s="1370"/>
      <c r="BV230" s="1370" t="s">
        <v>2498</v>
      </c>
      <c r="BW230" s="1370"/>
      <c r="BX230" s="1660"/>
      <c r="BY230" s="53"/>
    </row>
    <row r="231" spans="1:81" s="28" customFormat="1" ht="39.75" customHeight="1">
      <c r="A231" s="2195" t="s">
        <v>73</v>
      </c>
      <c r="B231" s="2133" t="s">
        <v>2422</v>
      </c>
      <c r="C231" s="1653"/>
      <c r="D231" s="1653"/>
      <c r="E231" s="1504"/>
      <c r="F231" s="1504"/>
      <c r="G231" s="1453">
        <f>G232</f>
        <v>5740</v>
      </c>
      <c r="H231" s="1453">
        <f t="shared" si="223"/>
        <v>5740</v>
      </c>
      <c r="I231" s="1655">
        <f t="shared" si="223"/>
        <v>0</v>
      </c>
      <c r="J231" s="1655">
        <f t="shared" si="223"/>
        <v>0</v>
      </c>
      <c r="K231" s="1655">
        <f t="shared" si="223"/>
        <v>5740</v>
      </c>
      <c r="L231" s="1655">
        <f t="shared" si="223"/>
        <v>5740</v>
      </c>
      <c r="M231" s="1655">
        <f t="shared" si="223"/>
        <v>427.14699999999999</v>
      </c>
      <c r="N231" s="1655">
        <f t="shared" si="223"/>
        <v>20.146999999999998</v>
      </c>
      <c r="O231" s="1655">
        <f t="shared" si="223"/>
        <v>0</v>
      </c>
      <c r="P231" s="1655">
        <f t="shared" si="223"/>
        <v>0</v>
      </c>
      <c r="Q231" s="1655">
        <f t="shared" si="223"/>
        <v>0</v>
      </c>
      <c r="R231" s="1655">
        <f t="shared" si="223"/>
        <v>0</v>
      </c>
      <c r="S231" s="1655">
        <f t="shared" si="223"/>
        <v>1385</v>
      </c>
      <c r="T231" s="1655">
        <f t="shared" si="223"/>
        <v>1385</v>
      </c>
      <c r="U231" s="1655">
        <f t="shared" si="223"/>
        <v>0</v>
      </c>
      <c r="V231" s="1655">
        <f t="shared" si="223"/>
        <v>0</v>
      </c>
      <c r="W231" s="1655"/>
      <c r="X231" s="1655"/>
      <c r="Y231" s="1655">
        <f t="shared" si="182"/>
        <v>1385</v>
      </c>
      <c r="Z231" s="1655">
        <f t="shared" si="223"/>
        <v>0</v>
      </c>
      <c r="AA231" s="1655">
        <f t="shared" si="223"/>
        <v>0</v>
      </c>
      <c r="AB231" s="1655">
        <f t="shared" si="223"/>
        <v>0</v>
      </c>
      <c r="AC231" s="1655">
        <f t="shared" si="223"/>
        <v>0</v>
      </c>
      <c r="AD231" s="1655">
        <f t="shared" si="223"/>
        <v>20.146999999999998</v>
      </c>
      <c r="AE231" s="1655">
        <f t="shared" si="223"/>
        <v>20.146999999999998</v>
      </c>
      <c r="AF231" s="1655">
        <f t="shared" si="223"/>
        <v>0</v>
      </c>
      <c r="AG231" s="1655">
        <f t="shared" si="223"/>
        <v>0</v>
      </c>
      <c r="AH231" s="1655">
        <f t="shared" si="223"/>
        <v>0</v>
      </c>
      <c r="AI231" s="1655">
        <f t="shared" si="223"/>
        <v>0</v>
      </c>
      <c r="AJ231" s="1655">
        <f t="shared" si="223"/>
        <v>0</v>
      </c>
      <c r="AK231" s="1655">
        <f t="shared" si="223"/>
        <v>0</v>
      </c>
      <c r="AL231" s="1655">
        <f t="shared" si="223"/>
        <v>1385</v>
      </c>
      <c r="AM231" s="1655">
        <f t="shared" si="223"/>
        <v>1385</v>
      </c>
      <c r="AN231" s="1655">
        <f t="shared" si="223"/>
        <v>0</v>
      </c>
      <c r="AO231" s="1655">
        <f t="shared" si="223"/>
        <v>0</v>
      </c>
      <c r="AP231" s="1453">
        <f t="shared" si="223"/>
        <v>2508</v>
      </c>
      <c r="AQ231" s="1453">
        <f t="shared" si="223"/>
        <v>2508</v>
      </c>
      <c r="AR231" s="1656">
        <f t="shared" si="223"/>
        <v>0</v>
      </c>
      <c r="AS231" s="1656">
        <f t="shared" si="223"/>
        <v>0</v>
      </c>
      <c r="AT231" s="1656">
        <f t="shared" si="223"/>
        <v>3232</v>
      </c>
      <c r="AU231" s="1656">
        <f t="shared" si="223"/>
        <v>3232</v>
      </c>
      <c r="AV231" s="1656">
        <f t="shared" si="223"/>
        <v>0</v>
      </c>
      <c r="AW231" s="1656">
        <f t="shared" si="223"/>
        <v>0</v>
      </c>
      <c r="AX231" s="1656">
        <f t="shared" si="223"/>
        <v>0</v>
      </c>
      <c r="AY231" s="1656">
        <f t="shared" si="223"/>
        <v>3232</v>
      </c>
      <c r="AZ231" s="1656">
        <f t="shared" si="223"/>
        <v>3232</v>
      </c>
      <c r="BA231" s="1656">
        <f t="shared" si="223"/>
        <v>0</v>
      </c>
      <c r="BB231" s="1656">
        <f t="shared" si="223"/>
        <v>0</v>
      </c>
      <c r="BC231" s="1656">
        <f t="shared" si="223"/>
        <v>0</v>
      </c>
      <c r="BD231" s="1656">
        <f t="shared" si="223"/>
        <v>0</v>
      </c>
      <c r="BE231" s="1656">
        <f t="shared" si="223"/>
        <v>0</v>
      </c>
      <c r="BF231" s="1656">
        <f t="shared" si="223"/>
        <v>0</v>
      </c>
      <c r="BG231" s="3668">
        <f t="shared" si="223"/>
        <v>1559</v>
      </c>
      <c r="BH231" s="1655"/>
      <c r="BI231" s="1655"/>
      <c r="BJ231" s="1691"/>
      <c r="BK231" s="1691"/>
      <c r="BL231" s="1691"/>
      <c r="BM231" s="1692">
        <f t="shared" si="214"/>
        <v>70.853658536585357</v>
      </c>
      <c r="BN231" s="1692">
        <f t="shared" si="215"/>
        <v>48.236386138613859</v>
      </c>
      <c r="BO231" s="1691"/>
      <c r="BP231" s="1693"/>
      <c r="BQ231" s="1369"/>
      <c r="BR231" s="1369"/>
      <c r="BS231" s="1617"/>
      <c r="BT231" s="1369"/>
      <c r="BU231" s="1369"/>
      <c r="BV231" s="1369" t="s">
        <v>2498</v>
      </c>
      <c r="BW231" s="1369"/>
      <c r="BX231" s="1660"/>
      <c r="BY231" s="53"/>
    </row>
    <row r="232" spans="1:81" s="2355" customFormat="1" ht="43.5" customHeight="1">
      <c r="A232" s="2961">
        <v>1</v>
      </c>
      <c r="B232" s="3040" t="s">
        <v>2198</v>
      </c>
      <c r="C232" s="1676" t="s">
        <v>2076</v>
      </c>
      <c r="D232" s="1645" t="s">
        <v>2199</v>
      </c>
      <c r="E232" s="3456" t="s">
        <v>305</v>
      </c>
      <c r="F232" s="3456" t="s">
        <v>2200</v>
      </c>
      <c r="G232" s="1403">
        <f t="shared" ref="G232" si="225">+H232+I232+J232</f>
        <v>5740</v>
      </c>
      <c r="H232" s="1403">
        <v>5740</v>
      </c>
      <c r="I232" s="1667"/>
      <c r="J232" s="1667"/>
      <c r="K232" s="1667">
        <f t="shared" ref="K232" si="226">+L232</f>
        <v>5740</v>
      </c>
      <c r="L232" s="1667">
        <v>5740</v>
      </c>
      <c r="M232" s="1667">
        <f>407+N232</f>
        <v>427.14699999999999</v>
      </c>
      <c r="N232" s="1667">
        <v>20.146999999999998</v>
      </c>
      <c r="O232" s="1667">
        <f t="shared" ref="O232" si="227">+P232+Q232+R232</f>
        <v>0</v>
      </c>
      <c r="P232" s="1667"/>
      <c r="Q232" s="1667"/>
      <c r="R232" s="1667"/>
      <c r="S232" s="1667">
        <f t="shared" si="191"/>
        <v>1385</v>
      </c>
      <c r="T232" s="1667">
        <v>1385</v>
      </c>
      <c r="U232" s="1667"/>
      <c r="V232" s="1667"/>
      <c r="W232" s="1667"/>
      <c r="X232" s="1667"/>
      <c r="Y232" s="1667">
        <f t="shared" si="182"/>
        <v>1385</v>
      </c>
      <c r="Z232" s="1667">
        <f t="shared" si="192"/>
        <v>0</v>
      </c>
      <c r="AA232" s="1667"/>
      <c r="AB232" s="1667"/>
      <c r="AC232" s="1667"/>
      <c r="AD232" s="1667">
        <f t="shared" si="193"/>
        <v>20.146999999999998</v>
      </c>
      <c r="AE232" s="1667">
        <v>20.146999999999998</v>
      </c>
      <c r="AF232" s="1667"/>
      <c r="AG232" s="1667"/>
      <c r="AH232" s="1667">
        <f t="shared" si="194"/>
        <v>0</v>
      </c>
      <c r="AI232" s="1667"/>
      <c r="AJ232" s="1667"/>
      <c r="AK232" s="1667"/>
      <c r="AL232" s="1667">
        <f t="shared" si="195"/>
        <v>1385</v>
      </c>
      <c r="AM232" s="1667">
        <v>1385</v>
      </c>
      <c r="AN232" s="1667"/>
      <c r="AO232" s="1667"/>
      <c r="AP232" s="1403">
        <f t="shared" si="196"/>
        <v>2508</v>
      </c>
      <c r="AQ232" s="1403">
        <f>1385+1123</f>
        <v>2508</v>
      </c>
      <c r="AR232" s="1666"/>
      <c r="AS232" s="1666"/>
      <c r="AT232" s="1666">
        <f t="shared" si="197"/>
        <v>3232</v>
      </c>
      <c r="AU232" s="1666">
        <f>5740-AQ232</f>
        <v>3232</v>
      </c>
      <c r="AV232" s="1666"/>
      <c r="AW232" s="1666"/>
      <c r="AX232" s="1666"/>
      <c r="AY232" s="1666">
        <f t="shared" si="198"/>
        <v>3232</v>
      </c>
      <c r="AZ232" s="1666">
        <f>+AU232</f>
        <v>3232</v>
      </c>
      <c r="BA232" s="1666"/>
      <c r="BB232" s="1666"/>
      <c r="BC232" s="1666"/>
      <c r="BD232" s="1666"/>
      <c r="BE232" s="1666"/>
      <c r="BF232" s="1666"/>
      <c r="BG232" s="3669">
        <v>1559</v>
      </c>
      <c r="BH232" s="1667"/>
      <c r="BI232" s="1667">
        <f t="shared" si="210"/>
        <v>1123</v>
      </c>
      <c r="BJ232" s="1658">
        <v>2022</v>
      </c>
      <c r="BK232" s="1658" t="s">
        <v>2324</v>
      </c>
      <c r="BL232" s="1658" t="s">
        <v>2327</v>
      </c>
      <c r="BM232" s="1669">
        <f t="shared" si="214"/>
        <v>70.853658536585357</v>
      </c>
      <c r="BN232" s="1669">
        <f t="shared" si="215"/>
        <v>48.236386138613859</v>
      </c>
      <c r="BO232" s="1658" t="s">
        <v>40</v>
      </c>
      <c r="BP232" s="3098"/>
      <c r="BQ232" s="3008"/>
      <c r="BR232" s="3008"/>
      <c r="BS232" s="1591"/>
      <c r="BT232" s="3008"/>
      <c r="BU232" s="3008"/>
      <c r="BV232" s="1370" t="s">
        <v>2498</v>
      </c>
      <c r="BW232" s="3008"/>
      <c r="BX232" s="3009"/>
      <c r="BY232" s="50"/>
      <c r="BZ232" s="224"/>
      <c r="CA232" s="224"/>
      <c r="CB232" s="224"/>
      <c r="CC232" s="224"/>
    </row>
    <row r="233" spans="1:81" s="28" customFormat="1" ht="25.5" customHeight="1">
      <c r="A233" s="2195" t="s">
        <v>50</v>
      </c>
      <c r="B233" s="2133" t="s">
        <v>51</v>
      </c>
      <c r="C233" s="1653"/>
      <c r="D233" s="1653"/>
      <c r="E233" s="1504"/>
      <c r="F233" s="1504"/>
      <c r="G233" s="1453">
        <f>G234</f>
        <v>14500</v>
      </c>
      <c r="H233" s="1453">
        <f t="shared" ref="H233:BG234" si="228">H234</f>
        <v>11136</v>
      </c>
      <c r="I233" s="1655">
        <f t="shared" si="228"/>
        <v>3364</v>
      </c>
      <c r="J233" s="1655">
        <f t="shared" si="228"/>
        <v>0</v>
      </c>
      <c r="K233" s="1655">
        <f t="shared" si="228"/>
        <v>11136</v>
      </c>
      <c r="L233" s="1655">
        <f t="shared" si="228"/>
        <v>11136</v>
      </c>
      <c r="M233" s="1655">
        <f t="shared" si="228"/>
        <v>1940</v>
      </c>
      <c r="N233" s="1655">
        <f t="shared" si="228"/>
        <v>1222</v>
      </c>
      <c r="O233" s="1655">
        <f t="shared" si="228"/>
        <v>0</v>
      </c>
      <c r="P233" s="1655">
        <f t="shared" si="228"/>
        <v>0</v>
      </c>
      <c r="Q233" s="1655">
        <f t="shared" si="228"/>
        <v>0</v>
      </c>
      <c r="R233" s="1655">
        <f t="shared" si="228"/>
        <v>0</v>
      </c>
      <c r="S233" s="1655">
        <f t="shared" si="228"/>
        <v>2687</v>
      </c>
      <c r="T233" s="1655">
        <f t="shared" si="228"/>
        <v>2687</v>
      </c>
      <c r="U233" s="1655">
        <f t="shared" si="228"/>
        <v>0</v>
      </c>
      <c r="V233" s="1655">
        <f t="shared" si="228"/>
        <v>0</v>
      </c>
      <c r="W233" s="1655"/>
      <c r="X233" s="1655"/>
      <c r="Y233" s="1655">
        <f t="shared" si="182"/>
        <v>2687</v>
      </c>
      <c r="Z233" s="1655">
        <f t="shared" si="228"/>
        <v>1345.325</v>
      </c>
      <c r="AA233" s="1655">
        <f t="shared" si="228"/>
        <v>1345.325</v>
      </c>
      <c r="AB233" s="1655">
        <f t="shared" si="228"/>
        <v>0</v>
      </c>
      <c r="AC233" s="1655">
        <f t="shared" si="228"/>
        <v>0</v>
      </c>
      <c r="AD233" s="1655">
        <f t="shared" si="228"/>
        <v>2037</v>
      </c>
      <c r="AE233" s="1655">
        <f t="shared" si="228"/>
        <v>2037</v>
      </c>
      <c r="AF233" s="1655">
        <f t="shared" si="228"/>
        <v>0</v>
      </c>
      <c r="AG233" s="1655">
        <f t="shared" si="228"/>
        <v>0</v>
      </c>
      <c r="AH233" s="1655">
        <f t="shared" si="228"/>
        <v>0</v>
      </c>
      <c r="AI233" s="1655">
        <f t="shared" si="228"/>
        <v>0</v>
      </c>
      <c r="AJ233" s="1655">
        <f t="shared" si="228"/>
        <v>0</v>
      </c>
      <c r="AK233" s="1655">
        <f t="shared" si="228"/>
        <v>0</v>
      </c>
      <c r="AL233" s="1655">
        <f t="shared" si="228"/>
        <v>2687</v>
      </c>
      <c r="AM233" s="1655">
        <f t="shared" si="228"/>
        <v>2687</v>
      </c>
      <c r="AN233" s="1655">
        <f t="shared" si="228"/>
        <v>0</v>
      </c>
      <c r="AO233" s="1655">
        <f t="shared" si="228"/>
        <v>0</v>
      </c>
      <c r="AP233" s="1453">
        <f t="shared" si="228"/>
        <v>4709</v>
      </c>
      <c r="AQ233" s="1453">
        <f t="shared" si="228"/>
        <v>4709</v>
      </c>
      <c r="AR233" s="1656">
        <f t="shared" si="228"/>
        <v>0</v>
      </c>
      <c r="AS233" s="1656">
        <f t="shared" si="228"/>
        <v>0</v>
      </c>
      <c r="AT233" s="1656">
        <f t="shared" si="228"/>
        <v>6427</v>
      </c>
      <c r="AU233" s="1656">
        <f t="shared" si="228"/>
        <v>6427</v>
      </c>
      <c r="AV233" s="1656">
        <f t="shared" si="228"/>
        <v>0</v>
      </c>
      <c r="AW233" s="1656">
        <f t="shared" si="228"/>
        <v>0</v>
      </c>
      <c r="AX233" s="1656">
        <f t="shared" si="228"/>
        <v>0</v>
      </c>
      <c r="AY233" s="1656">
        <f t="shared" si="228"/>
        <v>3214</v>
      </c>
      <c r="AZ233" s="1656">
        <f t="shared" si="228"/>
        <v>3214</v>
      </c>
      <c r="BA233" s="1656">
        <f t="shared" si="228"/>
        <v>0</v>
      </c>
      <c r="BB233" s="1656">
        <f t="shared" si="228"/>
        <v>0</v>
      </c>
      <c r="BC233" s="1656">
        <f t="shared" si="228"/>
        <v>0</v>
      </c>
      <c r="BD233" s="1656">
        <f t="shared" si="228"/>
        <v>0</v>
      </c>
      <c r="BE233" s="1656">
        <f t="shared" si="228"/>
        <v>0</v>
      </c>
      <c r="BF233" s="1656">
        <f t="shared" si="228"/>
        <v>0</v>
      </c>
      <c r="BG233" s="3668">
        <f t="shared" si="228"/>
        <v>3024</v>
      </c>
      <c r="BH233" s="1655">
        <f>'PL 3 PB DATP'!H47</f>
        <v>3024</v>
      </c>
      <c r="BI233" s="1655">
        <f t="shared" ref="BI233" si="229">SUM(BI235)</f>
        <v>2022</v>
      </c>
      <c r="BJ233" s="1658"/>
      <c r="BK233" s="1658"/>
      <c r="BL233" s="1658"/>
      <c r="BM233" s="1669"/>
      <c r="BN233" s="1669"/>
      <c r="BO233" s="1658"/>
      <c r="BP233" s="1659"/>
      <c r="BQ233" s="1370"/>
      <c r="BR233" s="1370"/>
      <c r="BS233" s="19"/>
      <c r="BT233" s="1370"/>
      <c r="BU233" s="1370"/>
      <c r="BV233" s="1370" t="s">
        <v>2498</v>
      </c>
      <c r="BW233" s="1370"/>
      <c r="BX233" s="1660"/>
      <c r="BY233" s="53"/>
    </row>
    <row r="234" spans="1:81" s="28" customFormat="1" ht="39.75" customHeight="1">
      <c r="A234" s="2195" t="s">
        <v>73</v>
      </c>
      <c r="B234" s="2133" t="s">
        <v>2422</v>
      </c>
      <c r="C234" s="1653"/>
      <c r="D234" s="1653"/>
      <c r="E234" s="1504"/>
      <c r="F234" s="1504"/>
      <c r="G234" s="1453">
        <f>G235</f>
        <v>14500</v>
      </c>
      <c r="H234" s="1453">
        <f t="shared" si="228"/>
        <v>11136</v>
      </c>
      <c r="I234" s="1655">
        <f t="shared" si="228"/>
        <v>3364</v>
      </c>
      <c r="J234" s="1655">
        <f t="shared" si="228"/>
        <v>0</v>
      </c>
      <c r="K234" s="1655">
        <f t="shared" si="228"/>
        <v>11136</v>
      </c>
      <c r="L234" s="1655">
        <f t="shared" si="228"/>
        <v>11136</v>
      </c>
      <c r="M234" s="1655">
        <f t="shared" si="228"/>
        <v>1940</v>
      </c>
      <c r="N234" s="1655">
        <f t="shared" si="228"/>
        <v>1222</v>
      </c>
      <c r="O234" s="1655">
        <f t="shared" si="228"/>
        <v>0</v>
      </c>
      <c r="P234" s="1655">
        <f t="shared" si="228"/>
        <v>0</v>
      </c>
      <c r="Q234" s="1655">
        <f t="shared" si="228"/>
        <v>0</v>
      </c>
      <c r="R234" s="1655">
        <f t="shared" si="228"/>
        <v>0</v>
      </c>
      <c r="S234" s="1655">
        <f t="shared" si="228"/>
        <v>2687</v>
      </c>
      <c r="T234" s="1655">
        <f t="shared" si="228"/>
        <v>2687</v>
      </c>
      <c r="U234" s="1655">
        <f t="shared" si="228"/>
        <v>0</v>
      </c>
      <c r="V234" s="1655">
        <f t="shared" si="228"/>
        <v>0</v>
      </c>
      <c r="W234" s="1655"/>
      <c r="X234" s="1655"/>
      <c r="Y234" s="1655">
        <f t="shared" si="182"/>
        <v>2687</v>
      </c>
      <c r="Z234" s="1655">
        <f t="shared" si="228"/>
        <v>1345.325</v>
      </c>
      <c r="AA234" s="1655">
        <f t="shared" si="228"/>
        <v>1345.325</v>
      </c>
      <c r="AB234" s="1655">
        <f t="shared" si="228"/>
        <v>0</v>
      </c>
      <c r="AC234" s="1655">
        <f t="shared" si="228"/>
        <v>0</v>
      </c>
      <c r="AD234" s="1655">
        <f t="shared" si="228"/>
        <v>2037</v>
      </c>
      <c r="AE234" s="1655">
        <f t="shared" si="228"/>
        <v>2037</v>
      </c>
      <c r="AF234" s="1655">
        <f t="shared" si="228"/>
        <v>0</v>
      </c>
      <c r="AG234" s="1655">
        <f t="shared" si="228"/>
        <v>0</v>
      </c>
      <c r="AH234" s="1655">
        <f t="shared" si="228"/>
        <v>0</v>
      </c>
      <c r="AI234" s="1655">
        <f t="shared" si="228"/>
        <v>0</v>
      </c>
      <c r="AJ234" s="1655">
        <f t="shared" si="228"/>
        <v>0</v>
      </c>
      <c r="AK234" s="1655">
        <f t="shared" si="228"/>
        <v>0</v>
      </c>
      <c r="AL234" s="1655">
        <f t="shared" si="228"/>
        <v>2687</v>
      </c>
      <c r="AM234" s="1655">
        <f t="shared" si="228"/>
        <v>2687</v>
      </c>
      <c r="AN234" s="1655">
        <f t="shared" si="228"/>
        <v>0</v>
      </c>
      <c r="AO234" s="1655">
        <f t="shared" si="228"/>
        <v>0</v>
      </c>
      <c r="AP234" s="1453">
        <f t="shared" si="228"/>
        <v>4709</v>
      </c>
      <c r="AQ234" s="1453">
        <f t="shared" si="228"/>
        <v>4709</v>
      </c>
      <c r="AR234" s="1656">
        <f t="shared" si="228"/>
        <v>0</v>
      </c>
      <c r="AS234" s="1656">
        <f t="shared" si="228"/>
        <v>0</v>
      </c>
      <c r="AT234" s="1656">
        <f t="shared" si="228"/>
        <v>6427</v>
      </c>
      <c r="AU234" s="1656">
        <f t="shared" si="228"/>
        <v>6427</v>
      </c>
      <c r="AV234" s="1656">
        <f t="shared" si="228"/>
        <v>0</v>
      </c>
      <c r="AW234" s="1656">
        <f t="shared" si="228"/>
        <v>0</v>
      </c>
      <c r="AX234" s="1656">
        <f t="shared" si="228"/>
        <v>0</v>
      </c>
      <c r="AY234" s="1656">
        <f t="shared" si="228"/>
        <v>3214</v>
      </c>
      <c r="AZ234" s="1656">
        <f t="shared" si="228"/>
        <v>3214</v>
      </c>
      <c r="BA234" s="1656">
        <f t="shared" si="228"/>
        <v>0</v>
      </c>
      <c r="BB234" s="1656">
        <f t="shared" si="228"/>
        <v>0</v>
      </c>
      <c r="BC234" s="1656">
        <f t="shared" si="228"/>
        <v>0</v>
      </c>
      <c r="BD234" s="1656">
        <f t="shared" si="228"/>
        <v>0</v>
      </c>
      <c r="BE234" s="1656">
        <f t="shared" si="228"/>
        <v>0</v>
      </c>
      <c r="BF234" s="1656">
        <f t="shared" si="228"/>
        <v>0</v>
      </c>
      <c r="BG234" s="3668">
        <f t="shared" si="228"/>
        <v>3024</v>
      </c>
      <c r="BH234" s="1655"/>
      <c r="BI234" s="1655"/>
      <c r="BJ234" s="1691"/>
      <c r="BK234" s="1691"/>
      <c r="BL234" s="1691"/>
      <c r="BM234" s="1692">
        <f t="shared" si="214"/>
        <v>69.441451149425291</v>
      </c>
      <c r="BN234" s="1692">
        <f t="shared" si="215"/>
        <v>47.051501478139102</v>
      </c>
      <c r="BO234" s="1691"/>
      <c r="BP234" s="1693"/>
      <c r="BQ234" s="1369"/>
      <c r="BR234" s="1369"/>
      <c r="BS234" s="1617"/>
      <c r="BT234" s="1369"/>
      <c r="BU234" s="1369"/>
      <c r="BV234" s="1369" t="s">
        <v>2498</v>
      </c>
      <c r="BW234" s="1369"/>
      <c r="BX234" s="1660"/>
      <c r="BY234" s="53"/>
    </row>
    <row r="235" spans="1:81" s="2375" customFormat="1" ht="55.5" customHeight="1">
      <c r="A235" s="2961" t="s">
        <v>46</v>
      </c>
      <c r="B235" s="2975" t="s">
        <v>1992</v>
      </c>
      <c r="C235" s="1674" t="s">
        <v>1933</v>
      </c>
      <c r="D235" s="1674">
        <v>51</v>
      </c>
      <c r="E235" s="3456" t="s">
        <v>305</v>
      </c>
      <c r="F235" s="1411" t="s">
        <v>1993</v>
      </c>
      <c r="G235" s="3466">
        <f>SUM(H235:J235)</f>
        <v>14500</v>
      </c>
      <c r="H235" s="1513">
        <v>11136</v>
      </c>
      <c r="I235" s="1686">
        <v>3364</v>
      </c>
      <c r="J235" s="1684"/>
      <c r="K235" s="1667">
        <v>11136</v>
      </c>
      <c r="L235" s="1667">
        <v>11136</v>
      </c>
      <c r="M235" s="1667">
        <v>1940</v>
      </c>
      <c r="N235" s="1667">
        <v>1222</v>
      </c>
      <c r="O235" s="1684">
        <f>SUM(P235:R235)</f>
        <v>0</v>
      </c>
      <c r="P235" s="1686"/>
      <c r="Q235" s="1667"/>
      <c r="R235" s="1667"/>
      <c r="S235" s="1667">
        <f t="shared" si="191"/>
        <v>2687</v>
      </c>
      <c r="T235" s="1686">
        <v>2687</v>
      </c>
      <c r="U235" s="1667"/>
      <c r="V235" s="1667"/>
      <c r="W235" s="1667"/>
      <c r="X235" s="1667"/>
      <c r="Y235" s="1667">
        <f t="shared" si="182"/>
        <v>2687</v>
      </c>
      <c r="Z235" s="1667">
        <f t="shared" si="192"/>
        <v>1345.325</v>
      </c>
      <c r="AA235" s="1686">
        <v>1345.325</v>
      </c>
      <c r="AB235" s="1667"/>
      <c r="AC235" s="1667"/>
      <c r="AD235" s="1667">
        <f t="shared" si="193"/>
        <v>2037</v>
      </c>
      <c r="AE235" s="1686">
        <v>2037</v>
      </c>
      <c r="AF235" s="1667"/>
      <c r="AG235" s="1667"/>
      <c r="AH235" s="1667">
        <f t="shared" si="194"/>
        <v>0</v>
      </c>
      <c r="AI235" s="1667"/>
      <c r="AJ235" s="1667"/>
      <c r="AK235" s="1667"/>
      <c r="AL235" s="1667">
        <f t="shared" si="195"/>
        <v>2687</v>
      </c>
      <c r="AM235" s="1667">
        <v>2687</v>
      </c>
      <c r="AN235" s="1667"/>
      <c r="AO235" s="1667"/>
      <c r="AP235" s="1403">
        <f t="shared" si="196"/>
        <v>4709</v>
      </c>
      <c r="AQ235" s="1403">
        <v>4709</v>
      </c>
      <c r="AR235" s="1666"/>
      <c r="AS235" s="1666"/>
      <c r="AT235" s="1666">
        <f t="shared" si="197"/>
        <v>6427</v>
      </c>
      <c r="AU235" s="1666">
        <f>H235-AQ235</f>
        <v>6427</v>
      </c>
      <c r="AV235" s="1666"/>
      <c r="AW235" s="1666"/>
      <c r="AX235" s="1666"/>
      <c r="AY235" s="1666">
        <f t="shared" si="198"/>
        <v>3214</v>
      </c>
      <c r="AZ235" s="1666">
        <v>3214</v>
      </c>
      <c r="BA235" s="1666"/>
      <c r="BB235" s="1666"/>
      <c r="BC235" s="1666"/>
      <c r="BD235" s="1666"/>
      <c r="BE235" s="1666"/>
      <c r="BF235" s="1666"/>
      <c r="BG235" s="3669">
        <v>3024</v>
      </c>
      <c r="BH235" s="1667"/>
      <c r="BI235" s="1667">
        <f t="shared" si="210"/>
        <v>2022</v>
      </c>
      <c r="BJ235" s="1658">
        <v>2022</v>
      </c>
      <c r="BK235" s="1658" t="s">
        <v>2324</v>
      </c>
      <c r="BL235" s="1658" t="s">
        <v>2327</v>
      </c>
      <c r="BM235" s="1669">
        <f t="shared" si="214"/>
        <v>69.441451149425291</v>
      </c>
      <c r="BN235" s="1669">
        <f t="shared" si="215"/>
        <v>47.051501478139102</v>
      </c>
      <c r="BO235" s="1658" t="s">
        <v>40</v>
      </c>
      <c r="BP235" s="1659"/>
      <c r="BQ235" s="1370"/>
      <c r="BR235" s="1370"/>
      <c r="BS235" s="19"/>
      <c r="BT235" s="1370"/>
      <c r="BU235" s="1370"/>
      <c r="BV235" s="1370" t="s">
        <v>2498</v>
      </c>
      <c r="BW235" s="1370"/>
      <c r="BX235" s="2954"/>
      <c r="BY235" s="2963"/>
      <c r="BZ235" s="2964"/>
      <c r="CA235" s="2964"/>
      <c r="CB235" s="2964"/>
      <c r="CC235" s="2964"/>
    </row>
    <row r="236" spans="1:81" s="43" customFormat="1" ht="33.75" customHeight="1">
      <c r="A236" s="2195" t="s">
        <v>52</v>
      </c>
      <c r="B236" s="2133" t="s">
        <v>53</v>
      </c>
      <c r="C236" s="1653"/>
      <c r="D236" s="1653"/>
      <c r="E236" s="1504"/>
      <c r="F236" s="1504"/>
      <c r="G236" s="1453">
        <f>G237</f>
        <v>21000</v>
      </c>
      <c r="H236" s="1453">
        <f t="shared" ref="H236:BG237" si="230">H237</f>
        <v>20665</v>
      </c>
      <c r="I236" s="1655">
        <f t="shared" si="230"/>
        <v>157</v>
      </c>
      <c r="J236" s="1655">
        <f t="shared" si="230"/>
        <v>178</v>
      </c>
      <c r="K236" s="1655">
        <f t="shared" si="230"/>
        <v>21000</v>
      </c>
      <c r="L236" s="1655">
        <f t="shared" si="230"/>
        <v>20665</v>
      </c>
      <c r="M236" s="1655">
        <f t="shared" si="230"/>
        <v>2100</v>
      </c>
      <c r="N236" s="1655">
        <f t="shared" si="230"/>
        <v>0</v>
      </c>
      <c r="O236" s="1655">
        <f t="shared" si="230"/>
        <v>0</v>
      </c>
      <c r="P236" s="1655">
        <f t="shared" si="230"/>
        <v>0</v>
      </c>
      <c r="Q236" s="1655">
        <f t="shared" si="230"/>
        <v>0</v>
      </c>
      <c r="R236" s="1655">
        <f t="shared" si="230"/>
        <v>0</v>
      </c>
      <c r="S236" s="1655">
        <f t="shared" si="230"/>
        <v>4986</v>
      </c>
      <c r="T236" s="1655">
        <f t="shared" si="230"/>
        <v>4986</v>
      </c>
      <c r="U236" s="1655">
        <f t="shared" si="230"/>
        <v>0</v>
      </c>
      <c r="V236" s="1655">
        <f t="shared" si="230"/>
        <v>0</v>
      </c>
      <c r="W236" s="1655"/>
      <c r="X236" s="1655"/>
      <c r="Y236" s="1655">
        <f t="shared" si="182"/>
        <v>4986</v>
      </c>
      <c r="Z236" s="1655">
        <f t="shared" si="230"/>
        <v>0</v>
      </c>
      <c r="AA236" s="1655">
        <f t="shared" si="230"/>
        <v>0</v>
      </c>
      <c r="AB236" s="1655">
        <f t="shared" si="230"/>
        <v>0</v>
      </c>
      <c r="AC236" s="1655">
        <f t="shared" si="230"/>
        <v>0</v>
      </c>
      <c r="AD236" s="1655">
        <f t="shared" si="230"/>
        <v>0</v>
      </c>
      <c r="AE236" s="1655">
        <f t="shared" si="230"/>
        <v>0</v>
      </c>
      <c r="AF236" s="1655">
        <f t="shared" si="230"/>
        <v>0</v>
      </c>
      <c r="AG236" s="1655">
        <f t="shared" si="230"/>
        <v>0</v>
      </c>
      <c r="AH236" s="1655">
        <f t="shared" si="230"/>
        <v>0</v>
      </c>
      <c r="AI236" s="1655">
        <f t="shared" si="230"/>
        <v>0</v>
      </c>
      <c r="AJ236" s="1655">
        <f t="shared" si="230"/>
        <v>0</v>
      </c>
      <c r="AK236" s="1655">
        <f t="shared" si="230"/>
        <v>0</v>
      </c>
      <c r="AL236" s="1655">
        <f t="shared" si="230"/>
        <v>4986</v>
      </c>
      <c r="AM236" s="1655">
        <f t="shared" si="230"/>
        <v>4986</v>
      </c>
      <c r="AN236" s="1655">
        <f t="shared" si="230"/>
        <v>0</v>
      </c>
      <c r="AO236" s="1655">
        <f t="shared" si="230"/>
        <v>0</v>
      </c>
      <c r="AP236" s="1453">
        <f t="shared" si="230"/>
        <v>8596</v>
      </c>
      <c r="AQ236" s="1453">
        <f t="shared" si="230"/>
        <v>8596</v>
      </c>
      <c r="AR236" s="1656">
        <f t="shared" si="230"/>
        <v>0</v>
      </c>
      <c r="AS236" s="1656">
        <f t="shared" si="230"/>
        <v>0</v>
      </c>
      <c r="AT236" s="1656">
        <f t="shared" si="230"/>
        <v>12069</v>
      </c>
      <c r="AU236" s="1656">
        <f t="shared" si="230"/>
        <v>12069</v>
      </c>
      <c r="AV236" s="1656">
        <f t="shared" si="230"/>
        <v>0</v>
      </c>
      <c r="AW236" s="1656">
        <f t="shared" si="230"/>
        <v>0</v>
      </c>
      <c r="AX236" s="1656">
        <f t="shared" si="230"/>
        <v>0</v>
      </c>
      <c r="AY236" s="1656">
        <f t="shared" si="230"/>
        <v>12069</v>
      </c>
      <c r="AZ236" s="1656">
        <f t="shared" si="230"/>
        <v>12069</v>
      </c>
      <c r="BA236" s="1656">
        <f t="shared" si="230"/>
        <v>0</v>
      </c>
      <c r="BB236" s="1656">
        <f t="shared" si="230"/>
        <v>0</v>
      </c>
      <c r="BC236" s="1656">
        <f t="shared" si="230"/>
        <v>0</v>
      </c>
      <c r="BD236" s="1656">
        <f t="shared" si="230"/>
        <v>0</v>
      </c>
      <c r="BE236" s="1656">
        <f t="shared" si="230"/>
        <v>0</v>
      </c>
      <c r="BF236" s="1656">
        <f t="shared" si="230"/>
        <v>0</v>
      </c>
      <c r="BG236" s="3668">
        <f t="shared" si="230"/>
        <v>5613</v>
      </c>
      <c r="BH236" s="1655">
        <f>'PL 3 PB DATP'!H48</f>
        <v>5613</v>
      </c>
      <c r="BI236" s="1655">
        <f t="shared" ref="BI236" si="231">SUM(BI238)</f>
        <v>3610</v>
      </c>
      <c r="BJ236" s="1658"/>
      <c r="BK236" s="1658"/>
      <c r="BL236" s="1658"/>
      <c r="BM236" s="1669"/>
      <c r="BN236" s="1669"/>
      <c r="BO236" s="1658"/>
      <c r="BP236" s="1659"/>
      <c r="BQ236" s="1370"/>
      <c r="BR236" s="1370"/>
      <c r="BS236" s="19"/>
      <c r="BT236" s="1370"/>
      <c r="BU236" s="1370"/>
      <c r="BV236" s="1370" t="s">
        <v>2498</v>
      </c>
      <c r="BW236" s="1370"/>
      <c r="BX236" s="1660"/>
      <c r="BY236" s="1682"/>
    </row>
    <row r="237" spans="1:81" s="28" customFormat="1" ht="47.25" customHeight="1">
      <c r="A237" s="2195" t="s">
        <v>73</v>
      </c>
      <c r="B237" s="2133" t="s">
        <v>2422</v>
      </c>
      <c r="C237" s="1653"/>
      <c r="D237" s="1653"/>
      <c r="E237" s="1504"/>
      <c r="F237" s="1504"/>
      <c r="G237" s="1453">
        <f>G238</f>
        <v>21000</v>
      </c>
      <c r="H237" s="1453">
        <f t="shared" si="230"/>
        <v>20665</v>
      </c>
      <c r="I237" s="1655">
        <f t="shared" si="230"/>
        <v>157</v>
      </c>
      <c r="J237" s="1655">
        <f t="shared" si="230"/>
        <v>178</v>
      </c>
      <c r="K237" s="1655">
        <f t="shared" si="230"/>
        <v>21000</v>
      </c>
      <c r="L237" s="1655">
        <f t="shared" si="230"/>
        <v>20665</v>
      </c>
      <c r="M237" s="1655">
        <f t="shared" si="230"/>
        <v>2100</v>
      </c>
      <c r="N237" s="1655">
        <f t="shared" si="230"/>
        <v>0</v>
      </c>
      <c r="O237" s="1655">
        <f t="shared" si="230"/>
        <v>0</v>
      </c>
      <c r="P237" s="1655">
        <f t="shared" si="230"/>
        <v>0</v>
      </c>
      <c r="Q237" s="1655">
        <f t="shared" si="230"/>
        <v>0</v>
      </c>
      <c r="R237" s="1655">
        <f t="shared" si="230"/>
        <v>0</v>
      </c>
      <c r="S237" s="1655">
        <f t="shared" si="230"/>
        <v>4986</v>
      </c>
      <c r="T237" s="1655">
        <f t="shared" si="230"/>
        <v>4986</v>
      </c>
      <c r="U237" s="1655">
        <f t="shared" si="230"/>
        <v>0</v>
      </c>
      <c r="V237" s="1655">
        <f t="shared" si="230"/>
        <v>0</v>
      </c>
      <c r="W237" s="1655"/>
      <c r="X237" s="1655"/>
      <c r="Y237" s="1655">
        <f t="shared" si="182"/>
        <v>4986</v>
      </c>
      <c r="Z237" s="1655">
        <f t="shared" si="230"/>
        <v>0</v>
      </c>
      <c r="AA237" s="1655">
        <f t="shared" si="230"/>
        <v>0</v>
      </c>
      <c r="AB237" s="1655">
        <f t="shared" si="230"/>
        <v>0</v>
      </c>
      <c r="AC237" s="1655">
        <f t="shared" si="230"/>
        <v>0</v>
      </c>
      <c r="AD237" s="1655">
        <f t="shared" si="230"/>
        <v>0</v>
      </c>
      <c r="AE237" s="1655">
        <f t="shared" si="230"/>
        <v>0</v>
      </c>
      <c r="AF237" s="1655">
        <f t="shared" si="230"/>
        <v>0</v>
      </c>
      <c r="AG237" s="1655">
        <f t="shared" si="230"/>
        <v>0</v>
      </c>
      <c r="AH237" s="1655">
        <f t="shared" si="230"/>
        <v>0</v>
      </c>
      <c r="AI237" s="1655">
        <f t="shared" si="230"/>
        <v>0</v>
      </c>
      <c r="AJ237" s="1655">
        <f t="shared" si="230"/>
        <v>0</v>
      </c>
      <c r="AK237" s="1655">
        <f t="shared" si="230"/>
        <v>0</v>
      </c>
      <c r="AL237" s="1655">
        <f t="shared" si="230"/>
        <v>4986</v>
      </c>
      <c r="AM237" s="1655">
        <f t="shared" si="230"/>
        <v>4986</v>
      </c>
      <c r="AN237" s="1655">
        <f t="shared" si="230"/>
        <v>0</v>
      </c>
      <c r="AO237" s="1655">
        <f t="shared" si="230"/>
        <v>0</v>
      </c>
      <c r="AP237" s="1453">
        <f t="shared" si="230"/>
        <v>8596</v>
      </c>
      <c r="AQ237" s="1453">
        <f t="shared" si="230"/>
        <v>8596</v>
      </c>
      <c r="AR237" s="1656">
        <f t="shared" si="230"/>
        <v>0</v>
      </c>
      <c r="AS237" s="1656">
        <f t="shared" si="230"/>
        <v>0</v>
      </c>
      <c r="AT237" s="1656">
        <f t="shared" si="230"/>
        <v>12069</v>
      </c>
      <c r="AU237" s="1656">
        <f t="shared" si="230"/>
        <v>12069</v>
      </c>
      <c r="AV237" s="1656">
        <f t="shared" si="230"/>
        <v>0</v>
      </c>
      <c r="AW237" s="1656">
        <f t="shared" si="230"/>
        <v>0</v>
      </c>
      <c r="AX237" s="1656">
        <f t="shared" si="230"/>
        <v>0</v>
      </c>
      <c r="AY237" s="1656">
        <f t="shared" si="230"/>
        <v>12069</v>
      </c>
      <c r="AZ237" s="1656">
        <f t="shared" si="230"/>
        <v>12069</v>
      </c>
      <c r="BA237" s="1656">
        <f t="shared" si="230"/>
        <v>0</v>
      </c>
      <c r="BB237" s="1656">
        <f t="shared" si="230"/>
        <v>0</v>
      </c>
      <c r="BC237" s="1656">
        <f t="shared" si="230"/>
        <v>0</v>
      </c>
      <c r="BD237" s="1656">
        <f t="shared" si="230"/>
        <v>0</v>
      </c>
      <c r="BE237" s="1656">
        <f t="shared" si="230"/>
        <v>0</v>
      </c>
      <c r="BF237" s="1656">
        <f t="shared" si="230"/>
        <v>0</v>
      </c>
      <c r="BG237" s="3668">
        <f t="shared" si="230"/>
        <v>5613</v>
      </c>
      <c r="BH237" s="1655"/>
      <c r="BI237" s="1655"/>
      <c r="BJ237" s="1691"/>
      <c r="BK237" s="1691"/>
      <c r="BL237" s="1691"/>
      <c r="BM237" s="1692">
        <f t="shared" si="214"/>
        <v>68.758770868618441</v>
      </c>
      <c r="BN237" s="1692">
        <f t="shared" si="215"/>
        <v>46.507581406910262</v>
      </c>
      <c r="BO237" s="1691"/>
      <c r="BP237" s="1693"/>
      <c r="BQ237" s="1369"/>
      <c r="BR237" s="1369"/>
      <c r="BS237" s="1617"/>
      <c r="BT237" s="1369"/>
      <c r="BU237" s="1369"/>
      <c r="BV237" s="1369" t="s">
        <v>2498</v>
      </c>
      <c r="BW237" s="1369"/>
      <c r="BX237" s="1660"/>
      <c r="BY237" s="53"/>
    </row>
    <row r="238" spans="1:81" s="2353" customFormat="1" ht="39" customHeight="1">
      <c r="A238" s="2970">
        <v>1</v>
      </c>
      <c r="B238" s="2956" t="s">
        <v>309</v>
      </c>
      <c r="C238" s="1676" t="s">
        <v>293</v>
      </c>
      <c r="D238" s="3099">
        <v>90</v>
      </c>
      <c r="E238" s="3518" t="s">
        <v>305</v>
      </c>
      <c r="F238" s="1511" t="s">
        <v>310</v>
      </c>
      <c r="G238" s="3469">
        <v>21000</v>
      </c>
      <c r="H238" s="3469">
        <v>20665</v>
      </c>
      <c r="I238" s="1667">
        <v>157</v>
      </c>
      <c r="J238" s="143">
        <v>178</v>
      </c>
      <c r="K238" s="143">
        <v>21000</v>
      </c>
      <c r="L238" s="143">
        <v>20665</v>
      </c>
      <c r="M238" s="143">
        <v>2100</v>
      </c>
      <c r="N238" s="1667"/>
      <c r="O238" s="143"/>
      <c r="P238" s="143"/>
      <c r="Q238" s="143"/>
      <c r="R238" s="143"/>
      <c r="S238" s="1667">
        <f t="shared" si="191"/>
        <v>4986</v>
      </c>
      <c r="T238" s="1667">
        <v>4986</v>
      </c>
      <c r="U238" s="1655"/>
      <c r="V238" s="1655"/>
      <c r="W238" s="1655"/>
      <c r="X238" s="1655"/>
      <c r="Y238" s="1655">
        <f t="shared" si="182"/>
        <v>4986</v>
      </c>
      <c r="Z238" s="1667">
        <f t="shared" si="192"/>
        <v>0</v>
      </c>
      <c r="AA238" s="1655"/>
      <c r="AB238" s="1655"/>
      <c r="AC238" s="1655"/>
      <c r="AD238" s="1667">
        <f t="shared" si="193"/>
        <v>0</v>
      </c>
      <c r="AE238" s="1667"/>
      <c r="AF238" s="1655"/>
      <c r="AG238" s="1655"/>
      <c r="AH238" s="1667">
        <f t="shared" si="194"/>
        <v>0</v>
      </c>
      <c r="AI238" s="1667"/>
      <c r="AJ238" s="1655"/>
      <c r="AK238" s="1655"/>
      <c r="AL238" s="1667">
        <f t="shared" si="195"/>
        <v>4986</v>
      </c>
      <c r="AM238" s="1667">
        <f>T238</f>
        <v>4986</v>
      </c>
      <c r="AN238" s="1655"/>
      <c r="AO238" s="1655"/>
      <c r="AP238" s="1403">
        <f t="shared" si="196"/>
        <v>8596</v>
      </c>
      <c r="AQ238" s="1403">
        <v>8596</v>
      </c>
      <c r="AR238" s="1656"/>
      <c r="AS238" s="1656"/>
      <c r="AT238" s="1666">
        <f t="shared" si="197"/>
        <v>12069</v>
      </c>
      <c r="AU238" s="1666">
        <f>H238-AQ238</f>
        <v>12069</v>
      </c>
      <c r="AV238" s="1656"/>
      <c r="AW238" s="1656"/>
      <c r="AX238" s="1656"/>
      <c r="AY238" s="1666">
        <f t="shared" si="198"/>
        <v>12069</v>
      </c>
      <c r="AZ238" s="1666">
        <f>AU238</f>
        <v>12069</v>
      </c>
      <c r="BA238" s="1656"/>
      <c r="BB238" s="1656"/>
      <c r="BC238" s="1656"/>
      <c r="BD238" s="1656"/>
      <c r="BE238" s="1656"/>
      <c r="BF238" s="1656"/>
      <c r="BG238" s="3669">
        <v>5613</v>
      </c>
      <c r="BH238" s="1667"/>
      <c r="BI238" s="1655">
        <f t="shared" si="210"/>
        <v>3610</v>
      </c>
      <c r="BJ238" s="1658">
        <v>2022</v>
      </c>
      <c r="BK238" s="1658" t="s">
        <v>2324</v>
      </c>
      <c r="BL238" s="1658" t="s">
        <v>2327</v>
      </c>
      <c r="BM238" s="1669">
        <f t="shared" si="214"/>
        <v>68.758770868618441</v>
      </c>
      <c r="BN238" s="1669">
        <f t="shared" si="215"/>
        <v>46.507581406910262</v>
      </c>
      <c r="BO238" s="1658" t="s">
        <v>40</v>
      </c>
      <c r="BP238" s="1659"/>
      <c r="BQ238" s="1370"/>
      <c r="BR238" s="1370"/>
      <c r="BS238" s="19"/>
      <c r="BT238" s="1370"/>
      <c r="BU238" s="1370"/>
      <c r="BV238" s="1370" t="s">
        <v>2498</v>
      </c>
      <c r="BW238" s="1370"/>
      <c r="BX238" s="1660"/>
      <c r="BY238" s="53"/>
      <c r="BZ238" s="223"/>
      <c r="CA238" s="223"/>
      <c r="CB238" s="223"/>
      <c r="CC238" s="223"/>
    </row>
    <row r="239" spans="1:81" s="43" customFormat="1" ht="28.5" customHeight="1">
      <c r="A239" s="2195" t="s">
        <v>54</v>
      </c>
      <c r="B239" s="2133" t="s">
        <v>55</v>
      </c>
      <c r="C239" s="1653"/>
      <c r="D239" s="1653"/>
      <c r="E239" s="1504"/>
      <c r="F239" s="1504"/>
      <c r="G239" s="1453">
        <f>G240+G242</f>
        <v>47258</v>
      </c>
      <c r="H239" s="1453">
        <f t="shared" ref="H239:BG239" si="232">H240+H242</f>
        <v>43258</v>
      </c>
      <c r="I239" s="1655">
        <f t="shared" si="232"/>
        <v>0</v>
      </c>
      <c r="J239" s="1655">
        <f t="shared" si="232"/>
        <v>0</v>
      </c>
      <c r="K239" s="1655">
        <f t="shared" si="232"/>
        <v>47258</v>
      </c>
      <c r="L239" s="1655">
        <f t="shared" si="232"/>
        <v>47258</v>
      </c>
      <c r="M239" s="1655">
        <f t="shared" si="232"/>
        <v>1610.4639999999999</v>
      </c>
      <c r="N239" s="1655">
        <f t="shared" si="232"/>
        <v>558.16000000000008</v>
      </c>
      <c r="O239" s="1655">
        <f t="shared" si="232"/>
        <v>2300.4621999999999</v>
      </c>
      <c r="P239" s="1655">
        <f t="shared" si="232"/>
        <v>2300.4621999999999</v>
      </c>
      <c r="Q239" s="1655">
        <f t="shared" si="232"/>
        <v>0</v>
      </c>
      <c r="R239" s="1655">
        <f t="shared" si="232"/>
        <v>0</v>
      </c>
      <c r="S239" s="1655">
        <f t="shared" si="232"/>
        <v>10438</v>
      </c>
      <c r="T239" s="1655">
        <f t="shared" si="232"/>
        <v>10438</v>
      </c>
      <c r="U239" s="1655">
        <f t="shared" si="232"/>
        <v>0</v>
      </c>
      <c r="V239" s="1655">
        <f t="shared" si="232"/>
        <v>0</v>
      </c>
      <c r="W239" s="1655"/>
      <c r="X239" s="1655"/>
      <c r="Y239" s="1655">
        <f t="shared" si="182"/>
        <v>10438</v>
      </c>
      <c r="Z239" s="1655">
        <f t="shared" si="232"/>
        <v>27.292000000000002</v>
      </c>
      <c r="AA239" s="1655">
        <f t="shared" si="232"/>
        <v>27.292000000000002</v>
      </c>
      <c r="AB239" s="1655">
        <f t="shared" si="232"/>
        <v>0</v>
      </c>
      <c r="AC239" s="1655">
        <f t="shared" si="232"/>
        <v>0</v>
      </c>
      <c r="AD239" s="1655">
        <f t="shared" si="232"/>
        <v>530.86800000000005</v>
      </c>
      <c r="AE239" s="1655">
        <f t="shared" si="232"/>
        <v>530.86800000000005</v>
      </c>
      <c r="AF239" s="1655">
        <f t="shared" si="232"/>
        <v>0</v>
      </c>
      <c r="AG239" s="1655">
        <f t="shared" si="232"/>
        <v>0</v>
      </c>
      <c r="AH239" s="1655">
        <f t="shared" si="232"/>
        <v>2300.4621999999999</v>
      </c>
      <c r="AI239" s="1655">
        <f t="shared" si="232"/>
        <v>2300.4621999999999</v>
      </c>
      <c r="AJ239" s="1655">
        <f t="shared" si="232"/>
        <v>0</v>
      </c>
      <c r="AK239" s="1655">
        <f t="shared" si="232"/>
        <v>0</v>
      </c>
      <c r="AL239" s="1655">
        <f t="shared" si="232"/>
        <v>10438</v>
      </c>
      <c r="AM239" s="1655">
        <f t="shared" si="232"/>
        <v>10438</v>
      </c>
      <c r="AN239" s="1655">
        <f t="shared" si="232"/>
        <v>0</v>
      </c>
      <c r="AO239" s="1655">
        <f t="shared" si="232"/>
        <v>0</v>
      </c>
      <c r="AP239" s="1453">
        <f t="shared" si="232"/>
        <v>18062</v>
      </c>
      <c r="AQ239" s="1453">
        <f t="shared" si="232"/>
        <v>18062</v>
      </c>
      <c r="AR239" s="1656">
        <f t="shared" si="232"/>
        <v>0</v>
      </c>
      <c r="AS239" s="1656">
        <f t="shared" si="232"/>
        <v>0</v>
      </c>
      <c r="AT239" s="1656">
        <f t="shared" si="232"/>
        <v>29196</v>
      </c>
      <c r="AU239" s="1656">
        <f t="shared" si="232"/>
        <v>29196</v>
      </c>
      <c r="AV239" s="1656">
        <f t="shared" si="232"/>
        <v>0</v>
      </c>
      <c r="AW239" s="1656">
        <f t="shared" si="232"/>
        <v>0</v>
      </c>
      <c r="AX239" s="1656">
        <f t="shared" si="232"/>
        <v>0</v>
      </c>
      <c r="AY239" s="1656">
        <f t="shared" si="232"/>
        <v>25196</v>
      </c>
      <c r="AZ239" s="1656">
        <f t="shared" si="232"/>
        <v>25196</v>
      </c>
      <c r="BA239" s="1656">
        <f t="shared" si="232"/>
        <v>0</v>
      </c>
      <c r="BB239" s="1656">
        <f t="shared" si="232"/>
        <v>0</v>
      </c>
      <c r="BC239" s="1656">
        <f t="shared" si="232"/>
        <v>0</v>
      </c>
      <c r="BD239" s="1656">
        <f t="shared" si="232"/>
        <v>0</v>
      </c>
      <c r="BE239" s="1656">
        <f t="shared" si="232"/>
        <v>0</v>
      </c>
      <c r="BF239" s="1656">
        <f t="shared" si="232"/>
        <v>0</v>
      </c>
      <c r="BG239" s="3668">
        <f t="shared" si="232"/>
        <v>11749</v>
      </c>
      <c r="BH239" s="1655">
        <f>'PL 3 PB DATP'!H49</f>
        <v>11749</v>
      </c>
      <c r="BI239" s="1655">
        <f t="shared" ref="BI239" si="233">SUM(BI241:BI243)</f>
        <v>7624</v>
      </c>
      <c r="BJ239" s="1658"/>
      <c r="BK239" s="1658"/>
      <c r="BL239" s="1658"/>
      <c r="BM239" s="1669"/>
      <c r="BN239" s="1669"/>
      <c r="BO239" s="1658"/>
      <c r="BP239" s="1659"/>
      <c r="BQ239" s="1370"/>
      <c r="BR239" s="1370"/>
      <c r="BS239" s="19"/>
      <c r="BT239" s="1370"/>
      <c r="BU239" s="1370"/>
      <c r="BV239" s="1370" t="s">
        <v>2498</v>
      </c>
      <c r="BW239" s="1370"/>
      <c r="BX239" s="1660">
        <f>BH239-BG239</f>
        <v>0</v>
      </c>
      <c r="BY239" s="1682"/>
    </row>
    <row r="240" spans="1:81" s="28" customFormat="1" ht="39.75" customHeight="1">
      <c r="A240" s="2195" t="s">
        <v>73</v>
      </c>
      <c r="B240" s="2133" t="s">
        <v>2422</v>
      </c>
      <c r="C240" s="1653"/>
      <c r="D240" s="1653"/>
      <c r="E240" s="1504"/>
      <c r="F240" s="1504"/>
      <c r="G240" s="1453">
        <f>G241</f>
        <v>24863</v>
      </c>
      <c r="H240" s="1453">
        <f t="shared" ref="H240:BG240" si="234">H241</f>
        <v>22863</v>
      </c>
      <c r="I240" s="1655">
        <f t="shared" si="234"/>
        <v>0</v>
      </c>
      <c r="J240" s="1655">
        <f t="shared" si="234"/>
        <v>0</v>
      </c>
      <c r="K240" s="1655">
        <f t="shared" si="234"/>
        <v>24863</v>
      </c>
      <c r="L240" s="1655">
        <f t="shared" si="234"/>
        <v>24863</v>
      </c>
      <c r="M240" s="1655">
        <f t="shared" si="234"/>
        <v>1079.596</v>
      </c>
      <c r="N240" s="1655">
        <f t="shared" si="234"/>
        <v>27.292000000000002</v>
      </c>
      <c r="O240" s="1655">
        <f t="shared" si="234"/>
        <v>2300.4621999999999</v>
      </c>
      <c r="P240" s="1655">
        <f t="shared" si="234"/>
        <v>2300.4621999999999</v>
      </c>
      <c r="Q240" s="1655">
        <f t="shared" si="234"/>
        <v>0</v>
      </c>
      <c r="R240" s="1655">
        <f t="shared" si="234"/>
        <v>0</v>
      </c>
      <c r="S240" s="1655">
        <f t="shared" si="234"/>
        <v>7239</v>
      </c>
      <c r="T240" s="1655">
        <f t="shared" si="234"/>
        <v>7239</v>
      </c>
      <c r="U240" s="1655">
        <f t="shared" si="234"/>
        <v>0</v>
      </c>
      <c r="V240" s="1655">
        <f t="shared" si="234"/>
        <v>0</v>
      </c>
      <c r="W240" s="1655"/>
      <c r="X240" s="1655"/>
      <c r="Y240" s="1655">
        <f t="shared" si="182"/>
        <v>7239</v>
      </c>
      <c r="Z240" s="1655">
        <f t="shared" si="234"/>
        <v>27.292000000000002</v>
      </c>
      <c r="AA240" s="1655">
        <f t="shared" si="234"/>
        <v>27.292000000000002</v>
      </c>
      <c r="AB240" s="1655">
        <f t="shared" si="234"/>
        <v>0</v>
      </c>
      <c r="AC240" s="1655">
        <f t="shared" si="234"/>
        <v>0</v>
      </c>
      <c r="AD240" s="1655">
        <f t="shared" si="234"/>
        <v>0</v>
      </c>
      <c r="AE240" s="1655">
        <f t="shared" si="234"/>
        <v>0</v>
      </c>
      <c r="AF240" s="1655">
        <f t="shared" si="234"/>
        <v>0</v>
      </c>
      <c r="AG240" s="1655">
        <f t="shared" si="234"/>
        <v>0</v>
      </c>
      <c r="AH240" s="1655">
        <f t="shared" si="234"/>
        <v>2300.4621999999999</v>
      </c>
      <c r="AI240" s="1655">
        <f t="shared" si="234"/>
        <v>2300.4621999999999</v>
      </c>
      <c r="AJ240" s="1655">
        <f t="shared" si="234"/>
        <v>0</v>
      </c>
      <c r="AK240" s="1655">
        <f t="shared" si="234"/>
        <v>0</v>
      </c>
      <c r="AL240" s="1655">
        <f t="shared" si="234"/>
        <v>7239</v>
      </c>
      <c r="AM240" s="1655">
        <f t="shared" si="234"/>
        <v>7239</v>
      </c>
      <c r="AN240" s="1655">
        <f t="shared" si="234"/>
        <v>0</v>
      </c>
      <c r="AO240" s="1655">
        <f t="shared" si="234"/>
        <v>0</v>
      </c>
      <c r="AP240" s="1453">
        <f t="shared" si="234"/>
        <v>12863</v>
      </c>
      <c r="AQ240" s="1453">
        <f t="shared" si="234"/>
        <v>12863</v>
      </c>
      <c r="AR240" s="1656">
        <f t="shared" si="234"/>
        <v>0</v>
      </c>
      <c r="AS240" s="1656">
        <f t="shared" si="234"/>
        <v>0</v>
      </c>
      <c r="AT240" s="1656">
        <f t="shared" si="234"/>
        <v>11000</v>
      </c>
      <c r="AU240" s="1656">
        <f t="shared" si="234"/>
        <v>11000</v>
      </c>
      <c r="AV240" s="1656">
        <f t="shared" si="234"/>
        <v>0</v>
      </c>
      <c r="AW240" s="1656">
        <f t="shared" si="234"/>
        <v>0</v>
      </c>
      <c r="AX240" s="1656">
        <f t="shared" si="234"/>
        <v>0</v>
      </c>
      <c r="AY240" s="1656">
        <f t="shared" si="234"/>
        <v>9000</v>
      </c>
      <c r="AZ240" s="1656">
        <f t="shared" si="234"/>
        <v>9000</v>
      </c>
      <c r="BA240" s="1656">
        <f t="shared" si="234"/>
        <v>0</v>
      </c>
      <c r="BB240" s="1656">
        <f t="shared" si="234"/>
        <v>0</v>
      </c>
      <c r="BC240" s="1656">
        <f t="shared" si="234"/>
        <v>0</v>
      </c>
      <c r="BD240" s="1656">
        <f t="shared" si="234"/>
        <v>0</v>
      </c>
      <c r="BE240" s="1656">
        <f t="shared" si="234"/>
        <v>0</v>
      </c>
      <c r="BF240" s="1656">
        <f t="shared" si="234"/>
        <v>0</v>
      </c>
      <c r="BG240" s="3668">
        <f t="shared" si="234"/>
        <v>9000</v>
      </c>
      <c r="BH240" s="1655"/>
      <c r="BI240" s="1655"/>
      <c r="BJ240" s="1691"/>
      <c r="BK240" s="1691"/>
      <c r="BL240" s="1691"/>
      <c r="BM240" s="1692">
        <f t="shared" si="214"/>
        <v>95.626120806543327</v>
      </c>
      <c r="BN240" s="1692">
        <f t="shared" si="215"/>
        <v>81.818181818181827</v>
      </c>
      <c r="BO240" s="1691"/>
      <c r="BP240" s="1693"/>
      <c r="BQ240" s="1369"/>
      <c r="BR240" s="1369"/>
      <c r="BS240" s="1617"/>
      <c r="BT240" s="1369"/>
      <c r="BU240" s="1369"/>
      <c r="BV240" s="1369" t="s">
        <v>2498</v>
      </c>
      <c r="BW240" s="1369"/>
      <c r="BX240" s="1660"/>
      <c r="BY240" s="53"/>
    </row>
    <row r="241" spans="1:81" s="2509" customFormat="1" ht="47.25" customHeight="1">
      <c r="A241" s="2972">
        <v>1</v>
      </c>
      <c r="B241" s="3100" t="s">
        <v>1215</v>
      </c>
      <c r="C241" s="1676" t="s">
        <v>1216</v>
      </c>
      <c r="D241" s="3085" t="s">
        <v>1217</v>
      </c>
      <c r="E241" s="3486" t="s">
        <v>305</v>
      </c>
      <c r="F241" s="3518" t="s">
        <v>1218</v>
      </c>
      <c r="G241" s="3498">
        <v>24863</v>
      </c>
      <c r="H241" s="3498">
        <v>22863</v>
      </c>
      <c r="I241" s="1761"/>
      <c r="J241" s="1761"/>
      <c r="K241" s="3032">
        <v>24863</v>
      </c>
      <c r="L241" s="3032">
        <v>24863</v>
      </c>
      <c r="M241" s="1761">
        <v>1079.596</v>
      </c>
      <c r="N241" s="1761">
        <v>27.292000000000002</v>
      </c>
      <c r="O241" s="3043">
        <v>2300.4621999999999</v>
      </c>
      <c r="P241" s="3043">
        <v>2300.4621999999999</v>
      </c>
      <c r="Q241" s="1761"/>
      <c r="R241" s="1761"/>
      <c r="S241" s="3032">
        <f t="shared" si="191"/>
        <v>7239</v>
      </c>
      <c r="T241" s="3032">
        <v>7239</v>
      </c>
      <c r="U241" s="1761"/>
      <c r="V241" s="1761"/>
      <c r="W241" s="1761">
        <v>1000</v>
      </c>
      <c r="X241" s="1761"/>
      <c r="Y241" s="1761">
        <f t="shared" si="182"/>
        <v>6239</v>
      </c>
      <c r="Z241" s="3043">
        <f t="shared" si="192"/>
        <v>27.292000000000002</v>
      </c>
      <c r="AA241" s="3043">
        <v>27.292000000000002</v>
      </c>
      <c r="AB241" s="1761"/>
      <c r="AC241" s="1761"/>
      <c r="AD241" s="3032">
        <f t="shared" si="193"/>
        <v>0</v>
      </c>
      <c r="AE241" s="3032"/>
      <c r="AF241" s="1761"/>
      <c r="AG241" s="1761"/>
      <c r="AH241" s="3032">
        <f t="shared" si="194"/>
        <v>2300.4621999999999</v>
      </c>
      <c r="AI241" s="3043">
        <v>2300.4621999999999</v>
      </c>
      <c r="AJ241" s="1761"/>
      <c r="AK241" s="1761"/>
      <c r="AL241" s="3032">
        <f t="shared" si="195"/>
        <v>7239</v>
      </c>
      <c r="AM241" s="3032">
        <v>7239</v>
      </c>
      <c r="AN241" s="1761"/>
      <c r="AO241" s="1761"/>
      <c r="AP241" s="3705">
        <f t="shared" si="196"/>
        <v>12863</v>
      </c>
      <c r="AQ241" s="2018">
        <f>13863-W241</f>
        <v>12863</v>
      </c>
      <c r="AR241" s="3399">
        <v>0</v>
      </c>
      <c r="AS241" s="3399"/>
      <c r="AT241" s="2018">
        <v>11000</v>
      </c>
      <c r="AU241" s="2018">
        <v>11000</v>
      </c>
      <c r="AV241" s="2018"/>
      <c r="AW241" s="2018"/>
      <c r="AX241" s="2018"/>
      <c r="AY241" s="2018">
        <v>9000</v>
      </c>
      <c r="AZ241" s="2018">
        <v>9000</v>
      </c>
      <c r="BA241" s="3293"/>
      <c r="BB241" s="3293"/>
      <c r="BC241" s="3293"/>
      <c r="BD241" s="3293"/>
      <c r="BE241" s="3293"/>
      <c r="BF241" s="3293"/>
      <c r="BG241" s="3669">
        <v>9000</v>
      </c>
      <c r="BH241" s="1667"/>
      <c r="BI241" s="1761">
        <f t="shared" si="210"/>
        <v>5624</v>
      </c>
      <c r="BJ241" s="1658">
        <v>2022</v>
      </c>
      <c r="BK241" s="1658" t="s">
        <v>2324</v>
      </c>
      <c r="BL241" s="1658" t="s">
        <v>2327</v>
      </c>
      <c r="BM241" s="1669">
        <f t="shared" si="214"/>
        <v>95.626120806543327</v>
      </c>
      <c r="BN241" s="1669">
        <f t="shared" si="215"/>
        <v>81.818181818181827</v>
      </c>
      <c r="BO241" s="1658" t="s">
        <v>40</v>
      </c>
      <c r="BP241" s="3044"/>
      <c r="BQ241" s="2927"/>
      <c r="BR241" s="2927"/>
      <c r="BS241" s="3360"/>
      <c r="BT241" s="3243" t="s">
        <v>2530</v>
      </c>
      <c r="BU241" s="2927"/>
      <c r="BV241" s="1370" t="s">
        <v>2498</v>
      </c>
      <c r="BW241" s="2927"/>
      <c r="BX241" s="1618"/>
      <c r="BY241" s="63"/>
      <c r="BZ241" s="488"/>
      <c r="CA241" s="488"/>
      <c r="CB241" s="488"/>
      <c r="CC241" s="488"/>
    </row>
    <row r="242" spans="1:81" s="1630" customFormat="1" ht="34.5" customHeight="1">
      <c r="A242" s="2223" t="s">
        <v>74</v>
      </c>
      <c r="B242" s="3101" t="s">
        <v>2420</v>
      </c>
      <c r="C242" s="1699"/>
      <c r="D242" s="2297"/>
      <c r="E242" s="3488"/>
      <c r="F242" s="3519"/>
      <c r="G242" s="3501">
        <f>SUM(G243)</f>
        <v>22395</v>
      </c>
      <c r="H242" s="3501">
        <f t="shared" ref="H242:BG242" si="235">SUM(H243)</f>
        <v>20395</v>
      </c>
      <c r="I242" s="2047">
        <f t="shared" si="235"/>
        <v>0</v>
      </c>
      <c r="J242" s="2047">
        <f t="shared" si="235"/>
        <v>0</v>
      </c>
      <c r="K242" s="2047">
        <f t="shared" si="235"/>
        <v>22395</v>
      </c>
      <c r="L242" s="2047">
        <f t="shared" si="235"/>
        <v>22395</v>
      </c>
      <c r="M242" s="2047">
        <f t="shared" si="235"/>
        <v>530.86800000000005</v>
      </c>
      <c r="N242" s="2047">
        <f t="shared" si="235"/>
        <v>530.86800000000005</v>
      </c>
      <c r="O242" s="2047">
        <f t="shared" si="235"/>
        <v>0</v>
      </c>
      <c r="P242" s="2047">
        <f t="shared" si="235"/>
        <v>0</v>
      </c>
      <c r="Q242" s="2047">
        <f t="shared" si="235"/>
        <v>0</v>
      </c>
      <c r="R242" s="2047">
        <f t="shared" si="235"/>
        <v>0</v>
      </c>
      <c r="S242" s="2047">
        <f t="shared" si="235"/>
        <v>3199</v>
      </c>
      <c r="T242" s="2047">
        <f t="shared" si="235"/>
        <v>3199</v>
      </c>
      <c r="U242" s="2047">
        <f t="shared" si="235"/>
        <v>0</v>
      </c>
      <c r="V242" s="2047">
        <f t="shared" si="235"/>
        <v>0</v>
      </c>
      <c r="W242" s="2047"/>
      <c r="X242" s="2047"/>
      <c r="Y242" s="2047">
        <f t="shared" si="182"/>
        <v>3199</v>
      </c>
      <c r="Z242" s="2047">
        <f t="shared" si="235"/>
        <v>0</v>
      </c>
      <c r="AA242" s="2047">
        <f t="shared" si="235"/>
        <v>0</v>
      </c>
      <c r="AB242" s="2047">
        <f t="shared" si="235"/>
        <v>0</v>
      </c>
      <c r="AC242" s="2047">
        <f t="shared" si="235"/>
        <v>0</v>
      </c>
      <c r="AD242" s="2047">
        <f t="shared" si="235"/>
        <v>530.86800000000005</v>
      </c>
      <c r="AE242" s="2047">
        <f t="shared" si="235"/>
        <v>530.86800000000005</v>
      </c>
      <c r="AF242" s="2047">
        <f t="shared" si="235"/>
        <v>0</v>
      </c>
      <c r="AG242" s="2047">
        <f t="shared" si="235"/>
        <v>0</v>
      </c>
      <c r="AH242" s="2047">
        <f t="shared" si="235"/>
        <v>0</v>
      </c>
      <c r="AI242" s="2047">
        <f t="shared" si="235"/>
        <v>0</v>
      </c>
      <c r="AJ242" s="2047">
        <f t="shared" si="235"/>
        <v>0</v>
      </c>
      <c r="AK242" s="2047">
        <f t="shared" si="235"/>
        <v>0</v>
      </c>
      <c r="AL242" s="2047">
        <f t="shared" si="235"/>
        <v>3199</v>
      </c>
      <c r="AM242" s="2047">
        <f t="shared" si="235"/>
        <v>3199</v>
      </c>
      <c r="AN242" s="2047">
        <f t="shared" si="235"/>
        <v>0</v>
      </c>
      <c r="AO242" s="2047">
        <f t="shared" si="235"/>
        <v>0</v>
      </c>
      <c r="AP242" s="3501">
        <f t="shared" si="235"/>
        <v>5199</v>
      </c>
      <c r="AQ242" s="3501">
        <f t="shared" si="235"/>
        <v>5199</v>
      </c>
      <c r="AR242" s="3305">
        <f t="shared" si="235"/>
        <v>0</v>
      </c>
      <c r="AS242" s="3305">
        <f t="shared" si="235"/>
        <v>0</v>
      </c>
      <c r="AT242" s="3305">
        <f t="shared" si="235"/>
        <v>18196</v>
      </c>
      <c r="AU242" s="3305">
        <f t="shared" si="235"/>
        <v>18196</v>
      </c>
      <c r="AV242" s="3305">
        <f t="shared" si="235"/>
        <v>0</v>
      </c>
      <c r="AW242" s="3305">
        <f t="shared" si="235"/>
        <v>0</v>
      </c>
      <c r="AX242" s="3305">
        <f t="shared" si="235"/>
        <v>0</v>
      </c>
      <c r="AY242" s="3305">
        <f t="shared" si="235"/>
        <v>16196</v>
      </c>
      <c r="AZ242" s="3305">
        <f t="shared" si="235"/>
        <v>16196</v>
      </c>
      <c r="BA242" s="3305">
        <f t="shared" si="235"/>
        <v>0</v>
      </c>
      <c r="BB242" s="3305">
        <f t="shared" si="235"/>
        <v>0</v>
      </c>
      <c r="BC242" s="3305">
        <f t="shared" si="235"/>
        <v>0</v>
      </c>
      <c r="BD242" s="3305">
        <f t="shared" si="235"/>
        <v>0</v>
      </c>
      <c r="BE242" s="3305">
        <f t="shared" si="235"/>
        <v>0</v>
      </c>
      <c r="BF242" s="3305">
        <f t="shared" si="235"/>
        <v>0</v>
      </c>
      <c r="BG242" s="3674">
        <f t="shared" si="235"/>
        <v>2749</v>
      </c>
      <c r="BH242" s="1655"/>
      <c r="BI242" s="3050"/>
      <c r="BJ242" s="1691"/>
      <c r="BK242" s="1691"/>
      <c r="BL242" s="1691"/>
      <c r="BM242" s="1692">
        <f t="shared" si="214"/>
        <v>38.970335866633981</v>
      </c>
      <c r="BN242" s="1692">
        <f t="shared" si="215"/>
        <v>15.107715981534403</v>
      </c>
      <c r="BO242" s="1691"/>
      <c r="BP242" s="2137"/>
      <c r="BQ242" s="2916"/>
      <c r="BR242" s="2916"/>
      <c r="BS242" s="3361"/>
      <c r="BT242" s="2916"/>
      <c r="BU242" s="2916"/>
      <c r="BV242" s="1370" t="s">
        <v>2498</v>
      </c>
      <c r="BW242" s="2916"/>
      <c r="BX242" s="1858"/>
      <c r="BY242" s="2284"/>
      <c r="BZ242" s="2285"/>
      <c r="CA242" s="2285"/>
      <c r="CB242" s="2285"/>
      <c r="CC242" s="2285"/>
    </row>
    <row r="243" spans="1:81" s="2518" customFormat="1" ht="38.25" customHeight="1">
      <c r="A243" s="2972">
        <v>1</v>
      </c>
      <c r="B243" s="3051" t="s">
        <v>1219</v>
      </c>
      <c r="C243" s="3052" t="s">
        <v>1220</v>
      </c>
      <c r="D243" s="3085" t="s">
        <v>1221</v>
      </c>
      <c r="E243" s="3486" t="s">
        <v>206</v>
      </c>
      <c r="F243" s="1511" t="s">
        <v>1222</v>
      </c>
      <c r="G243" s="3487">
        <v>22395</v>
      </c>
      <c r="H243" s="3487">
        <v>20395</v>
      </c>
      <c r="I243" s="1761"/>
      <c r="J243" s="1761"/>
      <c r="K243" s="1761">
        <v>22395</v>
      </c>
      <c r="L243" s="1761">
        <v>22395</v>
      </c>
      <c r="M243" s="1761">
        <v>530.86800000000005</v>
      </c>
      <c r="N243" s="1761">
        <v>530.86800000000005</v>
      </c>
      <c r="O243" s="3053"/>
      <c r="P243" s="3053"/>
      <c r="Q243" s="1761"/>
      <c r="R243" s="1761"/>
      <c r="S243" s="1761">
        <f t="shared" si="191"/>
        <v>3199</v>
      </c>
      <c r="T243" s="1761">
        <v>3199</v>
      </c>
      <c r="U243" s="1761"/>
      <c r="V243" s="1761"/>
      <c r="W243" s="1761"/>
      <c r="X243" s="1761">
        <v>1000</v>
      </c>
      <c r="Y243" s="1761">
        <f t="shared" ref="Y243:Y302" si="236">T243-W243+X243</f>
        <v>4199</v>
      </c>
      <c r="Z243" s="3053">
        <f t="shared" si="192"/>
        <v>0</v>
      </c>
      <c r="AA243" s="3053"/>
      <c r="AB243" s="1761"/>
      <c r="AC243" s="1761"/>
      <c r="AD243" s="1761">
        <f t="shared" si="193"/>
        <v>530.86800000000005</v>
      </c>
      <c r="AE243" s="1761">
        <v>530.86800000000005</v>
      </c>
      <c r="AF243" s="1761"/>
      <c r="AG243" s="1761"/>
      <c r="AH243" s="1761">
        <f t="shared" si="194"/>
        <v>0</v>
      </c>
      <c r="AI243" s="3053"/>
      <c r="AJ243" s="1761"/>
      <c r="AK243" s="1761"/>
      <c r="AL243" s="1761">
        <f t="shared" si="195"/>
        <v>3199</v>
      </c>
      <c r="AM243" s="1761">
        <v>3199</v>
      </c>
      <c r="AN243" s="1761"/>
      <c r="AO243" s="1761"/>
      <c r="AP243" s="2018">
        <f t="shared" si="196"/>
        <v>5199</v>
      </c>
      <c r="AQ243" s="2018">
        <f>4199+X243</f>
        <v>5199</v>
      </c>
      <c r="AR243" s="3293">
        <v>0</v>
      </c>
      <c r="AS243" s="3293"/>
      <c r="AT243" s="3399">
        <v>18196</v>
      </c>
      <c r="AU243" s="3399">
        <v>18196</v>
      </c>
      <c r="AV243" s="3399"/>
      <c r="AW243" s="3399"/>
      <c r="AX243" s="3399"/>
      <c r="AY243" s="3399">
        <v>16196</v>
      </c>
      <c r="AZ243" s="3399">
        <v>16196</v>
      </c>
      <c r="BA243" s="3293"/>
      <c r="BB243" s="3293"/>
      <c r="BC243" s="3293"/>
      <c r="BD243" s="3293"/>
      <c r="BE243" s="3293"/>
      <c r="BF243" s="3293"/>
      <c r="BG243" s="3677">
        <v>2749</v>
      </c>
      <c r="BH243" s="1761"/>
      <c r="BI243" s="1761">
        <f t="shared" si="210"/>
        <v>2000</v>
      </c>
      <c r="BJ243" s="3151">
        <v>2023</v>
      </c>
      <c r="BK243" s="3151" t="s">
        <v>2324</v>
      </c>
      <c r="BL243" s="3151" t="s">
        <v>2327</v>
      </c>
      <c r="BM243" s="1669">
        <f t="shared" si="214"/>
        <v>38.970335866633981</v>
      </c>
      <c r="BN243" s="1669">
        <f t="shared" si="215"/>
        <v>15.107715981534403</v>
      </c>
      <c r="BO243" s="3151" t="s">
        <v>40</v>
      </c>
      <c r="BP243" s="3044"/>
      <c r="BQ243" s="2927"/>
      <c r="BR243" s="2927"/>
      <c r="BS243" s="3360"/>
      <c r="BT243" s="3243" t="s">
        <v>2530</v>
      </c>
      <c r="BU243" s="2927"/>
      <c r="BV243" s="1370" t="s">
        <v>2498</v>
      </c>
      <c r="BW243" s="2927"/>
      <c r="BX243" s="1618"/>
      <c r="BY243" s="63"/>
      <c r="BZ243" s="699"/>
      <c r="CA243" s="699"/>
      <c r="CB243" s="699"/>
      <c r="CC243" s="699"/>
    </row>
    <row r="244" spans="1:81" s="43" customFormat="1" ht="29.25" customHeight="1">
      <c r="A244" s="2195" t="s">
        <v>56</v>
      </c>
      <c r="B244" s="2133" t="s">
        <v>57</v>
      </c>
      <c r="C244" s="1653"/>
      <c r="D244" s="1653"/>
      <c r="E244" s="1504"/>
      <c r="F244" s="1504"/>
      <c r="G244" s="1453">
        <f>G245</f>
        <v>14900</v>
      </c>
      <c r="H244" s="1453">
        <f t="shared" ref="H244:BG245" si="237">H245</f>
        <v>11481</v>
      </c>
      <c r="I244" s="1655">
        <f t="shared" si="237"/>
        <v>3419</v>
      </c>
      <c r="J244" s="1655">
        <f t="shared" si="237"/>
        <v>0</v>
      </c>
      <c r="K244" s="1655">
        <f t="shared" si="237"/>
        <v>14900</v>
      </c>
      <c r="L244" s="1655">
        <f t="shared" si="237"/>
        <v>11481</v>
      </c>
      <c r="M244" s="1655">
        <f t="shared" si="237"/>
        <v>2439.5250000000001</v>
      </c>
      <c r="N244" s="1655">
        <f t="shared" si="237"/>
        <v>1976.8889999999999</v>
      </c>
      <c r="O244" s="1655">
        <f t="shared" si="237"/>
        <v>0</v>
      </c>
      <c r="P244" s="1655">
        <f t="shared" si="237"/>
        <v>0</v>
      </c>
      <c r="Q244" s="1655">
        <f t="shared" si="237"/>
        <v>0</v>
      </c>
      <c r="R244" s="1655">
        <f t="shared" si="237"/>
        <v>0</v>
      </c>
      <c r="S244" s="1655">
        <f t="shared" si="237"/>
        <v>2770</v>
      </c>
      <c r="T244" s="1655">
        <f t="shared" si="237"/>
        <v>2770</v>
      </c>
      <c r="U244" s="1655">
        <f t="shared" si="237"/>
        <v>0</v>
      </c>
      <c r="V244" s="1655">
        <f t="shared" si="237"/>
        <v>0</v>
      </c>
      <c r="W244" s="1655"/>
      <c r="X244" s="1655"/>
      <c r="Y244" s="1655">
        <f t="shared" si="236"/>
        <v>2770</v>
      </c>
      <c r="Z244" s="1655">
        <f t="shared" si="237"/>
        <v>0</v>
      </c>
      <c r="AA244" s="1655">
        <f t="shared" si="237"/>
        <v>0</v>
      </c>
      <c r="AB244" s="1655">
        <f t="shared" si="237"/>
        <v>0</v>
      </c>
      <c r="AC244" s="1655">
        <f t="shared" si="237"/>
        <v>0</v>
      </c>
      <c r="AD244" s="1655">
        <f t="shared" si="237"/>
        <v>606.28700000000003</v>
      </c>
      <c r="AE244" s="1655">
        <f t="shared" si="237"/>
        <v>606.28700000000003</v>
      </c>
      <c r="AF244" s="1655">
        <f t="shared" si="237"/>
        <v>0</v>
      </c>
      <c r="AG244" s="1655">
        <f t="shared" si="237"/>
        <v>0</v>
      </c>
      <c r="AH244" s="1655">
        <f t="shared" si="237"/>
        <v>0</v>
      </c>
      <c r="AI244" s="1655">
        <f t="shared" si="237"/>
        <v>0</v>
      </c>
      <c r="AJ244" s="1655">
        <f t="shared" si="237"/>
        <v>0</v>
      </c>
      <c r="AK244" s="1655">
        <f t="shared" si="237"/>
        <v>0</v>
      </c>
      <c r="AL244" s="1655">
        <f t="shared" si="237"/>
        <v>2770</v>
      </c>
      <c r="AM244" s="1655">
        <f t="shared" si="237"/>
        <v>2770</v>
      </c>
      <c r="AN244" s="1655">
        <f t="shared" si="237"/>
        <v>0</v>
      </c>
      <c r="AO244" s="1655">
        <f t="shared" si="237"/>
        <v>0</v>
      </c>
      <c r="AP244" s="1453">
        <f t="shared" si="237"/>
        <v>4850</v>
      </c>
      <c r="AQ244" s="1453">
        <f t="shared" si="237"/>
        <v>4850</v>
      </c>
      <c r="AR244" s="1656">
        <f t="shared" si="237"/>
        <v>0</v>
      </c>
      <c r="AS244" s="1656">
        <f t="shared" si="237"/>
        <v>0</v>
      </c>
      <c r="AT244" s="1656">
        <f t="shared" si="237"/>
        <v>6631</v>
      </c>
      <c r="AU244" s="1656">
        <f t="shared" si="237"/>
        <v>6631</v>
      </c>
      <c r="AV244" s="1656">
        <f t="shared" si="237"/>
        <v>0</v>
      </c>
      <c r="AW244" s="1656">
        <f t="shared" si="237"/>
        <v>0</v>
      </c>
      <c r="AX244" s="1656">
        <f t="shared" si="237"/>
        <v>0</v>
      </c>
      <c r="AY244" s="1656">
        <f t="shared" si="237"/>
        <v>6631</v>
      </c>
      <c r="AZ244" s="1656">
        <f t="shared" si="237"/>
        <v>6631</v>
      </c>
      <c r="BA244" s="1656">
        <f t="shared" si="237"/>
        <v>0</v>
      </c>
      <c r="BB244" s="1656">
        <f t="shared" si="237"/>
        <v>0</v>
      </c>
      <c r="BC244" s="1656">
        <f t="shared" si="237"/>
        <v>0</v>
      </c>
      <c r="BD244" s="1656">
        <f t="shared" si="237"/>
        <v>0</v>
      </c>
      <c r="BE244" s="1656">
        <f t="shared" si="237"/>
        <v>0</v>
      </c>
      <c r="BF244" s="1656">
        <f t="shared" si="237"/>
        <v>0</v>
      </c>
      <c r="BG244" s="3668">
        <f t="shared" si="237"/>
        <v>3118</v>
      </c>
      <c r="BH244" s="1655">
        <f>'PL 3 PB DATP'!H50</f>
        <v>3118</v>
      </c>
      <c r="BI244" s="1655">
        <f t="shared" ref="BI244" si="238">SUM(BI246)</f>
        <v>2080</v>
      </c>
      <c r="BJ244" s="1658"/>
      <c r="BK244" s="1658"/>
      <c r="BL244" s="1658"/>
      <c r="BM244" s="1669"/>
      <c r="BN244" s="1669"/>
      <c r="BO244" s="1658"/>
      <c r="BP244" s="1659"/>
      <c r="BQ244" s="1370"/>
      <c r="BR244" s="1370"/>
      <c r="BS244" s="19"/>
      <c r="BT244" s="1370"/>
      <c r="BU244" s="1370"/>
      <c r="BV244" s="1370" t="s">
        <v>2498</v>
      </c>
      <c r="BW244" s="1370"/>
      <c r="BX244" s="1660"/>
      <c r="BY244" s="1682"/>
    </row>
    <row r="245" spans="1:81" s="28" customFormat="1" ht="39.75" customHeight="1">
      <c r="A245" s="2195" t="s">
        <v>73</v>
      </c>
      <c r="B245" s="2133" t="s">
        <v>2422</v>
      </c>
      <c r="C245" s="1653"/>
      <c r="D245" s="1653"/>
      <c r="E245" s="1504"/>
      <c r="F245" s="1504"/>
      <c r="G245" s="1453">
        <f>G246</f>
        <v>14900</v>
      </c>
      <c r="H245" s="1453">
        <f t="shared" si="237"/>
        <v>11481</v>
      </c>
      <c r="I245" s="1655">
        <f t="shared" si="237"/>
        <v>3419</v>
      </c>
      <c r="J245" s="1655">
        <f t="shared" si="237"/>
        <v>0</v>
      </c>
      <c r="K245" s="1655">
        <f t="shared" si="237"/>
        <v>14900</v>
      </c>
      <c r="L245" s="1655">
        <f t="shared" si="237"/>
        <v>11481</v>
      </c>
      <c r="M245" s="1655">
        <f t="shared" si="237"/>
        <v>2439.5250000000001</v>
      </c>
      <c r="N245" s="1655">
        <f t="shared" si="237"/>
        <v>1976.8889999999999</v>
      </c>
      <c r="O245" s="1655">
        <f t="shared" si="237"/>
        <v>0</v>
      </c>
      <c r="P245" s="1655">
        <f t="shared" si="237"/>
        <v>0</v>
      </c>
      <c r="Q245" s="1655">
        <f t="shared" si="237"/>
        <v>0</v>
      </c>
      <c r="R245" s="1655">
        <f t="shared" si="237"/>
        <v>0</v>
      </c>
      <c r="S245" s="1655">
        <f t="shared" si="237"/>
        <v>2770</v>
      </c>
      <c r="T245" s="1655">
        <f t="shared" si="237"/>
        <v>2770</v>
      </c>
      <c r="U245" s="1655">
        <f t="shared" si="237"/>
        <v>0</v>
      </c>
      <c r="V245" s="1655">
        <f t="shared" si="237"/>
        <v>0</v>
      </c>
      <c r="W245" s="1655"/>
      <c r="X245" s="1655"/>
      <c r="Y245" s="1655">
        <f t="shared" si="236"/>
        <v>2770</v>
      </c>
      <c r="Z245" s="1655">
        <f t="shared" si="237"/>
        <v>0</v>
      </c>
      <c r="AA245" s="1655">
        <f t="shared" si="237"/>
        <v>0</v>
      </c>
      <c r="AB245" s="1655">
        <f t="shared" si="237"/>
        <v>0</v>
      </c>
      <c r="AC245" s="1655">
        <f t="shared" si="237"/>
        <v>0</v>
      </c>
      <c r="AD245" s="1655">
        <f t="shared" si="237"/>
        <v>606.28700000000003</v>
      </c>
      <c r="AE245" s="1655">
        <f t="shared" si="237"/>
        <v>606.28700000000003</v>
      </c>
      <c r="AF245" s="1655">
        <f t="shared" si="237"/>
        <v>0</v>
      </c>
      <c r="AG245" s="1655">
        <f t="shared" si="237"/>
        <v>0</v>
      </c>
      <c r="AH245" s="1655">
        <f t="shared" si="237"/>
        <v>0</v>
      </c>
      <c r="AI245" s="1655">
        <f t="shared" si="237"/>
        <v>0</v>
      </c>
      <c r="AJ245" s="1655">
        <f t="shared" si="237"/>
        <v>0</v>
      </c>
      <c r="AK245" s="1655">
        <f t="shared" si="237"/>
        <v>0</v>
      </c>
      <c r="AL245" s="1655">
        <f t="shared" si="237"/>
        <v>2770</v>
      </c>
      <c r="AM245" s="1655">
        <f t="shared" si="237"/>
        <v>2770</v>
      </c>
      <c r="AN245" s="1655">
        <f t="shared" si="237"/>
        <v>0</v>
      </c>
      <c r="AO245" s="1655">
        <f t="shared" si="237"/>
        <v>0</v>
      </c>
      <c r="AP245" s="1453">
        <f t="shared" si="237"/>
        <v>4850</v>
      </c>
      <c r="AQ245" s="1453">
        <f t="shared" si="237"/>
        <v>4850</v>
      </c>
      <c r="AR245" s="1656">
        <f t="shared" si="237"/>
        <v>0</v>
      </c>
      <c r="AS245" s="1656">
        <f t="shared" si="237"/>
        <v>0</v>
      </c>
      <c r="AT245" s="1656">
        <f t="shared" si="237"/>
        <v>6631</v>
      </c>
      <c r="AU245" s="1656">
        <f t="shared" si="237"/>
        <v>6631</v>
      </c>
      <c r="AV245" s="1656">
        <f t="shared" si="237"/>
        <v>0</v>
      </c>
      <c r="AW245" s="1656">
        <f t="shared" si="237"/>
        <v>0</v>
      </c>
      <c r="AX245" s="1656">
        <f t="shared" si="237"/>
        <v>0</v>
      </c>
      <c r="AY245" s="1656">
        <f t="shared" si="237"/>
        <v>6631</v>
      </c>
      <c r="AZ245" s="1656">
        <f t="shared" si="237"/>
        <v>6631</v>
      </c>
      <c r="BA245" s="1656">
        <f t="shared" si="237"/>
        <v>0</v>
      </c>
      <c r="BB245" s="1656">
        <f t="shared" si="237"/>
        <v>0</v>
      </c>
      <c r="BC245" s="1656">
        <f t="shared" si="237"/>
        <v>0</v>
      </c>
      <c r="BD245" s="1656">
        <f t="shared" si="237"/>
        <v>0</v>
      </c>
      <c r="BE245" s="1656">
        <f t="shared" si="237"/>
        <v>0</v>
      </c>
      <c r="BF245" s="1656">
        <f t="shared" si="237"/>
        <v>0</v>
      </c>
      <c r="BG245" s="3668">
        <f t="shared" si="237"/>
        <v>3118</v>
      </c>
      <c r="BH245" s="1655"/>
      <c r="BI245" s="1655"/>
      <c r="BJ245" s="1691"/>
      <c r="BK245" s="1691"/>
      <c r="BL245" s="1691"/>
      <c r="BM245" s="1692">
        <f t="shared" si="214"/>
        <v>69.401620067938325</v>
      </c>
      <c r="BN245" s="1692">
        <f t="shared" si="215"/>
        <v>47.021565374754935</v>
      </c>
      <c r="BO245" s="1691"/>
      <c r="BP245" s="1693"/>
      <c r="BQ245" s="1369"/>
      <c r="BR245" s="1369"/>
      <c r="BS245" s="1617"/>
      <c r="BT245" s="1369"/>
      <c r="BU245" s="1369"/>
      <c r="BV245" s="1369" t="s">
        <v>2498</v>
      </c>
      <c r="BW245" s="1369"/>
      <c r="BX245" s="1660"/>
      <c r="BY245" s="53"/>
    </row>
    <row r="246" spans="1:81" s="2428" customFormat="1" ht="38.25" customHeight="1">
      <c r="A246" s="3054">
        <v>1</v>
      </c>
      <c r="B246" s="3055" t="s">
        <v>1809</v>
      </c>
      <c r="C246" s="3052" t="s">
        <v>1551</v>
      </c>
      <c r="D246" s="3087" t="s">
        <v>1810</v>
      </c>
      <c r="E246" s="3490" t="s">
        <v>305</v>
      </c>
      <c r="F246" s="3509" t="s">
        <v>1811</v>
      </c>
      <c r="G246" s="3492">
        <v>14900</v>
      </c>
      <c r="H246" s="3492">
        <v>11481</v>
      </c>
      <c r="I246" s="1770">
        <f>G246-H246</f>
        <v>3419</v>
      </c>
      <c r="J246" s="1770"/>
      <c r="K246" s="98">
        <v>14900</v>
      </c>
      <c r="L246" s="98">
        <v>11481</v>
      </c>
      <c r="M246" s="98">
        <v>2439.5250000000001</v>
      </c>
      <c r="N246" s="98">
        <v>1976.8889999999999</v>
      </c>
      <c r="O246" s="99">
        <f t="shared" ref="O246" si="239">P246+Q246+R246</f>
        <v>0</v>
      </c>
      <c r="P246" s="99">
        <v>0</v>
      </c>
      <c r="Q246" s="99"/>
      <c r="R246" s="99"/>
      <c r="S246" s="3067">
        <f t="shared" si="191"/>
        <v>2770</v>
      </c>
      <c r="T246" s="99">
        <v>2770</v>
      </c>
      <c r="U246" s="99"/>
      <c r="V246" s="99"/>
      <c r="W246" s="99"/>
      <c r="X246" s="99"/>
      <c r="Y246" s="99">
        <f t="shared" si="236"/>
        <v>2770</v>
      </c>
      <c r="Z246" s="99">
        <f t="shared" si="192"/>
        <v>0</v>
      </c>
      <c r="AA246" s="3066">
        <v>0</v>
      </c>
      <c r="AB246" s="99"/>
      <c r="AC246" s="99"/>
      <c r="AD246" s="99">
        <f t="shared" si="193"/>
        <v>606.28700000000003</v>
      </c>
      <c r="AE246" s="99">
        <v>606.28700000000003</v>
      </c>
      <c r="AF246" s="99"/>
      <c r="AG246" s="99"/>
      <c r="AH246" s="99">
        <f t="shared" si="194"/>
        <v>0</v>
      </c>
      <c r="AI246" s="99">
        <f t="shared" ref="AI246" si="240">P246</f>
        <v>0</v>
      </c>
      <c r="AJ246" s="99"/>
      <c r="AK246" s="99"/>
      <c r="AL246" s="99">
        <f t="shared" si="195"/>
        <v>2770</v>
      </c>
      <c r="AM246" s="99">
        <f t="shared" ref="AM246" si="241">T246</f>
        <v>2770</v>
      </c>
      <c r="AN246" s="99"/>
      <c r="AO246" s="99"/>
      <c r="AP246" s="3638">
        <f t="shared" si="196"/>
        <v>4850</v>
      </c>
      <c r="AQ246" s="3638">
        <v>4850</v>
      </c>
      <c r="AR246" s="1259"/>
      <c r="AS246" s="1259"/>
      <c r="AT246" s="1259">
        <f t="shared" si="197"/>
        <v>6631</v>
      </c>
      <c r="AU246" s="1259">
        <f t="shared" ref="AU246" si="242">H246-AQ246</f>
        <v>6631</v>
      </c>
      <c r="AV246" s="1259"/>
      <c r="AW246" s="1259"/>
      <c r="AX246" s="1259"/>
      <c r="AY246" s="1259">
        <f t="shared" si="198"/>
        <v>6631</v>
      </c>
      <c r="AZ246" s="1259">
        <v>6631</v>
      </c>
      <c r="BA246" s="1259"/>
      <c r="BB246" s="1259"/>
      <c r="BC246" s="1259"/>
      <c r="BD246" s="1259"/>
      <c r="BE246" s="1259"/>
      <c r="BF246" s="1259"/>
      <c r="BG246" s="3669">
        <v>3118</v>
      </c>
      <c r="BH246" s="1667"/>
      <c r="BI246" s="99">
        <f t="shared" si="210"/>
        <v>2080</v>
      </c>
      <c r="BJ246" s="1658">
        <v>2022</v>
      </c>
      <c r="BK246" s="1658" t="s">
        <v>2324</v>
      </c>
      <c r="BL246" s="1658" t="s">
        <v>2327</v>
      </c>
      <c r="BM246" s="1669">
        <f t="shared" si="214"/>
        <v>69.401620067938325</v>
      </c>
      <c r="BN246" s="1669">
        <f t="shared" si="215"/>
        <v>47.021565374754935</v>
      </c>
      <c r="BO246" s="1658" t="s">
        <v>40</v>
      </c>
      <c r="BP246" s="3068"/>
      <c r="BQ246" s="3004"/>
      <c r="BR246" s="3004"/>
      <c r="BS246" s="3364"/>
      <c r="BT246" s="3004"/>
      <c r="BU246" s="3004"/>
      <c r="BV246" s="1370" t="s">
        <v>2498</v>
      </c>
      <c r="BW246" s="3004"/>
      <c r="BX246" s="2997"/>
      <c r="BY246" s="73"/>
      <c r="BZ246" s="270"/>
      <c r="CA246" s="270"/>
      <c r="CB246" s="270"/>
      <c r="CC246" s="270"/>
    </row>
    <row r="247" spans="1:81" s="43" customFormat="1" ht="36" customHeight="1">
      <c r="A247" s="2195" t="s">
        <v>58</v>
      </c>
      <c r="B247" s="2133" t="s">
        <v>59</v>
      </c>
      <c r="C247" s="1653"/>
      <c r="D247" s="1653"/>
      <c r="E247" s="1504"/>
      <c r="F247" s="1504"/>
      <c r="G247" s="1453">
        <f>G248</f>
        <v>38500</v>
      </c>
      <c r="H247" s="1453">
        <f t="shared" ref="H247:BG247" si="243">H248</f>
        <v>29620</v>
      </c>
      <c r="I247" s="1655">
        <f t="shared" si="243"/>
        <v>8880</v>
      </c>
      <c r="J247" s="1655">
        <f t="shared" si="243"/>
        <v>0</v>
      </c>
      <c r="K247" s="1655">
        <f t="shared" si="243"/>
        <v>38500</v>
      </c>
      <c r="L247" s="1655">
        <f t="shared" si="243"/>
        <v>29620</v>
      </c>
      <c r="M247" s="1655">
        <f t="shared" si="243"/>
        <v>2137</v>
      </c>
      <c r="N247" s="1655">
        <f t="shared" si="243"/>
        <v>450</v>
      </c>
      <c r="O247" s="1655">
        <f t="shared" si="243"/>
        <v>0</v>
      </c>
      <c r="P247" s="1655">
        <f t="shared" si="243"/>
        <v>0</v>
      </c>
      <c r="Q247" s="1655">
        <f t="shared" si="243"/>
        <v>0</v>
      </c>
      <c r="R247" s="1655">
        <f t="shared" si="243"/>
        <v>0</v>
      </c>
      <c r="S247" s="1655">
        <f t="shared" si="243"/>
        <v>7148</v>
      </c>
      <c r="T247" s="1655">
        <f t="shared" si="243"/>
        <v>7148</v>
      </c>
      <c r="U247" s="1655">
        <f t="shared" si="243"/>
        <v>0</v>
      </c>
      <c r="V247" s="1655">
        <f t="shared" si="243"/>
        <v>0</v>
      </c>
      <c r="W247" s="1655"/>
      <c r="X247" s="1655"/>
      <c r="Y247" s="1655">
        <f t="shared" si="236"/>
        <v>7148</v>
      </c>
      <c r="Z247" s="1655">
        <f t="shared" si="243"/>
        <v>0</v>
      </c>
      <c r="AA247" s="1655">
        <f t="shared" si="243"/>
        <v>0</v>
      </c>
      <c r="AB247" s="1655">
        <f t="shared" si="243"/>
        <v>0</v>
      </c>
      <c r="AC247" s="1655">
        <f t="shared" si="243"/>
        <v>0</v>
      </c>
      <c r="AD247" s="1655">
        <f t="shared" si="243"/>
        <v>3060.3</v>
      </c>
      <c r="AE247" s="1655">
        <f t="shared" si="243"/>
        <v>3060.3</v>
      </c>
      <c r="AF247" s="1655">
        <f t="shared" si="243"/>
        <v>0</v>
      </c>
      <c r="AG247" s="1655">
        <f t="shared" si="243"/>
        <v>0</v>
      </c>
      <c r="AH247" s="1655">
        <f t="shared" si="243"/>
        <v>0</v>
      </c>
      <c r="AI247" s="1655">
        <f t="shared" si="243"/>
        <v>0</v>
      </c>
      <c r="AJ247" s="1655">
        <f t="shared" si="243"/>
        <v>0</v>
      </c>
      <c r="AK247" s="1655">
        <f t="shared" si="243"/>
        <v>0</v>
      </c>
      <c r="AL247" s="1655">
        <f t="shared" si="243"/>
        <v>7148</v>
      </c>
      <c r="AM247" s="1655">
        <f t="shared" si="243"/>
        <v>7148</v>
      </c>
      <c r="AN247" s="1655">
        <f t="shared" si="243"/>
        <v>0</v>
      </c>
      <c r="AO247" s="1655">
        <f t="shared" si="243"/>
        <v>0</v>
      </c>
      <c r="AP247" s="1453">
        <f t="shared" si="243"/>
        <v>12416</v>
      </c>
      <c r="AQ247" s="1453">
        <f t="shared" si="243"/>
        <v>12416</v>
      </c>
      <c r="AR247" s="1656">
        <f t="shared" si="243"/>
        <v>0</v>
      </c>
      <c r="AS247" s="1656">
        <f t="shared" si="243"/>
        <v>0</v>
      </c>
      <c r="AT247" s="1656">
        <f t="shared" si="243"/>
        <v>26084</v>
      </c>
      <c r="AU247" s="1656">
        <f t="shared" si="243"/>
        <v>17204</v>
      </c>
      <c r="AV247" s="1656">
        <f t="shared" si="243"/>
        <v>0</v>
      </c>
      <c r="AW247" s="1656">
        <f t="shared" si="243"/>
        <v>8880</v>
      </c>
      <c r="AX247" s="1656">
        <f t="shared" si="243"/>
        <v>0</v>
      </c>
      <c r="AY247" s="1656">
        <f t="shared" si="243"/>
        <v>25687</v>
      </c>
      <c r="AZ247" s="1656">
        <f t="shared" si="243"/>
        <v>17204</v>
      </c>
      <c r="BA247" s="1656">
        <f t="shared" si="243"/>
        <v>0</v>
      </c>
      <c r="BB247" s="1656">
        <f t="shared" si="243"/>
        <v>8483</v>
      </c>
      <c r="BC247" s="1656">
        <f t="shared" si="243"/>
        <v>0</v>
      </c>
      <c r="BD247" s="1656">
        <f t="shared" si="243"/>
        <v>0</v>
      </c>
      <c r="BE247" s="1656">
        <f t="shared" si="243"/>
        <v>0</v>
      </c>
      <c r="BF247" s="1656">
        <f t="shared" si="243"/>
        <v>0</v>
      </c>
      <c r="BG247" s="3668">
        <f t="shared" si="243"/>
        <v>8045</v>
      </c>
      <c r="BH247" s="1655">
        <f>'PL 3 PB DATP'!H51</f>
        <v>8045</v>
      </c>
      <c r="BI247" s="1655">
        <f t="shared" ref="BI247" si="244">SUM(BI249:BI250)</f>
        <v>5268</v>
      </c>
      <c r="BJ247" s="1658"/>
      <c r="BK247" s="1658"/>
      <c r="BL247" s="1658"/>
      <c r="BM247" s="1669"/>
      <c r="BN247" s="1669"/>
      <c r="BO247" s="1658"/>
      <c r="BP247" s="1659"/>
      <c r="BQ247" s="1370"/>
      <c r="BR247" s="1370"/>
      <c r="BS247" s="19"/>
      <c r="BT247" s="1370"/>
      <c r="BU247" s="1370"/>
      <c r="BV247" s="1370" t="s">
        <v>2498</v>
      </c>
      <c r="BW247" s="1370"/>
      <c r="BX247" s="1660"/>
      <c r="BY247" s="1682"/>
    </row>
    <row r="248" spans="1:81" s="28" customFormat="1" ht="39.75" customHeight="1">
      <c r="A248" s="2195" t="s">
        <v>73</v>
      </c>
      <c r="B248" s="2133" t="s">
        <v>2422</v>
      </c>
      <c r="C248" s="1653"/>
      <c r="D248" s="1653"/>
      <c r="E248" s="1504"/>
      <c r="F248" s="1504"/>
      <c r="G248" s="1453">
        <f>SUM(G249:G250)</f>
        <v>38500</v>
      </c>
      <c r="H248" s="1453">
        <f t="shared" ref="H248:BG248" si="245">SUM(H249:H250)</f>
        <v>29620</v>
      </c>
      <c r="I248" s="1655">
        <f t="shared" si="245"/>
        <v>8880</v>
      </c>
      <c r="J248" s="1655">
        <f t="shared" si="245"/>
        <v>0</v>
      </c>
      <c r="K248" s="1655">
        <f t="shared" si="245"/>
        <v>38500</v>
      </c>
      <c r="L248" s="1655">
        <f t="shared" si="245"/>
        <v>29620</v>
      </c>
      <c r="M248" s="1655">
        <f t="shared" si="245"/>
        <v>2137</v>
      </c>
      <c r="N248" s="1655">
        <f t="shared" si="245"/>
        <v>450</v>
      </c>
      <c r="O248" s="1655">
        <f t="shared" si="245"/>
        <v>0</v>
      </c>
      <c r="P248" s="1655">
        <f t="shared" si="245"/>
        <v>0</v>
      </c>
      <c r="Q248" s="1655">
        <f t="shared" si="245"/>
        <v>0</v>
      </c>
      <c r="R248" s="1655">
        <f t="shared" si="245"/>
        <v>0</v>
      </c>
      <c r="S248" s="1655">
        <f t="shared" si="245"/>
        <v>7148</v>
      </c>
      <c r="T248" s="1655">
        <f t="shared" si="245"/>
        <v>7148</v>
      </c>
      <c r="U248" s="1655">
        <f t="shared" si="245"/>
        <v>0</v>
      </c>
      <c r="V248" s="1655">
        <f t="shared" si="245"/>
        <v>0</v>
      </c>
      <c r="W248" s="1655"/>
      <c r="X248" s="1655"/>
      <c r="Y248" s="1655">
        <f t="shared" si="236"/>
        <v>7148</v>
      </c>
      <c r="Z248" s="1655">
        <f t="shared" si="245"/>
        <v>0</v>
      </c>
      <c r="AA248" s="1655">
        <f t="shared" si="245"/>
        <v>0</v>
      </c>
      <c r="AB248" s="1655">
        <f t="shared" si="245"/>
        <v>0</v>
      </c>
      <c r="AC248" s="1655">
        <f t="shared" si="245"/>
        <v>0</v>
      </c>
      <c r="AD248" s="1655">
        <f t="shared" si="245"/>
        <v>3060.3</v>
      </c>
      <c r="AE248" s="1655">
        <f t="shared" si="245"/>
        <v>3060.3</v>
      </c>
      <c r="AF248" s="1655">
        <f t="shared" si="245"/>
        <v>0</v>
      </c>
      <c r="AG248" s="1655">
        <f t="shared" si="245"/>
        <v>0</v>
      </c>
      <c r="AH248" s="1655">
        <f t="shared" si="245"/>
        <v>0</v>
      </c>
      <c r="AI248" s="1655">
        <f t="shared" si="245"/>
        <v>0</v>
      </c>
      <c r="AJ248" s="1655">
        <f t="shared" si="245"/>
        <v>0</v>
      </c>
      <c r="AK248" s="1655">
        <f t="shared" si="245"/>
        <v>0</v>
      </c>
      <c r="AL248" s="1655">
        <f t="shared" si="245"/>
        <v>7148</v>
      </c>
      <c r="AM248" s="1655">
        <f t="shared" si="245"/>
        <v>7148</v>
      </c>
      <c r="AN248" s="1655">
        <f t="shared" si="245"/>
        <v>0</v>
      </c>
      <c r="AO248" s="1655">
        <f t="shared" si="245"/>
        <v>0</v>
      </c>
      <c r="AP248" s="1453">
        <f t="shared" si="245"/>
        <v>12416</v>
      </c>
      <c r="AQ248" s="1453">
        <f t="shared" si="245"/>
        <v>12416</v>
      </c>
      <c r="AR248" s="1656">
        <f t="shared" si="245"/>
        <v>0</v>
      </c>
      <c r="AS248" s="1656">
        <f t="shared" si="245"/>
        <v>0</v>
      </c>
      <c r="AT248" s="1656">
        <f t="shared" si="245"/>
        <v>26084</v>
      </c>
      <c r="AU248" s="1656">
        <f t="shared" si="245"/>
        <v>17204</v>
      </c>
      <c r="AV248" s="1656">
        <f t="shared" si="245"/>
        <v>0</v>
      </c>
      <c r="AW248" s="1656">
        <f t="shared" si="245"/>
        <v>8880</v>
      </c>
      <c r="AX248" s="1656">
        <f t="shared" si="245"/>
        <v>0</v>
      </c>
      <c r="AY248" s="1656">
        <f t="shared" si="245"/>
        <v>25687</v>
      </c>
      <c r="AZ248" s="1656">
        <f t="shared" si="245"/>
        <v>17204</v>
      </c>
      <c r="BA248" s="1656">
        <f t="shared" si="245"/>
        <v>0</v>
      </c>
      <c r="BB248" s="1656">
        <f t="shared" si="245"/>
        <v>8483</v>
      </c>
      <c r="BC248" s="1656">
        <f t="shared" si="245"/>
        <v>0</v>
      </c>
      <c r="BD248" s="1656">
        <f t="shared" si="245"/>
        <v>0</v>
      </c>
      <c r="BE248" s="1656">
        <f t="shared" si="245"/>
        <v>0</v>
      </c>
      <c r="BF248" s="1656">
        <f t="shared" si="245"/>
        <v>0</v>
      </c>
      <c r="BG248" s="3668">
        <f t="shared" si="245"/>
        <v>8045</v>
      </c>
      <c r="BH248" s="1655"/>
      <c r="BI248" s="1655"/>
      <c r="BJ248" s="1691"/>
      <c r="BK248" s="1691"/>
      <c r="BL248" s="1691"/>
      <c r="BM248" s="1692">
        <f t="shared" si="214"/>
        <v>69.078325455773125</v>
      </c>
      <c r="BN248" s="1692">
        <f t="shared" si="215"/>
        <v>46.762380841664729</v>
      </c>
      <c r="BO248" s="1691"/>
      <c r="BP248" s="1693"/>
      <c r="BQ248" s="1369"/>
      <c r="BR248" s="1369"/>
      <c r="BS248" s="1617"/>
      <c r="BT248" s="1369"/>
      <c r="BU248" s="1369"/>
      <c r="BV248" s="1369" t="s">
        <v>2498</v>
      </c>
      <c r="BW248" s="1369"/>
      <c r="BX248" s="1660">
        <f>BH247/AU247</f>
        <v>0.4676238084166473</v>
      </c>
      <c r="BY248" s="53"/>
    </row>
    <row r="249" spans="1:81" s="2355" customFormat="1" ht="43.5" customHeight="1">
      <c r="A249" s="2194" t="s">
        <v>46</v>
      </c>
      <c r="B249" s="3089" t="s">
        <v>967</v>
      </c>
      <c r="C249" s="3090" t="s">
        <v>832</v>
      </c>
      <c r="D249" s="3090" t="s">
        <v>968</v>
      </c>
      <c r="E249" s="3490" t="s">
        <v>305</v>
      </c>
      <c r="F249" s="3511" t="s">
        <v>969</v>
      </c>
      <c r="G249" s="3470">
        <v>20000</v>
      </c>
      <c r="H249" s="3470">
        <v>15385</v>
      </c>
      <c r="I249" s="3093">
        <v>4615</v>
      </c>
      <c r="J249" s="1705"/>
      <c r="K249" s="3032">
        <v>20000</v>
      </c>
      <c r="L249" s="3032">
        <v>15385</v>
      </c>
      <c r="M249" s="191">
        <v>1099</v>
      </c>
      <c r="N249" s="191">
        <v>200</v>
      </c>
      <c r="O249" s="196"/>
      <c r="P249" s="196"/>
      <c r="Q249" s="191"/>
      <c r="R249" s="191"/>
      <c r="S249" s="191">
        <f t="shared" si="191"/>
        <v>3723</v>
      </c>
      <c r="T249" s="191">
        <v>3723</v>
      </c>
      <c r="U249" s="191"/>
      <c r="V249" s="191"/>
      <c r="W249" s="191"/>
      <c r="X249" s="191"/>
      <c r="Y249" s="191">
        <f t="shared" si="236"/>
        <v>3723</v>
      </c>
      <c r="Z249" s="191">
        <f t="shared" si="192"/>
        <v>0</v>
      </c>
      <c r="AA249" s="191"/>
      <c r="AB249" s="191"/>
      <c r="AC249" s="191"/>
      <c r="AD249" s="191">
        <f t="shared" si="193"/>
        <v>0</v>
      </c>
      <c r="AE249" s="191"/>
      <c r="AF249" s="191"/>
      <c r="AG249" s="191"/>
      <c r="AH249" s="191">
        <f t="shared" si="194"/>
        <v>0</v>
      </c>
      <c r="AI249" s="191"/>
      <c r="AJ249" s="191"/>
      <c r="AK249" s="191"/>
      <c r="AL249" s="191">
        <f t="shared" si="195"/>
        <v>3723</v>
      </c>
      <c r="AM249" s="191">
        <v>3723</v>
      </c>
      <c r="AN249" s="191"/>
      <c r="AO249" s="191"/>
      <c r="AP249" s="3634">
        <f t="shared" si="196"/>
        <v>6453</v>
      </c>
      <c r="AQ249" s="3634">
        <v>6453</v>
      </c>
      <c r="AR249" s="1261"/>
      <c r="AS249" s="1261"/>
      <c r="AT249" s="1261">
        <f t="shared" si="197"/>
        <v>13547</v>
      </c>
      <c r="AU249" s="1261">
        <v>8932</v>
      </c>
      <c r="AV249" s="1261"/>
      <c r="AW249" s="1261">
        <v>4615</v>
      </c>
      <c r="AX249" s="1261"/>
      <c r="AY249" s="1261">
        <f t="shared" si="198"/>
        <v>13380</v>
      </c>
      <c r="AZ249" s="1261">
        <v>8932</v>
      </c>
      <c r="BA249" s="1261"/>
      <c r="BB249" s="1261">
        <v>4448</v>
      </c>
      <c r="BC249" s="1261"/>
      <c r="BD249" s="1261"/>
      <c r="BE249" s="1261"/>
      <c r="BF249" s="1261"/>
      <c r="BG249" s="3669">
        <v>4177</v>
      </c>
      <c r="BH249" s="1667"/>
      <c r="BI249" s="191">
        <f t="shared" si="210"/>
        <v>2730</v>
      </c>
      <c r="BJ249" s="1658">
        <v>2022</v>
      </c>
      <c r="BK249" s="1658" t="s">
        <v>2324</v>
      </c>
      <c r="BL249" s="1658" t="s">
        <v>2327</v>
      </c>
      <c r="BM249" s="1669">
        <f t="shared" si="214"/>
        <v>69.093272668183289</v>
      </c>
      <c r="BN249" s="1669">
        <f t="shared" si="215"/>
        <v>46.764442454097626</v>
      </c>
      <c r="BO249" s="1658" t="s">
        <v>40</v>
      </c>
      <c r="BP249" s="3102"/>
      <c r="BQ249" s="3010"/>
      <c r="BR249" s="3010"/>
      <c r="BS249" s="1561"/>
      <c r="BT249" s="3010"/>
      <c r="BU249" s="3010"/>
      <c r="BV249" s="1370" t="s">
        <v>2498</v>
      </c>
      <c r="BW249" s="3010"/>
      <c r="BX249" s="19"/>
      <c r="BY249" s="65"/>
      <c r="BZ249" s="300"/>
      <c r="CA249" s="300"/>
      <c r="CB249" s="300"/>
      <c r="CC249" s="300"/>
    </row>
    <row r="250" spans="1:81" s="2355" customFormat="1" ht="43.5" customHeight="1">
      <c r="A250" s="2194" t="s">
        <v>48</v>
      </c>
      <c r="B250" s="3089" t="s">
        <v>971</v>
      </c>
      <c r="C250" s="3090" t="s">
        <v>828</v>
      </c>
      <c r="D250" s="3090" t="s">
        <v>972</v>
      </c>
      <c r="E250" s="3490" t="s">
        <v>305</v>
      </c>
      <c r="F250" s="3511" t="s">
        <v>973</v>
      </c>
      <c r="G250" s="3470">
        <v>18500</v>
      </c>
      <c r="H250" s="3470">
        <v>14235</v>
      </c>
      <c r="I250" s="3093">
        <v>4265</v>
      </c>
      <c r="J250" s="1705"/>
      <c r="K250" s="3032">
        <v>18500</v>
      </c>
      <c r="L250" s="3032">
        <v>14235</v>
      </c>
      <c r="M250" s="191">
        <v>1038</v>
      </c>
      <c r="N250" s="191">
        <v>250</v>
      </c>
      <c r="O250" s="196"/>
      <c r="P250" s="196"/>
      <c r="Q250" s="191"/>
      <c r="R250" s="191"/>
      <c r="S250" s="191">
        <f t="shared" si="191"/>
        <v>3425</v>
      </c>
      <c r="T250" s="191">
        <v>3425</v>
      </c>
      <c r="U250" s="191"/>
      <c r="V250" s="191"/>
      <c r="W250" s="191"/>
      <c r="X250" s="191"/>
      <c r="Y250" s="191">
        <f t="shared" si="236"/>
        <v>3425</v>
      </c>
      <c r="Z250" s="191">
        <f t="shared" si="192"/>
        <v>0</v>
      </c>
      <c r="AA250" s="191"/>
      <c r="AB250" s="191"/>
      <c r="AC250" s="191"/>
      <c r="AD250" s="191">
        <f t="shared" si="193"/>
        <v>3060.3</v>
      </c>
      <c r="AE250" s="191">
        <v>3060.3</v>
      </c>
      <c r="AF250" s="191"/>
      <c r="AG250" s="191"/>
      <c r="AH250" s="191">
        <f t="shared" si="194"/>
        <v>0</v>
      </c>
      <c r="AI250" s="191"/>
      <c r="AJ250" s="191"/>
      <c r="AK250" s="191"/>
      <c r="AL250" s="191">
        <f t="shared" si="195"/>
        <v>3425</v>
      </c>
      <c r="AM250" s="191">
        <v>3425</v>
      </c>
      <c r="AN250" s="191"/>
      <c r="AO250" s="191"/>
      <c r="AP250" s="3634">
        <f t="shared" si="196"/>
        <v>5963</v>
      </c>
      <c r="AQ250" s="3634">
        <v>5963</v>
      </c>
      <c r="AR250" s="1261"/>
      <c r="AS250" s="1261"/>
      <c r="AT250" s="1261">
        <f t="shared" si="197"/>
        <v>12537</v>
      </c>
      <c r="AU250" s="1261">
        <v>8272</v>
      </c>
      <c r="AV250" s="1261"/>
      <c r="AW250" s="1261">
        <v>4265</v>
      </c>
      <c r="AX250" s="1261"/>
      <c r="AY250" s="1261">
        <f t="shared" si="198"/>
        <v>12307</v>
      </c>
      <c r="AZ250" s="1261">
        <v>8272</v>
      </c>
      <c r="BA250" s="1261"/>
      <c r="BB250" s="1261">
        <v>4035</v>
      </c>
      <c r="BC250" s="1261"/>
      <c r="BD250" s="1261"/>
      <c r="BE250" s="1261"/>
      <c r="BF250" s="1261"/>
      <c r="BG250" s="3669">
        <v>3868</v>
      </c>
      <c r="BH250" s="1667"/>
      <c r="BI250" s="191">
        <f t="shared" si="210"/>
        <v>2538</v>
      </c>
      <c r="BJ250" s="1658">
        <v>2022</v>
      </c>
      <c r="BK250" s="1658" t="s">
        <v>2324</v>
      </c>
      <c r="BL250" s="1658" t="s">
        <v>2327</v>
      </c>
      <c r="BM250" s="1669">
        <f t="shared" si="214"/>
        <v>69.062170706006327</v>
      </c>
      <c r="BN250" s="1669">
        <f t="shared" si="215"/>
        <v>46.760154738878143</v>
      </c>
      <c r="BO250" s="1658" t="s">
        <v>40</v>
      </c>
      <c r="BP250" s="3102"/>
      <c r="BQ250" s="3010"/>
      <c r="BR250" s="3010"/>
      <c r="BS250" s="1561"/>
      <c r="BT250" s="3010"/>
      <c r="BU250" s="3010"/>
      <c r="BV250" s="1370" t="s">
        <v>2498</v>
      </c>
      <c r="BW250" s="3010"/>
      <c r="BX250" s="19"/>
      <c r="BY250" s="65"/>
      <c r="BZ250" s="300"/>
      <c r="CA250" s="300"/>
      <c r="CB250" s="300"/>
      <c r="CC250" s="300"/>
    </row>
    <row r="251" spans="1:81" s="28" customFormat="1" ht="29.25" customHeight="1">
      <c r="A251" s="2195" t="s">
        <v>60</v>
      </c>
      <c r="B251" s="2133" t="s">
        <v>61</v>
      </c>
      <c r="C251" s="1653"/>
      <c r="D251" s="1653"/>
      <c r="E251" s="1504"/>
      <c r="F251" s="1504"/>
      <c r="G251" s="1453">
        <f>G252</f>
        <v>25400</v>
      </c>
      <c r="H251" s="1453">
        <f t="shared" ref="H251:BG251" si="246">H252</f>
        <v>19428</v>
      </c>
      <c r="I251" s="1655">
        <f t="shared" si="246"/>
        <v>5972</v>
      </c>
      <c r="J251" s="1655">
        <f t="shared" si="246"/>
        <v>0</v>
      </c>
      <c r="K251" s="1655">
        <f t="shared" si="246"/>
        <v>5946</v>
      </c>
      <c r="L251" s="1655">
        <f t="shared" si="246"/>
        <v>19428</v>
      </c>
      <c r="M251" s="1655">
        <f t="shared" si="246"/>
        <v>2761</v>
      </c>
      <c r="N251" s="1655">
        <f t="shared" si="246"/>
        <v>1441</v>
      </c>
      <c r="O251" s="1655">
        <f t="shared" si="246"/>
        <v>0</v>
      </c>
      <c r="P251" s="1655">
        <f t="shared" si="246"/>
        <v>0</v>
      </c>
      <c r="Q251" s="1655">
        <f t="shared" si="246"/>
        <v>0</v>
      </c>
      <c r="R251" s="1655">
        <f t="shared" si="246"/>
        <v>0</v>
      </c>
      <c r="S251" s="1655">
        <f t="shared" si="246"/>
        <v>4688</v>
      </c>
      <c r="T251" s="1655">
        <f t="shared" si="246"/>
        <v>4688</v>
      </c>
      <c r="U251" s="1655">
        <f t="shared" si="246"/>
        <v>0</v>
      </c>
      <c r="V251" s="1655">
        <f t="shared" si="246"/>
        <v>0</v>
      </c>
      <c r="W251" s="1655"/>
      <c r="X251" s="1655"/>
      <c r="Y251" s="1655">
        <f t="shared" si="236"/>
        <v>4688</v>
      </c>
      <c r="Z251" s="1655">
        <f t="shared" si="246"/>
        <v>0</v>
      </c>
      <c r="AA251" s="1655">
        <f t="shared" si="246"/>
        <v>0</v>
      </c>
      <c r="AB251" s="1655">
        <f t="shared" si="246"/>
        <v>0</v>
      </c>
      <c r="AC251" s="1655">
        <f t="shared" si="246"/>
        <v>0</v>
      </c>
      <c r="AD251" s="1655">
        <f t="shared" si="246"/>
        <v>1621.587</v>
      </c>
      <c r="AE251" s="1655">
        <f t="shared" si="246"/>
        <v>1621.587</v>
      </c>
      <c r="AF251" s="1655">
        <f t="shared" si="246"/>
        <v>0</v>
      </c>
      <c r="AG251" s="1655">
        <f t="shared" si="246"/>
        <v>0</v>
      </c>
      <c r="AH251" s="1655">
        <f t="shared" si="246"/>
        <v>0</v>
      </c>
      <c r="AI251" s="1655">
        <f t="shared" si="246"/>
        <v>0</v>
      </c>
      <c r="AJ251" s="1655">
        <f t="shared" si="246"/>
        <v>0</v>
      </c>
      <c r="AK251" s="1655">
        <f t="shared" si="246"/>
        <v>0</v>
      </c>
      <c r="AL251" s="1655">
        <f t="shared" si="246"/>
        <v>4688</v>
      </c>
      <c r="AM251" s="1655">
        <f t="shared" si="246"/>
        <v>4688</v>
      </c>
      <c r="AN251" s="1655">
        <f t="shared" si="246"/>
        <v>0</v>
      </c>
      <c r="AO251" s="1655">
        <f t="shared" si="246"/>
        <v>0</v>
      </c>
      <c r="AP251" s="1453">
        <f t="shared" si="246"/>
        <v>8342</v>
      </c>
      <c r="AQ251" s="1453">
        <f t="shared" si="246"/>
        <v>8342</v>
      </c>
      <c r="AR251" s="1656">
        <f t="shared" si="246"/>
        <v>0</v>
      </c>
      <c r="AS251" s="1656">
        <f t="shared" si="246"/>
        <v>0</v>
      </c>
      <c r="AT251" s="1656">
        <f t="shared" si="246"/>
        <v>11086</v>
      </c>
      <c r="AU251" s="1656">
        <f t="shared" si="246"/>
        <v>11086</v>
      </c>
      <c r="AV251" s="1656">
        <f t="shared" si="246"/>
        <v>0</v>
      </c>
      <c r="AW251" s="1656">
        <f t="shared" si="246"/>
        <v>0</v>
      </c>
      <c r="AX251" s="1656">
        <f t="shared" si="246"/>
        <v>0</v>
      </c>
      <c r="AY251" s="1656">
        <f t="shared" si="246"/>
        <v>11086</v>
      </c>
      <c r="AZ251" s="1656">
        <f t="shared" si="246"/>
        <v>11086</v>
      </c>
      <c r="BA251" s="1656">
        <f t="shared" si="246"/>
        <v>0</v>
      </c>
      <c r="BB251" s="1656">
        <f t="shared" si="246"/>
        <v>0</v>
      </c>
      <c r="BC251" s="1656">
        <f t="shared" si="246"/>
        <v>0</v>
      </c>
      <c r="BD251" s="1656">
        <f t="shared" si="246"/>
        <v>0</v>
      </c>
      <c r="BE251" s="1656">
        <f t="shared" si="246"/>
        <v>0</v>
      </c>
      <c r="BF251" s="1656">
        <f t="shared" si="246"/>
        <v>0</v>
      </c>
      <c r="BG251" s="3668">
        <f t="shared" si="246"/>
        <v>5277</v>
      </c>
      <c r="BH251" s="1655">
        <f>'PL 3 PB DATP'!H52</f>
        <v>5277</v>
      </c>
      <c r="BI251" s="1655">
        <f t="shared" ref="BI251" si="247">SUM(BI253:BI254)</f>
        <v>3654</v>
      </c>
      <c r="BJ251" s="1658"/>
      <c r="BK251" s="1658"/>
      <c r="BL251" s="1658"/>
      <c r="BM251" s="1669"/>
      <c r="BN251" s="1669"/>
      <c r="BO251" s="1658"/>
      <c r="BP251" s="1659"/>
      <c r="BQ251" s="1370"/>
      <c r="BR251" s="1370"/>
      <c r="BS251" s="19"/>
      <c r="BT251" s="1370"/>
      <c r="BU251" s="1370"/>
      <c r="BV251" s="1370" t="s">
        <v>2498</v>
      </c>
      <c r="BW251" s="1370"/>
      <c r="BX251" s="1660"/>
      <c r="BY251" s="53"/>
    </row>
    <row r="252" spans="1:81" s="28" customFormat="1" ht="46.5" customHeight="1">
      <c r="A252" s="2195" t="s">
        <v>73</v>
      </c>
      <c r="B252" s="2133" t="s">
        <v>2422</v>
      </c>
      <c r="C252" s="1653"/>
      <c r="D252" s="1653"/>
      <c r="E252" s="1504"/>
      <c r="F252" s="1504"/>
      <c r="G252" s="1453">
        <f>SUM(G253:G254)</f>
        <v>25400</v>
      </c>
      <c r="H252" s="1453">
        <f t="shared" ref="H252:BG252" si="248">SUM(H253:H254)</f>
        <v>19428</v>
      </c>
      <c r="I252" s="1655">
        <f t="shared" si="248"/>
        <v>5972</v>
      </c>
      <c r="J252" s="1655">
        <f t="shared" si="248"/>
        <v>0</v>
      </c>
      <c r="K252" s="1655">
        <f t="shared" si="248"/>
        <v>5946</v>
      </c>
      <c r="L252" s="1655">
        <f t="shared" si="248"/>
        <v>19428</v>
      </c>
      <c r="M252" s="1655">
        <f t="shared" si="248"/>
        <v>2761</v>
      </c>
      <c r="N252" s="1655">
        <f t="shared" si="248"/>
        <v>1441</v>
      </c>
      <c r="O252" s="1655">
        <f t="shared" si="248"/>
        <v>0</v>
      </c>
      <c r="P252" s="1655">
        <f t="shared" si="248"/>
        <v>0</v>
      </c>
      <c r="Q252" s="1655">
        <f t="shared" si="248"/>
        <v>0</v>
      </c>
      <c r="R252" s="1655">
        <f t="shared" si="248"/>
        <v>0</v>
      </c>
      <c r="S252" s="1655">
        <f t="shared" si="248"/>
        <v>4688</v>
      </c>
      <c r="T252" s="1655">
        <f t="shared" si="248"/>
        <v>4688</v>
      </c>
      <c r="U252" s="1655">
        <f t="shared" si="248"/>
        <v>0</v>
      </c>
      <c r="V252" s="1655">
        <f t="shared" si="248"/>
        <v>0</v>
      </c>
      <c r="W252" s="1655"/>
      <c r="X252" s="1655"/>
      <c r="Y252" s="1655">
        <f t="shared" si="236"/>
        <v>4688</v>
      </c>
      <c r="Z252" s="1655">
        <f t="shared" si="248"/>
        <v>0</v>
      </c>
      <c r="AA252" s="1655">
        <f t="shared" si="248"/>
        <v>0</v>
      </c>
      <c r="AB252" s="1655">
        <f t="shared" si="248"/>
        <v>0</v>
      </c>
      <c r="AC252" s="1655">
        <f t="shared" si="248"/>
        <v>0</v>
      </c>
      <c r="AD252" s="1655">
        <f t="shared" si="248"/>
        <v>1621.587</v>
      </c>
      <c r="AE252" s="1655">
        <f t="shared" si="248"/>
        <v>1621.587</v>
      </c>
      <c r="AF252" s="1655">
        <f t="shared" si="248"/>
        <v>0</v>
      </c>
      <c r="AG252" s="1655">
        <f t="shared" si="248"/>
        <v>0</v>
      </c>
      <c r="AH252" s="1655">
        <f t="shared" si="248"/>
        <v>0</v>
      </c>
      <c r="AI252" s="1655">
        <f t="shared" si="248"/>
        <v>0</v>
      </c>
      <c r="AJ252" s="1655">
        <f t="shared" si="248"/>
        <v>0</v>
      </c>
      <c r="AK252" s="1655">
        <f t="shared" si="248"/>
        <v>0</v>
      </c>
      <c r="AL252" s="1655">
        <f t="shared" si="248"/>
        <v>4688</v>
      </c>
      <c r="AM252" s="1655">
        <f t="shared" si="248"/>
        <v>4688</v>
      </c>
      <c r="AN252" s="1655">
        <f t="shared" si="248"/>
        <v>0</v>
      </c>
      <c r="AO252" s="1655">
        <f t="shared" si="248"/>
        <v>0</v>
      </c>
      <c r="AP252" s="1453">
        <f t="shared" si="248"/>
        <v>8342</v>
      </c>
      <c r="AQ252" s="1453">
        <f t="shared" si="248"/>
        <v>8342</v>
      </c>
      <c r="AR252" s="1656">
        <f t="shared" si="248"/>
        <v>0</v>
      </c>
      <c r="AS252" s="1656">
        <f t="shared" si="248"/>
        <v>0</v>
      </c>
      <c r="AT252" s="1656">
        <f t="shared" si="248"/>
        <v>11086</v>
      </c>
      <c r="AU252" s="1656">
        <f t="shared" si="248"/>
        <v>11086</v>
      </c>
      <c r="AV252" s="1656">
        <f t="shared" si="248"/>
        <v>0</v>
      </c>
      <c r="AW252" s="1656">
        <f t="shared" si="248"/>
        <v>0</v>
      </c>
      <c r="AX252" s="1656">
        <f t="shared" si="248"/>
        <v>0</v>
      </c>
      <c r="AY252" s="1656">
        <f t="shared" si="248"/>
        <v>11086</v>
      </c>
      <c r="AZ252" s="1656">
        <f t="shared" si="248"/>
        <v>11086</v>
      </c>
      <c r="BA252" s="1656">
        <f t="shared" si="248"/>
        <v>0</v>
      </c>
      <c r="BB252" s="1656">
        <f t="shared" si="248"/>
        <v>0</v>
      </c>
      <c r="BC252" s="1656">
        <f t="shared" si="248"/>
        <v>0</v>
      </c>
      <c r="BD252" s="1656">
        <f t="shared" si="248"/>
        <v>0</v>
      </c>
      <c r="BE252" s="1656">
        <f t="shared" si="248"/>
        <v>0</v>
      </c>
      <c r="BF252" s="1656">
        <f t="shared" si="248"/>
        <v>0</v>
      </c>
      <c r="BG252" s="3668">
        <f t="shared" si="248"/>
        <v>5277</v>
      </c>
      <c r="BH252" s="1655"/>
      <c r="BI252" s="1655"/>
      <c r="BJ252" s="1691"/>
      <c r="BK252" s="1691"/>
      <c r="BL252" s="1691"/>
      <c r="BM252" s="1692">
        <f t="shared" si="214"/>
        <v>70.099855878114056</v>
      </c>
      <c r="BN252" s="1692">
        <f t="shared" si="215"/>
        <v>47.600577304708644</v>
      </c>
      <c r="BO252" s="1691"/>
      <c r="BP252" s="1693"/>
      <c r="BQ252" s="1369"/>
      <c r="BR252" s="1369"/>
      <c r="BS252" s="1617"/>
      <c r="BT252" s="1369"/>
      <c r="BU252" s="1369"/>
      <c r="BV252" s="1369" t="s">
        <v>2498</v>
      </c>
      <c r="BW252" s="1369"/>
      <c r="BX252" s="1660">
        <f>BH251/AU251</f>
        <v>0.47600577304708641</v>
      </c>
      <c r="BY252" s="53"/>
    </row>
    <row r="253" spans="1:81" s="2470" customFormat="1" ht="52.5" customHeight="1">
      <c r="A253" s="2194" t="s">
        <v>46</v>
      </c>
      <c r="B253" s="2975" t="s">
        <v>618</v>
      </c>
      <c r="C253" s="1674" t="s">
        <v>513</v>
      </c>
      <c r="D253" s="1674" t="s">
        <v>619</v>
      </c>
      <c r="E253" s="3490" t="s">
        <v>305</v>
      </c>
      <c r="F253" s="1411" t="s">
        <v>620</v>
      </c>
      <c r="G253" s="3484">
        <f>H253+I253+J253</f>
        <v>5900</v>
      </c>
      <c r="H253" s="1513">
        <v>4634</v>
      </c>
      <c r="I253" s="1686">
        <v>1266</v>
      </c>
      <c r="J253" s="1686"/>
      <c r="K253" s="1761">
        <v>2973</v>
      </c>
      <c r="L253" s="1686">
        <v>4634</v>
      </c>
      <c r="M253" s="1761">
        <v>500</v>
      </c>
      <c r="N253" s="1761">
        <v>150</v>
      </c>
      <c r="O253" s="1863">
        <f t="shared" ref="O253:O254" si="249">P253+Q253+R253</f>
        <v>0</v>
      </c>
      <c r="P253" s="1686"/>
      <c r="Q253" s="1686"/>
      <c r="R253" s="1686"/>
      <c r="S253" s="1863">
        <f t="shared" si="191"/>
        <v>1000</v>
      </c>
      <c r="T253" s="1686">
        <v>1000</v>
      </c>
      <c r="U253" s="1686"/>
      <c r="V253" s="1686"/>
      <c r="W253" s="1686"/>
      <c r="X253" s="1686"/>
      <c r="Y253" s="1686">
        <f t="shared" si="236"/>
        <v>1000</v>
      </c>
      <c r="Z253" s="1686">
        <f t="shared" si="192"/>
        <v>0</v>
      </c>
      <c r="AA253" s="1686"/>
      <c r="AB253" s="1686"/>
      <c r="AC253" s="1686"/>
      <c r="AD253" s="1863">
        <f t="shared" si="193"/>
        <v>0</v>
      </c>
      <c r="AE253" s="1686"/>
      <c r="AF253" s="1686"/>
      <c r="AG253" s="1686"/>
      <c r="AH253" s="1863">
        <f t="shared" si="194"/>
        <v>0</v>
      </c>
      <c r="AI253" s="1686"/>
      <c r="AJ253" s="1686"/>
      <c r="AK253" s="1686"/>
      <c r="AL253" s="1863">
        <f t="shared" si="195"/>
        <v>1000</v>
      </c>
      <c r="AM253" s="1712">
        <f t="shared" ref="AM253:AM254" si="250">T253</f>
        <v>1000</v>
      </c>
      <c r="AN253" s="1686"/>
      <c r="AO253" s="1686"/>
      <c r="AP253" s="3484">
        <f t="shared" si="196"/>
        <v>2000</v>
      </c>
      <c r="AQ253" s="1513">
        <v>2000</v>
      </c>
      <c r="AR253" s="3290"/>
      <c r="AS253" s="3290"/>
      <c r="AT253" s="3291">
        <f t="shared" si="197"/>
        <v>2634</v>
      </c>
      <c r="AU253" s="3290">
        <f t="shared" ref="AU253:AU254" si="251">L253-AQ253</f>
        <v>2634</v>
      </c>
      <c r="AV253" s="3290"/>
      <c r="AW253" s="3290"/>
      <c r="AX253" s="3290"/>
      <c r="AY253" s="3291">
        <f t="shared" si="198"/>
        <v>2634</v>
      </c>
      <c r="AZ253" s="1713">
        <f t="shared" ref="AZ253:AZ254" si="252">AU253</f>
        <v>2634</v>
      </c>
      <c r="BA253" s="3290"/>
      <c r="BB253" s="3290"/>
      <c r="BC253" s="3290"/>
      <c r="BD253" s="3290"/>
      <c r="BE253" s="3290"/>
      <c r="BF253" s="3290"/>
      <c r="BG253" s="3669">
        <v>1254</v>
      </c>
      <c r="BH253" s="1667"/>
      <c r="BI253" s="1686">
        <f t="shared" si="210"/>
        <v>1000</v>
      </c>
      <c r="BJ253" s="1658">
        <v>2022</v>
      </c>
      <c r="BK253" s="1658" t="s">
        <v>2324</v>
      </c>
      <c r="BL253" s="1658" t="s">
        <v>2327</v>
      </c>
      <c r="BM253" s="1669">
        <f t="shared" si="214"/>
        <v>70.220112214069914</v>
      </c>
      <c r="BN253" s="1669">
        <f t="shared" si="215"/>
        <v>47.608200455580871</v>
      </c>
      <c r="BO253" s="1658" t="s">
        <v>40</v>
      </c>
      <c r="BP253" s="2957"/>
      <c r="BQ253" s="2958"/>
      <c r="BR253" s="2958"/>
      <c r="BS253" s="19"/>
      <c r="BT253" s="2958"/>
      <c r="BU253" s="2958"/>
      <c r="BV253" s="1370" t="s">
        <v>2498</v>
      </c>
      <c r="BW253" s="2958"/>
      <c r="BX253" s="2954"/>
      <c r="BY253" s="2991"/>
      <c r="BZ253" s="321"/>
      <c r="CA253" s="321"/>
      <c r="CB253" s="321"/>
      <c r="CC253" s="321"/>
    </row>
    <row r="254" spans="1:81" s="2470" customFormat="1" ht="47.25" customHeight="1">
      <c r="A254" s="2194" t="s">
        <v>48</v>
      </c>
      <c r="B254" s="2975" t="s">
        <v>621</v>
      </c>
      <c r="C254" s="1674" t="s">
        <v>605</v>
      </c>
      <c r="D254" s="1674" t="s">
        <v>622</v>
      </c>
      <c r="E254" s="3490" t="s">
        <v>305</v>
      </c>
      <c r="F254" s="1411" t="s">
        <v>623</v>
      </c>
      <c r="G254" s="3484">
        <f>H254+I254+J254</f>
        <v>19500</v>
      </c>
      <c r="H254" s="1513">
        <v>14794</v>
      </c>
      <c r="I254" s="1686">
        <v>4706</v>
      </c>
      <c r="J254" s="1686"/>
      <c r="K254" s="1761">
        <v>2973</v>
      </c>
      <c r="L254" s="1686">
        <v>14794</v>
      </c>
      <c r="M254" s="1761">
        <v>2261</v>
      </c>
      <c r="N254" s="1761">
        <v>1291</v>
      </c>
      <c r="O254" s="1863">
        <f t="shared" si="249"/>
        <v>0</v>
      </c>
      <c r="P254" s="1686"/>
      <c r="Q254" s="1686"/>
      <c r="R254" s="1686"/>
      <c r="S254" s="1863">
        <f t="shared" si="191"/>
        <v>3688</v>
      </c>
      <c r="T254" s="1686">
        <v>3688</v>
      </c>
      <c r="U254" s="1686"/>
      <c r="V254" s="1686"/>
      <c r="W254" s="1686"/>
      <c r="X254" s="1686"/>
      <c r="Y254" s="1686">
        <f t="shared" si="236"/>
        <v>3688</v>
      </c>
      <c r="Z254" s="1686">
        <f t="shared" si="192"/>
        <v>0</v>
      </c>
      <c r="AA254" s="1686"/>
      <c r="AB254" s="1686"/>
      <c r="AC254" s="1686"/>
      <c r="AD254" s="1863">
        <f t="shared" si="193"/>
        <v>1621.587</v>
      </c>
      <c r="AE254" s="1686">
        <v>1621.587</v>
      </c>
      <c r="AF254" s="1686"/>
      <c r="AG254" s="1686"/>
      <c r="AH254" s="1863">
        <f t="shared" si="194"/>
        <v>0</v>
      </c>
      <c r="AI254" s="1686"/>
      <c r="AJ254" s="1686"/>
      <c r="AK254" s="1686"/>
      <c r="AL254" s="1863">
        <f t="shared" si="195"/>
        <v>3688</v>
      </c>
      <c r="AM254" s="1712">
        <f t="shared" si="250"/>
        <v>3688</v>
      </c>
      <c r="AN254" s="1686"/>
      <c r="AO254" s="1686"/>
      <c r="AP254" s="3484">
        <f t="shared" si="196"/>
        <v>6342</v>
      </c>
      <c r="AQ254" s="1513">
        <v>6342</v>
      </c>
      <c r="AR254" s="3290"/>
      <c r="AS254" s="3290"/>
      <c r="AT254" s="3291">
        <f t="shared" si="197"/>
        <v>8452</v>
      </c>
      <c r="AU254" s="3290">
        <f t="shared" si="251"/>
        <v>8452</v>
      </c>
      <c r="AV254" s="3290"/>
      <c r="AW254" s="3290"/>
      <c r="AX254" s="3290"/>
      <c r="AY254" s="3291">
        <f t="shared" si="198"/>
        <v>8452</v>
      </c>
      <c r="AZ254" s="1713">
        <f t="shared" si="252"/>
        <v>8452</v>
      </c>
      <c r="BA254" s="3290"/>
      <c r="BB254" s="3290"/>
      <c r="BC254" s="3290"/>
      <c r="BD254" s="3290"/>
      <c r="BE254" s="3290"/>
      <c r="BF254" s="3290"/>
      <c r="BG254" s="3669">
        <v>4023</v>
      </c>
      <c r="BH254" s="1667"/>
      <c r="BI254" s="1686">
        <f t="shared" si="210"/>
        <v>2654</v>
      </c>
      <c r="BJ254" s="1658">
        <v>2022</v>
      </c>
      <c r="BK254" s="1658" t="s">
        <v>2324</v>
      </c>
      <c r="BL254" s="1658" t="s">
        <v>2327</v>
      </c>
      <c r="BM254" s="1669">
        <f t="shared" si="214"/>
        <v>70.062187373259434</v>
      </c>
      <c r="BN254" s="1669">
        <f t="shared" si="215"/>
        <v>47.598201609086601</v>
      </c>
      <c r="BO254" s="1658" t="s">
        <v>40</v>
      </c>
      <c r="BP254" s="2957"/>
      <c r="BQ254" s="2958"/>
      <c r="BR254" s="2958"/>
      <c r="BS254" s="19"/>
      <c r="BT254" s="2958"/>
      <c r="BU254" s="2958"/>
      <c r="BV254" s="1370" t="s">
        <v>2498</v>
      </c>
      <c r="BW254" s="2958"/>
      <c r="BX254" s="2954"/>
      <c r="BY254" s="2991"/>
      <c r="BZ254" s="321"/>
      <c r="CA254" s="321"/>
      <c r="CB254" s="321"/>
      <c r="CC254" s="321"/>
    </row>
    <row r="255" spans="1:81" s="28" customFormat="1" ht="69.75" customHeight="1">
      <c r="A255" s="2195" t="s">
        <v>81</v>
      </c>
      <c r="B255" s="2133" t="s">
        <v>82</v>
      </c>
      <c r="C255" s="1653"/>
      <c r="D255" s="1653"/>
      <c r="E255" s="1504"/>
      <c r="F255" s="1504"/>
      <c r="G255" s="1453">
        <f>G256</f>
        <v>8202.4004999999997</v>
      </c>
      <c r="H255" s="1453">
        <f t="shared" ref="H255:BI255" si="253">H256</f>
        <v>8109.8099999999995</v>
      </c>
      <c r="I255" s="1655">
        <f t="shared" si="253"/>
        <v>92.590500000000006</v>
      </c>
      <c r="J255" s="1655">
        <f t="shared" si="253"/>
        <v>0</v>
      </c>
      <c r="K255" s="1655">
        <f t="shared" si="253"/>
        <v>8110</v>
      </c>
      <c r="L255" s="1655">
        <f t="shared" si="253"/>
        <v>8110</v>
      </c>
      <c r="M255" s="1655">
        <f t="shared" si="253"/>
        <v>479.34100000000001</v>
      </c>
      <c r="N255" s="1655">
        <f t="shared" si="253"/>
        <v>344.34100000000001</v>
      </c>
      <c r="O255" s="1655">
        <f t="shared" si="253"/>
        <v>398</v>
      </c>
      <c r="P255" s="1655">
        <f t="shared" si="253"/>
        <v>398</v>
      </c>
      <c r="Q255" s="1655">
        <f t="shared" si="253"/>
        <v>0</v>
      </c>
      <c r="R255" s="1655">
        <f t="shared" si="253"/>
        <v>0</v>
      </c>
      <c r="S255" s="1655">
        <f t="shared" si="253"/>
        <v>2687</v>
      </c>
      <c r="T255" s="1655">
        <f t="shared" si="253"/>
        <v>2687</v>
      </c>
      <c r="U255" s="1655">
        <f t="shared" si="253"/>
        <v>0</v>
      </c>
      <c r="V255" s="1655">
        <f t="shared" si="253"/>
        <v>0</v>
      </c>
      <c r="W255" s="1655"/>
      <c r="X255" s="1655"/>
      <c r="Y255" s="1655">
        <f t="shared" si="236"/>
        <v>2687</v>
      </c>
      <c r="Z255" s="1655">
        <f t="shared" si="253"/>
        <v>671.55</v>
      </c>
      <c r="AA255" s="1655">
        <f t="shared" si="253"/>
        <v>671.55</v>
      </c>
      <c r="AB255" s="1655">
        <f t="shared" si="253"/>
        <v>0</v>
      </c>
      <c r="AC255" s="1655">
        <f t="shared" si="253"/>
        <v>0</v>
      </c>
      <c r="AD255" s="1655">
        <f t="shared" si="253"/>
        <v>604.34100000000001</v>
      </c>
      <c r="AE255" s="1655">
        <f t="shared" si="253"/>
        <v>604.34100000000001</v>
      </c>
      <c r="AF255" s="1655">
        <f t="shared" si="253"/>
        <v>0</v>
      </c>
      <c r="AG255" s="1655">
        <f t="shared" si="253"/>
        <v>0</v>
      </c>
      <c r="AH255" s="1655">
        <f t="shared" si="253"/>
        <v>398</v>
      </c>
      <c r="AI255" s="1655">
        <f t="shared" si="253"/>
        <v>398</v>
      </c>
      <c r="AJ255" s="1655">
        <f t="shared" si="253"/>
        <v>0</v>
      </c>
      <c r="AK255" s="1655">
        <f t="shared" si="253"/>
        <v>0</v>
      </c>
      <c r="AL255" s="1655">
        <f t="shared" si="253"/>
        <v>2687</v>
      </c>
      <c r="AM255" s="1655">
        <f t="shared" si="253"/>
        <v>2687</v>
      </c>
      <c r="AN255" s="1655">
        <f t="shared" si="253"/>
        <v>0</v>
      </c>
      <c r="AO255" s="1655">
        <f t="shared" si="253"/>
        <v>0</v>
      </c>
      <c r="AP255" s="1453">
        <f t="shared" si="253"/>
        <v>3483</v>
      </c>
      <c r="AQ255" s="1453">
        <f t="shared" si="253"/>
        <v>3483</v>
      </c>
      <c r="AR255" s="1656" t="e">
        <f t="shared" si="253"/>
        <v>#REF!</v>
      </c>
      <c r="AS255" s="1656" t="e">
        <f t="shared" si="253"/>
        <v>#REF!</v>
      </c>
      <c r="AT255" s="1656" t="e">
        <f t="shared" si="253"/>
        <v>#REF!</v>
      </c>
      <c r="AU255" s="1656" t="e">
        <f t="shared" si="253"/>
        <v>#REF!</v>
      </c>
      <c r="AV255" s="1656" t="e">
        <f t="shared" si="253"/>
        <v>#REF!</v>
      </c>
      <c r="AW255" s="1656" t="e">
        <f t="shared" si="253"/>
        <v>#REF!</v>
      </c>
      <c r="AX255" s="1656" t="e">
        <f t="shared" si="253"/>
        <v>#REF!</v>
      </c>
      <c r="AY255" s="1656" t="e">
        <f t="shared" si="253"/>
        <v>#REF!</v>
      </c>
      <c r="AZ255" s="1656" t="e">
        <f t="shared" si="253"/>
        <v>#REF!</v>
      </c>
      <c r="BA255" s="1656" t="e">
        <f t="shared" si="253"/>
        <v>#REF!</v>
      </c>
      <c r="BB255" s="1656" t="e">
        <f t="shared" si="253"/>
        <v>#REF!</v>
      </c>
      <c r="BC255" s="1656" t="e">
        <f t="shared" si="253"/>
        <v>#REF!</v>
      </c>
      <c r="BD255" s="1656" t="e">
        <f t="shared" si="253"/>
        <v>#REF!</v>
      </c>
      <c r="BE255" s="1656" t="e">
        <f t="shared" si="253"/>
        <v>#REF!</v>
      </c>
      <c r="BF255" s="1656" t="e">
        <f t="shared" si="253"/>
        <v>#REF!</v>
      </c>
      <c r="BG255" s="3668">
        <f t="shared" si="253"/>
        <v>9004</v>
      </c>
      <c r="BH255" s="1655">
        <f t="shared" si="253"/>
        <v>9004</v>
      </c>
      <c r="BI255" s="1655" t="e">
        <f t="shared" si="253"/>
        <v>#REF!</v>
      </c>
      <c r="BJ255" s="1691"/>
      <c r="BK255" s="1691"/>
      <c r="BL255" s="1691"/>
      <c r="BM255" s="1692"/>
      <c r="BN255" s="1692"/>
      <c r="BO255" s="1691"/>
      <c r="BP255" s="1693"/>
      <c r="BQ255" s="1369"/>
      <c r="BR255" s="1369"/>
      <c r="BS255" s="1617"/>
      <c r="BT255" s="1369"/>
      <c r="BU255" s="1369"/>
      <c r="BV255" s="1370" t="s">
        <v>2498</v>
      </c>
      <c r="BW255" s="1369"/>
      <c r="BX255" s="1660"/>
      <c r="BY255" s="53"/>
    </row>
    <row r="256" spans="1:81" s="28" customFormat="1" ht="38.25" customHeight="1">
      <c r="A256" s="3038" t="s">
        <v>83</v>
      </c>
      <c r="B256" s="3103" t="s">
        <v>84</v>
      </c>
      <c r="C256" s="1653"/>
      <c r="D256" s="1653"/>
      <c r="E256" s="1504"/>
      <c r="F256" s="1504"/>
      <c r="G256" s="1453">
        <f t="shared" ref="G256:V256" si="254">G257+G260+G262+G265+G267+G270</f>
        <v>8202.4004999999997</v>
      </c>
      <c r="H256" s="1453">
        <f t="shared" si="254"/>
        <v>8109.8099999999995</v>
      </c>
      <c r="I256" s="1655">
        <f t="shared" si="254"/>
        <v>92.590500000000006</v>
      </c>
      <c r="J256" s="1655">
        <f t="shared" si="254"/>
        <v>0</v>
      </c>
      <c r="K256" s="1655">
        <f t="shared" si="254"/>
        <v>8110</v>
      </c>
      <c r="L256" s="1655">
        <f t="shared" si="254"/>
        <v>8110</v>
      </c>
      <c r="M256" s="1655">
        <f t="shared" si="254"/>
        <v>479.34100000000001</v>
      </c>
      <c r="N256" s="1655">
        <f t="shared" si="254"/>
        <v>344.34100000000001</v>
      </c>
      <c r="O256" s="1655">
        <f t="shared" si="254"/>
        <v>398</v>
      </c>
      <c r="P256" s="1655">
        <f t="shared" si="254"/>
        <v>398</v>
      </c>
      <c r="Q256" s="1655">
        <f t="shared" si="254"/>
        <v>0</v>
      </c>
      <c r="R256" s="1655">
        <f t="shared" si="254"/>
        <v>0</v>
      </c>
      <c r="S256" s="1655">
        <f t="shared" si="254"/>
        <v>2687</v>
      </c>
      <c r="T256" s="1655">
        <f t="shared" si="254"/>
        <v>2687</v>
      </c>
      <c r="U256" s="1655">
        <f t="shared" si="254"/>
        <v>0</v>
      </c>
      <c r="V256" s="1655">
        <f t="shared" si="254"/>
        <v>0</v>
      </c>
      <c r="W256" s="1655"/>
      <c r="X256" s="1655"/>
      <c r="Y256" s="1655">
        <f t="shared" si="236"/>
        <v>2687</v>
      </c>
      <c r="Z256" s="1655">
        <f t="shared" ref="Z256:BI256" si="255">Z257+Z260+Z262+Z265+Z267+Z270</f>
        <v>671.55</v>
      </c>
      <c r="AA256" s="1655">
        <f t="shared" si="255"/>
        <v>671.55</v>
      </c>
      <c r="AB256" s="1655">
        <f t="shared" si="255"/>
        <v>0</v>
      </c>
      <c r="AC256" s="1655">
        <f t="shared" si="255"/>
        <v>0</v>
      </c>
      <c r="AD256" s="1655">
        <f t="shared" si="255"/>
        <v>604.34100000000001</v>
      </c>
      <c r="AE256" s="1655">
        <f t="shared" si="255"/>
        <v>604.34100000000001</v>
      </c>
      <c r="AF256" s="1655">
        <f t="shared" si="255"/>
        <v>0</v>
      </c>
      <c r="AG256" s="1655">
        <f t="shared" si="255"/>
        <v>0</v>
      </c>
      <c r="AH256" s="1655">
        <f t="shared" si="255"/>
        <v>398</v>
      </c>
      <c r="AI256" s="1655">
        <f t="shared" si="255"/>
        <v>398</v>
      </c>
      <c r="AJ256" s="1655">
        <f t="shared" si="255"/>
        <v>0</v>
      </c>
      <c r="AK256" s="1655">
        <f t="shared" si="255"/>
        <v>0</v>
      </c>
      <c r="AL256" s="1655">
        <f t="shared" si="255"/>
        <v>2687</v>
      </c>
      <c r="AM256" s="1655">
        <f t="shared" si="255"/>
        <v>2687</v>
      </c>
      <c r="AN256" s="1655">
        <f t="shared" si="255"/>
        <v>0</v>
      </c>
      <c r="AO256" s="1655">
        <f t="shared" si="255"/>
        <v>0</v>
      </c>
      <c r="AP256" s="1453">
        <f t="shared" si="255"/>
        <v>3483</v>
      </c>
      <c r="AQ256" s="1453">
        <f t="shared" si="255"/>
        <v>3483</v>
      </c>
      <c r="AR256" s="1656" t="e">
        <f t="shared" si="255"/>
        <v>#REF!</v>
      </c>
      <c r="AS256" s="1656" t="e">
        <f t="shared" si="255"/>
        <v>#REF!</v>
      </c>
      <c r="AT256" s="1656" t="e">
        <f t="shared" si="255"/>
        <v>#REF!</v>
      </c>
      <c r="AU256" s="1656" t="e">
        <f t="shared" si="255"/>
        <v>#REF!</v>
      </c>
      <c r="AV256" s="1656" t="e">
        <f t="shared" si="255"/>
        <v>#REF!</v>
      </c>
      <c r="AW256" s="1656" t="e">
        <f t="shared" si="255"/>
        <v>#REF!</v>
      </c>
      <c r="AX256" s="1656" t="e">
        <f t="shared" si="255"/>
        <v>#REF!</v>
      </c>
      <c r="AY256" s="1656" t="e">
        <f t="shared" si="255"/>
        <v>#REF!</v>
      </c>
      <c r="AZ256" s="1656" t="e">
        <f t="shared" si="255"/>
        <v>#REF!</v>
      </c>
      <c r="BA256" s="1656" t="e">
        <f t="shared" si="255"/>
        <v>#REF!</v>
      </c>
      <c r="BB256" s="1656" t="e">
        <f t="shared" si="255"/>
        <v>#REF!</v>
      </c>
      <c r="BC256" s="1656" t="e">
        <f t="shared" si="255"/>
        <v>#REF!</v>
      </c>
      <c r="BD256" s="1656" t="e">
        <f t="shared" si="255"/>
        <v>#REF!</v>
      </c>
      <c r="BE256" s="1656" t="e">
        <f t="shared" si="255"/>
        <v>#REF!</v>
      </c>
      <c r="BF256" s="1656" t="e">
        <f t="shared" si="255"/>
        <v>#REF!</v>
      </c>
      <c r="BG256" s="3668">
        <f t="shared" si="255"/>
        <v>9004</v>
      </c>
      <c r="BH256" s="1655">
        <f t="shared" si="255"/>
        <v>9004</v>
      </c>
      <c r="BI256" s="1655" t="e">
        <f t="shared" si="255"/>
        <v>#REF!</v>
      </c>
      <c r="BJ256" s="1691"/>
      <c r="BK256" s="1691"/>
      <c r="BL256" s="1691"/>
      <c r="BM256" s="1692"/>
      <c r="BN256" s="1692"/>
      <c r="BO256" s="1691"/>
      <c r="BP256" s="1693"/>
      <c r="BQ256" s="1369"/>
      <c r="BR256" s="1369"/>
      <c r="BS256" s="1617"/>
      <c r="BT256" s="1369"/>
      <c r="BU256" s="1369"/>
      <c r="BV256" s="1370" t="s">
        <v>2498</v>
      </c>
      <c r="BW256" s="1369"/>
      <c r="BX256" s="1660"/>
      <c r="BY256" s="53"/>
    </row>
    <row r="257" spans="1:81" s="43" customFormat="1" ht="26.25" customHeight="1">
      <c r="A257" s="2195" t="s">
        <v>46</v>
      </c>
      <c r="B257" s="2133" t="s">
        <v>51</v>
      </c>
      <c r="C257" s="1653"/>
      <c r="D257" s="1653"/>
      <c r="E257" s="1504"/>
      <c r="F257" s="1504"/>
      <c r="G257" s="1453">
        <f>G258</f>
        <v>1944.4005</v>
      </c>
      <c r="H257" s="1453">
        <f t="shared" ref="H257:BG258" si="256">H258</f>
        <v>1851.81</v>
      </c>
      <c r="I257" s="1655">
        <f t="shared" si="256"/>
        <v>92.590500000000006</v>
      </c>
      <c r="J257" s="1655">
        <f t="shared" si="256"/>
        <v>0</v>
      </c>
      <c r="K257" s="1655">
        <f t="shared" si="256"/>
        <v>1852</v>
      </c>
      <c r="L257" s="1655">
        <f t="shared" si="256"/>
        <v>1852</v>
      </c>
      <c r="M257" s="1655">
        <f t="shared" si="256"/>
        <v>398</v>
      </c>
      <c r="N257" s="1655">
        <f t="shared" si="256"/>
        <v>274</v>
      </c>
      <c r="O257" s="1655">
        <f t="shared" si="256"/>
        <v>0</v>
      </c>
      <c r="P257" s="1655">
        <f t="shared" si="256"/>
        <v>0</v>
      </c>
      <c r="Q257" s="1655">
        <f t="shared" si="256"/>
        <v>0</v>
      </c>
      <c r="R257" s="1655">
        <f t="shared" si="256"/>
        <v>0</v>
      </c>
      <c r="S257" s="1655">
        <f t="shared" si="256"/>
        <v>534</v>
      </c>
      <c r="T257" s="1655">
        <f t="shared" si="256"/>
        <v>534</v>
      </c>
      <c r="U257" s="1655">
        <f t="shared" si="256"/>
        <v>0</v>
      </c>
      <c r="V257" s="1655">
        <f t="shared" si="256"/>
        <v>0</v>
      </c>
      <c r="W257" s="1655"/>
      <c r="X257" s="1655"/>
      <c r="Y257" s="1655">
        <f t="shared" si="236"/>
        <v>534</v>
      </c>
      <c r="Z257" s="1655">
        <f t="shared" si="256"/>
        <v>273.55</v>
      </c>
      <c r="AA257" s="1655">
        <f t="shared" si="256"/>
        <v>273.55</v>
      </c>
      <c r="AB257" s="1655">
        <f t="shared" si="256"/>
        <v>0</v>
      </c>
      <c r="AC257" s="1655">
        <f t="shared" si="256"/>
        <v>0</v>
      </c>
      <c r="AD257" s="1655">
        <f t="shared" si="256"/>
        <v>0</v>
      </c>
      <c r="AE257" s="1655">
        <f t="shared" si="256"/>
        <v>0</v>
      </c>
      <c r="AF257" s="1655">
        <f t="shared" si="256"/>
        <v>0</v>
      </c>
      <c r="AG257" s="1655">
        <f t="shared" si="256"/>
        <v>0</v>
      </c>
      <c r="AH257" s="1655">
        <f t="shared" si="256"/>
        <v>0</v>
      </c>
      <c r="AI257" s="1655">
        <f t="shared" si="256"/>
        <v>0</v>
      </c>
      <c r="AJ257" s="1655">
        <f t="shared" si="256"/>
        <v>0</v>
      </c>
      <c r="AK257" s="1655">
        <f t="shared" si="256"/>
        <v>0</v>
      </c>
      <c r="AL257" s="1655">
        <f t="shared" si="256"/>
        <v>534</v>
      </c>
      <c r="AM257" s="1655">
        <f t="shared" si="256"/>
        <v>534</v>
      </c>
      <c r="AN257" s="1655">
        <f t="shared" si="256"/>
        <v>0</v>
      </c>
      <c r="AO257" s="1655">
        <f t="shared" si="256"/>
        <v>0</v>
      </c>
      <c r="AP257" s="1453">
        <f t="shared" si="256"/>
        <v>932</v>
      </c>
      <c r="AQ257" s="1453">
        <f t="shared" si="256"/>
        <v>932</v>
      </c>
      <c r="AR257" s="1656">
        <f t="shared" si="256"/>
        <v>0</v>
      </c>
      <c r="AS257" s="1656">
        <f t="shared" si="256"/>
        <v>0</v>
      </c>
      <c r="AT257" s="1656">
        <f t="shared" si="256"/>
        <v>919.81</v>
      </c>
      <c r="AU257" s="1656">
        <f t="shared" si="256"/>
        <v>919.81</v>
      </c>
      <c r="AV257" s="1656">
        <f t="shared" si="256"/>
        <v>0</v>
      </c>
      <c r="AW257" s="1656">
        <f t="shared" si="256"/>
        <v>0</v>
      </c>
      <c r="AX257" s="1656">
        <f t="shared" si="256"/>
        <v>0</v>
      </c>
      <c r="AY257" s="1656">
        <f t="shared" si="256"/>
        <v>920</v>
      </c>
      <c r="AZ257" s="1656">
        <f t="shared" si="256"/>
        <v>920</v>
      </c>
      <c r="BA257" s="1656">
        <f t="shared" si="256"/>
        <v>0</v>
      </c>
      <c r="BB257" s="1656">
        <f t="shared" si="256"/>
        <v>0</v>
      </c>
      <c r="BC257" s="1656">
        <f t="shared" si="256"/>
        <v>0</v>
      </c>
      <c r="BD257" s="1656">
        <f t="shared" si="256"/>
        <v>0</v>
      </c>
      <c r="BE257" s="1656">
        <f t="shared" si="256"/>
        <v>0</v>
      </c>
      <c r="BF257" s="1656">
        <f t="shared" si="256"/>
        <v>0</v>
      </c>
      <c r="BG257" s="3668">
        <f t="shared" si="256"/>
        <v>580</v>
      </c>
      <c r="BH257" s="1655">
        <f>'PL 3 PB DATP'!H55</f>
        <v>580</v>
      </c>
      <c r="BI257" s="1655">
        <f t="shared" ref="BI257" si="257">BI259</f>
        <v>398</v>
      </c>
      <c r="BJ257" s="1691"/>
      <c r="BK257" s="1691"/>
      <c r="BL257" s="1691"/>
      <c r="BM257" s="1692"/>
      <c r="BN257" s="1692"/>
      <c r="BO257" s="1691"/>
      <c r="BP257" s="1693"/>
      <c r="BQ257" s="1369"/>
      <c r="BR257" s="1369"/>
      <c r="BS257" s="1617"/>
      <c r="BT257" s="1369"/>
      <c r="BU257" s="1369"/>
      <c r="BV257" s="1370" t="s">
        <v>2498</v>
      </c>
      <c r="BW257" s="1369"/>
      <c r="BX257" s="1660"/>
      <c r="BY257" s="1682"/>
    </row>
    <row r="258" spans="1:81" s="43" customFormat="1" ht="26.25" customHeight="1">
      <c r="A258" s="2195" t="s">
        <v>73</v>
      </c>
      <c r="B258" s="2133" t="s">
        <v>2420</v>
      </c>
      <c r="C258" s="1653"/>
      <c r="D258" s="1653"/>
      <c r="E258" s="1504"/>
      <c r="F258" s="1504"/>
      <c r="G258" s="1453">
        <f>G259</f>
        <v>1944.4005</v>
      </c>
      <c r="H258" s="1453">
        <f t="shared" si="256"/>
        <v>1851.81</v>
      </c>
      <c r="I258" s="1655">
        <f t="shared" si="256"/>
        <v>92.590500000000006</v>
      </c>
      <c r="J258" s="1655">
        <f t="shared" si="256"/>
        <v>0</v>
      </c>
      <c r="K258" s="1655">
        <f t="shared" si="256"/>
        <v>1852</v>
      </c>
      <c r="L258" s="1655">
        <f t="shared" si="256"/>
        <v>1852</v>
      </c>
      <c r="M258" s="1655">
        <f t="shared" si="256"/>
        <v>398</v>
      </c>
      <c r="N258" s="1655">
        <f t="shared" si="256"/>
        <v>274</v>
      </c>
      <c r="O258" s="1655">
        <f t="shared" si="256"/>
        <v>0</v>
      </c>
      <c r="P258" s="1655">
        <f t="shared" si="256"/>
        <v>0</v>
      </c>
      <c r="Q258" s="1655">
        <f t="shared" si="256"/>
        <v>0</v>
      </c>
      <c r="R258" s="1655">
        <f t="shared" si="256"/>
        <v>0</v>
      </c>
      <c r="S258" s="1655">
        <f t="shared" si="256"/>
        <v>534</v>
      </c>
      <c r="T258" s="1655">
        <f t="shared" si="256"/>
        <v>534</v>
      </c>
      <c r="U258" s="1655">
        <f t="shared" si="256"/>
        <v>0</v>
      </c>
      <c r="V258" s="1655">
        <f t="shared" si="256"/>
        <v>0</v>
      </c>
      <c r="W258" s="1655"/>
      <c r="X258" s="1655"/>
      <c r="Y258" s="1655">
        <f t="shared" si="236"/>
        <v>534</v>
      </c>
      <c r="Z258" s="1655">
        <f t="shared" si="256"/>
        <v>273.55</v>
      </c>
      <c r="AA258" s="1655">
        <f t="shared" si="256"/>
        <v>273.55</v>
      </c>
      <c r="AB258" s="1655">
        <f t="shared" si="256"/>
        <v>0</v>
      </c>
      <c r="AC258" s="1655">
        <f t="shared" si="256"/>
        <v>0</v>
      </c>
      <c r="AD258" s="1655">
        <f t="shared" si="256"/>
        <v>0</v>
      </c>
      <c r="AE258" s="1655">
        <f t="shared" si="256"/>
        <v>0</v>
      </c>
      <c r="AF258" s="1655">
        <f t="shared" si="256"/>
        <v>0</v>
      </c>
      <c r="AG258" s="1655">
        <f t="shared" si="256"/>
        <v>0</v>
      </c>
      <c r="AH258" s="1655">
        <f t="shared" si="256"/>
        <v>0</v>
      </c>
      <c r="AI258" s="1655">
        <f t="shared" si="256"/>
        <v>0</v>
      </c>
      <c r="AJ258" s="1655">
        <f t="shared" si="256"/>
        <v>0</v>
      </c>
      <c r="AK258" s="1655">
        <f t="shared" si="256"/>
        <v>0</v>
      </c>
      <c r="AL258" s="1655">
        <f t="shared" si="256"/>
        <v>534</v>
      </c>
      <c r="AM258" s="1655">
        <f t="shared" si="256"/>
        <v>534</v>
      </c>
      <c r="AN258" s="1655">
        <f t="shared" si="256"/>
        <v>0</v>
      </c>
      <c r="AO258" s="1655">
        <f t="shared" si="256"/>
        <v>0</v>
      </c>
      <c r="AP258" s="1453">
        <f t="shared" si="256"/>
        <v>932</v>
      </c>
      <c r="AQ258" s="1453">
        <f t="shared" si="256"/>
        <v>932</v>
      </c>
      <c r="AR258" s="1656">
        <f t="shared" si="256"/>
        <v>0</v>
      </c>
      <c r="AS258" s="1656">
        <f t="shared" si="256"/>
        <v>0</v>
      </c>
      <c r="AT258" s="1656">
        <f t="shared" si="256"/>
        <v>919.81</v>
      </c>
      <c r="AU258" s="1656">
        <f t="shared" si="256"/>
        <v>919.81</v>
      </c>
      <c r="AV258" s="1656">
        <f t="shared" si="256"/>
        <v>0</v>
      </c>
      <c r="AW258" s="1656">
        <f t="shared" si="256"/>
        <v>0</v>
      </c>
      <c r="AX258" s="1656">
        <f t="shared" si="256"/>
        <v>0</v>
      </c>
      <c r="AY258" s="1656">
        <f t="shared" si="256"/>
        <v>920</v>
      </c>
      <c r="AZ258" s="1656">
        <f t="shared" si="256"/>
        <v>920</v>
      </c>
      <c r="BA258" s="1656">
        <f t="shared" si="256"/>
        <v>0</v>
      </c>
      <c r="BB258" s="1656">
        <f t="shared" si="256"/>
        <v>0</v>
      </c>
      <c r="BC258" s="1656">
        <f t="shared" si="256"/>
        <v>0</v>
      </c>
      <c r="BD258" s="1656">
        <f t="shared" si="256"/>
        <v>0</v>
      </c>
      <c r="BE258" s="1656">
        <f t="shared" si="256"/>
        <v>0</v>
      </c>
      <c r="BF258" s="1656">
        <f t="shared" si="256"/>
        <v>0</v>
      </c>
      <c r="BG258" s="3668">
        <f t="shared" si="256"/>
        <v>580</v>
      </c>
      <c r="BH258" s="1655"/>
      <c r="BI258" s="1655"/>
      <c r="BJ258" s="1691"/>
      <c r="BK258" s="1691"/>
      <c r="BL258" s="1691"/>
      <c r="BM258" s="1692">
        <f t="shared" ref="BM258" si="258">(BG258+AQ258)/H258*100</f>
        <v>81.649845286503478</v>
      </c>
      <c r="BN258" s="1692">
        <f t="shared" ref="BN258" si="259">BG258/AU258*100</f>
        <v>63.056500799078073</v>
      </c>
      <c r="BO258" s="1691"/>
      <c r="BP258" s="1693"/>
      <c r="BQ258" s="1369"/>
      <c r="BR258" s="1369"/>
      <c r="BS258" s="1617"/>
      <c r="BT258" s="1369"/>
      <c r="BU258" s="1369"/>
      <c r="BV258" s="1369" t="s">
        <v>2498</v>
      </c>
      <c r="BW258" s="1369"/>
      <c r="BX258" s="1660"/>
      <c r="BY258" s="1682"/>
    </row>
    <row r="259" spans="1:81" s="2375" customFormat="1" ht="55.5" customHeight="1">
      <c r="A259" s="2961" t="s">
        <v>46</v>
      </c>
      <c r="B259" s="2975" t="s">
        <v>1994</v>
      </c>
      <c r="C259" s="1674" t="s">
        <v>1928</v>
      </c>
      <c r="D259" s="1674">
        <v>1.389</v>
      </c>
      <c r="E259" s="3490" t="s">
        <v>305</v>
      </c>
      <c r="F259" s="1411" t="s">
        <v>1995</v>
      </c>
      <c r="G259" s="3466">
        <f>SUM(H259:J259)</f>
        <v>1944.4005</v>
      </c>
      <c r="H259" s="1513">
        <v>1851.81</v>
      </c>
      <c r="I259" s="1686">
        <v>92.590500000000006</v>
      </c>
      <c r="J259" s="1684">
        <v>0</v>
      </c>
      <c r="K259" s="1667">
        <v>1852</v>
      </c>
      <c r="L259" s="1667">
        <v>1852</v>
      </c>
      <c r="M259" s="1667">
        <v>398</v>
      </c>
      <c r="N259" s="1667">
        <v>274</v>
      </c>
      <c r="O259" s="1684">
        <f>SUM(P259:R259)</f>
        <v>0</v>
      </c>
      <c r="P259" s="1686"/>
      <c r="Q259" s="1667"/>
      <c r="R259" s="1667"/>
      <c r="S259" s="1667">
        <f t="shared" si="191"/>
        <v>534</v>
      </c>
      <c r="T259" s="1686">
        <v>534</v>
      </c>
      <c r="U259" s="1667"/>
      <c r="V259" s="1667"/>
      <c r="W259" s="1667"/>
      <c r="X259" s="1667"/>
      <c r="Y259" s="1667">
        <f t="shared" si="236"/>
        <v>534</v>
      </c>
      <c r="Z259" s="1667">
        <f t="shared" si="192"/>
        <v>273.55</v>
      </c>
      <c r="AA259" s="1686">
        <v>273.55</v>
      </c>
      <c r="AB259" s="1667"/>
      <c r="AC259" s="1667"/>
      <c r="AD259" s="1667">
        <f t="shared" si="193"/>
        <v>0</v>
      </c>
      <c r="AE259" s="1684"/>
      <c r="AF259" s="1667"/>
      <c r="AG259" s="1667"/>
      <c r="AH259" s="1667">
        <f t="shared" si="194"/>
        <v>0</v>
      </c>
      <c r="AI259" s="1667"/>
      <c r="AJ259" s="1667"/>
      <c r="AK259" s="1667"/>
      <c r="AL259" s="1667">
        <f t="shared" si="195"/>
        <v>534</v>
      </c>
      <c r="AM259" s="1667">
        <v>534</v>
      </c>
      <c r="AN259" s="1667"/>
      <c r="AO259" s="1667"/>
      <c r="AP259" s="1403">
        <f t="shared" si="196"/>
        <v>932</v>
      </c>
      <c r="AQ259" s="1403">
        <v>932</v>
      </c>
      <c r="AR259" s="1666"/>
      <c r="AS259" s="1666"/>
      <c r="AT259" s="1666">
        <f t="shared" si="197"/>
        <v>919.81</v>
      </c>
      <c r="AU259" s="1666">
        <f>H259-AQ259</f>
        <v>919.81</v>
      </c>
      <c r="AV259" s="1666"/>
      <c r="AW259" s="1666"/>
      <c r="AX259" s="1666"/>
      <c r="AY259" s="1666">
        <f t="shared" si="198"/>
        <v>920</v>
      </c>
      <c r="AZ259" s="1666">
        <v>920</v>
      </c>
      <c r="BA259" s="1666"/>
      <c r="BB259" s="1666"/>
      <c r="BC259" s="1666"/>
      <c r="BD259" s="1666"/>
      <c r="BE259" s="1666"/>
      <c r="BF259" s="1666"/>
      <c r="BG259" s="3669">
        <v>580</v>
      </c>
      <c r="BH259" s="1667"/>
      <c r="BI259" s="1667">
        <f t="shared" si="210"/>
        <v>398</v>
      </c>
      <c r="BJ259" s="1658">
        <v>2022</v>
      </c>
      <c r="BK259" s="1658" t="s">
        <v>2324</v>
      </c>
      <c r="BL259" s="1658" t="s">
        <v>2327</v>
      </c>
      <c r="BM259" s="1669">
        <f t="shared" si="214"/>
        <v>81.649845286503478</v>
      </c>
      <c r="BN259" s="1669">
        <f t="shared" si="215"/>
        <v>63.056500799078073</v>
      </c>
      <c r="BO259" s="1658" t="s">
        <v>40</v>
      </c>
      <c r="BP259" s="1659"/>
      <c r="BQ259" s="1370"/>
      <c r="BR259" s="1370"/>
      <c r="BS259" s="19"/>
      <c r="BT259" s="1370"/>
      <c r="BU259" s="1370"/>
      <c r="BV259" s="1370" t="s">
        <v>2498</v>
      </c>
      <c r="BW259" s="1370"/>
      <c r="BX259" s="2954"/>
      <c r="BY259" s="2963"/>
      <c r="BZ259" s="2964"/>
      <c r="CA259" s="2964"/>
      <c r="CB259" s="2964"/>
      <c r="CC259" s="2964"/>
    </row>
    <row r="260" spans="1:81" s="28" customFormat="1" ht="38.25" customHeight="1">
      <c r="A260" s="2195" t="s">
        <v>48</v>
      </c>
      <c r="B260" s="2133" t="s">
        <v>53</v>
      </c>
      <c r="C260" s="1653"/>
      <c r="D260" s="1653"/>
      <c r="E260" s="1504"/>
      <c r="F260" s="1504"/>
      <c r="G260" s="1453">
        <f>G261</f>
        <v>0</v>
      </c>
      <c r="H260" s="1453">
        <f t="shared" ref="H260:BF260" si="260">H261</f>
        <v>0</v>
      </c>
      <c r="I260" s="1655">
        <f t="shared" si="260"/>
        <v>0</v>
      </c>
      <c r="J260" s="1655">
        <f t="shared" si="260"/>
        <v>0</v>
      </c>
      <c r="K260" s="1655">
        <f t="shared" si="260"/>
        <v>0</v>
      </c>
      <c r="L260" s="1655">
        <f t="shared" si="260"/>
        <v>0</v>
      </c>
      <c r="M260" s="1655">
        <f t="shared" si="260"/>
        <v>0</v>
      </c>
      <c r="N260" s="1655">
        <f t="shared" si="260"/>
        <v>0</v>
      </c>
      <c r="O260" s="1655">
        <f t="shared" si="260"/>
        <v>0</v>
      </c>
      <c r="P260" s="1655">
        <f t="shared" si="260"/>
        <v>0</v>
      </c>
      <c r="Q260" s="1655">
        <f t="shared" si="260"/>
        <v>0</v>
      </c>
      <c r="R260" s="1655">
        <f t="shared" si="260"/>
        <v>0</v>
      </c>
      <c r="S260" s="1655">
        <f t="shared" si="260"/>
        <v>0</v>
      </c>
      <c r="T260" s="1655">
        <f t="shared" si="260"/>
        <v>0</v>
      </c>
      <c r="U260" s="1655">
        <f t="shared" si="260"/>
        <v>0</v>
      </c>
      <c r="V260" s="1655">
        <f t="shared" si="260"/>
        <v>0</v>
      </c>
      <c r="W260" s="1655"/>
      <c r="X260" s="1655"/>
      <c r="Y260" s="1655">
        <f t="shared" si="236"/>
        <v>0</v>
      </c>
      <c r="Z260" s="1655">
        <f t="shared" si="260"/>
        <v>0</v>
      </c>
      <c r="AA260" s="1655">
        <f t="shared" si="260"/>
        <v>0</v>
      </c>
      <c r="AB260" s="1655">
        <f t="shared" si="260"/>
        <v>0</v>
      </c>
      <c r="AC260" s="1655">
        <f t="shared" si="260"/>
        <v>0</v>
      </c>
      <c r="AD260" s="1655">
        <f t="shared" si="260"/>
        <v>0</v>
      </c>
      <c r="AE260" s="1655">
        <f t="shared" si="260"/>
        <v>0</v>
      </c>
      <c r="AF260" s="1655">
        <f t="shared" si="260"/>
        <v>0</v>
      </c>
      <c r="AG260" s="1655">
        <f t="shared" si="260"/>
        <v>0</v>
      </c>
      <c r="AH260" s="1655">
        <f t="shared" si="260"/>
        <v>0</v>
      </c>
      <c r="AI260" s="1655">
        <f t="shared" si="260"/>
        <v>0</v>
      </c>
      <c r="AJ260" s="1655">
        <f t="shared" si="260"/>
        <v>0</v>
      </c>
      <c r="AK260" s="1655">
        <f t="shared" si="260"/>
        <v>0</v>
      </c>
      <c r="AL260" s="1655">
        <f t="shared" si="260"/>
        <v>0</v>
      </c>
      <c r="AM260" s="1655">
        <f t="shared" si="260"/>
        <v>0</v>
      </c>
      <c r="AN260" s="1655">
        <f t="shared" si="260"/>
        <v>0</v>
      </c>
      <c r="AO260" s="1655">
        <f t="shared" si="260"/>
        <v>0</v>
      </c>
      <c r="AP260" s="1453">
        <f t="shared" si="260"/>
        <v>0</v>
      </c>
      <c r="AQ260" s="1453">
        <f t="shared" si="260"/>
        <v>0</v>
      </c>
      <c r="AR260" s="1656">
        <f t="shared" si="260"/>
        <v>0</v>
      </c>
      <c r="AS260" s="1656">
        <f t="shared" si="260"/>
        <v>0</v>
      </c>
      <c r="AT260" s="1656">
        <f t="shared" si="260"/>
        <v>0</v>
      </c>
      <c r="AU260" s="1656">
        <f t="shared" si="260"/>
        <v>0</v>
      </c>
      <c r="AV260" s="1656">
        <f t="shared" si="260"/>
        <v>0</v>
      </c>
      <c r="AW260" s="1656">
        <f t="shared" si="260"/>
        <v>0</v>
      </c>
      <c r="AX260" s="1656">
        <f t="shared" si="260"/>
        <v>0</v>
      </c>
      <c r="AY260" s="1656">
        <f t="shared" si="260"/>
        <v>0</v>
      </c>
      <c r="AZ260" s="1656">
        <f t="shared" si="260"/>
        <v>0</v>
      </c>
      <c r="BA260" s="1656">
        <f t="shared" si="260"/>
        <v>0</v>
      </c>
      <c r="BB260" s="1656">
        <f t="shared" si="260"/>
        <v>0</v>
      </c>
      <c r="BC260" s="1656">
        <f t="shared" si="260"/>
        <v>0</v>
      </c>
      <c r="BD260" s="1656">
        <f t="shared" si="260"/>
        <v>0</v>
      </c>
      <c r="BE260" s="1656">
        <f t="shared" si="260"/>
        <v>0</v>
      </c>
      <c r="BF260" s="1656">
        <f t="shared" si="260"/>
        <v>0</v>
      </c>
      <c r="BG260" s="3668">
        <f>BG261</f>
        <v>1722</v>
      </c>
      <c r="BH260" s="1655">
        <f>'PL 3 PB DATP'!H56</f>
        <v>1722</v>
      </c>
      <c r="BI260" s="1655" t="e">
        <f>#REF!</f>
        <v>#REF!</v>
      </c>
      <c r="BJ260" s="1691"/>
      <c r="BK260" s="1691"/>
      <c r="BL260" s="1691"/>
      <c r="BM260" s="1692"/>
      <c r="BN260" s="1692"/>
      <c r="BO260" s="1691"/>
      <c r="BP260" s="1693"/>
      <c r="BQ260" s="1369"/>
      <c r="BR260" s="1369"/>
      <c r="BS260" s="1617"/>
      <c r="BT260" s="1369"/>
      <c r="BU260" s="1369"/>
      <c r="BV260" s="1370" t="s">
        <v>2498</v>
      </c>
      <c r="BW260" s="1369"/>
      <c r="BX260" s="1660"/>
      <c r="BY260" s="53"/>
    </row>
    <row r="261" spans="1:81" s="2368" customFormat="1" ht="38.25" customHeight="1">
      <c r="A261" s="2195" t="s">
        <v>73</v>
      </c>
      <c r="B261" s="2133" t="s">
        <v>2468</v>
      </c>
      <c r="C261" s="71"/>
      <c r="D261" s="71"/>
      <c r="E261" s="1504"/>
      <c r="F261" s="1504"/>
      <c r="G261" s="1453"/>
      <c r="H261" s="1453"/>
      <c r="I261" s="1655"/>
      <c r="J261" s="1655"/>
      <c r="K261" s="1655"/>
      <c r="L261" s="1655"/>
      <c r="M261" s="1655"/>
      <c r="N261" s="1655"/>
      <c r="O261" s="1655"/>
      <c r="P261" s="1655"/>
      <c r="Q261" s="1655"/>
      <c r="R261" s="1655"/>
      <c r="S261" s="1655"/>
      <c r="T261" s="1655"/>
      <c r="U261" s="1655"/>
      <c r="V261" s="1655"/>
      <c r="W261" s="1655"/>
      <c r="X261" s="1655"/>
      <c r="Y261" s="1655">
        <f t="shared" si="236"/>
        <v>0</v>
      </c>
      <c r="Z261" s="1655"/>
      <c r="AA261" s="1655"/>
      <c r="AB261" s="1655"/>
      <c r="AC261" s="1655"/>
      <c r="AD261" s="1655"/>
      <c r="AE261" s="1655"/>
      <c r="AF261" s="1655"/>
      <c r="AG261" s="1655"/>
      <c r="AH261" s="1655"/>
      <c r="AI261" s="1655"/>
      <c r="AJ261" s="1655"/>
      <c r="AK261" s="1655"/>
      <c r="AL261" s="1655"/>
      <c r="AM261" s="1655"/>
      <c r="AN261" s="1655"/>
      <c r="AO261" s="1655"/>
      <c r="AP261" s="1453"/>
      <c r="AQ261" s="1453"/>
      <c r="AR261" s="1656"/>
      <c r="AS261" s="1656"/>
      <c r="AT261" s="1656"/>
      <c r="AU261" s="1656"/>
      <c r="AV261" s="1656"/>
      <c r="AW261" s="1656"/>
      <c r="AX261" s="1656"/>
      <c r="AY261" s="1656"/>
      <c r="AZ261" s="1656"/>
      <c r="BA261" s="1656"/>
      <c r="BB261" s="1656"/>
      <c r="BC261" s="1656"/>
      <c r="BD261" s="1656"/>
      <c r="BE261" s="1656"/>
      <c r="BF261" s="1656"/>
      <c r="BG261" s="3668">
        <v>1722</v>
      </c>
      <c r="BH261" s="1655"/>
      <c r="BI261" s="142"/>
      <c r="BJ261" s="959"/>
      <c r="BK261" s="959"/>
      <c r="BL261" s="959"/>
      <c r="BM261" s="3150"/>
      <c r="BN261" s="3150"/>
      <c r="BO261" s="959" t="s">
        <v>2327</v>
      </c>
      <c r="BP261" s="2968"/>
      <c r="BQ261" s="3002"/>
      <c r="BR261" s="3002"/>
      <c r="BS261" s="2053"/>
      <c r="BT261" s="3002"/>
      <c r="BU261" s="3002"/>
      <c r="BV261" s="1370" t="s">
        <v>2498</v>
      </c>
      <c r="BW261" s="3002"/>
      <c r="BX261" s="1915"/>
      <c r="BY261" s="28"/>
      <c r="BZ261" s="28"/>
      <c r="CA261" s="28"/>
      <c r="CB261" s="28"/>
      <c r="CC261" s="28"/>
    </row>
    <row r="262" spans="1:81" s="28" customFormat="1" ht="27" customHeight="1">
      <c r="A262" s="2195" t="s">
        <v>50</v>
      </c>
      <c r="B262" s="2133" t="s">
        <v>55</v>
      </c>
      <c r="C262" s="1653"/>
      <c r="D262" s="1653"/>
      <c r="E262" s="1504"/>
      <c r="F262" s="1504"/>
      <c r="G262" s="1453">
        <f>G263</f>
        <v>4406</v>
      </c>
      <c r="H262" s="1453">
        <f t="shared" ref="H262:BG262" si="261">H263</f>
        <v>4406</v>
      </c>
      <c r="I262" s="1655">
        <f t="shared" si="261"/>
        <v>0</v>
      </c>
      <c r="J262" s="1655">
        <f t="shared" si="261"/>
        <v>0</v>
      </c>
      <c r="K262" s="1655">
        <f t="shared" si="261"/>
        <v>4406</v>
      </c>
      <c r="L262" s="1655">
        <f t="shared" si="261"/>
        <v>4406</v>
      </c>
      <c r="M262" s="1655">
        <f t="shared" si="261"/>
        <v>70.340999999999994</v>
      </c>
      <c r="N262" s="1655">
        <f t="shared" si="261"/>
        <v>70.340999999999994</v>
      </c>
      <c r="O262" s="1655">
        <f t="shared" si="261"/>
        <v>0</v>
      </c>
      <c r="P262" s="1655">
        <f t="shared" si="261"/>
        <v>0</v>
      </c>
      <c r="Q262" s="1655">
        <f t="shared" si="261"/>
        <v>0</v>
      </c>
      <c r="R262" s="1655">
        <f t="shared" si="261"/>
        <v>0</v>
      </c>
      <c r="S262" s="1655">
        <f t="shared" si="261"/>
        <v>1619</v>
      </c>
      <c r="T262" s="1655">
        <f t="shared" si="261"/>
        <v>1619</v>
      </c>
      <c r="U262" s="1655">
        <f t="shared" si="261"/>
        <v>0</v>
      </c>
      <c r="V262" s="1655">
        <f t="shared" si="261"/>
        <v>0</v>
      </c>
      <c r="W262" s="1655"/>
      <c r="X262" s="1655"/>
      <c r="Y262" s="1655">
        <f t="shared" si="236"/>
        <v>1619</v>
      </c>
      <c r="Z262" s="1655">
        <f t="shared" si="261"/>
        <v>0</v>
      </c>
      <c r="AA262" s="1655">
        <f t="shared" si="261"/>
        <v>0</v>
      </c>
      <c r="AB262" s="1655">
        <f t="shared" si="261"/>
        <v>0</v>
      </c>
      <c r="AC262" s="1655">
        <f t="shared" si="261"/>
        <v>0</v>
      </c>
      <c r="AD262" s="1655">
        <f t="shared" si="261"/>
        <v>70.340999999999994</v>
      </c>
      <c r="AE262" s="1655">
        <f t="shared" si="261"/>
        <v>70.340999999999994</v>
      </c>
      <c r="AF262" s="1655">
        <f t="shared" si="261"/>
        <v>0</v>
      </c>
      <c r="AG262" s="1655">
        <f t="shared" si="261"/>
        <v>0</v>
      </c>
      <c r="AH262" s="1655">
        <f t="shared" si="261"/>
        <v>0</v>
      </c>
      <c r="AI262" s="1655">
        <f t="shared" si="261"/>
        <v>0</v>
      </c>
      <c r="AJ262" s="1655">
        <f t="shared" si="261"/>
        <v>0</v>
      </c>
      <c r="AK262" s="1655">
        <f t="shared" si="261"/>
        <v>0</v>
      </c>
      <c r="AL262" s="1655">
        <f t="shared" si="261"/>
        <v>1619</v>
      </c>
      <c r="AM262" s="1655">
        <f t="shared" si="261"/>
        <v>1619</v>
      </c>
      <c r="AN262" s="1655">
        <f t="shared" si="261"/>
        <v>0</v>
      </c>
      <c r="AO262" s="1655">
        <f t="shared" si="261"/>
        <v>0</v>
      </c>
      <c r="AP262" s="1453">
        <f t="shared" si="261"/>
        <v>1619</v>
      </c>
      <c r="AQ262" s="1453">
        <f t="shared" si="261"/>
        <v>1619</v>
      </c>
      <c r="AR262" s="1656">
        <f t="shared" si="261"/>
        <v>0</v>
      </c>
      <c r="AS262" s="1656">
        <f t="shared" si="261"/>
        <v>0</v>
      </c>
      <c r="AT262" s="1656">
        <f t="shared" si="261"/>
        <v>2787</v>
      </c>
      <c r="AU262" s="1656">
        <f t="shared" si="261"/>
        <v>2787</v>
      </c>
      <c r="AV262" s="1656">
        <f t="shared" si="261"/>
        <v>0</v>
      </c>
      <c r="AW262" s="1656">
        <f t="shared" si="261"/>
        <v>0</v>
      </c>
      <c r="AX262" s="1656">
        <f t="shared" si="261"/>
        <v>0</v>
      </c>
      <c r="AY262" s="1656">
        <f t="shared" si="261"/>
        <v>2787</v>
      </c>
      <c r="AZ262" s="1656">
        <f t="shared" si="261"/>
        <v>2787</v>
      </c>
      <c r="BA262" s="1656">
        <f t="shared" si="261"/>
        <v>0</v>
      </c>
      <c r="BB262" s="1656">
        <f t="shared" si="261"/>
        <v>0</v>
      </c>
      <c r="BC262" s="1656">
        <f t="shared" si="261"/>
        <v>0</v>
      </c>
      <c r="BD262" s="1656">
        <f t="shared" si="261"/>
        <v>0</v>
      </c>
      <c r="BE262" s="1656">
        <f t="shared" si="261"/>
        <v>0</v>
      </c>
      <c r="BF262" s="1656">
        <f t="shared" si="261"/>
        <v>0</v>
      </c>
      <c r="BG262" s="3668">
        <f t="shared" si="261"/>
        <v>1760</v>
      </c>
      <c r="BH262" s="1655">
        <f>'PL 3 PB DATP'!H57</f>
        <v>1760</v>
      </c>
      <c r="BI262" s="1655">
        <f>SUM(BI263:BI264)</f>
        <v>0</v>
      </c>
      <c r="BJ262" s="1691"/>
      <c r="BK262" s="1691"/>
      <c r="BL262" s="1691"/>
      <c r="BM262" s="1692"/>
      <c r="BN262" s="1692"/>
      <c r="BO262" s="1691"/>
      <c r="BP262" s="1693"/>
      <c r="BQ262" s="1369"/>
      <c r="BR262" s="1369"/>
      <c r="BS262" s="1617"/>
      <c r="BT262" s="1369"/>
      <c r="BU262" s="1369"/>
      <c r="BV262" s="1370" t="s">
        <v>2498</v>
      </c>
      <c r="BW262" s="1369"/>
      <c r="BX262" s="1660"/>
      <c r="BY262" s="53"/>
    </row>
    <row r="263" spans="1:81" s="1630" customFormat="1" ht="39.75" customHeight="1">
      <c r="A263" s="2223" t="s">
        <v>73</v>
      </c>
      <c r="B263" s="1962" t="s">
        <v>2420</v>
      </c>
      <c r="C263" s="1653"/>
      <c r="D263" s="1653"/>
      <c r="E263" s="1504"/>
      <c r="F263" s="1504"/>
      <c r="G263" s="3520">
        <f>G264</f>
        <v>4406</v>
      </c>
      <c r="H263" s="3520">
        <f t="shared" ref="H263:BG263" si="262">H264</f>
        <v>4406</v>
      </c>
      <c r="I263" s="2134">
        <f t="shared" si="262"/>
        <v>0</v>
      </c>
      <c r="J263" s="2134">
        <f t="shared" si="262"/>
        <v>0</v>
      </c>
      <c r="K263" s="2134">
        <f t="shared" si="262"/>
        <v>4406</v>
      </c>
      <c r="L263" s="2134">
        <f t="shared" si="262"/>
        <v>4406</v>
      </c>
      <c r="M263" s="2134">
        <f t="shared" si="262"/>
        <v>70.340999999999994</v>
      </c>
      <c r="N263" s="2134">
        <f t="shared" si="262"/>
        <v>70.340999999999994</v>
      </c>
      <c r="O263" s="2134">
        <f t="shared" si="262"/>
        <v>0</v>
      </c>
      <c r="P263" s="2134">
        <f t="shared" si="262"/>
        <v>0</v>
      </c>
      <c r="Q263" s="2134">
        <f t="shared" si="262"/>
        <v>0</v>
      </c>
      <c r="R263" s="2134">
        <f t="shared" si="262"/>
        <v>0</v>
      </c>
      <c r="S263" s="2134">
        <f t="shared" si="262"/>
        <v>1619</v>
      </c>
      <c r="T263" s="2134">
        <f t="shared" si="262"/>
        <v>1619</v>
      </c>
      <c r="U263" s="2134">
        <f t="shared" si="262"/>
        <v>0</v>
      </c>
      <c r="V263" s="2134">
        <f t="shared" si="262"/>
        <v>0</v>
      </c>
      <c r="W263" s="2134"/>
      <c r="X263" s="2134"/>
      <c r="Y263" s="2134">
        <f t="shared" si="236"/>
        <v>1619</v>
      </c>
      <c r="Z263" s="2134">
        <f t="shared" si="262"/>
        <v>0</v>
      </c>
      <c r="AA263" s="2134">
        <f t="shared" si="262"/>
        <v>0</v>
      </c>
      <c r="AB263" s="2134">
        <f t="shared" si="262"/>
        <v>0</v>
      </c>
      <c r="AC263" s="2134">
        <f t="shared" si="262"/>
        <v>0</v>
      </c>
      <c r="AD263" s="2134">
        <f t="shared" si="262"/>
        <v>70.340999999999994</v>
      </c>
      <c r="AE263" s="2134">
        <f t="shared" si="262"/>
        <v>70.340999999999994</v>
      </c>
      <c r="AF263" s="2134">
        <f t="shared" si="262"/>
        <v>0</v>
      </c>
      <c r="AG263" s="2134">
        <f t="shared" si="262"/>
        <v>0</v>
      </c>
      <c r="AH263" s="2134">
        <f t="shared" si="262"/>
        <v>0</v>
      </c>
      <c r="AI263" s="2134">
        <f t="shared" si="262"/>
        <v>0</v>
      </c>
      <c r="AJ263" s="2134">
        <f t="shared" si="262"/>
        <v>0</v>
      </c>
      <c r="AK263" s="2134">
        <f t="shared" si="262"/>
        <v>0</v>
      </c>
      <c r="AL263" s="2134">
        <f t="shared" si="262"/>
        <v>1619</v>
      </c>
      <c r="AM263" s="2134">
        <f t="shared" si="262"/>
        <v>1619</v>
      </c>
      <c r="AN263" s="2134">
        <f t="shared" si="262"/>
        <v>0</v>
      </c>
      <c r="AO263" s="2134">
        <f t="shared" si="262"/>
        <v>0</v>
      </c>
      <c r="AP263" s="3520">
        <f t="shared" si="262"/>
        <v>1619</v>
      </c>
      <c r="AQ263" s="3520">
        <f t="shared" si="262"/>
        <v>1619</v>
      </c>
      <c r="AR263" s="3313">
        <f t="shared" si="262"/>
        <v>0</v>
      </c>
      <c r="AS263" s="3313">
        <f t="shared" si="262"/>
        <v>0</v>
      </c>
      <c r="AT263" s="3313">
        <f t="shared" si="262"/>
        <v>2787</v>
      </c>
      <c r="AU263" s="3313">
        <f t="shared" si="262"/>
        <v>2787</v>
      </c>
      <c r="AV263" s="3313">
        <f t="shared" si="262"/>
        <v>0</v>
      </c>
      <c r="AW263" s="3313">
        <f t="shared" si="262"/>
        <v>0</v>
      </c>
      <c r="AX263" s="3313">
        <f t="shared" si="262"/>
        <v>0</v>
      </c>
      <c r="AY263" s="3313">
        <f t="shared" si="262"/>
        <v>2787</v>
      </c>
      <c r="AZ263" s="3313">
        <f t="shared" si="262"/>
        <v>2787</v>
      </c>
      <c r="BA263" s="3313">
        <f t="shared" si="262"/>
        <v>0</v>
      </c>
      <c r="BB263" s="3313">
        <f t="shared" si="262"/>
        <v>0</v>
      </c>
      <c r="BC263" s="3313">
        <f t="shared" si="262"/>
        <v>0</v>
      </c>
      <c r="BD263" s="3313">
        <f t="shared" si="262"/>
        <v>0</v>
      </c>
      <c r="BE263" s="3313">
        <f t="shared" si="262"/>
        <v>0</v>
      </c>
      <c r="BF263" s="3313">
        <f t="shared" si="262"/>
        <v>0</v>
      </c>
      <c r="BG263" s="3668">
        <f t="shared" si="262"/>
        <v>1760</v>
      </c>
      <c r="BH263" s="1655"/>
      <c r="BI263" s="1603"/>
      <c r="BJ263" s="2135"/>
      <c r="BK263" s="2135"/>
      <c r="BL263" s="2135"/>
      <c r="BM263" s="1692">
        <f t="shared" ref="BM263" si="263">(BG263+AQ263)/H263*100</f>
        <v>76.690876078075348</v>
      </c>
      <c r="BN263" s="1692">
        <f t="shared" ref="BN263" si="264">BG263/AU263*100</f>
        <v>63.150340868317187</v>
      </c>
      <c r="BO263" s="2135"/>
      <c r="BP263" s="2137"/>
      <c r="BQ263" s="2916"/>
      <c r="BR263" s="2916"/>
      <c r="BS263" s="3361"/>
      <c r="BT263" s="2916"/>
      <c r="BU263" s="2916"/>
      <c r="BV263" s="1370" t="s">
        <v>2498</v>
      </c>
      <c r="BW263" s="2916"/>
      <c r="BX263" s="1858"/>
      <c r="BY263" s="2284"/>
      <c r="BZ263" s="2285"/>
      <c r="CA263" s="2285"/>
      <c r="CB263" s="2285"/>
      <c r="CC263" s="2285"/>
    </row>
    <row r="264" spans="1:81" s="2518" customFormat="1" ht="52.5" customHeight="1">
      <c r="A264" s="2972">
        <v>1</v>
      </c>
      <c r="B264" s="3051" t="s">
        <v>1226</v>
      </c>
      <c r="C264" s="3052" t="s">
        <v>1227</v>
      </c>
      <c r="D264" s="3041" t="s">
        <v>1228</v>
      </c>
      <c r="E264" s="3486" t="s">
        <v>206</v>
      </c>
      <c r="F264" s="1511" t="s">
        <v>1229</v>
      </c>
      <c r="G264" s="3487">
        <v>4406</v>
      </c>
      <c r="H264" s="3487">
        <v>4406</v>
      </c>
      <c r="I264" s="1761"/>
      <c r="J264" s="1761"/>
      <c r="K264" s="1761">
        <v>4406</v>
      </c>
      <c r="L264" s="1761">
        <v>4406</v>
      </c>
      <c r="M264" s="1761">
        <v>70.340999999999994</v>
      </c>
      <c r="N264" s="1761">
        <v>70.340999999999994</v>
      </c>
      <c r="O264" s="1761"/>
      <c r="P264" s="1761"/>
      <c r="Q264" s="1761"/>
      <c r="R264" s="1761"/>
      <c r="S264" s="1761">
        <f t="shared" si="191"/>
        <v>1619</v>
      </c>
      <c r="T264" s="1761">
        <v>1619</v>
      </c>
      <c r="U264" s="1761"/>
      <c r="V264" s="1761"/>
      <c r="W264" s="1761"/>
      <c r="X264" s="1761"/>
      <c r="Y264" s="1761">
        <f t="shared" si="236"/>
        <v>1619</v>
      </c>
      <c r="Z264" s="1761">
        <f t="shared" si="192"/>
        <v>0</v>
      </c>
      <c r="AA264" s="1761"/>
      <c r="AB264" s="1761"/>
      <c r="AC264" s="1761"/>
      <c r="AD264" s="1761">
        <f t="shared" si="193"/>
        <v>70.340999999999994</v>
      </c>
      <c r="AE264" s="1761">
        <v>70.340999999999994</v>
      </c>
      <c r="AF264" s="1761"/>
      <c r="AG264" s="1761"/>
      <c r="AH264" s="1761">
        <f t="shared" si="194"/>
        <v>0</v>
      </c>
      <c r="AI264" s="1761"/>
      <c r="AJ264" s="1761"/>
      <c r="AK264" s="1761"/>
      <c r="AL264" s="1761">
        <f t="shared" si="195"/>
        <v>1619</v>
      </c>
      <c r="AM264" s="1761">
        <v>1619</v>
      </c>
      <c r="AN264" s="1761"/>
      <c r="AO264" s="1761"/>
      <c r="AP264" s="3487">
        <f t="shared" si="196"/>
        <v>1619</v>
      </c>
      <c r="AQ264" s="3487">
        <v>1619</v>
      </c>
      <c r="AR264" s="3293">
        <v>0</v>
      </c>
      <c r="AS264" s="3293"/>
      <c r="AT264" s="3293">
        <f t="shared" si="197"/>
        <v>2787</v>
      </c>
      <c r="AU264" s="3293">
        <v>2787</v>
      </c>
      <c r="AV264" s="3293"/>
      <c r="AW264" s="3293"/>
      <c r="AX264" s="3293"/>
      <c r="AY264" s="3293">
        <f t="shared" si="198"/>
        <v>2787</v>
      </c>
      <c r="AZ264" s="3293">
        <v>2787</v>
      </c>
      <c r="BA264" s="3293"/>
      <c r="BB264" s="3293"/>
      <c r="BC264" s="3293"/>
      <c r="BD264" s="3293"/>
      <c r="BE264" s="3293"/>
      <c r="BF264" s="3293"/>
      <c r="BG264" s="3677">
        <v>1760</v>
      </c>
      <c r="BH264" s="1761"/>
      <c r="BI264" s="1761">
        <f t="shared" ref="BI264:BI301" si="265">AP264-S264</f>
        <v>0</v>
      </c>
      <c r="BJ264" s="3151">
        <v>2023</v>
      </c>
      <c r="BK264" s="3151" t="s">
        <v>2324</v>
      </c>
      <c r="BL264" s="3151" t="s">
        <v>2327</v>
      </c>
      <c r="BM264" s="1669">
        <f t="shared" si="214"/>
        <v>76.690876078075348</v>
      </c>
      <c r="BN264" s="1669">
        <f t="shared" si="215"/>
        <v>63.150340868317187</v>
      </c>
      <c r="BO264" s="3151" t="s">
        <v>40</v>
      </c>
      <c r="BP264" s="3044"/>
      <c r="BQ264" s="2927"/>
      <c r="BR264" s="2927"/>
      <c r="BS264" s="3360"/>
      <c r="BT264" s="2927"/>
      <c r="BU264" s="2927"/>
      <c r="BV264" s="1370" t="s">
        <v>2498</v>
      </c>
      <c r="BW264" s="2927"/>
      <c r="BX264" s="1618"/>
      <c r="BY264" s="63"/>
      <c r="BZ264" s="699"/>
      <c r="CA264" s="699"/>
      <c r="CB264" s="699"/>
      <c r="CC264" s="699"/>
    </row>
    <row r="265" spans="1:81" s="28" customFormat="1" ht="29.25" customHeight="1">
      <c r="A265" s="2195" t="s">
        <v>52</v>
      </c>
      <c r="B265" s="2133" t="s">
        <v>57</v>
      </c>
      <c r="C265" s="1653"/>
      <c r="D265" s="1653"/>
      <c r="E265" s="1504"/>
      <c r="F265" s="1504"/>
      <c r="G265" s="1453"/>
      <c r="H265" s="1453"/>
      <c r="I265" s="1655"/>
      <c r="J265" s="1655"/>
      <c r="K265" s="1655"/>
      <c r="L265" s="1655"/>
      <c r="M265" s="1655"/>
      <c r="N265" s="1655"/>
      <c r="O265" s="1655"/>
      <c r="P265" s="1655"/>
      <c r="Q265" s="1655"/>
      <c r="R265" s="1655"/>
      <c r="S265" s="1655"/>
      <c r="T265" s="1655"/>
      <c r="U265" s="1655"/>
      <c r="V265" s="1655"/>
      <c r="W265" s="1655"/>
      <c r="X265" s="1655"/>
      <c r="Y265" s="1655">
        <f t="shared" si="236"/>
        <v>0</v>
      </c>
      <c r="Z265" s="1655"/>
      <c r="AA265" s="1655"/>
      <c r="AB265" s="1655"/>
      <c r="AC265" s="1655"/>
      <c r="AD265" s="1655"/>
      <c r="AE265" s="1655"/>
      <c r="AF265" s="1655"/>
      <c r="AG265" s="1655"/>
      <c r="AH265" s="1655"/>
      <c r="AI265" s="1655"/>
      <c r="AJ265" s="1655"/>
      <c r="AK265" s="1655"/>
      <c r="AL265" s="1655"/>
      <c r="AM265" s="1655"/>
      <c r="AN265" s="1655"/>
      <c r="AO265" s="1655"/>
      <c r="AP265" s="1453"/>
      <c r="AQ265" s="1453"/>
      <c r="AR265" s="1656"/>
      <c r="AS265" s="1656"/>
      <c r="AT265" s="1656"/>
      <c r="AU265" s="1656"/>
      <c r="AV265" s="1656"/>
      <c r="AW265" s="1656"/>
      <c r="AX265" s="1656"/>
      <c r="AY265" s="1656"/>
      <c r="AZ265" s="1656"/>
      <c r="BA265" s="1656" t="e">
        <f>SUM(#REF!)</f>
        <v>#REF!</v>
      </c>
      <c r="BB265" s="1656" t="e">
        <f>SUM(#REF!)</f>
        <v>#REF!</v>
      </c>
      <c r="BC265" s="1656" t="e">
        <f>SUM(#REF!)</f>
        <v>#REF!</v>
      </c>
      <c r="BD265" s="1656" t="e">
        <f>SUM(#REF!)</f>
        <v>#REF!</v>
      </c>
      <c r="BE265" s="1656" t="e">
        <f>SUM(#REF!)</f>
        <v>#REF!</v>
      </c>
      <c r="BF265" s="1656" t="e">
        <f>SUM(#REF!)</f>
        <v>#REF!</v>
      </c>
      <c r="BG265" s="3668">
        <v>1722</v>
      </c>
      <c r="BH265" s="1655">
        <f>'PL 3 PB DATP'!H58</f>
        <v>1722</v>
      </c>
      <c r="BI265" s="1655" t="e">
        <f>SUM(#REF!)</f>
        <v>#REF!</v>
      </c>
      <c r="BJ265" s="1691"/>
      <c r="BK265" s="1691"/>
      <c r="BL265" s="1691"/>
      <c r="BM265" s="1692"/>
      <c r="BN265" s="1692"/>
      <c r="BO265" s="1691"/>
      <c r="BP265" s="1693"/>
      <c r="BQ265" s="1369"/>
      <c r="BR265" s="1369"/>
      <c r="BS265" s="1617"/>
      <c r="BT265" s="1369"/>
      <c r="BU265" s="1369"/>
      <c r="BV265" s="1370" t="s">
        <v>2498</v>
      </c>
      <c r="BW265" s="1369"/>
      <c r="BX265" s="1660"/>
      <c r="BY265" s="53"/>
    </row>
    <row r="266" spans="1:81" s="2368" customFormat="1" ht="29.25" customHeight="1">
      <c r="A266" s="2195" t="s">
        <v>73</v>
      </c>
      <c r="B266" s="2133" t="s">
        <v>2468</v>
      </c>
      <c r="C266" s="71"/>
      <c r="D266" s="71"/>
      <c r="E266" s="1504"/>
      <c r="F266" s="1504"/>
      <c r="G266" s="1453"/>
      <c r="H266" s="1453"/>
      <c r="I266" s="1655"/>
      <c r="J266" s="1655"/>
      <c r="K266" s="1655"/>
      <c r="L266" s="1655"/>
      <c r="M266" s="1655"/>
      <c r="N266" s="1655"/>
      <c r="O266" s="1655"/>
      <c r="P266" s="1655"/>
      <c r="Q266" s="1655"/>
      <c r="R266" s="1655"/>
      <c r="S266" s="1655"/>
      <c r="T266" s="1655"/>
      <c r="U266" s="1655"/>
      <c r="V266" s="1655"/>
      <c r="W266" s="1655"/>
      <c r="X266" s="1655"/>
      <c r="Y266" s="1655">
        <f t="shared" si="236"/>
        <v>0</v>
      </c>
      <c r="Z266" s="1655"/>
      <c r="AA266" s="1655"/>
      <c r="AB266" s="1655"/>
      <c r="AC266" s="1655"/>
      <c r="AD266" s="1655"/>
      <c r="AE266" s="1655"/>
      <c r="AF266" s="1655"/>
      <c r="AG266" s="1655"/>
      <c r="AH266" s="1655"/>
      <c r="AI266" s="1655"/>
      <c r="AJ266" s="1655"/>
      <c r="AK266" s="1655"/>
      <c r="AL266" s="1655"/>
      <c r="AM266" s="1655"/>
      <c r="AN266" s="1655"/>
      <c r="AO266" s="1655"/>
      <c r="AP266" s="1453"/>
      <c r="AQ266" s="1453"/>
      <c r="AR266" s="1656"/>
      <c r="AS266" s="1656"/>
      <c r="AT266" s="1656"/>
      <c r="AU266" s="1656"/>
      <c r="AV266" s="1656"/>
      <c r="AW266" s="1656"/>
      <c r="AX266" s="1656"/>
      <c r="AY266" s="1656"/>
      <c r="AZ266" s="1656"/>
      <c r="BA266" s="1656"/>
      <c r="BB266" s="1656"/>
      <c r="BC266" s="1656"/>
      <c r="BD266" s="1656"/>
      <c r="BE266" s="1656"/>
      <c r="BF266" s="1656"/>
      <c r="BG266" s="3668">
        <v>1722</v>
      </c>
      <c r="BH266" s="1655"/>
      <c r="BI266" s="142"/>
      <c r="BJ266" s="959"/>
      <c r="BK266" s="959"/>
      <c r="BL266" s="959"/>
      <c r="BM266" s="3150"/>
      <c r="BN266" s="3150"/>
      <c r="BO266" s="959" t="s">
        <v>2327</v>
      </c>
      <c r="BP266" s="2968"/>
      <c r="BQ266" s="3002"/>
      <c r="BR266" s="3002"/>
      <c r="BS266" s="2053"/>
      <c r="BT266" s="3002"/>
      <c r="BU266" s="3002"/>
      <c r="BV266" s="1370" t="s">
        <v>2498</v>
      </c>
      <c r="BW266" s="3002"/>
      <c r="BX266" s="1915"/>
      <c r="BY266" s="28"/>
      <c r="BZ266" s="28"/>
      <c r="CA266" s="28"/>
      <c r="CB266" s="28"/>
      <c r="CC266" s="28"/>
    </row>
    <row r="267" spans="1:81" s="43" customFormat="1" ht="27" customHeight="1">
      <c r="A267" s="2195" t="s">
        <v>54</v>
      </c>
      <c r="B267" s="2133" t="s">
        <v>59</v>
      </c>
      <c r="C267" s="1653"/>
      <c r="D267" s="1653"/>
      <c r="E267" s="1504"/>
      <c r="F267" s="1504"/>
      <c r="G267" s="1453">
        <f>G268</f>
        <v>1852</v>
      </c>
      <c r="H267" s="1453">
        <f t="shared" ref="H267:BG268" si="266">H268</f>
        <v>1852</v>
      </c>
      <c r="I267" s="1655">
        <f t="shared" si="266"/>
        <v>0</v>
      </c>
      <c r="J267" s="1655">
        <f t="shared" si="266"/>
        <v>0</v>
      </c>
      <c r="K267" s="1655">
        <f t="shared" si="266"/>
        <v>1852</v>
      </c>
      <c r="L267" s="1655">
        <f t="shared" si="266"/>
        <v>1852</v>
      </c>
      <c r="M267" s="1655">
        <f t="shared" si="266"/>
        <v>11</v>
      </c>
      <c r="N267" s="1655">
        <f t="shared" si="266"/>
        <v>0</v>
      </c>
      <c r="O267" s="1655">
        <f t="shared" si="266"/>
        <v>398</v>
      </c>
      <c r="P267" s="1655">
        <f t="shared" si="266"/>
        <v>398</v>
      </c>
      <c r="Q267" s="1655">
        <f t="shared" si="266"/>
        <v>0</v>
      </c>
      <c r="R267" s="1655">
        <f t="shared" si="266"/>
        <v>0</v>
      </c>
      <c r="S267" s="1655">
        <f t="shared" si="266"/>
        <v>534</v>
      </c>
      <c r="T267" s="1655">
        <f t="shared" si="266"/>
        <v>534</v>
      </c>
      <c r="U267" s="1655">
        <f t="shared" si="266"/>
        <v>0</v>
      </c>
      <c r="V267" s="1655">
        <f t="shared" si="266"/>
        <v>0</v>
      </c>
      <c r="W267" s="1655"/>
      <c r="X267" s="1655"/>
      <c r="Y267" s="1655">
        <f t="shared" si="236"/>
        <v>534</v>
      </c>
      <c r="Z267" s="1655">
        <f t="shared" si="266"/>
        <v>398</v>
      </c>
      <c r="AA267" s="1655">
        <f t="shared" si="266"/>
        <v>398</v>
      </c>
      <c r="AB267" s="1655">
        <f t="shared" si="266"/>
        <v>0</v>
      </c>
      <c r="AC267" s="1655">
        <f t="shared" si="266"/>
        <v>0</v>
      </c>
      <c r="AD267" s="1655">
        <f t="shared" si="266"/>
        <v>534</v>
      </c>
      <c r="AE267" s="1655">
        <f t="shared" si="266"/>
        <v>534</v>
      </c>
      <c r="AF267" s="1655">
        <f t="shared" si="266"/>
        <v>0</v>
      </c>
      <c r="AG267" s="1655">
        <f t="shared" si="266"/>
        <v>0</v>
      </c>
      <c r="AH267" s="1655">
        <f t="shared" si="266"/>
        <v>398</v>
      </c>
      <c r="AI267" s="1655">
        <f t="shared" si="266"/>
        <v>398</v>
      </c>
      <c r="AJ267" s="1655">
        <f t="shared" si="266"/>
        <v>0</v>
      </c>
      <c r="AK267" s="1655">
        <f t="shared" si="266"/>
        <v>0</v>
      </c>
      <c r="AL267" s="1655">
        <f t="shared" si="266"/>
        <v>534</v>
      </c>
      <c r="AM267" s="1655">
        <f t="shared" si="266"/>
        <v>534</v>
      </c>
      <c r="AN267" s="1655">
        <f t="shared" si="266"/>
        <v>0</v>
      </c>
      <c r="AO267" s="1655">
        <f t="shared" si="266"/>
        <v>0</v>
      </c>
      <c r="AP267" s="1453">
        <f t="shared" si="266"/>
        <v>932</v>
      </c>
      <c r="AQ267" s="1453">
        <f t="shared" si="266"/>
        <v>932</v>
      </c>
      <c r="AR267" s="1656">
        <f t="shared" si="266"/>
        <v>0</v>
      </c>
      <c r="AS267" s="1656">
        <f t="shared" si="266"/>
        <v>0</v>
      </c>
      <c r="AT267" s="1656">
        <f t="shared" si="266"/>
        <v>920</v>
      </c>
      <c r="AU267" s="1656">
        <f t="shared" si="266"/>
        <v>920</v>
      </c>
      <c r="AV267" s="1656">
        <f t="shared" si="266"/>
        <v>0</v>
      </c>
      <c r="AW267" s="1656">
        <f t="shared" si="266"/>
        <v>0</v>
      </c>
      <c r="AX267" s="1656">
        <f t="shared" si="266"/>
        <v>0</v>
      </c>
      <c r="AY267" s="1656">
        <f t="shared" si="266"/>
        <v>920</v>
      </c>
      <c r="AZ267" s="1656">
        <f t="shared" si="266"/>
        <v>920</v>
      </c>
      <c r="BA267" s="1656">
        <f t="shared" si="266"/>
        <v>0</v>
      </c>
      <c r="BB267" s="1656">
        <f t="shared" si="266"/>
        <v>0</v>
      </c>
      <c r="BC267" s="1656">
        <f t="shared" si="266"/>
        <v>0</v>
      </c>
      <c r="BD267" s="1656">
        <f t="shared" si="266"/>
        <v>0</v>
      </c>
      <c r="BE267" s="1656">
        <f t="shared" si="266"/>
        <v>0</v>
      </c>
      <c r="BF267" s="1656">
        <f t="shared" si="266"/>
        <v>0</v>
      </c>
      <c r="BG267" s="3668">
        <f t="shared" si="266"/>
        <v>580</v>
      </c>
      <c r="BH267" s="1655">
        <f>'PL 3 PB DATP'!H59</f>
        <v>580</v>
      </c>
      <c r="BI267" s="1655">
        <f t="shared" ref="BI267" si="267">SUM(BI269)</f>
        <v>398</v>
      </c>
      <c r="BJ267" s="1691"/>
      <c r="BK267" s="1691"/>
      <c r="BL267" s="1691"/>
      <c r="BM267" s="1692">
        <f t="shared" si="214"/>
        <v>81.641468682505405</v>
      </c>
      <c r="BN267" s="1692">
        <f t="shared" si="215"/>
        <v>63.04347826086957</v>
      </c>
      <c r="BO267" s="1691"/>
      <c r="BP267" s="1693"/>
      <c r="BQ267" s="1369"/>
      <c r="BR267" s="1369"/>
      <c r="BS267" s="1617"/>
      <c r="BT267" s="1369"/>
      <c r="BU267" s="1369"/>
      <c r="BV267" s="1370" t="s">
        <v>2498</v>
      </c>
      <c r="BW267" s="1369"/>
      <c r="BX267" s="1660"/>
      <c r="BY267" s="1682"/>
    </row>
    <row r="268" spans="1:81" s="43" customFormat="1" ht="39" customHeight="1">
      <c r="A268" s="2195" t="s">
        <v>73</v>
      </c>
      <c r="B268" s="2133" t="s">
        <v>2422</v>
      </c>
      <c r="C268" s="1653"/>
      <c r="D268" s="1653"/>
      <c r="E268" s="1504"/>
      <c r="F268" s="1504"/>
      <c r="G268" s="1453">
        <f>G269</f>
        <v>1852</v>
      </c>
      <c r="H268" s="1453">
        <f t="shared" si="266"/>
        <v>1852</v>
      </c>
      <c r="I268" s="1655">
        <f t="shared" si="266"/>
        <v>0</v>
      </c>
      <c r="J268" s="1655">
        <f t="shared" si="266"/>
        <v>0</v>
      </c>
      <c r="K268" s="1655">
        <f t="shared" si="266"/>
        <v>1852</v>
      </c>
      <c r="L268" s="1655">
        <f t="shared" si="266"/>
        <v>1852</v>
      </c>
      <c r="M268" s="1655">
        <f t="shared" si="266"/>
        <v>11</v>
      </c>
      <c r="N268" s="1655">
        <f t="shared" si="266"/>
        <v>0</v>
      </c>
      <c r="O268" s="1655">
        <f t="shared" si="266"/>
        <v>398</v>
      </c>
      <c r="P268" s="1655">
        <f t="shared" si="266"/>
        <v>398</v>
      </c>
      <c r="Q268" s="1655">
        <f t="shared" si="266"/>
        <v>0</v>
      </c>
      <c r="R268" s="1655">
        <f t="shared" si="266"/>
        <v>0</v>
      </c>
      <c r="S268" s="1655">
        <f t="shared" si="266"/>
        <v>534</v>
      </c>
      <c r="T268" s="1655">
        <f t="shared" si="266"/>
        <v>534</v>
      </c>
      <c r="U268" s="1655">
        <f t="shared" si="266"/>
        <v>0</v>
      </c>
      <c r="V268" s="1655">
        <f t="shared" si="266"/>
        <v>0</v>
      </c>
      <c r="W268" s="1655"/>
      <c r="X268" s="1655"/>
      <c r="Y268" s="1655">
        <f t="shared" si="236"/>
        <v>534</v>
      </c>
      <c r="Z268" s="1655">
        <f t="shared" si="266"/>
        <v>398</v>
      </c>
      <c r="AA268" s="1655">
        <f t="shared" si="266"/>
        <v>398</v>
      </c>
      <c r="AB268" s="1655">
        <f t="shared" si="266"/>
        <v>0</v>
      </c>
      <c r="AC268" s="1655">
        <f t="shared" si="266"/>
        <v>0</v>
      </c>
      <c r="AD268" s="1655">
        <f t="shared" si="266"/>
        <v>534</v>
      </c>
      <c r="AE268" s="1655">
        <f t="shared" si="266"/>
        <v>534</v>
      </c>
      <c r="AF268" s="1655">
        <f t="shared" si="266"/>
        <v>0</v>
      </c>
      <c r="AG268" s="1655">
        <f t="shared" si="266"/>
        <v>0</v>
      </c>
      <c r="AH268" s="1655">
        <f t="shared" si="266"/>
        <v>398</v>
      </c>
      <c r="AI268" s="1655">
        <f t="shared" si="266"/>
        <v>398</v>
      </c>
      <c r="AJ268" s="1655">
        <f t="shared" si="266"/>
        <v>0</v>
      </c>
      <c r="AK268" s="1655">
        <f t="shared" si="266"/>
        <v>0</v>
      </c>
      <c r="AL268" s="1655">
        <f t="shared" si="266"/>
        <v>534</v>
      </c>
      <c r="AM268" s="1655">
        <f t="shared" si="266"/>
        <v>534</v>
      </c>
      <c r="AN268" s="1655">
        <f t="shared" si="266"/>
        <v>0</v>
      </c>
      <c r="AO268" s="1655">
        <f t="shared" si="266"/>
        <v>0</v>
      </c>
      <c r="AP268" s="1453">
        <f t="shared" si="266"/>
        <v>932</v>
      </c>
      <c r="AQ268" s="1453">
        <f t="shared" si="266"/>
        <v>932</v>
      </c>
      <c r="AR268" s="1656">
        <f t="shared" si="266"/>
        <v>0</v>
      </c>
      <c r="AS268" s="1656">
        <f t="shared" si="266"/>
        <v>0</v>
      </c>
      <c r="AT268" s="1656">
        <f t="shared" si="266"/>
        <v>920</v>
      </c>
      <c r="AU268" s="1656">
        <f t="shared" si="266"/>
        <v>920</v>
      </c>
      <c r="AV268" s="1656">
        <f t="shared" si="266"/>
        <v>0</v>
      </c>
      <c r="AW268" s="1656">
        <f t="shared" si="266"/>
        <v>0</v>
      </c>
      <c r="AX268" s="1656">
        <f t="shared" si="266"/>
        <v>0</v>
      </c>
      <c r="AY268" s="1656">
        <f t="shared" si="266"/>
        <v>920</v>
      </c>
      <c r="AZ268" s="1656">
        <f t="shared" si="266"/>
        <v>920</v>
      </c>
      <c r="BA268" s="1656">
        <f t="shared" si="266"/>
        <v>0</v>
      </c>
      <c r="BB268" s="1656">
        <f t="shared" si="266"/>
        <v>0</v>
      </c>
      <c r="BC268" s="1656">
        <f t="shared" si="266"/>
        <v>0</v>
      </c>
      <c r="BD268" s="1656">
        <f t="shared" si="266"/>
        <v>0</v>
      </c>
      <c r="BE268" s="1656">
        <f t="shared" si="266"/>
        <v>0</v>
      </c>
      <c r="BF268" s="1656">
        <f t="shared" si="266"/>
        <v>0</v>
      </c>
      <c r="BG268" s="3668">
        <f t="shared" si="266"/>
        <v>580</v>
      </c>
      <c r="BH268" s="1655"/>
      <c r="BI268" s="1655"/>
      <c r="BJ268" s="1691"/>
      <c r="BK268" s="1691"/>
      <c r="BL268" s="1691"/>
      <c r="BM268" s="1692"/>
      <c r="BN268" s="1692"/>
      <c r="BO268" s="1691"/>
      <c r="BP268" s="1693"/>
      <c r="BQ268" s="1369"/>
      <c r="BR268" s="1369"/>
      <c r="BS268" s="1617"/>
      <c r="BT268" s="1369"/>
      <c r="BU268" s="1369"/>
      <c r="BV268" s="1370" t="s">
        <v>2498</v>
      </c>
      <c r="BW268" s="1369"/>
      <c r="BX268" s="1660"/>
      <c r="BY268" s="1682"/>
    </row>
    <row r="269" spans="1:81" s="2355" customFormat="1" ht="45.75" customHeight="1">
      <c r="A269" s="2194">
        <v>1</v>
      </c>
      <c r="B269" s="3108" t="s">
        <v>974</v>
      </c>
      <c r="C269" s="3090" t="s">
        <v>975</v>
      </c>
      <c r="D269" s="3090"/>
      <c r="E269" s="3510" t="s">
        <v>305</v>
      </c>
      <c r="F269" s="3511" t="s">
        <v>976</v>
      </c>
      <c r="G269" s="3469">
        <v>1852</v>
      </c>
      <c r="H269" s="3469">
        <v>1852</v>
      </c>
      <c r="I269" s="143"/>
      <c r="J269" s="143"/>
      <c r="K269" s="3082">
        <v>1852</v>
      </c>
      <c r="L269" s="3082">
        <v>1852</v>
      </c>
      <c r="M269" s="1878">
        <v>11</v>
      </c>
      <c r="N269" s="1878"/>
      <c r="O269" s="3109">
        <v>398</v>
      </c>
      <c r="P269" s="3109">
        <v>398</v>
      </c>
      <c r="Q269" s="1878"/>
      <c r="R269" s="1878"/>
      <c r="S269" s="1878">
        <f t="shared" si="191"/>
        <v>534</v>
      </c>
      <c r="T269" s="1878">
        <v>534</v>
      </c>
      <c r="U269" s="1878"/>
      <c r="V269" s="1878"/>
      <c r="W269" s="1878"/>
      <c r="X269" s="1878"/>
      <c r="Y269" s="1878">
        <f t="shared" si="236"/>
        <v>534</v>
      </c>
      <c r="Z269" s="1878">
        <f t="shared" si="192"/>
        <v>398</v>
      </c>
      <c r="AA269" s="1878">
        <v>398</v>
      </c>
      <c r="AB269" s="1878"/>
      <c r="AC269" s="1878"/>
      <c r="AD269" s="1878">
        <f t="shared" si="193"/>
        <v>534</v>
      </c>
      <c r="AE269" s="1878">
        <v>534</v>
      </c>
      <c r="AF269" s="1878"/>
      <c r="AG269" s="1878"/>
      <c r="AH269" s="1878">
        <f t="shared" si="194"/>
        <v>398</v>
      </c>
      <c r="AI269" s="1878">
        <v>398</v>
      </c>
      <c r="AJ269" s="1878"/>
      <c r="AK269" s="1878"/>
      <c r="AL269" s="1878">
        <f t="shared" si="195"/>
        <v>534</v>
      </c>
      <c r="AM269" s="1878">
        <v>534</v>
      </c>
      <c r="AN269" s="1878"/>
      <c r="AO269" s="1878"/>
      <c r="AP269" s="3641">
        <f t="shared" si="196"/>
        <v>932</v>
      </c>
      <c r="AQ269" s="3641">
        <v>932</v>
      </c>
      <c r="AR269" s="3306"/>
      <c r="AS269" s="3306"/>
      <c r="AT269" s="3306">
        <f t="shared" si="197"/>
        <v>920</v>
      </c>
      <c r="AU269" s="3306">
        <v>920</v>
      </c>
      <c r="AV269" s="3306"/>
      <c r="AW269" s="3306">
        <v>0</v>
      </c>
      <c r="AX269" s="3306"/>
      <c r="AY269" s="3306">
        <f t="shared" si="198"/>
        <v>920</v>
      </c>
      <c r="AZ269" s="3306">
        <v>920</v>
      </c>
      <c r="BA269" s="3306"/>
      <c r="BB269" s="3306"/>
      <c r="BC269" s="3306"/>
      <c r="BD269" s="3306"/>
      <c r="BE269" s="3306"/>
      <c r="BF269" s="3306"/>
      <c r="BG269" s="3669">
        <v>580</v>
      </c>
      <c r="BH269" s="1667"/>
      <c r="BI269" s="191">
        <f t="shared" si="265"/>
        <v>398</v>
      </c>
      <c r="BJ269" s="196">
        <v>2022</v>
      </c>
      <c r="BK269" s="196" t="s">
        <v>2324</v>
      </c>
      <c r="BL269" s="196" t="s">
        <v>2327</v>
      </c>
      <c r="BM269" s="3153">
        <f t="shared" si="214"/>
        <v>81.641468682505405</v>
      </c>
      <c r="BN269" s="3153">
        <f t="shared" si="215"/>
        <v>63.04347826086957</v>
      </c>
      <c r="BO269" s="196" t="s">
        <v>40</v>
      </c>
      <c r="BP269" s="1659"/>
      <c r="BQ269" s="1370"/>
      <c r="BR269" s="1370"/>
      <c r="BS269" s="19"/>
      <c r="BT269" s="1370"/>
      <c r="BU269" s="1370"/>
      <c r="BV269" s="1370" t="s">
        <v>2498</v>
      </c>
      <c r="BW269" s="1370"/>
      <c r="BX269" s="19"/>
      <c r="BY269" s="65"/>
      <c r="BZ269" s="300"/>
      <c r="CA269" s="300"/>
      <c r="CB269" s="300"/>
      <c r="CC269" s="300"/>
    </row>
    <row r="270" spans="1:81" s="28" customFormat="1" ht="28.5" customHeight="1">
      <c r="A270" s="2195" t="s">
        <v>56</v>
      </c>
      <c r="B270" s="2133" t="s">
        <v>61</v>
      </c>
      <c r="C270" s="1653"/>
      <c r="D270" s="1653"/>
      <c r="E270" s="1504"/>
      <c r="F270" s="1504"/>
      <c r="G270" s="1453"/>
      <c r="H270" s="1453"/>
      <c r="I270" s="1655"/>
      <c r="J270" s="1655"/>
      <c r="K270" s="1655"/>
      <c r="L270" s="1655"/>
      <c r="M270" s="1655"/>
      <c r="N270" s="1655"/>
      <c r="O270" s="1655"/>
      <c r="P270" s="1655"/>
      <c r="Q270" s="1655"/>
      <c r="R270" s="1655"/>
      <c r="S270" s="1655"/>
      <c r="T270" s="1655"/>
      <c r="U270" s="1655"/>
      <c r="V270" s="1655"/>
      <c r="W270" s="1655"/>
      <c r="X270" s="1655"/>
      <c r="Y270" s="1655"/>
      <c r="Z270" s="1655"/>
      <c r="AA270" s="1655"/>
      <c r="AB270" s="1655"/>
      <c r="AC270" s="1655"/>
      <c r="AD270" s="1655"/>
      <c r="AE270" s="1655"/>
      <c r="AF270" s="1655"/>
      <c r="AG270" s="1655"/>
      <c r="AH270" s="1655"/>
      <c r="AI270" s="1655"/>
      <c r="AJ270" s="1655"/>
      <c r="AK270" s="1655"/>
      <c r="AL270" s="1655"/>
      <c r="AM270" s="1655"/>
      <c r="AN270" s="1655"/>
      <c r="AO270" s="1655"/>
      <c r="AP270" s="1453"/>
      <c r="AQ270" s="1453"/>
      <c r="AR270" s="1656" t="e">
        <f>SUM(#REF!)</f>
        <v>#REF!</v>
      </c>
      <c r="AS270" s="1656" t="e">
        <f>SUM(#REF!)</f>
        <v>#REF!</v>
      </c>
      <c r="AT270" s="1656" t="e">
        <f>SUM(#REF!)</f>
        <v>#REF!</v>
      </c>
      <c r="AU270" s="1656" t="e">
        <f>SUM(#REF!)</f>
        <v>#REF!</v>
      </c>
      <c r="AV270" s="1656" t="e">
        <f>SUM(#REF!)</f>
        <v>#REF!</v>
      </c>
      <c r="AW270" s="1656" t="e">
        <f>SUM(#REF!)</f>
        <v>#REF!</v>
      </c>
      <c r="AX270" s="1656" t="e">
        <f>SUM(#REF!)</f>
        <v>#REF!</v>
      </c>
      <c r="AY270" s="1656" t="e">
        <f>SUM(#REF!)</f>
        <v>#REF!</v>
      </c>
      <c r="AZ270" s="1656" t="e">
        <f>SUM(#REF!)</f>
        <v>#REF!</v>
      </c>
      <c r="BA270" s="1656" t="e">
        <f>SUM(#REF!)</f>
        <v>#REF!</v>
      </c>
      <c r="BB270" s="1656" t="e">
        <f>SUM(#REF!)</f>
        <v>#REF!</v>
      </c>
      <c r="BC270" s="1656" t="e">
        <f>SUM(#REF!)</f>
        <v>#REF!</v>
      </c>
      <c r="BD270" s="1656" t="e">
        <f>SUM(#REF!)</f>
        <v>#REF!</v>
      </c>
      <c r="BE270" s="1656" t="e">
        <f>SUM(#REF!)</f>
        <v>#REF!</v>
      </c>
      <c r="BF270" s="1656" t="e">
        <f>SUM(#REF!)</f>
        <v>#REF!</v>
      </c>
      <c r="BG270" s="3668">
        <v>2640</v>
      </c>
      <c r="BH270" s="1655">
        <f>'PL 3 PB DATP'!H60</f>
        <v>2640</v>
      </c>
      <c r="BI270" s="1655" t="e">
        <f>SUM(#REF!)</f>
        <v>#REF!</v>
      </c>
      <c r="BJ270" s="1691"/>
      <c r="BK270" s="1691"/>
      <c r="BL270" s="1691"/>
      <c r="BM270" s="1692"/>
      <c r="BN270" s="1692"/>
      <c r="BO270" s="1691"/>
      <c r="BP270" s="1693"/>
      <c r="BQ270" s="1369"/>
      <c r="BR270" s="1369"/>
      <c r="BS270" s="1617"/>
      <c r="BT270" s="1369"/>
      <c r="BU270" s="1369"/>
      <c r="BV270" s="1370" t="s">
        <v>2498</v>
      </c>
      <c r="BW270" s="1369"/>
      <c r="BX270" s="1660"/>
      <c r="BY270" s="53"/>
    </row>
    <row r="271" spans="1:81" s="2368" customFormat="1" ht="36" customHeight="1">
      <c r="A271" s="2195" t="s">
        <v>73</v>
      </c>
      <c r="B271" s="2133" t="s">
        <v>2468</v>
      </c>
      <c r="C271" s="71"/>
      <c r="D271" s="71"/>
      <c r="E271" s="1504"/>
      <c r="F271" s="1504"/>
      <c r="G271" s="1453"/>
      <c r="H271" s="1453"/>
      <c r="I271" s="1655"/>
      <c r="J271" s="1655"/>
      <c r="K271" s="1655"/>
      <c r="L271" s="1655"/>
      <c r="M271" s="1655"/>
      <c r="N271" s="1655"/>
      <c r="O271" s="1655"/>
      <c r="P271" s="1655"/>
      <c r="Q271" s="1655"/>
      <c r="R271" s="1655"/>
      <c r="S271" s="1655"/>
      <c r="T271" s="1655"/>
      <c r="U271" s="1655"/>
      <c r="V271" s="1655"/>
      <c r="W271" s="1655"/>
      <c r="X271" s="1655"/>
      <c r="Y271" s="1655">
        <f t="shared" si="236"/>
        <v>0</v>
      </c>
      <c r="Z271" s="1655"/>
      <c r="AA271" s="1655"/>
      <c r="AB271" s="1655"/>
      <c r="AC271" s="1655"/>
      <c r="AD271" s="1655"/>
      <c r="AE271" s="1655"/>
      <c r="AF271" s="1655"/>
      <c r="AG271" s="1655"/>
      <c r="AH271" s="1655"/>
      <c r="AI271" s="1655"/>
      <c r="AJ271" s="1655"/>
      <c r="AK271" s="1655"/>
      <c r="AL271" s="1655"/>
      <c r="AM271" s="1655"/>
      <c r="AN271" s="1655"/>
      <c r="AO271" s="1655"/>
      <c r="AP271" s="1453"/>
      <c r="AQ271" s="1453"/>
      <c r="AR271" s="1656"/>
      <c r="AS271" s="1656"/>
      <c r="AT271" s="1656"/>
      <c r="AU271" s="1656"/>
      <c r="AV271" s="1656"/>
      <c r="AW271" s="1656"/>
      <c r="AX271" s="1656"/>
      <c r="AY271" s="1656"/>
      <c r="AZ271" s="1656"/>
      <c r="BA271" s="1656"/>
      <c r="BB271" s="1656"/>
      <c r="BC271" s="1656"/>
      <c r="BD271" s="1656"/>
      <c r="BE271" s="1656"/>
      <c r="BF271" s="1656"/>
      <c r="BG271" s="3668">
        <v>2640</v>
      </c>
      <c r="BH271" s="1655"/>
      <c r="BI271" s="142"/>
      <c r="BJ271" s="959"/>
      <c r="BK271" s="959"/>
      <c r="BL271" s="959"/>
      <c r="BM271" s="1692"/>
      <c r="BN271" s="1692"/>
      <c r="BO271" s="959" t="s">
        <v>2327</v>
      </c>
      <c r="BP271" s="2968"/>
      <c r="BQ271" s="3002"/>
      <c r="BR271" s="3002"/>
      <c r="BS271" s="2053"/>
      <c r="BT271" s="3002"/>
      <c r="BU271" s="3002"/>
      <c r="BV271" s="1370" t="s">
        <v>2498</v>
      </c>
      <c r="BW271" s="3002"/>
      <c r="BX271" s="1915"/>
      <c r="BY271" s="28"/>
      <c r="BZ271" s="28"/>
      <c r="CA271" s="28"/>
      <c r="CB271" s="28"/>
      <c r="CC271" s="28"/>
    </row>
    <row r="272" spans="1:81" s="28" customFormat="1" ht="75.75" customHeight="1">
      <c r="A272" s="2195" t="s">
        <v>85</v>
      </c>
      <c r="B272" s="2133" t="s">
        <v>86</v>
      </c>
      <c r="C272" s="1653"/>
      <c r="D272" s="1653"/>
      <c r="E272" s="1504"/>
      <c r="F272" s="1504"/>
      <c r="G272" s="1453">
        <f t="shared" ref="G272:V272" si="268">G273+G278+G302+G315+G325+G354+G384+G397</f>
        <v>782590</v>
      </c>
      <c r="H272" s="1453">
        <f t="shared" si="268"/>
        <v>764675</v>
      </c>
      <c r="I272" s="1655">
        <f t="shared" si="268"/>
        <v>0</v>
      </c>
      <c r="J272" s="1655">
        <f t="shared" si="268"/>
        <v>315</v>
      </c>
      <c r="K272" s="1655">
        <f t="shared" si="268"/>
        <v>729199</v>
      </c>
      <c r="L272" s="1655">
        <f t="shared" si="268"/>
        <v>711599</v>
      </c>
      <c r="M272" s="1655">
        <f t="shared" si="268"/>
        <v>171384.53100000002</v>
      </c>
      <c r="N272" s="1655">
        <f t="shared" si="268"/>
        <v>108936.95599999999</v>
      </c>
      <c r="O272" s="1655">
        <f t="shared" si="268"/>
        <v>7185.4851999999992</v>
      </c>
      <c r="P272" s="1655">
        <f t="shared" si="268"/>
        <v>7185.4851999999992</v>
      </c>
      <c r="Q272" s="1655">
        <f t="shared" si="268"/>
        <v>0</v>
      </c>
      <c r="R272" s="1655">
        <f t="shared" si="268"/>
        <v>0</v>
      </c>
      <c r="S272" s="1655">
        <f t="shared" si="268"/>
        <v>212393.00099999999</v>
      </c>
      <c r="T272" s="1655">
        <f t="shared" si="268"/>
        <v>212393.00099999999</v>
      </c>
      <c r="U272" s="1655">
        <f t="shared" si="268"/>
        <v>0</v>
      </c>
      <c r="V272" s="1655">
        <f t="shared" si="268"/>
        <v>0</v>
      </c>
      <c r="W272" s="1655"/>
      <c r="X272" s="1655"/>
      <c r="Y272" s="1655">
        <f t="shared" si="236"/>
        <v>212393.00099999999</v>
      </c>
      <c r="Z272" s="1655">
        <f t="shared" ref="Z272:BH272" si="269">Z273+Z278+Z302+Z315+Z325+Z354+Z384+Z397</f>
        <v>6043.4092000000001</v>
      </c>
      <c r="AA272" s="1655">
        <f t="shared" si="269"/>
        <v>6043.4092000000001</v>
      </c>
      <c r="AB272" s="1655">
        <f t="shared" si="269"/>
        <v>0</v>
      </c>
      <c r="AC272" s="1655">
        <f t="shared" si="269"/>
        <v>0</v>
      </c>
      <c r="AD272" s="1655">
        <f t="shared" si="269"/>
        <v>102994.758</v>
      </c>
      <c r="AE272" s="1655">
        <f t="shared" si="269"/>
        <v>102994.758</v>
      </c>
      <c r="AF272" s="1655">
        <f t="shared" si="269"/>
        <v>0</v>
      </c>
      <c r="AG272" s="1655">
        <f t="shared" si="269"/>
        <v>0</v>
      </c>
      <c r="AH272" s="1655">
        <f t="shared" si="269"/>
        <v>7185.4851999999992</v>
      </c>
      <c r="AI272" s="1655">
        <f t="shared" si="269"/>
        <v>7185.4851999999992</v>
      </c>
      <c r="AJ272" s="1655">
        <f t="shared" si="269"/>
        <v>0</v>
      </c>
      <c r="AK272" s="1655">
        <f t="shared" si="269"/>
        <v>0</v>
      </c>
      <c r="AL272" s="1655">
        <f t="shared" si="269"/>
        <v>212393.00099999999</v>
      </c>
      <c r="AM272" s="1655">
        <f t="shared" si="269"/>
        <v>212393.00099999999</v>
      </c>
      <c r="AN272" s="1655">
        <f t="shared" si="269"/>
        <v>0</v>
      </c>
      <c r="AO272" s="1655">
        <f t="shared" si="269"/>
        <v>0</v>
      </c>
      <c r="AP272" s="1453">
        <f t="shared" si="269"/>
        <v>344403.64010000002</v>
      </c>
      <c r="AQ272" s="1453">
        <f t="shared" si="269"/>
        <v>344403.64010000002</v>
      </c>
      <c r="AR272" s="1656">
        <f t="shared" si="269"/>
        <v>0</v>
      </c>
      <c r="AS272" s="1656">
        <f t="shared" si="269"/>
        <v>0</v>
      </c>
      <c r="AT272" s="1656">
        <f t="shared" si="269"/>
        <v>408129.1899</v>
      </c>
      <c r="AU272" s="1656">
        <f t="shared" si="269"/>
        <v>408129.1899</v>
      </c>
      <c r="AV272" s="1656">
        <f t="shared" si="269"/>
        <v>0</v>
      </c>
      <c r="AW272" s="1656">
        <f t="shared" si="269"/>
        <v>0</v>
      </c>
      <c r="AX272" s="1656">
        <f t="shared" si="269"/>
        <v>0</v>
      </c>
      <c r="AY272" s="1656">
        <f t="shared" si="269"/>
        <v>267507.42490000004</v>
      </c>
      <c r="AZ272" s="1656">
        <f t="shared" si="269"/>
        <v>264627.42490000004</v>
      </c>
      <c r="BA272" s="1656">
        <f t="shared" si="269"/>
        <v>0</v>
      </c>
      <c r="BB272" s="1656">
        <f t="shared" si="269"/>
        <v>2880</v>
      </c>
      <c r="BC272" s="1656">
        <f t="shared" si="269"/>
        <v>0</v>
      </c>
      <c r="BD272" s="1656">
        <f t="shared" si="269"/>
        <v>0</v>
      </c>
      <c r="BE272" s="1656">
        <f t="shared" si="269"/>
        <v>0</v>
      </c>
      <c r="BF272" s="1656">
        <f t="shared" si="269"/>
        <v>0</v>
      </c>
      <c r="BG272" s="3668">
        <f t="shared" si="269"/>
        <v>231249</v>
      </c>
      <c r="BH272" s="1655">
        <f t="shared" si="269"/>
        <v>231249</v>
      </c>
      <c r="BI272" s="1655" t="e">
        <f>#REF!+#REF!</f>
        <v>#REF!</v>
      </c>
      <c r="BJ272" s="1658"/>
      <c r="BK272" s="1658"/>
      <c r="BL272" s="1658"/>
      <c r="BM272" s="1669"/>
      <c r="BN272" s="1669"/>
      <c r="BO272" s="1658"/>
      <c r="BP272" s="1659"/>
      <c r="BQ272" s="1370"/>
      <c r="BR272" s="1370"/>
      <c r="BS272" s="19"/>
      <c r="BT272" s="1370"/>
      <c r="BU272" s="1370"/>
      <c r="BV272" s="1370" t="s">
        <v>2498</v>
      </c>
      <c r="BW272" s="1370"/>
      <c r="BX272" s="1660"/>
      <c r="BY272" s="53"/>
    </row>
    <row r="273" spans="1:81" s="28" customFormat="1" ht="27" customHeight="1">
      <c r="A273" s="2195" t="s">
        <v>46</v>
      </c>
      <c r="B273" s="2133" t="s">
        <v>47</v>
      </c>
      <c r="C273" s="1653"/>
      <c r="D273" s="1653"/>
      <c r="E273" s="1504"/>
      <c r="F273" s="1504"/>
      <c r="G273" s="1453">
        <f>G274+G276</f>
        <v>4003</v>
      </c>
      <c r="H273" s="1453">
        <f t="shared" ref="H273:BG273" si="270">H274+H276</f>
        <v>4003</v>
      </c>
      <c r="I273" s="1453">
        <f t="shared" si="270"/>
        <v>0</v>
      </c>
      <c r="J273" s="1453">
        <f t="shared" si="270"/>
        <v>0</v>
      </c>
      <c r="K273" s="1453">
        <f t="shared" si="270"/>
        <v>3140</v>
      </c>
      <c r="L273" s="1453">
        <f t="shared" si="270"/>
        <v>3140</v>
      </c>
      <c r="M273" s="1453">
        <f t="shared" si="270"/>
        <v>927</v>
      </c>
      <c r="N273" s="1453">
        <f t="shared" si="270"/>
        <v>0</v>
      </c>
      <c r="O273" s="1453">
        <f t="shared" si="270"/>
        <v>63</v>
      </c>
      <c r="P273" s="1453">
        <f t="shared" si="270"/>
        <v>63</v>
      </c>
      <c r="Q273" s="1453">
        <f t="shared" si="270"/>
        <v>0</v>
      </c>
      <c r="R273" s="1453">
        <f t="shared" si="270"/>
        <v>0</v>
      </c>
      <c r="S273" s="1453">
        <f t="shared" si="270"/>
        <v>1327</v>
      </c>
      <c r="T273" s="1453">
        <f t="shared" si="270"/>
        <v>1327</v>
      </c>
      <c r="U273" s="1453">
        <f t="shared" si="270"/>
        <v>0</v>
      </c>
      <c r="V273" s="1453">
        <f t="shared" si="270"/>
        <v>0</v>
      </c>
      <c r="W273" s="1453">
        <f t="shared" si="270"/>
        <v>0</v>
      </c>
      <c r="X273" s="1453">
        <f t="shared" si="270"/>
        <v>0</v>
      </c>
      <c r="Y273" s="1453">
        <f t="shared" si="270"/>
        <v>1327</v>
      </c>
      <c r="Z273" s="1453">
        <f t="shared" si="270"/>
        <v>0</v>
      </c>
      <c r="AA273" s="1453">
        <f t="shared" si="270"/>
        <v>0</v>
      </c>
      <c r="AB273" s="1453">
        <f t="shared" si="270"/>
        <v>0</v>
      </c>
      <c r="AC273" s="1453">
        <f t="shared" si="270"/>
        <v>0</v>
      </c>
      <c r="AD273" s="1453">
        <f t="shared" si="270"/>
        <v>0</v>
      </c>
      <c r="AE273" s="1453">
        <f t="shared" si="270"/>
        <v>0</v>
      </c>
      <c r="AF273" s="1453">
        <f t="shared" si="270"/>
        <v>0</v>
      </c>
      <c r="AG273" s="1453">
        <f t="shared" si="270"/>
        <v>0</v>
      </c>
      <c r="AH273" s="1453">
        <f t="shared" si="270"/>
        <v>63</v>
      </c>
      <c r="AI273" s="1453">
        <f t="shared" si="270"/>
        <v>63</v>
      </c>
      <c r="AJ273" s="1453">
        <f t="shared" si="270"/>
        <v>0</v>
      </c>
      <c r="AK273" s="1453">
        <f t="shared" si="270"/>
        <v>0</v>
      </c>
      <c r="AL273" s="1453">
        <f t="shared" si="270"/>
        <v>1327</v>
      </c>
      <c r="AM273" s="1453">
        <f t="shared" si="270"/>
        <v>1327</v>
      </c>
      <c r="AN273" s="1453">
        <f t="shared" si="270"/>
        <v>0</v>
      </c>
      <c r="AO273" s="1453">
        <f t="shared" si="270"/>
        <v>0</v>
      </c>
      <c r="AP273" s="1453">
        <f t="shared" si="270"/>
        <v>2317</v>
      </c>
      <c r="AQ273" s="1453">
        <f t="shared" si="270"/>
        <v>2317</v>
      </c>
      <c r="AR273" s="1453">
        <f t="shared" si="270"/>
        <v>0</v>
      </c>
      <c r="AS273" s="1453">
        <f t="shared" si="270"/>
        <v>0</v>
      </c>
      <c r="AT273" s="1453">
        <f t="shared" si="270"/>
        <v>821</v>
      </c>
      <c r="AU273" s="1453">
        <f t="shared" si="270"/>
        <v>821</v>
      </c>
      <c r="AV273" s="1453">
        <f t="shared" si="270"/>
        <v>0</v>
      </c>
      <c r="AW273" s="1453">
        <f t="shared" si="270"/>
        <v>0</v>
      </c>
      <c r="AX273" s="1453">
        <f t="shared" si="270"/>
        <v>0</v>
      </c>
      <c r="AY273" s="1453">
        <f t="shared" si="270"/>
        <v>821</v>
      </c>
      <c r="AZ273" s="1453">
        <f t="shared" si="270"/>
        <v>821</v>
      </c>
      <c r="BA273" s="1453">
        <f t="shared" si="270"/>
        <v>0</v>
      </c>
      <c r="BB273" s="1453">
        <f t="shared" si="270"/>
        <v>0</v>
      </c>
      <c r="BC273" s="1453">
        <f t="shared" si="270"/>
        <v>0</v>
      </c>
      <c r="BD273" s="1453">
        <f t="shared" si="270"/>
        <v>0</v>
      </c>
      <c r="BE273" s="1453">
        <f t="shared" si="270"/>
        <v>0</v>
      </c>
      <c r="BF273" s="1453">
        <f t="shared" si="270"/>
        <v>0</v>
      </c>
      <c r="BG273" s="1453">
        <f t="shared" si="270"/>
        <v>1338</v>
      </c>
      <c r="BH273" s="1655">
        <f>'PL 3 PB DATP'!H65</f>
        <v>1338</v>
      </c>
      <c r="BI273" s="1655" t="e">
        <f>SUM(BI275:BI878)</f>
        <v>#REF!</v>
      </c>
      <c r="BJ273" s="1658"/>
      <c r="BK273" s="1658"/>
      <c r="BL273" s="1658"/>
      <c r="BM273" s="1669"/>
      <c r="BN273" s="1669"/>
      <c r="BO273" s="1658"/>
      <c r="BP273" s="1659"/>
      <c r="BQ273" s="1370"/>
      <c r="BR273" s="1370"/>
      <c r="BS273" s="19"/>
      <c r="BT273" s="1370"/>
      <c r="BU273" s="1370"/>
      <c r="BV273" s="1370" t="s">
        <v>2498</v>
      </c>
      <c r="BW273" s="1370"/>
      <c r="BX273" s="1660">
        <f>BH273-BG273</f>
        <v>0</v>
      </c>
      <c r="BY273" s="53"/>
    </row>
    <row r="274" spans="1:81" s="28" customFormat="1" ht="48.75" customHeight="1">
      <c r="A274" s="2195" t="s">
        <v>73</v>
      </c>
      <c r="B274" s="2133" t="s">
        <v>2422</v>
      </c>
      <c r="C274" s="1653"/>
      <c r="D274" s="1653"/>
      <c r="E274" s="1504"/>
      <c r="F274" s="1504"/>
      <c r="G274" s="1453">
        <f>G275</f>
        <v>3140</v>
      </c>
      <c r="H274" s="1453">
        <f t="shared" ref="H274:BF274" si="271">H275</f>
        <v>3140</v>
      </c>
      <c r="I274" s="1655">
        <f t="shared" si="271"/>
        <v>0</v>
      </c>
      <c r="J274" s="1655">
        <f t="shared" si="271"/>
        <v>0</v>
      </c>
      <c r="K274" s="1655">
        <f t="shared" si="271"/>
        <v>3140</v>
      </c>
      <c r="L274" s="1655">
        <f t="shared" si="271"/>
        <v>3140</v>
      </c>
      <c r="M274" s="1655">
        <f t="shared" si="271"/>
        <v>927</v>
      </c>
      <c r="N274" s="1655">
        <f t="shared" si="271"/>
        <v>0</v>
      </c>
      <c r="O274" s="1655">
        <f t="shared" si="271"/>
        <v>63</v>
      </c>
      <c r="P274" s="1655">
        <f t="shared" si="271"/>
        <v>63</v>
      </c>
      <c r="Q274" s="1655">
        <f t="shared" si="271"/>
        <v>0</v>
      </c>
      <c r="R274" s="1655">
        <f t="shared" si="271"/>
        <v>0</v>
      </c>
      <c r="S274" s="1655">
        <f t="shared" si="271"/>
        <v>1327</v>
      </c>
      <c r="T274" s="1655">
        <f t="shared" si="271"/>
        <v>1327</v>
      </c>
      <c r="U274" s="1655">
        <f t="shared" si="271"/>
        <v>0</v>
      </c>
      <c r="V274" s="1655">
        <f t="shared" si="271"/>
        <v>0</v>
      </c>
      <c r="W274" s="1655"/>
      <c r="X274" s="1655"/>
      <c r="Y274" s="1655">
        <f t="shared" si="236"/>
        <v>1327</v>
      </c>
      <c r="Z274" s="1655">
        <f t="shared" si="271"/>
        <v>0</v>
      </c>
      <c r="AA274" s="1655">
        <f t="shared" si="271"/>
        <v>0</v>
      </c>
      <c r="AB274" s="1655">
        <f t="shared" si="271"/>
        <v>0</v>
      </c>
      <c r="AC274" s="1655">
        <f t="shared" si="271"/>
        <v>0</v>
      </c>
      <c r="AD274" s="1655">
        <f t="shared" si="271"/>
        <v>0</v>
      </c>
      <c r="AE274" s="1655">
        <f t="shared" si="271"/>
        <v>0</v>
      </c>
      <c r="AF274" s="1655">
        <f t="shared" si="271"/>
        <v>0</v>
      </c>
      <c r="AG274" s="1655">
        <f t="shared" si="271"/>
        <v>0</v>
      </c>
      <c r="AH274" s="1655">
        <f t="shared" si="271"/>
        <v>63</v>
      </c>
      <c r="AI274" s="1655">
        <f t="shared" si="271"/>
        <v>63</v>
      </c>
      <c r="AJ274" s="1655">
        <f t="shared" si="271"/>
        <v>0</v>
      </c>
      <c r="AK274" s="1655">
        <f t="shared" si="271"/>
        <v>0</v>
      </c>
      <c r="AL274" s="1655">
        <f t="shared" si="271"/>
        <v>1327</v>
      </c>
      <c r="AM274" s="1655">
        <f t="shared" si="271"/>
        <v>1327</v>
      </c>
      <c r="AN274" s="1655">
        <f t="shared" si="271"/>
        <v>0</v>
      </c>
      <c r="AO274" s="1655">
        <f t="shared" si="271"/>
        <v>0</v>
      </c>
      <c r="AP274" s="1453">
        <f t="shared" si="271"/>
        <v>2317</v>
      </c>
      <c r="AQ274" s="1453">
        <f t="shared" si="271"/>
        <v>2317</v>
      </c>
      <c r="AR274" s="1656">
        <f t="shared" si="271"/>
        <v>0</v>
      </c>
      <c r="AS274" s="1656">
        <f t="shared" si="271"/>
        <v>0</v>
      </c>
      <c r="AT274" s="1656">
        <f t="shared" si="271"/>
        <v>821</v>
      </c>
      <c r="AU274" s="1656">
        <f t="shared" si="271"/>
        <v>821</v>
      </c>
      <c r="AV274" s="1656">
        <f t="shared" si="271"/>
        <v>0</v>
      </c>
      <c r="AW274" s="1656">
        <f t="shared" si="271"/>
        <v>0</v>
      </c>
      <c r="AX274" s="1656">
        <f t="shared" si="271"/>
        <v>0</v>
      </c>
      <c r="AY274" s="1656">
        <f t="shared" si="271"/>
        <v>821</v>
      </c>
      <c r="AZ274" s="1656">
        <f t="shared" si="271"/>
        <v>821</v>
      </c>
      <c r="BA274" s="1656">
        <f t="shared" si="271"/>
        <v>0</v>
      </c>
      <c r="BB274" s="1656">
        <f t="shared" si="271"/>
        <v>0</v>
      </c>
      <c r="BC274" s="1656">
        <f t="shared" si="271"/>
        <v>0</v>
      </c>
      <c r="BD274" s="1656">
        <f t="shared" si="271"/>
        <v>0</v>
      </c>
      <c r="BE274" s="1656">
        <f t="shared" si="271"/>
        <v>0</v>
      </c>
      <c r="BF274" s="1656">
        <f t="shared" si="271"/>
        <v>0</v>
      </c>
      <c r="BG274" s="3668">
        <f>BG275</f>
        <v>821</v>
      </c>
      <c r="BH274" s="1655"/>
      <c r="BI274" s="1655"/>
      <c r="BJ274" s="1691"/>
      <c r="BK274" s="1691"/>
      <c r="BL274" s="1691"/>
      <c r="BM274" s="1692">
        <f t="shared" si="214"/>
        <v>99.936305732484072</v>
      </c>
      <c r="BN274" s="1692">
        <f t="shared" si="215"/>
        <v>100</v>
      </c>
      <c r="BO274" s="1691"/>
      <c r="BP274" s="1693"/>
      <c r="BQ274" s="1369"/>
      <c r="BR274" s="1369"/>
      <c r="BS274" s="1617"/>
      <c r="BT274" s="1369"/>
      <c r="BU274" s="1369"/>
      <c r="BV274" s="1369" t="s">
        <v>2498</v>
      </c>
      <c r="BW274" s="1369"/>
      <c r="BX274" s="1660"/>
      <c r="BY274" s="53"/>
    </row>
    <row r="275" spans="1:81" s="2355" customFormat="1" ht="44.25" customHeight="1">
      <c r="A275" s="3080">
        <v>1</v>
      </c>
      <c r="B275" s="2953" t="s">
        <v>422</v>
      </c>
      <c r="C275" s="1664" t="s">
        <v>415</v>
      </c>
      <c r="D275" s="1664" t="s">
        <v>423</v>
      </c>
      <c r="E275" s="3458" t="s">
        <v>305</v>
      </c>
      <c r="F275" s="3458" t="s">
        <v>424</v>
      </c>
      <c r="G275" s="3459">
        <v>3140</v>
      </c>
      <c r="H275" s="3517">
        <v>3140</v>
      </c>
      <c r="I275" s="1670"/>
      <c r="J275" s="1667"/>
      <c r="K275" s="1671">
        <v>3140</v>
      </c>
      <c r="L275" s="1671">
        <v>3140</v>
      </c>
      <c r="M275" s="1671">
        <v>927</v>
      </c>
      <c r="N275" s="1667"/>
      <c r="O275" s="1667">
        <f>+P275</f>
        <v>63</v>
      </c>
      <c r="P275" s="1667">
        <v>63</v>
      </c>
      <c r="Q275" s="1667"/>
      <c r="R275" s="1667"/>
      <c r="S275" s="1670">
        <f t="shared" ref="S275:S301" si="272">SUM(T275:V275)</f>
        <v>1327</v>
      </c>
      <c r="T275" s="1670">
        <v>1327</v>
      </c>
      <c r="U275" s="1667"/>
      <c r="V275" s="1667"/>
      <c r="W275" s="1667"/>
      <c r="X275" s="1667"/>
      <c r="Y275" s="1667">
        <f t="shared" si="236"/>
        <v>1327</v>
      </c>
      <c r="Z275" s="1667">
        <f t="shared" ref="Z275:Z301" si="273">SUM(AA275:AC275)</f>
        <v>0</v>
      </c>
      <c r="AA275" s="1667"/>
      <c r="AB275" s="1667"/>
      <c r="AC275" s="1667"/>
      <c r="AD275" s="1667">
        <f t="shared" ref="AD275:AD301" si="274">SUM(AE275:AG275)</f>
        <v>0</v>
      </c>
      <c r="AE275" s="1667"/>
      <c r="AF275" s="1667"/>
      <c r="AG275" s="1667"/>
      <c r="AH275" s="1667">
        <f t="shared" ref="AH275:AH301" si="275">SUM(AI275:AK275)</f>
        <v>63</v>
      </c>
      <c r="AI275" s="1667">
        <v>63</v>
      </c>
      <c r="AJ275" s="1667"/>
      <c r="AK275" s="1667"/>
      <c r="AL275" s="1667">
        <f t="shared" ref="AL275:AL301" si="276">SUM(AM275:AO275)</f>
        <v>1327</v>
      </c>
      <c r="AM275" s="1670">
        <v>1327</v>
      </c>
      <c r="AN275" s="1667"/>
      <c r="AO275" s="1667"/>
      <c r="AP275" s="1403">
        <f t="shared" ref="AP275:AP301" si="277">SUM(AQ275:AS275)</f>
        <v>2317</v>
      </c>
      <c r="AQ275" s="3517">
        <v>2317</v>
      </c>
      <c r="AR275" s="1666"/>
      <c r="AS275" s="1666"/>
      <c r="AT275" s="3282">
        <f t="shared" ref="AT275:AT301" si="278">SUM(AU275:AW275)</f>
        <v>821</v>
      </c>
      <c r="AU275" s="3282">
        <v>821</v>
      </c>
      <c r="AV275" s="1666"/>
      <c r="AW275" s="1666"/>
      <c r="AX275" s="1666"/>
      <c r="AY275" s="3281">
        <f t="shared" ref="AY275:AY301" si="279">SUM(AZ275:BB275)</f>
        <v>821</v>
      </c>
      <c r="AZ275" s="3281">
        <v>821</v>
      </c>
      <c r="BA275" s="1666"/>
      <c r="BB275" s="1666"/>
      <c r="BC275" s="1666"/>
      <c r="BD275" s="1666"/>
      <c r="BE275" s="1666"/>
      <c r="BF275" s="1666"/>
      <c r="BG275" s="3669">
        <v>821</v>
      </c>
      <c r="BH275" s="1667"/>
      <c r="BI275" s="1667">
        <f t="shared" si="265"/>
        <v>990</v>
      </c>
      <c r="BJ275" s="1658">
        <v>2022</v>
      </c>
      <c r="BK275" s="1658" t="s">
        <v>2324</v>
      </c>
      <c r="BL275" s="1658" t="s">
        <v>2327</v>
      </c>
      <c r="BM275" s="1669">
        <f>(BG275+AQ275)/H275*100</f>
        <v>99.936305732484072</v>
      </c>
      <c r="BN275" s="1669">
        <f t="shared" ref="BN275:BN302" si="280">BG275/AU275*100</f>
        <v>100</v>
      </c>
      <c r="BO275" s="1658" t="s">
        <v>40</v>
      </c>
      <c r="BP275" s="1659"/>
      <c r="BQ275" s="1370"/>
      <c r="BR275" s="1370"/>
      <c r="BS275" s="19"/>
      <c r="BT275" s="1370"/>
      <c r="BU275" s="1370"/>
      <c r="BV275" s="1370" t="s">
        <v>2498</v>
      </c>
      <c r="BW275" s="1370"/>
      <c r="BX275" s="2954"/>
      <c r="BY275" s="50"/>
      <c r="BZ275" s="224"/>
      <c r="CA275" s="224"/>
      <c r="CB275" s="224"/>
      <c r="CC275" s="224"/>
    </row>
    <row r="276" spans="1:81" s="2368" customFormat="1" ht="27" customHeight="1">
      <c r="A276" s="3246" t="s">
        <v>74</v>
      </c>
      <c r="B276" s="3744" t="s">
        <v>1790</v>
      </c>
      <c r="C276" s="1940"/>
      <c r="D276" s="1940"/>
      <c r="E276" s="3460"/>
      <c r="F276" s="3460"/>
      <c r="G276" s="3461">
        <f>SUM(G277)</f>
        <v>863</v>
      </c>
      <c r="H276" s="3461">
        <f t="shared" ref="H276:BF276" si="281">SUM(H277)</f>
        <v>863</v>
      </c>
      <c r="I276" s="3461">
        <f t="shared" si="281"/>
        <v>0</v>
      </c>
      <c r="J276" s="3461">
        <f t="shared" si="281"/>
        <v>0</v>
      </c>
      <c r="K276" s="3461">
        <f t="shared" si="281"/>
        <v>0</v>
      </c>
      <c r="L276" s="3461">
        <f t="shared" si="281"/>
        <v>0</v>
      </c>
      <c r="M276" s="3461">
        <f t="shared" si="281"/>
        <v>0</v>
      </c>
      <c r="N276" s="3461">
        <f t="shared" si="281"/>
        <v>0</v>
      </c>
      <c r="O276" s="3461">
        <f t="shared" si="281"/>
        <v>0</v>
      </c>
      <c r="P276" s="3461">
        <f t="shared" si="281"/>
        <v>0</v>
      </c>
      <c r="Q276" s="3461">
        <f t="shared" si="281"/>
        <v>0</v>
      </c>
      <c r="R276" s="3461">
        <f t="shared" si="281"/>
        <v>0</v>
      </c>
      <c r="S276" s="3461">
        <f t="shared" si="281"/>
        <v>0</v>
      </c>
      <c r="T276" s="3461">
        <f t="shared" si="281"/>
        <v>0</v>
      </c>
      <c r="U276" s="3461">
        <f t="shared" si="281"/>
        <v>0</v>
      </c>
      <c r="V276" s="3461">
        <f t="shared" si="281"/>
        <v>0</v>
      </c>
      <c r="W276" s="3461">
        <f t="shared" si="281"/>
        <v>0</v>
      </c>
      <c r="X276" s="3461">
        <f t="shared" si="281"/>
        <v>0</v>
      </c>
      <c r="Y276" s="3461">
        <f t="shared" si="281"/>
        <v>0</v>
      </c>
      <c r="Z276" s="3461">
        <f t="shared" si="281"/>
        <v>0</v>
      </c>
      <c r="AA276" s="3461">
        <f t="shared" si="281"/>
        <v>0</v>
      </c>
      <c r="AB276" s="3461">
        <f t="shared" si="281"/>
        <v>0</v>
      </c>
      <c r="AC276" s="3461">
        <f t="shared" si="281"/>
        <v>0</v>
      </c>
      <c r="AD276" s="3461">
        <f t="shared" si="281"/>
        <v>0</v>
      </c>
      <c r="AE276" s="3461">
        <f t="shared" si="281"/>
        <v>0</v>
      </c>
      <c r="AF276" s="3461">
        <f t="shared" si="281"/>
        <v>0</v>
      </c>
      <c r="AG276" s="3461">
        <f t="shared" si="281"/>
        <v>0</v>
      </c>
      <c r="AH276" s="3461">
        <f t="shared" si="281"/>
        <v>0</v>
      </c>
      <c r="AI276" s="3461">
        <f t="shared" si="281"/>
        <v>0</v>
      </c>
      <c r="AJ276" s="3461">
        <f t="shared" si="281"/>
        <v>0</v>
      </c>
      <c r="AK276" s="3461">
        <f t="shared" si="281"/>
        <v>0</v>
      </c>
      <c r="AL276" s="3461">
        <f t="shared" si="281"/>
        <v>0</v>
      </c>
      <c r="AM276" s="3461">
        <f t="shared" si="281"/>
        <v>0</v>
      </c>
      <c r="AN276" s="3461">
        <f t="shared" si="281"/>
        <v>0</v>
      </c>
      <c r="AO276" s="3461">
        <f t="shared" si="281"/>
        <v>0</v>
      </c>
      <c r="AP276" s="3461">
        <f t="shared" si="281"/>
        <v>0</v>
      </c>
      <c r="AQ276" s="3461">
        <f t="shared" si="281"/>
        <v>0</v>
      </c>
      <c r="AR276" s="3461">
        <f t="shared" si="281"/>
        <v>0</v>
      </c>
      <c r="AS276" s="3461">
        <f t="shared" si="281"/>
        <v>0</v>
      </c>
      <c r="AT276" s="3461">
        <f t="shared" si="281"/>
        <v>0</v>
      </c>
      <c r="AU276" s="3461">
        <f t="shared" si="281"/>
        <v>0</v>
      </c>
      <c r="AV276" s="3461">
        <f t="shared" si="281"/>
        <v>0</v>
      </c>
      <c r="AW276" s="3461">
        <f t="shared" si="281"/>
        <v>0</v>
      </c>
      <c r="AX276" s="3461">
        <f t="shared" si="281"/>
        <v>0</v>
      </c>
      <c r="AY276" s="3461">
        <f t="shared" si="281"/>
        <v>0</v>
      </c>
      <c r="AZ276" s="3461">
        <f t="shared" si="281"/>
        <v>0</v>
      </c>
      <c r="BA276" s="3461">
        <f t="shared" si="281"/>
        <v>0</v>
      </c>
      <c r="BB276" s="3461">
        <f t="shared" si="281"/>
        <v>0</v>
      </c>
      <c r="BC276" s="3461">
        <f t="shared" si="281"/>
        <v>0</v>
      </c>
      <c r="BD276" s="3461">
        <f t="shared" si="281"/>
        <v>0</v>
      </c>
      <c r="BE276" s="3461">
        <f t="shared" si="281"/>
        <v>0</v>
      </c>
      <c r="BF276" s="3461">
        <f t="shared" si="281"/>
        <v>0</v>
      </c>
      <c r="BG276" s="3461">
        <f>SUM(BG277)</f>
        <v>517</v>
      </c>
      <c r="BH276" s="1655"/>
      <c r="BI276" s="142"/>
      <c r="BJ276" s="959"/>
      <c r="BK276" s="959"/>
      <c r="BL276" s="959"/>
      <c r="BM276" s="3150"/>
      <c r="BN276" s="3150"/>
      <c r="BO276" s="959"/>
      <c r="BP276" s="2968"/>
      <c r="BQ276" s="3002"/>
      <c r="BR276" s="3002"/>
      <c r="BS276" s="2053"/>
      <c r="BT276" s="3002"/>
      <c r="BU276" s="3002"/>
      <c r="BV276" s="1370" t="s">
        <v>2498</v>
      </c>
      <c r="BW276" s="3002"/>
      <c r="BX276" s="1915"/>
      <c r="BY276" s="28"/>
      <c r="BZ276" s="28"/>
      <c r="CA276" s="28"/>
      <c r="CB276" s="28"/>
      <c r="CC276" s="28"/>
    </row>
    <row r="277" spans="1:81" s="2846" customFormat="1" ht="42" customHeight="1">
      <c r="A277" s="3740">
        <v>1</v>
      </c>
      <c r="B277" s="3741" t="s">
        <v>425</v>
      </c>
      <c r="C277" s="3238" t="s">
        <v>2515</v>
      </c>
      <c r="D277" s="3238" t="s">
        <v>2519</v>
      </c>
      <c r="E277" s="3238" t="s">
        <v>259</v>
      </c>
      <c r="F277" s="1918" t="s">
        <v>2560</v>
      </c>
      <c r="G277" s="3742">
        <v>863</v>
      </c>
      <c r="H277" s="3742">
        <v>863</v>
      </c>
      <c r="I277" s="1919"/>
      <c r="J277" s="1919"/>
      <c r="K277" s="1919"/>
      <c r="L277" s="1919"/>
      <c r="M277" s="1919"/>
      <c r="N277" s="1919"/>
      <c r="O277" s="1919"/>
      <c r="P277" s="1919"/>
      <c r="Q277" s="1919"/>
      <c r="R277" s="1919"/>
      <c r="S277" s="1919"/>
      <c r="T277" s="1919"/>
      <c r="U277" s="1919"/>
      <c r="V277" s="1919"/>
      <c r="W277" s="1919"/>
      <c r="X277" s="1919"/>
      <c r="Y277" s="1919">
        <f>T277-W277+X277</f>
        <v>0</v>
      </c>
      <c r="Z277" s="1919"/>
      <c r="AA277" s="1919"/>
      <c r="AB277" s="1919"/>
      <c r="AC277" s="1919"/>
      <c r="AD277" s="1919"/>
      <c r="AE277" s="1919"/>
      <c r="AF277" s="1919"/>
      <c r="AG277" s="1919"/>
      <c r="AH277" s="1919"/>
      <c r="AI277" s="1919"/>
      <c r="AJ277" s="1919"/>
      <c r="AK277" s="1919"/>
      <c r="AL277" s="1919"/>
      <c r="AM277" s="1919"/>
      <c r="AN277" s="1919"/>
      <c r="AO277" s="1919"/>
      <c r="AP277" s="1919"/>
      <c r="AQ277" s="1919"/>
      <c r="AR277" s="3743"/>
      <c r="AS277" s="3743"/>
      <c r="AT277" s="3743"/>
      <c r="AU277" s="3743"/>
      <c r="AV277" s="3743"/>
      <c r="AW277" s="3743"/>
      <c r="AX277" s="3743"/>
      <c r="AY277" s="3743"/>
      <c r="AZ277" s="3743"/>
      <c r="BA277" s="1923"/>
      <c r="BB277" s="1923"/>
      <c r="BC277" s="1923"/>
      <c r="BD277" s="1923"/>
      <c r="BE277" s="1923"/>
      <c r="BF277" s="1923"/>
      <c r="BG277" s="3397">
        <v>517</v>
      </c>
      <c r="BH277" s="1921"/>
      <c r="BI277" s="1921"/>
      <c r="BJ277" s="198"/>
      <c r="BK277" s="198"/>
      <c r="BL277" s="198"/>
      <c r="BM277" s="1925"/>
      <c r="BN277" s="1925"/>
      <c r="BO277" s="198" t="s">
        <v>40</v>
      </c>
      <c r="BP277" s="1914"/>
      <c r="BQ277" s="2902"/>
      <c r="BR277" s="2902"/>
      <c r="BS277" s="2066"/>
      <c r="BT277" s="2902"/>
      <c r="BU277" s="2902"/>
      <c r="BV277" s="2902"/>
      <c r="BW277" s="2902"/>
      <c r="BX277" s="1926"/>
      <c r="BY277" s="1937"/>
      <c r="BZ277" s="1937"/>
      <c r="CA277" s="1937"/>
      <c r="CB277" s="1937"/>
      <c r="CC277" s="1937"/>
    </row>
    <row r="278" spans="1:81" s="28" customFormat="1" ht="27" customHeight="1">
      <c r="A278" s="2195" t="s">
        <v>48</v>
      </c>
      <c r="B278" s="2133" t="s">
        <v>49</v>
      </c>
      <c r="C278" s="1653"/>
      <c r="D278" s="1653"/>
      <c r="E278" s="1504"/>
      <c r="F278" s="1504"/>
      <c r="G278" s="1453">
        <f>G279+G282</f>
        <v>41096</v>
      </c>
      <c r="H278" s="1453">
        <f t="shared" ref="H278:BG278" si="282">H279+H282</f>
        <v>41096</v>
      </c>
      <c r="I278" s="1655">
        <f t="shared" si="282"/>
        <v>0</v>
      </c>
      <c r="J278" s="1655">
        <f t="shared" si="282"/>
        <v>0</v>
      </c>
      <c r="K278" s="1655">
        <f t="shared" si="282"/>
        <v>41096</v>
      </c>
      <c r="L278" s="1655">
        <f t="shared" si="282"/>
        <v>41096</v>
      </c>
      <c r="M278" s="1655">
        <f t="shared" si="282"/>
        <v>10372</v>
      </c>
      <c r="N278" s="1655">
        <f t="shared" si="282"/>
        <v>7805</v>
      </c>
      <c r="O278" s="1655">
        <f t="shared" si="282"/>
        <v>0</v>
      </c>
      <c r="P278" s="1655">
        <f t="shared" si="282"/>
        <v>0</v>
      </c>
      <c r="Q278" s="1655">
        <f t="shared" si="282"/>
        <v>0</v>
      </c>
      <c r="R278" s="1655">
        <f t="shared" si="282"/>
        <v>0</v>
      </c>
      <c r="S278" s="1655">
        <f t="shared" si="282"/>
        <v>14592</v>
      </c>
      <c r="T278" s="1655">
        <f t="shared" si="282"/>
        <v>14592</v>
      </c>
      <c r="U278" s="1655">
        <f t="shared" si="282"/>
        <v>0</v>
      </c>
      <c r="V278" s="1655">
        <f t="shared" si="282"/>
        <v>0</v>
      </c>
      <c r="W278" s="1655"/>
      <c r="X278" s="1655"/>
      <c r="Y278" s="1655">
        <f t="shared" si="236"/>
        <v>14592</v>
      </c>
      <c r="Z278" s="1655">
        <f t="shared" si="282"/>
        <v>90.322000000000003</v>
      </c>
      <c r="AA278" s="1655">
        <f t="shared" si="282"/>
        <v>90.322000000000003</v>
      </c>
      <c r="AB278" s="1655">
        <f t="shared" si="282"/>
        <v>0</v>
      </c>
      <c r="AC278" s="1655">
        <f t="shared" si="282"/>
        <v>0</v>
      </c>
      <c r="AD278" s="1655">
        <f t="shared" si="282"/>
        <v>12160.636</v>
      </c>
      <c r="AE278" s="1655">
        <f t="shared" si="282"/>
        <v>12160.636</v>
      </c>
      <c r="AF278" s="1655">
        <f t="shared" si="282"/>
        <v>0</v>
      </c>
      <c r="AG278" s="1655">
        <f t="shared" si="282"/>
        <v>0</v>
      </c>
      <c r="AH278" s="1655">
        <f t="shared" si="282"/>
        <v>0</v>
      </c>
      <c r="AI278" s="1655">
        <f t="shared" si="282"/>
        <v>0</v>
      </c>
      <c r="AJ278" s="1655">
        <f t="shared" si="282"/>
        <v>0</v>
      </c>
      <c r="AK278" s="1655">
        <f t="shared" si="282"/>
        <v>0</v>
      </c>
      <c r="AL278" s="1655">
        <f t="shared" si="282"/>
        <v>14592</v>
      </c>
      <c r="AM278" s="1655">
        <f t="shared" si="282"/>
        <v>14592</v>
      </c>
      <c r="AN278" s="1655">
        <f t="shared" si="282"/>
        <v>0</v>
      </c>
      <c r="AO278" s="1655">
        <f t="shared" si="282"/>
        <v>0</v>
      </c>
      <c r="AP278" s="1453">
        <f t="shared" si="282"/>
        <v>17430.66</v>
      </c>
      <c r="AQ278" s="1453">
        <f t="shared" si="282"/>
        <v>17430.66</v>
      </c>
      <c r="AR278" s="1656">
        <f t="shared" si="282"/>
        <v>0</v>
      </c>
      <c r="AS278" s="1656">
        <f t="shared" si="282"/>
        <v>0</v>
      </c>
      <c r="AT278" s="1656">
        <f t="shared" si="282"/>
        <v>23801.17</v>
      </c>
      <c r="AU278" s="1656">
        <f t="shared" si="282"/>
        <v>23801.17</v>
      </c>
      <c r="AV278" s="1656">
        <f t="shared" si="282"/>
        <v>0</v>
      </c>
      <c r="AW278" s="1656">
        <f t="shared" si="282"/>
        <v>0</v>
      </c>
      <c r="AX278" s="1656">
        <f t="shared" si="282"/>
        <v>0</v>
      </c>
      <c r="AY278" s="1656">
        <f t="shared" si="282"/>
        <v>23801.17</v>
      </c>
      <c r="AZ278" s="1656">
        <f t="shared" si="282"/>
        <v>23801.17</v>
      </c>
      <c r="BA278" s="1656">
        <f t="shared" si="282"/>
        <v>0</v>
      </c>
      <c r="BB278" s="1656">
        <f t="shared" si="282"/>
        <v>0</v>
      </c>
      <c r="BC278" s="1656">
        <f t="shared" si="282"/>
        <v>0</v>
      </c>
      <c r="BD278" s="1656">
        <f t="shared" si="282"/>
        <v>0</v>
      </c>
      <c r="BE278" s="1656">
        <f t="shared" si="282"/>
        <v>0</v>
      </c>
      <c r="BF278" s="1656">
        <f t="shared" si="282"/>
        <v>0</v>
      </c>
      <c r="BG278" s="3668">
        <f t="shared" si="282"/>
        <v>17985</v>
      </c>
      <c r="BH278" s="1655">
        <f>'PL 3 PB DATP'!H66</f>
        <v>17985</v>
      </c>
      <c r="BI278" s="1655">
        <f>SUM(BI879:BI909)</f>
        <v>10240</v>
      </c>
      <c r="BJ278" s="1658"/>
      <c r="BK278" s="1658"/>
      <c r="BL278" s="1658"/>
      <c r="BM278" s="1669"/>
      <c r="BN278" s="1669"/>
      <c r="BO278" s="1658"/>
      <c r="BP278" s="1659"/>
      <c r="BQ278" s="1370">
        <v>17985</v>
      </c>
      <c r="BR278" s="3170">
        <f>+BQ278-BG278</f>
        <v>0</v>
      </c>
      <c r="BS278" s="19"/>
      <c r="BT278" s="1370"/>
      <c r="BU278" s="1370"/>
      <c r="BV278" s="1370" t="s">
        <v>2498</v>
      </c>
      <c r="BW278" s="1370"/>
      <c r="BX278" s="1660">
        <f>BH278-BG278</f>
        <v>0</v>
      </c>
      <c r="BY278" s="53"/>
    </row>
    <row r="279" spans="1:81" s="28" customFormat="1" ht="48.75" customHeight="1">
      <c r="A279" s="2195" t="s">
        <v>73</v>
      </c>
      <c r="B279" s="2133" t="s">
        <v>2422</v>
      </c>
      <c r="C279" s="1653"/>
      <c r="D279" s="1653"/>
      <c r="E279" s="1504"/>
      <c r="F279" s="1504"/>
      <c r="G279" s="1453">
        <f>SUM(G280:G281)</f>
        <v>6500</v>
      </c>
      <c r="H279" s="1453">
        <f t="shared" ref="H279:BG279" si="283">SUM(H280:H281)</f>
        <v>6500</v>
      </c>
      <c r="I279" s="1655">
        <f t="shared" si="283"/>
        <v>0</v>
      </c>
      <c r="J279" s="1655">
        <f t="shared" si="283"/>
        <v>0</v>
      </c>
      <c r="K279" s="1655">
        <f t="shared" si="283"/>
        <v>6500</v>
      </c>
      <c r="L279" s="1655">
        <f t="shared" si="283"/>
        <v>6500</v>
      </c>
      <c r="M279" s="1655">
        <f t="shared" si="283"/>
        <v>3737</v>
      </c>
      <c r="N279" s="1655">
        <f t="shared" si="283"/>
        <v>1170</v>
      </c>
      <c r="O279" s="1655">
        <f t="shared" si="283"/>
        <v>0</v>
      </c>
      <c r="P279" s="1655">
        <f t="shared" si="283"/>
        <v>0</v>
      </c>
      <c r="Q279" s="1655">
        <f t="shared" si="283"/>
        <v>0</v>
      </c>
      <c r="R279" s="1655">
        <f t="shared" si="283"/>
        <v>0</v>
      </c>
      <c r="S279" s="1655">
        <f t="shared" si="283"/>
        <v>1302</v>
      </c>
      <c r="T279" s="1655">
        <f t="shared" si="283"/>
        <v>1302</v>
      </c>
      <c r="U279" s="1655">
        <f t="shared" si="283"/>
        <v>0</v>
      </c>
      <c r="V279" s="1655">
        <f t="shared" si="283"/>
        <v>0</v>
      </c>
      <c r="W279" s="1655"/>
      <c r="X279" s="1655"/>
      <c r="Y279" s="1655">
        <f t="shared" si="236"/>
        <v>1302</v>
      </c>
      <c r="Z279" s="1655">
        <f t="shared" si="283"/>
        <v>90.322000000000003</v>
      </c>
      <c r="AA279" s="1655">
        <f t="shared" si="283"/>
        <v>90.322000000000003</v>
      </c>
      <c r="AB279" s="1655">
        <f t="shared" si="283"/>
        <v>0</v>
      </c>
      <c r="AC279" s="1655">
        <f t="shared" si="283"/>
        <v>0</v>
      </c>
      <c r="AD279" s="1655">
        <f t="shared" si="283"/>
        <v>919.64599999999996</v>
      </c>
      <c r="AE279" s="1655">
        <f t="shared" si="283"/>
        <v>919.64599999999996</v>
      </c>
      <c r="AF279" s="1655">
        <f t="shared" si="283"/>
        <v>0</v>
      </c>
      <c r="AG279" s="1655">
        <f t="shared" si="283"/>
        <v>0</v>
      </c>
      <c r="AH279" s="1655">
        <f t="shared" si="283"/>
        <v>0</v>
      </c>
      <c r="AI279" s="1655">
        <f t="shared" si="283"/>
        <v>0</v>
      </c>
      <c r="AJ279" s="1655">
        <f t="shared" si="283"/>
        <v>0</v>
      </c>
      <c r="AK279" s="1655">
        <f t="shared" si="283"/>
        <v>0</v>
      </c>
      <c r="AL279" s="1655">
        <f t="shared" si="283"/>
        <v>1302</v>
      </c>
      <c r="AM279" s="1655">
        <f t="shared" si="283"/>
        <v>1302</v>
      </c>
      <c r="AN279" s="1655">
        <f t="shared" si="283"/>
        <v>0</v>
      </c>
      <c r="AO279" s="1655">
        <f t="shared" si="283"/>
        <v>0</v>
      </c>
      <c r="AP279" s="1453">
        <f t="shared" si="283"/>
        <v>4140.66</v>
      </c>
      <c r="AQ279" s="1453">
        <f t="shared" si="283"/>
        <v>4140.66</v>
      </c>
      <c r="AR279" s="1656">
        <f t="shared" si="283"/>
        <v>0</v>
      </c>
      <c r="AS279" s="1656">
        <f t="shared" si="283"/>
        <v>0</v>
      </c>
      <c r="AT279" s="1656">
        <f t="shared" si="283"/>
        <v>2495.17</v>
      </c>
      <c r="AU279" s="1656">
        <f t="shared" si="283"/>
        <v>2495.17</v>
      </c>
      <c r="AV279" s="1656">
        <f t="shared" si="283"/>
        <v>0</v>
      </c>
      <c r="AW279" s="1656">
        <f t="shared" si="283"/>
        <v>0</v>
      </c>
      <c r="AX279" s="1656">
        <f t="shared" si="283"/>
        <v>0</v>
      </c>
      <c r="AY279" s="1656">
        <f t="shared" si="283"/>
        <v>2495.17</v>
      </c>
      <c r="AZ279" s="1656">
        <f t="shared" si="283"/>
        <v>2495.17</v>
      </c>
      <c r="BA279" s="1656">
        <f t="shared" si="283"/>
        <v>0</v>
      </c>
      <c r="BB279" s="1656">
        <f t="shared" si="283"/>
        <v>0</v>
      </c>
      <c r="BC279" s="1656">
        <f t="shared" si="283"/>
        <v>0</v>
      </c>
      <c r="BD279" s="1656">
        <f t="shared" si="283"/>
        <v>0</v>
      </c>
      <c r="BE279" s="1656">
        <f t="shared" si="283"/>
        <v>0</v>
      </c>
      <c r="BF279" s="1656">
        <f t="shared" si="283"/>
        <v>0</v>
      </c>
      <c r="BG279" s="3668">
        <f t="shared" si="283"/>
        <v>2495</v>
      </c>
      <c r="BH279" s="1655"/>
      <c r="BI279" s="1655"/>
      <c r="BJ279" s="1691"/>
      <c r="BK279" s="1691"/>
      <c r="BL279" s="1691"/>
      <c r="BM279" s="1692">
        <f t="shared" ref="BM279:BM302" si="284">(BG279+AQ279)/H279*100</f>
        <v>102.08707692307692</v>
      </c>
      <c r="BN279" s="1692">
        <f t="shared" si="280"/>
        <v>99.993186836969016</v>
      </c>
      <c r="BO279" s="1691"/>
      <c r="BP279" s="1693"/>
      <c r="BQ279" s="1369"/>
      <c r="BR279" s="1369"/>
      <c r="BS279" s="1617"/>
      <c r="BT279" s="1369"/>
      <c r="BU279" s="1369"/>
      <c r="BV279" s="1369" t="s">
        <v>2498</v>
      </c>
      <c r="BW279" s="1369"/>
      <c r="BX279" s="1660"/>
      <c r="BY279" s="53"/>
    </row>
    <row r="280" spans="1:81" s="2355" customFormat="1">
      <c r="A280" s="2961">
        <v>1</v>
      </c>
      <c r="B280" s="2959" t="s">
        <v>2210</v>
      </c>
      <c r="C280" s="1674" t="s">
        <v>2076</v>
      </c>
      <c r="D280" s="3110" t="s">
        <v>2211</v>
      </c>
      <c r="E280" s="3510" t="s">
        <v>305</v>
      </c>
      <c r="F280" s="3456" t="s">
        <v>2212</v>
      </c>
      <c r="G280" s="1403">
        <f t="shared" ref="G280:G301" si="285">+H280+I280+J280</f>
        <v>5000</v>
      </c>
      <c r="H280" s="1403">
        <v>5000</v>
      </c>
      <c r="I280" s="1667"/>
      <c r="J280" s="1667"/>
      <c r="K280" s="1667">
        <f t="shared" ref="K280:K301" si="286">+L280</f>
        <v>5000</v>
      </c>
      <c r="L280" s="1667">
        <v>5000</v>
      </c>
      <c r="M280" s="1667">
        <f>1567+870</f>
        <v>2437</v>
      </c>
      <c r="N280" s="1667">
        <v>870</v>
      </c>
      <c r="O280" s="1667">
        <f>+P280+Q280+R280</f>
        <v>0</v>
      </c>
      <c r="P280" s="1667"/>
      <c r="Q280" s="1667"/>
      <c r="R280" s="1667"/>
      <c r="S280" s="1667">
        <f t="shared" si="272"/>
        <v>1002</v>
      </c>
      <c r="T280" s="1667">
        <v>1002</v>
      </c>
      <c r="U280" s="1667"/>
      <c r="V280" s="1667"/>
      <c r="W280" s="1667"/>
      <c r="X280" s="1667"/>
      <c r="Y280" s="1667">
        <f t="shared" si="236"/>
        <v>1002</v>
      </c>
      <c r="Z280" s="1667">
        <f t="shared" si="273"/>
        <v>90.322000000000003</v>
      </c>
      <c r="AA280" s="1667">
        <v>90.322000000000003</v>
      </c>
      <c r="AB280" s="1667"/>
      <c r="AC280" s="1667"/>
      <c r="AD280" s="1667">
        <f t="shared" si="274"/>
        <v>870</v>
      </c>
      <c r="AE280" s="1667">
        <v>870</v>
      </c>
      <c r="AF280" s="1667"/>
      <c r="AG280" s="1667"/>
      <c r="AH280" s="1667">
        <f t="shared" si="275"/>
        <v>0</v>
      </c>
      <c r="AI280" s="1667"/>
      <c r="AJ280" s="1667"/>
      <c r="AK280" s="1667"/>
      <c r="AL280" s="1667">
        <f t="shared" si="276"/>
        <v>1002</v>
      </c>
      <c r="AM280" s="1667">
        <v>1002</v>
      </c>
      <c r="AN280" s="1667"/>
      <c r="AO280" s="1667"/>
      <c r="AP280" s="1403">
        <f t="shared" si="277"/>
        <v>2569</v>
      </c>
      <c r="AQ280" s="1403">
        <f>1567+1002</f>
        <v>2569</v>
      </c>
      <c r="AR280" s="1666"/>
      <c r="AS280" s="1666"/>
      <c r="AT280" s="1666">
        <f t="shared" si="278"/>
        <v>2431</v>
      </c>
      <c r="AU280" s="1666">
        <f>5000-AQ280</f>
        <v>2431</v>
      </c>
      <c r="AV280" s="1666"/>
      <c r="AW280" s="1666"/>
      <c r="AX280" s="1666"/>
      <c r="AY280" s="1666">
        <f t="shared" si="279"/>
        <v>2431</v>
      </c>
      <c r="AZ280" s="1666">
        <v>2431</v>
      </c>
      <c r="BA280" s="1666"/>
      <c r="BB280" s="1666"/>
      <c r="BC280" s="1666"/>
      <c r="BD280" s="1666"/>
      <c r="BE280" s="1666"/>
      <c r="BF280" s="1666"/>
      <c r="BG280" s="3669">
        <v>2431</v>
      </c>
      <c r="BH280" s="1667"/>
      <c r="BI280" s="1667">
        <f t="shared" si="265"/>
        <v>1567</v>
      </c>
      <c r="BJ280" s="1658">
        <v>2022</v>
      </c>
      <c r="BK280" s="1658" t="s">
        <v>2324</v>
      </c>
      <c r="BL280" s="1658" t="s">
        <v>2327</v>
      </c>
      <c r="BM280" s="1669">
        <f t="shared" si="284"/>
        <v>100</v>
      </c>
      <c r="BN280" s="1669">
        <f t="shared" si="280"/>
        <v>100</v>
      </c>
      <c r="BO280" s="1658" t="s">
        <v>40</v>
      </c>
      <c r="BP280" s="3098"/>
      <c r="BQ280" s="3008"/>
      <c r="BR280" s="3008"/>
      <c r="BS280" s="1591"/>
      <c r="BT280" s="3008"/>
      <c r="BU280" s="3008"/>
      <c r="BV280" s="1370" t="s">
        <v>2498</v>
      </c>
      <c r="BW280" s="3008"/>
      <c r="BX280" s="3009"/>
      <c r="BY280" s="50"/>
      <c r="BZ280" s="224"/>
      <c r="CA280" s="224"/>
      <c r="CB280" s="224"/>
      <c r="CC280" s="224"/>
    </row>
    <row r="281" spans="1:81" s="2355" customFormat="1" ht="39.75" customHeight="1">
      <c r="A281" s="2961">
        <v>2</v>
      </c>
      <c r="B281" s="3100" t="s">
        <v>2229</v>
      </c>
      <c r="C281" s="3111" t="s">
        <v>2073</v>
      </c>
      <c r="D281" s="1645" t="s">
        <v>2230</v>
      </c>
      <c r="E281" s="3510" t="s">
        <v>305</v>
      </c>
      <c r="F281" s="3521" t="s">
        <v>2231</v>
      </c>
      <c r="G281" s="1403">
        <f t="shared" si="285"/>
        <v>1500</v>
      </c>
      <c r="H281" s="1403">
        <v>1500</v>
      </c>
      <c r="I281" s="1667"/>
      <c r="J281" s="1667"/>
      <c r="K281" s="1667">
        <f t="shared" si="286"/>
        <v>1500</v>
      </c>
      <c r="L281" s="1667">
        <v>1500</v>
      </c>
      <c r="M281" s="1667">
        <v>1300</v>
      </c>
      <c r="N281" s="1667">
        <v>300</v>
      </c>
      <c r="O281" s="1667"/>
      <c r="P281" s="1667"/>
      <c r="Q281" s="1667"/>
      <c r="R281" s="1667"/>
      <c r="S281" s="1667">
        <f t="shared" si="272"/>
        <v>300</v>
      </c>
      <c r="T281" s="1667">
        <v>300</v>
      </c>
      <c r="U281" s="1667"/>
      <c r="V281" s="1667"/>
      <c r="W281" s="1667"/>
      <c r="X281" s="1667">
        <v>135.83000000000001</v>
      </c>
      <c r="Y281" s="1667">
        <f t="shared" si="236"/>
        <v>435.83000000000004</v>
      </c>
      <c r="Z281" s="1667">
        <f t="shared" si="273"/>
        <v>0</v>
      </c>
      <c r="AA281" s="1667"/>
      <c r="AB281" s="1667"/>
      <c r="AC281" s="1667"/>
      <c r="AD281" s="1667">
        <f t="shared" si="274"/>
        <v>49.646000000000001</v>
      </c>
      <c r="AE281" s="1667">
        <v>49.646000000000001</v>
      </c>
      <c r="AF281" s="1667"/>
      <c r="AG281" s="1667"/>
      <c r="AH281" s="1667">
        <f t="shared" si="275"/>
        <v>0</v>
      </c>
      <c r="AI281" s="1667"/>
      <c r="AJ281" s="1667"/>
      <c r="AK281" s="1667"/>
      <c r="AL281" s="1667">
        <f t="shared" si="276"/>
        <v>300</v>
      </c>
      <c r="AM281" s="1667">
        <v>300</v>
      </c>
      <c r="AN281" s="1667"/>
      <c r="AO281" s="1667"/>
      <c r="AP281" s="1403">
        <f t="shared" si="277"/>
        <v>1571.6599999999999</v>
      </c>
      <c r="AQ281" s="1403">
        <f>1435.83+X281</f>
        <v>1571.6599999999999</v>
      </c>
      <c r="AR281" s="1666"/>
      <c r="AS281" s="1666"/>
      <c r="AT281" s="1666">
        <v>64.170000000000073</v>
      </c>
      <c r="AU281" s="1666">
        <v>64.170000000000073</v>
      </c>
      <c r="AV281" s="1666"/>
      <c r="AW281" s="1666"/>
      <c r="AX281" s="1666"/>
      <c r="AY281" s="1666">
        <v>64.170000000000073</v>
      </c>
      <c r="AZ281" s="1666">
        <v>64.170000000000073</v>
      </c>
      <c r="BA281" s="1666"/>
      <c r="BB281" s="1666"/>
      <c r="BC281" s="1666"/>
      <c r="BD281" s="1666"/>
      <c r="BE281" s="1666"/>
      <c r="BF281" s="1666"/>
      <c r="BG281" s="3669">
        <v>64</v>
      </c>
      <c r="BH281" s="1667"/>
      <c r="BI281" s="1667">
        <f t="shared" si="265"/>
        <v>1271.6599999999999</v>
      </c>
      <c r="BJ281" s="1658">
        <v>2022</v>
      </c>
      <c r="BK281" s="1658" t="s">
        <v>2324</v>
      </c>
      <c r="BL281" s="1658" t="s">
        <v>2327</v>
      </c>
      <c r="BM281" s="1669">
        <f t="shared" si="284"/>
        <v>109.04399999999998</v>
      </c>
      <c r="BN281" s="1669">
        <f t="shared" si="280"/>
        <v>99.735078697210426</v>
      </c>
      <c r="BO281" s="1658" t="s">
        <v>40</v>
      </c>
      <c r="BP281" s="2957"/>
      <c r="BQ281" s="2958"/>
      <c r="BR281" s="2958"/>
      <c r="BS281" s="19"/>
      <c r="BT281" s="2958"/>
      <c r="BU281" s="2958"/>
      <c r="BV281" s="1370" t="s">
        <v>2498</v>
      </c>
      <c r="BW281" s="2958"/>
      <c r="BX281" s="2954"/>
      <c r="BY281" s="50"/>
      <c r="BZ281" s="224"/>
      <c r="CA281" s="224"/>
      <c r="CB281" s="224"/>
      <c r="CC281" s="224"/>
    </row>
    <row r="282" spans="1:81" s="809" customFormat="1" ht="30.75" customHeight="1">
      <c r="A282" s="2197" t="s">
        <v>74</v>
      </c>
      <c r="B282" s="3101" t="s">
        <v>2420</v>
      </c>
      <c r="C282" s="3112"/>
      <c r="D282" s="1688"/>
      <c r="E282" s="3522"/>
      <c r="F282" s="3523"/>
      <c r="G282" s="1453">
        <f>SUM(G283:G301)</f>
        <v>34596</v>
      </c>
      <c r="H282" s="1453">
        <f t="shared" ref="H282:BG282" si="287">SUM(H283:H301)</f>
        <v>34596</v>
      </c>
      <c r="I282" s="1655">
        <f t="shared" si="287"/>
        <v>0</v>
      </c>
      <c r="J282" s="1655">
        <f t="shared" si="287"/>
        <v>0</v>
      </c>
      <c r="K282" s="1655">
        <f t="shared" si="287"/>
        <v>34596</v>
      </c>
      <c r="L282" s="1655">
        <f t="shared" si="287"/>
        <v>34596</v>
      </c>
      <c r="M282" s="1655">
        <f t="shared" si="287"/>
        <v>6635</v>
      </c>
      <c r="N282" s="1655">
        <f t="shared" si="287"/>
        <v>6635</v>
      </c>
      <c r="O282" s="1655">
        <f t="shared" si="287"/>
        <v>0</v>
      </c>
      <c r="P282" s="1655">
        <f t="shared" si="287"/>
        <v>0</v>
      </c>
      <c r="Q282" s="1655">
        <f t="shared" si="287"/>
        <v>0</v>
      </c>
      <c r="R282" s="1655">
        <f t="shared" si="287"/>
        <v>0</v>
      </c>
      <c r="S282" s="1655">
        <f t="shared" si="287"/>
        <v>13290</v>
      </c>
      <c r="T282" s="1655">
        <f t="shared" si="287"/>
        <v>13290</v>
      </c>
      <c r="U282" s="1655">
        <f t="shared" si="287"/>
        <v>0</v>
      </c>
      <c r="V282" s="1655">
        <f t="shared" si="287"/>
        <v>0</v>
      </c>
      <c r="W282" s="1655"/>
      <c r="X282" s="1655"/>
      <c r="Y282" s="1655">
        <f t="shared" si="236"/>
        <v>13290</v>
      </c>
      <c r="Z282" s="1655">
        <f t="shared" si="287"/>
        <v>0</v>
      </c>
      <c r="AA282" s="1655">
        <f t="shared" si="287"/>
        <v>0</v>
      </c>
      <c r="AB282" s="1655">
        <f t="shared" si="287"/>
        <v>0</v>
      </c>
      <c r="AC282" s="1655">
        <f t="shared" si="287"/>
        <v>0</v>
      </c>
      <c r="AD282" s="1655">
        <f t="shared" si="287"/>
        <v>11240.99</v>
      </c>
      <c r="AE282" s="1655">
        <f t="shared" si="287"/>
        <v>11240.99</v>
      </c>
      <c r="AF282" s="1655">
        <f t="shared" si="287"/>
        <v>0</v>
      </c>
      <c r="AG282" s="1655">
        <f t="shared" si="287"/>
        <v>0</v>
      </c>
      <c r="AH282" s="1655">
        <f t="shared" si="287"/>
        <v>0</v>
      </c>
      <c r="AI282" s="1655">
        <f t="shared" si="287"/>
        <v>0</v>
      </c>
      <c r="AJ282" s="1655">
        <f t="shared" si="287"/>
        <v>0</v>
      </c>
      <c r="AK282" s="1655">
        <f t="shared" si="287"/>
        <v>0</v>
      </c>
      <c r="AL282" s="1655">
        <f t="shared" si="287"/>
        <v>13290</v>
      </c>
      <c r="AM282" s="1655">
        <f t="shared" si="287"/>
        <v>13290</v>
      </c>
      <c r="AN282" s="1655">
        <f t="shared" si="287"/>
        <v>0</v>
      </c>
      <c r="AO282" s="1655">
        <f t="shared" si="287"/>
        <v>0</v>
      </c>
      <c r="AP282" s="1453">
        <f t="shared" si="287"/>
        <v>13290</v>
      </c>
      <c r="AQ282" s="1453">
        <f t="shared" si="287"/>
        <v>13290</v>
      </c>
      <c r="AR282" s="1656">
        <f t="shared" si="287"/>
        <v>0</v>
      </c>
      <c r="AS282" s="1656">
        <f t="shared" si="287"/>
        <v>0</v>
      </c>
      <c r="AT282" s="1656">
        <f t="shared" si="287"/>
        <v>21306</v>
      </c>
      <c r="AU282" s="1656">
        <f t="shared" si="287"/>
        <v>21306</v>
      </c>
      <c r="AV282" s="1656">
        <f t="shared" si="287"/>
        <v>0</v>
      </c>
      <c r="AW282" s="1656">
        <f t="shared" si="287"/>
        <v>0</v>
      </c>
      <c r="AX282" s="1656">
        <f t="shared" si="287"/>
        <v>0</v>
      </c>
      <c r="AY282" s="1656">
        <f t="shared" si="287"/>
        <v>21306</v>
      </c>
      <c r="AZ282" s="1656">
        <f t="shared" si="287"/>
        <v>21306</v>
      </c>
      <c r="BA282" s="1656">
        <f t="shared" si="287"/>
        <v>0</v>
      </c>
      <c r="BB282" s="1656">
        <f t="shared" si="287"/>
        <v>0</v>
      </c>
      <c r="BC282" s="1656">
        <f t="shared" si="287"/>
        <v>0</v>
      </c>
      <c r="BD282" s="1656">
        <f t="shared" si="287"/>
        <v>0</v>
      </c>
      <c r="BE282" s="1656">
        <f t="shared" si="287"/>
        <v>0</v>
      </c>
      <c r="BF282" s="1656">
        <f t="shared" si="287"/>
        <v>0</v>
      </c>
      <c r="BG282" s="3668">
        <f t="shared" si="287"/>
        <v>15490</v>
      </c>
      <c r="BH282" s="1655"/>
      <c r="BI282" s="1655"/>
      <c r="BJ282" s="1691"/>
      <c r="BK282" s="1691"/>
      <c r="BL282" s="1691"/>
      <c r="BM282" s="1692">
        <f t="shared" si="284"/>
        <v>83.188807954676847</v>
      </c>
      <c r="BN282" s="1692">
        <f t="shared" si="280"/>
        <v>72.702525110297572</v>
      </c>
      <c r="BO282" s="1691"/>
      <c r="BP282" s="1943"/>
      <c r="BQ282" s="2904"/>
      <c r="BR282" s="2904"/>
      <c r="BS282" s="1617"/>
      <c r="BT282" s="2904"/>
      <c r="BU282" s="2904"/>
      <c r="BV282" s="1370" t="s">
        <v>2498</v>
      </c>
      <c r="BW282" s="2904"/>
      <c r="BX282" s="1660">
        <v>15354</v>
      </c>
      <c r="BY282" s="1905">
        <f>(BX282+AQ282)/H282</f>
        <v>0.82795698924731187</v>
      </c>
      <c r="BZ282" s="809">
        <f>BX282-BG282</f>
        <v>-136</v>
      </c>
    </row>
    <row r="283" spans="1:81" s="2364" customFormat="1" ht="42" customHeight="1">
      <c r="A283" s="2961" t="s">
        <v>46</v>
      </c>
      <c r="B283" s="3100" t="s">
        <v>2242</v>
      </c>
      <c r="C283" s="3113" t="s">
        <v>2101</v>
      </c>
      <c r="D283" s="1674"/>
      <c r="E283" s="3524" t="s">
        <v>206</v>
      </c>
      <c r="F283" s="3521" t="s">
        <v>2243</v>
      </c>
      <c r="G283" s="1403">
        <f t="shared" si="285"/>
        <v>850</v>
      </c>
      <c r="H283" s="3525">
        <v>850</v>
      </c>
      <c r="I283" s="1667"/>
      <c r="J283" s="1667"/>
      <c r="K283" s="1667">
        <f t="shared" si="286"/>
        <v>850</v>
      </c>
      <c r="L283" s="1875">
        <v>850</v>
      </c>
      <c r="M283" s="3114">
        <v>300</v>
      </c>
      <c r="N283" s="3114">
        <v>300</v>
      </c>
      <c r="O283" s="1667"/>
      <c r="P283" s="1667"/>
      <c r="Q283" s="1667"/>
      <c r="R283" s="1667"/>
      <c r="S283" s="1667">
        <f t="shared" si="272"/>
        <v>350</v>
      </c>
      <c r="T283" s="3083">
        <v>350</v>
      </c>
      <c r="U283" s="1667"/>
      <c r="V283" s="1667"/>
      <c r="W283" s="1667"/>
      <c r="X283" s="1667"/>
      <c r="Y283" s="1667">
        <f t="shared" si="236"/>
        <v>350</v>
      </c>
      <c r="Z283" s="1667">
        <f t="shared" si="273"/>
        <v>0</v>
      </c>
      <c r="AA283" s="1667"/>
      <c r="AB283" s="1667"/>
      <c r="AC283" s="1667"/>
      <c r="AD283" s="1667">
        <f t="shared" si="274"/>
        <v>295.26499999999999</v>
      </c>
      <c r="AE283" s="3082">
        <v>295.26499999999999</v>
      </c>
      <c r="AF283" s="1667"/>
      <c r="AG283" s="1667"/>
      <c r="AH283" s="1667">
        <f t="shared" si="275"/>
        <v>0</v>
      </c>
      <c r="AI283" s="1667"/>
      <c r="AJ283" s="1667"/>
      <c r="AK283" s="1667"/>
      <c r="AL283" s="1667">
        <f t="shared" si="276"/>
        <v>350</v>
      </c>
      <c r="AM283" s="3083">
        <v>350</v>
      </c>
      <c r="AN283" s="1667"/>
      <c r="AO283" s="1667"/>
      <c r="AP283" s="1403">
        <f t="shared" si="277"/>
        <v>350</v>
      </c>
      <c r="AQ283" s="3645">
        <v>350</v>
      </c>
      <c r="AR283" s="1666"/>
      <c r="AS283" s="1666"/>
      <c r="AT283" s="1666">
        <f t="shared" si="278"/>
        <v>500</v>
      </c>
      <c r="AU283" s="1666">
        <f>+L283-AQ283</f>
        <v>500</v>
      </c>
      <c r="AV283" s="1666"/>
      <c r="AW283" s="1666"/>
      <c r="AX283" s="1666"/>
      <c r="AY283" s="1666">
        <f t="shared" si="279"/>
        <v>500</v>
      </c>
      <c r="AZ283" s="1666">
        <v>500</v>
      </c>
      <c r="BA283" s="1666"/>
      <c r="BB283" s="1666"/>
      <c r="BC283" s="1666"/>
      <c r="BD283" s="1666"/>
      <c r="BE283" s="1666"/>
      <c r="BF283" s="1666"/>
      <c r="BG283" s="3669">
        <v>360</v>
      </c>
      <c r="BH283" s="1667"/>
      <c r="BI283" s="1667">
        <f t="shared" si="265"/>
        <v>0</v>
      </c>
      <c r="BJ283" s="1658">
        <v>2023</v>
      </c>
      <c r="BK283" s="1658" t="s">
        <v>2324</v>
      </c>
      <c r="BL283" s="1658" t="s">
        <v>2327</v>
      </c>
      <c r="BM283" s="1669">
        <f>(BG283+AQ283)/H283*100</f>
        <v>83.529411764705884</v>
      </c>
      <c r="BN283" s="1669">
        <f>BG283/AU283*100</f>
        <v>72</v>
      </c>
      <c r="BO283" s="1658" t="s">
        <v>40</v>
      </c>
      <c r="BP283" s="2957"/>
      <c r="BQ283" s="2958"/>
      <c r="BR283" s="2958"/>
      <c r="BS283" s="19"/>
      <c r="BT283" s="2958"/>
      <c r="BU283" s="2958"/>
      <c r="BV283" s="1370" t="s">
        <v>2498</v>
      </c>
      <c r="BW283" s="2958"/>
      <c r="BX283" s="2954">
        <f>H283*$BY$282</f>
        <v>703.76344086021504</v>
      </c>
      <c r="BY283" s="53">
        <f>BX283-AQ283</f>
        <v>353.76344086021504</v>
      </c>
      <c r="BZ283" s="503"/>
      <c r="CA283" s="503"/>
      <c r="CB283" s="503"/>
      <c r="CC283" s="503"/>
    </row>
    <row r="284" spans="1:81" s="2363" customFormat="1" ht="42" customHeight="1">
      <c r="A284" s="2961">
        <v>2</v>
      </c>
      <c r="B284" s="3100" t="s">
        <v>2244</v>
      </c>
      <c r="C284" s="3113" t="s">
        <v>2101</v>
      </c>
      <c r="D284" s="1674"/>
      <c r="E284" s="3524" t="s">
        <v>206</v>
      </c>
      <c r="F284" s="3521" t="s">
        <v>2245</v>
      </c>
      <c r="G284" s="1403">
        <f t="shared" si="285"/>
        <v>1341</v>
      </c>
      <c r="H284" s="3525">
        <v>1341</v>
      </c>
      <c r="I284" s="1667"/>
      <c r="J284" s="1667"/>
      <c r="K284" s="1667">
        <f t="shared" si="286"/>
        <v>1341</v>
      </c>
      <c r="L284" s="1875">
        <v>1341</v>
      </c>
      <c r="M284" s="3114">
        <v>380</v>
      </c>
      <c r="N284" s="3114">
        <v>380</v>
      </c>
      <c r="O284" s="1667"/>
      <c r="P284" s="1667"/>
      <c r="Q284" s="1667"/>
      <c r="R284" s="1667"/>
      <c r="S284" s="1667">
        <f t="shared" si="272"/>
        <v>500</v>
      </c>
      <c r="T284" s="3083">
        <v>500</v>
      </c>
      <c r="U284" s="1667"/>
      <c r="V284" s="1667"/>
      <c r="W284" s="1667"/>
      <c r="X284" s="1667"/>
      <c r="Y284" s="1667">
        <f t="shared" si="236"/>
        <v>500</v>
      </c>
      <c r="Z284" s="1667">
        <f t="shared" si="273"/>
        <v>0</v>
      </c>
      <c r="AA284" s="1667"/>
      <c r="AB284" s="1667"/>
      <c r="AC284" s="1667"/>
      <c r="AD284" s="1667">
        <f t="shared" si="274"/>
        <v>410.65499999999997</v>
      </c>
      <c r="AE284" s="3082">
        <v>410.65499999999997</v>
      </c>
      <c r="AF284" s="1667"/>
      <c r="AG284" s="1667"/>
      <c r="AH284" s="1667">
        <f t="shared" si="275"/>
        <v>0</v>
      </c>
      <c r="AI284" s="1667"/>
      <c r="AJ284" s="1667"/>
      <c r="AK284" s="1667"/>
      <c r="AL284" s="1667">
        <f t="shared" si="276"/>
        <v>500</v>
      </c>
      <c r="AM284" s="3083">
        <v>500</v>
      </c>
      <c r="AN284" s="1667"/>
      <c r="AO284" s="1667"/>
      <c r="AP284" s="1403">
        <f t="shared" si="277"/>
        <v>500</v>
      </c>
      <c r="AQ284" s="3645">
        <v>500</v>
      </c>
      <c r="AR284" s="1666"/>
      <c r="AS284" s="1666"/>
      <c r="AT284" s="1666">
        <f t="shared" si="278"/>
        <v>841</v>
      </c>
      <c r="AU284" s="1666">
        <f t="shared" ref="AU284:AU301" si="288">+L284-AQ284</f>
        <v>841</v>
      </c>
      <c r="AV284" s="1666"/>
      <c r="AW284" s="1666"/>
      <c r="AX284" s="1666"/>
      <c r="AY284" s="1666">
        <f t="shared" si="279"/>
        <v>841</v>
      </c>
      <c r="AZ284" s="1666">
        <v>841</v>
      </c>
      <c r="BA284" s="1666"/>
      <c r="BB284" s="1666"/>
      <c r="BC284" s="1666"/>
      <c r="BD284" s="1666"/>
      <c r="BE284" s="1666"/>
      <c r="BF284" s="1666"/>
      <c r="BG284" s="3669">
        <v>621</v>
      </c>
      <c r="BH284" s="1667"/>
      <c r="BI284" s="1667">
        <f t="shared" si="265"/>
        <v>0</v>
      </c>
      <c r="BJ284" s="1658">
        <v>2023</v>
      </c>
      <c r="BK284" s="1658" t="s">
        <v>2324</v>
      </c>
      <c r="BL284" s="1658" t="s">
        <v>2327</v>
      </c>
      <c r="BM284" s="1669">
        <f t="shared" si="284"/>
        <v>83.594332587621182</v>
      </c>
      <c r="BN284" s="1669">
        <f t="shared" si="280"/>
        <v>73.84066587395958</v>
      </c>
      <c r="BO284" s="1658" t="s">
        <v>40</v>
      </c>
      <c r="BP284" s="2957"/>
      <c r="BQ284" s="2958"/>
      <c r="BR284" s="2958"/>
      <c r="BS284" s="19"/>
      <c r="BT284" s="2958"/>
      <c r="BU284" s="2958"/>
      <c r="BV284" s="1370" t="s">
        <v>2498</v>
      </c>
      <c r="BW284" s="2958"/>
      <c r="BX284" s="2954">
        <f t="shared" ref="BX284:BX301" si="289">H284*$BY$282</f>
        <v>1110.2903225806451</v>
      </c>
      <c r="BY284" s="53">
        <f t="shared" ref="BY284:BY301" si="290">BX284-AQ284</f>
        <v>610.29032258064512</v>
      </c>
      <c r="BZ284" s="501"/>
      <c r="CA284" s="501"/>
      <c r="CB284" s="501"/>
      <c r="CC284" s="501"/>
    </row>
    <row r="285" spans="1:81" s="2363" customFormat="1" ht="42" customHeight="1">
      <c r="A285" s="2961">
        <v>3</v>
      </c>
      <c r="B285" s="3100" t="s">
        <v>2246</v>
      </c>
      <c r="C285" s="3113" t="s">
        <v>2076</v>
      </c>
      <c r="D285" s="1674"/>
      <c r="E285" s="3524" t="s">
        <v>206</v>
      </c>
      <c r="F285" s="3521" t="s">
        <v>2247</v>
      </c>
      <c r="G285" s="1403">
        <f t="shared" si="285"/>
        <v>1800</v>
      </c>
      <c r="H285" s="3525">
        <v>1800</v>
      </c>
      <c r="I285" s="1667"/>
      <c r="J285" s="1667"/>
      <c r="K285" s="1667">
        <f t="shared" si="286"/>
        <v>1800</v>
      </c>
      <c r="L285" s="1875">
        <v>1800</v>
      </c>
      <c r="M285" s="3114">
        <v>490</v>
      </c>
      <c r="N285" s="3114">
        <v>490</v>
      </c>
      <c r="O285" s="1667"/>
      <c r="P285" s="1667"/>
      <c r="Q285" s="1667"/>
      <c r="R285" s="1667"/>
      <c r="S285" s="1667">
        <f t="shared" si="272"/>
        <v>630</v>
      </c>
      <c r="T285" s="3083">
        <v>630</v>
      </c>
      <c r="U285" s="1667"/>
      <c r="V285" s="1667"/>
      <c r="W285" s="1667"/>
      <c r="X285" s="1667"/>
      <c r="Y285" s="1667">
        <f t="shared" si="236"/>
        <v>630</v>
      </c>
      <c r="Z285" s="1667">
        <f t="shared" si="273"/>
        <v>0</v>
      </c>
      <c r="AA285" s="1667"/>
      <c r="AB285" s="1667"/>
      <c r="AC285" s="1667"/>
      <c r="AD285" s="1667">
        <f t="shared" si="274"/>
        <v>608.54300000000001</v>
      </c>
      <c r="AE285" s="3082">
        <v>608.54300000000001</v>
      </c>
      <c r="AF285" s="1667"/>
      <c r="AG285" s="1667"/>
      <c r="AH285" s="1667">
        <f t="shared" si="275"/>
        <v>0</v>
      </c>
      <c r="AI285" s="1667"/>
      <c r="AJ285" s="1667"/>
      <c r="AK285" s="1667"/>
      <c r="AL285" s="1667">
        <f t="shared" si="276"/>
        <v>630</v>
      </c>
      <c r="AM285" s="3083">
        <v>630</v>
      </c>
      <c r="AN285" s="1667"/>
      <c r="AO285" s="1667"/>
      <c r="AP285" s="1403">
        <f t="shared" si="277"/>
        <v>630</v>
      </c>
      <c r="AQ285" s="3645">
        <v>630</v>
      </c>
      <c r="AR285" s="1666"/>
      <c r="AS285" s="1666"/>
      <c r="AT285" s="1666">
        <f t="shared" si="278"/>
        <v>1170</v>
      </c>
      <c r="AU285" s="1666">
        <f t="shared" si="288"/>
        <v>1170</v>
      </c>
      <c r="AV285" s="1666"/>
      <c r="AW285" s="1666"/>
      <c r="AX285" s="1666"/>
      <c r="AY285" s="1666">
        <f t="shared" si="279"/>
        <v>1170</v>
      </c>
      <c r="AZ285" s="1666">
        <v>1170</v>
      </c>
      <c r="BA285" s="1666"/>
      <c r="BB285" s="1666"/>
      <c r="BC285" s="1666"/>
      <c r="BD285" s="1666"/>
      <c r="BE285" s="1666"/>
      <c r="BF285" s="1666"/>
      <c r="BG285" s="3669">
        <v>861</v>
      </c>
      <c r="BH285" s="1667"/>
      <c r="BI285" s="1667">
        <f t="shared" si="265"/>
        <v>0</v>
      </c>
      <c r="BJ285" s="1658">
        <v>2023</v>
      </c>
      <c r="BK285" s="1658" t="s">
        <v>2324</v>
      </c>
      <c r="BL285" s="1658" t="s">
        <v>2327</v>
      </c>
      <c r="BM285" s="1669">
        <f t="shared" si="284"/>
        <v>82.833333333333343</v>
      </c>
      <c r="BN285" s="1669">
        <f t="shared" si="280"/>
        <v>73.589743589743591</v>
      </c>
      <c r="BO285" s="1658" t="s">
        <v>40</v>
      </c>
      <c r="BP285" s="2957"/>
      <c r="BQ285" s="2958"/>
      <c r="BR285" s="2958"/>
      <c r="BS285" s="19"/>
      <c r="BT285" s="2958"/>
      <c r="BU285" s="2958"/>
      <c r="BV285" s="1370" t="s">
        <v>2498</v>
      </c>
      <c r="BW285" s="2958"/>
      <c r="BX285" s="2954">
        <f t="shared" si="289"/>
        <v>1490.3225806451615</v>
      </c>
      <c r="BY285" s="53">
        <f t="shared" si="290"/>
        <v>860.32258064516145</v>
      </c>
      <c r="BZ285" s="501"/>
      <c r="CA285" s="501"/>
      <c r="CB285" s="501"/>
      <c r="CC285" s="501"/>
    </row>
    <row r="286" spans="1:81" s="2363" customFormat="1" ht="42" customHeight="1">
      <c r="A286" s="2961">
        <v>4</v>
      </c>
      <c r="B286" s="3100" t="s">
        <v>2248</v>
      </c>
      <c r="C286" s="3113" t="s">
        <v>2076</v>
      </c>
      <c r="D286" s="1674"/>
      <c r="E286" s="3524" t="s">
        <v>206</v>
      </c>
      <c r="F286" s="3521" t="s">
        <v>2249</v>
      </c>
      <c r="G286" s="1403">
        <f t="shared" si="285"/>
        <v>1800</v>
      </c>
      <c r="H286" s="3525">
        <v>1800</v>
      </c>
      <c r="I286" s="1667"/>
      <c r="J286" s="1667"/>
      <c r="K286" s="1667">
        <f t="shared" si="286"/>
        <v>1800</v>
      </c>
      <c r="L286" s="1875">
        <v>1800</v>
      </c>
      <c r="M286" s="3114">
        <v>515</v>
      </c>
      <c r="N286" s="3114">
        <v>515</v>
      </c>
      <c r="O286" s="1667"/>
      <c r="P286" s="1667"/>
      <c r="Q286" s="1667"/>
      <c r="R286" s="1667"/>
      <c r="S286" s="1667">
        <f t="shared" si="272"/>
        <v>630</v>
      </c>
      <c r="T286" s="3083">
        <v>630</v>
      </c>
      <c r="U286" s="1667"/>
      <c r="V286" s="1667"/>
      <c r="W286" s="1667"/>
      <c r="X286" s="1667"/>
      <c r="Y286" s="1667">
        <f t="shared" si="236"/>
        <v>630</v>
      </c>
      <c r="Z286" s="1667">
        <f t="shared" si="273"/>
        <v>0</v>
      </c>
      <c r="AA286" s="1667"/>
      <c r="AB286" s="1667"/>
      <c r="AC286" s="1667"/>
      <c r="AD286" s="1667">
        <f t="shared" si="274"/>
        <v>599.61699999999996</v>
      </c>
      <c r="AE286" s="3082">
        <v>599.61699999999996</v>
      </c>
      <c r="AF286" s="1667"/>
      <c r="AG286" s="1667"/>
      <c r="AH286" s="1667">
        <f t="shared" si="275"/>
        <v>0</v>
      </c>
      <c r="AI286" s="1667"/>
      <c r="AJ286" s="1667"/>
      <c r="AK286" s="1667"/>
      <c r="AL286" s="1667">
        <f t="shared" si="276"/>
        <v>630</v>
      </c>
      <c r="AM286" s="3083">
        <v>630</v>
      </c>
      <c r="AN286" s="1667"/>
      <c r="AO286" s="1667"/>
      <c r="AP286" s="1403">
        <f t="shared" si="277"/>
        <v>630</v>
      </c>
      <c r="AQ286" s="3645">
        <v>630</v>
      </c>
      <c r="AR286" s="1666"/>
      <c r="AS286" s="1666"/>
      <c r="AT286" s="1666">
        <f t="shared" si="278"/>
        <v>1170</v>
      </c>
      <c r="AU286" s="1666">
        <f t="shared" si="288"/>
        <v>1170</v>
      </c>
      <c r="AV286" s="1666"/>
      <c r="AW286" s="1666"/>
      <c r="AX286" s="1666"/>
      <c r="AY286" s="1666">
        <f t="shared" si="279"/>
        <v>1170</v>
      </c>
      <c r="AZ286" s="1666">
        <v>1170</v>
      </c>
      <c r="BA286" s="1666"/>
      <c r="BB286" s="1666"/>
      <c r="BC286" s="1666"/>
      <c r="BD286" s="1666"/>
      <c r="BE286" s="1666"/>
      <c r="BF286" s="1666"/>
      <c r="BG286" s="3669">
        <v>861</v>
      </c>
      <c r="BH286" s="1667"/>
      <c r="BI286" s="1667">
        <f t="shared" si="265"/>
        <v>0</v>
      </c>
      <c r="BJ286" s="1658">
        <v>2023</v>
      </c>
      <c r="BK286" s="1658" t="s">
        <v>2324</v>
      </c>
      <c r="BL286" s="1658" t="s">
        <v>2327</v>
      </c>
      <c r="BM286" s="1669">
        <f t="shared" si="284"/>
        <v>82.833333333333343</v>
      </c>
      <c r="BN286" s="1669">
        <f t="shared" si="280"/>
        <v>73.589743589743591</v>
      </c>
      <c r="BO286" s="1658" t="s">
        <v>40</v>
      </c>
      <c r="BP286" s="2957"/>
      <c r="BQ286" s="2958"/>
      <c r="BR286" s="2958"/>
      <c r="BS286" s="19"/>
      <c r="BT286" s="2958"/>
      <c r="BU286" s="2958"/>
      <c r="BV286" s="1370" t="s">
        <v>2498</v>
      </c>
      <c r="BW286" s="2958"/>
      <c r="BX286" s="2954">
        <f t="shared" si="289"/>
        <v>1490.3225806451615</v>
      </c>
      <c r="BY286" s="53">
        <f t="shared" si="290"/>
        <v>860.32258064516145</v>
      </c>
      <c r="BZ286" s="501"/>
      <c r="CA286" s="501"/>
      <c r="CB286" s="501"/>
      <c r="CC286" s="501"/>
    </row>
    <row r="287" spans="1:81" s="2364" customFormat="1" ht="42" customHeight="1">
      <c r="A287" s="2961">
        <v>5</v>
      </c>
      <c r="B287" s="3100" t="s">
        <v>2250</v>
      </c>
      <c r="C287" s="3111" t="s">
        <v>2073</v>
      </c>
      <c r="D287" s="1674"/>
      <c r="E287" s="3524" t="s">
        <v>206</v>
      </c>
      <c r="F287" s="3521" t="s">
        <v>2251</v>
      </c>
      <c r="G287" s="1403">
        <f t="shared" si="285"/>
        <v>1500</v>
      </c>
      <c r="H287" s="3525">
        <v>1500</v>
      </c>
      <c r="I287" s="1667"/>
      <c r="J287" s="1667"/>
      <c r="K287" s="1667">
        <f t="shared" si="286"/>
        <v>1500</v>
      </c>
      <c r="L287" s="1875">
        <v>1500</v>
      </c>
      <c r="M287" s="3114">
        <v>430</v>
      </c>
      <c r="N287" s="3114">
        <v>430</v>
      </c>
      <c r="O287" s="1667"/>
      <c r="P287" s="1667"/>
      <c r="Q287" s="1667"/>
      <c r="R287" s="1667"/>
      <c r="S287" s="1667">
        <f t="shared" si="272"/>
        <v>600</v>
      </c>
      <c r="T287" s="3083">
        <v>600</v>
      </c>
      <c r="U287" s="1667"/>
      <c r="V287" s="1667"/>
      <c r="W287" s="1667"/>
      <c r="X287" s="1667"/>
      <c r="Y287" s="1667">
        <f t="shared" si="236"/>
        <v>600</v>
      </c>
      <c r="Z287" s="1667">
        <f t="shared" si="273"/>
        <v>0</v>
      </c>
      <c r="AA287" s="1667"/>
      <c r="AB287" s="1667"/>
      <c r="AC287" s="1667"/>
      <c r="AD287" s="1667">
        <f t="shared" si="274"/>
        <v>466.07799999999997</v>
      </c>
      <c r="AE287" s="3082">
        <v>466.07799999999997</v>
      </c>
      <c r="AF287" s="1667"/>
      <c r="AG287" s="1667"/>
      <c r="AH287" s="1667">
        <f t="shared" si="275"/>
        <v>0</v>
      </c>
      <c r="AI287" s="1667"/>
      <c r="AJ287" s="1667"/>
      <c r="AK287" s="1667"/>
      <c r="AL287" s="1667">
        <f t="shared" si="276"/>
        <v>600</v>
      </c>
      <c r="AM287" s="3083">
        <v>600</v>
      </c>
      <c r="AN287" s="1667"/>
      <c r="AO287" s="1667"/>
      <c r="AP287" s="1403">
        <f t="shared" si="277"/>
        <v>600</v>
      </c>
      <c r="AQ287" s="3645">
        <v>600</v>
      </c>
      <c r="AR287" s="1666"/>
      <c r="AS287" s="1666"/>
      <c r="AT287" s="1666">
        <f t="shared" si="278"/>
        <v>900</v>
      </c>
      <c r="AU287" s="1666">
        <f t="shared" si="288"/>
        <v>900</v>
      </c>
      <c r="AV287" s="1666"/>
      <c r="AW287" s="1666"/>
      <c r="AX287" s="1666"/>
      <c r="AY287" s="1666">
        <f t="shared" si="279"/>
        <v>900</v>
      </c>
      <c r="AZ287" s="1666">
        <v>900</v>
      </c>
      <c r="BA287" s="1666"/>
      <c r="BB287" s="1666"/>
      <c r="BC287" s="1666"/>
      <c r="BD287" s="1666"/>
      <c r="BE287" s="1666"/>
      <c r="BF287" s="1666"/>
      <c r="BG287" s="3669">
        <v>643</v>
      </c>
      <c r="BH287" s="1667"/>
      <c r="BI287" s="1667">
        <f t="shared" si="265"/>
        <v>0</v>
      </c>
      <c r="BJ287" s="1658">
        <v>2023</v>
      </c>
      <c r="BK287" s="1658" t="s">
        <v>2324</v>
      </c>
      <c r="BL287" s="1658" t="s">
        <v>2327</v>
      </c>
      <c r="BM287" s="1669">
        <f t="shared" si="284"/>
        <v>82.86666666666666</v>
      </c>
      <c r="BN287" s="1669">
        <f t="shared" si="280"/>
        <v>71.444444444444443</v>
      </c>
      <c r="BO287" s="1658" t="s">
        <v>40</v>
      </c>
      <c r="BP287" s="2957"/>
      <c r="BQ287" s="2958"/>
      <c r="BR287" s="2958"/>
      <c r="BS287" s="19"/>
      <c r="BT287" s="2958"/>
      <c r="BU287" s="2958"/>
      <c r="BV287" s="1370" t="s">
        <v>2498</v>
      </c>
      <c r="BW287" s="2958"/>
      <c r="BX287" s="2954">
        <f t="shared" si="289"/>
        <v>1241.9354838709678</v>
      </c>
      <c r="BY287" s="53">
        <f t="shared" si="290"/>
        <v>641.9354838709678</v>
      </c>
      <c r="BZ287" s="503"/>
      <c r="CA287" s="503"/>
      <c r="CB287" s="503"/>
      <c r="CC287" s="503"/>
    </row>
    <row r="288" spans="1:81" s="2364" customFormat="1" ht="42" customHeight="1">
      <c r="A288" s="2961">
        <v>6</v>
      </c>
      <c r="B288" s="3100" t="s">
        <v>2252</v>
      </c>
      <c r="C288" s="3111" t="s">
        <v>2073</v>
      </c>
      <c r="D288" s="1674"/>
      <c r="E288" s="3524" t="s">
        <v>206</v>
      </c>
      <c r="F288" s="3521" t="s">
        <v>2253</v>
      </c>
      <c r="G288" s="1403">
        <f t="shared" si="285"/>
        <v>1500</v>
      </c>
      <c r="H288" s="3525">
        <v>1500</v>
      </c>
      <c r="I288" s="1667"/>
      <c r="J288" s="1667"/>
      <c r="K288" s="1667">
        <f t="shared" si="286"/>
        <v>1500</v>
      </c>
      <c r="L288" s="1875">
        <v>1500</v>
      </c>
      <c r="M288" s="3114">
        <v>495</v>
      </c>
      <c r="N288" s="3114">
        <v>495</v>
      </c>
      <c r="O288" s="1667"/>
      <c r="P288" s="1667"/>
      <c r="Q288" s="1667"/>
      <c r="R288" s="1667"/>
      <c r="S288" s="1667">
        <f t="shared" si="272"/>
        <v>600</v>
      </c>
      <c r="T288" s="3083">
        <v>600</v>
      </c>
      <c r="U288" s="1667"/>
      <c r="V288" s="1667"/>
      <c r="W288" s="1667"/>
      <c r="X288" s="1667"/>
      <c r="Y288" s="1667">
        <f t="shared" si="236"/>
        <v>600</v>
      </c>
      <c r="Z288" s="1667">
        <f t="shared" si="273"/>
        <v>0</v>
      </c>
      <c r="AA288" s="1667"/>
      <c r="AB288" s="1667"/>
      <c r="AC288" s="1667"/>
      <c r="AD288" s="1667">
        <f t="shared" si="274"/>
        <v>456.58</v>
      </c>
      <c r="AE288" s="3082">
        <v>456.58</v>
      </c>
      <c r="AF288" s="1667"/>
      <c r="AG288" s="1667"/>
      <c r="AH288" s="1667">
        <f t="shared" si="275"/>
        <v>0</v>
      </c>
      <c r="AI288" s="1667"/>
      <c r="AJ288" s="1667"/>
      <c r="AK288" s="1667"/>
      <c r="AL288" s="1667">
        <f t="shared" si="276"/>
        <v>600</v>
      </c>
      <c r="AM288" s="3083">
        <v>600</v>
      </c>
      <c r="AN288" s="1667"/>
      <c r="AO288" s="1667"/>
      <c r="AP288" s="1403">
        <f t="shared" si="277"/>
        <v>600</v>
      </c>
      <c r="AQ288" s="3645">
        <v>600</v>
      </c>
      <c r="AR288" s="1666"/>
      <c r="AS288" s="1666"/>
      <c r="AT288" s="1666">
        <f t="shared" si="278"/>
        <v>900</v>
      </c>
      <c r="AU288" s="1666">
        <f t="shared" si="288"/>
        <v>900</v>
      </c>
      <c r="AV288" s="1666"/>
      <c r="AW288" s="1666"/>
      <c r="AX288" s="1666"/>
      <c r="AY288" s="1666">
        <f t="shared" si="279"/>
        <v>900</v>
      </c>
      <c r="AZ288" s="1666">
        <v>900</v>
      </c>
      <c r="BA288" s="1666"/>
      <c r="BB288" s="1666"/>
      <c r="BC288" s="1666"/>
      <c r="BD288" s="1666"/>
      <c r="BE288" s="1666"/>
      <c r="BF288" s="1666"/>
      <c r="BG288" s="3669">
        <v>643</v>
      </c>
      <c r="BH288" s="1667"/>
      <c r="BI288" s="1667">
        <f t="shared" si="265"/>
        <v>0</v>
      </c>
      <c r="BJ288" s="1658">
        <v>2023</v>
      </c>
      <c r="BK288" s="1658" t="s">
        <v>2324</v>
      </c>
      <c r="BL288" s="1658" t="s">
        <v>2327</v>
      </c>
      <c r="BM288" s="1669">
        <f t="shared" si="284"/>
        <v>82.86666666666666</v>
      </c>
      <c r="BN288" s="1669">
        <f t="shared" si="280"/>
        <v>71.444444444444443</v>
      </c>
      <c r="BO288" s="1658" t="s">
        <v>40</v>
      </c>
      <c r="BP288" s="2957"/>
      <c r="BQ288" s="2958"/>
      <c r="BR288" s="2958"/>
      <c r="BS288" s="19"/>
      <c r="BT288" s="2958"/>
      <c r="BU288" s="2958"/>
      <c r="BV288" s="1370" t="s">
        <v>2498</v>
      </c>
      <c r="BW288" s="2958"/>
      <c r="BX288" s="2954">
        <f t="shared" si="289"/>
        <v>1241.9354838709678</v>
      </c>
      <c r="BY288" s="53">
        <f t="shared" si="290"/>
        <v>641.9354838709678</v>
      </c>
      <c r="BZ288" s="503"/>
      <c r="CA288" s="503"/>
      <c r="CB288" s="503"/>
      <c r="CC288" s="503"/>
    </row>
    <row r="289" spans="1:81" s="2363" customFormat="1" ht="42" customHeight="1">
      <c r="A289" s="2961">
        <v>7</v>
      </c>
      <c r="B289" s="3100" t="s">
        <v>2254</v>
      </c>
      <c r="C289" s="3111" t="s">
        <v>2084</v>
      </c>
      <c r="D289" s="1674"/>
      <c r="E289" s="3524" t="s">
        <v>206</v>
      </c>
      <c r="F289" s="3521" t="s">
        <v>2255</v>
      </c>
      <c r="G289" s="1403">
        <f t="shared" si="285"/>
        <v>600</v>
      </c>
      <c r="H289" s="3525">
        <v>600</v>
      </c>
      <c r="I289" s="1667"/>
      <c r="J289" s="1667"/>
      <c r="K289" s="1667">
        <f t="shared" si="286"/>
        <v>600</v>
      </c>
      <c r="L289" s="1875">
        <v>600</v>
      </c>
      <c r="M289" s="3114">
        <v>210</v>
      </c>
      <c r="N289" s="3114">
        <v>210</v>
      </c>
      <c r="O289" s="1667"/>
      <c r="P289" s="1667"/>
      <c r="Q289" s="1667"/>
      <c r="R289" s="1667"/>
      <c r="S289" s="1667">
        <f t="shared" si="272"/>
        <v>300</v>
      </c>
      <c r="T289" s="3083">
        <v>300</v>
      </c>
      <c r="U289" s="1667"/>
      <c r="V289" s="1667"/>
      <c r="W289" s="1667"/>
      <c r="X289" s="1667"/>
      <c r="Y289" s="1667">
        <f t="shared" si="236"/>
        <v>300</v>
      </c>
      <c r="Z289" s="1667">
        <f t="shared" si="273"/>
        <v>0</v>
      </c>
      <c r="AA289" s="1667"/>
      <c r="AB289" s="1667"/>
      <c r="AC289" s="1667"/>
      <c r="AD289" s="1667">
        <f t="shared" si="274"/>
        <v>194.5</v>
      </c>
      <c r="AE289" s="3082">
        <v>194.5</v>
      </c>
      <c r="AF289" s="1667"/>
      <c r="AG289" s="1667"/>
      <c r="AH289" s="1667">
        <f t="shared" si="275"/>
        <v>0</v>
      </c>
      <c r="AI289" s="1667"/>
      <c r="AJ289" s="1667"/>
      <c r="AK289" s="1667"/>
      <c r="AL289" s="1667">
        <f t="shared" si="276"/>
        <v>300</v>
      </c>
      <c r="AM289" s="3083">
        <v>300</v>
      </c>
      <c r="AN289" s="1667"/>
      <c r="AO289" s="1667"/>
      <c r="AP289" s="1403">
        <f t="shared" si="277"/>
        <v>300</v>
      </c>
      <c r="AQ289" s="3645">
        <v>300</v>
      </c>
      <c r="AR289" s="1666"/>
      <c r="AS289" s="1666"/>
      <c r="AT289" s="1666">
        <f t="shared" si="278"/>
        <v>300</v>
      </c>
      <c r="AU289" s="1666">
        <f t="shared" si="288"/>
        <v>300</v>
      </c>
      <c r="AV289" s="1666"/>
      <c r="AW289" s="1666"/>
      <c r="AX289" s="1666"/>
      <c r="AY289" s="1666">
        <f t="shared" si="279"/>
        <v>300</v>
      </c>
      <c r="AZ289" s="1666">
        <v>300</v>
      </c>
      <c r="BA289" s="1666"/>
      <c r="BB289" s="1666"/>
      <c r="BC289" s="1666"/>
      <c r="BD289" s="1666"/>
      <c r="BE289" s="1666"/>
      <c r="BF289" s="1666"/>
      <c r="BG289" s="3669">
        <f>197+18</f>
        <v>215</v>
      </c>
      <c r="BH289" s="1667"/>
      <c r="BI289" s="1667">
        <f t="shared" si="265"/>
        <v>0</v>
      </c>
      <c r="BJ289" s="1658">
        <v>2023</v>
      </c>
      <c r="BK289" s="1658" t="s">
        <v>2324</v>
      </c>
      <c r="BL289" s="1658" t="s">
        <v>2327</v>
      </c>
      <c r="BM289" s="1669">
        <f t="shared" si="284"/>
        <v>85.833333333333329</v>
      </c>
      <c r="BN289" s="1669">
        <f t="shared" si="280"/>
        <v>71.666666666666671</v>
      </c>
      <c r="BO289" s="1658" t="s">
        <v>40</v>
      </c>
      <c r="BP289" s="2957"/>
      <c r="BQ289" s="2958"/>
      <c r="BR289" s="2958"/>
      <c r="BS289" s="19"/>
      <c r="BT289" s="2958"/>
      <c r="BU289" s="2958"/>
      <c r="BV289" s="1370" t="s">
        <v>2498</v>
      </c>
      <c r="BW289" s="2958"/>
      <c r="BX289" s="2954">
        <f t="shared" si="289"/>
        <v>496.77419354838713</v>
      </c>
      <c r="BY289" s="53">
        <f t="shared" si="290"/>
        <v>196.77419354838713</v>
      </c>
      <c r="BZ289" s="501"/>
      <c r="CA289" s="501"/>
      <c r="CB289" s="501"/>
      <c r="CC289" s="501"/>
    </row>
    <row r="290" spans="1:81" s="2363" customFormat="1" ht="42" customHeight="1">
      <c r="A290" s="2961">
        <v>8</v>
      </c>
      <c r="B290" s="3100" t="s">
        <v>2256</v>
      </c>
      <c r="C290" s="3111" t="s">
        <v>2084</v>
      </c>
      <c r="D290" s="1674"/>
      <c r="E290" s="3524" t="s">
        <v>206</v>
      </c>
      <c r="F290" s="3521" t="s">
        <v>2257</v>
      </c>
      <c r="G290" s="1403">
        <f t="shared" si="285"/>
        <v>500</v>
      </c>
      <c r="H290" s="3525">
        <v>500</v>
      </c>
      <c r="I290" s="1667"/>
      <c r="J290" s="1667"/>
      <c r="K290" s="1667">
        <f t="shared" si="286"/>
        <v>500</v>
      </c>
      <c r="L290" s="1875">
        <v>500</v>
      </c>
      <c r="M290" s="3114"/>
      <c r="N290" s="3114"/>
      <c r="O290" s="1667"/>
      <c r="P290" s="1667"/>
      <c r="Q290" s="1667"/>
      <c r="R290" s="1667"/>
      <c r="S290" s="1667">
        <f t="shared" si="272"/>
        <v>250</v>
      </c>
      <c r="T290" s="3083">
        <v>250</v>
      </c>
      <c r="U290" s="1667"/>
      <c r="V290" s="1667"/>
      <c r="W290" s="1667"/>
      <c r="X290" s="1667"/>
      <c r="Y290" s="1667">
        <f t="shared" si="236"/>
        <v>250</v>
      </c>
      <c r="Z290" s="1667">
        <f t="shared" si="273"/>
        <v>0</v>
      </c>
      <c r="AA290" s="1667"/>
      <c r="AB290" s="1667"/>
      <c r="AC290" s="1667"/>
      <c r="AD290" s="1667">
        <f t="shared" si="274"/>
        <v>0</v>
      </c>
      <c r="AE290" s="3082"/>
      <c r="AF290" s="1667"/>
      <c r="AG290" s="1667"/>
      <c r="AH290" s="1667">
        <f t="shared" si="275"/>
        <v>0</v>
      </c>
      <c r="AI290" s="1667"/>
      <c r="AJ290" s="1667"/>
      <c r="AK290" s="1667"/>
      <c r="AL290" s="1667">
        <f t="shared" si="276"/>
        <v>250</v>
      </c>
      <c r="AM290" s="3083">
        <v>250</v>
      </c>
      <c r="AN290" s="1667"/>
      <c r="AO290" s="1667"/>
      <c r="AP290" s="1403">
        <f t="shared" si="277"/>
        <v>250</v>
      </c>
      <c r="AQ290" s="3645">
        <v>250</v>
      </c>
      <c r="AR290" s="1666"/>
      <c r="AS290" s="1666"/>
      <c r="AT290" s="1666">
        <f t="shared" si="278"/>
        <v>250</v>
      </c>
      <c r="AU290" s="1666">
        <f t="shared" si="288"/>
        <v>250</v>
      </c>
      <c r="AV290" s="1666"/>
      <c r="AW290" s="1666"/>
      <c r="AX290" s="1666"/>
      <c r="AY290" s="1666">
        <f t="shared" si="279"/>
        <v>250</v>
      </c>
      <c r="AZ290" s="1666">
        <v>250</v>
      </c>
      <c r="BA290" s="1666"/>
      <c r="BB290" s="1666"/>
      <c r="BC290" s="1666"/>
      <c r="BD290" s="1666"/>
      <c r="BE290" s="1666"/>
      <c r="BF290" s="1666"/>
      <c r="BG290" s="3669">
        <f>164+5</f>
        <v>169</v>
      </c>
      <c r="BH290" s="1667"/>
      <c r="BI290" s="1667">
        <f t="shared" si="265"/>
        <v>0</v>
      </c>
      <c r="BJ290" s="1658">
        <v>2023</v>
      </c>
      <c r="BK290" s="1658" t="s">
        <v>2324</v>
      </c>
      <c r="BL290" s="1658" t="s">
        <v>2327</v>
      </c>
      <c r="BM290" s="1669">
        <f t="shared" si="284"/>
        <v>83.8</v>
      </c>
      <c r="BN290" s="1669">
        <f t="shared" si="280"/>
        <v>67.600000000000009</v>
      </c>
      <c r="BO290" s="1658" t="s">
        <v>40</v>
      </c>
      <c r="BP290" s="2957"/>
      <c r="BQ290" s="2958"/>
      <c r="BR290" s="2958"/>
      <c r="BS290" s="19"/>
      <c r="BT290" s="2958"/>
      <c r="BU290" s="2958"/>
      <c r="BV290" s="1370" t="s">
        <v>2498</v>
      </c>
      <c r="BW290" s="2958"/>
      <c r="BX290" s="2954">
        <f t="shared" si="289"/>
        <v>413.97849462365593</v>
      </c>
      <c r="BY290" s="53">
        <f t="shared" si="290"/>
        <v>163.97849462365593</v>
      </c>
      <c r="BZ290" s="501"/>
      <c r="CA290" s="501"/>
      <c r="CB290" s="501"/>
      <c r="CC290" s="501"/>
    </row>
    <row r="291" spans="1:81" s="2363" customFormat="1" ht="42" customHeight="1">
      <c r="A291" s="2961">
        <v>9</v>
      </c>
      <c r="B291" s="3100" t="s">
        <v>2258</v>
      </c>
      <c r="C291" s="3111" t="s">
        <v>2084</v>
      </c>
      <c r="D291" s="1674"/>
      <c r="E291" s="3524" t="s">
        <v>206</v>
      </c>
      <c r="F291" s="3521" t="s">
        <v>2259</v>
      </c>
      <c r="G291" s="1403">
        <f t="shared" si="285"/>
        <v>1000</v>
      </c>
      <c r="H291" s="3525">
        <v>1000</v>
      </c>
      <c r="I291" s="1667"/>
      <c r="J291" s="1667"/>
      <c r="K291" s="1667">
        <f t="shared" si="286"/>
        <v>1000</v>
      </c>
      <c r="L291" s="1875">
        <v>1000</v>
      </c>
      <c r="M291" s="3114"/>
      <c r="N291" s="3114"/>
      <c r="O291" s="1667"/>
      <c r="P291" s="1667"/>
      <c r="Q291" s="1667"/>
      <c r="R291" s="1667"/>
      <c r="S291" s="1667">
        <f t="shared" si="272"/>
        <v>400</v>
      </c>
      <c r="T291" s="3083">
        <v>400</v>
      </c>
      <c r="U291" s="1667"/>
      <c r="V291" s="1667"/>
      <c r="W291" s="1667"/>
      <c r="X291" s="1667"/>
      <c r="Y291" s="1667">
        <f t="shared" si="236"/>
        <v>400</v>
      </c>
      <c r="Z291" s="1667">
        <f t="shared" si="273"/>
        <v>0</v>
      </c>
      <c r="AA291" s="1667"/>
      <c r="AB291" s="1667"/>
      <c r="AC291" s="1667"/>
      <c r="AD291" s="1667">
        <f t="shared" si="274"/>
        <v>337.74900000000002</v>
      </c>
      <c r="AE291" s="3082">
        <v>337.74900000000002</v>
      </c>
      <c r="AF291" s="1667"/>
      <c r="AG291" s="1667"/>
      <c r="AH291" s="1667">
        <f t="shared" si="275"/>
        <v>0</v>
      </c>
      <c r="AI291" s="1667"/>
      <c r="AJ291" s="1667"/>
      <c r="AK291" s="1667"/>
      <c r="AL291" s="1667">
        <f t="shared" si="276"/>
        <v>400</v>
      </c>
      <c r="AM291" s="3083">
        <v>400</v>
      </c>
      <c r="AN291" s="1667"/>
      <c r="AO291" s="1667"/>
      <c r="AP291" s="1403">
        <f t="shared" si="277"/>
        <v>400</v>
      </c>
      <c r="AQ291" s="3645">
        <v>400</v>
      </c>
      <c r="AR291" s="1666"/>
      <c r="AS291" s="1666"/>
      <c r="AT291" s="1666">
        <f t="shared" si="278"/>
        <v>600</v>
      </c>
      <c r="AU291" s="1666">
        <f t="shared" si="288"/>
        <v>600</v>
      </c>
      <c r="AV291" s="1666"/>
      <c r="AW291" s="1666"/>
      <c r="AX291" s="1666"/>
      <c r="AY291" s="1666">
        <f t="shared" si="279"/>
        <v>600</v>
      </c>
      <c r="AZ291" s="1666">
        <v>600</v>
      </c>
      <c r="BA291" s="1666"/>
      <c r="BB291" s="1666"/>
      <c r="BC291" s="1666"/>
      <c r="BD291" s="1666"/>
      <c r="BE291" s="1666"/>
      <c r="BF291" s="1666"/>
      <c r="BG291" s="3669">
        <v>428</v>
      </c>
      <c r="BH291" s="1667"/>
      <c r="BI291" s="1667">
        <f t="shared" si="265"/>
        <v>0</v>
      </c>
      <c r="BJ291" s="1658">
        <v>2023</v>
      </c>
      <c r="BK291" s="1658" t="s">
        <v>2324</v>
      </c>
      <c r="BL291" s="1658" t="s">
        <v>2327</v>
      </c>
      <c r="BM291" s="1669">
        <f t="shared" si="284"/>
        <v>82.8</v>
      </c>
      <c r="BN291" s="1669">
        <f t="shared" si="280"/>
        <v>71.333333333333343</v>
      </c>
      <c r="BO291" s="1658" t="s">
        <v>40</v>
      </c>
      <c r="BP291" s="2957"/>
      <c r="BQ291" s="2958"/>
      <c r="BR291" s="2958"/>
      <c r="BS291" s="19"/>
      <c r="BT291" s="2958"/>
      <c r="BU291" s="2958"/>
      <c r="BV291" s="1370" t="s">
        <v>2498</v>
      </c>
      <c r="BW291" s="2958"/>
      <c r="BX291" s="2954">
        <f t="shared" si="289"/>
        <v>827.95698924731187</v>
      </c>
      <c r="BY291" s="53">
        <f t="shared" si="290"/>
        <v>427.95698924731187</v>
      </c>
      <c r="BZ291" s="501"/>
      <c r="CA291" s="501"/>
      <c r="CB291" s="501"/>
      <c r="CC291" s="501"/>
    </row>
    <row r="292" spans="1:81" s="2364" customFormat="1" ht="42" customHeight="1">
      <c r="A292" s="2961">
        <v>10</v>
      </c>
      <c r="B292" s="3100" t="s">
        <v>2260</v>
      </c>
      <c r="C292" s="3111" t="s">
        <v>2217</v>
      </c>
      <c r="D292" s="1674"/>
      <c r="E292" s="3524" t="s">
        <v>206</v>
      </c>
      <c r="F292" s="3521" t="s">
        <v>2261</v>
      </c>
      <c r="G292" s="1403">
        <f t="shared" si="285"/>
        <v>3000</v>
      </c>
      <c r="H292" s="3525">
        <v>3000</v>
      </c>
      <c r="I292" s="1667"/>
      <c r="J292" s="1667"/>
      <c r="K292" s="1667">
        <f t="shared" si="286"/>
        <v>3000</v>
      </c>
      <c r="L292" s="1875">
        <v>3000</v>
      </c>
      <c r="M292" s="3114"/>
      <c r="N292" s="3114"/>
      <c r="O292" s="1667"/>
      <c r="P292" s="1667"/>
      <c r="Q292" s="1667"/>
      <c r="R292" s="1667"/>
      <c r="S292" s="1667">
        <f t="shared" si="272"/>
        <v>1050</v>
      </c>
      <c r="T292" s="3083">
        <v>1050</v>
      </c>
      <c r="U292" s="1667"/>
      <c r="V292" s="1667"/>
      <c r="W292" s="1667"/>
      <c r="X292" s="1667"/>
      <c r="Y292" s="1667">
        <f t="shared" si="236"/>
        <v>1050</v>
      </c>
      <c r="Z292" s="1667">
        <f t="shared" si="273"/>
        <v>0</v>
      </c>
      <c r="AA292" s="1667"/>
      <c r="AB292" s="1667"/>
      <c r="AC292" s="1667"/>
      <c r="AD292" s="1667">
        <f t="shared" si="274"/>
        <v>1029</v>
      </c>
      <c r="AE292" s="3082">
        <v>1029</v>
      </c>
      <c r="AF292" s="1667"/>
      <c r="AG292" s="1667"/>
      <c r="AH292" s="1667">
        <f t="shared" si="275"/>
        <v>0</v>
      </c>
      <c r="AI292" s="1667"/>
      <c r="AJ292" s="1667"/>
      <c r="AK292" s="1667"/>
      <c r="AL292" s="1667">
        <f t="shared" si="276"/>
        <v>1050</v>
      </c>
      <c r="AM292" s="3083">
        <v>1050</v>
      </c>
      <c r="AN292" s="1667"/>
      <c r="AO292" s="1667"/>
      <c r="AP292" s="1403">
        <f t="shared" si="277"/>
        <v>1050</v>
      </c>
      <c r="AQ292" s="3645">
        <v>1050</v>
      </c>
      <c r="AR292" s="1666"/>
      <c r="AS292" s="1666"/>
      <c r="AT292" s="1666">
        <f t="shared" si="278"/>
        <v>1950</v>
      </c>
      <c r="AU292" s="1666">
        <f t="shared" si="288"/>
        <v>1950</v>
      </c>
      <c r="AV292" s="1666"/>
      <c r="AW292" s="1666"/>
      <c r="AX292" s="1666"/>
      <c r="AY292" s="1666">
        <f t="shared" si="279"/>
        <v>1950</v>
      </c>
      <c r="AZ292" s="1666">
        <v>1950</v>
      </c>
      <c r="BA292" s="1666"/>
      <c r="BB292" s="1666"/>
      <c r="BC292" s="1666"/>
      <c r="BD292" s="1666"/>
      <c r="BE292" s="1666"/>
      <c r="BF292" s="1666"/>
      <c r="BG292" s="3669">
        <v>1435</v>
      </c>
      <c r="BH292" s="1667"/>
      <c r="BI292" s="1667">
        <f t="shared" si="265"/>
        <v>0</v>
      </c>
      <c r="BJ292" s="1658">
        <v>2023</v>
      </c>
      <c r="BK292" s="1658" t="s">
        <v>2324</v>
      </c>
      <c r="BL292" s="1658" t="s">
        <v>2327</v>
      </c>
      <c r="BM292" s="1669">
        <f t="shared" si="284"/>
        <v>82.833333333333343</v>
      </c>
      <c r="BN292" s="1669">
        <f t="shared" si="280"/>
        <v>73.589743589743591</v>
      </c>
      <c r="BO292" s="1658" t="s">
        <v>40</v>
      </c>
      <c r="BP292" s="2957"/>
      <c r="BQ292" s="2958"/>
      <c r="BR292" s="2958"/>
      <c r="BS292" s="19"/>
      <c r="BT292" s="2958"/>
      <c r="BU292" s="2958"/>
      <c r="BV292" s="1370" t="s">
        <v>2498</v>
      </c>
      <c r="BW292" s="2958"/>
      <c r="BX292" s="2954">
        <f t="shared" si="289"/>
        <v>2483.8709677419356</v>
      </c>
      <c r="BY292" s="53">
        <f t="shared" si="290"/>
        <v>1433.8709677419356</v>
      </c>
      <c r="BZ292" s="503"/>
      <c r="CA292" s="503"/>
      <c r="CB292" s="503"/>
      <c r="CC292" s="503"/>
    </row>
    <row r="293" spans="1:81" s="2363" customFormat="1" ht="42" customHeight="1">
      <c r="A293" s="2961">
        <v>11</v>
      </c>
      <c r="B293" s="3100" t="s">
        <v>2262</v>
      </c>
      <c r="C293" s="3111" t="s">
        <v>2217</v>
      </c>
      <c r="D293" s="1674"/>
      <c r="E293" s="3524" t="s">
        <v>206</v>
      </c>
      <c r="F293" s="3521" t="s">
        <v>2263</v>
      </c>
      <c r="G293" s="1403">
        <f t="shared" si="285"/>
        <v>1150</v>
      </c>
      <c r="H293" s="3525">
        <v>1150</v>
      </c>
      <c r="I293" s="1667"/>
      <c r="J293" s="1667"/>
      <c r="K293" s="1667">
        <f t="shared" si="286"/>
        <v>1150</v>
      </c>
      <c r="L293" s="1875">
        <v>1150</v>
      </c>
      <c r="M293" s="3114"/>
      <c r="N293" s="3114"/>
      <c r="O293" s="1667"/>
      <c r="P293" s="1667"/>
      <c r="Q293" s="1667"/>
      <c r="R293" s="1667"/>
      <c r="S293" s="1667">
        <f t="shared" si="272"/>
        <v>460</v>
      </c>
      <c r="T293" s="3083">
        <v>460</v>
      </c>
      <c r="U293" s="1667"/>
      <c r="V293" s="1667"/>
      <c r="W293" s="1667"/>
      <c r="X293" s="1667"/>
      <c r="Y293" s="1667">
        <f t="shared" si="236"/>
        <v>460</v>
      </c>
      <c r="Z293" s="1667">
        <f t="shared" si="273"/>
        <v>0</v>
      </c>
      <c r="AA293" s="1667"/>
      <c r="AB293" s="1667"/>
      <c r="AC293" s="1667"/>
      <c r="AD293" s="1667">
        <f t="shared" si="274"/>
        <v>375.37099999999998</v>
      </c>
      <c r="AE293" s="3082">
        <v>375.37099999999998</v>
      </c>
      <c r="AF293" s="1667"/>
      <c r="AG293" s="1667"/>
      <c r="AH293" s="1667">
        <f t="shared" si="275"/>
        <v>0</v>
      </c>
      <c r="AI293" s="1667"/>
      <c r="AJ293" s="1667"/>
      <c r="AK293" s="1667"/>
      <c r="AL293" s="1667">
        <f t="shared" si="276"/>
        <v>460</v>
      </c>
      <c r="AM293" s="3083">
        <v>460</v>
      </c>
      <c r="AN293" s="1667"/>
      <c r="AO293" s="1667"/>
      <c r="AP293" s="1403">
        <f t="shared" si="277"/>
        <v>460</v>
      </c>
      <c r="AQ293" s="3645">
        <v>460</v>
      </c>
      <c r="AR293" s="1666"/>
      <c r="AS293" s="1666"/>
      <c r="AT293" s="1666">
        <f t="shared" si="278"/>
        <v>690</v>
      </c>
      <c r="AU293" s="1666">
        <f t="shared" si="288"/>
        <v>690</v>
      </c>
      <c r="AV293" s="1666"/>
      <c r="AW293" s="1666"/>
      <c r="AX293" s="1666"/>
      <c r="AY293" s="1666">
        <f t="shared" si="279"/>
        <v>690</v>
      </c>
      <c r="AZ293" s="1666">
        <v>690</v>
      </c>
      <c r="BA293" s="1666"/>
      <c r="BB293" s="1666"/>
      <c r="BC293" s="1666"/>
      <c r="BD293" s="1666"/>
      <c r="BE293" s="1666"/>
      <c r="BF293" s="1666"/>
      <c r="BG293" s="3669">
        <v>493</v>
      </c>
      <c r="BH293" s="1667"/>
      <c r="BI293" s="1667">
        <f t="shared" si="265"/>
        <v>0</v>
      </c>
      <c r="BJ293" s="1658">
        <v>2023</v>
      </c>
      <c r="BK293" s="1658" t="s">
        <v>2324</v>
      </c>
      <c r="BL293" s="1658" t="s">
        <v>2327</v>
      </c>
      <c r="BM293" s="1669">
        <f t="shared" si="284"/>
        <v>82.869565217391312</v>
      </c>
      <c r="BN293" s="1669">
        <f t="shared" si="280"/>
        <v>71.449275362318843</v>
      </c>
      <c r="BO293" s="1658" t="s">
        <v>40</v>
      </c>
      <c r="BP293" s="2957"/>
      <c r="BQ293" s="2958"/>
      <c r="BR293" s="2958"/>
      <c r="BS293" s="19"/>
      <c r="BT293" s="2958"/>
      <c r="BU293" s="2958"/>
      <c r="BV293" s="1370" t="s">
        <v>2498</v>
      </c>
      <c r="BW293" s="2958"/>
      <c r="BX293" s="2954">
        <f t="shared" si="289"/>
        <v>952.15053763440869</v>
      </c>
      <c r="BY293" s="53">
        <f t="shared" si="290"/>
        <v>492.15053763440869</v>
      </c>
      <c r="BZ293" s="501"/>
      <c r="CA293" s="501"/>
      <c r="CB293" s="501"/>
      <c r="CC293" s="501"/>
    </row>
    <row r="294" spans="1:81" s="2363" customFormat="1" ht="42" customHeight="1">
      <c r="A294" s="2961">
        <v>12</v>
      </c>
      <c r="B294" s="3100" t="s">
        <v>2264</v>
      </c>
      <c r="C294" s="3111" t="s">
        <v>2061</v>
      </c>
      <c r="D294" s="1674"/>
      <c r="E294" s="3524" t="s">
        <v>206</v>
      </c>
      <c r="F294" s="3521" t="s">
        <v>2265</v>
      </c>
      <c r="G294" s="1403">
        <f t="shared" si="285"/>
        <v>1325</v>
      </c>
      <c r="H294" s="3525">
        <v>1325</v>
      </c>
      <c r="I294" s="1667"/>
      <c r="J294" s="1667"/>
      <c r="K294" s="1667">
        <f t="shared" si="286"/>
        <v>1325</v>
      </c>
      <c r="L294" s="1875">
        <v>1325</v>
      </c>
      <c r="M294" s="3114"/>
      <c r="N294" s="3114"/>
      <c r="O294" s="1667"/>
      <c r="P294" s="1667"/>
      <c r="Q294" s="1667"/>
      <c r="R294" s="1667"/>
      <c r="S294" s="1667">
        <f t="shared" si="272"/>
        <v>530</v>
      </c>
      <c r="T294" s="3083">
        <v>530</v>
      </c>
      <c r="U294" s="1667"/>
      <c r="V294" s="1667"/>
      <c r="W294" s="1667"/>
      <c r="X294" s="1667"/>
      <c r="Y294" s="1667">
        <f t="shared" si="236"/>
        <v>530</v>
      </c>
      <c r="Z294" s="1667">
        <f t="shared" si="273"/>
        <v>0</v>
      </c>
      <c r="AA294" s="1667"/>
      <c r="AB294" s="1667"/>
      <c r="AC294" s="1667"/>
      <c r="AD294" s="1667">
        <f t="shared" si="274"/>
        <v>491.24</v>
      </c>
      <c r="AE294" s="3082">
        <v>491.24</v>
      </c>
      <c r="AF294" s="1667"/>
      <c r="AG294" s="1667"/>
      <c r="AH294" s="1667">
        <f t="shared" si="275"/>
        <v>0</v>
      </c>
      <c r="AI294" s="1667"/>
      <c r="AJ294" s="1667"/>
      <c r="AK294" s="1667"/>
      <c r="AL294" s="1667">
        <f t="shared" si="276"/>
        <v>530</v>
      </c>
      <c r="AM294" s="3083">
        <v>530</v>
      </c>
      <c r="AN294" s="1667"/>
      <c r="AO294" s="1667"/>
      <c r="AP294" s="1403">
        <f t="shared" si="277"/>
        <v>530</v>
      </c>
      <c r="AQ294" s="3645">
        <v>530</v>
      </c>
      <c r="AR294" s="1666"/>
      <c r="AS294" s="1666"/>
      <c r="AT294" s="1666">
        <f t="shared" si="278"/>
        <v>795</v>
      </c>
      <c r="AU294" s="1666">
        <f t="shared" si="288"/>
        <v>795</v>
      </c>
      <c r="AV294" s="1666"/>
      <c r="AW294" s="1666"/>
      <c r="AX294" s="1666"/>
      <c r="AY294" s="1666">
        <f t="shared" si="279"/>
        <v>795</v>
      </c>
      <c r="AZ294" s="1666">
        <v>795</v>
      </c>
      <c r="BA294" s="1666"/>
      <c r="BB294" s="1666"/>
      <c r="BC294" s="1666"/>
      <c r="BD294" s="1666"/>
      <c r="BE294" s="1666"/>
      <c r="BF294" s="1666"/>
      <c r="BG294" s="3669">
        <v>568</v>
      </c>
      <c r="BH294" s="1667"/>
      <c r="BI294" s="1667">
        <f t="shared" si="265"/>
        <v>0</v>
      </c>
      <c r="BJ294" s="1658">
        <v>2023</v>
      </c>
      <c r="BK294" s="1658" t="s">
        <v>2324</v>
      </c>
      <c r="BL294" s="1658" t="s">
        <v>2327</v>
      </c>
      <c r="BM294" s="1669">
        <f t="shared" si="284"/>
        <v>82.867924528301884</v>
      </c>
      <c r="BN294" s="1669">
        <f t="shared" si="280"/>
        <v>71.446540880503136</v>
      </c>
      <c r="BO294" s="1658" t="s">
        <v>40</v>
      </c>
      <c r="BP294" s="2957"/>
      <c r="BQ294" s="2958"/>
      <c r="BR294" s="2958"/>
      <c r="BS294" s="19"/>
      <c r="BT294" s="2958"/>
      <c r="BU294" s="2958"/>
      <c r="BV294" s="1370" t="s">
        <v>2498</v>
      </c>
      <c r="BW294" s="2958"/>
      <c r="BX294" s="2954">
        <f t="shared" si="289"/>
        <v>1097.0430107526881</v>
      </c>
      <c r="BY294" s="53">
        <f t="shared" si="290"/>
        <v>567.04301075268813</v>
      </c>
      <c r="BZ294" s="501"/>
      <c r="CA294" s="501"/>
      <c r="CB294" s="501"/>
      <c r="CC294" s="501"/>
    </row>
    <row r="295" spans="1:81" s="2364" customFormat="1" ht="42" customHeight="1">
      <c r="A295" s="2961">
        <v>13</v>
      </c>
      <c r="B295" s="3100" t="s">
        <v>2268</v>
      </c>
      <c r="C295" s="3111" t="s">
        <v>2064</v>
      </c>
      <c r="D295" s="1674"/>
      <c r="E295" s="3524" t="s">
        <v>206</v>
      </c>
      <c r="F295" s="3521" t="s">
        <v>2269</v>
      </c>
      <c r="G295" s="1403">
        <f t="shared" si="285"/>
        <v>875</v>
      </c>
      <c r="H295" s="3525">
        <v>875</v>
      </c>
      <c r="I295" s="1667"/>
      <c r="J295" s="1667"/>
      <c r="K295" s="1667">
        <f t="shared" si="286"/>
        <v>875</v>
      </c>
      <c r="L295" s="1875">
        <v>875</v>
      </c>
      <c r="M295" s="3114">
        <v>300</v>
      </c>
      <c r="N295" s="3114">
        <v>300</v>
      </c>
      <c r="O295" s="1667"/>
      <c r="P295" s="1667"/>
      <c r="Q295" s="1667"/>
      <c r="R295" s="1667"/>
      <c r="S295" s="1667">
        <f t="shared" si="272"/>
        <v>440</v>
      </c>
      <c r="T295" s="3083">
        <v>440</v>
      </c>
      <c r="U295" s="1667"/>
      <c r="V295" s="1667"/>
      <c r="W295" s="1667"/>
      <c r="X295" s="1667"/>
      <c r="Y295" s="1667">
        <f t="shared" si="236"/>
        <v>440</v>
      </c>
      <c r="Z295" s="1667">
        <f t="shared" si="273"/>
        <v>0</v>
      </c>
      <c r="AA295" s="1667"/>
      <c r="AB295" s="1667"/>
      <c r="AC295" s="1667"/>
      <c r="AD295" s="1667">
        <f t="shared" si="274"/>
        <v>286.65800000000002</v>
      </c>
      <c r="AE295" s="3082">
        <v>286.65800000000002</v>
      </c>
      <c r="AF295" s="1667"/>
      <c r="AG295" s="1667"/>
      <c r="AH295" s="1667">
        <f t="shared" si="275"/>
        <v>0</v>
      </c>
      <c r="AI295" s="1667"/>
      <c r="AJ295" s="1667"/>
      <c r="AK295" s="1667"/>
      <c r="AL295" s="1667">
        <f t="shared" si="276"/>
        <v>440</v>
      </c>
      <c r="AM295" s="3083">
        <v>440</v>
      </c>
      <c r="AN295" s="1667"/>
      <c r="AO295" s="1667"/>
      <c r="AP295" s="1403">
        <f t="shared" si="277"/>
        <v>440</v>
      </c>
      <c r="AQ295" s="3645">
        <v>440</v>
      </c>
      <c r="AR295" s="1666"/>
      <c r="AS295" s="1666"/>
      <c r="AT295" s="1666">
        <f t="shared" si="278"/>
        <v>435</v>
      </c>
      <c r="AU295" s="1666">
        <f t="shared" si="288"/>
        <v>435</v>
      </c>
      <c r="AV295" s="1666"/>
      <c r="AW295" s="1666"/>
      <c r="AX295" s="1666"/>
      <c r="AY295" s="1666">
        <f t="shared" si="279"/>
        <v>435</v>
      </c>
      <c r="AZ295" s="1666">
        <v>435</v>
      </c>
      <c r="BA295" s="1666"/>
      <c r="BB295" s="1666"/>
      <c r="BC295" s="1666"/>
      <c r="BD295" s="1666"/>
      <c r="BE295" s="1666"/>
      <c r="BF295" s="1666"/>
      <c r="BG295" s="3669">
        <v>285</v>
      </c>
      <c r="BH295" s="1667"/>
      <c r="BI295" s="1667">
        <f t="shared" si="265"/>
        <v>0</v>
      </c>
      <c r="BJ295" s="1658">
        <v>2023</v>
      </c>
      <c r="BK295" s="1658" t="s">
        <v>2324</v>
      </c>
      <c r="BL295" s="1658" t="s">
        <v>2327</v>
      </c>
      <c r="BM295" s="1669">
        <f t="shared" si="284"/>
        <v>82.857142857142861</v>
      </c>
      <c r="BN295" s="1669">
        <f t="shared" si="280"/>
        <v>65.517241379310349</v>
      </c>
      <c r="BO295" s="1658" t="s">
        <v>40</v>
      </c>
      <c r="BP295" s="2957"/>
      <c r="BQ295" s="2958"/>
      <c r="BR295" s="2958"/>
      <c r="BS295" s="19"/>
      <c r="BT295" s="2958"/>
      <c r="BU295" s="2958"/>
      <c r="BV295" s="1370" t="s">
        <v>2498</v>
      </c>
      <c r="BW295" s="2958"/>
      <c r="BX295" s="2954">
        <f t="shared" si="289"/>
        <v>724.46236559139788</v>
      </c>
      <c r="BY295" s="53">
        <f t="shared" si="290"/>
        <v>284.46236559139788</v>
      </c>
      <c r="BZ295" s="503"/>
      <c r="CA295" s="503"/>
      <c r="CB295" s="503"/>
      <c r="CC295" s="503"/>
    </row>
    <row r="296" spans="1:81" s="2363" customFormat="1" ht="42" customHeight="1">
      <c r="A296" s="2961">
        <v>14</v>
      </c>
      <c r="B296" s="3100" t="s">
        <v>2270</v>
      </c>
      <c r="C296" s="3111" t="s">
        <v>2081</v>
      </c>
      <c r="D296" s="3110"/>
      <c r="E296" s="3524" t="s">
        <v>206</v>
      </c>
      <c r="F296" s="3521" t="s">
        <v>2271</v>
      </c>
      <c r="G296" s="1403">
        <f t="shared" si="285"/>
        <v>1300</v>
      </c>
      <c r="H296" s="3525">
        <v>1300</v>
      </c>
      <c r="I296" s="1667"/>
      <c r="J296" s="1667"/>
      <c r="K296" s="1667">
        <f t="shared" si="286"/>
        <v>1300</v>
      </c>
      <c r="L296" s="1875">
        <v>1300</v>
      </c>
      <c r="M296" s="3114">
        <v>400</v>
      </c>
      <c r="N296" s="3114">
        <v>400</v>
      </c>
      <c r="O296" s="1667"/>
      <c r="P296" s="1667"/>
      <c r="Q296" s="1667"/>
      <c r="R296" s="1667"/>
      <c r="S296" s="1667">
        <f t="shared" si="272"/>
        <v>520</v>
      </c>
      <c r="T296" s="3083">
        <v>520</v>
      </c>
      <c r="U296" s="1667"/>
      <c r="V296" s="1667"/>
      <c r="W296" s="1667"/>
      <c r="X296" s="1667"/>
      <c r="Y296" s="1667">
        <f t="shared" si="236"/>
        <v>520</v>
      </c>
      <c r="Z296" s="1667">
        <f t="shared" si="273"/>
        <v>0</v>
      </c>
      <c r="AA296" s="1667"/>
      <c r="AB296" s="1667"/>
      <c r="AC296" s="1667"/>
      <c r="AD296" s="1667">
        <f t="shared" si="274"/>
        <v>455</v>
      </c>
      <c r="AE296" s="3082">
        <v>455</v>
      </c>
      <c r="AF296" s="1667"/>
      <c r="AG296" s="1667"/>
      <c r="AH296" s="1667">
        <f t="shared" si="275"/>
        <v>0</v>
      </c>
      <c r="AI296" s="1667"/>
      <c r="AJ296" s="1667"/>
      <c r="AK296" s="1667"/>
      <c r="AL296" s="1667">
        <f t="shared" si="276"/>
        <v>520</v>
      </c>
      <c r="AM296" s="3083">
        <v>520</v>
      </c>
      <c r="AN296" s="1667"/>
      <c r="AO296" s="1667"/>
      <c r="AP296" s="1403">
        <f t="shared" si="277"/>
        <v>520</v>
      </c>
      <c r="AQ296" s="3645">
        <v>520</v>
      </c>
      <c r="AR296" s="1666"/>
      <c r="AS296" s="1666"/>
      <c r="AT296" s="1666">
        <f t="shared" si="278"/>
        <v>780</v>
      </c>
      <c r="AU296" s="1666">
        <f t="shared" si="288"/>
        <v>780</v>
      </c>
      <c r="AV296" s="1666"/>
      <c r="AW296" s="1666"/>
      <c r="AX296" s="1666"/>
      <c r="AY296" s="1666">
        <f t="shared" si="279"/>
        <v>780</v>
      </c>
      <c r="AZ296" s="1666">
        <v>780</v>
      </c>
      <c r="BA296" s="1666"/>
      <c r="BB296" s="1666"/>
      <c r="BC296" s="1666"/>
      <c r="BD296" s="1666"/>
      <c r="BE296" s="1666"/>
      <c r="BF296" s="1666"/>
      <c r="BG296" s="3669">
        <v>557</v>
      </c>
      <c r="BH296" s="1667"/>
      <c r="BI296" s="1667">
        <f t="shared" si="265"/>
        <v>0</v>
      </c>
      <c r="BJ296" s="1658">
        <v>2023</v>
      </c>
      <c r="BK296" s="1658" t="s">
        <v>2324</v>
      </c>
      <c r="BL296" s="1658" t="s">
        <v>2327</v>
      </c>
      <c r="BM296" s="1669">
        <f t="shared" si="284"/>
        <v>82.846153846153854</v>
      </c>
      <c r="BN296" s="1669">
        <f t="shared" si="280"/>
        <v>71.410256410256409</v>
      </c>
      <c r="BO296" s="1658" t="s">
        <v>40</v>
      </c>
      <c r="BP296" s="3098"/>
      <c r="BQ296" s="2958"/>
      <c r="BR296" s="3008"/>
      <c r="BS296" s="1591"/>
      <c r="BT296" s="3008"/>
      <c r="BU296" s="3008"/>
      <c r="BV296" s="1370" t="s">
        <v>2498</v>
      </c>
      <c r="BW296" s="3008"/>
      <c r="BX296" s="2954">
        <f t="shared" si="289"/>
        <v>1076.3440860215055</v>
      </c>
      <c r="BY296" s="53">
        <f t="shared" si="290"/>
        <v>556.34408602150552</v>
      </c>
      <c r="BZ296" s="501"/>
      <c r="CA296" s="501"/>
      <c r="CB296" s="501"/>
      <c r="CC296" s="501"/>
    </row>
    <row r="297" spans="1:81" s="2363" customFormat="1" ht="42" customHeight="1">
      <c r="A297" s="2961">
        <v>15</v>
      </c>
      <c r="B297" s="3100" t="s">
        <v>2272</v>
      </c>
      <c r="C297" s="3111" t="s">
        <v>2081</v>
      </c>
      <c r="D297" s="1674"/>
      <c r="E297" s="3524" t="s">
        <v>206</v>
      </c>
      <c r="F297" s="3521" t="s">
        <v>2273</v>
      </c>
      <c r="G297" s="1403">
        <f t="shared" si="285"/>
        <v>2000</v>
      </c>
      <c r="H297" s="3525">
        <v>2000</v>
      </c>
      <c r="I297" s="1667"/>
      <c r="J297" s="1667"/>
      <c r="K297" s="1667">
        <f t="shared" si="286"/>
        <v>2000</v>
      </c>
      <c r="L297" s="1875">
        <v>2000</v>
      </c>
      <c r="M297" s="3114">
        <v>475</v>
      </c>
      <c r="N297" s="3114">
        <v>475</v>
      </c>
      <c r="O297" s="1667"/>
      <c r="P297" s="1667"/>
      <c r="Q297" s="1667"/>
      <c r="R297" s="1667"/>
      <c r="S297" s="1667">
        <f t="shared" si="272"/>
        <v>700</v>
      </c>
      <c r="T297" s="3083">
        <v>700</v>
      </c>
      <c r="U297" s="1667"/>
      <c r="V297" s="1667"/>
      <c r="W297" s="1667"/>
      <c r="X297" s="1667"/>
      <c r="Y297" s="1667">
        <f t="shared" si="236"/>
        <v>700</v>
      </c>
      <c r="Z297" s="1667">
        <f t="shared" si="273"/>
        <v>0</v>
      </c>
      <c r="AA297" s="1667"/>
      <c r="AB297" s="1667"/>
      <c r="AC297" s="1667"/>
      <c r="AD297" s="1667">
        <f t="shared" si="274"/>
        <v>684.07899999999995</v>
      </c>
      <c r="AE297" s="3082">
        <v>684.07899999999995</v>
      </c>
      <c r="AF297" s="1667"/>
      <c r="AG297" s="1667"/>
      <c r="AH297" s="1667">
        <f t="shared" si="275"/>
        <v>0</v>
      </c>
      <c r="AI297" s="1667"/>
      <c r="AJ297" s="1667"/>
      <c r="AK297" s="1667"/>
      <c r="AL297" s="1667">
        <f t="shared" si="276"/>
        <v>700</v>
      </c>
      <c r="AM297" s="3083">
        <v>700</v>
      </c>
      <c r="AN297" s="1667"/>
      <c r="AO297" s="1667"/>
      <c r="AP297" s="1403">
        <f t="shared" si="277"/>
        <v>700</v>
      </c>
      <c r="AQ297" s="3645">
        <v>700</v>
      </c>
      <c r="AR297" s="1666"/>
      <c r="AS297" s="1666"/>
      <c r="AT297" s="1666">
        <f t="shared" si="278"/>
        <v>1300</v>
      </c>
      <c r="AU297" s="1666">
        <f t="shared" si="288"/>
        <v>1300</v>
      </c>
      <c r="AV297" s="1666"/>
      <c r="AW297" s="1666"/>
      <c r="AX297" s="1666"/>
      <c r="AY297" s="1666">
        <f t="shared" si="279"/>
        <v>1300</v>
      </c>
      <c r="AZ297" s="1666">
        <v>1300</v>
      </c>
      <c r="BA297" s="1666"/>
      <c r="BB297" s="1666"/>
      <c r="BC297" s="1666"/>
      <c r="BD297" s="1666"/>
      <c r="BE297" s="1666"/>
      <c r="BF297" s="1666"/>
      <c r="BG297" s="3669">
        <v>957</v>
      </c>
      <c r="BH297" s="1667"/>
      <c r="BI297" s="1667">
        <f t="shared" si="265"/>
        <v>0</v>
      </c>
      <c r="BJ297" s="1658">
        <v>2023</v>
      </c>
      <c r="BK297" s="1658" t="s">
        <v>2324</v>
      </c>
      <c r="BL297" s="1658" t="s">
        <v>2327</v>
      </c>
      <c r="BM297" s="1669">
        <f t="shared" si="284"/>
        <v>82.85</v>
      </c>
      <c r="BN297" s="1669">
        <f t="shared" si="280"/>
        <v>73.615384615384613</v>
      </c>
      <c r="BO297" s="1658" t="s">
        <v>40</v>
      </c>
      <c r="BP297" s="2957"/>
      <c r="BQ297" s="2958"/>
      <c r="BR297" s="2958"/>
      <c r="BS297" s="19"/>
      <c r="BT297" s="2958"/>
      <c r="BU297" s="2958"/>
      <c r="BV297" s="1370" t="s">
        <v>2498</v>
      </c>
      <c r="BW297" s="2958"/>
      <c r="BX297" s="2954">
        <f t="shared" si="289"/>
        <v>1655.9139784946237</v>
      </c>
      <c r="BY297" s="53">
        <f t="shared" si="290"/>
        <v>955.91397849462373</v>
      </c>
      <c r="BZ297" s="501"/>
      <c r="CA297" s="501"/>
      <c r="CB297" s="501"/>
      <c r="CC297" s="501"/>
    </row>
    <row r="298" spans="1:81" s="2363" customFormat="1" ht="42" customHeight="1">
      <c r="A298" s="2961">
        <v>16</v>
      </c>
      <c r="B298" s="3100" t="s">
        <v>2274</v>
      </c>
      <c r="C298" s="3111" t="s">
        <v>2070</v>
      </c>
      <c r="D298" s="1674"/>
      <c r="E298" s="3524" t="s">
        <v>206</v>
      </c>
      <c r="F298" s="3521" t="s">
        <v>2275</v>
      </c>
      <c r="G298" s="1403">
        <f t="shared" si="285"/>
        <v>950</v>
      </c>
      <c r="H298" s="3525">
        <v>950</v>
      </c>
      <c r="I298" s="1667"/>
      <c r="J298" s="1667"/>
      <c r="K298" s="1667">
        <f t="shared" si="286"/>
        <v>950</v>
      </c>
      <c r="L298" s="1875">
        <v>950</v>
      </c>
      <c r="M298" s="3114">
        <v>310</v>
      </c>
      <c r="N298" s="3114">
        <v>310</v>
      </c>
      <c r="O298" s="1667"/>
      <c r="P298" s="1667"/>
      <c r="Q298" s="1667"/>
      <c r="R298" s="1667"/>
      <c r="S298" s="1667">
        <f t="shared" si="272"/>
        <v>470</v>
      </c>
      <c r="T298" s="3083">
        <v>470</v>
      </c>
      <c r="U298" s="1667"/>
      <c r="V298" s="1667"/>
      <c r="W298" s="1667"/>
      <c r="X298" s="1667"/>
      <c r="Y298" s="1667">
        <f t="shared" si="236"/>
        <v>470</v>
      </c>
      <c r="Z298" s="1667">
        <f t="shared" si="273"/>
        <v>0</v>
      </c>
      <c r="AA298" s="1667"/>
      <c r="AB298" s="1667"/>
      <c r="AC298" s="1667"/>
      <c r="AD298" s="1667">
        <f t="shared" si="274"/>
        <v>320.25900000000001</v>
      </c>
      <c r="AE298" s="3082">
        <v>320.25900000000001</v>
      </c>
      <c r="AF298" s="1667"/>
      <c r="AG298" s="1667"/>
      <c r="AH298" s="1667">
        <f t="shared" si="275"/>
        <v>0</v>
      </c>
      <c r="AI298" s="1667"/>
      <c r="AJ298" s="1667"/>
      <c r="AK298" s="1667"/>
      <c r="AL298" s="1667">
        <f t="shared" si="276"/>
        <v>470</v>
      </c>
      <c r="AM298" s="3083">
        <v>470</v>
      </c>
      <c r="AN298" s="1667"/>
      <c r="AO298" s="1667"/>
      <c r="AP298" s="1403">
        <f t="shared" si="277"/>
        <v>470</v>
      </c>
      <c r="AQ298" s="3645">
        <v>470</v>
      </c>
      <c r="AR298" s="1666"/>
      <c r="AS298" s="1666"/>
      <c r="AT298" s="1666">
        <f t="shared" si="278"/>
        <v>480</v>
      </c>
      <c r="AU298" s="1666">
        <f t="shared" si="288"/>
        <v>480</v>
      </c>
      <c r="AV298" s="1666"/>
      <c r="AW298" s="1666"/>
      <c r="AX298" s="1666"/>
      <c r="AY298" s="1666">
        <f t="shared" si="279"/>
        <v>480</v>
      </c>
      <c r="AZ298" s="1666">
        <v>480</v>
      </c>
      <c r="BA298" s="1666"/>
      <c r="BB298" s="1666"/>
      <c r="BC298" s="1666"/>
      <c r="BD298" s="1666"/>
      <c r="BE298" s="1666"/>
      <c r="BF298" s="1666"/>
      <c r="BG298" s="3669">
        <v>317</v>
      </c>
      <c r="BH298" s="1667"/>
      <c r="BI298" s="1667">
        <f t="shared" si="265"/>
        <v>0</v>
      </c>
      <c r="BJ298" s="1658">
        <v>2023</v>
      </c>
      <c r="BK298" s="1658" t="s">
        <v>2324</v>
      </c>
      <c r="BL298" s="1658" t="s">
        <v>2327</v>
      </c>
      <c r="BM298" s="1669">
        <f t="shared" si="284"/>
        <v>82.84210526315789</v>
      </c>
      <c r="BN298" s="1669">
        <f t="shared" si="280"/>
        <v>66.041666666666671</v>
      </c>
      <c r="BO298" s="1658" t="s">
        <v>40</v>
      </c>
      <c r="BP298" s="2957"/>
      <c r="BQ298" s="2958"/>
      <c r="BR298" s="2958"/>
      <c r="BS298" s="19"/>
      <c r="BT298" s="2958"/>
      <c r="BU298" s="2958"/>
      <c r="BV298" s="1370" t="s">
        <v>2498</v>
      </c>
      <c r="BW298" s="2958"/>
      <c r="BX298" s="2954">
        <f t="shared" si="289"/>
        <v>786.5591397849463</v>
      </c>
      <c r="BY298" s="53">
        <f t="shared" si="290"/>
        <v>316.5591397849463</v>
      </c>
      <c r="BZ298" s="501"/>
      <c r="CA298" s="501"/>
      <c r="CB298" s="501"/>
      <c r="CC298" s="501"/>
    </row>
    <row r="299" spans="1:81" s="2364" customFormat="1" ht="42" customHeight="1">
      <c r="A299" s="2961">
        <v>17</v>
      </c>
      <c r="B299" s="3100" t="s">
        <v>2276</v>
      </c>
      <c r="C299" s="3111" t="s">
        <v>2070</v>
      </c>
      <c r="D299" s="1674"/>
      <c r="E299" s="3524" t="s">
        <v>206</v>
      </c>
      <c r="F299" s="3521" t="s">
        <v>2277</v>
      </c>
      <c r="G299" s="1403">
        <f t="shared" si="285"/>
        <v>505</v>
      </c>
      <c r="H299" s="3525">
        <v>505</v>
      </c>
      <c r="I299" s="1667"/>
      <c r="J299" s="1667"/>
      <c r="K299" s="1667">
        <f t="shared" si="286"/>
        <v>505</v>
      </c>
      <c r="L299" s="1875">
        <v>505</v>
      </c>
      <c r="M299" s="3114">
        <v>220</v>
      </c>
      <c r="N299" s="3114">
        <v>220</v>
      </c>
      <c r="O299" s="1667"/>
      <c r="P299" s="1667"/>
      <c r="Q299" s="1667"/>
      <c r="R299" s="1667"/>
      <c r="S299" s="1667">
        <f t="shared" si="272"/>
        <v>400</v>
      </c>
      <c r="T299" s="3083">
        <v>400</v>
      </c>
      <c r="U299" s="1667"/>
      <c r="V299" s="1667"/>
      <c r="W299" s="1667"/>
      <c r="X299" s="1667"/>
      <c r="Y299" s="1667">
        <f t="shared" si="236"/>
        <v>400</v>
      </c>
      <c r="Z299" s="1667">
        <f t="shared" si="273"/>
        <v>0</v>
      </c>
      <c r="AA299" s="1667"/>
      <c r="AB299" s="1667"/>
      <c r="AC299" s="1667"/>
      <c r="AD299" s="1667">
        <f t="shared" si="274"/>
        <v>168.881</v>
      </c>
      <c r="AE299" s="3082">
        <v>168.881</v>
      </c>
      <c r="AF299" s="1667"/>
      <c r="AG299" s="1667"/>
      <c r="AH299" s="1667">
        <f t="shared" si="275"/>
        <v>0</v>
      </c>
      <c r="AI299" s="1667"/>
      <c r="AJ299" s="1667"/>
      <c r="AK299" s="1667"/>
      <c r="AL299" s="1667">
        <f t="shared" si="276"/>
        <v>400</v>
      </c>
      <c r="AM299" s="3083">
        <v>400</v>
      </c>
      <c r="AN299" s="1667"/>
      <c r="AO299" s="1667"/>
      <c r="AP299" s="1403">
        <f t="shared" si="277"/>
        <v>400</v>
      </c>
      <c r="AQ299" s="3645">
        <v>400</v>
      </c>
      <c r="AR299" s="1666"/>
      <c r="AS299" s="1666"/>
      <c r="AT299" s="1666">
        <f t="shared" si="278"/>
        <v>105</v>
      </c>
      <c r="AU299" s="1666">
        <f t="shared" si="288"/>
        <v>105</v>
      </c>
      <c r="AV299" s="1666"/>
      <c r="AW299" s="1666"/>
      <c r="AX299" s="1666"/>
      <c r="AY299" s="1666">
        <f t="shared" si="279"/>
        <v>105</v>
      </c>
      <c r="AZ299" s="1666">
        <v>105</v>
      </c>
      <c r="BA299" s="1666"/>
      <c r="BB299" s="1666"/>
      <c r="BC299" s="1666"/>
      <c r="BD299" s="1666"/>
      <c r="BE299" s="1666"/>
      <c r="BF299" s="1666"/>
      <c r="BG299" s="3669">
        <v>100</v>
      </c>
      <c r="BH299" s="1667"/>
      <c r="BI299" s="1667">
        <f t="shared" si="265"/>
        <v>0</v>
      </c>
      <c r="BJ299" s="1658">
        <v>2023</v>
      </c>
      <c r="BK299" s="1658" t="s">
        <v>2324</v>
      </c>
      <c r="BL299" s="1658" t="s">
        <v>2327</v>
      </c>
      <c r="BM299" s="1669">
        <f t="shared" si="284"/>
        <v>99.009900990099013</v>
      </c>
      <c r="BN299" s="1669">
        <f t="shared" si="280"/>
        <v>95.238095238095227</v>
      </c>
      <c r="BO299" s="1658" t="s">
        <v>40</v>
      </c>
      <c r="BP299" s="2957"/>
      <c r="BQ299" s="2958"/>
      <c r="BR299" s="2958"/>
      <c r="BS299" s="19"/>
      <c r="BT299" s="2958"/>
      <c r="BU299" s="2958"/>
      <c r="BV299" s="1370" t="s">
        <v>2498</v>
      </c>
      <c r="BW299" s="2958"/>
      <c r="BX299" s="2954">
        <f t="shared" si="289"/>
        <v>418.11827956989248</v>
      </c>
      <c r="BY299" s="53">
        <f t="shared" si="290"/>
        <v>18.118279569892479</v>
      </c>
      <c r="BZ299" s="503"/>
      <c r="CA299" s="503"/>
      <c r="CB299" s="503"/>
      <c r="CC299" s="503"/>
    </row>
    <row r="300" spans="1:81" s="2363" customFormat="1" ht="42" customHeight="1">
      <c r="A300" s="2961">
        <v>18</v>
      </c>
      <c r="B300" s="3100" t="s">
        <v>2278</v>
      </c>
      <c r="C300" s="3111" t="s">
        <v>2084</v>
      </c>
      <c r="D300" s="3110"/>
      <c r="E300" s="3524" t="s">
        <v>206</v>
      </c>
      <c r="F300" s="3521" t="s">
        <v>2279</v>
      </c>
      <c r="G300" s="1403">
        <f t="shared" si="285"/>
        <v>3000</v>
      </c>
      <c r="H300" s="3525">
        <v>3000</v>
      </c>
      <c r="I300" s="1667"/>
      <c r="J300" s="1667"/>
      <c r="K300" s="1667">
        <f t="shared" si="286"/>
        <v>3000</v>
      </c>
      <c r="L300" s="1875">
        <v>3000</v>
      </c>
      <c r="M300" s="3114">
        <v>560</v>
      </c>
      <c r="N300" s="3114">
        <v>560</v>
      </c>
      <c r="O300" s="1667"/>
      <c r="P300" s="1667"/>
      <c r="Q300" s="1667"/>
      <c r="R300" s="1667"/>
      <c r="S300" s="1667">
        <f t="shared" si="272"/>
        <v>1100</v>
      </c>
      <c r="T300" s="3083">
        <v>1100</v>
      </c>
      <c r="U300" s="1667"/>
      <c r="V300" s="1667"/>
      <c r="W300" s="1667"/>
      <c r="X300" s="1667"/>
      <c r="Y300" s="1667">
        <f t="shared" si="236"/>
        <v>1100</v>
      </c>
      <c r="Z300" s="1667">
        <f t="shared" si="273"/>
        <v>0</v>
      </c>
      <c r="AA300" s="1667"/>
      <c r="AB300" s="1667"/>
      <c r="AC300" s="1667"/>
      <c r="AD300" s="1667">
        <f t="shared" si="274"/>
        <v>970.09199999999998</v>
      </c>
      <c r="AE300" s="3082">
        <v>970.09199999999998</v>
      </c>
      <c r="AF300" s="1667"/>
      <c r="AG300" s="1667"/>
      <c r="AH300" s="1667">
        <f t="shared" si="275"/>
        <v>0</v>
      </c>
      <c r="AI300" s="1667"/>
      <c r="AJ300" s="1667"/>
      <c r="AK300" s="1667"/>
      <c r="AL300" s="1667">
        <f t="shared" si="276"/>
        <v>1100</v>
      </c>
      <c r="AM300" s="3083">
        <v>1100</v>
      </c>
      <c r="AN300" s="1667"/>
      <c r="AO300" s="1667"/>
      <c r="AP300" s="1403">
        <f t="shared" si="277"/>
        <v>1100</v>
      </c>
      <c r="AQ300" s="3645">
        <v>1100</v>
      </c>
      <c r="AR300" s="1666"/>
      <c r="AS300" s="1666"/>
      <c r="AT300" s="1666">
        <f t="shared" si="278"/>
        <v>1900</v>
      </c>
      <c r="AU300" s="1666">
        <f t="shared" si="288"/>
        <v>1900</v>
      </c>
      <c r="AV300" s="1666"/>
      <c r="AW300" s="1666"/>
      <c r="AX300" s="1666"/>
      <c r="AY300" s="1666">
        <f t="shared" si="279"/>
        <v>1900</v>
      </c>
      <c r="AZ300" s="1666">
        <v>1900</v>
      </c>
      <c r="BA300" s="1666"/>
      <c r="BB300" s="1666"/>
      <c r="BC300" s="1666"/>
      <c r="BD300" s="1666"/>
      <c r="BE300" s="1666"/>
      <c r="BF300" s="1666"/>
      <c r="BG300" s="3669">
        <v>1400</v>
      </c>
      <c r="BH300" s="1667"/>
      <c r="BI300" s="1667">
        <f t="shared" si="265"/>
        <v>0</v>
      </c>
      <c r="BJ300" s="1658">
        <v>2023</v>
      </c>
      <c r="BK300" s="1658" t="s">
        <v>2324</v>
      </c>
      <c r="BL300" s="1658" t="s">
        <v>2327</v>
      </c>
      <c r="BM300" s="1669">
        <f t="shared" si="284"/>
        <v>83.333333333333343</v>
      </c>
      <c r="BN300" s="1669">
        <f t="shared" si="280"/>
        <v>73.68421052631578</v>
      </c>
      <c r="BO300" s="1658" t="s">
        <v>40</v>
      </c>
      <c r="BP300" s="3098"/>
      <c r="BQ300" s="2958"/>
      <c r="BR300" s="3008"/>
      <c r="BS300" s="1591"/>
      <c r="BT300" s="3008"/>
      <c r="BU300" s="3008"/>
      <c r="BV300" s="1370" t="s">
        <v>2498</v>
      </c>
      <c r="BW300" s="3008"/>
      <c r="BX300" s="2954">
        <f t="shared" si="289"/>
        <v>2483.8709677419356</v>
      </c>
      <c r="BY300" s="53">
        <f t="shared" si="290"/>
        <v>1383.8709677419356</v>
      </c>
      <c r="BZ300" s="501"/>
      <c r="CA300" s="501"/>
      <c r="CB300" s="501"/>
      <c r="CC300" s="501"/>
    </row>
    <row r="301" spans="1:81" s="2363" customFormat="1" ht="49.5" customHeight="1">
      <c r="A301" s="2961">
        <v>19</v>
      </c>
      <c r="B301" s="3100" t="s">
        <v>2280</v>
      </c>
      <c r="C301" s="3111" t="s">
        <v>2217</v>
      </c>
      <c r="D301" s="1674"/>
      <c r="E301" s="3524" t="s">
        <v>206</v>
      </c>
      <c r="F301" s="3521" t="s">
        <v>2281</v>
      </c>
      <c r="G301" s="1403">
        <f t="shared" si="285"/>
        <v>9600</v>
      </c>
      <c r="H301" s="3525">
        <v>9600</v>
      </c>
      <c r="I301" s="1667"/>
      <c r="J301" s="1667"/>
      <c r="K301" s="1667">
        <f t="shared" si="286"/>
        <v>9600</v>
      </c>
      <c r="L301" s="1875">
        <v>9600</v>
      </c>
      <c r="M301" s="3114">
        <v>1550</v>
      </c>
      <c r="N301" s="3114">
        <v>1550</v>
      </c>
      <c r="O301" s="1667"/>
      <c r="P301" s="1667"/>
      <c r="Q301" s="1667"/>
      <c r="R301" s="1667"/>
      <c r="S301" s="1667">
        <f t="shared" si="272"/>
        <v>3360</v>
      </c>
      <c r="T301" s="3083">
        <v>3360</v>
      </c>
      <c r="U301" s="1667"/>
      <c r="V301" s="1667"/>
      <c r="W301" s="1667"/>
      <c r="X301" s="1667"/>
      <c r="Y301" s="1667">
        <f t="shared" si="236"/>
        <v>3360</v>
      </c>
      <c r="Z301" s="1667">
        <f t="shared" si="273"/>
        <v>0</v>
      </c>
      <c r="AA301" s="1667"/>
      <c r="AB301" s="1667"/>
      <c r="AC301" s="1667"/>
      <c r="AD301" s="1667">
        <f t="shared" si="274"/>
        <v>3091.4229999999998</v>
      </c>
      <c r="AE301" s="3082">
        <v>3091.4229999999998</v>
      </c>
      <c r="AF301" s="1667"/>
      <c r="AG301" s="1667"/>
      <c r="AH301" s="1667">
        <f t="shared" si="275"/>
        <v>0</v>
      </c>
      <c r="AI301" s="1667"/>
      <c r="AJ301" s="1667"/>
      <c r="AK301" s="1667"/>
      <c r="AL301" s="1667">
        <f t="shared" si="276"/>
        <v>3360</v>
      </c>
      <c r="AM301" s="3083">
        <v>3360</v>
      </c>
      <c r="AN301" s="1667"/>
      <c r="AO301" s="1667"/>
      <c r="AP301" s="1403">
        <f t="shared" si="277"/>
        <v>3360</v>
      </c>
      <c r="AQ301" s="3645">
        <v>3360</v>
      </c>
      <c r="AR301" s="1666"/>
      <c r="AS301" s="1666"/>
      <c r="AT301" s="1666">
        <f t="shared" si="278"/>
        <v>6240</v>
      </c>
      <c r="AU301" s="1666">
        <f t="shared" si="288"/>
        <v>6240</v>
      </c>
      <c r="AV301" s="1666"/>
      <c r="AW301" s="1666"/>
      <c r="AX301" s="1666"/>
      <c r="AY301" s="1666">
        <f t="shared" si="279"/>
        <v>6240</v>
      </c>
      <c r="AZ301" s="1666">
        <v>6240</v>
      </c>
      <c r="BA301" s="1666"/>
      <c r="BB301" s="1666"/>
      <c r="BC301" s="1666"/>
      <c r="BD301" s="1666"/>
      <c r="BE301" s="1666"/>
      <c r="BF301" s="1666"/>
      <c r="BG301" s="3669">
        <v>4577</v>
      </c>
      <c r="BH301" s="1667"/>
      <c r="BI301" s="1667">
        <f t="shared" si="265"/>
        <v>0</v>
      </c>
      <c r="BJ301" s="1658">
        <v>2023</v>
      </c>
      <c r="BK301" s="1658" t="s">
        <v>2324</v>
      </c>
      <c r="BL301" s="1658" t="s">
        <v>2327</v>
      </c>
      <c r="BM301" s="1669">
        <f t="shared" si="284"/>
        <v>82.677083333333329</v>
      </c>
      <c r="BN301" s="1669">
        <f t="shared" si="280"/>
        <v>73.349358974358964</v>
      </c>
      <c r="BO301" s="1658" t="s">
        <v>40</v>
      </c>
      <c r="BP301" s="2957"/>
      <c r="BQ301" s="2958"/>
      <c r="BR301" s="2958"/>
      <c r="BS301" s="19"/>
      <c r="BT301" s="2958"/>
      <c r="BU301" s="2958"/>
      <c r="BV301" s="1370" t="s">
        <v>2498</v>
      </c>
      <c r="BW301" s="2958"/>
      <c r="BX301" s="2954">
        <f t="shared" si="289"/>
        <v>7948.3870967741941</v>
      </c>
      <c r="BY301" s="53">
        <f t="shared" si="290"/>
        <v>4588.3870967741941</v>
      </c>
      <c r="BZ301" s="501"/>
      <c r="CA301" s="501"/>
      <c r="CB301" s="501"/>
      <c r="CC301" s="501"/>
    </row>
    <row r="302" spans="1:81" s="43" customFormat="1" ht="26.25" customHeight="1">
      <c r="A302" s="2195" t="s">
        <v>50</v>
      </c>
      <c r="B302" s="2133" t="s">
        <v>51</v>
      </c>
      <c r="C302" s="1653"/>
      <c r="D302" s="1653"/>
      <c r="E302" s="1504"/>
      <c r="F302" s="1504"/>
      <c r="G302" s="1453">
        <f>G303</f>
        <v>8735</v>
      </c>
      <c r="H302" s="1453">
        <f t="shared" ref="H302:BG302" si="291">H303</f>
        <v>8735</v>
      </c>
      <c r="I302" s="1655">
        <f t="shared" si="291"/>
        <v>0</v>
      </c>
      <c r="J302" s="1655">
        <f t="shared" si="291"/>
        <v>0</v>
      </c>
      <c r="K302" s="1655">
        <f t="shared" si="291"/>
        <v>8735</v>
      </c>
      <c r="L302" s="1655">
        <f t="shared" si="291"/>
        <v>8735</v>
      </c>
      <c r="M302" s="1655">
        <f t="shared" si="291"/>
        <v>298</v>
      </c>
      <c r="N302" s="1655">
        <f t="shared" si="291"/>
        <v>298</v>
      </c>
      <c r="O302" s="1655">
        <f t="shared" si="291"/>
        <v>0</v>
      </c>
      <c r="P302" s="1655">
        <f t="shared" si="291"/>
        <v>0</v>
      </c>
      <c r="Q302" s="1655">
        <f t="shared" si="291"/>
        <v>0</v>
      </c>
      <c r="R302" s="1655">
        <f t="shared" si="291"/>
        <v>0</v>
      </c>
      <c r="S302" s="1655">
        <f t="shared" si="291"/>
        <v>3300</v>
      </c>
      <c r="T302" s="1655">
        <f t="shared" si="291"/>
        <v>3300</v>
      </c>
      <c r="U302" s="1655">
        <f t="shared" si="291"/>
        <v>0</v>
      </c>
      <c r="V302" s="1655">
        <f t="shared" si="291"/>
        <v>0</v>
      </c>
      <c r="W302" s="1655"/>
      <c r="X302" s="1655"/>
      <c r="Y302" s="1655">
        <f t="shared" si="236"/>
        <v>3300</v>
      </c>
      <c r="Z302" s="1655">
        <f t="shared" si="291"/>
        <v>0</v>
      </c>
      <c r="AA302" s="1655">
        <f t="shared" si="291"/>
        <v>0</v>
      </c>
      <c r="AB302" s="1655">
        <f t="shared" si="291"/>
        <v>0</v>
      </c>
      <c r="AC302" s="1655">
        <f t="shared" si="291"/>
        <v>0</v>
      </c>
      <c r="AD302" s="1655">
        <f t="shared" si="291"/>
        <v>298</v>
      </c>
      <c r="AE302" s="1655">
        <f t="shared" si="291"/>
        <v>298</v>
      </c>
      <c r="AF302" s="1655">
        <f t="shared" si="291"/>
        <v>0</v>
      </c>
      <c r="AG302" s="1655">
        <f t="shared" si="291"/>
        <v>0</v>
      </c>
      <c r="AH302" s="1655">
        <f t="shared" si="291"/>
        <v>0</v>
      </c>
      <c r="AI302" s="1655">
        <f t="shared" si="291"/>
        <v>0</v>
      </c>
      <c r="AJ302" s="1655">
        <f t="shared" si="291"/>
        <v>0</v>
      </c>
      <c r="AK302" s="1655">
        <f t="shared" si="291"/>
        <v>0</v>
      </c>
      <c r="AL302" s="1655">
        <f t="shared" si="291"/>
        <v>3300</v>
      </c>
      <c r="AM302" s="1655">
        <f t="shared" si="291"/>
        <v>3300</v>
      </c>
      <c r="AN302" s="1655">
        <f t="shared" si="291"/>
        <v>0</v>
      </c>
      <c r="AO302" s="1655">
        <f t="shared" si="291"/>
        <v>0</v>
      </c>
      <c r="AP302" s="1453">
        <f t="shared" si="291"/>
        <v>3300</v>
      </c>
      <c r="AQ302" s="1453">
        <f t="shared" si="291"/>
        <v>3300</v>
      </c>
      <c r="AR302" s="1656">
        <f t="shared" si="291"/>
        <v>0</v>
      </c>
      <c r="AS302" s="1656">
        <f t="shared" si="291"/>
        <v>0</v>
      </c>
      <c r="AT302" s="1656">
        <f t="shared" si="291"/>
        <v>5435</v>
      </c>
      <c r="AU302" s="1656">
        <f t="shared" si="291"/>
        <v>5435</v>
      </c>
      <c r="AV302" s="1656">
        <f t="shared" si="291"/>
        <v>0</v>
      </c>
      <c r="AW302" s="1656">
        <f t="shared" si="291"/>
        <v>0</v>
      </c>
      <c r="AX302" s="1656">
        <f t="shared" si="291"/>
        <v>0</v>
      </c>
      <c r="AY302" s="1656">
        <f t="shared" si="291"/>
        <v>5435</v>
      </c>
      <c r="AZ302" s="1656">
        <f t="shared" si="291"/>
        <v>5435</v>
      </c>
      <c r="BA302" s="1656">
        <f t="shared" si="291"/>
        <v>0</v>
      </c>
      <c r="BB302" s="1656">
        <f t="shared" si="291"/>
        <v>0</v>
      </c>
      <c r="BC302" s="1656">
        <f t="shared" si="291"/>
        <v>0</v>
      </c>
      <c r="BD302" s="1656">
        <f t="shared" si="291"/>
        <v>0</v>
      </c>
      <c r="BE302" s="1656">
        <f t="shared" si="291"/>
        <v>0</v>
      </c>
      <c r="BF302" s="1656">
        <f t="shared" si="291"/>
        <v>0</v>
      </c>
      <c r="BG302" s="3668">
        <f t="shared" si="291"/>
        <v>5018</v>
      </c>
      <c r="BH302" s="1655">
        <f>'PL 3 PB DATP'!H67</f>
        <v>5018</v>
      </c>
      <c r="BI302" s="1655">
        <f>SUM(BI911:BI931)</f>
        <v>3713</v>
      </c>
      <c r="BJ302" s="1691"/>
      <c r="BK302" s="1691"/>
      <c r="BL302" s="1691"/>
      <c r="BM302" s="1692">
        <f t="shared" si="284"/>
        <v>95.226101888952485</v>
      </c>
      <c r="BN302" s="1692">
        <f t="shared" si="280"/>
        <v>92.327506899724014</v>
      </c>
      <c r="BO302" s="1691"/>
      <c r="BP302" s="1693"/>
      <c r="BQ302" s="1369"/>
      <c r="BR302" s="1369"/>
      <c r="BS302" s="1617"/>
      <c r="BT302" s="1369"/>
      <c r="BU302" s="1369"/>
      <c r="BV302" s="1369" t="s">
        <v>2498</v>
      </c>
      <c r="BW302" s="1369"/>
      <c r="BX302" s="1660">
        <f>BH302/AZ302</f>
        <v>0.9232750689972401</v>
      </c>
      <c r="BY302" s="1682">
        <f>BH302-BG302</f>
        <v>0</v>
      </c>
    </row>
    <row r="303" spans="1:81" s="2084" customFormat="1" ht="26.25" customHeight="1">
      <c r="A303" s="2197" t="s">
        <v>73</v>
      </c>
      <c r="B303" s="1962" t="s">
        <v>2420</v>
      </c>
      <c r="C303" s="1653"/>
      <c r="D303" s="1653"/>
      <c r="E303" s="1504"/>
      <c r="F303" s="1504"/>
      <c r="G303" s="3465">
        <f>SUM(G304:G314)</f>
        <v>8735</v>
      </c>
      <c r="H303" s="3465">
        <f t="shared" ref="H303:BG303" si="292">SUM(H304:H314)</f>
        <v>8735</v>
      </c>
      <c r="I303" s="1690">
        <f t="shared" si="292"/>
        <v>0</v>
      </c>
      <c r="J303" s="1690">
        <f t="shared" si="292"/>
        <v>0</v>
      </c>
      <c r="K303" s="1690">
        <f t="shared" si="292"/>
        <v>8735</v>
      </c>
      <c r="L303" s="1690">
        <f t="shared" si="292"/>
        <v>8735</v>
      </c>
      <c r="M303" s="1690">
        <f t="shared" si="292"/>
        <v>298</v>
      </c>
      <c r="N303" s="1690">
        <f t="shared" si="292"/>
        <v>298</v>
      </c>
      <c r="O303" s="1690">
        <f t="shared" si="292"/>
        <v>0</v>
      </c>
      <c r="P303" s="1690">
        <f t="shared" si="292"/>
        <v>0</v>
      </c>
      <c r="Q303" s="1690">
        <f t="shared" si="292"/>
        <v>0</v>
      </c>
      <c r="R303" s="1690">
        <f t="shared" si="292"/>
        <v>0</v>
      </c>
      <c r="S303" s="1690">
        <f t="shared" si="292"/>
        <v>3300</v>
      </c>
      <c r="T303" s="1690">
        <f t="shared" si="292"/>
        <v>3300</v>
      </c>
      <c r="U303" s="1690">
        <f t="shared" si="292"/>
        <v>0</v>
      </c>
      <c r="V303" s="1690">
        <f t="shared" si="292"/>
        <v>0</v>
      </c>
      <c r="W303" s="1690"/>
      <c r="X303" s="1690"/>
      <c r="Y303" s="1690">
        <f t="shared" ref="Y303:Y376" si="293">T303-W303+X303</f>
        <v>3300</v>
      </c>
      <c r="Z303" s="1690">
        <f t="shared" si="292"/>
        <v>0</v>
      </c>
      <c r="AA303" s="1690">
        <f t="shared" si="292"/>
        <v>0</v>
      </c>
      <c r="AB303" s="1690">
        <f t="shared" si="292"/>
        <v>0</v>
      </c>
      <c r="AC303" s="1690">
        <f t="shared" si="292"/>
        <v>0</v>
      </c>
      <c r="AD303" s="1690">
        <f t="shared" si="292"/>
        <v>298</v>
      </c>
      <c r="AE303" s="1690">
        <f t="shared" si="292"/>
        <v>298</v>
      </c>
      <c r="AF303" s="1690">
        <f t="shared" si="292"/>
        <v>0</v>
      </c>
      <c r="AG303" s="1690">
        <f t="shared" si="292"/>
        <v>0</v>
      </c>
      <c r="AH303" s="1690">
        <f t="shared" si="292"/>
        <v>0</v>
      </c>
      <c r="AI303" s="1690">
        <f t="shared" si="292"/>
        <v>0</v>
      </c>
      <c r="AJ303" s="1690">
        <f t="shared" si="292"/>
        <v>0</v>
      </c>
      <c r="AK303" s="1690">
        <f t="shared" si="292"/>
        <v>0</v>
      </c>
      <c r="AL303" s="1690">
        <f t="shared" si="292"/>
        <v>3300</v>
      </c>
      <c r="AM303" s="1690">
        <f t="shared" si="292"/>
        <v>3300</v>
      </c>
      <c r="AN303" s="1690">
        <f t="shared" si="292"/>
        <v>0</v>
      </c>
      <c r="AO303" s="1690">
        <f t="shared" si="292"/>
        <v>0</v>
      </c>
      <c r="AP303" s="3465">
        <f t="shared" si="292"/>
        <v>3300</v>
      </c>
      <c r="AQ303" s="3465">
        <f t="shared" si="292"/>
        <v>3300</v>
      </c>
      <c r="AR303" s="3283">
        <f t="shared" si="292"/>
        <v>0</v>
      </c>
      <c r="AS303" s="3283">
        <f t="shared" si="292"/>
        <v>0</v>
      </c>
      <c r="AT303" s="3283">
        <f t="shared" si="292"/>
        <v>5435</v>
      </c>
      <c r="AU303" s="3283">
        <f t="shared" si="292"/>
        <v>5435</v>
      </c>
      <c r="AV303" s="3283">
        <f t="shared" si="292"/>
        <v>0</v>
      </c>
      <c r="AW303" s="3283">
        <f t="shared" si="292"/>
        <v>0</v>
      </c>
      <c r="AX303" s="3283">
        <f t="shared" si="292"/>
        <v>0</v>
      </c>
      <c r="AY303" s="3283">
        <f t="shared" si="292"/>
        <v>5435</v>
      </c>
      <c r="AZ303" s="3283">
        <f t="shared" si="292"/>
        <v>5435</v>
      </c>
      <c r="BA303" s="3283">
        <f t="shared" si="292"/>
        <v>0</v>
      </c>
      <c r="BB303" s="3283">
        <f t="shared" si="292"/>
        <v>0</v>
      </c>
      <c r="BC303" s="3283">
        <f t="shared" si="292"/>
        <v>0</v>
      </c>
      <c r="BD303" s="3283">
        <f t="shared" si="292"/>
        <v>0</v>
      </c>
      <c r="BE303" s="3283">
        <f t="shared" si="292"/>
        <v>0</v>
      </c>
      <c r="BF303" s="3283">
        <f t="shared" si="292"/>
        <v>0</v>
      </c>
      <c r="BG303" s="3667">
        <f t="shared" si="292"/>
        <v>5018</v>
      </c>
      <c r="BH303" s="1655"/>
      <c r="BI303" s="1655"/>
      <c r="BJ303" s="1691"/>
      <c r="BK303" s="1691"/>
      <c r="BL303" s="1691"/>
      <c r="BM303" s="1692">
        <f t="shared" ref="BM303:BM333" si="294">(BG303+AQ303)/H303*100</f>
        <v>95.226101888952485</v>
      </c>
      <c r="BN303" s="1692">
        <f t="shared" ref="BN303:BN333" si="295">BG303/AU303*100</f>
        <v>92.327506899724014</v>
      </c>
      <c r="BO303" s="1691"/>
      <c r="BP303" s="1693"/>
      <c r="BQ303" s="1369"/>
      <c r="BR303" s="1369"/>
      <c r="BS303" s="1617"/>
      <c r="BT303" s="1369"/>
      <c r="BU303" s="1369"/>
      <c r="BV303" s="1370" t="s">
        <v>2498</v>
      </c>
      <c r="BW303" s="1369"/>
      <c r="BX303" s="1660">
        <v>5018</v>
      </c>
      <c r="BY303" s="3011">
        <f>(BX303+AQ303)/H303</f>
        <v>0.95226101888952486</v>
      </c>
      <c r="BZ303" s="3003"/>
      <c r="CA303" s="3003"/>
      <c r="CB303" s="3003"/>
      <c r="CC303" s="3003"/>
    </row>
    <row r="304" spans="1:81" s="2382" customFormat="1" ht="26.25" customHeight="1">
      <c r="A304" s="2961">
        <v>1</v>
      </c>
      <c r="B304" s="2975" t="s">
        <v>2010</v>
      </c>
      <c r="C304" s="1674" t="s">
        <v>1933</v>
      </c>
      <c r="D304" s="1674">
        <v>1.1000000000000001</v>
      </c>
      <c r="E304" s="1411" t="s">
        <v>206</v>
      </c>
      <c r="F304" s="1411" t="s">
        <v>2011</v>
      </c>
      <c r="G304" s="3466">
        <f t="shared" ref="G304:G313" si="296">SUM(H304:J304)</f>
        <v>575</v>
      </c>
      <c r="H304" s="1513">
        <v>575</v>
      </c>
      <c r="I304" s="1684"/>
      <c r="J304" s="1684"/>
      <c r="K304" s="1667">
        <v>575</v>
      </c>
      <c r="L304" s="1667">
        <v>575</v>
      </c>
      <c r="M304" s="1667"/>
      <c r="N304" s="1667"/>
      <c r="O304" s="1684">
        <f t="shared" ref="O304:O313" si="297">SUM(P304:R304)</f>
        <v>0</v>
      </c>
      <c r="P304" s="1684"/>
      <c r="Q304" s="1667"/>
      <c r="R304" s="1667"/>
      <c r="S304" s="1667">
        <f t="shared" ref="S304:S321" si="298">SUM(T304:V304)</f>
        <v>217</v>
      </c>
      <c r="T304" s="1686">
        <v>217</v>
      </c>
      <c r="U304" s="1667"/>
      <c r="V304" s="1667"/>
      <c r="W304" s="1667"/>
      <c r="X304" s="1667"/>
      <c r="Y304" s="1667">
        <f t="shared" si="293"/>
        <v>217</v>
      </c>
      <c r="Z304" s="1667">
        <f t="shared" ref="Z304:Z321" si="299">SUM(AA304:AC304)</f>
        <v>0</v>
      </c>
      <c r="AA304" s="1667"/>
      <c r="AB304" s="1667"/>
      <c r="AC304" s="1667"/>
      <c r="AD304" s="1667">
        <f t="shared" ref="AD304:AD321" si="300">SUM(AE304:AG304)</f>
        <v>0</v>
      </c>
      <c r="AE304" s="1684"/>
      <c r="AF304" s="1667"/>
      <c r="AG304" s="1667"/>
      <c r="AH304" s="1667">
        <f t="shared" ref="AH304:AH321" si="301">SUM(AI304:AK304)</f>
        <v>0</v>
      </c>
      <c r="AI304" s="1667"/>
      <c r="AJ304" s="1667"/>
      <c r="AK304" s="1667"/>
      <c r="AL304" s="1667">
        <f t="shared" ref="AL304:AL321" si="302">SUM(AM304:AO304)</f>
        <v>217</v>
      </c>
      <c r="AM304" s="1667">
        <f>T304</f>
        <v>217</v>
      </c>
      <c r="AN304" s="1667"/>
      <c r="AO304" s="1667"/>
      <c r="AP304" s="1403">
        <f t="shared" ref="AP304:AP321" si="303">SUM(AQ304:AS304)</f>
        <v>217</v>
      </c>
      <c r="AQ304" s="1403">
        <v>217</v>
      </c>
      <c r="AR304" s="1666"/>
      <c r="AS304" s="1666"/>
      <c r="AT304" s="1666">
        <f t="shared" ref="AT304:AT321" si="304">SUM(AU304:AW304)</f>
        <v>358</v>
      </c>
      <c r="AU304" s="1666">
        <f t="shared" ref="AU304:AU313" si="305">H304-AQ304</f>
        <v>358</v>
      </c>
      <c r="AV304" s="1666"/>
      <c r="AW304" s="1666"/>
      <c r="AX304" s="1666"/>
      <c r="AY304" s="1666">
        <f t="shared" ref="AY304:AY321" si="306">SUM(AZ304:BB304)</f>
        <v>358</v>
      </c>
      <c r="AZ304" s="1666">
        <v>358</v>
      </c>
      <c r="BA304" s="1666"/>
      <c r="BB304" s="1666"/>
      <c r="BC304" s="1666"/>
      <c r="BD304" s="1666"/>
      <c r="BE304" s="1666"/>
      <c r="BF304" s="1666"/>
      <c r="BG304" s="3669">
        <v>331</v>
      </c>
      <c r="BH304" s="1667"/>
      <c r="BI304" s="1667">
        <f t="shared" ref="BI304:BI321" si="307">AP304-S304</f>
        <v>0</v>
      </c>
      <c r="BJ304" s="1658">
        <v>2023</v>
      </c>
      <c r="BK304" s="1658" t="s">
        <v>2324</v>
      </c>
      <c r="BL304" s="1658" t="s">
        <v>2327</v>
      </c>
      <c r="BM304" s="1669">
        <f t="shared" si="294"/>
        <v>95.304347826086953</v>
      </c>
      <c r="BN304" s="1669">
        <f t="shared" si="295"/>
        <v>92.458100558659211</v>
      </c>
      <c r="BO304" s="1658" t="s">
        <v>40</v>
      </c>
      <c r="BP304" s="1659"/>
      <c r="BQ304" s="1370"/>
      <c r="BR304" s="1370"/>
      <c r="BS304" s="19"/>
      <c r="BT304" s="1370"/>
      <c r="BU304" s="1370"/>
      <c r="BV304" s="1370" t="s">
        <v>2498</v>
      </c>
      <c r="BW304" s="1370"/>
      <c r="BX304" s="2954">
        <f>H304*$BY$303</f>
        <v>547.55008586147676</v>
      </c>
      <c r="BY304" s="3012">
        <f>BX304-AQ304</f>
        <v>330.55008586147676</v>
      </c>
      <c r="BZ304" s="2967"/>
      <c r="CA304" s="2967"/>
      <c r="CB304" s="2967"/>
      <c r="CC304" s="2967"/>
    </row>
    <row r="305" spans="1:81" s="2382" customFormat="1" ht="26.25" customHeight="1">
      <c r="A305" s="2961">
        <v>2</v>
      </c>
      <c r="B305" s="2975" t="s">
        <v>2012</v>
      </c>
      <c r="C305" s="1674" t="s">
        <v>1933</v>
      </c>
      <c r="D305" s="1674">
        <v>0.7</v>
      </c>
      <c r="E305" s="1411" t="s">
        <v>206</v>
      </c>
      <c r="F305" s="1411" t="s">
        <v>2013</v>
      </c>
      <c r="G305" s="3466">
        <f t="shared" si="296"/>
        <v>460</v>
      </c>
      <c r="H305" s="1513">
        <v>460</v>
      </c>
      <c r="I305" s="1684"/>
      <c r="J305" s="1684"/>
      <c r="K305" s="3059">
        <v>460</v>
      </c>
      <c r="L305" s="3059">
        <v>460</v>
      </c>
      <c r="M305" s="3059"/>
      <c r="N305" s="3059"/>
      <c r="O305" s="1684">
        <f t="shared" si="297"/>
        <v>0</v>
      </c>
      <c r="P305" s="1684"/>
      <c r="Q305" s="1667"/>
      <c r="R305" s="1667"/>
      <c r="S305" s="1667">
        <f t="shared" si="298"/>
        <v>174</v>
      </c>
      <c r="T305" s="1686">
        <v>174</v>
      </c>
      <c r="U305" s="1667"/>
      <c r="V305" s="1667"/>
      <c r="W305" s="1667"/>
      <c r="X305" s="1667"/>
      <c r="Y305" s="1667">
        <f t="shared" si="293"/>
        <v>174</v>
      </c>
      <c r="Z305" s="1667">
        <f t="shared" si="299"/>
        <v>0</v>
      </c>
      <c r="AA305" s="1667"/>
      <c r="AB305" s="1667"/>
      <c r="AC305" s="1667"/>
      <c r="AD305" s="1667">
        <f t="shared" si="300"/>
        <v>0</v>
      </c>
      <c r="AE305" s="1684"/>
      <c r="AF305" s="1667"/>
      <c r="AG305" s="1667"/>
      <c r="AH305" s="1667">
        <f t="shared" si="301"/>
        <v>0</v>
      </c>
      <c r="AI305" s="3059"/>
      <c r="AJ305" s="3059"/>
      <c r="AK305" s="3059"/>
      <c r="AL305" s="1667">
        <f t="shared" si="302"/>
        <v>174</v>
      </c>
      <c r="AM305" s="1667">
        <f t="shared" ref="AM305:AM313" si="308">T305</f>
        <v>174</v>
      </c>
      <c r="AN305" s="3059"/>
      <c r="AO305" s="3059"/>
      <c r="AP305" s="1403">
        <f t="shared" si="303"/>
        <v>174</v>
      </c>
      <c r="AQ305" s="1433">
        <v>174</v>
      </c>
      <c r="AR305" s="3297"/>
      <c r="AS305" s="3297"/>
      <c r="AT305" s="1666">
        <f t="shared" si="304"/>
        <v>286</v>
      </c>
      <c r="AU305" s="1666">
        <f t="shared" si="305"/>
        <v>286</v>
      </c>
      <c r="AV305" s="3297"/>
      <c r="AW305" s="3297"/>
      <c r="AX305" s="3297"/>
      <c r="AY305" s="1666">
        <f t="shared" si="306"/>
        <v>286</v>
      </c>
      <c r="AZ305" s="3297">
        <v>286</v>
      </c>
      <c r="BA305" s="1666"/>
      <c r="BB305" s="1666"/>
      <c r="BC305" s="1666"/>
      <c r="BD305" s="1666"/>
      <c r="BE305" s="1666"/>
      <c r="BF305" s="1666"/>
      <c r="BG305" s="3669">
        <v>264</v>
      </c>
      <c r="BH305" s="1667"/>
      <c r="BI305" s="1667">
        <f t="shared" si="307"/>
        <v>0</v>
      </c>
      <c r="BJ305" s="1658">
        <v>2023</v>
      </c>
      <c r="BK305" s="1658" t="s">
        <v>2324</v>
      </c>
      <c r="BL305" s="1658" t="s">
        <v>2327</v>
      </c>
      <c r="BM305" s="1669">
        <f t="shared" si="294"/>
        <v>95.217391304347828</v>
      </c>
      <c r="BN305" s="1669">
        <f t="shared" si="295"/>
        <v>92.307692307692307</v>
      </c>
      <c r="BO305" s="1658" t="s">
        <v>40</v>
      </c>
      <c r="BP305" s="1659"/>
      <c r="BQ305" s="1370"/>
      <c r="BR305" s="1370"/>
      <c r="BS305" s="19"/>
      <c r="BT305" s="1370"/>
      <c r="BU305" s="1370"/>
      <c r="BV305" s="1370" t="s">
        <v>2498</v>
      </c>
      <c r="BW305" s="1370"/>
      <c r="BX305" s="2954">
        <f t="shared" ref="BX305:BX314" si="309">H305*$BY$303</f>
        <v>438.04006868918145</v>
      </c>
      <c r="BY305" s="3012">
        <f t="shared" ref="BY305:BY314" si="310">BX305-AQ305</f>
        <v>264.04006868918145</v>
      </c>
      <c r="BZ305" s="2967"/>
      <c r="CA305" s="2967"/>
      <c r="CB305" s="2967"/>
      <c r="CC305" s="2967"/>
    </row>
    <row r="306" spans="1:81" s="2382" customFormat="1" ht="26.25" customHeight="1">
      <c r="A306" s="2961">
        <v>3</v>
      </c>
      <c r="B306" s="2975" t="s">
        <v>2014</v>
      </c>
      <c r="C306" s="1674" t="s">
        <v>1933</v>
      </c>
      <c r="D306" s="1674">
        <v>0.8</v>
      </c>
      <c r="E306" s="1411" t="s">
        <v>206</v>
      </c>
      <c r="F306" s="1411" t="s">
        <v>2015</v>
      </c>
      <c r="G306" s="3466">
        <f t="shared" si="296"/>
        <v>460</v>
      </c>
      <c r="H306" s="1513">
        <v>460</v>
      </c>
      <c r="I306" s="1684"/>
      <c r="J306" s="1684"/>
      <c r="K306" s="1667">
        <v>460</v>
      </c>
      <c r="L306" s="1667">
        <v>460</v>
      </c>
      <c r="M306" s="1667"/>
      <c r="N306" s="1667"/>
      <c r="O306" s="1684">
        <f t="shared" si="297"/>
        <v>0</v>
      </c>
      <c r="P306" s="1684"/>
      <c r="Q306" s="1667"/>
      <c r="R306" s="1667"/>
      <c r="S306" s="1667">
        <f t="shared" si="298"/>
        <v>174</v>
      </c>
      <c r="T306" s="1686">
        <v>174</v>
      </c>
      <c r="U306" s="1667"/>
      <c r="V306" s="1667"/>
      <c r="W306" s="1667"/>
      <c r="X306" s="1667"/>
      <c r="Y306" s="1667">
        <f t="shared" si="293"/>
        <v>174</v>
      </c>
      <c r="Z306" s="1667">
        <f t="shared" si="299"/>
        <v>0</v>
      </c>
      <c r="AA306" s="1667"/>
      <c r="AB306" s="1667"/>
      <c r="AC306" s="1667"/>
      <c r="AD306" s="1667">
        <f t="shared" si="300"/>
        <v>0</v>
      </c>
      <c r="AE306" s="1684"/>
      <c r="AF306" s="1667"/>
      <c r="AG306" s="1667"/>
      <c r="AH306" s="1667">
        <f t="shared" si="301"/>
        <v>0</v>
      </c>
      <c r="AI306" s="1667"/>
      <c r="AJ306" s="1667"/>
      <c r="AK306" s="1667"/>
      <c r="AL306" s="1667">
        <f t="shared" si="302"/>
        <v>174</v>
      </c>
      <c r="AM306" s="1667">
        <f t="shared" si="308"/>
        <v>174</v>
      </c>
      <c r="AN306" s="1667"/>
      <c r="AO306" s="1667"/>
      <c r="AP306" s="1403">
        <f t="shared" si="303"/>
        <v>174</v>
      </c>
      <c r="AQ306" s="1403">
        <v>174</v>
      </c>
      <c r="AR306" s="1666"/>
      <c r="AS306" s="1666"/>
      <c r="AT306" s="1666">
        <f t="shared" si="304"/>
        <v>286</v>
      </c>
      <c r="AU306" s="1666">
        <f t="shared" si="305"/>
        <v>286</v>
      </c>
      <c r="AV306" s="1666"/>
      <c r="AW306" s="1666"/>
      <c r="AX306" s="1666"/>
      <c r="AY306" s="1666">
        <f t="shared" si="306"/>
        <v>286</v>
      </c>
      <c r="AZ306" s="1666">
        <v>286</v>
      </c>
      <c r="BA306" s="1666"/>
      <c r="BB306" s="1666"/>
      <c r="BC306" s="1666"/>
      <c r="BD306" s="1666"/>
      <c r="BE306" s="1666"/>
      <c r="BF306" s="1666"/>
      <c r="BG306" s="3669">
        <v>264</v>
      </c>
      <c r="BH306" s="1667"/>
      <c r="BI306" s="1667">
        <f t="shared" si="307"/>
        <v>0</v>
      </c>
      <c r="BJ306" s="1658">
        <v>2023</v>
      </c>
      <c r="BK306" s="1658" t="s">
        <v>2324</v>
      </c>
      <c r="BL306" s="1658" t="s">
        <v>2327</v>
      </c>
      <c r="BM306" s="1669">
        <f t="shared" si="294"/>
        <v>95.217391304347828</v>
      </c>
      <c r="BN306" s="1669">
        <f t="shared" si="295"/>
        <v>92.307692307692307</v>
      </c>
      <c r="BO306" s="1658" t="s">
        <v>40</v>
      </c>
      <c r="BP306" s="1659"/>
      <c r="BQ306" s="1370"/>
      <c r="BR306" s="1370"/>
      <c r="BS306" s="19"/>
      <c r="BT306" s="1370"/>
      <c r="BU306" s="1370"/>
      <c r="BV306" s="1370" t="s">
        <v>2498</v>
      </c>
      <c r="BW306" s="1370"/>
      <c r="BX306" s="2954">
        <f t="shared" si="309"/>
        <v>438.04006868918145</v>
      </c>
      <c r="BY306" s="3012">
        <f t="shared" si="310"/>
        <v>264.04006868918145</v>
      </c>
      <c r="BZ306" s="2967"/>
      <c r="CA306" s="2967"/>
      <c r="CB306" s="2967"/>
      <c r="CC306" s="2967"/>
    </row>
    <row r="307" spans="1:81" s="2382" customFormat="1" ht="26.25" customHeight="1">
      <c r="A307" s="2961">
        <v>4</v>
      </c>
      <c r="B307" s="2975" t="s">
        <v>2016</v>
      </c>
      <c r="C307" s="1674" t="s">
        <v>1928</v>
      </c>
      <c r="D307" s="1674">
        <v>1.5</v>
      </c>
      <c r="E307" s="1411" t="s">
        <v>206</v>
      </c>
      <c r="F307" s="1411" t="s">
        <v>2017</v>
      </c>
      <c r="G307" s="3466">
        <f t="shared" si="296"/>
        <v>786</v>
      </c>
      <c r="H307" s="1513">
        <v>786</v>
      </c>
      <c r="I307" s="1684"/>
      <c r="J307" s="1684"/>
      <c r="K307" s="1667">
        <v>786</v>
      </c>
      <c r="L307" s="1667">
        <v>786</v>
      </c>
      <c r="M307" s="1667"/>
      <c r="N307" s="1667"/>
      <c r="O307" s="1684">
        <f t="shared" si="297"/>
        <v>0</v>
      </c>
      <c r="P307" s="1684"/>
      <c r="Q307" s="1667"/>
      <c r="R307" s="1667"/>
      <c r="S307" s="1667">
        <f t="shared" si="298"/>
        <v>297</v>
      </c>
      <c r="T307" s="1686">
        <v>297</v>
      </c>
      <c r="U307" s="1667"/>
      <c r="V307" s="1667"/>
      <c r="W307" s="1667"/>
      <c r="X307" s="1667"/>
      <c r="Y307" s="1667">
        <f t="shared" si="293"/>
        <v>297</v>
      </c>
      <c r="Z307" s="1667">
        <f t="shared" si="299"/>
        <v>0</v>
      </c>
      <c r="AA307" s="1667"/>
      <c r="AB307" s="1667"/>
      <c r="AC307" s="1667"/>
      <c r="AD307" s="1667">
        <f t="shared" si="300"/>
        <v>0</v>
      </c>
      <c r="AE307" s="1684"/>
      <c r="AF307" s="1667"/>
      <c r="AG307" s="1667"/>
      <c r="AH307" s="1667">
        <f t="shared" si="301"/>
        <v>0</v>
      </c>
      <c r="AI307" s="1667"/>
      <c r="AJ307" s="1667"/>
      <c r="AK307" s="1667"/>
      <c r="AL307" s="1667">
        <f t="shared" si="302"/>
        <v>297</v>
      </c>
      <c r="AM307" s="1667">
        <f t="shared" si="308"/>
        <v>297</v>
      </c>
      <c r="AN307" s="1667"/>
      <c r="AO307" s="1667"/>
      <c r="AP307" s="1403">
        <f t="shared" si="303"/>
        <v>297</v>
      </c>
      <c r="AQ307" s="1403">
        <v>297</v>
      </c>
      <c r="AR307" s="1666"/>
      <c r="AS307" s="1666"/>
      <c r="AT307" s="1666">
        <f t="shared" si="304"/>
        <v>489</v>
      </c>
      <c r="AU307" s="1666">
        <f t="shared" si="305"/>
        <v>489</v>
      </c>
      <c r="AV307" s="1666"/>
      <c r="AW307" s="1666"/>
      <c r="AX307" s="1666"/>
      <c r="AY307" s="1666">
        <f t="shared" si="306"/>
        <v>489</v>
      </c>
      <c r="AZ307" s="1666">
        <v>489</v>
      </c>
      <c r="BA307" s="1666"/>
      <c r="BB307" s="1666"/>
      <c r="BC307" s="1666"/>
      <c r="BD307" s="1666"/>
      <c r="BE307" s="1666"/>
      <c r="BF307" s="1666"/>
      <c r="BG307" s="3669">
        <v>451</v>
      </c>
      <c r="BH307" s="1667"/>
      <c r="BI307" s="1667">
        <f t="shared" si="307"/>
        <v>0</v>
      </c>
      <c r="BJ307" s="1658">
        <v>2023</v>
      </c>
      <c r="BK307" s="1658" t="s">
        <v>2324</v>
      </c>
      <c r="BL307" s="1658" t="s">
        <v>2327</v>
      </c>
      <c r="BM307" s="1669">
        <f t="shared" si="294"/>
        <v>95.165394402035616</v>
      </c>
      <c r="BN307" s="1669">
        <f t="shared" si="295"/>
        <v>92.229038854805722</v>
      </c>
      <c r="BO307" s="1658" t="s">
        <v>40</v>
      </c>
      <c r="BP307" s="1659"/>
      <c r="BQ307" s="1370"/>
      <c r="BR307" s="1370"/>
      <c r="BS307" s="19"/>
      <c r="BT307" s="1370"/>
      <c r="BU307" s="1370"/>
      <c r="BV307" s="1370" t="s">
        <v>2498</v>
      </c>
      <c r="BW307" s="1370"/>
      <c r="BX307" s="2954">
        <f t="shared" si="309"/>
        <v>748.47716084716649</v>
      </c>
      <c r="BY307" s="3012">
        <f t="shared" si="310"/>
        <v>451.47716084716649</v>
      </c>
      <c r="BZ307" s="2967"/>
      <c r="CA307" s="2967"/>
      <c r="CB307" s="2967"/>
      <c r="CC307" s="2967"/>
    </row>
    <row r="308" spans="1:81" s="2382" customFormat="1" ht="26.25" customHeight="1">
      <c r="A308" s="2961">
        <v>5</v>
      </c>
      <c r="B308" s="2975" t="s">
        <v>2018</v>
      </c>
      <c r="C308" s="1674" t="s">
        <v>1939</v>
      </c>
      <c r="D308" s="1674">
        <v>1.1000000000000001</v>
      </c>
      <c r="E308" s="1411" t="s">
        <v>206</v>
      </c>
      <c r="F308" s="1411" t="s">
        <v>2019</v>
      </c>
      <c r="G308" s="3466">
        <f t="shared" si="296"/>
        <v>655</v>
      </c>
      <c r="H308" s="1513">
        <v>655</v>
      </c>
      <c r="I308" s="1684"/>
      <c r="J308" s="1684"/>
      <c r="K308" s="1667">
        <v>655</v>
      </c>
      <c r="L308" s="1667">
        <v>655</v>
      </c>
      <c r="M308" s="1667"/>
      <c r="N308" s="1667"/>
      <c r="O308" s="1684">
        <f t="shared" si="297"/>
        <v>0</v>
      </c>
      <c r="P308" s="1684"/>
      <c r="Q308" s="1667"/>
      <c r="R308" s="1667"/>
      <c r="S308" s="1667">
        <f t="shared" si="298"/>
        <v>248</v>
      </c>
      <c r="T308" s="1686">
        <v>248</v>
      </c>
      <c r="U308" s="1667"/>
      <c r="V308" s="1667"/>
      <c r="W308" s="1667"/>
      <c r="X308" s="1667"/>
      <c r="Y308" s="1667">
        <f t="shared" si="293"/>
        <v>248</v>
      </c>
      <c r="Z308" s="1667">
        <f t="shared" si="299"/>
        <v>0</v>
      </c>
      <c r="AA308" s="1667"/>
      <c r="AB308" s="1667"/>
      <c r="AC308" s="1667"/>
      <c r="AD308" s="1667">
        <f t="shared" si="300"/>
        <v>0</v>
      </c>
      <c r="AE308" s="1684"/>
      <c r="AF308" s="1667"/>
      <c r="AG308" s="1667"/>
      <c r="AH308" s="1667">
        <f t="shared" si="301"/>
        <v>0</v>
      </c>
      <c r="AI308" s="1667"/>
      <c r="AJ308" s="1667"/>
      <c r="AK308" s="1667"/>
      <c r="AL308" s="1667">
        <f t="shared" si="302"/>
        <v>248</v>
      </c>
      <c r="AM308" s="1667">
        <f t="shared" si="308"/>
        <v>248</v>
      </c>
      <c r="AN308" s="1667"/>
      <c r="AO308" s="1667"/>
      <c r="AP308" s="1403">
        <f t="shared" si="303"/>
        <v>248</v>
      </c>
      <c r="AQ308" s="1403">
        <v>248</v>
      </c>
      <c r="AR308" s="1666"/>
      <c r="AS308" s="1666"/>
      <c r="AT308" s="1666">
        <f t="shared" si="304"/>
        <v>407</v>
      </c>
      <c r="AU308" s="1666">
        <f t="shared" si="305"/>
        <v>407</v>
      </c>
      <c r="AV308" s="1666"/>
      <c r="AW308" s="1666"/>
      <c r="AX308" s="1666"/>
      <c r="AY308" s="1666">
        <f t="shared" si="306"/>
        <v>407</v>
      </c>
      <c r="AZ308" s="1666">
        <v>407</v>
      </c>
      <c r="BA308" s="1666"/>
      <c r="BB308" s="1666"/>
      <c r="BC308" s="1666"/>
      <c r="BD308" s="1666"/>
      <c r="BE308" s="1666"/>
      <c r="BF308" s="1666"/>
      <c r="BG308" s="3669">
        <v>376</v>
      </c>
      <c r="BH308" s="1667"/>
      <c r="BI308" s="1667">
        <f t="shared" si="307"/>
        <v>0</v>
      </c>
      <c r="BJ308" s="1658">
        <v>2023</v>
      </c>
      <c r="BK308" s="1658" t="s">
        <v>2324</v>
      </c>
      <c r="BL308" s="1658" t="s">
        <v>2327</v>
      </c>
      <c r="BM308" s="1669">
        <f t="shared" si="294"/>
        <v>95.267175572519079</v>
      </c>
      <c r="BN308" s="1669">
        <f t="shared" si="295"/>
        <v>92.383292383292385</v>
      </c>
      <c r="BO308" s="1658" t="s">
        <v>40</v>
      </c>
      <c r="BP308" s="1659"/>
      <c r="BQ308" s="1370"/>
      <c r="BR308" s="1370"/>
      <c r="BS308" s="19"/>
      <c r="BT308" s="1370"/>
      <c r="BU308" s="1370"/>
      <c r="BV308" s="1370" t="s">
        <v>2498</v>
      </c>
      <c r="BW308" s="1370"/>
      <c r="BX308" s="2954">
        <f t="shared" si="309"/>
        <v>623.73096737263882</v>
      </c>
      <c r="BY308" s="3012">
        <f t="shared" si="310"/>
        <v>375.73096737263882</v>
      </c>
      <c r="BZ308" s="2967"/>
      <c r="CA308" s="2967"/>
      <c r="CB308" s="2967"/>
      <c r="CC308" s="2967"/>
    </row>
    <row r="309" spans="1:81" s="2382" customFormat="1" ht="26.25" customHeight="1">
      <c r="A309" s="2961">
        <v>6</v>
      </c>
      <c r="B309" s="2975" t="s">
        <v>2020</v>
      </c>
      <c r="C309" s="1674" t="s">
        <v>1942</v>
      </c>
      <c r="D309" s="1674">
        <v>1.5</v>
      </c>
      <c r="E309" s="1411" t="s">
        <v>206</v>
      </c>
      <c r="F309" s="1411" t="s">
        <v>2021</v>
      </c>
      <c r="G309" s="3466">
        <f t="shared" si="296"/>
        <v>1654</v>
      </c>
      <c r="H309" s="1513">
        <v>1654</v>
      </c>
      <c r="I309" s="1684"/>
      <c r="J309" s="1684"/>
      <c r="K309" s="3059">
        <v>1654</v>
      </c>
      <c r="L309" s="3059">
        <v>1654</v>
      </c>
      <c r="M309" s="3059"/>
      <c r="N309" s="3059"/>
      <c r="O309" s="1684">
        <f t="shared" si="297"/>
        <v>0</v>
      </c>
      <c r="P309" s="1684"/>
      <c r="Q309" s="1667"/>
      <c r="R309" s="1667"/>
      <c r="S309" s="1667">
        <f t="shared" si="298"/>
        <v>624</v>
      </c>
      <c r="T309" s="1686">
        <v>624</v>
      </c>
      <c r="U309" s="1667"/>
      <c r="V309" s="1667"/>
      <c r="W309" s="1667"/>
      <c r="X309" s="1667"/>
      <c r="Y309" s="1667">
        <f t="shared" si="293"/>
        <v>624</v>
      </c>
      <c r="Z309" s="1667">
        <f t="shared" si="299"/>
        <v>0</v>
      </c>
      <c r="AA309" s="1667"/>
      <c r="AB309" s="1667"/>
      <c r="AC309" s="1667"/>
      <c r="AD309" s="1667">
        <f t="shared" si="300"/>
        <v>0</v>
      </c>
      <c r="AE309" s="1684"/>
      <c r="AF309" s="1667"/>
      <c r="AG309" s="1667"/>
      <c r="AH309" s="1667">
        <f t="shared" si="301"/>
        <v>0</v>
      </c>
      <c r="AI309" s="3059"/>
      <c r="AJ309" s="3059"/>
      <c r="AK309" s="3059"/>
      <c r="AL309" s="1667">
        <f t="shared" si="302"/>
        <v>624</v>
      </c>
      <c r="AM309" s="1667">
        <f t="shared" si="308"/>
        <v>624</v>
      </c>
      <c r="AN309" s="3059"/>
      <c r="AO309" s="3059"/>
      <c r="AP309" s="1403">
        <f t="shared" si="303"/>
        <v>624</v>
      </c>
      <c r="AQ309" s="1433">
        <v>624</v>
      </c>
      <c r="AR309" s="3297"/>
      <c r="AS309" s="3297"/>
      <c r="AT309" s="1666">
        <f t="shared" si="304"/>
        <v>1030</v>
      </c>
      <c r="AU309" s="1666">
        <f t="shared" si="305"/>
        <v>1030</v>
      </c>
      <c r="AV309" s="3297"/>
      <c r="AW309" s="3297"/>
      <c r="AX309" s="3297"/>
      <c r="AY309" s="1666">
        <f t="shared" si="306"/>
        <v>1030</v>
      </c>
      <c r="AZ309" s="3297">
        <v>1030</v>
      </c>
      <c r="BA309" s="1666"/>
      <c r="BB309" s="1666"/>
      <c r="BC309" s="1666"/>
      <c r="BD309" s="1666"/>
      <c r="BE309" s="1666"/>
      <c r="BF309" s="1666"/>
      <c r="BG309" s="3669">
        <v>951</v>
      </c>
      <c r="BH309" s="1667"/>
      <c r="BI309" s="1667">
        <f t="shared" si="307"/>
        <v>0</v>
      </c>
      <c r="BJ309" s="1658">
        <v>2023</v>
      </c>
      <c r="BK309" s="1658" t="s">
        <v>2324</v>
      </c>
      <c r="BL309" s="1658" t="s">
        <v>2327</v>
      </c>
      <c r="BM309" s="1669">
        <f t="shared" si="294"/>
        <v>95.223700120918991</v>
      </c>
      <c r="BN309" s="1669">
        <f t="shared" si="295"/>
        <v>92.330097087378633</v>
      </c>
      <c r="BO309" s="1658" t="s">
        <v>40</v>
      </c>
      <c r="BP309" s="1659"/>
      <c r="BQ309" s="1370"/>
      <c r="BR309" s="1370"/>
      <c r="BS309" s="19"/>
      <c r="BT309" s="1370"/>
      <c r="BU309" s="1370"/>
      <c r="BV309" s="1370" t="s">
        <v>2498</v>
      </c>
      <c r="BW309" s="1370"/>
      <c r="BX309" s="2954">
        <f t="shared" si="309"/>
        <v>1575.039725243274</v>
      </c>
      <c r="BY309" s="3012">
        <f t="shared" si="310"/>
        <v>951.03972524327401</v>
      </c>
      <c r="BZ309" s="2967"/>
      <c r="CA309" s="2967"/>
      <c r="CB309" s="2967"/>
      <c r="CC309" s="2967"/>
    </row>
    <row r="310" spans="1:81" s="2382" customFormat="1" ht="26.25" customHeight="1">
      <c r="A310" s="2961">
        <v>7</v>
      </c>
      <c r="B310" s="2975" t="s">
        <v>2022</v>
      </c>
      <c r="C310" s="1674" t="s">
        <v>1936</v>
      </c>
      <c r="D310" s="1674">
        <v>1.2</v>
      </c>
      <c r="E310" s="1411" t="s">
        <v>206</v>
      </c>
      <c r="F310" s="1411" t="s">
        <v>2023</v>
      </c>
      <c r="G310" s="3466">
        <f t="shared" si="296"/>
        <v>1642</v>
      </c>
      <c r="H310" s="1513">
        <v>1642</v>
      </c>
      <c r="I310" s="1684"/>
      <c r="J310" s="1684"/>
      <c r="K310" s="1667">
        <v>1642</v>
      </c>
      <c r="L310" s="1667">
        <v>1642</v>
      </c>
      <c r="M310" s="1667"/>
      <c r="N310" s="1667"/>
      <c r="O310" s="1684">
        <f t="shared" si="297"/>
        <v>0</v>
      </c>
      <c r="P310" s="1684"/>
      <c r="Q310" s="1667"/>
      <c r="R310" s="1667"/>
      <c r="S310" s="1667">
        <f t="shared" si="298"/>
        <v>620</v>
      </c>
      <c r="T310" s="1686">
        <v>620</v>
      </c>
      <c r="U310" s="1667"/>
      <c r="V310" s="1667"/>
      <c r="W310" s="1667"/>
      <c r="X310" s="1667"/>
      <c r="Y310" s="1667">
        <f t="shared" si="293"/>
        <v>620</v>
      </c>
      <c r="Z310" s="1667">
        <f t="shared" si="299"/>
        <v>0</v>
      </c>
      <c r="AA310" s="1667"/>
      <c r="AB310" s="1667"/>
      <c r="AC310" s="1667"/>
      <c r="AD310" s="1667">
        <f t="shared" si="300"/>
        <v>0</v>
      </c>
      <c r="AE310" s="1684"/>
      <c r="AF310" s="1667"/>
      <c r="AG310" s="1667"/>
      <c r="AH310" s="1667">
        <f t="shared" si="301"/>
        <v>0</v>
      </c>
      <c r="AI310" s="1667"/>
      <c r="AJ310" s="1667"/>
      <c r="AK310" s="1667"/>
      <c r="AL310" s="1667">
        <f t="shared" si="302"/>
        <v>620</v>
      </c>
      <c r="AM310" s="1667">
        <f t="shared" si="308"/>
        <v>620</v>
      </c>
      <c r="AN310" s="1667"/>
      <c r="AO310" s="1667"/>
      <c r="AP310" s="1403">
        <f t="shared" si="303"/>
        <v>620</v>
      </c>
      <c r="AQ310" s="1403">
        <v>620</v>
      </c>
      <c r="AR310" s="1666"/>
      <c r="AS310" s="1666"/>
      <c r="AT310" s="1666">
        <f t="shared" si="304"/>
        <v>1022</v>
      </c>
      <c r="AU310" s="1666">
        <f t="shared" si="305"/>
        <v>1022</v>
      </c>
      <c r="AV310" s="1666"/>
      <c r="AW310" s="1666"/>
      <c r="AX310" s="1666"/>
      <c r="AY310" s="1666">
        <f t="shared" si="306"/>
        <v>1022</v>
      </c>
      <c r="AZ310" s="1666">
        <v>1022</v>
      </c>
      <c r="BA310" s="1666"/>
      <c r="BB310" s="1666"/>
      <c r="BC310" s="1666"/>
      <c r="BD310" s="1666"/>
      <c r="BE310" s="1666"/>
      <c r="BF310" s="1666"/>
      <c r="BG310" s="3669">
        <v>944</v>
      </c>
      <c r="BH310" s="1667"/>
      <c r="BI310" s="1667">
        <f t="shared" si="307"/>
        <v>0</v>
      </c>
      <c r="BJ310" s="1658">
        <v>2023</v>
      </c>
      <c r="BK310" s="1658" t="s">
        <v>2324</v>
      </c>
      <c r="BL310" s="1658" t="s">
        <v>2327</v>
      </c>
      <c r="BM310" s="1669">
        <f t="shared" si="294"/>
        <v>95.249695493300862</v>
      </c>
      <c r="BN310" s="1669">
        <f t="shared" si="295"/>
        <v>92.367906066536193</v>
      </c>
      <c r="BO310" s="1658" t="s">
        <v>40</v>
      </c>
      <c r="BP310" s="1659"/>
      <c r="BQ310" s="1370"/>
      <c r="BR310" s="1370"/>
      <c r="BS310" s="19"/>
      <c r="BT310" s="1370"/>
      <c r="BU310" s="1370"/>
      <c r="BV310" s="1370" t="s">
        <v>2498</v>
      </c>
      <c r="BW310" s="1370"/>
      <c r="BX310" s="2954">
        <f t="shared" si="309"/>
        <v>1563.6125930165997</v>
      </c>
      <c r="BY310" s="3012">
        <f t="shared" si="310"/>
        <v>943.6125930165997</v>
      </c>
      <c r="BZ310" s="2967"/>
      <c r="CA310" s="2967"/>
      <c r="CB310" s="2967"/>
      <c r="CC310" s="2967"/>
    </row>
    <row r="311" spans="1:81" s="2382" customFormat="1" ht="26.25" customHeight="1">
      <c r="A311" s="2961">
        <v>8</v>
      </c>
      <c r="B311" s="2975" t="s">
        <v>2024</v>
      </c>
      <c r="C311" s="1674" t="s">
        <v>2005</v>
      </c>
      <c r="D311" s="1674">
        <v>1.2</v>
      </c>
      <c r="E311" s="1411" t="s">
        <v>206</v>
      </c>
      <c r="F311" s="1411" t="s">
        <v>2025</v>
      </c>
      <c r="G311" s="3466">
        <f t="shared" si="296"/>
        <v>952</v>
      </c>
      <c r="H311" s="1513">
        <v>952</v>
      </c>
      <c r="I311" s="1684"/>
      <c r="J311" s="1684"/>
      <c r="K311" s="1667">
        <v>952</v>
      </c>
      <c r="L311" s="1667">
        <v>952</v>
      </c>
      <c r="M311" s="1667"/>
      <c r="N311" s="1667"/>
      <c r="O311" s="1684">
        <f t="shared" si="297"/>
        <v>0</v>
      </c>
      <c r="P311" s="1684"/>
      <c r="Q311" s="1667"/>
      <c r="R311" s="1667"/>
      <c r="S311" s="1667">
        <f t="shared" si="298"/>
        <v>360</v>
      </c>
      <c r="T311" s="1686">
        <v>360</v>
      </c>
      <c r="U311" s="1667"/>
      <c r="V311" s="1667"/>
      <c r="W311" s="1667"/>
      <c r="X311" s="1667"/>
      <c r="Y311" s="1667">
        <f t="shared" si="293"/>
        <v>360</v>
      </c>
      <c r="Z311" s="1667">
        <f t="shared" si="299"/>
        <v>0</v>
      </c>
      <c r="AA311" s="1667"/>
      <c r="AB311" s="1667"/>
      <c r="AC311" s="1667"/>
      <c r="AD311" s="1667">
        <f t="shared" si="300"/>
        <v>0</v>
      </c>
      <c r="AE311" s="1684"/>
      <c r="AF311" s="1667"/>
      <c r="AG311" s="1667"/>
      <c r="AH311" s="1667">
        <f t="shared" si="301"/>
        <v>0</v>
      </c>
      <c r="AI311" s="1667"/>
      <c r="AJ311" s="1667"/>
      <c r="AK311" s="1667"/>
      <c r="AL311" s="1667">
        <f t="shared" si="302"/>
        <v>360</v>
      </c>
      <c r="AM311" s="1667">
        <f t="shared" si="308"/>
        <v>360</v>
      </c>
      <c r="AN311" s="1667"/>
      <c r="AO311" s="1667"/>
      <c r="AP311" s="1403">
        <f t="shared" si="303"/>
        <v>360</v>
      </c>
      <c r="AQ311" s="1403">
        <v>360</v>
      </c>
      <c r="AR311" s="1666"/>
      <c r="AS311" s="1666"/>
      <c r="AT311" s="1666">
        <f t="shared" si="304"/>
        <v>592</v>
      </c>
      <c r="AU311" s="1666">
        <f t="shared" si="305"/>
        <v>592</v>
      </c>
      <c r="AV311" s="1666"/>
      <c r="AW311" s="1666"/>
      <c r="AX311" s="1666"/>
      <c r="AY311" s="1666">
        <f t="shared" si="306"/>
        <v>592</v>
      </c>
      <c r="AZ311" s="1666">
        <v>592</v>
      </c>
      <c r="BA311" s="1666"/>
      <c r="BB311" s="1666"/>
      <c r="BC311" s="1666"/>
      <c r="BD311" s="1666"/>
      <c r="BE311" s="1666"/>
      <c r="BF311" s="1666"/>
      <c r="BG311" s="3669">
        <v>547</v>
      </c>
      <c r="BH311" s="1667"/>
      <c r="BI311" s="1667">
        <f t="shared" si="307"/>
        <v>0</v>
      </c>
      <c r="BJ311" s="1658">
        <v>2023</v>
      </c>
      <c r="BK311" s="1658" t="s">
        <v>2324</v>
      </c>
      <c r="BL311" s="1658" t="s">
        <v>2327</v>
      </c>
      <c r="BM311" s="1669">
        <f t="shared" si="294"/>
        <v>95.273109243697476</v>
      </c>
      <c r="BN311" s="1669">
        <f t="shared" si="295"/>
        <v>92.398648648648646</v>
      </c>
      <c r="BO311" s="1658" t="s">
        <v>40</v>
      </c>
      <c r="BP311" s="1659"/>
      <c r="BQ311" s="1370"/>
      <c r="BR311" s="1370"/>
      <c r="BS311" s="19"/>
      <c r="BT311" s="1370"/>
      <c r="BU311" s="1370"/>
      <c r="BV311" s="1370" t="s">
        <v>2498</v>
      </c>
      <c r="BW311" s="1370"/>
      <c r="BX311" s="2954">
        <f t="shared" si="309"/>
        <v>906.55248998282764</v>
      </c>
      <c r="BY311" s="3012">
        <f t="shared" si="310"/>
        <v>546.55248998282764</v>
      </c>
      <c r="BZ311" s="2967"/>
      <c r="CA311" s="2967"/>
      <c r="CB311" s="2967"/>
      <c r="CC311" s="2967"/>
    </row>
    <row r="312" spans="1:81" s="2382" customFormat="1" ht="26.25" customHeight="1">
      <c r="A312" s="2961">
        <v>9</v>
      </c>
      <c r="B312" s="2975" t="s">
        <v>2026</v>
      </c>
      <c r="C312" s="1674" t="s">
        <v>2005</v>
      </c>
      <c r="D312" s="1674"/>
      <c r="E312" s="1411" t="s">
        <v>206</v>
      </c>
      <c r="F312" s="1411" t="s">
        <v>1940</v>
      </c>
      <c r="G312" s="3466">
        <f t="shared" si="296"/>
        <v>286</v>
      </c>
      <c r="H312" s="1513">
        <v>286</v>
      </c>
      <c r="I312" s="1684"/>
      <c r="J312" s="1684"/>
      <c r="K312" s="1667">
        <v>286</v>
      </c>
      <c r="L312" s="1667">
        <v>286</v>
      </c>
      <c r="M312" s="1667"/>
      <c r="N312" s="1667"/>
      <c r="O312" s="1684">
        <f t="shared" si="297"/>
        <v>0</v>
      </c>
      <c r="P312" s="1684"/>
      <c r="Q312" s="1667"/>
      <c r="R312" s="1667"/>
      <c r="S312" s="1667">
        <f t="shared" si="298"/>
        <v>108</v>
      </c>
      <c r="T312" s="1686">
        <v>108</v>
      </c>
      <c r="U312" s="1667"/>
      <c r="V312" s="1667"/>
      <c r="W312" s="1667"/>
      <c r="X312" s="1667"/>
      <c r="Y312" s="1667">
        <f t="shared" si="293"/>
        <v>108</v>
      </c>
      <c r="Z312" s="1667">
        <f t="shared" si="299"/>
        <v>0</v>
      </c>
      <c r="AA312" s="1667"/>
      <c r="AB312" s="1667"/>
      <c r="AC312" s="1667"/>
      <c r="AD312" s="1667">
        <f t="shared" si="300"/>
        <v>0</v>
      </c>
      <c r="AE312" s="1684"/>
      <c r="AF312" s="1667"/>
      <c r="AG312" s="1667"/>
      <c r="AH312" s="1667">
        <f t="shared" si="301"/>
        <v>0</v>
      </c>
      <c r="AI312" s="1667"/>
      <c r="AJ312" s="1667"/>
      <c r="AK312" s="1667"/>
      <c r="AL312" s="1667">
        <f t="shared" si="302"/>
        <v>108</v>
      </c>
      <c r="AM312" s="1667">
        <f t="shared" si="308"/>
        <v>108</v>
      </c>
      <c r="AN312" s="1667"/>
      <c r="AO312" s="1667"/>
      <c r="AP312" s="1403">
        <f t="shared" si="303"/>
        <v>108</v>
      </c>
      <c r="AQ312" s="1403">
        <v>108</v>
      </c>
      <c r="AR312" s="1666"/>
      <c r="AS312" s="1666"/>
      <c r="AT312" s="1666">
        <f t="shared" si="304"/>
        <v>178</v>
      </c>
      <c r="AU312" s="1666">
        <f t="shared" si="305"/>
        <v>178</v>
      </c>
      <c r="AV312" s="1666"/>
      <c r="AW312" s="1666"/>
      <c r="AX312" s="1666"/>
      <c r="AY312" s="1666">
        <f t="shared" si="306"/>
        <v>178</v>
      </c>
      <c r="AZ312" s="1666">
        <v>178</v>
      </c>
      <c r="BA312" s="1666"/>
      <c r="BB312" s="1666"/>
      <c r="BC312" s="1666"/>
      <c r="BD312" s="1666"/>
      <c r="BE312" s="1666"/>
      <c r="BF312" s="1666"/>
      <c r="BG312" s="3669">
        <v>164</v>
      </c>
      <c r="BH312" s="1667"/>
      <c r="BI312" s="1667">
        <f t="shared" si="307"/>
        <v>0</v>
      </c>
      <c r="BJ312" s="1658">
        <v>2023</v>
      </c>
      <c r="BK312" s="1658" t="s">
        <v>2324</v>
      </c>
      <c r="BL312" s="1658" t="s">
        <v>2327</v>
      </c>
      <c r="BM312" s="1669">
        <f t="shared" si="294"/>
        <v>95.104895104895107</v>
      </c>
      <c r="BN312" s="1669">
        <f t="shared" si="295"/>
        <v>92.134831460674164</v>
      </c>
      <c r="BO312" s="1658" t="s">
        <v>40</v>
      </c>
      <c r="BP312" s="1659"/>
      <c r="BQ312" s="1370"/>
      <c r="BR312" s="1370"/>
      <c r="BS312" s="19"/>
      <c r="BT312" s="1370"/>
      <c r="BU312" s="1370"/>
      <c r="BV312" s="1370" t="s">
        <v>2498</v>
      </c>
      <c r="BW312" s="1370"/>
      <c r="BX312" s="2954">
        <f t="shared" si="309"/>
        <v>272.34665140240412</v>
      </c>
      <c r="BY312" s="3012">
        <f t="shared" si="310"/>
        <v>164.34665140240412</v>
      </c>
      <c r="BZ312" s="2967"/>
      <c r="CA312" s="2967"/>
      <c r="CB312" s="2967"/>
      <c r="CC312" s="2967"/>
    </row>
    <row r="313" spans="1:81" s="2382" customFormat="1" ht="26.25" customHeight="1">
      <c r="A313" s="2961">
        <v>10</v>
      </c>
      <c r="B313" s="2975" t="s">
        <v>2027</v>
      </c>
      <c r="C313" s="1674" t="s">
        <v>2005</v>
      </c>
      <c r="D313" s="1674"/>
      <c r="E313" s="1411" t="s">
        <v>206</v>
      </c>
      <c r="F313" s="1411" t="s">
        <v>2019</v>
      </c>
      <c r="G313" s="3466">
        <f t="shared" si="296"/>
        <v>476</v>
      </c>
      <c r="H313" s="1513">
        <v>476</v>
      </c>
      <c r="I313" s="1684"/>
      <c r="J313" s="1684"/>
      <c r="K313" s="3059">
        <v>476</v>
      </c>
      <c r="L313" s="3059">
        <v>476</v>
      </c>
      <c r="M313" s="3059"/>
      <c r="N313" s="3059"/>
      <c r="O313" s="1684">
        <f t="shared" si="297"/>
        <v>0</v>
      </c>
      <c r="P313" s="1684"/>
      <c r="Q313" s="1667"/>
      <c r="R313" s="1667"/>
      <c r="S313" s="1667">
        <f t="shared" si="298"/>
        <v>180</v>
      </c>
      <c r="T313" s="1686">
        <v>180</v>
      </c>
      <c r="U313" s="1667"/>
      <c r="V313" s="1667"/>
      <c r="W313" s="1667"/>
      <c r="X313" s="1667"/>
      <c r="Y313" s="1667">
        <f t="shared" si="293"/>
        <v>180</v>
      </c>
      <c r="Z313" s="1667">
        <f t="shared" si="299"/>
        <v>0</v>
      </c>
      <c r="AA313" s="1667"/>
      <c r="AB313" s="1667"/>
      <c r="AC313" s="1667"/>
      <c r="AD313" s="1667">
        <f t="shared" si="300"/>
        <v>0</v>
      </c>
      <c r="AE313" s="1684"/>
      <c r="AF313" s="1667"/>
      <c r="AG313" s="1667"/>
      <c r="AH313" s="1667">
        <f t="shared" si="301"/>
        <v>0</v>
      </c>
      <c r="AI313" s="3059"/>
      <c r="AJ313" s="3059"/>
      <c r="AK313" s="3059"/>
      <c r="AL313" s="1667">
        <f t="shared" si="302"/>
        <v>180</v>
      </c>
      <c r="AM313" s="1667">
        <f t="shared" si="308"/>
        <v>180</v>
      </c>
      <c r="AN313" s="3059"/>
      <c r="AO313" s="3059"/>
      <c r="AP313" s="1403">
        <f t="shared" si="303"/>
        <v>180</v>
      </c>
      <c r="AQ313" s="1433">
        <v>180</v>
      </c>
      <c r="AR313" s="3297"/>
      <c r="AS313" s="3297"/>
      <c r="AT313" s="1666">
        <f t="shared" si="304"/>
        <v>296</v>
      </c>
      <c r="AU313" s="1666">
        <f t="shared" si="305"/>
        <v>296</v>
      </c>
      <c r="AV313" s="3297"/>
      <c r="AW313" s="3297"/>
      <c r="AX313" s="3297"/>
      <c r="AY313" s="1666">
        <f t="shared" si="306"/>
        <v>296</v>
      </c>
      <c r="AZ313" s="3297">
        <v>296</v>
      </c>
      <c r="BA313" s="1666"/>
      <c r="BB313" s="1666"/>
      <c r="BC313" s="1666"/>
      <c r="BD313" s="1666"/>
      <c r="BE313" s="1666"/>
      <c r="BF313" s="1666"/>
      <c r="BG313" s="3669">
        <v>273</v>
      </c>
      <c r="BH313" s="1667"/>
      <c r="BI313" s="1667">
        <f t="shared" si="307"/>
        <v>0</v>
      </c>
      <c r="BJ313" s="1658">
        <v>2023</v>
      </c>
      <c r="BK313" s="1658" t="s">
        <v>2324</v>
      </c>
      <c r="BL313" s="1658" t="s">
        <v>2327</v>
      </c>
      <c r="BM313" s="1669">
        <f t="shared" si="294"/>
        <v>95.168067226890756</v>
      </c>
      <c r="BN313" s="1669">
        <f t="shared" si="295"/>
        <v>92.229729729729726</v>
      </c>
      <c r="BO313" s="1658" t="s">
        <v>40</v>
      </c>
      <c r="BP313" s="1659"/>
      <c r="BQ313" s="1370"/>
      <c r="BR313" s="1370"/>
      <c r="BS313" s="19"/>
      <c r="BT313" s="1370"/>
      <c r="BU313" s="1370"/>
      <c r="BV313" s="1370" t="s">
        <v>2498</v>
      </c>
      <c r="BW313" s="1370"/>
      <c r="BX313" s="2954">
        <f t="shared" si="309"/>
        <v>453.27624499141382</v>
      </c>
      <c r="BY313" s="3012">
        <f t="shared" si="310"/>
        <v>273.27624499141382</v>
      </c>
      <c r="BZ313" s="2967"/>
      <c r="CA313" s="2967"/>
      <c r="CB313" s="2967"/>
      <c r="CC313" s="2967"/>
    </row>
    <row r="314" spans="1:81" s="2382" customFormat="1" ht="26.25" customHeight="1">
      <c r="A314" s="2961">
        <v>11</v>
      </c>
      <c r="B314" s="2975" t="s">
        <v>2040</v>
      </c>
      <c r="C314" s="1674" t="s">
        <v>1966</v>
      </c>
      <c r="D314" s="1674"/>
      <c r="E314" s="1411" t="s">
        <v>206</v>
      </c>
      <c r="F314" s="1411" t="s">
        <v>2041</v>
      </c>
      <c r="G314" s="3466">
        <f>SUM(H314:J314)</f>
        <v>789</v>
      </c>
      <c r="H314" s="1513">
        <v>789</v>
      </c>
      <c r="I314" s="1684"/>
      <c r="J314" s="1684"/>
      <c r="K314" s="1667">
        <v>789</v>
      </c>
      <c r="L314" s="1667">
        <v>789</v>
      </c>
      <c r="M314" s="1667">
        <v>298</v>
      </c>
      <c r="N314" s="1667">
        <v>298</v>
      </c>
      <c r="O314" s="1684">
        <f>SUM(P314:R314)</f>
        <v>0</v>
      </c>
      <c r="P314" s="1684"/>
      <c r="Q314" s="1667"/>
      <c r="R314" s="1667"/>
      <c r="S314" s="1667">
        <f>SUM(T314:V314)</f>
        <v>298</v>
      </c>
      <c r="T314" s="1686">
        <v>298</v>
      </c>
      <c r="U314" s="1667"/>
      <c r="V314" s="1667"/>
      <c r="W314" s="1667"/>
      <c r="X314" s="1667"/>
      <c r="Y314" s="1667">
        <f t="shared" si="293"/>
        <v>298</v>
      </c>
      <c r="Z314" s="1667">
        <f>SUM(AA314:AC314)</f>
        <v>0</v>
      </c>
      <c r="AA314" s="1667"/>
      <c r="AB314" s="1667"/>
      <c r="AC314" s="1667"/>
      <c r="AD314" s="1667">
        <f>SUM(AE314:AG314)</f>
        <v>298</v>
      </c>
      <c r="AE314" s="1686">
        <v>298</v>
      </c>
      <c r="AF314" s="1667"/>
      <c r="AG314" s="1667"/>
      <c r="AH314" s="1667">
        <f>SUM(AI314:AK314)</f>
        <v>0</v>
      </c>
      <c r="AI314" s="1667"/>
      <c r="AJ314" s="1667"/>
      <c r="AK314" s="1667"/>
      <c r="AL314" s="1667">
        <f>SUM(AM314:AO314)</f>
        <v>298</v>
      </c>
      <c r="AM314" s="1667">
        <f>T314</f>
        <v>298</v>
      </c>
      <c r="AN314" s="1667"/>
      <c r="AO314" s="1667"/>
      <c r="AP314" s="1403">
        <f>SUM(AQ314:AS314)</f>
        <v>298</v>
      </c>
      <c r="AQ314" s="1403">
        <v>298</v>
      </c>
      <c r="AR314" s="1666"/>
      <c r="AS314" s="1666"/>
      <c r="AT314" s="1666">
        <f>SUM(AU314:AW314)</f>
        <v>491</v>
      </c>
      <c r="AU314" s="1666">
        <f>H314-AQ314</f>
        <v>491</v>
      </c>
      <c r="AV314" s="1666"/>
      <c r="AW314" s="1666"/>
      <c r="AX314" s="1666"/>
      <c r="AY314" s="1666">
        <f>SUM(AZ314:BB314)</f>
        <v>491</v>
      </c>
      <c r="AZ314" s="1666">
        <v>491</v>
      </c>
      <c r="BA314" s="1666"/>
      <c r="BB314" s="1666"/>
      <c r="BC314" s="1666"/>
      <c r="BD314" s="1666"/>
      <c r="BE314" s="1666"/>
      <c r="BF314" s="1666"/>
      <c r="BG314" s="3669">
        <v>453</v>
      </c>
      <c r="BH314" s="1667"/>
      <c r="BI314" s="1667">
        <f>AP314-S314</f>
        <v>0</v>
      </c>
      <c r="BJ314" s="1658">
        <v>2023</v>
      </c>
      <c r="BK314" s="1658" t="s">
        <v>2324</v>
      </c>
      <c r="BL314" s="1658" t="s">
        <v>2327</v>
      </c>
      <c r="BM314" s="1669">
        <f t="shared" si="294"/>
        <v>95.183776932826362</v>
      </c>
      <c r="BN314" s="1669">
        <f t="shared" si="295"/>
        <v>92.260692464358456</v>
      </c>
      <c r="BO314" s="1658" t="s">
        <v>40</v>
      </c>
      <c r="BP314" s="1659"/>
      <c r="BQ314" s="1370"/>
      <c r="BR314" s="1370"/>
      <c r="BS314" s="19"/>
      <c r="BT314" s="1370"/>
      <c r="BU314" s="1370"/>
      <c r="BV314" s="1370" t="s">
        <v>2498</v>
      </c>
      <c r="BW314" s="1370"/>
      <c r="BX314" s="2954">
        <f t="shared" si="309"/>
        <v>751.33394390383512</v>
      </c>
      <c r="BY314" s="3012">
        <f t="shared" si="310"/>
        <v>453.33394390383512</v>
      </c>
      <c r="BZ314" s="2967"/>
      <c r="CA314" s="2967"/>
      <c r="CB314" s="2967"/>
      <c r="CC314" s="2967"/>
    </row>
    <row r="315" spans="1:81" s="43" customFormat="1" ht="26.25" customHeight="1">
      <c r="A315" s="2195" t="s">
        <v>52</v>
      </c>
      <c r="B315" s="2133" t="s">
        <v>53</v>
      </c>
      <c r="C315" s="1653"/>
      <c r="D315" s="1653"/>
      <c r="E315" s="1504"/>
      <c r="F315" s="1504"/>
      <c r="G315" s="1453">
        <f>G316+G323</f>
        <v>43740</v>
      </c>
      <c r="H315" s="1453">
        <f t="shared" ref="H315:BG315" si="311">H316+H323</f>
        <v>43740</v>
      </c>
      <c r="I315" s="1453">
        <f t="shared" si="311"/>
        <v>0</v>
      </c>
      <c r="J315" s="1453">
        <f t="shared" si="311"/>
        <v>0</v>
      </c>
      <c r="K315" s="1453">
        <f t="shared" si="311"/>
        <v>32317</v>
      </c>
      <c r="L315" s="1453">
        <f t="shared" si="311"/>
        <v>32317</v>
      </c>
      <c r="M315" s="1453">
        <f t="shared" si="311"/>
        <v>2170.9759999999997</v>
      </c>
      <c r="N315" s="1453">
        <f t="shared" si="311"/>
        <v>2170.9759999999997</v>
      </c>
      <c r="O315" s="1453">
        <f t="shared" si="311"/>
        <v>0</v>
      </c>
      <c r="P315" s="1453">
        <f t="shared" si="311"/>
        <v>0</v>
      </c>
      <c r="Q315" s="1453">
        <f t="shared" si="311"/>
        <v>0</v>
      </c>
      <c r="R315" s="1453">
        <f t="shared" si="311"/>
        <v>0</v>
      </c>
      <c r="S315" s="1453">
        <f t="shared" si="311"/>
        <v>16389</v>
      </c>
      <c r="T315" s="1453">
        <f t="shared" si="311"/>
        <v>16389</v>
      </c>
      <c r="U315" s="1453">
        <f t="shared" si="311"/>
        <v>0</v>
      </c>
      <c r="V315" s="1453">
        <f t="shared" si="311"/>
        <v>0</v>
      </c>
      <c r="W315" s="1453">
        <f t="shared" si="311"/>
        <v>1000</v>
      </c>
      <c r="X315" s="1453">
        <f t="shared" si="311"/>
        <v>1633.98</v>
      </c>
      <c r="Y315" s="1453">
        <f t="shared" si="311"/>
        <v>15522.98</v>
      </c>
      <c r="Z315" s="1453">
        <f t="shared" si="311"/>
        <v>0</v>
      </c>
      <c r="AA315" s="1453">
        <f t="shared" si="311"/>
        <v>0</v>
      </c>
      <c r="AB315" s="1453">
        <f t="shared" si="311"/>
        <v>0</v>
      </c>
      <c r="AC315" s="1453">
        <f t="shared" si="311"/>
        <v>0</v>
      </c>
      <c r="AD315" s="1453">
        <f t="shared" si="311"/>
        <v>9429.7139999999999</v>
      </c>
      <c r="AE315" s="1453">
        <f t="shared" si="311"/>
        <v>9429.7139999999999</v>
      </c>
      <c r="AF315" s="1453">
        <f t="shared" si="311"/>
        <v>0</v>
      </c>
      <c r="AG315" s="1453">
        <f t="shared" si="311"/>
        <v>0</v>
      </c>
      <c r="AH315" s="1453">
        <f t="shared" si="311"/>
        <v>0</v>
      </c>
      <c r="AI315" s="1453">
        <f t="shared" si="311"/>
        <v>0</v>
      </c>
      <c r="AJ315" s="1453">
        <f t="shared" si="311"/>
        <v>0</v>
      </c>
      <c r="AK315" s="1453">
        <f t="shared" si="311"/>
        <v>0</v>
      </c>
      <c r="AL315" s="1453">
        <f t="shared" si="311"/>
        <v>16389</v>
      </c>
      <c r="AM315" s="1453">
        <f t="shared" si="311"/>
        <v>16389</v>
      </c>
      <c r="AN315" s="1453">
        <f t="shared" si="311"/>
        <v>0</v>
      </c>
      <c r="AO315" s="1453">
        <f t="shared" si="311"/>
        <v>0</v>
      </c>
      <c r="AP315" s="1453">
        <f t="shared" si="311"/>
        <v>17022.98</v>
      </c>
      <c r="AQ315" s="1453">
        <f t="shared" si="311"/>
        <v>17022.98</v>
      </c>
      <c r="AR315" s="1453">
        <f t="shared" si="311"/>
        <v>0</v>
      </c>
      <c r="AS315" s="1453">
        <f t="shared" si="311"/>
        <v>0</v>
      </c>
      <c r="AT315" s="1453">
        <f t="shared" si="311"/>
        <v>15294.02</v>
      </c>
      <c r="AU315" s="1453">
        <f t="shared" si="311"/>
        <v>15294.02</v>
      </c>
      <c r="AV315" s="1453">
        <f t="shared" si="311"/>
        <v>0</v>
      </c>
      <c r="AW315" s="1453">
        <f t="shared" si="311"/>
        <v>0</v>
      </c>
      <c r="AX315" s="1453">
        <f t="shared" si="311"/>
        <v>0</v>
      </c>
      <c r="AY315" s="1453">
        <f t="shared" si="311"/>
        <v>15294.02</v>
      </c>
      <c r="AZ315" s="1453">
        <f t="shared" si="311"/>
        <v>15294.02</v>
      </c>
      <c r="BA315" s="1453">
        <f t="shared" si="311"/>
        <v>0</v>
      </c>
      <c r="BB315" s="1453">
        <f t="shared" si="311"/>
        <v>0</v>
      </c>
      <c r="BC315" s="1453">
        <f t="shared" si="311"/>
        <v>0</v>
      </c>
      <c r="BD315" s="1453">
        <f t="shared" si="311"/>
        <v>0</v>
      </c>
      <c r="BE315" s="1453">
        <f t="shared" si="311"/>
        <v>0</v>
      </c>
      <c r="BF315" s="1453">
        <f t="shared" si="311"/>
        <v>0</v>
      </c>
      <c r="BG315" s="1453">
        <f t="shared" si="311"/>
        <v>24678</v>
      </c>
      <c r="BH315" s="1655">
        <f>'PL 3 PB DATP'!H68</f>
        <v>24678</v>
      </c>
      <c r="BI315" s="1655">
        <f>SUM(BI933:BI947)</f>
        <v>18260</v>
      </c>
      <c r="BJ315" s="1658"/>
      <c r="BK315" s="1658"/>
      <c r="BL315" s="1658"/>
      <c r="BM315" s="1669"/>
      <c r="BN315" s="1669"/>
      <c r="BO315" s="1658"/>
      <c r="BP315" s="1659"/>
      <c r="BQ315" s="1370">
        <f>BH315-BG315</f>
        <v>0</v>
      </c>
      <c r="BR315" s="1370"/>
      <c r="BS315" s="19"/>
      <c r="BT315" s="1370"/>
      <c r="BU315" s="1370"/>
      <c r="BV315" s="1370" t="s">
        <v>2498</v>
      </c>
      <c r="BW315" s="1370"/>
      <c r="BX315" s="1660">
        <f>BH315-BG315</f>
        <v>0</v>
      </c>
      <c r="BY315" s="1682"/>
    </row>
    <row r="316" spans="1:81" s="397" customFormat="1" ht="33" customHeight="1">
      <c r="A316" s="2199" t="s">
        <v>73</v>
      </c>
      <c r="B316" s="1698" t="s">
        <v>2420</v>
      </c>
      <c r="C316" s="2297"/>
      <c r="D316" s="3115"/>
      <c r="E316" s="3506"/>
      <c r="F316" s="1548"/>
      <c r="G316" s="3467">
        <f>SUM(G317:G322)</f>
        <v>32317</v>
      </c>
      <c r="H316" s="3467">
        <f t="shared" ref="H316:BG316" si="312">SUM(H317:H322)</f>
        <v>32317</v>
      </c>
      <c r="I316" s="3467">
        <f t="shared" si="312"/>
        <v>0</v>
      </c>
      <c r="J316" s="3467">
        <f t="shared" si="312"/>
        <v>0</v>
      </c>
      <c r="K316" s="3467">
        <f t="shared" si="312"/>
        <v>32317</v>
      </c>
      <c r="L316" s="3467">
        <f t="shared" si="312"/>
        <v>32317</v>
      </c>
      <c r="M316" s="3467">
        <f t="shared" si="312"/>
        <v>2170.9759999999997</v>
      </c>
      <c r="N316" s="3467">
        <f t="shared" si="312"/>
        <v>2170.9759999999997</v>
      </c>
      <c r="O316" s="3467">
        <f t="shared" si="312"/>
        <v>0</v>
      </c>
      <c r="P316" s="3467">
        <f t="shared" si="312"/>
        <v>0</v>
      </c>
      <c r="Q316" s="3467">
        <f t="shared" si="312"/>
        <v>0</v>
      </c>
      <c r="R316" s="3467">
        <f t="shared" si="312"/>
        <v>0</v>
      </c>
      <c r="S316" s="3467">
        <f t="shared" si="312"/>
        <v>16389</v>
      </c>
      <c r="T316" s="3467">
        <f t="shared" si="312"/>
        <v>16389</v>
      </c>
      <c r="U316" s="3467">
        <f t="shared" si="312"/>
        <v>0</v>
      </c>
      <c r="V316" s="3467">
        <f t="shared" si="312"/>
        <v>0</v>
      </c>
      <c r="W316" s="3467">
        <f t="shared" si="312"/>
        <v>1000</v>
      </c>
      <c r="X316" s="3467">
        <f t="shared" si="312"/>
        <v>1633.98</v>
      </c>
      <c r="Y316" s="3467">
        <f t="shared" si="312"/>
        <v>15522.98</v>
      </c>
      <c r="Z316" s="3467">
        <f t="shared" si="312"/>
        <v>0</v>
      </c>
      <c r="AA316" s="3467">
        <f t="shared" si="312"/>
        <v>0</v>
      </c>
      <c r="AB316" s="3467">
        <f t="shared" si="312"/>
        <v>0</v>
      </c>
      <c r="AC316" s="3467">
        <f t="shared" si="312"/>
        <v>0</v>
      </c>
      <c r="AD316" s="3467">
        <f t="shared" si="312"/>
        <v>9429.7139999999999</v>
      </c>
      <c r="AE316" s="3467">
        <f t="shared" si="312"/>
        <v>9429.7139999999999</v>
      </c>
      <c r="AF316" s="3467">
        <f t="shared" si="312"/>
        <v>0</v>
      </c>
      <c r="AG316" s="3467">
        <f t="shared" si="312"/>
        <v>0</v>
      </c>
      <c r="AH316" s="3467">
        <f t="shared" si="312"/>
        <v>0</v>
      </c>
      <c r="AI316" s="3467">
        <f t="shared" si="312"/>
        <v>0</v>
      </c>
      <c r="AJ316" s="3467">
        <f t="shared" si="312"/>
        <v>0</v>
      </c>
      <c r="AK316" s="3467">
        <f t="shared" si="312"/>
        <v>0</v>
      </c>
      <c r="AL316" s="3467">
        <f t="shared" si="312"/>
        <v>16389</v>
      </c>
      <c r="AM316" s="3467">
        <f t="shared" si="312"/>
        <v>16389</v>
      </c>
      <c r="AN316" s="3467">
        <f t="shared" si="312"/>
        <v>0</v>
      </c>
      <c r="AO316" s="3467">
        <f t="shared" si="312"/>
        <v>0</v>
      </c>
      <c r="AP316" s="3467">
        <f t="shared" si="312"/>
        <v>17022.98</v>
      </c>
      <c r="AQ316" s="3467">
        <f t="shared" si="312"/>
        <v>17022.98</v>
      </c>
      <c r="AR316" s="3467">
        <f t="shared" si="312"/>
        <v>0</v>
      </c>
      <c r="AS316" s="3467">
        <f t="shared" si="312"/>
        <v>0</v>
      </c>
      <c r="AT316" s="3467">
        <f t="shared" si="312"/>
        <v>15294.02</v>
      </c>
      <c r="AU316" s="3467">
        <f t="shared" si="312"/>
        <v>15294.02</v>
      </c>
      <c r="AV316" s="3467">
        <f t="shared" si="312"/>
        <v>0</v>
      </c>
      <c r="AW316" s="3467">
        <f t="shared" si="312"/>
        <v>0</v>
      </c>
      <c r="AX316" s="3467">
        <f t="shared" si="312"/>
        <v>0</v>
      </c>
      <c r="AY316" s="3467">
        <f t="shared" si="312"/>
        <v>15294.02</v>
      </c>
      <c r="AZ316" s="3467">
        <f t="shared" si="312"/>
        <v>15294.02</v>
      </c>
      <c r="BA316" s="3467">
        <f t="shared" si="312"/>
        <v>0</v>
      </c>
      <c r="BB316" s="3467">
        <f t="shared" si="312"/>
        <v>0</v>
      </c>
      <c r="BC316" s="3467">
        <f t="shared" si="312"/>
        <v>0</v>
      </c>
      <c r="BD316" s="3467">
        <f t="shared" si="312"/>
        <v>0</v>
      </c>
      <c r="BE316" s="3467">
        <f t="shared" si="312"/>
        <v>0</v>
      </c>
      <c r="BF316" s="3467">
        <f t="shared" si="312"/>
        <v>0</v>
      </c>
      <c r="BG316" s="3467">
        <f t="shared" si="312"/>
        <v>15294</v>
      </c>
      <c r="BH316" s="1655"/>
      <c r="BI316" s="1655"/>
      <c r="BJ316" s="1691"/>
      <c r="BK316" s="1691"/>
      <c r="BL316" s="1691"/>
      <c r="BM316" s="1692">
        <f t="shared" si="294"/>
        <v>99.999938113067415</v>
      </c>
      <c r="BN316" s="1692">
        <f t="shared" si="295"/>
        <v>99.999869229934319</v>
      </c>
      <c r="BO316" s="1691"/>
      <c r="BP316" s="1693"/>
      <c r="BQ316" s="1369"/>
      <c r="BR316" s="1369"/>
      <c r="BS316" s="1617"/>
      <c r="BT316" s="1369"/>
      <c r="BU316" s="1369"/>
      <c r="BV316" s="1370" t="s">
        <v>2498</v>
      </c>
      <c r="BW316" s="1369"/>
      <c r="BX316" s="1660"/>
      <c r="BY316" s="53"/>
      <c r="BZ316" s="223"/>
      <c r="CA316" s="223"/>
      <c r="CB316" s="223"/>
      <c r="CC316" s="223"/>
    </row>
    <row r="317" spans="1:81" s="2364" customFormat="1" ht="60" customHeight="1">
      <c r="A317" s="2970">
        <v>1</v>
      </c>
      <c r="B317" s="2956" t="s">
        <v>353</v>
      </c>
      <c r="C317" s="3085" t="s">
        <v>216</v>
      </c>
      <c r="D317" s="3116">
        <v>8.1</v>
      </c>
      <c r="E317" s="3507" t="s">
        <v>237</v>
      </c>
      <c r="F317" s="1511" t="s">
        <v>354</v>
      </c>
      <c r="G317" s="3469">
        <v>6700</v>
      </c>
      <c r="H317" s="3469">
        <v>6700</v>
      </c>
      <c r="I317" s="1655"/>
      <c r="J317" s="1655"/>
      <c r="K317" s="143">
        <v>6700</v>
      </c>
      <c r="L317" s="143">
        <v>6700</v>
      </c>
      <c r="M317" s="1667">
        <v>428.16699999999992</v>
      </c>
      <c r="N317" s="1667">
        <v>428.16699999999992</v>
      </c>
      <c r="O317" s="1655"/>
      <c r="P317" s="1655"/>
      <c r="Q317" s="1655"/>
      <c r="R317" s="1655"/>
      <c r="S317" s="1667">
        <f t="shared" si="298"/>
        <v>3089</v>
      </c>
      <c r="T317" s="1667">
        <v>3089</v>
      </c>
      <c r="U317" s="1655"/>
      <c r="V317" s="1655"/>
      <c r="W317" s="1655"/>
      <c r="X317" s="1655"/>
      <c r="Y317" s="1655">
        <f t="shared" si="293"/>
        <v>3089</v>
      </c>
      <c r="Z317" s="1667">
        <f t="shared" si="299"/>
        <v>0</v>
      </c>
      <c r="AA317" s="1655"/>
      <c r="AB317" s="1655"/>
      <c r="AC317" s="1655"/>
      <c r="AD317" s="1667">
        <f t="shared" si="300"/>
        <v>2178.1669999999999</v>
      </c>
      <c r="AE317" s="1667">
        <v>2178.1669999999999</v>
      </c>
      <c r="AF317" s="1655"/>
      <c r="AG317" s="1655"/>
      <c r="AH317" s="1667">
        <f t="shared" si="301"/>
        <v>0</v>
      </c>
      <c r="AI317" s="1667"/>
      <c r="AJ317" s="1655"/>
      <c r="AK317" s="1655"/>
      <c r="AL317" s="1667">
        <f t="shared" si="302"/>
        <v>3089</v>
      </c>
      <c r="AM317" s="1667">
        <f>T317</f>
        <v>3089</v>
      </c>
      <c r="AN317" s="1655"/>
      <c r="AO317" s="1655"/>
      <c r="AP317" s="1403">
        <f t="shared" si="303"/>
        <v>3089</v>
      </c>
      <c r="AQ317" s="1403">
        <v>3089</v>
      </c>
      <c r="AR317" s="1656"/>
      <c r="AS317" s="1656"/>
      <c r="AT317" s="1666">
        <f t="shared" si="304"/>
        <v>3611</v>
      </c>
      <c r="AU317" s="1666">
        <f>L317-AQ317</f>
        <v>3611</v>
      </c>
      <c r="AV317" s="1656"/>
      <c r="AW317" s="1656"/>
      <c r="AX317" s="1656"/>
      <c r="AY317" s="1666">
        <f t="shared" si="306"/>
        <v>3611</v>
      </c>
      <c r="AZ317" s="1666">
        <f>AU317</f>
        <v>3611</v>
      </c>
      <c r="BA317" s="1656"/>
      <c r="BB317" s="1656"/>
      <c r="BC317" s="1656"/>
      <c r="BD317" s="1656"/>
      <c r="BE317" s="1656"/>
      <c r="BF317" s="1656"/>
      <c r="BG317" s="3669">
        <v>3611</v>
      </c>
      <c r="BH317" s="1655"/>
      <c r="BI317" s="1655">
        <f t="shared" si="307"/>
        <v>0</v>
      </c>
      <c r="BJ317" s="1658">
        <v>2023</v>
      </c>
      <c r="BK317" s="1658" t="s">
        <v>2324</v>
      </c>
      <c r="BL317" s="1658" t="s">
        <v>2327</v>
      </c>
      <c r="BM317" s="1669">
        <f t="shared" si="294"/>
        <v>100</v>
      </c>
      <c r="BN317" s="1669">
        <f t="shared" si="295"/>
        <v>100</v>
      </c>
      <c r="BO317" s="1658" t="s">
        <v>40</v>
      </c>
      <c r="BP317" s="1659"/>
      <c r="BQ317" s="1370"/>
      <c r="BR317" s="1370"/>
      <c r="BS317" s="19"/>
      <c r="BT317" s="1370"/>
      <c r="BU317" s="1370"/>
      <c r="BV317" s="1370" t="s">
        <v>2498</v>
      </c>
      <c r="BW317" s="1370"/>
      <c r="BX317" s="1660"/>
      <c r="BY317" s="53"/>
      <c r="BZ317" s="503"/>
      <c r="CA317" s="503"/>
      <c r="CB317" s="503"/>
      <c r="CC317" s="503"/>
    </row>
    <row r="318" spans="1:81" s="2364" customFormat="1" ht="77.25" customHeight="1">
      <c r="A318" s="2970">
        <v>2</v>
      </c>
      <c r="B318" s="2956" t="s">
        <v>355</v>
      </c>
      <c r="C318" s="3085" t="s">
        <v>293</v>
      </c>
      <c r="D318" s="3116">
        <v>11.3</v>
      </c>
      <c r="E318" s="3507" t="s">
        <v>237</v>
      </c>
      <c r="F318" s="1511" t="s">
        <v>356</v>
      </c>
      <c r="G318" s="3469">
        <v>8117</v>
      </c>
      <c r="H318" s="3469">
        <v>8117</v>
      </c>
      <c r="I318" s="1655"/>
      <c r="J318" s="1655"/>
      <c r="K318" s="143">
        <v>8117</v>
      </c>
      <c r="L318" s="143">
        <v>8117</v>
      </c>
      <c r="M318" s="1667">
        <v>521.88599999999997</v>
      </c>
      <c r="N318" s="1667">
        <v>521.88599999999997</v>
      </c>
      <c r="O318" s="1655"/>
      <c r="P318" s="1655"/>
      <c r="Q318" s="1655"/>
      <c r="R318" s="1655"/>
      <c r="S318" s="1667">
        <f t="shared" si="298"/>
        <v>4000</v>
      </c>
      <c r="T318" s="143">
        <v>4000</v>
      </c>
      <c r="U318" s="1655"/>
      <c r="V318" s="1655"/>
      <c r="W318" s="1655"/>
      <c r="X318" s="1655"/>
      <c r="Y318" s="1655">
        <f t="shared" si="293"/>
        <v>4000</v>
      </c>
      <c r="Z318" s="1667">
        <f t="shared" si="299"/>
        <v>0</v>
      </c>
      <c r="AA318" s="1655"/>
      <c r="AB318" s="1655"/>
      <c r="AC318" s="1655"/>
      <c r="AD318" s="1667">
        <f t="shared" si="300"/>
        <v>2786.886</v>
      </c>
      <c r="AE318" s="1667">
        <v>2786.886</v>
      </c>
      <c r="AF318" s="1655"/>
      <c r="AG318" s="1655"/>
      <c r="AH318" s="1667">
        <f t="shared" si="301"/>
        <v>0</v>
      </c>
      <c r="AI318" s="1667"/>
      <c r="AJ318" s="1655"/>
      <c r="AK318" s="1655"/>
      <c r="AL318" s="1667">
        <f t="shared" si="302"/>
        <v>4000</v>
      </c>
      <c r="AM318" s="1667">
        <f>T318</f>
        <v>4000</v>
      </c>
      <c r="AN318" s="1655"/>
      <c r="AO318" s="1655"/>
      <c r="AP318" s="1403">
        <f t="shared" si="303"/>
        <v>4000</v>
      </c>
      <c r="AQ318" s="1403">
        <v>4000</v>
      </c>
      <c r="AR318" s="1656"/>
      <c r="AS318" s="1656"/>
      <c r="AT318" s="1666">
        <f t="shared" si="304"/>
        <v>4117</v>
      </c>
      <c r="AU318" s="1666">
        <f t="shared" ref="AU318:AU321" si="313">L318-AQ318</f>
        <v>4117</v>
      </c>
      <c r="AV318" s="1656"/>
      <c r="AW318" s="1656"/>
      <c r="AX318" s="1656"/>
      <c r="AY318" s="1666">
        <f t="shared" si="306"/>
        <v>4117</v>
      </c>
      <c r="AZ318" s="1666">
        <f t="shared" ref="AZ318:AZ321" si="314">AU318</f>
        <v>4117</v>
      </c>
      <c r="BA318" s="1656"/>
      <c r="BB318" s="1656"/>
      <c r="BC318" s="1656"/>
      <c r="BD318" s="1656"/>
      <c r="BE318" s="1656"/>
      <c r="BF318" s="1656"/>
      <c r="BG318" s="3669">
        <v>4117</v>
      </c>
      <c r="BH318" s="1655"/>
      <c r="BI318" s="1655">
        <f t="shared" si="307"/>
        <v>0</v>
      </c>
      <c r="BJ318" s="1658">
        <v>2023</v>
      </c>
      <c r="BK318" s="1658" t="s">
        <v>2324</v>
      </c>
      <c r="BL318" s="1658" t="s">
        <v>2327</v>
      </c>
      <c r="BM318" s="1669">
        <f t="shared" si="294"/>
        <v>100</v>
      </c>
      <c r="BN318" s="1669">
        <f t="shared" si="295"/>
        <v>100</v>
      </c>
      <c r="BO318" s="1658" t="s">
        <v>40</v>
      </c>
      <c r="BP318" s="1659"/>
      <c r="BQ318" s="1370"/>
      <c r="BR318" s="1370"/>
      <c r="BS318" s="19"/>
      <c r="BT318" s="1370"/>
      <c r="BU318" s="1370"/>
      <c r="BV318" s="1370" t="s">
        <v>2498</v>
      </c>
      <c r="BW318" s="1370"/>
      <c r="BX318" s="1660"/>
      <c r="BY318" s="53"/>
      <c r="BZ318" s="503"/>
      <c r="CA318" s="503"/>
      <c r="CB318" s="503"/>
      <c r="CC318" s="503"/>
    </row>
    <row r="319" spans="1:81" s="2364" customFormat="1" ht="90.75" customHeight="1">
      <c r="A319" s="2970">
        <v>3</v>
      </c>
      <c r="B319" s="2956" t="s">
        <v>357</v>
      </c>
      <c r="C319" s="3085" t="s">
        <v>286</v>
      </c>
      <c r="D319" s="3116">
        <v>7.5</v>
      </c>
      <c r="E319" s="3507" t="s">
        <v>237</v>
      </c>
      <c r="F319" s="1511" t="s">
        <v>358</v>
      </c>
      <c r="G319" s="3469">
        <v>6250</v>
      </c>
      <c r="H319" s="3469">
        <v>6250</v>
      </c>
      <c r="I319" s="1655"/>
      <c r="J319" s="1655"/>
      <c r="K319" s="143">
        <v>6250</v>
      </c>
      <c r="L319" s="143">
        <v>6250</v>
      </c>
      <c r="M319" s="1667">
        <v>389.05600000000004</v>
      </c>
      <c r="N319" s="1667">
        <v>389.05600000000004</v>
      </c>
      <c r="O319" s="1655"/>
      <c r="P319" s="1655"/>
      <c r="Q319" s="1655"/>
      <c r="R319" s="1655"/>
      <c r="S319" s="1667">
        <f t="shared" si="298"/>
        <v>3000</v>
      </c>
      <c r="T319" s="143">
        <v>3000</v>
      </c>
      <c r="U319" s="1655"/>
      <c r="V319" s="1655"/>
      <c r="W319" s="1655"/>
      <c r="X319" s="1655"/>
      <c r="Y319" s="1655">
        <f t="shared" si="293"/>
        <v>3000</v>
      </c>
      <c r="Z319" s="1667">
        <f t="shared" si="299"/>
        <v>0</v>
      </c>
      <c r="AA319" s="1655"/>
      <c r="AB319" s="1655"/>
      <c r="AC319" s="1655"/>
      <c r="AD319" s="1667">
        <f t="shared" si="300"/>
        <v>1419.056</v>
      </c>
      <c r="AE319" s="1667">
        <v>1419.056</v>
      </c>
      <c r="AF319" s="1655"/>
      <c r="AG319" s="1655"/>
      <c r="AH319" s="1667">
        <f t="shared" si="301"/>
        <v>0</v>
      </c>
      <c r="AI319" s="1667"/>
      <c r="AJ319" s="1655"/>
      <c r="AK319" s="1655"/>
      <c r="AL319" s="1667">
        <f t="shared" si="302"/>
        <v>3000</v>
      </c>
      <c r="AM319" s="1667">
        <f t="shared" ref="AM319:AM321" si="315">T319</f>
        <v>3000</v>
      </c>
      <c r="AN319" s="1655"/>
      <c r="AO319" s="1655"/>
      <c r="AP319" s="1403">
        <f t="shared" si="303"/>
        <v>3000</v>
      </c>
      <c r="AQ319" s="1403">
        <v>3000</v>
      </c>
      <c r="AR319" s="1656"/>
      <c r="AS319" s="1656"/>
      <c r="AT319" s="1666">
        <f t="shared" si="304"/>
        <v>3250</v>
      </c>
      <c r="AU319" s="1666">
        <f t="shared" si="313"/>
        <v>3250</v>
      </c>
      <c r="AV319" s="1656"/>
      <c r="AW319" s="1656"/>
      <c r="AX319" s="1656"/>
      <c r="AY319" s="1666">
        <f t="shared" si="306"/>
        <v>3250</v>
      </c>
      <c r="AZ319" s="1666">
        <f t="shared" si="314"/>
        <v>3250</v>
      </c>
      <c r="BA319" s="1656"/>
      <c r="BB319" s="1656"/>
      <c r="BC319" s="1656"/>
      <c r="BD319" s="1656"/>
      <c r="BE319" s="1656"/>
      <c r="BF319" s="1656"/>
      <c r="BG319" s="3669">
        <v>3250</v>
      </c>
      <c r="BH319" s="1655"/>
      <c r="BI319" s="1655">
        <f t="shared" si="307"/>
        <v>0</v>
      </c>
      <c r="BJ319" s="1658">
        <v>2023</v>
      </c>
      <c r="BK319" s="1658" t="s">
        <v>2324</v>
      </c>
      <c r="BL319" s="1658" t="s">
        <v>2327</v>
      </c>
      <c r="BM319" s="1669">
        <f t="shared" si="294"/>
        <v>100</v>
      </c>
      <c r="BN319" s="1669">
        <f t="shared" si="295"/>
        <v>100</v>
      </c>
      <c r="BO319" s="1658" t="s">
        <v>40</v>
      </c>
      <c r="BP319" s="1659"/>
      <c r="BQ319" s="1370"/>
      <c r="BR319" s="1370"/>
      <c r="BS319" s="19"/>
      <c r="BT319" s="1370"/>
      <c r="BU319" s="1370"/>
      <c r="BV319" s="1370" t="s">
        <v>2498</v>
      </c>
      <c r="BW319" s="1370"/>
      <c r="BX319" s="1660"/>
      <c r="BY319" s="53"/>
      <c r="BZ319" s="503"/>
      <c r="CA319" s="503"/>
      <c r="CB319" s="503"/>
      <c r="CC319" s="503"/>
    </row>
    <row r="320" spans="1:81" s="2364" customFormat="1" ht="41.25" customHeight="1">
      <c r="A320" s="2970">
        <v>4</v>
      </c>
      <c r="B320" s="2956" t="s">
        <v>359</v>
      </c>
      <c r="C320" s="3085" t="s">
        <v>264</v>
      </c>
      <c r="D320" s="3116">
        <v>2.5</v>
      </c>
      <c r="E320" s="3507" t="s">
        <v>237</v>
      </c>
      <c r="F320" s="1511" t="s">
        <v>360</v>
      </c>
      <c r="G320" s="3469">
        <v>3750</v>
      </c>
      <c r="H320" s="3469">
        <v>3750</v>
      </c>
      <c r="I320" s="1655"/>
      <c r="J320" s="1655"/>
      <c r="K320" s="143">
        <v>3750</v>
      </c>
      <c r="L320" s="143">
        <v>3750</v>
      </c>
      <c r="M320" s="1667">
        <v>281.262</v>
      </c>
      <c r="N320" s="1667">
        <v>281.262</v>
      </c>
      <c r="O320" s="1655"/>
      <c r="P320" s="1655"/>
      <c r="Q320" s="1655"/>
      <c r="R320" s="1655"/>
      <c r="S320" s="1667">
        <f t="shared" si="298"/>
        <v>800</v>
      </c>
      <c r="T320" s="143">
        <v>800</v>
      </c>
      <c r="U320" s="1655"/>
      <c r="V320" s="1655"/>
      <c r="W320" s="1667"/>
      <c r="X320" s="1667">
        <v>1633.98</v>
      </c>
      <c r="Y320" s="1655">
        <f t="shared" si="293"/>
        <v>2433.98</v>
      </c>
      <c r="Z320" s="1667">
        <f t="shared" si="299"/>
        <v>0</v>
      </c>
      <c r="AA320" s="1655"/>
      <c r="AB320" s="1655"/>
      <c r="AC320" s="1655"/>
      <c r="AD320" s="1667">
        <f t="shared" si="300"/>
        <v>800</v>
      </c>
      <c r="AE320" s="1667">
        <v>800</v>
      </c>
      <c r="AF320" s="1655"/>
      <c r="AG320" s="1655"/>
      <c r="AH320" s="1667">
        <f t="shared" si="301"/>
        <v>0</v>
      </c>
      <c r="AI320" s="1667"/>
      <c r="AJ320" s="1655"/>
      <c r="AK320" s="1655"/>
      <c r="AL320" s="1667">
        <f t="shared" si="302"/>
        <v>800</v>
      </c>
      <c r="AM320" s="1667">
        <f t="shared" si="315"/>
        <v>800</v>
      </c>
      <c r="AN320" s="1655"/>
      <c r="AO320" s="1655"/>
      <c r="AP320" s="1403">
        <f t="shared" si="303"/>
        <v>2433.98</v>
      </c>
      <c r="AQ320" s="1403">
        <f>800+X320</f>
        <v>2433.98</v>
      </c>
      <c r="AR320" s="1656"/>
      <c r="AS320" s="1656"/>
      <c r="AT320" s="1923">
        <f t="shared" si="304"/>
        <v>1316.02</v>
      </c>
      <c r="AU320" s="1923">
        <f t="shared" si="313"/>
        <v>1316.02</v>
      </c>
      <c r="AV320" s="967"/>
      <c r="AW320" s="967"/>
      <c r="AX320" s="967"/>
      <c r="AY320" s="1923">
        <v>1316.02</v>
      </c>
      <c r="AZ320" s="1923">
        <v>1316.02</v>
      </c>
      <c r="BA320" s="1656"/>
      <c r="BB320" s="1656"/>
      <c r="BC320" s="1656"/>
      <c r="BD320" s="1656"/>
      <c r="BE320" s="1656"/>
      <c r="BF320" s="1656"/>
      <c r="BG320" s="3669">
        <v>1316</v>
      </c>
      <c r="BH320" s="1655"/>
      <c r="BI320" s="1655">
        <f t="shared" si="307"/>
        <v>1633.98</v>
      </c>
      <c r="BJ320" s="1658">
        <v>2023</v>
      </c>
      <c r="BK320" s="1658" t="s">
        <v>2324</v>
      </c>
      <c r="BL320" s="1658" t="s">
        <v>2327</v>
      </c>
      <c r="BM320" s="1669">
        <f t="shared" si="294"/>
        <v>99.999466666666663</v>
      </c>
      <c r="BN320" s="1669">
        <f t="shared" si="295"/>
        <v>99.998480266257346</v>
      </c>
      <c r="BO320" s="1658" t="s">
        <v>40</v>
      </c>
      <c r="BP320" s="1659"/>
      <c r="BQ320" s="1370"/>
      <c r="BR320" s="1370"/>
      <c r="BS320" s="19"/>
      <c r="BT320" s="1370"/>
      <c r="BU320" s="1370"/>
      <c r="BV320" s="1370" t="s">
        <v>2498</v>
      </c>
      <c r="BW320" s="1370"/>
      <c r="BX320" s="1660"/>
      <c r="BY320" s="53"/>
      <c r="BZ320" s="503"/>
      <c r="CA320" s="503"/>
      <c r="CB320" s="503"/>
      <c r="CC320" s="503"/>
    </row>
    <row r="321" spans="1:81" s="2364" customFormat="1" ht="57.75" customHeight="1">
      <c r="A321" s="2970">
        <v>5</v>
      </c>
      <c r="B321" s="2956" t="s">
        <v>361</v>
      </c>
      <c r="C321" s="3085" t="s">
        <v>251</v>
      </c>
      <c r="D321" s="3116">
        <v>5.5</v>
      </c>
      <c r="E321" s="3507" t="s">
        <v>237</v>
      </c>
      <c r="F321" s="1511" t="s">
        <v>362</v>
      </c>
      <c r="G321" s="3469">
        <v>5000</v>
      </c>
      <c r="H321" s="3469">
        <v>5000</v>
      </c>
      <c r="I321" s="1655"/>
      <c r="J321" s="1655"/>
      <c r="K321" s="143">
        <v>5000</v>
      </c>
      <c r="L321" s="143">
        <v>5000</v>
      </c>
      <c r="M321" s="1667">
        <v>350.46599999999989</v>
      </c>
      <c r="N321" s="1667">
        <v>350.46599999999989</v>
      </c>
      <c r="O321" s="1655"/>
      <c r="P321" s="1655"/>
      <c r="Q321" s="1655"/>
      <c r="R321" s="1655"/>
      <c r="S321" s="1667">
        <f t="shared" si="298"/>
        <v>3000</v>
      </c>
      <c r="T321" s="143">
        <v>3000</v>
      </c>
      <c r="U321" s="1655"/>
      <c r="V321" s="1655"/>
      <c r="W321" s="1667"/>
      <c r="X321" s="1667"/>
      <c r="Y321" s="1655">
        <f t="shared" si="293"/>
        <v>3000</v>
      </c>
      <c r="Z321" s="1667">
        <f t="shared" si="299"/>
        <v>0</v>
      </c>
      <c r="AA321" s="1655"/>
      <c r="AB321" s="1655"/>
      <c r="AC321" s="1655"/>
      <c r="AD321" s="1667">
        <f t="shared" si="300"/>
        <v>1415.4659999999999</v>
      </c>
      <c r="AE321" s="1667">
        <v>1415.4659999999999</v>
      </c>
      <c r="AF321" s="1655"/>
      <c r="AG321" s="1655"/>
      <c r="AH321" s="1667">
        <f t="shared" si="301"/>
        <v>0</v>
      </c>
      <c r="AI321" s="1667"/>
      <c r="AJ321" s="1655"/>
      <c r="AK321" s="1655"/>
      <c r="AL321" s="1667">
        <f t="shared" si="302"/>
        <v>3000</v>
      </c>
      <c r="AM321" s="1667">
        <f t="shared" si="315"/>
        <v>3000</v>
      </c>
      <c r="AN321" s="1655"/>
      <c r="AO321" s="1655"/>
      <c r="AP321" s="1403">
        <f t="shared" si="303"/>
        <v>3000</v>
      </c>
      <c r="AQ321" s="1403">
        <v>3000</v>
      </c>
      <c r="AR321" s="1656"/>
      <c r="AS321" s="1656"/>
      <c r="AT321" s="1666">
        <f t="shared" si="304"/>
        <v>2000</v>
      </c>
      <c r="AU321" s="1666">
        <f t="shared" si="313"/>
        <v>2000</v>
      </c>
      <c r="AV321" s="1656"/>
      <c r="AW321" s="1656"/>
      <c r="AX321" s="1656"/>
      <c r="AY321" s="1666">
        <f t="shared" si="306"/>
        <v>2000</v>
      </c>
      <c r="AZ321" s="1666">
        <f t="shared" si="314"/>
        <v>2000</v>
      </c>
      <c r="BA321" s="1656"/>
      <c r="BB321" s="1656"/>
      <c r="BC321" s="1656"/>
      <c r="BD321" s="1656"/>
      <c r="BE321" s="1656"/>
      <c r="BF321" s="1656"/>
      <c r="BG321" s="3669">
        <v>2000</v>
      </c>
      <c r="BH321" s="1655"/>
      <c r="BI321" s="1655">
        <f t="shared" si="307"/>
        <v>0</v>
      </c>
      <c r="BJ321" s="1658">
        <v>2023</v>
      </c>
      <c r="BK321" s="1658" t="s">
        <v>2324</v>
      </c>
      <c r="BL321" s="1658" t="s">
        <v>2327</v>
      </c>
      <c r="BM321" s="1669">
        <f t="shared" si="294"/>
        <v>100</v>
      </c>
      <c r="BN321" s="1669">
        <f t="shared" si="295"/>
        <v>100</v>
      </c>
      <c r="BO321" s="1658" t="s">
        <v>40</v>
      </c>
      <c r="BP321" s="1659"/>
      <c r="BQ321" s="1370"/>
      <c r="BR321" s="1370"/>
      <c r="BS321" s="19"/>
      <c r="BT321" s="1370"/>
      <c r="BU321" s="1370"/>
      <c r="BV321" s="1370" t="s">
        <v>2498</v>
      </c>
      <c r="BW321" s="1370"/>
      <c r="BX321" s="1660"/>
      <c r="BY321" s="53"/>
      <c r="BZ321" s="503"/>
      <c r="CA321" s="503"/>
      <c r="CB321" s="503"/>
      <c r="CC321" s="503"/>
    </row>
    <row r="322" spans="1:81" s="503" customFormat="1" ht="48" customHeight="1">
      <c r="A322" s="3210">
        <v>6</v>
      </c>
      <c r="B322" s="116" t="s">
        <v>363</v>
      </c>
      <c r="C322" s="1813" t="s">
        <v>316</v>
      </c>
      <c r="D322" s="1846">
        <v>30</v>
      </c>
      <c r="E322" s="3573" t="s">
        <v>206</v>
      </c>
      <c r="F322" s="3545" t="s">
        <v>364</v>
      </c>
      <c r="G322" s="3574">
        <v>2500</v>
      </c>
      <c r="H322" s="3574">
        <v>2500</v>
      </c>
      <c r="I322" s="102"/>
      <c r="J322" s="102"/>
      <c r="K322" s="117">
        <v>2500</v>
      </c>
      <c r="L322" s="117">
        <v>2500</v>
      </c>
      <c r="M322" s="103">
        <v>200.13900000000001</v>
      </c>
      <c r="N322" s="103">
        <v>200.13900000000001</v>
      </c>
      <c r="O322" s="102"/>
      <c r="P322" s="102"/>
      <c r="Q322" s="102"/>
      <c r="R322" s="102"/>
      <c r="S322" s="103">
        <f>SUM(T322:V322)</f>
        <v>2500</v>
      </c>
      <c r="T322" s="117">
        <v>2500</v>
      </c>
      <c r="U322" s="102"/>
      <c r="V322" s="102"/>
      <c r="W322" s="1667">
        <v>1000</v>
      </c>
      <c r="X322" s="1667"/>
      <c r="Y322" s="1655"/>
      <c r="Z322" s="103">
        <f>SUM(AA322:AC322)</f>
        <v>0</v>
      </c>
      <c r="AA322" s="102"/>
      <c r="AB322" s="102"/>
      <c r="AC322" s="102"/>
      <c r="AD322" s="103">
        <f>SUM(AE322:AG322)</f>
        <v>830.13900000000001</v>
      </c>
      <c r="AE322" s="103">
        <v>830.13900000000001</v>
      </c>
      <c r="AF322" s="102"/>
      <c r="AG322" s="102"/>
      <c r="AH322" s="103">
        <f>SUM(AI322:AK322)</f>
        <v>0</v>
      </c>
      <c r="AI322" s="103"/>
      <c r="AJ322" s="102"/>
      <c r="AK322" s="102"/>
      <c r="AL322" s="103">
        <f>SUM(AM322:AO322)</f>
        <v>2500</v>
      </c>
      <c r="AM322" s="103">
        <f>T322</f>
        <v>2500</v>
      </c>
      <c r="AN322" s="102"/>
      <c r="AO322" s="102"/>
      <c r="AP322" s="3572">
        <f>SUM(AQ322:AS322)</f>
        <v>1500</v>
      </c>
      <c r="AQ322" s="3572">
        <f>2500-1000</f>
        <v>1500</v>
      </c>
      <c r="AR322" s="1751"/>
      <c r="AS322" s="1751"/>
      <c r="AT322" s="1002">
        <f>SUM(AU322:AW322)</f>
        <v>1000</v>
      </c>
      <c r="AU322" s="1002">
        <f>L322-AQ322</f>
        <v>1000</v>
      </c>
      <c r="AV322" s="1751"/>
      <c r="AW322" s="1751"/>
      <c r="AX322" s="1751"/>
      <c r="AY322" s="1802">
        <v>1000</v>
      </c>
      <c r="AZ322" s="1802">
        <v>1000</v>
      </c>
      <c r="BA322" s="1751"/>
      <c r="BB322" s="1751"/>
      <c r="BC322" s="1751"/>
      <c r="BD322" s="1656"/>
      <c r="BE322" s="1656"/>
      <c r="BF322" s="1656"/>
      <c r="BG322" s="1403">
        <v>1000</v>
      </c>
      <c r="BH322" s="1655"/>
      <c r="BI322" s="1655">
        <f>AP322-S322</f>
        <v>-1000</v>
      </c>
      <c r="BJ322" s="1658">
        <v>2023</v>
      </c>
      <c r="BK322" s="1658" t="s">
        <v>910</v>
      </c>
      <c r="BL322" s="1658"/>
      <c r="BM322" s="1669">
        <f>(BG322+AQ322)/H322*100</f>
        <v>100</v>
      </c>
      <c r="BN322" s="1669">
        <f>BG322/AU322*100</f>
        <v>100</v>
      </c>
      <c r="BO322" s="1658" t="s">
        <v>40</v>
      </c>
      <c r="BP322" s="18"/>
      <c r="BQ322" s="1370"/>
      <c r="BR322" s="1370"/>
      <c r="BS322" s="19"/>
      <c r="BT322" s="1370"/>
      <c r="BU322" s="1370"/>
      <c r="BV322" s="1370" t="s">
        <v>2498</v>
      </c>
      <c r="BW322" s="1370"/>
      <c r="BX322" s="1660"/>
      <c r="BY322" s="53"/>
    </row>
    <row r="323" spans="1:81" s="2368" customFormat="1" ht="32.25" customHeight="1">
      <c r="A323" s="3770" t="s">
        <v>74</v>
      </c>
      <c r="B323" s="3771" t="s">
        <v>1790</v>
      </c>
      <c r="C323" s="3117"/>
      <c r="D323" s="3118"/>
      <c r="E323" s="3766"/>
      <c r="F323" s="3767"/>
      <c r="G323" s="1955">
        <f>SUM(G324)</f>
        <v>11423</v>
      </c>
      <c r="H323" s="1955">
        <f t="shared" ref="H323:BG323" si="316">SUM(H324)</f>
        <v>11423</v>
      </c>
      <c r="I323" s="1955">
        <f t="shared" si="316"/>
        <v>0</v>
      </c>
      <c r="J323" s="1955">
        <f t="shared" si="316"/>
        <v>0</v>
      </c>
      <c r="K323" s="1955">
        <f t="shared" si="316"/>
        <v>0</v>
      </c>
      <c r="L323" s="1955">
        <f t="shared" si="316"/>
        <v>0</v>
      </c>
      <c r="M323" s="1955">
        <f t="shared" si="316"/>
        <v>0</v>
      </c>
      <c r="N323" s="1955">
        <f t="shared" si="316"/>
        <v>0</v>
      </c>
      <c r="O323" s="1955">
        <f t="shared" si="316"/>
        <v>0</v>
      </c>
      <c r="P323" s="1955">
        <f t="shared" si="316"/>
        <v>0</v>
      </c>
      <c r="Q323" s="1955">
        <f t="shared" si="316"/>
        <v>0</v>
      </c>
      <c r="R323" s="1955">
        <f t="shared" si="316"/>
        <v>0</v>
      </c>
      <c r="S323" s="1955">
        <f t="shared" si="316"/>
        <v>0</v>
      </c>
      <c r="T323" s="1955">
        <f t="shared" si="316"/>
        <v>0</v>
      </c>
      <c r="U323" s="1955">
        <f t="shared" si="316"/>
        <v>0</v>
      </c>
      <c r="V323" s="1955">
        <f t="shared" si="316"/>
        <v>0</v>
      </c>
      <c r="W323" s="1955">
        <f t="shared" si="316"/>
        <v>0</v>
      </c>
      <c r="X323" s="1955">
        <f t="shared" si="316"/>
        <v>0</v>
      </c>
      <c r="Y323" s="1955">
        <f t="shared" si="316"/>
        <v>0</v>
      </c>
      <c r="Z323" s="1955">
        <f t="shared" si="316"/>
        <v>0</v>
      </c>
      <c r="AA323" s="1955">
        <f t="shared" si="316"/>
        <v>0</v>
      </c>
      <c r="AB323" s="1955">
        <f t="shared" si="316"/>
        <v>0</v>
      </c>
      <c r="AC323" s="1955">
        <f t="shared" si="316"/>
        <v>0</v>
      </c>
      <c r="AD323" s="1955">
        <f t="shared" si="316"/>
        <v>0</v>
      </c>
      <c r="AE323" s="1955">
        <f t="shared" si="316"/>
        <v>0</v>
      </c>
      <c r="AF323" s="1955">
        <f t="shared" si="316"/>
        <v>0</v>
      </c>
      <c r="AG323" s="1955">
        <f t="shared" si="316"/>
        <v>0</v>
      </c>
      <c r="AH323" s="1955">
        <f t="shared" si="316"/>
        <v>0</v>
      </c>
      <c r="AI323" s="1955">
        <f t="shared" si="316"/>
        <v>0</v>
      </c>
      <c r="AJ323" s="1955">
        <f t="shared" si="316"/>
        <v>0</v>
      </c>
      <c r="AK323" s="1955">
        <f t="shared" si="316"/>
        <v>0</v>
      </c>
      <c r="AL323" s="1955">
        <f t="shared" si="316"/>
        <v>0</v>
      </c>
      <c r="AM323" s="1955">
        <f t="shared" si="316"/>
        <v>0</v>
      </c>
      <c r="AN323" s="1955">
        <f t="shared" si="316"/>
        <v>0</v>
      </c>
      <c r="AO323" s="1955">
        <f t="shared" si="316"/>
        <v>0</v>
      </c>
      <c r="AP323" s="1955">
        <f t="shared" si="316"/>
        <v>0</v>
      </c>
      <c r="AQ323" s="1955">
        <f t="shared" si="316"/>
        <v>0</v>
      </c>
      <c r="AR323" s="1955">
        <f t="shared" si="316"/>
        <v>0</v>
      </c>
      <c r="AS323" s="1955">
        <f t="shared" si="316"/>
        <v>0</v>
      </c>
      <c r="AT323" s="1955">
        <f t="shared" si="316"/>
        <v>0</v>
      </c>
      <c r="AU323" s="1955">
        <f t="shared" si="316"/>
        <v>0</v>
      </c>
      <c r="AV323" s="1955">
        <f t="shared" si="316"/>
        <v>0</v>
      </c>
      <c r="AW323" s="1955">
        <f t="shared" si="316"/>
        <v>0</v>
      </c>
      <c r="AX323" s="1955">
        <f t="shared" si="316"/>
        <v>0</v>
      </c>
      <c r="AY323" s="1955">
        <f t="shared" si="316"/>
        <v>0</v>
      </c>
      <c r="AZ323" s="1955">
        <f t="shared" si="316"/>
        <v>0</v>
      </c>
      <c r="BA323" s="1955">
        <f t="shared" si="316"/>
        <v>0</v>
      </c>
      <c r="BB323" s="1955">
        <f t="shared" si="316"/>
        <v>0</v>
      </c>
      <c r="BC323" s="1955">
        <f t="shared" si="316"/>
        <v>0</v>
      </c>
      <c r="BD323" s="1955">
        <f t="shared" si="316"/>
        <v>0</v>
      </c>
      <c r="BE323" s="1955">
        <f t="shared" si="316"/>
        <v>0</v>
      </c>
      <c r="BF323" s="1955">
        <f t="shared" si="316"/>
        <v>0</v>
      </c>
      <c r="BG323" s="1955">
        <f t="shared" si="316"/>
        <v>9384</v>
      </c>
      <c r="BH323" s="142"/>
      <c r="BI323" s="142"/>
      <c r="BJ323" s="959"/>
      <c r="BK323" s="959"/>
      <c r="BL323" s="959"/>
      <c r="BM323" s="3150"/>
      <c r="BN323" s="3150"/>
      <c r="BO323" s="959"/>
      <c r="BP323" s="2968"/>
      <c r="BQ323" s="3002"/>
      <c r="BR323" s="3002"/>
      <c r="BS323" s="2053"/>
      <c r="BT323" s="3002"/>
      <c r="BU323" s="3002"/>
      <c r="BV323" s="2902" t="s">
        <v>2498</v>
      </c>
      <c r="BW323" s="3002"/>
      <c r="BX323" s="1915"/>
      <c r="BY323" s="28"/>
      <c r="BZ323" s="28"/>
      <c r="CA323" s="28"/>
      <c r="CB323" s="28"/>
      <c r="CC323" s="28"/>
    </row>
    <row r="324" spans="1:81" s="2846" customFormat="1" ht="105.75" customHeight="1">
      <c r="A324" s="3412">
        <v>1</v>
      </c>
      <c r="B324" s="3772" t="s">
        <v>386</v>
      </c>
      <c r="C324" s="3139" t="s">
        <v>240</v>
      </c>
      <c r="D324" s="3241">
        <v>6.2</v>
      </c>
      <c r="E324" s="3238" t="s">
        <v>259</v>
      </c>
      <c r="F324" s="3104" t="s">
        <v>2583</v>
      </c>
      <c r="G324" s="1958">
        <v>11423</v>
      </c>
      <c r="H324" s="1958">
        <v>11423</v>
      </c>
      <c r="I324" s="1958"/>
      <c r="J324" s="1958"/>
      <c r="K324" s="1958"/>
      <c r="L324" s="1958"/>
      <c r="M324" s="1958"/>
      <c r="N324" s="1958"/>
      <c r="O324" s="1958"/>
      <c r="P324" s="1958"/>
      <c r="Q324" s="1958"/>
      <c r="R324" s="1958"/>
      <c r="S324" s="1958"/>
      <c r="T324" s="1958"/>
      <c r="U324" s="1958"/>
      <c r="V324" s="1958"/>
      <c r="W324" s="1958"/>
      <c r="X324" s="1958"/>
      <c r="Y324" s="1958">
        <f t="shared" si="293"/>
        <v>0</v>
      </c>
      <c r="Z324" s="1958"/>
      <c r="AA324" s="1958"/>
      <c r="AB324" s="1958"/>
      <c r="AC324" s="1958"/>
      <c r="AD324" s="1958"/>
      <c r="AE324" s="1958"/>
      <c r="AF324" s="1958"/>
      <c r="AG324" s="1958"/>
      <c r="AH324" s="1958"/>
      <c r="AI324" s="1958"/>
      <c r="AJ324" s="1958"/>
      <c r="AK324" s="1958"/>
      <c r="AL324" s="1958"/>
      <c r="AM324" s="1958"/>
      <c r="AN324" s="1958"/>
      <c r="AO324" s="1958"/>
      <c r="AP324" s="1958"/>
      <c r="AQ324" s="1958"/>
      <c r="AR324" s="3773"/>
      <c r="AS324" s="3773"/>
      <c r="AT324" s="3773"/>
      <c r="AU324" s="3773"/>
      <c r="AV324" s="3773"/>
      <c r="AW324" s="3773"/>
      <c r="AX324" s="3773"/>
      <c r="AY324" s="3773"/>
      <c r="AZ324" s="3773"/>
      <c r="BA324" s="3773"/>
      <c r="BB324" s="3773"/>
      <c r="BC324" s="3773"/>
      <c r="BD324" s="3773"/>
      <c r="BE324" s="3773"/>
      <c r="BF324" s="3773"/>
      <c r="BG324" s="3774">
        <v>9384</v>
      </c>
      <c r="BH324" s="1921"/>
      <c r="BI324" s="1921"/>
      <c r="BJ324" s="198"/>
      <c r="BK324" s="198"/>
      <c r="BL324" s="198"/>
      <c r="BM324" s="1925"/>
      <c r="BN324" s="1925"/>
      <c r="BO324" s="198" t="s">
        <v>40</v>
      </c>
      <c r="BP324" s="1914"/>
      <c r="BQ324" s="2902">
        <v>8750</v>
      </c>
      <c r="BR324" s="2902">
        <f>BG323-BQ324</f>
        <v>634</v>
      </c>
      <c r="BS324" s="2066"/>
      <c r="BT324" s="2902"/>
      <c r="BU324" s="2902"/>
      <c r="BV324" s="2902"/>
      <c r="BW324" s="2902"/>
      <c r="BX324" s="1926"/>
      <c r="BY324" s="1937"/>
      <c r="BZ324" s="1937"/>
      <c r="CA324" s="1937"/>
      <c r="CB324" s="1937"/>
      <c r="CC324" s="1937"/>
    </row>
    <row r="325" spans="1:81" s="28" customFormat="1" ht="23.25" customHeight="1">
      <c r="A325" s="2195" t="s">
        <v>54</v>
      </c>
      <c r="B325" s="2133" t="s">
        <v>55</v>
      </c>
      <c r="C325" s="1653"/>
      <c r="D325" s="1653"/>
      <c r="E325" s="1504"/>
      <c r="F325" s="1504"/>
      <c r="G325" s="1453">
        <f>G326+G336+G341</f>
        <v>179223</v>
      </c>
      <c r="H325" s="1453">
        <f t="shared" ref="H325:BG325" si="317">H326+H336+H341</f>
        <v>179223</v>
      </c>
      <c r="I325" s="1453">
        <f t="shared" si="317"/>
        <v>0</v>
      </c>
      <c r="J325" s="1453">
        <f t="shared" si="317"/>
        <v>0</v>
      </c>
      <c r="K325" s="1453">
        <f t="shared" si="317"/>
        <v>138423</v>
      </c>
      <c r="L325" s="1453">
        <f t="shared" si="317"/>
        <v>138423</v>
      </c>
      <c r="M325" s="1453">
        <f t="shared" si="317"/>
        <v>42958.364999999998</v>
      </c>
      <c r="N325" s="1453">
        <f t="shared" si="317"/>
        <v>30193.520000000004</v>
      </c>
      <c r="O325" s="1453">
        <f t="shared" si="317"/>
        <v>2384.9621999999999</v>
      </c>
      <c r="P325" s="1453">
        <f t="shared" si="317"/>
        <v>2384.9621999999999</v>
      </c>
      <c r="Q325" s="1453">
        <f t="shared" si="317"/>
        <v>0</v>
      </c>
      <c r="R325" s="1453">
        <f t="shared" si="317"/>
        <v>0</v>
      </c>
      <c r="S325" s="1453">
        <f t="shared" si="317"/>
        <v>43434</v>
      </c>
      <c r="T325" s="1453">
        <f t="shared" si="317"/>
        <v>43434</v>
      </c>
      <c r="U325" s="1453">
        <f t="shared" si="317"/>
        <v>0</v>
      </c>
      <c r="V325" s="1453">
        <f t="shared" si="317"/>
        <v>0</v>
      </c>
      <c r="W325" s="1453">
        <f t="shared" si="317"/>
        <v>1150</v>
      </c>
      <c r="X325" s="1453">
        <f t="shared" si="317"/>
        <v>3669</v>
      </c>
      <c r="Y325" s="1453">
        <f t="shared" si="317"/>
        <v>42603</v>
      </c>
      <c r="Z325" s="1453">
        <f t="shared" si="317"/>
        <v>2384.9621999999999</v>
      </c>
      <c r="AA325" s="1453">
        <f t="shared" si="317"/>
        <v>2384.9621999999999</v>
      </c>
      <c r="AB325" s="1453">
        <f t="shared" si="317"/>
        <v>0</v>
      </c>
      <c r="AC325" s="1453">
        <f t="shared" si="317"/>
        <v>0</v>
      </c>
      <c r="AD325" s="1453">
        <f t="shared" si="317"/>
        <v>17899.275000000001</v>
      </c>
      <c r="AE325" s="1453">
        <f t="shared" si="317"/>
        <v>17899.275000000001</v>
      </c>
      <c r="AF325" s="1453">
        <f t="shared" si="317"/>
        <v>0</v>
      </c>
      <c r="AG325" s="1453">
        <f t="shared" si="317"/>
        <v>0</v>
      </c>
      <c r="AH325" s="1453">
        <f t="shared" si="317"/>
        <v>2384.9621999999999</v>
      </c>
      <c r="AI325" s="1453">
        <f t="shared" si="317"/>
        <v>2384.9621999999999</v>
      </c>
      <c r="AJ325" s="1453">
        <f t="shared" si="317"/>
        <v>0</v>
      </c>
      <c r="AK325" s="1453">
        <f t="shared" si="317"/>
        <v>0</v>
      </c>
      <c r="AL325" s="1453">
        <f t="shared" si="317"/>
        <v>43434</v>
      </c>
      <c r="AM325" s="1453">
        <f t="shared" si="317"/>
        <v>43434</v>
      </c>
      <c r="AN325" s="1453">
        <f t="shared" si="317"/>
        <v>0</v>
      </c>
      <c r="AO325" s="1453">
        <f t="shared" si="317"/>
        <v>0</v>
      </c>
      <c r="AP325" s="1453">
        <f t="shared" si="317"/>
        <v>74891.999100000001</v>
      </c>
      <c r="AQ325" s="1453">
        <f t="shared" si="317"/>
        <v>74891.999100000001</v>
      </c>
      <c r="AR325" s="1453">
        <f t="shared" si="317"/>
        <v>0</v>
      </c>
      <c r="AS325" s="1453">
        <f t="shared" si="317"/>
        <v>0</v>
      </c>
      <c r="AT325" s="1453">
        <f t="shared" si="317"/>
        <v>104331.0009</v>
      </c>
      <c r="AU325" s="1453">
        <f t="shared" si="317"/>
        <v>104331.0009</v>
      </c>
      <c r="AV325" s="1453">
        <f t="shared" si="317"/>
        <v>0</v>
      </c>
      <c r="AW325" s="1453">
        <f t="shared" si="317"/>
        <v>0</v>
      </c>
      <c r="AX325" s="1453">
        <f t="shared" si="317"/>
        <v>0</v>
      </c>
      <c r="AY325" s="1453">
        <f t="shared" si="317"/>
        <v>43255.000899999999</v>
      </c>
      <c r="AZ325" s="1453">
        <f t="shared" si="317"/>
        <v>43255.000899999999</v>
      </c>
      <c r="BA325" s="1453">
        <f t="shared" si="317"/>
        <v>0</v>
      </c>
      <c r="BB325" s="1453">
        <f t="shared" si="317"/>
        <v>0</v>
      </c>
      <c r="BC325" s="1453">
        <f t="shared" si="317"/>
        <v>0</v>
      </c>
      <c r="BD325" s="1453">
        <f t="shared" si="317"/>
        <v>0</v>
      </c>
      <c r="BE325" s="1453">
        <f t="shared" si="317"/>
        <v>0</v>
      </c>
      <c r="BF325" s="1453">
        <f t="shared" si="317"/>
        <v>0</v>
      </c>
      <c r="BG325" s="1453">
        <f t="shared" si="317"/>
        <v>46855</v>
      </c>
      <c r="BH325" s="1655">
        <f>'PL 3 PB DATP'!H69</f>
        <v>46855</v>
      </c>
      <c r="BI325" s="1655" t="e">
        <f>SUM(BI327:BI963)</f>
        <v>#REF!</v>
      </c>
      <c r="BJ325" s="1658"/>
      <c r="BK325" s="1658"/>
      <c r="BL325" s="1658"/>
      <c r="BM325" s="1669"/>
      <c r="BN325" s="1669"/>
      <c r="BO325" s="1658"/>
      <c r="BP325" s="1659"/>
      <c r="BQ325" s="1370"/>
      <c r="BR325" s="1370"/>
      <c r="BS325" s="19"/>
      <c r="BT325" s="1370"/>
      <c r="BU325" s="1370"/>
      <c r="BV325" s="1370" t="s">
        <v>2498</v>
      </c>
      <c r="BW325" s="1370"/>
      <c r="BX325" s="1660">
        <f>BH325-BG325</f>
        <v>0</v>
      </c>
      <c r="BY325" s="53"/>
    </row>
    <row r="326" spans="1:81" s="28" customFormat="1" ht="46.5" customHeight="1">
      <c r="A326" s="2195" t="s">
        <v>73</v>
      </c>
      <c r="B326" s="2133" t="s">
        <v>2422</v>
      </c>
      <c r="C326" s="1653"/>
      <c r="D326" s="1653"/>
      <c r="E326" s="1504"/>
      <c r="F326" s="1504"/>
      <c r="G326" s="1453">
        <f t="shared" ref="G326:V326" si="318">SUM(G327:G335)</f>
        <v>90286</v>
      </c>
      <c r="H326" s="1453">
        <f t="shared" si="318"/>
        <v>90286</v>
      </c>
      <c r="I326" s="1655">
        <f t="shared" si="318"/>
        <v>0</v>
      </c>
      <c r="J326" s="1655">
        <f t="shared" si="318"/>
        <v>0</v>
      </c>
      <c r="K326" s="1655">
        <f t="shared" si="318"/>
        <v>90286</v>
      </c>
      <c r="L326" s="1655">
        <f t="shared" si="318"/>
        <v>90286</v>
      </c>
      <c r="M326" s="1655">
        <f t="shared" si="318"/>
        <v>40552.826999999997</v>
      </c>
      <c r="N326" s="1655">
        <f t="shared" si="318"/>
        <v>27787.982000000004</v>
      </c>
      <c r="O326" s="1655">
        <f t="shared" si="318"/>
        <v>2384.9621999999999</v>
      </c>
      <c r="P326" s="1655">
        <f t="shared" si="318"/>
        <v>2384.9621999999999</v>
      </c>
      <c r="Q326" s="1655">
        <f t="shared" si="318"/>
        <v>0</v>
      </c>
      <c r="R326" s="1655">
        <f t="shared" si="318"/>
        <v>0</v>
      </c>
      <c r="S326" s="1655">
        <f t="shared" si="318"/>
        <v>31797</v>
      </c>
      <c r="T326" s="1655">
        <f t="shared" si="318"/>
        <v>31797</v>
      </c>
      <c r="U326" s="1655">
        <f t="shared" si="318"/>
        <v>0</v>
      </c>
      <c r="V326" s="1655">
        <f t="shared" si="318"/>
        <v>0</v>
      </c>
      <c r="W326" s="1655"/>
      <c r="X326" s="1655"/>
      <c r="Y326" s="1655">
        <f t="shared" si="293"/>
        <v>31797</v>
      </c>
      <c r="Z326" s="1655">
        <f t="shared" ref="Z326:BG326" si="319">SUM(Z327:Z335)</f>
        <v>2384.9621999999999</v>
      </c>
      <c r="AA326" s="1655">
        <f t="shared" si="319"/>
        <v>2384.9621999999999</v>
      </c>
      <c r="AB326" s="1655">
        <f t="shared" si="319"/>
        <v>0</v>
      </c>
      <c r="AC326" s="1655">
        <f t="shared" si="319"/>
        <v>0</v>
      </c>
      <c r="AD326" s="1655">
        <f t="shared" si="319"/>
        <v>13451</v>
      </c>
      <c r="AE326" s="1655">
        <f t="shared" si="319"/>
        <v>13451</v>
      </c>
      <c r="AF326" s="1655">
        <f t="shared" si="319"/>
        <v>0</v>
      </c>
      <c r="AG326" s="1655">
        <f t="shared" si="319"/>
        <v>0</v>
      </c>
      <c r="AH326" s="1655">
        <f t="shared" si="319"/>
        <v>2384.9621999999999</v>
      </c>
      <c r="AI326" s="1655">
        <f t="shared" si="319"/>
        <v>2384.9621999999999</v>
      </c>
      <c r="AJ326" s="1655">
        <f t="shared" si="319"/>
        <v>0</v>
      </c>
      <c r="AK326" s="1655">
        <f t="shared" si="319"/>
        <v>0</v>
      </c>
      <c r="AL326" s="1655">
        <f t="shared" si="319"/>
        <v>31797</v>
      </c>
      <c r="AM326" s="1655">
        <f t="shared" si="319"/>
        <v>31797</v>
      </c>
      <c r="AN326" s="1655">
        <f t="shared" si="319"/>
        <v>0</v>
      </c>
      <c r="AO326" s="1655">
        <f t="shared" si="319"/>
        <v>0</v>
      </c>
      <c r="AP326" s="1453">
        <f t="shared" si="319"/>
        <v>60735.999100000001</v>
      </c>
      <c r="AQ326" s="1453">
        <f t="shared" si="319"/>
        <v>60735.999100000001</v>
      </c>
      <c r="AR326" s="1656">
        <f t="shared" si="319"/>
        <v>0</v>
      </c>
      <c r="AS326" s="1656">
        <f t="shared" si="319"/>
        <v>0</v>
      </c>
      <c r="AT326" s="1656">
        <f t="shared" si="319"/>
        <v>29550.000899999999</v>
      </c>
      <c r="AU326" s="1656">
        <f t="shared" si="319"/>
        <v>29550.000899999999</v>
      </c>
      <c r="AV326" s="1656">
        <f t="shared" si="319"/>
        <v>0</v>
      </c>
      <c r="AW326" s="1656">
        <f t="shared" si="319"/>
        <v>0</v>
      </c>
      <c r="AX326" s="1656">
        <f t="shared" si="319"/>
        <v>0</v>
      </c>
      <c r="AY326" s="1656">
        <f t="shared" si="319"/>
        <v>29550.000899999999</v>
      </c>
      <c r="AZ326" s="1656">
        <f t="shared" si="319"/>
        <v>29550.000899999999</v>
      </c>
      <c r="BA326" s="1656">
        <f t="shared" si="319"/>
        <v>0</v>
      </c>
      <c r="BB326" s="1656">
        <f t="shared" si="319"/>
        <v>0</v>
      </c>
      <c r="BC326" s="1656">
        <f t="shared" si="319"/>
        <v>0</v>
      </c>
      <c r="BD326" s="1656">
        <f t="shared" si="319"/>
        <v>0</v>
      </c>
      <c r="BE326" s="1656">
        <f t="shared" si="319"/>
        <v>0</v>
      </c>
      <c r="BF326" s="1656">
        <f t="shared" si="319"/>
        <v>0</v>
      </c>
      <c r="BG326" s="3668">
        <f t="shared" si="319"/>
        <v>29550</v>
      </c>
      <c r="BH326" s="1655"/>
      <c r="BI326" s="1655"/>
      <c r="BJ326" s="1691"/>
      <c r="BK326" s="1691"/>
      <c r="BL326" s="1691"/>
      <c r="BM326" s="1692">
        <f t="shared" si="294"/>
        <v>99.999999003167716</v>
      </c>
      <c r="BN326" s="1692">
        <f t="shared" si="295"/>
        <v>99.999996954314824</v>
      </c>
      <c r="BO326" s="1691"/>
      <c r="BP326" s="1693"/>
      <c r="BQ326" s="1369"/>
      <c r="BR326" s="1369"/>
      <c r="BS326" s="1617"/>
      <c r="BT326" s="1369"/>
      <c r="BU326" s="1369"/>
      <c r="BV326" s="1369" t="s">
        <v>2498</v>
      </c>
      <c r="BW326" s="1369"/>
      <c r="BX326" s="1660"/>
      <c r="BY326" s="53"/>
    </row>
    <row r="327" spans="1:81" s="2509" customFormat="1" ht="83.25" customHeight="1">
      <c r="A327" s="2972">
        <v>1</v>
      </c>
      <c r="B327" s="2959" t="s">
        <v>1230</v>
      </c>
      <c r="C327" s="1696" t="s">
        <v>1231</v>
      </c>
      <c r="D327" s="3042" t="s">
        <v>1232</v>
      </c>
      <c r="E327" s="3486" t="s">
        <v>305</v>
      </c>
      <c r="F327" s="3507" t="s">
        <v>1233</v>
      </c>
      <c r="G327" s="3484">
        <v>7080</v>
      </c>
      <c r="H327" s="3484">
        <v>7080</v>
      </c>
      <c r="I327" s="1761"/>
      <c r="J327" s="1761"/>
      <c r="K327" s="1863">
        <v>7080</v>
      </c>
      <c r="L327" s="1863">
        <v>7080</v>
      </c>
      <c r="M327" s="1761">
        <v>6518.7889999999998</v>
      </c>
      <c r="N327" s="1761">
        <v>3460.9289999999996</v>
      </c>
      <c r="O327" s="3043"/>
      <c r="P327" s="3043"/>
      <c r="Q327" s="1761"/>
      <c r="R327" s="1761"/>
      <c r="S327" s="1761">
        <f t="shared" ref="S327:S389" si="320">SUM(T327:V327)</f>
        <v>2230</v>
      </c>
      <c r="T327" s="1761">
        <v>2230</v>
      </c>
      <c r="U327" s="1761"/>
      <c r="V327" s="1761"/>
      <c r="W327" s="1761"/>
      <c r="X327" s="1761"/>
      <c r="Y327" s="1761">
        <f t="shared" si="293"/>
        <v>2230</v>
      </c>
      <c r="Z327" s="3043">
        <f t="shared" ref="Z327:Z389" si="321">SUM(AA327:AC327)</f>
        <v>0</v>
      </c>
      <c r="AA327" s="3043"/>
      <c r="AB327" s="1761"/>
      <c r="AC327" s="1761"/>
      <c r="AD327" s="3043">
        <f t="shared" ref="AD327:AD389" si="322">SUM(AE327:AG327)</f>
        <v>2230</v>
      </c>
      <c r="AE327" s="3043">
        <v>2230</v>
      </c>
      <c r="AF327" s="1761"/>
      <c r="AG327" s="1761"/>
      <c r="AH327" s="3043">
        <f t="shared" ref="AH327:AH389" si="323">SUM(AI327:AK327)</f>
        <v>0</v>
      </c>
      <c r="AI327" s="3043"/>
      <c r="AJ327" s="1761"/>
      <c r="AK327" s="1761"/>
      <c r="AL327" s="3043">
        <f t="shared" ref="AL327:AL389" si="324">SUM(AM327:AO327)</f>
        <v>2230</v>
      </c>
      <c r="AM327" s="1761">
        <v>2230</v>
      </c>
      <c r="AN327" s="1761"/>
      <c r="AO327" s="1761"/>
      <c r="AP327" s="3635">
        <f t="shared" ref="AP327:AP389" si="325">SUM(AQ327:AS327)</f>
        <v>5080</v>
      </c>
      <c r="AQ327" s="3487">
        <v>5080</v>
      </c>
      <c r="AR327" s="3293">
        <v>0</v>
      </c>
      <c r="AS327" s="3293"/>
      <c r="AT327" s="3293">
        <f t="shared" ref="AT327:AT389" si="326">SUM(AU327:AW327)</f>
        <v>2000</v>
      </c>
      <c r="AU327" s="3293">
        <v>2000</v>
      </c>
      <c r="AV327" s="3293"/>
      <c r="AW327" s="3293"/>
      <c r="AX327" s="3293"/>
      <c r="AY327" s="3293">
        <f t="shared" ref="AY327:AY389" si="327">SUM(AZ327:BB327)</f>
        <v>2000</v>
      </c>
      <c r="AZ327" s="3293">
        <v>2000</v>
      </c>
      <c r="BA327" s="3293"/>
      <c r="BB327" s="3293"/>
      <c r="BC327" s="3293"/>
      <c r="BD327" s="3293"/>
      <c r="BE327" s="3293"/>
      <c r="BF327" s="3293"/>
      <c r="BG327" s="3669">
        <v>2000</v>
      </c>
      <c r="BH327" s="1667"/>
      <c r="BI327" s="1761">
        <f t="shared" ref="BI327:BI383" si="328">AP327-S327</f>
        <v>2850</v>
      </c>
      <c r="BJ327" s="3151">
        <v>2022</v>
      </c>
      <c r="BK327" s="3151" t="s">
        <v>2324</v>
      </c>
      <c r="BL327" s="3151" t="s">
        <v>2327</v>
      </c>
      <c r="BM327" s="1669">
        <f t="shared" si="294"/>
        <v>100</v>
      </c>
      <c r="BN327" s="1669">
        <f t="shared" si="295"/>
        <v>100</v>
      </c>
      <c r="BO327" s="3151" t="s">
        <v>40</v>
      </c>
      <c r="BP327" s="3044"/>
      <c r="BQ327" s="2927"/>
      <c r="BR327" s="2927"/>
      <c r="BS327" s="3360"/>
      <c r="BT327" s="2927"/>
      <c r="BU327" s="2927"/>
      <c r="BV327" s="1370" t="s">
        <v>2498</v>
      </c>
      <c r="BW327" s="2927"/>
      <c r="BX327" s="1618"/>
      <c r="BY327" s="63"/>
      <c r="BZ327" s="488"/>
      <c r="CA327" s="488"/>
      <c r="CB327" s="488"/>
      <c r="CC327" s="488"/>
    </row>
    <row r="328" spans="1:81" s="2509" customFormat="1" ht="83.25" customHeight="1">
      <c r="A328" s="2972">
        <v>2</v>
      </c>
      <c r="B328" s="2956" t="s">
        <v>1234</v>
      </c>
      <c r="C328" s="3052" t="s">
        <v>1208</v>
      </c>
      <c r="D328" s="3042" t="s">
        <v>1235</v>
      </c>
      <c r="E328" s="3486" t="s">
        <v>305</v>
      </c>
      <c r="F328" s="3507" t="s">
        <v>1236</v>
      </c>
      <c r="G328" s="3484">
        <v>14356</v>
      </c>
      <c r="H328" s="3484">
        <v>14356</v>
      </c>
      <c r="I328" s="1761"/>
      <c r="J328" s="1761"/>
      <c r="K328" s="1863">
        <v>14356</v>
      </c>
      <c r="L328" s="1863">
        <v>14356</v>
      </c>
      <c r="M328" s="1761">
        <v>5041.7709999999997</v>
      </c>
      <c r="N328" s="1761">
        <v>2150.1909999999998</v>
      </c>
      <c r="O328" s="3043"/>
      <c r="P328" s="3043"/>
      <c r="Q328" s="1761"/>
      <c r="R328" s="1761"/>
      <c r="S328" s="1761">
        <f t="shared" si="320"/>
        <v>3356</v>
      </c>
      <c r="T328" s="1761">
        <v>3356</v>
      </c>
      <c r="U328" s="1761"/>
      <c r="V328" s="1761"/>
      <c r="W328" s="1761"/>
      <c r="X328" s="1761"/>
      <c r="Y328" s="1761">
        <f t="shared" si="293"/>
        <v>3356</v>
      </c>
      <c r="Z328" s="3043">
        <f t="shared" si="321"/>
        <v>0</v>
      </c>
      <c r="AA328" s="3043"/>
      <c r="AB328" s="1761"/>
      <c r="AC328" s="1761"/>
      <c r="AD328" s="3032">
        <f t="shared" si="322"/>
        <v>1047.884</v>
      </c>
      <c r="AE328" s="3032">
        <v>1047.884</v>
      </c>
      <c r="AF328" s="1761"/>
      <c r="AG328" s="1761"/>
      <c r="AH328" s="3032">
        <f t="shared" si="323"/>
        <v>0</v>
      </c>
      <c r="AI328" s="3043"/>
      <c r="AJ328" s="1761"/>
      <c r="AK328" s="1761"/>
      <c r="AL328" s="3032">
        <f t="shared" si="324"/>
        <v>3356</v>
      </c>
      <c r="AM328" s="1761">
        <v>3356</v>
      </c>
      <c r="AN328" s="1761"/>
      <c r="AO328" s="1761"/>
      <c r="AP328" s="3498">
        <f t="shared" si="325"/>
        <v>8356</v>
      </c>
      <c r="AQ328" s="3487">
        <v>8356</v>
      </c>
      <c r="AR328" s="3293">
        <v>0</v>
      </c>
      <c r="AS328" s="3293"/>
      <c r="AT328" s="3293">
        <f t="shared" si="326"/>
        <v>6000</v>
      </c>
      <c r="AU328" s="3293">
        <v>6000</v>
      </c>
      <c r="AV328" s="3293"/>
      <c r="AW328" s="3293"/>
      <c r="AX328" s="3293"/>
      <c r="AY328" s="3293">
        <f t="shared" si="327"/>
        <v>6000</v>
      </c>
      <c r="AZ328" s="3293">
        <v>6000</v>
      </c>
      <c r="BA328" s="3293"/>
      <c r="BB328" s="3293"/>
      <c r="BC328" s="3293"/>
      <c r="BD328" s="3293"/>
      <c r="BE328" s="3293"/>
      <c r="BF328" s="3293"/>
      <c r="BG328" s="3669">
        <v>6000</v>
      </c>
      <c r="BH328" s="1667"/>
      <c r="BI328" s="1761">
        <f t="shared" si="328"/>
        <v>5000</v>
      </c>
      <c r="BJ328" s="3151">
        <v>2022</v>
      </c>
      <c r="BK328" s="3151" t="s">
        <v>2324</v>
      </c>
      <c r="BL328" s="3151" t="s">
        <v>2327</v>
      </c>
      <c r="BM328" s="1669">
        <f t="shared" si="294"/>
        <v>100</v>
      </c>
      <c r="BN328" s="1669">
        <f t="shared" si="295"/>
        <v>100</v>
      </c>
      <c r="BO328" s="3151" t="s">
        <v>40</v>
      </c>
      <c r="BP328" s="3044"/>
      <c r="BQ328" s="2927"/>
      <c r="BR328" s="2927"/>
      <c r="BS328" s="3360"/>
      <c r="BT328" s="2927"/>
      <c r="BU328" s="2927"/>
      <c r="BV328" s="1370" t="s">
        <v>2498</v>
      </c>
      <c r="BW328" s="2927"/>
      <c r="BX328" s="1618"/>
      <c r="BY328" s="63"/>
      <c r="BZ328" s="488"/>
      <c r="CA328" s="488"/>
      <c r="CB328" s="488"/>
      <c r="CC328" s="488"/>
    </row>
    <row r="329" spans="1:81" s="2509" customFormat="1" ht="83.25" customHeight="1">
      <c r="A329" s="2972">
        <v>3</v>
      </c>
      <c r="B329" s="2956" t="s">
        <v>1237</v>
      </c>
      <c r="C329" s="3052" t="s">
        <v>1238</v>
      </c>
      <c r="D329" s="3042" t="s">
        <v>1239</v>
      </c>
      <c r="E329" s="3486" t="s">
        <v>305</v>
      </c>
      <c r="F329" s="3507" t="s">
        <v>1240</v>
      </c>
      <c r="G329" s="3484">
        <v>14400</v>
      </c>
      <c r="H329" s="3484">
        <v>14400</v>
      </c>
      <c r="I329" s="1761"/>
      <c r="J329" s="1761"/>
      <c r="K329" s="1863">
        <v>14400</v>
      </c>
      <c r="L329" s="1863">
        <v>14400</v>
      </c>
      <c r="M329" s="1761">
        <v>12391.909</v>
      </c>
      <c r="N329" s="1761">
        <v>11579.295</v>
      </c>
      <c r="O329" s="3043">
        <v>635.10220000000004</v>
      </c>
      <c r="P329" s="3043">
        <v>635.10220000000004</v>
      </c>
      <c r="Q329" s="1761"/>
      <c r="R329" s="1761"/>
      <c r="S329" s="1761">
        <f t="shared" si="320"/>
        <v>5050</v>
      </c>
      <c r="T329" s="1761">
        <v>5050</v>
      </c>
      <c r="U329" s="1761"/>
      <c r="V329" s="1761"/>
      <c r="W329" s="1761"/>
      <c r="X329" s="1761"/>
      <c r="Y329" s="1761">
        <f t="shared" si="293"/>
        <v>5050</v>
      </c>
      <c r="Z329" s="3043">
        <f t="shared" si="321"/>
        <v>635.10220000000004</v>
      </c>
      <c r="AA329" s="3043">
        <v>635.10220000000004</v>
      </c>
      <c r="AB329" s="1761"/>
      <c r="AC329" s="1761"/>
      <c r="AD329" s="3032">
        <f t="shared" si="322"/>
        <v>5050</v>
      </c>
      <c r="AE329" s="3032">
        <v>5050</v>
      </c>
      <c r="AF329" s="1761"/>
      <c r="AG329" s="1761"/>
      <c r="AH329" s="3032">
        <f t="shared" si="323"/>
        <v>635.10220000000004</v>
      </c>
      <c r="AI329" s="3043">
        <v>635.10220000000004</v>
      </c>
      <c r="AJ329" s="1761"/>
      <c r="AK329" s="1761"/>
      <c r="AL329" s="3032">
        <f t="shared" si="324"/>
        <v>5050</v>
      </c>
      <c r="AM329" s="1761">
        <v>5050</v>
      </c>
      <c r="AN329" s="1761"/>
      <c r="AO329" s="1761"/>
      <c r="AP329" s="3498">
        <f t="shared" si="325"/>
        <v>10150</v>
      </c>
      <c r="AQ329" s="3487">
        <v>10150</v>
      </c>
      <c r="AR329" s="3293">
        <v>0</v>
      </c>
      <c r="AS329" s="3293"/>
      <c r="AT329" s="3293">
        <f t="shared" si="326"/>
        <v>4250</v>
      </c>
      <c r="AU329" s="3293">
        <v>4250</v>
      </c>
      <c r="AV329" s="3293"/>
      <c r="AW329" s="3293"/>
      <c r="AX329" s="3293"/>
      <c r="AY329" s="3293">
        <f t="shared" si="327"/>
        <v>4250</v>
      </c>
      <c r="AZ329" s="3293">
        <v>4250</v>
      </c>
      <c r="BA329" s="3293"/>
      <c r="BB329" s="3293"/>
      <c r="BC329" s="3293"/>
      <c r="BD329" s="3293"/>
      <c r="BE329" s="3293"/>
      <c r="BF329" s="3293"/>
      <c r="BG329" s="3669">
        <v>4250</v>
      </c>
      <c r="BH329" s="1667"/>
      <c r="BI329" s="1761">
        <f t="shared" si="328"/>
        <v>5100</v>
      </c>
      <c r="BJ329" s="3151">
        <v>2022</v>
      </c>
      <c r="BK329" s="3151" t="s">
        <v>2324</v>
      </c>
      <c r="BL329" s="3151" t="s">
        <v>2327</v>
      </c>
      <c r="BM329" s="1669">
        <f t="shared" si="294"/>
        <v>100</v>
      </c>
      <c r="BN329" s="1669">
        <f t="shared" si="295"/>
        <v>100</v>
      </c>
      <c r="BO329" s="3151" t="s">
        <v>40</v>
      </c>
      <c r="BP329" s="3044"/>
      <c r="BQ329" s="2927"/>
      <c r="BR329" s="2927"/>
      <c r="BS329" s="3360"/>
      <c r="BT329" s="2927"/>
      <c r="BU329" s="2927"/>
      <c r="BV329" s="1370" t="s">
        <v>2498</v>
      </c>
      <c r="BW329" s="2927"/>
      <c r="BX329" s="1618"/>
      <c r="BY329" s="63"/>
      <c r="BZ329" s="488"/>
      <c r="CA329" s="488"/>
      <c r="CB329" s="488"/>
      <c r="CC329" s="488"/>
    </row>
    <row r="330" spans="1:81" s="2509" customFormat="1" ht="83.25" customHeight="1">
      <c r="A330" s="2972">
        <v>4</v>
      </c>
      <c r="B330" s="2956" t="s">
        <v>1241</v>
      </c>
      <c r="C330" s="3052" t="s">
        <v>1238</v>
      </c>
      <c r="D330" s="3042" t="s">
        <v>1242</v>
      </c>
      <c r="E330" s="3486" t="s">
        <v>305</v>
      </c>
      <c r="F330" s="3507" t="s">
        <v>1243</v>
      </c>
      <c r="G330" s="3484">
        <v>11200</v>
      </c>
      <c r="H330" s="3484">
        <v>11200</v>
      </c>
      <c r="I330" s="1761"/>
      <c r="J330" s="1761"/>
      <c r="K330" s="1863">
        <v>11200</v>
      </c>
      <c r="L330" s="1863">
        <v>11200</v>
      </c>
      <c r="M330" s="1761">
        <v>3718.8690000000001</v>
      </c>
      <c r="N330" s="1761">
        <v>3104.4870000000001</v>
      </c>
      <c r="O330" s="3043">
        <v>1041.6379999999999</v>
      </c>
      <c r="P330" s="3043">
        <v>1041.6379999999999</v>
      </c>
      <c r="Q330" s="1761"/>
      <c r="R330" s="1761"/>
      <c r="S330" s="1761">
        <f t="shared" si="320"/>
        <v>4611</v>
      </c>
      <c r="T330" s="1761">
        <v>4611</v>
      </c>
      <c r="U330" s="1761"/>
      <c r="V330" s="1761"/>
      <c r="W330" s="1761"/>
      <c r="X330" s="1761"/>
      <c r="Y330" s="1761">
        <f t="shared" si="293"/>
        <v>4611</v>
      </c>
      <c r="Z330" s="3043">
        <f t="shared" si="321"/>
        <v>1041.6379999999999</v>
      </c>
      <c r="AA330" s="3043">
        <v>1041.6379999999999</v>
      </c>
      <c r="AB330" s="1761"/>
      <c r="AC330" s="1761"/>
      <c r="AD330" s="3043">
        <f t="shared" si="322"/>
        <v>1751.8689999999999</v>
      </c>
      <c r="AE330" s="3043">
        <v>1751.8689999999999</v>
      </c>
      <c r="AF330" s="1761"/>
      <c r="AG330" s="1761"/>
      <c r="AH330" s="3043">
        <f t="shared" si="323"/>
        <v>1041.6379999999999</v>
      </c>
      <c r="AI330" s="3043">
        <v>1041.6379999999999</v>
      </c>
      <c r="AJ330" s="1761"/>
      <c r="AK330" s="1761"/>
      <c r="AL330" s="3043">
        <f t="shared" si="324"/>
        <v>4611</v>
      </c>
      <c r="AM330" s="1761">
        <v>4611</v>
      </c>
      <c r="AN330" s="1761"/>
      <c r="AO330" s="1761"/>
      <c r="AP330" s="3635">
        <f t="shared" si="325"/>
        <v>9200</v>
      </c>
      <c r="AQ330" s="3487">
        <v>9200</v>
      </c>
      <c r="AR330" s="3293">
        <v>0</v>
      </c>
      <c r="AS330" s="3293"/>
      <c r="AT330" s="3293">
        <f t="shared" si="326"/>
        <v>2000</v>
      </c>
      <c r="AU330" s="3293">
        <v>2000</v>
      </c>
      <c r="AV330" s="3293"/>
      <c r="AW330" s="3293"/>
      <c r="AX330" s="3293"/>
      <c r="AY330" s="3293">
        <f t="shared" si="327"/>
        <v>2000</v>
      </c>
      <c r="AZ330" s="3293">
        <v>2000</v>
      </c>
      <c r="BA330" s="3293"/>
      <c r="BB330" s="3293"/>
      <c r="BC330" s="3293"/>
      <c r="BD330" s="3293"/>
      <c r="BE330" s="3293"/>
      <c r="BF330" s="3293"/>
      <c r="BG330" s="3669">
        <v>2000</v>
      </c>
      <c r="BH330" s="1667"/>
      <c r="BI330" s="1761">
        <f t="shared" si="328"/>
        <v>4589</v>
      </c>
      <c r="BJ330" s="3151">
        <v>2022</v>
      </c>
      <c r="BK330" s="3151" t="s">
        <v>2324</v>
      </c>
      <c r="BL330" s="3151" t="s">
        <v>2327</v>
      </c>
      <c r="BM330" s="1669">
        <f t="shared" si="294"/>
        <v>100</v>
      </c>
      <c r="BN330" s="1669">
        <f t="shared" si="295"/>
        <v>100</v>
      </c>
      <c r="BO330" s="3151" t="s">
        <v>40</v>
      </c>
      <c r="BP330" s="3044"/>
      <c r="BQ330" s="2927"/>
      <c r="BR330" s="2927"/>
      <c r="BS330" s="3360"/>
      <c r="BT330" s="2927"/>
      <c r="BU330" s="2927"/>
      <c r="BV330" s="1370" t="s">
        <v>2498</v>
      </c>
      <c r="BW330" s="2927"/>
      <c r="BX330" s="1618"/>
      <c r="BY330" s="63"/>
      <c r="BZ330" s="488"/>
      <c r="CA330" s="488"/>
      <c r="CB330" s="488"/>
      <c r="CC330" s="488"/>
    </row>
    <row r="331" spans="1:81" s="2509" customFormat="1" ht="83.25" customHeight="1">
      <c r="A331" s="2972">
        <v>5</v>
      </c>
      <c r="B331" s="3119" t="s">
        <v>1244</v>
      </c>
      <c r="C331" s="3052" t="s">
        <v>1245</v>
      </c>
      <c r="D331" s="3042" t="s">
        <v>1246</v>
      </c>
      <c r="E331" s="3486" t="s">
        <v>305</v>
      </c>
      <c r="F331" s="3507" t="s">
        <v>1247</v>
      </c>
      <c r="G331" s="3484">
        <v>11000</v>
      </c>
      <c r="H331" s="3484">
        <v>11000</v>
      </c>
      <c r="I331" s="1761"/>
      <c r="J331" s="1761"/>
      <c r="K331" s="1863">
        <v>11000</v>
      </c>
      <c r="L331" s="1863">
        <v>11000</v>
      </c>
      <c r="M331" s="1761">
        <v>2026.683</v>
      </c>
      <c r="N331" s="1761">
        <v>856.32799999999997</v>
      </c>
      <c r="O331" s="3043"/>
      <c r="P331" s="3043"/>
      <c r="Q331" s="1761"/>
      <c r="R331" s="1761"/>
      <c r="S331" s="1863">
        <f t="shared" si="320"/>
        <v>4450</v>
      </c>
      <c r="T331" s="1863">
        <v>4450</v>
      </c>
      <c r="U331" s="1761"/>
      <c r="V331" s="1761"/>
      <c r="W331" s="1761">
        <v>1400</v>
      </c>
      <c r="X331" s="1761"/>
      <c r="Y331" s="1761">
        <f t="shared" si="293"/>
        <v>3050</v>
      </c>
      <c r="Z331" s="3043">
        <f t="shared" si="321"/>
        <v>0</v>
      </c>
      <c r="AA331" s="3043"/>
      <c r="AB331" s="1761"/>
      <c r="AC331" s="1761"/>
      <c r="AD331" s="3043">
        <f t="shared" si="322"/>
        <v>946.54099999999994</v>
      </c>
      <c r="AE331" s="3043">
        <v>946.54099999999994</v>
      </c>
      <c r="AF331" s="1761"/>
      <c r="AG331" s="1761"/>
      <c r="AH331" s="3043">
        <f t="shared" si="323"/>
        <v>0</v>
      </c>
      <c r="AI331" s="3043"/>
      <c r="AJ331" s="1761"/>
      <c r="AK331" s="1761"/>
      <c r="AL331" s="3043">
        <f t="shared" si="324"/>
        <v>4450</v>
      </c>
      <c r="AM331" s="1863">
        <v>4450</v>
      </c>
      <c r="AN331" s="1761"/>
      <c r="AO331" s="1761"/>
      <c r="AP331" s="3635">
        <f t="shared" si="325"/>
        <v>5600</v>
      </c>
      <c r="AQ331" s="3487">
        <f>7000-W331</f>
        <v>5600</v>
      </c>
      <c r="AR331" s="3293">
        <v>0</v>
      </c>
      <c r="AS331" s="3293"/>
      <c r="AT331" s="3293">
        <v>5400</v>
      </c>
      <c r="AU331" s="3293">
        <v>5400</v>
      </c>
      <c r="AV331" s="3293"/>
      <c r="AW331" s="3293"/>
      <c r="AX331" s="3293"/>
      <c r="AY331" s="3293">
        <v>5400</v>
      </c>
      <c r="AZ331" s="3293">
        <v>5400</v>
      </c>
      <c r="BA331" s="3293"/>
      <c r="BB331" s="3293"/>
      <c r="BC331" s="3293"/>
      <c r="BD331" s="3293"/>
      <c r="BE331" s="3293"/>
      <c r="BF331" s="3293"/>
      <c r="BG331" s="3669">
        <v>5400</v>
      </c>
      <c r="BH331" s="1667"/>
      <c r="BI331" s="1761">
        <f t="shared" si="328"/>
        <v>1150</v>
      </c>
      <c r="BJ331" s="3151">
        <v>2022</v>
      </c>
      <c r="BK331" s="3151" t="s">
        <v>2324</v>
      </c>
      <c r="BL331" s="3151" t="s">
        <v>2327</v>
      </c>
      <c r="BM331" s="1669">
        <f t="shared" si="294"/>
        <v>100</v>
      </c>
      <c r="BN331" s="1669">
        <f t="shared" si="295"/>
        <v>100</v>
      </c>
      <c r="BO331" s="3151" t="s">
        <v>40</v>
      </c>
      <c r="BP331" s="3044"/>
      <c r="BQ331" s="2927"/>
      <c r="BR331" s="2927"/>
      <c r="BS331" s="3360"/>
      <c r="BT331" s="2927"/>
      <c r="BU331" s="2927"/>
      <c r="BV331" s="1370" t="s">
        <v>2498</v>
      </c>
      <c r="BW331" s="2927"/>
      <c r="BX331" s="1618"/>
      <c r="BY331" s="63"/>
      <c r="BZ331" s="488"/>
      <c r="CA331" s="488"/>
      <c r="CB331" s="488"/>
      <c r="CC331" s="488"/>
    </row>
    <row r="332" spans="1:81" s="2509" customFormat="1" ht="83.25" customHeight="1">
      <c r="A332" s="2972">
        <v>6</v>
      </c>
      <c r="B332" s="2956" t="s">
        <v>1248</v>
      </c>
      <c r="C332" s="3052" t="s">
        <v>1249</v>
      </c>
      <c r="D332" s="3042" t="s">
        <v>1250</v>
      </c>
      <c r="E332" s="3486" t="s">
        <v>305</v>
      </c>
      <c r="F332" s="3507" t="s">
        <v>1251</v>
      </c>
      <c r="G332" s="3484">
        <v>7000</v>
      </c>
      <c r="H332" s="3484">
        <v>7000</v>
      </c>
      <c r="I332" s="1761"/>
      <c r="J332" s="1761"/>
      <c r="K332" s="1863">
        <v>7000</v>
      </c>
      <c r="L332" s="1863">
        <v>7000</v>
      </c>
      <c r="M332" s="1761">
        <v>2714.6059999999998</v>
      </c>
      <c r="N332" s="1761">
        <v>1627.761</v>
      </c>
      <c r="O332" s="3043"/>
      <c r="P332" s="3043"/>
      <c r="Q332" s="1761"/>
      <c r="R332" s="1761"/>
      <c r="S332" s="1863">
        <f t="shared" si="320"/>
        <v>2500</v>
      </c>
      <c r="T332" s="1863">
        <v>2500</v>
      </c>
      <c r="U332" s="1761"/>
      <c r="V332" s="1761"/>
      <c r="W332" s="1761">
        <v>500</v>
      </c>
      <c r="X332" s="1761"/>
      <c r="Y332" s="1761">
        <f t="shared" si="293"/>
        <v>2000</v>
      </c>
      <c r="Z332" s="3043">
        <f t="shared" si="321"/>
        <v>0</v>
      </c>
      <c r="AA332" s="3043"/>
      <c r="AB332" s="1761"/>
      <c r="AC332" s="1761"/>
      <c r="AD332" s="3043">
        <f t="shared" si="322"/>
        <v>214.60599999999999</v>
      </c>
      <c r="AE332" s="3043">
        <v>214.60599999999999</v>
      </c>
      <c r="AF332" s="1761"/>
      <c r="AG332" s="1761"/>
      <c r="AH332" s="3043">
        <f t="shared" si="323"/>
        <v>0</v>
      </c>
      <c r="AI332" s="3043"/>
      <c r="AJ332" s="1761"/>
      <c r="AK332" s="1761"/>
      <c r="AL332" s="3043">
        <f t="shared" si="324"/>
        <v>2500</v>
      </c>
      <c r="AM332" s="1863">
        <v>2500</v>
      </c>
      <c r="AN332" s="1761"/>
      <c r="AO332" s="1761"/>
      <c r="AP332" s="3635">
        <f t="shared" si="325"/>
        <v>4499.9991</v>
      </c>
      <c r="AQ332" s="3487">
        <f>4999.9991-W332</f>
        <v>4499.9991</v>
      </c>
      <c r="AR332" s="3293">
        <v>0</v>
      </c>
      <c r="AS332" s="3293"/>
      <c r="AT332" s="3293">
        <v>2500.0008999999991</v>
      </c>
      <c r="AU332" s="3293">
        <v>2500.0008999999991</v>
      </c>
      <c r="AV332" s="3293"/>
      <c r="AW332" s="3293"/>
      <c r="AX332" s="3293"/>
      <c r="AY332" s="3293">
        <v>2500.0008999999991</v>
      </c>
      <c r="AZ332" s="3293">
        <v>2500.0008999999991</v>
      </c>
      <c r="BA332" s="3293"/>
      <c r="BB332" s="3293"/>
      <c r="BC332" s="3293"/>
      <c r="BD332" s="3293"/>
      <c r="BE332" s="3293"/>
      <c r="BF332" s="3293"/>
      <c r="BG332" s="3669">
        <v>2500</v>
      </c>
      <c r="BH332" s="1667"/>
      <c r="BI332" s="1761">
        <f t="shared" si="328"/>
        <v>1999.9991</v>
      </c>
      <c r="BJ332" s="3151">
        <v>2022</v>
      </c>
      <c r="BK332" s="3151" t="s">
        <v>2324</v>
      </c>
      <c r="BL332" s="3151" t="s">
        <v>2327</v>
      </c>
      <c r="BM332" s="1669">
        <f t="shared" si="294"/>
        <v>99.999987142857137</v>
      </c>
      <c r="BN332" s="1669">
        <f t="shared" si="295"/>
        <v>99.999964000012994</v>
      </c>
      <c r="BO332" s="3151" t="s">
        <v>40</v>
      </c>
      <c r="BP332" s="3044"/>
      <c r="BQ332" s="2927"/>
      <c r="BR332" s="2927"/>
      <c r="BS332" s="3360"/>
      <c r="BT332" s="2927"/>
      <c r="BU332" s="2927"/>
      <c r="BV332" s="1370" t="s">
        <v>2498</v>
      </c>
      <c r="BW332" s="2927"/>
      <c r="BX332" s="1618"/>
      <c r="BY332" s="63"/>
      <c r="BZ332" s="488"/>
      <c r="CA332" s="488"/>
      <c r="CB332" s="488"/>
      <c r="CC332" s="488"/>
    </row>
    <row r="333" spans="1:81" s="2509" customFormat="1" ht="42" customHeight="1">
      <c r="A333" s="2972">
        <v>7</v>
      </c>
      <c r="B333" s="2956" t="s">
        <v>2543</v>
      </c>
      <c r="C333" s="3052" t="s">
        <v>1253</v>
      </c>
      <c r="D333" s="3042" t="s">
        <v>1254</v>
      </c>
      <c r="E333" s="3486" t="s">
        <v>305</v>
      </c>
      <c r="F333" s="3507" t="s">
        <v>1255</v>
      </c>
      <c r="G333" s="3484">
        <v>8700</v>
      </c>
      <c r="H333" s="3484">
        <v>8700</v>
      </c>
      <c r="I333" s="1761"/>
      <c r="J333" s="1761"/>
      <c r="K333" s="1863">
        <v>8700</v>
      </c>
      <c r="L333" s="1863">
        <v>8700</v>
      </c>
      <c r="M333" s="1761">
        <v>2525.8130000000001</v>
      </c>
      <c r="N333" s="1761">
        <v>1204.376</v>
      </c>
      <c r="O333" s="3043"/>
      <c r="P333" s="3043"/>
      <c r="Q333" s="1761"/>
      <c r="R333" s="1761"/>
      <c r="S333" s="1863">
        <f t="shared" si="320"/>
        <v>3400</v>
      </c>
      <c r="T333" s="1863">
        <v>3400</v>
      </c>
      <c r="U333" s="1761"/>
      <c r="V333" s="1761"/>
      <c r="W333" s="1761"/>
      <c r="X333" s="1761"/>
      <c r="Y333" s="1761">
        <f t="shared" si="293"/>
        <v>3400</v>
      </c>
      <c r="Z333" s="3043">
        <f t="shared" si="321"/>
        <v>0</v>
      </c>
      <c r="AA333" s="3043"/>
      <c r="AB333" s="1761"/>
      <c r="AC333" s="1761"/>
      <c r="AD333" s="3032">
        <f t="shared" si="322"/>
        <v>800</v>
      </c>
      <c r="AE333" s="3032">
        <v>800</v>
      </c>
      <c r="AF333" s="1761"/>
      <c r="AG333" s="1761"/>
      <c r="AH333" s="3032">
        <f t="shared" si="323"/>
        <v>0</v>
      </c>
      <c r="AI333" s="3043"/>
      <c r="AJ333" s="1761"/>
      <c r="AK333" s="1761"/>
      <c r="AL333" s="3032">
        <f t="shared" si="324"/>
        <v>3400</v>
      </c>
      <c r="AM333" s="1863">
        <v>3400</v>
      </c>
      <c r="AN333" s="1761"/>
      <c r="AO333" s="1761"/>
      <c r="AP333" s="3498">
        <f t="shared" si="325"/>
        <v>6700</v>
      </c>
      <c r="AQ333" s="3487">
        <v>6700</v>
      </c>
      <c r="AR333" s="3293">
        <v>0</v>
      </c>
      <c r="AS333" s="3293"/>
      <c r="AT333" s="3293">
        <f t="shared" si="326"/>
        <v>2000</v>
      </c>
      <c r="AU333" s="3293">
        <v>2000</v>
      </c>
      <c r="AV333" s="3293"/>
      <c r="AW333" s="3293"/>
      <c r="AX333" s="3293"/>
      <c r="AY333" s="3293">
        <f t="shared" si="327"/>
        <v>2000</v>
      </c>
      <c r="AZ333" s="3293">
        <v>2000</v>
      </c>
      <c r="BA333" s="3293"/>
      <c r="BB333" s="3293"/>
      <c r="BC333" s="3293"/>
      <c r="BD333" s="3293"/>
      <c r="BE333" s="3293"/>
      <c r="BF333" s="3293"/>
      <c r="BG333" s="3669">
        <v>2000</v>
      </c>
      <c r="BH333" s="1667"/>
      <c r="BI333" s="1761">
        <f t="shared" si="328"/>
        <v>3300</v>
      </c>
      <c r="BJ333" s="3151">
        <v>2022</v>
      </c>
      <c r="BK333" s="3151" t="s">
        <v>2324</v>
      </c>
      <c r="BL333" s="3151" t="s">
        <v>2327</v>
      </c>
      <c r="BM333" s="1669">
        <f t="shared" si="294"/>
        <v>100</v>
      </c>
      <c r="BN333" s="1669">
        <f t="shared" si="295"/>
        <v>100</v>
      </c>
      <c r="BO333" s="3151" t="s">
        <v>40</v>
      </c>
      <c r="BP333" s="3044"/>
      <c r="BQ333" s="2927"/>
      <c r="BR333" s="2927"/>
      <c r="BS333" s="3360"/>
      <c r="BT333" s="2927"/>
      <c r="BU333" s="2927"/>
      <c r="BV333" s="1370" t="s">
        <v>2498</v>
      </c>
      <c r="BW333" s="2927"/>
      <c r="BX333" s="1618"/>
      <c r="BY333" s="63"/>
      <c r="BZ333" s="488"/>
      <c r="CA333" s="488"/>
      <c r="CB333" s="488"/>
      <c r="CC333" s="488"/>
    </row>
    <row r="334" spans="1:81" s="2509" customFormat="1" ht="114.75">
      <c r="A334" s="2972">
        <v>9</v>
      </c>
      <c r="B334" s="2956" t="s">
        <v>1282</v>
      </c>
      <c r="C334" s="3120" t="s">
        <v>1208</v>
      </c>
      <c r="D334" s="3121" t="s">
        <v>1283</v>
      </c>
      <c r="E334" s="3486" t="s">
        <v>305</v>
      </c>
      <c r="F334" s="3507" t="s">
        <v>1284</v>
      </c>
      <c r="G334" s="3484">
        <v>11450</v>
      </c>
      <c r="H334" s="3484">
        <v>11450</v>
      </c>
      <c r="I334" s="1761"/>
      <c r="J334" s="1761"/>
      <c r="K334" s="1863">
        <v>11450</v>
      </c>
      <c r="L334" s="1863">
        <v>11450</v>
      </c>
      <c r="M334" s="1761">
        <v>4726.5930000000008</v>
      </c>
      <c r="N334" s="1761">
        <v>3804.6150000000002</v>
      </c>
      <c r="O334" s="3043">
        <v>708.22199999999998</v>
      </c>
      <c r="P334" s="3043">
        <v>708.22199999999998</v>
      </c>
      <c r="Q334" s="1761"/>
      <c r="R334" s="1761"/>
      <c r="S334" s="1863">
        <f t="shared" si="320"/>
        <v>4100</v>
      </c>
      <c r="T334" s="1863">
        <v>4100</v>
      </c>
      <c r="U334" s="1761"/>
      <c r="V334" s="1761"/>
      <c r="W334" s="1761"/>
      <c r="X334" s="1761"/>
      <c r="Y334" s="1761">
        <f t="shared" si="293"/>
        <v>4100</v>
      </c>
      <c r="Z334" s="3043">
        <f t="shared" si="321"/>
        <v>708.22199999999998</v>
      </c>
      <c r="AA334" s="3043">
        <v>708.22199999999998</v>
      </c>
      <c r="AB334" s="1761"/>
      <c r="AC334" s="1761"/>
      <c r="AD334" s="3043">
        <f t="shared" si="322"/>
        <v>1410.1</v>
      </c>
      <c r="AE334" s="3043">
        <v>1410.1</v>
      </c>
      <c r="AF334" s="1761"/>
      <c r="AG334" s="1761"/>
      <c r="AH334" s="3043">
        <f t="shared" si="323"/>
        <v>708.22199999999998</v>
      </c>
      <c r="AI334" s="3043">
        <v>708.22199999999998</v>
      </c>
      <c r="AJ334" s="1761"/>
      <c r="AK334" s="1761"/>
      <c r="AL334" s="3043">
        <f t="shared" si="324"/>
        <v>4100</v>
      </c>
      <c r="AM334" s="1863">
        <v>4100</v>
      </c>
      <c r="AN334" s="1761"/>
      <c r="AO334" s="1761"/>
      <c r="AP334" s="3635">
        <f t="shared" si="325"/>
        <v>8450</v>
      </c>
      <c r="AQ334" s="3487">
        <v>8450</v>
      </c>
      <c r="AR334" s="3293">
        <v>0</v>
      </c>
      <c r="AS334" s="3293"/>
      <c r="AT334" s="3293">
        <f t="shared" si="326"/>
        <v>3000</v>
      </c>
      <c r="AU334" s="3293">
        <v>3000</v>
      </c>
      <c r="AV334" s="3293"/>
      <c r="AW334" s="3293"/>
      <c r="AX334" s="3293"/>
      <c r="AY334" s="3293">
        <f t="shared" si="327"/>
        <v>3000</v>
      </c>
      <c r="AZ334" s="3293">
        <v>3000</v>
      </c>
      <c r="BA334" s="3293"/>
      <c r="BB334" s="3293"/>
      <c r="BC334" s="3293"/>
      <c r="BD334" s="3293"/>
      <c r="BE334" s="3293"/>
      <c r="BF334" s="3293"/>
      <c r="BG334" s="3669">
        <v>3000</v>
      </c>
      <c r="BH334" s="1667"/>
      <c r="BI334" s="1761">
        <f t="shared" si="328"/>
        <v>4350</v>
      </c>
      <c r="BJ334" s="3151">
        <v>2022</v>
      </c>
      <c r="BK334" s="3151" t="s">
        <v>2324</v>
      </c>
      <c r="BL334" s="3151" t="s">
        <v>2327</v>
      </c>
      <c r="BM334" s="1669">
        <f t="shared" ref="BM334:BM391" si="329">(BG334+AQ334)/H334*100</f>
        <v>100</v>
      </c>
      <c r="BN334" s="1669">
        <f t="shared" ref="BN334:BN391" si="330">BG334/AU334*100</f>
        <v>100</v>
      </c>
      <c r="BO334" s="3151" t="s">
        <v>40</v>
      </c>
      <c r="BP334" s="3044"/>
      <c r="BQ334" s="2927"/>
      <c r="BR334" s="2927"/>
      <c r="BS334" s="3360"/>
      <c r="BT334" s="2927"/>
      <c r="BU334" s="2927"/>
      <c r="BV334" s="1370" t="s">
        <v>2498</v>
      </c>
      <c r="BW334" s="2927"/>
      <c r="BX334" s="1618"/>
      <c r="BY334" s="63"/>
      <c r="BZ334" s="488"/>
      <c r="CA334" s="488"/>
      <c r="CB334" s="488"/>
      <c r="CC334" s="488"/>
    </row>
    <row r="335" spans="1:81" s="2509" customFormat="1" ht="102">
      <c r="A335" s="2972">
        <v>10</v>
      </c>
      <c r="B335" s="2956" t="s">
        <v>1285</v>
      </c>
      <c r="C335" s="3120" t="s">
        <v>1212</v>
      </c>
      <c r="D335" s="3121" t="s">
        <v>1286</v>
      </c>
      <c r="E335" s="3486" t="s">
        <v>305</v>
      </c>
      <c r="F335" s="3507" t="s">
        <v>1287</v>
      </c>
      <c r="G335" s="3484">
        <v>5100</v>
      </c>
      <c r="H335" s="3484">
        <v>5100</v>
      </c>
      <c r="I335" s="1761"/>
      <c r="J335" s="1761"/>
      <c r="K335" s="1863">
        <v>5100</v>
      </c>
      <c r="L335" s="1863">
        <v>5100</v>
      </c>
      <c r="M335" s="1761">
        <v>887.7940000000001</v>
      </c>
      <c r="N335" s="1761"/>
      <c r="O335" s="3043"/>
      <c r="P335" s="3043"/>
      <c r="Q335" s="1761"/>
      <c r="R335" s="1761"/>
      <c r="S335" s="1863">
        <f t="shared" si="320"/>
        <v>2100</v>
      </c>
      <c r="T335" s="1863">
        <v>2100</v>
      </c>
      <c r="U335" s="1761"/>
      <c r="V335" s="1761"/>
      <c r="W335" s="1761">
        <v>1400</v>
      </c>
      <c r="X335" s="1761"/>
      <c r="Y335" s="1761">
        <f t="shared" si="293"/>
        <v>700</v>
      </c>
      <c r="Z335" s="3043">
        <f t="shared" si="321"/>
        <v>0</v>
      </c>
      <c r="AA335" s="3043"/>
      <c r="AB335" s="1761"/>
      <c r="AC335" s="1761"/>
      <c r="AD335" s="3032">
        <f t="shared" si="322"/>
        <v>0</v>
      </c>
      <c r="AE335" s="3032"/>
      <c r="AF335" s="1761"/>
      <c r="AG335" s="1761"/>
      <c r="AH335" s="3032">
        <f t="shared" si="323"/>
        <v>0</v>
      </c>
      <c r="AI335" s="3043"/>
      <c r="AJ335" s="1761"/>
      <c r="AK335" s="1761"/>
      <c r="AL335" s="3032">
        <f t="shared" si="324"/>
        <v>2100</v>
      </c>
      <c r="AM335" s="1863">
        <v>2100</v>
      </c>
      <c r="AN335" s="1761"/>
      <c r="AO335" s="1761"/>
      <c r="AP335" s="3498">
        <f t="shared" si="325"/>
        <v>2700</v>
      </c>
      <c r="AQ335" s="3487">
        <f>4100-W335</f>
        <v>2700</v>
      </c>
      <c r="AR335" s="3293">
        <v>0</v>
      </c>
      <c r="AS335" s="3293"/>
      <c r="AT335" s="3293">
        <v>2400</v>
      </c>
      <c r="AU335" s="3293">
        <v>2400</v>
      </c>
      <c r="AV335" s="3293"/>
      <c r="AW335" s="3293"/>
      <c r="AX335" s="3293"/>
      <c r="AY335" s="3293">
        <v>2400</v>
      </c>
      <c r="AZ335" s="3293">
        <v>2400</v>
      </c>
      <c r="BA335" s="3293"/>
      <c r="BB335" s="3293"/>
      <c r="BC335" s="3293"/>
      <c r="BD335" s="3293"/>
      <c r="BE335" s="3293"/>
      <c r="BF335" s="3293"/>
      <c r="BG335" s="3669">
        <v>2400</v>
      </c>
      <c r="BH335" s="1667"/>
      <c r="BI335" s="1761">
        <f t="shared" si="328"/>
        <v>600</v>
      </c>
      <c r="BJ335" s="3151">
        <v>2022</v>
      </c>
      <c r="BK335" s="3151" t="s">
        <v>2324</v>
      </c>
      <c r="BL335" s="3151" t="s">
        <v>2327</v>
      </c>
      <c r="BM335" s="1669">
        <f t="shared" si="329"/>
        <v>100</v>
      </c>
      <c r="BN335" s="1669">
        <f t="shared" si="330"/>
        <v>100</v>
      </c>
      <c r="BO335" s="3151" t="s">
        <v>40</v>
      </c>
      <c r="BP335" s="3044"/>
      <c r="BQ335" s="2927"/>
      <c r="BR335" s="2927"/>
      <c r="BS335" s="3360"/>
      <c r="BT335" s="2927"/>
      <c r="BU335" s="2927"/>
      <c r="BV335" s="1370" t="s">
        <v>2498</v>
      </c>
      <c r="BW335" s="2927"/>
      <c r="BX335" s="1618"/>
      <c r="BY335" s="63"/>
      <c r="BZ335" s="488"/>
      <c r="CA335" s="488"/>
      <c r="CB335" s="488"/>
      <c r="CC335" s="488"/>
    </row>
    <row r="336" spans="1:81" s="1630" customFormat="1" ht="44.25" customHeight="1">
      <c r="A336" s="2223" t="s">
        <v>74</v>
      </c>
      <c r="B336" s="1698" t="s">
        <v>2420</v>
      </c>
      <c r="C336" s="2100"/>
      <c r="D336" s="3122"/>
      <c r="E336" s="3488"/>
      <c r="F336" s="3506"/>
      <c r="G336" s="3485">
        <f>SUM(G337:G340)</f>
        <v>48137</v>
      </c>
      <c r="H336" s="3485">
        <f t="shared" ref="H336:BF336" si="331">SUM(H337:H340)</f>
        <v>48137</v>
      </c>
      <c r="I336" s="3485">
        <f t="shared" si="331"/>
        <v>0</v>
      </c>
      <c r="J336" s="3485">
        <f t="shared" si="331"/>
        <v>0</v>
      </c>
      <c r="K336" s="3485">
        <f t="shared" si="331"/>
        <v>48137</v>
      </c>
      <c r="L336" s="3485">
        <f t="shared" si="331"/>
        <v>48137</v>
      </c>
      <c r="M336" s="3485">
        <f t="shared" si="331"/>
        <v>2405.5379999999996</v>
      </c>
      <c r="N336" s="3485">
        <f t="shared" si="331"/>
        <v>2405.5379999999996</v>
      </c>
      <c r="O336" s="3485">
        <f t="shared" si="331"/>
        <v>0</v>
      </c>
      <c r="P336" s="3485">
        <f t="shared" si="331"/>
        <v>0</v>
      </c>
      <c r="Q336" s="3485">
        <f t="shared" si="331"/>
        <v>0</v>
      </c>
      <c r="R336" s="3485">
        <f t="shared" si="331"/>
        <v>0</v>
      </c>
      <c r="S336" s="3485">
        <f t="shared" si="331"/>
        <v>11637</v>
      </c>
      <c r="T336" s="3485">
        <f t="shared" si="331"/>
        <v>11637</v>
      </c>
      <c r="U336" s="3485">
        <f t="shared" si="331"/>
        <v>0</v>
      </c>
      <c r="V336" s="3485">
        <f t="shared" si="331"/>
        <v>0</v>
      </c>
      <c r="W336" s="3485">
        <f t="shared" si="331"/>
        <v>1150</v>
      </c>
      <c r="X336" s="3485">
        <f t="shared" si="331"/>
        <v>3669</v>
      </c>
      <c r="Y336" s="3485">
        <f t="shared" si="331"/>
        <v>10806</v>
      </c>
      <c r="Z336" s="3485">
        <f t="shared" si="331"/>
        <v>0</v>
      </c>
      <c r="AA336" s="3485">
        <f t="shared" si="331"/>
        <v>0</v>
      </c>
      <c r="AB336" s="3485">
        <f t="shared" si="331"/>
        <v>0</v>
      </c>
      <c r="AC336" s="3485">
        <f t="shared" si="331"/>
        <v>0</v>
      </c>
      <c r="AD336" s="3485">
        <f t="shared" si="331"/>
        <v>4448.2750000000005</v>
      </c>
      <c r="AE336" s="3485">
        <f t="shared" si="331"/>
        <v>4448.2750000000005</v>
      </c>
      <c r="AF336" s="3485">
        <f t="shared" si="331"/>
        <v>0</v>
      </c>
      <c r="AG336" s="3485">
        <f t="shared" si="331"/>
        <v>0</v>
      </c>
      <c r="AH336" s="3485">
        <f t="shared" si="331"/>
        <v>0</v>
      </c>
      <c r="AI336" s="3485">
        <f t="shared" si="331"/>
        <v>0</v>
      </c>
      <c r="AJ336" s="3485">
        <f t="shared" si="331"/>
        <v>0</v>
      </c>
      <c r="AK336" s="3485">
        <f t="shared" si="331"/>
        <v>0</v>
      </c>
      <c r="AL336" s="3485">
        <f t="shared" si="331"/>
        <v>11637</v>
      </c>
      <c r="AM336" s="3485">
        <f t="shared" si="331"/>
        <v>11637</v>
      </c>
      <c r="AN336" s="3485">
        <f t="shared" si="331"/>
        <v>0</v>
      </c>
      <c r="AO336" s="3485">
        <f t="shared" si="331"/>
        <v>0</v>
      </c>
      <c r="AP336" s="3485">
        <f t="shared" si="331"/>
        <v>14156</v>
      </c>
      <c r="AQ336" s="3485">
        <f t="shared" si="331"/>
        <v>14156</v>
      </c>
      <c r="AR336" s="3485">
        <f t="shared" si="331"/>
        <v>0</v>
      </c>
      <c r="AS336" s="3485">
        <f t="shared" si="331"/>
        <v>0</v>
      </c>
      <c r="AT336" s="3485">
        <f t="shared" si="331"/>
        <v>33981</v>
      </c>
      <c r="AU336" s="3485">
        <f t="shared" si="331"/>
        <v>33981</v>
      </c>
      <c r="AV336" s="3485">
        <f t="shared" si="331"/>
        <v>0</v>
      </c>
      <c r="AW336" s="3485">
        <f t="shared" si="331"/>
        <v>0</v>
      </c>
      <c r="AX336" s="3485">
        <f t="shared" si="331"/>
        <v>0</v>
      </c>
      <c r="AY336" s="3485">
        <f t="shared" si="331"/>
        <v>13705</v>
      </c>
      <c r="AZ336" s="3485">
        <f t="shared" si="331"/>
        <v>13705</v>
      </c>
      <c r="BA336" s="3485">
        <f t="shared" si="331"/>
        <v>0</v>
      </c>
      <c r="BB336" s="3485">
        <f t="shared" si="331"/>
        <v>0</v>
      </c>
      <c r="BC336" s="3485">
        <f t="shared" si="331"/>
        <v>0</v>
      </c>
      <c r="BD336" s="3485">
        <f t="shared" si="331"/>
        <v>0</v>
      </c>
      <c r="BE336" s="3485">
        <f t="shared" si="331"/>
        <v>0</v>
      </c>
      <c r="BF336" s="3485">
        <f t="shared" si="331"/>
        <v>0</v>
      </c>
      <c r="BG336" s="3485">
        <f>SUM(BG337:BG340)</f>
        <v>13705</v>
      </c>
      <c r="BH336" s="1655"/>
      <c r="BI336" s="3050"/>
      <c r="BJ336" s="1719"/>
      <c r="BK336" s="1719"/>
      <c r="BL336" s="1719"/>
      <c r="BM336" s="1692">
        <f t="shared" si="329"/>
        <v>57.878554957724823</v>
      </c>
      <c r="BN336" s="1692">
        <f t="shared" si="330"/>
        <v>40.331361643271244</v>
      </c>
      <c r="BO336" s="1719"/>
      <c r="BP336" s="2137"/>
      <c r="BQ336" s="2916">
        <v>17305</v>
      </c>
      <c r="BR336" s="3721">
        <f>(BQ336+AQ336)/H336</f>
        <v>0.65357209630845292</v>
      </c>
      <c r="BS336" s="3361"/>
      <c r="BT336" s="2916"/>
      <c r="BU336" s="2916"/>
      <c r="BV336" s="1370" t="s">
        <v>2498</v>
      </c>
      <c r="BW336" s="2916"/>
      <c r="BX336" s="1858">
        <v>19605</v>
      </c>
      <c r="BY336" s="3013">
        <f>(BX336+AQ336)/H336</f>
        <v>0.70135239005338923</v>
      </c>
      <c r="BZ336" s="2285"/>
      <c r="CA336" s="2285"/>
      <c r="CB336" s="2285"/>
      <c r="CC336" s="2285"/>
    </row>
    <row r="337" spans="1:81" s="699" customFormat="1" ht="45.75" customHeight="1">
      <c r="A337" s="3200">
        <v>1</v>
      </c>
      <c r="B337" s="120" t="s">
        <v>1288</v>
      </c>
      <c r="C337" s="145" t="s">
        <v>1245</v>
      </c>
      <c r="D337" s="2000" t="s">
        <v>1289</v>
      </c>
      <c r="E337" s="3544" t="s">
        <v>206</v>
      </c>
      <c r="F337" s="3545" t="s">
        <v>1290</v>
      </c>
      <c r="G337" s="3560">
        <v>3600</v>
      </c>
      <c r="H337" s="3560">
        <v>3600</v>
      </c>
      <c r="I337" s="1741"/>
      <c r="J337" s="1741"/>
      <c r="K337" s="1741">
        <v>3600</v>
      </c>
      <c r="L337" s="1741">
        <v>3600</v>
      </c>
      <c r="M337" s="1741">
        <v>208.4</v>
      </c>
      <c r="N337" s="1741">
        <v>208.4</v>
      </c>
      <c r="O337" s="1760"/>
      <c r="P337" s="1760"/>
      <c r="Q337" s="1741"/>
      <c r="R337" s="1741"/>
      <c r="S337" s="1741">
        <f>SUM(T337:V337)</f>
        <v>3600</v>
      </c>
      <c r="T337" s="1741">
        <v>3600</v>
      </c>
      <c r="U337" s="1741"/>
      <c r="V337" s="1741"/>
      <c r="W337" s="1761">
        <v>950</v>
      </c>
      <c r="X337" s="1761"/>
      <c r="Y337" s="1761"/>
      <c r="Z337" s="1760">
        <f>SUM(AA337:AC337)</f>
        <v>0</v>
      </c>
      <c r="AA337" s="1760"/>
      <c r="AB337" s="1741"/>
      <c r="AC337" s="1741"/>
      <c r="AD337" s="134">
        <f>SUM(AE337:AG337)</f>
        <v>1009.1798</v>
      </c>
      <c r="AE337" s="134">
        <v>1009.1798</v>
      </c>
      <c r="AF337" s="1741"/>
      <c r="AG337" s="1741"/>
      <c r="AH337" s="134">
        <f>SUM(AI337:AK337)</f>
        <v>0</v>
      </c>
      <c r="AI337" s="1760"/>
      <c r="AJ337" s="1741"/>
      <c r="AK337" s="1741"/>
      <c r="AL337" s="134">
        <f>SUM(AM337:AO337)</f>
        <v>3600</v>
      </c>
      <c r="AM337" s="1741">
        <v>3600</v>
      </c>
      <c r="AN337" s="1741"/>
      <c r="AO337" s="1741"/>
      <c r="AP337" s="3568">
        <f>SUM(AQ337:AS337)</f>
        <v>2650</v>
      </c>
      <c r="AQ337" s="3560">
        <f>3600-W337</f>
        <v>2650</v>
      </c>
      <c r="AR337" s="1759">
        <v>0</v>
      </c>
      <c r="AS337" s="1759"/>
      <c r="AT337" s="1759">
        <v>950</v>
      </c>
      <c r="AU337" s="1759">
        <v>950</v>
      </c>
      <c r="AV337" s="1759"/>
      <c r="AW337" s="1759"/>
      <c r="AX337" s="1759"/>
      <c r="AY337" s="1759">
        <v>950</v>
      </c>
      <c r="AZ337" s="1759">
        <v>950</v>
      </c>
      <c r="BA337" s="1759"/>
      <c r="BB337" s="1759"/>
      <c r="BC337" s="1759"/>
      <c r="BD337" s="3293"/>
      <c r="BE337" s="3293"/>
      <c r="BF337" s="3293"/>
      <c r="BG337" s="3487">
        <v>950</v>
      </c>
      <c r="BH337" s="1761"/>
      <c r="BI337" s="1761">
        <f>AP337-S337</f>
        <v>-950</v>
      </c>
      <c r="BJ337" s="3151">
        <v>2023</v>
      </c>
      <c r="BK337" s="3151" t="s">
        <v>910</v>
      </c>
      <c r="BL337" s="3151"/>
      <c r="BM337" s="1669">
        <f>(BG337+AQ337)/H337*100</f>
        <v>100</v>
      </c>
      <c r="BN337" s="1669">
        <f>BG337/AU337*100</f>
        <v>100</v>
      </c>
      <c r="BO337" s="3151" t="s">
        <v>40</v>
      </c>
      <c r="BP337" s="1621"/>
      <c r="BQ337" s="2927">
        <f>H337*$BR$336</f>
        <v>2352.8595467104305</v>
      </c>
      <c r="BR337" s="2927">
        <f>BQ336-BG336</f>
        <v>3600</v>
      </c>
      <c r="BS337" s="3360"/>
      <c r="BT337" s="2927"/>
      <c r="BU337" s="2927"/>
      <c r="BV337" s="1370" t="s">
        <v>2498</v>
      </c>
      <c r="BW337" s="2927"/>
      <c r="BX337" s="1618"/>
      <c r="BY337" s="63"/>
    </row>
    <row r="338" spans="1:81" s="2518" customFormat="1" ht="57" customHeight="1">
      <c r="A338" s="2972">
        <v>2</v>
      </c>
      <c r="B338" s="3051" t="s">
        <v>1256</v>
      </c>
      <c r="C338" s="3052" t="s">
        <v>1257</v>
      </c>
      <c r="D338" s="3042" t="s">
        <v>1258</v>
      </c>
      <c r="E338" s="3486" t="s">
        <v>206</v>
      </c>
      <c r="F338" s="1511" t="s">
        <v>1259</v>
      </c>
      <c r="G338" s="3487">
        <v>5500</v>
      </c>
      <c r="H338" s="3487">
        <v>5500</v>
      </c>
      <c r="I338" s="1761"/>
      <c r="J338" s="1761"/>
      <c r="K338" s="1761">
        <v>5500</v>
      </c>
      <c r="L338" s="1761">
        <v>5500</v>
      </c>
      <c r="M338" s="1761">
        <v>316.75199999999995</v>
      </c>
      <c r="N338" s="1761">
        <v>316.75199999999995</v>
      </c>
      <c r="O338" s="3043"/>
      <c r="P338" s="3043"/>
      <c r="Q338" s="1761"/>
      <c r="R338" s="1761"/>
      <c r="S338" s="1761">
        <f t="shared" si="320"/>
        <v>2000</v>
      </c>
      <c r="T338" s="1761">
        <v>2000</v>
      </c>
      <c r="U338" s="1761"/>
      <c r="V338" s="1761"/>
      <c r="W338" s="1761"/>
      <c r="X338" s="1761"/>
      <c r="Y338" s="1761">
        <f t="shared" si="293"/>
        <v>2000</v>
      </c>
      <c r="Z338" s="3043">
        <f t="shared" si="321"/>
        <v>0</v>
      </c>
      <c r="AA338" s="3043"/>
      <c r="AB338" s="1761"/>
      <c r="AC338" s="1761"/>
      <c r="AD338" s="3032">
        <f t="shared" si="322"/>
        <v>1377.7092</v>
      </c>
      <c r="AE338" s="3032">
        <v>1377.7092</v>
      </c>
      <c r="AF338" s="1761"/>
      <c r="AG338" s="1761"/>
      <c r="AH338" s="3032">
        <f t="shared" si="323"/>
        <v>0</v>
      </c>
      <c r="AI338" s="3043"/>
      <c r="AJ338" s="1761"/>
      <c r="AK338" s="1761"/>
      <c r="AL338" s="3032">
        <f t="shared" si="324"/>
        <v>2000</v>
      </c>
      <c r="AM338" s="1761">
        <v>2000</v>
      </c>
      <c r="AN338" s="1761"/>
      <c r="AO338" s="1761"/>
      <c r="AP338" s="3498">
        <f t="shared" si="325"/>
        <v>2000</v>
      </c>
      <c r="AQ338" s="3487">
        <v>2000</v>
      </c>
      <c r="AR338" s="3293">
        <v>0</v>
      </c>
      <c r="AS338" s="3293"/>
      <c r="AT338" s="3293">
        <f t="shared" si="326"/>
        <v>3500</v>
      </c>
      <c r="AU338" s="3293">
        <v>3500</v>
      </c>
      <c r="AV338" s="3293"/>
      <c r="AW338" s="3293"/>
      <c r="AX338" s="3293"/>
      <c r="AY338" s="3293">
        <f t="shared" si="327"/>
        <v>3500</v>
      </c>
      <c r="AZ338" s="3293">
        <v>3500</v>
      </c>
      <c r="BA338" s="3293"/>
      <c r="BB338" s="3293"/>
      <c r="BC338" s="3293"/>
      <c r="BD338" s="3293"/>
      <c r="BE338" s="3293"/>
      <c r="BF338" s="3293"/>
      <c r="BG338" s="3677">
        <v>3500</v>
      </c>
      <c r="BH338" s="1761"/>
      <c r="BI338" s="1761">
        <f t="shared" si="328"/>
        <v>0</v>
      </c>
      <c r="BJ338" s="3151">
        <v>2023</v>
      </c>
      <c r="BK338" s="3151" t="s">
        <v>2324</v>
      </c>
      <c r="BL338" s="3151" t="s">
        <v>2327</v>
      </c>
      <c r="BM338" s="1669">
        <f t="shared" si="329"/>
        <v>100</v>
      </c>
      <c r="BN338" s="1669">
        <f t="shared" si="330"/>
        <v>100</v>
      </c>
      <c r="BO338" s="3151" t="s">
        <v>40</v>
      </c>
      <c r="BP338" s="3044"/>
      <c r="BQ338" s="2927">
        <f t="shared" ref="BQ338:BQ340" si="332">H338*$BR$336</f>
        <v>3594.6465296964911</v>
      </c>
      <c r="BR338" s="2927"/>
      <c r="BS338" s="3360"/>
      <c r="BT338" s="2927"/>
      <c r="BU338" s="2927"/>
      <c r="BV338" s="1370" t="s">
        <v>2498</v>
      </c>
      <c r="BW338" s="2927"/>
      <c r="BX338" s="1618">
        <f>$BY$336*H338</f>
        <v>3857.4381452936409</v>
      </c>
      <c r="BY338" s="2994">
        <f>BX338-AQ338</f>
        <v>1857.4381452936409</v>
      </c>
      <c r="BZ338" s="699"/>
      <c r="CA338" s="699"/>
      <c r="CB338" s="699"/>
      <c r="CC338" s="699"/>
    </row>
    <row r="339" spans="1:81" s="2518" customFormat="1" ht="59.25" customHeight="1">
      <c r="A339" s="2972">
        <v>3</v>
      </c>
      <c r="B339" s="3051" t="s">
        <v>1260</v>
      </c>
      <c r="C339" s="3052" t="s">
        <v>1238</v>
      </c>
      <c r="D339" s="3042" t="s">
        <v>1261</v>
      </c>
      <c r="E339" s="3486" t="s">
        <v>206</v>
      </c>
      <c r="F339" s="1511" t="s">
        <v>1262</v>
      </c>
      <c r="G339" s="3487">
        <v>38137</v>
      </c>
      <c r="H339" s="3487">
        <v>38137</v>
      </c>
      <c r="I339" s="1761"/>
      <c r="J339" s="1761"/>
      <c r="K339" s="1761">
        <v>38137</v>
      </c>
      <c r="L339" s="1761">
        <v>38137</v>
      </c>
      <c r="M339" s="1761">
        <v>1837.0159999999998</v>
      </c>
      <c r="N339" s="1761">
        <v>1837.0159999999998</v>
      </c>
      <c r="O339" s="3043"/>
      <c r="P339" s="3043"/>
      <c r="Q339" s="1761"/>
      <c r="R339" s="1761"/>
      <c r="S339" s="1761">
        <f t="shared" si="320"/>
        <v>5137</v>
      </c>
      <c r="T339" s="1761">
        <v>5137</v>
      </c>
      <c r="U339" s="1761"/>
      <c r="V339" s="1761"/>
      <c r="W339" s="1761"/>
      <c r="X339" s="1761">
        <v>3669</v>
      </c>
      <c r="Y339" s="1761">
        <f t="shared" si="293"/>
        <v>8806</v>
      </c>
      <c r="Z339" s="3043">
        <f t="shared" si="321"/>
        <v>0</v>
      </c>
      <c r="AA339" s="3043"/>
      <c r="AB339" s="1761"/>
      <c r="AC339" s="1761"/>
      <c r="AD339" s="3032">
        <f t="shared" si="322"/>
        <v>1837.0160000000001</v>
      </c>
      <c r="AE339" s="3032">
        <v>1837.0160000000001</v>
      </c>
      <c r="AF339" s="1761"/>
      <c r="AG339" s="1761"/>
      <c r="AH339" s="3032">
        <f t="shared" si="323"/>
        <v>0</v>
      </c>
      <c r="AI339" s="3043"/>
      <c r="AJ339" s="1761"/>
      <c r="AK339" s="1761"/>
      <c r="AL339" s="3032">
        <f t="shared" si="324"/>
        <v>5137</v>
      </c>
      <c r="AM339" s="1761">
        <v>5137</v>
      </c>
      <c r="AN339" s="1761"/>
      <c r="AO339" s="1761"/>
      <c r="AP339" s="3498">
        <f t="shared" si="325"/>
        <v>8806</v>
      </c>
      <c r="AQ339" s="3487">
        <f>5137+X339</f>
        <v>8806</v>
      </c>
      <c r="AR339" s="3293">
        <v>0</v>
      </c>
      <c r="AS339" s="3293"/>
      <c r="AT339" s="3293">
        <v>29331</v>
      </c>
      <c r="AU339" s="3293">
        <v>29331</v>
      </c>
      <c r="AV339" s="3293"/>
      <c r="AW339" s="3293"/>
      <c r="AX339" s="3293"/>
      <c r="AY339" s="3293">
        <v>9055</v>
      </c>
      <c r="AZ339" s="3293">
        <v>9055</v>
      </c>
      <c r="BA339" s="3293"/>
      <c r="BB339" s="3293"/>
      <c r="BC339" s="3293"/>
      <c r="BD339" s="3293"/>
      <c r="BE339" s="3293"/>
      <c r="BF339" s="3293"/>
      <c r="BG339" s="3677">
        <v>9055</v>
      </c>
      <c r="BH339" s="1761"/>
      <c r="BI339" s="1761">
        <f t="shared" si="328"/>
        <v>3669</v>
      </c>
      <c r="BJ339" s="3151">
        <v>2023</v>
      </c>
      <c r="BK339" s="3151" t="s">
        <v>2324</v>
      </c>
      <c r="BL339" s="3151" t="s">
        <v>2327</v>
      </c>
      <c r="BM339" s="1669">
        <f t="shared" si="329"/>
        <v>46.833783464876625</v>
      </c>
      <c r="BN339" s="1669">
        <f t="shared" si="330"/>
        <v>30.871773891104976</v>
      </c>
      <c r="BO339" s="3151" t="s">
        <v>40</v>
      </c>
      <c r="BP339" s="3044"/>
      <c r="BQ339" s="2927">
        <f t="shared" si="332"/>
        <v>24925.279036915468</v>
      </c>
      <c r="BR339" s="2927"/>
      <c r="BS339" s="3360"/>
      <c r="BT339" s="2927"/>
      <c r="BU339" s="2927"/>
      <c r="BV339" s="1370" t="s">
        <v>2498</v>
      </c>
      <c r="BW339" s="2927"/>
      <c r="BX339" s="1618">
        <f>$BY$336*H339</f>
        <v>26747.476099466105</v>
      </c>
      <c r="BY339" s="2994">
        <f>BX339-AQ339</f>
        <v>17941.476099466105</v>
      </c>
      <c r="BZ339" s="699"/>
      <c r="CA339" s="699"/>
      <c r="CB339" s="699"/>
      <c r="CC339" s="699"/>
    </row>
    <row r="340" spans="1:81" s="699" customFormat="1" ht="54.75" customHeight="1">
      <c r="A340" s="3200">
        <v>4</v>
      </c>
      <c r="B340" s="120" t="s">
        <v>1291</v>
      </c>
      <c r="C340" s="145" t="s">
        <v>1134</v>
      </c>
      <c r="D340" s="2000" t="s">
        <v>1289</v>
      </c>
      <c r="E340" s="3544" t="s">
        <v>206</v>
      </c>
      <c r="F340" s="3545" t="s">
        <v>1292</v>
      </c>
      <c r="G340" s="3560">
        <v>900</v>
      </c>
      <c r="H340" s="3560">
        <v>900</v>
      </c>
      <c r="I340" s="1741"/>
      <c r="J340" s="1741"/>
      <c r="K340" s="1741">
        <v>900</v>
      </c>
      <c r="L340" s="1741">
        <v>900</v>
      </c>
      <c r="M340" s="1741">
        <v>43.37</v>
      </c>
      <c r="N340" s="1741">
        <v>43.37</v>
      </c>
      <c r="O340" s="1760"/>
      <c r="P340" s="1760"/>
      <c r="Q340" s="1741"/>
      <c r="R340" s="1741"/>
      <c r="S340" s="1741">
        <f>SUM(T340:V340)</f>
        <v>900</v>
      </c>
      <c r="T340" s="1741">
        <v>900</v>
      </c>
      <c r="U340" s="1741"/>
      <c r="V340" s="1741"/>
      <c r="W340" s="1761">
        <v>200</v>
      </c>
      <c r="X340" s="1761"/>
      <c r="Y340" s="1761"/>
      <c r="Z340" s="1760">
        <f>SUM(AA340:AC340)</f>
        <v>0</v>
      </c>
      <c r="AA340" s="1760"/>
      <c r="AB340" s="1741"/>
      <c r="AC340" s="1741"/>
      <c r="AD340" s="134">
        <f>SUM(AE340:AG340)</f>
        <v>224.37</v>
      </c>
      <c r="AE340" s="134">
        <v>224.37</v>
      </c>
      <c r="AF340" s="1741"/>
      <c r="AG340" s="1741"/>
      <c r="AH340" s="134">
        <f>SUM(AI340:AK340)</f>
        <v>0</v>
      </c>
      <c r="AI340" s="1760"/>
      <c r="AJ340" s="1741"/>
      <c r="AK340" s="1741"/>
      <c r="AL340" s="134">
        <f>SUM(AM340:AO340)</f>
        <v>900</v>
      </c>
      <c r="AM340" s="1741">
        <v>900</v>
      </c>
      <c r="AN340" s="1741"/>
      <c r="AO340" s="1741"/>
      <c r="AP340" s="3568">
        <f>SUM(AQ340:AS340)</f>
        <v>700</v>
      </c>
      <c r="AQ340" s="3560">
        <f>900-W340</f>
        <v>700</v>
      </c>
      <c r="AR340" s="1759">
        <v>0</v>
      </c>
      <c r="AS340" s="1759"/>
      <c r="AT340" s="1759">
        <v>200</v>
      </c>
      <c r="AU340" s="1759">
        <v>200</v>
      </c>
      <c r="AV340" s="1759"/>
      <c r="AW340" s="1759"/>
      <c r="AX340" s="1759"/>
      <c r="AY340" s="1759">
        <v>200</v>
      </c>
      <c r="AZ340" s="1759">
        <v>200</v>
      </c>
      <c r="BA340" s="1759"/>
      <c r="BB340" s="1759"/>
      <c r="BC340" s="1759"/>
      <c r="BD340" s="3293"/>
      <c r="BE340" s="3293"/>
      <c r="BF340" s="3293"/>
      <c r="BG340" s="3487">
        <v>200</v>
      </c>
      <c r="BH340" s="1761"/>
      <c r="BI340" s="1761">
        <f>AP340-S340</f>
        <v>-200</v>
      </c>
      <c r="BJ340" s="3151">
        <v>2023</v>
      </c>
      <c r="BK340" s="3151" t="s">
        <v>910</v>
      </c>
      <c r="BL340" s="3151"/>
      <c r="BM340" s="1669">
        <f>(BG340+AQ340)/H340*100</f>
        <v>100</v>
      </c>
      <c r="BN340" s="1669">
        <f>BG340/AU340*100</f>
        <v>100</v>
      </c>
      <c r="BO340" s="3151" t="s">
        <v>40</v>
      </c>
      <c r="BP340" s="1621"/>
      <c r="BQ340" s="2927">
        <f t="shared" si="332"/>
        <v>588.21488667760764</v>
      </c>
      <c r="BR340" s="2927"/>
      <c r="BS340" s="3360"/>
      <c r="BT340" s="2927"/>
      <c r="BU340" s="2927"/>
      <c r="BV340" s="1370" t="s">
        <v>2498</v>
      </c>
      <c r="BW340" s="2927"/>
      <c r="BX340" s="1618"/>
      <c r="BY340" s="63"/>
    </row>
    <row r="341" spans="1:81" s="3420" customFormat="1" ht="59.25" customHeight="1">
      <c r="A341" s="2223" t="s">
        <v>712</v>
      </c>
      <c r="B341" s="1698" t="s">
        <v>1790</v>
      </c>
      <c r="C341" s="2100"/>
      <c r="D341" s="3122"/>
      <c r="E341" s="3488"/>
      <c r="F341" s="1548"/>
      <c r="G341" s="3489">
        <f>SUM(G342:G353)</f>
        <v>40800</v>
      </c>
      <c r="H341" s="3489">
        <f t="shared" ref="H341:BF341" si="333">SUM(H342:H353)</f>
        <v>40800</v>
      </c>
      <c r="I341" s="3489">
        <f t="shared" si="333"/>
        <v>0</v>
      </c>
      <c r="J341" s="3489">
        <f t="shared" si="333"/>
        <v>0</v>
      </c>
      <c r="K341" s="3489">
        <f t="shared" si="333"/>
        <v>0</v>
      </c>
      <c r="L341" s="3489">
        <f t="shared" si="333"/>
        <v>0</v>
      </c>
      <c r="M341" s="3489">
        <f t="shared" si="333"/>
        <v>0</v>
      </c>
      <c r="N341" s="3489">
        <f t="shared" si="333"/>
        <v>0</v>
      </c>
      <c r="O341" s="3489">
        <f t="shared" si="333"/>
        <v>0</v>
      </c>
      <c r="P341" s="3489">
        <f t="shared" si="333"/>
        <v>0</v>
      </c>
      <c r="Q341" s="3489">
        <f t="shared" si="333"/>
        <v>0</v>
      </c>
      <c r="R341" s="3489">
        <f t="shared" si="333"/>
        <v>0</v>
      </c>
      <c r="S341" s="3489">
        <f t="shared" si="333"/>
        <v>0</v>
      </c>
      <c r="T341" s="3489">
        <f t="shared" si="333"/>
        <v>0</v>
      </c>
      <c r="U341" s="3489">
        <f t="shared" si="333"/>
        <v>0</v>
      </c>
      <c r="V341" s="3489">
        <f t="shared" si="333"/>
        <v>0</v>
      </c>
      <c r="W341" s="3489">
        <f t="shared" si="333"/>
        <v>0</v>
      </c>
      <c r="X341" s="3489">
        <f t="shared" si="333"/>
        <v>0</v>
      </c>
      <c r="Y341" s="3489">
        <f t="shared" si="333"/>
        <v>0</v>
      </c>
      <c r="Z341" s="3489">
        <f t="shared" si="333"/>
        <v>0</v>
      </c>
      <c r="AA341" s="3489">
        <f t="shared" si="333"/>
        <v>0</v>
      </c>
      <c r="AB341" s="3489">
        <f t="shared" si="333"/>
        <v>0</v>
      </c>
      <c r="AC341" s="3489">
        <f t="shared" si="333"/>
        <v>0</v>
      </c>
      <c r="AD341" s="3489">
        <f t="shared" si="333"/>
        <v>0</v>
      </c>
      <c r="AE341" s="3489">
        <f t="shared" si="333"/>
        <v>0</v>
      </c>
      <c r="AF341" s="3489">
        <f t="shared" si="333"/>
        <v>0</v>
      </c>
      <c r="AG341" s="3489">
        <f t="shared" si="333"/>
        <v>0</v>
      </c>
      <c r="AH341" s="3489">
        <f t="shared" si="333"/>
        <v>0</v>
      </c>
      <c r="AI341" s="3489">
        <f t="shared" si="333"/>
        <v>0</v>
      </c>
      <c r="AJ341" s="3489">
        <f t="shared" si="333"/>
        <v>0</v>
      </c>
      <c r="AK341" s="3489">
        <f t="shared" si="333"/>
        <v>0</v>
      </c>
      <c r="AL341" s="3489">
        <f t="shared" si="333"/>
        <v>0</v>
      </c>
      <c r="AM341" s="3489">
        <f t="shared" si="333"/>
        <v>0</v>
      </c>
      <c r="AN341" s="3489">
        <f t="shared" si="333"/>
        <v>0</v>
      </c>
      <c r="AO341" s="3489">
        <f t="shared" si="333"/>
        <v>0</v>
      </c>
      <c r="AP341" s="3489">
        <f t="shared" si="333"/>
        <v>0</v>
      </c>
      <c r="AQ341" s="3489">
        <f t="shared" si="333"/>
        <v>0</v>
      </c>
      <c r="AR341" s="3489">
        <f t="shared" si="333"/>
        <v>0</v>
      </c>
      <c r="AS341" s="3489">
        <f t="shared" si="333"/>
        <v>0</v>
      </c>
      <c r="AT341" s="3489">
        <f t="shared" si="333"/>
        <v>40800</v>
      </c>
      <c r="AU341" s="3489">
        <f t="shared" si="333"/>
        <v>40800</v>
      </c>
      <c r="AV341" s="3489">
        <f t="shared" si="333"/>
        <v>0</v>
      </c>
      <c r="AW341" s="3489">
        <f t="shared" si="333"/>
        <v>0</v>
      </c>
      <c r="AX341" s="3489">
        <f t="shared" si="333"/>
        <v>0</v>
      </c>
      <c r="AY341" s="3489">
        <f t="shared" si="333"/>
        <v>0</v>
      </c>
      <c r="AZ341" s="3489">
        <f t="shared" si="333"/>
        <v>0</v>
      </c>
      <c r="BA341" s="3489">
        <f t="shared" si="333"/>
        <v>0</v>
      </c>
      <c r="BB341" s="3489">
        <f t="shared" si="333"/>
        <v>0</v>
      </c>
      <c r="BC341" s="3489">
        <f t="shared" si="333"/>
        <v>0</v>
      </c>
      <c r="BD341" s="3489">
        <f t="shared" si="333"/>
        <v>0</v>
      </c>
      <c r="BE341" s="3489">
        <f t="shared" si="333"/>
        <v>0</v>
      </c>
      <c r="BF341" s="3489">
        <f t="shared" si="333"/>
        <v>0</v>
      </c>
      <c r="BG341" s="3489">
        <f>SUM(BG342:BG353)</f>
        <v>3600</v>
      </c>
      <c r="BH341" s="3050"/>
      <c r="BI341" s="3050"/>
      <c r="BJ341" s="1719"/>
      <c r="BK341" s="1719"/>
      <c r="BL341" s="1719"/>
      <c r="BM341" s="1692"/>
      <c r="BN341" s="1692"/>
      <c r="BO341" s="1719"/>
      <c r="BP341" s="2137"/>
      <c r="BQ341" s="2916">
        <v>3600</v>
      </c>
      <c r="BR341" s="3757">
        <f>BQ341/H341</f>
        <v>8.8235294117647065E-2</v>
      </c>
      <c r="BS341" s="3361"/>
      <c r="BT341" s="2916"/>
      <c r="BU341" s="2916"/>
      <c r="BV341" s="1369"/>
      <c r="BW341" s="2916"/>
      <c r="BX341" s="1858"/>
      <c r="BY341" s="3013"/>
      <c r="BZ341" s="3419"/>
      <c r="CA341" s="3419"/>
      <c r="CB341" s="3419"/>
      <c r="CC341" s="3419"/>
    </row>
    <row r="342" spans="1:81" s="3756" customFormat="1" ht="59.25" customHeight="1">
      <c r="A342" s="3422">
        <v>1</v>
      </c>
      <c r="B342" s="3741" t="s">
        <v>1263</v>
      </c>
      <c r="C342" s="3105"/>
      <c r="D342" s="3751"/>
      <c r="E342" s="3752" t="s">
        <v>259</v>
      </c>
      <c r="F342" s="3104" t="s">
        <v>2569</v>
      </c>
      <c r="G342" s="2018">
        <v>5500</v>
      </c>
      <c r="H342" s="2018">
        <v>5500</v>
      </c>
      <c r="I342" s="2018"/>
      <c r="J342" s="2018"/>
      <c r="K342" s="2018"/>
      <c r="L342" s="2018"/>
      <c r="M342" s="2018"/>
      <c r="N342" s="2018"/>
      <c r="O342" s="3704"/>
      <c r="P342" s="3704"/>
      <c r="Q342" s="2018"/>
      <c r="R342" s="2018"/>
      <c r="S342" s="2018"/>
      <c r="T342" s="2018"/>
      <c r="U342" s="2018"/>
      <c r="V342" s="2018"/>
      <c r="W342" s="2018"/>
      <c r="X342" s="2018"/>
      <c r="Y342" s="2018"/>
      <c r="Z342" s="3704"/>
      <c r="AA342" s="3704"/>
      <c r="AB342" s="2018"/>
      <c r="AC342" s="2018"/>
      <c r="AD342" s="3705"/>
      <c r="AE342" s="3705"/>
      <c r="AF342" s="2018"/>
      <c r="AG342" s="2018"/>
      <c r="AH342" s="3705"/>
      <c r="AI342" s="3704"/>
      <c r="AJ342" s="2018"/>
      <c r="AK342" s="2018"/>
      <c r="AL342" s="3705"/>
      <c r="AM342" s="2018"/>
      <c r="AN342" s="2018"/>
      <c r="AO342" s="2018"/>
      <c r="AP342" s="3705"/>
      <c r="AQ342" s="2018"/>
      <c r="AR342" s="3399"/>
      <c r="AS342" s="3399"/>
      <c r="AT342" s="3399">
        <v>5500</v>
      </c>
      <c r="AU342" s="3399">
        <v>5500</v>
      </c>
      <c r="AV342" s="3399"/>
      <c r="AW342" s="3399"/>
      <c r="AX342" s="3399"/>
      <c r="AY342" s="3399"/>
      <c r="AZ342" s="3399"/>
      <c r="BA342" s="3399"/>
      <c r="BB342" s="3399"/>
      <c r="BC342" s="3399"/>
      <c r="BD342" s="3399"/>
      <c r="BE342" s="3399"/>
      <c r="BF342" s="3399"/>
      <c r="BG342" s="3753">
        <v>485</v>
      </c>
      <c r="BH342" s="2018"/>
      <c r="BI342" s="2018"/>
      <c r="BJ342" s="2020">
        <v>2024</v>
      </c>
      <c r="BK342" s="2020" t="s">
        <v>2323</v>
      </c>
      <c r="BL342" s="2020"/>
      <c r="BM342" s="1925">
        <f t="shared" ref="BM342:BM353" si="334">(BG342+AQ342)/H342*100</f>
        <v>8.8181818181818183</v>
      </c>
      <c r="BN342" s="1925">
        <f t="shared" ref="BN342:BN353" si="335">BG342/AU342*100</f>
        <v>8.8181818181818183</v>
      </c>
      <c r="BO342" s="2020" t="s">
        <v>40</v>
      </c>
      <c r="BP342" s="3754"/>
      <c r="BQ342" s="2918"/>
      <c r="BR342" s="2918"/>
      <c r="BS342" s="3377"/>
      <c r="BT342" s="2918"/>
      <c r="BU342" s="2918"/>
      <c r="BV342" s="2902"/>
      <c r="BW342" s="2918"/>
      <c r="BX342" s="2022"/>
      <c r="BY342" s="3755"/>
      <c r="BZ342" s="2296"/>
      <c r="CA342" s="2296"/>
      <c r="CB342" s="2296"/>
      <c r="CC342" s="2296"/>
    </row>
    <row r="343" spans="1:81" s="3756" customFormat="1" ht="59.25" customHeight="1">
      <c r="A343" s="3422">
        <v>2</v>
      </c>
      <c r="B343" s="3741" t="s">
        <v>1266</v>
      </c>
      <c r="C343" s="3105"/>
      <c r="D343" s="3751"/>
      <c r="E343" s="3752" t="s">
        <v>259</v>
      </c>
      <c r="F343" s="3104" t="s">
        <v>2570</v>
      </c>
      <c r="G343" s="2018">
        <v>1000</v>
      </c>
      <c r="H343" s="2018">
        <v>1000</v>
      </c>
      <c r="I343" s="2018"/>
      <c r="J343" s="2018"/>
      <c r="K343" s="2018"/>
      <c r="L343" s="2018"/>
      <c r="M343" s="2018"/>
      <c r="N343" s="2018"/>
      <c r="O343" s="3704"/>
      <c r="P343" s="3704"/>
      <c r="Q343" s="2018"/>
      <c r="R343" s="2018"/>
      <c r="S343" s="2018"/>
      <c r="T343" s="2018"/>
      <c r="U343" s="2018"/>
      <c r="V343" s="2018"/>
      <c r="W343" s="2018"/>
      <c r="X343" s="2018"/>
      <c r="Y343" s="2018"/>
      <c r="Z343" s="3704"/>
      <c r="AA343" s="3704"/>
      <c r="AB343" s="2018"/>
      <c r="AC343" s="2018"/>
      <c r="AD343" s="3705"/>
      <c r="AE343" s="3705"/>
      <c r="AF343" s="2018"/>
      <c r="AG343" s="2018"/>
      <c r="AH343" s="3705"/>
      <c r="AI343" s="3704"/>
      <c r="AJ343" s="2018"/>
      <c r="AK343" s="2018"/>
      <c r="AL343" s="3705"/>
      <c r="AM343" s="2018"/>
      <c r="AN343" s="2018"/>
      <c r="AO343" s="2018"/>
      <c r="AP343" s="3705"/>
      <c r="AQ343" s="2018"/>
      <c r="AR343" s="3399"/>
      <c r="AS343" s="3399"/>
      <c r="AT343" s="3399">
        <v>1000</v>
      </c>
      <c r="AU343" s="3399">
        <v>1000</v>
      </c>
      <c r="AV343" s="3399"/>
      <c r="AW343" s="3399"/>
      <c r="AX343" s="3399"/>
      <c r="AY343" s="3399"/>
      <c r="AZ343" s="3399"/>
      <c r="BA343" s="3399"/>
      <c r="BB343" s="3399"/>
      <c r="BC343" s="3399"/>
      <c r="BD343" s="3399"/>
      <c r="BE343" s="3399"/>
      <c r="BF343" s="3399"/>
      <c r="BG343" s="3753">
        <f>89+11</f>
        <v>100</v>
      </c>
      <c r="BH343" s="2018"/>
      <c r="BI343" s="2018"/>
      <c r="BJ343" s="2020">
        <v>2024</v>
      </c>
      <c r="BK343" s="2020" t="s">
        <v>2323</v>
      </c>
      <c r="BL343" s="2020"/>
      <c r="BM343" s="1925">
        <f t="shared" si="334"/>
        <v>10</v>
      </c>
      <c r="BN343" s="1925">
        <f t="shared" si="335"/>
        <v>10</v>
      </c>
      <c r="BO343" s="2020" t="s">
        <v>40</v>
      </c>
      <c r="BP343" s="3754"/>
      <c r="BQ343" s="2918"/>
      <c r="BR343" s="2918"/>
      <c r="BS343" s="3377"/>
      <c r="BT343" s="2918"/>
      <c r="BU343" s="2918"/>
      <c r="BV343" s="2902"/>
      <c r="BW343" s="2918"/>
      <c r="BX343" s="2022"/>
      <c r="BY343" s="3755"/>
      <c r="BZ343" s="2296"/>
      <c r="CA343" s="2296"/>
      <c r="CB343" s="2296"/>
      <c r="CC343" s="2296"/>
    </row>
    <row r="344" spans="1:81" s="3756" customFormat="1" ht="59.25" customHeight="1">
      <c r="A344" s="3422">
        <v>3</v>
      </c>
      <c r="B344" s="3741" t="s">
        <v>1293</v>
      </c>
      <c r="C344" s="3105"/>
      <c r="D344" s="3751"/>
      <c r="E344" s="3752" t="s">
        <v>259</v>
      </c>
      <c r="F344" s="3104" t="s">
        <v>2571</v>
      </c>
      <c r="G344" s="2018">
        <v>5100</v>
      </c>
      <c r="H344" s="2018">
        <v>5100</v>
      </c>
      <c r="I344" s="2018"/>
      <c r="J344" s="2018"/>
      <c r="K344" s="2018"/>
      <c r="L344" s="2018"/>
      <c r="M344" s="2018"/>
      <c r="N344" s="2018"/>
      <c r="O344" s="3704"/>
      <c r="P344" s="3704"/>
      <c r="Q344" s="2018"/>
      <c r="R344" s="2018"/>
      <c r="S344" s="2018"/>
      <c r="T344" s="2018"/>
      <c r="U344" s="2018"/>
      <c r="V344" s="2018"/>
      <c r="W344" s="2018"/>
      <c r="X344" s="2018"/>
      <c r="Y344" s="2018"/>
      <c r="Z344" s="3704"/>
      <c r="AA344" s="3704"/>
      <c r="AB344" s="2018"/>
      <c r="AC344" s="2018"/>
      <c r="AD344" s="3705"/>
      <c r="AE344" s="3705"/>
      <c r="AF344" s="2018"/>
      <c r="AG344" s="2018"/>
      <c r="AH344" s="3705"/>
      <c r="AI344" s="3704"/>
      <c r="AJ344" s="2018"/>
      <c r="AK344" s="2018"/>
      <c r="AL344" s="3705"/>
      <c r="AM344" s="2018"/>
      <c r="AN344" s="2018"/>
      <c r="AO344" s="2018"/>
      <c r="AP344" s="3705"/>
      <c r="AQ344" s="2018"/>
      <c r="AR344" s="3399"/>
      <c r="AS344" s="3399"/>
      <c r="AT344" s="3399">
        <v>5100</v>
      </c>
      <c r="AU344" s="3399">
        <v>5100</v>
      </c>
      <c r="AV344" s="3399"/>
      <c r="AW344" s="3399"/>
      <c r="AX344" s="3399"/>
      <c r="AY344" s="3399"/>
      <c r="AZ344" s="3399"/>
      <c r="BA344" s="3399"/>
      <c r="BB344" s="3399"/>
      <c r="BC344" s="3399"/>
      <c r="BD344" s="3399"/>
      <c r="BE344" s="3399"/>
      <c r="BF344" s="3399"/>
      <c r="BG344" s="3753">
        <v>450</v>
      </c>
      <c r="BH344" s="2018"/>
      <c r="BI344" s="2018"/>
      <c r="BJ344" s="2020">
        <v>2024</v>
      </c>
      <c r="BK344" s="2020" t="s">
        <v>2323</v>
      </c>
      <c r="BL344" s="2020"/>
      <c r="BM344" s="1925">
        <f t="shared" si="334"/>
        <v>8.8235294117647065</v>
      </c>
      <c r="BN344" s="1925">
        <f t="shared" si="335"/>
        <v>8.8235294117647065</v>
      </c>
      <c r="BO344" s="2020" t="s">
        <v>40</v>
      </c>
      <c r="BP344" s="3754"/>
      <c r="BQ344" s="2918"/>
      <c r="BR344" s="2918"/>
      <c r="BS344" s="3377"/>
      <c r="BT344" s="2918"/>
      <c r="BU344" s="2918"/>
      <c r="BV344" s="2902"/>
      <c r="BW344" s="2918"/>
      <c r="BX344" s="2022"/>
      <c r="BY344" s="3755"/>
      <c r="BZ344" s="2296"/>
      <c r="CA344" s="2296"/>
      <c r="CB344" s="2296"/>
      <c r="CC344" s="2296"/>
    </row>
    <row r="345" spans="1:81" s="3756" customFormat="1" ht="59.25" customHeight="1">
      <c r="A345" s="3422">
        <v>4</v>
      </c>
      <c r="B345" s="3741" t="s">
        <v>1296</v>
      </c>
      <c r="C345" s="3105"/>
      <c r="D345" s="3751"/>
      <c r="E345" s="3752" t="s">
        <v>259</v>
      </c>
      <c r="F345" s="3104" t="s">
        <v>2572</v>
      </c>
      <c r="G345" s="2018">
        <v>7700</v>
      </c>
      <c r="H345" s="2018">
        <v>7700</v>
      </c>
      <c r="I345" s="2018"/>
      <c r="J345" s="2018"/>
      <c r="K345" s="2018"/>
      <c r="L345" s="2018"/>
      <c r="M345" s="2018"/>
      <c r="N345" s="2018"/>
      <c r="O345" s="3704"/>
      <c r="P345" s="3704"/>
      <c r="Q345" s="2018"/>
      <c r="R345" s="2018"/>
      <c r="S345" s="2018"/>
      <c r="T345" s="2018"/>
      <c r="U345" s="2018"/>
      <c r="V345" s="2018"/>
      <c r="W345" s="2018"/>
      <c r="X345" s="2018"/>
      <c r="Y345" s="2018"/>
      <c r="Z345" s="3704"/>
      <c r="AA345" s="3704"/>
      <c r="AB345" s="2018"/>
      <c r="AC345" s="2018"/>
      <c r="AD345" s="3705"/>
      <c r="AE345" s="3705"/>
      <c r="AF345" s="2018"/>
      <c r="AG345" s="2018"/>
      <c r="AH345" s="3705"/>
      <c r="AI345" s="3704"/>
      <c r="AJ345" s="2018"/>
      <c r="AK345" s="2018"/>
      <c r="AL345" s="3705"/>
      <c r="AM345" s="2018"/>
      <c r="AN345" s="2018"/>
      <c r="AO345" s="2018"/>
      <c r="AP345" s="3705"/>
      <c r="AQ345" s="2018"/>
      <c r="AR345" s="3399"/>
      <c r="AS345" s="3399"/>
      <c r="AT345" s="3399">
        <v>7700</v>
      </c>
      <c r="AU345" s="3399">
        <v>7700</v>
      </c>
      <c r="AV345" s="3399"/>
      <c r="AW345" s="3399"/>
      <c r="AX345" s="3399"/>
      <c r="AY345" s="3399"/>
      <c r="AZ345" s="3399"/>
      <c r="BA345" s="3399"/>
      <c r="BB345" s="3399"/>
      <c r="BC345" s="3399"/>
      <c r="BD345" s="3399"/>
      <c r="BE345" s="3399"/>
      <c r="BF345" s="3399"/>
      <c r="BG345" s="3753">
        <f>679-27</f>
        <v>652</v>
      </c>
      <c r="BH345" s="2018"/>
      <c r="BI345" s="2018"/>
      <c r="BJ345" s="2020">
        <v>2024</v>
      </c>
      <c r="BK345" s="2020" t="s">
        <v>2323</v>
      </c>
      <c r="BL345" s="2020"/>
      <c r="BM345" s="1925">
        <f t="shared" si="334"/>
        <v>8.4675324675324681</v>
      </c>
      <c r="BN345" s="1925">
        <f t="shared" si="335"/>
        <v>8.4675324675324681</v>
      </c>
      <c r="BO345" s="2020" t="s">
        <v>40</v>
      </c>
      <c r="BP345" s="3754"/>
      <c r="BQ345" s="2918"/>
      <c r="BR345" s="2918"/>
      <c r="BS345" s="3377"/>
      <c r="BT345" s="2918"/>
      <c r="BU345" s="2918"/>
      <c r="BV345" s="2902"/>
      <c r="BW345" s="2918"/>
      <c r="BX345" s="2022"/>
      <c r="BY345" s="3755"/>
      <c r="BZ345" s="2296"/>
      <c r="CA345" s="2296"/>
      <c r="CB345" s="2296"/>
      <c r="CC345" s="2296"/>
    </row>
    <row r="346" spans="1:81" s="3756" customFormat="1" ht="59.25" customHeight="1">
      <c r="A346" s="3422">
        <v>5</v>
      </c>
      <c r="B346" s="3741" t="s">
        <v>1299</v>
      </c>
      <c r="C346" s="3105"/>
      <c r="D346" s="3751"/>
      <c r="E346" s="3752" t="s">
        <v>259</v>
      </c>
      <c r="F346" s="3104" t="s">
        <v>2573</v>
      </c>
      <c r="G346" s="2018">
        <v>5100</v>
      </c>
      <c r="H346" s="2018">
        <v>5100</v>
      </c>
      <c r="I346" s="2018"/>
      <c r="J346" s="2018"/>
      <c r="K346" s="2018"/>
      <c r="L346" s="2018"/>
      <c r="M346" s="2018"/>
      <c r="N346" s="2018"/>
      <c r="O346" s="3704"/>
      <c r="P346" s="3704"/>
      <c r="Q346" s="2018"/>
      <c r="R346" s="2018"/>
      <c r="S346" s="2018"/>
      <c r="T346" s="2018"/>
      <c r="U346" s="2018"/>
      <c r="V346" s="2018"/>
      <c r="W346" s="2018"/>
      <c r="X346" s="2018"/>
      <c r="Y346" s="2018"/>
      <c r="Z346" s="3704"/>
      <c r="AA346" s="3704"/>
      <c r="AB346" s="2018"/>
      <c r="AC346" s="2018"/>
      <c r="AD346" s="3705"/>
      <c r="AE346" s="3705"/>
      <c r="AF346" s="2018"/>
      <c r="AG346" s="2018"/>
      <c r="AH346" s="3705"/>
      <c r="AI346" s="3704"/>
      <c r="AJ346" s="2018"/>
      <c r="AK346" s="2018"/>
      <c r="AL346" s="3705"/>
      <c r="AM346" s="2018"/>
      <c r="AN346" s="2018"/>
      <c r="AO346" s="2018"/>
      <c r="AP346" s="3705"/>
      <c r="AQ346" s="2018"/>
      <c r="AR346" s="3399"/>
      <c r="AS346" s="3399"/>
      <c r="AT346" s="3399">
        <v>5100</v>
      </c>
      <c r="AU346" s="3399">
        <v>5100</v>
      </c>
      <c r="AV346" s="3399"/>
      <c r="AW346" s="3399"/>
      <c r="AX346" s="3399"/>
      <c r="AY346" s="3399"/>
      <c r="AZ346" s="3399"/>
      <c r="BA346" s="3399"/>
      <c r="BB346" s="3399"/>
      <c r="BC346" s="3399"/>
      <c r="BD346" s="3399"/>
      <c r="BE346" s="3399"/>
      <c r="BF346" s="3399"/>
      <c r="BG346" s="3753">
        <v>450</v>
      </c>
      <c r="BH346" s="2018"/>
      <c r="BI346" s="2018"/>
      <c r="BJ346" s="2020">
        <v>2024</v>
      </c>
      <c r="BK346" s="2020" t="s">
        <v>2323</v>
      </c>
      <c r="BL346" s="2020"/>
      <c r="BM346" s="1925">
        <f t="shared" si="334"/>
        <v>8.8235294117647065</v>
      </c>
      <c r="BN346" s="1925">
        <f t="shared" si="335"/>
        <v>8.8235294117647065</v>
      </c>
      <c r="BO346" s="2020" t="s">
        <v>40</v>
      </c>
      <c r="BP346" s="3754"/>
      <c r="BQ346" s="2918"/>
      <c r="BR346" s="2918"/>
      <c r="BS346" s="3377"/>
      <c r="BT346" s="2918"/>
      <c r="BU346" s="2918"/>
      <c r="BV346" s="2902"/>
      <c r="BW346" s="2918"/>
      <c r="BX346" s="2022"/>
      <c r="BY346" s="3755"/>
      <c r="BZ346" s="2296"/>
      <c r="CA346" s="2296"/>
      <c r="CB346" s="2296"/>
      <c r="CC346" s="2296"/>
    </row>
    <row r="347" spans="1:81" s="3756" customFormat="1" ht="59.25" customHeight="1">
      <c r="A347" s="3422">
        <v>6</v>
      </c>
      <c r="B347" s="3741" t="s">
        <v>2552</v>
      </c>
      <c r="C347" s="3105"/>
      <c r="D347" s="3751"/>
      <c r="E347" s="3752" t="s">
        <v>259</v>
      </c>
      <c r="F347" s="3104" t="s">
        <v>2574</v>
      </c>
      <c r="G347" s="2018">
        <v>7000</v>
      </c>
      <c r="H347" s="2018">
        <v>7000</v>
      </c>
      <c r="I347" s="2018"/>
      <c r="J347" s="2018"/>
      <c r="K347" s="2018"/>
      <c r="L347" s="2018"/>
      <c r="M347" s="2018"/>
      <c r="N347" s="2018"/>
      <c r="O347" s="3704"/>
      <c r="P347" s="3704"/>
      <c r="Q347" s="2018"/>
      <c r="R347" s="2018"/>
      <c r="S347" s="2018"/>
      <c r="T347" s="2018"/>
      <c r="U347" s="2018"/>
      <c r="V347" s="2018"/>
      <c r="W347" s="2018"/>
      <c r="X347" s="2018"/>
      <c r="Y347" s="2018"/>
      <c r="Z347" s="3704"/>
      <c r="AA347" s="3704"/>
      <c r="AB347" s="2018"/>
      <c r="AC347" s="2018"/>
      <c r="AD347" s="3705"/>
      <c r="AE347" s="3705"/>
      <c r="AF347" s="2018"/>
      <c r="AG347" s="2018"/>
      <c r="AH347" s="3705"/>
      <c r="AI347" s="3704"/>
      <c r="AJ347" s="2018"/>
      <c r="AK347" s="2018"/>
      <c r="AL347" s="3705"/>
      <c r="AM347" s="2018"/>
      <c r="AN347" s="2018"/>
      <c r="AO347" s="2018"/>
      <c r="AP347" s="3705"/>
      <c r="AQ347" s="2018"/>
      <c r="AR347" s="3399"/>
      <c r="AS347" s="3399"/>
      <c r="AT347" s="3399">
        <v>7000</v>
      </c>
      <c r="AU347" s="3399">
        <v>7000</v>
      </c>
      <c r="AV347" s="3399"/>
      <c r="AW347" s="3399"/>
      <c r="AX347" s="3399"/>
      <c r="AY347" s="3399"/>
      <c r="AZ347" s="3399"/>
      <c r="BA347" s="3399"/>
      <c r="BB347" s="3399"/>
      <c r="BC347" s="3399"/>
      <c r="BD347" s="3399"/>
      <c r="BE347" s="3399"/>
      <c r="BF347" s="3399"/>
      <c r="BG347" s="3753">
        <f>618-20</f>
        <v>598</v>
      </c>
      <c r="BH347" s="2018"/>
      <c r="BI347" s="2018"/>
      <c r="BJ347" s="2020">
        <v>2024</v>
      </c>
      <c r="BK347" s="2020" t="s">
        <v>2323</v>
      </c>
      <c r="BL347" s="2020"/>
      <c r="BM347" s="1925">
        <f t="shared" si="334"/>
        <v>8.5428571428571427</v>
      </c>
      <c r="BN347" s="1925">
        <f t="shared" si="335"/>
        <v>8.5428571428571427</v>
      </c>
      <c r="BO347" s="2020" t="s">
        <v>40</v>
      </c>
      <c r="BP347" s="3754"/>
      <c r="BQ347" s="2918"/>
      <c r="BR347" s="2918"/>
      <c r="BS347" s="3377"/>
      <c r="BT347" s="2918"/>
      <c r="BU347" s="2918"/>
      <c r="BV347" s="2902"/>
      <c r="BW347" s="2918"/>
      <c r="BX347" s="2022"/>
      <c r="BY347" s="3755"/>
      <c r="BZ347" s="2296"/>
      <c r="CA347" s="2296"/>
      <c r="CB347" s="2296"/>
      <c r="CC347" s="2296"/>
    </row>
    <row r="348" spans="1:81" s="3756" customFormat="1" ht="59.25" customHeight="1">
      <c r="A348" s="3422">
        <v>7</v>
      </c>
      <c r="B348" s="3741" t="s">
        <v>1304</v>
      </c>
      <c r="C348" s="3105"/>
      <c r="D348" s="3751"/>
      <c r="E348" s="3752" t="s">
        <v>259</v>
      </c>
      <c r="F348" s="3104" t="s">
        <v>2575</v>
      </c>
      <c r="G348" s="2018">
        <v>1000</v>
      </c>
      <c r="H348" s="2018">
        <v>1000</v>
      </c>
      <c r="I348" s="2018"/>
      <c r="J348" s="2018"/>
      <c r="K348" s="2018"/>
      <c r="L348" s="2018"/>
      <c r="M348" s="2018"/>
      <c r="N348" s="2018"/>
      <c r="O348" s="3704"/>
      <c r="P348" s="3704"/>
      <c r="Q348" s="2018"/>
      <c r="R348" s="2018"/>
      <c r="S348" s="2018"/>
      <c r="T348" s="2018"/>
      <c r="U348" s="2018"/>
      <c r="V348" s="2018"/>
      <c r="W348" s="2018"/>
      <c r="X348" s="2018"/>
      <c r="Y348" s="2018"/>
      <c r="Z348" s="3704"/>
      <c r="AA348" s="3704"/>
      <c r="AB348" s="2018"/>
      <c r="AC348" s="2018"/>
      <c r="AD348" s="3705"/>
      <c r="AE348" s="3705"/>
      <c r="AF348" s="2018"/>
      <c r="AG348" s="2018"/>
      <c r="AH348" s="3705"/>
      <c r="AI348" s="3704"/>
      <c r="AJ348" s="2018"/>
      <c r="AK348" s="2018"/>
      <c r="AL348" s="3705"/>
      <c r="AM348" s="2018"/>
      <c r="AN348" s="2018"/>
      <c r="AO348" s="2018"/>
      <c r="AP348" s="3705"/>
      <c r="AQ348" s="2018"/>
      <c r="AR348" s="3399"/>
      <c r="AS348" s="3399"/>
      <c r="AT348" s="3399">
        <v>1000</v>
      </c>
      <c r="AU348" s="3399">
        <v>1000</v>
      </c>
      <c r="AV348" s="3399"/>
      <c r="AW348" s="3399"/>
      <c r="AX348" s="3399"/>
      <c r="AY348" s="3399"/>
      <c r="AZ348" s="3399"/>
      <c r="BA348" s="3399"/>
      <c r="BB348" s="3399"/>
      <c r="BC348" s="3399"/>
      <c r="BD348" s="3399"/>
      <c r="BE348" s="3399"/>
      <c r="BF348" s="3399"/>
      <c r="BG348" s="3753">
        <v>100</v>
      </c>
      <c r="BH348" s="2018"/>
      <c r="BI348" s="2018"/>
      <c r="BJ348" s="2020">
        <v>2024</v>
      </c>
      <c r="BK348" s="2020" t="s">
        <v>2323</v>
      </c>
      <c r="BL348" s="2020"/>
      <c r="BM348" s="1925">
        <f t="shared" si="334"/>
        <v>10</v>
      </c>
      <c r="BN348" s="1925">
        <f t="shared" si="335"/>
        <v>10</v>
      </c>
      <c r="BO348" s="2020" t="s">
        <v>40</v>
      </c>
      <c r="BP348" s="3754"/>
      <c r="BQ348" s="2918"/>
      <c r="BR348" s="2918"/>
      <c r="BS348" s="3377"/>
      <c r="BT348" s="2918"/>
      <c r="BU348" s="2918"/>
      <c r="BV348" s="2902"/>
      <c r="BW348" s="2918"/>
      <c r="BX348" s="2022"/>
      <c r="BY348" s="3755"/>
      <c r="BZ348" s="2296"/>
      <c r="CA348" s="2296"/>
      <c r="CB348" s="2296"/>
      <c r="CC348" s="2296"/>
    </row>
    <row r="349" spans="1:81" s="3756" customFormat="1" ht="59.25" customHeight="1">
      <c r="A349" s="3422">
        <v>8</v>
      </c>
      <c r="B349" s="3741" t="s">
        <v>1306</v>
      </c>
      <c r="C349" s="3105"/>
      <c r="D349" s="3751"/>
      <c r="E349" s="3752" t="s">
        <v>259</v>
      </c>
      <c r="F349" s="3104" t="s">
        <v>2576</v>
      </c>
      <c r="G349" s="2018">
        <v>1000</v>
      </c>
      <c r="H349" s="2018">
        <v>1000</v>
      </c>
      <c r="I349" s="2018"/>
      <c r="J349" s="2018"/>
      <c r="K349" s="2018"/>
      <c r="L349" s="2018"/>
      <c r="M349" s="2018"/>
      <c r="N349" s="2018"/>
      <c r="O349" s="3704"/>
      <c r="P349" s="3704"/>
      <c r="Q349" s="2018"/>
      <c r="R349" s="2018"/>
      <c r="S349" s="2018"/>
      <c r="T349" s="2018"/>
      <c r="U349" s="2018"/>
      <c r="V349" s="2018"/>
      <c r="W349" s="2018"/>
      <c r="X349" s="2018"/>
      <c r="Y349" s="2018"/>
      <c r="Z349" s="3704"/>
      <c r="AA349" s="3704"/>
      <c r="AB349" s="2018"/>
      <c r="AC349" s="2018"/>
      <c r="AD349" s="3705"/>
      <c r="AE349" s="3705"/>
      <c r="AF349" s="2018"/>
      <c r="AG349" s="2018"/>
      <c r="AH349" s="3705"/>
      <c r="AI349" s="3704"/>
      <c r="AJ349" s="2018"/>
      <c r="AK349" s="2018"/>
      <c r="AL349" s="3705"/>
      <c r="AM349" s="2018"/>
      <c r="AN349" s="2018"/>
      <c r="AO349" s="2018"/>
      <c r="AP349" s="3705"/>
      <c r="AQ349" s="2018"/>
      <c r="AR349" s="3399"/>
      <c r="AS349" s="3399"/>
      <c r="AT349" s="3399">
        <v>1000</v>
      </c>
      <c r="AU349" s="3399">
        <v>1000</v>
      </c>
      <c r="AV349" s="3399"/>
      <c r="AW349" s="3399"/>
      <c r="AX349" s="3399"/>
      <c r="AY349" s="3399"/>
      <c r="AZ349" s="3399"/>
      <c r="BA349" s="3399"/>
      <c r="BB349" s="3399"/>
      <c r="BC349" s="3399"/>
      <c r="BD349" s="3399"/>
      <c r="BE349" s="3399"/>
      <c r="BF349" s="3399"/>
      <c r="BG349" s="3753">
        <v>100</v>
      </c>
      <c r="BH349" s="2018"/>
      <c r="BI349" s="2018"/>
      <c r="BJ349" s="2020">
        <v>2024</v>
      </c>
      <c r="BK349" s="2020" t="s">
        <v>2323</v>
      </c>
      <c r="BL349" s="2020"/>
      <c r="BM349" s="1925">
        <f t="shared" si="334"/>
        <v>10</v>
      </c>
      <c r="BN349" s="1925">
        <f t="shared" si="335"/>
        <v>10</v>
      </c>
      <c r="BO349" s="2020" t="s">
        <v>40</v>
      </c>
      <c r="BP349" s="3754"/>
      <c r="BQ349" s="2918"/>
      <c r="BR349" s="2918"/>
      <c r="BS349" s="3377"/>
      <c r="BT349" s="2918"/>
      <c r="BU349" s="2918"/>
      <c r="BV349" s="2902"/>
      <c r="BW349" s="2918"/>
      <c r="BX349" s="2022"/>
      <c r="BY349" s="3755"/>
      <c r="BZ349" s="2296"/>
      <c r="CA349" s="2296"/>
      <c r="CB349" s="2296"/>
      <c r="CC349" s="2296"/>
    </row>
    <row r="350" spans="1:81" s="3756" customFormat="1" ht="59.25" customHeight="1">
      <c r="A350" s="3422">
        <v>9</v>
      </c>
      <c r="B350" s="3741" t="s">
        <v>1308</v>
      </c>
      <c r="C350" s="3105"/>
      <c r="D350" s="3751"/>
      <c r="E350" s="3752" t="s">
        <v>259</v>
      </c>
      <c r="F350" s="3104" t="s">
        <v>2577</v>
      </c>
      <c r="G350" s="2018">
        <v>1400</v>
      </c>
      <c r="H350" s="2018">
        <v>1400</v>
      </c>
      <c r="I350" s="2018"/>
      <c r="J350" s="2018"/>
      <c r="K350" s="2018"/>
      <c r="L350" s="2018"/>
      <c r="M350" s="2018"/>
      <c r="N350" s="2018"/>
      <c r="O350" s="3704"/>
      <c r="P350" s="3704"/>
      <c r="Q350" s="2018"/>
      <c r="R350" s="2018"/>
      <c r="S350" s="2018"/>
      <c r="T350" s="2018"/>
      <c r="U350" s="2018"/>
      <c r="V350" s="2018"/>
      <c r="W350" s="2018"/>
      <c r="X350" s="2018"/>
      <c r="Y350" s="2018"/>
      <c r="Z350" s="3704"/>
      <c r="AA350" s="3704"/>
      <c r="AB350" s="2018"/>
      <c r="AC350" s="2018"/>
      <c r="AD350" s="3705"/>
      <c r="AE350" s="3705"/>
      <c r="AF350" s="2018"/>
      <c r="AG350" s="2018"/>
      <c r="AH350" s="3705"/>
      <c r="AI350" s="3704"/>
      <c r="AJ350" s="2018"/>
      <c r="AK350" s="2018"/>
      <c r="AL350" s="3705"/>
      <c r="AM350" s="2018"/>
      <c r="AN350" s="2018"/>
      <c r="AO350" s="2018"/>
      <c r="AP350" s="3705"/>
      <c r="AQ350" s="2018"/>
      <c r="AR350" s="3399"/>
      <c r="AS350" s="3399"/>
      <c r="AT350" s="3399">
        <v>1400</v>
      </c>
      <c r="AU350" s="3399">
        <v>1400</v>
      </c>
      <c r="AV350" s="3399"/>
      <c r="AW350" s="3399"/>
      <c r="AX350" s="3399"/>
      <c r="AY350" s="3399"/>
      <c r="AZ350" s="3399"/>
      <c r="BA350" s="3399"/>
      <c r="BB350" s="3399"/>
      <c r="BC350" s="3399"/>
      <c r="BD350" s="3399"/>
      <c r="BE350" s="3399"/>
      <c r="BF350" s="3399"/>
      <c r="BG350" s="3753">
        <v>124</v>
      </c>
      <c r="BH350" s="2018"/>
      <c r="BI350" s="2018"/>
      <c r="BJ350" s="2020">
        <v>2024</v>
      </c>
      <c r="BK350" s="2020" t="s">
        <v>2323</v>
      </c>
      <c r="BL350" s="2020"/>
      <c r="BM350" s="1925">
        <f t="shared" si="334"/>
        <v>8.8571428571428559</v>
      </c>
      <c r="BN350" s="1925">
        <f t="shared" si="335"/>
        <v>8.8571428571428559</v>
      </c>
      <c r="BO350" s="2020" t="s">
        <v>40</v>
      </c>
      <c r="BP350" s="3754"/>
      <c r="BQ350" s="2918"/>
      <c r="BR350" s="2918"/>
      <c r="BS350" s="3377"/>
      <c r="BT350" s="2918"/>
      <c r="BU350" s="2918"/>
      <c r="BV350" s="2902"/>
      <c r="BW350" s="2918"/>
      <c r="BX350" s="2022"/>
      <c r="BY350" s="3755"/>
      <c r="BZ350" s="2296"/>
      <c r="CA350" s="2296"/>
      <c r="CB350" s="2296"/>
      <c r="CC350" s="2296"/>
    </row>
    <row r="351" spans="1:81" s="3756" customFormat="1" ht="59.25" customHeight="1">
      <c r="A351" s="3422">
        <v>10</v>
      </c>
      <c r="B351" s="3741" t="s">
        <v>1310</v>
      </c>
      <c r="C351" s="3105"/>
      <c r="D351" s="3751"/>
      <c r="E351" s="3752" t="s">
        <v>259</v>
      </c>
      <c r="F351" s="3104" t="s">
        <v>2568</v>
      </c>
      <c r="G351" s="2018">
        <v>2000</v>
      </c>
      <c r="H351" s="2018">
        <v>2000</v>
      </c>
      <c r="I351" s="2018"/>
      <c r="J351" s="2018"/>
      <c r="K351" s="2018"/>
      <c r="L351" s="2018"/>
      <c r="M351" s="2018"/>
      <c r="N351" s="2018"/>
      <c r="O351" s="3704"/>
      <c r="P351" s="3704"/>
      <c r="Q351" s="2018"/>
      <c r="R351" s="2018"/>
      <c r="S351" s="2018"/>
      <c r="T351" s="2018"/>
      <c r="U351" s="2018"/>
      <c r="V351" s="2018"/>
      <c r="W351" s="2018"/>
      <c r="X351" s="2018"/>
      <c r="Y351" s="2018"/>
      <c r="Z351" s="3704"/>
      <c r="AA351" s="3704"/>
      <c r="AB351" s="2018"/>
      <c r="AC351" s="2018"/>
      <c r="AD351" s="3705"/>
      <c r="AE351" s="3705"/>
      <c r="AF351" s="2018"/>
      <c r="AG351" s="2018"/>
      <c r="AH351" s="3705"/>
      <c r="AI351" s="3704"/>
      <c r="AJ351" s="2018"/>
      <c r="AK351" s="2018"/>
      <c r="AL351" s="3705"/>
      <c r="AM351" s="2018"/>
      <c r="AN351" s="2018"/>
      <c r="AO351" s="2018"/>
      <c r="AP351" s="3705"/>
      <c r="AQ351" s="2018"/>
      <c r="AR351" s="3399"/>
      <c r="AS351" s="3399"/>
      <c r="AT351" s="3399">
        <v>2000</v>
      </c>
      <c r="AU351" s="3399">
        <v>2000</v>
      </c>
      <c r="AV351" s="3399"/>
      <c r="AW351" s="3399"/>
      <c r="AX351" s="3399"/>
      <c r="AY351" s="3399"/>
      <c r="AZ351" s="3399"/>
      <c r="BA351" s="3399"/>
      <c r="BB351" s="3399"/>
      <c r="BC351" s="3399"/>
      <c r="BD351" s="3399"/>
      <c r="BE351" s="3399"/>
      <c r="BF351" s="3399"/>
      <c r="BG351" s="3753">
        <v>176</v>
      </c>
      <c r="BH351" s="2018"/>
      <c r="BI351" s="2018"/>
      <c r="BJ351" s="2020">
        <v>2024</v>
      </c>
      <c r="BK351" s="2020" t="s">
        <v>2323</v>
      </c>
      <c r="BL351" s="2020"/>
      <c r="BM351" s="1925">
        <f t="shared" si="334"/>
        <v>8.7999999999999989</v>
      </c>
      <c r="BN351" s="1925">
        <f t="shared" si="335"/>
        <v>8.7999999999999989</v>
      </c>
      <c r="BO351" s="2020" t="s">
        <v>40</v>
      </c>
      <c r="BP351" s="3754"/>
      <c r="BQ351" s="2918"/>
      <c r="BR351" s="2918"/>
      <c r="BS351" s="3377"/>
      <c r="BT351" s="2918"/>
      <c r="BU351" s="2918"/>
      <c r="BV351" s="2902"/>
      <c r="BW351" s="2918"/>
      <c r="BX351" s="2022"/>
      <c r="BY351" s="3755"/>
      <c r="BZ351" s="2296"/>
      <c r="CA351" s="2296"/>
      <c r="CB351" s="2296"/>
      <c r="CC351" s="2296"/>
    </row>
    <row r="352" spans="1:81" s="3756" customFormat="1" ht="59.25" customHeight="1">
      <c r="A352" s="3422">
        <v>11</v>
      </c>
      <c r="B352" s="3741" t="s">
        <v>1312</v>
      </c>
      <c r="C352" s="3105"/>
      <c r="D352" s="3751"/>
      <c r="E352" s="3752" t="s">
        <v>259</v>
      </c>
      <c r="F352" s="3104" t="s">
        <v>2566</v>
      </c>
      <c r="G352" s="2018">
        <v>1000</v>
      </c>
      <c r="H352" s="2018">
        <v>1000</v>
      </c>
      <c r="I352" s="2018"/>
      <c r="J352" s="2018"/>
      <c r="K352" s="2018"/>
      <c r="L352" s="2018"/>
      <c r="M352" s="2018"/>
      <c r="N352" s="2018"/>
      <c r="O352" s="3704"/>
      <c r="P352" s="3704"/>
      <c r="Q352" s="2018"/>
      <c r="R352" s="2018"/>
      <c r="S352" s="2018"/>
      <c r="T352" s="2018"/>
      <c r="U352" s="2018"/>
      <c r="V352" s="2018"/>
      <c r="W352" s="2018"/>
      <c r="X352" s="2018"/>
      <c r="Y352" s="2018"/>
      <c r="Z352" s="3704"/>
      <c r="AA352" s="3704"/>
      <c r="AB352" s="2018"/>
      <c r="AC352" s="2018"/>
      <c r="AD352" s="3705"/>
      <c r="AE352" s="3705"/>
      <c r="AF352" s="2018"/>
      <c r="AG352" s="2018"/>
      <c r="AH352" s="3705"/>
      <c r="AI352" s="3704"/>
      <c r="AJ352" s="2018"/>
      <c r="AK352" s="2018"/>
      <c r="AL352" s="3705"/>
      <c r="AM352" s="2018"/>
      <c r="AN352" s="2018"/>
      <c r="AO352" s="2018"/>
      <c r="AP352" s="3705"/>
      <c r="AQ352" s="2018"/>
      <c r="AR352" s="3399"/>
      <c r="AS352" s="3399"/>
      <c r="AT352" s="3399">
        <v>1000</v>
      </c>
      <c r="AU352" s="3399">
        <v>1000</v>
      </c>
      <c r="AV352" s="3399"/>
      <c r="AW352" s="3399"/>
      <c r="AX352" s="3399"/>
      <c r="AY352" s="3399"/>
      <c r="AZ352" s="3399"/>
      <c r="BA352" s="3399"/>
      <c r="BB352" s="3399"/>
      <c r="BC352" s="3399"/>
      <c r="BD352" s="3399"/>
      <c r="BE352" s="3399"/>
      <c r="BF352" s="3399"/>
      <c r="BG352" s="3753">
        <v>100</v>
      </c>
      <c r="BH352" s="2018"/>
      <c r="BI352" s="2018"/>
      <c r="BJ352" s="2020">
        <v>2024</v>
      </c>
      <c r="BK352" s="2020" t="s">
        <v>2323</v>
      </c>
      <c r="BL352" s="2020"/>
      <c r="BM352" s="1925">
        <f t="shared" si="334"/>
        <v>10</v>
      </c>
      <c r="BN352" s="1925">
        <f t="shared" si="335"/>
        <v>10</v>
      </c>
      <c r="BO352" s="2020" t="s">
        <v>40</v>
      </c>
      <c r="BP352" s="3754"/>
      <c r="BQ352" s="2918"/>
      <c r="BR352" s="2918"/>
      <c r="BS352" s="3377"/>
      <c r="BT352" s="2918"/>
      <c r="BU352" s="2918"/>
      <c r="BV352" s="2902"/>
      <c r="BW352" s="2918"/>
      <c r="BX352" s="2022"/>
      <c r="BY352" s="3755"/>
      <c r="BZ352" s="2296"/>
      <c r="CA352" s="2296"/>
      <c r="CB352" s="2296"/>
      <c r="CC352" s="2296"/>
    </row>
    <row r="353" spans="1:81" s="3756" customFormat="1" ht="59.25" customHeight="1">
      <c r="A353" s="3422">
        <v>12</v>
      </c>
      <c r="B353" s="3741" t="s">
        <v>1313</v>
      </c>
      <c r="C353" s="3105"/>
      <c r="D353" s="3751"/>
      <c r="E353" s="3752" t="s">
        <v>259</v>
      </c>
      <c r="F353" s="3104" t="s">
        <v>2567</v>
      </c>
      <c r="G353" s="2018">
        <v>3000</v>
      </c>
      <c r="H353" s="2018">
        <v>3000</v>
      </c>
      <c r="I353" s="2018"/>
      <c r="J353" s="2018"/>
      <c r="K353" s="2018"/>
      <c r="L353" s="2018"/>
      <c r="M353" s="2018"/>
      <c r="N353" s="2018"/>
      <c r="O353" s="3704"/>
      <c r="P353" s="3704"/>
      <c r="Q353" s="2018"/>
      <c r="R353" s="2018"/>
      <c r="S353" s="2018"/>
      <c r="T353" s="2018"/>
      <c r="U353" s="2018"/>
      <c r="V353" s="2018"/>
      <c r="W353" s="2018"/>
      <c r="X353" s="2018"/>
      <c r="Y353" s="2018"/>
      <c r="Z353" s="3704"/>
      <c r="AA353" s="3704"/>
      <c r="AB353" s="2018"/>
      <c r="AC353" s="2018"/>
      <c r="AD353" s="3705"/>
      <c r="AE353" s="3705"/>
      <c r="AF353" s="2018"/>
      <c r="AG353" s="2018"/>
      <c r="AH353" s="3705"/>
      <c r="AI353" s="3704"/>
      <c r="AJ353" s="2018"/>
      <c r="AK353" s="2018"/>
      <c r="AL353" s="3705"/>
      <c r="AM353" s="2018"/>
      <c r="AN353" s="2018"/>
      <c r="AO353" s="2018"/>
      <c r="AP353" s="3705"/>
      <c r="AQ353" s="2018"/>
      <c r="AR353" s="3399"/>
      <c r="AS353" s="3399"/>
      <c r="AT353" s="3399">
        <v>3000</v>
      </c>
      <c r="AU353" s="3399">
        <v>3000</v>
      </c>
      <c r="AV353" s="3399"/>
      <c r="AW353" s="3399"/>
      <c r="AX353" s="3399"/>
      <c r="AY353" s="3399"/>
      <c r="AZ353" s="3399"/>
      <c r="BA353" s="3399"/>
      <c r="BB353" s="3399"/>
      <c r="BC353" s="3399"/>
      <c r="BD353" s="3399"/>
      <c r="BE353" s="3399"/>
      <c r="BF353" s="3399"/>
      <c r="BG353" s="3753">
        <v>265</v>
      </c>
      <c r="BH353" s="2018"/>
      <c r="BI353" s="2018"/>
      <c r="BJ353" s="2020">
        <v>2024</v>
      </c>
      <c r="BK353" s="2020" t="s">
        <v>2323</v>
      </c>
      <c r="BL353" s="2020"/>
      <c r="BM353" s="1925">
        <f t="shared" si="334"/>
        <v>8.8333333333333339</v>
      </c>
      <c r="BN353" s="1925">
        <f t="shared" si="335"/>
        <v>8.8333333333333339</v>
      </c>
      <c r="BO353" s="2020" t="s">
        <v>40</v>
      </c>
      <c r="BP353" s="3754"/>
      <c r="BQ353" s="2918"/>
      <c r="BR353" s="2918"/>
      <c r="BS353" s="3377"/>
      <c r="BT353" s="2918"/>
      <c r="BU353" s="2918"/>
      <c r="BV353" s="2902"/>
      <c r="BW353" s="2918"/>
      <c r="BX353" s="2022"/>
      <c r="BY353" s="3755"/>
      <c r="BZ353" s="2296"/>
      <c r="CA353" s="2296"/>
      <c r="CB353" s="2296"/>
      <c r="CC353" s="2296"/>
    </row>
    <row r="354" spans="1:81" s="28" customFormat="1" ht="36.75" customHeight="1">
      <c r="A354" s="2195" t="s">
        <v>56</v>
      </c>
      <c r="B354" s="2133" t="s">
        <v>57</v>
      </c>
      <c r="C354" s="1653"/>
      <c r="D354" s="1653"/>
      <c r="E354" s="1504"/>
      <c r="F354" s="1504"/>
      <c r="G354" s="1453">
        <f>G355+G367</f>
        <v>214218</v>
      </c>
      <c r="H354" s="1453">
        <f t="shared" ref="H354:BG354" si="336">H355+H367</f>
        <v>214218</v>
      </c>
      <c r="I354" s="1453">
        <f t="shared" si="336"/>
        <v>0</v>
      </c>
      <c r="J354" s="1453">
        <f t="shared" si="336"/>
        <v>0</v>
      </c>
      <c r="K354" s="1453">
        <f t="shared" si="336"/>
        <v>214218</v>
      </c>
      <c r="L354" s="1453">
        <f t="shared" si="336"/>
        <v>214218</v>
      </c>
      <c r="M354" s="1453">
        <f t="shared" si="336"/>
        <v>32827.19</v>
      </c>
      <c r="N354" s="1453">
        <f t="shared" si="336"/>
        <v>20710.459999999995</v>
      </c>
      <c r="O354" s="1453">
        <f t="shared" si="336"/>
        <v>0.1</v>
      </c>
      <c r="P354" s="1453">
        <f t="shared" si="336"/>
        <v>0.1</v>
      </c>
      <c r="Q354" s="1453">
        <f t="shared" si="336"/>
        <v>0</v>
      </c>
      <c r="R354" s="1453">
        <f t="shared" si="336"/>
        <v>0</v>
      </c>
      <c r="S354" s="1453">
        <f t="shared" si="336"/>
        <v>52335</v>
      </c>
      <c r="T354" s="1453">
        <f t="shared" si="336"/>
        <v>52335</v>
      </c>
      <c r="U354" s="1453">
        <f t="shared" si="336"/>
        <v>0</v>
      </c>
      <c r="V354" s="1453">
        <f t="shared" si="336"/>
        <v>0</v>
      </c>
      <c r="W354" s="1453">
        <f t="shared" si="336"/>
        <v>2251.9639999999999</v>
      </c>
      <c r="X354" s="1453">
        <f t="shared" si="336"/>
        <v>2251.9639999999999</v>
      </c>
      <c r="Y354" s="1453">
        <f t="shared" si="336"/>
        <v>52335</v>
      </c>
      <c r="Z354" s="1453">
        <f t="shared" si="336"/>
        <v>0.1</v>
      </c>
      <c r="AA354" s="1453">
        <f t="shared" si="336"/>
        <v>0.1</v>
      </c>
      <c r="AB354" s="1453">
        <f t="shared" si="336"/>
        <v>0</v>
      </c>
      <c r="AC354" s="1453">
        <f t="shared" si="336"/>
        <v>0</v>
      </c>
      <c r="AD354" s="1453">
        <f t="shared" si="336"/>
        <v>16012.723</v>
      </c>
      <c r="AE354" s="1453">
        <f t="shared" si="336"/>
        <v>16012.723</v>
      </c>
      <c r="AF354" s="1453">
        <f t="shared" si="336"/>
        <v>0</v>
      </c>
      <c r="AG354" s="1453">
        <f t="shared" si="336"/>
        <v>0</v>
      </c>
      <c r="AH354" s="1453">
        <f t="shared" si="336"/>
        <v>0.1</v>
      </c>
      <c r="AI354" s="1453">
        <f t="shared" si="336"/>
        <v>0.1</v>
      </c>
      <c r="AJ354" s="1453">
        <f t="shared" si="336"/>
        <v>0</v>
      </c>
      <c r="AK354" s="1453">
        <f t="shared" si="336"/>
        <v>0</v>
      </c>
      <c r="AL354" s="1453">
        <f t="shared" si="336"/>
        <v>52335</v>
      </c>
      <c r="AM354" s="1453">
        <f t="shared" si="336"/>
        <v>52335</v>
      </c>
      <c r="AN354" s="1453">
        <f t="shared" si="336"/>
        <v>0</v>
      </c>
      <c r="AO354" s="1453">
        <f t="shared" si="336"/>
        <v>0</v>
      </c>
      <c r="AP354" s="1453">
        <f t="shared" si="336"/>
        <v>91375</v>
      </c>
      <c r="AQ354" s="1453">
        <f t="shared" si="336"/>
        <v>91375</v>
      </c>
      <c r="AR354" s="1453">
        <f t="shared" si="336"/>
        <v>0</v>
      </c>
      <c r="AS354" s="1453">
        <f t="shared" si="336"/>
        <v>0</v>
      </c>
      <c r="AT354" s="1453">
        <f t="shared" si="336"/>
        <v>122843</v>
      </c>
      <c r="AU354" s="1453">
        <f t="shared" si="336"/>
        <v>122843</v>
      </c>
      <c r="AV354" s="1453">
        <f t="shared" si="336"/>
        <v>0</v>
      </c>
      <c r="AW354" s="1453">
        <f t="shared" si="336"/>
        <v>0</v>
      </c>
      <c r="AX354" s="1453">
        <f t="shared" si="336"/>
        <v>0</v>
      </c>
      <c r="AY354" s="1453">
        <f t="shared" si="336"/>
        <v>87028.035999999993</v>
      </c>
      <c r="AZ354" s="1453">
        <f t="shared" si="336"/>
        <v>87028.035999999993</v>
      </c>
      <c r="BA354" s="1453">
        <f t="shared" si="336"/>
        <v>0</v>
      </c>
      <c r="BB354" s="1453">
        <f t="shared" si="336"/>
        <v>0</v>
      </c>
      <c r="BC354" s="1453">
        <f t="shared" si="336"/>
        <v>0</v>
      </c>
      <c r="BD354" s="1453">
        <f t="shared" si="336"/>
        <v>0</v>
      </c>
      <c r="BE354" s="1453">
        <f t="shared" si="336"/>
        <v>0</v>
      </c>
      <c r="BF354" s="1453">
        <f t="shared" si="336"/>
        <v>0</v>
      </c>
      <c r="BG354" s="1453">
        <f t="shared" si="336"/>
        <v>52764</v>
      </c>
      <c r="BH354" s="1655">
        <f>'PL 3 PB DATP'!H70</f>
        <v>52764</v>
      </c>
      <c r="BI354" s="1655" t="e">
        <f>SUM(BI356:BI965)</f>
        <v>#REF!</v>
      </c>
      <c r="BJ354" s="1691"/>
      <c r="BK354" s="1691"/>
      <c r="BL354" s="1691"/>
      <c r="BM354" s="1692">
        <f t="shared" si="329"/>
        <v>67.286129083457041</v>
      </c>
      <c r="BN354" s="1692">
        <f t="shared" si="330"/>
        <v>42.952386379362274</v>
      </c>
      <c r="BO354" s="1691"/>
      <c r="BP354" s="1693"/>
      <c r="BQ354" s="1369">
        <f>BH354-BG354</f>
        <v>0</v>
      </c>
      <c r="BR354" s="1369"/>
      <c r="BS354" s="1617"/>
      <c r="BT354" s="1369"/>
      <c r="BU354" s="1369"/>
      <c r="BV354" s="1370" t="s">
        <v>2498</v>
      </c>
      <c r="BW354" s="1369"/>
      <c r="BX354" s="1660">
        <f>BH354-BG354</f>
        <v>0</v>
      </c>
      <c r="BY354" s="53"/>
    </row>
    <row r="355" spans="1:81" s="28" customFormat="1" ht="48" customHeight="1">
      <c r="A355" s="2195" t="s">
        <v>73</v>
      </c>
      <c r="B355" s="2133" t="s">
        <v>2422</v>
      </c>
      <c r="C355" s="1653"/>
      <c r="D355" s="1653"/>
      <c r="E355" s="1504"/>
      <c r="F355" s="1504"/>
      <c r="G355" s="1453">
        <f>SUM(G356:G366)</f>
        <v>113968</v>
      </c>
      <c r="H355" s="1453">
        <f t="shared" ref="H355:BF355" si="337">SUM(H356:H366)</f>
        <v>113968</v>
      </c>
      <c r="I355" s="1453">
        <f t="shared" si="337"/>
        <v>0</v>
      </c>
      <c r="J355" s="1453">
        <f t="shared" si="337"/>
        <v>0</v>
      </c>
      <c r="K355" s="1453">
        <f t="shared" si="337"/>
        <v>113968</v>
      </c>
      <c r="L355" s="1453">
        <f t="shared" si="337"/>
        <v>113968</v>
      </c>
      <c r="M355" s="1453">
        <f t="shared" si="337"/>
        <v>32827.19</v>
      </c>
      <c r="N355" s="1453">
        <f t="shared" si="337"/>
        <v>20710.459999999995</v>
      </c>
      <c r="O355" s="1453">
        <f t="shared" si="337"/>
        <v>0.1</v>
      </c>
      <c r="P355" s="1453">
        <f t="shared" si="337"/>
        <v>0.1</v>
      </c>
      <c r="Q355" s="1453">
        <f t="shared" si="337"/>
        <v>0</v>
      </c>
      <c r="R355" s="1453">
        <f t="shared" si="337"/>
        <v>0</v>
      </c>
      <c r="S355" s="1453">
        <f t="shared" si="337"/>
        <v>22465</v>
      </c>
      <c r="T355" s="1453">
        <f t="shared" si="337"/>
        <v>22465</v>
      </c>
      <c r="U355" s="1453">
        <f t="shared" si="337"/>
        <v>0</v>
      </c>
      <c r="V355" s="1453">
        <f t="shared" si="337"/>
        <v>0</v>
      </c>
      <c r="W355" s="1453">
        <f t="shared" si="337"/>
        <v>1721.9639999999999</v>
      </c>
      <c r="X355" s="1453">
        <f t="shared" si="337"/>
        <v>1721.9639999999999</v>
      </c>
      <c r="Y355" s="1453">
        <f t="shared" si="337"/>
        <v>22465</v>
      </c>
      <c r="Z355" s="1453">
        <f t="shared" si="337"/>
        <v>0.1</v>
      </c>
      <c r="AA355" s="1453">
        <f t="shared" si="337"/>
        <v>0.1</v>
      </c>
      <c r="AB355" s="1453">
        <f t="shared" si="337"/>
        <v>0</v>
      </c>
      <c r="AC355" s="1453">
        <f t="shared" si="337"/>
        <v>0</v>
      </c>
      <c r="AD355" s="1453">
        <f t="shared" si="337"/>
        <v>16012.723</v>
      </c>
      <c r="AE355" s="1453">
        <f t="shared" si="337"/>
        <v>16012.723</v>
      </c>
      <c r="AF355" s="1453">
        <f t="shared" si="337"/>
        <v>0</v>
      </c>
      <c r="AG355" s="1453">
        <f t="shared" si="337"/>
        <v>0</v>
      </c>
      <c r="AH355" s="1453">
        <f t="shared" si="337"/>
        <v>0.1</v>
      </c>
      <c r="AI355" s="1453">
        <f t="shared" si="337"/>
        <v>0.1</v>
      </c>
      <c r="AJ355" s="1453">
        <f t="shared" si="337"/>
        <v>0</v>
      </c>
      <c r="AK355" s="1453">
        <f t="shared" si="337"/>
        <v>0</v>
      </c>
      <c r="AL355" s="1453">
        <f t="shared" si="337"/>
        <v>22465</v>
      </c>
      <c r="AM355" s="1453">
        <f t="shared" si="337"/>
        <v>22465</v>
      </c>
      <c r="AN355" s="1453">
        <f t="shared" si="337"/>
        <v>0</v>
      </c>
      <c r="AO355" s="1453">
        <f t="shared" si="337"/>
        <v>0</v>
      </c>
      <c r="AP355" s="1453">
        <f t="shared" si="337"/>
        <v>61505.000000000007</v>
      </c>
      <c r="AQ355" s="1453">
        <f t="shared" si="337"/>
        <v>61505.000000000007</v>
      </c>
      <c r="AR355" s="1453">
        <f t="shared" si="337"/>
        <v>0</v>
      </c>
      <c r="AS355" s="1453">
        <f t="shared" si="337"/>
        <v>0</v>
      </c>
      <c r="AT355" s="1453">
        <f t="shared" si="337"/>
        <v>52462.999999999993</v>
      </c>
      <c r="AU355" s="1453">
        <f t="shared" si="337"/>
        <v>52462.999999999993</v>
      </c>
      <c r="AV355" s="1453">
        <f t="shared" si="337"/>
        <v>0</v>
      </c>
      <c r="AW355" s="1453">
        <f t="shared" si="337"/>
        <v>0</v>
      </c>
      <c r="AX355" s="1453">
        <f t="shared" si="337"/>
        <v>0</v>
      </c>
      <c r="AY355" s="1453">
        <f t="shared" si="337"/>
        <v>51083.035999999993</v>
      </c>
      <c r="AZ355" s="1453">
        <f t="shared" si="337"/>
        <v>51083.035999999993</v>
      </c>
      <c r="BA355" s="1453">
        <f t="shared" si="337"/>
        <v>0</v>
      </c>
      <c r="BB355" s="1453">
        <f t="shared" si="337"/>
        <v>0</v>
      </c>
      <c r="BC355" s="1453">
        <f t="shared" si="337"/>
        <v>0</v>
      </c>
      <c r="BD355" s="1453">
        <f t="shared" si="337"/>
        <v>0</v>
      </c>
      <c r="BE355" s="1453">
        <f t="shared" si="337"/>
        <v>0</v>
      </c>
      <c r="BF355" s="1453">
        <f t="shared" si="337"/>
        <v>0</v>
      </c>
      <c r="BG355" s="1453">
        <f>SUM(BG356:BG366)</f>
        <v>41824</v>
      </c>
      <c r="BH355" s="1655"/>
      <c r="BI355" s="1655"/>
      <c r="BJ355" s="1691"/>
      <c r="BK355" s="1691"/>
      <c r="BL355" s="1691"/>
      <c r="BM355" s="1692">
        <f t="shared" si="329"/>
        <v>90.664923487294686</v>
      </c>
      <c r="BN355" s="1692">
        <f t="shared" si="330"/>
        <v>79.720946190648661</v>
      </c>
      <c r="BO355" s="1691"/>
      <c r="BP355" s="1693"/>
      <c r="BQ355" s="1369"/>
      <c r="BR355" s="1369"/>
      <c r="BS355" s="1617"/>
      <c r="BT355" s="1369"/>
      <c r="BU355" s="1369"/>
      <c r="BV355" s="1370" t="s">
        <v>2498</v>
      </c>
      <c r="BW355" s="1369"/>
      <c r="BX355" s="1660"/>
      <c r="BY355" s="53"/>
    </row>
    <row r="356" spans="1:81" s="283" customFormat="1" ht="39" customHeight="1">
      <c r="A356" s="3054">
        <v>1</v>
      </c>
      <c r="B356" s="3055" t="s">
        <v>1814</v>
      </c>
      <c r="C356" s="3052" t="s">
        <v>1604</v>
      </c>
      <c r="D356" s="3087" t="s">
        <v>1815</v>
      </c>
      <c r="E356" s="3490" t="s">
        <v>305</v>
      </c>
      <c r="F356" s="3509" t="s">
        <v>1816</v>
      </c>
      <c r="G356" s="3492">
        <v>6000</v>
      </c>
      <c r="H356" s="3492">
        <v>6000</v>
      </c>
      <c r="I356" s="3059"/>
      <c r="J356" s="1776"/>
      <c r="K356" s="98">
        <v>6000</v>
      </c>
      <c r="L356" s="98">
        <v>6000</v>
      </c>
      <c r="M356" s="98">
        <v>2025.924</v>
      </c>
      <c r="N356" s="98">
        <v>1601.674</v>
      </c>
      <c r="O356" s="98">
        <v>0</v>
      </c>
      <c r="P356" s="99">
        <v>0</v>
      </c>
      <c r="Q356" s="99"/>
      <c r="R356" s="99"/>
      <c r="S356" s="3067">
        <f t="shared" si="320"/>
        <v>1250</v>
      </c>
      <c r="T356" s="99">
        <v>1250</v>
      </c>
      <c r="U356" s="3061"/>
      <c r="V356" s="99"/>
      <c r="W356" s="99"/>
      <c r="X356" s="99"/>
      <c r="Y356" s="99">
        <f t="shared" si="293"/>
        <v>1250</v>
      </c>
      <c r="Z356" s="99">
        <f t="shared" si="321"/>
        <v>0</v>
      </c>
      <c r="AA356" s="99">
        <v>0</v>
      </c>
      <c r="AB356" s="3066"/>
      <c r="AC356" s="99"/>
      <c r="AD356" s="99">
        <f t="shared" si="322"/>
        <v>1250</v>
      </c>
      <c r="AE356" s="99">
        <v>1250</v>
      </c>
      <c r="AF356" s="3061"/>
      <c r="AG356" s="99"/>
      <c r="AH356" s="99">
        <f t="shared" si="323"/>
        <v>0</v>
      </c>
      <c r="AI356" s="99">
        <v>0</v>
      </c>
      <c r="AJ356" s="99"/>
      <c r="AK356" s="99"/>
      <c r="AL356" s="99">
        <f t="shared" si="324"/>
        <v>1250</v>
      </c>
      <c r="AM356" s="99">
        <v>1250</v>
      </c>
      <c r="AN356" s="99"/>
      <c r="AO356" s="99"/>
      <c r="AP356" s="3638">
        <f t="shared" si="325"/>
        <v>3093.1309999999999</v>
      </c>
      <c r="AQ356" s="3638">
        <v>3093.1309999999999</v>
      </c>
      <c r="AR356" s="1259"/>
      <c r="AS356" s="1259"/>
      <c r="AT356" s="1259">
        <f t="shared" si="326"/>
        <v>2906.8690000000001</v>
      </c>
      <c r="AU356" s="1259">
        <f t="shared" ref="AU356:AU383" si="338">H356-AQ356</f>
        <v>2906.8690000000001</v>
      </c>
      <c r="AV356" s="3298"/>
      <c r="AW356" s="1259"/>
      <c r="AX356" s="1259"/>
      <c r="AY356" s="1259">
        <f t="shared" si="327"/>
        <v>2906.8690000000001</v>
      </c>
      <c r="AZ356" s="1259">
        <v>2906.8690000000001</v>
      </c>
      <c r="BA356" s="1259"/>
      <c r="BB356" s="1259"/>
      <c r="BC356" s="1259"/>
      <c r="BD356" s="1259"/>
      <c r="BE356" s="1259"/>
      <c r="BF356" s="1259"/>
      <c r="BG356" s="3669">
        <v>2307</v>
      </c>
      <c r="BH356" s="1667"/>
      <c r="BI356" s="99">
        <f t="shared" si="328"/>
        <v>1843.1309999999999</v>
      </c>
      <c r="BJ356" s="199">
        <v>2022</v>
      </c>
      <c r="BK356" s="199" t="s">
        <v>2324</v>
      </c>
      <c r="BL356" s="199" t="s">
        <v>2327</v>
      </c>
      <c r="BM356" s="3155">
        <f t="shared" si="329"/>
        <v>90.002183333333321</v>
      </c>
      <c r="BN356" s="3155">
        <f t="shared" si="330"/>
        <v>79.363741537716351</v>
      </c>
      <c r="BO356" s="199" t="s">
        <v>40</v>
      </c>
      <c r="BP356" s="3068"/>
      <c r="BQ356" s="3004">
        <f>H356*0.9</f>
        <v>5400</v>
      </c>
      <c r="BR356" s="3004">
        <f>BQ356-AQ356</f>
        <v>2306.8690000000001</v>
      </c>
      <c r="BS356" s="3364"/>
      <c r="BT356" s="3004"/>
      <c r="BU356" s="3004"/>
      <c r="BV356" s="1370" t="s">
        <v>2498</v>
      </c>
      <c r="BW356" s="3004"/>
      <c r="BX356" s="2997">
        <f>H356*0.9</f>
        <v>5400</v>
      </c>
      <c r="BY356" s="3230">
        <f>BX356-AQ356</f>
        <v>2306.8690000000001</v>
      </c>
    </row>
    <row r="357" spans="1:81" s="270" customFormat="1" ht="39" customHeight="1">
      <c r="A357" s="3054">
        <v>2</v>
      </c>
      <c r="B357" s="3055" t="s">
        <v>1817</v>
      </c>
      <c r="C357" s="3052" t="s">
        <v>1569</v>
      </c>
      <c r="D357" s="3087" t="s">
        <v>1818</v>
      </c>
      <c r="E357" s="3490" t="s">
        <v>305</v>
      </c>
      <c r="F357" s="3509" t="s">
        <v>1819</v>
      </c>
      <c r="G357" s="3492">
        <v>9000</v>
      </c>
      <c r="H357" s="3492">
        <v>9000</v>
      </c>
      <c r="I357" s="3059"/>
      <c r="J357" s="1770"/>
      <c r="K357" s="98">
        <v>9000</v>
      </c>
      <c r="L357" s="98">
        <v>9000</v>
      </c>
      <c r="M357" s="98">
        <v>838</v>
      </c>
      <c r="N357" s="98">
        <v>0</v>
      </c>
      <c r="O357" s="98">
        <v>0</v>
      </c>
      <c r="P357" s="99">
        <v>0</v>
      </c>
      <c r="Q357" s="99"/>
      <c r="R357" s="99"/>
      <c r="S357" s="3067">
        <f t="shared" si="320"/>
        <v>1790</v>
      </c>
      <c r="T357" s="99">
        <v>1790</v>
      </c>
      <c r="U357" s="3059"/>
      <c r="V357" s="99"/>
      <c r="W357" s="99">
        <v>1721.9639999999999</v>
      </c>
      <c r="X357" s="99"/>
      <c r="Y357" s="99">
        <f t="shared" si="293"/>
        <v>68.036000000000058</v>
      </c>
      <c r="Z357" s="99">
        <f t="shared" si="321"/>
        <v>0</v>
      </c>
      <c r="AA357" s="99">
        <v>0</v>
      </c>
      <c r="AB357" s="3066"/>
      <c r="AC357" s="99"/>
      <c r="AD357" s="99">
        <f t="shared" si="322"/>
        <v>68.036000000000001</v>
      </c>
      <c r="AE357" s="99">
        <v>68.036000000000001</v>
      </c>
      <c r="AF357" s="3059"/>
      <c r="AG357" s="99"/>
      <c r="AH357" s="99">
        <f t="shared" si="323"/>
        <v>0</v>
      </c>
      <c r="AI357" s="99">
        <v>0</v>
      </c>
      <c r="AJ357" s="99"/>
      <c r="AK357" s="99"/>
      <c r="AL357" s="99">
        <f t="shared" si="324"/>
        <v>1790</v>
      </c>
      <c r="AM357" s="99">
        <v>1790</v>
      </c>
      <c r="AN357" s="99"/>
      <c r="AO357" s="99"/>
      <c r="AP357" s="3638">
        <f t="shared" si="325"/>
        <v>3090.0360000000001</v>
      </c>
      <c r="AQ357" s="3638">
        <f>4812-W357</f>
        <v>3090.0360000000001</v>
      </c>
      <c r="AR357" s="1259"/>
      <c r="AS357" s="1259"/>
      <c r="AT357" s="1259">
        <f t="shared" si="326"/>
        <v>5909.9639999999999</v>
      </c>
      <c r="AU357" s="1259">
        <f t="shared" si="338"/>
        <v>5909.9639999999999</v>
      </c>
      <c r="AV357" s="3297"/>
      <c r="AW357" s="1259"/>
      <c r="AX357" s="1259"/>
      <c r="AY357" s="1259">
        <v>4530</v>
      </c>
      <c r="AZ357" s="1259">
        <v>4530</v>
      </c>
      <c r="BA357" s="1259"/>
      <c r="BB357" s="1259"/>
      <c r="BC357" s="1259"/>
      <c r="BD357" s="1259"/>
      <c r="BE357" s="1259"/>
      <c r="BF357" s="1259"/>
      <c r="BG357" s="3669">
        <v>5010</v>
      </c>
      <c r="BH357" s="1667"/>
      <c r="BI357" s="99">
        <f t="shared" si="328"/>
        <v>1300.0360000000001</v>
      </c>
      <c r="BJ357" s="199">
        <v>2022</v>
      </c>
      <c r="BK357" s="199" t="s">
        <v>2324</v>
      </c>
      <c r="BL357" s="199" t="s">
        <v>2327</v>
      </c>
      <c r="BM357" s="3155">
        <f t="shared" si="329"/>
        <v>90.000399999999999</v>
      </c>
      <c r="BN357" s="3155">
        <f t="shared" si="330"/>
        <v>84.772089982273997</v>
      </c>
      <c r="BO357" s="199" t="s">
        <v>40</v>
      </c>
      <c r="BP357" s="3068"/>
      <c r="BQ357" s="3004">
        <f t="shared" ref="BQ357:BQ366" si="339">H357*0.9</f>
        <v>8100</v>
      </c>
      <c r="BR357" s="3004">
        <f t="shared" ref="BR357:BR366" si="340">BQ357-AQ357</f>
        <v>5009.9639999999999</v>
      </c>
      <c r="BS357" s="3364"/>
      <c r="BT357" s="3004"/>
      <c r="BU357" s="3004"/>
      <c r="BV357" s="1370" t="s">
        <v>2498</v>
      </c>
      <c r="BW357" s="3004"/>
      <c r="BX357" s="2997">
        <f t="shared" ref="BX357:BX366" si="341">H357*0.9</f>
        <v>8100</v>
      </c>
      <c r="BY357" s="3230">
        <f t="shared" ref="BY357:BY366" si="342">BX357-AQ357</f>
        <v>5009.9639999999999</v>
      </c>
    </row>
    <row r="358" spans="1:81" s="270" customFormat="1" ht="39" customHeight="1">
      <c r="A358" s="3054">
        <v>3</v>
      </c>
      <c r="B358" s="3055" t="s">
        <v>1820</v>
      </c>
      <c r="C358" s="3052" t="s">
        <v>1528</v>
      </c>
      <c r="D358" s="3087" t="s">
        <v>1821</v>
      </c>
      <c r="E358" s="3490" t="s">
        <v>305</v>
      </c>
      <c r="F358" s="3509" t="s">
        <v>1822</v>
      </c>
      <c r="G358" s="3492">
        <v>8200</v>
      </c>
      <c r="H358" s="3492">
        <v>8200</v>
      </c>
      <c r="I358" s="3059"/>
      <c r="J358" s="1770"/>
      <c r="K358" s="98">
        <v>8200</v>
      </c>
      <c r="L358" s="98">
        <v>8200</v>
      </c>
      <c r="M358" s="98">
        <v>4158.732</v>
      </c>
      <c r="N358" s="98">
        <v>3656.3240000000001</v>
      </c>
      <c r="O358" s="98">
        <v>0</v>
      </c>
      <c r="P358" s="99">
        <v>0</v>
      </c>
      <c r="Q358" s="99"/>
      <c r="R358" s="99"/>
      <c r="S358" s="3067">
        <f t="shared" si="320"/>
        <v>1678</v>
      </c>
      <c r="T358" s="99">
        <v>1678</v>
      </c>
      <c r="U358" s="3059"/>
      <c r="V358" s="99"/>
      <c r="W358" s="99"/>
      <c r="X358" s="99"/>
      <c r="Y358" s="99">
        <f t="shared" si="293"/>
        <v>1678</v>
      </c>
      <c r="Z358" s="99">
        <f t="shared" si="321"/>
        <v>0</v>
      </c>
      <c r="AA358" s="99">
        <v>0</v>
      </c>
      <c r="AB358" s="3066"/>
      <c r="AC358" s="99"/>
      <c r="AD358" s="99">
        <f t="shared" si="322"/>
        <v>1678</v>
      </c>
      <c r="AE358" s="99">
        <v>1678</v>
      </c>
      <c r="AF358" s="3059"/>
      <c r="AG358" s="99"/>
      <c r="AH358" s="99">
        <f t="shared" si="323"/>
        <v>0</v>
      </c>
      <c r="AI358" s="99">
        <v>0</v>
      </c>
      <c r="AJ358" s="99"/>
      <c r="AK358" s="99"/>
      <c r="AL358" s="99">
        <f t="shared" si="324"/>
        <v>1678</v>
      </c>
      <c r="AM358" s="99">
        <v>1678</v>
      </c>
      <c r="AN358" s="99"/>
      <c r="AO358" s="99"/>
      <c r="AP358" s="3638">
        <f t="shared" si="325"/>
        <v>4284.0330000000004</v>
      </c>
      <c r="AQ358" s="3638">
        <v>4284.0330000000004</v>
      </c>
      <c r="AR358" s="1259"/>
      <c r="AS358" s="1259"/>
      <c r="AT358" s="1259">
        <f t="shared" si="326"/>
        <v>3915.9669999999996</v>
      </c>
      <c r="AU358" s="1259">
        <f t="shared" si="338"/>
        <v>3915.9669999999996</v>
      </c>
      <c r="AV358" s="3297"/>
      <c r="AW358" s="1259"/>
      <c r="AX358" s="1259"/>
      <c r="AY358" s="1259">
        <f t="shared" si="327"/>
        <v>3915.9669999999996</v>
      </c>
      <c r="AZ358" s="1259">
        <v>3915.9669999999996</v>
      </c>
      <c r="BA358" s="1259"/>
      <c r="BB358" s="1259"/>
      <c r="BC358" s="1259"/>
      <c r="BD358" s="1259"/>
      <c r="BE358" s="1259"/>
      <c r="BF358" s="1259"/>
      <c r="BG358" s="3669">
        <v>3096</v>
      </c>
      <c r="BH358" s="1667"/>
      <c r="BI358" s="99">
        <f t="shared" si="328"/>
        <v>2606.0330000000004</v>
      </c>
      <c r="BJ358" s="199">
        <v>2022</v>
      </c>
      <c r="BK358" s="199" t="s">
        <v>2324</v>
      </c>
      <c r="BL358" s="199" t="s">
        <v>2327</v>
      </c>
      <c r="BM358" s="3155">
        <f t="shared" si="329"/>
        <v>90.000402439024398</v>
      </c>
      <c r="BN358" s="3155">
        <f t="shared" si="330"/>
        <v>79.060931820926996</v>
      </c>
      <c r="BO358" s="199" t="s">
        <v>40</v>
      </c>
      <c r="BP358" s="3068"/>
      <c r="BQ358" s="3004">
        <f t="shared" si="339"/>
        <v>7380</v>
      </c>
      <c r="BR358" s="3004">
        <f t="shared" si="340"/>
        <v>3095.9669999999996</v>
      </c>
      <c r="BS358" s="3364"/>
      <c r="BT358" s="3004"/>
      <c r="BU358" s="3004"/>
      <c r="BV358" s="1370" t="s">
        <v>2498</v>
      </c>
      <c r="BW358" s="3004"/>
      <c r="BX358" s="2997">
        <f t="shared" si="341"/>
        <v>7380</v>
      </c>
      <c r="BY358" s="3230">
        <f t="shared" si="342"/>
        <v>3095.9669999999996</v>
      </c>
    </row>
    <row r="359" spans="1:81" s="270" customFormat="1" ht="39" customHeight="1">
      <c r="A359" s="3054">
        <v>4</v>
      </c>
      <c r="B359" s="3055" t="s">
        <v>1823</v>
      </c>
      <c r="C359" s="3052" t="s">
        <v>1551</v>
      </c>
      <c r="D359" s="3087" t="s">
        <v>1824</v>
      </c>
      <c r="E359" s="3490" t="s">
        <v>305</v>
      </c>
      <c r="F359" s="3509" t="s">
        <v>1825</v>
      </c>
      <c r="G359" s="3492">
        <v>18000</v>
      </c>
      <c r="H359" s="3492">
        <v>18000</v>
      </c>
      <c r="I359" s="3059"/>
      <c r="J359" s="1770"/>
      <c r="K359" s="98">
        <v>18000</v>
      </c>
      <c r="L359" s="98">
        <v>18000</v>
      </c>
      <c r="M359" s="98">
        <v>4554.5659999999998</v>
      </c>
      <c r="N359" s="98">
        <v>3700.1509999999998</v>
      </c>
      <c r="O359" s="98">
        <v>0</v>
      </c>
      <c r="P359" s="99">
        <v>0</v>
      </c>
      <c r="Q359" s="99"/>
      <c r="R359" s="99"/>
      <c r="S359" s="3067">
        <f t="shared" si="320"/>
        <v>3787</v>
      </c>
      <c r="T359" s="99">
        <v>3787</v>
      </c>
      <c r="U359" s="3059"/>
      <c r="V359" s="99"/>
      <c r="W359" s="99"/>
      <c r="X359" s="99"/>
      <c r="Y359" s="99">
        <f t="shared" si="293"/>
        <v>3787</v>
      </c>
      <c r="Z359" s="99">
        <f t="shared" si="321"/>
        <v>0</v>
      </c>
      <c r="AA359" s="99">
        <v>0</v>
      </c>
      <c r="AB359" s="3066"/>
      <c r="AC359" s="99"/>
      <c r="AD359" s="99">
        <f t="shared" si="322"/>
        <v>3093.6759999999999</v>
      </c>
      <c r="AE359" s="99">
        <v>3093.6759999999999</v>
      </c>
      <c r="AF359" s="3059"/>
      <c r="AG359" s="99"/>
      <c r="AH359" s="99">
        <f t="shared" si="323"/>
        <v>0</v>
      </c>
      <c r="AI359" s="99">
        <v>0</v>
      </c>
      <c r="AJ359" s="99"/>
      <c r="AK359" s="99"/>
      <c r="AL359" s="99">
        <f t="shared" si="324"/>
        <v>3787</v>
      </c>
      <c r="AM359" s="99">
        <v>3787</v>
      </c>
      <c r="AN359" s="99"/>
      <c r="AO359" s="99"/>
      <c r="AP359" s="3638">
        <f t="shared" si="325"/>
        <v>9155.1020000000008</v>
      </c>
      <c r="AQ359" s="3638">
        <v>9155.1020000000008</v>
      </c>
      <c r="AR359" s="1259"/>
      <c r="AS359" s="1259"/>
      <c r="AT359" s="1259">
        <f t="shared" si="326"/>
        <v>8844.8979999999992</v>
      </c>
      <c r="AU359" s="1259">
        <f t="shared" si="338"/>
        <v>8844.8979999999992</v>
      </c>
      <c r="AV359" s="3297"/>
      <c r="AW359" s="1259"/>
      <c r="AX359" s="1259"/>
      <c r="AY359" s="1259">
        <f t="shared" si="327"/>
        <v>8844.8979999999992</v>
      </c>
      <c r="AZ359" s="1259">
        <v>8844.8979999999992</v>
      </c>
      <c r="BA359" s="1259"/>
      <c r="BB359" s="1259"/>
      <c r="BC359" s="1259"/>
      <c r="BD359" s="1259"/>
      <c r="BE359" s="1259"/>
      <c r="BF359" s="1259"/>
      <c r="BG359" s="3669">
        <v>7045</v>
      </c>
      <c r="BH359" s="1667"/>
      <c r="BI359" s="99">
        <f t="shared" si="328"/>
        <v>5368.1020000000008</v>
      </c>
      <c r="BJ359" s="199">
        <v>2022</v>
      </c>
      <c r="BK359" s="199" t="s">
        <v>2324</v>
      </c>
      <c r="BL359" s="199" t="s">
        <v>2327</v>
      </c>
      <c r="BM359" s="3155">
        <f t="shared" si="329"/>
        <v>90.000566666666671</v>
      </c>
      <c r="BN359" s="3155">
        <f t="shared" si="330"/>
        <v>79.65043802653237</v>
      </c>
      <c r="BO359" s="199" t="s">
        <v>40</v>
      </c>
      <c r="BP359" s="3068"/>
      <c r="BQ359" s="3004">
        <f t="shared" si="339"/>
        <v>16200</v>
      </c>
      <c r="BR359" s="3004">
        <f t="shared" si="340"/>
        <v>7044.8979999999992</v>
      </c>
      <c r="BS359" s="3364"/>
      <c r="BT359" s="3004"/>
      <c r="BU359" s="3004"/>
      <c r="BV359" s="1370" t="s">
        <v>2498</v>
      </c>
      <c r="BW359" s="3004"/>
      <c r="BX359" s="2997">
        <f t="shared" si="341"/>
        <v>16200</v>
      </c>
      <c r="BY359" s="3230">
        <f t="shared" si="342"/>
        <v>7044.8979999999992</v>
      </c>
    </row>
    <row r="360" spans="1:81" s="285" customFormat="1" ht="39" customHeight="1">
      <c r="A360" s="3054">
        <v>5</v>
      </c>
      <c r="B360" s="3055" t="s">
        <v>1826</v>
      </c>
      <c r="C360" s="3052" t="s">
        <v>1512</v>
      </c>
      <c r="D360" s="3087" t="s">
        <v>1827</v>
      </c>
      <c r="E360" s="3490" t="s">
        <v>305</v>
      </c>
      <c r="F360" s="3509" t="s">
        <v>1828</v>
      </c>
      <c r="G360" s="3492">
        <v>8800</v>
      </c>
      <c r="H360" s="3492">
        <v>8800</v>
      </c>
      <c r="I360" s="3059"/>
      <c r="J360" s="1774"/>
      <c r="K360" s="98">
        <v>8800</v>
      </c>
      <c r="L360" s="98">
        <v>8800</v>
      </c>
      <c r="M360" s="98">
        <v>1724.691</v>
      </c>
      <c r="N360" s="98">
        <v>1079.336</v>
      </c>
      <c r="O360" s="98">
        <v>0.1</v>
      </c>
      <c r="P360" s="99">
        <v>0.1</v>
      </c>
      <c r="Q360" s="99"/>
      <c r="R360" s="99"/>
      <c r="S360" s="3067">
        <f t="shared" si="320"/>
        <v>1790</v>
      </c>
      <c r="T360" s="99">
        <v>1790</v>
      </c>
      <c r="U360" s="3062"/>
      <c r="V360" s="99"/>
      <c r="W360" s="99"/>
      <c r="X360" s="99"/>
      <c r="Y360" s="99">
        <f t="shared" si="293"/>
        <v>1790</v>
      </c>
      <c r="Z360" s="99">
        <f t="shared" si="321"/>
        <v>0.1</v>
      </c>
      <c r="AA360" s="99">
        <v>0.1</v>
      </c>
      <c r="AB360" s="3066"/>
      <c r="AC360" s="99"/>
      <c r="AD360" s="99">
        <f t="shared" si="322"/>
        <v>957.41300000000001</v>
      </c>
      <c r="AE360" s="99">
        <v>957.41300000000001</v>
      </c>
      <c r="AF360" s="3062"/>
      <c r="AG360" s="99"/>
      <c r="AH360" s="99">
        <f t="shared" si="323"/>
        <v>0.1</v>
      </c>
      <c r="AI360" s="99">
        <v>0.1</v>
      </c>
      <c r="AJ360" s="99"/>
      <c r="AK360" s="99"/>
      <c r="AL360" s="99">
        <f t="shared" si="324"/>
        <v>1790</v>
      </c>
      <c r="AM360" s="99">
        <v>1790</v>
      </c>
      <c r="AN360" s="99"/>
      <c r="AO360" s="99"/>
      <c r="AP360" s="3638">
        <f t="shared" si="325"/>
        <v>4610.4549999999999</v>
      </c>
      <c r="AQ360" s="3638">
        <v>4610.4549999999999</v>
      </c>
      <c r="AR360" s="1259"/>
      <c r="AS360" s="1259"/>
      <c r="AT360" s="1259">
        <f t="shared" si="326"/>
        <v>4189.5450000000001</v>
      </c>
      <c r="AU360" s="1259">
        <f t="shared" si="338"/>
        <v>4189.5450000000001</v>
      </c>
      <c r="AV360" s="3300"/>
      <c r="AW360" s="1259"/>
      <c r="AX360" s="1259"/>
      <c r="AY360" s="1259">
        <f t="shared" si="327"/>
        <v>4189.5450000000001</v>
      </c>
      <c r="AZ360" s="1259">
        <v>4189.5450000000001</v>
      </c>
      <c r="BA360" s="1259"/>
      <c r="BB360" s="1259"/>
      <c r="BC360" s="1259"/>
      <c r="BD360" s="1259"/>
      <c r="BE360" s="1259"/>
      <c r="BF360" s="1259"/>
      <c r="BG360" s="3669">
        <v>3310</v>
      </c>
      <c r="BH360" s="1667"/>
      <c r="BI360" s="99">
        <f t="shared" si="328"/>
        <v>2820.4549999999999</v>
      </c>
      <c r="BJ360" s="199">
        <v>2022</v>
      </c>
      <c r="BK360" s="199" t="s">
        <v>2324</v>
      </c>
      <c r="BL360" s="199" t="s">
        <v>2327</v>
      </c>
      <c r="BM360" s="3155">
        <f t="shared" si="329"/>
        <v>90.005170454545464</v>
      </c>
      <c r="BN360" s="3155">
        <f t="shared" si="330"/>
        <v>79.006192796592472</v>
      </c>
      <c r="BO360" s="199" t="s">
        <v>40</v>
      </c>
      <c r="BP360" s="3068"/>
      <c r="BQ360" s="3004">
        <f t="shared" si="339"/>
        <v>7920</v>
      </c>
      <c r="BR360" s="3004">
        <f t="shared" si="340"/>
        <v>3309.5450000000001</v>
      </c>
      <c r="BS360" s="3364"/>
      <c r="BT360" s="3004"/>
      <c r="BU360" s="3004"/>
      <c r="BV360" s="1370" t="s">
        <v>2498</v>
      </c>
      <c r="BW360" s="3004"/>
      <c r="BX360" s="2997">
        <f t="shared" si="341"/>
        <v>7920</v>
      </c>
      <c r="BY360" s="3230">
        <f t="shared" si="342"/>
        <v>3309.5450000000001</v>
      </c>
    </row>
    <row r="361" spans="1:81" s="270" customFormat="1" ht="39" customHeight="1">
      <c r="A361" s="3054">
        <v>6</v>
      </c>
      <c r="B361" s="3055" t="s">
        <v>1829</v>
      </c>
      <c r="C361" s="3052" t="s">
        <v>1584</v>
      </c>
      <c r="D361" s="3087" t="s">
        <v>1830</v>
      </c>
      <c r="E361" s="3490" t="s">
        <v>305</v>
      </c>
      <c r="F361" s="3509" t="s">
        <v>1816</v>
      </c>
      <c r="G361" s="3492">
        <v>14000</v>
      </c>
      <c r="H361" s="3492">
        <v>14000</v>
      </c>
      <c r="I361" s="3059"/>
      <c r="J361" s="1770"/>
      <c r="K361" s="98">
        <v>14000</v>
      </c>
      <c r="L361" s="98">
        <v>14000</v>
      </c>
      <c r="M361" s="98">
        <v>3879.2310000000002</v>
      </c>
      <c r="N361" s="98">
        <v>2831.3270000000002</v>
      </c>
      <c r="O361" s="98">
        <v>0</v>
      </c>
      <c r="P361" s="99">
        <v>0</v>
      </c>
      <c r="Q361" s="99"/>
      <c r="R361" s="99"/>
      <c r="S361" s="3067">
        <f t="shared" si="320"/>
        <v>2820</v>
      </c>
      <c r="T361" s="99">
        <v>2820</v>
      </c>
      <c r="U361" s="3059"/>
      <c r="V361" s="99"/>
      <c r="W361" s="99"/>
      <c r="X361" s="99"/>
      <c r="Y361" s="99">
        <f t="shared" si="293"/>
        <v>2820</v>
      </c>
      <c r="Z361" s="99">
        <f t="shared" si="321"/>
        <v>0</v>
      </c>
      <c r="AA361" s="99">
        <v>0</v>
      </c>
      <c r="AB361" s="3066"/>
      <c r="AC361" s="99"/>
      <c r="AD361" s="99">
        <f t="shared" si="322"/>
        <v>2638.8110000000001</v>
      </c>
      <c r="AE361" s="99">
        <v>2638.8110000000001</v>
      </c>
      <c r="AF361" s="3059"/>
      <c r="AG361" s="99"/>
      <c r="AH361" s="99">
        <f t="shared" si="323"/>
        <v>0</v>
      </c>
      <c r="AI361" s="99">
        <v>0</v>
      </c>
      <c r="AJ361" s="99"/>
      <c r="AK361" s="99"/>
      <c r="AL361" s="99">
        <f t="shared" si="324"/>
        <v>2820</v>
      </c>
      <c r="AM361" s="99">
        <v>2820</v>
      </c>
      <c r="AN361" s="99"/>
      <c r="AO361" s="99"/>
      <c r="AP361" s="3638">
        <f t="shared" si="325"/>
        <v>7418.7340000000004</v>
      </c>
      <c r="AQ361" s="3638">
        <v>7418.7340000000004</v>
      </c>
      <c r="AR361" s="1259"/>
      <c r="AS361" s="1259"/>
      <c r="AT361" s="1259">
        <f t="shared" si="326"/>
        <v>6581.2659999999996</v>
      </c>
      <c r="AU361" s="1259">
        <f t="shared" si="338"/>
        <v>6581.2659999999996</v>
      </c>
      <c r="AV361" s="3297"/>
      <c r="AW361" s="1259"/>
      <c r="AX361" s="1259"/>
      <c r="AY361" s="1259">
        <f t="shared" si="327"/>
        <v>6581.2659999999996</v>
      </c>
      <c r="AZ361" s="1259">
        <v>6581.2659999999996</v>
      </c>
      <c r="BA361" s="1259"/>
      <c r="BB361" s="1259"/>
      <c r="BC361" s="1259"/>
      <c r="BD361" s="1259"/>
      <c r="BE361" s="1259"/>
      <c r="BF361" s="1259"/>
      <c r="BG361" s="3669">
        <v>5181</v>
      </c>
      <c r="BH361" s="1667"/>
      <c r="BI361" s="99">
        <f t="shared" si="328"/>
        <v>4598.7340000000004</v>
      </c>
      <c r="BJ361" s="199">
        <v>2022</v>
      </c>
      <c r="BK361" s="199" t="s">
        <v>2324</v>
      </c>
      <c r="BL361" s="199" t="s">
        <v>2327</v>
      </c>
      <c r="BM361" s="3155">
        <f t="shared" si="329"/>
        <v>89.998100000000008</v>
      </c>
      <c r="BN361" s="3155">
        <f t="shared" si="330"/>
        <v>78.723455335189314</v>
      </c>
      <c r="BO361" s="199" t="s">
        <v>40</v>
      </c>
      <c r="BP361" s="3068"/>
      <c r="BQ361" s="3004">
        <f t="shared" si="339"/>
        <v>12600</v>
      </c>
      <c r="BR361" s="3004">
        <f t="shared" si="340"/>
        <v>5181.2659999999996</v>
      </c>
      <c r="BS361" s="3364"/>
      <c r="BT361" s="3004"/>
      <c r="BU361" s="3004"/>
      <c r="BV361" s="1370" t="s">
        <v>2498</v>
      </c>
      <c r="BW361" s="3004"/>
      <c r="BX361" s="2997">
        <f t="shared" si="341"/>
        <v>12600</v>
      </c>
      <c r="BY361" s="3230">
        <f t="shared" si="342"/>
        <v>5181.2659999999996</v>
      </c>
    </row>
    <row r="362" spans="1:81" s="270" customFormat="1" ht="39" customHeight="1">
      <c r="A362" s="3054">
        <v>7</v>
      </c>
      <c r="B362" s="3055" t="s">
        <v>1831</v>
      </c>
      <c r="C362" s="3052" t="s">
        <v>1569</v>
      </c>
      <c r="D362" s="3087" t="s">
        <v>1832</v>
      </c>
      <c r="E362" s="3490" t="s">
        <v>305</v>
      </c>
      <c r="F362" s="3509" t="s">
        <v>1833</v>
      </c>
      <c r="G362" s="3492">
        <v>10509</v>
      </c>
      <c r="H362" s="3492">
        <v>10509</v>
      </c>
      <c r="I362" s="3059"/>
      <c r="J362" s="1770"/>
      <c r="K362" s="98">
        <v>10509</v>
      </c>
      <c r="L362" s="98">
        <v>10509</v>
      </c>
      <c r="M362" s="98">
        <v>4876.6819999999998</v>
      </c>
      <c r="N362" s="98">
        <v>2092.654</v>
      </c>
      <c r="O362" s="98">
        <v>0</v>
      </c>
      <c r="P362" s="99">
        <v>0</v>
      </c>
      <c r="Q362" s="99"/>
      <c r="R362" s="99"/>
      <c r="S362" s="3067">
        <f t="shared" si="320"/>
        <v>1780</v>
      </c>
      <c r="T362" s="99">
        <v>1780</v>
      </c>
      <c r="U362" s="3059"/>
      <c r="V362" s="99"/>
      <c r="W362" s="99"/>
      <c r="X362" s="99"/>
      <c r="Y362" s="99">
        <f t="shared" si="293"/>
        <v>1780</v>
      </c>
      <c r="Z362" s="99">
        <f t="shared" si="321"/>
        <v>0</v>
      </c>
      <c r="AA362" s="99">
        <v>0</v>
      </c>
      <c r="AB362" s="3066"/>
      <c r="AC362" s="99"/>
      <c r="AD362" s="99">
        <f t="shared" si="322"/>
        <v>1217.2809999999999</v>
      </c>
      <c r="AE362" s="99">
        <v>1217.2809999999999</v>
      </c>
      <c r="AF362" s="3059"/>
      <c r="AG362" s="99"/>
      <c r="AH362" s="99">
        <f t="shared" si="323"/>
        <v>0</v>
      </c>
      <c r="AI362" s="99">
        <v>0</v>
      </c>
      <c r="AJ362" s="99"/>
      <c r="AK362" s="99"/>
      <c r="AL362" s="99">
        <f t="shared" si="324"/>
        <v>1780</v>
      </c>
      <c r="AM362" s="99">
        <v>1780</v>
      </c>
      <c r="AN362" s="99"/>
      <c r="AO362" s="99"/>
      <c r="AP362" s="3638">
        <f t="shared" si="325"/>
        <v>6338.5450000000001</v>
      </c>
      <c r="AQ362" s="3638">
        <v>6338.5450000000001</v>
      </c>
      <c r="AR362" s="1259"/>
      <c r="AS362" s="1259"/>
      <c r="AT362" s="1259">
        <f t="shared" si="326"/>
        <v>4170.4549999999999</v>
      </c>
      <c r="AU362" s="1259">
        <f t="shared" si="338"/>
        <v>4170.4549999999999</v>
      </c>
      <c r="AV362" s="3297"/>
      <c r="AW362" s="1259"/>
      <c r="AX362" s="1259"/>
      <c r="AY362" s="1259">
        <f t="shared" si="327"/>
        <v>4170.4549999999999</v>
      </c>
      <c r="AZ362" s="1259">
        <v>4170.4549999999999</v>
      </c>
      <c r="BA362" s="1259"/>
      <c r="BB362" s="1259"/>
      <c r="BC362" s="1259"/>
      <c r="BD362" s="1259"/>
      <c r="BE362" s="1259"/>
      <c r="BF362" s="1259"/>
      <c r="BG362" s="3669">
        <v>3120</v>
      </c>
      <c r="BH362" s="1667"/>
      <c r="BI362" s="99">
        <f t="shared" si="328"/>
        <v>4558.5450000000001</v>
      </c>
      <c r="BJ362" s="199">
        <v>2022</v>
      </c>
      <c r="BK362" s="199" t="s">
        <v>2324</v>
      </c>
      <c r="BL362" s="199" t="s">
        <v>2327</v>
      </c>
      <c r="BM362" s="3155">
        <f t="shared" si="329"/>
        <v>90.004234465696072</v>
      </c>
      <c r="BN362" s="3155">
        <f t="shared" si="330"/>
        <v>74.811980946923057</v>
      </c>
      <c r="BO362" s="199" t="s">
        <v>40</v>
      </c>
      <c r="BP362" s="3068"/>
      <c r="BQ362" s="3004">
        <f t="shared" si="339"/>
        <v>9458.1</v>
      </c>
      <c r="BR362" s="3004">
        <f t="shared" si="340"/>
        <v>3119.5550000000003</v>
      </c>
      <c r="BS362" s="3364"/>
      <c r="BT362" s="3004"/>
      <c r="BU362" s="3004"/>
      <c r="BV362" s="1370" t="s">
        <v>2498</v>
      </c>
      <c r="BW362" s="3004"/>
      <c r="BX362" s="2997">
        <f t="shared" si="341"/>
        <v>9458.1</v>
      </c>
      <c r="BY362" s="3230">
        <f t="shared" si="342"/>
        <v>3119.5550000000003</v>
      </c>
    </row>
    <row r="363" spans="1:81" s="270" customFormat="1" ht="39" customHeight="1">
      <c r="A363" s="3054">
        <v>8</v>
      </c>
      <c r="B363" s="3055" t="s">
        <v>1834</v>
      </c>
      <c r="C363" s="3052" t="s">
        <v>1504</v>
      </c>
      <c r="D363" s="3087" t="s">
        <v>1835</v>
      </c>
      <c r="E363" s="3490" t="s">
        <v>305</v>
      </c>
      <c r="F363" s="3509" t="s">
        <v>1836</v>
      </c>
      <c r="G363" s="3492">
        <v>19082</v>
      </c>
      <c r="H363" s="3492">
        <v>19082</v>
      </c>
      <c r="I363" s="3059"/>
      <c r="J363" s="1770"/>
      <c r="K363" s="98">
        <v>19082</v>
      </c>
      <c r="L363" s="98">
        <v>19082</v>
      </c>
      <c r="M363" s="98">
        <v>2661.9169999999999</v>
      </c>
      <c r="N363" s="98">
        <v>1508.5060000000001</v>
      </c>
      <c r="O363" s="98">
        <v>0</v>
      </c>
      <c r="P363" s="99">
        <v>0</v>
      </c>
      <c r="Q363" s="99"/>
      <c r="R363" s="99"/>
      <c r="S363" s="3067">
        <f t="shared" si="320"/>
        <v>3800</v>
      </c>
      <c r="T363" s="99">
        <v>3800</v>
      </c>
      <c r="U363" s="3059"/>
      <c r="V363" s="99"/>
      <c r="W363" s="99"/>
      <c r="X363" s="99"/>
      <c r="Y363" s="99">
        <f t="shared" si="293"/>
        <v>3800</v>
      </c>
      <c r="Z363" s="99">
        <f t="shared" si="321"/>
        <v>0</v>
      </c>
      <c r="AA363" s="99">
        <v>0</v>
      </c>
      <c r="AB363" s="3066"/>
      <c r="AC363" s="99"/>
      <c r="AD363" s="99">
        <f t="shared" si="322"/>
        <v>1339.5060000000001</v>
      </c>
      <c r="AE363" s="99">
        <v>1339.5060000000001</v>
      </c>
      <c r="AF363" s="3059"/>
      <c r="AG363" s="99"/>
      <c r="AH363" s="99">
        <f t="shared" si="323"/>
        <v>0</v>
      </c>
      <c r="AI363" s="99">
        <v>0</v>
      </c>
      <c r="AJ363" s="99"/>
      <c r="AK363" s="99"/>
      <c r="AL363" s="99">
        <f t="shared" si="324"/>
        <v>3800</v>
      </c>
      <c r="AM363" s="99">
        <v>3800</v>
      </c>
      <c r="AN363" s="99"/>
      <c r="AO363" s="99"/>
      <c r="AP363" s="3638">
        <f t="shared" si="325"/>
        <v>10210</v>
      </c>
      <c r="AQ363" s="3638">
        <v>10210</v>
      </c>
      <c r="AR363" s="1259"/>
      <c r="AS363" s="1259"/>
      <c r="AT363" s="1259">
        <f t="shared" si="326"/>
        <v>8872</v>
      </c>
      <c r="AU363" s="1259">
        <f t="shared" si="338"/>
        <v>8872</v>
      </c>
      <c r="AV363" s="3297"/>
      <c r="AW363" s="1259"/>
      <c r="AX363" s="1259"/>
      <c r="AY363" s="1259">
        <f t="shared" si="327"/>
        <v>8872</v>
      </c>
      <c r="AZ363" s="1259">
        <v>8872</v>
      </c>
      <c r="BA363" s="1259"/>
      <c r="BB363" s="1259"/>
      <c r="BC363" s="1259"/>
      <c r="BD363" s="1259"/>
      <c r="BE363" s="1259"/>
      <c r="BF363" s="1259"/>
      <c r="BG363" s="3669">
        <v>6963</v>
      </c>
      <c r="BH363" s="1667"/>
      <c r="BI363" s="99">
        <f t="shared" si="328"/>
        <v>6410</v>
      </c>
      <c r="BJ363" s="199">
        <v>2022</v>
      </c>
      <c r="BK363" s="199" t="s">
        <v>2324</v>
      </c>
      <c r="BL363" s="199" t="s">
        <v>2327</v>
      </c>
      <c r="BM363" s="3155">
        <f t="shared" si="329"/>
        <v>89.995807567340947</v>
      </c>
      <c r="BN363" s="3155">
        <f t="shared" si="330"/>
        <v>78.482867448151481</v>
      </c>
      <c r="BO363" s="199" t="s">
        <v>40</v>
      </c>
      <c r="BP363" s="3068"/>
      <c r="BQ363" s="3004">
        <f t="shared" si="339"/>
        <v>17173.8</v>
      </c>
      <c r="BR363" s="3004">
        <f t="shared" si="340"/>
        <v>6963.7999999999993</v>
      </c>
      <c r="BS363" s="3364"/>
      <c r="BT363" s="3004"/>
      <c r="BU363" s="3004"/>
      <c r="BV363" s="1370" t="s">
        <v>2498</v>
      </c>
      <c r="BW363" s="3004"/>
      <c r="BX363" s="2997">
        <f t="shared" si="341"/>
        <v>17173.8</v>
      </c>
      <c r="BY363" s="3230">
        <f t="shared" si="342"/>
        <v>6963.7999999999993</v>
      </c>
    </row>
    <row r="364" spans="1:81" s="270" customFormat="1" ht="39" customHeight="1">
      <c r="A364" s="3054">
        <v>9</v>
      </c>
      <c r="B364" s="3055" t="s">
        <v>1837</v>
      </c>
      <c r="C364" s="3052" t="s">
        <v>1558</v>
      </c>
      <c r="D364" s="3087" t="s">
        <v>1838</v>
      </c>
      <c r="E364" s="3490" t="s">
        <v>305</v>
      </c>
      <c r="F364" s="3509" t="s">
        <v>1839</v>
      </c>
      <c r="G364" s="3492">
        <v>12800</v>
      </c>
      <c r="H364" s="3492">
        <v>12800</v>
      </c>
      <c r="I364" s="3059"/>
      <c r="J364" s="1776"/>
      <c r="K364" s="98">
        <v>12800</v>
      </c>
      <c r="L364" s="98">
        <v>12800</v>
      </c>
      <c r="M364" s="98">
        <v>3708.6149999999998</v>
      </c>
      <c r="N364" s="98">
        <v>2772.6559999999999</v>
      </c>
      <c r="O364" s="98">
        <v>0</v>
      </c>
      <c r="P364" s="99">
        <v>0</v>
      </c>
      <c r="Q364" s="99"/>
      <c r="R364" s="99"/>
      <c r="S364" s="3067">
        <f t="shared" si="320"/>
        <v>2550</v>
      </c>
      <c r="T364" s="99">
        <v>2550</v>
      </c>
      <c r="U364" s="3059"/>
      <c r="V364" s="99"/>
      <c r="W364" s="99"/>
      <c r="X364" s="99"/>
      <c r="Y364" s="99">
        <f t="shared" si="293"/>
        <v>2550</v>
      </c>
      <c r="Z364" s="99">
        <f t="shared" si="321"/>
        <v>0</v>
      </c>
      <c r="AA364" s="99">
        <v>0</v>
      </c>
      <c r="AB364" s="3066"/>
      <c r="AC364" s="99"/>
      <c r="AD364" s="99">
        <f t="shared" si="322"/>
        <v>2550</v>
      </c>
      <c r="AE364" s="99">
        <v>2550</v>
      </c>
      <c r="AF364" s="3059"/>
      <c r="AG364" s="99"/>
      <c r="AH364" s="99">
        <f t="shared" si="323"/>
        <v>0</v>
      </c>
      <c r="AI364" s="99">
        <v>0</v>
      </c>
      <c r="AJ364" s="99"/>
      <c r="AK364" s="99"/>
      <c r="AL364" s="99">
        <f t="shared" si="324"/>
        <v>2550</v>
      </c>
      <c r="AM364" s="99">
        <v>2550</v>
      </c>
      <c r="AN364" s="99"/>
      <c r="AO364" s="99"/>
      <c r="AP364" s="3638">
        <f t="shared" si="325"/>
        <v>6848</v>
      </c>
      <c r="AQ364" s="3638">
        <v>6848</v>
      </c>
      <c r="AR364" s="1259"/>
      <c r="AS364" s="1259"/>
      <c r="AT364" s="1259">
        <f t="shared" si="326"/>
        <v>5952</v>
      </c>
      <c r="AU364" s="1259">
        <f t="shared" si="338"/>
        <v>5952</v>
      </c>
      <c r="AV364" s="3297"/>
      <c r="AW364" s="1259"/>
      <c r="AX364" s="1259"/>
      <c r="AY364" s="1259">
        <f t="shared" si="327"/>
        <v>5952</v>
      </c>
      <c r="AZ364" s="1259">
        <v>5952</v>
      </c>
      <c r="BA364" s="1259"/>
      <c r="BB364" s="1259"/>
      <c r="BC364" s="1259"/>
      <c r="BD364" s="1259"/>
      <c r="BE364" s="1259"/>
      <c r="BF364" s="1259"/>
      <c r="BG364" s="3669">
        <v>4672</v>
      </c>
      <c r="BH364" s="1667"/>
      <c r="BI364" s="99">
        <f t="shared" si="328"/>
        <v>4298</v>
      </c>
      <c r="BJ364" s="199">
        <v>2022</v>
      </c>
      <c r="BK364" s="199" t="s">
        <v>2324</v>
      </c>
      <c r="BL364" s="199" t="s">
        <v>2327</v>
      </c>
      <c r="BM364" s="3155">
        <f t="shared" si="329"/>
        <v>90</v>
      </c>
      <c r="BN364" s="3155">
        <f t="shared" si="330"/>
        <v>78.494623655913969</v>
      </c>
      <c r="BO364" s="199" t="s">
        <v>40</v>
      </c>
      <c r="BP364" s="3068"/>
      <c r="BQ364" s="3004">
        <f t="shared" si="339"/>
        <v>11520</v>
      </c>
      <c r="BR364" s="3004">
        <f t="shared" si="340"/>
        <v>4672</v>
      </c>
      <c r="BS364" s="3364"/>
      <c r="BT364" s="3004"/>
      <c r="BU364" s="3004"/>
      <c r="BV364" s="1370" t="s">
        <v>2498</v>
      </c>
      <c r="BW364" s="3004"/>
      <c r="BX364" s="2997">
        <f t="shared" si="341"/>
        <v>11520</v>
      </c>
      <c r="BY364" s="3230">
        <f t="shared" si="342"/>
        <v>4672</v>
      </c>
    </row>
    <row r="365" spans="1:81" s="270" customFormat="1" ht="39" customHeight="1">
      <c r="A365" s="3054">
        <v>10</v>
      </c>
      <c r="B365" s="3055" t="s">
        <v>1840</v>
      </c>
      <c r="C365" s="3052" t="s">
        <v>1504</v>
      </c>
      <c r="D365" s="3087" t="s">
        <v>1841</v>
      </c>
      <c r="E365" s="3490" t="s">
        <v>305</v>
      </c>
      <c r="F365" s="3509" t="s">
        <v>1842</v>
      </c>
      <c r="G365" s="3492">
        <v>5000</v>
      </c>
      <c r="H365" s="3492">
        <v>5000</v>
      </c>
      <c r="I365" s="3059"/>
      <c r="J365" s="1770"/>
      <c r="K365" s="98">
        <v>5000</v>
      </c>
      <c r="L365" s="98">
        <v>5000</v>
      </c>
      <c r="M365" s="98">
        <v>3375</v>
      </c>
      <c r="N365" s="98">
        <v>700</v>
      </c>
      <c r="O365" s="98">
        <v>0</v>
      </c>
      <c r="P365" s="99">
        <v>0</v>
      </c>
      <c r="Q365" s="99"/>
      <c r="R365" s="99"/>
      <c r="S365" s="3067">
        <f t="shared" si="320"/>
        <v>700</v>
      </c>
      <c r="T365" s="99">
        <v>700</v>
      </c>
      <c r="U365" s="3059"/>
      <c r="V365" s="99"/>
      <c r="W365" s="99"/>
      <c r="X365" s="99">
        <v>1221.9639999999999</v>
      </c>
      <c r="Y365" s="99">
        <f t="shared" si="293"/>
        <v>1921.9639999999999</v>
      </c>
      <c r="Z365" s="99">
        <f t="shared" si="321"/>
        <v>0</v>
      </c>
      <c r="AA365" s="99">
        <v>0</v>
      </c>
      <c r="AB365" s="3066"/>
      <c r="AC365" s="99"/>
      <c r="AD365" s="99">
        <f t="shared" si="322"/>
        <v>700</v>
      </c>
      <c r="AE365" s="99">
        <v>700</v>
      </c>
      <c r="AF365" s="3059"/>
      <c r="AG365" s="99"/>
      <c r="AH365" s="99">
        <f t="shared" si="323"/>
        <v>0</v>
      </c>
      <c r="AI365" s="99">
        <v>0</v>
      </c>
      <c r="AJ365" s="99"/>
      <c r="AK365" s="99"/>
      <c r="AL365" s="99">
        <f t="shared" si="324"/>
        <v>700</v>
      </c>
      <c r="AM365" s="99">
        <v>700</v>
      </c>
      <c r="AN365" s="99"/>
      <c r="AO365" s="99"/>
      <c r="AP365" s="3638">
        <f t="shared" si="325"/>
        <v>4596.9639999999999</v>
      </c>
      <c r="AQ365" s="3638">
        <f>3375+X365</f>
        <v>4596.9639999999999</v>
      </c>
      <c r="AR365" s="1259"/>
      <c r="AS365" s="1259"/>
      <c r="AT365" s="1259">
        <f t="shared" si="326"/>
        <v>403.03600000000006</v>
      </c>
      <c r="AU365" s="1259">
        <f t="shared" si="338"/>
        <v>403.03600000000006</v>
      </c>
      <c r="AV365" s="3297"/>
      <c r="AW365" s="1259"/>
      <c r="AX365" s="1259"/>
      <c r="AY365" s="1259">
        <v>403.03600000000006</v>
      </c>
      <c r="AZ365" s="1259">
        <v>403.03600000000006</v>
      </c>
      <c r="BA365" s="1259"/>
      <c r="BB365" s="1259"/>
      <c r="BC365" s="1259"/>
      <c r="BD365" s="1259"/>
      <c r="BE365" s="1259"/>
      <c r="BF365" s="1259"/>
      <c r="BG365" s="3669">
        <v>403</v>
      </c>
      <c r="BH365" s="1667"/>
      <c r="BI365" s="99">
        <f t="shared" si="328"/>
        <v>3896.9639999999999</v>
      </c>
      <c r="BJ365" s="199">
        <v>2022</v>
      </c>
      <c r="BK365" s="199" t="s">
        <v>2324</v>
      </c>
      <c r="BL365" s="199" t="s">
        <v>2327</v>
      </c>
      <c r="BM365" s="3155">
        <f t="shared" si="329"/>
        <v>99.999279999999999</v>
      </c>
      <c r="BN365" s="3155">
        <f t="shared" si="330"/>
        <v>99.991067795432656</v>
      </c>
      <c r="BO365" s="199" t="s">
        <v>40</v>
      </c>
      <c r="BP365" s="3068"/>
      <c r="BQ365" s="3004">
        <f t="shared" si="339"/>
        <v>4500</v>
      </c>
      <c r="BR365" s="3004">
        <f>BQ365-AQ365</f>
        <v>-96.963999999999942</v>
      </c>
      <c r="BS365" s="3364"/>
      <c r="BT365" s="3004"/>
      <c r="BU365" s="3004"/>
      <c r="BV365" s="1370" t="s">
        <v>2498</v>
      </c>
      <c r="BW365" s="3004"/>
      <c r="BX365" s="2997">
        <f t="shared" si="341"/>
        <v>4500</v>
      </c>
      <c r="BY365" s="3230">
        <f t="shared" si="342"/>
        <v>-96.963999999999942</v>
      </c>
    </row>
    <row r="366" spans="1:81" s="270" customFormat="1" ht="54.75" customHeight="1">
      <c r="A366" s="3054">
        <v>11</v>
      </c>
      <c r="B366" s="3055" t="s">
        <v>1843</v>
      </c>
      <c r="C366" s="3052" t="s">
        <v>1604</v>
      </c>
      <c r="D366" s="3087" t="s">
        <v>1844</v>
      </c>
      <c r="E366" s="3490" t="s">
        <v>305</v>
      </c>
      <c r="F366" s="3509" t="s">
        <v>1845</v>
      </c>
      <c r="G366" s="3492">
        <v>2577</v>
      </c>
      <c r="H366" s="3492">
        <v>2577</v>
      </c>
      <c r="I366" s="3059"/>
      <c r="J366" s="1770"/>
      <c r="K366" s="98">
        <v>2577</v>
      </c>
      <c r="L366" s="98">
        <v>2577</v>
      </c>
      <c r="M366" s="98">
        <v>1023.832</v>
      </c>
      <c r="N366" s="98">
        <v>767.83199999999999</v>
      </c>
      <c r="O366" s="98">
        <v>0</v>
      </c>
      <c r="P366" s="99">
        <v>0</v>
      </c>
      <c r="Q366" s="99"/>
      <c r="R366" s="99"/>
      <c r="S366" s="3067">
        <f t="shared" si="320"/>
        <v>520</v>
      </c>
      <c r="T366" s="99">
        <v>520</v>
      </c>
      <c r="U366" s="3059"/>
      <c r="V366" s="99"/>
      <c r="W366" s="99"/>
      <c r="X366" s="99">
        <v>500</v>
      </c>
      <c r="Y366" s="99">
        <f t="shared" si="293"/>
        <v>1020</v>
      </c>
      <c r="Z366" s="99">
        <f t="shared" si="321"/>
        <v>0</v>
      </c>
      <c r="AA366" s="99">
        <v>0</v>
      </c>
      <c r="AB366" s="3066"/>
      <c r="AC366" s="99"/>
      <c r="AD366" s="99">
        <f t="shared" si="322"/>
        <v>520</v>
      </c>
      <c r="AE366" s="99">
        <v>520</v>
      </c>
      <c r="AF366" s="3059"/>
      <c r="AG366" s="99"/>
      <c r="AH366" s="99">
        <f t="shared" si="323"/>
        <v>0</v>
      </c>
      <c r="AI366" s="99">
        <v>0</v>
      </c>
      <c r="AJ366" s="99"/>
      <c r="AK366" s="99"/>
      <c r="AL366" s="99">
        <f t="shared" si="324"/>
        <v>520</v>
      </c>
      <c r="AM366" s="99">
        <v>520</v>
      </c>
      <c r="AN366" s="99"/>
      <c r="AO366" s="99"/>
      <c r="AP366" s="3638">
        <f t="shared" si="325"/>
        <v>1860</v>
      </c>
      <c r="AQ366" s="3638">
        <f>1360+X366</f>
        <v>1860</v>
      </c>
      <c r="AR366" s="1259"/>
      <c r="AS366" s="1259"/>
      <c r="AT366" s="1259">
        <f t="shared" si="326"/>
        <v>717</v>
      </c>
      <c r="AU366" s="1259">
        <f t="shared" si="338"/>
        <v>717</v>
      </c>
      <c r="AV366" s="3297"/>
      <c r="AW366" s="1259"/>
      <c r="AX366" s="1259"/>
      <c r="AY366" s="1259">
        <v>717</v>
      </c>
      <c r="AZ366" s="1259">
        <v>717</v>
      </c>
      <c r="BA366" s="1259"/>
      <c r="BB366" s="1259"/>
      <c r="BC366" s="1259"/>
      <c r="BD366" s="1259"/>
      <c r="BE366" s="1259"/>
      <c r="BF366" s="1259"/>
      <c r="BG366" s="3669">
        <v>717</v>
      </c>
      <c r="BH366" s="1667"/>
      <c r="BI366" s="99">
        <f t="shared" si="328"/>
        <v>1340</v>
      </c>
      <c r="BJ366" s="199">
        <v>2022</v>
      </c>
      <c r="BK366" s="199" t="s">
        <v>2324</v>
      </c>
      <c r="BL366" s="199" t="s">
        <v>2327</v>
      </c>
      <c r="BM366" s="3155">
        <f t="shared" si="329"/>
        <v>100</v>
      </c>
      <c r="BN366" s="3155">
        <f t="shared" si="330"/>
        <v>100</v>
      </c>
      <c r="BO366" s="199" t="s">
        <v>40</v>
      </c>
      <c r="BP366" s="3068"/>
      <c r="BQ366" s="3004">
        <f t="shared" si="339"/>
        <v>2319.3000000000002</v>
      </c>
      <c r="BR366" s="3004">
        <f t="shared" si="340"/>
        <v>459.30000000000018</v>
      </c>
      <c r="BS366" s="3364"/>
      <c r="BT366" s="3004"/>
      <c r="BU366" s="3004"/>
      <c r="BV366" s="1370" t="s">
        <v>2498</v>
      </c>
      <c r="BW366" s="3004"/>
      <c r="BX366" s="2997">
        <f t="shared" si="341"/>
        <v>2319.3000000000002</v>
      </c>
      <c r="BY366" s="3230">
        <f t="shared" si="342"/>
        <v>459.30000000000018</v>
      </c>
    </row>
    <row r="367" spans="1:81" s="1627" customFormat="1" ht="33.75" customHeight="1">
      <c r="A367" s="2210" t="s">
        <v>74</v>
      </c>
      <c r="B367" s="3063" t="s">
        <v>2420</v>
      </c>
      <c r="C367" s="2100"/>
      <c r="D367" s="2101"/>
      <c r="E367" s="3493"/>
      <c r="F367" s="3526"/>
      <c r="G367" s="3495">
        <f>SUM(G368:G383)</f>
        <v>100250</v>
      </c>
      <c r="H367" s="3495">
        <f t="shared" ref="H367:BF367" si="343">SUM(H368:H383)</f>
        <v>100250</v>
      </c>
      <c r="I367" s="3495">
        <f t="shared" si="343"/>
        <v>0</v>
      </c>
      <c r="J367" s="3495">
        <f t="shared" si="343"/>
        <v>0</v>
      </c>
      <c r="K367" s="3495">
        <f t="shared" si="343"/>
        <v>100250</v>
      </c>
      <c r="L367" s="3495">
        <f t="shared" si="343"/>
        <v>100250</v>
      </c>
      <c r="M367" s="3495">
        <f t="shared" si="343"/>
        <v>0</v>
      </c>
      <c r="N367" s="3495">
        <f t="shared" si="343"/>
        <v>0</v>
      </c>
      <c r="O367" s="3495">
        <f t="shared" si="343"/>
        <v>0</v>
      </c>
      <c r="P367" s="3495">
        <f t="shared" si="343"/>
        <v>0</v>
      </c>
      <c r="Q367" s="3495">
        <f t="shared" si="343"/>
        <v>0</v>
      </c>
      <c r="R367" s="3495">
        <f t="shared" si="343"/>
        <v>0</v>
      </c>
      <c r="S367" s="3495">
        <f t="shared" si="343"/>
        <v>29870</v>
      </c>
      <c r="T367" s="3495">
        <f t="shared" si="343"/>
        <v>29870</v>
      </c>
      <c r="U367" s="3495">
        <f t="shared" si="343"/>
        <v>0</v>
      </c>
      <c r="V367" s="3495">
        <f t="shared" si="343"/>
        <v>0</v>
      </c>
      <c r="W367" s="3495">
        <f t="shared" si="343"/>
        <v>530</v>
      </c>
      <c r="X367" s="3495">
        <f t="shared" si="343"/>
        <v>530</v>
      </c>
      <c r="Y367" s="3495">
        <f t="shared" si="343"/>
        <v>29870</v>
      </c>
      <c r="Z367" s="3495">
        <f t="shared" si="343"/>
        <v>0</v>
      </c>
      <c r="AA367" s="3495">
        <f t="shared" si="343"/>
        <v>0</v>
      </c>
      <c r="AB367" s="3495">
        <f t="shared" si="343"/>
        <v>0</v>
      </c>
      <c r="AC367" s="3495">
        <f t="shared" si="343"/>
        <v>0</v>
      </c>
      <c r="AD367" s="3495">
        <f t="shared" si="343"/>
        <v>0</v>
      </c>
      <c r="AE367" s="3495">
        <f t="shared" si="343"/>
        <v>0</v>
      </c>
      <c r="AF367" s="3495">
        <f t="shared" si="343"/>
        <v>0</v>
      </c>
      <c r="AG367" s="3495">
        <f t="shared" si="343"/>
        <v>0</v>
      </c>
      <c r="AH367" s="3495">
        <f t="shared" si="343"/>
        <v>0</v>
      </c>
      <c r="AI367" s="3495">
        <f t="shared" si="343"/>
        <v>0</v>
      </c>
      <c r="AJ367" s="3495">
        <f t="shared" si="343"/>
        <v>0</v>
      </c>
      <c r="AK367" s="3495">
        <f t="shared" si="343"/>
        <v>0</v>
      </c>
      <c r="AL367" s="3495">
        <f t="shared" si="343"/>
        <v>29870</v>
      </c>
      <c r="AM367" s="3495">
        <f t="shared" si="343"/>
        <v>29870</v>
      </c>
      <c r="AN367" s="3495">
        <f t="shared" si="343"/>
        <v>0</v>
      </c>
      <c r="AO367" s="3495">
        <f t="shared" si="343"/>
        <v>0</v>
      </c>
      <c r="AP367" s="3495">
        <f t="shared" si="343"/>
        <v>29870</v>
      </c>
      <c r="AQ367" s="3495">
        <f t="shared" si="343"/>
        <v>29870</v>
      </c>
      <c r="AR367" s="3495">
        <f t="shared" si="343"/>
        <v>0</v>
      </c>
      <c r="AS367" s="3495">
        <f t="shared" si="343"/>
        <v>0</v>
      </c>
      <c r="AT367" s="3495">
        <f t="shared" si="343"/>
        <v>70380</v>
      </c>
      <c r="AU367" s="3495">
        <f t="shared" si="343"/>
        <v>70380</v>
      </c>
      <c r="AV367" s="3495">
        <f t="shared" si="343"/>
        <v>0</v>
      </c>
      <c r="AW367" s="3495">
        <f t="shared" si="343"/>
        <v>0</v>
      </c>
      <c r="AX367" s="3495">
        <f t="shared" si="343"/>
        <v>0</v>
      </c>
      <c r="AY367" s="3495">
        <f t="shared" si="343"/>
        <v>35945</v>
      </c>
      <c r="AZ367" s="3495">
        <f t="shared" si="343"/>
        <v>35945</v>
      </c>
      <c r="BA367" s="3495">
        <f t="shared" si="343"/>
        <v>0</v>
      </c>
      <c r="BB367" s="3495">
        <f t="shared" si="343"/>
        <v>0</v>
      </c>
      <c r="BC367" s="3495">
        <f t="shared" si="343"/>
        <v>0</v>
      </c>
      <c r="BD367" s="3495">
        <f t="shared" si="343"/>
        <v>0</v>
      </c>
      <c r="BE367" s="3495">
        <f t="shared" si="343"/>
        <v>0</v>
      </c>
      <c r="BF367" s="3495">
        <f t="shared" si="343"/>
        <v>0</v>
      </c>
      <c r="BG367" s="3495">
        <f>SUM(BG368:BG383)</f>
        <v>10940</v>
      </c>
      <c r="BH367" s="1655"/>
      <c r="BI367" s="3028"/>
      <c r="BJ367" s="2095"/>
      <c r="BK367" s="2095"/>
      <c r="BL367" s="2095"/>
      <c r="BM367" s="1785">
        <f t="shared" si="329"/>
        <v>40.708229426433917</v>
      </c>
      <c r="BN367" s="1785">
        <f t="shared" si="330"/>
        <v>15.544188689968742</v>
      </c>
      <c r="BO367" s="2095"/>
      <c r="BP367" s="2104"/>
      <c r="BQ367" s="2929"/>
      <c r="BR367" s="2929"/>
      <c r="BS367" s="3368"/>
      <c r="BT367" s="2929"/>
      <c r="BU367" s="2929"/>
      <c r="BV367" s="1370" t="s">
        <v>2498</v>
      </c>
      <c r="BW367" s="2929"/>
      <c r="BX367" s="1791">
        <v>11698</v>
      </c>
      <c r="BY367" s="1728">
        <f>(BX367+AQ367)/H367</f>
        <v>0.414643391521197</v>
      </c>
    </row>
    <row r="368" spans="1:81" s="541" customFormat="1" ht="43.5" customHeight="1">
      <c r="A368" s="3054">
        <v>1</v>
      </c>
      <c r="B368" s="3055" t="s">
        <v>1865</v>
      </c>
      <c r="C368" s="3052" t="s">
        <v>1528</v>
      </c>
      <c r="D368" s="3087" t="s">
        <v>1857</v>
      </c>
      <c r="E368" s="3490" t="s">
        <v>206</v>
      </c>
      <c r="F368" s="3509" t="s">
        <v>1866</v>
      </c>
      <c r="G368" s="3492">
        <v>1500</v>
      </c>
      <c r="H368" s="3492">
        <v>1500</v>
      </c>
      <c r="I368" s="3059"/>
      <c r="J368" s="1770"/>
      <c r="K368" s="98">
        <v>1500</v>
      </c>
      <c r="L368" s="98">
        <v>1500</v>
      </c>
      <c r="M368" s="98"/>
      <c r="N368" s="98"/>
      <c r="O368" s="98"/>
      <c r="P368" s="99"/>
      <c r="Q368" s="99"/>
      <c r="R368" s="99"/>
      <c r="S368" s="3067">
        <f>SUM(T368:V368)</f>
        <v>1050</v>
      </c>
      <c r="T368" s="99">
        <v>1050</v>
      </c>
      <c r="U368" s="3059"/>
      <c r="V368" s="99"/>
      <c r="W368" s="99">
        <v>530</v>
      </c>
      <c r="X368" s="99"/>
      <c r="Y368" s="99">
        <f>T368-W368+X368</f>
        <v>520</v>
      </c>
      <c r="Z368" s="99">
        <f>SUM(AA368:AC368)</f>
        <v>0</v>
      </c>
      <c r="AA368" s="99">
        <v>0</v>
      </c>
      <c r="AB368" s="3066"/>
      <c r="AC368" s="99"/>
      <c r="AD368" s="99">
        <f>SUM(AE368:AG368)</f>
        <v>0</v>
      </c>
      <c r="AE368" s="99"/>
      <c r="AF368" s="99"/>
      <c r="AG368" s="99"/>
      <c r="AH368" s="99">
        <f>SUM(AI368:AK368)</f>
        <v>0</v>
      </c>
      <c r="AI368" s="99">
        <v>0</v>
      </c>
      <c r="AJ368" s="99"/>
      <c r="AK368" s="99"/>
      <c r="AL368" s="99">
        <f>SUM(AM368:AO368)</f>
        <v>1050</v>
      </c>
      <c r="AM368" s="99">
        <v>1050</v>
      </c>
      <c r="AN368" s="99"/>
      <c r="AO368" s="99"/>
      <c r="AP368" s="3638">
        <f>SUM(AQ368:AS368)</f>
        <v>520</v>
      </c>
      <c r="AQ368" s="3638">
        <f>1050-W368</f>
        <v>520</v>
      </c>
      <c r="AR368" s="99"/>
      <c r="AS368" s="99"/>
      <c r="AT368" s="99">
        <f>SUM(AU368:AW368)</f>
        <v>980</v>
      </c>
      <c r="AU368" s="99">
        <f>H368-AQ368</f>
        <v>980</v>
      </c>
      <c r="AV368" s="3059"/>
      <c r="AW368" s="99"/>
      <c r="AX368" s="99"/>
      <c r="AY368" s="99">
        <v>980</v>
      </c>
      <c r="AZ368" s="99">
        <v>980</v>
      </c>
      <c r="BA368" s="99"/>
      <c r="BB368" s="99"/>
      <c r="BC368" s="99"/>
      <c r="BD368" s="99"/>
      <c r="BE368" s="99"/>
      <c r="BF368" s="99"/>
      <c r="BG368" s="3679">
        <v>100</v>
      </c>
      <c r="BH368" s="99"/>
      <c r="BI368" s="99">
        <f>AP368-S368</f>
        <v>-530</v>
      </c>
      <c r="BJ368" s="199">
        <v>2023</v>
      </c>
      <c r="BK368" s="199" t="s">
        <v>2322</v>
      </c>
      <c r="BL368" s="199" t="s">
        <v>2327</v>
      </c>
      <c r="BM368" s="3155">
        <f>(BG368+AQ368)/H368*100</f>
        <v>41.333333333333336</v>
      </c>
      <c r="BN368" s="3155">
        <f>BG368/AU368*100</f>
        <v>10.204081632653061</v>
      </c>
      <c r="BO368" s="199" t="s">
        <v>62</v>
      </c>
      <c r="BP368" s="3068"/>
      <c r="BQ368" s="3004"/>
      <c r="BR368" s="3004"/>
      <c r="BS368" s="3364"/>
      <c r="BT368" s="3004"/>
      <c r="BU368" s="3004"/>
      <c r="BV368" s="1370" t="s">
        <v>2498</v>
      </c>
      <c r="BW368" s="3004"/>
      <c r="BX368" s="2997">
        <f>H368*0.9</f>
        <v>1350</v>
      </c>
      <c r="BY368" s="73">
        <f>BX368-AQ368</f>
        <v>830</v>
      </c>
    </row>
    <row r="369" spans="1:81" s="2443" customFormat="1" ht="36" customHeight="1">
      <c r="A369" s="3054">
        <v>2</v>
      </c>
      <c r="B369" s="3055" t="s">
        <v>1846</v>
      </c>
      <c r="C369" s="3052" t="s">
        <v>1512</v>
      </c>
      <c r="D369" s="3087" t="s">
        <v>1847</v>
      </c>
      <c r="E369" s="3490" t="s">
        <v>206</v>
      </c>
      <c r="F369" s="3509" t="s">
        <v>1848</v>
      </c>
      <c r="G369" s="3492">
        <v>7000</v>
      </c>
      <c r="H369" s="3492">
        <v>7000</v>
      </c>
      <c r="I369" s="3059"/>
      <c r="J369" s="1770"/>
      <c r="K369" s="98">
        <v>7000</v>
      </c>
      <c r="L369" s="98">
        <v>7000</v>
      </c>
      <c r="M369" s="98"/>
      <c r="N369" s="98"/>
      <c r="O369" s="98"/>
      <c r="P369" s="99"/>
      <c r="Q369" s="99"/>
      <c r="R369" s="99"/>
      <c r="S369" s="3067">
        <f t="shared" si="320"/>
        <v>2400</v>
      </c>
      <c r="T369" s="99">
        <v>2400</v>
      </c>
      <c r="U369" s="3059"/>
      <c r="V369" s="99"/>
      <c r="W369" s="99"/>
      <c r="X369" s="99"/>
      <c r="Y369" s="99">
        <f t="shared" si="293"/>
        <v>2400</v>
      </c>
      <c r="Z369" s="99">
        <f t="shared" si="321"/>
        <v>0</v>
      </c>
      <c r="AA369" s="99">
        <v>0</v>
      </c>
      <c r="AB369" s="3066"/>
      <c r="AC369" s="99"/>
      <c r="AD369" s="99">
        <f t="shared" si="322"/>
        <v>0</v>
      </c>
      <c r="AE369" s="99"/>
      <c r="AF369" s="99"/>
      <c r="AG369" s="99"/>
      <c r="AH369" s="99">
        <f t="shared" si="323"/>
        <v>0</v>
      </c>
      <c r="AI369" s="99">
        <v>0</v>
      </c>
      <c r="AJ369" s="99"/>
      <c r="AK369" s="99"/>
      <c r="AL369" s="99">
        <f t="shared" si="324"/>
        <v>2400</v>
      </c>
      <c r="AM369" s="99">
        <v>2400</v>
      </c>
      <c r="AN369" s="99"/>
      <c r="AO369" s="99"/>
      <c r="AP369" s="3638">
        <f t="shared" si="325"/>
        <v>2400</v>
      </c>
      <c r="AQ369" s="3638">
        <v>2400</v>
      </c>
      <c r="AR369" s="1259"/>
      <c r="AS369" s="1259"/>
      <c r="AT369" s="1259">
        <f t="shared" si="326"/>
        <v>4600</v>
      </c>
      <c r="AU369" s="1259">
        <f t="shared" si="338"/>
        <v>4600</v>
      </c>
      <c r="AV369" s="3297"/>
      <c r="AW369" s="1259"/>
      <c r="AX369" s="1259"/>
      <c r="AY369" s="1259">
        <f t="shared" si="327"/>
        <v>2300</v>
      </c>
      <c r="AZ369" s="1259">
        <v>2300</v>
      </c>
      <c r="BA369" s="1259"/>
      <c r="BB369" s="1259"/>
      <c r="BC369" s="1259"/>
      <c r="BD369" s="1259"/>
      <c r="BE369" s="1259"/>
      <c r="BF369" s="1259"/>
      <c r="BG369" s="3679">
        <v>460</v>
      </c>
      <c r="BH369" s="99"/>
      <c r="BI369" s="99">
        <f t="shared" si="328"/>
        <v>0</v>
      </c>
      <c r="BJ369" s="199">
        <v>2023</v>
      </c>
      <c r="BK369" s="199" t="s">
        <v>2322</v>
      </c>
      <c r="BL369" s="199" t="s">
        <v>2327</v>
      </c>
      <c r="BM369" s="3155">
        <f t="shared" si="329"/>
        <v>40.857142857142861</v>
      </c>
      <c r="BN369" s="3155">
        <f t="shared" si="330"/>
        <v>10</v>
      </c>
      <c r="BO369" s="199" t="s">
        <v>40</v>
      </c>
      <c r="BP369" s="3068"/>
      <c r="BQ369" s="3004"/>
      <c r="BR369" s="3004"/>
      <c r="BS369" s="3364"/>
      <c r="BT369" s="3004"/>
      <c r="BU369" s="3004"/>
      <c r="BV369" s="1370" t="s">
        <v>2498</v>
      </c>
      <c r="BW369" s="3004"/>
      <c r="BX369" s="2997">
        <f>H369*0.41</f>
        <v>2870</v>
      </c>
      <c r="BY369" s="73">
        <f>BX369-AQ369</f>
        <v>470</v>
      </c>
      <c r="BZ369" s="541"/>
      <c r="CA369" s="541"/>
      <c r="CB369" s="541"/>
      <c r="CC369" s="541"/>
    </row>
    <row r="370" spans="1:81" s="2443" customFormat="1" ht="36" customHeight="1">
      <c r="A370" s="3054">
        <v>3</v>
      </c>
      <c r="B370" s="3055" t="s">
        <v>1849</v>
      </c>
      <c r="C370" s="3052" t="s">
        <v>1850</v>
      </c>
      <c r="D370" s="3087" t="s">
        <v>1851</v>
      </c>
      <c r="E370" s="3490" t="s">
        <v>206</v>
      </c>
      <c r="F370" s="3509" t="s">
        <v>1852</v>
      </c>
      <c r="G370" s="3492">
        <v>8000</v>
      </c>
      <c r="H370" s="3492">
        <v>8000</v>
      </c>
      <c r="I370" s="3059"/>
      <c r="J370" s="1770"/>
      <c r="K370" s="98">
        <v>8000</v>
      </c>
      <c r="L370" s="98">
        <v>8000</v>
      </c>
      <c r="M370" s="98"/>
      <c r="N370" s="98"/>
      <c r="O370" s="98"/>
      <c r="P370" s="99"/>
      <c r="Q370" s="99"/>
      <c r="R370" s="99"/>
      <c r="S370" s="3067">
        <f t="shared" si="320"/>
        <v>2400</v>
      </c>
      <c r="T370" s="99">
        <v>2400</v>
      </c>
      <c r="U370" s="3059"/>
      <c r="V370" s="99"/>
      <c r="W370" s="99"/>
      <c r="X370" s="99"/>
      <c r="Y370" s="99">
        <f t="shared" si="293"/>
        <v>2400</v>
      </c>
      <c r="Z370" s="99">
        <f t="shared" si="321"/>
        <v>0</v>
      </c>
      <c r="AA370" s="99">
        <v>0</v>
      </c>
      <c r="AB370" s="3066"/>
      <c r="AC370" s="99"/>
      <c r="AD370" s="99">
        <f t="shared" si="322"/>
        <v>0</v>
      </c>
      <c r="AE370" s="99"/>
      <c r="AF370" s="99"/>
      <c r="AG370" s="99"/>
      <c r="AH370" s="99">
        <f t="shared" si="323"/>
        <v>0</v>
      </c>
      <c r="AI370" s="99">
        <v>0</v>
      </c>
      <c r="AJ370" s="99"/>
      <c r="AK370" s="99"/>
      <c r="AL370" s="99">
        <f t="shared" si="324"/>
        <v>2400</v>
      </c>
      <c r="AM370" s="99">
        <v>2400</v>
      </c>
      <c r="AN370" s="99"/>
      <c r="AO370" s="99"/>
      <c r="AP370" s="3638">
        <f t="shared" si="325"/>
        <v>2400</v>
      </c>
      <c r="AQ370" s="3638">
        <v>2400</v>
      </c>
      <c r="AR370" s="1259"/>
      <c r="AS370" s="1259"/>
      <c r="AT370" s="1259">
        <f t="shared" si="326"/>
        <v>5600</v>
      </c>
      <c r="AU370" s="1259">
        <f t="shared" si="338"/>
        <v>5600</v>
      </c>
      <c r="AV370" s="3297"/>
      <c r="AW370" s="1259"/>
      <c r="AX370" s="1259"/>
      <c r="AY370" s="1259">
        <f t="shared" si="327"/>
        <v>2800</v>
      </c>
      <c r="AZ370" s="1259">
        <v>2800</v>
      </c>
      <c r="BA370" s="1259"/>
      <c r="BB370" s="1259"/>
      <c r="BC370" s="1259"/>
      <c r="BD370" s="1259"/>
      <c r="BE370" s="1259"/>
      <c r="BF370" s="1259"/>
      <c r="BG370" s="3679">
        <v>860</v>
      </c>
      <c r="BH370" s="99"/>
      <c r="BI370" s="99">
        <f t="shared" si="328"/>
        <v>0</v>
      </c>
      <c r="BJ370" s="199">
        <v>2023</v>
      </c>
      <c r="BK370" s="199" t="s">
        <v>2322</v>
      </c>
      <c r="BL370" s="199" t="s">
        <v>2327</v>
      </c>
      <c r="BM370" s="3155">
        <f t="shared" si="329"/>
        <v>40.75</v>
      </c>
      <c r="BN370" s="3155">
        <f t="shared" si="330"/>
        <v>15.357142857142858</v>
      </c>
      <c r="BO370" s="199" t="s">
        <v>40</v>
      </c>
      <c r="BP370" s="3068"/>
      <c r="BQ370" s="3004"/>
      <c r="BR370" s="3004"/>
      <c r="BS370" s="3364"/>
      <c r="BT370" s="3004"/>
      <c r="BU370" s="3004"/>
      <c r="BV370" s="1370" t="s">
        <v>2498</v>
      </c>
      <c r="BW370" s="3004"/>
      <c r="BX370" s="2997">
        <f t="shared" ref="BX370:BX383" si="344">H370*0.41</f>
        <v>3280</v>
      </c>
      <c r="BY370" s="73">
        <f t="shared" ref="BY370:BY383" si="345">BX370-AQ370</f>
        <v>880</v>
      </c>
      <c r="BZ370" s="541"/>
      <c r="CA370" s="541"/>
      <c r="CB370" s="541"/>
      <c r="CC370" s="541"/>
    </row>
    <row r="371" spans="1:81" s="2443" customFormat="1" ht="36" customHeight="1">
      <c r="A371" s="3054">
        <v>4</v>
      </c>
      <c r="B371" s="3055" t="s">
        <v>1853</v>
      </c>
      <c r="C371" s="3052" t="s">
        <v>1512</v>
      </c>
      <c r="D371" s="3087" t="s">
        <v>1854</v>
      </c>
      <c r="E371" s="3490" t="s">
        <v>206</v>
      </c>
      <c r="F371" s="3509" t="s">
        <v>1855</v>
      </c>
      <c r="G371" s="3492">
        <v>5000</v>
      </c>
      <c r="H371" s="3492">
        <v>5000</v>
      </c>
      <c r="I371" s="3059"/>
      <c r="J371" s="1770"/>
      <c r="K371" s="98">
        <v>5000</v>
      </c>
      <c r="L371" s="98">
        <v>5000</v>
      </c>
      <c r="M371" s="98"/>
      <c r="N371" s="98"/>
      <c r="O371" s="98"/>
      <c r="P371" s="99"/>
      <c r="Q371" s="99"/>
      <c r="R371" s="99"/>
      <c r="S371" s="3067">
        <f t="shared" si="320"/>
        <v>1500</v>
      </c>
      <c r="T371" s="99">
        <v>1500</v>
      </c>
      <c r="U371" s="3059"/>
      <c r="V371" s="99"/>
      <c r="W371" s="99"/>
      <c r="X371" s="99"/>
      <c r="Y371" s="99">
        <f t="shared" si="293"/>
        <v>1500</v>
      </c>
      <c r="Z371" s="99">
        <f t="shared" si="321"/>
        <v>0</v>
      </c>
      <c r="AA371" s="99">
        <v>0</v>
      </c>
      <c r="AB371" s="3066"/>
      <c r="AC371" s="99"/>
      <c r="AD371" s="99">
        <f t="shared" si="322"/>
        <v>0</v>
      </c>
      <c r="AE371" s="99"/>
      <c r="AF371" s="99"/>
      <c r="AG371" s="99"/>
      <c r="AH371" s="99">
        <f t="shared" si="323"/>
        <v>0</v>
      </c>
      <c r="AI371" s="99">
        <v>0</v>
      </c>
      <c r="AJ371" s="99"/>
      <c r="AK371" s="99"/>
      <c r="AL371" s="99">
        <f t="shared" si="324"/>
        <v>1500</v>
      </c>
      <c r="AM371" s="99">
        <v>1500</v>
      </c>
      <c r="AN371" s="99"/>
      <c r="AO371" s="99"/>
      <c r="AP371" s="3638">
        <f t="shared" si="325"/>
        <v>1500</v>
      </c>
      <c r="AQ371" s="3638">
        <v>1500</v>
      </c>
      <c r="AR371" s="1259"/>
      <c r="AS371" s="1259"/>
      <c r="AT371" s="1259">
        <f t="shared" si="326"/>
        <v>3500</v>
      </c>
      <c r="AU371" s="1259">
        <f t="shared" si="338"/>
        <v>3500</v>
      </c>
      <c r="AV371" s="3297"/>
      <c r="AW371" s="1259"/>
      <c r="AX371" s="1259"/>
      <c r="AY371" s="1259">
        <f t="shared" si="327"/>
        <v>1750</v>
      </c>
      <c r="AZ371" s="1259">
        <v>1750</v>
      </c>
      <c r="BA371" s="1259"/>
      <c r="BB371" s="1259"/>
      <c r="BC371" s="1259"/>
      <c r="BD371" s="1259"/>
      <c r="BE371" s="1259"/>
      <c r="BF371" s="1259"/>
      <c r="BG371" s="3679">
        <v>550</v>
      </c>
      <c r="BH371" s="99"/>
      <c r="BI371" s="99">
        <f t="shared" si="328"/>
        <v>0</v>
      </c>
      <c r="BJ371" s="199">
        <v>2023</v>
      </c>
      <c r="BK371" s="199" t="s">
        <v>2322</v>
      </c>
      <c r="BL371" s="199" t="s">
        <v>2327</v>
      </c>
      <c r="BM371" s="3155">
        <f t="shared" si="329"/>
        <v>41</v>
      </c>
      <c r="BN371" s="3155">
        <f t="shared" si="330"/>
        <v>15.714285714285714</v>
      </c>
      <c r="BO371" s="199" t="s">
        <v>40</v>
      </c>
      <c r="BP371" s="3068"/>
      <c r="BQ371" s="3004"/>
      <c r="BR371" s="3004"/>
      <c r="BS371" s="3364"/>
      <c r="BT371" s="3004"/>
      <c r="BU371" s="3004"/>
      <c r="BV371" s="1370" t="s">
        <v>2498</v>
      </c>
      <c r="BW371" s="3004"/>
      <c r="BX371" s="2997">
        <f t="shared" si="344"/>
        <v>2050</v>
      </c>
      <c r="BY371" s="73">
        <f t="shared" si="345"/>
        <v>550</v>
      </c>
      <c r="BZ371" s="541"/>
      <c r="CA371" s="541"/>
      <c r="CB371" s="541"/>
      <c r="CC371" s="541"/>
    </row>
    <row r="372" spans="1:81" s="2443" customFormat="1" ht="36" customHeight="1">
      <c r="A372" s="3054">
        <v>5</v>
      </c>
      <c r="B372" s="3055" t="s">
        <v>1856</v>
      </c>
      <c r="C372" s="3052" t="s">
        <v>1850</v>
      </c>
      <c r="D372" s="3087" t="s">
        <v>1857</v>
      </c>
      <c r="E372" s="3490" t="s">
        <v>206</v>
      </c>
      <c r="F372" s="3509" t="s">
        <v>1858</v>
      </c>
      <c r="G372" s="3492">
        <v>4550</v>
      </c>
      <c r="H372" s="3492">
        <v>4550</v>
      </c>
      <c r="I372" s="3059"/>
      <c r="J372" s="3123"/>
      <c r="K372" s="98">
        <v>4550</v>
      </c>
      <c r="L372" s="98">
        <v>4550</v>
      </c>
      <c r="M372" s="98"/>
      <c r="N372" s="98"/>
      <c r="O372" s="98"/>
      <c r="P372" s="99"/>
      <c r="Q372" s="99"/>
      <c r="R372" s="99"/>
      <c r="S372" s="3067">
        <f t="shared" si="320"/>
        <v>900</v>
      </c>
      <c r="T372" s="99">
        <v>900</v>
      </c>
      <c r="U372" s="3059"/>
      <c r="V372" s="99"/>
      <c r="W372" s="99"/>
      <c r="X372" s="99"/>
      <c r="Y372" s="99">
        <f t="shared" si="293"/>
        <v>900</v>
      </c>
      <c r="Z372" s="99">
        <f t="shared" si="321"/>
        <v>0</v>
      </c>
      <c r="AA372" s="99">
        <v>0</v>
      </c>
      <c r="AB372" s="3066"/>
      <c r="AC372" s="99"/>
      <c r="AD372" s="99">
        <f t="shared" si="322"/>
        <v>0</v>
      </c>
      <c r="AE372" s="99"/>
      <c r="AF372" s="99"/>
      <c r="AG372" s="99"/>
      <c r="AH372" s="99">
        <f t="shared" si="323"/>
        <v>0</v>
      </c>
      <c r="AI372" s="99">
        <v>0</v>
      </c>
      <c r="AJ372" s="99"/>
      <c r="AK372" s="99"/>
      <c r="AL372" s="99">
        <f t="shared" si="324"/>
        <v>900</v>
      </c>
      <c r="AM372" s="99">
        <v>900</v>
      </c>
      <c r="AN372" s="99"/>
      <c r="AO372" s="99"/>
      <c r="AP372" s="3638">
        <f t="shared" si="325"/>
        <v>900</v>
      </c>
      <c r="AQ372" s="3638">
        <v>900</v>
      </c>
      <c r="AR372" s="1259"/>
      <c r="AS372" s="1259"/>
      <c r="AT372" s="1259">
        <f t="shared" si="326"/>
        <v>3650</v>
      </c>
      <c r="AU372" s="1259">
        <f t="shared" si="338"/>
        <v>3650</v>
      </c>
      <c r="AV372" s="3297"/>
      <c r="AW372" s="1259"/>
      <c r="AX372" s="1259"/>
      <c r="AY372" s="1259">
        <f t="shared" si="327"/>
        <v>1825</v>
      </c>
      <c r="AZ372" s="1259">
        <v>1825</v>
      </c>
      <c r="BA372" s="1259"/>
      <c r="BB372" s="1259"/>
      <c r="BC372" s="1259"/>
      <c r="BD372" s="1259"/>
      <c r="BE372" s="1259"/>
      <c r="BF372" s="1259"/>
      <c r="BG372" s="3679">
        <v>950</v>
      </c>
      <c r="BH372" s="99"/>
      <c r="BI372" s="99">
        <f t="shared" si="328"/>
        <v>0</v>
      </c>
      <c r="BJ372" s="199">
        <v>2023</v>
      </c>
      <c r="BK372" s="199" t="s">
        <v>2322</v>
      </c>
      <c r="BL372" s="199" t="s">
        <v>2327</v>
      </c>
      <c r="BM372" s="3155">
        <f t="shared" si="329"/>
        <v>40.659340659340657</v>
      </c>
      <c r="BN372" s="3155">
        <f t="shared" si="330"/>
        <v>26.027397260273972</v>
      </c>
      <c r="BO372" s="199" t="s">
        <v>40</v>
      </c>
      <c r="BP372" s="3068"/>
      <c r="BQ372" s="3004"/>
      <c r="BR372" s="3004"/>
      <c r="BS372" s="3364"/>
      <c r="BT372" s="3004"/>
      <c r="BU372" s="3004"/>
      <c r="BV372" s="1370" t="s">
        <v>2498</v>
      </c>
      <c r="BW372" s="3004"/>
      <c r="BX372" s="2997">
        <f t="shared" si="344"/>
        <v>1865.5</v>
      </c>
      <c r="BY372" s="73">
        <f t="shared" si="345"/>
        <v>965.5</v>
      </c>
      <c r="BZ372" s="541"/>
      <c r="CA372" s="541"/>
      <c r="CB372" s="541"/>
      <c r="CC372" s="541"/>
    </row>
    <row r="373" spans="1:81" s="2443" customFormat="1" ht="36" customHeight="1">
      <c r="A373" s="3054">
        <v>6</v>
      </c>
      <c r="B373" s="3055" t="s">
        <v>1859</v>
      </c>
      <c r="C373" s="3052" t="s">
        <v>1860</v>
      </c>
      <c r="D373" s="3087" t="s">
        <v>1861</v>
      </c>
      <c r="E373" s="3490" t="s">
        <v>206</v>
      </c>
      <c r="F373" s="3509" t="s">
        <v>1862</v>
      </c>
      <c r="G373" s="3492">
        <v>6000</v>
      </c>
      <c r="H373" s="3492">
        <v>6000</v>
      </c>
      <c r="I373" s="3059"/>
      <c r="J373" s="1770"/>
      <c r="K373" s="98">
        <v>6000</v>
      </c>
      <c r="L373" s="98">
        <v>6000</v>
      </c>
      <c r="M373" s="98"/>
      <c r="N373" s="98"/>
      <c r="O373" s="98"/>
      <c r="P373" s="99"/>
      <c r="Q373" s="99"/>
      <c r="R373" s="99"/>
      <c r="S373" s="3067">
        <f t="shared" si="320"/>
        <v>1350</v>
      </c>
      <c r="T373" s="99">
        <v>1350</v>
      </c>
      <c r="U373" s="3059"/>
      <c r="V373" s="99"/>
      <c r="W373" s="99"/>
      <c r="X373" s="99"/>
      <c r="Y373" s="99">
        <f t="shared" si="293"/>
        <v>1350</v>
      </c>
      <c r="Z373" s="99">
        <f t="shared" si="321"/>
        <v>0</v>
      </c>
      <c r="AA373" s="99">
        <v>0</v>
      </c>
      <c r="AB373" s="3066"/>
      <c r="AC373" s="99"/>
      <c r="AD373" s="99">
        <f t="shared" si="322"/>
        <v>0</v>
      </c>
      <c r="AE373" s="99"/>
      <c r="AF373" s="99"/>
      <c r="AG373" s="99"/>
      <c r="AH373" s="99">
        <f t="shared" si="323"/>
        <v>0</v>
      </c>
      <c r="AI373" s="99">
        <v>0</v>
      </c>
      <c r="AJ373" s="99"/>
      <c r="AK373" s="99"/>
      <c r="AL373" s="99">
        <f t="shared" si="324"/>
        <v>1350</v>
      </c>
      <c r="AM373" s="99">
        <v>1350</v>
      </c>
      <c r="AN373" s="99"/>
      <c r="AO373" s="99"/>
      <c r="AP373" s="3638">
        <f t="shared" si="325"/>
        <v>1350</v>
      </c>
      <c r="AQ373" s="3638">
        <v>1350</v>
      </c>
      <c r="AR373" s="1259"/>
      <c r="AS373" s="1259"/>
      <c r="AT373" s="1259">
        <f t="shared" si="326"/>
        <v>4650</v>
      </c>
      <c r="AU373" s="1259">
        <f t="shared" si="338"/>
        <v>4650</v>
      </c>
      <c r="AV373" s="3297"/>
      <c r="AW373" s="1259"/>
      <c r="AX373" s="1259"/>
      <c r="AY373" s="1259">
        <f t="shared" si="327"/>
        <v>2325</v>
      </c>
      <c r="AZ373" s="1259">
        <v>2325</v>
      </c>
      <c r="BA373" s="1259"/>
      <c r="BB373" s="1259"/>
      <c r="BC373" s="1259"/>
      <c r="BD373" s="1259"/>
      <c r="BE373" s="1259"/>
      <c r="BF373" s="1259"/>
      <c r="BG373" s="3679">
        <v>1080</v>
      </c>
      <c r="BH373" s="99"/>
      <c r="BI373" s="99">
        <f t="shared" si="328"/>
        <v>0</v>
      </c>
      <c r="BJ373" s="199">
        <v>2023</v>
      </c>
      <c r="BK373" s="199" t="s">
        <v>2322</v>
      </c>
      <c r="BL373" s="199" t="s">
        <v>2327</v>
      </c>
      <c r="BM373" s="3155">
        <f t="shared" si="329"/>
        <v>40.5</v>
      </c>
      <c r="BN373" s="3155">
        <f t="shared" si="330"/>
        <v>23.225806451612904</v>
      </c>
      <c r="BO373" s="199" t="s">
        <v>40</v>
      </c>
      <c r="BP373" s="3068"/>
      <c r="BQ373" s="3004"/>
      <c r="BR373" s="3004"/>
      <c r="BS373" s="3364"/>
      <c r="BT373" s="3004"/>
      <c r="BU373" s="3004"/>
      <c r="BV373" s="1370" t="s">
        <v>2498</v>
      </c>
      <c r="BW373" s="3004"/>
      <c r="BX373" s="2997">
        <f t="shared" si="344"/>
        <v>2460</v>
      </c>
      <c r="BY373" s="73">
        <f t="shared" si="345"/>
        <v>1110</v>
      </c>
      <c r="BZ373" s="541"/>
      <c r="CA373" s="541"/>
      <c r="CB373" s="541"/>
      <c r="CC373" s="541"/>
    </row>
    <row r="374" spans="1:81" s="2443" customFormat="1" ht="36" customHeight="1">
      <c r="A374" s="3054">
        <v>7</v>
      </c>
      <c r="B374" s="3055" t="s">
        <v>1863</v>
      </c>
      <c r="C374" s="3052" t="s">
        <v>1528</v>
      </c>
      <c r="D374" s="3087" t="s">
        <v>1857</v>
      </c>
      <c r="E374" s="3490" t="s">
        <v>206</v>
      </c>
      <c r="F374" s="3509" t="s">
        <v>1864</v>
      </c>
      <c r="G374" s="3492">
        <v>5500</v>
      </c>
      <c r="H374" s="3492">
        <v>5500</v>
      </c>
      <c r="I374" s="3059"/>
      <c r="J374" s="1770"/>
      <c r="K374" s="98">
        <v>5500</v>
      </c>
      <c r="L374" s="98">
        <v>5500</v>
      </c>
      <c r="M374" s="98"/>
      <c r="N374" s="98"/>
      <c r="O374" s="98"/>
      <c r="P374" s="99"/>
      <c r="Q374" s="99"/>
      <c r="R374" s="99"/>
      <c r="S374" s="3067">
        <f t="shared" si="320"/>
        <v>1800</v>
      </c>
      <c r="T374" s="99">
        <v>1800</v>
      </c>
      <c r="U374" s="3059"/>
      <c r="V374" s="99"/>
      <c r="W374" s="99"/>
      <c r="X374" s="99"/>
      <c r="Y374" s="99">
        <f t="shared" si="293"/>
        <v>1800</v>
      </c>
      <c r="Z374" s="99">
        <f t="shared" si="321"/>
        <v>0</v>
      </c>
      <c r="AA374" s="99">
        <v>0</v>
      </c>
      <c r="AB374" s="3066"/>
      <c r="AC374" s="99"/>
      <c r="AD374" s="99">
        <f t="shared" si="322"/>
        <v>0</v>
      </c>
      <c r="AE374" s="99"/>
      <c r="AF374" s="99"/>
      <c r="AG374" s="99"/>
      <c r="AH374" s="99">
        <f t="shared" si="323"/>
        <v>0</v>
      </c>
      <c r="AI374" s="99">
        <v>0</v>
      </c>
      <c r="AJ374" s="99"/>
      <c r="AK374" s="99"/>
      <c r="AL374" s="99">
        <f t="shared" si="324"/>
        <v>1800</v>
      </c>
      <c r="AM374" s="99">
        <v>1800</v>
      </c>
      <c r="AN374" s="99"/>
      <c r="AO374" s="99"/>
      <c r="AP374" s="3638">
        <f t="shared" si="325"/>
        <v>1800</v>
      </c>
      <c r="AQ374" s="3638">
        <v>1800</v>
      </c>
      <c r="AR374" s="1259"/>
      <c r="AS374" s="1259"/>
      <c r="AT374" s="1259">
        <f t="shared" si="326"/>
        <v>3700</v>
      </c>
      <c r="AU374" s="1259">
        <f t="shared" si="338"/>
        <v>3700</v>
      </c>
      <c r="AV374" s="3297"/>
      <c r="AW374" s="1259"/>
      <c r="AX374" s="1259"/>
      <c r="AY374" s="1259">
        <f t="shared" si="327"/>
        <v>1850</v>
      </c>
      <c r="AZ374" s="1259">
        <v>1850</v>
      </c>
      <c r="BA374" s="1259"/>
      <c r="BB374" s="1259"/>
      <c r="BC374" s="1259"/>
      <c r="BD374" s="1259"/>
      <c r="BE374" s="1259"/>
      <c r="BF374" s="1259"/>
      <c r="BG374" s="3679">
        <v>450</v>
      </c>
      <c r="BH374" s="99"/>
      <c r="BI374" s="99">
        <f t="shared" si="328"/>
        <v>0</v>
      </c>
      <c r="BJ374" s="199">
        <v>2023</v>
      </c>
      <c r="BK374" s="199" t="s">
        <v>2322</v>
      </c>
      <c r="BL374" s="199" t="s">
        <v>2327</v>
      </c>
      <c r="BM374" s="3155">
        <f t="shared" si="329"/>
        <v>40.909090909090914</v>
      </c>
      <c r="BN374" s="3155">
        <f t="shared" si="330"/>
        <v>12.162162162162163</v>
      </c>
      <c r="BO374" s="199" t="s">
        <v>40</v>
      </c>
      <c r="BP374" s="3068"/>
      <c r="BQ374" s="3004"/>
      <c r="BR374" s="3004"/>
      <c r="BS374" s="3364"/>
      <c r="BT374" s="3004"/>
      <c r="BU374" s="3004"/>
      <c r="BV374" s="1370" t="s">
        <v>2498</v>
      </c>
      <c r="BW374" s="3004"/>
      <c r="BX374" s="2997">
        <f t="shared" si="344"/>
        <v>2255</v>
      </c>
      <c r="BY374" s="73">
        <f t="shared" si="345"/>
        <v>455</v>
      </c>
      <c r="BZ374" s="541"/>
      <c r="CA374" s="541"/>
      <c r="CB374" s="541"/>
      <c r="CC374" s="541"/>
    </row>
    <row r="375" spans="1:81" s="2443" customFormat="1" ht="36" customHeight="1">
      <c r="A375" s="3054">
        <v>8</v>
      </c>
      <c r="B375" s="3055" t="s">
        <v>1867</v>
      </c>
      <c r="C375" s="3052" t="s">
        <v>1584</v>
      </c>
      <c r="D375" s="3087" t="s">
        <v>1854</v>
      </c>
      <c r="E375" s="3490" t="s">
        <v>206</v>
      </c>
      <c r="F375" s="3509" t="s">
        <v>1868</v>
      </c>
      <c r="G375" s="3492">
        <v>3000</v>
      </c>
      <c r="H375" s="3492">
        <v>3000</v>
      </c>
      <c r="I375" s="3059"/>
      <c r="J375" s="3057"/>
      <c r="K375" s="98">
        <v>3000</v>
      </c>
      <c r="L375" s="98">
        <v>3000</v>
      </c>
      <c r="M375" s="98"/>
      <c r="N375" s="98"/>
      <c r="O375" s="98"/>
      <c r="P375" s="99"/>
      <c r="Q375" s="99"/>
      <c r="R375" s="99"/>
      <c r="S375" s="3067">
        <f t="shared" si="320"/>
        <v>750</v>
      </c>
      <c r="T375" s="99">
        <v>750</v>
      </c>
      <c r="U375" s="3059"/>
      <c r="V375" s="99"/>
      <c r="W375" s="99"/>
      <c r="X375" s="99"/>
      <c r="Y375" s="99">
        <f t="shared" si="293"/>
        <v>750</v>
      </c>
      <c r="Z375" s="99">
        <f t="shared" si="321"/>
        <v>0</v>
      </c>
      <c r="AA375" s="99">
        <v>0</v>
      </c>
      <c r="AB375" s="3066"/>
      <c r="AC375" s="99"/>
      <c r="AD375" s="99">
        <f t="shared" si="322"/>
        <v>0</v>
      </c>
      <c r="AE375" s="99"/>
      <c r="AF375" s="99"/>
      <c r="AG375" s="99"/>
      <c r="AH375" s="99">
        <f t="shared" si="323"/>
        <v>0</v>
      </c>
      <c r="AI375" s="99">
        <v>0</v>
      </c>
      <c r="AJ375" s="99"/>
      <c r="AK375" s="99"/>
      <c r="AL375" s="99">
        <f t="shared" si="324"/>
        <v>750</v>
      </c>
      <c r="AM375" s="99">
        <v>750</v>
      </c>
      <c r="AN375" s="99"/>
      <c r="AO375" s="99"/>
      <c r="AP375" s="3638">
        <f t="shared" si="325"/>
        <v>750</v>
      </c>
      <c r="AQ375" s="3638">
        <v>750</v>
      </c>
      <c r="AR375" s="1259"/>
      <c r="AS375" s="1259"/>
      <c r="AT375" s="1259">
        <f t="shared" si="326"/>
        <v>2250</v>
      </c>
      <c r="AU375" s="1259">
        <f t="shared" si="338"/>
        <v>2250</v>
      </c>
      <c r="AV375" s="3297"/>
      <c r="AW375" s="1259"/>
      <c r="AX375" s="1259"/>
      <c r="AY375" s="1259">
        <f t="shared" si="327"/>
        <v>1125</v>
      </c>
      <c r="AZ375" s="1259">
        <v>1125</v>
      </c>
      <c r="BA375" s="1259"/>
      <c r="BB375" s="1259"/>
      <c r="BC375" s="1259"/>
      <c r="BD375" s="1259"/>
      <c r="BE375" s="1259"/>
      <c r="BF375" s="1259"/>
      <c r="BG375" s="3679">
        <v>480</v>
      </c>
      <c r="BH375" s="99"/>
      <c r="BI375" s="99">
        <f t="shared" si="328"/>
        <v>0</v>
      </c>
      <c r="BJ375" s="199">
        <v>2023</v>
      </c>
      <c r="BK375" s="199" t="s">
        <v>2322</v>
      </c>
      <c r="BL375" s="199" t="s">
        <v>2327</v>
      </c>
      <c r="BM375" s="3155">
        <f t="shared" si="329"/>
        <v>41</v>
      </c>
      <c r="BN375" s="3155">
        <f t="shared" si="330"/>
        <v>21.333333333333336</v>
      </c>
      <c r="BO375" s="199" t="s">
        <v>40</v>
      </c>
      <c r="BP375" s="3068"/>
      <c r="BQ375" s="3004"/>
      <c r="BR375" s="3004"/>
      <c r="BS375" s="3364"/>
      <c r="BT375" s="3004"/>
      <c r="BU375" s="3004"/>
      <c r="BV375" s="1370" t="s">
        <v>2498</v>
      </c>
      <c r="BW375" s="3004"/>
      <c r="BX375" s="2997">
        <f t="shared" si="344"/>
        <v>1230</v>
      </c>
      <c r="BY375" s="73">
        <f t="shared" si="345"/>
        <v>480</v>
      </c>
      <c r="BZ375" s="541"/>
      <c r="CA375" s="541"/>
      <c r="CB375" s="541"/>
      <c r="CC375" s="541"/>
    </row>
    <row r="376" spans="1:81" s="2443" customFormat="1" ht="36" customHeight="1">
      <c r="A376" s="3054">
        <v>9</v>
      </c>
      <c r="B376" s="3055" t="s">
        <v>1869</v>
      </c>
      <c r="C376" s="3052" t="s">
        <v>1604</v>
      </c>
      <c r="D376" s="3087" t="s">
        <v>1870</v>
      </c>
      <c r="E376" s="3490" t="s">
        <v>206</v>
      </c>
      <c r="F376" s="3509" t="s">
        <v>1871</v>
      </c>
      <c r="G376" s="3492">
        <v>3000</v>
      </c>
      <c r="H376" s="3492">
        <v>3000</v>
      </c>
      <c r="I376" s="3059"/>
      <c r="J376" s="3057"/>
      <c r="K376" s="98">
        <v>3000</v>
      </c>
      <c r="L376" s="98">
        <v>3000</v>
      </c>
      <c r="M376" s="98"/>
      <c r="N376" s="98"/>
      <c r="O376" s="98"/>
      <c r="P376" s="99"/>
      <c r="Q376" s="99"/>
      <c r="R376" s="99"/>
      <c r="S376" s="3067">
        <f t="shared" si="320"/>
        <v>900</v>
      </c>
      <c r="T376" s="99">
        <v>900</v>
      </c>
      <c r="U376" s="3059"/>
      <c r="V376" s="99"/>
      <c r="W376" s="99"/>
      <c r="X376" s="99"/>
      <c r="Y376" s="99">
        <f t="shared" si="293"/>
        <v>900</v>
      </c>
      <c r="Z376" s="99">
        <f t="shared" si="321"/>
        <v>0</v>
      </c>
      <c r="AA376" s="99">
        <v>0</v>
      </c>
      <c r="AB376" s="3066"/>
      <c r="AC376" s="99"/>
      <c r="AD376" s="99">
        <f t="shared" si="322"/>
        <v>0</v>
      </c>
      <c r="AE376" s="99"/>
      <c r="AF376" s="99"/>
      <c r="AG376" s="99"/>
      <c r="AH376" s="99">
        <f t="shared" si="323"/>
        <v>0</v>
      </c>
      <c r="AI376" s="99">
        <v>0</v>
      </c>
      <c r="AJ376" s="99"/>
      <c r="AK376" s="99"/>
      <c r="AL376" s="99">
        <f t="shared" si="324"/>
        <v>900</v>
      </c>
      <c r="AM376" s="99">
        <v>900</v>
      </c>
      <c r="AN376" s="99"/>
      <c r="AO376" s="99"/>
      <c r="AP376" s="3638">
        <f t="shared" si="325"/>
        <v>900</v>
      </c>
      <c r="AQ376" s="3638">
        <v>900</v>
      </c>
      <c r="AR376" s="1259"/>
      <c r="AS376" s="1259"/>
      <c r="AT376" s="1259">
        <f t="shared" si="326"/>
        <v>2100</v>
      </c>
      <c r="AU376" s="1259">
        <f t="shared" si="338"/>
        <v>2100</v>
      </c>
      <c r="AV376" s="3297"/>
      <c r="AW376" s="1259"/>
      <c r="AX376" s="1259"/>
      <c r="AY376" s="1259">
        <f t="shared" si="327"/>
        <v>1050</v>
      </c>
      <c r="AZ376" s="1259">
        <v>1050</v>
      </c>
      <c r="BA376" s="1259"/>
      <c r="BB376" s="1259"/>
      <c r="BC376" s="1259"/>
      <c r="BD376" s="1259"/>
      <c r="BE376" s="1259"/>
      <c r="BF376" s="1259"/>
      <c r="BG376" s="3679">
        <v>320</v>
      </c>
      <c r="BH376" s="99"/>
      <c r="BI376" s="99">
        <f t="shared" si="328"/>
        <v>0</v>
      </c>
      <c r="BJ376" s="199">
        <v>2023</v>
      </c>
      <c r="BK376" s="199" t="s">
        <v>2322</v>
      </c>
      <c r="BL376" s="199" t="s">
        <v>2327</v>
      </c>
      <c r="BM376" s="3155">
        <f t="shared" si="329"/>
        <v>40.666666666666664</v>
      </c>
      <c r="BN376" s="3155">
        <f t="shared" si="330"/>
        <v>15.238095238095239</v>
      </c>
      <c r="BO376" s="199" t="s">
        <v>40</v>
      </c>
      <c r="BP376" s="3068"/>
      <c r="BQ376" s="3004"/>
      <c r="BR376" s="3004"/>
      <c r="BS376" s="3364"/>
      <c r="BT376" s="3004"/>
      <c r="BU376" s="3004"/>
      <c r="BV376" s="1370" t="s">
        <v>2498</v>
      </c>
      <c r="BW376" s="3004"/>
      <c r="BX376" s="2997">
        <f t="shared" si="344"/>
        <v>1230</v>
      </c>
      <c r="BY376" s="73">
        <f t="shared" si="345"/>
        <v>330</v>
      </c>
      <c r="BZ376" s="541"/>
      <c r="CA376" s="541"/>
      <c r="CB376" s="541"/>
      <c r="CC376" s="541"/>
    </row>
    <row r="377" spans="1:81" s="2443" customFormat="1" ht="36" customHeight="1">
      <c r="A377" s="3054">
        <v>10</v>
      </c>
      <c r="B377" s="3055" t="s">
        <v>1872</v>
      </c>
      <c r="C377" s="3052" t="s">
        <v>1551</v>
      </c>
      <c r="D377" s="3087" t="s">
        <v>1854</v>
      </c>
      <c r="E377" s="3490" t="s">
        <v>206</v>
      </c>
      <c r="F377" s="3509" t="s">
        <v>1873</v>
      </c>
      <c r="G377" s="3492">
        <v>3700</v>
      </c>
      <c r="H377" s="3492">
        <v>3700</v>
      </c>
      <c r="I377" s="3059"/>
      <c r="J377" s="1770"/>
      <c r="K377" s="98">
        <v>3700</v>
      </c>
      <c r="L377" s="98">
        <v>3700</v>
      </c>
      <c r="M377" s="98"/>
      <c r="N377" s="98"/>
      <c r="O377" s="98"/>
      <c r="P377" s="99"/>
      <c r="Q377" s="99"/>
      <c r="R377" s="99"/>
      <c r="S377" s="3067">
        <f t="shared" si="320"/>
        <v>1200</v>
      </c>
      <c r="T377" s="99">
        <v>1200</v>
      </c>
      <c r="U377" s="3059"/>
      <c r="V377" s="99"/>
      <c r="W377" s="99"/>
      <c r="X377" s="99"/>
      <c r="Y377" s="99">
        <f t="shared" ref="Y377:Y439" si="346">T377-W377+X377</f>
        <v>1200</v>
      </c>
      <c r="Z377" s="99">
        <f t="shared" si="321"/>
        <v>0</v>
      </c>
      <c r="AA377" s="99">
        <v>0</v>
      </c>
      <c r="AB377" s="3066"/>
      <c r="AC377" s="99"/>
      <c r="AD377" s="99">
        <f t="shared" si="322"/>
        <v>0</v>
      </c>
      <c r="AE377" s="99"/>
      <c r="AF377" s="99"/>
      <c r="AG377" s="99"/>
      <c r="AH377" s="99">
        <f t="shared" si="323"/>
        <v>0</v>
      </c>
      <c r="AI377" s="99">
        <v>0</v>
      </c>
      <c r="AJ377" s="99"/>
      <c r="AK377" s="99"/>
      <c r="AL377" s="99">
        <f t="shared" si="324"/>
        <v>1200</v>
      </c>
      <c r="AM377" s="99">
        <v>1200</v>
      </c>
      <c r="AN377" s="99"/>
      <c r="AO377" s="99"/>
      <c r="AP377" s="3638">
        <f t="shared" si="325"/>
        <v>1200</v>
      </c>
      <c r="AQ377" s="3638">
        <v>1200</v>
      </c>
      <c r="AR377" s="1259"/>
      <c r="AS377" s="1259"/>
      <c r="AT377" s="1259">
        <f t="shared" si="326"/>
        <v>2500</v>
      </c>
      <c r="AU377" s="1259">
        <f t="shared" si="338"/>
        <v>2500</v>
      </c>
      <c r="AV377" s="3297"/>
      <c r="AW377" s="1259"/>
      <c r="AX377" s="1259"/>
      <c r="AY377" s="1259">
        <f t="shared" si="327"/>
        <v>1250</v>
      </c>
      <c r="AZ377" s="1259">
        <v>1250</v>
      </c>
      <c r="BA377" s="1259"/>
      <c r="BB377" s="1259"/>
      <c r="BC377" s="1259"/>
      <c r="BD377" s="1259"/>
      <c r="BE377" s="1259"/>
      <c r="BF377" s="1259"/>
      <c r="BG377" s="3679">
        <v>310</v>
      </c>
      <c r="BH377" s="99"/>
      <c r="BI377" s="99">
        <f t="shared" si="328"/>
        <v>0</v>
      </c>
      <c r="BJ377" s="199">
        <v>2023</v>
      </c>
      <c r="BK377" s="199" t="s">
        <v>2322</v>
      </c>
      <c r="BL377" s="199" t="s">
        <v>2327</v>
      </c>
      <c r="BM377" s="3155">
        <f t="shared" si="329"/>
        <v>40.810810810810807</v>
      </c>
      <c r="BN377" s="3155">
        <f t="shared" si="330"/>
        <v>12.4</v>
      </c>
      <c r="BO377" s="199" t="s">
        <v>40</v>
      </c>
      <c r="BP377" s="3068"/>
      <c r="BQ377" s="3004"/>
      <c r="BR377" s="3004"/>
      <c r="BS377" s="3364"/>
      <c r="BT377" s="3004"/>
      <c r="BU377" s="3004"/>
      <c r="BV377" s="1370" t="s">
        <v>2498</v>
      </c>
      <c r="BW377" s="3004"/>
      <c r="BX377" s="2997">
        <f t="shared" si="344"/>
        <v>1517</v>
      </c>
      <c r="BY377" s="73">
        <f t="shared" si="345"/>
        <v>317</v>
      </c>
      <c r="BZ377" s="541"/>
      <c r="CA377" s="541"/>
      <c r="CB377" s="541"/>
      <c r="CC377" s="541"/>
    </row>
    <row r="378" spans="1:81" s="2443" customFormat="1" ht="36" customHeight="1">
      <c r="A378" s="3054">
        <v>11</v>
      </c>
      <c r="B378" s="3055" t="s">
        <v>1874</v>
      </c>
      <c r="C378" s="3052" t="s">
        <v>1512</v>
      </c>
      <c r="D378" s="3087" t="s">
        <v>1854</v>
      </c>
      <c r="E378" s="3490" t="s">
        <v>206</v>
      </c>
      <c r="F378" s="3509" t="s">
        <v>1875</v>
      </c>
      <c r="G378" s="3492">
        <v>2000</v>
      </c>
      <c r="H378" s="3492">
        <v>2000</v>
      </c>
      <c r="I378" s="3059"/>
      <c r="J378" s="1770"/>
      <c r="K378" s="98">
        <v>2000</v>
      </c>
      <c r="L378" s="98">
        <v>2000</v>
      </c>
      <c r="M378" s="98"/>
      <c r="N378" s="98"/>
      <c r="O378" s="98"/>
      <c r="P378" s="99"/>
      <c r="Q378" s="99"/>
      <c r="R378" s="99"/>
      <c r="S378" s="3067">
        <f t="shared" si="320"/>
        <v>600</v>
      </c>
      <c r="T378" s="99">
        <v>600</v>
      </c>
      <c r="U378" s="3059"/>
      <c r="V378" s="99"/>
      <c r="W378" s="99"/>
      <c r="X378" s="99"/>
      <c r="Y378" s="99">
        <f t="shared" si="346"/>
        <v>600</v>
      </c>
      <c r="Z378" s="99">
        <f t="shared" si="321"/>
        <v>0</v>
      </c>
      <c r="AA378" s="99">
        <v>0</v>
      </c>
      <c r="AB378" s="3066"/>
      <c r="AC378" s="99"/>
      <c r="AD378" s="99">
        <f t="shared" si="322"/>
        <v>0</v>
      </c>
      <c r="AE378" s="99"/>
      <c r="AF378" s="99"/>
      <c r="AG378" s="99"/>
      <c r="AH378" s="99">
        <f t="shared" si="323"/>
        <v>0</v>
      </c>
      <c r="AI378" s="99">
        <v>0</v>
      </c>
      <c r="AJ378" s="99"/>
      <c r="AK378" s="99"/>
      <c r="AL378" s="99">
        <f t="shared" si="324"/>
        <v>600</v>
      </c>
      <c r="AM378" s="99">
        <v>600</v>
      </c>
      <c r="AN378" s="99"/>
      <c r="AO378" s="99"/>
      <c r="AP378" s="3638">
        <f t="shared" si="325"/>
        <v>600</v>
      </c>
      <c r="AQ378" s="3638">
        <v>600</v>
      </c>
      <c r="AR378" s="1259"/>
      <c r="AS378" s="1259"/>
      <c r="AT378" s="1259">
        <f t="shared" si="326"/>
        <v>1400</v>
      </c>
      <c r="AU378" s="1259">
        <f t="shared" si="338"/>
        <v>1400</v>
      </c>
      <c r="AV378" s="3297"/>
      <c r="AW378" s="1259"/>
      <c r="AX378" s="1259"/>
      <c r="AY378" s="1259">
        <f t="shared" si="327"/>
        <v>700</v>
      </c>
      <c r="AZ378" s="1259">
        <v>700</v>
      </c>
      <c r="BA378" s="1259"/>
      <c r="BB378" s="1259"/>
      <c r="BC378" s="1259"/>
      <c r="BD378" s="1259"/>
      <c r="BE378" s="1259"/>
      <c r="BF378" s="1259"/>
      <c r="BG378" s="3679">
        <v>220</v>
      </c>
      <c r="BH378" s="99"/>
      <c r="BI378" s="99">
        <f t="shared" si="328"/>
        <v>0</v>
      </c>
      <c r="BJ378" s="199">
        <v>2023</v>
      </c>
      <c r="BK378" s="199" t="s">
        <v>2322</v>
      </c>
      <c r="BL378" s="199" t="s">
        <v>2327</v>
      </c>
      <c r="BM378" s="3155">
        <f t="shared" si="329"/>
        <v>41</v>
      </c>
      <c r="BN378" s="3155">
        <f t="shared" si="330"/>
        <v>15.714285714285714</v>
      </c>
      <c r="BO378" s="199" t="s">
        <v>40</v>
      </c>
      <c r="BP378" s="3068"/>
      <c r="BQ378" s="3004"/>
      <c r="BR378" s="3004"/>
      <c r="BS378" s="3364"/>
      <c r="BT378" s="3004"/>
      <c r="BU378" s="3004"/>
      <c r="BV378" s="1370" t="s">
        <v>2498</v>
      </c>
      <c r="BW378" s="3004"/>
      <c r="BX378" s="2997">
        <f t="shared" si="344"/>
        <v>820</v>
      </c>
      <c r="BY378" s="73">
        <f t="shared" si="345"/>
        <v>220</v>
      </c>
      <c r="BZ378" s="541"/>
      <c r="CA378" s="541"/>
      <c r="CB378" s="541"/>
      <c r="CC378" s="541"/>
    </row>
    <row r="379" spans="1:81" s="2443" customFormat="1" ht="36" customHeight="1">
      <c r="A379" s="3054">
        <v>12</v>
      </c>
      <c r="B379" s="3055" t="s">
        <v>1876</v>
      </c>
      <c r="C379" s="3052" t="s">
        <v>1877</v>
      </c>
      <c r="D379" s="3087" t="s">
        <v>1878</v>
      </c>
      <c r="E379" s="3490" t="s">
        <v>206</v>
      </c>
      <c r="F379" s="3509" t="s">
        <v>1879</v>
      </c>
      <c r="G379" s="3492">
        <v>1000</v>
      </c>
      <c r="H379" s="3492">
        <v>1000</v>
      </c>
      <c r="I379" s="3059"/>
      <c r="J379" s="1770"/>
      <c r="K379" s="98">
        <v>1000</v>
      </c>
      <c r="L379" s="98">
        <v>1000</v>
      </c>
      <c r="M379" s="98"/>
      <c r="N379" s="98"/>
      <c r="O379" s="98"/>
      <c r="P379" s="99"/>
      <c r="Q379" s="99"/>
      <c r="R379" s="99"/>
      <c r="S379" s="3067">
        <f t="shared" si="320"/>
        <v>300</v>
      </c>
      <c r="T379" s="99">
        <v>300</v>
      </c>
      <c r="U379" s="3059"/>
      <c r="V379" s="99"/>
      <c r="W379" s="99"/>
      <c r="X379" s="99"/>
      <c r="Y379" s="99">
        <f t="shared" si="346"/>
        <v>300</v>
      </c>
      <c r="Z379" s="99">
        <f t="shared" si="321"/>
        <v>0</v>
      </c>
      <c r="AA379" s="99">
        <v>0</v>
      </c>
      <c r="AB379" s="3066"/>
      <c r="AC379" s="99"/>
      <c r="AD379" s="99">
        <f t="shared" si="322"/>
        <v>0</v>
      </c>
      <c r="AE379" s="99"/>
      <c r="AF379" s="99"/>
      <c r="AG379" s="99"/>
      <c r="AH379" s="99">
        <f t="shared" si="323"/>
        <v>0</v>
      </c>
      <c r="AI379" s="99">
        <v>0</v>
      </c>
      <c r="AJ379" s="99"/>
      <c r="AK379" s="99"/>
      <c r="AL379" s="99">
        <f t="shared" si="324"/>
        <v>300</v>
      </c>
      <c r="AM379" s="99">
        <v>300</v>
      </c>
      <c r="AN379" s="99"/>
      <c r="AO379" s="99"/>
      <c r="AP379" s="3638">
        <f t="shared" si="325"/>
        <v>300</v>
      </c>
      <c r="AQ379" s="3638">
        <v>300</v>
      </c>
      <c r="AR379" s="1259"/>
      <c r="AS379" s="1259"/>
      <c r="AT379" s="1259">
        <f t="shared" si="326"/>
        <v>700</v>
      </c>
      <c r="AU379" s="1259">
        <f t="shared" si="338"/>
        <v>700</v>
      </c>
      <c r="AV379" s="3297"/>
      <c r="AW379" s="1259"/>
      <c r="AX379" s="1259"/>
      <c r="AY379" s="1259">
        <f t="shared" si="327"/>
        <v>350</v>
      </c>
      <c r="AZ379" s="1259">
        <v>350</v>
      </c>
      <c r="BA379" s="1259"/>
      <c r="BB379" s="1259"/>
      <c r="BC379" s="1259"/>
      <c r="BD379" s="1259"/>
      <c r="BE379" s="1259"/>
      <c r="BF379" s="1259"/>
      <c r="BG379" s="3679">
        <v>110</v>
      </c>
      <c r="BH379" s="99"/>
      <c r="BI379" s="99">
        <f t="shared" si="328"/>
        <v>0</v>
      </c>
      <c r="BJ379" s="199">
        <v>2023</v>
      </c>
      <c r="BK379" s="199" t="s">
        <v>2322</v>
      </c>
      <c r="BL379" s="199" t="s">
        <v>2327</v>
      </c>
      <c r="BM379" s="3155">
        <f t="shared" si="329"/>
        <v>41</v>
      </c>
      <c r="BN379" s="3155">
        <f t="shared" si="330"/>
        <v>15.714285714285714</v>
      </c>
      <c r="BO379" s="199" t="s">
        <v>40</v>
      </c>
      <c r="BP379" s="3068"/>
      <c r="BQ379" s="3004"/>
      <c r="BR379" s="3004"/>
      <c r="BS379" s="3364"/>
      <c r="BT379" s="3004"/>
      <c r="BU379" s="3004"/>
      <c r="BV379" s="1370" t="s">
        <v>2498</v>
      </c>
      <c r="BW379" s="3004"/>
      <c r="BX379" s="2997">
        <f t="shared" si="344"/>
        <v>410</v>
      </c>
      <c r="BY379" s="73">
        <f t="shared" si="345"/>
        <v>110</v>
      </c>
      <c r="BZ379" s="541"/>
      <c r="CA379" s="541"/>
      <c r="CB379" s="541"/>
      <c r="CC379" s="541"/>
    </row>
    <row r="380" spans="1:81" s="2443" customFormat="1" ht="36" customHeight="1">
      <c r="A380" s="3054">
        <v>13</v>
      </c>
      <c r="B380" s="3055" t="s">
        <v>1880</v>
      </c>
      <c r="C380" s="3052" t="s">
        <v>1504</v>
      </c>
      <c r="D380" s="3087" t="s">
        <v>1881</v>
      </c>
      <c r="E380" s="3490" t="s">
        <v>206</v>
      </c>
      <c r="F380" s="3509" t="s">
        <v>1882</v>
      </c>
      <c r="G380" s="3492">
        <v>10000</v>
      </c>
      <c r="H380" s="3492">
        <v>10000</v>
      </c>
      <c r="I380" s="3059"/>
      <c r="J380" s="3057"/>
      <c r="K380" s="98">
        <v>10000</v>
      </c>
      <c r="L380" s="98">
        <v>10000</v>
      </c>
      <c r="M380" s="98"/>
      <c r="N380" s="98"/>
      <c r="O380" s="98"/>
      <c r="P380" s="99"/>
      <c r="Q380" s="99"/>
      <c r="R380" s="99"/>
      <c r="S380" s="3067">
        <f t="shared" si="320"/>
        <v>2800</v>
      </c>
      <c r="T380" s="99">
        <v>2800</v>
      </c>
      <c r="U380" s="3059"/>
      <c r="V380" s="99"/>
      <c r="W380" s="99"/>
      <c r="X380" s="99">
        <v>300</v>
      </c>
      <c r="Y380" s="99">
        <f t="shared" si="346"/>
        <v>3100</v>
      </c>
      <c r="Z380" s="99">
        <f t="shared" si="321"/>
        <v>0</v>
      </c>
      <c r="AA380" s="99">
        <v>0</v>
      </c>
      <c r="AB380" s="3066"/>
      <c r="AC380" s="99"/>
      <c r="AD380" s="99">
        <f t="shared" si="322"/>
        <v>0</v>
      </c>
      <c r="AE380" s="99"/>
      <c r="AF380" s="99"/>
      <c r="AG380" s="99"/>
      <c r="AH380" s="99">
        <f t="shared" si="323"/>
        <v>0</v>
      </c>
      <c r="AI380" s="99">
        <v>0</v>
      </c>
      <c r="AJ380" s="99"/>
      <c r="AK380" s="99"/>
      <c r="AL380" s="99">
        <f t="shared" si="324"/>
        <v>2800</v>
      </c>
      <c r="AM380" s="99">
        <v>2800</v>
      </c>
      <c r="AN380" s="99"/>
      <c r="AO380" s="99"/>
      <c r="AP380" s="3638">
        <f t="shared" si="325"/>
        <v>3100</v>
      </c>
      <c r="AQ380" s="3638">
        <f>2800+X380</f>
        <v>3100</v>
      </c>
      <c r="AR380" s="1259"/>
      <c r="AS380" s="1259"/>
      <c r="AT380" s="1259">
        <f t="shared" si="326"/>
        <v>6900</v>
      </c>
      <c r="AU380" s="1259">
        <f t="shared" si="338"/>
        <v>6900</v>
      </c>
      <c r="AV380" s="3297"/>
      <c r="AW380" s="1259"/>
      <c r="AX380" s="1259"/>
      <c r="AY380" s="1259">
        <f t="shared" si="327"/>
        <v>3600</v>
      </c>
      <c r="AZ380" s="1259">
        <v>3600</v>
      </c>
      <c r="BA380" s="1259"/>
      <c r="BB380" s="1259"/>
      <c r="BC380" s="1259"/>
      <c r="BD380" s="1259"/>
      <c r="BE380" s="1259"/>
      <c r="BF380" s="1259"/>
      <c r="BG380" s="3679">
        <v>950</v>
      </c>
      <c r="BH380" s="99"/>
      <c r="BI380" s="99">
        <f t="shared" si="328"/>
        <v>300</v>
      </c>
      <c r="BJ380" s="199">
        <v>2023</v>
      </c>
      <c r="BK380" s="199" t="s">
        <v>2322</v>
      </c>
      <c r="BL380" s="199" t="s">
        <v>2327</v>
      </c>
      <c r="BM380" s="3155">
        <f t="shared" si="329"/>
        <v>40.5</v>
      </c>
      <c r="BN380" s="3155">
        <f t="shared" si="330"/>
        <v>13.768115942028986</v>
      </c>
      <c r="BO380" s="199" t="s">
        <v>40</v>
      </c>
      <c r="BP380" s="3068"/>
      <c r="BQ380" s="3004"/>
      <c r="BR380" s="3004"/>
      <c r="BS380" s="3364"/>
      <c r="BT380" s="3004"/>
      <c r="BU380" s="3004"/>
      <c r="BV380" s="1370" t="s">
        <v>2498</v>
      </c>
      <c r="BW380" s="3004"/>
      <c r="BX380" s="2997">
        <f t="shared" si="344"/>
        <v>4100</v>
      </c>
      <c r="BY380" s="73">
        <f t="shared" si="345"/>
        <v>1000</v>
      </c>
      <c r="BZ380" s="541"/>
      <c r="CA380" s="541"/>
      <c r="CB380" s="541"/>
      <c r="CC380" s="541"/>
    </row>
    <row r="381" spans="1:81" s="2443" customFormat="1" ht="36" customHeight="1">
      <c r="A381" s="3054">
        <v>14</v>
      </c>
      <c r="B381" s="3055" t="s">
        <v>1883</v>
      </c>
      <c r="C381" s="3052" t="s">
        <v>1623</v>
      </c>
      <c r="D381" s="3087" t="s">
        <v>1884</v>
      </c>
      <c r="E381" s="3490" t="s">
        <v>206</v>
      </c>
      <c r="F381" s="3509" t="s">
        <v>1885</v>
      </c>
      <c r="G381" s="3492">
        <v>7000</v>
      </c>
      <c r="H381" s="3492">
        <v>7000</v>
      </c>
      <c r="I381" s="3059"/>
      <c r="J381" s="1770"/>
      <c r="K381" s="98">
        <v>7000</v>
      </c>
      <c r="L381" s="98">
        <v>7000</v>
      </c>
      <c r="M381" s="98"/>
      <c r="N381" s="98"/>
      <c r="O381" s="98"/>
      <c r="P381" s="99"/>
      <c r="Q381" s="99"/>
      <c r="R381" s="99"/>
      <c r="S381" s="3067">
        <f t="shared" si="320"/>
        <v>1920</v>
      </c>
      <c r="T381" s="99">
        <v>1920</v>
      </c>
      <c r="U381" s="3059"/>
      <c r="V381" s="99"/>
      <c r="W381" s="99"/>
      <c r="X381" s="99">
        <v>230</v>
      </c>
      <c r="Y381" s="99">
        <f t="shared" si="346"/>
        <v>2150</v>
      </c>
      <c r="Z381" s="99">
        <f t="shared" si="321"/>
        <v>0</v>
      </c>
      <c r="AA381" s="99">
        <v>0</v>
      </c>
      <c r="AB381" s="3066"/>
      <c r="AC381" s="99"/>
      <c r="AD381" s="99">
        <f t="shared" si="322"/>
        <v>0</v>
      </c>
      <c r="AE381" s="99"/>
      <c r="AF381" s="99"/>
      <c r="AG381" s="99"/>
      <c r="AH381" s="99">
        <f t="shared" si="323"/>
        <v>0</v>
      </c>
      <c r="AI381" s="99">
        <v>0</v>
      </c>
      <c r="AJ381" s="99"/>
      <c r="AK381" s="99"/>
      <c r="AL381" s="99">
        <f t="shared" si="324"/>
        <v>1920</v>
      </c>
      <c r="AM381" s="99">
        <v>1920</v>
      </c>
      <c r="AN381" s="99"/>
      <c r="AO381" s="99"/>
      <c r="AP381" s="3638">
        <f t="shared" si="325"/>
        <v>2150</v>
      </c>
      <c r="AQ381" s="3638">
        <f>1920+X381</f>
        <v>2150</v>
      </c>
      <c r="AR381" s="1259"/>
      <c r="AS381" s="1259"/>
      <c r="AT381" s="1259">
        <f t="shared" si="326"/>
        <v>4850</v>
      </c>
      <c r="AU381" s="1259">
        <f t="shared" si="338"/>
        <v>4850</v>
      </c>
      <c r="AV381" s="3297"/>
      <c r="AW381" s="1259"/>
      <c r="AX381" s="1259"/>
      <c r="AY381" s="1259">
        <f t="shared" si="327"/>
        <v>2540</v>
      </c>
      <c r="AZ381" s="1259">
        <v>2540</v>
      </c>
      <c r="BA381" s="1259"/>
      <c r="BB381" s="1259"/>
      <c r="BC381" s="1259"/>
      <c r="BD381" s="1259"/>
      <c r="BE381" s="1259"/>
      <c r="BF381" s="1259"/>
      <c r="BG381" s="3679">
        <v>750</v>
      </c>
      <c r="BH381" s="99"/>
      <c r="BI381" s="99">
        <f t="shared" si="328"/>
        <v>230</v>
      </c>
      <c r="BJ381" s="199">
        <v>2023</v>
      </c>
      <c r="BK381" s="199" t="s">
        <v>2322</v>
      </c>
      <c r="BL381" s="199" t="s">
        <v>2327</v>
      </c>
      <c r="BM381" s="3155">
        <f t="shared" si="329"/>
        <v>41.428571428571431</v>
      </c>
      <c r="BN381" s="3155">
        <f t="shared" si="330"/>
        <v>15.463917525773196</v>
      </c>
      <c r="BO381" s="199" t="s">
        <v>40</v>
      </c>
      <c r="BP381" s="3068"/>
      <c r="BQ381" s="3004"/>
      <c r="BR381" s="3004"/>
      <c r="BS381" s="3364"/>
      <c r="BT381" s="3004"/>
      <c r="BU381" s="3004"/>
      <c r="BV381" s="1370" t="s">
        <v>2498</v>
      </c>
      <c r="BW381" s="3004"/>
      <c r="BX381" s="2997">
        <f t="shared" si="344"/>
        <v>2870</v>
      </c>
      <c r="BY381" s="73">
        <f t="shared" si="345"/>
        <v>720</v>
      </c>
      <c r="BZ381" s="541"/>
      <c r="CA381" s="541"/>
      <c r="CB381" s="541"/>
      <c r="CC381" s="541"/>
    </row>
    <row r="382" spans="1:81" s="2443" customFormat="1" ht="38.25">
      <c r="A382" s="3054">
        <v>15</v>
      </c>
      <c r="B382" s="3055" t="s">
        <v>1886</v>
      </c>
      <c r="C382" s="3052" t="s">
        <v>1887</v>
      </c>
      <c r="D382" s="3087" t="s">
        <v>1888</v>
      </c>
      <c r="E382" s="3490" t="s">
        <v>206</v>
      </c>
      <c r="F382" s="3509" t="s">
        <v>1889</v>
      </c>
      <c r="G382" s="3492">
        <v>22000</v>
      </c>
      <c r="H382" s="3492">
        <v>22000</v>
      </c>
      <c r="I382" s="3059"/>
      <c r="J382" s="1770"/>
      <c r="K382" s="98">
        <v>22000</v>
      </c>
      <c r="L382" s="98">
        <v>22000</v>
      </c>
      <c r="M382" s="98"/>
      <c r="N382" s="98"/>
      <c r="O382" s="98"/>
      <c r="P382" s="99"/>
      <c r="Q382" s="99"/>
      <c r="R382" s="99"/>
      <c r="S382" s="3067">
        <f t="shared" si="320"/>
        <v>6700</v>
      </c>
      <c r="T382" s="99">
        <v>6700</v>
      </c>
      <c r="U382" s="3059"/>
      <c r="V382" s="99"/>
      <c r="W382" s="99"/>
      <c r="X382" s="99"/>
      <c r="Y382" s="99">
        <f t="shared" si="346"/>
        <v>6700</v>
      </c>
      <c r="Z382" s="99">
        <f t="shared" si="321"/>
        <v>0</v>
      </c>
      <c r="AA382" s="99">
        <v>0</v>
      </c>
      <c r="AB382" s="3066"/>
      <c r="AC382" s="99"/>
      <c r="AD382" s="99">
        <f t="shared" si="322"/>
        <v>0</v>
      </c>
      <c r="AE382" s="99"/>
      <c r="AF382" s="99"/>
      <c r="AG382" s="99"/>
      <c r="AH382" s="99">
        <f t="shared" si="323"/>
        <v>0</v>
      </c>
      <c r="AI382" s="99">
        <v>0</v>
      </c>
      <c r="AJ382" s="99"/>
      <c r="AK382" s="99"/>
      <c r="AL382" s="99">
        <f t="shared" si="324"/>
        <v>6700</v>
      </c>
      <c r="AM382" s="99">
        <v>6700</v>
      </c>
      <c r="AN382" s="99"/>
      <c r="AO382" s="99"/>
      <c r="AP382" s="3638">
        <f t="shared" si="325"/>
        <v>6700</v>
      </c>
      <c r="AQ382" s="3638">
        <v>6700</v>
      </c>
      <c r="AR382" s="1259"/>
      <c r="AS382" s="1259"/>
      <c r="AT382" s="1259">
        <f t="shared" si="326"/>
        <v>15300</v>
      </c>
      <c r="AU382" s="1259">
        <f t="shared" si="338"/>
        <v>15300</v>
      </c>
      <c r="AV382" s="3297"/>
      <c r="AW382" s="1259"/>
      <c r="AX382" s="1259"/>
      <c r="AY382" s="1259">
        <f t="shared" si="327"/>
        <v>7650</v>
      </c>
      <c r="AZ382" s="1259">
        <v>7650</v>
      </c>
      <c r="BA382" s="1259"/>
      <c r="BB382" s="1259"/>
      <c r="BC382" s="1259"/>
      <c r="BD382" s="1259"/>
      <c r="BE382" s="1259"/>
      <c r="BF382" s="1259"/>
      <c r="BG382" s="3679">
        <v>2180</v>
      </c>
      <c r="BH382" s="99"/>
      <c r="BI382" s="99">
        <f t="shared" si="328"/>
        <v>0</v>
      </c>
      <c r="BJ382" s="199">
        <v>2023</v>
      </c>
      <c r="BK382" s="199" t="s">
        <v>2322</v>
      </c>
      <c r="BL382" s="199" t="s">
        <v>2327</v>
      </c>
      <c r="BM382" s="3155">
        <f t="shared" si="329"/>
        <v>40.36363636363636</v>
      </c>
      <c r="BN382" s="3155">
        <f t="shared" si="330"/>
        <v>14.248366013071895</v>
      </c>
      <c r="BO382" s="199" t="s">
        <v>40</v>
      </c>
      <c r="BP382" s="3068"/>
      <c r="BQ382" s="3004"/>
      <c r="BR382" s="3004"/>
      <c r="BS382" s="3364"/>
      <c r="BT382" s="3004"/>
      <c r="BU382" s="3004"/>
      <c r="BV382" s="1370" t="s">
        <v>2498</v>
      </c>
      <c r="BW382" s="3004"/>
      <c r="BX382" s="2997">
        <f t="shared" si="344"/>
        <v>9020</v>
      </c>
      <c r="BY382" s="73">
        <f t="shared" si="345"/>
        <v>2320</v>
      </c>
      <c r="BZ382" s="541"/>
      <c r="CA382" s="541"/>
      <c r="CB382" s="541"/>
      <c r="CC382" s="541"/>
    </row>
    <row r="383" spans="1:81" s="2443" customFormat="1" ht="39.75" customHeight="1">
      <c r="A383" s="3054">
        <v>16</v>
      </c>
      <c r="B383" s="3055" t="s">
        <v>1890</v>
      </c>
      <c r="C383" s="3052" t="s">
        <v>1891</v>
      </c>
      <c r="D383" s="3087" t="s">
        <v>1892</v>
      </c>
      <c r="E383" s="3490" t="s">
        <v>206</v>
      </c>
      <c r="F383" s="3509" t="s">
        <v>1893</v>
      </c>
      <c r="G383" s="3492">
        <v>11000</v>
      </c>
      <c r="H383" s="3492">
        <v>11000</v>
      </c>
      <c r="I383" s="3059"/>
      <c r="J383" s="1770"/>
      <c r="K383" s="98">
        <v>11000</v>
      </c>
      <c r="L383" s="98">
        <v>11000</v>
      </c>
      <c r="M383" s="98"/>
      <c r="N383" s="98"/>
      <c r="O383" s="98"/>
      <c r="P383" s="99"/>
      <c r="Q383" s="99"/>
      <c r="R383" s="99"/>
      <c r="S383" s="3067">
        <f t="shared" si="320"/>
        <v>3300</v>
      </c>
      <c r="T383" s="99">
        <v>3300</v>
      </c>
      <c r="U383" s="3059"/>
      <c r="V383" s="99"/>
      <c r="W383" s="99"/>
      <c r="X383" s="99"/>
      <c r="Y383" s="99">
        <f t="shared" si="346"/>
        <v>3300</v>
      </c>
      <c r="Z383" s="99">
        <f t="shared" si="321"/>
        <v>0</v>
      </c>
      <c r="AA383" s="99">
        <v>0</v>
      </c>
      <c r="AB383" s="3066"/>
      <c r="AC383" s="99"/>
      <c r="AD383" s="99">
        <f t="shared" si="322"/>
        <v>0</v>
      </c>
      <c r="AE383" s="99"/>
      <c r="AF383" s="99"/>
      <c r="AG383" s="99"/>
      <c r="AH383" s="99">
        <f t="shared" si="323"/>
        <v>0</v>
      </c>
      <c r="AI383" s="99">
        <v>0</v>
      </c>
      <c r="AJ383" s="99"/>
      <c r="AK383" s="99"/>
      <c r="AL383" s="99">
        <f t="shared" si="324"/>
        <v>3300</v>
      </c>
      <c r="AM383" s="99">
        <v>3300</v>
      </c>
      <c r="AN383" s="99"/>
      <c r="AO383" s="99"/>
      <c r="AP383" s="3638">
        <f t="shared" si="325"/>
        <v>3300</v>
      </c>
      <c r="AQ383" s="3638">
        <v>3300</v>
      </c>
      <c r="AR383" s="1259"/>
      <c r="AS383" s="1259"/>
      <c r="AT383" s="1259">
        <f t="shared" si="326"/>
        <v>7700</v>
      </c>
      <c r="AU383" s="1259">
        <f t="shared" si="338"/>
        <v>7700</v>
      </c>
      <c r="AV383" s="3297"/>
      <c r="AW383" s="1259"/>
      <c r="AX383" s="1259"/>
      <c r="AY383" s="1259">
        <f t="shared" si="327"/>
        <v>3850</v>
      </c>
      <c r="AZ383" s="1259">
        <v>3850</v>
      </c>
      <c r="BA383" s="1259"/>
      <c r="BB383" s="1259"/>
      <c r="BC383" s="1259"/>
      <c r="BD383" s="1259"/>
      <c r="BE383" s="1259"/>
      <c r="BF383" s="1259"/>
      <c r="BG383" s="3679">
        <v>1170</v>
      </c>
      <c r="BH383" s="99"/>
      <c r="BI383" s="99">
        <f t="shared" si="328"/>
        <v>0</v>
      </c>
      <c r="BJ383" s="199">
        <v>2023</v>
      </c>
      <c r="BK383" s="199" t="s">
        <v>2322</v>
      </c>
      <c r="BL383" s="199" t="s">
        <v>2327</v>
      </c>
      <c r="BM383" s="3155">
        <f t="shared" si="329"/>
        <v>40.63636363636364</v>
      </c>
      <c r="BN383" s="3155">
        <f t="shared" si="330"/>
        <v>15.194805194805195</v>
      </c>
      <c r="BO383" s="199" t="s">
        <v>40</v>
      </c>
      <c r="BP383" s="3068"/>
      <c r="BQ383" s="3004"/>
      <c r="BR383" s="3004"/>
      <c r="BS383" s="3364"/>
      <c r="BT383" s="3004"/>
      <c r="BU383" s="3004"/>
      <c r="BV383" s="1370" t="s">
        <v>2498</v>
      </c>
      <c r="BW383" s="3004"/>
      <c r="BX383" s="2997">
        <f t="shared" si="344"/>
        <v>4510</v>
      </c>
      <c r="BY383" s="73">
        <f t="shared" si="345"/>
        <v>1210</v>
      </c>
      <c r="BZ383" s="541"/>
      <c r="CA383" s="541"/>
      <c r="CB383" s="541"/>
      <c r="CC383" s="541"/>
    </row>
    <row r="384" spans="1:81" s="28" customFormat="1" ht="33" customHeight="1">
      <c r="A384" s="2195" t="s">
        <v>58</v>
      </c>
      <c r="B384" s="2133" t="s">
        <v>59</v>
      </c>
      <c r="C384" s="1653"/>
      <c r="D384" s="1653"/>
      <c r="E384" s="1504"/>
      <c r="F384" s="1504"/>
      <c r="G384" s="1453">
        <f>G385+G392</f>
        <v>133235</v>
      </c>
      <c r="H384" s="1453">
        <f t="shared" ref="H384:BG384" si="347">H385+H392</f>
        <v>133230</v>
      </c>
      <c r="I384" s="1655">
        <f t="shared" si="347"/>
        <v>0</v>
      </c>
      <c r="J384" s="1655">
        <f t="shared" si="347"/>
        <v>5</v>
      </c>
      <c r="K384" s="1655">
        <f t="shared" si="347"/>
        <v>133230</v>
      </c>
      <c r="L384" s="1655">
        <f t="shared" si="347"/>
        <v>133230</v>
      </c>
      <c r="M384" s="1655">
        <f t="shared" si="347"/>
        <v>31469</v>
      </c>
      <c r="N384" s="1655">
        <f t="shared" si="347"/>
        <v>23139</v>
      </c>
      <c r="O384" s="1655">
        <f t="shared" si="347"/>
        <v>0</v>
      </c>
      <c r="P384" s="1655">
        <f t="shared" si="347"/>
        <v>0</v>
      </c>
      <c r="Q384" s="1655">
        <f t="shared" si="347"/>
        <v>0</v>
      </c>
      <c r="R384" s="1655">
        <f t="shared" si="347"/>
        <v>0</v>
      </c>
      <c r="S384" s="1655">
        <f t="shared" si="347"/>
        <v>33853.001000000004</v>
      </c>
      <c r="T384" s="1655">
        <f t="shared" si="347"/>
        <v>33853.001000000004</v>
      </c>
      <c r="U384" s="1655">
        <f t="shared" si="347"/>
        <v>0</v>
      </c>
      <c r="V384" s="1655">
        <f t="shared" si="347"/>
        <v>0</v>
      </c>
      <c r="W384" s="1655"/>
      <c r="X384" s="1655"/>
      <c r="Y384" s="1655">
        <f t="shared" si="346"/>
        <v>33853.001000000004</v>
      </c>
      <c r="Z384" s="1655">
        <f t="shared" si="347"/>
        <v>0</v>
      </c>
      <c r="AA384" s="1655">
        <f t="shared" si="347"/>
        <v>0</v>
      </c>
      <c r="AB384" s="1655">
        <f t="shared" si="347"/>
        <v>0</v>
      </c>
      <c r="AC384" s="1655">
        <f t="shared" si="347"/>
        <v>0</v>
      </c>
      <c r="AD384" s="1655">
        <f t="shared" si="347"/>
        <v>16804.398999999998</v>
      </c>
      <c r="AE384" s="1655">
        <f t="shared" si="347"/>
        <v>16804.398999999998</v>
      </c>
      <c r="AF384" s="1655">
        <f t="shared" si="347"/>
        <v>0</v>
      </c>
      <c r="AG384" s="1655">
        <f t="shared" si="347"/>
        <v>0</v>
      </c>
      <c r="AH384" s="1655">
        <f t="shared" si="347"/>
        <v>0</v>
      </c>
      <c r="AI384" s="1655">
        <f t="shared" si="347"/>
        <v>0</v>
      </c>
      <c r="AJ384" s="1655">
        <f t="shared" si="347"/>
        <v>0</v>
      </c>
      <c r="AK384" s="1655">
        <f t="shared" si="347"/>
        <v>0</v>
      </c>
      <c r="AL384" s="1655">
        <f t="shared" si="347"/>
        <v>33853.001000000004</v>
      </c>
      <c r="AM384" s="1655">
        <f t="shared" si="347"/>
        <v>33853.001000000004</v>
      </c>
      <c r="AN384" s="1655">
        <f t="shared" si="347"/>
        <v>0</v>
      </c>
      <c r="AO384" s="1655">
        <f t="shared" si="347"/>
        <v>0</v>
      </c>
      <c r="AP384" s="1453">
        <f t="shared" si="347"/>
        <v>58503.001000000004</v>
      </c>
      <c r="AQ384" s="1453">
        <f t="shared" si="347"/>
        <v>58503.001000000004</v>
      </c>
      <c r="AR384" s="1656">
        <f t="shared" si="347"/>
        <v>0</v>
      </c>
      <c r="AS384" s="1656">
        <f t="shared" si="347"/>
        <v>0</v>
      </c>
      <c r="AT384" s="1656">
        <f t="shared" si="347"/>
        <v>74726.998999999996</v>
      </c>
      <c r="AU384" s="1656">
        <f t="shared" si="347"/>
        <v>74726.998999999996</v>
      </c>
      <c r="AV384" s="1656">
        <f t="shared" si="347"/>
        <v>0</v>
      </c>
      <c r="AW384" s="1656">
        <f t="shared" si="347"/>
        <v>0</v>
      </c>
      <c r="AX384" s="1656">
        <f t="shared" si="347"/>
        <v>0</v>
      </c>
      <c r="AY384" s="1656">
        <f t="shared" si="347"/>
        <v>40898.998999999996</v>
      </c>
      <c r="AZ384" s="1656">
        <f t="shared" si="347"/>
        <v>40898.998999999996</v>
      </c>
      <c r="BA384" s="1656">
        <f t="shared" si="347"/>
        <v>0</v>
      </c>
      <c r="BB384" s="1656">
        <f t="shared" si="347"/>
        <v>0</v>
      </c>
      <c r="BC384" s="1656">
        <f t="shared" si="347"/>
        <v>0</v>
      </c>
      <c r="BD384" s="1656">
        <f t="shared" si="347"/>
        <v>0</v>
      </c>
      <c r="BE384" s="1656">
        <f t="shared" si="347"/>
        <v>0</v>
      </c>
      <c r="BF384" s="1656">
        <f t="shared" si="347"/>
        <v>0</v>
      </c>
      <c r="BG384" s="3668">
        <f t="shared" si="347"/>
        <v>34358</v>
      </c>
      <c r="BH384" s="1655">
        <f>'PL 3 PB DATP'!H71</f>
        <v>34358</v>
      </c>
      <c r="BI384" s="1655" t="e">
        <f>SUM(BI386:BI969)</f>
        <v>#REF!</v>
      </c>
      <c r="BJ384" s="1658"/>
      <c r="BK384" s="1658"/>
      <c r="BL384" s="1658"/>
      <c r="BM384" s="1669"/>
      <c r="BN384" s="1669"/>
      <c r="BO384" s="1658"/>
      <c r="BP384" s="1659"/>
      <c r="BQ384" s="1370"/>
      <c r="BR384" s="1370"/>
      <c r="BS384" s="19"/>
      <c r="BT384" s="1370"/>
      <c r="BU384" s="1370"/>
      <c r="BV384" s="1370" t="s">
        <v>2498</v>
      </c>
      <c r="BW384" s="1370"/>
      <c r="BX384" s="1660">
        <f>BH384-BG384</f>
        <v>0</v>
      </c>
      <c r="BY384" s="53"/>
    </row>
    <row r="385" spans="1:81" s="28" customFormat="1" ht="48.75" customHeight="1">
      <c r="A385" s="2195" t="s">
        <v>73</v>
      </c>
      <c r="B385" s="2133" t="s">
        <v>2422</v>
      </c>
      <c r="C385" s="1653"/>
      <c r="D385" s="1653"/>
      <c r="E385" s="1504"/>
      <c r="F385" s="1504"/>
      <c r="G385" s="1453">
        <f>SUM(G386:G391)</f>
        <v>61664</v>
      </c>
      <c r="H385" s="1453">
        <f t="shared" ref="H385:BF385" si="348">SUM(H386:H391)</f>
        <v>61664</v>
      </c>
      <c r="I385" s="1655">
        <f t="shared" si="348"/>
        <v>0</v>
      </c>
      <c r="J385" s="1655">
        <f t="shared" si="348"/>
        <v>0</v>
      </c>
      <c r="K385" s="1655">
        <f t="shared" si="348"/>
        <v>61664</v>
      </c>
      <c r="L385" s="1655">
        <f t="shared" si="348"/>
        <v>61664</v>
      </c>
      <c r="M385" s="1655">
        <f t="shared" si="348"/>
        <v>27375</v>
      </c>
      <c r="N385" s="1655">
        <f t="shared" si="348"/>
        <v>19945</v>
      </c>
      <c r="O385" s="1655">
        <f t="shared" si="348"/>
        <v>0</v>
      </c>
      <c r="P385" s="1655">
        <f t="shared" si="348"/>
        <v>0</v>
      </c>
      <c r="Q385" s="1655">
        <f t="shared" si="348"/>
        <v>0</v>
      </c>
      <c r="R385" s="1655">
        <f t="shared" si="348"/>
        <v>0</v>
      </c>
      <c r="S385" s="1655">
        <f t="shared" si="348"/>
        <v>22593.001</v>
      </c>
      <c r="T385" s="1655">
        <f t="shared" si="348"/>
        <v>22593.001</v>
      </c>
      <c r="U385" s="1655">
        <f t="shared" si="348"/>
        <v>0</v>
      </c>
      <c r="V385" s="1655">
        <f t="shared" si="348"/>
        <v>0</v>
      </c>
      <c r="W385" s="1655"/>
      <c r="X385" s="1655"/>
      <c r="Y385" s="1655">
        <f t="shared" si="346"/>
        <v>22593.001</v>
      </c>
      <c r="Z385" s="1655">
        <f t="shared" si="348"/>
        <v>0</v>
      </c>
      <c r="AA385" s="1655">
        <f t="shared" si="348"/>
        <v>0</v>
      </c>
      <c r="AB385" s="1655">
        <f t="shared" si="348"/>
        <v>0</v>
      </c>
      <c r="AC385" s="1655">
        <f t="shared" si="348"/>
        <v>0</v>
      </c>
      <c r="AD385" s="1655">
        <f t="shared" si="348"/>
        <v>6403.4</v>
      </c>
      <c r="AE385" s="1655">
        <f t="shared" si="348"/>
        <v>6403.4</v>
      </c>
      <c r="AF385" s="1655">
        <f t="shared" si="348"/>
        <v>0</v>
      </c>
      <c r="AG385" s="1655">
        <f t="shared" si="348"/>
        <v>0</v>
      </c>
      <c r="AH385" s="1655">
        <f t="shared" si="348"/>
        <v>0</v>
      </c>
      <c r="AI385" s="1655">
        <f t="shared" si="348"/>
        <v>0</v>
      </c>
      <c r="AJ385" s="1655">
        <f t="shared" si="348"/>
        <v>0</v>
      </c>
      <c r="AK385" s="1655">
        <f t="shared" si="348"/>
        <v>0</v>
      </c>
      <c r="AL385" s="1655">
        <f t="shared" si="348"/>
        <v>22593.001</v>
      </c>
      <c r="AM385" s="1655">
        <f t="shared" si="348"/>
        <v>22593.001</v>
      </c>
      <c r="AN385" s="1655">
        <f t="shared" si="348"/>
        <v>0</v>
      </c>
      <c r="AO385" s="1655">
        <f t="shared" si="348"/>
        <v>0</v>
      </c>
      <c r="AP385" s="1453">
        <f t="shared" si="348"/>
        <v>47243.001000000004</v>
      </c>
      <c r="AQ385" s="1453">
        <f t="shared" si="348"/>
        <v>47243.001000000004</v>
      </c>
      <c r="AR385" s="1656">
        <f t="shared" si="348"/>
        <v>0</v>
      </c>
      <c r="AS385" s="1656">
        <f t="shared" si="348"/>
        <v>0</v>
      </c>
      <c r="AT385" s="1656">
        <f t="shared" si="348"/>
        <v>14420.999</v>
      </c>
      <c r="AU385" s="1656">
        <f t="shared" si="348"/>
        <v>14420.999</v>
      </c>
      <c r="AV385" s="1656">
        <f t="shared" si="348"/>
        <v>0</v>
      </c>
      <c r="AW385" s="1656">
        <f t="shared" si="348"/>
        <v>0</v>
      </c>
      <c r="AX385" s="1656">
        <f t="shared" si="348"/>
        <v>0</v>
      </c>
      <c r="AY385" s="1656">
        <f t="shared" si="348"/>
        <v>14420.999</v>
      </c>
      <c r="AZ385" s="1656">
        <f t="shared" si="348"/>
        <v>14420.999</v>
      </c>
      <c r="BA385" s="1656">
        <f t="shared" si="348"/>
        <v>0</v>
      </c>
      <c r="BB385" s="1656">
        <f t="shared" si="348"/>
        <v>0</v>
      </c>
      <c r="BC385" s="1656">
        <f t="shared" si="348"/>
        <v>0</v>
      </c>
      <c r="BD385" s="1656">
        <f t="shared" si="348"/>
        <v>0</v>
      </c>
      <c r="BE385" s="1656">
        <f t="shared" si="348"/>
        <v>0</v>
      </c>
      <c r="BF385" s="1656">
        <f t="shared" si="348"/>
        <v>0</v>
      </c>
      <c r="BG385" s="3668">
        <f>SUM(BG386:BG391)</f>
        <v>14421</v>
      </c>
      <c r="BH385" s="1655"/>
      <c r="BI385" s="1655"/>
      <c r="BJ385" s="1691"/>
      <c r="BK385" s="1691"/>
      <c r="BL385" s="1691"/>
      <c r="BM385" s="1692">
        <f t="shared" si="329"/>
        <v>100.00000162169175</v>
      </c>
      <c r="BN385" s="1692">
        <f t="shared" si="330"/>
        <v>100.00000693433235</v>
      </c>
      <c r="BO385" s="1691"/>
      <c r="BP385" s="1693"/>
      <c r="BQ385" s="1369"/>
      <c r="BR385" s="1369"/>
      <c r="BS385" s="1617"/>
      <c r="BT385" s="1369"/>
      <c r="BU385" s="1369"/>
      <c r="BV385" s="1369" t="s">
        <v>2498</v>
      </c>
      <c r="BW385" s="1369"/>
      <c r="BX385" s="1660"/>
      <c r="BY385" s="53"/>
    </row>
    <row r="386" spans="1:81" s="2355" customFormat="1" ht="33.75" customHeight="1">
      <c r="A386" s="2194" t="s">
        <v>46</v>
      </c>
      <c r="B386" s="3089" t="s">
        <v>981</v>
      </c>
      <c r="C386" s="3090" t="s">
        <v>975</v>
      </c>
      <c r="D386" s="3090" t="s">
        <v>982</v>
      </c>
      <c r="E386" s="3510" t="s">
        <v>305</v>
      </c>
      <c r="F386" s="3511" t="s">
        <v>983</v>
      </c>
      <c r="G386" s="3469">
        <v>6000</v>
      </c>
      <c r="H386" s="3469">
        <v>6000</v>
      </c>
      <c r="I386" s="1880"/>
      <c r="J386" s="143"/>
      <c r="K386" s="3082">
        <v>6000</v>
      </c>
      <c r="L386" s="3082">
        <v>6000</v>
      </c>
      <c r="M386" s="1878">
        <v>1180</v>
      </c>
      <c r="N386" s="1878">
        <v>500</v>
      </c>
      <c r="O386" s="1880">
        <v>0</v>
      </c>
      <c r="P386" s="3124"/>
      <c r="Q386" s="1878"/>
      <c r="R386" s="1878"/>
      <c r="S386" s="1878">
        <f t="shared" si="320"/>
        <v>0</v>
      </c>
      <c r="T386" s="1878"/>
      <c r="U386" s="1878"/>
      <c r="V386" s="1878"/>
      <c r="W386" s="1878"/>
      <c r="X386" s="1878"/>
      <c r="Y386" s="1878">
        <f t="shared" si="346"/>
        <v>0</v>
      </c>
      <c r="Z386" s="1878">
        <f t="shared" si="321"/>
        <v>0</v>
      </c>
      <c r="AA386" s="1878"/>
      <c r="AB386" s="1878"/>
      <c r="AC386" s="1878"/>
      <c r="AD386" s="1878">
        <f t="shared" si="322"/>
        <v>0</v>
      </c>
      <c r="AE386" s="1878"/>
      <c r="AF386" s="1878"/>
      <c r="AG386" s="1878"/>
      <c r="AH386" s="1878">
        <f t="shared" si="323"/>
        <v>0</v>
      </c>
      <c r="AI386" s="1878"/>
      <c r="AJ386" s="1878"/>
      <c r="AK386" s="1878"/>
      <c r="AL386" s="1878">
        <f t="shared" si="324"/>
        <v>0</v>
      </c>
      <c r="AM386" s="1878"/>
      <c r="AN386" s="1878"/>
      <c r="AO386" s="1878"/>
      <c r="AP386" s="3641">
        <f t="shared" si="325"/>
        <v>2350</v>
      </c>
      <c r="AQ386" s="3641">
        <v>2350</v>
      </c>
      <c r="AR386" s="3306"/>
      <c r="AS386" s="3306"/>
      <c r="AT386" s="3306">
        <f t="shared" si="326"/>
        <v>3650</v>
      </c>
      <c r="AU386" s="3306">
        <v>3650</v>
      </c>
      <c r="AV386" s="3306"/>
      <c r="AW386" s="3306">
        <v>0</v>
      </c>
      <c r="AX386" s="3306"/>
      <c r="AY386" s="3306">
        <f t="shared" si="327"/>
        <v>3650</v>
      </c>
      <c r="AZ386" s="3306">
        <v>3650</v>
      </c>
      <c r="BA386" s="3306"/>
      <c r="BB386" s="3306"/>
      <c r="BC386" s="3306"/>
      <c r="BD386" s="3306"/>
      <c r="BE386" s="3306"/>
      <c r="BF386" s="3306"/>
      <c r="BG386" s="3669">
        <v>3650</v>
      </c>
      <c r="BH386" s="1667"/>
      <c r="BI386" s="191">
        <f t="shared" ref="BI386:BI430" si="349">AP386-S386</f>
        <v>2350</v>
      </c>
      <c r="BJ386" s="196">
        <v>2022</v>
      </c>
      <c r="BK386" s="196" t="s">
        <v>2324</v>
      </c>
      <c r="BL386" s="196" t="s">
        <v>2327</v>
      </c>
      <c r="BM386" s="3153">
        <f t="shared" si="329"/>
        <v>100</v>
      </c>
      <c r="BN386" s="3153">
        <f t="shared" si="330"/>
        <v>100</v>
      </c>
      <c r="BO386" s="196" t="s">
        <v>40</v>
      </c>
      <c r="BP386" s="1659"/>
      <c r="BQ386" s="1370"/>
      <c r="BR386" s="1370"/>
      <c r="BS386" s="19"/>
      <c r="BT386" s="1370"/>
      <c r="BU386" s="1370"/>
      <c r="BV386" s="1370" t="s">
        <v>2498</v>
      </c>
      <c r="BW386" s="1370"/>
      <c r="BX386" s="19"/>
      <c r="BY386" s="65"/>
      <c r="BZ386" s="300"/>
      <c r="CA386" s="300"/>
      <c r="CB386" s="300"/>
      <c r="CC386" s="300"/>
    </row>
    <row r="387" spans="1:81" s="2355" customFormat="1" ht="42" customHeight="1">
      <c r="A387" s="2961" t="s">
        <v>48</v>
      </c>
      <c r="B387" s="3089" t="s">
        <v>984</v>
      </c>
      <c r="C387" s="3090" t="s">
        <v>853</v>
      </c>
      <c r="D387" s="3090" t="s">
        <v>985</v>
      </c>
      <c r="E387" s="3510" t="s">
        <v>305</v>
      </c>
      <c r="F387" s="3511" t="s">
        <v>986</v>
      </c>
      <c r="G387" s="3469">
        <v>12000</v>
      </c>
      <c r="H387" s="3469">
        <v>12000</v>
      </c>
      <c r="I387" s="1880"/>
      <c r="J387" s="143"/>
      <c r="K387" s="3082">
        <v>12000</v>
      </c>
      <c r="L387" s="3082">
        <v>12000</v>
      </c>
      <c r="M387" s="1878">
        <v>5327</v>
      </c>
      <c r="N387" s="1878">
        <v>2500</v>
      </c>
      <c r="O387" s="1880">
        <v>0</v>
      </c>
      <c r="P387" s="3124"/>
      <c r="Q387" s="1878"/>
      <c r="R387" s="1878"/>
      <c r="S387" s="1878">
        <f t="shared" si="320"/>
        <v>5200</v>
      </c>
      <c r="T387" s="1878">
        <v>5200</v>
      </c>
      <c r="U387" s="1878"/>
      <c r="V387" s="1878"/>
      <c r="W387" s="1878"/>
      <c r="X387" s="1878"/>
      <c r="Y387" s="1878">
        <f t="shared" si="346"/>
        <v>5200</v>
      </c>
      <c r="Z387" s="1878">
        <f t="shared" si="321"/>
        <v>0</v>
      </c>
      <c r="AA387" s="1878"/>
      <c r="AB387" s="1878"/>
      <c r="AC387" s="1878"/>
      <c r="AD387" s="1878">
        <f t="shared" si="322"/>
        <v>908.7</v>
      </c>
      <c r="AE387" s="1878">
        <v>908.7</v>
      </c>
      <c r="AF387" s="1878"/>
      <c r="AG387" s="1878"/>
      <c r="AH387" s="1878">
        <f t="shared" si="323"/>
        <v>0</v>
      </c>
      <c r="AI387" s="1878"/>
      <c r="AJ387" s="1878"/>
      <c r="AK387" s="1878"/>
      <c r="AL387" s="1878">
        <f t="shared" si="324"/>
        <v>5200</v>
      </c>
      <c r="AM387" s="1878">
        <v>5200</v>
      </c>
      <c r="AN387" s="1878"/>
      <c r="AO387" s="1878"/>
      <c r="AP387" s="3641">
        <f t="shared" si="325"/>
        <v>10700</v>
      </c>
      <c r="AQ387" s="3641">
        <v>10700</v>
      </c>
      <c r="AR387" s="3306"/>
      <c r="AS387" s="3306"/>
      <c r="AT387" s="3306">
        <f t="shared" si="326"/>
        <v>1300</v>
      </c>
      <c r="AU387" s="3306">
        <v>1300</v>
      </c>
      <c r="AV387" s="3306"/>
      <c r="AW387" s="3306">
        <v>0</v>
      </c>
      <c r="AX387" s="3306"/>
      <c r="AY387" s="3306">
        <f t="shared" si="327"/>
        <v>1300</v>
      </c>
      <c r="AZ387" s="3306">
        <v>1300</v>
      </c>
      <c r="BA387" s="3306"/>
      <c r="BB387" s="3306"/>
      <c r="BC387" s="3306"/>
      <c r="BD387" s="3306"/>
      <c r="BE387" s="3306"/>
      <c r="BF387" s="3306"/>
      <c r="BG387" s="3669">
        <v>1300</v>
      </c>
      <c r="BH387" s="1667"/>
      <c r="BI387" s="191">
        <f t="shared" si="349"/>
        <v>5500</v>
      </c>
      <c r="BJ387" s="196">
        <v>2022</v>
      </c>
      <c r="BK387" s="196" t="s">
        <v>2324</v>
      </c>
      <c r="BL387" s="196" t="s">
        <v>2327</v>
      </c>
      <c r="BM387" s="3153">
        <f t="shared" si="329"/>
        <v>100</v>
      </c>
      <c r="BN387" s="3153">
        <f t="shared" si="330"/>
        <v>100</v>
      </c>
      <c r="BO387" s="196" t="s">
        <v>40</v>
      </c>
      <c r="BP387" s="1659"/>
      <c r="BQ387" s="1370"/>
      <c r="BR387" s="1370"/>
      <c r="BS387" s="19"/>
      <c r="BT387" s="1370"/>
      <c r="BU387" s="1370"/>
      <c r="BV387" s="1370" t="s">
        <v>2498</v>
      </c>
      <c r="BW387" s="1370"/>
      <c r="BX387" s="19"/>
      <c r="BY387" s="65"/>
      <c r="BZ387" s="300"/>
      <c r="CA387" s="300"/>
      <c r="CB387" s="300"/>
      <c r="CC387" s="300"/>
    </row>
    <row r="388" spans="1:81" s="2355" customFormat="1" ht="33.75" customHeight="1">
      <c r="A388" s="2194" t="s">
        <v>50</v>
      </c>
      <c r="B388" s="3089" t="s">
        <v>987</v>
      </c>
      <c r="C388" s="3090" t="s">
        <v>845</v>
      </c>
      <c r="D388" s="3090" t="s">
        <v>988</v>
      </c>
      <c r="E388" s="3510" t="s">
        <v>305</v>
      </c>
      <c r="F388" s="3511" t="s">
        <v>989</v>
      </c>
      <c r="G388" s="3469">
        <v>4150</v>
      </c>
      <c r="H388" s="3469">
        <v>4150</v>
      </c>
      <c r="I388" s="1880"/>
      <c r="J388" s="143"/>
      <c r="K388" s="3082">
        <v>4150</v>
      </c>
      <c r="L388" s="3082">
        <v>4150</v>
      </c>
      <c r="M388" s="1878">
        <v>1084</v>
      </c>
      <c r="N388" s="1878">
        <v>150</v>
      </c>
      <c r="O388" s="1880">
        <v>0</v>
      </c>
      <c r="P388" s="3124"/>
      <c r="Q388" s="1878"/>
      <c r="R388" s="1878"/>
      <c r="S388" s="3124">
        <f t="shared" si="320"/>
        <v>2413.54</v>
      </c>
      <c r="T388" s="3124">
        <v>2413.54</v>
      </c>
      <c r="U388" s="1878"/>
      <c r="V388" s="1878"/>
      <c r="W388" s="1878"/>
      <c r="X388" s="1878"/>
      <c r="Y388" s="1878">
        <f t="shared" si="346"/>
        <v>2413.54</v>
      </c>
      <c r="Z388" s="1878">
        <f t="shared" si="321"/>
        <v>0</v>
      </c>
      <c r="AA388" s="1878"/>
      <c r="AB388" s="1878"/>
      <c r="AC388" s="1878"/>
      <c r="AD388" s="1878">
        <f t="shared" si="322"/>
        <v>0</v>
      </c>
      <c r="AE388" s="1878"/>
      <c r="AF388" s="1878"/>
      <c r="AG388" s="1878"/>
      <c r="AH388" s="1878">
        <f t="shared" si="323"/>
        <v>0</v>
      </c>
      <c r="AI388" s="1878"/>
      <c r="AJ388" s="1878"/>
      <c r="AK388" s="1878"/>
      <c r="AL388" s="1878">
        <f t="shared" si="324"/>
        <v>2413.54</v>
      </c>
      <c r="AM388" s="1878">
        <v>2413.54</v>
      </c>
      <c r="AN388" s="1878"/>
      <c r="AO388" s="1878"/>
      <c r="AP388" s="3641">
        <f t="shared" si="325"/>
        <v>4013.54</v>
      </c>
      <c r="AQ388" s="3641">
        <v>4013.54</v>
      </c>
      <c r="AR388" s="3306"/>
      <c r="AS388" s="3306"/>
      <c r="AT388" s="3306">
        <f t="shared" si="326"/>
        <v>136.46000000000004</v>
      </c>
      <c r="AU388" s="3314">
        <v>136.46000000000004</v>
      </c>
      <c r="AV388" s="3306"/>
      <c r="AW388" s="3306">
        <v>0</v>
      </c>
      <c r="AX388" s="3306"/>
      <c r="AY388" s="3314">
        <f t="shared" si="327"/>
        <v>136.46000000000004</v>
      </c>
      <c r="AZ388" s="3314">
        <v>136.46000000000004</v>
      </c>
      <c r="BA388" s="3306"/>
      <c r="BB388" s="3306"/>
      <c r="BC388" s="3306"/>
      <c r="BD388" s="3306"/>
      <c r="BE388" s="3306"/>
      <c r="BF388" s="3306"/>
      <c r="BG388" s="3669">
        <v>136</v>
      </c>
      <c r="BH388" s="1667"/>
      <c r="BI388" s="191">
        <f t="shared" si="349"/>
        <v>1600</v>
      </c>
      <c r="BJ388" s="196">
        <v>2022</v>
      </c>
      <c r="BK388" s="196" t="s">
        <v>2324</v>
      </c>
      <c r="BL388" s="196" t="s">
        <v>2327</v>
      </c>
      <c r="BM388" s="3153">
        <f t="shared" si="329"/>
        <v>99.988915662650598</v>
      </c>
      <c r="BN388" s="3153">
        <f t="shared" si="330"/>
        <v>99.662904880551054</v>
      </c>
      <c r="BO388" s="196" t="s">
        <v>40</v>
      </c>
      <c r="BP388" s="1659"/>
      <c r="BQ388" s="1370"/>
      <c r="BR388" s="1370"/>
      <c r="BS388" s="19"/>
      <c r="BT388" s="1370"/>
      <c r="BU388" s="1370"/>
      <c r="BV388" s="1370" t="s">
        <v>2498</v>
      </c>
      <c r="BW388" s="1370"/>
      <c r="BX388" s="19"/>
      <c r="BY388" s="65"/>
      <c r="BZ388" s="300"/>
      <c r="CA388" s="300"/>
      <c r="CB388" s="300"/>
      <c r="CC388" s="300"/>
    </row>
    <row r="389" spans="1:81" s="2338" customFormat="1" ht="31.5" customHeight="1">
      <c r="A389" s="2961" t="s">
        <v>52</v>
      </c>
      <c r="B389" s="3089" t="s">
        <v>990</v>
      </c>
      <c r="C389" s="3090" t="s">
        <v>853</v>
      </c>
      <c r="D389" s="3090" t="s">
        <v>991</v>
      </c>
      <c r="E389" s="3510" t="s">
        <v>305</v>
      </c>
      <c r="F389" s="3511" t="s">
        <v>992</v>
      </c>
      <c r="G389" s="3469">
        <v>3000</v>
      </c>
      <c r="H389" s="3469">
        <v>3000</v>
      </c>
      <c r="I389" s="1880"/>
      <c r="J389" s="143"/>
      <c r="K389" s="3082">
        <v>3000</v>
      </c>
      <c r="L389" s="3082">
        <v>3000</v>
      </c>
      <c r="M389" s="1878">
        <v>1546</v>
      </c>
      <c r="N389" s="1878">
        <v>1350</v>
      </c>
      <c r="O389" s="1880">
        <v>0</v>
      </c>
      <c r="P389" s="3124"/>
      <c r="Q389" s="1878"/>
      <c r="R389" s="1878"/>
      <c r="S389" s="3125">
        <f t="shared" si="320"/>
        <v>1786.46</v>
      </c>
      <c r="T389" s="3125">
        <v>1786.46</v>
      </c>
      <c r="U389" s="1878"/>
      <c r="V389" s="1878"/>
      <c r="W389" s="1878"/>
      <c r="X389" s="1878"/>
      <c r="Y389" s="1878">
        <f t="shared" si="346"/>
        <v>1786.46</v>
      </c>
      <c r="Z389" s="1878">
        <f t="shared" si="321"/>
        <v>0</v>
      </c>
      <c r="AA389" s="1878"/>
      <c r="AB389" s="1878"/>
      <c r="AC389" s="1878"/>
      <c r="AD389" s="1878">
        <f t="shared" si="322"/>
        <v>494.7</v>
      </c>
      <c r="AE389" s="1878">
        <v>494.7</v>
      </c>
      <c r="AF389" s="1878"/>
      <c r="AG389" s="1878"/>
      <c r="AH389" s="1878">
        <f t="shared" si="323"/>
        <v>0</v>
      </c>
      <c r="AI389" s="1878"/>
      <c r="AJ389" s="1878"/>
      <c r="AK389" s="1878"/>
      <c r="AL389" s="1878">
        <f t="shared" si="324"/>
        <v>1786.46</v>
      </c>
      <c r="AM389" s="1878">
        <v>1786.46</v>
      </c>
      <c r="AN389" s="1878"/>
      <c r="AO389" s="1878"/>
      <c r="AP389" s="3641">
        <f t="shared" si="325"/>
        <v>2986.46</v>
      </c>
      <c r="AQ389" s="3641">
        <v>2986.46</v>
      </c>
      <c r="AR389" s="3306"/>
      <c r="AS389" s="3306"/>
      <c r="AT389" s="3306">
        <f t="shared" si="326"/>
        <v>13.539999999999964</v>
      </c>
      <c r="AU389" s="3306">
        <v>13.539999999999964</v>
      </c>
      <c r="AV389" s="3306"/>
      <c r="AW389" s="3306">
        <v>0</v>
      </c>
      <c r="AX389" s="3306"/>
      <c r="AY389" s="3306">
        <f t="shared" si="327"/>
        <v>13.539999999999964</v>
      </c>
      <c r="AZ389" s="3314">
        <v>13.539999999999964</v>
      </c>
      <c r="BA389" s="3306"/>
      <c r="BB389" s="3306"/>
      <c r="BC389" s="3306"/>
      <c r="BD389" s="3306"/>
      <c r="BE389" s="3306"/>
      <c r="BF389" s="3306"/>
      <c r="BG389" s="3669">
        <v>14</v>
      </c>
      <c r="BH389" s="1667"/>
      <c r="BI389" s="191">
        <f t="shared" si="349"/>
        <v>1200</v>
      </c>
      <c r="BJ389" s="196">
        <v>2022</v>
      </c>
      <c r="BK389" s="196" t="s">
        <v>2324</v>
      </c>
      <c r="BL389" s="196" t="s">
        <v>2327</v>
      </c>
      <c r="BM389" s="3153">
        <f t="shared" si="329"/>
        <v>100.01533333333334</v>
      </c>
      <c r="BN389" s="3153">
        <f>BG389/AU389*100</f>
        <v>103.39734121122628</v>
      </c>
      <c r="BO389" s="196" t="s">
        <v>40</v>
      </c>
      <c r="BP389" s="1659"/>
      <c r="BQ389" s="1370"/>
      <c r="BR389" s="1370"/>
      <c r="BS389" s="19"/>
      <c r="BT389" s="1370"/>
      <c r="BU389" s="1370"/>
      <c r="BV389" s="1370" t="s">
        <v>2498</v>
      </c>
      <c r="BW389" s="1370"/>
      <c r="BX389" s="19"/>
      <c r="BY389" s="66"/>
      <c r="BZ389" s="460"/>
      <c r="CA389" s="460"/>
      <c r="CB389" s="460"/>
      <c r="CC389" s="460"/>
    </row>
    <row r="390" spans="1:81" s="2355" customFormat="1" ht="46.5" customHeight="1">
      <c r="A390" s="2194" t="s">
        <v>54</v>
      </c>
      <c r="B390" s="3089" t="s">
        <v>993</v>
      </c>
      <c r="C390" s="3090" t="s">
        <v>845</v>
      </c>
      <c r="D390" s="3090" t="s">
        <v>994</v>
      </c>
      <c r="E390" s="3510" t="s">
        <v>305</v>
      </c>
      <c r="F390" s="3511" t="s">
        <v>995</v>
      </c>
      <c r="G390" s="3469">
        <v>18000</v>
      </c>
      <c r="H390" s="3469">
        <v>18000</v>
      </c>
      <c r="I390" s="3126"/>
      <c r="J390" s="143"/>
      <c r="K390" s="3082">
        <v>18000</v>
      </c>
      <c r="L390" s="3082">
        <v>18000</v>
      </c>
      <c r="M390" s="1878">
        <v>12738</v>
      </c>
      <c r="N390" s="1878">
        <v>11320</v>
      </c>
      <c r="O390" s="1880">
        <v>0</v>
      </c>
      <c r="P390" s="3124"/>
      <c r="Q390" s="1878"/>
      <c r="R390" s="1878"/>
      <c r="S390" s="3124">
        <f t="shared" ref="S390:S423" si="350">SUM(T390:V390)</f>
        <v>8093.0010000000002</v>
      </c>
      <c r="T390" s="3124">
        <v>8093.0010000000002</v>
      </c>
      <c r="U390" s="1878"/>
      <c r="V390" s="1878"/>
      <c r="W390" s="1878"/>
      <c r="X390" s="1878"/>
      <c r="Y390" s="1878">
        <f t="shared" si="346"/>
        <v>8093.0010000000002</v>
      </c>
      <c r="Z390" s="1878">
        <f t="shared" ref="Z390:Z423" si="351">SUM(AA390:AC390)</f>
        <v>0</v>
      </c>
      <c r="AA390" s="1878"/>
      <c r="AB390" s="1878"/>
      <c r="AC390" s="1878"/>
      <c r="AD390" s="1878">
        <f t="shared" ref="AD390:AD423" si="352">SUM(AE390:AG390)</f>
        <v>5000</v>
      </c>
      <c r="AE390" s="1878">
        <v>5000</v>
      </c>
      <c r="AF390" s="1878"/>
      <c r="AG390" s="1878"/>
      <c r="AH390" s="1878">
        <f t="shared" ref="AH390:AH423" si="353">SUM(AI390:AK390)</f>
        <v>0</v>
      </c>
      <c r="AI390" s="1878"/>
      <c r="AJ390" s="1878"/>
      <c r="AK390" s="1878"/>
      <c r="AL390" s="1878">
        <f t="shared" ref="AL390:AL423" si="354">SUM(AM390:AO390)</f>
        <v>8093.0010000000002</v>
      </c>
      <c r="AM390" s="1878">
        <v>8093.0010000000002</v>
      </c>
      <c r="AN390" s="1878"/>
      <c r="AO390" s="1878"/>
      <c r="AP390" s="3641">
        <f t="shared" ref="AP390:AP423" si="355">SUM(AQ390:AS390)</f>
        <v>15093.001</v>
      </c>
      <c r="AQ390" s="3641">
        <v>15093.001</v>
      </c>
      <c r="AR390" s="3306"/>
      <c r="AS390" s="3306"/>
      <c r="AT390" s="3306">
        <f t="shared" ref="AT390:AT423" si="356">SUM(AU390:AW390)</f>
        <v>2906.9989999999998</v>
      </c>
      <c r="AU390" s="3306">
        <v>2906.9989999999998</v>
      </c>
      <c r="AV390" s="3306"/>
      <c r="AW390" s="3306">
        <v>0</v>
      </c>
      <c r="AX390" s="3306"/>
      <c r="AY390" s="3306">
        <f t="shared" ref="AY390:AY423" si="357">SUM(AZ390:BB390)</f>
        <v>2906.9989999999998</v>
      </c>
      <c r="AZ390" s="3306">
        <v>2906.9989999999998</v>
      </c>
      <c r="BA390" s="3306"/>
      <c r="BB390" s="3306"/>
      <c r="BC390" s="3306"/>
      <c r="BD390" s="3306"/>
      <c r="BE390" s="3306"/>
      <c r="BF390" s="3306"/>
      <c r="BG390" s="3669">
        <v>2907</v>
      </c>
      <c r="BH390" s="1667"/>
      <c r="BI390" s="191">
        <f t="shared" si="349"/>
        <v>7000</v>
      </c>
      <c r="BJ390" s="196">
        <v>2022</v>
      </c>
      <c r="BK390" s="196" t="s">
        <v>2324</v>
      </c>
      <c r="BL390" s="196" t="s">
        <v>2327</v>
      </c>
      <c r="BM390" s="3153">
        <f t="shared" si="329"/>
        <v>100.00000555555555</v>
      </c>
      <c r="BN390" s="3153">
        <f t="shared" si="330"/>
        <v>100.00003439973663</v>
      </c>
      <c r="BO390" s="196" t="s">
        <v>40</v>
      </c>
      <c r="BP390" s="1659"/>
      <c r="BQ390" s="1370"/>
      <c r="BR390" s="1370"/>
      <c r="BS390" s="19"/>
      <c r="BT390" s="1370"/>
      <c r="BU390" s="1370"/>
      <c r="BV390" s="1370" t="s">
        <v>2498</v>
      </c>
      <c r="BW390" s="1370"/>
      <c r="BX390" s="19"/>
      <c r="BY390" s="65"/>
      <c r="BZ390" s="300"/>
      <c r="CA390" s="300"/>
      <c r="CB390" s="300"/>
      <c r="CC390" s="300"/>
    </row>
    <row r="391" spans="1:81" s="2355" customFormat="1" ht="46.5" customHeight="1">
      <c r="A391" s="2961" t="s">
        <v>56</v>
      </c>
      <c r="B391" s="3089" t="s">
        <v>996</v>
      </c>
      <c r="C391" s="3090" t="s">
        <v>828</v>
      </c>
      <c r="D391" s="3090" t="s">
        <v>997</v>
      </c>
      <c r="E391" s="3510" t="s">
        <v>305</v>
      </c>
      <c r="F391" s="3511" t="s">
        <v>998</v>
      </c>
      <c r="G391" s="3469">
        <v>18514</v>
      </c>
      <c r="H391" s="3469">
        <v>18514</v>
      </c>
      <c r="I391" s="1880"/>
      <c r="J391" s="143"/>
      <c r="K391" s="3082">
        <v>18514</v>
      </c>
      <c r="L391" s="3082">
        <v>18514</v>
      </c>
      <c r="M391" s="1878">
        <v>5500</v>
      </c>
      <c r="N391" s="1878">
        <v>4125</v>
      </c>
      <c r="O391" s="1880">
        <v>0</v>
      </c>
      <c r="P391" s="3124"/>
      <c r="Q391" s="1878"/>
      <c r="R391" s="1878"/>
      <c r="S391" s="1878">
        <f t="shared" si="350"/>
        <v>5100</v>
      </c>
      <c r="T391" s="1878">
        <v>5100</v>
      </c>
      <c r="U391" s="1878"/>
      <c r="V391" s="1878"/>
      <c r="W391" s="1878"/>
      <c r="X391" s="1878"/>
      <c r="Y391" s="1878">
        <f t="shared" si="346"/>
        <v>5100</v>
      </c>
      <c r="Z391" s="1878">
        <f t="shared" si="351"/>
        <v>0</v>
      </c>
      <c r="AA391" s="1878"/>
      <c r="AB391" s="1878"/>
      <c r="AC391" s="1878"/>
      <c r="AD391" s="1878">
        <f t="shared" si="352"/>
        <v>0</v>
      </c>
      <c r="AE391" s="1878"/>
      <c r="AF391" s="1878"/>
      <c r="AG391" s="1878"/>
      <c r="AH391" s="1878">
        <f t="shared" si="353"/>
        <v>0</v>
      </c>
      <c r="AI391" s="1878"/>
      <c r="AJ391" s="1878"/>
      <c r="AK391" s="1878"/>
      <c r="AL391" s="1878">
        <f t="shared" si="354"/>
        <v>5100</v>
      </c>
      <c r="AM391" s="1878">
        <v>5100</v>
      </c>
      <c r="AN391" s="1878"/>
      <c r="AO391" s="1878"/>
      <c r="AP391" s="3641">
        <f t="shared" si="355"/>
        <v>12100</v>
      </c>
      <c r="AQ391" s="3641">
        <v>12100</v>
      </c>
      <c r="AR391" s="3306"/>
      <c r="AS391" s="3306"/>
      <c r="AT391" s="3306">
        <f t="shared" si="356"/>
        <v>6414</v>
      </c>
      <c r="AU391" s="3306">
        <v>6414</v>
      </c>
      <c r="AV391" s="3306"/>
      <c r="AW391" s="3306">
        <v>0</v>
      </c>
      <c r="AX391" s="3306"/>
      <c r="AY391" s="3306">
        <f t="shared" si="357"/>
        <v>6414</v>
      </c>
      <c r="AZ391" s="3306">
        <v>6414</v>
      </c>
      <c r="BA391" s="3306"/>
      <c r="BB391" s="3306"/>
      <c r="BC391" s="3306"/>
      <c r="BD391" s="3306"/>
      <c r="BE391" s="3306"/>
      <c r="BF391" s="3306"/>
      <c r="BG391" s="3669">
        <v>6414</v>
      </c>
      <c r="BH391" s="1667"/>
      <c r="BI391" s="191">
        <f t="shared" si="349"/>
        <v>7000</v>
      </c>
      <c r="BJ391" s="196">
        <v>2022</v>
      </c>
      <c r="BK391" s="196" t="s">
        <v>2324</v>
      </c>
      <c r="BL391" s="196" t="s">
        <v>2327</v>
      </c>
      <c r="BM391" s="3153">
        <f t="shared" si="329"/>
        <v>100</v>
      </c>
      <c r="BN391" s="3153">
        <f t="shared" si="330"/>
        <v>100</v>
      </c>
      <c r="BO391" s="196" t="s">
        <v>40</v>
      </c>
      <c r="BP391" s="1659"/>
      <c r="BQ391" s="1370"/>
      <c r="BR391" s="1370"/>
      <c r="BS391" s="19"/>
      <c r="BT391" s="1370"/>
      <c r="BU391" s="1370"/>
      <c r="BV391" s="1370" t="s">
        <v>2498</v>
      </c>
      <c r="BW391" s="1370"/>
      <c r="BX391" s="19"/>
      <c r="BY391" s="65"/>
      <c r="BZ391" s="300"/>
      <c r="CA391" s="300"/>
      <c r="CB391" s="300"/>
      <c r="CC391" s="300"/>
    </row>
    <row r="392" spans="1:81" s="223" customFormat="1" ht="26.25" customHeight="1">
      <c r="A392" s="2220" t="s">
        <v>74</v>
      </c>
      <c r="B392" s="2301" t="s">
        <v>2420</v>
      </c>
      <c r="C392" s="2302"/>
      <c r="D392" s="2302"/>
      <c r="E392" s="3513"/>
      <c r="F392" s="3514"/>
      <c r="G392" s="3483">
        <f>SUM(G393:G396)</f>
        <v>71571</v>
      </c>
      <c r="H392" s="3483">
        <f t="shared" ref="H392:BG392" si="358">SUM(H393:H396)</f>
        <v>71566</v>
      </c>
      <c r="I392" s="2305">
        <f t="shared" si="358"/>
        <v>0</v>
      </c>
      <c r="J392" s="2305">
        <f t="shared" si="358"/>
        <v>5</v>
      </c>
      <c r="K392" s="2305">
        <f t="shared" si="358"/>
        <v>71566</v>
      </c>
      <c r="L392" s="2305">
        <f t="shared" si="358"/>
        <v>71566</v>
      </c>
      <c r="M392" s="2305">
        <f t="shared" si="358"/>
        <v>4094</v>
      </c>
      <c r="N392" s="2305">
        <f t="shared" si="358"/>
        <v>3194</v>
      </c>
      <c r="O392" s="2305">
        <f t="shared" si="358"/>
        <v>0</v>
      </c>
      <c r="P392" s="2305">
        <f t="shared" si="358"/>
        <v>0</v>
      </c>
      <c r="Q392" s="2305">
        <f t="shared" si="358"/>
        <v>0</v>
      </c>
      <c r="R392" s="2305">
        <f t="shared" si="358"/>
        <v>0</v>
      </c>
      <c r="S392" s="2305">
        <f t="shared" si="358"/>
        <v>11260</v>
      </c>
      <c r="T392" s="2305">
        <f t="shared" si="358"/>
        <v>11260</v>
      </c>
      <c r="U392" s="2305">
        <f t="shared" si="358"/>
        <v>0</v>
      </c>
      <c r="V392" s="2305">
        <f t="shared" si="358"/>
        <v>0</v>
      </c>
      <c r="W392" s="2305"/>
      <c r="X392" s="2305"/>
      <c r="Y392" s="2305">
        <f t="shared" si="346"/>
        <v>11260</v>
      </c>
      <c r="Z392" s="2305">
        <f t="shared" si="358"/>
        <v>0</v>
      </c>
      <c r="AA392" s="2305">
        <f t="shared" si="358"/>
        <v>0</v>
      </c>
      <c r="AB392" s="2305">
        <f t="shared" si="358"/>
        <v>0</v>
      </c>
      <c r="AC392" s="2305">
        <f t="shared" si="358"/>
        <v>0</v>
      </c>
      <c r="AD392" s="2305">
        <f t="shared" si="358"/>
        <v>10400.999</v>
      </c>
      <c r="AE392" s="2305">
        <f t="shared" si="358"/>
        <v>10400.999</v>
      </c>
      <c r="AF392" s="2305">
        <f t="shared" si="358"/>
        <v>0</v>
      </c>
      <c r="AG392" s="2305">
        <f t="shared" si="358"/>
        <v>0</v>
      </c>
      <c r="AH392" s="2305">
        <f t="shared" si="358"/>
        <v>0</v>
      </c>
      <c r="AI392" s="2305">
        <f t="shared" si="358"/>
        <v>0</v>
      </c>
      <c r="AJ392" s="2305">
        <f t="shared" si="358"/>
        <v>0</v>
      </c>
      <c r="AK392" s="2305">
        <f t="shared" si="358"/>
        <v>0</v>
      </c>
      <c r="AL392" s="2305">
        <f t="shared" si="358"/>
        <v>11260</v>
      </c>
      <c r="AM392" s="2305">
        <f t="shared" si="358"/>
        <v>11260</v>
      </c>
      <c r="AN392" s="2305">
        <f t="shared" si="358"/>
        <v>0</v>
      </c>
      <c r="AO392" s="2305">
        <f t="shared" si="358"/>
        <v>0</v>
      </c>
      <c r="AP392" s="3483">
        <f t="shared" si="358"/>
        <v>11260</v>
      </c>
      <c r="AQ392" s="3483">
        <f t="shared" si="358"/>
        <v>11260</v>
      </c>
      <c r="AR392" s="3289">
        <f t="shared" si="358"/>
        <v>0</v>
      </c>
      <c r="AS392" s="3289">
        <f t="shared" si="358"/>
        <v>0</v>
      </c>
      <c r="AT392" s="3289">
        <f t="shared" si="358"/>
        <v>60306</v>
      </c>
      <c r="AU392" s="3289">
        <f t="shared" si="358"/>
        <v>60306</v>
      </c>
      <c r="AV392" s="3289">
        <f t="shared" si="358"/>
        <v>0</v>
      </c>
      <c r="AW392" s="3289">
        <f t="shared" si="358"/>
        <v>0</v>
      </c>
      <c r="AX392" s="3289">
        <f t="shared" si="358"/>
        <v>0</v>
      </c>
      <c r="AY392" s="3289">
        <f t="shared" si="358"/>
        <v>26478</v>
      </c>
      <c r="AZ392" s="3289">
        <f t="shared" si="358"/>
        <v>26478</v>
      </c>
      <c r="BA392" s="3289">
        <f t="shared" si="358"/>
        <v>0</v>
      </c>
      <c r="BB392" s="3289">
        <f t="shared" si="358"/>
        <v>0</v>
      </c>
      <c r="BC392" s="3289">
        <f t="shared" si="358"/>
        <v>0</v>
      </c>
      <c r="BD392" s="3289">
        <f t="shared" si="358"/>
        <v>0</v>
      </c>
      <c r="BE392" s="3289">
        <f t="shared" si="358"/>
        <v>0</v>
      </c>
      <c r="BF392" s="3289">
        <f t="shared" si="358"/>
        <v>0</v>
      </c>
      <c r="BG392" s="3674">
        <f t="shared" si="358"/>
        <v>19937</v>
      </c>
      <c r="BH392" s="1655"/>
      <c r="BI392" s="193"/>
      <c r="BJ392" s="1892"/>
      <c r="BK392" s="1892"/>
      <c r="BL392" s="1892"/>
      <c r="BM392" s="1891"/>
      <c r="BN392" s="1891"/>
      <c r="BO392" s="1892"/>
      <c r="BP392" s="1693"/>
      <c r="BQ392" s="1369"/>
      <c r="BR392" s="1369"/>
      <c r="BS392" s="1617"/>
      <c r="BT392" s="1369"/>
      <c r="BU392" s="1369"/>
      <c r="BV392" s="1370" t="s">
        <v>2498</v>
      </c>
      <c r="BW392" s="1369"/>
      <c r="BX392" s="1617">
        <v>19937</v>
      </c>
      <c r="BY392" s="3232">
        <f>BX392-BG392</f>
        <v>0</v>
      </c>
      <c r="BZ392" s="362"/>
      <c r="CA392" s="362"/>
      <c r="CB392" s="362"/>
      <c r="CC392" s="362"/>
    </row>
    <row r="393" spans="1:81" s="2406" customFormat="1" ht="42" customHeight="1">
      <c r="A393" s="2194" t="s">
        <v>46</v>
      </c>
      <c r="B393" s="3089" t="s">
        <v>977</v>
      </c>
      <c r="C393" s="3090" t="s">
        <v>978</v>
      </c>
      <c r="D393" s="3090" t="s">
        <v>979</v>
      </c>
      <c r="E393" s="3510" t="s">
        <v>237</v>
      </c>
      <c r="F393" s="3511" t="s">
        <v>980</v>
      </c>
      <c r="G393" s="3469">
        <v>2000</v>
      </c>
      <c r="H393" s="3469">
        <v>1995</v>
      </c>
      <c r="I393" s="1880"/>
      <c r="J393" s="143">
        <v>5</v>
      </c>
      <c r="K393" s="3082">
        <v>1995</v>
      </c>
      <c r="L393" s="3082">
        <v>1995</v>
      </c>
      <c r="M393" s="1878">
        <v>594</v>
      </c>
      <c r="N393" s="1878">
        <v>594</v>
      </c>
      <c r="O393" s="1880">
        <v>0</v>
      </c>
      <c r="P393" s="3124"/>
      <c r="Q393" s="1878"/>
      <c r="R393" s="1878"/>
      <c r="S393" s="1878">
        <f>SUM(T393:V393)</f>
        <v>700</v>
      </c>
      <c r="T393" s="1878">
        <v>700</v>
      </c>
      <c r="U393" s="1878"/>
      <c r="V393" s="1878"/>
      <c r="W393" s="1878"/>
      <c r="X393" s="1878"/>
      <c r="Y393" s="1878">
        <f t="shared" si="346"/>
        <v>700</v>
      </c>
      <c r="Z393" s="1878">
        <f>SUM(AA393:AC393)</f>
        <v>0</v>
      </c>
      <c r="AA393" s="1878"/>
      <c r="AB393" s="1878"/>
      <c r="AC393" s="1878"/>
      <c r="AD393" s="1878">
        <f>SUM(AE393:AG393)</f>
        <v>593.79899999999998</v>
      </c>
      <c r="AE393" s="1878">
        <v>593.79899999999998</v>
      </c>
      <c r="AF393" s="1878"/>
      <c r="AG393" s="1878"/>
      <c r="AH393" s="1878">
        <f>SUM(AI393:AK393)</f>
        <v>0</v>
      </c>
      <c r="AI393" s="1878"/>
      <c r="AJ393" s="1878"/>
      <c r="AK393" s="1878"/>
      <c r="AL393" s="1878">
        <f>SUM(AM393:AO393)</f>
        <v>700</v>
      </c>
      <c r="AM393" s="1878">
        <v>700</v>
      </c>
      <c r="AN393" s="1878"/>
      <c r="AO393" s="1878"/>
      <c r="AP393" s="3641">
        <f>SUM(AQ393:AS393)</f>
        <v>700</v>
      </c>
      <c r="AQ393" s="3641">
        <v>700</v>
      </c>
      <c r="AR393" s="3306"/>
      <c r="AS393" s="3306"/>
      <c r="AT393" s="3306">
        <f>SUM(AU393:AW393)</f>
        <v>1295</v>
      </c>
      <c r="AU393" s="3306">
        <v>1295</v>
      </c>
      <c r="AV393" s="3306"/>
      <c r="AW393" s="3306">
        <v>0</v>
      </c>
      <c r="AX393" s="3306"/>
      <c r="AY393" s="3306">
        <f>SUM(AZ393:BB393)</f>
        <v>1295</v>
      </c>
      <c r="AZ393" s="3306">
        <v>1295</v>
      </c>
      <c r="BA393" s="3306"/>
      <c r="BB393" s="3306"/>
      <c r="BC393" s="3306"/>
      <c r="BD393" s="3306"/>
      <c r="BE393" s="3306"/>
      <c r="BF393" s="3306"/>
      <c r="BG393" s="3680">
        <v>1295</v>
      </c>
      <c r="BH393" s="191"/>
      <c r="BI393" s="191">
        <f>AP393-S393</f>
        <v>0</v>
      </c>
      <c r="BJ393" s="196">
        <v>2023</v>
      </c>
      <c r="BK393" s="196" t="s">
        <v>2324</v>
      </c>
      <c r="BL393" s="196" t="s">
        <v>2327</v>
      </c>
      <c r="BM393" s="3153">
        <f t="shared" ref="BM393:BM443" si="359">(BG393+AQ393)/H393*100</f>
        <v>100</v>
      </c>
      <c r="BN393" s="3153">
        <f t="shared" ref="BN393:BN442" si="360">BG393/AU393*100</f>
        <v>100</v>
      </c>
      <c r="BO393" s="196" t="s">
        <v>40</v>
      </c>
      <c r="BP393" s="1659"/>
      <c r="BQ393" s="1370"/>
      <c r="BR393" s="1370"/>
      <c r="BS393" s="19"/>
      <c r="BT393" s="1370"/>
      <c r="BU393" s="1370"/>
      <c r="BV393" s="1370" t="s">
        <v>2498</v>
      </c>
      <c r="BW393" s="1370"/>
      <c r="BX393" s="19">
        <f>BX392/AU392</f>
        <v>0.33059728716877257</v>
      </c>
      <c r="BY393" s="66">
        <f>BY392/(AU395+AU396)</f>
        <v>0</v>
      </c>
      <c r="BZ393" s="664"/>
      <c r="CA393" s="664"/>
      <c r="CB393" s="664"/>
      <c r="CC393" s="664"/>
    </row>
    <row r="394" spans="1:81" s="2363" customFormat="1" ht="42" customHeight="1">
      <c r="A394" s="2961">
        <v>2</v>
      </c>
      <c r="B394" s="3089" t="s">
        <v>1003</v>
      </c>
      <c r="C394" s="3090" t="s">
        <v>975</v>
      </c>
      <c r="D394" s="3090" t="s">
        <v>1004</v>
      </c>
      <c r="E394" s="3510" t="s">
        <v>237</v>
      </c>
      <c r="F394" s="3511" t="s">
        <v>1005</v>
      </c>
      <c r="G394" s="3469">
        <v>4800</v>
      </c>
      <c r="H394" s="3469">
        <v>4800</v>
      </c>
      <c r="I394" s="1880"/>
      <c r="J394" s="143"/>
      <c r="K394" s="3082">
        <v>4800</v>
      </c>
      <c r="L394" s="3082">
        <v>4800</v>
      </c>
      <c r="M394" s="1878">
        <v>1000</v>
      </c>
      <c r="N394" s="1878">
        <v>1000</v>
      </c>
      <c r="O394" s="3124"/>
      <c r="P394" s="3124"/>
      <c r="Q394" s="1878"/>
      <c r="R394" s="1878"/>
      <c r="S394" s="1878">
        <f t="shared" si="350"/>
        <v>1560</v>
      </c>
      <c r="T394" s="1878">
        <v>1560</v>
      </c>
      <c r="U394" s="1878"/>
      <c r="V394" s="1878"/>
      <c r="W394" s="1878"/>
      <c r="X394" s="1878"/>
      <c r="Y394" s="1878">
        <f t="shared" si="346"/>
        <v>1560</v>
      </c>
      <c r="Z394" s="1878">
        <f t="shared" si="351"/>
        <v>0</v>
      </c>
      <c r="AA394" s="1878"/>
      <c r="AB394" s="1878"/>
      <c r="AC394" s="1878"/>
      <c r="AD394" s="1878">
        <f t="shared" si="352"/>
        <v>1356.4</v>
      </c>
      <c r="AE394" s="1878">
        <v>1356.4</v>
      </c>
      <c r="AF394" s="1878"/>
      <c r="AG394" s="1878"/>
      <c r="AH394" s="1878">
        <f t="shared" si="353"/>
        <v>0</v>
      </c>
      <c r="AI394" s="1878"/>
      <c r="AJ394" s="1878"/>
      <c r="AK394" s="1878"/>
      <c r="AL394" s="1878">
        <f t="shared" si="354"/>
        <v>1560</v>
      </c>
      <c r="AM394" s="1878">
        <v>1560</v>
      </c>
      <c r="AN394" s="1878"/>
      <c r="AO394" s="1878"/>
      <c r="AP394" s="3641">
        <f t="shared" si="355"/>
        <v>1560</v>
      </c>
      <c r="AQ394" s="3641">
        <v>1560</v>
      </c>
      <c r="AR394" s="3306"/>
      <c r="AS394" s="3306"/>
      <c r="AT394" s="3306">
        <f t="shared" si="356"/>
        <v>3240</v>
      </c>
      <c r="AU394" s="3306">
        <v>3240</v>
      </c>
      <c r="AV394" s="3306"/>
      <c r="AW394" s="3306">
        <v>0</v>
      </c>
      <c r="AX394" s="3306"/>
      <c r="AY394" s="3306">
        <f t="shared" si="357"/>
        <v>3240</v>
      </c>
      <c r="AZ394" s="3306">
        <v>3240</v>
      </c>
      <c r="BA394" s="3306"/>
      <c r="BB394" s="3306"/>
      <c r="BC394" s="3306"/>
      <c r="BD394" s="3306"/>
      <c r="BE394" s="3306"/>
      <c r="BF394" s="3306"/>
      <c r="BG394" s="3680">
        <v>3240</v>
      </c>
      <c r="BH394" s="191"/>
      <c r="BI394" s="191">
        <f t="shared" si="349"/>
        <v>0</v>
      </c>
      <c r="BJ394" s="196">
        <v>2023</v>
      </c>
      <c r="BK394" s="196" t="s">
        <v>2322</v>
      </c>
      <c r="BL394" s="196" t="s">
        <v>2327</v>
      </c>
      <c r="BM394" s="3153">
        <f t="shared" si="359"/>
        <v>100</v>
      </c>
      <c r="BN394" s="3153">
        <f t="shared" si="360"/>
        <v>100</v>
      </c>
      <c r="BO394" s="196" t="s">
        <v>40</v>
      </c>
      <c r="BP394" s="1659"/>
      <c r="BQ394" s="1370"/>
      <c r="BR394" s="1370"/>
      <c r="BS394" s="19"/>
      <c r="BT394" s="1370"/>
      <c r="BU394" s="1370"/>
      <c r="BV394" s="1370" t="s">
        <v>2498</v>
      </c>
      <c r="BW394" s="1370"/>
      <c r="BX394" s="19"/>
      <c r="BY394" s="65">
        <v>0.27616503200588122</v>
      </c>
      <c r="BZ394" s="595"/>
      <c r="CA394" s="595"/>
      <c r="CB394" s="595"/>
      <c r="CC394" s="595"/>
    </row>
    <row r="395" spans="1:81" s="2363" customFormat="1" ht="57.75" customHeight="1">
      <c r="A395" s="2194" t="s">
        <v>50</v>
      </c>
      <c r="B395" s="3089" t="s">
        <v>1006</v>
      </c>
      <c r="C395" s="3090" t="s">
        <v>978</v>
      </c>
      <c r="D395" s="3090" t="s">
        <v>1007</v>
      </c>
      <c r="E395" s="3510" t="s">
        <v>206</v>
      </c>
      <c r="F395" s="3511" t="s">
        <v>1008</v>
      </c>
      <c r="G395" s="3469">
        <v>14400</v>
      </c>
      <c r="H395" s="3469">
        <v>14400</v>
      </c>
      <c r="I395" s="1880"/>
      <c r="J395" s="143"/>
      <c r="K395" s="3082">
        <v>14400</v>
      </c>
      <c r="L395" s="3082">
        <v>14400</v>
      </c>
      <c r="M395" s="1878">
        <v>1000</v>
      </c>
      <c r="N395" s="1878">
        <v>100</v>
      </c>
      <c r="O395" s="3124"/>
      <c r="P395" s="3124"/>
      <c r="Q395" s="1878"/>
      <c r="R395" s="1878"/>
      <c r="S395" s="1878">
        <f t="shared" si="350"/>
        <v>2500</v>
      </c>
      <c r="T395" s="1878">
        <v>2500</v>
      </c>
      <c r="U395" s="1878"/>
      <c r="V395" s="1878"/>
      <c r="W395" s="1878"/>
      <c r="X395" s="1878"/>
      <c r="Y395" s="1878">
        <f t="shared" si="346"/>
        <v>2500</v>
      </c>
      <c r="Z395" s="1878">
        <f t="shared" si="351"/>
        <v>0</v>
      </c>
      <c r="AA395" s="1878"/>
      <c r="AB395" s="1878"/>
      <c r="AC395" s="1878"/>
      <c r="AD395" s="1878">
        <f t="shared" si="352"/>
        <v>2500</v>
      </c>
      <c r="AE395" s="1878">
        <v>2500</v>
      </c>
      <c r="AF395" s="1878"/>
      <c r="AG395" s="1878"/>
      <c r="AH395" s="1878">
        <f t="shared" si="353"/>
        <v>0</v>
      </c>
      <c r="AI395" s="1878"/>
      <c r="AJ395" s="1878"/>
      <c r="AK395" s="1878"/>
      <c r="AL395" s="1878">
        <f t="shared" si="354"/>
        <v>2500</v>
      </c>
      <c r="AM395" s="1878">
        <v>2500</v>
      </c>
      <c r="AN395" s="1878"/>
      <c r="AO395" s="1878"/>
      <c r="AP395" s="3641">
        <f t="shared" si="355"/>
        <v>2500</v>
      </c>
      <c r="AQ395" s="3641">
        <v>2500</v>
      </c>
      <c r="AR395" s="3306"/>
      <c r="AS395" s="3306"/>
      <c r="AT395" s="3306">
        <f t="shared" si="356"/>
        <v>11900</v>
      </c>
      <c r="AU395" s="3306">
        <v>11900</v>
      </c>
      <c r="AV395" s="3306"/>
      <c r="AW395" s="3306">
        <v>0</v>
      </c>
      <c r="AX395" s="3306"/>
      <c r="AY395" s="3306">
        <f t="shared" si="357"/>
        <v>6140</v>
      </c>
      <c r="AZ395" s="3306">
        <v>6140</v>
      </c>
      <c r="BA395" s="3306"/>
      <c r="BB395" s="3306"/>
      <c r="BC395" s="3306"/>
      <c r="BD395" s="3306"/>
      <c r="BE395" s="3306"/>
      <c r="BF395" s="3306"/>
      <c r="BG395" s="3680">
        <v>3000</v>
      </c>
      <c r="BH395" s="191"/>
      <c r="BI395" s="191">
        <f t="shared" si="349"/>
        <v>0</v>
      </c>
      <c r="BJ395" s="196">
        <v>2023</v>
      </c>
      <c r="BK395" s="196" t="s">
        <v>2322</v>
      </c>
      <c r="BL395" s="196" t="s">
        <v>2327</v>
      </c>
      <c r="BM395" s="3153">
        <f t="shared" si="359"/>
        <v>38.194444444444443</v>
      </c>
      <c r="BN395" s="3153">
        <f t="shared" si="360"/>
        <v>25.210084033613445</v>
      </c>
      <c r="BO395" s="196" t="s">
        <v>40</v>
      </c>
      <c r="BP395" s="1659"/>
      <c r="BQ395" s="1370"/>
      <c r="BR395" s="1370"/>
      <c r="BS395" s="19"/>
      <c r="BT395" s="1370"/>
      <c r="BU395" s="1370"/>
      <c r="BV395" s="1370" t="s">
        <v>2498</v>
      </c>
      <c r="BW395" s="1370"/>
      <c r="BX395" s="19"/>
      <c r="BY395" s="65"/>
      <c r="BZ395" s="595"/>
      <c r="CA395" s="595"/>
      <c r="CB395" s="595"/>
      <c r="CC395" s="595"/>
    </row>
    <row r="396" spans="1:81" s="2363" customFormat="1" ht="48.75" customHeight="1">
      <c r="A396" s="2194" t="s">
        <v>52</v>
      </c>
      <c r="B396" s="3089" t="s">
        <v>1009</v>
      </c>
      <c r="C396" s="3090" t="s">
        <v>978</v>
      </c>
      <c r="D396" s="3090" t="s">
        <v>1010</v>
      </c>
      <c r="E396" s="3510" t="s">
        <v>206</v>
      </c>
      <c r="F396" s="3511" t="s">
        <v>1011</v>
      </c>
      <c r="G396" s="3469">
        <v>50371</v>
      </c>
      <c r="H396" s="3469">
        <v>50371</v>
      </c>
      <c r="I396" s="1880"/>
      <c r="J396" s="143"/>
      <c r="K396" s="3082">
        <v>50371</v>
      </c>
      <c r="L396" s="3082">
        <v>50371</v>
      </c>
      <c r="M396" s="1878">
        <v>1500</v>
      </c>
      <c r="N396" s="1878">
        <v>1500</v>
      </c>
      <c r="O396" s="3124"/>
      <c r="P396" s="3124"/>
      <c r="Q396" s="1878"/>
      <c r="R396" s="1878"/>
      <c r="S396" s="1878">
        <f t="shared" si="350"/>
        <v>6500</v>
      </c>
      <c r="T396" s="1878">
        <v>6500</v>
      </c>
      <c r="U396" s="1878"/>
      <c r="V396" s="1878"/>
      <c r="W396" s="1878"/>
      <c r="X396" s="1878"/>
      <c r="Y396" s="1878">
        <f t="shared" si="346"/>
        <v>6500</v>
      </c>
      <c r="Z396" s="1878">
        <f t="shared" si="351"/>
        <v>0</v>
      </c>
      <c r="AA396" s="1878"/>
      <c r="AB396" s="1878"/>
      <c r="AC396" s="1878"/>
      <c r="AD396" s="1878">
        <f t="shared" si="352"/>
        <v>5950.8</v>
      </c>
      <c r="AE396" s="1878">
        <v>5950.8</v>
      </c>
      <c r="AF396" s="1878"/>
      <c r="AG396" s="1878"/>
      <c r="AH396" s="1878">
        <f t="shared" si="353"/>
        <v>0</v>
      </c>
      <c r="AI396" s="1878"/>
      <c r="AJ396" s="1878"/>
      <c r="AK396" s="1878"/>
      <c r="AL396" s="1878">
        <f t="shared" si="354"/>
        <v>6500</v>
      </c>
      <c r="AM396" s="1878">
        <v>6500</v>
      </c>
      <c r="AN396" s="1878"/>
      <c r="AO396" s="1878"/>
      <c r="AP396" s="3641">
        <f t="shared" si="355"/>
        <v>6500</v>
      </c>
      <c r="AQ396" s="3641">
        <v>6500</v>
      </c>
      <c r="AR396" s="3306"/>
      <c r="AS396" s="3306"/>
      <c r="AT396" s="3306">
        <f t="shared" si="356"/>
        <v>43871</v>
      </c>
      <c r="AU396" s="3306">
        <v>43871</v>
      </c>
      <c r="AV396" s="3306"/>
      <c r="AW396" s="3306">
        <v>0</v>
      </c>
      <c r="AX396" s="3306"/>
      <c r="AY396" s="3306">
        <f t="shared" si="357"/>
        <v>15803</v>
      </c>
      <c r="AZ396" s="3306">
        <v>15803</v>
      </c>
      <c r="BA396" s="3306"/>
      <c r="BB396" s="3306"/>
      <c r="BC396" s="3306"/>
      <c r="BD396" s="3306"/>
      <c r="BE396" s="3306"/>
      <c r="BF396" s="3306"/>
      <c r="BG396" s="3680">
        <v>12402</v>
      </c>
      <c r="BH396" s="191"/>
      <c r="BI396" s="191">
        <f t="shared" si="349"/>
        <v>0</v>
      </c>
      <c r="BJ396" s="196">
        <v>2023</v>
      </c>
      <c r="BK396" s="196" t="s">
        <v>2322</v>
      </c>
      <c r="BL396" s="196" t="s">
        <v>2327</v>
      </c>
      <c r="BM396" s="3153">
        <f t="shared" si="359"/>
        <v>37.525560342260427</v>
      </c>
      <c r="BN396" s="3153">
        <f t="shared" si="360"/>
        <v>28.269243919673588</v>
      </c>
      <c r="BO396" s="196" t="s">
        <v>40</v>
      </c>
      <c r="BP396" s="1659"/>
      <c r="BQ396" s="1370"/>
      <c r="BR396" s="1370"/>
      <c r="BS396" s="19"/>
      <c r="BT396" s="1370"/>
      <c r="BU396" s="1370"/>
      <c r="BV396" s="1370" t="s">
        <v>2498</v>
      </c>
      <c r="BW396" s="1370"/>
      <c r="BX396" s="19"/>
      <c r="BY396" s="65"/>
      <c r="BZ396" s="595"/>
      <c r="CA396" s="595"/>
      <c r="CB396" s="595"/>
      <c r="CC396" s="595"/>
    </row>
    <row r="397" spans="1:81" s="43" customFormat="1" ht="33.75" customHeight="1">
      <c r="A397" s="2195" t="s">
        <v>60</v>
      </c>
      <c r="B397" s="2133" t="s">
        <v>61</v>
      </c>
      <c r="C397" s="1653"/>
      <c r="D397" s="1653"/>
      <c r="E397" s="1504"/>
      <c r="F397" s="1504"/>
      <c r="G397" s="1453">
        <f>G398+G416</f>
        <v>158340</v>
      </c>
      <c r="H397" s="1453">
        <f t="shared" ref="H397:BG397" si="361">H398+H416</f>
        <v>140430</v>
      </c>
      <c r="I397" s="1655">
        <f t="shared" si="361"/>
        <v>0</v>
      </c>
      <c r="J397" s="1655">
        <f t="shared" si="361"/>
        <v>310</v>
      </c>
      <c r="K397" s="1655">
        <f t="shared" si="361"/>
        <v>158040</v>
      </c>
      <c r="L397" s="1655">
        <f t="shared" si="361"/>
        <v>140440</v>
      </c>
      <c r="M397" s="1655">
        <f t="shared" si="361"/>
        <v>50362</v>
      </c>
      <c r="N397" s="1655">
        <f t="shared" si="361"/>
        <v>24620</v>
      </c>
      <c r="O397" s="1655">
        <f t="shared" si="361"/>
        <v>4737.4229999999998</v>
      </c>
      <c r="P397" s="1655">
        <f t="shared" si="361"/>
        <v>4737.4229999999998</v>
      </c>
      <c r="Q397" s="1655">
        <f t="shared" si="361"/>
        <v>0</v>
      </c>
      <c r="R397" s="1655">
        <f t="shared" si="361"/>
        <v>0</v>
      </c>
      <c r="S397" s="1655">
        <f t="shared" si="361"/>
        <v>47163</v>
      </c>
      <c r="T397" s="1655">
        <f t="shared" si="361"/>
        <v>47163</v>
      </c>
      <c r="U397" s="1655">
        <f t="shared" si="361"/>
        <v>0</v>
      </c>
      <c r="V397" s="1655">
        <f t="shared" si="361"/>
        <v>0</v>
      </c>
      <c r="W397" s="1655"/>
      <c r="X397" s="1655"/>
      <c r="Y397" s="1655">
        <f t="shared" si="346"/>
        <v>47163</v>
      </c>
      <c r="Z397" s="1655">
        <f t="shared" si="361"/>
        <v>3568.0250000000001</v>
      </c>
      <c r="AA397" s="1655">
        <f t="shared" si="361"/>
        <v>3568.0250000000001</v>
      </c>
      <c r="AB397" s="1655">
        <f t="shared" si="361"/>
        <v>0</v>
      </c>
      <c r="AC397" s="1655">
        <f t="shared" si="361"/>
        <v>0</v>
      </c>
      <c r="AD397" s="1655">
        <f t="shared" si="361"/>
        <v>30390.010999999999</v>
      </c>
      <c r="AE397" s="1655">
        <f t="shared" si="361"/>
        <v>30390.010999999999</v>
      </c>
      <c r="AF397" s="1655">
        <f t="shared" si="361"/>
        <v>0</v>
      </c>
      <c r="AG397" s="1655">
        <f t="shared" si="361"/>
        <v>0</v>
      </c>
      <c r="AH397" s="1655">
        <f t="shared" si="361"/>
        <v>4737.4229999999998</v>
      </c>
      <c r="AI397" s="1655">
        <f t="shared" si="361"/>
        <v>4737.4229999999998</v>
      </c>
      <c r="AJ397" s="1655">
        <f t="shared" si="361"/>
        <v>0</v>
      </c>
      <c r="AK397" s="1655">
        <f t="shared" si="361"/>
        <v>0</v>
      </c>
      <c r="AL397" s="1655">
        <f t="shared" si="361"/>
        <v>47163</v>
      </c>
      <c r="AM397" s="1655">
        <f t="shared" si="361"/>
        <v>47163</v>
      </c>
      <c r="AN397" s="1655">
        <f t="shared" si="361"/>
        <v>0</v>
      </c>
      <c r="AO397" s="1655">
        <f t="shared" si="361"/>
        <v>0</v>
      </c>
      <c r="AP397" s="1453">
        <f t="shared" si="361"/>
        <v>79563</v>
      </c>
      <c r="AQ397" s="1453">
        <f t="shared" si="361"/>
        <v>79563</v>
      </c>
      <c r="AR397" s="1656">
        <f t="shared" si="361"/>
        <v>0</v>
      </c>
      <c r="AS397" s="1656">
        <f t="shared" si="361"/>
        <v>0</v>
      </c>
      <c r="AT397" s="1656">
        <f t="shared" si="361"/>
        <v>60877</v>
      </c>
      <c r="AU397" s="1656">
        <f t="shared" si="361"/>
        <v>60877</v>
      </c>
      <c r="AV397" s="1656">
        <f t="shared" si="361"/>
        <v>0</v>
      </c>
      <c r="AW397" s="1656">
        <f t="shared" si="361"/>
        <v>0</v>
      </c>
      <c r="AX397" s="1656">
        <f t="shared" si="361"/>
        <v>0</v>
      </c>
      <c r="AY397" s="1656">
        <f t="shared" si="361"/>
        <v>50974.199000000001</v>
      </c>
      <c r="AZ397" s="1656">
        <f t="shared" si="361"/>
        <v>48094.199000000001</v>
      </c>
      <c r="BA397" s="1656">
        <f t="shared" si="361"/>
        <v>0</v>
      </c>
      <c r="BB397" s="1656">
        <f t="shared" si="361"/>
        <v>2880</v>
      </c>
      <c r="BC397" s="1656">
        <f t="shared" si="361"/>
        <v>0</v>
      </c>
      <c r="BD397" s="1656">
        <f t="shared" si="361"/>
        <v>0</v>
      </c>
      <c r="BE397" s="1656">
        <f t="shared" si="361"/>
        <v>0</v>
      </c>
      <c r="BF397" s="1656">
        <f t="shared" si="361"/>
        <v>0</v>
      </c>
      <c r="BG397" s="3668">
        <f t="shared" si="361"/>
        <v>48253</v>
      </c>
      <c r="BH397" s="1655">
        <f>'PL 3 PB DATP'!H72</f>
        <v>48253</v>
      </c>
      <c r="BI397" s="1655" t="e">
        <f>SUM(BI399:BI973)</f>
        <v>#REF!</v>
      </c>
      <c r="BJ397" s="1655"/>
      <c r="BK397" s="1658"/>
      <c r="BL397" s="1658"/>
      <c r="BM397" s="1669"/>
      <c r="BN397" s="1669"/>
      <c r="BO397" s="1658"/>
      <c r="BP397" s="1659"/>
      <c r="BQ397" s="1370"/>
      <c r="BR397" s="1370"/>
      <c r="BS397" s="19"/>
      <c r="BT397" s="1370"/>
      <c r="BU397" s="1370"/>
      <c r="BV397" s="1370" t="s">
        <v>2498</v>
      </c>
      <c r="BW397" s="1370"/>
      <c r="BX397" s="1660">
        <f>BH397-BG397</f>
        <v>0</v>
      </c>
      <c r="BY397" s="1682"/>
    </row>
    <row r="398" spans="1:81" s="43" customFormat="1" ht="48.75" customHeight="1">
      <c r="A398" s="2195" t="s">
        <v>73</v>
      </c>
      <c r="B398" s="2133" t="s">
        <v>2422</v>
      </c>
      <c r="C398" s="1653"/>
      <c r="D398" s="1653"/>
      <c r="E398" s="1504"/>
      <c r="F398" s="1504"/>
      <c r="G398" s="1453">
        <f>SUM(G399:G415)</f>
        <v>62200</v>
      </c>
      <c r="H398" s="1453">
        <f t="shared" ref="H398:BG398" si="362">SUM(H399:H415)</f>
        <v>61890</v>
      </c>
      <c r="I398" s="1655">
        <f t="shared" si="362"/>
        <v>0</v>
      </c>
      <c r="J398" s="1655">
        <f t="shared" si="362"/>
        <v>310</v>
      </c>
      <c r="K398" s="1655">
        <f t="shared" si="362"/>
        <v>61900</v>
      </c>
      <c r="L398" s="1655">
        <f t="shared" si="362"/>
        <v>61900</v>
      </c>
      <c r="M398" s="1655">
        <f t="shared" si="362"/>
        <v>44955</v>
      </c>
      <c r="N398" s="1655">
        <f t="shared" si="362"/>
        <v>19213</v>
      </c>
      <c r="O398" s="1655">
        <f t="shared" si="362"/>
        <v>4737.4229999999998</v>
      </c>
      <c r="P398" s="1655">
        <f t="shared" si="362"/>
        <v>4737.4229999999998</v>
      </c>
      <c r="Q398" s="1655">
        <f t="shared" si="362"/>
        <v>0</v>
      </c>
      <c r="R398" s="1655">
        <f t="shared" si="362"/>
        <v>0</v>
      </c>
      <c r="S398" s="1655">
        <f t="shared" si="362"/>
        <v>21880</v>
      </c>
      <c r="T398" s="1655">
        <f t="shared" si="362"/>
        <v>21880</v>
      </c>
      <c r="U398" s="1655">
        <f t="shared" si="362"/>
        <v>0</v>
      </c>
      <c r="V398" s="1655">
        <f t="shared" si="362"/>
        <v>0</v>
      </c>
      <c r="W398" s="1655"/>
      <c r="X398" s="1655"/>
      <c r="Y398" s="1655">
        <f t="shared" si="346"/>
        <v>21880</v>
      </c>
      <c r="Z398" s="1655">
        <f t="shared" si="362"/>
        <v>3568.0250000000001</v>
      </c>
      <c r="AA398" s="1655">
        <f t="shared" si="362"/>
        <v>3568.0250000000001</v>
      </c>
      <c r="AB398" s="1655">
        <f t="shared" si="362"/>
        <v>0</v>
      </c>
      <c r="AC398" s="1655">
        <f t="shared" si="362"/>
        <v>0</v>
      </c>
      <c r="AD398" s="1655">
        <f t="shared" si="362"/>
        <v>13749.767</v>
      </c>
      <c r="AE398" s="1655">
        <f t="shared" si="362"/>
        <v>13749.767</v>
      </c>
      <c r="AF398" s="1655">
        <f t="shared" si="362"/>
        <v>0</v>
      </c>
      <c r="AG398" s="1655">
        <f t="shared" si="362"/>
        <v>0</v>
      </c>
      <c r="AH398" s="1655">
        <f t="shared" si="362"/>
        <v>4737.4229999999998</v>
      </c>
      <c r="AI398" s="1655">
        <f t="shared" si="362"/>
        <v>4737.4229999999998</v>
      </c>
      <c r="AJ398" s="1655">
        <f t="shared" si="362"/>
        <v>0</v>
      </c>
      <c r="AK398" s="1655">
        <f t="shared" si="362"/>
        <v>0</v>
      </c>
      <c r="AL398" s="1655">
        <f t="shared" si="362"/>
        <v>21880</v>
      </c>
      <c r="AM398" s="1655">
        <f t="shared" si="362"/>
        <v>21880</v>
      </c>
      <c r="AN398" s="1655">
        <f t="shared" si="362"/>
        <v>0</v>
      </c>
      <c r="AO398" s="1655">
        <f t="shared" si="362"/>
        <v>0</v>
      </c>
      <c r="AP398" s="1453">
        <f t="shared" si="362"/>
        <v>53749.800999999999</v>
      </c>
      <c r="AQ398" s="1453">
        <f t="shared" si="362"/>
        <v>53749.800999999999</v>
      </c>
      <c r="AR398" s="1656">
        <f t="shared" si="362"/>
        <v>0</v>
      </c>
      <c r="AS398" s="1656">
        <f t="shared" si="362"/>
        <v>0</v>
      </c>
      <c r="AT398" s="1656">
        <f t="shared" si="362"/>
        <v>8150.1990000000005</v>
      </c>
      <c r="AU398" s="1656">
        <f t="shared" si="362"/>
        <v>8150.1990000000005</v>
      </c>
      <c r="AV398" s="1656">
        <f t="shared" si="362"/>
        <v>0</v>
      </c>
      <c r="AW398" s="1656">
        <f t="shared" si="362"/>
        <v>0</v>
      </c>
      <c r="AX398" s="1656">
        <f t="shared" si="362"/>
        <v>0</v>
      </c>
      <c r="AY398" s="1656">
        <f t="shared" si="362"/>
        <v>8150.1990000000005</v>
      </c>
      <c r="AZ398" s="1656">
        <f t="shared" si="362"/>
        <v>8150.1990000000005</v>
      </c>
      <c r="BA398" s="1656">
        <f t="shared" si="362"/>
        <v>0</v>
      </c>
      <c r="BB398" s="1656">
        <f t="shared" si="362"/>
        <v>0</v>
      </c>
      <c r="BC398" s="1656">
        <f t="shared" si="362"/>
        <v>0</v>
      </c>
      <c r="BD398" s="1656">
        <f t="shared" si="362"/>
        <v>0</v>
      </c>
      <c r="BE398" s="1656">
        <f t="shared" si="362"/>
        <v>0</v>
      </c>
      <c r="BF398" s="1656">
        <f t="shared" si="362"/>
        <v>0</v>
      </c>
      <c r="BG398" s="3668">
        <f t="shared" si="362"/>
        <v>8140</v>
      </c>
      <c r="BH398" s="1655"/>
      <c r="BI398" s="1655"/>
      <c r="BJ398" s="1655"/>
      <c r="BK398" s="1691"/>
      <c r="BL398" s="1691"/>
      <c r="BM398" s="1692">
        <f t="shared" si="359"/>
        <v>99.999678461787042</v>
      </c>
      <c r="BN398" s="1692">
        <f t="shared" si="360"/>
        <v>99.874861951223508</v>
      </c>
      <c r="BO398" s="1691"/>
      <c r="BP398" s="1693"/>
      <c r="BQ398" s="1369"/>
      <c r="BR398" s="1369"/>
      <c r="BS398" s="1617"/>
      <c r="BT398" s="1369"/>
      <c r="BU398" s="1369"/>
      <c r="BV398" s="1369" t="s">
        <v>2498</v>
      </c>
      <c r="BW398" s="1369"/>
      <c r="BX398" s="1660"/>
      <c r="BY398" s="1682"/>
    </row>
    <row r="399" spans="1:81" s="2470" customFormat="1" ht="54.75" customHeight="1">
      <c r="A399" s="2194" t="s">
        <v>46</v>
      </c>
      <c r="B399" s="2975" t="s">
        <v>625</v>
      </c>
      <c r="C399" s="1674" t="s">
        <v>513</v>
      </c>
      <c r="D399" s="1674" t="s">
        <v>626</v>
      </c>
      <c r="E399" s="1411" t="s">
        <v>305</v>
      </c>
      <c r="F399" s="1411" t="s">
        <v>627</v>
      </c>
      <c r="G399" s="3484">
        <f t="shared" ref="G399:G422" si="363">H399+I399+J399</f>
        <v>5500</v>
      </c>
      <c r="H399" s="3487">
        <v>5500</v>
      </c>
      <c r="I399" s="1686"/>
      <c r="J399" s="1686"/>
      <c r="K399" s="1761">
        <v>5500</v>
      </c>
      <c r="L399" s="1761">
        <v>5500</v>
      </c>
      <c r="M399" s="1761">
        <v>5302</v>
      </c>
      <c r="N399" s="1761">
        <v>2375</v>
      </c>
      <c r="O399" s="1863">
        <f t="shared" ref="O399:O422" si="364">P399+Q399+R399</f>
        <v>0</v>
      </c>
      <c r="P399" s="1712"/>
      <c r="Q399" s="1712"/>
      <c r="R399" s="1712"/>
      <c r="S399" s="1863">
        <f t="shared" si="350"/>
        <v>1800</v>
      </c>
      <c r="T399" s="1712">
        <v>1800</v>
      </c>
      <c r="U399" s="1712"/>
      <c r="V399" s="1712"/>
      <c r="W399" s="1712"/>
      <c r="X399" s="1712"/>
      <c r="Y399" s="1712">
        <f t="shared" si="346"/>
        <v>1800</v>
      </c>
      <c r="Z399" s="1863">
        <f t="shared" si="351"/>
        <v>0</v>
      </c>
      <c r="AA399" s="1712"/>
      <c r="AB399" s="1712"/>
      <c r="AC399" s="1712"/>
      <c r="AD399" s="1863">
        <f t="shared" si="352"/>
        <v>1800</v>
      </c>
      <c r="AE399" s="1712">
        <v>1800</v>
      </c>
      <c r="AF399" s="1712"/>
      <c r="AG399" s="1712"/>
      <c r="AH399" s="1863">
        <f t="shared" si="353"/>
        <v>0</v>
      </c>
      <c r="AI399" s="1712">
        <f>P399</f>
        <v>0</v>
      </c>
      <c r="AJ399" s="1712"/>
      <c r="AK399" s="1712"/>
      <c r="AL399" s="1863">
        <f t="shared" si="354"/>
        <v>1800</v>
      </c>
      <c r="AM399" s="1863">
        <f>T399</f>
        <v>1800</v>
      </c>
      <c r="AN399" s="1712"/>
      <c r="AO399" s="1712"/>
      <c r="AP399" s="3484">
        <v>5210</v>
      </c>
      <c r="AQ399" s="3487">
        <v>5210</v>
      </c>
      <c r="AR399" s="1713"/>
      <c r="AS399" s="1713"/>
      <c r="AT399" s="3355">
        <f t="shared" si="356"/>
        <v>290</v>
      </c>
      <c r="AU399" s="3353">
        <f t="shared" ref="AU399:AU423" si="365">L399-AQ399</f>
        <v>290</v>
      </c>
      <c r="AV399" s="1713"/>
      <c r="AW399" s="1713"/>
      <c r="AX399" s="1713"/>
      <c r="AY399" s="3355">
        <f t="shared" si="357"/>
        <v>290</v>
      </c>
      <c r="AZ399" s="3355">
        <f>AU399</f>
        <v>290</v>
      </c>
      <c r="BA399" s="1713"/>
      <c r="BB399" s="1713"/>
      <c r="BC399" s="1713"/>
      <c r="BD399" s="1713"/>
      <c r="BE399" s="1713"/>
      <c r="BF399" s="1713"/>
      <c r="BG399" s="3669">
        <v>290</v>
      </c>
      <c r="BH399" s="1667"/>
      <c r="BI399" s="1712">
        <f t="shared" si="349"/>
        <v>3410</v>
      </c>
      <c r="BJ399" s="3151">
        <v>2022</v>
      </c>
      <c r="BK399" s="3151" t="s">
        <v>2324</v>
      </c>
      <c r="BL399" s="3151" t="s">
        <v>2327</v>
      </c>
      <c r="BM399" s="1669">
        <f t="shared" si="359"/>
        <v>100</v>
      </c>
      <c r="BN399" s="1669">
        <f t="shared" si="360"/>
        <v>100</v>
      </c>
      <c r="BO399" s="3151" t="s">
        <v>40</v>
      </c>
      <c r="BP399" s="3098"/>
      <c r="BQ399" s="3008"/>
      <c r="BR399" s="3397">
        <v>800</v>
      </c>
      <c r="BS399" s="1591" t="s">
        <v>2534</v>
      </c>
      <c r="BT399" s="3008" t="s">
        <v>2535</v>
      </c>
      <c r="BU399" s="3008"/>
      <c r="BV399" s="1370" t="s">
        <v>2498</v>
      </c>
      <c r="BW399" s="3008"/>
      <c r="BX399" s="3009"/>
      <c r="BY399" s="2991"/>
      <c r="BZ399" s="321"/>
      <c r="CA399" s="321"/>
      <c r="CB399" s="321"/>
      <c r="CC399" s="321"/>
    </row>
    <row r="400" spans="1:81" s="2470" customFormat="1" ht="42" customHeight="1">
      <c r="A400" s="2194" t="s">
        <v>48</v>
      </c>
      <c r="B400" s="2975" t="s">
        <v>628</v>
      </c>
      <c r="C400" s="1674" t="s">
        <v>629</v>
      </c>
      <c r="D400" s="1674" t="s">
        <v>630</v>
      </c>
      <c r="E400" s="1411" t="s">
        <v>305</v>
      </c>
      <c r="F400" s="1411" t="s">
        <v>631</v>
      </c>
      <c r="G400" s="3484">
        <f t="shared" si="363"/>
        <v>5100</v>
      </c>
      <c r="H400" s="3487">
        <v>5100</v>
      </c>
      <c r="I400" s="1686"/>
      <c r="J400" s="1686"/>
      <c r="K400" s="1761">
        <v>5100</v>
      </c>
      <c r="L400" s="1761">
        <v>5100</v>
      </c>
      <c r="M400" s="1761">
        <v>750</v>
      </c>
      <c r="N400" s="1761">
        <v>298</v>
      </c>
      <c r="O400" s="1863">
        <f t="shared" si="364"/>
        <v>1034.3679999999999</v>
      </c>
      <c r="P400" s="1712">
        <v>1034.3679999999999</v>
      </c>
      <c r="Q400" s="1712"/>
      <c r="R400" s="1712"/>
      <c r="S400" s="1863">
        <f t="shared" si="350"/>
        <v>1650</v>
      </c>
      <c r="T400" s="1712">
        <v>1650</v>
      </c>
      <c r="U400" s="1712"/>
      <c r="V400" s="1712"/>
      <c r="W400" s="1712"/>
      <c r="X400" s="1712"/>
      <c r="Y400" s="1712">
        <f t="shared" si="346"/>
        <v>1650</v>
      </c>
      <c r="Z400" s="1863">
        <f t="shared" si="351"/>
        <v>0</v>
      </c>
      <c r="AA400" s="1712"/>
      <c r="AB400" s="1712"/>
      <c r="AC400" s="1712"/>
      <c r="AD400" s="1863">
        <f t="shared" si="352"/>
        <v>79.8</v>
      </c>
      <c r="AE400" s="1712">
        <v>79.8</v>
      </c>
      <c r="AF400" s="1712"/>
      <c r="AG400" s="1712"/>
      <c r="AH400" s="1863">
        <f t="shared" si="353"/>
        <v>1034.3679999999999</v>
      </c>
      <c r="AI400" s="1712">
        <f t="shared" ref="AI400:AI422" si="366">P400</f>
        <v>1034.3679999999999</v>
      </c>
      <c r="AJ400" s="1712"/>
      <c r="AK400" s="1712"/>
      <c r="AL400" s="1863">
        <f t="shared" si="354"/>
        <v>1650</v>
      </c>
      <c r="AM400" s="1863">
        <f t="shared" ref="AM400:AM422" si="367">T400</f>
        <v>1650</v>
      </c>
      <c r="AN400" s="1712"/>
      <c r="AO400" s="1712"/>
      <c r="AP400" s="3484">
        <v>2779.8009999999999</v>
      </c>
      <c r="AQ400" s="3487">
        <v>2779.8009999999999</v>
      </c>
      <c r="AR400" s="3385"/>
      <c r="AS400" s="3385"/>
      <c r="AT400" s="3355">
        <f t="shared" si="356"/>
        <v>2320.1990000000001</v>
      </c>
      <c r="AU400" s="3353">
        <f t="shared" si="365"/>
        <v>2320.1990000000001</v>
      </c>
      <c r="AV400" s="3385"/>
      <c r="AW400" s="3385"/>
      <c r="AX400" s="3385"/>
      <c r="AY400" s="3355">
        <f t="shared" si="357"/>
        <v>2320.1990000000001</v>
      </c>
      <c r="AZ400" s="3355">
        <f t="shared" ref="AZ400:AZ415" si="368">AU400</f>
        <v>2320.1990000000001</v>
      </c>
      <c r="BA400" s="3291"/>
      <c r="BB400" s="3291"/>
      <c r="BC400" s="3291"/>
      <c r="BD400" s="3291"/>
      <c r="BE400" s="3291"/>
      <c r="BF400" s="3291"/>
      <c r="BG400" s="3669">
        <v>2320</v>
      </c>
      <c r="BH400" s="1667"/>
      <c r="BI400" s="1863">
        <f t="shared" si="349"/>
        <v>1129.8009999999999</v>
      </c>
      <c r="BJ400" s="3151">
        <v>2022</v>
      </c>
      <c r="BK400" s="3151" t="s">
        <v>2324</v>
      </c>
      <c r="BL400" s="3151" t="s">
        <v>2327</v>
      </c>
      <c r="BM400" s="1669">
        <f t="shared" si="359"/>
        <v>99.996098039215681</v>
      </c>
      <c r="BN400" s="1669">
        <f t="shared" si="360"/>
        <v>99.991423149479857</v>
      </c>
      <c r="BO400" s="3151" t="s">
        <v>40</v>
      </c>
      <c r="BP400" s="3098"/>
      <c r="BQ400" s="3008"/>
      <c r="BR400" s="3397">
        <v>750</v>
      </c>
      <c r="BS400" s="1591" t="s">
        <v>2534</v>
      </c>
      <c r="BT400" s="3008" t="s">
        <v>2536</v>
      </c>
      <c r="BU400" s="3008"/>
      <c r="BV400" s="1370" t="s">
        <v>2498</v>
      </c>
      <c r="BW400" s="3008"/>
      <c r="BX400" s="3009"/>
      <c r="BY400" s="2991"/>
      <c r="BZ400" s="321"/>
      <c r="CA400" s="321"/>
      <c r="CB400" s="321"/>
      <c r="CC400" s="321"/>
    </row>
    <row r="401" spans="1:81" s="2470" customFormat="1" ht="42" customHeight="1">
      <c r="A401" s="2194" t="s">
        <v>50</v>
      </c>
      <c r="B401" s="2975" t="s">
        <v>632</v>
      </c>
      <c r="C401" s="1674" t="s">
        <v>633</v>
      </c>
      <c r="D401" s="1674" t="s">
        <v>634</v>
      </c>
      <c r="E401" s="1411" t="s">
        <v>305</v>
      </c>
      <c r="F401" s="1411" t="s">
        <v>635</v>
      </c>
      <c r="G401" s="3484">
        <f t="shared" si="363"/>
        <v>5800</v>
      </c>
      <c r="H401" s="3487">
        <v>5800</v>
      </c>
      <c r="I401" s="1686"/>
      <c r="J401" s="1686"/>
      <c r="K401" s="1761">
        <v>5800</v>
      </c>
      <c r="L401" s="1761">
        <v>5800</v>
      </c>
      <c r="M401" s="1761">
        <v>2837</v>
      </c>
      <c r="N401" s="1761">
        <v>1124</v>
      </c>
      <c r="O401" s="1863">
        <f t="shared" si="364"/>
        <v>764.54599999999982</v>
      </c>
      <c r="P401" s="1712">
        <v>764.54599999999982</v>
      </c>
      <c r="Q401" s="1712"/>
      <c r="R401" s="1712"/>
      <c r="S401" s="1863">
        <f t="shared" si="350"/>
        <v>1800</v>
      </c>
      <c r="T401" s="1712">
        <v>1800</v>
      </c>
      <c r="U401" s="1712"/>
      <c r="V401" s="1712"/>
      <c r="W401" s="1712"/>
      <c r="X401" s="1712"/>
      <c r="Y401" s="1712">
        <f t="shared" si="346"/>
        <v>1800</v>
      </c>
      <c r="Z401" s="1863">
        <f t="shared" si="351"/>
        <v>764.54599999999994</v>
      </c>
      <c r="AA401" s="1712">
        <v>764.54599999999994</v>
      </c>
      <c r="AB401" s="1712"/>
      <c r="AC401" s="1712"/>
      <c r="AD401" s="1863">
        <f t="shared" si="352"/>
        <v>50.844000000000001</v>
      </c>
      <c r="AE401" s="1712">
        <v>50.844000000000001</v>
      </c>
      <c r="AF401" s="1712"/>
      <c r="AG401" s="1712"/>
      <c r="AH401" s="1863">
        <f t="shared" si="353"/>
        <v>764.54599999999982</v>
      </c>
      <c r="AI401" s="1712">
        <f t="shared" si="366"/>
        <v>764.54599999999982</v>
      </c>
      <c r="AJ401" s="1712"/>
      <c r="AK401" s="1712"/>
      <c r="AL401" s="1863">
        <f t="shared" si="354"/>
        <v>1800</v>
      </c>
      <c r="AM401" s="1863">
        <f t="shared" si="367"/>
        <v>1800</v>
      </c>
      <c r="AN401" s="1712"/>
      <c r="AO401" s="1712"/>
      <c r="AP401" s="3484">
        <f t="shared" si="355"/>
        <v>4900</v>
      </c>
      <c r="AQ401" s="3487">
        <v>4900</v>
      </c>
      <c r="AR401" s="1713"/>
      <c r="AS401" s="1713"/>
      <c r="AT401" s="3291">
        <f t="shared" si="356"/>
        <v>900</v>
      </c>
      <c r="AU401" s="3290">
        <f t="shared" si="365"/>
        <v>900</v>
      </c>
      <c r="AV401" s="1713"/>
      <c r="AW401" s="1713"/>
      <c r="AX401" s="1713"/>
      <c r="AY401" s="3291">
        <f t="shared" si="357"/>
        <v>900</v>
      </c>
      <c r="AZ401" s="3291">
        <f t="shared" si="368"/>
        <v>900</v>
      </c>
      <c r="BA401" s="3291"/>
      <c r="BB401" s="3291"/>
      <c r="BC401" s="3291"/>
      <c r="BD401" s="3291"/>
      <c r="BE401" s="3291"/>
      <c r="BF401" s="3291"/>
      <c r="BG401" s="3669">
        <v>900</v>
      </c>
      <c r="BH401" s="1667"/>
      <c r="BI401" s="1863">
        <f t="shared" si="349"/>
        <v>3100</v>
      </c>
      <c r="BJ401" s="3151">
        <v>2022</v>
      </c>
      <c r="BK401" s="3151" t="s">
        <v>2324</v>
      </c>
      <c r="BL401" s="3151" t="s">
        <v>2327</v>
      </c>
      <c r="BM401" s="1669">
        <f t="shared" si="359"/>
        <v>100</v>
      </c>
      <c r="BN401" s="1669">
        <f t="shared" si="360"/>
        <v>100</v>
      </c>
      <c r="BO401" s="3151" t="s">
        <v>40</v>
      </c>
      <c r="BP401" s="3098"/>
      <c r="BQ401" s="3008"/>
      <c r="BR401" s="3394">
        <v>900</v>
      </c>
      <c r="BS401" s="1591"/>
      <c r="BT401" s="3008"/>
      <c r="BU401" s="3008"/>
      <c r="BV401" s="1370" t="s">
        <v>2498</v>
      </c>
      <c r="BW401" s="3008"/>
      <c r="BX401" s="3009"/>
      <c r="BY401" s="2991"/>
      <c r="BZ401" s="321"/>
      <c r="CA401" s="321"/>
      <c r="CB401" s="321"/>
      <c r="CC401" s="321"/>
    </row>
    <row r="402" spans="1:81" s="2470" customFormat="1" ht="42" customHeight="1">
      <c r="A402" s="2194" t="s">
        <v>52</v>
      </c>
      <c r="B402" s="2975" t="s">
        <v>636</v>
      </c>
      <c r="C402" s="1674" t="s">
        <v>637</v>
      </c>
      <c r="D402" s="1674" t="s">
        <v>638</v>
      </c>
      <c r="E402" s="1411" t="s">
        <v>305</v>
      </c>
      <c r="F402" s="1411" t="s">
        <v>639</v>
      </c>
      <c r="G402" s="3484">
        <f t="shared" si="363"/>
        <v>6800</v>
      </c>
      <c r="H402" s="3487">
        <v>6800</v>
      </c>
      <c r="I402" s="1686"/>
      <c r="J402" s="1686"/>
      <c r="K402" s="1761">
        <v>6800</v>
      </c>
      <c r="L402" s="1761">
        <v>6800</v>
      </c>
      <c r="M402" s="1761">
        <v>4299</v>
      </c>
      <c r="N402" s="1761">
        <v>1993</v>
      </c>
      <c r="O402" s="1863">
        <f t="shared" si="364"/>
        <v>0</v>
      </c>
      <c r="P402" s="1712"/>
      <c r="Q402" s="1712"/>
      <c r="R402" s="1712"/>
      <c r="S402" s="1863">
        <f t="shared" si="350"/>
        <v>2200</v>
      </c>
      <c r="T402" s="1712">
        <v>2200</v>
      </c>
      <c r="U402" s="1712"/>
      <c r="V402" s="1712"/>
      <c r="W402" s="1712"/>
      <c r="X402" s="1712"/>
      <c r="Y402" s="1712">
        <f t="shared" si="346"/>
        <v>2200</v>
      </c>
      <c r="Z402" s="1863">
        <f t="shared" si="351"/>
        <v>0</v>
      </c>
      <c r="AA402" s="1712"/>
      <c r="AB402" s="1712"/>
      <c r="AC402" s="1712"/>
      <c r="AD402" s="1863">
        <f t="shared" si="352"/>
        <v>699.21400000000006</v>
      </c>
      <c r="AE402" s="1712">
        <v>699.21400000000006</v>
      </c>
      <c r="AF402" s="1712"/>
      <c r="AG402" s="1712"/>
      <c r="AH402" s="1863">
        <f t="shared" si="353"/>
        <v>0</v>
      </c>
      <c r="AI402" s="1712">
        <f t="shared" si="366"/>
        <v>0</v>
      </c>
      <c r="AJ402" s="1712"/>
      <c r="AK402" s="1712"/>
      <c r="AL402" s="1863">
        <f t="shared" si="354"/>
        <v>2200</v>
      </c>
      <c r="AM402" s="1863">
        <f t="shared" si="367"/>
        <v>2200</v>
      </c>
      <c r="AN402" s="1712"/>
      <c r="AO402" s="1712"/>
      <c r="AP402" s="3484">
        <f t="shared" si="355"/>
        <v>5800</v>
      </c>
      <c r="AQ402" s="3487">
        <v>5800</v>
      </c>
      <c r="AR402" s="1713"/>
      <c r="AS402" s="1713"/>
      <c r="AT402" s="3291">
        <f t="shared" si="356"/>
        <v>1000</v>
      </c>
      <c r="AU402" s="3290">
        <f t="shared" si="365"/>
        <v>1000</v>
      </c>
      <c r="AV402" s="1713"/>
      <c r="AW402" s="1713"/>
      <c r="AX402" s="1713"/>
      <c r="AY402" s="3291">
        <f t="shared" si="357"/>
        <v>1000</v>
      </c>
      <c r="AZ402" s="3291">
        <f t="shared" si="368"/>
        <v>1000</v>
      </c>
      <c r="BA402" s="3291"/>
      <c r="BB402" s="3291"/>
      <c r="BC402" s="3291"/>
      <c r="BD402" s="3291"/>
      <c r="BE402" s="3291"/>
      <c r="BF402" s="3291"/>
      <c r="BG402" s="3669">
        <v>1000</v>
      </c>
      <c r="BH402" s="1667"/>
      <c r="BI402" s="1863">
        <f t="shared" si="349"/>
        <v>3600</v>
      </c>
      <c r="BJ402" s="3151">
        <v>2022</v>
      </c>
      <c r="BK402" s="3151" t="s">
        <v>2324</v>
      </c>
      <c r="BL402" s="3151" t="s">
        <v>2327</v>
      </c>
      <c r="BM402" s="1669">
        <f t="shared" si="359"/>
        <v>100</v>
      </c>
      <c r="BN402" s="1669">
        <f t="shared" si="360"/>
        <v>100</v>
      </c>
      <c r="BO402" s="3151" t="s">
        <v>40</v>
      </c>
      <c r="BP402" s="3098"/>
      <c r="BQ402" s="3008"/>
      <c r="BR402" s="3394">
        <v>1000</v>
      </c>
      <c r="BS402" s="1591"/>
      <c r="BT402" s="3008"/>
      <c r="BU402" s="3008"/>
      <c r="BV402" s="1370" t="s">
        <v>2498</v>
      </c>
      <c r="BW402" s="3008"/>
      <c r="BX402" s="3009"/>
      <c r="BY402" s="2991"/>
      <c r="BZ402" s="321"/>
      <c r="CA402" s="321"/>
      <c r="CB402" s="321"/>
      <c r="CC402" s="321"/>
    </row>
    <row r="403" spans="1:81" s="2470" customFormat="1" ht="42" customHeight="1">
      <c r="A403" s="2194" t="s">
        <v>54</v>
      </c>
      <c r="B403" s="2975" t="s">
        <v>640</v>
      </c>
      <c r="C403" s="1674" t="s">
        <v>615</v>
      </c>
      <c r="D403" s="1674" t="s">
        <v>641</v>
      </c>
      <c r="E403" s="1411" t="s">
        <v>305</v>
      </c>
      <c r="F403" s="1411" t="s">
        <v>642</v>
      </c>
      <c r="G403" s="3484">
        <f t="shared" si="363"/>
        <v>5300</v>
      </c>
      <c r="H403" s="3487">
        <v>5300</v>
      </c>
      <c r="I403" s="1686"/>
      <c r="J403" s="1686"/>
      <c r="K403" s="1761">
        <v>5300</v>
      </c>
      <c r="L403" s="1761">
        <v>5300</v>
      </c>
      <c r="M403" s="1712">
        <v>5100</v>
      </c>
      <c r="N403" s="1712">
        <v>1230</v>
      </c>
      <c r="O403" s="1863">
        <f t="shared" si="364"/>
        <v>0</v>
      </c>
      <c r="P403" s="1712"/>
      <c r="Q403" s="1712"/>
      <c r="R403" s="1712"/>
      <c r="S403" s="1863">
        <f t="shared" si="350"/>
        <v>2700</v>
      </c>
      <c r="T403" s="1712">
        <v>2700</v>
      </c>
      <c r="U403" s="1712"/>
      <c r="V403" s="1712"/>
      <c r="W403" s="1712"/>
      <c r="X403" s="1712"/>
      <c r="Y403" s="1712">
        <f t="shared" si="346"/>
        <v>2700</v>
      </c>
      <c r="Z403" s="1863">
        <f t="shared" si="351"/>
        <v>0</v>
      </c>
      <c r="AA403" s="1712"/>
      <c r="AB403" s="1712"/>
      <c r="AC403" s="1712"/>
      <c r="AD403" s="1863">
        <f t="shared" si="352"/>
        <v>2700</v>
      </c>
      <c r="AE403" s="1712">
        <v>2700</v>
      </c>
      <c r="AF403" s="1712"/>
      <c r="AG403" s="1712"/>
      <c r="AH403" s="1863">
        <f t="shared" si="353"/>
        <v>0</v>
      </c>
      <c r="AI403" s="1712">
        <f t="shared" si="366"/>
        <v>0</v>
      </c>
      <c r="AJ403" s="1712"/>
      <c r="AK403" s="1712"/>
      <c r="AL403" s="1863">
        <f t="shared" si="354"/>
        <v>2700</v>
      </c>
      <c r="AM403" s="1863">
        <f t="shared" si="367"/>
        <v>2700</v>
      </c>
      <c r="AN403" s="1712"/>
      <c r="AO403" s="1712"/>
      <c r="AP403" s="3484">
        <v>4750</v>
      </c>
      <c r="AQ403" s="3487">
        <v>4750</v>
      </c>
      <c r="AR403" s="1713"/>
      <c r="AS403" s="1713"/>
      <c r="AT403" s="3355">
        <f t="shared" si="356"/>
        <v>550</v>
      </c>
      <c r="AU403" s="3353">
        <f t="shared" si="365"/>
        <v>550</v>
      </c>
      <c r="AV403" s="3385"/>
      <c r="AW403" s="3385"/>
      <c r="AX403" s="3385"/>
      <c r="AY403" s="3355">
        <f t="shared" si="357"/>
        <v>550</v>
      </c>
      <c r="AZ403" s="3355">
        <f t="shared" si="368"/>
        <v>550</v>
      </c>
      <c r="BA403" s="3355"/>
      <c r="BB403" s="3355"/>
      <c r="BC403" s="3355"/>
      <c r="BD403" s="3355"/>
      <c r="BE403" s="3355"/>
      <c r="BF403" s="3355"/>
      <c r="BG403" s="3669">
        <v>550</v>
      </c>
      <c r="BH403" s="1667"/>
      <c r="BI403" s="1863">
        <f t="shared" si="349"/>
        <v>2050</v>
      </c>
      <c r="BJ403" s="3151">
        <v>2022</v>
      </c>
      <c r="BK403" s="3151" t="s">
        <v>2324</v>
      </c>
      <c r="BL403" s="3151" t="s">
        <v>2327</v>
      </c>
      <c r="BM403" s="1669">
        <f t="shared" si="359"/>
        <v>100</v>
      </c>
      <c r="BN403" s="1669">
        <f t="shared" si="360"/>
        <v>100</v>
      </c>
      <c r="BO403" s="3151" t="s">
        <v>40</v>
      </c>
      <c r="BP403" s="3098"/>
      <c r="BQ403" s="3008"/>
      <c r="BR403" s="3397">
        <v>800</v>
      </c>
      <c r="BS403" s="1591" t="s">
        <v>2534</v>
      </c>
      <c r="BT403" s="3008" t="s">
        <v>2535</v>
      </c>
      <c r="BU403" s="3008"/>
      <c r="BV403" s="1370" t="s">
        <v>2498</v>
      </c>
      <c r="BW403" s="3008"/>
      <c r="BX403" s="3009"/>
      <c r="BY403" s="2991"/>
      <c r="BZ403" s="321"/>
      <c r="CA403" s="321"/>
      <c r="CB403" s="321"/>
      <c r="CC403" s="321"/>
    </row>
    <row r="404" spans="1:81" s="2470" customFormat="1" ht="42" customHeight="1">
      <c r="A404" s="2194" t="s">
        <v>56</v>
      </c>
      <c r="B404" s="2975" t="s">
        <v>643</v>
      </c>
      <c r="C404" s="1674" t="s">
        <v>605</v>
      </c>
      <c r="D404" s="1674" t="s">
        <v>644</v>
      </c>
      <c r="E404" s="1411" t="s">
        <v>305</v>
      </c>
      <c r="F404" s="1411" t="s">
        <v>645</v>
      </c>
      <c r="G404" s="3484">
        <f t="shared" si="363"/>
        <v>5200</v>
      </c>
      <c r="H404" s="3487">
        <v>5200</v>
      </c>
      <c r="I404" s="1761"/>
      <c r="J404" s="1718"/>
      <c r="K404" s="1761">
        <v>5200</v>
      </c>
      <c r="L404" s="1761">
        <v>5200</v>
      </c>
      <c r="M404" s="1712">
        <v>4856</v>
      </c>
      <c r="N404" s="1712">
        <v>2759</v>
      </c>
      <c r="O404" s="1863">
        <f t="shared" si="364"/>
        <v>0</v>
      </c>
      <c r="P404" s="1712"/>
      <c r="Q404" s="1712"/>
      <c r="R404" s="1712"/>
      <c r="S404" s="1863">
        <f t="shared" si="350"/>
        <v>1600</v>
      </c>
      <c r="T404" s="1712">
        <v>1600</v>
      </c>
      <c r="U404" s="1712"/>
      <c r="V404" s="1712"/>
      <c r="W404" s="1712"/>
      <c r="X404" s="1712"/>
      <c r="Y404" s="1712">
        <f t="shared" si="346"/>
        <v>1600</v>
      </c>
      <c r="Z404" s="1863">
        <f t="shared" si="351"/>
        <v>0</v>
      </c>
      <c r="AA404" s="1712"/>
      <c r="AB404" s="1712"/>
      <c r="AC404" s="1712"/>
      <c r="AD404" s="1863">
        <f t="shared" si="352"/>
        <v>1600</v>
      </c>
      <c r="AE404" s="1712">
        <v>1600</v>
      </c>
      <c r="AF404" s="1712"/>
      <c r="AG404" s="1712"/>
      <c r="AH404" s="1863">
        <f t="shared" si="353"/>
        <v>0</v>
      </c>
      <c r="AI404" s="1712">
        <f t="shared" si="366"/>
        <v>0</v>
      </c>
      <c r="AJ404" s="1712"/>
      <c r="AK404" s="1712"/>
      <c r="AL404" s="1863">
        <f t="shared" si="354"/>
        <v>1600</v>
      </c>
      <c r="AM404" s="1863">
        <f t="shared" si="367"/>
        <v>1600</v>
      </c>
      <c r="AN404" s="1712"/>
      <c r="AO404" s="1712"/>
      <c r="AP404" s="3484">
        <f t="shared" si="355"/>
        <v>4400</v>
      </c>
      <c r="AQ404" s="3487">
        <v>4400</v>
      </c>
      <c r="AR404" s="1713"/>
      <c r="AS404" s="1713"/>
      <c r="AT404" s="3291">
        <f t="shared" si="356"/>
        <v>800</v>
      </c>
      <c r="AU404" s="3290">
        <f t="shared" si="365"/>
        <v>800</v>
      </c>
      <c r="AV404" s="1713"/>
      <c r="AW404" s="1713"/>
      <c r="AX404" s="1713"/>
      <c r="AY404" s="3291">
        <f t="shared" si="357"/>
        <v>800</v>
      </c>
      <c r="AZ404" s="3291">
        <f t="shared" si="368"/>
        <v>800</v>
      </c>
      <c r="BA404" s="3291"/>
      <c r="BB404" s="3291"/>
      <c r="BC404" s="3291"/>
      <c r="BD404" s="3291"/>
      <c r="BE404" s="3291"/>
      <c r="BF404" s="3291"/>
      <c r="BG404" s="3669">
        <v>800</v>
      </c>
      <c r="BH404" s="1667"/>
      <c r="BI404" s="1863">
        <f t="shared" si="349"/>
        <v>2800</v>
      </c>
      <c r="BJ404" s="3151">
        <v>2022</v>
      </c>
      <c r="BK404" s="3151" t="s">
        <v>2324</v>
      </c>
      <c r="BL404" s="3151" t="s">
        <v>2327</v>
      </c>
      <c r="BM404" s="1669">
        <f t="shared" si="359"/>
        <v>100</v>
      </c>
      <c r="BN404" s="1669">
        <f t="shared" si="360"/>
        <v>100</v>
      </c>
      <c r="BO404" s="3151" t="s">
        <v>40</v>
      </c>
      <c r="BP404" s="3098"/>
      <c r="BQ404" s="3008"/>
      <c r="BR404" s="3394">
        <v>800</v>
      </c>
      <c r="BS404" s="1591"/>
      <c r="BT404" s="3008"/>
      <c r="BU404" s="3008"/>
      <c r="BV404" s="1370" t="s">
        <v>2498</v>
      </c>
      <c r="BW404" s="3008"/>
      <c r="BX404" s="3009"/>
      <c r="BY404" s="2991"/>
      <c r="BZ404" s="321"/>
      <c r="CA404" s="321"/>
      <c r="CB404" s="321"/>
      <c r="CC404" s="321"/>
    </row>
    <row r="405" spans="1:81" s="2470" customFormat="1" ht="42" customHeight="1">
      <c r="A405" s="2194" t="s">
        <v>60</v>
      </c>
      <c r="B405" s="2975" t="s">
        <v>650</v>
      </c>
      <c r="C405" s="1674" t="s">
        <v>651</v>
      </c>
      <c r="D405" s="1674" t="s">
        <v>652</v>
      </c>
      <c r="E405" s="1411" t="s">
        <v>305</v>
      </c>
      <c r="F405" s="1411" t="s">
        <v>653</v>
      </c>
      <c r="G405" s="3484">
        <f t="shared" si="363"/>
        <v>6100</v>
      </c>
      <c r="H405" s="3487">
        <v>6100</v>
      </c>
      <c r="I405" s="1761"/>
      <c r="J405" s="1718"/>
      <c r="K405" s="1761">
        <v>6100</v>
      </c>
      <c r="L405" s="1761">
        <v>6100</v>
      </c>
      <c r="M405" s="1712">
        <v>5745</v>
      </c>
      <c r="N405" s="1712">
        <v>2468</v>
      </c>
      <c r="O405" s="1863">
        <f t="shared" si="364"/>
        <v>0</v>
      </c>
      <c r="P405" s="1712"/>
      <c r="Q405" s="1712"/>
      <c r="R405" s="1712"/>
      <c r="S405" s="1863">
        <f t="shared" si="350"/>
        <v>1900</v>
      </c>
      <c r="T405" s="1712">
        <v>1900</v>
      </c>
      <c r="U405" s="1712"/>
      <c r="V405" s="1712"/>
      <c r="W405" s="1712"/>
      <c r="X405" s="1712"/>
      <c r="Y405" s="1712">
        <f t="shared" si="346"/>
        <v>1900</v>
      </c>
      <c r="Z405" s="1863">
        <f t="shared" si="351"/>
        <v>0</v>
      </c>
      <c r="AA405" s="1712"/>
      <c r="AB405" s="1712"/>
      <c r="AC405" s="1712"/>
      <c r="AD405" s="1863">
        <f t="shared" si="352"/>
        <v>1900</v>
      </c>
      <c r="AE405" s="1712">
        <v>1900</v>
      </c>
      <c r="AF405" s="1712"/>
      <c r="AG405" s="1712"/>
      <c r="AH405" s="1863">
        <f t="shared" si="353"/>
        <v>0</v>
      </c>
      <c r="AI405" s="1712">
        <f t="shared" si="366"/>
        <v>0</v>
      </c>
      <c r="AJ405" s="1712"/>
      <c r="AK405" s="1712"/>
      <c r="AL405" s="1863">
        <f t="shared" si="354"/>
        <v>1900</v>
      </c>
      <c r="AM405" s="1863">
        <f t="shared" si="367"/>
        <v>1900</v>
      </c>
      <c r="AN405" s="1712"/>
      <c r="AO405" s="1712"/>
      <c r="AP405" s="3484">
        <v>5480</v>
      </c>
      <c r="AQ405" s="3487">
        <v>5480</v>
      </c>
      <c r="AR405" s="3385"/>
      <c r="AS405" s="3385"/>
      <c r="AT405" s="3355">
        <f t="shared" si="356"/>
        <v>620</v>
      </c>
      <c r="AU405" s="3353">
        <f t="shared" si="365"/>
        <v>620</v>
      </c>
      <c r="AV405" s="3385"/>
      <c r="AW405" s="3385"/>
      <c r="AX405" s="3385"/>
      <c r="AY405" s="3355">
        <f t="shared" si="357"/>
        <v>620</v>
      </c>
      <c r="AZ405" s="3355">
        <f t="shared" si="368"/>
        <v>620</v>
      </c>
      <c r="BA405" s="3291"/>
      <c r="BB405" s="3291"/>
      <c r="BC405" s="3291"/>
      <c r="BD405" s="3291"/>
      <c r="BE405" s="3291"/>
      <c r="BF405" s="3291"/>
      <c r="BG405" s="3669">
        <v>620</v>
      </c>
      <c r="BH405" s="1667"/>
      <c r="BI405" s="1863">
        <f t="shared" si="349"/>
        <v>3580</v>
      </c>
      <c r="BJ405" s="3151">
        <v>2022</v>
      </c>
      <c r="BK405" s="3151" t="s">
        <v>2324</v>
      </c>
      <c r="BL405" s="3151" t="s">
        <v>2327</v>
      </c>
      <c r="BM405" s="1669">
        <f t="shared" si="359"/>
        <v>100</v>
      </c>
      <c r="BN405" s="1669">
        <f t="shared" si="360"/>
        <v>100</v>
      </c>
      <c r="BO405" s="3151" t="s">
        <v>40</v>
      </c>
      <c r="BP405" s="3098"/>
      <c r="BQ405" s="3008"/>
      <c r="BR405" s="3397">
        <v>900</v>
      </c>
      <c r="BS405" s="1591" t="s">
        <v>2534</v>
      </c>
      <c r="BT405" s="3008" t="s">
        <v>2535</v>
      </c>
      <c r="BU405" s="3008"/>
      <c r="BV405" s="1370" t="s">
        <v>2498</v>
      </c>
      <c r="BW405" s="3008"/>
      <c r="BX405" s="3009"/>
      <c r="BY405" s="2991"/>
      <c r="BZ405" s="321"/>
      <c r="CA405" s="321"/>
      <c r="CB405" s="321"/>
      <c r="CC405" s="321"/>
    </row>
    <row r="406" spans="1:81" s="2470" customFormat="1" ht="45.75" customHeight="1">
      <c r="A406" s="2194" t="s">
        <v>164</v>
      </c>
      <c r="B406" s="2975" t="s">
        <v>654</v>
      </c>
      <c r="C406" s="1674" t="s">
        <v>655</v>
      </c>
      <c r="D406" s="1674" t="s">
        <v>656</v>
      </c>
      <c r="E406" s="1411" t="s">
        <v>305</v>
      </c>
      <c r="F406" s="1411" t="s">
        <v>657</v>
      </c>
      <c r="G406" s="3484">
        <f t="shared" si="363"/>
        <v>1100</v>
      </c>
      <c r="H406" s="3487">
        <v>1100</v>
      </c>
      <c r="I406" s="1761"/>
      <c r="J406" s="1718"/>
      <c r="K406" s="1761">
        <v>1100</v>
      </c>
      <c r="L406" s="1761">
        <v>1100</v>
      </c>
      <c r="M406" s="1712">
        <v>985</v>
      </c>
      <c r="N406" s="1712">
        <v>555</v>
      </c>
      <c r="O406" s="1863">
        <f t="shared" si="364"/>
        <v>0</v>
      </c>
      <c r="P406" s="1712"/>
      <c r="Q406" s="1712"/>
      <c r="R406" s="1712"/>
      <c r="S406" s="1863">
        <f t="shared" si="350"/>
        <v>450</v>
      </c>
      <c r="T406" s="1712">
        <v>450</v>
      </c>
      <c r="U406" s="1712"/>
      <c r="V406" s="1712"/>
      <c r="W406" s="1712"/>
      <c r="X406" s="1712"/>
      <c r="Y406" s="1712">
        <f t="shared" si="346"/>
        <v>450</v>
      </c>
      <c r="Z406" s="1863">
        <f t="shared" si="351"/>
        <v>0</v>
      </c>
      <c r="AA406" s="1712"/>
      <c r="AB406" s="1712"/>
      <c r="AC406" s="1712"/>
      <c r="AD406" s="1863">
        <f t="shared" si="352"/>
        <v>282.22199999999998</v>
      </c>
      <c r="AE406" s="1712">
        <v>282.22199999999998</v>
      </c>
      <c r="AF406" s="1712"/>
      <c r="AG406" s="1712"/>
      <c r="AH406" s="1863">
        <f t="shared" si="353"/>
        <v>0</v>
      </c>
      <c r="AI406" s="1712">
        <f t="shared" si="366"/>
        <v>0</v>
      </c>
      <c r="AJ406" s="1712"/>
      <c r="AK406" s="1712"/>
      <c r="AL406" s="1863">
        <f t="shared" si="354"/>
        <v>450</v>
      </c>
      <c r="AM406" s="1863">
        <f t="shared" si="367"/>
        <v>450</v>
      </c>
      <c r="AN406" s="1712"/>
      <c r="AO406" s="1712"/>
      <c r="AP406" s="3484">
        <f t="shared" si="355"/>
        <v>1050</v>
      </c>
      <c r="AQ406" s="3487">
        <v>1050</v>
      </c>
      <c r="AR406" s="1713"/>
      <c r="AS406" s="1713"/>
      <c r="AT406" s="3291">
        <f t="shared" si="356"/>
        <v>50</v>
      </c>
      <c r="AU406" s="3290">
        <f t="shared" si="365"/>
        <v>50</v>
      </c>
      <c r="AV406" s="1713"/>
      <c r="AW406" s="1713"/>
      <c r="AX406" s="1713"/>
      <c r="AY406" s="3291">
        <f t="shared" si="357"/>
        <v>50</v>
      </c>
      <c r="AZ406" s="3291">
        <f t="shared" si="368"/>
        <v>50</v>
      </c>
      <c r="BA406" s="3291"/>
      <c r="BB406" s="3291"/>
      <c r="BC406" s="3291"/>
      <c r="BD406" s="3291"/>
      <c r="BE406" s="3291"/>
      <c r="BF406" s="3291"/>
      <c r="BG406" s="3669">
        <v>50</v>
      </c>
      <c r="BH406" s="1667"/>
      <c r="BI406" s="1863">
        <f t="shared" si="349"/>
        <v>600</v>
      </c>
      <c r="BJ406" s="3151">
        <v>2022</v>
      </c>
      <c r="BK406" s="3151" t="s">
        <v>2324</v>
      </c>
      <c r="BL406" s="3151" t="s">
        <v>2327</v>
      </c>
      <c r="BM406" s="1669">
        <f t="shared" si="359"/>
        <v>100</v>
      </c>
      <c r="BN406" s="1669">
        <f t="shared" si="360"/>
        <v>100</v>
      </c>
      <c r="BO406" s="3151" t="s">
        <v>40</v>
      </c>
      <c r="BP406" s="3098"/>
      <c r="BQ406" s="3008"/>
      <c r="BR406" s="3394">
        <v>50</v>
      </c>
      <c r="BS406" s="1591"/>
      <c r="BT406" s="3008"/>
      <c r="BU406" s="3008"/>
      <c r="BV406" s="1370" t="s">
        <v>2498</v>
      </c>
      <c r="BW406" s="3008"/>
      <c r="BX406" s="3009"/>
      <c r="BY406" s="2991"/>
      <c r="BZ406" s="321"/>
      <c r="CA406" s="321"/>
      <c r="CB406" s="321"/>
      <c r="CC406" s="321"/>
    </row>
    <row r="407" spans="1:81" s="2470" customFormat="1" ht="54.75" customHeight="1">
      <c r="A407" s="2194" t="s">
        <v>169</v>
      </c>
      <c r="B407" s="2975" t="s">
        <v>658</v>
      </c>
      <c r="C407" s="1674" t="s">
        <v>473</v>
      </c>
      <c r="D407" s="1674" t="s">
        <v>659</v>
      </c>
      <c r="E407" s="1411" t="s">
        <v>305</v>
      </c>
      <c r="F407" s="1411" t="s">
        <v>660</v>
      </c>
      <c r="G407" s="3484">
        <f t="shared" si="363"/>
        <v>1000</v>
      </c>
      <c r="H407" s="3487">
        <v>1000</v>
      </c>
      <c r="I407" s="1761"/>
      <c r="J407" s="1718"/>
      <c r="K407" s="1761">
        <v>1000</v>
      </c>
      <c r="L407" s="1761">
        <v>1000</v>
      </c>
      <c r="M407" s="1712">
        <v>848</v>
      </c>
      <c r="N407" s="1712">
        <v>548</v>
      </c>
      <c r="O407" s="1863">
        <f t="shared" si="364"/>
        <v>0</v>
      </c>
      <c r="P407" s="1712"/>
      <c r="Q407" s="1712"/>
      <c r="R407" s="1712"/>
      <c r="S407" s="1863">
        <f t="shared" si="350"/>
        <v>350</v>
      </c>
      <c r="T407" s="1712">
        <v>350</v>
      </c>
      <c r="U407" s="1712"/>
      <c r="V407" s="1712"/>
      <c r="W407" s="1712"/>
      <c r="X407" s="1712"/>
      <c r="Y407" s="1712">
        <f t="shared" si="346"/>
        <v>350</v>
      </c>
      <c r="Z407" s="1863">
        <f t="shared" si="351"/>
        <v>0</v>
      </c>
      <c r="AA407" s="1712"/>
      <c r="AB407" s="1712"/>
      <c r="AC407" s="1712"/>
      <c r="AD407" s="1863">
        <f t="shared" si="352"/>
        <v>302.76900000000001</v>
      </c>
      <c r="AE407" s="1712">
        <v>302.76900000000001</v>
      </c>
      <c r="AF407" s="1712"/>
      <c r="AG407" s="1712"/>
      <c r="AH407" s="1863">
        <f t="shared" si="353"/>
        <v>0</v>
      </c>
      <c r="AI407" s="1712">
        <f t="shared" si="366"/>
        <v>0</v>
      </c>
      <c r="AJ407" s="1712"/>
      <c r="AK407" s="1712"/>
      <c r="AL407" s="1863">
        <f t="shared" si="354"/>
        <v>350</v>
      </c>
      <c r="AM407" s="1863">
        <f t="shared" si="367"/>
        <v>350</v>
      </c>
      <c r="AN407" s="1712"/>
      <c r="AO407" s="1712"/>
      <c r="AP407" s="3484">
        <f t="shared" si="355"/>
        <v>950</v>
      </c>
      <c r="AQ407" s="3487">
        <v>950</v>
      </c>
      <c r="AR407" s="1713"/>
      <c r="AS407" s="1713"/>
      <c r="AT407" s="3291">
        <f t="shared" si="356"/>
        <v>50</v>
      </c>
      <c r="AU407" s="3290">
        <f t="shared" si="365"/>
        <v>50</v>
      </c>
      <c r="AV407" s="1713"/>
      <c r="AW407" s="1713"/>
      <c r="AX407" s="1713"/>
      <c r="AY407" s="3291">
        <f t="shared" si="357"/>
        <v>50</v>
      </c>
      <c r="AZ407" s="3291">
        <f t="shared" si="368"/>
        <v>50</v>
      </c>
      <c r="BA407" s="3291"/>
      <c r="BB407" s="3291"/>
      <c r="BC407" s="3291"/>
      <c r="BD407" s="3291"/>
      <c r="BE407" s="3291"/>
      <c r="BF407" s="3291"/>
      <c r="BG407" s="3669">
        <v>50</v>
      </c>
      <c r="BH407" s="1667"/>
      <c r="BI407" s="1863">
        <f t="shared" si="349"/>
        <v>600</v>
      </c>
      <c r="BJ407" s="3151">
        <v>2022</v>
      </c>
      <c r="BK407" s="3151" t="s">
        <v>2324</v>
      </c>
      <c r="BL407" s="3151" t="s">
        <v>2327</v>
      </c>
      <c r="BM407" s="1669">
        <f t="shared" si="359"/>
        <v>100</v>
      </c>
      <c r="BN407" s="1669">
        <f t="shared" si="360"/>
        <v>100</v>
      </c>
      <c r="BO407" s="3151" t="s">
        <v>40</v>
      </c>
      <c r="BP407" s="3098"/>
      <c r="BQ407" s="3008"/>
      <c r="BR407" s="3394">
        <v>50</v>
      </c>
      <c r="BS407" s="1591"/>
      <c r="BT407" s="3008"/>
      <c r="BU407" s="3008"/>
      <c r="BV407" s="1370" t="s">
        <v>2498</v>
      </c>
      <c r="BW407" s="3008"/>
      <c r="BX407" s="3009"/>
      <c r="BY407" s="2991"/>
      <c r="BZ407" s="321"/>
      <c r="CA407" s="321"/>
      <c r="CB407" s="321"/>
      <c r="CC407" s="321"/>
    </row>
    <row r="408" spans="1:81" s="2470" customFormat="1" ht="39.75" customHeight="1">
      <c r="A408" s="2194" t="s">
        <v>174</v>
      </c>
      <c r="B408" s="2975" t="s">
        <v>661</v>
      </c>
      <c r="C408" s="1674" t="s">
        <v>662</v>
      </c>
      <c r="D408" s="1674" t="s">
        <v>663</v>
      </c>
      <c r="E408" s="1411" t="s">
        <v>305</v>
      </c>
      <c r="F408" s="1411" t="s">
        <v>664</v>
      </c>
      <c r="G408" s="3484">
        <f t="shared" si="363"/>
        <v>1500</v>
      </c>
      <c r="H408" s="3487">
        <v>1500</v>
      </c>
      <c r="I408" s="1761"/>
      <c r="J408" s="1718"/>
      <c r="K408" s="1761">
        <v>1500</v>
      </c>
      <c r="L408" s="1761">
        <v>1500</v>
      </c>
      <c r="M408" s="1712">
        <v>1480</v>
      </c>
      <c r="N408" s="1712">
        <v>1030</v>
      </c>
      <c r="O408" s="1863">
        <f t="shared" si="364"/>
        <v>659.76</v>
      </c>
      <c r="P408" s="1712">
        <v>659.76</v>
      </c>
      <c r="Q408" s="1712"/>
      <c r="R408" s="1712"/>
      <c r="S408" s="1863">
        <f t="shared" si="350"/>
        <v>450</v>
      </c>
      <c r="T408" s="1712">
        <v>450</v>
      </c>
      <c r="U408" s="1712"/>
      <c r="V408" s="1712"/>
      <c r="W408" s="1712"/>
      <c r="X408" s="1712"/>
      <c r="Y408" s="1712">
        <f t="shared" si="346"/>
        <v>450</v>
      </c>
      <c r="Z408" s="1863">
        <f t="shared" si="351"/>
        <v>659.76</v>
      </c>
      <c r="AA408" s="1712">
        <v>659.76</v>
      </c>
      <c r="AB408" s="1712"/>
      <c r="AC408" s="1712"/>
      <c r="AD408" s="1863">
        <f t="shared" si="352"/>
        <v>377.10799999999995</v>
      </c>
      <c r="AE408" s="1712">
        <v>377.10799999999995</v>
      </c>
      <c r="AF408" s="1712"/>
      <c r="AG408" s="1712"/>
      <c r="AH408" s="1863">
        <f t="shared" si="353"/>
        <v>659.76</v>
      </c>
      <c r="AI408" s="1712">
        <f t="shared" si="366"/>
        <v>659.76</v>
      </c>
      <c r="AJ408" s="1712"/>
      <c r="AK408" s="1712"/>
      <c r="AL408" s="1863">
        <f t="shared" si="354"/>
        <v>450</v>
      </c>
      <c r="AM408" s="1863">
        <f t="shared" si="367"/>
        <v>450</v>
      </c>
      <c r="AN408" s="1712"/>
      <c r="AO408" s="1712"/>
      <c r="AP408" s="3484">
        <f t="shared" si="355"/>
        <v>1450</v>
      </c>
      <c r="AQ408" s="3487">
        <v>1450</v>
      </c>
      <c r="AR408" s="1713"/>
      <c r="AS408" s="1713"/>
      <c r="AT408" s="3291">
        <f t="shared" si="356"/>
        <v>50</v>
      </c>
      <c r="AU408" s="3290">
        <f t="shared" si="365"/>
        <v>50</v>
      </c>
      <c r="AV408" s="1713"/>
      <c r="AW408" s="1713"/>
      <c r="AX408" s="1713"/>
      <c r="AY408" s="3291">
        <f t="shared" si="357"/>
        <v>50</v>
      </c>
      <c r="AZ408" s="3291">
        <f t="shared" si="368"/>
        <v>50</v>
      </c>
      <c r="BA408" s="3291"/>
      <c r="BB408" s="3291"/>
      <c r="BC408" s="3291"/>
      <c r="BD408" s="3291"/>
      <c r="BE408" s="3291"/>
      <c r="BF408" s="3291"/>
      <c r="BG408" s="3669">
        <v>50</v>
      </c>
      <c r="BH408" s="1667"/>
      <c r="BI408" s="1863">
        <f t="shared" si="349"/>
        <v>1000</v>
      </c>
      <c r="BJ408" s="3151">
        <v>2022</v>
      </c>
      <c r="BK408" s="3151" t="s">
        <v>2324</v>
      </c>
      <c r="BL408" s="3151" t="s">
        <v>2327</v>
      </c>
      <c r="BM408" s="1669">
        <f t="shared" si="359"/>
        <v>100</v>
      </c>
      <c r="BN408" s="1669">
        <f t="shared" si="360"/>
        <v>100</v>
      </c>
      <c r="BO408" s="3151" t="s">
        <v>40</v>
      </c>
      <c r="BP408" s="3098"/>
      <c r="BQ408" s="3008"/>
      <c r="BR408" s="3394">
        <v>50</v>
      </c>
      <c r="BS408" s="1591"/>
      <c r="BT408" s="3008"/>
      <c r="BU408" s="3008"/>
      <c r="BV408" s="1370" t="s">
        <v>2498</v>
      </c>
      <c r="BW408" s="3008"/>
      <c r="BX408" s="3009"/>
      <c r="BY408" s="2991"/>
      <c r="BZ408" s="321"/>
      <c r="CA408" s="321"/>
      <c r="CB408" s="321"/>
      <c r="CC408" s="321"/>
    </row>
    <row r="409" spans="1:81" s="2470" customFormat="1" ht="39.75" customHeight="1">
      <c r="A409" s="2194" t="s">
        <v>179</v>
      </c>
      <c r="B409" s="2975" t="s">
        <v>665</v>
      </c>
      <c r="C409" s="1674" t="s">
        <v>483</v>
      </c>
      <c r="D409" s="1674" t="s">
        <v>666</v>
      </c>
      <c r="E409" s="1411" t="s">
        <v>305</v>
      </c>
      <c r="F409" s="1411" t="s">
        <v>667</v>
      </c>
      <c r="G409" s="3484">
        <f t="shared" si="363"/>
        <v>2400</v>
      </c>
      <c r="H409" s="3487">
        <v>2390</v>
      </c>
      <c r="I409" s="1718"/>
      <c r="J409" s="1712">
        <v>10</v>
      </c>
      <c r="K409" s="1761">
        <v>2400</v>
      </c>
      <c r="L409" s="1712">
        <v>2400</v>
      </c>
      <c r="M409" s="1712">
        <v>1985</v>
      </c>
      <c r="N409" s="1712">
        <v>420</v>
      </c>
      <c r="O409" s="1863">
        <f t="shared" si="364"/>
        <v>0</v>
      </c>
      <c r="P409" s="1712"/>
      <c r="Q409" s="1712"/>
      <c r="R409" s="1712"/>
      <c r="S409" s="1863">
        <f t="shared" si="350"/>
        <v>650</v>
      </c>
      <c r="T409" s="1712">
        <v>650</v>
      </c>
      <c r="U409" s="1712"/>
      <c r="V409" s="1712"/>
      <c r="W409" s="1712"/>
      <c r="X409" s="1712"/>
      <c r="Y409" s="1712">
        <f t="shared" si="346"/>
        <v>650</v>
      </c>
      <c r="Z409" s="1863">
        <f t="shared" si="351"/>
        <v>0</v>
      </c>
      <c r="AA409" s="1712"/>
      <c r="AB409" s="1712"/>
      <c r="AC409" s="1712"/>
      <c r="AD409" s="1863">
        <f t="shared" si="352"/>
        <v>612</v>
      </c>
      <c r="AE409" s="1712">
        <v>612</v>
      </c>
      <c r="AF409" s="1712"/>
      <c r="AG409" s="1712"/>
      <c r="AH409" s="1863">
        <f t="shared" si="353"/>
        <v>0</v>
      </c>
      <c r="AI409" s="1712">
        <f t="shared" si="366"/>
        <v>0</v>
      </c>
      <c r="AJ409" s="1712"/>
      <c r="AK409" s="1712"/>
      <c r="AL409" s="1863">
        <f t="shared" si="354"/>
        <v>650</v>
      </c>
      <c r="AM409" s="1863">
        <f t="shared" si="367"/>
        <v>650</v>
      </c>
      <c r="AN409" s="1712"/>
      <c r="AO409" s="1712"/>
      <c r="AP409" s="3484">
        <f t="shared" si="355"/>
        <v>2050</v>
      </c>
      <c r="AQ409" s="3487">
        <v>2050</v>
      </c>
      <c r="AR409" s="1713"/>
      <c r="AS409" s="1713"/>
      <c r="AT409" s="3291">
        <f t="shared" si="356"/>
        <v>350</v>
      </c>
      <c r="AU409" s="3290">
        <f t="shared" si="365"/>
        <v>350</v>
      </c>
      <c r="AV409" s="1713"/>
      <c r="AW409" s="1713"/>
      <c r="AX409" s="1713"/>
      <c r="AY409" s="3291">
        <f t="shared" si="357"/>
        <v>350</v>
      </c>
      <c r="AZ409" s="3291">
        <f t="shared" si="368"/>
        <v>350</v>
      </c>
      <c r="BA409" s="3291"/>
      <c r="BB409" s="3291"/>
      <c r="BC409" s="3291"/>
      <c r="BD409" s="3291"/>
      <c r="BE409" s="3291"/>
      <c r="BF409" s="3291"/>
      <c r="BG409" s="3669">
        <v>340</v>
      </c>
      <c r="BH409" s="1667"/>
      <c r="BI409" s="1863">
        <f t="shared" si="349"/>
        <v>1400</v>
      </c>
      <c r="BJ409" s="3151">
        <v>2022</v>
      </c>
      <c r="BK409" s="3151" t="s">
        <v>2324</v>
      </c>
      <c r="BL409" s="3151" t="s">
        <v>2327</v>
      </c>
      <c r="BM409" s="1669">
        <f t="shared" si="359"/>
        <v>100</v>
      </c>
      <c r="BN409" s="1669">
        <f t="shared" si="360"/>
        <v>97.142857142857139</v>
      </c>
      <c r="BO409" s="3151" t="s">
        <v>66</v>
      </c>
      <c r="BP409" s="3098"/>
      <c r="BQ409" s="3008"/>
      <c r="BR409" s="3394">
        <v>340</v>
      </c>
      <c r="BS409" s="1591"/>
      <c r="BT409" s="3008"/>
      <c r="BU409" s="3008"/>
      <c r="BV409" s="1370" t="s">
        <v>2498</v>
      </c>
      <c r="BW409" s="3008"/>
      <c r="BX409" s="3009"/>
      <c r="BY409" s="2991"/>
      <c r="BZ409" s="321"/>
      <c r="CA409" s="321"/>
      <c r="CB409" s="321"/>
      <c r="CC409" s="321"/>
    </row>
    <row r="410" spans="1:81" s="2470" customFormat="1" ht="39.75" customHeight="1">
      <c r="A410" s="2194" t="s">
        <v>183</v>
      </c>
      <c r="B410" s="2975" t="s">
        <v>668</v>
      </c>
      <c r="C410" s="1674" t="s">
        <v>669</v>
      </c>
      <c r="D410" s="1674" t="s">
        <v>670</v>
      </c>
      <c r="E410" s="1411" t="s">
        <v>305</v>
      </c>
      <c r="F410" s="1411" t="s">
        <v>671</v>
      </c>
      <c r="G410" s="3484">
        <f t="shared" si="363"/>
        <v>2000</v>
      </c>
      <c r="H410" s="3487">
        <v>2000</v>
      </c>
      <c r="I410" s="1718"/>
      <c r="J410" s="1718"/>
      <c r="K410" s="1761">
        <v>2000</v>
      </c>
      <c r="L410" s="1761">
        <v>2000</v>
      </c>
      <c r="M410" s="1712">
        <v>1610</v>
      </c>
      <c r="N410" s="1712">
        <v>610</v>
      </c>
      <c r="O410" s="1863">
        <f t="shared" si="364"/>
        <v>135.02999999999997</v>
      </c>
      <c r="P410" s="1712">
        <v>135.02999999999997</v>
      </c>
      <c r="Q410" s="1712"/>
      <c r="R410" s="1712"/>
      <c r="S410" s="1863">
        <f t="shared" si="350"/>
        <v>600</v>
      </c>
      <c r="T410" s="1712">
        <v>600</v>
      </c>
      <c r="U410" s="1712"/>
      <c r="V410" s="1712"/>
      <c r="W410" s="1712"/>
      <c r="X410" s="1712"/>
      <c r="Y410" s="1712">
        <f t="shared" si="346"/>
        <v>600</v>
      </c>
      <c r="Z410" s="1863">
        <f t="shared" si="351"/>
        <v>0</v>
      </c>
      <c r="AA410" s="1712"/>
      <c r="AB410" s="1712"/>
      <c r="AC410" s="1712"/>
      <c r="AD410" s="1863">
        <f t="shared" si="352"/>
        <v>0</v>
      </c>
      <c r="AE410" s="1712">
        <v>0</v>
      </c>
      <c r="AF410" s="1712"/>
      <c r="AG410" s="1712"/>
      <c r="AH410" s="1863">
        <f t="shared" si="353"/>
        <v>135.02999999999997</v>
      </c>
      <c r="AI410" s="1712">
        <f t="shared" si="366"/>
        <v>135.02999999999997</v>
      </c>
      <c r="AJ410" s="1712"/>
      <c r="AK410" s="1712"/>
      <c r="AL410" s="1863">
        <f t="shared" si="354"/>
        <v>600</v>
      </c>
      <c r="AM410" s="1863">
        <f t="shared" si="367"/>
        <v>600</v>
      </c>
      <c r="AN410" s="1712"/>
      <c r="AO410" s="1712"/>
      <c r="AP410" s="3484">
        <f t="shared" si="355"/>
        <v>1700</v>
      </c>
      <c r="AQ410" s="3487">
        <v>1700</v>
      </c>
      <c r="AR410" s="1713"/>
      <c r="AS410" s="1713"/>
      <c r="AT410" s="3291">
        <f t="shared" si="356"/>
        <v>300</v>
      </c>
      <c r="AU410" s="3290">
        <f t="shared" si="365"/>
        <v>300</v>
      </c>
      <c r="AV410" s="1713"/>
      <c r="AW410" s="1713"/>
      <c r="AX410" s="1713"/>
      <c r="AY410" s="3291">
        <f t="shared" si="357"/>
        <v>300</v>
      </c>
      <c r="AZ410" s="3291">
        <f t="shared" si="368"/>
        <v>300</v>
      </c>
      <c r="BA410" s="3291"/>
      <c r="BB410" s="3291"/>
      <c r="BC410" s="3291"/>
      <c r="BD410" s="3291"/>
      <c r="BE410" s="3291"/>
      <c r="BF410" s="3291"/>
      <c r="BG410" s="3669">
        <v>300</v>
      </c>
      <c r="BH410" s="1667"/>
      <c r="BI410" s="1863">
        <f t="shared" si="349"/>
        <v>1100</v>
      </c>
      <c r="BJ410" s="3151">
        <v>2022</v>
      </c>
      <c r="BK410" s="3151" t="s">
        <v>2324</v>
      </c>
      <c r="BL410" s="3151" t="s">
        <v>2327</v>
      </c>
      <c r="BM410" s="1669">
        <f t="shared" si="359"/>
        <v>100</v>
      </c>
      <c r="BN410" s="1669">
        <f t="shared" si="360"/>
        <v>100</v>
      </c>
      <c r="BO410" s="3151" t="s">
        <v>40</v>
      </c>
      <c r="BP410" s="3098"/>
      <c r="BQ410" s="3008"/>
      <c r="BR410" s="3394">
        <v>300</v>
      </c>
      <c r="BS410" s="1591"/>
      <c r="BT410" s="3008"/>
      <c r="BU410" s="3008"/>
      <c r="BV410" s="1370" t="s">
        <v>2498</v>
      </c>
      <c r="BW410" s="3008"/>
      <c r="BX410" s="3009"/>
      <c r="BY410" s="2991"/>
      <c r="BZ410" s="321"/>
      <c r="CA410" s="321"/>
      <c r="CB410" s="321"/>
      <c r="CC410" s="321"/>
    </row>
    <row r="411" spans="1:81" s="2470" customFormat="1" ht="63" customHeight="1">
      <c r="A411" s="2194" t="s">
        <v>188</v>
      </c>
      <c r="B411" s="2975" t="s">
        <v>672</v>
      </c>
      <c r="C411" s="1674" t="s">
        <v>452</v>
      </c>
      <c r="D411" s="1674" t="s">
        <v>673</v>
      </c>
      <c r="E411" s="1411" t="s">
        <v>305</v>
      </c>
      <c r="F411" s="1411" t="s">
        <v>674</v>
      </c>
      <c r="G411" s="3484">
        <f t="shared" si="363"/>
        <v>1300</v>
      </c>
      <c r="H411" s="3487">
        <v>1300</v>
      </c>
      <c r="I411" s="1718"/>
      <c r="J411" s="1718"/>
      <c r="K411" s="1761">
        <v>1300</v>
      </c>
      <c r="L411" s="1761">
        <v>1300</v>
      </c>
      <c r="M411" s="1712">
        <v>978</v>
      </c>
      <c r="N411" s="1712">
        <v>588</v>
      </c>
      <c r="O411" s="1863">
        <f t="shared" si="364"/>
        <v>0</v>
      </c>
      <c r="P411" s="1712"/>
      <c r="Q411" s="1712"/>
      <c r="R411" s="1712"/>
      <c r="S411" s="1863">
        <f t="shared" si="350"/>
        <v>450</v>
      </c>
      <c r="T411" s="1712">
        <v>450</v>
      </c>
      <c r="U411" s="1712"/>
      <c r="V411" s="1712"/>
      <c r="W411" s="1712"/>
      <c r="X411" s="1712"/>
      <c r="Y411" s="1712">
        <f t="shared" si="346"/>
        <v>450</v>
      </c>
      <c r="Z411" s="1863">
        <f t="shared" si="351"/>
        <v>0</v>
      </c>
      <c r="AA411" s="1712"/>
      <c r="AB411" s="1712"/>
      <c r="AC411" s="1712"/>
      <c r="AD411" s="1863">
        <f t="shared" si="352"/>
        <v>309.64</v>
      </c>
      <c r="AE411" s="1712">
        <v>309.64</v>
      </c>
      <c r="AF411" s="1712"/>
      <c r="AG411" s="1712"/>
      <c r="AH411" s="1863">
        <f t="shared" si="353"/>
        <v>0</v>
      </c>
      <c r="AI411" s="1712">
        <f t="shared" si="366"/>
        <v>0</v>
      </c>
      <c r="AJ411" s="1712"/>
      <c r="AK411" s="1712"/>
      <c r="AL411" s="1863">
        <f t="shared" si="354"/>
        <v>450</v>
      </c>
      <c r="AM411" s="1863">
        <f t="shared" si="367"/>
        <v>450</v>
      </c>
      <c r="AN411" s="1712"/>
      <c r="AO411" s="1712"/>
      <c r="AP411" s="3484">
        <f t="shared" si="355"/>
        <v>1250</v>
      </c>
      <c r="AQ411" s="3487">
        <v>1250</v>
      </c>
      <c r="AR411" s="1713"/>
      <c r="AS411" s="1713"/>
      <c r="AT411" s="3291">
        <f t="shared" si="356"/>
        <v>50</v>
      </c>
      <c r="AU411" s="3290">
        <f t="shared" si="365"/>
        <v>50</v>
      </c>
      <c r="AV411" s="1713"/>
      <c r="AW411" s="1713"/>
      <c r="AX411" s="1713"/>
      <c r="AY411" s="3291">
        <f t="shared" si="357"/>
        <v>50</v>
      </c>
      <c r="AZ411" s="3291">
        <f t="shared" si="368"/>
        <v>50</v>
      </c>
      <c r="BA411" s="3291"/>
      <c r="BB411" s="3291"/>
      <c r="BC411" s="3291"/>
      <c r="BD411" s="3291"/>
      <c r="BE411" s="3291"/>
      <c r="BF411" s="3291"/>
      <c r="BG411" s="3669">
        <v>50</v>
      </c>
      <c r="BH411" s="1667"/>
      <c r="BI411" s="1863">
        <f t="shared" si="349"/>
        <v>800</v>
      </c>
      <c r="BJ411" s="3151">
        <v>2022</v>
      </c>
      <c r="BK411" s="3151" t="s">
        <v>2324</v>
      </c>
      <c r="BL411" s="3151" t="s">
        <v>2327</v>
      </c>
      <c r="BM411" s="1669">
        <f t="shared" si="359"/>
        <v>100</v>
      </c>
      <c r="BN411" s="1669">
        <f t="shared" si="360"/>
        <v>100</v>
      </c>
      <c r="BO411" s="3151" t="s">
        <v>40</v>
      </c>
      <c r="BP411" s="3098"/>
      <c r="BQ411" s="3008"/>
      <c r="BR411" s="3394">
        <v>50</v>
      </c>
      <c r="BS411" s="1591"/>
      <c r="BT411" s="3008"/>
      <c r="BU411" s="3008"/>
      <c r="BV411" s="1370" t="s">
        <v>2498</v>
      </c>
      <c r="BW411" s="3008"/>
      <c r="BX411" s="3009"/>
      <c r="BY411" s="2991"/>
      <c r="BZ411" s="321"/>
      <c r="CA411" s="321"/>
      <c r="CB411" s="321"/>
      <c r="CC411" s="321"/>
    </row>
    <row r="412" spans="1:81" s="2470" customFormat="1" ht="47.25" customHeight="1">
      <c r="A412" s="2194" t="s">
        <v>493</v>
      </c>
      <c r="B412" s="2975" t="s">
        <v>675</v>
      </c>
      <c r="C412" s="1674" t="s">
        <v>676</v>
      </c>
      <c r="D412" s="1674" t="s">
        <v>677</v>
      </c>
      <c r="E412" s="1411" t="s">
        <v>305</v>
      </c>
      <c r="F412" s="1411" t="s">
        <v>678</v>
      </c>
      <c r="G412" s="3484">
        <f t="shared" si="363"/>
        <v>4300</v>
      </c>
      <c r="H412" s="3487">
        <v>4000</v>
      </c>
      <c r="I412" s="1718"/>
      <c r="J412" s="1712">
        <v>300</v>
      </c>
      <c r="K412" s="1761">
        <v>4000</v>
      </c>
      <c r="L412" s="1761">
        <v>4000</v>
      </c>
      <c r="M412" s="1712">
        <v>2374</v>
      </c>
      <c r="N412" s="1712">
        <v>869</v>
      </c>
      <c r="O412" s="1863">
        <f t="shared" si="364"/>
        <v>1800</v>
      </c>
      <c r="P412" s="1712">
        <v>1800</v>
      </c>
      <c r="Q412" s="1712"/>
      <c r="R412" s="1712"/>
      <c r="S412" s="1863">
        <f t="shared" si="350"/>
        <v>1900</v>
      </c>
      <c r="T412" s="1712">
        <v>1900</v>
      </c>
      <c r="U412" s="1712"/>
      <c r="V412" s="1712"/>
      <c r="W412" s="1712"/>
      <c r="X412" s="1712"/>
      <c r="Y412" s="1712">
        <f t="shared" si="346"/>
        <v>1900</v>
      </c>
      <c r="Z412" s="1863">
        <f t="shared" si="351"/>
        <v>1800</v>
      </c>
      <c r="AA412" s="1712">
        <v>1800</v>
      </c>
      <c r="AB412" s="1712"/>
      <c r="AC412" s="1712"/>
      <c r="AD412" s="1863">
        <f t="shared" si="352"/>
        <v>1744.13</v>
      </c>
      <c r="AE412" s="1712">
        <v>1744.13</v>
      </c>
      <c r="AF412" s="1712"/>
      <c r="AG412" s="1712"/>
      <c r="AH412" s="1863">
        <f t="shared" si="353"/>
        <v>1800</v>
      </c>
      <c r="AI412" s="1712">
        <f t="shared" si="366"/>
        <v>1800</v>
      </c>
      <c r="AJ412" s="1712"/>
      <c r="AK412" s="1712"/>
      <c r="AL412" s="1863">
        <f t="shared" si="354"/>
        <v>1900</v>
      </c>
      <c r="AM412" s="1863">
        <f t="shared" si="367"/>
        <v>1900</v>
      </c>
      <c r="AN412" s="1712"/>
      <c r="AO412" s="1712"/>
      <c r="AP412" s="3484">
        <f t="shared" si="355"/>
        <v>3700</v>
      </c>
      <c r="AQ412" s="3487">
        <v>3700</v>
      </c>
      <c r="AR412" s="1713"/>
      <c r="AS412" s="1713"/>
      <c r="AT412" s="3291">
        <f t="shared" si="356"/>
        <v>300</v>
      </c>
      <c r="AU412" s="3290">
        <f t="shared" si="365"/>
        <v>300</v>
      </c>
      <c r="AV412" s="1713"/>
      <c r="AW412" s="1713"/>
      <c r="AX412" s="1713"/>
      <c r="AY412" s="3291">
        <f t="shared" si="357"/>
        <v>300</v>
      </c>
      <c r="AZ412" s="3291">
        <f t="shared" si="368"/>
        <v>300</v>
      </c>
      <c r="BA412" s="3291"/>
      <c r="BB412" s="3291"/>
      <c r="BC412" s="3291"/>
      <c r="BD412" s="3291"/>
      <c r="BE412" s="3291"/>
      <c r="BF412" s="3291"/>
      <c r="BG412" s="3669">
        <v>300</v>
      </c>
      <c r="BH412" s="1667"/>
      <c r="BI412" s="1863">
        <f t="shared" si="349"/>
        <v>1800</v>
      </c>
      <c r="BJ412" s="3151">
        <v>2022</v>
      </c>
      <c r="BK412" s="3151" t="s">
        <v>2324</v>
      </c>
      <c r="BL412" s="3151" t="s">
        <v>2327</v>
      </c>
      <c r="BM412" s="1669">
        <f t="shared" si="359"/>
        <v>100</v>
      </c>
      <c r="BN412" s="1669">
        <f t="shared" si="360"/>
        <v>100</v>
      </c>
      <c r="BO412" s="3151" t="s">
        <v>40</v>
      </c>
      <c r="BP412" s="3098"/>
      <c r="BQ412" s="3008"/>
      <c r="BR412" s="3394">
        <v>300</v>
      </c>
      <c r="BS412" s="1591"/>
      <c r="BT412" s="3008"/>
      <c r="BU412" s="3008"/>
      <c r="BV412" s="1370" t="s">
        <v>2498</v>
      </c>
      <c r="BW412" s="3008"/>
      <c r="BX412" s="3009"/>
      <c r="BY412" s="2991"/>
      <c r="BZ412" s="321"/>
      <c r="CA412" s="321"/>
      <c r="CB412" s="321"/>
      <c r="CC412" s="321"/>
    </row>
    <row r="413" spans="1:81" s="2470" customFormat="1" ht="60" customHeight="1">
      <c r="A413" s="2194" t="s">
        <v>497</v>
      </c>
      <c r="B413" s="2962" t="s">
        <v>679</v>
      </c>
      <c r="C413" s="1645" t="s">
        <v>680</v>
      </c>
      <c r="D413" s="1645" t="s">
        <v>681</v>
      </c>
      <c r="E413" s="1411" t="s">
        <v>305</v>
      </c>
      <c r="F413" s="3456" t="s">
        <v>682</v>
      </c>
      <c r="G413" s="3484">
        <f t="shared" si="363"/>
        <v>2800</v>
      </c>
      <c r="H413" s="3484">
        <v>2800</v>
      </c>
      <c r="I413" s="1718"/>
      <c r="J413" s="1718"/>
      <c r="K413" s="1761">
        <v>2800</v>
      </c>
      <c r="L413" s="1863">
        <v>2800</v>
      </c>
      <c r="M413" s="1712">
        <v>1595</v>
      </c>
      <c r="N413" s="1712">
        <v>855</v>
      </c>
      <c r="O413" s="1863">
        <f t="shared" si="364"/>
        <v>0</v>
      </c>
      <c r="P413" s="1712"/>
      <c r="Q413" s="1712"/>
      <c r="R413" s="1712"/>
      <c r="S413" s="1863">
        <f t="shared" si="350"/>
        <v>1200</v>
      </c>
      <c r="T413" s="1712">
        <v>1200</v>
      </c>
      <c r="U413" s="1712"/>
      <c r="V413" s="1712"/>
      <c r="W413" s="1712"/>
      <c r="X413" s="1712"/>
      <c r="Y413" s="1712">
        <f t="shared" si="346"/>
        <v>1200</v>
      </c>
      <c r="Z413" s="1863">
        <f t="shared" si="351"/>
        <v>0</v>
      </c>
      <c r="AA413" s="1712"/>
      <c r="AB413" s="1712"/>
      <c r="AC413" s="1712"/>
      <c r="AD413" s="1863">
        <f t="shared" si="352"/>
        <v>0</v>
      </c>
      <c r="AE413" s="1712">
        <v>0</v>
      </c>
      <c r="AF413" s="1712"/>
      <c r="AG413" s="1712"/>
      <c r="AH413" s="1863">
        <f t="shared" si="353"/>
        <v>0</v>
      </c>
      <c r="AI413" s="1712">
        <f t="shared" si="366"/>
        <v>0</v>
      </c>
      <c r="AJ413" s="1712"/>
      <c r="AK413" s="1712"/>
      <c r="AL413" s="1863">
        <f t="shared" si="354"/>
        <v>1200</v>
      </c>
      <c r="AM413" s="1863">
        <f t="shared" si="367"/>
        <v>1200</v>
      </c>
      <c r="AN413" s="1712"/>
      <c r="AO413" s="1712"/>
      <c r="AP413" s="3484">
        <f t="shared" si="355"/>
        <v>2700</v>
      </c>
      <c r="AQ413" s="3487">
        <v>2700</v>
      </c>
      <c r="AR413" s="1713"/>
      <c r="AS413" s="1713"/>
      <c r="AT413" s="3291">
        <f t="shared" si="356"/>
        <v>100</v>
      </c>
      <c r="AU413" s="3290">
        <f t="shared" si="365"/>
        <v>100</v>
      </c>
      <c r="AV413" s="1713"/>
      <c r="AW413" s="1713"/>
      <c r="AX413" s="1713"/>
      <c r="AY413" s="3291">
        <f t="shared" si="357"/>
        <v>100</v>
      </c>
      <c r="AZ413" s="3291">
        <f t="shared" si="368"/>
        <v>100</v>
      </c>
      <c r="BA413" s="3291"/>
      <c r="BB413" s="3291"/>
      <c r="BC413" s="3291"/>
      <c r="BD413" s="3291"/>
      <c r="BE413" s="3291"/>
      <c r="BF413" s="3291"/>
      <c r="BG413" s="3669">
        <v>100</v>
      </c>
      <c r="BH413" s="1667"/>
      <c r="BI413" s="1863">
        <f t="shared" si="349"/>
        <v>1500</v>
      </c>
      <c r="BJ413" s="3151">
        <v>2022</v>
      </c>
      <c r="BK413" s="3151" t="s">
        <v>2324</v>
      </c>
      <c r="BL413" s="3151" t="s">
        <v>2327</v>
      </c>
      <c r="BM413" s="1669">
        <f t="shared" si="359"/>
        <v>100</v>
      </c>
      <c r="BN413" s="1669">
        <f t="shared" si="360"/>
        <v>100</v>
      </c>
      <c r="BO413" s="3151" t="s">
        <v>40</v>
      </c>
      <c r="BP413" s="3098"/>
      <c r="BQ413" s="3008"/>
      <c r="BR413" s="3394">
        <v>100</v>
      </c>
      <c r="BS413" s="1591"/>
      <c r="BT413" s="3008"/>
      <c r="BU413" s="3008"/>
      <c r="BV413" s="1370" t="s">
        <v>2498</v>
      </c>
      <c r="BW413" s="3008"/>
      <c r="BX413" s="3009"/>
      <c r="BY413" s="2991"/>
      <c r="BZ413" s="321"/>
      <c r="CA413" s="321"/>
      <c r="CB413" s="321"/>
      <c r="CC413" s="321"/>
    </row>
    <row r="414" spans="1:81" s="2470" customFormat="1" ht="38.25" customHeight="1">
      <c r="A414" s="2194" t="s">
        <v>502</v>
      </c>
      <c r="B414" s="2962" t="s">
        <v>683</v>
      </c>
      <c r="C414" s="1645" t="s">
        <v>684</v>
      </c>
      <c r="D414" s="1645" t="s">
        <v>685</v>
      </c>
      <c r="E414" s="1411" t="s">
        <v>305</v>
      </c>
      <c r="F414" s="3456" t="s">
        <v>686</v>
      </c>
      <c r="G414" s="3484">
        <f t="shared" si="363"/>
        <v>3600</v>
      </c>
      <c r="H414" s="3484">
        <v>3600</v>
      </c>
      <c r="I414" s="1718"/>
      <c r="J414" s="1718"/>
      <c r="K414" s="1761">
        <v>3600</v>
      </c>
      <c r="L414" s="1863">
        <v>3600</v>
      </c>
      <c r="M414" s="1712">
        <v>2787</v>
      </c>
      <c r="N414" s="1712">
        <v>787</v>
      </c>
      <c r="O414" s="1863">
        <f t="shared" si="364"/>
        <v>343.71900000000005</v>
      </c>
      <c r="P414" s="1712">
        <v>343.71900000000005</v>
      </c>
      <c r="Q414" s="1712"/>
      <c r="R414" s="1712"/>
      <c r="S414" s="1863">
        <f t="shared" si="350"/>
        <v>1400</v>
      </c>
      <c r="T414" s="1712">
        <v>1400</v>
      </c>
      <c r="U414" s="1712"/>
      <c r="V414" s="1712"/>
      <c r="W414" s="1712"/>
      <c r="X414" s="1712"/>
      <c r="Y414" s="1712">
        <f t="shared" si="346"/>
        <v>1400</v>
      </c>
      <c r="Z414" s="1863">
        <f t="shared" si="351"/>
        <v>343.71899999999999</v>
      </c>
      <c r="AA414" s="1712">
        <v>343.71899999999999</v>
      </c>
      <c r="AB414" s="1712"/>
      <c r="AC414" s="1712"/>
      <c r="AD414" s="1863">
        <f t="shared" si="352"/>
        <v>1292.04</v>
      </c>
      <c r="AE414" s="1712">
        <v>1292.04</v>
      </c>
      <c r="AF414" s="1712"/>
      <c r="AG414" s="1712"/>
      <c r="AH414" s="1863">
        <f t="shared" si="353"/>
        <v>343.71900000000005</v>
      </c>
      <c r="AI414" s="1712">
        <f t="shared" si="366"/>
        <v>343.71900000000005</v>
      </c>
      <c r="AJ414" s="1712"/>
      <c r="AK414" s="1712"/>
      <c r="AL414" s="1863">
        <f t="shared" si="354"/>
        <v>1400</v>
      </c>
      <c r="AM414" s="1863">
        <f t="shared" si="367"/>
        <v>1400</v>
      </c>
      <c r="AN414" s="1712"/>
      <c r="AO414" s="1712"/>
      <c r="AP414" s="3484">
        <f t="shared" si="355"/>
        <v>3300</v>
      </c>
      <c r="AQ414" s="3487">
        <v>3300</v>
      </c>
      <c r="AR414" s="1713"/>
      <c r="AS414" s="1713"/>
      <c r="AT414" s="3291">
        <f t="shared" si="356"/>
        <v>300</v>
      </c>
      <c r="AU414" s="3290">
        <f t="shared" si="365"/>
        <v>300</v>
      </c>
      <c r="AV414" s="1713"/>
      <c r="AW414" s="1713"/>
      <c r="AX414" s="1713"/>
      <c r="AY414" s="3291">
        <f t="shared" si="357"/>
        <v>300</v>
      </c>
      <c r="AZ414" s="3291">
        <f t="shared" si="368"/>
        <v>300</v>
      </c>
      <c r="BA414" s="3291"/>
      <c r="BB414" s="3291"/>
      <c r="BC414" s="3291"/>
      <c r="BD414" s="3291"/>
      <c r="BE414" s="3291"/>
      <c r="BF414" s="3291"/>
      <c r="BG414" s="3669">
        <v>300</v>
      </c>
      <c r="BH414" s="1667"/>
      <c r="BI414" s="1863">
        <f t="shared" si="349"/>
        <v>1900</v>
      </c>
      <c r="BJ414" s="3151">
        <v>2022</v>
      </c>
      <c r="BK414" s="3151" t="s">
        <v>2324</v>
      </c>
      <c r="BL414" s="3151" t="s">
        <v>2327</v>
      </c>
      <c r="BM414" s="1669">
        <f t="shared" si="359"/>
        <v>100</v>
      </c>
      <c r="BN414" s="1669">
        <f t="shared" si="360"/>
        <v>100</v>
      </c>
      <c r="BO414" s="3151" t="s">
        <v>40</v>
      </c>
      <c r="BP414" s="3098"/>
      <c r="BQ414" s="3008"/>
      <c r="BR414" s="3394">
        <v>300</v>
      </c>
      <c r="BS414" s="1591"/>
      <c r="BT414" s="3008"/>
      <c r="BU414" s="3008"/>
      <c r="BV414" s="1370" t="s">
        <v>2498</v>
      </c>
      <c r="BW414" s="3008"/>
      <c r="BX414" s="3009"/>
      <c r="BY414" s="2991"/>
      <c r="BZ414" s="321"/>
      <c r="CA414" s="321"/>
      <c r="CB414" s="321"/>
      <c r="CC414" s="321"/>
    </row>
    <row r="415" spans="1:81" s="2470" customFormat="1" ht="41.25" customHeight="1">
      <c r="A415" s="2194" t="s">
        <v>687</v>
      </c>
      <c r="B415" s="2962" t="s">
        <v>688</v>
      </c>
      <c r="C415" s="1645" t="s">
        <v>447</v>
      </c>
      <c r="D415" s="1645" t="s">
        <v>689</v>
      </c>
      <c r="E415" s="1411" t="s">
        <v>305</v>
      </c>
      <c r="F415" s="3456" t="s">
        <v>690</v>
      </c>
      <c r="G415" s="3484">
        <f t="shared" si="363"/>
        <v>2400</v>
      </c>
      <c r="H415" s="3484">
        <v>2400</v>
      </c>
      <c r="I415" s="1718"/>
      <c r="J415" s="1718"/>
      <c r="K415" s="1761">
        <v>2400</v>
      </c>
      <c r="L415" s="1863">
        <v>2400</v>
      </c>
      <c r="M415" s="1712">
        <v>1424</v>
      </c>
      <c r="N415" s="1712">
        <v>704</v>
      </c>
      <c r="O415" s="1863">
        <f t="shared" si="364"/>
        <v>0</v>
      </c>
      <c r="P415" s="1712"/>
      <c r="Q415" s="1712"/>
      <c r="R415" s="1712"/>
      <c r="S415" s="1863">
        <f t="shared" si="350"/>
        <v>780</v>
      </c>
      <c r="T415" s="1712">
        <v>780</v>
      </c>
      <c r="U415" s="1712"/>
      <c r="V415" s="1712"/>
      <c r="W415" s="1712"/>
      <c r="X415" s="1712"/>
      <c r="Y415" s="1712">
        <f t="shared" si="346"/>
        <v>780</v>
      </c>
      <c r="Z415" s="1863">
        <f t="shared" si="351"/>
        <v>0</v>
      </c>
      <c r="AA415" s="1712"/>
      <c r="AB415" s="1712"/>
      <c r="AC415" s="1712"/>
      <c r="AD415" s="1863">
        <f t="shared" si="352"/>
        <v>0</v>
      </c>
      <c r="AE415" s="1712"/>
      <c r="AF415" s="1712"/>
      <c r="AG415" s="1712"/>
      <c r="AH415" s="1863">
        <f t="shared" si="353"/>
        <v>0</v>
      </c>
      <c r="AI415" s="1712">
        <f t="shared" si="366"/>
        <v>0</v>
      </c>
      <c r="AJ415" s="1712"/>
      <c r="AK415" s="1712"/>
      <c r="AL415" s="1863">
        <f t="shared" si="354"/>
        <v>780</v>
      </c>
      <c r="AM415" s="1863">
        <f t="shared" si="367"/>
        <v>780</v>
      </c>
      <c r="AN415" s="1712"/>
      <c r="AO415" s="1712"/>
      <c r="AP415" s="3484">
        <f t="shared" si="355"/>
        <v>2280</v>
      </c>
      <c r="AQ415" s="3487">
        <v>2280</v>
      </c>
      <c r="AR415" s="1713"/>
      <c r="AS415" s="1713"/>
      <c r="AT415" s="3291">
        <f t="shared" si="356"/>
        <v>120</v>
      </c>
      <c r="AU415" s="3290">
        <f t="shared" si="365"/>
        <v>120</v>
      </c>
      <c r="AV415" s="1713"/>
      <c r="AW415" s="1713"/>
      <c r="AX415" s="1713"/>
      <c r="AY415" s="3291">
        <f t="shared" si="357"/>
        <v>120</v>
      </c>
      <c r="AZ415" s="3291">
        <f t="shared" si="368"/>
        <v>120</v>
      </c>
      <c r="BA415" s="3291"/>
      <c r="BB415" s="3291"/>
      <c r="BC415" s="3291"/>
      <c r="BD415" s="3291"/>
      <c r="BE415" s="3291"/>
      <c r="BF415" s="3291"/>
      <c r="BG415" s="3669">
        <v>120</v>
      </c>
      <c r="BH415" s="1667"/>
      <c r="BI415" s="1863">
        <f t="shared" si="349"/>
        <v>1500</v>
      </c>
      <c r="BJ415" s="3151">
        <v>2022</v>
      </c>
      <c r="BK415" s="3151" t="s">
        <v>2324</v>
      </c>
      <c r="BL415" s="3151" t="s">
        <v>2327</v>
      </c>
      <c r="BM415" s="1669">
        <f t="shared" si="359"/>
        <v>100</v>
      </c>
      <c r="BN415" s="1669">
        <f t="shared" si="360"/>
        <v>100</v>
      </c>
      <c r="BO415" s="3151" t="s">
        <v>40</v>
      </c>
      <c r="BP415" s="3098"/>
      <c r="BQ415" s="3008"/>
      <c r="BR415" s="3394">
        <v>120</v>
      </c>
      <c r="BS415" s="1591"/>
      <c r="BT415" s="3008">
        <f>BT416/AU416</f>
        <v>0.77082241344397129</v>
      </c>
      <c r="BU415" s="3008">
        <f>(BT416+AQ416)/H416</f>
        <v>0.84614462694168568</v>
      </c>
      <c r="BV415" s="1370" t="s">
        <v>2498</v>
      </c>
      <c r="BW415" s="3008"/>
      <c r="BX415" s="3009"/>
      <c r="BY415" s="2991"/>
      <c r="BZ415" s="321"/>
      <c r="CA415" s="321"/>
      <c r="CB415" s="321"/>
      <c r="CC415" s="321"/>
    </row>
    <row r="416" spans="1:81" s="310" customFormat="1" ht="33.75" customHeight="1">
      <c r="A416" s="2220" t="s">
        <v>74</v>
      </c>
      <c r="B416" s="1652" t="s">
        <v>2420</v>
      </c>
      <c r="C416" s="1688"/>
      <c r="D416" s="1688"/>
      <c r="E416" s="3464"/>
      <c r="F416" s="3464"/>
      <c r="G416" s="3485">
        <f>SUM(G417:G423)</f>
        <v>96140</v>
      </c>
      <c r="H416" s="3485">
        <f t="shared" ref="H416:BG416" si="369">SUM(H417:H423)</f>
        <v>78540</v>
      </c>
      <c r="I416" s="1603">
        <f t="shared" si="369"/>
        <v>0</v>
      </c>
      <c r="J416" s="1603">
        <f t="shared" si="369"/>
        <v>0</v>
      </c>
      <c r="K416" s="1603">
        <f t="shared" si="369"/>
        <v>96140</v>
      </c>
      <c r="L416" s="1603">
        <f t="shared" si="369"/>
        <v>78540</v>
      </c>
      <c r="M416" s="1603">
        <f t="shared" si="369"/>
        <v>5407</v>
      </c>
      <c r="N416" s="1603">
        <f t="shared" si="369"/>
        <v>5407</v>
      </c>
      <c r="O416" s="1603">
        <f t="shared" si="369"/>
        <v>0</v>
      </c>
      <c r="P416" s="1603">
        <f t="shared" si="369"/>
        <v>0</v>
      </c>
      <c r="Q416" s="1603">
        <f t="shared" si="369"/>
        <v>0</v>
      </c>
      <c r="R416" s="1603">
        <f t="shared" si="369"/>
        <v>0</v>
      </c>
      <c r="S416" s="1603">
        <f t="shared" si="369"/>
        <v>25283</v>
      </c>
      <c r="T416" s="1603">
        <f t="shared" si="369"/>
        <v>25283</v>
      </c>
      <c r="U416" s="1603">
        <f t="shared" si="369"/>
        <v>0</v>
      </c>
      <c r="V416" s="1603">
        <f t="shared" si="369"/>
        <v>0</v>
      </c>
      <c r="W416" s="1603"/>
      <c r="X416" s="1603"/>
      <c r="Y416" s="1603">
        <f t="shared" si="346"/>
        <v>25283</v>
      </c>
      <c r="Z416" s="1603">
        <f t="shared" si="369"/>
        <v>0</v>
      </c>
      <c r="AA416" s="1603">
        <f t="shared" si="369"/>
        <v>0</v>
      </c>
      <c r="AB416" s="1603">
        <f t="shared" si="369"/>
        <v>0</v>
      </c>
      <c r="AC416" s="1603">
        <f t="shared" si="369"/>
        <v>0</v>
      </c>
      <c r="AD416" s="1603">
        <f t="shared" si="369"/>
        <v>16640.243999999999</v>
      </c>
      <c r="AE416" s="1603">
        <f t="shared" si="369"/>
        <v>16640.243999999999</v>
      </c>
      <c r="AF416" s="1603">
        <f t="shared" si="369"/>
        <v>0</v>
      </c>
      <c r="AG416" s="1603">
        <f t="shared" si="369"/>
        <v>0</v>
      </c>
      <c r="AH416" s="1603">
        <f t="shared" si="369"/>
        <v>0</v>
      </c>
      <c r="AI416" s="1603">
        <f t="shared" si="369"/>
        <v>0</v>
      </c>
      <c r="AJ416" s="1603">
        <f t="shared" si="369"/>
        <v>0</v>
      </c>
      <c r="AK416" s="1603">
        <f t="shared" si="369"/>
        <v>0</v>
      </c>
      <c r="AL416" s="1603">
        <f t="shared" si="369"/>
        <v>25283</v>
      </c>
      <c r="AM416" s="1603">
        <f t="shared" si="369"/>
        <v>25283</v>
      </c>
      <c r="AN416" s="1603">
        <f t="shared" si="369"/>
        <v>0</v>
      </c>
      <c r="AO416" s="1603">
        <f t="shared" si="369"/>
        <v>0</v>
      </c>
      <c r="AP416" s="3485">
        <f t="shared" si="369"/>
        <v>25813.199000000001</v>
      </c>
      <c r="AQ416" s="3485">
        <f t="shared" si="369"/>
        <v>25813.199000000001</v>
      </c>
      <c r="AR416" s="3292">
        <f t="shared" si="369"/>
        <v>0</v>
      </c>
      <c r="AS416" s="3292">
        <f t="shared" si="369"/>
        <v>0</v>
      </c>
      <c r="AT416" s="3292">
        <f>SUM(AT417:AT423)</f>
        <v>52726.800999999999</v>
      </c>
      <c r="AU416" s="3292">
        <f>SUM(AU417:AU423)</f>
        <v>52726.800999999999</v>
      </c>
      <c r="AV416" s="3292">
        <f t="shared" si="369"/>
        <v>0</v>
      </c>
      <c r="AW416" s="3292">
        <f t="shared" si="369"/>
        <v>0</v>
      </c>
      <c r="AX416" s="3292">
        <f t="shared" si="369"/>
        <v>0</v>
      </c>
      <c r="AY416" s="3292">
        <f t="shared" si="369"/>
        <v>42824</v>
      </c>
      <c r="AZ416" s="3292">
        <f t="shared" si="369"/>
        <v>39944</v>
      </c>
      <c r="BA416" s="3292">
        <f t="shared" si="369"/>
        <v>0</v>
      </c>
      <c r="BB416" s="3292">
        <f t="shared" si="369"/>
        <v>2880</v>
      </c>
      <c r="BC416" s="3292">
        <f t="shared" si="369"/>
        <v>0</v>
      </c>
      <c r="BD416" s="3292">
        <f t="shared" si="369"/>
        <v>0</v>
      </c>
      <c r="BE416" s="3292">
        <f t="shared" si="369"/>
        <v>0</v>
      </c>
      <c r="BF416" s="3292">
        <f t="shared" si="369"/>
        <v>0</v>
      </c>
      <c r="BG416" s="3675">
        <f t="shared" si="369"/>
        <v>40113</v>
      </c>
      <c r="BH416" s="1655"/>
      <c r="BI416" s="1603"/>
      <c r="BJ416" s="1719"/>
      <c r="BK416" s="1719"/>
      <c r="BL416" s="1719"/>
      <c r="BM416" s="1692">
        <f t="shared" si="359"/>
        <v>83.939647313470829</v>
      </c>
      <c r="BN416" s="1692">
        <f t="shared" si="360"/>
        <v>76.077059937696575</v>
      </c>
      <c r="BO416" s="1719"/>
      <c r="BP416" s="3127"/>
      <c r="BQ416" s="2938"/>
      <c r="BR416" s="3396">
        <v>40643</v>
      </c>
      <c r="BS416" s="1893"/>
      <c r="BT416" s="3171">
        <v>40643</v>
      </c>
      <c r="BU416" s="3171"/>
      <c r="BV416" s="1370" t="s">
        <v>2498</v>
      </c>
      <c r="BW416" s="2938"/>
      <c r="BX416" s="1870"/>
      <c r="BY416" s="1682"/>
    </row>
    <row r="417" spans="1:81" s="2492" customFormat="1" ht="38.25">
      <c r="A417" s="2194" t="s">
        <v>46</v>
      </c>
      <c r="B417" s="2975" t="s">
        <v>691</v>
      </c>
      <c r="C417" s="1674" t="s">
        <v>692</v>
      </c>
      <c r="D417" s="1674" t="s">
        <v>693</v>
      </c>
      <c r="E417" s="1411" t="s">
        <v>206</v>
      </c>
      <c r="F417" s="1411" t="s">
        <v>694</v>
      </c>
      <c r="G417" s="3484">
        <f t="shared" si="363"/>
        <v>3000</v>
      </c>
      <c r="H417" s="3484">
        <v>3000</v>
      </c>
      <c r="I417" s="1686"/>
      <c r="J417" s="1686"/>
      <c r="K417" s="1761">
        <v>3000</v>
      </c>
      <c r="L417" s="1761">
        <v>3000</v>
      </c>
      <c r="M417" s="1712">
        <v>600</v>
      </c>
      <c r="N417" s="1712">
        <v>600</v>
      </c>
      <c r="O417" s="1863">
        <f t="shared" si="364"/>
        <v>0</v>
      </c>
      <c r="P417" s="1712"/>
      <c r="Q417" s="1712"/>
      <c r="R417" s="1712"/>
      <c r="S417" s="1863">
        <f t="shared" si="350"/>
        <v>1583</v>
      </c>
      <c r="T417" s="1712">
        <v>1583</v>
      </c>
      <c r="U417" s="1712"/>
      <c r="V417" s="1712"/>
      <c r="W417" s="1712"/>
      <c r="X417" s="1712"/>
      <c r="Y417" s="1712">
        <f t="shared" si="346"/>
        <v>1583</v>
      </c>
      <c r="Z417" s="1863">
        <f t="shared" si="351"/>
        <v>0</v>
      </c>
      <c r="AA417" s="1712"/>
      <c r="AB417" s="1712"/>
      <c r="AC417" s="1712"/>
      <c r="AD417" s="1863">
        <f t="shared" si="352"/>
        <v>901.48199999999997</v>
      </c>
      <c r="AE417" s="1712">
        <v>901.48199999999997</v>
      </c>
      <c r="AF417" s="1712"/>
      <c r="AG417" s="1712"/>
      <c r="AH417" s="1863">
        <f t="shared" si="353"/>
        <v>0</v>
      </c>
      <c r="AI417" s="1712">
        <f t="shared" si="366"/>
        <v>0</v>
      </c>
      <c r="AJ417" s="1712"/>
      <c r="AK417" s="1712"/>
      <c r="AL417" s="1863">
        <f t="shared" si="354"/>
        <v>1583</v>
      </c>
      <c r="AM417" s="1863">
        <f t="shared" si="367"/>
        <v>1583</v>
      </c>
      <c r="AN417" s="1712"/>
      <c r="AO417" s="1712"/>
      <c r="AP417" s="3484">
        <f t="shared" si="355"/>
        <v>1583</v>
      </c>
      <c r="AQ417" s="1513">
        <v>1583</v>
      </c>
      <c r="AR417" s="1713"/>
      <c r="AS417" s="1713"/>
      <c r="AT417" s="3291">
        <f t="shared" si="356"/>
        <v>1417</v>
      </c>
      <c r="AU417" s="3290">
        <f t="shared" si="365"/>
        <v>1417</v>
      </c>
      <c r="AV417" s="1713"/>
      <c r="AW417" s="1713"/>
      <c r="AX417" s="1713"/>
      <c r="AY417" s="3291">
        <f t="shared" si="357"/>
        <v>1117</v>
      </c>
      <c r="AZ417" s="3291">
        <f>G417*90%-AP417</f>
        <v>1117</v>
      </c>
      <c r="BA417" s="1713"/>
      <c r="BB417" s="1713"/>
      <c r="BC417" s="1713"/>
      <c r="BD417" s="1713"/>
      <c r="BE417" s="1713"/>
      <c r="BF417" s="1713"/>
      <c r="BG417" s="3672">
        <v>935</v>
      </c>
      <c r="BH417" s="1712"/>
      <c r="BI417" s="1712">
        <f t="shared" si="349"/>
        <v>0</v>
      </c>
      <c r="BJ417" s="3151">
        <v>2023</v>
      </c>
      <c r="BK417" s="3151" t="s">
        <v>2322</v>
      </c>
      <c r="BL417" s="3151" t="s">
        <v>2327</v>
      </c>
      <c r="BM417" s="1669">
        <f t="shared" si="359"/>
        <v>83.933333333333337</v>
      </c>
      <c r="BN417" s="1669">
        <f t="shared" si="360"/>
        <v>65.984474241354974</v>
      </c>
      <c r="BO417" s="3151" t="s">
        <v>40</v>
      </c>
      <c r="BP417" s="3098"/>
      <c r="BQ417" s="3008"/>
      <c r="BR417" s="3395">
        <v>935</v>
      </c>
      <c r="BS417" s="1591"/>
      <c r="BT417" s="3001">
        <f>H417*$BU$415</f>
        <v>2538.4338808250573</v>
      </c>
      <c r="BU417" s="3001">
        <f>BT417-AQ417</f>
        <v>955.43388082505726</v>
      </c>
      <c r="BV417" s="1370" t="s">
        <v>2498</v>
      </c>
      <c r="BW417" s="3008"/>
      <c r="BX417" s="3009"/>
      <c r="BY417" s="2991"/>
      <c r="BZ417" s="552"/>
      <c r="CA417" s="552"/>
      <c r="CB417" s="552"/>
      <c r="CC417" s="552"/>
    </row>
    <row r="418" spans="1:81" s="2492" customFormat="1" ht="54" customHeight="1">
      <c r="A418" s="2194" t="s">
        <v>48</v>
      </c>
      <c r="B418" s="2975" t="s">
        <v>695</v>
      </c>
      <c r="C418" s="1674" t="s">
        <v>637</v>
      </c>
      <c r="D418" s="1674" t="s">
        <v>696</v>
      </c>
      <c r="E418" s="1411" t="s">
        <v>206</v>
      </c>
      <c r="F418" s="1411" t="s">
        <v>697</v>
      </c>
      <c r="G418" s="3484">
        <f t="shared" si="363"/>
        <v>26330</v>
      </c>
      <c r="H418" s="3484">
        <v>26330</v>
      </c>
      <c r="I418" s="1686"/>
      <c r="J418" s="1686"/>
      <c r="K418" s="1761">
        <v>26330</v>
      </c>
      <c r="L418" s="1761">
        <v>26330</v>
      </c>
      <c r="M418" s="1712">
        <v>1200</v>
      </c>
      <c r="N418" s="1712">
        <v>1200</v>
      </c>
      <c r="O418" s="1863">
        <f t="shared" si="364"/>
        <v>0</v>
      </c>
      <c r="P418" s="1712"/>
      <c r="Q418" s="1712"/>
      <c r="R418" s="1712"/>
      <c r="S418" s="1863">
        <f t="shared" si="350"/>
        <v>8000</v>
      </c>
      <c r="T418" s="1712">
        <v>8000</v>
      </c>
      <c r="U418" s="1712"/>
      <c r="V418" s="1712"/>
      <c r="W418" s="1712"/>
      <c r="X418" s="1712"/>
      <c r="Y418" s="1712">
        <f t="shared" si="346"/>
        <v>8000</v>
      </c>
      <c r="Z418" s="1863">
        <f t="shared" si="351"/>
        <v>0</v>
      </c>
      <c r="AA418" s="1712"/>
      <c r="AB418" s="1712"/>
      <c r="AC418" s="1712"/>
      <c r="AD418" s="1863">
        <f t="shared" si="352"/>
        <v>7479.6559999999999</v>
      </c>
      <c r="AE418" s="1712">
        <v>7479.6559999999999</v>
      </c>
      <c r="AF418" s="1712"/>
      <c r="AG418" s="1712"/>
      <c r="AH418" s="1863">
        <f t="shared" si="353"/>
        <v>0</v>
      </c>
      <c r="AI418" s="1712">
        <f t="shared" si="366"/>
        <v>0</v>
      </c>
      <c r="AJ418" s="1712"/>
      <c r="AK418" s="1712"/>
      <c r="AL418" s="1863">
        <f t="shared" si="354"/>
        <v>8000</v>
      </c>
      <c r="AM418" s="1863">
        <f t="shared" si="367"/>
        <v>8000</v>
      </c>
      <c r="AN418" s="1712"/>
      <c r="AO418" s="1712"/>
      <c r="AP418" s="3484">
        <f t="shared" si="355"/>
        <v>8000</v>
      </c>
      <c r="AQ418" s="1513">
        <v>8000</v>
      </c>
      <c r="AR418" s="1713"/>
      <c r="AS418" s="1713"/>
      <c r="AT418" s="3291">
        <f t="shared" si="356"/>
        <v>18330</v>
      </c>
      <c r="AU418" s="3290">
        <f t="shared" si="365"/>
        <v>18330</v>
      </c>
      <c r="AV418" s="1713"/>
      <c r="AW418" s="1713"/>
      <c r="AX418" s="1713"/>
      <c r="AY418" s="3291">
        <f t="shared" si="357"/>
        <v>13064</v>
      </c>
      <c r="AZ418" s="3291">
        <f>G418*80%-AP418</f>
        <v>13064</v>
      </c>
      <c r="BA418" s="1713"/>
      <c r="BB418" s="1713"/>
      <c r="BC418" s="1713"/>
      <c r="BD418" s="1713"/>
      <c r="BE418" s="1713"/>
      <c r="BF418" s="1713"/>
      <c r="BG418" s="3672">
        <v>14101</v>
      </c>
      <c r="BH418" s="1712"/>
      <c r="BI418" s="1712">
        <f t="shared" si="349"/>
        <v>0</v>
      </c>
      <c r="BJ418" s="3151">
        <v>2023</v>
      </c>
      <c r="BK418" s="3151" t="s">
        <v>2322</v>
      </c>
      <c r="BL418" s="3151" t="s">
        <v>2327</v>
      </c>
      <c r="BM418" s="1669">
        <f t="shared" si="359"/>
        <v>83.938473224458789</v>
      </c>
      <c r="BN418" s="1669">
        <f t="shared" si="360"/>
        <v>76.928532460447357</v>
      </c>
      <c r="BO418" s="3151" t="s">
        <v>40</v>
      </c>
      <c r="BP418" s="3098"/>
      <c r="BQ418" s="3008"/>
      <c r="BR418" s="3395">
        <v>14101</v>
      </c>
      <c r="BS418" s="1591"/>
      <c r="BT418" s="3001">
        <f t="shared" ref="BT418:BT423" si="370">H418*$BU$415</f>
        <v>22278.988027374584</v>
      </c>
      <c r="BU418" s="3001">
        <f t="shared" ref="BU418:BU423" si="371">BT418-AQ418</f>
        <v>14278.988027374584</v>
      </c>
      <c r="BV418" s="1370" t="s">
        <v>2498</v>
      </c>
      <c r="BW418" s="3008"/>
      <c r="BX418" s="3009"/>
      <c r="BY418" s="2991"/>
      <c r="BZ418" s="552"/>
      <c r="CA418" s="552"/>
      <c r="CB418" s="552"/>
      <c r="CC418" s="552"/>
    </row>
    <row r="419" spans="1:81" s="2492" customFormat="1" ht="54.75" customHeight="1">
      <c r="A419" s="2194" t="s">
        <v>50</v>
      </c>
      <c r="B419" s="2975" t="s">
        <v>698</v>
      </c>
      <c r="C419" s="1674" t="s">
        <v>633</v>
      </c>
      <c r="D419" s="1674" t="s">
        <v>699</v>
      </c>
      <c r="E419" s="1411" t="s">
        <v>206</v>
      </c>
      <c r="F419" s="1411" t="s">
        <v>700</v>
      </c>
      <c r="G419" s="3484">
        <f t="shared" si="363"/>
        <v>14000</v>
      </c>
      <c r="H419" s="3484">
        <v>14000</v>
      </c>
      <c r="I419" s="1686"/>
      <c r="J419" s="1686"/>
      <c r="K419" s="1761">
        <v>14000</v>
      </c>
      <c r="L419" s="1761">
        <v>14000</v>
      </c>
      <c r="M419" s="1712">
        <v>510</v>
      </c>
      <c r="N419" s="1712">
        <v>510</v>
      </c>
      <c r="O419" s="1863">
        <f t="shared" si="364"/>
        <v>0</v>
      </c>
      <c r="P419" s="1712"/>
      <c r="Q419" s="1712"/>
      <c r="R419" s="1712"/>
      <c r="S419" s="1863">
        <f t="shared" si="350"/>
        <v>5000</v>
      </c>
      <c r="T419" s="1712">
        <v>5000</v>
      </c>
      <c r="U419" s="1712"/>
      <c r="V419" s="1712"/>
      <c r="W419" s="1712"/>
      <c r="X419" s="1712"/>
      <c r="Y419" s="1712">
        <f t="shared" si="346"/>
        <v>5000</v>
      </c>
      <c r="Z419" s="1863">
        <f t="shared" si="351"/>
        <v>0</v>
      </c>
      <c r="AA419" s="1712"/>
      <c r="AB419" s="1712"/>
      <c r="AC419" s="1712"/>
      <c r="AD419" s="1863">
        <f t="shared" si="352"/>
        <v>3822.06</v>
      </c>
      <c r="AE419" s="1712">
        <v>3822.06</v>
      </c>
      <c r="AF419" s="1712"/>
      <c r="AG419" s="1712"/>
      <c r="AH419" s="1863">
        <f t="shared" si="353"/>
        <v>0</v>
      </c>
      <c r="AI419" s="1712">
        <f t="shared" si="366"/>
        <v>0</v>
      </c>
      <c r="AJ419" s="1712"/>
      <c r="AK419" s="1712"/>
      <c r="AL419" s="1863">
        <f t="shared" si="354"/>
        <v>5000</v>
      </c>
      <c r="AM419" s="1863">
        <f t="shared" si="367"/>
        <v>5000</v>
      </c>
      <c r="AN419" s="1712"/>
      <c r="AO419" s="1712"/>
      <c r="AP419" s="3484">
        <f t="shared" si="355"/>
        <v>5000</v>
      </c>
      <c r="AQ419" s="1513">
        <v>5000</v>
      </c>
      <c r="AR419" s="1713"/>
      <c r="AS419" s="1713"/>
      <c r="AT419" s="3291">
        <f t="shared" si="356"/>
        <v>9000</v>
      </c>
      <c r="AU419" s="3290">
        <f t="shared" si="365"/>
        <v>9000</v>
      </c>
      <c r="AV419" s="1713"/>
      <c r="AW419" s="1713"/>
      <c r="AX419" s="1713"/>
      <c r="AY419" s="3291">
        <f t="shared" si="357"/>
        <v>6200</v>
      </c>
      <c r="AZ419" s="3291">
        <f>G419*80%-AP419</f>
        <v>6200</v>
      </c>
      <c r="BA419" s="1713"/>
      <c r="BB419" s="1713"/>
      <c r="BC419" s="1713"/>
      <c r="BD419" s="1713"/>
      <c r="BE419" s="1713"/>
      <c r="BF419" s="1713"/>
      <c r="BG419" s="3672">
        <v>6752</v>
      </c>
      <c r="BH419" s="1712"/>
      <c r="BI419" s="1712">
        <f t="shared" si="349"/>
        <v>0</v>
      </c>
      <c r="BJ419" s="3151">
        <v>2023</v>
      </c>
      <c r="BK419" s="3151" t="s">
        <v>2322</v>
      </c>
      <c r="BL419" s="3151" t="s">
        <v>2327</v>
      </c>
      <c r="BM419" s="1669">
        <f t="shared" si="359"/>
        <v>83.942857142857136</v>
      </c>
      <c r="BN419" s="1669">
        <f t="shared" si="360"/>
        <v>75.022222222222226</v>
      </c>
      <c r="BO419" s="3151" t="s">
        <v>40</v>
      </c>
      <c r="BP419" s="3098"/>
      <c r="BQ419" s="3008"/>
      <c r="BR419" s="3395">
        <v>6752</v>
      </c>
      <c r="BS419" s="1591"/>
      <c r="BT419" s="3001">
        <f t="shared" si="370"/>
        <v>11846.0247771836</v>
      </c>
      <c r="BU419" s="3001">
        <f t="shared" si="371"/>
        <v>6846.0247771836002</v>
      </c>
      <c r="BV419" s="1370" t="s">
        <v>2498</v>
      </c>
      <c r="BW419" s="3008"/>
      <c r="BX419" s="3009"/>
      <c r="BY419" s="2991"/>
      <c r="BZ419" s="552"/>
      <c r="CA419" s="552"/>
      <c r="CB419" s="552"/>
      <c r="CC419" s="552"/>
    </row>
    <row r="420" spans="1:81" s="2492" customFormat="1" ht="38.25">
      <c r="A420" s="2194" t="s">
        <v>52</v>
      </c>
      <c r="B420" s="2975" t="s">
        <v>701</v>
      </c>
      <c r="C420" s="1674" t="s">
        <v>513</v>
      </c>
      <c r="D420" s="1674" t="s">
        <v>702</v>
      </c>
      <c r="E420" s="1411" t="s">
        <v>206</v>
      </c>
      <c r="F420" s="1411" t="s">
        <v>703</v>
      </c>
      <c r="G420" s="3484">
        <f t="shared" si="363"/>
        <v>28310</v>
      </c>
      <c r="H420" s="3484">
        <v>28310</v>
      </c>
      <c r="I420" s="1718"/>
      <c r="J420" s="1718"/>
      <c r="K420" s="1761">
        <v>28310</v>
      </c>
      <c r="L420" s="1761">
        <v>28310</v>
      </c>
      <c r="M420" s="1712">
        <v>1887</v>
      </c>
      <c r="N420" s="1712">
        <v>1887</v>
      </c>
      <c r="O420" s="1863">
        <f t="shared" si="364"/>
        <v>0</v>
      </c>
      <c r="P420" s="1712"/>
      <c r="Q420" s="1712"/>
      <c r="R420" s="1712"/>
      <c r="S420" s="1863">
        <f t="shared" si="350"/>
        <v>8500</v>
      </c>
      <c r="T420" s="1712">
        <v>8500</v>
      </c>
      <c r="U420" s="1712"/>
      <c r="V420" s="1712"/>
      <c r="W420" s="1712"/>
      <c r="X420" s="1712"/>
      <c r="Y420" s="1712">
        <f t="shared" si="346"/>
        <v>8500</v>
      </c>
      <c r="Z420" s="1863">
        <f t="shared" si="351"/>
        <v>0</v>
      </c>
      <c r="AA420" s="1712"/>
      <c r="AB420" s="1712"/>
      <c r="AC420" s="1712"/>
      <c r="AD420" s="1863">
        <f t="shared" si="352"/>
        <v>4437.0460000000003</v>
      </c>
      <c r="AE420" s="1712">
        <v>4437.0460000000003</v>
      </c>
      <c r="AF420" s="1712"/>
      <c r="AG420" s="1712"/>
      <c r="AH420" s="1863">
        <f t="shared" si="353"/>
        <v>0</v>
      </c>
      <c r="AI420" s="1712">
        <f t="shared" si="366"/>
        <v>0</v>
      </c>
      <c r="AJ420" s="1712"/>
      <c r="AK420" s="1712"/>
      <c r="AL420" s="1863">
        <f t="shared" si="354"/>
        <v>8500</v>
      </c>
      <c r="AM420" s="1863">
        <f t="shared" si="367"/>
        <v>8500</v>
      </c>
      <c r="AN420" s="1712"/>
      <c r="AO420" s="1712"/>
      <c r="AP420" s="3484">
        <v>9030.1990000000005</v>
      </c>
      <c r="AQ420" s="1513">
        <v>9030.1990000000005</v>
      </c>
      <c r="AR420" s="1713"/>
      <c r="AS420" s="1713"/>
      <c r="AT420" s="3355">
        <f t="shared" si="356"/>
        <v>19279.800999999999</v>
      </c>
      <c r="AU420" s="3353">
        <f t="shared" si="365"/>
        <v>19279.800999999999</v>
      </c>
      <c r="AV420" s="1713"/>
      <c r="AW420" s="1713"/>
      <c r="AX420" s="1713"/>
      <c r="AY420" s="3355">
        <v>15263</v>
      </c>
      <c r="AZ420" s="3355">
        <v>15263</v>
      </c>
      <c r="BA420" s="1713"/>
      <c r="BB420" s="1713"/>
      <c r="BC420" s="1713"/>
      <c r="BD420" s="1713"/>
      <c r="BE420" s="1713"/>
      <c r="BF420" s="1713"/>
      <c r="BG420" s="3672">
        <f>15263-530</f>
        <v>14733</v>
      </c>
      <c r="BH420" s="1712"/>
      <c r="BI420" s="1712">
        <f t="shared" si="349"/>
        <v>530.19900000000052</v>
      </c>
      <c r="BJ420" s="3151">
        <v>2023</v>
      </c>
      <c r="BK420" s="3151" t="s">
        <v>2322</v>
      </c>
      <c r="BL420" s="3151" t="s">
        <v>2327</v>
      </c>
      <c r="BM420" s="1669">
        <f t="shared" si="359"/>
        <v>83.939240551042033</v>
      </c>
      <c r="BN420" s="1669">
        <f t="shared" si="360"/>
        <v>76.416763845228488</v>
      </c>
      <c r="BO420" s="3151" t="s">
        <v>40</v>
      </c>
      <c r="BP420" s="3098"/>
      <c r="BQ420" s="3008"/>
      <c r="BR420" s="3395">
        <v>15263</v>
      </c>
      <c r="BS420" s="1591" t="s">
        <v>2534</v>
      </c>
      <c r="BT420" s="3008" t="s">
        <v>2535</v>
      </c>
      <c r="BU420" s="3001" t="e">
        <f t="shared" si="371"/>
        <v>#VALUE!</v>
      </c>
      <c r="BV420" s="1370" t="s">
        <v>2498</v>
      </c>
      <c r="BW420" s="3008"/>
      <c r="BX420" s="3009"/>
      <c r="BY420" s="2991"/>
      <c r="BZ420" s="552"/>
      <c r="CA420" s="552"/>
      <c r="CB420" s="552"/>
      <c r="CC420" s="552"/>
    </row>
    <row r="421" spans="1:81" s="2492" customFormat="1" ht="42" customHeight="1">
      <c r="A421" s="2194" t="s">
        <v>54</v>
      </c>
      <c r="B421" s="2975" t="s">
        <v>704</v>
      </c>
      <c r="C421" s="1674" t="s">
        <v>633</v>
      </c>
      <c r="D421" s="1674" t="s">
        <v>705</v>
      </c>
      <c r="E421" s="1411" t="s">
        <v>206</v>
      </c>
      <c r="F421" s="1411" t="s">
        <v>706</v>
      </c>
      <c r="G421" s="3484">
        <f t="shared" si="363"/>
        <v>2000</v>
      </c>
      <c r="H421" s="3484">
        <v>2000</v>
      </c>
      <c r="I421" s="1686"/>
      <c r="J421" s="1686"/>
      <c r="K421" s="1761">
        <v>2000</v>
      </c>
      <c r="L421" s="1863">
        <v>2000</v>
      </c>
      <c r="M421" s="1712">
        <v>545</v>
      </c>
      <c r="N421" s="1712">
        <v>545</v>
      </c>
      <c r="O421" s="1863">
        <f t="shared" si="364"/>
        <v>0</v>
      </c>
      <c r="P421" s="1712"/>
      <c r="Q421" s="1712"/>
      <c r="R421" s="1712"/>
      <c r="S421" s="1863">
        <f t="shared" si="350"/>
        <v>1100</v>
      </c>
      <c r="T421" s="1712">
        <v>1100</v>
      </c>
      <c r="U421" s="1712"/>
      <c r="V421" s="1712"/>
      <c r="W421" s="1712"/>
      <c r="X421" s="1712"/>
      <c r="Y421" s="1712">
        <f t="shared" si="346"/>
        <v>1100</v>
      </c>
      <c r="Z421" s="1863">
        <f t="shared" si="351"/>
        <v>0</v>
      </c>
      <c r="AA421" s="1712"/>
      <c r="AB421" s="1712"/>
      <c r="AC421" s="1712"/>
      <c r="AD421" s="1863">
        <f t="shared" si="352"/>
        <v>0</v>
      </c>
      <c r="AE421" s="1712"/>
      <c r="AF421" s="1712"/>
      <c r="AG421" s="1712"/>
      <c r="AH421" s="1863">
        <f t="shared" si="353"/>
        <v>0</v>
      </c>
      <c r="AI421" s="1712">
        <f t="shared" si="366"/>
        <v>0</v>
      </c>
      <c r="AJ421" s="1712"/>
      <c r="AK421" s="1712"/>
      <c r="AL421" s="1863">
        <f t="shared" si="354"/>
        <v>1100</v>
      </c>
      <c r="AM421" s="1863">
        <f t="shared" si="367"/>
        <v>1100</v>
      </c>
      <c r="AN421" s="1712"/>
      <c r="AO421" s="1712"/>
      <c r="AP421" s="3484">
        <f t="shared" si="355"/>
        <v>1100</v>
      </c>
      <c r="AQ421" s="1513">
        <v>1100</v>
      </c>
      <c r="AR421" s="1713"/>
      <c r="AS421" s="1713"/>
      <c r="AT421" s="3291">
        <f t="shared" si="356"/>
        <v>900</v>
      </c>
      <c r="AU421" s="3290">
        <f t="shared" si="365"/>
        <v>900</v>
      </c>
      <c r="AV421" s="1713"/>
      <c r="AW421" s="1713"/>
      <c r="AX421" s="1713"/>
      <c r="AY421" s="3291">
        <f t="shared" si="357"/>
        <v>700</v>
      </c>
      <c r="AZ421" s="3291">
        <f t="shared" ref="AZ421:AZ422" si="372">G421*90%-AP421</f>
        <v>700</v>
      </c>
      <c r="BA421" s="1713"/>
      <c r="BB421" s="1713"/>
      <c r="BC421" s="1713"/>
      <c r="BD421" s="1713"/>
      <c r="BE421" s="1713"/>
      <c r="BF421" s="1713"/>
      <c r="BG421" s="3672">
        <v>579</v>
      </c>
      <c r="BH421" s="1712"/>
      <c r="BI421" s="1712">
        <f t="shared" si="349"/>
        <v>0</v>
      </c>
      <c r="BJ421" s="3151">
        <v>2023</v>
      </c>
      <c r="BK421" s="3151" t="s">
        <v>2322</v>
      </c>
      <c r="BL421" s="3151" t="s">
        <v>2327</v>
      </c>
      <c r="BM421" s="1669">
        <f t="shared" si="359"/>
        <v>83.95</v>
      </c>
      <c r="BN421" s="1669">
        <f t="shared" si="360"/>
        <v>64.333333333333329</v>
      </c>
      <c r="BO421" s="3151" t="s">
        <v>40</v>
      </c>
      <c r="BP421" s="3098"/>
      <c r="BQ421" s="3008"/>
      <c r="BR421" s="3395">
        <v>579</v>
      </c>
      <c r="BS421" s="1591"/>
      <c r="BT421" s="3001">
        <f t="shared" si="370"/>
        <v>1692.2892538833714</v>
      </c>
      <c r="BU421" s="3001">
        <f t="shared" si="371"/>
        <v>592.28925388337143</v>
      </c>
      <c r="BV421" s="1370" t="s">
        <v>2498</v>
      </c>
      <c r="BW421" s="3008"/>
      <c r="BX421" s="3009"/>
      <c r="BY421" s="2991"/>
      <c r="BZ421" s="552"/>
      <c r="CA421" s="552"/>
      <c r="CB421" s="552"/>
      <c r="CC421" s="552"/>
    </row>
    <row r="422" spans="1:81" s="2492" customFormat="1" ht="57" customHeight="1">
      <c r="A422" s="2194" t="s">
        <v>56</v>
      </c>
      <c r="B422" s="2975" t="s">
        <v>707</v>
      </c>
      <c r="C422" s="1674" t="s">
        <v>605</v>
      </c>
      <c r="D422" s="1674" t="s">
        <v>708</v>
      </c>
      <c r="E422" s="1411" t="s">
        <v>206</v>
      </c>
      <c r="F422" s="1411" t="s">
        <v>709</v>
      </c>
      <c r="G422" s="3484">
        <f t="shared" si="363"/>
        <v>2000</v>
      </c>
      <c r="H422" s="3484">
        <v>2000</v>
      </c>
      <c r="I422" s="1686"/>
      <c r="J422" s="1686"/>
      <c r="K422" s="1761">
        <v>2000</v>
      </c>
      <c r="L422" s="1863">
        <v>2000</v>
      </c>
      <c r="M422" s="1712">
        <v>665</v>
      </c>
      <c r="N422" s="1712">
        <v>665</v>
      </c>
      <c r="O422" s="1863">
        <f t="shared" si="364"/>
        <v>0</v>
      </c>
      <c r="P422" s="1712"/>
      <c r="Q422" s="1712"/>
      <c r="R422" s="1712"/>
      <c r="S422" s="1863">
        <f t="shared" si="350"/>
        <v>1100</v>
      </c>
      <c r="T422" s="1712">
        <v>1100</v>
      </c>
      <c r="U422" s="1712"/>
      <c r="V422" s="1712"/>
      <c r="W422" s="1712"/>
      <c r="X422" s="1712"/>
      <c r="Y422" s="1712">
        <f t="shared" si="346"/>
        <v>1100</v>
      </c>
      <c r="Z422" s="1863">
        <f t="shared" si="351"/>
        <v>0</v>
      </c>
      <c r="AA422" s="1712"/>
      <c r="AB422" s="1712"/>
      <c r="AC422" s="1712"/>
      <c r="AD422" s="1863">
        <f t="shared" si="352"/>
        <v>0</v>
      </c>
      <c r="AE422" s="1712"/>
      <c r="AF422" s="1712"/>
      <c r="AG422" s="1712"/>
      <c r="AH422" s="1863">
        <f t="shared" si="353"/>
        <v>0</v>
      </c>
      <c r="AI422" s="1712">
        <f t="shared" si="366"/>
        <v>0</v>
      </c>
      <c r="AJ422" s="1712"/>
      <c r="AK422" s="1712"/>
      <c r="AL422" s="1863">
        <f t="shared" si="354"/>
        <v>1100</v>
      </c>
      <c r="AM422" s="1863">
        <f t="shared" si="367"/>
        <v>1100</v>
      </c>
      <c r="AN422" s="1712"/>
      <c r="AO422" s="1712"/>
      <c r="AP422" s="3484">
        <f t="shared" si="355"/>
        <v>1100</v>
      </c>
      <c r="AQ422" s="1513">
        <v>1100</v>
      </c>
      <c r="AR422" s="1713"/>
      <c r="AS422" s="1713"/>
      <c r="AT422" s="3291">
        <f t="shared" si="356"/>
        <v>900</v>
      </c>
      <c r="AU422" s="3290">
        <f t="shared" si="365"/>
        <v>900</v>
      </c>
      <c r="AV422" s="1713"/>
      <c r="AW422" s="1713"/>
      <c r="AX422" s="1713"/>
      <c r="AY422" s="3291">
        <f t="shared" si="357"/>
        <v>700</v>
      </c>
      <c r="AZ422" s="3291">
        <f t="shared" si="372"/>
        <v>700</v>
      </c>
      <c r="BA422" s="1713"/>
      <c r="BB422" s="1713"/>
      <c r="BC422" s="1713"/>
      <c r="BD422" s="1713"/>
      <c r="BE422" s="1713"/>
      <c r="BF422" s="1713"/>
      <c r="BG422" s="3672">
        <v>579</v>
      </c>
      <c r="BH422" s="1712"/>
      <c r="BI422" s="1712">
        <f t="shared" si="349"/>
        <v>0</v>
      </c>
      <c r="BJ422" s="3151">
        <v>2023</v>
      </c>
      <c r="BK422" s="3151" t="s">
        <v>2322</v>
      </c>
      <c r="BL422" s="3151" t="s">
        <v>2327</v>
      </c>
      <c r="BM422" s="1669">
        <f t="shared" si="359"/>
        <v>83.95</v>
      </c>
      <c r="BN422" s="1669">
        <f t="shared" si="360"/>
        <v>64.333333333333329</v>
      </c>
      <c r="BO422" s="3151" t="s">
        <v>40</v>
      </c>
      <c r="BP422" s="3098"/>
      <c r="BQ422" s="3008"/>
      <c r="BR422" s="3395">
        <v>579</v>
      </c>
      <c r="BS422" s="1591"/>
      <c r="BT422" s="3001">
        <f t="shared" si="370"/>
        <v>1692.2892538833714</v>
      </c>
      <c r="BU422" s="3001">
        <f t="shared" si="371"/>
        <v>592.28925388337143</v>
      </c>
      <c r="BV422" s="1370" t="s">
        <v>2498</v>
      </c>
      <c r="BW422" s="3008"/>
      <c r="BX422" s="3009"/>
      <c r="BY422" s="2991"/>
      <c r="BZ422" s="552"/>
      <c r="CA422" s="552"/>
      <c r="CB422" s="552"/>
      <c r="CC422" s="552"/>
    </row>
    <row r="423" spans="1:81" s="2492" customFormat="1" ht="51.75" customHeight="1">
      <c r="A423" s="2194" t="s">
        <v>58</v>
      </c>
      <c r="B423" s="3100" t="s">
        <v>710</v>
      </c>
      <c r="C423" s="1645" t="s">
        <v>513</v>
      </c>
      <c r="D423" s="1645"/>
      <c r="E423" s="1411" t="s">
        <v>206</v>
      </c>
      <c r="F423" s="3507" t="s">
        <v>711</v>
      </c>
      <c r="G423" s="1536">
        <v>20500</v>
      </c>
      <c r="H423" s="3484">
        <v>2900</v>
      </c>
      <c r="I423" s="1686"/>
      <c r="J423" s="1686"/>
      <c r="K423" s="3086">
        <v>20500</v>
      </c>
      <c r="L423" s="1863">
        <v>2900</v>
      </c>
      <c r="M423" s="1712"/>
      <c r="N423" s="1712"/>
      <c r="O423" s="1863"/>
      <c r="P423" s="1712"/>
      <c r="Q423" s="1712"/>
      <c r="R423" s="1712"/>
      <c r="S423" s="1863">
        <f t="shared" si="350"/>
        <v>0</v>
      </c>
      <c r="T423" s="1712"/>
      <c r="U423" s="1712"/>
      <c r="V423" s="1712"/>
      <c r="W423" s="1712"/>
      <c r="X423" s="1712"/>
      <c r="Y423" s="1712">
        <f t="shared" si="346"/>
        <v>0</v>
      </c>
      <c r="Z423" s="1863">
        <f t="shared" si="351"/>
        <v>0</v>
      </c>
      <c r="AA423" s="1712"/>
      <c r="AB423" s="1712"/>
      <c r="AC423" s="1712"/>
      <c r="AD423" s="1863">
        <f t="shared" si="352"/>
        <v>0</v>
      </c>
      <c r="AE423" s="1712"/>
      <c r="AF423" s="1712"/>
      <c r="AG423" s="1712"/>
      <c r="AH423" s="1863">
        <f t="shared" si="353"/>
        <v>0</v>
      </c>
      <c r="AI423" s="1712"/>
      <c r="AJ423" s="1712"/>
      <c r="AK423" s="1712"/>
      <c r="AL423" s="1863">
        <f t="shared" si="354"/>
        <v>0</v>
      </c>
      <c r="AM423" s="1863"/>
      <c r="AN423" s="1712"/>
      <c r="AO423" s="1712"/>
      <c r="AP423" s="3484">
        <f t="shared" si="355"/>
        <v>0</v>
      </c>
      <c r="AQ423" s="1513"/>
      <c r="AR423" s="1713"/>
      <c r="AS423" s="1713"/>
      <c r="AT423" s="3291">
        <f t="shared" si="356"/>
        <v>2900</v>
      </c>
      <c r="AU423" s="3290">
        <f t="shared" si="365"/>
        <v>2900</v>
      </c>
      <c r="AV423" s="1713"/>
      <c r="AW423" s="1713"/>
      <c r="AX423" s="1713"/>
      <c r="AY423" s="3291">
        <f t="shared" si="357"/>
        <v>5780</v>
      </c>
      <c r="AZ423" s="3291">
        <v>2900</v>
      </c>
      <c r="BA423" s="1713"/>
      <c r="BB423" s="1713">
        <v>2880</v>
      </c>
      <c r="BC423" s="1713"/>
      <c r="BD423" s="1713"/>
      <c r="BE423" s="1713"/>
      <c r="BF423" s="1713"/>
      <c r="BG423" s="3672">
        <v>2434</v>
      </c>
      <c r="BH423" s="1712"/>
      <c r="BI423" s="1712">
        <f t="shared" si="349"/>
        <v>0</v>
      </c>
      <c r="BJ423" s="3151">
        <v>2023</v>
      </c>
      <c r="BK423" s="3151" t="s">
        <v>2322</v>
      </c>
      <c r="BL423" s="3151" t="s">
        <v>2327</v>
      </c>
      <c r="BM423" s="1669">
        <f t="shared" si="359"/>
        <v>83.931034482758619</v>
      </c>
      <c r="BN423" s="1669">
        <f t="shared" si="360"/>
        <v>83.931034482758619</v>
      </c>
      <c r="BO423" s="3151" t="s">
        <v>62</v>
      </c>
      <c r="BP423" s="3074"/>
      <c r="BQ423" s="3015"/>
      <c r="BR423" s="3395">
        <v>2434</v>
      </c>
      <c r="BS423" s="2992"/>
      <c r="BT423" s="3001">
        <f t="shared" si="370"/>
        <v>2453.8194181308886</v>
      </c>
      <c r="BU423" s="3001">
        <f t="shared" si="371"/>
        <v>2453.8194181308886</v>
      </c>
      <c r="BV423" s="1370" t="s">
        <v>2498</v>
      </c>
      <c r="BW423" s="3015"/>
      <c r="BX423" s="2992"/>
      <c r="BY423" s="2991"/>
      <c r="BZ423" s="552"/>
      <c r="CA423" s="552"/>
      <c r="CB423" s="552"/>
      <c r="CC423" s="552"/>
    </row>
    <row r="424" spans="1:81" s="43" customFormat="1" ht="45" customHeight="1">
      <c r="A424" s="2195" t="s">
        <v>87</v>
      </c>
      <c r="B424" s="2133" t="s">
        <v>88</v>
      </c>
      <c r="C424" s="1653"/>
      <c r="D424" s="1653"/>
      <c r="E424" s="1504"/>
      <c r="F424" s="1504"/>
      <c r="G424" s="1453">
        <f>G425</f>
        <v>64380</v>
      </c>
      <c r="H424" s="1453">
        <f t="shared" ref="H424:BI424" si="373">H425</f>
        <v>64380</v>
      </c>
      <c r="I424" s="1655">
        <f t="shared" si="373"/>
        <v>0</v>
      </c>
      <c r="J424" s="1655">
        <f t="shared" si="373"/>
        <v>0</v>
      </c>
      <c r="K424" s="1655">
        <f t="shared" si="373"/>
        <v>71151</v>
      </c>
      <c r="L424" s="1655">
        <f t="shared" si="373"/>
        <v>63101</v>
      </c>
      <c r="M424" s="1655">
        <f t="shared" si="373"/>
        <v>21886.635999999999</v>
      </c>
      <c r="N424" s="1655">
        <f t="shared" si="373"/>
        <v>13016.231</v>
      </c>
      <c r="O424" s="1655">
        <f t="shared" si="373"/>
        <v>218.4849999999999</v>
      </c>
      <c r="P424" s="1655">
        <f t="shared" si="373"/>
        <v>218.4849999999999</v>
      </c>
      <c r="Q424" s="1655">
        <f t="shared" si="373"/>
        <v>0</v>
      </c>
      <c r="R424" s="1655">
        <f t="shared" si="373"/>
        <v>0</v>
      </c>
      <c r="S424" s="1655">
        <f t="shared" si="373"/>
        <v>17741.486000000001</v>
      </c>
      <c r="T424" s="1655">
        <f t="shared" si="373"/>
        <v>17741.486000000001</v>
      </c>
      <c r="U424" s="1655">
        <f t="shared" si="373"/>
        <v>0</v>
      </c>
      <c r="V424" s="1655">
        <f t="shared" si="373"/>
        <v>0</v>
      </c>
      <c r="W424" s="1655"/>
      <c r="X424" s="1655"/>
      <c r="Y424" s="1655">
        <f t="shared" si="346"/>
        <v>17741.486000000001</v>
      </c>
      <c r="Z424" s="1655">
        <f t="shared" si="373"/>
        <v>817.19600000000003</v>
      </c>
      <c r="AA424" s="1655">
        <f t="shared" si="373"/>
        <v>817.19600000000003</v>
      </c>
      <c r="AB424" s="1655">
        <f t="shared" si="373"/>
        <v>0</v>
      </c>
      <c r="AC424" s="1655">
        <f t="shared" si="373"/>
        <v>0</v>
      </c>
      <c r="AD424" s="1655">
        <f t="shared" si="373"/>
        <v>12432.388999999999</v>
      </c>
      <c r="AE424" s="1655">
        <f t="shared" si="373"/>
        <v>12432.388999999999</v>
      </c>
      <c r="AF424" s="1655">
        <f t="shared" si="373"/>
        <v>0</v>
      </c>
      <c r="AG424" s="1655">
        <f t="shared" si="373"/>
        <v>0</v>
      </c>
      <c r="AH424" s="1655">
        <f t="shared" si="373"/>
        <v>218.4849999999999</v>
      </c>
      <c r="AI424" s="1655">
        <f t="shared" si="373"/>
        <v>218.4849999999999</v>
      </c>
      <c r="AJ424" s="1655">
        <f t="shared" si="373"/>
        <v>0</v>
      </c>
      <c r="AK424" s="1655">
        <f t="shared" si="373"/>
        <v>0</v>
      </c>
      <c r="AL424" s="1655">
        <f t="shared" si="373"/>
        <v>17741.486000000001</v>
      </c>
      <c r="AM424" s="1655">
        <f t="shared" si="373"/>
        <v>17741.486000000001</v>
      </c>
      <c r="AN424" s="1655">
        <f t="shared" si="373"/>
        <v>0</v>
      </c>
      <c r="AO424" s="1655">
        <f t="shared" si="373"/>
        <v>0</v>
      </c>
      <c r="AP424" s="1453">
        <f t="shared" si="373"/>
        <v>28508.108</v>
      </c>
      <c r="AQ424" s="1453">
        <f t="shared" si="373"/>
        <v>28508.108</v>
      </c>
      <c r="AR424" s="1656">
        <f t="shared" si="373"/>
        <v>0</v>
      </c>
      <c r="AS424" s="1656">
        <f t="shared" si="373"/>
        <v>0</v>
      </c>
      <c r="AT424" s="1656">
        <f t="shared" si="373"/>
        <v>35871.892</v>
      </c>
      <c r="AU424" s="1656">
        <f t="shared" si="373"/>
        <v>35871.892</v>
      </c>
      <c r="AV424" s="1656">
        <f t="shared" si="373"/>
        <v>0</v>
      </c>
      <c r="AW424" s="1656">
        <f t="shared" si="373"/>
        <v>0</v>
      </c>
      <c r="AX424" s="1656">
        <f t="shared" si="373"/>
        <v>0</v>
      </c>
      <c r="AY424" s="1656">
        <f t="shared" si="373"/>
        <v>29423.928</v>
      </c>
      <c r="AZ424" s="1656">
        <f t="shared" si="373"/>
        <v>29423.928</v>
      </c>
      <c r="BA424" s="1656">
        <f t="shared" si="373"/>
        <v>0</v>
      </c>
      <c r="BB424" s="1656">
        <f t="shared" si="373"/>
        <v>0</v>
      </c>
      <c r="BC424" s="1656">
        <f t="shared" si="373"/>
        <v>0</v>
      </c>
      <c r="BD424" s="1656">
        <f t="shared" si="373"/>
        <v>0</v>
      </c>
      <c r="BE424" s="1656">
        <f t="shared" si="373"/>
        <v>0</v>
      </c>
      <c r="BF424" s="1656">
        <f t="shared" si="373"/>
        <v>0</v>
      </c>
      <c r="BG424" s="3668">
        <f t="shared" si="373"/>
        <v>26739</v>
      </c>
      <c r="BH424" s="3720">
        <f t="shared" si="373"/>
        <v>26739</v>
      </c>
      <c r="BI424" s="1655" t="e">
        <f t="shared" si="373"/>
        <v>#REF!</v>
      </c>
      <c r="BJ424" s="1658"/>
      <c r="BK424" s="1658"/>
      <c r="BL424" s="1658"/>
      <c r="BM424" s="1669"/>
      <c r="BN424" s="1669"/>
      <c r="BO424" s="1658"/>
      <c r="BP424" s="1659"/>
      <c r="BQ424" s="1370"/>
      <c r="BR424" s="1370"/>
      <c r="BS424" s="19"/>
      <c r="BT424" s="1370"/>
      <c r="BU424" s="1370"/>
      <c r="BV424" s="1370" t="s">
        <v>2498</v>
      </c>
      <c r="BW424" s="1370"/>
      <c r="BX424" s="1660"/>
      <c r="BY424" s="1682"/>
    </row>
    <row r="425" spans="1:81" s="43" customFormat="1" ht="29.25" customHeight="1">
      <c r="A425" s="3038" t="s">
        <v>89</v>
      </c>
      <c r="B425" s="3103" t="s">
        <v>64</v>
      </c>
      <c r="C425" s="1653"/>
      <c r="D425" s="1653"/>
      <c r="E425" s="1504"/>
      <c r="F425" s="1504"/>
      <c r="G425" s="1453">
        <f t="shared" ref="G425:V425" si="374">G426+G432+G437+G440+G447+G454+G459</f>
        <v>64380</v>
      </c>
      <c r="H425" s="1453">
        <f t="shared" si="374"/>
        <v>64380</v>
      </c>
      <c r="I425" s="1655">
        <f t="shared" si="374"/>
        <v>0</v>
      </c>
      <c r="J425" s="1655">
        <f t="shared" si="374"/>
        <v>0</v>
      </c>
      <c r="K425" s="1655">
        <f t="shared" si="374"/>
        <v>71151</v>
      </c>
      <c r="L425" s="1655">
        <f t="shared" si="374"/>
        <v>63101</v>
      </c>
      <c r="M425" s="1655">
        <f t="shared" si="374"/>
        <v>21886.635999999999</v>
      </c>
      <c r="N425" s="1655">
        <f t="shared" si="374"/>
        <v>13016.231</v>
      </c>
      <c r="O425" s="1655">
        <f t="shared" si="374"/>
        <v>218.4849999999999</v>
      </c>
      <c r="P425" s="1655">
        <f t="shared" si="374"/>
        <v>218.4849999999999</v>
      </c>
      <c r="Q425" s="1655">
        <f t="shared" si="374"/>
        <v>0</v>
      </c>
      <c r="R425" s="1655">
        <f t="shared" si="374"/>
        <v>0</v>
      </c>
      <c r="S425" s="1655">
        <f t="shared" si="374"/>
        <v>17741.486000000001</v>
      </c>
      <c r="T425" s="1655">
        <f t="shared" si="374"/>
        <v>17741.486000000001</v>
      </c>
      <c r="U425" s="1655">
        <f t="shared" si="374"/>
        <v>0</v>
      </c>
      <c r="V425" s="1655">
        <f t="shared" si="374"/>
        <v>0</v>
      </c>
      <c r="W425" s="1655"/>
      <c r="X425" s="1655"/>
      <c r="Y425" s="1655">
        <f t="shared" si="346"/>
        <v>17741.486000000001</v>
      </c>
      <c r="Z425" s="1655">
        <f t="shared" ref="Z425:BH425" si="375">Z426+Z432+Z437+Z440+Z447+Z454+Z459</f>
        <v>817.19600000000003</v>
      </c>
      <c r="AA425" s="1655">
        <f t="shared" si="375"/>
        <v>817.19600000000003</v>
      </c>
      <c r="AB425" s="1655">
        <f t="shared" si="375"/>
        <v>0</v>
      </c>
      <c r="AC425" s="1655">
        <f t="shared" si="375"/>
        <v>0</v>
      </c>
      <c r="AD425" s="1655">
        <f t="shared" si="375"/>
        <v>12432.388999999999</v>
      </c>
      <c r="AE425" s="1655">
        <f t="shared" si="375"/>
        <v>12432.388999999999</v>
      </c>
      <c r="AF425" s="1655">
        <f t="shared" si="375"/>
        <v>0</v>
      </c>
      <c r="AG425" s="1655">
        <f t="shared" si="375"/>
        <v>0</v>
      </c>
      <c r="AH425" s="1655">
        <f t="shared" si="375"/>
        <v>218.4849999999999</v>
      </c>
      <c r="AI425" s="1655">
        <f t="shared" si="375"/>
        <v>218.4849999999999</v>
      </c>
      <c r="AJ425" s="1655">
        <f t="shared" si="375"/>
        <v>0</v>
      </c>
      <c r="AK425" s="1655">
        <f t="shared" si="375"/>
        <v>0</v>
      </c>
      <c r="AL425" s="1655">
        <f t="shared" si="375"/>
        <v>17741.486000000001</v>
      </c>
      <c r="AM425" s="1655">
        <f t="shared" si="375"/>
        <v>17741.486000000001</v>
      </c>
      <c r="AN425" s="1655">
        <f t="shared" si="375"/>
        <v>0</v>
      </c>
      <c r="AO425" s="1655">
        <f t="shared" si="375"/>
        <v>0</v>
      </c>
      <c r="AP425" s="1453">
        <f t="shared" si="375"/>
        <v>28508.108</v>
      </c>
      <c r="AQ425" s="1453">
        <f t="shared" si="375"/>
        <v>28508.108</v>
      </c>
      <c r="AR425" s="1656">
        <f t="shared" si="375"/>
        <v>0</v>
      </c>
      <c r="AS425" s="1656">
        <f t="shared" si="375"/>
        <v>0</v>
      </c>
      <c r="AT425" s="1656">
        <f t="shared" si="375"/>
        <v>35871.892</v>
      </c>
      <c r="AU425" s="1656">
        <f t="shared" si="375"/>
        <v>35871.892</v>
      </c>
      <c r="AV425" s="1656">
        <f t="shared" si="375"/>
        <v>0</v>
      </c>
      <c r="AW425" s="1656">
        <f t="shared" si="375"/>
        <v>0</v>
      </c>
      <c r="AX425" s="1656">
        <f t="shared" si="375"/>
        <v>0</v>
      </c>
      <c r="AY425" s="1656">
        <f t="shared" si="375"/>
        <v>29423.928</v>
      </c>
      <c r="AZ425" s="1656">
        <f t="shared" si="375"/>
        <v>29423.928</v>
      </c>
      <c r="BA425" s="1656">
        <f t="shared" si="375"/>
        <v>0</v>
      </c>
      <c r="BB425" s="1656">
        <f t="shared" si="375"/>
        <v>0</v>
      </c>
      <c r="BC425" s="1656">
        <f t="shared" si="375"/>
        <v>0</v>
      </c>
      <c r="BD425" s="1656">
        <f t="shared" si="375"/>
        <v>0</v>
      </c>
      <c r="BE425" s="1656">
        <f t="shared" si="375"/>
        <v>0</v>
      </c>
      <c r="BF425" s="1656">
        <f t="shared" si="375"/>
        <v>0</v>
      </c>
      <c r="BG425" s="3668">
        <f t="shared" si="375"/>
        <v>26739</v>
      </c>
      <c r="BH425" s="1655">
        <f t="shared" si="375"/>
        <v>26739</v>
      </c>
      <c r="BI425" s="1655" t="e">
        <f>#REF!+#REF!</f>
        <v>#REF!</v>
      </c>
      <c r="BJ425" s="1658"/>
      <c r="BK425" s="1658"/>
      <c r="BL425" s="1658"/>
      <c r="BM425" s="1669"/>
      <c r="BN425" s="1669"/>
      <c r="BO425" s="1658"/>
      <c r="BP425" s="1659"/>
      <c r="BQ425" s="1370"/>
      <c r="BR425" s="1370"/>
      <c r="BS425" s="19"/>
      <c r="BT425" s="1370"/>
      <c r="BU425" s="1370"/>
      <c r="BV425" s="1370" t="s">
        <v>2498</v>
      </c>
      <c r="BW425" s="1370"/>
      <c r="BX425" s="1660"/>
      <c r="BY425" s="1682"/>
    </row>
    <row r="426" spans="1:81" s="42" customFormat="1" ht="31.5" customHeight="1">
      <c r="A426" s="2195" t="s">
        <v>46</v>
      </c>
      <c r="B426" s="2133" t="s">
        <v>49</v>
      </c>
      <c r="C426" s="3078"/>
      <c r="D426" s="3078"/>
      <c r="E426" s="1400"/>
      <c r="F426" s="1400"/>
      <c r="G426" s="1384">
        <f>G427+G429+G431</f>
        <v>5720</v>
      </c>
      <c r="H426" s="1384">
        <f t="shared" ref="H426:BG426" si="376">H427+H429+H431</f>
        <v>5720</v>
      </c>
      <c r="I426" s="1662">
        <f t="shared" si="376"/>
        <v>0</v>
      </c>
      <c r="J426" s="1662">
        <f t="shared" si="376"/>
        <v>0</v>
      </c>
      <c r="K426" s="1662">
        <f t="shared" si="376"/>
        <v>5720</v>
      </c>
      <c r="L426" s="1662">
        <f t="shared" si="376"/>
        <v>5720</v>
      </c>
      <c r="M426" s="1662">
        <f t="shared" si="376"/>
        <v>1433</v>
      </c>
      <c r="N426" s="1662">
        <f t="shared" si="376"/>
        <v>14</v>
      </c>
      <c r="O426" s="1662">
        <f t="shared" si="376"/>
        <v>0</v>
      </c>
      <c r="P426" s="1662">
        <f t="shared" si="376"/>
        <v>0</v>
      </c>
      <c r="Q426" s="1662">
        <f t="shared" si="376"/>
        <v>0</v>
      </c>
      <c r="R426" s="1662">
        <f t="shared" si="376"/>
        <v>0</v>
      </c>
      <c r="S426" s="1662">
        <f t="shared" si="376"/>
        <v>1902</v>
      </c>
      <c r="T426" s="1662">
        <f t="shared" si="376"/>
        <v>1902</v>
      </c>
      <c r="U426" s="1662">
        <f t="shared" si="376"/>
        <v>0</v>
      </c>
      <c r="V426" s="1662">
        <f t="shared" si="376"/>
        <v>0</v>
      </c>
      <c r="W426" s="1662"/>
      <c r="X426" s="1662"/>
      <c r="Y426" s="1662">
        <f t="shared" si="346"/>
        <v>1902</v>
      </c>
      <c r="Z426" s="1662">
        <f t="shared" si="376"/>
        <v>598.71100000000001</v>
      </c>
      <c r="AA426" s="1662">
        <f t="shared" si="376"/>
        <v>598.71100000000001</v>
      </c>
      <c r="AB426" s="1662">
        <f t="shared" si="376"/>
        <v>0</v>
      </c>
      <c r="AC426" s="1662">
        <f t="shared" si="376"/>
        <v>0</v>
      </c>
      <c r="AD426" s="1662">
        <f t="shared" si="376"/>
        <v>858.38800000000003</v>
      </c>
      <c r="AE426" s="1662">
        <f t="shared" si="376"/>
        <v>858.38800000000003</v>
      </c>
      <c r="AF426" s="1662">
        <f t="shared" si="376"/>
        <v>0</v>
      </c>
      <c r="AG426" s="1662">
        <f t="shared" si="376"/>
        <v>0</v>
      </c>
      <c r="AH426" s="1662">
        <f t="shared" si="376"/>
        <v>0</v>
      </c>
      <c r="AI426" s="1662">
        <f t="shared" si="376"/>
        <v>0</v>
      </c>
      <c r="AJ426" s="1662">
        <f t="shared" si="376"/>
        <v>0</v>
      </c>
      <c r="AK426" s="1662">
        <f t="shared" si="376"/>
        <v>0</v>
      </c>
      <c r="AL426" s="1662">
        <f t="shared" si="376"/>
        <v>1902</v>
      </c>
      <c r="AM426" s="1662">
        <f t="shared" si="376"/>
        <v>1902</v>
      </c>
      <c r="AN426" s="1662">
        <f t="shared" si="376"/>
        <v>0</v>
      </c>
      <c r="AO426" s="1662">
        <f t="shared" si="376"/>
        <v>0</v>
      </c>
      <c r="AP426" s="1384">
        <f t="shared" si="376"/>
        <v>3321</v>
      </c>
      <c r="AQ426" s="1384">
        <f t="shared" si="376"/>
        <v>3321</v>
      </c>
      <c r="AR426" s="1695">
        <f t="shared" si="376"/>
        <v>0</v>
      </c>
      <c r="AS426" s="1695">
        <f t="shared" si="376"/>
        <v>0</v>
      </c>
      <c r="AT426" s="1695">
        <f t="shared" si="376"/>
        <v>2399</v>
      </c>
      <c r="AU426" s="1695">
        <f t="shared" si="376"/>
        <v>2399</v>
      </c>
      <c r="AV426" s="1695">
        <f t="shared" si="376"/>
        <v>0</v>
      </c>
      <c r="AW426" s="1695">
        <f t="shared" si="376"/>
        <v>0</v>
      </c>
      <c r="AX426" s="1695">
        <f t="shared" si="376"/>
        <v>0</v>
      </c>
      <c r="AY426" s="1695">
        <f t="shared" si="376"/>
        <v>2399</v>
      </c>
      <c r="AZ426" s="1695">
        <f t="shared" si="376"/>
        <v>2399</v>
      </c>
      <c r="BA426" s="1695">
        <f t="shared" si="376"/>
        <v>0</v>
      </c>
      <c r="BB426" s="1695">
        <f t="shared" si="376"/>
        <v>0</v>
      </c>
      <c r="BC426" s="1695">
        <f t="shared" si="376"/>
        <v>0</v>
      </c>
      <c r="BD426" s="1695">
        <f t="shared" si="376"/>
        <v>0</v>
      </c>
      <c r="BE426" s="1695">
        <f t="shared" si="376"/>
        <v>0</v>
      </c>
      <c r="BF426" s="1695">
        <f t="shared" si="376"/>
        <v>0</v>
      </c>
      <c r="BG426" s="3681">
        <f t="shared" si="376"/>
        <v>2469</v>
      </c>
      <c r="BH426" s="1662">
        <f>'PL 3 PB DATP'!H78</f>
        <v>2469</v>
      </c>
      <c r="BI426" s="1662">
        <f>SUM(BI428:BI976)</f>
        <v>168484392.20287994</v>
      </c>
      <c r="BJ426" s="1658"/>
      <c r="BK426" s="1658"/>
      <c r="BL426" s="1658"/>
      <c r="BM426" s="1669"/>
      <c r="BN426" s="1669"/>
      <c r="BO426" s="1658"/>
      <c r="BP426" s="3097"/>
      <c r="BQ426" s="2940"/>
      <c r="BR426" s="2940"/>
      <c r="BS426" s="3359"/>
      <c r="BT426" s="2940"/>
      <c r="BU426" s="2940"/>
      <c r="BV426" s="1370" t="s">
        <v>2498</v>
      </c>
      <c r="BW426" s="2940"/>
      <c r="BX426" s="1660">
        <f>BH426-BG427</f>
        <v>1573</v>
      </c>
      <c r="BY426" s="1681"/>
    </row>
    <row r="427" spans="1:81" s="43" customFormat="1" ht="41.25" customHeight="1">
      <c r="A427" s="2195" t="s">
        <v>73</v>
      </c>
      <c r="B427" s="2133" t="s">
        <v>2422</v>
      </c>
      <c r="C427" s="1653"/>
      <c r="D427" s="1653"/>
      <c r="E427" s="1504"/>
      <c r="F427" s="1504"/>
      <c r="G427" s="1453">
        <f>G428</f>
        <v>3017</v>
      </c>
      <c r="H427" s="1453">
        <f t="shared" ref="H427:BG427" si="377">H428</f>
        <v>3017</v>
      </c>
      <c r="I427" s="1655">
        <f t="shared" si="377"/>
        <v>0</v>
      </c>
      <c r="J427" s="1655">
        <f t="shared" si="377"/>
        <v>0</v>
      </c>
      <c r="K427" s="1655">
        <f t="shared" si="377"/>
        <v>3017</v>
      </c>
      <c r="L427" s="1655">
        <f t="shared" si="377"/>
        <v>3017</v>
      </c>
      <c r="M427" s="1655">
        <f t="shared" si="377"/>
        <v>1433</v>
      </c>
      <c r="N427" s="1655">
        <f t="shared" si="377"/>
        <v>14</v>
      </c>
      <c r="O427" s="1655">
        <f t="shared" si="377"/>
        <v>0</v>
      </c>
      <c r="P427" s="1655">
        <f t="shared" si="377"/>
        <v>0</v>
      </c>
      <c r="Q427" s="1655">
        <f t="shared" si="377"/>
        <v>0</v>
      </c>
      <c r="R427" s="1655">
        <f t="shared" si="377"/>
        <v>0</v>
      </c>
      <c r="S427" s="1655">
        <f t="shared" si="377"/>
        <v>702</v>
      </c>
      <c r="T427" s="1655">
        <f t="shared" si="377"/>
        <v>702</v>
      </c>
      <c r="U427" s="1655">
        <f t="shared" si="377"/>
        <v>0</v>
      </c>
      <c r="V427" s="1655">
        <f t="shared" si="377"/>
        <v>0</v>
      </c>
      <c r="W427" s="1655"/>
      <c r="X427" s="1655"/>
      <c r="Y427" s="1655">
        <f t="shared" si="346"/>
        <v>702</v>
      </c>
      <c r="Z427" s="1655">
        <f t="shared" si="377"/>
        <v>598.71100000000001</v>
      </c>
      <c r="AA427" s="1655">
        <f t="shared" si="377"/>
        <v>598.71100000000001</v>
      </c>
      <c r="AB427" s="1655">
        <f t="shared" si="377"/>
        <v>0</v>
      </c>
      <c r="AC427" s="1655">
        <f t="shared" si="377"/>
        <v>0</v>
      </c>
      <c r="AD427" s="1655">
        <f t="shared" si="377"/>
        <v>13.869</v>
      </c>
      <c r="AE427" s="1655">
        <f t="shared" si="377"/>
        <v>13.869</v>
      </c>
      <c r="AF427" s="1655">
        <f t="shared" si="377"/>
        <v>0</v>
      </c>
      <c r="AG427" s="1655">
        <f t="shared" si="377"/>
        <v>0</v>
      </c>
      <c r="AH427" s="1655">
        <f t="shared" si="377"/>
        <v>0</v>
      </c>
      <c r="AI427" s="1655">
        <f t="shared" si="377"/>
        <v>0</v>
      </c>
      <c r="AJ427" s="1655">
        <f t="shared" si="377"/>
        <v>0</v>
      </c>
      <c r="AK427" s="1655">
        <f t="shared" si="377"/>
        <v>0</v>
      </c>
      <c r="AL427" s="1655">
        <f t="shared" si="377"/>
        <v>702</v>
      </c>
      <c r="AM427" s="1655">
        <f t="shared" si="377"/>
        <v>702</v>
      </c>
      <c r="AN427" s="1655">
        <f t="shared" si="377"/>
        <v>0</v>
      </c>
      <c r="AO427" s="1655">
        <f t="shared" si="377"/>
        <v>0</v>
      </c>
      <c r="AP427" s="1453">
        <f t="shared" si="377"/>
        <v>2121</v>
      </c>
      <c r="AQ427" s="1453">
        <f t="shared" si="377"/>
        <v>2121</v>
      </c>
      <c r="AR427" s="1656">
        <f t="shared" si="377"/>
        <v>0</v>
      </c>
      <c r="AS427" s="1656">
        <f t="shared" si="377"/>
        <v>0</v>
      </c>
      <c r="AT427" s="1656">
        <f t="shared" si="377"/>
        <v>896</v>
      </c>
      <c r="AU427" s="1656">
        <f t="shared" si="377"/>
        <v>896</v>
      </c>
      <c r="AV427" s="1656">
        <f t="shared" si="377"/>
        <v>0</v>
      </c>
      <c r="AW427" s="1656">
        <f t="shared" si="377"/>
        <v>0</v>
      </c>
      <c r="AX427" s="1656">
        <f t="shared" si="377"/>
        <v>0</v>
      </c>
      <c r="AY427" s="1656">
        <f t="shared" si="377"/>
        <v>896</v>
      </c>
      <c r="AZ427" s="1656">
        <f t="shared" si="377"/>
        <v>896</v>
      </c>
      <c r="BA427" s="1656">
        <f t="shared" si="377"/>
        <v>0</v>
      </c>
      <c r="BB427" s="1656">
        <f t="shared" si="377"/>
        <v>0</v>
      </c>
      <c r="BC427" s="1656">
        <f t="shared" si="377"/>
        <v>0</v>
      </c>
      <c r="BD427" s="1656">
        <f t="shared" si="377"/>
        <v>0</v>
      </c>
      <c r="BE427" s="1656">
        <f t="shared" si="377"/>
        <v>0</v>
      </c>
      <c r="BF427" s="1656">
        <f t="shared" si="377"/>
        <v>0</v>
      </c>
      <c r="BG427" s="3668">
        <f t="shared" si="377"/>
        <v>896</v>
      </c>
      <c r="BH427" s="1655"/>
      <c r="BI427" s="1655"/>
      <c r="BJ427" s="1691"/>
      <c r="BK427" s="1691"/>
      <c r="BL427" s="1691"/>
      <c r="BM427" s="1692">
        <f t="shared" si="359"/>
        <v>100</v>
      </c>
      <c r="BN427" s="1692">
        <f t="shared" si="360"/>
        <v>100</v>
      </c>
      <c r="BO427" s="1691"/>
      <c r="BP427" s="1693"/>
      <c r="BQ427" s="1369"/>
      <c r="BR427" s="1369"/>
      <c r="BS427" s="1617"/>
      <c r="BT427" s="1369"/>
      <c r="BU427" s="1369"/>
      <c r="BV427" s="1369" t="s">
        <v>2498</v>
      </c>
      <c r="BW427" s="1369"/>
      <c r="BX427" s="1660"/>
      <c r="BY427" s="1682"/>
    </row>
    <row r="428" spans="1:81" s="2355" customFormat="1">
      <c r="A428" s="2972">
        <v>1</v>
      </c>
      <c r="B428" s="2959" t="s">
        <v>2299</v>
      </c>
      <c r="C428" s="1676" t="s">
        <v>2076</v>
      </c>
      <c r="D428" s="3128"/>
      <c r="E428" s="3507" t="s">
        <v>305</v>
      </c>
      <c r="F428" s="3521" t="s">
        <v>2300</v>
      </c>
      <c r="G428" s="1403">
        <f>+H428+I428+J428</f>
        <v>3017</v>
      </c>
      <c r="H428" s="3525">
        <v>3017</v>
      </c>
      <c r="I428" s="3129"/>
      <c r="J428" s="3129"/>
      <c r="K428" s="1667">
        <f t="shared" ref="K428:K430" si="378">+L428</f>
        <v>3017</v>
      </c>
      <c r="L428" s="1875">
        <v>3017</v>
      </c>
      <c r="M428" s="1875">
        <v>1433</v>
      </c>
      <c r="N428" s="1875">
        <v>14</v>
      </c>
      <c r="O428" s="1875">
        <f>+P428+Q428+R428</f>
        <v>0</v>
      </c>
      <c r="P428" s="1875"/>
      <c r="Q428" s="1875"/>
      <c r="R428" s="1875"/>
      <c r="S428" s="1875">
        <f t="shared" ref="S428:S465" si="379">SUM(T428:V428)</f>
        <v>702</v>
      </c>
      <c r="T428" s="1875">
        <v>702</v>
      </c>
      <c r="U428" s="1875"/>
      <c r="V428" s="1875"/>
      <c r="W428" s="1875"/>
      <c r="X428" s="1875"/>
      <c r="Y428" s="1875">
        <f t="shared" si="346"/>
        <v>702</v>
      </c>
      <c r="Z428" s="1875">
        <f t="shared" ref="Z428:Z465" si="380">SUM(AA428:AC428)</f>
        <v>598.71100000000001</v>
      </c>
      <c r="AA428" s="1875">
        <v>598.71100000000001</v>
      </c>
      <c r="AB428" s="1875"/>
      <c r="AC428" s="1875"/>
      <c r="AD428" s="1875">
        <f t="shared" ref="AD428:AD465" si="381">SUM(AE428:AG428)</f>
        <v>13.869</v>
      </c>
      <c r="AE428" s="3032">
        <v>13.869</v>
      </c>
      <c r="AF428" s="1875"/>
      <c r="AG428" s="1875"/>
      <c r="AH428" s="1875">
        <f t="shared" ref="AH428:AH465" si="382">SUM(AI428:AK428)</f>
        <v>0</v>
      </c>
      <c r="AI428" s="1875"/>
      <c r="AJ428" s="1875"/>
      <c r="AK428" s="1875"/>
      <c r="AL428" s="1875">
        <f t="shared" ref="AL428:AL465" si="383">SUM(AM428:AO428)</f>
        <v>702</v>
      </c>
      <c r="AM428" s="1875">
        <v>702</v>
      </c>
      <c r="AN428" s="1875"/>
      <c r="AO428" s="1875"/>
      <c r="AP428" s="3525">
        <f t="shared" ref="AP428:AP465" si="384">SUM(AQ428:AS428)</f>
        <v>2121</v>
      </c>
      <c r="AQ428" s="3525">
        <f>702+1419</f>
        <v>2121</v>
      </c>
      <c r="AR428" s="3315"/>
      <c r="AS428" s="3315"/>
      <c r="AT428" s="3315">
        <f t="shared" ref="AT428:AT465" si="385">SUM(AU428:AW428)</f>
        <v>896</v>
      </c>
      <c r="AU428" s="3315">
        <f>+L428-AQ428</f>
        <v>896</v>
      </c>
      <c r="AV428" s="3315"/>
      <c r="AW428" s="3315"/>
      <c r="AX428" s="3315"/>
      <c r="AY428" s="1666">
        <f t="shared" ref="AY428:AY465" si="386">SUM(AZ428:BB428)</f>
        <v>896</v>
      </c>
      <c r="AZ428" s="3315">
        <f>+AU428</f>
        <v>896</v>
      </c>
      <c r="BA428" s="3315"/>
      <c r="BB428" s="3315"/>
      <c r="BC428" s="3315"/>
      <c r="BD428" s="3315"/>
      <c r="BE428" s="3315"/>
      <c r="BF428" s="3315"/>
      <c r="BG428" s="3669">
        <v>896</v>
      </c>
      <c r="BH428" s="1667"/>
      <c r="BI428" s="1875">
        <f t="shared" si="349"/>
        <v>1419</v>
      </c>
      <c r="BJ428" s="3160">
        <v>2022</v>
      </c>
      <c r="BK428" s="3160" t="s">
        <v>2324</v>
      </c>
      <c r="BL428" s="3160" t="s">
        <v>2327</v>
      </c>
      <c r="BM428" s="3153">
        <f t="shared" si="359"/>
        <v>100</v>
      </c>
      <c r="BN428" s="3153">
        <f t="shared" si="360"/>
        <v>100</v>
      </c>
      <c r="BO428" s="3160" t="s">
        <v>40</v>
      </c>
      <c r="BP428" s="3130"/>
      <c r="BQ428" s="3016"/>
      <c r="BR428" s="3016"/>
      <c r="BS428" s="3369"/>
      <c r="BT428" s="3016"/>
      <c r="BU428" s="3016"/>
      <c r="BV428" s="1370" t="s">
        <v>2498</v>
      </c>
      <c r="BW428" s="3016"/>
      <c r="BX428" s="1619"/>
      <c r="BY428" s="50"/>
      <c r="BZ428" s="224"/>
      <c r="CA428" s="224"/>
      <c r="CB428" s="224"/>
      <c r="CC428" s="224"/>
    </row>
    <row r="429" spans="1:81" s="223" customFormat="1" ht="30.75" customHeight="1">
      <c r="A429" s="2223" t="s">
        <v>74</v>
      </c>
      <c r="B429" s="3035" t="s">
        <v>2420</v>
      </c>
      <c r="C429" s="1699"/>
      <c r="D429" s="3131"/>
      <c r="E429" s="3506"/>
      <c r="F429" s="3523"/>
      <c r="G429" s="1453">
        <f>G430</f>
        <v>2703</v>
      </c>
      <c r="H429" s="1453">
        <f t="shared" ref="H429:BG429" si="387">H430</f>
        <v>2703</v>
      </c>
      <c r="I429" s="1655">
        <f t="shared" si="387"/>
        <v>0</v>
      </c>
      <c r="J429" s="1655">
        <f t="shared" si="387"/>
        <v>0</v>
      </c>
      <c r="K429" s="1655">
        <f t="shared" si="387"/>
        <v>2703</v>
      </c>
      <c r="L429" s="1655">
        <f t="shared" si="387"/>
        <v>2703</v>
      </c>
      <c r="M429" s="1655">
        <f t="shared" si="387"/>
        <v>0</v>
      </c>
      <c r="N429" s="1655">
        <f t="shared" si="387"/>
        <v>0</v>
      </c>
      <c r="O429" s="1655">
        <f t="shared" si="387"/>
        <v>0</v>
      </c>
      <c r="P429" s="1655">
        <f t="shared" si="387"/>
        <v>0</v>
      </c>
      <c r="Q429" s="1655">
        <f t="shared" si="387"/>
        <v>0</v>
      </c>
      <c r="R429" s="1655">
        <f t="shared" si="387"/>
        <v>0</v>
      </c>
      <c r="S429" s="1655">
        <f t="shared" si="387"/>
        <v>1200</v>
      </c>
      <c r="T429" s="1655">
        <f t="shared" si="387"/>
        <v>1200</v>
      </c>
      <c r="U429" s="1655">
        <f t="shared" si="387"/>
        <v>0</v>
      </c>
      <c r="V429" s="1655">
        <f t="shared" si="387"/>
        <v>0</v>
      </c>
      <c r="W429" s="1655"/>
      <c r="X429" s="1655"/>
      <c r="Y429" s="1655">
        <f t="shared" si="346"/>
        <v>1200</v>
      </c>
      <c r="Z429" s="1655">
        <f t="shared" si="387"/>
        <v>0</v>
      </c>
      <c r="AA429" s="1655">
        <f t="shared" si="387"/>
        <v>0</v>
      </c>
      <c r="AB429" s="1655">
        <f t="shared" si="387"/>
        <v>0</v>
      </c>
      <c r="AC429" s="1655">
        <f t="shared" si="387"/>
        <v>0</v>
      </c>
      <c r="AD429" s="1655">
        <f t="shared" si="387"/>
        <v>844.51900000000001</v>
      </c>
      <c r="AE429" s="1655">
        <f t="shared" si="387"/>
        <v>844.51900000000001</v>
      </c>
      <c r="AF429" s="1655">
        <f t="shared" si="387"/>
        <v>0</v>
      </c>
      <c r="AG429" s="1655">
        <f t="shared" si="387"/>
        <v>0</v>
      </c>
      <c r="AH429" s="1655">
        <f t="shared" si="387"/>
        <v>0</v>
      </c>
      <c r="AI429" s="1655">
        <f t="shared" si="387"/>
        <v>0</v>
      </c>
      <c r="AJ429" s="1655">
        <f t="shared" si="387"/>
        <v>0</v>
      </c>
      <c r="AK429" s="1655">
        <f t="shared" si="387"/>
        <v>0</v>
      </c>
      <c r="AL429" s="1655">
        <f t="shared" si="387"/>
        <v>1200</v>
      </c>
      <c r="AM429" s="1655">
        <f t="shared" si="387"/>
        <v>1200</v>
      </c>
      <c r="AN429" s="1655">
        <f t="shared" si="387"/>
        <v>0</v>
      </c>
      <c r="AO429" s="1655">
        <f t="shared" si="387"/>
        <v>0</v>
      </c>
      <c r="AP429" s="1453">
        <f t="shared" si="387"/>
        <v>1200</v>
      </c>
      <c r="AQ429" s="1453">
        <f t="shared" si="387"/>
        <v>1200</v>
      </c>
      <c r="AR429" s="1656">
        <f t="shared" si="387"/>
        <v>0</v>
      </c>
      <c r="AS429" s="1656">
        <f t="shared" si="387"/>
        <v>0</v>
      </c>
      <c r="AT429" s="1656">
        <f t="shared" si="387"/>
        <v>1503</v>
      </c>
      <c r="AU429" s="1656">
        <f t="shared" si="387"/>
        <v>1503</v>
      </c>
      <c r="AV429" s="1656">
        <f t="shared" si="387"/>
        <v>0</v>
      </c>
      <c r="AW429" s="1656">
        <f t="shared" si="387"/>
        <v>0</v>
      </c>
      <c r="AX429" s="1656">
        <f t="shared" si="387"/>
        <v>0</v>
      </c>
      <c r="AY429" s="1656">
        <f t="shared" si="387"/>
        <v>1503</v>
      </c>
      <c r="AZ429" s="1656">
        <f t="shared" si="387"/>
        <v>1503</v>
      </c>
      <c r="BA429" s="1656">
        <f t="shared" si="387"/>
        <v>0</v>
      </c>
      <c r="BB429" s="1656">
        <f t="shared" si="387"/>
        <v>0</v>
      </c>
      <c r="BC429" s="1656">
        <f t="shared" si="387"/>
        <v>0</v>
      </c>
      <c r="BD429" s="1656">
        <f t="shared" si="387"/>
        <v>0</v>
      </c>
      <c r="BE429" s="1656">
        <f t="shared" si="387"/>
        <v>0</v>
      </c>
      <c r="BF429" s="1656">
        <f t="shared" si="387"/>
        <v>0</v>
      </c>
      <c r="BG429" s="3668">
        <f t="shared" si="387"/>
        <v>1368</v>
      </c>
      <c r="BH429" s="1655"/>
      <c r="BI429" s="3132"/>
      <c r="BJ429" s="2142"/>
      <c r="BK429" s="2142"/>
      <c r="BL429" s="2142"/>
      <c r="BM429" s="1891">
        <f t="shared" si="359"/>
        <v>95.00554938956715</v>
      </c>
      <c r="BN429" s="1891">
        <f t="shared" si="360"/>
        <v>91.017964071856284</v>
      </c>
      <c r="BO429" s="2142"/>
      <c r="BP429" s="2283"/>
      <c r="BQ429" s="2942"/>
      <c r="BR429" s="2942"/>
      <c r="BS429" s="3370"/>
      <c r="BT429" s="2942"/>
      <c r="BU429" s="2942"/>
      <c r="BV429" s="1370" t="s">
        <v>2498</v>
      </c>
      <c r="BW429" s="2942"/>
      <c r="BX429" s="2144"/>
      <c r="BY429" s="53"/>
    </row>
    <row r="430" spans="1:81" s="2363" customFormat="1" ht="29.25" customHeight="1">
      <c r="A430" s="2194">
        <v>1</v>
      </c>
      <c r="B430" s="2959" t="s">
        <v>2301</v>
      </c>
      <c r="C430" s="1676" t="s">
        <v>2081</v>
      </c>
      <c r="D430" s="1674"/>
      <c r="E430" s="3507" t="s">
        <v>237</v>
      </c>
      <c r="F430" s="1511" t="s">
        <v>2302</v>
      </c>
      <c r="G430" s="1403">
        <f>+H430+I430+J430</f>
        <v>2703</v>
      </c>
      <c r="H430" s="1403">
        <v>2703</v>
      </c>
      <c r="I430" s="1667"/>
      <c r="J430" s="1667"/>
      <c r="K430" s="1667">
        <f t="shared" si="378"/>
        <v>2703</v>
      </c>
      <c r="L430" s="1667">
        <v>2703</v>
      </c>
      <c r="M430" s="1667"/>
      <c r="N430" s="1667"/>
      <c r="O430" s="1667"/>
      <c r="P430" s="1667"/>
      <c r="Q430" s="1667"/>
      <c r="R430" s="1667"/>
      <c r="S430" s="1667">
        <f t="shared" si="379"/>
        <v>1200</v>
      </c>
      <c r="T430" s="1667">
        <v>1200</v>
      </c>
      <c r="U430" s="1667"/>
      <c r="V430" s="1667"/>
      <c r="W430" s="1667"/>
      <c r="X430" s="1667"/>
      <c r="Y430" s="1667">
        <f t="shared" si="346"/>
        <v>1200</v>
      </c>
      <c r="Z430" s="1667">
        <f t="shared" si="380"/>
        <v>0</v>
      </c>
      <c r="AA430" s="1667"/>
      <c r="AB430" s="1667"/>
      <c r="AC430" s="1667"/>
      <c r="AD430" s="1875">
        <f t="shared" si="381"/>
        <v>844.51900000000001</v>
      </c>
      <c r="AE430" s="3082">
        <v>844.51900000000001</v>
      </c>
      <c r="AF430" s="1667"/>
      <c r="AG430" s="1667"/>
      <c r="AH430" s="1875">
        <f t="shared" si="382"/>
        <v>0</v>
      </c>
      <c r="AI430" s="1667"/>
      <c r="AJ430" s="1667"/>
      <c r="AK430" s="1667"/>
      <c r="AL430" s="1875">
        <f t="shared" si="383"/>
        <v>1200</v>
      </c>
      <c r="AM430" s="1667">
        <v>1200</v>
      </c>
      <c r="AN430" s="1667"/>
      <c r="AO430" s="1667"/>
      <c r="AP430" s="3525">
        <f t="shared" si="384"/>
        <v>1200</v>
      </c>
      <c r="AQ430" s="1403">
        <v>1200</v>
      </c>
      <c r="AR430" s="1666"/>
      <c r="AS430" s="1666"/>
      <c r="AT430" s="3315">
        <f t="shared" si="385"/>
        <v>1503</v>
      </c>
      <c r="AU430" s="3315">
        <f>+L430-AQ430</f>
        <v>1503</v>
      </c>
      <c r="AV430" s="1666"/>
      <c r="AW430" s="1666"/>
      <c r="AX430" s="1666"/>
      <c r="AY430" s="1666">
        <f t="shared" si="386"/>
        <v>1503</v>
      </c>
      <c r="AZ430" s="3315">
        <f>+AU430</f>
        <v>1503</v>
      </c>
      <c r="BA430" s="1666"/>
      <c r="BB430" s="1666"/>
      <c r="BC430" s="1666"/>
      <c r="BD430" s="1666"/>
      <c r="BE430" s="1666"/>
      <c r="BF430" s="1666"/>
      <c r="BG430" s="3397">
        <f>1503-135</f>
        <v>1368</v>
      </c>
      <c r="BH430" s="1667"/>
      <c r="BI430" s="1667">
        <f t="shared" si="349"/>
        <v>0</v>
      </c>
      <c r="BJ430" s="1658">
        <v>2023</v>
      </c>
      <c r="BK430" s="1658" t="s">
        <v>2322</v>
      </c>
      <c r="BL430" s="1658" t="s">
        <v>2327</v>
      </c>
      <c r="BM430" s="1669">
        <f t="shared" si="359"/>
        <v>95.00554938956715</v>
      </c>
      <c r="BN430" s="1669">
        <f t="shared" si="360"/>
        <v>91.017964071856284</v>
      </c>
      <c r="BO430" s="1658" t="s">
        <v>40</v>
      </c>
      <c r="BP430" s="2957"/>
      <c r="BQ430" s="2958">
        <f>H430*0.95</f>
        <v>2567.85</v>
      </c>
      <c r="BR430" s="2958"/>
      <c r="BS430" s="19"/>
      <c r="BT430" s="2958"/>
      <c r="BU430" s="2958"/>
      <c r="BV430" s="1370" t="s">
        <v>2498</v>
      </c>
      <c r="BW430" s="2958"/>
      <c r="BX430" s="2954">
        <f>H430*0.9</f>
        <v>2432.7000000000003</v>
      </c>
      <c r="BY430" s="50">
        <f>BX430-AQ430</f>
        <v>1232.7000000000003</v>
      </c>
      <c r="BZ430" s="501"/>
      <c r="CA430" s="501"/>
      <c r="CB430" s="501"/>
      <c r="CC430" s="501"/>
    </row>
    <row r="431" spans="1:81" s="2368" customFormat="1" ht="28.5" customHeight="1">
      <c r="A431" s="2220" t="s">
        <v>712</v>
      </c>
      <c r="B431" s="3088" t="s">
        <v>2468</v>
      </c>
      <c r="C431" s="1944"/>
      <c r="D431" s="71"/>
      <c r="E431" s="3506"/>
      <c r="F431" s="1548"/>
      <c r="G431" s="1453"/>
      <c r="H431" s="1453"/>
      <c r="I431" s="1655"/>
      <c r="J431" s="1655"/>
      <c r="K431" s="1655"/>
      <c r="L431" s="1655"/>
      <c r="M431" s="1655"/>
      <c r="N431" s="1655"/>
      <c r="O431" s="1655"/>
      <c r="P431" s="1655"/>
      <c r="Q431" s="1655"/>
      <c r="R431" s="1655"/>
      <c r="S431" s="1655"/>
      <c r="T431" s="1655"/>
      <c r="U431" s="1655"/>
      <c r="V431" s="1655"/>
      <c r="W431" s="1655"/>
      <c r="X431" s="1655"/>
      <c r="Y431" s="1655">
        <f t="shared" si="346"/>
        <v>0</v>
      </c>
      <c r="Z431" s="1655"/>
      <c r="AA431" s="1655"/>
      <c r="AB431" s="1655"/>
      <c r="AC431" s="1655"/>
      <c r="AD431" s="1655"/>
      <c r="AE431" s="1655"/>
      <c r="AF431" s="1655"/>
      <c r="AG431" s="1655"/>
      <c r="AH431" s="1655"/>
      <c r="AI431" s="1655"/>
      <c r="AJ431" s="1655"/>
      <c r="AK431" s="1655"/>
      <c r="AL431" s="1655"/>
      <c r="AM431" s="1655"/>
      <c r="AN431" s="1655"/>
      <c r="AO431" s="1655"/>
      <c r="AP431" s="1453"/>
      <c r="AQ431" s="1453"/>
      <c r="AR431" s="1656"/>
      <c r="AS431" s="1656"/>
      <c r="AT431" s="1656"/>
      <c r="AU431" s="1656"/>
      <c r="AV431" s="1656"/>
      <c r="AW431" s="1656"/>
      <c r="AX431" s="1656"/>
      <c r="AY431" s="1656"/>
      <c r="AZ431" s="1656"/>
      <c r="BA431" s="1656"/>
      <c r="BB431" s="1656"/>
      <c r="BC431" s="1656"/>
      <c r="BD431" s="1656"/>
      <c r="BE431" s="1656"/>
      <c r="BF431" s="1656"/>
      <c r="BG431" s="3747">
        <f>70+135</f>
        <v>205</v>
      </c>
      <c r="BH431" s="1655"/>
      <c r="BI431" s="142"/>
      <c r="BJ431" s="959"/>
      <c r="BK431" s="959"/>
      <c r="BL431" s="959"/>
      <c r="BM431" s="3150"/>
      <c r="BN431" s="3150"/>
      <c r="BO431" s="959" t="s">
        <v>2327</v>
      </c>
      <c r="BP431" s="2960"/>
      <c r="BQ431" s="3006">
        <f>BQ430-AQ430</f>
        <v>1367.85</v>
      </c>
      <c r="BR431" s="3006"/>
      <c r="BS431" s="2053"/>
      <c r="BT431" s="3006"/>
      <c r="BU431" s="3006"/>
      <c r="BV431" s="1370" t="s">
        <v>2498</v>
      </c>
      <c r="BW431" s="3006"/>
      <c r="BX431" s="1915"/>
      <c r="BY431" s="28"/>
      <c r="BZ431" s="28"/>
      <c r="CA431" s="28"/>
      <c r="CB431" s="28"/>
      <c r="CC431" s="28"/>
    </row>
    <row r="432" spans="1:81" s="28" customFormat="1" ht="28.5" customHeight="1">
      <c r="A432" s="2195" t="s">
        <v>48</v>
      </c>
      <c r="B432" s="2133" t="s">
        <v>51</v>
      </c>
      <c r="C432" s="1653"/>
      <c r="D432" s="1653"/>
      <c r="E432" s="1504"/>
      <c r="F432" s="1504"/>
      <c r="G432" s="1453">
        <f>G433+G435</f>
        <v>2558</v>
      </c>
      <c r="H432" s="1453">
        <f t="shared" ref="H432:BG432" si="388">H433+H435</f>
        <v>2558</v>
      </c>
      <c r="I432" s="1655">
        <f t="shared" si="388"/>
        <v>0</v>
      </c>
      <c r="J432" s="1655">
        <f t="shared" si="388"/>
        <v>0</v>
      </c>
      <c r="K432" s="1655">
        <f t="shared" si="388"/>
        <v>1279</v>
      </c>
      <c r="L432" s="1655">
        <f t="shared" si="388"/>
        <v>1279</v>
      </c>
      <c r="M432" s="1655">
        <f t="shared" si="388"/>
        <v>0</v>
      </c>
      <c r="N432" s="1655">
        <f t="shared" si="388"/>
        <v>0</v>
      </c>
      <c r="O432" s="1655">
        <f t="shared" si="388"/>
        <v>0</v>
      </c>
      <c r="P432" s="1655">
        <f t="shared" si="388"/>
        <v>0</v>
      </c>
      <c r="Q432" s="1655">
        <f t="shared" si="388"/>
        <v>0</v>
      </c>
      <c r="R432" s="1655">
        <f t="shared" si="388"/>
        <v>0</v>
      </c>
      <c r="S432" s="1655">
        <f t="shared" si="388"/>
        <v>338</v>
      </c>
      <c r="T432" s="1655">
        <f t="shared" si="388"/>
        <v>338</v>
      </c>
      <c r="U432" s="1655">
        <f t="shared" si="388"/>
        <v>0</v>
      </c>
      <c r="V432" s="1655">
        <f t="shared" si="388"/>
        <v>0</v>
      </c>
      <c r="W432" s="1655"/>
      <c r="X432" s="1655"/>
      <c r="Y432" s="1655">
        <f t="shared" si="346"/>
        <v>338</v>
      </c>
      <c r="Z432" s="1655">
        <f t="shared" si="388"/>
        <v>0</v>
      </c>
      <c r="AA432" s="1655">
        <f t="shared" si="388"/>
        <v>0</v>
      </c>
      <c r="AB432" s="1655">
        <f t="shared" si="388"/>
        <v>0</v>
      </c>
      <c r="AC432" s="1655">
        <f t="shared" si="388"/>
        <v>0</v>
      </c>
      <c r="AD432" s="1655">
        <f t="shared" si="388"/>
        <v>338</v>
      </c>
      <c r="AE432" s="1655">
        <f t="shared" si="388"/>
        <v>338</v>
      </c>
      <c r="AF432" s="1655">
        <f t="shared" si="388"/>
        <v>0</v>
      </c>
      <c r="AG432" s="1655">
        <f t="shared" si="388"/>
        <v>0</v>
      </c>
      <c r="AH432" s="1655">
        <f t="shared" si="388"/>
        <v>0</v>
      </c>
      <c r="AI432" s="1655">
        <f t="shared" si="388"/>
        <v>0</v>
      </c>
      <c r="AJ432" s="1655">
        <f t="shared" si="388"/>
        <v>0</v>
      </c>
      <c r="AK432" s="1655">
        <f t="shared" si="388"/>
        <v>0</v>
      </c>
      <c r="AL432" s="1655">
        <f t="shared" si="388"/>
        <v>338</v>
      </c>
      <c r="AM432" s="1655">
        <f t="shared" si="388"/>
        <v>338</v>
      </c>
      <c r="AN432" s="1655">
        <f t="shared" si="388"/>
        <v>0</v>
      </c>
      <c r="AO432" s="1655">
        <f t="shared" si="388"/>
        <v>0</v>
      </c>
      <c r="AP432" s="1453">
        <f t="shared" si="388"/>
        <v>338</v>
      </c>
      <c r="AQ432" s="1453">
        <f t="shared" si="388"/>
        <v>338</v>
      </c>
      <c r="AR432" s="1656">
        <f t="shared" si="388"/>
        <v>0</v>
      </c>
      <c r="AS432" s="1656">
        <f t="shared" si="388"/>
        <v>0</v>
      </c>
      <c r="AT432" s="1656">
        <f t="shared" si="388"/>
        <v>2220</v>
      </c>
      <c r="AU432" s="1656">
        <f t="shared" si="388"/>
        <v>2220</v>
      </c>
      <c r="AV432" s="1656">
        <f t="shared" si="388"/>
        <v>0</v>
      </c>
      <c r="AW432" s="1656">
        <f t="shared" si="388"/>
        <v>0</v>
      </c>
      <c r="AX432" s="1656">
        <f t="shared" si="388"/>
        <v>0</v>
      </c>
      <c r="AY432" s="1656">
        <f t="shared" si="388"/>
        <v>941</v>
      </c>
      <c r="AZ432" s="1656">
        <f t="shared" si="388"/>
        <v>941</v>
      </c>
      <c r="BA432" s="1656">
        <f t="shared" si="388"/>
        <v>0</v>
      </c>
      <c r="BB432" s="1656">
        <f t="shared" si="388"/>
        <v>0</v>
      </c>
      <c r="BC432" s="1656">
        <f t="shared" si="388"/>
        <v>0</v>
      </c>
      <c r="BD432" s="1656">
        <f t="shared" si="388"/>
        <v>0</v>
      </c>
      <c r="BE432" s="1656">
        <f t="shared" si="388"/>
        <v>0</v>
      </c>
      <c r="BF432" s="1656">
        <f t="shared" si="388"/>
        <v>0</v>
      </c>
      <c r="BG432" s="3668">
        <f t="shared" si="388"/>
        <v>1202</v>
      </c>
      <c r="BH432" s="2316">
        <f>'PL 3 PB DATP'!H79</f>
        <v>1202</v>
      </c>
      <c r="BI432" s="1655">
        <f>SUM(BI433:BI977)</f>
        <v>84241486.601439998</v>
      </c>
      <c r="BJ432" s="1658"/>
      <c r="BK432" s="1658"/>
      <c r="BL432" s="1658"/>
      <c r="BM432" s="1669"/>
      <c r="BN432" s="1669"/>
      <c r="BO432" s="1658"/>
      <c r="BP432" s="1659"/>
      <c r="BQ432" s="1370"/>
      <c r="BR432" s="1370"/>
      <c r="BS432" s="19"/>
      <c r="BT432" s="1370"/>
      <c r="BU432" s="1370"/>
      <c r="BV432" s="1370" t="s">
        <v>2498</v>
      </c>
      <c r="BW432" s="1370"/>
      <c r="BX432" s="1660">
        <f>BH432-BG432</f>
        <v>0</v>
      </c>
      <c r="BY432" s="53"/>
    </row>
    <row r="433" spans="1:81" s="223" customFormat="1" ht="27" customHeight="1">
      <c r="A433" s="2223" t="s">
        <v>73</v>
      </c>
      <c r="B433" s="3035" t="s">
        <v>2420</v>
      </c>
      <c r="C433" s="1699"/>
      <c r="D433" s="3131"/>
      <c r="E433" s="3506"/>
      <c r="F433" s="3523"/>
      <c r="G433" s="1453">
        <f>G434</f>
        <v>1279</v>
      </c>
      <c r="H433" s="1453">
        <f t="shared" ref="H433:BG433" si="389">H434</f>
        <v>1279</v>
      </c>
      <c r="I433" s="1655">
        <f t="shared" si="389"/>
        <v>0</v>
      </c>
      <c r="J433" s="1655">
        <f t="shared" si="389"/>
        <v>0</v>
      </c>
      <c r="K433" s="1655">
        <f t="shared" si="389"/>
        <v>1279</v>
      </c>
      <c r="L433" s="1655">
        <f t="shared" si="389"/>
        <v>1279</v>
      </c>
      <c r="M433" s="1655">
        <f t="shared" si="389"/>
        <v>0</v>
      </c>
      <c r="N433" s="1655">
        <f t="shared" si="389"/>
        <v>0</v>
      </c>
      <c r="O433" s="1655">
        <f t="shared" si="389"/>
        <v>0</v>
      </c>
      <c r="P433" s="1655">
        <f t="shared" si="389"/>
        <v>0</v>
      </c>
      <c r="Q433" s="1655">
        <f t="shared" si="389"/>
        <v>0</v>
      </c>
      <c r="R433" s="1655">
        <f t="shared" si="389"/>
        <v>0</v>
      </c>
      <c r="S433" s="1655">
        <f t="shared" si="389"/>
        <v>338</v>
      </c>
      <c r="T433" s="1655">
        <f t="shared" si="389"/>
        <v>338</v>
      </c>
      <c r="U433" s="1655">
        <f t="shared" si="389"/>
        <v>0</v>
      </c>
      <c r="V433" s="1655">
        <f t="shared" si="389"/>
        <v>0</v>
      </c>
      <c r="W433" s="1655"/>
      <c r="X433" s="1655"/>
      <c r="Y433" s="1655">
        <f t="shared" si="346"/>
        <v>338</v>
      </c>
      <c r="Z433" s="1655">
        <f t="shared" si="389"/>
        <v>0</v>
      </c>
      <c r="AA433" s="1655">
        <f t="shared" si="389"/>
        <v>0</v>
      </c>
      <c r="AB433" s="1655">
        <f t="shared" si="389"/>
        <v>0</v>
      </c>
      <c r="AC433" s="1655">
        <f t="shared" si="389"/>
        <v>0</v>
      </c>
      <c r="AD433" s="1655">
        <f t="shared" si="389"/>
        <v>338</v>
      </c>
      <c r="AE433" s="1655">
        <f t="shared" si="389"/>
        <v>338</v>
      </c>
      <c r="AF433" s="1655">
        <f t="shared" si="389"/>
        <v>0</v>
      </c>
      <c r="AG433" s="1655">
        <f t="shared" si="389"/>
        <v>0</v>
      </c>
      <c r="AH433" s="1655">
        <f t="shared" si="389"/>
        <v>0</v>
      </c>
      <c r="AI433" s="1655">
        <f t="shared" si="389"/>
        <v>0</v>
      </c>
      <c r="AJ433" s="1655">
        <f t="shared" si="389"/>
        <v>0</v>
      </c>
      <c r="AK433" s="1655">
        <f t="shared" si="389"/>
        <v>0</v>
      </c>
      <c r="AL433" s="1655">
        <f t="shared" si="389"/>
        <v>338</v>
      </c>
      <c r="AM433" s="1655">
        <f t="shared" si="389"/>
        <v>338</v>
      </c>
      <c r="AN433" s="1655">
        <f t="shared" si="389"/>
        <v>0</v>
      </c>
      <c r="AO433" s="1655">
        <f t="shared" si="389"/>
        <v>0</v>
      </c>
      <c r="AP433" s="1453">
        <f t="shared" si="389"/>
        <v>338</v>
      </c>
      <c r="AQ433" s="1453">
        <f t="shared" si="389"/>
        <v>338</v>
      </c>
      <c r="AR433" s="1656">
        <f t="shared" si="389"/>
        <v>0</v>
      </c>
      <c r="AS433" s="1656">
        <f t="shared" si="389"/>
        <v>0</v>
      </c>
      <c r="AT433" s="1656">
        <f t="shared" si="389"/>
        <v>941</v>
      </c>
      <c r="AU433" s="1656">
        <f t="shared" si="389"/>
        <v>941</v>
      </c>
      <c r="AV433" s="1656">
        <f t="shared" si="389"/>
        <v>0</v>
      </c>
      <c r="AW433" s="1656">
        <f t="shared" si="389"/>
        <v>0</v>
      </c>
      <c r="AX433" s="1656">
        <f t="shared" si="389"/>
        <v>0</v>
      </c>
      <c r="AY433" s="1656">
        <f t="shared" si="389"/>
        <v>941</v>
      </c>
      <c r="AZ433" s="1656">
        <f t="shared" si="389"/>
        <v>941</v>
      </c>
      <c r="BA433" s="1656">
        <f t="shared" si="389"/>
        <v>0</v>
      </c>
      <c r="BB433" s="1656">
        <f t="shared" si="389"/>
        <v>0</v>
      </c>
      <c r="BC433" s="1656">
        <f t="shared" si="389"/>
        <v>0</v>
      </c>
      <c r="BD433" s="1656">
        <f t="shared" si="389"/>
        <v>0</v>
      </c>
      <c r="BE433" s="1656">
        <f t="shared" si="389"/>
        <v>0</v>
      </c>
      <c r="BF433" s="1656">
        <f t="shared" si="389"/>
        <v>0</v>
      </c>
      <c r="BG433" s="3668">
        <f t="shared" si="389"/>
        <v>941</v>
      </c>
      <c r="BH433" s="1655"/>
      <c r="BI433" s="3132"/>
      <c r="BJ433" s="2142"/>
      <c r="BK433" s="2142"/>
      <c r="BL433" s="2142"/>
      <c r="BM433" s="1891">
        <f t="shared" si="359"/>
        <v>100</v>
      </c>
      <c r="BN433" s="1891">
        <f t="shared" si="360"/>
        <v>100</v>
      </c>
      <c r="BO433" s="2142"/>
      <c r="BP433" s="2283"/>
      <c r="BQ433" s="2942"/>
      <c r="BR433" s="2942"/>
      <c r="BS433" s="3370"/>
      <c r="BT433" s="2942"/>
      <c r="BU433" s="2942"/>
      <c r="BV433" s="1370" t="s">
        <v>2498</v>
      </c>
      <c r="BW433" s="2942"/>
      <c r="BX433" s="2144"/>
      <c r="BY433" s="53"/>
    </row>
    <row r="434" spans="1:81" s="2382" customFormat="1" ht="27" customHeight="1">
      <c r="A434" s="2961" t="s">
        <v>46</v>
      </c>
      <c r="B434" s="2975" t="s">
        <v>2045</v>
      </c>
      <c r="C434" s="1674" t="s">
        <v>1928</v>
      </c>
      <c r="D434" s="1674">
        <v>1</v>
      </c>
      <c r="E434" s="1411" t="s">
        <v>237</v>
      </c>
      <c r="F434" s="1411" t="s">
        <v>2046</v>
      </c>
      <c r="G434" s="3466">
        <f t="shared" ref="G434" si="390">SUM(H434:J434)</f>
        <v>1279</v>
      </c>
      <c r="H434" s="1513">
        <v>1279</v>
      </c>
      <c r="I434" s="1684"/>
      <c r="J434" s="1684"/>
      <c r="K434" s="1667">
        <v>1279</v>
      </c>
      <c r="L434" s="1667">
        <v>1279</v>
      </c>
      <c r="M434" s="1667"/>
      <c r="N434" s="1667"/>
      <c r="O434" s="1684">
        <f t="shared" ref="O434" si="391">SUM(P434:R434)</f>
        <v>0</v>
      </c>
      <c r="P434" s="1684"/>
      <c r="Q434" s="1667"/>
      <c r="R434" s="1667"/>
      <c r="S434" s="1667">
        <f t="shared" si="379"/>
        <v>338</v>
      </c>
      <c r="T434" s="1686">
        <v>338</v>
      </c>
      <c r="U434" s="1667"/>
      <c r="V434" s="1667"/>
      <c r="W434" s="1667"/>
      <c r="X434" s="1667"/>
      <c r="Y434" s="1667">
        <f t="shared" si="346"/>
        <v>338</v>
      </c>
      <c r="Z434" s="1667">
        <f t="shared" si="380"/>
        <v>0</v>
      </c>
      <c r="AA434" s="1667"/>
      <c r="AB434" s="1667"/>
      <c r="AC434" s="1667"/>
      <c r="AD434" s="1667">
        <f t="shared" si="381"/>
        <v>338</v>
      </c>
      <c r="AE434" s="1686">
        <v>338</v>
      </c>
      <c r="AF434" s="1667"/>
      <c r="AG434" s="1667"/>
      <c r="AH434" s="1667">
        <f t="shared" si="382"/>
        <v>0</v>
      </c>
      <c r="AI434" s="3059"/>
      <c r="AJ434" s="3059"/>
      <c r="AK434" s="3059"/>
      <c r="AL434" s="1667">
        <f t="shared" si="383"/>
        <v>338</v>
      </c>
      <c r="AM434" s="3059">
        <v>338</v>
      </c>
      <c r="AN434" s="3059"/>
      <c r="AO434" s="3059"/>
      <c r="AP434" s="1403">
        <f t="shared" si="384"/>
        <v>338</v>
      </c>
      <c r="AQ434" s="1433">
        <v>338</v>
      </c>
      <c r="AR434" s="3297"/>
      <c r="AS434" s="3297"/>
      <c r="AT434" s="3297">
        <f t="shared" si="385"/>
        <v>941</v>
      </c>
      <c r="AU434" s="3297">
        <v>941</v>
      </c>
      <c r="AV434" s="3297"/>
      <c r="AW434" s="3297"/>
      <c r="AX434" s="3297"/>
      <c r="AY434" s="3297">
        <f t="shared" si="386"/>
        <v>941</v>
      </c>
      <c r="AZ434" s="1666">
        <v>941</v>
      </c>
      <c r="BA434" s="1666"/>
      <c r="BB434" s="1666"/>
      <c r="BC434" s="1666"/>
      <c r="BD434" s="1666"/>
      <c r="BE434" s="1666"/>
      <c r="BF434" s="1666"/>
      <c r="BG434" s="3669">
        <v>941</v>
      </c>
      <c r="BH434" s="1667"/>
      <c r="BI434" s="1667">
        <f t="shared" ref="BI434:BI489" si="392">AP434-S434</f>
        <v>0</v>
      </c>
      <c r="BJ434" s="1658">
        <v>2023</v>
      </c>
      <c r="BK434" s="1658" t="s">
        <v>2324</v>
      </c>
      <c r="BL434" s="1658" t="s">
        <v>2327</v>
      </c>
      <c r="BM434" s="1669">
        <f t="shared" si="359"/>
        <v>100</v>
      </c>
      <c r="BN434" s="1669">
        <f t="shared" si="360"/>
        <v>100</v>
      </c>
      <c r="BO434" s="1658" t="s">
        <v>40</v>
      </c>
      <c r="BP434" s="1659"/>
      <c r="BQ434" s="1370"/>
      <c r="BR434" s="1370"/>
      <c r="BS434" s="19"/>
      <c r="BT434" s="1370"/>
      <c r="BU434" s="1370"/>
      <c r="BV434" s="1370" t="s">
        <v>2498</v>
      </c>
      <c r="BW434" s="1370"/>
      <c r="BX434" s="2954"/>
      <c r="BY434" s="2963"/>
      <c r="BZ434" s="2967"/>
      <c r="CA434" s="2967"/>
      <c r="CB434" s="2967"/>
      <c r="CC434" s="2967"/>
    </row>
    <row r="435" spans="1:81" s="2368" customFormat="1" ht="27" customHeight="1">
      <c r="A435" s="2221" t="s">
        <v>74</v>
      </c>
      <c r="B435" s="3765" t="s">
        <v>1790</v>
      </c>
      <c r="C435" s="1944"/>
      <c r="D435" s="71"/>
      <c r="E435" s="3766"/>
      <c r="F435" s="3767"/>
      <c r="G435" s="142">
        <f>SUM(G436)</f>
        <v>1279</v>
      </c>
      <c r="H435" s="142">
        <f t="shared" ref="H435:BG435" si="393">SUM(H436)</f>
        <v>1279</v>
      </c>
      <c r="I435" s="142">
        <f t="shared" si="393"/>
        <v>0</v>
      </c>
      <c r="J435" s="142">
        <f t="shared" si="393"/>
        <v>0</v>
      </c>
      <c r="K435" s="142">
        <f t="shared" si="393"/>
        <v>0</v>
      </c>
      <c r="L435" s="142">
        <f t="shared" si="393"/>
        <v>0</v>
      </c>
      <c r="M435" s="142">
        <f t="shared" si="393"/>
        <v>0</v>
      </c>
      <c r="N435" s="142">
        <f t="shared" si="393"/>
        <v>0</v>
      </c>
      <c r="O435" s="142">
        <f t="shared" si="393"/>
        <v>0</v>
      </c>
      <c r="P435" s="142">
        <f t="shared" si="393"/>
        <v>0</v>
      </c>
      <c r="Q435" s="142">
        <f t="shared" si="393"/>
        <v>0</v>
      </c>
      <c r="R435" s="142">
        <f t="shared" si="393"/>
        <v>0</v>
      </c>
      <c r="S435" s="142">
        <f t="shared" si="393"/>
        <v>0</v>
      </c>
      <c r="T435" s="142">
        <f t="shared" si="393"/>
        <v>0</v>
      </c>
      <c r="U435" s="142">
        <f t="shared" si="393"/>
        <v>0</v>
      </c>
      <c r="V435" s="142">
        <f t="shared" si="393"/>
        <v>0</v>
      </c>
      <c r="W435" s="142">
        <f t="shared" si="393"/>
        <v>0</v>
      </c>
      <c r="X435" s="142">
        <f t="shared" si="393"/>
        <v>0</v>
      </c>
      <c r="Y435" s="142">
        <f t="shared" si="393"/>
        <v>0</v>
      </c>
      <c r="Z435" s="142">
        <f t="shared" si="393"/>
        <v>0</v>
      </c>
      <c r="AA435" s="142">
        <f t="shared" si="393"/>
        <v>0</v>
      </c>
      <c r="AB435" s="142">
        <f t="shared" si="393"/>
        <v>0</v>
      </c>
      <c r="AC435" s="142">
        <f t="shared" si="393"/>
        <v>0</v>
      </c>
      <c r="AD435" s="142">
        <f t="shared" si="393"/>
        <v>0</v>
      </c>
      <c r="AE435" s="142">
        <f t="shared" si="393"/>
        <v>0</v>
      </c>
      <c r="AF435" s="142">
        <f t="shared" si="393"/>
        <v>0</v>
      </c>
      <c r="AG435" s="142">
        <f t="shared" si="393"/>
        <v>0</v>
      </c>
      <c r="AH435" s="142">
        <f t="shared" si="393"/>
        <v>0</v>
      </c>
      <c r="AI435" s="142">
        <f t="shared" si="393"/>
        <v>0</v>
      </c>
      <c r="AJ435" s="142">
        <f t="shared" si="393"/>
        <v>0</v>
      </c>
      <c r="AK435" s="142">
        <f t="shared" si="393"/>
        <v>0</v>
      </c>
      <c r="AL435" s="142">
        <f t="shared" si="393"/>
        <v>0</v>
      </c>
      <c r="AM435" s="142">
        <f t="shared" si="393"/>
        <v>0</v>
      </c>
      <c r="AN435" s="142">
        <f t="shared" si="393"/>
        <v>0</v>
      </c>
      <c r="AO435" s="142">
        <f t="shared" si="393"/>
        <v>0</v>
      </c>
      <c r="AP435" s="142">
        <f t="shared" si="393"/>
        <v>0</v>
      </c>
      <c r="AQ435" s="142">
        <f t="shared" si="393"/>
        <v>0</v>
      </c>
      <c r="AR435" s="142">
        <f t="shared" si="393"/>
        <v>0</v>
      </c>
      <c r="AS435" s="142">
        <f t="shared" si="393"/>
        <v>0</v>
      </c>
      <c r="AT435" s="142">
        <f t="shared" si="393"/>
        <v>1279</v>
      </c>
      <c r="AU435" s="142">
        <f t="shared" si="393"/>
        <v>1279</v>
      </c>
      <c r="AV435" s="142">
        <f t="shared" si="393"/>
        <v>0</v>
      </c>
      <c r="AW435" s="142">
        <f t="shared" si="393"/>
        <v>0</v>
      </c>
      <c r="AX435" s="142">
        <f t="shared" si="393"/>
        <v>0</v>
      </c>
      <c r="AY435" s="142">
        <f t="shared" si="393"/>
        <v>0</v>
      </c>
      <c r="AZ435" s="142">
        <f t="shared" si="393"/>
        <v>0</v>
      </c>
      <c r="BA435" s="142">
        <f t="shared" si="393"/>
        <v>0</v>
      </c>
      <c r="BB435" s="142">
        <f t="shared" si="393"/>
        <v>0</v>
      </c>
      <c r="BC435" s="142">
        <f t="shared" si="393"/>
        <v>0</v>
      </c>
      <c r="BD435" s="142">
        <f t="shared" si="393"/>
        <v>0</v>
      </c>
      <c r="BE435" s="142">
        <f t="shared" si="393"/>
        <v>0</v>
      </c>
      <c r="BF435" s="142">
        <f t="shared" si="393"/>
        <v>0</v>
      </c>
      <c r="BG435" s="142">
        <f t="shared" si="393"/>
        <v>261</v>
      </c>
      <c r="BH435" s="142"/>
      <c r="BI435" s="142"/>
      <c r="BJ435" s="959"/>
      <c r="BK435" s="959"/>
      <c r="BL435" s="959"/>
      <c r="BM435" s="3150"/>
      <c r="BN435" s="3150"/>
      <c r="BO435" s="959"/>
      <c r="BP435" s="2960"/>
      <c r="BQ435" s="3006"/>
      <c r="BR435" s="3006"/>
      <c r="BS435" s="2053"/>
      <c r="BT435" s="3006"/>
      <c r="BU435" s="3006"/>
      <c r="BV435" s="2902" t="s">
        <v>2498</v>
      </c>
      <c r="BW435" s="3006"/>
      <c r="BX435" s="1915"/>
      <c r="BY435" s="28"/>
      <c r="BZ435" s="28"/>
      <c r="CA435" s="28"/>
      <c r="CB435" s="28"/>
      <c r="CC435" s="28"/>
    </row>
    <row r="436" spans="1:81" s="2846" customFormat="1" ht="27" customHeight="1">
      <c r="A436" s="2222">
        <v>1</v>
      </c>
      <c r="B436" s="3768" t="s">
        <v>2047</v>
      </c>
      <c r="C436" s="3239" t="s">
        <v>1933</v>
      </c>
      <c r="D436" s="3239">
        <v>1</v>
      </c>
      <c r="E436" s="137" t="s">
        <v>259</v>
      </c>
      <c r="F436" s="3104" t="s">
        <v>2589</v>
      </c>
      <c r="G436" s="1921">
        <v>1279</v>
      </c>
      <c r="H436" s="1921">
        <v>1279</v>
      </c>
      <c r="I436" s="1921"/>
      <c r="J436" s="1921"/>
      <c r="K436" s="1921"/>
      <c r="L436" s="1921"/>
      <c r="M436" s="1921"/>
      <c r="N436" s="1921"/>
      <c r="O436" s="1921"/>
      <c r="P436" s="1921"/>
      <c r="Q436" s="1921"/>
      <c r="R436" s="1921"/>
      <c r="S436" s="1921"/>
      <c r="T436" s="1921"/>
      <c r="U436" s="1921"/>
      <c r="V436" s="1921"/>
      <c r="W436" s="1921"/>
      <c r="X436" s="1921"/>
      <c r="Y436" s="1921">
        <f t="shared" si="346"/>
        <v>0</v>
      </c>
      <c r="Z436" s="1921"/>
      <c r="AA436" s="1921"/>
      <c r="AB436" s="1921"/>
      <c r="AC436" s="1921"/>
      <c r="AD436" s="1921"/>
      <c r="AE436" s="1921"/>
      <c r="AF436" s="1921"/>
      <c r="AG436" s="1921"/>
      <c r="AH436" s="1921"/>
      <c r="AI436" s="1921"/>
      <c r="AJ436" s="1921"/>
      <c r="AK436" s="1921"/>
      <c r="AL436" s="1921"/>
      <c r="AM436" s="1921"/>
      <c r="AN436" s="1921"/>
      <c r="AO436" s="1921"/>
      <c r="AP436" s="1921"/>
      <c r="AQ436" s="1921"/>
      <c r="AR436" s="1923"/>
      <c r="AS436" s="1923"/>
      <c r="AT436" s="1923">
        <v>1279</v>
      </c>
      <c r="AU436" s="1923">
        <v>1279</v>
      </c>
      <c r="AV436" s="1923"/>
      <c r="AW436" s="1923"/>
      <c r="AX436" s="1923"/>
      <c r="AY436" s="1923"/>
      <c r="AZ436" s="1923"/>
      <c r="BA436" s="1923"/>
      <c r="BB436" s="1923"/>
      <c r="BC436" s="1923"/>
      <c r="BD436" s="1923"/>
      <c r="BE436" s="1923"/>
      <c r="BF436" s="1923"/>
      <c r="BG436" s="3397">
        <v>261</v>
      </c>
      <c r="BH436" s="1921"/>
      <c r="BI436" s="1921"/>
      <c r="BJ436" s="198"/>
      <c r="BK436" s="198" t="s">
        <v>2323</v>
      </c>
      <c r="BL436" s="198"/>
      <c r="BM436" s="1925">
        <f t="shared" ref="BM436" si="394">(BG436+AQ436)/H436*100</f>
        <v>20.406567630961689</v>
      </c>
      <c r="BN436" s="1669">
        <f>BG436/AU436*100</f>
        <v>20.406567630961689</v>
      </c>
      <c r="BO436" s="198" t="s">
        <v>40</v>
      </c>
      <c r="BP436" s="1936"/>
      <c r="BQ436" s="2906"/>
      <c r="BR436" s="2906"/>
      <c r="BS436" s="2066"/>
      <c r="BT436" s="2906"/>
      <c r="BU436" s="2906"/>
      <c r="BV436" s="2902"/>
      <c r="BW436" s="2906"/>
      <c r="BX436" s="1926"/>
      <c r="BY436" s="1937"/>
      <c r="BZ436" s="1937"/>
      <c r="CA436" s="1937"/>
      <c r="CB436" s="1937"/>
      <c r="CC436" s="1937"/>
    </row>
    <row r="437" spans="1:81" s="53" customFormat="1" ht="30.75" customHeight="1">
      <c r="A437" s="2195" t="s">
        <v>50</v>
      </c>
      <c r="B437" s="2133" t="s">
        <v>53</v>
      </c>
      <c r="C437" s="1653"/>
      <c r="D437" s="1653"/>
      <c r="E437" s="1504"/>
      <c r="F437" s="1504"/>
      <c r="G437" s="1453">
        <f>G438</f>
        <v>7055</v>
      </c>
      <c r="H437" s="1453">
        <f t="shared" ref="H437:BG438" si="395">H438</f>
        <v>7055</v>
      </c>
      <c r="I437" s="1655">
        <f t="shared" si="395"/>
        <v>0</v>
      </c>
      <c r="J437" s="1655">
        <f t="shared" si="395"/>
        <v>0</v>
      </c>
      <c r="K437" s="1655">
        <f t="shared" si="395"/>
        <v>7055</v>
      </c>
      <c r="L437" s="1655">
        <f t="shared" si="395"/>
        <v>7055</v>
      </c>
      <c r="M437" s="1655">
        <f t="shared" si="395"/>
        <v>706</v>
      </c>
      <c r="N437" s="1655">
        <f t="shared" si="395"/>
        <v>0</v>
      </c>
      <c r="O437" s="1655">
        <f t="shared" si="395"/>
        <v>0</v>
      </c>
      <c r="P437" s="1655">
        <f t="shared" si="395"/>
        <v>0</v>
      </c>
      <c r="Q437" s="1655">
        <f t="shared" si="395"/>
        <v>0</v>
      </c>
      <c r="R437" s="1655">
        <f t="shared" si="395"/>
        <v>0</v>
      </c>
      <c r="S437" s="1655">
        <f t="shared" si="395"/>
        <v>1439</v>
      </c>
      <c r="T437" s="1655">
        <f t="shared" si="395"/>
        <v>1439</v>
      </c>
      <c r="U437" s="1655">
        <f t="shared" si="395"/>
        <v>0</v>
      </c>
      <c r="V437" s="1655">
        <f t="shared" si="395"/>
        <v>0</v>
      </c>
      <c r="W437" s="1655"/>
      <c r="X437" s="1655"/>
      <c r="Y437" s="1655">
        <f t="shared" si="346"/>
        <v>1439</v>
      </c>
      <c r="Z437" s="1655">
        <f t="shared" si="395"/>
        <v>0</v>
      </c>
      <c r="AA437" s="1655">
        <f t="shared" si="395"/>
        <v>0</v>
      </c>
      <c r="AB437" s="1655">
        <f t="shared" si="395"/>
        <v>0</v>
      </c>
      <c r="AC437" s="1655">
        <f t="shared" si="395"/>
        <v>0</v>
      </c>
      <c r="AD437" s="1655">
        <f t="shared" si="395"/>
        <v>1439</v>
      </c>
      <c r="AE437" s="1655">
        <f t="shared" si="395"/>
        <v>1439</v>
      </c>
      <c r="AF437" s="1655">
        <f t="shared" si="395"/>
        <v>0</v>
      </c>
      <c r="AG437" s="1655">
        <f t="shared" si="395"/>
        <v>0</v>
      </c>
      <c r="AH437" s="1655">
        <f t="shared" si="395"/>
        <v>0</v>
      </c>
      <c r="AI437" s="1655">
        <f t="shared" si="395"/>
        <v>0</v>
      </c>
      <c r="AJ437" s="1655">
        <f t="shared" si="395"/>
        <v>0</v>
      </c>
      <c r="AK437" s="1655">
        <f t="shared" si="395"/>
        <v>0</v>
      </c>
      <c r="AL437" s="1655">
        <f t="shared" si="395"/>
        <v>1439</v>
      </c>
      <c r="AM437" s="1655">
        <f t="shared" si="395"/>
        <v>1439</v>
      </c>
      <c r="AN437" s="1655">
        <f t="shared" si="395"/>
        <v>0</v>
      </c>
      <c r="AO437" s="1655">
        <f t="shared" si="395"/>
        <v>0</v>
      </c>
      <c r="AP437" s="1453">
        <f t="shared" si="395"/>
        <v>2338.6219999999998</v>
      </c>
      <c r="AQ437" s="1453">
        <f t="shared" si="395"/>
        <v>2338.6219999999998</v>
      </c>
      <c r="AR437" s="1656">
        <f t="shared" si="395"/>
        <v>0</v>
      </c>
      <c r="AS437" s="1656">
        <f t="shared" si="395"/>
        <v>0</v>
      </c>
      <c r="AT437" s="1656">
        <f t="shared" si="395"/>
        <v>4716.3780000000006</v>
      </c>
      <c r="AU437" s="1656">
        <f t="shared" si="395"/>
        <v>4716.3780000000006</v>
      </c>
      <c r="AV437" s="1656">
        <f t="shared" si="395"/>
        <v>0</v>
      </c>
      <c r="AW437" s="1656">
        <f t="shared" si="395"/>
        <v>0</v>
      </c>
      <c r="AX437" s="1656">
        <f t="shared" si="395"/>
        <v>0</v>
      </c>
      <c r="AY437" s="1656">
        <f t="shared" si="395"/>
        <v>4716.3780000000006</v>
      </c>
      <c r="AZ437" s="1656">
        <f t="shared" si="395"/>
        <v>4716.3780000000006</v>
      </c>
      <c r="BA437" s="1656">
        <f t="shared" si="395"/>
        <v>0</v>
      </c>
      <c r="BB437" s="1656">
        <f t="shared" si="395"/>
        <v>0</v>
      </c>
      <c r="BC437" s="1656">
        <f t="shared" si="395"/>
        <v>0</v>
      </c>
      <c r="BD437" s="1656">
        <f t="shared" si="395"/>
        <v>0</v>
      </c>
      <c r="BE437" s="1656">
        <f t="shared" si="395"/>
        <v>0</v>
      </c>
      <c r="BF437" s="1656">
        <f t="shared" si="395"/>
        <v>0</v>
      </c>
      <c r="BG437" s="3668">
        <f t="shared" si="395"/>
        <v>2566</v>
      </c>
      <c r="BH437" s="2316">
        <f>'PL 3 PB DATP'!H80</f>
        <v>2566</v>
      </c>
      <c r="BI437" s="1655">
        <f>SUM(BI439:BI978)</f>
        <v>42121043.300719999</v>
      </c>
      <c r="BJ437" s="1658"/>
      <c r="BK437" s="1658"/>
      <c r="BL437" s="1658"/>
      <c r="BM437" s="1669"/>
      <c r="BN437" s="1669"/>
      <c r="BO437" s="1658"/>
      <c r="BP437" s="1659"/>
      <c r="BQ437" s="1370"/>
      <c r="BR437" s="1370"/>
      <c r="BS437" s="19"/>
      <c r="BT437" s="1370"/>
      <c r="BU437" s="1370"/>
      <c r="BV437" s="1370" t="s">
        <v>2498</v>
      </c>
      <c r="BW437" s="1370"/>
      <c r="BX437" s="1660"/>
    </row>
    <row r="438" spans="1:81" s="28" customFormat="1" ht="38.25" customHeight="1">
      <c r="A438" s="2195" t="s">
        <v>73</v>
      </c>
      <c r="B438" s="2133" t="s">
        <v>2422</v>
      </c>
      <c r="C438" s="1653"/>
      <c r="D438" s="1653"/>
      <c r="E438" s="1504"/>
      <c r="F438" s="1504"/>
      <c r="G438" s="1453">
        <f>G439</f>
        <v>7055</v>
      </c>
      <c r="H438" s="1453">
        <f t="shared" si="395"/>
        <v>7055</v>
      </c>
      <c r="I438" s="1655">
        <f t="shared" si="395"/>
        <v>0</v>
      </c>
      <c r="J438" s="1655">
        <f t="shared" si="395"/>
        <v>0</v>
      </c>
      <c r="K438" s="1655">
        <f t="shared" si="395"/>
        <v>7055</v>
      </c>
      <c r="L438" s="1655">
        <f t="shared" si="395"/>
        <v>7055</v>
      </c>
      <c r="M438" s="1655">
        <f t="shared" si="395"/>
        <v>706</v>
      </c>
      <c r="N438" s="1655">
        <f t="shared" si="395"/>
        <v>0</v>
      </c>
      <c r="O438" s="1655">
        <f t="shared" si="395"/>
        <v>0</v>
      </c>
      <c r="P438" s="1655">
        <f t="shared" si="395"/>
        <v>0</v>
      </c>
      <c r="Q438" s="1655">
        <f t="shared" si="395"/>
        <v>0</v>
      </c>
      <c r="R438" s="1655">
        <f t="shared" si="395"/>
        <v>0</v>
      </c>
      <c r="S438" s="1655">
        <f t="shared" si="395"/>
        <v>1439</v>
      </c>
      <c r="T438" s="1655">
        <f t="shared" si="395"/>
        <v>1439</v>
      </c>
      <c r="U438" s="1655">
        <f t="shared" si="395"/>
        <v>0</v>
      </c>
      <c r="V438" s="1655">
        <f t="shared" si="395"/>
        <v>0</v>
      </c>
      <c r="W438" s="1655"/>
      <c r="X438" s="1655"/>
      <c r="Y438" s="1655">
        <f t="shared" si="346"/>
        <v>1439</v>
      </c>
      <c r="Z438" s="1655">
        <f t="shared" si="395"/>
        <v>0</v>
      </c>
      <c r="AA438" s="1655">
        <f t="shared" si="395"/>
        <v>0</v>
      </c>
      <c r="AB438" s="1655">
        <f t="shared" si="395"/>
        <v>0</v>
      </c>
      <c r="AC438" s="1655">
        <f t="shared" si="395"/>
        <v>0</v>
      </c>
      <c r="AD438" s="1655">
        <f t="shared" si="395"/>
        <v>1439</v>
      </c>
      <c r="AE438" s="1655">
        <f t="shared" si="395"/>
        <v>1439</v>
      </c>
      <c r="AF438" s="1655">
        <f t="shared" si="395"/>
        <v>0</v>
      </c>
      <c r="AG438" s="1655">
        <f t="shared" si="395"/>
        <v>0</v>
      </c>
      <c r="AH438" s="1655">
        <f t="shared" si="395"/>
        <v>0</v>
      </c>
      <c r="AI438" s="1655">
        <f t="shared" si="395"/>
        <v>0</v>
      </c>
      <c r="AJ438" s="1655">
        <f t="shared" si="395"/>
        <v>0</v>
      </c>
      <c r="AK438" s="1655">
        <f t="shared" si="395"/>
        <v>0</v>
      </c>
      <c r="AL438" s="1655">
        <f t="shared" si="395"/>
        <v>1439</v>
      </c>
      <c r="AM438" s="1655">
        <f t="shared" si="395"/>
        <v>1439</v>
      </c>
      <c r="AN438" s="1655">
        <f t="shared" si="395"/>
        <v>0</v>
      </c>
      <c r="AO438" s="1655">
        <f t="shared" si="395"/>
        <v>0</v>
      </c>
      <c r="AP438" s="1453">
        <f t="shared" si="395"/>
        <v>2338.6219999999998</v>
      </c>
      <c r="AQ438" s="1453">
        <f t="shared" si="395"/>
        <v>2338.6219999999998</v>
      </c>
      <c r="AR438" s="1656">
        <f t="shared" si="395"/>
        <v>0</v>
      </c>
      <c r="AS438" s="1656">
        <f t="shared" si="395"/>
        <v>0</v>
      </c>
      <c r="AT438" s="1656">
        <f t="shared" si="395"/>
        <v>4716.3780000000006</v>
      </c>
      <c r="AU438" s="1656">
        <f t="shared" si="395"/>
        <v>4716.3780000000006</v>
      </c>
      <c r="AV438" s="1656">
        <f t="shared" si="395"/>
        <v>0</v>
      </c>
      <c r="AW438" s="1656">
        <f t="shared" si="395"/>
        <v>0</v>
      </c>
      <c r="AX438" s="1656">
        <f t="shared" si="395"/>
        <v>0</v>
      </c>
      <c r="AY438" s="1656">
        <f t="shared" si="395"/>
        <v>4716.3780000000006</v>
      </c>
      <c r="AZ438" s="1656">
        <f t="shared" si="395"/>
        <v>4716.3780000000006</v>
      </c>
      <c r="BA438" s="1656">
        <f t="shared" si="395"/>
        <v>0</v>
      </c>
      <c r="BB438" s="1656">
        <f t="shared" si="395"/>
        <v>0</v>
      </c>
      <c r="BC438" s="1656">
        <f t="shared" si="395"/>
        <v>0</v>
      </c>
      <c r="BD438" s="1656">
        <f t="shared" si="395"/>
        <v>0</v>
      </c>
      <c r="BE438" s="1656">
        <f t="shared" si="395"/>
        <v>0</v>
      </c>
      <c r="BF438" s="1656">
        <f t="shared" si="395"/>
        <v>0</v>
      </c>
      <c r="BG438" s="3668">
        <f t="shared" si="395"/>
        <v>2566</v>
      </c>
      <c r="BH438" s="1655"/>
      <c r="BI438" s="1655"/>
      <c r="BJ438" s="1691"/>
      <c r="BK438" s="1691"/>
      <c r="BL438" s="1691"/>
      <c r="BM438" s="1692">
        <f t="shared" si="359"/>
        <v>69.519801559177878</v>
      </c>
      <c r="BN438" s="1692">
        <f t="shared" si="360"/>
        <v>54.406156588806063</v>
      </c>
      <c r="BO438" s="1691"/>
      <c r="BP438" s="1693"/>
      <c r="BQ438" s="1369"/>
      <c r="BR438" s="1369"/>
      <c r="BS438" s="1617"/>
      <c r="BT438" s="1369"/>
      <c r="BU438" s="1369"/>
      <c r="BV438" s="1369" t="s">
        <v>2498</v>
      </c>
      <c r="BW438" s="1369"/>
      <c r="BX438" s="1660"/>
      <c r="BY438" s="53"/>
    </row>
    <row r="439" spans="1:81" s="2353" customFormat="1" ht="57" customHeight="1">
      <c r="A439" s="2970">
        <v>1</v>
      </c>
      <c r="B439" s="2959" t="s">
        <v>333</v>
      </c>
      <c r="C439" s="1676" t="s">
        <v>316</v>
      </c>
      <c r="D439" s="1676" t="s">
        <v>334</v>
      </c>
      <c r="E439" s="3507" t="s">
        <v>305</v>
      </c>
      <c r="F439" s="1511" t="s">
        <v>335</v>
      </c>
      <c r="G439" s="3469">
        <v>7055</v>
      </c>
      <c r="H439" s="3469">
        <v>7055</v>
      </c>
      <c r="I439" s="1655"/>
      <c r="J439" s="1655"/>
      <c r="K439" s="143">
        <v>7055</v>
      </c>
      <c r="L439" s="143">
        <v>7055</v>
      </c>
      <c r="M439" s="143">
        <v>706</v>
      </c>
      <c r="N439" s="1667"/>
      <c r="O439" s="1655"/>
      <c r="P439" s="1655"/>
      <c r="Q439" s="1655"/>
      <c r="R439" s="1655"/>
      <c r="S439" s="1667">
        <f t="shared" si="379"/>
        <v>1439</v>
      </c>
      <c r="T439" s="1667">
        <v>1439</v>
      </c>
      <c r="U439" s="1655"/>
      <c r="V439" s="1655"/>
      <c r="W439" s="1655"/>
      <c r="X439" s="1655">
        <v>24.622</v>
      </c>
      <c r="Y439" s="1655">
        <f t="shared" si="346"/>
        <v>1463.6220000000001</v>
      </c>
      <c r="Z439" s="1667">
        <f t="shared" si="380"/>
        <v>0</v>
      </c>
      <c r="AA439" s="1655"/>
      <c r="AB439" s="1655"/>
      <c r="AC439" s="1655"/>
      <c r="AD439" s="1667">
        <f t="shared" si="381"/>
        <v>1439</v>
      </c>
      <c r="AE439" s="1667">
        <v>1439</v>
      </c>
      <c r="AF439" s="1655"/>
      <c r="AG439" s="1655"/>
      <c r="AH439" s="1667">
        <f t="shared" si="382"/>
        <v>0</v>
      </c>
      <c r="AI439" s="1655"/>
      <c r="AJ439" s="1655"/>
      <c r="AK439" s="1655"/>
      <c r="AL439" s="1667">
        <f t="shared" si="383"/>
        <v>1439</v>
      </c>
      <c r="AM439" s="1667">
        <f>T439</f>
        <v>1439</v>
      </c>
      <c r="AN439" s="1655"/>
      <c r="AO439" s="1655"/>
      <c r="AP439" s="1403">
        <f t="shared" si="384"/>
        <v>2338.6219999999998</v>
      </c>
      <c r="AQ439" s="1403">
        <f>2314+X439</f>
        <v>2338.6219999999998</v>
      </c>
      <c r="AR439" s="1656"/>
      <c r="AS439" s="1656"/>
      <c r="AT439" s="1666">
        <f t="shared" si="385"/>
        <v>4716.3780000000006</v>
      </c>
      <c r="AU439" s="1666">
        <f>L439-AQ439</f>
        <v>4716.3780000000006</v>
      </c>
      <c r="AV439" s="1656"/>
      <c r="AW439" s="1656"/>
      <c r="AX439" s="1656"/>
      <c r="AY439" s="1666">
        <f t="shared" si="386"/>
        <v>4716.3780000000006</v>
      </c>
      <c r="AZ439" s="1666">
        <f>AU439</f>
        <v>4716.3780000000006</v>
      </c>
      <c r="BA439" s="1656"/>
      <c r="BB439" s="1656"/>
      <c r="BC439" s="1656"/>
      <c r="BD439" s="1656"/>
      <c r="BE439" s="1656"/>
      <c r="BF439" s="1656"/>
      <c r="BG439" s="3669">
        <v>2566</v>
      </c>
      <c r="BH439" s="1667"/>
      <c r="BI439" s="1655">
        <f t="shared" si="392"/>
        <v>899.62199999999984</v>
      </c>
      <c r="BJ439" s="1658">
        <v>2022</v>
      </c>
      <c r="BK439" s="1658" t="s">
        <v>2324</v>
      </c>
      <c r="BL439" s="1658" t="s">
        <v>2327</v>
      </c>
      <c r="BM439" s="1669">
        <f t="shared" si="359"/>
        <v>69.519801559177878</v>
      </c>
      <c r="BN439" s="1669">
        <f t="shared" si="360"/>
        <v>54.406156588806063</v>
      </c>
      <c r="BO439" s="1658" t="s">
        <v>40</v>
      </c>
      <c r="BP439" s="1659"/>
      <c r="BQ439" s="1370"/>
      <c r="BR439" s="1370"/>
      <c r="BS439" s="19"/>
      <c r="BT439" s="1370"/>
      <c r="BU439" s="1370"/>
      <c r="BV439" s="1370" t="s">
        <v>2498</v>
      </c>
      <c r="BW439" s="1370"/>
      <c r="BX439" s="1660"/>
      <c r="BY439" s="53"/>
      <c r="BZ439" s="223"/>
      <c r="CA439" s="223"/>
      <c r="CB439" s="223"/>
      <c r="CC439" s="223"/>
    </row>
    <row r="440" spans="1:81" s="28" customFormat="1" ht="37.5" customHeight="1">
      <c r="A440" s="2195" t="s">
        <v>52</v>
      </c>
      <c r="B440" s="2133" t="s">
        <v>55</v>
      </c>
      <c r="C440" s="1653"/>
      <c r="D440" s="1653"/>
      <c r="E440" s="1504"/>
      <c r="F440" s="1504"/>
      <c r="G440" s="1453">
        <f t="shared" ref="G440:AO440" si="396">G441+G445</f>
        <v>13093</v>
      </c>
      <c r="H440" s="1453">
        <f t="shared" si="396"/>
        <v>13093</v>
      </c>
      <c r="I440" s="1655">
        <f t="shared" si="396"/>
        <v>0</v>
      </c>
      <c r="J440" s="1655">
        <f t="shared" si="396"/>
        <v>0</v>
      </c>
      <c r="K440" s="1655">
        <f t="shared" si="396"/>
        <v>13093</v>
      </c>
      <c r="L440" s="1655">
        <f t="shared" si="396"/>
        <v>13093</v>
      </c>
      <c r="M440" s="1655">
        <f t="shared" si="396"/>
        <v>3289.808</v>
      </c>
      <c r="N440" s="1655">
        <f t="shared" si="396"/>
        <v>1491.8709999999999</v>
      </c>
      <c r="O440" s="1655">
        <f t="shared" si="396"/>
        <v>0</v>
      </c>
      <c r="P440" s="1655">
        <f t="shared" si="396"/>
        <v>0</v>
      </c>
      <c r="Q440" s="1655">
        <f t="shared" si="396"/>
        <v>0</v>
      </c>
      <c r="R440" s="1655">
        <f t="shared" si="396"/>
        <v>0</v>
      </c>
      <c r="S440" s="1655">
        <f t="shared" si="396"/>
        <v>2524</v>
      </c>
      <c r="T440" s="1655">
        <f t="shared" si="396"/>
        <v>2524</v>
      </c>
      <c r="U440" s="1655">
        <f t="shared" si="396"/>
        <v>0</v>
      </c>
      <c r="V440" s="1655">
        <f t="shared" si="396"/>
        <v>0</v>
      </c>
      <c r="W440" s="1655"/>
      <c r="X440" s="1655"/>
      <c r="Y440" s="1655">
        <f t="shared" ref="Y440:Y494" si="397">T440-W440+X440</f>
        <v>2524</v>
      </c>
      <c r="Z440" s="1655">
        <f t="shared" si="396"/>
        <v>0</v>
      </c>
      <c r="AA440" s="1655">
        <f t="shared" si="396"/>
        <v>0</v>
      </c>
      <c r="AB440" s="1655">
        <f t="shared" si="396"/>
        <v>0</v>
      </c>
      <c r="AC440" s="1655">
        <f t="shared" si="396"/>
        <v>0</v>
      </c>
      <c r="AD440" s="1655">
        <f t="shared" si="396"/>
        <v>1218.1509999999998</v>
      </c>
      <c r="AE440" s="1655">
        <f t="shared" si="396"/>
        <v>1218.1509999999998</v>
      </c>
      <c r="AF440" s="1655">
        <f t="shared" si="396"/>
        <v>0</v>
      </c>
      <c r="AG440" s="1655">
        <f t="shared" si="396"/>
        <v>0</v>
      </c>
      <c r="AH440" s="1655">
        <f t="shared" si="396"/>
        <v>0</v>
      </c>
      <c r="AI440" s="1655">
        <f t="shared" si="396"/>
        <v>0</v>
      </c>
      <c r="AJ440" s="1655">
        <f t="shared" si="396"/>
        <v>0</v>
      </c>
      <c r="AK440" s="1655">
        <f t="shared" si="396"/>
        <v>0</v>
      </c>
      <c r="AL440" s="1655">
        <f t="shared" si="396"/>
        <v>2524</v>
      </c>
      <c r="AM440" s="1655">
        <f t="shared" si="396"/>
        <v>2524</v>
      </c>
      <c r="AN440" s="1655">
        <f t="shared" si="396"/>
        <v>0</v>
      </c>
      <c r="AO440" s="1655">
        <f t="shared" si="396"/>
        <v>0</v>
      </c>
      <c r="AP440" s="1453">
        <f t="shared" ref="AP440:BG440" si="398">AP441+AP445</f>
        <v>4922</v>
      </c>
      <c r="AQ440" s="1453">
        <f t="shared" si="398"/>
        <v>4922</v>
      </c>
      <c r="AR440" s="1656">
        <f t="shared" si="398"/>
        <v>0</v>
      </c>
      <c r="AS440" s="1656">
        <f t="shared" si="398"/>
        <v>0</v>
      </c>
      <c r="AT440" s="1656">
        <f t="shared" si="398"/>
        <v>8171</v>
      </c>
      <c r="AU440" s="1656">
        <f t="shared" si="398"/>
        <v>8171</v>
      </c>
      <c r="AV440" s="1656">
        <f t="shared" si="398"/>
        <v>0</v>
      </c>
      <c r="AW440" s="1656">
        <f t="shared" si="398"/>
        <v>0</v>
      </c>
      <c r="AX440" s="1656">
        <f t="shared" si="398"/>
        <v>0</v>
      </c>
      <c r="AY440" s="1656">
        <f t="shared" si="398"/>
        <v>8171</v>
      </c>
      <c r="AZ440" s="1656">
        <f t="shared" si="398"/>
        <v>8171</v>
      </c>
      <c r="BA440" s="1656">
        <f t="shared" si="398"/>
        <v>0</v>
      </c>
      <c r="BB440" s="1656">
        <f t="shared" si="398"/>
        <v>0</v>
      </c>
      <c r="BC440" s="1656">
        <f t="shared" si="398"/>
        <v>0</v>
      </c>
      <c r="BD440" s="1656">
        <f t="shared" si="398"/>
        <v>0</v>
      </c>
      <c r="BE440" s="1656">
        <f t="shared" si="398"/>
        <v>0</v>
      </c>
      <c r="BF440" s="1656">
        <f t="shared" si="398"/>
        <v>0</v>
      </c>
      <c r="BG440" s="3668">
        <f t="shared" si="398"/>
        <v>4487</v>
      </c>
      <c r="BH440" s="2316">
        <f>'PL 3 PB DATP'!H81</f>
        <v>4487</v>
      </c>
      <c r="BI440" s="1655">
        <f>SUM(BI442:BI446)</f>
        <v>2398</v>
      </c>
      <c r="BJ440" s="1658"/>
      <c r="BK440" s="1658"/>
      <c r="BL440" s="1658"/>
      <c r="BM440" s="1669"/>
      <c r="BN440" s="1669"/>
      <c r="BO440" s="1658"/>
      <c r="BP440" s="1659"/>
      <c r="BQ440" s="1370">
        <f>BH440-BG440</f>
        <v>0</v>
      </c>
      <c r="BR440" s="1370"/>
      <c r="BS440" s="19"/>
      <c r="BT440" s="1370"/>
      <c r="BU440" s="1370"/>
      <c r="BV440" s="1370" t="s">
        <v>2498</v>
      </c>
      <c r="BW440" s="1370"/>
      <c r="BX440" s="1660">
        <f>BH440-BG440</f>
        <v>0</v>
      </c>
      <c r="BY440" s="53"/>
    </row>
    <row r="441" spans="1:81" s="28" customFormat="1" ht="47.25" customHeight="1">
      <c r="A441" s="2195" t="s">
        <v>73</v>
      </c>
      <c r="B441" s="2133" t="s">
        <v>2422</v>
      </c>
      <c r="C441" s="1653"/>
      <c r="D441" s="1653"/>
      <c r="E441" s="1504"/>
      <c r="F441" s="1504"/>
      <c r="G441" s="1453">
        <f>SUM(G442:G444)</f>
        <v>8653</v>
      </c>
      <c r="H441" s="1453">
        <f t="shared" ref="H441:BG441" si="399">SUM(H442:H444)</f>
        <v>8653</v>
      </c>
      <c r="I441" s="1655">
        <f t="shared" si="399"/>
        <v>0</v>
      </c>
      <c r="J441" s="1655">
        <f t="shared" si="399"/>
        <v>0</v>
      </c>
      <c r="K441" s="1655">
        <f t="shared" si="399"/>
        <v>8653</v>
      </c>
      <c r="L441" s="1655">
        <f t="shared" si="399"/>
        <v>8653</v>
      </c>
      <c r="M441" s="1655">
        <f t="shared" si="399"/>
        <v>3289.808</v>
      </c>
      <c r="N441" s="1655">
        <f t="shared" si="399"/>
        <v>1491.8709999999999</v>
      </c>
      <c r="O441" s="1655">
        <f t="shared" si="399"/>
        <v>0</v>
      </c>
      <c r="P441" s="1655">
        <f t="shared" si="399"/>
        <v>0</v>
      </c>
      <c r="Q441" s="1655">
        <f t="shared" si="399"/>
        <v>0</v>
      </c>
      <c r="R441" s="1655">
        <f t="shared" si="399"/>
        <v>0</v>
      </c>
      <c r="S441" s="1655">
        <f t="shared" si="399"/>
        <v>2024</v>
      </c>
      <c r="T441" s="1655">
        <f t="shared" si="399"/>
        <v>2024</v>
      </c>
      <c r="U441" s="1655">
        <f t="shared" si="399"/>
        <v>0</v>
      </c>
      <c r="V441" s="1655">
        <f t="shared" si="399"/>
        <v>0</v>
      </c>
      <c r="W441" s="1655"/>
      <c r="X441" s="1655"/>
      <c r="Y441" s="1655">
        <f t="shared" si="397"/>
        <v>2024</v>
      </c>
      <c r="Z441" s="1655">
        <f t="shared" si="399"/>
        <v>0</v>
      </c>
      <c r="AA441" s="1655">
        <f t="shared" si="399"/>
        <v>0</v>
      </c>
      <c r="AB441" s="1655">
        <f t="shared" si="399"/>
        <v>0</v>
      </c>
      <c r="AC441" s="1655">
        <f t="shared" si="399"/>
        <v>0</v>
      </c>
      <c r="AD441" s="1655">
        <f t="shared" si="399"/>
        <v>1218.1509999999998</v>
      </c>
      <c r="AE441" s="1655">
        <f t="shared" si="399"/>
        <v>1218.1509999999998</v>
      </c>
      <c r="AF441" s="1655">
        <f t="shared" si="399"/>
        <v>0</v>
      </c>
      <c r="AG441" s="1655">
        <f t="shared" si="399"/>
        <v>0</v>
      </c>
      <c r="AH441" s="1655">
        <f t="shared" si="399"/>
        <v>0</v>
      </c>
      <c r="AI441" s="1655">
        <f t="shared" si="399"/>
        <v>0</v>
      </c>
      <c r="AJ441" s="1655">
        <f t="shared" si="399"/>
        <v>0</v>
      </c>
      <c r="AK441" s="1655">
        <f t="shared" si="399"/>
        <v>0</v>
      </c>
      <c r="AL441" s="1655">
        <f t="shared" si="399"/>
        <v>2024</v>
      </c>
      <c r="AM441" s="1655">
        <f t="shared" si="399"/>
        <v>2024</v>
      </c>
      <c r="AN441" s="1655">
        <f t="shared" si="399"/>
        <v>0</v>
      </c>
      <c r="AO441" s="1655">
        <f t="shared" si="399"/>
        <v>0</v>
      </c>
      <c r="AP441" s="1453">
        <f t="shared" si="399"/>
        <v>4422</v>
      </c>
      <c r="AQ441" s="1453">
        <f t="shared" si="399"/>
        <v>4422</v>
      </c>
      <c r="AR441" s="1656">
        <f t="shared" si="399"/>
        <v>0</v>
      </c>
      <c r="AS441" s="1656">
        <f t="shared" si="399"/>
        <v>0</v>
      </c>
      <c r="AT441" s="1656">
        <f t="shared" si="399"/>
        <v>4231</v>
      </c>
      <c r="AU441" s="1656">
        <f t="shared" si="399"/>
        <v>4231</v>
      </c>
      <c r="AV441" s="1656">
        <f t="shared" si="399"/>
        <v>0</v>
      </c>
      <c r="AW441" s="1656">
        <f t="shared" si="399"/>
        <v>0</v>
      </c>
      <c r="AX441" s="1656">
        <f t="shared" si="399"/>
        <v>0</v>
      </c>
      <c r="AY441" s="1656">
        <f t="shared" si="399"/>
        <v>4231</v>
      </c>
      <c r="AZ441" s="1656">
        <f t="shared" si="399"/>
        <v>4231</v>
      </c>
      <c r="BA441" s="1656">
        <f t="shared" si="399"/>
        <v>0</v>
      </c>
      <c r="BB441" s="1656">
        <f t="shared" si="399"/>
        <v>0</v>
      </c>
      <c r="BC441" s="1656">
        <f t="shared" si="399"/>
        <v>0</v>
      </c>
      <c r="BD441" s="1656">
        <f t="shared" si="399"/>
        <v>0</v>
      </c>
      <c r="BE441" s="1656">
        <f t="shared" si="399"/>
        <v>0</v>
      </c>
      <c r="BF441" s="1656">
        <f t="shared" si="399"/>
        <v>0</v>
      </c>
      <c r="BG441" s="3668">
        <f t="shared" si="399"/>
        <v>4231</v>
      </c>
      <c r="BH441" s="1655">
        <f t="shared" ref="BH441" si="400">SUM(BH442:BH443)</f>
        <v>0</v>
      </c>
      <c r="BI441" s="1655"/>
      <c r="BJ441" s="1691"/>
      <c r="BK441" s="1691"/>
      <c r="BL441" s="1691"/>
      <c r="BM441" s="1692">
        <f t="shared" si="359"/>
        <v>100</v>
      </c>
      <c r="BN441" s="1692">
        <f t="shared" si="360"/>
        <v>100</v>
      </c>
      <c r="BO441" s="1691"/>
      <c r="BP441" s="1693"/>
      <c r="BQ441" s="1369"/>
      <c r="BR441" s="1369"/>
      <c r="BS441" s="1617"/>
      <c r="BT441" s="1369"/>
      <c r="BU441" s="1369"/>
      <c r="BV441" s="1369" t="s">
        <v>2498</v>
      </c>
      <c r="BW441" s="1369"/>
      <c r="BX441" s="1660"/>
      <c r="BY441" s="53"/>
    </row>
    <row r="442" spans="1:81" s="2509" customFormat="1" ht="76.5">
      <c r="A442" s="2972">
        <v>1</v>
      </c>
      <c r="B442" s="2959" t="s">
        <v>1315</v>
      </c>
      <c r="C442" s="1676" t="s">
        <v>1276</v>
      </c>
      <c r="D442" s="3052" t="s">
        <v>1316</v>
      </c>
      <c r="E442" s="3486" t="s">
        <v>305</v>
      </c>
      <c r="F442" s="3507" t="s">
        <v>1317</v>
      </c>
      <c r="G442" s="3484">
        <v>2909</v>
      </c>
      <c r="H442" s="3484">
        <v>2909</v>
      </c>
      <c r="I442" s="1761"/>
      <c r="J442" s="1761"/>
      <c r="K442" s="1863">
        <v>2909</v>
      </c>
      <c r="L442" s="1863">
        <v>2909</v>
      </c>
      <c r="M442" s="1761">
        <v>143.27699999999999</v>
      </c>
      <c r="N442" s="1761">
        <v>11.027000000000001</v>
      </c>
      <c r="O442" s="3043"/>
      <c r="P442" s="3043"/>
      <c r="Q442" s="1761"/>
      <c r="R442" s="1761"/>
      <c r="S442" s="1863">
        <f t="shared" si="379"/>
        <v>628</v>
      </c>
      <c r="T442" s="1863">
        <v>628</v>
      </c>
      <c r="U442" s="1761"/>
      <c r="V442" s="1761"/>
      <c r="W442" s="1761"/>
      <c r="X442" s="1761">
        <v>120</v>
      </c>
      <c r="Y442" s="1761">
        <f t="shared" si="397"/>
        <v>748</v>
      </c>
      <c r="Z442" s="3043">
        <f t="shared" si="380"/>
        <v>0</v>
      </c>
      <c r="AA442" s="3043"/>
      <c r="AB442" s="1761"/>
      <c r="AC442" s="1761"/>
      <c r="AD442" s="3043">
        <f t="shared" si="381"/>
        <v>11.027000000000001</v>
      </c>
      <c r="AE442" s="3043">
        <v>11.027000000000001</v>
      </c>
      <c r="AF442" s="1761"/>
      <c r="AG442" s="1761"/>
      <c r="AH442" s="3043">
        <f t="shared" si="382"/>
        <v>0</v>
      </c>
      <c r="AI442" s="3043"/>
      <c r="AJ442" s="1761"/>
      <c r="AK442" s="1761"/>
      <c r="AL442" s="3043">
        <f t="shared" si="383"/>
        <v>628</v>
      </c>
      <c r="AM442" s="1863">
        <v>628</v>
      </c>
      <c r="AN442" s="1761"/>
      <c r="AO442" s="1761"/>
      <c r="AP442" s="3704">
        <f t="shared" si="384"/>
        <v>1478</v>
      </c>
      <c r="AQ442" s="2018">
        <f>1358+X442</f>
        <v>1478</v>
      </c>
      <c r="AR442" s="3399">
        <v>0</v>
      </c>
      <c r="AS442" s="3399"/>
      <c r="AT442" s="3399">
        <v>1431</v>
      </c>
      <c r="AU442" s="3399">
        <v>1431</v>
      </c>
      <c r="AV442" s="3399"/>
      <c r="AW442" s="3399"/>
      <c r="AX442" s="3399"/>
      <c r="AY442" s="3399">
        <v>1431</v>
      </c>
      <c r="AZ442" s="3399">
        <v>1431</v>
      </c>
      <c r="BA442" s="3293"/>
      <c r="BB442" s="3293"/>
      <c r="BC442" s="3293"/>
      <c r="BD442" s="3293"/>
      <c r="BE442" s="3293"/>
      <c r="BF442" s="3293"/>
      <c r="BG442" s="3669">
        <v>1431</v>
      </c>
      <c r="BH442" s="1667"/>
      <c r="BI442" s="1761">
        <f t="shared" si="392"/>
        <v>850</v>
      </c>
      <c r="BJ442" s="3151">
        <v>2022</v>
      </c>
      <c r="BK442" s="3151" t="s">
        <v>2324</v>
      </c>
      <c r="BL442" s="3151" t="s">
        <v>2327</v>
      </c>
      <c r="BM442" s="1669">
        <f t="shared" si="359"/>
        <v>100</v>
      </c>
      <c r="BN442" s="1669">
        <f t="shared" si="360"/>
        <v>100</v>
      </c>
      <c r="BO442" s="3151" t="s">
        <v>40</v>
      </c>
      <c r="BP442" s="3044"/>
      <c r="BQ442" s="2927"/>
      <c r="BR442" s="2927"/>
      <c r="BS442" s="3360"/>
      <c r="BT442" s="2927"/>
      <c r="BU442" s="2927"/>
      <c r="BV442" s="1370" t="s">
        <v>2498</v>
      </c>
      <c r="BW442" s="2927"/>
      <c r="BX442" s="1618"/>
      <c r="BY442" s="63"/>
      <c r="BZ442" s="488"/>
      <c r="CA442" s="488"/>
      <c r="CB442" s="488"/>
      <c r="CC442" s="488"/>
    </row>
    <row r="443" spans="1:81" s="2509" customFormat="1" ht="76.5">
      <c r="A443" s="2972">
        <v>2</v>
      </c>
      <c r="B443" s="2959" t="s">
        <v>1318</v>
      </c>
      <c r="C443" s="1676" t="s">
        <v>1238</v>
      </c>
      <c r="D443" s="3052" t="s">
        <v>1319</v>
      </c>
      <c r="E443" s="3486" t="s">
        <v>305</v>
      </c>
      <c r="F443" s="3507" t="s">
        <v>1320</v>
      </c>
      <c r="G443" s="3484">
        <v>2620</v>
      </c>
      <c r="H443" s="3484">
        <v>2620</v>
      </c>
      <c r="I443" s="1761"/>
      <c r="J443" s="1761"/>
      <c r="K443" s="1863">
        <v>2620</v>
      </c>
      <c r="L443" s="1863">
        <v>2620</v>
      </c>
      <c r="M443" s="1761">
        <v>1431.1240000000003</v>
      </c>
      <c r="N443" s="1761">
        <v>9.4</v>
      </c>
      <c r="O443" s="3043"/>
      <c r="P443" s="3043"/>
      <c r="Q443" s="1761"/>
      <c r="R443" s="1761"/>
      <c r="S443" s="1863">
        <f t="shared" si="379"/>
        <v>890</v>
      </c>
      <c r="T443" s="1863">
        <v>890</v>
      </c>
      <c r="U443" s="1761"/>
      <c r="V443" s="1761"/>
      <c r="W443" s="1761"/>
      <c r="X443" s="1761"/>
      <c r="Y443" s="1761">
        <f t="shared" si="397"/>
        <v>890</v>
      </c>
      <c r="Z443" s="3043">
        <f t="shared" si="380"/>
        <v>0</v>
      </c>
      <c r="AA443" s="3043"/>
      <c r="AB443" s="1761"/>
      <c r="AC443" s="1761"/>
      <c r="AD443" s="1863">
        <f t="shared" si="381"/>
        <v>701.12399999999991</v>
      </c>
      <c r="AE443" s="1863">
        <v>701.12399999999991</v>
      </c>
      <c r="AF443" s="1761"/>
      <c r="AG443" s="1761"/>
      <c r="AH443" s="1863">
        <f t="shared" si="382"/>
        <v>0</v>
      </c>
      <c r="AI443" s="3043"/>
      <c r="AJ443" s="1761"/>
      <c r="AK443" s="1761"/>
      <c r="AL443" s="1863">
        <f t="shared" si="383"/>
        <v>890</v>
      </c>
      <c r="AM443" s="1863">
        <v>890</v>
      </c>
      <c r="AN443" s="1761"/>
      <c r="AO443" s="1761"/>
      <c r="AP443" s="3484">
        <f t="shared" si="384"/>
        <v>1620</v>
      </c>
      <c r="AQ443" s="3487">
        <v>1620</v>
      </c>
      <c r="AR443" s="3293">
        <v>0</v>
      </c>
      <c r="AS443" s="3293"/>
      <c r="AT443" s="3293">
        <f t="shared" si="385"/>
        <v>1000</v>
      </c>
      <c r="AU443" s="3293">
        <v>1000</v>
      </c>
      <c r="AV443" s="3293"/>
      <c r="AW443" s="3293"/>
      <c r="AX443" s="3293"/>
      <c r="AY443" s="3293">
        <f t="shared" si="386"/>
        <v>1000</v>
      </c>
      <c r="AZ443" s="3293">
        <v>1000</v>
      </c>
      <c r="BA443" s="3293"/>
      <c r="BB443" s="3293"/>
      <c r="BC443" s="3293"/>
      <c r="BD443" s="3293"/>
      <c r="BE443" s="3293"/>
      <c r="BF443" s="3293"/>
      <c r="BG443" s="3669">
        <v>1000</v>
      </c>
      <c r="BH443" s="1667"/>
      <c r="BI443" s="1761">
        <f t="shared" si="392"/>
        <v>730</v>
      </c>
      <c r="BJ443" s="3151">
        <v>2022</v>
      </c>
      <c r="BK443" s="3151" t="s">
        <v>2324</v>
      </c>
      <c r="BL443" s="3151" t="s">
        <v>2327</v>
      </c>
      <c r="BM443" s="1669">
        <f t="shared" si="359"/>
        <v>100</v>
      </c>
      <c r="BN443" s="1669">
        <f t="shared" ref="BN443:BN480" si="401">BG443/AU443*100</f>
        <v>100</v>
      </c>
      <c r="BO443" s="3151" t="s">
        <v>40</v>
      </c>
      <c r="BP443" s="3044"/>
      <c r="BQ443" s="2927"/>
      <c r="BR443" s="2927"/>
      <c r="BS443" s="3360"/>
      <c r="BT443" s="2927"/>
      <c r="BU443" s="2927"/>
      <c r="BV443" s="1370" t="s">
        <v>2498</v>
      </c>
      <c r="BW443" s="2927"/>
      <c r="BX443" s="1618"/>
      <c r="BY443" s="63"/>
      <c r="BZ443" s="488"/>
      <c r="CA443" s="488"/>
      <c r="CB443" s="488"/>
      <c r="CC443" s="488"/>
    </row>
    <row r="444" spans="1:81" s="2509" customFormat="1" ht="51">
      <c r="A444" s="2972">
        <v>3</v>
      </c>
      <c r="B444" s="2959" t="s">
        <v>1321</v>
      </c>
      <c r="C444" s="1676" t="s">
        <v>1322</v>
      </c>
      <c r="D444" s="3052" t="s">
        <v>1323</v>
      </c>
      <c r="E444" s="3486" t="s">
        <v>305</v>
      </c>
      <c r="F444" s="3507" t="s">
        <v>1324</v>
      </c>
      <c r="G444" s="3484">
        <v>3124</v>
      </c>
      <c r="H444" s="3484">
        <v>3124</v>
      </c>
      <c r="I444" s="1761"/>
      <c r="J444" s="1761"/>
      <c r="K444" s="1863">
        <v>3124</v>
      </c>
      <c r="L444" s="1863">
        <v>3124</v>
      </c>
      <c r="M444" s="1761">
        <v>1715.4069999999999</v>
      </c>
      <c r="N444" s="1761">
        <v>1471.444</v>
      </c>
      <c r="O444" s="3043"/>
      <c r="P444" s="3043"/>
      <c r="Q444" s="1761"/>
      <c r="R444" s="1761"/>
      <c r="S444" s="1863">
        <f t="shared" si="379"/>
        <v>506</v>
      </c>
      <c r="T444" s="1863">
        <v>506</v>
      </c>
      <c r="U444" s="1761"/>
      <c r="V444" s="1761"/>
      <c r="W444" s="1761"/>
      <c r="X444" s="1761"/>
      <c r="Y444" s="1761">
        <f t="shared" si="397"/>
        <v>506</v>
      </c>
      <c r="Z444" s="3043">
        <f t="shared" si="380"/>
        <v>0</v>
      </c>
      <c r="AA444" s="3043"/>
      <c r="AB444" s="1761"/>
      <c r="AC444" s="1761"/>
      <c r="AD444" s="3043">
        <f t="shared" si="381"/>
        <v>506</v>
      </c>
      <c r="AE444" s="3043">
        <v>506</v>
      </c>
      <c r="AF444" s="1761"/>
      <c r="AG444" s="1761"/>
      <c r="AH444" s="3043">
        <f t="shared" si="382"/>
        <v>0</v>
      </c>
      <c r="AI444" s="3043"/>
      <c r="AJ444" s="1761"/>
      <c r="AK444" s="1761"/>
      <c r="AL444" s="3043">
        <f t="shared" si="383"/>
        <v>506</v>
      </c>
      <c r="AM444" s="1863">
        <v>506</v>
      </c>
      <c r="AN444" s="1761"/>
      <c r="AO444" s="1761"/>
      <c r="AP444" s="3635">
        <f t="shared" si="384"/>
        <v>1324</v>
      </c>
      <c r="AQ444" s="3487">
        <v>1324</v>
      </c>
      <c r="AR444" s="3293">
        <v>0</v>
      </c>
      <c r="AS444" s="3293"/>
      <c r="AT444" s="3293">
        <f t="shared" si="385"/>
        <v>1800</v>
      </c>
      <c r="AU444" s="3293">
        <v>1800</v>
      </c>
      <c r="AV444" s="3293"/>
      <c r="AW444" s="3293"/>
      <c r="AX444" s="3293"/>
      <c r="AY444" s="3293">
        <f t="shared" si="386"/>
        <v>1800</v>
      </c>
      <c r="AZ444" s="3293">
        <v>1800</v>
      </c>
      <c r="BA444" s="3293"/>
      <c r="BB444" s="3293"/>
      <c r="BC444" s="3293"/>
      <c r="BD444" s="3293"/>
      <c r="BE444" s="3293"/>
      <c r="BF444" s="3293"/>
      <c r="BG444" s="3669">
        <v>1800</v>
      </c>
      <c r="BH444" s="1667"/>
      <c r="BI444" s="1761">
        <f t="shared" si="392"/>
        <v>818</v>
      </c>
      <c r="BJ444" s="3151">
        <v>2022</v>
      </c>
      <c r="BK444" s="3151" t="s">
        <v>2324</v>
      </c>
      <c r="BL444" s="3151" t="s">
        <v>2327</v>
      </c>
      <c r="BM444" s="1669">
        <f t="shared" ref="BM444:BM480" si="402">(BG444+AQ444)/H444*100</f>
        <v>100</v>
      </c>
      <c r="BN444" s="1669">
        <f t="shared" si="401"/>
        <v>100</v>
      </c>
      <c r="BO444" s="3151" t="s">
        <v>40</v>
      </c>
      <c r="BP444" s="3044"/>
      <c r="BQ444" s="2927"/>
      <c r="BR444" s="2927"/>
      <c r="BS444" s="3360"/>
      <c r="BT444" s="2927"/>
      <c r="BU444" s="2927"/>
      <c r="BV444" s="1370" t="s">
        <v>2498</v>
      </c>
      <c r="BW444" s="2927"/>
      <c r="BX444" s="1618"/>
      <c r="BY444" s="63"/>
      <c r="BZ444" s="488"/>
      <c r="CA444" s="488"/>
      <c r="CB444" s="488"/>
      <c r="CC444" s="488"/>
    </row>
    <row r="445" spans="1:81" s="1630" customFormat="1" ht="46.5" customHeight="1">
      <c r="A445" s="2223" t="s">
        <v>74</v>
      </c>
      <c r="B445" s="3035" t="s">
        <v>2420</v>
      </c>
      <c r="C445" s="1699"/>
      <c r="D445" s="2100"/>
      <c r="E445" s="3488"/>
      <c r="F445" s="3506"/>
      <c r="G445" s="3485">
        <f>SUM(G446)</f>
        <v>4440</v>
      </c>
      <c r="H445" s="3485">
        <f t="shared" ref="H445:BG445" si="403">SUM(H446)</f>
        <v>4440</v>
      </c>
      <c r="I445" s="1603">
        <f t="shared" si="403"/>
        <v>0</v>
      </c>
      <c r="J445" s="1603">
        <f t="shared" si="403"/>
        <v>0</v>
      </c>
      <c r="K445" s="1603">
        <f t="shared" si="403"/>
        <v>4440</v>
      </c>
      <c r="L445" s="1603">
        <f t="shared" si="403"/>
        <v>4440</v>
      </c>
      <c r="M445" s="1603">
        <f t="shared" si="403"/>
        <v>0</v>
      </c>
      <c r="N445" s="1603">
        <f t="shared" si="403"/>
        <v>0</v>
      </c>
      <c r="O445" s="1603">
        <f t="shared" si="403"/>
        <v>0</v>
      </c>
      <c r="P445" s="1603">
        <f t="shared" si="403"/>
        <v>0</v>
      </c>
      <c r="Q445" s="1603">
        <f t="shared" si="403"/>
        <v>0</v>
      </c>
      <c r="R445" s="1603">
        <f t="shared" si="403"/>
        <v>0</v>
      </c>
      <c r="S445" s="1603">
        <f t="shared" si="403"/>
        <v>500</v>
      </c>
      <c r="T445" s="1603">
        <f t="shared" si="403"/>
        <v>500</v>
      </c>
      <c r="U445" s="1603">
        <f t="shared" si="403"/>
        <v>0</v>
      </c>
      <c r="V445" s="1603">
        <f t="shared" si="403"/>
        <v>0</v>
      </c>
      <c r="W445" s="1603"/>
      <c r="X445" s="1603"/>
      <c r="Y445" s="1603">
        <f t="shared" si="397"/>
        <v>500</v>
      </c>
      <c r="Z445" s="1603">
        <f t="shared" si="403"/>
        <v>0</v>
      </c>
      <c r="AA445" s="1603">
        <f t="shared" si="403"/>
        <v>0</v>
      </c>
      <c r="AB445" s="1603">
        <f t="shared" si="403"/>
        <v>0</v>
      </c>
      <c r="AC445" s="1603">
        <f t="shared" si="403"/>
        <v>0</v>
      </c>
      <c r="AD445" s="1603">
        <f t="shared" si="403"/>
        <v>0</v>
      </c>
      <c r="AE445" s="1603">
        <f t="shared" si="403"/>
        <v>0</v>
      </c>
      <c r="AF445" s="1603">
        <f t="shared" si="403"/>
        <v>0</v>
      </c>
      <c r="AG445" s="1603">
        <f t="shared" si="403"/>
        <v>0</v>
      </c>
      <c r="AH445" s="1603">
        <f t="shared" si="403"/>
        <v>0</v>
      </c>
      <c r="AI445" s="1603">
        <f t="shared" si="403"/>
        <v>0</v>
      </c>
      <c r="AJ445" s="1603">
        <f t="shared" si="403"/>
        <v>0</v>
      </c>
      <c r="AK445" s="1603">
        <f t="shared" si="403"/>
        <v>0</v>
      </c>
      <c r="AL445" s="1603">
        <f t="shared" si="403"/>
        <v>500</v>
      </c>
      <c r="AM445" s="1603">
        <f t="shared" si="403"/>
        <v>500</v>
      </c>
      <c r="AN445" s="1603">
        <f t="shared" si="403"/>
        <v>0</v>
      </c>
      <c r="AO445" s="1603">
        <f t="shared" si="403"/>
        <v>0</v>
      </c>
      <c r="AP445" s="3485">
        <f t="shared" si="403"/>
        <v>500</v>
      </c>
      <c r="AQ445" s="3485">
        <f t="shared" si="403"/>
        <v>500</v>
      </c>
      <c r="AR445" s="3292">
        <f t="shared" si="403"/>
        <v>0</v>
      </c>
      <c r="AS445" s="3292">
        <f t="shared" si="403"/>
        <v>0</v>
      </c>
      <c r="AT445" s="3292">
        <f t="shared" si="403"/>
        <v>3940</v>
      </c>
      <c r="AU445" s="3292">
        <f t="shared" si="403"/>
        <v>3940</v>
      </c>
      <c r="AV445" s="3292">
        <f t="shared" si="403"/>
        <v>0</v>
      </c>
      <c r="AW445" s="3292">
        <f t="shared" si="403"/>
        <v>0</v>
      </c>
      <c r="AX445" s="3292">
        <f t="shared" si="403"/>
        <v>0</v>
      </c>
      <c r="AY445" s="3292">
        <f t="shared" si="403"/>
        <v>3940</v>
      </c>
      <c r="AZ445" s="3292">
        <f t="shared" si="403"/>
        <v>3940</v>
      </c>
      <c r="BA445" s="3292">
        <f t="shared" si="403"/>
        <v>0</v>
      </c>
      <c r="BB445" s="3292">
        <f t="shared" si="403"/>
        <v>0</v>
      </c>
      <c r="BC445" s="3292">
        <f t="shared" si="403"/>
        <v>0</v>
      </c>
      <c r="BD445" s="3292">
        <f t="shared" si="403"/>
        <v>0</v>
      </c>
      <c r="BE445" s="3292">
        <f t="shared" si="403"/>
        <v>0</v>
      </c>
      <c r="BF445" s="3292">
        <f t="shared" si="403"/>
        <v>0</v>
      </c>
      <c r="BG445" s="3675">
        <f t="shared" si="403"/>
        <v>256</v>
      </c>
      <c r="BH445" s="1655"/>
      <c r="BI445" s="3050"/>
      <c r="BJ445" s="1719"/>
      <c r="BK445" s="1719"/>
      <c r="BL445" s="1719"/>
      <c r="BM445" s="1692">
        <f t="shared" si="402"/>
        <v>17.027027027027028</v>
      </c>
      <c r="BN445" s="1692">
        <f t="shared" si="401"/>
        <v>6.4974619289340101</v>
      </c>
      <c r="BO445" s="1719"/>
      <c r="BP445" s="2137"/>
      <c r="BQ445" s="2916"/>
      <c r="BR445" s="2916"/>
      <c r="BS445" s="3361"/>
      <c r="BT445" s="2916"/>
      <c r="BU445" s="2916"/>
      <c r="BV445" s="1370" t="s">
        <v>2498</v>
      </c>
      <c r="BW445" s="2916"/>
      <c r="BX445" s="1858"/>
      <c r="BY445" s="2284"/>
      <c r="BZ445" s="2285"/>
      <c r="CA445" s="2285"/>
      <c r="CB445" s="2285"/>
      <c r="CC445" s="2285"/>
    </row>
    <row r="446" spans="1:81" s="2518" customFormat="1" ht="63.75">
      <c r="A446" s="2223">
        <v>1</v>
      </c>
      <c r="B446" s="3051" t="s">
        <v>1328</v>
      </c>
      <c r="C446" s="3052" t="s">
        <v>1182</v>
      </c>
      <c r="D446" s="3052" t="s">
        <v>1329</v>
      </c>
      <c r="E446" s="3486" t="s">
        <v>206</v>
      </c>
      <c r="F446" s="1511" t="s">
        <v>1330</v>
      </c>
      <c r="G446" s="3487">
        <v>4440</v>
      </c>
      <c r="H446" s="3487">
        <v>4440</v>
      </c>
      <c r="I446" s="1761"/>
      <c r="J446" s="1761"/>
      <c r="K446" s="1761">
        <v>4440</v>
      </c>
      <c r="L446" s="1761">
        <v>4440</v>
      </c>
      <c r="M446" s="1761">
        <v>0</v>
      </c>
      <c r="N446" s="1761"/>
      <c r="O446" s="3043"/>
      <c r="P446" s="3043"/>
      <c r="Q446" s="1761"/>
      <c r="R446" s="1761"/>
      <c r="S446" s="1863">
        <f t="shared" si="379"/>
        <v>500</v>
      </c>
      <c r="T446" s="1863">
        <v>500</v>
      </c>
      <c r="U446" s="1761"/>
      <c r="V446" s="1761"/>
      <c r="W446" s="1761"/>
      <c r="X446" s="1761"/>
      <c r="Y446" s="1761">
        <f t="shared" si="397"/>
        <v>500</v>
      </c>
      <c r="Z446" s="3043">
        <f t="shared" si="380"/>
        <v>0</v>
      </c>
      <c r="AA446" s="3043"/>
      <c r="AB446" s="1761"/>
      <c r="AC446" s="1761"/>
      <c r="AD446" s="1863">
        <f t="shared" si="381"/>
        <v>0</v>
      </c>
      <c r="AE446" s="1863"/>
      <c r="AF446" s="1761"/>
      <c r="AG446" s="1761"/>
      <c r="AH446" s="1863">
        <f t="shared" si="382"/>
        <v>0</v>
      </c>
      <c r="AI446" s="3043"/>
      <c r="AJ446" s="1761"/>
      <c r="AK446" s="1761"/>
      <c r="AL446" s="1863">
        <f t="shared" si="383"/>
        <v>500</v>
      </c>
      <c r="AM446" s="1863">
        <v>500</v>
      </c>
      <c r="AN446" s="1761"/>
      <c r="AO446" s="1761"/>
      <c r="AP446" s="3484">
        <f t="shared" si="384"/>
        <v>500</v>
      </c>
      <c r="AQ446" s="3487">
        <v>500</v>
      </c>
      <c r="AR446" s="3293">
        <v>0</v>
      </c>
      <c r="AS446" s="3293"/>
      <c r="AT446" s="3293">
        <f t="shared" si="385"/>
        <v>3940</v>
      </c>
      <c r="AU446" s="3293">
        <v>3940</v>
      </c>
      <c r="AV446" s="3293"/>
      <c r="AW446" s="3293"/>
      <c r="AX446" s="3293"/>
      <c r="AY446" s="3293">
        <f t="shared" si="386"/>
        <v>3940</v>
      </c>
      <c r="AZ446" s="3293">
        <v>3940</v>
      </c>
      <c r="BA446" s="3293"/>
      <c r="BB446" s="3293"/>
      <c r="BC446" s="3293"/>
      <c r="BD446" s="3293"/>
      <c r="BE446" s="3293"/>
      <c r="BF446" s="3293"/>
      <c r="BG446" s="3677">
        <f>136+120</f>
        <v>256</v>
      </c>
      <c r="BH446" s="1761"/>
      <c r="BI446" s="1761">
        <f t="shared" si="392"/>
        <v>0</v>
      </c>
      <c r="BJ446" s="3151">
        <v>2023</v>
      </c>
      <c r="BK446" s="3151" t="s">
        <v>2322</v>
      </c>
      <c r="BL446" s="3151" t="s">
        <v>2327</v>
      </c>
      <c r="BM446" s="1669">
        <f t="shared" si="402"/>
        <v>17.027027027027028</v>
      </c>
      <c r="BN446" s="1669">
        <f t="shared" si="401"/>
        <v>6.4974619289340101</v>
      </c>
      <c r="BO446" s="3151" t="s">
        <v>40</v>
      </c>
      <c r="BP446" s="3044"/>
      <c r="BQ446" s="2927"/>
      <c r="BR446" s="2927"/>
      <c r="BS446" s="3360"/>
      <c r="BT446" s="2927"/>
      <c r="BU446" s="2927"/>
      <c r="BV446" s="1370" t="s">
        <v>2498</v>
      </c>
      <c r="BW446" s="2927"/>
      <c r="BX446" s="1618"/>
      <c r="BY446" s="63"/>
      <c r="BZ446" s="699"/>
      <c r="CA446" s="699"/>
      <c r="CB446" s="699"/>
      <c r="CC446" s="699"/>
    </row>
    <row r="447" spans="1:81" s="28" customFormat="1" ht="25.5" customHeight="1">
      <c r="A447" s="2195" t="s">
        <v>54</v>
      </c>
      <c r="B447" s="2133" t="s">
        <v>57</v>
      </c>
      <c r="C447" s="1653"/>
      <c r="D447" s="1653"/>
      <c r="E447" s="1504"/>
      <c r="F447" s="1504"/>
      <c r="G447" s="1453">
        <f>G448+G451+G453</f>
        <v>10417</v>
      </c>
      <c r="H447" s="1453">
        <f t="shared" ref="H447:BG447" si="404">H448+H451+H453</f>
        <v>10417</v>
      </c>
      <c r="I447" s="1453">
        <f t="shared" si="404"/>
        <v>0</v>
      </c>
      <c r="J447" s="1453">
        <f t="shared" si="404"/>
        <v>0</v>
      </c>
      <c r="K447" s="1453">
        <f t="shared" si="404"/>
        <v>10417</v>
      </c>
      <c r="L447" s="1453">
        <f t="shared" si="404"/>
        <v>10417</v>
      </c>
      <c r="M447" s="1453">
        <f t="shared" si="404"/>
        <v>3449.828</v>
      </c>
      <c r="N447" s="1453">
        <f t="shared" si="404"/>
        <v>1900.3600000000001</v>
      </c>
      <c r="O447" s="1453">
        <f t="shared" si="404"/>
        <v>0</v>
      </c>
      <c r="P447" s="1453">
        <f t="shared" si="404"/>
        <v>0</v>
      </c>
      <c r="Q447" s="1453">
        <f t="shared" si="404"/>
        <v>0</v>
      </c>
      <c r="R447" s="1453">
        <f t="shared" si="404"/>
        <v>0</v>
      </c>
      <c r="S447" s="1453">
        <f t="shared" si="404"/>
        <v>3227</v>
      </c>
      <c r="T447" s="1453">
        <f t="shared" si="404"/>
        <v>3227</v>
      </c>
      <c r="U447" s="1453">
        <f t="shared" si="404"/>
        <v>0</v>
      </c>
      <c r="V447" s="1453">
        <f t="shared" si="404"/>
        <v>0</v>
      </c>
      <c r="W447" s="1453">
        <f t="shared" si="404"/>
        <v>0</v>
      </c>
      <c r="X447" s="1453">
        <f t="shared" si="404"/>
        <v>0</v>
      </c>
      <c r="Y447" s="1453">
        <f t="shared" si="404"/>
        <v>3227</v>
      </c>
      <c r="Z447" s="1453">
        <f t="shared" si="404"/>
        <v>0</v>
      </c>
      <c r="AA447" s="1453">
        <f t="shared" si="404"/>
        <v>0</v>
      </c>
      <c r="AB447" s="1453">
        <f t="shared" si="404"/>
        <v>0</v>
      </c>
      <c r="AC447" s="1453">
        <f t="shared" si="404"/>
        <v>0</v>
      </c>
      <c r="AD447" s="1453">
        <f t="shared" si="404"/>
        <v>1884</v>
      </c>
      <c r="AE447" s="1453">
        <f t="shared" si="404"/>
        <v>1884</v>
      </c>
      <c r="AF447" s="1453">
        <f t="shared" si="404"/>
        <v>0</v>
      </c>
      <c r="AG447" s="1453">
        <f t="shared" si="404"/>
        <v>0</v>
      </c>
      <c r="AH447" s="1453">
        <f t="shared" si="404"/>
        <v>0</v>
      </c>
      <c r="AI447" s="1453">
        <f t="shared" si="404"/>
        <v>0</v>
      </c>
      <c r="AJ447" s="1453">
        <f t="shared" si="404"/>
        <v>0</v>
      </c>
      <c r="AK447" s="1453">
        <f t="shared" si="404"/>
        <v>0</v>
      </c>
      <c r="AL447" s="1453">
        <f t="shared" si="404"/>
        <v>3227</v>
      </c>
      <c r="AM447" s="1453">
        <f t="shared" si="404"/>
        <v>3227</v>
      </c>
      <c r="AN447" s="1453">
        <f t="shared" si="404"/>
        <v>0</v>
      </c>
      <c r="AO447" s="1453">
        <f t="shared" si="404"/>
        <v>0</v>
      </c>
      <c r="AP447" s="1453">
        <f t="shared" si="404"/>
        <v>5635</v>
      </c>
      <c r="AQ447" s="1453">
        <f t="shared" si="404"/>
        <v>5635</v>
      </c>
      <c r="AR447" s="1453">
        <f t="shared" si="404"/>
        <v>0</v>
      </c>
      <c r="AS447" s="1453">
        <f t="shared" si="404"/>
        <v>0</v>
      </c>
      <c r="AT447" s="1453">
        <f t="shared" si="404"/>
        <v>4782</v>
      </c>
      <c r="AU447" s="1453">
        <f t="shared" si="404"/>
        <v>4782</v>
      </c>
      <c r="AV447" s="1453">
        <f t="shared" si="404"/>
        <v>0</v>
      </c>
      <c r="AW447" s="1453">
        <f t="shared" si="404"/>
        <v>0</v>
      </c>
      <c r="AX447" s="1453">
        <f t="shared" si="404"/>
        <v>0</v>
      </c>
      <c r="AY447" s="1453">
        <f t="shared" si="404"/>
        <v>4190</v>
      </c>
      <c r="AZ447" s="1453">
        <f t="shared" si="404"/>
        <v>4190</v>
      </c>
      <c r="BA447" s="1453">
        <f t="shared" si="404"/>
        <v>0</v>
      </c>
      <c r="BB447" s="1453">
        <f t="shared" si="404"/>
        <v>0</v>
      </c>
      <c r="BC447" s="1453">
        <f t="shared" si="404"/>
        <v>0</v>
      </c>
      <c r="BD447" s="1453">
        <f t="shared" si="404"/>
        <v>0</v>
      </c>
      <c r="BE447" s="1453">
        <f t="shared" si="404"/>
        <v>0</v>
      </c>
      <c r="BF447" s="1453">
        <f t="shared" si="404"/>
        <v>0</v>
      </c>
      <c r="BG447" s="1453">
        <f t="shared" si="404"/>
        <v>4190</v>
      </c>
      <c r="BH447" s="2316">
        <f>'PL 3 PB DATP'!H82</f>
        <v>4190</v>
      </c>
      <c r="BI447" s="1655">
        <f>SUM(BI449:BI980)</f>
        <v>21057823.839359988</v>
      </c>
      <c r="BJ447" s="1658"/>
      <c r="BK447" s="1658"/>
      <c r="BL447" s="1658"/>
      <c r="BM447" s="1669"/>
      <c r="BN447" s="1669"/>
      <c r="BO447" s="1658"/>
      <c r="BP447" s="1659"/>
      <c r="BQ447" s="1370"/>
      <c r="BR447" s="1370"/>
      <c r="BS447" s="19"/>
      <c r="BT447" s="1370"/>
      <c r="BU447" s="1370"/>
      <c r="BV447" s="1370" t="s">
        <v>2498</v>
      </c>
      <c r="BW447" s="1370"/>
      <c r="BX447" s="1660">
        <f>BH447-BG447</f>
        <v>0</v>
      </c>
      <c r="BY447" s="53"/>
    </row>
    <row r="448" spans="1:81" s="28" customFormat="1" ht="47.25" customHeight="1">
      <c r="A448" s="2195" t="s">
        <v>73</v>
      </c>
      <c r="B448" s="2133" t="s">
        <v>2422</v>
      </c>
      <c r="C448" s="1653"/>
      <c r="D448" s="1653"/>
      <c r="E448" s="1504"/>
      <c r="F448" s="1504"/>
      <c r="G448" s="1453">
        <f>SUM(G449:G450)</f>
        <v>5810</v>
      </c>
      <c r="H448" s="1453">
        <f t="shared" ref="H448:BG448" si="405">SUM(H449:H450)</f>
        <v>5810</v>
      </c>
      <c r="I448" s="1655">
        <f t="shared" si="405"/>
        <v>0</v>
      </c>
      <c r="J448" s="1655">
        <f t="shared" si="405"/>
        <v>0</v>
      </c>
      <c r="K448" s="1655">
        <f t="shared" si="405"/>
        <v>5810</v>
      </c>
      <c r="L448" s="1655">
        <f t="shared" si="405"/>
        <v>5810</v>
      </c>
      <c r="M448" s="1655">
        <f t="shared" si="405"/>
        <v>3449.828</v>
      </c>
      <c r="N448" s="1655">
        <f t="shared" si="405"/>
        <v>1900.3600000000001</v>
      </c>
      <c r="O448" s="1655">
        <f t="shared" si="405"/>
        <v>0</v>
      </c>
      <c r="P448" s="1655">
        <f t="shared" si="405"/>
        <v>0</v>
      </c>
      <c r="Q448" s="1655">
        <f t="shared" si="405"/>
        <v>0</v>
      </c>
      <c r="R448" s="1655">
        <f t="shared" si="405"/>
        <v>0</v>
      </c>
      <c r="S448" s="1655">
        <f t="shared" si="405"/>
        <v>1884</v>
      </c>
      <c r="T448" s="1655">
        <f t="shared" si="405"/>
        <v>1884</v>
      </c>
      <c r="U448" s="1655">
        <f t="shared" si="405"/>
        <v>0</v>
      </c>
      <c r="V448" s="1655">
        <f t="shared" si="405"/>
        <v>0</v>
      </c>
      <c r="W448" s="1655"/>
      <c r="X448" s="1655"/>
      <c r="Y448" s="1655">
        <f t="shared" si="397"/>
        <v>1884</v>
      </c>
      <c r="Z448" s="1655">
        <f t="shared" si="405"/>
        <v>0</v>
      </c>
      <c r="AA448" s="1655">
        <f t="shared" si="405"/>
        <v>0</v>
      </c>
      <c r="AB448" s="1655">
        <f t="shared" si="405"/>
        <v>0</v>
      </c>
      <c r="AC448" s="1655">
        <f t="shared" si="405"/>
        <v>0</v>
      </c>
      <c r="AD448" s="1655">
        <f t="shared" si="405"/>
        <v>1884</v>
      </c>
      <c r="AE448" s="1655">
        <f t="shared" si="405"/>
        <v>1884</v>
      </c>
      <c r="AF448" s="1655">
        <f t="shared" si="405"/>
        <v>0</v>
      </c>
      <c r="AG448" s="1655">
        <f t="shared" si="405"/>
        <v>0</v>
      </c>
      <c r="AH448" s="1655">
        <f t="shared" si="405"/>
        <v>0</v>
      </c>
      <c r="AI448" s="1655">
        <f t="shared" si="405"/>
        <v>0</v>
      </c>
      <c r="AJ448" s="1655">
        <f t="shared" si="405"/>
        <v>0</v>
      </c>
      <c r="AK448" s="1655">
        <f t="shared" si="405"/>
        <v>0</v>
      </c>
      <c r="AL448" s="1655">
        <f t="shared" si="405"/>
        <v>1884</v>
      </c>
      <c r="AM448" s="1655">
        <f t="shared" si="405"/>
        <v>1884</v>
      </c>
      <c r="AN448" s="1655">
        <f t="shared" si="405"/>
        <v>0</v>
      </c>
      <c r="AO448" s="1655">
        <f t="shared" si="405"/>
        <v>0</v>
      </c>
      <c r="AP448" s="1453">
        <f t="shared" si="405"/>
        <v>4292</v>
      </c>
      <c r="AQ448" s="1453">
        <f t="shared" si="405"/>
        <v>4292</v>
      </c>
      <c r="AR448" s="1656">
        <f t="shared" si="405"/>
        <v>0</v>
      </c>
      <c r="AS448" s="1656">
        <f t="shared" si="405"/>
        <v>0</v>
      </c>
      <c r="AT448" s="1656">
        <f t="shared" si="405"/>
        <v>1517.9999999999998</v>
      </c>
      <c r="AU448" s="1656">
        <f t="shared" si="405"/>
        <v>1517.9999999999998</v>
      </c>
      <c r="AV448" s="1656">
        <f t="shared" si="405"/>
        <v>0</v>
      </c>
      <c r="AW448" s="1656">
        <f t="shared" si="405"/>
        <v>0</v>
      </c>
      <c r="AX448" s="1656">
        <f t="shared" si="405"/>
        <v>0</v>
      </c>
      <c r="AY448" s="1656">
        <f t="shared" si="405"/>
        <v>1517.9999999999998</v>
      </c>
      <c r="AZ448" s="1656">
        <f t="shared" si="405"/>
        <v>1517.9999999999998</v>
      </c>
      <c r="BA448" s="1656">
        <f t="shared" si="405"/>
        <v>0</v>
      </c>
      <c r="BB448" s="1656">
        <f t="shared" si="405"/>
        <v>0</v>
      </c>
      <c r="BC448" s="1656">
        <f t="shared" si="405"/>
        <v>0</v>
      </c>
      <c r="BD448" s="1656">
        <f t="shared" si="405"/>
        <v>0</v>
      </c>
      <c r="BE448" s="1656">
        <f t="shared" si="405"/>
        <v>0</v>
      </c>
      <c r="BF448" s="1656">
        <f t="shared" si="405"/>
        <v>0</v>
      </c>
      <c r="BG448" s="3668">
        <f t="shared" si="405"/>
        <v>1518</v>
      </c>
      <c r="BH448" s="1655">
        <f>SUM(BH449:BH450)</f>
        <v>0</v>
      </c>
      <c r="BI448" s="1655"/>
      <c r="BJ448" s="1658"/>
      <c r="BK448" s="1658"/>
      <c r="BL448" s="1658"/>
      <c r="BM448" s="1669">
        <f t="shared" si="402"/>
        <v>100</v>
      </c>
      <c r="BN448" s="1669">
        <f t="shared" si="401"/>
        <v>100.00000000000003</v>
      </c>
      <c r="BO448" s="1658"/>
      <c r="BP448" s="1659"/>
      <c r="BQ448" s="1370"/>
      <c r="BR448" s="1370"/>
      <c r="BS448" s="19"/>
      <c r="BT448" s="1370"/>
      <c r="BU448" s="1370"/>
      <c r="BV448" s="1370" t="s">
        <v>2498</v>
      </c>
      <c r="BW448" s="1370"/>
      <c r="BX448" s="1660"/>
      <c r="BY448" s="53"/>
    </row>
    <row r="449" spans="1:81" s="2428" customFormat="1" ht="39" customHeight="1">
      <c r="A449" s="3054">
        <v>1</v>
      </c>
      <c r="B449" s="3055" t="s">
        <v>1895</v>
      </c>
      <c r="C449" s="3052" t="s">
        <v>1860</v>
      </c>
      <c r="D449" s="3087" t="s">
        <v>1896</v>
      </c>
      <c r="E449" s="3490" t="s">
        <v>305</v>
      </c>
      <c r="F449" s="3509" t="s">
        <v>1897</v>
      </c>
      <c r="G449" s="3492">
        <v>1770</v>
      </c>
      <c r="H449" s="3492">
        <v>1770</v>
      </c>
      <c r="I449" s="1770"/>
      <c r="J449" s="1770"/>
      <c r="K449" s="98">
        <v>1770</v>
      </c>
      <c r="L449" s="98">
        <v>1770</v>
      </c>
      <c r="M449" s="98">
        <v>1449.0909999999999</v>
      </c>
      <c r="N449" s="98">
        <v>169.61199999999999</v>
      </c>
      <c r="O449" s="99">
        <f t="shared" ref="O449:O452" si="406">P449+Q449+R449</f>
        <v>0</v>
      </c>
      <c r="P449" s="99"/>
      <c r="Q449" s="99"/>
      <c r="R449" s="99"/>
      <c r="S449" s="3067">
        <f t="shared" si="379"/>
        <v>250</v>
      </c>
      <c r="T449" s="99">
        <v>250</v>
      </c>
      <c r="U449" s="99"/>
      <c r="V449" s="99"/>
      <c r="W449" s="99"/>
      <c r="X449" s="99"/>
      <c r="Y449" s="99">
        <f t="shared" si="397"/>
        <v>250</v>
      </c>
      <c r="Z449" s="99">
        <f t="shared" si="380"/>
        <v>0</v>
      </c>
      <c r="AA449" s="3066">
        <v>0</v>
      </c>
      <c r="AB449" s="99"/>
      <c r="AC449" s="99"/>
      <c r="AD449" s="99">
        <f t="shared" si="381"/>
        <v>250</v>
      </c>
      <c r="AE449" s="99">
        <v>250</v>
      </c>
      <c r="AF449" s="99"/>
      <c r="AG449" s="99"/>
      <c r="AH449" s="99">
        <f t="shared" si="382"/>
        <v>0</v>
      </c>
      <c r="AI449" s="99">
        <f t="shared" ref="AI449:AI452" si="407">P449</f>
        <v>0</v>
      </c>
      <c r="AJ449" s="99"/>
      <c r="AK449" s="99"/>
      <c r="AL449" s="99">
        <f t="shared" si="383"/>
        <v>250</v>
      </c>
      <c r="AM449" s="99">
        <f t="shared" ref="AM449:AM452" si="408">T449</f>
        <v>250</v>
      </c>
      <c r="AN449" s="99"/>
      <c r="AO449" s="99"/>
      <c r="AP449" s="3638">
        <f t="shared" si="384"/>
        <v>1571.3050000000001</v>
      </c>
      <c r="AQ449" s="3638">
        <v>1571.3050000000001</v>
      </c>
      <c r="AR449" s="1259"/>
      <c r="AS449" s="1259"/>
      <c r="AT449" s="1259">
        <f t="shared" si="385"/>
        <v>198.69499999999994</v>
      </c>
      <c r="AU449" s="1259">
        <f t="shared" ref="AU449:AU452" si="409">H449-AQ449</f>
        <v>198.69499999999994</v>
      </c>
      <c r="AV449" s="1259"/>
      <c r="AW449" s="1259"/>
      <c r="AX449" s="1259"/>
      <c r="AY449" s="1259">
        <f t="shared" si="386"/>
        <v>198.69499999999994</v>
      </c>
      <c r="AZ449" s="1259">
        <v>198.69499999999994</v>
      </c>
      <c r="BA449" s="1259"/>
      <c r="BB449" s="1259"/>
      <c r="BC449" s="1259"/>
      <c r="BD449" s="1259"/>
      <c r="BE449" s="1259"/>
      <c r="BF449" s="1259"/>
      <c r="BG449" s="3669">
        <v>199</v>
      </c>
      <c r="BH449" s="1667"/>
      <c r="BI449" s="99">
        <f t="shared" si="392"/>
        <v>1321.3050000000001</v>
      </c>
      <c r="BJ449" s="199">
        <v>2022</v>
      </c>
      <c r="BK449" s="199" t="s">
        <v>2324</v>
      </c>
      <c r="BL449" s="199" t="s">
        <v>2327</v>
      </c>
      <c r="BM449" s="3155">
        <f t="shared" si="402"/>
        <v>100.0172316384181</v>
      </c>
      <c r="BN449" s="3155">
        <f t="shared" si="401"/>
        <v>100.15350159792651</v>
      </c>
      <c r="BO449" s="199" t="s">
        <v>40</v>
      </c>
      <c r="BP449" s="3068"/>
      <c r="BQ449" s="3004"/>
      <c r="BR449" s="3004"/>
      <c r="BS449" s="3364"/>
      <c r="BT449" s="3004"/>
      <c r="BU449" s="3004"/>
      <c r="BV449" s="1370" t="s">
        <v>2498</v>
      </c>
      <c r="BW449" s="3004"/>
      <c r="BX449" s="2997"/>
      <c r="BY449" s="73"/>
      <c r="BZ449" s="270"/>
      <c r="CA449" s="270"/>
      <c r="CB449" s="270"/>
      <c r="CC449" s="270"/>
    </row>
    <row r="450" spans="1:81" s="2428" customFormat="1" ht="38.25">
      <c r="A450" s="3054">
        <v>2</v>
      </c>
      <c r="B450" s="3055" t="s">
        <v>1898</v>
      </c>
      <c r="C450" s="3052" t="s">
        <v>1623</v>
      </c>
      <c r="D450" s="3087" t="s">
        <v>1766</v>
      </c>
      <c r="E450" s="3490" t="s">
        <v>305</v>
      </c>
      <c r="F450" s="3509" t="s">
        <v>1899</v>
      </c>
      <c r="G450" s="3492">
        <v>4040</v>
      </c>
      <c r="H450" s="3492">
        <v>4040</v>
      </c>
      <c r="I450" s="3057"/>
      <c r="J450" s="3057"/>
      <c r="K450" s="98">
        <v>4040</v>
      </c>
      <c r="L450" s="98">
        <v>4040</v>
      </c>
      <c r="M450" s="98">
        <v>2000.7370000000001</v>
      </c>
      <c r="N450" s="98">
        <v>1730.748</v>
      </c>
      <c r="O450" s="99">
        <f t="shared" si="406"/>
        <v>0</v>
      </c>
      <c r="P450" s="99"/>
      <c r="Q450" s="99"/>
      <c r="R450" s="99"/>
      <c r="S450" s="3067">
        <f t="shared" si="379"/>
        <v>1634</v>
      </c>
      <c r="T450" s="99">
        <v>1634</v>
      </c>
      <c r="U450" s="99"/>
      <c r="V450" s="99"/>
      <c r="W450" s="99"/>
      <c r="X450" s="99"/>
      <c r="Y450" s="99">
        <f t="shared" si="397"/>
        <v>1634</v>
      </c>
      <c r="Z450" s="99">
        <f t="shared" si="380"/>
        <v>0</v>
      </c>
      <c r="AA450" s="3066">
        <v>0</v>
      </c>
      <c r="AB450" s="99"/>
      <c r="AC450" s="99"/>
      <c r="AD450" s="99">
        <f t="shared" si="381"/>
        <v>1634</v>
      </c>
      <c r="AE450" s="99">
        <v>1634</v>
      </c>
      <c r="AF450" s="99"/>
      <c r="AG450" s="99"/>
      <c r="AH450" s="99">
        <f t="shared" si="382"/>
        <v>0</v>
      </c>
      <c r="AI450" s="99">
        <f t="shared" si="407"/>
        <v>0</v>
      </c>
      <c r="AJ450" s="99"/>
      <c r="AK450" s="99"/>
      <c r="AL450" s="99">
        <f t="shared" si="383"/>
        <v>1634</v>
      </c>
      <c r="AM450" s="99">
        <f t="shared" si="408"/>
        <v>1634</v>
      </c>
      <c r="AN450" s="99"/>
      <c r="AO450" s="99"/>
      <c r="AP450" s="3638">
        <f t="shared" si="384"/>
        <v>2720.6950000000002</v>
      </c>
      <c r="AQ450" s="3638">
        <v>2720.6950000000002</v>
      </c>
      <c r="AR450" s="1259"/>
      <c r="AS450" s="1259"/>
      <c r="AT450" s="1259">
        <f t="shared" si="385"/>
        <v>1319.3049999999998</v>
      </c>
      <c r="AU450" s="1259">
        <f t="shared" si="409"/>
        <v>1319.3049999999998</v>
      </c>
      <c r="AV450" s="1259"/>
      <c r="AW450" s="1259"/>
      <c r="AX450" s="1259"/>
      <c r="AY450" s="1259">
        <f t="shared" si="386"/>
        <v>1319.3049999999998</v>
      </c>
      <c r="AZ450" s="1259">
        <v>1319.3049999999998</v>
      </c>
      <c r="BA450" s="1259"/>
      <c r="BB450" s="1259"/>
      <c r="BC450" s="1259"/>
      <c r="BD450" s="1259"/>
      <c r="BE450" s="1259"/>
      <c r="BF450" s="1259"/>
      <c r="BG450" s="3669">
        <v>1319</v>
      </c>
      <c r="BH450" s="1667"/>
      <c r="BI450" s="99">
        <f t="shared" si="392"/>
        <v>1086.6950000000002</v>
      </c>
      <c r="BJ450" s="199">
        <v>2022</v>
      </c>
      <c r="BK450" s="199" t="s">
        <v>2324</v>
      </c>
      <c r="BL450" s="199" t="s">
        <v>2327</v>
      </c>
      <c r="BM450" s="3155">
        <f t="shared" si="402"/>
        <v>99.992450495049511</v>
      </c>
      <c r="BN450" s="3155">
        <f t="shared" si="401"/>
        <v>99.976881767294159</v>
      </c>
      <c r="BO450" s="199" t="s">
        <v>40</v>
      </c>
      <c r="BP450" s="3068"/>
      <c r="BQ450" s="3004"/>
      <c r="BR450" s="3004"/>
      <c r="BS450" s="3364"/>
      <c r="BT450" s="3004"/>
      <c r="BU450" s="3004"/>
      <c r="BV450" s="1370" t="s">
        <v>2498</v>
      </c>
      <c r="BW450" s="3004"/>
      <c r="BX450" s="2997"/>
      <c r="BY450" s="73"/>
      <c r="BZ450" s="270"/>
      <c r="CA450" s="270"/>
      <c r="CB450" s="270"/>
      <c r="CC450" s="270"/>
    </row>
    <row r="451" spans="1:81" s="3205" customFormat="1" ht="46.5" customHeight="1">
      <c r="A451" s="3820" t="s">
        <v>74</v>
      </c>
      <c r="B451" s="3821" t="s">
        <v>2420</v>
      </c>
      <c r="C451" s="1944"/>
      <c r="D451" s="3776"/>
      <c r="E451" s="3822"/>
      <c r="F451" s="3766"/>
      <c r="G451" s="2288">
        <f>SUM(G452)</f>
        <v>4607</v>
      </c>
      <c r="H451" s="2288">
        <f t="shared" ref="H451:BG451" si="410">SUM(H452)</f>
        <v>4607</v>
      </c>
      <c r="I451" s="2288">
        <f t="shared" si="410"/>
        <v>0</v>
      </c>
      <c r="J451" s="2288">
        <f t="shared" si="410"/>
        <v>0</v>
      </c>
      <c r="K451" s="2288">
        <f t="shared" si="410"/>
        <v>4607</v>
      </c>
      <c r="L451" s="2288">
        <f t="shared" si="410"/>
        <v>4607</v>
      </c>
      <c r="M451" s="2288">
        <f t="shared" si="410"/>
        <v>0</v>
      </c>
      <c r="N451" s="2288">
        <f t="shared" si="410"/>
        <v>0</v>
      </c>
      <c r="O451" s="2288">
        <f t="shared" si="410"/>
        <v>0</v>
      </c>
      <c r="P451" s="2288">
        <f t="shared" si="410"/>
        <v>0</v>
      </c>
      <c r="Q451" s="2288">
        <f t="shared" si="410"/>
        <v>0</v>
      </c>
      <c r="R451" s="2288">
        <f t="shared" si="410"/>
        <v>0</v>
      </c>
      <c r="S451" s="2288">
        <f t="shared" si="410"/>
        <v>1343</v>
      </c>
      <c r="T451" s="2288">
        <f t="shared" si="410"/>
        <v>1343</v>
      </c>
      <c r="U451" s="2288">
        <f t="shared" si="410"/>
        <v>0</v>
      </c>
      <c r="V451" s="2288">
        <f t="shared" si="410"/>
        <v>0</v>
      </c>
      <c r="W451" s="2288"/>
      <c r="X451" s="2288"/>
      <c r="Y451" s="2288">
        <f t="shared" si="397"/>
        <v>1343</v>
      </c>
      <c r="Z451" s="2288">
        <f t="shared" si="410"/>
        <v>0</v>
      </c>
      <c r="AA451" s="2288">
        <f t="shared" si="410"/>
        <v>0</v>
      </c>
      <c r="AB451" s="2288">
        <f t="shared" si="410"/>
        <v>0</v>
      </c>
      <c r="AC451" s="2288">
        <f t="shared" si="410"/>
        <v>0</v>
      </c>
      <c r="AD451" s="2288">
        <f t="shared" si="410"/>
        <v>0</v>
      </c>
      <c r="AE451" s="2288">
        <f t="shared" si="410"/>
        <v>0</v>
      </c>
      <c r="AF451" s="2288">
        <f t="shared" si="410"/>
        <v>0</v>
      </c>
      <c r="AG451" s="2288">
        <f t="shared" si="410"/>
        <v>0</v>
      </c>
      <c r="AH451" s="2288">
        <f t="shared" si="410"/>
        <v>0</v>
      </c>
      <c r="AI451" s="2288">
        <f t="shared" si="410"/>
        <v>0</v>
      </c>
      <c r="AJ451" s="2288">
        <f t="shared" si="410"/>
        <v>0</v>
      </c>
      <c r="AK451" s="2288">
        <f t="shared" si="410"/>
        <v>0</v>
      </c>
      <c r="AL451" s="2288">
        <f t="shared" si="410"/>
        <v>1343</v>
      </c>
      <c r="AM451" s="2288">
        <f t="shared" si="410"/>
        <v>1343</v>
      </c>
      <c r="AN451" s="2288">
        <f t="shared" si="410"/>
        <v>0</v>
      </c>
      <c r="AO451" s="2288">
        <f t="shared" si="410"/>
        <v>0</v>
      </c>
      <c r="AP451" s="2288">
        <f t="shared" si="410"/>
        <v>1343</v>
      </c>
      <c r="AQ451" s="2288">
        <f t="shared" si="410"/>
        <v>1343</v>
      </c>
      <c r="AR451" s="2288">
        <f t="shared" si="410"/>
        <v>0</v>
      </c>
      <c r="AS451" s="2288">
        <f t="shared" si="410"/>
        <v>0</v>
      </c>
      <c r="AT451" s="2288">
        <f t="shared" si="410"/>
        <v>3264</v>
      </c>
      <c r="AU451" s="2288">
        <f t="shared" si="410"/>
        <v>3264</v>
      </c>
      <c r="AV451" s="2288">
        <f t="shared" si="410"/>
        <v>0</v>
      </c>
      <c r="AW451" s="2288">
        <f t="shared" si="410"/>
        <v>0</v>
      </c>
      <c r="AX451" s="2288">
        <f t="shared" si="410"/>
        <v>0</v>
      </c>
      <c r="AY451" s="2288">
        <f t="shared" si="410"/>
        <v>2672</v>
      </c>
      <c r="AZ451" s="2288">
        <f t="shared" si="410"/>
        <v>2672</v>
      </c>
      <c r="BA451" s="2288">
        <f t="shared" si="410"/>
        <v>0</v>
      </c>
      <c r="BB451" s="2288">
        <f t="shared" si="410"/>
        <v>0</v>
      </c>
      <c r="BC451" s="2288">
        <f t="shared" si="410"/>
        <v>0</v>
      </c>
      <c r="BD451" s="2288">
        <f t="shared" si="410"/>
        <v>0</v>
      </c>
      <c r="BE451" s="2288">
        <f t="shared" si="410"/>
        <v>0</v>
      </c>
      <c r="BF451" s="2288">
        <f t="shared" si="410"/>
        <v>0</v>
      </c>
      <c r="BG451" s="3823">
        <f t="shared" si="410"/>
        <v>2372</v>
      </c>
      <c r="BH451" s="142"/>
      <c r="BI451" s="2289"/>
      <c r="BJ451" s="3152"/>
      <c r="BK451" s="3152"/>
      <c r="BL451" s="3152"/>
      <c r="BM451" s="3150">
        <f t="shared" si="402"/>
        <v>80.638159322769695</v>
      </c>
      <c r="BN451" s="3150">
        <f t="shared" si="401"/>
        <v>72.671568627450981</v>
      </c>
      <c r="BO451" s="3152"/>
      <c r="BP451" s="3824"/>
      <c r="BQ451" s="3203"/>
      <c r="BR451" s="3203"/>
      <c r="BS451" s="3376"/>
      <c r="BT451" s="3203"/>
      <c r="BU451" s="3203"/>
      <c r="BV451" s="2902" t="s">
        <v>2498</v>
      </c>
      <c r="BW451" s="3203"/>
      <c r="BX451" s="3204"/>
    </row>
    <row r="452" spans="1:81" s="2043" customFormat="1" ht="51">
      <c r="A452" s="3413">
        <v>1</v>
      </c>
      <c r="B452" s="3781" t="s">
        <v>1900</v>
      </c>
      <c r="C452" s="3105" t="s">
        <v>1528</v>
      </c>
      <c r="D452" s="3106" t="s">
        <v>1901</v>
      </c>
      <c r="E452" s="3782" t="s">
        <v>206</v>
      </c>
      <c r="F452" s="3783" t="s">
        <v>1902</v>
      </c>
      <c r="G452" s="3414">
        <v>4607</v>
      </c>
      <c r="H452" s="3414">
        <v>4607</v>
      </c>
      <c r="I452" s="3427"/>
      <c r="J452" s="3427"/>
      <c r="K452" s="3414">
        <v>4607</v>
      </c>
      <c r="L452" s="3414">
        <v>4607</v>
      </c>
      <c r="M452" s="3414"/>
      <c r="N452" s="3414"/>
      <c r="O452" s="2037">
        <f t="shared" si="406"/>
        <v>0</v>
      </c>
      <c r="P452" s="2037"/>
      <c r="Q452" s="2037"/>
      <c r="R452" s="2037"/>
      <c r="S452" s="3415">
        <f t="shared" si="379"/>
        <v>1343</v>
      </c>
      <c r="T452" s="2037">
        <v>1343</v>
      </c>
      <c r="U452" s="2037"/>
      <c r="V452" s="2037"/>
      <c r="W452" s="2037"/>
      <c r="X452" s="2037"/>
      <c r="Y452" s="2037">
        <f t="shared" si="397"/>
        <v>1343</v>
      </c>
      <c r="Z452" s="2037">
        <f t="shared" si="380"/>
        <v>0</v>
      </c>
      <c r="AA452" s="3416">
        <v>0</v>
      </c>
      <c r="AB452" s="2037"/>
      <c r="AC452" s="2037"/>
      <c r="AD452" s="2037">
        <f t="shared" si="381"/>
        <v>0</v>
      </c>
      <c r="AE452" s="2037"/>
      <c r="AF452" s="2037"/>
      <c r="AG452" s="2037"/>
      <c r="AH452" s="2037">
        <f t="shared" si="382"/>
        <v>0</v>
      </c>
      <c r="AI452" s="2037">
        <f t="shared" si="407"/>
        <v>0</v>
      </c>
      <c r="AJ452" s="2037"/>
      <c r="AK452" s="2037"/>
      <c r="AL452" s="2037">
        <f t="shared" si="383"/>
        <v>1343</v>
      </c>
      <c r="AM452" s="2037">
        <f t="shared" si="408"/>
        <v>1343</v>
      </c>
      <c r="AN452" s="2037"/>
      <c r="AO452" s="2037"/>
      <c r="AP452" s="2037">
        <f t="shared" si="384"/>
        <v>1343</v>
      </c>
      <c r="AQ452" s="2037">
        <v>1343</v>
      </c>
      <c r="AR452" s="2037"/>
      <c r="AS452" s="2037"/>
      <c r="AT452" s="2037">
        <f t="shared" si="385"/>
        <v>3264</v>
      </c>
      <c r="AU452" s="2037">
        <f t="shared" si="409"/>
        <v>3264</v>
      </c>
      <c r="AV452" s="2037"/>
      <c r="AW452" s="2037"/>
      <c r="AX452" s="2037"/>
      <c r="AY452" s="2037">
        <v>2672</v>
      </c>
      <c r="AZ452" s="2037">
        <v>2672</v>
      </c>
      <c r="BA452" s="2037"/>
      <c r="BB452" s="2037"/>
      <c r="BC452" s="2037"/>
      <c r="BD452" s="2037"/>
      <c r="BE452" s="2037"/>
      <c r="BF452" s="2037"/>
      <c r="BG452" s="3784">
        <f>2176+496-300</f>
        <v>2372</v>
      </c>
      <c r="BH452" s="2037"/>
      <c r="BI452" s="2037">
        <f t="shared" si="392"/>
        <v>0</v>
      </c>
      <c r="BJ452" s="2039">
        <v>2023</v>
      </c>
      <c r="BK452" s="2039" t="s">
        <v>2322</v>
      </c>
      <c r="BL452" s="2039" t="s">
        <v>2327</v>
      </c>
      <c r="BM452" s="2040">
        <f t="shared" si="402"/>
        <v>80.638159322769695</v>
      </c>
      <c r="BN452" s="2040">
        <f t="shared" si="401"/>
        <v>72.671568627450981</v>
      </c>
      <c r="BO452" s="2039" t="s">
        <v>40</v>
      </c>
      <c r="BP452" s="3107"/>
      <c r="BQ452" s="2922"/>
      <c r="BR452" s="2922"/>
      <c r="BS452" s="3367"/>
      <c r="BT452" s="2922"/>
      <c r="BU452" s="2922"/>
      <c r="BV452" s="2902" t="s">
        <v>2498</v>
      </c>
      <c r="BW452" s="2922"/>
      <c r="BX452" s="2042"/>
    </row>
    <row r="453" spans="1:81" s="1627" customFormat="1" ht="31.5" customHeight="1">
      <c r="A453" s="3425" t="s">
        <v>712</v>
      </c>
      <c r="B453" s="3825" t="s">
        <v>2468</v>
      </c>
      <c r="C453" s="3776"/>
      <c r="D453" s="3777"/>
      <c r="E453" s="3778"/>
      <c r="F453" s="3779"/>
      <c r="G453" s="2873"/>
      <c r="H453" s="2873"/>
      <c r="I453" s="2872"/>
      <c r="J453" s="2872"/>
      <c r="K453" s="2873"/>
      <c r="L453" s="2873"/>
      <c r="M453" s="2873"/>
      <c r="N453" s="2873"/>
      <c r="O453" s="2876"/>
      <c r="P453" s="2876"/>
      <c r="Q453" s="2876"/>
      <c r="R453" s="2876"/>
      <c r="S453" s="2877"/>
      <c r="T453" s="2876"/>
      <c r="U453" s="2876"/>
      <c r="V453" s="2876"/>
      <c r="W453" s="2876"/>
      <c r="X453" s="2876"/>
      <c r="Y453" s="2876"/>
      <c r="Z453" s="2876"/>
      <c r="AA453" s="2878"/>
      <c r="AB453" s="2876"/>
      <c r="AC453" s="2876"/>
      <c r="AD453" s="2876"/>
      <c r="AE453" s="2876"/>
      <c r="AF453" s="2876"/>
      <c r="AG453" s="2876"/>
      <c r="AH453" s="2876"/>
      <c r="AI453" s="2876"/>
      <c r="AJ453" s="2876"/>
      <c r="AK453" s="2876"/>
      <c r="AL453" s="2876"/>
      <c r="AM453" s="2876"/>
      <c r="AN453" s="2876"/>
      <c r="AO453" s="2876"/>
      <c r="AP453" s="2876"/>
      <c r="AQ453" s="2876"/>
      <c r="AR453" s="2876"/>
      <c r="AS453" s="2876"/>
      <c r="AT453" s="2876"/>
      <c r="AU453" s="2876"/>
      <c r="AV453" s="2876"/>
      <c r="AW453" s="2876"/>
      <c r="AX453" s="2876"/>
      <c r="AY453" s="2876"/>
      <c r="AZ453" s="2876"/>
      <c r="BA453" s="2876"/>
      <c r="BB453" s="2876"/>
      <c r="BC453" s="2876"/>
      <c r="BD453" s="2876"/>
      <c r="BE453" s="2876"/>
      <c r="BF453" s="2876"/>
      <c r="BG453" s="3780">
        <v>300</v>
      </c>
      <c r="BH453" s="2876"/>
      <c r="BI453" s="2876"/>
      <c r="BJ453" s="3159"/>
      <c r="BK453" s="3159"/>
      <c r="BL453" s="3159"/>
      <c r="BM453" s="3157"/>
      <c r="BN453" s="3157"/>
      <c r="BO453" s="3159" t="s">
        <v>2327</v>
      </c>
      <c r="BP453" s="3070"/>
      <c r="BQ453" s="3014"/>
      <c r="BR453" s="3014"/>
      <c r="BS453" s="3365"/>
      <c r="BT453" s="3014"/>
      <c r="BU453" s="3014"/>
      <c r="BV453" s="3002"/>
      <c r="BW453" s="3014"/>
      <c r="BX453" s="2998"/>
    </row>
    <row r="454" spans="1:81" s="28" customFormat="1" ht="31.5" customHeight="1">
      <c r="A454" s="2195" t="s">
        <v>56</v>
      </c>
      <c r="B454" s="2133" t="s">
        <v>59</v>
      </c>
      <c r="C454" s="1653"/>
      <c r="D454" s="1653"/>
      <c r="E454" s="1504"/>
      <c r="F454" s="1504"/>
      <c r="G454" s="1453">
        <f>G455</f>
        <v>13185</v>
      </c>
      <c r="H454" s="1453">
        <f t="shared" ref="H454:BG454" si="411">H455</f>
        <v>13185</v>
      </c>
      <c r="I454" s="1655">
        <f t="shared" si="411"/>
        <v>0</v>
      </c>
      <c r="J454" s="1655">
        <f t="shared" si="411"/>
        <v>0</v>
      </c>
      <c r="K454" s="1655">
        <f t="shared" si="411"/>
        <v>13185</v>
      </c>
      <c r="L454" s="1655">
        <f t="shared" si="411"/>
        <v>13185</v>
      </c>
      <c r="M454" s="1655">
        <f t="shared" si="411"/>
        <v>4958</v>
      </c>
      <c r="N454" s="1655">
        <f t="shared" si="411"/>
        <v>4958</v>
      </c>
      <c r="O454" s="1655">
        <f t="shared" si="411"/>
        <v>0</v>
      </c>
      <c r="P454" s="1655">
        <f t="shared" si="411"/>
        <v>0</v>
      </c>
      <c r="Q454" s="1655">
        <f t="shared" si="411"/>
        <v>0</v>
      </c>
      <c r="R454" s="1655">
        <f t="shared" si="411"/>
        <v>0</v>
      </c>
      <c r="S454" s="1655">
        <f t="shared" si="411"/>
        <v>3429.4859999999999</v>
      </c>
      <c r="T454" s="1655">
        <f t="shared" si="411"/>
        <v>3429.4859999999999</v>
      </c>
      <c r="U454" s="1655">
        <f t="shared" si="411"/>
        <v>0</v>
      </c>
      <c r="V454" s="1655">
        <f t="shared" si="411"/>
        <v>0</v>
      </c>
      <c r="W454" s="1655"/>
      <c r="X454" s="1655"/>
      <c r="Y454" s="1655">
        <f t="shared" si="397"/>
        <v>3429.4859999999999</v>
      </c>
      <c r="Z454" s="1655">
        <f t="shared" si="411"/>
        <v>0</v>
      </c>
      <c r="AA454" s="1655">
        <f t="shared" si="411"/>
        <v>0</v>
      </c>
      <c r="AB454" s="1655">
        <f t="shared" si="411"/>
        <v>0</v>
      </c>
      <c r="AC454" s="1655">
        <f t="shared" si="411"/>
        <v>0</v>
      </c>
      <c r="AD454" s="1655">
        <f t="shared" si="411"/>
        <v>3065.127</v>
      </c>
      <c r="AE454" s="1655">
        <f t="shared" si="411"/>
        <v>3065.127</v>
      </c>
      <c r="AF454" s="1655">
        <f t="shared" si="411"/>
        <v>0</v>
      </c>
      <c r="AG454" s="1655">
        <f t="shared" si="411"/>
        <v>0</v>
      </c>
      <c r="AH454" s="1655">
        <f t="shared" si="411"/>
        <v>0</v>
      </c>
      <c r="AI454" s="1655">
        <f t="shared" si="411"/>
        <v>0</v>
      </c>
      <c r="AJ454" s="1655">
        <f t="shared" si="411"/>
        <v>0</v>
      </c>
      <c r="AK454" s="1655">
        <f t="shared" si="411"/>
        <v>0</v>
      </c>
      <c r="AL454" s="1655">
        <f t="shared" si="411"/>
        <v>3429.4859999999999</v>
      </c>
      <c r="AM454" s="1655">
        <f t="shared" si="411"/>
        <v>3429.4859999999999</v>
      </c>
      <c r="AN454" s="1655">
        <f t="shared" si="411"/>
        <v>0</v>
      </c>
      <c r="AO454" s="1655">
        <f t="shared" si="411"/>
        <v>0</v>
      </c>
      <c r="AP454" s="1453">
        <f t="shared" si="411"/>
        <v>3429.4859999999999</v>
      </c>
      <c r="AQ454" s="1453">
        <f t="shared" si="411"/>
        <v>3429.4859999999999</v>
      </c>
      <c r="AR454" s="1656">
        <f t="shared" si="411"/>
        <v>0</v>
      </c>
      <c r="AS454" s="1656">
        <f t="shared" si="411"/>
        <v>0</v>
      </c>
      <c r="AT454" s="1656">
        <f t="shared" si="411"/>
        <v>9755.5139999999992</v>
      </c>
      <c r="AU454" s="1656">
        <f t="shared" si="411"/>
        <v>9755.5139999999992</v>
      </c>
      <c r="AV454" s="1656">
        <f t="shared" si="411"/>
        <v>0</v>
      </c>
      <c r="AW454" s="1656">
        <f t="shared" si="411"/>
        <v>0</v>
      </c>
      <c r="AX454" s="1656">
        <f t="shared" si="411"/>
        <v>0</v>
      </c>
      <c r="AY454" s="1656">
        <f t="shared" si="411"/>
        <v>5500</v>
      </c>
      <c r="AZ454" s="1656">
        <f t="shared" si="411"/>
        <v>5500</v>
      </c>
      <c r="BA454" s="1656">
        <f t="shared" si="411"/>
        <v>0</v>
      </c>
      <c r="BB454" s="1656">
        <f t="shared" si="411"/>
        <v>0</v>
      </c>
      <c r="BC454" s="1656">
        <f t="shared" si="411"/>
        <v>0</v>
      </c>
      <c r="BD454" s="1656">
        <f t="shared" si="411"/>
        <v>0</v>
      </c>
      <c r="BE454" s="1656">
        <f t="shared" si="411"/>
        <v>0</v>
      </c>
      <c r="BF454" s="1656">
        <f t="shared" si="411"/>
        <v>0</v>
      </c>
      <c r="BG454" s="3668">
        <f t="shared" si="411"/>
        <v>5486</v>
      </c>
      <c r="BH454" s="2316">
        <f>'PL 3 PB DATP'!H83</f>
        <v>5486</v>
      </c>
      <c r="BI454" s="1655">
        <f>SUM(BI982:BI985)</f>
        <v>3152</v>
      </c>
      <c r="BJ454" s="1658"/>
      <c r="BK454" s="1658"/>
      <c r="BL454" s="1658"/>
      <c r="BM454" s="1669">
        <f t="shared" si="402"/>
        <v>67.618399696624948</v>
      </c>
      <c r="BN454" s="1669">
        <f t="shared" si="401"/>
        <v>56.234863688371526</v>
      </c>
      <c r="BO454" s="1658"/>
      <c r="BP454" s="1659"/>
      <c r="BQ454" s="1370"/>
      <c r="BR454" s="1370"/>
      <c r="BS454" s="19"/>
      <c r="BT454" s="1370"/>
      <c r="BU454" s="1370"/>
      <c r="BV454" s="1370" t="s">
        <v>2498</v>
      </c>
      <c r="BW454" s="1370"/>
      <c r="BX454" s="1660">
        <f>BH454-AZ454</f>
        <v>-14</v>
      </c>
      <c r="BY454" s="53"/>
    </row>
    <row r="455" spans="1:81" s="1632" customFormat="1" ht="36.75" customHeight="1">
      <c r="A455" s="2220" t="s">
        <v>73</v>
      </c>
      <c r="B455" s="2301" t="s">
        <v>2420</v>
      </c>
      <c r="C455" s="2302"/>
      <c r="D455" s="2302"/>
      <c r="E455" s="3513"/>
      <c r="F455" s="3514"/>
      <c r="G455" s="3483">
        <f>SUM(G456:G458)</f>
        <v>13185</v>
      </c>
      <c r="H455" s="3483">
        <f t="shared" ref="H455:BG455" si="412">SUM(H456:H458)</f>
        <v>13185</v>
      </c>
      <c r="I455" s="2305">
        <f t="shared" si="412"/>
        <v>0</v>
      </c>
      <c r="J455" s="2305">
        <f t="shared" si="412"/>
        <v>0</v>
      </c>
      <c r="K455" s="2305">
        <f t="shared" si="412"/>
        <v>13185</v>
      </c>
      <c r="L455" s="2305">
        <f t="shared" si="412"/>
        <v>13185</v>
      </c>
      <c r="M455" s="2305">
        <f t="shared" si="412"/>
        <v>4958</v>
      </c>
      <c r="N455" s="2305">
        <f t="shared" si="412"/>
        <v>4958</v>
      </c>
      <c r="O455" s="2305">
        <f t="shared" si="412"/>
        <v>0</v>
      </c>
      <c r="P455" s="2305">
        <f t="shared" si="412"/>
        <v>0</v>
      </c>
      <c r="Q455" s="2305">
        <f t="shared" si="412"/>
        <v>0</v>
      </c>
      <c r="R455" s="2305">
        <f t="shared" si="412"/>
        <v>0</v>
      </c>
      <c r="S455" s="2305">
        <f t="shared" si="412"/>
        <v>3429.4859999999999</v>
      </c>
      <c r="T455" s="2305">
        <f t="shared" si="412"/>
        <v>3429.4859999999999</v>
      </c>
      <c r="U455" s="2305">
        <f t="shared" si="412"/>
        <v>0</v>
      </c>
      <c r="V455" s="2305">
        <f t="shared" si="412"/>
        <v>0</v>
      </c>
      <c r="W455" s="2305"/>
      <c r="X455" s="2305"/>
      <c r="Y455" s="2305">
        <f t="shared" si="397"/>
        <v>3429.4859999999999</v>
      </c>
      <c r="Z455" s="2305">
        <f t="shared" si="412"/>
        <v>0</v>
      </c>
      <c r="AA455" s="2305">
        <f t="shared" si="412"/>
        <v>0</v>
      </c>
      <c r="AB455" s="2305">
        <f t="shared" si="412"/>
        <v>0</v>
      </c>
      <c r="AC455" s="2305">
        <f t="shared" si="412"/>
        <v>0</v>
      </c>
      <c r="AD455" s="2305">
        <f t="shared" si="412"/>
        <v>3065.127</v>
      </c>
      <c r="AE455" s="2305">
        <f t="shared" si="412"/>
        <v>3065.127</v>
      </c>
      <c r="AF455" s="2305">
        <f t="shared" si="412"/>
        <v>0</v>
      </c>
      <c r="AG455" s="2305">
        <f t="shared" si="412"/>
        <v>0</v>
      </c>
      <c r="AH455" s="2305">
        <f t="shared" si="412"/>
        <v>0</v>
      </c>
      <c r="AI455" s="2305">
        <f t="shared" si="412"/>
        <v>0</v>
      </c>
      <c r="AJ455" s="2305">
        <f t="shared" si="412"/>
        <v>0</v>
      </c>
      <c r="AK455" s="2305">
        <f t="shared" si="412"/>
        <v>0</v>
      </c>
      <c r="AL455" s="2305">
        <f t="shared" si="412"/>
        <v>3429.4859999999999</v>
      </c>
      <c r="AM455" s="2305">
        <f t="shared" si="412"/>
        <v>3429.4859999999999</v>
      </c>
      <c r="AN455" s="2305">
        <f t="shared" si="412"/>
        <v>0</v>
      </c>
      <c r="AO455" s="2305">
        <f t="shared" si="412"/>
        <v>0</v>
      </c>
      <c r="AP455" s="3483">
        <f t="shared" si="412"/>
        <v>3429.4859999999999</v>
      </c>
      <c r="AQ455" s="3483">
        <f t="shared" si="412"/>
        <v>3429.4859999999999</v>
      </c>
      <c r="AR455" s="3289">
        <f t="shared" si="412"/>
        <v>0</v>
      </c>
      <c r="AS455" s="3289">
        <f t="shared" si="412"/>
        <v>0</v>
      </c>
      <c r="AT455" s="3289">
        <f t="shared" si="412"/>
        <v>9755.5139999999992</v>
      </c>
      <c r="AU455" s="3289">
        <f t="shared" si="412"/>
        <v>9755.5139999999992</v>
      </c>
      <c r="AV455" s="3289">
        <f t="shared" si="412"/>
        <v>0</v>
      </c>
      <c r="AW455" s="3289">
        <f t="shared" si="412"/>
        <v>0</v>
      </c>
      <c r="AX455" s="3289">
        <f t="shared" si="412"/>
        <v>0</v>
      </c>
      <c r="AY455" s="3289">
        <f t="shared" si="412"/>
        <v>5500</v>
      </c>
      <c r="AZ455" s="3289">
        <f t="shared" si="412"/>
        <v>5500</v>
      </c>
      <c r="BA455" s="3289">
        <f t="shared" si="412"/>
        <v>0</v>
      </c>
      <c r="BB455" s="3289">
        <f t="shared" si="412"/>
        <v>0</v>
      </c>
      <c r="BC455" s="3289">
        <f t="shared" si="412"/>
        <v>0</v>
      </c>
      <c r="BD455" s="3289">
        <f t="shared" si="412"/>
        <v>0</v>
      </c>
      <c r="BE455" s="3289">
        <f t="shared" si="412"/>
        <v>0</v>
      </c>
      <c r="BF455" s="3289">
        <f t="shared" si="412"/>
        <v>0</v>
      </c>
      <c r="BG455" s="3674">
        <f t="shared" si="412"/>
        <v>5486</v>
      </c>
      <c r="BH455" s="1655"/>
      <c r="BI455" s="193"/>
      <c r="BJ455" s="1892"/>
      <c r="BK455" s="1892"/>
      <c r="BL455" s="1892"/>
      <c r="BM455" s="1891">
        <f t="shared" si="402"/>
        <v>67.618399696624948</v>
      </c>
      <c r="BN455" s="1891">
        <f t="shared" si="401"/>
        <v>56.234863688371526</v>
      </c>
      <c r="BO455" s="1892"/>
      <c r="BP455" s="1693"/>
      <c r="BQ455" s="1369"/>
      <c r="BR455" s="1369"/>
      <c r="BS455" s="1617"/>
      <c r="BT455" s="1369"/>
      <c r="BU455" s="1369"/>
      <c r="BV455" s="1370" t="s">
        <v>2498</v>
      </c>
      <c r="BW455" s="1369"/>
      <c r="BX455" s="1617"/>
      <c r="BY455" s="1894"/>
      <c r="BZ455" s="1631"/>
      <c r="CA455" s="1631"/>
      <c r="CB455" s="1631"/>
      <c r="CC455" s="1631"/>
    </row>
    <row r="456" spans="1:81" s="2406" customFormat="1" ht="36.75" customHeight="1">
      <c r="A456" s="2194">
        <v>1</v>
      </c>
      <c r="B456" s="3089" t="s">
        <v>1020</v>
      </c>
      <c r="C456" s="3090" t="s">
        <v>978</v>
      </c>
      <c r="D456" s="3090" t="s">
        <v>1021</v>
      </c>
      <c r="E456" s="3510" t="s">
        <v>237</v>
      </c>
      <c r="F456" s="3511" t="s">
        <v>1022</v>
      </c>
      <c r="G456" s="3470">
        <v>1770</v>
      </c>
      <c r="H456" s="3470">
        <v>1770</v>
      </c>
      <c r="I456" s="1705"/>
      <c r="J456" s="1705"/>
      <c r="K456" s="3032">
        <v>1770</v>
      </c>
      <c r="L456" s="3032">
        <v>1770</v>
      </c>
      <c r="M456" s="191">
        <v>810</v>
      </c>
      <c r="N456" s="191">
        <v>810</v>
      </c>
      <c r="O456" s="196"/>
      <c r="P456" s="196"/>
      <c r="Q456" s="191"/>
      <c r="R456" s="191"/>
      <c r="S456" s="3091">
        <f t="shared" si="379"/>
        <v>500</v>
      </c>
      <c r="T456" s="3091">
        <v>500</v>
      </c>
      <c r="U456" s="191"/>
      <c r="V456" s="191"/>
      <c r="W456" s="191"/>
      <c r="X456" s="191"/>
      <c r="Y456" s="191">
        <f t="shared" si="397"/>
        <v>500</v>
      </c>
      <c r="Z456" s="191">
        <f t="shared" si="380"/>
        <v>0</v>
      </c>
      <c r="AA456" s="191"/>
      <c r="AB456" s="191"/>
      <c r="AC456" s="191"/>
      <c r="AD456" s="191">
        <f t="shared" si="381"/>
        <v>500</v>
      </c>
      <c r="AE456" s="191">
        <v>500</v>
      </c>
      <c r="AF456" s="191"/>
      <c r="AG456" s="191"/>
      <c r="AH456" s="191">
        <f t="shared" si="382"/>
        <v>0</v>
      </c>
      <c r="AI456" s="191"/>
      <c r="AJ456" s="191"/>
      <c r="AK456" s="191"/>
      <c r="AL456" s="191">
        <f t="shared" si="383"/>
        <v>500</v>
      </c>
      <c r="AM456" s="121">
        <v>500</v>
      </c>
      <c r="AN456" s="191"/>
      <c r="AO456" s="191"/>
      <c r="AP456" s="3634">
        <f t="shared" si="384"/>
        <v>500</v>
      </c>
      <c r="AQ456" s="3634">
        <v>500</v>
      </c>
      <c r="AR456" s="1261"/>
      <c r="AS456" s="1261"/>
      <c r="AT456" s="1261">
        <f t="shared" si="385"/>
        <v>1270</v>
      </c>
      <c r="AU456" s="1261">
        <v>1270</v>
      </c>
      <c r="AV456" s="1261"/>
      <c r="AW456" s="1261"/>
      <c r="AX456" s="1261"/>
      <c r="AY456" s="3306">
        <f t="shared" si="386"/>
        <v>1270</v>
      </c>
      <c r="AZ456" s="3306">
        <v>1270</v>
      </c>
      <c r="BA456" s="3306"/>
      <c r="BB456" s="3306"/>
      <c r="BC456" s="3306"/>
      <c r="BD456" s="3306"/>
      <c r="BE456" s="3306"/>
      <c r="BF456" s="3306"/>
      <c r="BG456" s="3680">
        <v>1270</v>
      </c>
      <c r="BH456" s="191"/>
      <c r="BI456" s="191">
        <f t="shared" si="392"/>
        <v>0</v>
      </c>
      <c r="BJ456" s="196">
        <v>2023</v>
      </c>
      <c r="BK456" s="196" t="s">
        <v>2324</v>
      </c>
      <c r="BL456" s="196" t="s">
        <v>2327</v>
      </c>
      <c r="BM456" s="3153">
        <f t="shared" si="402"/>
        <v>100</v>
      </c>
      <c r="BN456" s="3153">
        <f t="shared" si="401"/>
        <v>100</v>
      </c>
      <c r="BO456" s="196" t="s">
        <v>40</v>
      </c>
      <c r="BP456" s="1659"/>
      <c r="BQ456" s="1370"/>
      <c r="BR456" s="1370"/>
      <c r="BS456" s="19"/>
      <c r="BT456" s="1370"/>
      <c r="BU456" s="1370"/>
      <c r="BV456" s="1370" t="s">
        <v>2498</v>
      </c>
      <c r="BW456" s="1370"/>
      <c r="BX456" s="19"/>
      <c r="BY456" s="66"/>
      <c r="BZ456" s="664"/>
      <c r="CA456" s="664"/>
      <c r="CB456" s="664"/>
      <c r="CC456" s="664"/>
    </row>
    <row r="457" spans="1:81" s="2363" customFormat="1" ht="44.25" customHeight="1">
      <c r="A457" s="2961">
        <v>2</v>
      </c>
      <c r="B457" s="3089" t="s">
        <v>1023</v>
      </c>
      <c r="C457" s="3090" t="s">
        <v>1024</v>
      </c>
      <c r="D457" s="3090" t="s">
        <v>1025</v>
      </c>
      <c r="E457" s="3510" t="s">
        <v>206</v>
      </c>
      <c r="F457" s="3511" t="s">
        <v>1026</v>
      </c>
      <c r="G457" s="3470">
        <v>4870</v>
      </c>
      <c r="H457" s="3470">
        <v>4870</v>
      </c>
      <c r="I457" s="1705"/>
      <c r="J457" s="1705"/>
      <c r="K457" s="3032">
        <v>4870</v>
      </c>
      <c r="L457" s="3032">
        <v>4870</v>
      </c>
      <c r="M457" s="121">
        <v>2600</v>
      </c>
      <c r="N457" s="121">
        <v>2600</v>
      </c>
      <c r="O457" s="196"/>
      <c r="P457" s="196"/>
      <c r="Q457" s="121"/>
      <c r="R457" s="121"/>
      <c r="S457" s="191">
        <f t="shared" si="379"/>
        <v>1250</v>
      </c>
      <c r="T457" s="121">
        <v>1250</v>
      </c>
      <c r="U457" s="121"/>
      <c r="V457" s="121"/>
      <c r="W457" s="121"/>
      <c r="X457" s="121"/>
      <c r="Y457" s="121">
        <f t="shared" si="397"/>
        <v>1250</v>
      </c>
      <c r="Z457" s="191">
        <f t="shared" si="380"/>
        <v>0</v>
      </c>
      <c r="AA457" s="121"/>
      <c r="AB457" s="121"/>
      <c r="AC457" s="121"/>
      <c r="AD457" s="191">
        <f t="shared" si="381"/>
        <v>1250</v>
      </c>
      <c r="AE457" s="121">
        <v>1250</v>
      </c>
      <c r="AF457" s="121"/>
      <c r="AG457" s="121"/>
      <c r="AH457" s="191">
        <f t="shared" si="382"/>
        <v>0</v>
      </c>
      <c r="AI457" s="121"/>
      <c r="AJ457" s="121"/>
      <c r="AK457" s="121"/>
      <c r="AL457" s="191">
        <f t="shared" si="383"/>
        <v>1250</v>
      </c>
      <c r="AM457" s="121">
        <v>1250</v>
      </c>
      <c r="AN457" s="121"/>
      <c r="AO457" s="121"/>
      <c r="AP457" s="3634">
        <f t="shared" si="384"/>
        <v>1250</v>
      </c>
      <c r="AQ457" s="3481">
        <v>1250</v>
      </c>
      <c r="AR457" s="1280"/>
      <c r="AS457" s="1280"/>
      <c r="AT457" s="1261">
        <f t="shared" si="385"/>
        <v>3620</v>
      </c>
      <c r="AU457" s="3316">
        <v>3620</v>
      </c>
      <c r="AV457" s="1280"/>
      <c r="AW457" s="1280"/>
      <c r="AX457" s="1280"/>
      <c r="AY457" s="3306">
        <v>2031</v>
      </c>
      <c r="AZ457" s="3317">
        <v>2031</v>
      </c>
      <c r="BA457" s="3317"/>
      <c r="BB457" s="3317"/>
      <c r="BC457" s="3317"/>
      <c r="BD457" s="3317"/>
      <c r="BE457" s="3317"/>
      <c r="BF457" s="3317"/>
      <c r="BG457" s="3680">
        <f>2031-200</f>
        <v>1831</v>
      </c>
      <c r="BH457" s="121"/>
      <c r="BI457" s="121">
        <f t="shared" si="392"/>
        <v>0</v>
      </c>
      <c r="BJ457" s="196">
        <v>2023</v>
      </c>
      <c r="BK457" s="196" t="s">
        <v>2322</v>
      </c>
      <c r="BL457" s="196" t="s">
        <v>2327</v>
      </c>
      <c r="BM457" s="3153">
        <f t="shared" si="402"/>
        <v>63.264887063655031</v>
      </c>
      <c r="BN457" s="3153">
        <f t="shared" si="401"/>
        <v>50.580110497237577</v>
      </c>
      <c r="BO457" s="196" t="s">
        <v>40</v>
      </c>
      <c r="BP457" s="1674"/>
      <c r="BQ457" s="3017"/>
      <c r="BR457" s="3017"/>
      <c r="BS457" s="1591"/>
      <c r="BT457" s="3017"/>
      <c r="BU457" s="3017"/>
      <c r="BV457" s="1370" t="s">
        <v>2498</v>
      </c>
      <c r="BW457" s="3017"/>
      <c r="BX457" s="1591"/>
      <c r="BY457" s="65"/>
      <c r="BZ457" s="595"/>
      <c r="CA457" s="595"/>
      <c r="CB457" s="595"/>
      <c r="CC457" s="595"/>
    </row>
    <row r="458" spans="1:81" s="2363" customFormat="1" ht="44.25" customHeight="1">
      <c r="A458" s="2194">
        <v>3</v>
      </c>
      <c r="B458" s="3089" t="s">
        <v>1027</v>
      </c>
      <c r="C458" s="3090" t="s">
        <v>1028</v>
      </c>
      <c r="D458" s="3090" t="s">
        <v>1029</v>
      </c>
      <c r="E458" s="3510" t="s">
        <v>206</v>
      </c>
      <c r="F458" s="3511" t="s">
        <v>1030</v>
      </c>
      <c r="G458" s="3470">
        <v>6545</v>
      </c>
      <c r="H458" s="3470">
        <v>6545</v>
      </c>
      <c r="I458" s="1705"/>
      <c r="J458" s="1705"/>
      <c r="K458" s="3032">
        <v>6545</v>
      </c>
      <c r="L458" s="3032">
        <v>6545</v>
      </c>
      <c r="M458" s="191">
        <v>1548</v>
      </c>
      <c r="N458" s="191">
        <v>1548</v>
      </c>
      <c r="O458" s="196"/>
      <c r="P458" s="196"/>
      <c r="Q458" s="191"/>
      <c r="R458" s="191"/>
      <c r="S458" s="196">
        <f t="shared" si="379"/>
        <v>1679.4860000000001</v>
      </c>
      <c r="T458" s="196">
        <v>1679.4860000000001</v>
      </c>
      <c r="U458" s="191"/>
      <c r="V458" s="191"/>
      <c r="W458" s="191"/>
      <c r="X458" s="191"/>
      <c r="Y458" s="191">
        <f t="shared" si="397"/>
        <v>1679.4860000000001</v>
      </c>
      <c r="Z458" s="191">
        <f t="shared" si="380"/>
        <v>0</v>
      </c>
      <c r="AA458" s="191"/>
      <c r="AB458" s="191"/>
      <c r="AC458" s="191"/>
      <c r="AD458" s="191">
        <f t="shared" si="381"/>
        <v>1315.127</v>
      </c>
      <c r="AE458" s="191">
        <v>1315.127</v>
      </c>
      <c r="AF458" s="191"/>
      <c r="AG458" s="191"/>
      <c r="AH458" s="191">
        <f t="shared" si="382"/>
        <v>0</v>
      </c>
      <c r="AI458" s="191"/>
      <c r="AJ458" s="191"/>
      <c r="AK458" s="191"/>
      <c r="AL458" s="191">
        <f t="shared" si="383"/>
        <v>1679.4860000000001</v>
      </c>
      <c r="AM458" s="191">
        <v>1679.4860000000001</v>
      </c>
      <c r="AN458" s="191"/>
      <c r="AO458" s="191"/>
      <c r="AP458" s="3634">
        <f t="shared" si="384"/>
        <v>1679.4860000000001</v>
      </c>
      <c r="AQ458" s="3634">
        <v>1679.4860000000001</v>
      </c>
      <c r="AR458" s="1261"/>
      <c r="AS458" s="1261"/>
      <c r="AT458" s="1261">
        <f t="shared" si="385"/>
        <v>4865.5140000000001</v>
      </c>
      <c r="AU458" s="3316">
        <v>4865.5140000000001</v>
      </c>
      <c r="AV458" s="1261"/>
      <c r="AW458" s="1261"/>
      <c r="AX458" s="1261"/>
      <c r="AY458" s="3306">
        <f t="shared" si="386"/>
        <v>2199</v>
      </c>
      <c r="AZ458" s="3306">
        <v>2199</v>
      </c>
      <c r="BA458" s="3306"/>
      <c r="BB458" s="3306"/>
      <c r="BC458" s="3306"/>
      <c r="BD458" s="3306"/>
      <c r="BE458" s="3306"/>
      <c r="BF458" s="3306"/>
      <c r="BG458" s="3680">
        <f>2185+200</f>
        <v>2385</v>
      </c>
      <c r="BH458" s="191"/>
      <c r="BI458" s="191">
        <f t="shared" si="392"/>
        <v>0</v>
      </c>
      <c r="BJ458" s="196">
        <v>2023</v>
      </c>
      <c r="BK458" s="196" t="s">
        <v>2322</v>
      </c>
      <c r="BL458" s="196" t="s">
        <v>2327</v>
      </c>
      <c r="BM458" s="3153">
        <f t="shared" si="402"/>
        <v>62.100626432391138</v>
      </c>
      <c r="BN458" s="3153">
        <f t="shared" si="401"/>
        <v>49.018459303580258</v>
      </c>
      <c r="BO458" s="196" t="s">
        <v>40</v>
      </c>
      <c r="BP458" s="1659"/>
      <c r="BQ458" s="1370"/>
      <c r="BR458" s="1370"/>
      <c r="BS458" s="19"/>
      <c r="BT458" s="1370"/>
      <c r="BU458" s="1370"/>
      <c r="BV458" s="1370" t="s">
        <v>2498</v>
      </c>
      <c r="BW458" s="1370"/>
      <c r="BX458" s="19"/>
      <c r="BY458" s="65"/>
      <c r="BZ458" s="595"/>
      <c r="CA458" s="595"/>
      <c r="CB458" s="595"/>
      <c r="CC458" s="595"/>
    </row>
    <row r="459" spans="1:81" s="28" customFormat="1" ht="36" customHeight="1">
      <c r="A459" s="2195" t="s">
        <v>58</v>
      </c>
      <c r="B459" s="2133" t="s">
        <v>61</v>
      </c>
      <c r="C459" s="1653"/>
      <c r="D459" s="1653"/>
      <c r="E459" s="1504"/>
      <c r="F459" s="1504"/>
      <c r="G459" s="1453">
        <f>G460+G463+G466</f>
        <v>12352</v>
      </c>
      <c r="H459" s="1453">
        <f t="shared" ref="H459:BG459" si="413">H460+H463+H466</f>
        <v>12352</v>
      </c>
      <c r="I459" s="1655">
        <f t="shared" si="413"/>
        <v>0</v>
      </c>
      <c r="J459" s="1655">
        <f t="shared" si="413"/>
        <v>0</v>
      </c>
      <c r="K459" s="1655">
        <f t="shared" si="413"/>
        <v>20402</v>
      </c>
      <c r="L459" s="1655">
        <f t="shared" si="413"/>
        <v>12352</v>
      </c>
      <c r="M459" s="1655">
        <f t="shared" si="413"/>
        <v>8050</v>
      </c>
      <c r="N459" s="1655">
        <f t="shared" si="413"/>
        <v>4652</v>
      </c>
      <c r="O459" s="1655">
        <f t="shared" si="413"/>
        <v>218.4849999999999</v>
      </c>
      <c r="P459" s="1655">
        <f t="shared" si="413"/>
        <v>218.4849999999999</v>
      </c>
      <c r="Q459" s="1655">
        <f t="shared" si="413"/>
        <v>0</v>
      </c>
      <c r="R459" s="1655">
        <f t="shared" si="413"/>
        <v>0</v>
      </c>
      <c r="S459" s="1655">
        <f t="shared" si="413"/>
        <v>4882</v>
      </c>
      <c r="T459" s="1655">
        <f t="shared" si="413"/>
        <v>4882</v>
      </c>
      <c r="U459" s="1655">
        <f t="shared" si="413"/>
        <v>0</v>
      </c>
      <c r="V459" s="1655">
        <f t="shared" si="413"/>
        <v>0</v>
      </c>
      <c r="W459" s="1655"/>
      <c r="X459" s="1655"/>
      <c r="Y459" s="1655">
        <f t="shared" si="397"/>
        <v>4882</v>
      </c>
      <c r="Z459" s="1655">
        <f t="shared" si="413"/>
        <v>218.48500000000001</v>
      </c>
      <c r="AA459" s="1655">
        <f t="shared" si="413"/>
        <v>218.48500000000001</v>
      </c>
      <c r="AB459" s="1655">
        <f t="shared" si="413"/>
        <v>0</v>
      </c>
      <c r="AC459" s="1655">
        <f t="shared" si="413"/>
        <v>0</v>
      </c>
      <c r="AD459" s="1655">
        <f t="shared" si="413"/>
        <v>3629.723</v>
      </c>
      <c r="AE459" s="1655">
        <f t="shared" si="413"/>
        <v>3629.723</v>
      </c>
      <c r="AF459" s="1655">
        <f t="shared" si="413"/>
        <v>0</v>
      </c>
      <c r="AG459" s="1655">
        <f t="shared" si="413"/>
        <v>0</v>
      </c>
      <c r="AH459" s="1655">
        <f t="shared" si="413"/>
        <v>218.4849999999999</v>
      </c>
      <c r="AI459" s="1655">
        <f t="shared" si="413"/>
        <v>218.4849999999999</v>
      </c>
      <c r="AJ459" s="1655">
        <f t="shared" si="413"/>
        <v>0</v>
      </c>
      <c r="AK459" s="1655">
        <f t="shared" si="413"/>
        <v>0</v>
      </c>
      <c r="AL459" s="1655">
        <f t="shared" si="413"/>
        <v>4882</v>
      </c>
      <c r="AM459" s="1655">
        <f t="shared" si="413"/>
        <v>4882</v>
      </c>
      <c r="AN459" s="1655">
        <f t="shared" si="413"/>
        <v>0</v>
      </c>
      <c r="AO459" s="1655">
        <f t="shared" si="413"/>
        <v>0</v>
      </c>
      <c r="AP459" s="1453">
        <f t="shared" si="413"/>
        <v>8524</v>
      </c>
      <c r="AQ459" s="1453">
        <f t="shared" si="413"/>
        <v>8524</v>
      </c>
      <c r="AR459" s="1656">
        <f t="shared" si="413"/>
        <v>0</v>
      </c>
      <c r="AS459" s="1656">
        <f t="shared" si="413"/>
        <v>0</v>
      </c>
      <c r="AT459" s="1656">
        <f t="shared" si="413"/>
        <v>3828</v>
      </c>
      <c r="AU459" s="1656">
        <f t="shared" si="413"/>
        <v>3828</v>
      </c>
      <c r="AV459" s="1656">
        <f t="shared" si="413"/>
        <v>0</v>
      </c>
      <c r="AW459" s="1656">
        <f t="shared" si="413"/>
        <v>0</v>
      </c>
      <c r="AX459" s="1656">
        <f t="shared" si="413"/>
        <v>0</v>
      </c>
      <c r="AY459" s="1656">
        <f t="shared" si="413"/>
        <v>3506.55</v>
      </c>
      <c r="AZ459" s="1656">
        <f t="shared" si="413"/>
        <v>3506.55</v>
      </c>
      <c r="BA459" s="1656">
        <f t="shared" si="413"/>
        <v>0</v>
      </c>
      <c r="BB459" s="1656">
        <f t="shared" si="413"/>
        <v>0</v>
      </c>
      <c r="BC459" s="1656">
        <f t="shared" si="413"/>
        <v>0</v>
      </c>
      <c r="BD459" s="1656">
        <f t="shared" si="413"/>
        <v>0</v>
      </c>
      <c r="BE459" s="1656">
        <f t="shared" si="413"/>
        <v>0</v>
      </c>
      <c r="BF459" s="1656">
        <f t="shared" si="413"/>
        <v>0</v>
      </c>
      <c r="BG459" s="3668">
        <f t="shared" si="413"/>
        <v>6339</v>
      </c>
      <c r="BH459" s="2316">
        <f>'PL 3 PB DATP'!H84</f>
        <v>6339</v>
      </c>
      <c r="BI459" s="1655">
        <f>SUM(BI461:BI988)</f>
        <v>10527707.919679997</v>
      </c>
      <c r="BJ459" s="1658"/>
      <c r="BK459" s="1658"/>
      <c r="BL459" s="1658"/>
      <c r="BM459" s="1669">
        <f t="shared" si="402"/>
        <v>120.32869170984455</v>
      </c>
      <c r="BN459" s="1669">
        <f t="shared" si="401"/>
        <v>165.59561128526644</v>
      </c>
      <c r="BO459" s="1658"/>
      <c r="BP459" s="1659"/>
      <c r="BQ459" s="1370"/>
      <c r="BR459" s="1370"/>
      <c r="BS459" s="19"/>
      <c r="BT459" s="1370"/>
      <c r="BU459" s="1370"/>
      <c r="BV459" s="1370" t="s">
        <v>2498</v>
      </c>
      <c r="BW459" s="1370"/>
      <c r="BX459" s="1660">
        <f>BH459-BG459</f>
        <v>0</v>
      </c>
      <c r="BY459" s="53"/>
    </row>
    <row r="460" spans="1:81" s="28" customFormat="1" ht="47.25" customHeight="1">
      <c r="A460" s="2195" t="s">
        <v>73</v>
      </c>
      <c r="B460" s="2133" t="s">
        <v>2422</v>
      </c>
      <c r="C460" s="1653"/>
      <c r="D460" s="1653"/>
      <c r="E460" s="1504"/>
      <c r="F460" s="1504"/>
      <c r="G460" s="1453">
        <f>SUM(G461:G462)</f>
        <v>5923</v>
      </c>
      <c r="H460" s="1453">
        <f t="shared" ref="H460:BG460" si="414">SUM(H461:H462)</f>
        <v>5923</v>
      </c>
      <c r="I460" s="1655">
        <f t="shared" si="414"/>
        <v>0</v>
      </c>
      <c r="J460" s="1655">
        <f t="shared" si="414"/>
        <v>0</v>
      </c>
      <c r="K460" s="1655">
        <f t="shared" si="414"/>
        <v>11673</v>
      </c>
      <c r="L460" s="1655">
        <f t="shared" si="414"/>
        <v>5923</v>
      </c>
      <c r="M460" s="1655">
        <f t="shared" si="414"/>
        <v>5750</v>
      </c>
      <c r="N460" s="1655">
        <f t="shared" si="414"/>
        <v>2852</v>
      </c>
      <c r="O460" s="1655">
        <f t="shared" si="414"/>
        <v>218.4849999999999</v>
      </c>
      <c r="P460" s="1655">
        <f t="shared" si="414"/>
        <v>218.4849999999999</v>
      </c>
      <c r="Q460" s="1655">
        <f t="shared" si="414"/>
        <v>0</v>
      </c>
      <c r="R460" s="1655">
        <f t="shared" si="414"/>
        <v>0</v>
      </c>
      <c r="S460" s="1655">
        <f t="shared" si="414"/>
        <v>1782</v>
      </c>
      <c r="T460" s="1655">
        <f t="shared" si="414"/>
        <v>1782</v>
      </c>
      <c r="U460" s="1655">
        <f t="shared" si="414"/>
        <v>0</v>
      </c>
      <c r="V460" s="1655">
        <f t="shared" si="414"/>
        <v>0</v>
      </c>
      <c r="W460" s="1655"/>
      <c r="X460" s="1655"/>
      <c r="Y460" s="1655">
        <f t="shared" si="397"/>
        <v>1782</v>
      </c>
      <c r="Z460" s="1655">
        <f t="shared" si="414"/>
        <v>218.48500000000001</v>
      </c>
      <c r="AA460" s="1655">
        <f t="shared" si="414"/>
        <v>218.48500000000001</v>
      </c>
      <c r="AB460" s="1655">
        <f t="shared" si="414"/>
        <v>0</v>
      </c>
      <c r="AC460" s="1655">
        <f t="shared" si="414"/>
        <v>0</v>
      </c>
      <c r="AD460" s="1655">
        <f t="shared" si="414"/>
        <v>1782</v>
      </c>
      <c r="AE460" s="1655">
        <f t="shared" si="414"/>
        <v>1782</v>
      </c>
      <c r="AF460" s="1655">
        <f t="shared" si="414"/>
        <v>0</v>
      </c>
      <c r="AG460" s="1655">
        <f t="shared" si="414"/>
        <v>0</v>
      </c>
      <c r="AH460" s="1655">
        <f t="shared" si="414"/>
        <v>218.4849999999999</v>
      </c>
      <c r="AI460" s="1655">
        <f t="shared" si="414"/>
        <v>218.4849999999999</v>
      </c>
      <c r="AJ460" s="1655">
        <f t="shared" si="414"/>
        <v>0</v>
      </c>
      <c r="AK460" s="1655">
        <f t="shared" si="414"/>
        <v>0</v>
      </c>
      <c r="AL460" s="1655">
        <f t="shared" si="414"/>
        <v>1782</v>
      </c>
      <c r="AM460" s="1655">
        <f t="shared" si="414"/>
        <v>1782</v>
      </c>
      <c r="AN460" s="1655">
        <f t="shared" si="414"/>
        <v>0</v>
      </c>
      <c r="AO460" s="1655">
        <f t="shared" si="414"/>
        <v>0</v>
      </c>
      <c r="AP460" s="1453">
        <f t="shared" si="414"/>
        <v>5424</v>
      </c>
      <c r="AQ460" s="1453">
        <f t="shared" si="414"/>
        <v>5424</v>
      </c>
      <c r="AR460" s="1656">
        <f t="shared" si="414"/>
        <v>0</v>
      </c>
      <c r="AS460" s="1656">
        <f t="shared" si="414"/>
        <v>0</v>
      </c>
      <c r="AT460" s="1656">
        <f t="shared" si="414"/>
        <v>499</v>
      </c>
      <c r="AU460" s="1656">
        <f t="shared" si="414"/>
        <v>499</v>
      </c>
      <c r="AV460" s="1656">
        <f t="shared" si="414"/>
        <v>0</v>
      </c>
      <c r="AW460" s="1656">
        <f t="shared" si="414"/>
        <v>0</v>
      </c>
      <c r="AX460" s="1656">
        <f t="shared" si="414"/>
        <v>0</v>
      </c>
      <c r="AY460" s="1656">
        <f t="shared" si="414"/>
        <v>499</v>
      </c>
      <c r="AZ460" s="1656">
        <f t="shared" si="414"/>
        <v>499</v>
      </c>
      <c r="BA460" s="1656">
        <f t="shared" si="414"/>
        <v>0</v>
      </c>
      <c r="BB460" s="1656">
        <f t="shared" si="414"/>
        <v>0</v>
      </c>
      <c r="BC460" s="1656">
        <f t="shared" si="414"/>
        <v>0</v>
      </c>
      <c r="BD460" s="1656">
        <f t="shared" si="414"/>
        <v>0</v>
      </c>
      <c r="BE460" s="1656">
        <f t="shared" si="414"/>
        <v>0</v>
      </c>
      <c r="BF460" s="1656">
        <f t="shared" si="414"/>
        <v>0</v>
      </c>
      <c r="BG460" s="3668">
        <f t="shared" si="414"/>
        <v>499</v>
      </c>
      <c r="BH460" s="1655">
        <f t="shared" ref="BH460" si="415">SUM(BH461:BH462)</f>
        <v>0</v>
      </c>
      <c r="BI460" s="1655"/>
      <c r="BJ460" s="1658"/>
      <c r="BK460" s="1658"/>
      <c r="BL460" s="1658"/>
      <c r="BM460" s="1669">
        <f t="shared" si="402"/>
        <v>100</v>
      </c>
      <c r="BN460" s="1669">
        <f t="shared" si="401"/>
        <v>100</v>
      </c>
      <c r="BO460" s="1658"/>
      <c r="BP460" s="1659"/>
      <c r="BQ460" s="1370"/>
      <c r="BR460" s="1370"/>
      <c r="BS460" s="19"/>
      <c r="BT460" s="1370"/>
      <c r="BU460" s="1370"/>
      <c r="BV460" s="1370" t="s">
        <v>2498</v>
      </c>
      <c r="BW460" s="1370"/>
      <c r="BX460" s="1660"/>
      <c r="BY460" s="53"/>
    </row>
    <row r="461" spans="1:81" s="2765" customFormat="1" ht="47.25" customHeight="1">
      <c r="A461" s="2194">
        <v>1</v>
      </c>
      <c r="B461" s="2975" t="s">
        <v>718</v>
      </c>
      <c r="C461" s="1674" t="s">
        <v>605</v>
      </c>
      <c r="D461" s="1674" t="s">
        <v>719</v>
      </c>
      <c r="E461" s="1411" t="s">
        <v>305</v>
      </c>
      <c r="F461" s="1411" t="s">
        <v>720</v>
      </c>
      <c r="G461" s="3484">
        <f>H461+I461+J461</f>
        <v>2763</v>
      </c>
      <c r="H461" s="1513">
        <v>2763</v>
      </c>
      <c r="I461" s="1686"/>
      <c r="J461" s="1686"/>
      <c r="K461" s="1761">
        <f>L461+M461</f>
        <v>5503</v>
      </c>
      <c r="L461" s="1686">
        <v>2763</v>
      </c>
      <c r="M461" s="3094">
        <v>2740</v>
      </c>
      <c r="N461" s="3094">
        <v>1152</v>
      </c>
      <c r="O461" s="1863">
        <f t="shared" ref="O461:O465" si="416">P461+Q461+R461</f>
        <v>0</v>
      </c>
      <c r="P461" s="1712"/>
      <c r="Q461" s="1712"/>
      <c r="R461" s="1712"/>
      <c r="S461" s="1863">
        <f t="shared" si="379"/>
        <v>850</v>
      </c>
      <c r="T461" s="3094">
        <v>850</v>
      </c>
      <c r="U461" s="1712"/>
      <c r="V461" s="1712"/>
      <c r="W461" s="1712"/>
      <c r="X461" s="1712"/>
      <c r="Y461" s="1712">
        <f t="shared" si="397"/>
        <v>850</v>
      </c>
      <c r="Z461" s="1863">
        <f t="shared" si="380"/>
        <v>0</v>
      </c>
      <c r="AA461" s="1712"/>
      <c r="AB461" s="1712"/>
      <c r="AC461" s="1712"/>
      <c r="AD461" s="1863">
        <f t="shared" si="381"/>
        <v>850</v>
      </c>
      <c r="AE461" s="3094">
        <v>850</v>
      </c>
      <c r="AF461" s="1712"/>
      <c r="AG461" s="1712"/>
      <c r="AH461" s="1863">
        <f t="shared" si="382"/>
        <v>0</v>
      </c>
      <c r="AI461" s="1761">
        <f>P461</f>
        <v>0</v>
      </c>
      <c r="AJ461" s="1712"/>
      <c r="AK461" s="1712"/>
      <c r="AL461" s="1863">
        <f t="shared" si="383"/>
        <v>850</v>
      </c>
      <c r="AM461" s="1761">
        <f>T461</f>
        <v>850</v>
      </c>
      <c r="AN461" s="1712"/>
      <c r="AO461" s="1712"/>
      <c r="AP461" s="3484">
        <f t="shared" si="384"/>
        <v>2550</v>
      </c>
      <c r="AQ461" s="1513">
        <v>2550</v>
      </c>
      <c r="AR461" s="1713"/>
      <c r="AS461" s="1713"/>
      <c r="AT461" s="3291">
        <f t="shared" si="385"/>
        <v>213</v>
      </c>
      <c r="AU461" s="3290">
        <f t="shared" ref="AU461:AU462" si="417">L461-AQ461</f>
        <v>213</v>
      </c>
      <c r="AV461" s="1713"/>
      <c r="AW461" s="1713"/>
      <c r="AX461" s="1713"/>
      <c r="AY461" s="3291">
        <f t="shared" si="386"/>
        <v>213</v>
      </c>
      <c r="AZ461" s="3291">
        <f>AU461</f>
        <v>213</v>
      </c>
      <c r="BA461" s="1713"/>
      <c r="BB461" s="1713"/>
      <c r="BC461" s="1713"/>
      <c r="BD461" s="1713"/>
      <c r="BE461" s="1713"/>
      <c r="BF461" s="1713"/>
      <c r="BG461" s="3669">
        <v>213</v>
      </c>
      <c r="BH461" s="1667"/>
      <c r="BI461" s="1712">
        <f t="shared" si="392"/>
        <v>1700</v>
      </c>
      <c r="BJ461" s="3151">
        <v>2022</v>
      </c>
      <c r="BK461" s="3151" t="s">
        <v>2324</v>
      </c>
      <c r="BL461" s="3151" t="s">
        <v>2327</v>
      </c>
      <c r="BM461" s="1669">
        <f t="shared" si="402"/>
        <v>100</v>
      </c>
      <c r="BN461" s="1669">
        <f t="shared" si="401"/>
        <v>100</v>
      </c>
      <c r="BO461" s="3151" t="s">
        <v>40</v>
      </c>
      <c r="BP461" s="3133"/>
      <c r="BQ461" s="3018"/>
      <c r="BR461" s="3018"/>
      <c r="BS461" s="3371"/>
      <c r="BT461" s="3018"/>
      <c r="BU461" s="3018"/>
      <c r="BV461" s="1370" t="s">
        <v>2498</v>
      </c>
      <c r="BW461" s="3018"/>
      <c r="BX461" s="2974"/>
      <c r="BY461" s="3019"/>
      <c r="BZ461" s="478"/>
      <c r="CA461" s="478"/>
      <c r="CB461" s="478"/>
      <c r="CC461" s="478"/>
    </row>
    <row r="462" spans="1:81" s="2765" customFormat="1" ht="47.25" customHeight="1">
      <c r="A462" s="2194">
        <v>2</v>
      </c>
      <c r="B462" s="2975" t="s">
        <v>721</v>
      </c>
      <c r="C462" s="1674" t="s">
        <v>615</v>
      </c>
      <c r="D462" s="1674" t="s">
        <v>719</v>
      </c>
      <c r="E462" s="1411" t="s">
        <v>305</v>
      </c>
      <c r="F462" s="1411" t="s">
        <v>722</v>
      </c>
      <c r="G462" s="3484">
        <f>H462+I462+J462</f>
        <v>3160</v>
      </c>
      <c r="H462" s="1513">
        <v>3160</v>
      </c>
      <c r="I462" s="1686"/>
      <c r="J462" s="1686"/>
      <c r="K462" s="1761">
        <f>L462+M462</f>
        <v>6170</v>
      </c>
      <c r="L462" s="1686">
        <v>3160</v>
      </c>
      <c r="M462" s="3094">
        <v>3010</v>
      </c>
      <c r="N462" s="3094">
        <v>1700</v>
      </c>
      <c r="O462" s="1863">
        <f t="shared" si="416"/>
        <v>218.4849999999999</v>
      </c>
      <c r="P462" s="1761">
        <v>218.4849999999999</v>
      </c>
      <c r="Q462" s="1712"/>
      <c r="R462" s="1712"/>
      <c r="S462" s="1863">
        <f t="shared" si="379"/>
        <v>932</v>
      </c>
      <c r="T462" s="3094">
        <v>932</v>
      </c>
      <c r="U462" s="1712"/>
      <c r="V462" s="1712"/>
      <c r="W462" s="1712"/>
      <c r="X462" s="1712"/>
      <c r="Y462" s="1712">
        <f t="shared" si="397"/>
        <v>932</v>
      </c>
      <c r="Z462" s="1863">
        <f t="shared" si="380"/>
        <v>218.48500000000001</v>
      </c>
      <c r="AA462" s="1761">
        <v>218.48500000000001</v>
      </c>
      <c r="AB462" s="1712"/>
      <c r="AC462" s="1712"/>
      <c r="AD462" s="1863">
        <f t="shared" si="381"/>
        <v>932</v>
      </c>
      <c r="AE462" s="3094">
        <v>932</v>
      </c>
      <c r="AF462" s="1712"/>
      <c r="AG462" s="1712"/>
      <c r="AH462" s="1863">
        <f t="shared" si="382"/>
        <v>218.4849999999999</v>
      </c>
      <c r="AI462" s="1761">
        <f>P462</f>
        <v>218.4849999999999</v>
      </c>
      <c r="AJ462" s="1712"/>
      <c r="AK462" s="1712"/>
      <c r="AL462" s="1863">
        <f t="shared" si="383"/>
        <v>932</v>
      </c>
      <c r="AM462" s="1761">
        <f>T462</f>
        <v>932</v>
      </c>
      <c r="AN462" s="1712"/>
      <c r="AO462" s="1712"/>
      <c r="AP462" s="3484">
        <f t="shared" si="384"/>
        <v>2874</v>
      </c>
      <c r="AQ462" s="1513">
        <v>2874</v>
      </c>
      <c r="AR462" s="1713"/>
      <c r="AS462" s="1713"/>
      <c r="AT462" s="3291">
        <f t="shared" si="385"/>
        <v>286</v>
      </c>
      <c r="AU462" s="3290">
        <f t="shared" si="417"/>
        <v>286</v>
      </c>
      <c r="AV462" s="1713"/>
      <c r="AW462" s="1713"/>
      <c r="AX462" s="1713"/>
      <c r="AY462" s="3291">
        <f t="shared" si="386"/>
        <v>286</v>
      </c>
      <c r="AZ462" s="3291">
        <f>AU462</f>
        <v>286</v>
      </c>
      <c r="BA462" s="1713"/>
      <c r="BB462" s="1713"/>
      <c r="BC462" s="1713"/>
      <c r="BD462" s="1713"/>
      <c r="BE462" s="1713"/>
      <c r="BF462" s="1713"/>
      <c r="BG462" s="3669">
        <v>286</v>
      </c>
      <c r="BH462" s="1667"/>
      <c r="BI462" s="1712">
        <f t="shared" si="392"/>
        <v>1942</v>
      </c>
      <c r="BJ462" s="3151">
        <v>2022</v>
      </c>
      <c r="BK462" s="3151" t="s">
        <v>2324</v>
      </c>
      <c r="BL462" s="3151" t="s">
        <v>2327</v>
      </c>
      <c r="BM462" s="1669">
        <f t="shared" si="402"/>
        <v>100</v>
      </c>
      <c r="BN462" s="1669">
        <f t="shared" si="401"/>
        <v>100</v>
      </c>
      <c r="BO462" s="3151" t="s">
        <v>40</v>
      </c>
      <c r="BP462" s="3133"/>
      <c r="BQ462" s="3018"/>
      <c r="BR462" s="3018"/>
      <c r="BS462" s="3371"/>
      <c r="BT462" s="3018"/>
      <c r="BU462" s="3018"/>
      <c r="BV462" s="1370" t="s">
        <v>2498</v>
      </c>
      <c r="BW462" s="3018"/>
      <c r="BX462" s="2974"/>
      <c r="BY462" s="3019"/>
      <c r="BZ462" s="478"/>
      <c r="CA462" s="478"/>
      <c r="CB462" s="478"/>
      <c r="CC462" s="478"/>
    </row>
    <row r="463" spans="1:81" s="2240" customFormat="1" ht="34.5" customHeight="1">
      <c r="A463" s="2220" t="s">
        <v>74</v>
      </c>
      <c r="B463" s="2301" t="s">
        <v>2420</v>
      </c>
      <c r="C463" s="1653"/>
      <c r="D463" s="1653"/>
      <c r="E463" s="1504"/>
      <c r="F463" s="1504"/>
      <c r="G463" s="3485">
        <f>SUM(G464:G465)</f>
        <v>6429</v>
      </c>
      <c r="H463" s="3485">
        <f t="shared" ref="H463:BG463" si="418">SUM(H464:H465)</f>
        <v>6429</v>
      </c>
      <c r="I463" s="1603">
        <f t="shared" si="418"/>
        <v>0</v>
      </c>
      <c r="J463" s="1603">
        <f t="shared" si="418"/>
        <v>0</v>
      </c>
      <c r="K463" s="1603">
        <f t="shared" si="418"/>
        <v>8729</v>
      </c>
      <c r="L463" s="1603">
        <f t="shared" si="418"/>
        <v>6429</v>
      </c>
      <c r="M463" s="1603">
        <f t="shared" si="418"/>
        <v>2300</v>
      </c>
      <c r="N463" s="1603">
        <f t="shared" si="418"/>
        <v>1800</v>
      </c>
      <c r="O463" s="1603">
        <f t="shared" si="418"/>
        <v>0</v>
      </c>
      <c r="P463" s="1603">
        <f t="shared" si="418"/>
        <v>0</v>
      </c>
      <c r="Q463" s="1603">
        <f t="shared" si="418"/>
        <v>0</v>
      </c>
      <c r="R463" s="1603">
        <f t="shared" si="418"/>
        <v>0</v>
      </c>
      <c r="S463" s="1603">
        <f t="shared" si="418"/>
        <v>3100</v>
      </c>
      <c r="T463" s="1603">
        <f t="shared" si="418"/>
        <v>3100</v>
      </c>
      <c r="U463" s="1603">
        <f t="shared" si="418"/>
        <v>0</v>
      </c>
      <c r="V463" s="1603">
        <f t="shared" si="418"/>
        <v>0</v>
      </c>
      <c r="W463" s="1603"/>
      <c r="X463" s="1603"/>
      <c r="Y463" s="1603">
        <f t="shared" si="397"/>
        <v>3100</v>
      </c>
      <c r="Z463" s="1603">
        <f t="shared" si="418"/>
        <v>0</v>
      </c>
      <c r="AA463" s="1603">
        <f t="shared" si="418"/>
        <v>0</v>
      </c>
      <c r="AB463" s="1603">
        <f t="shared" si="418"/>
        <v>0</v>
      </c>
      <c r="AC463" s="1603">
        <f t="shared" si="418"/>
        <v>0</v>
      </c>
      <c r="AD463" s="1603">
        <f t="shared" si="418"/>
        <v>1847.723</v>
      </c>
      <c r="AE463" s="1603">
        <f t="shared" si="418"/>
        <v>1847.723</v>
      </c>
      <c r="AF463" s="1603">
        <f t="shared" si="418"/>
        <v>0</v>
      </c>
      <c r="AG463" s="1603">
        <f t="shared" si="418"/>
        <v>0</v>
      </c>
      <c r="AH463" s="1603">
        <f t="shared" si="418"/>
        <v>0</v>
      </c>
      <c r="AI463" s="1603">
        <f t="shared" si="418"/>
        <v>0</v>
      </c>
      <c r="AJ463" s="1603">
        <f t="shared" si="418"/>
        <v>0</v>
      </c>
      <c r="AK463" s="1603">
        <f t="shared" si="418"/>
        <v>0</v>
      </c>
      <c r="AL463" s="1603">
        <f t="shared" si="418"/>
        <v>3100</v>
      </c>
      <c r="AM463" s="1603">
        <f t="shared" si="418"/>
        <v>3100</v>
      </c>
      <c r="AN463" s="1603">
        <f t="shared" si="418"/>
        <v>0</v>
      </c>
      <c r="AO463" s="1603">
        <f t="shared" si="418"/>
        <v>0</v>
      </c>
      <c r="AP463" s="3485">
        <f t="shared" si="418"/>
        <v>3100</v>
      </c>
      <c r="AQ463" s="3485">
        <f t="shared" si="418"/>
        <v>3100</v>
      </c>
      <c r="AR463" s="3292">
        <f t="shared" si="418"/>
        <v>0</v>
      </c>
      <c r="AS463" s="3292">
        <f t="shared" si="418"/>
        <v>0</v>
      </c>
      <c r="AT463" s="3292">
        <f t="shared" si="418"/>
        <v>3329</v>
      </c>
      <c r="AU463" s="3292">
        <f t="shared" si="418"/>
        <v>3329</v>
      </c>
      <c r="AV463" s="3292">
        <f t="shared" si="418"/>
        <v>0</v>
      </c>
      <c r="AW463" s="3292">
        <f t="shared" si="418"/>
        <v>0</v>
      </c>
      <c r="AX463" s="3292">
        <f t="shared" si="418"/>
        <v>0</v>
      </c>
      <c r="AY463" s="3292">
        <f t="shared" si="418"/>
        <v>3007.55</v>
      </c>
      <c r="AZ463" s="3292">
        <f t="shared" si="418"/>
        <v>3007.55</v>
      </c>
      <c r="BA463" s="3292">
        <f t="shared" si="418"/>
        <v>0</v>
      </c>
      <c r="BB463" s="3292">
        <f t="shared" si="418"/>
        <v>0</v>
      </c>
      <c r="BC463" s="3292">
        <f t="shared" si="418"/>
        <v>0</v>
      </c>
      <c r="BD463" s="3292">
        <f t="shared" si="418"/>
        <v>0</v>
      </c>
      <c r="BE463" s="3292">
        <f t="shared" si="418"/>
        <v>0</v>
      </c>
      <c r="BF463" s="3292">
        <f t="shared" si="418"/>
        <v>0</v>
      </c>
      <c r="BG463" s="3675">
        <f t="shared" si="418"/>
        <v>3329</v>
      </c>
      <c r="BH463" s="1655"/>
      <c r="BI463" s="1718"/>
      <c r="BJ463" s="1719"/>
      <c r="BK463" s="1719"/>
      <c r="BL463" s="1719"/>
      <c r="BM463" s="1692">
        <f t="shared" si="402"/>
        <v>100</v>
      </c>
      <c r="BN463" s="1692">
        <f t="shared" si="401"/>
        <v>100</v>
      </c>
      <c r="BO463" s="1719"/>
      <c r="BP463" s="3134"/>
      <c r="BQ463" s="2945"/>
      <c r="BR463" s="2945"/>
      <c r="BS463" s="3173"/>
      <c r="BT463" s="3173">
        <v>3008</v>
      </c>
      <c r="BU463" s="3174">
        <f>BT463-BG463</f>
        <v>-321</v>
      </c>
      <c r="BV463" s="1370" t="s">
        <v>2498</v>
      </c>
      <c r="BW463" s="2945"/>
      <c r="BX463" s="1710"/>
      <c r="BY463" s="2239"/>
    </row>
    <row r="464" spans="1:81" s="2492" customFormat="1" ht="42" customHeight="1">
      <c r="A464" s="2194">
        <v>1</v>
      </c>
      <c r="B464" s="2975" t="s">
        <v>723</v>
      </c>
      <c r="C464" s="1674" t="s">
        <v>442</v>
      </c>
      <c r="D464" s="1674" t="s">
        <v>724</v>
      </c>
      <c r="E464" s="1411" t="s">
        <v>237</v>
      </c>
      <c r="F464" s="1411" t="s">
        <v>725</v>
      </c>
      <c r="G464" s="3484">
        <f>H464+I464+J464</f>
        <v>1200</v>
      </c>
      <c r="H464" s="1513">
        <v>1200</v>
      </c>
      <c r="I464" s="1686"/>
      <c r="J464" s="1686"/>
      <c r="K464" s="1761">
        <f>L464+M464</f>
        <v>2876</v>
      </c>
      <c r="L464" s="1686">
        <v>2276</v>
      </c>
      <c r="M464" s="3094">
        <v>600</v>
      </c>
      <c r="N464" s="3094">
        <v>600</v>
      </c>
      <c r="O464" s="1863">
        <f t="shared" si="416"/>
        <v>0</v>
      </c>
      <c r="P464" s="1686"/>
      <c r="Q464" s="1686"/>
      <c r="R464" s="1686"/>
      <c r="S464" s="1863">
        <f t="shared" si="379"/>
        <v>1100</v>
      </c>
      <c r="T464" s="3094">
        <v>1100</v>
      </c>
      <c r="U464" s="1686"/>
      <c r="V464" s="1686"/>
      <c r="W464" s="1686"/>
      <c r="X464" s="1686"/>
      <c r="Y464" s="1686">
        <f t="shared" si="397"/>
        <v>1100</v>
      </c>
      <c r="Z464" s="1863">
        <f t="shared" si="380"/>
        <v>0</v>
      </c>
      <c r="AA464" s="1686"/>
      <c r="AB464" s="1686"/>
      <c r="AC464" s="1686"/>
      <c r="AD464" s="1863">
        <f t="shared" si="381"/>
        <v>353</v>
      </c>
      <c r="AE464" s="3094">
        <v>353</v>
      </c>
      <c r="AF464" s="1686"/>
      <c r="AG464" s="1686"/>
      <c r="AH464" s="1863">
        <f t="shared" si="382"/>
        <v>0</v>
      </c>
      <c r="AI464" s="1761">
        <f t="shared" ref="AI464:AI465" si="419">P464</f>
        <v>0</v>
      </c>
      <c r="AJ464" s="1686"/>
      <c r="AK464" s="1686"/>
      <c r="AL464" s="1863">
        <f t="shared" si="383"/>
        <v>1100</v>
      </c>
      <c r="AM464" s="1761">
        <f>T464</f>
        <v>1100</v>
      </c>
      <c r="AN464" s="1686"/>
      <c r="AO464" s="1686"/>
      <c r="AP464" s="3484">
        <f t="shared" si="384"/>
        <v>1100</v>
      </c>
      <c r="AQ464" s="1513">
        <v>1100</v>
      </c>
      <c r="AR464" s="3290"/>
      <c r="AS464" s="3290"/>
      <c r="AT464" s="3291">
        <f>SUM(AU464:AW464)</f>
        <v>100</v>
      </c>
      <c r="AU464" s="3290">
        <f>H464-AQ464</f>
        <v>100</v>
      </c>
      <c r="AV464" s="3290"/>
      <c r="AW464" s="3290"/>
      <c r="AX464" s="3290"/>
      <c r="AY464" s="3291">
        <f t="shared" si="386"/>
        <v>40</v>
      </c>
      <c r="AZ464" s="3291">
        <f>G464*95%-AQ464</f>
        <v>40</v>
      </c>
      <c r="BA464" s="3290"/>
      <c r="BB464" s="3290"/>
      <c r="BC464" s="3290"/>
      <c r="BD464" s="3290"/>
      <c r="BE464" s="3290"/>
      <c r="BF464" s="3290"/>
      <c r="BG464" s="3669">
        <v>100</v>
      </c>
      <c r="BH464" s="1686"/>
      <c r="BI464" s="1686">
        <f t="shared" si="392"/>
        <v>0</v>
      </c>
      <c r="BJ464" s="3151">
        <v>2023</v>
      </c>
      <c r="BK464" s="3151" t="s">
        <v>2322</v>
      </c>
      <c r="BL464" s="3151" t="s">
        <v>2327</v>
      </c>
      <c r="BM464" s="1669">
        <f t="shared" si="402"/>
        <v>100</v>
      </c>
      <c r="BN464" s="1669">
        <f t="shared" si="401"/>
        <v>100</v>
      </c>
      <c r="BO464" s="3151" t="s">
        <v>40</v>
      </c>
      <c r="BP464" s="2957"/>
      <c r="BQ464" s="2958"/>
      <c r="BR464" s="2958"/>
      <c r="BS464" s="19"/>
      <c r="BT464" s="2958"/>
      <c r="BU464" s="2958"/>
      <c r="BV464" s="1370" t="s">
        <v>2498</v>
      </c>
      <c r="BW464" s="2958"/>
      <c r="BX464" s="2954"/>
      <c r="BY464" s="2991"/>
      <c r="BZ464" s="552"/>
      <c r="CA464" s="552"/>
      <c r="CB464" s="552"/>
      <c r="CC464" s="552"/>
    </row>
    <row r="465" spans="1:81" s="2492" customFormat="1" ht="42" customHeight="1">
      <c r="A465" s="2194">
        <v>2</v>
      </c>
      <c r="B465" s="2975" t="s">
        <v>726</v>
      </c>
      <c r="C465" s="1674" t="s">
        <v>637</v>
      </c>
      <c r="D465" s="1674" t="s">
        <v>727</v>
      </c>
      <c r="E465" s="1411" t="s">
        <v>237</v>
      </c>
      <c r="F465" s="1411" t="s">
        <v>728</v>
      </c>
      <c r="G465" s="3484">
        <f>H465+I465+J465</f>
        <v>5229</v>
      </c>
      <c r="H465" s="1513">
        <v>5229</v>
      </c>
      <c r="I465" s="1686"/>
      <c r="J465" s="1686"/>
      <c r="K465" s="1761">
        <f>L465+M465</f>
        <v>5853</v>
      </c>
      <c r="L465" s="1686">
        <v>4153</v>
      </c>
      <c r="M465" s="3094">
        <v>1700</v>
      </c>
      <c r="N465" s="3094">
        <v>1200</v>
      </c>
      <c r="O465" s="1863">
        <f t="shared" si="416"/>
        <v>0</v>
      </c>
      <c r="P465" s="1686"/>
      <c r="Q465" s="1686"/>
      <c r="R465" s="1686"/>
      <c r="S465" s="1863">
        <f t="shared" si="379"/>
        <v>2000</v>
      </c>
      <c r="T465" s="3094">
        <v>2000</v>
      </c>
      <c r="U465" s="1686"/>
      <c r="V465" s="1686"/>
      <c r="W465" s="1686"/>
      <c r="X465" s="1686"/>
      <c r="Y465" s="1686">
        <f t="shared" si="397"/>
        <v>2000</v>
      </c>
      <c r="Z465" s="1863">
        <f t="shared" si="380"/>
        <v>0</v>
      </c>
      <c r="AA465" s="1686"/>
      <c r="AB465" s="1686"/>
      <c r="AC465" s="1686"/>
      <c r="AD465" s="1863">
        <f t="shared" si="381"/>
        <v>1494.723</v>
      </c>
      <c r="AE465" s="3094">
        <v>1494.723</v>
      </c>
      <c r="AF465" s="1686"/>
      <c r="AG465" s="1686"/>
      <c r="AH465" s="1863">
        <f t="shared" si="382"/>
        <v>0</v>
      </c>
      <c r="AI465" s="1761">
        <f t="shared" si="419"/>
        <v>0</v>
      </c>
      <c r="AJ465" s="1686"/>
      <c r="AK465" s="1686"/>
      <c r="AL465" s="1863">
        <f t="shared" si="383"/>
        <v>2000</v>
      </c>
      <c r="AM465" s="1761">
        <f>T465</f>
        <v>2000</v>
      </c>
      <c r="AN465" s="1686"/>
      <c r="AO465" s="1686"/>
      <c r="AP465" s="3484">
        <f t="shared" si="384"/>
        <v>2000</v>
      </c>
      <c r="AQ465" s="1513">
        <v>2000</v>
      </c>
      <c r="AR465" s="3290"/>
      <c r="AS465" s="3290"/>
      <c r="AT465" s="3291">
        <f t="shared" si="385"/>
        <v>3229</v>
      </c>
      <c r="AU465" s="3290">
        <f>H465-AQ465</f>
        <v>3229</v>
      </c>
      <c r="AV465" s="3290"/>
      <c r="AW465" s="3290"/>
      <c r="AX465" s="3290"/>
      <c r="AY465" s="3291">
        <f t="shared" si="386"/>
        <v>2967.55</v>
      </c>
      <c r="AZ465" s="3291">
        <f>G465*95%-AQ465</f>
        <v>2967.55</v>
      </c>
      <c r="BA465" s="3290"/>
      <c r="BB465" s="3290"/>
      <c r="BC465" s="3290"/>
      <c r="BD465" s="3290"/>
      <c r="BE465" s="3290"/>
      <c r="BF465" s="3290"/>
      <c r="BG465" s="3669">
        <v>3229</v>
      </c>
      <c r="BH465" s="1686"/>
      <c r="BI465" s="1686">
        <f t="shared" si="392"/>
        <v>0</v>
      </c>
      <c r="BJ465" s="3151">
        <v>2023</v>
      </c>
      <c r="BK465" s="3151" t="s">
        <v>2322</v>
      </c>
      <c r="BL465" s="3151" t="s">
        <v>2327</v>
      </c>
      <c r="BM465" s="1669">
        <f t="shared" si="402"/>
        <v>100</v>
      </c>
      <c r="BN465" s="1669">
        <f t="shared" si="401"/>
        <v>100</v>
      </c>
      <c r="BO465" s="3151" t="s">
        <v>40</v>
      </c>
      <c r="BP465" s="2957"/>
      <c r="BQ465" s="2958"/>
      <c r="BR465" s="2958"/>
      <c r="BS465" s="19"/>
      <c r="BT465" s="2958"/>
      <c r="BU465" s="2958"/>
      <c r="BV465" s="1370" t="s">
        <v>2498</v>
      </c>
      <c r="BW465" s="2958"/>
      <c r="BX465" s="2954"/>
      <c r="BY465" s="2991"/>
      <c r="BZ465" s="552"/>
      <c r="CA465" s="552"/>
      <c r="CB465" s="552"/>
      <c r="CC465" s="552"/>
    </row>
    <row r="466" spans="1:81" s="2498" customFormat="1" ht="30" customHeight="1">
      <c r="A466" s="2220" t="s">
        <v>712</v>
      </c>
      <c r="B466" s="1962" t="s">
        <v>2468</v>
      </c>
      <c r="C466" s="71"/>
      <c r="D466" s="71"/>
      <c r="E466" s="1504"/>
      <c r="F466" s="1504"/>
      <c r="G466" s="3485"/>
      <c r="H466" s="3485"/>
      <c r="I466" s="1603"/>
      <c r="J466" s="1603"/>
      <c r="K466" s="1603"/>
      <c r="L466" s="1603"/>
      <c r="M466" s="1603"/>
      <c r="N466" s="1603"/>
      <c r="O466" s="1603"/>
      <c r="P466" s="1603"/>
      <c r="Q466" s="1603"/>
      <c r="R466" s="1603"/>
      <c r="S466" s="1603"/>
      <c r="T466" s="1603"/>
      <c r="U466" s="1603"/>
      <c r="V466" s="1603"/>
      <c r="W466" s="1603"/>
      <c r="X466" s="1603"/>
      <c r="Y466" s="1603">
        <f t="shared" si="397"/>
        <v>0</v>
      </c>
      <c r="Z466" s="1603"/>
      <c r="AA466" s="1603"/>
      <c r="AB466" s="1603"/>
      <c r="AC466" s="1603"/>
      <c r="AD466" s="1603"/>
      <c r="AE466" s="1603"/>
      <c r="AF466" s="1603"/>
      <c r="AG466" s="1603"/>
      <c r="AH466" s="1603"/>
      <c r="AI466" s="1603"/>
      <c r="AJ466" s="1603"/>
      <c r="AK466" s="1603"/>
      <c r="AL466" s="1603"/>
      <c r="AM466" s="1603"/>
      <c r="AN466" s="1603"/>
      <c r="AO466" s="1603"/>
      <c r="AP466" s="3485"/>
      <c r="AQ466" s="3485"/>
      <c r="AR466" s="3292"/>
      <c r="AS466" s="3292"/>
      <c r="AT466" s="3292"/>
      <c r="AU466" s="3292"/>
      <c r="AV466" s="3292"/>
      <c r="AW466" s="3292"/>
      <c r="AX466" s="3292"/>
      <c r="AY466" s="3292"/>
      <c r="AZ466" s="3292"/>
      <c r="BA466" s="3292">
        <f t="shared" ref="BA466:BF466" si="420">SUM(BA986:BA988)</f>
        <v>0</v>
      </c>
      <c r="BB466" s="3292">
        <f t="shared" si="420"/>
        <v>0</v>
      </c>
      <c r="BC466" s="3292">
        <f t="shared" si="420"/>
        <v>0</v>
      </c>
      <c r="BD466" s="3292">
        <f t="shared" si="420"/>
        <v>0</v>
      </c>
      <c r="BE466" s="3292">
        <f t="shared" si="420"/>
        <v>0</v>
      </c>
      <c r="BF466" s="3292">
        <f t="shared" si="420"/>
        <v>0</v>
      </c>
      <c r="BG466" s="3675">
        <f>2832-321</f>
        <v>2511</v>
      </c>
      <c r="BH466" s="3029"/>
      <c r="BI466" s="2286"/>
      <c r="BJ466" s="3152"/>
      <c r="BK466" s="3152"/>
      <c r="BL466" s="3152"/>
      <c r="BM466" s="3150"/>
      <c r="BN466" s="3150"/>
      <c r="BO466" s="3152" t="s">
        <v>2327</v>
      </c>
      <c r="BP466" s="2960"/>
      <c r="BQ466" s="3006"/>
      <c r="BR466" s="3006"/>
      <c r="BS466" s="2053"/>
      <c r="BT466" s="3006" t="s">
        <v>2327</v>
      </c>
      <c r="BU466" s="3006"/>
      <c r="BV466" s="1370" t="s">
        <v>2498</v>
      </c>
      <c r="BW466" s="3006"/>
      <c r="BX466" s="1915"/>
      <c r="BY466" s="43"/>
      <c r="BZ466" s="43"/>
      <c r="CA466" s="43"/>
      <c r="CB466" s="43"/>
      <c r="CC466" s="43"/>
    </row>
    <row r="467" spans="1:81" s="28" customFormat="1" ht="67.5" customHeight="1">
      <c r="A467" s="2195" t="s">
        <v>90</v>
      </c>
      <c r="B467" s="2133" t="s">
        <v>91</v>
      </c>
      <c r="C467" s="1653"/>
      <c r="D467" s="1653"/>
      <c r="E467" s="1504"/>
      <c r="F467" s="1504"/>
      <c r="G467" s="1453">
        <f t="shared" ref="G467:V467" si="421">G468+G471+G477+G482+G487+G495+G498+G506</f>
        <v>18010</v>
      </c>
      <c r="H467" s="1453">
        <f t="shared" si="421"/>
        <v>17620.665000000001</v>
      </c>
      <c r="I467" s="1655">
        <f t="shared" si="421"/>
        <v>15</v>
      </c>
      <c r="J467" s="1655">
        <f t="shared" si="421"/>
        <v>280.33500000000004</v>
      </c>
      <c r="K467" s="1655">
        <f t="shared" si="421"/>
        <v>7805</v>
      </c>
      <c r="L467" s="1655">
        <f t="shared" si="421"/>
        <v>7625</v>
      </c>
      <c r="M467" s="1655">
        <f t="shared" si="421"/>
        <v>2700.2439999999997</v>
      </c>
      <c r="N467" s="1655">
        <f t="shared" si="421"/>
        <v>2299.4479999999999</v>
      </c>
      <c r="O467" s="1655">
        <f t="shared" si="421"/>
        <v>0</v>
      </c>
      <c r="P467" s="1655">
        <f t="shared" si="421"/>
        <v>0</v>
      </c>
      <c r="Q467" s="1655">
        <f t="shared" si="421"/>
        <v>0</v>
      </c>
      <c r="R467" s="1655">
        <f t="shared" si="421"/>
        <v>0</v>
      </c>
      <c r="S467" s="1655">
        <f t="shared" si="421"/>
        <v>4535</v>
      </c>
      <c r="T467" s="1655">
        <f t="shared" si="421"/>
        <v>4420</v>
      </c>
      <c r="U467" s="1655">
        <f t="shared" si="421"/>
        <v>0</v>
      </c>
      <c r="V467" s="1655">
        <f t="shared" si="421"/>
        <v>115</v>
      </c>
      <c r="W467" s="1655"/>
      <c r="X467" s="1655"/>
      <c r="Y467" s="1655">
        <f t="shared" si="397"/>
        <v>4420</v>
      </c>
      <c r="Z467" s="1655">
        <f t="shared" ref="Z467:BI467" si="422">Z468+Z471+Z477+Z482+Z487+Z495+Z498+Z506</f>
        <v>0</v>
      </c>
      <c r="AA467" s="1655">
        <f t="shared" si="422"/>
        <v>0</v>
      </c>
      <c r="AB467" s="1655">
        <f t="shared" si="422"/>
        <v>0</v>
      </c>
      <c r="AC467" s="1655">
        <f t="shared" si="422"/>
        <v>0</v>
      </c>
      <c r="AD467" s="1655">
        <f t="shared" si="422"/>
        <v>2281.9290000000001</v>
      </c>
      <c r="AE467" s="1655">
        <f t="shared" si="422"/>
        <v>2231.9290000000001</v>
      </c>
      <c r="AF467" s="1655">
        <f t="shared" si="422"/>
        <v>0</v>
      </c>
      <c r="AG467" s="1655">
        <f t="shared" si="422"/>
        <v>50</v>
      </c>
      <c r="AH467" s="1655">
        <f t="shared" si="422"/>
        <v>0</v>
      </c>
      <c r="AI467" s="1655">
        <f t="shared" si="422"/>
        <v>0</v>
      </c>
      <c r="AJ467" s="1655">
        <f t="shared" si="422"/>
        <v>0</v>
      </c>
      <c r="AK467" s="1655">
        <f t="shared" si="422"/>
        <v>0</v>
      </c>
      <c r="AL467" s="1655">
        <f t="shared" si="422"/>
        <v>4535</v>
      </c>
      <c r="AM467" s="1655">
        <f t="shared" si="422"/>
        <v>4420</v>
      </c>
      <c r="AN467" s="1655">
        <f t="shared" si="422"/>
        <v>0</v>
      </c>
      <c r="AO467" s="1655">
        <f t="shared" si="422"/>
        <v>115</v>
      </c>
      <c r="AP467" s="1453">
        <f t="shared" si="422"/>
        <v>7851</v>
      </c>
      <c r="AQ467" s="1453">
        <f t="shared" si="422"/>
        <v>7736</v>
      </c>
      <c r="AR467" s="1656">
        <f t="shared" si="422"/>
        <v>0</v>
      </c>
      <c r="AS467" s="1656">
        <f t="shared" si="422"/>
        <v>115</v>
      </c>
      <c r="AT467" s="1656">
        <f t="shared" si="422"/>
        <v>2767</v>
      </c>
      <c r="AU467" s="1656">
        <f t="shared" si="422"/>
        <v>2752</v>
      </c>
      <c r="AV467" s="1656">
        <f t="shared" si="422"/>
        <v>0</v>
      </c>
      <c r="AW467" s="1656">
        <f t="shared" si="422"/>
        <v>15</v>
      </c>
      <c r="AX467" s="1656">
        <f t="shared" si="422"/>
        <v>0</v>
      </c>
      <c r="AY467" s="1656">
        <f t="shared" si="422"/>
        <v>2767</v>
      </c>
      <c r="AZ467" s="1656">
        <f t="shared" si="422"/>
        <v>2752</v>
      </c>
      <c r="BA467" s="1656">
        <f t="shared" si="422"/>
        <v>0</v>
      </c>
      <c r="BB467" s="1656">
        <f t="shared" si="422"/>
        <v>15</v>
      </c>
      <c r="BC467" s="1656">
        <f t="shared" si="422"/>
        <v>0</v>
      </c>
      <c r="BD467" s="1656">
        <f t="shared" si="422"/>
        <v>0</v>
      </c>
      <c r="BE467" s="1656">
        <f t="shared" si="422"/>
        <v>0</v>
      </c>
      <c r="BF467" s="1656">
        <f t="shared" si="422"/>
        <v>0</v>
      </c>
      <c r="BG467" s="3668">
        <f t="shared" si="422"/>
        <v>17143</v>
      </c>
      <c r="BH467" s="2316">
        <f t="shared" si="422"/>
        <v>17143</v>
      </c>
      <c r="BI467" s="1655">
        <f t="shared" si="422"/>
        <v>3512800.6045599985</v>
      </c>
      <c r="BJ467" s="1658"/>
      <c r="BK467" s="1658"/>
      <c r="BL467" s="1658"/>
      <c r="BM467" s="1669"/>
      <c r="BN467" s="1669"/>
      <c r="BO467" s="1658"/>
      <c r="BP467" s="1659"/>
      <c r="BQ467" s="1370"/>
      <c r="BR467" s="1370"/>
      <c r="BS467" s="19"/>
      <c r="BT467" s="1370"/>
      <c r="BU467" s="1370"/>
      <c r="BV467" s="1370" t="s">
        <v>2498</v>
      </c>
      <c r="BW467" s="1370"/>
      <c r="BX467" s="1660"/>
      <c r="BY467" s="53"/>
    </row>
    <row r="468" spans="1:81" s="28" customFormat="1" ht="33" customHeight="1">
      <c r="A468" s="2195" t="s">
        <v>46</v>
      </c>
      <c r="B468" s="2133" t="s">
        <v>47</v>
      </c>
      <c r="C468" s="1653"/>
      <c r="D468" s="1653"/>
      <c r="E468" s="1504"/>
      <c r="F468" s="1504"/>
      <c r="G468" s="1453">
        <f>G469</f>
        <v>8190</v>
      </c>
      <c r="H468" s="1453">
        <f t="shared" ref="H468:BG469" si="423">H469</f>
        <v>8190</v>
      </c>
      <c r="I468" s="1655">
        <f t="shared" si="423"/>
        <v>0</v>
      </c>
      <c r="J468" s="1655">
        <f t="shared" si="423"/>
        <v>0</v>
      </c>
      <c r="K468" s="1655">
        <f t="shared" si="423"/>
        <v>0</v>
      </c>
      <c r="L468" s="1655">
        <f t="shared" si="423"/>
        <v>0</v>
      </c>
      <c r="M468" s="1655">
        <f t="shared" si="423"/>
        <v>0</v>
      </c>
      <c r="N468" s="1655">
        <f t="shared" si="423"/>
        <v>0</v>
      </c>
      <c r="O468" s="1655">
        <f t="shared" si="423"/>
        <v>0</v>
      </c>
      <c r="P468" s="1655">
        <f t="shared" si="423"/>
        <v>0</v>
      </c>
      <c r="Q468" s="1655">
        <f t="shared" si="423"/>
        <v>0</v>
      </c>
      <c r="R468" s="1655">
        <f t="shared" si="423"/>
        <v>0</v>
      </c>
      <c r="S468" s="1655">
        <f t="shared" si="423"/>
        <v>0</v>
      </c>
      <c r="T468" s="1655">
        <f t="shared" si="423"/>
        <v>0</v>
      </c>
      <c r="U468" s="1655">
        <f t="shared" si="423"/>
        <v>0</v>
      </c>
      <c r="V468" s="1655">
        <f t="shared" si="423"/>
        <v>0</v>
      </c>
      <c r="W468" s="1655"/>
      <c r="X468" s="1655"/>
      <c r="Y468" s="1655">
        <f t="shared" si="397"/>
        <v>0</v>
      </c>
      <c r="Z468" s="1655">
        <f t="shared" si="423"/>
        <v>0</v>
      </c>
      <c r="AA468" s="1655">
        <f t="shared" si="423"/>
        <v>0</v>
      </c>
      <c r="AB468" s="1655">
        <f t="shared" si="423"/>
        <v>0</v>
      </c>
      <c r="AC468" s="1655">
        <f t="shared" si="423"/>
        <v>0</v>
      </c>
      <c r="AD468" s="1655">
        <f t="shared" si="423"/>
        <v>0</v>
      </c>
      <c r="AE468" s="1655">
        <f t="shared" si="423"/>
        <v>0</v>
      </c>
      <c r="AF468" s="1655">
        <f t="shared" si="423"/>
        <v>0</v>
      </c>
      <c r="AG468" s="1655">
        <f t="shared" si="423"/>
        <v>0</v>
      </c>
      <c r="AH468" s="1655">
        <f t="shared" si="423"/>
        <v>0</v>
      </c>
      <c r="AI468" s="1655">
        <f t="shared" si="423"/>
        <v>0</v>
      </c>
      <c r="AJ468" s="1655">
        <f t="shared" si="423"/>
        <v>0</v>
      </c>
      <c r="AK468" s="1655">
        <f t="shared" si="423"/>
        <v>0</v>
      </c>
      <c r="AL468" s="1655">
        <f t="shared" si="423"/>
        <v>0</v>
      </c>
      <c r="AM468" s="1655">
        <f t="shared" si="423"/>
        <v>0</v>
      </c>
      <c r="AN468" s="1655">
        <f t="shared" si="423"/>
        <v>0</v>
      </c>
      <c r="AO468" s="1655">
        <f t="shared" si="423"/>
        <v>0</v>
      </c>
      <c r="AP468" s="1453">
        <f t="shared" si="423"/>
        <v>2863</v>
      </c>
      <c r="AQ468" s="1453">
        <f t="shared" si="423"/>
        <v>2863</v>
      </c>
      <c r="AR468" s="1655">
        <f t="shared" si="423"/>
        <v>0</v>
      </c>
      <c r="AS468" s="1655">
        <f t="shared" si="423"/>
        <v>0</v>
      </c>
      <c r="AT468" s="1655">
        <f t="shared" si="423"/>
        <v>0</v>
      </c>
      <c r="AU468" s="1655">
        <f t="shared" si="423"/>
        <v>0</v>
      </c>
      <c r="AV468" s="1655">
        <f t="shared" si="423"/>
        <v>0</v>
      </c>
      <c r="AW468" s="1655">
        <f t="shared" si="423"/>
        <v>0</v>
      </c>
      <c r="AX468" s="1655">
        <f t="shared" si="423"/>
        <v>0</v>
      </c>
      <c r="AY468" s="1655">
        <f t="shared" si="423"/>
        <v>0</v>
      </c>
      <c r="AZ468" s="1655">
        <f t="shared" si="423"/>
        <v>0</v>
      </c>
      <c r="BA468" s="1655">
        <f t="shared" si="423"/>
        <v>0</v>
      </c>
      <c r="BB468" s="1655">
        <f t="shared" si="423"/>
        <v>0</v>
      </c>
      <c r="BC468" s="1655">
        <f t="shared" si="423"/>
        <v>0</v>
      </c>
      <c r="BD468" s="1655">
        <f t="shared" si="423"/>
        <v>0</v>
      </c>
      <c r="BE468" s="1655">
        <f t="shared" si="423"/>
        <v>0</v>
      </c>
      <c r="BF468" s="1655">
        <f t="shared" si="423"/>
        <v>0</v>
      </c>
      <c r="BG468" s="1453">
        <f t="shared" si="423"/>
        <v>2981</v>
      </c>
      <c r="BH468" s="1655">
        <f>'PL 3 PB DATP'!H86</f>
        <v>2981</v>
      </c>
      <c r="BI468" s="1655">
        <f>SUM(BI990:BI991)</f>
        <v>850</v>
      </c>
      <c r="BJ468" s="1658"/>
      <c r="BK468" s="1658"/>
      <c r="BL468" s="1658"/>
      <c r="BM468" s="1669"/>
      <c r="BN468" s="1669"/>
      <c r="BO468" s="1658"/>
      <c r="BP468" s="1659"/>
      <c r="BQ468" s="1370"/>
      <c r="BR468" s="1370"/>
      <c r="BS468" s="19"/>
      <c r="BT468" s="1370"/>
      <c r="BU468" s="1370"/>
      <c r="BV468" s="1370" t="s">
        <v>2498</v>
      </c>
      <c r="BW468" s="1370"/>
      <c r="BX468" s="1660"/>
      <c r="BY468" s="53"/>
    </row>
    <row r="469" spans="1:81" s="2343" customFormat="1" ht="33" customHeight="1">
      <c r="A469" s="2220" t="s">
        <v>73</v>
      </c>
      <c r="B469" s="3135" t="s">
        <v>2420</v>
      </c>
      <c r="C469" s="1945"/>
      <c r="D469" s="1945"/>
      <c r="E469" s="3464"/>
      <c r="F469" s="3464"/>
      <c r="G469" s="3527">
        <f>G470</f>
        <v>8190</v>
      </c>
      <c r="H469" s="3527">
        <f t="shared" si="423"/>
        <v>8190</v>
      </c>
      <c r="I469" s="3136">
        <f t="shared" si="423"/>
        <v>0</v>
      </c>
      <c r="J469" s="3136">
        <f t="shared" si="423"/>
        <v>0</v>
      </c>
      <c r="K469" s="3136">
        <f t="shared" si="423"/>
        <v>0</v>
      </c>
      <c r="L469" s="3136">
        <f t="shared" si="423"/>
        <v>0</v>
      </c>
      <c r="M469" s="3136">
        <f t="shared" si="423"/>
        <v>0</v>
      </c>
      <c r="N469" s="3136">
        <f t="shared" si="423"/>
        <v>0</v>
      </c>
      <c r="O469" s="3136">
        <f t="shared" si="423"/>
        <v>0</v>
      </c>
      <c r="P469" s="3136">
        <f t="shared" si="423"/>
        <v>0</v>
      </c>
      <c r="Q469" s="3136">
        <f t="shared" si="423"/>
        <v>0</v>
      </c>
      <c r="R469" s="3136">
        <f t="shared" si="423"/>
        <v>0</v>
      </c>
      <c r="S469" s="3136">
        <f t="shared" si="423"/>
        <v>0</v>
      </c>
      <c r="T469" s="3136">
        <f t="shared" si="423"/>
        <v>0</v>
      </c>
      <c r="U469" s="3136">
        <f t="shared" si="423"/>
        <v>0</v>
      </c>
      <c r="V469" s="3136">
        <f t="shared" si="423"/>
        <v>0</v>
      </c>
      <c r="W469" s="3136"/>
      <c r="X469" s="3136"/>
      <c r="Y469" s="3136">
        <f t="shared" si="397"/>
        <v>0</v>
      </c>
      <c r="Z469" s="3136">
        <f t="shared" si="423"/>
        <v>0</v>
      </c>
      <c r="AA469" s="3136">
        <f t="shared" si="423"/>
        <v>0</v>
      </c>
      <c r="AB469" s="3136">
        <f t="shared" si="423"/>
        <v>0</v>
      </c>
      <c r="AC469" s="3136">
        <f t="shared" si="423"/>
        <v>0</v>
      </c>
      <c r="AD469" s="3136">
        <f t="shared" si="423"/>
        <v>0</v>
      </c>
      <c r="AE469" s="3136">
        <f t="shared" si="423"/>
        <v>0</v>
      </c>
      <c r="AF469" s="3136">
        <f t="shared" si="423"/>
        <v>0</v>
      </c>
      <c r="AG469" s="3136">
        <f t="shared" si="423"/>
        <v>0</v>
      </c>
      <c r="AH469" s="3136">
        <f t="shared" si="423"/>
        <v>0</v>
      </c>
      <c r="AI469" s="3136">
        <f t="shared" si="423"/>
        <v>0</v>
      </c>
      <c r="AJ469" s="3136">
        <f t="shared" si="423"/>
        <v>0</v>
      </c>
      <c r="AK469" s="3136">
        <f t="shared" si="423"/>
        <v>0</v>
      </c>
      <c r="AL469" s="3136">
        <f t="shared" si="423"/>
        <v>0</v>
      </c>
      <c r="AM469" s="3136">
        <f t="shared" si="423"/>
        <v>0</v>
      </c>
      <c r="AN469" s="3136">
        <f t="shared" si="423"/>
        <v>0</v>
      </c>
      <c r="AO469" s="3136">
        <f t="shared" si="423"/>
        <v>0</v>
      </c>
      <c r="AP469" s="3527">
        <f t="shared" si="423"/>
        <v>2863</v>
      </c>
      <c r="AQ469" s="3527">
        <f t="shared" si="423"/>
        <v>2863</v>
      </c>
      <c r="AR469" s="3136">
        <f t="shared" si="423"/>
        <v>0</v>
      </c>
      <c r="AS469" s="3136">
        <f t="shared" si="423"/>
        <v>0</v>
      </c>
      <c r="AT469" s="3136">
        <f t="shared" si="423"/>
        <v>0</v>
      </c>
      <c r="AU469" s="3136">
        <f t="shared" si="423"/>
        <v>0</v>
      </c>
      <c r="AV469" s="3136">
        <f t="shared" si="423"/>
        <v>0</v>
      </c>
      <c r="AW469" s="3136">
        <f t="shared" si="423"/>
        <v>0</v>
      </c>
      <c r="AX469" s="3136">
        <f t="shared" si="423"/>
        <v>0</v>
      </c>
      <c r="AY469" s="3136">
        <f t="shared" si="423"/>
        <v>0</v>
      </c>
      <c r="AZ469" s="3136">
        <f t="shared" si="423"/>
        <v>0</v>
      </c>
      <c r="BA469" s="3136">
        <f t="shared" si="423"/>
        <v>0</v>
      </c>
      <c r="BB469" s="3136">
        <f t="shared" si="423"/>
        <v>0</v>
      </c>
      <c r="BC469" s="3136">
        <f t="shared" si="423"/>
        <v>0</v>
      </c>
      <c r="BD469" s="3136">
        <f t="shared" si="423"/>
        <v>0</v>
      </c>
      <c r="BE469" s="3136">
        <f t="shared" si="423"/>
        <v>0</v>
      </c>
      <c r="BF469" s="3136">
        <f t="shared" si="423"/>
        <v>0</v>
      </c>
      <c r="BG469" s="3527">
        <f t="shared" si="423"/>
        <v>2981</v>
      </c>
      <c r="BH469" s="1655"/>
      <c r="BI469" s="142"/>
      <c r="BJ469" s="959"/>
      <c r="BK469" s="959"/>
      <c r="BL469" s="959"/>
      <c r="BM469" s="3150"/>
      <c r="BN469" s="3150"/>
      <c r="BO469" s="959"/>
      <c r="BP469" s="2968"/>
      <c r="BQ469" s="3002"/>
      <c r="BR469" s="3002"/>
      <c r="BS469" s="2053"/>
      <c r="BT469" s="3002"/>
      <c r="BU469" s="3002"/>
      <c r="BV469" s="1369" t="s">
        <v>2498</v>
      </c>
      <c r="BW469" s="3002"/>
      <c r="BX469" s="1915"/>
      <c r="BY469" s="2955"/>
      <c r="BZ469" s="2955"/>
      <c r="CA469" s="2955"/>
      <c r="CB469" s="2955"/>
      <c r="CC469" s="2955"/>
    </row>
    <row r="470" spans="1:81" s="2776" customFormat="1" ht="62.25" customHeight="1">
      <c r="A470" s="2194">
        <v>1</v>
      </c>
      <c r="B470" s="3247" t="s">
        <v>2532</v>
      </c>
      <c r="C470" s="137" t="s">
        <v>2520</v>
      </c>
      <c r="D470" s="137"/>
      <c r="E470" s="3456" t="s">
        <v>206</v>
      </c>
      <c r="F470" s="3456" t="s">
        <v>2531</v>
      </c>
      <c r="G470" s="3516">
        <v>8190</v>
      </c>
      <c r="H470" s="3516">
        <v>8190</v>
      </c>
      <c r="I470" s="3096"/>
      <c r="J470" s="3096"/>
      <c r="K470" s="3096"/>
      <c r="L470" s="3096"/>
      <c r="M470" s="3096"/>
      <c r="N470" s="3096"/>
      <c r="O470" s="3096"/>
      <c r="P470" s="3096"/>
      <c r="Q470" s="3096"/>
      <c r="R470" s="3096"/>
      <c r="S470" s="3096"/>
      <c r="T470" s="3096"/>
      <c r="U470" s="3096"/>
      <c r="V470" s="3096"/>
      <c r="W470" s="3096"/>
      <c r="X470" s="3096"/>
      <c r="Y470" s="3096">
        <f t="shared" si="397"/>
        <v>0</v>
      </c>
      <c r="Z470" s="3096"/>
      <c r="AA470" s="3096"/>
      <c r="AB470" s="3096"/>
      <c r="AC470" s="3096"/>
      <c r="AD470" s="3096"/>
      <c r="AE470" s="3096"/>
      <c r="AF470" s="3096"/>
      <c r="AG470" s="3096"/>
      <c r="AH470" s="3096"/>
      <c r="AI470" s="3096"/>
      <c r="AJ470" s="3096"/>
      <c r="AK470" s="3096"/>
      <c r="AL470" s="3096"/>
      <c r="AM470" s="3096"/>
      <c r="AN470" s="3096"/>
      <c r="AO470" s="3096"/>
      <c r="AP470" s="3516">
        <v>2863</v>
      </c>
      <c r="AQ470" s="3516">
        <v>2863</v>
      </c>
      <c r="AR470" s="3312"/>
      <c r="AS470" s="3312"/>
      <c r="AT470" s="3312"/>
      <c r="AU470" s="3312"/>
      <c r="AV470" s="3312"/>
      <c r="AW470" s="3312"/>
      <c r="AX470" s="3312"/>
      <c r="AY470" s="3312"/>
      <c r="AZ470" s="3312"/>
      <c r="BA470" s="3312"/>
      <c r="BB470" s="3312"/>
      <c r="BC470" s="3312"/>
      <c r="BD470" s="3312"/>
      <c r="BE470" s="3312"/>
      <c r="BF470" s="3312"/>
      <c r="BG470" s="3682">
        <v>2981</v>
      </c>
      <c r="BH470" s="1667"/>
      <c r="BI470" s="1921"/>
      <c r="BJ470" s="198"/>
      <c r="BK470" s="198"/>
      <c r="BL470" s="198"/>
      <c r="BM470" s="1925"/>
      <c r="BN470" s="1925"/>
      <c r="BO470" s="198" t="s">
        <v>40</v>
      </c>
      <c r="BP470" s="1914"/>
      <c r="BQ470" s="2902"/>
      <c r="BR470" s="2902"/>
      <c r="BS470" s="2066"/>
      <c r="BT470" s="2902"/>
      <c r="BU470" s="2902"/>
      <c r="BV470" s="2902"/>
      <c r="BW470" s="2902"/>
      <c r="BX470" s="1926"/>
      <c r="BY470" s="1927"/>
      <c r="BZ470" s="1927"/>
      <c r="CA470" s="1927"/>
      <c r="CB470" s="1927"/>
      <c r="CC470" s="1927"/>
    </row>
    <row r="471" spans="1:81" s="28" customFormat="1" ht="33" customHeight="1">
      <c r="A471" s="2195" t="s">
        <v>48</v>
      </c>
      <c r="B471" s="2133" t="s">
        <v>49</v>
      </c>
      <c r="C471" s="1653"/>
      <c r="D471" s="1653"/>
      <c r="E471" s="1504"/>
      <c r="F471" s="1504"/>
      <c r="G471" s="1453">
        <f>G472+G476</f>
        <v>900</v>
      </c>
      <c r="H471" s="1453">
        <f t="shared" ref="H471:BG471" si="424">H472+H476</f>
        <v>855</v>
      </c>
      <c r="I471" s="1655">
        <f t="shared" si="424"/>
        <v>0</v>
      </c>
      <c r="J471" s="1655">
        <f t="shared" si="424"/>
        <v>45</v>
      </c>
      <c r="K471" s="1655">
        <f t="shared" si="424"/>
        <v>855</v>
      </c>
      <c r="L471" s="1655">
        <f t="shared" si="424"/>
        <v>855</v>
      </c>
      <c r="M471" s="1655">
        <f t="shared" si="424"/>
        <v>607</v>
      </c>
      <c r="N471" s="1655">
        <f t="shared" si="424"/>
        <v>607</v>
      </c>
      <c r="O471" s="1655">
        <f t="shared" si="424"/>
        <v>0</v>
      </c>
      <c r="P471" s="1655">
        <f t="shared" si="424"/>
        <v>0</v>
      </c>
      <c r="Q471" s="1655">
        <f t="shared" si="424"/>
        <v>0</v>
      </c>
      <c r="R471" s="1655">
        <f t="shared" si="424"/>
        <v>0</v>
      </c>
      <c r="S471" s="1655">
        <f t="shared" si="424"/>
        <v>607</v>
      </c>
      <c r="T471" s="1655">
        <f t="shared" si="424"/>
        <v>607</v>
      </c>
      <c r="U471" s="1655">
        <f t="shared" si="424"/>
        <v>0</v>
      </c>
      <c r="V471" s="1655">
        <f t="shared" si="424"/>
        <v>0</v>
      </c>
      <c r="W471" s="1655"/>
      <c r="X471" s="1655"/>
      <c r="Y471" s="1655">
        <f t="shared" si="397"/>
        <v>607</v>
      </c>
      <c r="Z471" s="1655">
        <f t="shared" si="424"/>
        <v>0</v>
      </c>
      <c r="AA471" s="1655">
        <f t="shared" si="424"/>
        <v>0</v>
      </c>
      <c r="AB471" s="1655">
        <f t="shared" si="424"/>
        <v>0</v>
      </c>
      <c r="AC471" s="1655">
        <f t="shared" si="424"/>
        <v>0</v>
      </c>
      <c r="AD471" s="1655">
        <f t="shared" si="424"/>
        <v>404</v>
      </c>
      <c r="AE471" s="1655">
        <f t="shared" si="424"/>
        <v>404</v>
      </c>
      <c r="AF471" s="1655">
        <f t="shared" si="424"/>
        <v>0</v>
      </c>
      <c r="AG471" s="1655">
        <f t="shared" si="424"/>
        <v>0</v>
      </c>
      <c r="AH471" s="1655">
        <f t="shared" si="424"/>
        <v>0</v>
      </c>
      <c r="AI471" s="1655">
        <f t="shared" si="424"/>
        <v>0</v>
      </c>
      <c r="AJ471" s="1655">
        <f t="shared" si="424"/>
        <v>0</v>
      </c>
      <c r="AK471" s="1655">
        <f t="shared" si="424"/>
        <v>0</v>
      </c>
      <c r="AL471" s="1655">
        <f t="shared" si="424"/>
        <v>607</v>
      </c>
      <c r="AM471" s="1655">
        <f t="shared" si="424"/>
        <v>607</v>
      </c>
      <c r="AN471" s="1655">
        <f t="shared" si="424"/>
        <v>0</v>
      </c>
      <c r="AO471" s="1655">
        <f t="shared" si="424"/>
        <v>0</v>
      </c>
      <c r="AP471" s="1453">
        <f t="shared" si="424"/>
        <v>607</v>
      </c>
      <c r="AQ471" s="1453">
        <f t="shared" si="424"/>
        <v>607</v>
      </c>
      <c r="AR471" s="1656">
        <f t="shared" si="424"/>
        <v>0</v>
      </c>
      <c r="AS471" s="1656">
        <f t="shared" si="424"/>
        <v>0</v>
      </c>
      <c r="AT471" s="1656">
        <f t="shared" si="424"/>
        <v>248</v>
      </c>
      <c r="AU471" s="1656">
        <f t="shared" si="424"/>
        <v>248</v>
      </c>
      <c r="AV471" s="1656">
        <f t="shared" si="424"/>
        <v>0</v>
      </c>
      <c r="AW471" s="1656">
        <f t="shared" si="424"/>
        <v>0</v>
      </c>
      <c r="AX471" s="1656">
        <f t="shared" si="424"/>
        <v>0</v>
      </c>
      <c r="AY471" s="1656">
        <f t="shared" si="424"/>
        <v>248</v>
      </c>
      <c r="AZ471" s="1656">
        <f t="shared" si="424"/>
        <v>248</v>
      </c>
      <c r="BA471" s="1656">
        <f t="shared" si="424"/>
        <v>0</v>
      </c>
      <c r="BB471" s="1656">
        <f t="shared" si="424"/>
        <v>0</v>
      </c>
      <c r="BC471" s="1656">
        <f t="shared" si="424"/>
        <v>0</v>
      </c>
      <c r="BD471" s="1656">
        <f t="shared" si="424"/>
        <v>0</v>
      </c>
      <c r="BE471" s="1656">
        <f t="shared" si="424"/>
        <v>0</v>
      </c>
      <c r="BF471" s="1656">
        <f t="shared" si="424"/>
        <v>0</v>
      </c>
      <c r="BG471" s="3668">
        <f t="shared" si="424"/>
        <v>877</v>
      </c>
      <c r="BH471" s="1655">
        <f>'PL 3 PB DATP'!H87</f>
        <v>877</v>
      </c>
      <c r="BI471" s="1655">
        <f>SUM(BI993:BI999)</f>
        <v>503</v>
      </c>
      <c r="BJ471" s="1658"/>
      <c r="BK471" s="1658"/>
      <c r="BL471" s="1658"/>
      <c r="BM471" s="1669"/>
      <c r="BN471" s="1669"/>
      <c r="BO471" s="1658"/>
      <c r="BP471" s="1659"/>
      <c r="BQ471" s="1370"/>
      <c r="BR471" s="1370"/>
      <c r="BS471" s="19"/>
      <c r="BT471" s="1370"/>
      <c r="BU471" s="1370"/>
      <c r="BV471" s="1370" t="s">
        <v>2498</v>
      </c>
      <c r="BW471" s="1370"/>
      <c r="BX471" s="1660">
        <f>BH471-BG471</f>
        <v>0</v>
      </c>
      <c r="BY471" s="53"/>
    </row>
    <row r="472" spans="1:81" s="1633" customFormat="1" ht="33" customHeight="1">
      <c r="A472" s="2220" t="s">
        <v>73</v>
      </c>
      <c r="B472" s="3135" t="s">
        <v>2420</v>
      </c>
      <c r="C472" s="1688"/>
      <c r="D472" s="1688"/>
      <c r="E472" s="3464"/>
      <c r="F472" s="3464"/>
      <c r="G472" s="3527">
        <f>SUM(G473:G475)</f>
        <v>900</v>
      </c>
      <c r="H472" s="3527">
        <f t="shared" ref="H472:BG472" si="425">SUM(H473:H475)</f>
        <v>855</v>
      </c>
      <c r="I472" s="3136">
        <f t="shared" si="425"/>
        <v>0</v>
      </c>
      <c r="J472" s="3136">
        <f t="shared" si="425"/>
        <v>45</v>
      </c>
      <c r="K472" s="3136">
        <f t="shared" si="425"/>
        <v>855</v>
      </c>
      <c r="L472" s="3136">
        <f t="shared" si="425"/>
        <v>855</v>
      </c>
      <c r="M472" s="3136">
        <f t="shared" si="425"/>
        <v>607</v>
      </c>
      <c r="N472" s="3136">
        <f t="shared" si="425"/>
        <v>607</v>
      </c>
      <c r="O472" s="3136">
        <f t="shared" si="425"/>
        <v>0</v>
      </c>
      <c r="P472" s="3136">
        <f t="shared" si="425"/>
        <v>0</v>
      </c>
      <c r="Q472" s="3136">
        <f t="shared" si="425"/>
        <v>0</v>
      </c>
      <c r="R472" s="3136">
        <f t="shared" si="425"/>
        <v>0</v>
      </c>
      <c r="S472" s="3136">
        <f t="shared" si="425"/>
        <v>607</v>
      </c>
      <c r="T472" s="3136">
        <f t="shared" si="425"/>
        <v>607</v>
      </c>
      <c r="U472" s="3136">
        <f t="shared" si="425"/>
        <v>0</v>
      </c>
      <c r="V472" s="3136">
        <f t="shared" si="425"/>
        <v>0</v>
      </c>
      <c r="W472" s="3136"/>
      <c r="X472" s="3136"/>
      <c r="Y472" s="3136">
        <f t="shared" si="397"/>
        <v>607</v>
      </c>
      <c r="Z472" s="3136">
        <f t="shared" si="425"/>
        <v>0</v>
      </c>
      <c r="AA472" s="3136">
        <f t="shared" si="425"/>
        <v>0</v>
      </c>
      <c r="AB472" s="3136">
        <f t="shared" si="425"/>
        <v>0</v>
      </c>
      <c r="AC472" s="3136">
        <f t="shared" si="425"/>
        <v>0</v>
      </c>
      <c r="AD472" s="3136">
        <f t="shared" si="425"/>
        <v>404</v>
      </c>
      <c r="AE472" s="3136">
        <f t="shared" si="425"/>
        <v>404</v>
      </c>
      <c r="AF472" s="3136">
        <f t="shared" si="425"/>
        <v>0</v>
      </c>
      <c r="AG472" s="3136">
        <f t="shared" si="425"/>
        <v>0</v>
      </c>
      <c r="AH472" s="3136">
        <f t="shared" si="425"/>
        <v>0</v>
      </c>
      <c r="AI472" s="3136">
        <f t="shared" si="425"/>
        <v>0</v>
      </c>
      <c r="AJ472" s="3136">
        <f t="shared" si="425"/>
        <v>0</v>
      </c>
      <c r="AK472" s="3136">
        <f t="shared" si="425"/>
        <v>0</v>
      </c>
      <c r="AL472" s="3136">
        <f t="shared" si="425"/>
        <v>607</v>
      </c>
      <c r="AM472" s="3136">
        <f t="shared" si="425"/>
        <v>607</v>
      </c>
      <c r="AN472" s="3136">
        <f t="shared" si="425"/>
        <v>0</v>
      </c>
      <c r="AO472" s="3136">
        <f t="shared" si="425"/>
        <v>0</v>
      </c>
      <c r="AP472" s="3527">
        <f t="shared" si="425"/>
        <v>607</v>
      </c>
      <c r="AQ472" s="3527">
        <f t="shared" si="425"/>
        <v>607</v>
      </c>
      <c r="AR472" s="3318">
        <f t="shared" si="425"/>
        <v>0</v>
      </c>
      <c r="AS472" s="3318">
        <f t="shared" si="425"/>
        <v>0</v>
      </c>
      <c r="AT472" s="3318">
        <f t="shared" si="425"/>
        <v>248</v>
      </c>
      <c r="AU472" s="3318">
        <f t="shared" si="425"/>
        <v>248</v>
      </c>
      <c r="AV472" s="3318">
        <f t="shared" si="425"/>
        <v>0</v>
      </c>
      <c r="AW472" s="3318">
        <f t="shared" si="425"/>
        <v>0</v>
      </c>
      <c r="AX472" s="3318">
        <f t="shared" si="425"/>
        <v>0</v>
      </c>
      <c r="AY472" s="3318">
        <f t="shared" si="425"/>
        <v>248</v>
      </c>
      <c r="AZ472" s="3318">
        <f t="shared" si="425"/>
        <v>248</v>
      </c>
      <c r="BA472" s="3318">
        <f t="shared" si="425"/>
        <v>0</v>
      </c>
      <c r="BB472" s="3318">
        <f t="shared" si="425"/>
        <v>0</v>
      </c>
      <c r="BC472" s="3318">
        <f t="shared" si="425"/>
        <v>0</v>
      </c>
      <c r="BD472" s="3318">
        <f t="shared" si="425"/>
        <v>0</v>
      </c>
      <c r="BE472" s="3318">
        <f t="shared" si="425"/>
        <v>0</v>
      </c>
      <c r="BF472" s="3318">
        <f t="shared" si="425"/>
        <v>0</v>
      </c>
      <c r="BG472" s="3683">
        <f t="shared" si="425"/>
        <v>248</v>
      </c>
      <c r="BH472" s="1655"/>
      <c r="BI472" s="1655"/>
      <c r="BJ472" s="1691"/>
      <c r="BK472" s="1691"/>
      <c r="BL472" s="1691"/>
      <c r="BM472" s="1692"/>
      <c r="BN472" s="1692"/>
      <c r="BO472" s="1691"/>
      <c r="BP472" s="1693"/>
      <c r="BQ472" s="1369"/>
      <c r="BR472" s="1369"/>
      <c r="BS472" s="1617"/>
      <c r="BT472" s="1369"/>
      <c r="BU472" s="1369"/>
      <c r="BV472" s="1370" t="s">
        <v>2498</v>
      </c>
      <c r="BW472" s="1369"/>
      <c r="BX472" s="1660"/>
      <c r="BY472" s="2976"/>
      <c r="BZ472" s="1632"/>
      <c r="CA472" s="1632"/>
      <c r="CB472" s="1632"/>
      <c r="CC472" s="1632"/>
    </row>
    <row r="473" spans="1:81" s="2363" customFormat="1" ht="33" customHeight="1">
      <c r="A473" s="2972">
        <v>1</v>
      </c>
      <c r="B473" s="2959" t="s">
        <v>2309</v>
      </c>
      <c r="C473" s="1676" t="s">
        <v>2084</v>
      </c>
      <c r="D473" s="3128"/>
      <c r="E473" s="3528" t="s">
        <v>237</v>
      </c>
      <c r="F473" s="1511" t="s">
        <v>2310</v>
      </c>
      <c r="G473" s="1403">
        <f t="shared" ref="G473:G475" si="426">+H473+I473+J473</f>
        <v>300</v>
      </c>
      <c r="H473" s="1403">
        <v>285</v>
      </c>
      <c r="I473" s="1667"/>
      <c r="J473" s="1667">
        <v>15</v>
      </c>
      <c r="K473" s="1667">
        <f>+L473</f>
        <v>285</v>
      </c>
      <c r="L473" s="1667">
        <v>285</v>
      </c>
      <c r="M473" s="3083">
        <v>203</v>
      </c>
      <c r="N473" s="3083">
        <v>203</v>
      </c>
      <c r="O473" s="1667"/>
      <c r="P473" s="1667"/>
      <c r="Q473" s="1667"/>
      <c r="R473" s="1667"/>
      <c r="S473" s="1667">
        <f t="shared" ref="S473:S500" si="427">SUM(T473:V473)</f>
        <v>203</v>
      </c>
      <c r="T473" s="3083">
        <v>203</v>
      </c>
      <c r="U473" s="1667"/>
      <c r="V473" s="1667"/>
      <c r="W473" s="1667"/>
      <c r="X473" s="1667"/>
      <c r="Y473" s="1667">
        <f t="shared" si="397"/>
        <v>203</v>
      </c>
      <c r="Z473" s="1667">
        <f t="shared" ref="Z473:Z500" si="428">SUM(AA473:AC473)</f>
        <v>0</v>
      </c>
      <c r="AA473" s="1667"/>
      <c r="AB473" s="1667"/>
      <c r="AC473" s="1667"/>
      <c r="AD473" s="1875">
        <f t="shared" ref="AD473:AD500" si="429">SUM(AE473:AG473)</f>
        <v>0</v>
      </c>
      <c r="AE473" s="1667">
        <v>0</v>
      </c>
      <c r="AF473" s="1667"/>
      <c r="AG473" s="1667"/>
      <c r="AH473" s="1875">
        <f t="shared" ref="AH473:AH500" si="430">SUM(AI473:AK473)</f>
        <v>0</v>
      </c>
      <c r="AI473" s="1667"/>
      <c r="AJ473" s="1667"/>
      <c r="AK473" s="1667"/>
      <c r="AL473" s="1875">
        <f t="shared" ref="AL473:AL500" si="431">SUM(AM473:AO473)</f>
        <v>203</v>
      </c>
      <c r="AM473" s="3083">
        <v>203</v>
      </c>
      <c r="AN473" s="1667"/>
      <c r="AO473" s="1667"/>
      <c r="AP473" s="3525">
        <f t="shared" ref="AP473:AP500" si="432">SUM(AQ473:AS473)</f>
        <v>203</v>
      </c>
      <c r="AQ473" s="3645">
        <v>203</v>
      </c>
      <c r="AR473" s="1666"/>
      <c r="AS473" s="1666"/>
      <c r="AT473" s="1666">
        <f t="shared" ref="AT473:AT500" si="433">SUM(AU473:AW473)</f>
        <v>82</v>
      </c>
      <c r="AU473" s="1666">
        <f>285-AQ473</f>
        <v>82</v>
      </c>
      <c r="AV473" s="1666"/>
      <c r="AW473" s="1666"/>
      <c r="AX473" s="1666"/>
      <c r="AY473" s="1666">
        <f t="shared" ref="AY473:AY500" si="434">SUM(AZ473:BB473)</f>
        <v>82</v>
      </c>
      <c r="AZ473" s="1666">
        <f>+AU473</f>
        <v>82</v>
      </c>
      <c r="BA473" s="1666"/>
      <c r="BB473" s="1666"/>
      <c r="BC473" s="1666"/>
      <c r="BD473" s="1666"/>
      <c r="BE473" s="1666"/>
      <c r="BF473" s="1666"/>
      <c r="BG473" s="3669">
        <v>82</v>
      </c>
      <c r="BH473" s="1667"/>
      <c r="BI473" s="1667">
        <f t="shared" si="392"/>
        <v>0</v>
      </c>
      <c r="BJ473" s="1658">
        <v>2023</v>
      </c>
      <c r="BK473" s="1658" t="s">
        <v>2324</v>
      </c>
      <c r="BL473" s="1658" t="s">
        <v>2327</v>
      </c>
      <c r="BM473" s="1669">
        <f t="shared" si="402"/>
        <v>100</v>
      </c>
      <c r="BN473" s="1669">
        <f t="shared" si="401"/>
        <v>100</v>
      </c>
      <c r="BO473" s="1658" t="s">
        <v>40</v>
      </c>
      <c r="BP473" s="3130"/>
      <c r="BQ473" s="3016"/>
      <c r="BR473" s="3016"/>
      <c r="BS473" s="3369"/>
      <c r="BT473" s="3016"/>
      <c r="BU473" s="3016"/>
      <c r="BV473" s="1370" t="s">
        <v>2498</v>
      </c>
      <c r="BW473" s="3016"/>
      <c r="BX473" s="1619"/>
      <c r="BY473" s="50"/>
      <c r="BZ473" s="501"/>
      <c r="CA473" s="501"/>
      <c r="CB473" s="501"/>
      <c r="CC473" s="501"/>
    </row>
    <row r="474" spans="1:81" s="2363" customFormat="1" ht="33" customHeight="1">
      <c r="A474" s="2972">
        <v>2</v>
      </c>
      <c r="B474" s="2959" t="s">
        <v>2311</v>
      </c>
      <c r="C474" s="1696" t="s">
        <v>2081</v>
      </c>
      <c r="D474" s="1674"/>
      <c r="E474" s="3528" t="s">
        <v>237</v>
      </c>
      <c r="F474" s="1511" t="s">
        <v>2312</v>
      </c>
      <c r="G474" s="1403">
        <f t="shared" si="426"/>
        <v>300</v>
      </c>
      <c r="H474" s="1403">
        <v>285</v>
      </c>
      <c r="I474" s="1667"/>
      <c r="J474" s="1667">
        <v>15</v>
      </c>
      <c r="K474" s="1667">
        <f>+L474</f>
        <v>285</v>
      </c>
      <c r="L474" s="1667">
        <v>285</v>
      </c>
      <c r="M474" s="3083">
        <v>202</v>
      </c>
      <c r="N474" s="3083">
        <v>202</v>
      </c>
      <c r="O474" s="1667"/>
      <c r="P474" s="1667"/>
      <c r="Q474" s="1667"/>
      <c r="R474" s="1667"/>
      <c r="S474" s="1667">
        <f t="shared" si="427"/>
        <v>202</v>
      </c>
      <c r="T474" s="3083">
        <v>202</v>
      </c>
      <c r="U474" s="1667"/>
      <c r="V474" s="1667"/>
      <c r="W474" s="1667"/>
      <c r="X474" s="1667"/>
      <c r="Y474" s="1667">
        <f t="shared" si="397"/>
        <v>202</v>
      </c>
      <c r="Z474" s="1667">
        <f t="shared" si="428"/>
        <v>0</v>
      </c>
      <c r="AA474" s="1667"/>
      <c r="AB474" s="1667"/>
      <c r="AC474" s="1667"/>
      <c r="AD474" s="1667">
        <f t="shared" si="429"/>
        <v>202</v>
      </c>
      <c r="AE474" s="3083">
        <v>202</v>
      </c>
      <c r="AF474" s="1667"/>
      <c r="AG474" s="1667"/>
      <c r="AH474" s="1667">
        <f t="shared" si="430"/>
        <v>0</v>
      </c>
      <c r="AI474" s="1667"/>
      <c r="AJ474" s="1667"/>
      <c r="AK474" s="1667"/>
      <c r="AL474" s="1667">
        <f t="shared" si="431"/>
        <v>202</v>
      </c>
      <c r="AM474" s="3083">
        <v>202</v>
      </c>
      <c r="AN474" s="1667"/>
      <c r="AO474" s="1667"/>
      <c r="AP474" s="1403">
        <f t="shared" si="432"/>
        <v>202</v>
      </c>
      <c r="AQ474" s="3645">
        <v>202</v>
      </c>
      <c r="AR474" s="1666"/>
      <c r="AS474" s="1666"/>
      <c r="AT474" s="1666">
        <f t="shared" si="433"/>
        <v>83</v>
      </c>
      <c r="AU474" s="1666">
        <f t="shared" ref="AU474:AU475" si="435">285-AQ474</f>
        <v>83</v>
      </c>
      <c r="AV474" s="1666"/>
      <c r="AW474" s="1666"/>
      <c r="AX474" s="1666"/>
      <c r="AY474" s="1666">
        <f t="shared" si="434"/>
        <v>83</v>
      </c>
      <c r="AZ474" s="1666">
        <f t="shared" ref="AZ474:AZ475" si="436">+AU474</f>
        <v>83</v>
      </c>
      <c r="BA474" s="1666"/>
      <c r="BB474" s="1666"/>
      <c r="BC474" s="1666"/>
      <c r="BD474" s="1666"/>
      <c r="BE474" s="1666"/>
      <c r="BF474" s="1666"/>
      <c r="BG474" s="3669">
        <v>83</v>
      </c>
      <c r="BH474" s="1667"/>
      <c r="BI474" s="1667">
        <f t="shared" si="392"/>
        <v>0</v>
      </c>
      <c r="BJ474" s="1658">
        <v>2023</v>
      </c>
      <c r="BK474" s="1658" t="s">
        <v>2324</v>
      </c>
      <c r="BL474" s="1658" t="s">
        <v>2327</v>
      </c>
      <c r="BM474" s="1669">
        <f t="shared" si="402"/>
        <v>100</v>
      </c>
      <c r="BN474" s="1669">
        <f t="shared" si="401"/>
        <v>100</v>
      </c>
      <c r="BO474" s="1658" t="s">
        <v>40</v>
      </c>
      <c r="BP474" s="2957"/>
      <c r="BQ474" s="2958"/>
      <c r="BR474" s="2958"/>
      <c r="BS474" s="19"/>
      <c r="BT474" s="2958"/>
      <c r="BU474" s="2958"/>
      <c r="BV474" s="1370" t="s">
        <v>2498</v>
      </c>
      <c r="BW474" s="2958"/>
      <c r="BX474" s="2954"/>
      <c r="BY474" s="50"/>
      <c r="BZ474" s="501"/>
      <c r="CA474" s="501"/>
      <c r="CB474" s="501"/>
      <c r="CC474" s="501"/>
    </row>
    <row r="475" spans="1:81" s="2363" customFormat="1" ht="33" customHeight="1">
      <c r="A475" s="2972">
        <v>3</v>
      </c>
      <c r="B475" s="2959" t="s">
        <v>2313</v>
      </c>
      <c r="C475" s="1696" t="s">
        <v>2101</v>
      </c>
      <c r="D475" s="1674"/>
      <c r="E475" s="3528" t="s">
        <v>237</v>
      </c>
      <c r="F475" s="1511" t="s">
        <v>2106</v>
      </c>
      <c r="G475" s="1403">
        <f t="shared" si="426"/>
        <v>300</v>
      </c>
      <c r="H475" s="1403">
        <v>285</v>
      </c>
      <c r="I475" s="1667"/>
      <c r="J475" s="1667">
        <v>15</v>
      </c>
      <c r="K475" s="1667">
        <f>+L475</f>
        <v>285</v>
      </c>
      <c r="L475" s="1667">
        <v>285</v>
      </c>
      <c r="M475" s="3083">
        <v>202</v>
      </c>
      <c r="N475" s="3083">
        <v>202</v>
      </c>
      <c r="O475" s="1667"/>
      <c r="P475" s="1667"/>
      <c r="Q475" s="1667"/>
      <c r="R475" s="1667"/>
      <c r="S475" s="1667">
        <f t="shared" si="427"/>
        <v>202</v>
      </c>
      <c r="T475" s="3083">
        <v>202</v>
      </c>
      <c r="U475" s="1667"/>
      <c r="V475" s="1667"/>
      <c r="W475" s="1667"/>
      <c r="X475" s="1667"/>
      <c r="Y475" s="1667">
        <f t="shared" si="397"/>
        <v>202</v>
      </c>
      <c r="Z475" s="1667">
        <f t="shared" si="428"/>
        <v>0</v>
      </c>
      <c r="AA475" s="1667"/>
      <c r="AB475" s="1667"/>
      <c r="AC475" s="1667"/>
      <c r="AD475" s="1667">
        <f t="shared" si="429"/>
        <v>202</v>
      </c>
      <c r="AE475" s="3083">
        <v>202</v>
      </c>
      <c r="AF475" s="1667"/>
      <c r="AG475" s="1667"/>
      <c r="AH475" s="1667">
        <f t="shared" si="430"/>
        <v>0</v>
      </c>
      <c r="AI475" s="1667"/>
      <c r="AJ475" s="1667"/>
      <c r="AK475" s="1667"/>
      <c r="AL475" s="1667">
        <f t="shared" si="431"/>
        <v>202</v>
      </c>
      <c r="AM475" s="3083">
        <v>202</v>
      </c>
      <c r="AN475" s="1667"/>
      <c r="AO475" s="1667"/>
      <c r="AP475" s="1403">
        <f t="shared" si="432"/>
        <v>202</v>
      </c>
      <c r="AQ475" s="3645">
        <v>202</v>
      </c>
      <c r="AR475" s="1666"/>
      <c r="AS475" s="1666"/>
      <c r="AT475" s="1666">
        <f t="shared" si="433"/>
        <v>83</v>
      </c>
      <c r="AU475" s="1666">
        <f t="shared" si="435"/>
        <v>83</v>
      </c>
      <c r="AV475" s="1666"/>
      <c r="AW475" s="1666"/>
      <c r="AX475" s="1666"/>
      <c r="AY475" s="1666">
        <f t="shared" si="434"/>
        <v>83</v>
      </c>
      <c r="AZ475" s="1666">
        <f t="shared" si="436"/>
        <v>83</v>
      </c>
      <c r="BA475" s="1666"/>
      <c r="BB475" s="1666"/>
      <c r="BC475" s="1666"/>
      <c r="BD475" s="1666"/>
      <c r="BE475" s="1666"/>
      <c r="BF475" s="1666"/>
      <c r="BG475" s="3669">
        <v>83</v>
      </c>
      <c r="BH475" s="1667"/>
      <c r="BI475" s="1667">
        <f t="shared" si="392"/>
        <v>0</v>
      </c>
      <c r="BJ475" s="1658">
        <v>2023</v>
      </c>
      <c r="BK475" s="1658" t="s">
        <v>2324</v>
      </c>
      <c r="BL475" s="1658" t="s">
        <v>2327</v>
      </c>
      <c r="BM475" s="1669">
        <f t="shared" si="402"/>
        <v>100</v>
      </c>
      <c r="BN475" s="1669">
        <f t="shared" si="401"/>
        <v>100</v>
      </c>
      <c r="BO475" s="1658" t="s">
        <v>40</v>
      </c>
      <c r="BP475" s="2957"/>
      <c r="BQ475" s="2958"/>
      <c r="BR475" s="2958"/>
      <c r="BS475" s="19"/>
      <c r="BT475" s="2958"/>
      <c r="BU475" s="2958"/>
      <c r="BV475" s="1370" t="s">
        <v>2498</v>
      </c>
      <c r="BW475" s="2958"/>
      <c r="BX475" s="2954"/>
      <c r="BY475" s="50"/>
      <c r="BZ475" s="501"/>
      <c r="CA475" s="501"/>
      <c r="CB475" s="501"/>
      <c r="CC475" s="501"/>
    </row>
    <row r="476" spans="1:81" s="2368" customFormat="1" ht="33" customHeight="1">
      <c r="A476" s="2223" t="s">
        <v>712</v>
      </c>
      <c r="B476" s="3035" t="s">
        <v>2468</v>
      </c>
      <c r="C476" s="3137"/>
      <c r="D476" s="71"/>
      <c r="E476" s="3529"/>
      <c r="F476" s="1548"/>
      <c r="G476" s="1453"/>
      <c r="H476" s="1453"/>
      <c r="I476" s="1655"/>
      <c r="J476" s="1655"/>
      <c r="K476" s="1655"/>
      <c r="L476" s="1655"/>
      <c r="M476" s="1655"/>
      <c r="N476" s="1655"/>
      <c r="O476" s="1655"/>
      <c r="P476" s="1655"/>
      <c r="Q476" s="1655"/>
      <c r="R476" s="1655"/>
      <c r="S476" s="1655"/>
      <c r="T476" s="1655"/>
      <c r="U476" s="1655"/>
      <c r="V476" s="1655"/>
      <c r="W476" s="1655"/>
      <c r="X476" s="1655"/>
      <c r="Y476" s="1655">
        <f t="shared" si="397"/>
        <v>0</v>
      </c>
      <c r="Z476" s="1655"/>
      <c r="AA476" s="1655"/>
      <c r="AB476" s="1655"/>
      <c r="AC476" s="1655"/>
      <c r="AD476" s="1655"/>
      <c r="AE476" s="1655"/>
      <c r="AF476" s="1655"/>
      <c r="AG476" s="1655"/>
      <c r="AH476" s="1655"/>
      <c r="AI476" s="1655"/>
      <c r="AJ476" s="1655"/>
      <c r="AK476" s="1655"/>
      <c r="AL476" s="1655"/>
      <c r="AM476" s="1655"/>
      <c r="AN476" s="1655"/>
      <c r="AO476" s="1655"/>
      <c r="AP476" s="1453"/>
      <c r="AQ476" s="1453"/>
      <c r="AR476" s="1656"/>
      <c r="AS476" s="1656"/>
      <c r="AT476" s="1656"/>
      <c r="AU476" s="1656"/>
      <c r="AV476" s="1656"/>
      <c r="AW476" s="1656"/>
      <c r="AX476" s="1656"/>
      <c r="AY476" s="1656"/>
      <c r="AZ476" s="1656"/>
      <c r="BA476" s="1656">
        <f t="shared" ref="BA476:BF476" si="437">SUM(BA995:BA999)</f>
        <v>0</v>
      </c>
      <c r="BB476" s="1656">
        <f t="shared" si="437"/>
        <v>0</v>
      </c>
      <c r="BC476" s="1656">
        <f t="shared" si="437"/>
        <v>0</v>
      </c>
      <c r="BD476" s="1656">
        <f t="shared" si="437"/>
        <v>0</v>
      </c>
      <c r="BE476" s="1656">
        <f t="shared" si="437"/>
        <v>0</v>
      </c>
      <c r="BF476" s="1656">
        <f t="shared" si="437"/>
        <v>0</v>
      </c>
      <c r="BG476" s="3668">
        <v>629</v>
      </c>
      <c r="BH476" s="1655"/>
      <c r="BI476" s="142"/>
      <c r="BJ476" s="959"/>
      <c r="BK476" s="959"/>
      <c r="BL476" s="959"/>
      <c r="BM476" s="3150"/>
      <c r="BN476" s="3150"/>
      <c r="BO476" s="959" t="s">
        <v>2327</v>
      </c>
      <c r="BP476" s="2960"/>
      <c r="BQ476" s="3006"/>
      <c r="BR476" s="3006"/>
      <c r="BS476" s="2053"/>
      <c r="BT476" s="3006"/>
      <c r="BU476" s="3006"/>
      <c r="BV476" s="1370" t="s">
        <v>2498</v>
      </c>
      <c r="BW476" s="3006"/>
      <c r="BX476" s="1915"/>
      <c r="BY476" s="28"/>
      <c r="BZ476" s="28"/>
      <c r="CA476" s="28"/>
      <c r="CB476" s="28"/>
      <c r="CC476" s="28"/>
    </row>
    <row r="477" spans="1:81" s="28" customFormat="1" ht="30.75" customHeight="1">
      <c r="A477" s="2195" t="s">
        <v>50</v>
      </c>
      <c r="B477" s="2133" t="s">
        <v>51</v>
      </c>
      <c r="C477" s="1653"/>
      <c r="D477" s="1653"/>
      <c r="E477" s="1504"/>
      <c r="F477" s="1504"/>
      <c r="G477" s="1453">
        <f>G478+G481</f>
        <v>600</v>
      </c>
      <c r="H477" s="1453">
        <f t="shared" ref="H477:BG477" si="438">H478+H481</f>
        <v>570</v>
      </c>
      <c r="I477" s="1655">
        <f t="shared" si="438"/>
        <v>0</v>
      </c>
      <c r="J477" s="1655">
        <f t="shared" si="438"/>
        <v>30</v>
      </c>
      <c r="K477" s="1655">
        <f t="shared" si="438"/>
        <v>570</v>
      </c>
      <c r="L477" s="1655">
        <f t="shared" si="438"/>
        <v>570</v>
      </c>
      <c r="M477" s="1655">
        <f t="shared" si="438"/>
        <v>0</v>
      </c>
      <c r="N477" s="1655">
        <f t="shared" si="438"/>
        <v>0</v>
      </c>
      <c r="O477" s="1655">
        <f t="shared" si="438"/>
        <v>0</v>
      </c>
      <c r="P477" s="1655">
        <f t="shared" si="438"/>
        <v>0</v>
      </c>
      <c r="Q477" s="1655">
        <f t="shared" si="438"/>
        <v>0</v>
      </c>
      <c r="R477" s="1655">
        <f t="shared" si="438"/>
        <v>0</v>
      </c>
      <c r="S477" s="1655">
        <f t="shared" si="438"/>
        <v>371</v>
      </c>
      <c r="T477" s="1655">
        <f t="shared" si="438"/>
        <v>371</v>
      </c>
      <c r="U477" s="1655">
        <f t="shared" si="438"/>
        <v>0</v>
      </c>
      <c r="V477" s="1655">
        <f t="shared" si="438"/>
        <v>0</v>
      </c>
      <c r="W477" s="1655"/>
      <c r="X477" s="1655"/>
      <c r="Y477" s="1655">
        <f t="shared" si="397"/>
        <v>371</v>
      </c>
      <c r="Z477" s="1655">
        <f t="shared" si="438"/>
        <v>0</v>
      </c>
      <c r="AA477" s="1655">
        <f t="shared" si="438"/>
        <v>0</v>
      </c>
      <c r="AB477" s="1655">
        <f t="shared" si="438"/>
        <v>0</v>
      </c>
      <c r="AC477" s="1655">
        <f t="shared" si="438"/>
        <v>0</v>
      </c>
      <c r="AD477" s="1655">
        <f t="shared" si="438"/>
        <v>0</v>
      </c>
      <c r="AE477" s="1655">
        <f t="shared" si="438"/>
        <v>0</v>
      </c>
      <c r="AF477" s="1655">
        <f t="shared" si="438"/>
        <v>0</v>
      </c>
      <c r="AG477" s="1655">
        <f t="shared" si="438"/>
        <v>0</v>
      </c>
      <c r="AH477" s="1655">
        <f t="shared" si="438"/>
        <v>0</v>
      </c>
      <c r="AI477" s="1655">
        <f t="shared" si="438"/>
        <v>0</v>
      </c>
      <c r="AJ477" s="1655">
        <f t="shared" si="438"/>
        <v>0</v>
      </c>
      <c r="AK477" s="1655">
        <f t="shared" si="438"/>
        <v>0</v>
      </c>
      <c r="AL477" s="1655">
        <f t="shared" si="438"/>
        <v>371</v>
      </c>
      <c r="AM477" s="1655">
        <f t="shared" si="438"/>
        <v>371</v>
      </c>
      <c r="AN477" s="1655">
        <f t="shared" si="438"/>
        <v>0</v>
      </c>
      <c r="AO477" s="1655">
        <f t="shared" si="438"/>
        <v>0</v>
      </c>
      <c r="AP477" s="1453">
        <f t="shared" si="438"/>
        <v>371</v>
      </c>
      <c r="AQ477" s="1453">
        <f t="shared" si="438"/>
        <v>371</v>
      </c>
      <c r="AR477" s="1656">
        <f t="shared" si="438"/>
        <v>0</v>
      </c>
      <c r="AS477" s="1656">
        <f t="shared" si="438"/>
        <v>0</v>
      </c>
      <c r="AT477" s="1656">
        <f t="shared" si="438"/>
        <v>199</v>
      </c>
      <c r="AU477" s="1656">
        <f t="shared" si="438"/>
        <v>199</v>
      </c>
      <c r="AV477" s="1656">
        <f t="shared" si="438"/>
        <v>0</v>
      </c>
      <c r="AW477" s="1656">
        <f t="shared" si="438"/>
        <v>0</v>
      </c>
      <c r="AX477" s="1656">
        <f t="shared" si="438"/>
        <v>0</v>
      </c>
      <c r="AY477" s="1656">
        <f t="shared" si="438"/>
        <v>199</v>
      </c>
      <c r="AZ477" s="1656">
        <f t="shared" si="438"/>
        <v>199</v>
      </c>
      <c r="BA477" s="1656">
        <f t="shared" si="438"/>
        <v>0</v>
      </c>
      <c r="BB477" s="1656">
        <f t="shared" si="438"/>
        <v>0</v>
      </c>
      <c r="BC477" s="1656">
        <f t="shared" si="438"/>
        <v>0</v>
      </c>
      <c r="BD477" s="1656">
        <f t="shared" si="438"/>
        <v>0</v>
      </c>
      <c r="BE477" s="1656">
        <f t="shared" si="438"/>
        <v>0</v>
      </c>
      <c r="BF477" s="1656">
        <f t="shared" si="438"/>
        <v>0</v>
      </c>
      <c r="BG477" s="3668">
        <f t="shared" si="438"/>
        <v>702</v>
      </c>
      <c r="BH477" s="1655">
        <f>'PL 3 PB DATP'!H88</f>
        <v>702</v>
      </c>
      <c r="BI477" s="1655">
        <f>SUM(BI1001:BI1006)</f>
        <v>402</v>
      </c>
      <c r="BJ477" s="1658"/>
      <c r="BK477" s="1658"/>
      <c r="BL477" s="1658"/>
      <c r="BM477" s="1669"/>
      <c r="BN477" s="1669"/>
      <c r="BO477" s="1658"/>
      <c r="BP477" s="1659"/>
      <c r="BQ477" s="1370"/>
      <c r="BR477" s="1370"/>
      <c r="BS477" s="19"/>
      <c r="BT477" s="1370"/>
      <c r="BU477" s="1370"/>
      <c r="BV477" s="1370" t="s">
        <v>2498</v>
      </c>
      <c r="BW477" s="1370"/>
      <c r="BX477" s="1660">
        <f>BH477-BG477</f>
        <v>0</v>
      </c>
      <c r="BY477" s="53"/>
    </row>
    <row r="478" spans="1:81" s="1633" customFormat="1" ht="26.25" customHeight="1">
      <c r="A478" s="2220" t="s">
        <v>73</v>
      </c>
      <c r="B478" s="3135" t="s">
        <v>2420</v>
      </c>
      <c r="C478" s="1688"/>
      <c r="D478" s="1688"/>
      <c r="E478" s="3464"/>
      <c r="F478" s="3464"/>
      <c r="G478" s="3527">
        <f>SUM(G479:G480)</f>
        <v>600</v>
      </c>
      <c r="H478" s="3527">
        <f t="shared" ref="H478:BG478" si="439">SUM(H479:H480)</f>
        <v>570</v>
      </c>
      <c r="I478" s="3136">
        <f t="shared" si="439"/>
        <v>0</v>
      </c>
      <c r="J478" s="3136">
        <f t="shared" si="439"/>
        <v>30</v>
      </c>
      <c r="K478" s="3136">
        <f t="shared" si="439"/>
        <v>570</v>
      </c>
      <c r="L478" s="3136">
        <f t="shared" si="439"/>
        <v>570</v>
      </c>
      <c r="M478" s="3136">
        <f t="shared" si="439"/>
        <v>0</v>
      </c>
      <c r="N478" s="3136">
        <f t="shared" si="439"/>
        <v>0</v>
      </c>
      <c r="O478" s="3136">
        <f t="shared" si="439"/>
        <v>0</v>
      </c>
      <c r="P478" s="3136">
        <f t="shared" si="439"/>
        <v>0</v>
      </c>
      <c r="Q478" s="3136">
        <f t="shared" si="439"/>
        <v>0</v>
      </c>
      <c r="R478" s="3136">
        <f t="shared" si="439"/>
        <v>0</v>
      </c>
      <c r="S478" s="3136">
        <f t="shared" si="439"/>
        <v>371</v>
      </c>
      <c r="T478" s="3136">
        <f t="shared" si="439"/>
        <v>371</v>
      </c>
      <c r="U478" s="3136">
        <f t="shared" si="439"/>
        <v>0</v>
      </c>
      <c r="V478" s="3136">
        <f t="shared" si="439"/>
        <v>0</v>
      </c>
      <c r="W478" s="3136"/>
      <c r="X478" s="3136"/>
      <c r="Y478" s="3136">
        <f t="shared" si="397"/>
        <v>371</v>
      </c>
      <c r="Z478" s="3136">
        <f t="shared" si="439"/>
        <v>0</v>
      </c>
      <c r="AA478" s="3136">
        <f t="shared" si="439"/>
        <v>0</v>
      </c>
      <c r="AB478" s="3136">
        <f t="shared" si="439"/>
        <v>0</v>
      </c>
      <c r="AC478" s="3136">
        <f t="shared" si="439"/>
        <v>0</v>
      </c>
      <c r="AD478" s="3136">
        <f t="shared" si="439"/>
        <v>0</v>
      </c>
      <c r="AE478" s="3136">
        <f t="shared" si="439"/>
        <v>0</v>
      </c>
      <c r="AF478" s="3136">
        <f t="shared" si="439"/>
        <v>0</v>
      </c>
      <c r="AG478" s="3136">
        <f t="shared" si="439"/>
        <v>0</v>
      </c>
      <c r="AH478" s="3136">
        <f t="shared" si="439"/>
        <v>0</v>
      </c>
      <c r="AI478" s="3136">
        <f t="shared" si="439"/>
        <v>0</v>
      </c>
      <c r="AJ478" s="3136">
        <f t="shared" si="439"/>
        <v>0</v>
      </c>
      <c r="AK478" s="3136">
        <f t="shared" si="439"/>
        <v>0</v>
      </c>
      <c r="AL478" s="3136">
        <f t="shared" si="439"/>
        <v>371</v>
      </c>
      <c r="AM478" s="3136">
        <f t="shared" si="439"/>
        <v>371</v>
      </c>
      <c r="AN478" s="3136">
        <f t="shared" si="439"/>
        <v>0</v>
      </c>
      <c r="AO478" s="3136">
        <f t="shared" si="439"/>
        <v>0</v>
      </c>
      <c r="AP478" s="3527">
        <f t="shared" si="439"/>
        <v>371</v>
      </c>
      <c r="AQ478" s="3527">
        <f t="shared" si="439"/>
        <v>371</v>
      </c>
      <c r="AR478" s="3318">
        <f t="shared" si="439"/>
        <v>0</v>
      </c>
      <c r="AS478" s="3318">
        <f t="shared" si="439"/>
        <v>0</v>
      </c>
      <c r="AT478" s="3318">
        <f t="shared" si="439"/>
        <v>199</v>
      </c>
      <c r="AU478" s="3318">
        <f t="shared" si="439"/>
        <v>199</v>
      </c>
      <c r="AV478" s="3318">
        <f t="shared" si="439"/>
        <v>0</v>
      </c>
      <c r="AW478" s="3318">
        <f t="shared" si="439"/>
        <v>0</v>
      </c>
      <c r="AX478" s="3318">
        <f t="shared" si="439"/>
        <v>0</v>
      </c>
      <c r="AY478" s="3318">
        <f t="shared" si="439"/>
        <v>199</v>
      </c>
      <c r="AZ478" s="3318">
        <f t="shared" si="439"/>
        <v>199</v>
      </c>
      <c r="BA478" s="3318">
        <f t="shared" si="439"/>
        <v>0</v>
      </c>
      <c r="BB478" s="3318">
        <f t="shared" si="439"/>
        <v>0</v>
      </c>
      <c r="BC478" s="3318">
        <f t="shared" si="439"/>
        <v>0</v>
      </c>
      <c r="BD478" s="3318">
        <f t="shared" si="439"/>
        <v>0</v>
      </c>
      <c r="BE478" s="3318">
        <f t="shared" si="439"/>
        <v>0</v>
      </c>
      <c r="BF478" s="3318">
        <f t="shared" si="439"/>
        <v>0</v>
      </c>
      <c r="BG478" s="3683">
        <f t="shared" si="439"/>
        <v>199</v>
      </c>
      <c r="BH478" s="1655"/>
      <c r="BI478" s="1655"/>
      <c r="BJ478" s="1691"/>
      <c r="BK478" s="1691"/>
      <c r="BL478" s="1691"/>
      <c r="BM478" s="1692">
        <f t="shared" si="402"/>
        <v>100</v>
      </c>
      <c r="BN478" s="1692">
        <f t="shared" si="401"/>
        <v>100</v>
      </c>
      <c r="BO478" s="1691"/>
      <c r="BP478" s="1693"/>
      <c r="BQ478" s="1369"/>
      <c r="BR478" s="1369"/>
      <c r="BS478" s="1617"/>
      <c r="BT478" s="1369"/>
      <c r="BU478" s="1369"/>
      <c r="BV478" s="1370" t="s">
        <v>2498</v>
      </c>
      <c r="BW478" s="1369"/>
      <c r="BX478" s="1660"/>
      <c r="BY478" s="2976"/>
      <c r="BZ478" s="1632"/>
      <c r="CA478" s="1632"/>
      <c r="CB478" s="1632"/>
      <c r="CC478" s="1632"/>
    </row>
    <row r="479" spans="1:81" s="2382" customFormat="1" ht="26.25" customHeight="1">
      <c r="A479" s="2961">
        <v>1</v>
      </c>
      <c r="B479" s="3084" t="s">
        <v>2547</v>
      </c>
      <c r="C479" s="1674" t="s">
        <v>1933</v>
      </c>
      <c r="D479" s="1674">
        <v>1</v>
      </c>
      <c r="E479" s="3528" t="s">
        <v>237</v>
      </c>
      <c r="F479" s="1411" t="s">
        <v>2053</v>
      </c>
      <c r="G479" s="3466">
        <f t="shared" ref="G479:G480" si="440">SUM(H479:J479)</f>
        <v>300</v>
      </c>
      <c r="H479" s="1513">
        <v>285</v>
      </c>
      <c r="I479" s="1686"/>
      <c r="J479" s="1686">
        <v>15</v>
      </c>
      <c r="K479" s="1667">
        <v>285</v>
      </c>
      <c r="L479" s="1667">
        <v>285</v>
      </c>
      <c r="M479" s="1667"/>
      <c r="N479" s="1667"/>
      <c r="O479" s="1684">
        <f t="shared" ref="O479:O480" si="441">SUM(P479:R479)</f>
        <v>0</v>
      </c>
      <c r="P479" s="1684"/>
      <c r="Q479" s="1667"/>
      <c r="R479" s="1667"/>
      <c r="S479" s="1667">
        <f t="shared" si="427"/>
        <v>186</v>
      </c>
      <c r="T479" s="1686">
        <v>186</v>
      </c>
      <c r="U479" s="1667"/>
      <c r="V479" s="1667"/>
      <c r="W479" s="1667"/>
      <c r="X479" s="1667"/>
      <c r="Y479" s="1667">
        <f t="shared" si="397"/>
        <v>186</v>
      </c>
      <c r="Z479" s="1667">
        <f t="shared" si="428"/>
        <v>0</v>
      </c>
      <c r="AA479" s="1667"/>
      <c r="AB479" s="1667"/>
      <c r="AC479" s="1667"/>
      <c r="AD479" s="1667">
        <f t="shared" si="429"/>
        <v>0</v>
      </c>
      <c r="AE479" s="1684"/>
      <c r="AF479" s="1667"/>
      <c r="AG479" s="1667"/>
      <c r="AH479" s="1667">
        <f t="shared" si="430"/>
        <v>0</v>
      </c>
      <c r="AI479" s="1667"/>
      <c r="AJ479" s="1667"/>
      <c r="AK479" s="1667"/>
      <c r="AL479" s="1667">
        <f t="shared" si="431"/>
        <v>186</v>
      </c>
      <c r="AM479" s="1667">
        <v>186</v>
      </c>
      <c r="AN479" s="1667"/>
      <c r="AO479" s="1667"/>
      <c r="AP479" s="1403">
        <f t="shared" si="432"/>
        <v>186</v>
      </c>
      <c r="AQ479" s="1403">
        <v>186</v>
      </c>
      <c r="AR479" s="1666"/>
      <c r="AS479" s="1666"/>
      <c r="AT479" s="1666">
        <f t="shared" si="433"/>
        <v>99</v>
      </c>
      <c r="AU479" s="1666">
        <v>99</v>
      </c>
      <c r="AV479" s="1666"/>
      <c r="AW479" s="1666"/>
      <c r="AX479" s="1666"/>
      <c r="AY479" s="1666">
        <f t="shared" si="434"/>
        <v>99</v>
      </c>
      <c r="AZ479" s="1666">
        <v>99</v>
      </c>
      <c r="BA479" s="1666"/>
      <c r="BB479" s="1666"/>
      <c r="BC479" s="1666"/>
      <c r="BD479" s="1666"/>
      <c r="BE479" s="1666"/>
      <c r="BF479" s="1666"/>
      <c r="BG479" s="3669">
        <v>99</v>
      </c>
      <c r="BH479" s="1667"/>
      <c r="BI479" s="1667">
        <f t="shared" si="392"/>
        <v>0</v>
      </c>
      <c r="BJ479" s="1658">
        <v>2023</v>
      </c>
      <c r="BK479" s="1658" t="s">
        <v>2324</v>
      </c>
      <c r="BL479" s="1658" t="s">
        <v>2327</v>
      </c>
      <c r="BM479" s="1669">
        <f t="shared" si="402"/>
        <v>100</v>
      </c>
      <c r="BN479" s="1669">
        <f t="shared" si="401"/>
        <v>100</v>
      </c>
      <c r="BO479" s="1658" t="s">
        <v>40</v>
      </c>
      <c r="BP479" s="1659"/>
      <c r="BQ479" s="1370"/>
      <c r="BR479" s="1370"/>
      <c r="BS479" s="19"/>
      <c r="BT479" s="1370"/>
      <c r="BU479" s="1370"/>
      <c r="BV479" s="1370" t="s">
        <v>2498</v>
      </c>
      <c r="BW479" s="1370"/>
      <c r="BX479" s="2954"/>
      <c r="BY479" s="2963"/>
      <c r="BZ479" s="2967"/>
      <c r="CA479" s="2967"/>
      <c r="CB479" s="2967"/>
      <c r="CC479" s="2967"/>
    </row>
    <row r="480" spans="1:81" s="2382" customFormat="1" ht="48" customHeight="1">
      <c r="A480" s="2961">
        <v>2</v>
      </c>
      <c r="B480" s="3084" t="s">
        <v>2054</v>
      </c>
      <c r="C480" s="1674" t="s">
        <v>2005</v>
      </c>
      <c r="D480" s="1674">
        <v>1</v>
      </c>
      <c r="E480" s="3528" t="s">
        <v>237</v>
      </c>
      <c r="F480" s="1411" t="s">
        <v>2055</v>
      </c>
      <c r="G480" s="3466">
        <f t="shared" si="440"/>
        <v>300</v>
      </c>
      <c r="H480" s="1513">
        <v>285</v>
      </c>
      <c r="I480" s="1686"/>
      <c r="J480" s="1686">
        <v>15</v>
      </c>
      <c r="K480" s="1667">
        <v>285</v>
      </c>
      <c r="L480" s="1667">
        <v>285</v>
      </c>
      <c r="M480" s="1667"/>
      <c r="N480" s="1667"/>
      <c r="O480" s="1684">
        <f t="shared" si="441"/>
        <v>0</v>
      </c>
      <c r="P480" s="1684"/>
      <c r="Q480" s="1667"/>
      <c r="R480" s="1667"/>
      <c r="S480" s="1667">
        <f t="shared" si="427"/>
        <v>185</v>
      </c>
      <c r="T480" s="1686">
        <v>185</v>
      </c>
      <c r="U480" s="1667"/>
      <c r="V480" s="1667"/>
      <c r="W480" s="1667"/>
      <c r="X480" s="1667"/>
      <c r="Y480" s="1667">
        <f t="shared" si="397"/>
        <v>185</v>
      </c>
      <c r="Z480" s="1667">
        <f t="shared" si="428"/>
        <v>0</v>
      </c>
      <c r="AA480" s="1667"/>
      <c r="AB480" s="1667"/>
      <c r="AC480" s="1667"/>
      <c r="AD480" s="1667">
        <f t="shared" si="429"/>
        <v>0</v>
      </c>
      <c r="AE480" s="1684"/>
      <c r="AF480" s="1667"/>
      <c r="AG480" s="1667"/>
      <c r="AH480" s="1667">
        <f t="shared" si="430"/>
        <v>0</v>
      </c>
      <c r="AI480" s="1667"/>
      <c r="AJ480" s="1667"/>
      <c r="AK480" s="1667"/>
      <c r="AL480" s="1667">
        <f t="shared" si="431"/>
        <v>185</v>
      </c>
      <c r="AM480" s="1667">
        <v>185</v>
      </c>
      <c r="AN480" s="1667"/>
      <c r="AO480" s="1667"/>
      <c r="AP480" s="1403">
        <f t="shared" si="432"/>
        <v>185</v>
      </c>
      <c r="AQ480" s="1403">
        <v>185</v>
      </c>
      <c r="AR480" s="1666"/>
      <c r="AS480" s="1666"/>
      <c r="AT480" s="1666">
        <f t="shared" si="433"/>
        <v>100</v>
      </c>
      <c r="AU480" s="1666">
        <v>100</v>
      </c>
      <c r="AV480" s="1666"/>
      <c r="AW480" s="1666"/>
      <c r="AX480" s="1666"/>
      <c r="AY480" s="1666">
        <f t="shared" si="434"/>
        <v>100</v>
      </c>
      <c r="AZ480" s="1666">
        <v>100</v>
      </c>
      <c r="BA480" s="1666"/>
      <c r="BB480" s="1666"/>
      <c r="BC480" s="1666"/>
      <c r="BD480" s="1666"/>
      <c r="BE480" s="1666"/>
      <c r="BF480" s="1666"/>
      <c r="BG480" s="3669">
        <v>100</v>
      </c>
      <c r="BH480" s="1667"/>
      <c r="BI480" s="1667">
        <f t="shared" si="392"/>
        <v>0</v>
      </c>
      <c r="BJ480" s="1658">
        <v>2023</v>
      </c>
      <c r="BK480" s="1658" t="s">
        <v>2324</v>
      </c>
      <c r="BL480" s="1658" t="s">
        <v>2327</v>
      </c>
      <c r="BM480" s="1669">
        <f t="shared" si="402"/>
        <v>100</v>
      </c>
      <c r="BN480" s="1669">
        <f t="shared" si="401"/>
        <v>100</v>
      </c>
      <c r="BO480" s="1658" t="s">
        <v>40</v>
      </c>
      <c r="BP480" s="1659"/>
      <c r="BQ480" s="1370"/>
      <c r="BR480" s="1370"/>
      <c r="BS480" s="19"/>
      <c r="BT480" s="1370"/>
      <c r="BU480" s="1370"/>
      <c r="BV480" s="1370" t="s">
        <v>2498</v>
      </c>
      <c r="BW480" s="1370"/>
      <c r="BX480" s="2954"/>
      <c r="BY480" s="2963"/>
      <c r="BZ480" s="2967"/>
      <c r="CA480" s="2967"/>
      <c r="CB480" s="2967"/>
      <c r="CC480" s="2967"/>
    </row>
    <row r="481" spans="1:81" s="2368" customFormat="1" ht="30.75" customHeight="1">
      <c r="A481" s="2223" t="s">
        <v>712</v>
      </c>
      <c r="B481" s="3035" t="s">
        <v>2468</v>
      </c>
      <c r="C481" s="3137"/>
      <c r="D481" s="71"/>
      <c r="E481" s="3529"/>
      <c r="F481" s="1548"/>
      <c r="G481" s="1453"/>
      <c r="H481" s="1453"/>
      <c r="I481" s="1655"/>
      <c r="J481" s="1655"/>
      <c r="K481" s="1655"/>
      <c r="L481" s="1655"/>
      <c r="M481" s="1655"/>
      <c r="N481" s="1655"/>
      <c r="O481" s="1655"/>
      <c r="P481" s="1655"/>
      <c r="Q481" s="1655"/>
      <c r="R481" s="1655"/>
      <c r="S481" s="1655"/>
      <c r="T481" s="1655"/>
      <c r="U481" s="1655"/>
      <c r="V481" s="1655"/>
      <c r="W481" s="1655"/>
      <c r="X481" s="1655"/>
      <c r="Y481" s="1655">
        <f t="shared" si="397"/>
        <v>0</v>
      </c>
      <c r="Z481" s="1655"/>
      <c r="AA481" s="1655"/>
      <c r="AB481" s="1655"/>
      <c r="AC481" s="1655"/>
      <c r="AD481" s="1655"/>
      <c r="AE481" s="1655"/>
      <c r="AF481" s="1655"/>
      <c r="AG481" s="1655"/>
      <c r="AH481" s="1655"/>
      <c r="AI481" s="1655"/>
      <c r="AJ481" s="1655"/>
      <c r="AK481" s="1655"/>
      <c r="AL481" s="1655"/>
      <c r="AM481" s="1655"/>
      <c r="AN481" s="1655"/>
      <c r="AO481" s="1655"/>
      <c r="AP481" s="1453"/>
      <c r="AQ481" s="1453"/>
      <c r="AR481" s="1656"/>
      <c r="AS481" s="1656"/>
      <c r="AT481" s="1656"/>
      <c r="AU481" s="1656"/>
      <c r="AV481" s="1656"/>
      <c r="AW481" s="1656"/>
      <c r="AX481" s="1656"/>
      <c r="AY481" s="1656"/>
      <c r="AZ481" s="1656"/>
      <c r="BA481" s="1656"/>
      <c r="BB481" s="1656"/>
      <c r="BC481" s="1656"/>
      <c r="BD481" s="1656"/>
      <c r="BE481" s="1656"/>
      <c r="BF481" s="1656"/>
      <c r="BG481" s="3668">
        <v>503</v>
      </c>
      <c r="BH481" s="1655"/>
      <c r="BI481" s="142"/>
      <c r="BJ481" s="959"/>
      <c r="BK481" s="959"/>
      <c r="BL481" s="959"/>
      <c r="BM481" s="3150"/>
      <c r="BN481" s="3150"/>
      <c r="BO481" s="959" t="s">
        <v>2327</v>
      </c>
      <c r="BP481" s="2960"/>
      <c r="BQ481" s="3006"/>
      <c r="BR481" s="3006"/>
      <c r="BS481" s="2053"/>
      <c r="BT481" s="3006"/>
      <c r="BU481" s="3006"/>
      <c r="BV481" s="1370" t="s">
        <v>2498</v>
      </c>
      <c r="BW481" s="3006"/>
      <c r="BX481" s="1915"/>
      <c r="BY481" s="28"/>
      <c r="BZ481" s="28"/>
      <c r="CA481" s="28"/>
      <c r="CB481" s="28"/>
      <c r="CC481" s="28"/>
    </row>
    <row r="482" spans="1:81" s="28" customFormat="1" ht="28.5" customHeight="1">
      <c r="A482" s="2195" t="s">
        <v>52</v>
      </c>
      <c r="B482" s="2133" t="s">
        <v>53</v>
      </c>
      <c r="C482" s="1653"/>
      <c r="D482" s="1653"/>
      <c r="E482" s="1504"/>
      <c r="F482" s="1504"/>
      <c r="G482" s="1453">
        <f>G483+G485</f>
        <v>1000</v>
      </c>
      <c r="H482" s="1453">
        <f t="shared" ref="H482:BG482" si="442">H483+H485</f>
        <v>950</v>
      </c>
      <c r="I482" s="1655">
        <f t="shared" si="442"/>
        <v>0</v>
      </c>
      <c r="J482" s="1655">
        <f t="shared" si="442"/>
        <v>0</v>
      </c>
      <c r="K482" s="1655">
        <f t="shared" si="442"/>
        <v>1000</v>
      </c>
      <c r="L482" s="1655">
        <f t="shared" si="442"/>
        <v>950</v>
      </c>
      <c r="M482" s="1655">
        <f t="shared" si="442"/>
        <v>2.2040000000000002</v>
      </c>
      <c r="N482" s="1655">
        <f t="shared" si="442"/>
        <v>2.2040000000000002</v>
      </c>
      <c r="O482" s="1655">
        <f t="shared" si="442"/>
        <v>0</v>
      </c>
      <c r="P482" s="1655">
        <f t="shared" si="442"/>
        <v>0</v>
      </c>
      <c r="Q482" s="1655">
        <f t="shared" si="442"/>
        <v>0</v>
      </c>
      <c r="R482" s="1655">
        <f t="shared" si="442"/>
        <v>0</v>
      </c>
      <c r="S482" s="1655">
        <f t="shared" si="442"/>
        <v>396</v>
      </c>
      <c r="T482" s="1655">
        <f t="shared" si="442"/>
        <v>396</v>
      </c>
      <c r="U482" s="1655">
        <f t="shared" si="442"/>
        <v>0</v>
      </c>
      <c r="V482" s="1655">
        <f t="shared" si="442"/>
        <v>0</v>
      </c>
      <c r="W482" s="1655"/>
      <c r="X482" s="1655"/>
      <c r="Y482" s="1655">
        <f t="shared" si="397"/>
        <v>396</v>
      </c>
      <c r="Z482" s="1655">
        <f t="shared" si="442"/>
        <v>0</v>
      </c>
      <c r="AA482" s="1655">
        <f t="shared" si="442"/>
        <v>0</v>
      </c>
      <c r="AB482" s="1655">
        <f t="shared" si="442"/>
        <v>0</v>
      </c>
      <c r="AC482" s="1655">
        <f t="shared" si="442"/>
        <v>0</v>
      </c>
      <c r="AD482" s="1655">
        <f t="shared" si="442"/>
        <v>268.60399999999998</v>
      </c>
      <c r="AE482" s="1655">
        <f t="shared" si="442"/>
        <v>268.60399999999998</v>
      </c>
      <c r="AF482" s="1655">
        <f t="shared" si="442"/>
        <v>0</v>
      </c>
      <c r="AG482" s="1655">
        <f t="shared" si="442"/>
        <v>0</v>
      </c>
      <c r="AH482" s="1655">
        <f t="shared" si="442"/>
        <v>0</v>
      </c>
      <c r="AI482" s="1655">
        <f t="shared" si="442"/>
        <v>0</v>
      </c>
      <c r="AJ482" s="1655">
        <f t="shared" si="442"/>
        <v>0</v>
      </c>
      <c r="AK482" s="1655">
        <f t="shared" si="442"/>
        <v>0</v>
      </c>
      <c r="AL482" s="1655">
        <f t="shared" si="442"/>
        <v>396</v>
      </c>
      <c r="AM482" s="1655">
        <f t="shared" si="442"/>
        <v>396</v>
      </c>
      <c r="AN482" s="1655">
        <f t="shared" si="442"/>
        <v>0</v>
      </c>
      <c r="AO482" s="1655">
        <f t="shared" si="442"/>
        <v>0</v>
      </c>
      <c r="AP482" s="1453">
        <f t="shared" si="442"/>
        <v>396</v>
      </c>
      <c r="AQ482" s="1453">
        <f t="shared" si="442"/>
        <v>396</v>
      </c>
      <c r="AR482" s="1656">
        <f t="shared" si="442"/>
        <v>0</v>
      </c>
      <c r="AS482" s="1656">
        <f t="shared" si="442"/>
        <v>0</v>
      </c>
      <c r="AT482" s="1656">
        <f t="shared" si="442"/>
        <v>554</v>
      </c>
      <c r="AU482" s="1656">
        <f t="shared" si="442"/>
        <v>554</v>
      </c>
      <c r="AV482" s="1656">
        <f t="shared" si="442"/>
        <v>0</v>
      </c>
      <c r="AW482" s="1656">
        <f t="shared" si="442"/>
        <v>0</v>
      </c>
      <c r="AX482" s="1656">
        <f t="shared" si="442"/>
        <v>0</v>
      </c>
      <c r="AY482" s="1656">
        <f t="shared" si="442"/>
        <v>554</v>
      </c>
      <c r="AZ482" s="1656">
        <f t="shared" si="442"/>
        <v>554</v>
      </c>
      <c r="BA482" s="1656">
        <f t="shared" si="442"/>
        <v>0</v>
      </c>
      <c r="BB482" s="1656">
        <f t="shared" si="442"/>
        <v>0</v>
      </c>
      <c r="BC482" s="1656">
        <f t="shared" si="442"/>
        <v>0</v>
      </c>
      <c r="BD482" s="1656">
        <f t="shared" si="442"/>
        <v>0</v>
      </c>
      <c r="BE482" s="1656">
        <f t="shared" si="442"/>
        <v>0</v>
      </c>
      <c r="BF482" s="1656">
        <f t="shared" si="442"/>
        <v>0</v>
      </c>
      <c r="BG482" s="3668">
        <f t="shared" si="442"/>
        <v>4823</v>
      </c>
      <c r="BH482" s="1655">
        <f>'PL 3 PB DATP'!H89</f>
        <v>4823</v>
      </c>
      <c r="BI482" s="1655">
        <f>SUM(BI483:BI486)</f>
        <v>0</v>
      </c>
      <c r="BJ482" s="1658"/>
      <c r="BK482" s="1658"/>
      <c r="BL482" s="1658"/>
      <c r="BM482" s="1669"/>
      <c r="BN482" s="1669"/>
      <c r="BO482" s="1658"/>
      <c r="BP482" s="1659"/>
      <c r="BQ482" s="1370"/>
      <c r="BR482" s="1370"/>
      <c r="BS482" s="19"/>
      <c r="BT482" s="1370"/>
      <c r="BU482" s="1370"/>
      <c r="BV482" s="1370" t="s">
        <v>2498</v>
      </c>
      <c r="BW482" s="1370"/>
      <c r="BX482" s="1660">
        <f>BH482-BG482</f>
        <v>0</v>
      </c>
      <c r="BY482" s="53"/>
    </row>
    <row r="483" spans="1:81" s="397" customFormat="1" ht="27.75" customHeight="1">
      <c r="A483" s="2199" t="s">
        <v>73</v>
      </c>
      <c r="B483" s="3135" t="s">
        <v>2420</v>
      </c>
      <c r="C483" s="1700"/>
      <c r="D483" s="2297"/>
      <c r="E483" s="3530"/>
      <c r="F483" s="1548"/>
      <c r="G483" s="3467">
        <f>G484</f>
        <v>1000</v>
      </c>
      <c r="H483" s="3467">
        <f t="shared" ref="H483:BG483" si="443">H484</f>
        <v>950</v>
      </c>
      <c r="I483" s="1703">
        <f t="shared" si="443"/>
        <v>0</v>
      </c>
      <c r="J483" s="1703">
        <f t="shared" si="443"/>
        <v>0</v>
      </c>
      <c r="K483" s="1703">
        <f t="shared" si="443"/>
        <v>1000</v>
      </c>
      <c r="L483" s="1703">
        <f t="shared" si="443"/>
        <v>950</v>
      </c>
      <c r="M483" s="1703">
        <f t="shared" si="443"/>
        <v>2.2040000000000002</v>
      </c>
      <c r="N483" s="1703">
        <f t="shared" si="443"/>
        <v>2.2040000000000002</v>
      </c>
      <c r="O483" s="1703">
        <f t="shared" si="443"/>
        <v>0</v>
      </c>
      <c r="P483" s="1703">
        <f t="shared" si="443"/>
        <v>0</v>
      </c>
      <c r="Q483" s="1703">
        <f t="shared" si="443"/>
        <v>0</v>
      </c>
      <c r="R483" s="1703">
        <f t="shared" si="443"/>
        <v>0</v>
      </c>
      <c r="S483" s="1703">
        <f t="shared" si="443"/>
        <v>396</v>
      </c>
      <c r="T483" s="1703">
        <f t="shared" si="443"/>
        <v>396</v>
      </c>
      <c r="U483" s="1703">
        <f t="shared" si="443"/>
        <v>0</v>
      </c>
      <c r="V483" s="1703">
        <f t="shared" si="443"/>
        <v>0</v>
      </c>
      <c r="W483" s="1703"/>
      <c r="X483" s="1703"/>
      <c r="Y483" s="1703">
        <f t="shared" si="397"/>
        <v>396</v>
      </c>
      <c r="Z483" s="1703">
        <f t="shared" si="443"/>
        <v>0</v>
      </c>
      <c r="AA483" s="1703">
        <f t="shared" si="443"/>
        <v>0</v>
      </c>
      <c r="AB483" s="1703">
        <f t="shared" si="443"/>
        <v>0</v>
      </c>
      <c r="AC483" s="1703">
        <f t="shared" si="443"/>
        <v>0</v>
      </c>
      <c r="AD483" s="1703">
        <f t="shared" si="443"/>
        <v>268.60399999999998</v>
      </c>
      <c r="AE483" s="1703">
        <f t="shared" si="443"/>
        <v>268.60399999999998</v>
      </c>
      <c r="AF483" s="1703">
        <f t="shared" si="443"/>
        <v>0</v>
      </c>
      <c r="AG483" s="1703">
        <f t="shared" si="443"/>
        <v>0</v>
      </c>
      <c r="AH483" s="1703">
        <f t="shared" si="443"/>
        <v>0</v>
      </c>
      <c r="AI483" s="1703">
        <f t="shared" si="443"/>
        <v>0</v>
      </c>
      <c r="AJ483" s="1703">
        <f t="shared" si="443"/>
        <v>0</v>
      </c>
      <c r="AK483" s="1703">
        <f t="shared" si="443"/>
        <v>0</v>
      </c>
      <c r="AL483" s="1703">
        <f t="shared" si="443"/>
        <v>396</v>
      </c>
      <c r="AM483" s="1703">
        <f t="shared" si="443"/>
        <v>396</v>
      </c>
      <c r="AN483" s="1703">
        <f t="shared" si="443"/>
        <v>0</v>
      </c>
      <c r="AO483" s="1703">
        <f t="shared" si="443"/>
        <v>0</v>
      </c>
      <c r="AP483" s="3467">
        <f t="shared" si="443"/>
        <v>396</v>
      </c>
      <c r="AQ483" s="3467">
        <f t="shared" si="443"/>
        <v>396</v>
      </c>
      <c r="AR483" s="3284">
        <f t="shared" si="443"/>
        <v>0</v>
      </c>
      <c r="AS483" s="3284">
        <f t="shared" si="443"/>
        <v>0</v>
      </c>
      <c r="AT483" s="3284">
        <f t="shared" si="443"/>
        <v>554</v>
      </c>
      <c r="AU483" s="3284">
        <f t="shared" si="443"/>
        <v>554</v>
      </c>
      <c r="AV483" s="3284">
        <f t="shared" si="443"/>
        <v>0</v>
      </c>
      <c r="AW483" s="3284">
        <f t="shared" si="443"/>
        <v>0</v>
      </c>
      <c r="AX483" s="3284">
        <f t="shared" si="443"/>
        <v>0</v>
      </c>
      <c r="AY483" s="3284">
        <f t="shared" si="443"/>
        <v>554</v>
      </c>
      <c r="AZ483" s="3284">
        <f t="shared" si="443"/>
        <v>554</v>
      </c>
      <c r="BA483" s="3284">
        <f t="shared" si="443"/>
        <v>0</v>
      </c>
      <c r="BB483" s="3284">
        <f t="shared" si="443"/>
        <v>0</v>
      </c>
      <c r="BC483" s="3284">
        <f t="shared" si="443"/>
        <v>0</v>
      </c>
      <c r="BD483" s="3284">
        <f t="shared" si="443"/>
        <v>0</v>
      </c>
      <c r="BE483" s="3284">
        <f t="shared" si="443"/>
        <v>0</v>
      </c>
      <c r="BF483" s="3284">
        <f t="shared" si="443"/>
        <v>0</v>
      </c>
      <c r="BG483" s="3670">
        <f t="shared" si="443"/>
        <v>554</v>
      </c>
      <c r="BH483" s="1655"/>
      <c r="BI483" s="1655"/>
      <c r="BJ483" s="1691"/>
      <c r="BK483" s="1691"/>
      <c r="BL483" s="1691"/>
      <c r="BM483" s="1692">
        <f t="shared" ref="BM483:BM513" si="444">(BG483+AQ483)/H483*100</f>
        <v>100</v>
      </c>
      <c r="BN483" s="1692">
        <f t="shared" ref="BN483:BN513" si="445">BG483/AU483*100</f>
        <v>100</v>
      </c>
      <c r="BO483" s="1691"/>
      <c r="BP483" s="1693"/>
      <c r="BQ483" s="1369"/>
      <c r="BR483" s="1369"/>
      <c r="BS483" s="1617"/>
      <c r="BT483" s="1369"/>
      <c r="BU483" s="1369"/>
      <c r="BV483" s="1370" t="s">
        <v>2498</v>
      </c>
      <c r="BW483" s="1369"/>
      <c r="BX483" s="1660"/>
      <c r="BY483" s="53"/>
      <c r="BZ483" s="223"/>
      <c r="CA483" s="223"/>
      <c r="CB483" s="223"/>
      <c r="CC483" s="223"/>
    </row>
    <row r="484" spans="1:81" s="2364" customFormat="1" ht="63.75" customHeight="1">
      <c r="A484" s="2970">
        <v>1</v>
      </c>
      <c r="B484" s="2959" t="s">
        <v>370</v>
      </c>
      <c r="C484" s="1696" t="s">
        <v>251</v>
      </c>
      <c r="D484" s="3085">
        <v>1</v>
      </c>
      <c r="E484" s="3528" t="s">
        <v>237</v>
      </c>
      <c r="F484" s="1511" t="s">
        <v>371</v>
      </c>
      <c r="G484" s="3469">
        <v>1000</v>
      </c>
      <c r="H484" s="3469">
        <v>950</v>
      </c>
      <c r="I484" s="1655"/>
      <c r="J484" s="1655"/>
      <c r="K484" s="143">
        <v>1000</v>
      </c>
      <c r="L484" s="143">
        <v>950</v>
      </c>
      <c r="M484" s="1667">
        <v>2.2040000000000002</v>
      </c>
      <c r="N484" s="1667">
        <v>2.2040000000000002</v>
      </c>
      <c r="O484" s="1655"/>
      <c r="P484" s="1655"/>
      <c r="Q484" s="1655"/>
      <c r="R484" s="1655"/>
      <c r="S484" s="1667">
        <f t="shared" si="427"/>
        <v>396</v>
      </c>
      <c r="T484" s="1667">
        <v>396</v>
      </c>
      <c r="U484" s="1667"/>
      <c r="V484" s="1667"/>
      <c r="W484" s="1667"/>
      <c r="X484" s="1667"/>
      <c r="Y484" s="1667">
        <f t="shared" si="397"/>
        <v>396</v>
      </c>
      <c r="Z484" s="1667">
        <f t="shared" si="428"/>
        <v>0</v>
      </c>
      <c r="AA484" s="1655"/>
      <c r="AB484" s="1655"/>
      <c r="AC484" s="1655"/>
      <c r="AD484" s="1667">
        <f t="shared" si="429"/>
        <v>268.60399999999998</v>
      </c>
      <c r="AE484" s="1667">
        <v>268.60399999999998</v>
      </c>
      <c r="AF484" s="1655"/>
      <c r="AG484" s="1655"/>
      <c r="AH484" s="1667">
        <f t="shared" si="430"/>
        <v>0</v>
      </c>
      <c r="AI484" s="1667"/>
      <c r="AJ484" s="1655"/>
      <c r="AK484" s="1655"/>
      <c r="AL484" s="1667">
        <f t="shared" si="431"/>
        <v>396</v>
      </c>
      <c r="AM484" s="1667">
        <f>T484</f>
        <v>396</v>
      </c>
      <c r="AN484" s="1655"/>
      <c r="AO484" s="1655"/>
      <c r="AP484" s="1403">
        <f t="shared" si="432"/>
        <v>396</v>
      </c>
      <c r="AQ484" s="1403">
        <v>396</v>
      </c>
      <c r="AR484" s="1656"/>
      <c r="AS484" s="1656"/>
      <c r="AT484" s="1666">
        <f t="shared" si="433"/>
        <v>554</v>
      </c>
      <c r="AU484" s="1666">
        <f>L484-AQ484</f>
        <v>554</v>
      </c>
      <c r="AV484" s="1656"/>
      <c r="AW484" s="1656"/>
      <c r="AX484" s="1656"/>
      <c r="AY484" s="1666">
        <f t="shared" si="434"/>
        <v>554</v>
      </c>
      <c r="AZ484" s="1666">
        <f>AU484</f>
        <v>554</v>
      </c>
      <c r="BA484" s="1656"/>
      <c r="BB484" s="1656"/>
      <c r="BC484" s="1656"/>
      <c r="BD484" s="1656"/>
      <c r="BE484" s="1656"/>
      <c r="BF484" s="1656"/>
      <c r="BG484" s="3669">
        <v>554</v>
      </c>
      <c r="BH484" s="1655"/>
      <c r="BI484" s="1655">
        <f t="shared" si="392"/>
        <v>0</v>
      </c>
      <c r="BJ484" s="1658">
        <v>2023</v>
      </c>
      <c r="BK484" s="1658" t="s">
        <v>2324</v>
      </c>
      <c r="BL484" s="1658"/>
      <c r="BM484" s="1669">
        <f t="shared" si="444"/>
        <v>100</v>
      </c>
      <c r="BN484" s="1669">
        <f t="shared" si="445"/>
        <v>100</v>
      </c>
      <c r="BO484" s="1658" t="s">
        <v>40</v>
      </c>
      <c r="BP484" s="1659"/>
      <c r="BQ484" s="1370"/>
      <c r="BR484" s="1370"/>
      <c r="BS484" s="19"/>
      <c r="BT484" s="1370"/>
      <c r="BU484" s="1370"/>
      <c r="BV484" s="1370" t="s">
        <v>2498</v>
      </c>
      <c r="BW484" s="1370"/>
      <c r="BX484" s="1660"/>
      <c r="BY484" s="53"/>
      <c r="BZ484" s="503"/>
      <c r="CA484" s="503"/>
      <c r="CB484" s="503"/>
      <c r="CC484" s="503"/>
    </row>
    <row r="485" spans="1:81" s="2368" customFormat="1" ht="33.75" customHeight="1">
      <c r="A485" s="2199" t="s">
        <v>74</v>
      </c>
      <c r="B485" s="3035" t="s">
        <v>1790</v>
      </c>
      <c r="C485" s="3137"/>
      <c r="D485" s="2299"/>
      <c r="E485" s="3530"/>
      <c r="F485" s="1548"/>
      <c r="G485" s="3467"/>
      <c r="H485" s="3467"/>
      <c r="I485" s="1703"/>
      <c r="J485" s="1703"/>
      <c r="K485" s="1703"/>
      <c r="L485" s="1703"/>
      <c r="M485" s="1703"/>
      <c r="N485" s="1703"/>
      <c r="O485" s="1703"/>
      <c r="P485" s="1703"/>
      <c r="Q485" s="1703"/>
      <c r="R485" s="1703"/>
      <c r="S485" s="1703"/>
      <c r="T485" s="1703"/>
      <c r="U485" s="1703"/>
      <c r="V485" s="1703"/>
      <c r="W485" s="1703"/>
      <c r="X485" s="1703"/>
      <c r="Y485" s="1703">
        <f t="shared" si="397"/>
        <v>0</v>
      </c>
      <c r="Z485" s="1703"/>
      <c r="AA485" s="1703"/>
      <c r="AB485" s="1703"/>
      <c r="AC485" s="1703"/>
      <c r="AD485" s="1703"/>
      <c r="AE485" s="1703"/>
      <c r="AF485" s="1703"/>
      <c r="AG485" s="1703"/>
      <c r="AH485" s="1703"/>
      <c r="AI485" s="1703"/>
      <c r="AJ485" s="1703"/>
      <c r="AK485" s="1703"/>
      <c r="AL485" s="1703"/>
      <c r="AM485" s="1703"/>
      <c r="AN485" s="1703"/>
      <c r="AO485" s="1703"/>
      <c r="AP485" s="3467"/>
      <c r="AQ485" s="3467"/>
      <c r="AR485" s="3284"/>
      <c r="AS485" s="3284"/>
      <c r="AT485" s="3284"/>
      <c r="AU485" s="3284"/>
      <c r="AV485" s="3284"/>
      <c r="AW485" s="3284"/>
      <c r="AX485" s="3284"/>
      <c r="AY485" s="3284"/>
      <c r="AZ485" s="3284"/>
      <c r="BA485" s="3284">
        <f t="shared" ref="BA485:BF485" si="446">SUM(BA486)</f>
        <v>0</v>
      </c>
      <c r="BB485" s="3284">
        <f t="shared" si="446"/>
        <v>0</v>
      </c>
      <c r="BC485" s="3284">
        <f t="shared" si="446"/>
        <v>0</v>
      </c>
      <c r="BD485" s="3284">
        <f t="shared" si="446"/>
        <v>0</v>
      </c>
      <c r="BE485" s="3284">
        <f t="shared" si="446"/>
        <v>0</v>
      </c>
      <c r="BF485" s="3284">
        <f t="shared" si="446"/>
        <v>0</v>
      </c>
      <c r="BG485" s="3670">
        <v>4269</v>
      </c>
      <c r="BH485" s="1655"/>
      <c r="BI485" s="142"/>
      <c r="BJ485" s="959"/>
      <c r="BK485" s="959"/>
      <c r="BL485" s="959"/>
      <c r="BM485" s="3150"/>
      <c r="BN485" s="3150"/>
      <c r="BO485" s="959"/>
      <c r="BP485" s="2968"/>
      <c r="BQ485" s="3002"/>
      <c r="BR485" s="3002"/>
      <c r="BS485" s="2053"/>
      <c r="BT485" s="3002"/>
      <c r="BU485" s="3002"/>
      <c r="BV485" s="1370" t="s">
        <v>2498</v>
      </c>
      <c r="BW485" s="3002"/>
      <c r="BX485" s="1915"/>
      <c r="BY485" s="28"/>
      <c r="BZ485" s="28"/>
      <c r="CA485" s="28"/>
      <c r="CB485" s="28"/>
      <c r="CC485" s="28"/>
    </row>
    <row r="486" spans="1:81" s="1959" customFormat="1" ht="65.25" customHeight="1">
      <c r="A486" s="3412">
        <v>1</v>
      </c>
      <c r="B486" s="1930" t="s">
        <v>2581</v>
      </c>
      <c r="C486" s="3138" t="s">
        <v>326</v>
      </c>
      <c r="D486" s="3139">
        <v>1</v>
      </c>
      <c r="E486" s="3763" t="s">
        <v>259</v>
      </c>
      <c r="F486" s="3426" t="s">
        <v>2582</v>
      </c>
      <c r="G486" s="3764">
        <v>8433</v>
      </c>
      <c r="H486" s="3764">
        <v>8190</v>
      </c>
      <c r="I486" s="1921">
        <v>243</v>
      </c>
      <c r="J486" s="1921"/>
      <c r="K486" s="3764">
        <v>8190</v>
      </c>
      <c r="L486" s="3764">
        <v>8190</v>
      </c>
      <c r="M486" s="1921"/>
      <c r="N486" s="1921"/>
      <c r="O486" s="1921"/>
      <c r="P486" s="1921"/>
      <c r="Q486" s="1921"/>
      <c r="R486" s="1921"/>
      <c r="S486" s="1921">
        <f t="shared" si="427"/>
        <v>0</v>
      </c>
      <c r="T486" s="1921"/>
      <c r="U486" s="1921"/>
      <c r="V486" s="1921"/>
      <c r="W486" s="1921"/>
      <c r="X486" s="1921"/>
      <c r="Y486" s="1921">
        <f t="shared" si="397"/>
        <v>0</v>
      </c>
      <c r="Z486" s="1921">
        <f t="shared" si="428"/>
        <v>0</v>
      </c>
      <c r="AA486" s="1921"/>
      <c r="AB486" s="1921"/>
      <c r="AC486" s="1921"/>
      <c r="AD486" s="1921">
        <f t="shared" si="429"/>
        <v>0</v>
      </c>
      <c r="AE486" s="1921"/>
      <c r="AF486" s="1921"/>
      <c r="AG486" s="1921"/>
      <c r="AH486" s="1921">
        <f t="shared" si="430"/>
        <v>0</v>
      </c>
      <c r="AI486" s="1921"/>
      <c r="AJ486" s="1921"/>
      <c r="AK486" s="1921"/>
      <c r="AL486" s="1921">
        <f t="shared" si="431"/>
        <v>0</v>
      </c>
      <c r="AM486" s="1921"/>
      <c r="AN486" s="1921"/>
      <c r="AO486" s="1921"/>
      <c r="AP486" s="1921">
        <f t="shared" si="432"/>
        <v>0</v>
      </c>
      <c r="AQ486" s="1921"/>
      <c r="AR486" s="1923"/>
      <c r="AS486" s="1923"/>
      <c r="AT486" s="1923">
        <v>8433</v>
      </c>
      <c r="AU486" s="1923">
        <v>8190</v>
      </c>
      <c r="AV486" s="1923"/>
      <c r="AW486" s="1923"/>
      <c r="AX486" s="1923"/>
      <c r="AY486" s="1923">
        <f t="shared" si="434"/>
        <v>8190</v>
      </c>
      <c r="AZ486" s="1923">
        <f>AU486</f>
        <v>8190</v>
      </c>
      <c r="BA486" s="1923"/>
      <c r="BB486" s="1923"/>
      <c r="BC486" s="1923"/>
      <c r="BD486" s="1923"/>
      <c r="BE486" s="1923"/>
      <c r="BF486" s="1923"/>
      <c r="BG486" s="3397">
        <v>4269</v>
      </c>
      <c r="BH486" s="1921"/>
      <c r="BI486" s="1921">
        <f t="shared" si="392"/>
        <v>0</v>
      </c>
      <c r="BJ486" s="198">
        <v>2024</v>
      </c>
      <c r="BK486" s="198" t="s">
        <v>2323</v>
      </c>
      <c r="BL486" s="198" t="s">
        <v>2327</v>
      </c>
      <c r="BM486" s="1925">
        <f t="shared" si="444"/>
        <v>52.124542124542131</v>
      </c>
      <c r="BN486" s="1925">
        <f t="shared" si="445"/>
        <v>52.124542124542131</v>
      </c>
      <c r="BO486" s="198" t="s">
        <v>40</v>
      </c>
      <c r="BP486" s="1914"/>
      <c r="BQ486" s="2902"/>
      <c r="BR486" s="2902"/>
      <c r="BS486" s="2066"/>
      <c r="BT486" s="2902"/>
      <c r="BU486" s="2902"/>
      <c r="BV486" s="2902" t="s">
        <v>2498</v>
      </c>
      <c r="BW486" s="2902"/>
      <c r="BX486" s="1926"/>
      <c r="BY486" s="1937"/>
      <c r="BZ486" s="1937"/>
      <c r="CA486" s="1937"/>
      <c r="CB486" s="1937"/>
      <c r="CC486" s="1937"/>
    </row>
    <row r="487" spans="1:81" s="28" customFormat="1" ht="26.25" customHeight="1">
      <c r="A487" s="2195" t="s">
        <v>54</v>
      </c>
      <c r="B487" s="2133" t="s">
        <v>55</v>
      </c>
      <c r="C487" s="1653"/>
      <c r="D487" s="1653"/>
      <c r="E487" s="1504"/>
      <c r="F487" s="1504"/>
      <c r="G487" s="1453">
        <f>G488+G492+G494</f>
        <v>1920</v>
      </c>
      <c r="H487" s="1453">
        <f t="shared" ref="H487:BF487" si="447">H488+H492+H494</f>
        <v>1805</v>
      </c>
      <c r="I487" s="1453">
        <f t="shared" si="447"/>
        <v>0</v>
      </c>
      <c r="J487" s="1453">
        <f t="shared" si="447"/>
        <v>115</v>
      </c>
      <c r="K487" s="1453">
        <f t="shared" si="447"/>
        <v>970</v>
      </c>
      <c r="L487" s="1453">
        <f t="shared" si="447"/>
        <v>855</v>
      </c>
      <c r="M487" s="1453">
        <f t="shared" si="447"/>
        <v>0</v>
      </c>
      <c r="N487" s="1453">
        <f t="shared" si="447"/>
        <v>0</v>
      </c>
      <c r="O487" s="1453">
        <f t="shared" si="447"/>
        <v>0</v>
      </c>
      <c r="P487" s="1453">
        <f t="shared" si="447"/>
        <v>0</v>
      </c>
      <c r="Q487" s="1453">
        <f t="shared" si="447"/>
        <v>0</v>
      </c>
      <c r="R487" s="1453">
        <f t="shared" si="447"/>
        <v>0</v>
      </c>
      <c r="S487" s="1453">
        <f t="shared" si="447"/>
        <v>781</v>
      </c>
      <c r="T487" s="1453">
        <f t="shared" si="447"/>
        <v>666</v>
      </c>
      <c r="U487" s="1453">
        <f t="shared" si="447"/>
        <v>0</v>
      </c>
      <c r="V487" s="1453">
        <f t="shared" si="447"/>
        <v>115</v>
      </c>
      <c r="W487" s="1453">
        <f t="shared" si="447"/>
        <v>0</v>
      </c>
      <c r="X487" s="1453">
        <f t="shared" si="447"/>
        <v>0</v>
      </c>
      <c r="Y487" s="1453">
        <f t="shared" si="447"/>
        <v>666</v>
      </c>
      <c r="Z487" s="1453">
        <f t="shared" si="447"/>
        <v>0</v>
      </c>
      <c r="AA487" s="1453">
        <f t="shared" si="447"/>
        <v>0</v>
      </c>
      <c r="AB487" s="1453">
        <f t="shared" si="447"/>
        <v>0</v>
      </c>
      <c r="AC487" s="1453">
        <f t="shared" si="447"/>
        <v>0</v>
      </c>
      <c r="AD487" s="1453">
        <f t="shared" si="447"/>
        <v>272</v>
      </c>
      <c r="AE487" s="1453">
        <f t="shared" si="447"/>
        <v>222</v>
      </c>
      <c r="AF487" s="1453">
        <f t="shared" si="447"/>
        <v>0</v>
      </c>
      <c r="AG487" s="1453">
        <f t="shared" si="447"/>
        <v>50</v>
      </c>
      <c r="AH487" s="1453">
        <f t="shared" si="447"/>
        <v>0</v>
      </c>
      <c r="AI487" s="1453">
        <f t="shared" si="447"/>
        <v>0</v>
      </c>
      <c r="AJ487" s="1453">
        <f t="shared" si="447"/>
        <v>0</v>
      </c>
      <c r="AK487" s="1453">
        <f t="shared" si="447"/>
        <v>0</v>
      </c>
      <c r="AL487" s="1453">
        <f t="shared" si="447"/>
        <v>781</v>
      </c>
      <c r="AM487" s="1453">
        <f t="shared" si="447"/>
        <v>666</v>
      </c>
      <c r="AN487" s="1453">
        <f t="shared" si="447"/>
        <v>0</v>
      </c>
      <c r="AO487" s="1453">
        <f t="shared" si="447"/>
        <v>115</v>
      </c>
      <c r="AP487" s="1453">
        <f t="shared" si="447"/>
        <v>781</v>
      </c>
      <c r="AQ487" s="1453">
        <f t="shared" si="447"/>
        <v>666</v>
      </c>
      <c r="AR487" s="1453">
        <f t="shared" si="447"/>
        <v>0</v>
      </c>
      <c r="AS487" s="1453">
        <f t="shared" si="447"/>
        <v>115</v>
      </c>
      <c r="AT487" s="1453">
        <f t="shared" si="447"/>
        <v>189</v>
      </c>
      <c r="AU487" s="1453">
        <f t="shared" si="447"/>
        <v>189</v>
      </c>
      <c r="AV487" s="1453">
        <f t="shared" si="447"/>
        <v>0</v>
      </c>
      <c r="AW487" s="1453">
        <f t="shared" si="447"/>
        <v>0</v>
      </c>
      <c r="AX487" s="1453">
        <f t="shared" si="447"/>
        <v>0</v>
      </c>
      <c r="AY487" s="1453">
        <f t="shared" si="447"/>
        <v>189</v>
      </c>
      <c r="AZ487" s="1453">
        <f t="shared" si="447"/>
        <v>189</v>
      </c>
      <c r="BA487" s="1453">
        <f t="shared" si="447"/>
        <v>0</v>
      </c>
      <c r="BB487" s="1453">
        <f t="shared" si="447"/>
        <v>0</v>
      </c>
      <c r="BC487" s="1453">
        <f t="shared" si="447"/>
        <v>0</v>
      </c>
      <c r="BD487" s="1453">
        <f t="shared" si="447"/>
        <v>0</v>
      </c>
      <c r="BE487" s="1453">
        <f t="shared" si="447"/>
        <v>0</v>
      </c>
      <c r="BF487" s="1453">
        <f t="shared" si="447"/>
        <v>0</v>
      </c>
      <c r="BG487" s="1453">
        <f>BG488+BG492+BG494</f>
        <v>921</v>
      </c>
      <c r="BH487" s="1655">
        <f>'PL 3 PB DATP'!H90</f>
        <v>921</v>
      </c>
      <c r="BI487" s="1655">
        <f>SUM(BI488:BI1026)</f>
        <v>3507121.6045599985</v>
      </c>
      <c r="BJ487" s="1658"/>
      <c r="BK487" s="1658"/>
      <c r="BL487" s="1658"/>
      <c r="BM487" s="1669"/>
      <c r="BN487" s="1669"/>
      <c r="BO487" s="1658"/>
      <c r="BP487" s="1659"/>
      <c r="BQ487" s="1370"/>
      <c r="BR487" s="1370"/>
      <c r="BS487" s="19"/>
      <c r="BT487" s="1370"/>
      <c r="BU487" s="1370"/>
      <c r="BV487" s="1370" t="s">
        <v>2498</v>
      </c>
      <c r="BW487" s="1370"/>
      <c r="BX487" s="1660">
        <f>BH487-BG487</f>
        <v>0</v>
      </c>
      <c r="BY487" s="53"/>
    </row>
    <row r="488" spans="1:81" s="2276" customFormat="1" ht="33.75" customHeight="1">
      <c r="A488" s="2223" t="s">
        <v>73</v>
      </c>
      <c r="B488" s="3135" t="s">
        <v>2420</v>
      </c>
      <c r="C488" s="1653"/>
      <c r="D488" s="1717"/>
      <c r="E488" s="1504"/>
      <c r="F488" s="1504"/>
      <c r="G488" s="3520">
        <f>SUM(G489:G491)</f>
        <v>970</v>
      </c>
      <c r="H488" s="3520">
        <f t="shared" ref="H488:BG488" si="448">SUM(H489:H491)</f>
        <v>855</v>
      </c>
      <c r="I488" s="2134">
        <f t="shared" si="448"/>
        <v>0</v>
      </c>
      <c r="J488" s="2134">
        <f t="shared" si="448"/>
        <v>115</v>
      </c>
      <c r="K488" s="2134">
        <f t="shared" si="448"/>
        <v>970</v>
      </c>
      <c r="L488" s="2134">
        <f t="shared" si="448"/>
        <v>855</v>
      </c>
      <c r="M488" s="2134">
        <f t="shared" si="448"/>
        <v>0</v>
      </c>
      <c r="N488" s="2134">
        <f t="shared" si="448"/>
        <v>0</v>
      </c>
      <c r="O488" s="2134">
        <f t="shared" si="448"/>
        <v>0</v>
      </c>
      <c r="P488" s="2134">
        <f t="shared" si="448"/>
        <v>0</v>
      </c>
      <c r="Q488" s="2134">
        <f t="shared" si="448"/>
        <v>0</v>
      </c>
      <c r="R488" s="2134">
        <f t="shared" si="448"/>
        <v>0</v>
      </c>
      <c r="S488" s="2134">
        <f t="shared" si="448"/>
        <v>781</v>
      </c>
      <c r="T488" s="2134">
        <f t="shared" si="448"/>
        <v>666</v>
      </c>
      <c r="U488" s="2134">
        <f t="shared" si="448"/>
        <v>0</v>
      </c>
      <c r="V488" s="2134">
        <f t="shared" si="448"/>
        <v>115</v>
      </c>
      <c r="W488" s="2134"/>
      <c r="X488" s="2134"/>
      <c r="Y488" s="2134">
        <f t="shared" si="397"/>
        <v>666</v>
      </c>
      <c r="Z488" s="2134">
        <f t="shared" si="448"/>
        <v>0</v>
      </c>
      <c r="AA488" s="2134">
        <f t="shared" si="448"/>
        <v>0</v>
      </c>
      <c r="AB488" s="2134">
        <f t="shared" si="448"/>
        <v>0</v>
      </c>
      <c r="AC488" s="2134">
        <f t="shared" si="448"/>
        <v>0</v>
      </c>
      <c r="AD488" s="2134">
        <f t="shared" si="448"/>
        <v>272</v>
      </c>
      <c r="AE488" s="2134">
        <f t="shared" si="448"/>
        <v>222</v>
      </c>
      <c r="AF488" s="2134">
        <f t="shared" si="448"/>
        <v>0</v>
      </c>
      <c r="AG488" s="2134">
        <f t="shared" si="448"/>
        <v>50</v>
      </c>
      <c r="AH488" s="2134">
        <f t="shared" si="448"/>
        <v>0</v>
      </c>
      <c r="AI488" s="2134">
        <f t="shared" si="448"/>
        <v>0</v>
      </c>
      <c r="AJ488" s="2134">
        <f t="shared" si="448"/>
        <v>0</v>
      </c>
      <c r="AK488" s="2134">
        <f t="shared" si="448"/>
        <v>0</v>
      </c>
      <c r="AL488" s="2134">
        <f t="shared" si="448"/>
        <v>781</v>
      </c>
      <c r="AM488" s="2134">
        <f t="shared" si="448"/>
        <v>666</v>
      </c>
      <c r="AN488" s="2134">
        <f t="shared" si="448"/>
        <v>0</v>
      </c>
      <c r="AO488" s="2134">
        <f t="shared" si="448"/>
        <v>115</v>
      </c>
      <c r="AP488" s="3520">
        <f t="shared" si="448"/>
        <v>781</v>
      </c>
      <c r="AQ488" s="3520">
        <f t="shared" si="448"/>
        <v>666</v>
      </c>
      <c r="AR488" s="3313">
        <f t="shared" si="448"/>
        <v>0</v>
      </c>
      <c r="AS488" s="3313">
        <f t="shared" si="448"/>
        <v>115</v>
      </c>
      <c r="AT488" s="3313">
        <f t="shared" si="448"/>
        <v>189</v>
      </c>
      <c r="AU488" s="3313">
        <f t="shared" si="448"/>
        <v>189</v>
      </c>
      <c r="AV488" s="3313">
        <f t="shared" si="448"/>
        <v>0</v>
      </c>
      <c r="AW488" s="3313">
        <f t="shared" si="448"/>
        <v>0</v>
      </c>
      <c r="AX488" s="3313">
        <f t="shared" si="448"/>
        <v>0</v>
      </c>
      <c r="AY488" s="3313">
        <f t="shared" si="448"/>
        <v>189</v>
      </c>
      <c r="AZ488" s="3313">
        <f t="shared" si="448"/>
        <v>189</v>
      </c>
      <c r="BA488" s="3313">
        <f t="shared" si="448"/>
        <v>0</v>
      </c>
      <c r="BB488" s="3313">
        <f t="shared" si="448"/>
        <v>0</v>
      </c>
      <c r="BC488" s="3313">
        <f t="shared" si="448"/>
        <v>0</v>
      </c>
      <c r="BD488" s="3313">
        <f t="shared" si="448"/>
        <v>0</v>
      </c>
      <c r="BE488" s="3313">
        <f t="shared" si="448"/>
        <v>0</v>
      </c>
      <c r="BF488" s="3313">
        <f t="shared" si="448"/>
        <v>0</v>
      </c>
      <c r="BG488" s="3668">
        <f t="shared" si="448"/>
        <v>189</v>
      </c>
      <c r="BH488" s="1655"/>
      <c r="BI488" s="3140"/>
      <c r="BJ488" s="2273"/>
      <c r="BK488" s="2273"/>
      <c r="BL488" s="2273"/>
      <c r="BM488" s="1692">
        <f t="shared" si="444"/>
        <v>100</v>
      </c>
      <c r="BN488" s="1692">
        <f t="shared" si="445"/>
        <v>100</v>
      </c>
      <c r="BO488" s="2273"/>
      <c r="BP488" s="1964"/>
      <c r="BQ488" s="2909"/>
      <c r="BR488" s="2909"/>
      <c r="BS488" s="3173"/>
      <c r="BT488" s="2909"/>
      <c r="BU488" s="2909"/>
      <c r="BV488" s="1370" t="s">
        <v>2498</v>
      </c>
      <c r="BW488" s="2909"/>
      <c r="BX488" s="1710"/>
      <c r="BY488" s="2239"/>
      <c r="BZ488" s="2240"/>
      <c r="CA488" s="2240"/>
      <c r="CB488" s="2240"/>
      <c r="CC488" s="2240"/>
    </row>
    <row r="489" spans="1:81" s="2787" customFormat="1" ht="25.5">
      <c r="A489" s="2972">
        <v>1</v>
      </c>
      <c r="B489" s="2975" t="s">
        <v>1337</v>
      </c>
      <c r="C489" s="1674" t="s">
        <v>1338</v>
      </c>
      <c r="D489" s="1708"/>
      <c r="E489" s="3528" t="s">
        <v>237</v>
      </c>
      <c r="F489" s="1411" t="s">
        <v>1339</v>
      </c>
      <c r="G489" s="3531">
        <v>335</v>
      </c>
      <c r="H489" s="3531">
        <v>285</v>
      </c>
      <c r="I489" s="3141"/>
      <c r="J489" s="3141">
        <v>50</v>
      </c>
      <c r="K489" s="3141">
        <v>335</v>
      </c>
      <c r="L489" s="3141">
        <v>285</v>
      </c>
      <c r="M489" s="1721"/>
      <c r="N489" s="1721"/>
      <c r="O489" s="1721"/>
      <c r="P489" s="1721"/>
      <c r="Q489" s="1721"/>
      <c r="R489" s="1721"/>
      <c r="S489" s="3141">
        <f t="shared" si="427"/>
        <v>272</v>
      </c>
      <c r="T489" s="3141">
        <v>222</v>
      </c>
      <c r="U489" s="3141"/>
      <c r="V489" s="3141">
        <v>50</v>
      </c>
      <c r="W489" s="3141"/>
      <c r="X489" s="3141"/>
      <c r="Y489" s="3141">
        <f t="shared" si="397"/>
        <v>222</v>
      </c>
      <c r="Z489" s="1721">
        <f t="shared" si="428"/>
        <v>0</v>
      </c>
      <c r="AA489" s="1721"/>
      <c r="AB489" s="1721"/>
      <c r="AC489" s="1721"/>
      <c r="AD489" s="3086">
        <f t="shared" si="429"/>
        <v>0</v>
      </c>
      <c r="AE489" s="3086"/>
      <c r="AF489" s="1712"/>
      <c r="AG489" s="1712"/>
      <c r="AH489" s="3086">
        <f t="shared" si="430"/>
        <v>0</v>
      </c>
      <c r="AI489" s="1721"/>
      <c r="AJ489" s="1721"/>
      <c r="AK489" s="1721"/>
      <c r="AL489" s="3086">
        <f t="shared" si="431"/>
        <v>272</v>
      </c>
      <c r="AM489" s="3141">
        <v>222</v>
      </c>
      <c r="AN489" s="3141"/>
      <c r="AO489" s="3141">
        <v>50</v>
      </c>
      <c r="AP489" s="1536">
        <f t="shared" si="432"/>
        <v>272</v>
      </c>
      <c r="AQ489" s="3531">
        <v>222</v>
      </c>
      <c r="AR489" s="3319"/>
      <c r="AS489" s="3319">
        <v>50</v>
      </c>
      <c r="AT489" s="3319">
        <f t="shared" si="433"/>
        <v>63</v>
      </c>
      <c r="AU489" s="1961">
        <v>63</v>
      </c>
      <c r="AV489" s="1886"/>
      <c r="AW489" s="1886"/>
      <c r="AX489" s="1886"/>
      <c r="AY489" s="3319">
        <f t="shared" si="434"/>
        <v>63</v>
      </c>
      <c r="AZ489" s="1961">
        <v>63</v>
      </c>
      <c r="BA489" s="1886"/>
      <c r="BB489" s="1886"/>
      <c r="BC489" s="1886"/>
      <c r="BD489" s="1886"/>
      <c r="BE489" s="1886"/>
      <c r="BF489" s="1886"/>
      <c r="BG489" s="3672">
        <v>63</v>
      </c>
      <c r="BH489" s="1721"/>
      <c r="BI489" s="1721">
        <f t="shared" si="392"/>
        <v>0</v>
      </c>
      <c r="BJ489" s="3161">
        <v>2023</v>
      </c>
      <c r="BK489" s="3161" t="s">
        <v>2324</v>
      </c>
      <c r="BL489" s="3161" t="s">
        <v>2327</v>
      </c>
      <c r="BM489" s="1669">
        <f t="shared" si="444"/>
        <v>100</v>
      </c>
      <c r="BN489" s="1669">
        <f t="shared" si="445"/>
        <v>100</v>
      </c>
      <c r="BO489" s="3161" t="s">
        <v>40</v>
      </c>
      <c r="BP489" s="3142"/>
      <c r="BQ489" s="2973"/>
      <c r="BR489" s="2973"/>
      <c r="BS489" s="3371"/>
      <c r="BT489" s="2973"/>
      <c r="BU489" s="2973"/>
      <c r="BV489" s="1370" t="s">
        <v>2498</v>
      </c>
      <c r="BW489" s="2973"/>
      <c r="BX489" s="2974"/>
      <c r="BY489" s="3019"/>
      <c r="BZ489" s="3020"/>
      <c r="CA489" s="3020"/>
      <c r="CB489" s="3020"/>
      <c r="CC489" s="3020"/>
    </row>
    <row r="490" spans="1:81" s="2787" customFormat="1">
      <c r="A490" s="2972">
        <v>2</v>
      </c>
      <c r="B490" s="2975" t="s">
        <v>1340</v>
      </c>
      <c r="C490" s="1674" t="s">
        <v>1341</v>
      </c>
      <c r="D490" s="1708"/>
      <c r="E490" s="3528" t="s">
        <v>237</v>
      </c>
      <c r="F490" s="1411" t="s">
        <v>1342</v>
      </c>
      <c r="G490" s="3531">
        <v>300</v>
      </c>
      <c r="H490" s="3531">
        <v>285</v>
      </c>
      <c r="I490" s="3141"/>
      <c r="J490" s="3141">
        <v>15</v>
      </c>
      <c r="K490" s="3141">
        <v>300</v>
      </c>
      <c r="L490" s="3141">
        <v>285</v>
      </c>
      <c r="M490" s="1721"/>
      <c r="N490" s="1721"/>
      <c r="O490" s="1721"/>
      <c r="P490" s="1721"/>
      <c r="Q490" s="1721"/>
      <c r="R490" s="1721"/>
      <c r="S490" s="3141">
        <f t="shared" si="427"/>
        <v>237</v>
      </c>
      <c r="T490" s="3141">
        <v>222</v>
      </c>
      <c r="U490" s="3141"/>
      <c r="V490" s="3141">
        <v>15</v>
      </c>
      <c r="W490" s="3141"/>
      <c r="X490" s="3141"/>
      <c r="Y490" s="3141">
        <f t="shared" si="397"/>
        <v>222</v>
      </c>
      <c r="Z490" s="1721">
        <f t="shared" si="428"/>
        <v>0</v>
      </c>
      <c r="AA490" s="1721"/>
      <c r="AB490" s="1721"/>
      <c r="AC490" s="1721"/>
      <c r="AD490" s="3086">
        <f t="shared" si="429"/>
        <v>0</v>
      </c>
      <c r="AE490" s="3086"/>
      <c r="AF490" s="1712"/>
      <c r="AG490" s="1712"/>
      <c r="AH490" s="3086">
        <f t="shared" si="430"/>
        <v>0</v>
      </c>
      <c r="AI490" s="1721"/>
      <c r="AJ490" s="1721"/>
      <c r="AK490" s="1721"/>
      <c r="AL490" s="3086">
        <f t="shared" si="431"/>
        <v>237</v>
      </c>
      <c r="AM490" s="3141">
        <v>222</v>
      </c>
      <c r="AN490" s="3141"/>
      <c r="AO490" s="3141">
        <v>15</v>
      </c>
      <c r="AP490" s="1536">
        <f t="shared" si="432"/>
        <v>237</v>
      </c>
      <c r="AQ490" s="3531">
        <v>222</v>
      </c>
      <c r="AR490" s="3319"/>
      <c r="AS490" s="3319">
        <v>15</v>
      </c>
      <c r="AT490" s="3319">
        <f t="shared" si="433"/>
        <v>63</v>
      </c>
      <c r="AU490" s="1961">
        <v>63</v>
      </c>
      <c r="AV490" s="1886"/>
      <c r="AW490" s="1886"/>
      <c r="AX490" s="1886"/>
      <c r="AY490" s="3319">
        <f t="shared" si="434"/>
        <v>63</v>
      </c>
      <c r="AZ490" s="1961">
        <v>63</v>
      </c>
      <c r="BA490" s="1886"/>
      <c r="BB490" s="1886"/>
      <c r="BC490" s="1886"/>
      <c r="BD490" s="1886"/>
      <c r="BE490" s="1886"/>
      <c r="BF490" s="1886"/>
      <c r="BG490" s="3672">
        <v>63</v>
      </c>
      <c r="BH490" s="1721"/>
      <c r="BI490" s="1721">
        <f t="shared" ref="BI490:BI491" si="449">AP490-S490</f>
        <v>0</v>
      </c>
      <c r="BJ490" s="3161">
        <v>2023</v>
      </c>
      <c r="BK490" s="3161" t="s">
        <v>2324</v>
      </c>
      <c r="BL490" s="3161" t="s">
        <v>2327</v>
      </c>
      <c r="BM490" s="1669">
        <f t="shared" si="444"/>
        <v>100</v>
      </c>
      <c r="BN490" s="1669">
        <f t="shared" si="445"/>
        <v>100</v>
      </c>
      <c r="BO490" s="3161" t="s">
        <v>40</v>
      </c>
      <c r="BP490" s="3142"/>
      <c r="BQ490" s="2973"/>
      <c r="BR490" s="2973"/>
      <c r="BS490" s="3371"/>
      <c r="BT490" s="2973"/>
      <c r="BU490" s="2973"/>
      <c r="BV490" s="1370" t="s">
        <v>2498</v>
      </c>
      <c r="BW490" s="2973"/>
      <c r="BX490" s="2974"/>
      <c r="BY490" s="3019"/>
      <c r="BZ490" s="3020"/>
      <c r="CA490" s="3020"/>
      <c r="CB490" s="3020"/>
      <c r="CC490" s="3020"/>
    </row>
    <row r="491" spans="1:81" s="2787" customFormat="1" ht="25.5">
      <c r="A491" s="2972">
        <v>3</v>
      </c>
      <c r="B491" s="2975" t="s">
        <v>1343</v>
      </c>
      <c r="C491" s="1674" t="s">
        <v>1344</v>
      </c>
      <c r="D491" s="1708"/>
      <c r="E491" s="3528" t="s">
        <v>237</v>
      </c>
      <c r="F491" s="1411" t="s">
        <v>1345</v>
      </c>
      <c r="G491" s="3531">
        <v>335</v>
      </c>
      <c r="H491" s="3531">
        <v>285</v>
      </c>
      <c r="I491" s="3141"/>
      <c r="J491" s="3141">
        <v>50</v>
      </c>
      <c r="K491" s="3141">
        <v>335</v>
      </c>
      <c r="L491" s="3141">
        <v>285</v>
      </c>
      <c r="M491" s="1721"/>
      <c r="N491" s="1721"/>
      <c r="O491" s="1721"/>
      <c r="P491" s="1721"/>
      <c r="Q491" s="1721"/>
      <c r="R491" s="1721"/>
      <c r="S491" s="3141">
        <f t="shared" si="427"/>
        <v>272</v>
      </c>
      <c r="T491" s="3141">
        <v>222</v>
      </c>
      <c r="U491" s="3141"/>
      <c r="V491" s="3141">
        <v>50</v>
      </c>
      <c r="W491" s="3141"/>
      <c r="X491" s="3141"/>
      <c r="Y491" s="3141">
        <f t="shared" si="397"/>
        <v>222</v>
      </c>
      <c r="Z491" s="1721">
        <f t="shared" si="428"/>
        <v>0</v>
      </c>
      <c r="AA491" s="1721"/>
      <c r="AB491" s="1721"/>
      <c r="AC491" s="1721"/>
      <c r="AD491" s="3086">
        <f t="shared" si="429"/>
        <v>272</v>
      </c>
      <c r="AE491" s="3086">
        <v>222</v>
      </c>
      <c r="AF491" s="1712"/>
      <c r="AG491" s="3141">
        <v>50</v>
      </c>
      <c r="AH491" s="3086">
        <f t="shared" si="430"/>
        <v>0</v>
      </c>
      <c r="AI491" s="1721"/>
      <c r="AJ491" s="1721"/>
      <c r="AK491" s="1721"/>
      <c r="AL491" s="3086">
        <f t="shared" si="431"/>
        <v>272</v>
      </c>
      <c r="AM491" s="3141">
        <v>222</v>
      </c>
      <c r="AN491" s="3141"/>
      <c r="AO491" s="3141">
        <v>50</v>
      </c>
      <c r="AP491" s="1536">
        <f t="shared" si="432"/>
        <v>272</v>
      </c>
      <c r="AQ491" s="3531">
        <v>222</v>
      </c>
      <c r="AR491" s="3319"/>
      <c r="AS491" s="3319">
        <v>50</v>
      </c>
      <c r="AT491" s="3319">
        <f t="shared" si="433"/>
        <v>63</v>
      </c>
      <c r="AU491" s="1961">
        <v>63</v>
      </c>
      <c r="AV491" s="1886"/>
      <c r="AW491" s="1886"/>
      <c r="AX491" s="1886"/>
      <c r="AY491" s="3319">
        <f t="shared" si="434"/>
        <v>63</v>
      </c>
      <c r="AZ491" s="1961">
        <v>63</v>
      </c>
      <c r="BA491" s="1886"/>
      <c r="BB491" s="1886"/>
      <c r="BC491" s="1886"/>
      <c r="BD491" s="1886"/>
      <c r="BE491" s="1886"/>
      <c r="BF491" s="1886"/>
      <c r="BG491" s="3672">
        <v>63</v>
      </c>
      <c r="BH491" s="1721"/>
      <c r="BI491" s="1721">
        <f t="shared" si="449"/>
        <v>0</v>
      </c>
      <c r="BJ491" s="3161">
        <v>2023</v>
      </c>
      <c r="BK491" s="3161" t="s">
        <v>2324</v>
      </c>
      <c r="BL491" s="3161" t="s">
        <v>2327</v>
      </c>
      <c r="BM491" s="1669">
        <f t="shared" si="444"/>
        <v>100</v>
      </c>
      <c r="BN491" s="1669">
        <f t="shared" si="445"/>
        <v>100</v>
      </c>
      <c r="BO491" s="3161" t="s">
        <v>40</v>
      </c>
      <c r="BP491" s="3142"/>
      <c r="BQ491" s="2973"/>
      <c r="BR491" s="2973"/>
      <c r="BS491" s="3371"/>
      <c r="BT491" s="2973"/>
      <c r="BU491" s="2973"/>
      <c r="BV491" s="1370" t="s">
        <v>2498</v>
      </c>
      <c r="BW491" s="2973"/>
      <c r="BX491" s="2974"/>
      <c r="BY491" s="3019"/>
      <c r="BZ491" s="3020"/>
      <c r="CA491" s="3020"/>
      <c r="CB491" s="3020"/>
      <c r="CC491" s="3020"/>
    </row>
    <row r="492" spans="1:81" s="2797" customFormat="1" ht="29.25" customHeight="1">
      <c r="A492" s="2223" t="s">
        <v>74</v>
      </c>
      <c r="B492" s="3035" t="s">
        <v>1790</v>
      </c>
      <c r="C492" s="71"/>
      <c r="D492" s="1967"/>
      <c r="E492" s="1504"/>
      <c r="F492" s="1504"/>
      <c r="G492" s="3520">
        <f>SUM(G493)</f>
        <v>950</v>
      </c>
      <c r="H492" s="3520">
        <f t="shared" ref="H492:BG492" si="450">SUM(H493)</f>
        <v>950</v>
      </c>
      <c r="I492" s="3520">
        <f t="shared" si="450"/>
        <v>0</v>
      </c>
      <c r="J492" s="3520">
        <f t="shared" si="450"/>
        <v>0</v>
      </c>
      <c r="K492" s="3520">
        <f t="shared" si="450"/>
        <v>0</v>
      </c>
      <c r="L492" s="3520">
        <f t="shared" si="450"/>
        <v>0</v>
      </c>
      <c r="M492" s="3520">
        <f t="shared" si="450"/>
        <v>0</v>
      </c>
      <c r="N492" s="3520">
        <f t="shared" si="450"/>
        <v>0</v>
      </c>
      <c r="O492" s="3520">
        <f t="shared" si="450"/>
        <v>0</v>
      </c>
      <c r="P492" s="3520">
        <f t="shared" si="450"/>
        <v>0</v>
      </c>
      <c r="Q492" s="3520">
        <f t="shared" si="450"/>
        <v>0</v>
      </c>
      <c r="R492" s="3520">
        <f t="shared" si="450"/>
        <v>0</v>
      </c>
      <c r="S492" s="3520">
        <f t="shared" si="450"/>
        <v>0</v>
      </c>
      <c r="T492" s="3520">
        <f t="shared" si="450"/>
        <v>0</v>
      </c>
      <c r="U492" s="3520">
        <f t="shared" si="450"/>
        <v>0</v>
      </c>
      <c r="V492" s="3520">
        <f t="shared" si="450"/>
        <v>0</v>
      </c>
      <c r="W492" s="3520">
        <f t="shared" si="450"/>
        <v>0</v>
      </c>
      <c r="X492" s="3520">
        <f t="shared" si="450"/>
        <v>0</v>
      </c>
      <c r="Y492" s="3520">
        <f t="shared" si="450"/>
        <v>0</v>
      </c>
      <c r="Z492" s="3520">
        <f t="shared" si="450"/>
        <v>0</v>
      </c>
      <c r="AA492" s="3520">
        <f t="shared" si="450"/>
        <v>0</v>
      </c>
      <c r="AB492" s="3520">
        <f t="shared" si="450"/>
        <v>0</v>
      </c>
      <c r="AC492" s="3520">
        <f t="shared" si="450"/>
        <v>0</v>
      </c>
      <c r="AD492" s="3520">
        <f t="shared" si="450"/>
        <v>0</v>
      </c>
      <c r="AE492" s="3520">
        <f t="shared" si="450"/>
        <v>0</v>
      </c>
      <c r="AF492" s="3520">
        <f t="shared" si="450"/>
        <v>0</v>
      </c>
      <c r="AG492" s="3520">
        <f t="shared" si="450"/>
        <v>0</v>
      </c>
      <c r="AH492" s="3520">
        <f t="shared" si="450"/>
        <v>0</v>
      </c>
      <c r="AI492" s="3520">
        <f t="shared" si="450"/>
        <v>0</v>
      </c>
      <c r="AJ492" s="3520">
        <f t="shared" si="450"/>
        <v>0</v>
      </c>
      <c r="AK492" s="3520">
        <f t="shared" si="450"/>
        <v>0</v>
      </c>
      <c r="AL492" s="3520">
        <f t="shared" si="450"/>
        <v>0</v>
      </c>
      <c r="AM492" s="3520">
        <f t="shared" si="450"/>
        <v>0</v>
      </c>
      <c r="AN492" s="3520">
        <f t="shared" si="450"/>
        <v>0</v>
      </c>
      <c r="AO492" s="3520">
        <f t="shared" si="450"/>
        <v>0</v>
      </c>
      <c r="AP492" s="3520">
        <f t="shared" si="450"/>
        <v>0</v>
      </c>
      <c r="AQ492" s="3520">
        <f t="shared" si="450"/>
        <v>0</v>
      </c>
      <c r="AR492" s="3520">
        <f t="shared" si="450"/>
        <v>0</v>
      </c>
      <c r="AS492" s="3520">
        <f t="shared" si="450"/>
        <v>0</v>
      </c>
      <c r="AT492" s="3520">
        <f t="shared" si="450"/>
        <v>0</v>
      </c>
      <c r="AU492" s="3520">
        <f t="shared" si="450"/>
        <v>0</v>
      </c>
      <c r="AV492" s="3520">
        <f t="shared" si="450"/>
        <v>0</v>
      </c>
      <c r="AW492" s="3520">
        <f t="shared" si="450"/>
        <v>0</v>
      </c>
      <c r="AX492" s="3520">
        <f t="shared" si="450"/>
        <v>0</v>
      </c>
      <c r="AY492" s="3520">
        <f t="shared" si="450"/>
        <v>0</v>
      </c>
      <c r="AZ492" s="3520">
        <f t="shared" si="450"/>
        <v>0</v>
      </c>
      <c r="BA492" s="3520">
        <f t="shared" si="450"/>
        <v>0</v>
      </c>
      <c r="BB492" s="3520">
        <f t="shared" si="450"/>
        <v>0</v>
      </c>
      <c r="BC492" s="3520">
        <f t="shared" si="450"/>
        <v>0</v>
      </c>
      <c r="BD492" s="3520">
        <f t="shared" si="450"/>
        <v>0</v>
      </c>
      <c r="BE492" s="3520">
        <f t="shared" si="450"/>
        <v>0</v>
      </c>
      <c r="BF492" s="3520">
        <f t="shared" si="450"/>
        <v>0</v>
      </c>
      <c r="BG492" s="3520">
        <f t="shared" si="450"/>
        <v>162</v>
      </c>
      <c r="BH492" s="3140"/>
      <c r="BI492" s="3143"/>
      <c r="BJ492" s="3162"/>
      <c r="BK492" s="3162"/>
      <c r="BL492" s="3162"/>
      <c r="BM492" s="3150"/>
      <c r="BN492" s="3150"/>
      <c r="BO492" s="3162"/>
      <c r="BP492" s="3144"/>
      <c r="BQ492" s="3021"/>
      <c r="BR492" s="3021"/>
      <c r="BS492" s="3372"/>
      <c r="BT492" s="3021"/>
      <c r="BU492" s="3021"/>
      <c r="BV492" s="1370" t="s">
        <v>2498</v>
      </c>
      <c r="BW492" s="3021"/>
      <c r="BX492" s="3022"/>
      <c r="BY492" s="3023"/>
      <c r="BZ492" s="3023"/>
      <c r="CA492" s="3023"/>
      <c r="CB492" s="3023"/>
      <c r="CC492" s="3023"/>
    </row>
    <row r="493" spans="1:81" s="3229" customFormat="1" ht="64.5" customHeight="1">
      <c r="A493" s="2224">
        <v>1</v>
      </c>
      <c r="B493" s="3759" t="s">
        <v>1348</v>
      </c>
      <c r="C493" s="3237" t="s">
        <v>1338</v>
      </c>
      <c r="D493" s="3240"/>
      <c r="E493" s="3237" t="s">
        <v>259</v>
      </c>
      <c r="F493" s="1934" t="s">
        <v>2578</v>
      </c>
      <c r="G493" s="3760">
        <v>950</v>
      </c>
      <c r="H493" s="3760">
        <v>950</v>
      </c>
      <c r="I493" s="3761"/>
      <c r="J493" s="3761"/>
      <c r="K493" s="3761"/>
      <c r="L493" s="3761"/>
      <c r="M493" s="3761"/>
      <c r="N493" s="3761"/>
      <c r="O493" s="3761"/>
      <c r="P493" s="3761"/>
      <c r="Q493" s="3761"/>
      <c r="R493" s="3761"/>
      <c r="S493" s="3761"/>
      <c r="T493" s="3761"/>
      <c r="U493" s="3761"/>
      <c r="V493" s="3761"/>
      <c r="W493" s="3761"/>
      <c r="X493" s="3761"/>
      <c r="Y493" s="3761">
        <f>T493-W493+X493</f>
        <v>0</v>
      </c>
      <c r="Z493" s="3761"/>
      <c r="AA493" s="3761"/>
      <c r="AB493" s="3761"/>
      <c r="AC493" s="3761"/>
      <c r="AD493" s="3761"/>
      <c r="AE493" s="3761"/>
      <c r="AF493" s="3761"/>
      <c r="AG493" s="3761"/>
      <c r="AH493" s="3761"/>
      <c r="AI493" s="3761"/>
      <c r="AJ493" s="3761"/>
      <c r="AK493" s="3761"/>
      <c r="AL493" s="3761"/>
      <c r="AM493" s="3761"/>
      <c r="AN493" s="3761"/>
      <c r="AO493" s="3761"/>
      <c r="AP493" s="3761"/>
      <c r="AQ493" s="3761"/>
      <c r="AR493" s="3761"/>
      <c r="AS493" s="3761"/>
      <c r="AT493" s="3761"/>
      <c r="AU493" s="3761"/>
      <c r="AV493" s="3761"/>
      <c r="AW493" s="3761"/>
      <c r="AX493" s="3761"/>
      <c r="AY493" s="3761"/>
      <c r="AZ493" s="3761"/>
      <c r="BA493" s="1970"/>
      <c r="BB493" s="1970"/>
      <c r="BC493" s="1970"/>
      <c r="BD493" s="1970"/>
      <c r="BE493" s="1970"/>
      <c r="BF493" s="1970"/>
      <c r="BG493" s="3762">
        <v>162</v>
      </c>
      <c r="BH493" s="1970"/>
      <c r="BI493" s="1970"/>
      <c r="BJ493" s="1975"/>
      <c r="BK493" s="1975"/>
      <c r="BL493" s="1975"/>
      <c r="BM493" s="1925"/>
      <c r="BN493" s="1925"/>
      <c r="BO493" s="1975" t="s">
        <v>40</v>
      </c>
      <c r="BP493" s="1976"/>
      <c r="BQ493" s="2910"/>
      <c r="BR493" s="2910"/>
      <c r="BS493" s="1980"/>
      <c r="BT493" s="2910"/>
      <c r="BU493" s="2910"/>
      <c r="BV493" s="2902"/>
      <c r="BW493" s="2910"/>
      <c r="BX493" s="1977"/>
    </row>
    <row r="494" spans="1:81" s="2797" customFormat="1" ht="29.25" customHeight="1">
      <c r="A494" s="2223" t="s">
        <v>74</v>
      </c>
      <c r="B494" s="3035" t="s">
        <v>2468</v>
      </c>
      <c r="C494" s="71"/>
      <c r="D494" s="1967"/>
      <c r="E494" s="1504"/>
      <c r="F494" s="1504"/>
      <c r="G494" s="3520"/>
      <c r="H494" s="3520"/>
      <c r="I494" s="2134"/>
      <c r="J494" s="2134"/>
      <c r="K494" s="2134"/>
      <c r="L494" s="2134"/>
      <c r="M494" s="2134"/>
      <c r="N494" s="2134"/>
      <c r="O494" s="2134"/>
      <c r="P494" s="2134"/>
      <c r="Q494" s="2134"/>
      <c r="R494" s="2134"/>
      <c r="S494" s="2134"/>
      <c r="T494" s="2134"/>
      <c r="U494" s="2134"/>
      <c r="V494" s="2134"/>
      <c r="W494" s="2134"/>
      <c r="X494" s="2134"/>
      <c r="Y494" s="2134">
        <f t="shared" si="397"/>
        <v>0</v>
      </c>
      <c r="Z494" s="2134"/>
      <c r="AA494" s="2134"/>
      <c r="AB494" s="2134"/>
      <c r="AC494" s="2134"/>
      <c r="AD494" s="2134"/>
      <c r="AE494" s="2134"/>
      <c r="AF494" s="2134"/>
      <c r="AG494" s="2134"/>
      <c r="AH494" s="2134"/>
      <c r="AI494" s="2134"/>
      <c r="AJ494" s="2134"/>
      <c r="AK494" s="2134"/>
      <c r="AL494" s="2134"/>
      <c r="AM494" s="2134"/>
      <c r="AN494" s="2134"/>
      <c r="AO494" s="2134"/>
      <c r="AP494" s="3520"/>
      <c r="AQ494" s="3520"/>
      <c r="AR494" s="3313"/>
      <c r="AS494" s="3313"/>
      <c r="AT494" s="3313"/>
      <c r="AU494" s="3313"/>
      <c r="AV494" s="3313"/>
      <c r="AW494" s="3313"/>
      <c r="AX494" s="3313"/>
      <c r="AY494" s="3313"/>
      <c r="AZ494" s="3313"/>
      <c r="BA494" s="3320"/>
      <c r="BB494" s="3320"/>
      <c r="BC494" s="3320"/>
      <c r="BD494" s="3320"/>
      <c r="BE494" s="3320"/>
      <c r="BF494" s="3320"/>
      <c r="BG494" s="3671">
        <f>732-162</f>
        <v>570</v>
      </c>
      <c r="BH494" s="3140"/>
      <c r="BI494" s="3143"/>
      <c r="BJ494" s="3162"/>
      <c r="BK494" s="3162"/>
      <c r="BL494" s="3162"/>
      <c r="BM494" s="3150"/>
      <c r="BN494" s="3150"/>
      <c r="BO494" s="3162" t="s">
        <v>2327</v>
      </c>
      <c r="BP494" s="3144"/>
      <c r="BQ494" s="3021"/>
      <c r="BR494" s="3021"/>
      <c r="BS494" s="3372"/>
      <c r="BT494" s="3021"/>
      <c r="BU494" s="3021"/>
      <c r="BV494" s="1370" t="s">
        <v>2498</v>
      </c>
      <c r="BW494" s="3021"/>
      <c r="BX494" s="3022"/>
      <c r="BY494" s="3023"/>
      <c r="BZ494" s="3023"/>
      <c r="CA494" s="3023"/>
      <c r="CB494" s="3023"/>
      <c r="CC494" s="3023"/>
    </row>
    <row r="495" spans="1:81" s="28" customFormat="1" ht="24" customHeight="1">
      <c r="A495" s="2195" t="s">
        <v>56</v>
      </c>
      <c r="B495" s="2133" t="s">
        <v>57</v>
      </c>
      <c r="C495" s="1653"/>
      <c r="D495" s="1653"/>
      <c r="E495" s="1504"/>
      <c r="F495" s="1504"/>
      <c r="G495" s="1453">
        <f>G496</f>
        <v>2400</v>
      </c>
      <c r="H495" s="1453">
        <f t="shared" ref="H495:BG496" si="451">H496</f>
        <v>2400</v>
      </c>
      <c r="I495" s="1655">
        <f t="shared" si="451"/>
        <v>0</v>
      </c>
      <c r="J495" s="1655">
        <f t="shared" si="451"/>
        <v>0</v>
      </c>
      <c r="K495" s="1655">
        <f t="shared" si="451"/>
        <v>2400</v>
      </c>
      <c r="L495" s="1655">
        <f t="shared" si="451"/>
        <v>2400</v>
      </c>
      <c r="M495" s="1655">
        <f t="shared" si="451"/>
        <v>917.04</v>
      </c>
      <c r="N495" s="1655">
        <f t="shared" si="451"/>
        <v>516.24400000000003</v>
      </c>
      <c r="O495" s="1655">
        <f t="shared" si="451"/>
        <v>0</v>
      </c>
      <c r="P495" s="1655">
        <f t="shared" si="451"/>
        <v>0</v>
      </c>
      <c r="Q495" s="1655">
        <f t="shared" si="451"/>
        <v>0</v>
      </c>
      <c r="R495" s="1655">
        <f t="shared" si="451"/>
        <v>0</v>
      </c>
      <c r="S495" s="1655">
        <f t="shared" si="451"/>
        <v>607</v>
      </c>
      <c r="T495" s="1655">
        <f t="shared" si="451"/>
        <v>607</v>
      </c>
      <c r="U495" s="1655">
        <f t="shared" si="451"/>
        <v>0</v>
      </c>
      <c r="V495" s="1655">
        <f t="shared" si="451"/>
        <v>0</v>
      </c>
      <c r="W495" s="1655"/>
      <c r="X495" s="1655"/>
      <c r="Y495" s="1655">
        <f t="shared" ref="Y495:Y533" si="452">T495-W495+X495</f>
        <v>607</v>
      </c>
      <c r="Z495" s="1655">
        <f t="shared" si="451"/>
        <v>0</v>
      </c>
      <c r="AA495" s="1655">
        <f t="shared" si="451"/>
        <v>0</v>
      </c>
      <c r="AB495" s="1655">
        <f t="shared" si="451"/>
        <v>0</v>
      </c>
      <c r="AC495" s="1655">
        <f t="shared" si="451"/>
        <v>0</v>
      </c>
      <c r="AD495" s="1655">
        <f t="shared" si="451"/>
        <v>566.27200000000005</v>
      </c>
      <c r="AE495" s="1655">
        <f t="shared" si="451"/>
        <v>566.27200000000005</v>
      </c>
      <c r="AF495" s="1655">
        <f t="shared" si="451"/>
        <v>0</v>
      </c>
      <c r="AG495" s="1655">
        <f t="shared" si="451"/>
        <v>0</v>
      </c>
      <c r="AH495" s="1655">
        <f t="shared" si="451"/>
        <v>0</v>
      </c>
      <c r="AI495" s="1655">
        <f t="shared" si="451"/>
        <v>0</v>
      </c>
      <c r="AJ495" s="1655">
        <f t="shared" si="451"/>
        <v>0</v>
      </c>
      <c r="AK495" s="1655">
        <f t="shared" si="451"/>
        <v>0</v>
      </c>
      <c r="AL495" s="1655">
        <f t="shared" si="451"/>
        <v>607</v>
      </c>
      <c r="AM495" s="1655">
        <f t="shared" si="451"/>
        <v>607</v>
      </c>
      <c r="AN495" s="1655">
        <f t="shared" si="451"/>
        <v>0</v>
      </c>
      <c r="AO495" s="1655">
        <f t="shared" si="451"/>
        <v>0</v>
      </c>
      <c r="AP495" s="1453">
        <f t="shared" si="451"/>
        <v>1060</v>
      </c>
      <c r="AQ495" s="1453">
        <f t="shared" si="451"/>
        <v>1060</v>
      </c>
      <c r="AR495" s="1656">
        <f t="shared" si="451"/>
        <v>0</v>
      </c>
      <c r="AS495" s="1656">
        <f t="shared" si="451"/>
        <v>0</v>
      </c>
      <c r="AT495" s="1656">
        <f t="shared" si="451"/>
        <v>1340</v>
      </c>
      <c r="AU495" s="1656">
        <f t="shared" si="451"/>
        <v>1340</v>
      </c>
      <c r="AV495" s="1656">
        <f t="shared" si="451"/>
        <v>0</v>
      </c>
      <c r="AW495" s="1656">
        <f t="shared" si="451"/>
        <v>0</v>
      </c>
      <c r="AX495" s="1656">
        <f t="shared" si="451"/>
        <v>0</v>
      </c>
      <c r="AY495" s="1656">
        <f t="shared" si="451"/>
        <v>1340</v>
      </c>
      <c r="AZ495" s="1656">
        <f t="shared" si="451"/>
        <v>1340</v>
      </c>
      <c r="BA495" s="1656">
        <f t="shared" si="451"/>
        <v>0</v>
      </c>
      <c r="BB495" s="1656">
        <f t="shared" si="451"/>
        <v>0</v>
      </c>
      <c r="BC495" s="1656">
        <f t="shared" si="451"/>
        <v>0</v>
      </c>
      <c r="BD495" s="1656">
        <f t="shared" si="451"/>
        <v>0</v>
      </c>
      <c r="BE495" s="1656">
        <f t="shared" si="451"/>
        <v>0</v>
      </c>
      <c r="BF495" s="1656">
        <f t="shared" si="451"/>
        <v>0</v>
      </c>
      <c r="BG495" s="3668">
        <f t="shared" si="451"/>
        <v>789</v>
      </c>
      <c r="BH495" s="1655">
        <f>'PL 3 PB DATP'!H91</f>
        <v>789</v>
      </c>
      <c r="BI495" s="1655">
        <f t="shared" ref="BI495" si="453">SUM(BI497)</f>
        <v>453</v>
      </c>
      <c r="BJ495" s="1658"/>
      <c r="BK495" s="1658"/>
      <c r="BL495" s="1658"/>
      <c r="BM495" s="1669"/>
      <c r="BN495" s="1669"/>
      <c r="BO495" s="1658"/>
      <c r="BP495" s="1659"/>
      <c r="BQ495" s="1370"/>
      <c r="BR495" s="1370"/>
      <c r="BS495" s="19"/>
      <c r="BT495" s="1370"/>
      <c r="BU495" s="1370"/>
      <c r="BV495" s="1370" t="s">
        <v>2498</v>
      </c>
      <c r="BW495" s="1370"/>
      <c r="BX495" s="1660"/>
      <c r="BY495" s="53"/>
    </row>
    <row r="496" spans="1:81" s="28" customFormat="1" ht="36" customHeight="1">
      <c r="A496" s="2195" t="s">
        <v>73</v>
      </c>
      <c r="B496" s="2133" t="s">
        <v>2422</v>
      </c>
      <c r="C496" s="1653"/>
      <c r="D496" s="1653"/>
      <c r="E496" s="1504"/>
      <c r="F496" s="1504"/>
      <c r="G496" s="1453">
        <f>G497</f>
        <v>2400</v>
      </c>
      <c r="H496" s="1453">
        <f t="shared" si="451"/>
        <v>2400</v>
      </c>
      <c r="I496" s="1655">
        <f t="shared" si="451"/>
        <v>0</v>
      </c>
      <c r="J496" s="1655">
        <f t="shared" si="451"/>
        <v>0</v>
      </c>
      <c r="K496" s="1655">
        <f t="shared" si="451"/>
        <v>2400</v>
      </c>
      <c r="L496" s="1655">
        <f t="shared" si="451"/>
        <v>2400</v>
      </c>
      <c r="M496" s="1655">
        <f t="shared" si="451"/>
        <v>917.04</v>
      </c>
      <c r="N496" s="1655">
        <f t="shared" si="451"/>
        <v>516.24400000000003</v>
      </c>
      <c r="O496" s="1655">
        <f t="shared" si="451"/>
        <v>0</v>
      </c>
      <c r="P496" s="1655">
        <f t="shared" si="451"/>
        <v>0</v>
      </c>
      <c r="Q496" s="1655">
        <f t="shared" si="451"/>
        <v>0</v>
      </c>
      <c r="R496" s="1655">
        <f t="shared" si="451"/>
        <v>0</v>
      </c>
      <c r="S496" s="1655">
        <f t="shared" si="451"/>
        <v>607</v>
      </c>
      <c r="T496" s="1655">
        <f t="shared" si="451"/>
        <v>607</v>
      </c>
      <c r="U496" s="1655">
        <f t="shared" si="451"/>
        <v>0</v>
      </c>
      <c r="V496" s="1655">
        <f t="shared" si="451"/>
        <v>0</v>
      </c>
      <c r="W496" s="1655"/>
      <c r="X496" s="1655"/>
      <c r="Y496" s="1655">
        <f t="shared" si="452"/>
        <v>607</v>
      </c>
      <c r="Z496" s="1655">
        <f t="shared" si="451"/>
        <v>0</v>
      </c>
      <c r="AA496" s="1655">
        <f t="shared" si="451"/>
        <v>0</v>
      </c>
      <c r="AB496" s="1655">
        <f t="shared" si="451"/>
        <v>0</v>
      </c>
      <c r="AC496" s="1655">
        <f t="shared" si="451"/>
        <v>0</v>
      </c>
      <c r="AD496" s="1655">
        <f t="shared" si="451"/>
        <v>566.27200000000005</v>
      </c>
      <c r="AE496" s="1655">
        <f t="shared" si="451"/>
        <v>566.27200000000005</v>
      </c>
      <c r="AF496" s="1655">
        <f t="shared" si="451"/>
        <v>0</v>
      </c>
      <c r="AG496" s="1655">
        <f t="shared" si="451"/>
        <v>0</v>
      </c>
      <c r="AH496" s="1655">
        <f t="shared" si="451"/>
        <v>0</v>
      </c>
      <c r="AI496" s="1655">
        <f t="shared" si="451"/>
        <v>0</v>
      </c>
      <c r="AJ496" s="1655">
        <f t="shared" si="451"/>
        <v>0</v>
      </c>
      <c r="AK496" s="1655">
        <f t="shared" si="451"/>
        <v>0</v>
      </c>
      <c r="AL496" s="1655">
        <f t="shared" si="451"/>
        <v>607</v>
      </c>
      <c r="AM496" s="1655">
        <f t="shared" si="451"/>
        <v>607</v>
      </c>
      <c r="AN496" s="1655">
        <f t="shared" si="451"/>
        <v>0</v>
      </c>
      <c r="AO496" s="1655">
        <f t="shared" si="451"/>
        <v>0</v>
      </c>
      <c r="AP496" s="1453">
        <f t="shared" si="451"/>
        <v>1060</v>
      </c>
      <c r="AQ496" s="1453">
        <f t="shared" si="451"/>
        <v>1060</v>
      </c>
      <c r="AR496" s="1656">
        <f t="shared" si="451"/>
        <v>0</v>
      </c>
      <c r="AS496" s="1656">
        <f t="shared" si="451"/>
        <v>0</v>
      </c>
      <c r="AT496" s="1656">
        <f t="shared" si="451"/>
        <v>1340</v>
      </c>
      <c r="AU496" s="1656">
        <f t="shared" si="451"/>
        <v>1340</v>
      </c>
      <c r="AV496" s="1656">
        <f t="shared" si="451"/>
        <v>0</v>
      </c>
      <c r="AW496" s="1656">
        <f t="shared" si="451"/>
        <v>0</v>
      </c>
      <c r="AX496" s="1656">
        <f t="shared" si="451"/>
        <v>0</v>
      </c>
      <c r="AY496" s="1656">
        <f t="shared" si="451"/>
        <v>1340</v>
      </c>
      <c r="AZ496" s="1656">
        <f t="shared" si="451"/>
        <v>1340</v>
      </c>
      <c r="BA496" s="1656">
        <f t="shared" si="451"/>
        <v>0</v>
      </c>
      <c r="BB496" s="1656">
        <f t="shared" si="451"/>
        <v>0</v>
      </c>
      <c r="BC496" s="1656">
        <f t="shared" si="451"/>
        <v>0</v>
      </c>
      <c r="BD496" s="1656">
        <f t="shared" si="451"/>
        <v>0</v>
      </c>
      <c r="BE496" s="1656">
        <f t="shared" si="451"/>
        <v>0</v>
      </c>
      <c r="BF496" s="1656">
        <f t="shared" si="451"/>
        <v>0</v>
      </c>
      <c r="BG496" s="3668">
        <f t="shared" si="451"/>
        <v>789</v>
      </c>
      <c r="BH496" s="1655"/>
      <c r="BI496" s="1655"/>
      <c r="BJ496" s="1691"/>
      <c r="BK496" s="1691"/>
      <c r="BL496" s="1691"/>
      <c r="BM496" s="1692">
        <f t="shared" si="444"/>
        <v>77.041666666666657</v>
      </c>
      <c r="BN496" s="1692">
        <f t="shared" si="445"/>
        <v>58.880597014925371</v>
      </c>
      <c r="BO496" s="1691"/>
      <c r="BP496" s="1693"/>
      <c r="BQ496" s="1369"/>
      <c r="BR496" s="1369"/>
      <c r="BS496" s="1617"/>
      <c r="BT496" s="1369"/>
      <c r="BU496" s="1369"/>
      <c r="BV496" s="1369" t="s">
        <v>2498</v>
      </c>
      <c r="BW496" s="1369"/>
      <c r="BX496" s="1660"/>
      <c r="BY496" s="53"/>
    </row>
    <row r="497" spans="1:81" s="2428" customFormat="1" ht="65.25" customHeight="1">
      <c r="A497" s="3054" t="s">
        <v>46</v>
      </c>
      <c r="B497" s="3055" t="s">
        <v>1905</v>
      </c>
      <c r="C497" s="3052" t="s">
        <v>1906</v>
      </c>
      <c r="D497" s="3087" t="s">
        <v>1907</v>
      </c>
      <c r="E497" s="3490" t="s">
        <v>305</v>
      </c>
      <c r="F497" s="3509" t="s">
        <v>1908</v>
      </c>
      <c r="G497" s="3492">
        <v>2400</v>
      </c>
      <c r="H497" s="3492">
        <v>2400</v>
      </c>
      <c r="I497" s="1770"/>
      <c r="J497" s="1770"/>
      <c r="K497" s="98">
        <v>2400</v>
      </c>
      <c r="L497" s="98">
        <v>2400</v>
      </c>
      <c r="M497" s="98">
        <v>917.04</v>
      </c>
      <c r="N497" s="98">
        <v>516.24400000000003</v>
      </c>
      <c r="O497" s="99">
        <f t="shared" ref="O497" si="454">P497+Q497+R497</f>
        <v>0</v>
      </c>
      <c r="P497" s="99"/>
      <c r="Q497" s="99"/>
      <c r="R497" s="99"/>
      <c r="S497" s="3067">
        <f t="shared" si="427"/>
        <v>607</v>
      </c>
      <c r="T497" s="99">
        <v>607</v>
      </c>
      <c r="U497" s="99"/>
      <c r="V497" s="99"/>
      <c r="W497" s="99"/>
      <c r="X497" s="99"/>
      <c r="Y497" s="99">
        <f t="shared" si="452"/>
        <v>607</v>
      </c>
      <c r="Z497" s="99">
        <f t="shared" si="428"/>
        <v>0</v>
      </c>
      <c r="AA497" s="3066">
        <v>0</v>
      </c>
      <c r="AB497" s="99"/>
      <c r="AC497" s="99"/>
      <c r="AD497" s="99">
        <f t="shared" si="429"/>
        <v>566.27200000000005</v>
      </c>
      <c r="AE497" s="99">
        <v>566.27200000000005</v>
      </c>
      <c r="AF497" s="99"/>
      <c r="AG497" s="99"/>
      <c r="AH497" s="99">
        <f t="shared" si="430"/>
        <v>0</v>
      </c>
      <c r="AI497" s="99">
        <f t="shared" ref="AI497" si="455">P497</f>
        <v>0</v>
      </c>
      <c r="AJ497" s="99"/>
      <c r="AK497" s="99"/>
      <c r="AL497" s="99">
        <f t="shared" si="431"/>
        <v>607</v>
      </c>
      <c r="AM497" s="99">
        <f t="shared" ref="AM497" si="456">T497</f>
        <v>607</v>
      </c>
      <c r="AN497" s="99"/>
      <c r="AO497" s="99"/>
      <c r="AP497" s="3638">
        <f t="shared" si="432"/>
        <v>1060</v>
      </c>
      <c r="AQ497" s="3638">
        <v>1060</v>
      </c>
      <c r="AR497" s="1259"/>
      <c r="AS497" s="1259"/>
      <c r="AT497" s="1259">
        <f t="shared" si="433"/>
        <v>1340</v>
      </c>
      <c r="AU497" s="1259">
        <f t="shared" ref="AU497" si="457">H497-AQ497</f>
        <v>1340</v>
      </c>
      <c r="AV497" s="1259"/>
      <c r="AW497" s="1259"/>
      <c r="AX497" s="1259"/>
      <c r="AY497" s="1259">
        <f t="shared" si="434"/>
        <v>1340</v>
      </c>
      <c r="AZ497" s="1259">
        <v>1340</v>
      </c>
      <c r="BA497" s="1259"/>
      <c r="BB497" s="1259"/>
      <c r="BC497" s="1259"/>
      <c r="BD497" s="1259"/>
      <c r="BE497" s="1259"/>
      <c r="BF497" s="1259"/>
      <c r="BG497" s="3669">
        <v>789</v>
      </c>
      <c r="BH497" s="1667"/>
      <c r="BI497" s="99">
        <f t="shared" ref="BI497:BI520" si="458">AP497-S497</f>
        <v>453</v>
      </c>
      <c r="BJ497" s="199">
        <v>2022</v>
      </c>
      <c r="BK497" s="199" t="s">
        <v>2324</v>
      </c>
      <c r="BL497" s="199" t="s">
        <v>2327</v>
      </c>
      <c r="BM497" s="3155">
        <f t="shared" si="444"/>
        <v>77.041666666666657</v>
      </c>
      <c r="BN497" s="3155">
        <f t="shared" si="445"/>
        <v>58.880597014925371</v>
      </c>
      <c r="BO497" s="199" t="s">
        <v>40</v>
      </c>
      <c r="BP497" s="3068"/>
      <c r="BQ497" s="3004"/>
      <c r="BR497" s="3004"/>
      <c r="BS497" s="3364"/>
      <c r="BT497" s="3004"/>
      <c r="BU497" s="3004"/>
      <c r="BV497" s="1370" t="s">
        <v>2498</v>
      </c>
      <c r="BW497" s="3004"/>
      <c r="BX497" s="2997"/>
      <c r="BY497" s="73"/>
      <c r="BZ497" s="270"/>
      <c r="CA497" s="270"/>
      <c r="CB497" s="270"/>
      <c r="CC497" s="270"/>
    </row>
    <row r="498" spans="1:81" s="28" customFormat="1" ht="33" customHeight="1">
      <c r="A498" s="2195" t="s">
        <v>58</v>
      </c>
      <c r="B498" s="2133" t="s">
        <v>59</v>
      </c>
      <c r="C498" s="1653"/>
      <c r="D498" s="1653"/>
      <c r="E498" s="1504"/>
      <c r="F498" s="1504"/>
      <c r="G498" s="1453">
        <f>G499+G501+G505</f>
        <v>1200</v>
      </c>
      <c r="H498" s="1453">
        <f t="shared" ref="H498:BG498" si="459">H499+H501+H505</f>
        <v>1141</v>
      </c>
      <c r="I498" s="1453">
        <f t="shared" si="459"/>
        <v>15</v>
      </c>
      <c r="J498" s="1453">
        <f t="shared" si="459"/>
        <v>0</v>
      </c>
      <c r="K498" s="1453">
        <f t="shared" si="459"/>
        <v>300</v>
      </c>
      <c r="L498" s="1453">
        <f t="shared" si="459"/>
        <v>285</v>
      </c>
      <c r="M498" s="1453">
        <f t="shared" si="459"/>
        <v>300</v>
      </c>
      <c r="N498" s="1453">
        <f t="shared" si="459"/>
        <v>300</v>
      </c>
      <c r="O498" s="1453">
        <f t="shared" si="459"/>
        <v>0</v>
      </c>
      <c r="P498" s="1453">
        <f t="shared" si="459"/>
        <v>0</v>
      </c>
      <c r="Q498" s="1453">
        <f t="shared" si="459"/>
        <v>0</v>
      </c>
      <c r="R498" s="1453">
        <f t="shared" si="459"/>
        <v>0</v>
      </c>
      <c r="S498" s="1453">
        <f t="shared" si="459"/>
        <v>273</v>
      </c>
      <c r="T498" s="1453">
        <f t="shared" si="459"/>
        <v>273</v>
      </c>
      <c r="U498" s="1453">
        <f t="shared" si="459"/>
        <v>0</v>
      </c>
      <c r="V498" s="1453">
        <f t="shared" si="459"/>
        <v>0</v>
      </c>
      <c r="W498" s="1453">
        <f t="shared" si="459"/>
        <v>0</v>
      </c>
      <c r="X498" s="1453">
        <f t="shared" si="459"/>
        <v>0</v>
      </c>
      <c r="Y498" s="1453">
        <f t="shared" si="459"/>
        <v>273</v>
      </c>
      <c r="Z498" s="1453">
        <f t="shared" si="459"/>
        <v>0</v>
      </c>
      <c r="AA498" s="1453">
        <f t="shared" si="459"/>
        <v>0</v>
      </c>
      <c r="AB498" s="1453">
        <f t="shared" si="459"/>
        <v>0</v>
      </c>
      <c r="AC498" s="1453">
        <f t="shared" si="459"/>
        <v>0</v>
      </c>
      <c r="AD498" s="1453">
        <f t="shared" si="459"/>
        <v>273</v>
      </c>
      <c r="AE498" s="1453">
        <f t="shared" si="459"/>
        <v>273</v>
      </c>
      <c r="AF498" s="1453">
        <f t="shared" si="459"/>
        <v>0</v>
      </c>
      <c r="AG498" s="1453">
        <f t="shared" si="459"/>
        <v>0</v>
      </c>
      <c r="AH498" s="1453">
        <f t="shared" si="459"/>
        <v>0</v>
      </c>
      <c r="AI498" s="1453">
        <f t="shared" si="459"/>
        <v>0</v>
      </c>
      <c r="AJ498" s="1453">
        <f t="shared" si="459"/>
        <v>0</v>
      </c>
      <c r="AK498" s="1453">
        <f t="shared" si="459"/>
        <v>0</v>
      </c>
      <c r="AL498" s="1453">
        <f t="shared" si="459"/>
        <v>273</v>
      </c>
      <c r="AM498" s="1453">
        <f t="shared" si="459"/>
        <v>273</v>
      </c>
      <c r="AN498" s="1453">
        <f t="shared" si="459"/>
        <v>0</v>
      </c>
      <c r="AO498" s="1453">
        <f t="shared" si="459"/>
        <v>0</v>
      </c>
      <c r="AP498" s="1453">
        <f t="shared" si="459"/>
        <v>273</v>
      </c>
      <c r="AQ498" s="1453">
        <f t="shared" si="459"/>
        <v>273</v>
      </c>
      <c r="AR498" s="1453">
        <f t="shared" si="459"/>
        <v>0</v>
      </c>
      <c r="AS498" s="1453">
        <f t="shared" si="459"/>
        <v>0</v>
      </c>
      <c r="AT498" s="1453">
        <f t="shared" si="459"/>
        <v>27</v>
      </c>
      <c r="AU498" s="1453">
        <f t="shared" si="459"/>
        <v>12</v>
      </c>
      <c r="AV498" s="1453">
        <f t="shared" si="459"/>
        <v>0</v>
      </c>
      <c r="AW498" s="1453">
        <f t="shared" si="459"/>
        <v>15</v>
      </c>
      <c r="AX498" s="1453">
        <f t="shared" si="459"/>
        <v>0</v>
      </c>
      <c r="AY498" s="1453">
        <f t="shared" si="459"/>
        <v>27</v>
      </c>
      <c r="AZ498" s="1453">
        <f t="shared" si="459"/>
        <v>12</v>
      </c>
      <c r="BA498" s="1453">
        <f t="shared" si="459"/>
        <v>0</v>
      </c>
      <c r="BB498" s="1453">
        <f t="shared" si="459"/>
        <v>15</v>
      </c>
      <c r="BC498" s="1453">
        <f t="shared" si="459"/>
        <v>0</v>
      </c>
      <c r="BD498" s="1453">
        <f t="shared" si="459"/>
        <v>0</v>
      </c>
      <c r="BE498" s="1453">
        <f t="shared" si="459"/>
        <v>0</v>
      </c>
      <c r="BF498" s="1453">
        <f t="shared" si="459"/>
        <v>0</v>
      </c>
      <c r="BG498" s="3668">
        <f t="shared" si="459"/>
        <v>1052</v>
      </c>
      <c r="BH498" s="1655">
        <f>'PL 3 PB DATP'!H92</f>
        <v>1052</v>
      </c>
      <c r="BI498" s="1655">
        <f>SUM(BI1016:BI1026)</f>
        <v>604</v>
      </c>
      <c r="BJ498" s="1658"/>
      <c r="BK498" s="1658"/>
      <c r="BL498" s="1658"/>
      <c r="BM498" s="1669"/>
      <c r="BN498" s="1669"/>
      <c r="BO498" s="1658"/>
      <c r="BP498" s="1659"/>
      <c r="BQ498" s="1370"/>
      <c r="BR498" s="1370"/>
      <c r="BS498" s="19"/>
      <c r="BT498" s="1370"/>
      <c r="BU498" s="1370"/>
      <c r="BV498" s="1370" t="s">
        <v>2498</v>
      </c>
      <c r="BW498" s="1370"/>
      <c r="BX498" s="1660">
        <f>BH498-BG498</f>
        <v>0</v>
      </c>
      <c r="BY498" s="53"/>
    </row>
    <row r="499" spans="1:81" s="1632" customFormat="1" ht="25.5" customHeight="1">
      <c r="A499" s="2197" t="s">
        <v>73</v>
      </c>
      <c r="B499" s="3135" t="s">
        <v>2420</v>
      </c>
      <c r="C499" s="2302"/>
      <c r="D499" s="2302"/>
      <c r="E499" s="3513"/>
      <c r="F499" s="3514"/>
      <c r="G499" s="3467">
        <f>SUM(G500:G500)</f>
        <v>300</v>
      </c>
      <c r="H499" s="3467">
        <f t="shared" ref="H499:BG499" si="460">SUM(H500:H500)</f>
        <v>285</v>
      </c>
      <c r="I499" s="1703">
        <f t="shared" si="460"/>
        <v>15</v>
      </c>
      <c r="J499" s="1703">
        <f t="shared" si="460"/>
        <v>0</v>
      </c>
      <c r="K499" s="1703">
        <f t="shared" si="460"/>
        <v>300</v>
      </c>
      <c r="L499" s="1703">
        <f t="shared" si="460"/>
        <v>285</v>
      </c>
      <c r="M499" s="1703">
        <f t="shared" si="460"/>
        <v>300</v>
      </c>
      <c r="N499" s="1703">
        <f t="shared" si="460"/>
        <v>300</v>
      </c>
      <c r="O499" s="1703">
        <f t="shared" si="460"/>
        <v>0</v>
      </c>
      <c r="P499" s="1703">
        <f t="shared" si="460"/>
        <v>0</v>
      </c>
      <c r="Q499" s="1703">
        <f t="shared" si="460"/>
        <v>0</v>
      </c>
      <c r="R499" s="1703">
        <f t="shared" si="460"/>
        <v>0</v>
      </c>
      <c r="S499" s="1703">
        <f t="shared" si="460"/>
        <v>273</v>
      </c>
      <c r="T499" s="1703">
        <f t="shared" si="460"/>
        <v>273</v>
      </c>
      <c r="U499" s="1703">
        <f t="shared" si="460"/>
        <v>0</v>
      </c>
      <c r="V499" s="1703">
        <f t="shared" si="460"/>
        <v>0</v>
      </c>
      <c r="W499" s="1703"/>
      <c r="X499" s="1703"/>
      <c r="Y499" s="1703">
        <f t="shared" si="452"/>
        <v>273</v>
      </c>
      <c r="Z499" s="1703">
        <f t="shared" si="460"/>
        <v>0</v>
      </c>
      <c r="AA499" s="1703">
        <f t="shared" si="460"/>
        <v>0</v>
      </c>
      <c r="AB499" s="1703">
        <f t="shared" si="460"/>
        <v>0</v>
      </c>
      <c r="AC499" s="1703">
        <f t="shared" si="460"/>
        <v>0</v>
      </c>
      <c r="AD499" s="1703">
        <f t="shared" si="460"/>
        <v>273</v>
      </c>
      <c r="AE499" s="1703">
        <f t="shared" si="460"/>
        <v>273</v>
      </c>
      <c r="AF499" s="1703">
        <f t="shared" si="460"/>
        <v>0</v>
      </c>
      <c r="AG499" s="1703">
        <f t="shared" si="460"/>
        <v>0</v>
      </c>
      <c r="AH499" s="1703">
        <f t="shared" si="460"/>
        <v>0</v>
      </c>
      <c r="AI499" s="1703">
        <f t="shared" si="460"/>
        <v>0</v>
      </c>
      <c r="AJ499" s="1703">
        <f t="shared" si="460"/>
        <v>0</v>
      </c>
      <c r="AK499" s="1703">
        <f t="shared" si="460"/>
        <v>0</v>
      </c>
      <c r="AL499" s="1703">
        <f t="shared" si="460"/>
        <v>273</v>
      </c>
      <c r="AM499" s="1703">
        <f t="shared" si="460"/>
        <v>273</v>
      </c>
      <c r="AN499" s="1703">
        <f t="shared" si="460"/>
        <v>0</v>
      </c>
      <c r="AO499" s="1703">
        <f t="shared" si="460"/>
        <v>0</v>
      </c>
      <c r="AP499" s="3467">
        <f t="shared" si="460"/>
        <v>273</v>
      </c>
      <c r="AQ499" s="3467">
        <f t="shared" si="460"/>
        <v>273</v>
      </c>
      <c r="AR499" s="3284">
        <f t="shared" si="460"/>
        <v>0</v>
      </c>
      <c r="AS499" s="3284">
        <f t="shared" si="460"/>
        <v>0</v>
      </c>
      <c r="AT499" s="3284">
        <f t="shared" si="460"/>
        <v>27</v>
      </c>
      <c r="AU499" s="3284">
        <f t="shared" si="460"/>
        <v>12</v>
      </c>
      <c r="AV499" s="3284">
        <f t="shared" si="460"/>
        <v>0</v>
      </c>
      <c r="AW499" s="3284">
        <f t="shared" si="460"/>
        <v>15</v>
      </c>
      <c r="AX499" s="3284">
        <f t="shared" si="460"/>
        <v>0</v>
      </c>
      <c r="AY499" s="3284">
        <f t="shared" si="460"/>
        <v>27</v>
      </c>
      <c r="AZ499" s="3284">
        <f t="shared" si="460"/>
        <v>12</v>
      </c>
      <c r="BA499" s="3284">
        <f t="shared" si="460"/>
        <v>0</v>
      </c>
      <c r="BB499" s="3284">
        <f t="shared" si="460"/>
        <v>15</v>
      </c>
      <c r="BC499" s="3284">
        <f t="shared" si="460"/>
        <v>0</v>
      </c>
      <c r="BD499" s="3284">
        <f t="shared" si="460"/>
        <v>0</v>
      </c>
      <c r="BE499" s="3284">
        <f t="shared" si="460"/>
        <v>0</v>
      </c>
      <c r="BF499" s="3284">
        <f t="shared" si="460"/>
        <v>0</v>
      </c>
      <c r="BG499" s="3670">
        <f t="shared" si="460"/>
        <v>12</v>
      </c>
      <c r="BH499" s="1655"/>
      <c r="BI499" s="3145"/>
      <c r="BJ499" s="1892"/>
      <c r="BK499" s="1892"/>
      <c r="BL499" s="1892"/>
      <c r="BM499" s="1891">
        <f t="shared" si="444"/>
        <v>100</v>
      </c>
      <c r="BN499" s="1891">
        <f t="shared" si="445"/>
        <v>100</v>
      </c>
      <c r="BO499" s="1892"/>
      <c r="BP499" s="1653"/>
      <c r="BQ499" s="2947"/>
      <c r="BR499" s="2947"/>
      <c r="BS499" s="1893"/>
      <c r="BT499" s="2947"/>
      <c r="BU499" s="2947"/>
      <c r="BV499" s="1370" t="s">
        <v>2498</v>
      </c>
      <c r="BW499" s="2947"/>
      <c r="BX499" s="1893"/>
      <c r="BY499" s="1894"/>
      <c r="BZ499" s="1631"/>
      <c r="CA499" s="1631"/>
      <c r="CB499" s="1631"/>
      <c r="CC499" s="1631"/>
    </row>
    <row r="500" spans="1:81" s="2406" customFormat="1" ht="31.5" customHeight="1">
      <c r="A500" s="2194">
        <v>1</v>
      </c>
      <c r="B500" s="3089" t="s">
        <v>1043</v>
      </c>
      <c r="C500" s="3090" t="s">
        <v>849</v>
      </c>
      <c r="D500" s="3090" t="s">
        <v>1041</v>
      </c>
      <c r="E500" s="3510" t="s">
        <v>237</v>
      </c>
      <c r="F500" s="3511" t="s">
        <v>1044</v>
      </c>
      <c r="G500" s="3469">
        <v>300</v>
      </c>
      <c r="H500" s="3469">
        <v>285</v>
      </c>
      <c r="I500" s="143">
        <v>15</v>
      </c>
      <c r="J500" s="143"/>
      <c r="K500" s="3082">
        <v>300</v>
      </c>
      <c r="L500" s="3082">
        <v>285</v>
      </c>
      <c r="M500" s="1878">
        <v>300</v>
      </c>
      <c r="N500" s="1878">
        <v>300</v>
      </c>
      <c r="O500" s="3124"/>
      <c r="P500" s="3124"/>
      <c r="Q500" s="1878"/>
      <c r="R500" s="1878"/>
      <c r="S500" s="1878">
        <f t="shared" si="427"/>
        <v>273</v>
      </c>
      <c r="T500" s="1878">
        <v>273</v>
      </c>
      <c r="U500" s="1878"/>
      <c r="V500" s="1878"/>
      <c r="W500" s="1878"/>
      <c r="X500" s="1878"/>
      <c r="Y500" s="1878">
        <f t="shared" si="452"/>
        <v>273</v>
      </c>
      <c r="Z500" s="1878">
        <f t="shared" si="428"/>
        <v>0</v>
      </c>
      <c r="AA500" s="1878"/>
      <c r="AB500" s="1878"/>
      <c r="AC500" s="1878"/>
      <c r="AD500" s="1878">
        <f t="shared" si="429"/>
        <v>273</v>
      </c>
      <c r="AE500" s="1878">
        <v>273</v>
      </c>
      <c r="AF500" s="1878"/>
      <c r="AG500" s="1878"/>
      <c r="AH500" s="1878">
        <f t="shared" si="430"/>
        <v>0</v>
      </c>
      <c r="AI500" s="1878"/>
      <c r="AJ500" s="1878"/>
      <c r="AK500" s="1878"/>
      <c r="AL500" s="1878">
        <f t="shared" si="431"/>
        <v>273</v>
      </c>
      <c r="AM500" s="1878">
        <v>273</v>
      </c>
      <c r="AN500" s="1878"/>
      <c r="AO500" s="1878"/>
      <c r="AP500" s="3641">
        <f t="shared" si="432"/>
        <v>273</v>
      </c>
      <c r="AQ500" s="3641">
        <v>273</v>
      </c>
      <c r="AR500" s="3306"/>
      <c r="AS500" s="3306"/>
      <c r="AT500" s="3306">
        <f t="shared" si="433"/>
        <v>27</v>
      </c>
      <c r="AU500" s="3306">
        <v>12</v>
      </c>
      <c r="AV500" s="3306"/>
      <c r="AW500" s="3306">
        <v>15</v>
      </c>
      <c r="AX500" s="3306"/>
      <c r="AY500" s="3306">
        <f t="shared" si="434"/>
        <v>27</v>
      </c>
      <c r="AZ500" s="3306">
        <v>12</v>
      </c>
      <c r="BA500" s="3306"/>
      <c r="BB500" s="3306">
        <v>15</v>
      </c>
      <c r="BC500" s="3306"/>
      <c r="BD500" s="3306"/>
      <c r="BE500" s="3306"/>
      <c r="BF500" s="3306"/>
      <c r="BG500" s="3680">
        <v>12</v>
      </c>
      <c r="BH500" s="1878"/>
      <c r="BI500" s="191">
        <f t="shared" si="458"/>
        <v>0</v>
      </c>
      <c r="BJ500" s="196">
        <v>2023</v>
      </c>
      <c r="BK500" s="196" t="s">
        <v>2324</v>
      </c>
      <c r="BL500" s="196" t="s">
        <v>2327</v>
      </c>
      <c r="BM500" s="3153">
        <f t="shared" si="444"/>
        <v>100</v>
      </c>
      <c r="BN500" s="3153">
        <f t="shared" si="445"/>
        <v>100</v>
      </c>
      <c r="BO500" s="196" t="s">
        <v>40</v>
      </c>
      <c r="BP500" s="1659"/>
      <c r="BQ500" s="1370"/>
      <c r="BR500" s="1370"/>
      <c r="BS500" s="19"/>
      <c r="BT500" s="1370"/>
      <c r="BU500" s="1370"/>
      <c r="BV500" s="1370" t="s">
        <v>2498</v>
      </c>
      <c r="BW500" s="1370"/>
      <c r="BX500" s="19"/>
      <c r="BY500" s="66"/>
      <c r="BZ500" s="664"/>
      <c r="CA500" s="664"/>
      <c r="CB500" s="664"/>
      <c r="CC500" s="664"/>
    </row>
    <row r="501" spans="1:81" s="2343" customFormat="1" ht="39.75" customHeight="1">
      <c r="A501" s="2220" t="s">
        <v>74</v>
      </c>
      <c r="B501" s="3035" t="s">
        <v>2468</v>
      </c>
      <c r="C501" s="2306"/>
      <c r="D501" s="2306"/>
      <c r="E501" s="3513"/>
      <c r="F501" s="3514"/>
      <c r="G501" s="3467">
        <f>SUM(G502:G504)</f>
        <v>900</v>
      </c>
      <c r="H501" s="3467">
        <f>SUM(H502:H504)</f>
        <v>856</v>
      </c>
      <c r="I501" s="3467">
        <f t="shared" ref="I501:BF501" si="461">SUM(I502:I504)</f>
        <v>0</v>
      </c>
      <c r="J501" s="3467">
        <f t="shared" si="461"/>
        <v>0</v>
      </c>
      <c r="K501" s="3467">
        <f t="shared" si="461"/>
        <v>0</v>
      </c>
      <c r="L501" s="3467">
        <f t="shared" si="461"/>
        <v>0</v>
      </c>
      <c r="M501" s="3467">
        <f t="shared" si="461"/>
        <v>0</v>
      </c>
      <c r="N501" s="3467">
        <f t="shared" si="461"/>
        <v>0</v>
      </c>
      <c r="O501" s="3467">
        <f t="shared" si="461"/>
        <v>0</v>
      </c>
      <c r="P501" s="3467">
        <f t="shared" si="461"/>
        <v>0</v>
      </c>
      <c r="Q501" s="3467">
        <f t="shared" si="461"/>
        <v>0</v>
      </c>
      <c r="R501" s="3467">
        <f t="shared" si="461"/>
        <v>0</v>
      </c>
      <c r="S501" s="3467">
        <f t="shared" si="461"/>
        <v>0</v>
      </c>
      <c r="T501" s="3467">
        <f t="shared" si="461"/>
        <v>0</v>
      </c>
      <c r="U501" s="3467">
        <f t="shared" si="461"/>
        <v>0</v>
      </c>
      <c r="V501" s="3467">
        <f t="shared" si="461"/>
        <v>0</v>
      </c>
      <c r="W501" s="3467">
        <f t="shared" si="461"/>
        <v>0</v>
      </c>
      <c r="X501" s="3467">
        <f t="shared" si="461"/>
        <v>0</v>
      </c>
      <c r="Y501" s="3467">
        <f t="shared" si="461"/>
        <v>0</v>
      </c>
      <c r="Z501" s="3467">
        <f t="shared" si="461"/>
        <v>0</v>
      </c>
      <c r="AA501" s="3467">
        <f t="shared" si="461"/>
        <v>0</v>
      </c>
      <c r="AB501" s="3467">
        <f t="shared" si="461"/>
        <v>0</v>
      </c>
      <c r="AC501" s="3467">
        <f t="shared" si="461"/>
        <v>0</v>
      </c>
      <c r="AD501" s="3467">
        <f t="shared" si="461"/>
        <v>0</v>
      </c>
      <c r="AE501" s="3467">
        <f t="shared" si="461"/>
        <v>0</v>
      </c>
      <c r="AF501" s="3467">
        <f t="shared" si="461"/>
        <v>0</v>
      </c>
      <c r="AG501" s="3467">
        <f t="shared" si="461"/>
        <v>0</v>
      </c>
      <c r="AH501" s="3467">
        <f t="shared" si="461"/>
        <v>0</v>
      </c>
      <c r="AI501" s="3467">
        <f t="shared" si="461"/>
        <v>0</v>
      </c>
      <c r="AJ501" s="3467">
        <f t="shared" si="461"/>
        <v>0</v>
      </c>
      <c r="AK501" s="3467">
        <f t="shared" si="461"/>
        <v>0</v>
      </c>
      <c r="AL501" s="3467">
        <f t="shared" si="461"/>
        <v>0</v>
      </c>
      <c r="AM501" s="3467">
        <f t="shared" si="461"/>
        <v>0</v>
      </c>
      <c r="AN501" s="3467">
        <f t="shared" si="461"/>
        <v>0</v>
      </c>
      <c r="AO501" s="3467">
        <f t="shared" si="461"/>
        <v>0</v>
      </c>
      <c r="AP501" s="3467">
        <f>SUM(AP502:AP504)</f>
        <v>0</v>
      </c>
      <c r="AQ501" s="3467">
        <f>SUM(AQ502:AQ504)</f>
        <v>0</v>
      </c>
      <c r="AR501" s="3467">
        <f t="shared" si="461"/>
        <v>0</v>
      </c>
      <c r="AS501" s="3467">
        <f t="shared" si="461"/>
        <v>0</v>
      </c>
      <c r="AT501" s="3467">
        <f t="shared" si="461"/>
        <v>0</v>
      </c>
      <c r="AU501" s="3467">
        <f t="shared" si="461"/>
        <v>0</v>
      </c>
      <c r="AV501" s="3467">
        <f t="shared" si="461"/>
        <v>0</v>
      </c>
      <c r="AW501" s="3467">
        <f t="shared" si="461"/>
        <v>0</v>
      </c>
      <c r="AX501" s="3467">
        <f t="shared" si="461"/>
        <v>0</v>
      </c>
      <c r="AY501" s="3467">
        <f t="shared" si="461"/>
        <v>0</v>
      </c>
      <c r="AZ501" s="3467">
        <f t="shared" si="461"/>
        <v>0</v>
      </c>
      <c r="BA501" s="3467">
        <f t="shared" si="461"/>
        <v>0</v>
      </c>
      <c r="BB501" s="3467">
        <f t="shared" si="461"/>
        <v>0</v>
      </c>
      <c r="BC501" s="3467">
        <f t="shared" si="461"/>
        <v>0</v>
      </c>
      <c r="BD501" s="3467">
        <f t="shared" si="461"/>
        <v>0</v>
      </c>
      <c r="BE501" s="3467">
        <f t="shared" si="461"/>
        <v>0</v>
      </c>
      <c r="BF501" s="3467">
        <f t="shared" si="461"/>
        <v>0</v>
      </c>
      <c r="BG501" s="3467">
        <f>SUM(BG502:BG504)</f>
        <v>856</v>
      </c>
      <c r="BH501" s="3421"/>
      <c r="BI501" s="2050"/>
      <c r="BJ501" s="2051"/>
      <c r="BK501" s="2051"/>
      <c r="BL501" s="2051"/>
      <c r="BM501" s="3158"/>
      <c r="BN501" s="3158"/>
      <c r="BO501" s="2051" t="s">
        <v>2327</v>
      </c>
      <c r="BP501" s="2968"/>
      <c r="BQ501" s="3002"/>
      <c r="BR501" s="3002"/>
      <c r="BS501" s="2053"/>
      <c r="BT501" s="3002"/>
      <c r="BU501" s="3002"/>
      <c r="BV501" s="1370" t="s">
        <v>2498</v>
      </c>
      <c r="BW501" s="3002"/>
      <c r="BX501" s="2053"/>
      <c r="BY501" s="3024"/>
      <c r="BZ501" s="3024"/>
      <c r="CA501" s="3024"/>
      <c r="CB501" s="3024"/>
      <c r="CC501" s="3024"/>
    </row>
    <row r="502" spans="1:81" s="2776" customFormat="1" ht="39.75" customHeight="1">
      <c r="A502" s="2222">
        <v>1</v>
      </c>
      <c r="B502" s="3759" t="s">
        <v>1045</v>
      </c>
      <c r="C502" s="3239" t="s">
        <v>2521</v>
      </c>
      <c r="D502" s="3239" t="s">
        <v>1034</v>
      </c>
      <c r="E502" s="3237" t="s">
        <v>2522</v>
      </c>
      <c r="F502" s="3800" t="s">
        <v>2592</v>
      </c>
      <c r="G502" s="3424">
        <v>300</v>
      </c>
      <c r="H502" s="3424">
        <v>285</v>
      </c>
      <c r="I502" s="1958"/>
      <c r="J502" s="1958"/>
      <c r="K502" s="1958"/>
      <c r="L502" s="1958"/>
      <c r="M502" s="1958"/>
      <c r="N502" s="1958"/>
      <c r="O502" s="1958"/>
      <c r="P502" s="1958"/>
      <c r="Q502" s="1958"/>
      <c r="R502" s="1958"/>
      <c r="S502" s="1958"/>
      <c r="T502" s="1958"/>
      <c r="U502" s="1958"/>
      <c r="V502" s="1958"/>
      <c r="W502" s="1958"/>
      <c r="X502" s="1958"/>
      <c r="Y502" s="1958">
        <f t="shared" si="452"/>
        <v>0</v>
      </c>
      <c r="Z502" s="1958"/>
      <c r="AA502" s="1958"/>
      <c r="AB502" s="1958"/>
      <c r="AC502" s="1958"/>
      <c r="AD502" s="1958"/>
      <c r="AE502" s="1958"/>
      <c r="AF502" s="1958"/>
      <c r="AG502" s="1958"/>
      <c r="AH502" s="1958"/>
      <c r="AI502" s="1958"/>
      <c r="AJ502" s="1958"/>
      <c r="AK502" s="1958"/>
      <c r="AL502" s="1958"/>
      <c r="AM502" s="1958"/>
      <c r="AN502" s="1958"/>
      <c r="AO502" s="1958"/>
      <c r="AP502" s="1958"/>
      <c r="AQ502" s="1958"/>
      <c r="AR502" s="3773"/>
      <c r="AS502" s="3773"/>
      <c r="AT502" s="3773"/>
      <c r="AU502" s="3773"/>
      <c r="AV502" s="3773"/>
      <c r="AW502" s="3773"/>
      <c r="AX502" s="3773"/>
      <c r="AY502" s="3773"/>
      <c r="AZ502" s="3773"/>
      <c r="BA502" s="3801"/>
      <c r="BB502" s="3801"/>
      <c r="BC502" s="3801"/>
      <c r="BD502" s="3801"/>
      <c r="BE502" s="3801"/>
      <c r="BF502" s="3801"/>
      <c r="BG502" s="3774">
        <v>285</v>
      </c>
      <c r="BH502" s="3802"/>
      <c r="BI502" s="2061"/>
      <c r="BJ502" s="2063"/>
      <c r="BK502" s="2063"/>
      <c r="BL502" s="2063"/>
      <c r="BM502" s="2064"/>
      <c r="BN502" s="2064"/>
      <c r="BO502" s="2063"/>
      <c r="BP502" s="1914"/>
      <c r="BQ502" s="2902"/>
      <c r="BR502" s="2902"/>
      <c r="BS502" s="2066"/>
      <c r="BT502" s="2902"/>
      <c r="BU502" s="2902"/>
      <c r="BV502" s="2902"/>
      <c r="BW502" s="2902"/>
      <c r="BX502" s="2066"/>
      <c r="BY502" s="2149"/>
      <c r="BZ502" s="2149"/>
      <c r="CA502" s="2149"/>
      <c r="CB502" s="2149"/>
      <c r="CC502" s="2149"/>
    </row>
    <row r="503" spans="1:81" s="2776" customFormat="1" ht="39.75" customHeight="1">
      <c r="A503" s="2222">
        <v>2</v>
      </c>
      <c r="B503" s="3759" t="s">
        <v>1049</v>
      </c>
      <c r="C503" s="3239" t="s">
        <v>2523</v>
      </c>
      <c r="D503" s="3239" t="s">
        <v>1034</v>
      </c>
      <c r="E503" s="3237" t="s">
        <v>2522</v>
      </c>
      <c r="F503" s="3800" t="s">
        <v>2591</v>
      </c>
      <c r="G503" s="3424">
        <v>300</v>
      </c>
      <c r="H503" s="3424">
        <v>286</v>
      </c>
      <c r="I503" s="1958"/>
      <c r="J503" s="1958"/>
      <c r="K503" s="1958"/>
      <c r="L503" s="1958"/>
      <c r="M503" s="1958"/>
      <c r="N503" s="1958"/>
      <c r="O503" s="1958"/>
      <c r="P503" s="1958"/>
      <c r="Q503" s="1958"/>
      <c r="R503" s="1958"/>
      <c r="S503" s="1958"/>
      <c r="T503" s="1958"/>
      <c r="U503" s="1958"/>
      <c r="V503" s="1958"/>
      <c r="W503" s="1958"/>
      <c r="X503" s="1958"/>
      <c r="Y503" s="1958">
        <f>T503-W503+X503</f>
        <v>0</v>
      </c>
      <c r="Z503" s="1958"/>
      <c r="AA503" s="1958"/>
      <c r="AB503" s="1958"/>
      <c r="AC503" s="1958"/>
      <c r="AD503" s="1958"/>
      <c r="AE503" s="1958"/>
      <c r="AF503" s="1958"/>
      <c r="AG503" s="1958"/>
      <c r="AH503" s="1958"/>
      <c r="AI503" s="1958"/>
      <c r="AJ503" s="1958"/>
      <c r="AK503" s="1958"/>
      <c r="AL503" s="1958"/>
      <c r="AM503" s="1958"/>
      <c r="AN503" s="1958"/>
      <c r="AO503" s="1958"/>
      <c r="AP503" s="1958"/>
      <c r="AQ503" s="1958"/>
      <c r="AR503" s="3773"/>
      <c r="AS503" s="3773"/>
      <c r="AT503" s="3773"/>
      <c r="AU503" s="3773"/>
      <c r="AV503" s="3773"/>
      <c r="AW503" s="3773"/>
      <c r="AX503" s="3773"/>
      <c r="AY503" s="3773"/>
      <c r="AZ503" s="3773"/>
      <c r="BA503" s="3801"/>
      <c r="BB503" s="3801"/>
      <c r="BC503" s="3801"/>
      <c r="BD503" s="3801"/>
      <c r="BE503" s="3801"/>
      <c r="BF503" s="3801"/>
      <c r="BG503" s="3774">
        <v>286</v>
      </c>
      <c r="BH503" s="3802"/>
      <c r="BI503" s="2061"/>
      <c r="BJ503" s="2063"/>
      <c r="BK503" s="2063"/>
      <c r="BL503" s="2063"/>
      <c r="BM503" s="2064"/>
      <c r="BN503" s="2064"/>
      <c r="BO503" s="2063"/>
      <c r="BP503" s="1914"/>
      <c r="BQ503" s="2902"/>
      <c r="BR503" s="2902"/>
      <c r="BS503" s="2066"/>
      <c r="BT503" s="2902"/>
      <c r="BU503" s="2902"/>
      <c r="BV503" s="2902"/>
      <c r="BW503" s="2902"/>
      <c r="BX503" s="2066"/>
      <c r="BY503" s="2149"/>
      <c r="BZ503" s="2149"/>
      <c r="CA503" s="2149"/>
      <c r="CB503" s="2149"/>
      <c r="CC503" s="2149"/>
    </row>
    <row r="504" spans="1:81" s="2776" customFormat="1" ht="39.75" customHeight="1">
      <c r="A504" s="2222">
        <v>3</v>
      </c>
      <c r="B504" s="3749" t="s">
        <v>2544</v>
      </c>
      <c r="C504" s="1932" t="s">
        <v>2524</v>
      </c>
      <c r="D504" s="3105" t="s">
        <v>1034</v>
      </c>
      <c r="E504" s="3237" t="s">
        <v>2525</v>
      </c>
      <c r="F504" s="3800" t="s">
        <v>2593</v>
      </c>
      <c r="G504" s="3424">
        <v>300</v>
      </c>
      <c r="H504" s="3424">
        <v>285</v>
      </c>
      <c r="I504" s="1958"/>
      <c r="J504" s="1958"/>
      <c r="K504" s="1958"/>
      <c r="L504" s="1958"/>
      <c r="M504" s="1958"/>
      <c r="N504" s="1958"/>
      <c r="O504" s="1958"/>
      <c r="P504" s="1958"/>
      <c r="Q504" s="1958"/>
      <c r="R504" s="1958"/>
      <c r="S504" s="1958"/>
      <c r="T504" s="1958"/>
      <c r="U504" s="1958"/>
      <c r="V504" s="1958"/>
      <c r="W504" s="1958"/>
      <c r="X504" s="1958"/>
      <c r="Y504" s="1958">
        <f>T504-W504+X504</f>
        <v>0</v>
      </c>
      <c r="Z504" s="1958"/>
      <c r="AA504" s="1958"/>
      <c r="AB504" s="1958"/>
      <c r="AC504" s="1958"/>
      <c r="AD504" s="1958"/>
      <c r="AE504" s="1958"/>
      <c r="AF504" s="1958"/>
      <c r="AG504" s="1958"/>
      <c r="AH504" s="1958"/>
      <c r="AI504" s="1958"/>
      <c r="AJ504" s="1958"/>
      <c r="AK504" s="1958"/>
      <c r="AL504" s="1958"/>
      <c r="AM504" s="1958"/>
      <c r="AN504" s="1958"/>
      <c r="AO504" s="1958"/>
      <c r="AP504" s="1958"/>
      <c r="AQ504" s="1958"/>
      <c r="AR504" s="3773"/>
      <c r="AS504" s="3773"/>
      <c r="AT504" s="3773"/>
      <c r="AU504" s="3773"/>
      <c r="AV504" s="3773"/>
      <c r="AW504" s="3773"/>
      <c r="AX504" s="3773"/>
      <c r="AY504" s="3773"/>
      <c r="AZ504" s="3773"/>
      <c r="BA504" s="3801"/>
      <c r="BB504" s="3801"/>
      <c r="BC504" s="3801"/>
      <c r="BD504" s="3801"/>
      <c r="BE504" s="3801"/>
      <c r="BF504" s="3801"/>
      <c r="BG504" s="3774">
        <v>285</v>
      </c>
      <c r="BH504" s="3802"/>
      <c r="BI504" s="2061"/>
      <c r="BJ504" s="2063"/>
      <c r="BK504" s="2063"/>
      <c r="BL504" s="2063"/>
      <c r="BM504" s="2064"/>
      <c r="BN504" s="2064"/>
      <c r="BO504" s="2063"/>
      <c r="BP504" s="1914"/>
      <c r="BQ504" s="2902"/>
      <c r="BR504" s="2902"/>
      <c r="BS504" s="2066"/>
      <c r="BT504" s="2902"/>
      <c r="BU504" s="2902"/>
      <c r="BV504" s="2902"/>
      <c r="BW504" s="2902"/>
      <c r="BX504" s="2066"/>
      <c r="BY504" s="2149"/>
      <c r="BZ504" s="2149"/>
      <c r="CA504" s="2149"/>
      <c r="CB504" s="2149"/>
      <c r="CC504" s="2149"/>
    </row>
    <row r="505" spans="1:81" s="2343" customFormat="1" ht="39.75" customHeight="1">
      <c r="A505" s="2220" t="s">
        <v>712</v>
      </c>
      <c r="B505" s="3035" t="s">
        <v>2468</v>
      </c>
      <c r="C505" s="2306"/>
      <c r="D505" s="2306"/>
      <c r="E505" s="3513"/>
      <c r="F505" s="3514"/>
      <c r="G505" s="3467"/>
      <c r="H505" s="3467"/>
      <c r="I505" s="1703"/>
      <c r="J505" s="1703"/>
      <c r="K505" s="1703"/>
      <c r="L505" s="1703"/>
      <c r="M505" s="1703"/>
      <c r="N505" s="1703"/>
      <c r="O505" s="1703"/>
      <c r="P505" s="1703"/>
      <c r="Q505" s="1703"/>
      <c r="R505" s="1703"/>
      <c r="S505" s="1703"/>
      <c r="T505" s="1703"/>
      <c r="U505" s="1703"/>
      <c r="V505" s="1703"/>
      <c r="W505" s="1703"/>
      <c r="X505" s="1703"/>
      <c r="Y505" s="1703">
        <f t="shared" ref="Y505" si="462">T505-W505+X505</f>
        <v>0</v>
      </c>
      <c r="Z505" s="1703"/>
      <c r="AA505" s="1703"/>
      <c r="AB505" s="1703"/>
      <c r="AC505" s="1703"/>
      <c r="AD505" s="1703"/>
      <c r="AE505" s="1703"/>
      <c r="AF505" s="1703"/>
      <c r="AG505" s="1703"/>
      <c r="AH505" s="1703"/>
      <c r="AI505" s="1703"/>
      <c r="AJ505" s="1703"/>
      <c r="AK505" s="1703"/>
      <c r="AL505" s="1703"/>
      <c r="AM505" s="1703"/>
      <c r="AN505" s="1703"/>
      <c r="AO505" s="1703"/>
      <c r="AP505" s="3467"/>
      <c r="AQ505" s="3467"/>
      <c r="AR505" s="3284"/>
      <c r="AS505" s="3284"/>
      <c r="AT505" s="3284"/>
      <c r="AU505" s="3284"/>
      <c r="AV505" s="3284"/>
      <c r="AW505" s="3284"/>
      <c r="AX505" s="3284"/>
      <c r="AY505" s="3284"/>
      <c r="AZ505" s="3284"/>
      <c r="BA505" s="3321"/>
      <c r="BB505" s="3321"/>
      <c r="BC505" s="3321"/>
      <c r="BD505" s="3321"/>
      <c r="BE505" s="3321"/>
      <c r="BF505" s="3321"/>
      <c r="BG505" s="3670">
        <f>1040-856</f>
        <v>184</v>
      </c>
      <c r="BH505" s="3421"/>
      <c r="BI505" s="2050"/>
      <c r="BJ505" s="2051"/>
      <c r="BK505" s="2051"/>
      <c r="BL505" s="2051"/>
      <c r="BM505" s="3158"/>
      <c r="BN505" s="3158"/>
      <c r="BO505" s="2051" t="s">
        <v>2327</v>
      </c>
      <c r="BP505" s="2968"/>
      <c r="BQ505" s="3002"/>
      <c r="BR505" s="3002"/>
      <c r="BS505" s="2053"/>
      <c r="BT505" s="3002"/>
      <c r="BU505" s="3002"/>
      <c r="BV505" s="1370" t="s">
        <v>2498</v>
      </c>
      <c r="BW505" s="3002"/>
      <c r="BX505" s="2053"/>
      <c r="BY505" s="3024"/>
      <c r="BZ505" s="3024"/>
      <c r="CA505" s="3024"/>
      <c r="CB505" s="3024"/>
      <c r="CC505" s="3024"/>
    </row>
    <row r="506" spans="1:81" s="28" customFormat="1" ht="30.75" customHeight="1">
      <c r="A506" s="2195" t="s">
        <v>60</v>
      </c>
      <c r="B506" s="2133" t="s">
        <v>61</v>
      </c>
      <c r="C506" s="1653"/>
      <c r="D506" s="1653"/>
      <c r="E506" s="1504"/>
      <c r="F506" s="1504"/>
      <c r="G506" s="1453">
        <f>G507+G514</f>
        <v>1800</v>
      </c>
      <c r="H506" s="1453">
        <f t="shared" ref="H506:BG506" si="463">H507+H514</f>
        <v>1709.665</v>
      </c>
      <c r="I506" s="1655">
        <f t="shared" si="463"/>
        <v>0</v>
      </c>
      <c r="J506" s="1655">
        <f t="shared" si="463"/>
        <v>90.335000000000008</v>
      </c>
      <c r="K506" s="1655">
        <f t="shared" si="463"/>
        <v>1710</v>
      </c>
      <c r="L506" s="1655">
        <f t="shared" si="463"/>
        <v>1710</v>
      </c>
      <c r="M506" s="1655">
        <f t="shared" si="463"/>
        <v>874</v>
      </c>
      <c r="N506" s="1655">
        <f t="shared" si="463"/>
        <v>874</v>
      </c>
      <c r="O506" s="1655">
        <f t="shared" si="463"/>
        <v>0</v>
      </c>
      <c r="P506" s="1655">
        <f t="shared" si="463"/>
        <v>0</v>
      </c>
      <c r="Q506" s="1655">
        <f t="shared" si="463"/>
        <v>0</v>
      </c>
      <c r="R506" s="1655">
        <f t="shared" si="463"/>
        <v>0</v>
      </c>
      <c r="S506" s="1655">
        <f t="shared" si="463"/>
        <v>1500</v>
      </c>
      <c r="T506" s="1655">
        <f t="shared" si="463"/>
        <v>1500</v>
      </c>
      <c r="U506" s="1655">
        <f t="shared" si="463"/>
        <v>0</v>
      </c>
      <c r="V506" s="1655">
        <f t="shared" si="463"/>
        <v>0</v>
      </c>
      <c r="W506" s="1655"/>
      <c r="X506" s="1655"/>
      <c r="Y506" s="1655">
        <f t="shared" si="452"/>
        <v>1500</v>
      </c>
      <c r="Z506" s="1655">
        <f t="shared" si="463"/>
        <v>0</v>
      </c>
      <c r="AA506" s="1655">
        <f t="shared" si="463"/>
        <v>0</v>
      </c>
      <c r="AB506" s="1655">
        <f t="shared" si="463"/>
        <v>0</v>
      </c>
      <c r="AC506" s="1655">
        <f t="shared" si="463"/>
        <v>0</v>
      </c>
      <c r="AD506" s="1655">
        <f t="shared" si="463"/>
        <v>498.053</v>
      </c>
      <c r="AE506" s="1655">
        <f t="shared" si="463"/>
        <v>498.053</v>
      </c>
      <c r="AF506" s="1655">
        <f t="shared" si="463"/>
        <v>0</v>
      </c>
      <c r="AG506" s="1655">
        <f t="shared" si="463"/>
        <v>0</v>
      </c>
      <c r="AH506" s="1655">
        <f t="shared" si="463"/>
        <v>0</v>
      </c>
      <c r="AI506" s="1655">
        <f t="shared" si="463"/>
        <v>0</v>
      </c>
      <c r="AJ506" s="1655">
        <f t="shared" si="463"/>
        <v>0</v>
      </c>
      <c r="AK506" s="1655">
        <f t="shared" si="463"/>
        <v>0</v>
      </c>
      <c r="AL506" s="1655">
        <f t="shared" si="463"/>
        <v>1500</v>
      </c>
      <c r="AM506" s="1655">
        <f t="shared" si="463"/>
        <v>1500</v>
      </c>
      <c r="AN506" s="1655">
        <f t="shared" si="463"/>
        <v>0</v>
      </c>
      <c r="AO506" s="1655">
        <f t="shared" si="463"/>
        <v>0</v>
      </c>
      <c r="AP506" s="1453">
        <f t="shared" si="463"/>
        <v>1500</v>
      </c>
      <c r="AQ506" s="1453">
        <f t="shared" si="463"/>
        <v>1500</v>
      </c>
      <c r="AR506" s="1656">
        <f t="shared" si="463"/>
        <v>0</v>
      </c>
      <c r="AS506" s="1656">
        <f t="shared" si="463"/>
        <v>0</v>
      </c>
      <c r="AT506" s="1656">
        <f t="shared" si="463"/>
        <v>210</v>
      </c>
      <c r="AU506" s="1656">
        <f t="shared" si="463"/>
        <v>210</v>
      </c>
      <c r="AV506" s="1656">
        <f t="shared" si="463"/>
        <v>0</v>
      </c>
      <c r="AW506" s="1656">
        <f t="shared" si="463"/>
        <v>0</v>
      </c>
      <c r="AX506" s="1656">
        <f t="shared" si="463"/>
        <v>0</v>
      </c>
      <c r="AY506" s="1656">
        <f t="shared" si="463"/>
        <v>210</v>
      </c>
      <c r="AZ506" s="1656">
        <f t="shared" si="463"/>
        <v>210</v>
      </c>
      <c r="BA506" s="1656">
        <f t="shared" si="463"/>
        <v>0</v>
      </c>
      <c r="BB506" s="1656">
        <f t="shared" si="463"/>
        <v>0</v>
      </c>
      <c r="BC506" s="1656">
        <f t="shared" si="463"/>
        <v>0</v>
      </c>
      <c r="BD506" s="1656">
        <f t="shared" si="463"/>
        <v>0</v>
      </c>
      <c r="BE506" s="1656">
        <f t="shared" si="463"/>
        <v>0</v>
      </c>
      <c r="BF506" s="1656">
        <f t="shared" si="463"/>
        <v>0</v>
      </c>
      <c r="BG506" s="3668">
        <f t="shared" si="463"/>
        <v>4998</v>
      </c>
      <c r="BH506" s="1655">
        <f>'PL 3 PB DATP'!H93</f>
        <v>4998</v>
      </c>
      <c r="BI506" s="1655">
        <f>SUM(BI1028:BI1044)</f>
        <v>2867</v>
      </c>
      <c r="BJ506" s="1658"/>
      <c r="BK506" s="1658"/>
      <c r="BL506" s="1658"/>
      <c r="BM506" s="1669"/>
      <c r="BN506" s="1669"/>
      <c r="BO506" s="1658"/>
      <c r="BP506" s="1659"/>
      <c r="BQ506" s="1370"/>
      <c r="BR506" s="1370"/>
      <c r="BS506" s="19"/>
      <c r="BT506" s="1370"/>
      <c r="BU506" s="1370"/>
      <c r="BV506" s="1370" t="s">
        <v>2498</v>
      </c>
      <c r="BW506" s="1370"/>
      <c r="BX506" s="1660">
        <f>BH506-BG506</f>
        <v>0</v>
      </c>
      <c r="BY506" s="53"/>
    </row>
    <row r="507" spans="1:81" s="2285" customFormat="1" ht="28.5" customHeight="1">
      <c r="A507" s="2220" t="s">
        <v>73</v>
      </c>
      <c r="B507" s="3135" t="s">
        <v>2420</v>
      </c>
      <c r="C507" s="1653"/>
      <c r="D507" s="1653"/>
      <c r="E507" s="1504"/>
      <c r="F507" s="1504"/>
      <c r="G507" s="3485">
        <f>SUM(G508:G513)</f>
        <v>1800</v>
      </c>
      <c r="H507" s="3485">
        <f t="shared" ref="H507:BG507" si="464">SUM(H508:H513)</f>
        <v>1709.665</v>
      </c>
      <c r="I507" s="1603">
        <f t="shared" si="464"/>
        <v>0</v>
      </c>
      <c r="J507" s="1603">
        <f t="shared" si="464"/>
        <v>90.335000000000008</v>
      </c>
      <c r="K507" s="1603">
        <f t="shared" si="464"/>
        <v>1710</v>
      </c>
      <c r="L507" s="1603">
        <f t="shared" si="464"/>
        <v>1710</v>
      </c>
      <c r="M507" s="1603">
        <f t="shared" si="464"/>
        <v>874</v>
      </c>
      <c r="N507" s="1603">
        <f t="shared" si="464"/>
        <v>874</v>
      </c>
      <c r="O507" s="1603">
        <f t="shared" si="464"/>
        <v>0</v>
      </c>
      <c r="P507" s="1603">
        <f t="shared" si="464"/>
        <v>0</v>
      </c>
      <c r="Q507" s="1603">
        <f t="shared" si="464"/>
        <v>0</v>
      </c>
      <c r="R507" s="1603">
        <f t="shared" si="464"/>
        <v>0</v>
      </c>
      <c r="S507" s="1603">
        <f t="shared" si="464"/>
        <v>1500</v>
      </c>
      <c r="T507" s="1603">
        <f t="shared" si="464"/>
        <v>1500</v>
      </c>
      <c r="U507" s="1603">
        <f t="shared" si="464"/>
        <v>0</v>
      </c>
      <c r="V507" s="1603">
        <f t="shared" si="464"/>
        <v>0</v>
      </c>
      <c r="W507" s="1603"/>
      <c r="X507" s="1603"/>
      <c r="Y507" s="1603">
        <f t="shared" si="452"/>
        <v>1500</v>
      </c>
      <c r="Z507" s="1603">
        <f t="shared" si="464"/>
        <v>0</v>
      </c>
      <c r="AA507" s="1603">
        <f t="shared" si="464"/>
        <v>0</v>
      </c>
      <c r="AB507" s="1603">
        <f t="shared" si="464"/>
        <v>0</v>
      </c>
      <c r="AC507" s="1603">
        <f t="shared" si="464"/>
        <v>0</v>
      </c>
      <c r="AD507" s="1603">
        <f t="shared" si="464"/>
        <v>498.053</v>
      </c>
      <c r="AE507" s="1603">
        <f t="shared" si="464"/>
        <v>498.053</v>
      </c>
      <c r="AF507" s="1603">
        <f t="shared" si="464"/>
        <v>0</v>
      </c>
      <c r="AG507" s="1603">
        <f t="shared" si="464"/>
        <v>0</v>
      </c>
      <c r="AH507" s="1603">
        <f t="shared" si="464"/>
        <v>0</v>
      </c>
      <c r="AI507" s="1603">
        <f t="shared" si="464"/>
        <v>0</v>
      </c>
      <c r="AJ507" s="1603">
        <f t="shared" si="464"/>
        <v>0</v>
      </c>
      <c r="AK507" s="1603">
        <f t="shared" si="464"/>
        <v>0</v>
      </c>
      <c r="AL507" s="1603">
        <f t="shared" si="464"/>
        <v>1500</v>
      </c>
      <c r="AM507" s="1603">
        <f t="shared" si="464"/>
        <v>1500</v>
      </c>
      <c r="AN507" s="1603">
        <f t="shared" si="464"/>
        <v>0</v>
      </c>
      <c r="AO507" s="1603">
        <f t="shared" si="464"/>
        <v>0</v>
      </c>
      <c r="AP507" s="3485">
        <f t="shared" si="464"/>
        <v>1500</v>
      </c>
      <c r="AQ507" s="3485">
        <f t="shared" si="464"/>
        <v>1500</v>
      </c>
      <c r="AR507" s="3292">
        <f t="shared" si="464"/>
        <v>0</v>
      </c>
      <c r="AS507" s="3292">
        <f t="shared" si="464"/>
        <v>0</v>
      </c>
      <c r="AT507" s="3292">
        <f t="shared" si="464"/>
        <v>210</v>
      </c>
      <c r="AU507" s="3292">
        <f t="shared" si="464"/>
        <v>210</v>
      </c>
      <c r="AV507" s="3292">
        <f t="shared" si="464"/>
        <v>0</v>
      </c>
      <c r="AW507" s="3292">
        <f t="shared" si="464"/>
        <v>0</v>
      </c>
      <c r="AX507" s="3292">
        <f t="shared" si="464"/>
        <v>0</v>
      </c>
      <c r="AY507" s="3292">
        <f t="shared" si="464"/>
        <v>210</v>
      </c>
      <c r="AZ507" s="3292">
        <f t="shared" si="464"/>
        <v>210</v>
      </c>
      <c r="BA507" s="3292">
        <f t="shared" si="464"/>
        <v>0</v>
      </c>
      <c r="BB507" s="3292">
        <f t="shared" si="464"/>
        <v>0</v>
      </c>
      <c r="BC507" s="3292">
        <f t="shared" si="464"/>
        <v>0</v>
      </c>
      <c r="BD507" s="3292">
        <f t="shared" si="464"/>
        <v>0</v>
      </c>
      <c r="BE507" s="3292">
        <f t="shared" si="464"/>
        <v>0</v>
      </c>
      <c r="BF507" s="3292">
        <f t="shared" si="464"/>
        <v>0</v>
      </c>
      <c r="BG507" s="3675">
        <f t="shared" si="464"/>
        <v>210</v>
      </c>
      <c r="BH507" s="1655"/>
      <c r="BI507" s="3025"/>
      <c r="BJ507" s="1719"/>
      <c r="BK507" s="1719"/>
      <c r="BL507" s="1719"/>
      <c r="BM507" s="1692">
        <f t="shared" si="444"/>
        <v>100.01959448195991</v>
      </c>
      <c r="BN507" s="1692">
        <f t="shared" si="445"/>
        <v>100</v>
      </c>
      <c r="BO507" s="1719"/>
      <c r="BP507" s="2283"/>
      <c r="BQ507" s="2942"/>
      <c r="BR507" s="2942"/>
      <c r="BS507" s="3370"/>
      <c r="BT507" s="2942"/>
      <c r="BU507" s="2942"/>
      <c r="BV507" s="1370" t="s">
        <v>2498</v>
      </c>
      <c r="BW507" s="2942"/>
      <c r="BX507" s="2144"/>
      <c r="BY507" s="2284"/>
    </row>
    <row r="508" spans="1:81" s="2518" customFormat="1" ht="28.5" customHeight="1">
      <c r="A508" s="2194" t="s">
        <v>46</v>
      </c>
      <c r="B508" s="2975" t="s">
        <v>766</v>
      </c>
      <c r="C508" s="1674" t="s">
        <v>633</v>
      </c>
      <c r="D508" s="1674" t="s">
        <v>737</v>
      </c>
      <c r="E508" s="3510" t="s">
        <v>237</v>
      </c>
      <c r="F508" s="1411" t="s">
        <v>767</v>
      </c>
      <c r="G508" s="1513">
        <v>300</v>
      </c>
      <c r="H508" s="1513">
        <v>285</v>
      </c>
      <c r="I508" s="1686"/>
      <c r="J508" s="1686">
        <v>15</v>
      </c>
      <c r="K508" s="1686">
        <v>285</v>
      </c>
      <c r="L508" s="1686">
        <v>285</v>
      </c>
      <c r="M508" s="1686">
        <v>140</v>
      </c>
      <c r="N508" s="1686">
        <v>140</v>
      </c>
      <c r="O508" s="1863">
        <f t="shared" ref="O508:O513" si="465">P508+Q508+R508</f>
        <v>0</v>
      </c>
      <c r="P508" s="1896"/>
      <c r="Q508" s="1896"/>
      <c r="R508" s="1896"/>
      <c r="S508" s="1863">
        <f t="shared" ref="S508:S533" si="466">SUM(T508:V508)</f>
        <v>250</v>
      </c>
      <c r="T508" s="1761">
        <v>250</v>
      </c>
      <c r="U508" s="1896"/>
      <c r="V508" s="1896"/>
      <c r="W508" s="1896"/>
      <c r="X508" s="1896"/>
      <c r="Y508" s="1896">
        <f t="shared" si="452"/>
        <v>250</v>
      </c>
      <c r="Z508" s="1863">
        <f t="shared" ref="Z508:Z533" si="467">SUM(AA508:AC508)</f>
        <v>0</v>
      </c>
      <c r="AA508" s="1896"/>
      <c r="AB508" s="1896"/>
      <c r="AC508" s="1896"/>
      <c r="AD508" s="1863">
        <f t="shared" ref="AD508:AD533" si="468">SUM(AE508:AG508)</f>
        <v>0</v>
      </c>
      <c r="AE508" s="1896"/>
      <c r="AF508" s="1896"/>
      <c r="AG508" s="1896"/>
      <c r="AH508" s="1863">
        <f t="shared" ref="AH508:AH533" si="469">SUM(AI508:AK508)</f>
        <v>0</v>
      </c>
      <c r="AI508" s="1761">
        <f t="shared" ref="AI508:AI513" si="470">P508</f>
        <v>0</v>
      </c>
      <c r="AJ508" s="1896"/>
      <c r="AK508" s="1896"/>
      <c r="AL508" s="1863">
        <f t="shared" ref="AL508:AL533" si="471">SUM(AM508:AO508)</f>
        <v>250</v>
      </c>
      <c r="AM508" s="1761">
        <f t="shared" ref="AM508:AM513" si="472">T508</f>
        <v>250</v>
      </c>
      <c r="AN508" s="1896"/>
      <c r="AO508" s="1896"/>
      <c r="AP508" s="3484">
        <f t="shared" ref="AP508:AP533" si="473">SUM(AQ508:AS508)</f>
        <v>250</v>
      </c>
      <c r="AQ508" s="3487">
        <v>250</v>
      </c>
      <c r="AR508" s="3322"/>
      <c r="AS508" s="3322"/>
      <c r="AT508" s="3291">
        <f t="shared" ref="AT508:AT533" si="474">SUM(AU508:AW508)</f>
        <v>35</v>
      </c>
      <c r="AU508" s="3293">
        <f t="shared" ref="AU508:AU513" si="475">L508-AQ508</f>
        <v>35</v>
      </c>
      <c r="AV508" s="3322"/>
      <c r="AW508" s="3322"/>
      <c r="AX508" s="3322"/>
      <c r="AY508" s="3291">
        <f t="shared" ref="AY508:AY520" si="476">SUM(AZ508:BB508)</f>
        <v>35</v>
      </c>
      <c r="AZ508" s="3293">
        <f>AU508</f>
        <v>35</v>
      </c>
      <c r="BA508" s="3322"/>
      <c r="BB508" s="3322"/>
      <c r="BC508" s="3322"/>
      <c r="BD508" s="3322"/>
      <c r="BE508" s="3322"/>
      <c r="BF508" s="3322"/>
      <c r="BG508" s="3684">
        <v>35</v>
      </c>
      <c r="BH508" s="1896"/>
      <c r="BI508" s="1896">
        <f t="shared" si="458"/>
        <v>0</v>
      </c>
      <c r="BJ508" s="3151">
        <v>2023</v>
      </c>
      <c r="BK508" s="3151" t="s">
        <v>2324</v>
      </c>
      <c r="BL508" s="3151"/>
      <c r="BM508" s="1669">
        <f t="shared" si="444"/>
        <v>100</v>
      </c>
      <c r="BN508" s="1669">
        <f t="shared" si="445"/>
        <v>100</v>
      </c>
      <c r="BO508" s="3151" t="s">
        <v>40</v>
      </c>
      <c r="BP508" s="3130"/>
      <c r="BQ508" s="3016"/>
      <c r="BR508" s="3016"/>
      <c r="BS508" s="3369"/>
      <c r="BT508" s="3016"/>
      <c r="BU508" s="3016"/>
      <c r="BV508" s="1370" t="s">
        <v>2498</v>
      </c>
      <c r="BW508" s="3016"/>
      <c r="BX508" s="1619"/>
      <c r="BY508" s="63"/>
      <c r="BZ508" s="699"/>
      <c r="CA508" s="699"/>
      <c r="CB508" s="699"/>
      <c r="CC508" s="699"/>
    </row>
    <row r="509" spans="1:81" s="2518" customFormat="1" ht="28.5" customHeight="1">
      <c r="A509" s="2194" t="s">
        <v>48</v>
      </c>
      <c r="B509" s="2975" t="s">
        <v>768</v>
      </c>
      <c r="C509" s="1674" t="s">
        <v>633</v>
      </c>
      <c r="D509" s="1674" t="s">
        <v>737</v>
      </c>
      <c r="E509" s="3510" t="s">
        <v>237</v>
      </c>
      <c r="F509" s="1411" t="s">
        <v>769</v>
      </c>
      <c r="G509" s="1513">
        <v>300</v>
      </c>
      <c r="H509" s="1513">
        <v>285</v>
      </c>
      <c r="I509" s="1686"/>
      <c r="J509" s="1686">
        <v>15</v>
      </c>
      <c r="K509" s="1686">
        <v>285</v>
      </c>
      <c r="L509" s="1686">
        <v>285</v>
      </c>
      <c r="M509" s="1686">
        <v>163</v>
      </c>
      <c r="N509" s="1686">
        <v>163</v>
      </c>
      <c r="O509" s="1863">
        <f t="shared" si="465"/>
        <v>0</v>
      </c>
      <c r="P509" s="1896"/>
      <c r="Q509" s="1896"/>
      <c r="R509" s="1896"/>
      <c r="S509" s="1863">
        <f t="shared" si="466"/>
        <v>250</v>
      </c>
      <c r="T509" s="1761">
        <v>250</v>
      </c>
      <c r="U509" s="1896"/>
      <c r="V509" s="1896"/>
      <c r="W509" s="1896"/>
      <c r="X509" s="1896"/>
      <c r="Y509" s="1896">
        <f t="shared" si="452"/>
        <v>250</v>
      </c>
      <c r="Z509" s="1863">
        <f t="shared" si="467"/>
        <v>0</v>
      </c>
      <c r="AA509" s="1896"/>
      <c r="AB509" s="1896"/>
      <c r="AC509" s="1896"/>
      <c r="AD509" s="1863">
        <f t="shared" si="468"/>
        <v>0</v>
      </c>
      <c r="AE509" s="1896"/>
      <c r="AF509" s="1896"/>
      <c r="AG509" s="1896"/>
      <c r="AH509" s="1863">
        <f t="shared" si="469"/>
        <v>0</v>
      </c>
      <c r="AI509" s="1761">
        <f t="shared" si="470"/>
        <v>0</v>
      </c>
      <c r="AJ509" s="1896"/>
      <c r="AK509" s="1896"/>
      <c r="AL509" s="1863">
        <f t="shared" si="471"/>
        <v>250</v>
      </c>
      <c r="AM509" s="1761">
        <f t="shared" si="472"/>
        <v>250</v>
      </c>
      <c r="AN509" s="1896"/>
      <c r="AO509" s="1896"/>
      <c r="AP509" s="3484">
        <f t="shared" si="473"/>
        <v>250</v>
      </c>
      <c r="AQ509" s="3487">
        <v>250</v>
      </c>
      <c r="AR509" s="3322"/>
      <c r="AS509" s="3322"/>
      <c r="AT509" s="3291">
        <f t="shared" si="474"/>
        <v>35</v>
      </c>
      <c r="AU509" s="3293">
        <f t="shared" si="475"/>
        <v>35</v>
      </c>
      <c r="AV509" s="3322"/>
      <c r="AW509" s="3322"/>
      <c r="AX509" s="3322"/>
      <c r="AY509" s="3291">
        <f t="shared" si="476"/>
        <v>35</v>
      </c>
      <c r="AZ509" s="3293">
        <f t="shared" ref="AZ509:AZ513" si="477">AU509</f>
        <v>35</v>
      </c>
      <c r="BA509" s="3322"/>
      <c r="BB509" s="3322"/>
      <c r="BC509" s="3322"/>
      <c r="BD509" s="3322"/>
      <c r="BE509" s="3322"/>
      <c r="BF509" s="3322"/>
      <c r="BG509" s="3684">
        <v>35</v>
      </c>
      <c r="BH509" s="1896"/>
      <c r="BI509" s="1896">
        <f t="shared" si="458"/>
        <v>0</v>
      </c>
      <c r="BJ509" s="3151">
        <v>2023</v>
      </c>
      <c r="BK509" s="3151" t="s">
        <v>2324</v>
      </c>
      <c r="BL509" s="3151"/>
      <c r="BM509" s="1669">
        <f t="shared" si="444"/>
        <v>100</v>
      </c>
      <c r="BN509" s="1669">
        <f t="shared" si="445"/>
        <v>100</v>
      </c>
      <c r="BO509" s="3151" t="s">
        <v>40</v>
      </c>
      <c r="BP509" s="3130"/>
      <c r="BQ509" s="3016"/>
      <c r="BR509" s="3016"/>
      <c r="BS509" s="3369"/>
      <c r="BT509" s="3016"/>
      <c r="BU509" s="3016"/>
      <c r="BV509" s="1370" t="s">
        <v>2498</v>
      </c>
      <c r="BW509" s="3016"/>
      <c r="BX509" s="1619"/>
      <c r="BY509" s="63"/>
      <c r="BZ509" s="699"/>
      <c r="CA509" s="699"/>
      <c r="CB509" s="699"/>
      <c r="CC509" s="699"/>
    </row>
    <row r="510" spans="1:81" s="2518" customFormat="1" ht="28.5" customHeight="1">
      <c r="A510" s="2194" t="s">
        <v>50</v>
      </c>
      <c r="B510" s="2975" t="s">
        <v>770</v>
      </c>
      <c r="C510" s="1674" t="s">
        <v>637</v>
      </c>
      <c r="D510" s="1674" t="s">
        <v>737</v>
      </c>
      <c r="E510" s="3510" t="s">
        <v>237</v>
      </c>
      <c r="F510" s="1411" t="s">
        <v>771</v>
      </c>
      <c r="G510" s="1513">
        <v>300</v>
      </c>
      <c r="H510" s="1513">
        <v>285</v>
      </c>
      <c r="I510" s="1686"/>
      <c r="J510" s="1686">
        <v>15</v>
      </c>
      <c r="K510" s="1686">
        <v>285</v>
      </c>
      <c r="L510" s="1686">
        <v>285</v>
      </c>
      <c r="M510" s="1686">
        <v>160</v>
      </c>
      <c r="N510" s="1686">
        <v>160</v>
      </c>
      <c r="O510" s="1863">
        <f t="shared" si="465"/>
        <v>0</v>
      </c>
      <c r="P510" s="1896"/>
      <c r="Q510" s="1896"/>
      <c r="R510" s="1896"/>
      <c r="S510" s="1863">
        <f t="shared" si="466"/>
        <v>250</v>
      </c>
      <c r="T510" s="1761">
        <v>250</v>
      </c>
      <c r="U510" s="1896"/>
      <c r="V510" s="1896"/>
      <c r="W510" s="1896"/>
      <c r="X510" s="1896"/>
      <c r="Y510" s="1896">
        <f t="shared" si="452"/>
        <v>250</v>
      </c>
      <c r="Z510" s="1863">
        <f t="shared" si="467"/>
        <v>0</v>
      </c>
      <c r="AA510" s="1896"/>
      <c r="AB510" s="1896"/>
      <c r="AC510" s="1896"/>
      <c r="AD510" s="1863">
        <f t="shared" si="468"/>
        <v>0</v>
      </c>
      <c r="AE510" s="1896"/>
      <c r="AF510" s="1896"/>
      <c r="AG510" s="1896"/>
      <c r="AH510" s="1863">
        <f t="shared" si="469"/>
        <v>0</v>
      </c>
      <c r="AI510" s="1761">
        <f t="shared" si="470"/>
        <v>0</v>
      </c>
      <c r="AJ510" s="1896"/>
      <c r="AK510" s="1896"/>
      <c r="AL510" s="1863">
        <f t="shared" si="471"/>
        <v>250</v>
      </c>
      <c r="AM510" s="1761">
        <f t="shared" si="472"/>
        <v>250</v>
      </c>
      <c r="AN510" s="1896"/>
      <c r="AO510" s="1896"/>
      <c r="AP510" s="3484">
        <f t="shared" si="473"/>
        <v>250</v>
      </c>
      <c r="AQ510" s="3487">
        <v>250</v>
      </c>
      <c r="AR510" s="3322"/>
      <c r="AS510" s="3322"/>
      <c r="AT510" s="3291">
        <f t="shared" si="474"/>
        <v>35</v>
      </c>
      <c r="AU510" s="3293">
        <f t="shared" si="475"/>
        <v>35</v>
      </c>
      <c r="AV510" s="3322"/>
      <c r="AW510" s="3322"/>
      <c r="AX510" s="3322"/>
      <c r="AY510" s="3291">
        <f t="shared" si="476"/>
        <v>35</v>
      </c>
      <c r="AZ510" s="3293">
        <f t="shared" si="477"/>
        <v>35</v>
      </c>
      <c r="BA510" s="3322"/>
      <c r="BB510" s="3322"/>
      <c r="BC510" s="3322"/>
      <c r="BD510" s="3322"/>
      <c r="BE510" s="3322"/>
      <c r="BF510" s="3322"/>
      <c r="BG510" s="3684">
        <v>35</v>
      </c>
      <c r="BH510" s="1896"/>
      <c r="BI510" s="1896">
        <f t="shared" si="458"/>
        <v>0</v>
      </c>
      <c r="BJ510" s="3151">
        <v>2023</v>
      </c>
      <c r="BK510" s="3151" t="s">
        <v>2324</v>
      </c>
      <c r="BL510" s="3151"/>
      <c r="BM510" s="1669">
        <f t="shared" si="444"/>
        <v>100</v>
      </c>
      <c r="BN510" s="1669">
        <f t="shared" si="445"/>
        <v>100</v>
      </c>
      <c r="BO510" s="3151" t="s">
        <v>40</v>
      </c>
      <c r="BP510" s="3130"/>
      <c r="BQ510" s="3016"/>
      <c r="BR510" s="3016"/>
      <c r="BS510" s="3369"/>
      <c r="BT510" s="3016"/>
      <c r="BU510" s="3016"/>
      <c r="BV510" s="1370" t="s">
        <v>2498</v>
      </c>
      <c r="BW510" s="3016"/>
      <c r="BX510" s="1619"/>
      <c r="BY510" s="63"/>
      <c r="BZ510" s="699"/>
      <c r="CA510" s="699"/>
      <c r="CB510" s="699"/>
      <c r="CC510" s="699"/>
    </row>
    <row r="511" spans="1:81" s="2518" customFormat="1" ht="28.5" customHeight="1">
      <c r="A511" s="2194" t="s">
        <v>52</v>
      </c>
      <c r="B511" s="2975" t="s">
        <v>772</v>
      </c>
      <c r="C511" s="1674" t="s">
        <v>637</v>
      </c>
      <c r="D511" s="1674" t="s">
        <v>737</v>
      </c>
      <c r="E511" s="3510" t="s">
        <v>237</v>
      </c>
      <c r="F511" s="1411" t="s">
        <v>773</v>
      </c>
      <c r="G511" s="1513">
        <v>300</v>
      </c>
      <c r="H511" s="1513">
        <v>285</v>
      </c>
      <c r="I511" s="1686"/>
      <c r="J511" s="1686">
        <v>15</v>
      </c>
      <c r="K511" s="1686">
        <v>285</v>
      </c>
      <c r="L511" s="1686">
        <v>285</v>
      </c>
      <c r="M511" s="1686">
        <v>154</v>
      </c>
      <c r="N511" s="1686">
        <v>154</v>
      </c>
      <c r="O511" s="1863">
        <f t="shared" si="465"/>
        <v>0</v>
      </c>
      <c r="P511" s="1896"/>
      <c r="Q511" s="1896"/>
      <c r="R511" s="1896"/>
      <c r="S511" s="1863">
        <f t="shared" si="466"/>
        <v>250</v>
      </c>
      <c r="T511" s="1761">
        <v>250</v>
      </c>
      <c r="U511" s="1896"/>
      <c r="V511" s="1896"/>
      <c r="W511" s="1896"/>
      <c r="X511" s="1896"/>
      <c r="Y511" s="1896">
        <f t="shared" si="452"/>
        <v>250</v>
      </c>
      <c r="Z511" s="1863">
        <f t="shared" si="467"/>
        <v>0</v>
      </c>
      <c r="AA511" s="1896"/>
      <c r="AB511" s="1896"/>
      <c r="AC511" s="1896"/>
      <c r="AD511" s="1863">
        <f t="shared" si="468"/>
        <v>249.75</v>
      </c>
      <c r="AE511" s="1761">
        <v>249.75</v>
      </c>
      <c r="AF511" s="1896"/>
      <c r="AG511" s="1896"/>
      <c r="AH511" s="1863">
        <f t="shared" si="469"/>
        <v>0</v>
      </c>
      <c r="AI511" s="1761">
        <f t="shared" si="470"/>
        <v>0</v>
      </c>
      <c r="AJ511" s="1896"/>
      <c r="AK511" s="1896"/>
      <c r="AL511" s="1863">
        <f t="shared" si="471"/>
        <v>250</v>
      </c>
      <c r="AM511" s="1761">
        <f t="shared" si="472"/>
        <v>250</v>
      </c>
      <c r="AN511" s="1896"/>
      <c r="AO511" s="1896"/>
      <c r="AP511" s="3484">
        <f t="shared" si="473"/>
        <v>250</v>
      </c>
      <c r="AQ511" s="3487">
        <v>250</v>
      </c>
      <c r="AR511" s="3322"/>
      <c r="AS511" s="3322"/>
      <c r="AT511" s="3291">
        <f t="shared" si="474"/>
        <v>35</v>
      </c>
      <c r="AU511" s="3293">
        <f t="shared" si="475"/>
        <v>35</v>
      </c>
      <c r="AV511" s="3322"/>
      <c r="AW511" s="3322"/>
      <c r="AX511" s="3322"/>
      <c r="AY511" s="3291">
        <f t="shared" si="476"/>
        <v>35</v>
      </c>
      <c r="AZ511" s="3293">
        <f t="shared" si="477"/>
        <v>35</v>
      </c>
      <c r="BA511" s="3322"/>
      <c r="BB511" s="3322"/>
      <c r="BC511" s="3322"/>
      <c r="BD511" s="3322"/>
      <c r="BE511" s="3322"/>
      <c r="BF511" s="3322"/>
      <c r="BG511" s="3684">
        <v>35</v>
      </c>
      <c r="BH511" s="1896"/>
      <c r="BI511" s="1896">
        <f t="shared" si="458"/>
        <v>0</v>
      </c>
      <c r="BJ511" s="3151">
        <v>2023</v>
      </c>
      <c r="BK511" s="3151" t="s">
        <v>2324</v>
      </c>
      <c r="BL511" s="3151"/>
      <c r="BM511" s="1669">
        <f t="shared" si="444"/>
        <v>100</v>
      </c>
      <c r="BN511" s="1669">
        <f t="shared" si="445"/>
        <v>100</v>
      </c>
      <c r="BO511" s="3151" t="s">
        <v>40</v>
      </c>
      <c r="BP511" s="3130"/>
      <c r="BQ511" s="3016"/>
      <c r="BR511" s="3016"/>
      <c r="BS511" s="3369"/>
      <c r="BT511" s="3016"/>
      <c r="BU511" s="3016"/>
      <c r="BV511" s="1370" t="s">
        <v>2498</v>
      </c>
      <c r="BW511" s="3016"/>
      <c r="BX511" s="1619"/>
      <c r="BY511" s="63"/>
      <c r="BZ511" s="699"/>
      <c r="CA511" s="699"/>
      <c r="CB511" s="699"/>
      <c r="CC511" s="699"/>
    </row>
    <row r="512" spans="1:81" s="2518" customFormat="1" ht="28.5" customHeight="1">
      <c r="A512" s="2194" t="s">
        <v>54</v>
      </c>
      <c r="B512" s="2975" t="s">
        <v>774</v>
      </c>
      <c r="C512" s="1674" t="s">
        <v>513</v>
      </c>
      <c r="D512" s="1674" t="s">
        <v>737</v>
      </c>
      <c r="E512" s="3510" t="s">
        <v>237</v>
      </c>
      <c r="F512" s="1411" t="s">
        <v>775</v>
      </c>
      <c r="G512" s="3484">
        <f>H512+I512+J512</f>
        <v>300</v>
      </c>
      <c r="H512" s="1513">
        <v>285</v>
      </c>
      <c r="I512" s="1686"/>
      <c r="J512" s="1686">
        <v>15</v>
      </c>
      <c r="K512" s="1686">
        <v>285</v>
      </c>
      <c r="L512" s="1686">
        <v>285</v>
      </c>
      <c r="M512" s="1686">
        <v>130</v>
      </c>
      <c r="N512" s="1686">
        <v>130</v>
      </c>
      <c r="O512" s="1863">
        <f t="shared" si="465"/>
        <v>0</v>
      </c>
      <c r="P512" s="1896"/>
      <c r="Q512" s="1896"/>
      <c r="R512" s="1896"/>
      <c r="S512" s="1863">
        <f t="shared" si="466"/>
        <v>250</v>
      </c>
      <c r="T512" s="1761">
        <v>250</v>
      </c>
      <c r="U512" s="1896"/>
      <c r="V512" s="1896"/>
      <c r="W512" s="1896"/>
      <c r="X512" s="1896"/>
      <c r="Y512" s="1896">
        <f t="shared" si="452"/>
        <v>250</v>
      </c>
      <c r="Z512" s="1863">
        <f t="shared" si="467"/>
        <v>0</v>
      </c>
      <c r="AA512" s="1896"/>
      <c r="AB512" s="1896"/>
      <c r="AC512" s="1896"/>
      <c r="AD512" s="1863">
        <f t="shared" si="468"/>
        <v>248.303</v>
      </c>
      <c r="AE512" s="1761">
        <v>248.303</v>
      </c>
      <c r="AF512" s="1896"/>
      <c r="AG512" s="1896"/>
      <c r="AH512" s="1863">
        <f t="shared" si="469"/>
        <v>0</v>
      </c>
      <c r="AI512" s="1761">
        <f t="shared" si="470"/>
        <v>0</v>
      </c>
      <c r="AJ512" s="1896"/>
      <c r="AK512" s="1896"/>
      <c r="AL512" s="1863">
        <f t="shared" si="471"/>
        <v>250</v>
      </c>
      <c r="AM512" s="1761">
        <f t="shared" si="472"/>
        <v>250</v>
      </c>
      <c r="AN512" s="1896"/>
      <c r="AO512" s="1896"/>
      <c r="AP512" s="3484">
        <f t="shared" si="473"/>
        <v>250</v>
      </c>
      <c r="AQ512" s="3647">
        <v>250</v>
      </c>
      <c r="AR512" s="3322"/>
      <c r="AS512" s="3322"/>
      <c r="AT512" s="3291">
        <f t="shared" si="474"/>
        <v>35</v>
      </c>
      <c r="AU512" s="3293">
        <f t="shared" si="475"/>
        <v>35</v>
      </c>
      <c r="AV512" s="3322"/>
      <c r="AW512" s="3322"/>
      <c r="AX512" s="3322"/>
      <c r="AY512" s="3291">
        <f t="shared" si="476"/>
        <v>35</v>
      </c>
      <c r="AZ512" s="3293">
        <f t="shared" si="477"/>
        <v>35</v>
      </c>
      <c r="BA512" s="3322"/>
      <c r="BB512" s="3322"/>
      <c r="BC512" s="3322"/>
      <c r="BD512" s="3322"/>
      <c r="BE512" s="3322"/>
      <c r="BF512" s="3322"/>
      <c r="BG512" s="3684">
        <v>35</v>
      </c>
      <c r="BH512" s="1896"/>
      <c r="BI512" s="1896">
        <f t="shared" si="458"/>
        <v>0</v>
      </c>
      <c r="BJ512" s="3151">
        <v>2023</v>
      </c>
      <c r="BK512" s="3151" t="s">
        <v>2324</v>
      </c>
      <c r="BL512" s="3151"/>
      <c r="BM512" s="1669">
        <f t="shared" si="444"/>
        <v>100</v>
      </c>
      <c r="BN512" s="1669">
        <f t="shared" si="445"/>
        <v>100</v>
      </c>
      <c r="BO512" s="3151" t="s">
        <v>40</v>
      </c>
      <c r="BP512" s="3130"/>
      <c r="BQ512" s="3016"/>
      <c r="BR512" s="3016"/>
      <c r="BS512" s="3369"/>
      <c r="BT512" s="3016"/>
      <c r="BU512" s="3016"/>
      <c r="BV512" s="1370" t="s">
        <v>2498</v>
      </c>
      <c r="BW512" s="3016"/>
      <c r="BX512" s="1619"/>
      <c r="BY512" s="63"/>
      <c r="BZ512" s="699"/>
      <c r="CA512" s="699"/>
      <c r="CB512" s="699"/>
      <c r="CC512" s="699"/>
    </row>
    <row r="513" spans="1:81" s="2518" customFormat="1" ht="28.5" customHeight="1">
      <c r="A513" s="2194" t="s">
        <v>56</v>
      </c>
      <c r="B513" s="2975" t="s">
        <v>776</v>
      </c>
      <c r="C513" s="1674" t="s">
        <v>605</v>
      </c>
      <c r="D513" s="1674" t="s">
        <v>737</v>
      </c>
      <c r="E513" s="3510" t="s">
        <v>237</v>
      </c>
      <c r="F513" s="1411" t="s">
        <v>777</v>
      </c>
      <c r="G513" s="1513">
        <v>300</v>
      </c>
      <c r="H513" s="1513">
        <f>G513-J513</f>
        <v>284.66500000000002</v>
      </c>
      <c r="I513" s="1686"/>
      <c r="J513" s="1686">
        <v>15.335000000000001</v>
      </c>
      <c r="K513" s="1686">
        <v>285</v>
      </c>
      <c r="L513" s="1686">
        <v>285</v>
      </c>
      <c r="M513" s="1686">
        <v>127</v>
      </c>
      <c r="N513" s="1686">
        <v>127</v>
      </c>
      <c r="O513" s="1863">
        <f t="shared" si="465"/>
        <v>0</v>
      </c>
      <c r="P513" s="1896"/>
      <c r="Q513" s="1896"/>
      <c r="R513" s="1896"/>
      <c r="S513" s="1863">
        <f t="shared" si="466"/>
        <v>250</v>
      </c>
      <c r="T513" s="1761">
        <v>250</v>
      </c>
      <c r="U513" s="1896"/>
      <c r="V513" s="1896"/>
      <c r="W513" s="1896"/>
      <c r="X513" s="1896"/>
      <c r="Y513" s="1896">
        <f t="shared" si="452"/>
        <v>250</v>
      </c>
      <c r="Z513" s="1863">
        <f t="shared" si="467"/>
        <v>0</v>
      </c>
      <c r="AA513" s="1896"/>
      <c r="AB513" s="1896"/>
      <c r="AC513" s="1896"/>
      <c r="AD513" s="1863">
        <f t="shared" si="468"/>
        <v>0</v>
      </c>
      <c r="AE513" s="1896"/>
      <c r="AF513" s="1896"/>
      <c r="AG513" s="1896"/>
      <c r="AH513" s="1863">
        <f t="shared" si="469"/>
        <v>0</v>
      </c>
      <c r="AI513" s="1761">
        <f t="shared" si="470"/>
        <v>0</v>
      </c>
      <c r="AJ513" s="1896"/>
      <c r="AK513" s="1896"/>
      <c r="AL513" s="1863">
        <f t="shared" si="471"/>
        <v>250</v>
      </c>
      <c r="AM513" s="1761">
        <f t="shared" si="472"/>
        <v>250</v>
      </c>
      <c r="AN513" s="1896"/>
      <c r="AO513" s="1896"/>
      <c r="AP513" s="3484">
        <f t="shared" si="473"/>
        <v>250</v>
      </c>
      <c r="AQ513" s="3647">
        <v>250</v>
      </c>
      <c r="AR513" s="3322"/>
      <c r="AS513" s="3322"/>
      <c r="AT513" s="3291">
        <f t="shared" si="474"/>
        <v>35</v>
      </c>
      <c r="AU513" s="3293">
        <f t="shared" si="475"/>
        <v>35</v>
      </c>
      <c r="AV513" s="3322"/>
      <c r="AW513" s="3322"/>
      <c r="AX513" s="3322"/>
      <c r="AY513" s="3291">
        <f t="shared" si="476"/>
        <v>35</v>
      </c>
      <c r="AZ513" s="3293">
        <f t="shared" si="477"/>
        <v>35</v>
      </c>
      <c r="BA513" s="3322"/>
      <c r="BB513" s="3322"/>
      <c r="BC513" s="3322"/>
      <c r="BD513" s="3322"/>
      <c r="BE513" s="3322"/>
      <c r="BF513" s="3322"/>
      <c r="BG513" s="3684">
        <v>35</v>
      </c>
      <c r="BH513" s="1896"/>
      <c r="BI513" s="1896">
        <f t="shared" si="458"/>
        <v>0</v>
      </c>
      <c r="BJ513" s="3151">
        <v>2023</v>
      </c>
      <c r="BK513" s="3151" t="s">
        <v>2324</v>
      </c>
      <c r="BL513" s="3151"/>
      <c r="BM513" s="1669">
        <f t="shared" si="444"/>
        <v>100.11768218783482</v>
      </c>
      <c r="BN513" s="1669">
        <f t="shared" si="445"/>
        <v>100</v>
      </c>
      <c r="BO513" s="3151" t="s">
        <v>40</v>
      </c>
      <c r="BP513" s="3130"/>
      <c r="BQ513" s="3016"/>
      <c r="BR513" s="3016"/>
      <c r="BS513" s="3369"/>
      <c r="BT513" s="3016"/>
      <c r="BU513" s="3016"/>
      <c r="BV513" s="1370" t="s">
        <v>2498</v>
      </c>
      <c r="BW513" s="3016"/>
      <c r="BX513" s="1619"/>
      <c r="BY513" s="63"/>
      <c r="BZ513" s="699"/>
      <c r="CA513" s="699"/>
      <c r="CB513" s="699"/>
      <c r="CC513" s="699"/>
    </row>
    <row r="514" spans="1:81" s="2797" customFormat="1" ht="28.5" customHeight="1">
      <c r="A514" s="2220" t="s">
        <v>74</v>
      </c>
      <c r="B514" s="1962" t="s">
        <v>2468</v>
      </c>
      <c r="C514" s="71"/>
      <c r="D514" s="71"/>
      <c r="E514" s="1504"/>
      <c r="F514" s="1504"/>
      <c r="G514" s="1550"/>
      <c r="H514" s="1550"/>
      <c r="I514" s="3029"/>
      <c r="J514" s="3029"/>
      <c r="K514" s="3029"/>
      <c r="L514" s="3029"/>
      <c r="M514" s="3029"/>
      <c r="N514" s="3029"/>
      <c r="O514" s="3029"/>
      <c r="P514" s="3029"/>
      <c r="Q514" s="3029"/>
      <c r="R514" s="3029"/>
      <c r="S514" s="3029"/>
      <c r="T514" s="3029"/>
      <c r="U514" s="3029"/>
      <c r="V514" s="3029"/>
      <c r="W514" s="3029"/>
      <c r="X514" s="3029"/>
      <c r="Y514" s="3029">
        <f t="shared" si="452"/>
        <v>0</v>
      </c>
      <c r="Z514" s="3029"/>
      <c r="AA514" s="3029"/>
      <c r="AB514" s="3029"/>
      <c r="AC514" s="3029"/>
      <c r="AD514" s="3029"/>
      <c r="AE514" s="3029"/>
      <c r="AF514" s="3029"/>
      <c r="AG514" s="3029"/>
      <c r="AH514" s="3029"/>
      <c r="AI514" s="3029"/>
      <c r="AJ514" s="3029"/>
      <c r="AK514" s="3029"/>
      <c r="AL514" s="3029"/>
      <c r="AM514" s="3029"/>
      <c r="AN514" s="3029"/>
      <c r="AO514" s="3029"/>
      <c r="AP514" s="1550"/>
      <c r="AQ514" s="1550"/>
      <c r="AR514" s="3310"/>
      <c r="AS514" s="3310"/>
      <c r="AT514" s="3310"/>
      <c r="AU514" s="3310"/>
      <c r="AV514" s="3310"/>
      <c r="AW514" s="3310"/>
      <c r="AX514" s="3310"/>
      <c r="AY514" s="3310"/>
      <c r="AZ514" s="3310"/>
      <c r="BA514" s="3285"/>
      <c r="BB514" s="3285"/>
      <c r="BC514" s="3285"/>
      <c r="BD514" s="3285"/>
      <c r="BE514" s="3285"/>
      <c r="BF514" s="3285"/>
      <c r="BG514" s="3671">
        <v>4788</v>
      </c>
      <c r="BH514" s="1718"/>
      <c r="BI514" s="1968"/>
      <c r="BJ514" s="3152"/>
      <c r="BK514" s="3152"/>
      <c r="BL514" s="3152"/>
      <c r="BM514" s="3150"/>
      <c r="BN514" s="3150"/>
      <c r="BO514" s="3152" t="s">
        <v>2327</v>
      </c>
      <c r="BP514" s="3026"/>
      <c r="BQ514" s="3027"/>
      <c r="BR514" s="3027"/>
      <c r="BS514" s="3372"/>
      <c r="BT514" s="3027"/>
      <c r="BU514" s="3027"/>
      <c r="BV514" s="1370" t="s">
        <v>2498</v>
      </c>
      <c r="BW514" s="3027"/>
      <c r="BX514" s="3022"/>
      <c r="BY514" s="3023"/>
      <c r="BZ514" s="3023"/>
      <c r="CA514" s="3023"/>
      <c r="CB514" s="3023"/>
      <c r="CC514" s="3023"/>
    </row>
    <row r="515" spans="1:81" s="28" customFormat="1" ht="62.25" customHeight="1">
      <c r="A515" s="2195" t="s">
        <v>94</v>
      </c>
      <c r="B515" s="2133" t="s">
        <v>95</v>
      </c>
      <c r="C515" s="1653"/>
      <c r="D515" s="1653"/>
      <c r="E515" s="1504"/>
      <c r="F515" s="1504"/>
      <c r="G515" s="1453">
        <f t="shared" ref="G515:V515" si="478">G516+G526+G535+G554</f>
        <v>222145</v>
      </c>
      <c r="H515" s="1453">
        <f t="shared" si="478"/>
        <v>221125</v>
      </c>
      <c r="I515" s="1655">
        <f t="shared" si="478"/>
        <v>0</v>
      </c>
      <c r="J515" s="1655">
        <f t="shared" si="478"/>
        <v>0</v>
      </c>
      <c r="K515" s="1655">
        <f t="shared" si="478"/>
        <v>189308</v>
      </c>
      <c r="L515" s="1655">
        <f t="shared" si="478"/>
        <v>189308</v>
      </c>
      <c r="M515" s="1655">
        <f t="shared" si="478"/>
        <v>59020.479999999996</v>
      </c>
      <c r="N515" s="1655">
        <f t="shared" si="478"/>
        <v>38327.917000000001</v>
      </c>
      <c r="O515" s="1655">
        <f t="shared" si="478"/>
        <v>546.98700000000008</v>
      </c>
      <c r="P515" s="1655">
        <f t="shared" si="478"/>
        <v>546.98700000000008</v>
      </c>
      <c r="Q515" s="1655">
        <f t="shared" si="478"/>
        <v>0</v>
      </c>
      <c r="R515" s="1655">
        <f t="shared" si="478"/>
        <v>0</v>
      </c>
      <c r="S515" s="1655">
        <f t="shared" si="478"/>
        <v>76860</v>
      </c>
      <c r="T515" s="1655">
        <f t="shared" si="478"/>
        <v>76860</v>
      </c>
      <c r="U515" s="1655">
        <f t="shared" si="478"/>
        <v>0</v>
      </c>
      <c r="V515" s="1655">
        <f t="shared" si="478"/>
        <v>0</v>
      </c>
      <c r="W515" s="1655"/>
      <c r="X515" s="1655"/>
      <c r="Y515" s="1655">
        <f t="shared" si="452"/>
        <v>76860</v>
      </c>
      <c r="Z515" s="1655">
        <f t="shared" ref="Z515:BI515" si="479">Z516+Z526+Z535+Z554</f>
        <v>34.613</v>
      </c>
      <c r="AA515" s="1655">
        <f t="shared" si="479"/>
        <v>34.613</v>
      </c>
      <c r="AB515" s="1655">
        <f t="shared" si="479"/>
        <v>0</v>
      </c>
      <c r="AC515" s="1655">
        <f t="shared" si="479"/>
        <v>0</v>
      </c>
      <c r="AD515" s="1655">
        <f t="shared" si="479"/>
        <v>29793.047000000006</v>
      </c>
      <c r="AE515" s="1655">
        <f t="shared" si="479"/>
        <v>29793.047000000006</v>
      </c>
      <c r="AF515" s="1655">
        <f t="shared" si="479"/>
        <v>0</v>
      </c>
      <c r="AG515" s="1655">
        <f t="shared" si="479"/>
        <v>0</v>
      </c>
      <c r="AH515" s="1655">
        <f t="shared" si="479"/>
        <v>546.98700000000008</v>
      </c>
      <c r="AI515" s="1655">
        <f t="shared" si="479"/>
        <v>546.98700000000008</v>
      </c>
      <c r="AJ515" s="1655">
        <f t="shared" si="479"/>
        <v>0</v>
      </c>
      <c r="AK515" s="1655">
        <f t="shared" si="479"/>
        <v>0</v>
      </c>
      <c r="AL515" s="1655">
        <f t="shared" si="479"/>
        <v>76860</v>
      </c>
      <c r="AM515" s="1655">
        <f t="shared" si="479"/>
        <v>76860</v>
      </c>
      <c r="AN515" s="1655">
        <f t="shared" si="479"/>
        <v>0</v>
      </c>
      <c r="AO515" s="1655">
        <f t="shared" si="479"/>
        <v>0</v>
      </c>
      <c r="AP515" s="1453">
        <f t="shared" si="479"/>
        <v>124246.55900000001</v>
      </c>
      <c r="AQ515" s="1453">
        <f t="shared" si="479"/>
        <v>124246.55900000001</v>
      </c>
      <c r="AR515" s="1656">
        <f t="shared" si="479"/>
        <v>0</v>
      </c>
      <c r="AS515" s="1656">
        <f t="shared" si="479"/>
        <v>0</v>
      </c>
      <c r="AT515" s="1656">
        <f t="shared" si="479"/>
        <v>69642.441000000006</v>
      </c>
      <c r="AU515" s="1656">
        <f t="shared" si="479"/>
        <v>69642.441000000006</v>
      </c>
      <c r="AV515" s="1656">
        <f t="shared" si="479"/>
        <v>0</v>
      </c>
      <c r="AW515" s="1656">
        <f t="shared" si="479"/>
        <v>0</v>
      </c>
      <c r="AX515" s="1656">
        <f t="shared" si="479"/>
        <v>0</v>
      </c>
      <c r="AY515" s="1656">
        <f t="shared" si="479"/>
        <v>64258.440999999999</v>
      </c>
      <c r="AZ515" s="1656">
        <f t="shared" si="479"/>
        <v>64258.440999999999</v>
      </c>
      <c r="BA515" s="1656">
        <f t="shared" si="479"/>
        <v>0</v>
      </c>
      <c r="BB515" s="1656">
        <f t="shared" si="479"/>
        <v>0</v>
      </c>
      <c r="BC515" s="1656">
        <f t="shared" si="479"/>
        <v>0</v>
      </c>
      <c r="BD515" s="1656">
        <f t="shared" si="479"/>
        <v>0</v>
      </c>
      <c r="BE515" s="1656">
        <f t="shared" si="479"/>
        <v>0</v>
      </c>
      <c r="BF515" s="1656">
        <f t="shared" si="479"/>
        <v>0</v>
      </c>
      <c r="BG515" s="3668">
        <f t="shared" si="479"/>
        <v>82956</v>
      </c>
      <c r="BH515" s="2316">
        <f t="shared" si="479"/>
        <v>82956</v>
      </c>
      <c r="BI515" s="1655">
        <f t="shared" si="479"/>
        <v>1630500.7071279995</v>
      </c>
      <c r="BJ515" s="1658"/>
      <c r="BK515" s="1658"/>
      <c r="BL515" s="1658"/>
      <c r="BM515" s="1669"/>
      <c r="BN515" s="1669"/>
      <c r="BO515" s="1658"/>
      <c r="BP515" s="1659"/>
      <c r="BQ515" s="1370"/>
      <c r="BR515" s="1370"/>
      <c r="BS515" s="19"/>
      <c r="BT515" s="1370"/>
      <c r="BU515" s="1370"/>
      <c r="BV515" s="1370" t="s">
        <v>2498</v>
      </c>
      <c r="BW515" s="1370"/>
      <c r="BX515" s="1660"/>
      <c r="BY515" s="53"/>
    </row>
    <row r="516" spans="1:81" s="28" customFormat="1" ht="28.5" customHeight="1">
      <c r="A516" s="2195" t="s">
        <v>46</v>
      </c>
      <c r="B516" s="2133" t="s">
        <v>53</v>
      </c>
      <c r="C516" s="1653"/>
      <c r="D516" s="1653"/>
      <c r="E516" s="1504"/>
      <c r="F516" s="1504"/>
      <c r="G516" s="1453">
        <f>G517+G521</f>
        <v>19740</v>
      </c>
      <c r="H516" s="1453">
        <f t="shared" ref="H516:BG516" si="480">H517+H521</f>
        <v>19720</v>
      </c>
      <c r="I516" s="1655">
        <f t="shared" si="480"/>
        <v>0</v>
      </c>
      <c r="J516" s="1655">
        <f t="shared" si="480"/>
        <v>0</v>
      </c>
      <c r="K516" s="1655">
        <f t="shared" si="480"/>
        <v>16550</v>
      </c>
      <c r="L516" s="1655">
        <f t="shared" si="480"/>
        <v>16550</v>
      </c>
      <c r="M516" s="1655">
        <f t="shared" si="480"/>
        <v>2807.3969999999995</v>
      </c>
      <c r="N516" s="1655">
        <f t="shared" si="480"/>
        <v>2807.3969999999995</v>
      </c>
      <c r="O516" s="1655">
        <f t="shared" si="480"/>
        <v>0</v>
      </c>
      <c r="P516" s="1655">
        <f t="shared" si="480"/>
        <v>0</v>
      </c>
      <c r="Q516" s="1655">
        <f t="shared" si="480"/>
        <v>0</v>
      </c>
      <c r="R516" s="1655">
        <f t="shared" si="480"/>
        <v>0</v>
      </c>
      <c r="S516" s="1655">
        <f t="shared" si="480"/>
        <v>8915</v>
      </c>
      <c r="T516" s="1655">
        <f t="shared" si="480"/>
        <v>8915</v>
      </c>
      <c r="U516" s="1655">
        <f t="shared" si="480"/>
        <v>0</v>
      </c>
      <c r="V516" s="1655">
        <f t="shared" si="480"/>
        <v>0</v>
      </c>
      <c r="W516" s="1655"/>
      <c r="X516" s="1655"/>
      <c r="Y516" s="1655">
        <f t="shared" si="452"/>
        <v>8915</v>
      </c>
      <c r="Z516" s="1655">
        <f t="shared" si="480"/>
        <v>0</v>
      </c>
      <c r="AA516" s="1655">
        <f t="shared" si="480"/>
        <v>0</v>
      </c>
      <c r="AB516" s="1655">
        <f t="shared" si="480"/>
        <v>0</v>
      </c>
      <c r="AC516" s="1655">
        <f t="shared" si="480"/>
        <v>0</v>
      </c>
      <c r="AD516" s="1655">
        <f t="shared" si="480"/>
        <v>4947.3969999999999</v>
      </c>
      <c r="AE516" s="1655">
        <f t="shared" si="480"/>
        <v>4947.3969999999999</v>
      </c>
      <c r="AF516" s="1655">
        <f t="shared" si="480"/>
        <v>0</v>
      </c>
      <c r="AG516" s="1655">
        <f t="shared" si="480"/>
        <v>0</v>
      </c>
      <c r="AH516" s="1655">
        <f t="shared" si="480"/>
        <v>0</v>
      </c>
      <c r="AI516" s="1655">
        <f t="shared" si="480"/>
        <v>0</v>
      </c>
      <c r="AJ516" s="1655">
        <f t="shared" si="480"/>
        <v>0</v>
      </c>
      <c r="AK516" s="1655">
        <f t="shared" si="480"/>
        <v>0</v>
      </c>
      <c r="AL516" s="1655">
        <f t="shared" si="480"/>
        <v>8915</v>
      </c>
      <c r="AM516" s="1655">
        <f t="shared" si="480"/>
        <v>8915</v>
      </c>
      <c r="AN516" s="1655">
        <f t="shared" si="480"/>
        <v>0</v>
      </c>
      <c r="AO516" s="1655">
        <f t="shared" si="480"/>
        <v>0</v>
      </c>
      <c r="AP516" s="1453">
        <f t="shared" si="480"/>
        <v>8947.375</v>
      </c>
      <c r="AQ516" s="1453">
        <f t="shared" si="480"/>
        <v>8947.375</v>
      </c>
      <c r="AR516" s="1656">
        <f t="shared" si="480"/>
        <v>0</v>
      </c>
      <c r="AS516" s="1656">
        <f t="shared" si="480"/>
        <v>0</v>
      </c>
      <c r="AT516" s="1656">
        <f t="shared" si="480"/>
        <v>7602.625</v>
      </c>
      <c r="AU516" s="1656">
        <f t="shared" si="480"/>
        <v>7602.625</v>
      </c>
      <c r="AV516" s="1656">
        <f t="shared" si="480"/>
        <v>0</v>
      </c>
      <c r="AW516" s="1656">
        <f t="shared" si="480"/>
        <v>0</v>
      </c>
      <c r="AX516" s="1656">
        <f t="shared" si="480"/>
        <v>0</v>
      </c>
      <c r="AY516" s="1656">
        <f t="shared" si="480"/>
        <v>7602.625</v>
      </c>
      <c r="AZ516" s="1656">
        <f t="shared" si="480"/>
        <v>7602.625</v>
      </c>
      <c r="BA516" s="1656">
        <f t="shared" si="480"/>
        <v>0</v>
      </c>
      <c r="BB516" s="1656">
        <f t="shared" si="480"/>
        <v>0</v>
      </c>
      <c r="BC516" s="1656">
        <f t="shared" si="480"/>
        <v>0</v>
      </c>
      <c r="BD516" s="1656">
        <f t="shared" si="480"/>
        <v>0</v>
      </c>
      <c r="BE516" s="1656">
        <f t="shared" si="480"/>
        <v>0</v>
      </c>
      <c r="BF516" s="1656">
        <f t="shared" si="480"/>
        <v>0</v>
      </c>
      <c r="BG516" s="3668">
        <f t="shared" si="480"/>
        <v>10370</v>
      </c>
      <c r="BH516" s="1655">
        <f>'PL 3 PB DATP'!H97</f>
        <v>10370</v>
      </c>
      <c r="BI516" s="1655">
        <f>SUM(BI1046:BI1061)</f>
        <v>7141</v>
      </c>
      <c r="BJ516" s="1658"/>
      <c r="BK516" s="1658"/>
      <c r="BL516" s="1658"/>
      <c r="BM516" s="1669"/>
      <c r="BN516" s="1669"/>
      <c r="BO516" s="1658"/>
      <c r="BP516" s="1659"/>
      <c r="BQ516" s="1370">
        <f>BH516-BG516</f>
        <v>0</v>
      </c>
      <c r="BR516" s="1370"/>
      <c r="BS516" s="19"/>
      <c r="BT516" s="1370"/>
      <c r="BU516" s="1370"/>
      <c r="BV516" s="1370" t="s">
        <v>2498</v>
      </c>
      <c r="BW516" s="1370"/>
      <c r="BX516" s="1660">
        <f>BH516-BG516</f>
        <v>0</v>
      </c>
      <c r="BY516" s="53"/>
    </row>
    <row r="517" spans="1:81" s="397" customFormat="1" ht="32.25" customHeight="1">
      <c r="A517" s="2199" t="s">
        <v>73</v>
      </c>
      <c r="B517" s="3135" t="s">
        <v>2420</v>
      </c>
      <c r="C517" s="2297"/>
      <c r="D517" s="2297"/>
      <c r="E517" s="3506"/>
      <c r="F517" s="1548"/>
      <c r="G517" s="3467">
        <f>SUM(G518:G520)</f>
        <v>16550</v>
      </c>
      <c r="H517" s="3467">
        <f t="shared" ref="H517:BG517" si="481">SUM(H518:H520)</f>
        <v>16550</v>
      </c>
      <c r="I517" s="1703">
        <f t="shared" si="481"/>
        <v>0</v>
      </c>
      <c r="J517" s="1703">
        <f t="shared" si="481"/>
        <v>0</v>
      </c>
      <c r="K517" s="1703">
        <f t="shared" si="481"/>
        <v>16550</v>
      </c>
      <c r="L517" s="1703">
        <f t="shared" si="481"/>
        <v>16550</v>
      </c>
      <c r="M517" s="1703">
        <f t="shared" si="481"/>
        <v>2807.3969999999995</v>
      </c>
      <c r="N517" s="1703">
        <f t="shared" si="481"/>
        <v>2807.3969999999995</v>
      </c>
      <c r="O517" s="1703">
        <f t="shared" si="481"/>
        <v>0</v>
      </c>
      <c r="P517" s="1703">
        <f t="shared" si="481"/>
        <v>0</v>
      </c>
      <c r="Q517" s="1703">
        <f t="shared" si="481"/>
        <v>0</v>
      </c>
      <c r="R517" s="1703">
        <f t="shared" si="481"/>
        <v>0</v>
      </c>
      <c r="S517" s="1703">
        <f t="shared" si="481"/>
        <v>8915</v>
      </c>
      <c r="T517" s="1703">
        <f t="shared" si="481"/>
        <v>8915</v>
      </c>
      <c r="U517" s="1703">
        <f t="shared" si="481"/>
        <v>0</v>
      </c>
      <c r="V517" s="1703">
        <f t="shared" si="481"/>
        <v>0</v>
      </c>
      <c r="W517" s="1703"/>
      <c r="X517" s="1703"/>
      <c r="Y517" s="1703">
        <f t="shared" si="452"/>
        <v>8915</v>
      </c>
      <c r="Z517" s="1703">
        <f t="shared" si="481"/>
        <v>0</v>
      </c>
      <c r="AA517" s="1703">
        <f t="shared" si="481"/>
        <v>0</v>
      </c>
      <c r="AB517" s="1703">
        <f t="shared" si="481"/>
        <v>0</v>
      </c>
      <c r="AC517" s="1703">
        <f t="shared" si="481"/>
        <v>0</v>
      </c>
      <c r="AD517" s="1703">
        <f t="shared" si="481"/>
        <v>4947.3969999999999</v>
      </c>
      <c r="AE517" s="1703">
        <f t="shared" si="481"/>
        <v>4947.3969999999999</v>
      </c>
      <c r="AF517" s="1703">
        <f t="shared" si="481"/>
        <v>0</v>
      </c>
      <c r="AG517" s="1703">
        <f t="shared" si="481"/>
        <v>0</v>
      </c>
      <c r="AH517" s="1703">
        <f t="shared" si="481"/>
        <v>0</v>
      </c>
      <c r="AI517" s="1703">
        <f t="shared" si="481"/>
        <v>0</v>
      </c>
      <c r="AJ517" s="1703">
        <f t="shared" si="481"/>
        <v>0</v>
      </c>
      <c r="AK517" s="1703">
        <f t="shared" si="481"/>
        <v>0</v>
      </c>
      <c r="AL517" s="1703">
        <f t="shared" si="481"/>
        <v>8915</v>
      </c>
      <c r="AM517" s="1703">
        <f t="shared" si="481"/>
        <v>8915</v>
      </c>
      <c r="AN517" s="1703">
        <f t="shared" si="481"/>
        <v>0</v>
      </c>
      <c r="AO517" s="1703">
        <f t="shared" si="481"/>
        <v>0</v>
      </c>
      <c r="AP517" s="3467">
        <f t="shared" si="481"/>
        <v>8947.375</v>
      </c>
      <c r="AQ517" s="3467">
        <f t="shared" si="481"/>
        <v>8947.375</v>
      </c>
      <c r="AR517" s="3284">
        <f t="shared" si="481"/>
        <v>0</v>
      </c>
      <c r="AS517" s="3284">
        <f t="shared" si="481"/>
        <v>0</v>
      </c>
      <c r="AT517" s="3284">
        <f t="shared" si="481"/>
        <v>7602.625</v>
      </c>
      <c r="AU517" s="3284">
        <f t="shared" si="481"/>
        <v>7602.625</v>
      </c>
      <c r="AV517" s="3284">
        <f t="shared" si="481"/>
        <v>0</v>
      </c>
      <c r="AW517" s="3284">
        <f t="shared" si="481"/>
        <v>0</v>
      </c>
      <c r="AX517" s="3284">
        <f t="shared" si="481"/>
        <v>0</v>
      </c>
      <c r="AY517" s="3284">
        <f t="shared" si="481"/>
        <v>7602.625</v>
      </c>
      <c r="AZ517" s="3284">
        <f t="shared" si="481"/>
        <v>7602.625</v>
      </c>
      <c r="BA517" s="3284">
        <f t="shared" si="481"/>
        <v>0</v>
      </c>
      <c r="BB517" s="3284">
        <f t="shared" si="481"/>
        <v>0</v>
      </c>
      <c r="BC517" s="3284">
        <f t="shared" si="481"/>
        <v>0</v>
      </c>
      <c r="BD517" s="3284">
        <f t="shared" si="481"/>
        <v>0</v>
      </c>
      <c r="BE517" s="3284">
        <f t="shared" si="481"/>
        <v>0</v>
      </c>
      <c r="BF517" s="3284">
        <f t="shared" si="481"/>
        <v>0</v>
      </c>
      <c r="BG517" s="3670">
        <f t="shared" si="481"/>
        <v>7603</v>
      </c>
      <c r="BH517" s="1655"/>
      <c r="BI517" s="1655"/>
      <c r="BJ517" s="1691"/>
      <c r="BK517" s="1691"/>
      <c r="BL517" s="1691"/>
      <c r="BM517" s="1692">
        <f t="shared" ref="BM517:BM547" si="482">(BG517+AQ517)/H517*100</f>
        <v>100.00226586102718</v>
      </c>
      <c r="BN517" s="1692">
        <f t="shared" ref="BN517:BN547" si="483">BG517/AU517*100</f>
        <v>100.00493250686439</v>
      </c>
      <c r="BO517" s="1691"/>
      <c r="BP517" s="1693"/>
      <c r="BQ517" s="1369"/>
      <c r="BR517" s="1369"/>
      <c r="BS517" s="1617"/>
      <c r="BT517" s="1369"/>
      <c r="BU517" s="1369"/>
      <c r="BV517" s="1370" t="s">
        <v>2498</v>
      </c>
      <c r="BW517" s="1369"/>
      <c r="BX517" s="1660"/>
      <c r="BY517" s="53"/>
      <c r="BZ517" s="223"/>
      <c r="CA517" s="223"/>
      <c r="CB517" s="223"/>
      <c r="CC517" s="223"/>
    </row>
    <row r="518" spans="1:81" s="2363" customFormat="1" ht="52.5" customHeight="1">
      <c r="A518" s="2970">
        <v>1</v>
      </c>
      <c r="B518" s="3051" t="s">
        <v>372</v>
      </c>
      <c r="C518" s="3085" t="s">
        <v>326</v>
      </c>
      <c r="D518" s="3085" t="s">
        <v>373</v>
      </c>
      <c r="E518" s="3510" t="s">
        <v>237</v>
      </c>
      <c r="F518" s="1511" t="s">
        <v>374</v>
      </c>
      <c r="G518" s="3469">
        <v>8650</v>
      </c>
      <c r="H518" s="3469">
        <v>8650</v>
      </c>
      <c r="I518" s="1667"/>
      <c r="J518" s="1667"/>
      <c r="K518" s="143">
        <v>8650</v>
      </c>
      <c r="L518" s="143">
        <v>8650</v>
      </c>
      <c r="M518" s="1667">
        <v>355.3599999999999</v>
      </c>
      <c r="N518" s="1667">
        <v>355.3599999999999</v>
      </c>
      <c r="O518" s="1667"/>
      <c r="P518" s="1667"/>
      <c r="Q518" s="1667"/>
      <c r="R518" s="1667"/>
      <c r="S518" s="143">
        <f t="shared" si="466"/>
        <v>4500</v>
      </c>
      <c r="T518" s="143">
        <v>4500</v>
      </c>
      <c r="U518" s="1667"/>
      <c r="V518" s="1667"/>
      <c r="W518" s="1667"/>
      <c r="X518" s="1667">
        <v>0.52</v>
      </c>
      <c r="Y518" s="1667">
        <f t="shared" si="452"/>
        <v>4500.5200000000004</v>
      </c>
      <c r="Z518" s="1667">
        <f t="shared" si="467"/>
        <v>0</v>
      </c>
      <c r="AA518" s="1667"/>
      <c r="AB518" s="1667"/>
      <c r="AC518" s="1667"/>
      <c r="AD518" s="1667">
        <f t="shared" si="468"/>
        <v>1465.36</v>
      </c>
      <c r="AE518" s="1667">
        <v>1465.36</v>
      </c>
      <c r="AF518" s="1667"/>
      <c r="AG518" s="1667"/>
      <c r="AH518" s="1667">
        <f t="shared" si="469"/>
        <v>0</v>
      </c>
      <c r="AI518" s="1667"/>
      <c r="AJ518" s="1667"/>
      <c r="AK518" s="1667"/>
      <c r="AL518" s="1667">
        <f t="shared" si="471"/>
        <v>4500</v>
      </c>
      <c r="AM518" s="1667">
        <f>T518</f>
        <v>4500</v>
      </c>
      <c r="AN518" s="1667"/>
      <c r="AO518" s="1667"/>
      <c r="AP518" s="1403">
        <f>SUM(AQ518:AS518)</f>
        <v>4500.5200000000004</v>
      </c>
      <c r="AQ518" s="1403">
        <f>4500+X518</f>
        <v>4500.5200000000004</v>
      </c>
      <c r="AR518" s="1666"/>
      <c r="AS518" s="1666"/>
      <c r="AT518" s="1666">
        <f t="shared" si="474"/>
        <v>4149.4799999999996</v>
      </c>
      <c r="AU518" s="1666">
        <f>L518-AQ518</f>
        <v>4149.4799999999996</v>
      </c>
      <c r="AV518" s="1666"/>
      <c r="AW518" s="1666"/>
      <c r="AX518" s="1666"/>
      <c r="AY518" s="1666">
        <f t="shared" si="476"/>
        <v>4149.4799999999996</v>
      </c>
      <c r="AZ518" s="1666">
        <f>AU518</f>
        <v>4149.4799999999996</v>
      </c>
      <c r="BA518" s="1666"/>
      <c r="BB518" s="1666"/>
      <c r="BC518" s="1666"/>
      <c r="BD518" s="1666"/>
      <c r="BE518" s="1666"/>
      <c r="BF518" s="1666"/>
      <c r="BG518" s="3669">
        <v>4150</v>
      </c>
      <c r="BH518" s="1667"/>
      <c r="BI518" s="1667">
        <f t="shared" si="458"/>
        <v>0.52000000000043656</v>
      </c>
      <c r="BJ518" s="1658">
        <v>2023</v>
      </c>
      <c r="BK518" s="1658" t="s">
        <v>2324</v>
      </c>
      <c r="BL518" s="1658" t="s">
        <v>2327</v>
      </c>
      <c r="BM518" s="1669">
        <f t="shared" si="482"/>
        <v>100.00601156069364</v>
      </c>
      <c r="BN518" s="1669">
        <f t="shared" si="483"/>
        <v>100.01253169071789</v>
      </c>
      <c r="BO518" s="1658" t="s">
        <v>40</v>
      </c>
      <c r="BP518" s="1659"/>
      <c r="BQ518" s="1370"/>
      <c r="BR518" s="1370"/>
      <c r="BS518" s="19"/>
      <c r="BT518" s="1370"/>
      <c r="BU518" s="1370"/>
      <c r="BV518" s="1370" t="s">
        <v>2498</v>
      </c>
      <c r="BW518" s="1370"/>
      <c r="BX518" s="2954"/>
      <c r="BY518" s="50"/>
      <c r="BZ518" s="501"/>
      <c r="CA518" s="501"/>
      <c r="CB518" s="501"/>
      <c r="CC518" s="501"/>
    </row>
    <row r="519" spans="1:81" s="2363" customFormat="1" ht="38.25" customHeight="1">
      <c r="A519" s="2970">
        <v>2</v>
      </c>
      <c r="B519" s="3051" t="s">
        <v>375</v>
      </c>
      <c r="C519" s="3085" t="s">
        <v>240</v>
      </c>
      <c r="D519" s="3085" t="s">
        <v>376</v>
      </c>
      <c r="E519" s="3510" t="s">
        <v>237</v>
      </c>
      <c r="F519" s="1511" t="s">
        <v>377</v>
      </c>
      <c r="G519" s="3469">
        <v>2500</v>
      </c>
      <c r="H519" s="3469">
        <v>2500</v>
      </c>
      <c r="I519" s="1667"/>
      <c r="J519" s="1667"/>
      <c r="K519" s="143">
        <v>2500</v>
      </c>
      <c r="L519" s="143">
        <v>2500</v>
      </c>
      <c r="M519" s="1667">
        <v>2115</v>
      </c>
      <c r="N519" s="1667">
        <v>2115</v>
      </c>
      <c r="O519" s="1667"/>
      <c r="P519" s="1667"/>
      <c r="Q519" s="1667"/>
      <c r="R519" s="1667"/>
      <c r="S519" s="143">
        <f t="shared" si="466"/>
        <v>2115</v>
      </c>
      <c r="T519" s="143">
        <v>2115</v>
      </c>
      <c r="U519" s="1667"/>
      <c r="V519" s="1667"/>
      <c r="W519" s="1667"/>
      <c r="X519" s="1667">
        <v>31.855</v>
      </c>
      <c r="Y519" s="1667">
        <f t="shared" si="452"/>
        <v>2146.855</v>
      </c>
      <c r="Z519" s="1667">
        <f t="shared" si="467"/>
        <v>0</v>
      </c>
      <c r="AA519" s="1667"/>
      <c r="AB519" s="1667"/>
      <c r="AC519" s="1667"/>
      <c r="AD519" s="1667">
        <f t="shared" si="468"/>
        <v>2115</v>
      </c>
      <c r="AE519" s="1667">
        <v>2115</v>
      </c>
      <c r="AF519" s="1667"/>
      <c r="AG519" s="1667"/>
      <c r="AH519" s="1667">
        <f t="shared" si="469"/>
        <v>0</v>
      </c>
      <c r="AI519" s="1667"/>
      <c r="AJ519" s="1667"/>
      <c r="AK519" s="1667"/>
      <c r="AL519" s="1667">
        <f t="shared" si="471"/>
        <v>2115</v>
      </c>
      <c r="AM519" s="1667">
        <f t="shared" ref="AM519:AM520" si="484">T519</f>
        <v>2115</v>
      </c>
      <c r="AN519" s="1667"/>
      <c r="AO519" s="1667"/>
      <c r="AP519" s="1403">
        <f t="shared" si="473"/>
        <v>2146.855</v>
      </c>
      <c r="AQ519" s="1403">
        <f>2115+X519</f>
        <v>2146.855</v>
      </c>
      <c r="AR519" s="1666"/>
      <c r="AS519" s="1666"/>
      <c r="AT519" s="1666">
        <f t="shared" si="474"/>
        <v>353.14499999999998</v>
      </c>
      <c r="AU519" s="1666">
        <f t="shared" ref="AU519:AU520" si="485">L519-AQ519</f>
        <v>353.14499999999998</v>
      </c>
      <c r="AV519" s="1666"/>
      <c r="AW519" s="1666"/>
      <c r="AX519" s="1666"/>
      <c r="AY519" s="1666">
        <f t="shared" si="476"/>
        <v>353.14499999999998</v>
      </c>
      <c r="AZ519" s="1666">
        <f t="shared" ref="AZ519:AZ520" si="486">AU519</f>
        <v>353.14499999999998</v>
      </c>
      <c r="BA519" s="1666"/>
      <c r="BB519" s="1666"/>
      <c r="BC519" s="1666"/>
      <c r="BD519" s="1666"/>
      <c r="BE519" s="1666"/>
      <c r="BF519" s="1666"/>
      <c r="BG519" s="3669">
        <v>353</v>
      </c>
      <c r="BH519" s="1667"/>
      <c r="BI519" s="1667">
        <f t="shared" si="458"/>
        <v>31.855000000000018</v>
      </c>
      <c r="BJ519" s="1658">
        <v>2023</v>
      </c>
      <c r="BK519" s="1658" t="s">
        <v>2324</v>
      </c>
      <c r="BL519" s="1658" t="s">
        <v>2327</v>
      </c>
      <c r="BM519" s="1669">
        <f t="shared" si="482"/>
        <v>99.994200000000006</v>
      </c>
      <c r="BN519" s="1669">
        <f t="shared" si="483"/>
        <v>99.958940378598029</v>
      </c>
      <c r="BO519" s="1658" t="s">
        <v>40</v>
      </c>
      <c r="BP519" s="1659"/>
      <c r="BQ519" s="1370"/>
      <c r="BR519" s="1370"/>
      <c r="BS519" s="19"/>
      <c r="BT519" s="1370"/>
      <c r="BU519" s="1370"/>
      <c r="BV519" s="1370" t="s">
        <v>2498</v>
      </c>
      <c r="BW519" s="1370"/>
      <c r="BX519" s="2954"/>
      <c r="BY519" s="50"/>
      <c r="BZ519" s="501"/>
      <c r="CA519" s="501"/>
      <c r="CB519" s="501"/>
      <c r="CC519" s="501"/>
    </row>
    <row r="520" spans="1:81" s="2363" customFormat="1" ht="75" customHeight="1">
      <c r="A520" s="2970">
        <v>4</v>
      </c>
      <c r="B520" s="3051" t="s">
        <v>2555</v>
      </c>
      <c r="C520" s="3085" t="s">
        <v>326</v>
      </c>
      <c r="D520" s="3085" t="s">
        <v>381</v>
      </c>
      <c r="E520" s="3510" t="s">
        <v>237</v>
      </c>
      <c r="F520" s="1511" t="s">
        <v>382</v>
      </c>
      <c r="G520" s="3469">
        <v>5400</v>
      </c>
      <c r="H520" s="3469">
        <v>5400</v>
      </c>
      <c r="I520" s="1667"/>
      <c r="J520" s="1667"/>
      <c r="K520" s="143">
        <v>5400</v>
      </c>
      <c r="L520" s="143">
        <v>5400</v>
      </c>
      <c r="M520" s="1667">
        <v>337.03699999999998</v>
      </c>
      <c r="N520" s="1667">
        <v>337.03699999999998</v>
      </c>
      <c r="O520" s="1667"/>
      <c r="P520" s="1667"/>
      <c r="Q520" s="1667"/>
      <c r="R520" s="1667"/>
      <c r="S520" s="143">
        <f t="shared" si="466"/>
        <v>2300</v>
      </c>
      <c r="T520" s="143">
        <v>2300</v>
      </c>
      <c r="U520" s="1667"/>
      <c r="V520" s="1667"/>
      <c r="W520" s="1667"/>
      <c r="X520" s="1667"/>
      <c r="Y520" s="1667">
        <f t="shared" si="452"/>
        <v>2300</v>
      </c>
      <c r="Z520" s="1667">
        <f t="shared" si="467"/>
        <v>0</v>
      </c>
      <c r="AA520" s="1667"/>
      <c r="AB520" s="1667"/>
      <c r="AC520" s="1667"/>
      <c r="AD520" s="1667">
        <f t="shared" si="468"/>
        <v>1367.037</v>
      </c>
      <c r="AE520" s="1667">
        <v>1367.037</v>
      </c>
      <c r="AF520" s="1667"/>
      <c r="AG520" s="1667"/>
      <c r="AH520" s="1667">
        <f t="shared" si="469"/>
        <v>0</v>
      </c>
      <c r="AI520" s="1667"/>
      <c r="AJ520" s="1667"/>
      <c r="AK520" s="1667"/>
      <c r="AL520" s="1667">
        <f t="shared" si="471"/>
        <v>2300</v>
      </c>
      <c r="AM520" s="1667">
        <f t="shared" si="484"/>
        <v>2300</v>
      </c>
      <c r="AN520" s="1667"/>
      <c r="AO520" s="1667"/>
      <c r="AP520" s="1403">
        <f t="shared" si="473"/>
        <v>2300</v>
      </c>
      <c r="AQ520" s="1403">
        <v>2300</v>
      </c>
      <c r="AR520" s="1666"/>
      <c r="AS520" s="1666"/>
      <c r="AT520" s="1666">
        <f t="shared" si="474"/>
        <v>3100</v>
      </c>
      <c r="AU520" s="1666">
        <f t="shared" si="485"/>
        <v>3100</v>
      </c>
      <c r="AV520" s="1666"/>
      <c r="AW520" s="1666"/>
      <c r="AX520" s="1666"/>
      <c r="AY520" s="1666">
        <f t="shared" si="476"/>
        <v>3100</v>
      </c>
      <c r="AZ520" s="1666">
        <f t="shared" si="486"/>
        <v>3100</v>
      </c>
      <c r="BA520" s="1666"/>
      <c r="BB520" s="1666"/>
      <c r="BC520" s="1666"/>
      <c r="BD520" s="1666"/>
      <c r="BE520" s="1666"/>
      <c r="BF520" s="1666"/>
      <c r="BG520" s="3669">
        <v>3100</v>
      </c>
      <c r="BH520" s="1667"/>
      <c r="BI520" s="1667">
        <f t="shared" si="458"/>
        <v>0</v>
      </c>
      <c r="BJ520" s="1658">
        <v>2023</v>
      </c>
      <c r="BK520" s="1658" t="s">
        <v>2324</v>
      </c>
      <c r="BL520" s="1658" t="s">
        <v>2327</v>
      </c>
      <c r="BM520" s="1669">
        <f t="shared" si="482"/>
        <v>100</v>
      </c>
      <c r="BN520" s="1669">
        <f t="shared" si="483"/>
        <v>100</v>
      </c>
      <c r="BO520" s="1658" t="s">
        <v>40</v>
      </c>
      <c r="BP520" s="1659"/>
      <c r="BQ520" s="1370"/>
      <c r="BR520" s="1370"/>
      <c r="BS520" s="19"/>
      <c r="BT520" s="1370"/>
      <c r="BU520" s="1370"/>
      <c r="BV520" s="1370" t="s">
        <v>2498</v>
      </c>
      <c r="BW520" s="1370"/>
      <c r="BX520" s="2954"/>
      <c r="BY520" s="50"/>
      <c r="BZ520" s="501"/>
      <c r="CA520" s="501"/>
      <c r="CB520" s="501"/>
      <c r="CC520" s="501"/>
    </row>
    <row r="521" spans="1:81" s="2368" customFormat="1" ht="32.25" customHeight="1">
      <c r="A521" s="2199" t="s">
        <v>74</v>
      </c>
      <c r="B521" s="3088" t="s">
        <v>1790</v>
      </c>
      <c r="C521" s="2299"/>
      <c r="D521" s="2299"/>
      <c r="E521" s="3506"/>
      <c r="F521" s="1548"/>
      <c r="G521" s="3467">
        <f>SUM(G522:G525)</f>
        <v>3190</v>
      </c>
      <c r="H521" s="3467">
        <f>SUM(H522:H525)</f>
        <v>3170</v>
      </c>
      <c r="I521" s="1655"/>
      <c r="J521" s="1655"/>
      <c r="K521" s="1703"/>
      <c r="L521" s="1703"/>
      <c r="M521" s="1655"/>
      <c r="N521" s="1655"/>
      <c r="O521" s="1655"/>
      <c r="P521" s="1655"/>
      <c r="Q521" s="1655"/>
      <c r="R521" s="1655"/>
      <c r="S521" s="1703"/>
      <c r="T521" s="1703"/>
      <c r="U521" s="1655"/>
      <c r="V521" s="1655"/>
      <c r="W521" s="1655"/>
      <c r="X521" s="1655"/>
      <c r="Y521" s="1655">
        <f t="shared" si="452"/>
        <v>0</v>
      </c>
      <c r="Z521" s="1655"/>
      <c r="AA521" s="1655"/>
      <c r="AB521" s="1655"/>
      <c r="AC521" s="1655"/>
      <c r="AD521" s="1655"/>
      <c r="AE521" s="1655"/>
      <c r="AF521" s="1655"/>
      <c r="AG521" s="1655"/>
      <c r="AH521" s="1655"/>
      <c r="AI521" s="1655"/>
      <c r="AJ521" s="1655"/>
      <c r="AK521" s="1655"/>
      <c r="AL521" s="1655"/>
      <c r="AM521" s="1655"/>
      <c r="AN521" s="1655"/>
      <c r="AO521" s="1655"/>
      <c r="AP521" s="3467">
        <f t="shared" ref="AP521:AQ521" si="487">SUM(AP522:AP525)</f>
        <v>0</v>
      </c>
      <c r="AQ521" s="3467">
        <f t="shared" si="487"/>
        <v>0</v>
      </c>
      <c r="AR521" s="1656"/>
      <c r="AS521" s="1656"/>
      <c r="AT521" s="1656"/>
      <c r="AU521" s="1656"/>
      <c r="AV521" s="1656"/>
      <c r="AW521" s="1656"/>
      <c r="AX521" s="1656"/>
      <c r="AY521" s="1656"/>
      <c r="AZ521" s="1656"/>
      <c r="BA521" s="1656"/>
      <c r="BB521" s="1656"/>
      <c r="BC521" s="1656"/>
      <c r="BD521" s="1656"/>
      <c r="BE521" s="1656"/>
      <c r="BF521" s="1656"/>
      <c r="BG521" s="3467">
        <f>SUM(BG522:BG525)</f>
        <v>2767</v>
      </c>
      <c r="BH521" s="1655"/>
      <c r="BI521" s="142"/>
      <c r="BJ521" s="959"/>
      <c r="BK521" s="959"/>
      <c r="BL521" s="959"/>
      <c r="BM521" s="3150"/>
      <c r="BN521" s="3150"/>
      <c r="BO521" s="959"/>
      <c r="BP521" s="2968"/>
      <c r="BQ521" s="3002">
        <v>2767</v>
      </c>
      <c r="BR521" s="3002"/>
      <c r="BS521" s="2053"/>
      <c r="BT521" s="3002"/>
      <c r="BU521" s="3002"/>
      <c r="BV521" s="1370" t="s">
        <v>2498</v>
      </c>
      <c r="BW521" s="3002"/>
      <c r="BX521" s="1915"/>
      <c r="BY521" s="28"/>
      <c r="BZ521" s="28"/>
      <c r="CA521" s="28"/>
      <c r="CB521" s="28"/>
      <c r="CC521" s="28"/>
    </row>
    <row r="522" spans="1:81" s="2368" customFormat="1" ht="32.25" customHeight="1">
      <c r="A522" s="3412">
        <v>1</v>
      </c>
      <c r="B522" s="3741" t="s">
        <v>393</v>
      </c>
      <c r="C522" s="3239" t="s">
        <v>240</v>
      </c>
      <c r="D522" s="3239" t="s">
        <v>394</v>
      </c>
      <c r="E522" s="3237" t="s">
        <v>2525</v>
      </c>
      <c r="F522" s="3104" t="s">
        <v>2585</v>
      </c>
      <c r="G522" s="3424">
        <v>410</v>
      </c>
      <c r="H522" s="3424">
        <v>400</v>
      </c>
      <c r="I522" s="142"/>
      <c r="J522" s="142"/>
      <c r="K522" s="1955"/>
      <c r="L522" s="1955"/>
      <c r="M522" s="142"/>
      <c r="N522" s="142"/>
      <c r="O522" s="142"/>
      <c r="P522" s="142"/>
      <c r="Q522" s="142"/>
      <c r="R522" s="142"/>
      <c r="S522" s="1955"/>
      <c r="T522" s="1955"/>
      <c r="U522" s="142"/>
      <c r="V522" s="142"/>
      <c r="W522" s="142"/>
      <c r="X522" s="142"/>
      <c r="Y522" s="142">
        <f t="shared" si="452"/>
        <v>0</v>
      </c>
      <c r="Z522" s="142"/>
      <c r="AA522" s="142"/>
      <c r="AB522" s="142"/>
      <c r="AC522" s="142"/>
      <c r="AD522" s="142"/>
      <c r="AE522" s="142"/>
      <c r="AF522" s="142"/>
      <c r="AG522" s="142"/>
      <c r="AH522" s="142"/>
      <c r="AI522" s="142"/>
      <c r="AJ522" s="142"/>
      <c r="AK522" s="142"/>
      <c r="AL522" s="142"/>
      <c r="AM522" s="142"/>
      <c r="AN522" s="142"/>
      <c r="AO522" s="142"/>
      <c r="AP522" s="142"/>
      <c r="AQ522" s="142"/>
      <c r="AR522" s="967"/>
      <c r="AS522" s="967"/>
      <c r="AT522" s="967"/>
      <c r="AU522" s="967"/>
      <c r="AV522" s="967"/>
      <c r="AW522" s="967"/>
      <c r="AX522" s="967"/>
      <c r="AY522" s="967"/>
      <c r="AZ522" s="967"/>
      <c r="BA522" s="967"/>
      <c r="BB522" s="967"/>
      <c r="BC522" s="967"/>
      <c r="BD522" s="967"/>
      <c r="BE522" s="967"/>
      <c r="BF522" s="967"/>
      <c r="BG522" s="3397">
        <v>400</v>
      </c>
      <c r="BH522" s="142"/>
      <c r="BI522" s="142"/>
      <c r="BJ522" s="959"/>
      <c r="BK522" s="959"/>
      <c r="BL522" s="959"/>
      <c r="BM522" s="1925">
        <f t="shared" ref="BM522:BM525" si="488">(BG522+AQ522)/H522*100</f>
        <v>100</v>
      </c>
      <c r="BN522" s="3150"/>
      <c r="BO522" s="1658" t="s">
        <v>40</v>
      </c>
      <c r="BP522" s="2968"/>
      <c r="BQ522" s="3002"/>
      <c r="BR522" s="3002"/>
      <c r="BS522" s="2053"/>
      <c r="BT522" s="3002"/>
      <c r="BU522" s="3002"/>
      <c r="BV522" s="2902"/>
      <c r="BW522" s="3002"/>
      <c r="BX522" s="1915"/>
      <c r="BY522" s="28"/>
      <c r="BZ522" s="28"/>
      <c r="CA522" s="28"/>
      <c r="CB522" s="28"/>
      <c r="CC522" s="28"/>
    </row>
    <row r="523" spans="1:81" s="2368" customFormat="1" ht="32.25" customHeight="1">
      <c r="A523" s="3412">
        <v>2</v>
      </c>
      <c r="B523" s="3741" t="s">
        <v>395</v>
      </c>
      <c r="C523" s="3239" t="s">
        <v>326</v>
      </c>
      <c r="D523" s="3239" t="s">
        <v>396</v>
      </c>
      <c r="E523" s="3237" t="s">
        <v>2525</v>
      </c>
      <c r="F523" s="3104" t="s">
        <v>2584</v>
      </c>
      <c r="G523" s="3424">
        <v>1500</v>
      </c>
      <c r="H523" s="3424">
        <v>1500</v>
      </c>
      <c r="I523" s="142"/>
      <c r="J523" s="142"/>
      <c r="K523" s="1955"/>
      <c r="L523" s="1955"/>
      <c r="M523" s="142"/>
      <c r="N523" s="142"/>
      <c r="O523" s="142"/>
      <c r="P523" s="142"/>
      <c r="Q523" s="142"/>
      <c r="R523" s="142"/>
      <c r="S523" s="1955"/>
      <c r="T523" s="1955"/>
      <c r="U523" s="142"/>
      <c r="V523" s="142"/>
      <c r="W523" s="142"/>
      <c r="X523" s="142"/>
      <c r="Y523" s="142">
        <f t="shared" si="452"/>
        <v>0</v>
      </c>
      <c r="Z523" s="142"/>
      <c r="AA523" s="142"/>
      <c r="AB523" s="142"/>
      <c r="AC523" s="142"/>
      <c r="AD523" s="142"/>
      <c r="AE523" s="142"/>
      <c r="AF523" s="142"/>
      <c r="AG523" s="142"/>
      <c r="AH523" s="142"/>
      <c r="AI523" s="142"/>
      <c r="AJ523" s="142"/>
      <c r="AK523" s="142"/>
      <c r="AL523" s="142"/>
      <c r="AM523" s="142"/>
      <c r="AN523" s="142"/>
      <c r="AO523" s="142"/>
      <c r="AP523" s="142"/>
      <c r="AQ523" s="142"/>
      <c r="AR523" s="967"/>
      <c r="AS523" s="967"/>
      <c r="AT523" s="967"/>
      <c r="AU523" s="967"/>
      <c r="AV523" s="967"/>
      <c r="AW523" s="967"/>
      <c r="AX523" s="967"/>
      <c r="AY523" s="967"/>
      <c r="AZ523" s="967"/>
      <c r="BA523" s="967"/>
      <c r="BB523" s="967"/>
      <c r="BC523" s="967"/>
      <c r="BD523" s="967"/>
      <c r="BE523" s="967"/>
      <c r="BF523" s="967"/>
      <c r="BG523" s="3397">
        <v>1217</v>
      </c>
      <c r="BH523" s="142"/>
      <c r="BI523" s="142"/>
      <c r="BJ523" s="959"/>
      <c r="BK523" s="959"/>
      <c r="BL523" s="959"/>
      <c r="BM523" s="1925">
        <f t="shared" si="488"/>
        <v>81.13333333333334</v>
      </c>
      <c r="BN523" s="3150"/>
      <c r="BO523" s="1658" t="s">
        <v>40</v>
      </c>
      <c r="BP523" s="2968"/>
      <c r="BQ523" s="3002"/>
      <c r="BR523" s="3002"/>
      <c r="BS523" s="2053"/>
      <c r="BT523" s="3002"/>
      <c r="BU523" s="3002"/>
      <c r="BV523" s="2902"/>
      <c r="BW523" s="3002"/>
      <c r="BX523" s="1915"/>
      <c r="BY523" s="28"/>
      <c r="BZ523" s="28"/>
      <c r="CA523" s="28"/>
      <c r="CB523" s="28"/>
      <c r="CC523" s="28"/>
    </row>
    <row r="524" spans="1:81" s="2368" customFormat="1" ht="32.25" customHeight="1">
      <c r="A524" s="3412">
        <v>4</v>
      </c>
      <c r="B524" s="3741" t="s">
        <v>402</v>
      </c>
      <c r="C524" s="3239" t="s">
        <v>326</v>
      </c>
      <c r="D524" s="3239" t="s">
        <v>403</v>
      </c>
      <c r="E524" s="3237" t="s">
        <v>2525</v>
      </c>
      <c r="F524" s="3104" t="s">
        <v>2587</v>
      </c>
      <c r="G524" s="3424">
        <v>500</v>
      </c>
      <c r="H524" s="3424">
        <v>500</v>
      </c>
      <c r="I524" s="142"/>
      <c r="J524" s="142"/>
      <c r="K524" s="1955"/>
      <c r="L524" s="1955"/>
      <c r="M524" s="142"/>
      <c r="N524" s="142"/>
      <c r="O524" s="142"/>
      <c r="P524" s="142"/>
      <c r="Q524" s="142"/>
      <c r="R524" s="142"/>
      <c r="S524" s="1955"/>
      <c r="T524" s="1955"/>
      <c r="U524" s="142"/>
      <c r="V524" s="142"/>
      <c r="W524" s="142"/>
      <c r="X524" s="142"/>
      <c r="Y524" s="142">
        <f>T524-W524+X524</f>
        <v>0</v>
      </c>
      <c r="Z524" s="142"/>
      <c r="AA524" s="142"/>
      <c r="AB524" s="142"/>
      <c r="AC524" s="142"/>
      <c r="AD524" s="142"/>
      <c r="AE524" s="142"/>
      <c r="AF524" s="142"/>
      <c r="AG524" s="142"/>
      <c r="AH524" s="142"/>
      <c r="AI524" s="142"/>
      <c r="AJ524" s="142"/>
      <c r="AK524" s="142"/>
      <c r="AL524" s="142"/>
      <c r="AM524" s="142"/>
      <c r="AN524" s="142"/>
      <c r="AO524" s="142"/>
      <c r="AP524" s="142"/>
      <c r="AQ524" s="142"/>
      <c r="AR524" s="967"/>
      <c r="AS524" s="967"/>
      <c r="AT524" s="967"/>
      <c r="AU524" s="967"/>
      <c r="AV524" s="967"/>
      <c r="AW524" s="967"/>
      <c r="AX524" s="967"/>
      <c r="AY524" s="967"/>
      <c r="AZ524" s="967"/>
      <c r="BA524" s="967"/>
      <c r="BB524" s="967"/>
      <c r="BC524" s="967"/>
      <c r="BD524" s="967"/>
      <c r="BE524" s="967"/>
      <c r="BF524" s="967"/>
      <c r="BG524" s="3397">
        <v>450</v>
      </c>
      <c r="BH524" s="142"/>
      <c r="BI524" s="142"/>
      <c r="BJ524" s="959"/>
      <c r="BK524" s="959"/>
      <c r="BL524" s="959"/>
      <c r="BM524" s="1925">
        <f t="shared" si="488"/>
        <v>90</v>
      </c>
      <c r="BN524" s="3150"/>
      <c r="BO524" s="1658" t="s">
        <v>40</v>
      </c>
      <c r="BP524" s="2968"/>
      <c r="BQ524" s="3002"/>
      <c r="BR524" s="3002"/>
      <c r="BS524" s="2053"/>
      <c r="BT524" s="3002"/>
      <c r="BU524" s="3002"/>
      <c r="BV524" s="2902"/>
      <c r="BW524" s="3002"/>
      <c r="BX524" s="1915"/>
      <c r="BY524" s="28"/>
      <c r="BZ524" s="28"/>
      <c r="CA524" s="28"/>
      <c r="CB524" s="28"/>
      <c r="CC524" s="28"/>
    </row>
    <row r="525" spans="1:81" s="2368" customFormat="1" ht="32.25" customHeight="1">
      <c r="A525" s="3412">
        <v>5</v>
      </c>
      <c r="B525" s="3741" t="s">
        <v>410</v>
      </c>
      <c r="C525" s="3239" t="s">
        <v>240</v>
      </c>
      <c r="D525" s="3239" t="s">
        <v>411</v>
      </c>
      <c r="E525" s="3237" t="s">
        <v>2525</v>
      </c>
      <c r="F525" s="3104" t="s">
        <v>2586</v>
      </c>
      <c r="G525" s="3424">
        <v>780</v>
      </c>
      <c r="H525" s="3424">
        <v>770</v>
      </c>
      <c r="I525" s="142"/>
      <c r="J525" s="142"/>
      <c r="K525" s="1955"/>
      <c r="L525" s="1955"/>
      <c r="M525" s="142"/>
      <c r="N525" s="142"/>
      <c r="O525" s="142"/>
      <c r="P525" s="142"/>
      <c r="Q525" s="142"/>
      <c r="R525" s="142"/>
      <c r="S525" s="1955"/>
      <c r="T525" s="1955"/>
      <c r="U525" s="142"/>
      <c r="V525" s="142"/>
      <c r="W525" s="142"/>
      <c r="X525" s="142"/>
      <c r="Y525" s="142">
        <f>T525-W525+X525</f>
        <v>0</v>
      </c>
      <c r="Z525" s="142"/>
      <c r="AA525" s="142"/>
      <c r="AB525" s="142"/>
      <c r="AC525" s="142"/>
      <c r="AD525" s="142"/>
      <c r="AE525" s="142"/>
      <c r="AF525" s="142"/>
      <c r="AG525" s="142"/>
      <c r="AH525" s="142"/>
      <c r="AI525" s="142"/>
      <c r="AJ525" s="142"/>
      <c r="AK525" s="142"/>
      <c r="AL525" s="142"/>
      <c r="AM525" s="142"/>
      <c r="AN525" s="142"/>
      <c r="AO525" s="142"/>
      <c r="AP525" s="142"/>
      <c r="AQ525" s="142"/>
      <c r="AR525" s="967"/>
      <c r="AS525" s="967"/>
      <c r="AT525" s="967"/>
      <c r="AU525" s="967"/>
      <c r="AV525" s="967"/>
      <c r="AW525" s="967"/>
      <c r="AX525" s="967"/>
      <c r="AY525" s="967"/>
      <c r="AZ525" s="967"/>
      <c r="BA525" s="967"/>
      <c r="BB525" s="967"/>
      <c r="BC525" s="967"/>
      <c r="BD525" s="967"/>
      <c r="BE525" s="967"/>
      <c r="BF525" s="967"/>
      <c r="BG525" s="3397">
        <v>700</v>
      </c>
      <c r="BH525" s="142"/>
      <c r="BI525" s="142"/>
      <c r="BJ525" s="959"/>
      <c r="BK525" s="959"/>
      <c r="BL525" s="959"/>
      <c r="BM525" s="1925">
        <f t="shared" si="488"/>
        <v>90.909090909090907</v>
      </c>
      <c r="BN525" s="3150"/>
      <c r="BO525" s="1658" t="s">
        <v>40</v>
      </c>
      <c r="BP525" s="2968"/>
      <c r="BQ525" s="3002"/>
      <c r="BR525" s="3002"/>
      <c r="BS525" s="2053"/>
      <c r="BT525" s="3002"/>
      <c r="BU525" s="3002"/>
      <c r="BV525" s="2902"/>
      <c r="BW525" s="3002"/>
      <c r="BX525" s="1915"/>
      <c r="BY525" s="28"/>
      <c r="BZ525" s="28"/>
      <c r="CA525" s="28"/>
      <c r="CB525" s="28"/>
      <c r="CC525" s="28"/>
    </row>
    <row r="526" spans="1:81" s="28" customFormat="1" ht="24" customHeight="1">
      <c r="A526" s="2195" t="s">
        <v>48</v>
      </c>
      <c r="B526" s="2133" t="s">
        <v>57</v>
      </c>
      <c r="C526" s="1653"/>
      <c r="D526" s="1653"/>
      <c r="E526" s="1504"/>
      <c r="F526" s="1504"/>
      <c r="G526" s="1453">
        <f>G527+G529+G534</f>
        <v>20394</v>
      </c>
      <c r="H526" s="1453">
        <f t="shared" ref="H526:BF526" si="489">H527+H529+H534</f>
        <v>20394</v>
      </c>
      <c r="I526" s="1453">
        <f t="shared" si="489"/>
        <v>0</v>
      </c>
      <c r="J526" s="1453">
        <f t="shared" si="489"/>
        <v>0</v>
      </c>
      <c r="K526" s="1453">
        <f t="shared" si="489"/>
        <v>20394</v>
      </c>
      <c r="L526" s="1453">
        <f t="shared" si="489"/>
        <v>20394</v>
      </c>
      <c r="M526" s="1453">
        <f t="shared" si="489"/>
        <v>2914.9740000000002</v>
      </c>
      <c r="N526" s="1453">
        <f t="shared" si="489"/>
        <v>1699.4110000000001</v>
      </c>
      <c r="O526" s="1453">
        <f t="shared" si="489"/>
        <v>437.26900000000001</v>
      </c>
      <c r="P526" s="1453">
        <f t="shared" si="489"/>
        <v>437.26900000000001</v>
      </c>
      <c r="Q526" s="1453">
        <f t="shared" si="489"/>
        <v>0</v>
      </c>
      <c r="R526" s="1453">
        <f t="shared" si="489"/>
        <v>0</v>
      </c>
      <c r="S526" s="1453">
        <f t="shared" si="489"/>
        <v>6400</v>
      </c>
      <c r="T526" s="1453">
        <f t="shared" si="489"/>
        <v>6400</v>
      </c>
      <c r="U526" s="1453">
        <f t="shared" si="489"/>
        <v>0</v>
      </c>
      <c r="V526" s="1453">
        <f t="shared" si="489"/>
        <v>0</v>
      </c>
      <c r="W526" s="1453">
        <f t="shared" si="489"/>
        <v>0</v>
      </c>
      <c r="X526" s="1453">
        <f t="shared" si="489"/>
        <v>0</v>
      </c>
      <c r="Y526" s="1453">
        <f t="shared" si="489"/>
        <v>6400</v>
      </c>
      <c r="Z526" s="1453">
        <f t="shared" si="489"/>
        <v>0</v>
      </c>
      <c r="AA526" s="1453">
        <f t="shared" si="489"/>
        <v>0</v>
      </c>
      <c r="AB526" s="1453">
        <f t="shared" si="489"/>
        <v>0</v>
      </c>
      <c r="AC526" s="1453">
        <f t="shared" si="489"/>
        <v>0</v>
      </c>
      <c r="AD526" s="1453">
        <f t="shared" si="489"/>
        <v>1692.98</v>
      </c>
      <c r="AE526" s="1453">
        <f t="shared" si="489"/>
        <v>1692.98</v>
      </c>
      <c r="AF526" s="1453">
        <f t="shared" si="489"/>
        <v>0</v>
      </c>
      <c r="AG526" s="1453">
        <f t="shared" si="489"/>
        <v>0</v>
      </c>
      <c r="AH526" s="1453">
        <f t="shared" si="489"/>
        <v>437.26900000000001</v>
      </c>
      <c r="AI526" s="1453">
        <f t="shared" si="489"/>
        <v>437.26900000000001</v>
      </c>
      <c r="AJ526" s="1453">
        <f t="shared" si="489"/>
        <v>0</v>
      </c>
      <c r="AK526" s="1453">
        <f t="shared" si="489"/>
        <v>0</v>
      </c>
      <c r="AL526" s="1453">
        <f t="shared" si="489"/>
        <v>6400</v>
      </c>
      <c r="AM526" s="1453">
        <f t="shared" si="489"/>
        <v>6400</v>
      </c>
      <c r="AN526" s="1453">
        <f t="shared" si="489"/>
        <v>0</v>
      </c>
      <c r="AO526" s="1453">
        <f t="shared" si="489"/>
        <v>0</v>
      </c>
      <c r="AP526" s="1453">
        <f t="shared" si="489"/>
        <v>10470</v>
      </c>
      <c r="AQ526" s="1453">
        <f t="shared" si="489"/>
        <v>10470</v>
      </c>
      <c r="AR526" s="1453">
        <f t="shared" si="489"/>
        <v>0</v>
      </c>
      <c r="AS526" s="1453">
        <f t="shared" si="489"/>
        <v>0</v>
      </c>
      <c r="AT526" s="1453">
        <f t="shared" si="489"/>
        <v>9924</v>
      </c>
      <c r="AU526" s="1453">
        <f t="shared" si="489"/>
        <v>9924</v>
      </c>
      <c r="AV526" s="1453">
        <f t="shared" si="489"/>
        <v>0</v>
      </c>
      <c r="AW526" s="1453">
        <f t="shared" si="489"/>
        <v>0</v>
      </c>
      <c r="AX526" s="1453">
        <f t="shared" si="489"/>
        <v>0</v>
      </c>
      <c r="AY526" s="1453">
        <f t="shared" si="489"/>
        <v>7777</v>
      </c>
      <c r="AZ526" s="1453">
        <f t="shared" si="489"/>
        <v>7777</v>
      </c>
      <c r="BA526" s="1453">
        <f t="shared" si="489"/>
        <v>0</v>
      </c>
      <c r="BB526" s="1453">
        <f t="shared" si="489"/>
        <v>0</v>
      </c>
      <c r="BC526" s="1453">
        <f t="shared" si="489"/>
        <v>0</v>
      </c>
      <c r="BD526" s="1453">
        <f t="shared" si="489"/>
        <v>0</v>
      </c>
      <c r="BE526" s="1453">
        <f t="shared" si="489"/>
        <v>0</v>
      </c>
      <c r="BF526" s="1453">
        <f t="shared" si="489"/>
        <v>0</v>
      </c>
      <c r="BG526" s="3668">
        <f>BG527+BG529+BG534</f>
        <v>7777</v>
      </c>
      <c r="BH526" s="1655">
        <f>'PL 3 PB DATP'!H98</f>
        <v>7777</v>
      </c>
      <c r="BI526" s="1655">
        <f>SUM(BI528:BI1063)</f>
        <v>937539.26121599972</v>
      </c>
      <c r="BJ526" s="1658"/>
      <c r="BK526" s="1658"/>
      <c r="BL526" s="1658"/>
      <c r="BM526" s="1669"/>
      <c r="BN526" s="1669"/>
      <c r="BO526" s="1658"/>
      <c r="BP526" s="1659"/>
      <c r="BQ526" s="1370">
        <f>BH526-BG526</f>
        <v>0</v>
      </c>
      <c r="BR526" s="1370"/>
      <c r="BS526" s="19"/>
      <c r="BT526" s="1370"/>
      <c r="BU526" s="1370"/>
      <c r="BV526" s="1370" t="s">
        <v>2498</v>
      </c>
      <c r="BW526" s="1370"/>
      <c r="BX526" s="1660">
        <f>BH526-BG526</f>
        <v>0</v>
      </c>
      <c r="BY526" s="53"/>
    </row>
    <row r="527" spans="1:81" s="28" customFormat="1" ht="39" customHeight="1">
      <c r="A527" s="2195" t="s">
        <v>73</v>
      </c>
      <c r="B527" s="2133" t="s">
        <v>2422</v>
      </c>
      <c r="C527" s="1653"/>
      <c r="D527" s="1653"/>
      <c r="E527" s="1504"/>
      <c r="F527" s="1504"/>
      <c r="G527" s="1453">
        <f>SUM(G528)</f>
        <v>9589</v>
      </c>
      <c r="H527" s="1453">
        <f t="shared" ref="H527:BG527" si="490">SUM(H528)</f>
        <v>9589</v>
      </c>
      <c r="I527" s="1453">
        <f t="shared" si="490"/>
        <v>0</v>
      </c>
      <c r="J527" s="1453">
        <f t="shared" si="490"/>
        <v>0</v>
      </c>
      <c r="K527" s="1453">
        <f t="shared" si="490"/>
        <v>9589</v>
      </c>
      <c r="L527" s="1453">
        <f t="shared" si="490"/>
        <v>9589</v>
      </c>
      <c r="M527" s="1453">
        <f t="shared" si="490"/>
        <v>2914.9740000000002</v>
      </c>
      <c r="N527" s="1453">
        <f t="shared" si="490"/>
        <v>1699.4110000000001</v>
      </c>
      <c r="O527" s="1453">
        <f t="shared" si="490"/>
        <v>437.26900000000001</v>
      </c>
      <c r="P527" s="1453">
        <f t="shared" si="490"/>
        <v>437.26900000000001</v>
      </c>
      <c r="Q527" s="1453">
        <f t="shared" si="490"/>
        <v>0</v>
      </c>
      <c r="R527" s="1453">
        <f t="shared" si="490"/>
        <v>0</v>
      </c>
      <c r="S527" s="1453">
        <f t="shared" si="490"/>
        <v>1900</v>
      </c>
      <c r="T527" s="1453">
        <f t="shared" si="490"/>
        <v>1900</v>
      </c>
      <c r="U527" s="1453">
        <f t="shared" si="490"/>
        <v>0</v>
      </c>
      <c r="V527" s="1453">
        <f t="shared" si="490"/>
        <v>0</v>
      </c>
      <c r="W527" s="1453">
        <f t="shared" si="490"/>
        <v>0</v>
      </c>
      <c r="X527" s="1453">
        <f t="shared" si="490"/>
        <v>0</v>
      </c>
      <c r="Y527" s="1453">
        <f t="shared" si="490"/>
        <v>1900</v>
      </c>
      <c r="Z527" s="1453">
        <f t="shared" si="490"/>
        <v>0</v>
      </c>
      <c r="AA527" s="1453">
        <f t="shared" si="490"/>
        <v>0</v>
      </c>
      <c r="AB527" s="1453">
        <f t="shared" si="490"/>
        <v>0</v>
      </c>
      <c r="AC527" s="1453">
        <f t="shared" si="490"/>
        <v>0</v>
      </c>
      <c r="AD527" s="1453">
        <f t="shared" si="490"/>
        <v>1692.98</v>
      </c>
      <c r="AE527" s="1453">
        <f t="shared" si="490"/>
        <v>1692.98</v>
      </c>
      <c r="AF527" s="1453">
        <f t="shared" si="490"/>
        <v>0</v>
      </c>
      <c r="AG527" s="1453">
        <f t="shared" si="490"/>
        <v>0</v>
      </c>
      <c r="AH527" s="1453">
        <f t="shared" si="490"/>
        <v>437.26900000000001</v>
      </c>
      <c r="AI527" s="1453">
        <f t="shared" si="490"/>
        <v>437.26900000000001</v>
      </c>
      <c r="AJ527" s="1453">
        <f t="shared" si="490"/>
        <v>0</v>
      </c>
      <c r="AK527" s="1453">
        <f t="shared" si="490"/>
        <v>0</v>
      </c>
      <c r="AL527" s="1453">
        <f t="shared" si="490"/>
        <v>1900</v>
      </c>
      <c r="AM527" s="1453">
        <f t="shared" si="490"/>
        <v>1900</v>
      </c>
      <c r="AN527" s="1453">
        <f t="shared" si="490"/>
        <v>0</v>
      </c>
      <c r="AO527" s="1453">
        <f t="shared" si="490"/>
        <v>0</v>
      </c>
      <c r="AP527" s="1453">
        <f t="shared" si="490"/>
        <v>6170</v>
      </c>
      <c r="AQ527" s="1453">
        <f t="shared" si="490"/>
        <v>6170</v>
      </c>
      <c r="AR527" s="1453">
        <f t="shared" si="490"/>
        <v>0</v>
      </c>
      <c r="AS527" s="1453">
        <f t="shared" si="490"/>
        <v>0</v>
      </c>
      <c r="AT527" s="1453">
        <f t="shared" si="490"/>
        <v>3419</v>
      </c>
      <c r="AU527" s="1453">
        <f t="shared" si="490"/>
        <v>3419</v>
      </c>
      <c r="AV527" s="1453">
        <f t="shared" si="490"/>
        <v>0</v>
      </c>
      <c r="AW527" s="1453">
        <f t="shared" si="490"/>
        <v>0</v>
      </c>
      <c r="AX527" s="1453">
        <f t="shared" si="490"/>
        <v>0</v>
      </c>
      <c r="AY527" s="1453">
        <f t="shared" si="490"/>
        <v>3419</v>
      </c>
      <c r="AZ527" s="1453">
        <f t="shared" si="490"/>
        <v>3419</v>
      </c>
      <c r="BA527" s="1453">
        <f t="shared" si="490"/>
        <v>0</v>
      </c>
      <c r="BB527" s="1453">
        <f t="shared" si="490"/>
        <v>0</v>
      </c>
      <c r="BC527" s="1453">
        <f t="shared" si="490"/>
        <v>0</v>
      </c>
      <c r="BD527" s="1453">
        <f t="shared" si="490"/>
        <v>0</v>
      </c>
      <c r="BE527" s="1453">
        <f t="shared" si="490"/>
        <v>0</v>
      </c>
      <c r="BF527" s="1453">
        <f t="shared" si="490"/>
        <v>0</v>
      </c>
      <c r="BG527" s="1453">
        <f t="shared" si="490"/>
        <v>3419</v>
      </c>
      <c r="BH527" s="1655"/>
      <c r="BI527" s="1655"/>
      <c r="BJ527" s="1691"/>
      <c r="BK527" s="1691"/>
      <c r="BL527" s="1691"/>
      <c r="BM527" s="1692">
        <f t="shared" si="482"/>
        <v>100</v>
      </c>
      <c r="BN527" s="1692">
        <f t="shared" si="483"/>
        <v>100</v>
      </c>
      <c r="BO527" s="1691"/>
      <c r="BP527" s="1693"/>
      <c r="BQ527" s="1369"/>
      <c r="BR527" s="1369"/>
      <c r="BS527" s="1617"/>
      <c r="BT527" s="1369"/>
      <c r="BU527" s="1369"/>
      <c r="BV527" s="1369" t="s">
        <v>2498</v>
      </c>
      <c r="BW527" s="1369"/>
      <c r="BX527" s="1660"/>
      <c r="BY527" s="53"/>
    </row>
    <row r="528" spans="1:81" s="2428" customFormat="1" ht="55.5" customHeight="1">
      <c r="A528" s="3054">
        <v>1</v>
      </c>
      <c r="B528" s="3055" t="s">
        <v>1909</v>
      </c>
      <c r="C528" s="3052" t="s">
        <v>1600</v>
      </c>
      <c r="D528" s="3087" t="s">
        <v>1910</v>
      </c>
      <c r="E528" s="3490" t="s">
        <v>305</v>
      </c>
      <c r="F528" s="3509" t="s">
        <v>1911</v>
      </c>
      <c r="G528" s="3492">
        <v>9589</v>
      </c>
      <c r="H528" s="3492">
        <v>9589</v>
      </c>
      <c r="I528" s="1770"/>
      <c r="J528" s="1770"/>
      <c r="K528" s="98">
        <v>9589</v>
      </c>
      <c r="L528" s="98">
        <v>9589</v>
      </c>
      <c r="M528" s="98">
        <v>2914.9740000000002</v>
      </c>
      <c r="N528" s="98">
        <v>1699.4110000000001</v>
      </c>
      <c r="O528" s="99">
        <f t="shared" ref="O528:O533" si="491">P528+Q528+R528</f>
        <v>437.26900000000001</v>
      </c>
      <c r="P528" s="99">
        <v>437.26900000000001</v>
      </c>
      <c r="Q528" s="99"/>
      <c r="R528" s="99"/>
      <c r="S528" s="3067">
        <f t="shared" si="466"/>
        <v>1900</v>
      </c>
      <c r="T528" s="99">
        <v>1900</v>
      </c>
      <c r="U528" s="99"/>
      <c r="V528" s="99"/>
      <c r="W528" s="99"/>
      <c r="X528" s="99"/>
      <c r="Y528" s="99">
        <f t="shared" si="452"/>
        <v>1900</v>
      </c>
      <c r="Z528" s="99">
        <f t="shared" si="467"/>
        <v>0</v>
      </c>
      <c r="AA528" s="3146">
        <v>0</v>
      </c>
      <c r="AB528" s="99"/>
      <c r="AC528" s="99"/>
      <c r="AD528" s="99">
        <f t="shared" si="468"/>
        <v>1692.98</v>
      </c>
      <c r="AE528" s="99">
        <v>1692.98</v>
      </c>
      <c r="AF528" s="99"/>
      <c r="AG528" s="99"/>
      <c r="AH528" s="99">
        <f t="shared" si="469"/>
        <v>437.26900000000001</v>
      </c>
      <c r="AI528" s="99">
        <f t="shared" ref="AI528:AI533" si="492">P528</f>
        <v>437.26900000000001</v>
      </c>
      <c r="AJ528" s="99"/>
      <c r="AK528" s="99"/>
      <c r="AL528" s="99">
        <f t="shared" si="471"/>
        <v>1900</v>
      </c>
      <c r="AM528" s="99">
        <f t="shared" ref="AM528:AM533" si="493">T528</f>
        <v>1900</v>
      </c>
      <c r="AN528" s="99"/>
      <c r="AO528" s="99"/>
      <c r="AP528" s="3638">
        <f t="shared" si="473"/>
        <v>6170</v>
      </c>
      <c r="AQ528" s="3638">
        <v>6170</v>
      </c>
      <c r="AR528" s="1259"/>
      <c r="AS528" s="1259"/>
      <c r="AT528" s="1259">
        <f t="shared" si="474"/>
        <v>3419</v>
      </c>
      <c r="AU528" s="1259">
        <f t="shared" ref="AU528:AU533" si="494">H528-AQ528</f>
        <v>3419</v>
      </c>
      <c r="AV528" s="1259"/>
      <c r="AW528" s="1259"/>
      <c r="AX528" s="1259"/>
      <c r="AY528" s="1259">
        <v>3419</v>
      </c>
      <c r="AZ528" s="1259">
        <v>3419</v>
      </c>
      <c r="BA528" s="1259"/>
      <c r="BB528" s="1259"/>
      <c r="BC528" s="1259"/>
      <c r="BD528" s="1259"/>
      <c r="BE528" s="1259"/>
      <c r="BF528" s="1259"/>
      <c r="BG528" s="3669">
        <v>3419</v>
      </c>
      <c r="BH528" s="1667"/>
      <c r="BI528" s="99">
        <f t="shared" ref="BI528:BI566" si="495">AP528-S528</f>
        <v>4270</v>
      </c>
      <c r="BJ528" s="199">
        <v>2022</v>
      </c>
      <c r="BK528" s="199" t="s">
        <v>2324</v>
      </c>
      <c r="BL528" s="199" t="s">
        <v>2327</v>
      </c>
      <c r="BM528" s="3155">
        <f>(BG528+AQ528)/H528*100</f>
        <v>100</v>
      </c>
      <c r="BN528" s="3155">
        <f t="shared" si="483"/>
        <v>100</v>
      </c>
      <c r="BO528" s="199" t="s">
        <v>62</v>
      </c>
      <c r="BP528" s="3068"/>
      <c r="BQ528" s="3004"/>
      <c r="BR528" s="3004"/>
      <c r="BS528" s="3364"/>
      <c r="BT528" s="3004"/>
      <c r="BU528" s="3004"/>
      <c r="BV528" s="1370" t="s">
        <v>2498</v>
      </c>
      <c r="BW528" s="3004"/>
      <c r="BX528" s="2997"/>
      <c r="BY528" s="73"/>
      <c r="BZ528" s="270"/>
      <c r="CA528" s="270"/>
      <c r="CB528" s="270"/>
      <c r="CC528" s="270"/>
    </row>
    <row r="529" spans="1:81" s="283" customFormat="1" ht="57.75" customHeight="1">
      <c r="A529" s="2210" t="s">
        <v>74</v>
      </c>
      <c r="B529" s="3135" t="s">
        <v>2420</v>
      </c>
      <c r="C529" s="2100"/>
      <c r="D529" s="2101"/>
      <c r="E529" s="3493"/>
      <c r="F529" s="3526"/>
      <c r="G529" s="3495">
        <f>SUM(G530:G533)</f>
        <v>10805</v>
      </c>
      <c r="H529" s="3495">
        <f t="shared" ref="H529:BG529" si="496">SUM(H530:H533)</f>
        <v>10805</v>
      </c>
      <c r="I529" s="2093">
        <f t="shared" si="496"/>
        <v>0</v>
      </c>
      <c r="J529" s="2093">
        <f t="shared" si="496"/>
        <v>0</v>
      </c>
      <c r="K529" s="2093">
        <f t="shared" si="496"/>
        <v>10805</v>
      </c>
      <c r="L529" s="2093">
        <f t="shared" si="496"/>
        <v>10805</v>
      </c>
      <c r="M529" s="2093">
        <f t="shared" si="496"/>
        <v>0</v>
      </c>
      <c r="N529" s="2093">
        <f t="shared" si="496"/>
        <v>0</v>
      </c>
      <c r="O529" s="2093">
        <f t="shared" si="496"/>
        <v>0</v>
      </c>
      <c r="P529" s="2093">
        <f t="shared" si="496"/>
        <v>0</v>
      </c>
      <c r="Q529" s="2093">
        <f t="shared" si="496"/>
        <v>0</v>
      </c>
      <c r="R529" s="2093">
        <f t="shared" si="496"/>
        <v>0</v>
      </c>
      <c r="S529" s="2093">
        <f t="shared" si="496"/>
        <v>4500</v>
      </c>
      <c r="T529" s="2093">
        <f t="shared" si="496"/>
        <v>4500</v>
      </c>
      <c r="U529" s="2093">
        <f t="shared" si="496"/>
        <v>0</v>
      </c>
      <c r="V529" s="2093">
        <f t="shared" si="496"/>
        <v>0</v>
      </c>
      <c r="W529" s="2093"/>
      <c r="X529" s="2093"/>
      <c r="Y529" s="2093">
        <f t="shared" si="452"/>
        <v>4500</v>
      </c>
      <c r="Z529" s="2093">
        <f t="shared" si="496"/>
        <v>0</v>
      </c>
      <c r="AA529" s="2093">
        <f t="shared" si="496"/>
        <v>0</v>
      </c>
      <c r="AB529" s="2093">
        <f t="shared" si="496"/>
        <v>0</v>
      </c>
      <c r="AC529" s="2093">
        <f t="shared" si="496"/>
        <v>0</v>
      </c>
      <c r="AD529" s="2093">
        <f t="shared" si="496"/>
        <v>0</v>
      </c>
      <c r="AE529" s="2093">
        <f t="shared" si="496"/>
        <v>0</v>
      </c>
      <c r="AF529" s="2093">
        <f t="shared" si="496"/>
        <v>0</v>
      </c>
      <c r="AG529" s="2093">
        <f t="shared" si="496"/>
        <v>0</v>
      </c>
      <c r="AH529" s="2093">
        <f t="shared" si="496"/>
        <v>0</v>
      </c>
      <c r="AI529" s="2093">
        <f t="shared" si="496"/>
        <v>0</v>
      </c>
      <c r="AJ529" s="2093">
        <f t="shared" si="496"/>
        <v>0</v>
      </c>
      <c r="AK529" s="2093">
        <f t="shared" si="496"/>
        <v>0</v>
      </c>
      <c r="AL529" s="2093">
        <f t="shared" si="496"/>
        <v>4500</v>
      </c>
      <c r="AM529" s="2093">
        <f t="shared" si="496"/>
        <v>4500</v>
      </c>
      <c r="AN529" s="2093">
        <f t="shared" si="496"/>
        <v>0</v>
      </c>
      <c r="AO529" s="2093">
        <f t="shared" si="496"/>
        <v>0</v>
      </c>
      <c r="AP529" s="3495">
        <f t="shared" si="496"/>
        <v>4300</v>
      </c>
      <c r="AQ529" s="3495">
        <f t="shared" si="496"/>
        <v>4300</v>
      </c>
      <c r="AR529" s="3302">
        <f t="shared" si="496"/>
        <v>0</v>
      </c>
      <c r="AS529" s="3302">
        <f t="shared" si="496"/>
        <v>0</v>
      </c>
      <c r="AT529" s="3302">
        <f t="shared" si="496"/>
        <v>6505</v>
      </c>
      <c r="AU529" s="3302">
        <f t="shared" si="496"/>
        <v>6505</v>
      </c>
      <c r="AV529" s="3302">
        <f t="shared" si="496"/>
        <v>0</v>
      </c>
      <c r="AW529" s="3302">
        <f t="shared" si="496"/>
        <v>0</v>
      </c>
      <c r="AX529" s="3302">
        <f t="shared" si="496"/>
        <v>0</v>
      </c>
      <c r="AY529" s="3302">
        <f t="shared" si="496"/>
        <v>4358</v>
      </c>
      <c r="AZ529" s="3302">
        <f t="shared" si="496"/>
        <v>4358</v>
      </c>
      <c r="BA529" s="3302">
        <f t="shared" si="496"/>
        <v>0</v>
      </c>
      <c r="BB529" s="3302">
        <f t="shared" si="496"/>
        <v>0</v>
      </c>
      <c r="BC529" s="3302">
        <f t="shared" si="496"/>
        <v>0</v>
      </c>
      <c r="BD529" s="3302">
        <f t="shared" si="496"/>
        <v>0</v>
      </c>
      <c r="BE529" s="3302">
        <f t="shared" si="496"/>
        <v>0</v>
      </c>
      <c r="BF529" s="3302">
        <f t="shared" si="496"/>
        <v>0</v>
      </c>
      <c r="BG529" s="3678">
        <f t="shared" si="496"/>
        <v>3860</v>
      </c>
      <c r="BH529" s="1655"/>
      <c r="BI529" s="3028"/>
      <c r="BJ529" s="2095"/>
      <c r="BK529" s="2095"/>
      <c r="BL529" s="2095"/>
      <c r="BM529" s="1785">
        <f t="shared" si="482"/>
        <v>75.520592318371129</v>
      </c>
      <c r="BN529" s="1785">
        <f t="shared" si="483"/>
        <v>59.33897002305919</v>
      </c>
      <c r="BO529" s="2095"/>
      <c r="BP529" s="2104"/>
      <c r="BQ529" s="2929"/>
      <c r="BR529" s="2929"/>
      <c r="BS529" s="3368"/>
      <c r="BT529" s="2929"/>
      <c r="BU529" s="2929"/>
      <c r="BV529" s="1370" t="s">
        <v>2498</v>
      </c>
      <c r="BW529" s="2929"/>
      <c r="BX529" s="1791">
        <v>3880</v>
      </c>
      <c r="BY529" s="1728"/>
    </row>
    <row r="530" spans="1:81" s="2443" customFormat="1" ht="27" customHeight="1">
      <c r="A530" s="3054">
        <v>1</v>
      </c>
      <c r="B530" s="3055" t="s">
        <v>1913</v>
      </c>
      <c r="C530" s="3147" t="s">
        <v>1600</v>
      </c>
      <c r="D530" s="3147" t="s">
        <v>1914</v>
      </c>
      <c r="E530" s="3532" t="s">
        <v>206</v>
      </c>
      <c r="F530" s="3533" t="s">
        <v>1915</v>
      </c>
      <c r="G530" s="3492">
        <v>1700</v>
      </c>
      <c r="H530" s="3492">
        <v>1700</v>
      </c>
      <c r="I530" s="1770"/>
      <c r="J530" s="1770"/>
      <c r="K530" s="98">
        <v>1700</v>
      </c>
      <c r="L530" s="98">
        <v>1700</v>
      </c>
      <c r="M530" s="98"/>
      <c r="N530" s="98"/>
      <c r="O530" s="99">
        <f t="shared" si="491"/>
        <v>0</v>
      </c>
      <c r="P530" s="99"/>
      <c r="Q530" s="99"/>
      <c r="R530" s="99"/>
      <c r="S530" s="3067">
        <f t="shared" si="466"/>
        <v>800</v>
      </c>
      <c r="T530" s="99">
        <v>800</v>
      </c>
      <c r="U530" s="99"/>
      <c r="V530" s="99"/>
      <c r="W530" s="99">
        <v>50</v>
      </c>
      <c r="X530" s="99"/>
      <c r="Y530" s="99">
        <f t="shared" si="452"/>
        <v>750</v>
      </c>
      <c r="Z530" s="99">
        <f t="shared" si="467"/>
        <v>0</v>
      </c>
      <c r="AA530" s="3066">
        <v>0</v>
      </c>
      <c r="AB530" s="99"/>
      <c r="AC530" s="99"/>
      <c r="AD530" s="99">
        <f t="shared" si="468"/>
        <v>0</v>
      </c>
      <c r="AE530" s="99"/>
      <c r="AF530" s="99"/>
      <c r="AG530" s="99"/>
      <c r="AH530" s="99">
        <f t="shared" si="469"/>
        <v>0</v>
      </c>
      <c r="AI530" s="99">
        <f t="shared" si="492"/>
        <v>0</v>
      </c>
      <c r="AJ530" s="99"/>
      <c r="AK530" s="99"/>
      <c r="AL530" s="99">
        <f t="shared" si="471"/>
        <v>800</v>
      </c>
      <c r="AM530" s="99">
        <f t="shared" si="493"/>
        <v>800</v>
      </c>
      <c r="AN530" s="99"/>
      <c r="AO530" s="99"/>
      <c r="AP530" s="3638">
        <f t="shared" si="473"/>
        <v>750</v>
      </c>
      <c r="AQ530" s="3638">
        <f>800-W530</f>
        <v>750</v>
      </c>
      <c r="AR530" s="1259"/>
      <c r="AS530" s="1259"/>
      <c r="AT530" s="1259">
        <f t="shared" si="474"/>
        <v>950</v>
      </c>
      <c r="AU530" s="1259">
        <f t="shared" si="494"/>
        <v>950</v>
      </c>
      <c r="AV530" s="1259"/>
      <c r="AW530" s="1259"/>
      <c r="AX530" s="1259"/>
      <c r="AY530" s="1259">
        <v>637</v>
      </c>
      <c r="AZ530" s="1259">
        <v>637</v>
      </c>
      <c r="BA530" s="1259"/>
      <c r="BB530" s="1259"/>
      <c r="BC530" s="1259"/>
      <c r="BD530" s="1259"/>
      <c r="BE530" s="1259"/>
      <c r="BF530" s="1259"/>
      <c r="BG530" s="3679">
        <v>530</v>
      </c>
      <c r="BH530" s="99"/>
      <c r="BI530" s="99">
        <f t="shared" si="495"/>
        <v>-50</v>
      </c>
      <c r="BJ530" s="199">
        <v>2023</v>
      </c>
      <c r="BK530" s="199" t="s">
        <v>2322</v>
      </c>
      <c r="BL530" s="199" t="s">
        <v>2327</v>
      </c>
      <c r="BM530" s="3155">
        <f t="shared" si="482"/>
        <v>75.294117647058826</v>
      </c>
      <c r="BN530" s="3155">
        <f t="shared" si="483"/>
        <v>55.78947368421052</v>
      </c>
      <c r="BO530" s="199" t="s">
        <v>40</v>
      </c>
      <c r="BP530" s="3068"/>
      <c r="BQ530" s="3004"/>
      <c r="BR530" s="3004"/>
      <c r="BS530" s="3364"/>
      <c r="BT530" s="3004"/>
      <c r="BU530" s="3004"/>
      <c r="BV530" s="1370" t="s">
        <v>2498</v>
      </c>
      <c r="BW530" s="3004"/>
      <c r="BX530" s="2997">
        <f>BX529/AU529</f>
        <v>0.59646425826287475</v>
      </c>
      <c r="BY530" s="73"/>
      <c r="BZ530" s="541"/>
      <c r="CA530" s="541"/>
      <c r="CB530" s="541"/>
      <c r="CC530" s="541"/>
    </row>
    <row r="531" spans="1:81" s="2443" customFormat="1" ht="29.25" customHeight="1">
      <c r="A531" s="3054">
        <v>2</v>
      </c>
      <c r="B531" s="3055" t="s">
        <v>1916</v>
      </c>
      <c r="C531" s="3147" t="s">
        <v>1584</v>
      </c>
      <c r="D531" s="3147" t="s">
        <v>554</v>
      </c>
      <c r="E531" s="3532" t="s">
        <v>206</v>
      </c>
      <c r="F531" s="3533" t="s">
        <v>1917</v>
      </c>
      <c r="G531" s="3492">
        <v>3000</v>
      </c>
      <c r="H531" s="3492">
        <v>3000</v>
      </c>
      <c r="I531" s="1770"/>
      <c r="J531" s="1770"/>
      <c r="K531" s="98">
        <v>3000</v>
      </c>
      <c r="L531" s="98">
        <v>3000</v>
      </c>
      <c r="M531" s="98"/>
      <c r="N531" s="98"/>
      <c r="O531" s="99">
        <f t="shared" si="491"/>
        <v>0</v>
      </c>
      <c r="P531" s="99"/>
      <c r="Q531" s="99"/>
      <c r="R531" s="99"/>
      <c r="S531" s="3067">
        <f t="shared" si="466"/>
        <v>1200</v>
      </c>
      <c r="T531" s="99">
        <v>1200</v>
      </c>
      <c r="U531" s="99"/>
      <c r="V531" s="99"/>
      <c r="W531" s="99">
        <v>70</v>
      </c>
      <c r="X531" s="99"/>
      <c r="Y531" s="99">
        <f t="shared" si="452"/>
        <v>1130</v>
      </c>
      <c r="Z531" s="99">
        <f t="shared" si="467"/>
        <v>0</v>
      </c>
      <c r="AA531" s="3066">
        <v>0</v>
      </c>
      <c r="AB531" s="99"/>
      <c r="AC531" s="99"/>
      <c r="AD531" s="99">
        <f t="shared" si="468"/>
        <v>0</v>
      </c>
      <c r="AE531" s="99"/>
      <c r="AF531" s="99"/>
      <c r="AG531" s="99"/>
      <c r="AH531" s="99">
        <f t="shared" si="469"/>
        <v>0</v>
      </c>
      <c r="AI531" s="99">
        <f t="shared" si="492"/>
        <v>0</v>
      </c>
      <c r="AJ531" s="99"/>
      <c r="AK531" s="99"/>
      <c r="AL531" s="99">
        <f t="shared" si="471"/>
        <v>1200</v>
      </c>
      <c r="AM531" s="99">
        <f t="shared" si="493"/>
        <v>1200</v>
      </c>
      <c r="AN531" s="99"/>
      <c r="AO531" s="99"/>
      <c r="AP531" s="3638">
        <f t="shared" si="473"/>
        <v>1130</v>
      </c>
      <c r="AQ531" s="3638">
        <f>1200-W531</f>
        <v>1130</v>
      </c>
      <c r="AR531" s="1259"/>
      <c r="AS531" s="1259"/>
      <c r="AT531" s="1259">
        <f t="shared" si="474"/>
        <v>1870</v>
      </c>
      <c r="AU531" s="1259">
        <f t="shared" si="494"/>
        <v>1870</v>
      </c>
      <c r="AV531" s="1259"/>
      <c r="AW531" s="1259"/>
      <c r="AX531" s="1259"/>
      <c r="AY531" s="1259">
        <v>1253</v>
      </c>
      <c r="AZ531" s="1259">
        <v>1253</v>
      </c>
      <c r="BA531" s="1259"/>
      <c r="BB531" s="1259"/>
      <c r="BC531" s="1259"/>
      <c r="BD531" s="1259"/>
      <c r="BE531" s="1259"/>
      <c r="BF531" s="1259"/>
      <c r="BG531" s="3679">
        <v>1150</v>
      </c>
      <c r="BH531" s="99"/>
      <c r="BI531" s="99">
        <f t="shared" si="495"/>
        <v>-70</v>
      </c>
      <c r="BJ531" s="199">
        <v>2023</v>
      </c>
      <c r="BK531" s="199" t="s">
        <v>2322</v>
      </c>
      <c r="BL531" s="199" t="s">
        <v>2327</v>
      </c>
      <c r="BM531" s="3155">
        <f t="shared" si="482"/>
        <v>76</v>
      </c>
      <c r="BN531" s="3155">
        <f t="shared" si="483"/>
        <v>61.497326203208559</v>
      </c>
      <c r="BO531" s="199" t="s">
        <v>40</v>
      </c>
      <c r="BP531" s="3068"/>
      <c r="BQ531" s="3004"/>
      <c r="BR531" s="3004"/>
      <c r="BS531" s="3364"/>
      <c r="BT531" s="3004"/>
      <c r="BU531" s="3004"/>
      <c r="BV531" s="1370" t="s">
        <v>2498</v>
      </c>
      <c r="BW531" s="3004"/>
      <c r="BX531" s="2997"/>
      <c r="BY531" s="73"/>
      <c r="BZ531" s="541"/>
      <c r="CA531" s="541"/>
      <c r="CB531" s="541"/>
      <c r="CC531" s="541"/>
    </row>
    <row r="532" spans="1:81" s="2443" customFormat="1" ht="39" customHeight="1">
      <c r="A532" s="3054">
        <v>3</v>
      </c>
      <c r="B532" s="3055" t="s">
        <v>1918</v>
      </c>
      <c r="C532" s="3147" t="s">
        <v>1584</v>
      </c>
      <c r="D532" s="3147" t="s">
        <v>787</v>
      </c>
      <c r="E532" s="3532" t="s">
        <v>206</v>
      </c>
      <c r="F532" s="3533" t="s">
        <v>1919</v>
      </c>
      <c r="G532" s="3492">
        <v>4000</v>
      </c>
      <c r="H532" s="3492">
        <v>4000</v>
      </c>
      <c r="I532" s="3057"/>
      <c r="J532" s="3057"/>
      <c r="K532" s="98">
        <v>4000</v>
      </c>
      <c r="L532" s="98">
        <v>4000</v>
      </c>
      <c r="M532" s="98"/>
      <c r="N532" s="98"/>
      <c r="O532" s="99">
        <f t="shared" si="491"/>
        <v>0</v>
      </c>
      <c r="P532" s="99"/>
      <c r="Q532" s="99"/>
      <c r="R532" s="99"/>
      <c r="S532" s="3067">
        <f t="shared" si="466"/>
        <v>1500</v>
      </c>
      <c r="T532" s="99">
        <v>1500</v>
      </c>
      <c r="U532" s="99"/>
      <c r="V532" s="99"/>
      <c r="W532" s="99">
        <v>51.206000000000003</v>
      </c>
      <c r="X532" s="99"/>
      <c r="Y532" s="99">
        <f t="shared" si="452"/>
        <v>1448.7940000000001</v>
      </c>
      <c r="Z532" s="99">
        <f t="shared" si="467"/>
        <v>0</v>
      </c>
      <c r="AA532" s="3066">
        <v>0</v>
      </c>
      <c r="AB532" s="99"/>
      <c r="AC532" s="99"/>
      <c r="AD532" s="99">
        <f t="shared" si="468"/>
        <v>0</v>
      </c>
      <c r="AE532" s="99"/>
      <c r="AF532" s="99"/>
      <c r="AG532" s="99"/>
      <c r="AH532" s="99">
        <f t="shared" si="469"/>
        <v>0</v>
      </c>
      <c r="AI532" s="99">
        <f t="shared" si="492"/>
        <v>0</v>
      </c>
      <c r="AJ532" s="99"/>
      <c r="AK532" s="99"/>
      <c r="AL532" s="99">
        <f t="shared" si="471"/>
        <v>1500</v>
      </c>
      <c r="AM532" s="99">
        <f t="shared" si="493"/>
        <v>1500</v>
      </c>
      <c r="AN532" s="99"/>
      <c r="AO532" s="99"/>
      <c r="AP532" s="3638">
        <f t="shared" si="473"/>
        <v>1448.7940000000001</v>
      </c>
      <c r="AQ532" s="3638">
        <f>1500-W532</f>
        <v>1448.7940000000001</v>
      </c>
      <c r="AR532" s="1259"/>
      <c r="AS532" s="1259"/>
      <c r="AT532" s="1259">
        <f t="shared" si="474"/>
        <v>2551.2060000000001</v>
      </c>
      <c r="AU532" s="1259">
        <f t="shared" si="494"/>
        <v>2551.2060000000001</v>
      </c>
      <c r="AV532" s="1259"/>
      <c r="AW532" s="1259"/>
      <c r="AX532" s="1259"/>
      <c r="AY532" s="1259">
        <v>1708</v>
      </c>
      <c r="AZ532" s="1259">
        <v>1708</v>
      </c>
      <c r="BA532" s="1259"/>
      <c r="BB532" s="1259"/>
      <c r="BC532" s="1259"/>
      <c r="BD532" s="1259"/>
      <c r="BE532" s="1259"/>
      <c r="BF532" s="1259"/>
      <c r="BG532" s="3679">
        <v>1550</v>
      </c>
      <c r="BH532" s="99"/>
      <c r="BI532" s="99">
        <f t="shared" si="495"/>
        <v>-51.205999999999904</v>
      </c>
      <c r="BJ532" s="199">
        <v>2023</v>
      </c>
      <c r="BK532" s="199" t="s">
        <v>2322</v>
      </c>
      <c r="BL532" s="199" t="s">
        <v>2327</v>
      </c>
      <c r="BM532" s="3155">
        <f t="shared" si="482"/>
        <v>74.969849999999994</v>
      </c>
      <c r="BN532" s="3155">
        <f t="shared" si="483"/>
        <v>60.755579910050386</v>
      </c>
      <c r="BO532" s="199" t="s">
        <v>40</v>
      </c>
      <c r="BP532" s="3068"/>
      <c r="BQ532" s="3004"/>
      <c r="BR532" s="3004"/>
      <c r="BS532" s="3364"/>
      <c r="BT532" s="3004"/>
      <c r="BU532" s="3004"/>
      <c r="BV532" s="1370" t="s">
        <v>2498</v>
      </c>
      <c r="BW532" s="3004"/>
      <c r="BX532" s="2997"/>
      <c r="BY532" s="73"/>
      <c r="BZ532" s="541"/>
      <c r="CA532" s="541"/>
      <c r="CB532" s="541"/>
      <c r="CC532" s="541"/>
    </row>
    <row r="533" spans="1:81" s="2443" customFormat="1" ht="57" customHeight="1">
      <c r="A533" s="3054">
        <v>4</v>
      </c>
      <c r="B533" s="3055" t="s">
        <v>1920</v>
      </c>
      <c r="C533" s="3147" t="s">
        <v>1600</v>
      </c>
      <c r="D533" s="3148" t="s">
        <v>1878</v>
      </c>
      <c r="E533" s="3532" t="s">
        <v>206</v>
      </c>
      <c r="F533" s="3533" t="s">
        <v>1921</v>
      </c>
      <c r="G533" s="3492">
        <v>2105</v>
      </c>
      <c r="H533" s="3492">
        <v>2105</v>
      </c>
      <c r="I533" s="1770"/>
      <c r="J533" s="1770"/>
      <c r="K533" s="98">
        <v>2105</v>
      </c>
      <c r="L533" s="98">
        <v>2105</v>
      </c>
      <c r="M533" s="98"/>
      <c r="N533" s="98"/>
      <c r="O533" s="99">
        <f t="shared" si="491"/>
        <v>0</v>
      </c>
      <c r="P533" s="99"/>
      <c r="Q533" s="99"/>
      <c r="R533" s="99"/>
      <c r="S533" s="3067">
        <f t="shared" si="466"/>
        <v>1000</v>
      </c>
      <c r="T533" s="99">
        <v>1000</v>
      </c>
      <c r="U533" s="99"/>
      <c r="V533" s="99"/>
      <c r="W533" s="99">
        <v>28.794</v>
      </c>
      <c r="X533" s="99"/>
      <c r="Y533" s="99">
        <f t="shared" si="452"/>
        <v>971.20600000000002</v>
      </c>
      <c r="Z533" s="99">
        <f t="shared" si="467"/>
        <v>0</v>
      </c>
      <c r="AA533" s="3066">
        <v>0</v>
      </c>
      <c r="AB533" s="99"/>
      <c r="AC533" s="99"/>
      <c r="AD533" s="99">
        <f t="shared" si="468"/>
        <v>0</v>
      </c>
      <c r="AE533" s="99"/>
      <c r="AF533" s="99"/>
      <c r="AG533" s="99"/>
      <c r="AH533" s="99">
        <f t="shared" si="469"/>
        <v>0</v>
      </c>
      <c r="AI533" s="99">
        <f t="shared" si="492"/>
        <v>0</v>
      </c>
      <c r="AJ533" s="99"/>
      <c r="AK533" s="99"/>
      <c r="AL533" s="99">
        <f t="shared" si="471"/>
        <v>1000</v>
      </c>
      <c r="AM533" s="99">
        <f t="shared" si="493"/>
        <v>1000</v>
      </c>
      <c r="AN533" s="99"/>
      <c r="AO533" s="99"/>
      <c r="AP533" s="3638">
        <f t="shared" si="473"/>
        <v>971.20600000000002</v>
      </c>
      <c r="AQ533" s="3638">
        <f>1000-W533</f>
        <v>971.20600000000002</v>
      </c>
      <c r="AR533" s="1259"/>
      <c r="AS533" s="1259"/>
      <c r="AT533" s="1259">
        <f t="shared" si="474"/>
        <v>1133.7939999999999</v>
      </c>
      <c r="AU533" s="1259">
        <f t="shared" si="494"/>
        <v>1133.7939999999999</v>
      </c>
      <c r="AV533" s="1259"/>
      <c r="AW533" s="1259"/>
      <c r="AX533" s="1259"/>
      <c r="AY533" s="1259">
        <v>760</v>
      </c>
      <c r="AZ533" s="1259">
        <v>760</v>
      </c>
      <c r="BA533" s="1259"/>
      <c r="BB533" s="1259"/>
      <c r="BC533" s="1259"/>
      <c r="BD533" s="1259"/>
      <c r="BE533" s="1259"/>
      <c r="BF533" s="1259"/>
      <c r="BG533" s="3679">
        <v>630</v>
      </c>
      <c r="BH533" s="99"/>
      <c r="BI533" s="99">
        <f t="shared" si="495"/>
        <v>-28.793999999999983</v>
      </c>
      <c r="BJ533" s="199">
        <v>2023</v>
      </c>
      <c r="BK533" s="199" t="s">
        <v>2322</v>
      </c>
      <c r="BL533" s="199" t="s">
        <v>2327</v>
      </c>
      <c r="BM533" s="3155">
        <f t="shared" si="482"/>
        <v>76.066793349168648</v>
      </c>
      <c r="BN533" s="3155">
        <f t="shared" si="483"/>
        <v>55.565649491883008</v>
      </c>
      <c r="BO533" s="199" t="s">
        <v>40</v>
      </c>
      <c r="BP533" s="3068"/>
      <c r="BQ533" s="3004"/>
      <c r="BR533" s="3004"/>
      <c r="BS533" s="3364"/>
      <c r="BT533" s="3004"/>
      <c r="BU533" s="3004"/>
      <c r="BV533" s="1370" t="s">
        <v>2498</v>
      </c>
      <c r="BW533" s="3004"/>
      <c r="BX533" s="2997"/>
      <c r="BY533" s="73"/>
      <c r="BZ533" s="541"/>
      <c r="CA533" s="541"/>
      <c r="CB533" s="541"/>
      <c r="CC533" s="541"/>
    </row>
    <row r="534" spans="1:81" s="2445" customFormat="1" ht="57" customHeight="1">
      <c r="A534" s="3425" t="s">
        <v>712</v>
      </c>
      <c r="B534" s="3765" t="s">
        <v>2468</v>
      </c>
      <c r="C534" s="2867"/>
      <c r="D534" s="2868"/>
      <c r="E534" s="3785"/>
      <c r="F534" s="3786"/>
      <c r="G534" s="2873"/>
      <c r="H534" s="2873"/>
      <c r="I534" s="2872"/>
      <c r="J534" s="2872"/>
      <c r="K534" s="2873"/>
      <c r="L534" s="2873"/>
      <c r="M534" s="2873"/>
      <c r="N534" s="2873"/>
      <c r="O534" s="2876"/>
      <c r="P534" s="2876"/>
      <c r="Q534" s="2876"/>
      <c r="R534" s="2876"/>
      <c r="S534" s="2877"/>
      <c r="T534" s="2876"/>
      <c r="U534" s="2876"/>
      <c r="V534" s="2876"/>
      <c r="W534" s="2876"/>
      <c r="X534" s="2876"/>
      <c r="Y534" s="2876"/>
      <c r="Z534" s="2876"/>
      <c r="AA534" s="2878"/>
      <c r="AB534" s="2876"/>
      <c r="AC534" s="2876"/>
      <c r="AD534" s="2876"/>
      <c r="AE534" s="2876"/>
      <c r="AF534" s="2876"/>
      <c r="AG534" s="2876"/>
      <c r="AH534" s="2876"/>
      <c r="AI534" s="2876"/>
      <c r="AJ534" s="2876"/>
      <c r="AK534" s="2876"/>
      <c r="AL534" s="2876"/>
      <c r="AM534" s="2876"/>
      <c r="AN534" s="2876"/>
      <c r="AO534" s="2876"/>
      <c r="AP534" s="2876"/>
      <c r="AQ534" s="2876"/>
      <c r="AR534" s="3787"/>
      <c r="AS534" s="3787"/>
      <c r="AT534" s="3787"/>
      <c r="AU534" s="3787"/>
      <c r="AV534" s="3787"/>
      <c r="AW534" s="3787"/>
      <c r="AX534" s="3787"/>
      <c r="AY534" s="3787"/>
      <c r="AZ534" s="3787"/>
      <c r="BA534" s="3787"/>
      <c r="BB534" s="3787"/>
      <c r="BC534" s="3787"/>
      <c r="BD534" s="3787"/>
      <c r="BE534" s="3787"/>
      <c r="BF534" s="3787"/>
      <c r="BG534" s="3780">
        <v>498</v>
      </c>
      <c r="BH534" s="2876"/>
      <c r="BI534" s="2876"/>
      <c r="BJ534" s="3159"/>
      <c r="BK534" s="3159"/>
      <c r="BL534" s="3159"/>
      <c r="BM534" s="3157"/>
      <c r="BN534" s="3157"/>
      <c r="BO534" s="3159" t="s">
        <v>2327</v>
      </c>
      <c r="BP534" s="3070"/>
      <c r="BQ534" s="3014"/>
      <c r="BR534" s="3014"/>
      <c r="BS534" s="3365"/>
      <c r="BT534" s="3014"/>
      <c r="BU534" s="3014"/>
      <c r="BV534" s="3002"/>
      <c r="BW534" s="3014"/>
      <c r="BX534" s="2998"/>
      <c r="BY534" s="1627"/>
      <c r="BZ534" s="1627"/>
      <c r="CA534" s="1627"/>
      <c r="CB534" s="1627"/>
      <c r="CC534" s="1627"/>
    </row>
    <row r="535" spans="1:81" s="28" customFormat="1" ht="27" customHeight="1">
      <c r="A535" s="2195" t="s">
        <v>50</v>
      </c>
      <c r="B535" s="2133" t="s">
        <v>59</v>
      </c>
      <c r="C535" s="1653"/>
      <c r="D535" s="1653"/>
      <c r="E535" s="1504"/>
      <c r="F535" s="1504"/>
      <c r="G535" s="1453">
        <f>G536+G543+G549</f>
        <v>131447</v>
      </c>
      <c r="H535" s="1453">
        <f t="shared" ref="H535:BG535" si="497">H536+H543+H549</f>
        <v>130447</v>
      </c>
      <c r="I535" s="1453">
        <f t="shared" si="497"/>
        <v>0</v>
      </c>
      <c r="J535" s="1453">
        <f t="shared" si="497"/>
        <v>0</v>
      </c>
      <c r="K535" s="1453">
        <f t="shared" si="497"/>
        <v>101800</v>
      </c>
      <c r="L535" s="1453">
        <f t="shared" si="497"/>
        <v>101800</v>
      </c>
      <c r="M535" s="1453">
        <f t="shared" si="497"/>
        <v>26934</v>
      </c>
      <c r="N535" s="1453">
        <f t="shared" si="497"/>
        <v>16883</v>
      </c>
      <c r="O535" s="1453">
        <f t="shared" si="497"/>
        <v>0</v>
      </c>
      <c r="P535" s="1453">
        <f t="shared" si="497"/>
        <v>0</v>
      </c>
      <c r="Q535" s="1453">
        <f t="shared" si="497"/>
        <v>0</v>
      </c>
      <c r="R535" s="1453">
        <f t="shared" si="497"/>
        <v>0</v>
      </c>
      <c r="S535" s="1453">
        <f t="shared" si="497"/>
        <v>40093</v>
      </c>
      <c r="T535" s="1453">
        <f t="shared" si="497"/>
        <v>40093</v>
      </c>
      <c r="U535" s="1453">
        <f t="shared" si="497"/>
        <v>0</v>
      </c>
      <c r="V535" s="1453">
        <f t="shared" si="497"/>
        <v>0</v>
      </c>
      <c r="W535" s="1453">
        <f t="shared" si="497"/>
        <v>0</v>
      </c>
      <c r="X535" s="1453">
        <f t="shared" si="497"/>
        <v>0</v>
      </c>
      <c r="Y535" s="1453">
        <f t="shared" si="497"/>
        <v>40093</v>
      </c>
      <c r="Z535" s="1453">
        <f t="shared" si="497"/>
        <v>0</v>
      </c>
      <c r="AA535" s="1453">
        <f t="shared" si="497"/>
        <v>0</v>
      </c>
      <c r="AB535" s="1453">
        <f t="shared" si="497"/>
        <v>0</v>
      </c>
      <c r="AC535" s="1453">
        <f t="shared" si="497"/>
        <v>0</v>
      </c>
      <c r="AD535" s="1453">
        <f t="shared" si="497"/>
        <v>10886.635</v>
      </c>
      <c r="AE535" s="1453">
        <f t="shared" si="497"/>
        <v>10886.635</v>
      </c>
      <c r="AF535" s="1453">
        <f t="shared" si="497"/>
        <v>0</v>
      </c>
      <c r="AG535" s="1453">
        <f t="shared" si="497"/>
        <v>0</v>
      </c>
      <c r="AH535" s="1453">
        <f t="shared" si="497"/>
        <v>0</v>
      </c>
      <c r="AI535" s="1453">
        <f t="shared" si="497"/>
        <v>0</v>
      </c>
      <c r="AJ535" s="1453">
        <f t="shared" si="497"/>
        <v>0</v>
      </c>
      <c r="AK535" s="1453">
        <f t="shared" si="497"/>
        <v>0</v>
      </c>
      <c r="AL535" s="1453">
        <f t="shared" si="497"/>
        <v>40093</v>
      </c>
      <c r="AM535" s="1453">
        <f t="shared" si="497"/>
        <v>40093</v>
      </c>
      <c r="AN535" s="1453">
        <f t="shared" si="497"/>
        <v>0</v>
      </c>
      <c r="AO535" s="1453">
        <f t="shared" si="497"/>
        <v>0</v>
      </c>
      <c r="AP535" s="1453">
        <f t="shared" si="497"/>
        <v>68656</v>
      </c>
      <c r="AQ535" s="1453">
        <f t="shared" si="497"/>
        <v>68656</v>
      </c>
      <c r="AR535" s="1453">
        <f t="shared" si="497"/>
        <v>0</v>
      </c>
      <c r="AS535" s="1453">
        <f t="shared" si="497"/>
        <v>0</v>
      </c>
      <c r="AT535" s="1453">
        <f t="shared" si="497"/>
        <v>37725</v>
      </c>
      <c r="AU535" s="1453">
        <f t="shared" si="497"/>
        <v>37725</v>
      </c>
      <c r="AV535" s="1453">
        <f t="shared" si="497"/>
        <v>0</v>
      </c>
      <c r="AW535" s="1453">
        <f t="shared" si="497"/>
        <v>0</v>
      </c>
      <c r="AX535" s="1453">
        <f t="shared" si="497"/>
        <v>0</v>
      </c>
      <c r="AY535" s="1453">
        <f t="shared" si="497"/>
        <v>35144</v>
      </c>
      <c r="AZ535" s="1453">
        <f t="shared" si="497"/>
        <v>35144</v>
      </c>
      <c r="BA535" s="1453">
        <f t="shared" si="497"/>
        <v>0</v>
      </c>
      <c r="BB535" s="1453">
        <f t="shared" si="497"/>
        <v>0</v>
      </c>
      <c r="BC535" s="1453">
        <f t="shared" si="497"/>
        <v>0</v>
      </c>
      <c r="BD535" s="1453">
        <f t="shared" si="497"/>
        <v>0</v>
      </c>
      <c r="BE535" s="1453">
        <f t="shared" si="497"/>
        <v>0</v>
      </c>
      <c r="BF535" s="1453">
        <f t="shared" si="497"/>
        <v>0</v>
      </c>
      <c r="BG535" s="1453">
        <f t="shared" si="497"/>
        <v>41478</v>
      </c>
      <c r="BH535" s="1655">
        <f>'PL 3 PB DATP'!H99</f>
        <v>41478</v>
      </c>
      <c r="BI535" s="1655">
        <f>SUM(BI537:BI1070)</f>
        <v>466734.63060799992</v>
      </c>
      <c r="BJ535" s="1658"/>
      <c r="BK535" s="1658"/>
      <c r="BL535" s="1658"/>
      <c r="BM535" s="1669"/>
      <c r="BN535" s="1669"/>
      <c r="BO535" s="1658"/>
      <c r="BP535" s="1659"/>
      <c r="BQ535" s="1370"/>
      <c r="BR535" s="1370"/>
      <c r="BS535" s="19"/>
      <c r="BT535" s="1370"/>
      <c r="BU535" s="1370"/>
      <c r="BV535" s="1370" t="s">
        <v>2498</v>
      </c>
      <c r="BW535" s="1370"/>
      <c r="BX535" s="1660">
        <f>BG535-BH535</f>
        <v>0</v>
      </c>
      <c r="BY535" s="53"/>
    </row>
    <row r="536" spans="1:81" s="28" customFormat="1" ht="41.25" customHeight="1">
      <c r="A536" s="2195" t="s">
        <v>73</v>
      </c>
      <c r="B536" s="2133" t="s">
        <v>2422</v>
      </c>
      <c r="C536" s="1653"/>
      <c r="D536" s="1653"/>
      <c r="E536" s="1504"/>
      <c r="F536" s="1504"/>
      <c r="G536" s="1453">
        <f>SUM(G537:G542)</f>
        <v>83700</v>
      </c>
      <c r="H536" s="1453">
        <f t="shared" ref="H536:BF536" si="498">SUM(H537:H542)</f>
        <v>83700</v>
      </c>
      <c r="I536" s="1655">
        <f t="shared" si="498"/>
        <v>0</v>
      </c>
      <c r="J536" s="1655">
        <f t="shared" si="498"/>
        <v>0</v>
      </c>
      <c r="K536" s="1655">
        <f t="shared" si="498"/>
        <v>83700</v>
      </c>
      <c r="L536" s="1655">
        <f t="shared" si="498"/>
        <v>83700</v>
      </c>
      <c r="M536" s="1655">
        <f t="shared" si="498"/>
        <v>24788</v>
      </c>
      <c r="N536" s="1655">
        <f t="shared" si="498"/>
        <v>14737</v>
      </c>
      <c r="O536" s="1655">
        <f t="shared" si="498"/>
        <v>0</v>
      </c>
      <c r="P536" s="1655">
        <f t="shared" si="498"/>
        <v>0</v>
      </c>
      <c r="Q536" s="1655">
        <f t="shared" si="498"/>
        <v>0</v>
      </c>
      <c r="R536" s="1655">
        <f t="shared" si="498"/>
        <v>0</v>
      </c>
      <c r="S536" s="1655">
        <f t="shared" si="498"/>
        <v>32763</v>
      </c>
      <c r="T536" s="1655">
        <f t="shared" si="498"/>
        <v>32763</v>
      </c>
      <c r="U536" s="1655">
        <f t="shared" si="498"/>
        <v>0</v>
      </c>
      <c r="V536" s="1655">
        <f t="shared" si="498"/>
        <v>0</v>
      </c>
      <c r="W536" s="1655"/>
      <c r="X536" s="1655"/>
      <c r="Y536" s="1655">
        <f t="shared" ref="Y536:Y567" si="499">T536-W536+X536</f>
        <v>32763</v>
      </c>
      <c r="Z536" s="1655">
        <f t="shared" si="498"/>
        <v>0</v>
      </c>
      <c r="AA536" s="1655">
        <f t="shared" si="498"/>
        <v>0</v>
      </c>
      <c r="AB536" s="1655">
        <f t="shared" si="498"/>
        <v>0</v>
      </c>
      <c r="AC536" s="1655">
        <f t="shared" si="498"/>
        <v>0</v>
      </c>
      <c r="AD536" s="1655">
        <f t="shared" si="498"/>
        <v>8756.5300000000007</v>
      </c>
      <c r="AE536" s="1655">
        <f t="shared" si="498"/>
        <v>8756.5300000000007</v>
      </c>
      <c r="AF536" s="1655">
        <f t="shared" si="498"/>
        <v>0</v>
      </c>
      <c r="AG536" s="1655">
        <f t="shared" si="498"/>
        <v>0</v>
      </c>
      <c r="AH536" s="1655">
        <f t="shared" si="498"/>
        <v>0</v>
      </c>
      <c r="AI536" s="1655">
        <f t="shared" si="498"/>
        <v>0</v>
      </c>
      <c r="AJ536" s="1655">
        <f t="shared" si="498"/>
        <v>0</v>
      </c>
      <c r="AK536" s="1655">
        <f t="shared" si="498"/>
        <v>0</v>
      </c>
      <c r="AL536" s="1655">
        <f t="shared" si="498"/>
        <v>32763</v>
      </c>
      <c r="AM536" s="1655">
        <f t="shared" si="498"/>
        <v>32763</v>
      </c>
      <c r="AN536" s="1655">
        <f t="shared" si="498"/>
        <v>0</v>
      </c>
      <c r="AO536" s="1655">
        <f t="shared" si="498"/>
        <v>0</v>
      </c>
      <c r="AP536" s="1453">
        <f t="shared" si="498"/>
        <v>61326</v>
      </c>
      <c r="AQ536" s="1453">
        <f t="shared" si="498"/>
        <v>61326</v>
      </c>
      <c r="AR536" s="1656">
        <f t="shared" si="498"/>
        <v>0</v>
      </c>
      <c r="AS536" s="1656">
        <f t="shared" si="498"/>
        <v>0</v>
      </c>
      <c r="AT536" s="1656">
        <f t="shared" si="498"/>
        <v>22374</v>
      </c>
      <c r="AU536" s="1656">
        <f t="shared" si="498"/>
        <v>22374</v>
      </c>
      <c r="AV536" s="1656">
        <f t="shared" si="498"/>
        <v>0</v>
      </c>
      <c r="AW536" s="1656">
        <f t="shared" si="498"/>
        <v>0</v>
      </c>
      <c r="AX536" s="1656">
        <f t="shared" si="498"/>
        <v>0</v>
      </c>
      <c r="AY536" s="1656">
        <f t="shared" si="498"/>
        <v>22374</v>
      </c>
      <c r="AZ536" s="1656">
        <f t="shared" si="498"/>
        <v>22374</v>
      </c>
      <c r="BA536" s="1656">
        <f t="shared" si="498"/>
        <v>0</v>
      </c>
      <c r="BB536" s="1656">
        <f t="shared" si="498"/>
        <v>0</v>
      </c>
      <c r="BC536" s="1656">
        <f t="shared" si="498"/>
        <v>0</v>
      </c>
      <c r="BD536" s="1656">
        <f t="shared" si="498"/>
        <v>0</v>
      </c>
      <c r="BE536" s="1656">
        <f t="shared" si="498"/>
        <v>0</v>
      </c>
      <c r="BF536" s="1656">
        <f t="shared" si="498"/>
        <v>0</v>
      </c>
      <c r="BG536" s="3668">
        <f>SUM(BG537:BG542)</f>
        <v>22374</v>
      </c>
      <c r="BH536" s="1655"/>
      <c r="BI536" s="1655"/>
      <c r="BJ536" s="1658"/>
      <c r="BK536" s="1658"/>
      <c r="BL536" s="1658"/>
      <c r="BM536" s="1669"/>
      <c r="BN536" s="1669"/>
      <c r="BO536" s="1658"/>
      <c r="BP536" s="1659"/>
      <c r="BQ536" s="1370"/>
      <c r="BR536" s="1370"/>
      <c r="BS536" s="19"/>
      <c r="BT536" s="1370"/>
      <c r="BU536" s="1370"/>
      <c r="BV536" s="1370" t="s">
        <v>2498</v>
      </c>
      <c r="BW536" s="1370"/>
      <c r="BX536" s="1660"/>
      <c r="BY536" s="53"/>
    </row>
    <row r="537" spans="1:81" s="2338" customFormat="1" ht="42" customHeight="1">
      <c r="A537" s="2194">
        <v>1</v>
      </c>
      <c r="B537" s="3089" t="s">
        <v>1059</v>
      </c>
      <c r="C537" s="3090" t="s">
        <v>849</v>
      </c>
      <c r="D537" s="3090" t="s">
        <v>1060</v>
      </c>
      <c r="E537" s="3510" t="s">
        <v>305</v>
      </c>
      <c r="F537" s="3511" t="s">
        <v>1061</v>
      </c>
      <c r="G537" s="3470">
        <v>11000</v>
      </c>
      <c r="H537" s="3470">
        <v>11000</v>
      </c>
      <c r="I537" s="1705"/>
      <c r="J537" s="1705"/>
      <c r="K537" s="3032">
        <v>11000</v>
      </c>
      <c r="L537" s="3032">
        <v>11000</v>
      </c>
      <c r="M537" s="191">
        <v>4529</v>
      </c>
      <c r="N537" s="191">
        <v>1700</v>
      </c>
      <c r="O537" s="196"/>
      <c r="P537" s="196"/>
      <c r="Q537" s="191"/>
      <c r="R537" s="191"/>
      <c r="S537" s="191">
        <f t="shared" ref="S537:S566" si="500">SUM(T537:V537)</f>
        <v>4100</v>
      </c>
      <c r="T537" s="191">
        <v>4100</v>
      </c>
      <c r="U537" s="191"/>
      <c r="V537" s="191"/>
      <c r="W537" s="191"/>
      <c r="X537" s="191"/>
      <c r="Y537" s="191">
        <f t="shared" si="499"/>
        <v>4100</v>
      </c>
      <c r="Z537" s="191">
        <f t="shared" ref="Z537:Z566" si="501">SUM(AA537:AC537)</f>
        <v>0</v>
      </c>
      <c r="AA537" s="191"/>
      <c r="AB537" s="191"/>
      <c r="AC537" s="191"/>
      <c r="AD537" s="191">
        <f t="shared" ref="AD537:AD566" si="502">SUM(AE537:AG537)</f>
        <v>0</v>
      </c>
      <c r="AE537" s="191"/>
      <c r="AF537" s="191"/>
      <c r="AG537" s="191"/>
      <c r="AH537" s="191">
        <f t="shared" ref="AH537:AH566" si="503">SUM(AI537:AK537)</f>
        <v>0</v>
      </c>
      <c r="AI537" s="191"/>
      <c r="AJ537" s="191"/>
      <c r="AK537" s="191"/>
      <c r="AL537" s="191">
        <f t="shared" ref="AL537:AL566" si="504">SUM(AM537:AO537)</f>
        <v>4100</v>
      </c>
      <c r="AM537" s="191">
        <v>4100</v>
      </c>
      <c r="AN537" s="191"/>
      <c r="AO537" s="191"/>
      <c r="AP537" s="3641">
        <f t="shared" ref="AP537:AP566" si="505">SUM(AQ537:AS537)</f>
        <v>8163</v>
      </c>
      <c r="AQ537" s="3641">
        <v>8163</v>
      </c>
      <c r="AR537" s="1261"/>
      <c r="AS537" s="1261"/>
      <c r="AT537" s="1261">
        <f t="shared" ref="AT537:AT566" si="506">SUM(AU537:AW537)</f>
        <v>2837</v>
      </c>
      <c r="AU537" s="1261">
        <v>2837</v>
      </c>
      <c r="AV537" s="1261"/>
      <c r="AW537" s="1261"/>
      <c r="AX537" s="1261"/>
      <c r="AY537" s="1261">
        <f t="shared" ref="AY537:AY566" si="507">SUM(AZ537:BB537)</f>
        <v>2837</v>
      </c>
      <c r="AZ537" s="1261">
        <v>2837</v>
      </c>
      <c r="BA537" s="1261"/>
      <c r="BB537" s="1261"/>
      <c r="BC537" s="1261"/>
      <c r="BD537" s="1261"/>
      <c r="BE537" s="1261"/>
      <c r="BF537" s="1261"/>
      <c r="BG537" s="3669">
        <v>2837</v>
      </c>
      <c r="BH537" s="1667"/>
      <c r="BI537" s="191">
        <f t="shared" si="495"/>
        <v>4063</v>
      </c>
      <c r="BJ537" s="196">
        <v>2022</v>
      </c>
      <c r="BK537" s="196" t="s">
        <v>2324</v>
      </c>
      <c r="BL537" s="196" t="s">
        <v>2327</v>
      </c>
      <c r="BM537" s="3153">
        <f t="shared" si="482"/>
        <v>100</v>
      </c>
      <c r="BN537" s="3153">
        <f t="shared" si="483"/>
        <v>100</v>
      </c>
      <c r="BO537" s="196" t="s">
        <v>40</v>
      </c>
      <c r="BP537" s="1659"/>
      <c r="BQ537" s="1370"/>
      <c r="BR537" s="1370"/>
      <c r="BS537" s="19"/>
      <c r="BT537" s="1370"/>
      <c r="BU537" s="1370"/>
      <c r="BV537" s="1370" t="s">
        <v>2498</v>
      </c>
      <c r="BW537" s="1370"/>
      <c r="BX537" s="19"/>
      <c r="BY537" s="66"/>
      <c r="BZ537" s="460"/>
      <c r="CA537" s="460"/>
      <c r="CB537" s="460"/>
      <c r="CC537" s="460"/>
    </row>
    <row r="538" spans="1:81" s="2338" customFormat="1" ht="42" customHeight="1">
      <c r="A538" s="2194">
        <v>2</v>
      </c>
      <c r="B538" s="3089" t="s">
        <v>1062</v>
      </c>
      <c r="C538" s="3090" t="s">
        <v>820</v>
      </c>
      <c r="D538" s="3090" t="s">
        <v>399</v>
      </c>
      <c r="E538" s="3510" t="s">
        <v>305</v>
      </c>
      <c r="F538" s="3511" t="s">
        <v>1063</v>
      </c>
      <c r="G538" s="3470">
        <v>6000</v>
      </c>
      <c r="H538" s="3470">
        <v>6000</v>
      </c>
      <c r="I538" s="1705"/>
      <c r="J538" s="1705"/>
      <c r="K538" s="3032">
        <v>6000</v>
      </c>
      <c r="L538" s="3032">
        <v>6000</v>
      </c>
      <c r="M538" s="191">
        <v>1256</v>
      </c>
      <c r="N538" s="191">
        <v>200</v>
      </c>
      <c r="O538" s="196"/>
      <c r="P538" s="196"/>
      <c r="Q538" s="191"/>
      <c r="R538" s="191"/>
      <c r="S538" s="191">
        <f t="shared" si="500"/>
        <v>2250</v>
      </c>
      <c r="T538" s="191">
        <v>2250</v>
      </c>
      <c r="U538" s="191"/>
      <c r="V538" s="191"/>
      <c r="W538" s="191"/>
      <c r="X538" s="191"/>
      <c r="Y538" s="191">
        <f t="shared" si="499"/>
        <v>2250</v>
      </c>
      <c r="Z538" s="191">
        <f t="shared" si="501"/>
        <v>0</v>
      </c>
      <c r="AA538" s="191"/>
      <c r="AB538" s="191"/>
      <c r="AC538" s="191"/>
      <c r="AD538" s="191">
        <f t="shared" si="502"/>
        <v>0</v>
      </c>
      <c r="AE538" s="191"/>
      <c r="AF538" s="191"/>
      <c r="AG538" s="191"/>
      <c r="AH538" s="191">
        <f t="shared" si="503"/>
        <v>0</v>
      </c>
      <c r="AI538" s="191"/>
      <c r="AJ538" s="191"/>
      <c r="AK538" s="191"/>
      <c r="AL538" s="191">
        <f t="shared" si="504"/>
        <v>2250</v>
      </c>
      <c r="AM538" s="191">
        <v>2250</v>
      </c>
      <c r="AN538" s="191"/>
      <c r="AO538" s="191"/>
      <c r="AP538" s="3641">
        <f t="shared" si="505"/>
        <v>4250</v>
      </c>
      <c r="AQ538" s="3641">
        <v>4250</v>
      </c>
      <c r="AR538" s="1261"/>
      <c r="AS538" s="1261"/>
      <c r="AT538" s="1261">
        <f t="shared" si="506"/>
        <v>1750</v>
      </c>
      <c r="AU538" s="1261">
        <v>1750</v>
      </c>
      <c r="AV538" s="1261"/>
      <c r="AW538" s="1261"/>
      <c r="AX538" s="1261"/>
      <c r="AY538" s="1261">
        <f t="shared" si="507"/>
        <v>1750</v>
      </c>
      <c r="AZ538" s="1261">
        <v>1750</v>
      </c>
      <c r="BA538" s="1261"/>
      <c r="BB538" s="1261"/>
      <c r="BC538" s="1261"/>
      <c r="BD538" s="1261"/>
      <c r="BE538" s="1261"/>
      <c r="BF538" s="1261"/>
      <c r="BG538" s="3669">
        <v>1750</v>
      </c>
      <c r="BH538" s="1667"/>
      <c r="BI538" s="191">
        <f t="shared" si="495"/>
        <v>2000</v>
      </c>
      <c r="BJ538" s="196">
        <v>2022</v>
      </c>
      <c r="BK538" s="196" t="s">
        <v>2324</v>
      </c>
      <c r="BL538" s="196" t="s">
        <v>2327</v>
      </c>
      <c r="BM538" s="3153">
        <f t="shared" si="482"/>
        <v>100</v>
      </c>
      <c r="BN538" s="3153">
        <f t="shared" si="483"/>
        <v>100</v>
      </c>
      <c r="BO538" s="196" t="s">
        <v>40</v>
      </c>
      <c r="BP538" s="1659"/>
      <c r="BQ538" s="1370"/>
      <c r="BR538" s="1370"/>
      <c r="BS538" s="19"/>
      <c r="BT538" s="1370"/>
      <c r="BU538" s="1370"/>
      <c r="BV538" s="1370" t="s">
        <v>2498</v>
      </c>
      <c r="BW538" s="1370"/>
      <c r="BX538" s="19"/>
      <c r="BY538" s="66"/>
      <c r="BZ538" s="460"/>
      <c r="CA538" s="460"/>
      <c r="CB538" s="460"/>
      <c r="CC538" s="460"/>
    </row>
    <row r="539" spans="1:81" s="2338" customFormat="1" ht="59.25" customHeight="1">
      <c r="A539" s="2194">
        <v>3</v>
      </c>
      <c r="B539" s="3089" t="s">
        <v>1064</v>
      </c>
      <c r="C539" s="3090" t="s">
        <v>1065</v>
      </c>
      <c r="D539" s="3090" t="s">
        <v>1066</v>
      </c>
      <c r="E539" s="3510" t="s">
        <v>305</v>
      </c>
      <c r="F539" s="3511" t="s">
        <v>1067</v>
      </c>
      <c r="G539" s="3470">
        <v>18000</v>
      </c>
      <c r="H539" s="3470">
        <v>18000</v>
      </c>
      <c r="I539" s="1705"/>
      <c r="J539" s="1705"/>
      <c r="K539" s="3032">
        <v>18000</v>
      </c>
      <c r="L539" s="3032">
        <v>18000</v>
      </c>
      <c r="M539" s="191">
        <v>7000</v>
      </c>
      <c r="N539" s="191">
        <v>5637</v>
      </c>
      <c r="O539" s="196"/>
      <c r="P539" s="196"/>
      <c r="Q539" s="191"/>
      <c r="R539" s="191"/>
      <c r="S539" s="191">
        <f t="shared" si="500"/>
        <v>10300</v>
      </c>
      <c r="T539" s="191">
        <v>10300</v>
      </c>
      <c r="U539" s="191"/>
      <c r="V539" s="191"/>
      <c r="W539" s="191"/>
      <c r="X539" s="191"/>
      <c r="Y539" s="191">
        <f t="shared" si="499"/>
        <v>10300</v>
      </c>
      <c r="Z539" s="191">
        <f t="shared" si="501"/>
        <v>0</v>
      </c>
      <c r="AA539" s="191"/>
      <c r="AB539" s="191"/>
      <c r="AC539" s="191"/>
      <c r="AD539" s="191">
        <f t="shared" si="502"/>
        <v>4008.4</v>
      </c>
      <c r="AE539" s="191">
        <v>4008.4</v>
      </c>
      <c r="AF539" s="191"/>
      <c r="AG539" s="191"/>
      <c r="AH539" s="191">
        <f t="shared" si="503"/>
        <v>0</v>
      </c>
      <c r="AI539" s="191"/>
      <c r="AJ539" s="191"/>
      <c r="AK539" s="191"/>
      <c r="AL539" s="191">
        <f t="shared" si="504"/>
        <v>10300</v>
      </c>
      <c r="AM539" s="191">
        <v>10300</v>
      </c>
      <c r="AN539" s="191"/>
      <c r="AO539" s="191"/>
      <c r="AP539" s="3641">
        <f t="shared" si="505"/>
        <v>16800</v>
      </c>
      <c r="AQ539" s="3641">
        <v>16800</v>
      </c>
      <c r="AR539" s="1261"/>
      <c r="AS539" s="1261"/>
      <c r="AT539" s="1261">
        <f t="shared" si="506"/>
        <v>1200</v>
      </c>
      <c r="AU539" s="1261">
        <v>1200</v>
      </c>
      <c r="AV539" s="1261"/>
      <c r="AW539" s="1261"/>
      <c r="AX539" s="1261"/>
      <c r="AY539" s="1261">
        <f t="shared" si="507"/>
        <v>1200</v>
      </c>
      <c r="AZ539" s="1261">
        <v>1200</v>
      </c>
      <c r="BA539" s="1261"/>
      <c r="BB539" s="1261"/>
      <c r="BC539" s="1261"/>
      <c r="BD539" s="1261"/>
      <c r="BE539" s="1261"/>
      <c r="BF539" s="1261"/>
      <c r="BG539" s="3669">
        <v>1200</v>
      </c>
      <c r="BH539" s="1667"/>
      <c r="BI539" s="191">
        <f t="shared" si="495"/>
        <v>6500</v>
      </c>
      <c r="BJ539" s="196">
        <v>2022</v>
      </c>
      <c r="BK539" s="196" t="s">
        <v>2324</v>
      </c>
      <c r="BL539" s="196" t="s">
        <v>2327</v>
      </c>
      <c r="BM539" s="3153">
        <f t="shared" si="482"/>
        <v>100</v>
      </c>
      <c r="BN539" s="3153">
        <f t="shared" si="483"/>
        <v>100</v>
      </c>
      <c r="BO539" s="196" t="s">
        <v>40</v>
      </c>
      <c r="BP539" s="1659"/>
      <c r="BQ539" s="1370"/>
      <c r="BR539" s="1370"/>
      <c r="BS539" s="19"/>
      <c r="BT539" s="1370"/>
      <c r="BU539" s="1370"/>
      <c r="BV539" s="1370" t="s">
        <v>2498</v>
      </c>
      <c r="BW539" s="1370"/>
      <c r="BX539" s="19"/>
      <c r="BY539" s="66"/>
      <c r="BZ539" s="460"/>
      <c r="CA539" s="460"/>
      <c r="CB539" s="460"/>
      <c r="CC539" s="460"/>
    </row>
    <row r="540" spans="1:81" s="2338" customFormat="1" ht="47.25" customHeight="1">
      <c r="A540" s="2194">
        <v>4</v>
      </c>
      <c r="B540" s="3089" t="s">
        <v>1068</v>
      </c>
      <c r="C540" s="3090" t="s">
        <v>832</v>
      </c>
      <c r="D540" s="3090" t="s">
        <v>1069</v>
      </c>
      <c r="E540" s="3510" t="s">
        <v>305</v>
      </c>
      <c r="F540" s="3511" t="s">
        <v>1070</v>
      </c>
      <c r="G540" s="3470">
        <v>14000</v>
      </c>
      <c r="H540" s="3470">
        <v>14000</v>
      </c>
      <c r="I540" s="1705"/>
      <c r="J540" s="1705"/>
      <c r="K540" s="3032">
        <v>14000</v>
      </c>
      <c r="L540" s="3032">
        <v>14000</v>
      </c>
      <c r="M540" s="121">
        <v>1669</v>
      </c>
      <c r="N540" s="121">
        <v>500</v>
      </c>
      <c r="O540" s="196"/>
      <c r="P540" s="196"/>
      <c r="Q540" s="121"/>
      <c r="R540" s="121"/>
      <c r="S540" s="191">
        <f t="shared" si="500"/>
        <v>2500</v>
      </c>
      <c r="T540" s="3032">
        <v>2500</v>
      </c>
      <c r="U540" s="121"/>
      <c r="V540" s="121"/>
      <c r="W540" s="121"/>
      <c r="X540" s="121"/>
      <c r="Y540" s="121">
        <f t="shared" si="499"/>
        <v>2500</v>
      </c>
      <c r="Z540" s="121">
        <f t="shared" si="501"/>
        <v>0</v>
      </c>
      <c r="AA540" s="121"/>
      <c r="AB540" s="121"/>
      <c r="AC540" s="121"/>
      <c r="AD540" s="191">
        <f t="shared" si="502"/>
        <v>0</v>
      </c>
      <c r="AE540" s="121"/>
      <c r="AF540" s="121"/>
      <c r="AG540" s="121"/>
      <c r="AH540" s="191">
        <f t="shared" si="503"/>
        <v>0</v>
      </c>
      <c r="AI540" s="121"/>
      <c r="AJ540" s="121"/>
      <c r="AK540" s="121"/>
      <c r="AL540" s="191">
        <f t="shared" si="504"/>
        <v>2500</v>
      </c>
      <c r="AM540" s="191">
        <v>2500</v>
      </c>
      <c r="AN540" s="121"/>
      <c r="AO540" s="121"/>
      <c r="AP540" s="3641">
        <f t="shared" si="505"/>
        <v>7200</v>
      </c>
      <c r="AQ540" s="3803">
        <v>7200</v>
      </c>
      <c r="AR540" s="1280"/>
      <c r="AS540" s="1280"/>
      <c r="AT540" s="1261">
        <f t="shared" si="506"/>
        <v>6800</v>
      </c>
      <c r="AU540" s="1261">
        <v>6800</v>
      </c>
      <c r="AV540" s="1280"/>
      <c r="AW540" s="1280"/>
      <c r="AX540" s="1280"/>
      <c r="AY540" s="1261">
        <f t="shared" si="507"/>
        <v>6800</v>
      </c>
      <c r="AZ540" s="1280">
        <v>6800</v>
      </c>
      <c r="BA540" s="1280"/>
      <c r="BB540" s="1280"/>
      <c r="BC540" s="1280"/>
      <c r="BD540" s="1280"/>
      <c r="BE540" s="1280"/>
      <c r="BF540" s="1280"/>
      <c r="BG540" s="3669">
        <v>6800</v>
      </c>
      <c r="BH540" s="1667"/>
      <c r="BI540" s="121">
        <f t="shared" si="495"/>
        <v>4700</v>
      </c>
      <c r="BJ540" s="196">
        <v>2022</v>
      </c>
      <c r="BK540" s="196" t="s">
        <v>2324</v>
      </c>
      <c r="BL540" s="196" t="s">
        <v>2327</v>
      </c>
      <c r="BM540" s="3153">
        <f t="shared" si="482"/>
        <v>100</v>
      </c>
      <c r="BN540" s="3153">
        <f t="shared" si="483"/>
        <v>100</v>
      </c>
      <c r="BO540" s="196" t="s">
        <v>40</v>
      </c>
      <c r="BP540" s="1674"/>
      <c r="BQ540" s="3017"/>
      <c r="BR540" s="3017"/>
      <c r="BS540" s="1591"/>
      <c r="BT540" s="3017"/>
      <c r="BU540" s="3017"/>
      <c r="BV540" s="1370" t="s">
        <v>2498</v>
      </c>
      <c r="BW540" s="3017"/>
      <c r="BX540" s="1591"/>
      <c r="BY540" s="66"/>
      <c r="BZ540" s="460"/>
      <c r="CA540" s="460"/>
      <c r="CB540" s="460"/>
      <c r="CC540" s="460"/>
    </row>
    <row r="541" spans="1:81" s="2338" customFormat="1" ht="54" customHeight="1">
      <c r="A541" s="2194">
        <v>5</v>
      </c>
      <c r="B541" s="3089" t="s">
        <v>1071</v>
      </c>
      <c r="C541" s="3090" t="s">
        <v>820</v>
      </c>
      <c r="D541" s="3090" t="s">
        <v>1072</v>
      </c>
      <c r="E541" s="3510" t="s">
        <v>305</v>
      </c>
      <c r="F541" s="3511" t="s">
        <v>1073</v>
      </c>
      <c r="G541" s="3470">
        <v>27500</v>
      </c>
      <c r="H541" s="3470">
        <v>27500</v>
      </c>
      <c r="I541" s="1705"/>
      <c r="J541" s="1705"/>
      <c r="K541" s="3032">
        <v>27500</v>
      </c>
      <c r="L541" s="3032">
        <v>27500</v>
      </c>
      <c r="M541" s="121">
        <v>3164</v>
      </c>
      <c r="N541" s="121">
        <v>1500</v>
      </c>
      <c r="O541" s="196"/>
      <c r="P541" s="196"/>
      <c r="Q541" s="121"/>
      <c r="R541" s="121"/>
      <c r="S541" s="191">
        <f t="shared" si="500"/>
        <v>10500</v>
      </c>
      <c r="T541" s="121">
        <v>10500</v>
      </c>
      <c r="U541" s="121"/>
      <c r="V541" s="121"/>
      <c r="W541" s="121"/>
      <c r="X541" s="121"/>
      <c r="Y541" s="121">
        <f t="shared" si="499"/>
        <v>10500</v>
      </c>
      <c r="Z541" s="121">
        <f t="shared" si="501"/>
        <v>0</v>
      </c>
      <c r="AA541" s="121"/>
      <c r="AB541" s="121"/>
      <c r="AC541" s="121"/>
      <c r="AD541" s="191">
        <f t="shared" si="502"/>
        <v>1635.13</v>
      </c>
      <c r="AE541" s="121">
        <v>1635.13</v>
      </c>
      <c r="AF541" s="121"/>
      <c r="AG541" s="121"/>
      <c r="AH541" s="191">
        <f t="shared" si="503"/>
        <v>0</v>
      </c>
      <c r="AI541" s="121"/>
      <c r="AJ541" s="121"/>
      <c r="AK541" s="121"/>
      <c r="AL541" s="191">
        <f t="shared" si="504"/>
        <v>10500</v>
      </c>
      <c r="AM541" s="191">
        <v>10500</v>
      </c>
      <c r="AN541" s="121"/>
      <c r="AO541" s="121"/>
      <c r="AP541" s="3641">
        <f t="shared" si="505"/>
        <v>19500</v>
      </c>
      <c r="AQ541" s="3803">
        <v>19500</v>
      </c>
      <c r="AR541" s="1280"/>
      <c r="AS541" s="1280"/>
      <c r="AT541" s="1261">
        <f t="shared" si="506"/>
        <v>8000</v>
      </c>
      <c r="AU541" s="1261">
        <v>8000</v>
      </c>
      <c r="AV541" s="1280"/>
      <c r="AW541" s="1280"/>
      <c r="AX541" s="1280"/>
      <c r="AY541" s="1261">
        <f t="shared" si="507"/>
        <v>8000</v>
      </c>
      <c r="AZ541" s="1280">
        <v>8000</v>
      </c>
      <c r="BA541" s="1280"/>
      <c r="BB541" s="1280"/>
      <c r="BC541" s="1280"/>
      <c r="BD541" s="1280"/>
      <c r="BE541" s="1280"/>
      <c r="BF541" s="1280"/>
      <c r="BG541" s="3669">
        <v>8000</v>
      </c>
      <c r="BH541" s="1667"/>
      <c r="BI541" s="121">
        <f t="shared" si="495"/>
        <v>9000</v>
      </c>
      <c r="BJ541" s="196">
        <v>2022</v>
      </c>
      <c r="BK541" s="196" t="s">
        <v>2324</v>
      </c>
      <c r="BL541" s="196" t="s">
        <v>2327</v>
      </c>
      <c r="BM541" s="3153">
        <f t="shared" si="482"/>
        <v>100</v>
      </c>
      <c r="BN541" s="3153">
        <f t="shared" si="483"/>
        <v>100</v>
      </c>
      <c r="BO541" s="196" t="s">
        <v>40</v>
      </c>
      <c r="BP541" s="1674"/>
      <c r="BQ541" s="3017"/>
      <c r="BR541" s="3017"/>
      <c r="BS541" s="1591"/>
      <c r="BT541" s="3017"/>
      <c r="BU541" s="3017"/>
      <c r="BV541" s="1370" t="s">
        <v>2498</v>
      </c>
      <c r="BW541" s="3017"/>
      <c r="BX541" s="1591"/>
      <c r="BY541" s="66"/>
      <c r="BZ541" s="460"/>
      <c r="CA541" s="460"/>
      <c r="CB541" s="460"/>
      <c r="CC541" s="460"/>
    </row>
    <row r="542" spans="1:81" s="2338" customFormat="1" ht="51">
      <c r="A542" s="2194">
        <v>6</v>
      </c>
      <c r="B542" s="3089" t="s">
        <v>1074</v>
      </c>
      <c r="C542" s="3090" t="s">
        <v>832</v>
      </c>
      <c r="D542" s="3090" t="s">
        <v>1075</v>
      </c>
      <c r="E542" s="3510" t="s">
        <v>305</v>
      </c>
      <c r="F542" s="3511" t="s">
        <v>1076</v>
      </c>
      <c r="G542" s="3470">
        <v>7200</v>
      </c>
      <c r="H542" s="3470">
        <v>7200</v>
      </c>
      <c r="I542" s="1705"/>
      <c r="J542" s="1705"/>
      <c r="K542" s="3032">
        <v>7200</v>
      </c>
      <c r="L542" s="3032">
        <v>7200</v>
      </c>
      <c r="M542" s="191">
        <v>7170</v>
      </c>
      <c r="N542" s="191">
        <v>5200</v>
      </c>
      <c r="O542" s="196"/>
      <c r="P542" s="196"/>
      <c r="Q542" s="191"/>
      <c r="R542" s="191"/>
      <c r="S542" s="191">
        <f t="shared" si="500"/>
        <v>3113</v>
      </c>
      <c r="T542" s="191">
        <v>3113</v>
      </c>
      <c r="U542" s="191"/>
      <c r="V542" s="191"/>
      <c r="W542" s="191"/>
      <c r="X542" s="191"/>
      <c r="Y542" s="191">
        <f t="shared" si="499"/>
        <v>3113</v>
      </c>
      <c r="Z542" s="191">
        <f t="shared" si="501"/>
        <v>0</v>
      </c>
      <c r="AA542" s="191"/>
      <c r="AB542" s="191"/>
      <c r="AC542" s="191"/>
      <c r="AD542" s="191">
        <f t="shared" si="502"/>
        <v>3113</v>
      </c>
      <c r="AE542" s="191">
        <v>3113</v>
      </c>
      <c r="AF542" s="191"/>
      <c r="AG542" s="191"/>
      <c r="AH542" s="191">
        <f t="shared" si="503"/>
        <v>0</v>
      </c>
      <c r="AI542" s="191"/>
      <c r="AJ542" s="191"/>
      <c r="AK542" s="191"/>
      <c r="AL542" s="191">
        <f t="shared" si="504"/>
        <v>3113</v>
      </c>
      <c r="AM542" s="191">
        <v>3113</v>
      </c>
      <c r="AN542" s="191"/>
      <c r="AO542" s="191"/>
      <c r="AP542" s="3641">
        <f t="shared" si="505"/>
        <v>5413</v>
      </c>
      <c r="AQ542" s="3641">
        <v>5413</v>
      </c>
      <c r="AR542" s="1261"/>
      <c r="AS542" s="1261"/>
      <c r="AT542" s="1261">
        <f t="shared" si="506"/>
        <v>1787</v>
      </c>
      <c r="AU542" s="1261">
        <v>1787</v>
      </c>
      <c r="AV542" s="1261"/>
      <c r="AW542" s="1261"/>
      <c r="AX542" s="1261"/>
      <c r="AY542" s="1261">
        <f t="shared" si="507"/>
        <v>1787</v>
      </c>
      <c r="AZ542" s="1261">
        <v>1787</v>
      </c>
      <c r="BA542" s="1261"/>
      <c r="BB542" s="1261"/>
      <c r="BC542" s="1261"/>
      <c r="BD542" s="1261"/>
      <c r="BE542" s="1261"/>
      <c r="BF542" s="1261"/>
      <c r="BG542" s="3669">
        <v>1787</v>
      </c>
      <c r="BH542" s="1667"/>
      <c r="BI542" s="191">
        <f t="shared" si="495"/>
        <v>2300</v>
      </c>
      <c r="BJ542" s="196">
        <v>2022</v>
      </c>
      <c r="BK542" s="196" t="s">
        <v>2324</v>
      </c>
      <c r="BL542" s="196" t="s">
        <v>2327</v>
      </c>
      <c r="BM542" s="3153">
        <f t="shared" si="482"/>
        <v>100</v>
      </c>
      <c r="BN542" s="3153">
        <f t="shared" si="483"/>
        <v>100</v>
      </c>
      <c r="BO542" s="196" t="s">
        <v>40</v>
      </c>
      <c r="BP542" s="1659"/>
      <c r="BQ542" s="1370"/>
      <c r="BR542" s="1370"/>
      <c r="BS542" s="19"/>
      <c r="BT542" s="1370"/>
      <c r="BU542" s="1370"/>
      <c r="BV542" s="1370" t="s">
        <v>2498</v>
      </c>
      <c r="BW542" s="1370"/>
      <c r="BX542" s="19"/>
      <c r="BY542" s="66"/>
      <c r="BZ542" s="460"/>
      <c r="CA542" s="460"/>
      <c r="CB542" s="460"/>
      <c r="CC542" s="460"/>
    </row>
    <row r="543" spans="1:81" s="1632" customFormat="1" ht="26.25" customHeight="1">
      <c r="A543" s="2220" t="s">
        <v>74</v>
      </c>
      <c r="B543" s="2301" t="s">
        <v>2420</v>
      </c>
      <c r="C543" s="2302"/>
      <c r="D543" s="2302"/>
      <c r="E543" s="3513"/>
      <c r="F543" s="3514"/>
      <c r="G543" s="3483">
        <f>SUM(G544:G548)</f>
        <v>22681</v>
      </c>
      <c r="H543" s="3483">
        <f t="shared" ref="H543:BF543" si="508">SUM(H544:H548)</f>
        <v>22681</v>
      </c>
      <c r="I543" s="3432">
        <f t="shared" si="508"/>
        <v>0</v>
      </c>
      <c r="J543" s="3432">
        <f t="shared" si="508"/>
        <v>0</v>
      </c>
      <c r="K543" s="3432">
        <f t="shared" si="508"/>
        <v>18100</v>
      </c>
      <c r="L543" s="3432">
        <f t="shared" si="508"/>
        <v>18100</v>
      </c>
      <c r="M543" s="3432">
        <f t="shared" si="508"/>
        <v>2146</v>
      </c>
      <c r="N543" s="3432">
        <f t="shared" si="508"/>
        <v>2146</v>
      </c>
      <c r="O543" s="3432">
        <f t="shared" si="508"/>
        <v>0</v>
      </c>
      <c r="P543" s="3432">
        <f t="shared" si="508"/>
        <v>0</v>
      </c>
      <c r="Q543" s="3432">
        <f t="shared" si="508"/>
        <v>0</v>
      </c>
      <c r="R543" s="3432">
        <f t="shared" si="508"/>
        <v>0</v>
      </c>
      <c r="S543" s="3432">
        <f t="shared" si="508"/>
        <v>7330</v>
      </c>
      <c r="T543" s="3432">
        <f t="shared" si="508"/>
        <v>7330</v>
      </c>
      <c r="U543" s="3432">
        <f t="shared" si="508"/>
        <v>0</v>
      </c>
      <c r="V543" s="3432">
        <f t="shared" si="508"/>
        <v>0</v>
      </c>
      <c r="W543" s="3432">
        <f t="shared" si="508"/>
        <v>0</v>
      </c>
      <c r="X543" s="3432">
        <f t="shared" si="508"/>
        <v>0</v>
      </c>
      <c r="Y543" s="3432">
        <f t="shared" si="508"/>
        <v>7330</v>
      </c>
      <c r="Z543" s="3432">
        <f t="shared" si="508"/>
        <v>0</v>
      </c>
      <c r="AA543" s="3432">
        <f t="shared" si="508"/>
        <v>0</v>
      </c>
      <c r="AB543" s="3432">
        <f t="shared" si="508"/>
        <v>0</v>
      </c>
      <c r="AC543" s="3432">
        <f t="shared" si="508"/>
        <v>0</v>
      </c>
      <c r="AD543" s="3432">
        <f t="shared" si="508"/>
        <v>2130.105</v>
      </c>
      <c r="AE543" s="3432">
        <f t="shared" si="508"/>
        <v>2130.105</v>
      </c>
      <c r="AF543" s="3432">
        <f t="shared" si="508"/>
        <v>0</v>
      </c>
      <c r="AG543" s="3432">
        <f t="shared" si="508"/>
        <v>0</v>
      </c>
      <c r="AH543" s="3432">
        <f t="shared" si="508"/>
        <v>0</v>
      </c>
      <c r="AI543" s="3432">
        <f t="shared" si="508"/>
        <v>0</v>
      </c>
      <c r="AJ543" s="3432">
        <f t="shared" si="508"/>
        <v>0</v>
      </c>
      <c r="AK543" s="3432">
        <f t="shared" si="508"/>
        <v>0</v>
      </c>
      <c r="AL543" s="3432">
        <f t="shared" si="508"/>
        <v>7330</v>
      </c>
      <c r="AM543" s="3432">
        <f t="shared" si="508"/>
        <v>7330</v>
      </c>
      <c r="AN543" s="3432">
        <f t="shared" si="508"/>
        <v>0</v>
      </c>
      <c r="AO543" s="3432">
        <f t="shared" si="508"/>
        <v>0</v>
      </c>
      <c r="AP543" s="3483">
        <f t="shared" si="508"/>
        <v>7330</v>
      </c>
      <c r="AQ543" s="3483">
        <f t="shared" si="508"/>
        <v>7330</v>
      </c>
      <c r="AR543" s="3432">
        <f t="shared" si="508"/>
        <v>0</v>
      </c>
      <c r="AS543" s="3432">
        <f t="shared" si="508"/>
        <v>0</v>
      </c>
      <c r="AT543" s="3432">
        <f t="shared" si="508"/>
        <v>15351</v>
      </c>
      <c r="AU543" s="3432">
        <f t="shared" si="508"/>
        <v>15351</v>
      </c>
      <c r="AV543" s="3432">
        <f t="shared" si="508"/>
        <v>0</v>
      </c>
      <c r="AW543" s="3432">
        <f t="shared" si="508"/>
        <v>0</v>
      </c>
      <c r="AX543" s="3432">
        <f t="shared" si="508"/>
        <v>0</v>
      </c>
      <c r="AY543" s="3432">
        <f t="shared" si="508"/>
        <v>12770</v>
      </c>
      <c r="AZ543" s="3432">
        <f t="shared" si="508"/>
        <v>12770</v>
      </c>
      <c r="BA543" s="3432">
        <f t="shared" si="508"/>
        <v>0</v>
      </c>
      <c r="BB543" s="3432">
        <f t="shared" si="508"/>
        <v>0</v>
      </c>
      <c r="BC543" s="3432">
        <f t="shared" si="508"/>
        <v>0</v>
      </c>
      <c r="BD543" s="3432">
        <f t="shared" si="508"/>
        <v>0</v>
      </c>
      <c r="BE543" s="3432">
        <f t="shared" si="508"/>
        <v>0</v>
      </c>
      <c r="BF543" s="3432">
        <f t="shared" si="508"/>
        <v>0</v>
      </c>
      <c r="BG543" s="3483">
        <f>SUM(BG544:BG548)</f>
        <v>12770</v>
      </c>
      <c r="BH543" s="1655"/>
      <c r="BI543" s="193"/>
      <c r="BJ543" s="1892"/>
      <c r="BK543" s="1892"/>
      <c r="BL543" s="1892"/>
      <c r="BM543" s="1891">
        <f t="shared" si="482"/>
        <v>88.620431197918961</v>
      </c>
      <c r="BN543" s="1891">
        <f t="shared" si="483"/>
        <v>83.18676307732396</v>
      </c>
      <c r="BO543" s="1892"/>
      <c r="BP543" s="1693"/>
      <c r="BQ543" s="1369"/>
      <c r="BR543" s="3431">
        <f t="shared" ref="BR543:BR546" si="509">+BG543/H543</f>
        <v>0.56302632159075883</v>
      </c>
      <c r="BS543" s="1617"/>
      <c r="BT543" s="1369"/>
      <c r="BU543" s="1369"/>
      <c r="BV543" s="1370" t="s">
        <v>2498</v>
      </c>
      <c r="BW543" s="1369"/>
      <c r="BX543" s="1617"/>
      <c r="BY543" s="1894"/>
      <c r="BZ543" s="1631"/>
      <c r="CA543" s="1631"/>
      <c r="CB543" s="1631"/>
      <c r="CC543" s="1631"/>
    </row>
    <row r="544" spans="1:81" s="2406" customFormat="1" ht="44.25" customHeight="1">
      <c r="A544" s="2194">
        <v>1</v>
      </c>
      <c r="B544" s="3089" t="s">
        <v>1052</v>
      </c>
      <c r="C544" s="3090" t="s">
        <v>975</v>
      </c>
      <c r="D544" s="3149" t="s">
        <v>1053</v>
      </c>
      <c r="E544" s="3510" t="s">
        <v>237</v>
      </c>
      <c r="F544" s="3511" t="s">
        <v>1054</v>
      </c>
      <c r="G544" s="3470">
        <v>1500</v>
      </c>
      <c r="H544" s="3470">
        <v>1500</v>
      </c>
      <c r="I544" s="1705"/>
      <c r="J544" s="1705"/>
      <c r="K544" s="3032">
        <v>1500</v>
      </c>
      <c r="L544" s="3032">
        <v>1500</v>
      </c>
      <c r="M544" s="191">
        <v>500</v>
      </c>
      <c r="N544" s="191">
        <v>500</v>
      </c>
      <c r="O544" s="196"/>
      <c r="P544" s="196"/>
      <c r="Q544" s="191"/>
      <c r="R544" s="191"/>
      <c r="S544" s="191">
        <f>SUM(T544:V544)</f>
        <v>500</v>
      </c>
      <c r="T544" s="191">
        <v>500</v>
      </c>
      <c r="U544" s="191"/>
      <c r="V544" s="191"/>
      <c r="W544" s="191"/>
      <c r="X544" s="191"/>
      <c r="Y544" s="191">
        <f t="shared" si="499"/>
        <v>500</v>
      </c>
      <c r="Z544" s="191">
        <f>SUM(AA544:AC544)</f>
        <v>0</v>
      </c>
      <c r="AA544" s="191"/>
      <c r="AB544" s="191"/>
      <c r="AC544" s="191"/>
      <c r="AD544" s="191">
        <f>SUM(AE544:AG544)</f>
        <v>500</v>
      </c>
      <c r="AE544" s="191">
        <v>500</v>
      </c>
      <c r="AF544" s="191"/>
      <c r="AG544" s="191"/>
      <c r="AH544" s="191">
        <f>SUM(AI544:AK544)</f>
        <v>0</v>
      </c>
      <c r="AI544" s="191"/>
      <c r="AJ544" s="191"/>
      <c r="AK544" s="191"/>
      <c r="AL544" s="191">
        <f>SUM(AM544:AO544)</f>
        <v>500</v>
      </c>
      <c r="AM544" s="191">
        <v>500</v>
      </c>
      <c r="AN544" s="191"/>
      <c r="AO544" s="191"/>
      <c r="AP544" s="3641">
        <f>SUM(AQ544:AS544)</f>
        <v>500</v>
      </c>
      <c r="AQ544" s="3641">
        <v>500</v>
      </c>
      <c r="AR544" s="1261"/>
      <c r="AS544" s="1261"/>
      <c r="AT544" s="1261">
        <f>SUM(AU544:AW544)</f>
        <v>1000</v>
      </c>
      <c r="AU544" s="1261">
        <v>1000</v>
      </c>
      <c r="AV544" s="1261"/>
      <c r="AW544" s="1261"/>
      <c r="AX544" s="1261"/>
      <c r="AY544" s="1261">
        <f>SUM(AZ544:BB544)</f>
        <v>1000</v>
      </c>
      <c r="AZ544" s="1261">
        <v>1000</v>
      </c>
      <c r="BA544" s="1261"/>
      <c r="BB544" s="1261"/>
      <c r="BC544" s="1261"/>
      <c r="BD544" s="1261"/>
      <c r="BE544" s="1261"/>
      <c r="BF544" s="1261"/>
      <c r="BG544" s="3685">
        <v>1000</v>
      </c>
      <c r="BH544" s="191"/>
      <c r="BI544" s="191">
        <f>AP544-S544</f>
        <v>0</v>
      </c>
      <c r="BJ544" s="196">
        <v>2023</v>
      </c>
      <c r="BK544" s="196" t="s">
        <v>910</v>
      </c>
      <c r="BL544" s="196"/>
      <c r="BM544" s="3153">
        <f t="shared" si="482"/>
        <v>100</v>
      </c>
      <c r="BN544" s="3153">
        <f t="shared" si="483"/>
        <v>100</v>
      </c>
      <c r="BO544" s="196" t="s">
        <v>40</v>
      </c>
      <c r="BP544" s="1659"/>
      <c r="BQ544" s="1370"/>
      <c r="BR544" s="3431">
        <f t="shared" si="509"/>
        <v>0.66666666666666663</v>
      </c>
      <c r="BS544" s="19"/>
      <c r="BT544" s="1370"/>
      <c r="BU544" s="1370"/>
      <c r="BV544" s="1370" t="s">
        <v>2498</v>
      </c>
      <c r="BW544" s="1370"/>
      <c r="BX544" s="19"/>
      <c r="BY544" s="66"/>
      <c r="BZ544" s="664"/>
      <c r="CA544" s="664"/>
      <c r="CB544" s="664"/>
      <c r="CC544" s="664"/>
    </row>
    <row r="545" spans="1:81" s="2406" customFormat="1" ht="44.25" customHeight="1">
      <c r="A545" s="2194">
        <v>2</v>
      </c>
      <c r="B545" s="3089" t="s">
        <v>1055</v>
      </c>
      <c r="C545" s="3090" t="s">
        <v>1056</v>
      </c>
      <c r="D545" s="3149" t="s">
        <v>1057</v>
      </c>
      <c r="E545" s="3510" t="s">
        <v>237</v>
      </c>
      <c r="F545" s="3511" t="s">
        <v>1058</v>
      </c>
      <c r="G545" s="3470">
        <v>1500</v>
      </c>
      <c r="H545" s="3470">
        <v>1500</v>
      </c>
      <c r="I545" s="1705"/>
      <c r="J545" s="1705"/>
      <c r="K545" s="3032">
        <v>1500</v>
      </c>
      <c r="L545" s="3032">
        <v>1500</v>
      </c>
      <c r="M545" s="191"/>
      <c r="N545" s="191"/>
      <c r="O545" s="196"/>
      <c r="P545" s="196"/>
      <c r="Q545" s="191"/>
      <c r="R545" s="191"/>
      <c r="S545" s="191">
        <f>SUM(T545:V545)</f>
        <v>500</v>
      </c>
      <c r="T545" s="191">
        <v>500</v>
      </c>
      <c r="U545" s="191"/>
      <c r="V545" s="191"/>
      <c r="W545" s="191"/>
      <c r="X545" s="191"/>
      <c r="Y545" s="191">
        <f t="shared" si="499"/>
        <v>500</v>
      </c>
      <c r="Z545" s="191">
        <f>SUM(AA545:AC545)</f>
        <v>0</v>
      </c>
      <c r="AA545" s="191"/>
      <c r="AB545" s="191"/>
      <c r="AC545" s="191"/>
      <c r="AD545" s="191">
        <f>SUM(AE545:AG545)</f>
        <v>0</v>
      </c>
      <c r="AE545" s="191"/>
      <c r="AF545" s="191"/>
      <c r="AG545" s="191"/>
      <c r="AH545" s="191">
        <f>SUM(AI545:AK545)</f>
        <v>0</v>
      </c>
      <c r="AI545" s="191"/>
      <c r="AJ545" s="191"/>
      <c r="AK545" s="191"/>
      <c r="AL545" s="191">
        <f>SUM(AM545:AO545)</f>
        <v>500</v>
      </c>
      <c r="AM545" s="191">
        <v>500</v>
      </c>
      <c r="AN545" s="191"/>
      <c r="AO545" s="191"/>
      <c r="AP545" s="3641">
        <f>SUM(AQ545:AS545)</f>
        <v>500</v>
      </c>
      <c r="AQ545" s="3641">
        <v>500</v>
      </c>
      <c r="AR545" s="1261"/>
      <c r="AS545" s="1261"/>
      <c r="AT545" s="1261">
        <f>SUM(AU545:AW545)</f>
        <v>1000</v>
      </c>
      <c r="AU545" s="1261">
        <v>1000</v>
      </c>
      <c r="AV545" s="1261"/>
      <c r="AW545" s="1261"/>
      <c r="AX545" s="1261"/>
      <c r="AY545" s="1261">
        <f>SUM(AZ545:BB545)</f>
        <v>1000</v>
      </c>
      <c r="AZ545" s="1261">
        <v>1000</v>
      </c>
      <c r="BA545" s="1261"/>
      <c r="BB545" s="1261"/>
      <c r="BC545" s="1261"/>
      <c r="BD545" s="1261"/>
      <c r="BE545" s="1261"/>
      <c r="BF545" s="1261"/>
      <c r="BG545" s="3685">
        <v>1000</v>
      </c>
      <c r="BH545" s="191"/>
      <c r="BI545" s="191">
        <f>AP545-S545</f>
        <v>0</v>
      </c>
      <c r="BJ545" s="196">
        <v>2023</v>
      </c>
      <c r="BK545" s="196" t="s">
        <v>910</v>
      </c>
      <c r="BL545" s="196"/>
      <c r="BM545" s="3153">
        <f t="shared" si="482"/>
        <v>100</v>
      </c>
      <c r="BN545" s="3153">
        <f t="shared" si="483"/>
        <v>100</v>
      </c>
      <c r="BO545" s="196" t="s">
        <v>40</v>
      </c>
      <c r="BP545" s="1659"/>
      <c r="BQ545" s="1370"/>
      <c r="BR545" s="3431">
        <f t="shared" si="509"/>
        <v>0.66666666666666663</v>
      </c>
      <c r="BS545" s="19"/>
      <c r="BT545" s="1370"/>
      <c r="BU545" s="1370"/>
      <c r="BV545" s="1370" t="s">
        <v>2498</v>
      </c>
      <c r="BW545" s="1370"/>
      <c r="BX545" s="19"/>
      <c r="BY545" s="66"/>
      <c r="BZ545" s="664"/>
      <c r="CA545" s="664"/>
      <c r="CB545" s="664"/>
      <c r="CC545" s="664"/>
    </row>
    <row r="546" spans="1:81" s="2406" customFormat="1" ht="44.25" customHeight="1">
      <c r="A546" s="2194">
        <v>3</v>
      </c>
      <c r="B546" s="3089" t="s">
        <v>1077</v>
      </c>
      <c r="C546" s="3090" t="s">
        <v>978</v>
      </c>
      <c r="D546" s="3090" t="s">
        <v>1078</v>
      </c>
      <c r="E546" s="3510" t="s">
        <v>237</v>
      </c>
      <c r="F546" s="3511" t="s">
        <v>1079</v>
      </c>
      <c r="G546" s="3470">
        <v>5100</v>
      </c>
      <c r="H546" s="3470">
        <v>5100</v>
      </c>
      <c r="I546" s="1705"/>
      <c r="J546" s="1705"/>
      <c r="K546" s="3032">
        <v>5100</v>
      </c>
      <c r="L546" s="3032">
        <v>5100</v>
      </c>
      <c r="M546" s="191">
        <v>640</v>
      </c>
      <c r="N546" s="191">
        <v>640</v>
      </c>
      <c r="O546" s="196"/>
      <c r="P546" s="196"/>
      <c r="Q546" s="191"/>
      <c r="R546" s="191"/>
      <c r="S546" s="191">
        <f t="shared" si="500"/>
        <v>1530</v>
      </c>
      <c r="T546" s="191">
        <v>1530</v>
      </c>
      <c r="U546" s="191"/>
      <c r="V546" s="191"/>
      <c r="W546" s="191"/>
      <c r="X546" s="191"/>
      <c r="Y546" s="191">
        <f t="shared" si="499"/>
        <v>1530</v>
      </c>
      <c r="Z546" s="191">
        <f t="shared" si="501"/>
        <v>0</v>
      </c>
      <c r="AA546" s="191"/>
      <c r="AB546" s="191"/>
      <c r="AC546" s="191"/>
      <c r="AD546" s="196">
        <f t="shared" si="502"/>
        <v>1338.7</v>
      </c>
      <c r="AE546" s="196">
        <v>1338.7</v>
      </c>
      <c r="AF546" s="191"/>
      <c r="AG546" s="191"/>
      <c r="AH546" s="196">
        <f t="shared" si="503"/>
        <v>0</v>
      </c>
      <c r="AI546" s="191"/>
      <c r="AJ546" s="191"/>
      <c r="AK546" s="191"/>
      <c r="AL546" s="196">
        <f t="shared" si="504"/>
        <v>1530</v>
      </c>
      <c r="AM546" s="191">
        <v>1530</v>
      </c>
      <c r="AN546" s="191"/>
      <c r="AO546" s="191"/>
      <c r="AP546" s="3640">
        <f t="shared" si="505"/>
        <v>1530</v>
      </c>
      <c r="AQ546" s="3641">
        <v>1530</v>
      </c>
      <c r="AR546" s="1261"/>
      <c r="AS546" s="1261"/>
      <c r="AT546" s="1261">
        <f t="shared" si="506"/>
        <v>3570</v>
      </c>
      <c r="AU546" s="1261">
        <v>3570</v>
      </c>
      <c r="AV546" s="1261"/>
      <c r="AW546" s="1261"/>
      <c r="AX546" s="1261"/>
      <c r="AY546" s="1261">
        <f t="shared" si="507"/>
        <v>3570</v>
      </c>
      <c r="AZ546" s="1261">
        <v>3570</v>
      </c>
      <c r="BA546" s="1261"/>
      <c r="BB546" s="1261"/>
      <c r="BC546" s="1261"/>
      <c r="BD546" s="1261"/>
      <c r="BE546" s="1261"/>
      <c r="BF546" s="1261"/>
      <c r="BG546" s="3685">
        <v>3570</v>
      </c>
      <c r="BH546" s="191"/>
      <c r="BI546" s="191">
        <f t="shared" si="495"/>
        <v>0</v>
      </c>
      <c r="BJ546" s="196">
        <v>2023</v>
      </c>
      <c r="BK546" s="196" t="s">
        <v>2324</v>
      </c>
      <c r="BL546" s="196" t="s">
        <v>2327</v>
      </c>
      <c r="BM546" s="3153">
        <f t="shared" si="482"/>
        <v>100</v>
      </c>
      <c r="BN546" s="3153">
        <f t="shared" si="483"/>
        <v>100</v>
      </c>
      <c r="BO546" s="196" t="s">
        <v>40</v>
      </c>
      <c r="BP546" s="1659"/>
      <c r="BQ546" s="1370"/>
      <c r="BR546" s="3431">
        <f t="shared" si="509"/>
        <v>0.7</v>
      </c>
      <c r="BS546" s="19"/>
      <c r="BT546" s="1370"/>
      <c r="BU546" s="1370"/>
      <c r="BV546" s="1370" t="s">
        <v>2498</v>
      </c>
      <c r="BW546" s="1370"/>
      <c r="BX546" s="19"/>
      <c r="BY546" s="66"/>
      <c r="BZ546" s="664"/>
      <c r="CA546" s="664"/>
      <c r="CB546" s="664"/>
      <c r="CC546" s="664"/>
    </row>
    <row r="547" spans="1:81" s="2406" customFormat="1" ht="44.25" customHeight="1">
      <c r="A547" s="2194">
        <v>4</v>
      </c>
      <c r="B547" s="3089" t="s">
        <v>1080</v>
      </c>
      <c r="C547" s="3090" t="s">
        <v>845</v>
      </c>
      <c r="D547" s="3090" t="s">
        <v>1081</v>
      </c>
      <c r="E547" s="3510" t="s">
        <v>237</v>
      </c>
      <c r="F547" s="3511" t="s">
        <v>1082</v>
      </c>
      <c r="G547" s="3470">
        <v>10000</v>
      </c>
      <c r="H547" s="3470">
        <v>10000</v>
      </c>
      <c r="I547" s="1705"/>
      <c r="J547" s="1705"/>
      <c r="K547" s="3032">
        <v>10000</v>
      </c>
      <c r="L547" s="3032">
        <v>10000</v>
      </c>
      <c r="M547" s="191">
        <v>1006</v>
      </c>
      <c r="N547" s="191">
        <v>1006</v>
      </c>
      <c r="O547" s="196"/>
      <c r="P547" s="196"/>
      <c r="Q547" s="191"/>
      <c r="R547" s="191"/>
      <c r="S547" s="191">
        <f t="shared" si="500"/>
        <v>4800</v>
      </c>
      <c r="T547" s="191">
        <v>4800</v>
      </c>
      <c r="U547" s="191"/>
      <c r="V547" s="191"/>
      <c r="W547" s="191"/>
      <c r="X547" s="191"/>
      <c r="Y547" s="191">
        <f t="shared" si="499"/>
        <v>4800</v>
      </c>
      <c r="Z547" s="191">
        <f t="shared" si="501"/>
        <v>0</v>
      </c>
      <c r="AA547" s="191"/>
      <c r="AB547" s="191"/>
      <c r="AC547" s="191"/>
      <c r="AD547" s="191">
        <f t="shared" si="502"/>
        <v>291.40499999999997</v>
      </c>
      <c r="AE547" s="191">
        <v>291.40499999999997</v>
      </c>
      <c r="AF547" s="191"/>
      <c r="AG547" s="191"/>
      <c r="AH547" s="191">
        <f t="shared" si="503"/>
        <v>0</v>
      </c>
      <c r="AI547" s="191"/>
      <c r="AJ547" s="191"/>
      <c r="AK547" s="191"/>
      <c r="AL547" s="191">
        <f t="shared" si="504"/>
        <v>4800</v>
      </c>
      <c r="AM547" s="191">
        <v>4800</v>
      </c>
      <c r="AN547" s="191"/>
      <c r="AO547" s="191"/>
      <c r="AP547" s="3641">
        <f t="shared" si="505"/>
        <v>4800</v>
      </c>
      <c r="AQ547" s="3641">
        <v>4800</v>
      </c>
      <c r="AR547" s="1261"/>
      <c r="AS547" s="1261"/>
      <c r="AT547" s="1261">
        <f t="shared" si="506"/>
        <v>5200</v>
      </c>
      <c r="AU547" s="1261">
        <v>5200</v>
      </c>
      <c r="AV547" s="1261"/>
      <c r="AW547" s="1261"/>
      <c r="AX547" s="1261"/>
      <c r="AY547" s="1261">
        <f t="shared" si="507"/>
        <v>5200</v>
      </c>
      <c r="AZ547" s="1261">
        <v>5200</v>
      </c>
      <c r="BA547" s="1261"/>
      <c r="BB547" s="1261"/>
      <c r="BC547" s="1261"/>
      <c r="BD547" s="1261"/>
      <c r="BE547" s="1261"/>
      <c r="BF547" s="1261"/>
      <c r="BG547" s="3685">
        <v>5200</v>
      </c>
      <c r="BH547" s="191"/>
      <c r="BI547" s="191">
        <f t="shared" si="495"/>
        <v>0</v>
      </c>
      <c r="BJ547" s="196">
        <v>2023</v>
      </c>
      <c r="BK547" s="196" t="s">
        <v>2324</v>
      </c>
      <c r="BL547" s="196" t="s">
        <v>2327</v>
      </c>
      <c r="BM547" s="3153">
        <f t="shared" si="482"/>
        <v>100</v>
      </c>
      <c r="BN547" s="3153">
        <f t="shared" si="483"/>
        <v>100</v>
      </c>
      <c r="BO547" s="196" t="s">
        <v>40</v>
      </c>
      <c r="BP547" s="1659"/>
      <c r="BQ547" s="1370"/>
      <c r="BR547" s="3431">
        <f>+BG547/H547</f>
        <v>0.52</v>
      </c>
      <c r="BS547" s="19"/>
      <c r="BT547" s="1370"/>
      <c r="BU547" s="1370"/>
      <c r="BV547" s="1370" t="s">
        <v>2498</v>
      </c>
      <c r="BW547" s="1370"/>
      <c r="BX547" s="19"/>
      <c r="BY547" s="66"/>
      <c r="BZ547" s="664"/>
      <c r="CA547" s="664"/>
      <c r="CB547" s="664"/>
      <c r="CC547" s="664"/>
    </row>
    <row r="548" spans="1:81" s="3445" customFormat="1" ht="44.25" customHeight="1">
      <c r="A548" s="3433">
        <v>5</v>
      </c>
      <c r="B548" s="3089" t="s">
        <v>1083</v>
      </c>
      <c r="C548" s="3434"/>
      <c r="D548" s="3434"/>
      <c r="E548" s="3510" t="s">
        <v>329</v>
      </c>
      <c r="F548" s="3511" t="s">
        <v>2553</v>
      </c>
      <c r="G548" s="3470">
        <v>4581</v>
      </c>
      <c r="H548" s="3470">
        <v>4581</v>
      </c>
      <c r="I548" s="3435"/>
      <c r="J548" s="3435"/>
      <c r="K548" s="3436"/>
      <c r="L548" s="3436"/>
      <c r="M548" s="3437"/>
      <c r="N548" s="3437"/>
      <c r="O548" s="3438"/>
      <c r="P548" s="3438"/>
      <c r="Q548" s="3437"/>
      <c r="R548" s="3437"/>
      <c r="S548" s="3437"/>
      <c r="T548" s="3437"/>
      <c r="U548" s="3437"/>
      <c r="V548" s="3437"/>
      <c r="W548" s="3437"/>
      <c r="X548" s="3437"/>
      <c r="Y548" s="3437">
        <v>0</v>
      </c>
      <c r="Z548" s="3437"/>
      <c r="AA548" s="3437"/>
      <c r="AB548" s="3437"/>
      <c r="AC548" s="3437"/>
      <c r="AD548" s="3437"/>
      <c r="AE548" s="3437"/>
      <c r="AF548" s="3437"/>
      <c r="AG548" s="3437"/>
      <c r="AH548" s="3437"/>
      <c r="AI548" s="3437"/>
      <c r="AJ548" s="3437"/>
      <c r="AK548" s="3437"/>
      <c r="AL548" s="3437"/>
      <c r="AM548" s="3437"/>
      <c r="AN548" s="3437"/>
      <c r="AO548" s="3437"/>
      <c r="AP548" s="3641">
        <f t="shared" si="505"/>
        <v>0</v>
      </c>
      <c r="AQ548" s="3641">
        <v>0</v>
      </c>
      <c r="AR548" s="3439"/>
      <c r="AS548" s="3439"/>
      <c r="AT548" s="3439">
        <v>4581</v>
      </c>
      <c r="AU548" s="3439">
        <v>4581</v>
      </c>
      <c r="AV548" s="3439"/>
      <c r="AW548" s="3439"/>
      <c r="AX548" s="3439"/>
      <c r="AY548" s="3439">
        <v>2000</v>
      </c>
      <c r="AZ548" s="3439">
        <v>2000</v>
      </c>
      <c r="BA548" s="3439"/>
      <c r="BB548" s="3439"/>
      <c r="BC548" s="3439"/>
      <c r="BD548" s="3439"/>
      <c r="BE548" s="3439"/>
      <c r="BF548" s="3439"/>
      <c r="BG548" s="3685">
        <v>2000</v>
      </c>
      <c r="BH548" s="191"/>
      <c r="BI548" s="3437"/>
      <c r="BJ548" s="3438"/>
      <c r="BK548" s="3438"/>
      <c r="BL548" s="3438"/>
      <c r="BM548" s="3153">
        <f>(BG548+AQ548)/H548*100</f>
        <v>43.658589827548575</v>
      </c>
      <c r="BN548" s="3153">
        <f t="shared" ref="BN548" si="510">BG548/AU548*100</f>
        <v>43.658589827548575</v>
      </c>
      <c r="BO548" s="3438" t="s">
        <v>62</v>
      </c>
      <c r="BP548" s="3440"/>
      <c r="BQ548" s="3441"/>
      <c r="BR548" s="3442"/>
      <c r="BS548" s="3443"/>
      <c r="BT548" s="3441"/>
      <c r="BU548" s="3441"/>
      <c r="BV548" s="3441"/>
      <c r="BW548" s="3441"/>
      <c r="BX548" s="3443"/>
      <c r="BY548" s="3444"/>
      <c r="BZ548" s="3444"/>
      <c r="CA548" s="3444"/>
      <c r="CB548" s="3444"/>
      <c r="CC548" s="3444"/>
    </row>
    <row r="549" spans="1:81" s="2955" customFormat="1" ht="44.25" customHeight="1">
      <c r="A549" s="2221" t="s">
        <v>712</v>
      </c>
      <c r="B549" s="3808" t="s">
        <v>1790</v>
      </c>
      <c r="C549" s="2306"/>
      <c r="D549" s="2306"/>
      <c r="E549" s="3809"/>
      <c r="F549" s="3810"/>
      <c r="G549" s="2307">
        <f>SUM(G550:G553)</f>
        <v>25066</v>
      </c>
      <c r="H549" s="2307">
        <f t="shared" ref="H549:BH549" si="511">SUM(H550:H553)</f>
        <v>24066</v>
      </c>
      <c r="I549" s="2307">
        <f t="shared" si="511"/>
        <v>0</v>
      </c>
      <c r="J549" s="2307">
        <f t="shared" si="511"/>
        <v>0</v>
      </c>
      <c r="K549" s="2307">
        <f t="shared" si="511"/>
        <v>0</v>
      </c>
      <c r="L549" s="2307">
        <f t="shared" si="511"/>
        <v>0</v>
      </c>
      <c r="M549" s="2307">
        <f t="shared" si="511"/>
        <v>0</v>
      </c>
      <c r="N549" s="2307">
        <f t="shared" si="511"/>
        <v>0</v>
      </c>
      <c r="O549" s="2307">
        <f t="shared" si="511"/>
        <v>0</v>
      </c>
      <c r="P549" s="2307">
        <f t="shared" si="511"/>
        <v>0</v>
      </c>
      <c r="Q549" s="2307">
        <f t="shared" si="511"/>
        <v>0</v>
      </c>
      <c r="R549" s="2307">
        <f t="shared" si="511"/>
        <v>0</v>
      </c>
      <c r="S549" s="2307">
        <f t="shared" si="511"/>
        <v>0</v>
      </c>
      <c r="T549" s="2307">
        <f t="shared" si="511"/>
        <v>0</v>
      </c>
      <c r="U549" s="2307">
        <f t="shared" si="511"/>
        <v>0</v>
      </c>
      <c r="V549" s="2307">
        <f t="shared" si="511"/>
        <v>0</v>
      </c>
      <c r="W549" s="2307">
        <f t="shared" si="511"/>
        <v>0</v>
      </c>
      <c r="X549" s="2307">
        <f t="shared" si="511"/>
        <v>0</v>
      </c>
      <c r="Y549" s="2307">
        <f t="shared" si="511"/>
        <v>0</v>
      </c>
      <c r="Z549" s="2307">
        <f t="shared" si="511"/>
        <v>0</v>
      </c>
      <c r="AA549" s="2307">
        <f t="shared" si="511"/>
        <v>0</v>
      </c>
      <c r="AB549" s="2307">
        <f t="shared" si="511"/>
        <v>0</v>
      </c>
      <c r="AC549" s="2307">
        <f t="shared" si="511"/>
        <v>0</v>
      </c>
      <c r="AD549" s="2307">
        <f t="shared" si="511"/>
        <v>0</v>
      </c>
      <c r="AE549" s="2307">
        <f t="shared" si="511"/>
        <v>0</v>
      </c>
      <c r="AF549" s="2307">
        <f t="shared" si="511"/>
        <v>0</v>
      </c>
      <c r="AG549" s="2307">
        <f t="shared" si="511"/>
        <v>0</v>
      </c>
      <c r="AH549" s="2307">
        <f t="shared" si="511"/>
        <v>0</v>
      </c>
      <c r="AI549" s="2307">
        <f t="shared" si="511"/>
        <v>0</v>
      </c>
      <c r="AJ549" s="2307">
        <f t="shared" si="511"/>
        <v>0</v>
      </c>
      <c r="AK549" s="2307">
        <f t="shared" si="511"/>
        <v>0</v>
      </c>
      <c r="AL549" s="2307">
        <f t="shared" si="511"/>
        <v>0</v>
      </c>
      <c r="AM549" s="2307">
        <f t="shared" si="511"/>
        <v>0</v>
      </c>
      <c r="AN549" s="2307">
        <f t="shared" si="511"/>
        <v>0</v>
      </c>
      <c r="AO549" s="2307">
        <f t="shared" si="511"/>
        <v>0</v>
      </c>
      <c r="AP549" s="2307">
        <f t="shared" si="511"/>
        <v>0</v>
      </c>
      <c r="AQ549" s="2307">
        <f t="shared" si="511"/>
        <v>0</v>
      </c>
      <c r="AR549" s="2307">
        <f t="shared" si="511"/>
        <v>0</v>
      </c>
      <c r="AS549" s="2307">
        <f t="shared" si="511"/>
        <v>0</v>
      </c>
      <c r="AT549" s="2307">
        <f t="shared" si="511"/>
        <v>0</v>
      </c>
      <c r="AU549" s="2307">
        <f t="shared" si="511"/>
        <v>0</v>
      </c>
      <c r="AV549" s="2307">
        <f t="shared" si="511"/>
        <v>0</v>
      </c>
      <c r="AW549" s="2307">
        <f t="shared" si="511"/>
        <v>0</v>
      </c>
      <c r="AX549" s="2307">
        <f t="shared" si="511"/>
        <v>0</v>
      </c>
      <c r="AY549" s="2307">
        <f t="shared" si="511"/>
        <v>0</v>
      </c>
      <c r="AZ549" s="2307">
        <f t="shared" si="511"/>
        <v>0</v>
      </c>
      <c r="BA549" s="2307">
        <f t="shared" si="511"/>
        <v>0</v>
      </c>
      <c r="BB549" s="2307">
        <f t="shared" si="511"/>
        <v>0</v>
      </c>
      <c r="BC549" s="2307">
        <f t="shared" si="511"/>
        <v>0</v>
      </c>
      <c r="BD549" s="2307">
        <f t="shared" si="511"/>
        <v>0</v>
      </c>
      <c r="BE549" s="2307">
        <f t="shared" si="511"/>
        <v>0</v>
      </c>
      <c r="BF549" s="2307">
        <f t="shared" si="511"/>
        <v>0</v>
      </c>
      <c r="BG549" s="2307">
        <f t="shared" si="511"/>
        <v>6334</v>
      </c>
      <c r="BH549" s="2307">
        <f t="shared" si="511"/>
        <v>0</v>
      </c>
      <c r="BI549" s="2050"/>
      <c r="BJ549" s="2051"/>
      <c r="BK549" s="2051"/>
      <c r="BL549" s="2051"/>
      <c r="BM549" s="3158"/>
      <c r="BN549" s="3158"/>
      <c r="BO549" s="2051"/>
      <c r="BP549" s="2968"/>
      <c r="BQ549" s="3002">
        <v>6334</v>
      </c>
      <c r="BR549" s="3811">
        <f>BQ549/H549</f>
        <v>0.26319288622953546</v>
      </c>
      <c r="BS549" s="2053"/>
      <c r="BT549" s="3002"/>
      <c r="BU549" s="3002"/>
      <c r="BV549" s="3002"/>
      <c r="BW549" s="3002"/>
      <c r="BX549" s="2053"/>
      <c r="BY549" s="3024"/>
      <c r="BZ549" s="3024"/>
      <c r="CA549" s="3024"/>
      <c r="CB549" s="3024"/>
      <c r="CC549" s="3024"/>
    </row>
    <row r="550" spans="1:81" s="1927" customFormat="1" ht="47.25" customHeight="1">
      <c r="A550" s="2222">
        <v>1</v>
      </c>
      <c r="B550" s="3812" t="s">
        <v>1092</v>
      </c>
      <c r="C550" s="3805" t="s">
        <v>975</v>
      </c>
      <c r="D550" s="3805" t="s">
        <v>2526</v>
      </c>
      <c r="E550" s="3237" t="s">
        <v>259</v>
      </c>
      <c r="F550" s="3800" t="s">
        <v>2595</v>
      </c>
      <c r="G550" s="3813">
        <v>9000</v>
      </c>
      <c r="H550" s="3813">
        <v>9000</v>
      </c>
      <c r="I550" s="3813"/>
      <c r="J550" s="3813"/>
      <c r="K550" s="3814"/>
      <c r="L550" s="3814"/>
      <c r="M550" s="3235"/>
      <c r="N550" s="3235"/>
      <c r="O550" s="3806"/>
      <c r="P550" s="3806"/>
      <c r="Q550" s="3235"/>
      <c r="R550" s="3235"/>
      <c r="S550" s="3235"/>
      <c r="T550" s="3235"/>
      <c r="U550" s="3235"/>
      <c r="V550" s="3235"/>
      <c r="W550" s="3235"/>
      <c r="X550" s="3235"/>
      <c r="Y550" s="3235">
        <f>T550-W550+X550</f>
        <v>0</v>
      </c>
      <c r="Z550" s="3235"/>
      <c r="AA550" s="3235"/>
      <c r="AB550" s="3235"/>
      <c r="AC550" s="3235"/>
      <c r="AD550" s="3235"/>
      <c r="AE550" s="3235"/>
      <c r="AF550" s="3235"/>
      <c r="AG550" s="3235"/>
      <c r="AH550" s="3235"/>
      <c r="AI550" s="3235"/>
      <c r="AJ550" s="3235"/>
      <c r="AK550" s="3235"/>
      <c r="AL550" s="3235"/>
      <c r="AM550" s="3235"/>
      <c r="AN550" s="3235"/>
      <c r="AO550" s="3235"/>
      <c r="AP550" s="3235"/>
      <c r="AQ550" s="3235"/>
      <c r="AR550" s="3235"/>
      <c r="AS550" s="3235"/>
      <c r="AT550" s="3235"/>
      <c r="AU550" s="3235"/>
      <c r="AV550" s="3235"/>
      <c r="AW550" s="3235"/>
      <c r="AX550" s="3235"/>
      <c r="AY550" s="3235"/>
      <c r="AZ550" s="3235"/>
      <c r="BA550" s="3235"/>
      <c r="BB550" s="3235"/>
      <c r="BC550" s="3235"/>
      <c r="BD550" s="3235"/>
      <c r="BE550" s="3235"/>
      <c r="BF550" s="3235"/>
      <c r="BG550" s="3815">
        <v>2368</v>
      </c>
      <c r="BH550" s="3235"/>
      <c r="BI550" s="3235"/>
      <c r="BJ550" s="3806"/>
      <c r="BK550" s="3806" t="s">
        <v>2323</v>
      </c>
      <c r="BL550" s="3806"/>
      <c r="BM550" s="3807">
        <f t="shared" ref="BM550:BM553" si="512">(BG550+AQ550)/H550*100</f>
        <v>26.311111111111114</v>
      </c>
      <c r="BN550" s="3807"/>
      <c r="BO550" s="2063" t="s">
        <v>40</v>
      </c>
      <c r="BP550" s="3235"/>
      <c r="BQ550" s="3236"/>
      <c r="BR550" s="3236"/>
      <c r="BS550" s="2066"/>
      <c r="BT550" s="3236"/>
      <c r="BU550" s="3236"/>
      <c r="BV550" s="3236"/>
      <c r="BW550" s="3236"/>
      <c r="BX550" s="3236"/>
      <c r="BY550" s="2149"/>
      <c r="BZ550" s="2149"/>
      <c r="CA550" s="2149"/>
      <c r="CB550" s="2149"/>
      <c r="CC550" s="2149"/>
    </row>
    <row r="551" spans="1:81" s="1927" customFormat="1" ht="42" customHeight="1">
      <c r="A551" s="2222">
        <v>2</v>
      </c>
      <c r="B551" s="3816" t="s">
        <v>1093</v>
      </c>
      <c r="C551" s="3242" t="s">
        <v>2527</v>
      </c>
      <c r="D551" s="3239" t="s">
        <v>2528</v>
      </c>
      <c r="E551" s="3237" t="s">
        <v>259</v>
      </c>
      <c r="F551" s="3800" t="s">
        <v>2594</v>
      </c>
      <c r="G551" s="3813">
        <v>3000</v>
      </c>
      <c r="H551" s="3813">
        <v>3000</v>
      </c>
      <c r="I551" s="3813"/>
      <c r="J551" s="3813"/>
      <c r="K551" s="3814"/>
      <c r="L551" s="3814"/>
      <c r="M551" s="3235"/>
      <c r="N551" s="3235"/>
      <c r="O551" s="3806"/>
      <c r="P551" s="3806"/>
      <c r="Q551" s="3235"/>
      <c r="R551" s="3235"/>
      <c r="S551" s="3235"/>
      <c r="T551" s="3235"/>
      <c r="U551" s="3235"/>
      <c r="V551" s="3235"/>
      <c r="W551" s="3235"/>
      <c r="X551" s="3235"/>
      <c r="Y551" s="3235">
        <f>T551-W551+X551</f>
        <v>0</v>
      </c>
      <c r="Z551" s="3235"/>
      <c r="AA551" s="3235"/>
      <c r="AB551" s="3235"/>
      <c r="AC551" s="3235"/>
      <c r="AD551" s="3235"/>
      <c r="AE551" s="3235"/>
      <c r="AF551" s="3235"/>
      <c r="AG551" s="3235"/>
      <c r="AH551" s="3235"/>
      <c r="AI551" s="3235"/>
      <c r="AJ551" s="3235"/>
      <c r="AK551" s="3235"/>
      <c r="AL551" s="3235"/>
      <c r="AM551" s="3235"/>
      <c r="AN551" s="3235"/>
      <c r="AO551" s="3235"/>
      <c r="AP551" s="3235"/>
      <c r="AQ551" s="3235"/>
      <c r="AR551" s="3235"/>
      <c r="AS551" s="3235"/>
      <c r="AT551" s="3235"/>
      <c r="AU551" s="3235"/>
      <c r="AV551" s="3235"/>
      <c r="AW551" s="3235"/>
      <c r="AX551" s="3235"/>
      <c r="AY551" s="3235"/>
      <c r="AZ551" s="3235"/>
      <c r="BA551" s="3235"/>
      <c r="BB551" s="3235"/>
      <c r="BC551" s="3235"/>
      <c r="BD551" s="3235"/>
      <c r="BE551" s="3235"/>
      <c r="BF551" s="3235"/>
      <c r="BG551" s="3815">
        <v>790</v>
      </c>
      <c r="BH551" s="3235"/>
      <c r="BI551" s="3235"/>
      <c r="BJ551" s="3806"/>
      <c r="BK551" s="3806" t="s">
        <v>2323</v>
      </c>
      <c r="BL551" s="3806"/>
      <c r="BM551" s="3807">
        <f t="shared" si="512"/>
        <v>26.333333333333332</v>
      </c>
      <c r="BN551" s="3807"/>
      <c r="BO551" s="2063" t="s">
        <v>40</v>
      </c>
      <c r="BP551" s="3235"/>
      <c r="BQ551" s="3236"/>
      <c r="BR551" s="3236"/>
      <c r="BS551" s="2066"/>
      <c r="BT551" s="3236"/>
      <c r="BU551" s="3236"/>
      <c r="BV551" s="3236"/>
      <c r="BW551" s="3236"/>
      <c r="BX551" s="3236"/>
      <c r="BY551" s="2149"/>
      <c r="BZ551" s="2149"/>
      <c r="CA551" s="2149"/>
      <c r="CB551" s="2149"/>
      <c r="CC551" s="2149"/>
    </row>
    <row r="552" spans="1:81" s="1927" customFormat="1" ht="42" customHeight="1">
      <c r="A552" s="2222">
        <v>3</v>
      </c>
      <c r="B552" s="3816" t="s">
        <v>1098</v>
      </c>
      <c r="C552" s="3242" t="s">
        <v>832</v>
      </c>
      <c r="D552" s="3239" t="s">
        <v>2529</v>
      </c>
      <c r="E552" s="3237" t="s">
        <v>259</v>
      </c>
      <c r="F552" s="3800" t="s">
        <v>2596</v>
      </c>
      <c r="G552" s="3813">
        <v>6000</v>
      </c>
      <c r="H552" s="3813">
        <v>6000</v>
      </c>
      <c r="I552" s="3813"/>
      <c r="J552" s="3813"/>
      <c r="K552" s="3814"/>
      <c r="L552" s="3814"/>
      <c r="M552" s="3235"/>
      <c r="N552" s="3235"/>
      <c r="O552" s="3806"/>
      <c r="P552" s="3806"/>
      <c r="Q552" s="3235"/>
      <c r="R552" s="3235"/>
      <c r="S552" s="3235"/>
      <c r="T552" s="3235"/>
      <c r="U552" s="3235"/>
      <c r="V552" s="3235"/>
      <c r="W552" s="3235"/>
      <c r="X552" s="3235"/>
      <c r="Y552" s="3235">
        <f>T552-W552+X552</f>
        <v>0</v>
      </c>
      <c r="Z552" s="3235"/>
      <c r="AA552" s="3235"/>
      <c r="AB552" s="3235"/>
      <c r="AC552" s="3235"/>
      <c r="AD552" s="3235"/>
      <c r="AE552" s="3235"/>
      <c r="AF552" s="3235"/>
      <c r="AG552" s="3235"/>
      <c r="AH552" s="3235"/>
      <c r="AI552" s="3235"/>
      <c r="AJ552" s="3235"/>
      <c r="AK552" s="3235"/>
      <c r="AL552" s="3235"/>
      <c r="AM552" s="3235"/>
      <c r="AN552" s="3235"/>
      <c r="AO552" s="3235"/>
      <c r="AP552" s="3235"/>
      <c r="AQ552" s="3235"/>
      <c r="AR552" s="3235"/>
      <c r="AS552" s="3235"/>
      <c r="AT552" s="3235"/>
      <c r="AU552" s="3235"/>
      <c r="AV552" s="3235"/>
      <c r="AW552" s="3235"/>
      <c r="AX552" s="3235"/>
      <c r="AY552" s="3235"/>
      <c r="AZ552" s="3235"/>
      <c r="BA552" s="3235"/>
      <c r="BB552" s="3235"/>
      <c r="BC552" s="3235"/>
      <c r="BD552" s="3235"/>
      <c r="BE552" s="3235"/>
      <c r="BF552" s="3235"/>
      <c r="BG552" s="3815">
        <v>1579</v>
      </c>
      <c r="BH552" s="3235"/>
      <c r="BI552" s="3235"/>
      <c r="BJ552" s="3806"/>
      <c r="BK552" s="3806" t="s">
        <v>2323</v>
      </c>
      <c r="BL552" s="3806"/>
      <c r="BM552" s="3807">
        <f t="shared" si="512"/>
        <v>26.316666666666666</v>
      </c>
      <c r="BN552" s="3807"/>
      <c r="BO552" s="2063" t="s">
        <v>40</v>
      </c>
      <c r="BP552" s="3235"/>
      <c r="BQ552" s="3236"/>
      <c r="BR552" s="3236"/>
      <c r="BS552" s="2066"/>
      <c r="BT552" s="3236"/>
      <c r="BU552" s="3236"/>
      <c r="BV552" s="3236"/>
      <c r="BW552" s="3236"/>
      <c r="BX552" s="3236"/>
      <c r="BY552" s="2149"/>
      <c r="BZ552" s="2149"/>
      <c r="CA552" s="2149"/>
      <c r="CB552" s="2149"/>
      <c r="CC552" s="2149"/>
    </row>
    <row r="553" spans="1:81" s="1927" customFormat="1" ht="42" customHeight="1">
      <c r="A553" s="2222">
        <v>4</v>
      </c>
      <c r="B553" s="3816" t="s">
        <v>1100</v>
      </c>
      <c r="C553" s="3242" t="s">
        <v>849</v>
      </c>
      <c r="D553" s="3239" t="s">
        <v>854</v>
      </c>
      <c r="E553" s="3237" t="s">
        <v>259</v>
      </c>
      <c r="F553" s="3800" t="s">
        <v>2597</v>
      </c>
      <c r="G553" s="3813">
        <v>7066</v>
      </c>
      <c r="H553" s="3813">
        <v>6066</v>
      </c>
      <c r="I553" s="3813"/>
      <c r="J553" s="3813"/>
      <c r="K553" s="3814"/>
      <c r="L553" s="3814"/>
      <c r="M553" s="3235"/>
      <c r="N553" s="3235"/>
      <c r="O553" s="3806"/>
      <c r="P553" s="3806"/>
      <c r="Q553" s="3235"/>
      <c r="R553" s="3235"/>
      <c r="S553" s="3235"/>
      <c r="T553" s="3235"/>
      <c r="U553" s="3235"/>
      <c r="V553" s="3235"/>
      <c r="W553" s="3235"/>
      <c r="X553" s="3235"/>
      <c r="Y553" s="3235">
        <f>T553-W553+X553</f>
        <v>0</v>
      </c>
      <c r="Z553" s="3235"/>
      <c r="AA553" s="3235"/>
      <c r="AB553" s="3235"/>
      <c r="AC553" s="3235"/>
      <c r="AD553" s="3235"/>
      <c r="AE553" s="3235"/>
      <c r="AF553" s="3235"/>
      <c r="AG553" s="3235"/>
      <c r="AH553" s="3235"/>
      <c r="AI553" s="3235"/>
      <c r="AJ553" s="3235"/>
      <c r="AK553" s="3235"/>
      <c r="AL553" s="3235"/>
      <c r="AM553" s="3235"/>
      <c r="AN553" s="3235"/>
      <c r="AO553" s="3235"/>
      <c r="AP553" s="3235"/>
      <c r="AQ553" s="3235"/>
      <c r="AR553" s="3235"/>
      <c r="AS553" s="3235"/>
      <c r="AT553" s="3235"/>
      <c r="AU553" s="3235"/>
      <c r="AV553" s="3235"/>
      <c r="AW553" s="3235"/>
      <c r="AX553" s="3235"/>
      <c r="AY553" s="3235"/>
      <c r="AZ553" s="3235"/>
      <c r="BA553" s="3235"/>
      <c r="BB553" s="3235"/>
      <c r="BC553" s="3235"/>
      <c r="BD553" s="3235"/>
      <c r="BE553" s="3235"/>
      <c r="BF553" s="3235"/>
      <c r="BG553" s="3815">
        <v>1597</v>
      </c>
      <c r="BH553" s="3235"/>
      <c r="BI553" s="3235"/>
      <c r="BJ553" s="3806"/>
      <c r="BK553" s="3806" t="s">
        <v>2323</v>
      </c>
      <c r="BL553" s="3806"/>
      <c r="BM553" s="3807">
        <f t="shared" si="512"/>
        <v>26.327068908671279</v>
      </c>
      <c r="BN553" s="3807"/>
      <c r="BO553" s="2063" t="s">
        <v>40</v>
      </c>
      <c r="BP553" s="3235"/>
      <c r="BQ553" s="3236"/>
      <c r="BR553" s="3236"/>
      <c r="BS553" s="2066"/>
      <c r="BT553" s="3236"/>
      <c r="BU553" s="3236"/>
      <c r="BV553" s="3236"/>
      <c r="BW553" s="3236"/>
      <c r="BX553" s="3236"/>
      <c r="BY553" s="2149"/>
      <c r="BZ553" s="2149"/>
      <c r="CA553" s="2149"/>
      <c r="CB553" s="2149"/>
      <c r="CC553" s="2149"/>
    </row>
    <row r="554" spans="1:81" s="28" customFormat="1" ht="33.75" customHeight="1">
      <c r="A554" s="2195" t="s">
        <v>52</v>
      </c>
      <c r="B554" s="2133" t="s">
        <v>61</v>
      </c>
      <c r="C554" s="1653"/>
      <c r="D554" s="1653"/>
      <c r="E554" s="1504"/>
      <c r="F554" s="1504"/>
      <c r="G554" s="1453">
        <f t="shared" ref="G554:AO554" si="513">G555+G565+G567</f>
        <v>50564</v>
      </c>
      <c r="H554" s="1453">
        <f t="shared" si="513"/>
        <v>50564</v>
      </c>
      <c r="I554" s="1655">
        <f t="shared" si="513"/>
        <v>0</v>
      </c>
      <c r="J554" s="1655">
        <f t="shared" si="513"/>
        <v>0</v>
      </c>
      <c r="K554" s="1655">
        <f t="shared" si="513"/>
        <v>50564</v>
      </c>
      <c r="L554" s="1655">
        <f t="shared" si="513"/>
        <v>50564</v>
      </c>
      <c r="M554" s="1655">
        <f t="shared" si="513"/>
        <v>26364.109</v>
      </c>
      <c r="N554" s="1655">
        <f t="shared" si="513"/>
        <v>16938.109</v>
      </c>
      <c r="O554" s="1655">
        <f t="shared" si="513"/>
        <v>109.71800000000007</v>
      </c>
      <c r="P554" s="1655">
        <f t="shared" si="513"/>
        <v>109.71800000000007</v>
      </c>
      <c r="Q554" s="1655">
        <f t="shared" si="513"/>
        <v>0</v>
      </c>
      <c r="R554" s="1655">
        <f t="shared" si="513"/>
        <v>0</v>
      </c>
      <c r="S554" s="1655">
        <f t="shared" si="513"/>
        <v>21452</v>
      </c>
      <c r="T554" s="1655">
        <f t="shared" si="513"/>
        <v>21452</v>
      </c>
      <c r="U554" s="1655">
        <f t="shared" si="513"/>
        <v>0</v>
      </c>
      <c r="V554" s="1655">
        <f t="shared" si="513"/>
        <v>0</v>
      </c>
      <c r="W554" s="1655"/>
      <c r="X554" s="1655"/>
      <c r="Y554" s="1655">
        <f t="shared" si="499"/>
        <v>21452</v>
      </c>
      <c r="Z554" s="1655">
        <f t="shared" si="513"/>
        <v>34.613</v>
      </c>
      <c r="AA554" s="1655">
        <f t="shared" si="513"/>
        <v>34.613</v>
      </c>
      <c r="AB554" s="1655">
        <f t="shared" si="513"/>
        <v>0</v>
      </c>
      <c r="AC554" s="1655">
        <f t="shared" si="513"/>
        <v>0</v>
      </c>
      <c r="AD554" s="1655">
        <f t="shared" si="513"/>
        <v>12266.035000000002</v>
      </c>
      <c r="AE554" s="1655">
        <f t="shared" si="513"/>
        <v>12266.035000000002</v>
      </c>
      <c r="AF554" s="1655">
        <f t="shared" si="513"/>
        <v>0</v>
      </c>
      <c r="AG554" s="1655">
        <f t="shared" si="513"/>
        <v>0</v>
      </c>
      <c r="AH554" s="1655">
        <f t="shared" si="513"/>
        <v>109.71800000000007</v>
      </c>
      <c r="AI554" s="1655">
        <f t="shared" si="513"/>
        <v>109.71800000000007</v>
      </c>
      <c r="AJ554" s="1655">
        <f t="shared" si="513"/>
        <v>0</v>
      </c>
      <c r="AK554" s="1655">
        <f t="shared" si="513"/>
        <v>0</v>
      </c>
      <c r="AL554" s="1655">
        <f t="shared" si="513"/>
        <v>21452</v>
      </c>
      <c r="AM554" s="1655">
        <f t="shared" si="513"/>
        <v>21452</v>
      </c>
      <c r="AN554" s="1655">
        <f t="shared" si="513"/>
        <v>0</v>
      </c>
      <c r="AO554" s="1655">
        <f t="shared" si="513"/>
        <v>0</v>
      </c>
      <c r="AP554" s="1453">
        <f t="shared" ref="AP554:BG554" si="514">AP555+AP565+AP567</f>
        <v>36173.184000000001</v>
      </c>
      <c r="AQ554" s="1453">
        <f t="shared" si="514"/>
        <v>36173.184000000001</v>
      </c>
      <c r="AR554" s="1656">
        <f t="shared" si="514"/>
        <v>0</v>
      </c>
      <c r="AS554" s="1656">
        <f t="shared" si="514"/>
        <v>0</v>
      </c>
      <c r="AT554" s="1656">
        <f t="shared" si="514"/>
        <v>14390.816000000001</v>
      </c>
      <c r="AU554" s="1656">
        <f t="shared" si="514"/>
        <v>14390.816000000001</v>
      </c>
      <c r="AV554" s="1656">
        <f t="shared" si="514"/>
        <v>0</v>
      </c>
      <c r="AW554" s="1656">
        <f t="shared" si="514"/>
        <v>0</v>
      </c>
      <c r="AX554" s="1656">
        <f t="shared" si="514"/>
        <v>0</v>
      </c>
      <c r="AY554" s="1656">
        <f t="shared" si="514"/>
        <v>13734.816000000001</v>
      </c>
      <c r="AZ554" s="1656">
        <f t="shared" si="514"/>
        <v>13734.816000000001</v>
      </c>
      <c r="BA554" s="1656">
        <f t="shared" si="514"/>
        <v>0</v>
      </c>
      <c r="BB554" s="1656">
        <f t="shared" si="514"/>
        <v>0</v>
      </c>
      <c r="BC554" s="1656">
        <f t="shared" si="514"/>
        <v>0</v>
      </c>
      <c r="BD554" s="1656">
        <f t="shared" si="514"/>
        <v>0</v>
      </c>
      <c r="BE554" s="1656">
        <f t="shared" si="514"/>
        <v>0</v>
      </c>
      <c r="BF554" s="1656">
        <f t="shared" si="514"/>
        <v>0</v>
      </c>
      <c r="BG554" s="3668">
        <f t="shared" si="514"/>
        <v>23331</v>
      </c>
      <c r="BH554" s="1655">
        <f>'PL 3 PB DATP'!H100</f>
        <v>23331</v>
      </c>
      <c r="BI554" s="1655">
        <f>SUM(BI556:BI1086)</f>
        <v>219085.81530399996</v>
      </c>
      <c r="BJ554" s="1658"/>
      <c r="BK554" s="1658"/>
      <c r="BL554" s="1658"/>
      <c r="BM554" s="1669"/>
      <c r="BN554" s="1669"/>
      <c r="BO554" s="1658"/>
      <c r="BP554" s="1659"/>
      <c r="BQ554" s="1370">
        <f>BH554-BG554</f>
        <v>0</v>
      </c>
      <c r="BR554" s="1370"/>
      <c r="BS554" s="19"/>
      <c r="BT554" s="1370"/>
      <c r="BU554" s="1370"/>
      <c r="BV554" s="1370" t="s">
        <v>2498</v>
      </c>
      <c r="BW554" s="1370"/>
      <c r="BX554" s="1660">
        <f>BH554-BG554</f>
        <v>0</v>
      </c>
      <c r="BY554" s="53"/>
    </row>
    <row r="555" spans="1:81" s="28" customFormat="1" ht="33.75" customHeight="1">
      <c r="A555" s="2195" t="s">
        <v>73</v>
      </c>
      <c r="B555" s="2133" t="s">
        <v>2422</v>
      </c>
      <c r="C555" s="1653"/>
      <c r="D555" s="1653"/>
      <c r="E555" s="1504"/>
      <c r="F555" s="1504"/>
      <c r="G555" s="1453">
        <f>SUM(G556:G564)</f>
        <v>44004</v>
      </c>
      <c r="H555" s="1453">
        <f t="shared" ref="H555:BG555" si="515">SUM(H556:H564)</f>
        <v>44004</v>
      </c>
      <c r="I555" s="1655">
        <f t="shared" si="515"/>
        <v>0</v>
      </c>
      <c r="J555" s="1655">
        <f t="shared" si="515"/>
        <v>0</v>
      </c>
      <c r="K555" s="1655">
        <f t="shared" si="515"/>
        <v>44004</v>
      </c>
      <c r="L555" s="1655">
        <f t="shared" si="515"/>
        <v>44004</v>
      </c>
      <c r="M555" s="1655">
        <f t="shared" si="515"/>
        <v>22364.109</v>
      </c>
      <c r="N555" s="1655">
        <f t="shared" si="515"/>
        <v>12938.109</v>
      </c>
      <c r="O555" s="1655">
        <f t="shared" si="515"/>
        <v>109.71800000000007</v>
      </c>
      <c r="P555" s="1655">
        <f t="shared" si="515"/>
        <v>109.71800000000007</v>
      </c>
      <c r="Q555" s="1655">
        <f t="shared" si="515"/>
        <v>0</v>
      </c>
      <c r="R555" s="1655">
        <f t="shared" si="515"/>
        <v>0</v>
      </c>
      <c r="S555" s="1655">
        <f t="shared" si="515"/>
        <v>18452</v>
      </c>
      <c r="T555" s="1655">
        <f t="shared" si="515"/>
        <v>18452</v>
      </c>
      <c r="U555" s="1655">
        <f t="shared" si="515"/>
        <v>0</v>
      </c>
      <c r="V555" s="1655">
        <f t="shared" si="515"/>
        <v>0</v>
      </c>
      <c r="W555" s="1655"/>
      <c r="X555" s="1655"/>
      <c r="Y555" s="1655">
        <f t="shared" si="499"/>
        <v>18452</v>
      </c>
      <c r="Z555" s="1655">
        <f t="shared" si="515"/>
        <v>34.613</v>
      </c>
      <c r="AA555" s="1655">
        <f t="shared" si="515"/>
        <v>34.613</v>
      </c>
      <c r="AB555" s="1655">
        <f t="shared" si="515"/>
        <v>0</v>
      </c>
      <c r="AC555" s="1655">
        <f t="shared" si="515"/>
        <v>0</v>
      </c>
      <c r="AD555" s="1655">
        <f t="shared" si="515"/>
        <v>9266.0350000000017</v>
      </c>
      <c r="AE555" s="1655">
        <f t="shared" si="515"/>
        <v>9266.0350000000017</v>
      </c>
      <c r="AF555" s="1655">
        <f t="shared" si="515"/>
        <v>0</v>
      </c>
      <c r="AG555" s="1655">
        <f t="shared" si="515"/>
        <v>0</v>
      </c>
      <c r="AH555" s="1655">
        <f t="shared" si="515"/>
        <v>109.71800000000007</v>
      </c>
      <c r="AI555" s="1655">
        <f t="shared" si="515"/>
        <v>109.71800000000007</v>
      </c>
      <c r="AJ555" s="1655">
        <f t="shared" si="515"/>
        <v>0</v>
      </c>
      <c r="AK555" s="1655">
        <f t="shared" si="515"/>
        <v>0</v>
      </c>
      <c r="AL555" s="1655">
        <f t="shared" si="515"/>
        <v>18452</v>
      </c>
      <c r="AM555" s="1655">
        <f t="shared" si="515"/>
        <v>18452</v>
      </c>
      <c r="AN555" s="1655">
        <f t="shared" si="515"/>
        <v>0</v>
      </c>
      <c r="AO555" s="1655">
        <f t="shared" si="515"/>
        <v>0</v>
      </c>
      <c r="AP555" s="1453">
        <f t="shared" si="515"/>
        <v>33173.184000000001</v>
      </c>
      <c r="AQ555" s="1453">
        <f t="shared" si="515"/>
        <v>33173.184000000001</v>
      </c>
      <c r="AR555" s="1656">
        <f t="shared" si="515"/>
        <v>0</v>
      </c>
      <c r="AS555" s="1656">
        <f t="shared" si="515"/>
        <v>0</v>
      </c>
      <c r="AT555" s="1656">
        <f t="shared" si="515"/>
        <v>10830.816000000001</v>
      </c>
      <c r="AU555" s="1656">
        <f t="shared" si="515"/>
        <v>10830.816000000001</v>
      </c>
      <c r="AV555" s="1656">
        <f t="shared" si="515"/>
        <v>0</v>
      </c>
      <c r="AW555" s="1656">
        <f t="shared" si="515"/>
        <v>0</v>
      </c>
      <c r="AX555" s="1656">
        <f t="shared" si="515"/>
        <v>0</v>
      </c>
      <c r="AY555" s="1656">
        <f t="shared" si="515"/>
        <v>10830.816000000001</v>
      </c>
      <c r="AZ555" s="1656">
        <f t="shared" si="515"/>
        <v>10830.816000000001</v>
      </c>
      <c r="BA555" s="1656">
        <f t="shared" si="515"/>
        <v>0</v>
      </c>
      <c r="BB555" s="1656">
        <f t="shared" si="515"/>
        <v>0</v>
      </c>
      <c r="BC555" s="1656">
        <f t="shared" si="515"/>
        <v>0</v>
      </c>
      <c r="BD555" s="1656">
        <f t="shared" si="515"/>
        <v>0</v>
      </c>
      <c r="BE555" s="1656">
        <f t="shared" si="515"/>
        <v>0</v>
      </c>
      <c r="BF555" s="1656">
        <f t="shared" si="515"/>
        <v>0</v>
      </c>
      <c r="BG555" s="3668">
        <f t="shared" si="515"/>
        <v>10831</v>
      </c>
      <c r="BH555" s="1655"/>
      <c r="BI555" s="1655"/>
      <c r="BJ555" s="1691"/>
      <c r="BK555" s="1691"/>
      <c r="BL555" s="1691"/>
      <c r="BM555" s="1692">
        <f t="shared" ref="BM555:BM566" si="516">(BG555+AQ555)/H555*100</f>
        <v>100.00041814380512</v>
      </c>
      <c r="BN555" s="1692">
        <f t="shared" ref="BN555:BN566" si="517">BG555/AU555*100</f>
        <v>100.00169885630039</v>
      </c>
      <c r="BO555" s="1691"/>
      <c r="BP555" s="1693"/>
      <c r="BQ555" s="1369"/>
      <c r="BR555" s="1369"/>
      <c r="BS555" s="1617"/>
      <c r="BT555" s="1369"/>
      <c r="BU555" s="1369"/>
      <c r="BV555" s="1369" t="s">
        <v>2498</v>
      </c>
      <c r="BW555" s="1369"/>
      <c r="BX555" s="1660"/>
      <c r="BY555" s="53"/>
    </row>
    <row r="556" spans="1:81" s="2470" customFormat="1" ht="47.25" customHeight="1">
      <c r="A556" s="2194" t="s">
        <v>46</v>
      </c>
      <c r="B556" s="2975" t="s">
        <v>783</v>
      </c>
      <c r="C556" s="1674" t="s">
        <v>637</v>
      </c>
      <c r="D556" s="1674" t="s">
        <v>784</v>
      </c>
      <c r="E556" s="1411" t="s">
        <v>305</v>
      </c>
      <c r="F556" s="1411" t="s">
        <v>785</v>
      </c>
      <c r="G556" s="3484">
        <f t="shared" ref="G556:G563" si="518">H556+I556+J556</f>
        <v>2700</v>
      </c>
      <c r="H556" s="1513">
        <v>2700</v>
      </c>
      <c r="I556" s="1686"/>
      <c r="J556" s="1686"/>
      <c r="K556" s="1686">
        <v>2700</v>
      </c>
      <c r="L556" s="1686">
        <v>2700</v>
      </c>
      <c r="M556" s="1686">
        <v>2685</v>
      </c>
      <c r="N556" s="1686">
        <v>1185</v>
      </c>
      <c r="O556" s="1863">
        <f t="shared" ref="O556:O566" si="519">P556+Q556+R556</f>
        <v>0</v>
      </c>
      <c r="P556" s="1686"/>
      <c r="Q556" s="1686"/>
      <c r="R556" s="1686"/>
      <c r="S556" s="1863">
        <f t="shared" si="500"/>
        <v>1100</v>
      </c>
      <c r="T556" s="1686">
        <v>1100</v>
      </c>
      <c r="U556" s="1686"/>
      <c r="V556" s="1686"/>
      <c r="W556" s="1686"/>
      <c r="X556" s="1686"/>
      <c r="Y556" s="1686">
        <f t="shared" si="499"/>
        <v>1100</v>
      </c>
      <c r="Z556" s="1863">
        <f t="shared" si="501"/>
        <v>0</v>
      </c>
      <c r="AA556" s="1686"/>
      <c r="AB556" s="1686"/>
      <c r="AC556" s="1686"/>
      <c r="AD556" s="1863">
        <f t="shared" si="502"/>
        <v>950.66800000000001</v>
      </c>
      <c r="AE556" s="1686">
        <v>950.66800000000001</v>
      </c>
      <c r="AF556" s="1686"/>
      <c r="AG556" s="1686"/>
      <c r="AH556" s="1863">
        <f t="shared" si="503"/>
        <v>0</v>
      </c>
      <c r="AI556" s="1761">
        <f>P556</f>
        <v>0</v>
      </c>
      <c r="AJ556" s="1686"/>
      <c r="AK556" s="1686"/>
      <c r="AL556" s="1863">
        <f t="shared" si="504"/>
        <v>1100</v>
      </c>
      <c r="AM556" s="1686">
        <f>T556</f>
        <v>1100</v>
      </c>
      <c r="AN556" s="1686"/>
      <c r="AO556" s="1686"/>
      <c r="AP556" s="3484">
        <f t="shared" si="505"/>
        <v>2400</v>
      </c>
      <c r="AQ556" s="1513">
        <v>2400</v>
      </c>
      <c r="AR556" s="3290"/>
      <c r="AS556" s="3290"/>
      <c r="AT556" s="3291">
        <f t="shared" si="506"/>
        <v>300</v>
      </c>
      <c r="AU556" s="3293">
        <f t="shared" ref="AU556:AU566" si="520">L556-AQ556</f>
        <v>300</v>
      </c>
      <c r="AV556" s="3290"/>
      <c r="AW556" s="3290"/>
      <c r="AX556" s="3290"/>
      <c r="AY556" s="3291">
        <f t="shared" si="507"/>
        <v>300</v>
      </c>
      <c r="AZ556" s="3290">
        <f>AU556</f>
        <v>300</v>
      </c>
      <c r="BA556" s="3290"/>
      <c r="BB556" s="3290"/>
      <c r="BC556" s="3290"/>
      <c r="BD556" s="3290"/>
      <c r="BE556" s="3290"/>
      <c r="BF556" s="3290"/>
      <c r="BG556" s="3669">
        <v>300</v>
      </c>
      <c r="BH556" s="1667"/>
      <c r="BI556" s="1686">
        <f t="shared" si="495"/>
        <v>1300</v>
      </c>
      <c r="BJ556" s="3151">
        <v>2022</v>
      </c>
      <c r="BK556" s="3151" t="s">
        <v>2324</v>
      </c>
      <c r="BL556" s="3151" t="s">
        <v>2327</v>
      </c>
      <c r="BM556" s="1669">
        <f t="shared" si="516"/>
        <v>100</v>
      </c>
      <c r="BN556" s="1669">
        <f t="shared" si="517"/>
        <v>100</v>
      </c>
      <c r="BO556" s="3151" t="s">
        <v>40</v>
      </c>
      <c r="BP556" s="2957"/>
      <c r="BQ556" s="2958"/>
      <c r="BR556" s="2958"/>
      <c r="BS556" s="19"/>
      <c r="BT556" s="2958"/>
      <c r="BU556" s="2958"/>
      <c r="BV556" s="1370" t="s">
        <v>2498</v>
      </c>
      <c r="BW556" s="2958"/>
      <c r="BX556" s="2954"/>
      <c r="BY556" s="2991"/>
      <c r="BZ556" s="321"/>
      <c r="CA556" s="321"/>
      <c r="CB556" s="321"/>
      <c r="CC556" s="321"/>
    </row>
    <row r="557" spans="1:81" s="2470" customFormat="1" ht="47.25" customHeight="1">
      <c r="A557" s="2194" t="s">
        <v>48</v>
      </c>
      <c r="B557" s="2975" t="s">
        <v>786</v>
      </c>
      <c r="C557" s="1674" t="s">
        <v>647</v>
      </c>
      <c r="D557" s="1674" t="s">
        <v>787</v>
      </c>
      <c r="E557" s="1411" t="s">
        <v>305</v>
      </c>
      <c r="F557" s="1411" t="s">
        <v>788</v>
      </c>
      <c r="G557" s="3484">
        <f t="shared" si="518"/>
        <v>1600</v>
      </c>
      <c r="H557" s="1513">
        <v>1600</v>
      </c>
      <c r="I557" s="1686"/>
      <c r="J557" s="1686"/>
      <c r="K557" s="1686">
        <v>1600</v>
      </c>
      <c r="L557" s="1686">
        <v>1600</v>
      </c>
      <c r="M557" s="1686">
        <v>1570</v>
      </c>
      <c r="N557" s="1686">
        <v>253</v>
      </c>
      <c r="O557" s="1863">
        <f t="shared" si="519"/>
        <v>0</v>
      </c>
      <c r="P557" s="1686"/>
      <c r="Q557" s="1686"/>
      <c r="R557" s="1686"/>
      <c r="S557" s="1863">
        <f t="shared" si="500"/>
        <v>600</v>
      </c>
      <c r="T557" s="1686">
        <v>600</v>
      </c>
      <c r="U557" s="1686"/>
      <c r="V557" s="1686"/>
      <c r="W557" s="1686"/>
      <c r="X557" s="1686"/>
      <c r="Y557" s="1686">
        <f t="shared" si="499"/>
        <v>600</v>
      </c>
      <c r="Z557" s="1863">
        <f t="shared" si="501"/>
        <v>0</v>
      </c>
      <c r="AA557" s="1686"/>
      <c r="AB557" s="1686"/>
      <c r="AC557" s="1686"/>
      <c r="AD557" s="1863">
        <f t="shared" si="502"/>
        <v>533.91</v>
      </c>
      <c r="AE557" s="1686">
        <v>533.91</v>
      </c>
      <c r="AF557" s="1686"/>
      <c r="AG557" s="1686"/>
      <c r="AH557" s="1863">
        <f t="shared" si="503"/>
        <v>0</v>
      </c>
      <c r="AI557" s="1761">
        <f t="shared" ref="AI557:AI566" si="521">P557</f>
        <v>0</v>
      </c>
      <c r="AJ557" s="1686"/>
      <c r="AK557" s="1686"/>
      <c r="AL557" s="1863">
        <f t="shared" si="504"/>
        <v>600</v>
      </c>
      <c r="AM557" s="1686">
        <f t="shared" ref="AM557:AM566" si="522">T557</f>
        <v>600</v>
      </c>
      <c r="AN557" s="1686"/>
      <c r="AO557" s="1686"/>
      <c r="AP557" s="3484">
        <f t="shared" si="505"/>
        <v>1400</v>
      </c>
      <c r="AQ557" s="1513">
        <v>1400</v>
      </c>
      <c r="AR557" s="3290"/>
      <c r="AS557" s="3290"/>
      <c r="AT557" s="3291">
        <f t="shared" si="506"/>
        <v>200</v>
      </c>
      <c r="AU557" s="3293">
        <f t="shared" si="520"/>
        <v>200</v>
      </c>
      <c r="AV557" s="3290"/>
      <c r="AW557" s="3290"/>
      <c r="AX557" s="3290"/>
      <c r="AY557" s="3291">
        <f t="shared" si="507"/>
        <v>200</v>
      </c>
      <c r="AZ557" s="3290">
        <f t="shared" ref="AZ557:AZ564" si="523">AU557</f>
        <v>200</v>
      </c>
      <c r="BA557" s="3290"/>
      <c r="BB557" s="3290"/>
      <c r="BC557" s="3290"/>
      <c r="BD557" s="3290"/>
      <c r="BE557" s="3290"/>
      <c r="BF557" s="3290"/>
      <c r="BG557" s="3669">
        <v>200</v>
      </c>
      <c r="BH557" s="1667"/>
      <c r="BI557" s="1686">
        <f t="shared" si="495"/>
        <v>800</v>
      </c>
      <c r="BJ557" s="3151">
        <v>2022</v>
      </c>
      <c r="BK557" s="3151" t="s">
        <v>2324</v>
      </c>
      <c r="BL557" s="3151" t="s">
        <v>2327</v>
      </c>
      <c r="BM557" s="1669">
        <f t="shared" si="516"/>
        <v>100</v>
      </c>
      <c r="BN557" s="1669">
        <f t="shared" si="517"/>
        <v>100</v>
      </c>
      <c r="BO557" s="3151" t="s">
        <v>40</v>
      </c>
      <c r="BP557" s="2957"/>
      <c r="BQ557" s="2958"/>
      <c r="BR557" s="2958"/>
      <c r="BS557" s="19"/>
      <c r="BT557" s="2958"/>
      <c r="BU557" s="2958"/>
      <c r="BV557" s="1370" t="s">
        <v>2498</v>
      </c>
      <c r="BW557" s="2958"/>
      <c r="BX557" s="2954"/>
      <c r="BY557" s="2991"/>
      <c r="BZ557" s="321"/>
      <c r="CA557" s="321"/>
      <c r="CB557" s="321"/>
      <c r="CC557" s="321"/>
    </row>
    <row r="558" spans="1:81" s="2470" customFormat="1" ht="47.25" customHeight="1">
      <c r="A558" s="2194" t="s">
        <v>50</v>
      </c>
      <c r="B558" s="2975" t="s">
        <v>789</v>
      </c>
      <c r="C558" s="1674" t="s">
        <v>647</v>
      </c>
      <c r="D558" s="1674" t="s">
        <v>787</v>
      </c>
      <c r="E558" s="1411" t="s">
        <v>305</v>
      </c>
      <c r="F558" s="1411" t="s">
        <v>790</v>
      </c>
      <c r="G558" s="3484">
        <f t="shared" si="518"/>
        <v>1600</v>
      </c>
      <c r="H558" s="1513">
        <v>1600</v>
      </c>
      <c r="I558" s="1686"/>
      <c r="J558" s="1686"/>
      <c r="K558" s="1686">
        <v>1600</v>
      </c>
      <c r="L558" s="1686">
        <v>1600</v>
      </c>
      <c r="M558" s="1686">
        <v>1343.1089999999999</v>
      </c>
      <c r="N558" s="1686">
        <v>413.10899999999992</v>
      </c>
      <c r="O558" s="1863">
        <f t="shared" si="519"/>
        <v>0</v>
      </c>
      <c r="P558" s="1686"/>
      <c r="Q558" s="1686"/>
      <c r="R558" s="1686"/>
      <c r="S558" s="1863">
        <f t="shared" si="500"/>
        <v>600</v>
      </c>
      <c r="T558" s="1686">
        <v>600</v>
      </c>
      <c r="U558" s="1686"/>
      <c r="V558" s="1686"/>
      <c r="W558" s="1686"/>
      <c r="X558" s="1686"/>
      <c r="Y558" s="1686">
        <f t="shared" si="499"/>
        <v>600</v>
      </c>
      <c r="Z558" s="1863">
        <f t="shared" si="501"/>
        <v>0</v>
      </c>
      <c r="AA558" s="1686"/>
      <c r="AB558" s="1686"/>
      <c r="AC558" s="1686"/>
      <c r="AD558" s="1863">
        <f t="shared" si="502"/>
        <v>274.85000000000002</v>
      </c>
      <c r="AE558" s="1686">
        <v>274.85000000000002</v>
      </c>
      <c r="AF558" s="1686"/>
      <c r="AG558" s="1686"/>
      <c r="AH558" s="1863">
        <f t="shared" si="503"/>
        <v>0</v>
      </c>
      <c r="AI558" s="1761">
        <f t="shared" si="521"/>
        <v>0</v>
      </c>
      <c r="AJ558" s="1686"/>
      <c r="AK558" s="1686"/>
      <c r="AL558" s="1863">
        <f t="shared" si="504"/>
        <v>600</v>
      </c>
      <c r="AM558" s="1686">
        <f t="shared" si="522"/>
        <v>600</v>
      </c>
      <c r="AN558" s="1686"/>
      <c r="AO558" s="1686"/>
      <c r="AP558" s="3484">
        <f t="shared" si="505"/>
        <v>1400</v>
      </c>
      <c r="AQ558" s="1513">
        <v>1400</v>
      </c>
      <c r="AR558" s="3290"/>
      <c r="AS558" s="3290"/>
      <c r="AT558" s="3291">
        <f t="shared" si="506"/>
        <v>200</v>
      </c>
      <c r="AU558" s="3293">
        <f t="shared" si="520"/>
        <v>200</v>
      </c>
      <c r="AV558" s="3290"/>
      <c r="AW558" s="3290"/>
      <c r="AX558" s="3290"/>
      <c r="AY558" s="3291">
        <f t="shared" si="507"/>
        <v>200</v>
      </c>
      <c r="AZ558" s="3290">
        <f t="shared" si="523"/>
        <v>200</v>
      </c>
      <c r="BA558" s="3290"/>
      <c r="BB558" s="3290"/>
      <c r="BC558" s="3290"/>
      <c r="BD558" s="3290"/>
      <c r="BE558" s="3290"/>
      <c r="BF558" s="3290"/>
      <c r="BG558" s="3669">
        <v>200</v>
      </c>
      <c r="BH558" s="1667"/>
      <c r="BI558" s="1686">
        <f t="shared" si="495"/>
        <v>800</v>
      </c>
      <c r="BJ558" s="3151">
        <v>2022</v>
      </c>
      <c r="BK558" s="3151" t="s">
        <v>2324</v>
      </c>
      <c r="BL558" s="3151" t="s">
        <v>2327</v>
      </c>
      <c r="BM558" s="1669">
        <f t="shared" si="516"/>
        <v>100</v>
      </c>
      <c r="BN558" s="1669">
        <f t="shared" si="517"/>
        <v>100</v>
      </c>
      <c r="BO558" s="3151" t="s">
        <v>40</v>
      </c>
      <c r="BP558" s="2957"/>
      <c r="BQ558" s="2958"/>
      <c r="BR558" s="2958"/>
      <c r="BS558" s="19"/>
      <c r="BT558" s="2958"/>
      <c r="BU558" s="2958"/>
      <c r="BV558" s="1370" t="s">
        <v>2498</v>
      </c>
      <c r="BW558" s="2958"/>
      <c r="BX558" s="2954"/>
      <c r="BY558" s="2991"/>
      <c r="BZ558" s="321"/>
      <c r="CA558" s="321"/>
      <c r="CB558" s="321"/>
      <c r="CC558" s="321"/>
    </row>
    <row r="559" spans="1:81" s="2470" customFormat="1" ht="47.25" customHeight="1">
      <c r="A559" s="2194" t="s">
        <v>52</v>
      </c>
      <c r="B559" s="2975" t="s">
        <v>791</v>
      </c>
      <c r="C559" s="1674" t="s">
        <v>517</v>
      </c>
      <c r="D559" s="1674" t="s">
        <v>792</v>
      </c>
      <c r="E559" s="1411" t="s">
        <v>305</v>
      </c>
      <c r="F559" s="1411" t="s">
        <v>793</v>
      </c>
      <c r="G559" s="3484">
        <f t="shared" si="518"/>
        <v>13500</v>
      </c>
      <c r="H559" s="1513">
        <v>13500</v>
      </c>
      <c r="I559" s="1686"/>
      <c r="J559" s="1686"/>
      <c r="K559" s="1686">
        <v>13500</v>
      </c>
      <c r="L559" s="1686">
        <v>13500</v>
      </c>
      <c r="M559" s="1686">
        <v>7356</v>
      </c>
      <c r="N559" s="1686">
        <v>4542</v>
      </c>
      <c r="O559" s="1863">
        <f t="shared" si="519"/>
        <v>0</v>
      </c>
      <c r="P559" s="1686"/>
      <c r="Q559" s="1686"/>
      <c r="R559" s="1686"/>
      <c r="S559" s="1863">
        <f t="shared" si="500"/>
        <v>6000</v>
      </c>
      <c r="T559" s="1686">
        <v>6000</v>
      </c>
      <c r="U559" s="1686"/>
      <c r="V559" s="1686"/>
      <c r="W559" s="1686"/>
      <c r="X559" s="1686"/>
      <c r="Y559" s="1686">
        <f t="shared" si="499"/>
        <v>6000</v>
      </c>
      <c r="Z559" s="1863">
        <f t="shared" si="501"/>
        <v>0</v>
      </c>
      <c r="AA559" s="1686"/>
      <c r="AB559" s="1686"/>
      <c r="AC559" s="1686"/>
      <c r="AD559" s="1863">
        <f t="shared" si="502"/>
        <v>3286.1170000000002</v>
      </c>
      <c r="AE559" s="1686">
        <v>3286.1170000000002</v>
      </c>
      <c r="AF559" s="1686"/>
      <c r="AG559" s="1686"/>
      <c r="AH559" s="1863">
        <f t="shared" si="503"/>
        <v>0</v>
      </c>
      <c r="AI559" s="1761">
        <f t="shared" si="521"/>
        <v>0</v>
      </c>
      <c r="AJ559" s="1686"/>
      <c r="AK559" s="1686"/>
      <c r="AL559" s="1863">
        <f t="shared" si="504"/>
        <v>6000</v>
      </c>
      <c r="AM559" s="1686">
        <f t="shared" si="522"/>
        <v>6000</v>
      </c>
      <c r="AN559" s="1686"/>
      <c r="AO559" s="1686"/>
      <c r="AP559" s="3484">
        <v>10341.183999999999</v>
      </c>
      <c r="AQ559" s="1513">
        <v>10341.183999999999</v>
      </c>
      <c r="AR559" s="3353"/>
      <c r="AS559" s="3353"/>
      <c r="AT559" s="3355">
        <f t="shared" si="506"/>
        <v>3158.8160000000007</v>
      </c>
      <c r="AU559" s="3399">
        <f t="shared" si="520"/>
        <v>3158.8160000000007</v>
      </c>
      <c r="AV559" s="3353"/>
      <c r="AW559" s="3353"/>
      <c r="AX559" s="3353"/>
      <c r="AY559" s="3355">
        <f t="shared" si="507"/>
        <v>3158.8160000000007</v>
      </c>
      <c r="AZ559" s="3353">
        <f t="shared" si="523"/>
        <v>3158.8160000000007</v>
      </c>
      <c r="BA559" s="3353"/>
      <c r="BB559" s="3353"/>
      <c r="BC559" s="3353"/>
      <c r="BD559" s="3353"/>
      <c r="BE559" s="3353"/>
      <c r="BF559" s="3353"/>
      <c r="BG559" s="3669">
        <v>3159</v>
      </c>
      <c r="BH559" s="1667"/>
      <c r="BI559" s="1686">
        <f t="shared" si="495"/>
        <v>4341.1839999999993</v>
      </c>
      <c r="BJ559" s="3151">
        <v>2022</v>
      </c>
      <c r="BK559" s="3151" t="s">
        <v>2324</v>
      </c>
      <c r="BL559" s="3151" t="s">
        <v>2327</v>
      </c>
      <c r="BM559" s="1669">
        <f t="shared" si="516"/>
        <v>100.00136296296296</v>
      </c>
      <c r="BN559" s="1669">
        <f t="shared" si="517"/>
        <v>100.0058249673295</v>
      </c>
      <c r="BO559" s="3151" t="s">
        <v>40</v>
      </c>
      <c r="BP559" s="2957"/>
      <c r="BQ559" s="2958"/>
      <c r="BR559" s="19">
        <v>3314</v>
      </c>
      <c r="BS559" s="19" t="s">
        <v>2327</v>
      </c>
      <c r="BT559" s="3400" t="s">
        <v>2535</v>
      </c>
      <c r="BU559" s="2958"/>
      <c r="BV559" s="1370" t="s">
        <v>2498</v>
      </c>
      <c r="BW559" s="2958"/>
      <c r="BX559" s="2954"/>
      <c r="BY559" s="2991"/>
      <c r="BZ559" s="321"/>
      <c r="CA559" s="321"/>
      <c r="CB559" s="321"/>
      <c r="CC559" s="321"/>
    </row>
    <row r="560" spans="1:81" s="2470" customFormat="1" ht="42" customHeight="1">
      <c r="A560" s="2194" t="s">
        <v>54</v>
      </c>
      <c r="B560" s="2975" t="s">
        <v>796</v>
      </c>
      <c r="C560" s="1674" t="s">
        <v>473</v>
      </c>
      <c r="D560" s="1674" t="s">
        <v>797</v>
      </c>
      <c r="E560" s="1411" t="s">
        <v>305</v>
      </c>
      <c r="F560" s="1411" t="s">
        <v>798</v>
      </c>
      <c r="G560" s="3484">
        <f t="shared" si="518"/>
        <v>19542</v>
      </c>
      <c r="H560" s="1513">
        <v>19542</v>
      </c>
      <c r="I560" s="1686"/>
      <c r="J560" s="1686"/>
      <c r="K560" s="1686">
        <v>19542</v>
      </c>
      <c r="L560" s="1686">
        <v>19542</v>
      </c>
      <c r="M560" s="1686">
        <v>5999</v>
      </c>
      <c r="N560" s="1686">
        <v>5109</v>
      </c>
      <c r="O560" s="1863">
        <f t="shared" si="519"/>
        <v>0</v>
      </c>
      <c r="P560" s="1686"/>
      <c r="Q560" s="1686"/>
      <c r="R560" s="1686"/>
      <c r="S560" s="1863">
        <f t="shared" si="500"/>
        <v>8000</v>
      </c>
      <c r="T560" s="1686">
        <v>8000</v>
      </c>
      <c r="U560" s="1686"/>
      <c r="V560" s="1686"/>
      <c r="W560" s="1686"/>
      <c r="X560" s="1686"/>
      <c r="Y560" s="1686">
        <f t="shared" si="499"/>
        <v>8000</v>
      </c>
      <c r="Z560" s="1863">
        <f t="shared" si="501"/>
        <v>0</v>
      </c>
      <c r="AA560" s="1686"/>
      <c r="AB560" s="1686"/>
      <c r="AC560" s="1686"/>
      <c r="AD560" s="1863">
        <f t="shared" si="502"/>
        <v>2109.913</v>
      </c>
      <c r="AE560" s="1686">
        <v>2109.913</v>
      </c>
      <c r="AF560" s="1686"/>
      <c r="AG560" s="1686"/>
      <c r="AH560" s="1863">
        <f t="shared" si="503"/>
        <v>0</v>
      </c>
      <c r="AI560" s="1761">
        <f t="shared" si="521"/>
        <v>0</v>
      </c>
      <c r="AJ560" s="1686"/>
      <c r="AK560" s="1686"/>
      <c r="AL560" s="1863">
        <f t="shared" si="504"/>
        <v>8000</v>
      </c>
      <c r="AM560" s="1686">
        <f t="shared" si="522"/>
        <v>8000</v>
      </c>
      <c r="AN560" s="1686"/>
      <c r="AO560" s="1686"/>
      <c r="AP560" s="3484">
        <f t="shared" si="505"/>
        <v>13000</v>
      </c>
      <c r="AQ560" s="1513">
        <v>13000</v>
      </c>
      <c r="AR560" s="3290"/>
      <c r="AS560" s="3290"/>
      <c r="AT560" s="3291">
        <f t="shared" si="506"/>
        <v>6542</v>
      </c>
      <c r="AU560" s="3293">
        <f t="shared" si="520"/>
        <v>6542</v>
      </c>
      <c r="AV560" s="3290"/>
      <c r="AW560" s="3290"/>
      <c r="AX560" s="3290"/>
      <c r="AY560" s="3291">
        <f t="shared" si="507"/>
        <v>6542</v>
      </c>
      <c r="AZ560" s="3290">
        <f t="shared" si="523"/>
        <v>6542</v>
      </c>
      <c r="BA560" s="3290"/>
      <c r="BB560" s="3290"/>
      <c r="BC560" s="3290"/>
      <c r="BD560" s="3290"/>
      <c r="BE560" s="3290"/>
      <c r="BF560" s="3290"/>
      <c r="BG560" s="3669">
        <v>6542</v>
      </c>
      <c r="BH560" s="1667"/>
      <c r="BI560" s="1686">
        <f t="shared" si="495"/>
        <v>5000</v>
      </c>
      <c r="BJ560" s="3151">
        <v>2022</v>
      </c>
      <c r="BK560" s="3151" t="s">
        <v>2324</v>
      </c>
      <c r="BL560" s="3151" t="s">
        <v>2327</v>
      </c>
      <c r="BM560" s="1669">
        <f t="shared" si="516"/>
        <v>100</v>
      </c>
      <c r="BN560" s="1669">
        <f t="shared" si="517"/>
        <v>100</v>
      </c>
      <c r="BO560" s="3151" t="s">
        <v>40</v>
      </c>
      <c r="BP560" s="2957"/>
      <c r="BQ560" s="2958"/>
      <c r="BR560" s="2958"/>
      <c r="BS560" s="19"/>
      <c r="BT560" s="2958"/>
      <c r="BU560" s="2958"/>
      <c r="BV560" s="1370" t="s">
        <v>2498</v>
      </c>
      <c r="BW560" s="2958"/>
      <c r="BX560" s="2954"/>
      <c r="BY560" s="2991"/>
      <c r="BZ560" s="321"/>
      <c r="CA560" s="321"/>
      <c r="CB560" s="321"/>
      <c r="CC560" s="321"/>
    </row>
    <row r="561" spans="1:81" s="2470" customFormat="1" ht="38.25" customHeight="1">
      <c r="A561" s="2194" t="s">
        <v>56</v>
      </c>
      <c r="B561" s="2975" t="s">
        <v>799</v>
      </c>
      <c r="C561" s="1674" t="s">
        <v>473</v>
      </c>
      <c r="D561" s="1674" t="s">
        <v>800</v>
      </c>
      <c r="E561" s="1411" t="s">
        <v>305</v>
      </c>
      <c r="F561" s="1411" t="s">
        <v>801</v>
      </c>
      <c r="G561" s="3484">
        <f t="shared" si="518"/>
        <v>960</v>
      </c>
      <c r="H561" s="1513">
        <v>960</v>
      </c>
      <c r="I561" s="1686"/>
      <c r="J561" s="1686"/>
      <c r="K561" s="1686">
        <v>960</v>
      </c>
      <c r="L561" s="1686">
        <v>960</v>
      </c>
      <c r="M561" s="1686">
        <v>574</v>
      </c>
      <c r="N561" s="1686">
        <v>286</v>
      </c>
      <c r="O561" s="1863">
        <f t="shared" si="519"/>
        <v>0</v>
      </c>
      <c r="P561" s="1686"/>
      <c r="Q561" s="1686"/>
      <c r="R561" s="1686"/>
      <c r="S561" s="1863">
        <f t="shared" si="500"/>
        <v>400</v>
      </c>
      <c r="T561" s="1686">
        <v>400</v>
      </c>
      <c r="U561" s="1686"/>
      <c r="V561" s="1686"/>
      <c r="W561" s="1686"/>
      <c r="X561" s="1686"/>
      <c r="Y561" s="1686">
        <f t="shared" si="499"/>
        <v>400</v>
      </c>
      <c r="Z561" s="1863">
        <f t="shared" si="501"/>
        <v>0</v>
      </c>
      <c r="AA561" s="1686"/>
      <c r="AB561" s="1686"/>
      <c r="AC561" s="1686"/>
      <c r="AD561" s="1863">
        <f t="shared" si="502"/>
        <v>400</v>
      </c>
      <c r="AE561" s="1686">
        <v>400</v>
      </c>
      <c r="AF561" s="1686"/>
      <c r="AG561" s="1686"/>
      <c r="AH561" s="1863">
        <f t="shared" si="503"/>
        <v>0</v>
      </c>
      <c r="AI561" s="1761">
        <f t="shared" si="521"/>
        <v>0</v>
      </c>
      <c r="AJ561" s="1686"/>
      <c r="AK561" s="1686"/>
      <c r="AL561" s="1863">
        <f t="shared" si="504"/>
        <v>400</v>
      </c>
      <c r="AM561" s="1686">
        <f t="shared" si="522"/>
        <v>400</v>
      </c>
      <c r="AN561" s="1686"/>
      <c r="AO561" s="1686"/>
      <c r="AP561" s="3484">
        <f t="shared" si="505"/>
        <v>880</v>
      </c>
      <c r="AQ561" s="1513">
        <v>880</v>
      </c>
      <c r="AR561" s="3290"/>
      <c r="AS561" s="3290"/>
      <c r="AT561" s="3291">
        <f t="shared" si="506"/>
        <v>80</v>
      </c>
      <c r="AU561" s="3293">
        <f t="shared" si="520"/>
        <v>80</v>
      </c>
      <c r="AV561" s="3290"/>
      <c r="AW561" s="3290"/>
      <c r="AX561" s="3290"/>
      <c r="AY561" s="3291">
        <f t="shared" si="507"/>
        <v>80</v>
      </c>
      <c r="AZ561" s="3290">
        <f t="shared" si="523"/>
        <v>80</v>
      </c>
      <c r="BA561" s="3290"/>
      <c r="BB561" s="3290"/>
      <c r="BC561" s="3290"/>
      <c r="BD561" s="3290"/>
      <c r="BE561" s="3290"/>
      <c r="BF561" s="3290"/>
      <c r="BG561" s="3669">
        <v>80</v>
      </c>
      <c r="BH561" s="1667"/>
      <c r="BI561" s="1686">
        <f t="shared" si="495"/>
        <v>480</v>
      </c>
      <c r="BJ561" s="3151">
        <v>2022</v>
      </c>
      <c r="BK561" s="3151" t="s">
        <v>2324</v>
      </c>
      <c r="BL561" s="3151" t="s">
        <v>2327</v>
      </c>
      <c r="BM561" s="1669">
        <f t="shared" si="516"/>
        <v>100</v>
      </c>
      <c r="BN561" s="1669">
        <f t="shared" si="517"/>
        <v>100</v>
      </c>
      <c r="BO561" s="3151" t="s">
        <v>40</v>
      </c>
      <c r="BP561" s="2957"/>
      <c r="BQ561" s="2958"/>
      <c r="BR561" s="2958"/>
      <c r="BS561" s="19"/>
      <c r="BT561" s="2958"/>
      <c r="BU561" s="2958"/>
      <c r="BV561" s="1370" t="s">
        <v>2498</v>
      </c>
      <c r="BW561" s="2958"/>
      <c r="BX561" s="2954"/>
      <c r="BY561" s="2991"/>
      <c r="BZ561" s="321"/>
      <c r="CA561" s="321"/>
      <c r="CB561" s="321"/>
      <c r="CC561" s="321"/>
    </row>
    <row r="562" spans="1:81" s="2470" customFormat="1" ht="38.25" customHeight="1">
      <c r="A562" s="2194" t="s">
        <v>58</v>
      </c>
      <c r="B562" s="2975" t="s">
        <v>802</v>
      </c>
      <c r="C562" s="1674" t="s">
        <v>473</v>
      </c>
      <c r="D562" s="1674" t="s">
        <v>803</v>
      </c>
      <c r="E562" s="1411" t="s">
        <v>305</v>
      </c>
      <c r="F562" s="1411" t="s">
        <v>804</v>
      </c>
      <c r="G562" s="3484">
        <f t="shared" si="518"/>
        <v>702</v>
      </c>
      <c r="H562" s="1513">
        <v>702</v>
      </c>
      <c r="I562" s="1686"/>
      <c r="J562" s="1686"/>
      <c r="K562" s="1686">
        <v>702</v>
      </c>
      <c r="L562" s="1686">
        <v>702</v>
      </c>
      <c r="M562" s="1686">
        <v>501</v>
      </c>
      <c r="N562" s="1686">
        <v>290</v>
      </c>
      <c r="O562" s="1863">
        <f t="shared" si="519"/>
        <v>0.10500000000001819</v>
      </c>
      <c r="P562" s="1686">
        <v>0.10500000000001819</v>
      </c>
      <c r="Q562" s="1686"/>
      <c r="R562" s="1686"/>
      <c r="S562" s="1863">
        <f t="shared" si="500"/>
        <v>300</v>
      </c>
      <c r="T562" s="1686">
        <v>300</v>
      </c>
      <c r="U562" s="1686"/>
      <c r="V562" s="1686"/>
      <c r="W562" s="1686"/>
      <c r="X562" s="1686"/>
      <c r="Y562" s="1686">
        <f t="shared" si="499"/>
        <v>300</v>
      </c>
      <c r="Z562" s="1863">
        <f t="shared" si="501"/>
        <v>0</v>
      </c>
      <c r="AA562" s="1686"/>
      <c r="AB562" s="1686"/>
      <c r="AC562" s="1686"/>
      <c r="AD562" s="1863">
        <f t="shared" si="502"/>
        <v>299.19</v>
      </c>
      <c r="AE562" s="1686">
        <v>299.19</v>
      </c>
      <c r="AF562" s="1686"/>
      <c r="AG562" s="1686"/>
      <c r="AH562" s="1863">
        <f t="shared" si="503"/>
        <v>0.10500000000001819</v>
      </c>
      <c r="AI562" s="1761">
        <f t="shared" si="521"/>
        <v>0.10500000000001819</v>
      </c>
      <c r="AJ562" s="1686"/>
      <c r="AK562" s="1686"/>
      <c r="AL562" s="1863">
        <f t="shared" si="504"/>
        <v>300</v>
      </c>
      <c r="AM562" s="1686">
        <f t="shared" si="522"/>
        <v>300</v>
      </c>
      <c r="AN562" s="1686"/>
      <c r="AO562" s="1686"/>
      <c r="AP562" s="3484">
        <f t="shared" si="505"/>
        <v>650</v>
      </c>
      <c r="AQ562" s="1513">
        <v>650</v>
      </c>
      <c r="AR562" s="3290"/>
      <c r="AS562" s="3290"/>
      <c r="AT562" s="3291">
        <f t="shared" si="506"/>
        <v>52</v>
      </c>
      <c r="AU562" s="3293">
        <f t="shared" si="520"/>
        <v>52</v>
      </c>
      <c r="AV562" s="3290"/>
      <c r="AW562" s="3290"/>
      <c r="AX562" s="3290"/>
      <c r="AY562" s="3291">
        <f t="shared" si="507"/>
        <v>52</v>
      </c>
      <c r="AZ562" s="3290">
        <f t="shared" si="523"/>
        <v>52</v>
      </c>
      <c r="BA562" s="3290"/>
      <c r="BB562" s="3290"/>
      <c r="BC562" s="3290"/>
      <c r="BD562" s="3290"/>
      <c r="BE562" s="3290"/>
      <c r="BF562" s="3290"/>
      <c r="BG562" s="3669">
        <v>52</v>
      </c>
      <c r="BH562" s="1667"/>
      <c r="BI562" s="1686">
        <f t="shared" si="495"/>
        <v>350</v>
      </c>
      <c r="BJ562" s="3151">
        <v>2022</v>
      </c>
      <c r="BK562" s="3151" t="s">
        <v>2324</v>
      </c>
      <c r="BL562" s="3151" t="s">
        <v>2327</v>
      </c>
      <c r="BM562" s="1669">
        <f t="shared" si="516"/>
        <v>100</v>
      </c>
      <c r="BN562" s="1669">
        <f t="shared" si="517"/>
        <v>100</v>
      </c>
      <c r="BO562" s="3151" t="s">
        <v>40</v>
      </c>
      <c r="BP562" s="2957"/>
      <c r="BQ562" s="2958"/>
      <c r="BR562" s="2958"/>
      <c r="BS562" s="19"/>
      <c r="BT562" s="2958"/>
      <c r="BU562" s="2958"/>
      <c r="BV562" s="1370" t="s">
        <v>2498</v>
      </c>
      <c r="BW562" s="2958"/>
      <c r="BX562" s="2954"/>
      <c r="BY562" s="2991"/>
      <c r="BZ562" s="321"/>
      <c r="CA562" s="321"/>
      <c r="CB562" s="321"/>
      <c r="CC562" s="321"/>
    </row>
    <row r="563" spans="1:81" s="2470" customFormat="1" ht="41.25" customHeight="1">
      <c r="A563" s="2194" t="s">
        <v>60</v>
      </c>
      <c r="B563" s="2975" t="s">
        <v>805</v>
      </c>
      <c r="C563" s="1674" t="s">
        <v>755</v>
      </c>
      <c r="D563" s="1674" t="s">
        <v>800</v>
      </c>
      <c r="E563" s="1411" t="s">
        <v>305</v>
      </c>
      <c r="F563" s="1411" t="s">
        <v>806</v>
      </c>
      <c r="G563" s="3484">
        <f t="shared" si="518"/>
        <v>1120</v>
      </c>
      <c r="H563" s="1513">
        <v>1120</v>
      </c>
      <c r="I563" s="1686"/>
      <c r="J563" s="1686"/>
      <c r="K563" s="1686">
        <v>1120</v>
      </c>
      <c r="L563" s="1686">
        <v>1120</v>
      </c>
      <c r="M563" s="1686">
        <v>696</v>
      </c>
      <c r="N563" s="1686">
        <v>360</v>
      </c>
      <c r="O563" s="1863">
        <f t="shared" si="519"/>
        <v>75</v>
      </c>
      <c r="P563" s="1686">
        <v>75</v>
      </c>
      <c r="Q563" s="1686"/>
      <c r="R563" s="1686"/>
      <c r="S563" s="1863">
        <f t="shared" si="500"/>
        <v>500</v>
      </c>
      <c r="T563" s="1686">
        <v>500</v>
      </c>
      <c r="U563" s="1686"/>
      <c r="V563" s="1686"/>
      <c r="W563" s="1686"/>
      <c r="X563" s="1686"/>
      <c r="Y563" s="1686">
        <f t="shared" si="499"/>
        <v>500</v>
      </c>
      <c r="Z563" s="1863">
        <f t="shared" si="501"/>
        <v>0</v>
      </c>
      <c r="AA563" s="1686"/>
      <c r="AB563" s="1686"/>
      <c r="AC563" s="1686"/>
      <c r="AD563" s="1863">
        <f t="shared" si="502"/>
        <v>500</v>
      </c>
      <c r="AE563" s="1686">
        <v>500</v>
      </c>
      <c r="AF563" s="1686"/>
      <c r="AG563" s="1686"/>
      <c r="AH563" s="1863">
        <f t="shared" si="503"/>
        <v>75</v>
      </c>
      <c r="AI563" s="1761">
        <f t="shared" si="521"/>
        <v>75</v>
      </c>
      <c r="AJ563" s="1686"/>
      <c r="AK563" s="1686"/>
      <c r="AL563" s="1863">
        <f t="shared" si="504"/>
        <v>500</v>
      </c>
      <c r="AM563" s="1686">
        <f t="shared" si="522"/>
        <v>500</v>
      </c>
      <c r="AN563" s="1686"/>
      <c r="AO563" s="1686"/>
      <c r="AP563" s="3484">
        <f t="shared" si="505"/>
        <v>1050</v>
      </c>
      <c r="AQ563" s="1513">
        <v>1050</v>
      </c>
      <c r="AR563" s="3290"/>
      <c r="AS563" s="3290"/>
      <c r="AT563" s="3291">
        <f t="shared" si="506"/>
        <v>70</v>
      </c>
      <c r="AU563" s="3293">
        <f t="shared" si="520"/>
        <v>70</v>
      </c>
      <c r="AV563" s="3290"/>
      <c r="AW563" s="3290"/>
      <c r="AX563" s="3290"/>
      <c r="AY563" s="3291">
        <f t="shared" si="507"/>
        <v>70</v>
      </c>
      <c r="AZ563" s="3290">
        <f t="shared" si="523"/>
        <v>70</v>
      </c>
      <c r="BA563" s="3290"/>
      <c r="BB563" s="3290"/>
      <c r="BC563" s="3290"/>
      <c r="BD563" s="3290"/>
      <c r="BE563" s="3290"/>
      <c r="BF563" s="3290"/>
      <c r="BG563" s="3669">
        <v>70</v>
      </c>
      <c r="BH563" s="1667"/>
      <c r="BI563" s="1686">
        <f t="shared" si="495"/>
        <v>550</v>
      </c>
      <c r="BJ563" s="3151">
        <v>2022</v>
      </c>
      <c r="BK563" s="3151" t="s">
        <v>2324</v>
      </c>
      <c r="BL563" s="3151" t="s">
        <v>2327</v>
      </c>
      <c r="BM563" s="1669">
        <f t="shared" si="516"/>
        <v>100</v>
      </c>
      <c r="BN563" s="1669">
        <f t="shared" si="517"/>
        <v>100</v>
      </c>
      <c r="BO563" s="3151" t="s">
        <v>40</v>
      </c>
      <c r="BP563" s="2957"/>
      <c r="BQ563" s="2958"/>
      <c r="BR563" s="2958"/>
      <c r="BS563" s="19"/>
      <c r="BT563" s="2958"/>
      <c r="BU563" s="2958"/>
      <c r="BV563" s="1370" t="s">
        <v>2498</v>
      </c>
      <c r="BW563" s="2958"/>
      <c r="BX563" s="2954"/>
      <c r="BY563" s="2991"/>
      <c r="BZ563" s="321"/>
      <c r="CA563" s="321"/>
      <c r="CB563" s="321"/>
      <c r="CC563" s="321"/>
    </row>
    <row r="564" spans="1:81" s="2470" customFormat="1" ht="67.5" customHeight="1">
      <c r="A564" s="2194" t="s">
        <v>164</v>
      </c>
      <c r="B564" s="2975" t="s">
        <v>807</v>
      </c>
      <c r="C564" s="1674" t="s">
        <v>447</v>
      </c>
      <c r="D564" s="1674" t="s">
        <v>808</v>
      </c>
      <c r="E564" s="1411" t="s">
        <v>305</v>
      </c>
      <c r="F564" s="1411" t="s">
        <v>809</v>
      </c>
      <c r="G564" s="3484">
        <f>H564+I564+J564</f>
        <v>2280</v>
      </c>
      <c r="H564" s="1513">
        <v>2280</v>
      </c>
      <c r="I564" s="1686"/>
      <c r="J564" s="1686"/>
      <c r="K564" s="1686">
        <v>2280</v>
      </c>
      <c r="L564" s="1686">
        <v>2280</v>
      </c>
      <c r="M564" s="1686">
        <v>1640</v>
      </c>
      <c r="N564" s="1686">
        <v>500</v>
      </c>
      <c r="O564" s="1863">
        <f t="shared" si="519"/>
        <v>34.613000000000056</v>
      </c>
      <c r="P564" s="1761">
        <v>34.613000000000056</v>
      </c>
      <c r="Q564" s="1686"/>
      <c r="R564" s="1686"/>
      <c r="S564" s="1863">
        <f t="shared" si="500"/>
        <v>952</v>
      </c>
      <c r="T564" s="1686">
        <v>952</v>
      </c>
      <c r="U564" s="1686"/>
      <c r="V564" s="1686"/>
      <c r="W564" s="1686"/>
      <c r="X564" s="1686"/>
      <c r="Y564" s="1686">
        <f t="shared" si="499"/>
        <v>952</v>
      </c>
      <c r="Z564" s="1863">
        <f t="shared" si="501"/>
        <v>34.613</v>
      </c>
      <c r="AA564" s="1686">
        <v>34.613</v>
      </c>
      <c r="AB564" s="1686"/>
      <c r="AC564" s="1686"/>
      <c r="AD564" s="1863">
        <f t="shared" si="502"/>
        <v>911.38699999999994</v>
      </c>
      <c r="AE564" s="1686">
        <v>911.38699999999994</v>
      </c>
      <c r="AF564" s="1686"/>
      <c r="AG564" s="1686"/>
      <c r="AH564" s="1863">
        <f t="shared" si="503"/>
        <v>34.613000000000056</v>
      </c>
      <c r="AI564" s="1761">
        <f t="shared" si="521"/>
        <v>34.613000000000056</v>
      </c>
      <c r="AJ564" s="1686"/>
      <c r="AK564" s="1686"/>
      <c r="AL564" s="1863">
        <f t="shared" si="504"/>
        <v>952</v>
      </c>
      <c r="AM564" s="1686">
        <f t="shared" si="522"/>
        <v>952</v>
      </c>
      <c r="AN564" s="1686"/>
      <c r="AO564" s="1686"/>
      <c r="AP564" s="3484">
        <f t="shared" si="505"/>
        <v>2052</v>
      </c>
      <c r="AQ564" s="1513">
        <v>2052</v>
      </c>
      <c r="AR564" s="3290"/>
      <c r="AS564" s="3290"/>
      <c r="AT564" s="3291">
        <f t="shared" si="506"/>
        <v>228</v>
      </c>
      <c r="AU564" s="3293">
        <f t="shared" si="520"/>
        <v>228</v>
      </c>
      <c r="AV564" s="3290"/>
      <c r="AW564" s="3290"/>
      <c r="AX564" s="3290"/>
      <c r="AY564" s="3291">
        <f t="shared" si="507"/>
        <v>228</v>
      </c>
      <c r="AZ564" s="3290">
        <f t="shared" si="523"/>
        <v>228</v>
      </c>
      <c r="BA564" s="3290"/>
      <c r="BB564" s="3290"/>
      <c r="BC564" s="3290"/>
      <c r="BD564" s="3290"/>
      <c r="BE564" s="3290"/>
      <c r="BF564" s="3290"/>
      <c r="BG564" s="3669">
        <v>228</v>
      </c>
      <c r="BH564" s="1667"/>
      <c r="BI564" s="1686">
        <f t="shared" si="495"/>
        <v>1100</v>
      </c>
      <c r="BJ564" s="3151">
        <v>2022</v>
      </c>
      <c r="BK564" s="3151" t="s">
        <v>2324</v>
      </c>
      <c r="BL564" s="3151" t="s">
        <v>2327</v>
      </c>
      <c r="BM564" s="1669">
        <f t="shared" si="516"/>
        <v>100</v>
      </c>
      <c r="BN564" s="1669">
        <f t="shared" si="517"/>
        <v>100</v>
      </c>
      <c r="BO564" s="3151" t="s">
        <v>40</v>
      </c>
      <c r="BP564" s="2957"/>
      <c r="BQ564" s="2958"/>
      <c r="BR564" s="2958"/>
      <c r="BS564" s="19"/>
      <c r="BT564" s="2958"/>
      <c r="BU564" s="2958"/>
      <c r="BV564" s="1370" t="s">
        <v>2498</v>
      </c>
      <c r="BW564" s="2958"/>
      <c r="BX564" s="2954"/>
      <c r="BY564" s="2991"/>
      <c r="BZ564" s="321"/>
      <c r="CA564" s="321"/>
      <c r="CB564" s="321"/>
      <c r="CC564" s="321"/>
    </row>
    <row r="565" spans="1:81" s="310" customFormat="1" ht="31.5" customHeight="1">
      <c r="A565" s="2220" t="s">
        <v>74</v>
      </c>
      <c r="B565" s="2301" t="s">
        <v>2420</v>
      </c>
      <c r="C565" s="1653"/>
      <c r="D565" s="1653"/>
      <c r="E565" s="1504"/>
      <c r="F565" s="1504"/>
      <c r="G565" s="3485">
        <f>G566</f>
        <v>6560</v>
      </c>
      <c r="H565" s="3485">
        <f t="shared" ref="H565:BG565" si="524">H566</f>
        <v>6560</v>
      </c>
      <c r="I565" s="1603">
        <f t="shared" si="524"/>
        <v>0</v>
      </c>
      <c r="J565" s="1603">
        <f t="shared" si="524"/>
        <v>0</v>
      </c>
      <c r="K565" s="1603">
        <f t="shared" si="524"/>
        <v>6560</v>
      </c>
      <c r="L565" s="1603">
        <f t="shared" si="524"/>
        <v>6560</v>
      </c>
      <c r="M565" s="1603">
        <f t="shared" si="524"/>
        <v>4000</v>
      </c>
      <c r="N565" s="1603">
        <f t="shared" si="524"/>
        <v>4000</v>
      </c>
      <c r="O565" s="1603">
        <f t="shared" si="524"/>
        <v>0</v>
      </c>
      <c r="P565" s="1603">
        <f t="shared" si="524"/>
        <v>0</v>
      </c>
      <c r="Q565" s="1603">
        <f t="shared" si="524"/>
        <v>0</v>
      </c>
      <c r="R565" s="1603">
        <f t="shared" si="524"/>
        <v>0</v>
      </c>
      <c r="S565" s="1603">
        <f t="shared" si="524"/>
        <v>3000</v>
      </c>
      <c r="T565" s="1603">
        <f t="shared" si="524"/>
        <v>3000</v>
      </c>
      <c r="U565" s="1603">
        <f t="shared" si="524"/>
        <v>0</v>
      </c>
      <c r="V565" s="1603">
        <f t="shared" si="524"/>
        <v>0</v>
      </c>
      <c r="W565" s="1603"/>
      <c r="X565" s="1603"/>
      <c r="Y565" s="1603">
        <f t="shared" si="499"/>
        <v>3000</v>
      </c>
      <c r="Z565" s="1603">
        <f t="shared" si="524"/>
        <v>0</v>
      </c>
      <c r="AA565" s="1603">
        <f t="shared" si="524"/>
        <v>0</v>
      </c>
      <c r="AB565" s="1603">
        <f t="shared" si="524"/>
        <v>0</v>
      </c>
      <c r="AC565" s="1603">
        <f t="shared" si="524"/>
        <v>0</v>
      </c>
      <c r="AD565" s="1603">
        <f t="shared" si="524"/>
        <v>3000</v>
      </c>
      <c r="AE565" s="1603">
        <f t="shared" si="524"/>
        <v>3000</v>
      </c>
      <c r="AF565" s="1603">
        <f t="shared" si="524"/>
        <v>0</v>
      </c>
      <c r="AG565" s="1603">
        <f t="shared" si="524"/>
        <v>0</v>
      </c>
      <c r="AH565" s="1603">
        <f t="shared" si="524"/>
        <v>0</v>
      </c>
      <c r="AI565" s="1603">
        <f t="shared" si="524"/>
        <v>0</v>
      </c>
      <c r="AJ565" s="1603">
        <f t="shared" si="524"/>
        <v>0</v>
      </c>
      <c r="AK565" s="1603">
        <f t="shared" si="524"/>
        <v>0</v>
      </c>
      <c r="AL565" s="1603">
        <f t="shared" si="524"/>
        <v>3000</v>
      </c>
      <c r="AM565" s="1603">
        <f t="shared" si="524"/>
        <v>3000</v>
      </c>
      <c r="AN565" s="1603">
        <f t="shared" si="524"/>
        <v>0</v>
      </c>
      <c r="AO565" s="1603">
        <f t="shared" si="524"/>
        <v>0</v>
      </c>
      <c r="AP565" s="3485">
        <f t="shared" si="524"/>
        <v>3000</v>
      </c>
      <c r="AQ565" s="3485">
        <f t="shared" si="524"/>
        <v>3000</v>
      </c>
      <c r="AR565" s="3292">
        <f t="shared" si="524"/>
        <v>0</v>
      </c>
      <c r="AS565" s="3292">
        <f t="shared" si="524"/>
        <v>0</v>
      </c>
      <c r="AT565" s="3292">
        <f t="shared" si="524"/>
        <v>3560</v>
      </c>
      <c r="AU565" s="3292">
        <f t="shared" si="524"/>
        <v>3560</v>
      </c>
      <c r="AV565" s="3292">
        <f t="shared" si="524"/>
        <v>0</v>
      </c>
      <c r="AW565" s="3292">
        <f t="shared" si="524"/>
        <v>0</v>
      </c>
      <c r="AX565" s="3292">
        <f t="shared" si="524"/>
        <v>0</v>
      </c>
      <c r="AY565" s="3292">
        <f t="shared" si="524"/>
        <v>2904</v>
      </c>
      <c r="AZ565" s="3292">
        <f t="shared" si="524"/>
        <v>2904</v>
      </c>
      <c r="BA565" s="3292">
        <f t="shared" si="524"/>
        <v>0</v>
      </c>
      <c r="BB565" s="3292">
        <f t="shared" si="524"/>
        <v>0</v>
      </c>
      <c r="BC565" s="3292">
        <f t="shared" si="524"/>
        <v>0</v>
      </c>
      <c r="BD565" s="3292">
        <f t="shared" si="524"/>
        <v>0</v>
      </c>
      <c r="BE565" s="3292">
        <f t="shared" si="524"/>
        <v>0</v>
      </c>
      <c r="BF565" s="3292">
        <f t="shared" si="524"/>
        <v>0</v>
      </c>
      <c r="BG565" s="3675">
        <f t="shared" si="524"/>
        <v>3560</v>
      </c>
      <c r="BH565" s="1655"/>
      <c r="BI565" s="3029"/>
      <c r="BJ565" s="1719"/>
      <c r="BK565" s="1719"/>
      <c r="BL565" s="1719"/>
      <c r="BM565" s="1692">
        <f t="shared" si="516"/>
        <v>100</v>
      </c>
      <c r="BN565" s="1692">
        <f t="shared" si="517"/>
        <v>100</v>
      </c>
      <c r="BO565" s="1719"/>
      <c r="BP565" s="1943"/>
      <c r="BQ565" s="2904"/>
      <c r="BR565" s="2904"/>
      <c r="BS565" s="1617"/>
      <c r="BT565" s="1617">
        <v>2904</v>
      </c>
      <c r="BU565" s="1617">
        <f>BT565-BG565</f>
        <v>-656</v>
      </c>
      <c r="BV565" s="1370" t="s">
        <v>2498</v>
      </c>
      <c r="BW565" s="2904"/>
      <c r="BX565" s="1660"/>
      <c r="BY565" s="1682"/>
    </row>
    <row r="566" spans="1:81" s="2492" customFormat="1" ht="57" customHeight="1">
      <c r="A566" s="2194" t="s">
        <v>46</v>
      </c>
      <c r="B566" s="2975" t="s">
        <v>810</v>
      </c>
      <c r="C566" s="1674" t="s">
        <v>442</v>
      </c>
      <c r="D566" s="1674" t="s">
        <v>811</v>
      </c>
      <c r="E566" s="1411" t="s">
        <v>237</v>
      </c>
      <c r="F566" s="1411" t="s">
        <v>812</v>
      </c>
      <c r="G566" s="3484">
        <f>H566+I566+J566</f>
        <v>6560</v>
      </c>
      <c r="H566" s="1513">
        <v>6560</v>
      </c>
      <c r="I566" s="1686"/>
      <c r="J566" s="1686"/>
      <c r="K566" s="1686">
        <v>6560</v>
      </c>
      <c r="L566" s="1686">
        <v>6560</v>
      </c>
      <c r="M566" s="1686">
        <v>4000</v>
      </c>
      <c r="N566" s="1686">
        <v>4000</v>
      </c>
      <c r="O566" s="1863">
        <f t="shared" si="519"/>
        <v>0</v>
      </c>
      <c r="P566" s="1686"/>
      <c r="Q566" s="1686"/>
      <c r="R566" s="1686"/>
      <c r="S566" s="1863">
        <f t="shared" si="500"/>
        <v>3000</v>
      </c>
      <c r="T566" s="1686">
        <v>3000</v>
      </c>
      <c r="U566" s="1686"/>
      <c r="V566" s="1686"/>
      <c r="W566" s="1686"/>
      <c r="X566" s="1686"/>
      <c r="Y566" s="1686">
        <f t="shared" si="499"/>
        <v>3000</v>
      </c>
      <c r="Z566" s="1863">
        <f t="shared" si="501"/>
        <v>0</v>
      </c>
      <c r="AA566" s="1686"/>
      <c r="AB566" s="1686"/>
      <c r="AC566" s="1686"/>
      <c r="AD566" s="1863">
        <f t="shared" si="502"/>
        <v>3000</v>
      </c>
      <c r="AE566" s="1686">
        <v>3000</v>
      </c>
      <c r="AF566" s="1686"/>
      <c r="AG566" s="1686"/>
      <c r="AH566" s="1863">
        <f t="shared" si="503"/>
        <v>0</v>
      </c>
      <c r="AI566" s="1761">
        <f t="shared" si="521"/>
        <v>0</v>
      </c>
      <c r="AJ566" s="1686"/>
      <c r="AK566" s="1686"/>
      <c r="AL566" s="1863">
        <f t="shared" si="504"/>
        <v>3000</v>
      </c>
      <c r="AM566" s="1686">
        <f t="shared" si="522"/>
        <v>3000</v>
      </c>
      <c r="AN566" s="1686"/>
      <c r="AO566" s="1686"/>
      <c r="AP566" s="3484">
        <f t="shared" si="505"/>
        <v>3000</v>
      </c>
      <c r="AQ566" s="1513">
        <v>3000</v>
      </c>
      <c r="AR566" s="3290"/>
      <c r="AS566" s="3290"/>
      <c r="AT566" s="3291">
        <f t="shared" si="506"/>
        <v>3560</v>
      </c>
      <c r="AU566" s="3293">
        <f t="shared" si="520"/>
        <v>3560</v>
      </c>
      <c r="AV566" s="3290"/>
      <c r="AW566" s="3290"/>
      <c r="AX566" s="3290"/>
      <c r="AY566" s="3291">
        <f t="shared" si="507"/>
        <v>2904</v>
      </c>
      <c r="AZ566" s="3290">
        <f>G566*90%-AP566</f>
        <v>2904</v>
      </c>
      <c r="BA566" s="3290"/>
      <c r="BB566" s="3290"/>
      <c r="BC566" s="3290"/>
      <c r="BD566" s="3290"/>
      <c r="BE566" s="3290"/>
      <c r="BF566" s="3290"/>
      <c r="BG566" s="3669">
        <v>3560</v>
      </c>
      <c r="BH566" s="1686"/>
      <c r="BI566" s="1686">
        <f t="shared" si="495"/>
        <v>0</v>
      </c>
      <c r="BJ566" s="3151">
        <v>2023</v>
      </c>
      <c r="BK566" s="3151" t="s">
        <v>2322</v>
      </c>
      <c r="BL566" s="3151" t="s">
        <v>2327</v>
      </c>
      <c r="BM566" s="1669">
        <f t="shared" si="516"/>
        <v>100</v>
      </c>
      <c r="BN566" s="1669">
        <f t="shared" si="517"/>
        <v>100</v>
      </c>
      <c r="BO566" s="3151" t="s">
        <v>62</v>
      </c>
      <c r="BP566" s="2957"/>
      <c r="BQ566" s="2958"/>
      <c r="BR566" s="2958"/>
      <c r="BS566" s="19"/>
      <c r="BT566" s="2958"/>
      <c r="BU566" s="2958"/>
      <c r="BV566" s="1370" t="s">
        <v>2498</v>
      </c>
      <c r="BW566" s="2958"/>
      <c r="BX566" s="2954"/>
      <c r="BY566" s="2991"/>
      <c r="BZ566" s="552"/>
      <c r="CA566" s="552"/>
      <c r="CB566" s="552"/>
      <c r="CC566" s="552"/>
    </row>
    <row r="567" spans="1:81" s="2498" customFormat="1" ht="32.25" customHeight="1">
      <c r="A567" s="2220" t="s">
        <v>712</v>
      </c>
      <c r="B567" s="2301" t="s">
        <v>2468</v>
      </c>
      <c r="C567" s="71"/>
      <c r="D567" s="71"/>
      <c r="E567" s="1504"/>
      <c r="F567" s="1504"/>
      <c r="G567" s="3485"/>
      <c r="H567" s="1550"/>
      <c r="I567" s="3029"/>
      <c r="J567" s="3029"/>
      <c r="K567" s="3029"/>
      <c r="L567" s="3029"/>
      <c r="M567" s="3029"/>
      <c r="N567" s="3029"/>
      <c r="O567" s="1603"/>
      <c r="P567" s="3029"/>
      <c r="Q567" s="3029"/>
      <c r="R567" s="3029"/>
      <c r="S567" s="1603"/>
      <c r="T567" s="3029"/>
      <c r="U567" s="3029"/>
      <c r="V567" s="3029"/>
      <c r="W567" s="3029"/>
      <c r="X567" s="3029"/>
      <c r="Y567" s="3029">
        <f t="shared" si="499"/>
        <v>0</v>
      </c>
      <c r="Z567" s="1603"/>
      <c r="AA567" s="3029"/>
      <c r="AB567" s="3029"/>
      <c r="AC567" s="3029"/>
      <c r="AD567" s="1603"/>
      <c r="AE567" s="3029"/>
      <c r="AF567" s="3029"/>
      <c r="AG567" s="3029"/>
      <c r="AH567" s="1603"/>
      <c r="AI567" s="3050"/>
      <c r="AJ567" s="3029"/>
      <c r="AK567" s="3029"/>
      <c r="AL567" s="1603"/>
      <c r="AM567" s="3029"/>
      <c r="AN567" s="3029"/>
      <c r="AO567" s="3029"/>
      <c r="AP567" s="3485"/>
      <c r="AQ567" s="1550"/>
      <c r="AR567" s="3310"/>
      <c r="AS567" s="3310"/>
      <c r="AT567" s="3292"/>
      <c r="AU567" s="3294"/>
      <c r="AV567" s="3310"/>
      <c r="AW567" s="3310"/>
      <c r="AX567" s="3310"/>
      <c r="AY567" s="3292"/>
      <c r="AZ567" s="3310"/>
      <c r="BA567" s="3310"/>
      <c r="BB567" s="3310"/>
      <c r="BC567" s="3310"/>
      <c r="BD567" s="3310"/>
      <c r="BE567" s="3310"/>
      <c r="BF567" s="3310"/>
      <c r="BG567" s="3668">
        <f>6137+2904-656+555</f>
        <v>8940</v>
      </c>
      <c r="BH567" s="3029"/>
      <c r="BI567" s="2286"/>
      <c r="BJ567" s="3152"/>
      <c r="BK567" s="3152"/>
      <c r="BL567" s="3152"/>
      <c r="BM567" s="3150"/>
      <c r="BN567" s="3150"/>
      <c r="BO567" s="3152" t="s">
        <v>2327</v>
      </c>
      <c r="BP567" s="2960"/>
      <c r="BQ567" s="3006"/>
      <c r="BR567" s="3006">
        <v>8385</v>
      </c>
      <c r="BS567" s="2053"/>
      <c r="BT567" s="3006" t="s">
        <v>2327</v>
      </c>
      <c r="BU567" s="3006"/>
      <c r="BV567" s="1370" t="s">
        <v>2498</v>
      </c>
      <c r="BW567" s="3006"/>
      <c r="BX567" s="1915"/>
      <c r="BY567" s="43"/>
      <c r="BZ567" s="43"/>
      <c r="CA567" s="43"/>
      <c r="CB567" s="43"/>
      <c r="CC567" s="43"/>
    </row>
    <row r="568" spans="1:81" ht="25.5" customHeight="1">
      <c r="A568" s="2236"/>
      <c r="B568" s="188"/>
      <c r="C568" s="189"/>
      <c r="D568" s="189"/>
      <c r="E568" s="3534"/>
      <c r="F568" s="3535"/>
      <c r="G568" s="3536"/>
      <c r="H568" s="3536"/>
      <c r="I568" s="190"/>
      <c r="J568" s="190"/>
      <c r="K568" s="190"/>
      <c r="L568" s="190"/>
      <c r="M568" s="190"/>
      <c r="N568" s="190"/>
      <c r="O568" s="190"/>
      <c r="P568" s="190"/>
      <c r="Q568" s="190"/>
      <c r="R568" s="190"/>
      <c r="S568" s="190"/>
      <c r="T568" s="190"/>
      <c r="U568" s="190"/>
      <c r="V568" s="190"/>
      <c r="W568" s="190"/>
      <c r="X568" s="190"/>
      <c r="Y568" s="190"/>
      <c r="Z568" s="190"/>
      <c r="AA568" s="190"/>
      <c r="AB568" s="190"/>
      <c r="AC568" s="190"/>
      <c r="AD568" s="190"/>
      <c r="AE568" s="190"/>
      <c r="AF568" s="190"/>
      <c r="AG568" s="190"/>
      <c r="AH568" s="190"/>
      <c r="AI568" s="190"/>
      <c r="AJ568" s="190"/>
      <c r="AK568" s="190"/>
      <c r="AL568" s="190"/>
      <c r="AM568" s="190"/>
      <c r="AN568" s="190"/>
      <c r="AO568" s="190"/>
      <c r="AP568" s="3536"/>
      <c r="AQ568" s="3536"/>
      <c r="AR568" s="1037"/>
      <c r="AS568" s="1037"/>
      <c r="AT568" s="1037"/>
      <c r="AU568" s="1037"/>
      <c r="AV568" s="1037"/>
      <c r="AW568" s="1037"/>
      <c r="AX568" s="1037"/>
      <c r="AY568" s="1037"/>
      <c r="AZ568" s="1037"/>
      <c r="BA568" s="1037"/>
      <c r="BB568" s="1037"/>
      <c r="BC568" s="1037"/>
      <c r="BD568" s="1037"/>
      <c r="BE568" s="1037"/>
      <c r="BF568" s="1037"/>
      <c r="BG568" s="3536"/>
      <c r="BH568" s="190"/>
      <c r="BI568" s="190"/>
      <c r="BJ568" s="202"/>
      <c r="BK568" s="202"/>
      <c r="BL568" s="202"/>
      <c r="BM568" s="202"/>
      <c r="BN568" s="202"/>
      <c r="BO568" s="202"/>
      <c r="BP568" s="1622"/>
      <c r="BQ568" s="2951"/>
      <c r="BR568" s="2951"/>
      <c r="BS568" s="3369"/>
      <c r="BT568" s="2951"/>
      <c r="BU568" s="2951"/>
      <c r="BV568" s="2951"/>
      <c r="BW568" s="2951"/>
      <c r="BX568" s="1619"/>
    </row>
    <row r="569" spans="1:81">
      <c r="BH569" s="115"/>
      <c r="BI569" s="115"/>
      <c r="BJ569" s="203"/>
      <c r="BK569" s="203"/>
      <c r="BL569" s="203"/>
      <c r="BM569" s="203"/>
      <c r="BN569" s="203"/>
      <c r="BO569" s="203"/>
    </row>
    <row r="570" spans="1:81">
      <c r="BH570" s="115"/>
      <c r="BI570" s="115"/>
      <c r="BJ570" s="203"/>
      <c r="BK570" s="203"/>
      <c r="BL570" s="203"/>
      <c r="BM570" s="203"/>
      <c r="BN570" s="203"/>
      <c r="BO570" s="203"/>
    </row>
    <row r="571" spans="1:81">
      <c r="BH571" s="115"/>
      <c r="BI571" s="115"/>
      <c r="BJ571" s="203"/>
      <c r="BK571" s="203"/>
      <c r="BL571" s="203"/>
      <c r="BM571" s="203"/>
      <c r="BN571" s="203"/>
      <c r="BO571" s="203"/>
    </row>
    <row r="572" spans="1:81" s="28" customFormat="1" ht="48.75" hidden="1" customHeight="1">
      <c r="A572" s="2195" t="s">
        <v>73</v>
      </c>
      <c r="B572" s="1661" t="s">
        <v>2422</v>
      </c>
      <c r="C572" s="1653"/>
      <c r="D572" s="1653"/>
      <c r="E572" s="1504"/>
      <c r="F572" s="1504"/>
      <c r="G572" s="1453">
        <f>SUM(G573:G584)</f>
        <v>20684</v>
      </c>
      <c r="H572" s="1453">
        <f t="shared" ref="H572:BF572" si="525">SUM(H573:H584)</f>
        <v>16994</v>
      </c>
      <c r="I572" s="1655">
        <f t="shared" si="525"/>
        <v>3690</v>
      </c>
      <c r="J572" s="1655">
        <f t="shared" si="525"/>
        <v>0</v>
      </c>
      <c r="K572" s="1655">
        <f t="shared" si="525"/>
        <v>16994</v>
      </c>
      <c r="L572" s="1655">
        <f t="shared" si="525"/>
        <v>16994</v>
      </c>
      <c r="M572" s="1655">
        <f t="shared" si="525"/>
        <v>14981.801411</v>
      </c>
      <c r="N572" s="1655">
        <f t="shared" si="525"/>
        <v>559.93477700000005</v>
      </c>
      <c r="O572" s="1655">
        <f t="shared" si="525"/>
        <v>2472.133366</v>
      </c>
      <c r="P572" s="1655">
        <f t="shared" si="525"/>
        <v>2472.133366</v>
      </c>
      <c r="Q572" s="1655">
        <f t="shared" si="525"/>
        <v>0</v>
      </c>
      <c r="R572" s="1655">
        <f t="shared" si="525"/>
        <v>0</v>
      </c>
      <c r="S572" s="1655">
        <f t="shared" si="525"/>
        <v>0</v>
      </c>
      <c r="T572" s="1655">
        <f t="shared" si="525"/>
        <v>0</v>
      </c>
      <c r="U572" s="1655">
        <f t="shared" si="525"/>
        <v>0</v>
      </c>
      <c r="V572" s="1655">
        <f t="shared" si="525"/>
        <v>0</v>
      </c>
      <c r="W572" s="1655"/>
      <c r="X572" s="1655"/>
      <c r="Y572" s="1655"/>
      <c r="Z572" s="1655">
        <f t="shared" si="525"/>
        <v>559.93477700000005</v>
      </c>
      <c r="AA572" s="1655">
        <f t="shared" si="525"/>
        <v>559.93477700000005</v>
      </c>
      <c r="AB572" s="1655">
        <f t="shared" si="525"/>
        <v>0</v>
      </c>
      <c r="AC572" s="1655">
        <f t="shared" si="525"/>
        <v>0</v>
      </c>
      <c r="AD572" s="1655">
        <f t="shared" si="525"/>
        <v>0</v>
      </c>
      <c r="AE572" s="1655">
        <f t="shared" si="525"/>
        <v>0</v>
      </c>
      <c r="AF572" s="1655">
        <f t="shared" si="525"/>
        <v>0</v>
      </c>
      <c r="AG572" s="1655">
        <f t="shared" si="525"/>
        <v>0</v>
      </c>
      <c r="AH572" s="1655">
        <f t="shared" si="525"/>
        <v>2472.133366</v>
      </c>
      <c r="AI572" s="1655">
        <f t="shared" si="525"/>
        <v>2472.133366</v>
      </c>
      <c r="AJ572" s="1655">
        <f t="shared" si="525"/>
        <v>0</v>
      </c>
      <c r="AK572" s="1655">
        <f t="shared" si="525"/>
        <v>0</v>
      </c>
      <c r="AL572" s="1655">
        <f t="shared" si="525"/>
        <v>0</v>
      </c>
      <c r="AM572" s="1655">
        <f t="shared" si="525"/>
        <v>0</v>
      </c>
      <c r="AN572" s="1655">
        <f t="shared" si="525"/>
        <v>0</v>
      </c>
      <c r="AO572" s="1655">
        <f t="shared" si="525"/>
        <v>0</v>
      </c>
      <c r="AP572" s="1453">
        <f t="shared" si="525"/>
        <v>16994</v>
      </c>
      <c r="AQ572" s="1453">
        <f t="shared" si="525"/>
        <v>16994</v>
      </c>
      <c r="AR572" s="1656">
        <f t="shared" si="525"/>
        <v>0</v>
      </c>
      <c r="AS572" s="1656">
        <f t="shared" si="525"/>
        <v>0</v>
      </c>
      <c r="AT572" s="1656">
        <f t="shared" si="525"/>
        <v>3690</v>
      </c>
      <c r="AU572" s="1656">
        <f t="shared" si="525"/>
        <v>0</v>
      </c>
      <c r="AV572" s="1656">
        <f t="shared" si="525"/>
        <v>0</v>
      </c>
      <c r="AW572" s="1656">
        <f t="shared" si="525"/>
        <v>3690</v>
      </c>
      <c r="AX572" s="1656">
        <f t="shared" si="525"/>
        <v>0</v>
      </c>
      <c r="AY572" s="1656">
        <f t="shared" si="525"/>
        <v>3690</v>
      </c>
      <c r="AZ572" s="1656">
        <f t="shared" si="525"/>
        <v>0</v>
      </c>
      <c r="BA572" s="1656">
        <f t="shared" si="525"/>
        <v>0</v>
      </c>
      <c r="BB572" s="1656">
        <f t="shared" si="525"/>
        <v>3690</v>
      </c>
      <c r="BC572" s="1656">
        <f t="shared" si="525"/>
        <v>0</v>
      </c>
      <c r="BD572" s="1656">
        <f t="shared" si="525"/>
        <v>0</v>
      </c>
      <c r="BE572" s="1656">
        <f t="shared" si="525"/>
        <v>0</v>
      </c>
      <c r="BF572" s="1656">
        <f t="shared" si="525"/>
        <v>0</v>
      </c>
      <c r="BG572" s="1453">
        <f>SUM(BG573:BG584)</f>
        <v>0</v>
      </c>
      <c r="BH572" s="1655"/>
      <c r="BI572" s="1655"/>
      <c r="BJ572" s="1691"/>
      <c r="BK572" s="1691"/>
      <c r="BL572" s="1691"/>
      <c r="BM572" s="1692">
        <f t="shared" ref="BM572:BM603" si="526">(BG572+AQ572)/H572*100</f>
        <v>100</v>
      </c>
      <c r="BN572" s="1692" t="e">
        <f t="shared" ref="BN572:BN603" si="527">BG572/AU572*100</f>
        <v>#DIV/0!</v>
      </c>
      <c r="BO572" s="1691"/>
      <c r="BP572" s="1693"/>
      <c r="BQ572" s="1369"/>
      <c r="BR572" s="1369"/>
      <c r="BS572" s="1617"/>
      <c r="BT572" s="1369"/>
      <c r="BU572" s="1369"/>
      <c r="BV572" s="1370" t="s">
        <v>2492</v>
      </c>
      <c r="BW572" s="1369"/>
      <c r="BX572" s="1660"/>
      <c r="BY572" s="53"/>
    </row>
    <row r="573" spans="1:81" s="223" customFormat="1" ht="25.5" hidden="1">
      <c r="A573" s="2194" t="s">
        <v>46</v>
      </c>
      <c r="B573" s="2956" t="s">
        <v>2060</v>
      </c>
      <c r="C573" s="1674" t="s">
        <v>2061</v>
      </c>
      <c r="D573" s="1674" t="s">
        <v>420</v>
      </c>
      <c r="E573" s="1411">
        <v>2022</v>
      </c>
      <c r="F573" s="1511" t="s">
        <v>2062</v>
      </c>
      <c r="G573" s="1403">
        <f t="shared" ref="G573:G584" si="528">+H573+I573+J573</f>
        <v>190</v>
      </c>
      <c r="H573" s="3537">
        <v>190</v>
      </c>
      <c r="I573" s="1667"/>
      <c r="J573" s="1667"/>
      <c r="K573" s="1667">
        <f t="shared" ref="K573:K584" si="529">+L573</f>
        <v>190</v>
      </c>
      <c r="L573" s="1675">
        <v>190</v>
      </c>
      <c r="M573" s="1667">
        <v>177.68</v>
      </c>
      <c r="N573" s="1667"/>
      <c r="O573" s="1667">
        <f>+P573+Q573+R573</f>
        <v>12.32</v>
      </c>
      <c r="P573" s="1667">
        <v>12.32</v>
      </c>
      <c r="Q573" s="1667"/>
      <c r="R573" s="1667"/>
      <c r="S573" s="1667">
        <f t="shared" ref="S573:S584" si="530">SUM(T573:V573)</f>
        <v>0</v>
      </c>
      <c r="T573" s="1667"/>
      <c r="U573" s="1667"/>
      <c r="V573" s="1667"/>
      <c r="W573" s="1667"/>
      <c r="X573" s="1667"/>
      <c r="Y573" s="1667"/>
      <c r="Z573" s="1667">
        <f t="shared" ref="Z573:Z584" si="531">SUM(AA573:AC573)</f>
        <v>0</v>
      </c>
      <c r="AA573" s="1667"/>
      <c r="AB573" s="1667"/>
      <c r="AC573" s="1667"/>
      <c r="AD573" s="1667">
        <f t="shared" ref="AD573:AD584" si="532">SUM(AE573:AG573)</f>
        <v>0</v>
      </c>
      <c r="AE573" s="1667"/>
      <c r="AF573" s="1667"/>
      <c r="AG573" s="1667"/>
      <c r="AH573" s="1667">
        <f t="shared" ref="AH573:AH584" si="533">SUM(AI573:AK573)</f>
        <v>12.32</v>
      </c>
      <c r="AI573" s="1667">
        <v>12.32</v>
      </c>
      <c r="AJ573" s="1667"/>
      <c r="AK573" s="1667"/>
      <c r="AL573" s="1667">
        <f t="shared" ref="AL573:AL584" si="534">SUM(AM573:AO573)</f>
        <v>0</v>
      </c>
      <c r="AM573" s="1667"/>
      <c r="AN573" s="1667"/>
      <c r="AO573" s="1667"/>
      <c r="AP573" s="1403">
        <v>190</v>
      </c>
      <c r="AQ573" s="1403">
        <v>190</v>
      </c>
      <c r="AR573" s="1666"/>
      <c r="AS573" s="1666"/>
      <c r="AT573" s="1666">
        <f t="shared" ref="AT573:AT584" si="535">SUM(AU573:AW573)</f>
        <v>0</v>
      </c>
      <c r="AU573" s="1666"/>
      <c r="AV573" s="1666"/>
      <c r="AW573" s="1666"/>
      <c r="AX573" s="1666"/>
      <c r="AY573" s="1666">
        <f t="shared" ref="AY573:AY584" si="536">SUM(AZ573:BB573)</f>
        <v>0</v>
      </c>
      <c r="AZ573" s="1666"/>
      <c r="BA573" s="1666"/>
      <c r="BB573" s="1666"/>
      <c r="BC573" s="1666"/>
      <c r="BD573" s="1666"/>
      <c r="BE573" s="1666"/>
      <c r="BF573" s="1666"/>
      <c r="BG573" s="1403">
        <f t="shared" ref="BG573:BG583" si="537">AZ573</f>
        <v>0</v>
      </c>
      <c r="BH573" s="1667"/>
      <c r="BI573" s="1667">
        <f t="shared" ref="BI573:BI584" si="538">AP573-S573</f>
        <v>190</v>
      </c>
      <c r="BJ573" s="1658">
        <v>2022</v>
      </c>
      <c r="BK573" s="1658" t="s">
        <v>910</v>
      </c>
      <c r="BL573" s="1658"/>
      <c r="BM573" s="1669">
        <f t="shared" si="526"/>
        <v>100</v>
      </c>
      <c r="BN573" s="1669" t="e">
        <f t="shared" si="527"/>
        <v>#DIV/0!</v>
      </c>
      <c r="BO573" s="1658" t="s">
        <v>40</v>
      </c>
      <c r="BP573" s="2957"/>
      <c r="BQ573" s="2958"/>
      <c r="BR573" s="2958"/>
      <c r="BS573" s="19"/>
      <c r="BT573" s="2958"/>
      <c r="BU573" s="2958"/>
      <c r="BV573" s="1370" t="s">
        <v>2492</v>
      </c>
      <c r="BW573" s="2958" t="s">
        <v>2496</v>
      </c>
      <c r="BX573" s="2954"/>
      <c r="BY573" s="53"/>
    </row>
    <row r="574" spans="1:81" s="224" customFormat="1" ht="36.75" hidden="1" customHeight="1">
      <c r="A574" s="2194" t="s">
        <v>48</v>
      </c>
      <c r="B574" s="2956" t="s">
        <v>2063</v>
      </c>
      <c r="C574" s="1674" t="s">
        <v>2064</v>
      </c>
      <c r="D574" s="1674" t="s">
        <v>420</v>
      </c>
      <c r="E574" s="1411">
        <v>2022</v>
      </c>
      <c r="F574" s="1511" t="s">
        <v>2065</v>
      </c>
      <c r="G574" s="1403">
        <f t="shared" si="528"/>
        <v>804</v>
      </c>
      <c r="H574" s="3537">
        <v>804</v>
      </c>
      <c r="I574" s="1667"/>
      <c r="J574" s="1667"/>
      <c r="K574" s="1667">
        <f t="shared" si="529"/>
        <v>804</v>
      </c>
      <c r="L574" s="1675">
        <v>804</v>
      </c>
      <c r="M574" s="1667">
        <f>754.662+N574</f>
        <v>801.904</v>
      </c>
      <c r="N574" s="1667">
        <v>47.241999999999997</v>
      </c>
      <c r="O574" s="1667">
        <f t="shared" ref="O574:O584" si="539">+P574+Q574+R574</f>
        <v>49.338000000000001</v>
      </c>
      <c r="P574" s="1667">
        <v>49.338000000000001</v>
      </c>
      <c r="Q574" s="1667"/>
      <c r="R574" s="1667"/>
      <c r="S574" s="1667">
        <f t="shared" si="530"/>
        <v>0</v>
      </c>
      <c r="T574" s="1667"/>
      <c r="U574" s="1667"/>
      <c r="V574" s="1667"/>
      <c r="W574" s="1667"/>
      <c r="X574" s="1667"/>
      <c r="Y574" s="1667"/>
      <c r="Z574" s="1667">
        <f t="shared" si="531"/>
        <v>47.241999999999997</v>
      </c>
      <c r="AA574" s="1667">
        <v>47.241999999999997</v>
      </c>
      <c r="AB574" s="1667"/>
      <c r="AC574" s="1667"/>
      <c r="AD574" s="1667">
        <f t="shared" si="532"/>
        <v>0</v>
      </c>
      <c r="AE574" s="1667"/>
      <c r="AF574" s="1667"/>
      <c r="AG574" s="1667"/>
      <c r="AH574" s="1667">
        <f t="shared" si="533"/>
        <v>49.338000000000001</v>
      </c>
      <c r="AI574" s="1667">
        <v>49.338000000000001</v>
      </c>
      <c r="AJ574" s="1667"/>
      <c r="AK574" s="1667"/>
      <c r="AL574" s="1667">
        <f t="shared" si="534"/>
        <v>0</v>
      </c>
      <c r="AM574" s="1667"/>
      <c r="AN574" s="1667"/>
      <c r="AO574" s="1667"/>
      <c r="AP574" s="1403">
        <v>804</v>
      </c>
      <c r="AQ574" s="1403">
        <v>804</v>
      </c>
      <c r="AR574" s="1666"/>
      <c r="AS574" s="1666"/>
      <c r="AT574" s="1666">
        <f t="shared" si="535"/>
        <v>0</v>
      </c>
      <c r="AU574" s="1666"/>
      <c r="AV574" s="1666"/>
      <c r="AW574" s="1666"/>
      <c r="AX574" s="1666"/>
      <c r="AY574" s="1666">
        <f t="shared" si="536"/>
        <v>0</v>
      </c>
      <c r="AZ574" s="1666"/>
      <c r="BA574" s="1666"/>
      <c r="BB574" s="1666"/>
      <c r="BC574" s="1666"/>
      <c r="BD574" s="1666"/>
      <c r="BE574" s="1666"/>
      <c r="BF574" s="1666"/>
      <c r="BG574" s="1403">
        <f t="shared" si="537"/>
        <v>0</v>
      </c>
      <c r="BH574" s="1667"/>
      <c r="BI574" s="1667">
        <f t="shared" si="538"/>
        <v>804</v>
      </c>
      <c r="BJ574" s="1658">
        <v>2022</v>
      </c>
      <c r="BK574" s="1658" t="s">
        <v>910</v>
      </c>
      <c r="BL574" s="1658"/>
      <c r="BM574" s="1669">
        <f t="shared" si="526"/>
        <v>100</v>
      </c>
      <c r="BN574" s="1669" t="e">
        <f t="shared" si="527"/>
        <v>#DIV/0!</v>
      </c>
      <c r="BO574" s="1658" t="s">
        <v>40</v>
      </c>
      <c r="BP574" s="2957"/>
      <c r="BQ574" s="2958"/>
      <c r="BR574" s="2958"/>
      <c r="BS574" s="19"/>
      <c r="BT574" s="2958"/>
      <c r="BU574" s="2958"/>
      <c r="BV574" s="1370" t="s">
        <v>2492</v>
      </c>
      <c r="BW574" s="2958" t="s">
        <v>2496</v>
      </c>
      <c r="BX574" s="2954"/>
      <c r="BY574" s="50"/>
    </row>
    <row r="575" spans="1:81" s="224" customFormat="1" ht="25.5" hidden="1">
      <c r="A575" s="2194" t="s">
        <v>50</v>
      </c>
      <c r="B575" s="3175" t="s">
        <v>2066</v>
      </c>
      <c r="C575" s="1674" t="s">
        <v>2067</v>
      </c>
      <c r="D575" s="1674" t="s">
        <v>420</v>
      </c>
      <c r="E575" s="1411">
        <v>2022</v>
      </c>
      <c r="F575" s="1511" t="s">
        <v>2068</v>
      </c>
      <c r="G575" s="1403">
        <f t="shared" si="528"/>
        <v>804</v>
      </c>
      <c r="H575" s="3537">
        <v>804</v>
      </c>
      <c r="I575" s="1667"/>
      <c r="J575" s="1667"/>
      <c r="K575" s="1667">
        <f t="shared" si="529"/>
        <v>804</v>
      </c>
      <c r="L575" s="1675">
        <v>804</v>
      </c>
      <c r="M575" s="1667">
        <f>781.6+N575</f>
        <v>804</v>
      </c>
      <c r="N575" s="1667">
        <v>22.4</v>
      </c>
      <c r="O575" s="1667">
        <f t="shared" si="539"/>
        <v>22.4</v>
      </c>
      <c r="P575" s="1667">
        <v>22.4</v>
      </c>
      <c r="Q575" s="1667"/>
      <c r="R575" s="1667"/>
      <c r="S575" s="1667">
        <f t="shared" si="530"/>
        <v>0</v>
      </c>
      <c r="T575" s="1667"/>
      <c r="U575" s="1667"/>
      <c r="V575" s="1667"/>
      <c r="W575" s="1667"/>
      <c r="X575" s="1667"/>
      <c r="Y575" s="1667"/>
      <c r="Z575" s="1667">
        <f t="shared" si="531"/>
        <v>22.4</v>
      </c>
      <c r="AA575" s="1667">
        <v>22.4</v>
      </c>
      <c r="AB575" s="1667"/>
      <c r="AC575" s="1667"/>
      <c r="AD575" s="1667">
        <f t="shared" si="532"/>
        <v>0</v>
      </c>
      <c r="AE575" s="1667"/>
      <c r="AF575" s="1667"/>
      <c r="AG575" s="1667"/>
      <c r="AH575" s="1667">
        <f t="shared" si="533"/>
        <v>22.4</v>
      </c>
      <c r="AI575" s="1667">
        <v>22.4</v>
      </c>
      <c r="AJ575" s="1667"/>
      <c r="AK575" s="1667"/>
      <c r="AL575" s="1667">
        <f t="shared" si="534"/>
        <v>0</v>
      </c>
      <c r="AM575" s="1667"/>
      <c r="AN575" s="1667"/>
      <c r="AO575" s="1667"/>
      <c r="AP575" s="1403">
        <v>804</v>
      </c>
      <c r="AQ575" s="1403">
        <v>804</v>
      </c>
      <c r="AR575" s="1666"/>
      <c r="AS575" s="1666"/>
      <c r="AT575" s="1666">
        <f t="shared" si="535"/>
        <v>0</v>
      </c>
      <c r="AU575" s="1666"/>
      <c r="AV575" s="1666"/>
      <c r="AW575" s="1666"/>
      <c r="AX575" s="1666"/>
      <c r="AY575" s="1666">
        <f t="shared" si="536"/>
        <v>0</v>
      </c>
      <c r="AZ575" s="1666"/>
      <c r="BA575" s="1666"/>
      <c r="BB575" s="1666"/>
      <c r="BC575" s="1666"/>
      <c r="BD575" s="1666"/>
      <c r="BE575" s="1666"/>
      <c r="BF575" s="1666"/>
      <c r="BG575" s="1403">
        <f t="shared" si="537"/>
        <v>0</v>
      </c>
      <c r="BH575" s="1667"/>
      <c r="BI575" s="1667">
        <f t="shared" si="538"/>
        <v>804</v>
      </c>
      <c r="BJ575" s="1658">
        <v>2022</v>
      </c>
      <c r="BK575" s="1658" t="s">
        <v>910</v>
      </c>
      <c r="BL575" s="1658"/>
      <c r="BM575" s="1669">
        <f t="shared" si="526"/>
        <v>100</v>
      </c>
      <c r="BN575" s="1669" t="e">
        <f t="shared" si="527"/>
        <v>#DIV/0!</v>
      </c>
      <c r="BO575" s="1658" t="s">
        <v>40</v>
      </c>
      <c r="BP575" s="2957"/>
      <c r="BQ575" s="2958"/>
      <c r="BR575" s="2958"/>
      <c r="BS575" s="19"/>
      <c r="BT575" s="2958"/>
      <c r="BU575" s="2958"/>
      <c r="BV575" s="1370" t="s">
        <v>2492</v>
      </c>
      <c r="BW575" s="2958" t="s">
        <v>2496</v>
      </c>
      <c r="BX575" s="2954"/>
      <c r="BY575" s="50"/>
    </row>
    <row r="576" spans="1:81" s="224" customFormat="1" ht="25.5" hidden="1">
      <c r="A576" s="2194" t="s">
        <v>52</v>
      </c>
      <c r="B576" s="2956" t="s">
        <v>2069</v>
      </c>
      <c r="C576" s="1674" t="s">
        <v>2070</v>
      </c>
      <c r="D576" s="1674" t="s">
        <v>420</v>
      </c>
      <c r="E576" s="1411">
        <v>2022</v>
      </c>
      <c r="F576" s="1511" t="s">
        <v>2071</v>
      </c>
      <c r="G576" s="1403">
        <f t="shared" si="528"/>
        <v>804</v>
      </c>
      <c r="H576" s="3537">
        <v>804</v>
      </c>
      <c r="I576" s="1667"/>
      <c r="J576" s="1667"/>
      <c r="K576" s="1667">
        <f t="shared" si="529"/>
        <v>804</v>
      </c>
      <c r="L576" s="1675">
        <v>804</v>
      </c>
      <c r="M576" s="1667">
        <f>758.253+N576</f>
        <v>804</v>
      </c>
      <c r="N576" s="1667">
        <v>45.747</v>
      </c>
      <c r="O576" s="1667">
        <f t="shared" si="539"/>
        <v>45.747</v>
      </c>
      <c r="P576" s="1667">
        <v>45.747</v>
      </c>
      <c r="Q576" s="1667"/>
      <c r="R576" s="1667"/>
      <c r="S576" s="1667">
        <f t="shared" si="530"/>
        <v>0</v>
      </c>
      <c r="T576" s="1667"/>
      <c r="U576" s="1667"/>
      <c r="V576" s="1667"/>
      <c r="W576" s="1667"/>
      <c r="X576" s="1667"/>
      <c r="Y576" s="1667"/>
      <c r="Z576" s="1667">
        <f t="shared" si="531"/>
        <v>45.747</v>
      </c>
      <c r="AA576" s="1667">
        <v>45.747</v>
      </c>
      <c r="AB576" s="1667"/>
      <c r="AC576" s="1667"/>
      <c r="AD576" s="1667">
        <f t="shared" si="532"/>
        <v>0</v>
      </c>
      <c r="AE576" s="1667"/>
      <c r="AF576" s="1667"/>
      <c r="AG576" s="1667"/>
      <c r="AH576" s="1667">
        <f t="shared" si="533"/>
        <v>45.747</v>
      </c>
      <c r="AI576" s="1667">
        <v>45.747</v>
      </c>
      <c r="AJ576" s="1667"/>
      <c r="AK576" s="1667"/>
      <c r="AL576" s="1667">
        <f t="shared" si="534"/>
        <v>0</v>
      </c>
      <c r="AM576" s="1667"/>
      <c r="AN576" s="1667"/>
      <c r="AO576" s="1667"/>
      <c r="AP576" s="1403">
        <v>804</v>
      </c>
      <c r="AQ576" s="1403">
        <v>804</v>
      </c>
      <c r="AR576" s="1666"/>
      <c r="AS576" s="1666"/>
      <c r="AT576" s="1666">
        <f t="shared" si="535"/>
        <v>0</v>
      </c>
      <c r="AU576" s="1666"/>
      <c r="AV576" s="1666"/>
      <c r="AW576" s="1666"/>
      <c r="AX576" s="1666"/>
      <c r="AY576" s="1666">
        <f t="shared" si="536"/>
        <v>0</v>
      </c>
      <c r="AZ576" s="1666"/>
      <c r="BA576" s="1666"/>
      <c r="BB576" s="1666"/>
      <c r="BC576" s="1666"/>
      <c r="BD576" s="1666"/>
      <c r="BE576" s="1666"/>
      <c r="BF576" s="1666"/>
      <c r="BG576" s="1403">
        <f t="shared" si="537"/>
        <v>0</v>
      </c>
      <c r="BH576" s="1667"/>
      <c r="BI576" s="1667">
        <f t="shared" si="538"/>
        <v>804</v>
      </c>
      <c r="BJ576" s="1658">
        <v>2022</v>
      </c>
      <c r="BK576" s="1658" t="s">
        <v>910</v>
      </c>
      <c r="BL576" s="1658"/>
      <c r="BM576" s="1669">
        <f t="shared" si="526"/>
        <v>100</v>
      </c>
      <c r="BN576" s="1669" t="e">
        <f t="shared" si="527"/>
        <v>#DIV/0!</v>
      </c>
      <c r="BO576" s="1658" t="s">
        <v>40</v>
      </c>
      <c r="BP576" s="2957"/>
      <c r="BQ576" s="2958"/>
      <c r="BR576" s="2958"/>
      <c r="BS576" s="19"/>
      <c r="BT576" s="2958"/>
      <c r="BU576" s="2958"/>
      <c r="BV576" s="1370" t="s">
        <v>2492</v>
      </c>
      <c r="BW576" s="2958" t="s">
        <v>2496</v>
      </c>
      <c r="BX576" s="2954"/>
      <c r="BY576" s="50"/>
    </row>
    <row r="577" spans="1:77" s="224" customFormat="1" ht="45.75" hidden="1" customHeight="1">
      <c r="A577" s="2194" t="s">
        <v>54</v>
      </c>
      <c r="B577" s="2956" t="s">
        <v>2072</v>
      </c>
      <c r="C577" s="1674" t="s">
        <v>2073</v>
      </c>
      <c r="D577" s="1674" t="s">
        <v>420</v>
      </c>
      <c r="E577" s="1411">
        <v>2022</v>
      </c>
      <c r="F577" s="1511" t="s">
        <v>2074</v>
      </c>
      <c r="G577" s="1403">
        <f t="shared" si="528"/>
        <v>804</v>
      </c>
      <c r="H577" s="3537">
        <v>804</v>
      </c>
      <c r="I577" s="1667"/>
      <c r="J577" s="1667"/>
      <c r="K577" s="1667">
        <f t="shared" si="529"/>
        <v>804</v>
      </c>
      <c r="L577" s="1675">
        <v>804</v>
      </c>
      <c r="M577" s="1667">
        <f>443.973+N577</f>
        <v>467.83699999999999</v>
      </c>
      <c r="N577" s="1667">
        <v>23.864000000000001</v>
      </c>
      <c r="O577" s="1667">
        <f>+P577+Q577+R577</f>
        <v>260.02700000000004</v>
      </c>
      <c r="P577" s="1667">
        <v>260.02700000000004</v>
      </c>
      <c r="Q577" s="1667"/>
      <c r="R577" s="1667"/>
      <c r="S577" s="1667">
        <f t="shared" si="530"/>
        <v>0</v>
      </c>
      <c r="T577" s="1667"/>
      <c r="U577" s="1667"/>
      <c r="V577" s="1667"/>
      <c r="W577" s="1667"/>
      <c r="X577" s="1667"/>
      <c r="Y577" s="1667"/>
      <c r="Z577" s="1667">
        <f t="shared" si="531"/>
        <v>23.864000000000001</v>
      </c>
      <c r="AA577" s="1667">
        <v>23.864000000000001</v>
      </c>
      <c r="AB577" s="1667"/>
      <c r="AC577" s="1667"/>
      <c r="AD577" s="1667">
        <f t="shared" si="532"/>
        <v>0</v>
      </c>
      <c r="AE577" s="1667"/>
      <c r="AF577" s="1667"/>
      <c r="AG577" s="1667"/>
      <c r="AH577" s="1667">
        <f t="shared" si="533"/>
        <v>260.02700000000004</v>
      </c>
      <c r="AI577" s="1667">
        <v>260.02700000000004</v>
      </c>
      <c r="AJ577" s="1667"/>
      <c r="AK577" s="1667"/>
      <c r="AL577" s="1667">
        <f t="shared" si="534"/>
        <v>0</v>
      </c>
      <c r="AM577" s="1667"/>
      <c r="AN577" s="1667"/>
      <c r="AO577" s="1667"/>
      <c r="AP577" s="1403">
        <v>804</v>
      </c>
      <c r="AQ577" s="1403">
        <v>804</v>
      </c>
      <c r="AR577" s="1666"/>
      <c r="AS577" s="1666"/>
      <c r="AT577" s="1666">
        <f t="shared" si="535"/>
        <v>0</v>
      </c>
      <c r="AU577" s="1666"/>
      <c r="AV577" s="1666"/>
      <c r="AW577" s="1666"/>
      <c r="AX577" s="1666"/>
      <c r="AY577" s="1666">
        <f t="shared" si="536"/>
        <v>0</v>
      </c>
      <c r="AZ577" s="1666"/>
      <c r="BA577" s="1666"/>
      <c r="BB577" s="1666"/>
      <c r="BC577" s="1666"/>
      <c r="BD577" s="1666"/>
      <c r="BE577" s="1666"/>
      <c r="BF577" s="1666"/>
      <c r="BG577" s="1403">
        <f t="shared" si="537"/>
        <v>0</v>
      </c>
      <c r="BH577" s="1667"/>
      <c r="BI577" s="1667">
        <f t="shared" si="538"/>
        <v>804</v>
      </c>
      <c r="BJ577" s="1658">
        <v>2022</v>
      </c>
      <c r="BK577" s="1658" t="s">
        <v>910</v>
      </c>
      <c r="BL577" s="1658"/>
      <c r="BM577" s="1669">
        <f t="shared" si="526"/>
        <v>100</v>
      </c>
      <c r="BN577" s="1669" t="e">
        <f t="shared" si="527"/>
        <v>#DIV/0!</v>
      </c>
      <c r="BO577" s="1658" t="s">
        <v>40</v>
      </c>
      <c r="BP577" s="2957"/>
      <c r="BQ577" s="2958"/>
      <c r="BR577" s="2958"/>
      <c r="BS577" s="19"/>
      <c r="BT577" s="2958"/>
      <c r="BU577" s="2958"/>
      <c r="BV577" s="1370" t="s">
        <v>2492</v>
      </c>
      <c r="BW577" s="2958" t="s">
        <v>2496</v>
      </c>
      <c r="BX577" s="2954"/>
      <c r="BY577" s="50"/>
    </row>
    <row r="578" spans="1:77" s="224" customFormat="1" hidden="1">
      <c r="A578" s="2194" t="s">
        <v>56</v>
      </c>
      <c r="B578" s="2956" t="s">
        <v>2075</v>
      </c>
      <c r="C578" s="1674" t="s">
        <v>2076</v>
      </c>
      <c r="D578" s="1674" t="s">
        <v>420</v>
      </c>
      <c r="E578" s="1411">
        <v>2022</v>
      </c>
      <c r="F578" s="1511" t="s">
        <v>2077</v>
      </c>
      <c r="G578" s="1403">
        <f t="shared" si="528"/>
        <v>1136</v>
      </c>
      <c r="H578" s="3537">
        <v>1136</v>
      </c>
      <c r="I578" s="1667"/>
      <c r="J578" s="1667"/>
      <c r="K578" s="1667">
        <f t="shared" si="529"/>
        <v>1136</v>
      </c>
      <c r="L578" s="1675">
        <v>1136</v>
      </c>
      <c r="M578" s="1667">
        <f>1022.045+N578</f>
        <v>1136</v>
      </c>
      <c r="N578" s="1667">
        <v>113.955</v>
      </c>
      <c r="O578" s="1667">
        <f t="shared" si="539"/>
        <v>113.955</v>
      </c>
      <c r="P578" s="1667">
        <v>113.955</v>
      </c>
      <c r="Q578" s="1667"/>
      <c r="R578" s="1667"/>
      <c r="S578" s="1667">
        <f t="shared" si="530"/>
        <v>0</v>
      </c>
      <c r="T578" s="1667"/>
      <c r="U578" s="1667"/>
      <c r="V578" s="1667"/>
      <c r="W578" s="1667"/>
      <c r="X578" s="1667"/>
      <c r="Y578" s="1667"/>
      <c r="Z578" s="1667">
        <f t="shared" si="531"/>
        <v>113.955</v>
      </c>
      <c r="AA578" s="1667">
        <v>113.955</v>
      </c>
      <c r="AB578" s="1667"/>
      <c r="AC578" s="1667"/>
      <c r="AD578" s="1667">
        <f t="shared" si="532"/>
        <v>0</v>
      </c>
      <c r="AE578" s="1667"/>
      <c r="AF578" s="1667"/>
      <c r="AG578" s="1667"/>
      <c r="AH578" s="1667">
        <f t="shared" si="533"/>
        <v>113.955</v>
      </c>
      <c r="AI578" s="1667">
        <v>113.955</v>
      </c>
      <c r="AJ578" s="1667"/>
      <c r="AK578" s="1667"/>
      <c r="AL578" s="1667">
        <f t="shared" si="534"/>
        <v>0</v>
      </c>
      <c r="AM578" s="1667"/>
      <c r="AN578" s="1667"/>
      <c r="AO578" s="1667"/>
      <c r="AP578" s="1403">
        <v>1136</v>
      </c>
      <c r="AQ578" s="1403">
        <v>1136</v>
      </c>
      <c r="AR578" s="1666"/>
      <c r="AS578" s="1666"/>
      <c r="AT578" s="1666">
        <f t="shared" si="535"/>
        <v>0</v>
      </c>
      <c r="AU578" s="1666"/>
      <c r="AV578" s="1666"/>
      <c r="AW578" s="1666"/>
      <c r="AX578" s="1666"/>
      <c r="AY578" s="1666">
        <f t="shared" si="536"/>
        <v>0</v>
      </c>
      <c r="AZ578" s="1666"/>
      <c r="BA578" s="1666"/>
      <c r="BB578" s="1666"/>
      <c r="BC578" s="1666"/>
      <c r="BD578" s="1666"/>
      <c r="BE578" s="1666"/>
      <c r="BF578" s="1666"/>
      <c r="BG578" s="1403">
        <f t="shared" si="537"/>
        <v>0</v>
      </c>
      <c r="BH578" s="1667"/>
      <c r="BI578" s="1667">
        <f t="shared" si="538"/>
        <v>1136</v>
      </c>
      <c r="BJ578" s="1658">
        <v>2022</v>
      </c>
      <c r="BK578" s="1658" t="s">
        <v>910</v>
      </c>
      <c r="BL578" s="1658"/>
      <c r="BM578" s="1669">
        <f t="shared" si="526"/>
        <v>100</v>
      </c>
      <c r="BN578" s="1669" t="e">
        <f t="shared" si="527"/>
        <v>#DIV/0!</v>
      </c>
      <c r="BO578" s="1658" t="s">
        <v>40</v>
      </c>
      <c r="BP578" s="2957"/>
      <c r="BQ578" s="2958"/>
      <c r="BR578" s="2958"/>
      <c r="BS578" s="19"/>
      <c r="BT578" s="2958"/>
      <c r="BU578" s="2958"/>
      <c r="BV578" s="1370" t="s">
        <v>2492</v>
      </c>
      <c r="BW578" s="2958" t="s">
        <v>2496</v>
      </c>
      <c r="BX578" s="2954"/>
      <c r="BY578" s="50"/>
    </row>
    <row r="579" spans="1:77" s="224" customFormat="1" ht="45.75" hidden="1" customHeight="1">
      <c r="A579" s="2194" t="s">
        <v>58</v>
      </c>
      <c r="B579" s="2956" t="s">
        <v>2078</v>
      </c>
      <c r="C579" s="1674" t="s">
        <v>2076</v>
      </c>
      <c r="D579" s="1674" t="s">
        <v>420</v>
      </c>
      <c r="E579" s="1411">
        <v>2022</v>
      </c>
      <c r="F579" s="1511" t="s">
        <v>2079</v>
      </c>
      <c r="G579" s="1403">
        <f t="shared" si="528"/>
        <v>600</v>
      </c>
      <c r="H579" s="3537">
        <v>600</v>
      </c>
      <c r="I579" s="1667"/>
      <c r="J579" s="1667"/>
      <c r="K579" s="1667">
        <f t="shared" si="529"/>
        <v>600</v>
      </c>
      <c r="L579" s="1675">
        <v>600</v>
      </c>
      <c r="M579" s="1667">
        <f>582.639+N579</f>
        <v>587.03899999999999</v>
      </c>
      <c r="N579" s="1667">
        <v>4.4000000000000004</v>
      </c>
      <c r="O579" s="1667">
        <f t="shared" si="539"/>
        <v>17.361000000000001</v>
      </c>
      <c r="P579" s="1667">
        <v>17.361000000000001</v>
      </c>
      <c r="Q579" s="1667"/>
      <c r="R579" s="1667"/>
      <c r="S579" s="1667">
        <f t="shared" si="530"/>
        <v>0</v>
      </c>
      <c r="T579" s="1667"/>
      <c r="U579" s="1667"/>
      <c r="V579" s="1667"/>
      <c r="W579" s="1667"/>
      <c r="X579" s="1667"/>
      <c r="Y579" s="1667"/>
      <c r="Z579" s="1667">
        <f t="shared" si="531"/>
        <v>4.4000000000000004</v>
      </c>
      <c r="AA579" s="1667">
        <v>4.4000000000000004</v>
      </c>
      <c r="AB579" s="1667"/>
      <c r="AC579" s="1667"/>
      <c r="AD579" s="1667">
        <f t="shared" si="532"/>
        <v>0</v>
      </c>
      <c r="AE579" s="1667"/>
      <c r="AF579" s="1667"/>
      <c r="AG579" s="1667"/>
      <c r="AH579" s="1667">
        <f t="shared" si="533"/>
        <v>17.361000000000001</v>
      </c>
      <c r="AI579" s="1667">
        <v>17.361000000000001</v>
      </c>
      <c r="AJ579" s="1667"/>
      <c r="AK579" s="1667"/>
      <c r="AL579" s="1667">
        <f t="shared" si="534"/>
        <v>0</v>
      </c>
      <c r="AM579" s="1667"/>
      <c r="AN579" s="1667"/>
      <c r="AO579" s="1667"/>
      <c r="AP579" s="1403">
        <v>600</v>
      </c>
      <c r="AQ579" s="1403">
        <v>600</v>
      </c>
      <c r="AR579" s="1666"/>
      <c r="AS579" s="1666"/>
      <c r="AT579" s="1666">
        <f t="shared" si="535"/>
        <v>0</v>
      </c>
      <c r="AU579" s="1666"/>
      <c r="AV579" s="1666"/>
      <c r="AW579" s="1666"/>
      <c r="AX579" s="1666"/>
      <c r="AY579" s="1666">
        <f t="shared" si="536"/>
        <v>0</v>
      </c>
      <c r="AZ579" s="1666"/>
      <c r="BA579" s="1666"/>
      <c r="BB579" s="1666"/>
      <c r="BC579" s="1666"/>
      <c r="BD579" s="1666"/>
      <c r="BE579" s="1666"/>
      <c r="BF579" s="1666"/>
      <c r="BG579" s="1403">
        <f t="shared" si="537"/>
        <v>0</v>
      </c>
      <c r="BH579" s="1667"/>
      <c r="BI579" s="1667">
        <f t="shared" si="538"/>
        <v>600</v>
      </c>
      <c r="BJ579" s="1658">
        <v>2022</v>
      </c>
      <c r="BK579" s="1658" t="s">
        <v>910</v>
      </c>
      <c r="BL579" s="1658"/>
      <c r="BM579" s="1669">
        <f t="shared" si="526"/>
        <v>100</v>
      </c>
      <c r="BN579" s="1669" t="e">
        <f t="shared" si="527"/>
        <v>#DIV/0!</v>
      </c>
      <c r="BO579" s="1658" t="s">
        <v>40</v>
      </c>
      <c r="BP579" s="2957"/>
      <c r="BQ579" s="2958"/>
      <c r="BR579" s="2958"/>
      <c r="BS579" s="19"/>
      <c r="BT579" s="2958"/>
      <c r="BU579" s="2958"/>
      <c r="BV579" s="1370" t="s">
        <v>2492</v>
      </c>
      <c r="BW579" s="2958" t="s">
        <v>2496</v>
      </c>
      <c r="BX579" s="2954"/>
      <c r="BY579" s="50"/>
    </row>
    <row r="580" spans="1:77" s="224" customFormat="1" ht="45.75" hidden="1" customHeight="1">
      <c r="A580" s="2194" t="s">
        <v>60</v>
      </c>
      <c r="B580" s="2956" t="s">
        <v>2080</v>
      </c>
      <c r="C580" s="1674" t="s">
        <v>2081</v>
      </c>
      <c r="D580" s="1674" t="s">
        <v>420</v>
      </c>
      <c r="E580" s="1411">
        <v>2022</v>
      </c>
      <c r="F580" s="1511" t="s">
        <v>2082</v>
      </c>
      <c r="G580" s="1403">
        <f t="shared" si="528"/>
        <v>1000</v>
      </c>
      <c r="H580" s="3537">
        <v>1000</v>
      </c>
      <c r="I580" s="1667"/>
      <c r="J580" s="1667"/>
      <c r="K580" s="1667">
        <f t="shared" si="529"/>
        <v>1000</v>
      </c>
      <c r="L580" s="1675">
        <v>1000</v>
      </c>
      <c r="M580" s="1667">
        <f>949.198+N580</f>
        <v>1000</v>
      </c>
      <c r="N580" s="1667">
        <v>50.802</v>
      </c>
      <c r="O580" s="1667">
        <f t="shared" si="539"/>
        <v>50.802</v>
      </c>
      <c r="P580" s="1667">
        <v>50.802</v>
      </c>
      <c r="Q580" s="1667"/>
      <c r="R580" s="1667"/>
      <c r="S580" s="1667">
        <f t="shared" si="530"/>
        <v>0</v>
      </c>
      <c r="T580" s="1667"/>
      <c r="U580" s="1667"/>
      <c r="V580" s="1667"/>
      <c r="W580" s="1667"/>
      <c r="X580" s="1667"/>
      <c r="Y580" s="1667"/>
      <c r="Z580" s="1667">
        <f t="shared" si="531"/>
        <v>50.802</v>
      </c>
      <c r="AA580" s="1667">
        <v>50.802</v>
      </c>
      <c r="AB580" s="1667"/>
      <c r="AC580" s="1667"/>
      <c r="AD580" s="1667">
        <f t="shared" si="532"/>
        <v>0</v>
      </c>
      <c r="AE580" s="1667"/>
      <c r="AF580" s="1667"/>
      <c r="AG580" s="1667"/>
      <c r="AH580" s="1667">
        <f t="shared" si="533"/>
        <v>50.802</v>
      </c>
      <c r="AI580" s="1667">
        <v>50.802</v>
      </c>
      <c r="AJ580" s="1667"/>
      <c r="AK580" s="1667"/>
      <c r="AL580" s="1667">
        <f t="shared" si="534"/>
        <v>0</v>
      </c>
      <c r="AM580" s="1667"/>
      <c r="AN580" s="1667"/>
      <c r="AO580" s="1667"/>
      <c r="AP580" s="1403">
        <v>1000</v>
      </c>
      <c r="AQ580" s="1403">
        <v>1000</v>
      </c>
      <c r="AR580" s="1666"/>
      <c r="AS580" s="1666"/>
      <c r="AT580" s="1666">
        <f t="shared" si="535"/>
        <v>0</v>
      </c>
      <c r="AU580" s="1666"/>
      <c r="AV580" s="1666"/>
      <c r="AW580" s="1666"/>
      <c r="AX580" s="1666"/>
      <c r="AY580" s="1666">
        <f t="shared" si="536"/>
        <v>0</v>
      </c>
      <c r="AZ580" s="1666"/>
      <c r="BA580" s="1666"/>
      <c r="BB580" s="1666"/>
      <c r="BC580" s="1666"/>
      <c r="BD580" s="1666"/>
      <c r="BE580" s="1666"/>
      <c r="BF580" s="1666"/>
      <c r="BG580" s="1403">
        <f t="shared" si="537"/>
        <v>0</v>
      </c>
      <c r="BH580" s="1667"/>
      <c r="BI580" s="1667">
        <f t="shared" si="538"/>
        <v>1000</v>
      </c>
      <c r="BJ580" s="1658">
        <v>2022</v>
      </c>
      <c r="BK580" s="1658" t="s">
        <v>910</v>
      </c>
      <c r="BL580" s="1658"/>
      <c r="BM580" s="1669">
        <f t="shared" si="526"/>
        <v>100</v>
      </c>
      <c r="BN580" s="1669" t="e">
        <f t="shared" si="527"/>
        <v>#DIV/0!</v>
      </c>
      <c r="BO580" s="1658" t="s">
        <v>40</v>
      </c>
      <c r="BP580" s="2957"/>
      <c r="BQ580" s="2958"/>
      <c r="BR580" s="2958"/>
      <c r="BS580" s="19"/>
      <c r="BT580" s="2958"/>
      <c r="BU580" s="2958"/>
      <c r="BV580" s="1370" t="s">
        <v>2492</v>
      </c>
      <c r="BW580" s="2958" t="s">
        <v>2496</v>
      </c>
      <c r="BX580" s="2954"/>
      <c r="BY580" s="50"/>
    </row>
    <row r="581" spans="1:77" s="224" customFormat="1" ht="45.75" hidden="1" customHeight="1">
      <c r="A581" s="2194" t="s">
        <v>164</v>
      </c>
      <c r="B581" s="2956" t="s">
        <v>2083</v>
      </c>
      <c r="C581" s="1674" t="s">
        <v>2084</v>
      </c>
      <c r="D581" s="1674" t="s">
        <v>420</v>
      </c>
      <c r="E581" s="1411">
        <v>2022</v>
      </c>
      <c r="F581" s="1511" t="s">
        <v>2085</v>
      </c>
      <c r="G581" s="1403">
        <f t="shared" si="528"/>
        <v>536</v>
      </c>
      <c r="H581" s="3537">
        <v>536</v>
      </c>
      <c r="I581" s="1667"/>
      <c r="J581" s="1667"/>
      <c r="K581" s="1667">
        <f t="shared" si="529"/>
        <v>536</v>
      </c>
      <c r="L581" s="1675">
        <v>536</v>
      </c>
      <c r="M581" s="1667">
        <f>514.129612+N581</f>
        <v>529.72961199999997</v>
      </c>
      <c r="N581" s="1667">
        <v>15.6</v>
      </c>
      <c r="O581" s="1667">
        <f t="shared" si="539"/>
        <v>21.870387999999998</v>
      </c>
      <c r="P581" s="1667">
        <v>21.870387999999998</v>
      </c>
      <c r="Q581" s="1667"/>
      <c r="R581" s="1667"/>
      <c r="S581" s="1667">
        <f t="shared" si="530"/>
        <v>0</v>
      </c>
      <c r="T581" s="1667"/>
      <c r="U581" s="1667"/>
      <c r="V581" s="1667"/>
      <c r="W581" s="1667"/>
      <c r="X581" s="1667"/>
      <c r="Y581" s="1667"/>
      <c r="Z581" s="1667">
        <f t="shared" si="531"/>
        <v>15.6</v>
      </c>
      <c r="AA581" s="1667">
        <v>15.6</v>
      </c>
      <c r="AB581" s="1667"/>
      <c r="AC581" s="1667"/>
      <c r="AD581" s="1667">
        <f t="shared" si="532"/>
        <v>0</v>
      </c>
      <c r="AE581" s="1667"/>
      <c r="AF581" s="1667"/>
      <c r="AG581" s="1667"/>
      <c r="AH581" s="1667">
        <f t="shared" si="533"/>
        <v>21.870387999999998</v>
      </c>
      <c r="AI581" s="1667">
        <v>21.870387999999998</v>
      </c>
      <c r="AJ581" s="1667"/>
      <c r="AK581" s="1667"/>
      <c r="AL581" s="1667">
        <f t="shared" si="534"/>
        <v>0</v>
      </c>
      <c r="AM581" s="1667"/>
      <c r="AN581" s="1667"/>
      <c r="AO581" s="1667"/>
      <c r="AP581" s="1403">
        <v>536</v>
      </c>
      <c r="AQ581" s="1403">
        <v>536</v>
      </c>
      <c r="AR581" s="1666"/>
      <c r="AS581" s="1666"/>
      <c r="AT581" s="1666">
        <f t="shared" si="535"/>
        <v>0</v>
      </c>
      <c r="AU581" s="1666"/>
      <c r="AV581" s="1666"/>
      <c r="AW581" s="1666"/>
      <c r="AX581" s="1666"/>
      <c r="AY581" s="1666">
        <f t="shared" si="536"/>
        <v>0</v>
      </c>
      <c r="AZ581" s="1666"/>
      <c r="BA581" s="1666"/>
      <c r="BB581" s="1666"/>
      <c r="BC581" s="1666"/>
      <c r="BD581" s="1666"/>
      <c r="BE581" s="1666"/>
      <c r="BF581" s="1666"/>
      <c r="BG581" s="1403">
        <f t="shared" si="537"/>
        <v>0</v>
      </c>
      <c r="BH581" s="1667"/>
      <c r="BI581" s="1667">
        <f t="shared" si="538"/>
        <v>536</v>
      </c>
      <c r="BJ581" s="1658">
        <v>2022</v>
      </c>
      <c r="BK581" s="1658" t="s">
        <v>910</v>
      </c>
      <c r="BL581" s="1658"/>
      <c r="BM581" s="1669">
        <f t="shared" si="526"/>
        <v>100</v>
      </c>
      <c r="BN581" s="1669" t="e">
        <f t="shared" si="527"/>
        <v>#DIV/0!</v>
      </c>
      <c r="BO581" s="1658" t="s">
        <v>40</v>
      </c>
      <c r="BP581" s="2957"/>
      <c r="BQ581" s="2958"/>
      <c r="BR581" s="2958"/>
      <c r="BS581" s="19"/>
      <c r="BT581" s="2958"/>
      <c r="BU581" s="2958"/>
      <c r="BV581" s="1370" t="s">
        <v>2492</v>
      </c>
      <c r="BW581" s="2958" t="s">
        <v>2496</v>
      </c>
      <c r="BX581" s="2954"/>
      <c r="BY581" s="50"/>
    </row>
    <row r="582" spans="1:77" s="224" customFormat="1" ht="45.75" hidden="1" customHeight="1">
      <c r="A582" s="2194" t="s">
        <v>169</v>
      </c>
      <c r="B582" s="2956" t="s">
        <v>2086</v>
      </c>
      <c r="C582" s="1674" t="s">
        <v>2084</v>
      </c>
      <c r="D582" s="1674" t="s">
        <v>420</v>
      </c>
      <c r="E582" s="1411">
        <v>2022</v>
      </c>
      <c r="F582" s="1511" t="s">
        <v>2087</v>
      </c>
      <c r="G582" s="1403">
        <f t="shared" si="528"/>
        <v>1200</v>
      </c>
      <c r="H582" s="3537">
        <v>1200</v>
      </c>
      <c r="I582" s="1667"/>
      <c r="J582" s="1667"/>
      <c r="K582" s="1667">
        <f t="shared" si="529"/>
        <v>1200</v>
      </c>
      <c r="L582" s="1675">
        <v>1200</v>
      </c>
      <c r="M582" s="1667">
        <f>979.604223+N582</f>
        <v>1187.8710000000001</v>
      </c>
      <c r="N582" s="1667">
        <v>208.26677699999999</v>
      </c>
      <c r="O582" s="1667">
        <f t="shared" si="539"/>
        <v>220.39577700000001</v>
      </c>
      <c r="P582" s="1667">
        <v>220.39577700000001</v>
      </c>
      <c r="Q582" s="1667"/>
      <c r="R582" s="1667"/>
      <c r="S582" s="1667">
        <f t="shared" si="530"/>
        <v>0</v>
      </c>
      <c r="T582" s="1667"/>
      <c r="U582" s="1667"/>
      <c r="V582" s="1667"/>
      <c r="W582" s="1667"/>
      <c r="X582" s="1667"/>
      <c r="Y582" s="1667"/>
      <c r="Z582" s="1667">
        <f t="shared" si="531"/>
        <v>208.26677699999999</v>
      </c>
      <c r="AA582" s="1667">
        <v>208.26677699999999</v>
      </c>
      <c r="AB582" s="1667"/>
      <c r="AC582" s="1667"/>
      <c r="AD582" s="1667">
        <f t="shared" si="532"/>
        <v>0</v>
      </c>
      <c r="AE582" s="1667"/>
      <c r="AF582" s="1667"/>
      <c r="AG582" s="1667"/>
      <c r="AH582" s="1667">
        <f t="shared" si="533"/>
        <v>220.39577700000001</v>
      </c>
      <c r="AI582" s="1667">
        <v>220.39577700000001</v>
      </c>
      <c r="AJ582" s="1667"/>
      <c r="AK582" s="1667"/>
      <c r="AL582" s="1667">
        <f t="shared" si="534"/>
        <v>0</v>
      </c>
      <c r="AM582" s="1667"/>
      <c r="AN582" s="1667"/>
      <c r="AO582" s="1667"/>
      <c r="AP582" s="1403">
        <v>1200</v>
      </c>
      <c r="AQ582" s="1403">
        <v>1200</v>
      </c>
      <c r="AR582" s="1666"/>
      <c r="AS582" s="1666"/>
      <c r="AT582" s="1666">
        <f t="shared" si="535"/>
        <v>0</v>
      </c>
      <c r="AU582" s="1666"/>
      <c r="AV582" s="1666"/>
      <c r="AW582" s="1666"/>
      <c r="AX582" s="1666"/>
      <c r="AY582" s="1666">
        <f t="shared" si="536"/>
        <v>0</v>
      </c>
      <c r="AZ582" s="1666"/>
      <c r="BA582" s="1666"/>
      <c r="BB582" s="1666"/>
      <c r="BC582" s="1666"/>
      <c r="BD582" s="1666"/>
      <c r="BE582" s="1666"/>
      <c r="BF582" s="1666"/>
      <c r="BG582" s="1403">
        <f t="shared" si="537"/>
        <v>0</v>
      </c>
      <c r="BH582" s="1667"/>
      <c r="BI582" s="1667">
        <f t="shared" si="538"/>
        <v>1200</v>
      </c>
      <c r="BJ582" s="1658">
        <v>2022</v>
      </c>
      <c r="BK582" s="1658" t="s">
        <v>910</v>
      </c>
      <c r="BL582" s="1658"/>
      <c r="BM582" s="1669">
        <f t="shared" si="526"/>
        <v>100</v>
      </c>
      <c r="BN582" s="1669" t="e">
        <f t="shared" si="527"/>
        <v>#DIV/0!</v>
      </c>
      <c r="BO582" s="1658" t="s">
        <v>40</v>
      </c>
      <c r="BP582" s="2957"/>
      <c r="BQ582" s="2958"/>
      <c r="BR582" s="2958"/>
      <c r="BS582" s="19"/>
      <c r="BT582" s="2958"/>
      <c r="BU582" s="2958"/>
      <c r="BV582" s="1370" t="s">
        <v>2492</v>
      </c>
      <c r="BW582" s="2958" t="s">
        <v>2496</v>
      </c>
      <c r="BX582" s="2954"/>
      <c r="BY582" s="50"/>
    </row>
    <row r="583" spans="1:77" s="224" customFormat="1" ht="45.75" hidden="1" customHeight="1">
      <c r="A583" s="2194" t="s">
        <v>174</v>
      </c>
      <c r="B583" s="2956" t="s">
        <v>2088</v>
      </c>
      <c r="C583" s="1674" t="s">
        <v>2089</v>
      </c>
      <c r="D583" s="1674" t="s">
        <v>420</v>
      </c>
      <c r="E583" s="1411">
        <v>2022</v>
      </c>
      <c r="F583" s="1511" t="s">
        <v>2090</v>
      </c>
      <c r="G583" s="1403">
        <f t="shared" si="528"/>
        <v>1736</v>
      </c>
      <c r="H583" s="3537">
        <v>1736</v>
      </c>
      <c r="I583" s="1667"/>
      <c r="J583" s="1667"/>
      <c r="K583" s="1667">
        <f t="shared" si="529"/>
        <v>1736</v>
      </c>
      <c r="L583" s="1675">
        <v>1736</v>
      </c>
      <c r="M583" s="1667">
        <v>1707.8197990000001</v>
      </c>
      <c r="N583" s="1667">
        <v>0</v>
      </c>
      <c r="O583" s="1667">
        <f t="shared" si="539"/>
        <v>28.180201</v>
      </c>
      <c r="P583" s="1667">
        <v>28.180201</v>
      </c>
      <c r="Q583" s="1667"/>
      <c r="R583" s="1667"/>
      <c r="S583" s="1667">
        <f t="shared" si="530"/>
        <v>0</v>
      </c>
      <c r="T583" s="1667"/>
      <c r="U583" s="1667"/>
      <c r="V583" s="1667"/>
      <c r="W583" s="1667"/>
      <c r="X583" s="1667"/>
      <c r="Y583" s="1667"/>
      <c r="Z583" s="1667">
        <f t="shared" si="531"/>
        <v>0</v>
      </c>
      <c r="AA583" s="1667">
        <v>0</v>
      </c>
      <c r="AB583" s="1667"/>
      <c r="AC583" s="1667"/>
      <c r="AD583" s="1667">
        <f t="shared" si="532"/>
        <v>0</v>
      </c>
      <c r="AE583" s="1667"/>
      <c r="AF583" s="1667"/>
      <c r="AG583" s="1667"/>
      <c r="AH583" s="1667">
        <f t="shared" si="533"/>
        <v>28.180201</v>
      </c>
      <c r="AI583" s="1667">
        <v>28.180201</v>
      </c>
      <c r="AJ583" s="1667"/>
      <c r="AK583" s="1667"/>
      <c r="AL583" s="1667">
        <f t="shared" si="534"/>
        <v>0</v>
      </c>
      <c r="AM583" s="1667"/>
      <c r="AN583" s="1667"/>
      <c r="AO583" s="1667"/>
      <c r="AP583" s="1403">
        <v>1736</v>
      </c>
      <c r="AQ583" s="1403">
        <v>1736</v>
      </c>
      <c r="AR583" s="1666"/>
      <c r="AS583" s="1666"/>
      <c r="AT583" s="1666">
        <f t="shared" si="535"/>
        <v>0</v>
      </c>
      <c r="AU583" s="1666"/>
      <c r="AV583" s="1666"/>
      <c r="AW583" s="1666"/>
      <c r="AX583" s="1666"/>
      <c r="AY583" s="1666">
        <f t="shared" si="536"/>
        <v>0</v>
      </c>
      <c r="AZ583" s="1666"/>
      <c r="BA583" s="1666"/>
      <c r="BB583" s="1666"/>
      <c r="BC583" s="1666"/>
      <c r="BD583" s="1666"/>
      <c r="BE583" s="1666"/>
      <c r="BF583" s="1666"/>
      <c r="BG583" s="1403">
        <f t="shared" si="537"/>
        <v>0</v>
      </c>
      <c r="BH583" s="1667"/>
      <c r="BI583" s="1667">
        <f t="shared" si="538"/>
        <v>1736</v>
      </c>
      <c r="BJ583" s="1658">
        <v>2022</v>
      </c>
      <c r="BK583" s="1658" t="s">
        <v>910</v>
      </c>
      <c r="BL583" s="1658"/>
      <c r="BM583" s="1669">
        <f t="shared" si="526"/>
        <v>100</v>
      </c>
      <c r="BN583" s="1669" t="e">
        <f t="shared" si="527"/>
        <v>#DIV/0!</v>
      </c>
      <c r="BO583" s="1658" t="s">
        <v>40</v>
      </c>
      <c r="BP583" s="2957"/>
      <c r="BQ583" s="2958"/>
      <c r="BR583" s="2958"/>
      <c r="BS583" s="19"/>
      <c r="BT583" s="2958"/>
      <c r="BU583" s="2958"/>
      <c r="BV583" s="1370" t="s">
        <v>2492</v>
      </c>
      <c r="BW583" s="2958" t="s">
        <v>2496</v>
      </c>
      <c r="BX583" s="2954"/>
      <c r="BY583" s="50"/>
    </row>
    <row r="584" spans="1:77" s="224" customFormat="1" ht="56.25" hidden="1" customHeight="1">
      <c r="A584" s="2194" t="s">
        <v>179</v>
      </c>
      <c r="B584" s="3176" t="s">
        <v>2091</v>
      </c>
      <c r="C584" s="1674" t="s">
        <v>2092</v>
      </c>
      <c r="D584" s="1674" t="s">
        <v>420</v>
      </c>
      <c r="E584" s="1411">
        <v>2022</v>
      </c>
      <c r="F584" s="1511" t="s">
        <v>2093</v>
      </c>
      <c r="G584" s="1403">
        <f t="shared" si="528"/>
        <v>11070</v>
      </c>
      <c r="H584" s="1403">
        <v>7380</v>
      </c>
      <c r="I584" s="1667">
        <v>3690</v>
      </c>
      <c r="J584" s="1667">
        <v>0</v>
      </c>
      <c r="K584" s="1667">
        <f t="shared" si="529"/>
        <v>7380</v>
      </c>
      <c r="L584" s="1675">
        <v>7380</v>
      </c>
      <c r="M584" s="1667">
        <f>5750.263+N584</f>
        <v>5777.9210000000003</v>
      </c>
      <c r="N584" s="1667">
        <v>27.658000000000001</v>
      </c>
      <c r="O584" s="1667">
        <f t="shared" si="539"/>
        <v>1629.7370000000001</v>
      </c>
      <c r="P584" s="1667">
        <v>1629.7370000000001</v>
      </c>
      <c r="Q584" s="1667"/>
      <c r="R584" s="1667"/>
      <c r="S584" s="1667">
        <f t="shared" si="530"/>
        <v>0</v>
      </c>
      <c r="T584" s="1667"/>
      <c r="U584" s="1667"/>
      <c r="V584" s="1667"/>
      <c r="W584" s="1667"/>
      <c r="X584" s="1667"/>
      <c r="Y584" s="1667"/>
      <c r="Z584" s="1667">
        <f t="shared" si="531"/>
        <v>27.658000000000001</v>
      </c>
      <c r="AA584" s="1667">
        <v>27.658000000000001</v>
      </c>
      <c r="AB584" s="1667"/>
      <c r="AC584" s="1667"/>
      <c r="AD584" s="1667">
        <f t="shared" si="532"/>
        <v>0</v>
      </c>
      <c r="AE584" s="1667"/>
      <c r="AF584" s="1667"/>
      <c r="AG584" s="1667"/>
      <c r="AH584" s="1667">
        <f t="shared" si="533"/>
        <v>1629.7370000000001</v>
      </c>
      <c r="AI584" s="1667">
        <v>1629.7370000000001</v>
      </c>
      <c r="AJ584" s="1667"/>
      <c r="AK584" s="1667"/>
      <c r="AL584" s="1667">
        <f t="shared" si="534"/>
        <v>0</v>
      </c>
      <c r="AM584" s="1667"/>
      <c r="AN584" s="1667"/>
      <c r="AO584" s="1667"/>
      <c r="AP584" s="1403">
        <f>SUM(AQ584:AS584)</f>
        <v>7380</v>
      </c>
      <c r="AQ584" s="1403">
        <v>7380</v>
      </c>
      <c r="AR584" s="1666"/>
      <c r="AS584" s="1666"/>
      <c r="AT584" s="1666">
        <f t="shared" si="535"/>
        <v>3690</v>
      </c>
      <c r="AU584" s="1666"/>
      <c r="AV584" s="1666"/>
      <c r="AW584" s="1666">
        <v>3690</v>
      </c>
      <c r="AX584" s="1666"/>
      <c r="AY584" s="1666">
        <f t="shared" si="536"/>
        <v>3690</v>
      </c>
      <c r="AZ584" s="1666"/>
      <c r="BA584" s="1666"/>
      <c r="BB584" s="1666">
        <v>3690</v>
      </c>
      <c r="BC584" s="1666"/>
      <c r="BD584" s="1666"/>
      <c r="BE584" s="1666"/>
      <c r="BF584" s="1666"/>
      <c r="BG584" s="1403"/>
      <c r="BH584" s="1667"/>
      <c r="BI584" s="1667">
        <f t="shared" si="538"/>
        <v>7380</v>
      </c>
      <c r="BJ584" s="1658">
        <v>2022</v>
      </c>
      <c r="BK584" s="1658" t="s">
        <v>2322</v>
      </c>
      <c r="BL584" s="1658"/>
      <c r="BM584" s="1669">
        <f t="shared" si="526"/>
        <v>100</v>
      </c>
      <c r="BN584" s="1669" t="e">
        <f t="shared" si="527"/>
        <v>#DIV/0!</v>
      </c>
      <c r="BO584" s="1658" t="s">
        <v>40</v>
      </c>
      <c r="BP584" s="2957"/>
      <c r="BQ584" s="2958"/>
      <c r="BR584" s="2958"/>
      <c r="BS584" s="19"/>
      <c r="BT584" s="2958"/>
      <c r="BU584" s="2958"/>
      <c r="BV584" s="1370" t="s">
        <v>2492</v>
      </c>
      <c r="BW584" s="2958" t="s">
        <v>2496</v>
      </c>
      <c r="BX584" s="1660"/>
      <c r="BY584" s="50"/>
    </row>
    <row r="585" spans="1:77" s="28" customFormat="1" ht="47.25" hidden="1" customHeight="1">
      <c r="A585" s="2195" t="s">
        <v>73</v>
      </c>
      <c r="B585" s="1661" t="s">
        <v>2422</v>
      </c>
      <c r="C585" s="1653"/>
      <c r="D585" s="1653"/>
      <c r="E585" s="1504"/>
      <c r="F585" s="1504"/>
      <c r="G585" s="1453">
        <f>SUM(G586:G592)</f>
        <v>9911.2970000000005</v>
      </c>
      <c r="H585" s="1453">
        <f t="shared" ref="H585:BG585" si="540">SUM(H586:H592)</f>
        <v>9560</v>
      </c>
      <c r="I585" s="1655">
        <f t="shared" si="540"/>
        <v>0</v>
      </c>
      <c r="J585" s="1655">
        <f t="shared" si="540"/>
        <v>351.29699999999997</v>
      </c>
      <c r="K585" s="1655">
        <f t="shared" si="540"/>
        <v>9560</v>
      </c>
      <c r="L585" s="1655">
        <f t="shared" si="540"/>
        <v>9560</v>
      </c>
      <c r="M585" s="1655">
        <f t="shared" si="540"/>
        <v>4524.8074999999999</v>
      </c>
      <c r="N585" s="1655">
        <f t="shared" si="540"/>
        <v>0</v>
      </c>
      <c r="O585" s="1655">
        <f t="shared" si="540"/>
        <v>2711.1925000000006</v>
      </c>
      <c r="P585" s="1655">
        <f t="shared" si="540"/>
        <v>2711.1925000000006</v>
      </c>
      <c r="Q585" s="1655">
        <f t="shared" si="540"/>
        <v>0</v>
      </c>
      <c r="R585" s="1655">
        <f t="shared" si="540"/>
        <v>0</v>
      </c>
      <c r="S585" s="1655">
        <f t="shared" si="540"/>
        <v>2324</v>
      </c>
      <c r="T585" s="1655">
        <f t="shared" si="540"/>
        <v>2324</v>
      </c>
      <c r="U585" s="1655">
        <f t="shared" si="540"/>
        <v>0</v>
      </c>
      <c r="V585" s="1655">
        <f t="shared" si="540"/>
        <v>0</v>
      </c>
      <c r="W585" s="1655"/>
      <c r="X585" s="1655"/>
      <c r="Y585" s="1655"/>
      <c r="Z585" s="1655">
        <f t="shared" si="540"/>
        <v>504</v>
      </c>
      <c r="AA585" s="1655">
        <f t="shared" si="540"/>
        <v>504</v>
      </c>
      <c r="AB585" s="1655">
        <f t="shared" si="540"/>
        <v>0</v>
      </c>
      <c r="AC585" s="1655">
        <f t="shared" si="540"/>
        <v>0</v>
      </c>
      <c r="AD585" s="1655">
        <f t="shared" si="540"/>
        <v>0</v>
      </c>
      <c r="AE585" s="1655">
        <f t="shared" si="540"/>
        <v>0</v>
      </c>
      <c r="AF585" s="1655">
        <f t="shared" si="540"/>
        <v>0</v>
      </c>
      <c r="AG585" s="1655">
        <f t="shared" si="540"/>
        <v>0</v>
      </c>
      <c r="AH585" s="1655">
        <f t="shared" si="540"/>
        <v>2711.1925000000006</v>
      </c>
      <c r="AI585" s="1655">
        <f t="shared" si="540"/>
        <v>2711.1925000000006</v>
      </c>
      <c r="AJ585" s="1655">
        <f t="shared" si="540"/>
        <v>0</v>
      </c>
      <c r="AK585" s="1655">
        <f t="shared" si="540"/>
        <v>0</v>
      </c>
      <c r="AL585" s="1655">
        <f t="shared" si="540"/>
        <v>2324</v>
      </c>
      <c r="AM585" s="1655">
        <f t="shared" si="540"/>
        <v>2324</v>
      </c>
      <c r="AN585" s="1655">
        <f t="shared" si="540"/>
        <v>0</v>
      </c>
      <c r="AO585" s="1655">
        <f t="shared" si="540"/>
        <v>0</v>
      </c>
      <c r="AP585" s="1453">
        <f t="shared" si="540"/>
        <v>9560</v>
      </c>
      <c r="AQ585" s="1453">
        <f t="shared" si="540"/>
        <v>9560</v>
      </c>
      <c r="AR585" s="1656">
        <f t="shared" si="540"/>
        <v>0</v>
      </c>
      <c r="AS585" s="1656">
        <f t="shared" si="540"/>
        <v>0</v>
      </c>
      <c r="AT585" s="1656">
        <f t="shared" si="540"/>
        <v>0</v>
      </c>
      <c r="AU585" s="1656">
        <f t="shared" si="540"/>
        <v>0</v>
      </c>
      <c r="AV585" s="1656">
        <f t="shared" si="540"/>
        <v>0</v>
      </c>
      <c r="AW585" s="1656">
        <f t="shared" si="540"/>
        <v>0</v>
      </c>
      <c r="AX585" s="1656">
        <f t="shared" si="540"/>
        <v>0</v>
      </c>
      <c r="AY585" s="1656">
        <f t="shared" si="540"/>
        <v>0</v>
      </c>
      <c r="AZ585" s="1656">
        <f t="shared" si="540"/>
        <v>0</v>
      </c>
      <c r="BA585" s="1656">
        <f t="shared" si="540"/>
        <v>0</v>
      </c>
      <c r="BB585" s="1656">
        <f t="shared" si="540"/>
        <v>0</v>
      </c>
      <c r="BC585" s="1656">
        <f t="shared" si="540"/>
        <v>0</v>
      </c>
      <c r="BD585" s="1656">
        <f t="shared" si="540"/>
        <v>0</v>
      </c>
      <c r="BE585" s="1656">
        <f t="shared" si="540"/>
        <v>0</v>
      </c>
      <c r="BF585" s="1656">
        <f t="shared" si="540"/>
        <v>0</v>
      </c>
      <c r="BG585" s="1453">
        <f t="shared" si="540"/>
        <v>0</v>
      </c>
      <c r="BH585" s="1655"/>
      <c r="BI585" s="1655"/>
      <c r="BJ585" s="1658"/>
      <c r="BK585" s="1658"/>
      <c r="BL585" s="1658"/>
      <c r="BM585" s="1669">
        <f t="shared" si="526"/>
        <v>100</v>
      </c>
      <c r="BN585" s="1669" t="e">
        <f t="shared" si="527"/>
        <v>#DIV/0!</v>
      </c>
      <c r="BO585" s="1658"/>
      <c r="BP585" s="1659"/>
      <c r="BQ585" s="1370"/>
      <c r="BR585" s="1370"/>
      <c r="BS585" s="19"/>
      <c r="BT585" s="1370"/>
      <c r="BU585" s="1370"/>
      <c r="BV585" s="1370" t="s">
        <v>2492</v>
      </c>
      <c r="BW585" s="1370"/>
      <c r="BX585" s="1660"/>
      <c r="BY585" s="53"/>
    </row>
    <row r="586" spans="1:77" s="2964" customFormat="1" ht="25.5" hidden="1">
      <c r="A586" s="2961">
        <v>1</v>
      </c>
      <c r="B586" s="2962" t="s">
        <v>1924</v>
      </c>
      <c r="C586" s="1645" t="s">
        <v>1925</v>
      </c>
      <c r="D586" s="1683">
        <f>2.71803+0.11622</f>
        <v>2.8342500000000004</v>
      </c>
      <c r="E586" s="3456" t="s">
        <v>444</v>
      </c>
      <c r="F586" s="3456" t="s">
        <v>1926</v>
      </c>
      <c r="G586" s="3466">
        <f>SUM(H586:J586)</f>
        <v>2607.5</v>
      </c>
      <c r="H586" s="3466">
        <v>2520</v>
      </c>
      <c r="I586" s="1684"/>
      <c r="J586" s="1684">
        <v>87.5</v>
      </c>
      <c r="K586" s="1667">
        <v>2520</v>
      </c>
      <c r="L586" s="1667">
        <v>2520</v>
      </c>
      <c r="M586" s="1667">
        <v>196</v>
      </c>
      <c r="N586" s="1667"/>
      <c r="O586" s="1684">
        <v>0</v>
      </c>
      <c r="P586" s="1684">
        <v>0</v>
      </c>
      <c r="Q586" s="1667"/>
      <c r="R586" s="1667"/>
      <c r="S586" s="1667">
        <f t="shared" ref="S586:S592" si="541">SUM(T586:V586)</f>
        <v>2324</v>
      </c>
      <c r="T586" s="1684">
        <v>2324</v>
      </c>
      <c r="U586" s="1667"/>
      <c r="V586" s="1667"/>
      <c r="W586" s="1667"/>
      <c r="X586" s="1667"/>
      <c r="Y586" s="1667"/>
      <c r="Z586" s="1685">
        <f t="shared" ref="Z586:Z592" si="542">SUM(AA586:AC586)</f>
        <v>0</v>
      </c>
      <c r="AA586" s="1684"/>
      <c r="AB586" s="1667"/>
      <c r="AC586" s="1667"/>
      <c r="AD586" s="1685">
        <f t="shared" ref="AD586:AD592" si="543">SUM(AE586:AG586)</f>
        <v>0</v>
      </c>
      <c r="AE586" s="1667"/>
      <c r="AF586" s="1667"/>
      <c r="AG586" s="1667"/>
      <c r="AH586" s="1685">
        <f t="shared" ref="AH586:AH592" si="544">SUM(AI586:AK586)</f>
        <v>0</v>
      </c>
      <c r="AI586" s="1686">
        <f t="shared" ref="AI586:AI592" si="545">P586</f>
        <v>0</v>
      </c>
      <c r="AJ586" s="1667"/>
      <c r="AK586" s="1667"/>
      <c r="AL586" s="1685">
        <f t="shared" ref="AL586:AL592" si="546">SUM(AM586:AO586)</f>
        <v>2324</v>
      </c>
      <c r="AM586" s="1667">
        <f t="shared" ref="AM586:AM592" si="547">T586</f>
        <v>2324</v>
      </c>
      <c r="AN586" s="1667"/>
      <c r="AO586" s="1667"/>
      <c r="AP586" s="3648">
        <f t="shared" ref="AP586:AP592" si="548">SUM(AQ586:AS586)</f>
        <v>2520</v>
      </c>
      <c r="AQ586" s="1403">
        <v>2520</v>
      </c>
      <c r="AR586" s="1666"/>
      <c r="AS586" s="1666"/>
      <c r="AT586" s="1666">
        <f t="shared" ref="AT586:AT592" si="549">SUM(AU586:AW586)</f>
        <v>0</v>
      </c>
      <c r="AU586" s="1666">
        <v>0</v>
      </c>
      <c r="AV586" s="1666">
        <v>0</v>
      </c>
      <c r="AW586" s="1666">
        <v>0</v>
      </c>
      <c r="AX586" s="1666">
        <v>0</v>
      </c>
      <c r="AY586" s="1666">
        <f t="shared" ref="AY586:AY592" si="550">SUM(AZ586:BB586)</f>
        <v>0</v>
      </c>
      <c r="AZ586" s="1666">
        <v>0</v>
      </c>
      <c r="BA586" s="1666">
        <v>0</v>
      </c>
      <c r="BB586" s="1666">
        <v>0</v>
      </c>
      <c r="BC586" s="1666">
        <v>0</v>
      </c>
      <c r="BD586" s="1666"/>
      <c r="BE586" s="1666"/>
      <c r="BF586" s="1666"/>
      <c r="BG586" s="1403">
        <f t="shared" ref="BG586:BG592" si="551">AZ586</f>
        <v>0</v>
      </c>
      <c r="BH586" s="1667"/>
      <c r="BI586" s="1667">
        <f t="shared" ref="BI586:BI592" si="552">AP586-S586</f>
        <v>196</v>
      </c>
      <c r="BJ586" s="1658">
        <v>2022</v>
      </c>
      <c r="BK586" s="1658" t="s">
        <v>910</v>
      </c>
      <c r="BL586" s="1658"/>
      <c r="BM586" s="1669">
        <f t="shared" si="526"/>
        <v>100</v>
      </c>
      <c r="BN586" s="1669" t="e">
        <f t="shared" si="527"/>
        <v>#DIV/0!</v>
      </c>
      <c r="BO586" s="1658" t="s">
        <v>40</v>
      </c>
      <c r="BP586" s="1659"/>
      <c r="BQ586" s="1370"/>
      <c r="BR586" s="1370"/>
      <c r="BS586" s="19"/>
      <c r="BT586" s="1370"/>
      <c r="BU586" s="1370"/>
      <c r="BV586" s="1370" t="s">
        <v>2492</v>
      </c>
      <c r="BW586" s="1370" t="s">
        <v>2499</v>
      </c>
      <c r="BX586" s="2954"/>
      <c r="BY586" s="2963"/>
    </row>
    <row r="587" spans="1:77" s="2964" customFormat="1" ht="31.5" hidden="1">
      <c r="A587" s="2961">
        <v>2</v>
      </c>
      <c r="B587" s="2962" t="s">
        <v>1927</v>
      </c>
      <c r="C587" s="1645" t="s">
        <v>1928</v>
      </c>
      <c r="D587" s="1683">
        <v>2.0150000000000001</v>
      </c>
      <c r="E587" s="3456" t="s">
        <v>444</v>
      </c>
      <c r="F587" s="3456" t="s">
        <v>1929</v>
      </c>
      <c r="G587" s="3466">
        <f t="shared" ref="G587:G588" si="553">SUM(H587:J587)</f>
        <v>2085.6869999999999</v>
      </c>
      <c r="H587" s="3466">
        <v>2000</v>
      </c>
      <c r="I587" s="1684"/>
      <c r="J587" s="1684">
        <v>85.686999999999998</v>
      </c>
      <c r="K587" s="1667">
        <v>2000</v>
      </c>
      <c r="L587" s="1667">
        <v>2000</v>
      </c>
      <c r="M587" s="1667">
        <v>33.381</v>
      </c>
      <c r="N587" s="1667"/>
      <c r="O587" s="1684">
        <v>1966.6189999999999</v>
      </c>
      <c r="P587" s="1684">
        <v>1966.6189999999999</v>
      </c>
      <c r="Q587" s="1667"/>
      <c r="R587" s="1667"/>
      <c r="S587" s="1667">
        <f t="shared" si="541"/>
        <v>0</v>
      </c>
      <c r="T587" s="1684">
        <v>0</v>
      </c>
      <c r="U587" s="1667"/>
      <c r="V587" s="1667"/>
      <c r="W587" s="1667"/>
      <c r="X587" s="1667"/>
      <c r="Y587" s="1667"/>
      <c r="Z587" s="1685">
        <f t="shared" si="542"/>
        <v>0</v>
      </c>
      <c r="AA587" s="1684"/>
      <c r="AB587" s="1667"/>
      <c r="AC587" s="1667"/>
      <c r="AD587" s="1685">
        <f t="shared" si="543"/>
        <v>0</v>
      </c>
      <c r="AE587" s="1667"/>
      <c r="AF587" s="1667"/>
      <c r="AG587" s="1667"/>
      <c r="AH587" s="1685">
        <f t="shared" si="544"/>
        <v>1966.6189999999999</v>
      </c>
      <c r="AI587" s="1686">
        <f t="shared" si="545"/>
        <v>1966.6189999999999</v>
      </c>
      <c r="AJ587" s="1667"/>
      <c r="AK587" s="1667"/>
      <c r="AL587" s="1685">
        <f t="shared" si="546"/>
        <v>0</v>
      </c>
      <c r="AM587" s="1685">
        <f t="shared" si="547"/>
        <v>0</v>
      </c>
      <c r="AN587" s="1667"/>
      <c r="AO587" s="1667"/>
      <c r="AP587" s="3648">
        <f t="shared" si="548"/>
        <v>2000</v>
      </c>
      <c r="AQ587" s="1403">
        <v>2000</v>
      </c>
      <c r="AR587" s="1666"/>
      <c r="AS587" s="1666"/>
      <c r="AT587" s="1666">
        <f t="shared" si="549"/>
        <v>0</v>
      </c>
      <c r="AU587" s="1666">
        <v>0</v>
      </c>
      <c r="AV587" s="1666">
        <v>0</v>
      </c>
      <c r="AW587" s="1666">
        <v>0</v>
      </c>
      <c r="AX587" s="1666">
        <v>0</v>
      </c>
      <c r="AY587" s="1666">
        <f t="shared" si="550"/>
        <v>0</v>
      </c>
      <c r="AZ587" s="1666">
        <v>0</v>
      </c>
      <c r="BA587" s="1666">
        <v>0</v>
      </c>
      <c r="BB587" s="1666">
        <v>0</v>
      </c>
      <c r="BC587" s="1666">
        <v>0</v>
      </c>
      <c r="BD587" s="1666"/>
      <c r="BE587" s="1666"/>
      <c r="BF587" s="1666"/>
      <c r="BG587" s="1403">
        <f t="shared" si="551"/>
        <v>0</v>
      </c>
      <c r="BH587" s="1667"/>
      <c r="BI587" s="1667">
        <f t="shared" si="552"/>
        <v>2000</v>
      </c>
      <c r="BJ587" s="1658">
        <v>2022</v>
      </c>
      <c r="BK587" s="1658" t="s">
        <v>910</v>
      </c>
      <c r="BL587" s="1658"/>
      <c r="BM587" s="1669">
        <f t="shared" si="526"/>
        <v>100</v>
      </c>
      <c r="BN587" s="1669" t="e">
        <f t="shared" si="527"/>
        <v>#DIV/0!</v>
      </c>
      <c r="BO587" s="1658" t="s">
        <v>40</v>
      </c>
      <c r="BP587" s="1659"/>
      <c r="BQ587" s="1370"/>
      <c r="BR587" s="1370"/>
      <c r="BS587" s="19"/>
      <c r="BT587" s="1370"/>
      <c r="BU587" s="1370"/>
      <c r="BV587" s="1370" t="s">
        <v>2492</v>
      </c>
      <c r="BW587" s="1370" t="s">
        <v>2499</v>
      </c>
      <c r="BX587" s="2954"/>
      <c r="BY587" s="2963"/>
    </row>
    <row r="588" spans="1:77" s="2964" customFormat="1" ht="31.5" hidden="1">
      <c r="A588" s="2961">
        <v>3</v>
      </c>
      <c r="B588" s="2962" t="s">
        <v>1930</v>
      </c>
      <c r="C588" s="1645" t="s">
        <v>1928</v>
      </c>
      <c r="D588" s="1683">
        <v>1.23</v>
      </c>
      <c r="E588" s="3456" t="s">
        <v>444</v>
      </c>
      <c r="F588" s="3456" t="s">
        <v>1931</v>
      </c>
      <c r="G588" s="3466">
        <f t="shared" si="553"/>
        <v>1167.1210000000001</v>
      </c>
      <c r="H588" s="3466">
        <v>1020</v>
      </c>
      <c r="I588" s="1684"/>
      <c r="J588" s="1684">
        <v>147.12100000000001</v>
      </c>
      <c r="K588" s="1667">
        <v>1020</v>
      </c>
      <c r="L588" s="1667">
        <v>1020</v>
      </c>
      <c r="M588" s="1667">
        <v>976.75</v>
      </c>
      <c r="N588" s="1667"/>
      <c r="O588" s="1684">
        <v>43.25</v>
      </c>
      <c r="P588" s="1684">
        <v>43.25</v>
      </c>
      <c r="Q588" s="1667"/>
      <c r="R588" s="1667"/>
      <c r="S588" s="1667">
        <f t="shared" si="541"/>
        <v>0</v>
      </c>
      <c r="T588" s="1684">
        <v>0</v>
      </c>
      <c r="U588" s="1667"/>
      <c r="V588" s="1667"/>
      <c r="W588" s="1667"/>
      <c r="X588" s="1667"/>
      <c r="Y588" s="1667"/>
      <c r="Z588" s="1685">
        <f t="shared" si="542"/>
        <v>0</v>
      </c>
      <c r="AA588" s="1684"/>
      <c r="AB588" s="1667"/>
      <c r="AC588" s="1667"/>
      <c r="AD588" s="1685">
        <f t="shared" si="543"/>
        <v>0</v>
      </c>
      <c r="AE588" s="1667"/>
      <c r="AF588" s="1667"/>
      <c r="AG588" s="1667"/>
      <c r="AH588" s="1685">
        <f t="shared" si="544"/>
        <v>43.25</v>
      </c>
      <c r="AI588" s="1686">
        <f t="shared" si="545"/>
        <v>43.25</v>
      </c>
      <c r="AJ588" s="1667"/>
      <c r="AK588" s="1667"/>
      <c r="AL588" s="1685">
        <f t="shared" si="546"/>
        <v>0</v>
      </c>
      <c r="AM588" s="1685">
        <f t="shared" si="547"/>
        <v>0</v>
      </c>
      <c r="AN588" s="1667"/>
      <c r="AO588" s="1667"/>
      <c r="AP588" s="3648">
        <f t="shared" si="548"/>
        <v>1020</v>
      </c>
      <c r="AQ588" s="1403">
        <v>1020</v>
      </c>
      <c r="AR588" s="1666"/>
      <c r="AS588" s="1666"/>
      <c r="AT588" s="1666">
        <f t="shared" si="549"/>
        <v>0</v>
      </c>
      <c r="AU588" s="1666">
        <v>0</v>
      </c>
      <c r="AV588" s="1666">
        <v>0</v>
      </c>
      <c r="AW588" s="1666">
        <v>0</v>
      </c>
      <c r="AX588" s="1666">
        <v>0</v>
      </c>
      <c r="AY588" s="1666">
        <f t="shared" si="550"/>
        <v>0</v>
      </c>
      <c r="AZ588" s="1666">
        <v>0</v>
      </c>
      <c r="BA588" s="1666">
        <v>0</v>
      </c>
      <c r="BB588" s="1666">
        <v>0</v>
      </c>
      <c r="BC588" s="1666">
        <v>0</v>
      </c>
      <c r="BD588" s="1666"/>
      <c r="BE588" s="1666"/>
      <c r="BF588" s="1666"/>
      <c r="BG588" s="1403">
        <f t="shared" si="551"/>
        <v>0</v>
      </c>
      <c r="BH588" s="1667"/>
      <c r="BI588" s="1667">
        <f t="shared" si="552"/>
        <v>1020</v>
      </c>
      <c r="BJ588" s="1658">
        <v>2022</v>
      </c>
      <c r="BK588" s="1658" t="s">
        <v>910</v>
      </c>
      <c r="BL588" s="1658"/>
      <c r="BM588" s="1669">
        <f t="shared" si="526"/>
        <v>100</v>
      </c>
      <c r="BN588" s="1669" t="e">
        <f t="shared" si="527"/>
        <v>#DIV/0!</v>
      </c>
      <c r="BO588" s="1658" t="s">
        <v>40</v>
      </c>
      <c r="BP588" s="1659"/>
      <c r="BQ588" s="1370"/>
      <c r="BR588" s="1370"/>
      <c r="BS588" s="19"/>
      <c r="BT588" s="1370"/>
      <c r="BU588" s="1370"/>
      <c r="BV588" s="1370" t="s">
        <v>2492</v>
      </c>
      <c r="BW588" s="1370" t="s">
        <v>2499</v>
      </c>
      <c r="BX588" s="2954"/>
      <c r="BY588" s="2963"/>
    </row>
    <row r="589" spans="1:77" s="2964" customFormat="1" ht="40.5" hidden="1" customHeight="1">
      <c r="A589" s="2961">
        <v>4</v>
      </c>
      <c r="B589" s="2962" t="s">
        <v>1932</v>
      </c>
      <c r="C589" s="1645" t="s">
        <v>1933</v>
      </c>
      <c r="D589" s="1683">
        <v>2</v>
      </c>
      <c r="E589" s="3456" t="s">
        <v>444</v>
      </c>
      <c r="F589" s="3456" t="s">
        <v>1934</v>
      </c>
      <c r="G589" s="3466">
        <f>SUM(H589:J589)</f>
        <v>1630.989</v>
      </c>
      <c r="H589" s="3466">
        <v>1600</v>
      </c>
      <c r="I589" s="1684"/>
      <c r="J589" s="1684">
        <v>30.989000000000001</v>
      </c>
      <c r="K589" s="1667">
        <v>1600</v>
      </c>
      <c r="L589" s="1667">
        <v>1600</v>
      </c>
      <c r="M589" s="1667">
        <v>1068.752</v>
      </c>
      <c r="N589" s="1667"/>
      <c r="O589" s="1684">
        <v>531.24800000000005</v>
      </c>
      <c r="P589" s="1684">
        <v>531.24800000000005</v>
      </c>
      <c r="Q589" s="1667"/>
      <c r="R589" s="1667"/>
      <c r="S589" s="1667">
        <f t="shared" si="541"/>
        <v>0</v>
      </c>
      <c r="T589" s="1684">
        <v>0</v>
      </c>
      <c r="U589" s="1667"/>
      <c r="V589" s="1667"/>
      <c r="W589" s="1667"/>
      <c r="X589" s="1667"/>
      <c r="Y589" s="1667"/>
      <c r="Z589" s="1667">
        <f t="shared" si="542"/>
        <v>504</v>
      </c>
      <c r="AA589" s="1667">
        <v>504</v>
      </c>
      <c r="AB589" s="1667"/>
      <c r="AC589" s="1667"/>
      <c r="AD589" s="1685">
        <f t="shared" si="543"/>
        <v>0</v>
      </c>
      <c r="AE589" s="1687"/>
      <c r="AF589" s="1667"/>
      <c r="AG589" s="1667"/>
      <c r="AH589" s="1685">
        <f t="shared" si="544"/>
        <v>531.24800000000005</v>
      </c>
      <c r="AI589" s="1686">
        <f t="shared" si="545"/>
        <v>531.24800000000005</v>
      </c>
      <c r="AJ589" s="1667"/>
      <c r="AK589" s="1667"/>
      <c r="AL589" s="1685">
        <f t="shared" si="546"/>
        <v>0</v>
      </c>
      <c r="AM589" s="1685">
        <f t="shared" si="547"/>
        <v>0</v>
      </c>
      <c r="AN589" s="1667"/>
      <c r="AO589" s="1667"/>
      <c r="AP589" s="3648">
        <f t="shared" si="548"/>
        <v>1600</v>
      </c>
      <c r="AQ589" s="1403">
        <v>1600</v>
      </c>
      <c r="AR589" s="1666"/>
      <c r="AS589" s="1666"/>
      <c r="AT589" s="1666">
        <f t="shared" si="549"/>
        <v>0</v>
      </c>
      <c r="AU589" s="1666">
        <v>0</v>
      </c>
      <c r="AV589" s="1666">
        <v>0</v>
      </c>
      <c r="AW589" s="1666">
        <v>0</v>
      </c>
      <c r="AX589" s="1666">
        <v>0</v>
      </c>
      <c r="AY589" s="1666">
        <f t="shared" si="550"/>
        <v>0</v>
      </c>
      <c r="AZ589" s="1666">
        <v>0</v>
      </c>
      <c r="BA589" s="1666">
        <v>0</v>
      </c>
      <c r="BB589" s="1666">
        <v>0</v>
      </c>
      <c r="BC589" s="1666">
        <v>0</v>
      </c>
      <c r="BD589" s="1666"/>
      <c r="BE589" s="1666"/>
      <c r="BF589" s="1666"/>
      <c r="BG589" s="1403">
        <f t="shared" si="551"/>
        <v>0</v>
      </c>
      <c r="BH589" s="1667"/>
      <c r="BI589" s="1667">
        <f t="shared" si="552"/>
        <v>1600</v>
      </c>
      <c r="BJ589" s="1658">
        <v>2022</v>
      </c>
      <c r="BK589" s="1658" t="s">
        <v>910</v>
      </c>
      <c r="BL589" s="1658"/>
      <c r="BM589" s="1669">
        <f t="shared" si="526"/>
        <v>100</v>
      </c>
      <c r="BN589" s="1669" t="e">
        <f t="shared" si="527"/>
        <v>#DIV/0!</v>
      </c>
      <c r="BO589" s="1658" t="s">
        <v>40</v>
      </c>
      <c r="BP589" s="1659"/>
      <c r="BQ589" s="1370"/>
      <c r="BR589" s="1370"/>
      <c r="BS589" s="19"/>
      <c r="BT589" s="1370"/>
      <c r="BU589" s="1370"/>
      <c r="BV589" s="1370" t="s">
        <v>2492</v>
      </c>
      <c r="BW589" s="1370" t="s">
        <v>2499</v>
      </c>
      <c r="BX589" s="2954"/>
      <c r="BY589" s="2963"/>
    </row>
    <row r="590" spans="1:77" s="3178" customFormat="1" ht="25.5" hidden="1">
      <c r="A590" s="2961">
        <v>5</v>
      </c>
      <c r="B590" s="2962" t="s">
        <v>1970</v>
      </c>
      <c r="C590" s="1645" t="s">
        <v>1966</v>
      </c>
      <c r="D590" s="1645">
        <f>327+1.8+52+93</f>
        <v>473.8</v>
      </c>
      <c r="E590" s="3456" t="s">
        <v>444</v>
      </c>
      <c r="F590" s="3456" t="s">
        <v>1971</v>
      </c>
      <c r="G590" s="3466">
        <f>SUM(H590:J590)</f>
        <v>600</v>
      </c>
      <c r="H590" s="3466">
        <v>600</v>
      </c>
      <c r="I590" s="1684"/>
      <c r="J590" s="1684"/>
      <c r="K590" s="1667">
        <v>600</v>
      </c>
      <c r="L590" s="1667">
        <v>600</v>
      </c>
      <c r="M590" s="1667">
        <v>585.64200000000005</v>
      </c>
      <c r="N590" s="1667"/>
      <c r="O590" s="1684">
        <v>14.357999999999947</v>
      </c>
      <c r="P590" s="1684">
        <v>14.357999999999947</v>
      </c>
      <c r="Q590" s="1667"/>
      <c r="R590" s="1667"/>
      <c r="S590" s="1667">
        <f t="shared" si="541"/>
        <v>0</v>
      </c>
      <c r="T590" s="1684">
        <v>0</v>
      </c>
      <c r="U590" s="1667"/>
      <c r="V590" s="1667"/>
      <c r="W590" s="1667"/>
      <c r="X590" s="1667"/>
      <c r="Y590" s="1667"/>
      <c r="Z590" s="1685">
        <f t="shared" si="542"/>
        <v>0</v>
      </c>
      <c r="AA590" s="1684"/>
      <c r="AB590" s="1667"/>
      <c r="AC590" s="1667"/>
      <c r="AD590" s="1685">
        <f t="shared" si="543"/>
        <v>0</v>
      </c>
      <c r="AE590" s="1667"/>
      <c r="AF590" s="1667"/>
      <c r="AG590" s="1667"/>
      <c r="AH590" s="1685">
        <f t="shared" si="544"/>
        <v>14.357999999999947</v>
      </c>
      <c r="AI590" s="1686">
        <f t="shared" si="545"/>
        <v>14.357999999999947</v>
      </c>
      <c r="AJ590" s="1667"/>
      <c r="AK590" s="1667"/>
      <c r="AL590" s="1685">
        <f t="shared" si="546"/>
        <v>0</v>
      </c>
      <c r="AM590" s="1685">
        <f t="shared" si="547"/>
        <v>0</v>
      </c>
      <c r="AN590" s="1667"/>
      <c r="AO590" s="1667"/>
      <c r="AP590" s="3648">
        <f t="shared" si="548"/>
        <v>600</v>
      </c>
      <c r="AQ590" s="1403">
        <v>600</v>
      </c>
      <c r="AR590" s="1666"/>
      <c r="AS590" s="1666"/>
      <c r="AT590" s="1666">
        <f t="shared" si="549"/>
        <v>0</v>
      </c>
      <c r="AU590" s="1666">
        <v>0</v>
      </c>
      <c r="AV590" s="1666">
        <v>0</v>
      </c>
      <c r="AW590" s="1666">
        <v>0</v>
      </c>
      <c r="AX590" s="1666">
        <v>0</v>
      </c>
      <c r="AY590" s="1666">
        <f t="shared" si="550"/>
        <v>0</v>
      </c>
      <c r="AZ590" s="1666">
        <v>0</v>
      </c>
      <c r="BA590" s="1666">
        <v>0</v>
      </c>
      <c r="BB590" s="1666">
        <v>0</v>
      </c>
      <c r="BC590" s="1666">
        <v>0</v>
      </c>
      <c r="BD590" s="1666"/>
      <c r="BE590" s="1666"/>
      <c r="BF590" s="1666"/>
      <c r="BG590" s="1403">
        <f t="shared" si="551"/>
        <v>0</v>
      </c>
      <c r="BH590" s="1667"/>
      <c r="BI590" s="1667">
        <f t="shared" si="552"/>
        <v>600</v>
      </c>
      <c r="BJ590" s="1658">
        <v>2022</v>
      </c>
      <c r="BK590" s="1658" t="s">
        <v>910</v>
      </c>
      <c r="BL590" s="1658"/>
      <c r="BM590" s="1669">
        <f t="shared" si="526"/>
        <v>100</v>
      </c>
      <c r="BN590" s="1669" t="e">
        <f t="shared" si="527"/>
        <v>#DIV/0!</v>
      </c>
      <c r="BO590" s="1658" t="s">
        <v>40</v>
      </c>
      <c r="BP590" s="1659"/>
      <c r="BQ590" s="1370"/>
      <c r="BR590" s="1370"/>
      <c r="BS590" s="19"/>
      <c r="BT590" s="1370"/>
      <c r="BU590" s="1370"/>
      <c r="BV590" s="1370" t="s">
        <v>2492</v>
      </c>
      <c r="BW590" s="1370" t="s">
        <v>2499</v>
      </c>
      <c r="BX590" s="2954"/>
      <c r="BY590" s="3177"/>
    </row>
    <row r="591" spans="1:77" s="3178" customFormat="1" ht="43.5" hidden="1" customHeight="1">
      <c r="A591" s="2961">
        <v>6</v>
      </c>
      <c r="B591" s="2962" t="s">
        <v>1972</v>
      </c>
      <c r="C591" s="1645" t="s">
        <v>1945</v>
      </c>
      <c r="D591" s="1683">
        <v>1.2</v>
      </c>
      <c r="E591" s="3456" t="s">
        <v>444</v>
      </c>
      <c r="F591" s="3456" t="s">
        <v>1973</v>
      </c>
      <c r="G591" s="3466">
        <f>SUM(H591:J591)</f>
        <v>1500</v>
      </c>
      <c r="H591" s="3466">
        <v>1500</v>
      </c>
      <c r="I591" s="1684"/>
      <c r="J591" s="1684"/>
      <c r="K591" s="1667">
        <v>1500</v>
      </c>
      <c r="L591" s="1667">
        <v>1500</v>
      </c>
      <c r="M591" s="1667">
        <v>1357.2165</v>
      </c>
      <c r="N591" s="1667"/>
      <c r="O591" s="1684">
        <v>142.7835</v>
      </c>
      <c r="P591" s="1684">
        <v>142.7835</v>
      </c>
      <c r="Q591" s="1667"/>
      <c r="R591" s="1667"/>
      <c r="S591" s="1667">
        <f t="shared" si="541"/>
        <v>0</v>
      </c>
      <c r="T591" s="1684">
        <v>0</v>
      </c>
      <c r="U591" s="1667"/>
      <c r="V591" s="1667"/>
      <c r="W591" s="1667"/>
      <c r="X591" s="1667"/>
      <c r="Y591" s="1667"/>
      <c r="Z591" s="1685">
        <f t="shared" si="542"/>
        <v>0</v>
      </c>
      <c r="AA591" s="1684"/>
      <c r="AB591" s="1667"/>
      <c r="AC591" s="1667"/>
      <c r="AD591" s="1685">
        <f t="shared" si="543"/>
        <v>0</v>
      </c>
      <c r="AE591" s="1667"/>
      <c r="AF591" s="1667"/>
      <c r="AG591" s="1667"/>
      <c r="AH591" s="1685">
        <f t="shared" si="544"/>
        <v>142.7835</v>
      </c>
      <c r="AI591" s="1686">
        <f t="shared" si="545"/>
        <v>142.7835</v>
      </c>
      <c r="AJ591" s="1667"/>
      <c r="AK591" s="1667"/>
      <c r="AL591" s="1685">
        <f t="shared" si="546"/>
        <v>0</v>
      </c>
      <c r="AM591" s="1685">
        <f t="shared" si="547"/>
        <v>0</v>
      </c>
      <c r="AN591" s="1667"/>
      <c r="AO591" s="1667"/>
      <c r="AP591" s="3648">
        <f t="shared" si="548"/>
        <v>1500</v>
      </c>
      <c r="AQ591" s="1403">
        <v>1500</v>
      </c>
      <c r="AR591" s="1666"/>
      <c r="AS591" s="1666"/>
      <c r="AT591" s="1666">
        <f t="shared" si="549"/>
        <v>0</v>
      </c>
      <c r="AU591" s="1666">
        <v>0</v>
      </c>
      <c r="AV591" s="1666">
        <v>0</v>
      </c>
      <c r="AW591" s="1666">
        <v>0</v>
      </c>
      <c r="AX591" s="1666">
        <v>0</v>
      </c>
      <c r="AY591" s="1666">
        <f t="shared" si="550"/>
        <v>0</v>
      </c>
      <c r="AZ591" s="1666">
        <v>0</v>
      </c>
      <c r="BA591" s="1666">
        <v>0</v>
      </c>
      <c r="BB591" s="1666">
        <v>0</v>
      </c>
      <c r="BC591" s="1666">
        <v>0</v>
      </c>
      <c r="BD591" s="1666"/>
      <c r="BE591" s="1666"/>
      <c r="BF591" s="1666"/>
      <c r="BG591" s="1403">
        <f t="shared" si="551"/>
        <v>0</v>
      </c>
      <c r="BH591" s="1667"/>
      <c r="BI591" s="1667">
        <f t="shared" si="552"/>
        <v>1500</v>
      </c>
      <c r="BJ591" s="1658">
        <v>2022</v>
      </c>
      <c r="BK591" s="1658" t="s">
        <v>910</v>
      </c>
      <c r="BL591" s="1658"/>
      <c r="BM591" s="1669">
        <f t="shared" si="526"/>
        <v>100</v>
      </c>
      <c r="BN591" s="1669" t="e">
        <f t="shared" si="527"/>
        <v>#DIV/0!</v>
      </c>
      <c r="BO591" s="1658" t="s">
        <v>40</v>
      </c>
      <c r="BP591" s="1659"/>
      <c r="BQ591" s="1370"/>
      <c r="BR591" s="1370"/>
      <c r="BS591" s="19"/>
      <c r="BT591" s="1370"/>
      <c r="BU591" s="1370"/>
      <c r="BV591" s="1370" t="s">
        <v>2492</v>
      </c>
      <c r="BW591" s="1370" t="s">
        <v>2499</v>
      </c>
      <c r="BX591" s="2954"/>
      <c r="BY591" s="3177"/>
    </row>
    <row r="592" spans="1:77" s="3178" customFormat="1" ht="33.75" hidden="1" customHeight="1">
      <c r="A592" s="2961">
        <v>7</v>
      </c>
      <c r="B592" s="2962" t="s">
        <v>1974</v>
      </c>
      <c r="C592" s="1645" t="s">
        <v>1939</v>
      </c>
      <c r="D592" s="1645">
        <v>493</v>
      </c>
      <c r="E592" s="3456" t="s">
        <v>444</v>
      </c>
      <c r="F592" s="3456" t="s">
        <v>1975</v>
      </c>
      <c r="G592" s="3466">
        <f>SUM(H592:J592)</f>
        <v>320</v>
      </c>
      <c r="H592" s="3466">
        <v>320</v>
      </c>
      <c r="I592" s="1684"/>
      <c r="J592" s="1684"/>
      <c r="K592" s="1667">
        <v>320</v>
      </c>
      <c r="L592" s="1667">
        <v>320</v>
      </c>
      <c r="M592" s="1667">
        <v>307.06599999999997</v>
      </c>
      <c r="N592" s="1667"/>
      <c r="O592" s="1684">
        <v>12.934000000000026</v>
      </c>
      <c r="P592" s="1684">
        <v>12.934000000000026</v>
      </c>
      <c r="Q592" s="1667"/>
      <c r="R592" s="1667"/>
      <c r="S592" s="1667">
        <f t="shared" si="541"/>
        <v>0</v>
      </c>
      <c r="T592" s="1684">
        <v>0</v>
      </c>
      <c r="U592" s="1667"/>
      <c r="V592" s="1667"/>
      <c r="W592" s="1667"/>
      <c r="X592" s="1667"/>
      <c r="Y592" s="1667"/>
      <c r="Z592" s="1685">
        <f t="shared" si="542"/>
        <v>0</v>
      </c>
      <c r="AA592" s="1684"/>
      <c r="AB592" s="1667"/>
      <c r="AC592" s="1667"/>
      <c r="AD592" s="1685">
        <f t="shared" si="543"/>
        <v>0</v>
      </c>
      <c r="AE592" s="1667"/>
      <c r="AF592" s="1667"/>
      <c r="AG592" s="1667"/>
      <c r="AH592" s="1685">
        <f t="shared" si="544"/>
        <v>12.934000000000026</v>
      </c>
      <c r="AI592" s="1686">
        <f t="shared" si="545"/>
        <v>12.934000000000026</v>
      </c>
      <c r="AJ592" s="1667"/>
      <c r="AK592" s="1667"/>
      <c r="AL592" s="1685">
        <f t="shared" si="546"/>
        <v>0</v>
      </c>
      <c r="AM592" s="1685">
        <f t="shared" si="547"/>
        <v>0</v>
      </c>
      <c r="AN592" s="1667"/>
      <c r="AO592" s="1667"/>
      <c r="AP592" s="3648">
        <f t="shared" si="548"/>
        <v>320</v>
      </c>
      <c r="AQ592" s="1403">
        <v>320</v>
      </c>
      <c r="AR592" s="1666"/>
      <c r="AS592" s="1666"/>
      <c r="AT592" s="1666">
        <f t="shared" si="549"/>
        <v>0</v>
      </c>
      <c r="AU592" s="1666">
        <v>0</v>
      </c>
      <c r="AV592" s="1666">
        <v>0</v>
      </c>
      <c r="AW592" s="1666">
        <v>0</v>
      </c>
      <c r="AX592" s="1666">
        <v>0</v>
      </c>
      <c r="AY592" s="1666">
        <f t="shared" si="550"/>
        <v>0</v>
      </c>
      <c r="AZ592" s="1666">
        <v>0</v>
      </c>
      <c r="BA592" s="1666">
        <v>0</v>
      </c>
      <c r="BB592" s="1666">
        <v>0</v>
      </c>
      <c r="BC592" s="1666">
        <v>0</v>
      </c>
      <c r="BD592" s="1666"/>
      <c r="BE592" s="1666"/>
      <c r="BF592" s="1666"/>
      <c r="BG592" s="1403">
        <f t="shared" si="551"/>
        <v>0</v>
      </c>
      <c r="BH592" s="1667"/>
      <c r="BI592" s="1667">
        <f t="shared" si="552"/>
        <v>320</v>
      </c>
      <c r="BJ592" s="1658">
        <v>2022</v>
      </c>
      <c r="BK592" s="1658" t="s">
        <v>910</v>
      </c>
      <c r="BL592" s="1658"/>
      <c r="BM592" s="1669">
        <f t="shared" si="526"/>
        <v>100</v>
      </c>
      <c r="BN592" s="1669" t="e">
        <f t="shared" si="527"/>
        <v>#DIV/0!</v>
      </c>
      <c r="BO592" s="1658" t="s">
        <v>40</v>
      </c>
      <c r="BP592" s="1659"/>
      <c r="BQ592" s="1370"/>
      <c r="BR592" s="1370"/>
      <c r="BS592" s="19"/>
      <c r="BT592" s="1370"/>
      <c r="BU592" s="1370"/>
      <c r="BV592" s="1370" t="s">
        <v>2492</v>
      </c>
      <c r="BW592" s="1370" t="s">
        <v>2499</v>
      </c>
      <c r="BX592" s="2954"/>
      <c r="BY592" s="3177"/>
    </row>
    <row r="593" spans="1:77" s="28" customFormat="1" ht="48.75" hidden="1" customHeight="1">
      <c r="A593" s="2195" t="s">
        <v>73</v>
      </c>
      <c r="B593" s="1661" t="s">
        <v>2422</v>
      </c>
      <c r="C593" s="1653"/>
      <c r="D593" s="1653"/>
      <c r="E593" s="1504"/>
      <c r="F593" s="1504"/>
      <c r="G593" s="1453">
        <f>SUM(G594:G595)</f>
        <v>1856</v>
      </c>
      <c r="H593" s="1453">
        <f t="shared" ref="H593:BF593" si="554">SUM(H594:H595)</f>
        <v>1856</v>
      </c>
      <c r="I593" s="1655">
        <f t="shared" si="554"/>
        <v>0</v>
      </c>
      <c r="J593" s="1655">
        <f t="shared" si="554"/>
        <v>0</v>
      </c>
      <c r="K593" s="1655">
        <f t="shared" si="554"/>
        <v>1856</v>
      </c>
      <c r="L593" s="1655">
        <f t="shared" si="554"/>
        <v>1856</v>
      </c>
      <c r="M593" s="1655">
        <f t="shared" si="554"/>
        <v>1203.0450000000001</v>
      </c>
      <c r="N593" s="1655">
        <f t="shared" si="554"/>
        <v>0</v>
      </c>
      <c r="O593" s="1655">
        <f t="shared" si="554"/>
        <v>566.58799999999997</v>
      </c>
      <c r="P593" s="1655">
        <f t="shared" si="554"/>
        <v>566.58799999999997</v>
      </c>
      <c r="Q593" s="1655">
        <f t="shared" si="554"/>
        <v>0</v>
      </c>
      <c r="R593" s="1655">
        <f t="shared" si="554"/>
        <v>0</v>
      </c>
      <c r="S593" s="1655">
        <f t="shared" si="554"/>
        <v>0</v>
      </c>
      <c r="T593" s="1655">
        <f t="shared" si="554"/>
        <v>0</v>
      </c>
      <c r="U593" s="1655">
        <f t="shared" si="554"/>
        <v>0</v>
      </c>
      <c r="V593" s="1655">
        <f t="shared" si="554"/>
        <v>0</v>
      </c>
      <c r="W593" s="1655"/>
      <c r="X593" s="1655"/>
      <c r="Y593" s="1655"/>
      <c r="Z593" s="1655">
        <f t="shared" si="554"/>
        <v>495.74900000000002</v>
      </c>
      <c r="AA593" s="1655">
        <f t="shared" si="554"/>
        <v>495.74900000000002</v>
      </c>
      <c r="AB593" s="1655">
        <f t="shared" si="554"/>
        <v>0</v>
      </c>
      <c r="AC593" s="1655">
        <f t="shared" si="554"/>
        <v>0</v>
      </c>
      <c r="AD593" s="1655">
        <f t="shared" si="554"/>
        <v>0</v>
      </c>
      <c r="AE593" s="1655">
        <f t="shared" si="554"/>
        <v>0</v>
      </c>
      <c r="AF593" s="1655">
        <f t="shared" si="554"/>
        <v>0</v>
      </c>
      <c r="AG593" s="1655">
        <f t="shared" si="554"/>
        <v>0</v>
      </c>
      <c r="AH593" s="1655">
        <f t="shared" si="554"/>
        <v>566.58799999999997</v>
      </c>
      <c r="AI593" s="1655">
        <f t="shared" si="554"/>
        <v>566.58799999999997</v>
      </c>
      <c r="AJ593" s="1655">
        <f t="shared" si="554"/>
        <v>0</v>
      </c>
      <c r="AK593" s="1655">
        <f t="shared" si="554"/>
        <v>0</v>
      </c>
      <c r="AL593" s="1655">
        <f t="shared" si="554"/>
        <v>0</v>
      </c>
      <c r="AM593" s="1655">
        <f t="shared" si="554"/>
        <v>0</v>
      </c>
      <c r="AN593" s="1655">
        <f t="shared" si="554"/>
        <v>0</v>
      </c>
      <c r="AO593" s="1655">
        <f t="shared" si="554"/>
        <v>0</v>
      </c>
      <c r="AP593" s="1453">
        <f t="shared" si="554"/>
        <v>1856</v>
      </c>
      <c r="AQ593" s="1453">
        <f t="shared" si="554"/>
        <v>1856</v>
      </c>
      <c r="AR593" s="1656">
        <f t="shared" si="554"/>
        <v>0</v>
      </c>
      <c r="AS593" s="1656">
        <f t="shared" si="554"/>
        <v>0</v>
      </c>
      <c r="AT593" s="1656">
        <f t="shared" si="554"/>
        <v>0</v>
      </c>
      <c r="AU593" s="1656">
        <f t="shared" si="554"/>
        <v>0</v>
      </c>
      <c r="AV593" s="1656">
        <f t="shared" si="554"/>
        <v>0</v>
      </c>
      <c r="AW593" s="1656">
        <f t="shared" si="554"/>
        <v>0</v>
      </c>
      <c r="AX593" s="1656">
        <f t="shared" si="554"/>
        <v>0</v>
      </c>
      <c r="AY593" s="1656">
        <f t="shared" si="554"/>
        <v>0</v>
      </c>
      <c r="AZ593" s="1656">
        <f t="shared" si="554"/>
        <v>0</v>
      </c>
      <c r="BA593" s="1656">
        <f t="shared" si="554"/>
        <v>0</v>
      </c>
      <c r="BB593" s="1656">
        <f t="shared" si="554"/>
        <v>0</v>
      </c>
      <c r="BC593" s="1656">
        <f t="shared" si="554"/>
        <v>0</v>
      </c>
      <c r="BD593" s="1656">
        <f t="shared" si="554"/>
        <v>0</v>
      </c>
      <c r="BE593" s="1656">
        <f t="shared" si="554"/>
        <v>0</v>
      </c>
      <c r="BF593" s="1656">
        <f t="shared" si="554"/>
        <v>0</v>
      </c>
      <c r="BG593" s="1453">
        <f>SUM(BG594:BG595)</f>
        <v>0</v>
      </c>
      <c r="BH593" s="1655">
        <f t="shared" ref="BH593" si="555">SUM(BH594:BH595)</f>
        <v>0</v>
      </c>
      <c r="BI593" s="1655"/>
      <c r="BJ593" s="1658"/>
      <c r="BK593" s="1658"/>
      <c r="BL593" s="1658"/>
      <c r="BM593" s="1669">
        <f t="shared" si="526"/>
        <v>100</v>
      </c>
      <c r="BN593" s="1669" t="e">
        <f t="shared" si="527"/>
        <v>#DIV/0!</v>
      </c>
      <c r="BO593" s="1658"/>
      <c r="BP593" s="1659"/>
      <c r="BQ593" s="1370"/>
      <c r="BR593" s="1370"/>
      <c r="BS593" s="19"/>
      <c r="BT593" s="1370"/>
      <c r="BU593" s="1370"/>
      <c r="BV593" s="1370" t="s">
        <v>2492</v>
      </c>
      <c r="BW593" s="1370"/>
      <c r="BX593" s="1660"/>
      <c r="BY593" s="53"/>
    </row>
    <row r="594" spans="1:77" s="224" customFormat="1" ht="66.75" hidden="1" customHeight="1">
      <c r="A594" s="2970">
        <v>1</v>
      </c>
      <c r="B594" s="2956" t="s">
        <v>194</v>
      </c>
      <c r="C594" s="1676" t="s">
        <v>195</v>
      </c>
      <c r="D594" s="1676" t="s">
        <v>196</v>
      </c>
      <c r="E594" s="3462" t="s">
        <v>197</v>
      </c>
      <c r="F594" s="1511" t="s">
        <v>198</v>
      </c>
      <c r="G594" s="3469">
        <v>550</v>
      </c>
      <c r="H594" s="3469">
        <v>550</v>
      </c>
      <c r="I594" s="1667"/>
      <c r="J594" s="1667"/>
      <c r="K594" s="143">
        <v>550</v>
      </c>
      <c r="L594" s="143">
        <v>550</v>
      </c>
      <c r="M594" s="143">
        <v>110</v>
      </c>
      <c r="N594" s="1667"/>
      <c r="O594" s="1667">
        <v>353.63299999999998</v>
      </c>
      <c r="P594" s="1667">
        <v>353.63299999999998</v>
      </c>
      <c r="Q594" s="1667"/>
      <c r="R594" s="1667"/>
      <c r="S594" s="1667">
        <f>SUM(T594:V594)</f>
        <v>0</v>
      </c>
      <c r="T594" s="1667"/>
      <c r="U594" s="1667"/>
      <c r="V594" s="1667"/>
      <c r="W594" s="1667"/>
      <c r="X594" s="1667"/>
      <c r="Y594" s="1667"/>
      <c r="Z594" s="1667">
        <f>SUM(AA594:AC594)</f>
        <v>344.93799999999999</v>
      </c>
      <c r="AA594" s="1667">
        <v>344.93799999999999</v>
      </c>
      <c r="AB594" s="1667"/>
      <c r="AC594" s="1667"/>
      <c r="AD594" s="1667">
        <f>SUM(AE594:AG594)</f>
        <v>0</v>
      </c>
      <c r="AE594" s="1667"/>
      <c r="AF594" s="1667"/>
      <c r="AG594" s="1667"/>
      <c r="AH594" s="1667">
        <f>SUM(AI594:AK594)</f>
        <v>353.63299999999998</v>
      </c>
      <c r="AI594" s="1667">
        <f>P594</f>
        <v>353.63299999999998</v>
      </c>
      <c r="AJ594" s="1667"/>
      <c r="AK594" s="1667"/>
      <c r="AL594" s="1667">
        <f>SUM(AM594:AO594)</f>
        <v>0</v>
      </c>
      <c r="AM594" s="1667"/>
      <c r="AN594" s="1667"/>
      <c r="AO594" s="1667"/>
      <c r="AP594" s="1403">
        <f>SUM(AQ594:AS594)</f>
        <v>550</v>
      </c>
      <c r="AQ594" s="1403">
        <v>550</v>
      </c>
      <c r="AR594" s="1666"/>
      <c r="AS594" s="1666"/>
      <c r="AT594" s="1666">
        <f>SUM(AU594:AW594)</f>
        <v>0</v>
      </c>
      <c r="AU594" s="1666"/>
      <c r="AV594" s="1666"/>
      <c r="AW594" s="1666"/>
      <c r="AX594" s="1666"/>
      <c r="AY594" s="1666">
        <f>SUM(AZ594:BB594)</f>
        <v>0</v>
      </c>
      <c r="AZ594" s="1666"/>
      <c r="BA594" s="1666"/>
      <c r="BB594" s="1666"/>
      <c r="BC594" s="1666"/>
      <c r="BD594" s="1666"/>
      <c r="BE594" s="1666"/>
      <c r="BF594" s="1666"/>
      <c r="BG594" s="1403">
        <f t="shared" ref="BG594:BG595" si="556">AZ594</f>
        <v>0</v>
      </c>
      <c r="BH594" s="1667"/>
      <c r="BI594" s="1667">
        <f>AP594-S594</f>
        <v>550</v>
      </c>
      <c r="BJ594" s="1658">
        <v>2022</v>
      </c>
      <c r="BK594" s="1658" t="s">
        <v>910</v>
      </c>
      <c r="BL594" s="1658"/>
      <c r="BM594" s="1669">
        <f t="shared" si="526"/>
        <v>100</v>
      </c>
      <c r="BN594" s="1669" t="e">
        <f t="shared" si="527"/>
        <v>#DIV/0!</v>
      </c>
      <c r="BO594" s="1658" t="s">
        <v>40</v>
      </c>
      <c r="BP594" s="1659"/>
      <c r="BQ594" s="1370"/>
      <c r="BR594" s="1370"/>
      <c r="BS594" s="19"/>
      <c r="BT594" s="1370"/>
      <c r="BU594" s="1370"/>
      <c r="BV594" s="1370" t="s">
        <v>2492</v>
      </c>
      <c r="BW594" s="1370" t="s">
        <v>2500</v>
      </c>
      <c r="BX594" s="2954"/>
      <c r="BY594" s="50"/>
    </row>
    <row r="595" spans="1:77" s="224" customFormat="1" ht="45.75" hidden="1" customHeight="1">
      <c r="A595" s="2970">
        <v>2</v>
      </c>
      <c r="B595" s="2956" t="s">
        <v>199</v>
      </c>
      <c r="C595" s="1676" t="s">
        <v>200</v>
      </c>
      <c r="D595" s="1696" t="s">
        <v>201</v>
      </c>
      <c r="E595" s="3462" t="s">
        <v>197</v>
      </c>
      <c r="F595" s="1511" t="s">
        <v>202</v>
      </c>
      <c r="G595" s="3469">
        <v>1306</v>
      </c>
      <c r="H595" s="3469">
        <v>1306</v>
      </c>
      <c r="I595" s="1667"/>
      <c r="J595" s="1667"/>
      <c r="K595" s="143">
        <v>1306</v>
      </c>
      <c r="L595" s="143">
        <v>1306</v>
      </c>
      <c r="M595" s="143">
        <v>1093.0450000000001</v>
      </c>
      <c r="N595" s="1667"/>
      <c r="O595" s="1697">
        <v>212.95500000000001</v>
      </c>
      <c r="P595" s="1697">
        <v>212.95500000000001</v>
      </c>
      <c r="Q595" s="1667"/>
      <c r="R595" s="1667"/>
      <c r="S595" s="1667">
        <f>SUM(T595:V595)</f>
        <v>0</v>
      </c>
      <c r="T595" s="1667"/>
      <c r="U595" s="1667"/>
      <c r="V595" s="1667"/>
      <c r="W595" s="1667"/>
      <c r="X595" s="1667"/>
      <c r="Y595" s="1667"/>
      <c r="Z595" s="1667">
        <f>SUM(AA595:AC595)</f>
        <v>150.81100000000001</v>
      </c>
      <c r="AA595" s="1667">
        <v>150.81100000000001</v>
      </c>
      <c r="AB595" s="1667"/>
      <c r="AC595" s="1667"/>
      <c r="AD595" s="1667">
        <f>SUM(AE595:AG595)</f>
        <v>0</v>
      </c>
      <c r="AE595" s="1667"/>
      <c r="AF595" s="1667"/>
      <c r="AG595" s="1667"/>
      <c r="AH595" s="1667">
        <f>SUM(AI595:AK595)</f>
        <v>212.95500000000001</v>
      </c>
      <c r="AI595" s="1697">
        <v>212.95500000000001</v>
      </c>
      <c r="AJ595" s="1667"/>
      <c r="AK595" s="1667"/>
      <c r="AL595" s="1667">
        <f>SUM(AM595:AO595)</f>
        <v>0</v>
      </c>
      <c r="AM595" s="1667"/>
      <c r="AN595" s="1667"/>
      <c r="AO595" s="1667"/>
      <c r="AP595" s="1403">
        <f>SUM(AQ595:AS595)</f>
        <v>1306</v>
      </c>
      <c r="AQ595" s="3469">
        <v>1306</v>
      </c>
      <c r="AR595" s="1666"/>
      <c r="AS595" s="1666"/>
      <c r="AT595" s="1666">
        <f>SUM(AU595:AW595)</f>
        <v>0</v>
      </c>
      <c r="AU595" s="1666"/>
      <c r="AV595" s="1666"/>
      <c r="AW595" s="1666"/>
      <c r="AX595" s="1666"/>
      <c r="AY595" s="1666">
        <f>SUM(AZ595:BB595)</f>
        <v>0</v>
      </c>
      <c r="AZ595" s="1666"/>
      <c r="BA595" s="1666"/>
      <c r="BB595" s="1666"/>
      <c r="BC595" s="1666"/>
      <c r="BD595" s="1666"/>
      <c r="BE595" s="1666"/>
      <c r="BF595" s="1666"/>
      <c r="BG595" s="1403">
        <f t="shared" si="556"/>
        <v>0</v>
      </c>
      <c r="BH595" s="1667"/>
      <c r="BI595" s="1667">
        <f>AP595-S595</f>
        <v>1306</v>
      </c>
      <c r="BJ595" s="1658">
        <v>2022</v>
      </c>
      <c r="BK595" s="1658" t="s">
        <v>910</v>
      </c>
      <c r="BL595" s="1658"/>
      <c r="BM595" s="1669">
        <f t="shared" si="526"/>
        <v>100</v>
      </c>
      <c r="BN595" s="1669" t="e">
        <f t="shared" si="527"/>
        <v>#DIV/0!</v>
      </c>
      <c r="BO595" s="1658" t="s">
        <v>62</v>
      </c>
      <c r="BP595" s="1659"/>
      <c r="BQ595" s="1370"/>
      <c r="BR595" s="1370"/>
      <c r="BS595" s="19"/>
      <c r="BT595" s="1370"/>
      <c r="BU595" s="1370"/>
      <c r="BV595" s="1370" t="s">
        <v>2492</v>
      </c>
      <c r="BW595" s="1370" t="s">
        <v>2500</v>
      </c>
      <c r="BX595" s="2954"/>
      <c r="BY595" s="50"/>
    </row>
    <row r="596" spans="1:77" s="28" customFormat="1" ht="39" hidden="1" customHeight="1">
      <c r="A596" s="2195" t="s">
        <v>73</v>
      </c>
      <c r="B596" s="1661" t="s">
        <v>2481</v>
      </c>
      <c r="C596" s="1653"/>
      <c r="D596" s="1653"/>
      <c r="E596" s="1504"/>
      <c r="F596" s="1504"/>
      <c r="G596" s="1453">
        <f>SUM(G597:G648)</f>
        <v>25656.395303999998</v>
      </c>
      <c r="H596" s="1453">
        <f>SUM(H597:H648)</f>
        <v>24746.661474999997</v>
      </c>
      <c r="I596" s="1655">
        <f t="shared" ref="I596:BF596" si="557">SUM(I597:I648)</f>
        <v>0</v>
      </c>
      <c r="J596" s="1655">
        <f t="shared" si="557"/>
        <v>909.73382900000001</v>
      </c>
      <c r="K596" s="1655">
        <f t="shared" si="557"/>
        <v>25656.395303999998</v>
      </c>
      <c r="L596" s="1655">
        <f t="shared" si="557"/>
        <v>24746.661474999997</v>
      </c>
      <c r="M596" s="1655">
        <f t="shared" si="557"/>
        <v>18739.974531999997</v>
      </c>
      <c r="N596" s="1655">
        <f t="shared" si="557"/>
        <v>0</v>
      </c>
      <c r="O596" s="1655">
        <f>SUM(O597:O648)</f>
        <v>5938.7012749999994</v>
      </c>
      <c r="P596" s="1655">
        <f t="shared" si="557"/>
        <v>5938.7012749999994</v>
      </c>
      <c r="Q596" s="1655">
        <f t="shared" si="557"/>
        <v>0</v>
      </c>
      <c r="R596" s="1655">
        <f t="shared" si="557"/>
        <v>0</v>
      </c>
      <c r="S596" s="1655">
        <f t="shared" si="557"/>
        <v>700</v>
      </c>
      <c r="T596" s="1655">
        <f>SUM(T597:T648)</f>
        <v>700</v>
      </c>
      <c r="U596" s="1655">
        <f t="shared" si="557"/>
        <v>0</v>
      </c>
      <c r="V596" s="1655">
        <f t="shared" si="557"/>
        <v>0</v>
      </c>
      <c r="W596" s="1655"/>
      <c r="X596" s="1655"/>
      <c r="Y596" s="1655"/>
      <c r="Z596" s="1655">
        <f t="shared" si="557"/>
        <v>3854.2502279999994</v>
      </c>
      <c r="AA596" s="1655">
        <f t="shared" si="557"/>
        <v>3854.2502279999994</v>
      </c>
      <c r="AB596" s="1655">
        <f t="shared" si="557"/>
        <v>0</v>
      </c>
      <c r="AC596" s="1655">
        <f t="shared" si="557"/>
        <v>0</v>
      </c>
      <c r="AD596" s="1655">
        <f t="shared" si="557"/>
        <v>700</v>
      </c>
      <c r="AE596" s="1655">
        <f t="shared" si="557"/>
        <v>700</v>
      </c>
      <c r="AF596" s="1655">
        <f t="shared" si="557"/>
        <v>0</v>
      </c>
      <c r="AG596" s="1655">
        <f t="shared" si="557"/>
        <v>0</v>
      </c>
      <c r="AH596" s="1655">
        <f t="shared" si="557"/>
        <v>5938.7012749999994</v>
      </c>
      <c r="AI596" s="1655">
        <f t="shared" si="557"/>
        <v>5938.7012749999994</v>
      </c>
      <c r="AJ596" s="1655">
        <f t="shared" si="557"/>
        <v>0</v>
      </c>
      <c r="AK596" s="1655">
        <f t="shared" si="557"/>
        <v>0</v>
      </c>
      <c r="AL596" s="1655">
        <f t="shared" si="557"/>
        <v>700</v>
      </c>
      <c r="AM596" s="1655">
        <f t="shared" si="557"/>
        <v>700</v>
      </c>
      <c r="AN596" s="1655">
        <f t="shared" si="557"/>
        <v>0</v>
      </c>
      <c r="AO596" s="1655">
        <f t="shared" si="557"/>
        <v>0</v>
      </c>
      <c r="AP596" s="1453">
        <f t="shared" si="557"/>
        <v>25656.395303999998</v>
      </c>
      <c r="AQ596" s="1453">
        <f t="shared" si="557"/>
        <v>24746.661474999997</v>
      </c>
      <c r="AR596" s="1656">
        <f t="shared" si="557"/>
        <v>0</v>
      </c>
      <c r="AS596" s="1656">
        <f t="shared" si="557"/>
        <v>909.73382900000001</v>
      </c>
      <c r="AT596" s="1656">
        <f t="shared" si="557"/>
        <v>0</v>
      </c>
      <c r="AU596" s="1656">
        <f t="shared" si="557"/>
        <v>0</v>
      </c>
      <c r="AV596" s="1656">
        <f t="shared" si="557"/>
        <v>0</v>
      </c>
      <c r="AW596" s="1656">
        <f t="shared" si="557"/>
        <v>0</v>
      </c>
      <c r="AX596" s="1656">
        <f t="shared" si="557"/>
        <v>0</v>
      </c>
      <c r="AY596" s="1656">
        <f t="shared" si="557"/>
        <v>0</v>
      </c>
      <c r="AZ596" s="1656">
        <f t="shared" si="557"/>
        <v>0</v>
      </c>
      <c r="BA596" s="1656">
        <f t="shared" si="557"/>
        <v>0</v>
      </c>
      <c r="BB596" s="1656">
        <f t="shared" si="557"/>
        <v>0</v>
      </c>
      <c r="BC596" s="1656">
        <f t="shared" si="557"/>
        <v>0</v>
      </c>
      <c r="BD596" s="1656">
        <f t="shared" si="557"/>
        <v>0</v>
      </c>
      <c r="BE596" s="1656">
        <f t="shared" si="557"/>
        <v>0</v>
      </c>
      <c r="BF596" s="1656">
        <f t="shared" si="557"/>
        <v>0</v>
      </c>
      <c r="BG596" s="1453">
        <f>SUM(BG597:BG648)</f>
        <v>0</v>
      </c>
      <c r="BH596" s="1655"/>
      <c r="BI596" s="1655"/>
      <c r="BJ596" s="1658"/>
      <c r="BK596" s="1658"/>
      <c r="BL596" s="1658"/>
      <c r="BM596" s="1669">
        <f t="shared" si="526"/>
        <v>100</v>
      </c>
      <c r="BN596" s="1669" t="e">
        <f t="shared" si="527"/>
        <v>#DIV/0!</v>
      </c>
      <c r="BO596" s="1658"/>
      <c r="BP596" s="1659"/>
      <c r="BQ596" s="1370"/>
      <c r="BR596" s="1370"/>
      <c r="BS596" s="19"/>
      <c r="BT596" s="1370"/>
      <c r="BU596" s="1370"/>
      <c r="BV596" s="1370" t="s">
        <v>2492</v>
      </c>
      <c r="BW596" s="1370"/>
      <c r="BX596" s="1660"/>
      <c r="BY596" s="53"/>
    </row>
    <row r="597" spans="1:77" s="216" customFormat="1" ht="39" hidden="1" customHeight="1">
      <c r="A597" s="2972">
        <v>1</v>
      </c>
      <c r="B597" s="2959" t="s">
        <v>1349</v>
      </c>
      <c r="C597" s="1708" t="s">
        <v>1294</v>
      </c>
      <c r="D597" s="1708"/>
      <c r="E597" s="1411" t="s">
        <v>1332</v>
      </c>
      <c r="F597" s="1411" t="s">
        <v>2487</v>
      </c>
      <c r="G597" s="3538">
        <v>1386</v>
      </c>
      <c r="H597" s="3538">
        <v>1386</v>
      </c>
      <c r="I597" s="1709"/>
      <c r="J597" s="1709"/>
      <c r="K597" s="1709">
        <v>1386</v>
      </c>
      <c r="L597" s="1709">
        <v>1386</v>
      </c>
      <c r="M597" s="1709"/>
      <c r="N597" s="1709"/>
      <c r="O597" s="1709"/>
      <c r="P597" s="1709"/>
      <c r="Q597" s="1709"/>
      <c r="R597" s="1709"/>
      <c r="S597" s="1709">
        <f t="shared" ref="S597:S628" si="558">SUM(T597:V597)</f>
        <v>0</v>
      </c>
      <c r="T597" s="1709"/>
      <c r="U597" s="1709"/>
      <c r="V597" s="1709"/>
      <c r="W597" s="1709"/>
      <c r="X597" s="1709"/>
      <c r="Y597" s="1709"/>
      <c r="Z597" s="1709">
        <f t="shared" ref="Z597:Z628" si="559">SUM(AA597:AC597)</f>
        <v>0</v>
      </c>
      <c r="AA597" s="1709"/>
      <c r="AB597" s="1709"/>
      <c r="AC597" s="1709"/>
      <c r="AD597" s="1709">
        <f t="shared" ref="AD597:AD628" si="560">SUM(AE597:AG597)</f>
        <v>0</v>
      </c>
      <c r="AE597" s="1709"/>
      <c r="AF597" s="1709"/>
      <c r="AG597" s="1709"/>
      <c r="AH597" s="1709">
        <f t="shared" ref="AH597:AH628" si="561">SUM(AI597:AK597)</f>
        <v>0</v>
      </c>
      <c r="AI597" s="1709"/>
      <c r="AJ597" s="1709"/>
      <c r="AK597" s="1709"/>
      <c r="AL597" s="1709">
        <f t="shared" ref="AL597:AL628" si="562">SUM(AM597:AO597)</f>
        <v>0</v>
      </c>
      <c r="AM597" s="1709"/>
      <c r="AN597" s="1709"/>
      <c r="AO597" s="1709"/>
      <c r="AP597" s="3538">
        <v>1386</v>
      </c>
      <c r="AQ597" s="3538">
        <v>1386</v>
      </c>
      <c r="AR597" s="1961"/>
      <c r="AS597" s="1961"/>
      <c r="AT597" s="1961">
        <f t="shared" ref="AT597:AT628" si="563">SUM(AU597:AW597)</f>
        <v>0</v>
      </c>
      <c r="AU597" s="1961"/>
      <c r="AV597" s="1961"/>
      <c r="AW597" s="1961"/>
      <c r="AX597" s="1961"/>
      <c r="AY597" s="1961">
        <f t="shared" ref="AY597:AY628" si="564">SUM(AZ597:BB597)</f>
        <v>0</v>
      </c>
      <c r="AZ597" s="1961"/>
      <c r="BA597" s="1961"/>
      <c r="BB597" s="1961"/>
      <c r="BC597" s="1961"/>
      <c r="BD597" s="1961"/>
      <c r="BE597" s="1961"/>
      <c r="BF597" s="1961"/>
      <c r="BG597" s="3538"/>
      <c r="BH597" s="1709"/>
      <c r="BI597" s="1709">
        <f t="shared" ref="BI597:BI628" si="565">AP597-S597</f>
        <v>1386</v>
      </c>
      <c r="BJ597" s="1658">
        <v>2023</v>
      </c>
      <c r="BK597" s="1658" t="s">
        <v>910</v>
      </c>
      <c r="BL597" s="1658"/>
      <c r="BM597" s="1669">
        <f t="shared" si="526"/>
        <v>100</v>
      </c>
      <c r="BN597" s="1669" t="e">
        <f t="shared" si="527"/>
        <v>#DIV/0!</v>
      </c>
      <c r="BO597" s="1658" t="s">
        <v>62</v>
      </c>
      <c r="BP597" s="3142"/>
      <c r="BQ597" s="2973"/>
      <c r="BR597" s="2973"/>
      <c r="BS597" s="3371"/>
      <c r="BT597" s="2973"/>
      <c r="BU597" s="2973"/>
      <c r="BV597" s="1370" t="s">
        <v>2492</v>
      </c>
      <c r="BW597" s="2973" t="s">
        <v>2501</v>
      </c>
      <c r="BX597" s="2974"/>
      <c r="BY597" s="22"/>
    </row>
    <row r="598" spans="1:77" s="216" customFormat="1" ht="39" hidden="1" customHeight="1">
      <c r="A598" s="2972">
        <v>2</v>
      </c>
      <c r="B598" s="2962" t="s">
        <v>1350</v>
      </c>
      <c r="C598" s="1674" t="s">
        <v>1134</v>
      </c>
      <c r="D598" s="1708"/>
      <c r="E598" s="1411" t="s">
        <v>305</v>
      </c>
      <c r="F598" s="1411" t="s">
        <v>1351</v>
      </c>
      <c r="G598" s="3472">
        <v>410</v>
      </c>
      <c r="H598" s="3472">
        <v>400</v>
      </c>
      <c r="I598" s="1712">
        <v>0</v>
      </c>
      <c r="J598" s="1712">
        <v>10</v>
      </c>
      <c r="K598" s="1712">
        <v>410</v>
      </c>
      <c r="L598" s="1712">
        <v>400</v>
      </c>
      <c r="M598" s="1712">
        <v>391.75115099999999</v>
      </c>
      <c r="N598" s="1712">
        <v>0</v>
      </c>
      <c r="O598" s="1712">
        <v>18.248849</v>
      </c>
      <c r="P598" s="1712">
        <v>18.248849</v>
      </c>
      <c r="Q598" s="1712">
        <v>0</v>
      </c>
      <c r="R598" s="1712">
        <v>0</v>
      </c>
      <c r="S598" s="1712">
        <f t="shared" si="558"/>
        <v>0</v>
      </c>
      <c r="T598" s="1712">
        <v>0</v>
      </c>
      <c r="U598" s="1712">
        <v>0</v>
      </c>
      <c r="V598" s="1714"/>
      <c r="W598" s="1714"/>
      <c r="X598" s="1714"/>
      <c r="Y598" s="1714"/>
      <c r="Z598" s="1712">
        <f t="shared" si="559"/>
        <v>0</v>
      </c>
      <c r="AA598" s="1712">
        <v>0</v>
      </c>
      <c r="AB598" s="1712">
        <v>0</v>
      </c>
      <c r="AC598" s="1712">
        <v>0</v>
      </c>
      <c r="AD598" s="1712">
        <f t="shared" si="560"/>
        <v>0</v>
      </c>
      <c r="AE598" s="1712">
        <v>0</v>
      </c>
      <c r="AF598" s="1712">
        <v>0</v>
      </c>
      <c r="AG598" s="1712">
        <v>0</v>
      </c>
      <c r="AH598" s="1712">
        <f t="shared" si="561"/>
        <v>18.248849</v>
      </c>
      <c r="AI598" s="1712">
        <v>18.248849</v>
      </c>
      <c r="AJ598" s="1712">
        <v>0</v>
      </c>
      <c r="AK598" s="1712">
        <v>0</v>
      </c>
      <c r="AL598" s="1712">
        <f t="shared" si="562"/>
        <v>0</v>
      </c>
      <c r="AM598" s="1712">
        <v>0</v>
      </c>
      <c r="AN598" s="1712">
        <v>0</v>
      </c>
      <c r="AO598" s="1712">
        <v>0</v>
      </c>
      <c r="AP598" s="3472">
        <f t="shared" ref="AP598:AP629" si="566">SUM(AQ598:AS598)</f>
        <v>410</v>
      </c>
      <c r="AQ598" s="3472">
        <v>400</v>
      </c>
      <c r="AR598" s="1713">
        <v>0</v>
      </c>
      <c r="AS598" s="1713">
        <v>10</v>
      </c>
      <c r="AT598" s="1713">
        <f t="shared" si="563"/>
        <v>0</v>
      </c>
      <c r="AU598" s="1713">
        <v>0</v>
      </c>
      <c r="AV598" s="1713">
        <v>0</v>
      </c>
      <c r="AW598" s="1713">
        <v>0</v>
      </c>
      <c r="AX598" s="1713">
        <v>0</v>
      </c>
      <c r="AY598" s="1713">
        <f t="shared" si="564"/>
        <v>0</v>
      </c>
      <c r="AZ598" s="1713">
        <v>0</v>
      </c>
      <c r="BA598" s="1713">
        <v>0</v>
      </c>
      <c r="BB598" s="1713">
        <v>0</v>
      </c>
      <c r="BC598" s="1713">
        <v>0</v>
      </c>
      <c r="BD598" s="1713"/>
      <c r="BE598" s="1713"/>
      <c r="BF598" s="1713"/>
      <c r="BG598" s="1403">
        <f t="shared" ref="BG598:BG648" si="567">AZ598</f>
        <v>0</v>
      </c>
      <c r="BH598" s="1667"/>
      <c r="BI598" s="1712">
        <f t="shared" si="565"/>
        <v>410</v>
      </c>
      <c r="BJ598" s="1658">
        <v>2022</v>
      </c>
      <c r="BK598" s="1658" t="s">
        <v>910</v>
      </c>
      <c r="BL598" s="1658"/>
      <c r="BM598" s="1669">
        <f t="shared" si="526"/>
        <v>100</v>
      </c>
      <c r="BN598" s="1669" t="e">
        <f t="shared" si="527"/>
        <v>#DIV/0!</v>
      </c>
      <c r="BO598" s="1658" t="s">
        <v>40</v>
      </c>
      <c r="BP598" s="3142"/>
      <c r="BQ598" s="2973"/>
      <c r="BR598" s="2973"/>
      <c r="BS598" s="3371"/>
      <c r="BT598" s="2973"/>
      <c r="BU598" s="2973"/>
      <c r="BV598" s="1370" t="s">
        <v>2492</v>
      </c>
      <c r="BW598" s="2973" t="s">
        <v>2501</v>
      </c>
      <c r="BX598" s="2974"/>
      <c r="BY598" s="22"/>
    </row>
    <row r="599" spans="1:77" s="216" customFormat="1" ht="39" hidden="1" customHeight="1">
      <c r="A599" s="2972">
        <v>3</v>
      </c>
      <c r="B599" s="2962" t="s">
        <v>1352</v>
      </c>
      <c r="C599" s="1674" t="s">
        <v>1134</v>
      </c>
      <c r="D599" s="1708"/>
      <c r="E599" s="1411" t="s">
        <v>305</v>
      </c>
      <c r="F599" s="1411" t="s">
        <v>1353</v>
      </c>
      <c r="G599" s="3472">
        <v>171.11799999999999</v>
      </c>
      <c r="H599" s="3472">
        <v>150</v>
      </c>
      <c r="I599" s="1712">
        <v>0</v>
      </c>
      <c r="J599" s="1712">
        <v>21.117999999999995</v>
      </c>
      <c r="K599" s="1712">
        <v>171.11799999999999</v>
      </c>
      <c r="L599" s="1712">
        <v>150</v>
      </c>
      <c r="M599" s="1712">
        <v>167.192396</v>
      </c>
      <c r="N599" s="1712">
        <v>0</v>
      </c>
      <c r="O599" s="1712">
        <v>3.9256039999999999</v>
      </c>
      <c r="P599" s="1712">
        <v>3.9256039999999999</v>
      </c>
      <c r="Q599" s="1712">
        <v>0</v>
      </c>
      <c r="R599" s="1712">
        <v>0</v>
      </c>
      <c r="S599" s="1712">
        <f t="shared" si="558"/>
        <v>0</v>
      </c>
      <c r="T599" s="1712">
        <v>0</v>
      </c>
      <c r="U599" s="1712">
        <v>0</v>
      </c>
      <c r="V599" s="1712">
        <v>0</v>
      </c>
      <c r="W599" s="1712"/>
      <c r="X599" s="1712"/>
      <c r="Y599" s="1712"/>
      <c r="Z599" s="1712">
        <f t="shared" si="559"/>
        <v>0</v>
      </c>
      <c r="AA599" s="1712">
        <v>0</v>
      </c>
      <c r="AB599" s="1712">
        <v>0</v>
      </c>
      <c r="AC599" s="1712">
        <v>0</v>
      </c>
      <c r="AD599" s="1712">
        <f t="shared" si="560"/>
        <v>0</v>
      </c>
      <c r="AE599" s="1712">
        <v>0</v>
      </c>
      <c r="AF599" s="1712">
        <v>0</v>
      </c>
      <c r="AG599" s="1712">
        <v>0</v>
      </c>
      <c r="AH599" s="1712">
        <f t="shared" si="561"/>
        <v>3.9256039999999999</v>
      </c>
      <c r="AI599" s="1712">
        <v>3.9256039999999999</v>
      </c>
      <c r="AJ599" s="1712">
        <v>0</v>
      </c>
      <c r="AK599" s="1712">
        <v>0</v>
      </c>
      <c r="AL599" s="1712">
        <f t="shared" si="562"/>
        <v>0</v>
      </c>
      <c r="AM599" s="1712">
        <v>0</v>
      </c>
      <c r="AN599" s="1712">
        <v>0</v>
      </c>
      <c r="AO599" s="1712">
        <v>0</v>
      </c>
      <c r="AP599" s="3472">
        <f t="shared" si="566"/>
        <v>171.11799999999999</v>
      </c>
      <c r="AQ599" s="3472">
        <v>150</v>
      </c>
      <c r="AR599" s="1713">
        <v>0</v>
      </c>
      <c r="AS599" s="1713">
        <v>21.117999999999995</v>
      </c>
      <c r="AT599" s="1713">
        <f t="shared" si="563"/>
        <v>0</v>
      </c>
      <c r="AU599" s="1713">
        <v>0</v>
      </c>
      <c r="AV599" s="1713">
        <v>0</v>
      </c>
      <c r="AW599" s="1713">
        <v>0</v>
      </c>
      <c r="AX599" s="1713">
        <v>0</v>
      </c>
      <c r="AY599" s="1713">
        <f t="shared" si="564"/>
        <v>0</v>
      </c>
      <c r="AZ599" s="1713">
        <v>0</v>
      </c>
      <c r="BA599" s="1713">
        <v>0</v>
      </c>
      <c r="BB599" s="1713">
        <v>0</v>
      </c>
      <c r="BC599" s="1713">
        <v>0</v>
      </c>
      <c r="BD599" s="1713"/>
      <c r="BE599" s="1713"/>
      <c r="BF599" s="1713"/>
      <c r="BG599" s="1403">
        <f t="shared" si="567"/>
        <v>0</v>
      </c>
      <c r="BH599" s="1667"/>
      <c r="BI599" s="1712">
        <f t="shared" si="565"/>
        <v>171.11799999999999</v>
      </c>
      <c r="BJ599" s="1658">
        <v>2022</v>
      </c>
      <c r="BK599" s="1658" t="s">
        <v>910</v>
      </c>
      <c r="BL599" s="1658"/>
      <c r="BM599" s="1669">
        <f t="shared" si="526"/>
        <v>100</v>
      </c>
      <c r="BN599" s="1669" t="e">
        <f t="shared" si="527"/>
        <v>#DIV/0!</v>
      </c>
      <c r="BO599" s="1658" t="s">
        <v>40</v>
      </c>
      <c r="BP599" s="3142"/>
      <c r="BQ599" s="2973"/>
      <c r="BR599" s="2973"/>
      <c r="BS599" s="3371"/>
      <c r="BT599" s="2973"/>
      <c r="BU599" s="2973"/>
      <c r="BV599" s="1370" t="s">
        <v>2492</v>
      </c>
      <c r="BW599" s="2973" t="s">
        <v>2501</v>
      </c>
      <c r="BX599" s="2974"/>
      <c r="BY599" s="22"/>
    </row>
    <row r="600" spans="1:77" s="216" customFormat="1" ht="39" hidden="1" customHeight="1">
      <c r="A600" s="2972">
        <v>4</v>
      </c>
      <c r="B600" s="2962" t="s">
        <v>1354</v>
      </c>
      <c r="C600" s="1674" t="s">
        <v>1134</v>
      </c>
      <c r="D600" s="1708"/>
      <c r="E600" s="1411" t="s">
        <v>305</v>
      </c>
      <c r="F600" s="1411" t="s">
        <v>1355</v>
      </c>
      <c r="G600" s="3472">
        <v>272.392</v>
      </c>
      <c r="H600" s="3472">
        <v>254</v>
      </c>
      <c r="I600" s="1712">
        <v>0</v>
      </c>
      <c r="J600" s="1712">
        <v>18.391999999999996</v>
      </c>
      <c r="K600" s="1712">
        <v>272.392</v>
      </c>
      <c r="L600" s="1712">
        <v>254</v>
      </c>
      <c r="M600" s="1712">
        <v>266.08917799999995</v>
      </c>
      <c r="N600" s="1712">
        <v>0</v>
      </c>
      <c r="O600" s="1712">
        <v>6.3028219999999999</v>
      </c>
      <c r="P600" s="1712">
        <v>6.3028219999999999</v>
      </c>
      <c r="Q600" s="1712">
        <v>0</v>
      </c>
      <c r="R600" s="1712">
        <v>0</v>
      </c>
      <c r="S600" s="1712">
        <f t="shared" si="558"/>
        <v>0</v>
      </c>
      <c r="T600" s="1712">
        <v>0</v>
      </c>
      <c r="U600" s="1712">
        <v>0</v>
      </c>
      <c r="V600" s="1712">
        <v>0</v>
      </c>
      <c r="W600" s="1712"/>
      <c r="X600" s="1712"/>
      <c r="Y600" s="1712"/>
      <c r="Z600" s="1712">
        <f t="shared" si="559"/>
        <v>0</v>
      </c>
      <c r="AA600" s="1712">
        <v>0</v>
      </c>
      <c r="AB600" s="1712">
        <v>0</v>
      </c>
      <c r="AC600" s="1712">
        <v>0</v>
      </c>
      <c r="AD600" s="1712">
        <f t="shared" si="560"/>
        <v>0</v>
      </c>
      <c r="AE600" s="1712">
        <v>0</v>
      </c>
      <c r="AF600" s="1712">
        <v>0</v>
      </c>
      <c r="AG600" s="1712">
        <v>0</v>
      </c>
      <c r="AH600" s="1712">
        <f t="shared" si="561"/>
        <v>6.3028219999999999</v>
      </c>
      <c r="AI600" s="1712">
        <v>6.3028219999999999</v>
      </c>
      <c r="AJ600" s="1712">
        <v>0</v>
      </c>
      <c r="AK600" s="1712">
        <v>0</v>
      </c>
      <c r="AL600" s="1712">
        <f t="shared" si="562"/>
        <v>0</v>
      </c>
      <c r="AM600" s="1712">
        <v>0</v>
      </c>
      <c r="AN600" s="1712">
        <v>0</v>
      </c>
      <c r="AO600" s="1712">
        <v>0</v>
      </c>
      <c r="AP600" s="3472">
        <f t="shared" si="566"/>
        <v>272.392</v>
      </c>
      <c r="AQ600" s="3472">
        <v>254</v>
      </c>
      <c r="AR600" s="1713">
        <v>0</v>
      </c>
      <c r="AS600" s="1713">
        <v>18.391999999999996</v>
      </c>
      <c r="AT600" s="1713">
        <f t="shared" si="563"/>
        <v>0</v>
      </c>
      <c r="AU600" s="1713">
        <v>0</v>
      </c>
      <c r="AV600" s="1713">
        <v>0</v>
      </c>
      <c r="AW600" s="1713">
        <v>0</v>
      </c>
      <c r="AX600" s="1713">
        <v>0</v>
      </c>
      <c r="AY600" s="1713">
        <f t="shared" si="564"/>
        <v>0</v>
      </c>
      <c r="AZ600" s="1713">
        <v>0</v>
      </c>
      <c r="BA600" s="1713">
        <v>0</v>
      </c>
      <c r="BB600" s="1713">
        <v>0</v>
      </c>
      <c r="BC600" s="1713">
        <v>0</v>
      </c>
      <c r="BD600" s="1713"/>
      <c r="BE600" s="1713"/>
      <c r="BF600" s="1713"/>
      <c r="BG600" s="1403">
        <f t="shared" si="567"/>
        <v>0</v>
      </c>
      <c r="BH600" s="1667"/>
      <c r="BI600" s="1712">
        <f t="shared" si="565"/>
        <v>272.392</v>
      </c>
      <c r="BJ600" s="1658">
        <v>2022</v>
      </c>
      <c r="BK600" s="1658" t="s">
        <v>910</v>
      </c>
      <c r="BL600" s="1658"/>
      <c r="BM600" s="1669">
        <f t="shared" si="526"/>
        <v>100</v>
      </c>
      <c r="BN600" s="1669" t="e">
        <f t="shared" si="527"/>
        <v>#DIV/0!</v>
      </c>
      <c r="BO600" s="1658" t="s">
        <v>40</v>
      </c>
      <c r="BP600" s="3142"/>
      <c r="BQ600" s="2973"/>
      <c r="BR600" s="2973"/>
      <c r="BS600" s="3371"/>
      <c r="BT600" s="2973"/>
      <c r="BU600" s="2973"/>
      <c r="BV600" s="1370" t="s">
        <v>2492</v>
      </c>
      <c r="BW600" s="2973" t="s">
        <v>2501</v>
      </c>
      <c r="BX600" s="2974"/>
      <c r="BY600" s="22"/>
    </row>
    <row r="601" spans="1:77" s="216" customFormat="1" ht="39" hidden="1" customHeight="1">
      <c r="A601" s="2972">
        <v>5</v>
      </c>
      <c r="B601" s="2962" t="s">
        <v>1356</v>
      </c>
      <c r="C601" s="1674" t="s">
        <v>1144</v>
      </c>
      <c r="D601" s="1708"/>
      <c r="E601" s="1411" t="s">
        <v>305</v>
      </c>
      <c r="F601" s="1411" t="s">
        <v>1357</v>
      </c>
      <c r="G601" s="3472">
        <v>818.55899999999997</v>
      </c>
      <c r="H601" s="3472">
        <v>804</v>
      </c>
      <c r="I601" s="1712">
        <v>0</v>
      </c>
      <c r="J601" s="1712">
        <v>14.558999999999969</v>
      </c>
      <c r="K601" s="1712">
        <v>818.55899999999997</v>
      </c>
      <c r="L601" s="1712">
        <v>804</v>
      </c>
      <c r="M601" s="1712">
        <v>770.98699999999997</v>
      </c>
      <c r="N601" s="1712">
        <v>0</v>
      </c>
      <c r="O601" s="1712">
        <v>47.572000000000003</v>
      </c>
      <c r="P601" s="1712">
        <v>47.572000000000003</v>
      </c>
      <c r="Q601" s="1712">
        <v>0</v>
      </c>
      <c r="R601" s="1712">
        <v>0</v>
      </c>
      <c r="S601" s="1712">
        <f t="shared" si="558"/>
        <v>0</v>
      </c>
      <c r="T601" s="1712">
        <v>0</v>
      </c>
      <c r="U601" s="1712">
        <v>0</v>
      </c>
      <c r="V601" s="1712">
        <v>0</v>
      </c>
      <c r="W601" s="1712"/>
      <c r="X601" s="1712"/>
      <c r="Y601" s="1712"/>
      <c r="Z601" s="1712">
        <f t="shared" si="559"/>
        <v>0</v>
      </c>
      <c r="AA601" s="1712">
        <v>0</v>
      </c>
      <c r="AB601" s="1712">
        <v>0</v>
      </c>
      <c r="AC601" s="1712">
        <v>0</v>
      </c>
      <c r="AD601" s="1712">
        <f t="shared" si="560"/>
        <v>0</v>
      </c>
      <c r="AE601" s="1712">
        <v>0</v>
      </c>
      <c r="AF601" s="1712">
        <v>0</v>
      </c>
      <c r="AG601" s="1712">
        <v>0</v>
      </c>
      <c r="AH601" s="1712">
        <f t="shared" si="561"/>
        <v>47.572000000000003</v>
      </c>
      <c r="AI601" s="1712">
        <v>47.572000000000003</v>
      </c>
      <c r="AJ601" s="1712">
        <v>0</v>
      </c>
      <c r="AK601" s="1712">
        <v>0</v>
      </c>
      <c r="AL601" s="1712">
        <f t="shared" si="562"/>
        <v>0</v>
      </c>
      <c r="AM601" s="1712">
        <v>0</v>
      </c>
      <c r="AN601" s="1712">
        <v>0</v>
      </c>
      <c r="AO601" s="1712">
        <v>0</v>
      </c>
      <c r="AP601" s="3472">
        <f t="shared" si="566"/>
        <v>818.55899999999997</v>
      </c>
      <c r="AQ601" s="3472">
        <v>804</v>
      </c>
      <c r="AR601" s="1713">
        <v>0</v>
      </c>
      <c r="AS601" s="1713">
        <v>14.558999999999969</v>
      </c>
      <c r="AT601" s="1713">
        <f t="shared" si="563"/>
        <v>0</v>
      </c>
      <c r="AU601" s="1713">
        <v>0</v>
      </c>
      <c r="AV601" s="1713">
        <v>0</v>
      </c>
      <c r="AW601" s="1713">
        <v>0</v>
      </c>
      <c r="AX601" s="1713">
        <v>0</v>
      </c>
      <c r="AY601" s="1713">
        <f t="shared" si="564"/>
        <v>0</v>
      </c>
      <c r="AZ601" s="1713">
        <v>0</v>
      </c>
      <c r="BA601" s="1713">
        <v>0</v>
      </c>
      <c r="BB601" s="1713">
        <v>0</v>
      </c>
      <c r="BC601" s="1713">
        <v>0</v>
      </c>
      <c r="BD601" s="1713"/>
      <c r="BE601" s="1713"/>
      <c r="BF601" s="1713"/>
      <c r="BG601" s="1403">
        <f t="shared" si="567"/>
        <v>0</v>
      </c>
      <c r="BH601" s="1667"/>
      <c r="BI601" s="1712">
        <f t="shared" si="565"/>
        <v>818.55899999999997</v>
      </c>
      <c r="BJ601" s="1658">
        <v>2022</v>
      </c>
      <c r="BK601" s="1658" t="s">
        <v>910</v>
      </c>
      <c r="BL601" s="1658"/>
      <c r="BM601" s="1669">
        <f t="shared" si="526"/>
        <v>100</v>
      </c>
      <c r="BN601" s="1669" t="e">
        <f t="shared" si="527"/>
        <v>#DIV/0!</v>
      </c>
      <c r="BO601" s="1658" t="s">
        <v>40</v>
      </c>
      <c r="BP601" s="3142"/>
      <c r="BQ601" s="2973"/>
      <c r="BR601" s="2973"/>
      <c r="BS601" s="3371"/>
      <c r="BT601" s="2973"/>
      <c r="BU601" s="2973"/>
      <c r="BV601" s="1370" t="s">
        <v>2492</v>
      </c>
      <c r="BW601" s="2973" t="s">
        <v>2501</v>
      </c>
      <c r="BX601" s="2974"/>
      <c r="BY601" s="22"/>
    </row>
    <row r="602" spans="1:77" s="216" customFormat="1" ht="39" hidden="1" customHeight="1">
      <c r="A602" s="2972">
        <v>6</v>
      </c>
      <c r="B602" s="2962" t="s">
        <v>1358</v>
      </c>
      <c r="C602" s="1674" t="s">
        <v>1108</v>
      </c>
      <c r="D602" s="1708"/>
      <c r="E602" s="1411" t="s">
        <v>305</v>
      </c>
      <c r="F602" s="1411" t="s">
        <v>1359</v>
      </c>
      <c r="G602" s="3472">
        <v>809.52200000000005</v>
      </c>
      <c r="H602" s="3472">
        <v>804</v>
      </c>
      <c r="I602" s="1712">
        <v>0</v>
      </c>
      <c r="J602" s="1712">
        <v>5.5220000000000482</v>
      </c>
      <c r="K602" s="1712">
        <v>809.52200000000005</v>
      </c>
      <c r="L602" s="1712">
        <v>804</v>
      </c>
      <c r="M602" s="1712">
        <v>761.52200000000005</v>
      </c>
      <c r="N602" s="1712">
        <v>0</v>
      </c>
      <c r="O602" s="1712">
        <v>48</v>
      </c>
      <c r="P602" s="1712">
        <v>48</v>
      </c>
      <c r="Q602" s="1712">
        <v>0</v>
      </c>
      <c r="R602" s="1712">
        <v>0</v>
      </c>
      <c r="S602" s="1712">
        <f t="shared" si="558"/>
        <v>0</v>
      </c>
      <c r="T602" s="1712">
        <v>0</v>
      </c>
      <c r="U602" s="1712">
        <v>0</v>
      </c>
      <c r="V602" s="1712">
        <v>0</v>
      </c>
      <c r="W602" s="1712"/>
      <c r="X602" s="1712"/>
      <c r="Y602" s="1712"/>
      <c r="Z602" s="1712">
        <f t="shared" si="559"/>
        <v>0</v>
      </c>
      <c r="AA602" s="1712">
        <v>0</v>
      </c>
      <c r="AB602" s="1712">
        <v>0</v>
      </c>
      <c r="AC602" s="1712">
        <v>0</v>
      </c>
      <c r="AD602" s="1712">
        <f t="shared" si="560"/>
        <v>0</v>
      </c>
      <c r="AE602" s="1712">
        <v>0</v>
      </c>
      <c r="AF602" s="1712">
        <v>0</v>
      </c>
      <c r="AG602" s="1712">
        <v>0</v>
      </c>
      <c r="AH602" s="1712">
        <f t="shared" si="561"/>
        <v>48</v>
      </c>
      <c r="AI602" s="1712">
        <v>48</v>
      </c>
      <c r="AJ602" s="1712">
        <v>0</v>
      </c>
      <c r="AK602" s="1712">
        <v>0</v>
      </c>
      <c r="AL602" s="1712">
        <f t="shared" si="562"/>
        <v>0</v>
      </c>
      <c r="AM602" s="1712">
        <v>0</v>
      </c>
      <c r="AN602" s="1712">
        <v>0</v>
      </c>
      <c r="AO602" s="1712">
        <v>0</v>
      </c>
      <c r="AP602" s="3472">
        <f t="shared" si="566"/>
        <v>809.52200000000005</v>
      </c>
      <c r="AQ602" s="3472">
        <v>804</v>
      </c>
      <c r="AR602" s="1713">
        <v>0</v>
      </c>
      <c r="AS602" s="1713">
        <v>5.5220000000000482</v>
      </c>
      <c r="AT602" s="1713">
        <f t="shared" si="563"/>
        <v>0</v>
      </c>
      <c r="AU602" s="1713">
        <v>0</v>
      </c>
      <c r="AV602" s="1713">
        <v>0</v>
      </c>
      <c r="AW602" s="1713">
        <v>0</v>
      </c>
      <c r="AX602" s="1713">
        <v>0</v>
      </c>
      <c r="AY602" s="1713">
        <f t="shared" si="564"/>
        <v>0</v>
      </c>
      <c r="AZ602" s="1713">
        <v>0</v>
      </c>
      <c r="BA602" s="1713">
        <v>0</v>
      </c>
      <c r="BB602" s="1713">
        <v>0</v>
      </c>
      <c r="BC602" s="1713">
        <v>0</v>
      </c>
      <c r="BD602" s="1713"/>
      <c r="BE602" s="1713"/>
      <c r="BF602" s="1713"/>
      <c r="BG602" s="1403">
        <f t="shared" si="567"/>
        <v>0</v>
      </c>
      <c r="BH602" s="1667"/>
      <c r="BI602" s="1712">
        <f t="shared" si="565"/>
        <v>809.52200000000005</v>
      </c>
      <c r="BJ602" s="1658">
        <v>2022</v>
      </c>
      <c r="BK602" s="1658" t="s">
        <v>910</v>
      </c>
      <c r="BL602" s="1658"/>
      <c r="BM602" s="1669">
        <f t="shared" si="526"/>
        <v>100</v>
      </c>
      <c r="BN602" s="1669" t="e">
        <f t="shared" si="527"/>
        <v>#DIV/0!</v>
      </c>
      <c r="BO602" s="1658" t="s">
        <v>40</v>
      </c>
      <c r="BP602" s="3142"/>
      <c r="BQ602" s="2973"/>
      <c r="BR602" s="2973"/>
      <c r="BS602" s="3371"/>
      <c r="BT602" s="2973"/>
      <c r="BU602" s="2973"/>
      <c r="BV602" s="1370" t="s">
        <v>2492</v>
      </c>
      <c r="BW602" s="2973" t="s">
        <v>2501</v>
      </c>
      <c r="BX602" s="2974"/>
      <c r="BY602" s="22"/>
    </row>
    <row r="603" spans="1:77" s="216" customFormat="1" ht="39" hidden="1" customHeight="1">
      <c r="A603" s="2972">
        <v>7</v>
      </c>
      <c r="B603" s="2962" t="s">
        <v>1360</v>
      </c>
      <c r="C603" s="1674" t="s">
        <v>1119</v>
      </c>
      <c r="D603" s="1708"/>
      <c r="E603" s="1411" t="s">
        <v>305</v>
      </c>
      <c r="F603" s="1411" t="s">
        <v>1361</v>
      </c>
      <c r="G603" s="3472">
        <v>1515.5</v>
      </c>
      <c r="H603" s="3472">
        <v>1504</v>
      </c>
      <c r="I603" s="1712">
        <v>0</v>
      </c>
      <c r="J603" s="1712">
        <v>11.5</v>
      </c>
      <c r="K603" s="1712">
        <v>1515.5</v>
      </c>
      <c r="L603" s="1712">
        <v>1504</v>
      </c>
      <c r="M603" s="1712">
        <v>1435.484978</v>
      </c>
      <c r="N603" s="1712">
        <v>0</v>
      </c>
      <c r="O603" s="1712">
        <v>89.944000000000003</v>
      </c>
      <c r="P603" s="1712">
        <v>89.944000000000003</v>
      </c>
      <c r="Q603" s="1712">
        <v>0</v>
      </c>
      <c r="R603" s="1712">
        <v>0</v>
      </c>
      <c r="S603" s="1712">
        <f t="shared" si="558"/>
        <v>700</v>
      </c>
      <c r="T603" s="1712">
        <v>700</v>
      </c>
      <c r="U603" s="1712">
        <v>0</v>
      </c>
      <c r="V603" s="1712">
        <v>0</v>
      </c>
      <c r="W603" s="1712"/>
      <c r="X603" s="1712"/>
      <c r="Y603" s="1712"/>
      <c r="Z603" s="1712">
        <f t="shared" si="559"/>
        <v>9.928977999999999</v>
      </c>
      <c r="AA603" s="1712">
        <v>9.928977999999999</v>
      </c>
      <c r="AB603" s="1712">
        <v>0</v>
      </c>
      <c r="AC603" s="1712">
        <v>0</v>
      </c>
      <c r="AD603" s="1712">
        <f t="shared" si="560"/>
        <v>700</v>
      </c>
      <c r="AE603" s="1712">
        <v>700</v>
      </c>
      <c r="AF603" s="1712"/>
      <c r="AG603" s="1712">
        <v>0</v>
      </c>
      <c r="AH603" s="1712">
        <f t="shared" si="561"/>
        <v>89.944000000000003</v>
      </c>
      <c r="AI603" s="1712">
        <v>89.944000000000003</v>
      </c>
      <c r="AJ603" s="1712">
        <v>0</v>
      </c>
      <c r="AK603" s="1712">
        <v>0</v>
      </c>
      <c r="AL603" s="1712">
        <f t="shared" si="562"/>
        <v>700</v>
      </c>
      <c r="AM603" s="1712">
        <v>700</v>
      </c>
      <c r="AN603" s="1712">
        <v>0</v>
      </c>
      <c r="AO603" s="1712">
        <v>0</v>
      </c>
      <c r="AP603" s="3472">
        <f t="shared" si="566"/>
        <v>1515.5</v>
      </c>
      <c r="AQ603" s="3472">
        <v>1504</v>
      </c>
      <c r="AR603" s="1713">
        <v>0</v>
      </c>
      <c r="AS603" s="1713">
        <v>11.5</v>
      </c>
      <c r="AT603" s="1713">
        <f t="shared" si="563"/>
        <v>0</v>
      </c>
      <c r="AU603" s="1713">
        <v>0</v>
      </c>
      <c r="AV603" s="1713">
        <v>0</v>
      </c>
      <c r="AW603" s="1713">
        <v>0</v>
      </c>
      <c r="AX603" s="1713">
        <v>0</v>
      </c>
      <c r="AY603" s="1713">
        <f t="shared" si="564"/>
        <v>0</v>
      </c>
      <c r="AZ603" s="1713">
        <v>0</v>
      </c>
      <c r="BA603" s="1713">
        <v>0</v>
      </c>
      <c r="BB603" s="1713">
        <v>0</v>
      </c>
      <c r="BC603" s="1713">
        <v>0</v>
      </c>
      <c r="BD603" s="1713"/>
      <c r="BE603" s="1713"/>
      <c r="BF603" s="1713"/>
      <c r="BG603" s="1403">
        <f t="shared" si="567"/>
        <v>0</v>
      </c>
      <c r="BH603" s="1667"/>
      <c r="BI603" s="1712">
        <f t="shared" si="565"/>
        <v>815.5</v>
      </c>
      <c r="BJ603" s="1658">
        <v>2022</v>
      </c>
      <c r="BK603" s="1658" t="s">
        <v>910</v>
      </c>
      <c r="BL603" s="1658"/>
      <c r="BM603" s="1669">
        <f t="shared" si="526"/>
        <v>100</v>
      </c>
      <c r="BN603" s="1669" t="e">
        <f t="shared" si="527"/>
        <v>#DIV/0!</v>
      </c>
      <c r="BO603" s="1658" t="s">
        <v>40</v>
      </c>
      <c r="BP603" s="3142"/>
      <c r="BQ603" s="2973"/>
      <c r="BR603" s="2973"/>
      <c r="BS603" s="3371"/>
      <c r="BT603" s="2973"/>
      <c r="BU603" s="2973"/>
      <c r="BV603" s="1370" t="s">
        <v>2492</v>
      </c>
      <c r="BW603" s="2973" t="s">
        <v>2501</v>
      </c>
      <c r="BX603" s="2974"/>
      <c r="BY603" s="22"/>
    </row>
    <row r="604" spans="1:77" s="216" customFormat="1" hidden="1">
      <c r="A604" s="2972">
        <v>8</v>
      </c>
      <c r="B604" s="2962" t="s">
        <v>1362</v>
      </c>
      <c r="C604" s="1674" t="s">
        <v>1220</v>
      </c>
      <c r="D604" s="1708"/>
      <c r="E604" s="1411" t="s">
        <v>305</v>
      </c>
      <c r="F604" s="1411" t="s">
        <v>1363</v>
      </c>
      <c r="G604" s="3472">
        <v>264.726</v>
      </c>
      <c r="H604" s="3472">
        <v>250</v>
      </c>
      <c r="I604" s="1712">
        <v>0</v>
      </c>
      <c r="J604" s="1712">
        <v>14.725999999999999</v>
      </c>
      <c r="K604" s="1712">
        <v>264.726</v>
      </c>
      <c r="L604" s="1712">
        <v>250</v>
      </c>
      <c r="M604" s="1712">
        <v>249.726</v>
      </c>
      <c r="N604" s="1712">
        <v>0</v>
      </c>
      <c r="O604" s="1712">
        <v>15</v>
      </c>
      <c r="P604" s="1712">
        <v>15</v>
      </c>
      <c r="Q604" s="1712">
        <v>0</v>
      </c>
      <c r="R604" s="1712">
        <v>0</v>
      </c>
      <c r="S604" s="1712">
        <f t="shared" si="558"/>
        <v>0</v>
      </c>
      <c r="T604" s="1712">
        <v>0</v>
      </c>
      <c r="U604" s="1712">
        <v>0</v>
      </c>
      <c r="V604" s="1712">
        <v>0</v>
      </c>
      <c r="W604" s="1712"/>
      <c r="X604" s="1712"/>
      <c r="Y604" s="1712"/>
      <c r="Z604" s="1712">
        <f t="shared" si="559"/>
        <v>0</v>
      </c>
      <c r="AA604" s="1712">
        <v>0</v>
      </c>
      <c r="AB604" s="1712">
        <v>0</v>
      </c>
      <c r="AC604" s="1712">
        <v>0</v>
      </c>
      <c r="AD604" s="1712">
        <f t="shared" si="560"/>
        <v>0</v>
      </c>
      <c r="AE604" s="1712">
        <v>0</v>
      </c>
      <c r="AF604" s="1712">
        <v>0</v>
      </c>
      <c r="AG604" s="1712">
        <v>0</v>
      </c>
      <c r="AH604" s="1712">
        <f t="shared" si="561"/>
        <v>15</v>
      </c>
      <c r="AI604" s="1712">
        <v>15</v>
      </c>
      <c r="AJ604" s="1712">
        <v>0</v>
      </c>
      <c r="AK604" s="1712">
        <v>0</v>
      </c>
      <c r="AL604" s="1712">
        <f t="shared" si="562"/>
        <v>0</v>
      </c>
      <c r="AM604" s="1712">
        <v>0</v>
      </c>
      <c r="AN604" s="1712">
        <v>0</v>
      </c>
      <c r="AO604" s="1712">
        <v>0</v>
      </c>
      <c r="AP604" s="3472">
        <f t="shared" si="566"/>
        <v>264.726</v>
      </c>
      <c r="AQ604" s="3472">
        <v>250</v>
      </c>
      <c r="AR604" s="1713">
        <v>0</v>
      </c>
      <c r="AS604" s="1713">
        <v>14.725999999999999</v>
      </c>
      <c r="AT604" s="1713">
        <f t="shared" si="563"/>
        <v>0</v>
      </c>
      <c r="AU604" s="1713">
        <v>0</v>
      </c>
      <c r="AV604" s="1713">
        <v>0</v>
      </c>
      <c r="AW604" s="1713">
        <v>0</v>
      </c>
      <c r="AX604" s="1713">
        <v>0</v>
      </c>
      <c r="AY604" s="1713">
        <f t="shared" si="564"/>
        <v>0</v>
      </c>
      <c r="AZ604" s="1713">
        <v>0</v>
      </c>
      <c r="BA604" s="1713">
        <v>0</v>
      </c>
      <c r="BB604" s="1713">
        <v>0</v>
      </c>
      <c r="BC604" s="1713">
        <v>0</v>
      </c>
      <c r="BD604" s="1713"/>
      <c r="BE604" s="1713"/>
      <c r="BF604" s="1713"/>
      <c r="BG604" s="1403">
        <f t="shared" si="567"/>
        <v>0</v>
      </c>
      <c r="BH604" s="1667"/>
      <c r="BI604" s="1712">
        <f t="shared" si="565"/>
        <v>264.726</v>
      </c>
      <c r="BJ604" s="1658">
        <v>2022</v>
      </c>
      <c r="BK604" s="1658" t="s">
        <v>910</v>
      </c>
      <c r="BL604" s="1658"/>
      <c r="BM604" s="1669">
        <f t="shared" ref="BM604:BM635" si="568">(BG604+AQ604)/H604*100</f>
        <v>100</v>
      </c>
      <c r="BN604" s="1669" t="e">
        <f t="shared" ref="BN604:BN635" si="569">BG604/AU604*100</f>
        <v>#DIV/0!</v>
      </c>
      <c r="BO604" s="1658" t="s">
        <v>40</v>
      </c>
      <c r="BP604" s="3142"/>
      <c r="BQ604" s="2973"/>
      <c r="BR604" s="2973"/>
      <c r="BS604" s="3371"/>
      <c r="BT604" s="2973"/>
      <c r="BU604" s="2973"/>
      <c r="BV604" s="1370" t="s">
        <v>2492</v>
      </c>
      <c r="BW604" s="2973" t="s">
        <v>2501</v>
      </c>
      <c r="BX604" s="2974"/>
      <c r="BY604" s="22"/>
    </row>
    <row r="605" spans="1:77" s="216" customFormat="1" hidden="1">
      <c r="A605" s="2972">
        <v>9</v>
      </c>
      <c r="B605" s="2962" t="s">
        <v>1364</v>
      </c>
      <c r="C605" s="1674" t="s">
        <v>1220</v>
      </c>
      <c r="D605" s="1708"/>
      <c r="E605" s="1411" t="s">
        <v>305</v>
      </c>
      <c r="F605" s="1411" t="s">
        <v>1365</v>
      </c>
      <c r="G605" s="3472">
        <v>264.65600000000001</v>
      </c>
      <c r="H605" s="3472">
        <v>250</v>
      </c>
      <c r="I605" s="1712">
        <v>0</v>
      </c>
      <c r="J605" s="1712">
        <v>14.656000000000006</v>
      </c>
      <c r="K605" s="1712">
        <v>264.65600000000001</v>
      </c>
      <c r="L605" s="1712">
        <v>250</v>
      </c>
      <c r="M605" s="1712">
        <v>249.55599999999998</v>
      </c>
      <c r="N605" s="1712">
        <v>0</v>
      </c>
      <c r="O605" s="1712">
        <v>15.099999999999994</v>
      </c>
      <c r="P605" s="1712">
        <v>15.099999999999994</v>
      </c>
      <c r="Q605" s="1712">
        <v>0</v>
      </c>
      <c r="R605" s="1712">
        <v>0</v>
      </c>
      <c r="S605" s="1712">
        <f t="shared" si="558"/>
        <v>0</v>
      </c>
      <c r="T605" s="1712">
        <v>0</v>
      </c>
      <c r="U605" s="1712">
        <v>0</v>
      </c>
      <c r="V605" s="1712">
        <v>0</v>
      </c>
      <c r="W605" s="1712"/>
      <c r="X605" s="1712"/>
      <c r="Y605" s="1712"/>
      <c r="Z605" s="1712">
        <f t="shared" si="559"/>
        <v>0</v>
      </c>
      <c r="AA605" s="1712">
        <v>0</v>
      </c>
      <c r="AB605" s="1712">
        <v>0</v>
      </c>
      <c r="AC605" s="1712">
        <v>0</v>
      </c>
      <c r="AD605" s="1712">
        <f t="shared" si="560"/>
        <v>0</v>
      </c>
      <c r="AE605" s="1712">
        <v>0</v>
      </c>
      <c r="AF605" s="1712">
        <v>0</v>
      </c>
      <c r="AG605" s="1712">
        <v>0</v>
      </c>
      <c r="AH605" s="1712">
        <f t="shared" si="561"/>
        <v>15.099999999999994</v>
      </c>
      <c r="AI605" s="1712">
        <v>15.099999999999994</v>
      </c>
      <c r="AJ605" s="1712">
        <v>0</v>
      </c>
      <c r="AK605" s="1712">
        <v>0</v>
      </c>
      <c r="AL605" s="1712">
        <f t="shared" si="562"/>
        <v>0</v>
      </c>
      <c r="AM605" s="1712">
        <v>0</v>
      </c>
      <c r="AN605" s="1712">
        <v>0</v>
      </c>
      <c r="AO605" s="1712">
        <v>0</v>
      </c>
      <c r="AP605" s="3472">
        <f t="shared" si="566"/>
        <v>264.65600000000001</v>
      </c>
      <c r="AQ605" s="3472">
        <v>250</v>
      </c>
      <c r="AR605" s="1713">
        <v>0</v>
      </c>
      <c r="AS605" s="1713">
        <v>14.656000000000006</v>
      </c>
      <c r="AT605" s="1713">
        <f t="shared" si="563"/>
        <v>0</v>
      </c>
      <c r="AU605" s="1713">
        <v>0</v>
      </c>
      <c r="AV605" s="1713">
        <v>0</v>
      </c>
      <c r="AW605" s="1713">
        <v>0</v>
      </c>
      <c r="AX605" s="1713">
        <v>0</v>
      </c>
      <c r="AY605" s="1713">
        <f t="shared" si="564"/>
        <v>0</v>
      </c>
      <c r="AZ605" s="1713">
        <v>0</v>
      </c>
      <c r="BA605" s="1713">
        <v>0</v>
      </c>
      <c r="BB605" s="1713">
        <v>0</v>
      </c>
      <c r="BC605" s="1713">
        <v>0</v>
      </c>
      <c r="BD605" s="1713"/>
      <c r="BE605" s="1713"/>
      <c r="BF605" s="1713"/>
      <c r="BG605" s="1403">
        <f t="shared" si="567"/>
        <v>0</v>
      </c>
      <c r="BH605" s="1667"/>
      <c r="BI605" s="1712">
        <f t="shared" si="565"/>
        <v>264.65600000000001</v>
      </c>
      <c r="BJ605" s="1658">
        <v>2022</v>
      </c>
      <c r="BK605" s="1658" t="s">
        <v>910</v>
      </c>
      <c r="BL605" s="1658"/>
      <c r="BM605" s="1669">
        <f t="shared" si="568"/>
        <v>100</v>
      </c>
      <c r="BN605" s="1669" t="e">
        <f t="shared" si="569"/>
        <v>#DIV/0!</v>
      </c>
      <c r="BO605" s="1658" t="s">
        <v>40</v>
      </c>
      <c r="BP605" s="3142"/>
      <c r="BQ605" s="2973"/>
      <c r="BR605" s="2973"/>
      <c r="BS605" s="3371"/>
      <c r="BT605" s="2973"/>
      <c r="BU605" s="2973"/>
      <c r="BV605" s="1370" t="s">
        <v>2492</v>
      </c>
      <c r="BW605" s="2973" t="s">
        <v>2501</v>
      </c>
      <c r="BX605" s="2974"/>
      <c r="BY605" s="22"/>
    </row>
    <row r="606" spans="1:77" s="216" customFormat="1" hidden="1">
      <c r="A606" s="2972">
        <v>10</v>
      </c>
      <c r="B606" s="2962" t="s">
        <v>1366</v>
      </c>
      <c r="C606" s="1674" t="s">
        <v>1220</v>
      </c>
      <c r="D606" s="1708"/>
      <c r="E606" s="1411" t="s">
        <v>305</v>
      </c>
      <c r="F606" s="1411" t="s">
        <v>1367</v>
      </c>
      <c r="G606" s="3472">
        <v>258.02499999999998</v>
      </c>
      <c r="H606" s="3472">
        <v>250</v>
      </c>
      <c r="I606" s="1712">
        <v>0</v>
      </c>
      <c r="J606" s="1712">
        <v>8.0249999999999773</v>
      </c>
      <c r="K606" s="1712">
        <v>258.02499999999998</v>
      </c>
      <c r="L606" s="1712">
        <v>250</v>
      </c>
      <c r="M606" s="1712">
        <v>243.02500000000001</v>
      </c>
      <c r="N606" s="1712">
        <v>0</v>
      </c>
      <c r="O606" s="1712">
        <v>15</v>
      </c>
      <c r="P606" s="1712">
        <v>15</v>
      </c>
      <c r="Q606" s="1712">
        <v>0</v>
      </c>
      <c r="R606" s="1712">
        <v>0</v>
      </c>
      <c r="S606" s="1712">
        <f t="shared" si="558"/>
        <v>0</v>
      </c>
      <c r="T606" s="1712">
        <v>0</v>
      </c>
      <c r="U606" s="1712">
        <v>0</v>
      </c>
      <c r="V606" s="1712">
        <v>0</v>
      </c>
      <c r="W606" s="1712"/>
      <c r="X606" s="1712"/>
      <c r="Y606" s="1712"/>
      <c r="Z606" s="1712">
        <f t="shared" si="559"/>
        <v>0</v>
      </c>
      <c r="AA606" s="1712">
        <v>0</v>
      </c>
      <c r="AB606" s="1712">
        <v>0</v>
      </c>
      <c r="AC606" s="1712">
        <v>0</v>
      </c>
      <c r="AD606" s="1712">
        <f t="shared" si="560"/>
        <v>0</v>
      </c>
      <c r="AE606" s="1712">
        <v>0</v>
      </c>
      <c r="AF606" s="1712">
        <v>0</v>
      </c>
      <c r="AG606" s="1712">
        <v>0</v>
      </c>
      <c r="AH606" s="1712">
        <f t="shared" si="561"/>
        <v>15</v>
      </c>
      <c r="AI606" s="1712">
        <v>15</v>
      </c>
      <c r="AJ606" s="1712">
        <v>0</v>
      </c>
      <c r="AK606" s="1712">
        <v>0</v>
      </c>
      <c r="AL606" s="1712">
        <f t="shared" si="562"/>
        <v>0</v>
      </c>
      <c r="AM606" s="1712">
        <v>0</v>
      </c>
      <c r="AN606" s="1712">
        <v>0</v>
      </c>
      <c r="AO606" s="1712">
        <v>0</v>
      </c>
      <c r="AP606" s="3472">
        <f t="shared" si="566"/>
        <v>258.02499999999998</v>
      </c>
      <c r="AQ606" s="3472">
        <v>250</v>
      </c>
      <c r="AR606" s="1713">
        <v>0</v>
      </c>
      <c r="AS606" s="1713">
        <v>8.0249999999999773</v>
      </c>
      <c r="AT606" s="1713">
        <f t="shared" si="563"/>
        <v>0</v>
      </c>
      <c r="AU606" s="1713">
        <v>0</v>
      </c>
      <c r="AV606" s="1713">
        <v>0</v>
      </c>
      <c r="AW606" s="1713">
        <v>0</v>
      </c>
      <c r="AX606" s="1713">
        <v>0</v>
      </c>
      <c r="AY606" s="1713">
        <f t="shared" si="564"/>
        <v>0</v>
      </c>
      <c r="AZ606" s="1713">
        <v>0</v>
      </c>
      <c r="BA606" s="1713">
        <v>0</v>
      </c>
      <c r="BB606" s="1713">
        <v>0</v>
      </c>
      <c r="BC606" s="1713">
        <v>0</v>
      </c>
      <c r="BD606" s="1713"/>
      <c r="BE606" s="1713"/>
      <c r="BF606" s="1713"/>
      <c r="BG606" s="1403">
        <f t="shared" si="567"/>
        <v>0</v>
      </c>
      <c r="BH606" s="1667"/>
      <c r="BI606" s="1712">
        <f t="shared" si="565"/>
        <v>258.02499999999998</v>
      </c>
      <c r="BJ606" s="1658">
        <v>2022</v>
      </c>
      <c r="BK606" s="1658" t="s">
        <v>910</v>
      </c>
      <c r="BL606" s="1658"/>
      <c r="BM606" s="1669">
        <f t="shared" si="568"/>
        <v>100</v>
      </c>
      <c r="BN606" s="1669" t="e">
        <f t="shared" si="569"/>
        <v>#DIV/0!</v>
      </c>
      <c r="BO606" s="1658" t="s">
        <v>40</v>
      </c>
      <c r="BP606" s="3142"/>
      <c r="BQ606" s="2973"/>
      <c r="BR606" s="2973"/>
      <c r="BS606" s="3371"/>
      <c r="BT606" s="2973"/>
      <c r="BU606" s="2973"/>
      <c r="BV606" s="1370" t="s">
        <v>2492</v>
      </c>
      <c r="BW606" s="2973" t="s">
        <v>2501</v>
      </c>
      <c r="BX606" s="2974"/>
      <c r="BY606" s="22"/>
    </row>
    <row r="607" spans="1:77" s="216" customFormat="1" hidden="1">
      <c r="A607" s="2972">
        <v>11</v>
      </c>
      <c r="B607" s="2962" t="s">
        <v>1368</v>
      </c>
      <c r="C607" s="1674" t="s">
        <v>1220</v>
      </c>
      <c r="D607" s="1708"/>
      <c r="E607" s="1411" t="s">
        <v>305</v>
      </c>
      <c r="F607" s="1411" t="s">
        <v>1369</v>
      </c>
      <c r="G607" s="3472">
        <v>265.52</v>
      </c>
      <c r="H607" s="3472">
        <v>250</v>
      </c>
      <c r="I607" s="1712">
        <v>0</v>
      </c>
      <c r="J607" s="1712">
        <v>15.519999999999982</v>
      </c>
      <c r="K607" s="1712">
        <v>265.52</v>
      </c>
      <c r="L607" s="1712">
        <v>250</v>
      </c>
      <c r="M607" s="1712">
        <v>250.72</v>
      </c>
      <c r="N607" s="1712">
        <v>0</v>
      </c>
      <c r="O607" s="1712">
        <v>14.800000000000011</v>
      </c>
      <c r="P607" s="1712">
        <v>14.800000000000011</v>
      </c>
      <c r="Q607" s="1712">
        <v>0</v>
      </c>
      <c r="R607" s="1712">
        <v>0</v>
      </c>
      <c r="S607" s="1712">
        <f t="shared" si="558"/>
        <v>0</v>
      </c>
      <c r="T607" s="1712">
        <v>0</v>
      </c>
      <c r="U607" s="1712">
        <v>0</v>
      </c>
      <c r="V607" s="1712">
        <v>0</v>
      </c>
      <c r="W607" s="1712"/>
      <c r="X607" s="1712"/>
      <c r="Y607" s="1712"/>
      <c r="Z607" s="1712">
        <f t="shared" si="559"/>
        <v>0</v>
      </c>
      <c r="AA607" s="1712">
        <v>0</v>
      </c>
      <c r="AB607" s="1712">
        <v>0</v>
      </c>
      <c r="AC607" s="1712">
        <v>0</v>
      </c>
      <c r="AD607" s="1712">
        <f t="shared" si="560"/>
        <v>0</v>
      </c>
      <c r="AE607" s="1712">
        <v>0</v>
      </c>
      <c r="AF607" s="1712">
        <v>0</v>
      </c>
      <c r="AG607" s="1712">
        <v>0</v>
      </c>
      <c r="AH607" s="1712">
        <f t="shared" si="561"/>
        <v>14.800000000000011</v>
      </c>
      <c r="AI607" s="1712">
        <v>14.800000000000011</v>
      </c>
      <c r="AJ607" s="1712">
        <v>0</v>
      </c>
      <c r="AK607" s="1712">
        <v>0</v>
      </c>
      <c r="AL607" s="1712">
        <f t="shared" si="562"/>
        <v>0</v>
      </c>
      <c r="AM607" s="1712">
        <v>0</v>
      </c>
      <c r="AN607" s="1712">
        <v>0</v>
      </c>
      <c r="AO607" s="1712">
        <v>0</v>
      </c>
      <c r="AP607" s="3472">
        <f t="shared" si="566"/>
        <v>265.52</v>
      </c>
      <c r="AQ607" s="3472">
        <v>250</v>
      </c>
      <c r="AR607" s="1713">
        <v>0</v>
      </c>
      <c r="AS607" s="1713">
        <v>15.519999999999982</v>
      </c>
      <c r="AT607" s="1713">
        <f t="shared" si="563"/>
        <v>0</v>
      </c>
      <c r="AU607" s="1713">
        <v>0</v>
      </c>
      <c r="AV607" s="1713">
        <v>0</v>
      </c>
      <c r="AW607" s="1713">
        <v>0</v>
      </c>
      <c r="AX607" s="1713">
        <v>0</v>
      </c>
      <c r="AY607" s="1713">
        <f t="shared" si="564"/>
        <v>0</v>
      </c>
      <c r="AZ607" s="1713">
        <v>0</v>
      </c>
      <c r="BA607" s="1713">
        <v>0</v>
      </c>
      <c r="BB607" s="1713">
        <v>0</v>
      </c>
      <c r="BC607" s="1713">
        <v>0</v>
      </c>
      <c r="BD607" s="1713"/>
      <c r="BE607" s="1713"/>
      <c r="BF607" s="1713"/>
      <c r="BG607" s="1403">
        <f t="shared" si="567"/>
        <v>0</v>
      </c>
      <c r="BH607" s="1667"/>
      <c r="BI607" s="1712">
        <f t="shared" si="565"/>
        <v>265.52</v>
      </c>
      <c r="BJ607" s="1658">
        <v>2022</v>
      </c>
      <c r="BK607" s="1658" t="s">
        <v>910</v>
      </c>
      <c r="BL607" s="1658"/>
      <c r="BM607" s="1669">
        <f t="shared" si="568"/>
        <v>100</v>
      </c>
      <c r="BN607" s="1669" t="e">
        <f t="shared" si="569"/>
        <v>#DIV/0!</v>
      </c>
      <c r="BO607" s="1658" t="s">
        <v>40</v>
      </c>
      <c r="BP607" s="3142"/>
      <c r="BQ607" s="2973"/>
      <c r="BR607" s="2973"/>
      <c r="BS607" s="3371"/>
      <c r="BT607" s="2973"/>
      <c r="BU607" s="2973"/>
      <c r="BV607" s="1370" t="s">
        <v>2492</v>
      </c>
      <c r="BW607" s="2973" t="s">
        <v>2501</v>
      </c>
      <c r="BX607" s="2974"/>
      <c r="BY607" s="22"/>
    </row>
    <row r="608" spans="1:77" s="216" customFormat="1" hidden="1">
      <c r="A608" s="2972">
        <v>12</v>
      </c>
      <c r="B608" s="2962" t="s">
        <v>1370</v>
      </c>
      <c r="C608" s="1674" t="s">
        <v>1220</v>
      </c>
      <c r="D608" s="1708"/>
      <c r="E608" s="1411" t="s">
        <v>305</v>
      </c>
      <c r="F608" s="1411" t="s">
        <v>1371</v>
      </c>
      <c r="G608" s="3472">
        <v>257.68700000000001</v>
      </c>
      <c r="H608" s="3472">
        <v>250</v>
      </c>
      <c r="I608" s="1712">
        <v>0</v>
      </c>
      <c r="J608" s="1712">
        <v>7.6870000000000118</v>
      </c>
      <c r="K608" s="1712">
        <v>257.68700000000001</v>
      </c>
      <c r="L608" s="1712">
        <v>250</v>
      </c>
      <c r="M608" s="1712">
        <v>0</v>
      </c>
      <c r="N608" s="1712">
        <v>0</v>
      </c>
      <c r="O608" s="1712">
        <v>250</v>
      </c>
      <c r="P608" s="1712">
        <v>250</v>
      </c>
      <c r="Q608" s="1712">
        <v>0</v>
      </c>
      <c r="R608" s="1712">
        <v>0</v>
      </c>
      <c r="S608" s="1712">
        <f t="shared" si="558"/>
        <v>0</v>
      </c>
      <c r="T608" s="1712">
        <v>0</v>
      </c>
      <c r="U608" s="1712">
        <v>0</v>
      </c>
      <c r="V608" s="1712">
        <v>0</v>
      </c>
      <c r="W608" s="1712"/>
      <c r="X608" s="1712"/>
      <c r="Y608" s="1712"/>
      <c r="Z608" s="1712">
        <f t="shared" si="559"/>
        <v>0</v>
      </c>
      <c r="AA608" s="1712">
        <v>0</v>
      </c>
      <c r="AB608" s="1712">
        <v>0</v>
      </c>
      <c r="AC608" s="1712">
        <v>0</v>
      </c>
      <c r="AD608" s="1712">
        <f t="shared" si="560"/>
        <v>0</v>
      </c>
      <c r="AE608" s="1712">
        <v>0</v>
      </c>
      <c r="AF608" s="1712">
        <v>0</v>
      </c>
      <c r="AG608" s="1712">
        <v>0</v>
      </c>
      <c r="AH608" s="1712">
        <f t="shared" si="561"/>
        <v>250</v>
      </c>
      <c r="AI608" s="1712">
        <v>250</v>
      </c>
      <c r="AJ608" s="1712">
        <v>0</v>
      </c>
      <c r="AK608" s="1712">
        <v>0</v>
      </c>
      <c r="AL608" s="1712">
        <f t="shared" si="562"/>
        <v>0</v>
      </c>
      <c r="AM608" s="1712">
        <v>0</v>
      </c>
      <c r="AN608" s="1712">
        <v>0</v>
      </c>
      <c r="AO608" s="1712">
        <v>0</v>
      </c>
      <c r="AP608" s="3472">
        <f t="shared" si="566"/>
        <v>257.68700000000001</v>
      </c>
      <c r="AQ608" s="3472">
        <v>250</v>
      </c>
      <c r="AR608" s="1713">
        <v>0</v>
      </c>
      <c r="AS608" s="1713">
        <v>7.6870000000000118</v>
      </c>
      <c r="AT608" s="1713">
        <f t="shared" si="563"/>
        <v>0</v>
      </c>
      <c r="AU608" s="1713">
        <v>0</v>
      </c>
      <c r="AV608" s="1713">
        <v>0</v>
      </c>
      <c r="AW608" s="1713">
        <v>0</v>
      </c>
      <c r="AX608" s="1713">
        <v>0</v>
      </c>
      <c r="AY608" s="1713">
        <f t="shared" si="564"/>
        <v>0</v>
      </c>
      <c r="AZ608" s="1713">
        <v>0</v>
      </c>
      <c r="BA608" s="1713">
        <v>0</v>
      </c>
      <c r="BB608" s="1713">
        <v>0</v>
      </c>
      <c r="BC608" s="1713">
        <v>0</v>
      </c>
      <c r="BD608" s="1713"/>
      <c r="BE608" s="1713"/>
      <c r="BF608" s="1713"/>
      <c r="BG608" s="1403">
        <f t="shared" si="567"/>
        <v>0</v>
      </c>
      <c r="BH608" s="1667"/>
      <c r="BI608" s="1712">
        <f t="shared" si="565"/>
        <v>257.68700000000001</v>
      </c>
      <c r="BJ608" s="1658">
        <v>2022</v>
      </c>
      <c r="BK608" s="1658" t="s">
        <v>910</v>
      </c>
      <c r="BL608" s="1658"/>
      <c r="BM608" s="1669">
        <f t="shared" si="568"/>
        <v>100</v>
      </c>
      <c r="BN608" s="1669" t="e">
        <f t="shared" si="569"/>
        <v>#DIV/0!</v>
      </c>
      <c r="BO608" s="1658" t="s">
        <v>40</v>
      </c>
      <c r="BP608" s="3142"/>
      <c r="BQ608" s="2973"/>
      <c r="BR608" s="2973"/>
      <c r="BS608" s="3371"/>
      <c r="BT608" s="2973"/>
      <c r="BU608" s="2973"/>
      <c r="BV608" s="1370" t="s">
        <v>2492</v>
      </c>
      <c r="BW608" s="2973" t="s">
        <v>2501</v>
      </c>
      <c r="BX608" s="2974"/>
      <c r="BY608" s="22"/>
    </row>
    <row r="609" spans="1:77" s="216" customFormat="1" hidden="1">
      <c r="A609" s="2972">
        <v>13</v>
      </c>
      <c r="B609" s="2962" t="s">
        <v>1372</v>
      </c>
      <c r="C609" s="1674" t="s">
        <v>1220</v>
      </c>
      <c r="D609" s="1708"/>
      <c r="E609" s="1411" t="s">
        <v>305</v>
      </c>
      <c r="F609" s="1411" t="s">
        <v>1373</v>
      </c>
      <c r="G609" s="3472">
        <v>107.111</v>
      </c>
      <c r="H609" s="3472">
        <v>100</v>
      </c>
      <c r="I609" s="1712">
        <v>0</v>
      </c>
      <c r="J609" s="1712">
        <v>7.1110000000000042</v>
      </c>
      <c r="K609" s="1712">
        <v>107.111</v>
      </c>
      <c r="L609" s="1712">
        <v>100</v>
      </c>
      <c r="M609" s="1712">
        <v>101.22199999999999</v>
      </c>
      <c r="N609" s="1712">
        <v>0</v>
      </c>
      <c r="O609" s="1712">
        <v>5.8889999999999958</v>
      </c>
      <c r="P609" s="1712">
        <v>5.8889999999999958</v>
      </c>
      <c r="Q609" s="1712">
        <v>0</v>
      </c>
      <c r="R609" s="1712">
        <v>0</v>
      </c>
      <c r="S609" s="1712">
        <f t="shared" si="558"/>
        <v>0</v>
      </c>
      <c r="T609" s="1712">
        <v>0</v>
      </c>
      <c r="U609" s="1712">
        <v>0</v>
      </c>
      <c r="V609" s="1712">
        <v>0</v>
      </c>
      <c r="W609" s="1712"/>
      <c r="X609" s="1712"/>
      <c r="Y609" s="1712"/>
      <c r="Z609" s="1712">
        <f t="shared" si="559"/>
        <v>0</v>
      </c>
      <c r="AA609" s="1712">
        <v>0</v>
      </c>
      <c r="AB609" s="1712">
        <v>0</v>
      </c>
      <c r="AC609" s="1712">
        <v>0</v>
      </c>
      <c r="AD609" s="1712">
        <f t="shared" si="560"/>
        <v>0</v>
      </c>
      <c r="AE609" s="1712">
        <v>0</v>
      </c>
      <c r="AF609" s="1712">
        <v>0</v>
      </c>
      <c r="AG609" s="1712">
        <v>0</v>
      </c>
      <c r="AH609" s="1712">
        <f t="shared" si="561"/>
        <v>5.8889999999999958</v>
      </c>
      <c r="AI609" s="1712">
        <v>5.8889999999999958</v>
      </c>
      <c r="AJ609" s="1712">
        <v>0</v>
      </c>
      <c r="AK609" s="1712">
        <v>0</v>
      </c>
      <c r="AL609" s="1712">
        <f t="shared" si="562"/>
        <v>0</v>
      </c>
      <c r="AM609" s="1712">
        <v>0</v>
      </c>
      <c r="AN609" s="1712">
        <v>0</v>
      </c>
      <c r="AO609" s="1712">
        <v>0</v>
      </c>
      <c r="AP609" s="3472">
        <f t="shared" si="566"/>
        <v>107.111</v>
      </c>
      <c r="AQ609" s="3472">
        <v>100</v>
      </c>
      <c r="AR609" s="1713">
        <v>0</v>
      </c>
      <c r="AS609" s="1713">
        <v>7.1110000000000042</v>
      </c>
      <c r="AT609" s="1713">
        <f t="shared" si="563"/>
        <v>0</v>
      </c>
      <c r="AU609" s="1713">
        <v>0</v>
      </c>
      <c r="AV609" s="1713">
        <v>0</v>
      </c>
      <c r="AW609" s="1713">
        <v>0</v>
      </c>
      <c r="AX609" s="1713">
        <v>0</v>
      </c>
      <c r="AY609" s="1713">
        <f t="shared" si="564"/>
        <v>0</v>
      </c>
      <c r="AZ609" s="1713">
        <v>0</v>
      </c>
      <c r="BA609" s="1713">
        <v>0</v>
      </c>
      <c r="BB609" s="1713">
        <v>0</v>
      </c>
      <c r="BC609" s="1713">
        <v>0</v>
      </c>
      <c r="BD609" s="1713"/>
      <c r="BE609" s="1713"/>
      <c r="BF609" s="1713"/>
      <c r="BG609" s="1403">
        <f t="shared" si="567"/>
        <v>0</v>
      </c>
      <c r="BH609" s="1667"/>
      <c r="BI609" s="1712">
        <f t="shared" si="565"/>
        <v>107.111</v>
      </c>
      <c r="BJ609" s="1658">
        <v>2022</v>
      </c>
      <c r="BK609" s="1658" t="s">
        <v>910</v>
      </c>
      <c r="BL609" s="1658"/>
      <c r="BM609" s="1669">
        <f t="shared" si="568"/>
        <v>100</v>
      </c>
      <c r="BN609" s="1669" t="e">
        <f t="shared" si="569"/>
        <v>#DIV/0!</v>
      </c>
      <c r="BO609" s="1658" t="s">
        <v>40</v>
      </c>
      <c r="BP609" s="3142"/>
      <c r="BQ609" s="2973"/>
      <c r="BR609" s="2973"/>
      <c r="BS609" s="3371"/>
      <c r="BT609" s="2973"/>
      <c r="BU609" s="2973"/>
      <c r="BV609" s="1370" t="s">
        <v>2492</v>
      </c>
      <c r="BW609" s="2973" t="s">
        <v>2501</v>
      </c>
      <c r="BX609" s="2974"/>
      <c r="BY609" s="22"/>
    </row>
    <row r="610" spans="1:77" s="216" customFormat="1" hidden="1">
      <c r="A610" s="2972">
        <v>14</v>
      </c>
      <c r="B610" s="2962" t="s">
        <v>1374</v>
      </c>
      <c r="C610" s="1674" t="s">
        <v>1220</v>
      </c>
      <c r="D610" s="1708"/>
      <c r="E610" s="1411" t="s">
        <v>305</v>
      </c>
      <c r="F610" s="1411" t="s">
        <v>1375</v>
      </c>
      <c r="G610" s="3472">
        <v>105.33199999999999</v>
      </c>
      <c r="H610" s="3472">
        <v>100</v>
      </c>
      <c r="I610" s="1712">
        <v>0</v>
      </c>
      <c r="J610" s="1712">
        <v>5.3319999999999936</v>
      </c>
      <c r="K610" s="1712">
        <v>105.33199999999999</v>
      </c>
      <c r="L610" s="1712">
        <v>100</v>
      </c>
      <c r="M610" s="1712">
        <v>99.231999999999985</v>
      </c>
      <c r="N610" s="1712">
        <v>0</v>
      </c>
      <c r="O610" s="1712">
        <v>6.1</v>
      </c>
      <c r="P610" s="1712">
        <v>6.1</v>
      </c>
      <c r="Q610" s="1712">
        <v>0</v>
      </c>
      <c r="R610" s="1712">
        <v>0</v>
      </c>
      <c r="S610" s="1712">
        <f t="shared" si="558"/>
        <v>0</v>
      </c>
      <c r="T610" s="1712">
        <v>0</v>
      </c>
      <c r="U610" s="1712">
        <v>0</v>
      </c>
      <c r="V610" s="1712">
        <v>0</v>
      </c>
      <c r="W610" s="1712"/>
      <c r="X610" s="1712"/>
      <c r="Y610" s="1712"/>
      <c r="Z610" s="1712">
        <f t="shared" si="559"/>
        <v>0</v>
      </c>
      <c r="AA610" s="1712">
        <v>0</v>
      </c>
      <c r="AB610" s="1712">
        <v>0</v>
      </c>
      <c r="AC610" s="1712">
        <v>0</v>
      </c>
      <c r="AD610" s="1712">
        <f t="shared" si="560"/>
        <v>0</v>
      </c>
      <c r="AE610" s="1712">
        <v>0</v>
      </c>
      <c r="AF610" s="1712">
        <v>0</v>
      </c>
      <c r="AG610" s="1712">
        <v>0</v>
      </c>
      <c r="AH610" s="1712">
        <f t="shared" si="561"/>
        <v>6.1</v>
      </c>
      <c r="AI610" s="1712">
        <v>6.1</v>
      </c>
      <c r="AJ610" s="1712">
        <v>0</v>
      </c>
      <c r="AK610" s="1712">
        <v>0</v>
      </c>
      <c r="AL610" s="1712">
        <f t="shared" si="562"/>
        <v>0</v>
      </c>
      <c r="AM610" s="1712">
        <v>0</v>
      </c>
      <c r="AN610" s="1712">
        <v>0</v>
      </c>
      <c r="AO610" s="1712">
        <v>0</v>
      </c>
      <c r="AP610" s="3472">
        <f t="shared" si="566"/>
        <v>105.33199999999999</v>
      </c>
      <c r="AQ610" s="3472">
        <v>100</v>
      </c>
      <c r="AR610" s="1713">
        <v>0</v>
      </c>
      <c r="AS610" s="1713">
        <v>5.3319999999999936</v>
      </c>
      <c r="AT610" s="1713">
        <f t="shared" si="563"/>
        <v>0</v>
      </c>
      <c r="AU610" s="1713">
        <v>0</v>
      </c>
      <c r="AV610" s="1713">
        <v>0</v>
      </c>
      <c r="AW610" s="1713">
        <v>0</v>
      </c>
      <c r="AX610" s="1713">
        <v>0</v>
      </c>
      <c r="AY610" s="1713">
        <f t="shared" si="564"/>
        <v>0</v>
      </c>
      <c r="AZ610" s="1713">
        <v>0</v>
      </c>
      <c r="BA610" s="1713">
        <v>0</v>
      </c>
      <c r="BB610" s="1713">
        <v>0</v>
      </c>
      <c r="BC610" s="1713">
        <v>0</v>
      </c>
      <c r="BD610" s="1713"/>
      <c r="BE610" s="1713"/>
      <c r="BF610" s="1713"/>
      <c r="BG610" s="1403">
        <f t="shared" si="567"/>
        <v>0</v>
      </c>
      <c r="BH610" s="1667"/>
      <c r="BI610" s="1712">
        <f t="shared" si="565"/>
        <v>105.33199999999999</v>
      </c>
      <c r="BJ610" s="1658">
        <v>2022</v>
      </c>
      <c r="BK610" s="1658" t="s">
        <v>910</v>
      </c>
      <c r="BL610" s="1658"/>
      <c r="BM610" s="1669">
        <f t="shared" si="568"/>
        <v>100</v>
      </c>
      <c r="BN610" s="1669" t="e">
        <f t="shared" si="569"/>
        <v>#DIV/0!</v>
      </c>
      <c r="BO610" s="1658" t="s">
        <v>40</v>
      </c>
      <c r="BP610" s="3142"/>
      <c r="BQ610" s="2973"/>
      <c r="BR610" s="2973"/>
      <c r="BS610" s="3371"/>
      <c r="BT610" s="2973"/>
      <c r="BU610" s="2973"/>
      <c r="BV610" s="1370" t="s">
        <v>2492</v>
      </c>
      <c r="BW610" s="2973" t="s">
        <v>2501</v>
      </c>
      <c r="BX610" s="2974"/>
      <c r="BY610" s="22"/>
    </row>
    <row r="611" spans="1:77" s="216" customFormat="1" ht="31.5" hidden="1">
      <c r="A611" s="2972">
        <v>15</v>
      </c>
      <c r="B611" s="2962" t="s">
        <v>1376</v>
      </c>
      <c r="C611" s="1674" t="s">
        <v>1220</v>
      </c>
      <c r="D611" s="1708"/>
      <c r="E611" s="1411" t="s">
        <v>305</v>
      </c>
      <c r="F611" s="1411" t="s">
        <v>1377</v>
      </c>
      <c r="G611" s="3472">
        <v>294.68599999999998</v>
      </c>
      <c r="H611" s="3472">
        <v>286</v>
      </c>
      <c r="I611" s="1712">
        <v>0</v>
      </c>
      <c r="J611" s="1712">
        <v>8.6859999999999786</v>
      </c>
      <c r="K611" s="1712">
        <v>294.68599999999998</v>
      </c>
      <c r="L611" s="1712">
        <v>286</v>
      </c>
      <c r="M611" s="1712">
        <v>277.68599999999998</v>
      </c>
      <c r="N611" s="1712">
        <v>0</v>
      </c>
      <c r="O611" s="1712">
        <v>17</v>
      </c>
      <c r="P611" s="1712">
        <v>17</v>
      </c>
      <c r="Q611" s="1712">
        <v>0</v>
      </c>
      <c r="R611" s="1712">
        <v>0</v>
      </c>
      <c r="S611" s="1712">
        <f t="shared" si="558"/>
        <v>0</v>
      </c>
      <c r="T611" s="1712">
        <v>0</v>
      </c>
      <c r="U611" s="1712">
        <v>0</v>
      </c>
      <c r="V611" s="1712">
        <v>0</v>
      </c>
      <c r="W611" s="1712"/>
      <c r="X611" s="1712"/>
      <c r="Y611" s="1712"/>
      <c r="Z611" s="1712">
        <f t="shared" si="559"/>
        <v>0</v>
      </c>
      <c r="AA611" s="1712">
        <v>0</v>
      </c>
      <c r="AB611" s="1712">
        <v>0</v>
      </c>
      <c r="AC611" s="1712">
        <v>0</v>
      </c>
      <c r="AD611" s="1712">
        <f t="shared" si="560"/>
        <v>0</v>
      </c>
      <c r="AE611" s="1712">
        <v>0</v>
      </c>
      <c r="AF611" s="1712">
        <v>0</v>
      </c>
      <c r="AG611" s="1712">
        <v>0</v>
      </c>
      <c r="AH611" s="1712">
        <f t="shared" si="561"/>
        <v>17</v>
      </c>
      <c r="AI611" s="1712">
        <v>17</v>
      </c>
      <c r="AJ611" s="1712">
        <v>0</v>
      </c>
      <c r="AK611" s="1712">
        <v>0</v>
      </c>
      <c r="AL611" s="1712">
        <f t="shared" si="562"/>
        <v>0</v>
      </c>
      <c r="AM611" s="1712">
        <v>0</v>
      </c>
      <c r="AN611" s="1712">
        <v>0</v>
      </c>
      <c r="AO611" s="1712">
        <v>0</v>
      </c>
      <c r="AP611" s="3472">
        <f t="shared" si="566"/>
        <v>294.68599999999998</v>
      </c>
      <c r="AQ611" s="3472">
        <v>286</v>
      </c>
      <c r="AR611" s="1713">
        <v>0</v>
      </c>
      <c r="AS611" s="1713">
        <v>8.6859999999999786</v>
      </c>
      <c r="AT611" s="1713">
        <f t="shared" si="563"/>
        <v>0</v>
      </c>
      <c r="AU611" s="1713">
        <v>0</v>
      </c>
      <c r="AV611" s="1713">
        <v>0</v>
      </c>
      <c r="AW611" s="1713">
        <v>0</v>
      </c>
      <c r="AX611" s="1713">
        <v>0</v>
      </c>
      <c r="AY611" s="1713">
        <f t="shared" si="564"/>
        <v>0</v>
      </c>
      <c r="AZ611" s="1713">
        <v>0</v>
      </c>
      <c r="BA611" s="1713">
        <v>0</v>
      </c>
      <c r="BB611" s="1713">
        <v>0</v>
      </c>
      <c r="BC611" s="1713">
        <v>0</v>
      </c>
      <c r="BD611" s="1713"/>
      <c r="BE611" s="1713"/>
      <c r="BF611" s="1713"/>
      <c r="BG611" s="1403">
        <f t="shared" si="567"/>
        <v>0</v>
      </c>
      <c r="BH611" s="1667"/>
      <c r="BI611" s="1712">
        <f t="shared" si="565"/>
        <v>294.68599999999998</v>
      </c>
      <c r="BJ611" s="1658">
        <v>2022</v>
      </c>
      <c r="BK611" s="1658" t="s">
        <v>910</v>
      </c>
      <c r="BL611" s="1658"/>
      <c r="BM611" s="1669">
        <f t="shared" si="568"/>
        <v>100</v>
      </c>
      <c r="BN611" s="1669" t="e">
        <f t="shared" si="569"/>
        <v>#DIV/0!</v>
      </c>
      <c r="BO611" s="1658" t="s">
        <v>40</v>
      </c>
      <c r="BP611" s="3142"/>
      <c r="BQ611" s="2973"/>
      <c r="BR611" s="2973"/>
      <c r="BS611" s="3371"/>
      <c r="BT611" s="2973"/>
      <c r="BU611" s="2973"/>
      <c r="BV611" s="1370" t="s">
        <v>2492</v>
      </c>
      <c r="BW611" s="2973" t="s">
        <v>2501</v>
      </c>
      <c r="BX611" s="2974"/>
      <c r="BY611" s="22"/>
    </row>
    <row r="612" spans="1:77" s="216" customFormat="1" ht="31.5" hidden="1">
      <c r="A612" s="2972">
        <v>16</v>
      </c>
      <c r="B612" s="2962" t="s">
        <v>1378</v>
      </c>
      <c r="C612" s="1674" t="s">
        <v>1182</v>
      </c>
      <c r="D612" s="1708"/>
      <c r="E612" s="1411" t="s">
        <v>305</v>
      </c>
      <c r="F612" s="1411" t="s">
        <v>1379</v>
      </c>
      <c r="G612" s="3472">
        <v>189.029</v>
      </c>
      <c r="H612" s="3472">
        <v>150</v>
      </c>
      <c r="I612" s="1712">
        <v>0</v>
      </c>
      <c r="J612" s="1712">
        <v>39.028999999999996</v>
      </c>
      <c r="K612" s="1712">
        <v>189.029</v>
      </c>
      <c r="L612" s="1712">
        <v>150</v>
      </c>
      <c r="M612" s="1712">
        <v>180.96799999999999</v>
      </c>
      <c r="N612" s="1712">
        <v>0</v>
      </c>
      <c r="O612" s="1712">
        <v>8.0609999999999999</v>
      </c>
      <c r="P612" s="1712">
        <v>8.0609999999999999</v>
      </c>
      <c r="Q612" s="1712">
        <v>0</v>
      </c>
      <c r="R612" s="1712">
        <v>0</v>
      </c>
      <c r="S612" s="1712">
        <f t="shared" si="558"/>
        <v>0</v>
      </c>
      <c r="T612" s="1712">
        <v>0</v>
      </c>
      <c r="U612" s="1712">
        <v>0</v>
      </c>
      <c r="V612" s="1712">
        <v>0</v>
      </c>
      <c r="W612" s="1712"/>
      <c r="X612" s="1712"/>
      <c r="Y612" s="1712"/>
      <c r="Z612" s="1712">
        <f t="shared" si="559"/>
        <v>0</v>
      </c>
      <c r="AA612" s="1712">
        <v>0</v>
      </c>
      <c r="AB612" s="1712">
        <v>0</v>
      </c>
      <c r="AC612" s="1712">
        <v>0</v>
      </c>
      <c r="AD612" s="1712">
        <f t="shared" si="560"/>
        <v>0</v>
      </c>
      <c r="AE612" s="1712">
        <v>0</v>
      </c>
      <c r="AF612" s="1712">
        <v>0</v>
      </c>
      <c r="AG612" s="1712">
        <v>0</v>
      </c>
      <c r="AH612" s="1712">
        <f t="shared" si="561"/>
        <v>8.0609999999999999</v>
      </c>
      <c r="AI612" s="1712">
        <v>8.0609999999999999</v>
      </c>
      <c r="AJ612" s="1712">
        <v>0</v>
      </c>
      <c r="AK612" s="1712">
        <v>0</v>
      </c>
      <c r="AL612" s="1712">
        <f t="shared" si="562"/>
        <v>0</v>
      </c>
      <c r="AM612" s="1712">
        <v>0</v>
      </c>
      <c r="AN612" s="1712">
        <v>0</v>
      </c>
      <c r="AO612" s="1712">
        <v>0</v>
      </c>
      <c r="AP612" s="3472">
        <f t="shared" si="566"/>
        <v>189.029</v>
      </c>
      <c r="AQ612" s="3472">
        <v>150</v>
      </c>
      <c r="AR612" s="1713">
        <v>0</v>
      </c>
      <c r="AS612" s="1713">
        <v>39.028999999999996</v>
      </c>
      <c r="AT612" s="1713">
        <f t="shared" si="563"/>
        <v>0</v>
      </c>
      <c r="AU612" s="1713">
        <v>0</v>
      </c>
      <c r="AV612" s="1713">
        <v>0</v>
      </c>
      <c r="AW612" s="1713">
        <v>0</v>
      </c>
      <c r="AX612" s="1713">
        <v>0</v>
      </c>
      <c r="AY612" s="1713">
        <f t="shared" si="564"/>
        <v>0</v>
      </c>
      <c r="AZ612" s="1713">
        <v>0</v>
      </c>
      <c r="BA612" s="1713">
        <v>0</v>
      </c>
      <c r="BB612" s="1713">
        <v>0</v>
      </c>
      <c r="BC612" s="1713">
        <v>0</v>
      </c>
      <c r="BD612" s="1713"/>
      <c r="BE612" s="1713"/>
      <c r="BF612" s="1713"/>
      <c r="BG612" s="1403">
        <f t="shared" si="567"/>
        <v>0</v>
      </c>
      <c r="BH612" s="1667"/>
      <c r="BI612" s="1712">
        <f t="shared" si="565"/>
        <v>189.029</v>
      </c>
      <c r="BJ612" s="1658">
        <v>2022</v>
      </c>
      <c r="BK612" s="1658" t="s">
        <v>910</v>
      </c>
      <c r="BL612" s="1658"/>
      <c r="BM612" s="1669">
        <f t="shared" si="568"/>
        <v>100</v>
      </c>
      <c r="BN612" s="1669" t="e">
        <f t="shared" si="569"/>
        <v>#DIV/0!</v>
      </c>
      <c r="BO612" s="1658" t="s">
        <v>40</v>
      </c>
      <c r="BP612" s="3142"/>
      <c r="BQ612" s="2973"/>
      <c r="BR612" s="2973"/>
      <c r="BS612" s="3371"/>
      <c r="BT612" s="2973"/>
      <c r="BU612" s="2973"/>
      <c r="BV612" s="1370" t="s">
        <v>2492</v>
      </c>
      <c r="BW612" s="2973" t="s">
        <v>2501</v>
      </c>
      <c r="BX612" s="2974"/>
      <c r="BY612" s="22"/>
    </row>
    <row r="613" spans="1:77" s="216" customFormat="1" ht="31.5" hidden="1">
      <c r="A613" s="2972">
        <v>17</v>
      </c>
      <c r="B613" s="2962" t="s">
        <v>1380</v>
      </c>
      <c r="C613" s="1674" t="s">
        <v>1182</v>
      </c>
      <c r="D613" s="1708"/>
      <c r="E613" s="1411" t="s">
        <v>305</v>
      </c>
      <c r="F613" s="1411" t="s">
        <v>1381</v>
      </c>
      <c r="G613" s="3472">
        <v>108.556</v>
      </c>
      <c r="H613" s="3472">
        <v>108.556</v>
      </c>
      <c r="I613" s="1712">
        <v>0</v>
      </c>
      <c r="J613" s="1712">
        <v>0</v>
      </c>
      <c r="K613" s="1712">
        <v>108.556</v>
      </c>
      <c r="L613" s="1712">
        <v>108.556</v>
      </c>
      <c r="M613" s="1712">
        <v>96.47</v>
      </c>
      <c r="N613" s="1712">
        <v>0</v>
      </c>
      <c r="O613" s="1712">
        <v>77.826999999999998</v>
      </c>
      <c r="P613" s="1712">
        <v>77.826999999999998</v>
      </c>
      <c r="Q613" s="1712">
        <v>0</v>
      </c>
      <c r="R613" s="1712">
        <v>0</v>
      </c>
      <c r="S613" s="1712">
        <f t="shared" si="558"/>
        <v>0</v>
      </c>
      <c r="T613" s="1712">
        <v>0</v>
      </c>
      <c r="U613" s="1712">
        <v>0</v>
      </c>
      <c r="V613" s="1712">
        <v>0</v>
      </c>
      <c r="W613" s="1712"/>
      <c r="X613" s="1712"/>
      <c r="Y613" s="1712"/>
      <c r="Z613" s="1712">
        <f t="shared" si="559"/>
        <v>65.296999999999997</v>
      </c>
      <c r="AA613" s="1712">
        <v>65.296999999999997</v>
      </c>
      <c r="AB613" s="1712">
        <v>0</v>
      </c>
      <c r="AC613" s="1712">
        <v>0</v>
      </c>
      <c r="AD613" s="1712">
        <f t="shared" si="560"/>
        <v>0</v>
      </c>
      <c r="AE613" s="1712">
        <v>0</v>
      </c>
      <c r="AF613" s="1712">
        <v>0</v>
      </c>
      <c r="AG613" s="1712">
        <v>0</v>
      </c>
      <c r="AH613" s="1712">
        <f t="shared" si="561"/>
        <v>77.826999999999998</v>
      </c>
      <c r="AI613" s="1712">
        <v>77.826999999999998</v>
      </c>
      <c r="AJ613" s="1712">
        <v>0</v>
      </c>
      <c r="AK613" s="1712">
        <v>0</v>
      </c>
      <c r="AL613" s="1712">
        <f t="shared" si="562"/>
        <v>0</v>
      </c>
      <c r="AM613" s="1712">
        <v>0</v>
      </c>
      <c r="AN613" s="1712">
        <v>0</v>
      </c>
      <c r="AO613" s="1712">
        <v>0</v>
      </c>
      <c r="AP613" s="3472">
        <f t="shared" si="566"/>
        <v>108.556</v>
      </c>
      <c r="AQ613" s="3472">
        <v>108.556</v>
      </c>
      <c r="AR613" s="1713">
        <v>0</v>
      </c>
      <c r="AS613" s="1713">
        <v>0</v>
      </c>
      <c r="AT613" s="1713">
        <f t="shared" si="563"/>
        <v>0</v>
      </c>
      <c r="AU613" s="1713">
        <v>0</v>
      </c>
      <c r="AV613" s="1713">
        <v>0</v>
      </c>
      <c r="AW613" s="1713">
        <v>0</v>
      </c>
      <c r="AX613" s="1713">
        <v>0</v>
      </c>
      <c r="AY613" s="1713">
        <f t="shared" si="564"/>
        <v>0</v>
      </c>
      <c r="AZ613" s="1713">
        <v>0</v>
      </c>
      <c r="BA613" s="1713">
        <v>0</v>
      </c>
      <c r="BB613" s="1713">
        <v>0</v>
      </c>
      <c r="BC613" s="1713">
        <v>0</v>
      </c>
      <c r="BD613" s="1713"/>
      <c r="BE613" s="1713"/>
      <c r="BF613" s="1713"/>
      <c r="BG613" s="1403">
        <f t="shared" si="567"/>
        <v>0</v>
      </c>
      <c r="BH613" s="1667"/>
      <c r="BI613" s="1712">
        <f t="shared" si="565"/>
        <v>108.556</v>
      </c>
      <c r="BJ613" s="1658">
        <v>2022</v>
      </c>
      <c r="BK613" s="1658" t="s">
        <v>910</v>
      </c>
      <c r="BL613" s="1658"/>
      <c r="BM613" s="1669">
        <f t="shared" si="568"/>
        <v>100</v>
      </c>
      <c r="BN613" s="1669" t="e">
        <f t="shared" si="569"/>
        <v>#DIV/0!</v>
      </c>
      <c r="BO613" s="1658" t="s">
        <v>40</v>
      </c>
      <c r="BP613" s="3142"/>
      <c r="BQ613" s="2973"/>
      <c r="BR613" s="2973"/>
      <c r="BS613" s="3371"/>
      <c r="BT613" s="2973"/>
      <c r="BU613" s="2973"/>
      <c r="BV613" s="1370" t="s">
        <v>2492</v>
      </c>
      <c r="BW613" s="2973" t="s">
        <v>2501</v>
      </c>
      <c r="BX613" s="2974"/>
      <c r="BY613" s="22"/>
    </row>
    <row r="614" spans="1:77" s="216" customFormat="1" ht="31.5" hidden="1">
      <c r="A614" s="2972">
        <v>18</v>
      </c>
      <c r="B614" s="2962" t="s">
        <v>1382</v>
      </c>
      <c r="C614" s="1674" t="s">
        <v>1182</v>
      </c>
      <c r="D614" s="1708"/>
      <c r="E614" s="1411" t="s">
        <v>305</v>
      </c>
      <c r="F614" s="1411" t="s">
        <v>1383</v>
      </c>
      <c r="G614" s="3472">
        <v>169.44800000000001</v>
      </c>
      <c r="H614" s="3472">
        <v>150</v>
      </c>
      <c r="I614" s="1712">
        <v>0</v>
      </c>
      <c r="J614" s="1712">
        <v>19.448000000000008</v>
      </c>
      <c r="K614" s="1712">
        <v>169.44800000000001</v>
      </c>
      <c r="L614" s="1712">
        <v>150</v>
      </c>
      <c r="M614" s="1712">
        <v>162.45699999999999</v>
      </c>
      <c r="N614" s="1712">
        <v>0</v>
      </c>
      <c r="O614" s="1712">
        <v>107.1</v>
      </c>
      <c r="P614" s="1712">
        <v>107.1</v>
      </c>
      <c r="Q614" s="1712">
        <v>0</v>
      </c>
      <c r="R614" s="1712">
        <v>0</v>
      </c>
      <c r="S614" s="1712">
        <f t="shared" si="558"/>
        <v>0</v>
      </c>
      <c r="T614" s="1712">
        <v>0</v>
      </c>
      <c r="U614" s="1712">
        <v>0</v>
      </c>
      <c r="V614" s="1712">
        <v>0</v>
      </c>
      <c r="W614" s="1712"/>
      <c r="X614" s="1712"/>
      <c r="Y614" s="1712"/>
      <c r="Z614" s="1712">
        <f t="shared" si="559"/>
        <v>100.10899999999999</v>
      </c>
      <c r="AA614" s="1712">
        <v>100.10899999999999</v>
      </c>
      <c r="AB614" s="1712">
        <v>0</v>
      </c>
      <c r="AC614" s="1712">
        <v>0</v>
      </c>
      <c r="AD614" s="1712">
        <f t="shared" si="560"/>
        <v>0</v>
      </c>
      <c r="AE614" s="1712">
        <v>0</v>
      </c>
      <c r="AF614" s="1712">
        <v>0</v>
      </c>
      <c r="AG614" s="1712">
        <v>0</v>
      </c>
      <c r="AH614" s="1712">
        <f t="shared" si="561"/>
        <v>107.1</v>
      </c>
      <c r="AI614" s="1712">
        <v>107.1</v>
      </c>
      <c r="AJ614" s="1712">
        <v>0</v>
      </c>
      <c r="AK614" s="1712">
        <v>0</v>
      </c>
      <c r="AL614" s="1712">
        <f t="shared" si="562"/>
        <v>0</v>
      </c>
      <c r="AM614" s="1712">
        <v>0</v>
      </c>
      <c r="AN614" s="1712">
        <v>0</v>
      </c>
      <c r="AO614" s="1712">
        <v>0</v>
      </c>
      <c r="AP614" s="3472">
        <f t="shared" si="566"/>
        <v>169.44800000000001</v>
      </c>
      <c r="AQ614" s="3472">
        <v>150</v>
      </c>
      <c r="AR614" s="1713">
        <v>0</v>
      </c>
      <c r="AS614" s="1713">
        <v>19.448000000000008</v>
      </c>
      <c r="AT614" s="1713">
        <f t="shared" si="563"/>
        <v>0</v>
      </c>
      <c r="AU614" s="1713">
        <v>0</v>
      </c>
      <c r="AV614" s="1713">
        <v>0</v>
      </c>
      <c r="AW614" s="1713">
        <v>0</v>
      </c>
      <c r="AX614" s="1713">
        <v>0</v>
      </c>
      <c r="AY614" s="1713">
        <f t="shared" si="564"/>
        <v>0</v>
      </c>
      <c r="AZ614" s="1713">
        <v>0</v>
      </c>
      <c r="BA614" s="1713">
        <v>0</v>
      </c>
      <c r="BB614" s="1713">
        <v>0</v>
      </c>
      <c r="BC614" s="1713">
        <v>0</v>
      </c>
      <c r="BD614" s="1713"/>
      <c r="BE614" s="1713"/>
      <c r="BF614" s="1713"/>
      <c r="BG614" s="1403">
        <f t="shared" si="567"/>
        <v>0</v>
      </c>
      <c r="BH614" s="1667"/>
      <c r="BI614" s="1712">
        <f t="shared" si="565"/>
        <v>169.44800000000001</v>
      </c>
      <c r="BJ614" s="1658">
        <v>2022</v>
      </c>
      <c r="BK614" s="1658" t="s">
        <v>910</v>
      </c>
      <c r="BL614" s="1658"/>
      <c r="BM614" s="1669">
        <f t="shared" si="568"/>
        <v>100</v>
      </c>
      <c r="BN614" s="1669" t="e">
        <f t="shared" si="569"/>
        <v>#DIV/0!</v>
      </c>
      <c r="BO614" s="1658" t="s">
        <v>40</v>
      </c>
      <c r="BP614" s="3142"/>
      <c r="BQ614" s="2973"/>
      <c r="BR614" s="2973"/>
      <c r="BS614" s="3371"/>
      <c r="BT614" s="2973"/>
      <c r="BU614" s="2973"/>
      <c r="BV614" s="1370" t="s">
        <v>2492</v>
      </c>
      <c r="BW614" s="2973" t="s">
        <v>2501</v>
      </c>
      <c r="BX614" s="2974"/>
      <c r="BY614" s="22"/>
    </row>
    <row r="615" spans="1:77" s="216" customFormat="1" ht="25.5" hidden="1">
      <c r="A615" s="2972">
        <v>19</v>
      </c>
      <c r="B615" s="2962" t="s">
        <v>1384</v>
      </c>
      <c r="C615" s="1674" t="s">
        <v>1182</v>
      </c>
      <c r="D615" s="1708"/>
      <c r="E615" s="1411" t="s">
        <v>305</v>
      </c>
      <c r="F615" s="1411" t="s">
        <v>1385</v>
      </c>
      <c r="G615" s="3472">
        <v>380.33</v>
      </c>
      <c r="H615" s="3472">
        <v>380.33</v>
      </c>
      <c r="I615" s="1712">
        <v>0</v>
      </c>
      <c r="J615" s="1712">
        <v>0</v>
      </c>
      <c r="K615" s="1712">
        <v>380.33</v>
      </c>
      <c r="L615" s="1712">
        <v>380.33</v>
      </c>
      <c r="M615" s="1712">
        <v>356.33499999999998</v>
      </c>
      <c r="N615" s="1712">
        <v>0</v>
      </c>
      <c r="O615" s="1712">
        <v>23.664999999999999</v>
      </c>
      <c r="P615" s="1712">
        <v>23.664999999999999</v>
      </c>
      <c r="Q615" s="1712">
        <v>0</v>
      </c>
      <c r="R615" s="1712">
        <v>0</v>
      </c>
      <c r="S615" s="1712">
        <f t="shared" si="558"/>
        <v>0</v>
      </c>
      <c r="T615" s="1712">
        <v>0</v>
      </c>
      <c r="U615" s="1712">
        <v>0</v>
      </c>
      <c r="V615" s="1712">
        <v>0</v>
      </c>
      <c r="W615" s="1712"/>
      <c r="X615" s="1712"/>
      <c r="Y615" s="1712"/>
      <c r="Z615" s="1712">
        <f t="shared" si="559"/>
        <v>0</v>
      </c>
      <c r="AA615" s="1712">
        <v>0</v>
      </c>
      <c r="AB615" s="1712">
        <v>0</v>
      </c>
      <c r="AC615" s="1712">
        <v>0</v>
      </c>
      <c r="AD615" s="1712">
        <f t="shared" si="560"/>
        <v>0</v>
      </c>
      <c r="AE615" s="1712">
        <v>0</v>
      </c>
      <c r="AF615" s="1712">
        <v>0</v>
      </c>
      <c r="AG615" s="1712">
        <v>0</v>
      </c>
      <c r="AH615" s="1712">
        <f t="shared" si="561"/>
        <v>23.664999999999999</v>
      </c>
      <c r="AI615" s="1712">
        <v>23.664999999999999</v>
      </c>
      <c r="AJ615" s="1712">
        <v>0</v>
      </c>
      <c r="AK615" s="1712">
        <v>0</v>
      </c>
      <c r="AL615" s="1712">
        <f t="shared" si="562"/>
        <v>0</v>
      </c>
      <c r="AM615" s="1712">
        <v>0</v>
      </c>
      <c r="AN615" s="1712">
        <v>0</v>
      </c>
      <c r="AO615" s="1712">
        <v>0</v>
      </c>
      <c r="AP615" s="3472">
        <f t="shared" si="566"/>
        <v>380.33</v>
      </c>
      <c r="AQ615" s="3472">
        <v>380.33</v>
      </c>
      <c r="AR615" s="1713">
        <v>0</v>
      </c>
      <c r="AS615" s="1713">
        <v>0</v>
      </c>
      <c r="AT615" s="1713">
        <f t="shared" si="563"/>
        <v>0</v>
      </c>
      <c r="AU615" s="1713">
        <v>0</v>
      </c>
      <c r="AV615" s="1713">
        <v>0</v>
      </c>
      <c r="AW615" s="1713">
        <v>0</v>
      </c>
      <c r="AX615" s="1713">
        <v>0</v>
      </c>
      <c r="AY615" s="1713">
        <f t="shared" si="564"/>
        <v>0</v>
      </c>
      <c r="AZ615" s="1713">
        <v>0</v>
      </c>
      <c r="BA615" s="1713">
        <v>0</v>
      </c>
      <c r="BB615" s="1713">
        <v>0</v>
      </c>
      <c r="BC615" s="1713">
        <v>0</v>
      </c>
      <c r="BD615" s="1713"/>
      <c r="BE615" s="1713"/>
      <c r="BF615" s="1713"/>
      <c r="BG615" s="1403">
        <f t="shared" si="567"/>
        <v>0</v>
      </c>
      <c r="BH615" s="1667"/>
      <c r="BI615" s="1712">
        <f t="shared" si="565"/>
        <v>380.33</v>
      </c>
      <c r="BJ615" s="1658">
        <v>2022</v>
      </c>
      <c r="BK615" s="1658" t="s">
        <v>910</v>
      </c>
      <c r="BL615" s="1658"/>
      <c r="BM615" s="1669">
        <f t="shared" si="568"/>
        <v>100</v>
      </c>
      <c r="BN615" s="1669" t="e">
        <f t="shared" si="569"/>
        <v>#DIV/0!</v>
      </c>
      <c r="BO615" s="1658" t="s">
        <v>40</v>
      </c>
      <c r="BP615" s="3142"/>
      <c r="BQ615" s="2973"/>
      <c r="BR615" s="2973"/>
      <c r="BS615" s="3371"/>
      <c r="BT615" s="2973"/>
      <c r="BU615" s="2973"/>
      <c r="BV615" s="1370" t="s">
        <v>2492</v>
      </c>
      <c r="BW615" s="2973" t="s">
        <v>2501</v>
      </c>
      <c r="BX615" s="2974"/>
      <c r="BY615" s="22"/>
    </row>
    <row r="616" spans="1:77" s="216" customFormat="1" ht="25.5" hidden="1">
      <c r="A616" s="2972">
        <v>20</v>
      </c>
      <c r="B616" s="2962" t="s">
        <v>1386</v>
      </c>
      <c r="C616" s="1674" t="s">
        <v>1335</v>
      </c>
      <c r="D616" s="1708"/>
      <c r="E616" s="1411" t="s">
        <v>305</v>
      </c>
      <c r="F616" s="1411" t="s">
        <v>1387</v>
      </c>
      <c r="G616" s="3472">
        <v>425</v>
      </c>
      <c r="H616" s="3472">
        <v>400</v>
      </c>
      <c r="I616" s="1712">
        <v>0</v>
      </c>
      <c r="J616" s="1712">
        <v>25</v>
      </c>
      <c r="K616" s="1712">
        <v>425</v>
      </c>
      <c r="L616" s="1712">
        <v>400</v>
      </c>
      <c r="M616" s="1712">
        <v>396.7</v>
      </c>
      <c r="N616" s="1712">
        <v>0</v>
      </c>
      <c r="O616" s="1712">
        <v>28.300000000000011</v>
      </c>
      <c r="P616" s="1712">
        <v>28.300000000000011</v>
      </c>
      <c r="Q616" s="1712">
        <v>0</v>
      </c>
      <c r="R616" s="1712">
        <v>0</v>
      </c>
      <c r="S616" s="1712">
        <f t="shared" si="558"/>
        <v>0</v>
      </c>
      <c r="T616" s="1712">
        <v>0</v>
      </c>
      <c r="U616" s="1712">
        <v>0</v>
      </c>
      <c r="V616" s="1712">
        <v>0</v>
      </c>
      <c r="W616" s="1712"/>
      <c r="X616" s="1712"/>
      <c r="Y616" s="1712"/>
      <c r="Z616" s="1712">
        <f t="shared" si="559"/>
        <v>0</v>
      </c>
      <c r="AA616" s="1712">
        <v>0</v>
      </c>
      <c r="AB616" s="1712">
        <v>0</v>
      </c>
      <c r="AC616" s="1712">
        <v>0</v>
      </c>
      <c r="AD616" s="1712">
        <f t="shared" si="560"/>
        <v>0</v>
      </c>
      <c r="AE616" s="1712">
        <v>0</v>
      </c>
      <c r="AF616" s="1712">
        <v>0</v>
      </c>
      <c r="AG616" s="1712">
        <v>0</v>
      </c>
      <c r="AH616" s="1712">
        <f t="shared" si="561"/>
        <v>28.300000000000011</v>
      </c>
      <c r="AI616" s="1712">
        <v>28.300000000000011</v>
      </c>
      <c r="AJ616" s="1712">
        <v>0</v>
      </c>
      <c r="AK616" s="1712">
        <v>0</v>
      </c>
      <c r="AL616" s="1712">
        <f t="shared" si="562"/>
        <v>0</v>
      </c>
      <c r="AM616" s="1712">
        <v>0</v>
      </c>
      <c r="AN616" s="1712">
        <v>0</v>
      </c>
      <c r="AO616" s="1712">
        <v>0</v>
      </c>
      <c r="AP616" s="3472">
        <f t="shared" si="566"/>
        <v>425</v>
      </c>
      <c r="AQ616" s="3472">
        <v>400</v>
      </c>
      <c r="AR616" s="1713">
        <v>0</v>
      </c>
      <c r="AS616" s="1713">
        <v>25</v>
      </c>
      <c r="AT616" s="1713">
        <f t="shared" si="563"/>
        <v>0</v>
      </c>
      <c r="AU616" s="1713">
        <v>0</v>
      </c>
      <c r="AV616" s="1713">
        <v>0</v>
      </c>
      <c r="AW616" s="1713">
        <v>0</v>
      </c>
      <c r="AX616" s="1713">
        <v>0</v>
      </c>
      <c r="AY616" s="1713">
        <f t="shared" si="564"/>
        <v>0</v>
      </c>
      <c r="AZ616" s="1713">
        <v>0</v>
      </c>
      <c r="BA616" s="1713">
        <v>0</v>
      </c>
      <c r="BB616" s="1713">
        <v>0</v>
      </c>
      <c r="BC616" s="1713">
        <v>0</v>
      </c>
      <c r="BD616" s="1713"/>
      <c r="BE616" s="1713"/>
      <c r="BF616" s="1713"/>
      <c r="BG616" s="1403">
        <f t="shared" si="567"/>
        <v>0</v>
      </c>
      <c r="BH616" s="1667"/>
      <c r="BI616" s="1712">
        <f t="shared" si="565"/>
        <v>425</v>
      </c>
      <c r="BJ616" s="1658">
        <v>2022</v>
      </c>
      <c r="BK616" s="1658" t="s">
        <v>910</v>
      </c>
      <c r="BL616" s="1658"/>
      <c r="BM616" s="1669">
        <f t="shared" si="568"/>
        <v>100</v>
      </c>
      <c r="BN616" s="1669" t="e">
        <f t="shared" si="569"/>
        <v>#DIV/0!</v>
      </c>
      <c r="BO616" s="1658" t="s">
        <v>40</v>
      </c>
      <c r="BP616" s="3142"/>
      <c r="BQ616" s="2973"/>
      <c r="BR616" s="2973"/>
      <c r="BS616" s="3371"/>
      <c r="BT616" s="2973"/>
      <c r="BU616" s="2973"/>
      <c r="BV616" s="1370" t="s">
        <v>2492</v>
      </c>
      <c r="BW616" s="2973" t="s">
        <v>2501</v>
      </c>
      <c r="BX616" s="2974"/>
      <c r="BY616" s="22"/>
    </row>
    <row r="617" spans="1:77" s="216" customFormat="1" ht="31.5" hidden="1">
      <c r="A617" s="2972">
        <v>21</v>
      </c>
      <c r="B617" s="2962" t="s">
        <v>1388</v>
      </c>
      <c r="C617" s="1674" t="s">
        <v>1335</v>
      </c>
      <c r="D617" s="1708"/>
      <c r="E617" s="1411" t="s">
        <v>305</v>
      </c>
      <c r="F617" s="1411" t="s">
        <v>1389</v>
      </c>
      <c r="G617" s="3472">
        <v>1342.6890000000001</v>
      </c>
      <c r="H617" s="3472">
        <v>1336</v>
      </c>
      <c r="I617" s="1712">
        <v>0</v>
      </c>
      <c r="J617" s="1712">
        <v>6.6890000000000782</v>
      </c>
      <c r="K617" s="1712">
        <v>1342.6890000000001</v>
      </c>
      <c r="L617" s="1712">
        <v>1336</v>
      </c>
      <c r="M617" s="1712">
        <v>1262.489</v>
      </c>
      <c r="N617" s="1712">
        <v>0</v>
      </c>
      <c r="O617" s="1712">
        <v>80.200000000000045</v>
      </c>
      <c r="P617" s="1712">
        <v>80.200000000000045</v>
      </c>
      <c r="Q617" s="1712">
        <v>0</v>
      </c>
      <c r="R617" s="1712">
        <v>0</v>
      </c>
      <c r="S617" s="1712">
        <f t="shared" si="558"/>
        <v>0</v>
      </c>
      <c r="T617" s="1712">
        <v>0</v>
      </c>
      <c r="U617" s="1712">
        <v>0</v>
      </c>
      <c r="V617" s="1712">
        <v>0</v>
      </c>
      <c r="W617" s="1712"/>
      <c r="X617" s="1712"/>
      <c r="Y617" s="1712"/>
      <c r="Z617" s="1712">
        <f t="shared" si="559"/>
        <v>0</v>
      </c>
      <c r="AA617" s="1712">
        <v>0</v>
      </c>
      <c r="AB617" s="1712">
        <v>0</v>
      </c>
      <c r="AC617" s="1712">
        <v>0</v>
      </c>
      <c r="AD617" s="1712">
        <f t="shared" si="560"/>
        <v>0</v>
      </c>
      <c r="AE617" s="1712">
        <v>0</v>
      </c>
      <c r="AF617" s="1712">
        <v>0</v>
      </c>
      <c r="AG617" s="1712">
        <v>0</v>
      </c>
      <c r="AH617" s="1712">
        <f t="shared" si="561"/>
        <v>80.200000000000045</v>
      </c>
      <c r="AI617" s="1712">
        <v>80.200000000000045</v>
      </c>
      <c r="AJ617" s="1712">
        <v>0</v>
      </c>
      <c r="AK617" s="1712">
        <v>0</v>
      </c>
      <c r="AL617" s="1712">
        <f t="shared" si="562"/>
        <v>0</v>
      </c>
      <c r="AM617" s="1712">
        <v>0</v>
      </c>
      <c r="AN617" s="1712">
        <v>0</v>
      </c>
      <c r="AO617" s="1712">
        <v>0</v>
      </c>
      <c r="AP617" s="3472">
        <f t="shared" si="566"/>
        <v>1342.6890000000001</v>
      </c>
      <c r="AQ617" s="3472">
        <v>1336</v>
      </c>
      <c r="AR617" s="1713">
        <v>0</v>
      </c>
      <c r="AS617" s="1713">
        <v>6.6890000000000782</v>
      </c>
      <c r="AT617" s="1713">
        <f t="shared" si="563"/>
        <v>0</v>
      </c>
      <c r="AU617" s="1713">
        <v>0</v>
      </c>
      <c r="AV617" s="1713">
        <v>0</v>
      </c>
      <c r="AW617" s="1713">
        <v>0</v>
      </c>
      <c r="AX617" s="1713">
        <v>0</v>
      </c>
      <c r="AY617" s="1713">
        <f t="shared" si="564"/>
        <v>0</v>
      </c>
      <c r="AZ617" s="1713">
        <v>0</v>
      </c>
      <c r="BA617" s="1713">
        <v>0</v>
      </c>
      <c r="BB617" s="1713">
        <v>0</v>
      </c>
      <c r="BC617" s="1713">
        <v>0</v>
      </c>
      <c r="BD617" s="1713"/>
      <c r="BE617" s="1713"/>
      <c r="BF617" s="1713"/>
      <c r="BG617" s="1403">
        <f t="shared" si="567"/>
        <v>0</v>
      </c>
      <c r="BH617" s="1667"/>
      <c r="BI617" s="1712">
        <f t="shared" si="565"/>
        <v>1342.6890000000001</v>
      </c>
      <c r="BJ617" s="1658">
        <v>2022</v>
      </c>
      <c r="BK617" s="1658" t="s">
        <v>910</v>
      </c>
      <c r="BL617" s="1658"/>
      <c r="BM617" s="1669">
        <f t="shared" si="568"/>
        <v>100</v>
      </c>
      <c r="BN617" s="1669" t="e">
        <f t="shared" si="569"/>
        <v>#DIV/0!</v>
      </c>
      <c r="BO617" s="1658" t="s">
        <v>40</v>
      </c>
      <c r="BP617" s="3142"/>
      <c r="BQ617" s="2973"/>
      <c r="BR617" s="2973"/>
      <c r="BS617" s="3371"/>
      <c r="BT617" s="2973"/>
      <c r="BU617" s="2973"/>
      <c r="BV617" s="1370" t="s">
        <v>2492</v>
      </c>
      <c r="BW617" s="2973" t="s">
        <v>2501</v>
      </c>
      <c r="BX617" s="2974"/>
      <c r="BY617" s="22"/>
    </row>
    <row r="618" spans="1:77" s="216" customFormat="1" hidden="1">
      <c r="A618" s="2972">
        <v>22</v>
      </c>
      <c r="B618" s="2962" t="s">
        <v>1390</v>
      </c>
      <c r="C618" s="1674" t="s">
        <v>1391</v>
      </c>
      <c r="D618" s="1708"/>
      <c r="E618" s="1411" t="s">
        <v>305</v>
      </c>
      <c r="F618" s="1411" t="s">
        <v>1392</v>
      </c>
      <c r="G618" s="3472">
        <v>1366.8537650000001</v>
      </c>
      <c r="H618" s="3472">
        <v>1336</v>
      </c>
      <c r="I618" s="1712">
        <v>0</v>
      </c>
      <c r="J618" s="1712">
        <v>30.853765000000067</v>
      </c>
      <c r="K618" s="1712">
        <v>1366.8537650000001</v>
      </c>
      <c r="L618" s="1712">
        <v>1336</v>
      </c>
      <c r="M618" s="1712">
        <v>1284.8537650000001</v>
      </c>
      <c r="N618" s="1712">
        <v>0</v>
      </c>
      <c r="O618" s="1712">
        <v>82</v>
      </c>
      <c r="P618" s="1712">
        <v>82</v>
      </c>
      <c r="Q618" s="1712">
        <v>0</v>
      </c>
      <c r="R618" s="1712">
        <v>0</v>
      </c>
      <c r="S618" s="1712">
        <f t="shared" si="558"/>
        <v>0</v>
      </c>
      <c r="T618" s="1712">
        <v>0</v>
      </c>
      <c r="U618" s="1712">
        <v>0</v>
      </c>
      <c r="V618" s="1712">
        <v>0</v>
      </c>
      <c r="W618" s="1712"/>
      <c r="X618" s="1712"/>
      <c r="Y618" s="1712"/>
      <c r="Z618" s="1712">
        <f t="shared" si="559"/>
        <v>0</v>
      </c>
      <c r="AA618" s="1712">
        <v>0</v>
      </c>
      <c r="AB618" s="1712">
        <v>0</v>
      </c>
      <c r="AC618" s="1712">
        <v>0</v>
      </c>
      <c r="AD618" s="1712">
        <f t="shared" si="560"/>
        <v>0</v>
      </c>
      <c r="AE618" s="1712">
        <v>0</v>
      </c>
      <c r="AF618" s="1712">
        <v>0</v>
      </c>
      <c r="AG618" s="1712">
        <v>0</v>
      </c>
      <c r="AH618" s="1712">
        <f t="shared" si="561"/>
        <v>82</v>
      </c>
      <c r="AI618" s="1712">
        <v>82</v>
      </c>
      <c r="AJ618" s="1712">
        <v>0</v>
      </c>
      <c r="AK618" s="1712">
        <v>0</v>
      </c>
      <c r="AL618" s="1712">
        <f t="shared" si="562"/>
        <v>0</v>
      </c>
      <c r="AM618" s="1712">
        <v>0</v>
      </c>
      <c r="AN618" s="1712">
        <v>0</v>
      </c>
      <c r="AO618" s="1712">
        <v>0</v>
      </c>
      <c r="AP618" s="3472">
        <f t="shared" si="566"/>
        <v>1366.8537650000001</v>
      </c>
      <c r="AQ618" s="3472">
        <v>1336</v>
      </c>
      <c r="AR618" s="1713">
        <v>0</v>
      </c>
      <c r="AS618" s="1713">
        <v>30.853765000000067</v>
      </c>
      <c r="AT618" s="1713">
        <f t="shared" si="563"/>
        <v>0</v>
      </c>
      <c r="AU618" s="1713">
        <v>0</v>
      </c>
      <c r="AV618" s="1713">
        <v>0</v>
      </c>
      <c r="AW618" s="1713">
        <v>0</v>
      </c>
      <c r="AX618" s="1713">
        <v>0</v>
      </c>
      <c r="AY618" s="1713">
        <f t="shared" si="564"/>
        <v>0</v>
      </c>
      <c r="AZ618" s="1713">
        <v>0</v>
      </c>
      <c r="BA618" s="1713">
        <v>0</v>
      </c>
      <c r="BB618" s="1713">
        <v>0</v>
      </c>
      <c r="BC618" s="1713">
        <v>0</v>
      </c>
      <c r="BD618" s="1713"/>
      <c r="BE618" s="1713"/>
      <c r="BF618" s="1713"/>
      <c r="BG618" s="1403">
        <f t="shared" si="567"/>
        <v>0</v>
      </c>
      <c r="BH618" s="1667"/>
      <c r="BI618" s="1712">
        <f t="shared" si="565"/>
        <v>1366.8537650000001</v>
      </c>
      <c r="BJ618" s="1658">
        <v>2022</v>
      </c>
      <c r="BK618" s="1658" t="s">
        <v>910</v>
      </c>
      <c r="BL618" s="1658"/>
      <c r="BM618" s="1669">
        <f t="shared" si="568"/>
        <v>100</v>
      </c>
      <c r="BN618" s="1669" t="e">
        <f t="shared" si="569"/>
        <v>#DIV/0!</v>
      </c>
      <c r="BO618" s="1658" t="s">
        <v>40</v>
      </c>
      <c r="BP618" s="3142"/>
      <c r="BQ618" s="2973"/>
      <c r="BR618" s="2973"/>
      <c r="BS618" s="3371"/>
      <c r="BT618" s="2973"/>
      <c r="BU618" s="2973"/>
      <c r="BV618" s="1370" t="s">
        <v>2492</v>
      </c>
      <c r="BW618" s="2973" t="s">
        <v>2501</v>
      </c>
      <c r="BX618" s="2974"/>
      <c r="BY618" s="22"/>
    </row>
    <row r="619" spans="1:77" s="216" customFormat="1" hidden="1">
      <c r="A619" s="2972">
        <v>23</v>
      </c>
      <c r="B619" s="2962" t="s">
        <v>1393</v>
      </c>
      <c r="C619" s="1674" t="s">
        <v>1391</v>
      </c>
      <c r="D619" s="1708"/>
      <c r="E619" s="1411" t="s">
        <v>305</v>
      </c>
      <c r="F619" s="1411" t="s">
        <v>1394</v>
      </c>
      <c r="G619" s="3472">
        <v>100</v>
      </c>
      <c r="H619" s="3472">
        <v>100</v>
      </c>
      <c r="I619" s="1712">
        <v>0</v>
      </c>
      <c r="J619" s="1712">
        <v>0</v>
      </c>
      <c r="K619" s="1712">
        <v>100</v>
      </c>
      <c r="L619" s="1712">
        <v>100</v>
      </c>
      <c r="M619" s="1712">
        <v>99.841999999999999</v>
      </c>
      <c r="N619" s="1712">
        <v>0</v>
      </c>
      <c r="O619" s="1712">
        <v>0</v>
      </c>
      <c r="P619" s="1716">
        <v>0</v>
      </c>
      <c r="Q619" s="1712">
        <v>0</v>
      </c>
      <c r="R619" s="1712">
        <v>0</v>
      </c>
      <c r="S619" s="1712">
        <f t="shared" si="558"/>
        <v>0</v>
      </c>
      <c r="T619" s="1712">
        <v>0</v>
      </c>
      <c r="U619" s="1712">
        <v>0</v>
      </c>
      <c r="V619" s="1712">
        <v>0</v>
      </c>
      <c r="W619" s="1712"/>
      <c r="X619" s="1712"/>
      <c r="Y619" s="1712"/>
      <c r="Z619" s="1712">
        <f t="shared" si="559"/>
        <v>0</v>
      </c>
      <c r="AA619" s="1712">
        <v>0</v>
      </c>
      <c r="AB619" s="1712">
        <v>0</v>
      </c>
      <c r="AC619" s="1712">
        <v>0</v>
      </c>
      <c r="AD619" s="1712">
        <f t="shared" si="560"/>
        <v>0</v>
      </c>
      <c r="AE619" s="1712">
        <v>0</v>
      </c>
      <c r="AF619" s="1712">
        <v>0</v>
      </c>
      <c r="AG619" s="1712">
        <v>0</v>
      </c>
      <c r="AH619" s="1712">
        <f t="shared" si="561"/>
        <v>0</v>
      </c>
      <c r="AI619" s="1712">
        <v>0</v>
      </c>
      <c r="AJ619" s="1712">
        <v>0</v>
      </c>
      <c r="AK619" s="1712">
        <v>0</v>
      </c>
      <c r="AL619" s="1712">
        <f t="shared" si="562"/>
        <v>0</v>
      </c>
      <c r="AM619" s="1712">
        <v>0</v>
      </c>
      <c r="AN619" s="1712">
        <v>0</v>
      </c>
      <c r="AO619" s="1712">
        <v>0</v>
      </c>
      <c r="AP619" s="3472">
        <f t="shared" si="566"/>
        <v>100</v>
      </c>
      <c r="AQ619" s="3472">
        <v>100</v>
      </c>
      <c r="AR619" s="1713">
        <v>0</v>
      </c>
      <c r="AS619" s="1713">
        <v>0</v>
      </c>
      <c r="AT619" s="1713">
        <f t="shared" si="563"/>
        <v>0</v>
      </c>
      <c r="AU619" s="1713">
        <v>0</v>
      </c>
      <c r="AV619" s="1713">
        <v>0</v>
      </c>
      <c r="AW619" s="1713">
        <v>0</v>
      </c>
      <c r="AX619" s="1713">
        <v>0</v>
      </c>
      <c r="AY619" s="1713">
        <f t="shared" si="564"/>
        <v>0</v>
      </c>
      <c r="AZ619" s="1713">
        <v>0</v>
      </c>
      <c r="BA619" s="1713">
        <v>0</v>
      </c>
      <c r="BB619" s="1713">
        <v>0</v>
      </c>
      <c r="BC619" s="1713">
        <v>0</v>
      </c>
      <c r="BD619" s="1713"/>
      <c r="BE619" s="1713"/>
      <c r="BF619" s="1713"/>
      <c r="BG619" s="1403">
        <f t="shared" si="567"/>
        <v>0</v>
      </c>
      <c r="BH619" s="1667"/>
      <c r="BI619" s="1712">
        <f t="shared" si="565"/>
        <v>100</v>
      </c>
      <c r="BJ619" s="1658">
        <v>2022</v>
      </c>
      <c r="BK619" s="1658" t="s">
        <v>910</v>
      </c>
      <c r="BL619" s="1658"/>
      <c r="BM619" s="1669">
        <f t="shared" si="568"/>
        <v>100</v>
      </c>
      <c r="BN619" s="1669" t="e">
        <f t="shared" si="569"/>
        <v>#DIV/0!</v>
      </c>
      <c r="BO619" s="1658" t="s">
        <v>40</v>
      </c>
      <c r="BP619" s="3142"/>
      <c r="BQ619" s="2973"/>
      <c r="BR619" s="2973"/>
      <c r="BS619" s="3371"/>
      <c r="BT619" s="2973"/>
      <c r="BU619" s="2973"/>
      <c r="BV619" s="1370" t="s">
        <v>2492</v>
      </c>
      <c r="BW619" s="2973" t="s">
        <v>2501</v>
      </c>
      <c r="BX619" s="2974"/>
      <c r="BY619" s="22"/>
    </row>
    <row r="620" spans="1:77" s="216" customFormat="1" hidden="1">
      <c r="A620" s="2972">
        <v>24</v>
      </c>
      <c r="B620" s="2962" t="s">
        <v>1395</v>
      </c>
      <c r="C620" s="1674" t="s">
        <v>1391</v>
      </c>
      <c r="D620" s="1708"/>
      <c r="E620" s="1411" t="s">
        <v>305</v>
      </c>
      <c r="F620" s="1411" t="s">
        <v>1396</v>
      </c>
      <c r="G620" s="3472">
        <v>100</v>
      </c>
      <c r="H620" s="3472">
        <v>100</v>
      </c>
      <c r="I620" s="1712">
        <v>0</v>
      </c>
      <c r="J620" s="1712">
        <v>0</v>
      </c>
      <c r="K620" s="1712">
        <v>100</v>
      </c>
      <c r="L620" s="1712">
        <v>100</v>
      </c>
      <c r="M620" s="1712">
        <v>99.833999999999989</v>
      </c>
      <c r="N620" s="1712">
        <v>0</v>
      </c>
      <c r="O620" s="1712">
        <v>0</v>
      </c>
      <c r="P620" s="1716">
        <v>0</v>
      </c>
      <c r="Q620" s="1712">
        <v>0</v>
      </c>
      <c r="R620" s="1712">
        <v>0</v>
      </c>
      <c r="S620" s="1712">
        <f t="shared" si="558"/>
        <v>0</v>
      </c>
      <c r="T620" s="1712">
        <v>0</v>
      </c>
      <c r="U620" s="1712">
        <v>0</v>
      </c>
      <c r="V620" s="1712">
        <v>0</v>
      </c>
      <c r="W620" s="1712"/>
      <c r="X620" s="1712"/>
      <c r="Y620" s="1712"/>
      <c r="Z620" s="1712">
        <f t="shared" si="559"/>
        <v>0</v>
      </c>
      <c r="AA620" s="1712">
        <v>0</v>
      </c>
      <c r="AB620" s="1712">
        <v>0</v>
      </c>
      <c r="AC620" s="1712">
        <v>0</v>
      </c>
      <c r="AD620" s="1712">
        <f t="shared" si="560"/>
        <v>0</v>
      </c>
      <c r="AE620" s="1712">
        <v>0</v>
      </c>
      <c r="AF620" s="1712">
        <v>0</v>
      </c>
      <c r="AG620" s="1712">
        <v>0</v>
      </c>
      <c r="AH620" s="1712">
        <f t="shared" si="561"/>
        <v>0</v>
      </c>
      <c r="AI620" s="1712">
        <v>0</v>
      </c>
      <c r="AJ620" s="1712">
        <v>0</v>
      </c>
      <c r="AK620" s="1712">
        <v>0</v>
      </c>
      <c r="AL620" s="1712">
        <f t="shared" si="562"/>
        <v>0</v>
      </c>
      <c r="AM620" s="1712">
        <v>0</v>
      </c>
      <c r="AN620" s="1712">
        <v>0</v>
      </c>
      <c r="AO620" s="1712">
        <v>0</v>
      </c>
      <c r="AP620" s="3472">
        <f t="shared" si="566"/>
        <v>100</v>
      </c>
      <c r="AQ620" s="3472">
        <v>100</v>
      </c>
      <c r="AR620" s="1713">
        <v>0</v>
      </c>
      <c r="AS620" s="1713">
        <v>0</v>
      </c>
      <c r="AT620" s="1713">
        <f t="shared" si="563"/>
        <v>0</v>
      </c>
      <c r="AU620" s="1713">
        <v>0</v>
      </c>
      <c r="AV620" s="1713">
        <v>0</v>
      </c>
      <c r="AW620" s="1713">
        <v>0</v>
      </c>
      <c r="AX620" s="1713">
        <v>0</v>
      </c>
      <c r="AY620" s="1713">
        <f t="shared" si="564"/>
        <v>0</v>
      </c>
      <c r="AZ620" s="1713">
        <v>0</v>
      </c>
      <c r="BA620" s="1713">
        <v>0</v>
      </c>
      <c r="BB620" s="1713">
        <v>0</v>
      </c>
      <c r="BC620" s="1713">
        <v>0</v>
      </c>
      <c r="BD620" s="1713"/>
      <c r="BE620" s="1713"/>
      <c r="BF620" s="1713"/>
      <c r="BG620" s="1403">
        <f t="shared" si="567"/>
        <v>0</v>
      </c>
      <c r="BH620" s="1667"/>
      <c r="BI620" s="1712">
        <f t="shared" si="565"/>
        <v>100</v>
      </c>
      <c r="BJ620" s="1658">
        <v>2022</v>
      </c>
      <c r="BK620" s="1658" t="s">
        <v>910</v>
      </c>
      <c r="BL620" s="1658"/>
      <c r="BM620" s="1669">
        <f t="shared" si="568"/>
        <v>100</v>
      </c>
      <c r="BN620" s="1669" t="e">
        <f t="shared" si="569"/>
        <v>#DIV/0!</v>
      </c>
      <c r="BO620" s="1658" t="s">
        <v>40</v>
      </c>
      <c r="BP620" s="3142"/>
      <c r="BQ620" s="2973"/>
      <c r="BR620" s="2973"/>
      <c r="BS620" s="3371"/>
      <c r="BT620" s="2973"/>
      <c r="BU620" s="2973"/>
      <c r="BV620" s="1370" t="s">
        <v>2492</v>
      </c>
      <c r="BW620" s="2973" t="s">
        <v>2501</v>
      </c>
      <c r="BX620" s="2974"/>
      <c r="BY620" s="22"/>
    </row>
    <row r="621" spans="1:77" s="216" customFormat="1" hidden="1">
      <c r="A621" s="2972">
        <v>25</v>
      </c>
      <c r="B621" s="2962" t="s">
        <v>1397</v>
      </c>
      <c r="C621" s="1674" t="s">
        <v>1391</v>
      </c>
      <c r="D621" s="1708"/>
      <c r="E621" s="1411" t="s">
        <v>305</v>
      </c>
      <c r="F621" s="1411" t="s">
        <v>1398</v>
      </c>
      <c r="G621" s="3472">
        <v>250</v>
      </c>
      <c r="H621" s="3472">
        <v>200</v>
      </c>
      <c r="I621" s="1712">
        <v>0</v>
      </c>
      <c r="J621" s="1712">
        <v>50</v>
      </c>
      <c r="K621" s="1712">
        <v>250</v>
      </c>
      <c r="L621" s="1712">
        <v>200</v>
      </c>
      <c r="M621" s="1712">
        <v>250</v>
      </c>
      <c r="N621" s="1712">
        <v>0</v>
      </c>
      <c r="O621" s="1712">
        <v>0</v>
      </c>
      <c r="P621" s="1716">
        <v>0</v>
      </c>
      <c r="Q621" s="1712">
        <v>0</v>
      </c>
      <c r="R621" s="1712">
        <v>0</v>
      </c>
      <c r="S621" s="1712">
        <f t="shared" si="558"/>
        <v>0</v>
      </c>
      <c r="T621" s="1712">
        <v>0</v>
      </c>
      <c r="U621" s="1712">
        <v>0</v>
      </c>
      <c r="V621" s="1712">
        <v>0</v>
      </c>
      <c r="W621" s="1712"/>
      <c r="X621" s="1712"/>
      <c r="Y621" s="1712"/>
      <c r="Z621" s="1712">
        <f t="shared" si="559"/>
        <v>0</v>
      </c>
      <c r="AA621" s="1712">
        <v>0</v>
      </c>
      <c r="AB621" s="1712">
        <v>0</v>
      </c>
      <c r="AC621" s="1712">
        <v>0</v>
      </c>
      <c r="AD621" s="1712">
        <f t="shared" si="560"/>
        <v>0</v>
      </c>
      <c r="AE621" s="1712">
        <v>0</v>
      </c>
      <c r="AF621" s="1712">
        <v>0</v>
      </c>
      <c r="AG621" s="1712">
        <v>0</v>
      </c>
      <c r="AH621" s="1712">
        <f t="shared" si="561"/>
        <v>0</v>
      </c>
      <c r="AI621" s="1712">
        <v>0</v>
      </c>
      <c r="AJ621" s="1712">
        <v>0</v>
      </c>
      <c r="AK621" s="1712">
        <v>0</v>
      </c>
      <c r="AL621" s="1712">
        <f t="shared" si="562"/>
        <v>0</v>
      </c>
      <c r="AM621" s="1712">
        <v>0</v>
      </c>
      <c r="AN621" s="1712">
        <v>0</v>
      </c>
      <c r="AO621" s="1712">
        <v>0</v>
      </c>
      <c r="AP621" s="3472">
        <f t="shared" si="566"/>
        <v>250</v>
      </c>
      <c r="AQ621" s="3472">
        <v>200</v>
      </c>
      <c r="AR621" s="1713">
        <v>0</v>
      </c>
      <c r="AS621" s="1713">
        <v>50</v>
      </c>
      <c r="AT621" s="1713">
        <f t="shared" si="563"/>
        <v>0</v>
      </c>
      <c r="AU621" s="1713">
        <v>0</v>
      </c>
      <c r="AV621" s="1713">
        <v>0</v>
      </c>
      <c r="AW621" s="1713">
        <v>0</v>
      </c>
      <c r="AX621" s="1713">
        <v>0</v>
      </c>
      <c r="AY621" s="1713">
        <f t="shared" si="564"/>
        <v>0</v>
      </c>
      <c r="AZ621" s="1713">
        <v>0</v>
      </c>
      <c r="BA621" s="1713">
        <v>0</v>
      </c>
      <c r="BB621" s="1713">
        <v>0</v>
      </c>
      <c r="BC621" s="1713">
        <v>0</v>
      </c>
      <c r="BD621" s="1713"/>
      <c r="BE621" s="1713"/>
      <c r="BF621" s="1713"/>
      <c r="BG621" s="1403">
        <f t="shared" si="567"/>
        <v>0</v>
      </c>
      <c r="BH621" s="1667"/>
      <c r="BI621" s="1712">
        <f t="shared" si="565"/>
        <v>250</v>
      </c>
      <c r="BJ621" s="1658">
        <v>2022</v>
      </c>
      <c r="BK621" s="1658" t="s">
        <v>910</v>
      </c>
      <c r="BL621" s="1658"/>
      <c r="BM621" s="1669">
        <f t="shared" si="568"/>
        <v>100</v>
      </c>
      <c r="BN621" s="1669" t="e">
        <f t="shared" si="569"/>
        <v>#DIV/0!</v>
      </c>
      <c r="BO621" s="1658" t="s">
        <v>40</v>
      </c>
      <c r="BP621" s="3142"/>
      <c r="BQ621" s="2973"/>
      <c r="BR621" s="2973"/>
      <c r="BS621" s="3371"/>
      <c r="BT621" s="2973"/>
      <c r="BU621" s="2973"/>
      <c r="BV621" s="1370" t="s">
        <v>2492</v>
      </c>
      <c r="BW621" s="2973" t="s">
        <v>2501</v>
      </c>
      <c r="BX621" s="2974"/>
      <c r="BY621" s="22"/>
    </row>
    <row r="622" spans="1:77" s="216" customFormat="1" ht="25.5" hidden="1">
      <c r="A622" s="2972">
        <v>26</v>
      </c>
      <c r="B622" s="2962" t="s">
        <v>1399</v>
      </c>
      <c r="C622" s="1674" t="s">
        <v>1264</v>
      </c>
      <c r="D622" s="1708"/>
      <c r="E622" s="1411" t="s">
        <v>305</v>
      </c>
      <c r="F622" s="1411" t="s">
        <v>1400</v>
      </c>
      <c r="G622" s="3472">
        <v>300</v>
      </c>
      <c r="H622" s="3472">
        <v>300</v>
      </c>
      <c r="I622" s="1712">
        <v>0</v>
      </c>
      <c r="J622" s="1712">
        <v>0</v>
      </c>
      <c r="K622" s="1712">
        <v>300</v>
      </c>
      <c r="L622" s="1712">
        <v>300</v>
      </c>
      <c r="M622" s="1712">
        <v>287.03199999999998</v>
      </c>
      <c r="N622" s="1712">
        <v>0</v>
      </c>
      <c r="O622" s="1712">
        <v>12.968</v>
      </c>
      <c r="P622" s="1712">
        <v>12.968</v>
      </c>
      <c r="Q622" s="1712">
        <v>0</v>
      </c>
      <c r="R622" s="1712">
        <v>0</v>
      </c>
      <c r="S622" s="1712">
        <f t="shared" si="558"/>
        <v>0</v>
      </c>
      <c r="T622" s="1712">
        <v>0</v>
      </c>
      <c r="U622" s="1712">
        <v>0</v>
      </c>
      <c r="V622" s="1712">
        <v>0</v>
      </c>
      <c r="W622" s="1712"/>
      <c r="X622" s="1712"/>
      <c r="Y622" s="1712"/>
      <c r="Z622" s="1712">
        <f t="shared" si="559"/>
        <v>0</v>
      </c>
      <c r="AA622" s="1712">
        <v>0</v>
      </c>
      <c r="AB622" s="1712">
        <v>0</v>
      </c>
      <c r="AC622" s="1712">
        <v>0</v>
      </c>
      <c r="AD622" s="1712">
        <f t="shared" si="560"/>
        <v>0</v>
      </c>
      <c r="AE622" s="1712">
        <v>0</v>
      </c>
      <c r="AF622" s="1712">
        <v>0</v>
      </c>
      <c r="AG622" s="1712">
        <v>0</v>
      </c>
      <c r="AH622" s="1712">
        <f t="shared" si="561"/>
        <v>12.968</v>
      </c>
      <c r="AI622" s="1712">
        <v>12.968</v>
      </c>
      <c r="AJ622" s="1712">
        <v>0</v>
      </c>
      <c r="AK622" s="1712">
        <v>0</v>
      </c>
      <c r="AL622" s="1712">
        <f t="shared" si="562"/>
        <v>0</v>
      </c>
      <c r="AM622" s="1712">
        <v>0</v>
      </c>
      <c r="AN622" s="1712">
        <v>0</v>
      </c>
      <c r="AO622" s="1712">
        <v>0</v>
      </c>
      <c r="AP622" s="3472">
        <f t="shared" si="566"/>
        <v>300</v>
      </c>
      <c r="AQ622" s="3472">
        <v>300</v>
      </c>
      <c r="AR622" s="1713">
        <v>0</v>
      </c>
      <c r="AS622" s="1713">
        <v>0</v>
      </c>
      <c r="AT622" s="1713">
        <f t="shared" si="563"/>
        <v>0</v>
      </c>
      <c r="AU622" s="1713">
        <v>0</v>
      </c>
      <c r="AV622" s="1713">
        <v>0</v>
      </c>
      <c r="AW622" s="1713">
        <v>0</v>
      </c>
      <c r="AX622" s="1713">
        <v>0</v>
      </c>
      <c r="AY622" s="1713">
        <f t="shared" si="564"/>
        <v>0</v>
      </c>
      <c r="AZ622" s="1713">
        <v>0</v>
      </c>
      <c r="BA622" s="1713">
        <v>0</v>
      </c>
      <c r="BB622" s="1713">
        <v>0</v>
      </c>
      <c r="BC622" s="1713">
        <v>0</v>
      </c>
      <c r="BD622" s="1713"/>
      <c r="BE622" s="1713"/>
      <c r="BF622" s="1713"/>
      <c r="BG622" s="1403">
        <f t="shared" si="567"/>
        <v>0</v>
      </c>
      <c r="BH622" s="1667"/>
      <c r="BI622" s="1712">
        <f t="shared" si="565"/>
        <v>300</v>
      </c>
      <c r="BJ622" s="1658">
        <v>2022</v>
      </c>
      <c r="BK622" s="1658" t="s">
        <v>910</v>
      </c>
      <c r="BL622" s="1658"/>
      <c r="BM622" s="1669">
        <f t="shared" si="568"/>
        <v>100</v>
      </c>
      <c r="BN622" s="1669" t="e">
        <f t="shared" si="569"/>
        <v>#DIV/0!</v>
      </c>
      <c r="BO622" s="1658" t="s">
        <v>40</v>
      </c>
      <c r="BP622" s="3142"/>
      <c r="BQ622" s="2973"/>
      <c r="BR622" s="2973"/>
      <c r="BS622" s="3371"/>
      <c r="BT622" s="2973"/>
      <c r="BU622" s="2973"/>
      <c r="BV622" s="1370" t="s">
        <v>2492</v>
      </c>
      <c r="BW622" s="2973" t="s">
        <v>2501</v>
      </c>
      <c r="BX622" s="2974"/>
      <c r="BY622" s="22"/>
    </row>
    <row r="623" spans="1:77" s="216" customFormat="1" ht="25.5" hidden="1">
      <c r="A623" s="2972">
        <v>27</v>
      </c>
      <c r="B623" s="2962" t="s">
        <v>1401</v>
      </c>
      <c r="C623" s="1674" t="s">
        <v>1264</v>
      </c>
      <c r="D623" s="1708"/>
      <c r="E623" s="1411" t="s">
        <v>305</v>
      </c>
      <c r="F623" s="1411" t="s">
        <v>1402</v>
      </c>
      <c r="G623" s="3472">
        <v>300.22699999999998</v>
      </c>
      <c r="H623" s="3472">
        <v>300</v>
      </c>
      <c r="I623" s="1712">
        <v>0</v>
      </c>
      <c r="J623" s="1712">
        <v>0.22699999999997544</v>
      </c>
      <c r="K623" s="1712">
        <v>300.22699999999998</v>
      </c>
      <c r="L623" s="1712">
        <v>300</v>
      </c>
      <c r="M623" s="1712">
        <v>287.89299999999997</v>
      </c>
      <c r="N623" s="1712">
        <v>0</v>
      </c>
      <c r="O623" s="1712">
        <v>12.334000000000003</v>
      </c>
      <c r="P623" s="1712">
        <v>12.334000000000003</v>
      </c>
      <c r="Q623" s="1712">
        <v>0</v>
      </c>
      <c r="R623" s="1712">
        <v>0</v>
      </c>
      <c r="S623" s="1712">
        <f t="shared" si="558"/>
        <v>0</v>
      </c>
      <c r="T623" s="1712">
        <v>0</v>
      </c>
      <c r="U623" s="1712">
        <v>0</v>
      </c>
      <c r="V623" s="1712">
        <v>0</v>
      </c>
      <c r="W623" s="1712"/>
      <c r="X623" s="1712"/>
      <c r="Y623" s="1712"/>
      <c r="Z623" s="1712">
        <f t="shared" si="559"/>
        <v>0</v>
      </c>
      <c r="AA623" s="1712">
        <v>0</v>
      </c>
      <c r="AB623" s="1712">
        <v>0</v>
      </c>
      <c r="AC623" s="1712">
        <v>0</v>
      </c>
      <c r="AD623" s="1712">
        <f t="shared" si="560"/>
        <v>0</v>
      </c>
      <c r="AE623" s="1712">
        <v>0</v>
      </c>
      <c r="AF623" s="1712">
        <v>0</v>
      </c>
      <c r="AG623" s="1712">
        <v>0</v>
      </c>
      <c r="AH623" s="1712">
        <f t="shared" si="561"/>
        <v>12.334000000000003</v>
      </c>
      <c r="AI623" s="1712">
        <v>12.334000000000003</v>
      </c>
      <c r="AJ623" s="1712">
        <v>0</v>
      </c>
      <c r="AK623" s="1712">
        <v>0</v>
      </c>
      <c r="AL623" s="1712">
        <f t="shared" si="562"/>
        <v>0</v>
      </c>
      <c r="AM623" s="1712">
        <v>0</v>
      </c>
      <c r="AN623" s="1712">
        <v>0</v>
      </c>
      <c r="AO623" s="1712">
        <v>0</v>
      </c>
      <c r="AP623" s="3472">
        <f t="shared" si="566"/>
        <v>300.22699999999998</v>
      </c>
      <c r="AQ623" s="3472">
        <v>300</v>
      </c>
      <c r="AR623" s="1713">
        <v>0</v>
      </c>
      <c r="AS623" s="1713">
        <v>0.22699999999997544</v>
      </c>
      <c r="AT623" s="1713">
        <f t="shared" si="563"/>
        <v>0</v>
      </c>
      <c r="AU623" s="1713">
        <v>0</v>
      </c>
      <c r="AV623" s="1713">
        <v>0</v>
      </c>
      <c r="AW623" s="1713">
        <v>0</v>
      </c>
      <c r="AX623" s="1713">
        <v>0</v>
      </c>
      <c r="AY623" s="1713">
        <f t="shared" si="564"/>
        <v>0</v>
      </c>
      <c r="AZ623" s="1713">
        <v>0</v>
      </c>
      <c r="BA623" s="1713">
        <v>0</v>
      </c>
      <c r="BB623" s="1713">
        <v>0</v>
      </c>
      <c r="BC623" s="1713">
        <v>0</v>
      </c>
      <c r="BD623" s="1713"/>
      <c r="BE623" s="1713"/>
      <c r="BF623" s="1713"/>
      <c r="BG623" s="1403">
        <f t="shared" si="567"/>
        <v>0</v>
      </c>
      <c r="BH623" s="1667"/>
      <c r="BI623" s="1712">
        <f t="shared" si="565"/>
        <v>300.22699999999998</v>
      </c>
      <c r="BJ623" s="1658">
        <v>2022</v>
      </c>
      <c r="BK623" s="1658" t="s">
        <v>910</v>
      </c>
      <c r="BL623" s="1658"/>
      <c r="BM623" s="1669">
        <f t="shared" si="568"/>
        <v>100</v>
      </c>
      <c r="BN623" s="1669" t="e">
        <f t="shared" si="569"/>
        <v>#DIV/0!</v>
      </c>
      <c r="BO623" s="1658" t="s">
        <v>40</v>
      </c>
      <c r="BP623" s="3142"/>
      <c r="BQ623" s="2973"/>
      <c r="BR623" s="2973"/>
      <c r="BS623" s="3371"/>
      <c r="BT623" s="2973"/>
      <c r="BU623" s="2973"/>
      <c r="BV623" s="1370" t="s">
        <v>2492</v>
      </c>
      <c r="BW623" s="2973" t="s">
        <v>2501</v>
      </c>
      <c r="BX623" s="2974"/>
      <c r="BY623" s="22"/>
    </row>
    <row r="624" spans="1:77" s="216" customFormat="1" ht="45.75" hidden="1" customHeight="1">
      <c r="A624" s="2972">
        <v>28</v>
      </c>
      <c r="B624" s="2962" t="s">
        <v>1403</v>
      </c>
      <c r="C624" s="1674" t="s">
        <v>1264</v>
      </c>
      <c r="D624" s="1708"/>
      <c r="E624" s="1411" t="s">
        <v>305</v>
      </c>
      <c r="F624" s="1411" t="s">
        <v>1404</v>
      </c>
      <c r="G624" s="3472">
        <v>350</v>
      </c>
      <c r="H624" s="3472">
        <v>350</v>
      </c>
      <c r="I624" s="1712">
        <v>0</v>
      </c>
      <c r="J624" s="1712">
        <v>0</v>
      </c>
      <c r="K624" s="1712">
        <v>350</v>
      </c>
      <c r="L624" s="1712">
        <v>350</v>
      </c>
      <c r="M624" s="1712">
        <v>334.33099999999996</v>
      </c>
      <c r="N624" s="1712">
        <v>0</v>
      </c>
      <c r="O624" s="1712">
        <v>15.66900000000004</v>
      </c>
      <c r="P624" s="1712">
        <v>15.66900000000004</v>
      </c>
      <c r="Q624" s="1712">
        <v>0</v>
      </c>
      <c r="R624" s="1712">
        <v>0</v>
      </c>
      <c r="S624" s="1712">
        <f t="shared" si="558"/>
        <v>0</v>
      </c>
      <c r="T624" s="1712">
        <v>0</v>
      </c>
      <c r="U624" s="1712">
        <v>0</v>
      </c>
      <c r="V624" s="1712">
        <v>0</v>
      </c>
      <c r="W624" s="1712"/>
      <c r="X624" s="1712"/>
      <c r="Y624" s="1712"/>
      <c r="Z624" s="1712">
        <f t="shared" si="559"/>
        <v>0</v>
      </c>
      <c r="AA624" s="1712">
        <v>0</v>
      </c>
      <c r="AB624" s="1712">
        <v>0</v>
      </c>
      <c r="AC624" s="1712">
        <v>0</v>
      </c>
      <c r="AD624" s="1712">
        <f t="shared" si="560"/>
        <v>0</v>
      </c>
      <c r="AE624" s="1712">
        <v>0</v>
      </c>
      <c r="AF624" s="1712">
        <v>0</v>
      </c>
      <c r="AG624" s="1712">
        <v>0</v>
      </c>
      <c r="AH624" s="1712">
        <f t="shared" si="561"/>
        <v>15.66900000000004</v>
      </c>
      <c r="AI624" s="1712">
        <v>15.66900000000004</v>
      </c>
      <c r="AJ624" s="1712">
        <v>0</v>
      </c>
      <c r="AK624" s="1712">
        <v>0</v>
      </c>
      <c r="AL624" s="1712">
        <f t="shared" si="562"/>
        <v>0</v>
      </c>
      <c r="AM624" s="1712">
        <v>0</v>
      </c>
      <c r="AN624" s="1712">
        <v>0</v>
      </c>
      <c r="AO624" s="1712">
        <v>0</v>
      </c>
      <c r="AP624" s="3472">
        <f t="shared" si="566"/>
        <v>350</v>
      </c>
      <c r="AQ624" s="3472">
        <v>350</v>
      </c>
      <c r="AR624" s="1713">
        <v>0</v>
      </c>
      <c r="AS624" s="1713">
        <v>0</v>
      </c>
      <c r="AT624" s="1713">
        <f t="shared" si="563"/>
        <v>0</v>
      </c>
      <c r="AU624" s="1713">
        <v>0</v>
      </c>
      <c r="AV624" s="1713">
        <v>0</v>
      </c>
      <c r="AW624" s="1713">
        <v>0</v>
      </c>
      <c r="AX624" s="1713">
        <v>0</v>
      </c>
      <c r="AY624" s="1713">
        <f t="shared" si="564"/>
        <v>0</v>
      </c>
      <c r="AZ624" s="1713">
        <v>0</v>
      </c>
      <c r="BA624" s="1713">
        <v>0</v>
      </c>
      <c r="BB624" s="1713">
        <v>0</v>
      </c>
      <c r="BC624" s="1713">
        <v>0</v>
      </c>
      <c r="BD624" s="1713"/>
      <c r="BE624" s="1713"/>
      <c r="BF624" s="1713"/>
      <c r="BG624" s="1403">
        <f t="shared" si="567"/>
        <v>0</v>
      </c>
      <c r="BH624" s="1667"/>
      <c r="BI624" s="1712">
        <f t="shared" si="565"/>
        <v>350</v>
      </c>
      <c r="BJ624" s="1658">
        <v>2022</v>
      </c>
      <c r="BK624" s="1658" t="s">
        <v>910</v>
      </c>
      <c r="BL624" s="1658"/>
      <c r="BM624" s="1669">
        <f t="shared" si="568"/>
        <v>100</v>
      </c>
      <c r="BN624" s="1669" t="e">
        <f t="shared" si="569"/>
        <v>#DIV/0!</v>
      </c>
      <c r="BO624" s="1658" t="s">
        <v>40</v>
      </c>
      <c r="BP624" s="3142"/>
      <c r="BQ624" s="2973"/>
      <c r="BR624" s="2973"/>
      <c r="BS624" s="3371"/>
      <c r="BT624" s="2973"/>
      <c r="BU624" s="2973"/>
      <c r="BV624" s="1370" t="s">
        <v>2492</v>
      </c>
      <c r="BW624" s="2973" t="s">
        <v>2501</v>
      </c>
      <c r="BX624" s="2974"/>
      <c r="BY624" s="22"/>
    </row>
    <row r="625" spans="1:77" s="216" customFormat="1" ht="45.75" hidden="1" customHeight="1">
      <c r="A625" s="2972">
        <v>29</v>
      </c>
      <c r="B625" s="2962" t="s">
        <v>1405</v>
      </c>
      <c r="C625" s="1674" t="s">
        <v>1267</v>
      </c>
      <c r="D625" s="1708"/>
      <c r="E625" s="1411" t="s">
        <v>305</v>
      </c>
      <c r="F625" s="1411" t="s">
        <v>1406</v>
      </c>
      <c r="G625" s="3472">
        <v>536</v>
      </c>
      <c r="H625" s="3472">
        <v>536</v>
      </c>
      <c r="I625" s="1712">
        <v>0</v>
      </c>
      <c r="J625" s="1712">
        <v>0</v>
      </c>
      <c r="K625" s="1712">
        <v>536</v>
      </c>
      <c r="L625" s="1712">
        <v>536</v>
      </c>
      <c r="M625" s="1712">
        <v>504.78899999999999</v>
      </c>
      <c r="N625" s="1712">
        <v>0</v>
      </c>
      <c r="O625" s="1712">
        <v>31.211000000000013</v>
      </c>
      <c r="P625" s="1712">
        <v>31.211000000000013</v>
      </c>
      <c r="Q625" s="1712">
        <v>0</v>
      </c>
      <c r="R625" s="1712">
        <v>0</v>
      </c>
      <c r="S625" s="1712">
        <f t="shared" si="558"/>
        <v>0</v>
      </c>
      <c r="T625" s="1712">
        <v>0</v>
      </c>
      <c r="U625" s="1712">
        <v>0</v>
      </c>
      <c r="V625" s="1712">
        <v>0</v>
      </c>
      <c r="W625" s="1712"/>
      <c r="X625" s="1712"/>
      <c r="Y625" s="1712"/>
      <c r="Z625" s="1712">
        <f t="shared" si="559"/>
        <v>0</v>
      </c>
      <c r="AA625" s="1712">
        <v>0</v>
      </c>
      <c r="AB625" s="1712">
        <v>0</v>
      </c>
      <c r="AC625" s="1712">
        <v>0</v>
      </c>
      <c r="AD625" s="1712">
        <f t="shared" si="560"/>
        <v>0</v>
      </c>
      <c r="AE625" s="1712">
        <v>0</v>
      </c>
      <c r="AF625" s="1712">
        <v>0</v>
      </c>
      <c r="AG625" s="1712">
        <v>0</v>
      </c>
      <c r="AH625" s="1712">
        <f t="shared" si="561"/>
        <v>31.211000000000013</v>
      </c>
      <c r="AI625" s="1712">
        <v>31.211000000000013</v>
      </c>
      <c r="AJ625" s="1712">
        <v>0</v>
      </c>
      <c r="AK625" s="1712">
        <v>0</v>
      </c>
      <c r="AL625" s="1712">
        <f t="shared" si="562"/>
        <v>0</v>
      </c>
      <c r="AM625" s="1712">
        <v>0</v>
      </c>
      <c r="AN625" s="1712">
        <v>0</v>
      </c>
      <c r="AO625" s="1712">
        <v>0</v>
      </c>
      <c r="AP625" s="3472">
        <f t="shared" si="566"/>
        <v>536</v>
      </c>
      <c r="AQ625" s="3472">
        <v>536</v>
      </c>
      <c r="AR625" s="1713">
        <v>0</v>
      </c>
      <c r="AS625" s="1713">
        <v>0</v>
      </c>
      <c r="AT625" s="1713">
        <f t="shared" si="563"/>
        <v>0</v>
      </c>
      <c r="AU625" s="1713">
        <v>0</v>
      </c>
      <c r="AV625" s="1713">
        <v>0</v>
      </c>
      <c r="AW625" s="1713">
        <v>0</v>
      </c>
      <c r="AX625" s="1713">
        <v>0</v>
      </c>
      <c r="AY625" s="1713">
        <f t="shared" si="564"/>
        <v>0</v>
      </c>
      <c r="AZ625" s="1713">
        <v>0</v>
      </c>
      <c r="BA625" s="1713">
        <v>0</v>
      </c>
      <c r="BB625" s="1713">
        <v>0</v>
      </c>
      <c r="BC625" s="1713">
        <v>0</v>
      </c>
      <c r="BD625" s="1713"/>
      <c r="BE625" s="1713"/>
      <c r="BF625" s="1713"/>
      <c r="BG625" s="1403">
        <f t="shared" si="567"/>
        <v>0</v>
      </c>
      <c r="BH625" s="1667"/>
      <c r="BI625" s="1712">
        <f t="shared" si="565"/>
        <v>536</v>
      </c>
      <c r="BJ625" s="1658">
        <v>2022</v>
      </c>
      <c r="BK625" s="1658" t="s">
        <v>910</v>
      </c>
      <c r="BL625" s="1658"/>
      <c r="BM625" s="1669">
        <f t="shared" si="568"/>
        <v>100</v>
      </c>
      <c r="BN625" s="1669" t="e">
        <f t="shared" si="569"/>
        <v>#DIV/0!</v>
      </c>
      <c r="BO625" s="1658" t="s">
        <v>40</v>
      </c>
      <c r="BP625" s="3142"/>
      <c r="BQ625" s="2973"/>
      <c r="BR625" s="2973"/>
      <c r="BS625" s="3371"/>
      <c r="BT625" s="2973"/>
      <c r="BU625" s="2973"/>
      <c r="BV625" s="1370" t="s">
        <v>2492</v>
      </c>
      <c r="BW625" s="2973" t="s">
        <v>2501</v>
      </c>
      <c r="BX625" s="2974"/>
      <c r="BY625" s="22"/>
    </row>
    <row r="626" spans="1:77" s="216" customFormat="1" hidden="1">
      <c r="A626" s="2972">
        <v>30</v>
      </c>
      <c r="B626" s="2962" t="s">
        <v>1407</v>
      </c>
      <c r="C626" s="1674" t="s">
        <v>1267</v>
      </c>
      <c r="D626" s="1708"/>
      <c r="E626" s="1411" t="s">
        <v>305</v>
      </c>
      <c r="F626" s="1411" t="s">
        <v>1353</v>
      </c>
      <c r="G626" s="3472">
        <v>200</v>
      </c>
      <c r="H626" s="3472">
        <v>200</v>
      </c>
      <c r="I626" s="1712">
        <v>0</v>
      </c>
      <c r="J626" s="1712">
        <v>0</v>
      </c>
      <c r="K626" s="1712">
        <v>200</v>
      </c>
      <c r="L626" s="1712">
        <v>200</v>
      </c>
      <c r="M626" s="1712">
        <v>186.18099999999998</v>
      </c>
      <c r="N626" s="1712">
        <v>0</v>
      </c>
      <c r="O626" s="1712">
        <v>13.818999999999988</v>
      </c>
      <c r="P626" s="1712">
        <v>13.818999999999988</v>
      </c>
      <c r="Q626" s="1712">
        <v>0</v>
      </c>
      <c r="R626" s="1712">
        <v>0</v>
      </c>
      <c r="S626" s="1712">
        <f t="shared" si="558"/>
        <v>0</v>
      </c>
      <c r="T626" s="1712">
        <v>0</v>
      </c>
      <c r="U626" s="1712">
        <v>0</v>
      </c>
      <c r="V626" s="1712">
        <v>0</v>
      </c>
      <c r="W626" s="1712"/>
      <c r="X626" s="1712"/>
      <c r="Y626" s="1712"/>
      <c r="Z626" s="1712">
        <f t="shared" si="559"/>
        <v>0</v>
      </c>
      <c r="AA626" s="1712">
        <v>0</v>
      </c>
      <c r="AB626" s="1712">
        <v>0</v>
      </c>
      <c r="AC626" s="1712">
        <v>0</v>
      </c>
      <c r="AD626" s="1712">
        <f t="shared" si="560"/>
        <v>0</v>
      </c>
      <c r="AE626" s="1712">
        <v>0</v>
      </c>
      <c r="AF626" s="1712">
        <v>0</v>
      </c>
      <c r="AG626" s="1712">
        <v>0</v>
      </c>
      <c r="AH626" s="1712">
        <f t="shared" si="561"/>
        <v>13.818999999999988</v>
      </c>
      <c r="AI626" s="1712">
        <v>13.818999999999988</v>
      </c>
      <c r="AJ626" s="1712">
        <v>0</v>
      </c>
      <c r="AK626" s="1712">
        <v>0</v>
      </c>
      <c r="AL626" s="1712">
        <f t="shared" si="562"/>
        <v>0</v>
      </c>
      <c r="AM626" s="1712">
        <v>0</v>
      </c>
      <c r="AN626" s="1712">
        <v>0</v>
      </c>
      <c r="AO626" s="1712">
        <v>0</v>
      </c>
      <c r="AP626" s="3472">
        <f t="shared" si="566"/>
        <v>200</v>
      </c>
      <c r="AQ626" s="3472">
        <v>200</v>
      </c>
      <c r="AR626" s="1713">
        <v>0</v>
      </c>
      <c r="AS626" s="1713">
        <v>0</v>
      </c>
      <c r="AT626" s="1713">
        <f t="shared" si="563"/>
        <v>0</v>
      </c>
      <c r="AU626" s="1713">
        <v>0</v>
      </c>
      <c r="AV626" s="1713">
        <v>0</v>
      </c>
      <c r="AW626" s="1713">
        <v>0</v>
      </c>
      <c r="AX626" s="1713">
        <v>0</v>
      </c>
      <c r="AY626" s="1713">
        <f t="shared" si="564"/>
        <v>0</v>
      </c>
      <c r="AZ626" s="1713">
        <v>0</v>
      </c>
      <c r="BA626" s="1713">
        <v>0</v>
      </c>
      <c r="BB626" s="1713">
        <v>0</v>
      </c>
      <c r="BC626" s="1713">
        <v>0</v>
      </c>
      <c r="BD626" s="1713"/>
      <c r="BE626" s="1713"/>
      <c r="BF626" s="1713"/>
      <c r="BG626" s="1403">
        <f t="shared" si="567"/>
        <v>0</v>
      </c>
      <c r="BH626" s="1667"/>
      <c r="BI626" s="1712">
        <f t="shared" si="565"/>
        <v>200</v>
      </c>
      <c r="BJ626" s="1658">
        <v>2022</v>
      </c>
      <c r="BK626" s="1658" t="s">
        <v>910</v>
      </c>
      <c r="BL626" s="1658"/>
      <c r="BM626" s="1669">
        <f t="shared" si="568"/>
        <v>100</v>
      </c>
      <c r="BN626" s="1669" t="e">
        <f t="shared" si="569"/>
        <v>#DIV/0!</v>
      </c>
      <c r="BO626" s="1658" t="s">
        <v>40</v>
      </c>
      <c r="BP626" s="3142"/>
      <c r="BQ626" s="2973"/>
      <c r="BR626" s="2973"/>
      <c r="BS626" s="3371"/>
      <c r="BT626" s="2973"/>
      <c r="BU626" s="2973"/>
      <c r="BV626" s="1370" t="s">
        <v>2492</v>
      </c>
      <c r="BW626" s="2973" t="s">
        <v>2501</v>
      </c>
      <c r="BX626" s="2974"/>
      <c r="BY626" s="22"/>
    </row>
    <row r="627" spans="1:77" s="216" customFormat="1" hidden="1">
      <c r="A627" s="2972">
        <v>31</v>
      </c>
      <c r="B627" s="2962" t="s">
        <v>1408</v>
      </c>
      <c r="C627" s="1674" t="s">
        <v>1267</v>
      </c>
      <c r="D627" s="1708"/>
      <c r="E627" s="1411" t="s">
        <v>305</v>
      </c>
      <c r="F627" s="1411" t="s">
        <v>1409</v>
      </c>
      <c r="G627" s="3472">
        <v>204.887</v>
      </c>
      <c r="H627" s="3472">
        <v>200</v>
      </c>
      <c r="I627" s="1712">
        <v>0</v>
      </c>
      <c r="J627" s="1712">
        <v>4.8870000000000005</v>
      </c>
      <c r="K627" s="1712">
        <v>204.887</v>
      </c>
      <c r="L627" s="1712">
        <v>200</v>
      </c>
      <c r="M627" s="1712">
        <v>192.68899999999999</v>
      </c>
      <c r="N627" s="1712">
        <v>0</v>
      </c>
      <c r="O627" s="1712">
        <v>12.198000000000008</v>
      </c>
      <c r="P627" s="1712">
        <v>12.198000000000008</v>
      </c>
      <c r="Q627" s="1712">
        <v>0</v>
      </c>
      <c r="R627" s="1712">
        <v>0</v>
      </c>
      <c r="S627" s="1712">
        <f t="shared" si="558"/>
        <v>0</v>
      </c>
      <c r="T627" s="1712">
        <v>0</v>
      </c>
      <c r="U627" s="1712">
        <v>0</v>
      </c>
      <c r="V627" s="1712">
        <v>0</v>
      </c>
      <c r="W627" s="1712"/>
      <c r="X627" s="1712"/>
      <c r="Y627" s="1712"/>
      <c r="Z627" s="1712">
        <f t="shared" si="559"/>
        <v>0</v>
      </c>
      <c r="AA627" s="1712">
        <v>0</v>
      </c>
      <c r="AB627" s="1712">
        <v>0</v>
      </c>
      <c r="AC627" s="1712">
        <v>0</v>
      </c>
      <c r="AD627" s="1712">
        <f t="shared" si="560"/>
        <v>0</v>
      </c>
      <c r="AE627" s="1712">
        <v>0</v>
      </c>
      <c r="AF627" s="1712">
        <v>0</v>
      </c>
      <c r="AG627" s="1712">
        <v>0</v>
      </c>
      <c r="AH627" s="1712">
        <f t="shared" si="561"/>
        <v>12.198000000000008</v>
      </c>
      <c r="AI627" s="1712">
        <v>12.198000000000008</v>
      </c>
      <c r="AJ627" s="1712">
        <v>0</v>
      </c>
      <c r="AK627" s="1712">
        <v>0</v>
      </c>
      <c r="AL627" s="1712">
        <f t="shared" si="562"/>
        <v>0</v>
      </c>
      <c r="AM627" s="1712">
        <v>0</v>
      </c>
      <c r="AN627" s="1712">
        <v>0</v>
      </c>
      <c r="AO627" s="1712">
        <v>0</v>
      </c>
      <c r="AP627" s="3472">
        <f t="shared" si="566"/>
        <v>204.887</v>
      </c>
      <c r="AQ627" s="3472">
        <v>200</v>
      </c>
      <c r="AR627" s="1713">
        <v>0</v>
      </c>
      <c r="AS627" s="1713">
        <v>4.8870000000000005</v>
      </c>
      <c r="AT627" s="1713">
        <f t="shared" si="563"/>
        <v>0</v>
      </c>
      <c r="AU627" s="1713">
        <v>0</v>
      </c>
      <c r="AV627" s="1713">
        <v>0</v>
      </c>
      <c r="AW627" s="1713">
        <v>0</v>
      </c>
      <c r="AX627" s="1713">
        <v>0</v>
      </c>
      <c r="AY627" s="1713">
        <f t="shared" si="564"/>
        <v>0</v>
      </c>
      <c r="AZ627" s="1713">
        <v>0</v>
      </c>
      <c r="BA627" s="1713">
        <v>0</v>
      </c>
      <c r="BB627" s="1713">
        <v>0</v>
      </c>
      <c r="BC627" s="1713">
        <v>0</v>
      </c>
      <c r="BD627" s="1713"/>
      <c r="BE627" s="1713"/>
      <c r="BF627" s="1713"/>
      <c r="BG627" s="1403">
        <f t="shared" si="567"/>
        <v>0</v>
      </c>
      <c r="BH627" s="1667"/>
      <c r="BI627" s="1712">
        <f t="shared" si="565"/>
        <v>204.887</v>
      </c>
      <c r="BJ627" s="1658">
        <v>2022</v>
      </c>
      <c r="BK627" s="1658" t="s">
        <v>910</v>
      </c>
      <c r="BL627" s="1658"/>
      <c r="BM627" s="1669">
        <f t="shared" si="568"/>
        <v>100</v>
      </c>
      <c r="BN627" s="1669" t="e">
        <f t="shared" si="569"/>
        <v>#DIV/0!</v>
      </c>
      <c r="BO627" s="1658" t="s">
        <v>40</v>
      </c>
      <c r="BP627" s="3142"/>
      <c r="BQ627" s="2973"/>
      <c r="BR627" s="2973"/>
      <c r="BS627" s="3371"/>
      <c r="BT627" s="2973"/>
      <c r="BU627" s="2973"/>
      <c r="BV627" s="1370" t="s">
        <v>2492</v>
      </c>
      <c r="BW627" s="2973" t="s">
        <v>2501</v>
      </c>
      <c r="BX627" s="2974"/>
      <c r="BY627" s="22"/>
    </row>
    <row r="628" spans="1:77" s="216" customFormat="1" hidden="1">
      <c r="A628" s="2972">
        <v>32</v>
      </c>
      <c r="B628" s="2962" t="s">
        <v>1410</v>
      </c>
      <c r="C628" s="1674" t="s">
        <v>1267</v>
      </c>
      <c r="D628" s="1708"/>
      <c r="E628" s="1411" t="s">
        <v>305</v>
      </c>
      <c r="F628" s="1411" t="s">
        <v>1411</v>
      </c>
      <c r="G628" s="3472">
        <v>206.786</v>
      </c>
      <c r="H628" s="3472">
        <v>200</v>
      </c>
      <c r="I628" s="1712">
        <v>0</v>
      </c>
      <c r="J628" s="1712">
        <v>6.7860000000000014</v>
      </c>
      <c r="K628" s="1712">
        <v>206.786</v>
      </c>
      <c r="L628" s="1712">
        <v>200</v>
      </c>
      <c r="M628" s="1712">
        <v>194.47899999999998</v>
      </c>
      <c r="N628" s="1712">
        <v>0</v>
      </c>
      <c r="O628" s="1712">
        <v>12.306999999999988</v>
      </c>
      <c r="P628" s="1712">
        <v>12.306999999999988</v>
      </c>
      <c r="Q628" s="1712">
        <v>0</v>
      </c>
      <c r="R628" s="1712">
        <v>0</v>
      </c>
      <c r="S628" s="1712">
        <f t="shared" si="558"/>
        <v>0</v>
      </c>
      <c r="T628" s="1712">
        <v>0</v>
      </c>
      <c r="U628" s="1712">
        <v>0</v>
      </c>
      <c r="V628" s="1712">
        <v>0</v>
      </c>
      <c r="W628" s="1712"/>
      <c r="X628" s="1712"/>
      <c r="Y628" s="1712"/>
      <c r="Z628" s="1712">
        <f t="shared" si="559"/>
        <v>0</v>
      </c>
      <c r="AA628" s="1712">
        <v>0</v>
      </c>
      <c r="AB628" s="1712">
        <v>0</v>
      </c>
      <c r="AC628" s="1712">
        <v>0</v>
      </c>
      <c r="AD628" s="1712">
        <f t="shared" si="560"/>
        <v>0</v>
      </c>
      <c r="AE628" s="1712">
        <v>0</v>
      </c>
      <c r="AF628" s="1712">
        <v>0</v>
      </c>
      <c r="AG628" s="1712">
        <v>0</v>
      </c>
      <c r="AH628" s="1712">
        <f t="shared" si="561"/>
        <v>12.306999999999988</v>
      </c>
      <c r="AI628" s="1712">
        <v>12.306999999999988</v>
      </c>
      <c r="AJ628" s="1712">
        <v>0</v>
      </c>
      <c r="AK628" s="1712">
        <v>0</v>
      </c>
      <c r="AL628" s="1712">
        <f t="shared" si="562"/>
        <v>0</v>
      </c>
      <c r="AM628" s="1712">
        <v>0</v>
      </c>
      <c r="AN628" s="1712">
        <v>0</v>
      </c>
      <c r="AO628" s="1712">
        <v>0</v>
      </c>
      <c r="AP628" s="3472">
        <f t="shared" si="566"/>
        <v>206.786</v>
      </c>
      <c r="AQ628" s="3472">
        <v>200</v>
      </c>
      <c r="AR628" s="1713">
        <v>0</v>
      </c>
      <c r="AS628" s="1713">
        <v>6.7860000000000014</v>
      </c>
      <c r="AT628" s="1713">
        <f t="shared" si="563"/>
        <v>0</v>
      </c>
      <c r="AU628" s="1713">
        <v>0</v>
      </c>
      <c r="AV628" s="1713">
        <v>0</v>
      </c>
      <c r="AW628" s="1713">
        <v>0</v>
      </c>
      <c r="AX628" s="1713">
        <v>0</v>
      </c>
      <c r="AY628" s="1713">
        <f t="shared" si="564"/>
        <v>0</v>
      </c>
      <c r="AZ628" s="1713">
        <v>0</v>
      </c>
      <c r="BA628" s="1713">
        <v>0</v>
      </c>
      <c r="BB628" s="1713">
        <v>0</v>
      </c>
      <c r="BC628" s="1713">
        <v>0</v>
      </c>
      <c r="BD628" s="1713"/>
      <c r="BE628" s="1713"/>
      <c r="BF628" s="1713"/>
      <c r="BG628" s="1403">
        <f t="shared" si="567"/>
        <v>0</v>
      </c>
      <c r="BH628" s="1667"/>
      <c r="BI628" s="1712">
        <f t="shared" si="565"/>
        <v>206.786</v>
      </c>
      <c r="BJ628" s="1658">
        <v>2022</v>
      </c>
      <c r="BK628" s="1658" t="s">
        <v>910</v>
      </c>
      <c r="BL628" s="1658"/>
      <c r="BM628" s="1669">
        <f t="shared" si="568"/>
        <v>100</v>
      </c>
      <c r="BN628" s="1669" t="e">
        <f t="shared" si="569"/>
        <v>#DIV/0!</v>
      </c>
      <c r="BO628" s="1658" t="s">
        <v>40</v>
      </c>
      <c r="BP628" s="3142"/>
      <c r="BQ628" s="2973"/>
      <c r="BR628" s="2973"/>
      <c r="BS628" s="3371"/>
      <c r="BT628" s="2973"/>
      <c r="BU628" s="2973"/>
      <c r="BV628" s="1370" t="s">
        <v>2492</v>
      </c>
      <c r="BW628" s="2973" t="s">
        <v>2501</v>
      </c>
      <c r="BX628" s="2974"/>
      <c r="BY628" s="22"/>
    </row>
    <row r="629" spans="1:77" s="216" customFormat="1" hidden="1">
      <c r="A629" s="2972">
        <v>33</v>
      </c>
      <c r="B629" s="2962" t="s">
        <v>1412</v>
      </c>
      <c r="C629" s="1674" t="s">
        <v>1267</v>
      </c>
      <c r="D629" s="1708"/>
      <c r="E629" s="1411" t="s">
        <v>305</v>
      </c>
      <c r="F629" s="1411" t="s">
        <v>1413</v>
      </c>
      <c r="G629" s="3472">
        <v>207.73</v>
      </c>
      <c r="H629" s="3472">
        <v>200</v>
      </c>
      <c r="I629" s="1712">
        <v>0</v>
      </c>
      <c r="J629" s="1712">
        <v>7.7299999999999898</v>
      </c>
      <c r="K629" s="1712">
        <v>207.73</v>
      </c>
      <c r="L629" s="1712">
        <v>200</v>
      </c>
      <c r="M629" s="1712">
        <v>195.36799999999999</v>
      </c>
      <c r="N629" s="1712">
        <v>0</v>
      </c>
      <c r="O629" s="1712">
        <v>12.362</v>
      </c>
      <c r="P629" s="1712">
        <v>12.362</v>
      </c>
      <c r="Q629" s="1712">
        <v>0</v>
      </c>
      <c r="R629" s="1712">
        <v>0</v>
      </c>
      <c r="S629" s="1712">
        <f t="shared" ref="S629:S648" si="570">SUM(T629:V629)</f>
        <v>0</v>
      </c>
      <c r="T629" s="1712">
        <v>0</v>
      </c>
      <c r="U629" s="1712">
        <v>0</v>
      </c>
      <c r="V629" s="1712">
        <v>0</v>
      </c>
      <c r="W629" s="1712"/>
      <c r="X629" s="1712"/>
      <c r="Y629" s="1712"/>
      <c r="Z629" s="1712">
        <f t="shared" ref="Z629:Z648" si="571">SUM(AA629:AC629)</f>
        <v>0</v>
      </c>
      <c r="AA629" s="1712">
        <v>0</v>
      </c>
      <c r="AB629" s="1712">
        <v>0</v>
      </c>
      <c r="AC629" s="1712">
        <v>0</v>
      </c>
      <c r="AD629" s="1712">
        <f t="shared" ref="AD629:AD648" si="572">SUM(AE629:AG629)</f>
        <v>0</v>
      </c>
      <c r="AE629" s="1712">
        <v>0</v>
      </c>
      <c r="AF629" s="1712">
        <v>0</v>
      </c>
      <c r="AG629" s="1712">
        <v>0</v>
      </c>
      <c r="AH629" s="1712">
        <f t="shared" ref="AH629:AH648" si="573">SUM(AI629:AK629)</f>
        <v>12.362</v>
      </c>
      <c r="AI629" s="1712">
        <v>12.362</v>
      </c>
      <c r="AJ629" s="1712">
        <v>0</v>
      </c>
      <c r="AK629" s="1712">
        <v>0</v>
      </c>
      <c r="AL629" s="1712">
        <f t="shared" ref="AL629:AL648" si="574">SUM(AM629:AO629)</f>
        <v>0</v>
      </c>
      <c r="AM629" s="1712">
        <v>0</v>
      </c>
      <c r="AN629" s="1712">
        <v>0</v>
      </c>
      <c r="AO629" s="1712">
        <v>0</v>
      </c>
      <c r="AP629" s="3472">
        <f t="shared" si="566"/>
        <v>207.73</v>
      </c>
      <c r="AQ629" s="3472">
        <v>200</v>
      </c>
      <c r="AR629" s="1713">
        <v>0</v>
      </c>
      <c r="AS629" s="1713">
        <v>7.7299999999999898</v>
      </c>
      <c r="AT629" s="1713">
        <f t="shared" ref="AT629:AT648" si="575">SUM(AU629:AW629)</f>
        <v>0</v>
      </c>
      <c r="AU629" s="1713">
        <v>0</v>
      </c>
      <c r="AV629" s="1713">
        <v>0</v>
      </c>
      <c r="AW629" s="1713">
        <v>0</v>
      </c>
      <c r="AX629" s="1713">
        <v>0</v>
      </c>
      <c r="AY629" s="1713">
        <f t="shared" ref="AY629:AY648" si="576">SUM(AZ629:BB629)</f>
        <v>0</v>
      </c>
      <c r="AZ629" s="1713">
        <v>0</v>
      </c>
      <c r="BA629" s="1713">
        <v>0</v>
      </c>
      <c r="BB629" s="1713">
        <v>0</v>
      </c>
      <c r="BC629" s="1713">
        <v>0</v>
      </c>
      <c r="BD629" s="1713"/>
      <c r="BE629" s="1713"/>
      <c r="BF629" s="1713"/>
      <c r="BG629" s="1403">
        <f t="shared" si="567"/>
        <v>0</v>
      </c>
      <c r="BH629" s="1667"/>
      <c r="BI629" s="1712">
        <f t="shared" ref="BI629:BI648" si="577">AP629-S629</f>
        <v>207.73</v>
      </c>
      <c r="BJ629" s="1658">
        <v>2022</v>
      </c>
      <c r="BK629" s="1658" t="s">
        <v>910</v>
      </c>
      <c r="BL629" s="1658"/>
      <c r="BM629" s="1669">
        <f t="shared" si="568"/>
        <v>100</v>
      </c>
      <c r="BN629" s="1669" t="e">
        <f t="shared" si="569"/>
        <v>#DIV/0!</v>
      </c>
      <c r="BO629" s="1658" t="s">
        <v>40</v>
      </c>
      <c r="BP629" s="3142"/>
      <c r="BQ629" s="2973"/>
      <c r="BR629" s="2973"/>
      <c r="BS629" s="3371"/>
      <c r="BT629" s="2973"/>
      <c r="BU629" s="2973"/>
      <c r="BV629" s="1370" t="s">
        <v>2492</v>
      </c>
      <c r="BW629" s="2973" t="s">
        <v>2501</v>
      </c>
      <c r="BX629" s="2974"/>
      <c r="BY629" s="22"/>
    </row>
    <row r="630" spans="1:77" s="216" customFormat="1" hidden="1">
      <c r="A630" s="2972">
        <v>34</v>
      </c>
      <c r="B630" s="2962" t="s">
        <v>1414</v>
      </c>
      <c r="C630" s="1674" t="s">
        <v>1267</v>
      </c>
      <c r="D630" s="1708"/>
      <c r="E630" s="1411" t="s">
        <v>305</v>
      </c>
      <c r="F630" s="1411" t="s">
        <v>1415</v>
      </c>
      <c r="G630" s="3472">
        <v>206.30600000000001</v>
      </c>
      <c r="H630" s="3472">
        <v>200</v>
      </c>
      <c r="I630" s="1712">
        <v>0</v>
      </c>
      <c r="J630" s="1712">
        <v>6.3060000000000116</v>
      </c>
      <c r="K630" s="1712">
        <v>206.30600000000001</v>
      </c>
      <c r="L630" s="1712">
        <v>200</v>
      </c>
      <c r="M630" s="1712">
        <v>194.02799999999999</v>
      </c>
      <c r="N630" s="1712">
        <v>0</v>
      </c>
      <c r="O630" s="1712">
        <v>12.278</v>
      </c>
      <c r="P630" s="1712">
        <v>12.278</v>
      </c>
      <c r="Q630" s="1712">
        <v>0</v>
      </c>
      <c r="R630" s="1712">
        <v>0</v>
      </c>
      <c r="S630" s="1712">
        <f t="shared" si="570"/>
        <v>0</v>
      </c>
      <c r="T630" s="1712">
        <v>0</v>
      </c>
      <c r="U630" s="1712">
        <v>0</v>
      </c>
      <c r="V630" s="1712">
        <v>0</v>
      </c>
      <c r="W630" s="1712"/>
      <c r="X630" s="1712"/>
      <c r="Y630" s="1712"/>
      <c r="Z630" s="1712">
        <f t="shared" si="571"/>
        <v>0</v>
      </c>
      <c r="AA630" s="1712">
        <v>0</v>
      </c>
      <c r="AB630" s="1712">
        <v>0</v>
      </c>
      <c r="AC630" s="1712">
        <v>0</v>
      </c>
      <c r="AD630" s="1712">
        <f t="shared" si="572"/>
        <v>0</v>
      </c>
      <c r="AE630" s="1712">
        <v>0</v>
      </c>
      <c r="AF630" s="1712">
        <v>0</v>
      </c>
      <c r="AG630" s="1712">
        <v>0</v>
      </c>
      <c r="AH630" s="1712">
        <f t="shared" si="573"/>
        <v>12.278</v>
      </c>
      <c r="AI630" s="1712">
        <v>12.278</v>
      </c>
      <c r="AJ630" s="1712">
        <v>0</v>
      </c>
      <c r="AK630" s="1712">
        <v>0</v>
      </c>
      <c r="AL630" s="1712">
        <f t="shared" si="574"/>
        <v>0</v>
      </c>
      <c r="AM630" s="1712">
        <v>0</v>
      </c>
      <c r="AN630" s="1712">
        <v>0</v>
      </c>
      <c r="AO630" s="1712">
        <v>0</v>
      </c>
      <c r="AP630" s="3472">
        <f t="shared" ref="AP630:AP648" si="578">SUM(AQ630:AS630)</f>
        <v>206.30600000000001</v>
      </c>
      <c r="AQ630" s="3472">
        <v>200</v>
      </c>
      <c r="AR630" s="1713">
        <v>0</v>
      </c>
      <c r="AS630" s="1713">
        <v>6.3060000000000116</v>
      </c>
      <c r="AT630" s="1713">
        <f t="shared" si="575"/>
        <v>0</v>
      </c>
      <c r="AU630" s="1713">
        <v>0</v>
      </c>
      <c r="AV630" s="1713">
        <v>0</v>
      </c>
      <c r="AW630" s="1713">
        <v>0</v>
      </c>
      <c r="AX630" s="1713">
        <v>0</v>
      </c>
      <c r="AY630" s="1713">
        <f t="shared" si="576"/>
        <v>0</v>
      </c>
      <c r="AZ630" s="1713">
        <v>0</v>
      </c>
      <c r="BA630" s="1713">
        <v>0</v>
      </c>
      <c r="BB630" s="1713">
        <v>0</v>
      </c>
      <c r="BC630" s="1713">
        <v>0</v>
      </c>
      <c r="BD630" s="1713"/>
      <c r="BE630" s="1713"/>
      <c r="BF630" s="1713"/>
      <c r="BG630" s="1403">
        <f t="shared" si="567"/>
        <v>0</v>
      </c>
      <c r="BH630" s="1667"/>
      <c r="BI630" s="1712">
        <f t="shared" si="577"/>
        <v>206.30600000000001</v>
      </c>
      <c r="BJ630" s="1658">
        <v>2022</v>
      </c>
      <c r="BK630" s="1658" t="s">
        <v>910</v>
      </c>
      <c r="BL630" s="1658"/>
      <c r="BM630" s="1669">
        <f t="shared" si="568"/>
        <v>100</v>
      </c>
      <c r="BN630" s="1669" t="e">
        <f t="shared" si="569"/>
        <v>#DIV/0!</v>
      </c>
      <c r="BO630" s="1658" t="s">
        <v>40</v>
      </c>
      <c r="BP630" s="3142"/>
      <c r="BQ630" s="2973"/>
      <c r="BR630" s="2973"/>
      <c r="BS630" s="3371"/>
      <c r="BT630" s="2973"/>
      <c r="BU630" s="2973"/>
      <c r="BV630" s="1370" t="s">
        <v>2492</v>
      </c>
      <c r="BW630" s="2973" t="s">
        <v>2501</v>
      </c>
      <c r="BX630" s="2974"/>
      <c r="BY630" s="22"/>
    </row>
    <row r="631" spans="1:77" s="216" customFormat="1" hidden="1">
      <c r="A631" s="2972">
        <v>35</v>
      </c>
      <c r="B631" s="2962" t="s">
        <v>1416</v>
      </c>
      <c r="C631" s="1674" t="s">
        <v>1267</v>
      </c>
      <c r="D631" s="1708"/>
      <c r="E631" s="1411" t="s">
        <v>305</v>
      </c>
      <c r="F631" s="1411" t="s">
        <v>1417</v>
      </c>
      <c r="G631" s="3472">
        <v>208.69300000000001</v>
      </c>
      <c r="H631" s="3472">
        <v>200</v>
      </c>
      <c r="I631" s="1712">
        <v>0</v>
      </c>
      <c r="J631" s="1712">
        <v>8.6930000000000121</v>
      </c>
      <c r="K631" s="1712">
        <v>208.69300000000001</v>
      </c>
      <c r="L631" s="1712">
        <v>200</v>
      </c>
      <c r="M631" s="1712">
        <v>194.27500000000001</v>
      </c>
      <c r="N631" s="1712">
        <v>0</v>
      </c>
      <c r="O631" s="1712">
        <v>12.418000000000006</v>
      </c>
      <c r="P631" s="1712">
        <v>12.418000000000006</v>
      </c>
      <c r="Q631" s="1712">
        <v>0</v>
      </c>
      <c r="R631" s="1712">
        <v>0</v>
      </c>
      <c r="S631" s="1712">
        <f t="shared" si="570"/>
        <v>0</v>
      </c>
      <c r="T631" s="1712">
        <v>0</v>
      </c>
      <c r="U631" s="1712">
        <v>0</v>
      </c>
      <c r="V631" s="1712">
        <v>0</v>
      </c>
      <c r="W631" s="1712"/>
      <c r="X631" s="1712"/>
      <c r="Y631" s="1712"/>
      <c r="Z631" s="1712">
        <f t="shared" si="571"/>
        <v>0</v>
      </c>
      <c r="AA631" s="1712">
        <v>0</v>
      </c>
      <c r="AB631" s="1712">
        <v>0</v>
      </c>
      <c r="AC631" s="1712">
        <v>0</v>
      </c>
      <c r="AD631" s="1712">
        <f t="shared" si="572"/>
        <v>0</v>
      </c>
      <c r="AE631" s="1712">
        <v>0</v>
      </c>
      <c r="AF631" s="1712">
        <v>0</v>
      </c>
      <c r="AG631" s="1712">
        <v>0</v>
      </c>
      <c r="AH631" s="1712">
        <f t="shared" si="573"/>
        <v>12.418000000000006</v>
      </c>
      <c r="AI631" s="1712">
        <v>12.418000000000006</v>
      </c>
      <c r="AJ631" s="1712">
        <v>0</v>
      </c>
      <c r="AK631" s="1712">
        <v>0</v>
      </c>
      <c r="AL631" s="1712">
        <f t="shared" si="574"/>
        <v>0</v>
      </c>
      <c r="AM631" s="1712">
        <v>0</v>
      </c>
      <c r="AN631" s="1712">
        <v>0</v>
      </c>
      <c r="AO631" s="1712">
        <v>0</v>
      </c>
      <c r="AP631" s="3472">
        <f t="shared" si="578"/>
        <v>208.69300000000001</v>
      </c>
      <c r="AQ631" s="3472">
        <v>200</v>
      </c>
      <c r="AR631" s="1713">
        <v>0</v>
      </c>
      <c r="AS631" s="1713">
        <v>8.6930000000000121</v>
      </c>
      <c r="AT631" s="1713">
        <f t="shared" si="575"/>
        <v>0</v>
      </c>
      <c r="AU631" s="1713">
        <v>0</v>
      </c>
      <c r="AV631" s="1713">
        <v>0</v>
      </c>
      <c r="AW631" s="1713">
        <v>0</v>
      </c>
      <c r="AX631" s="1713">
        <v>0</v>
      </c>
      <c r="AY631" s="1713">
        <f t="shared" si="576"/>
        <v>0</v>
      </c>
      <c r="AZ631" s="1713">
        <v>0</v>
      </c>
      <c r="BA631" s="1713">
        <v>0</v>
      </c>
      <c r="BB631" s="1713">
        <v>0</v>
      </c>
      <c r="BC631" s="1713">
        <v>0</v>
      </c>
      <c r="BD631" s="1713"/>
      <c r="BE631" s="1713"/>
      <c r="BF631" s="1713"/>
      <c r="BG631" s="1403">
        <f t="shared" si="567"/>
        <v>0</v>
      </c>
      <c r="BH631" s="1667"/>
      <c r="BI631" s="1712">
        <f t="shared" si="577"/>
        <v>208.69300000000001</v>
      </c>
      <c r="BJ631" s="1658">
        <v>2022</v>
      </c>
      <c r="BK631" s="1658" t="s">
        <v>910</v>
      </c>
      <c r="BL631" s="1658"/>
      <c r="BM631" s="1669">
        <f t="shared" si="568"/>
        <v>100</v>
      </c>
      <c r="BN631" s="1669" t="e">
        <f t="shared" si="569"/>
        <v>#DIV/0!</v>
      </c>
      <c r="BO631" s="1658" t="s">
        <v>40</v>
      </c>
      <c r="BP631" s="3142"/>
      <c r="BQ631" s="2973"/>
      <c r="BR631" s="2973"/>
      <c r="BS631" s="3371"/>
      <c r="BT631" s="2973"/>
      <c r="BU631" s="2973"/>
      <c r="BV631" s="1370" t="s">
        <v>2492</v>
      </c>
      <c r="BW631" s="2973" t="s">
        <v>2501</v>
      </c>
      <c r="BX631" s="2974"/>
      <c r="BY631" s="22"/>
    </row>
    <row r="632" spans="1:77" s="216" customFormat="1" ht="31.5" hidden="1">
      <c r="A632" s="2972">
        <v>36</v>
      </c>
      <c r="B632" s="2962" t="s">
        <v>1418</v>
      </c>
      <c r="C632" s="1674" t="s">
        <v>1419</v>
      </c>
      <c r="D632" s="1708"/>
      <c r="E632" s="1411" t="s">
        <v>305</v>
      </c>
      <c r="F632" s="1411" t="s">
        <v>1420</v>
      </c>
      <c r="G632" s="3472">
        <v>520</v>
      </c>
      <c r="H632" s="3472">
        <v>470</v>
      </c>
      <c r="I632" s="1712">
        <v>0</v>
      </c>
      <c r="J632" s="1712">
        <v>50</v>
      </c>
      <c r="K632" s="1712">
        <v>520</v>
      </c>
      <c r="L632" s="1712">
        <v>470</v>
      </c>
      <c r="M632" s="1712">
        <v>0</v>
      </c>
      <c r="N632" s="1712">
        <v>0</v>
      </c>
      <c r="O632" s="1712">
        <v>470</v>
      </c>
      <c r="P632" s="1712">
        <v>470</v>
      </c>
      <c r="Q632" s="1712">
        <v>0</v>
      </c>
      <c r="R632" s="1712">
        <v>0</v>
      </c>
      <c r="S632" s="1712">
        <f t="shared" si="570"/>
        <v>0</v>
      </c>
      <c r="T632" s="1712">
        <v>0</v>
      </c>
      <c r="U632" s="1712">
        <v>0</v>
      </c>
      <c r="V632" s="1712">
        <v>0</v>
      </c>
      <c r="W632" s="1712"/>
      <c r="X632" s="1712"/>
      <c r="Y632" s="1712"/>
      <c r="Z632" s="1712">
        <f t="shared" si="571"/>
        <v>426.59999999999997</v>
      </c>
      <c r="AA632" s="1712">
        <v>426.59999999999997</v>
      </c>
      <c r="AB632" s="1712">
        <v>0</v>
      </c>
      <c r="AC632" s="1712">
        <v>0</v>
      </c>
      <c r="AD632" s="1712">
        <f t="shared" si="572"/>
        <v>0</v>
      </c>
      <c r="AE632" s="1712">
        <v>0</v>
      </c>
      <c r="AF632" s="1712">
        <v>0</v>
      </c>
      <c r="AG632" s="1712">
        <v>0</v>
      </c>
      <c r="AH632" s="1712">
        <f t="shared" si="573"/>
        <v>470</v>
      </c>
      <c r="AI632" s="1712">
        <v>470</v>
      </c>
      <c r="AJ632" s="1712">
        <v>0</v>
      </c>
      <c r="AK632" s="1712">
        <v>0</v>
      </c>
      <c r="AL632" s="1712">
        <f t="shared" si="574"/>
        <v>0</v>
      </c>
      <c r="AM632" s="1712">
        <v>0</v>
      </c>
      <c r="AN632" s="1712">
        <v>0</v>
      </c>
      <c r="AO632" s="1712">
        <v>0</v>
      </c>
      <c r="AP632" s="3472">
        <f t="shared" si="578"/>
        <v>520</v>
      </c>
      <c r="AQ632" s="3472">
        <v>470</v>
      </c>
      <c r="AR632" s="1713">
        <v>0</v>
      </c>
      <c r="AS632" s="1713">
        <v>50</v>
      </c>
      <c r="AT632" s="1713">
        <f t="shared" si="575"/>
        <v>0</v>
      </c>
      <c r="AU632" s="1713">
        <v>0</v>
      </c>
      <c r="AV632" s="1713">
        <v>0</v>
      </c>
      <c r="AW632" s="1713">
        <v>0</v>
      </c>
      <c r="AX632" s="1713">
        <v>0</v>
      </c>
      <c r="AY632" s="1713">
        <f t="shared" si="576"/>
        <v>0</v>
      </c>
      <c r="AZ632" s="1713">
        <v>0</v>
      </c>
      <c r="BA632" s="1713">
        <v>0</v>
      </c>
      <c r="BB632" s="1713">
        <v>0</v>
      </c>
      <c r="BC632" s="1713">
        <v>0</v>
      </c>
      <c r="BD632" s="1713"/>
      <c r="BE632" s="1713"/>
      <c r="BF632" s="1713"/>
      <c r="BG632" s="1403">
        <f t="shared" si="567"/>
        <v>0</v>
      </c>
      <c r="BH632" s="1667"/>
      <c r="BI632" s="1712">
        <f t="shared" si="577"/>
        <v>520</v>
      </c>
      <c r="BJ632" s="1658">
        <v>2022</v>
      </c>
      <c r="BK632" s="1658" t="s">
        <v>910</v>
      </c>
      <c r="BL632" s="1658"/>
      <c r="BM632" s="1669">
        <f t="shared" si="568"/>
        <v>100</v>
      </c>
      <c r="BN632" s="1669" t="e">
        <f t="shared" si="569"/>
        <v>#DIV/0!</v>
      </c>
      <c r="BO632" s="1658" t="s">
        <v>40</v>
      </c>
      <c r="BP632" s="3142"/>
      <c r="BQ632" s="2973"/>
      <c r="BR632" s="2973"/>
      <c r="BS632" s="3371"/>
      <c r="BT632" s="2973"/>
      <c r="BU632" s="2973"/>
      <c r="BV632" s="1370" t="s">
        <v>2492</v>
      </c>
      <c r="BW632" s="2973" t="s">
        <v>2501</v>
      </c>
      <c r="BX632" s="2974"/>
      <c r="BY632" s="22"/>
    </row>
    <row r="633" spans="1:77" s="216" customFormat="1" hidden="1">
      <c r="A633" s="2972">
        <v>37</v>
      </c>
      <c r="B633" s="2962" t="s">
        <v>1421</v>
      </c>
      <c r="C633" s="1674" t="s">
        <v>1419</v>
      </c>
      <c r="D633" s="1708"/>
      <c r="E633" s="1411" t="s">
        <v>305</v>
      </c>
      <c r="F633" s="1411" t="s">
        <v>1422</v>
      </c>
      <c r="G633" s="3472">
        <v>580</v>
      </c>
      <c r="H633" s="3472">
        <v>530</v>
      </c>
      <c r="I633" s="1712">
        <v>0</v>
      </c>
      <c r="J633" s="1712">
        <v>50</v>
      </c>
      <c r="K633" s="1712">
        <v>580</v>
      </c>
      <c r="L633" s="1712">
        <v>530</v>
      </c>
      <c r="M633" s="1712">
        <v>0</v>
      </c>
      <c r="N633" s="1712">
        <v>0</v>
      </c>
      <c r="O633" s="1712">
        <v>530</v>
      </c>
      <c r="P633" s="1712">
        <v>530</v>
      </c>
      <c r="Q633" s="1712">
        <v>0</v>
      </c>
      <c r="R633" s="1712">
        <v>0</v>
      </c>
      <c r="S633" s="1712">
        <f t="shared" si="570"/>
        <v>0</v>
      </c>
      <c r="T633" s="1712">
        <v>0</v>
      </c>
      <c r="U633" s="1712">
        <v>0</v>
      </c>
      <c r="V633" s="1712">
        <v>0</v>
      </c>
      <c r="W633" s="1712"/>
      <c r="X633" s="1712"/>
      <c r="Y633" s="1712"/>
      <c r="Z633" s="1712">
        <f t="shared" si="571"/>
        <v>492.4</v>
      </c>
      <c r="AA633" s="1712">
        <v>492.4</v>
      </c>
      <c r="AB633" s="1712">
        <v>0</v>
      </c>
      <c r="AC633" s="1712">
        <v>0</v>
      </c>
      <c r="AD633" s="1712">
        <f t="shared" si="572"/>
        <v>0</v>
      </c>
      <c r="AE633" s="1712">
        <v>0</v>
      </c>
      <c r="AF633" s="1712">
        <v>0</v>
      </c>
      <c r="AG633" s="1712">
        <v>0</v>
      </c>
      <c r="AH633" s="1712">
        <f t="shared" si="573"/>
        <v>530</v>
      </c>
      <c r="AI633" s="1712">
        <v>530</v>
      </c>
      <c r="AJ633" s="1712">
        <v>0</v>
      </c>
      <c r="AK633" s="1712">
        <v>0</v>
      </c>
      <c r="AL633" s="1712">
        <f t="shared" si="574"/>
        <v>0</v>
      </c>
      <c r="AM633" s="1712">
        <v>0</v>
      </c>
      <c r="AN633" s="1712">
        <v>0</v>
      </c>
      <c r="AO633" s="1712">
        <v>0</v>
      </c>
      <c r="AP633" s="3472">
        <f t="shared" si="578"/>
        <v>580</v>
      </c>
      <c r="AQ633" s="3472">
        <v>530</v>
      </c>
      <c r="AR633" s="1713">
        <v>0</v>
      </c>
      <c r="AS633" s="1713">
        <v>50</v>
      </c>
      <c r="AT633" s="1713">
        <f t="shared" si="575"/>
        <v>0</v>
      </c>
      <c r="AU633" s="1713">
        <v>0</v>
      </c>
      <c r="AV633" s="1713">
        <v>0</v>
      </c>
      <c r="AW633" s="1713">
        <v>0</v>
      </c>
      <c r="AX633" s="1713">
        <v>0</v>
      </c>
      <c r="AY633" s="1713">
        <f t="shared" si="576"/>
        <v>0</v>
      </c>
      <c r="AZ633" s="1713">
        <v>0</v>
      </c>
      <c r="BA633" s="1713">
        <v>0</v>
      </c>
      <c r="BB633" s="1713">
        <v>0</v>
      </c>
      <c r="BC633" s="1713">
        <v>0</v>
      </c>
      <c r="BD633" s="1713"/>
      <c r="BE633" s="1713"/>
      <c r="BF633" s="1713"/>
      <c r="BG633" s="1403">
        <f t="shared" si="567"/>
        <v>0</v>
      </c>
      <c r="BH633" s="1667"/>
      <c r="BI633" s="1712">
        <f t="shared" si="577"/>
        <v>580</v>
      </c>
      <c r="BJ633" s="1658">
        <v>2022</v>
      </c>
      <c r="BK633" s="1658" t="s">
        <v>910</v>
      </c>
      <c r="BL633" s="1658"/>
      <c r="BM633" s="1669">
        <f t="shared" si="568"/>
        <v>100</v>
      </c>
      <c r="BN633" s="1669" t="e">
        <f t="shared" si="569"/>
        <v>#DIV/0!</v>
      </c>
      <c r="BO633" s="1658" t="s">
        <v>40</v>
      </c>
      <c r="BP633" s="3142"/>
      <c r="BQ633" s="2973"/>
      <c r="BR633" s="2973"/>
      <c r="BS633" s="3371"/>
      <c r="BT633" s="2973"/>
      <c r="BU633" s="2973"/>
      <c r="BV633" s="1370" t="s">
        <v>2492</v>
      </c>
      <c r="BW633" s="2973" t="s">
        <v>2501</v>
      </c>
      <c r="BX633" s="2974"/>
      <c r="BY633" s="22"/>
    </row>
    <row r="634" spans="1:77" s="216" customFormat="1" hidden="1">
      <c r="A634" s="2972">
        <v>38</v>
      </c>
      <c r="B634" s="2962" t="s">
        <v>1423</v>
      </c>
      <c r="C634" s="1674" t="s">
        <v>1419</v>
      </c>
      <c r="D634" s="1708"/>
      <c r="E634" s="1411" t="s">
        <v>305</v>
      </c>
      <c r="F634" s="1411" t="s">
        <v>1424</v>
      </c>
      <c r="G634" s="3472">
        <v>786</v>
      </c>
      <c r="H634" s="3472">
        <v>736</v>
      </c>
      <c r="I634" s="1712">
        <v>0</v>
      </c>
      <c r="J634" s="1712">
        <v>50</v>
      </c>
      <c r="K634" s="1712">
        <v>786</v>
      </c>
      <c r="L634" s="1712">
        <v>736</v>
      </c>
      <c r="M634" s="1712">
        <v>0</v>
      </c>
      <c r="N634" s="1712">
        <v>0</v>
      </c>
      <c r="O634" s="1712">
        <v>736</v>
      </c>
      <c r="P634" s="1712">
        <v>736</v>
      </c>
      <c r="Q634" s="1712">
        <v>0</v>
      </c>
      <c r="R634" s="1712">
        <v>0</v>
      </c>
      <c r="S634" s="1712">
        <f t="shared" si="570"/>
        <v>0</v>
      </c>
      <c r="T634" s="1712">
        <v>0</v>
      </c>
      <c r="U634" s="1712">
        <v>0</v>
      </c>
      <c r="V634" s="1712">
        <v>0</v>
      </c>
      <c r="W634" s="1712"/>
      <c r="X634" s="1712"/>
      <c r="Y634" s="1712"/>
      <c r="Z634" s="1712">
        <f t="shared" si="571"/>
        <v>684.69999999999993</v>
      </c>
      <c r="AA634" s="1712">
        <v>684.69999999999993</v>
      </c>
      <c r="AB634" s="1712">
        <v>0</v>
      </c>
      <c r="AC634" s="1712">
        <v>0</v>
      </c>
      <c r="AD634" s="1712">
        <f t="shared" si="572"/>
        <v>0</v>
      </c>
      <c r="AE634" s="1712">
        <v>0</v>
      </c>
      <c r="AF634" s="1712">
        <v>0</v>
      </c>
      <c r="AG634" s="1712">
        <v>0</v>
      </c>
      <c r="AH634" s="1712">
        <f t="shared" si="573"/>
        <v>736</v>
      </c>
      <c r="AI634" s="1712">
        <v>736</v>
      </c>
      <c r="AJ634" s="1712">
        <v>0</v>
      </c>
      <c r="AK634" s="1712">
        <v>0</v>
      </c>
      <c r="AL634" s="1712">
        <f t="shared" si="574"/>
        <v>0</v>
      </c>
      <c r="AM634" s="1712">
        <v>0</v>
      </c>
      <c r="AN634" s="1712">
        <v>0</v>
      </c>
      <c r="AO634" s="1712">
        <v>0</v>
      </c>
      <c r="AP634" s="3472">
        <f t="shared" si="578"/>
        <v>786</v>
      </c>
      <c r="AQ634" s="3472">
        <v>736</v>
      </c>
      <c r="AR634" s="1713">
        <v>0</v>
      </c>
      <c r="AS634" s="1713">
        <v>50</v>
      </c>
      <c r="AT634" s="1713">
        <f t="shared" si="575"/>
        <v>0</v>
      </c>
      <c r="AU634" s="1713">
        <v>0</v>
      </c>
      <c r="AV634" s="1713">
        <v>0</v>
      </c>
      <c r="AW634" s="1713">
        <v>0</v>
      </c>
      <c r="AX634" s="1713">
        <v>0</v>
      </c>
      <c r="AY634" s="1713">
        <f t="shared" si="576"/>
        <v>0</v>
      </c>
      <c r="AZ634" s="1713">
        <v>0</v>
      </c>
      <c r="BA634" s="1713">
        <v>0</v>
      </c>
      <c r="BB634" s="1713">
        <v>0</v>
      </c>
      <c r="BC634" s="1713">
        <v>0</v>
      </c>
      <c r="BD634" s="1713"/>
      <c r="BE634" s="1713"/>
      <c r="BF634" s="1713"/>
      <c r="BG634" s="1403">
        <f t="shared" si="567"/>
        <v>0</v>
      </c>
      <c r="BH634" s="1667"/>
      <c r="BI634" s="1712">
        <f t="shared" si="577"/>
        <v>786</v>
      </c>
      <c r="BJ634" s="1658">
        <v>2022</v>
      </c>
      <c r="BK634" s="1658" t="s">
        <v>910</v>
      </c>
      <c r="BL634" s="1658"/>
      <c r="BM634" s="1669">
        <f t="shared" si="568"/>
        <v>100</v>
      </c>
      <c r="BN634" s="1669" t="e">
        <f t="shared" si="569"/>
        <v>#DIV/0!</v>
      </c>
      <c r="BO634" s="1658" t="s">
        <v>40</v>
      </c>
      <c r="BP634" s="3142"/>
      <c r="BQ634" s="2973"/>
      <c r="BR634" s="2973"/>
      <c r="BS634" s="3371"/>
      <c r="BT634" s="2973"/>
      <c r="BU634" s="2973"/>
      <c r="BV634" s="1370" t="s">
        <v>2492</v>
      </c>
      <c r="BW634" s="2973" t="s">
        <v>2501</v>
      </c>
      <c r="BX634" s="2974"/>
      <c r="BY634" s="22"/>
    </row>
    <row r="635" spans="1:77" s="216" customFormat="1" ht="25.5" hidden="1">
      <c r="A635" s="2972">
        <v>39</v>
      </c>
      <c r="B635" s="2962" t="s">
        <v>1425</v>
      </c>
      <c r="C635" s="1674" t="s">
        <v>1257</v>
      </c>
      <c r="D635" s="1708"/>
      <c r="E635" s="1411" t="s">
        <v>305</v>
      </c>
      <c r="F635" s="1411" t="s">
        <v>1426</v>
      </c>
      <c r="G635" s="3472">
        <v>300</v>
      </c>
      <c r="H635" s="3472">
        <v>250</v>
      </c>
      <c r="I635" s="1712">
        <v>0</v>
      </c>
      <c r="J635" s="1712">
        <v>50</v>
      </c>
      <c r="K635" s="1712">
        <v>300</v>
      </c>
      <c r="L635" s="1712">
        <v>250</v>
      </c>
      <c r="M635" s="1712">
        <v>284.91800000000001</v>
      </c>
      <c r="N635" s="1712">
        <v>0</v>
      </c>
      <c r="O635" s="1712">
        <v>15.081999999999994</v>
      </c>
      <c r="P635" s="1712">
        <v>15.081999999999994</v>
      </c>
      <c r="Q635" s="1712">
        <v>0</v>
      </c>
      <c r="R635" s="1712">
        <v>0</v>
      </c>
      <c r="S635" s="1712">
        <f t="shared" si="570"/>
        <v>0</v>
      </c>
      <c r="T635" s="1712">
        <v>0</v>
      </c>
      <c r="U635" s="1712">
        <v>0</v>
      </c>
      <c r="V635" s="1712">
        <v>0</v>
      </c>
      <c r="W635" s="1712"/>
      <c r="X635" s="1712"/>
      <c r="Y635" s="1712"/>
      <c r="Z635" s="1712">
        <f t="shared" si="571"/>
        <v>0</v>
      </c>
      <c r="AA635" s="1712">
        <v>0</v>
      </c>
      <c r="AB635" s="1712">
        <v>0</v>
      </c>
      <c r="AC635" s="1712">
        <v>0</v>
      </c>
      <c r="AD635" s="1712">
        <f t="shared" si="572"/>
        <v>0</v>
      </c>
      <c r="AE635" s="1712">
        <v>0</v>
      </c>
      <c r="AF635" s="1712">
        <v>0</v>
      </c>
      <c r="AG635" s="1712">
        <v>0</v>
      </c>
      <c r="AH635" s="1712">
        <f t="shared" si="573"/>
        <v>15.081999999999994</v>
      </c>
      <c r="AI635" s="1712">
        <v>15.081999999999994</v>
      </c>
      <c r="AJ635" s="1712">
        <v>0</v>
      </c>
      <c r="AK635" s="1712">
        <v>0</v>
      </c>
      <c r="AL635" s="1712">
        <f t="shared" si="574"/>
        <v>0</v>
      </c>
      <c r="AM635" s="1712">
        <v>0</v>
      </c>
      <c r="AN635" s="1712">
        <v>0</v>
      </c>
      <c r="AO635" s="1712">
        <v>0</v>
      </c>
      <c r="AP635" s="3472">
        <f t="shared" si="578"/>
        <v>300</v>
      </c>
      <c r="AQ635" s="3472">
        <v>250</v>
      </c>
      <c r="AR635" s="1713">
        <v>0</v>
      </c>
      <c r="AS635" s="1713">
        <v>50</v>
      </c>
      <c r="AT635" s="1713">
        <f t="shared" si="575"/>
        <v>0</v>
      </c>
      <c r="AU635" s="1713">
        <v>0</v>
      </c>
      <c r="AV635" s="1713">
        <v>0</v>
      </c>
      <c r="AW635" s="1713">
        <v>0</v>
      </c>
      <c r="AX635" s="1713">
        <v>0</v>
      </c>
      <c r="AY635" s="1713">
        <f t="shared" si="576"/>
        <v>0</v>
      </c>
      <c r="AZ635" s="1713">
        <v>0</v>
      </c>
      <c r="BA635" s="1713">
        <v>0</v>
      </c>
      <c r="BB635" s="1713">
        <v>0</v>
      </c>
      <c r="BC635" s="1713">
        <v>0</v>
      </c>
      <c r="BD635" s="1713"/>
      <c r="BE635" s="1713"/>
      <c r="BF635" s="1713"/>
      <c r="BG635" s="1403">
        <f t="shared" si="567"/>
        <v>0</v>
      </c>
      <c r="BH635" s="1667"/>
      <c r="BI635" s="1712">
        <f t="shared" si="577"/>
        <v>300</v>
      </c>
      <c r="BJ635" s="1658">
        <v>2022</v>
      </c>
      <c r="BK635" s="1658" t="s">
        <v>910</v>
      </c>
      <c r="BL635" s="1658"/>
      <c r="BM635" s="1669">
        <f t="shared" si="568"/>
        <v>100</v>
      </c>
      <c r="BN635" s="1669" t="e">
        <f t="shared" si="569"/>
        <v>#DIV/0!</v>
      </c>
      <c r="BO635" s="1658" t="s">
        <v>40</v>
      </c>
      <c r="BP635" s="3142"/>
      <c r="BQ635" s="2973"/>
      <c r="BR635" s="2973"/>
      <c r="BS635" s="3371"/>
      <c r="BT635" s="2973"/>
      <c r="BU635" s="2973"/>
      <c r="BV635" s="1370" t="s">
        <v>2492</v>
      </c>
      <c r="BW635" s="2973" t="s">
        <v>2501</v>
      </c>
      <c r="BX635" s="2974"/>
      <c r="BY635" s="22"/>
    </row>
    <row r="636" spans="1:77" s="216" customFormat="1" ht="25.5" hidden="1">
      <c r="A636" s="2972">
        <v>40</v>
      </c>
      <c r="B636" s="2962" t="s">
        <v>1427</v>
      </c>
      <c r="C636" s="1674" t="s">
        <v>1257</v>
      </c>
      <c r="D636" s="1708"/>
      <c r="E636" s="1411" t="s">
        <v>305</v>
      </c>
      <c r="F636" s="1411" t="s">
        <v>1428</v>
      </c>
      <c r="G636" s="3472">
        <v>300</v>
      </c>
      <c r="H636" s="3472">
        <v>250</v>
      </c>
      <c r="I636" s="1712">
        <v>0</v>
      </c>
      <c r="J636" s="1712">
        <v>50</v>
      </c>
      <c r="K636" s="1712">
        <v>300</v>
      </c>
      <c r="L636" s="1712">
        <v>250</v>
      </c>
      <c r="M636" s="1712">
        <v>284.90099999999995</v>
      </c>
      <c r="N636" s="1712">
        <v>0</v>
      </c>
      <c r="O636" s="1712">
        <v>15.09899999999999</v>
      </c>
      <c r="P636" s="1712">
        <v>15.09899999999999</v>
      </c>
      <c r="Q636" s="1712">
        <v>0</v>
      </c>
      <c r="R636" s="1712">
        <v>0</v>
      </c>
      <c r="S636" s="1712">
        <f t="shared" si="570"/>
        <v>0</v>
      </c>
      <c r="T636" s="1712">
        <v>0</v>
      </c>
      <c r="U636" s="1712">
        <v>0</v>
      </c>
      <c r="V636" s="1712">
        <v>0</v>
      </c>
      <c r="W636" s="1712"/>
      <c r="X636" s="1712"/>
      <c r="Y636" s="1712"/>
      <c r="Z636" s="1712">
        <f t="shared" si="571"/>
        <v>0</v>
      </c>
      <c r="AA636" s="1712">
        <v>0</v>
      </c>
      <c r="AB636" s="1712">
        <v>0</v>
      </c>
      <c r="AC636" s="1712">
        <v>0</v>
      </c>
      <c r="AD636" s="1712">
        <f t="shared" si="572"/>
        <v>0</v>
      </c>
      <c r="AE636" s="1712">
        <v>0</v>
      </c>
      <c r="AF636" s="1712">
        <v>0</v>
      </c>
      <c r="AG636" s="1712">
        <v>0</v>
      </c>
      <c r="AH636" s="1712">
        <f t="shared" si="573"/>
        <v>15.09899999999999</v>
      </c>
      <c r="AI636" s="1712">
        <v>15.09899999999999</v>
      </c>
      <c r="AJ636" s="1712">
        <v>0</v>
      </c>
      <c r="AK636" s="1712">
        <v>0</v>
      </c>
      <c r="AL636" s="1712">
        <f t="shared" si="574"/>
        <v>0</v>
      </c>
      <c r="AM636" s="1712">
        <v>0</v>
      </c>
      <c r="AN636" s="1712">
        <v>0</v>
      </c>
      <c r="AO636" s="1712">
        <v>0</v>
      </c>
      <c r="AP636" s="3472">
        <f t="shared" si="578"/>
        <v>300</v>
      </c>
      <c r="AQ636" s="3472">
        <v>250</v>
      </c>
      <c r="AR636" s="1713">
        <v>0</v>
      </c>
      <c r="AS636" s="1713">
        <v>50</v>
      </c>
      <c r="AT636" s="1713">
        <f t="shared" si="575"/>
        <v>0</v>
      </c>
      <c r="AU636" s="1713">
        <v>0</v>
      </c>
      <c r="AV636" s="1713">
        <v>0</v>
      </c>
      <c r="AW636" s="1713">
        <v>0</v>
      </c>
      <c r="AX636" s="1713">
        <v>0</v>
      </c>
      <c r="AY636" s="1713">
        <f t="shared" si="576"/>
        <v>0</v>
      </c>
      <c r="AZ636" s="1713">
        <v>0</v>
      </c>
      <c r="BA636" s="1713">
        <v>0</v>
      </c>
      <c r="BB636" s="1713">
        <v>0</v>
      </c>
      <c r="BC636" s="1713">
        <v>0</v>
      </c>
      <c r="BD636" s="1713"/>
      <c r="BE636" s="1713"/>
      <c r="BF636" s="1713"/>
      <c r="BG636" s="1403">
        <f t="shared" si="567"/>
        <v>0</v>
      </c>
      <c r="BH636" s="1667"/>
      <c r="BI636" s="1712">
        <f t="shared" si="577"/>
        <v>300</v>
      </c>
      <c r="BJ636" s="1658">
        <v>2022</v>
      </c>
      <c r="BK636" s="1658" t="s">
        <v>910</v>
      </c>
      <c r="BL636" s="1658"/>
      <c r="BM636" s="1669">
        <f t="shared" ref="BM636:BM667" si="579">(BG636+AQ636)/H636*100</f>
        <v>100</v>
      </c>
      <c r="BN636" s="1669" t="e">
        <f t="shared" ref="BN636:BN667" si="580">BG636/AU636*100</f>
        <v>#DIV/0!</v>
      </c>
      <c r="BO636" s="1658" t="s">
        <v>40</v>
      </c>
      <c r="BP636" s="3142"/>
      <c r="BQ636" s="2973"/>
      <c r="BR636" s="2973"/>
      <c r="BS636" s="3371"/>
      <c r="BT636" s="2973"/>
      <c r="BU636" s="2973"/>
      <c r="BV636" s="1370" t="s">
        <v>2492</v>
      </c>
      <c r="BW636" s="2973" t="s">
        <v>2501</v>
      </c>
      <c r="BX636" s="2974"/>
      <c r="BY636" s="22"/>
    </row>
    <row r="637" spans="1:77" s="216" customFormat="1" ht="25.5" hidden="1">
      <c r="A637" s="2972">
        <v>41</v>
      </c>
      <c r="B637" s="2962" t="s">
        <v>1429</v>
      </c>
      <c r="C637" s="1674" t="s">
        <v>1257</v>
      </c>
      <c r="D637" s="1708"/>
      <c r="E637" s="1411" t="s">
        <v>305</v>
      </c>
      <c r="F637" s="1411" t="s">
        <v>1430</v>
      </c>
      <c r="G637" s="3472">
        <v>300</v>
      </c>
      <c r="H637" s="3472">
        <v>250</v>
      </c>
      <c r="I637" s="1712">
        <v>0</v>
      </c>
      <c r="J637" s="1712">
        <v>50</v>
      </c>
      <c r="K637" s="1712">
        <v>300</v>
      </c>
      <c r="L637" s="1712">
        <v>250</v>
      </c>
      <c r="M637" s="1712">
        <v>284.95299999999997</v>
      </c>
      <c r="N637" s="1712">
        <v>0</v>
      </c>
      <c r="O637" s="1712">
        <v>15.046999999999997</v>
      </c>
      <c r="P637" s="1712">
        <v>15.046999999999997</v>
      </c>
      <c r="Q637" s="1712">
        <v>0</v>
      </c>
      <c r="R637" s="1712">
        <v>0</v>
      </c>
      <c r="S637" s="1712">
        <f t="shared" si="570"/>
        <v>0</v>
      </c>
      <c r="T637" s="1712">
        <v>0</v>
      </c>
      <c r="U637" s="1712">
        <v>0</v>
      </c>
      <c r="V637" s="1712">
        <v>0</v>
      </c>
      <c r="W637" s="1712"/>
      <c r="X637" s="1712"/>
      <c r="Y637" s="1712"/>
      <c r="Z637" s="1712">
        <f t="shared" si="571"/>
        <v>0</v>
      </c>
      <c r="AA637" s="1712">
        <v>0</v>
      </c>
      <c r="AB637" s="1712">
        <v>0</v>
      </c>
      <c r="AC637" s="1712">
        <v>0</v>
      </c>
      <c r="AD637" s="1712">
        <f t="shared" si="572"/>
        <v>0</v>
      </c>
      <c r="AE637" s="1712">
        <v>0</v>
      </c>
      <c r="AF637" s="1712">
        <v>0</v>
      </c>
      <c r="AG637" s="1712">
        <v>0</v>
      </c>
      <c r="AH637" s="1712">
        <f t="shared" si="573"/>
        <v>15.046999999999997</v>
      </c>
      <c r="AI637" s="1712">
        <v>15.046999999999997</v>
      </c>
      <c r="AJ637" s="1712">
        <v>0</v>
      </c>
      <c r="AK637" s="1712">
        <v>0</v>
      </c>
      <c r="AL637" s="1712">
        <f t="shared" si="574"/>
        <v>0</v>
      </c>
      <c r="AM637" s="1712">
        <v>0</v>
      </c>
      <c r="AN637" s="1712">
        <v>0</v>
      </c>
      <c r="AO637" s="1712">
        <v>0</v>
      </c>
      <c r="AP637" s="3472">
        <f t="shared" si="578"/>
        <v>300</v>
      </c>
      <c r="AQ637" s="3472">
        <v>250</v>
      </c>
      <c r="AR637" s="1713">
        <v>0</v>
      </c>
      <c r="AS637" s="1713">
        <v>50</v>
      </c>
      <c r="AT637" s="1713">
        <f t="shared" si="575"/>
        <v>0</v>
      </c>
      <c r="AU637" s="1713">
        <v>0</v>
      </c>
      <c r="AV637" s="1713">
        <v>0</v>
      </c>
      <c r="AW637" s="1713">
        <v>0</v>
      </c>
      <c r="AX637" s="1713">
        <v>0</v>
      </c>
      <c r="AY637" s="1713">
        <f t="shared" si="576"/>
        <v>0</v>
      </c>
      <c r="AZ637" s="1713">
        <v>0</v>
      </c>
      <c r="BA637" s="1713">
        <v>0</v>
      </c>
      <c r="BB637" s="1713">
        <v>0</v>
      </c>
      <c r="BC637" s="1713">
        <v>0</v>
      </c>
      <c r="BD637" s="1713"/>
      <c r="BE637" s="1713"/>
      <c r="BF637" s="1713"/>
      <c r="BG637" s="1403">
        <f t="shared" si="567"/>
        <v>0</v>
      </c>
      <c r="BH637" s="1667"/>
      <c r="BI637" s="1712">
        <f t="shared" si="577"/>
        <v>300</v>
      </c>
      <c r="BJ637" s="1658">
        <v>2022</v>
      </c>
      <c r="BK637" s="1658" t="s">
        <v>910</v>
      </c>
      <c r="BL637" s="1658"/>
      <c r="BM637" s="1669">
        <f t="shared" si="579"/>
        <v>100</v>
      </c>
      <c r="BN637" s="1669" t="e">
        <f t="shared" si="580"/>
        <v>#DIV/0!</v>
      </c>
      <c r="BO637" s="1658" t="s">
        <v>40</v>
      </c>
      <c r="BP637" s="3142"/>
      <c r="BQ637" s="2973"/>
      <c r="BR637" s="2973"/>
      <c r="BS637" s="3371"/>
      <c r="BT637" s="2973"/>
      <c r="BU637" s="2973"/>
      <c r="BV637" s="1370" t="s">
        <v>2492</v>
      </c>
      <c r="BW637" s="2973" t="s">
        <v>2501</v>
      </c>
      <c r="BX637" s="2974"/>
      <c r="BY637" s="22"/>
    </row>
    <row r="638" spans="1:77" s="216" customFormat="1" ht="25.5" hidden="1">
      <c r="A638" s="2972">
        <v>42</v>
      </c>
      <c r="B638" s="2962" t="s">
        <v>1431</v>
      </c>
      <c r="C638" s="1674" t="s">
        <v>1257</v>
      </c>
      <c r="D638" s="1708"/>
      <c r="E638" s="1411" t="s">
        <v>305</v>
      </c>
      <c r="F638" s="1411" t="s">
        <v>1432</v>
      </c>
      <c r="G638" s="3472">
        <v>350</v>
      </c>
      <c r="H638" s="3472">
        <v>300</v>
      </c>
      <c r="I638" s="1712">
        <v>0</v>
      </c>
      <c r="J638" s="1712">
        <v>50</v>
      </c>
      <c r="K638" s="1712">
        <v>350</v>
      </c>
      <c r="L638" s="1712">
        <v>300</v>
      </c>
      <c r="M638" s="1712">
        <v>333.3</v>
      </c>
      <c r="N638" s="1712">
        <v>0</v>
      </c>
      <c r="O638" s="1712">
        <v>16.699999999999989</v>
      </c>
      <c r="P638" s="1712">
        <v>16.699999999999989</v>
      </c>
      <c r="Q638" s="1712">
        <v>0</v>
      </c>
      <c r="R638" s="1712">
        <v>0</v>
      </c>
      <c r="S638" s="1712">
        <f t="shared" si="570"/>
        <v>0</v>
      </c>
      <c r="T638" s="1712">
        <v>0</v>
      </c>
      <c r="U638" s="1712">
        <v>0</v>
      </c>
      <c r="V638" s="1712">
        <v>0</v>
      </c>
      <c r="W638" s="1712"/>
      <c r="X638" s="1712"/>
      <c r="Y638" s="1712"/>
      <c r="Z638" s="1712">
        <f t="shared" si="571"/>
        <v>0</v>
      </c>
      <c r="AA638" s="1712">
        <v>0</v>
      </c>
      <c r="AB638" s="1712">
        <v>0</v>
      </c>
      <c r="AC638" s="1712">
        <v>0</v>
      </c>
      <c r="AD638" s="1712">
        <f t="shared" si="572"/>
        <v>0</v>
      </c>
      <c r="AE638" s="1712">
        <v>0</v>
      </c>
      <c r="AF638" s="1712">
        <v>0</v>
      </c>
      <c r="AG638" s="1712">
        <v>0</v>
      </c>
      <c r="AH638" s="1712">
        <f t="shared" si="573"/>
        <v>16.699999999999989</v>
      </c>
      <c r="AI638" s="1712">
        <v>16.699999999999989</v>
      </c>
      <c r="AJ638" s="1712">
        <v>0</v>
      </c>
      <c r="AK638" s="1712">
        <v>0</v>
      </c>
      <c r="AL638" s="1712">
        <f t="shared" si="574"/>
        <v>0</v>
      </c>
      <c r="AM638" s="1712">
        <v>0</v>
      </c>
      <c r="AN638" s="1712">
        <v>0</v>
      </c>
      <c r="AO638" s="1712">
        <v>0</v>
      </c>
      <c r="AP638" s="3472">
        <f t="shared" si="578"/>
        <v>350</v>
      </c>
      <c r="AQ638" s="3472">
        <v>300</v>
      </c>
      <c r="AR638" s="1713">
        <v>0</v>
      </c>
      <c r="AS638" s="1713">
        <v>50</v>
      </c>
      <c r="AT638" s="1713">
        <f t="shared" si="575"/>
        <v>0</v>
      </c>
      <c r="AU638" s="1713">
        <v>0</v>
      </c>
      <c r="AV638" s="1713">
        <v>0</v>
      </c>
      <c r="AW638" s="1713">
        <v>0</v>
      </c>
      <c r="AX638" s="1713">
        <v>0</v>
      </c>
      <c r="AY638" s="1713">
        <f t="shared" si="576"/>
        <v>0</v>
      </c>
      <c r="AZ638" s="1713">
        <v>0</v>
      </c>
      <c r="BA638" s="1713">
        <v>0</v>
      </c>
      <c r="BB638" s="1713">
        <v>0</v>
      </c>
      <c r="BC638" s="1713">
        <v>0</v>
      </c>
      <c r="BD638" s="1713"/>
      <c r="BE638" s="1713"/>
      <c r="BF638" s="1713"/>
      <c r="BG638" s="1403">
        <f t="shared" si="567"/>
        <v>0</v>
      </c>
      <c r="BH638" s="1667"/>
      <c r="BI638" s="1712">
        <f t="shared" si="577"/>
        <v>350</v>
      </c>
      <c r="BJ638" s="1658">
        <v>2022</v>
      </c>
      <c r="BK638" s="1658" t="s">
        <v>910</v>
      </c>
      <c r="BL638" s="1658"/>
      <c r="BM638" s="1669">
        <f t="shared" si="579"/>
        <v>100</v>
      </c>
      <c r="BN638" s="1669" t="e">
        <f t="shared" si="580"/>
        <v>#DIV/0!</v>
      </c>
      <c r="BO638" s="1658" t="s">
        <v>40</v>
      </c>
      <c r="BP638" s="3142"/>
      <c r="BQ638" s="2973"/>
      <c r="BR638" s="2973"/>
      <c r="BS638" s="3371"/>
      <c r="BT638" s="2973"/>
      <c r="BU638" s="2973"/>
      <c r="BV638" s="1370" t="s">
        <v>2492</v>
      </c>
      <c r="BW638" s="2973" t="s">
        <v>2501</v>
      </c>
      <c r="BX638" s="2974"/>
      <c r="BY638" s="22"/>
    </row>
    <row r="639" spans="1:77" s="216" customFormat="1" ht="25.5" hidden="1">
      <c r="A639" s="2972">
        <v>43</v>
      </c>
      <c r="B639" s="2962" t="s">
        <v>1433</v>
      </c>
      <c r="C639" s="1674" t="s">
        <v>1257</v>
      </c>
      <c r="D639" s="1708"/>
      <c r="E639" s="1411" t="s">
        <v>305</v>
      </c>
      <c r="F639" s="1411" t="s">
        <v>1434</v>
      </c>
      <c r="G639" s="3472">
        <v>300</v>
      </c>
      <c r="H639" s="3472">
        <v>250</v>
      </c>
      <c r="I639" s="1712">
        <v>0</v>
      </c>
      <c r="J639" s="1712">
        <v>50</v>
      </c>
      <c r="K639" s="1712">
        <v>300</v>
      </c>
      <c r="L639" s="1712">
        <v>250</v>
      </c>
      <c r="M639" s="1712">
        <v>284.86500000000001</v>
      </c>
      <c r="N639" s="1712">
        <v>0</v>
      </c>
      <c r="O639" s="1712">
        <v>15.134999999999991</v>
      </c>
      <c r="P639" s="1712">
        <v>15.134999999999991</v>
      </c>
      <c r="Q639" s="1712">
        <v>0</v>
      </c>
      <c r="R639" s="1712">
        <v>0</v>
      </c>
      <c r="S639" s="1712">
        <f t="shared" si="570"/>
        <v>0</v>
      </c>
      <c r="T639" s="1712">
        <v>0</v>
      </c>
      <c r="U639" s="1712">
        <v>0</v>
      </c>
      <c r="V639" s="1712">
        <v>0</v>
      </c>
      <c r="W639" s="1712"/>
      <c r="X639" s="1712"/>
      <c r="Y639" s="1712"/>
      <c r="Z639" s="1712">
        <f t="shared" si="571"/>
        <v>0</v>
      </c>
      <c r="AA639" s="1712">
        <v>0</v>
      </c>
      <c r="AB639" s="1712">
        <v>0</v>
      </c>
      <c r="AC639" s="1712">
        <v>0</v>
      </c>
      <c r="AD639" s="1712">
        <f t="shared" si="572"/>
        <v>0</v>
      </c>
      <c r="AE639" s="1712">
        <v>0</v>
      </c>
      <c r="AF639" s="1712">
        <v>0</v>
      </c>
      <c r="AG639" s="1712">
        <v>0</v>
      </c>
      <c r="AH639" s="1712">
        <f t="shared" si="573"/>
        <v>15.134999999999991</v>
      </c>
      <c r="AI639" s="1712">
        <v>15.134999999999991</v>
      </c>
      <c r="AJ639" s="1712">
        <v>0</v>
      </c>
      <c r="AK639" s="1712">
        <v>0</v>
      </c>
      <c r="AL639" s="1712">
        <f t="shared" si="574"/>
        <v>0</v>
      </c>
      <c r="AM639" s="1712">
        <v>0</v>
      </c>
      <c r="AN639" s="1712">
        <v>0</v>
      </c>
      <c r="AO639" s="1712">
        <v>0</v>
      </c>
      <c r="AP639" s="3472">
        <f t="shared" si="578"/>
        <v>300</v>
      </c>
      <c r="AQ639" s="3472">
        <v>250</v>
      </c>
      <c r="AR639" s="1713">
        <v>0</v>
      </c>
      <c r="AS639" s="1713">
        <v>50</v>
      </c>
      <c r="AT639" s="1713">
        <f t="shared" si="575"/>
        <v>0</v>
      </c>
      <c r="AU639" s="1713">
        <v>0</v>
      </c>
      <c r="AV639" s="1713">
        <v>0</v>
      </c>
      <c r="AW639" s="1713">
        <v>0</v>
      </c>
      <c r="AX639" s="1713">
        <v>0</v>
      </c>
      <c r="AY639" s="1713">
        <f t="shared" si="576"/>
        <v>0</v>
      </c>
      <c r="AZ639" s="1713">
        <v>0</v>
      </c>
      <c r="BA639" s="1713">
        <v>0</v>
      </c>
      <c r="BB639" s="1713">
        <v>0</v>
      </c>
      <c r="BC639" s="1713">
        <v>0</v>
      </c>
      <c r="BD639" s="1713"/>
      <c r="BE639" s="1713"/>
      <c r="BF639" s="1713"/>
      <c r="BG639" s="1403">
        <f t="shared" si="567"/>
        <v>0</v>
      </c>
      <c r="BH639" s="1667"/>
      <c r="BI639" s="1712">
        <f t="shared" si="577"/>
        <v>300</v>
      </c>
      <c r="BJ639" s="1658">
        <v>2022</v>
      </c>
      <c r="BK639" s="1658" t="s">
        <v>910</v>
      </c>
      <c r="BL639" s="1658"/>
      <c r="BM639" s="1669">
        <f t="shared" si="579"/>
        <v>100</v>
      </c>
      <c r="BN639" s="1669" t="e">
        <f t="shared" si="580"/>
        <v>#DIV/0!</v>
      </c>
      <c r="BO639" s="1658" t="s">
        <v>40</v>
      </c>
      <c r="BP639" s="3142"/>
      <c r="BQ639" s="2973"/>
      <c r="BR639" s="2973"/>
      <c r="BS639" s="3371"/>
      <c r="BT639" s="2973"/>
      <c r="BU639" s="2973"/>
      <c r="BV639" s="1370" t="s">
        <v>2492</v>
      </c>
      <c r="BW639" s="2973" t="s">
        <v>2501</v>
      </c>
      <c r="BX639" s="2974"/>
      <c r="BY639" s="22"/>
    </row>
    <row r="640" spans="1:77" s="216" customFormat="1" ht="25.5" hidden="1">
      <c r="A640" s="2972">
        <v>44</v>
      </c>
      <c r="B640" s="2962" t="s">
        <v>1435</v>
      </c>
      <c r="C640" s="1674" t="s">
        <v>1257</v>
      </c>
      <c r="D640" s="1708"/>
      <c r="E640" s="1411" t="s">
        <v>305</v>
      </c>
      <c r="F640" s="1411" t="s">
        <v>1436</v>
      </c>
      <c r="G640" s="3472">
        <v>486</v>
      </c>
      <c r="H640" s="3472">
        <v>436</v>
      </c>
      <c r="I640" s="1712">
        <v>0</v>
      </c>
      <c r="J640" s="1712">
        <v>50</v>
      </c>
      <c r="K640" s="1712">
        <v>486</v>
      </c>
      <c r="L640" s="1712">
        <v>436</v>
      </c>
      <c r="M640" s="1712">
        <v>462</v>
      </c>
      <c r="N640" s="1712">
        <v>0</v>
      </c>
      <c r="O640" s="1712">
        <v>24</v>
      </c>
      <c r="P640" s="1712">
        <v>24</v>
      </c>
      <c r="Q640" s="1712">
        <v>0</v>
      </c>
      <c r="R640" s="1712">
        <v>0</v>
      </c>
      <c r="S640" s="1712">
        <f t="shared" si="570"/>
        <v>0</v>
      </c>
      <c r="T640" s="1712">
        <v>0</v>
      </c>
      <c r="U640" s="1712">
        <v>0</v>
      </c>
      <c r="V640" s="1712">
        <v>0</v>
      </c>
      <c r="W640" s="1712"/>
      <c r="X640" s="1712"/>
      <c r="Y640" s="1712"/>
      <c r="Z640" s="1712">
        <f t="shared" si="571"/>
        <v>0</v>
      </c>
      <c r="AA640" s="1712">
        <v>0</v>
      </c>
      <c r="AB640" s="1712">
        <v>0</v>
      </c>
      <c r="AC640" s="1712">
        <v>0</v>
      </c>
      <c r="AD640" s="1712">
        <f t="shared" si="572"/>
        <v>0</v>
      </c>
      <c r="AE640" s="1712">
        <v>0</v>
      </c>
      <c r="AF640" s="1712">
        <v>0</v>
      </c>
      <c r="AG640" s="1712">
        <v>0</v>
      </c>
      <c r="AH640" s="1712">
        <f t="shared" si="573"/>
        <v>24</v>
      </c>
      <c r="AI640" s="1712">
        <v>24</v>
      </c>
      <c r="AJ640" s="1712">
        <v>0</v>
      </c>
      <c r="AK640" s="1712">
        <v>0</v>
      </c>
      <c r="AL640" s="1712">
        <f t="shared" si="574"/>
        <v>0</v>
      </c>
      <c r="AM640" s="1712">
        <v>0</v>
      </c>
      <c r="AN640" s="1712">
        <v>0</v>
      </c>
      <c r="AO640" s="1712">
        <v>0</v>
      </c>
      <c r="AP640" s="3472">
        <f t="shared" si="578"/>
        <v>486</v>
      </c>
      <c r="AQ640" s="3472">
        <v>436</v>
      </c>
      <c r="AR640" s="1713">
        <v>0</v>
      </c>
      <c r="AS640" s="1713">
        <v>50</v>
      </c>
      <c r="AT640" s="1713">
        <f t="shared" si="575"/>
        <v>0</v>
      </c>
      <c r="AU640" s="1713">
        <v>0</v>
      </c>
      <c r="AV640" s="1713">
        <v>0</v>
      </c>
      <c r="AW640" s="1713">
        <v>0</v>
      </c>
      <c r="AX640" s="1713">
        <v>0</v>
      </c>
      <c r="AY640" s="1713">
        <f t="shared" si="576"/>
        <v>0</v>
      </c>
      <c r="AZ640" s="1713">
        <v>0</v>
      </c>
      <c r="BA640" s="1713">
        <v>0</v>
      </c>
      <c r="BB640" s="1713">
        <v>0</v>
      </c>
      <c r="BC640" s="1713">
        <v>0</v>
      </c>
      <c r="BD640" s="1713"/>
      <c r="BE640" s="1713"/>
      <c r="BF640" s="1713"/>
      <c r="BG640" s="1403">
        <f t="shared" si="567"/>
        <v>0</v>
      </c>
      <c r="BH640" s="1667"/>
      <c r="BI640" s="1712">
        <f t="shared" si="577"/>
        <v>486</v>
      </c>
      <c r="BJ640" s="1658">
        <v>2022</v>
      </c>
      <c r="BK640" s="1658" t="s">
        <v>910</v>
      </c>
      <c r="BL640" s="1658"/>
      <c r="BM640" s="1669">
        <f t="shared" si="579"/>
        <v>100</v>
      </c>
      <c r="BN640" s="1669" t="e">
        <f t="shared" si="580"/>
        <v>#DIV/0!</v>
      </c>
      <c r="BO640" s="1658" t="s">
        <v>40</v>
      </c>
      <c r="BP640" s="3142"/>
      <c r="BQ640" s="2973"/>
      <c r="BR640" s="2973"/>
      <c r="BS640" s="3371"/>
      <c r="BT640" s="2973"/>
      <c r="BU640" s="2973"/>
      <c r="BV640" s="1370" t="s">
        <v>2492</v>
      </c>
      <c r="BW640" s="2973" t="s">
        <v>2501</v>
      </c>
      <c r="BX640" s="2974"/>
      <c r="BY640" s="22"/>
    </row>
    <row r="641" spans="1:77" s="216" customFormat="1" hidden="1">
      <c r="A641" s="2972">
        <v>45</v>
      </c>
      <c r="B641" s="2962" t="s">
        <v>1437</v>
      </c>
      <c r="C641" s="1674" t="s">
        <v>1224</v>
      </c>
      <c r="D641" s="1708"/>
      <c r="E641" s="1411" t="s">
        <v>305</v>
      </c>
      <c r="F641" s="1411" t="s">
        <v>1438</v>
      </c>
      <c r="G641" s="3472">
        <v>128.637934</v>
      </c>
      <c r="H641" s="3472">
        <v>100</v>
      </c>
      <c r="I641" s="1712">
        <v>0</v>
      </c>
      <c r="J641" s="1712">
        <v>28.637934000000001</v>
      </c>
      <c r="K641" s="1712">
        <v>128.637934</v>
      </c>
      <c r="L641" s="1712">
        <v>100</v>
      </c>
      <c r="M641" s="1712">
        <v>115.237934</v>
      </c>
      <c r="N641" s="1712">
        <v>0</v>
      </c>
      <c r="O641" s="1712">
        <v>13.400000000000006</v>
      </c>
      <c r="P641" s="1712">
        <v>13.400000000000006</v>
      </c>
      <c r="Q641" s="1712">
        <v>0</v>
      </c>
      <c r="R641" s="1712">
        <v>0</v>
      </c>
      <c r="S641" s="1712">
        <f t="shared" si="570"/>
        <v>0</v>
      </c>
      <c r="T641" s="1712">
        <v>0</v>
      </c>
      <c r="U641" s="1712">
        <v>0</v>
      </c>
      <c r="V641" s="1712">
        <v>0</v>
      </c>
      <c r="W641" s="1712"/>
      <c r="X641" s="1712"/>
      <c r="Y641" s="1712"/>
      <c r="Z641" s="1712">
        <f t="shared" si="571"/>
        <v>0</v>
      </c>
      <c r="AA641" s="1712">
        <v>0</v>
      </c>
      <c r="AB641" s="1712">
        <v>0</v>
      </c>
      <c r="AC641" s="1712">
        <v>0</v>
      </c>
      <c r="AD641" s="1712">
        <f t="shared" si="572"/>
        <v>0</v>
      </c>
      <c r="AE641" s="1712">
        <v>0</v>
      </c>
      <c r="AF641" s="1712">
        <v>0</v>
      </c>
      <c r="AG641" s="1712">
        <v>0</v>
      </c>
      <c r="AH641" s="1712">
        <f t="shared" si="573"/>
        <v>13.400000000000006</v>
      </c>
      <c r="AI641" s="1712">
        <v>13.400000000000006</v>
      </c>
      <c r="AJ641" s="1712">
        <v>0</v>
      </c>
      <c r="AK641" s="1712">
        <v>0</v>
      </c>
      <c r="AL641" s="1712">
        <f t="shared" si="574"/>
        <v>0</v>
      </c>
      <c r="AM641" s="1712">
        <v>0</v>
      </c>
      <c r="AN641" s="1712">
        <v>0</v>
      </c>
      <c r="AO641" s="1712">
        <v>0</v>
      </c>
      <c r="AP641" s="3472">
        <f t="shared" si="578"/>
        <v>128.637934</v>
      </c>
      <c r="AQ641" s="3472">
        <v>100</v>
      </c>
      <c r="AR641" s="1713">
        <v>0</v>
      </c>
      <c r="AS641" s="1713">
        <v>28.637934000000001</v>
      </c>
      <c r="AT641" s="1713">
        <f t="shared" si="575"/>
        <v>0</v>
      </c>
      <c r="AU641" s="1713">
        <v>0</v>
      </c>
      <c r="AV641" s="1713">
        <v>0</v>
      </c>
      <c r="AW641" s="1713">
        <v>0</v>
      </c>
      <c r="AX641" s="1713">
        <v>0</v>
      </c>
      <c r="AY641" s="1713">
        <f t="shared" si="576"/>
        <v>0</v>
      </c>
      <c r="AZ641" s="1713">
        <v>0</v>
      </c>
      <c r="BA641" s="1713">
        <v>0</v>
      </c>
      <c r="BB641" s="1713">
        <v>0</v>
      </c>
      <c r="BC641" s="1713">
        <v>0</v>
      </c>
      <c r="BD641" s="1713"/>
      <c r="BE641" s="1713"/>
      <c r="BF641" s="1713"/>
      <c r="BG641" s="1403">
        <f t="shared" si="567"/>
        <v>0</v>
      </c>
      <c r="BH641" s="1667"/>
      <c r="BI641" s="1712">
        <f t="shared" si="577"/>
        <v>128.637934</v>
      </c>
      <c r="BJ641" s="1658">
        <v>2022</v>
      </c>
      <c r="BK641" s="1658" t="s">
        <v>910</v>
      </c>
      <c r="BL641" s="1658"/>
      <c r="BM641" s="1669">
        <f t="shared" si="579"/>
        <v>100</v>
      </c>
      <c r="BN641" s="1669" t="e">
        <f t="shared" si="580"/>
        <v>#DIV/0!</v>
      </c>
      <c r="BO641" s="1658" t="s">
        <v>40</v>
      </c>
      <c r="BP641" s="3142"/>
      <c r="BQ641" s="2973"/>
      <c r="BR641" s="2973"/>
      <c r="BS641" s="3371"/>
      <c r="BT641" s="2973"/>
      <c r="BU641" s="2973"/>
      <c r="BV641" s="1370" t="s">
        <v>2492</v>
      </c>
      <c r="BW641" s="2973" t="s">
        <v>2501</v>
      </c>
      <c r="BX641" s="2974"/>
      <c r="BY641" s="22"/>
    </row>
    <row r="642" spans="1:77" s="216" customFormat="1" hidden="1">
      <c r="A642" s="2972">
        <v>46</v>
      </c>
      <c r="B642" s="2962" t="s">
        <v>1439</v>
      </c>
      <c r="C642" s="1674" t="s">
        <v>1224</v>
      </c>
      <c r="D642" s="1708"/>
      <c r="E642" s="1411" t="s">
        <v>305</v>
      </c>
      <c r="F642" s="1411" t="s">
        <v>1440</v>
      </c>
      <c r="G642" s="3472">
        <v>686</v>
      </c>
      <c r="H642" s="3472">
        <v>636</v>
      </c>
      <c r="I642" s="1712">
        <v>0</v>
      </c>
      <c r="J642" s="1712">
        <v>50</v>
      </c>
      <c r="K642" s="1712">
        <v>686</v>
      </c>
      <c r="L642" s="1712">
        <v>636</v>
      </c>
      <c r="M642" s="1712">
        <v>613.29999999999995</v>
      </c>
      <c r="N642" s="1712">
        <v>0</v>
      </c>
      <c r="O642" s="1712">
        <v>72.700000000000045</v>
      </c>
      <c r="P642" s="1712">
        <v>72.700000000000045</v>
      </c>
      <c r="Q642" s="1712">
        <v>0</v>
      </c>
      <c r="R642" s="1712">
        <v>0</v>
      </c>
      <c r="S642" s="1712">
        <f t="shared" si="570"/>
        <v>0</v>
      </c>
      <c r="T642" s="1712">
        <v>0</v>
      </c>
      <c r="U642" s="1712">
        <v>0</v>
      </c>
      <c r="V642" s="1712">
        <v>0</v>
      </c>
      <c r="W642" s="1712"/>
      <c r="X642" s="1712"/>
      <c r="Y642" s="1712"/>
      <c r="Z642" s="1712">
        <f t="shared" si="571"/>
        <v>0</v>
      </c>
      <c r="AA642" s="1712">
        <v>0</v>
      </c>
      <c r="AB642" s="1712">
        <v>0</v>
      </c>
      <c r="AC642" s="1712">
        <v>0</v>
      </c>
      <c r="AD642" s="1712">
        <f t="shared" si="572"/>
        <v>0</v>
      </c>
      <c r="AE642" s="1712">
        <v>0</v>
      </c>
      <c r="AF642" s="1712">
        <v>0</v>
      </c>
      <c r="AG642" s="1712">
        <v>0</v>
      </c>
      <c r="AH642" s="1712">
        <f t="shared" si="573"/>
        <v>72.700000000000045</v>
      </c>
      <c r="AI642" s="1712">
        <v>72.700000000000045</v>
      </c>
      <c r="AJ642" s="1712">
        <v>0</v>
      </c>
      <c r="AK642" s="1712">
        <v>0</v>
      </c>
      <c r="AL642" s="1712">
        <f t="shared" si="574"/>
        <v>0</v>
      </c>
      <c r="AM642" s="1712">
        <v>0</v>
      </c>
      <c r="AN642" s="1712">
        <v>0</v>
      </c>
      <c r="AO642" s="1712">
        <v>0</v>
      </c>
      <c r="AP642" s="3472">
        <f t="shared" si="578"/>
        <v>686</v>
      </c>
      <c r="AQ642" s="3472">
        <v>636</v>
      </c>
      <c r="AR642" s="1713">
        <v>0</v>
      </c>
      <c r="AS642" s="1713">
        <v>50</v>
      </c>
      <c r="AT642" s="1713">
        <f t="shared" si="575"/>
        <v>0</v>
      </c>
      <c r="AU642" s="1713">
        <v>0</v>
      </c>
      <c r="AV642" s="1713">
        <v>0</v>
      </c>
      <c r="AW642" s="1713">
        <v>0</v>
      </c>
      <c r="AX642" s="1713">
        <v>0</v>
      </c>
      <c r="AY642" s="1713">
        <f t="shared" si="576"/>
        <v>0</v>
      </c>
      <c r="AZ642" s="1713">
        <v>0</v>
      </c>
      <c r="BA642" s="1713">
        <v>0</v>
      </c>
      <c r="BB642" s="1713">
        <v>0</v>
      </c>
      <c r="BC642" s="1713">
        <v>0</v>
      </c>
      <c r="BD642" s="1713"/>
      <c r="BE642" s="1713"/>
      <c r="BF642" s="1713"/>
      <c r="BG642" s="1403">
        <f t="shared" si="567"/>
        <v>0</v>
      </c>
      <c r="BH642" s="1667"/>
      <c r="BI642" s="1712">
        <f t="shared" si="577"/>
        <v>686</v>
      </c>
      <c r="BJ642" s="1658">
        <v>2022</v>
      </c>
      <c r="BK642" s="1658" t="s">
        <v>910</v>
      </c>
      <c r="BL642" s="1658"/>
      <c r="BM642" s="1669">
        <f t="shared" si="579"/>
        <v>100</v>
      </c>
      <c r="BN642" s="1669" t="e">
        <f t="shared" si="580"/>
        <v>#DIV/0!</v>
      </c>
      <c r="BO642" s="1658" t="s">
        <v>40</v>
      </c>
      <c r="BP642" s="3142"/>
      <c r="BQ642" s="2973"/>
      <c r="BR642" s="2973"/>
      <c r="BS642" s="3371"/>
      <c r="BT642" s="2973"/>
      <c r="BU642" s="2973"/>
      <c r="BV642" s="1370" t="s">
        <v>2492</v>
      </c>
      <c r="BW642" s="2973" t="s">
        <v>2501</v>
      </c>
      <c r="BX642" s="2974"/>
      <c r="BY642" s="22"/>
    </row>
    <row r="643" spans="1:77" s="216" customFormat="1" ht="31.5" hidden="1">
      <c r="A643" s="2972">
        <v>47</v>
      </c>
      <c r="B643" s="2962" t="s">
        <v>1441</v>
      </c>
      <c r="C643" s="1674" t="s">
        <v>1224</v>
      </c>
      <c r="D643" s="1708"/>
      <c r="E643" s="1411" t="s">
        <v>305</v>
      </c>
      <c r="F643" s="1411" t="s">
        <v>1442</v>
      </c>
      <c r="G643" s="3472">
        <v>1000</v>
      </c>
      <c r="H643" s="3472">
        <v>1000</v>
      </c>
      <c r="I643" s="1712">
        <v>0</v>
      </c>
      <c r="J643" s="1712">
        <v>0</v>
      </c>
      <c r="K643" s="1712">
        <v>1000</v>
      </c>
      <c r="L643" s="1712">
        <v>1000</v>
      </c>
      <c r="M643" s="1712">
        <v>905.87599999999998</v>
      </c>
      <c r="N643" s="1712">
        <v>0</v>
      </c>
      <c r="O643" s="1712">
        <v>94.124000000000024</v>
      </c>
      <c r="P643" s="1712">
        <v>94.124000000000024</v>
      </c>
      <c r="Q643" s="1712">
        <v>0</v>
      </c>
      <c r="R643" s="1712">
        <v>0</v>
      </c>
      <c r="S643" s="1712">
        <f t="shared" si="570"/>
        <v>0</v>
      </c>
      <c r="T643" s="1712">
        <v>0</v>
      </c>
      <c r="U643" s="1712">
        <v>0</v>
      </c>
      <c r="V643" s="1712">
        <v>0</v>
      </c>
      <c r="W643" s="1712"/>
      <c r="X643" s="1712"/>
      <c r="Y643" s="1712"/>
      <c r="Z643" s="1712">
        <f t="shared" si="571"/>
        <v>0</v>
      </c>
      <c r="AA643" s="1712">
        <v>0</v>
      </c>
      <c r="AB643" s="1712">
        <v>0</v>
      </c>
      <c r="AC643" s="1712">
        <v>0</v>
      </c>
      <c r="AD643" s="1712">
        <f t="shared" si="572"/>
        <v>0</v>
      </c>
      <c r="AE643" s="1712">
        <v>0</v>
      </c>
      <c r="AF643" s="1712">
        <v>0</v>
      </c>
      <c r="AG643" s="1712">
        <v>0</v>
      </c>
      <c r="AH643" s="1712">
        <f t="shared" si="573"/>
        <v>94.124000000000024</v>
      </c>
      <c r="AI643" s="1712">
        <v>94.124000000000024</v>
      </c>
      <c r="AJ643" s="1712">
        <v>0</v>
      </c>
      <c r="AK643" s="1712">
        <v>0</v>
      </c>
      <c r="AL643" s="1712">
        <f t="shared" si="574"/>
        <v>0</v>
      </c>
      <c r="AM643" s="1712">
        <v>0</v>
      </c>
      <c r="AN643" s="1712">
        <v>0</v>
      </c>
      <c r="AO643" s="1712">
        <v>0</v>
      </c>
      <c r="AP643" s="3472">
        <f t="shared" si="578"/>
        <v>1000</v>
      </c>
      <c r="AQ643" s="3472">
        <v>1000</v>
      </c>
      <c r="AR643" s="1713">
        <v>0</v>
      </c>
      <c r="AS643" s="1713">
        <v>0</v>
      </c>
      <c r="AT643" s="1713">
        <f t="shared" si="575"/>
        <v>0</v>
      </c>
      <c r="AU643" s="1713">
        <v>0</v>
      </c>
      <c r="AV643" s="1713">
        <v>0</v>
      </c>
      <c r="AW643" s="1713">
        <v>0</v>
      </c>
      <c r="AX643" s="1713">
        <v>0</v>
      </c>
      <c r="AY643" s="1713">
        <f t="shared" si="576"/>
        <v>0</v>
      </c>
      <c r="AZ643" s="1713">
        <v>0</v>
      </c>
      <c r="BA643" s="1713">
        <v>0</v>
      </c>
      <c r="BB643" s="1713">
        <v>0</v>
      </c>
      <c r="BC643" s="1713">
        <v>0</v>
      </c>
      <c r="BD643" s="1713"/>
      <c r="BE643" s="1713"/>
      <c r="BF643" s="1713"/>
      <c r="BG643" s="1403">
        <f t="shared" si="567"/>
        <v>0</v>
      </c>
      <c r="BH643" s="1667"/>
      <c r="BI643" s="1712">
        <f t="shared" si="577"/>
        <v>1000</v>
      </c>
      <c r="BJ643" s="1658">
        <v>2022</v>
      </c>
      <c r="BK643" s="1658" t="s">
        <v>910</v>
      </c>
      <c r="BL643" s="1658"/>
      <c r="BM643" s="1669">
        <f t="shared" si="579"/>
        <v>100</v>
      </c>
      <c r="BN643" s="1669" t="e">
        <f t="shared" si="580"/>
        <v>#DIV/0!</v>
      </c>
      <c r="BO643" s="1658" t="s">
        <v>40</v>
      </c>
      <c r="BP643" s="3142"/>
      <c r="BQ643" s="2973"/>
      <c r="BR643" s="2973"/>
      <c r="BS643" s="3371"/>
      <c r="BT643" s="2973"/>
      <c r="BU643" s="2973"/>
      <c r="BV643" s="1370" t="s">
        <v>2492</v>
      </c>
      <c r="BW643" s="2973" t="s">
        <v>2501</v>
      </c>
      <c r="BX643" s="2974"/>
      <c r="BY643" s="22"/>
    </row>
    <row r="644" spans="1:77" s="216" customFormat="1" hidden="1">
      <c r="A644" s="2972">
        <v>48</v>
      </c>
      <c r="B644" s="2962" t="s">
        <v>1443</v>
      </c>
      <c r="C644" s="1674" t="s">
        <v>1227</v>
      </c>
      <c r="D644" s="1708"/>
      <c r="E644" s="1411" t="s">
        <v>305</v>
      </c>
      <c r="F644" s="1411" t="s">
        <v>1444</v>
      </c>
      <c r="G644" s="3472">
        <v>361.24760500000002</v>
      </c>
      <c r="H644" s="3472">
        <v>348.63447500000001</v>
      </c>
      <c r="I644" s="1712">
        <v>0</v>
      </c>
      <c r="J644" s="1712">
        <v>12.613130000000012</v>
      </c>
      <c r="K644" s="1712">
        <v>361.24760500000002</v>
      </c>
      <c r="L644" s="1712">
        <v>348.63447500000001</v>
      </c>
      <c r="M644" s="1712">
        <v>356.11313000000001</v>
      </c>
      <c r="N644" s="1712">
        <v>0</v>
      </c>
      <c r="O644" s="1712">
        <v>5.5</v>
      </c>
      <c r="P644" s="1712">
        <v>5.5</v>
      </c>
      <c r="Q644" s="1712">
        <v>0</v>
      </c>
      <c r="R644" s="1712">
        <v>0</v>
      </c>
      <c r="S644" s="1712">
        <f t="shared" si="570"/>
        <v>0</v>
      </c>
      <c r="T644" s="1712">
        <v>0</v>
      </c>
      <c r="U644" s="1712">
        <v>0</v>
      </c>
      <c r="V644" s="1712">
        <v>0</v>
      </c>
      <c r="W644" s="1712"/>
      <c r="X644" s="1712"/>
      <c r="Y644" s="1712"/>
      <c r="Z644" s="1712">
        <f t="shared" si="571"/>
        <v>0</v>
      </c>
      <c r="AA644" s="1712">
        <v>0</v>
      </c>
      <c r="AB644" s="1712">
        <v>0</v>
      </c>
      <c r="AC644" s="1712">
        <v>0</v>
      </c>
      <c r="AD644" s="1712">
        <f t="shared" si="572"/>
        <v>0</v>
      </c>
      <c r="AE644" s="1712">
        <v>0</v>
      </c>
      <c r="AF644" s="1712">
        <v>0</v>
      </c>
      <c r="AG644" s="1712">
        <v>0</v>
      </c>
      <c r="AH644" s="1712">
        <f t="shared" si="573"/>
        <v>5.5</v>
      </c>
      <c r="AI644" s="1712">
        <v>5.5</v>
      </c>
      <c r="AJ644" s="1712">
        <v>0</v>
      </c>
      <c r="AK644" s="1712">
        <v>0</v>
      </c>
      <c r="AL644" s="1712">
        <f t="shared" si="574"/>
        <v>0</v>
      </c>
      <c r="AM644" s="1712">
        <v>0</v>
      </c>
      <c r="AN644" s="1712">
        <v>0</v>
      </c>
      <c r="AO644" s="1712">
        <v>0</v>
      </c>
      <c r="AP644" s="3472">
        <f t="shared" si="578"/>
        <v>361.24760500000002</v>
      </c>
      <c r="AQ644" s="3472">
        <v>348.63447500000001</v>
      </c>
      <c r="AR644" s="1713">
        <v>0</v>
      </c>
      <c r="AS644" s="1713">
        <v>12.613130000000012</v>
      </c>
      <c r="AT644" s="1713">
        <f t="shared" si="575"/>
        <v>0</v>
      </c>
      <c r="AU644" s="1713">
        <v>0</v>
      </c>
      <c r="AV644" s="1713">
        <v>0</v>
      </c>
      <c r="AW644" s="1713">
        <v>0</v>
      </c>
      <c r="AX644" s="1713">
        <v>0</v>
      </c>
      <c r="AY644" s="1713">
        <f t="shared" si="576"/>
        <v>0</v>
      </c>
      <c r="AZ644" s="1713">
        <v>0</v>
      </c>
      <c r="BA644" s="1713">
        <v>0</v>
      </c>
      <c r="BB644" s="1713">
        <v>0</v>
      </c>
      <c r="BC644" s="1713">
        <v>0</v>
      </c>
      <c r="BD644" s="1713"/>
      <c r="BE644" s="1713"/>
      <c r="BF644" s="1713"/>
      <c r="BG644" s="1403">
        <f t="shared" si="567"/>
        <v>0</v>
      </c>
      <c r="BH644" s="1667"/>
      <c r="BI644" s="1712">
        <f t="shared" si="577"/>
        <v>361.24760500000002</v>
      </c>
      <c r="BJ644" s="1658">
        <v>2022</v>
      </c>
      <c r="BK644" s="1658" t="s">
        <v>910</v>
      </c>
      <c r="BL644" s="1658"/>
      <c r="BM644" s="1669">
        <f t="shared" si="579"/>
        <v>100</v>
      </c>
      <c r="BN644" s="1669" t="e">
        <f t="shared" si="580"/>
        <v>#DIV/0!</v>
      </c>
      <c r="BO644" s="1658" t="s">
        <v>40</v>
      </c>
      <c r="BP644" s="3142"/>
      <c r="BQ644" s="2973"/>
      <c r="BR644" s="2973"/>
      <c r="BS644" s="3371"/>
      <c r="BT644" s="2973"/>
      <c r="BU644" s="2973"/>
      <c r="BV644" s="1370" t="s">
        <v>2492</v>
      </c>
      <c r="BW644" s="2973" t="s">
        <v>2501</v>
      </c>
      <c r="BX644" s="2974"/>
      <c r="BY644" s="22"/>
    </row>
    <row r="645" spans="1:77" s="216" customFormat="1" ht="31.5" hidden="1">
      <c r="A645" s="2972">
        <v>49</v>
      </c>
      <c r="B645" s="2962" t="s">
        <v>1445</v>
      </c>
      <c r="C645" s="1674" t="s">
        <v>1182</v>
      </c>
      <c r="D645" s="1708"/>
      <c r="E645" s="1411" t="s">
        <v>305</v>
      </c>
      <c r="F645" s="1411" t="s">
        <v>1446</v>
      </c>
      <c r="G645" s="3472">
        <v>947.14099999999996</v>
      </c>
      <c r="H645" s="3472">
        <v>947.14099999999996</v>
      </c>
      <c r="I645" s="1712">
        <v>0</v>
      </c>
      <c r="J645" s="1712">
        <v>0</v>
      </c>
      <c r="K645" s="1712">
        <v>947.14099999999996</v>
      </c>
      <c r="L645" s="1712">
        <v>947.14099999999996</v>
      </c>
      <c r="M645" s="1712">
        <v>348.51400000000001</v>
      </c>
      <c r="N645" s="1712">
        <v>0</v>
      </c>
      <c r="O645" s="1712">
        <v>598.48599999999999</v>
      </c>
      <c r="P645" s="1712">
        <v>598.48599999999999</v>
      </c>
      <c r="Q645" s="1712">
        <v>0</v>
      </c>
      <c r="R645" s="1712">
        <v>0</v>
      </c>
      <c r="S645" s="1712">
        <f t="shared" si="570"/>
        <v>0</v>
      </c>
      <c r="T645" s="1712">
        <v>0</v>
      </c>
      <c r="U645" s="1712">
        <v>0</v>
      </c>
      <c r="V645" s="1712">
        <v>0</v>
      </c>
      <c r="W645" s="1712"/>
      <c r="X645" s="1712"/>
      <c r="Y645" s="1712"/>
      <c r="Z645" s="1712">
        <f t="shared" si="571"/>
        <v>427.01124999999996</v>
      </c>
      <c r="AA645" s="1712">
        <v>427.01124999999996</v>
      </c>
      <c r="AB645" s="1712">
        <v>0</v>
      </c>
      <c r="AC645" s="1712">
        <v>0</v>
      </c>
      <c r="AD645" s="1712">
        <f t="shared" si="572"/>
        <v>0</v>
      </c>
      <c r="AE645" s="1712">
        <v>0</v>
      </c>
      <c r="AF645" s="1712">
        <v>0</v>
      </c>
      <c r="AG645" s="1712">
        <v>0</v>
      </c>
      <c r="AH645" s="1712">
        <f t="shared" si="573"/>
        <v>598.48599999999999</v>
      </c>
      <c r="AI645" s="1712">
        <v>598.48599999999999</v>
      </c>
      <c r="AJ645" s="1712">
        <v>0</v>
      </c>
      <c r="AK645" s="1712">
        <v>0</v>
      </c>
      <c r="AL645" s="1712">
        <f t="shared" si="574"/>
        <v>0</v>
      </c>
      <c r="AM645" s="1712">
        <v>0</v>
      </c>
      <c r="AN645" s="1712">
        <v>0</v>
      </c>
      <c r="AO645" s="1712">
        <v>0</v>
      </c>
      <c r="AP645" s="3472">
        <f t="shared" si="578"/>
        <v>947.14099999999996</v>
      </c>
      <c r="AQ645" s="3472">
        <v>947.14099999999996</v>
      </c>
      <c r="AR645" s="1713">
        <v>0</v>
      </c>
      <c r="AS645" s="1713">
        <v>0</v>
      </c>
      <c r="AT645" s="1713">
        <f t="shared" si="575"/>
        <v>0</v>
      </c>
      <c r="AU645" s="1713">
        <v>0</v>
      </c>
      <c r="AV645" s="1713">
        <v>0</v>
      </c>
      <c r="AW645" s="1713">
        <v>0</v>
      </c>
      <c r="AX645" s="1713">
        <v>0</v>
      </c>
      <c r="AY645" s="1713">
        <f t="shared" si="576"/>
        <v>0</v>
      </c>
      <c r="AZ645" s="1713">
        <v>0</v>
      </c>
      <c r="BA645" s="1713">
        <v>0</v>
      </c>
      <c r="BB645" s="1713">
        <v>0</v>
      </c>
      <c r="BC645" s="1713">
        <v>0</v>
      </c>
      <c r="BD645" s="1713"/>
      <c r="BE645" s="1713"/>
      <c r="BF645" s="1713"/>
      <c r="BG645" s="1403">
        <f t="shared" si="567"/>
        <v>0</v>
      </c>
      <c r="BH645" s="1667"/>
      <c r="BI645" s="1712">
        <f t="shared" si="577"/>
        <v>947.14099999999996</v>
      </c>
      <c r="BJ645" s="1658">
        <v>2022</v>
      </c>
      <c r="BK645" s="1658" t="s">
        <v>910</v>
      </c>
      <c r="BL645" s="1658"/>
      <c r="BM645" s="1669">
        <f t="shared" si="579"/>
        <v>100</v>
      </c>
      <c r="BN645" s="1669" t="e">
        <f t="shared" si="580"/>
        <v>#DIV/0!</v>
      </c>
      <c r="BO645" s="1658" t="s">
        <v>40</v>
      </c>
      <c r="BP645" s="3142"/>
      <c r="BQ645" s="2973"/>
      <c r="BR645" s="2973"/>
      <c r="BS645" s="3371"/>
      <c r="BT645" s="2973"/>
      <c r="BU645" s="2973"/>
      <c r="BV645" s="1370" t="s">
        <v>2492</v>
      </c>
      <c r="BW645" s="2973" t="s">
        <v>2501</v>
      </c>
      <c r="BX645" s="2974"/>
      <c r="BY645" s="22"/>
    </row>
    <row r="646" spans="1:77" s="216" customFormat="1" ht="31.5" hidden="1">
      <c r="A646" s="2972">
        <v>50</v>
      </c>
      <c r="B646" s="2975" t="s">
        <v>1447</v>
      </c>
      <c r="C646" s="1674" t="s">
        <v>1448</v>
      </c>
      <c r="D646" s="1708"/>
      <c r="E646" s="1411" t="s">
        <v>305</v>
      </c>
      <c r="F646" s="1411" t="s">
        <v>1449</v>
      </c>
      <c r="G646" s="3472">
        <v>1736</v>
      </c>
      <c r="H646" s="3472">
        <v>1736</v>
      </c>
      <c r="I646" s="1712">
        <v>0</v>
      </c>
      <c r="J646" s="1712">
        <v>0</v>
      </c>
      <c r="K646" s="1712">
        <v>1736</v>
      </c>
      <c r="L646" s="1712">
        <v>1736</v>
      </c>
      <c r="M646" s="1712">
        <v>470.44199999999995</v>
      </c>
      <c r="N646" s="1712">
        <v>0</v>
      </c>
      <c r="O646" s="1712">
        <v>1265.558</v>
      </c>
      <c r="P646" s="1712">
        <v>1265.558</v>
      </c>
      <c r="Q646" s="1712">
        <v>0</v>
      </c>
      <c r="R646" s="1712">
        <v>0</v>
      </c>
      <c r="S646" s="1712">
        <f t="shared" si="570"/>
        <v>0</v>
      </c>
      <c r="T646" s="1712">
        <v>0</v>
      </c>
      <c r="U646" s="1712">
        <v>0</v>
      </c>
      <c r="V646" s="1712">
        <v>0</v>
      </c>
      <c r="W646" s="1712"/>
      <c r="X646" s="1712"/>
      <c r="Y646" s="1712"/>
      <c r="Z646" s="1712">
        <f t="shared" si="571"/>
        <v>1150.569</v>
      </c>
      <c r="AA646" s="1712">
        <v>1150.569</v>
      </c>
      <c r="AB646" s="1712">
        <v>0</v>
      </c>
      <c r="AC646" s="1712">
        <v>0</v>
      </c>
      <c r="AD646" s="1712">
        <f t="shared" si="572"/>
        <v>0</v>
      </c>
      <c r="AE646" s="1712">
        <v>0</v>
      </c>
      <c r="AF646" s="1712">
        <v>0</v>
      </c>
      <c r="AG646" s="1712">
        <v>0</v>
      </c>
      <c r="AH646" s="1712">
        <f t="shared" si="573"/>
        <v>1265.558</v>
      </c>
      <c r="AI646" s="1712">
        <v>1265.558</v>
      </c>
      <c r="AJ646" s="1712">
        <v>0</v>
      </c>
      <c r="AK646" s="1712">
        <v>0</v>
      </c>
      <c r="AL646" s="1712">
        <f t="shared" si="574"/>
        <v>0</v>
      </c>
      <c r="AM646" s="1712">
        <v>0</v>
      </c>
      <c r="AN646" s="1712">
        <v>0</v>
      </c>
      <c r="AO646" s="1712">
        <v>0</v>
      </c>
      <c r="AP646" s="3472">
        <f t="shared" si="578"/>
        <v>1736</v>
      </c>
      <c r="AQ646" s="3472">
        <v>1736</v>
      </c>
      <c r="AR646" s="1713">
        <v>0</v>
      </c>
      <c r="AS646" s="1713">
        <v>0</v>
      </c>
      <c r="AT646" s="1713">
        <f t="shared" si="575"/>
        <v>0</v>
      </c>
      <c r="AU646" s="1713">
        <v>0</v>
      </c>
      <c r="AV646" s="1713">
        <v>0</v>
      </c>
      <c r="AW646" s="1713">
        <v>0</v>
      </c>
      <c r="AX646" s="1713">
        <v>0</v>
      </c>
      <c r="AY646" s="1713">
        <f t="shared" si="576"/>
        <v>0</v>
      </c>
      <c r="AZ646" s="1713">
        <v>0</v>
      </c>
      <c r="BA646" s="1713">
        <v>0</v>
      </c>
      <c r="BB646" s="1713">
        <v>0</v>
      </c>
      <c r="BC646" s="1713">
        <v>0</v>
      </c>
      <c r="BD646" s="1713"/>
      <c r="BE646" s="1713"/>
      <c r="BF646" s="1713"/>
      <c r="BG646" s="1403">
        <f t="shared" si="567"/>
        <v>0</v>
      </c>
      <c r="BH646" s="1667"/>
      <c r="BI646" s="1712">
        <f t="shared" si="577"/>
        <v>1736</v>
      </c>
      <c r="BJ646" s="1658">
        <v>2022</v>
      </c>
      <c r="BK646" s="1658" t="s">
        <v>910</v>
      </c>
      <c r="BL646" s="1658"/>
      <c r="BM646" s="1669">
        <f t="shared" si="579"/>
        <v>100</v>
      </c>
      <c r="BN646" s="1669" t="e">
        <f t="shared" si="580"/>
        <v>#DIV/0!</v>
      </c>
      <c r="BO646" s="1658" t="s">
        <v>40</v>
      </c>
      <c r="BP646" s="3142"/>
      <c r="BQ646" s="2973"/>
      <c r="BR646" s="2973"/>
      <c r="BS646" s="3371"/>
      <c r="BT646" s="2973"/>
      <c r="BU646" s="2973"/>
      <c r="BV646" s="1370" t="s">
        <v>2492</v>
      </c>
      <c r="BW646" s="2973" t="s">
        <v>2501</v>
      </c>
      <c r="BX646" s="2974"/>
      <c r="BY646" s="22"/>
    </row>
    <row r="647" spans="1:77" s="216" customFormat="1" ht="25.5" hidden="1">
      <c r="A647" s="2972">
        <v>51</v>
      </c>
      <c r="B647" s="2975" t="s">
        <v>1450</v>
      </c>
      <c r="C647" s="1674" t="s">
        <v>1451</v>
      </c>
      <c r="D647" s="1708"/>
      <c r="E647" s="1411" t="s">
        <v>305</v>
      </c>
      <c r="F647" s="1411" t="s">
        <v>1452</v>
      </c>
      <c r="G647" s="3472">
        <v>1736</v>
      </c>
      <c r="H647" s="3472">
        <v>1736</v>
      </c>
      <c r="I647" s="1712">
        <v>0</v>
      </c>
      <c r="J647" s="1712">
        <v>0</v>
      </c>
      <c r="K647" s="1712">
        <v>1736</v>
      </c>
      <c r="L647" s="1712">
        <v>1736</v>
      </c>
      <c r="M647" s="1712">
        <v>1327.729</v>
      </c>
      <c r="N647" s="1712">
        <v>0</v>
      </c>
      <c r="O647" s="1712">
        <v>408.27099999999996</v>
      </c>
      <c r="P647" s="1712">
        <v>408.27099999999996</v>
      </c>
      <c r="Q647" s="1712">
        <v>0</v>
      </c>
      <c r="R647" s="1712">
        <v>0</v>
      </c>
      <c r="S647" s="1712">
        <f t="shared" si="570"/>
        <v>0</v>
      </c>
      <c r="T647" s="1712">
        <v>0</v>
      </c>
      <c r="U647" s="1712">
        <v>0</v>
      </c>
      <c r="V647" s="1712">
        <v>0</v>
      </c>
      <c r="W647" s="1712"/>
      <c r="X647" s="1712"/>
      <c r="Y647" s="1712"/>
      <c r="Z647" s="1712">
        <f t="shared" si="571"/>
        <v>105.017</v>
      </c>
      <c r="AA647" s="1712">
        <v>105.017</v>
      </c>
      <c r="AB647" s="1712">
        <v>0</v>
      </c>
      <c r="AC647" s="1712">
        <v>0</v>
      </c>
      <c r="AD647" s="1712">
        <f t="shared" si="572"/>
        <v>0</v>
      </c>
      <c r="AE647" s="1712">
        <v>0</v>
      </c>
      <c r="AF647" s="1712">
        <v>0</v>
      </c>
      <c r="AG647" s="1712">
        <v>0</v>
      </c>
      <c r="AH647" s="1712">
        <f t="shared" si="573"/>
        <v>408.27099999999996</v>
      </c>
      <c r="AI647" s="1712">
        <v>408.27099999999996</v>
      </c>
      <c r="AJ647" s="1712">
        <v>0</v>
      </c>
      <c r="AK647" s="1712">
        <v>0</v>
      </c>
      <c r="AL647" s="1712">
        <f t="shared" si="574"/>
        <v>0</v>
      </c>
      <c r="AM647" s="1712">
        <v>0</v>
      </c>
      <c r="AN647" s="1712">
        <v>0</v>
      </c>
      <c r="AO647" s="1712">
        <v>0</v>
      </c>
      <c r="AP647" s="3472">
        <f t="shared" si="578"/>
        <v>1736</v>
      </c>
      <c r="AQ647" s="3472">
        <v>1736</v>
      </c>
      <c r="AR647" s="1713">
        <v>0</v>
      </c>
      <c r="AS647" s="1713">
        <v>0</v>
      </c>
      <c r="AT647" s="1713">
        <f t="shared" si="575"/>
        <v>0</v>
      </c>
      <c r="AU647" s="1713">
        <v>0</v>
      </c>
      <c r="AV647" s="1713">
        <v>0</v>
      </c>
      <c r="AW647" s="1713">
        <v>0</v>
      </c>
      <c r="AX647" s="1713">
        <v>0</v>
      </c>
      <c r="AY647" s="1713">
        <f t="shared" si="576"/>
        <v>0</v>
      </c>
      <c r="AZ647" s="1713">
        <v>0</v>
      </c>
      <c r="BA647" s="1713">
        <v>0</v>
      </c>
      <c r="BB647" s="1713">
        <v>0</v>
      </c>
      <c r="BC647" s="1713">
        <v>0</v>
      </c>
      <c r="BD647" s="1713"/>
      <c r="BE647" s="1713"/>
      <c r="BF647" s="1713"/>
      <c r="BG647" s="1403">
        <f t="shared" si="567"/>
        <v>0</v>
      </c>
      <c r="BH647" s="1667"/>
      <c r="BI647" s="1712">
        <f t="shared" si="577"/>
        <v>1736</v>
      </c>
      <c r="BJ647" s="1658">
        <v>2022</v>
      </c>
      <c r="BK647" s="1658" t="s">
        <v>910</v>
      </c>
      <c r="BL647" s="1658"/>
      <c r="BM647" s="1669">
        <f t="shared" si="579"/>
        <v>100</v>
      </c>
      <c r="BN647" s="1669" t="e">
        <f t="shared" si="580"/>
        <v>#DIV/0!</v>
      </c>
      <c r="BO647" s="1658" t="s">
        <v>40</v>
      </c>
      <c r="BP647" s="3142"/>
      <c r="BQ647" s="2973"/>
      <c r="BR647" s="2973"/>
      <c r="BS647" s="3371"/>
      <c r="BT647" s="2973"/>
      <c r="BU647" s="2973"/>
      <c r="BV647" s="1370" t="s">
        <v>2492</v>
      </c>
      <c r="BW647" s="2973" t="s">
        <v>2501</v>
      </c>
      <c r="BX647" s="2974"/>
      <c r="BY647" s="22"/>
    </row>
    <row r="648" spans="1:77" s="216" customFormat="1" ht="31.5" hidden="1">
      <c r="A648" s="2972">
        <v>52</v>
      </c>
      <c r="B648" s="2975" t="s">
        <v>1453</v>
      </c>
      <c r="C648" s="1674" t="s">
        <v>1264</v>
      </c>
      <c r="D648" s="1708"/>
      <c r="E648" s="1411" t="s">
        <v>305</v>
      </c>
      <c r="F648" s="1411" t="s">
        <v>1454</v>
      </c>
      <c r="G648" s="3472">
        <v>786</v>
      </c>
      <c r="H648" s="3472">
        <v>786</v>
      </c>
      <c r="I648" s="1712">
        <v>0</v>
      </c>
      <c r="J648" s="1712">
        <v>0</v>
      </c>
      <c r="K648" s="1712">
        <v>786</v>
      </c>
      <c r="L648" s="1712">
        <v>786</v>
      </c>
      <c r="M648" s="1712">
        <v>642.61799999999994</v>
      </c>
      <c r="N648" s="1712">
        <v>0</v>
      </c>
      <c r="O648" s="1712">
        <v>536</v>
      </c>
      <c r="P648" s="1712">
        <v>536</v>
      </c>
      <c r="Q648" s="1712">
        <v>0</v>
      </c>
      <c r="R648" s="1712">
        <v>0</v>
      </c>
      <c r="S648" s="1712">
        <f t="shared" si="570"/>
        <v>0</v>
      </c>
      <c r="T648" s="1712">
        <v>0</v>
      </c>
      <c r="U648" s="1712">
        <v>0</v>
      </c>
      <c r="V648" s="1712">
        <v>0</v>
      </c>
      <c r="W648" s="1712"/>
      <c r="X648" s="1712"/>
      <c r="Y648" s="1712"/>
      <c r="Z648" s="1712">
        <f t="shared" si="571"/>
        <v>392.61799999999999</v>
      </c>
      <c r="AA648" s="1712">
        <v>392.61799999999999</v>
      </c>
      <c r="AB648" s="1712">
        <v>0</v>
      </c>
      <c r="AC648" s="1712">
        <v>0</v>
      </c>
      <c r="AD648" s="1712">
        <f t="shared" si="572"/>
        <v>0</v>
      </c>
      <c r="AE648" s="1712">
        <v>0</v>
      </c>
      <c r="AF648" s="1712">
        <v>0</v>
      </c>
      <c r="AG648" s="1712">
        <v>0</v>
      </c>
      <c r="AH648" s="1712">
        <f t="shared" si="573"/>
        <v>536</v>
      </c>
      <c r="AI648" s="1712">
        <v>536</v>
      </c>
      <c r="AJ648" s="1712">
        <v>0</v>
      </c>
      <c r="AK648" s="1712">
        <v>0</v>
      </c>
      <c r="AL648" s="1712">
        <f t="shared" si="574"/>
        <v>0</v>
      </c>
      <c r="AM648" s="1712">
        <v>0</v>
      </c>
      <c r="AN648" s="1712">
        <v>0</v>
      </c>
      <c r="AO648" s="1712">
        <v>0</v>
      </c>
      <c r="AP648" s="3472">
        <f t="shared" si="578"/>
        <v>786</v>
      </c>
      <c r="AQ648" s="3472">
        <v>786</v>
      </c>
      <c r="AR648" s="1713">
        <v>0</v>
      </c>
      <c r="AS648" s="1713">
        <v>0</v>
      </c>
      <c r="AT648" s="1713">
        <f t="shared" si="575"/>
        <v>0</v>
      </c>
      <c r="AU648" s="1713">
        <v>0</v>
      </c>
      <c r="AV648" s="1713">
        <v>0</v>
      </c>
      <c r="AW648" s="1713">
        <v>0</v>
      </c>
      <c r="AX648" s="1713">
        <v>0</v>
      </c>
      <c r="AY648" s="1713">
        <f t="shared" si="576"/>
        <v>0</v>
      </c>
      <c r="AZ648" s="1713">
        <v>0</v>
      </c>
      <c r="BA648" s="1713">
        <v>0</v>
      </c>
      <c r="BB648" s="1713">
        <v>0</v>
      </c>
      <c r="BC648" s="1713">
        <v>0</v>
      </c>
      <c r="BD648" s="1713"/>
      <c r="BE648" s="1713"/>
      <c r="BF648" s="1713"/>
      <c r="BG648" s="1403">
        <f t="shared" si="567"/>
        <v>0</v>
      </c>
      <c r="BH648" s="1667"/>
      <c r="BI648" s="1712">
        <f t="shared" si="577"/>
        <v>786</v>
      </c>
      <c r="BJ648" s="1658">
        <v>2022</v>
      </c>
      <c r="BK648" s="1658" t="s">
        <v>910</v>
      </c>
      <c r="BL648" s="1658"/>
      <c r="BM648" s="1669">
        <f t="shared" si="579"/>
        <v>100</v>
      </c>
      <c r="BN648" s="1669" t="e">
        <f t="shared" si="580"/>
        <v>#DIV/0!</v>
      </c>
      <c r="BO648" s="1658" t="s">
        <v>40</v>
      </c>
      <c r="BP648" s="3142"/>
      <c r="BQ648" s="2973"/>
      <c r="BR648" s="2973"/>
      <c r="BS648" s="3371"/>
      <c r="BT648" s="2973"/>
      <c r="BU648" s="2973"/>
      <c r="BV648" s="1370" t="s">
        <v>2492</v>
      </c>
      <c r="BW648" s="2973" t="s">
        <v>2501</v>
      </c>
      <c r="BX648" s="2974"/>
      <c r="BY648" s="22"/>
    </row>
    <row r="649" spans="1:77" s="28" customFormat="1" ht="48" hidden="1" customHeight="1">
      <c r="A649" s="2195" t="s">
        <v>73</v>
      </c>
      <c r="B649" s="1661" t="s">
        <v>2422</v>
      </c>
      <c r="C649" s="1653"/>
      <c r="D649" s="1653"/>
      <c r="E649" s="1504"/>
      <c r="F649" s="1504"/>
      <c r="G649" s="1453">
        <f>SUM(G650:G698)</f>
        <v>37674</v>
      </c>
      <c r="H649" s="1453">
        <f t="shared" ref="H649:BG649" si="581">SUM(H650:H698)</f>
        <v>34077</v>
      </c>
      <c r="I649" s="1655">
        <f t="shared" si="581"/>
        <v>0</v>
      </c>
      <c r="J649" s="1655">
        <f t="shared" si="581"/>
        <v>3629</v>
      </c>
      <c r="K649" s="1655">
        <f t="shared" si="581"/>
        <v>34045</v>
      </c>
      <c r="L649" s="1655">
        <f t="shared" si="581"/>
        <v>34045</v>
      </c>
      <c r="M649" s="1655">
        <f t="shared" si="581"/>
        <v>31070.296479999997</v>
      </c>
      <c r="N649" s="1655">
        <f t="shared" si="581"/>
        <v>6232.2880000000005</v>
      </c>
      <c r="O649" s="1655">
        <f t="shared" si="581"/>
        <v>7586.0750869999993</v>
      </c>
      <c r="P649" s="1655">
        <f t="shared" si="581"/>
        <v>7586.0750869999993</v>
      </c>
      <c r="Q649" s="1655">
        <f t="shared" si="581"/>
        <v>0</v>
      </c>
      <c r="R649" s="1655">
        <f t="shared" si="581"/>
        <v>0</v>
      </c>
      <c r="S649" s="1655">
        <f t="shared" si="581"/>
        <v>1349</v>
      </c>
      <c r="T649" s="1655">
        <f t="shared" si="581"/>
        <v>1349</v>
      </c>
      <c r="U649" s="1655">
        <f t="shared" si="581"/>
        <v>0</v>
      </c>
      <c r="V649" s="1655">
        <f t="shared" si="581"/>
        <v>0</v>
      </c>
      <c r="W649" s="1655"/>
      <c r="X649" s="1655"/>
      <c r="Y649" s="1655"/>
      <c r="Z649" s="1655">
        <f t="shared" si="581"/>
        <v>6232.2880000000005</v>
      </c>
      <c r="AA649" s="1655">
        <f t="shared" si="581"/>
        <v>6232.2880000000005</v>
      </c>
      <c r="AB649" s="1655">
        <f t="shared" si="581"/>
        <v>0</v>
      </c>
      <c r="AC649" s="1655">
        <f t="shared" si="581"/>
        <v>0</v>
      </c>
      <c r="AD649" s="1655">
        <f t="shared" si="581"/>
        <v>1159.257627</v>
      </c>
      <c r="AE649" s="1655">
        <f t="shared" si="581"/>
        <v>1159.257627</v>
      </c>
      <c r="AF649" s="1655">
        <f t="shared" si="581"/>
        <v>0</v>
      </c>
      <c r="AG649" s="1655">
        <f t="shared" si="581"/>
        <v>0</v>
      </c>
      <c r="AH649" s="1655">
        <f t="shared" si="581"/>
        <v>7586.0750869999993</v>
      </c>
      <c r="AI649" s="1655">
        <f t="shared" si="581"/>
        <v>7586.0750869999993</v>
      </c>
      <c r="AJ649" s="1655">
        <f t="shared" si="581"/>
        <v>0</v>
      </c>
      <c r="AK649" s="1655">
        <f t="shared" si="581"/>
        <v>0</v>
      </c>
      <c r="AL649" s="1655">
        <f t="shared" si="581"/>
        <v>1349</v>
      </c>
      <c r="AM649" s="1655">
        <f t="shared" si="581"/>
        <v>1349</v>
      </c>
      <c r="AN649" s="1655">
        <f t="shared" si="581"/>
        <v>0</v>
      </c>
      <c r="AO649" s="1655">
        <f t="shared" si="581"/>
        <v>0</v>
      </c>
      <c r="AP649" s="1453">
        <f t="shared" si="581"/>
        <v>34077</v>
      </c>
      <c r="AQ649" s="1453">
        <f t="shared" si="581"/>
        <v>34077</v>
      </c>
      <c r="AR649" s="1656">
        <f t="shared" si="581"/>
        <v>0</v>
      </c>
      <c r="AS649" s="1656">
        <f t="shared" si="581"/>
        <v>0</v>
      </c>
      <c r="AT649" s="1656">
        <f t="shared" si="581"/>
        <v>212</v>
      </c>
      <c r="AU649" s="1656">
        <f t="shared" si="581"/>
        <v>0</v>
      </c>
      <c r="AV649" s="1656">
        <f t="shared" si="581"/>
        <v>0</v>
      </c>
      <c r="AW649" s="1656">
        <f t="shared" si="581"/>
        <v>0</v>
      </c>
      <c r="AX649" s="1656">
        <f t="shared" si="581"/>
        <v>0</v>
      </c>
      <c r="AY649" s="1656">
        <f t="shared" si="581"/>
        <v>0</v>
      </c>
      <c r="AZ649" s="1656">
        <f t="shared" si="581"/>
        <v>0</v>
      </c>
      <c r="BA649" s="1656">
        <f t="shared" si="581"/>
        <v>0</v>
      </c>
      <c r="BB649" s="1656">
        <f t="shared" si="581"/>
        <v>0</v>
      </c>
      <c r="BC649" s="1656">
        <f t="shared" si="581"/>
        <v>0</v>
      </c>
      <c r="BD649" s="1656">
        <f t="shared" si="581"/>
        <v>0</v>
      </c>
      <c r="BE649" s="1656">
        <f t="shared" si="581"/>
        <v>0</v>
      </c>
      <c r="BF649" s="1656">
        <f t="shared" si="581"/>
        <v>0</v>
      </c>
      <c r="BG649" s="1453">
        <f t="shared" si="581"/>
        <v>0</v>
      </c>
      <c r="BH649" s="1655"/>
      <c r="BI649" s="1655"/>
      <c r="BJ649" s="1658"/>
      <c r="BK649" s="1658"/>
      <c r="BL649" s="1658"/>
      <c r="BM649" s="1669">
        <f t="shared" si="579"/>
        <v>100</v>
      </c>
      <c r="BN649" s="1669" t="e">
        <f t="shared" si="580"/>
        <v>#DIV/0!</v>
      </c>
      <c r="BO649" s="1658"/>
      <c r="BP649" s="1659"/>
      <c r="BQ649" s="1370"/>
      <c r="BR649" s="1370"/>
      <c r="BS649" s="19"/>
      <c r="BT649" s="1370"/>
      <c r="BU649" s="1370"/>
      <c r="BV649" s="1370" t="s">
        <v>2492</v>
      </c>
      <c r="BW649" s="1370"/>
      <c r="BX649" s="1660"/>
      <c r="BY649" s="53"/>
    </row>
    <row r="650" spans="1:77" s="270" customFormat="1" ht="31.5" hidden="1">
      <c r="A650" s="3179">
        <v>1</v>
      </c>
      <c r="B650" s="3180" t="s">
        <v>1503</v>
      </c>
      <c r="C650" s="1676" t="s">
        <v>1504</v>
      </c>
      <c r="D650" s="1676" t="s">
        <v>1505</v>
      </c>
      <c r="E650" s="3539" t="s">
        <v>1506</v>
      </c>
      <c r="F650" s="3468" t="s">
        <v>1507</v>
      </c>
      <c r="G650" s="3477">
        <v>505</v>
      </c>
      <c r="H650" s="3477">
        <v>431</v>
      </c>
      <c r="I650" s="1667"/>
      <c r="J650" s="1723">
        <v>74</v>
      </c>
      <c r="K650" s="1724">
        <v>431</v>
      </c>
      <c r="L650" s="1724">
        <v>431</v>
      </c>
      <c r="M650" s="1667">
        <v>396.34899999999999</v>
      </c>
      <c r="N650" s="1667"/>
      <c r="O650" s="1667"/>
      <c r="P650" s="1667"/>
      <c r="Q650" s="1667"/>
      <c r="R650" s="1667"/>
      <c r="S650" s="1723">
        <f t="shared" ref="S650:S681" si="582">SUM(T650:V650)</f>
        <v>0</v>
      </c>
      <c r="T650" s="1723"/>
      <c r="U650" s="1667"/>
      <c r="V650" s="1667"/>
      <c r="W650" s="1667"/>
      <c r="X650" s="1667"/>
      <c r="Y650" s="1667"/>
      <c r="Z650" s="1667">
        <f t="shared" ref="Z650:Z681" si="583">SUM(AA650:AC650)</f>
        <v>0</v>
      </c>
      <c r="AA650" s="1667"/>
      <c r="AB650" s="1667"/>
      <c r="AC650" s="1667"/>
      <c r="AD650" s="1667">
        <f t="shared" ref="AD650:AD681" si="584">SUM(AE650:AG650)</f>
        <v>0</v>
      </c>
      <c r="AE650" s="1667"/>
      <c r="AF650" s="1667"/>
      <c r="AG650" s="1667"/>
      <c r="AH650" s="1667">
        <f t="shared" ref="AH650:AH681" si="585">SUM(AI650:AK650)</f>
        <v>0</v>
      </c>
      <c r="AI650" s="1667"/>
      <c r="AJ650" s="1667"/>
      <c r="AK650" s="1667"/>
      <c r="AL650" s="1667">
        <f t="shared" ref="AL650:AL681" si="586">SUM(AM650:AO650)</f>
        <v>0</v>
      </c>
      <c r="AM650" s="1723"/>
      <c r="AN650" s="1667"/>
      <c r="AO650" s="1667"/>
      <c r="AP650" s="1403">
        <f t="shared" ref="AP650:AP681" si="587">SUM(AQ650:AS650)</f>
        <v>431</v>
      </c>
      <c r="AQ650" s="3649">
        <v>431</v>
      </c>
      <c r="AR650" s="1666"/>
      <c r="AS650" s="1666"/>
      <c r="AT650" s="3287">
        <f t="shared" ref="AT650:AT676" si="588">SUM(AU650:AW650)</f>
        <v>0</v>
      </c>
      <c r="AU650" s="3287"/>
      <c r="AV650" s="1666"/>
      <c r="AW650" s="1666"/>
      <c r="AX650" s="1666"/>
      <c r="AY650" s="1666">
        <f t="shared" ref="AY650:AY676" si="589">SUM(AZ650:BB650)</f>
        <v>0</v>
      </c>
      <c r="AZ650" s="1666"/>
      <c r="BA650" s="1666"/>
      <c r="BB650" s="1666"/>
      <c r="BC650" s="1666"/>
      <c r="BD650" s="1666"/>
      <c r="BE650" s="1666"/>
      <c r="BF650" s="1666"/>
      <c r="BG650" s="1403">
        <f t="shared" ref="BG650:BG698" si="590">AZ650</f>
        <v>0</v>
      </c>
      <c r="BH650" s="1667"/>
      <c r="BI650" s="1667">
        <f t="shared" ref="BI650:BI681" si="591">AP650-S650</f>
        <v>431</v>
      </c>
      <c r="BJ650" s="1658">
        <v>2022</v>
      </c>
      <c r="BK650" s="1658" t="s">
        <v>910</v>
      </c>
      <c r="BL650" s="1658"/>
      <c r="BM650" s="1669">
        <f t="shared" si="579"/>
        <v>100</v>
      </c>
      <c r="BN650" s="1669" t="e">
        <f t="shared" si="580"/>
        <v>#DIV/0!</v>
      </c>
      <c r="BO650" s="1658" t="s">
        <v>40</v>
      </c>
      <c r="BP650" s="2980"/>
      <c r="BQ650" s="2981"/>
      <c r="BR650" s="2981"/>
      <c r="BS650" s="19"/>
      <c r="BT650" s="2981"/>
      <c r="BU650" s="2981"/>
      <c r="BV650" s="1370" t="s">
        <v>2492</v>
      </c>
      <c r="BW650" s="2981" t="s">
        <v>2502</v>
      </c>
      <c r="BX650" s="2954"/>
      <c r="BY650" s="73"/>
    </row>
    <row r="651" spans="1:77" s="270" customFormat="1" ht="38.25" hidden="1">
      <c r="A651" s="3179">
        <v>2</v>
      </c>
      <c r="B651" s="3181" t="s">
        <v>1508</v>
      </c>
      <c r="C651" s="1676" t="s">
        <v>1504</v>
      </c>
      <c r="D651" s="1676" t="s">
        <v>1509</v>
      </c>
      <c r="E651" s="3539" t="s">
        <v>1506</v>
      </c>
      <c r="F651" s="3468" t="s">
        <v>1510</v>
      </c>
      <c r="G651" s="3477">
        <v>1000</v>
      </c>
      <c r="H651" s="3477">
        <v>1000</v>
      </c>
      <c r="I651" s="1667"/>
      <c r="J651" s="1723">
        <v>0</v>
      </c>
      <c r="K651" s="1724">
        <v>1000</v>
      </c>
      <c r="L651" s="1724">
        <v>1000</v>
      </c>
      <c r="M651" s="1667">
        <v>999.98299999999995</v>
      </c>
      <c r="N651" s="1725">
        <v>14.205</v>
      </c>
      <c r="O651" s="1667">
        <v>14.205</v>
      </c>
      <c r="P651" s="1667">
        <v>14.205</v>
      </c>
      <c r="Q651" s="1667"/>
      <c r="R651" s="1667"/>
      <c r="S651" s="1723">
        <f t="shared" si="582"/>
        <v>0</v>
      </c>
      <c r="T651" s="1723"/>
      <c r="U651" s="1667"/>
      <c r="V651" s="1667"/>
      <c r="W651" s="1667"/>
      <c r="X651" s="1667"/>
      <c r="Y651" s="1667"/>
      <c r="Z651" s="1725">
        <f t="shared" si="583"/>
        <v>14.205</v>
      </c>
      <c r="AA651" s="1725">
        <v>14.205</v>
      </c>
      <c r="AB651" s="1667"/>
      <c r="AC651" s="1667"/>
      <c r="AD651" s="1667">
        <f t="shared" si="584"/>
        <v>0</v>
      </c>
      <c r="AE651" s="1667"/>
      <c r="AF651" s="1667"/>
      <c r="AG651" s="1667"/>
      <c r="AH651" s="1667">
        <f t="shared" si="585"/>
        <v>14.205</v>
      </c>
      <c r="AI651" s="1667">
        <v>14.205</v>
      </c>
      <c r="AJ651" s="1667"/>
      <c r="AK651" s="1667"/>
      <c r="AL651" s="1667">
        <f t="shared" si="586"/>
        <v>0</v>
      </c>
      <c r="AM651" s="1723"/>
      <c r="AN651" s="1667"/>
      <c r="AO651" s="1667"/>
      <c r="AP651" s="1403">
        <f t="shared" si="587"/>
        <v>1000</v>
      </c>
      <c r="AQ651" s="3649">
        <v>1000</v>
      </c>
      <c r="AR651" s="1666"/>
      <c r="AS651" s="1666"/>
      <c r="AT651" s="3287">
        <f t="shared" si="588"/>
        <v>0</v>
      </c>
      <c r="AU651" s="3287"/>
      <c r="AV651" s="1666"/>
      <c r="AW651" s="1666"/>
      <c r="AX651" s="1666"/>
      <c r="AY651" s="1666">
        <f t="shared" si="589"/>
        <v>0</v>
      </c>
      <c r="AZ651" s="1666"/>
      <c r="BA651" s="1666"/>
      <c r="BB651" s="1666"/>
      <c r="BC651" s="1666"/>
      <c r="BD651" s="1666"/>
      <c r="BE651" s="1666"/>
      <c r="BF651" s="1666"/>
      <c r="BG651" s="1403">
        <f t="shared" si="590"/>
        <v>0</v>
      </c>
      <c r="BH651" s="1667"/>
      <c r="BI651" s="1667">
        <f t="shared" si="591"/>
        <v>1000</v>
      </c>
      <c r="BJ651" s="1658">
        <v>2022</v>
      </c>
      <c r="BK651" s="1658" t="s">
        <v>910</v>
      </c>
      <c r="BL651" s="1658"/>
      <c r="BM651" s="1669">
        <f t="shared" si="579"/>
        <v>100</v>
      </c>
      <c r="BN651" s="1669" t="e">
        <f t="shared" si="580"/>
        <v>#DIV/0!</v>
      </c>
      <c r="BO651" s="1658" t="s">
        <v>40</v>
      </c>
      <c r="BP651" s="2980"/>
      <c r="BQ651" s="2981"/>
      <c r="BR651" s="2981"/>
      <c r="BS651" s="19"/>
      <c r="BT651" s="2981"/>
      <c r="BU651" s="2981"/>
      <c r="BV651" s="1370" t="s">
        <v>2492</v>
      </c>
      <c r="BW651" s="2981" t="s">
        <v>2502</v>
      </c>
      <c r="BX651" s="2954"/>
      <c r="BY651" s="73"/>
    </row>
    <row r="652" spans="1:77" s="270" customFormat="1" ht="31.5" hidden="1">
      <c r="A652" s="3179">
        <v>3</v>
      </c>
      <c r="B652" s="2959" t="s">
        <v>1511</v>
      </c>
      <c r="C652" s="1676" t="s">
        <v>1512</v>
      </c>
      <c r="D652" s="1676" t="s">
        <v>1513</v>
      </c>
      <c r="E652" s="3539" t="s">
        <v>1506</v>
      </c>
      <c r="F652" s="3468" t="s">
        <v>1514</v>
      </c>
      <c r="G652" s="3477">
        <v>508</v>
      </c>
      <c r="H652" s="3477">
        <v>488</v>
      </c>
      <c r="I652" s="1667"/>
      <c r="J652" s="1723">
        <v>20</v>
      </c>
      <c r="K652" s="1724">
        <v>488</v>
      </c>
      <c r="L652" s="1724">
        <v>488</v>
      </c>
      <c r="M652" s="1667">
        <v>466.47800000000001</v>
      </c>
      <c r="N652" s="1667"/>
      <c r="O652" s="1667">
        <v>21.521999999999998</v>
      </c>
      <c r="P652" s="1667">
        <v>21.521999999999998</v>
      </c>
      <c r="Q652" s="1667"/>
      <c r="R652" s="1667"/>
      <c r="S652" s="1723">
        <f t="shared" si="582"/>
        <v>0</v>
      </c>
      <c r="T652" s="1723"/>
      <c r="U652" s="1667"/>
      <c r="V652" s="1667"/>
      <c r="W652" s="1667"/>
      <c r="X652" s="1667"/>
      <c r="Y652" s="1667"/>
      <c r="Z652" s="1667">
        <f t="shared" si="583"/>
        <v>0</v>
      </c>
      <c r="AA652" s="1667"/>
      <c r="AB652" s="1667"/>
      <c r="AC652" s="1667"/>
      <c r="AD652" s="1667">
        <f t="shared" si="584"/>
        <v>0</v>
      </c>
      <c r="AE652" s="1667"/>
      <c r="AF652" s="1667"/>
      <c r="AG652" s="1667"/>
      <c r="AH652" s="1667">
        <f t="shared" si="585"/>
        <v>21.521999999999998</v>
      </c>
      <c r="AI652" s="1667">
        <v>21.521999999999998</v>
      </c>
      <c r="AJ652" s="1667"/>
      <c r="AK652" s="1667"/>
      <c r="AL652" s="1667">
        <f t="shared" si="586"/>
        <v>0</v>
      </c>
      <c r="AM652" s="1723"/>
      <c r="AN652" s="1667"/>
      <c r="AO652" s="1667"/>
      <c r="AP652" s="1403">
        <f t="shared" si="587"/>
        <v>488</v>
      </c>
      <c r="AQ652" s="3649">
        <v>488</v>
      </c>
      <c r="AR652" s="1666"/>
      <c r="AS652" s="1666"/>
      <c r="AT652" s="3287">
        <f t="shared" si="588"/>
        <v>0</v>
      </c>
      <c r="AU652" s="3287"/>
      <c r="AV652" s="1666"/>
      <c r="AW652" s="1666"/>
      <c r="AX652" s="1666"/>
      <c r="AY652" s="1666">
        <f t="shared" si="589"/>
        <v>0</v>
      </c>
      <c r="AZ652" s="1666"/>
      <c r="BA652" s="1666"/>
      <c r="BB652" s="1666"/>
      <c r="BC652" s="1666"/>
      <c r="BD652" s="1666"/>
      <c r="BE652" s="1666"/>
      <c r="BF652" s="1666"/>
      <c r="BG652" s="1403">
        <f t="shared" si="590"/>
        <v>0</v>
      </c>
      <c r="BH652" s="1667"/>
      <c r="BI652" s="1667">
        <f t="shared" si="591"/>
        <v>488</v>
      </c>
      <c r="BJ652" s="1658">
        <v>2022</v>
      </c>
      <c r="BK652" s="1658" t="s">
        <v>910</v>
      </c>
      <c r="BL652" s="1658"/>
      <c r="BM652" s="1669">
        <f t="shared" si="579"/>
        <v>100</v>
      </c>
      <c r="BN652" s="1669" t="e">
        <f t="shared" si="580"/>
        <v>#DIV/0!</v>
      </c>
      <c r="BO652" s="1658" t="s">
        <v>40</v>
      </c>
      <c r="BP652" s="2980"/>
      <c r="BQ652" s="2981"/>
      <c r="BR652" s="2981"/>
      <c r="BS652" s="19"/>
      <c r="BT652" s="2981"/>
      <c r="BU652" s="2981"/>
      <c r="BV652" s="1370" t="s">
        <v>2492</v>
      </c>
      <c r="BW652" s="2981" t="s">
        <v>2502</v>
      </c>
      <c r="BX652" s="2954"/>
      <c r="BY652" s="73"/>
    </row>
    <row r="653" spans="1:77" s="270" customFormat="1" hidden="1">
      <c r="A653" s="3179">
        <v>4</v>
      </c>
      <c r="B653" s="2959" t="s">
        <v>1515</v>
      </c>
      <c r="C653" s="1676" t="s">
        <v>1512</v>
      </c>
      <c r="D653" s="1676" t="s">
        <v>1516</v>
      </c>
      <c r="E653" s="3539" t="s">
        <v>1506</v>
      </c>
      <c r="F653" s="3468" t="s">
        <v>1517</v>
      </c>
      <c r="G653" s="3477">
        <v>954</v>
      </c>
      <c r="H653" s="3477">
        <v>954</v>
      </c>
      <c r="I653" s="1667"/>
      <c r="J653" s="1723">
        <v>0</v>
      </c>
      <c r="K653" s="1724">
        <v>954</v>
      </c>
      <c r="L653" s="1724">
        <v>954</v>
      </c>
      <c r="M653" s="1667">
        <v>947.24900000000002</v>
      </c>
      <c r="N653" s="1667"/>
      <c r="O653" s="1667">
        <v>6.7510000000000003</v>
      </c>
      <c r="P653" s="1667">
        <v>6.7510000000000003</v>
      </c>
      <c r="Q653" s="1667"/>
      <c r="R653" s="1667"/>
      <c r="S653" s="1723">
        <f t="shared" si="582"/>
        <v>0</v>
      </c>
      <c r="T653" s="1723"/>
      <c r="U653" s="1667"/>
      <c r="V653" s="1667"/>
      <c r="W653" s="1667"/>
      <c r="X653" s="1667"/>
      <c r="Y653" s="1667"/>
      <c r="Z653" s="1667">
        <f t="shared" si="583"/>
        <v>0</v>
      </c>
      <c r="AA653" s="1667"/>
      <c r="AB653" s="1667"/>
      <c r="AC653" s="1667"/>
      <c r="AD653" s="1667">
        <f t="shared" si="584"/>
        <v>0</v>
      </c>
      <c r="AE653" s="1667"/>
      <c r="AF653" s="1667"/>
      <c r="AG653" s="1667"/>
      <c r="AH653" s="1667">
        <f t="shared" si="585"/>
        <v>6.7510000000000003</v>
      </c>
      <c r="AI653" s="1667">
        <v>6.7510000000000003</v>
      </c>
      <c r="AJ653" s="1667"/>
      <c r="AK653" s="1667"/>
      <c r="AL653" s="1667">
        <f t="shared" si="586"/>
        <v>0</v>
      </c>
      <c r="AM653" s="1723"/>
      <c r="AN653" s="1667"/>
      <c r="AO653" s="1667"/>
      <c r="AP653" s="1403">
        <f t="shared" si="587"/>
        <v>954</v>
      </c>
      <c r="AQ653" s="3649">
        <v>954</v>
      </c>
      <c r="AR653" s="1666"/>
      <c r="AS653" s="1666"/>
      <c r="AT653" s="3287">
        <f t="shared" si="588"/>
        <v>0</v>
      </c>
      <c r="AU653" s="3287"/>
      <c r="AV653" s="1666"/>
      <c r="AW653" s="1666"/>
      <c r="AX653" s="1666"/>
      <c r="AY653" s="1666">
        <f t="shared" si="589"/>
        <v>0</v>
      </c>
      <c r="AZ653" s="1666"/>
      <c r="BA653" s="1666"/>
      <c r="BB653" s="1666"/>
      <c r="BC653" s="1666"/>
      <c r="BD653" s="1666"/>
      <c r="BE653" s="1666"/>
      <c r="BF653" s="1666"/>
      <c r="BG653" s="1403">
        <f t="shared" si="590"/>
        <v>0</v>
      </c>
      <c r="BH653" s="1667"/>
      <c r="BI653" s="1667">
        <f t="shared" si="591"/>
        <v>954</v>
      </c>
      <c r="BJ653" s="1658">
        <v>2022</v>
      </c>
      <c r="BK653" s="1658" t="s">
        <v>910</v>
      </c>
      <c r="BL653" s="1658"/>
      <c r="BM653" s="1669">
        <f t="shared" si="579"/>
        <v>100</v>
      </c>
      <c r="BN653" s="1669" t="e">
        <f t="shared" si="580"/>
        <v>#DIV/0!</v>
      </c>
      <c r="BO653" s="1658" t="s">
        <v>40</v>
      </c>
      <c r="BP653" s="2980"/>
      <c r="BQ653" s="2981"/>
      <c r="BR653" s="2981"/>
      <c r="BS653" s="19"/>
      <c r="BT653" s="2981"/>
      <c r="BU653" s="2981"/>
      <c r="BV653" s="1370" t="s">
        <v>2492</v>
      </c>
      <c r="BW653" s="2981" t="s">
        <v>2502</v>
      </c>
      <c r="BX653" s="2954"/>
      <c r="BY653" s="73"/>
    </row>
    <row r="654" spans="1:77" s="270" customFormat="1" ht="31.5" hidden="1">
      <c r="A654" s="3179">
        <v>5</v>
      </c>
      <c r="B654" s="3180" t="s">
        <v>1518</v>
      </c>
      <c r="C654" s="1676" t="s">
        <v>1504</v>
      </c>
      <c r="D654" s="1676" t="s">
        <v>1001</v>
      </c>
      <c r="E654" s="3539" t="s">
        <v>1506</v>
      </c>
      <c r="F654" s="3468" t="s">
        <v>1519</v>
      </c>
      <c r="G654" s="3477">
        <v>527</v>
      </c>
      <c r="H654" s="3477">
        <v>527</v>
      </c>
      <c r="I654" s="1667"/>
      <c r="J654" s="1723">
        <v>0</v>
      </c>
      <c r="K654" s="1724">
        <v>527</v>
      </c>
      <c r="L654" s="1724">
        <v>527</v>
      </c>
      <c r="M654" s="1667">
        <v>516.78499999999997</v>
      </c>
      <c r="N654" s="1667"/>
      <c r="O654" s="1667"/>
      <c r="P654" s="1667"/>
      <c r="Q654" s="1667"/>
      <c r="R654" s="1667"/>
      <c r="S654" s="1723">
        <f t="shared" si="582"/>
        <v>0</v>
      </c>
      <c r="T654" s="1723"/>
      <c r="U654" s="1667"/>
      <c r="V654" s="1667"/>
      <c r="W654" s="1667"/>
      <c r="X654" s="1667"/>
      <c r="Y654" s="1667"/>
      <c r="Z654" s="1667">
        <f t="shared" si="583"/>
        <v>0</v>
      </c>
      <c r="AA654" s="1667"/>
      <c r="AB654" s="1667"/>
      <c r="AC654" s="1667"/>
      <c r="AD654" s="1667">
        <f t="shared" si="584"/>
        <v>0</v>
      </c>
      <c r="AE654" s="1667"/>
      <c r="AF654" s="1667"/>
      <c r="AG654" s="1667"/>
      <c r="AH654" s="1667">
        <f t="shared" si="585"/>
        <v>0</v>
      </c>
      <c r="AI654" s="1667"/>
      <c r="AJ654" s="1667"/>
      <c r="AK654" s="1667"/>
      <c r="AL654" s="1667">
        <f t="shared" si="586"/>
        <v>0</v>
      </c>
      <c r="AM654" s="1723"/>
      <c r="AN654" s="1667"/>
      <c r="AO654" s="1667"/>
      <c r="AP654" s="1403">
        <f t="shared" si="587"/>
        <v>527</v>
      </c>
      <c r="AQ654" s="3649">
        <v>527</v>
      </c>
      <c r="AR654" s="1666"/>
      <c r="AS654" s="1666"/>
      <c r="AT654" s="3287">
        <f t="shared" si="588"/>
        <v>0</v>
      </c>
      <c r="AU654" s="3287"/>
      <c r="AV654" s="1666"/>
      <c r="AW654" s="1666"/>
      <c r="AX654" s="1666"/>
      <c r="AY654" s="1666">
        <f t="shared" si="589"/>
        <v>0</v>
      </c>
      <c r="AZ654" s="1666"/>
      <c r="BA654" s="1666"/>
      <c r="BB654" s="1666"/>
      <c r="BC654" s="1666"/>
      <c r="BD654" s="1666"/>
      <c r="BE654" s="1666"/>
      <c r="BF654" s="1666"/>
      <c r="BG654" s="1403">
        <f t="shared" si="590"/>
        <v>0</v>
      </c>
      <c r="BH654" s="1667"/>
      <c r="BI654" s="1667">
        <f t="shared" si="591"/>
        <v>527</v>
      </c>
      <c r="BJ654" s="1658">
        <v>2022</v>
      </c>
      <c r="BK654" s="1658" t="s">
        <v>910</v>
      </c>
      <c r="BL654" s="1658"/>
      <c r="BM654" s="1669">
        <f t="shared" si="579"/>
        <v>100</v>
      </c>
      <c r="BN654" s="1669" t="e">
        <f t="shared" si="580"/>
        <v>#DIV/0!</v>
      </c>
      <c r="BO654" s="1658" t="s">
        <v>40</v>
      </c>
      <c r="BP654" s="2980"/>
      <c r="BQ654" s="2981"/>
      <c r="BR654" s="2981"/>
      <c r="BS654" s="19"/>
      <c r="BT654" s="2981"/>
      <c r="BU654" s="2981"/>
      <c r="BV654" s="1370" t="s">
        <v>2492</v>
      </c>
      <c r="BW654" s="2981" t="s">
        <v>2502</v>
      </c>
      <c r="BX654" s="2954"/>
      <c r="BY654" s="73"/>
    </row>
    <row r="655" spans="1:77" s="270" customFormat="1" ht="31.5" hidden="1">
      <c r="A655" s="3179">
        <v>6</v>
      </c>
      <c r="B655" s="3182" t="s">
        <v>1520</v>
      </c>
      <c r="C655" s="1676" t="s">
        <v>1521</v>
      </c>
      <c r="D655" s="1676" t="s">
        <v>1522</v>
      </c>
      <c r="E655" s="3539" t="s">
        <v>1506</v>
      </c>
      <c r="F655" s="3468" t="s">
        <v>1523</v>
      </c>
      <c r="G655" s="3477">
        <v>784</v>
      </c>
      <c r="H655" s="3477">
        <v>784</v>
      </c>
      <c r="I655" s="1667"/>
      <c r="J655" s="1723">
        <v>0</v>
      </c>
      <c r="K655" s="1724">
        <v>784</v>
      </c>
      <c r="L655" s="1724">
        <v>784</v>
      </c>
      <c r="M655" s="1667">
        <v>777.39800000000002</v>
      </c>
      <c r="N655" s="1667"/>
      <c r="O655" s="1667"/>
      <c r="P655" s="1667"/>
      <c r="Q655" s="1667"/>
      <c r="R655" s="1667"/>
      <c r="S655" s="1723">
        <f t="shared" si="582"/>
        <v>0</v>
      </c>
      <c r="T655" s="1723"/>
      <c r="U655" s="1667"/>
      <c r="V655" s="1667"/>
      <c r="W655" s="1667"/>
      <c r="X655" s="1667"/>
      <c r="Y655" s="1667"/>
      <c r="Z655" s="1667">
        <f t="shared" si="583"/>
        <v>0</v>
      </c>
      <c r="AA655" s="1667"/>
      <c r="AB655" s="1667"/>
      <c r="AC655" s="1667"/>
      <c r="AD655" s="1667">
        <f t="shared" si="584"/>
        <v>0</v>
      </c>
      <c r="AE655" s="1667"/>
      <c r="AF655" s="1667"/>
      <c r="AG655" s="1667"/>
      <c r="AH655" s="1667">
        <f t="shared" si="585"/>
        <v>0</v>
      </c>
      <c r="AI655" s="1667"/>
      <c r="AJ655" s="1667"/>
      <c r="AK655" s="1667"/>
      <c r="AL655" s="1667">
        <f t="shared" si="586"/>
        <v>0</v>
      </c>
      <c r="AM655" s="1723"/>
      <c r="AN655" s="1667"/>
      <c r="AO655" s="1667"/>
      <c r="AP655" s="1403">
        <f t="shared" si="587"/>
        <v>784</v>
      </c>
      <c r="AQ655" s="3649">
        <v>784</v>
      </c>
      <c r="AR655" s="1666"/>
      <c r="AS655" s="1666"/>
      <c r="AT655" s="3287">
        <f t="shared" si="588"/>
        <v>0</v>
      </c>
      <c r="AU655" s="3287"/>
      <c r="AV655" s="1666"/>
      <c r="AW655" s="1666"/>
      <c r="AX655" s="1666"/>
      <c r="AY655" s="1666">
        <f t="shared" si="589"/>
        <v>0</v>
      </c>
      <c r="AZ655" s="1666"/>
      <c r="BA655" s="1666"/>
      <c r="BB655" s="1666"/>
      <c r="BC655" s="1666"/>
      <c r="BD655" s="1666"/>
      <c r="BE655" s="1666"/>
      <c r="BF655" s="1666"/>
      <c r="BG655" s="1403">
        <f t="shared" si="590"/>
        <v>0</v>
      </c>
      <c r="BH655" s="1667"/>
      <c r="BI655" s="1667">
        <f t="shared" si="591"/>
        <v>784</v>
      </c>
      <c r="BJ655" s="1658">
        <v>2022</v>
      </c>
      <c r="BK655" s="1658" t="s">
        <v>910</v>
      </c>
      <c r="BL655" s="1658"/>
      <c r="BM655" s="1669">
        <f t="shared" si="579"/>
        <v>100</v>
      </c>
      <c r="BN655" s="1669" t="e">
        <f t="shared" si="580"/>
        <v>#DIV/0!</v>
      </c>
      <c r="BO655" s="1658" t="s">
        <v>40</v>
      </c>
      <c r="BP655" s="2980"/>
      <c r="BQ655" s="2981"/>
      <c r="BR655" s="2981"/>
      <c r="BS655" s="19"/>
      <c r="BT655" s="2981"/>
      <c r="BU655" s="2981"/>
      <c r="BV655" s="1370" t="s">
        <v>2492</v>
      </c>
      <c r="BW655" s="2981" t="s">
        <v>2502</v>
      </c>
      <c r="BX655" s="2954"/>
      <c r="BY655" s="73"/>
    </row>
    <row r="656" spans="1:77" s="270" customFormat="1" ht="25.5" hidden="1">
      <c r="A656" s="3179">
        <v>7</v>
      </c>
      <c r="B656" s="2959" t="s">
        <v>1524</v>
      </c>
      <c r="C656" s="1676" t="s">
        <v>1512</v>
      </c>
      <c r="D656" s="1676" t="s">
        <v>1525</v>
      </c>
      <c r="E656" s="3539" t="s">
        <v>1506</v>
      </c>
      <c r="F656" s="3468" t="s">
        <v>1526</v>
      </c>
      <c r="G656" s="3477">
        <v>674</v>
      </c>
      <c r="H656" s="3477">
        <v>639</v>
      </c>
      <c r="I656" s="1667"/>
      <c r="J656" s="1723">
        <v>35</v>
      </c>
      <c r="K656" s="1724">
        <v>639</v>
      </c>
      <c r="L656" s="1724">
        <v>639</v>
      </c>
      <c r="M656" s="1667">
        <v>611.18499999999995</v>
      </c>
      <c r="N656" s="1725">
        <v>599.49</v>
      </c>
      <c r="O656" s="1667">
        <v>627.30499999999995</v>
      </c>
      <c r="P656" s="1667">
        <v>627.30499999999995</v>
      </c>
      <c r="Q656" s="1667"/>
      <c r="R656" s="1667"/>
      <c r="S656" s="1723">
        <f t="shared" si="582"/>
        <v>0</v>
      </c>
      <c r="T656" s="1723"/>
      <c r="U656" s="1667"/>
      <c r="V656" s="1667"/>
      <c r="W656" s="1667"/>
      <c r="X656" s="1667"/>
      <c r="Y656" s="1667"/>
      <c r="Z656" s="1725">
        <f t="shared" si="583"/>
        <v>599.49</v>
      </c>
      <c r="AA656" s="1725">
        <v>599.49</v>
      </c>
      <c r="AB656" s="1667"/>
      <c r="AC656" s="1667"/>
      <c r="AD656" s="1667">
        <f t="shared" si="584"/>
        <v>0</v>
      </c>
      <c r="AE656" s="1667"/>
      <c r="AF656" s="1667"/>
      <c r="AG656" s="1667"/>
      <c r="AH656" s="1667">
        <f t="shared" si="585"/>
        <v>627.30499999999995</v>
      </c>
      <c r="AI656" s="1667">
        <v>627.30499999999995</v>
      </c>
      <c r="AJ656" s="1667"/>
      <c r="AK656" s="1667"/>
      <c r="AL656" s="1667">
        <f t="shared" si="586"/>
        <v>0</v>
      </c>
      <c r="AM656" s="1723"/>
      <c r="AN656" s="1667"/>
      <c r="AO656" s="1667"/>
      <c r="AP656" s="1403">
        <f t="shared" si="587"/>
        <v>639</v>
      </c>
      <c r="AQ656" s="3649">
        <v>639</v>
      </c>
      <c r="AR656" s="1666"/>
      <c r="AS656" s="1666"/>
      <c r="AT656" s="3287">
        <f t="shared" si="588"/>
        <v>0</v>
      </c>
      <c r="AU656" s="3287"/>
      <c r="AV656" s="1666"/>
      <c r="AW656" s="1666"/>
      <c r="AX656" s="1666"/>
      <c r="AY656" s="1666">
        <f t="shared" si="589"/>
        <v>0</v>
      </c>
      <c r="AZ656" s="1666"/>
      <c r="BA656" s="1666"/>
      <c r="BB656" s="1666"/>
      <c r="BC656" s="1666"/>
      <c r="BD656" s="1666"/>
      <c r="BE656" s="1666"/>
      <c r="BF656" s="1666"/>
      <c r="BG656" s="1403">
        <f t="shared" si="590"/>
        <v>0</v>
      </c>
      <c r="BH656" s="1667"/>
      <c r="BI656" s="1667">
        <f t="shared" si="591"/>
        <v>639</v>
      </c>
      <c r="BJ656" s="1658">
        <v>2022</v>
      </c>
      <c r="BK656" s="1658" t="s">
        <v>910</v>
      </c>
      <c r="BL656" s="1658"/>
      <c r="BM656" s="1669">
        <f t="shared" si="579"/>
        <v>100</v>
      </c>
      <c r="BN656" s="1669" t="e">
        <f t="shared" si="580"/>
        <v>#DIV/0!</v>
      </c>
      <c r="BO656" s="1658" t="s">
        <v>40</v>
      </c>
      <c r="BP656" s="2980"/>
      <c r="BQ656" s="2981"/>
      <c r="BR656" s="2981"/>
      <c r="BS656" s="19"/>
      <c r="BT656" s="2981"/>
      <c r="BU656" s="2981"/>
      <c r="BV656" s="1370" t="s">
        <v>2492</v>
      </c>
      <c r="BW656" s="2981" t="s">
        <v>2502</v>
      </c>
      <c r="BX656" s="2954"/>
      <c r="BY656" s="73"/>
    </row>
    <row r="657" spans="1:77" s="270" customFormat="1" ht="51" hidden="1">
      <c r="A657" s="3179">
        <v>8</v>
      </c>
      <c r="B657" s="2959" t="s">
        <v>1527</v>
      </c>
      <c r="C657" s="1676" t="s">
        <v>1528</v>
      </c>
      <c r="D657" s="1676" t="s">
        <v>1529</v>
      </c>
      <c r="E657" s="3539" t="s">
        <v>1506</v>
      </c>
      <c r="F657" s="3468" t="s">
        <v>1530</v>
      </c>
      <c r="G657" s="3477">
        <v>1064</v>
      </c>
      <c r="H657" s="3477">
        <v>915</v>
      </c>
      <c r="I657" s="1667"/>
      <c r="J657" s="1723">
        <v>149</v>
      </c>
      <c r="K657" s="1724">
        <v>915</v>
      </c>
      <c r="L657" s="1724">
        <v>915</v>
      </c>
      <c r="M657" s="1667">
        <v>868.27499999999998</v>
      </c>
      <c r="N657" s="1725">
        <v>848.92499999999995</v>
      </c>
      <c r="O657" s="1667">
        <v>895.65</v>
      </c>
      <c r="P657" s="1667">
        <v>895.65</v>
      </c>
      <c r="Q657" s="1667"/>
      <c r="R657" s="1667"/>
      <c r="S657" s="1723">
        <f t="shared" si="582"/>
        <v>0</v>
      </c>
      <c r="T657" s="1723"/>
      <c r="U657" s="1667"/>
      <c r="V657" s="1667"/>
      <c r="W657" s="1667"/>
      <c r="X657" s="1667"/>
      <c r="Y657" s="1667"/>
      <c r="Z657" s="1725">
        <f t="shared" si="583"/>
        <v>848.92499999999995</v>
      </c>
      <c r="AA657" s="1725">
        <v>848.92499999999995</v>
      </c>
      <c r="AB657" s="1667"/>
      <c r="AC657" s="1667"/>
      <c r="AD657" s="1667">
        <f t="shared" si="584"/>
        <v>0</v>
      </c>
      <c r="AE657" s="1667"/>
      <c r="AF657" s="1667"/>
      <c r="AG657" s="1667"/>
      <c r="AH657" s="1667">
        <f t="shared" si="585"/>
        <v>895.65</v>
      </c>
      <c r="AI657" s="1667">
        <v>895.65</v>
      </c>
      <c r="AJ657" s="1667"/>
      <c r="AK657" s="1667"/>
      <c r="AL657" s="1667">
        <f t="shared" si="586"/>
        <v>0</v>
      </c>
      <c r="AM657" s="1723"/>
      <c r="AN657" s="1667"/>
      <c r="AO657" s="1667"/>
      <c r="AP657" s="1403">
        <f t="shared" si="587"/>
        <v>915</v>
      </c>
      <c r="AQ657" s="3649">
        <v>915</v>
      </c>
      <c r="AR657" s="1666"/>
      <c r="AS657" s="1666"/>
      <c r="AT657" s="3287">
        <f t="shared" si="588"/>
        <v>0</v>
      </c>
      <c r="AU657" s="3287"/>
      <c r="AV657" s="1666"/>
      <c r="AW657" s="1666"/>
      <c r="AX657" s="1666"/>
      <c r="AY657" s="1666">
        <f t="shared" si="589"/>
        <v>0</v>
      </c>
      <c r="AZ657" s="1666"/>
      <c r="BA657" s="1666"/>
      <c r="BB657" s="1666"/>
      <c r="BC657" s="1666"/>
      <c r="BD657" s="1666"/>
      <c r="BE657" s="1666"/>
      <c r="BF657" s="1666"/>
      <c r="BG657" s="1403">
        <f t="shared" si="590"/>
        <v>0</v>
      </c>
      <c r="BH657" s="1667"/>
      <c r="BI657" s="1667">
        <f t="shared" si="591"/>
        <v>915</v>
      </c>
      <c r="BJ657" s="1658">
        <v>2022</v>
      </c>
      <c r="BK657" s="1658" t="s">
        <v>910</v>
      </c>
      <c r="BL657" s="1658"/>
      <c r="BM657" s="1669">
        <f t="shared" si="579"/>
        <v>100</v>
      </c>
      <c r="BN657" s="1669" t="e">
        <f t="shared" si="580"/>
        <v>#DIV/0!</v>
      </c>
      <c r="BO657" s="1658" t="s">
        <v>40</v>
      </c>
      <c r="BP657" s="2980"/>
      <c r="BQ657" s="2981"/>
      <c r="BR657" s="2981"/>
      <c r="BS657" s="19"/>
      <c r="BT657" s="2981"/>
      <c r="BU657" s="2981"/>
      <c r="BV657" s="1370" t="s">
        <v>2492</v>
      </c>
      <c r="BW657" s="2981" t="s">
        <v>2502</v>
      </c>
      <c r="BX657" s="2954"/>
      <c r="BY657" s="73"/>
    </row>
    <row r="658" spans="1:77" s="270" customFormat="1" ht="31.5" hidden="1">
      <c r="A658" s="3179">
        <v>9</v>
      </c>
      <c r="B658" s="2959" t="s">
        <v>1531</v>
      </c>
      <c r="C658" s="1676" t="s">
        <v>1528</v>
      </c>
      <c r="D658" s="1676" t="s">
        <v>1532</v>
      </c>
      <c r="E658" s="3539" t="s">
        <v>1506</v>
      </c>
      <c r="F658" s="3468" t="s">
        <v>1533</v>
      </c>
      <c r="G658" s="3477">
        <v>395</v>
      </c>
      <c r="H658" s="3477">
        <v>375</v>
      </c>
      <c r="I658" s="1667"/>
      <c r="J658" s="1723">
        <v>20</v>
      </c>
      <c r="K658" s="1724">
        <v>375</v>
      </c>
      <c r="L658" s="1724">
        <v>375</v>
      </c>
      <c r="M658" s="1667">
        <v>358.73899999999998</v>
      </c>
      <c r="N658" s="1667"/>
      <c r="O658" s="1667">
        <v>16.260999999999999</v>
      </c>
      <c r="P658" s="1667">
        <v>16.260999999999999</v>
      </c>
      <c r="Q658" s="1667"/>
      <c r="R658" s="1667"/>
      <c r="S658" s="1723">
        <f t="shared" si="582"/>
        <v>0</v>
      </c>
      <c r="T658" s="1723"/>
      <c r="U658" s="1667"/>
      <c r="V658" s="1667"/>
      <c r="W658" s="1667"/>
      <c r="X658" s="1667"/>
      <c r="Y658" s="1667"/>
      <c r="Z658" s="1667">
        <f t="shared" si="583"/>
        <v>0</v>
      </c>
      <c r="AA658" s="1667"/>
      <c r="AB658" s="1667"/>
      <c r="AC658" s="1667"/>
      <c r="AD658" s="1667">
        <f t="shared" si="584"/>
        <v>0</v>
      </c>
      <c r="AE658" s="1667"/>
      <c r="AF658" s="1667"/>
      <c r="AG658" s="1667"/>
      <c r="AH658" s="1667">
        <f t="shared" si="585"/>
        <v>16.260999999999999</v>
      </c>
      <c r="AI658" s="1667">
        <v>16.260999999999999</v>
      </c>
      <c r="AJ658" s="1667"/>
      <c r="AK658" s="1667"/>
      <c r="AL658" s="1667">
        <f t="shared" si="586"/>
        <v>0</v>
      </c>
      <c r="AM658" s="1723"/>
      <c r="AN658" s="1667"/>
      <c r="AO658" s="1667"/>
      <c r="AP658" s="1403">
        <f t="shared" si="587"/>
        <v>375</v>
      </c>
      <c r="AQ658" s="3649">
        <v>375</v>
      </c>
      <c r="AR658" s="1666"/>
      <c r="AS658" s="1666"/>
      <c r="AT658" s="3287">
        <f t="shared" si="588"/>
        <v>0</v>
      </c>
      <c r="AU658" s="3287"/>
      <c r="AV658" s="1666"/>
      <c r="AW658" s="1666"/>
      <c r="AX658" s="1666"/>
      <c r="AY658" s="1666">
        <f t="shared" si="589"/>
        <v>0</v>
      </c>
      <c r="AZ658" s="1666"/>
      <c r="BA658" s="1666"/>
      <c r="BB658" s="1666"/>
      <c r="BC658" s="1666"/>
      <c r="BD658" s="1666"/>
      <c r="BE658" s="1666"/>
      <c r="BF658" s="1666"/>
      <c r="BG658" s="1403">
        <f t="shared" si="590"/>
        <v>0</v>
      </c>
      <c r="BH658" s="1667"/>
      <c r="BI658" s="1667">
        <f t="shared" si="591"/>
        <v>375</v>
      </c>
      <c r="BJ658" s="1658">
        <v>2022</v>
      </c>
      <c r="BK658" s="1658" t="s">
        <v>910</v>
      </c>
      <c r="BL658" s="1658"/>
      <c r="BM658" s="1669">
        <f t="shared" si="579"/>
        <v>100</v>
      </c>
      <c r="BN658" s="1669" t="e">
        <f t="shared" si="580"/>
        <v>#DIV/0!</v>
      </c>
      <c r="BO658" s="1658" t="s">
        <v>40</v>
      </c>
      <c r="BP658" s="2980"/>
      <c r="BQ658" s="2981"/>
      <c r="BR658" s="2981"/>
      <c r="BS658" s="19"/>
      <c r="BT658" s="2981"/>
      <c r="BU658" s="2981"/>
      <c r="BV658" s="1370" t="s">
        <v>2492</v>
      </c>
      <c r="BW658" s="2981" t="s">
        <v>2502</v>
      </c>
      <c r="BX658" s="2954"/>
      <c r="BY658" s="73"/>
    </row>
    <row r="659" spans="1:77" s="270" customFormat="1" hidden="1">
      <c r="A659" s="3179">
        <v>10</v>
      </c>
      <c r="B659" s="2959" t="s">
        <v>1534</v>
      </c>
      <c r="C659" s="1676" t="s">
        <v>1528</v>
      </c>
      <c r="D659" s="1676" t="s">
        <v>1535</v>
      </c>
      <c r="E659" s="3539" t="s">
        <v>1506</v>
      </c>
      <c r="F659" s="3468" t="s">
        <v>1536</v>
      </c>
      <c r="G659" s="3477">
        <v>622</v>
      </c>
      <c r="H659" s="3477">
        <v>602</v>
      </c>
      <c r="I659" s="1667"/>
      <c r="J659" s="1723">
        <v>20</v>
      </c>
      <c r="K659" s="1724">
        <v>602</v>
      </c>
      <c r="L659" s="1724">
        <v>602</v>
      </c>
      <c r="M659" s="1667">
        <v>576.07500000000005</v>
      </c>
      <c r="N659" s="1725">
        <v>564.58600000000001</v>
      </c>
      <c r="O659" s="1667">
        <v>590.51099999999997</v>
      </c>
      <c r="P659" s="1667">
        <v>590.51099999999997</v>
      </c>
      <c r="Q659" s="1667"/>
      <c r="R659" s="1667"/>
      <c r="S659" s="1723">
        <f t="shared" si="582"/>
        <v>0</v>
      </c>
      <c r="T659" s="1723"/>
      <c r="U659" s="1667"/>
      <c r="V659" s="1667"/>
      <c r="W659" s="1667"/>
      <c r="X659" s="1667"/>
      <c r="Y659" s="1667"/>
      <c r="Z659" s="1725">
        <f t="shared" si="583"/>
        <v>564.58600000000001</v>
      </c>
      <c r="AA659" s="1725">
        <v>564.58600000000001</v>
      </c>
      <c r="AB659" s="1667"/>
      <c r="AC659" s="1667"/>
      <c r="AD659" s="1667">
        <f t="shared" si="584"/>
        <v>0</v>
      </c>
      <c r="AE659" s="1667"/>
      <c r="AF659" s="1667"/>
      <c r="AG659" s="1667"/>
      <c r="AH659" s="1667">
        <f t="shared" si="585"/>
        <v>590.51099999999997</v>
      </c>
      <c r="AI659" s="1667">
        <v>590.51099999999997</v>
      </c>
      <c r="AJ659" s="1667"/>
      <c r="AK659" s="1667"/>
      <c r="AL659" s="1667">
        <f t="shared" si="586"/>
        <v>0</v>
      </c>
      <c r="AM659" s="1723"/>
      <c r="AN659" s="1667"/>
      <c r="AO659" s="1667"/>
      <c r="AP659" s="1403">
        <f t="shared" si="587"/>
        <v>602</v>
      </c>
      <c r="AQ659" s="3649">
        <v>602</v>
      </c>
      <c r="AR659" s="1666"/>
      <c r="AS659" s="1666"/>
      <c r="AT659" s="3287">
        <f t="shared" si="588"/>
        <v>0</v>
      </c>
      <c r="AU659" s="3287"/>
      <c r="AV659" s="1666"/>
      <c r="AW659" s="1666"/>
      <c r="AX659" s="1666"/>
      <c r="AY659" s="1666">
        <f t="shared" si="589"/>
        <v>0</v>
      </c>
      <c r="AZ659" s="1666"/>
      <c r="BA659" s="1666"/>
      <c r="BB659" s="1666"/>
      <c r="BC659" s="1666"/>
      <c r="BD659" s="1666"/>
      <c r="BE659" s="1666"/>
      <c r="BF659" s="1666"/>
      <c r="BG659" s="1403">
        <f t="shared" si="590"/>
        <v>0</v>
      </c>
      <c r="BH659" s="1667"/>
      <c r="BI659" s="1667">
        <f t="shared" si="591"/>
        <v>602</v>
      </c>
      <c r="BJ659" s="1658">
        <v>2022</v>
      </c>
      <c r="BK659" s="1658" t="s">
        <v>910</v>
      </c>
      <c r="BL659" s="1658"/>
      <c r="BM659" s="1669">
        <f t="shared" si="579"/>
        <v>100</v>
      </c>
      <c r="BN659" s="1669" t="e">
        <f t="shared" si="580"/>
        <v>#DIV/0!</v>
      </c>
      <c r="BO659" s="1658" t="s">
        <v>40</v>
      </c>
      <c r="BP659" s="2980"/>
      <c r="BQ659" s="2981"/>
      <c r="BR659" s="2981"/>
      <c r="BS659" s="19"/>
      <c r="BT659" s="2981"/>
      <c r="BU659" s="2981"/>
      <c r="BV659" s="1370" t="s">
        <v>2492</v>
      </c>
      <c r="BW659" s="2981" t="s">
        <v>2502</v>
      </c>
      <c r="BX659" s="2954"/>
      <c r="BY659" s="73"/>
    </row>
    <row r="660" spans="1:77" s="270" customFormat="1" ht="31.5" hidden="1">
      <c r="A660" s="3179">
        <v>11</v>
      </c>
      <c r="B660" s="3182" t="s">
        <v>1537</v>
      </c>
      <c r="C660" s="1676" t="s">
        <v>1538</v>
      </c>
      <c r="D660" s="1676" t="s">
        <v>1539</v>
      </c>
      <c r="E660" s="3539" t="s">
        <v>1506</v>
      </c>
      <c r="F660" s="3468" t="s">
        <v>1540</v>
      </c>
      <c r="G660" s="3477">
        <v>625</v>
      </c>
      <c r="H660" s="3477">
        <v>600</v>
      </c>
      <c r="I660" s="1667"/>
      <c r="J660" s="1723">
        <v>25</v>
      </c>
      <c r="K660" s="1724">
        <v>600</v>
      </c>
      <c r="L660" s="1724">
        <v>600</v>
      </c>
      <c r="M660" s="1667">
        <v>573.60599999999999</v>
      </c>
      <c r="N660" s="1725">
        <v>76.397000000000006</v>
      </c>
      <c r="O660" s="1667">
        <v>102.791</v>
      </c>
      <c r="P660" s="1667">
        <v>102.791</v>
      </c>
      <c r="Q660" s="1667"/>
      <c r="R660" s="1667"/>
      <c r="S660" s="1723">
        <f t="shared" si="582"/>
        <v>0</v>
      </c>
      <c r="T660" s="1723"/>
      <c r="U660" s="1667"/>
      <c r="V660" s="1667"/>
      <c r="W660" s="1667"/>
      <c r="X660" s="1667"/>
      <c r="Y660" s="1667"/>
      <c r="Z660" s="1725">
        <f t="shared" si="583"/>
        <v>76.397000000000006</v>
      </c>
      <c r="AA660" s="1725">
        <v>76.397000000000006</v>
      </c>
      <c r="AB660" s="1667"/>
      <c r="AC660" s="1667"/>
      <c r="AD660" s="1667">
        <f t="shared" si="584"/>
        <v>0</v>
      </c>
      <c r="AE660" s="1667"/>
      <c r="AF660" s="1667"/>
      <c r="AG660" s="1667"/>
      <c r="AH660" s="1667">
        <f t="shared" si="585"/>
        <v>102.791</v>
      </c>
      <c r="AI660" s="1667">
        <v>102.791</v>
      </c>
      <c r="AJ660" s="1667"/>
      <c r="AK660" s="1667"/>
      <c r="AL660" s="1667">
        <f t="shared" si="586"/>
        <v>0</v>
      </c>
      <c r="AM660" s="1723"/>
      <c r="AN660" s="1667"/>
      <c r="AO660" s="1667"/>
      <c r="AP660" s="1403">
        <f t="shared" si="587"/>
        <v>600</v>
      </c>
      <c r="AQ660" s="3649">
        <v>600</v>
      </c>
      <c r="AR660" s="1666"/>
      <c r="AS660" s="1666"/>
      <c r="AT660" s="3287">
        <f t="shared" si="588"/>
        <v>0</v>
      </c>
      <c r="AU660" s="3287"/>
      <c r="AV660" s="1666"/>
      <c r="AW660" s="1666"/>
      <c r="AX660" s="1666"/>
      <c r="AY660" s="1666">
        <f t="shared" si="589"/>
        <v>0</v>
      </c>
      <c r="AZ660" s="1666"/>
      <c r="BA660" s="1666"/>
      <c r="BB660" s="1666"/>
      <c r="BC660" s="1666"/>
      <c r="BD660" s="1666"/>
      <c r="BE660" s="1666"/>
      <c r="BF660" s="1666"/>
      <c r="BG660" s="1403">
        <f t="shared" si="590"/>
        <v>0</v>
      </c>
      <c r="BH660" s="1667"/>
      <c r="BI660" s="1667">
        <f t="shared" si="591"/>
        <v>600</v>
      </c>
      <c r="BJ660" s="1658">
        <v>2022</v>
      </c>
      <c r="BK660" s="1658" t="s">
        <v>910</v>
      </c>
      <c r="BL660" s="1658"/>
      <c r="BM660" s="1669">
        <f t="shared" si="579"/>
        <v>100</v>
      </c>
      <c r="BN660" s="1669" t="e">
        <f t="shared" si="580"/>
        <v>#DIV/0!</v>
      </c>
      <c r="BO660" s="1658" t="s">
        <v>40</v>
      </c>
      <c r="BP660" s="2980"/>
      <c r="BQ660" s="2981"/>
      <c r="BR660" s="2981"/>
      <c r="BS660" s="19"/>
      <c r="BT660" s="2981"/>
      <c r="BU660" s="2981"/>
      <c r="BV660" s="1370" t="s">
        <v>2492</v>
      </c>
      <c r="BW660" s="2981" t="s">
        <v>2502</v>
      </c>
      <c r="BX660" s="2954"/>
      <c r="BY660" s="73"/>
    </row>
    <row r="661" spans="1:77" s="270" customFormat="1" ht="31.5" hidden="1">
      <c r="A661" s="3179">
        <v>12</v>
      </c>
      <c r="B661" s="3182" t="s">
        <v>1541</v>
      </c>
      <c r="C661" s="1676" t="s">
        <v>1538</v>
      </c>
      <c r="D661" s="1676" t="s">
        <v>1535</v>
      </c>
      <c r="E661" s="3539" t="s">
        <v>1506</v>
      </c>
      <c r="F661" s="3468" t="s">
        <v>1542</v>
      </c>
      <c r="G661" s="3477">
        <v>619</v>
      </c>
      <c r="H661" s="3477">
        <v>594</v>
      </c>
      <c r="I661" s="1667"/>
      <c r="J661" s="1723">
        <v>25</v>
      </c>
      <c r="K661" s="1724">
        <v>594</v>
      </c>
      <c r="L661" s="1724">
        <v>594</v>
      </c>
      <c r="M661" s="1667">
        <v>568.00699999999995</v>
      </c>
      <c r="N661" s="1725">
        <v>74.594999999999999</v>
      </c>
      <c r="O661" s="1667">
        <v>100.58799999999999</v>
      </c>
      <c r="P661" s="1667">
        <v>100.58799999999999</v>
      </c>
      <c r="Q661" s="1667"/>
      <c r="R661" s="1667"/>
      <c r="S661" s="1723">
        <f t="shared" si="582"/>
        <v>0</v>
      </c>
      <c r="T661" s="1723"/>
      <c r="U661" s="1667"/>
      <c r="V661" s="1667"/>
      <c r="W661" s="1667"/>
      <c r="X661" s="1667"/>
      <c r="Y661" s="1667"/>
      <c r="Z661" s="1725">
        <f t="shared" si="583"/>
        <v>74.594999999999999</v>
      </c>
      <c r="AA661" s="1725">
        <v>74.594999999999999</v>
      </c>
      <c r="AB661" s="1667"/>
      <c r="AC661" s="1667"/>
      <c r="AD661" s="1667">
        <f t="shared" si="584"/>
        <v>0</v>
      </c>
      <c r="AE661" s="1667"/>
      <c r="AF661" s="1667"/>
      <c r="AG661" s="1667"/>
      <c r="AH661" s="1667">
        <f t="shared" si="585"/>
        <v>100.58799999999999</v>
      </c>
      <c r="AI661" s="1667">
        <v>100.58799999999999</v>
      </c>
      <c r="AJ661" s="1667"/>
      <c r="AK661" s="1667"/>
      <c r="AL661" s="1667">
        <f t="shared" si="586"/>
        <v>0</v>
      </c>
      <c r="AM661" s="1723"/>
      <c r="AN661" s="1667"/>
      <c r="AO661" s="1667"/>
      <c r="AP661" s="1403">
        <f t="shared" si="587"/>
        <v>594</v>
      </c>
      <c r="AQ661" s="3649">
        <v>594</v>
      </c>
      <c r="AR661" s="1666"/>
      <c r="AS661" s="1666"/>
      <c r="AT661" s="3287">
        <f t="shared" si="588"/>
        <v>0</v>
      </c>
      <c r="AU661" s="3287"/>
      <c r="AV661" s="1666"/>
      <c r="AW661" s="1666"/>
      <c r="AX661" s="1666"/>
      <c r="AY661" s="1666">
        <f t="shared" si="589"/>
        <v>0</v>
      </c>
      <c r="AZ661" s="1666"/>
      <c r="BA661" s="1666"/>
      <c r="BB661" s="1666"/>
      <c r="BC661" s="1666"/>
      <c r="BD661" s="1666"/>
      <c r="BE661" s="1666"/>
      <c r="BF661" s="1666"/>
      <c r="BG661" s="1403">
        <f t="shared" si="590"/>
        <v>0</v>
      </c>
      <c r="BH661" s="1667"/>
      <c r="BI661" s="1667">
        <f t="shared" si="591"/>
        <v>594</v>
      </c>
      <c r="BJ661" s="1658">
        <v>2022</v>
      </c>
      <c r="BK661" s="1658" t="s">
        <v>910</v>
      </c>
      <c r="BL661" s="1658"/>
      <c r="BM661" s="1669">
        <f t="shared" si="579"/>
        <v>100</v>
      </c>
      <c r="BN661" s="1669" t="e">
        <f t="shared" si="580"/>
        <v>#DIV/0!</v>
      </c>
      <c r="BO661" s="1658" t="s">
        <v>40</v>
      </c>
      <c r="BP661" s="2980"/>
      <c r="BQ661" s="2981"/>
      <c r="BR661" s="2981"/>
      <c r="BS661" s="19"/>
      <c r="BT661" s="2981"/>
      <c r="BU661" s="2981"/>
      <c r="BV661" s="1370" t="s">
        <v>2492</v>
      </c>
      <c r="BW661" s="2981" t="s">
        <v>2502</v>
      </c>
      <c r="BX661" s="2954"/>
      <c r="BY661" s="73"/>
    </row>
    <row r="662" spans="1:77" s="270" customFormat="1" ht="25.5" hidden="1">
      <c r="A662" s="3179">
        <v>13</v>
      </c>
      <c r="B662" s="3182" t="s">
        <v>1543</v>
      </c>
      <c r="C662" s="1676" t="s">
        <v>1538</v>
      </c>
      <c r="D662" s="1676" t="s">
        <v>1544</v>
      </c>
      <c r="E662" s="3539" t="s">
        <v>1506</v>
      </c>
      <c r="F662" s="3468" t="s">
        <v>1545</v>
      </c>
      <c r="G662" s="3477">
        <v>850</v>
      </c>
      <c r="H662" s="3477">
        <v>850</v>
      </c>
      <c r="I662" s="1667"/>
      <c r="J662" s="1723">
        <v>0</v>
      </c>
      <c r="K662" s="1724">
        <v>850</v>
      </c>
      <c r="L662" s="1724">
        <v>850</v>
      </c>
      <c r="M662" s="1667">
        <v>815.48699999999997</v>
      </c>
      <c r="N662" s="1667"/>
      <c r="O662" s="1667">
        <v>34.512999999999998</v>
      </c>
      <c r="P662" s="1667">
        <v>34.512999999999998</v>
      </c>
      <c r="Q662" s="1667"/>
      <c r="R662" s="1667"/>
      <c r="S662" s="1723">
        <f t="shared" si="582"/>
        <v>0</v>
      </c>
      <c r="T662" s="1723"/>
      <c r="U662" s="1667"/>
      <c r="V662" s="1667"/>
      <c r="W662" s="1667"/>
      <c r="X662" s="1667"/>
      <c r="Y662" s="1667"/>
      <c r="Z662" s="1667">
        <f t="shared" si="583"/>
        <v>0</v>
      </c>
      <c r="AA662" s="1667"/>
      <c r="AB662" s="1667"/>
      <c r="AC662" s="1667"/>
      <c r="AD662" s="1667">
        <f t="shared" si="584"/>
        <v>0</v>
      </c>
      <c r="AE662" s="1667"/>
      <c r="AF662" s="1667"/>
      <c r="AG662" s="1667"/>
      <c r="AH662" s="1667">
        <f t="shared" si="585"/>
        <v>34.512999999999998</v>
      </c>
      <c r="AI662" s="1667">
        <v>34.512999999999998</v>
      </c>
      <c r="AJ662" s="1667"/>
      <c r="AK662" s="1667"/>
      <c r="AL662" s="1667">
        <f t="shared" si="586"/>
        <v>0</v>
      </c>
      <c r="AM662" s="1723"/>
      <c r="AN662" s="1667"/>
      <c r="AO662" s="1667"/>
      <c r="AP662" s="1403">
        <f t="shared" si="587"/>
        <v>850</v>
      </c>
      <c r="AQ662" s="3649">
        <v>850</v>
      </c>
      <c r="AR662" s="1666"/>
      <c r="AS662" s="1666"/>
      <c r="AT662" s="3287">
        <f t="shared" si="588"/>
        <v>0</v>
      </c>
      <c r="AU662" s="3287"/>
      <c r="AV662" s="1666"/>
      <c r="AW662" s="1666"/>
      <c r="AX662" s="1666"/>
      <c r="AY662" s="1666">
        <f t="shared" si="589"/>
        <v>0</v>
      </c>
      <c r="AZ662" s="1666"/>
      <c r="BA662" s="1666"/>
      <c r="BB662" s="1666"/>
      <c r="BC662" s="1666"/>
      <c r="BD662" s="1666"/>
      <c r="BE662" s="1666"/>
      <c r="BF662" s="1666"/>
      <c r="BG662" s="1403">
        <f t="shared" si="590"/>
        <v>0</v>
      </c>
      <c r="BH662" s="1667"/>
      <c r="BI662" s="1667">
        <f t="shared" si="591"/>
        <v>850</v>
      </c>
      <c r="BJ662" s="1658">
        <v>2022</v>
      </c>
      <c r="BK662" s="1658" t="s">
        <v>910</v>
      </c>
      <c r="BL662" s="1658"/>
      <c r="BM662" s="1669">
        <f t="shared" si="579"/>
        <v>100</v>
      </c>
      <c r="BN662" s="1669" t="e">
        <f t="shared" si="580"/>
        <v>#DIV/0!</v>
      </c>
      <c r="BO662" s="1658" t="s">
        <v>40</v>
      </c>
      <c r="BP662" s="2980"/>
      <c r="BQ662" s="2981"/>
      <c r="BR662" s="2981"/>
      <c r="BS662" s="19"/>
      <c r="BT662" s="2981"/>
      <c r="BU662" s="2981"/>
      <c r="BV662" s="1370" t="s">
        <v>2492</v>
      </c>
      <c r="BW662" s="2981" t="s">
        <v>2502</v>
      </c>
      <c r="BX662" s="2954"/>
      <c r="BY662" s="73"/>
    </row>
    <row r="663" spans="1:77" s="270" customFormat="1" ht="31.5" hidden="1">
      <c r="A663" s="3179">
        <v>14</v>
      </c>
      <c r="B663" s="3182" t="s">
        <v>1546</v>
      </c>
      <c r="C663" s="1676" t="s">
        <v>1547</v>
      </c>
      <c r="D663" s="1676" t="s">
        <v>1548</v>
      </c>
      <c r="E663" s="3539" t="s">
        <v>1506</v>
      </c>
      <c r="F663" s="3468" t="s">
        <v>1549</v>
      </c>
      <c r="G663" s="3477">
        <v>975</v>
      </c>
      <c r="H663" s="3477">
        <v>791</v>
      </c>
      <c r="I663" s="1667"/>
      <c r="J663" s="1723">
        <v>184</v>
      </c>
      <c r="K663" s="1724">
        <v>791</v>
      </c>
      <c r="L663" s="1724">
        <v>791</v>
      </c>
      <c r="M663" s="1667">
        <v>721.24099999999999</v>
      </c>
      <c r="N663" s="1725">
        <v>3.5609999999999999</v>
      </c>
      <c r="O663" s="1667">
        <v>73.319999999999993</v>
      </c>
      <c r="P663" s="1667">
        <v>73.319999999999993</v>
      </c>
      <c r="Q663" s="1667"/>
      <c r="R663" s="1667"/>
      <c r="S663" s="1723">
        <f t="shared" si="582"/>
        <v>0</v>
      </c>
      <c r="T663" s="1723"/>
      <c r="U663" s="1667"/>
      <c r="V663" s="1667"/>
      <c r="W663" s="1667"/>
      <c r="X663" s="1667"/>
      <c r="Y663" s="1667"/>
      <c r="Z663" s="1725">
        <f t="shared" si="583"/>
        <v>3.5609999999999999</v>
      </c>
      <c r="AA663" s="1725">
        <v>3.5609999999999999</v>
      </c>
      <c r="AB663" s="1667"/>
      <c r="AC663" s="1667"/>
      <c r="AD663" s="1667">
        <f t="shared" si="584"/>
        <v>0</v>
      </c>
      <c r="AE663" s="1667"/>
      <c r="AF663" s="1667"/>
      <c r="AG663" s="1667"/>
      <c r="AH663" s="1667">
        <f t="shared" si="585"/>
        <v>73.319999999999993</v>
      </c>
      <c r="AI663" s="1667">
        <v>73.319999999999993</v>
      </c>
      <c r="AJ663" s="1667"/>
      <c r="AK663" s="1667"/>
      <c r="AL663" s="1667">
        <f t="shared" si="586"/>
        <v>0</v>
      </c>
      <c r="AM663" s="1723"/>
      <c r="AN663" s="1667"/>
      <c r="AO663" s="1667"/>
      <c r="AP663" s="1403">
        <f t="shared" si="587"/>
        <v>791</v>
      </c>
      <c r="AQ663" s="3649">
        <v>791</v>
      </c>
      <c r="AR663" s="1666"/>
      <c r="AS663" s="1666"/>
      <c r="AT663" s="3287">
        <f t="shared" si="588"/>
        <v>0</v>
      </c>
      <c r="AU663" s="3287"/>
      <c r="AV663" s="1666"/>
      <c r="AW663" s="1666"/>
      <c r="AX663" s="1666"/>
      <c r="AY663" s="1666">
        <f t="shared" si="589"/>
        <v>0</v>
      </c>
      <c r="AZ663" s="1666"/>
      <c r="BA663" s="1666"/>
      <c r="BB663" s="1666"/>
      <c r="BC663" s="1666"/>
      <c r="BD663" s="1666"/>
      <c r="BE663" s="1666"/>
      <c r="BF663" s="1666"/>
      <c r="BG663" s="1403">
        <f t="shared" si="590"/>
        <v>0</v>
      </c>
      <c r="BH663" s="1667"/>
      <c r="BI663" s="1667">
        <f t="shared" si="591"/>
        <v>791</v>
      </c>
      <c r="BJ663" s="1658">
        <v>2022</v>
      </c>
      <c r="BK663" s="1658" t="s">
        <v>910</v>
      </c>
      <c r="BL663" s="1658"/>
      <c r="BM663" s="1669">
        <f t="shared" si="579"/>
        <v>100</v>
      </c>
      <c r="BN663" s="1669" t="e">
        <f t="shared" si="580"/>
        <v>#DIV/0!</v>
      </c>
      <c r="BO663" s="1658" t="s">
        <v>40</v>
      </c>
      <c r="BP663" s="2980"/>
      <c r="BQ663" s="2981"/>
      <c r="BR663" s="2981"/>
      <c r="BS663" s="19"/>
      <c r="BT663" s="2981"/>
      <c r="BU663" s="2981"/>
      <c r="BV663" s="1370" t="s">
        <v>2492</v>
      </c>
      <c r="BW663" s="2981" t="s">
        <v>2502</v>
      </c>
      <c r="BX663" s="2954"/>
      <c r="BY663" s="73"/>
    </row>
    <row r="664" spans="1:77" s="270" customFormat="1" ht="31.5" hidden="1">
      <c r="A664" s="3179">
        <v>15</v>
      </c>
      <c r="B664" s="3183" t="s">
        <v>1550</v>
      </c>
      <c r="C664" s="1676" t="s">
        <v>1551</v>
      </c>
      <c r="D664" s="1676" t="s">
        <v>1552</v>
      </c>
      <c r="E664" s="3539" t="s">
        <v>1506</v>
      </c>
      <c r="F664" s="3468" t="s">
        <v>1553</v>
      </c>
      <c r="G664" s="3477">
        <v>682</v>
      </c>
      <c r="H664" s="3477">
        <v>538</v>
      </c>
      <c r="I664" s="1667"/>
      <c r="J664" s="1723">
        <v>144</v>
      </c>
      <c r="K664" s="1724">
        <v>538</v>
      </c>
      <c r="L664" s="1724">
        <v>538</v>
      </c>
      <c r="M664" s="1667">
        <v>481.863</v>
      </c>
      <c r="N664" s="1725">
        <v>328.56299999999999</v>
      </c>
      <c r="O664" s="1667">
        <v>384.7</v>
      </c>
      <c r="P664" s="1667">
        <v>384.7</v>
      </c>
      <c r="Q664" s="1667"/>
      <c r="R664" s="1667"/>
      <c r="S664" s="1723">
        <f t="shared" si="582"/>
        <v>0</v>
      </c>
      <c r="T664" s="1723"/>
      <c r="U664" s="1667"/>
      <c r="V664" s="1667"/>
      <c r="W664" s="1667"/>
      <c r="X664" s="1667"/>
      <c r="Y664" s="1667"/>
      <c r="Z664" s="1725">
        <f t="shared" si="583"/>
        <v>328.56299999999999</v>
      </c>
      <c r="AA664" s="1725">
        <v>328.56299999999999</v>
      </c>
      <c r="AB664" s="1667"/>
      <c r="AC664" s="1667"/>
      <c r="AD664" s="1667">
        <f t="shared" si="584"/>
        <v>0</v>
      </c>
      <c r="AE664" s="1667"/>
      <c r="AF664" s="1667"/>
      <c r="AG664" s="1667"/>
      <c r="AH664" s="1667">
        <f t="shared" si="585"/>
        <v>384.7</v>
      </c>
      <c r="AI664" s="1667">
        <v>384.7</v>
      </c>
      <c r="AJ664" s="1667"/>
      <c r="AK664" s="1667"/>
      <c r="AL664" s="1667">
        <f t="shared" si="586"/>
        <v>0</v>
      </c>
      <c r="AM664" s="1723"/>
      <c r="AN664" s="1667"/>
      <c r="AO664" s="1667"/>
      <c r="AP664" s="1403">
        <f t="shared" si="587"/>
        <v>538</v>
      </c>
      <c r="AQ664" s="3649">
        <v>538</v>
      </c>
      <c r="AR664" s="1666"/>
      <c r="AS664" s="1666"/>
      <c r="AT664" s="3287">
        <f t="shared" si="588"/>
        <v>0</v>
      </c>
      <c r="AU664" s="3287"/>
      <c r="AV664" s="1666"/>
      <c r="AW664" s="1666"/>
      <c r="AX664" s="1666"/>
      <c r="AY664" s="1666">
        <f t="shared" si="589"/>
        <v>0</v>
      </c>
      <c r="AZ664" s="1666"/>
      <c r="BA664" s="1666"/>
      <c r="BB664" s="1666"/>
      <c r="BC664" s="1666"/>
      <c r="BD664" s="1666"/>
      <c r="BE664" s="1666"/>
      <c r="BF664" s="1666"/>
      <c r="BG664" s="1403">
        <f t="shared" si="590"/>
        <v>0</v>
      </c>
      <c r="BH664" s="1667"/>
      <c r="BI664" s="1667">
        <f t="shared" si="591"/>
        <v>538</v>
      </c>
      <c r="BJ664" s="1658">
        <v>2022</v>
      </c>
      <c r="BK664" s="1658" t="s">
        <v>910</v>
      </c>
      <c r="BL664" s="1658"/>
      <c r="BM664" s="1669">
        <f t="shared" si="579"/>
        <v>100</v>
      </c>
      <c r="BN664" s="1669" t="e">
        <f t="shared" si="580"/>
        <v>#DIV/0!</v>
      </c>
      <c r="BO664" s="1658" t="s">
        <v>40</v>
      </c>
      <c r="BP664" s="2980"/>
      <c r="BQ664" s="2981"/>
      <c r="BR664" s="2981"/>
      <c r="BS664" s="19"/>
      <c r="BT664" s="2981"/>
      <c r="BU664" s="2981"/>
      <c r="BV664" s="1370" t="s">
        <v>2492</v>
      </c>
      <c r="BW664" s="2981" t="s">
        <v>2502</v>
      </c>
      <c r="BX664" s="2954"/>
      <c r="BY664" s="73"/>
    </row>
    <row r="665" spans="1:77" s="270" customFormat="1" ht="31.5" hidden="1">
      <c r="A665" s="3179">
        <v>16</v>
      </c>
      <c r="B665" s="3183" t="s">
        <v>1554</v>
      </c>
      <c r="C665" s="1676" t="s">
        <v>1551</v>
      </c>
      <c r="D665" s="1676" t="s">
        <v>1555</v>
      </c>
      <c r="E665" s="3539" t="s">
        <v>1506</v>
      </c>
      <c r="F665" s="3468" t="s">
        <v>1556</v>
      </c>
      <c r="G665" s="3477">
        <v>1350</v>
      </c>
      <c r="H665" s="3477">
        <v>1096</v>
      </c>
      <c r="I665" s="1667"/>
      <c r="J665" s="1723">
        <v>254</v>
      </c>
      <c r="K665" s="1724">
        <v>1096</v>
      </c>
      <c r="L665" s="1724">
        <v>1096</v>
      </c>
      <c r="M665" s="1667">
        <v>984.77800000000002</v>
      </c>
      <c r="N665" s="1725">
        <v>672.27800000000002</v>
      </c>
      <c r="O665" s="1667">
        <v>783.5</v>
      </c>
      <c r="P665" s="1667">
        <v>783.5</v>
      </c>
      <c r="Q665" s="1667"/>
      <c r="R665" s="1667"/>
      <c r="S665" s="1723">
        <f t="shared" si="582"/>
        <v>0</v>
      </c>
      <c r="T665" s="1723"/>
      <c r="U665" s="1667"/>
      <c r="V665" s="1667"/>
      <c r="W665" s="1667"/>
      <c r="X665" s="1667"/>
      <c r="Y665" s="1667"/>
      <c r="Z665" s="1725">
        <f t="shared" si="583"/>
        <v>672.27800000000002</v>
      </c>
      <c r="AA665" s="1725">
        <v>672.27800000000002</v>
      </c>
      <c r="AB665" s="1667"/>
      <c r="AC665" s="1667"/>
      <c r="AD665" s="1667">
        <f t="shared" si="584"/>
        <v>0</v>
      </c>
      <c r="AE665" s="1667"/>
      <c r="AF665" s="1667"/>
      <c r="AG665" s="1667"/>
      <c r="AH665" s="1667">
        <f t="shared" si="585"/>
        <v>783.5</v>
      </c>
      <c r="AI665" s="1667">
        <v>783.5</v>
      </c>
      <c r="AJ665" s="1667"/>
      <c r="AK665" s="1667"/>
      <c r="AL665" s="1667">
        <f t="shared" si="586"/>
        <v>0</v>
      </c>
      <c r="AM665" s="1723"/>
      <c r="AN665" s="1667"/>
      <c r="AO665" s="1667"/>
      <c r="AP665" s="1403">
        <f t="shared" si="587"/>
        <v>1096</v>
      </c>
      <c r="AQ665" s="3649">
        <v>1096</v>
      </c>
      <c r="AR665" s="1666"/>
      <c r="AS665" s="1666"/>
      <c r="AT665" s="3287">
        <f t="shared" si="588"/>
        <v>0</v>
      </c>
      <c r="AU665" s="3287"/>
      <c r="AV665" s="1666"/>
      <c r="AW665" s="1666"/>
      <c r="AX665" s="1666"/>
      <c r="AY665" s="1666">
        <f t="shared" si="589"/>
        <v>0</v>
      </c>
      <c r="AZ665" s="1666"/>
      <c r="BA665" s="1666"/>
      <c r="BB665" s="1666"/>
      <c r="BC665" s="1666"/>
      <c r="BD665" s="1666"/>
      <c r="BE665" s="1666"/>
      <c r="BF665" s="1666"/>
      <c r="BG665" s="1403">
        <f t="shared" si="590"/>
        <v>0</v>
      </c>
      <c r="BH665" s="1667"/>
      <c r="BI665" s="1667">
        <f t="shared" si="591"/>
        <v>1096</v>
      </c>
      <c r="BJ665" s="1658">
        <v>2022</v>
      </c>
      <c r="BK665" s="1658" t="s">
        <v>910</v>
      </c>
      <c r="BL665" s="1658"/>
      <c r="BM665" s="1669">
        <f t="shared" si="579"/>
        <v>100</v>
      </c>
      <c r="BN665" s="1669" t="e">
        <f t="shared" si="580"/>
        <v>#DIV/0!</v>
      </c>
      <c r="BO665" s="1658" t="s">
        <v>40</v>
      </c>
      <c r="BP665" s="2980"/>
      <c r="BQ665" s="2981"/>
      <c r="BR665" s="2981"/>
      <c r="BS665" s="19"/>
      <c r="BT665" s="2981"/>
      <c r="BU665" s="2981"/>
      <c r="BV665" s="1370" t="s">
        <v>2492</v>
      </c>
      <c r="BW665" s="2981" t="s">
        <v>2502</v>
      </c>
      <c r="BX665" s="2954"/>
      <c r="BY665" s="73"/>
    </row>
    <row r="666" spans="1:77" s="270" customFormat="1" ht="31.5" hidden="1">
      <c r="A666" s="3179">
        <v>17</v>
      </c>
      <c r="B666" s="3183" t="s">
        <v>1557</v>
      </c>
      <c r="C666" s="1676" t="s">
        <v>1558</v>
      </c>
      <c r="D666" s="1676" t="s">
        <v>1559</v>
      </c>
      <c r="E666" s="3539" t="s">
        <v>1506</v>
      </c>
      <c r="F666" s="3468" t="s">
        <v>1560</v>
      </c>
      <c r="G666" s="3477">
        <v>910</v>
      </c>
      <c r="H666" s="3477">
        <v>712</v>
      </c>
      <c r="I666" s="1667"/>
      <c r="J666" s="1723">
        <v>198</v>
      </c>
      <c r="K666" s="1724">
        <v>712</v>
      </c>
      <c r="L666" s="1724">
        <v>712</v>
      </c>
      <c r="M666" s="1667">
        <v>684.50800000000004</v>
      </c>
      <c r="N666" s="1667"/>
      <c r="O666" s="1667">
        <v>27.492000000000001</v>
      </c>
      <c r="P666" s="1667">
        <v>27.492000000000001</v>
      </c>
      <c r="Q666" s="1667"/>
      <c r="R666" s="1667"/>
      <c r="S666" s="1723">
        <f t="shared" si="582"/>
        <v>0</v>
      </c>
      <c r="T666" s="1723"/>
      <c r="U666" s="1667"/>
      <c r="V666" s="1667"/>
      <c r="W666" s="1667"/>
      <c r="X666" s="1667"/>
      <c r="Y666" s="1667"/>
      <c r="Z666" s="1667">
        <f t="shared" si="583"/>
        <v>0</v>
      </c>
      <c r="AA666" s="1667"/>
      <c r="AB666" s="1667"/>
      <c r="AC666" s="1667"/>
      <c r="AD666" s="1667">
        <f t="shared" si="584"/>
        <v>0</v>
      </c>
      <c r="AE666" s="1667"/>
      <c r="AF666" s="1667"/>
      <c r="AG666" s="1667"/>
      <c r="AH666" s="1667">
        <f t="shared" si="585"/>
        <v>27.492000000000001</v>
      </c>
      <c r="AI666" s="1667">
        <v>27.492000000000001</v>
      </c>
      <c r="AJ666" s="1667"/>
      <c r="AK666" s="1667"/>
      <c r="AL666" s="1667">
        <f t="shared" si="586"/>
        <v>0</v>
      </c>
      <c r="AM666" s="1723"/>
      <c r="AN666" s="1667"/>
      <c r="AO666" s="1667"/>
      <c r="AP666" s="1403">
        <f t="shared" si="587"/>
        <v>712</v>
      </c>
      <c r="AQ666" s="3649">
        <v>712</v>
      </c>
      <c r="AR666" s="1666"/>
      <c r="AS666" s="1666"/>
      <c r="AT666" s="3287">
        <f t="shared" si="588"/>
        <v>0</v>
      </c>
      <c r="AU666" s="3287"/>
      <c r="AV666" s="1666"/>
      <c r="AW666" s="1666"/>
      <c r="AX666" s="1666"/>
      <c r="AY666" s="1666">
        <f t="shared" si="589"/>
        <v>0</v>
      </c>
      <c r="AZ666" s="1666"/>
      <c r="BA666" s="1666"/>
      <c r="BB666" s="1666"/>
      <c r="BC666" s="1666"/>
      <c r="BD666" s="1666"/>
      <c r="BE666" s="1666"/>
      <c r="BF666" s="1666"/>
      <c r="BG666" s="1403">
        <f t="shared" si="590"/>
        <v>0</v>
      </c>
      <c r="BH666" s="1667"/>
      <c r="BI666" s="1667">
        <f t="shared" si="591"/>
        <v>712</v>
      </c>
      <c r="BJ666" s="1658">
        <v>2022</v>
      </c>
      <c r="BK666" s="1658" t="s">
        <v>910</v>
      </c>
      <c r="BL666" s="1658"/>
      <c r="BM666" s="1669">
        <f t="shared" si="579"/>
        <v>100</v>
      </c>
      <c r="BN666" s="1669" t="e">
        <f t="shared" si="580"/>
        <v>#DIV/0!</v>
      </c>
      <c r="BO666" s="1658" t="s">
        <v>40</v>
      </c>
      <c r="BP666" s="2980"/>
      <c r="BQ666" s="2981"/>
      <c r="BR666" s="2981"/>
      <c r="BS666" s="19"/>
      <c r="BT666" s="2981"/>
      <c r="BU666" s="2981"/>
      <c r="BV666" s="1370" t="s">
        <v>2492</v>
      </c>
      <c r="BW666" s="2981" t="s">
        <v>2502</v>
      </c>
      <c r="BX666" s="2954"/>
      <c r="BY666" s="73"/>
    </row>
    <row r="667" spans="1:77" s="270" customFormat="1" ht="38.25" hidden="1">
      <c r="A667" s="3179">
        <v>18</v>
      </c>
      <c r="B667" s="3183" t="s">
        <v>1561</v>
      </c>
      <c r="C667" s="1676" t="s">
        <v>1558</v>
      </c>
      <c r="D667" s="1676" t="s">
        <v>1562</v>
      </c>
      <c r="E667" s="3539" t="s">
        <v>1506</v>
      </c>
      <c r="F667" s="3468" t="s">
        <v>1563</v>
      </c>
      <c r="G667" s="3477">
        <v>1307</v>
      </c>
      <c r="H667" s="3477">
        <v>1024</v>
      </c>
      <c r="I667" s="1667"/>
      <c r="J667" s="1723">
        <v>283</v>
      </c>
      <c r="K667" s="1724">
        <v>1024</v>
      </c>
      <c r="L667" s="1724">
        <v>1024</v>
      </c>
      <c r="M667" s="1667">
        <v>984.46</v>
      </c>
      <c r="N667" s="1667"/>
      <c r="O667" s="1667">
        <v>39.54</v>
      </c>
      <c r="P667" s="1667">
        <v>39.54</v>
      </c>
      <c r="Q667" s="1667"/>
      <c r="R667" s="1667"/>
      <c r="S667" s="1723">
        <f t="shared" si="582"/>
        <v>0</v>
      </c>
      <c r="T667" s="1723"/>
      <c r="U667" s="1667"/>
      <c r="V667" s="1667"/>
      <c r="W667" s="1667"/>
      <c r="X667" s="1667"/>
      <c r="Y667" s="1667"/>
      <c r="Z667" s="1667">
        <f t="shared" si="583"/>
        <v>0</v>
      </c>
      <c r="AA667" s="1667"/>
      <c r="AB667" s="1667"/>
      <c r="AC667" s="1667"/>
      <c r="AD667" s="1667">
        <f t="shared" si="584"/>
        <v>0</v>
      </c>
      <c r="AE667" s="1667"/>
      <c r="AF667" s="1667"/>
      <c r="AG667" s="1667"/>
      <c r="AH667" s="1667">
        <f t="shared" si="585"/>
        <v>39.54</v>
      </c>
      <c r="AI667" s="1667">
        <v>39.54</v>
      </c>
      <c r="AJ667" s="1667"/>
      <c r="AK667" s="1667"/>
      <c r="AL667" s="1667">
        <f t="shared" si="586"/>
        <v>0</v>
      </c>
      <c r="AM667" s="1723"/>
      <c r="AN667" s="1667"/>
      <c r="AO667" s="1667"/>
      <c r="AP667" s="1403">
        <f t="shared" si="587"/>
        <v>1024</v>
      </c>
      <c r="AQ667" s="3649">
        <v>1024</v>
      </c>
      <c r="AR667" s="1666"/>
      <c r="AS667" s="1666"/>
      <c r="AT667" s="3287">
        <f t="shared" si="588"/>
        <v>0</v>
      </c>
      <c r="AU667" s="3287"/>
      <c r="AV667" s="1666"/>
      <c r="AW667" s="1666"/>
      <c r="AX667" s="1666"/>
      <c r="AY667" s="1666">
        <f t="shared" si="589"/>
        <v>0</v>
      </c>
      <c r="AZ667" s="1666"/>
      <c r="BA667" s="1666"/>
      <c r="BB667" s="1666"/>
      <c r="BC667" s="1666"/>
      <c r="BD667" s="1666"/>
      <c r="BE667" s="1666"/>
      <c r="BF667" s="1666"/>
      <c r="BG667" s="1403">
        <f t="shared" si="590"/>
        <v>0</v>
      </c>
      <c r="BH667" s="1667"/>
      <c r="BI667" s="1667">
        <f t="shared" si="591"/>
        <v>1024</v>
      </c>
      <c r="BJ667" s="1658">
        <v>2022</v>
      </c>
      <c r="BK667" s="1658" t="s">
        <v>910</v>
      </c>
      <c r="BL667" s="1658"/>
      <c r="BM667" s="1669">
        <f t="shared" si="579"/>
        <v>100</v>
      </c>
      <c r="BN667" s="1669" t="e">
        <f t="shared" si="580"/>
        <v>#DIV/0!</v>
      </c>
      <c r="BO667" s="1658" t="s">
        <v>40</v>
      </c>
      <c r="BP667" s="2980"/>
      <c r="BQ667" s="2981"/>
      <c r="BR667" s="2981"/>
      <c r="BS667" s="19"/>
      <c r="BT667" s="2981"/>
      <c r="BU667" s="2981"/>
      <c r="BV667" s="1370" t="s">
        <v>2492</v>
      </c>
      <c r="BW667" s="2981" t="s">
        <v>2502</v>
      </c>
      <c r="BX667" s="2954"/>
      <c r="BY667" s="73"/>
    </row>
    <row r="668" spans="1:77" s="270" customFormat="1" ht="51" hidden="1">
      <c r="A668" s="3179">
        <v>19</v>
      </c>
      <c r="B668" s="3181" t="s">
        <v>1564</v>
      </c>
      <c r="C668" s="1676" t="s">
        <v>1565</v>
      </c>
      <c r="D668" s="1676" t="s">
        <v>1566</v>
      </c>
      <c r="E668" s="3539" t="s">
        <v>1506</v>
      </c>
      <c r="F668" s="3468" t="s">
        <v>1567</v>
      </c>
      <c r="G668" s="3477">
        <v>916</v>
      </c>
      <c r="H668" s="3477">
        <v>697</v>
      </c>
      <c r="I668" s="1667"/>
      <c r="J668" s="1723">
        <v>219</v>
      </c>
      <c r="K668" s="1724">
        <v>697</v>
      </c>
      <c r="L668" s="1724">
        <v>697</v>
      </c>
      <c r="M668" s="1667">
        <v>462.548</v>
      </c>
      <c r="N668" s="1667"/>
      <c r="O668" s="1667">
        <v>234.452</v>
      </c>
      <c r="P668" s="1667">
        <v>234.452</v>
      </c>
      <c r="Q668" s="1667"/>
      <c r="R668" s="1667"/>
      <c r="S668" s="1723">
        <f t="shared" si="582"/>
        <v>0</v>
      </c>
      <c r="T668" s="1723"/>
      <c r="U668" s="1667"/>
      <c r="V668" s="1667"/>
      <c r="W668" s="1667"/>
      <c r="X668" s="1667"/>
      <c r="Y668" s="1667"/>
      <c r="Z668" s="1667">
        <f t="shared" si="583"/>
        <v>0</v>
      </c>
      <c r="AA668" s="1667"/>
      <c r="AB668" s="1667"/>
      <c r="AC668" s="1667"/>
      <c r="AD668" s="1667">
        <f t="shared" si="584"/>
        <v>0</v>
      </c>
      <c r="AE668" s="1667"/>
      <c r="AF668" s="1667"/>
      <c r="AG668" s="1667"/>
      <c r="AH668" s="1667">
        <f t="shared" si="585"/>
        <v>234.452</v>
      </c>
      <c r="AI668" s="1667">
        <v>234.452</v>
      </c>
      <c r="AJ668" s="1667"/>
      <c r="AK668" s="1667"/>
      <c r="AL668" s="1667">
        <f t="shared" si="586"/>
        <v>0</v>
      </c>
      <c r="AM668" s="1723"/>
      <c r="AN668" s="1667"/>
      <c r="AO668" s="1667"/>
      <c r="AP668" s="1403">
        <f t="shared" si="587"/>
        <v>697</v>
      </c>
      <c r="AQ668" s="3649">
        <v>697</v>
      </c>
      <c r="AR668" s="1666"/>
      <c r="AS668" s="1666"/>
      <c r="AT668" s="3287">
        <f t="shared" si="588"/>
        <v>0</v>
      </c>
      <c r="AU668" s="3287"/>
      <c r="AV668" s="1666"/>
      <c r="AW668" s="1666"/>
      <c r="AX668" s="1666"/>
      <c r="AY668" s="1666">
        <f t="shared" si="589"/>
        <v>0</v>
      </c>
      <c r="AZ668" s="1666"/>
      <c r="BA668" s="1666"/>
      <c r="BB668" s="1666"/>
      <c r="BC668" s="1666"/>
      <c r="BD668" s="1666"/>
      <c r="BE668" s="1666"/>
      <c r="BF668" s="1666"/>
      <c r="BG668" s="1403">
        <f t="shared" si="590"/>
        <v>0</v>
      </c>
      <c r="BH668" s="1667"/>
      <c r="BI668" s="1667">
        <f t="shared" si="591"/>
        <v>697</v>
      </c>
      <c r="BJ668" s="1658">
        <v>2022</v>
      </c>
      <c r="BK668" s="1658" t="s">
        <v>910</v>
      </c>
      <c r="BL668" s="1658"/>
      <c r="BM668" s="1669">
        <f t="shared" ref="BM668:BM699" si="592">(BG668+AQ668)/H668*100</f>
        <v>100</v>
      </c>
      <c r="BN668" s="1669" t="e">
        <f t="shared" ref="BN668:BN699" si="593">BG668/AU668*100</f>
        <v>#DIV/0!</v>
      </c>
      <c r="BO668" s="1658" t="s">
        <v>40</v>
      </c>
      <c r="BP668" s="2980"/>
      <c r="BQ668" s="2981"/>
      <c r="BR668" s="2981"/>
      <c r="BS668" s="19"/>
      <c r="BT668" s="2981"/>
      <c r="BU668" s="2981"/>
      <c r="BV668" s="1370" t="s">
        <v>2492</v>
      </c>
      <c r="BW668" s="2981" t="s">
        <v>2502</v>
      </c>
      <c r="BX668" s="2954"/>
      <c r="BY668" s="73"/>
    </row>
    <row r="669" spans="1:77" s="270" customFormat="1" ht="38.25" hidden="1">
      <c r="A669" s="3179">
        <v>20</v>
      </c>
      <c r="B669" s="3183" t="s">
        <v>1568</v>
      </c>
      <c r="C669" s="1676" t="s">
        <v>1569</v>
      </c>
      <c r="D669" s="1676" t="s">
        <v>1570</v>
      </c>
      <c r="E669" s="3539" t="s">
        <v>1506</v>
      </c>
      <c r="F669" s="3468" t="s">
        <v>1571</v>
      </c>
      <c r="G669" s="3477">
        <v>1140</v>
      </c>
      <c r="H669" s="3477">
        <v>1140</v>
      </c>
      <c r="I669" s="1667"/>
      <c r="J669" s="1723">
        <v>0</v>
      </c>
      <c r="K669" s="1724">
        <v>1140</v>
      </c>
      <c r="L669" s="1724">
        <v>1140</v>
      </c>
      <c r="M669" s="1667">
        <v>1139.864</v>
      </c>
      <c r="N669" s="1667"/>
      <c r="O669" s="1667"/>
      <c r="P669" s="1667"/>
      <c r="Q669" s="1667"/>
      <c r="R669" s="1667"/>
      <c r="S669" s="1723">
        <f t="shared" si="582"/>
        <v>0</v>
      </c>
      <c r="T669" s="1723"/>
      <c r="U669" s="1667"/>
      <c r="V669" s="1667"/>
      <c r="W669" s="1667"/>
      <c r="X669" s="1667"/>
      <c r="Y669" s="1667"/>
      <c r="Z669" s="1667">
        <f t="shared" si="583"/>
        <v>0</v>
      </c>
      <c r="AA669" s="1667"/>
      <c r="AB669" s="1667"/>
      <c r="AC669" s="1667"/>
      <c r="AD669" s="1667">
        <f t="shared" si="584"/>
        <v>0</v>
      </c>
      <c r="AE669" s="1667"/>
      <c r="AF669" s="1667"/>
      <c r="AG669" s="1667"/>
      <c r="AH669" s="1667">
        <f t="shared" si="585"/>
        <v>0</v>
      </c>
      <c r="AI669" s="1667"/>
      <c r="AJ669" s="1667"/>
      <c r="AK669" s="1667"/>
      <c r="AL669" s="1667">
        <f t="shared" si="586"/>
        <v>0</v>
      </c>
      <c r="AM669" s="1723"/>
      <c r="AN669" s="1667"/>
      <c r="AO669" s="1667"/>
      <c r="AP669" s="1403">
        <f t="shared" si="587"/>
        <v>1140</v>
      </c>
      <c r="AQ669" s="3649">
        <v>1140</v>
      </c>
      <c r="AR669" s="1666"/>
      <c r="AS669" s="1666"/>
      <c r="AT669" s="3287">
        <f t="shared" si="588"/>
        <v>0</v>
      </c>
      <c r="AU669" s="3287"/>
      <c r="AV669" s="1666"/>
      <c r="AW669" s="1666"/>
      <c r="AX669" s="1666"/>
      <c r="AY669" s="1666">
        <f t="shared" si="589"/>
        <v>0</v>
      </c>
      <c r="AZ669" s="1666"/>
      <c r="BA669" s="1666"/>
      <c r="BB669" s="1666"/>
      <c r="BC669" s="1666"/>
      <c r="BD669" s="1666"/>
      <c r="BE669" s="1666"/>
      <c r="BF669" s="1666"/>
      <c r="BG669" s="1403">
        <f t="shared" si="590"/>
        <v>0</v>
      </c>
      <c r="BH669" s="1667"/>
      <c r="BI669" s="1667">
        <f t="shared" si="591"/>
        <v>1140</v>
      </c>
      <c r="BJ669" s="1658">
        <v>2022</v>
      </c>
      <c r="BK669" s="1658" t="s">
        <v>910</v>
      </c>
      <c r="BL669" s="1658"/>
      <c r="BM669" s="1669">
        <f t="shared" si="592"/>
        <v>100</v>
      </c>
      <c r="BN669" s="1669" t="e">
        <f t="shared" si="593"/>
        <v>#DIV/0!</v>
      </c>
      <c r="BO669" s="1658" t="s">
        <v>40</v>
      </c>
      <c r="BP669" s="2980"/>
      <c r="BQ669" s="2981"/>
      <c r="BR669" s="2981"/>
      <c r="BS669" s="19"/>
      <c r="BT669" s="2981"/>
      <c r="BU669" s="2981"/>
      <c r="BV669" s="1370" t="s">
        <v>2492</v>
      </c>
      <c r="BW669" s="2981" t="s">
        <v>2502</v>
      </c>
      <c r="BX669" s="2954"/>
      <c r="BY669" s="73"/>
    </row>
    <row r="670" spans="1:77" s="270" customFormat="1" ht="31.5" hidden="1">
      <c r="A670" s="3179">
        <v>21</v>
      </c>
      <c r="B670" s="3181" t="s">
        <v>1572</v>
      </c>
      <c r="C670" s="1676" t="s">
        <v>1547</v>
      </c>
      <c r="D670" s="1676" t="s">
        <v>1573</v>
      </c>
      <c r="E670" s="3539" t="s">
        <v>1506</v>
      </c>
      <c r="F670" s="3468" t="s">
        <v>1574</v>
      </c>
      <c r="G670" s="3477">
        <v>563</v>
      </c>
      <c r="H670" s="3477">
        <v>533</v>
      </c>
      <c r="I670" s="1667"/>
      <c r="J670" s="1723">
        <v>30</v>
      </c>
      <c r="K670" s="1724">
        <v>533</v>
      </c>
      <c r="L670" s="1724">
        <v>533</v>
      </c>
      <c r="M670" s="1667">
        <v>501.85899999999998</v>
      </c>
      <c r="N670" s="1725">
        <v>3.8919999999999999</v>
      </c>
      <c r="O670" s="1667">
        <v>35.033000000000001</v>
      </c>
      <c r="P670" s="1667">
        <v>35.033000000000001</v>
      </c>
      <c r="Q670" s="1667"/>
      <c r="R670" s="1667"/>
      <c r="S670" s="1723">
        <f t="shared" si="582"/>
        <v>0</v>
      </c>
      <c r="T670" s="1723"/>
      <c r="U670" s="1667"/>
      <c r="V670" s="1667"/>
      <c r="W670" s="1667"/>
      <c r="X670" s="1667"/>
      <c r="Y670" s="1667"/>
      <c r="Z670" s="1725">
        <f t="shared" si="583"/>
        <v>3.8919999999999999</v>
      </c>
      <c r="AA670" s="1725">
        <v>3.8919999999999999</v>
      </c>
      <c r="AB670" s="1667"/>
      <c r="AC670" s="1667"/>
      <c r="AD670" s="1667">
        <f t="shared" si="584"/>
        <v>0</v>
      </c>
      <c r="AE670" s="1667"/>
      <c r="AF670" s="1667"/>
      <c r="AG670" s="1667"/>
      <c r="AH670" s="1667">
        <f t="shared" si="585"/>
        <v>35.033000000000001</v>
      </c>
      <c r="AI670" s="1667">
        <v>35.033000000000001</v>
      </c>
      <c r="AJ670" s="1667"/>
      <c r="AK670" s="1667"/>
      <c r="AL670" s="1667">
        <f t="shared" si="586"/>
        <v>0</v>
      </c>
      <c r="AM670" s="1723"/>
      <c r="AN670" s="1667"/>
      <c r="AO670" s="1667"/>
      <c r="AP670" s="1403">
        <f t="shared" si="587"/>
        <v>533</v>
      </c>
      <c r="AQ670" s="3649">
        <v>533</v>
      </c>
      <c r="AR670" s="1666"/>
      <c r="AS670" s="1666"/>
      <c r="AT670" s="3287">
        <f t="shared" si="588"/>
        <v>0</v>
      </c>
      <c r="AU670" s="3287"/>
      <c r="AV670" s="1666"/>
      <c r="AW670" s="1666"/>
      <c r="AX670" s="1666"/>
      <c r="AY670" s="1666">
        <f t="shared" si="589"/>
        <v>0</v>
      </c>
      <c r="AZ670" s="1666"/>
      <c r="BA670" s="1666"/>
      <c r="BB670" s="1666"/>
      <c r="BC670" s="1666"/>
      <c r="BD670" s="1666"/>
      <c r="BE670" s="1666"/>
      <c r="BF670" s="1666"/>
      <c r="BG670" s="1403">
        <f t="shared" si="590"/>
        <v>0</v>
      </c>
      <c r="BH670" s="1667"/>
      <c r="BI670" s="1667">
        <f t="shared" si="591"/>
        <v>533</v>
      </c>
      <c r="BJ670" s="1658">
        <v>2022</v>
      </c>
      <c r="BK670" s="1658" t="s">
        <v>910</v>
      </c>
      <c r="BL670" s="1658"/>
      <c r="BM670" s="1669">
        <f t="shared" si="592"/>
        <v>100</v>
      </c>
      <c r="BN670" s="1669" t="e">
        <f t="shared" si="593"/>
        <v>#DIV/0!</v>
      </c>
      <c r="BO670" s="1658" t="s">
        <v>40</v>
      </c>
      <c r="BP670" s="2980"/>
      <c r="BQ670" s="2981"/>
      <c r="BR670" s="2981"/>
      <c r="BS670" s="19"/>
      <c r="BT670" s="2981"/>
      <c r="BU670" s="2981"/>
      <c r="BV670" s="1370" t="s">
        <v>2492</v>
      </c>
      <c r="BW670" s="2981" t="s">
        <v>2502</v>
      </c>
      <c r="BX670" s="2954"/>
      <c r="BY670" s="73"/>
    </row>
    <row r="671" spans="1:77" s="270" customFormat="1" ht="31.5" hidden="1">
      <c r="A671" s="3179">
        <v>22</v>
      </c>
      <c r="B671" s="3181" t="s">
        <v>1575</v>
      </c>
      <c r="C671" s="1676" t="s">
        <v>1547</v>
      </c>
      <c r="D671" s="1676" t="s">
        <v>1576</v>
      </c>
      <c r="E671" s="3539" t="s">
        <v>1506</v>
      </c>
      <c r="F671" s="3468" t="s">
        <v>1577</v>
      </c>
      <c r="G671" s="3477">
        <v>406</v>
      </c>
      <c r="H671" s="3477">
        <v>386</v>
      </c>
      <c r="I671" s="1667"/>
      <c r="J671" s="1723">
        <v>20</v>
      </c>
      <c r="K671" s="1724">
        <v>386</v>
      </c>
      <c r="L671" s="1724">
        <v>386</v>
      </c>
      <c r="M671" s="1667">
        <v>383.35599999999999</v>
      </c>
      <c r="N671" s="1725">
        <v>3.2690000000000001</v>
      </c>
      <c r="O671" s="1667">
        <v>5.9130000000000003</v>
      </c>
      <c r="P671" s="1667">
        <v>5.9130000000000003</v>
      </c>
      <c r="Q671" s="1667"/>
      <c r="R671" s="1667"/>
      <c r="S671" s="1723">
        <f t="shared" si="582"/>
        <v>0</v>
      </c>
      <c r="T671" s="1723"/>
      <c r="U671" s="1667"/>
      <c r="V671" s="1667"/>
      <c r="W671" s="1667"/>
      <c r="X671" s="1667"/>
      <c r="Y671" s="1667"/>
      <c r="Z671" s="1725">
        <f t="shared" si="583"/>
        <v>3.2690000000000001</v>
      </c>
      <c r="AA671" s="1725">
        <v>3.2690000000000001</v>
      </c>
      <c r="AB671" s="1667"/>
      <c r="AC671" s="1667"/>
      <c r="AD671" s="1667">
        <f t="shared" si="584"/>
        <v>0</v>
      </c>
      <c r="AE671" s="1667"/>
      <c r="AF671" s="1667"/>
      <c r="AG671" s="1667"/>
      <c r="AH671" s="1667">
        <f t="shared" si="585"/>
        <v>5.9130000000000003</v>
      </c>
      <c r="AI671" s="1667">
        <v>5.9130000000000003</v>
      </c>
      <c r="AJ671" s="1667"/>
      <c r="AK671" s="1667"/>
      <c r="AL671" s="1667">
        <f t="shared" si="586"/>
        <v>0</v>
      </c>
      <c r="AM671" s="1723"/>
      <c r="AN671" s="1667"/>
      <c r="AO671" s="1667"/>
      <c r="AP671" s="1403">
        <f t="shared" si="587"/>
        <v>386</v>
      </c>
      <c r="AQ671" s="3649">
        <v>386</v>
      </c>
      <c r="AR671" s="1666"/>
      <c r="AS671" s="1666"/>
      <c r="AT671" s="3287">
        <f t="shared" si="588"/>
        <v>0</v>
      </c>
      <c r="AU671" s="3287"/>
      <c r="AV671" s="1666"/>
      <c r="AW671" s="1666"/>
      <c r="AX671" s="1666"/>
      <c r="AY671" s="1666">
        <f t="shared" si="589"/>
        <v>0</v>
      </c>
      <c r="AZ671" s="1666"/>
      <c r="BA671" s="1666"/>
      <c r="BB671" s="1666"/>
      <c r="BC671" s="1666"/>
      <c r="BD671" s="1666"/>
      <c r="BE671" s="1666"/>
      <c r="BF671" s="1666"/>
      <c r="BG671" s="1403">
        <f t="shared" si="590"/>
        <v>0</v>
      </c>
      <c r="BH671" s="1667"/>
      <c r="BI671" s="1667">
        <f t="shared" si="591"/>
        <v>386</v>
      </c>
      <c r="BJ671" s="1658">
        <v>2022</v>
      </c>
      <c r="BK671" s="1658" t="s">
        <v>910</v>
      </c>
      <c r="BL671" s="1658"/>
      <c r="BM671" s="1669">
        <f t="shared" si="592"/>
        <v>100</v>
      </c>
      <c r="BN671" s="1669" t="e">
        <f t="shared" si="593"/>
        <v>#DIV/0!</v>
      </c>
      <c r="BO671" s="1658" t="s">
        <v>40</v>
      </c>
      <c r="BP671" s="2980"/>
      <c r="BQ671" s="2981"/>
      <c r="BR671" s="2981"/>
      <c r="BS671" s="19"/>
      <c r="BT671" s="2981"/>
      <c r="BU671" s="2981"/>
      <c r="BV671" s="1370" t="s">
        <v>2492</v>
      </c>
      <c r="BW671" s="2981" t="s">
        <v>2502</v>
      </c>
      <c r="BX671" s="2954"/>
      <c r="BY671" s="73"/>
    </row>
    <row r="672" spans="1:77" s="270" customFormat="1" hidden="1">
      <c r="A672" s="3179">
        <v>23</v>
      </c>
      <c r="B672" s="3181" t="s">
        <v>1578</v>
      </c>
      <c r="C672" s="1676" t="s">
        <v>1565</v>
      </c>
      <c r="D672" s="1676" t="s">
        <v>1579</v>
      </c>
      <c r="E672" s="3539" t="s">
        <v>1506</v>
      </c>
      <c r="F672" s="3468" t="s">
        <v>1580</v>
      </c>
      <c r="G672" s="3477">
        <v>1023</v>
      </c>
      <c r="H672" s="3477">
        <v>1013</v>
      </c>
      <c r="I672" s="1667"/>
      <c r="J672" s="1723">
        <v>10</v>
      </c>
      <c r="K672" s="1724">
        <v>1013</v>
      </c>
      <c r="L672" s="1724">
        <v>1013</v>
      </c>
      <c r="M672" s="1667">
        <v>976.60599999999999</v>
      </c>
      <c r="N672" s="1667"/>
      <c r="O672" s="1667">
        <v>36.393999999999998</v>
      </c>
      <c r="P672" s="1667">
        <v>36.393999999999998</v>
      </c>
      <c r="Q672" s="1667"/>
      <c r="R672" s="1667"/>
      <c r="S672" s="1723">
        <f t="shared" si="582"/>
        <v>0</v>
      </c>
      <c r="T672" s="1723"/>
      <c r="U672" s="1667"/>
      <c r="V672" s="1667"/>
      <c r="W672" s="1667"/>
      <c r="X672" s="1667"/>
      <c r="Y672" s="1667"/>
      <c r="Z672" s="1667">
        <f t="shared" si="583"/>
        <v>0</v>
      </c>
      <c r="AA672" s="1667"/>
      <c r="AB672" s="1667"/>
      <c r="AC672" s="1667"/>
      <c r="AD672" s="1667">
        <f t="shared" si="584"/>
        <v>0</v>
      </c>
      <c r="AE672" s="1667"/>
      <c r="AF672" s="1667"/>
      <c r="AG672" s="1667"/>
      <c r="AH672" s="1667">
        <f t="shared" si="585"/>
        <v>36.393999999999998</v>
      </c>
      <c r="AI672" s="1667">
        <v>36.393999999999998</v>
      </c>
      <c r="AJ672" s="1667"/>
      <c r="AK672" s="1667"/>
      <c r="AL672" s="1667">
        <f t="shared" si="586"/>
        <v>0</v>
      </c>
      <c r="AM672" s="1723"/>
      <c r="AN672" s="1667"/>
      <c r="AO672" s="1667"/>
      <c r="AP672" s="1403">
        <f t="shared" si="587"/>
        <v>1013</v>
      </c>
      <c r="AQ672" s="3649">
        <v>1013</v>
      </c>
      <c r="AR672" s="1666"/>
      <c r="AS672" s="1666"/>
      <c r="AT672" s="3287">
        <f t="shared" si="588"/>
        <v>0</v>
      </c>
      <c r="AU672" s="3287"/>
      <c r="AV672" s="1666"/>
      <c r="AW672" s="1666"/>
      <c r="AX672" s="1666"/>
      <c r="AY672" s="1666">
        <f t="shared" si="589"/>
        <v>0</v>
      </c>
      <c r="AZ672" s="1666"/>
      <c r="BA672" s="1666"/>
      <c r="BB672" s="1666"/>
      <c r="BC672" s="1666"/>
      <c r="BD672" s="1666"/>
      <c r="BE672" s="1666"/>
      <c r="BF672" s="1666"/>
      <c r="BG672" s="1403">
        <f t="shared" si="590"/>
        <v>0</v>
      </c>
      <c r="BH672" s="1667"/>
      <c r="BI672" s="1667">
        <f t="shared" si="591"/>
        <v>1013</v>
      </c>
      <c r="BJ672" s="1658">
        <v>2022</v>
      </c>
      <c r="BK672" s="1658" t="s">
        <v>910</v>
      </c>
      <c r="BL672" s="1658"/>
      <c r="BM672" s="1669">
        <f t="shared" si="592"/>
        <v>100</v>
      </c>
      <c r="BN672" s="1669" t="e">
        <f t="shared" si="593"/>
        <v>#DIV/0!</v>
      </c>
      <c r="BO672" s="1658" t="s">
        <v>40</v>
      </c>
      <c r="BP672" s="2980"/>
      <c r="BQ672" s="2981"/>
      <c r="BR672" s="2981"/>
      <c r="BS672" s="19"/>
      <c r="BT672" s="2981"/>
      <c r="BU672" s="2981"/>
      <c r="BV672" s="1370" t="s">
        <v>2492</v>
      </c>
      <c r="BW672" s="2981" t="s">
        <v>2502</v>
      </c>
      <c r="BX672" s="2954"/>
      <c r="BY672" s="73"/>
    </row>
    <row r="673" spans="1:77" s="270" customFormat="1" ht="31.5" hidden="1">
      <c r="A673" s="3179">
        <v>24</v>
      </c>
      <c r="B673" s="3183" t="s">
        <v>1581</v>
      </c>
      <c r="C673" s="1676" t="s">
        <v>1569</v>
      </c>
      <c r="D673" s="1676" t="s">
        <v>1525</v>
      </c>
      <c r="E673" s="3539" t="s">
        <v>1506</v>
      </c>
      <c r="F673" s="3468" t="s">
        <v>1582</v>
      </c>
      <c r="G673" s="3477">
        <v>799</v>
      </c>
      <c r="H673" s="3477">
        <v>784</v>
      </c>
      <c r="I673" s="1667"/>
      <c r="J673" s="1723">
        <v>15</v>
      </c>
      <c r="K673" s="1724">
        <v>784</v>
      </c>
      <c r="L673" s="1724">
        <v>784</v>
      </c>
      <c r="M673" s="1667">
        <v>754.41099999999994</v>
      </c>
      <c r="N673" s="1667"/>
      <c r="O673" s="1667"/>
      <c r="P673" s="1667"/>
      <c r="Q673" s="1667"/>
      <c r="R673" s="1667"/>
      <c r="S673" s="1723">
        <f t="shared" si="582"/>
        <v>0</v>
      </c>
      <c r="T673" s="1723"/>
      <c r="U673" s="1667"/>
      <c r="V673" s="1667"/>
      <c r="W673" s="1667"/>
      <c r="X673" s="1667"/>
      <c r="Y673" s="1667"/>
      <c r="Z673" s="1667">
        <f t="shared" si="583"/>
        <v>0</v>
      </c>
      <c r="AA673" s="1667"/>
      <c r="AB673" s="1667"/>
      <c r="AC673" s="1667"/>
      <c r="AD673" s="1667">
        <f t="shared" si="584"/>
        <v>0</v>
      </c>
      <c r="AE673" s="1667"/>
      <c r="AF673" s="1667"/>
      <c r="AG673" s="1667"/>
      <c r="AH673" s="1667">
        <f t="shared" si="585"/>
        <v>0</v>
      </c>
      <c r="AI673" s="1667"/>
      <c r="AJ673" s="1667"/>
      <c r="AK673" s="1667"/>
      <c r="AL673" s="1667">
        <f t="shared" si="586"/>
        <v>0</v>
      </c>
      <c r="AM673" s="1723"/>
      <c r="AN673" s="1667"/>
      <c r="AO673" s="1667"/>
      <c r="AP673" s="1403">
        <f t="shared" si="587"/>
        <v>784</v>
      </c>
      <c r="AQ673" s="3649">
        <v>784</v>
      </c>
      <c r="AR673" s="1666"/>
      <c r="AS673" s="1666"/>
      <c r="AT673" s="3287">
        <f t="shared" si="588"/>
        <v>0</v>
      </c>
      <c r="AU673" s="3287"/>
      <c r="AV673" s="1666"/>
      <c r="AW673" s="1666"/>
      <c r="AX673" s="1666"/>
      <c r="AY673" s="1666">
        <f t="shared" si="589"/>
        <v>0</v>
      </c>
      <c r="AZ673" s="1666"/>
      <c r="BA673" s="1666"/>
      <c r="BB673" s="1666"/>
      <c r="BC673" s="1666"/>
      <c r="BD673" s="1666"/>
      <c r="BE673" s="1666"/>
      <c r="BF673" s="1666"/>
      <c r="BG673" s="1403">
        <f t="shared" si="590"/>
        <v>0</v>
      </c>
      <c r="BH673" s="1667"/>
      <c r="BI673" s="1667">
        <f t="shared" si="591"/>
        <v>784</v>
      </c>
      <c r="BJ673" s="1658">
        <v>2022</v>
      </c>
      <c r="BK673" s="1658" t="s">
        <v>910</v>
      </c>
      <c r="BL673" s="1658"/>
      <c r="BM673" s="1669">
        <f t="shared" si="592"/>
        <v>100</v>
      </c>
      <c r="BN673" s="1669" t="e">
        <f t="shared" si="593"/>
        <v>#DIV/0!</v>
      </c>
      <c r="BO673" s="1658" t="s">
        <v>40</v>
      </c>
      <c r="BP673" s="2980"/>
      <c r="BQ673" s="2981"/>
      <c r="BR673" s="2981"/>
      <c r="BS673" s="19"/>
      <c r="BT673" s="2981"/>
      <c r="BU673" s="2981"/>
      <c r="BV673" s="1370" t="s">
        <v>2492</v>
      </c>
      <c r="BW673" s="2981" t="s">
        <v>2502</v>
      </c>
      <c r="BX673" s="2954"/>
      <c r="BY673" s="73"/>
    </row>
    <row r="674" spans="1:77" s="270" customFormat="1" ht="63.75" hidden="1">
      <c r="A674" s="3179">
        <v>25</v>
      </c>
      <c r="B674" s="2959" t="s">
        <v>1583</v>
      </c>
      <c r="C674" s="1676" t="s">
        <v>1584</v>
      </c>
      <c r="D674" s="1676" t="s">
        <v>1585</v>
      </c>
      <c r="E674" s="3539" t="s">
        <v>1506</v>
      </c>
      <c r="F674" s="3468" t="s">
        <v>1586</v>
      </c>
      <c r="G674" s="3477">
        <v>987</v>
      </c>
      <c r="H674" s="3477">
        <v>694</v>
      </c>
      <c r="I674" s="1667"/>
      <c r="J674" s="1723">
        <v>293</v>
      </c>
      <c r="K674" s="1724">
        <v>694</v>
      </c>
      <c r="L674" s="1724">
        <v>694</v>
      </c>
      <c r="M674" s="1667">
        <v>644.98800000000006</v>
      </c>
      <c r="N674" s="1725">
        <v>500.50400000000002</v>
      </c>
      <c r="O674" s="1667">
        <v>500.50400000000002</v>
      </c>
      <c r="P674" s="1667">
        <v>500.50400000000002</v>
      </c>
      <c r="Q674" s="1667"/>
      <c r="R674" s="1667"/>
      <c r="S674" s="1723">
        <f t="shared" si="582"/>
        <v>0</v>
      </c>
      <c r="T674" s="1723"/>
      <c r="U674" s="1667"/>
      <c r="V674" s="1667"/>
      <c r="W674" s="1667"/>
      <c r="X674" s="1667"/>
      <c r="Y674" s="1667"/>
      <c r="Z674" s="1725">
        <f t="shared" si="583"/>
        <v>500.50400000000002</v>
      </c>
      <c r="AA674" s="1725">
        <v>500.50400000000002</v>
      </c>
      <c r="AB674" s="1667"/>
      <c r="AC674" s="1667"/>
      <c r="AD674" s="1667">
        <f t="shared" si="584"/>
        <v>0</v>
      </c>
      <c r="AE674" s="1667"/>
      <c r="AF674" s="1667"/>
      <c r="AG674" s="1667"/>
      <c r="AH674" s="1667">
        <f t="shared" si="585"/>
        <v>500.50400000000002</v>
      </c>
      <c r="AI674" s="1667">
        <v>500.50400000000002</v>
      </c>
      <c r="AJ674" s="1667"/>
      <c r="AK674" s="1667"/>
      <c r="AL674" s="1667">
        <f t="shared" si="586"/>
        <v>0</v>
      </c>
      <c r="AM674" s="1723"/>
      <c r="AN674" s="1667"/>
      <c r="AO674" s="1667"/>
      <c r="AP674" s="1403">
        <f t="shared" si="587"/>
        <v>694</v>
      </c>
      <c r="AQ674" s="3649">
        <v>694</v>
      </c>
      <c r="AR674" s="1666"/>
      <c r="AS674" s="1666"/>
      <c r="AT674" s="3287">
        <f t="shared" si="588"/>
        <v>0</v>
      </c>
      <c r="AU674" s="3287"/>
      <c r="AV674" s="1666"/>
      <c r="AW674" s="1666"/>
      <c r="AX674" s="1666"/>
      <c r="AY674" s="1666">
        <f t="shared" si="589"/>
        <v>0</v>
      </c>
      <c r="AZ674" s="1666"/>
      <c r="BA674" s="1666"/>
      <c r="BB674" s="1666"/>
      <c r="BC674" s="1666"/>
      <c r="BD674" s="1666"/>
      <c r="BE674" s="1666"/>
      <c r="BF674" s="1666"/>
      <c r="BG674" s="1403">
        <f t="shared" si="590"/>
        <v>0</v>
      </c>
      <c r="BH674" s="1667"/>
      <c r="BI674" s="1667">
        <f t="shared" si="591"/>
        <v>694</v>
      </c>
      <c r="BJ674" s="1658">
        <v>2022</v>
      </c>
      <c r="BK674" s="1658" t="s">
        <v>910</v>
      </c>
      <c r="BL674" s="1658"/>
      <c r="BM674" s="1669">
        <f t="shared" si="592"/>
        <v>100</v>
      </c>
      <c r="BN674" s="1669" t="e">
        <f t="shared" si="593"/>
        <v>#DIV/0!</v>
      </c>
      <c r="BO674" s="1658" t="s">
        <v>40</v>
      </c>
      <c r="BP674" s="2980"/>
      <c r="BQ674" s="2981"/>
      <c r="BR674" s="2981"/>
      <c r="BS674" s="19"/>
      <c r="BT674" s="2981"/>
      <c r="BU674" s="2981"/>
      <c r="BV674" s="1370" t="s">
        <v>2492</v>
      </c>
      <c r="BW674" s="2981" t="s">
        <v>2502</v>
      </c>
      <c r="BX674" s="2954"/>
      <c r="BY674" s="73"/>
    </row>
    <row r="675" spans="1:77" s="270" customFormat="1" ht="31.5" hidden="1">
      <c r="A675" s="3179">
        <v>26</v>
      </c>
      <c r="B675" s="2959" t="s">
        <v>1587</v>
      </c>
      <c r="C675" s="1676" t="s">
        <v>1588</v>
      </c>
      <c r="D675" s="1676" t="s">
        <v>1589</v>
      </c>
      <c r="E675" s="3539" t="s">
        <v>1506</v>
      </c>
      <c r="F675" s="3468" t="s">
        <v>1590</v>
      </c>
      <c r="G675" s="3477">
        <v>0</v>
      </c>
      <c r="H675" s="3477"/>
      <c r="I675" s="1667"/>
      <c r="J675" s="1723"/>
      <c r="K675" s="1724">
        <v>0</v>
      </c>
      <c r="L675" s="1724">
        <v>0</v>
      </c>
      <c r="M675" s="1667"/>
      <c r="N675" s="1667"/>
      <c r="O675" s="1667"/>
      <c r="P675" s="1667"/>
      <c r="Q675" s="1667"/>
      <c r="R675" s="1667"/>
      <c r="S675" s="1723">
        <f t="shared" si="582"/>
        <v>0</v>
      </c>
      <c r="T675" s="1723"/>
      <c r="U675" s="1667"/>
      <c r="V675" s="1667"/>
      <c r="W675" s="1667"/>
      <c r="X675" s="1667"/>
      <c r="Y675" s="1667"/>
      <c r="Z675" s="1667">
        <f t="shared" si="583"/>
        <v>0</v>
      </c>
      <c r="AA675" s="1667"/>
      <c r="AB675" s="1667"/>
      <c r="AC675" s="1667"/>
      <c r="AD675" s="1667">
        <f t="shared" si="584"/>
        <v>0</v>
      </c>
      <c r="AE675" s="1667"/>
      <c r="AF675" s="1667"/>
      <c r="AG675" s="1667"/>
      <c r="AH675" s="1667">
        <f t="shared" si="585"/>
        <v>0</v>
      </c>
      <c r="AI675" s="1667"/>
      <c r="AJ675" s="1667"/>
      <c r="AK675" s="1667"/>
      <c r="AL675" s="1667">
        <f t="shared" si="586"/>
        <v>0</v>
      </c>
      <c r="AM675" s="1723"/>
      <c r="AN675" s="1667"/>
      <c r="AO675" s="1667"/>
      <c r="AP675" s="1403">
        <f t="shared" si="587"/>
        <v>0</v>
      </c>
      <c r="AQ675" s="3649">
        <v>0</v>
      </c>
      <c r="AR675" s="1666"/>
      <c r="AS675" s="1666"/>
      <c r="AT675" s="3287">
        <f t="shared" si="588"/>
        <v>0</v>
      </c>
      <c r="AU675" s="3287"/>
      <c r="AV675" s="1666"/>
      <c r="AW675" s="1666"/>
      <c r="AX675" s="1666"/>
      <c r="AY675" s="1666">
        <f t="shared" si="589"/>
        <v>0</v>
      </c>
      <c r="AZ675" s="1666"/>
      <c r="BA675" s="1666"/>
      <c r="BB675" s="1666"/>
      <c r="BC675" s="1666"/>
      <c r="BD675" s="1666"/>
      <c r="BE675" s="1666"/>
      <c r="BF675" s="1666"/>
      <c r="BG675" s="1403">
        <f t="shared" si="590"/>
        <v>0</v>
      </c>
      <c r="BH675" s="1667"/>
      <c r="BI675" s="1667">
        <f t="shared" si="591"/>
        <v>0</v>
      </c>
      <c r="BJ675" s="1658">
        <v>2022</v>
      </c>
      <c r="BK675" s="1658" t="s">
        <v>910</v>
      </c>
      <c r="BL675" s="1658"/>
      <c r="BM675" s="1669" t="e">
        <f t="shared" si="592"/>
        <v>#DIV/0!</v>
      </c>
      <c r="BN675" s="1669" t="e">
        <f t="shared" si="593"/>
        <v>#DIV/0!</v>
      </c>
      <c r="BO675" s="1658" t="s">
        <v>40</v>
      </c>
      <c r="BP675" s="2980"/>
      <c r="BQ675" s="2981"/>
      <c r="BR675" s="2981"/>
      <c r="BS675" s="19"/>
      <c r="BT675" s="2981"/>
      <c r="BU675" s="2981"/>
      <c r="BV675" s="1370" t="s">
        <v>2492</v>
      </c>
      <c r="BW675" s="2981" t="s">
        <v>2502</v>
      </c>
      <c r="BX675" s="2954"/>
      <c r="BY675" s="73"/>
    </row>
    <row r="676" spans="1:77" s="270" customFormat="1" ht="57.75" hidden="1" customHeight="1">
      <c r="A676" s="3179">
        <v>27</v>
      </c>
      <c r="B676" s="2959" t="s">
        <v>1591</v>
      </c>
      <c r="C676" s="1676" t="s">
        <v>1592</v>
      </c>
      <c r="D676" s="1676" t="s">
        <v>1593</v>
      </c>
      <c r="E676" s="3539" t="s">
        <v>1506</v>
      </c>
      <c r="F676" s="3468" t="s">
        <v>1594</v>
      </c>
      <c r="G676" s="3477">
        <v>880</v>
      </c>
      <c r="H676" s="3477">
        <v>880</v>
      </c>
      <c r="I676" s="1667"/>
      <c r="J676" s="1723"/>
      <c r="K676" s="1724">
        <v>880</v>
      </c>
      <c r="L676" s="1724">
        <v>880</v>
      </c>
      <c r="M676" s="1667">
        <f>804.835-AE676</f>
        <v>378.00000000000006</v>
      </c>
      <c r="N676" s="1667"/>
      <c r="O676" s="1667"/>
      <c r="P676" s="1667"/>
      <c r="Q676" s="1667"/>
      <c r="R676" s="1667"/>
      <c r="S676" s="1723">
        <f t="shared" si="582"/>
        <v>502</v>
      </c>
      <c r="T676" s="1723">
        <v>502</v>
      </c>
      <c r="U676" s="1667"/>
      <c r="V676" s="1667"/>
      <c r="W676" s="1667"/>
      <c r="X676" s="1667"/>
      <c r="Y676" s="1667"/>
      <c r="Z676" s="1667">
        <f t="shared" si="583"/>
        <v>0</v>
      </c>
      <c r="AA676" s="1667"/>
      <c r="AB676" s="1667"/>
      <c r="AC676" s="1667"/>
      <c r="AD676" s="1725">
        <f t="shared" si="584"/>
        <v>426.83499999999998</v>
      </c>
      <c r="AE676" s="1725">
        <v>426.83499999999998</v>
      </c>
      <c r="AF676" s="1667"/>
      <c r="AG676" s="1667"/>
      <c r="AH676" s="1725">
        <f t="shared" si="585"/>
        <v>0</v>
      </c>
      <c r="AI676" s="1667"/>
      <c r="AJ676" s="1667"/>
      <c r="AK676" s="1667"/>
      <c r="AL676" s="1725">
        <f t="shared" si="586"/>
        <v>502</v>
      </c>
      <c r="AM676" s="1723">
        <v>502</v>
      </c>
      <c r="AN676" s="1667"/>
      <c r="AO676" s="1667"/>
      <c r="AP676" s="3650">
        <f t="shared" si="587"/>
        <v>880</v>
      </c>
      <c r="AQ676" s="3649">
        <v>880</v>
      </c>
      <c r="AR676" s="1666"/>
      <c r="AS676" s="1666"/>
      <c r="AT676" s="3287">
        <f t="shared" si="588"/>
        <v>0</v>
      </c>
      <c r="AU676" s="3287"/>
      <c r="AV676" s="1666"/>
      <c r="AW676" s="1666"/>
      <c r="AX676" s="1666"/>
      <c r="AY676" s="1666">
        <f t="shared" si="589"/>
        <v>0</v>
      </c>
      <c r="AZ676" s="1666"/>
      <c r="BA676" s="1666"/>
      <c r="BB676" s="1666"/>
      <c r="BC676" s="1666"/>
      <c r="BD676" s="1666"/>
      <c r="BE676" s="1666"/>
      <c r="BF676" s="1666"/>
      <c r="BG676" s="1403">
        <f t="shared" si="590"/>
        <v>0</v>
      </c>
      <c r="BH676" s="1667"/>
      <c r="BI676" s="1667">
        <f t="shared" si="591"/>
        <v>378</v>
      </c>
      <c r="BJ676" s="1658">
        <v>2022</v>
      </c>
      <c r="BK676" s="1658" t="s">
        <v>910</v>
      </c>
      <c r="BL676" s="1658"/>
      <c r="BM676" s="1669">
        <f t="shared" si="592"/>
        <v>100</v>
      </c>
      <c r="BN676" s="1669" t="e">
        <f t="shared" si="593"/>
        <v>#DIV/0!</v>
      </c>
      <c r="BO676" s="1658" t="s">
        <v>40</v>
      </c>
      <c r="BP676" s="2980"/>
      <c r="BQ676" s="2981"/>
      <c r="BR676" s="2981"/>
      <c r="BS676" s="19"/>
      <c r="BT676" s="2981"/>
      <c r="BU676" s="2981"/>
      <c r="BV676" s="1370" t="s">
        <v>2492</v>
      </c>
      <c r="BW676" s="2981" t="s">
        <v>2502</v>
      </c>
      <c r="BX676" s="2954"/>
      <c r="BY676" s="73"/>
    </row>
    <row r="677" spans="1:77" s="270" customFormat="1" ht="51" hidden="1">
      <c r="A677" s="3179">
        <v>28</v>
      </c>
      <c r="B677" s="3184" t="s">
        <v>1595</v>
      </c>
      <c r="C677" s="1676" t="s">
        <v>1596</v>
      </c>
      <c r="D677" s="1676" t="s">
        <v>1597</v>
      </c>
      <c r="E677" s="3539" t="s">
        <v>1506</v>
      </c>
      <c r="F677" s="3468" t="s">
        <v>1598</v>
      </c>
      <c r="G677" s="3477">
        <v>854</v>
      </c>
      <c r="H677" s="3477">
        <v>804</v>
      </c>
      <c r="I677" s="1667"/>
      <c r="J677" s="1723">
        <v>50</v>
      </c>
      <c r="K677" s="1724">
        <v>804</v>
      </c>
      <c r="L677" s="1724">
        <v>804</v>
      </c>
      <c r="M677" s="1667">
        <f>775.331637-AE677</f>
        <v>350.00000999999997</v>
      </c>
      <c r="N677" s="1725">
        <v>350</v>
      </c>
      <c r="O677" s="1667">
        <v>350</v>
      </c>
      <c r="P677" s="1667">
        <v>350</v>
      </c>
      <c r="Q677" s="1667"/>
      <c r="R677" s="1667"/>
      <c r="S677" s="1723">
        <f t="shared" si="582"/>
        <v>454</v>
      </c>
      <c r="T677" s="1723">
        <v>454</v>
      </c>
      <c r="U677" s="1667"/>
      <c r="V677" s="1667"/>
      <c r="W677" s="1667"/>
      <c r="X677" s="1667"/>
      <c r="Y677" s="1667"/>
      <c r="Z677" s="1725">
        <f t="shared" si="583"/>
        <v>350</v>
      </c>
      <c r="AA677" s="1725">
        <v>350</v>
      </c>
      <c r="AB677" s="1667"/>
      <c r="AC677" s="1667"/>
      <c r="AD677" s="1725">
        <f t="shared" si="584"/>
        <v>425.33162700000003</v>
      </c>
      <c r="AE677" s="1725">
        <v>425.33162700000003</v>
      </c>
      <c r="AF677" s="1667"/>
      <c r="AG677" s="1667"/>
      <c r="AH677" s="1725">
        <f t="shared" si="585"/>
        <v>350</v>
      </c>
      <c r="AI677" s="1667">
        <v>350</v>
      </c>
      <c r="AJ677" s="1667"/>
      <c r="AK677" s="1667"/>
      <c r="AL677" s="1725">
        <f t="shared" si="586"/>
        <v>454</v>
      </c>
      <c r="AM677" s="1723">
        <v>454</v>
      </c>
      <c r="AN677" s="1667"/>
      <c r="AO677" s="1667"/>
      <c r="AP677" s="3650">
        <f t="shared" si="587"/>
        <v>804</v>
      </c>
      <c r="AQ677" s="3649">
        <v>804</v>
      </c>
      <c r="AR677" s="1666"/>
      <c r="AS677" s="1666"/>
      <c r="AT677" s="3288">
        <v>50</v>
      </c>
      <c r="AU677" s="3288"/>
      <c r="AV677" s="1666"/>
      <c r="AW677" s="1666"/>
      <c r="AX677" s="1666"/>
      <c r="AY677" s="3288"/>
      <c r="AZ677" s="3288"/>
      <c r="BA677" s="1666"/>
      <c r="BB677" s="1666"/>
      <c r="BC677" s="1666"/>
      <c r="BD677" s="1666"/>
      <c r="BE677" s="1666"/>
      <c r="BF677" s="1666"/>
      <c r="BG677" s="1403"/>
      <c r="BH677" s="1667"/>
      <c r="BI677" s="1667">
        <f t="shared" si="591"/>
        <v>350</v>
      </c>
      <c r="BJ677" s="1658">
        <v>2022</v>
      </c>
      <c r="BK677" s="1658" t="s">
        <v>2324</v>
      </c>
      <c r="BL677" s="1658" t="s">
        <v>2327</v>
      </c>
      <c r="BM677" s="1669">
        <f t="shared" si="592"/>
        <v>100</v>
      </c>
      <c r="BN677" s="1669" t="e">
        <f t="shared" si="593"/>
        <v>#DIV/0!</v>
      </c>
      <c r="BO677" s="1658" t="s">
        <v>62</v>
      </c>
      <c r="BP677" s="2980"/>
      <c r="BQ677" s="2981"/>
      <c r="BR677" s="2981"/>
      <c r="BS677" s="19"/>
      <c r="BT677" s="2981"/>
      <c r="BU677" s="2981"/>
      <c r="BV677" s="1370" t="s">
        <v>2492</v>
      </c>
      <c r="BW677" s="2981" t="s">
        <v>2502</v>
      </c>
      <c r="BX677" s="2954"/>
      <c r="BY677" s="73"/>
    </row>
    <row r="678" spans="1:77" s="270" customFormat="1" ht="51" hidden="1">
      <c r="A678" s="3179">
        <v>29</v>
      </c>
      <c r="B678" s="2959" t="s">
        <v>1599</v>
      </c>
      <c r="C678" s="1676" t="s">
        <v>1600</v>
      </c>
      <c r="D678" s="1676" t="s">
        <v>1601</v>
      </c>
      <c r="E678" s="3539" t="s">
        <v>1506</v>
      </c>
      <c r="F678" s="3468" t="s">
        <v>1602</v>
      </c>
      <c r="G678" s="3477">
        <v>682</v>
      </c>
      <c r="H678" s="3477">
        <v>672</v>
      </c>
      <c r="I678" s="1667"/>
      <c r="J678" s="1723">
        <v>10</v>
      </c>
      <c r="K678" s="1724">
        <v>672</v>
      </c>
      <c r="L678" s="1724">
        <v>672</v>
      </c>
      <c r="M678" s="1667">
        <v>671.83088499999997</v>
      </c>
      <c r="N678" s="1667"/>
      <c r="O678" s="1667"/>
      <c r="P678" s="1667"/>
      <c r="Q678" s="1667"/>
      <c r="R678" s="1667"/>
      <c r="S678" s="1723">
        <f t="shared" si="582"/>
        <v>0</v>
      </c>
      <c r="T678" s="1723"/>
      <c r="U678" s="1667"/>
      <c r="V678" s="1667"/>
      <c r="W678" s="1667"/>
      <c r="X678" s="1667"/>
      <c r="Y678" s="1667"/>
      <c r="Z678" s="1667">
        <f t="shared" si="583"/>
        <v>0</v>
      </c>
      <c r="AA678" s="1667"/>
      <c r="AB678" s="1667"/>
      <c r="AC678" s="1667"/>
      <c r="AD678" s="1667">
        <f t="shared" si="584"/>
        <v>0</v>
      </c>
      <c r="AE678" s="1667"/>
      <c r="AF678" s="1667"/>
      <c r="AG678" s="1667"/>
      <c r="AH678" s="1667">
        <f t="shared" si="585"/>
        <v>0</v>
      </c>
      <c r="AI678" s="1667"/>
      <c r="AJ678" s="1667"/>
      <c r="AK678" s="1667"/>
      <c r="AL678" s="1667">
        <f t="shared" si="586"/>
        <v>0</v>
      </c>
      <c r="AM678" s="1723"/>
      <c r="AN678" s="1667"/>
      <c r="AO678" s="1667"/>
      <c r="AP678" s="1403">
        <f t="shared" si="587"/>
        <v>672</v>
      </c>
      <c r="AQ678" s="3649">
        <v>672</v>
      </c>
      <c r="AR678" s="1666"/>
      <c r="AS678" s="1666"/>
      <c r="AT678" s="3287">
        <f t="shared" ref="AT678:AT684" si="594">SUM(AU678:AW678)</f>
        <v>0</v>
      </c>
      <c r="AU678" s="3287"/>
      <c r="AV678" s="1666"/>
      <c r="AW678" s="1666"/>
      <c r="AX678" s="1666"/>
      <c r="AY678" s="1666">
        <f t="shared" ref="AY678:AY684" si="595">SUM(AZ678:BB678)</f>
        <v>0</v>
      </c>
      <c r="AZ678" s="1666"/>
      <c r="BA678" s="1666"/>
      <c r="BB678" s="1666"/>
      <c r="BC678" s="1666"/>
      <c r="BD678" s="1666"/>
      <c r="BE678" s="1666"/>
      <c r="BF678" s="1666"/>
      <c r="BG678" s="1403">
        <f t="shared" si="590"/>
        <v>0</v>
      </c>
      <c r="BH678" s="1667"/>
      <c r="BI678" s="1667">
        <f t="shared" si="591"/>
        <v>672</v>
      </c>
      <c r="BJ678" s="1658">
        <v>2022</v>
      </c>
      <c r="BK678" s="1658" t="s">
        <v>910</v>
      </c>
      <c r="BL678" s="1658"/>
      <c r="BM678" s="1669">
        <f t="shared" si="592"/>
        <v>100</v>
      </c>
      <c r="BN678" s="1669" t="e">
        <f t="shared" si="593"/>
        <v>#DIV/0!</v>
      </c>
      <c r="BO678" s="1658" t="s">
        <v>40</v>
      </c>
      <c r="BP678" s="2980"/>
      <c r="BQ678" s="2981"/>
      <c r="BR678" s="2981"/>
      <c r="BS678" s="19"/>
      <c r="BT678" s="2981"/>
      <c r="BU678" s="2981"/>
      <c r="BV678" s="1370" t="s">
        <v>2492</v>
      </c>
      <c r="BW678" s="2981" t="s">
        <v>2502</v>
      </c>
      <c r="BX678" s="2954"/>
      <c r="BY678" s="73"/>
    </row>
    <row r="679" spans="1:77" s="270" customFormat="1" ht="57" hidden="1" customHeight="1">
      <c r="A679" s="3179">
        <v>30</v>
      </c>
      <c r="B679" s="2959" t="s">
        <v>1603</v>
      </c>
      <c r="C679" s="1676" t="s">
        <v>1604</v>
      </c>
      <c r="D679" s="1676" t="s">
        <v>1605</v>
      </c>
      <c r="E679" s="3539" t="s">
        <v>1506</v>
      </c>
      <c r="F679" s="3468" t="s">
        <v>1606</v>
      </c>
      <c r="G679" s="3477">
        <v>1060</v>
      </c>
      <c r="H679" s="3477">
        <v>1060</v>
      </c>
      <c r="I679" s="1667"/>
      <c r="J679" s="1723"/>
      <c r="K679" s="1724">
        <v>1060</v>
      </c>
      <c r="L679" s="1724">
        <v>1060</v>
      </c>
      <c r="M679" s="1667">
        <v>1047.1199999999999</v>
      </c>
      <c r="N679" s="1725">
        <v>4.2809999999999997</v>
      </c>
      <c r="O679" s="1667">
        <v>17.161000000000001</v>
      </c>
      <c r="P679" s="1667">
        <v>17.161000000000001</v>
      </c>
      <c r="Q679" s="1667"/>
      <c r="R679" s="1667"/>
      <c r="S679" s="1723">
        <f t="shared" si="582"/>
        <v>0</v>
      </c>
      <c r="T679" s="1723"/>
      <c r="U679" s="1667"/>
      <c r="V679" s="1667"/>
      <c r="W679" s="1667"/>
      <c r="X679" s="1667"/>
      <c r="Y679" s="1667"/>
      <c r="Z679" s="1725">
        <f t="shared" si="583"/>
        <v>4.2809999999999997</v>
      </c>
      <c r="AA679" s="1725">
        <v>4.2809999999999997</v>
      </c>
      <c r="AB679" s="1667"/>
      <c r="AC679" s="1667"/>
      <c r="AD679" s="1667">
        <f t="shared" si="584"/>
        <v>0</v>
      </c>
      <c r="AE679" s="1667"/>
      <c r="AF679" s="1667"/>
      <c r="AG679" s="1667"/>
      <c r="AH679" s="1667">
        <f t="shared" si="585"/>
        <v>17.161000000000001</v>
      </c>
      <c r="AI679" s="1667">
        <v>17.161000000000001</v>
      </c>
      <c r="AJ679" s="1667"/>
      <c r="AK679" s="1667"/>
      <c r="AL679" s="1667">
        <f t="shared" si="586"/>
        <v>0</v>
      </c>
      <c r="AM679" s="1723"/>
      <c r="AN679" s="1667"/>
      <c r="AO679" s="1667"/>
      <c r="AP679" s="1403">
        <f t="shared" si="587"/>
        <v>1060</v>
      </c>
      <c r="AQ679" s="3649">
        <v>1060</v>
      </c>
      <c r="AR679" s="1666"/>
      <c r="AS679" s="1666"/>
      <c r="AT679" s="3287">
        <f t="shared" si="594"/>
        <v>0</v>
      </c>
      <c r="AU679" s="3287"/>
      <c r="AV679" s="1666"/>
      <c r="AW679" s="1666"/>
      <c r="AX679" s="1666"/>
      <c r="AY679" s="1666">
        <f t="shared" si="595"/>
        <v>0</v>
      </c>
      <c r="AZ679" s="1666"/>
      <c r="BA679" s="1666"/>
      <c r="BB679" s="1666"/>
      <c r="BC679" s="1666"/>
      <c r="BD679" s="1666"/>
      <c r="BE679" s="1666"/>
      <c r="BF679" s="1666"/>
      <c r="BG679" s="1403">
        <f t="shared" si="590"/>
        <v>0</v>
      </c>
      <c r="BH679" s="1667"/>
      <c r="BI679" s="1667">
        <f t="shared" si="591"/>
        <v>1060</v>
      </c>
      <c r="BJ679" s="1658">
        <v>2022</v>
      </c>
      <c r="BK679" s="1658" t="s">
        <v>910</v>
      </c>
      <c r="BL679" s="1658"/>
      <c r="BM679" s="1669">
        <f t="shared" si="592"/>
        <v>100</v>
      </c>
      <c r="BN679" s="1669" t="e">
        <f t="shared" si="593"/>
        <v>#DIV/0!</v>
      </c>
      <c r="BO679" s="1658" t="s">
        <v>40</v>
      </c>
      <c r="BP679" s="2980"/>
      <c r="BQ679" s="2981"/>
      <c r="BR679" s="2981"/>
      <c r="BS679" s="19"/>
      <c r="BT679" s="2981"/>
      <c r="BU679" s="2981"/>
      <c r="BV679" s="1370" t="s">
        <v>2492</v>
      </c>
      <c r="BW679" s="2981" t="s">
        <v>2502</v>
      </c>
      <c r="BX679" s="2954"/>
      <c r="BY679" s="73"/>
    </row>
    <row r="680" spans="1:77" s="270" customFormat="1" ht="45.75" hidden="1" customHeight="1">
      <c r="A680" s="3179">
        <v>31</v>
      </c>
      <c r="B680" s="2959" t="s">
        <v>1607</v>
      </c>
      <c r="C680" s="1676" t="s">
        <v>1584</v>
      </c>
      <c r="D680" s="1676" t="s">
        <v>1525</v>
      </c>
      <c r="E680" s="3539" t="s">
        <v>1506</v>
      </c>
      <c r="F680" s="3468" t="s">
        <v>1608</v>
      </c>
      <c r="G680" s="3477">
        <v>629</v>
      </c>
      <c r="H680" s="3477">
        <v>559</v>
      </c>
      <c r="I680" s="1667"/>
      <c r="J680" s="1723">
        <v>70</v>
      </c>
      <c r="K680" s="1724">
        <v>559</v>
      </c>
      <c r="L680" s="1724">
        <v>559</v>
      </c>
      <c r="M680" s="1667">
        <v>548.88499999999999</v>
      </c>
      <c r="N680" s="1667"/>
      <c r="O680" s="1667"/>
      <c r="P680" s="1667"/>
      <c r="Q680" s="1667"/>
      <c r="R680" s="1667"/>
      <c r="S680" s="1723">
        <f t="shared" si="582"/>
        <v>0</v>
      </c>
      <c r="T680" s="1723"/>
      <c r="U680" s="1667"/>
      <c r="V680" s="1667"/>
      <c r="W680" s="1667"/>
      <c r="X680" s="1667"/>
      <c r="Y680" s="1667"/>
      <c r="Z680" s="1667">
        <f t="shared" si="583"/>
        <v>0</v>
      </c>
      <c r="AA680" s="1667"/>
      <c r="AB680" s="1667"/>
      <c r="AC680" s="1667"/>
      <c r="AD680" s="1667">
        <f t="shared" si="584"/>
        <v>0</v>
      </c>
      <c r="AE680" s="1667"/>
      <c r="AF680" s="1667"/>
      <c r="AG680" s="1667"/>
      <c r="AH680" s="1667">
        <f t="shared" si="585"/>
        <v>0</v>
      </c>
      <c r="AI680" s="1667"/>
      <c r="AJ680" s="1667"/>
      <c r="AK680" s="1667"/>
      <c r="AL680" s="1667">
        <f t="shared" si="586"/>
        <v>0</v>
      </c>
      <c r="AM680" s="1723"/>
      <c r="AN680" s="1667"/>
      <c r="AO680" s="1667"/>
      <c r="AP680" s="1403">
        <f t="shared" si="587"/>
        <v>559</v>
      </c>
      <c r="AQ680" s="3649">
        <v>559</v>
      </c>
      <c r="AR680" s="1666"/>
      <c r="AS680" s="1666"/>
      <c r="AT680" s="3287">
        <f t="shared" si="594"/>
        <v>0</v>
      </c>
      <c r="AU680" s="3287"/>
      <c r="AV680" s="1666"/>
      <c r="AW680" s="1666"/>
      <c r="AX680" s="1666"/>
      <c r="AY680" s="1666">
        <f t="shared" si="595"/>
        <v>0</v>
      </c>
      <c r="AZ680" s="1666"/>
      <c r="BA680" s="1666"/>
      <c r="BB680" s="1666"/>
      <c r="BC680" s="1666"/>
      <c r="BD680" s="1666"/>
      <c r="BE680" s="1666"/>
      <c r="BF680" s="1666"/>
      <c r="BG680" s="1403">
        <f t="shared" si="590"/>
        <v>0</v>
      </c>
      <c r="BH680" s="1667"/>
      <c r="BI680" s="1667">
        <f t="shared" si="591"/>
        <v>559</v>
      </c>
      <c r="BJ680" s="1658">
        <v>2022</v>
      </c>
      <c r="BK680" s="1658" t="s">
        <v>910</v>
      </c>
      <c r="BL680" s="1658"/>
      <c r="BM680" s="1669">
        <f t="shared" si="592"/>
        <v>100</v>
      </c>
      <c r="BN680" s="1669" t="e">
        <f t="shared" si="593"/>
        <v>#DIV/0!</v>
      </c>
      <c r="BO680" s="1658" t="s">
        <v>40</v>
      </c>
      <c r="BP680" s="2980"/>
      <c r="BQ680" s="2981"/>
      <c r="BR680" s="2981"/>
      <c r="BS680" s="19"/>
      <c r="BT680" s="2981"/>
      <c r="BU680" s="2981"/>
      <c r="BV680" s="1370" t="s">
        <v>2492</v>
      </c>
      <c r="BW680" s="2981" t="s">
        <v>2502</v>
      </c>
      <c r="BX680" s="2954"/>
      <c r="BY680" s="73"/>
    </row>
    <row r="681" spans="1:77" s="270" customFormat="1" ht="45.75" hidden="1" customHeight="1">
      <c r="A681" s="3179">
        <v>32</v>
      </c>
      <c r="B681" s="2959" t="s">
        <v>1609</v>
      </c>
      <c r="C681" s="1676" t="s">
        <v>1600</v>
      </c>
      <c r="D681" s="1676" t="s">
        <v>1525</v>
      </c>
      <c r="E681" s="3539" t="s">
        <v>1506</v>
      </c>
      <c r="F681" s="3468" t="s">
        <v>1610</v>
      </c>
      <c r="G681" s="3477">
        <v>611</v>
      </c>
      <c r="H681" s="3477">
        <v>581</v>
      </c>
      <c r="I681" s="1667"/>
      <c r="J681" s="1723">
        <v>30</v>
      </c>
      <c r="K681" s="1724">
        <v>581</v>
      </c>
      <c r="L681" s="1724">
        <v>581</v>
      </c>
      <c r="M681" s="1667">
        <v>580.21060299999999</v>
      </c>
      <c r="N681" s="1667"/>
      <c r="O681" s="1667"/>
      <c r="P681" s="1667"/>
      <c r="Q681" s="1667"/>
      <c r="R681" s="1667"/>
      <c r="S681" s="1723">
        <f t="shared" si="582"/>
        <v>0</v>
      </c>
      <c r="T681" s="1723"/>
      <c r="U681" s="1667"/>
      <c r="V681" s="1667"/>
      <c r="W681" s="1667"/>
      <c r="X681" s="1667"/>
      <c r="Y681" s="1667"/>
      <c r="Z681" s="1667">
        <f t="shared" si="583"/>
        <v>0</v>
      </c>
      <c r="AA681" s="1667"/>
      <c r="AB681" s="1667"/>
      <c r="AC681" s="1667"/>
      <c r="AD681" s="1667">
        <f t="shared" si="584"/>
        <v>0</v>
      </c>
      <c r="AE681" s="1667"/>
      <c r="AF681" s="1667"/>
      <c r="AG681" s="1667"/>
      <c r="AH681" s="1667">
        <f t="shared" si="585"/>
        <v>0</v>
      </c>
      <c r="AI681" s="1667"/>
      <c r="AJ681" s="1667"/>
      <c r="AK681" s="1667"/>
      <c r="AL681" s="1667">
        <f t="shared" si="586"/>
        <v>0</v>
      </c>
      <c r="AM681" s="1723"/>
      <c r="AN681" s="1667"/>
      <c r="AO681" s="1667"/>
      <c r="AP681" s="1403">
        <f t="shared" si="587"/>
        <v>581</v>
      </c>
      <c r="AQ681" s="3649">
        <v>581</v>
      </c>
      <c r="AR681" s="1666"/>
      <c r="AS681" s="1666"/>
      <c r="AT681" s="3287">
        <f t="shared" si="594"/>
        <v>0</v>
      </c>
      <c r="AU681" s="3287"/>
      <c r="AV681" s="1666"/>
      <c r="AW681" s="1666"/>
      <c r="AX681" s="1666"/>
      <c r="AY681" s="1666">
        <f t="shared" si="595"/>
        <v>0</v>
      </c>
      <c r="AZ681" s="1666"/>
      <c r="BA681" s="1666"/>
      <c r="BB681" s="1666"/>
      <c r="BC681" s="1666"/>
      <c r="BD681" s="1666"/>
      <c r="BE681" s="1666"/>
      <c r="BF681" s="1666"/>
      <c r="BG681" s="1403">
        <f t="shared" si="590"/>
        <v>0</v>
      </c>
      <c r="BH681" s="1667"/>
      <c r="BI681" s="1667">
        <f t="shared" si="591"/>
        <v>581</v>
      </c>
      <c r="BJ681" s="1658">
        <v>2022</v>
      </c>
      <c r="BK681" s="1658" t="s">
        <v>910</v>
      </c>
      <c r="BL681" s="1658"/>
      <c r="BM681" s="1669">
        <f t="shared" si="592"/>
        <v>100</v>
      </c>
      <c r="BN681" s="1669" t="e">
        <f t="shared" si="593"/>
        <v>#DIV/0!</v>
      </c>
      <c r="BO681" s="1658" t="s">
        <v>40</v>
      </c>
      <c r="BP681" s="2980"/>
      <c r="BQ681" s="2981"/>
      <c r="BR681" s="2981"/>
      <c r="BS681" s="19"/>
      <c r="BT681" s="2981"/>
      <c r="BU681" s="2981"/>
      <c r="BV681" s="1370" t="s">
        <v>2492</v>
      </c>
      <c r="BW681" s="2981" t="s">
        <v>2502</v>
      </c>
      <c r="BX681" s="2954"/>
      <c r="BY681" s="73"/>
    </row>
    <row r="682" spans="1:77" s="270" customFormat="1" ht="45.75" hidden="1" customHeight="1">
      <c r="A682" s="3179">
        <v>33</v>
      </c>
      <c r="B682" s="2959" t="s">
        <v>1611</v>
      </c>
      <c r="C682" s="1676" t="s">
        <v>1600</v>
      </c>
      <c r="D682" s="1676" t="s">
        <v>1525</v>
      </c>
      <c r="E682" s="3539" t="s">
        <v>1506</v>
      </c>
      <c r="F682" s="3468" t="s">
        <v>1612</v>
      </c>
      <c r="G682" s="3477">
        <v>611</v>
      </c>
      <c r="H682" s="3477">
        <v>601</v>
      </c>
      <c r="I682" s="1667"/>
      <c r="J682" s="1723">
        <v>10</v>
      </c>
      <c r="K682" s="1724">
        <v>601</v>
      </c>
      <c r="L682" s="1724">
        <v>601</v>
      </c>
      <c r="M682" s="1667">
        <v>600.82661199999995</v>
      </c>
      <c r="N682" s="1667"/>
      <c r="O682" s="1667"/>
      <c r="P682" s="1667"/>
      <c r="Q682" s="1667"/>
      <c r="R682" s="1667"/>
      <c r="S682" s="1723">
        <f t="shared" ref="S682:S713" si="596">SUM(T682:V682)</f>
        <v>0</v>
      </c>
      <c r="T682" s="1723"/>
      <c r="U682" s="1667"/>
      <c r="V682" s="1667"/>
      <c r="W682" s="1667"/>
      <c r="X682" s="1667"/>
      <c r="Y682" s="1667"/>
      <c r="Z682" s="1667">
        <f t="shared" ref="Z682:Z713" si="597">SUM(AA682:AC682)</f>
        <v>0</v>
      </c>
      <c r="AA682" s="1667"/>
      <c r="AB682" s="1667"/>
      <c r="AC682" s="1667"/>
      <c r="AD682" s="1667">
        <f t="shared" ref="AD682:AD713" si="598">SUM(AE682:AG682)</f>
        <v>0</v>
      </c>
      <c r="AE682" s="1667"/>
      <c r="AF682" s="1667"/>
      <c r="AG682" s="1667"/>
      <c r="AH682" s="1667">
        <f t="shared" ref="AH682:AH713" si="599">SUM(AI682:AK682)</f>
        <v>0</v>
      </c>
      <c r="AI682" s="1667"/>
      <c r="AJ682" s="1667"/>
      <c r="AK682" s="1667"/>
      <c r="AL682" s="1667">
        <f t="shared" ref="AL682:AL713" si="600">SUM(AM682:AO682)</f>
        <v>0</v>
      </c>
      <c r="AM682" s="1723"/>
      <c r="AN682" s="1667"/>
      <c r="AO682" s="1667"/>
      <c r="AP682" s="1403">
        <f t="shared" ref="AP682:AP713" si="601">SUM(AQ682:AS682)</f>
        <v>601</v>
      </c>
      <c r="AQ682" s="3649">
        <v>601</v>
      </c>
      <c r="AR682" s="1666"/>
      <c r="AS682" s="1666"/>
      <c r="AT682" s="3287">
        <f t="shared" si="594"/>
        <v>0</v>
      </c>
      <c r="AU682" s="3287"/>
      <c r="AV682" s="1666"/>
      <c r="AW682" s="1666"/>
      <c r="AX682" s="1666"/>
      <c r="AY682" s="1666">
        <f t="shared" si="595"/>
        <v>0</v>
      </c>
      <c r="AZ682" s="1666"/>
      <c r="BA682" s="1666"/>
      <c r="BB682" s="1666"/>
      <c r="BC682" s="1666"/>
      <c r="BD682" s="1666"/>
      <c r="BE682" s="1666"/>
      <c r="BF682" s="1666"/>
      <c r="BG682" s="1403">
        <f t="shared" si="590"/>
        <v>0</v>
      </c>
      <c r="BH682" s="1667"/>
      <c r="BI682" s="1667">
        <f t="shared" ref="BI682:BI713" si="602">AP682-S682</f>
        <v>601</v>
      </c>
      <c r="BJ682" s="1658">
        <v>2022</v>
      </c>
      <c r="BK682" s="1658" t="s">
        <v>910</v>
      </c>
      <c r="BL682" s="1658"/>
      <c r="BM682" s="1669">
        <f t="shared" si="592"/>
        <v>100</v>
      </c>
      <c r="BN682" s="1669" t="e">
        <f t="shared" si="593"/>
        <v>#DIV/0!</v>
      </c>
      <c r="BO682" s="1658" t="s">
        <v>40</v>
      </c>
      <c r="BP682" s="2980"/>
      <c r="BQ682" s="2981"/>
      <c r="BR682" s="2981"/>
      <c r="BS682" s="19"/>
      <c r="BT682" s="2981"/>
      <c r="BU682" s="2981"/>
      <c r="BV682" s="1370" t="s">
        <v>2492</v>
      </c>
      <c r="BW682" s="2981" t="s">
        <v>2502</v>
      </c>
      <c r="BX682" s="2954"/>
      <c r="BY682" s="73"/>
    </row>
    <row r="683" spans="1:77" s="270" customFormat="1" ht="45.75" hidden="1" customHeight="1">
      <c r="A683" s="3179">
        <v>34</v>
      </c>
      <c r="B683" s="3181" t="s">
        <v>1613</v>
      </c>
      <c r="C683" s="1676" t="s">
        <v>1614</v>
      </c>
      <c r="D683" s="1676" t="s">
        <v>1525</v>
      </c>
      <c r="E683" s="3539" t="s">
        <v>1506</v>
      </c>
      <c r="F683" s="3468" t="s">
        <v>1615</v>
      </c>
      <c r="G683" s="3477">
        <v>689</v>
      </c>
      <c r="H683" s="3477">
        <v>569</v>
      </c>
      <c r="I683" s="1667"/>
      <c r="J683" s="1723">
        <v>120</v>
      </c>
      <c r="K683" s="1724">
        <v>569</v>
      </c>
      <c r="L683" s="1724">
        <v>569</v>
      </c>
      <c r="M683" s="1667">
        <v>561.85799999999995</v>
      </c>
      <c r="N683" s="1725">
        <v>116.721</v>
      </c>
      <c r="O683" s="1667">
        <v>124.432</v>
      </c>
      <c r="P683" s="1667">
        <v>124.432</v>
      </c>
      <c r="Q683" s="1667"/>
      <c r="R683" s="1667"/>
      <c r="S683" s="1723">
        <f t="shared" si="596"/>
        <v>0</v>
      </c>
      <c r="T683" s="1723"/>
      <c r="U683" s="1667"/>
      <c r="V683" s="1667"/>
      <c r="W683" s="1667"/>
      <c r="X683" s="1667"/>
      <c r="Y683" s="1667"/>
      <c r="Z683" s="1725">
        <f t="shared" si="597"/>
        <v>116.721</v>
      </c>
      <c r="AA683" s="1725">
        <v>116.721</v>
      </c>
      <c r="AB683" s="1667"/>
      <c r="AC683" s="1667"/>
      <c r="AD683" s="1667">
        <f t="shared" si="598"/>
        <v>0</v>
      </c>
      <c r="AE683" s="1667"/>
      <c r="AF683" s="1667"/>
      <c r="AG683" s="1667"/>
      <c r="AH683" s="1667">
        <f t="shared" si="599"/>
        <v>124.432</v>
      </c>
      <c r="AI683" s="1667">
        <v>124.432</v>
      </c>
      <c r="AJ683" s="1667"/>
      <c r="AK683" s="1667"/>
      <c r="AL683" s="1667">
        <f t="shared" si="600"/>
        <v>0</v>
      </c>
      <c r="AM683" s="1723"/>
      <c r="AN683" s="1667"/>
      <c r="AO683" s="1667"/>
      <c r="AP683" s="1403">
        <f t="shared" si="601"/>
        <v>569</v>
      </c>
      <c r="AQ683" s="3649">
        <v>569</v>
      </c>
      <c r="AR683" s="1666"/>
      <c r="AS683" s="1666"/>
      <c r="AT683" s="3287">
        <f t="shared" si="594"/>
        <v>0</v>
      </c>
      <c r="AU683" s="3287"/>
      <c r="AV683" s="1666"/>
      <c r="AW683" s="1666"/>
      <c r="AX683" s="1666"/>
      <c r="AY683" s="1666">
        <f t="shared" si="595"/>
        <v>0</v>
      </c>
      <c r="AZ683" s="1666"/>
      <c r="BA683" s="1666"/>
      <c r="BB683" s="1666"/>
      <c r="BC683" s="1666"/>
      <c r="BD683" s="1666"/>
      <c r="BE683" s="1666"/>
      <c r="BF683" s="1666"/>
      <c r="BG683" s="1403">
        <f t="shared" si="590"/>
        <v>0</v>
      </c>
      <c r="BH683" s="1667"/>
      <c r="BI683" s="1667">
        <f t="shared" si="602"/>
        <v>569</v>
      </c>
      <c r="BJ683" s="1658">
        <v>2022</v>
      </c>
      <c r="BK683" s="1658" t="s">
        <v>910</v>
      </c>
      <c r="BL683" s="1658"/>
      <c r="BM683" s="1669">
        <f t="shared" si="592"/>
        <v>100</v>
      </c>
      <c r="BN683" s="1669" t="e">
        <f t="shared" si="593"/>
        <v>#DIV/0!</v>
      </c>
      <c r="BO683" s="1658" t="s">
        <v>40</v>
      </c>
      <c r="BP683" s="2980"/>
      <c r="BQ683" s="2981"/>
      <c r="BR683" s="2981"/>
      <c r="BS683" s="19"/>
      <c r="BT683" s="2981"/>
      <c r="BU683" s="2981"/>
      <c r="BV683" s="1370" t="s">
        <v>2492</v>
      </c>
      <c r="BW683" s="2981" t="s">
        <v>2502</v>
      </c>
      <c r="BX683" s="2954"/>
      <c r="BY683" s="73"/>
    </row>
    <row r="684" spans="1:77" s="270" customFormat="1" ht="45.75" hidden="1" customHeight="1">
      <c r="A684" s="3179">
        <v>35</v>
      </c>
      <c r="B684" s="3185" t="s">
        <v>1616</v>
      </c>
      <c r="C684" s="1676" t="s">
        <v>1614</v>
      </c>
      <c r="D684" s="1676" t="s">
        <v>1525</v>
      </c>
      <c r="E684" s="3539" t="s">
        <v>1506</v>
      </c>
      <c r="F684" s="3468" t="s">
        <v>1617</v>
      </c>
      <c r="G684" s="3477">
        <v>658</v>
      </c>
      <c r="H684" s="3477">
        <v>568</v>
      </c>
      <c r="I684" s="1667"/>
      <c r="J684" s="1723">
        <v>90</v>
      </c>
      <c r="K684" s="1724">
        <v>568</v>
      </c>
      <c r="L684" s="1724">
        <v>568</v>
      </c>
      <c r="M684" s="1667">
        <v>563.75300000000004</v>
      </c>
      <c r="N684" s="1725">
        <v>173.63499999999999</v>
      </c>
      <c r="O684" s="1667">
        <v>178.45</v>
      </c>
      <c r="P684" s="1667">
        <v>178.45</v>
      </c>
      <c r="Q684" s="1667"/>
      <c r="R684" s="1667"/>
      <c r="S684" s="1723">
        <f t="shared" si="596"/>
        <v>0</v>
      </c>
      <c r="T684" s="1723"/>
      <c r="U684" s="1667"/>
      <c r="V684" s="1667"/>
      <c r="W684" s="1667"/>
      <c r="X684" s="1667"/>
      <c r="Y684" s="1667"/>
      <c r="Z684" s="1725">
        <f t="shared" si="597"/>
        <v>173.63499999999999</v>
      </c>
      <c r="AA684" s="1725">
        <v>173.63499999999999</v>
      </c>
      <c r="AB684" s="1667"/>
      <c r="AC684" s="1667"/>
      <c r="AD684" s="1667">
        <f t="shared" si="598"/>
        <v>0</v>
      </c>
      <c r="AE684" s="1667"/>
      <c r="AF684" s="1667"/>
      <c r="AG684" s="1667"/>
      <c r="AH684" s="1667">
        <f t="shared" si="599"/>
        <v>178.45</v>
      </c>
      <c r="AI684" s="1667">
        <v>178.45</v>
      </c>
      <c r="AJ684" s="1667"/>
      <c r="AK684" s="1667"/>
      <c r="AL684" s="1667">
        <f t="shared" si="600"/>
        <v>0</v>
      </c>
      <c r="AM684" s="1723"/>
      <c r="AN684" s="1667"/>
      <c r="AO684" s="1667"/>
      <c r="AP684" s="1403">
        <f t="shared" si="601"/>
        <v>568</v>
      </c>
      <c r="AQ684" s="3649">
        <v>568</v>
      </c>
      <c r="AR684" s="1666"/>
      <c r="AS684" s="1666"/>
      <c r="AT684" s="3287">
        <f t="shared" si="594"/>
        <v>0</v>
      </c>
      <c r="AU684" s="3287"/>
      <c r="AV684" s="1666"/>
      <c r="AW684" s="1666"/>
      <c r="AX684" s="1666"/>
      <c r="AY684" s="1666">
        <f t="shared" si="595"/>
        <v>0</v>
      </c>
      <c r="AZ684" s="1666"/>
      <c r="BA684" s="1666"/>
      <c r="BB684" s="1666"/>
      <c r="BC684" s="1666"/>
      <c r="BD684" s="1666"/>
      <c r="BE684" s="1666"/>
      <c r="BF684" s="1666"/>
      <c r="BG684" s="1403">
        <f t="shared" si="590"/>
        <v>0</v>
      </c>
      <c r="BH684" s="1667"/>
      <c r="BI684" s="1667">
        <f t="shared" si="602"/>
        <v>568</v>
      </c>
      <c r="BJ684" s="1658">
        <v>2022</v>
      </c>
      <c r="BK684" s="1658" t="s">
        <v>910</v>
      </c>
      <c r="BL684" s="1658"/>
      <c r="BM684" s="1669">
        <f t="shared" si="592"/>
        <v>100</v>
      </c>
      <c r="BN684" s="1669" t="e">
        <f t="shared" si="593"/>
        <v>#DIV/0!</v>
      </c>
      <c r="BO684" s="1658" t="s">
        <v>40</v>
      </c>
      <c r="BP684" s="2980"/>
      <c r="BQ684" s="2981"/>
      <c r="BR684" s="2981"/>
      <c r="BS684" s="19"/>
      <c r="BT684" s="2981"/>
      <c r="BU684" s="2981"/>
      <c r="BV684" s="1370" t="s">
        <v>2492</v>
      </c>
      <c r="BW684" s="2981" t="s">
        <v>2502</v>
      </c>
      <c r="BX684" s="2954"/>
      <c r="BY684" s="73"/>
    </row>
    <row r="685" spans="1:77" s="270" customFormat="1" ht="45.75" hidden="1" customHeight="1">
      <c r="A685" s="3179">
        <v>36</v>
      </c>
      <c r="B685" s="2956" t="s">
        <v>1618</v>
      </c>
      <c r="C685" s="1676" t="s">
        <v>1619</v>
      </c>
      <c r="D685" s="1676" t="s">
        <v>1620</v>
      </c>
      <c r="E685" s="3539" t="s">
        <v>1506</v>
      </c>
      <c r="F685" s="3468" t="s">
        <v>1621</v>
      </c>
      <c r="G685" s="3477">
        <v>823</v>
      </c>
      <c r="H685" s="3477">
        <v>661</v>
      </c>
      <c r="I685" s="1667"/>
      <c r="J685" s="1723">
        <v>162</v>
      </c>
      <c r="K685" s="1724">
        <v>661</v>
      </c>
      <c r="L685" s="1724">
        <v>661</v>
      </c>
      <c r="M685" s="1667">
        <f>597.387-AE685</f>
        <v>299.99999999999994</v>
      </c>
      <c r="N685" s="1667"/>
      <c r="O685" s="1667"/>
      <c r="P685" s="1667"/>
      <c r="Q685" s="1667"/>
      <c r="R685" s="1667"/>
      <c r="S685" s="1723">
        <f t="shared" si="596"/>
        <v>361</v>
      </c>
      <c r="T685" s="1723">
        <v>361</v>
      </c>
      <c r="U685" s="1667"/>
      <c r="V685" s="1667"/>
      <c r="W685" s="1667"/>
      <c r="X685" s="1667"/>
      <c r="Y685" s="1667"/>
      <c r="Z685" s="1667">
        <f t="shared" si="597"/>
        <v>0</v>
      </c>
      <c r="AA685" s="1667"/>
      <c r="AB685" s="1667"/>
      <c r="AC685" s="1667"/>
      <c r="AD685" s="1667">
        <f t="shared" si="598"/>
        <v>297.387</v>
      </c>
      <c r="AE685" s="1667">
        <v>297.387</v>
      </c>
      <c r="AF685" s="1667"/>
      <c r="AG685" s="1667"/>
      <c r="AH685" s="1667">
        <f t="shared" si="599"/>
        <v>0</v>
      </c>
      <c r="AI685" s="1667"/>
      <c r="AJ685" s="1667"/>
      <c r="AK685" s="1667"/>
      <c r="AL685" s="1667">
        <f t="shared" si="600"/>
        <v>361</v>
      </c>
      <c r="AM685" s="1723">
        <v>361</v>
      </c>
      <c r="AN685" s="1667"/>
      <c r="AO685" s="1667"/>
      <c r="AP685" s="1403">
        <f t="shared" si="601"/>
        <v>661</v>
      </c>
      <c r="AQ685" s="3649">
        <v>661</v>
      </c>
      <c r="AR685" s="1666"/>
      <c r="AS685" s="1666"/>
      <c r="AT685" s="3288">
        <v>162</v>
      </c>
      <c r="AU685" s="3288"/>
      <c r="AV685" s="1666"/>
      <c r="AW685" s="1666"/>
      <c r="AX685" s="1666"/>
      <c r="AY685" s="3288"/>
      <c r="AZ685" s="3288"/>
      <c r="BA685" s="1666"/>
      <c r="BB685" s="1666"/>
      <c r="BC685" s="1666"/>
      <c r="BD685" s="1666"/>
      <c r="BE685" s="1666"/>
      <c r="BF685" s="1666"/>
      <c r="BG685" s="1403"/>
      <c r="BH685" s="1667"/>
      <c r="BI685" s="1667">
        <f t="shared" si="602"/>
        <v>300</v>
      </c>
      <c r="BJ685" s="1658">
        <v>2022</v>
      </c>
      <c r="BK685" s="1658" t="s">
        <v>2324</v>
      </c>
      <c r="BL685" s="1658" t="s">
        <v>2327</v>
      </c>
      <c r="BM685" s="1669">
        <f t="shared" si="592"/>
        <v>100</v>
      </c>
      <c r="BN685" s="1669" t="e">
        <f t="shared" si="593"/>
        <v>#DIV/0!</v>
      </c>
      <c r="BO685" s="1658" t="s">
        <v>62</v>
      </c>
      <c r="BP685" s="2980"/>
      <c r="BQ685" s="2981"/>
      <c r="BR685" s="2981"/>
      <c r="BS685" s="19"/>
      <c r="BT685" s="2981"/>
      <c r="BU685" s="2981"/>
      <c r="BV685" s="1370" t="s">
        <v>2492</v>
      </c>
      <c r="BW685" s="2981" t="s">
        <v>2502</v>
      </c>
      <c r="BX685" s="2954"/>
      <c r="BY685" s="73"/>
    </row>
    <row r="686" spans="1:77" s="270" customFormat="1" ht="45.75" hidden="1" customHeight="1">
      <c r="A686" s="3179">
        <v>37</v>
      </c>
      <c r="B686" s="3186" t="s">
        <v>1622</v>
      </c>
      <c r="C686" s="1676" t="s">
        <v>1623</v>
      </c>
      <c r="D686" s="1676" t="s">
        <v>1301</v>
      </c>
      <c r="E686" s="3539" t="s">
        <v>1506</v>
      </c>
      <c r="F686" s="3540" t="s">
        <v>1624</v>
      </c>
      <c r="G686" s="3477">
        <v>1520</v>
      </c>
      <c r="H686" s="3477">
        <v>1500</v>
      </c>
      <c r="I686" s="1667"/>
      <c r="J686" s="1723">
        <v>20</v>
      </c>
      <c r="K686" s="1724">
        <v>1500</v>
      </c>
      <c r="L686" s="1724">
        <v>1500</v>
      </c>
      <c r="M686" s="1667">
        <v>1347.307</v>
      </c>
      <c r="N686" s="1725">
        <v>1319.7909999999999</v>
      </c>
      <c r="O686" s="1667">
        <v>1472.4839999999999</v>
      </c>
      <c r="P686" s="1667">
        <v>1472.4839999999999</v>
      </c>
      <c r="Q686" s="1667"/>
      <c r="R686" s="1667"/>
      <c r="S686" s="1723">
        <f t="shared" si="596"/>
        <v>0</v>
      </c>
      <c r="T686" s="1723"/>
      <c r="U686" s="1667"/>
      <c r="V686" s="1667"/>
      <c r="W686" s="1667"/>
      <c r="X686" s="1667"/>
      <c r="Y686" s="1667"/>
      <c r="Z686" s="1725">
        <f t="shared" si="597"/>
        <v>1319.7909999999999</v>
      </c>
      <c r="AA686" s="1725">
        <v>1319.7909999999999</v>
      </c>
      <c r="AB686" s="1667"/>
      <c r="AC686" s="1667"/>
      <c r="AD686" s="1667">
        <f t="shared" si="598"/>
        <v>0</v>
      </c>
      <c r="AE686" s="1667"/>
      <c r="AF686" s="1667"/>
      <c r="AG686" s="1667"/>
      <c r="AH686" s="1667">
        <f t="shared" si="599"/>
        <v>1472.4839999999999</v>
      </c>
      <c r="AI686" s="1667">
        <v>1472.4839999999999</v>
      </c>
      <c r="AJ686" s="1667"/>
      <c r="AK686" s="1667"/>
      <c r="AL686" s="1667">
        <f t="shared" si="600"/>
        <v>0</v>
      </c>
      <c r="AM686" s="1723"/>
      <c r="AN686" s="1667"/>
      <c r="AO686" s="1667"/>
      <c r="AP686" s="1403">
        <f t="shared" si="601"/>
        <v>1500</v>
      </c>
      <c r="AQ686" s="3649">
        <v>1500</v>
      </c>
      <c r="AR686" s="1666"/>
      <c r="AS686" s="1666"/>
      <c r="AT686" s="3287">
        <f t="shared" ref="AT686:AT727" si="603">SUM(AU686:AW686)</f>
        <v>0</v>
      </c>
      <c r="AU686" s="3287"/>
      <c r="AV686" s="1666"/>
      <c r="AW686" s="1666"/>
      <c r="AX686" s="1666"/>
      <c r="AY686" s="1666">
        <f t="shared" ref="AY686:AY727" si="604">SUM(AZ686:BB686)</f>
        <v>0</v>
      </c>
      <c r="AZ686" s="1666"/>
      <c r="BA686" s="1666"/>
      <c r="BB686" s="1666"/>
      <c r="BC686" s="1666"/>
      <c r="BD686" s="1666"/>
      <c r="BE686" s="1666"/>
      <c r="BF686" s="1666"/>
      <c r="BG686" s="1403">
        <f t="shared" si="590"/>
        <v>0</v>
      </c>
      <c r="BH686" s="1667"/>
      <c r="BI686" s="1667">
        <f t="shared" si="602"/>
        <v>1500</v>
      </c>
      <c r="BJ686" s="1658">
        <v>2022</v>
      </c>
      <c r="BK686" s="1658" t="s">
        <v>910</v>
      </c>
      <c r="BL686" s="1658"/>
      <c r="BM686" s="1669">
        <f t="shared" si="592"/>
        <v>100</v>
      </c>
      <c r="BN686" s="1669" t="e">
        <f t="shared" si="593"/>
        <v>#DIV/0!</v>
      </c>
      <c r="BO686" s="1658" t="s">
        <v>40</v>
      </c>
      <c r="BP686" s="2980"/>
      <c r="BQ686" s="2981"/>
      <c r="BR686" s="2981"/>
      <c r="BS686" s="19"/>
      <c r="BT686" s="2981"/>
      <c r="BU686" s="2981"/>
      <c r="BV686" s="1370" t="s">
        <v>2492</v>
      </c>
      <c r="BW686" s="2981" t="s">
        <v>2502</v>
      </c>
      <c r="BX686" s="2954"/>
      <c r="BY686" s="73"/>
    </row>
    <row r="687" spans="1:77" s="270" customFormat="1" ht="45.75" hidden="1" customHeight="1">
      <c r="A687" s="3179">
        <v>38</v>
      </c>
      <c r="B687" s="3186" t="s">
        <v>1625</v>
      </c>
      <c r="C687" s="1676" t="s">
        <v>1623</v>
      </c>
      <c r="D687" s="1676" t="s">
        <v>1626</v>
      </c>
      <c r="E687" s="3539" t="s">
        <v>1506</v>
      </c>
      <c r="F687" s="3540" t="s">
        <v>1627</v>
      </c>
      <c r="G687" s="3477">
        <v>215</v>
      </c>
      <c r="H687" s="3477">
        <v>195</v>
      </c>
      <c r="I687" s="1667"/>
      <c r="J687" s="1723">
        <v>20</v>
      </c>
      <c r="K687" s="1724">
        <v>195</v>
      </c>
      <c r="L687" s="1724">
        <v>195</v>
      </c>
      <c r="M687" s="1667">
        <v>58.149000000000001</v>
      </c>
      <c r="N687" s="1725">
        <v>54.609000000000002</v>
      </c>
      <c r="O687" s="1667">
        <v>136.851</v>
      </c>
      <c r="P687" s="1667">
        <v>136.851</v>
      </c>
      <c r="Q687" s="1667"/>
      <c r="R687" s="1667"/>
      <c r="S687" s="1723">
        <f t="shared" si="596"/>
        <v>0</v>
      </c>
      <c r="T687" s="1723"/>
      <c r="U687" s="1667"/>
      <c r="V687" s="1667"/>
      <c r="W687" s="1667"/>
      <c r="X687" s="1667"/>
      <c r="Y687" s="1667"/>
      <c r="Z687" s="1725">
        <f t="shared" si="597"/>
        <v>54.609000000000002</v>
      </c>
      <c r="AA687" s="1725">
        <v>54.609000000000002</v>
      </c>
      <c r="AB687" s="1667"/>
      <c r="AC687" s="1667"/>
      <c r="AD687" s="1667">
        <f t="shared" si="598"/>
        <v>0</v>
      </c>
      <c r="AE687" s="1667"/>
      <c r="AF687" s="1667"/>
      <c r="AG687" s="1667"/>
      <c r="AH687" s="1667">
        <f t="shared" si="599"/>
        <v>136.851</v>
      </c>
      <c r="AI687" s="1667">
        <v>136.851</v>
      </c>
      <c r="AJ687" s="1667"/>
      <c r="AK687" s="1667"/>
      <c r="AL687" s="1667">
        <f t="shared" si="600"/>
        <v>0</v>
      </c>
      <c r="AM687" s="1723"/>
      <c r="AN687" s="1667"/>
      <c r="AO687" s="1667"/>
      <c r="AP687" s="1403">
        <f t="shared" si="601"/>
        <v>195</v>
      </c>
      <c r="AQ687" s="3649">
        <v>195</v>
      </c>
      <c r="AR687" s="1666"/>
      <c r="AS687" s="1666"/>
      <c r="AT687" s="3287">
        <f t="shared" si="603"/>
        <v>0</v>
      </c>
      <c r="AU687" s="3287"/>
      <c r="AV687" s="1666"/>
      <c r="AW687" s="1666"/>
      <c r="AX687" s="1666"/>
      <c r="AY687" s="1666">
        <f t="shared" si="604"/>
        <v>0</v>
      </c>
      <c r="AZ687" s="1666"/>
      <c r="BA687" s="1666"/>
      <c r="BB687" s="1666"/>
      <c r="BC687" s="1666"/>
      <c r="BD687" s="1666"/>
      <c r="BE687" s="1666"/>
      <c r="BF687" s="1666"/>
      <c r="BG687" s="1403">
        <f t="shared" si="590"/>
        <v>0</v>
      </c>
      <c r="BH687" s="1667"/>
      <c r="BI687" s="1667">
        <f t="shared" si="602"/>
        <v>195</v>
      </c>
      <c r="BJ687" s="1658">
        <v>2022</v>
      </c>
      <c r="BK687" s="1658" t="s">
        <v>910</v>
      </c>
      <c r="BL687" s="1658"/>
      <c r="BM687" s="1669">
        <f t="shared" si="592"/>
        <v>100</v>
      </c>
      <c r="BN687" s="1669" t="e">
        <f t="shared" si="593"/>
        <v>#DIV/0!</v>
      </c>
      <c r="BO687" s="1658" t="s">
        <v>40</v>
      </c>
      <c r="BP687" s="2980"/>
      <c r="BQ687" s="2981"/>
      <c r="BR687" s="2981"/>
      <c r="BS687" s="19"/>
      <c r="BT687" s="2981"/>
      <c r="BU687" s="2981"/>
      <c r="BV687" s="1370" t="s">
        <v>2492</v>
      </c>
      <c r="BW687" s="2981" t="s">
        <v>2502</v>
      </c>
      <c r="BX687" s="2954"/>
      <c r="BY687" s="73"/>
    </row>
    <row r="688" spans="1:77" s="270" customFormat="1" ht="63.75" hidden="1">
      <c r="A688" s="3179">
        <v>39</v>
      </c>
      <c r="B688" s="3186" t="s">
        <v>1628</v>
      </c>
      <c r="C688" s="1676" t="s">
        <v>1629</v>
      </c>
      <c r="D688" s="1676" t="s">
        <v>1630</v>
      </c>
      <c r="E688" s="3539" t="s">
        <v>1506</v>
      </c>
      <c r="F688" s="3540" t="s">
        <v>1631</v>
      </c>
      <c r="G688" s="3477">
        <v>354</v>
      </c>
      <c r="H688" s="3477">
        <v>354</v>
      </c>
      <c r="I688" s="1667"/>
      <c r="J688" s="1723">
        <v>0</v>
      </c>
      <c r="K688" s="1724">
        <v>354</v>
      </c>
      <c r="L688" s="1724">
        <v>354</v>
      </c>
      <c r="M688" s="1667">
        <v>326.49</v>
      </c>
      <c r="N688" s="1667"/>
      <c r="O688" s="1667"/>
      <c r="P688" s="1667"/>
      <c r="Q688" s="1667"/>
      <c r="R688" s="1667"/>
      <c r="S688" s="1723">
        <f t="shared" si="596"/>
        <v>0</v>
      </c>
      <c r="T688" s="1723"/>
      <c r="U688" s="1667"/>
      <c r="V688" s="1667"/>
      <c r="W688" s="1667"/>
      <c r="X688" s="1667"/>
      <c r="Y688" s="1667"/>
      <c r="Z688" s="1667">
        <f t="shared" si="597"/>
        <v>0</v>
      </c>
      <c r="AA688" s="1667"/>
      <c r="AB688" s="1667"/>
      <c r="AC688" s="1667"/>
      <c r="AD688" s="1667">
        <f t="shared" si="598"/>
        <v>0</v>
      </c>
      <c r="AE688" s="1667"/>
      <c r="AF688" s="1667"/>
      <c r="AG688" s="1667"/>
      <c r="AH688" s="1667">
        <f t="shared" si="599"/>
        <v>0</v>
      </c>
      <c r="AI688" s="1667"/>
      <c r="AJ688" s="1667"/>
      <c r="AK688" s="1667"/>
      <c r="AL688" s="1667">
        <f t="shared" si="600"/>
        <v>0</v>
      </c>
      <c r="AM688" s="1723"/>
      <c r="AN688" s="1667"/>
      <c r="AO688" s="1667"/>
      <c r="AP688" s="1403">
        <f t="shared" si="601"/>
        <v>354</v>
      </c>
      <c r="AQ688" s="3649">
        <v>354</v>
      </c>
      <c r="AR688" s="1666"/>
      <c r="AS688" s="1666"/>
      <c r="AT688" s="3287">
        <f t="shared" si="603"/>
        <v>0</v>
      </c>
      <c r="AU688" s="3287"/>
      <c r="AV688" s="1666"/>
      <c r="AW688" s="1666"/>
      <c r="AX688" s="1666"/>
      <c r="AY688" s="1666">
        <f t="shared" si="604"/>
        <v>0</v>
      </c>
      <c r="AZ688" s="1666"/>
      <c r="BA688" s="1666"/>
      <c r="BB688" s="1666"/>
      <c r="BC688" s="1666"/>
      <c r="BD688" s="1666"/>
      <c r="BE688" s="1666"/>
      <c r="BF688" s="1666"/>
      <c r="BG688" s="1403">
        <f t="shared" si="590"/>
        <v>0</v>
      </c>
      <c r="BH688" s="1667"/>
      <c r="BI688" s="1667">
        <f t="shared" si="602"/>
        <v>354</v>
      </c>
      <c r="BJ688" s="1658">
        <v>2022</v>
      </c>
      <c r="BK688" s="1658" t="s">
        <v>910</v>
      </c>
      <c r="BL688" s="1658"/>
      <c r="BM688" s="1669">
        <f t="shared" si="592"/>
        <v>100</v>
      </c>
      <c r="BN688" s="1669" t="e">
        <f t="shared" si="593"/>
        <v>#DIV/0!</v>
      </c>
      <c r="BO688" s="1658" t="s">
        <v>40</v>
      </c>
      <c r="BP688" s="2980"/>
      <c r="BQ688" s="2981"/>
      <c r="BR688" s="2981"/>
      <c r="BS688" s="19"/>
      <c r="BT688" s="2981"/>
      <c r="BU688" s="2981"/>
      <c r="BV688" s="1370" t="s">
        <v>2492</v>
      </c>
      <c r="BW688" s="2981" t="s">
        <v>2502</v>
      </c>
      <c r="BX688" s="2954"/>
      <c r="BY688" s="73"/>
    </row>
    <row r="689" spans="1:77" s="270" customFormat="1" ht="31.5" hidden="1">
      <c r="A689" s="3179">
        <v>40</v>
      </c>
      <c r="B689" s="3186" t="s">
        <v>1632</v>
      </c>
      <c r="C689" s="1676" t="s">
        <v>1629</v>
      </c>
      <c r="D689" s="1676" t="s">
        <v>1626</v>
      </c>
      <c r="E689" s="3539" t="s">
        <v>1506</v>
      </c>
      <c r="F689" s="3540" t="s">
        <v>1633</v>
      </c>
      <c r="G689" s="3477">
        <v>342</v>
      </c>
      <c r="H689" s="3477">
        <v>322</v>
      </c>
      <c r="I689" s="1667"/>
      <c r="J689" s="1723">
        <v>20</v>
      </c>
      <c r="K689" s="1724">
        <v>322</v>
      </c>
      <c r="L689" s="1724">
        <v>322</v>
      </c>
      <c r="M689" s="1667">
        <v>318.298</v>
      </c>
      <c r="N689" s="1667"/>
      <c r="O689" s="1667"/>
      <c r="P689" s="1667"/>
      <c r="Q689" s="1667"/>
      <c r="R689" s="1667"/>
      <c r="S689" s="1723">
        <f t="shared" si="596"/>
        <v>0</v>
      </c>
      <c r="T689" s="1723"/>
      <c r="U689" s="1667"/>
      <c r="V689" s="1667"/>
      <c r="W689" s="1667"/>
      <c r="X689" s="1667"/>
      <c r="Y689" s="1667"/>
      <c r="Z689" s="1667">
        <f t="shared" si="597"/>
        <v>0</v>
      </c>
      <c r="AA689" s="1667"/>
      <c r="AB689" s="1667"/>
      <c r="AC689" s="1667"/>
      <c r="AD689" s="1667">
        <f t="shared" si="598"/>
        <v>0</v>
      </c>
      <c r="AE689" s="1667"/>
      <c r="AF689" s="1667"/>
      <c r="AG689" s="1667"/>
      <c r="AH689" s="1667">
        <f t="shared" si="599"/>
        <v>0</v>
      </c>
      <c r="AI689" s="1667"/>
      <c r="AJ689" s="1667"/>
      <c r="AK689" s="1667"/>
      <c r="AL689" s="1667">
        <f t="shared" si="600"/>
        <v>0</v>
      </c>
      <c r="AM689" s="1723"/>
      <c r="AN689" s="1667"/>
      <c r="AO689" s="1667"/>
      <c r="AP689" s="1403">
        <f t="shared" si="601"/>
        <v>322</v>
      </c>
      <c r="AQ689" s="3649">
        <v>322</v>
      </c>
      <c r="AR689" s="1666"/>
      <c r="AS689" s="1666"/>
      <c r="AT689" s="3287">
        <f t="shared" si="603"/>
        <v>0</v>
      </c>
      <c r="AU689" s="3287"/>
      <c r="AV689" s="1666"/>
      <c r="AW689" s="1666"/>
      <c r="AX689" s="1666"/>
      <c r="AY689" s="1666">
        <f t="shared" si="604"/>
        <v>0</v>
      </c>
      <c r="AZ689" s="1666"/>
      <c r="BA689" s="1666"/>
      <c r="BB689" s="1666"/>
      <c r="BC689" s="1666"/>
      <c r="BD689" s="1666"/>
      <c r="BE689" s="1666"/>
      <c r="BF689" s="1666"/>
      <c r="BG689" s="1403">
        <f t="shared" si="590"/>
        <v>0</v>
      </c>
      <c r="BH689" s="1667"/>
      <c r="BI689" s="1667">
        <f t="shared" si="602"/>
        <v>322</v>
      </c>
      <c r="BJ689" s="1658">
        <v>2022</v>
      </c>
      <c r="BK689" s="1658" t="s">
        <v>910</v>
      </c>
      <c r="BL689" s="1658"/>
      <c r="BM689" s="1669">
        <f t="shared" si="592"/>
        <v>100</v>
      </c>
      <c r="BN689" s="1669" t="e">
        <f t="shared" si="593"/>
        <v>#DIV/0!</v>
      </c>
      <c r="BO689" s="1658" t="s">
        <v>40</v>
      </c>
      <c r="BP689" s="2980"/>
      <c r="BQ689" s="2981"/>
      <c r="BR689" s="2981"/>
      <c r="BS689" s="19"/>
      <c r="BT689" s="2981"/>
      <c r="BU689" s="2981"/>
      <c r="BV689" s="1370" t="s">
        <v>2492</v>
      </c>
      <c r="BW689" s="2981" t="s">
        <v>2502</v>
      </c>
      <c r="BX689" s="2954"/>
      <c r="BY689" s="73"/>
    </row>
    <row r="690" spans="1:77" s="270" customFormat="1" ht="31.5" hidden="1">
      <c r="A690" s="3179">
        <v>41</v>
      </c>
      <c r="B690" s="3186" t="s">
        <v>1634</v>
      </c>
      <c r="C690" s="1676" t="s">
        <v>1629</v>
      </c>
      <c r="D690" s="1676" t="s">
        <v>1635</v>
      </c>
      <c r="E690" s="3539" t="s">
        <v>1506</v>
      </c>
      <c r="F690" s="3468" t="s">
        <v>1636</v>
      </c>
      <c r="G690" s="3477">
        <v>920</v>
      </c>
      <c r="H690" s="3477">
        <v>731</v>
      </c>
      <c r="I690" s="1667"/>
      <c r="J690" s="1723">
        <v>221</v>
      </c>
      <c r="K690" s="1724">
        <v>699</v>
      </c>
      <c r="L690" s="1724">
        <v>699</v>
      </c>
      <c r="M690" s="1667">
        <v>695.58699999999999</v>
      </c>
      <c r="N690" s="1725">
        <v>484.43200000000002</v>
      </c>
      <c r="O690" s="1667">
        <v>484.43200000000002</v>
      </c>
      <c r="P690" s="1667">
        <v>484.43200000000002</v>
      </c>
      <c r="Q690" s="1667"/>
      <c r="R690" s="1667"/>
      <c r="S690" s="1723">
        <f t="shared" si="596"/>
        <v>32</v>
      </c>
      <c r="T690" s="1723">
        <v>32</v>
      </c>
      <c r="U690" s="1667"/>
      <c r="V690" s="1667"/>
      <c r="W690" s="1667"/>
      <c r="X690" s="1667"/>
      <c r="Y690" s="1667"/>
      <c r="Z690" s="1725">
        <f t="shared" si="597"/>
        <v>484.43200000000002</v>
      </c>
      <c r="AA690" s="1725">
        <v>484.43200000000002</v>
      </c>
      <c r="AB690" s="1667"/>
      <c r="AC690" s="1667"/>
      <c r="AD690" s="1667">
        <f t="shared" si="598"/>
        <v>9.7040000000000006</v>
      </c>
      <c r="AE690" s="1667">
        <v>9.7040000000000006</v>
      </c>
      <c r="AF690" s="1667"/>
      <c r="AG690" s="1667"/>
      <c r="AH690" s="1667">
        <f t="shared" si="599"/>
        <v>484.43200000000002</v>
      </c>
      <c r="AI690" s="1667">
        <v>484.43200000000002</v>
      </c>
      <c r="AJ690" s="1667"/>
      <c r="AK690" s="1667"/>
      <c r="AL690" s="1667">
        <f t="shared" si="600"/>
        <v>32</v>
      </c>
      <c r="AM690" s="1723">
        <v>32</v>
      </c>
      <c r="AN690" s="1667"/>
      <c r="AO690" s="1667"/>
      <c r="AP690" s="1403">
        <f t="shared" si="601"/>
        <v>731</v>
      </c>
      <c r="AQ690" s="3649">
        <f>699+32</f>
        <v>731</v>
      </c>
      <c r="AR690" s="1666"/>
      <c r="AS690" s="1666"/>
      <c r="AT690" s="3288">
        <f t="shared" si="603"/>
        <v>0</v>
      </c>
      <c r="AU690" s="3288">
        <v>0</v>
      </c>
      <c r="AV690" s="1666"/>
      <c r="AW690" s="1666"/>
      <c r="AX690" s="1666"/>
      <c r="AY690" s="3288">
        <f t="shared" si="604"/>
        <v>0</v>
      </c>
      <c r="AZ690" s="3288"/>
      <c r="BA690" s="1666"/>
      <c r="BB690" s="1666"/>
      <c r="BC690" s="1666"/>
      <c r="BD690" s="1666"/>
      <c r="BE690" s="1666"/>
      <c r="BF690" s="1666"/>
      <c r="BG690" s="1403">
        <f t="shared" si="590"/>
        <v>0</v>
      </c>
      <c r="BH690" s="1667"/>
      <c r="BI690" s="1667">
        <f t="shared" si="602"/>
        <v>699</v>
      </c>
      <c r="BJ690" s="1658">
        <v>2022</v>
      </c>
      <c r="BK690" s="1658" t="s">
        <v>910</v>
      </c>
      <c r="BL690" s="1658"/>
      <c r="BM690" s="1669">
        <f t="shared" si="592"/>
        <v>100</v>
      </c>
      <c r="BN690" s="1669" t="e">
        <f t="shared" si="593"/>
        <v>#DIV/0!</v>
      </c>
      <c r="BO690" s="1658" t="s">
        <v>40</v>
      </c>
      <c r="BP690" s="2980"/>
      <c r="BQ690" s="2981"/>
      <c r="BR690" s="2981"/>
      <c r="BS690" s="19"/>
      <c r="BT690" s="2981"/>
      <c r="BU690" s="2981"/>
      <c r="BV690" s="1370" t="s">
        <v>2492</v>
      </c>
      <c r="BW690" s="2981" t="s">
        <v>2502</v>
      </c>
      <c r="BX690" s="2954"/>
      <c r="BY690" s="73"/>
    </row>
    <row r="691" spans="1:77" s="270" customFormat="1" ht="38.25" hidden="1">
      <c r="A691" s="3179">
        <v>42</v>
      </c>
      <c r="B691" s="3186" t="s">
        <v>1637</v>
      </c>
      <c r="C691" s="1676" t="s">
        <v>1638</v>
      </c>
      <c r="D691" s="1676" t="s">
        <v>1639</v>
      </c>
      <c r="E691" s="3539" t="s">
        <v>1506</v>
      </c>
      <c r="F691" s="3468" t="s">
        <v>1640</v>
      </c>
      <c r="G691" s="3477">
        <v>623</v>
      </c>
      <c r="H691" s="3477">
        <v>603</v>
      </c>
      <c r="I691" s="1667"/>
      <c r="J691" s="1723">
        <v>20</v>
      </c>
      <c r="K691" s="1724">
        <v>603</v>
      </c>
      <c r="L691" s="1724">
        <v>603</v>
      </c>
      <c r="M691" s="1667">
        <v>592.69210399999997</v>
      </c>
      <c r="N691" s="1725">
        <v>19.274999999999999</v>
      </c>
      <c r="O691" s="1667">
        <v>29.582896000000002</v>
      </c>
      <c r="P691" s="1667">
        <v>29.582896000000002</v>
      </c>
      <c r="Q691" s="1667"/>
      <c r="R691" s="1667"/>
      <c r="S691" s="1723">
        <f t="shared" si="596"/>
        <v>0</v>
      </c>
      <c r="T691" s="1723"/>
      <c r="U691" s="1667"/>
      <c r="V691" s="1667"/>
      <c r="W691" s="1667"/>
      <c r="X691" s="1667"/>
      <c r="Y691" s="1667"/>
      <c r="Z691" s="1725">
        <f t="shared" si="597"/>
        <v>19.274999999999999</v>
      </c>
      <c r="AA691" s="1725">
        <v>19.274999999999999</v>
      </c>
      <c r="AB691" s="1667"/>
      <c r="AC691" s="1667"/>
      <c r="AD691" s="1667">
        <f t="shared" si="598"/>
        <v>0</v>
      </c>
      <c r="AE691" s="1667"/>
      <c r="AF691" s="1667"/>
      <c r="AG691" s="1667"/>
      <c r="AH691" s="1667">
        <f t="shared" si="599"/>
        <v>29.582896000000002</v>
      </c>
      <c r="AI691" s="1667">
        <v>29.582896000000002</v>
      </c>
      <c r="AJ691" s="1667"/>
      <c r="AK691" s="1667"/>
      <c r="AL691" s="1667">
        <f t="shared" si="600"/>
        <v>0</v>
      </c>
      <c r="AM691" s="1723"/>
      <c r="AN691" s="1667"/>
      <c r="AO691" s="1667"/>
      <c r="AP691" s="1403">
        <f t="shared" si="601"/>
        <v>603</v>
      </c>
      <c r="AQ691" s="3649">
        <v>603</v>
      </c>
      <c r="AR691" s="1666"/>
      <c r="AS691" s="1666"/>
      <c r="AT691" s="3287">
        <f t="shared" si="603"/>
        <v>0</v>
      </c>
      <c r="AU691" s="3287"/>
      <c r="AV691" s="1666"/>
      <c r="AW691" s="1666"/>
      <c r="AX691" s="1666"/>
      <c r="AY691" s="1666">
        <f t="shared" si="604"/>
        <v>0</v>
      </c>
      <c r="AZ691" s="1666"/>
      <c r="BA691" s="1666"/>
      <c r="BB691" s="1666"/>
      <c r="BC691" s="1666"/>
      <c r="BD691" s="1666"/>
      <c r="BE691" s="1666"/>
      <c r="BF691" s="1666"/>
      <c r="BG691" s="1403">
        <f t="shared" si="590"/>
        <v>0</v>
      </c>
      <c r="BH691" s="1667"/>
      <c r="BI691" s="1667">
        <f t="shared" si="602"/>
        <v>603</v>
      </c>
      <c r="BJ691" s="1658">
        <v>2022</v>
      </c>
      <c r="BK691" s="1658" t="s">
        <v>910</v>
      </c>
      <c r="BL691" s="1658"/>
      <c r="BM691" s="1669">
        <f t="shared" si="592"/>
        <v>100</v>
      </c>
      <c r="BN691" s="1669" t="e">
        <f t="shared" si="593"/>
        <v>#DIV/0!</v>
      </c>
      <c r="BO691" s="1658" t="s">
        <v>40</v>
      </c>
      <c r="BP691" s="2980"/>
      <c r="BQ691" s="2981"/>
      <c r="BR691" s="2981"/>
      <c r="BS691" s="19"/>
      <c r="BT691" s="2981"/>
      <c r="BU691" s="2981"/>
      <c r="BV691" s="1370" t="s">
        <v>2492</v>
      </c>
      <c r="BW691" s="2981" t="s">
        <v>2502</v>
      </c>
      <c r="BX691" s="2954"/>
      <c r="BY691" s="73"/>
    </row>
    <row r="692" spans="1:77" s="270" customFormat="1" ht="38.25" hidden="1">
      <c r="A692" s="3179">
        <v>43</v>
      </c>
      <c r="B692" s="3186" t="s">
        <v>1641</v>
      </c>
      <c r="C692" s="1676" t="s">
        <v>1638</v>
      </c>
      <c r="D692" s="1676" t="s">
        <v>1639</v>
      </c>
      <c r="E692" s="3539" t="s">
        <v>1506</v>
      </c>
      <c r="F692" s="3468" t="s">
        <v>1642</v>
      </c>
      <c r="G692" s="3477">
        <v>612</v>
      </c>
      <c r="H692" s="3477">
        <v>592</v>
      </c>
      <c r="I692" s="1667"/>
      <c r="J692" s="1723">
        <v>20</v>
      </c>
      <c r="K692" s="1724">
        <v>592</v>
      </c>
      <c r="L692" s="1724">
        <v>592</v>
      </c>
      <c r="M692" s="1667">
        <v>582.99165900000003</v>
      </c>
      <c r="N692" s="1725">
        <v>19.279</v>
      </c>
      <c r="O692" s="1667">
        <v>28.287341000000001</v>
      </c>
      <c r="P692" s="1667">
        <v>28.287341000000001</v>
      </c>
      <c r="Q692" s="1667"/>
      <c r="R692" s="1667"/>
      <c r="S692" s="1723">
        <f t="shared" si="596"/>
        <v>0</v>
      </c>
      <c r="T692" s="1723"/>
      <c r="U692" s="1667"/>
      <c r="V692" s="1667"/>
      <c r="W692" s="1667"/>
      <c r="X692" s="1667"/>
      <c r="Y692" s="1667"/>
      <c r="Z692" s="1725">
        <f t="shared" si="597"/>
        <v>19.279</v>
      </c>
      <c r="AA692" s="1725">
        <v>19.279</v>
      </c>
      <c r="AB692" s="1667"/>
      <c r="AC692" s="1667"/>
      <c r="AD692" s="1667">
        <f t="shared" si="598"/>
        <v>0</v>
      </c>
      <c r="AE692" s="1667"/>
      <c r="AF692" s="1667"/>
      <c r="AG692" s="1667"/>
      <c r="AH692" s="1667">
        <f t="shared" si="599"/>
        <v>28.287341000000001</v>
      </c>
      <c r="AI692" s="1667">
        <v>28.287341000000001</v>
      </c>
      <c r="AJ692" s="1667"/>
      <c r="AK692" s="1667"/>
      <c r="AL692" s="1667">
        <f t="shared" si="600"/>
        <v>0</v>
      </c>
      <c r="AM692" s="1723"/>
      <c r="AN692" s="1667"/>
      <c r="AO692" s="1667"/>
      <c r="AP692" s="1403">
        <f t="shared" si="601"/>
        <v>592</v>
      </c>
      <c r="AQ692" s="3649">
        <v>592</v>
      </c>
      <c r="AR692" s="1666"/>
      <c r="AS692" s="1666"/>
      <c r="AT692" s="3287">
        <f t="shared" si="603"/>
        <v>0</v>
      </c>
      <c r="AU692" s="3287"/>
      <c r="AV692" s="1666"/>
      <c r="AW692" s="1666"/>
      <c r="AX692" s="1666"/>
      <c r="AY692" s="1666">
        <f t="shared" si="604"/>
        <v>0</v>
      </c>
      <c r="AZ692" s="1666"/>
      <c r="BA692" s="1666"/>
      <c r="BB692" s="1666"/>
      <c r="BC692" s="1666"/>
      <c r="BD692" s="1666"/>
      <c r="BE692" s="1666"/>
      <c r="BF692" s="1666"/>
      <c r="BG692" s="1403">
        <f t="shared" si="590"/>
        <v>0</v>
      </c>
      <c r="BH692" s="1667"/>
      <c r="BI692" s="1667">
        <f t="shared" si="602"/>
        <v>592</v>
      </c>
      <c r="BJ692" s="1658">
        <v>2022</v>
      </c>
      <c r="BK692" s="1658" t="s">
        <v>910</v>
      </c>
      <c r="BL692" s="1658"/>
      <c r="BM692" s="1669">
        <f t="shared" si="592"/>
        <v>100</v>
      </c>
      <c r="BN692" s="1669" t="e">
        <f t="shared" si="593"/>
        <v>#DIV/0!</v>
      </c>
      <c r="BO692" s="1658" t="s">
        <v>40</v>
      </c>
      <c r="BP692" s="2980"/>
      <c r="BQ692" s="2981"/>
      <c r="BR692" s="2981"/>
      <c r="BS692" s="19"/>
      <c r="BT692" s="2981"/>
      <c r="BU692" s="2981"/>
      <c r="BV692" s="1370" t="s">
        <v>2492</v>
      </c>
      <c r="BW692" s="2981" t="s">
        <v>2502</v>
      </c>
      <c r="BX692" s="2954"/>
      <c r="BY692" s="73"/>
    </row>
    <row r="693" spans="1:77" s="270" customFormat="1" ht="31.5" hidden="1">
      <c r="A693" s="3179">
        <v>44</v>
      </c>
      <c r="B693" s="3186" t="s">
        <v>1643</v>
      </c>
      <c r="C693" s="1676" t="s">
        <v>1638</v>
      </c>
      <c r="D693" s="1676" t="s">
        <v>1644</v>
      </c>
      <c r="E693" s="3539" t="s">
        <v>1506</v>
      </c>
      <c r="F693" s="3468" t="s">
        <v>1645</v>
      </c>
      <c r="G693" s="3477">
        <v>430</v>
      </c>
      <c r="H693" s="3477">
        <v>323</v>
      </c>
      <c r="I693" s="1667"/>
      <c r="J693" s="1723">
        <v>107</v>
      </c>
      <c r="K693" s="1724">
        <v>323</v>
      </c>
      <c r="L693" s="1724">
        <v>323</v>
      </c>
      <c r="M693" s="1667">
        <v>304.928</v>
      </c>
      <c r="N693" s="1667"/>
      <c r="O693" s="1667">
        <v>18.071999999999999</v>
      </c>
      <c r="P693" s="1667">
        <v>18.071999999999999</v>
      </c>
      <c r="Q693" s="1667"/>
      <c r="R693" s="1667"/>
      <c r="S693" s="1723">
        <f t="shared" si="596"/>
        <v>0</v>
      </c>
      <c r="T693" s="1723"/>
      <c r="U693" s="1667"/>
      <c r="V693" s="1667"/>
      <c r="W693" s="1667"/>
      <c r="X693" s="1667"/>
      <c r="Y693" s="1667"/>
      <c r="Z693" s="1667">
        <f t="shared" si="597"/>
        <v>0</v>
      </c>
      <c r="AA693" s="1667"/>
      <c r="AB693" s="1667"/>
      <c r="AC693" s="1667"/>
      <c r="AD693" s="1667">
        <f t="shared" si="598"/>
        <v>0</v>
      </c>
      <c r="AE693" s="1667"/>
      <c r="AF693" s="1667"/>
      <c r="AG693" s="1667"/>
      <c r="AH693" s="1667">
        <f t="shared" si="599"/>
        <v>18.071999999999999</v>
      </c>
      <c r="AI693" s="1667">
        <v>18.071999999999999</v>
      </c>
      <c r="AJ693" s="1667"/>
      <c r="AK693" s="1667"/>
      <c r="AL693" s="1667">
        <f t="shared" si="600"/>
        <v>0</v>
      </c>
      <c r="AM693" s="1723"/>
      <c r="AN693" s="1667"/>
      <c r="AO693" s="1667"/>
      <c r="AP693" s="1403">
        <f t="shared" si="601"/>
        <v>323</v>
      </c>
      <c r="AQ693" s="3649">
        <v>323</v>
      </c>
      <c r="AR693" s="1666"/>
      <c r="AS693" s="1666"/>
      <c r="AT693" s="3287">
        <f t="shared" si="603"/>
        <v>0</v>
      </c>
      <c r="AU693" s="3287"/>
      <c r="AV693" s="1666"/>
      <c r="AW693" s="1666"/>
      <c r="AX693" s="1666"/>
      <c r="AY693" s="1666">
        <f t="shared" si="604"/>
        <v>0</v>
      </c>
      <c r="AZ693" s="1666"/>
      <c r="BA693" s="1666"/>
      <c r="BB693" s="1666"/>
      <c r="BC693" s="1666"/>
      <c r="BD693" s="1666"/>
      <c r="BE693" s="1666"/>
      <c r="BF693" s="1666"/>
      <c r="BG693" s="1403">
        <f t="shared" si="590"/>
        <v>0</v>
      </c>
      <c r="BH693" s="1667"/>
      <c r="BI693" s="1667">
        <f t="shared" si="602"/>
        <v>323</v>
      </c>
      <c r="BJ693" s="1658">
        <v>2022</v>
      </c>
      <c r="BK693" s="1658" t="s">
        <v>910</v>
      </c>
      <c r="BL693" s="1658"/>
      <c r="BM693" s="1669">
        <f t="shared" si="592"/>
        <v>100</v>
      </c>
      <c r="BN693" s="1669" t="e">
        <f t="shared" si="593"/>
        <v>#DIV/0!</v>
      </c>
      <c r="BO693" s="1658" t="s">
        <v>40</v>
      </c>
      <c r="BP693" s="2980"/>
      <c r="BQ693" s="2981"/>
      <c r="BR693" s="2981"/>
      <c r="BS693" s="19"/>
      <c r="BT693" s="2981"/>
      <c r="BU693" s="2981"/>
      <c r="BV693" s="1370" t="s">
        <v>2492</v>
      </c>
      <c r="BW693" s="2981" t="s">
        <v>2502</v>
      </c>
      <c r="BX693" s="2954"/>
      <c r="BY693" s="73"/>
    </row>
    <row r="694" spans="1:77" s="270" customFormat="1" ht="31.5" hidden="1">
      <c r="A694" s="3179">
        <v>45</v>
      </c>
      <c r="B694" s="3186" t="s">
        <v>1646</v>
      </c>
      <c r="C694" s="1676" t="s">
        <v>1638</v>
      </c>
      <c r="D694" s="1676" t="s">
        <v>1647</v>
      </c>
      <c r="E694" s="3539" t="s">
        <v>1506</v>
      </c>
      <c r="F694" s="3468" t="s">
        <v>1648</v>
      </c>
      <c r="G694" s="3477">
        <v>750</v>
      </c>
      <c r="H694" s="3477">
        <v>565</v>
      </c>
      <c r="I694" s="1667"/>
      <c r="J694" s="1723">
        <v>185</v>
      </c>
      <c r="K694" s="1724">
        <v>565</v>
      </c>
      <c r="L694" s="1724">
        <v>565</v>
      </c>
      <c r="M694" s="1667">
        <v>523.05045700000005</v>
      </c>
      <c r="N694" s="1667"/>
      <c r="O694" s="1667"/>
      <c r="P694" s="1667"/>
      <c r="Q694" s="1667"/>
      <c r="R694" s="1667"/>
      <c r="S694" s="1723">
        <f t="shared" si="596"/>
        <v>0</v>
      </c>
      <c r="T694" s="1723"/>
      <c r="U694" s="1667"/>
      <c r="V694" s="1667"/>
      <c r="W694" s="1667"/>
      <c r="X694" s="1667"/>
      <c r="Y694" s="1667"/>
      <c r="Z694" s="1667">
        <f t="shared" si="597"/>
        <v>0</v>
      </c>
      <c r="AA694" s="1667"/>
      <c r="AB694" s="1667"/>
      <c r="AC694" s="1667"/>
      <c r="AD694" s="1667">
        <f t="shared" si="598"/>
        <v>0</v>
      </c>
      <c r="AE694" s="1667"/>
      <c r="AF694" s="1667"/>
      <c r="AG694" s="1667"/>
      <c r="AH694" s="1667">
        <f t="shared" si="599"/>
        <v>0</v>
      </c>
      <c r="AI694" s="1667"/>
      <c r="AJ694" s="1667"/>
      <c r="AK694" s="1667"/>
      <c r="AL694" s="1667">
        <f t="shared" si="600"/>
        <v>0</v>
      </c>
      <c r="AM694" s="1723"/>
      <c r="AN694" s="1667"/>
      <c r="AO694" s="1667"/>
      <c r="AP694" s="1403">
        <f t="shared" si="601"/>
        <v>565</v>
      </c>
      <c r="AQ694" s="3649">
        <v>565</v>
      </c>
      <c r="AR694" s="1666"/>
      <c r="AS694" s="1666"/>
      <c r="AT694" s="3287">
        <f t="shared" si="603"/>
        <v>0</v>
      </c>
      <c r="AU694" s="3287"/>
      <c r="AV694" s="1666"/>
      <c r="AW694" s="1666"/>
      <c r="AX694" s="1666"/>
      <c r="AY694" s="1666">
        <f t="shared" si="604"/>
        <v>0</v>
      </c>
      <c r="AZ694" s="1666"/>
      <c r="BA694" s="1666"/>
      <c r="BB694" s="1666"/>
      <c r="BC694" s="1666"/>
      <c r="BD694" s="1666"/>
      <c r="BE694" s="1666"/>
      <c r="BF694" s="1666"/>
      <c r="BG694" s="1403">
        <f t="shared" si="590"/>
        <v>0</v>
      </c>
      <c r="BH694" s="1667"/>
      <c r="BI694" s="1667">
        <f t="shared" si="602"/>
        <v>565</v>
      </c>
      <c r="BJ694" s="1658">
        <v>2022</v>
      </c>
      <c r="BK694" s="1658" t="s">
        <v>910</v>
      </c>
      <c r="BL694" s="1658"/>
      <c r="BM694" s="1669">
        <f t="shared" si="592"/>
        <v>100</v>
      </c>
      <c r="BN694" s="1669" t="e">
        <f t="shared" si="593"/>
        <v>#DIV/0!</v>
      </c>
      <c r="BO694" s="1658" t="s">
        <v>40</v>
      </c>
      <c r="BP694" s="2980"/>
      <c r="BQ694" s="2981"/>
      <c r="BR694" s="2981"/>
      <c r="BS694" s="19"/>
      <c r="BT694" s="2981"/>
      <c r="BU694" s="2981"/>
      <c r="BV694" s="1370" t="s">
        <v>2492</v>
      </c>
      <c r="BW694" s="2981" t="s">
        <v>2502</v>
      </c>
      <c r="BX694" s="2954"/>
      <c r="BY694" s="73"/>
    </row>
    <row r="695" spans="1:77" s="270" customFormat="1" hidden="1">
      <c r="A695" s="3179">
        <v>46</v>
      </c>
      <c r="B695" s="3186" t="s">
        <v>1649</v>
      </c>
      <c r="C695" s="1676" t="s">
        <v>1650</v>
      </c>
      <c r="D695" s="1676" t="s">
        <v>1301</v>
      </c>
      <c r="E695" s="3539" t="s">
        <v>1506</v>
      </c>
      <c r="F695" s="3468" t="s">
        <v>1651</v>
      </c>
      <c r="G695" s="3477">
        <v>2400</v>
      </c>
      <c r="H695" s="3477">
        <v>2400</v>
      </c>
      <c r="I695" s="1667"/>
      <c r="J695" s="1723"/>
      <c r="K695" s="1724">
        <v>2400</v>
      </c>
      <c r="L695" s="1724">
        <v>2400</v>
      </c>
      <c r="M695" s="1667">
        <v>2255.28015</v>
      </c>
      <c r="N695" s="1667"/>
      <c r="O695" s="1667">
        <v>111.47685</v>
      </c>
      <c r="P695" s="1667">
        <v>111.47685</v>
      </c>
      <c r="Q695" s="1667"/>
      <c r="R695" s="1667"/>
      <c r="S695" s="1723">
        <f t="shared" si="596"/>
        <v>0</v>
      </c>
      <c r="T695" s="1723"/>
      <c r="U695" s="1667"/>
      <c r="V695" s="1667"/>
      <c r="W695" s="1667"/>
      <c r="X695" s="1667"/>
      <c r="Y695" s="1667"/>
      <c r="Z695" s="1667">
        <f t="shared" si="597"/>
        <v>0</v>
      </c>
      <c r="AA695" s="1667"/>
      <c r="AB695" s="1667"/>
      <c r="AC695" s="1667"/>
      <c r="AD695" s="1667">
        <f t="shared" si="598"/>
        <v>0</v>
      </c>
      <c r="AE695" s="1667"/>
      <c r="AF695" s="1667"/>
      <c r="AG695" s="1667"/>
      <c r="AH695" s="1667">
        <f t="shared" si="599"/>
        <v>111.47685</v>
      </c>
      <c r="AI695" s="1667">
        <v>111.47685</v>
      </c>
      <c r="AJ695" s="1667"/>
      <c r="AK695" s="1667"/>
      <c r="AL695" s="1667">
        <f t="shared" si="600"/>
        <v>0</v>
      </c>
      <c r="AM695" s="1723"/>
      <c r="AN695" s="1667"/>
      <c r="AO695" s="1667"/>
      <c r="AP695" s="1403">
        <f t="shared" si="601"/>
        <v>2400</v>
      </c>
      <c r="AQ695" s="3649">
        <v>2400</v>
      </c>
      <c r="AR695" s="1666"/>
      <c r="AS695" s="1666"/>
      <c r="AT695" s="3287">
        <f t="shared" si="603"/>
        <v>0</v>
      </c>
      <c r="AU695" s="3287"/>
      <c r="AV695" s="1666"/>
      <c r="AW695" s="1666"/>
      <c r="AX695" s="1666"/>
      <c r="AY695" s="1666">
        <f t="shared" si="604"/>
        <v>0</v>
      </c>
      <c r="AZ695" s="1666"/>
      <c r="BA695" s="1666"/>
      <c r="BB695" s="1666"/>
      <c r="BC695" s="1666"/>
      <c r="BD695" s="1666"/>
      <c r="BE695" s="1666"/>
      <c r="BF695" s="1666"/>
      <c r="BG695" s="1403">
        <f t="shared" si="590"/>
        <v>0</v>
      </c>
      <c r="BH695" s="1667"/>
      <c r="BI695" s="1667">
        <f t="shared" si="602"/>
        <v>2400</v>
      </c>
      <c r="BJ695" s="1658">
        <v>2022</v>
      </c>
      <c r="BK695" s="1658" t="s">
        <v>910</v>
      </c>
      <c r="BL695" s="1658"/>
      <c r="BM695" s="1669">
        <f t="shared" si="592"/>
        <v>100</v>
      </c>
      <c r="BN695" s="1669" t="e">
        <f t="shared" si="593"/>
        <v>#DIV/0!</v>
      </c>
      <c r="BO695" s="1658" t="s">
        <v>40</v>
      </c>
      <c r="BP695" s="2980"/>
      <c r="BQ695" s="2981"/>
      <c r="BR695" s="2981"/>
      <c r="BS695" s="19"/>
      <c r="BT695" s="2981"/>
      <c r="BU695" s="2981"/>
      <c r="BV695" s="1370" t="s">
        <v>2492</v>
      </c>
      <c r="BW695" s="2981" t="s">
        <v>2502</v>
      </c>
      <c r="BX695" s="2954"/>
      <c r="BY695" s="73"/>
    </row>
    <row r="696" spans="1:77" s="270" customFormat="1" ht="31.5" hidden="1">
      <c r="A696" s="3179">
        <v>47</v>
      </c>
      <c r="B696" s="3186" t="s">
        <v>1652</v>
      </c>
      <c r="C696" s="1676" t="s">
        <v>1653</v>
      </c>
      <c r="D696" s="1676" t="s">
        <v>1654</v>
      </c>
      <c r="E696" s="3539" t="s">
        <v>1506</v>
      </c>
      <c r="F696" s="3468" t="s">
        <v>1655</v>
      </c>
      <c r="G696" s="3477">
        <v>295</v>
      </c>
      <c r="H696" s="3477">
        <v>220</v>
      </c>
      <c r="I696" s="1667"/>
      <c r="J696" s="1723">
        <v>75</v>
      </c>
      <c r="K696" s="1724">
        <v>220</v>
      </c>
      <c r="L696" s="1724">
        <v>220</v>
      </c>
      <c r="M696" s="1667">
        <v>201.977</v>
      </c>
      <c r="N696" s="1667"/>
      <c r="O696" s="1667">
        <v>18.023</v>
      </c>
      <c r="P696" s="1667">
        <v>18.023</v>
      </c>
      <c r="Q696" s="1667"/>
      <c r="R696" s="1667"/>
      <c r="S696" s="1723">
        <f t="shared" si="596"/>
        <v>0</v>
      </c>
      <c r="T696" s="1723"/>
      <c r="U696" s="1667"/>
      <c r="V696" s="1667"/>
      <c r="W696" s="1667"/>
      <c r="X696" s="1667"/>
      <c r="Y696" s="1667"/>
      <c r="Z696" s="1667">
        <f t="shared" si="597"/>
        <v>0</v>
      </c>
      <c r="AA696" s="1667"/>
      <c r="AB696" s="1667"/>
      <c r="AC696" s="1667"/>
      <c r="AD696" s="1667">
        <f t="shared" si="598"/>
        <v>0</v>
      </c>
      <c r="AE696" s="1667"/>
      <c r="AF696" s="1667"/>
      <c r="AG696" s="1667"/>
      <c r="AH696" s="1667">
        <f t="shared" si="599"/>
        <v>18.023</v>
      </c>
      <c r="AI696" s="1667">
        <v>18.023</v>
      </c>
      <c r="AJ696" s="1667"/>
      <c r="AK696" s="1667"/>
      <c r="AL696" s="1667">
        <f t="shared" si="600"/>
        <v>0</v>
      </c>
      <c r="AM696" s="1723"/>
      <c r="AN696" s="1667"/>
      <c r="AO696" s="1667"/>
      <c r="AP696" s="1403">
        <f t="shared" si="601"/>
        <v>220</v>
      </c>
      <c r="AQ696" s="3649">
        <v>220</v>
      </c>
      <c r="AR696" s="1666"/>
      <c r="AS696" s="1666"/>
      <c r="AT696" s="3287">
        <f t="shared" si="603"/>
        <v>0</v>
      </c>
      <c r="AU696" s="3287"/>
      <c r="AV696" s="1666"/>
      <c r="AW696" s="1666"/>
      <c r="AX696" s="1666"/>
      <c r="AY696" s="1666">
        <f t="shared" si="604"/>
        <v>0</v>
      </c>
      <c r="AZ696" s="1666"/>
      <c r="BA696" s="1666"/>
      <c r="BB696" s="1666"/>
      <c r="BC696" s="1666"/>
      <c r="BD696" s="1666"/>
      <c r="BE696" s="1666"/>
      <c r="BF696" s="1666"/>
      <c r="BG696" s="1403">
        <f t="shared" si="590"/>
        <v>0</v>
      </c>
      <c r="BH696" s="1667"/>
      <c r="BI696" s="1667">
        <f t="shared" si="602"/>
        <v>220</v>
      </c>
      <c r="BJ696" s="1658">
        <v>2022</v>
      </c>
      <c r="BK696" s="1658" t="s">
        <v>910</v>
      </c>
      <c r="BL696" s="1658"/>
      <c r="BM696" s="1669">
        <f t="shared" si="592"/>
        <v>100</v>
      </c>
      <c r="BN696" s="1669" t="e">
        <f t="shared" si="593"/>
        <v>#DIV/0!</v>
      </c>
      <c r="BO696" s="1658" t="s">
        <v>40</v>
      </c>
      <c r="BP696" s="2980"/>
      <c r="BQ696" s="2981"/>
      <c r="BR696" s="2981"/>
      <c r="BS696" s="19"/>
      <c r="BT696" s="2981"/>
      <c r="BU696" s="2981"/>
      <c r="BV696" s="1370" t="s">
        <v>2492</v>
      </c>
      <c r="BW696" s="2981" t="s">
        <v>2502</v>
      </c>
      <c r="BX696" s="2954"/>
      <c r="BY696" s="73"/>
    </row>
    <row r="697" spans="1:77" s="270" customFormat="1" ht="31.5" hidden="1">
      <c r="A697" s="3179">
        <v>48</v>
      </c>
      <c r="B697" s="3186" t="s">
        <v>1656</v>
      </c>
      <c r="C697" s="1676" t="s">
        <v>1653</v>
      </c>
      <c r="D697" s="1676" t="s">
        <v>1657</v>
      </c>
      <c r="E697" s="3539" t="s">
        <v>1506</v>
      </c>
      <c r="F697" s="3468" t="s">
        <v>1658</v>
      </c>
      <c r="G697" s="3477">
        <v>231</v>
      </c>
      <c r="H697" s="3477">
        <v>175</v>
      </c>
      <c r="I697" s="1667"/>
      <c r="J697" s="1723">
        <v>56</v>
      </c>
      <c r="K697" s="1724">
        <v>175</v>
      </c>
      <c r="L697" s="1724">
        <v>175</v>
      </c>
      <c r="M697" s="1667">
        <v>161.358</v>
      </c>
      <c r="N697" s="1667"/>
      <c r="O697" s="1667">
        <v>13.641999999999999</v>
      </c>
      <c r="P697" s="1667">
        <v>13.641999999999999</v>
      </c>
      <c r="Q697" s="1667"/>
      <c r="R697" s="1667"/>
      <c r="S697" s="1723">
        <f t="shared" si="596"/>
        <v>0</v>
      </c>
      <c r="T697" s="1723"/>
      <c r="U697" s="1667"/>
      <c r="V697" s="1667"/>
      <c r="W697" s="1667"/>
      <c r="X697" s="1667"/>
      <c r="Y697" s="1667"/>
      <c r="Z697" s="1667">
        <f t="shared" si="597"/>
        <v>0</v>
      </c>
      <c r="AA697" s="1667"/>
      <c r="AB697" s="1667"/>
      <c r="AC697" s="1667"/>
      <c r="AD697" s="1667">
        <f t="shared" si="598"/>
        <v>0</v>
      </c>
      <c r="AE697" s="1667"/>
      <c r="AF697" s="1667"/>
      <c r="AG697" s="1667"/>
      <c r="AH697" s="1667">
        <f t="shared" si="599"/>
        <v>13.641999999999999</v>
      </c>
      <c r="AI697" s="1667">
        <v>13.641999999999999</v>
      </c>
      <c r="AJ697" s="1667"/>
      <c r="AK697" s="1667"/>
      <c r="AL697" s="1667">
        <f t="shared" si="600"/>
        <v>0</v>
      </c>
      <c r="AM697" s="1723"/>
      <c r="AN697" s="1667"/>
      <c r="AO697" s="1667"/>
      <c r="AP697" s="1403">
        <f t="shared" si="601"/>
        <v>175</v>
      </c>
      <c r="AQ697" s="3649">
        <v>175</v>
      </c>
      <c r="AR697" s="1666"/>
      <c r="AS697" s="1666"/>
      <c r="AT697" s="3287">
        <f t="shared" si="603"/>
        <v>0</v>
      </c>
      <c r="AU697" s="3287"/>
      <c r="AV697" s="1666"/>
      <c r="AW697" s="1666"/>
      <c r="AX697" s="1666"/>
      <c r="AY697" s="1666">
        <f t="shared" si="604"/>
        <v>0</v>
      </c>
      <c r="AZ697" s="1666"/>
      <c r="BA697" s="1666"/>
      <c r="BB697" s="1666"/>
      <c r="BC697" s="1666"/>
      <c r="BD697" s="1666"/>
      <c r="BE697" s="1666"/>
      <c r="BF697" s="1666"/>
      <c r="BG697" s="1403">
        <f t="shared" si="590"/>
        <v>0</v>
      </c>
      <c r="BH697" s="1667"/>
      <c r="BI697" s="1667">
        <f t="shared" si="602"/>
        <v>175</v>
      </c>
      <c r="BJ697" s="1658">
        <v>2022</v>
      </c>
      <c r="BK697" s="1658" t="s">
        <v>910</v>
      </c>
      <c r="BL697" s="1658"/>
      <c r="BM697" s="1669">
        <f t="shared" si="592"/>
        <v>100</v>
      </c>
      <c r="BN697" s="1669" t="e">
        <f t="shared" si="593"/>
        <v>#DIV/0!</v>
      </c>
      <c r="BO697" s="1658" t="s">
        <v>40</v>
      </c>
      <c r="BP697" s="2980"/>
      <c r="BQ697" s="2981"/>
      <c r="BR697" s="2981"/>
      <c r="BS697" s="19"/>
      <c r="BT697" s="2981"/>
      <c r="BU697" s="2981"/>
      <c r="BV697" s="1370" t="s">
        <v>2492</v>
      </c>
      <c r="BW697" s="2981" t="s">
        <v>2502</v>
      </c>
      <c r="BX697" s="2954"/>
      <c r="BY697" s="73"/>
    </row>
    <row r="698" spans="1:77" s="270" customFormat="1" ht="31.5" hidden="1">
      <c r="A698" s="3179">
        <v>49</v>
      </c>
      <c r="B698" s="3187" t="s">
        <v>1659</v>
      </c>
      <c r="C698" s="1676" t="s">
        <v>1653</v>
      </c>
      <c r="D698" s="1676" t="s">
        <v>1660</v>
      </c>
      <c r="E698" s="3539" t="s">
        <v>1506</v>
      </c>
      <c r="F698" s="3468" t="s">
        <v>1661</v>
      </c>
      <c r="G698" s="3477">
        <v>1300</v>
      </c>
      <c r="H698" s="3477">
        <v>975</v>
      </c>
      <c r="I698" s="1667"/>
      <c r="J698" s="1723">
        <v>325</v>
      </c>
      <c r="K698" s="1724">
        <v>975</v>
      </c>
      <c r="L698" s="1724">
        <v>975</v>
      </c>
      <c r="M698" s="1667">
        <v>903.60599999999999</v>
      </c>
      <c r="N698" s="1667"/>
      <c r="O698" s="1667">
        <v>72.236000000000004</v>
      </c>
      <c r="P698" s="1667">
        <v>72.236000000000004</v>
      </c>
      <c r="Q698" s="1667"/>
      <c r="R698" s="1667"/>
      <c r="S698" s="1723">
        <f t="shared" si="596"/>
        <v>0</v>
      </c>
      <c r="T698" s="1723"/>
      <c r="U698" s="1667"/>
      <c r="V698" s="1667"/>
      <c r="W698" s="1667"/>
      <c r="X698" s="1667"/>
      <c r="Y698" s="1667"/>
      <c r="Z698" s="1667">
        <f t="shared" si="597"/>
        <v>0</v>
      </c>
      <c r="AA698" s="1667"/>
      <c r="AB698" s="1667"/>
      <c r="AC698" s="1667"/>
      <c r="AD698" s="1667">
        <f t="shared" si="598"/>
        <v>0</v>
      </c>
      <c r="AE698" s="1667"/>
      <c r="AF698" s="1667"/>
      <c r="AG698" s="1667"/>
      <c r="AH698" s="1667">
        <f t="shared" si="599"/>
        <v>72.236000000000004</v>
      </c>
      <c r="AI698" s="1667">
        <v>72.236000000000004</v>
      </c>
      <c r="AJ698" s="1667"/>
      <c r="AK698" s="1667"/>
      <c r="AL698" s="1667">
        <f t="shared" si="600"/>
        <v>0</v>
      </c>
      <c r="AM698" s="1723"/>
      <c r="AN698" s="1667"/>
      <c r="AO698" s="1667"/>
      <c r="AP698" s="1403">
        <f t="shared" si="601"/>
        <v>975</v>
      </c>
      <c r="AQ698" s="3649">
        <v>975</v>
      </c>
      <c r="AR698" s="1666"/>
      <c r="AS698" s="1666"/>
      <c r="AT698" s="3287">
        <f t="shared" si="603"/>
        <v>0</v>
      </c>
      <c r="AU698" s="3287"/>
      <c r="AV698" s="1666"/>
      <c r="AW698" s="1666"/>
      <c r="AX698" s="1666"/>
      <c r="AY698" s="1666">
        <f t="shared" si="604"/>
        <v>0</v>
      </c>
      <c r="AZ698" s="1666"/>
      <c r="BA698" s="1666"/>
      <c r="BB698" s="1666"/>
      <c r="BC698" s="1666"/>
      <c r="BD698" s="1666"/>
      <c r="BE698" s="1666"/>
      <c r="BF698" s="1666"/>
      <c r="BG698" s="1403">
        <f t="shared" si="590"/>
        <v>0</v>
      </c>
      <c r="BH698" s="1667"/>
      <c r="BI698" s="1667">
        <f t="shared" si="602"/>
        <v>975</v>
      </c>
      <c r="BJ698" s="1658">
        <v>2022</v>
      </c>
      <c r="BK698" s="1658" t="s">
        <v>910</v>
      </c>
      <c r="BL698" s="1658"/>
      <c r="BM698" s="1669">
        <f t="shared" si="592"/>
        <v>100</v>
      </c>
      <c r="BN698" s="1669" t="e">
        <f t="shared" si="593"/>
        <v>#DIV/0!</v>
      </c>
      <c r="BO698" s="1658" t="s">
        <v>40</v>
      </c>
      <c r="BP698" s="2980"/>
      <c r="BQ698" s="2981"/>
      <c r="BR698" s="2981"/>
      <c r="BS698" s="19"/>
      <c r="BT698" s="2981"/>
      <c r="BU698" s="2981"/>
      <c r="BV698" s="1370" t="s">
        <v>2492</v>
      </c>
      <c r="BW698" s="2981" t="s">
        <v>2502</v>
      </c>
      <c r="BX698" s="2954"/>
      <c r="BY698" s="73"/>
    </row>
    <row r="699" spans="1:77" s="283" customFormat="1" ht="51" hidden="1">
      <c r="A699" s="3188">
        <v>1</v>
      </c>
      <c r="B699" s="155" t="s">
        <v>1684</v>
      </c>
      <c r="C699" s="156" t="s">
        <v>1558</v>
      </c>
      <c r="D699" s="156" t="s">
        <v>1685</v>
      </c>
      <c r="E699" s="3541" t="s">
        <v>524</v>
      </c>
      <c r="F699" s="3542" t="s">
        <v>1686</v>
      </c>
      <c r="G699" s="3543">
        <v>1700</v>
      </c>
      <c r="H699" s="3543">
        <v>1700</v>
      </c>
      <c r="I699" s="1766"/>
      <c r="J699" s="1766"/>
      <c r="K699" s="157">
        <v>1700</v>
      </c>
      <c r="L699" s="157">
        <v>1700</v>
      </c>
      <c r="M699" s="157">
        <v>1363.038</v>
      </c>
      <c r="N699" s="157">
        <v>191.57</v>
      </c>
      <c r="O699" s="158">
        <f t="shared" ref="O699:O704" si="605">P699+Q699+R699</f>
        <v>0</v>
      </c>
      <c r="P699" s="158">
        <v>0</v>
      </c>
      <c r="Q699" s="158"/>
      <c r="R699" s="158"/>
      <c r="S699" s="1767">
        <f t="shared" si="596"/>
        <v>478</v>
      </c>
      <c r="T699" s="158">
        <v>478</v>
      </c>
      <c r="U699" s="158"/>
      <c r="V699" s="158"/>
      <c r="W699" s="1770">
        <v>109.292</v>
      </c>
      <c r="X699" s="1770"/>
      <c r="Y699" s="1770"/>
      <c r="Z699" s="158">
        <f t="shared" si="597"/>
        <v>0</v>
      </c>
      <c r="AA699" s="1768">
        <v>0</v>
      </c>
      <c r="AB699" s="158"/>
      <c r="AC699" s="158"/>
      <c r="AD699" s="158">
        <f t="shared" si="598"/>
        <v>235.024</v>
      </c>
      <c r="AE699" s="158">
        <v>235.024</v>
      </c>
      <c r="AF699" s="158"/>
      <c r="AG699" s="158"/>
      <c r="AH699" s="158">
        <f t="shared" si="599"/>
        <v>0</v>
      </c>
      <c r="AI699" s="158">
        <f t="shared" ref="AI699:AI704" si="606">P699</f>
        <v>0</v>
      </c>
      <c r="AJ699" s="158"/>
      <c r="AK699" s="158"/>
      <c r="AL699" s="158">
        <f t="shared" si="600"/>
        <v>478</v>
      </c>
      <c r="AM699" s="158">
        <f t="shared" ref="AM699:AM704" si="607">T699</f>
        <v>478</v>
      </c>
      <c r="AN699" s="158"/>
      <c r="AO699" s="158"/>
      <c r="AP699" s="3651">
        <f t="shared" si="601"/>
        <v>1699.2360000000001</v>
      </c>
      <c r="AQ699" s="3651">
        <v>1699.2360000000001</v>
      </c>
      <c r="AR699" s="3323"/>
      <c r="AS699" s="3323"/>
      <c r="AT699" s="3324">
        <f t="shared" si="603"/>
        <v>0</v>
      </c>
      <c r="AU699" s="3324"/>
      <c r="AV699" s="3323"/>
      <c r="AW699" s="3323"/>
      <c r="AX699" s="3323"/>
      <c r="AY699" s="3323">
        <f t="shared" si="604"/>
        <v>0</v>
      </c>
      <c r="AZ699" s="3323"/>
      <c r="BA699" s="3325"/>
      <c r="BB699" s="3323"/>
      <c r="BC699" s="3323"/>
      <c r="BD699" s="3295"/>
      <c r="BE699" s="3295"/>
      <c r="BF699" s="3295"/>
      <c r="BG699" s="1403">
        <f t="shared" ref="BG699:BG704" si="608">AZ699</f>
        <v>0</v>
      </c>
      <c r="BH699" s="1667"/>
      <c r="BI699" s="1770">
        <f t="shared" si="602"/>
        <v>1221.2360000000001</v>
      </c>
      <c r="BJ699" s="3154">
        <v>2022</v>
      </c>
      <c r="BK699" s="3154" t="s">
        <v>910</v>
      </c>
      <c r="BL699" s="3154"/>
      <c r="BM699" s="3155">
        <f t="shared" si="592"/>
        <v>99.955058823529413</v>
      </c>
      <c r="BN699" s="3155" t="e">
        <f t="shared" si="593"/>
        <v>#DIV/0!</v>
      </c>
      <c r="BO699" s="3154" t="s">
        <v>40</v>
      </c>
      <c r="BP699" s="3189"/>
      <c r="BQ699" s="2995"/>
      <c r="BR699" s="2995"/>
      <c r="BS699" s="3362"/>
      <c r="BT699" s="2995"/>
      <c r="BU699" s="2995"/>
      <c r="BV699" s="2927" t="s">
        <v>2497</v>
      </c>
      <c r="BW699" s="2995" t="s">
        <v>2502</v>
      </c>
      <c r="BX699" s="2996"/>
      <c r="BY699" s="1728"/>
    </row>
    <row r="700" spans="1:77" s="270" customFormat="1" ht="38.25" hidden="1">
      <c r="A700" s="3188">
        <v>4</v>
      </c>
      <c r="B700" s="155" t="s">
        <v>1693</v>
      </c>
      <c r="C700" s="156" t="s">
        <v>1650</v>
      </c>
      <c r="D700" s="156" t="s">
        <v>1694</v>
      </c>
      <c r="E700" s="3541" t="s">
        <v>524</v>
      </c>
      <c r="F700" s="3542" t="s">
        <v>1695</v>
      </c>
      <c r="G700" s="3543">
        <v>650</v>
      </c>
      <c r="H700" s="3543">
        <v>650</v>
      </c>
      <c r="I700" s="158"/>
      <c r="J700" s="158"/>
      <c r="K700" s="157">
        <v>650</v>
      </c>
      <c r="L700" s="157">
        <v>650</v>
      </c>
      <c r="M700" s="157">
        <v>541.53300000000002</v>
      </c>
      <c r="N700" s="157">
        <v>0</v>
      </c>
      <c r="O700" s="158">
        <f t="shared" si="605"/>
        <v>0</v>
      </c>
      <c r="P700" s="158">
        <v>0</v>
      </c>
      <c r="Q700" s="158"/>
      <c r="R700" s="158"/>
      <c r="S700" s="1767">
        <f t="shared" si="596"/>
        <v>92</v>
      </c>
      <c r="T700" s="158">
        <v>92</v>
      </c>
      <c r="U700" s="158"/>
      <c r="V700" s="158"/>
      <c r="W700" s="1770"/>
      <c r="X700" s="1770"/>
      <c r="Y700" s="1770"/>
      <c r="Z700" s="158">
        <f t="shared" si="597"/>
        <v>0</v>
      </c>
      <c r="AA700" s="1768">
        <v>0</v>
      </c>
      <c r="AB700" s="158"/>
      <c r="AC700" s="158"/>
      <c r="AD700" s="158">
        <f t="shared" si="598"/>
        <v>21.373999999999999</v>
      </c>
      <c r="AE700" s="158">
        <v>21.373999999999999</v>
      </c>
      <c r="AF700" s="158"/>
      <c r="AG700" s="158"/>
      <c r="AH700" s="158">
        <f t="shared" si="599"/>
        <v>0</v>
      </c>
      <c r="AI700" s="158">
        <f t="shared" si="606"/>
        <v>0</v>
      </c>
      <c r="AJ700" s="158"/>
      <c r="AK700" s="158"/>
      <c r="AL700" s="158">
        <f t="shared" si="600"/>
        <v>92</v>
      </c>
      <c r="AM700" s="158">
        <f t="shared" si="607"/>
        <v>92</v>
      </c>
      <c r="AN700" s="158"/>
      <c r="AO700" s="158"/>
      <c r="AP700" s="3651">
        <f t="shared" si="601"/>
        <v>649.61199999999997</v>
      </c>
      <c r="AQ700" s="3651">
        <v>649.61199999999997</v>
      </c>
      <c r="AR700" s="3323"/>
      <c r="AS700" s="3323"/>
      <c r="AT700" s="3324">
        <f t="shared" si="603"/>
        <v>0</v>
      </c>
      <c r="AU700" s="3324"/>
      <c r="AV700" s="3323"/>
      <c r="AW700" s="3323"/>
      <c r="AX700" s="3323"/>
      <c r="AY700" s="3323">
        <f t="shared" si="604"/>
        <v>0</v>
      </c>
      <c r="AZ700" s="3323"/>
      <c r="BA700" s="1841"/>
      <c r="BB700" s="3323"/>
      <c r="BC700" s="3323"/>
      <c r="BD700" s="3295"/>
      <c r="BE700" s="3295"/>
      <c r="BF700" s="3295"/>
      <c r="BG700" s="1403">
        <f t="shared" si="608"/>
        <v>0</v>
      </c>
      <c r="BH700" s="1667"/>
      <c r="BI700" s="1770">
        <f t="shared" si="602"/>
        <v>557.61199999999997</v>
      </c>
      <c r="BJ700" s="3154">
        <v>2022</v>
      </c>
      <c r="BK700" s="3154" t="s">
        <v>910</v>
      </c>
      <c r="BL700" s="3154"/>
      <c r="BM700" s="3155">
        <f t="shared" ref="BM700:BM727" si="609">(BG700+AQ700)/H700*100</f>
        <v>99.940307692307684</v>
      </c>
      <c r="BN700" s="3155" t="e">
        <f t="shared" ref="BN700:BN727" si="610">BG700/AU700*100</f>
        <v>#DIV/0!</v>
      </c>
      <c r="BO700" s="3154" t="s">
        <v>40</v>
      </c>
      <c r="BP700" s="3189"/>
      <c r="BQ700" s="2995"/>
      <c r="BR700" s="2995"/>
      <c r="BS700" s="3362"/>
      <c r="BT700" s="2995"/>
      <c r="BU700" s="2995"/>
      <c r="BV700" s="2927" t="s">
        <v>2497</v>
      </c>
      <c r="BW700" s="2995" t="s">
        <v>2502</v>
      </c>
      <c r="BX700" s="2996"/>
      <c r="BY700" s="73"/>
    </row>
    <row r="701" spans="1:77" s="270" customFormat="1" ht="39.75" hidden="1" customHeight="1">
      <c r="A701" s="3188">
        <v>6</v>
      </c>
      <c r="B701" s="155" t="s">
        <v>1698</v>
      </c>
      <c r="C701" s="156" t="s">
        <v>1638</v>
      </c>
      <c r="D701" s="156" t="s">
        <v>1699</v>
      </c>
      <c r="E701" s="3541" t="s">
        <v>524</v>
      </c>
      <c r="F701" s="3542" t="s">
        <v>1700</v>
      </c>
      <c r="G701" s="3543">
        <v>2062</v>
      </c>
      <c r="H701" s="3543">
        <v>2062</v>
      </c>
      <c r="I701" s="158"/>
      <c r="J701" s="158"/>
      <c r="K701" s="157">
        <v>2062</v>
      </c>
      <c r="L701" s="157">
        <v>2062</v>
      </c>
      <c r="M701" s="157">
        <v>1740.4380000000001</v>
      </c>
      <c r="N701" s="157">
        <v>18.699000000000002</v>
      </c>
      <c r="O701" s="158">
        <f t="shared" si="605"/>
        <v>3.9119999999999999</v>
      </c>
      <c r="P701" s="158">
        <v>3.9119999999999999</v>
      </c>
      <c r="Q701" s="158"/>
      <c r="R701" s="158"/>
      <c r="S701" s="1767">
        <f t="shared" si="596"/>
        <v>273</v>
      </c>
      <c r="T701" s="158">
        <v>273</v>
      </c>
      <c r="U701" s="158"/>
      <c r="V701" s="158"/>
      <c r="W701" s="1770"/>
      <c r="X701" s="1770"/>
      <c r="Y701" s="1770"/>
      <c r="Z701" s="158">
        <f t="shared" si="597"/>
        <v>3.9119999999999999</v>
      </c>
      <c r="AA701" s="1768">
        <v>3.9119999999999999</v>
      </c>
      <c r="AB701" s="158"/>
      <c r="AC701" s="158"/>
      <c r="AD701" s="158">
        <f t="shared" si="598"/>
        <v>68.990000000000009</v>
      </c>
      <c r="AE701" s="158">
        <v>68.990000000000009</v>
      </c>
      <c r="AF701" s="158"/>
      <c r="AG701" s="158"/>
      <c r="AH701" s="158">
        <f t="shared" si="599"/>
        <v>3.9119999999999999</v>
      </c>
      <c r="AI701" s="158">
        <f t="shared" si="606"/>
        <v>3.9119999999999999</v>
      </c>
      <c r="AJ701" s="158"/>
      <c r="AK701" s="158"/>
      <c r="AL701" s="158">
        <f t="shared" si="600"/>
        <v>273</v>
      </c>
      <c r="AM701" s="158">
        <f t="shared" si="607"/>
        <v>273</v>
      </c>
      <c r="AN701" s="158"/>
      <c r="AO701" s="158"/>
      <c r="AP701" s="3651">
        <f t="shared" si="601"/>
        <v>2061.703</v>
      </c>
      <c r="AQ701" s="3651">
        <v>2061.703</v>
      </c>
      <c r="AR701" s="3323"/>
      <c r="AS701" s="3323"/>
      <c r="AT701" s="3324">
        <f t="shared" si="603"/>
        <v>0</v>
      </c>
      <c r="AU701" s="3324"/>
      <c r="AV701" s="3323"/>
      <c r="AW701" s="3323"/>
      <c r="AX701" s="3323"/>
      <c r="AY701" s="3323">
        <f t="shared" si="604"/>
        <v>0</v>
      </c>
      <c r="AZ701" s="3323"/>
      <c r="BA701" s="1841"/>
      <c r="BB701" s="3323"/>
      <c r="BC701" s="3323"/>
      <c r="BD701" s="3295"/>
      <c r="BE701" s="3295"/>
      <c r="BF701" s="3295"/>
      <c r="BG701" s="1403">
        <f t="shared" si="608"/>
        <v>0</v>
      </c>
      <c r="BH701" s="1667"/>
      <c r="BI701" s="1770">
        <f t="shared" si="602"/>
        <v>1788.703</v>
      </c>
      <c r="BJ701" s="3154">
        <v>2022</v>
      </c>
      <c r="BK701" s="3154" t="s">
        <v>910</v>
      </c>
      <c r="BL701" s="3154"/>
      <c r="BM701" s="3155">
        <f t="shared" si="609"/>
        <v>99.985596508244427</v>
      </c>
      <c r="BN701" s="3155" t="e">
        <f t="shared" si="610"/>
        <v>#DIV/0!</v>
      </c>
      <c r="BO701" s="3154" t="s">
        <v>40</v>
      </c>
      <c r="BP701" s="3189"/>
      <c r="BQ701" s="2995"/>
      <c r="BR701" s="2995"/>
      <c r="BS701" s="3362"/>
      <c r="BT701" s="2995"/>
      <c r="BU701" s="2995"/>
      <c r="BV701" s="2927" t="s">
        <v>2497</v>
      </c>
      <c r="BW701" s="2995" t="s">
        <v>2502</v>
      </c>
      <c r="BX701" s="2996"/>
      <c r="BY701" s="73"/>
    </row>
    <row r="702" spans="1:77" s="270" customFormat="1" ht="38.25" hidden="1">
      <c r="A702" s="3188">
        <v>7</v>
      </c>
      <c r="B702" s="155" t="s">
        <v>1701</v>
      </c>
      <c r="C702" s="156" t="s">
        <v>1512</v>
      </c>
      <c r="D702" s="156" t="s">
        <v>1702</v>
      </c>
      <c r="E702" s="3541" t="s">
        <v>524</v>
      </c>
      <c r="F702" s="3542" t="s">
        <v>1703</v>
      </c>
      <c r="G702" s="3543">
        <v>700</v>
      </c>
      <c r="H702" s="3543">
        <v>700</v>
      </c>
      <c r="I702" s="158"/>
      <c r="J702" s="158"/>
      <c r="K702" s="157">
        <v>700</v>
      </c>
      <c r="L702" s="157">
        <v>700</v>
      </c>
      <c r="M702" s="157">
        <v>603.20799999999997</v>
      </c>
      <c r="N702" s="157">
        <v>85.887</v>
      </c>
      <c r="O702" s="158">
        <f t="shared" si="605"/>
        <v>0</v>
      </c>
      <c r="P702" s="158">
        <v>0</v>
      </c>
      <c r="Q702" s="158"/>
      <c r="R702" s="158"/>
      <c r="S702" s="1767">
        <f t="shared" si="596"/>
        <v>164</v>
      </c>
      <c r="T702" s="158">
        <v>164</v>
      </c>
      <c r="U702" s="158"/>
      <c r="V702" s="158"/>
      <c r="W702" s="1770"/>
      <c r="X702" s="1770"/>
      <c r="Y702" s="1770"/>
      <c r="Z702" s="158">
        <f t="shared" si="597"/>
        <v>0</v>
      </c>
      <c r="AA702" s="1768">
        <v>0</v>
      </c>
      <c r="AB702" s="158"/>
      <c r="AC702" s="158"/>
      <c r="AD702" s="158">
        <f t="shared" si="598"/>
        <v>103.861</v>
      </c>
      <c r="AE702" s="158">
        <v>103.861</v>
      </c>
      <c r="AF702" s="158"/>
      <c r="AG702" s="158"/>
      <c r="AH702" s="158">
        <f t="shared" si="599"/>
        <v>0</v>
      </c>
      <c r="AI702" s="158">
        <f t="shared" si="606"/>
        <v>0</v>
      </c>
      <c r="AJ702" s="158"/>
      <c r="AK702" s="158"/>
      <c r="AL702" s="158">
        <f t="shared" si="600"/>
        <v>164</v>
      </c>
      <c r="AM702" s="158">
        <f t="shared" si="607"/>
        <v>164</v>
      </c>
      <c r="AN702" s="158"/>
      <c r="AO702" s="158"/>
      <c r="AP702" s="3651">
        <f t="shared" si="601"/>
        <v>699.65</v>
      </c>
      <c r="AQ702" s="3651">
        <v>699.65</v>
      </c>
      <c r="AR702" s="3323"/>
      <c r="AS702" s="3323"/>
      <c r="AT702" s="3324">
        <f t="shared" si="603"/>
        <v>0</v>
      </c>
      <c r="AU702" s="3324"/>
      <c r="AV702" s="3323"/>
      <c r="AW702" s="3323"/>
      <c r="AX702" s="3323"/>
      <c r="AY702" s="3323">
        <f t="shared" si="604"/>
        <v>0</v>
      </c>
      <c r="AZ702" s="3323"/>
      <c r="BA702" s="1841"/>
      <c r="BB702" s="3323"/>
      <c r="BC702" s="3323"/>
      <c r="BD702" s="3295"/>
      <c r="BE702" s="3295"/>
      <c r="BF702" s="3295"/>
      <c r="BG702" s="1403">
        <f t="shared" si="608"/>
        <v>0</v>
      </c>
      <c r="BH702" s="1667"/>
      <c r="BI702" s="1770">
        <f t="shared" si="602"/>
        <v>535.65</v>
      </c>
      <c r="BJ702" s="3154">
        <v>2022</v>
      </c>
      <c r="BK702" s="3154" t="s">
        <v>910</v>
      </c>
      <c r="BL702" s="3154"/>
      <c r="BM702" s="3155">
        <f t="shared" si="609"/>
        <v>99.949999999999989</v>
      </c>
      <c r="BN702" s="3155" t="e">
        <f t="shared" si="610"/>
        <v>#DIV/0!</v>
      </c>
      <c r="BO702" s="3154" t="s">
        <v>40</v>
      </c>
      <c r="BP702" s="3189"/>
      <c r="BQ702" s="2995"/>
      <c r="BR702" s="2995"/>
      <c r="BS702" s="3362"/>
      <c r="BT702" s="2995"/>
      <c r="BU702" s="2995"/>
      <c r="BV702" s="2927" t="s">
        <v>2497</v>
      </c>
      <c r="BW702" s="2995" t="s">
        <v>2502</v>
      </c>
      <c r="BX702" s="2996"/>
      <c r="BY702" s="73"/>
    </row>
    <row r="703" spans="1:77" s="283" customFormat="1" ht="31.5" hidden="1">
      <c r="A703" s="3188">
        <v>9</v>
      </c>
      <c r="B703" s="155" t="s">
        <v>1707</v>
      </c>
      <c r="C703" s="156" t="s">
        <v>1584</v>
      </c>
      <c r="D703" s="156" t="s">
        <v>1708</v>
      </c>
      <c r="E703" s="3541" t="s">
        <v>524</v>
      </c>
      <c r="F703" s="3542" t="s">
        <v>1709</v>
      </c>
      <c r="G703" s="3543">
        <v>1450</v>
      </c>
      <c r="H703" s="3543">
        <v>1450</v>
      </c>
      <c r="I703" s="1766"/>
      <c r="J703" s="1766"/>
      <c r="K703" s="157">
        <v>1450</v>
      </c>
      <c r="L703" s="157">
        <v>1450</v>
      </c>
      <c r="M703" s="157">
        <v>1142.7529999999999</v>
      </c>
      <c r="N703" s="157">
        <v>53.115000000000002</v>
      </c>
      <c r="O703" s="158">
        <f t="shared" si="605"/>
        <v>0</v>
      </c>
      <c r="P703" s="158">
        <v>0</v>
      </c>
      <c r="Q703" s="158"/>
      <c r="R703" s="158"/>
      <c r="S703" s="1767">
        <f t="shared" si="596"/>
        <v>318</v>
      </c>
      <c r="T703" s="158">
        <v>318</v>
      </c>
      <c r="U703" s="158"/>
      <c r="V703" s="158"/>
      <c r="W703" s="1770"/>
      <c r="X703" s="1770"/>
      <c r="Y703" s="1770"/>
      <c r="Z703" s="158">
        <f t="shared" si="597"/>
        <v>0</v>
      </c>
      <c r="AA703" s="1768">
        <v>0</v>
      </c>
      <c r="AB703" s="158"/>
      <c r="AC703" s="158"/>
      <c r="AD703" s="158">
        <f t="shared" si="598"/>
        <v>92.116</v>
      </c>
      <c r="AE703" s="158">
        <v>92.116</v>
      </c>
      <c r="AF703" s="158"/>
      <c r="AG703" s="158"/>
      <c r="AH703" s="158">
        <f t="shared" si="599"/>
        <v>0</v>
      </c>
      <c r="AI703" s="158">
        <f t="shared" si="606"/>
        <v>0</v>
      </c>
      <c r="AJ703" s="158"/>
      <c r="AK703" s="158"/>
      <c r="AL703" s="158">
        <f t="shared" si="600"/>
        <v>318</v>
      </c>
      <c r="AM703" s="158">
        <f t="shared" si="607"/>
        <v>318</v>
      </c>
      <c r="AN703" s="158"/>
      <c r="AO703" s="158"/>
      <c r="AP703" s="3651">
        <f t="shared" si="601"/>
        <v>1449.904</v>
      </c>
      <c r="AQ703" s="3651">
        <v>1449.904</v>
      </c>
      <c r="AR703" s="3323"/>
      <c r="AS703" s="3323"/>
      <c r="AT703" s="3324">
        <f t="shared" si="603"/>
        <v>0</v>
      </c>
      <c r="AU703" s="3324"/>
      <c r="AV703" s="3323"/>
      <c r="AW703" s="3323"/>
      <c r="AX703" s="3323"/>
      <c r="AY703" s="3323">
        <f t="shared" si="604"/>
        <v>0</v>
      </c>
      <c r="AZ703" s="3323"/>
      <c r="BA703" s="3325"/>
      <c r="BB703" s="3323"/>
      <c r="BC703" s="3323"/>
      <c r="BD703" s="3295"/>
      <c r="BE703" s="3295"/>
      <c r="BF703" s="3295"/>
      <c r="BG703" s="1403">
        <f t="shared" si="608"/>
        <v>0</v>
      </c>
      <c r="BH703" s="1667"/>
      <c r="BI703" s="1770">
        <f t="shared" si="602"/>
        <v>1131.904</v>
      </c>
      <c r="BJ703" s="3154">
        <v>2022</v>
      </c>
      <c r="BK703" s="3154" t="s">
        <v>910</v>
      </c>
      <c r="BL703" s="3154"/>
      <c r="BM703" s="3155">
        <f t="shared" si="609"/>
        <v>99.993379310344835</v>
      </c>
      <c r="BN703" s="3155" t="e">
        <f t="shared" si="610"/>
        <v>#DIV/0!</v>
      </c>
      <c r="BO703" s="3154" t="s">
        <v>40</v>
      </c>
      <c r="BP703" s="3189"/>
      <c r="BQ703" s="2995"/>
      <c r="BR703" s="2995"/>
      <c r="BS703" s="3362"/>
      <c r="BT703" s="2995"/>
      <c r="BU703" s="2995"/>
      <c r="BV703" s="2927" t="s">
        <v>2497</v>
      </c>
      <c r="BW703" s="2995" t="s">
        <v>2502</v>
      </c>
      <c r="BX703" s="2996"/>
      <c r="BY703" s="1728"/>
    </row>
    <row r="704" spans="1:77" s="283" customFormat="1" ht="57" hidden="1" customHeight="1">
      <c r="A704" s="3188">
        <v>24</v>
      </c>
      <c r="B704" s="155" t="s">
        <v>1753</v>
      </c>
      <c r="C704" s="156" t="s">
        <v>1538</v>
      </c>
      <c r="D704" s="156" t="s">
        <v>1754</v>
      </c>
      <c r="E704" s="3541" t="s">
        <v>524</v>
      </c>
      <c r="F704" s="3542" t="s">
        <v>1755</v>
      </c>
      <c r="G704" s="3543">
        <v>995</v>
      </c>
      <c r="H704" s="3543">
        <v>995</v>
      </c>
      <c r="I704" s="1766"/>
      <c r="J704" s="1766"/>
      <c r="K704" s="157">
        <v>995</v>
      </c>
      <c r="L704" s="157">
        <v>995</v>
      </c>
      <c r="M704" s="157">
        <v>943.89499999999998</v>
      </c>
      <c r="N704" s="157">
        <v>312.42399999999998</v>
      </c>
      <c r="O704" s="158">
        <f t="shared" si="605"/>
        <v>78.956000000000003</v>
      </c>
      <c r="P704" s="158">
        <v>78.956000000000003</v>
      </c>
      <c r="Q704" s="158"/>
      <c r="R704" s="158"/>
      <c r="S704" s="1767">
        <f t="shared" si="596"/>
        <v>119</v>
      </c>
      <c r="T704" s="158">
        <v>119</v>
      </c>
      <c r="U704" s="158"/>
      <c r="V704" s="158"/>
      <c r="W704" s="1770"/>
      <c r="X704" s="1770"/>
      <c r="Y704" s="1770"/>
      <c r="Z704" s="158">
        <f t="shared" si="597"/>
        <v>78.956000000000003</v>
      </c>
      <c r="AA704" s="1768">
        <v>78.956000000000003</v>
      </c>
      <c r="AB704" s="158"/>
      <c r="AC704" s="158"/>
      <c r="AD704" s="158">
        <f t="shared" si="598"/>
        <v>68.658000000000001</v>
      </c>
      <c r="AE704" s="158">
        <v>68.658000000000001</v>
      </c>
      <c r="AF704" s="158"/>
      <c r="AG704" s="158"/>
      <c r="AH704" s="158">
        <f t="shared" si="599"/>
        <v>78.956000000000003</v>
      </c>
      <c r="AI704" s="158">
        <f t="shared" si="606"/>
        <v>78.956000000000003</v>
      </c>
      <c r="AJ704" s="158"/>
      <c r="AK704" s="158"/>
      <c r="AL704" s="158">
        <f t="shared" si="600"/>
        <v>119</v>
      </c>
      <c r="AM704" s="158">
        <f t="shared" si="607"/>
        <v>119</v>
      </c>
      <c r="AN704" s="158"/>
      <c r="AO704" s="158"/>
      <c r="AP704" s="3651">
        <f t="shared" si="601"/>
        <v>994.23699999999997</v>
      </c>
      <c r="AQ704" s="3651">
        <v>994.23699999999997</v>
      </c>
      <c r="AR704" s="3323"/>
      <c r="AS704" s="3323"/>
      <c r="AT704" s="3324">
        <f t="shared" si="603"/>
        <v>0</v>
      </c>
      <c r="AU704" s="3324"/>
      <c r="AV704" s="3323"/>
      <c r="AW704" s="3323"/>
      <c r="AX704" s="3323"/>
      <c r="AY704" s="3323">
        <f t="shared" si="604"/>
        <v>0</v>
      </c>
      <c r="AZ704" s="3323"/>
      <c r="BA704" s="3325"/>
      <c r="BB704" s="3323"/>
      <c r="BC704" s="3323"/>
      <c r="BD704" s="3295"/>
      <c r="BE704" s="3295"/>
      <c r="BF704" s="3295"/>
      <c r="BG704" s="1403">
        <f t="shared" si="608"/>
        <v>0</v>
      </c>
      <c r="BH704" s="1667"/>
      <c r="BI704" s="1770">
        <f t="shared" si="602"/>
        <v>875.23699999999997</v>
      </c>
      <c r="BJ704" s="3154">
        <v>2022</v>
      </c>
      <c r="BK704" s="3154" t="s">
        <v>910</v>
      </c>
      <c r="BL704" s="3154"/>
      <c r="BM704" s="3155">
        <f t="shared" si="609"/>
        <v>99.923316582914566</v>
      </c>
      <c r="BN704" s="3155" t="e">
        <f t="shared" si="610"/>
        <v>#DIV/0!</v>
      </c>
      <c r="BO704" s="3154" t="s">
        <v>40</v>
      </c>
      <c r="BP704" s="3189"/>
      <c r="BQ704" s="2995"/>
      <c r="BR704" s="2995"/>
      <c r="BS704" s="3362"/>
      <c r="BT704" s="2995"/>
      <c r="BU704" s="2995"/>
      <c r="BV704" s="2927" t="s">
        <v>2497</v>
      </c>
      <c r="BW704" s="2995" t="s">
        <v>2502</v>
      </c>
      <c r="BX704" s="2996"/>
      <c r="BY704" s="1728"/>
    </row>
    <row r="705" spans="1:77" s="501" customFormat="1" ht="25.5" hidden="1">
      <c r="A705" s="2194" t="s">
        <v>46</v>
      </c>
      <c r="B705" s="2959" t="s">
        <v>2094</v>
      </c>
      <c r="C705" s="1676" t="s">
        <v>2061</v>
      </c>
      <c r="D705" s="1674"/>
      <c r="E705" s="3462" t="s">
        <v>245</v>
      </c>
      <c r="F705" s="1511" t="s">
        <v>2095</v>
      </c>
      <c r="G705" s="1403">
        <f t="shared" ref="G705:G719" si="611">+H705+I705+J705</f>
        <v>430</v>
      </c>
      <c r="H705" s="1403">
        <v>415</v>
      </c>
      <c r="I705" s="1667"/>
      <c r="J705" s="1667">
        <v>15</v>
      </c>
      <c r="K705" s="1667">
        <f t="shared" ref="K705:K719" si="612">+L705</f>
        <v>415</v>
      </c>
      <c r="L705" s="1667">
        <v>415</v>
      </c>
      <c r="M705" s="1678"/>
      <c r="N705" s="1678"/>
      <c r="O705" s="1667"/>
      <c r="P705" s="1667"/>
      <c r="Q705" s="1667"/>
      <c r="R705" s="1667"/>
      <c r="S705" s="1667">
        <f t="shared" si="596"/>
        <v>415</v>
      </c>
      <c r="T705" s="1667">
        <v>415</v>
      </c>
      <c r="U705" s="1667"/>
      <c r="V705" s="1667"/>
      <c r="W705" s="1667"/>
      <c r="X705" s="1667"/>
      <c r="Y705" s="1667"/>
      <c r="Z705" s="1667">
        <f t="shared" si="597"/>
        <v>0</v>
      </c>
      <c r="AA705" s="1667"/>
      <c r="AB705" s="1667"/>
      <c r="AC705" s="1667"/>
      <c r="AD705" s="1667">
        <f t="shared" si="598"/>
        <v>0</v>
      </c>
      <c r="AE705" s="1667">
        <v>0</v>
      </c>
      <c r="AF705" s="1667"/>
      <c r="AG705" s="1667"/>
      <c r="AH705" s="1667">
        <f t="shared" si="599"/>
        <v>0</v>
      </c>
      <c r="AI705" s="1667"/>
      <c r="AJ705" s="1667"/>
      <c r="AK705" s="1667"/>
      <c r="AL705" s="1667">
        <f t="shared" si="600"/>
        <v>415</v>
      </c>
      <c r="AM705" s="1667">
        <v>415</v>
      </c>
      <c r="AN705" s="1667"/>
      <c r="AO705" s="1667"/>
      <c r="AP705" s="1403">
        <f t="shared" si="601"/>
        <v>415</v>
      </c>
      <c r="AQ705" s="1403">
        <f t="shared" ref="AQ705:AQ719" si="613">+P705+T705</f>
        <v>415</v>
      </c>
      <c r="AR705" s="1666"/>
      <c r="AS705" s="1666"/>
      <c r="AT705" s="1666">
        <f t="shared" si="603"/>
        <v>0</v>
      </c>
      <c r="AU705" s="1666">
        <f t="shared" ref="AU705:AU719" si="614">+L705-P705-AQ705</f>
        <v>0</v>
      </c>
      <c r="AV705" s="1666"/>
      <c r="AW705" s="1666"/>
      <c r="AX705" s="1666"/>
      <c r="AY705" s="1666">
        <f t="shared" si="604"/>
        <v>0</v>
      </c>
      <c r="AZ705" s="1666">
        <f t="shared" ref="AZ705:AZ719" si="615">+AU705</f>
        <v>0</v>
      </c>
      <c r="BA705" s="1666"/>
      <c r="BB705" s="1666"/>
      <c r="BC705" s="1666"/>
      <c r="BD705" s="1666"/>
      <c r="BE705" s="1666"/>
      <c r="BF705" s="1666"/>
      <c r="BG705" s="1403"/>
      <c r="BH705" s="1667"/>
      <c r="BI705" s="1667">
        <f t="shared" si="602"/>
        <v>0</v>
      </c>
      <c r="BJ705" s="1658">
        <v>2023</v>
      </c>
      <c r="BK705" s="1658" t="s">
        <v>910</v>
      </c>
      <c r="BL705" s="1658"/>
      <c r="BM705" s="1669">
        <f t="shared" si="609"/>
        <v>100</v>
      </c>
      <c r="BN705" s="1669" t="e">
        <f t="shared" si="610"/>
        <v>#DIV/0!</v>
      </c>
      <c r="BO705" s="1658" t="s">
        <v>40</v>
      </c>
      <c r="BP705" s="2957"/>
      <c r="BQ705" s="2958"/>
      <c r="BR705" s="2958"/>
      <c r="BS705" s="19"/>
      <c r="BT705" s="2958"/>
      <c r="BU705" s="2958"/>
      <c r="BV705" s="1370" t="s">
        <v>2492</v>
      </c>
      <c r="BW705" s="2958" t="s">
        <v>2496</v>
      </c>
      <c r="BX705" s="2954"/>
      <c r="BY705" s="50"/>
    </row>
    <row r="706" spans="1:77" s="501" customFormat="1" ht="41.25" hidden="1" customHeight="1">
      <c r="A706" s="2194" t="s">
        <v>48</v>
      </c>
      <c r="B706" s="2959" t="s">
        <v>2096</v>
      </c>
      <c r="C706" s="1676" t="s">
        <v>2061</v>
      </c>
      <c r="D706" s="1674"/>
      <c r="E706" s="3462" t="s">
        <v>245</v>
      </c>
      <c r="F706" s="1511" t="s">
        <v>2097</v>
      </c>
      <c r="G706" s="1403">
        <f t="shared" si="611"/>
        <v>450</v>
      </c>
      <c r="H706" s="1403">
        <v>436</v>
      </c>
      <c r="I706" s="1667"/>
      <c r="J706" s="1667">
        <v>14</v>
      </c>
      <c r="K706" s="1667">
        <f t="shared" si="612"/>
        <v>436</v>
      </c>
      <c r="L706" s="1667">
        <v>436</v>
      </c>
      <c r="M706" s="1678"/>
      <c r="N706" s="1678"/>
      <c r="O706" s="1667"/>
      <c r="P706" s="1667"/>
      <c r="Q706" s="1667"/>
      <c r="R706" s="1667"/>
      <c r="S706" s="1667">
        <f t="shared" si="596"/>
        <v>436</v>
      </c>
      <c r="T706" s="1667">
        <v>436</v>
      </c>
      <c r="U706" s="1667"/>
      <c r="V706" s="1667"/>
      <c r="W706" s="1667"/>
      <c r="X706" s="1667"/>
      <c r="Y706" s="1667"/>
      <c r="Z706" s="1667">
        <f t="shared" si="597"/>
        <v>0</v>
      </c>
      <c r="AA706" s="1667"/>
      <c r="AB706" s="1667"/>
      <c r="AC706" s="1667"/>
      <c r="AD706" s="1667">
        <f t="shared" si="598"/>
        <v>0</v>
      </c>
      <c r="AE706" s="1667">
        <v>0</v>
      </c>
      <c r="AF706" s="1667"/>
      <c r="AG706" s="1667"/>
      <c r="AH706" s="1667">
        <f t="shared" si="599"/>
        <v>0</v>
      </c>
      <c r="AI706" s="1667"/>
      <c r="AJ706" s="1667"/>
      <c r="AK706" s="1667"/>
      <c r="AL706" s="1667">
        <f t="shared" si="600"/>
        <v>436</v>
      </c>
      <c r="AM706" s="1667">
        <v>436</v>
      </c>
      <c r="AN706" s="1667"/>
      <c r="AO706" s="1667"/>
      <c r="AP706" s="1403">
        <f t="shared" si="601"/>
        <v>436</v>
      </c>
      <c r="AQ706" s="1403">
        <f t="shared" si="613"/>
        <v>436</v>
      </c>
      <c r="AR706" s="1666"/>
      <c r="AS706" s="1666"/>
      <c r="AT706" s="1666">
        <f t="shared" si="603"/>
        <v>0</v>
      </c>
      <c r="AU706" s="1666">
        <f t="shared" si="614"/>
        <v>0</v>
      </c>
      <c r="AV706" s="1666"/>
      <c r="AW706" s="1666"/>
      <c r="AX706" s="1666"/>
      <c r="AY706" s="1666">
        <f t="shared" si="604"/>
        <v>0</v>
      </c>
      <c r="AZ706" s="1666">
        <f t="shared" si="615"/>
        <v>0</v>
      </c>
      <c r="BA706" s="1666"/>
      <c r="BB706" s="1666"/>
      <c r="BC706" s="1666"/>
      <c r="BD706" s="1666"/>
      <c r="BE706" s="1666"/>
      <c r="BF706" s="1666"/>
      <c r="BG706" s="1403"/>
      <c r="BH706" s="1667"/>
      <c r="BI706" s="1667">
        <f t="shared" si="602"/>
        <v>0</v>
      </c>
      <c r="BJ706" s="1658">
        <v>2023</v>
      </c>
      <c r="BK706" s="1658" t="s">
        <v>910</v>
      </c>
      <c r="BL706" s="1658"/>
      <c r="BM706" s="1669">
        <f t="shared" si="609"/>
        <v>100</v>
      </c>
      <c r="BN706" s="1669" t="e">
        <f t="shared" si="610"/>
        <v>#DIV/0!</v>
      </c>
      <c r="BO706" s="1658" t="s">
        <v>40</v>
      </c>
      <c r="BP706" s="2957"/>
      <c r="BQ706" s="2958"/>
      <c r="BR706" s="2958"/>
      <c r="BS706" s="19"/>
      <c r="BT706" s="2958"/>
      <c r="BU706" s="2958"/>
      <c r="BV706" s="1370" t="s">
        <v>2492</v>
      </c>
      <c r="BW706" s="2958" t="s">
        <v>2496</v>
      </c>
      <c r="BX706" s="2954"/>
      <c r="BY706" s="50"/>
    </row>
    <row r="707" spans="1:77" s="501" customFormat="1" ht="25.5" hidden="1">
      <c r="A707" s="2194" t="s">
        <v>50</v>
      </c>
      <c r="B707" s="2959" t="s">
        <v>2098</v>
      </c>
      <c r="C707" s="1676" t="s">
        <v>2061</v>
      </c>
      <c r="D707" s="1674"/>
      <c r="E707" s="3462" t="s">
        <v>245</v>
      </c>
      <c r="F707" s="1511" t="s">
        <v>2099</v>
      </c>
      <c r="G707" s="1403">
        <f t="shared" si="611"/>
        <v>250</v>
      </c>
      <c r="H707" s="1403">
        <v>240</v>
      </c>
      <c r="I707" s="1667"/>
      <c r="J707" s="1667">
        <v>10</v>
      </c>
      <c r="K707" s="1667">
        <f t="shared" si="612"/>
        <v>240</v>
      </c>
      <c r="L707" s="1667">
        <v>240</v>
      </c>
      <c r="M707" s="1678"/>
      <c r="N707" s="1678"/>
      <c r="O707" s="1667"/>
      <c r="P707" s="1667"/>
      <c r="Q707" s="1667"/>
      <c r="R707" s="1667"/>
      <c r="S707" s="1667">
        <f t="shared" si="596"/>
        <v>240</v>
      </c>
      <c r="T707" s="1667">
        <v>240</v>
      </c>
      <c r="U707" s="1667"/>
      <c r="V707" s="1667"/>
      <c r="W707" s="1667"/>
      <c r="X707" s="1667"/>
      <c r="Y707" s="1667"/>
      <c r="Z707" s="1667">
        <f t="shared" si="597"/>
        <v>0</v>
      </c>
      <c r="AA707" s="1667"/>
      <c r="AB707" s="1667"/>
      <c r="AC707" s="1667"/>
      <c r="AD707" s="1667">
        <f t="shared" si="598"/>
        <v>0</v>
      </c>
      <c r="AE707" s="1667">
        <v>0</v>
      </c>
      <c r="AF707" s="1667"/>
      <c r="AG707" s="1667"/>
      <c r="AH707" s="1667">
        <f t="shared" si="599"/>
        <v>0</v>
      </c>
      <c r="AI707" s="1667"/>
      <c r="AJ707" s="1667"/>
      <c r="AK707" s="1667"/>
      <c r="AL707" s="1667">
        <f t="shared" si="600"/>
        <v>240</v>
      </c>
      <c r="AM707" s="1667">
        <v>240</v>
      </c>
      <c r="AN707" s="1667"/>
      <c r="AO707" s="1667"/>
      <c r="AP707" s="1403">
        <f t="shared" si="601"/>
        <v>240</v>
      </c>
      <c r="AQ707" s="1403">
        <f t="shared" si="613"/>
        <v>240</v>
      </c>
      <c r="AR707" s="1666"/>
      <c r="AS707" s="1666"/>
      <c r="AT707" s="1666">
        <f t="shared" si="603"/>
        <v>0</v>
      </c>
      <c r="AU707" s="1666">
        <f t="shared" si="614"/>
        <v>0</v>
      </c>
      <c r="AV707" s="1666"/>
      <c r="AW707" s="1666"/>
      <c r="AX707" s="1666"/>
      <c r="AY707" s="1666">
        <f t="shared" si="604"/>
        <v>0</v>
      </c>
      <c r="AZ707" s="1666">
        <f t="shared" si="615"/>
        <v>0</v>
      </c>
      <c r="BA707" s="1666"/>
      <c r="BB707" s="1666"/>
      <c r="BC707" s="1666"/>
      <c r="BD707" s="1666"/>
      <c r="BE707" s="1666"/>
      <c r="BF707" s="1666"/>
      <c r="BG707" s="1403"/>
      <c r="BH707" s="1667"/>
      <c r="BI707" s="1667">
        <f t="shared" si="602"/>
        <v>0</v>
      </c>
      <c r="BJ707" s="1658">
        <v>2023</v>
      </c>
      <c r="BK707" s="1658" t="s">
        <v>910</v>
      </c>
      <c r="BL707" s="1658"/>
      <c r="BM707" s="1669">
        <f t="shared" si="609"/>
        <v>100</v>
      </c>
      <c r="BN707" s="1669" t="e">
        <f t="shared" si="610"/>
        <v>#DIV/0!</v>
      </c>
      <c r="BO707" s="1658" t="s">
        <v>40</v>
      </c>
      <c r="BP707" s="2957"/>
      <c r="BQ707" s="2958"/>
      <c r="BR707" s="2958"/>
      <c r="BS707" s="19"/>
      <c r="BT707" s="2958"/>
      <c r="BU707" s="2958"/>
      <c r="BV707" s="1370" t="s">
        <v>2492</v>
      </c>
      <c r="BW707" s="2958" t="s">
        <v>2496</v>
      </c>
      <c r="BX707" s="2954"/>
      <c r="BY707" s="50"/>
    </row>
    <row r="708" spans="1:77" s="501" customFormat="1" ht="39.75" hidden="1" customHeight="1">
      <c r="A708" s="2194" t="s">
        <v>52</v>
      </c>
      <c r="B708" s="2959" t="s">
        <v>2100</v>
      </c>
      <c r="C708" s="1676" t="s">
        <v>2101</v>
      </c>
      <c r="D708" s="1674"/>
      <c r="E708" s="3462" t="s">
        <v>245</v>
      </c>
      <c r="F708" s="1511" t="s">
        <v>2102</v>
      </c>
      <c r="G708" s="1403">
        <f t="shared" si="611"/>
        <v>200</v>
      </c>
      <c r="H708" s="1403">
        <v>200</v>
      </c>
      <c r="I708" s="1667"/>
      <c r="J708" s="1667">
        <v>0</v>
      </c>
      <c r="K708" s="1667">
        <f t="shared" si="612"/>
        <v>200</v>
      </c>
      <c r="L708" s="1667">
        <v>200</v>
      </c>
      <c r="M708" s="1678">
        <v>194.26300000000001</v>
      </c>
      <c r="N708" s="1678">
        <v>194.26300000000001</v>
      </c>
      <c r="O708" s="1667"/>
      <c r="P708" s="1667"/>
      <c r="Q708" s="1667"/>
      <c r="R708" s="1667"/>
      <c r="S708" s="1667">
        <f t="shared" si="596"/>
        <v>200</v>
      </c>
      <c r="T708" s="1667">
        <v>200</v>
      </c>
      <c r="U708" s="1667"/>
      <c r="V708" s="1667"/>
      <c r="W708" s="1667"/>
      <c r="X708" s="1667"/>
      <c r="Y708" s="1667"/>
      <c r="Z708" s="1667">
        <f t="shared" si="597"/>
        <v>0</v>
      </c>
      <c r="AA708" s="1667"/>
      <c r="AB708" s="1667"/>
      <c r="AC708" s="1667"/>
      <c r="AD708" s="1667">
        <f t="shared" si="598"/>
        <v>194.26300000000001</v>
      </c>
      <c r="AE708" s="1667">
        <v>194.26300000000001</v>
      </c>
      <c r="AF708" s="1667"/>
      <c r="AG708" s="1667"/>
      <c r="AH708" s="1667">
        <f t="shared" si="599"/>
        <v>0</v>
      </c>
      <c r="AI708" s="1667"/>
      <c r="AJ708" s="1667"/>
      <c r="AK708" s="1667"/>
      <c r="AL708" s="1667">
        <f t="shared" si="600"/>
        <v>200</v>
      </c>
      <c r="AM708" s="1667">
        <v>200</v>
      </c>
      <c r="AN708" s="1667"/>
      <c r="AO708" s="1667"/>
      <c r="AP708" s="1403">
        <f t="shared" si="601"/>
        <v>200</v>
      </c>
      <c r="AQ708" s="1403">
        <f t="shared" si="613"/>
        <v>200</v>
      </c>
      <c r="AR708" s="1666"/>
      <c r="AS708" s="1666"/>
      <c r="AT708" s="1666">
        <f t="shared" si="603"/>
        <v>0</v>
      </c>
      <c r="AU708" s="1666">
        <f t="shared" si="614"/>
        <v>0</v>
      </c>
      <c r="AV708" s="1666"/>
      <c r="AW708" s="1666"/>
      <c r="AX708" s="1666"/>
      <c r="AY708" s="1666">
        <f t="shared" si="604"/>
        <v>0</v>
      </c>
      <c r="AZ708" s="1666">
        <f t="shared" si="615"/>
        <v>0</v>
      </c>
      <c r="BA708" s="1666"/>
      <c r="BB708" s="1666"/>
      <c r="BC708" s="1666"/>
      <c r="BD708" s="1666"/>
      <c r="BE708" s="1666"/>
      <c r="BF708" s="1666"/>
      <c r="BG708" s="1403"/>
      <c r="BH708" s="1667"/>
      <c r="BI708" s="1667">
        <f t="shared" si="602"/>
        <v>0</v>
      </c>
      <c r="BJ708" s="1658">
        <v>2023</v>
      </c>
      <c r="BK708" s="1658" t="s">
        <v>910</v>
      </c>
      <c r="BL708" s="1658"/>
      <c r="BM708" s="1669">
        <f t="shared" si="609"/>
        <v>100</v>
      </c>
      <c r="BN708" s="1669" t="e">
        <f t="shared" si="610"/>
        <v>#DIV/0!</v>
      </c>
      <c r="BO708" s="1658" t="s">
        <v>40</v>
      </c>
      <c r="BP708" s="2957"/>
      <c r="BQ708" s="2958"/>
      <c r="BR708" s="2958"/>
      <c r="BS708" s="19"/>
      <c r="BT708" s="2958"/>
      <c r="BU708" s="2958"/>
      <c r="BV708" s="1370" t="s">
        <v>2492</v>
      </c>
      <c r="BW708" s="2958" t="s">
        <v>2496</v>
      </c>
      <c r="BX708" s="2954"/>
      <c r="BY708" s="50"/>
    </row>
    <row r="709" spans="1:77" s="501" customFormat="1" ht="39.75" hidden="1" customHeight="1">
      <c r="A709" s="2194" t="s">
        <v>54</v>
      </c>
      <c r="B709" s="2959" t="s">
        <v>2103</v>
      </c>
      <c r="C709" s="1676" t="s">
        <v>2101</v>
      </c>
      <c r="D709" s="1674"/>
      <c r="E709" s="3462" t="s">
        <v>245</v>
      </c>
      <c r="F709" s="1511" t="s">
        <v>2104</v>
      </c>
      <c r="G709" s="1403">
        <f t="shared" si="611"/>
        <v>460</v>
      </c>
      <c r="H709" s="1403">
        <v>460</v>
      </c>
      <c r="I709" s="1667"/>
      <c r="J709" s="1667">
        <v>0</v>
      </c>
      <c r="K709" s="1667">
        <f t="shared" si="612"/>
        <v>460</v>
      </c>
      <c r="L709" s="1667">
        <v>460</v>
      </c>
      <c r="M709" s="1678">
        <v>447.464</v>
      </c>
      <c r="N709" s="1678">
        <v>447.464</v>
      </c>
      <c r="O709" s="1667"/>
      <c r="P709" s="1667"/>
      <c r="Q709" s="1667"/>
      <c r="R709" s="1667"/>
      <c r="S709" s="1667">
        <f t="shared" si="596"/>
        <v>460</v>
      </c>
      <c r="T709" s="1667">
        <v>460</v>
      </c>
      <c r="U709" s="1667"/>
      <c r="V709" s="1667"/>
      <c r="W709" s="1667"/>
      <c r="X709" s="1667"/>
      <c r="Y709" s="1667"/>
      <c r="Z709" s="1667">
        <f t="shared" si="597"/>
        <v>0</v>
      </c>
      <c r="AA709" s="1667"/>
      <c r="AB709" s="1667"/>
      <c r="AC709" s="1667"/>
      <c r="AD709" s="1667">
        <f t="shared" si="598"/>
        <v>447.464</v>
      </c>
      <c r="AE709" s="1667">
        <v>447.464</v>
      </c>
      <c r="AF709" s="1667"/>
      <c r="AG709" s="1667"/>
      <c r="AH709" s="1667">
        <f t="shared" si="599"/>
        <v>0</v>
      </c>
      <c r="AI709" s="1667"/>
      <c r="AJ709" s="1667"/>
      <c r="AK709" s="1667"/>
      <c r="AL709" s="1667">
        <f t="shared" si="600"/>
        <v>460</v>
      </c>
      <c r="AM709" s="1667">
        <v>460</v>
      </c>
      <c r="AN709" s="1667"/>
      <c r="AO709" s="1667"/>
      <c r="AP709" s="1403">
        <f t="shared" si="601"/>
        <v>460</v>
      </c>
      <c r="AQ709" s="1403">
        <f t="shared" si="613"/>
        <v>460</v>
      </c>
      <c r="AR709" s="1666"/>
      <c r="AS709" s="1666"/>
      <c r="AT709" s="1666">
        <f t="shared" si="603"/>
        <v>0</v>
      </c>
      <c r="AU709" s="1666">
        <f t="shared" si="614"/>
        <v>0</v>
      </c>
      <c r="AV709" s="1666"/>
      <c r="AW709" s="1666"/>
      <c r="AX709" s="1666"/>
      <c r="AY709" s="1666">
        <f t="shared" si="604"/>
        <v>0</v>
      </c>
      <c r="AZ709" s="1666">
        <f t="shared" si="615"/>
        <v>0</v>
      </c>
      <c r="BA709" s="1666"/>
      <c r="BB709" s="1666"/>
      <c r="BC709" s="1666"/>
      <c r="BD709" s="1666"/>
      <c r="BE709" s="1666"/>
      <c r="BF709" s="1666"/>
      <c r="BG709" s="1403"/>
      <c r="BH709" s="1667"/>
      <c r="BI709" s="1667">
        <f t="shared" si="602"/>
        <v>0</v>
      </c>
      <c r="BJ709" s="1658">
        <v>2023</v>
      </c>
      <c r="BK709" s="1658" t="s">
        <v>910</v>
      </c>
      <c r="BL709" s="1658"/>
      <c r="BM709" s="1669">
        <f t="shared" si="609"/>
        <v>100</v>
      </c>
      <c r="BN709" s="1669" t="e">
        <f t="shared" si="610"/>
        <v>#DIV/0!</v>
      </c>
      <c r="BO709" s="1658" t="s">
        <v>40</v>
      </c>
      <c r="BP709" s="2957"/>
      <c r="BQ709" s="2958"/>
      <c r="BR709" s="2958"/>
      <c r="BS709" s="19"/>
      <c r="BT709" s="2958"/>
      <c r="BU709" s="2958"/>
      <c r="BV709" s="1370" t="s">
        <v>2492</v>
      </c>
      <c r="BW709" s="2958" t="s">
        <v>2496</v>
      </c>
      <c r="BX709" s="2954"/>
      <c r="BY709" s="50"/>
    </row>
    <row r="710" spans="1:77" s="501" customFormat="1" ht="39.75" hidden="1" customHeight="1">
      <c r="A710" s="2194" t="s">
        <v>56</v>
      </c>
      <c r="B710" s="2959" t="s">
        <v>2105</v>
      </c>
      <c r="C710" s="1676" t="s">
        <v>2101</v>
      </c>
      <c r="D710" s="1674"/>
      <c r="E710" s="3462" t="s">
        <v>245</v>
      </c>
      <c r="F710" s="1511" t="s">
        <v>2106</v>
      </c>
      <c r="G710" s="1403">
        <f t="shared" si="611"/>
        <v>65</v>
      </c>
      <c r="H710" s="1403">
        <v>60</v>
      </c>
      <c r="I710" s="1667"/>
      <c r="J710" s="1667">
        <v>5</v>
      </c>
      <c r="K710" s="1667">
        <f t="shared" si="612"/>
        <v>60</v>
      </c>
      <c r="L710" s="1667">
        <v>60</v>
      </c>
      <c r="M710" s="1678">
        <v>56.456000000000003</v>
      </c>
      <c r="N710" s="1678">
        <v>56.456000000000003</v>
      </c>
      <c r="O710" s="1667"/>
      <c r="P710" s="1667"/>
      <c r="Q710" s="1667"/>
      <c r="R710" s="1667"/>
      <c r="S710" s="1667">
        <f t="shared" si="596"/>
        <v>60</v>
      </c>
      <c r="T710" s="1667">
        <v>60</v>
      </c>
      <c r="U710" s="1667"/>
      <c r="V710" s="1667"/>
      <c r="W710" s="1667"/>
      <c r="X710" s="1667"/>
      <c r="Y710" s="1667"/>
      <c r="Z710" s="1667">
        <f t="shared" si="597"/>
        <v>0</v>
      </c>
      <c r="AA710" s="1667"/>
      <c r="AB710" s="1667"/>
      <c r="AC710" s="1667"/>
      <c r="AD710" s="1667">
        <f t="shared" si="598"/>
        <v>56.456000000000003</v>
      </c>
      <c r="AE710" s="1667">
        <v>56.456000000000003</v>
      </c>
      <c r="AF710" s="1667"/>
      <c r="AG710" s="1667"/>
      <c r="AH710" s="1667">
        <f t="shared" si="599"/>
        <v>0</v>
      </c>
      <c r="AI710" s="1667"/>
      <c r="AJ710" s="1667"/>
      <c r="AK710" s="1667"/>
      <c r="AL710" s="1667">
        <f t="shared" si="600"/>
        <v>60</v>
      </c>
      <c r="AM710" s="1667">
        <v>60</v>
      </c>
      <c r="AN710" s="1667"/>
      <c r="AO710" s="1667"/>
      <c r="AP710" s="1403">
        <f t="shared" si="601"/>
        <v>60</v>
      </c>
      <c r="AQ710" s="1403">
        <f t="shared" si="613"/>
        <v>60</v>
      </c>
      <c r="AR710" s="1666"/>
      <c r="AS710" s="1666"/>
      <c r="AT710" s="1666">
        <f t="shared" si="603"/>
        <v>0</v>
      </c>
      <c r="AU710" s="1666">
        <f t="shared" si="614"/>
        <v>0</v>
      </c>
      <c r="AV710" s="1666"/>
      <c r="AW710" s="1666"/>
      <c r="AX710" s="1666"/>
      <c r="AY710" s="1666">
        <f t="shared" si="604"/>
        <v>0</v>
      </c>
      <c r="AZ710" s="1666">
        <f t="shared" si="615"/>
        <v>0</v>
      </c>
      <c r="BA710" s="1666"/>
      <c r="BB710" s="1666"/>
      <c r="BC710" s="1666"/>
      <c r="BD710" s="1666"/>
      <c r="BE710" s="1666"/>
      <c r="BF710" s="1666"/>
      <c r="BG710" s="1403"/>
      <c r="BH710" s="1667"/>
      <c r="BI710" s="1667">
        <f t="shared" si="602"/>
        <v>0</v>
      </c>
      <c r="BJ710" s="1658">
        <v>2023</v>
      </c>
      <c r="BK710" s="1658" t="s">
        <v>910</v>
      </c>
      <c r="BL710" s="1658"/>
      <c r="BM710" s="1669">
        <f t="shared" si="609"/>
        <v>100</v>
      </c>
      <c r="BN710" s="1669" t="e">
        <f t="shared" si="610"/>
        <v>#DIV/0!</v>
      </c>
      <c r="BO710" s="1658" t="s">
        <v>40</v>
      </c>
      <c r="BP710" s="2957"/>
      <c r="BQ710" s="2958"/>
      <c r="BR710" s="2958"/>
      <c r="BS710" s="19"/>
      <c r="BT710" s="2958"/>
      <c r="BU710" s="2958"/>
      <c r="BV710" s="1370" t="s">
        <v>2492</v>
      </c>
      <c r="BW710" s="2958" t="s">
        <v>2496</v>
      </c>
      <c r="BX710" s="2954"/>
      <c r="BY710" s="50"/>
    </row>
    <row r="711" spans="1:77" s="501" customFormat="1" hidden="1">
      <c r="A711" s="2194" t="s">
        <v>58</v>
      </c>
      <c r="B711" s="2959" t="s">
        <v>2108</v>
      </c>
      <c r="C711" s="1676" t="s">
        <v>2064</v>
      </c>
      <c r="D711" s="1674"/>
      <c r="E711" s="3462" t="s">
        <v>245</v>
      </c>
      <c r="F711" s="1511" t="s">
        <v>2109</v>
      </c>
      <c r="G711" s="1403">
        <f t="shared" si="611"/>
        <v>1116</v>
      </c>
      <c r="H711" s="1403">
        <v>1116</v>
      </c>
      <c r="I711" s="1667"/>
      <c r="J711" s="1667">
        <v>0</v>
      </c>
      <c r="K711" s="1667">
        <f t="shared" si="612"/>
        <v>1116</v>
      </c>
      <c r="L711" s="1667">
        <v>1116</v>
      </c>
      <c r="M711" s="1680">
        <v>123.563</v>
      </c>
      <c r="N711" s="1680">
        <v>123.563</v>
      </c>
      <c r="O711" s="1667"/>
      <c r="P711" s="1667"/>
      <c r="Q711" s="1667"/>
      <c r="R711" s="1667"/>
      <c r="S711" s="1667">
        <f t="shared" si="596"/>
        <v>1116</v>
      </c>
      <c r="T711" s="1667">
        <v>1116</v>
      </c>
      <c r="U711" s="1667"/>
      <c r="V711" s="1667"/>
      <c r="W711" s="1667"/>
      <c r="X711" s="1667"/>
      <c r="Y711" s="1667"/>
      <c r="Z711" s="1667">
        <f t="shared" si="597"/>
        <v>0</v>
      </c>
      <c r="AA711" s="1667"/>
      <c r="AB711" s="1667"/>
      <c r="AC711" s="1667"/>
      <c r="AD711" s="1667">
        <f t="shared" si="598"/>
        <v>393.56299999999999</v>
      </c>
      <c r="AE711" s="1667">
        <v>393.56299999999999</v>
      </c>
      <c r="AF711" s="1667"/>
      <c r="AG711" s="1667"/>
      <c r="AH711" s="1667">
        <f t="shared" si="599"/>
        <v>0</v>
      </c>
      <c r="AI711" s="1667"/>
      <c r="AJ711" s="1667"/>
      <c r="AK711" s="1667"/>
      <c r="AL711" s="1667">
        <f t="shared" si="600"/>
        <v>1116</v>
      </c>
      <c r="AM711" s="1667">
        <v>1116</v>
      </c>
      <c r="AN711" s="1667"/>
      <c r="AO711" s="1667"/>
      <c r="AP711" s="1403">
        <f t="shared" si="601"/>
        <v>1116</v>
      </c>
      <c r="AQ711" s="1403">
        <f t="shared" si="613"/>
        <v>1116</v>
      </c>
      <c r="AR711" s="1666"/>
      <c r="AS711" s="1666"/>
      <c r="AT711" s="1666">
        <f t="shared" si="603"/>
        <v>0</v>
      </c>
      <c r="AU711" s="1666">
        <f t="shared" si="614"/>
        <v>0</v>
      </c>
      <c r="AV711" s="1666"/>
      <c r="AW711" s="1666"/>
      <c r="AX711" s="1666"/>
      <c r="AY711" s="1666">
        <f t="shared" si="604"/>
        <v>0</v>
      </c>
      <c r="AZ711" s="1666">
        <f t="shared" si="615"/>
        <v>0</v>
      </c>
      <c r="BA711" s="1666"/>
      <c r="BB711" s="1666"/>
      <c r="BC711" s="1666"/>
      <c r="BD711" s="1666"/>
      <c r="BE711" s="1666"/>
      <c r="BF711" s="1666"/>
      <c r="BG711" s="1403"/>
      <c r="BH711" s="1667"/>
      <c r="BI711" s="1667">
        <f t="shared" si="602"/>
        <v>0</v>
      </c>
      <c r="BJ711" s="1658">
        <v>2023</v>
      </c>
      <c r="BK711" s="1658" t="s">
        <v>910</v>
      </c>
      <c r="BL711" s="1658"/>
      <c r="BM711" s="1669">
        <f t="shared" si="609"/>
        <v>100</v>
      </c>
      <c r="BN711" s="1669" t="e">
        <f t="shared" si="610"/>
        <v>#DIV/0!</v>
      </c>
      <c r="BO711" s="1658" t="s">
        <v>40</v>
      </c>
      <c r="BP711" s="2957"/>
      <c r="BQ711" s="2958"/>
      <c r="BR711" s="2958"/>
      <c r="BS711" s="19"/>
      <c r="BT711" s="2958"/>
      <c r="BU711" s="2958"/>
      <c r="BV711" s="1370" t="s">
        <v>2492</v>
      </c>
      <c r="BW711" s="2958" t="s">
        <v>2496</v>
      </c>
      <c r="BX711" s="2954"/>
      <c r="BY711" s="50"/>
    </row>
    <row r="712" spans="1:77" s="501" customFormat="1" ht="25.5" hidden="1">
      <c r="A712" s="2194" t="s">
        <v>164</v>
      </c>
      <c r="B712" s="2959" t="s">
        <v>2114</v>
      </c>
      <c r="C712" s="1676" t="s">
        <v>2067</v>
      </c>
      <c r="D712" s="1674"/>
      <c r="E712" s="3462" t="s">
        <v>245</v>
      </c>
      <c r="F712" s="1511" t="s">
        <v>2115</v>
      </c>
      <c r="G712" s="1403">
        <f t="shared" si="611"/>
        <v>1520</v>
      </c>
      <c r="H712" s="1403">
        <v>1520</v>
      </c>
      <c r="I712" s="1667"/>
      <c r="J712" s="1667">
        <v>0</v>
      </c>
      <c r="K712" s="1667">
        <f t="shared" si="612"/>
        <v>1520</v>
      </c>
      <c r="L712" s="1667">
        <v>1520</v>
      </c>
      <c r="M712" s="1680">
        <v>170.66</v>
      </c>
      <c r="N712" s="1680">
        <v>170.66</v>
      </c>
      <c r="O712" s="1667"/>
      <c r="P712" s="1667"/>
      <c r="Q712" s="1667"/>
      <c r="R712" s="1667"/>
      <c r="S712" s="1667">
        <f t="shared" si="596"/>
        <v>1520</v>
      </c>
      <c r="T712" s="1667">
        <v>1520</v>
      </c>
      <c r="U712" s="1667"/>
      <c r="V712" s="1667"/>
      <c r="W712" s="1667"/>
      <c r="X712" s="1667"/>
      <c r="Y712" s="1667"/>
      <c r="Z712" s="1667">
        <f t="shared" si="597"/>
        <v>0</v>
      </c>
      <c r="AA712" s="1667"/>
      <c r="AB712" s="1667"/>
      <c r="AC712" s="1667"/>
      <c r="AD712" s="1667">
        <f t="shared" si="598"/>
        <v>571.05499999999995</v>
      </c>
      <c r="AE712" s="1667">
        <v>571.05499999999995</v>
      </c>
      <c r="AF712" s="1667"/>
      <c r="AG712" s="1667"/>
      <c r="AH712" s="1667">
        <f t="shared" si="599"/>
        <v>0</v>
      </c>
      <c r="AI712" s="1667"/>
      <c r="AJ712" s="1667"/>
      <c r="AK712" s="1667"/>
      <c r="AL712" s="1667">
        <f t="shared" si="600"/>
        <v>1520</v>
      </c>
      <c r="AM712" s="1667">
        <v>1520</v>
      </c>
      <c r="AN712" s="1667"/>
      <c r="AO712" s="1667"/>
      <c r="AP712" s="1403">
        <f t="shared" si="601"/>
        <v>1520</v>
      </c>
      <c r="AQ712" s="1403">
        <f t="shared" si="613"/>
        <v>1520</v>
      </c>
      <c r="AR712" s="1666"/>
      <c r="AS712" s="1666"/>
      <c r="AT712" s="1666">
        <f t="shared" si="603"/>
        <v>0</v>
      </c>
      <c r="AU712" s="1666">
        <f t="shared" si="614"/>
        <v>0</v>
      </c>
      <c r="AV712" s="1666"/>
      <c r="AW712" s="1666"/>
      <c r="AX712" s="1666"/>
      <c r="AY712" s="1666">
        <f t="shared" si="604"/>
        <v>0</v>
      </c>
      <c r="AZ712" s="1666">
        <f t="shared" si="615"/>
        <v>0</v>
      </c>
      <c r="BA712" s="1666"/>
      <c r="BB712" s="1666"/>
      <c r="BC712" s="1666"/>
      <c r="BD712" s="1666"/>
      <c r="BE712" s="1666"/>
      <c r="BF712" s="1666"/>
      <c r="BG712" s="1403"/>
      <c r="BH712" s="1667"/>
      <c r="BI712" s="1667">
        <f t="shared" si="602"/>
        <v>0</v>
      </c>
      <c r="BJ712" s="1658">
        <v>2023</v>
      </c>
      <c r="BK712" s="1658" t="s">
        <v>910</v>
      </c>
      <c r="BL712" s="1658"/>
      <c r="BM712" s="1669">
        <f t="shared" si="609"/>
        <v>100</v>
      </c>
      <c r="BN712" s="1669" t="e">
        <f t="shared" si="610"/>
        <v>#DIV/0!</v>
      </c>
      <c r="BO712" s="1658" t="s">
        <v>40</v>
      </c>
      <c r="BP712" s="2957"/>
      <c r="BQ712" s="2958"/>
      <c r="BR712" s="2958"/>
      <c r="BS712" s="19"/>
      <c r="BT712" s="2958"/>
      <c r="BU712" s="2958"/>
      <c r="BV712" s="1370" t="s">
        <v>2492</v>
      </c>
      <c r="BW712" s="2958" t="s">
        <v>2496</v>
      </c>
      <c r="BX712" s="2954"/>
      <c r="BY712" s="50"/>
    </row>
    <row r="713" spans="1:77" s="501" customFormat="1" hidden="1">
      <c r="A713" s="2194" t="s">
        <v>169</v>
      </c>
      <c r="B713" s="2959" t="s">
        <v>2117</v>
      </c>
      <c r="C713" s="1676" t="s">
        <v>2118</v>
      </c>
      <c r="D713" s="1674"/>
      <c r="E713" s="3462" t="s">
        <v>245</v>
      </c>
      <c r="F713" s="1511" t="s">
        <v>2119</v>
      </c>
      <c r="G713" s="1403">
        <f t="shared" si="611"/>
        <v>1560</v>
      </c>
      <c r="H713" s="1403">
        <v>1560</v>
      </c>
      <c r="I713" s="1667"/>
      <c r="J713" s="1667">
        <v>0</v>
      </c>
      <c r="K713" s="1667">
        <f t="shared" si="612"/>
        <v>1560</v>
      </c>
      <c r="L713" s="1667">
        <v>1560</v>
      </c>
      <c r="M713" s="1680">
        <v>106.6</v>
      </c>
      <c r="N713" s="1680">
        <v>106.6</v>
      </c>
      <c r="O713" s="1667"/>
      <c r="P713" s="1667"/>
      <c r="Q713" s="1667"/>
      <c r="R713" s="1667"/>
      <c r="S713" s="1667">
        <f t="shared" si="596"/>
        <v>1560</v>
      </c>
      <c r="T713" s="1667">
        <v>1560</v>
      </c>
      <c r="U713" s="1667"/>
      <c r="V713" s="1667"/>
      <c r="W713" s="1667"/>
      <c r="X713" s="1667"/>
      <c r="Y713" s="1667"/>
      <c r="Z713" s="1667">
        <f t="shared" si="597"/>
        <v>0</v>
      </c>
      <c r="AA713" s="1667"/>
      <c r="AB713" s="1667"/>
      <c r="AC713" s="1667"/>
      <c r="AD713" s="1667">
        <f t="shared" si="598"/>
        <v>544.45000000000005</v>
      </c>
      <c r="AE713" s="1667">
        <v>544.45000000000005</v>
      </c>
      <c r="AF713" s="1667"/>
      <c r="AG713" s="1667"/>
      <c r="AH713" s="1667">
        <f t="shared" si="599"/>
        <v>0</v>
      </c>
      <c r="AI713" s="1667"/>
      <c r="AJ713" s="1667"/>
      <c r="AK713" s="1667"/>
      <c r="AL713" s="1667">
        <f t="shared" si="600"/>
        <v>1560</v>
      </c>
      <c r="AM713" s="1667">
        <v>1560</v>
      </c>
      <c r="AN713" s="1667"/>
      <c r="AO713" s="1667"/>
      <c r="AP713" s="1403">
        <f t="shared" si="601"/>
        <v>1560</v>
      </c>
      <c r="AQ713" s="1403">
        <f t="shared" si="613"/>
        <v>1560</v>
      </c>
      <c r="AR713" s="1666"/>
      <c r="AS713" s="1666"/>
      <c r="AT713" s="1666">
        <f t="shared" si="603"/>
        <v>0</v>
      </c>
      <c r="AU713" s="1666">
        <f t="shared" si="614"/>
        <v>0</v>
      </c>
      <c r="AV713" s="1666"/>
      <c r="AW713" s="1666"/>
      <c r="AX713" s="1666"/>
      <c r="AY713" s="1666">
        <f t="shared" si="604"/>
        <v>0</v>
      </c>
      <c r="AZ713" s="1666">
        <f t="shared" si="615"/>
        <v>0</v>
      </c>
      <c r="BA713" s="1666"/>
      <c r="BB713" s="1666"/>
      <c r="BC713" s="1666"/>
      <c r="BD713" s="1666"/>
      <c r="BE713" s="1666"/>
      <c r="BF713" s="1666"/>
      <c r="BG713" s="1403"/>
      <c r="BH713" s="1667"/>
      <c r="BI713" s="1667">
        <f t="shared" si="602"/>
        <v>0</v>
      </c>
      <c r="BJ713" s="1658">
        <v>2023</v>
      </c>
      <c r="BK713" s="1658" t="s">
        <v>910</v>
      </c>
      <c r="BL713" s="1658"/>
      <c r="BM713" s="1669">
        <f t="shared" si="609"/>
        <v>100</v>
      </c>
      <c r="BN713" s="1669" t="e">
        <f t="shared" si="610"/>
        <v>#DIV/0!</v>
      </c>
      <c r="BO713" s="1658" t="s">
        <v>40</v>
      </c>
      <c r="BP713" s="2957"/>
      <c r="BQ713" s="2958"/>
      <c r="BR713" s="2958"/>
      <c r="BS713" s="19"/>
      <c r="BT713" s="2958"/>
      <c r="BU713" s="2958"/>
      <c r="BV713" s="1370" t="s">
        <v>2492</v>
      </c>
      <c r="BW713" s="2958" t="s">
        <v>2496</v>
      </c>
      <c r="BX713" s="2954"/>
      <c r="BY713" s="50"/>
    </row>
    <row r="714" spans="1:77" s="501" customFormat="1" ht="25.5" hidden="1">
      <c r="A714" s="2194" t="s">
        <v>174</v>
      </c>
      <c r="B714" s="2959" t="s">
        <v>2121</v>
      </c>
      <c r="C714" s="1676" t="s">
        <v>2073</v>
      </c>
      <c r="D714" s="1674"/>
      <c r="E714" s="3462" t="s">
        <v>245</v>
      </c>
      <c r="F714" s="1511" t="s">
        <v>2122</v>
      </c>
      <c r="G714" s="1403">
        <f t="shared" si="611"/>
        <v>720</v>
      </c>
      <c r="H714" s="1403">
        <v>700</v>
      </c>
      <c r="I714" s="1667"/>
      <c r="J714" s="1667">
        <v>20</v>
      </c>
      <c r="K714" s="1667">
        <f t="shared" si="612"/>
        <v>700</v>
      </c>
      <c r="L714" s="1667">
        <v>700</v>
      </c>
      <c r="M714" s="1678"/>
      <c r="N714" s="1678"/>
      <c r="O714" s="1667"/>
      <c r="P714" s="1667"/>
      <c r="Q714" s="1667"/>
      <c r="R714" s="1667"/>
      <c r="S714" s="1667">
        <f t="shared" ref="S714:S727" si="616">SUM(T714:V714)</f>
        <v>700</v>
      </c>
      <c r="T714" s="1667">
        <v>700</v>
      </c>
      <c r="U714" s="1667"/>
      <c r="V714" s="1667"/>
      <c r="W714" s="1667"/>
      <c r="X714" s="1667"/>
      <c r="Y714" s="1667"/>
      <c r="Z714" s="1667">
        <f t="shared" ref="Z714:Z727" si="617">SUM(AA714:AC714)</f>
        <v>0</v>
      </c>
      <c r="AA714" s="1667"/>
      <c r="AB714" s="1667"/>
      <c r="AC714" s="1667"/>
      <c r="AD714" s="1667">
        <f t="shared" ref="AD714:AD727" si="618">SUM(AE714:AG714)</f>
        <v>0</v>
      </c>
      <c r="AE714" s="1667">
        <v>0</v>
      </c>
      <c r="AF714" s="1667"/>
      <c r="AG714" s="1667"/>
      <c r="AH714" s="1667">
        <f t="shared" ref="AH714:AH727" si="619">SUM(AI714:AK714)</f>
        <v>0</v>
      </c>
      <c r="AI714" s="1667"/>
      <c r="AJ714" s="1667"/>
      <c r="AK714" s="1667"/>
      <c r="AL714" s="1667">
        <f t="shared" ref="AL714:AL727" si="620">SUM(AM714:AO714)</f>
        <v>700</v>
      </c>
      <c r="AM714" s="1667">
        <v>700</v>
      </c>
      <c r="AN714" s="1667"/>
      <c r="AO714" s="1667"/>
      <c r="AP714" s="1403">
        <f t="shared" ref="AP714:AP727" si="621">SUM(AQ714:AS714)</f>
        <v>700</v>
      </c>
      <c r="AQ714" s="1403">
        <f t="shared" si="613"/>
        <v>700</v>
      </c>
      <c r="AR714" s="1666"/>
      <c r="AS714" s="1666"/>
      <c r="AT714" s="1666">
        <f t="shared" si="603"/>
        <v>0</v>
      </c>
      <c r="AU714" s="1666">
        <f t="shared" si="614"/>
        <v>0</v>
      </c>
      <c r="AV714" s="1666"/>
      <c r="AW714" s="1666"/>
      <c r="AX714" s="1666"/>
      <c r="AY714" s="1666">
        <f t="shared" si="604"/>
        <v>0</v>
      </c>
      <c r="AZ714" s="1666">
        <f t="shared" si="615"/>
        <v>0</v>
      </c>
      <c r="BA714" s="1666"/>
      <c r="BB714" s="1666"/>
      <c r="BC714" s="1666"/>
      <c r="BD714" s="1666"/>
      <c r="BE714" s="1666"/>
      <c r="BF714" s="1666"/>
      <c r="BG714" s="1403"/>
      <c r="BH714" s="1667"/>
      <c r="BI714" s="1667">
        <f t="shared" ref="BI714:BI727" si="622">AP714-S714</f>
        <v>0</v>
      </c>
      <c r="BJ714" s="1658">
        <v>2023</v>
      </c>
      <c r="BK714" s="1658" t="s">
        <v>910</v>
      </c>
      <c r="BL714" s="1658"/>
      <c r="BM714" s="1669">
        <f t="shared" si="609"/>
        <v>100</v>
      </c>
      <c r="BN714" s="1669" t="e">
        <f t="shared" si="610"/>
        <v>#DIV/0!</v>
      </c>
      <c r="BO714" s="1658" t="s">
        <v>40</v>
      </c>
      <c r="BP714" s="2957"/>
      <c r="BQ714" s="2958"/>
      <c r="BR714" s="2958"/>
      <c r="BS714" s="19"/>
      <c r="BT714" s="2958"/>
      <c r="BU714" s="2958"/>
      <c r="BV714" s="1370" t="s">
        <v>2492</v>
      </c>
      <c r="BW714" s="2958" t="s">
        <v>2496</v>
      </c>
      <c r="BX714" s="2954"/>
      <c r="BY714" s="50"/>
    </row>
    <row r="715" spans="1:77" s="503" customFormat="1" ht="25.5" hidden="1">
      <c r="A715" s="2194" t="s">
        <v>179</v>
      </c>
      <c r="B715" s="2959" t="s">
        <v>2124</v>
      </c>
      <c r="C715" s="1676" t="s">
        <v>2073</v>
      </c>
      <c r="D715" s="1674"/>
      <c r="E715" s="3462" t="s">
        <v>245</v>
      </c>
      <c r="F715" s="1511" t="s">
        <v>2125</v>
      </c>
      <c r="G715" s="1403">
        <f t="shared" si="611"/>
        <v>670</v>
      </c>
      <c r="H715" s="1403">
        <v>650</v>
      </c>
      <c r="I715" s="1667"/>
      <c r="J715" s="1667">
        <v>20</v>
      </c>
      <c r="K715" s="1667">
        <f t="shared" si="612"/>
        <v>650</v>
      </c>
      <c r="L715" s="1667">
        <v>650</v>
      </c>
      <c r="M715" s="1678"/>
      <c r="N715" s="1678"/>
      <c r="O715" s="1667"/>
      <c r="P715" s="1667"/>
      <c r="Q715" s="1667"/>
      <c r="R715" s="1667"/>
      <c r="S715" s="1667">
        <f t="shared" si="616"/>
        <v>650</v>
      </c>
      <c r="T715" s="1667">
        <v>650</v>
      </c>
      <c r="U715" s="1667"/>
      <c r="V715" s="1667"/>
      <c r="W715" s="1667"/>
      <c r="X715" s="1667"/>
      <c r="Y715" s="1667"/>
      <c r="Z715" s="1667">
        <f t="shared" si="617"/>
        <v>0</v>
      </c>
      <c r="AA715" s="1667"/>
      <c r="AB715" s="1667"/>
      <c r="AC715" s="1667"/>
      <c r="AD715" s="1667">
        <f t="shared" si="618"/>
        <v>0</v>
      </c>
      <c r="AE715" s="1667">
        <v>0</v>
      </c>
      <c r="AF715" s="1667"/>
      <c r="AG715" s="1667"/>
      <c r="AH715" s="1667">
        <f t="shared" si="619"/>
        <v>0</v>
      </c>
      <c r="AI715" s="1667"/>
      <c r="AJ715" s="1667"/>
      <c r="AK715" s="1667"/>
      <c r="AL715" s="1667">
        <f t="shared" si="620"/>
        <v>650</v>
      </c>
      <c r="AM715" s="1667">
        <v>650</v>
      </c>
      <c r="AN715" s="1667"/>
      <c r="AO715" s="1667"/>
      <c r="AP715" s="1403">
        <f t="shared" si="621"/>
        <v>650</v>
      </c>
      <c r="AQ715" s="1403">
        <f t="shared" si="613"/>
        <v>650</v>
      </c>
      <c r="AR715" s="1666"/>
      <c r="AS715" s="1666"/>
      <c r="AT715" s="1666">
        <f t="shared" si="603"/>
        <v>0</v>
      </c>
      <c r="AU715" s="1666">
        <f t="shared" si="614"/>
        <v>0</v>
      </c>
      <c r="AV715" s="1666"/>
      <c r="AW715" s="1666"/>
      <c r="AX715" s="1666"/>
      <c r="AY715" s="1666">
        <f t="shared" si="604"/>
        <v>0</v>
      </c>
      <c r="AZ715" s="1666">
        <f t="shared" si="615"/>
        <v>0</v>
      </c>
      <c r="BA715" s="1666"/>
      <c r="BB715" s="1666"/>
      <c r="BC715" s="1666"/>
      <c r="BD715" s="1666"/>
      <c r="BE715" s="1666"/>
      <c r="BF715" s="1666"/>
      <c r="BG715" s="1403"/>
      <c r="BH715" s="1667"/>
      <c r="BI715" s="1667">
        <f t="shared" si="622"/>
        <v>0</v>
      </c>
      <c r="BJ715" s="1658">
        <v>2023</v>
      </c>
      <c r="BK715" s="1658" t="s">
        <v>910</v>
      </c>
      <c r="BL715" s="1658"/>
      <c r="BM715" s="1669">
        <f t="shared" si="609"/>
        <v>100</v>
      </c>
      <c r="BN715" s="1669" t="e">
        <f t="shared" si="610"/>
        <v>#DIV/0!</v>
      </c>
      <c r="BO715" s="1658" t="s">
        <v>40</v>
      </c>
      <c r="BP715" s="2957"/>
      <c r="BQ715" s="2958"/>
      <c r="BR715" s="2958"/>
      <c r="BS715" s="19"/>
      <c r="BT715" s="2958"/>
      <c r="BU715" s="2958"/>
      <c r="BV715" s="1370" t="s">
        <v>2492</v>
      </c>
      <c r="BW715" s="2958" t="s">
        <v>2496</v>
      </c>
      <c r="BX715" s="2954"/>
      <c r="BY715" s="53"/>
    </row>
    <row r="716" spans="1:77" s="501" customFormat="1" ht="41.25" hidden="1" customHeight="1">
      <c r="A716" s="2194" t="s">
        <v>183</v>
      </c>
      <c r="B716" s="2959" t="s">
        <v>2127</v>
      </c>
      <c r="C716" s="1676" t="s">
        <v>2073</v>
      </c>
      <c r="D716" s="1674"/>
      <c r="E716" s="3462" t="s">
        <v>245</v>
      </c>
      <c r="F716" s="1511" t="s">
        <v>2128</v>
      </c>
      <c r="G716" s="1403">
        <f t="shared" si="611"/>
        <v>866</v>
      </c>
      <c r="H716" s="1403">
        <v>866</v>
      </c>
      <c r="I716" s="1667"/>
      <c r="J716" s="1667">
        <v>0</v>
      </c>
      <c r="K716" s="1667">
        <f t="shared" si="612"/>
        <v>866</v>
      </c>
      <c r="L716" s="1667">
        <v>866</v>
      </c>
      <c r="M716" s="1680">
        <v>68.599999999999994</v>
      </c>
      <c r="N716" s="1680">
        <v>68.599999999999994</v>
      </c>
      <c r="O716" s="1667"/>
      <c r="P716" s="1667"/>
      <c r="Q716" s="1667"/>
      <c r="R716" s="1667"/>
      <c r="S716" s="1667">
        <f t="shared" si="616"/>
        <v>866</v>
      </c>
      <c r="T716" s="1667">
        <v>866</v>
      </c>
      <c r="U716" s="1667"/>
      <c r="V716" s="1667"/>
      <c r="W716" s="1667"/>
      <c r="X716" s="1667"/>
      <c r="Y716" s="1667"/>
      <c r="Z716" s="1667">
        <f t="shared" si="617"/>
        <v>0</v>
      </c>
      <c r="AA716" s="1667"/>
      <c r="AB716" s="1667"/>
      <c r="AC716" s="1667"/>
      <c r="AD716" s="1667">
        <f t="shared" si="618"/>
        <v>309.44499999999999</v>
      </c>
      <c r="AE716" s="1667">
        <v>309.44499999999999</v>
      </c>
      <c r="AF716" s="1667"/>
      <c r="AG716" s="1667"/>
      <c r="AH716" s="1667">
        <f t="shared" si="619"/>
        <v>0</v>
      </c>
      <c r="AI716" s="1667"/>
      <c r="AJ716" s="1667"/>
      <c r="AK716" s="1667"/>
      <c r="AL716" s="1667">
        <f t="shared" si="620"/>
        <v>866</v>
      </c>
      <c r="AM716" s="1667">
        <v>866</v>
      </c>
      <c r="AN716" s="1667"/>
      <c r="AO716" s="1667"/>
      <c r="AP716" s="1403">
        <f t="shared" si="621"/>
        <v>866</v>
      </c>
      <c r="AQ716" s="1403">
        <f t="shared" si="613"/>
        <v>866</v>
      </c>
      <c r="AR716" s="1666"/>
      <c r="AS716" s="1666"/>
      <c r="AT716" s="1666">
        <f t="shared" si="603"/>
        <v>0</v>
      </c>
      <c r="AU716" s="1666">
        <f t="shared" si="614"/>
        <v>0</v>
      </c>
      <c r="AV716" s="1666"/>
      <c r="AW716" s="1666"/>
      <c r="AX716" s="1666"/>
      <c r="AY716" s="1666">
        <f t="shared" si="604"/>
        <v>0</v>
      </c>
      <c r="AZ716" s="1666">
        <f t="shared" si="615"/>
        <v>0</v>
      </c>
      <c r="BA716" s="1666"/>
      <c r="BB716" s="1666"/>
      <c r="BC716" s="1666"/>
      <c r="BD716" s="1666"/>
      <c r="BE716" s="1666"/>
      <c r="BF716" s="1666"/>
      <c r="BG716" s="1403"/>
      <c r="BH716" s="1667"/>
      <c r="BI716" s="1667">
        <f t="shared" si="622"/>
        <v>0</v>
      </c>
      <c r="BJ716" s="1658">
        <v>2023</v>
      </c>
      <c r="BK716" s="1658" t="s">
        <v>910</v>
      </c>
      <c r="BL716" s="1658"/>
      <c r="BM716" s="1669">
        <f t="shared" si="609"/>
        <v>100</v>
      </c>
      <c r="BN716" s="1669" t="e">
        <f t="shared" si="610"/>
        <v>#DIV/0!</v>
      </c>
      <c r="BO716" s="1658" t="s">
        <v>40</v>
      </c>
      <c r="BP716" s="2957"/>
      <c r="BQ716" s="2958"/>
      <c r="BR716" s="2958"/>
      <c r="BS716" s="19"/>
      <c r="BT716" s="2958"/>
      <c r="BU716" s="2958"/>
      <c r="BV716" s="1370" t="s">
        <v>2492</v>
      </c>
      <c r="BW716" s="2958" t="s">
        <v>2496</v>
      </c>
      <c r="BX716" s="2954"/>
      <c r="BY716" s="50"/>
    </row>
    <row r="717" spans="1:77" s="501" customFormat="1" hidden="1">
      <c r="A717" s="2194" t="s">
        <v>188</v>
      </c>
      <c r="B717" s="2959" t="s">
        <v>2130</v>
      </c>
      <c r="C717" s="1676" t="s">
        <v>2131</v>
      </c>
      <c r="D717" s="1674"/>
      <c r="E717" s="3462" t="s">
        <v>245</v>
      </c>
      <c r="F717" s="1511" t="s">
        <v>2132</v>
      </c>
      <c r="G717" s="1403">
        <f t="shared" si="611"/>
        <v>315</v>
      </c>
      <c r="H717" s="1403">
        <v>300</v>
      </c>
      <c r="I717" s="1667"/>
      <c r="J717" s="1667">
        <v>15</v>
      </c>
      <c r="K717" s="1667">
        <f t="shared" si="612"/>
        <v>300</v>
      </c>
      <c r="L717" s="1667">
        <v>300</v>
      </c>
      <c r="M717" s="1678"/>
      <c r="N717" s="1678"/>
      <c r="O717" s="1667"/>
      <c r="P717" s="1667"/>
      <c r="Q717" s="1667"/>
      <c r="R717" s="1667"/>
      <c r="S717" s="1667">
        <f t="shared" si="616"/>
        <v>300</v>
      </c>
      <c r="T717" s="1667">
        <v>300</v>
      </c>
      <c r="U717" s="1667"/>
      <c r="V717" s="1667"/>
      <c r="W717" s="1667"/>
      <c r="X717" s="1667"/>
      <c r="Y717" s="1667"/>
      <c r="Z717" s="1667">
        <f t="shared" si="617"/>
        <v>0</v>
      </c>
      <c r="AA717" s="1667"/>
      <c r="AB717" s="1667"/>
      <c r="AC717" s="1667"/>
      <c r="AD717" s="1667">
        <f t="shared" si="618"/>
        <v>0</v>
      </c>
      <c r="AE717" s="1667">
        <v>0</v>
      </c>
      <c r="AF717" s="1667"/>
      <c r="AG717" s="1667"/>
      <c r="AH717" s="1667">
        <f t="shared" si="619"/>
        <v>0</v>
      </c>
      <c r="AI717" s="1667"/>
      <c r="AJ717" s="1667"/>
      <c r="AK717" s="1667"/>
      <c r="AL717" s="1667">
        <f t="shared" si="620"/>
        <v>300</v>
      </c>
      <c r="AM717" s="1667">
        <v>300</v>
      </c>
      <c r="AN717" s="1667"/>
      <c r="AO717" s="1667"/>
      <c r="AP717" s="1403">
        <f t="shared" si="621"/>
        <v>300</v>
      </c>
      <c r="AQ717" s="1403">
        <f t="shared" si="613"/>
        <v>300</v>
      </c>
      <c r="AR717" s="1666"/>
      <c r="AS717" s="1666"/>
      <c r="AT717" s="1666">
        <f t="shared" si="603"/>
        <v>0</v>
      </c>
      <c r="AU717" s="1666">
        <f t="shared" si="614"/>
        <v>0</v>
      </c>
      <c r="AV717" s="1666"/>
      <c r="AW717" s="1666"/>
      <c r="AX717" s="1666"/>
      <c r="AY717" s="1666">
        <f t="shared" si="604"/>
        <v>0</v>
      </c>
      <c r="AZ717" s="1666">
        <f t="shared" si="615"/>
        <v>0</v>
      </c>
      <c r="BA717" s="1666"/>
      <c r="BB717" s="1666"/>
      <c r="BC717" s="1666"/>
      <c r="BD717" s="1666"/>
      <c r="BE717" s="1666"/>
      <c r="BF717" s="1666"/>
      <c r="BG717" s="1403"/>
      <c r="BH717" s="1667"/>
      <c r="BI717" s="1667">
        <f t="shared" si="622"/>
        <v>0</v>
      </c>
      <c r="BJ717" s="1658">
        <v>2023</v>
      </c>
      <c r="BK717" s="1658" t="s">
        <v>910</v>
      </c>
      <c r="BL717" s="1658"/>
      <c r="BM717" s="1669">
        <f t="shared" si="609"/>
        <v>100</v>
      </c>
      <c r="BN717" s="1669" t="e">
        <f t="shared" si="610"/>
        <v>#DIV/0!</v>
      </c>
      <c r="BO717" s="1658" t="s">
        <v>40</v>
      </c>
      <c r="BP717" s="2957"/>
      <c r="BQ717" s="2958"/>
      <c r="BR717" s="2958"/>
      <c r="BS717" s="19"/>
      <c r="BT717" s="2958"/>
      <c r="BU717" s="2958"/>
      <c r="BV717" s="1370" t="s">
        <v>2492</v>
      </c>
      <c r="BW717" s="2958" t="s">
        <v>2496</v>
      </c>
      <c r="BX717" s="2954"/>
      <c r="BY717" s="50"/>
    </row>
    <row r="718" spans="1:77" s="501" customFormat="1" ht="38.25" hidden="1" customHeight="1">
      <c r="A718" s="2194" t="s">
        <v>493</v>
      </c>
      <c r="B718" s="2959" t="s">
        <v>2134</v>
      </c>
      <c r="C718" s="1676" t="s">
        <v>2131</v>
      </c>
      <c r="D718" s="1674"/>
      <c r="E718" s="3462" t="s">
        <v>245</v>
      </c>
      <c r="F718" s="1511" t="s">
        <v>2135</v>
      </c>
      <c r="G718" s="1403">
        <f t="shared" si="611"/>
        <v>260</v>
      </c>
      <c r="H718" s="1403">
        <v>250</v>
      </c>
      <c r="I718" s="1667"/>
      <c r="J718" s="1667">
        <v>10</v>
      </c>
      <c r="K718" s="1667">
        <f t="shared" si="612"/>
        <v>250</v>
      </c>
      <c r="L718" s="1667">
        <v>250</v>
      </c>
      <c r="M718" s="1678"/>
      <c r="N718" s="1678"/>
      <c r="O718" s="1667"/>
      <c r="P718" s="1667"/>
      <c r="Q718" s="1667"/>
      <c r="R718" s="1667"/>
      <c r="S718" s="1667">
        <f t="shared" si="616"/>
        <v>250</v>
      </c>
      <c r="T718" s="1667">
        <v>250</v>
      </c>
      <c r="U718" s="1667"/>
      <c r="V718" s="1667"/>
      <c r="W718" s="1667"/>
      <c r="X718" s="1667"/>
      <c r="Y718" s="1667"/>
      <c r="Z718" s="1667">
        <f t="shared" si="617"/>
        <v>0</v>
      </c>
      <c r="AA718" s="1667"/>
      <c r="AB718" s="1667"/>
      <c r="AC718" s="1667"/>
      <c r="AD718" s="1667">
        <f t="shared" si="618"/>
        <v>0</v>
      </c>
      <c r="AE718" s="1667">
        <v>0</v>
      </c>
      <c r="AF718" s="1667"/>
      <c r="AG718" s="1667"/>
      <c r="AH718" s="1667">
        <f t="shared" si="619"/>
        <v>0</v>
      </c>
      <c r="AI718" s="1667"/>
      <c r="AJ718" s="1667"/>
      <c r="AK718" s="1667"/>
      <c r="AL718" s="1667">
        <f t="shared" si="620"/>
        <v>250</v>
      </c>
      <c r="AM718" s="1667">
        <v>250</v>
      </c>
      <c r="AN718" s="1667"/>
      <c r="AO718" s="1667"/>
      <c r="AP718" s="1403">
        <f t="shared" si="621"/>
        <v>250</v>
      </c>
      <c r="AQ718" s="1403">
        <f t="shared" si="613"/>
        <v>250</v>
      </c>
      <c r="AR718" s="1666"/>
      <c r="AS718" s="1666"/>
      <c r="AT718" s="1666">
        <f t="shared" si="603"/>
        <v>0</v>
      </c>
      <c r="AU718" s="1666">
        <f t="shared" si="614"/>
        <v>0</v>
      </c>
      <c r="AV718" s="1666"/>
      <c r="AW718" s="1666"/>
      <c r="AX718" s="1666"/>
      <c r="AY718" s="1666">
        <f t="shared" si="604"/>
        <v>0</v>
      </c>
      <c r="AZ718" s="1666">
        <f t="shared" si="615"/>
        <v>0</v>
      </c>
      <c r="BA718" s="1666"/>
      <c r="BB718" s="1666"/>
      <c r="BC718" s="1666"/>
      <c r="BD718" s="1666"/>
      <c r="BE718" s="1666"/>
      <c r="BF718" s="1666"/>
      <c r="BG718" s="1403"/>
      <c r="BH718" s="1667"/>
      <c r="BI718" s="1667">
        <f t="shared" si="622"/>
        <v>0</v>
      </c>
      <c r="BJ718" s="1658">
        <v>2023</v>
      </c>
      <c r="BK718" s="1658" t="s">
        <v>910</v>
      </c>
      <c r="BL718" s="1658"/>
      <c r="BM718" s="1669">
        <f t="shared" si="609"/>
        <v>100</v>
      </c>
      <c r="BN718" s="1669" t="e">
        <f t="shared" si="610"/>
        <v>#DIV/0!</v>
      </c>
      <c r="BO718" s="1658" t="s">
        <v>40</v>
      </c>
      <c r="BP718" s="2957"/>
      <c r="BQ718" s="2958"/>
      <c r="BR718" s="2958"/>
      <c r="BS718" s="19"/>
      <c r="BT718" s="2958"/>
      <c r="BU718" s="2958"/>
      <c r="BV718" s="1370" t="s">
        <v>2492</v>
      </c>
      <c r="BW718" s="2958" t="s">
        <v>2496</v>
      </c>
      <c r="BX718" s="2954"/>
      <c r="BY718" s="50"/>
    </row>
    <row r="719" spans="1:77" s="504" customFormat="1" ht="76.5" hidden="1" customHeight="1">
      <c r="A719" s="2194" t="s">
        <v>497</v>
      </c>
      <c r="B719" s="2959" t="s">
        <v>2137</v>
      </c>
      <c r="C719" s="1676" t="s">
        <v>2061</v>
      </c>
      <c r="D719" s="1674"/>
      <c r="E719" s="3462" t="s">
        <v>206</v>
      </c>
      <c r="F719" s="1511" t="s">
        <v>2138</v>
      </c>
      <c r="G719" s="1403">
        <f t="shared" si="611"/>
        <v>9610</v>
      </c>
      <c r="H719" s="1403">
        <v>4000</v>
      </c>
      <c r="I719" s="1667">
        <v>5610</v>
      </c>
      <c r="J719" s="1667"/>
      <c r="K719" s="1667">
        <f t="shared" si="612"/>
        <v>4000</v>
      </c>
      <c r="L719" s="1667">
        <v>4000</v>
      </c>
      <c r="M719" s="1680">
        <v>303.20600000000002</v>
      </c>
      <c r="N719" s="1680">
        <v>303.20600000000002</v>
      </c>
      <c r="O719" s="1667"/>
      <c r="P719" s="1667"/>
      <c r="Q719" s="1667"/>
      <c r="R719" s="1667"/>
      <c r="S719" s="1667">
        <f t="shared" si="616"/>
        <v>4000</v>
      </c>
      <c r="T719" s="1667">
        <v>4000</v>
      </c>
      <c r="U719" s="1667"/>
      <c r="V719" s="1667"/>
      <c r="W719" s="1667"/>
      <c r="X719" s="1667"/>
      <c r="Y719" s="1667"/>
      <c r="Z719" s="1667">
        <f t="shared" si="617"/>
        <v>0</v>
      </c>
      <c r="AA719" s="1667"/>
      <c r="AB719" s="1667"/>
      <c r="AC719" s="1667"/>
      <c r="AD719" s="1667">
        <f t="shared" si="618"/>
        <v>2007.2059999999999</v>
      </c>
      <c r="AE719" s="1667">
        <v>2007.2059999999999</v>
      </c>
      <c r="AF719" s="1667"/>
      <c r="AG719" s="1667"/>
      <c r="AH719" s="1667">
        <f t="shared" si="619"/>
        <v>0</v>
      </c>
      <c r="AI719" s="1667"/>
      <c r="AJ719" s="1667"/>
      <c r="AK719" s="1667"/>
      <c r="AL719" s="1667">
        <f t="shared" si="620"/>
        <v>4000</v>
      </c>
      <c r="AM719" s="1667">
        <v>4000</v>
      </c>
      <c r="AN719" s="1667"/>
      <c r="AO719" s="1667"/>
      <c r="AP719" s="1403">
        <f t="shared" si="621"/>
        <v>4000</v>
      </c>
      <c r="AQ719" s="1403">
        <f t="shared" si="613"/>
        <v>4000</v>
      </c>
      <c r="AR719" s="1666"/>
      <c r="AS719" s="1666"/>
      <c r="AT719" s="1666">
        <f t="shared" si="603"/>
        <v>5610</v>
      </c>
      <c r="AU719" s="1666">
        <f t="shared" si="614"/>
        <v>0</v>
      </c>
      <c r="AV719" s="1666"/>
      <c r="AW719" s="1666">
        <v>5610</v>
      </c>
      <c r="AX719" s="1666"/>
      <c r="AY719" s="1666">
        <f t="shared" si="604"/>
        <v>5610</v>
      </c>
      <c r="AZ719" s="1666">
        <f t="shared" si="615"/>
        <v>0</v>
      </c>
      <c r="BA719" s="1666"/>
      <c r="BB719" s="1666">
        <v>5610</v>
      </c>
      <c r="BC719" s="1666"/>
      <c r="BD719" s="1666"/>
      <c r="BE719" s="1666"/>
      <c r="BF719" s="1666"/>
      <c r="BG719" s="1403"/>
      <c r="BH719" s="1667"/>
      <c r="BI719" s="1667">
        <f t="shared" si="622"/>
        <v>0</v>
      </c>
      <c r="BJ719" s="1658">
        <v>2023</v>
      </c>
      <c r="BK719" s="1658" t="s">
        <v>2322</v>
      </c>
      <c r="BL719" s="1658"/>
      <c r="BM719" s="1669">
        <f t="shared" si="609"/>
        <v>100</v>
      </c>
      <c r="BN719" s="1669" t="e">
        <f t="shared" si="610"/>
        <v>#DIV/0!</v>
      </c>
      <c r="BO719" s="1658" t="s">
        <v>40</v>
      </c>
      <c r="BP719" s="2957"/>
      <c r="BQ719" s="2958"/>
      <c r="BR719" s="2958"/>
      <c r="BS719" s="19"/>
      <c r="BT719" s="2958"/>
      <c r="BU719" s="2958"/>
      <c r="BV719" s="1370" t="s">
        <v>2492</v>
      </c>
      <c r="BW719" s="2958" t="s">
        <v>2496</v>
      </c>
      <c r="BX719" s="2954"/>
      <c r="BY719" s="75"/>
    </row>
    <row r="720" spans="1:77" s="2967" customFormat="1" hidden="1">
      <c r="A720" s="2961"/>
      <c r="B720" s="2962" t="s">
        <v>1935</v>
      </c>
      <c r="C720" s="1645" t="s">
        <v>1936</v>
      </c>
      <c r="D720" s="1645">
        <v>1</v>
      </c>
      <c r="E720" s="3456" t="s">
        <v>1664</v>
      </c>
      <c r="F720" s="3456" t="s">
        <v>1937</v>
      </c>
      <c r="G720" s="3466">
        <f t="shared" ref="G720:G726" si="623">SUM(H720:J720)</f>
        <v>500</v>
      </c>
      <c r="H720" s="3466">
        <v>500</v>
      </c>
      <c r="I720" s="1684"/>
      <c r="J720" s="1684"/>
      <c r="K720" s="1667">
        <v>500</v>
      </c>
      <c r="L720" s="1667">
        <v>500</v>
      </c>
      <c r="M720" s="1667"/>
      <c r="N720" s="1667"/>
      <c r="O720" s="1684"/>
      <c r="P720" s="1684"/>
      <c r="Q720" s="1667"/>
      <c r="R720" s="1667"/>
      <c r="S720" s="1667">
        <f t="shared" si="616"/>
        <v>500</v>
      </c>
      <c r="T720" s="1684">
        <v>500</v>
      </c>
      <c r="U720" s="1667"/>
      <c r="V720" s="1667"/>
      <c r="W720" s="1667"/>
      <c r="X720" s="1667"/>
      <c r="Y720" s="1667"/>
      <c r="Z720" s="1667">
        <f t="shared" si="617"/>
        <v>0</v>
      </c>
      <c r="AA720" s="1667"/>
      <c r="AB720" s="1667"/>
      <c r="AC720" s="1667"/>
      <c r="AD720" s="1667">
        <f t="shared" si="618"/>
        <v>0</v>
      </c>
      <c r="AE720" s="1684"/>
      <c r="AF720" s="1667"/>
      <c r="AG720" s="1667"/>
      <c r="AH720" s="1667">
        <f t="shared" si="619"/>
        <v>0</v>
      </c>
      <c r="AI720" s="1686">
        <f t="shared" ref="AI720:AI726" si="624">P720</f>
        <v>0</v>
      </c>
      <c r="AJ720" s="1667"/>
      <c r="AK720" s="1667"/>
      <c r="AL720" s="1667">
        <f t="shared" si="620"/>
        <v>500</v>
      </c>
      <c r="AM720" s="1667">
        <f t="shared" ref="AM720:AM727" si="625">T720</f>
        <v>500</v>
      </c>
      <c r="AN720" s="1667"/>
      <c r="AO720" s="1667"/>
      <c r="AP720" s="1403">
        <f t="shared" si="621"/>
        <v>500</v>
      </c>
      <c r="AQ720" s="1403">
        <v>500</v>
      </c>
      <c r="AR720" s="1666"/>
      <c r="AS720" s="1666"/>
      <c r="AT720" s="1666">
        <f t="shared" si="603"/>
        <v>0</v>
      </c>
      <c r="AU720" s="1666">
        <v>0</v>
      </c>
      <c r="AV720" s="1666">
        <v>0</v>
      </c>
      <c r="AW720" s="1666">
        <v>0</v>
      </c>
      <c r="AX720" s="1666">
        <v>0</v>
      </c>
      <c r="AY720" s="1666">
        <f t="shared" si="604"/>
        <v>0</v>
      </c>
      <c r="AZ720" s="1666">
        <v>0</v>
      </c>
      <c r="BA720" s="1666">
        <v>0</v>
      </c>
      <c r="BB720" s="1666">
        <v>0</v>
      </c>
      <c r="BC720" s="1666">
        <v>0</v>
      </c>
      <c r="BD720" s="1666"/>
      <c r="BE720" s="1666"/>
      <c r="BF720" s="1666"/>
      <c r="BG720" s="1403"/>
      <c r="BH720" s="1667"/>
      <c r="BI720" s="1667">
        <f t="shared" si="622"/>
        <v>0</v>
      </c>
      <c r="BJ720" s="1658">
        <v>2023</v>
      </c>
      <c r="BK720" s="1658" t="s">
        <v>910</v>
      </c>
      <c r="BL720" s="1658"/>
      <c r="BM720" s="1669">
        <f t="shared" si="609"/>
        <v>100</v>
      </c>
      <c r="BN720" s="1669" t="e">
        <f t="shared" si="610"/>
        <v>#DIV/0!</v>
      </c>
      <c r="BO720" s="1658" t="s">
        <v>40</v>
      </c>
      <c r="BP720" s="1659"/>
      <c r="BQ720" s="1370"/>
      <c r="BR720" s="1370"/>
      <c r="BS720" s="19"/>
      <c r="BT720" s="1370"/>
      <c r="BU720" s="1370"/>
      <c r="BV720" s="1370" t="s">
        <v>2492</v>
      </c>
      <c r="BW720" s="1370" t="s">
        <v>2499</v>
      </c>
      <c r="BX720" s="2954"/>
      <c r="BY720" s="2963"/>
    </row>
    <row r="721" spans="1:81" s="2967" customFormat="1" ht="38.25" hidden="1" customHeight="1">
      <c r="A721" s="2961"/>
      <c r="B721" s="2962" t="s">
        <v>1938</v>
      </c>
      <c r="C721" s="1645" t="s">
        <v>1939</v>
      </c>
      <c r="D721" s="1645">
        <v>1</v>
      </c>
      <c r="E721" s="3456" t="s">
        <v>1664</v>
      </c>
      <c r="F721" s="3456" t="s">
        <v>1940</v>
      </c>
      <c r="G721" s="3466">
        <f t="shared" si="623"/>
        <v>500</v>
      </c>
      <c r="H721" s="3466">
        <v>500</v>
      </c>
      <c r="I721" s="1684"/>
      <c r="J721" s="1684"/>
      <c r="K721" s="1667">
        <v>500</v>
      </c>
      <c r="L721" s="1667">
        <v>500</v>
      </c>
      <c r="M721" s="1667"/>
      <c r="N721" s="1667"/>
      <c r="O721" s="1684"/>
      <c r="P721" s="1684"/>
      <c r="Q721" s="1667"/>
      <c r="R721" s="1667"/>
      <c r="S721" s="1667">
        <f t="shared" si="616"/>
        <v>500</v>
      </c>
      <c r="T721" s="1684">
        <v>500</v>
      </c>
      <c r="U721" s="1667"/>
      <c r="V721" s="1667"/>
      <c r="W721" s="1667"/>
      <c r="X721" s="1667"/>
      <c r="Y721" s="1667"/>
      <c r="Z721" s="1667">
        <f t="shared" si="617"/>
        <v>0</v>
      </c>
      <c r="AA721" s="1667"/>
      <c r="AB721" s="1667"/>
      <c r="AC721" s="1667"/>
      <c r="AD721" s="1667">
        <f t="shared" si="618"/>
        <v>132.65899999999999</v>
      </c>
      <c r="AE721" s="1684">
        <v>132.65899999999999</v>
      </c>
      <c r="AF721" s="1667"/>
      <c r="AG721" s="1667"/>
      <c r="AH721" s="1667">
        <f t="shared" si="619"/>
        <v>0</v>
      </c>
      <c r="AI721" s="1686">
        <f t="shared" si="624"/>
        <v>0</v>
      </c>
      <c r="AJ721" s="1667"/>
      <c r="AK721" s="1667"/>
      <c r="AL721" s="1667">
        <f t="shared" si="620"/>
        <v>500</v>
      </c>
      <c r="AM721" s="1667">
        <f t="shared" si="625"/>
        <v>500</v>
      </c>
      <c r="AN721" s="1667"/>
      <c r="AO721" s="1667"/>
      <c r="AP721" s="1403">
        <f t="shared" si="621"/>
        <v>500</v>
      </c>
      <c r="AQ721" s="1403">
        <v>500</v>
      </c>
      <c r="AR721" s="1666"/>
      <c r="AS721" s="1666"/>
      <c r="AT721" s="1666">
        <f t="shared" si="603"/>
        <v>0</v>
      </c>
      <c r="AU721" s="1666">
        <v>0</v>
      </c>
      <c r="AV721" s="1666">
        <v>0</v>
      </c>
      <c r="AW721" s="1666">
        <v>0</v>
      </c>
      <c r="AX721" s="1666">
        <v>0</v>
      </c>
      <c r="AY721" s="1666">
        <f t="shared" si="604"/>
        <v>0</v>
      </c>
      <c r="AZ721" s="1666">
        <v>0</v>
      </c>
      <c r="BA721" s="1666">
        <v>0</v>
      </c>
      <c r="BB721" s="1666">
        <v>0</v>
      </c>
      <c r="BC721" s="1666">
        <v>0</v>
      </c>
      <c r="BD721" s="1666"/>
      <c r="BE721" s="1666"/>
      <c r="BF721" s="1666"/>
      <c r="BG721" s="1403"/>
      <c r="BH721" s="1667"/>
      <c r="BI721" s="1667">
        <f t="shared" si="622"/>
        <v>0</v>
      </c>
      <c r="BJ721" s="1658">
        <v>2023</v>
      </c>
      <c r="BK721" s="1658" t="s">
        <v>910</v>
      </c>
      <c r="BL721" s="1658"/>
      <c r="BM721" s="1669">
        <f t="shared" si="609"/>
        <v>100</v>
      </c>
      <c r="BN721" s="1669" t="e">
        <f t="shared" si="610"/>
        <v>#DIV/0!</v>
      </c>
      <c r="BO721" s="1658" t="s">
        <v>40</v>
      </c>
      <c r="BP721" s="1659"/>
      <c r="BQ721" s="1370"/>
      <c r="BR721" s="1370"/>
      <c r="BS721" s="19"/>
      <c r="BT721" s="1370"/>
      <c r="BU721" s="1370"/>
      <c r="BV721" s="1370" t="s">
        <v>2492</v>
      </c>
      <c r="BW721" s="1370" t="s">
        <v>2499</v>
      </c>
      <c r="BX721" s="2954"/>
      <c r="BY721" s="2963"/>
    </row>
    <row r="722" spans="1:81" s="2967" customFormat="1" ht="31.5" hidden="1" customHeight="1">
      <c r="A722" s="2961"/>
      <c r="B722" s="2962" t="s">
        <v>1941</v>
      </c>
      <c r="C722" s="1645" t="s">
        <v>1942</v>
      </c>
      <c r="D722" s="1645"/>
      <c r="E722" s="3456" t="s">
        <v>1664</v>
      </c>
      <c r="F722" s="3456" t="s">
        <v>1943</v>
      </c>
      <c r="G722" s="3466">
        <f t="shared" si="623"/>
        <v>420</v>
      </c>
      <c r="H722" s="3466">
        <v>420</v>
      </c>
      <c r="I722" s="1684"/>
      <c r="J722" s="1684"/>
      <c r="K722" s="1667">
        <v>420</v>
      </c>
      <c r="L722" s="1667">
        <v>420</v>
      </c>
      <c r="M722" s="1667"/>
      <c r="N722" s="1667"/>
      <c r="O722" s="1684"/>
      <c r="P722" s="1684"/>
      <c r="Q722" s="1667"/>
      <c r="R722" s="1667"/>
      <c r="S722" s="1667">
        <f t="shared" si="616"/>
        <v>420</v>
      </c>
      <c r="T722" s="1684">
        <v>420</v>
      </c>
      <c r="U722" s="1667"/>
      <c r="V722" s="1667"/>
      <c r="W722" s="1667"/>
      <c r="X722" s="1667"/>
      <c r="Y722" s="1667"/>
      <c r="Z722" s="1667">
        <f t="shared" si="617"/>
        <v>0</v>
      </c>
      <c r="AA722" s="1667"/>
      <c r="AB722" s="1667"/>
      <c r="AC722" s="1667"/>
      <c r="AD722" s="1667">
        <f t="shared" si="618"/>
        <v>0</v>
      </c>
      <c r="AE722" s="1684"/>
      <c r="AF722" s="1667"/>
      <c r="AG722" s="1667"/>
      <c r="AH722" s="1667">
        <f t="shared" si="619"/>
        <v>0</v>
      </c>
      <c r="AI722" s="1686">
        <f t="shared" si="624"/>
        <v>0</v>
      </c>
      <c r="AJ722" s="1667"/>
      <c r="AK722" s="1667"/>
      <c r="AL722" s="1667">
        <f t="shared" si="620"/>
        <v>420</v>
      </c>
      <c r="AM722" s="1667">
        <f t="shared" si="625"/>
        <v>420</v>
      </c>
      <c r="AN722" s="1667"/>
      <c r="AO722" s="1667"/>
      <c r="AP722" s="1403">
        <f t="shared" si="621"/>
        <v>420</v>
      </c>
      <c r="AQ722" s="1403">
        <v>420</v>
      </c>
      <c r="AR722" s="1666"/>
      <c r="AS722" s="1666"/>
      <c r="AT722" s="1666">
        <f t="shared" si="603"/>
        <v>0</v>
      </c>
      <c r="AU722" s="1666">
        <v>0</v>
      </c>
      <c r="AV722" s="1666">
        <v>0</v>
      </c>
      <c r="AW722" s="1666">
        <v>0</v>
      </c>
      <c r="AX722" s="1666">
        <v>0</v>
      </c>
      <c r="AY722" s="1666">
        <f t="shared" si="604"/>
        <v>0</v>
      </c>
      <c r="AZ722" s="1666">
        <v>0</v>
      </c>
      <c r="BA722" s="1666">
        <v>0</v>
      </c>
      <c r="BB722" s="1666">
        <v>0</v>
      </c>
      <c r="BC722" s="1666">
        <v>0</v>
      </c>
      <c r="BD722" s="1666"/>
      <c r="BE722" s="1666"/>
      <c r="BF722" s="1666"/>
      <c r="BG722" s="1403"/>
      <c r="BH722" s="1667"/>
      <c r="BI722" s="1667">
        <f t="shared" si="622"/>
        <v>0</v>
      </c>
      <c r="BJ722" s="1658">
        <v>2023</v>
      </c>
      <c r="BK722" s="1658" t="s">
        <v>910</v>
      </c>
      <c r="BL722" s="1658"/>
      <c r="BM722" s="1669">
        <f t="shared" si="609"/>
        <v>100</v>
      </c>
      <c r="BN722" s="1669" t="e">
        <f t="shared" si="610"/>
        <v>#DIV/0!</v>
      </c>
      <c r="BO722" s="1658" t="s">
        <v>40</v>
      </c>
      <c r="BP722" s="1659"/>
      <c r="BQ722" s="1370"/>
      <c r="BR722" s="1370"/>
      <c r="BS722" s="19"/>
      <c r="BT722" s="1370"/>
      <c r="BU722" s="1370"/>
      <c r="BV722" s="1370" t="s">
        <v>2492</v>
      </c>
      <c r="BW722" s="1370" t="s">
        <v>2499</v>
      </c>
      <c r="BX722" s="2954"/>
      <c r="BY722" s="2963"/>
    </row>
    <row r="723" spans="1:81" s="2967" customFormat="1" ht="38.25" hidden="1" customHeight="1">
      <c r="A723" s="2961"/>
      <c r="B723" s="2962" t="s">
        <v>1947</v>
      </c>
      <c r="C723" s="1645" t="s">
        <v>1948</v>
      </c>
      <c r="D723" s="1645">
        <v>1</v>
      </c>
      <c r="E723" s="3456" t="s">
        <v>598</v>
      </c>
      <c r="F723" s="3456" t="s">
        <v>1949</v>
      </c>
      <c r="G723" s="3466">
        <f t="shared" si="623"/>
        <v>200</v>
      </c>
      <c r="H723" s="3466">
        <v>200</v>
      </c>
      <c r="I723" s="1684"/>
      <c r="J723" s="1684"/>
      <c r="K723" s="1667">
        <v>200</v>
      </c>
      <c r="L723" s="1667">
        <v>200</v>
      </c>
      <c r="M723" s="1655"/>
      <c r="N723" s="1655"/>
      <c r="O723" s="1684"/>
      <c r="P723" s="1684"/>
      <c r="Q723" s="1655"/>
      <c r="R723" s="1655"/>
      <c r="S723" s="1667">
        <f t="shared" si="616"/>
        <v>200</v>
      </c>
      <c r="T723" s="1684">
        <v>200</v>
      </c>
      <c r="U723" s="1655"/>
      <c r="V723" s="1655"/>
      <c r="W723" s="1655"/>
      <c r="X723" s="1655"/>
      <c r="Y723" s="1655"/>
      <c r="Z723" s="1655">
        <f t="shared" si="617"/>
        <v>0</v>
      </c>
      <c r="AA723" s="1655"/>
      <c r="AB723" s="1655"/>
      <c r="AC723" s="1655"/>
      <c r="AD723" s="1667">
        <f t="shared" si="618"/>
        <v>0</v>
      </c>
      <c r="AE723" s="1684"/>
      <c r="AF723" s="1655"/>
      <c r="AG723" s="1655"/>
      <c r="AH723" s="1667">
        <f t="shared" si="619"/>
        <v>0</v>
      </c>
      <c r="AI723" s="1686">
        <f t="shared" si="624"/>
        <v>0</v>
      </c>
      <c r="AJ723" s="1655"/>
      <c r="AK723" s="1655"/>
      <c r="AL723" s="1667">
        <f t="shared" si="620"/>
        <v>200</v>
      </c>
      <c r="AM723" s="1667">
        <f t="shared" si="625"/>
        <v>200</v>
      </c>
      <c r="AN723" s="1655"/>
      <c r="AO723" s="1655"/>
      <c r="AP723" s="1403">
        <f t="shared" si="621"/>
        <v>200</v>
      </c>
      <c r="AQ723" s="1403">
        <v>200</v>
      </c>
      <c r="AR723" s="1656"/>
      <c r="AS723" s="1656"/>
      <c r="AT723" s="1666">
        <f t="shared" si="603"/>
        <v>0</v>
      </c>
      <c r="AU723" s="1666">
        <v>0</v>
      </c>
      <c r="AV723" s="1666">
        <v>0</v>
      </c>
      <c r="AW723" s="1666">
        <v>0</v>
      </c>
      <c r="AX723" s="1666">
        <v>0</v>
      </c>
      <c r="AY723" s="1666">
        <f t="shared" si="604"/>
        <v>0</v>
      </c>
      <c r="AZ723" s="1666">
        <v>0</v>
      </c>
      <c r="BA723" s="1666">
        <v>0</v>
      </c>
      <c r="BB723" s="1666">
        <v>0</v>
      </c>
      <c r="BC723" s="1666">
        <v>0</v>
      </c>
      <c r="BD723" s="1666"/>
      <c r="BE723" s="1666"/>
      <c r="BF723" s="1666"/>
      <c r="BG723" s="1403"/>
      <c r="BH723" s="1667"/>
      <c r="BI723" s="1667">
        <f t="shared" si="622"/>
        <v>0</v>
      </c>
      <c r="BJ723" s="1658">
        <v>2023</v>
      </c>
      <c r="BK723" s="1658" t="s">
        <v>2324</v>
      </c>
      <c r="BL723" s="1658"/>
      <c r="BM723" s="1669">
        <f t="shared" si="609"/>
        <v>100</v>
      </c>
      <c r="BN723" s="1669" t="e">
        <f t="shared" si="610"/>
        <v>#DIV/0!</v>
      </c>
      <c r="BO723" s="1658" t="s">
        <v>40</v>
      </c>
      <c r="BP723" s="1659"/>
      <c r="BQ723" s="1370"/>
      <c r="BR723" s="1370"/>
      <c r="BS723" s="19"/>
      <c r="BT723" s="1370"/>
      <c r="BU723" s="1370"/>
      <c r="BV723" s="1370" t="s">
        <v>2492</v>
      </c>
      <c r="BW723" s="1370" t="s">
        <v>2499</v>
      </c>
      <c r="BX723" s="1660"/>
      <c r="BY723" s="2963"/>
    </row>
    <row r="724" spans="1:81" s="2967" customFormat="1" ht="38.25" hidden="1" customHeight="1">
      <c r="A724" s="2961"/>
      <c r="B724" s="2962" t="s">
        <v>1976</v>
      </c>
      <c r="C724" s="1645" t="s">
        <v>1936</v>
      </c>
      <c r="D724" s="1645">
        <v>64</v>
      </c>
      <c r="E724" s="3456" t="s">
        <v>1664</v>
      </c>
      <c r="F724" s="3456" t="s">
        <v>1977</v>
      </c>
      <c r="G724" s="3466">
        <f t="shared" si="623"/>
        <v>800</v>
      </c>
      <c r="H724" s="3466">
        <v>500</v>
      </c>
      <c r="I724" s="1684">
        <v>300</v>
      </c>
      <c r="J724" s="1684"/>
      <c r="K724" s="1667">
        <v>500</v>
      </c>
      <c r="L724" s="1667">
        <v>500</v>
      </c>
      <c r="M724" s="1667"/>
      <c r="N724" s="1667"/>
      <c r="O724" s="1684"/>
      <c r="P724" s="1684"/>
      <c r="Q724" s="1667"/>
      <c r="R724" s="1667"/>
      <c r="S724" s="1667">
        <f t="shared" si="616"/>
        <v>500</v>
      </c>
      <c r="T724" s="1684">
        <v>500</v>
      </c>
      <c r="U724" s="1667"/>
      <c r="V724" s="1667"/>
      <c r="W724" s="1667"/>
      <c r="X724" s="1667"/>
      <c r="Y724" s="1667"/>
      <c r="Z724" s="1667">
        <f t="shared" si="617"/>
        <v>0</v>
      </c>
      <c r="AA724" s="1667"/>
      <c r="AB724" s="1667"/>
      <c r="AC724" s="1667"/>
      <c r="AD724" s="1667">
        <f t="shared" si="618"/>
        <v>0</v>
      </c>
      <c r="AE724" s="1684"/>
      <c r="AF724" s="1667"/>
      <c r="AG724" s="1667"/>
      <c r="AH724" s="1667">
        <f t="shared" si="619"/>
        <v>0</v>
      </c>
      <c r="AI724" s="1686">
        <f t="shared" si="624"/>
        <v>0</v>
      </c>
      <c r="AJ724" s="1667"/>
      <c r="AK724" s="1667"/>
      <c r="AL724" s="1667">
        <f t="shared" si="620"/>
        <v>500</v>
      </c>
      <c r="AM724" s="1667">
        <f t="shared" si="625"/>
        <v>500</v>
      </c>
      <c r="AN724" s="1667"/>
      <c r="AO724" s="1667"/>
      <c r="AP724" s="1403">
        <f t="shared" si="621"/>
        <v>500</v>
      </c>
      <c r="AQ724" s="1403">
        <v>500</v>
      </c>
      <c r="AR724" s="1666"/>
      <c r="AS724" s="1666"/>
      <c r="AT724" s="1666">
        <f t="shared" si="603"/>
        <v>0</v>
      </c>
      <c r="AU724" s="1666">
        <v>0</v>
      </c>
      <c r="AV724" s="1666">
        <v>0</v>
      </c>
      <c r="AW724" s="1666">
        <v>0</v>
      </c>
      <c r="AX724" s="1666">
        <v>0</v>
      </c>
      <c r="AY724" s="1666">
        <f t="shared" si="604"/>
        <v>0</v>
      </c>
      <c r="AZ724" s="1666">
        <v>0</v>
      </c>
      <c r="BA724" s="1666">
        <v>0</v>
      </c>
      <c r="BB724" s="1666">
        <v>0</v>
      </c>
      <c r="BC724" s="1666">
        <v>0</v>
      </c>
      <c r="BD724" s="1666"/>
      <c r="BE724" s="1666"/>
      <c r="BF724" s="1666"/>
      <c r="BG724" s="1403"/>
      <c r="BH724" s="1667"/>
      <c r="BI724" s="1667">
        <f t="shared" si="622"/>
        <v>0</v>
      </c>
      <c r="BJ724" s="1658">
        <v>2023</v>
      </c>
      <c r="BK724" s="1658" t="s">
        <v>910</v>
      </c>
      <c r="BL724" s="1658"/>
      <c r="BM724" s="1669">
        <f t="shared" si="609"/>
        <v>100</v>
      </c>
      <c r="BN724" s="1669" t="e">
        <f t="shared" si="610"/>
        <v>#DIV/0!</v>
      </c>
      <c r="BO724" s="1658" t="s">
        <v>40</v>
      </c>
      <c r="BP724" s="1659"/>
      <c r="BQ724" s="1370"/>
      <c r="BR724" s="1370"/>
      <c r="BS724" s="19"/>
      <c r="BT724" s="1370"/>
      <c r="BU724" s="1370"/>
      <c r="BV724" s="1370" t="s">
        <v>2492</v>
      </c>
      <c r="BW724" s="1370" t="s">
        <v>2499</v>
      </c>
      <c r="BX724" s="2954"/>
      <c r="BY724" s="2963"/>
    </row>
    <row r="725" spans="1:81" s="2967" customFormat="1" ht="25.5" hidden="1">
      <c r="A725" s="2961"/>
      <c r="B725" s="2962" t="s">
        <v>1978</v>
      </c>
      <c r="C725" s="1645" t="s">
        <v>1966</v>
      </c>
      <c r="D725" s="1645">
        <f>69.96+552.51</f>
        <v>622.47</v>
      </c>
      <c r="E725" s="3456" t="s">
        <v>1664</v>
      </c>
      <c r="F725" s="3456" t="s">
        <v>1979</v>
      </c>
      <c r="G725" s="3466">
        <f t="shared" si="623"/>
        <v>780</v>
      </c>
      <c r="H725" s="3466">
        <v>500</v>
      </c>
      <c r="I725" s="1684">
        <v>280</v>
      </c>
      <c r="J725" s="1684"/>
      <c r="K725" s="1667">
        <v>500</v>
      </c>
      <c r="L725" s="1667">
        <v>500</v>
      </c>
      <c r="M725" s="1667"/>
      <c r="N725" s="1667"/>
      <c r="O725" s="1684"/>
      <c r="P725" s="1684"/>
      <c r="Q725" s="1667"/>
      <c r="R725" s="1667"/>
      <c r="S725" s="1667">
        <f t="shared" si="616"/>
        <v>500</v>
      </c>
      <c r="T725" s="1684">
        <v>500</v>
      </c>
      <c r="U725" s="1667"/>
      <c r="V725" s="1667"/>
      <c r="W725" s="1667"/>
      <c r="X725" s="1667"/>
      <c r="Y725" s="1667"/>
      <c r="Z725" s="1667">
        <f t="shared" si="617"/>
        <v>0</v>
      </c>
      <c r="AA725" s="1667"/>
      <c r="AB725" s="1667"/>
      <c r="AC725" s="1667"/>
      <c r="AD725" s="1667">
        <f t="shared" si="618"/>
        <v>200.256</v>
      </c>
      <c r="AE725" s="1684">
        <v>200.256</v>
      </c>
      <c r="AF725" s="1667"/>
      <c r="AG725" s="1667"/>
      <c r="AH725" s="1667">
        <f t="shared" si="619"/>
        <v>0</v>
      </c>
      <c r="AI725" s="1686">
        <f t="shared" si="624"/>
        <v>0</v>
      </c>
      <c r="AJ725" s="1667"/>
      <c r="AK725" s="1667"/>
      <c r="AL725" s="1667">
        <f t="shared" si="620"/>
        <v>500</v>
      </c>
      <c r="AM725" s="1667">
        <f t="shared" si="625"/>
        <v>500</v>
      </c>
      <c r="AN725" s="1667"/>
      <c r="AO725" s="1667"/>
      <c r="AP725" s="1403">
        <f t="shared" si="621"/>
        <v>500</v>
      </c>
      <c r="AQ725" s="1403">
        <v>500</v>
      </c>
      <c r="AR725" s="1666"/>
      <c r="AS725" s="1666"/>
      <c r="AT725" s="1666">
        <f t="shared" si="603"/>
        <v>0</v>
      </c>
      <c r="AU725" s="1666">
        <v>0</v>
      </c>
      <c r="AV725" s="1666">
        <v>0</v>
      </c>
      <c r="AW725" s="1666">
        <v>0</v>
      </c>
      <c r="AX725" s="1666">
        <v>0</v>
      </c>
      <c r="AY725" s="1666">
        <f t="shared" si="604"/>
        <v>0</v>
      </c>
      <c r="AZ725" s="1666">
        <v>0</v>
      </c>
      <c r="BA725" s="1666">
        <v>0</v>
      </c>
      <c r="BB725" s="1666">
        <v>0</v>
      </c>
      <c r="BC725" s="1666">
        <v>0</v>
      </c>
      <c r="BD725" s="1666"/>
      <c r="BE725" s="1666"/>
      <c r="BF725" s="1666"/>
      <c r="BG725" s="1403"/>
      <c r="BH725" s="1667"/>
      <c r="BI725" s="1667">
        <f t="shared" si="622"/>
        <v>0</v>
      </c>
      <c r="BJ725" s="1658">
        <v>2023</v>
      </c>
      <c r="BK725" s="1658" t="s">
        <v>910</v>
      </c>
      <c r="BL725" s="1658"/>
      <c r="BM725" s="1669">
        <f t="shared" si="609"/>
        <v>100</v>
      </c>
      <c r="BN725" s="1669" t="e">
        <f t="shared" si="610"/>
        <v>#DIV/0!</v>
      </c>
      <c r="BO725" s="1658" t="s">
        <v>40</v>
      </c>
      <c r="BP725" s="1659"/>
      <c r="BQ725" s="1370"/>
      <c r="BR725" s="1370"/>
      <c r="BS725" s="19"/>
      <c r="BT725" s="1370"/>
      <c r="BU725" s="1370"/>
      <c r="BV725" s="1370" t="s">
        <v>2492</v>
      </c>
      <c r="BW725" s="1370" t="s">
        <v>2499</v>
      </c>
      <c r="BX725" s="2954"/>
      <c r="BY725" s="2963"/>
    </row>
    <row r="726" spans="1:81" s="2967" customFormat="1" ht="25.5" hidden="1">
      <c r="A726" s="2961"/>
      <c r="B726" s="2962" t="s">
        <v>1980</v>
      </c>
      <c r="C726" s="1645" t="s">
        <v>1966</v>
      </c>
      <c r="D726" s="1645">
        <f>55+5+204.84</f>
        <v>264.84000000000003</v>
      </c>
      <c r="E726" s="3456" t="s">
        <v>1664</v>
      </c>
      <c r="F726" s="3456" t="s">
        <v>1981</v>
      </c>
      <c r="G726" s="3466">
        <f t="shared" si="623"/>
        <v>520</v>
      </c>
      <c r="H726" s="3466">
        <v>400</v>
      </c>
      <c r="I726" s="1684">
        <v>120</v>
      </c>
      <c r="J726" s="1684"/>
      <c r="K726" s="1667">
        <v>400</v>
      </c>
      <c r="L726" s="1667">
        <v>400</v>
      </c>
      <c r="M726" s="1667"/>
      <c r="N726" s="1667"/>
      <c r="O726" s="1684"/>
      <c r="P726" s="1684"/>
      <c r="Q726" s="1667"/>
      <c r="R726" s="1667"/>
      <c r="S726" s="1667">
        <f t="shared" si="616"/>
        <v>400</v>
      </c>
      <c r="T726" s="1684">
        <v>400</v>
      </c>
      <c r="U726" s="1667"/>
      <c r="V726" s="1667"/>
      <c r="W726" s="1667"/>
      <c r="X726" s="1667"/>
      <c r="Y726" s="1667"/>
      <c r="Z726" s="1667">
        <f t="shared" si="617"/>
        <v>0</v>
      </c>
      <c r="AA726" s="1667"/>
      <c r="AB726" s="1667"/>
      <c r="AC726" s="1667"/>
      <c r="AD726" s="1667">
        <f t="shared" si="618"/>
        <v>134.10900000000001</v>
      </c>
      <c r="AE726" s="1684">
        <v>134.10900000000001</v>
      </c>
      <c r="AF726" s="1667"/>
      <c r="AG726" s="1667"/>
      <c r="AH726" s="1667">
        <f t="shared" si="619"/>
        <v>0</v>
      </c>
      <c r="AI726" s="1686">
        <f t="shared" si="624"/>
        <v>0</v>
      </c>
      <c r="AJ726" s="1667"/>
      <c r="AK726" s="1667"/>
      <c r="AL726" s="1667">
        <f t="shared" si="620"/>
        <v>400</v>
      </c>
      <c r="AM726" s="1667">
        <f t="shared" si="625"/>
        <v>400</v>
      </c>
      <c r="AN726" s="1667"/>
      <c r="AO726" s="1667"/>
      <c r="AP726" s="1403">
        <f t="shared" si="621"/>
        <v>400</v>
      </c>
      <c r="AQ726" s="1403">
        <v>400</v>
      </c>
      <c r="AR726" s="1666"/>
      <c r="AS726" s="1666"/>
      <c r="AT726" s="1666">
        <f t="shared" si="603"/>
        <v>0</v>
      </c>
      <c r="AU726" s="1666">
        <v>0</v>
      </c>
      <c r="AV726" s="1666">
        <v>0</v>
      </c>
      <c r="AW726" s="1666">
        <v>0</v>
      </c>
      <c r="AX726" s="1666">
        <v>0</v>
      </c>
      <c r="AY726" s="1666">
        <f t="shared" si="604"/>
        <v>0</v>
      </c>
      <c r="AZ726" s="1666">
        <v>0</v>
      </c>
      <c r="BA726" s="1666">
        <v>0</v>
      </c>
      <c r="BB726" s="1666">
        <v>0</v>
      </c>
      <c r="BC726" s="1666">
        <v>0</v>
      </c>
      <c r="BD726" s="1666"/>
      <c r="BE726" s="1666"/>
      <c r="BF726" s="1666"/>
      <c r="BG726" s="1403"/>
      <c r="BH726" s="1667"/>
      <c r="BI726" s="1667">
        <f t="shared" si="622"/>
        <v>0</v>
      </c>
      <c r="BJ726" s="1658">
        <v>2023</v>
      </c>
      <c r="BK726" s="1658" t="s">
        <v>910</v>
      </c>
      <c r="BL726" s="1658"/>
      <c r="BM726" s="1669">
        <f t="shared" si="609"/>
        <v>100</v>
      </c>
      <c r="BN726" s="1669" t="e">
        <f t="shared" si="610"/>
        <v>#DIV/0!</v>
      </c>
      <c r="BO726" s="1658" t="s">
        <v>40</v>
      </c>
      <c r="BP726" s="1659"/>
      <c r="BQ726" s="1370"/>
      <c r="BR726" s="1370"/>
      <c r="BS726" s="19"/>
      <c r="BT726" s="1370"/>
      <c r="BU726" s="1370"/>
      <c r="BV726" s="1370" t="s">
        <v>2492</v>
      </c>
      <c r="BW726" s="1370" t="s">
        <v>2499</v>
      </c>
      <c r="BX726" s="2954"/>
      <c r="BY726" s="2963"/>
    </row>
    <row r="727" spans="1:81" s="501" customFormat="1" ht="38.25" hidden="1">
      <c r="A727" s="2970">
        <v>11</v>
      </c>
      <c r="B727" s="2956" t="s">
        <v>243</v>
      </c>
      <c r="C727" s="1676" t="s">
        <v>244</v>
      </c>
      <c r="D727" s="1706" t="s">
        <v>196</v>
      </c>
      <c r="E727" s="3462" t="s">
        <v>245</v>
      </c>
      <c r="F727" s="1511" t="s">
        <v>246</v>
      </c>
      <c r="G727" s="3469">
        <v>600</v>
      </c>
      <c r="H727" s="3469">
        <v>600</v>
      </c>
      <c r="I727" s="143"/>
      <c r="J727" s="1707"/>
      <c r="K727" s="143">
        <f>+L727</f>
        <v>600</v>
      </c>
      <c r="L727" s="143">
        <f>+H727</f>
        <v>600</v>
      </c>
      <c r="M727" s="143">
        <f>+N727</f>
        <v>586.91323599999998</v>
      </c>
      <c r="N727" s="143">
        <f>565.706418+21.206818</f>
        <v>586.91323599999998</v>
      </c>
      <c r="O727" s="1667"/>
      <c r="P727" s="1667"/>
      <c r="Q727" s="1667"/>
      <c r="R727" s="1667"/>
      <c r="S727" s="1667">
        <f t="shared" si="616"/>
        <v>600</v>
      </c>
      <c r="T727" s="143">
        <v>600</v>
      </c>
      <c r="U727" s="1667"/>
      <c r="V727" s="1667"/>
      <c r="W727" s="1667"/>
      <c r="X727" s="1667"/>
      <c r="Y727" s="1667"/>
      <c r="Z727" s="1667">
        <f t="shared" si="617"/>
        <v>0</v>
      </c>
      <c r="AA727" s="1667"/>
      <c r="AB727" s="1667"/>
      <c r="AC727" s="1667"/>
      <c r="AD727" s="1667">
        <f t="shared" si="618"/>
        <v>598</v>
      </c>
      <c r="AE727" s="1667">
        <v>598</v>
      </c>
      <c r="AF727" s="1667"/>
      <c r="AG727" s="1667"/>
      <c r="AH727" s="1667">
        <f t="shared" si="619"/>
        <v>0</v>
      </c>
      <c r="AI727" s="1667"/>
      <c r="AJ727" s="1667"/>
      <c r="AK727" s="1667"/>
      <c r="AL727" s="1667">
        <f t="shared" si="620"/>
        <v>600</v>
      </c>
      <c r="AM727" s="1667">
        <f t="shared" si="625"/>
        <v>600</v>
      </c>
      <c r="AN727" s="1667"/>
      <c r="AO727" s="1667"/>
      <c r="AP727" s="1403">
        <f t="shared" si="621"/>
        <v>600</v>
      </c>
      <c r="AQ727" s="3469">
        <f>+T727</f>
        <v>600</v>
      </c>
      <c r="AR727" s="1666"/>
      <c r="AS727" s="1666"/>
      <c r="AT727" s="1666">
        <f t="shared" si="603"/>
        <v>0</v>
      </c>
      <c r="AU727" s="1666">
        <f>L727-AQ727</f>
        <v>0</v>
      </c>
      <c r="AV727" s="1666"/>
      <c r="AW727" s="1666"/>
      <c r="AX727" s="1666"/>
      <c r="AY727" s="1666">
        <f t="shared" si="604"/>
        <v>0</v>
      </c>
      <c r="AZ727" s="1666">
        <f>+AU727</f>
        <v>0</v>
      </c>
      <c r="BA727" s="1666"/>
      <c r="BB727" s="1666"/>
      <c r="BC727" s="1666"/>
      <c r="BD727" s="1666"/>
      <c r="BE727" s="1666"/>
      <c r="BF727" s="1666"/>
      <c r="BG727" s="1403">
        <f t="shared" ref="BG727" si="626">AZ727*$BX$33</f>
        <v>0</v>
      </c>
      <c r="BH727" s="1667"/>
      <c r="BI727" s="1667">
        <f t="shared" si="622"/>
        <v>0</v>
      </c>
      <c r="BJ727" s="1658">
        <v>2023</v>
      </c>
      <c r="BK727" s="1658" t="s">
        <v>2324</v>
      </c>
      <c r="BL727" s="1658"/>
      <c r="BM727" s="1669">
        <f t="shared" si="609"/>
        <v>100</v>
      </c>
      <c r="BN727" s="1669" t="e">
        <f t="shared" si="610"/>
        <v>#DIV/0!</v>
      </c>
      <c r="BO727" s="1658" t="s">
        <v>40</v>
      </c>
      <c r="BP727" s="1659"/>
      <c r="BQ727" s="1370"/>
      <c r="BR727" s="1370"/>
      <c r="BS727" s="19"/>
      <c r="BT727" s="1370"/>
      <c r="BU727" s="1370"/>
      <c r="BV727" s="1370" t="s">
        <v>2492</v>
      </c>
      <c r="BW727" s="1370" t="s">
        <v>2500</v>
      </c>
      <c r="BX727" s="2954"/>
      <c r="BY727" s="50">
        <f>$BX$33*H727</f>
        <v>494.66439052738633</v>
      </c>
      <c r="BZ727" s="501">
        <f>BY727-AQ727</f>
        <v>-105.33560947261367</v>
      </c>
    </row>
    <row r="728" spans="1:81" s="28" customFormat="1" ht="33" hidden="1" customHeight="1">
      <c r="A728" s="2199" t="s">
        <v>712</v>
      </c>
      <c r="B728" s="1698" t="s">
        <v>2468</v>
      </c>
      <c r="C728" s="1944"/>
      <c r="D728" s="1954"/>
      <c r="E728" s="3463"/>
      <c r="F728" s="1548"/>
      <c r="G728" s="3467"/>
      <c r="H728" s="3467"/>
      <c r="I728" s="1703"/>
      <c r="J728" s="1703"/>
      <c r="K728" s="1703"/>
      <c r="L728" s="1703"/>
      <c r="M728" s="1703"/>
      <c r="N728" s="1703"/>
      <c r="O728" s="1703"/>
      <c r="P728" s="1703"/>
      <c r="Q728" s="1703"/>
      <c r="R728" s="1703"/>
      <c r="S728" s="1703"/>
      <c r="T728" s="1703"/>
      <c r="U728" s="1703"/>
      <c r="V728" s="1703"/>
      <c r="W728" s="1703"/>
      <c r="X728" s="1703"/>
      <c r="Y728" s="1703"/>
      <c r="Z728" s="1703"/>
      <c r="AA728" s="1703"/>
      <c r="AB728" s="1703"/>
      <c r="AC728" s="1703"/>
      <c r="AD728" s="1703"/>
      <c r="AE728" s="1703"/>
      <c r="AF728" s="1703"/>
      <c r="AG728" s="1703"/>
      <c r="AH728" s="1703"/>
      <c r="AI728" s="1703"/>
      <c r="AJ728" s="1703"/>
      <c r="AK728" s="1703"/>
      <c r="AL728" s="1703"/>
      <c r="AM728" s="1703"/>
      <c r="AN728" s="1703"/>
      <c r="AO728" s="1703"/>
      <c r="AP728" s="3467"/>
      <c r="AQ728" s="3467"/>
      <c r="AR728" s="3284"/>
      <c r="AS728" s="3284"/>
      <c r="AT728" s="3284"/>
      <c r="AU728" s="3284"/>
      <c r="AV728" s="3284"/>
      <c r="AW728" s="3284"/>
      <c r="AX728" s="3284"/>
      <c r="AY728" s="3284"/>
      <c r="AZ728" s="3284"/>
      <c r="BA728" s="3284">
        <f t="shared" ref="BA728:BG728" si="627">SUM(BA795:BA815)</f>
        <v>0</v>
      </c>
      <c r="BB728" s="3284">
        <f t="shared" si="627"/>
        <v>5000</v>
      </c>
      <c r="BC728" s="3284">
        <f t="shared" si="627"/>
        <v>0</v>
      </c>
      <c r="BD728" s="3284">
        <f t="shared" si="627"/>
        <v>0</v>
      </c>
      <c r="BE728" s="3284">
        <f t="shared" si="627"/>
        <v>0</v>
      </c>
      <c r="BF728" s="3284">
        <f t="shared" si="627"/>
        <v>0</v>
      </c>
      <c r="BG728" s="3467">
        <f t="shared" si="627"/>
        <v>0</v>
      </c>
      <c r="BH728" s="1655"/>
      <c r="BI728" s="142"/>
      <c r="BJ728" s="959"/>
      <c r="BK728" s="959"/>
      <c r="BL728" s="959"/>
      <c r="BM728" s="3150"/>
      <c r="BN728" s="3150"/>
      <c r="BO728" s="959" t="s">
        <v>2327</v>
      </c>
      <c r="BP728" s="2968"/>
      <c r="BQ728" s="3002"/>
      <c r="BR728" s="3002"/>
      <c r="BS728" s="2053"/>
      <c r="BT728" s="3002"/>
      <c r="BU728" s="3002"/>
      <c r="BV728" s="1370" t="s">
        <v>2492</v>
      </c>
      <c r="BW728" s="1370" t="s">
        <v>2500</v>
      </c>
      <c r="BX728" s="1915"/>
    </row>
    <row r="729" spans="1:81" s="665" customFormat="1" ht="31.5" hidden="1">
      <c r="A729" s="2972">
        <v>3</v>
      </c>
      <c r="B729" s="2962" t="s">
        <v>1459</v>
      </c>
      <c r="C729" s="1674" t="s">
        <v>1134</v>
      </c>
      <c r="D729" s="1711"/>
      <c r="E729" s="1411" t="s">
        <v>206</v>
      </c>
      <c r="F729" s="1411" t="s">
        <v>1460</v>
      </c>
      <c r="G729" s="3472">
        <v>173.17000000000002</v>
      </c>
      <c r="H729" s="3472">
        <v>150</v>
      </c>
      <c r="I729" s="1712">
        <v>0</v>
      </c>
      <c r="J729" s="1712">
        <v>23.170000000000016</v>
      </c>
      <c r="K729" s="1712">
        <v>173.17000000000002</v>
      </c>
      <c r="L729" s="1712">
        <v>150</v>
      </c>
      <c r="M729" s="1712">
        <v>0</v>
      </c>
      <c r="N729" s="1712">
        <v>0</v>
      </c>
      <c r="O729" s="1712">
        <v>0</v>
      </c>
      <c r="P729" s="1712">
        <v>0</v>
      </c>
      <c r="Q729" s="1712">
        <v>0</v>
      </c>
      <c r="R729" s="1712">
        <v>0</v>
      </c>
      <c r="S729" s="1712">
        <f t="shared" ref="S729:S745" si="628">SUM(T729:V729)</f>
        <v>173.17000000000002</v>
      </c>
      <c r="T729" s="1712">
        <v>150</v>
      </c>
      <c r="U729" s="1712">
        <v>0</v>
      </c>
      <c r="V729" s="1712">
        <v>23.170000000000016</v>
      </c>
      <c r="W729" s="1712"/>
      <c r="X729" s="1712"/>
      <c r="Y729" s="1712"/>
      <c r="Z729" s="1712">
        <f t="shared" ref="Z729:Z745" si="629">SUM(AA729:AC729)</f>
        <v>0</v>
      </c>
      <c r="AA729" s="1712">
        <v>0</v>
      </c>
      <c r="AB729" s="1712">
        <v>0</v>
      </c>
      <c r="AC729" s="1712">
        <v>0</v>
      </c>
      <c r="AD729" s="1712">
        <f t="shared" ref="AD729:AD745" si="630">SUM(AE729:AG729)</f>
        <v>0</v>
      </c>
      <c r="AE729" s="1712">
        <v>0</v>
      </c>
      <c r="AF729" s="1712">
        <v>0</v>
      </c>
      <c r="AG729" s="1712">
        <v>0</v>
      </c>
      <c r="AH729" s="1712">
        <f t="shared" ref="AH729:AH745" si="631">SUM(AI729:AK729)</f>
        <v>0</v>
      </c>
      <c r="AI729" s="1712">
        <v>0</v>
      </c>
      <c r="AJ729" s="1712">
        <v>0</v>
      </c>
      <c r="AK729" s="1712">
        <v>0</v>
      </c>
      <c r="AL729" s="1712">
        <f t="shared" ref="AL729:AL745" si="632">SUM(AM729:AO729)</f>
        <v>173.17000000000002</v>
      </c>
      <c r="AM729" s="1712">
        <v>150</v>
      </c>
      <c r="AN729" s="1712">
        <v>0</v>
      </c>
      <c r="AO729" s="1712">
        <v>23.170000000000016</v>
      </c>
      <c r="AP729" s="3472">
        <f t="shared" ref="AP729:AP745" si="633">SUM(AQ729:AS729)</f>
        <v>173.17000000000002</v>
      </c>
      <c r="AQ729" s="3472">
        <v>150</v>
      </c>
      <c r="AR729" s="1713">
        <v>0</v>
      </c>
      <c r="AS729" s="1713">
        <v>23.170000000000016</v>
      </c>
      <c r="AT729" s="1713">
        <f t="shared" ref="AT729:AT745" si="634">SUM(AU729:AW729)</f>
        <v>0</v>
      </c>
      <c r="AU729" s="1713">
        <v>0</v>
      </c>
      <c r="AV729" s="1713">
        <v>0</v>
      </c>
      <c r="AW729" s="1713">
        <v>0</v>
      </c>
      <c r="AX729" s="1713">
        <v>0</v>
      </c>
      <c r="AY729" s="1713">
        <f t="shared" ref="AY729:AY745" si="635">SUM(AZ729:BB729)</f>
        <v>0</v>
      </c>
      <c r="AZ729" s="1713">
        <v>0</v>
      </c>
      <c r="BA729" s="1713">
        <v>0</v>
      </c>
      <c r="BB729" s="1713">
        <v>0</v>
      </c>
      <c r="BC729" s="1713">
        <v>0</v>
      </c>
      <c r="BD729" s="1713"/>
      <c r="BE729" s="1713"/>
      <c r="BF729" s="1713"/>
      <c r="BG729" s="3472">
        <v>0</v>
      </c>
      <c r="BH729" s="1712"/>
      <c r="BI729" s="1712">
        <f t="shared" ref="BI729:BI745" si="636">AP729-S729</f>
        <v>0</v>
      </c>
      <c r="BJ729" s="3151">
        <v>2023</v>
      </c>
      <c r="BK729" s="3151" t="s">
        <v>910</v>
      </c>
      <c r="BL729" s="3151"/>
      <c r="BM729" s="1669">
        <f t="shared" ref="BM729:BM760" si="637">(BG729+AQ729)/H729*100</f>
        <v>100</v>
      </c>
      <c r="BN729" s="1669" t="e">
        <f t="shared" ref="BN729:BN760" si="638">BG729/AU729*100</f>
        <v>#DIV/0!</v>
      </c>
      <c r="BO729" s="3151" t="s">
        <v>40</v>
      </c>
      <c r="BP729" s="2977"/>
      <c r="BQ729" s="3164"/>
      <c r="BR729" s="3164"/>
      <c r="BS729" s="3357"/>
      <c r="BT729" s="3164"/>
      <c r="BU729" s="3164"/>
      <c r="BV729" s="1370" t="s">
        <v>2492</v>
      </c>
      <c r="BW729" s="2973" t="s">
        <v>2501</v>
      </c>
      <c r="BX729" s="2978"/>
      <c r="BY729" s="22"/>
    </row>
    <row r="730" spans="1:81" s="665" customFormat="1" ht="31.5" hidden="1">
      <c r="A730" s="2972">
        <v>4</v>
      </c>
      <c r="B730" s="2962" t="s">
        <v>1461</v>
      </c>
      <c r="C730" s="1674" t="s">
        <v>1134</v>
      </c>
      <c r="D730" s="1711"/>
      <c r="E730" s="1411" t="s">
        <v>206</v>
      </c>
      <c r="F730" s="1411" t="s">
        <v>1462</v>
      </c>
      <c r="G730" s="3472">
        <v>630.21600000000001</v>
      </c>
      <c r="H730" s="3472">
        <v>556</v>
      </c>
      <c r="I730" s="1712">
        <v>0</v>
      </c>
      <c r="J730" s="1712">
        <v>74.216000000000008</v>
      </c>
      <c r="K730" s="1712">
        <v>630.21600000000001</v>
      </c>
      <c r="L730" s="1712">
        <v>556</v>
      </c>
      <c r="M730" s="1712">
        <v>0</v>
      </c>
      <c r="N730" s="1712">
        <v>0</v>
      </c>
      <c r="O730" s="1712">
        <v>0</v>
      </c>
      <c r="P730" s="1712">
        <v>0</v>
      </c>
      <c r="Q730" s="1712">
        <v>0</v>
      </c>
      <c r="R730" s="1712">
        <v>0</v>
      </c>
      <c r="S730" s="1712">
        <f t="shared" si="628"/>
        <v>630.21600000000001</v>
      </c>
      <c r="T730" s="1712">
        <v>556</v>
      </c>
      <c r="U730" s="1712">
        <v>0</v>
      </c>
      <c r="V730" s="1712">
        <v>74.216000000000008</v>
      </c>
      <c r="W730" s="1712"/>
      <c r="X730" s="1712"/>
      <c r="Y730" s="1712"/>
      <c r="Z730" s="1712">
        <f t="shared" si="629"/>
        <v>0</v>
      </c>
      <c r="AA730" s="1712">
        <v>0</v>
      </c>
      <c r="AB730" s="1712">
        <v>0</v>
      </c>
      <c r="AC730" s="1712">
        <v>0</v>
      </c>
      <c r="AD730" s="1712">
        <f t="shared" si="630"/>
        <v>0</v>
      </c>
      <c r="AE730" s="1712">
        <v>0</v>
      </c>
      <c r="AF730" s="1712">
        <v>0</v>
      </c>
      <c r="AG730" s="1712">
        <v>0</v>
      </c>
      <c r="AH730" s="1712">
        <f t="shared" si="631"/>
        <v>0</v>
      </c>
      <c r="AI730" s="1712">
        <v>0</v>
      </c>
      <c r="AJ730" s="1712">
        <v>0</v>
      </c>
      <c r="AK730" s="1712">
        <v>0</v>
      </c>
      <c r="AL730" s="1712">
        <f t="shared" si="632"/>
        <v>630.21600000000001</v>
      </c>
      <c r="AM730" s="1712">
        <v>556</v>
      </c>
      <c r="AN730" s="1712">
        <v>0</v>
      </c>
      <c r="AO730" s="1712">
        <v>74.216000000000008</v>
      </c>
      <c r="AP730" s="3472">
        <f t="shared" si="633"/>
        <v>630.21600000000001</v>
      </c>
      <c r="AQ730" s="3472">
        <v>556</v>
      </c>
      <c r="AR730" s="1713">
        <v>0</v>
      </c>
      <c r="AS730" s="1713">
        <v>74.216000000000008</v>
      </c>
      <c r="AT730" s="1713">
        <f t="shared" si="634"/>
        <v>0</v>
      </c>
      <c r="AU730" s="1713">
        <v>0</v>
      </c>
      <c r="AV730" s="1713">
        <v>0</v>
      </c>
      <c r="AW730" s="1713">
        <v>0</v>
      </c>
      <c r="AX730" s="1713">
        <v>0</v>
      </c>
      <c r="AY730" s="1713">
        <f t="shared" si="635"/>
        <v>0</v>
      </c>
      <c r="AZ730" s="1713">
        <v>0</v>
      </c>
      <c r="BA730" s="1713">
        <v>0</v>
      </c>
      <c r="BB730" s="1713">
        <v>0</v>
      </c>
      <c r="BC730" s="1713">
        <v>0</v>
      </c>
      <c r="BD730" s="1713"/>
      <c r="BE730" s="1713"/>
      <c r="BF730" s="1713"/>
      <c r="BG730" s="3472">
        <v>0</v>
      </c>
      <c r="BH730" s="1712"/>
      <c r="BI730" s="1712">
        <f t="shared" si="636"/>
        <v>0</v>
      </c>
      <c r="BJ730" s="3151">
        <v>2023</v>
      </c>
      <c r="BK730" s="3151" t="s">
        <v>910</v>
      </c>
      <c r="BL730" s="3151"/>
      <c r="BM730" s="1669">
        <f t="shared" si="637"/>
        <v>100</v>
      </c>
      <c r="BN730" s="1669" t="e">
        <f t="shared" si="638"/>
        <v>#DIV/0!</v>
      </c>
      <c r="BO730" s="3151" t="s">
        <v>40</v>
      </c>
      <c r="BP730" s="2977"/>
      <c r="BQ730" s="3164"/>
      <c r="BR730" s="3164"/>
      <c r="BS730" s="3357"/>
      <c r="BT730" s="3164"/>
      <c r="BU730" s="3164"/>
      <c r="BV730" s="1370" t="s">
        <v>2492</v>
      </c>
      <c r="BW730" s="2973" t="s">
        <v>2501</v>
      </c>
      <c r="BX730" s="2978"/>
      <c r="BY730" s="22"/>
    </row>
    <row r="731" spans="1:81" s="665" customFormat="1" ht="25.5" hidden="1">
      <c r="A731" s="2972">
        <v>5</v>
      </c>
      <c r="B731" s="2962" t="s">
        <v>1463</v>
      </c>
      <c r="C731" s="1674" t="s">
        <v>1108</v>
      </c>
      <c r="D731" s="1711"/>
      <c r="E731" s="1411" t="s">
        <v>1464</v>
      </c>
      <c r="F731" s="1411" t="s">
        <v>1465</v>
      </c>
      <c r="G731" s="3472">
        <v>152.636</v>
      </c>
      <c r="H731" s="3472">
        <v>150</v>
      </c>
      <c r="I731" s="1712">
        <v>0</v>
      </c>
      <c r="J731" s="1712">
        <v>2.6360000000000001</v>
      </c>
      <c r="K731" s="1712">
        <v>152.636</v>
      </c>
      <c r="L731" s="1712">
        <v>150</v>
      </c>
      <c r="M731" s="1712">
        <v>0</v>
      </c>
      <c r="N731" s="1712">
        <v>0</v>
      </c>
      <c r="O731" s="1712">
        <v>0</v>
      </c>
      <c r="P731" s="1712">
        <v>0</v>
      </c>
      <c r="Q731" s="1712">
        <v>0</v>
      </c>
      <c r="R731" s="1712">
        <v>0</v>
      </c>
      <c r="S731" s="1712">
        <f t="shared" si="628"/>
        <v>152.636</v>
      </c>
      <c r="T731" s="1712">
        <v>150</v>
      </c>
      <c r="U731" s="1712">
        <v>0</v>
      </c>
      <c r="V731" s="1712">
        <v>2.6360000000000001</v>
      </c>
      <c r="W731" s="1712"/>
      <c r="X731" s="1712"/>
      <c r="Y731" s="1712"/>
      <c r="Z731" s="1712">
        <f t="shared" si="629"/>
        <v>0</v>
      </c>
      <c r="AA731" s="1712">
        <v>0</v>
      </c>
      <c r="AB731" s="1712">
        <v>0</v>
      </c>
      <c r="AC731" s="1712">
        <v>0</v>
      </c>
      <c r="AD731" s="1712">
        <f t="shared" si="630"/>
        <v>0</v>
      </c>
      <c r="AE731" s="1712">
        <v>0</v>
      </c>
      <c r="AF731" s="1712">
        <v>0</v>
      </c>
      <c r="AG731" s="1712">
        <v>0</v>
      </c>
      <c r="AH731" s="1712">
        <f t="shared" si="631"/>
        <v>0</v>
      </c>
      <c r="AI731" s="1712">
        <v>0</v>
      </c>
      <c r="AJ731" s="1712">
        <v>0</v>
      </c>
      <c r="AK731" s="1712">
        <v>0</v>
      </c>
      <c r="AL731" s="1712">
        <f t="shared" si="632"/>
        <v>152.636</v>
      </c>
      <c r="AM731" s="1712">
        <v>150</v>
      </c>
      <c r="AN731" s="1712">
        <v>0</v>
      </c>
      <c r="AO731" s="1712">
        <v>2.6360000000000001</v>
      </c>
      <c r="AP731" s="3472">
        <f t="shared" si="633"/>
        <v>152.636</v>
      </c>
      <c r="AQ731" s="3472">
        <v>150</v>
      </c>
      <c r="AR731" s="1713">
        <v>0</v>
      </c>
      <c r="AS731" s="1713">
        <v>2.6360000000000001</v>
      </c>
      <c r="AT731" s="1713">
        <f t="shared" si="634"/>
        <v>0</v>
      </c>
      <c r="AU731" s="1713">
        <v>0</v>
      </c>
      <c r="AV731" s="1713">
        <v>0</v>
      </c>
      <c r="AW731" s="1713">
        <v>0</v>
      </c>
      <c r="AX731" s="1713">
        <v>0</v>
      </c>
      <c r="AY731" s="1713">
        <f t="shared" si="635"/>
        <v>0</v>
      </c>
      <c r="AZ731" s="1713">
        <v>0</v>
      </c>
      <c r="BA731" s="1713">
        <v>0</v>
      </c>
      <c r="BB731" s="1713">
        <v>0</v>
      </c>
      <c r="BC731" s="1713">
        <v>0</v>
      </c>
      <c r="BD731" s="1713"/>
      <c r="BE731" s="1713"/>
      <c r="BF731" s="1713"/>
      <c r="BG731" s="3472">
        <v>0</v>
      </c>
      <c r="BH731" s="1712"/>
      <c r="BI731" s="1712">
        <f t="shared" si="636"/>
        <v>0</v>
      </c>
      <c r="BJ731" s="3151">
        <v>2023</v>
      </c>
      <c r="BK731" s="3151" t="s">
        <v>910</v>
      </c>
      <c r="BL731" s="3151"/>
      <c r="BM731" s="1669">
        <f t="shared" si="637"/>
        <v>100</v>
      </c>
      <c r="BN731" s="1669" t="e">
        <f t="shared" si="638"/>
        <v>#DIV/0!</v>
      </c>
      <c r="BO731" s="3151" t="s">
        <v>40</v>
      </c>
      <c r="BP731" s="2977"/>
      <c r="BQ731" s="3164"/>
      <c r="BR731" s="3164"/>
      <c r="BS731" s="3357"/>
      <c r="BT731" s="3164"/>
      <c r="BU731" s="3164"/>
      <c r="BV731" s="1370" t="s">
        <v>2492</v>
      </c>
      <c r="BW731" s="2973" t="s">
        <v>2501</v>
      </c>
      <c r="BX731" s="2978"/>
      <c r="BY731" s="22"/>
    </row>
    <row r="732" spans="1:81" s="665" customFormat="1" hidden="1">
      <c r="A732" s="2972">
        <v>7</v>
      </c>
      <c r="B732" s="2962" t="s">
        <v>1468</v>
      </c>
      <c r="C732" s="1674" t="s">
        <v>1144</v>
      </c>
      <c r="D732" s="1711"/>
      <c r="E732" s="1411" t="s">
        <v>1464</v>
      </c>
      <c r="F732" s="1411" t="s">
        <v>1469</v>
      </c>
      <c r="G732" s="3472">
        <v>270</v>
      </c>
      <c r="H732" s="3472">
        <v>220</v>
      </c>
      <c r="I732" s="1712">
        <v>0</v>
      </c>
      <c r="J732" s="1712">
        <v>50</v>
      </c>
      <c r="K732" s="1712">
        <v>270</v>
      </c>
      <c r="L732" s="1712">
        <v>220</v>
      </c>
      <c r="M732" s="1712">
        <v>0</v>
      </c>
      <c r="N732" s="1712">
        <v>0</v>
      </c>
      <c r="O732" s="1712">
        <v>0</v>
      </c>
      <c r="P732" s="1712">
        <v>0</v>
      </c>
      <c r="Q732" s="1712">
        <v>0</v>
      </c>
      <c r="R732" s="1712">
        <v>0</v>
      </c>
      <c r="S732" s="1712">
        <f t="shared" si="628"/>
        <v>270</v>
      </c>
      <c r="T732" s="1712">
        <v>220</v>
      </c>
      <c r="U732" s="1712">
        <v>0</v>
      </c>
      <c r="V732" s="1712">
        <v>50</v>
      </c>
      <c r="W732" s="1712"/>
      <c r="X732" s="1712"/>
      <c r="Y732" s="1712"/>
      <c r="Z732" s="1712">
        <f t="shared" si="629"/>
        <v>0</v>
      </c>
      <c r="AA732" s="1712">
        <v>0</v>
      </c>
      <c r="AB732" s="1712">
        <v>0</v>
      </c>
      <c r="AC732" s="1712">
        <v>0</v>
      </c>
      <c r="AD732" s="1712">
        <f t="shared" si="630"/>
        <v>0</v>
      </c>
      <c r="AE732" s="1712">
        <v>0</v>
      </c>
      <c r="AF732" s="1712">
        <v>0</v>
      </c>
      <c r="AG732" s="1712">
        <v>0</v>
      </c>
      <c r="AH732" s="1712">
        <f t="shared" si="631"/>
        <v>0</v>
      </c>
      <c r="AI732" s="1712">
        <v>0</v>
      </c>
      <c r="AJ732" s="1712">
        <v>0</v>
      </c>
      <c r="AK732" s="1712">
        <v>0</v>
      </c>
      <c r="AL732" s="1712">
        <f t="shared" si="632"/>
        <v>270</v>
      </c>
      <c r="AM732" s="1712">
        <v>220</v>
      </c>
      <c r="AN732" s="1712">
        <v>0</v>
      </c>
      <c r="AO732" s="1712">
        <v>50</v>
      </c>
      <c r="AP732" s="3472">
        <f t="shared" si="633"/>
        <v>270</v>
      </c>
      <c r="AQ732" s="3472">
        <v>220</v>
      </c>
      <c r="AR732" s="1713">
        <v>0</v>
      </c>
      <c r="AS732" s="1713">
        <v>50</v>
      </c>
      <c r="AT732" s="1713">
        <f t="shared" si="634"/>
        <v>0</v>
      </c>
      <c r="AU732" s="1713">
        <v>0</v>
      </c>
      <c r="AV732" s="1713">
        <v>0</v>
      </c>
      <c r="AW732" s="1713">
        <v>0</v>
      </c>
      <c r="AX732" s="1713">
        <v>0</v>
      </c>
      <c r="AY732" s="1713">
        <f t="shared" si="635"/>
        <v>0</v>
      </c>
      <c r="AZ732" s="1713">
        <v>0</v>
      </c>
      <c r="BA732" s="1713">
        <v>0</v>
      </c>
      <c r="BB732" s="1713">
        <v>0</v>
      </c>
      <c r="BC732" s="1713">
        <v>0</v>
      </c>
      <c r="BD732" s="1713"/>
      <c r="BE732" s="1713"/>
      <c r="BF732" s="1713"/>
      <c r="BG732" s="3472">
        <v>0</v>
      </c>
      <c r="BH732" s="1712"/>
      <c r="BI732" s="1712">
        <f t="shared" si="636"/>
        <v>0</v>
      </c>
      <c r="BJ732" s="3151">
        <v>2023</v>
      </c>
      <c r="BK732" s="3151" t="s">
        <v>910</v>
      </c>
      <c r="BL732" s="3151"/>
      <c r="BM732" s="1669">
        <f t="shared" si="637"/>
        <v>100</v>
      </c>
      <c r="BN732" s="1669" t="e">
        <f t="shared" si="638"/>
        <v>#DIV/0!</v>
      </c>
      <c r="BO732" s="3151" t="s">
        <v>40</v>
      </c>
      <c r="BP732" s="2977"/>
      <c r="BQ732" s="3164"/>
      <c r="BR732" s="3164"/>
      <c r="BS732" s="3357"/>
      <c r="BT732" s="3164"/>
      <c r="BU732" s="3164"/>
      <c r="BV732" s="1370" t="s">
        <v>2492</v>
      </c>
      <c r="BW732" s="2973" t="s">
        <v>2501</v>
      </c>
      <c r="BX732" s="2978"/>
      <c r="BY732" s="22"/>
    </row>
    <row r="733" spans="1:81" s="224" customFormat="1" ht="73.5" hidden="1" customHeight="1">
      <c r="A733" s="3190" t="s">
        <v>46</v>
      </c>
      <c r="B733" s="3191" t="s">
        <v>819</v>
      </c>
      <c r="C733" s="145" t="s">
        <v>820</v>
      </c>
      <c r="D733" s="145" t="s">
        <v>821</v>
      </c>
      <c r="E733" s="3544">
        <v>2020</v>
      </c>
      <c r="F733" s="3545" t="s">
        <v>822</v>
      </c>
      <c r="G733" s="3546">
        <v>1300</v>
      </c>
      <c r="H733" s="3547">
        <v>1300</v>
      </c>
      <c r="I733" s="95"/>
      <c r="J733" s="95"/>
      <c r="K733" s="134">
        <v>161</v>
      </c>
      <c r="L733" s="134">
        <v>161</v>
      </c>
      <c r="M733" s="146">
        <v>1268</v>
      </c>
      <c r="N733" s="146"/>
      <c r="O733" s="147">
        <v>161</v>
      </c>
      <c r="P733" s="147">
        <v>161</v>
      </c>
      <c r="Q733" s="146"/>
      <c r="R733" s="146"/>
      <c r="S733" s="146">
        <f t="shared" si="628"/>
        <v>0</v>
      </c>
      <c r="T733" s="146"/>
      <c r="U733" s="146"/>
      <c r="V733" s="146"/>
      <c r="W733" s="191"/>
      <c r="X733" s="191"/>
      <c r="Y733" s="191"/>
      <c r="Z733" s="146">
        <f t="shared" si="629"/>
        <v>0</v>
      </c>
      <c r="AA733" s="146"/>
      <c r="AB733" s="146"/>
      <c r="AC733" s="146"/>
      <c r="AD733" s="146">
        <f t="shared" si="630"/>
        <v>0</v>
      </c>
      <c r="AE733" s="146"/>
      <c r="AF733" s="146"/>
      <c r="AG733" s="146"/>
      <c r="AH733" s="146">
        <f t="shared" si="631"/>
        <v>161</v>
      </c>
      <c r="AI733" s="146">
        <v>161</v>
      </c>
      <c r="AJ733" s="146"/>
      <c r="AK733" s="146"/>
      <c r="AL733" s="146">
        <f t="shared" si="632"/>
        <v>0</v>
      </c>
      <c r="AM733" s="146"/>
      <c r="AN733" s="146"/>
      <c r="AO733" s="146"/>
      <c r="AP733" s="3652">
        <f t="shared" si="633"/>
        <v>1268</v>
      </c>
      <c r="AQ733" s="3652">
        <v>1268</v>
      </c>
      <c r="AR733" s="1006"/>
      <c r="AS733" s="1006"/>
      <c r="AT733" s="1006">
        <f t="shared" si="634"/>
        <v>0</v>
      </c>
      <c r="AU733" s="1006"/>
      <c r="AV733" s="1006"/>
      <c r="AW733" s="1006">
        <v>0</v>
      </c>
      <c r="AX733" s="1006"/>
      <c r="AY733" s="1006">
        <f t="shared" si="635"/>
        <v>0</v>
      </c>
      <c r="AZ733" s="1006"/>
      <c r="BA733" s="1006"/>
      <c r="BB733" s="1006"/>
      <c r="BC733" s="1006"/>
      <c r="BD733" s="1261"/>
      <c r="BE733" s="1261"/>
      <c r="BF733" s="1261"/>
      <c r="BG733" s="1403">
        <f t="shared" ref="BG733:BG745" si="639">AZ733</f>
        <v>0</v>
      </c>
      <c r="BH733" s="1667"/>
      <c r="BI733" s="191">
        <f t="shared" si="636"/>
        <v>1268</v>
      </c>
      <c r="BJ733" s="196">
        <v>2022</v>
      </c>
      <c r="BK733" s="196" t="s">
        <v>910</v>
      </c>
      <c r="BL733" s="196"/>
      <c r="BM733" s="3153">
        <f t="shared" si="637"/>
        <v>97.538461538461547</v>
      </c>
      <c r="BN733" s="3153" t="e">
        <f t="shared" si="638"/>
        <v>#DIV/0!</v>
      </c>
      <c r="BO733" s="1658" t="s">
        <v>40</v>
      </c>
      <c r="BP733" s="18"/>
      <c r="BQ733" s="1370"/>
      <c r="BR733" s="1370"/>
      <c r="BS733" s="19"/>
      <c r="BT733" s="1370"/>
      <c r="BU733" s="1370"/>
      <c r="BV733" s="1370" t="s">
        <v>2492</v>
      </c>
      <c r="BW733" s="1370" t="s">
        <v>2503</v>
      </c>
      <c r="BX733" s="19"/>
      <c r="BY733" s="65"/>
      <c r="BZ733" s="300"/>
      <c r="CA733" s="300"/>
      <c r="CB733" s="300"/>
      <c r="CC733" s="300"/>
    </row>
    <row r="734" spans="1:81" s="224" customFormat="1" hidden="1">
      <c r="A734" s="3190" t="s">
        <v>50</v>
      </c>
      <c r="B734" s="3191" t="s">
        <v>827</v>
      </c>
      <c r="C734" s="1729" t="s">
        <v>828</v>
      </c>
      <c r="D734" s="1729" t="s">
        <v>829</v>
      </c>
      <c r="E734" s="3548" t="s">
        <v>444</v>
      </c>
      <c r="F734" s="3549" t="s">
        <v>830</v>
      </c>
      <c r="G734" s="3546">
        <v>750</v>
      </c>
      <c r="H734" s="3547">
        <v>750</v>
      </c>
      <c r="I734" s="95"/>
      <c r="J734" s="95"/>
      <c r="K734" s="134">
        <v>750</v>
      </c>
      <c r="L734" s="134">
        <v>750</v>
      </c>
      <c r="M734" s="146">
        <v>720</v>
      </c>
      <c r="N734" s="146"/>
      <c r="O734" s="147">
        <v>30.3188</v>
      </c>
      <c r="P734" s="147">
        <v>30.3188</v>
      </c>
      <c r="Q734" s="146"/>
      <c r="R734" s="146"/>
      <c r="S734" s="146">
        <f t="shared" si="628"/>
        <v>0</v>
      </c>
      <c r="T734" s="146"/>
      <c r="U734" s="146"/>
      <c r="V734" s="146"/>
      <c r="W734" s="191"/>
      <c r="X734" s="191"/>
      <c r="Y734" s="191"/>
      <c r="Z734" s="146">
        <f t="shared" si="629"/>
        <v>0</v>
      </c>
      <c r="AA734" s="146"/>
      <c r="AB734" s="146"/>
      <c r="AC734" s="146"/>
      <c r="AD734" s="146">
        <f t="shared" si="630"/>
        <v>0</v>
      </c>
      <c r="AE734" s="146"/>
      <c r="AF734" s="146"/>
      <c r="AG734" s="146"/>
      <c r="AH734" s="146">
        <f t="shared" si="631"/>
        <v>30.3188</v>
      </c>
      <c r="AI734" s="147">
        <v>30.3188</v>
      </c>
      <c r="AJ734" s="146"/>
      <c r="AK734" s="146"/>
      <c r="AL734" s="146">
        <f t="shared" si="632"/>
        <v>0</v>
      </c>
      <c r="AM734" s="146">
        <v>0</v>
      </c>
      <c r="AN734" s="146"/>
      <c r="AO734" s="146"/>
      <c r="AP734" s="3652">
        <f t="shared" si="633"/>
        <v>750</v>
      </c>
      <c r="AQ734" s="3652">
        <v>750</v>
      </c>
      <c r="AR734" s="1006"/>
      <c r="AS734" s="1006"/>
      <c r="AT734" s="1006">
        <f t="shared" si="634"/>
        <v>0</v>
      </c>
      <c r="AU734" s="1006">
        <v>0</v>
      </c>
      <c r="AV734" s="1006"/>
      <c r="AW734" s="1006">
        <v>0</v>
      </c>
      <c r="AX734" s="1006"/>
      <c r="AY734" s="1006">
        <f t="shared" si="635"/>
        <v>0</v>
      </c>
      <c r="AZ734" s="1006"/>
      <c r="BA734" s="1006"/>
      <c r="BB734" s="1006"/>
      <c r="BC734" s="1006"/>
      <c r="BD734" s="1261"/>
      <c r="BE734" s="1261"/>
      <c r="BF734" s="1261"/>
      <c r="BG734" s="1403">
        <f t="shared" si="639"/>
        <v>0</v>
      </c>
      <c r="BH734" s="1667"/>
      <c r="BI734" s="191">
        <f t="shared" si="636"/>
        <v>750</v>
      </c>
      <c r="BJ734" s="196">
        <v>2022</v>
      </c>
      <c r="BK734" s="196" t="s">
        <v>910</v>
      </c>
      <c r="BL734" s="196"/>
      <c r="BM734" s="3153">
        <f t="shared" si="637"/>
        <v>100</v>
      </c>
      <c r="BN734" s="3153" t="e">
        <f t="shared" si="638"/>
        <v>#DIV/0!</v>
      </c>
      <c r="BO734" s="1658" t="s">
        <v>40</v>
      </c>
      <c r="BP734" s="18"/>
      <c r="BQ734" s="1370"/>
      <c r="BR734" s="1370"/>
      <c r="BS734" s="19"/>
      <c r="BT734" s="1370"/>
      <c r="BU734" s="1370"/>
      <c r="BV734" s="1370" t="s">
        <v>2492</v>
      </c>
      <c r="BW734" s="1370" t="s">
        <v>2503</v>
      </c>
      <c r="BX734" s="19"/>
      <c r="BY734" s="65"/>
      <c r="BZ734" s="300"/>
      <c r="CA734" s="300"/>
      <c r="CB734" s="300"/>
      <c r="CC734" s="300"/>
    </row>
    <row r="735" spans="1:81" s="3193" customFormat="1" hidden="1">
      <c r="A735" s="3190" t="s">
        <v>52</v>
      </c>
      <c r="B735" s="3192" t="s">
        <v>831</v>
      </c>
      <c r="C735" s="1729" t="s">
        <v>832</v>
      </c>
      <c r="D735" s="1729" t="s">
        <v>833</v>
      </c>
      <c r="E735" s="3548" t="s">
        <v>834</v>
      </c>
      <c r="F735" s="3549" t="s">
        <v>835</v>
      </c>
      <c r="G735" s="3546">
        <v>736</v>
      </c>
      <c r="H735" s="3547">
        <v>736</v>
      </c>
      <c r="I735" s="95"/>
      <c r="J735" s="95"/>
      <c r="K735" s="134">
        <v>736</v>
      </c>
      <c r="L735" s="134">
        <v>736</v>
      </c>
      <c r="M735" s="146">
        <v>678</v>
      </c>
      <c r="N735" s="146"/>
      <c r="O735" s="147">
        <v>57.55</v>
      </c>
      <c r="P735" s="147">
        <v>57.55</v>
      </c>
      <c r="Q735" s="146"/>
      <c r="R735" s="146"/>
      <c r="S735" s="146">
        <f t="shared" si="628"/>
        <v>0</v>
      </c>
      <c r="T735" s="146"/>
      <c r="U735" s="146"/>
      <c r="V735" s="146"/>
      <c r="W735" s="191"/>
      <c r="X735" s="191"/>
      <c r="Y735" s="191"/>
      <c r="Z735" s="146">
        <f t="shared" si="629"/>
        <v>0</v>
      </c>
      <c r="AA735" s="146"/>
      <c r="AB735" s="146"/>
      <c r="AC735" s="146"/>
      <c r="AD735" s="146">
        <f t="shared" si="630"/>
        <v>0</v>
      </c>
      <c r="AE735" s="146"/>
      <c r="AF735" s="146"/>
      <c r="AG735" s="146"/>
      <c r="AH735" s="146">
        <f t="shared" si="631"/>
        <v>57.55</v>
      </c>
      <c r="AI735" s="1730">
        <v>57.55</v>
      </c>
      <c r="AJ735" s="146"/>
      <c r="AK735" s="146"/>
      <c r="AL735" s="146">
        <f t="shared" si="632"/>
        <v>0</v>
      </c>
      <c r="AM735" s="146">
        <v>0</v>
      </c>
      <c r="AN735" s="146"/>
      <c r="AO735" s="146"/>
      <c r="AP735" s="3652">
        <f t="shared" si="633"/>
        <v>736</v>
      </c>
      <c r="AQ735" s="3652">
        <v>736</v>
      </c>
      <c r="AR735" s="1006"/>
      <c r="AS735" s="1006"/>
      <c r="AT735" s="1006">
        <f t="shared" si="634"/>
        <v>0</v>
      </c>
      <c r="AU735" s="1006">
        <v>0</v>
      </c>
      <c r="AV735" s="1006"/>
      <c r="AW735" s="1006">
        <v>0</v>
      </c>
      <c r="AX735" s="1006"/>
      <c r="AY735" s="1006">
        <f t="shared" si="635"/>
        <v>0</v>
      </c>
      <c r="AZ735" s="1006"/>
      <c r="BA735" s="1006"/>
      <c r="BB735" s="1006"/>
      <c r="BC735" s="1006"/>
      <c r="BD735" s="1261"/>
      <c r="BE735" s="1261"/>
      <c r="BF735" s="1261"/>
      <c r="BG735" s="1403">
        <f t="shared" si="639"/>
        <v>0</v>
      </c>
      <c r="BH735" s="1667"/>
      <c r="BI735" s="191">
        <f t="shared" si="636"/>
        <v>736</v>
      </c>
      <c r="BJ735" s="196">
        <v>2022</v>
      </c>
      <c r="BK735" s="196" t="s">
        <v>910</v>
      </c>
      <c r="BL735" s="196"/>
      <c r="BM735" s="3153">
        <f t="shared" si="637"/>
        <v>100</v>
      </c>
      <c r="BN735" s="3153" t="e">
        <f t="shared" si="638"/>
        <v>#DIV/0!</v>
      </c>
      <c r="BO735" s="1658" t="s">
        <v>40</v>
      </c>
      <c r="BP735" s="18"/>
      <c r="BQ735" s="1370"/>
      <c r="BR735" s="1370"/>
      <c r="BS735" s="19"/>
      <c r="BT735" s="1370"/>
      <c r="BU735" s="1370"/>
      <c r="BV735" s="1370" t="s">
        <v>2492</v>
      </c>
      <c r="BW735" s="1370" t="s">
        <v>2503</v>
      </c>
      <c r="BX735" s="19"/>
      <c r="BY735" s="2987"/>
      <c r="BZ735" s="2988"/>
      <c r="CA735" s="2988"/>
      <c r="CB735" s="2988"/>
      <c r="CC735" s="2988"/>
    </row>
    <row r="736" spans="1:81" s="224" customFormat="1" hidden="1">
      <c r="A736" s="3190" t="s">
        <v>54</v>
      </c>
      <c r="B736" s="3192" t="s">
        <v>836</v>
      </c>
      <c r="C736" s="1729" t="s">
        <v>832</v>
      </c>
      <c r="D736" s="1729" t="s">
        <v>837</v>
      </c>
      <c r="E736" s="3548" t="s">
        <v>834</v>
      </c>
      <c r="F736" s="3549" t="s">
        <v>838</v>
      </c>
      <c r="G736" s="3546">
        <v>1000</v>
      </c>
      <c r="H736" s="3547">
        <v>1000</v>
      </c>
      <c r="I736" s="95"/>
      <c r="J736" s="95"/>
      <c r="K736" s="134">
        <v>1000</v>
      </c>
      <c r="L736" s="134">
        <v>1000</v>
      </c>
      <c r="M736" s="146">
        <v>949</v>
      </c>
      <c r="N736" s="146"/>
      <c r="O736" s="147">
        <v>50.978999999999999</v>
      </c>
      <c r="P736" s="147">
        <v>50.978999999999999</v>
      </c>
      <c r="Q736" s="146"/>
      <c r="R736" s="146"/>
      <c r="S736" s="146">
        <f t="shared" si="628"/>
        <v>0</v>
      </c>
      <c r="T736" s="146"/>
      <c r="U736" s="146"/>
      <c r="V736" s="146"/>
      <c r="W736" s="191"/>
      <c r="X736" s="191"/>
      <c r="Y736" s="191"/>
      <c r="Z736" s="146">
        <f t="shared" si="629"/>
        <v>0</v>
      </c>
      <c r="AA736" s="146"/>
      <c r="AB736" s="146"/>
      <c r="AC736" s="146"/>
      <c r="AD736" s="146">
        <f t="shared" si="630"/>
        <v>0</v>
      </c>
      <c r="AE736" s="146"/>
      <c r="AF736" s="146"/>
      <c r="AG736" s="146"/>
      <c r="AH736" s="146">
        <f t="shared" si="631"/>
        <v>50.978999999999999</v>
      </c>
      <c r="AI736" s="1730">
        <v>50.978999999999999</v>
      </c>
      <c r="AJ736" s="146"/>
      <c r="AK736" s="146"/>
      <c r="AL736" s="146">
        <f t="shared" si="632"/>
        <v>0</v>
      </c>
      <c r="AM736" s="146">
        <v>0</v>
      </c>
      <c r="AN736" s="146"/>
      <c r="AO736" s="146"/>
      <c r="AP736" s="3652">
        <f t="shared" si="633"/>
        <v>1000</v>
      </c>
      <c r="AQ736" s="3652">
        <v>1000</v>
      </c>
      <c r="AR736" s="1006"/>
      <c r="AS736" s="1006"/>
      <c r="AT736" s="1006">
        <f t="shared" si="634"/>
        <v>0</v>
      </c>
      <c r="AU736" s="1006">
        <v>0</v>
      </c>
      <c r="AV736" s="1006"/>
      <c r="AW736" s="1006">
        <v>0</v>
      </c>
      <c r="AX736" s="1006"/>
      <c r="AY736" s="1006">
        <f t="shared" si="635"/>
        <v>0</v>
      </c>
      <c r="AZ736" s="1006"/>
      <c r="BA736" s="1006"/>
      <c r="BB736" s="1006"/>
      <c r="BC736" s="1006"/>
      <c r="BD736" s="1261"/>
      <c r="BE736" s="1261"/>
      <c r="BF736" s="1261"/>
      <c r="BG736" s="1403">
        <f t="shared" si="639"/>
        <v>0</v>
      </c>
      <c r="BH736" s="1667"/>
      <c r="BI736" s="191">
        <f t="shared" si="636"/>
        <v>1000</v>
      </c>
      <c r="BJ736" s="196">
        <v>2022</v>
      </c>
      <c r="BK736" s="196" t="s">
        <v>910</v>
      </c>
      <c r="BL736" s="196"/>
      <c r="BM736" s="3153">
        <f t="shared" si="637"/>
        <v>100</v>
      </c>
      <c r="BN736" s="3153" t="e">
        <f t="shared" si="638"/>
        <v>#DIV/0!</v>
      </c>
      <c r="BO736" s="1658" t="s">
        <v>40</v>
      </c>
      <c r="BP736" s="18"/>
      <c r="BQ736" s="1370"/>
      <c r="BR736" s="1370"/>
      <c r="BS736" s="19"/>
      <c r="BT736" s="1370"/>
      <c r="BU736" s="1370"/>
      <c r="BV736" s="1370" t="s">
        <v>2492</v>
      </c>
      <c r="BW736" s="1370" t="s">
        <v>2503</v>
      </c>
      <c r="BX736" s="19"/>
      <c r="BY736" s="65"/>
      <c r="BZ736" s="300"/>
      <c r="CA736" s="300"/>
      <c r="CB736" s="300"/>
      <c r="CC736" s="300"/>
    </row>
    <row r="737" spans="1:81" s="224" customFormat="1" ht="25.5" hidden="1">
      <c r="A737" s="3190" t="s">
        <v>56</v>
      </c>
      <c r="B737" s="3191" t="s">
        <v>839</v>
      </c>
      <c r="C737" s="1729" t="s">
        <v>840</v>
      </c>
      <c r="D737" s="1729" t="s">
        <v>841</v>
      </c>
      <c r="E737" s="3548" t="s">
        <v>444</v>
      </c>
      <c r="F737" s="3549" t="s">
        <v>842</v>
      </c>
      <c r="G737" s="3546">
        <v>3970</v>
      </c>
      <c r="H737" s="3547">
        <v>3970</v>
      </c>
      <c r="I737" s="95"/>
      <c r="J737" s="95"/>
      <c r="K737" s="134">
        <v>1736</v>
      </c>
      <c r="L737" s="134">
        <v>1736</v>
      </c>
      <c r="M737" s="146">
        <v>1736</v>
      </c>
      <c r="N737" s="146"/>
      <c r="O737" s="147">
        <v>0</v>
      </c>
      <c r="P737" s="147"/>
      <c r="Q737" s="146"/>
      <c r="R737" s="146"/>
      <c r="S737" s="146">
        <f t="shared" si="628"/>
        <v>0</v>
      </c>
      <c r="T737" s="146"/>
      <c r="U737" s="146"/>
      <c r="V737" s="146"/>
      <c r="W737" s="191"/>
      <c r="X737" s="191"/>
      <c r="Y737" s="191"/>
      <c r="Z737" s="146">
        <f t="shared" si="629"/>
        <v>0</v>
      </c>
      <c r="AA737" s="146"/>
      <c r="AB737" s="146"/>
      <c r="AC737" s="146"/>
      <c r="AD737" s="146">
        <f t="shared" si="630"/>
        <v>0</v>
      </c>
      <c r="AE737" s="146"/>
      <c r="AF737" s="146"/>
      <c r="AG737" s="146"/>
      <c r="AH737" s="146">
        <f t="shared" si="631"/>
        <v>0</v>
      </c>
      <c r="AI737" s="1730">
        <v>0</v>
      </c>
      <c r="AJ737" s="146"/>
      <c r="AK737" s="146"/>
      <c r="AL737" s="146">
        <f t="shared" si="632"/>
        <v>0</v>
      </c>
      <c r="AM737" s="146">
        <v>0</v>
      </c>
      <c r="AN737" s="146"/>
      <c r="AO737" s="146"/>
      <c r="AP737" s="3652">
        <f t="shared" si="633"/>
        <v>1736</v>
      </c>
      <c r="AQ737" s="3652">
        <v>1736</v>
      </c>
      <c r="AR737" s="1006"/>
      <c r="AS737" s="1006"/>
      <c r="AT737" s="1006">
        <f t="shared" si="634"/>
        <v>2234</v>
      </c>
      <c r="AU737" s="1006">
        <v>2234</v>
      </c>
      <c r="AV737" s="1006"/>
      <c r="AW737" s="1006">
        <v>0</v>
      </c>
      <c r="AX737" s="1006"/>
      <c r="AY737" s="1006">
        <f t="shared" si="635"/>
        <v>0</v>
      </c>
      <c r="AZ737" s="1006"/>
      <c r="BA737" s="1006"/>
      <c r="BB737" s="1006"/>
      <c r="BC737" s="1006"/>
      <c r="BD737" s="1261"/>
      <c r="BE737" s="1261"/>
      <c r="BF737" s="1261"/>
      <c r="BG737" s="1403">
        <f t="shared" si="639"/>
        <v>0</v>
      </c>
      <c r="BH737" s="1667"/>
      <c r="BI737" s="191">
        <f t="shared" si="636"/>
        <v>1736</v>
      </c>
      <c r="BJ737" s="196">
        <v>2022</v>
      </c>
      <c r="BK737" s="196" t="s">
        <v>2324</v>
      </c>
      <c r="BL737" s="196"/>
      <c r="BM737" s="3153">
        <f t="shared" si="637"/>
        <v>43.727959697732999</v>
      </c>
      <c r="BN737" s="3153">
        <f t="shared" si="638"/>
        <v>0</v>
      </c>
      <c r="BO737" s="1658" t="s">
        <v>40</v>
      </c>
      <c r="BP737" s="18" t="s">
        <v>843</v>
      </c>
      <c r="BQ737" s="1370"/>
      <c r="BR737" s="1370"/>
      <c r="BS737" s="19"/>
      <c r="BT737" s="1370"/>
      <c r="BU737" s="1370"/>
      <c r="BV737" s="1370" t="s">
        <v>2492</v>
      </c>
      <c r="BW737" s="1370" t="s">
        <v>2503</v>
      </c>
      <c r="BX737" s="19"/>
      <c r="BY737" s="65"/>
      <c r="BZ737" s="300"/>
      <c r="CA737" s="300"/>
      <c r="CB737" s="300"/>
      <c r="CC737" s="300"/>
    </row>
    <row r="738" spans="1:81" s="224" customFormat="1" hidden="1">
      <c r="A738" s="3190" t="s">
        <v>58</v>
      </c>
      <c r="B738" s="3192" t="s">
        <v>844</v>
      </c>
      <c r="C738" s="1729" t="s">
        <v>845</v>
      </c>
      <c r="D738" s="1729" t="s">
        <v>846</v>
      </c>
      <c r="E738" s="3548" t="s">
        <v>444</v>
      </c>
      <c r="F738" s="3549" t="s">
        <v>847</v>
      </c>
      <c r="G738" s="3546">
        <v>1736</v>
      </c>
      <c r="H738" s="3547">
        <v>1736</v>
      </c>
      <c r="I738" s="95"/>
      <c r="J738" s="95"/>
      <c r="K738" s="134">
        <v>1736</v>
      </c>
      <c r="L738" s="134">
        <v>1736</v>
      </c>
      <c r="M738" s="146">
        <v>1949</v>
      </c>
      <c r="N738" s="146">
        <v>1949</v>
      </c>
      <c r="O738" s="134">
        <v>1736</v>
      </c>
      <c r="P738" s="134">
        <v>1736</v>
      </c>
      <c r="Q738" s="146"/>
      <c r="R738" s="146"/>
      <c r="S738" s="146">
        <f t="shared" si="628"/>
        <v>0</v>
      </c>
      <c r="T738" s="146"/>
      <c r="U738" s="146"/>
      <c r="V738" s="146"/>
      <c r="W738" s="191"/>
      <c r="X738" s="191"/>
      <c r="Y738" s="191"/>
      <c r="Z738" s="146">
        <f t="shared" si="629"/>
        <v>0</v>
      </c>
      <c r="AA738" s="146"/>
      <c r="AB738" s="146"/>
      <c r="AC738" s="146"/>
      <c r="AD738" s="146">
        <f t="shared" si="630"/>
        <v>0</v>
      </c>
      <c r="AE738" s="146"/>
      <c r="AF738" s="146"/>
      <c r="AG738" s="146"/>
      <c r="AH738" s="146">
        <f t="shared" si="631"/>
        <v>1736</v>
      </c>
      <c r="AI738" s="146">
        <v>1736</v>
      </c>
      <c r="AJ738" s="146"/>
      <c r="AK738" s="146"/>
      <c r="AL738" s="146">
        <f t="shared" si="632"/>
        <v>0</v>
      </c>
      <c r="AM738" s="146">
        <v>0</v>
      </c>
      <c r="AN738" s="146"/>
      <c r="AO738" s="146"/>
      <c r="AP738" s="3652">
        <f t="shared" si="633"/>
        <v>1736</v>
      </c>
      <c r="AQ738" s="3652">
        <v>1736</v>
      </c>
      <c r="AR738" s="1006"/>
      <c r="AS738" s="1006"/>
      <c r="AT738" s="1006">
        <f t="shared" si="634"/>
        <v>0</v>
      </c>
      <c r="AU738" s="1006">
        <v>0</v>
      </c>
      <c r="AV738" s="1006"/>
      <c r="AW738" s="1006">
        <v>0</v>
      </c>
      <c r="AX738" s="1006"/>
      <c r="AY738" s="1006">
        <f t="shared" si="635"/>
        <v>0</v>
      </c>
      <c r="AZ738" s="1006"/>
      <c r="BA738" s="1006"/>
      <c r="BB738" s="1006"/>
      <c r="BC738" s="1006"/>
      <c r="BD738" s="1261"/>
      <c r="BE738" s="1261"/>
      <c r="BF738" s="1261"/>
      <c r="BG738" s="1403">
        <f t="shared" si="639"/>
        <v>0</v>
      </c>
      <c r="BH738" s="1667"/>
      <c r="BI738" s="191">
        <f t="shared" si="636"/>
        <v>1736</v>
      </c>
      <c r="BJ738" s="196">
        <v>2022</v>
      </c>
      <c r="BK738" s="196" t="s">
        <v>910</v>
      </c>
      <c r="BL738" s="196"/>
      <c r="BM738" s="3153">
        <f t="shared" si="637"/>
        <v>100</v>
      </c>
      <c r="BN738" s="3153" t="e">
        <f t="shared" si="638"/>
        <v>#DIV/0!</v>
      </c>
      <c r="BO738" s="1658" t="s">
        <v>40</v>
      </c>
      <c r="BP738" s="18"/>
      <c r="BQ738" s="1370"/>
      <c r="BR738" s="1370"/>
      <c r="BS738" s="19"/>
      <c r="BT738" s="1370"/>
      <c r="BU738" s="1370"/>
      <c r="BV738" s="1370" t="s">
        <v>2492</v>
      </c>
      <c r="BW738" s="1370" t="s">
        <v>2503</v>
      </c>
      <c r="BX738" s="19"/>
      <c r="BY738" s="65"/>
      <c r="BZ738" s="300"/>
      <c r="CA738" s="300"/>
      <c r="CB738" s="300"/>
      <c r="CC738" s="300"/>
    </row>
    <row r="739" spans="1:81" s="321" customFormat="1" ht="51" hidden="1">
      <c r="A739" s="3190" t="s">
        <v>60</v>
      </c>
      <c r="B739" s="3192" t="s">
        <v>848</v>
      </c>
      <c r="C739" s="1729" t="s">
        <v>849</v>
      </c>
      <c r="D739" s="1729" t="s">
        <v>850</v>
      </c>
      <c r="E739" s="3548" t="s">
        <v>444</v>
      </c>
      <c r="F739" s="3549" t="s">
        <v>851</v>
      </c>
      <c r="G739" s="3546">
        <v>1736</v>
      </c>
      <c r="H739" s="3550">
        <v>1736</v>
      </c>
      <c r="I739" s="95"/>
      <c r="J739" s="95">
        <v>52</v>
      </c>
      <c r="K739" s="134">
        <v>1736</v>
      </c>
      <c r="L739" s="134">
        <v>1736</v>
      </c>
      <c r="M739" s="146">
        <v>956</v>
      </c>
      <c r="N739" s="146"/>
      <c r="O739" s="147">
        <v>155.18</v>
      </c>
      <c r="P739" s="147">
        <v>155.18</v>
      </c>
      <c r="Q739" s="146"/>
      <c r="R739" s="146"/>
      <c r="S739" s="146">
        <f t="shared" si="628"/>
        <v>0</v>
      </c>
      <c r="T739" s="146"/>
      <c r="U739" s="146"/>
      <c r="V739" s="146"/>
      <c r="W739" s="191"/>
      <c r="X739" s="191"/>
      <c r="Y739" s="191"/>
      <c r="Z739" s="146">
        <f t="shared" si="629"/>
        <v>0</v>
      </c>
      <c r="AA739" s="146"/>
      <c r="AB739" s="146"/>
      <c r="AC739" s="146"/>
      <c r="AD739" s="146">
        <f t="shared" si="630"/>
        <v>0</v>
      </c>
      <c r="AE739" s="146"/>
      <c r="AF739" s="146"/>
      <c r="AG739" s="146"/>
      <c r="AH739" s="146">
        <f t="shared" si="631"/>
        <v>155.18</v>
      </c>
      <c r="AI739" s="1730">
        <v>155.18</v>
      </c>
      <c r="AJ739" s="146"/>
      <c r="AK739" s="146"/>
      <c r="AL739" s="146">
        <f t="shared" si="632"/>
        <v>0</v>
      </c>
      <c r="AM739" s="146">
        <v>0</v>
      </c>
      <c r="AN739" s="146"/>
      <c r="AO739" s="146"/>
      <c r="AP739" s="3652">
        <f t="shared" si="633"/>
        <v>1736</v>
      </c>
      <c r="AQ739" s="3652">
        <v>1736</v>
      </c>
      <c r="AR739" s="1006"/>
      <c r="AS739" s="1006"/>
      <c r="AT739" s="1006">
        <f t="shared" si="634"/>
        <v>0</v>
      </c>
      <c r="AU739" s="1006"/>
      <c r="AV739" s="1006"/>
      <c r="AW739" s="1006">
        <v>0</v>
      </c>
      <c r="AX739" s="1006"/>
      <c r="AY739" s="1006">
        <f t="shared" si="635"/>
        <v>0</v>
      </c>
      <c r="AZ739" s="1006"/>
      <c r="BA739" s="1006"/>
      <c r="BB739" s="1006"/>
      <c r="BC739" s="1006"/>
      <c r="BD739" s="1261"/>
      <c r="BE739" s="1261"/>
      <c r="BF739" s="1261"/>
      <c r="BG739" s="1403">
        <f t="shared" si="639"/>
        <v>0</v>
      </c>
      <c r="BH739" s="1667"/>
      <c r="BI739" s="191">
        <f t="shared" si="636"/>
        <v>1736</v>
      </c>
      <c r="BJ739" s="196">
        <v>2022</v>
      </c>
      <c r="BK739" s="196" t="s">
        <v>910</v>
      </c>
      <c r="BL739" s="196"/>
      <c r="BM739" s="3153">
        <f t="shared" si="637"/>
        <v>100</v>
      </c>
      <c r="BN739" s="3153" t="e">
        <f t="shared" si="638"/>
        <v>#DIV/0!</v>
      </c>
      <c r="BO739" s="196" t="s">
        <v>62</v>
      </c>
      <c r="BP739" s="18"/>
      <c r="BQ739" s="1370"/>
      <c r="BR739" s="1370"/>
      <c r="BS739" s="19"/>
      <c r="BT739" s="1370"/>
      <c r="BU739" s="1370"/>
      <c r="BV739" s="1370" t="s">
        <v>2492</v>
      </c>
      <c r="BW739" s="1370" t="s">
        <v>2503</v>
      </c>
      <c r="BX739" s="19"/>
      <c r="BY739" s="4"/>
      <c r="BZ739" s="2989"/>
      <c r="CA739" s="2989"/>
      <c r="CB739" s="2989"/>
      <c r="CC739" s="2989"/>
    </row>
    <row r="740" spans="1:81" s="321" customFormat="1" hidden="1">
      <c r="A740" s="3190" t="s">
        <v>164</v>
      </c>
      <c r="B740" s="3192" t="s">
        <v>852</v>
      </c>
      <c r="C740" s="1729" t="s">
        <v>853</v>
      </c>
      <c r="D740" s="1729" t="s">
        <v>854</v>
      </c>
      <c r="E740" s="3548" t="s">
        <v>834</v>
      </c>
      <c r="F740" s="3549" t="s">
        <v>855</v>
      </c>
      <c r="G740" s="3546">
        <v>1030</v>
      </c>
      <c r="H740" s="3547">
        <v>1030</v>
      </c>
      <c r="I740" s="95"/>
      <c r="J740" s="95"/>
      <c r="K740" s="134">
        <v>1030</v>
      </c>
      <c r="L740" s="134">
        <v>1030</v>
      </c>
      <c r="M740" s="146">
        <v>965</v>
      </c>
      <c r="N740" s="146"/>
      <c r="O740" s="147">
        <v>64.626000000000005</v>
      </c>
      <c r="P740" s="147">
        <v>64.626000000000005</v>
      </c>
      <c r="Q740" s="146"/>
      <c r="R740" s="146"/>
      <c r="S740" s="146">
        <f t="shared" si="628"/>
        <v>0</v>
      </c>
      <c r="T740" s="146"/>
      <c r="U740" s="146"/>
      <c r="V740" s="146"/>
      <c r="W740" s="191"/>
      <c r="X740" s="191"/>
      <c r="Y740" s="191"/>
      <c r="Z740" s="146">
        <f t="shared" si="629"/>
        <v>0</v>
      </c>
      <c r="AA740" s="146"/>
      <c r="AB740" s="146"/>
      <c r="AC740" s="146"/>
      <c r="AD740" s="146">
        <f t="shared" si="630"/>
        <v>0</v>
      </c>
      <c r="AE740" s="146"/>
      <c r="AF740" s="146"/>
      <c r="AG740" s="146"/>
      <c r="AH740" s="146">
        <f t="shared" si="631"/>
        <v>64.626000000000005</v>
      </c>
      <c r="AI740" s="1730">
        <v>64.626000000000005</v>
      </c>
      <c r="AJ740" s="146"/>
      <c r="AK740" s="146"/>
      <c r="AL740" s="146">
        <f t="shared" si="632"/>
        <v>0</v>
      </c>
      <c r="AM740" s="146">
        <v>0</v>
      </c>
      <c r="AN740" s="146"/>
      <c r="AO740" s="146"/>
      <c r="AP740" s="3652">
        <f t="shared" si="633"/>
        <v>1030</v>
      </c>
      <c r="AQ740" s="3652">
        <v>1030</v>
      </c>
      <c r="AR740" s="1006"/>
      <c r="AS740" s="1006"/>
      <c r="AT740" s="1006">
        <f t="shared" si="634"/>
        <v>0</v>
      </c>
      <c r="AU740" s="1006">
        <v>0</v>
      </c>
      <c r="AV740" s="1006"/>
      <c r="AW740" s="1006">
        <v>0</v>
      </c>
      <c r="AX740" s="1006"/>
      <c r="AY740" s="1006">
        <f t="shared" si="635"/>
        <v>0</v>
      </c>
      <c r="AZ740" s="1006"/>
      <c r="BA740" s="1006"/>
      <c r="BB740" s="1006"/>
      <c r="BC740" s="1006"/>
      <c r="BD740" s="1261"/>
      <c r="BE740" s="1261"/>
      <c r="BF740" s="1261"/>
      <c r="BG740" s="1403">
        <f t="shared" si="639"/>
        <v>0</v>
      </c>
      <c r="BH740" s="1667"/>
      <c r="BI740" s="191">
        <f t="shared" si="636"/>
        <v>1030</v>
      </c>
      <c r="BJ740" s="196">
        <v>2022</v>
      </c>
      <c r="BK740" s="196" t="s">
        <v>910</v>
      </c>
      <c r="BL740" s="196"/>
      <c r="BM740" s="3153">
        <f t="shared" si="637"/>
        <v>100</v>
      </c>
      <c r="BN740" s="3153" t="e">
        <f t="shared" si="638"/>
        <v>#DIV/0!</v>
      </c>
      <c r="BO740" s="1658" t="s">
        <v>40</v>
      </c>
      <c r="BP740" s="18"/>
      <c r="BQ740" s="1370"/>
      <c r="BR740" s="1370"/>
      <c r="BS740" s="19"/>
      <c r="BT740" s="1370"/>
      <c r="BU740" s="1370"/>
      <c r="BV740" s="1370" t="s">
        <v>2492</v>
      </c>
      <c r="BW740" s="1370" t="s">
        <v>2503</v>
      </c>
      <c r="BX740" s="19"/>
      <c r="BY740" s="4"/>
      <c r="BZ740" s="2989"/>
      <c r="CA740" s="2989"/>
      <c r="CB740" s="2989"/>
      <c r="CC740" s="2989"/>
    </row>
    <row r="741" spans="1:81" s="321" customFormat="1" ht="34.5" hidden="1" customHeight="1">
      <c r="A741" s="3190" t="s">
        <v>169</v>
      </c>
      <c r="B741" s="3192" t="s">
        <v>856</v>
      </c>
      <c r="C741" s="1729" t="s">
        <v>853</v>
      </c>
      <c r="D741" s="1729" t="s">
        <v>857</v>
      </c>
      <c r="E741" s="3548" t="s">
        <v>834</v>
      </c>
      <c r="F741" s="3549" t="s">
        <v>858</v>
      </c>
      <c r="G741" s="3546">
        <v>706</v>
      </c>
      <c r="H741" s="3547">
        <v>706</v>
      </c>
      <c r="I741" s="95"/>
      <c r="J741" s="95"/>
      <c r="K741" s="134">
        <v>706</v>
      </c>
      <c r="L741" s="134">
        <v>706</v>
      </c>
      <c r="M741" s="146">
        <v>652</v>
      </c>
      <c r="N741" s="146"/>
      <c r="O741" s="147">
        <v>53.860999999999997</v>
      </c>
      <c r="P741" s="147">
        <v>53.860999999999997</v>
      </c>
      <c r="Q741" s="146"/>
      <c r="R741" s="146"/>
      <c r="S741" s="146">
        <f t="shared" si="628"/>
        <v>0</v>
      </c>
      <c r="T741" s="146"/>
      <c r="U741" s="146"/>
      <c r="V741" s="146"/>
      <c r="W741" s="191"/>
      <c r="X741" s="191"/>
      <c r="Y741" s="191"/>
      <c r="Z741" s="146">
        <f t="shared" si="629"/>
        <v>0</v>
      </c>
      <c r="AA741" s="146"/>
      <c r="AB741" s="146"/>
      <c r="AC741" s="146"/>
      <c r="AD741" s="146">
        <f t="shared" si="630"/>
        <v>0</v>
      </c>
      <c r="AE741" s="146"/>
      <c r="AF741" s="146"/>
      <c r="AG741" s="146"/>
      <c r="AH741" s="146">
        <f t="shared" si="631"/>
        <v>53.860999999999997</v>
      </c>
      <c r="AI741" s="1730">
        <v>53.860999999999997</v>
      </c>
      <c r="AJ741" s="146"/>
      <c r="AK741" s="146"/>
      <c r="AL741" s="146">
        <f t="shared" si="632"/>
        <v>0</v>
      </c>
      <c r="AM741" s="146">
        <v>0</v>
      </c>
      <c r="AN741" s="146"/>
      <c r="AO741" s="146"/>
      <c r="AP741" s="3652">
        <f t="shared" si="633"/>
        <v>706</v>
      </c>
      <c r="AQ741" s="3652">
        <v>706</v>
      </c>
      <c r="AR741" s="1006"/>
      <c r="AS741" s="1006"/>
      <c r="AT741" s="1006">
        <f t="shared" si="634"/>
        <v>0</v>
      </c>
      <c r="AU741" s="1006">
        <v>0</v>
      </c>
      <c r="AV741" s="1006"/>
      <c r="AW741" s="1006">
        <v>0</v>
      </c>
      <c r="AX741" s="1006"/>
      <c r="AY741" s="1006">
        <f t="shared" si="635"/>
        <v>0</v>
      </c>
      <c r="AZ741" s="1006"/>
      <c r="BA741" s="1006"/>
      <c r="BB741" s="1006"/>
      <c r="BC741" s="1006"/>
      <c r="BD741" s="1261"/>
      <c r="BE741" s="1261"/>
      <c r="BF741" s="1261"/>
      <c r="BG741" s="1403">
        <f t="shared" si="639"/>
        <v>0</v>
      </c>
      <c r="BH741" s="1667"/>
      <c r="BI741" s="191">
        <f t="shared" si="636"/>
        <v>706</v>
      </c>
      <c r="BJ741" s="196">
        <v>2022</v>
      </c>
      <c r="BK741" s="196" t="s">
        <v>910</v>
      </c>
      <c r="BL741" s="196"/>
      <c r="BM741" s="3153">
        <f t="shared" si="637"/>
        <v>100</v>
      </c>
      <c r="BN741" s="3153" t="e">
        <f t="shared" si="638"/>
        <v>#DIV/0!</v>
      </c>
      <c r="BO741" s="1658" t="s">
        <v>40</v>
      </c>
      <c r="BP741" s="18"/>
      <c r="BQ741" s="1370"/>
      <c r="BR741" s="1370"/>
      <c r="BS741" s="19"/>
      <c r="BT741" s="1370"/>
      <c r="BU741" s="1370"/>
      <c r="BV741" s="1370" t="s">
        <v>2492</v>
      </c>
      <c r="BW741" s="1370" t="s">
        <v>2503</v>
      </c>
      <c r="BX741" s="19"/>
      <c r="BY741" s="4"/>
      <c r="BZ741" s="2989"/>
      <c r="CA741" s="2989"/>
      <c r="CB741" s="2989"/>
      <c r="CC741" s="2989"/>
    </row>
    <row r="742" spans="1:81" s="224" customFormat="1" ht="25.5" hidden="1">
      <c r="A742" s="3190" t="s">
        <v>183</v>
      </c>
      <c r="B742" s="3191" t="s">
        <v>869</v>
      </c>
      <c r="C742" s="1729" t="s">
        <v>828</v>
      </c>
      <c r="D742" s="1729" t="s">
        <v>870</v>
      </c>
      <c r="E742" s="3548" t="s">
        <v>444</v>
      </c>
      <c r="F742" s="3549" t="s">
        <v>871</v>
      </c>
      <c r="G742" s="3546">
        <v>1630</v>
      </c>
      <c r="H742" s="3547">
        <v>986</v>
      </c>
      <c r="I742" s="95">
        <v>644</v>
      </c>
      <c r="J742" s="95"/>
      <c r="K742" s="134">
        <v>1630</v>
      </c>
      <c r="L742" s="134">
        <v>986</v>
      </c>
      <c r="M742" s="146"/>
      <c r="N742" s="146"/>
      <c r="O742" s="147">
        <v>0</v>
      </c>
      <c r="P742" s="147"/>
      <c r="Q742" s="146"/>
      <c r="R742" s="146"/>
      <c r="S742" s="146">
        <f t="shared" si="628"/>
        <v>0</v>
      </c>
      <c r="T742" s="146"/>
      <c r="U742" s="146"/>
      <c r="V742" s="146"/>
      <c r="W742" s="191"/>
      <c r="X742" s="191"/>
      <c r="Y742" s="191"/>
      <c r="Z742" s="146">
        <f t="shared" si="629"/>
        <v>0</v>
      </c>
      <c r="AA742" s="146"/>
      <c r="AB742" s="146"/>
      <c r="AC742" s="146"/>
      <c r="AD742" s="146">
        <f t="shared" si="630"/>
        <v>0</v>
      </c>
      <c r="AE742" s="146"/>
      <c r="AF742" s="146"/>
      <c r="AG742" s="146"/>
      <c r="AH742" s="146">
        <f t="shared" si="631"/>
        <v>0</v>
      </c>
      <c r="AI742" s="1730">
        <v>0</v>
      </c>
      <c r="AJ742" s="146"/>
      <c r="AK742" s="146"/>
      <c r="AL742" s="146">
        <f t="shared" si="632"/>
        <v>0</v>
      </c>
      <c r="AM742" s="146">
        <v>0</v>
      </c>
      <c r="AN742" s="146"/>
      <c r="AO742" s="146"/>
      <c r="AP742" s="3652">
        <f t="shared" si="633"/>
        <v>986</v>
      </c>
      <c r="AQ742" s="3652">
        <v>986</v>
      </c>
      <c r="AR742" s="1006"/>
      <c r="AS742" s="1006"/>
      <c r="AT742" s="1006">
        <f t="shared" si="634"/>
        <v>644</v>
      </c>
      <c r="AU742" s="1006">
        <v>0</v>
      </c>
      <c r="AV742" s="1006"/>
      <c r="AW742" s="1006">
        <v>644</v>
      </c>
      <c r="AX742" s="1006"/>
      <c r="AY742" s="1006">
        <f t="shared" si="635"/>
        <v>644</v>
      </c>
      <c r="AZ742" s="1006"/>
      <c r="BA742" s="1006"/>
      <c r="BB742" s="1006">
        <v>644</v>
      </c>
      <c r="BC742" s="1006"/>
      <c r="BD742" s="1261"/>
      <c r="BE742" s="1261"/>
      <c r="BF742" s="1261"/>
      <c r="BG742" s="1403">
        <f t="shared" si="639"/>
        <v>0</v>
      </c>
      <c r="BH742" s="1667"/>
      <c r="BI742" s="191">
        <f t="shared" si="636"/>
        <v>986</v>
      </c>
      <c r="BJ742" s="196">
        <v>2022</v>
      </c>
      <c r="BK742" s="196" t="s">
        <v>2324</v>
      </c>
      <c r="BL742" s="196"/>
      <c r="BM742" s="3153">
        <f t="shared" si="637"/>
        <v>100</v>
      </c>
      <c r="BN742" s="3153" t="e">
        <f t="shared" si="638"/>
        <v>#DIV/0!</v>
      </c>
      <c r="BO742" s="1658" t="s">
        <v>40</v>
      </c>
      <c r="BP742" s="18"/>
      <c r="BQ742" s="1370"/>
      <c r="BR742" s="1370"/>
      <c r="BS742" s="19"/>
      <c r="BT742" s="1370"/>
      <c r="BU742" s="1370"/>
      <c r="BV742" s="1370" t="s">
        <v>2492</v>
      </c>
      <c r="BW742" s="1370" t="s">
        <v>2503</v>
      </c>
      <c r="BX742" s="19"/>
      <c r="BY742" s="65"/>
      <c r="BZ742" s="300"/>
      <c r="CA742" s="300"/>
      <c r="CB742" s="300"/>
      <c r="CC742" s="300"/>
    </row>
    <row r="743" spans="1:81" s="321" customFormat="1" hidden="1">
      <c r="A743" s="3190" t="s">
        <v>188</v>
      </c>
      <c r="B743" s="3191" t="s">
        <v>872</v>
      </c>
      <c r="C743" s="1729" t="s">
        <v>820</v>
      </c>
      <c r="D743" s="1729" t="s">
        <v>873</v>
      </c>
      <c r="E743" s="3548" t="s">
        <v>444</v>
      </c>
      <c r="F743" s="3549" t="s">
        <v>874</v>
      </c>
      <c r="G743" s="3546">
        <v>1575</v>
      </c>
      <c r="H743" s="3547">
        <v>1575</v>
      </c>
      <c r="I743" s="95"/>
      <c r="J743" s="95"/>
      <c r="K743" s="134">
        <v>1575</v>
      </c>
      <c r="L743" s="134">
        <v>1575</v>
      </c>
      <c r="M743" s="146"/>
      <c r="N743" s="146"/>
      <c r="O743" s="147">
        <v>1575</v>
      </c>
      <c r="P743" s="147">
        <v>1575</v>
      </c>
      <c r="Q743" s="146"/>
      <c r="R743" s="146"/>
      <c r="S743" s="146">
        <f t="shared" si="628"/>
        <v>0</v>
      </c>
      <c r="T743" s="146"/>
      <c r="U743" s="146"/>
      <c r="V743" s="146"/>
      <c r="W743" s="191"/>
      <c r="X743" s="191"/>
      <c r="Y743" s="191"/>
      <c r="Z743" s="146">
        <f t="shared" si="629"/>
        <v>0</v>
      </c>
      <c r="AA743" s="146"/>
      <c r="AB743" s="146"/>
      <c r="AC743" s="146"/>
      <c r="AD743" s="146">
        <f t="shared" si="630"/>
        <v>0</v>
      </c>
      <c r="AE743" s="146"/>
      <c r="AF743" s="146"/>
      <c r="AG743" s="146"/>
      <c r="AH743" s="146">
        <f t="shared" si="631"/>
        <v>1575</v>
      </c>
      <c r="AI743" s="1730">
        <v>1575</v>
      </c>
      <c r="AJ743" s="146"/>
      <c r="AK743" s="146"/>
      <c r="AL743" s="146">
        <f t="shared" si="632"/>
        <v>0</v>
      </c>
      <c r="AM743" s="146">
        <v>0</v>
      </c>
      <c r="AN743" s="146"/>
      <c r="AO743" s="146"/>
      <c r="AP743" s="3652">
        <f t="shared" si="633"/>
        <v>1575</v>
      </c>
      <c r="AQ743" s="3652">
        <v>1575</v>
      </c>
      <c r="AR743" s="1006"/>
      <c r="AS743" s="1006"/>
      <c r="AT743" s="1006">
        <f t="shared" si="634"/>
        <v>0</v>
      </c>
      <c r="AU743" s="1006">
        <v>0</v>
      </c>
      <c r="AV743" s="1006"/>
      <c r="AW743" s="1006">
        <v>0</v>
      </c>
      <c r="AX743" s="1006"/>
      <c r="AY743" s="1006">
        <f t="shared" si="635"/>
        <v>0</v>
      </c>
      <c r="AZ743" s="1006"/>
      <c r="BA743" s="1006"/>
      <c r="BB743" s="1006"/>
      <c r="BC743" s="1006"/>
      <c r="BD743" s="1261"/>
      <c r="BE743" s="1261"/>
      <c r="BF743" s="1261"/>
      <c r="BG743" s="1403">
        <f t="shared" si="639"/>
        <v>0</v>
      </c>
      <c r="BH743" s="1667"/>
      <c r="BI743" s="191">
        <f t="shared" si="636"/>
        <v>1575</v>
      </c>
      <c r="BJ743" s="196">
        <v>2022</v>
      </c>
      <c r="BK743" s="196" t="s">
        <v>910</v>
      </c>
      <c r="BL743" s="196"/>
      <c r="BM743" s="3153">
        <f t="shared" si="637"/>
        <v>100</v>
      </c>
      <c r="BN743" s="3153" t="e">
        <f t="shared" si="638"/>
        <v>#DIV/0!</v>
      </c>
      <c r="BO743" s="1658" t="s">
        <v>40</v>
      </c>
      <c r="BP743" s="18"/>
      <c r="BQ743" s="1370"/>
      <c r="BR743" s="1370"/>
      <c r="BS743" s="19"/>
      <c r="BT743" s="1370"/>
      <c r="BU743" s="1370"/>
      <c r="BV743" s="1370" t="s">
        <v>2492</v>
      </c>
      <c r="BW743" s="1370" t="s">
        <v>2503</v>
      </c>
      <c r="BX743" s="19"/>
      <c r="BY743" s="4"/>
      <c r="BZ743" s="2989"/>
      <c r="CA743" s="2989"/>
      <c r="CB743" s="2989"/>
      <c r="CC743" s="2989"/>
    </row>
    <row r="744" spans="1:81" s="321" customFormat="1" ht="45" hidden="1" customHeight="1">
      <c r="A744" s="3194" t="s">
        <v>48</v>
      </c>
      <c r="B744" s="122" t="s">
        <v>446</v>
      </c>
      <c r="C744" s="1736" t="s">
        <v>447</v>
      </c>
      <c r="D744" s="1736" t="s">
        <v>448</v>
      </c>
      <c r="E744" s="3551" t="s">
        <v>444</v>
      </c>
      <c r="F744" s="3551" t="s">
        <v>449</v>
      </c>
      <c r="G744" s="3552">
        <f>H744+I744+J744</f>
        <v>2999.8220000000001</v>
      </c>
      <c r="H744" s="3553">
        <v>736</v>
      </c>
      <c r="I744" s="1738">
        <v>2211.134</v>
      </c>
      <c r="J744" s="1738">
        <v>52.688000000000002</v>
      </c>
      <c r="K744" s="1739">
        <v>2950</v>
      </c>
      <c r="L744" s="1739">
        <v>736</v>
      </c>
      <c r="M744" s="1739">
        <v>2450</v>
      </c>
      <c r="N744" s="1739">
        <v>1100</v>
      </c>
      <c r="O744" s="1737">
        <f>P744+Q744+R744</f>
        <v>0</v>
      </c>
      <c r="P744" s="1739"/>
      <c r="Q744" s="1739"/>
      <c r="R744" s="1739"/>
      <c r="S744" s="1737">
        <f t="shared" si="628"/>
        <v>1400</v>
      </c>
      <c r="T744" s="1739"/>
      <c r="U744" s="1739">
        <v>1400</v>
      </c>
      <c r="V744" s="1739"/>
      <c r="W744" s="1686"/>
      <c r="X744" s="1686"/>
      <c r="Y744" s="1686"/>
      <c r="Z744" s="1737">
        <f t="shared" si="629"/>
        <v>0</v>
      </c>
      <c r="AA744" s="1739"/>
      <c r="AB744" s="1739"/>
      <c r="AC744" s="1739"/>
      <c r="AD744" s="1737">
        <f t="shared" si="630"/>
        <v>0</v>
      </c>
      <c r="AE744" s="1741"/>
      <c r="AF744" s="1741"/>
      <c r="AG744" s="1739"/>
      <c r="AH744" s="1737">
        <f t="shared" si="631"/>
        <v>0</v>
      </c>
      <c r="AI744" s="1741">
        <f>P744</f>
        <v>0</v>
      </c>
      <c r="AJ744" s="1739"/>
      <c r="AK744" s="1739"/>
      <c r="AL744" s="1737">
        <f t="shared" si="632"/>
        <v>1400</v>
      </c>
      <c r="AM744" s="1741">
        <f>T744</f>
        <v>0</v>
      </c>
      <c r="AN744" s="1741">
        <f>U744</f>
        <v>1400</v>
      </c>
      <c r="AO744" s="1739"/>
      <c r="AP744" s="3552">
        <f t="shared" si="633"/>
        <v>2136</v>
      </c>
      <c r="AQ744" s="3554">
        <v>736</v>
      </c>
      <c r="AR744" s="1740">
        <v>1400</v>
      </c>
      <c r="AS744" s="1740"/>
      <c r="AT744" s="2138">
        <f t="shared" si="634"/>
        <v>0</v>
      </c>
      <c r="AU744" s="1740">
        <f>L744-AQ744</f>
        <v>0</v>
      </c>
      <c r="AV744" s="1740"/>
      <c r="AW744" s="1740"/>
      <c r="AX744" s="1740"/>
      <c r="AY744" s="2138">
        <f t="shared" si="635"/>
        <v>0</v>
      </c>
      <c r="AZ744" s="1740">
        <f>AU744</f>
        <v>0</v>
      </c>
      <c r="BA744" s="1740"/>
      <c r="BB744" s="1740"/>
      <c r="BC744" s="1740"/>
      <c r="BD744" s="3290"/>
      <c r="BE744" s="3290"/>
      <c r="BF744" s="3290"/>
      <c r="BG744" s="1403">
        <f t="shared" si="639"/>
        <v>0</v>
      </c>
      <c r="BH744" s="1667"/>
      <c r="BI744" s="1686">
        <f t="shared" si="636"/>
        <v>736</v>
      </c>
      <c r="BJ744" s="3151">
        <v>2022</v>
      </c>
      <c r="BK744" s="3151" t="s">
        <v>910</v>
      </c>
      <c r="BL744" s="3151"/>
      <c r="BM744" s="1669">
        <f t="shared" si="637"/>
        <v>100</v>
      </c>
      <c r="BN744" s="1669" t="e">
        <f t="shared" si="638"/>
        <v>#DIV/0!</v>
      </c>
      <c r="BO744" s="3151" t="s">
        <v>40</v>
      </c>
      <c r="BP744" s="3195" t="s">
        <v>450</v>
      </c>
      <c r="BQ744" s="3015"/>
      <c r="BR744" s="3015"/>
      <c r="BS744" s="2992"/>
      <c r="BT744" s="3015"/>
      <c r="BU744" s="3015"/>
      <c r="BV744" s="1370" t="s">
        <v>2492</v>
      </c>
      <c r="BW744" s="2958" t="s">
        <v>2504</v>
      </c>
      <c r="BX744" s="2992"/>
      <c r="BY744" s="2991"/>
    </row>
    <row r="745" spans="1:81" s="321" customFormat="1" ht="45" hidden="1" customHeight="1">
      <c r="A745" s="3194" t="s">
        <v>174</v>
      </c>
      <c r="B745" s="122" t="s">
        <v>479</v>
      </c>
      <c r="C745" s="1736" t="s">
        <v>447</v>
      </c>
      <c r="D745" s="1736" t="s">
        <v>480</v>
      </c>
      <c r="E745" s="3551" t="s">
        <v>444</v>
      </c>
      <c r="F745" s="3551" t="s">
        <v>481</v>
      </c>
      <c r="G745" s="3552">
        <f>H745+I745+J745</f>
        <v>2500</v>
      </c>
      <c r="H745" s="3554">
        <v>1000</v>
      </c>
      <c r="I745" s="1738">
        <v>1500</v>
      </c>
      <c r="J745" s="1743"/>
      <c r="K745" s="1739">
        <v>2500</v>
      </c>
      <c r="L745" s="1739">
        <v>1000</v>
      </c>
      <c r="M745" s="1739">
        <v>1700</v>
      </c>
      <c r="N745" s="1739">
        <v>1100</v>
      </c>
      <c r="O745" s="1737">
        <f>P745+Q745+R745</f>
        <v>0</v>
      </c>
      <c r="P745" s="1739"/>
      <c r="Q745" s="1739"/>
      <c r="R745" s="1739"/>
      <c r="S745" s="1737">
        <f t="shared" si="628"/>
        <v>800</v>
      </c>
      <c r="T745" s="1739"/>
      <c r="U745" s="1739">
        <v>800</v>
      </c>
      <c r="V745" s="1739"/>
      <c r="W745" s="1686"/>
      <c r="X745" s="1686"/>
      <c r="Y745" s="1686"/>
      <c r="Z745" s="1737">
        <f t="shared" si="629"/>
        <v>0</v>
      </c>
      <c r="AA745" s="1739"/>
      <c r="AB745" s="1739"/>
      <c r="AC745" s="1739"/>
      <c r="AD745" s="1737">
        <f t="shared" si="630"/>
        <v>0</v>
      </c>
      <c r="AE745" s="1741"/>
      <c r="AF745" s="1741"/>
      <c r="AG745" s="1739"/>
      <c r="AH745" s="1737">
        <f t="shared" si="631"/>
        <v>0</v>
      </c>
      <c r="AI745" s="1741">
        <f>P745</f>
        <v>0</v>
      </c>
      <c r="AJ745" s="1739"/>
      <c r="AK745" s="1739"/>
      <c r="AL745" s="1737">
        <f t="shared" si="632"/>
        <v>800</v>
      </c>
      <c r="AM745" s="1741">
        <f>T745</f>
        <v>0</v>
      </c>
      <c r="AN745" s="1741">
        <f>U745</f>
        <v>800</v>
      </c>
      <c r="AO745" s="1739"/>
      <c r="AP745" s="3552">
        <f t="shared" si="633"/>
        <v>1800</v>
      </c>
      <c r="AQ745" s="3554">
        <v>1000</v>
      </c>
      <c r="AR745" s="1740">
        <v>800</v>
      </c>
      <c r="AS745" s="1740"/>
      <c r="AT745" s="2138">
        <f t="shared" si="634"/>
        <v>0</v>
      </c>
      <c r="AU745" s="1740">
        <f>L745-AQ745</f>
        <v>0</v>
      </c>
      <c r="AV745" s="1740"/>
      <c r="AW745" s="1740"/>
      <c r="AX745" s="1740"/>
      <c r="AY745" s="2138">
        <f t="shared" si="635"/>
        <v>0</v>
      </c>
      <c r="AZ745" s="1740">
        <f>AU745</f>
        <v>0</v>
      </c>
      <c r="BA745" s="1740"/>
      <c r="BB745" s="1740"/>
      <c r="BC745" s="1740"/>
      <c r="BD745" s="3290"/>
      <c r="BE745" s="3290"/>
      <c r="BF745" s="3290"/>
      <c r="BG745" s="1403">
        <f t="shared" si="639"/>
        <v>0</v>
      </c>
      <c r="BH745" s="1667"/>
      <c r="BI745" s="1686">
        <f t="shared" si="636"/>
        <v>1000</v>
      </c>
      <c r="BJ745" s="3151">
        <v>2022</v>
      </c>
      <c r="BK745" s="3151" t="s">
        <v>910</v>
      </c>
      <c r="BL745" s="3151"/>
      <c r="BM745" s="1669">
        <f t="shared" si="637"/>
        <v>100</v>
      </c>
      <c r="BN745" s="1669" t="e">
        <f t="shared" si="638"/>
        <v>#DIV/0!</v>
      </c>
      <c r="BO745" s="3151" t="s">
        <v>40</v>
      </c>
      <c r="BP745" s="3195" t="s">
        <v>450</v>
      </c>
      <c r="BQ745" s="3015"/>
      <c r="BR745" s="3015"/>
      <c r="BS745" s="2992"/>
      <c r="BT745" s="3015"/>
      <c r="BU745" s="3015"/>
      <c r="BV745" s="1370" t="s">
        <v>2492</v>
      </c>
      <c r="BW745" s="2958" t="s">
        <v>2504</v>
      </c>
      <c r="BX745" s="2992"/>
      <c r="BY745" s="2991"/>
    </row>
    <row r="746" spans="1:81" s="43" customFormat="1" ht="38.25" hidden="1" customHeight="1">
      <c r="A746" s="2226" t="s">
        <v>712</v>
      </c>
      <c r="B746" s="149" t="s">
        <v>2468</v>
      </c>
      <c r="C746" s="1744"/>
      <c r="D746" s="1744"/>
      <c r="E746" s="3555"/>
      <c r="F746" s="3555"/>
      <c r="G746" s="3556"/>
      <c r="H746" s="3556"/>
      <c r="I746" s="1748"/>
      <c r="J746" s="1748"/>
      <c r="K746" s="1748"/>
      <c r="L746" s="1748"/>
      <c r="M746" s="1748"/>
      <c r="N746" s="1748"/>
      <c r="O746" s="1795"/>
      <c r="P746" s="1748"/>
      <c r="Q746" s="1748"/>
      <c r="R746" s="1748"/>
      <c r="S746" s="1748"/>
      <c r="T746" s="1795"/>
      <c r="U746" s="1748"/>
      <c r="V746" s="1748"/>
      <c r="W746" s="3429"/>
      <c r="X746" s="3429"/>
      <c r="Y746" s="3429"/>
      <c r="Z746" s="1748"/>
      <c r="AA746" s="1748"/>
      <c r="AB746" s="1748"/>
      <c r="AC746" s="1748"/>
      <c r="AD746" s="1748"/>
      <c r="AE746" s="1748"/>
      <c r="AF746" s="1748"/>
      <c r="AG746" s="1748"/>
      <c r="AH746" s="1748"/>
      <c r="AI746" s="1748"/>
      <c r="AJ746" s="1748"/>
      <c r="AK746" s="1748"/>
      <c r="AL746" s="1748"/>
      <c r="AM746" s="1748"/>
      <c r="AN746" s="1748"/>
      <c r="AO746" s="1748"/>
      <c r="AP746" s="3556"/>
      <c r="AQ746" s="3556"/>
      <c r="AR746" s="3327"/>
      <c r="AS746" s="3327"/>
      <c r="AT746" s="3326"/>
      <c r="AU746" s="3326"/>
      <c r="AV746" s="3327"/>
      <c r="AW746" s="3327"/>
      <c r="AX746" s="3327"/>
      <c r="AY746" s="3326"/>
      <c r="AZ746" s="3326"/>
      <c r="BA746" s="3327">
        <f t="shared" ref="BA746:BG746" si="640">SUM(BA830)</f>
        <v>0</v>
      </c>
      <c r="BB746" s="3327">
        <f t="shared" si="640"/>
        <v>0</v>
      </c>
      <c r="BC746" s="3327">
        <f t="shared" si="640"/>
        <v>0</v>
      </c>
      <c r="BD746" s="3327">
        <f t="shared" si="640"/>
        <v>0</v>
      </c>
      <c r="BE746" s="3327">
        <f t="shared" si="640"/>
        <v>0</v>
      </c>
      <c r="BF746" s="3327">
        <f t="shared" si="640"/>
        <v>0</v>
      </c>
      <c r="BG746" s="3556">
        <f t="shared" si="640"/>
        <v>0</v>
      </c>
      <c r="BH746" s="1795"/>
      <c r="BI746" s="1748"/>
      <c r="BJ746" s="1856"/>
      <c r="BK746" s="1856"/>
      <c r="BL746" s="1856"/>
      <c r="BM746" s="1692" t="e">
        <f t="shared" si="637"/>
        <v>#DIV/0!</v>
      </c>
      <c r="BN746" s="1692" t="e">
        <f t="shared" si="638"/>
        <v>#DIV/0!</v>
      </c>
      <c r="BO746" s="1719" t="s">
        <v>2327</v>
      </c>
      <c r="BP746" s="1837"/>
      <c r="BQ746" s="2904"/>
      <c r="BR746" s="2904"/>
      <c r="BS746" s="1617"/>
      <c r="BT746" s="2904"/>
      <c r="BU746" s="2904"/>
      <c r="BV746" s="1370" t="s">
        <v>2492</v>
      </c>
      <c r="BW746" s="2958" t="s">
        <v>2504</v>
      </c>
      <c r="BX746" s="1660"/>
      <c r="BY746" s="1682"/>
    </row>
    <row r="747" spans="1:81" s="1927" customFormat="1" hidden="1">
      <c r="A747" s="2952">
        <v>1</v>
      </c>
      <c r="B747" s="2953" t="s">
        <v>436</v>
      </c>
      <c r="C747" s="1917"/>
      <c r="D747" s="1917"/>
      <c r="E747" s="3458" t="s">
        <v>259</v>
      </c>
      <c r="F747" s="3458"/>
      <c r="G747" s="3459">
        <v>861</v>
      </c>
      <c r="H747" s="3459">
        <v>861</v>
      </c>
      <c r="I747" s="1670"/>
      <c r="J747" s="1667">
        <v>41</v>
      </c>
      <c r="K747" s="1671">
        <v>820</v>
      </c>
      <c r="L747" s="1671">
        <v>820</v>
      </c>
      <c r="M747" s="1667"/>
      <c r="N747" s="1667"/>
      <c r="O747" s="1667"/>
      <c r="P747" s="1667"/>
      <c r="Q747" s="1667"/>
      <c r="R747" s="1667"/>
      <c r="S747" s="1670">
        <f t="shared" ref="S747:S778" si="641">SUM(T747:V747)</f>
        <v>0</v>
      </c>
      <c r="T747" s="1670"/>
      <c r="U747" s="1667"/>
      <c r="V747" s="1667"/>
      <c r="W747" s="1667"/>
      <c r="X747" s="1667"/>
      <c r="Y747" s="1667"/>
      <c r="Z747" s="1667">
        <f t="shared" ref="Z747:Z778" si="642">SUM(AA747:AC747)</f>
        <v>0</v>
      </c>
      <c r="AA747" s="1667"/>
      <c r="AB747" s="1667"/>
      <c r="AC747" s="1667"/>
      <c r="AD747" s="1667">
        <f t="shared" ref="AD747:AD778" si="643">SUM(AE747:AG747)</f>
        <v>0</v>
      </c>
      <c r="AE747" s="1667"/>
      <c r="AF747" s="1667"/>
      <c r="AG747" s="1667"/>
      <c r="AH747" s="1667">
        <f t="shared" ref="AH747:AH778" si="644">SUM(AI747:AK747)</f>
        <v>0</v>
      </c>
      <c r="AI747" s="1667"/>
      <c r="AJ747" s="1667"/>
      <c r="AK747" s="1667"/>
      <c r="AL747" s="1667">
        <f t="shared" ref="AL747:AL778" si="645">SUM(AM747:AO747)</f>
        <v>0</v>
      </c>
      <c r="AM747" s="1670"/>
      <c r="AN747" s="1667"/>
      <c r="AO747" s="1667"/>
      <c r="AP747" s="1403">
        <f t="shared" ref="AP747:AP778" si="646">SUM(AQ747:AS747)</f>
        <v>0</v>
      </c>
      <c r="AQ747" s="3517"/>
      <c r="AR747" s="1666"/>
      <c r="AS747" s="1666"/>
      <c r="AT747" s="3282">
        <f t="shared" ref="AT747:AT778" si="647">SUM(AU747:AW747)</f>
        <v>820</v>
      </c>
      <c r="AU747" s="3282">
        <v>820</v>
      </c>
      <c r="AV747" s="1666"/>
      <c r="AW747" s="1666"/>
      <c r="AX747" s="1666">
        <v>41</v>
      </c>
      <c r="AY747" s="3281">
        <f t="shared" ref="AY747:AY778" si="648">SUM(AZ747:BB747)</f>
        <v>820</v>
      </c>
      <c r="AZ747" s="3281">
        <v>820</v>
      </c>
      <c r="BA747" s="1666"/>
      <c r="BB747" s="1666"/>
      <c r="BC747" s="1666">
        <v>41</v>
      </c>
      <c r="BD747" s="1666"/>
      <c r="BE747" s="1666"/>
      <c r="BF747" s="1666"/>
      <c r="BG747" s="1403"/>
      <c r="BH747" s="1667"/>
      <c r="BI747" s="1921">
        <f t="shared" ref="BI747:BI778" si="649">AP747-S747</f>
        <v>0</v>
      </c>
      <c r="BJ747" s="198">
        <v>2024</v>
      </c>
      <c r="BK747" s="198" t="s">
        <v>2323</v>
      </c>
      <c r="BL747" s="198" t="s">
        <v>2327</v>
      </c>
      <c r="BM747" s="1925">
        <f t="shared" si="637"/>
        <v>0</v>
      </c>
      <c r="BN747" s="1925">
        <f t="shared" si="638"/>
        <v>0</v>
      </c>
      <c r="BO747" s="198"/>
      <c r="BP747" s="1914"/>
      <c r="BQ747" s="2902"/>
      <c r="BR747" s="2902"/>
      <c r="BS747" s="2066"/>
      <c r="BT747" s="2902"/>
      <c r="BU747" s="2902"/>
      <c r="BV747" s="1370" t="s">
        <v>2492</v>
      </c>
      <c r="BW747" s="1370" t="s">
        <v>2495</v>
      </c>
      <c r="BX747" s="1926"/>
    </row>
    <row r="748" spans="1:81" s="1927" customFormat="1" ht="52.5" hidden="1" customHeight="1">
      <c r="A748" s="2952">
        <v>2</v>
      </c>
      <c r="B748" s="2953" t="s">
        <v>437</v>
      </c>
      <c r="C748" s="1917" t="s">
        <v>431</v>
      </c>
      <c r="D748" s="1917"/>
      <c r="E748" s="3458">
        <v>2024</v>
      </c>
      <c r="F748" s="3458"/>
      <c r="G748" s="3459">
        <v>252</v>
      </c>
      <c r="H748" s="3459">
        <v>252</v>
      </c>
      <c r="I748" s="1670"/>
      <c r="J748" s="1667"/>
      <c r="K748" s="1671">
        <v>252</v>
      </c>
      <c r="L748" s="1671">
        <v>252</v>
      </c>
      <c r="M748" s="1667"/>
      <c r="N748" s="1667"/>
      <c r="O748" s="1667"/>
      <c r="P748" s="1667"/>
      <c r="Q748" s="1667"/>
      <c r="R748" s="1667"/>
      <c r="S748" s="1670">
        <f t="shared" si="641"/>
        <v>0</v>
      </c>
      <c r="T748" s="1670"/>
      <c r="U748" s="1667"/>
      <c r="V748" s="1667"/>
      <c r="W748" s="1667"/>
      <c r="X748" s="1667"/>
      <c r="Y748" s="1667"/>
      <c r="Z748" s="1667">
        <f t="shared" si="642"/>
        <v>0</v>
      </c>
      <c r="AA748" s="1667"/>
      <c r="AB748" s="1667"/>
      <c r="AC748" s="1667"/>
      <c r="AD748" s="1667">
        <f t="shared" si="643"/>
        <v>0</v>
      </c>
      <c r="AE748" s="1667"/>
      <c r="AF748" s="1667"/>
      <c r="AG748" s="1667"/>
      <c r="AH748" s="1667">
        <f t="shared" si="644"/>
        <v>0</v>
      </c>
      <c r="AI748" s="1667"/>
      <c r="AJ748" s="1667"/>
      <c r="AK748" s="1667"/>
      <c r="AL748" s="1667">
        <f t="shared" si="645"/>
        <v>0</v>
      </c>
      <c r="AM748" s="1670"/>
      <c r="AN748" s="1667"/>
      <c r="AO748" s="1667"/>
      <c r="AP748" s="1403">
        <f t="shared" si="646"/>
        <v>0</v>
      </c>
      <c r="AQ748" s="3517">
        <v>0</v>
      </c>
      <c r="AR748" s="1666"/>
      <c r="AS748" s="1666"/>
      <c r="AT748" s="3282">
        <f t="shared" si="647"/>
        <v>252</v>
      </c>
      <c r="AU748" s="3282">
        <v>252</v>
      </c>
      <c r="AV748" s="1666"/>
      <c r="AW748" s="1666"/>
      <c r="AX748" s="1666"/>
      <c r="AY748" s="3281">
        <f t="shared" si="648"/>
        <v>252</v>
      </c>
      <c r="AZ748" s="3281">
        <v>252</v>
      </c>
      <c r="BA748" s="1666"/>
      <c r="BB748" s="1666"/>
      <c r="BC748" s="1666"/>
      <c r="BD748" s="1666"/>
      <c r="BE748" s="1666"/>
      <c r="BF748" s="1666"/>
      <c r="BG748" s="1403"/>
      <c r="BH748" s="1667"/>
      <c r="BI748" s="1921">
        <f t="shared" si="649"/>
        <v>0</v>
      </c>
      <c r="BJ748" s="198">
        <v>2024</v>
      </c>
      <c r="BK748" s="198" t="s">
        <v>2323</v>
      </c>
      <c r="BL748" s="198" t="s">
        <v>2327</v>
      </c>
      <c r="BM748" s="1925">
        <f t="shared" si="637"/>
        <v>0</v>
      </c>
      <c r="BN748" s="1925">
        <f t="shared" si="638"/>
        <v>0</v>
      </c>
      <c r="BO748" s="198"/>
      <c r="BP748" s="1914"/>
      <c r="BQ748" s="2902"/>
      <c r="BR748" s="2902"/>
      <c r="BS748" s="2066"/>
      <c r="BT748" s="2902"/>
      <c r="BU748" s="2902"/>
      <c r="BV748" s="1370" t="s">
        <v>2492</v>
      </c>
      <c r="BW748" s="1370" t="s">
        <v>2495</v>
      </c>
      <c r="BX748" s="1926"/>
    </row>
    <row r="749" spans="1:81" s="1927" customFormat="1" ht="33" hidden="1" customHeight="1">
      <c r="A749" s="2952">
        <v>3</v>
      </c>
      <c r="B749" s="2953" t="s">
        <v>438</v>
      </c>
      <c r="C749" s="1917" t="s">
        <v>415</v>
      </c>
      <c r="D749" s="1917"/>
      <c r="E749" s="3458" t="s">
        <v>259</v>
      </c>
      <c r="F749" s="3458"/>
      <c r="G749" s="3459">
        <v>630</v>
      </c>
      <c r="H749" s="3459">
        <v>630</v>
      </c>
      <c r="I749" s="1670"/>
      <c r="J749" s="1667">
        <v>30</v>
      </c>
      <c r="K749" s="1671">
        <v>600</v>
      </c>
      <c r="L749" s="1671">
        <v>600</v>
      </c>
      <c r="M749" s="1667"/>
      <c r="N749" s="1667"/>
      <c r="O749" s="1667"/>
      <c r="P749" s="1667"/>
      <c r="Q749" s="1667"/>
      <c r="R749" s="1667"/>
      <c r="S749" s="1670">
        <f t="shared" si="641"/>
        <v>0</v>
      </c>
      <c r="T749" s="1670"/>
      <c r="U749" s="1667"/>
      <c r="V749" s="1667"/>
      <c r="W749" s="1667"/>
      <c r="X749" s="1667"/>
      <c r="Y749" s="1667"/>
      <c r="Z749" s="1667">
        <f t="shared" si="642"/>
        <v>0</v>
      </c>
      <c r="AA749" s="1667"/>
      <c r="AB749" s="1667"/>
      <c r="AC749" s="1667"/>
      <c r="AD749" s="1667">
        <f t="shared" si="643"/>
        <v>0</v>
      </c>
      <c r="AE749" s="1667"/>
      <c r="AF749" s="1667"/>
      <c r="AG749" s="1667"/>
      <c r="AH749" s="1667">
        <f t="shared" si="644"/>
        <v>0</v>
      </c>
      <c r="AI749" s="1667"/>
      <c r="AJ749" s="1667"/>
      <c r="AK749" s="1667"/>
      <c r="AL749" s="1667">
        <f t="shared" si="645"/>
        <v>0</v>
      </c>
      <c r="AM749" s="1670"/>
      <c r="AN749" s="1667"/>
      <c r="AO749" s="1667"/>
      <c r="AP749" s="1403">
        <f t="shared" si="646"/>
        <v>0</v>
      </c>
      <c r="AQ749" s="3517"/>
      <c r="AR749" s="1666"/>
      <c r="AS749" s="1666"/>
      <c r="AT749" s="3282">
        <f t="shared" si="647"/>
        <v>600</v>
      </c>
      <c r="AU749" s="3282">
        <v>600</v>
      </c>
      <c r="AV749" s="1666"/>
      <c r="AW749" s="1666"/>
      <c r="AX749" s="1666">
        <v>30</v>
      </c>
      <c r="AY749" s="3281">
        <f t="shared" si="648"/>
        <v>600</v>
      </c>
      <c r="AZ749" s="3281">
        <v>600</v>
      </c>
      <c r="BA749" s="1666"/>
      <c r="BB749" s="1666"/>
      <c r="BC749" s="1666">
        <v>30</v>
      </c>
      <c r="BD749" s="1666"/>
      <c r="BE749" s="1666"/>
      <c r="BF749" s="1666"/>
      <c r="BG749" s="1403"/>
      <c r="BH749" s="1667"/>
      <c r="BI749" s="1921">
        <f t="shared" si="649"/>
        <v>0</v>
      </c>
      <c r="BJ749" s="198">
        <v>2024</v>
      </c>
      <c r="BK749" s="198" t="s">
        <v>2323</v>
      </c>
      <c r="BL749" s="198" t="s">
        <v>2327</v>
      </c>
      <c r="BM749" s="1925">
        <f t="shared" si="637"/>
        <v>0</v>
      </c>
      <c r="BN749" s="1925">
        <f t="shared" si="638"/>
        <v>0</v>
      </c>
      <c r="BO749" s="198"/>
      <c r="BP749" s="1914"/>
      <c r="BQ749" s="2902"/>
      <c r="BR749" s="2902"/>
      <c r="BS749" s="2066"/>
      <c r="BT749" s="2902"/>
      <c r="BU749" s="2902"/>
      <c r="BV749" s="1370" t="s">
        <v>2492</v>
      </c>
      <c r="BW749" s="1370" t="s">
        <v>2495</v>
      </c>
      <c r="BX749" s="1926"/>
    </row>
    <row r="750" spans="1:81" s="1927" customFormat="1" ht="33" hidden="1" customHeight="1">
      <c r="A750" s="2952">
        <v>4</v>
      </c>
      <c r="B750" s="2953" t="s">
        <v>439</v>
      </c>
      <c r="C750" s="1917"/>
      <c r="D750" s="1917"/>
      <c r="E750" s="3458" t="s">
        <v>259</v>
      </c>
      <c r="F750" s="3458"/>
      <c r="G750" s="3502">
        <v>1995</v>
      </c>
      <c r="H750" s="3502">
        <v>1995</v>
      </c>
      <c r="I750" s="1670"/>
      <c r="J750" s="1667">
        <v>95</v>
      </c>
      <c r="K750" s="1671">
        <v>1900</v>
      </c>
      <c r="L750" s="1671">
        <v>1900</v>
      </c>
      <c r="M750" s="1667"/>
      <c r="N750" s="1667"/>
      <c r="O750" s="1667"/>
      <c r="P750" s="1667"/>
      <c r="Q750" s="1667"/>
      <c r="R750" s="1667"/>
      <c r="S750" s="1670">
        <f t="shared" si="641"/>
        <v>0</v>
      </c>
      <c r="T750" s="1670"/>
      <c r="U750" s="1667"/>
      <c r="V750" s="1667"/>
      <c r="W750" s="1667"/>
      <c r="X750" s="1667"/>
      <c r="Y750" s="1667"/>
      <c r="Z750" s="1667">
        <f t="shared" si="642"/>
        <v>0</v>
      </c>
      <c r="AA750" s="1667"/>
      <c r="AB750" s="1667"/>
      <c r="AC750" s="1667"/>
      <c r="AD750" s="1667">
        <f t="shared" si="643"/>
        <v>0</v>
      </c>
      <c r="AE750" s="1667"/>
      <c r="AF750" s="1667"/>
      <c r="AG750" s="1667"/>
      <c r="AH750" s="1667">
        <f t="shared" si="644"/>
        <v>0</v>
      </c>
      <c r="AI750" s="1667"/>
      <c r="AJ750" s="1667"/>
      <c r="AK750" s="1667"/>
      <c r="AL750" s="1667">
        <f t="shared" si="645"/>
        <v>0</v>
      </c>
      <c r="AM750" s="1670"/>
      <c r="AN750" s="1667"/>
      <c r="AO750" s="1667"/>
      <c r="AP750" s="1403">
        <f t="shared" si="646"/>
        <v>0</v>
      </c>
      <c r="AQ750" s="3517">
        <v>0</v>
      </c>
      <c r="AR750" s="1666"/>
      <c r="AS750" s="1666"/>
      <c r="AT750" s="3282">
        <f t="shared" si="647"/>
        <v>1900</v>
      </c>
      <c r="AU750" s="3282">
        <v>1900</v>
      </c>
      <c r="AV750" s="1666"/>
      <c r="AW750" s="1666"/>
      <c r="AX750" s="1666">
        <v>95</v>
      </c>
      <c r="AY750" s="3281">
        <f t="shared" si="648"/>
        <v>1200</v>
      </c>
      <c r="AZ750" s="3281">
        <v>1200</v>
      </c>
      <c r="BA750" s="1666"/>
      <c r="BB750" s="1666"/>
      <c r="BC750" s="1666">
        <v>95</v>
      </c>
      <c r="BD750" s="1666"/>
      <c r="BE750" s="1666"/>
      <c r="BF750" s="1666"/>
      <c r="BG750" s="1403"/>
      <c r="BH750" s="1667"/>
      <c r="BI750" s="1921">
        <f t="shared" si="649"/>
        <v>0</v>
      </c>
      <c r="BJ750" s="198">
        <v>2024</v>
      </c>
      <c r="BK750" s="198" t="s">
        <v>2323</v>
      </c>
      <c r="BL750" s="198" t="s">
        <v>2327</v>
      </c>
      <c r="BM750" s="1925">
        <f t="shared" si="637"/>
        <v>0</v>
      </c>
      <c r="BN750" s="1925">
        <f t="shared" si="638"/>
        <v>0</v>
      </c>
      <c r="BO750" s="198"/>
      <c r="BP750" s="1914"/>
      <c r="BQ750" s="2902"/>
      <c r="BR750" s="2902"/>
      <c r="BS750" s="2066"/>
      <c r="BT750" s="2902"/>
      <c r="BU750" s="2902"/>
      <c r="BV750" s="1370" t="s">
        <v>2492</v>
      </c>
      <c r="BW750" s="1370" t="s">
        <v>2495</v>
      </c>
      <c r="BX750" s="1926"/>
    </row>
    <row r="751" spans="1:81" s="1927" customFormat="1" hidden="1">
      <c r="A751" s="2952">
        <v>5</v>
      </c>
      <c r="B751" s="2953" t="s">
        <v>440</v>
      </c>
      <c r="C751" s="1917" t="s">
        <v>415</v>
      </c>
      <c r="D751" s="1917"/>
      <c r="E751" s="3458" t="s">
        <v>259</v>
      </c>
      <c r="F751" s="3458"/>
      <c r="G751" s="3502">
        <v>1280</v>
      </c>
      <c r="H751" s="3502">
        <v>1280</v>
      </c>
      <c r="I751" s="1670"/>
      <c r="J751" s="1667"/>
      <c r="K751" s="1671">
        <v>1280</v>
      </c>
      <c r="L751" s="1671">
        <v>1280</v>
      </c>
      <c r="M751" s="1667"/>
      <c r="N751" s="1667"/>
      <c r="O751" s="1667"/>
      <c r="P751" s="1667"/>
      <c r="Q751" s="1667"/>
      <c r="R751" s="1667"/>
      <c r="S751" s="1670">
        <f t="shared" si="641"/>
        <v>0</v>
      </c>
      <c r="T751" s="1670"/>
      <c r="U751" s="1667"/>
      <c r="V751" s="1667"/>
      <c r="W751" s="1667"/>
      <c r="X751" s="1667"/>
      <c r="Y751" s="1667"/>
      <c r="Z751" s="1667">
        <f t="shared" si="642"/>
        <v>0</v>
      </c>
      <c r="AA751" s="1667"/>
      <c r="AB751" s="1667"/>
      <c r="AC751" s="1667"/>
      <c r="AD751" s="1667">
        <f t="shared" si="643"/>
        <v>0</v>
      </c>
      <c r="AE751" s="1667"/>
      <c r="AF751" s="1667"/>
      <c r="AG751" s="1667"/>
      <c r="AH751" s="1667">
        <f t="shared" si="644"/>
        <v>0</v>
      </c>
      <c r="AI751" s="1667"/>
      <c r="AJ751" s="1667"/>
      <c r="AK751" s="1667"/>
      <c r="AL751" s="1667">
        <f t="shared" si="645"/>
        <v>0</v>
      </c>
      <c r="AM751" s="1670"/>
      <c r="AN751" s="1667"/>
      <c r="AO751" s="1667"/>
      <c r="AP751" s="1403">
        <f t="shared" si="646"/>
        <v>0</v>
      </c>
      <c r="AQ751" s="3517">
        <v>0</v>
      </c>
      <c r="AR751" s="1666"/>
      <c r="AS751" s="1666"/>
      <c r="AT751" s="3282">
        <f t="shared" si="647"/>
        <v>1280</v>
      </c>
      <c r="AU751" s="3282">
        <v>1280</v>
      </c>
      <c r="AV751" s="1666"/>
      <c r="AW751" s="1666"/>
      <c r="AX751" s="1666"/>
      <c r="AY751" s="3281">
        <f t="shared" si="648"/>
        <v>800</v>
      </c>
      <c r="AZ751" s="3281">
        <v>800</v>
      </c>
      <c r="BA751" s="1666"/>
      <c r="BB751" s="1666"/>
      <c r="BC751" s="1666"/>
      <c r="BD751" s="1666"/>
      <c r="BE751" s="1666"/>
      <c r="BF751" s="1666"/>
      <c r="BG751" s="1403"/>
      <c r="BH751" s="1667"/>
      <c r="BI751" s="1921">
        <f t="shared" si="649"/>
        <v>0</v>
      </c>
      <c r="BJ751" s="198">
        <v>2024</v>
      </c>
      <c r="BK751" s="198" t="s">
        <v>2323</v>
      </c>
      <c r="BL751" s="198" t="s">
        <v>2327</v>
      </c>
      <c r="BM751" s="1925">
        <f t="shared" si="637"/>
        <v>0</v>
      </c>
      <c r="BN751" s="1925">
        <f t="shared" si="638"/>
        <v>0</v>
      </c>
      <c r="BO751" s="198"/>
      <c r="BP751" s="1914"/>
      <c r="BQ751" s="2902"/>
      <c r="BR751" s="2902"/>
      <c r="BS751" s="2066"/>
      <c r="BT751" s="2902"/>
      <c r="BU751" s="2902"/>
      <c r="BV751" s="1370" t="s">
        <v>2492</v>
      </c>
      <c r="BW751" s="1370" t="s">
        <v>2495</v>
      </c>
      <c r="BX751" s="1926"/>
    </row>
    <row r="752" spans="1:81" s="1937" customFormat="1" ht="32.25" hidden="1" customHeight="1">
      <c r="A752" s="2194" t="s">
        <v>46</v>
      </c>
      <c r="B752" s="2959" t="s">
        <v>2143</v>
      </c>
      <c r="C752" s="1931" t="s">
        <v>2101</v>
      </c>
      <c r="D752" s="1932"/>
      <c r="E752" s="3462">
        <v>2024</v>
      </c>
      <c r="F752" s="1411"/>
      <c r="G752" s="1403">
        <f t="shared" ref="G752:G771" si="650">+H752+I752+J752</f>
        <v>260</v>
      </c>
      <c r="H752" s="3557">
        <v>252</v>
      </c>
      <c r="I752" s="1667"/>
      <c r="J752" s="1667">
        <v>8</v>
      </c>
      <c r="K752" s="1667">
        <f t="shared" ref="K752:K771" si="651">+L752</f>
        <v>252</v>
      </c>
      <c r="L752" s="3258">
        <v>252</v>
      </c>
      <c r="M752" s="1667"/>
      <c r="N752" s="1667"/>
      <c r="O752" s="1667"/>
      <c r="P752" s="1667"/>
      <c r="Q752" s="1667"/>
      <c r="R752" s="1667"/>
      <c r="S752" s="1667">
        <f t="shared" si="641"/>
        <v>0</v>
      </c>
      <c r="T752" s="1667"/>
      <c r="U752" s="1667"/>
      <c r="V752" s="1667"/>
      <c r="W752" s="1667"/>
      <c r="X752" s="1667"/>
      <c r="Y752" s="1667"/>
      <c r="Z752" s="1667">
        <f t="shared" si="642"/>
        <v>0</v>
      </c>
      <c r="AA752" s="1667"/>
      <c r="AB752" s="1667"/>
      <c r="AC752" s="1667"/>
      <c r="AD752" s="1667">
        <f t="shared" si="643"/>
        <v>0</v>
      </c>
      <c r="AE752" s="1667"/>
      <c r="AF752" s="1667"/>
      <c r="AG752" s="1667"/>
      <c r="AH752" s="1667">
        <f t="shared" si="644"/>
        <v>0</v>
      </c>
      <c r="AI752" s="1667"/>
      <c r="AJ752" s="1667"/>
      <c r="AK752" s="1667"/>
      <c r="AL752" s="1667">
        <f t="shared" si="645"/>
        <v>0</v>
      </c>
      <c r="AM752" s="1667"/>
      <c r="AN752" s="1667"/>
      <c r="AO752" s="1667"/>
      <c r="AP752" s="1403">
        <f t="shared" si="646"/>
        <v>0</v>
      </c>
      <c r="AQ752" s="1403"/>
      <c r="AR752" s="1666"/>
      <c r="AS752" s="1666"/>
      <c r="AT752" s="1666">
        <f t="shared" si="647"/>
        <v>252</v>
      </c>
      <c r="AU752" s="3328">
        <v>252</v>
      </c>
      <c r="AV752" s="1666"/>
      <c r="AW752" s="1666"/>
      <c r="AX752" s="1666">
        <v>8</v>
      </c>
      <c r="AY752" s="1666">
        <f t="shared" si="648"/>
        <v>252</v>
      </c>
      <c r="AZ752" s="3328">
        <v>252</v>
      </c>
      <c r="BA752" s="1666"/>
      <c r="BB752" s="1666"/>
      <c r="BC752" s="1666">
        <v>8</v>
      </c>
      <c r="BD752" s="1666"/>
      <c r="BE752" s="1666"/>
      <c r="BF752" s="1666"/>
      <c r="BG752" s="1403"/>
      <c r="BH752" s="1667"/>
      <c r="BI752" s="1921">
        <f t="shared" si="649"/>
        <v>0</v>
      </c>
      <c r="BJ752" s="198">
        <v>2024</v>
      </c>
      <c r="BK752" s="198" t="s">
        <v>2323</v>
      </c>
      <c r="BL752" s="198" t="s">
        <v>2327</v>
      </c>
      <c r="BM752" s="1925">
        <f t="shared" si="637"/>
        <v>0</v>
      </c>
      <c r="BN752" s="1925">
        <f t="shared" si="638"/>
        <v>0</v>
      </c>
      <c r="BO752" s="198"/>
      <c r="BP752" s="1936"/>
      <c r="BQ752" s="2906"/>
      <c r="BR752" s="2906"/>
      <c r="BS752" s="2066"/>
      <c r="BT752" s="2906"/>
      <c r="BU752" s="2906"/>
      <c r="BV752" s="1370" t="s">
        <v>2492</v>
      </c>
      <c r="BW752" s="2958" t="s">
        <v>2496</v>
      </c>
      <c r="BX752" s="1926"/>
    </row>
    <row r="753" spans="1:76" s="1937" customFormat="1" ht="25.5" hidden="1">
      <c r="A753" s="2194" t="s">
        <v>48</v>
      </c>
      <c r="B753" s="2959" t="s">
        <v>2145</v>
      </c>
      <c r="C753" s="1931" t="s">
        <v>2070</v>
      </c>
      <c r="D753" s="1932"/>
      <c r="E753" s="3462">
        <v>2024</v>
      </c>
      <c r="F753" s="1411"/>
      <c r="G753" s="1403">
        <f t="shared" si="650"/>
        <v>260</v>
      </c>
      <c r="H753" s="3557">
        <v>252</v>
      </c>
      <c r="I753" s="1667"/>
      <c r="J753" s="1667">
        <v>8</v>
      </c>
      <c r="K753" s="1667">
        <f t="shared" si="651"/>
        <v>252</v>
      </c>
      <c r="L753" s="3258">
        <v>252</v>
      </c>
      <c r="M753" s="1667"/>
      <c r="N753" s="1667"/>
      <c r="O753" s="1667"/>
      <c r="P753" s="1667"/>
      <c r="Q753" s="1667"/>
      <c r="R753" s="1667"/>
      <c r="S753" s="1667">
        <f t="shared" si="641"/>
        <v>0</v>
      </c>
      <c r="T753" s="1667"/>
      <c r="U753" s="1667"/>
      <c r="V753" s="1667"/>
      <c r="W753" s="1667"/>
      <c r="X753" s="1667"/>
      <c r="Y753" s="1667"/>
      <c r="Z753" s="1667">
        <f t="shared" si="642"/>
        <v>0</v>
      </c>
      <c r="AA753" s="1667"/>
      <c r="AB753" s="1667"/>
      <c r="AC753" s="1667"/>
      <c r="AD753" s="1667">
        <f t="shared" si="643"/>
        <v>0</v>
      </c>
      <c r="AE753" s="1667"/>
      <c r="AF753" s="1667"/>
      <c r="AG753" s="1667"/>
      <c r="AH753" s="1667">
        <f t="shared" si="644"/>
        <v>0</v>
      </c>
      <c r="AI753" s="1667"/>
      <c r="AJ753" s="1667"/>
      <c r="AK753" s="1667"/>
      <c r="AL753" s="1667">
        <f t="shared" si="645"/>
        <v>0</v>
      </c>
      <c r="AM753" s="1667"/>
      <c r="AN753" s="1667"/>
      <c r="AO753" s="1667"/>
      <c r="AP753" s="1403">
        <f t="shared" si="646"/>
        <v>0</v>
      </c>
      <c r="AQ753" s="1403"/>
      <c r="AR753" s="1666"/>
      <c r="AS753" s="1666"/>
      <c r="AT753" s="1666">
        <f t="shared" si="647"/>
        <v>252</v>
      </c>
      <c r="AU753" s="3328">
        <v>252</v>
      </c>
      <c r="AV753" s="1666"/>
      <c r="AW753" s="1666"/>
      <c r="AX753" s="1666">
        <v>8</v>
      </c>
      <c r="AY753" s="1666">
        <f t="shared" si="648"/>
        <v>252</v>
      </c>
      <c r="AZ753" s="3328">
        <v>252</v>
      </c>
      <c r="BA753" s="1666"/>
      <c r="BB753" s="1666"/>
      <c r="BC753" s="1666">
        <v>8</v>
      </c>
      <c r="BD753" s="1666"/>
      <c r="BE753" s="1666"/>
      <c r="BF753" s="1666"/>
      <c r="BG753" s="1403"/>
      <c r="BH753" s="1667"/>
      <c r="BI753" s="1921">
        <f t="shared" si="649"/>
        <v>0</v>
      </c>
      <c r="BJ753" s="198">
        <v>2024</v>
      </c>
      <c r="BK753" s="198" t="s">
        <v>2323</v>
      </c>
      <c r="BL753" s="198" t="s">
        <v>2327</v>
      </c>
      <c r="BM753" s="1925">
        <f t="shared" si="637"/>
        <v>0</v>
      </c>
      <c r="BN753" s="1925">
        <f t="shared" si="638"/>
        <v>0</v>
      </c>
      <c r="BO753" s="198"/>
      <c r="BP753" s="1936"/>
      <c r="BQ753" s="2906"/>
      <c r="BR753" s="2906"/>
      <c r="BS753" s="2066"/>
      <c r="BT753" s="2906"/>
      <c r="BU753" s="2906"/>
      <c r="BV753" s="1370" t="s">
        <v>2492</v>
      </c>
      <c r="BW753" s="2958" t="s">
        <v>2496</v>
      </c>
      <c r="BX753" s="1926"/>
    </row>
    <row r="754" spans="1:76" s="41" customFormat="1" ht="25.5" hidden="1">
      <c r="A754" s="2194" t="s">
        <v>50</v>
      </c>
      <c r="B754" s="2959" t="s">
        <v>2147</v>
      </c>
      <c r="C754" s="1931" t="s">
        <v>2061</v>
      </c>
      <c r="D754" s="1932"/>
      <c r="E754" s="3462">
        <v>2024</v>
      </c>
      <c r="F754" s="1411"/>
      <c r="G754" s="1403">
        <f t="shared" si="650"/>
        <v>260</v>
      </c>
      <c r="H754" s="3557">
        <v>252</v>
      </c>
      <c r="I754" s="1667"/>
      <c r="J754" s="1667">
        <v>8</v>
      </c>
      <c r="K754" s="1667">
        <f t="shared" si="651"/>
        <v>252</v>
      </c>
      <c r="L754" s="3258">
        <v>252</v>
      </c>
      <c r="M754" s="1667"/>
      <c r="N754" s="1667"/>
      <c r="O754" s="1667"/>
      <c r="P754" s="1667"/>
      <c r="Q754" s="1667"/>
      <c r="R754" s="1667"/>
      <c r="S754" s="1667">
        <f t="shared" si="641"/>
        <v>0</v>
      </c>
      <c r="T754" s="1667"/>
      <c r="U754" s="1667"/>
      <c r="V754" s="1667"/>
      <c r="W754" s="1667"/>
      <c r="X754" s="1667"/>
      <c r="Y754" s="1667"/>
      <c r="Z754" s="1667">
        <f t="shared" si="642"/>
        <v>0</v>
      </c>
      <c r="AA754" s="1667"/>
      <c r="AB754" s="1667"/>
      <c r="AC754" s="1667"/>
      <c r="AD754" s="1667">
        <f t="shared" si="643"/>
        <v>0</v>
      </c>
      <c r="AE754" s="1667"/>
      <c r="AF754" s="1667"/>
      <c r="AG754" s="1667"/>
      <c r="AH754" s="1667">
        <f t="shared" si="644"/>
        <v>0</v>
      </c>
      <c r="AI754" s="1667"/>
      <c r="AJ754" s="1667"/>
      <c r="AK754" s="1667"/>
      <c r="AL754" s="1667">
        <f t="shared" si="645"/>
        <v>0</v>
      </c>
      <c r="AM754" s="1667"/>
      <c r="AN754" s="1667"/>
      <c r="AO754" s="1667"/>
      <c r="AP754" s="1403">
        <f t="shared" si="646"/>
        <v>0</v>
      </c>
      <c r="AQ754" s="1403"/>
      <c r="AR754" s="1666"/>
      <c r="AS754" s="1666"/>
      <c r="AT754" s="1666">
        <f t="shared" si="647"/>
        <v>252</v>
      </c>
      <c r="AU754" s="3328">
        <v>252</v>
      </c>
      <c r="AV754" s="1666"/>
      <c r="AW754" s="1666"/>
      <c r="AX754" s="1666">
        <v>8</v>
      </c>
      <c r="AY754" s="1666">
        <f t="shared" si="648"/>
        <v>252</v>
      </c>
      <c r="AZ754" s="3328">
        <v>252</v>
      </c>
      <c r="BA754" s="1666"/>
      <c r="BB754" s="1666"/>
      <c r="BC754" s="1666">
        <v>8</v>
      </c>
      <c r="BD754" s="1666"/>
      <c r="BE754" s="1666"/>
      <c r="BF754" s="1666"/>
      <c r="BG754" s="1403"/>
      <c r="BH754" s="1667"/>
      <c r="BI754" s="1921">
        <f t="shared" si="649"/>
        <v>0</v>
      </c>
      <c r="BJ754" s="198">
        <v>2024</v>
      </c>
      <c r="BK754" s="198" t="s">
        <v>2323</v>
      </c>
      <c r="BL754" s="198" t="s">
        <v>2327</v>
      </c>
      <c r="BM754" s="1925">
        <f t="shared" si="637"/>
        <v>0</v>
      </c>
      <c r="BN754" s="1925">
        <f t="shared" si="638"/>
        <v>0</v>
      </c>
      <c r="BO754" s="198"/>
      <c r="BP754" s="1936"/>
      <c r="BQ754" s="2906"/>
      <c r="BR754" s="2906"/>
      <c r="BS754" s="2066"/>
      <c r="BT754" s="2906"/>
      <c r="BU754" s="2906"/>
      <c r="BV754" s="1370" t="s">
        <v>2492</v>
      </c>
      <c r="BW754" s="2958" t="s">
        <v>2496</v>
      </c>
      <c r="BX754" s="1926"/>
    </row>
    <row r="755" spans="1:76" s="1937" customFormat="1" ht="31.5" hidden="1">
      <c r="A755" s="2194" t="s">
        <v>52</v>
      </c>
      <c r="B755" s="2959" t="s">
        <v>2149</v>
      </c>
      <c r="C755" s="1931" t="s">
        <v>2073</v>
      </c>
      <c r="D755" s="1932"/>
      <c r="E755" s="3462">
        <v>2024</v>
      </c>
      <c r="F755" s="1411"/>
      <c r="G755" s="1403">
        <f t="shared" si="650"/>
        <v>260</v>
      </c>
      <c r="H755" s="3557">
        <v>252</v>
      </c>
      <c r="I755" s="1667"/>
      <c r="J755" s="1667">
        <v>8</v>
      </c>
      <c r="K755" s="1667">
        <f t="shared" si="651"/>
        <v>252</v>
      </c>
      <c r="L755" s="3258">
        <v>252</v>
      </c>
      <c r="M755" s="1667"/>
      <c r="N755" s="1667"/>
      <c r="O755" s="1667"/>
      <c r="P755" s="1667"/>
      <c r="Q755" s="1667"/>
      <c r="R755" s="1667"/>
      <c r="S755" s="1667">
        <f t="shared" si="641"/>
        <v>0</v>
      </c>
      <c r="T755" s="1667"/>
      <c r="U755" s="1667"/>
      <c r="V755" s="1667"/>
      <c r="W755" s="1667"/>
      <c r="X755" s="1667"/>
      <c r="Y755" s="1667"/>
      <c r="Z755" s="1667">
        <f t="shared" si="642"/>
        <v>0</v>
      </c>
      <c r="AA755" s="1667"/>
      <c r="AB755" s="1667"/>
      <c r="AC755" s="1667"/>
      <c r="AD755" s="1667">
        <f t="shared" si="643"/>
        <v>0</v>
      </c>
      <c r="AE755" s="1667"/>
      <c r="AF755" s="1667"/>
      <c r="AG755" s="1667"/>
      <c r="AH755" s="1667">
        <f t="shared" si="644"/>
        <v>0</v>
      </c>
      <c r="AI755" s="1667"/>
      <c r="AJ755" s="1667"/>
      <c r="AK755" s="1667"/>
      <c r="AL755" s="1667">
        <f t="shared" si="645"/>
        <v>0</v>
      </c>
      <c r="AM755" s="1667"/>
      <c r="AN755" s="1667"/>
      <c r="AO755" s="1667"/>
      <c r="AP755" s="1403">
        <f t="shared" si="646"/>
        <v>0</v>
      </c>
      <c r="AQ755" s="1403"/>
      <c r="AR755" s="1666"/>
      <c r="AS755" s="1666"/>
      <c r="AT755" s="1666">
        <f t="shared" si="647"/>
        <v>252</v>
      </c>
      <c r="AU755" s="3328">
        <v>252</v>
      </c>
      <c r="AV755" s="1666"/>
      <c r="AW755" s="1666"/>
      <c r="AX755" s="1666">
        <v>8</v>
      </c>
      <c r="AY755" s="1666">
        <f t="shared" si="648"/>
        <v>252</v>
      </c>
      <c r="AZ755" s="3328">
        <v>252</v>
      </c>
      <c r="BA755" s="1666"/>
      <c r="BB755" s="1666"/>
      <c r="BC755" s="1666">
        <v>8</v>
      </c>
      <c r="BD755" s="1666"/>
      <c r="BE755" s="1666"/>
      <c r="BF755" s="1666"/>
      <c r="BG755" s="1403"/>
      <c r="BH755" s="1667"/>
      <c r="BI755" s="1921">
        <f t="shared" si="649"/>
        <v>0</v>
      </c>
      <c r="BJ755" s="198">
        <v>2024</v>
      </c>
      <c r="BK755" s="198" t="s">
        <v>2323</v>
      </c>
      <c r="BL755" s="198" t="s">
        <v>2327</v>
      </c>
      <c r="BM755" s="1925">
        <f t="shared" si="637"/>
        <v>0</v>
      </c>
      <c r="BN755" s="1925">
        <f t="shared" si="638"/>
        <v>0</v>
      </c>
      <c r="BO755" s="198"/>
      <c r="BP755" s="1936"/>
      <c r="BQ755" s="2906"/>
      <c r="BR755" s="2906"/>
      <c r="BS755" s="2066"/>
      <c r="BT755" s="2906"/>
      <c r="BU755" s="2906"/>
      <c r="BV755" s="1370" t="s">
        <v>2492</v>
      </c>
      <c r="BW755" s="2958" t="s">
        <v>2496</v>
      </c>
      <c r="BX755" s="1926"/>
    </row>
    <row r="756" spans="1:76" s="1937" customFormat="1" ht="31.5" hidden="1">
      <c r="A756" s="2194" t="s">
        <v>54</v>
      </c>
      <c r="B756" s="2959" t="s">
        <v>2151</v>
      </c>
      <c r="C756" s="1931" t="s">
        <v>2131</v>
      </c>
      <c r="D756" s="1932"/>
      <c r="E756" s="3462">
        <v>2024</v>
      </c>
      <c r="F756" s="1411"/>
      <c r="G756" s="1403">
        <f t="shared" si="650"/>
        <v>260</v>
      </c>
      <c r="H756" s="3557">
        <v>252</v>
      </c>
      <c r="I756" s="1667"/>
      <c r="J756" s="1667">
        <v>8</v>
      </c>
      <c r="K756" s="1667">
        <f t="shared" si="651"/>
        <v>252</v>
      </c>
      <c r="L756" s="3258">
        <v>252</v>
      </c>
      <c r="M756" s="1667"/>
      <c r="N756" s="1667"/>
      <c r="O756" s="1667"/>
      <c r="P756" s="1667"/>
      <c r="Q756" s="1667"/>
      <c r="R756" s="1667"/>
      <c r="S756" s="1667">
        <f t="shared" si="641"/>
        <v>0</v>
      </c>
      <c r="T756" s="1667"/>
      <c r="U756" s="1667"/>
      <c r="V756" s="1667"/>
      <c r="W756" s="1667"/>
      <c r="X756" s="1667"/>
      <c r="Y756" s="1667"/>
      <c r="Z756" s="1667">
        <f t="shared" si="642"/>
        <v>0</v>
      </c>
      <c r="AA756" s="1667"/>
      <c r="AB756" s="1667"/>
      <c r="AC756" s="1667"/>
      <c r="AD756" s="1667">
        <f t="shared" si="643"/>
        <v>0</v>
      </c>
      <c r="AE756" s="1667"/>
      <c r="AF756" s="1667"/>
      <c r="AG756" s="1667"/>
      <c r="AH756" s="1667">
        <f t="shared" si="644"/>
        <v>0</v>
      </c>
      <c r="AI756" s="1667"/>
      <c r="AJ756" s="1667"/>
      <c r="AK756" s="1667"/>
      <c r="AL756" s="1667">
        <f t="shared" si="645"/>
        <v>0</v>
      </c>
      <c r="AM756" s="1667"/>
      <c r="AN756" s="1667"/>
      <c r="AO756" s="1667"/>
      <c r="AP756" s="1403">
        <f t="shared" si="646"/>
        <v>0</v>
      </c>
      <c r="AQ756" s="1403"/>
      <c r="AR756" s="1666"/>
      <c r="AS756" s="1666"/>
      <c r="AT756" s="1666">
        <f t="shared" si="647"/>
        <v>252</v>
      </c>
      <c r="AU756" s="3328">
        <v>252</v>
      </c>
      <c r="AV756" s="1666"/>
      <c r="AW756" s="1666"/>
      <c r="AX756" s="1666">
        <v>8</v>
      </c>
      <c r="AY756" s="1666">
        <f t="shared" si="648"/>
        <v>252</v>
      </c>
      <c r="AZ756" s="3328">
        <v>252</v>
      </c>
      <c r="BA756" s="1666"/>
      <c r="BB756" s="1666"/>
      <c r="BC756" s="1666">
        <v>8</v>
      </c>
      <c r="BD756" s="1666"/>
      <c r="BE756" s="1666"/>
      <c r="BF756" s="1666"/>
      <c r="BG756" s="1403"/>
      <c r="BH756" s="1667"/>
      <c r="BI756" s="1921">
        <f t="shared" si="649"/>
        <v>0</v>
      </c>
      <c r="BJ756" s="198">
        <v>2024</v>
      </c>
      <c r="BK756" s="198" t="s">
        <v>2323</v>
      </c>
      <c r="BL756" s="198" t="s">
        <v>2327</v>
      </c>
      <c r="BM756" s="1925">
        <f t="shared" si="637"/>
        <v>0</v>
      </c>
      <c r="BN756" s="1925">
        <f t="shared" si="638"/>
        <v>0</v>
      </c>
      <c r="BO756" s="198"/>
      <c r="BP756" s="1936"/>
      <c r="BQ756" s="2906"/>
      <c r="BR756" s="2906"/>
      <c r="BS756" s="2066"/>
      <c r="BT756" s="2906"/>
      <c r="BU756" s="2906"/>
      <c r="BV756" s="1370" t="s">
        <v>2492</v>
      </c>
      <c r="BW756" s="2958" t="s">
        <v>2496</v>
      </c>
      <c r="BX756" s="1926"/>
    </row>
    <row r="757" spans="1:76" s="1937" customFormat="1" hidden="1">
      <c r="A757" s="2194" t="s">
        <v>56</v>
      </c>
      <c r="B757" s="2959" t="s">
        <v>2153</v>
      </c>
      <c r="C757" s="1931" t="s">
        <v>2064</v>
      </c>
      <c r="D757" s="1932"/>
      <c r="E757" s="3462">
        <v>2024</v>
      </c>
      <c r="F757" s="1411"/>
      <c r="G757" s="1403">
        <f t="shared" si="650"/>
        <v>260</v>
      </c>
      <c r="H757" s="3557">
        <v>252</v>
      </c>
      <c r="I757" s="1667"/>
      <c r="J757" s="1667">
        <v>8</v>
      </c>
      <c r="K757" s="1667">
        <f t="shared" si="651"/>
        <v>252</v>
      </c>
      <c r="L757" s="3258">
        <v>252</v>
      </c>
      <c r="M757" s="1667"/>
      <c r="N757" s="1667"/>
      <c r="O757" s="1667"/>
      <c r="P757" s="1667"/>
      <c r="Q757" s="1667"/>
      <c r="R757" s="1667"/>
      <c r="S757" s="1667">
        <f t="shared" si="641"/>
        <v>0</v>
      </c>
      <c r="T757" s="1667"/>
      <c r="U757" s="1667"/>
      <c r="V757" s="1667"/>
      <c r="W757" s="1667"/>
      <c r="X757" s="1667"/>
      <c r="Y757" s="1667"/>
      <c r="Z757" s="1667">
        <f t="shared" si="642"/>
        <v>0</v>
      </c>
      <c r="AA757" s="1667"/>
      <c r="AB757" s="1667"/>
      <c r="AC757" s="1667"/>
      <c r="AD757" s="1667">
        <f t="shared" si="643"/>
        <v>0</v>
      </c>
      <c r="AE757" s="1667"/>
      <c r="AF757" s="1667"/>
      <c r="AG757" s="1667"/>
      <c r="AH757" s="1667">
        <f t="shared" si="644"/>
        <v>0</v>
      </c>
      <c r="AI757" s="1667"/>
      <c r="AJ757" s="1667"/>
      <c r="AK757" s="1667"/>
      <c r="AL757" s="1667">
        <f t="shared" si="645"/>
        <v>0</v>
      </c>
      <c r="AM757" s="1667"/>
      <c r="AN757" s="1667"/>
      <c r="AO757" s="1667"/>
      <c r="AP757" s="1403">
        <f t="shared" si="646"/>
        <v>0</v>
      </c>
      <c r="AQ757" s="1403"/>
      <c r="AR757" s="1666"/>
      <c r="AS757" s="1666"/>
      <c r="AT757" s="1666">
        <f t="shared" si="647"/>
        <v>252</v>
      </c>
      <c r="AU757" s="3328">
        <v>252</v>
      </c>
      <c r="AV757" s="1666"/>
      <c r="AW757" s="1666"/>
      <c r="AX757" s="1666">
        <v>8</v>
      </c>
      <c r="AY757" s="1666">
        <f t="shared" si="648"/>
        <v>252</v>
      </c>
      <c r="AZ757" s="3328">
        <v>252</v>
      </c>
      <c r="BA757" s="1666"/>
      <c r="BB757" s="1666"/>
      <c r="BC757" s="1666">
        <v>8</v>
      </c>
      <c r="BD757" s="1666"/>
      <c r="BE757" s="1666"/>
      <c r="BF757" s="1666"/>
      <c r="BG757" s="1403"/>
      <c r="BH757" s="1667"/>
      <c r="BI757" s="1921">
        <f t="shared" si="649"/>
        <v>0</v>
      </c>
      <c r="BJ757" s="198">
        <v>2024</v>
      </c>
      <c r="BK757" s="198" t="s">
        <v>2323</v>
      </c>
      <c r="BL757" s="198" t="s">
        <v>2327</v>
      </c>
      <c r="BM757" s="1925">
        <f t="shared" si="637"/>
        <v>0</v>
      </c>
      <c r="BN757" s="1925">
        <f t="shared" si="638"/>
        <v>0</v>
      </c>
      <c r="BO757" s="198"/>
      <c r="BP757" s="1936"/>
      <c r="BQ757" s="2906"/>
      <c r="BR757" s="2906"/>
      <c r="BS757" s="2066"/>
      <c r="BT757" s="2906"/>
      <c r="BU757" s="2906"/>
      <c r="BV757" s="1370" t="s">
        <v>2492</v>
      </c>
      <c r="BW757" s="2958" t="s">
        <v>2496</v>
      </c>
      <c r="BX757" s="1926"/>
    </row>
    <row r="758" spans="1:76" s="42" customFormat="1" ht="25.5" hidden="1">
      <c r="A758" s="2194" t="s">
        <v>58</v>
      </c>
      <c r="B758" s="2959" t="s">
        <v>2155</v>
      </c>
      <c r="C758" s="1931" t="s">
        <v>2067</v>
      </c>
      <c r="D758" s="1932"/>
      <c r="E758" s="3462">
        <v>2024</v>
      </c>
      <c r="F758" s="1411"/>
      <c r="G758" s="1403">
        <f t="shared" si="650"/>
        <v>260</v>
      </c>
      <c r="H758" s="3557">
        <v>252</v>
      </c>
      <c r="I758" s="1667"/>
      <c r="J758" s="1667">
        <v>8</v>
      </c>
      <c r="K758" s="1667">
        <f t="shared" si="651"/>
        <v>252</v>
      </c>
      <c r="L758" s="3258">
        <v>252</v>
      </c>
      <c r="M758" s="1667"/>
      <c r="N758" s="1667"/>
      <c r="O758" s="1667"/>
      <c r="P758" s="1667"/>
      <c r="Q758" s="1667"/>
      <c r="R758" s="1667"/>
      <c r="S758" s="1667">
        <f t="shared" si="641"/>
        <v>0</v>
      </c>
      <c r="T758" s="1667"/>
      <c r="U758" s="1667"/>
      <c r="V758" s="1667"/>
      <c r="W758" s="1667"/>
      <c r="X758" s="1667"/>
      <c r="Y758" s="1667"/>
      <c r="Z758" s="1667">
        <f t="shared" si="642"/>
        <v>0</v>
      </c>
      <c r="AA758" s="1667"/>
      <c r="AB758" s="1667"/>
      <c r="AC758" s="1667"/>
      <c r="AD758" s="1667">
        <f t="shared" si="643"/>
        <v>0</v>
      </c>
      <c r="AE758" s="1667"/>
      <c r="AF758" s="1667"/>
      <c r="AG758" s="1667"/>
      <c r="AH758" s="1667">
        <f t="shared" si="644"/>
        <v>0</v>
      </c>
      <c r="AI758" s="1667"/>
      <c r="AJ758" s="1667"/>
      <c r="AK758" s="1667"/>
      <c r="AL758" s="1667">
        <f t="shared" si="645"/>
        <v>0</v>
      </c>
      <c r="AM758" s="1667"/>
      <c r="AN758" s="1667"/>
      <c r="AO758" s="1667"/>
      <c r="AP758" s="1403">
        <f t="shared" si="646"/>
        <v>0</v>
      </c>
      <c r="AQ758" s="1403"/>
      <c r="AR758" s="1666"/>
      <c r="AS758" s="1666"/>
      <c r="AT758" s="1666">
        <f t="shared" si="647"/>
        <v>252</v>
      </c>
      <c r="AU758" s="3328">
        <v>252</v>
      </c>
      <c r="AV758" s="1666"/>
      <c r="AW758" s="1666"/>
      <c r="AX758" s="1666">
        <v>8</v>
      </c>
      <c r="AY758" s="1666">
        <f t="shared" si="648"/>
        <v>252</v>
      </c>
      <c r="AZ758" s="3328">
        <v>252</v>
      </c>
      <c r="BA758" s="1666"/>
      <c r="BB758" s="1666"/>
      <c r="BC758" s="1666">
        <v>8</v>
      </c>
      <c r="BD758" s="1666"/>
      <c r="BE758" s="1666"/>
      <c r="BF758" s="1666"/>
      <c r="BG758" s="1403"/>
      <c r="BH758" s="1667"/>
      <c r="BI758" s="1921">
        <f t="shared" si="649"/>
        <v>0</v>
      </c>
      <c r="BJ758" s="198">
        <v>2024</v>
      </c>
      <c r="BK758" s="198" t="s">
        <v>2323</v>
      </c>
      <c r="BL758" s="198" t="s">
        <v>2327</v>
      </c>
      <c r="BM758" s="1925">
        <f t="shared" si="637"/>
        <v>0</v>
      </c>
      <c r="BN758" s="1925">
        <f t="shared" si="638"/>
        <v>0</v>
      </c>
      <c r="BO758" s="198"/>
      <c r="BP758" s="1936"/>
      <c r="BQ758" s="2906"/>
      <c r="BR758" s="2906"/>
      <c r="BS758" s="2066"/>
      <c r="BT758" s="2906"/>
      <c r="BU758" s="2906"/>
      <c r="BV758" s="1370" t="s">
        <v>2492</v>
      </c>
      <c r="BW758" s="2958" t="s">
        <v>2496</v>
      </c>
      <c r="BX758" s="1926"/>
    </row>
    <row r="759" spans="1:76" s="1937" customFormat="1" ht="25.5" hidden="1">
      <c r="A759" s="2194" t="s">
        <v>60</v>
      </c>
      <c r="B759" s="2959" t="s">
        <v>2157</v>
      </c>
      <c r="C759" s="1931" t="s">
        <v>2061</v>
      </c>
      <c r="D759" s="1932"/>
      <c r="E759" s="3462">
        <v>2024</v>
      </c>
      <c r="F759" s="1411"/>
      <c r="G759" s="1403">
        <f t="shared" si="650"/>
        <v>280</v>
      </c>
      <c r="H759" s="1403">
        <v>270</v>
      </c>
      <c r="I759" s="1667"/>
      <c r="J759" s="1667">
        <v>10</v>
      </c>
      <c r="K759" s="1667">
        <f t="shared" si="651"/>
        <v>270</v>
      </c>
      <c r="L759" s="1667">
        <v>270</v>
      </c>
      <c r="M759" s="1667"/>
      <c r="N759" s="1667"/>
      <c r="O759" s="1667"/>
      <c r="P759" s="1667"/>
      <c r="Q759" s="1667"/>
      <c r="R759" s="1667"/>
      <c r="S759" s="1667">
        <f t="shared" si="641"/>
        <v>0</v>
      </c>
      <c r="T759" s="1667"/>
      <c r="U759" s="1667"/>
      <c r="V759" s="1667"/>
      <c r="W759" s="1667"/>
      <c r="X759" s="1667"/>
      <c r="Y759" s="1667"/>
      <c r="Z759" s="1667">
        <f t="shared" si="642"/>
        <v>0</v>
      </c>
      <c r="AA759" s="1667"/>
      <c r="AB759" s="1667"/>
      <c r="AC759" s="1667"/>
      <c r="AD759" s="1667">
        <f t="shared" si="643"/>
        <v>0</v>
      </c>
      <c r="AE759" s="1667"/>
      <c r="AF759" s="1667"/>
      <c r="AG759" s="1667"/>
      <c r="AH759" s="1667">
        <f t="shared" si="644"/>
        <v>0</v>
      </c>
      <c r="AI759" s="1667"/>
      <c r="AJ759" s="1667"/>
      <c r="AK759" s="1667"/>
      <c r="AL759" s="1667">
        <f t="shared" si="645"/>
        <v>0</v>
      </c>
      <c r="AM759" s="1667"/>
      <c r="AN759" s="1667"/>
      <c r="AO759" s="1667"/>
      <c r="AP759" s="1403">
        <f t="shared" si="646"/>
        <v>0</v>
      </c>
      <c r="AQ759" s="1403"/>
      <c r="AR759" s="1666"/>
      <c r="AS759" s="1666"/>
      <c r="AT759" s="1666">
        <f t="shared" si="647"/>
        <v>270</v>
      </c>
      <c r="AU759" s="1666">
        <v>270</v>
      </c>
      <c r="AV759" s="1666"/>
      <c r="AW759" s="1666"/>
      <c r="AX759" s="1666">
        <v>10</v>
      </c>
      <c r="AY759" s="1666">
        <f t="shared" si="648"/>
        <v>270</v>
      </c>
      <c r="AZ759" s="1666">
        <v>270</v>
      </c>
      <c r="BA759" s="1666"/>
      <c r="BB759" s="1666"/>
      <c r="BC759" s="1666">
        <v>10</v>
      </c>
      <c r="BD759" s="1666"/>
      <c r="BE759" s="1666"/>
      <c r="BF759" s="1666"/>
      <c r="BG759" s="1403"/>
      <c r="BH759" s="1667"/>
      <c r="BI759" s="1921">
        <f t="shared" si="649"/>
        <v>0</v>
      </c>
      <c r="BJ759" s="198">
        <v>2024</v>
      </c>
      <c r="BK759" s="198" t="s">
        <v>2323</v>
      </c>
      <c r="BL759" s="198" t="s">
        <v>2327</v>
      </c>
      <c r="BM759" s="1925">
        <f t="shared" si="637"/>
        <v>0</v>
      </c>
      <c r="BN759" s="1925">
        <f t="shared" si="638"/>
        <v>0</v>
      </c>
      <c r="BO759" s="198"/>
      <c r="BP759" s="1936"/>
      <c r="BQ759" s="2906"/>
      <c r="BR759" s="2906"/>
      <c r="BS759" s="2066"/>
      <c r="BT759" s="2906"/>
      <c r="BU759" s="2906"/>
      <c r="BV759" s="1370" t="s">
        <v>2492</v>
      </c>
      <c r="BW759" s="2958" t="s">
        <v>2496</v>
      </c>
      <c r="BX759" s="1926"/>
    </row>
    <row r="760" spans="1:76" s="1937" customFormat="1" ht="25.5" hidden="1">
      <c r="A760" s="2194" t="s">
        <v>164</v>
      </c>
      <c r="B760" s="2959" t="s">
        <v>2159</v>
      </c>
      <c r="C760" s="1931" t="s">
        <v>2101</v>
      </c>
      <c r="D760" s="1932"/>
      <c r="E760" s="3462" t="s">
        <v>259</v>
      </c>
      <c r="F760" s="1411"/>
      <c r="G760" s="1403">
        <f t="shared" si="650"/>
        <v>1496</v>
      </c>
      <c r="H760" s="1403">
        <v>1496</v>
      </c>
      <c r="I760" s="1667"/>
      <c r="J760" s="1667">
        <v>0</v>
      </c>
      <c r="K760" s="1667">
        <f t="shared" si="651"/>
        <v>1496</v>
      </c>
      <c r="L760" s="1667">
        <v>1496</v>
      </c>
      <c r="M760" s="1667"/>
      <c r="N760" s="1667"/>
      <c r="O760" s="1667"/>
      <c r="P760" s="1667"/>
      <c r="Q760" s="1667"/>
      <c r="R760" s="1667"/>
      <c r="S760" s="1667">
        <f t="shared" si="641"/>
        <v>0</v>
      </c>
      <c r="T760" s="1667"/>
      <c r="U760" s="1667"/>
      <c r="V760" s="1667"/>
      <c r="W760" s="1667"/>
      <c r="X760" s="1667"/>
      <c r="Y760" s="1667"/>
      <c r="Z760" s="1667">
        <f t="shared" si="642"/>
        <v>0</v>
      </c>
      <c r="AA760" s="1667"/>
      <c r="AB760" s="1667"/>
      <c r="AC760" s="1667"/>
      <c r="AD760" s="1667">
        <f t="shared" si="643"/>
        <v>0</v>
      </c>
      <c r="AE760" s="1667"/>
      <c r="AF760" s="1667"/>
      <c r="AG760" s="1667"/>
      <c r="AH760" s="1667">
        <f t="shared" si="644"/>
        <v>0</v>
      </c>
      <c r="AI760" s="1667"/>
      <c r="AJ760" s="1667"/>
      <c r="AK760" s="1667"/>
      <c r="AL760" s="1667">
        <f t="shared" si="645"/>
        <v>0</v>
      </c>
      <c r="AM760" s="1667"/>
      <c r="AN760" s="1667"/>
      <c r="AO760" s="1667"/>
      <c r="AP760" s="1403">
        <f t="shared" si="646"/>
        <v>0</v>
      </c>
      <c r="AQ760" s="1403"/>
      <c r="AR760" s="1666"/>
      <c r="AS760" s="1666"/>
      <c r="AT760" s="1666">
        <f t="shared" si="647"/>
        <v>1496</v>
      </c>
      <c r="AU760" s="1666">
        <v>1496</v>
      </c>
      <c r="AV760" s="1666"/>
      <c r="AW760" s="1666"/>
      <c r="AX760" s="1666">
        <v>0</v>
      </c>
      <c r="AY760" s="1666">
        <f t="shared" si="648"/>
        <v>1496</v>
      </c>
      <c r="AZ760" s="1666">
        <v>1496</v>
      </c>
      <c r="BA760" s="1666"/>
      <c r="BB760" s="1666"/>
      <c r="BC760" s="1666">
        <v>0</v>
      </c>
      <c r="BD760" s="1666"/>
      <c r="BE760" s="1666"/>
      <c r="BF760" s="1666"/>
      <c r="BG760" s="1403"/>
      <c r="BH760" s="1667"/>
      <c r="BI760" s="1921">
        <f t="shared" si="649"/>
        <v>0</v>
      </c>
      <c r="BJ760" s="198">
        <v>2024</v>
      </c>
      <c r="BK760" s="198" t="s">
        <v>2323</v>
      </c>
      <c r="BL760" s="198" t="s">
        <v>2327</v>
      </c>
      <c r="BM760" s="1925">
        <f t="shared" si="637"/>
        <v>0</v>
      </c>
      <c r="BN760" s="1925">
        <f t="shared" si="638"/>
        <v>0</v>
      </c>
      <c r="BO760" s="198"/>
      <c r="BP760" s="1936"/>
      <c r="BQ760" s="2906"/>
      <c r="BR760" s="2906"/>
      <c r="BS760" s="2066"/>
      <c r="BT760" s="2906"/>
      <c r="BU760" s="2906"/>
      <c r="BV760" s="1370" t="s">
        <v>2492</v>
      </c>
      <c r="BW760" s="2958" t="s">
        <v>2496</v>
      </c>
      <c r="BX760" s="1926"/>
    </row>
    <row r="761" spans="1:76" s="1937" customFormat="1" ht="25.5" hidden="1">
      <c r="A761" s="2194" t="s">
        <v>169</v>
      </c>
      <c r="B761" s="2959" t="s">
        <v>2161</v>
      </c>
      <c r="C761" s="1931" t="s">
        <v>2061</v>
      </c>
      <c r="D761" s="1932"/>
      <c r="E761" s="3462">
        <v>2024</v>
      </c>
      <c r="F761" s="1411"/>
      <c r="G761" s="1403">
        <f t="shared" si="650"/>
        <v>320</v>
      </c>
      <c r="H761" s="1403">
        <v>305</v>
      </c>
      <c r="I761" s="1667"/>
      <c r="J761" s="1667">
        <v>15</v>
      </c>
      <c r="K761" s="1667">
        <f t="shared" si="651"/>
        <v>305</v>
      </c>
      <c r="L761" s="1667">
        <v>305</v>
      </c>
      <c r="M761" s="1667"/>
      <c r="N761" s="1667"/>
      <c r="O761" s="1667"/>
      <c r="P761" s="1667"/>
      <c r="Q761" s="1667"/>
      <c r="R761" s="1667"/>
      <c r="S761" s="1667">
        <f t="shared" si="641"/>
        <v>0</v>
      </c>
      <c r="T761" s="1667"/>
      <c r="U761" s="1667"/>
      <c r="V761" s="1667"/>
      <c r="W761" s="1667"/>
      <c r="X761" s="1667"/>
      <c r="Y761" s="1667"/>
      <c r="Z761" s="1667">
        <f t="shared" si="642"/>
        <v>0</v>
      </c>
      <c r="AA761" s="1667"/>
      <c r="AB761" s="1667"/>
      <c r="AC761" s="1667"/>
      <c r="AD761" s="1667">
        <f t="shared" si="643"/>
        <v>0</v>
      </c>
      <c r="AE761" s="1667"/>
      <c r="AF761" s="1667"/>
      <c r="AG761" s="1667"/>
      <c r="AH761" s="1667">
        <f t="shared" si="644"/>
        <v>0</v>
      </c>
      <c r="AI761" s="1667"/>
      <c r="AJ761" s="1667"/>
      <c r="AK761" s="1667"/>
      <c r="AL761" s="1667">
        <f t="shared" si="645"/>
        <v>0</v>
      </c>
      <c r="AM761" s="1667"/>
      <c r="AN761" s="1667"/>
      <c r="AO761" s="1667"/>
      <c r="AP761" s="1403">
        <f t="shared" si="646"/>
        <v>0</v>
      </c>
      <c r="AQ761" s="1403"/>
      <c r="AR761" s="1666"/>
      <c r="AS761" s="1666"/>
      <c r="AT761" s="1666">
        <f t="shared" si="647"/>
        <v>305</v>
      </c>
      <c r="AU761" s="1666">
        <v>305</v>
      </c>
      <c r="AV761" s="1666"/>
      <c r="AW761" s="1666"/>
      <c r="AX761" s="1666">
        <v>15</v>
      </c>
      <c r="AY761" s="1666">
        <f t="shared" si="648"/>
        <v>305</v>
      </c>
      <c r="AZ761" s="1666">
        <v>305</v>
      </c>
      <c r="BA761" s="1666"/>
      <c r="BB761" s="1666"/>
      <c r="BC761" s="1666">
        <v>15</v>
      </c>
      <c r="BD761" s="1666"/>
      <c r="BE761" s="1666"/>
      <c r="BF761" s="1666"/>
      <c r="BG761" s="1403"/>
      <c r="BH761" s="1667"/>
      <c r="BI761" s="1921">
        <f t="shared" si="649"/>
        <v>0</v>
      </c>
      <c r="BJ761" s="198">
        <v>2024</v>
      </c>
      <c r="BK761" s="198" t="s">
        <v>2323</v>
      </c>
      <c r="BL761" s="198" t="s">
        <v>2327</v>
      </c>
      <c r="BM761" s="1925">
        <f t="shared" ref="BM761:BM792" si="652">(BG761+AQ761)/H761*100</f>
        <v>0</v>
      </c>
      <c r="BN761" s="1925">
        <f t="shared" ref="BN761:BN792" si="653">BG761/AU761*100</f>
        <v>0</v>
      </c>
      <c r="BO761" s="198"/>
      <c r="BP761" s="1936"/>
      <c r="BQ761" s="2906"/>
      <c r="BR761" s="2906"/>
      <c r="BS761" s="2066"/>
      <c r="BT761" s="2906"/>
      <c r="BU761" s="2906"/>
      <c r="BV761" s="1370" t="s">
        <v>2492</v>
      </c>
      <c r="BW761" s="2958" t="s">
        <v>2496</v>
      </c>
      <c r="BX761" s="1926"/>
    </row>
    <row r="762" spans="1:76" s="43" customFormat="1" ht="25.5" hidden="1">
      <c r="A762" s="2194" t="s">
        <v>174</v>
      </c>
      <c r="B762" s="2959" t="s">
        <v>2163</v>
      </c>
      <c r="C762" s="1931" t="s">
        <v>2061</v>
      </c>
      <c r="D762" s="1929"/>
      <c r="E762" s="3462">
        <v>2024</v>
      </c>
      <c r="F762" s="1400"/>
      <c r="G762" s="1403">
        <f t="shared" si="650"/>
        <v>550</v>
      </c>
      <c r="H762" s="1403">
        <v>550</v>
      </c>
      <c r="I762" s="1667"/>
      <c r="J762" s="1667">
        <v>0</v>
      </c>
      <c r="K762" s="1667">
        <f t="shared" si="651"/>
        <v>550</v>
      </c>
      <c r="L762" s="1667">
        <v>550</v>
      </c>
      <c r="M762" s="1667"/>
      <c r="N762" s="1667"/>
      <c r="O762" s="1667"/>
      <c r="P762" s="1667"/>
      <c r="Q762" s="1667"/>
      <c r="R762" s="1667"/>
      <c r="S762" s="1667">
        <f t="shared" si="641"/>
        <v>0</v>
      </c>
      <c r="T762" s="1667"/>
      <c r="U762" s="1667"/>
      <c r="V762" s="1667"/>
      <c r="W762" s="1667"/>
      <c r="X762" s="1667"/>
      <c r="Y762" s="1667"/>
      <c r="Z762" s="1667">
        <f t="shared" si="642"/>
        <v>0</v>
      </c>
      <c r="AA762" s="1667"/>
      <c r="AB762" s="1667"/>
      <c r="AC762" s="1667"/>
      <c r="AD762" s="1667">
        <f t="shared" si="643"/>
        <v>0</v>
      </c>
      <c r="AE762" s="1667"/>
      <c r="AF762" s="1667"/>
      <c r="AG762" s="1667"/>
      <c r="AH762" s="1667">
        <f t="shared" si="644"/>
        <v>0</v>
      </c>
      <c r="AI762" s="1667"/>
      <c r="AJ762" s="1667"/>
      <c r="AK762" s="1667"/>
      <c r="AL762" s="1667">
        <f t="shared" si="645"/>
        <v>0</v>
      </c>
      <c r="AM762" s="1667"/>
      <c r="AN762" s="1667"/>
      <c r="AO762" s="1667"/>
      <c r="AP762" s="1403">
        <f t="shared" si="646"/>
        <v>0</v>
      </c>
      <c r="AQ762" s="1403"/>
      <c r="AR762" s="1666"/>
      <c r="AS762" s="1666"/>
      <c r="AT762" s="1666">
        <f t="shared" si="647"/>
        <v>550</v>
      </c>
      <c r="AU762" s="1666">
        <v>550</v>
      </c>
      <c r="AV762" s="1666"/>
      <c r="AW762" s="1666"/>
      <c r="AX762" s="1666">
        <v>0</v>
      </c>
      <c r="AY762" s="1666">
        <f t="shared" si="648"/>
        <v>550</v>
      </c>
      <c r="AZ762" s="1666">
        <v>550</v>
      </c>
      <c r="BA762" s="1666"/>
      <c r="BB762" s="1666"/>
      <c r="BC762" s="1666">
        <v>0</v>
      </c>
      <c r="BD762" s="1666"/>
      <c r="BE762" s="1666"/>
      <c r="BF762" s="1666"/>
      <c r="BG762" s="1403"/>
      <c r="BH762" s="1667"/>
      <c r="BI762" s="1921">
        <f t="shared" si="649"/>
        <v>0</v>
      </c>
      <c r="BJ762" s="198">
        <v>2024</v>
      </c>
      <c r="BK762" s="198" t="s">
        <v>2323</v>
      </c>
      <c r="BL762" s="198" t="s">
        <v>2327</v>
      </c>
      <c r="BM762" s="1925">
        <f t="shared" si="652"/>
        <v>0</v>
      </c>
      <c r="BN762" s="1925">
        <f t="shared" si="653"/>
        <v>0</v>
      </c>
      <c r="BO762" s="198"/>
      <c r="BP762" s="1939"/>
      <c r="BQ762" s="3196"/>
      <c r="BR762" s="3196"/>
      <c r="BS762" s="3375"/>
      <c r="BT762" s="3196"/>
      <c r="BU762" s="3196"/>
      <c r="BV762" s="1370" t="s">
        <v>2492</v>
      </c>
      <c r="BW762" s="2958" t="s">
        <v>2496</v>
      </c>
      <c r="BX762" s="1915"/>
    </row>
    <row r="763" spans="1:76" s="43" customFormat="1" hidden="1">
      <c r="A763" s="2194" t="s">
        <v>179</v>
      </c>
      <c r="B763" s="2959" t="s">
        <v>2165</v>
      </c>
      <c r="C763" s="1931" t="s">
        <v>2064</v>
      </c>
      <c r="D763" s="1932"/>
      <c r="E763" s="3462" t="s">
        <v>259</v>
      </c>
      <c r="F763" s="1411"/>
      <c r="G763" s="1403">
        <f t="shared" si="650"/>
        <v>520</v>
      </c>
      <c r="H763" s="1403">
        <v>500</v>
      </c>
      <c r="I763" s="1667"/>
      <c r="J763" s="1667">
        <v>20</v>
      </c>
      <c r="K763" s="1667">
        <f t="shared" si="651"/>
        <v>500</v>
      </c>
      <c r="L763" s="1667">
        <v>500</v>
      </c>
      <c r="M763" s="1667"/>
      <c r="N763" s="1667"/>
      <c r="O763" s="1667"/>
      <c r="P763" s="1667"/>
      <c r="Q763" s="1667"/>
      <c r="R763" s="1667"/>
      <c r="S763" s="1667">
        <f t="shared" si="641"/>
        <v>0</v>
      </c>
      <c r="T763" s="1667"/>
      <c r="U763" s="1667"/>
      <c r="V763" s="1667"/>
      <c r="W763" s="1667"/>
      <c r="X763" s="1667"/>
      <c r="Y763" s="1667"/>
      <c r="Z763" s="1667">
        <f t="shared" si="642"/>
        <v>0</v>
      </c>
      <c r="AA763" s="1667"/>
      <c r="AB763" s="1667"/>
      <c r="AC763" s="1667"/>
      <c r="AD763" s="1667">
        <f t="shared" si="643"/>
        <v>0</v>
      </c>
      <c r="AE763" s="1667"/>
      <c r="AF763" s="1667"/>
      <c r="AG763" s="1667"/>
      <c r="AH763" s="1667">
        <f t="shared" si="644"/>
        <v>0</v>
      </c>
      <c r="AI763" s="1667"/>
      <c r="AJ763" s="1667"/>
      <c r="AK763" s="1667"/>
      <c r="AL763" s="1667">
        <f t="shared" si="645"/>
        <v>0</v>
      </c>
      <c r="AM763" s="1667"/>
      <c r="AN763" s="1667"/>
      <c r="AO763" s="1667"/>
      <c r="AP763" s="1403">
        <f t="shared" si="646"/>
        <v>0</v>
      </c>
      <c r="AQ763" s="1403"/>
      <c r="AR763" s="1666"/>
      <c r="AS763" s="1666"/>
      <c r="AT763" s="1666">
        <f t="shared" si="647"/>
        <v>500</v>
      </c>
      <c r="AU763" s="1666">
        <v>500</v>
      </c>
      <c r="AV763" s="1666"/>
      <c r="AW763" s="1666"/>
      <c r="AX763" s="1666">
        <v>20</v>
      </c>
      <c r="AY763" s="1666">
        <f t="shared" si="648"/>
        <v>500</v>
      </c>
      <c r="AZ763" s="1666">
        <v>500</v>
      </c>
      <c r="BA763" s="1666"/>
      <c r="BB763" s="1666"/>
      <c r="BC763" s="1666">
        <v>20</v>
      </c>
      <c r="BD763" s="1666"/>
      <c r="BE763" s="1666"/>
      <c r="BF763" s="1666"/>
      <c r="BG763" s="1403"/>
      <c r="BH763" s="1667"/>
      <c r="BI763" s="1921">
        <f t="shared" si="649"/>
        <v>0</v>
      </c>
      <c r="BJ763" s="198">
        <v>2024</v>
      </c>
      <c r="BK763" s="198" t="s">
        <v>2323</v>
      </c>
      <c r="BL763" s="198" t="s">
        <v>2327</v>
      </c>
      <c r="BM763" s="1925">
        <f t="shared" si="652"/>
        <v>0</v>
      </c>
      <c r="BN763" s="1925">
        <f t="shared" si="653"/>
        <v>0</v>
      </c>
      <c r="BO763" s="198"/>
      <c r="BP763" s="1936"/>
      <c r="BQ763" s="2906"/>
      <c r="BR763" s="2906"/>
      <c r="BS763" s="2066"/>
      <c r="BT763" s="2906"/>
      <c r="BU763" s="2906"/>
      <c r="BV763" s="1370" t="s">
        <v>2492</v>
      </c>
      <c r="BW763" s="2958" t="s">
        <v>2496</v>
      </c>
      <c r="BX763" s="1926"/>
    </row>
    <row r="764" spans="1:76" s="43" customFormat="1" ht="25.5" hidden="1">
      <c r="A764" s="2194" t="s">
        <v>183</v>
      </c>
      <c r="B764" s="2959" t="s">
        <v>2167</v>
      </c>
      <c r="C764" s="1931" t="s">
        <v>2067</v>
      </c>
      <c r="D764" s="1932"/>
      <c r="E764" s="3462" t="s">
        <v>259</v>
      </c>
      <c r="F764" s="1411"/>
      <c r="G764" s="1403">
        <f t="shared" si="650"/>
        <v>720</v>
      </c>
      <c r="H764" s="1403">
        <v>696</v>
      </c>
      <c r="I764" s="1667"/>
      <c r="J764" s="1667">
        <v>24</v>
      </c>
      <c r="K764" s="1667">
        <f t="shared" si="651"/>
        <v>696</v>
      </c>
      <c r="L764" s="1667">
        <v>696</v>
      </c>
      <c r="M764" s="1667"/>
      <c r="N764" s="1667"/>
      <c r="O764" s="1667"/>
      <c r="P764" s="1667"/>
      <c r="Q764" s="1667"/>
      <c r="R764" s="1667"/>
      <c r="S764" s="1667">
        <f t="shared" si="641"/>
        <v>0</v>
      </c>
      <c r="T764" s="1667"/>
      <c r="U764" s="1667"/>
      <c r="V764" s="1667"/>
      <c r="W764" s="1667"/>
      <c r="X764" s="1667"/>
      <c r="Y764" s="1667"/>
      <c r="Z764" s="1667">
        <f t="shared" si="642"/>
        <v>0</v>
      </c>
      <c r="AA764" s="1667"/>
      <c r="AB764" s="1667"/>
      <c r="AC764" s="1667"/>
      <c r="AD764" s="1667">
        <f t="shared" si="643"/>
        <v>0</v>
      </c>
      <c r="AE764" s="1667"/>
      <c r="AF764" s="1667"/>
      <c r="AG764" s="1667"/>
      <c r="AH764" s="1667">
        <f t="shared" si="644"/>
        <v>0</v>
      </c>
      <c r="AI764" s="1667"/>
      <c r="AJ764" s="1667"/>
      <c r="AK764" s="1667"/>
      <c r="AL764" s="1667">
        <f t="shared" si="645"/>
        <v>0</v>
      </c>
      <c r="AM764" s="1667"/>
      <c r="AN764" s="1667"/>
      <c r="AO764" s="1667"/>
      <c r="AP764" s="1403">
        <f t="shared" si="646"/>
        <v>0</v>
      </c>
      <c r="AQ764" s="1403"/>
      <c r="AR764" s="1666"/>
      <c r="AS764" s="1666"/>
      <c r="AT764" s="1666">
        <f t="shared" si="647"/>
        <v>696</v>
      </c>
      <c r="AU764" s="1666">
        <v>696</v>
      </c>
      <c r="AV764" s="1666"/>
      <c r="AW764" s="1666"/>
      <c r="AX764" s="1666">
        <v>24</v>
      </c>
      <c r="AY764" s="1666">
        <f t="shared" si="648"/>
        <v>696</v>
      </c>
      <c r="AZ764" s="1666">
        <v>696</v>
      </c>
      <c r="BA764" s="1666"/>
      <c r="BB764" s="1666"/>
      <c r="BC764" s="1666">
        <v>24</v>
      </c>
      <c r="BD764" s="1666"/>
      <c r="BE764" s="1666"/>
      <c r="BF764" s="1666"/>
      <c r="BG764" s="1403"/>
      <c r="BH764" s="1667"/>
      <c r="BI764" s="1921">
        <f t="shared" si="649"/>
        <v>0</v>
      </c>
      <c r="BJ764" s="198">
        <v>2024</v>
      </c>
      <c r="BK764" s="198" t="s">
        <v>2323</v>
      </c>
      <c r="BL764" s="198" t="s">
        <v>2327</v>
      </c>
      <c r="BM764" s="1925">
        <f t="shared" si="652"/>
        <v>0</v>
      </c>
      <c r="BN764" s="1925">
        <f t="shared" si="653"/>
        <v>0</v>
      </c>
      <c r="BO764" s="198"/>
      <c r="BP764" s="1936"/>
      <c r="BQ764" s="2906"/>
      <c r="BR764" s="2906"/>
      <c r="BS764" s="2066"/>
      <c r="BT764" s="2906"/>
      <c r="BU764" s="2906"/>
      <c r="BV764" s="1370" t="s">
        <v>2492</v>
      </c>
      <c r="BW764" s="2958" t="s">
        <v>2496</v>
      </c>
      <c r="BX764" s="1926"/>
    </row>
    <row r="765" spans="1:76" s="43" customFormat="1" ht="25.5" hidden="1">
      <c r="A765" s="2194" t="s">
        <v>188</v>
      </c>
      <c r="B765" s="2959" t="s">
        <v>2169</v>
      </c>
      <c r="C765" s="1931" t="s">
        <v>2070</v>
      </c>
      <c r="D765" s="1932"/>
      <c r="E765" s="3462" t="s">
        <v>259</v>
      </c>
      <c r="F765" s="1411"/>
      <c r="G765" s="1403">
        <f t="shared" si="650"/>
        <v>680</v>
      </c>
      <c r="H765" s="1403">
        <v>656</v>
      </c>
      <c r="I765" s="1667"/>
      <c r="J765" s="1667">
        <v>24</v>
      </c>
      <c r="K765" s="1667">
        <f t="shared" si="651"/>
        <v>656</v>
      </c>
      <c r="L765" s="1667">
        <v>656</v>
      </c>
      <c r="M765" s="1667"/>
      <c r="N765" s="1667"/>
      <c r="O765" s="1667"/>
      <c r="P765" s="1667"/>
      <c r="Q765" s="1667"/>
      <c r="R765" s="1667"/>
      <c r="S765" s="1667">
        <f t="shared" si="641"/>
        <v>0</v>
      </c>
      <c r="T765" s="1667"/>
      <c r="U765" s="1667"/>
      <c r="V765" s="1667"/>
      <c r="W765" s="1667"/>
      <c r="X765" s="1667"/>
      <c r="Y765" s="1667"/>
      <c r="Z765" s="1667">
        <f t="shared" si="642"/>
        <v>0</v>
      </c>
      <c r="AA765" s="1667"/>
      <c r="AB765" s="1667"/>
      <c r="AC765" s="1667"/>
      <c r="AD765" s="1667">
        <f t="shared" si="643"/>
        <v>0</v>
      </c>
      <c r="AE765" s="1667"/>
      <c r="AF765" s="1667"/>
      <c r="AG765" s="1667"/>
      <c r="AH765" s="1667">
        <f t="shared" si="644"/>
        <v>0</v>
      </c>
      <c r="AI765" s="1667"/>
      <c r="AJ765" s="1667"/>
      <c r="AK765" s="1667"/>
      <c r="AL765" s="1667">
        <f t="shared" si="645"/>
        <v>0</v>
      </c>
      <c r="AM765" s="1667"/>
      <c r="AN765" s="1667"/>
      <c r="AO765" s="1667"/>
      <c r="AP765" s="1403">
        <f t="shared" si="646"/>
        <v>0</v>
      </c>
      <c r="AQ765" s="1403"/>
      <c r="AR765" s="1666"/>
      <c r="AS765" s="1666"/>
      <c r="AT765" s="1666">
        <f t="shared" si="647"/>
        <v>656</v>
      </c>
      <c r="AU765" s="1666">
        <v>656</v>
      </c>
      <c r="AV765" s="1666"/>
      <c r="AW765" s="1666"/>
      <c r="AX765" s="1666">
        <v>24</v>
      </c>
      <c r="AY765" s="1666">
        <f t="shared" si="648"/>
        <v>656</v>
      </c>
      <c r="AZ765" s="1666">
        <v>656</v>
      </c>
      <c r="BA765" s="1666"/>
      <c r="BB765" s="1666"/>
      <c r="BC765" s="1666">
        <v>24</v>
      </c>
      <c r="BD765" s="1666"/>
      <c r="BE765" s="1666"/>
      <c r="BF765" s="1666"/>
      <c r="BG765" s="1403"/>
      <c r="BH765" s="1667"/>
      <c r="BI765" s="1921">
        <f t="shared" si="649"/>
        <v>0</v>
      </c>
      <c r="BJ765" s="198">
        <v>2024</v>
      </c>
      <c r="BK765" s="198" t="s">
        <v>2323</v>
      </c>
      <c r="BL765" s="198" t="s">
        <v>2327</v>
      </c>
      <c r="BM765" s="1925">
        <f t="shared" si="652"/>
        <v>0</v>
      </c>
      <c r="BN765" s="1925">
        <f t="shared" si="653"/>
        <v>0</v>
      </c>
      <c r="BO765" s="198"/>
      <c r="BP765" s="1936"/>
      <c r="BQ765" s="2906"/>
      <c r="BR765" s="2906"/>
      <c r="BS765" s="2066"/>
      <c r="BT765" s="2906"/>
      <c r="BU765" s="2906"/>
      <c r="BV765" s="1370" t="s">
        <v>2492</v>
      </c>
      <c r="BW765" s="2958" t="s">
        <v>2496</v>
      </c>
      <c r="BX765" s="1926"/>
    </row>
    <row r="766" spans="1:76" s="1937" customFormat="1" hidden="1">
      <c r="A766" s="2194" t="s">
        <v>493</v>
      </c>
      <c r="B766" s="2959" t="s">
        <v>2171</v>
      </c>
      <c r="C766" s="1931" t="s">
        <v>2131</v>
      </c>
      <c r="D766" s="1929"/>
      <c r="E766" s="3462" t="s">
        <v>259</v>
      </c>
      <c r="F766" s="1400"/>
      <c r="G766" s="1403">
        <f t="shared" si="650"/>
        <v>1666</v>
      </c>
      <c r="H766" s="1403">
        <v>1666</v>
      </c>
      <c r="I766" s="1667"/>
      <c r="J766" s="1667">
        <v>0</v>
      </c>
      <c r="K766" s="1667">
        <f t="shared" si="651"/>
        <v>1666</v>
      </c>
      <c r="L766" s="1667">
        <v>1666</v>
      </c>
      <c r="M766" s="1667"/>
      <c r="N766" s="1667"/>
      <c r="O766" s="1667"/>
      <c r="P766" s="1667"/>
      <c r="Q766" s="1667"/>
      <c r="R766" s="1667"/>
      <c r="S766" s="1667">
        <f t="shared" si="641"/>
        <v>0</v>
      </c>
      <c r="T766" s="1667"/>
      <c r="U766" s="1667"/>
      <c r="V766" s="1667"/>
      <c r="W766" s="1667"/>
      <c r="X766" s="1667"/>
      <c r="Y766" s="1667"/>
      <c r="Z766" s="1667">
        <f t="shared" si="642"/>
        <v>0</v>
      </c>
      <c r="AA766" s="1667"/>
      <c r="AB766" s="1667"/>
      <c r="AC766" s="1667"/>
      <c r="AD766" s="1667">
        <f t="shared" si="643"/>
        <v>0</v>
      </c>
      <c r="AE766" s="1667"/>
      <c r="AF766" s="1667"/>
      <c r="AG766" s="1667"/>
      <c r="AH766" s="1667">
        <f t="shared" si="644"/>
        <v>0</v>
      </c>
      <c r="AI766" s="1667"/>
      <c r="AJ766" s="1667"/>
      <c r="AK766" s="1667"/>
      <c r="AL766" s="1667">
        <f t="shared" si="645"/>
        <v>0</v>
      </c>
      <c r="AM766" s="1667"/>
      <c r="AN766" s="1667"/>
      <c r="AO766" s="1667"/>
      <c r="AP766" s="1403">
        <f t="shared" si="646"/>
        <v>0</v>
      </c>
      <c r="AQ766" s="1403"/>
      <c r="AR766" s="1666"/>
      <c r="AS766" s="1666"/>
      <c r="AT766" s="1666">
        <f t="shared" si="647"/>
        <v>1666</v>
      </c>
      <c r="AU766" s="1666">
        <v>1666</v>
      </c>
      <c r="AV766" s="1666"/>
      <c r="AW766" s="1666"/>
      <c r="AX766" s="1666">
        <v>0</v>
      </c>
      <c r="AY766" s="1666">
        <f t="shared" si="648"/>
        <v>1666</v>
      </c>
      <c r="AZ766" s="1666">
        <v>1666</v>
      </c>
      <c r="BA766" s="1666"/>
      <c r="BB766" s="1666"/>
      <c r="BC766" s="1666">
        <v>0</v>
      </c>
      <c r="BD766" s="1666"/>
      <c r="BE766" s="1666"/>
      <c r="BF766" s="1666"/>
      <c r="BG766" s="1403"/>
      <c r="BH766" s="1667"/>
      <c r="BI766" s="1921">
        <f t="shared" si="649"/>
        <v>0</v>
      </c>
      <c r="BJ766" s="198">
        <v>2024</v>
      </c>
      <c r="BK766" s="198" t="s">
        <v>2323</v>
      </c>
      <c r="BL766" s="198" t="s">
        <v>2327</v>
      </c>
      <c r="BM766" s="1925">
        <f t="shared" si="652"/>
        <v>0</v>
      </c>
      <c r="BN766" s="1925">
        <f t="shared" si="653"/>
        <v>0</v>
      </c>
      <c r="BO766" s="198"/>
      <c r="BP766" s="1939"/>
      <c r="BQ766" s="3196"/>
      <c r="BR766" s="3196"/>
      <c r="BS766" s="3375"/>
      <c r="BT766" s="3196"/>
      <c r="BU766" s="3196"/>
      <c r="BV766" s="1370" t="s">
        <v>2492</v>
      </c>
      <c r="BW766" s="2958" t="s">
        <v>2496</v>
      </c>
      <c r="BX766" s="1915"/>
    </row>
    <row r="767" spans="1:76" s="1937" customFormat="1" ht="31.5" hidden="1">
      <c r="A767" s="2194" t="s">
        <v>497</v>
      </c>
      <c r="B767" s="2959" t="s">
        <v>2173</v>
      </c>
      <c r="C767" s="1931" t="s">
        <v>2092</v>
      </c>
      <c r="D767" s="1932"/>
      <c r="E767" s="3462" t="s">
        <v>259</v>
      </c>
      <c r="F767" s="1411"/>
      <c r="G767" s="1403">
        <f t="shared" si="650"/>
        <v>40000</v>
      </c>
      <c r="H767" s="1403">
        <f>12000+3157</f>
        <v>15157</v>
      </c>
      <c r="I767" s="1667">
        <v>24843</v>
      </c>
      <c r="J767" s="1667">
        <v>0</v>
      </c>
      <c r="K767" s="1667">
        <f t="shared" si="651"/>
        <v>15157</v>
      </c>
      <c r="L767" s="1667">
        <f>12000+3157</f>
        <v>15157</v>
      </c>
      <c r="M767" s="1667"/>
      <c r="N767" s="1667"/>
      <c r="O767" s="1667"/>
      <c r="P767" s="1667"/>
      <c r="Q767" s="1667"/>
      <c r="R767" s="1667"/>
      <c r="S767" s="1667">
        <f t="shared" si="641"/>
        <v>0</v>
      </c>
      <c r="T767" s="1667"/>
      <c r="U767" s="1667"/>
      <c r="V767" s="1667"/>
      <c r="W767" s="1667"/>
      <c r="X767" s="1667"/>
      <c r="Y767" s="1667"/>
      <c r="Z767" s="1667">
        <f t="shared" si="642"/>
        <v>0</v>
      </c>
      <c r="AA767" s="1667"/>
      <c r="AB767" s="1667"/>
      <c r="AC767" s="1667"/>
      <c r="AD767" s="1667">
        <f t="shared" si="643"/>
        <v>0</v>
      </c>
      <c r="AE767" s="1667"/>
      <c r="AF767" s="1667"/>
      <c r="AG767" s="1667"/>
      <c r="AH767" s="1667">
        <f t="shared" si="644"/>
        <v>0</v>
      </c>
      <c r="AI767" s="1667"/>
      <c r="AJ767" s="1667"/>
      <c r="AK767" s="1667"/>
      <c r="AL767" s="1667">
        <f t="shared" si="645"/>
        <v>0</v>
      </c>
      <c r="AM767" s="1667"/>
      <c r="AN767" s="1667"/>
      <c r="AO767" s="1667"/>
      <c r="AP767" s="1403">
        <f t="shared" si="646"/>
        <v>0</v>
      </c>
      <c r="AQ767" s="1403"/>
      <c r="AR767" s="1666"/>
      <c r="AS767" s="1666"/>
      <c r="AT767" s="1666">
        <f t="shared" si="647"/>
        <v>40000</v>
      </c>
      <c r="AU767" s="1666">
        <f>12000+3157</f>
        <v>15157</v>
      </c>
      <c r="AV767" s="1666"/>
      <c r="AW767" s="1666">
        <v>24843</v>
      </c>
      <c r="AX767" s="1666">
        <v>0</v>
      </c>
      <c r="AY767" s="1666">
        <f t="shared" si="648"/>
        <v>40000</v>
      </c>
      <c r="AZ767" s="1666">
        <f>12000+3157</f>
        <v>15157</v>
      </c>
      <c r="BA767" s="1666"/>
      <c r="BB767" s="1666">
        <v>24843</v>
      </c>
      <c r="BC767" s="1666">
        <v>0</v>
      </c>
      <c r="BD767" s="1666"/>
      <c r="BE767" s="1666"/>
      <c r="BF767" s="1666"/>
      <c r="BG767" s="1403"/>
      <c r="BH767" s="1667"/>
      <c r="BI767" s="1921">
        <f t="shared" si="649"/>
        <v>0</v>
      </c>
      <c r="BJ767" s="198">
        <v>2024</v>
      </c>
      <c r="BK767" s="198" t="s">
        <v>2323</v>
      </c>
      <c r="BL767" s="198" t="s">
        <v>2327</v>
      </c>
      <c r="BM767" s="1925">
        <f t="shared" si="652"/>
        <v>0</v>
      </c>
      <c r="BN767" s="1925">
        <f t="shared" si="653"/>
        <v>0</v>
      </c>
      <c r="BO767" s="198"/>
      <c r="BP767" s="1936"/>
      <c r="BQ767" s="2906"/>
      <c r="BR767" s="2906"/>
      <c r="BS767" s="2066"/>
      <c r="BT767" s="2906"/>
      <c r="BU767" s="2906"/>
      <c r="BV767" s="1370" t="s">
        <v>2492</v>
      </c>
      <c r="BW767" s="2958" t="s">
        <v>2496</v>
      </c>
      <c r="BX767" s="1926"/>
    </row>
    <row r="768" spans="1:76" s="1937" customFormat="1" ht="114.75" hidden="1">
      <c r="A768" s="2194" t="s">
        <v>502</v>
      </c>
      <c r="B768" s="2959" t="s">
        <v>2175</v>
      </c>
      <c r="C768" s="1931" t="s">
        <v>2176</v>
      </c>
      <c r="D768" s="1932"/>
      <c r="E768" s="3462" t="s">
        <v>259</v>
      </c>
      <c r="F768" s="1411"/>
      <c r="G768" s="1403">
        <f t="shared" si="650"/>
        <v>3500</v>
      </c>
      <c r="H768" s="1403">
        <v>3500</v>
      </c>
      <c r="I768" s="1667"/>
      <c r="J768" s="1667"/>
      <c r="K768" s="1667">
        <f t="shared" si="651"/>
        <v>3500</v>
      </c>
      <c r="L768" s="1667">
        <v>3500</v>
      </c>
      <c r="M768" s="1667"/>
      <c r="N768" s="1667"/>
      <c r="O768" s="1667"/>
      <c r="P768" s="1667"/>
      <c r="Q768" s="1667"/>
      <c r="R768" s="1667"/>
      <c r="S768" s="1667">
        <f t="shared" si="641"/>
        <v>0</v>
      </c>
      <c r="T768" s="1667"/>
      <c r="U768" s="1667"/>
      <c r="V768" s="1667"/>
      <c r="W768" s="1667"/>
      <c r="X768" s="1667"/>
      <c r="Y768" s="1667"/>
      <c r="Z768" s="1667">
        <f t="shared" si="642"/>
        <v>0</v>
      </c>
      <c r="AA768" s="1667"/>
      <c r="AB768" s="1667"/>
      <c r="AC768" s="1667"/>
      <c r="AD768" s="1667">
        <f t="shared" si="643"/>
        <v>0</v>
      </c>
      <c r="AE768" s="1667"/>
      <c r="AF768" s="1667"/>
      <c r="AG768" s="1667"/>
      <c r="AH768" s="1667">
        <f t="shared" si="644"/>
        <v>0</v>
      </c>
      <c r="AI768" s="1667"/>
      <c r="AJ768" s="1667"/>
      <c r="AK768" s="1667"/>
      <c r="AL768" s="1667">
        <f t="shared" si="645"/>
        <v>0</v>
      </c>
      <c r="AM768" s="1667"/>
      <c r="AN768" s="1667"/>
      <c r="AO768" s="1667"/>
      <c r="AP768" s="1403">
        <f t="shared" si="646"/>
        <v>0</v>
      </c>
      <c r="AQ768" s="1403"/>
      <c r="AR768" s="1666"/>
      <c r="AS768" s="1666"/>
      <c r="AT768" s="1666">
        <f t="shared" si="647"/>
        <v>3500</v>
      </c>
      <c r="AU768" s="1666">
        <v>3500</v>
      </c>
      <c r="AV768" s="1666"/>
      <c r="AW768" s="1666"/>
      <c r="AX768" s="1666"/>
      <c r="AY768" s="1666">
        <f t="shared" si="648"/>
        <v>3500</v>
      </c>
      <c r="AZ768" s="1666">
        <v>3500</v>
      </c>
      <c r="BA768" s="1666"/>
      <c r="BB768" s="1666"/>
      <c r="BC768" s="1666"/>
      <c r="BD768" s="1666"/>
      <c r="BE768" s="1666"/>
      <c r="BF768" s="1666"/>
      <c r="BG768" s="1403"/>
      <c r="BH768" s="1667"/>
      <c r="BI768" s="1921">
        <f t="shared" si="649"/>
        <v>0</v>
      </c>
      <c r="BJ768" s="198">
        <v>2024</v>
      </c>
      <c r="BK768" s="198" t="s">
        <v>2323</v>
      </c>
      <c r="BL768" s="198" t="s">
        <v>2327</v>
      </c>
      <c r="BM768" s="1925">
        <f t="shared" si="652"/>
        <v>0</v>
      </c>
      <c r="BN768" s="1925">
        <f t="shared" si="653"/>
        <v>0</v>
      </c>
      <c r="BO768" s="198"/>
      <c r="BP768" s="1936"/>
      <c r="BQ768" s="2906"/>
      <c r="BR768" s="2906"/>
      <c r="BS768" s="2066"/>
      <c r="BT768" s="2906"/>
      <c r="BU768" s="2906"/>
      <c r="BV768" s="1370" t="s">
        <v>2492</v>
      </c>
      <c r="BW768" s="2958" t="s">
        <v>2496</v>
      </c>
      <c r="BX768" s="1926"/>
    </row>
    <row r="769" spans="1:76" s="43" customFormat="1" ht="25.5" hidden="1">
      <c r="A769" s="2194" t="s">
        <v>687</v>
      </c>
      <c r="B769" s="2959" t="s">
        <v>2178</v>
      </c>
      <c r="C769" s="1931" t="s">
        <v>2092</v>
      </c>
      <c r="D769" s="1932"/>
      <c r="E769" s="3462" t="s">
        <v>259</v>
      </c>
      <c r="F769" s="1411"/>
      <c r="G769" s="1403">
        <f t="shared" si="650"/>
        <v>9343</v>
      </c>
      <c r="H769" s="1403">
        <v>9343</v>
      </c>
      <c r="I769" s="1667"/>
      <c r="J769" s="1667"/>
      <c r="K769" s="1667">
        <f t="shared" si="651"/>
        <v>9343</v>
      </c>
      <c r="L769" s="1667">
        <v>9343</v>
      </c>
      <c r="M769" s="1667"/>
      <c r="N769" s="1667"/>
      <c r="O769" s="1667"/>
      <c r="P769" s="1667"/>
      <c r="Q769" s="1667"/>
      <c r="R769" s="1667"/>
      <c r="S769" s="1667">
        <f t="shared" si="641"/>
        <v>0</v>
      </c>
      <c r="T769" s="1667"/>
      <c r="U769" s="1667"/>
      <c r="V769" s="1667"/>
      <c r="W769" s="1667"/>
      <c r="X769" s="1667"/>
      <c r="Y769" s="1667"/>
      <c r="Z769" s="1667">
        <f t="shared" si="642"/>
        <v>0</v>
      </c>
      <c r="AA769" s="1667"/>
      <c r="AB769" s="1667"/>
      <c r="AC769" s="1667"/>
      <c r="AD769" s="1667">
        <f t="shared" si="643"/>
        <v>0</v>
      </c>
      <c r="AE769" s="1667"/>
      <c r="AF769" s="1667"/>
      <c r="AG769" s="1667"/>
      <c r="AH769" s="1667">
        <f t="shared" si="644"/>
        <v>0</v>
      </c>
      <c r="AI769" s="1667"/>
      <c r="AJ769" s="1667"/>
      <c r="AK769" s="1667"/>
      <c r="AL769" s="1667">
        <f t="shared" si="645"/>
        <v>0</v>
      </c>
      <c r="AM769" s="1667"/>
      <c r="AN769" s="1667"/>
      <c r="AO769" s="1667"/>
      <c r="AP769" s="1403">
        <f t="shared" si="646"/>
        <v>0</v>
      </c>
      <c r="AQ769" s="1403"/>
      <c r="AR769" s="1666"/>
      <c r="AS769" s="1666"/>
      <c r="AT769" s="1666">
        <f t="shared" si="647"/>
        <v>9343</v>
      </c>
      <c r="AU769" s="1666">
        <v>9343</v>
      </c>
      <c r="AV769" s="1666"/>
      <c r="AW769" s="1666"/>
      <c r="AX769" s="1666"/>
      <c r="AY769" s="1666">
        <f t="shared" si="648"/>
        <v>9343</v>
      </c>
      <c r="AZ769" s="1666">
        <v>9343</v>
      </c>
      <c r="BA769" s="1666"/>
      <c r="BB769" s="1666"/>
      <c r="BC769" s="1666"/>
      <c r="BD769" s="1666"/>
      <c r="BE769" s="1666"/>
      <c r="BF769" s="1666"/>
      <c r="BG769" s="1403"/>
      <c r="BH769" s="1667"/>
      <c r="BI769" s="1921">
        <f t="shared" si="649"/>
        <v>0</v>
      </c>
      <c r="BJ769" s="198">
        <v>2024</v>
      </c>
      <c r="BK769" s="198" t="s">
        <v>2323</v>
      </c>
      <c r="BL769" s="198" t="s">
        <v>2327</v>
      </c>
      <c r="BM769" s="1925">
        <f t="shared" si="652"/>
        <v>0</v>
      </c>
      <c r="BN769" s="1925">
        <f t="shared" si="653"/>
        <v>0</v>
      </c>
      <c r="BO769" s="198"/>
      <c r="BP769" s="1936"/>
      <c r="BQ769" s="2906"/>
      <c r="BR769" s="2906"/>
      <c r="BS769" s="2066"/>
      <c r="BT769" s="2906"/>
      <c r="BU769" s="2906"/>
      <c r="BV769" s="1370" t="s">
        <v>2492</v>
      </c>
      <c r="BW769" s="2958" t="s">
        <v>2496</v>
      </c>
      <c r="BX769" s="1926"/>
    </row>
    <row r="770" spans="1:76" s="1937" customFormat="1" ht="31.5" hidden="1">
      <c r="A770" s="2194" t="s">
        <v>2107</v>
      </c>
      <c r="B770" s="2959" t="s">
        <v>2180</v>
      </c>
      <c r="C770" s="1931" t="s">
        <v>2092</v>
      </c>
      <c r="D770" s="1929"/>
      <c r="E770" s="3462" t="s">
        <v>259</v>
      </c>
      <c r="F770" s="1400"/>
      <c r="G770" s="1403">
        <f t="shared" si="650"/>
        <v>2400</v>
      </c>
      <c r="H770" s="1403">
        <v>1600</v>
      </c>
      <c r="I770" s="1667">
        <v>800</v>
      </c>
      <c r="J770" s="1667"/>
      <c r="K770" s="1667">
        <f t="shared" si="651"/>
        <v>1600</v>
      </c>
      <c r="L770" s="1667">
        <v>1600</v>
      </c>
      <c r="M770" s="1667"/>
      <c r="N770" s="1667"/>
      <c r="O770" s="1667"/>
      <c r="P770" s="1667"/>
      <c r="Q770" s="1667"/>
      <c r="R770" s="1667"/>
      <c r="S770" s="1667">
        <f t="shared" si="641"/>
        <v>0</v>
      </c>
      <c r="T770" s="1667"/>
      <c r="U770" s="1667"/>
      <c r="V770" s="1667"/>
      <c r="W770" s="1667"/>
      <c r="X770" s="1667"/>
      <c r="Y770" s="1667"/>
      <c r="Z770" s="1667">
        <f t="shared" si="642"/>
        <v>0</v>
      </c>
      <c r="AA770" s="1667"/>
      <c r="AB770" s="1667"/>
      <c r="AC770" s="1667"/>
      <c r="AD770" s="1667">
        <f t="shared" si="643"/>
        <v>0</v>
      </c>
      <c r="AE770" s="1667"/>
      <c r="AF770" s="1667"/>
      <c r="AG770" s="1667"/>
      <c r="AH770" s="1667">
        <f t="shared" si="644"/>
        <v>0</v>
      </c>
      <c r="AI770" s="1667"/>
      <c r="AJ770" s="1667"/>
      <c r="AK770" s="1667"/>
      <c r="AL770" s="1667">
        <f t="shared" si="645"/>
        <v>0</v>
      </c>
      <c r="AM770" s="1667"/>
      <c r="AN770" s="1667"/>
      <c r="AO770" s="1667"/>
      <c r="AP770" s="1403">
        <f t="shared" si="646"/>
        <v>0</v>
      </c>
      <c r="AQ770" s="1403"/>
      <c r="AR770" s="1666"/>
      <c r="AS770" s="1666"/>
      <c r="AT770" s="1666">
        <f t="shared" si="647"/>
        <v>2400</v>
      </c>
      <c r="AU770" s="1666">
        <v>1600</v>
      </c>
      <c r="AV770" s="1666"/>
      <c r="AW770" s="1666">
        <v>800</v>
      </c>
      <c r="AX770" s="1666"/>
      <c r="AY770" s="1666">
        <f t="shared" si="648"/>
        <v>2400</v>
      </c>
      <c r="AZ770" s="1666">
        <v>1600</v>
      </c>
      <c r="BA770" s="1666"/>
      <c r="BB770" s="1666">
        <v>800</v>
      </c>
      <c r="BC770" s="1666"/>
      <c r="BD770" s="1666"/>
      <c r="BE770" s="1666"/>
      <c r="BF770" s="1666"/>
      <c r="BG770" s="1403"/>
      <c r="BH770" s="1667"/>
      <c r="BI770" s="1921">
        <f t="shared" si="649"/>
        <v>0</v>
      </c>
      <c r="BJ770" s="198">
        <v>2024</v>
      </c>
      <c r="BK770" s="198" t="s">
        <v>2323</v>
      </c>
      <c r="BL770" s="198" t="s">
        <v>2327</v>
      </c>
      <c r="BM770" s="1925">
        <f t="shared" si="652"/>
        <v>0</v>
      </c>
      <c r="BN770" s="1925">
        <f t="shared" si="653"/>
        <v>0</v>
      </c>
      <c r="BO770" s="198"/>
      <c r="BP770" s="1939"/>
      <c r="BQ770" s="3196"/>
      <c r="BR770" s="3196"/>
      <c r="BS770" s="3375"/>
      <c r="BT770" s="3196"/>
      <c r="BU770" s="3196"/>
      <c r="BV770" s="1370" t="s">
        <v>2492</v>
      </c>
      <c r="BW770" s="2958" t="s">
        <v>2496</v>
      </c>
      <c r="BX770" s="1915"/>
    </row>
    <row r="771" spans="1:76" s="1937" customFormat="1" ht="25.5" hidden="1">
      <c r="A771" s="2194" t="s">
        <v>2110</v>
      </c>
      <c r="B771" s="2959" t="s">
        <v>2182</v>
      </c>
      <c r="C771" s="1931" t="s">
        <v>2092</v>
      </c>
      <c r="D771" s="1932"/>
      <c r="E771" s="3462" t="s">
        <v>259</v>
      </c>
      <c r="F771" s="1411"/>
      <c r="G771" s="1403">
        <f t="shared" si="650"/>
        <v>3300</v>
      </c>
      <c r="H771" s="1403">
        <v>2200</v>
      </c>
      <c r="I771" s="1667">
        <v>1100</v>
      </c>
      <c r="J771" s="1667"/>
      <c r="K771" s="1667">
        <f t="shared" si="651"/>
        <v>2200</v>
      </c>
      <c r="L771" s="1667">
        <v>2200</v>
      </c>
      <c r="M771" s="1667"/>
      <c r="N771" s="1667"/>
      <c r="O771" s="1667"/>
      <c r="P771" s="1667"/>
      <c r="Q771" s="1667"/>
      <c r="R771" s="1667"/>
      <c r="S771" s="1667">
        <f t="shared" si="641"/>
        <v>0</v>
      </c>
      <c r="T771" s="1667"/>
      <c r="U771" s="1667"/>
      <c r="V771" s="1667"/>
      <c r="W771" s="1667"/>
      <c r="X771" s="1667"/>
      <c r="Y771" s="1667"/>
      <c r="Z771" s="1667">
        <f t="shared" si="642"/>
        <v>0</v>
      </c>
      <c r="AA771" s="1667"/>
      <c r="AB771" s="1667"/>
      <c r="AC771" s="1667"/>
      <c r="AD771" s="1667">
        <f t="shared" si="643"/>
        <v>0</v>
      </c>
      <c r="AE771" s="1667"/>
      <c r="AF771" s="1667"/>
      <c r="AG771" s="1667"/>
      <c r="AH771" s="1667">
        <f t="shared" si="644"/>
        <v>0</v>
      </c>
      <c r="AI771" s="1667"/>
      <c r="AJ771" s="1667"/>
      <c r="AK771" s="1667"/>
      <c r="AL771" s="1667">
        <f t="shared" si="645"/>
        <v>0</v>
      </c>
      <c r="AM771" s="1667"/>
      <c r="AN771" s="1667"/>
      <c r="AO771" s="1667"/>
      <c r="AP771" s="1403">
        <f t="shared" si="646"/>
        <v>0</v>
      </c>
      <c r="AQ771" s="1403"/>
      <c r="AR771" s="1666"/>
      <c r="AS771" s="1666"/>
      <c r="AT771" s="1666">
        <f t="shared" si="647"/>
        <v>3300</v>
      </c>
      <c r="AU771" s="1666">
        <v>2200</v>
      </c>
      <c r="AV771" s="1666"/>
      <c r="AW771" s="1666">
        <v>1100</v>
      </c>
      <c r="AX771" s="1666"/>
      <c r="AY771" s="1666">
        <f t="shared" si="648"/>
        <v>3300</v>
      </c>
      <c r="AZ771" s="1666">
        <v>2200</v>
      </c>
      <c r="BA771" s="1666"/>
      <c r="BB771" s="1666">
        <v>1100</v>
      </c>
      <c r="BC771" s="1666"/>
      <c r="BD771" s="1666"/>
      <c r="BE771" s="1666"/>
      <c r="BF771" s="1666"/>
      <c r="BG771" s="1403"/>
      <c r="BH771" s="1667"/>
      <c r="BI771" s="1921">
        <f t="shared" si="649"/>
        <v>0</v>
      </c>
      <c r="BJ771" s="198">
        <v>2024</v>
      </c>
      <c r="BK771" s="198" t="s">
        <v>2323</v>
      </c>
      <c r="BL771" s="198" t="s">
        <v>2327</v>
      </c>
      <c r="BM771" s="1925">
        <f t="shared" si="652"/>
        <v>0</v>
      </c>
      <c r="BN771" s="1925">
        <f t="shared" si="653"/>
        <v>0</v>
      </c>
      <c r="BO771" s="198"/>
      <c r="BP771" s="1936"/>
      <c r="BQ771" s="2906"/>
      <c r="BR771" s="2906"/>
      <c r="BS771" s="2066"/>
      <c r="BT771" s="2906"/>
      <c r="BU771" s="2906"/>
      <c r="BV771" s="1370" t="s">
        <v>2492</v>
      </c>
      <c r="BW771" s="2958" t="s">
        <v>2496</v>
      </c>
      <c r="BX771" s="1926"/>
    </row>
    <row r="772" spans="1:76" s="1950" customFormat="1" ht="31.5" hidden="1">
      <c r="A772" s="2961"/>
      <c r="B772" s="2962" t="s">
        <v>1950</v>
      </c>
      <c r="C772" s="137" t="s">
        <v>1925</v>
      </c>
      <c r="D772" s="137">
        <v>1</v>
      </c>
      <c r="E772" s="3456" t="s">
        <v>259</v>
      </c>
      <c r="F772" s="3456"/>
      <c r="G772" s="1403">
        <v>500</v>
      </c>
      <c r="H772" s="1403">
        <v>500</v>
      </c>
      <c r="I772" s="1667"/>
      <c r="J772" s="1667"/>
      <c r="K772" s="1667">
        <v>500</v>
      </c>
      <c r="L772" s="1667">
        <v>500</v>
      </c>
      <c r="M772" s="1667"/>
      <c r="N772" s="1667"/>
      <c r="O772" s="1667"/>
      <c r="P772" s="1667"/>
      <c r="Q772" s="1667"/>
      <c r="R772" s="1667"/>
      <c r="S772" s="1667">
        <f t="shared" si="641"/>
        <v>0</v>
      </c>
      <c r="T772" s="1667"/>
      <c r="U772" s="1667"/>
      <c r="V772" s="1667"/>
      <c r="W772" s="1667"/>
      <c r="X772" s="1667"/>
      <c r="Y772" s="1667"/>
      <c r="Z772" s="1667">
        <f t="shared" si="642"/>
        <v>0</v>
      </c>
      <c r="AA772" s="1667"/>
      <c r="AB772" s="1667"/>
      <c r="AC772" s="1667"/>
      <c r="AD772" s="1667">
        <f t="shared" si="643"/>
        <v>0</v>
      </c>
      <c r="AE772" s="1667"/>
      <c r="AF772" s="1667"/>
      <c r="AG772" s="1667"/>
      <c r="AH772" s="1667">
        <f t="shared" si="644"/>
        <v>0</v>
      </c>
      <c r="AI772" s="1667"/>
      <c r="AJ772" s="1667"/>
      <c r="AK772" s="1667"/>
      <c r="AL772" s="1667">
        <f t="shared" si="645"/>
        <v>0</v>
      </c>
      <c r="AM772" s="1667"/>
      <c r="AN772" s="1667"/>
      <c r="AO772" s="1667"/>
      <c r="AP772" s="1403">
        <f t="shared" si="646"/>
        <v>0</v>
      </c>
      <c r="AQ772" s="1403"/>
      <c r="AR772" s="1666"/>
      <c r="AS772" s="1666"/>
      <c r="AT772" s="1666">
        <f t="shared" si="647"/>
        <v>500</v>
      </c>
      <c r="AU772" s="1666">
        <v>500</v>
      </c>
      <c r="AV772" s="1666"/>
      <c r="AW772" s="1666"/>
      <c r="AX772" s="1666"/>
      <c r="AY772" s="1666">
        <f t="shared" si="648"/>
        <v>500</v>
      </c>
      <c r="AZ772" s="1666">
        <v>500</v>
      </c>
      <c r="BA772" s="1666"/>
      <c r="BB772" s="1666"/>
      <c r="BC772" s="1666"/>
      <c r="BD772" s="1666"/>
      <c r="BE772" s="1666"/>
      <c r="BF772" s="1666"/>
      <c r="BG772" s="1403"/>
      <c r="BH772" s="1667"/>
      <c r="BI772" s="1921">
        <f t="shared" si="649"/>
        <v>0</v>
      </c>
      <c r="BJ772" s="198">
        <v>2024</v>
      </c>
      <c r="BK772" s="198" t="s">
        <v>2323</v>
      </c>
      <c r="BL772" s="198" t="s">
        <v>2327</v>
      </c>
      <c r="BM772" s="1925">
        <f t="shared" si="652"/>
        <v>0</v>
      </c>
      <c r="BN772" s="1925">
        <f t="shared" si="653"/>
        <v>0</v>
      </c>
      <c r="BO772" s="198"/>
      <c r="BP772" s="1914"/>
      <c r="BQ772" s="2902"/>
      <c r="BR772" s="2902"/>
      <c r="BS772" s="2066"/>
      <c r="BT772" s="2902"/>
      <c r="BU772" s="2902"/>
      <c r="BV772" s="1370" t="s">
        <v>2492</v>
      </c>
      <c r="BW772" s="1370" t="s">
        <v>2499</v>
      </c>
      <c r="BX772" s="1926"/>
    </row>
    <row r="773" spans="1:76" s="1950" customFormat="1" ht="25.5" hidden="1">
      <c r="A773" s="2961"/>
      <c r="B773" s="2962" t="s">
        <v>1951</v>
      </c>
      <c r="C773" s="137" t="s">
        <v>1952</v>
      </c>
      <c r="D773" s="1951">
        <v>0.6</v>
      </c>
      <c r="E773" s="3456" t="s">
        <v>259</v>
      </c>
      <c r="F773" s="3456"/>
      <c r="G773" s="1403">
        <v>500</v>
      </c>
      <c r="H773" s="1403">
        <v>500</v>
      </c>
      <c r="I773" s="1667"/>
      <c r="J773" s="1667"/>
      <c r="K773" s="1667">
        <v>500</v>
      </c>
      <c r="L773" s="1667">
        <v>500</v>
      </c>
      <c r="M773" s="1667"/>
      <c r="N773" s="1667"/>
      <c r="O773" s="1667"/>
      <c r="P773" s="1667"/>
      <c r="Q773" s="1667"/>
      <c r="R773" s="1667"/>
      <c r="S773" s="1667">
        <f t="shared" si="641"/>
        <v>0</v>
      </c>
      <c r="T773" s="1667"/>
      <c r="U773" s="1667"/>
      <c r="V773" s="1667"/>
      <c r="W773" s="1667"/>
      <c r="X773" s="1667"/>
      <c r="Y773" s="1667"/>
      <c r="Z773" s="1667">
        <f t="shared" si="642"/>
        <v>0</v>
      </c>
      <c r="AA773" s="1667"/>
      <c r="AB773" s="1667"/>
      <c r="AC773" s="1667"/>
      <c r="AD773" s="1667">
        <f t="shared" si="643"/>
        <v>0</v>
      </c>
      <c r="AE773" s="1667"/>
      <c r="AF773" s="1667"/>
      <c r="AG773" s="1667"/>
      <c r="AH773" s="1667">
        <f t="shared" si="644"/>
        <v>0</v>
      </c>
      <c r="AI773" s="1667"/>
      <c r="AJ773" s="1667"/>
      <c r="AK773" s="1667"/>
      <c r="AL773" s="1667">
        <f t="shared" si="645"/>
        <v>0</v>
      </c>
      <c r="AM773" s="1667"/>
      <c r="AN773" s="1667"/>
      <c r="AO773" s="1667"/>
      <c r="AP773" s="1403">
        <f t="shared" si="646"/>
        <v>0</v>
      </c>
      <c r="AQ773" s="1403"/>
      <c r="AR773" s="1666"/>
      <c r="AS773" s="1666"/>
      <c r="AT773" s="1666">
        <f t="shared" si="647"/>
        <v>500</v>
      </c>
      <c r="AU773" s="1666">
        <v>500</v>
      </c>
      <c r="AV773" s="1666"/>
      <c r="AW773" s="1666"/>
      <c r="AX773" s="1666"/>
      <c r="AY773" s="1666">
        <f t="shared" si="648"/>
        <v>500</v>
      </c>
      <c r="AZ773" s="1666">
        <v>500</v>
      </c>
      <c r="BA773" s="1666"/>
      <c r="BB773" s="1666"/>
      <c r="BC773" s="1666"/>
      <c r="BD773" s="1666"/>
      <c r="BE773" s="1666"/>
      <c r="BF773" s="1666"/>
      <c r="BG773" s="1403"/>
      <c r="BH773" s="1667"/>
      <c r="BI773" s="1921">
        <f t="shared" si="649"/>
        <v>0</v>
      </c>
      <c r="BJ773" s="198">
        <v>2024</v>
      </c>
      <c r="BK773" s="198" t="s">
        <v>2323</v>
      </c>
      <c r="BL773" s="198" t="s">
        <v>2327</v>
      </c>
      <c r="BM773" s="1925">
        <f t="shared" si="652"/>
        <v>0</v>
      </c>
      <c r="BN773" s="1925">
        <f t="shared" si="653"/>
        <v>0</v>
      </c>
      <c r="BO773" s="198"/>
      <c r="BP773" s="1914"/>
      <c r="BQ773" s="2902"/>
      <c r="BR773" s="2902"/>
      <c r="BS773" s="2066"/>
      <c r="BT773" s="2902"/>
      <c r="BU773" s="2902"/>
      <c r="BV773" s="1370" t="s">
        <v>2492</v>
      </c>
      <c r="BW773" s="1370" t="s">
        <v>2499</v>
      </c>
      <c r="BX773" s="1926"/>
    </row>
    <row r="774" spans="1:76" s="43" customFormat="1" ht="25.5" hidden="1">
      <c r="A774" s="2961"/>
      <c r="B774" s="2962" t="s">
        <v>1953</v>
      </c>
      <c r="C774" s="137" t="s">
        <v>1952</v>
      </c>
      <c r="D774" s="1951">
        <v>0.9</v>
      </c>
      <c r="E774" s="3456" t="s">
        <v>259</v>
      </c>
      <c r="F774" s="3456"/>
      <c r="G774" s="1403">
        <v>700</v>
      </c>
      <c r="H774" s="1403">
        <v>700</v>
      </c>
      <c r="I774" s="1667"/>
      <c r="J774" s="1655"/>
      <c r="K774" s="1667">
        <v>700</v>
      </c>
      <c r="L774" s="1667">
        <v>700</v>
      </c>
      <c r="M774" s="1655"/>
      <c r="N774" s="1655"/>
      <c r="O774" s="1655"/>
      <c r="P774" s="1655"/>
      <c r="Q774" s="1655"/>
      <c r="R774" s="1655"/>
      <c r="S774" s="1655">
        <f t="shared" si="641"/>
        <v>0</v>
      </c>
      <c r="T774" s="1655"/>
      <c r="U774" s="1655"/>
      <c r="V774" s="1655"/>
      <c r="W774" s="1655"/>
      <c r="X774" s="1655"/>
      <c r="Y774" s="1655"/>
      <c r="Z774" s="1655">
        <f t="shared" si="642"/>
        <v>0</v>
      </c>
      <c r="AA774" s="1655"/>
      <c r="AB774" s="1655"/>
      <c r="AC774" s="1655"/>
      <c r="AD774" s="1655">
        <f t="shared" si="643"/>
        <v>0</v>
      </c>
      <c r="AE774" s="1655"/>
      <c r="AF774" s="1655"/>
      <c r="AG774" s="1655"/>
      <c r="AH774" s="1655">
        <f t="shared" si="644"/>
        <v>0</v>
      </c>
      <c r="AI774" s="1655"/>
      <c r="AJ774" s="1655"/>
      <c r="AK774" s="1655"/>
      <c r="AL774" s="1655">
        <f t="shared" si="645"/>
        <v>0</v>
      </c>
      <c r="AM774" s="1655"/>
      <c r="AN774" s="1655"/>
      <c r="AO774" s="1655"/>
      <c r="AP774" s="1453">
        <f t="shared" si="646"/>
        <v>0</v>
      </c>
      <c r="AQ774" s="1453"/>
      <c r="AR774" s="1656"/>
      <c r="AS774" s="1656"/>
      <c r="AT774" s="1666">
        <f t="shared" si="647"/>
        <v>700</v>
      </c>
      <c r="AU774" s="1666">
        <v>700</v>
      </c>
      <c r="AV774" s="1656"/>
      <c r="AW774" s="1656"/>
      <c r="AX774" s="1656"/>
      <c r="AY774" s="1666">
        <f t="shared" si="648"/>
        <v>0</v>
      </c>
      <c r="AZ774" s="1666"/>
      <c r="BA774" s="1656"/>
      <c r="BB774" s="1656"/>
      <c r="BC774" s="1656"/>
      <c r="BD774" s="1656"/>
      <c r="BE774" s="1656"/>
      <c r="BF774" s="1656"/>
      <c r="BG774" s="1453"/>
      <c r="BH774" s="1655"/>
      <c r="BI774" s="142">
        <f t="shared" si="649"/>
        <v>0</v>
      </c>
      <c r="BJ774" s="198">
        <v>2024</v>
      </c>
      <c r="BK774" s="198" t="s">
        <v>2323</v>
      </c>
      <c r="BL774" s="198"/>
      <c r="BM774" s="1925">
        <f t="shared" si="652"/>
        <v>0</v>
      </c>
      <c r="BN774" s="1925">
        <f t="shared" si="653"/>
        <v>0</v>
      </c>
      <c r="BO774" s="198"/>
      <c r="BP774" s="1914"/>
      <c r="BQ774" s="2902"/>
      <c r="BR774" s="2902"/>
      <c r="BS774" s="2066"/>
      <c r="BT774" s="2902"/>
      <c r="BU774" s="2902"/>
      <c r="BV774" s="1370" t="s">
        <v>2492</v>
      </c>
      <c r="BW774" s="1370" t="s">
        <v>2499</v>
      </c>
      <c r="BX774" s="1915"/>
    </row>
    <row r="775" spans="1:76" s="1950" customFormat="1" ht="25.5" hidden="1">
      <c r="A775" s="2961"/>
      <c r="B775" s="2962" t="s">
        <v>1954</v>
      </c>
      <c r="C775" s="137" t="s">
        <v>1952</v>
      </c>
      <c r="D775" s="1951">
        <v>0.3</v>
      </c>
      <c r="E775" s="3456" t="s">
        <v>259</v>
      </c>
      <c r="F775" s="3456"/>
      <c r="G775" s="1403">
        <v>320</v>
      </c>
      <c r="H775" s="1403">
        <v>320</v>
      </c>
      <c r="I775" s="1667"/>
      <c r="J775" s="1667"/>
      <c r="K775" s="1667">
        <v>320</v>
      </c>
      <c r="L775" s="1667">
        <v>320</v>
      </c>
      <c r="M775" s="1667"/>
      <c r="N775" s="1667"/>
      <c r="O775" s="1667"/>
      <c r="P775" s="1667"/>
      <c r="Q775" s="1667"/>
      <c r="R775" s="1667"/>
      <c r="S775" s="1667">
        <f t="shared" si="641"/>
        <v>0</v>
      </c>
      <c r="T775" s="1667"/>
      <c r="U775" s="1667"/>
      <c r="V775" s="1667"/>
      <c r="W775" s="1667"/>
      <c r="X775" s="1667"/>
      <c r="Y775" s="1667"/>
      <c r="Z775" s="1667">
        <f t="shared" si="642"/>
        <v>0</v>
      </c>
      <c r="AA775" s="1667"/>
      <c r="AB775" s="1667"/>
      <c r="AC775" s="1667"/>
      <c r="AD775" s="1667">
        <f t="shared" si="643"/>
        <v>0</v>
      </c>
      <c r="AE775" s="1667"/>
      <c r="AF775" s="1667"/>
      <c r="AG775" s="1667"/>
      <c r="AH775" s="1667">
        <f t="shared" si="644"/>
        <v>0</v>
      </c>
      <c r="AI775" s="1667"/>
      <c r="AJ775" s="1667"/>
      <c r="AK775" s="1667"/>
      <c r="AL775" s="1667">
        <f t="shared" si="645"/>
        <v>0</v>
      </c>
      <c r="AM775" s="1667"/>
      <c r="AN775" s="1667"/>
      <c r="AO775" s="1667"/>
      <c r="AP775" s="1403">
        <f t="shared" si="646"/>
        <v>0</v>
      </c>
      <c r="AQ775" s="1403"/>
      <c r="AR775" s="1666"/>
      <c r="AS775" s="1666"/>
      <c r="AT775" s="1666">
        <f t="shared" si="647"/>
        <v>320</v>
      </c>
      <c r="AU775" s="1666">
        <v>320</v>
      </c>
      <c r="AV775" s="1666"/>
      <c r="AW775" s="1666"/>
      <c r="AX775" s="1666"/>
      <c r="AY775" s="1666">
        <f t="shared" si="648"/>
        <v>0</v>
      </c>
      <c r="AZ775" s="1666"/>
      <c r="BA775" s="1666"/>
      <c r="BB775" s="1666"/>
      <c r="BC775" s="1666"/>
      <c r="BD775" s="1666"/>
      <c r="BE775" s="1666"/>
      <c r="BF775" s="1666"/>
      <c r="BG775" s="1403"/>
      <c r="BH775" s="1667"/>
      <c r="BI775" s="1921">
        <f t="shared" si="649"/>
        <v>0</v>
      </c>
      <c r="BJ775" s="198">
        <v>2024</v>
      </c>
      <c r="BK775" s="198" t="s">
        <v>2323</v>
      </c>
      <c r="BL775" s="198"/>
      <c r="BM775" s="1925">
        <f t="shared" si="652"/>
        <v>0</v>
      </c>
      <c r="BN775" s="1925">
        <f t="shared" si="653"/>
        <v>0</v>
      </c>
      <c r="BO775" s="198"/>
      <c r="BP775" s="1914"/>
      <c r="BQ775" s="2902"/>
      <c r="BR775" s="2902"/>
      <c r="BS775" s="2066"/>
      <c r="BT775" s="2902"/>
      <c r="BU775" s="2902"/>
      <c r="BV775" s="1370" t="s">
        <v>2492</v>
      </c>
      <c r="BW775" s="1370" t="s">
        <v>2499</v>
      </c>
      <c r="BX775" s="1926"/>
    </row>
    <row r="776" spans="1:76" s="1950" customFormat="1" hidden="1">
      <c r="A776" s="2961"/>
      <c r="B776" s="2962" t="s">
        <v>1955</v>
      </c>
      <c r="C776" s="137" t="s">
        <v>1933</v>
      </c>
      <c r="D776" s="1951">
        <v>0.3</v>
      </c>
      <c r="E776" s="3456" t="s">
        <v>259</v>
      </c>
      <c r="F776" s="3456"/>
      <c r="G776" s="1403">
        <v>420</v>
      </c>
      <c r="H776" s="1403">
        <v>420</v>
      </c>
      <c r="I776" s="1667"/>
      <c r="J776" s="1667"/>
      <c r="K776" s="1667">
        <v>420</v>
      </c>
      <c r="L776" s="1667">
        <v>420</v>
      </c>
      <c r="M776" s="1667"/>
      <c r="N776" s="1667"/>
      <c r="O776" s="1667"/>
      <c r="P776" s="1667"/>
      <c r="Q776" s="1667"/>
      <c r="R776" s="1667"/>
      <c r="S776" s="1667">
        <f t="shared" si="641"/>
        <v>0</v>
      </c>
      <c r="T776" s="1667"/>
      <c r="U776" s="1667"/>
      <c r="V776" s="1667"/>
      <c r="W776" s="1667"/>
      <c r="X776" s="1667"/>
      <c r="Y776" s="1667"/>
      <c r="Z776" s="1667">
        <f t="shared" si="642"/>
        <v>0</v>
      </c>
      <c r="AA776" s="1667"/>
      <c r="AB776" s="1667"/>
      <c r="AC776" s="1667"/>
      <c r="AD776" s="1667">
        <f t="shared" si="643"/>
        <v>0</v>
      </c>
      <c r="AE776" s="1667"/>
      <c r="AF776" s="1667"/>
      <c r="AG776" s="1667"/>
      <c r="AH776" s="1667">
        <f t="shared" si="644"/>
        <v>0</v>
      </c>
      <c r="AI776" s="1667"/>
      <c r="AJ776" s="1667"/>
      <c r="AK776" s="1667"/>
      <c r="AL776" s="1667">
        <f t="shared" si="645"/>
        <v>0</v>
      </c>
      <c r="AM776" s="1667"/>
      <c r="AN776" s="1667"/>
      <c r="AO776" s="1667"/>
      <c r="AP776" s="1403">
        <f t="shared" si="646"/>
        <v>0</v>
      </c>
      <c r="AQ776" s="1403"/>
      <c r="AR776" s="1666"/>
      <c r="AS776" s="1666"/>
      <c r="AT776" s="1666">
        <f t="shared" si="647"/>
        <v>420</v>
      </c>
      <c r="AU776" s="1666">
        <v>420</v>
      </c>
      <c r="AV776" s="1666"/>
      <c r="AW776" s="1666"/>
      <c r="AX776" s="1666"/>
      <c r="AY776" s="1666">
        <f t="shared" si="648"/>
        <v>0</v>
      </c>
      <c r="AZ776" s="1666"/>
      <c r="BA776" s="1666"/>
      <c r="BB776" s="1666"/>
      <c r="BC776" s="1666"/>
      <c r="BD776" s="1666"/>
      <c r="BE776" s="1666"/>
      <c r="BF776" s="1666"/>
      <c r="BG776" s="1403"/>
      <c r="BH776" s="1667"/>
      <c r="BI776" s="1921">
        <f t="shared" si="649"/>
        <v>0</v>
      </c>
      <c r="BJ776" s="198">
        <v>2024</v>
      </c>
      <c r="BK776" s="198" t="s">
        <v>2323</v>
      </c>
      <c r="BL776" s="198"/>
      <c r="BM776" s="1925">
        <f t="shared" si="652"/>
        <v>0</v>
      </c>
      <c r="BN776" s="1925">
        <f t="shared" si="653"/>
        <v>0</v>
      </c>
      <c r="BO776" s="198"/>
      <c r="BP776" s="1914"/>
      <c r="BQ776" s="2902"/>
      <c r="BR776" s="2902"/>
      <c r="BS776" s="2066"/>
      <c r="BT776" s="2902"/>
      <c r="BU776" s="2902"/>
      <c r="BV776" s="1370" t="s">
        <v>2492</v>
      </c>
      <c r="BW776" s="1370" t="s">
        <v>2499</v>
      </c>
      <c r="BX776" s="1926"/>
    </row>
    <row r="777" spans="1:76" s="1950" customFormat="1" hidden="1">
      <c r="A777" s="2961"/>
      <c r="B777" s="2962" t="s">
        <v>1956</v>
      </c>
      <c r="C777" s="137" t="s">
        <v>1939</v>
      </c>
      <c r="D777" s="1951">
        <v>0.7</v>
      </c>
      <c r="E777" s="3456" t="s">
        <v>259</v>
      </c>
      <c r="F777" s="3456"/>
      <c r="G777" s="1403">
        <v>700</v>
      </c>
      <c r="H777" s="1403">
        <v>700</v>
      </c>
      <c r="I777" s="1667"/>
      <c r="J777" s="1667"/>
      <c r="K777" s="1667">
        <v>700</v>
      </c>
      <c r="L777" s="1667">
        <v>700</v>
      </c>
      <c r="M777" s="1667"/>
      <c r="N777" s="1667"/>
      <c r="O777" s="1667"/>
      <c r="P777" s="1667"/>
      <c r="Q777" s="1667"/>
      <c r="R777" s="1667"/>
      <c r="S777" s="1667">
        <f t="shared" si="641"/>
        <v>0</v>
      </c>
      <c r="T777" s="1667"/>
      <c r="U777" s="1667"/>
      <c r="V777" s="1667"/>
      <c r="W777" s="1667"/>
      <c r="X777" s="1667"/>
      <c r="Y777" s="1667"/>
      <c r="Z777" s="1667">
        <f t="shared" si="642"/>
        <v>0</v>
      </c>
      <c r="AA777" s="1667"/>
      <c r="AB777" s="1667"/>
      <c r="AC777" s="1667"/>
      <c r="AD777" s="1667">
        <f t="shared" si="643"/>
        <v>0</v>
      </c>
      <c r="AE777" s="1667"/>
      <c r="AF777" s="1667"/>
      <c r="AG777" s="1667"/>
      <c r="AH777" s="1667">
        <f t="shared" si="644"/>
        <v>0</v>
      </c>
      <c r="AI777" s="1667"/>
      <c r="AJ777" s="1667"/>
      <c r="AK777" s="1667"/>
      <c r="AL777" s="1667">
        <f t="shared" si="645"/>
        <v>0</v>
      </c>
      <c r="AM777" s="1667"/>
      <c r="AN777" s="1667"/>
      <c r="AO777" s="1667"/>
      <c r="AP777" s="1403">
        <f t="shared" si="646"/>
        <v>0</v>
      </c>
      <c r="AQ777" s="1403"/>
      <c r="AR777" s="1666"/>
      <c r="AS777" s="1666"/>
      <c r="AT777" s="1666">
        <f t="shared" si="647"/>
        <v>700</v>
      </c>
      <c r="AU777" s="1666">
        <v>700</v>
      </c>
      <c r="AV777" s="1666"/>
      <c r="AW777" s="1666"/>
      <c r="AX777" s="1666"/>
      <c r="AY777" s="1666">
        <f t="shared" si="648"/>
        <v>700</v>
      </c>
      <c r="AZ777" s="1666">
        <v>700</v>
      </c>
      <c r="BA777" s="1666"/>
      <c r="BB777" s="1666"/>
      <c r="BC777" s="1666"/>
      <c r="BD777" s="1666"/>
      <c r="BE777" s="1666"/>
      <c r="BF777" s="1666"/>
      <c r="BG777" s="1403"/>
      <c r="BH777" s="1667"/>
      <c r="BI777" s="1921">
        <f t="shared" si="649"/>
        <v>0</v>
      </c>
      <c r="BJ777" s="198">
        <v>2024</v>
      </c>
      <c r="BK777" s="198" t="s">
        <v>2323</v>
      </c>
      <c r="BL777" s="198" t="s">
        <v>2327</v>
      </c>
      <c r="BM777" s="1925">
        <f t="shared" si="652"/>
        <v>0</v>
      </c>
      <c r="BN777" s="1925">
        <f t="shared" si="653"/>
        <v>0</v>
      </c>
      <c r="BO777" s="198"/>
      <c r="BP777" s="1914"/>
      <c r="BQ777" s="2902"/>
      <c r="BR777" s="2902"/>
      <c r="BS777" s="2066"/>
      <c r="BT777" s="2902"/>
      <c r="BU777" s="2902"/>
      <c r="BV777" s="1370" t="s">
        <v>2492</v>
      </c>
      <c r="BW777" s="1370" t="s">
        <v>2499</v>
      </c>
      <c r="BX777" s="1926"/>
    </row>
    <row r="778" spans="1:76" s="1950" customFormat="1" hidden="1">
      <c r="A778" s="2961"/>
      <c r="B778" s="2962" t="s">
        <v>1957</v>
      </c>
      <c r="C778" s="137" t="s">
        <v>1939</v>
      </c>
      <c r="D778" s="1951">
        <v>0.5</v>
      </c>
      <c r="E778" s="3456" t="s">
        <v>259</v>
      </c>
      <c r="F778" s="3456"/>
      <c r="G778" s="1403">
        <v>500</v>
      </c>
      <c r="H778" s="1403">
        <v>500</v>
      </c>
      <c r="I778" s="1667"/>
      <c r="J778" s="1667"/>
      <c r="K778" s="1667">
        <v>500</v>
      </c>
      <c r="L778" s="1667">
        <v>500</v>
      </c>
      <c r="M778" s="1667"/>
      <c r="N778" s="1667"/>
      <c r="O778" s="1667"/>
      <c r="P778" s="1667"/>
      <c r="Q778" s="1667"/>
      <c r="R778" s="1667"/>
      <c r="S778" s="1667">
        <f t="shared" si="641"/>
        <v>0</v>
      </c>
      <c r="T778" s="1667"/>
      <c r="U778" s="1667"/>
      <c r="V778" s="1667"/>
      <c r="W778" s="1667"/>
      <c r="X778" s="1667"/>
      <c r="Y778" s="1667"/>
      <c r="Z778" s="1667">
        <f t="shared" si="642"/>
        <v>0</v>
      </c>
      <c r="AA778" s="1667"/>
      <c r="AB778" s="1667"/>
      <c r="AC778" s="1667"/>
      <c r="AD778" s="1667">
        <f t="shared" si="643"/>
        <v>0</v>
      </c>
      <c r="AE778" s="1667"/>
      <c r="AF778" s="1667"/>
      <c r="AG778" s="1667"/>
      <c r="AH778" s="1667">
        <f t="shared" si="644"/>
        <v>0</v>
      </c>
      <c r="AI778" s="1667"/>
      <c r="AJ778" s="1667"/>
      <c r="AK778" s="1667"/>
      <c r="AL778" s="1667">
        <f t="shared" si="645"/>
        <v>0</v>
      </c>
      <c r="AM778" s="1667"/>
      <c r="AN778" s="1667"/>
      <c r="AO778" s="1667"/>
      <c r="AP778" s="1403">
        <f t="shared" si="646"/>
        <v>0</v>
      </c>
      <c r="AQ778" s="1403"/>
      <c r="AR778" s="1666"/>
      <c r="AS778" s="1666"/>
      <c r="AT778" s="1666">
        <f t="shared" si="647"/>
        <v>500</v>
      </c>
      <c r="AU778" s="1666">
        <v>500</v>
      </c>
      <c r="AV778" s="1666"/>
      <c r="AW778" s="1666"/>
      <c r="AX778" s="1666"/>
      <c r="AY778" s="1666">
        <f t="shared" si="648"/>
        <v>0</v>
      </c>
      <c r="AZ778" s="1666"/>
      <c r="BA778" s="1666"/>
      <c r="BB778" s="1666"/>
      <c r="BC778" s="1666"/>
      <c r="BD778" s="1666"/>
      <c r="BE778" s="1666"/>
      <c r="BF778" s="1666"/>
      <c r="BG778" s="1403"/>
      <c r="BH778" s="1667"/>
      <c r="BI778" s="1921">
        <f t="shared" si="649"/>
        <v>0</v>
      </c>
      <c r="BJ778" s="198">
        <v>2024</v>
      </c>
      <c r="BK778" s="198" t="s">
        <v>2323</v>
      </c>
      <c r="BL778" s="198"/>
      <c r="BM778" s="1925">
        <f t="shared" si="652"/>
        <v>0</v>
      </c>
      <c r="BN778" s="1925">
        <f t="shared" si="653"/>
        <v>0</v>
      </c>
      <c r="BO778" s="198"/>
      <c r="BP778" s="1914"/>
      <c r="BQ778" s="2902"/>
      <c r="BR778" s="2902"/>
      <c r="BS778" s="2066"/>
      <c r="BT778" s="2902"/>
      <c r="BU778" s="2902"/>
      <c r="BV778" s="1370" t="s">
        <v>2492</v>
      </c>
      <c r="BW778" s="1370" t="s">
        <v>2499</v>
      </c>
      <c r="BX778" s="1926"/>
    </row>
    <row r="779" spans="1:76" s="1950" customFormat="1" hidden="1">
      <c r="A779" s="2961"/>
      <c r="B779" s="2962" t="s">
        <v>1958</v>
      </c>
      <c r="C779" s="137" t="s">
        <v>1939</v>
      </c>
      <c r="D779" s="1951">
        <v>0.5</v>
      </c>
      <c r="E779" s="3456" t="s">
        <v>259</v>
      </c>
      <c r="F779" s="3456"/>
      <c r="G779" s="1403">
        <v>500</v>
      </c>
      <c r="H779" s="1403">
        <v>500</v>
      </c>
      <c r="I779" s="1667"/>
      <c r="J779" s="1667"/>
      <c r="K779" s="1667">
        <v>500</v>
      </c>
      <c r="L779" s="1667">
        <v>500</v>
      </c>
      <c r="M779" s="1667"/>
      <c r="N779" s="1667"/>
      <c r="O779" s="1667"/>
      <c r="P779" s="1667"/>
      <c r="Q779" s="1667"/>
      <c r="R779" s="1667"/>
      <c r="S779" s="1667">
        <f t="shared" ref="S779:S810" si="654">SUM(T779:V779)</f>
        <v>0</v>
      </c>
      <c r="T779" s="1667"/>
      <c r="U779" s="1667"/>
      <c r="V779" s="1667"/>
      <c r="W779" s="1667"/>
      <c r="X779" s="1667"/>
      <c r="Y779" s="1667"/>
      <c r="Z779" s="1667">
        <f t="shared" ref="Z779:Z810" si="655">SUM(AA779:AC779)</f>
        <v>0</v>
      </c>
      <c r="AA779" s="1667"/>
      <c r="AB779" s="1667"/>
      <c r="AC779" s="1667"/>
      <c r="AD779" s="1667">
        <f t="shared" ref="AD779:AD810" si="656">SUM(AE779:AG779)</f>
        <v>0</v>
      </c>
      <c r="AE779" s="1667"/>
      <c r="AF779" s="1667"/>
      <c r="AG779" s="1667"/>
      <c r="AH779" s="1667">
        <f t="shared" ref="AH779:AH810" si="657">SUM(AI779:AK779)</f>
        <v>0</v>
      </c>
      <c r="AI779" s="1667"/>
      <c r="AJ779" s="1667"/>
      <c r="AK779" s="1667"/>
      <c r="AL779" s="1667">
        <f t="shared" ref="AL779:AL810" si="658">SUM(AM779:AO779)</f>
        <v>0</v>
      </c>
      <c r="AM779" s="1667"/>
      <c r="AN779" s="1667"/>
      <c r="AO779" s="1667"/>
      <c r="AP779" s="1403">
        <f t="shared" ref="AP779:AP810" si="659">SUM(AQ779:AS779)</f>
        <v>0</v>
      </c>
      <c r="AQ779" s="1403"/>
      <c r="AR779" s="1666"/>
      <c r="AS779" s="1666"/>
      <c r="AT779" s="1666">
        <f t="shared" ref="AT779:AT810" si="660">SUM(AU779:AW779)</f>
        <v>500</v>
      </c>
      <c r="AU779" s="1666">
        <v>500</v>
      </c>
      <c r="AV779" s="1666"/>
      <c r="AW779" s="1666"/>
      <c r="AX779" s="1666"/>
      <c r="AY779" s="1666">
        <f t="shared" ref="AY779:AY810" si="661">SUM(AZ779:BB779)</f>
        <v>0</v>
      </c>
      <c r="AZ779" s="1666"/>
      <c r="BA779" s="1666"/>
      <c r="BB779" s="1666"/>
      <c r="BC779" s="1666"/>
      <c r="BD779" s="1666"/>
      <c r="BE779" s="1666"/>
      <c r="BF779" s="1666"/>
      <c r="BG779" s="1403"/>
      <c r="BH779" s="1667"/>
      <c r="BI779" s="1921">
        <f t="shared" ref="BI779:BI810" si="662">AP779-S779</f>
        <v>0</v>
      </c>
      <c r="BJ779" s="198">
        <v>2024</v>
      </c>
      <c r="BK779" s="198" t="s">
        <v>2323</v>
      </c>
      <c r="BL779" s="198"/>
      <c r="BM779" s="1925">
        <f t="shared" si="652"/>
        <v>0</v>
      </c>
      <c r="BN779" s="1925">
        <f t="shared" si="653"/>
        <v>0</v>
      </c>
      <c r="BO779" s="198"/>
      <c r="BP779" s="1914"/>
      <c r="BQ779" s="2902"/>
      <c r="BR779" s="2902"/>
      <c r="BS779" s="2066"/>
      <c r="BT779" s="2902"/>
      <c r="BU779" s="2902"/>
      <c r="BV779" s="1370" t="s">
        <v>2492</v>
      </c>
      <c r="BW779" s="1370" t="s">
        <v>2499</v>
      </c>
      <c r="BX779" s="1926"/>
    </row>
    <row r="780" spans="1:76" s="42" customFormat="1" ht="34.5" hidden="1" customHeight="1">
      <c r="A780" s="2961"/>
      <c r="B780" s="2962" t="s">
        <v>1959</v>
      </c>
      <c r="C780" s="137" t="s">
        <v>1942</v>
      </c>
      <c r="D780" s="1951">
        <v>2.8</v>
      </c>
      <c r="E780" s="3456" t="s">
        <v>259</v>
      </c>
      <c r="F780" s="3456"/>
      <c r="G780" s="1403">
        <v>1500</v>
      </c>
      <c r="H780" s="1403">
        <v>1500</v>
      </c>
      <c r="I780" s="1667"/>
      <c r="J780" s="1662"/>
      <c r="K780" s="1667">
        <v>1500</v>
      </c>
      <c r="L780" s="1667">
        <v>1500</v>
      </c>
      <c r="M780" s="1662"/>
      <c r="N780" s="1662"/>
      <c r="O780" s="1662"/>
      <c r="P780" s="1662"/>
      <c r="Q780" s="1662"/>
      <c r="R780" s="1662"/>
      <c r="S780" s="1662">
        <f t="shared" si="654"/>
        <v>0</v>
      </c>
      <c r="T780" s="1662"/>
      <c r="U780" s="1662"/>
      <c r="V780" s="1662"/>
      <c r="W780" s="1662"/>
      <c r="X780" s="1662"/>
      <c r="Y780" s="1662"/>
      <c r="Z780" s="1662">
        <f t="shared" si="655"/>
        <v>0</v>
      </c>
      <c r="AA780" s="1662"/>
      <c r="AB780" s="1662"/>
      <c r="AC780" s="1662"/>
      <c r="AD780" s="1662">
        <f t="shared" si="656"/>
        <v>0</v>
      </c>
      <c r="AE780" s="1662"/>
      <c r="AF780" s="1662"/>
      <c r="AG780" s="1662"/>
      <c r="AH780" s="1662">
        <f t="shared" si="657"/>
        <v>0</v>
      </c>
      <c r="AI780" s="1662"/>
      <c r="AJ780" s="1662"/>
      <c r="AK780" s="1662"/>
      <c r="AL780" s="1662">
        <f t="shared" si="658"/>
        <v>0</v>
      </c>
      <c r="AM780" s="1662"/>
      <c r="AN780" s="1662"/>
      <c r="AO780" s="1662"/>
      <c r="AP780" s="1384">
        <f t="shared" si="659"/>
        <v>0</v>
      </c>
      <c r="AQ780" s="1384"/>
      <c r="AR780" s="1695"/>
      <c r="AS780" s="1695"/>
      <c r="AT780" s="1666">
        <f t="shared" si="660"/>
        <v>1500</v>
      </c>
      <c r="AU780" s="1666">
        <v>1500</v>
      </c>
      <c r="AV780" s="1695"/>
      <c r="AW780" s="1695"/>
      <c r="AX780" s="1695"/>
      <c r="AY780" s="1666">
        <f t="shared" si="661"/>
        <v>1500</v>
      </c>
      <c r="AZ780" s="1666">
        <v>1500</v>
      </c>
      <c r="BA780" s="1695"/>
      <c r="BB780" s="1695"/>
      <c r="BC780" s="1695"/>
      <c r="BD780" s="1695"/>
      <c r="BE780" s="1695"/>
      <c r="BF780" s="1695"/>
      <c r="BG780" s="1384"/>
      <c r="BH780" s="1662"/>
      <c r="BI780" s="1912">
        <f t="shared" si="662"/>
        <v>0</v>
      </c>
      <c r="BJ780" s="198">
        <v>2024</v>
      </c>
      <c r="BK780" s="198" t="s">
        <v>2323</v>
      </c>
      <c r="BL780" s="198" t="s">
        <v>2327</v>
      </c>
      <c r="BM780" s="1925">
        <f t="shared" si="652"/>
        <v>0</v>
      </c>
      <c r="BN780" s="1925">
        <f t="shared" si="653"/>
        <v>0</v>
      </c>
      <c r="BO780" s="198"/>
      <c r="BP780" s="1953"/>
      <c r="BQ780" s="3197"/>
      <c r="BR780" s="3197"/>
      <c r="BS780" s="3375"/>
      <c r="BT780" s="3197"/>
      <c r="BU780" s="3197"/>
      <c r="BV780" s="1370" t="s">
        <v>2492</v>
      </c>
      <c r="BW780" s="1370" t="s">
        <v>2499</v>
      </c>
      <c r="BX780" s="1915"/>
    </row>
    <row r="781" spans="1:76" s="1950" customFormat="1" hidden="1">
      <c r="A781" s="2961"/>
      <c r="B781" s="2962" t="s">
        <v>1960</v>
      </c>
      <c r="C781" s="137" t="s">
        <v>1942</v>
      </c>
      <c r="D781" s="1951">
        <v>0.7</v>
      </c>
      <c r="E781" s="3456" t="s">
        <v>259</v>
      </c>
      <c r="F781" s="3456"/>
      <c r="G781" s="1403">
        <v>600</v>
      </c>
      <c r="H781" s="1403">
        <v>600</v>
      </c>
      <c r="I781" s="1667"/>
      <c r="J781" s="1667"/>
      <c r="K781" s="1667">
        <v>600</v>
      </c>
      <c r="L781" s="1667">
        <v>600</v>
      </c>
      <c r="M781" s="1667"/>
      <c r="N781" s="1667"/>
      <c r="O781" s="1667"/>
      <c r="P781" s="1667"/>
      <c r="Q781" s="1667"/>
      <c r="R781" s="1667"/>
      <c r="S781" s="1667">
        <f t="shared" si="654"/>
        <v>0</v>
      </c>
      <c r="T781" s="1667"/>
      <c r="U781" s="1667"/>
      <c r="V781" s="1667"/>
      <c r="W781" s="1667"/>
      <c r="X781" s="1667"/>
      <c r="Y781" s="1667"/>
      <c r="Z781" s="1667">
        <f t="shared" si="655"/>
        <v>0</v>
      </c>
      <c r="AA781" s="1667"/>
      <c r="AB781" s="1667"/>
      <c r="AC781" s="1667"/>
      <c r="AD781" s="1667">
        <f t="shared" si="656"/>
        <v>0</v>
      </c>
      <c r="AE781" s="1667"/>
      <c r="AF781" s="1667"/>
      <c r="AG781" s="1667"/>
      <c r="AH781" s="1667">
        <f t="shared" si="657"/>
        <v>0</v>
      </c>
      <c r="AI781" s="1667"/>
      <c r="AJ781" s="1667"/>
      <c r="AK781" s="1667"/>
      <c r="AL781" s="1667">
        <f t="shared" si="658"/>
        <v>0</v>
      </c>
      <c r="AM781" s="1667"/>
      <c r="AN781" s="1667"/>
      <c r="AO781" s="1667"/>
      <c r="AP781" s="1403">
        <f t="shared" si="659"/>
        <v>0</v>
      </c>
      <c r="AQ781" s="1403"/>
      <c r="AR781" s="1666"/>
      <c r="AS781" s="1666"/>
      <c r="AT781" s="1666">
        <f t="shared" si="660"/>
        <v>600</v>
      </c>
      <c r="AU781" s="1666">
        <v>600</v>
      </c>
      <c r="AV781" s="1666"/>
      <c r="AW781" s="1666"/>
      <c r="AX781" s="1666"/>
      <c r="AY781" s="1666">
        <f t="shared" si="661"/>
        <v>600</v>
      </c>
      <c r="AZ781" s="1666">
        <v>600</v>
      </c>
      <c r="BA781" s="1666"/>
      <c r="BB781" s="1666"/>
      <c r="BC781" s="1666"/>
      <c r="BD781" s="1666"/>
      <c r="BE781" s="1666"/>
      <c r="BF781" s="1666"/>
      <c r="BG781" s="1403"/>
      <c r="BH781" s="1667"/>
      <c r="BI781" s="1921">
        <f t="shared" si="662"/>
        <v>0</v>
      </c>
      <c r="BJ781" s="198">
        <v>2024</v>
      </c>
      <c r="BK781" s="198" t="s">
        <v>2323</v>
      </c>
      <c r="BL781" s="198" t="s">
        <v>2327</v>
      </c>
      <c r="BM781" s="1925">
        <f t="shared" si="652"/>
        <v>0</v>
      </c>
      <c r="BN781" s="1925">
        <f t="shared" si="653"/>
        <v>0</v>
      </c>
      <c r="BO781" s="198"/>
      <c r="BP781" s="1914"/>
      <c r="BQ781" s="2902"/>
      <c r="BR781" s="2902"/>
      <c r="BS781" s="2066"/>
      <c r="BT781" s="2902"/>
      <c r="BU781" s="2902"/>
      <c r="BV781" s="1370" t="s">
        <v>2492</v>
      </c>
      <c r="BW781" s="1370" t="s">
        <v>2499</v>
      </c>
      <c r="BX781" s="1926"/>
    </row>
    <row r="782" spans="1:76" s="1950" customFormat="1" ht="25.5" hidden="1">
      <c r="A782" s="2961"/>
      <c r="B782" s="2962" t="s">
        <v>1961</v>
      </c>
      <c r="C782" s="137" t="s">
        <v>1948</v>
      </c>
      <c r="D782" s="1951">
        <v>0.9</v>
      </c>
      <c r="E782" s="3456" t="s">
        <v>259</v>
      </c>
      <c r="F782" s="3456"/>
      <c r="G782" s="1403">
        <v>500</v>
      </c>
      <c r="H782" s="1403">
        <v>252</v>
      </c>
      <c r="I782" s="1667">
        <v>248</v>
      </c>
      <c r="J782" s="1667"/>
      <c r="K782" s="1667">
        <v>252</v>
      </c>
      <c r="L782" s="1667">
        <v>252</v>
      </c>
      <c r="M782" s="1667"/>
      <c r="N782" s="1667"/>
      <c r="O782" s="1667"/>
      <c r="P782" s="1667"/>
      <c r="Q782" s="1667"/>
      <c r="R782" s="1667"/>
      <c r="S782" s="1667">
        <f t="shared" si="654"/>
        <v>0</v>
      </c>
      <c r="T782" s="1667"/>
      <c r="U782" s="1667"/>
      <c r="V782" s="1667"/>
      <c r="W782" s="1667"/>
      <c r="X782" s="1667"/>
      <c r="Y782" s="1667"/>
      <c r="Z782" s="1667">
        <f t="shared" si="655"/>
        <v>0</v>
      </c>
      <c r="AA782" s="1667"/>
      <c r="AB782" s="1667"/>
      <c r="AC782" s="1667"/>
      <c r="AD782" s="1667">
        <f t="shared" si="656"/>
        <v>0</v>
      </c>
      <c r="AE782" s="1667"/>
      <c r="AF782" s="1667"/>
      <c r="AG782" s="1667"/>
      <c r="AH782" s="1667">
        <f t="shared" si="657"/>
        <v>0</v>
      </c>
      <c r="AI782" s="1667"/>
      <c r="AJ782" s="1667"/>
      <c r="AK782" s="1667"/>
      <c r="AL782" s="1667">
        <f t="shared" si="658"/>
        <v>0</v>
      </c>
      <c r="AM782" s="1667"/>
      <c r="AN782" s="1667"/>
      <c r="AO782" s="1667"/>
      <c r="AP782" s="1403">
        <f t="shared" si="659"/>
        <v>0</v>
      </c>
      <c r="AQ782" s="1403"/>
      <c r="AR782" s="1666"/>
      <c r="AS782" s="1666"/>
      <c r="AT782" s="1666">
        <f t="shared" si="660"/>
        <v>252</v>
      </c>
      <c r="AU782" s="1666">
        <v>252</v>
      </c>
      <c r="AV782" s="1666"/>
      <c r="AW782" s="1666"/>
      <c r="AX782" s="1666"/>
      <c r="AY782" s="1666">
        <f t="shared" si="661"/>
        <v>0</v>
      </c>
      <c r="AZ782" s="1666"/>
      <c r="BA782" s="1666"/>
      <c r="BB782" s="1666"/>
      <c r="BC782" s="1666"/>
      <c r="BD782" s="1666"/>
      <c r="BE782" s="1666"/>
      <c r="BF782" s="1666"/>
      <c r="BG782" s="1403"/>
      <c r="BH782" s="1667"/>
      <c r="BI782" s="1921">
        <f t="shared" si="662"/>
        <v>0</v>
      </c>
      <c r="BJ782" s="198">
        <v>2024</v>
      </c>
      <c r="BK782" s="198" t="s">
        <v>2323</v>
      </c>
      <c r="BL782" s="198"/>
      <c r="BM782" s="1925">
        <f t="shared" si="652"/>
        <v>0</v>
      </c>
      <c r="BN782" s="1925">
        <f t="shared" si="653"/>
        <v>0</v>
      </c>
      <c r="BO782" s="198"/>
      <c r="BP782" s="1914"/>
      <c r="BQ782" s="2902"/>
      <c r="BR782" s="2902"/>
      <c r="BS782" s="2066"/>
      <c r="BT782" s="2902"/>
      <c r="BU782" s="2902"/>
      <c r="BV782" s="1370" t="s">
        <v>2492</v>
      </c>
      <c r="BW782" s="1370" t="s">
        <v>2499</v>
      </c>
      <c r="BX782" s="1926"/>
    </row>
    <row r="783" spans="1:76" s="42" customFormat="1" hidden="1">
      <c r="A783" s="2961"/>
      <c r="B783" s="2962" t="s">
        <v>1962</v>
      </c>
      <c r="C783" s="137" t="s">
        <v>1939</v>
      </c>
      <c r="D783" s="1951">
        <v>1</v>
      </c>
      <c r="E783" s="3456" t="s">
        <v>259</v>
      </c>
      <c r="F783" s="3456"/>
      <c r="G783" s="1403">
        <v>500</v>
      </c>
      <c r="H783" s="1403">
        <v>252</v>
      </c>
      <c r="I783" s="1667">
        <v>248</v>
      </c>
      <c r="J783" s="1667"/>
      <c r="K783" s="1667">
        <v>252</v>
      </c>
      <c r="L783" s="1667">
        <v>252</v>
      </c>
      <c r="M783" s="1662"/>
      <c r="N783" s="1662"/>
      <c r="O783" s="1662"/>
      <c r="P783" s="1662"/>
      <c r="Q783" s="1662"/>
      <c r="R783" s="1662"/>
      <c r="S783" s="1662">
        <f t="shared" si="654"/>
        <v>0</v>
      </c>
      <c r="T783" s="1662"/>
      <c r="U783" s="1662"/>
      <c r="V783" s="1662"/>
      <c r="W783" s="1662"/>
      <c r="X783" s="1662"/>
      <c r="Y783" s="1662"/>
      <c r="Z783" s="1662">
        <f t="shared" si="655"/>
        <v>0</v>
      </c>
      <c r="AA783" s="1662"/>
      <c r="AB783" s="1662"/>
      <c r="AC783" s="1662"/>
      <c r="AD783" s="1662">
        <f t="shared" si="656"/>
        <v>0</v>
      </c>
      <c r="AE783" s="1662"/>
      <c r="AF783" s="1662"/>
      <c r="AG783" s="1662"/>
      <c r="AH783" s="1662">
        <f t="shared" si="657"/>
        <v>0</v>
      </c>
      <c r="AI783" s="1662"/>
      <c r="AJ783" s="1662"/>
      <c r="AK783" s="1662"/>
      <c r="AL783" s="1662">
        <f t="shared" si="658"/>
        <v>0</v>
      </c>
      <c r="AM783" s="1662"/>
      <c r="AN783" s="1662"/>
      <c r="AO783" s="1662"/>
      <c r="AP783" s="1384">
        <f t="shared" si="659"/>
        <v>0</v>
      </c>
      <c r="AQ783" s="1384"/>
      <c r="AR783" s="1695"/>
      <c r="AS783" s="1695"/>
      <c r="AT783" s="1666">
        <f t="shared" si="660"/>
        <v>252</v>
      </c>
      <c r="AU783" s="1666">
        <v>252</v>
      </c>
      <c r="AV783" s="1695"/>
      <c r="AW783" s="1695"/>
      <c r="AX783" s="1695"/>
      <c r="AY783" s="1666">
        <f t="shared" si="661"/>
        <v>0</v>
      </c>
      <c r="AZ783" s="1666"/>
      <c r="BA783" s="1695"/>
      <c r="BB783" s="1695"/>
      <c r="BC783" s="1695"/>
      <c r="BD783" s="1695"/>
      <c r="BE783" s="1695"/>
      <c r="BF783" s="1695"/>
      <c r="BG783" s="1384"/>
      <c r="BH783" s="1662"/>
      <c r="BI783" s="1912">
        <f t="shared" si="662"/>
        <v>0</v>
      </c>
      <c r="BJ783" s="198">
        <v>2024</v>
      </c>
      <c r="BK783" s="198" t="s">
        <v>2323</v>
      </c>
      <c r="BL783" s="198"/>
      <c r="BM783" s="1925">
        <f t="shared" si="652"/>
        <v>0</v>
      </c>
      <c r="BN783" s="1925">
        <f t="shared" si="653"/>
        <v>0</v>
      </c>
      <c r="BO783" s="198"/>
      <c r="BP783" s="1953"/>
      <c r="BQ783" s="3197"/>
      <c r="BR783" s="3197"/>
      <c r="BS783" s="3375"/>
      <c r="BT783" s="3197"/>
      <c r="BU783" s="3197"/>
      <c r="BV783" s="1370" t="s">
        <v>2492</v>
      </c>
      <c r="BW783" s="1370" t="s">
        <v>2499</v>
      </c>
      <c r="BX783" s="1915"/>
    </row>
    <row r="784" spans="1:76" s="1950" customFormat="1" hidden="1">
      <c r="A784" s="2961"/>
      <c r="B784" s="2962" t="s">
        <v>1963</v>
      </c>
      <c r="C784" s="137" t="s">
        <v>1942</v>
      </c>
      <c r="D784" s="1951">
        <v>0.9</v>
      </c>
      <c r="E784" s="3456" t="s">
        <v>259</v>
      </c>
      <c r="F784" s="3456"/>
      <c r="G784" s="1403">
        <v>500</v>
      </c>
      <c r="H784" s="1403">
        <v>252</v>
      </c>
      <c r="I784" s="1667">
        <v>248</v>
      </c>
      <c r="J784" s="1667"/>
      <c r="K784" s="1667">
        <v>252</v>
      </c>
      <c r="L784" s="1667">
        <v>252</v>
      </c>
      <c r="M784" s="1667"/>
      <c r="N784" s="1667"/>
      <c r="O784" s="1667"/>
      <c r="P784" s="1667"/>
      <c r="Q784" s="1667"/>
      <c r="R784" s="1667"/>
      <c r="S784" s="1667">
        <f t="shared" si="654"/>
        <v>0</v>
      </c>
      <c r="T784" s="1667"/>
      <c r="U784" s="1667"/>
      <c r="V784" s="1667"/>
      <c r="W784" s="1667"/>
      <c r="X784" s="1667"/>
      <c r="Y784" s="1667"/>
      <c r="Z784" s="1667">
        <f t="shared" si="655"/>
        <v>0</v>
      </c>
      <c r="AA784" s="1667"/>
      <c r="AB784" s="1667"/>
      <c r="AC784" s="1667"/>
      <c r="AD784" s="1667">
        <f t="shared" si="656"/>
        <v>0</v>
      </c>
      <c r="AE784" s="1667"/>
      <c r="AF784" s="1667"/>
      <c r="AG784" s="1667"/>
      <c r="AH784" s="1667">
        <f t="shared" si="657"/>
        <v>0</v>
      </c>
      <c r="AI784" s="1667"/>
      <c r="AJ784" s="1667"/>
      <c r="AK784" s="1667"/>
      <c r="AL784" s="1667">
        <f t="shared" si="658"/>
        <v>0</v>
      </c>
      <c r="AM784" s="1667"/>
      <c r="AN784" s="1667"/>
      <c r="AO784" s="1667"/>
      <c r="AP784" s="1403">
        <f t="shared" si="659"/>
        <v>0</v>
      </c>
      <c r="AQ784" s="1403"/>
      <c r="AR784" s="1666"/>
      <c r="AS784" s="1666"/>
      <c r="AT784" s="1666">
        <f t="shared" si="660"/>
        <v>252</v>
      </c>
      <c r="AU784" s="1666">
        <v>252</v>
      </c>
      <c r="AV784" s="1666"/>
      <c r="AW784" s="1666"/>
      <c r="AX784" s="1666"/>
      <c r="AY784" s="1666">
        <f t="shared" si="661"/>
        <v>0</v>
      </c>
      <c r="AZ784" s="1666"/>
      <c r="BA784" s="1666"/>
      <c r="BB784" s="1666"/>
      <c r="BC784" s="1666"/>
      <c r="BD784" s="1666"/>
      <c r="BE784" s="1666"/>
      <c r="BF784" s="1666"/>
      <c r="BG784" s="1403"/>
      <c r="BH784" s="1667"/>
      <c r="BI784" s="1921">
        <f t="shared" si="662"/>
        <v>0</v>
      </c>
      <c r="BJ784" s="198">
        <v>2024</v>
      </c>
      <c r="BK784" s="198" t="s">
        <v>2323</v>
      </c>
      <c r="BL784" s="198"/>
      <c r="BM784" s="1925">
        <f t="shared" si="652"/>
        <v>0</v>
      </c>
      <c r="BN784" s="1925">
        <f t="shared" si="653"/>
        <v>0</v>
      </c>
      <c r="BO784" s="198"/>
      <c r="BP784" s="1914"/>
      <c r="BQ784" s="2902"/>
      <c r="BR784" s="2902"/>
      <c r="BS784" s="2066"/>
      <c r="BT784" s="2902"/>
      <c r="BU784" s="2902"/>
      <c r="BV784" s="1370" t="s">
        <v>2492</v>
      </c>
      <c r="BW784" s="1370" t="s">
        <v>2499</v>
      </c>
      <c r="BX784" s="1926"/>
    </row>
    <row r="785" spans="1:76" s="1950" customFormat="1" hidden="1">
      <c r="A785" s="2961"/>
      <c r="B785" s="2962" t="s">
        <v>1964</v>
      </c>
      <c r="C785" s="137" t="s">
        <v>1945</v>
      </c>
      <c r="D785" s="1951">
        <v>0.9</v>
      </c>
      <c r="E785" s="3456" t="s">
        <v>259</v>
      </c>
      <c r="F785" s="3456"/>
      <c r="G785" s="1403">
        <v>500</v>
      </c>
      <c r="H785" s="1403">
        <v>252</v>
      </c>
      <c r="I785" s="1667">
        <v>248</v>
      </c>
      <c r="J785" s="1667"/>
      <c r="K785" s="1667">
        <v>252</v>
      </c>
      <c r="L785" s="1667">
        <v>252</v>
      </c>
      <c r="M785" s="1667"/>
      <c r="N785" s="1667"/>
      <c r="O785" s="1667"/>
      <c r="P785" s="1667"/>
      <c r="Q785" s="1667"/>
      <c r="R785" s="1667"/>
      <c r="S785" s="1667">
        <f t="shared" si="654"/>
        <v>0</v>
      </c>
      <c r="T785" s="1667"/>
      <c r="U785" s="1667"/>
      <c r="V785" s="1667"/>
      <c r="W785" s="1667"/>
      <c r="X785" s="1667"/>
      <c r="Y785" s="1667"/>
      <c r="Z785" s="1667">
        <f t="shared" si="655"/>
        <v>0</v>
      </c>
      <c r="AA785" s="1667"/>
      <c r="AB785" s="1667"/>
      <c r="AC785" s="1667"/>
      <c r="AD785" s="1667">
        <f t="shared" si="656"/>
        <v>0</v>
      </c>
      <c r="AE785" s="1667"/>
      <c r="AF785" s="1667"/>
      <c r="AG785" s="1667"/>
      <c r="AH785" s="1667">
        <f t="shared" si="657"/>
        <v>0</v>
      </c>
      <c r="AI785" s="1667"/>
      <c r="AJ785" s="1667"/>
      <c r="AK785" s="1667"/>
      <c r="AL785" s="1667">
        <f t="shared" si="658"/>
        <v>0</v>
      </c>
      <c r="AM785" s="1667"/>
      <c r="AN785" s="1667"/>
      <c r="AO785" s="1667"/>
      <c r="AP785" s="1403">
        <f t="shared" si="659"/>
        <v>0</v>
      </c>
      <c r="AQ785" s="1403"/>
      <c r="AR785" s="1666"/>
      <c r="AS785" s="1666"/>
      <c r="AT785" s="1666">
        <f t="shared" si="660"/>
        <v>252</v>
      </c>
      <c r="AU785" s="1666">
        <v>252</v>
      </c>
      <c r="AV785" s="1666"/>
      <c r="AW785" s="1666"/>
      <c r="AX785" s="1666"/>
      <c r="AY785" s="1666">
        <f t="shared" si="661"/>
        <v>0</v>
      </c>
      <c r="AZ785" s="1666"/>
      <c r="BA785" s="1666"/>
      <c r="BB785" s="1666"/>
      <c r="BC785" s="1666"/>
      <c r="BD785" s="1666"/>
      <c r="BE785" s="1666"/>
      <c r="BF785" s="1666"/>
      <c r="BG785" s="1403"/>
      <c r="BH785" s="1667"/>
      <c r="BI785" s="1921">
        <f t="shared" si="662"/>
        <v>0</v>
      </c>
      <c r="BJ785" s="198">
        <v>2024</v>
      </c>
      <c r="BK785" s="198" t="s">
        <v>2323</v>
      </c>
      <c r="BL785" s="198"/>
      <c r="BM785" s="1925">
        <f t="shared" si="652"/>
        <v>0</v>
      </c>
      <c r="BN785" s="1925">
        <f t="shared" si="653"/>
        <v>0</v>
      </c>
      <c r="BO785" s="198"/>
      <c r="BP785" s="1914"/>
      <c r="BQ785" s="2902"/>
      <c r="BR785" s="2902"/>
      <c r="BS785" s="2066"/>
      <c r="BT785" s="2902"/>
      <c r="BU785" s="2902"/>
      <c r="BV785" s="1370" t="s">
        <v>2492</v>
      </c>
      <c r="BW785" s="1370" t="s">
        <v>2499</v>
      </c>
      <c r="BX785" s="1926"/>
    </row>
    <row r="786" spans="1:76" s="43" customFormat="1" ht="31.5" hidden="1">
      <c r="A786" s="2961"/>
      <c r="B786" s="2962" t="s">
        <v>1965</v>
      </c>
      <c r="C786" s="137" t="s">
        <v>1966</v>
      </c>
      <c r="D786" s="137">
        <v>1</v>
      </c>
      <c r="E786" s="3456" t="s">
        <v>259</v>
      </c>
      <c r="F786" s="3456"/>
      <c r="G786" s="1403">
        <v>500</v>
      </c>
      <c r="H786" s="1403">
        <v>252</v>
      </c>
      <c r="I786" s="1667">
        <v>248</v>
      </c>
      <c r="J786" s="1655"/>
      <c r="K786" s="1667">
        <v>252</v>
      </c>
      <c r="L786" s="1667">
        <v>252</v>
      </c>
      <c r="M786" s="1667"/>
      <c r="N786" s="1667"/>
      <c r="O786" s="1667"/>
      <c r="P786" s="1667"/>
      <c r="Q786" s="1667"/>
      <c r="R786" s="1667"/>
      <c r="S786" s="1667">
        <f t="shared" si="654"/>
        <v>0</v>
      </c>
      <c r="T786" s="1667"/>
      <c r="U786" s="1667"/>
      <c r="V786" s="1667"/>
      <c r="W786" s="1667"/>
      <c r="X786" s="1667"/>
      <c r="Y786" s="1667"/>
      <c r="Z786" s="1667">
        <f t="shared" si="655"/>
        <v>0</v>
      </c>
      <c r="AA786" s="1667"/>
      <c r="AB786" s="1667"/>
      <c r="AC786" s="1667"/>
      <c r="AD786" s="1667">
        <f t="shared" si="656"/>
        <v>0</v>
      </c>
      <c r="AE786" s="1667"/>
      <c r="AF786" s="1667"/>
      <c r="AG786" s="1667"/>
      <c r="AH786" s="1667">
        <f t="shared" si="657"/>
        <v>0</v>
      </c>
      <c r="AI786" s="1667"/>
      <c r="AJ786" s="1667"/>
      <c r="AK786" s="1667"/>
      <c r="AL786" s="1667">
        <f t="shared" si="658"/>
        <v>0</v>
      </c>
      <c r="AM786" s="1667"/>
      <c r="AN786" s="1667"/>
      <c r="AO786" s="1667"/>
      <c r="AP786" s="1403">
        <f t="shared" si="659"/>
        <v>0</v>
      </c>
      <c r="AQ786" s="1403"/>
      <c r="AR786" s="1666"/>
      <c r="AS786" s="1666"/>
      <c r="AT786" s="1666">
        <f t="shared" si="660"/>
        <v>252</v>
      </c>
      <c r="AU786" s="1666">
        <v>252</v>
      </c>
      <c r="AV786" s="1666"/>
      <c r="AW786" s="1666"/>
      <c r="AX786" s="1666"/>
      <c r="AY786" s="1666">
        <f t="shared" si="661"/>
        <v>0</v>
      </c>
      <c r="AZ786" s="1666"/>
      <c r="BA786" s="1666"/>
      <c r="BB786" s="1666"/>
      <c r="BC786" s="1666"/>
      <c r="BD786" s="1666"/>
      <c r="BE786" s="1666"/>
      <c r="BF786" s="1666"/>
      <c r="BG786" s="1403"/>
      <c r="BH786" s="1667"/>
      <c r="BI786" s="1921">
        <f t="shared" si="662"/>
        <v>0</v>
      </c>
      <c r="BJ786" s="198">
        <v>2024</v>
      </c>
      <c r="BK786" s="198" t="s">
        <v>2323</v>
      </c>
      <c r="BL786" s="198"/>
      <c r="BM786" s="1925">
        <f t="shared" si="652"/>
        <v>0</v>
      </c>
      <c r="BN786" s="1925">
        <f t="shared" si="653"/>
        <v>0</v>
      </c>
      <c r="BO786" s="198"/>
      <c r="BP786" s="1914"/>
      <c r="BQ786" s="2902"/>
      <c r="BR786" s="2902"/>
      <c r="BS786" s="2066"/>
      <c r="BT786" s="2902"/>
      <c r="BU786" s="2902"/>
      <c r="BV786" s="1370" t="s">
        <v>2492</v>
      </c>
      <c r="BW786" s="1370" t="s">
        <v>2499</v>
      </c>
      <c r="BX786" s="1915"/>
    </row>
    <row r="787" spans="1:76" s="43" customFormat="1" hidden="1">
      <c r="A787" s="2961"/>
      <c r="B787" s="2962" t="s">
        <v>1967</v>
      </c>
      <c r="C787" s="137" t="s">
        <v>1933</v>
      </c>
      <c r="D787" s="137">
        <v>670</v>
      </c>
      <c r="E787" s="3456" t="s">
        <v>259</v>
      </c>
      <c r="F787" s="3456"/>
      <c r="G787" s="1403">
        <v>450</v>
      </c>
      <c r="H787" s="1403">
        <v>252</v>
      </c>
      <c r="I787" s="1667">
        <v>198</v>
      </c>
      <c r="J787" s="1655"/>
      <c r="K787" s="1667">
        <v>252</v>
      </c>
      <c r="L787" s="1667">
        <v>252</v>
      </c>
      <c r="M787" s="1667"/>
      <c r="N787" s="1667"/>
      <c r="O787" s="1667"/>
      <c r="P787" s="1667"/>
      <c r="Q787" s="1667"/>
      <c r="R787" s="1667"/>
      <c r="S787" s="1667">
        <f t="shared" si="654"/>
        <v>0</v>
      </c>
      <c r="T787" s="1667"/>
      <c r="U787" s="1667"/>
      <c r="V787" s="1667"/>
      <c r="W787" s="1667"/>
      <c r="X787" s="1667"/>
      <c r="Y787" s="1667"/>
      <c r="Z787" s="1667">
        <f t="shared" si="655"/>
        <v>0</v>
      </c>
      <c r="AA787" s="1667"/>
      <c r="AB787" s="1667"/>
      <c r="AC787" s="1667"/>
      <c r="AD787" s="1667">
        <f t="shared" si="656"/>
        <v>0</v>
      </c>
      <c r="AE787" s="1667"/>
      <c r="AF787" s="1667"/>
      <c r="AG787" s="1667"/>
      <c r="AH787" s="1667">
        <f t="shared" si="657"/>
        <v>0</v>
      </c>
      <c r="AI787" s="1667"/>
      <c r="AJ787" s="1667"/>
      <c r="AK787" s="1667"/>
      <c r="AL787" s="1667">
        <f t="shared" si="658"/>
        <v>0</v>
      </c>
      <c r="AM787" s="1667"/>
      <c r="AN787" s="1667"/>
      <c r="AO787" s="1667"/>
      <c r="AP787" s="1403">
        <f t="shared" si="659"/>
        <v>0</v>
      </c>
      <c r="AQ787" s="1403"/>
      <c r="AR787" s="1666"/>
      <c r="AS787" s="1666"/>
      <c r="AT787" s="1666">
        <f t="shared" si="660"/>
        <v>252</v>
      </c>
      <c r="AU787" s="1666">
        <v>252</v>
      </c>
      <c r="AV787" s="1666"/>
      <c r="AW787" s="1666"/>
      <c r="AX787" s="1666"/>
      <c r="AY787" s="1666">
        <f t="shared" si="661"/>
        <v>0</v>
      </c>
      <c r="AZ787" s="1666"/>
      <c r="BA787" s="1666"/>
      <c r="BB787" s="1666"/>
      <c r="BC787" s="1666"/>
      <c r="BD787" s="1666"/>
      <c r="BE787" s="1666"/>
      <c r="BF787" s="1666"/>
      <c r="BG787" s="1403"/>
      <c r="BH787" s="1667"/>
      <c r="BI787" s="1921">
        <f t="shared" si="662"/>
        <v>0</v>
      </c>
      <c r="BJ787" s="198">
        <v>2024</v>
      </c>
      <c r="BK787" s="198" t="s">
        <v>2323</v>
      </c>
      <c r="BL787" s="198"/>
      <c r="BM787" s="1925">
        <f t="shared" si="652"/>
        <v>0</v>
      </c>
      <c r="BN787" s="1925">
        <f t="shared" si="653"/>
        <v>0</v>
      </c>
      <c r="BO787" s="198"/>
      <c r="BP787" s="1914"/>
      <c r="BQ787" s="2902"/>
      <c r="BR787" s="2902"/>
      <c r="BS787" s="2066"/>
      <c r="BT787" s="2902"/>
      <c r="BU787" s="2902"/>
      <c r="BV787" s="1370" t="s">
        <v>2492</v>
      </c>
      <c r="BW787" s="1370" t="s">
        <v>2499</v>
      </c>
      <c r="BX787" s="1915"/>
    </row>
    <row r="788" spans="1:76" s="43" customFormat="1" ht="25.5" hidden="1">
      <c r="A788" s="2961"/>
      <c r="B788" s="2962" t="s">
        <v>1968</v>
      </c>
      <c r="C788" s="137" t="s">
        <v>1928</v>
      </c>
      <c r="D788" s="137">
        <v>200</v>
      </c>
      <c r="E788" s="3456" t="s">
        <v>259</v>
      </c>
      <c r="F788" s="3456"/>
      <c r="G788" s="1403">
        <v>490</v>
      </c>
      <c r="H788" s="1403">
        <v>252</v>
      </c>
      <c r="I788" s="1667">
        <v>238</v>
      </c>
      <c r="J788" s="1655"/>
      <c r="K788" s="1667">
        <v>252</v>
      </c>
      <c r="L788" s="1667">
        <v>252</v>
      </c>
      <c r="M788" s="1667"/>
      <c r="N788" s="1667"/>
      <c r="O788" s="1667"/>
      <c r="P788" s="1667"/>
      <c r="Q788" s="1667"/>
      <c r="R788" s="1667"/>
      <c r="S788" s="1667">
        <f t="shared" si="654"/>
        <v>0</v>
      </c>
      <c r="T788" s="1667"/>
      <c r="U788" s="1667"/>
      <c r="V788" s="1667"/>
      <c r="W788" s="1667"/>
      <c r="X788" s="1667"/>
      <c r="Y788" s="1667"/>
      <c r="Z788" s="1667">
        <f t="shared" si="655"/>
        <v>0</v>
      </c>
      <c r="AA788" s="1667"/>
      <c r="AB788" s="1667"/>
      <c r="AC788" s="1667"/>
      <c r="AD788" s="1667">
        <f t="shared" si="656"/>
        <v>0</v>
      </c>
      <c r="AE788" s="1667"/>
      <c r="AF788" s="1667"/>
      <c r="AG788" s="1667"/>
      <c r="AH788" s="1667">
        <f t="shared" si="657"/>
        <v>0</v>
      </c>
      <c r="AI788" s="1667"/>
      <c r="AJ788" s="1667"/>
      <c r="AK788" s="1667"/>
      <c r="AL788" s="1667">
        <f t="shared" si="658"/>
        <v>0</v>
      </c>
      <c r="AM788" s="1667"/>
      <c r="AN788" s="1667"/>
      <c r="AO788" s="1667"/>
      <c r="AP788" s="1403">
        <f t="shared" si="659"/>
        <v>0</v>
      </c>
      <c r="AQ788" s="1403"/>
      <c r="AR788" s="1666"/>
      <c r="AS788" s="1666"/>
      <c r="AT788" s="1666">
        <f t="shared" si="660"/>
        <v>252</v>
      </c>
      <c r="AU788" s="1666">
        <v>252</v>
      </c>
      <c r="AV788" s="1666"/>
      <c r="AW788" s="1666"/>
      <c r="AX788" s="1666"/>
      <c r="AY788" s="1666">
        <f t="shared" si="661"/>
        <v>0</v>
      </c>
      <c r="AZ788" s="1666"/>
      <c r="BA788" s="1666"/>
      <c r="BB788" s="1666"/>
      <c r="BC788" s="1666"/>
      <c r="BD788" s="1666"/>
      <c r="BE788" s="1666"/>
      <c r="BF788" s="1666"/>
      <c r="BG788" s="1403"/>
      <c r="BH788" s="1667"/>
      <c r="BI788" s="1921">
        <f t="shared" si="662"/>
        <v>0</v>
      </c>
      <c r="BJ788" s="198">
        <v>2024</v>
      </c>
      <c r="BK788" s="198" t="s">
        <v>2323</v>
      </c>
      <c r="BL788" s="198"/>
      <c r="BM788" s="1925">
        <f t="shared" si="652"/>
        <v>0</v>
      </c>
      <c r="BN788" s="1925">
        <f t="shared" si="653"/>
        <v>0</v>
      </c>
      <c r="BO788" s="198"/>
      <c r="BP788" s="1914"/>
      <c r="BQ788" s="2902"/>
      <c r="BR788" s="2902"/>
      <c r="BS788" s="2066"/>
      <c r="BT788" s="2902"/>
      <c r="BU788" s="2902"/>
      <c r="BV788" s="1370" t="s">
        <v>2492</v>
      </c>
      <c r="BW788" s="1370" t="s">
        <v>2499</v>
      </c>
      <c r="BX788" s="1915"/>
    </row>
    <row r="789" spans="1:76" s="43" customFormat="1" hidden="1">
      <c r="A789" s="2961"/>
      <c r="B789" s="2962" t="s">
        <v>1969</v>
      </c>
      <c r="C789" s="137" t="s">
        <v>1936</v>
      </c>
      <c r="D789" s="137">
        <v>400</v>
      </c>
      <c r="E789" s="3456" t="s">
        <v>259</v>
      </c>
      <c r="F789" s="3456"/>
      <c r="G789" s="1403">
        <v>450</v>
      </c>
      <c r="H789" s="1403">
        <v>252</v>
      </c>
      <c r="I789" s="1667">
        <v>198</v>
      </c>
      <c r="J789" s="1655"/>
      <c r="K789" s="1667">
        <v>252</v>
      </c>
      <c r="L789" s="1667">
        <v>252</v>
      </c>
      <c r="M789" s="1667"/>
      <c r="N789" s="1667"/>
      <c r="O789" s="1667"/>
      <c r="P789" s="1667"/>
      <c r="Q789" s="1667"/>
      <c r="R789" s="1667"/>
      <c r="S789" s="1667">
        <f t="shared" si="654"/>
        <v>0</v>
      </c>
      <c r="T789" s="1667"/>
      <c r="U789" s="1667"/>
      <c r="V789" s="1667"/>
      <c r="W789" s="1667"/>
      <c r="X789" s="1667"/>
      <c r="Y789" s="1667"/>
      <c r="Z789" s="1667">
        <f t="shared" si="655"/>
        <v>0</v>
      </c>
      <c r="AA789" s="1667"/>
      <c r="AB789" s="1667"/>
      <c r="AC789" s="1667"/>
      <c r="AD789" s="1667">
        <f t="shared" si="656"/>
        <v>0</v>
      </c>
      <c r="AE789" s="1667"/>
      <c r="AF789" s="1667"/>
      <c r="AG789" s="1667"/>
      <c r="AH789" s="1667">
        <f t="shared" si="657"/>
        <v>0</v>
      </c>
      <c r="AI789" s="1667"/>
      <c r="AJ789" s="1667"/>
      <c r="AK789" s="1667"/>
      <c r="AL789" s="1667">
        <f t="shared" si="658"/>
        <v>0</v>
      </c>
      <c r="AM789" s="1667"/>
      <c r="AN789" s="1667"/>
      <c r="AO789" s="1667"/>
      <c r="AP789" s="1403">
        <f t="shared" si="659"/>
        <v>0</v>
      </c>
      <c r="AQ789" s="1403"/>
      <c r="AR789" s="1666"/>
      <c r="AS789" s="1666"/>
      <c r="AT789" s="1666">
        <f t="shared" si="660"/>
        <v>252</v>
      </c>
      <c r="AU789" s="1666">
        <v>252</v>
      </c>
      <c r="AV789" s="1666"/>
      <c r="AW789" s="1666"/>
      <c r="AX789" s="1666"/>
      <c r="AY789" s="1666">
        <f t="shared" si="661"/>
        <v>0</v>
      </c>
      <c r="AZ789" s="1666"/>
      <c r="BA789" s="1666"/>
      <c r="BB789" s="1666"/>
      <c r="BC789" s="1666"/>
      <c r="BD789" s="1666"/>
      <c r="BE789" s="1666"/>
      <c r="BF789" s="1666"/>
      <c r="BG789" s="1403"/>
      <c r="BH789" s="1667"/>
      <c r="BI789" s="1921">
        <f t="shared" si="662"/>
        <v>0</v>
      </c>
      <c r="BJ789" s="198">
        <v>2024</v>
      </c>
      <c r="BK789" s="198" t="s">
        <v>2323</v>
      </c>
      <c r="BL789" s="198"/>
      <c r="BM789" s="1925">
        <f t="shared" si="652"/>
        <v>0</v>
      </c>
      <c r="BN789" s="1925">
        <f t="shared" si="653"/>
        <v>0</v>
      </c>
      <c r="BO789" s="198"/>
      <c r="BP789" s="1914"/>
      <c r="BQ789" s="2902"/>
      <c r="BR789" s="2902"/>
      <c r="BS789" s="2066"/>
      <c r="BT789" s="2902"/>
      <c r="BU789" s="2902"/>
      <c r="BV789" s="1370" t="s">
        <v>2492</v>
      </c>
      <c r="BW789" s="1370" t="s">
        <v>2499</v>
      </c>
      <c r="BX789" s="1915"/>
    </row>
    <row r="790" spans="1:76" s="1950" customFormat="1" hidden="1">
      <c r="A790" s="2961"/>
      <c r="B790" s="2962" t="s">
        <v>1984</v>
      </c>
      <c r="C790" s="137" t="s">
        <v>1936</v>
      </c>
      <c r="D790" s="1951">
        <v>3</v>
      </c>
      <c r="E790" s="3456" t="s">
        <v>510</v>
      </c>
      <c r="F790" s="3456"/>
      <c r="G790" s="1403">
        <v>2020</v>
      </c>
      <c r="H790" s="1403">
        <v>2020</v>
      </c>
      <c r="I790" s="1667"/>
      <c r="J790" s="1667"/>
      <c r="K790" s="1667">
        <v>2020</v>
      </c>
      <c r="L790" s="1667">
        <v>2020</v>
      </c>
      <c r="M790" s="1667"/>
      <c r="N790" s="1667"/>
      <c r="O790" s="1667"/>
      <c r="P790" s="1667"/>
      <c r="Q790" s="1667"/>
      <c r="R790" s="1667"/>
      <c r="S790" s="1667">
        <f t="shared" si="654"/>
        <v>0</v>
      </c>
      <c r="T790" s="1667"/>
      <c r="U790" s="1667"/>
      <c r="V790" s="1667"/>
      <c r="W790" s="1667"/>
      <c r="X790" s="1667"/>
      <c r="Y790" s="1667"/>
      <c r="Z790" s="1667">
        <f t="shared" si="655"/>
        <v>0</v>
      </c>
      <c r="AA790" s="1667"/>
      <c r="AB790" s="1667"/>
      <c r="AC790" s="1667"/>
      <c r="AD790" s="1667">
        <f t="shared" si="656"/>
        <v>0</v>
      </c>
      <c r="AE790" s="1667"/>
      <c r="AF790" s="1667"/>
      <c r="AG790" s="1667"/>
      <c r="AH790" s="1667">
        <f t="shared" si="657"/>
        <v>0</v>
      </c>
      <c r="AI790" s="1667"/>
      <c r="AJ790" s="1667"/>
      <c r="AK790" s="1667"/>
      <c r="AL790" s="1667">
        <f t="shared" si="658"/>
        <v>0</v>
      </c>
      <c r="AM790" s="1667"/>
      <c r="AN790" s="1667"/>
      <c r="AO790" s="1667"/>
      <c r="AP790" s="1403">
        <f t="shared" si="659"/>
        <v>0</v>
      </c>
      <c r="AQ790" s="1403"/>
      <c r="AR790" s="1666"/>
      <c r="AS790" s="1666"/>
      <c r="AT790" s="1666">
        <f t="shared" si="660"/>
        <v>2020</v>
      </c>
      <c r="AU790" s="1666">
        <v>2020</v>
      </c>
      <c r="AV790" s="1666"/>
      <c r="AW790" s="1666"/>
      <c r="AX790" s="1666"/>
      <c r="AY790" s="1666">
        <f t="shared" si="661"/>
        <v>0</v>
      </c>
      <c r="AZ790" s="1666"/>
      <c r="BA790" s="1666"/>
      <c r="BB790" s="1666"/>
      <c r="BC790" s="1666"/>
      <c r="BD790" s="1666"/>
      <c r="BE790" s="1666"/>
      <c r="BF790" s="1666"/>
      <c r="BG790" s="1403"/>
      <c r="BH790" s="1667"/>
      <c r="BI790" s="1921">
        <f t="shared" si="662"/>
        <v>0</v>
      </c>
      <c r="BJ790" s="198">
        <v>2024</v>
      </c>
      <c r="BK790" s="198" t="s">
        <v>2323</v>
      </c>
      <c r="BL790" s="198"/>
      <c r="BM790" s="1925">
        <f t="shared" si="652"/>
        <v>0</v>
      </c>
      <c r="BN790" s="1925">
        <f t="shared" si="653"/>
        <v>0</v>
      </c>
      <c r="BO790" s="198"/>
      <c r="BP790" s="1914"/>
      <c r="BQ790" s="2902"/>
      <c r="BR790" s="2902"/>
      <c r="BS790" s="2066"/>
      <c r="BT790" s="2902"/>
      <c r="BU790" s="2902"/>
      <c r="BV790" s="1370" t="s">
        <v>2492</v>
      </c>
      <c r="BW790" s="1370" t="s">
        <v>2499</v>
      </c>
      <c r="BX790" s="1926"/>
    </row>
    <row r="791" spans="1:76" s="1950" customFormat="1" hidden="1">
      <c r="A791" s="2961"/>
      <c r="B791" s="2962" t="s">
        <v>1985</v>
      </c>
      <c r="C791" s="137" t="s">
        <v>1933</v>
      </c>
      <c r="D791" s="1951">
        <v>0.8</v>
      </c>
      <c r="E791" s="3456" t="s">
        <v>510</v>
      </c>
      <c r="F791" s="3456"/>
      <c r="G791" s="1403">
        <v>1000</v>
      </c>
      <c r="H791" s="1403">
        <v>1000</v>
      </c>
      <c r="I791" s="1667"/>
      <c r="J791" s="1667"/>
      <c r="K791" s="1667">
        <v>1000</v>
      </c>
      <c r="L791" s="1667">
        <v>1000</v>
      </c>
      <c r="M791" s="1667"/>
      <c r="N791" s="1667"/>
      <c r="O791" s="1667"/>
      <c r="P791" s="1667"/>
      <c r="Q791" s="1667"/>
      <c r="R791" s="1667"/>
      <c r="S791" s="1667">
        <f t="shared" si="654"/>
        <v>0</v>
      </c>
      <c r="T791" s="1667"/>
      <c r="U791" s="1667"/>
      <c r="V791" s="1667"/>
      <c r="W791" s="1667"/>
      <c r="X791" s="1667"/>
      <c r="Y791" s="1667"/>
      <c r="Z791" s="1667">
        <f t="shared" si="655"/>
        <v>0</v>
      </c>
      <c r="AA791" s="1667"/>
      <c r="AB791" s="1667"/>
      <c r="AC791" s="1667"/>
      <c r="AD791" s="1667">
        <f t="shared" si="656"/>
        <v>0</v>
      </c>
      <c r="AE791" s="1667"/>
      <c r="AF791" s="1667"/>
      <c r="AG791" s="1667"/>
      <c r="AH791" s="1667">
        <f t="shared" si="657"/>
        <v>0</v>
      </c>
      <c r="AI791" s="1667"/>
      <c r="AJ791" s="1667"/>
      <c r="AK791" s="1667"/>
      <c r="AL791" s="1667">
        <f t="shared" si="658"/>
        <v>0</v>
      </c>
      <c r="AM791" s="1667"/>
      <c r="AN791" s="1667"/>
      <c r="AO791" s="1667"/>
      <c r="AP791" s="1403">
        <f t="shared" si="659"/>
        <v>0</v>
      </c>
      <c r="AQ791" s="1403"/>
      <c r="AR791" s="1666"/>
      <c r="AS791" s="1666"/>
      <c r="AT791" s="1666">
        <f t="shared" si="660"/>
        <v>1000</v>
      </c>
      <c r="AU791" s="1666">
        <v>1000</v>
      </c>
      <c r="AV791" s="1666"/>
      <c r="AW791" s="1666"/>
      <c r="AX791" s="1666"/>
      <c r="AY791" s="1666">
        <f t="shared" si="661"/>
        <v>1000</v>
      </c>
      <c r="AZ791" s="1666">
        <v>1000</v>
      </c>
      <c r="BA791" s="1666"/>
      <c r="BB791" s="1666"/>
      <c r="BC791" s="1666"/>
      <c r="BD791" s="1666"/>
      <c r="BE791" s="1666"/>
      <c r="BF791" s="1666"/>
      <c r="BG791" s="1403"/>
      <c r="BH791" s="1667"/>
      <c r="BI791" s="1921">
        <f t="shared" si="662"/>
        <v>0</v>
      </c>
      <c r="BJ791" s="198">
        <v>2024</v>
      </c>
      <c r="BK791" s="198" t="s">
        <v>2323</v>
      </c>
      <c r="BL791" s="198" t="s">
        <v>2327</v>
      </c>
      <c r="BM791" s="1925">
        <f t="shared" si="652"/>
        <v>0</v>
      </c>
      <c r="BN791" s="1925">
        <f t="shared" si="653"/>
        <v>0</v>
      </c>
      <c r="BO791" s="198"/>
      <c r="BP791" s="1914"/>
      <c r="BQ791" s="2902"/>
      <c r="BR791" s="2902"/>
      <c r="BS791" s="2066"/>
      <c r="BT791" s="2902"/>
      <c r="BU791" s="2902"/>
      <c r="BV791" s="1370" t="s">
        <v>2492</v>
      </c>
      <c r="BW791" s="1370" t="s">
        <v>2499</v>
      </c>
      <c r="BX791" s="1926"/>
    </row>
    <row r="792" spans="1:76" s="42" customFormat="1" hidden="1">
      <c r="A792" s="2961"/>
      <c r="B792" s="2962" t="s">
        <v>1986</v>
      </c>
      <c r="C792" s="137" t="s">
        <v>1939</v>
      </c>
      <c r="D792" s="1951"/>
      <c r="E792" s="3456" t="s">
        <v>510</v>
      </c>
      <c r="F792" s="3456"/>
      <c r="G792" s="1403">
        <v>500</v>
      </c>
      <c r="H792" s="1403">
        <v>500</v>
      </c>
      <c r="I792" s="1667"/>
      <c r="J792" s="1662"/>
      <c r="K792" s="1667">
        <v>500</v>
      </c>
      <c r="L792" s="1667">
        <v>500</v>
      </c>
      <c r="M792" s="1662"/>
      <c r="N792" s="1662"/>
      <c r="O792" s="1662"/>
      <c r="P792" s="1662"/>
      <c r="Q792" s="1662"/>
      <c r="R792" s="1662"/>
      <c r="S792" s="1662">
        <f t="shared" si="654"/>
        <v>0</v>
      </c>
      <c r="T792" s="1662"/>
      <c r="U792" s="1662"/>
      <c r="V792" s="1662"/>
      <c r="W792" s="1662"/>
      <c r="X792" s="1662"/>
      <c r="Y792" s="1662"/>
      <c r="Z792" s="1662">
        <f t="shared" si="655"/>
        <v>0</v>
      </c>
      <c r="AA792" s="1662"/>
      <c r="AB792" s="1662"/>
      <c r="AC792" s="1662"/>
      <c r="AD792" s="1662">
        <f t="shared" si="656"/>
        <v>0</v>
      </c>
      <c r="AE792" s="1662"/>
      <c r="AF792" s="1662"/>
      <c r="AG792" s="1662"/>
      <c r="AH792" s="1662">
        <f t="shared" si="657"/>
        <v>0</v>
      </c>
      <c r="AI792" s="1662"/>
      <c r="AJ792" s="1662"/>
      <c r="AK792" s="1662"/>
      <c r="AL792" s="1662">
        <f t="shared" si="658"/>
        <v>0</v>
      </c>
      <c r="AM792" s="1662"/>
      <c r="AN792" s="1662"/>
      <c r="AO792" s="1662"/>
      <c r="AP792" s="1384">
        <f t="shared" si="659"/>
        <v>0</v>
      </c>
      <c r="AQ792" s="1384"/>
      <c r="AR792" s="1695"/>
      <c r="AS792" s="1695"/>
      <c r="AT792" s="1666">
        <f t="shared" si="660"/>
        <v>500</v>
      </c>
      <c r="AU792" s="1666">
        <v>500</v>
      </c>
      <c r="AV792" s="1695"/>
      <c r="AW792" s="1695"/>
      <c r="AX792" s="1695"/>
      <c r="AY792" s="1666">
        <f t="shared" si="661"/>
        <v>500</v>
      </c>
      <c r="AZ792" s="1666">
        <v>500</v>
      </c>
      <c r="BA792" s="1695"/>
      <c r="BB792" s="1695"/>
      <c r="BC792" s="1695"/>
      <c r="BD792" s="1695"/>
      <c r="BE792" s="1695"/>
      <c r="BF792" s="1695"/>
      <c r="BG792" s="1384"/>
      <c r="BH792" s="1662"/>
      <c r="BI792" s="1912">
        <f t="shared" si="662"/>
        <v>0</v>
      </c>
      <c r="BJ792" s="198">
        <v>2024</v>
      </c>
      <c r="BK792" s="198" t="s">
        <v>2323</v>
      </c>
      <c r="BL792" s="198" t="s">
        <v>2327</v>
      </c>
      <c r="BM792" s="1925">
        <f t="shared" si="652"/>
        <v>0</v>
      </c>
      <c r="BN792" s="1925">
        <f t="shared" si="653"/>
        <v>0</v>
      </c>
      <c r="BO792" s="198"/>
      <c r="BP792" s="1953"/>
      <c r="BQ792" s="3197"/>
      <c r="BR792" s="3197"/>
      <c r="BS792" s="3375"/>
      <c r="BT792" s="3197"/>
      <c r="BU792" s="3197"/>
      <c r="BV792" s="1370" t="s">
        <v>2492</v>
      </c>
      <c r="BW792" s="1370" t="s">
        <v>2499</v>
      </c>
      <c r="BX792" s="1915"/>
    </row>
    <row r="793" spans="1:76" s="1950" customFormat="1" hidden="1">
      <c r="A793" s="2961"/>
      <c r="B793" s="2962" t="s">
        <v>1987</v>
      </c>
      <c r="C793" s="137" t="s">
        <v>1942</v>
      </c>
      <c r="D793" s="1951"/>
      <c r="E793" s="3456" t="s">
        <v>510</v>
      </c>
      <c r="F793" s="3456"/>
      <c r="G793" s="1403">
        <v>500</v>
      </c>
      <c r="H793" s="1403">
        <v>500</v>
      </c>
      <c r="I793" s="1667"/>
      <c r="J793" s="1667"/>
      <c r="K793" s="1667">
        <v>500</v>
      </c>
      <c r="L793" s="1667">
        <v>500</v>
      </c>
      <c r="M793" s="1667"/>
      <c r="N793" s="1667"/>
      <c r="O793" s="1667"/>
      <c r="P793" s="1667"/>
      <c r="Q793" s="1667"/>
      <c r="R793" s="1667"/>
      <c r="S793" s="1667">
        <f t="shared" si="654"/>
        <v>0</v>
      </c>
      <c r="T793" s="1667"/>
      <c r="U793" s="1667"/>
      <c r="V793" s="1667"/>
      <c r="W793" s="1667"/>
      <c r="X793" s="1667"/>
      <c r="Y793" s="1667"/>
      <c r="Z793" s="1667">
        <f t="shared" si="655"/>
        <v>0</v>
      </c>
      <c r="AA793" s="1667"/>
      <c r="AB793" s="1667"/>
      <c r="AC793" s="1667"/>
      <c r="AD793" s="1667">
        <f t="shared" si="656"/>
        <v>0</v>
      </c>
      <c r="AE793" s="1667"/>
      <c r="AF793" s="1667"/>
      <c r="AG793" s="1667"/>
      <c r="AH793" s="1667">
        <f t="shared" si="657"/>
        <v>0</v>
      </c>
      <c r="AI793" s="1667"/>
      <c r="AJ793" s="1667"/>
      <c r="AK793" s="1667"/>
      <c r="AL793" s="1667">
        <f t="shared" si="658"/>
        <v>0</v>
      </c>
      <c r="AM793" s="1667"/>
      <c r="AN793" s="1667"/>
      <c r="AO793" s="1667"/>
      <c r="AP793" s="1403">
        <f t="shared" si="659"/>
        <v>0</v>
      </c>
      <c r="AQ793" s="1403"/>
      <c r="AR793" s="1666"/>
      <c r="AS793" s="1666"/>
      <c r="AT793" s="1666">
        <f t="shared" si="660"/>
        <v>500</v>
      </c>
      <c r="AU793" s="1666">
        <v>500</v>
      </c>
      <c r="AV793" s="1666"/>
      <c r="AW793" s="1666"/>
      <c r="AX793" s="1666"/>
      <c r="AY793" s="1666">
        <f t="shared" si="661"/>
        <v>0</v>
      </c>
      <c r="AZ793" s="1666"/>
      <c r="BA793" s="1666"/>
      <c r="BB793" s="1666"/>
      <c r="BC793" s="1666"/>
      <c r="BD793" s="1666"/>
      <c r="BE793" s="1666"/>
      <c r="BF793" s="1666"/>
      <c r="BG793" s="1403"/>
      <c r="BH793" s="1667"/>
      <c r="BI793" s="1921">
        <f t="shared" si="662"/>
        <v>0</v>
      </c>
      <c r="BJ793" s="198">
        <v>2024</v>
      </c>
      <c r="BK793" s="198" t="s">
        <v>2323</v>
      </c>
      <c r="BL793" s="198"/>
      <c r="BM793" s="1925">
        <f t="shared" ref="BM793:BM824" si="663">(BG793+AQ793)/H793*100</f>
        <v>0</v>
      </c>
      <c r="BN793" s="1925">
        <f t="shared" ref="BN793:BN824" si="664">BG793/AU793*100</f>
        <v>0</v>
      </c>
      <c r="BO793" s="198"/>
      <c r="BP793" s="1914"/>
      <c r="BQ793" s="2902"/>
      <c r="BR793" s="2902"/>
      <c r="BS793" s="2066"/>
      <c r="BT793" s="2902"/>
      <c r="BU793" s="2902"/>
      <c r="BV793" s="1370" t="s">
        <v>2492</v>
      </c>
      <c r="BW793" s="1370" t="s">
        <v>2499</v>
      </c>
      <c r="BX793" s="1926"/>
    </row>
    <row r="794" spans="1:76" s="1950" customFormat="1" ht="25.5" hidden="1">
      <c r="A794" s="2961"/>
      <c r="B794" s="2962" t="s">
        <v>1988</v>
      </c>
      <c r="C794" s="137" t="s">
        <v>1925</v>
      </c>
      <c r="D794" s="1951">
        <v>1.2</v>
      </c>
      <c r="E794" s="3456" t="s">
        <v>510</v>
      </c>
      <c r="F794" s="3456"/>
      <c r="G794" s="1403">
        <v>500</v>
      </c>
      <c r="H794" s="1403">
        <v>252</v>
      </c>
      <c r="I794" s="1667">
        <v>248</v>
      </c>
      <c r="J794" s="1667"/>
      <c r="K794" s="1667">
        <v>252</v>
      </c>
      <c r="L794" s="1667">
        <v>252</v>
      </c>
      <c r="M794" s="1667"/>
      <c r="N794" s="1667"/>
      <c r="O794" s="1667"/>
      <c r="P794" s="1667"/>
      <c r="Q794" s="1667"/>
      <c r="R794" s="1667"/>
      <c r="S794" s="1667">
        <f t="shared" si="654"/>
        <v>0</v>
      </c>
      <c r="T794" s="1667"/>
      <c r="U794" s="1667"/>
      <c r="V794" s="1667"/>
      <c r="W794" s="1667"/>
      <c r="X794" s="1667"/>
      <c r="Y794" s="1667"/>
      <c r="Z794" s="1667">
        <f t="shared" si="655"/>
        <v>0</v>
      </c>
      <c r="AA794" s="1667"/>
      <c r="AB794" s="1667"/>
      <c r="AC794" s="1667"/>
      <c r="AD794" s="1667">
        <f t="shared" si="656"/>
        <v>0</v>
      </c>
      <c r="AE794" s="1667"/>
      <c r="AF794" s="1667"/>
      <c r="AG794" s="1667"/>
      <c r="AH794" s="1667">
        <f t="shared" si="657"/>
        <v>0</v>
      </c>
      <c r="AI794" s="1667"/>
      <c r="AJ794" s="1667"/>
      <c r="AK794" s="1667"/>
      <c r="AL794" s="1667">
        <f t="shared" si="658"/>
        <v>0</v>
      </c>
      <c r="AM794" s="1667"/>
      <c r="AN794" s="1667"/>
      <c r="AO794" s="1667"/>
      <c r="AP794" s="1403">
        <f t="shared" si="659"/>
        <v>0</v>
      </c>
      <c r="AQ794" s="1403"/>
      <c r="AR794" s="1666"/>
      <c r="AS794" s="1666"/>
      <c r="AT794" s="1666">
        <f t="shared" si="660"/>
        <v>252</v>
      </c>
      <c r="AU794" s="1666">
        <v>252</v>
      </c>
      <c r="AV794" s="1666"/>
      <c r="AW794" s="1666"/>
      <c r="AX794" s="1666"/>
      <c r="AY794" s="1666">
        <f t="shared" si="661"/>
        <v>0</v>
      </c>
      <c r="AZ794" s="1666"/>
      <c r="BA794" s="1666"/>
      <c r="BB794" s="1666"/>
      <c r="BC794" s="1666"/>
      <c r="BD794" s="1666"/>
      <c r="BE794" s="1666"/>
      <c r="BF794" s="1666"/>
      <c r="BG794" s="1403"/>
      <c r="BH794" s="1667"/>
      <c r="BI794" s="1921">
        <f t="shared" si="662"/>
        <v>0</v>
      </c>
      <c r="BJ794" s="198">
        <v>2024</v>
      </c>
      <c r="BK794" s="198" t="s">
        <v>2323</v>
      </c>
      <c r="BL794" s="198"/>
      <c r="BM794" s="1925">
        <f t="shared" si="663"/>
        <v>0</v>
      </c>
      <c r="BN794" s="1925">
        <f t="shared" si="664"/>
        <v>0</v>
      </c>
      <c r="BO794" s="198"/>
      <c r="BP794" s="1914"/>
      <c r="BQ794" s="2902"/>
      <c r="BR794" s="2902"/>
      <c r="BS794" s="2066"/>
      <c r="BT794" s="2902"/>
      <c r="BU794" s="2902"/>
      <c r="BV794" s="1370" t="s">
        <v>2492</v>
      </c>
      <c r="BW794" s="1370" t="s">
        <v>2499</v>
      </c>
      <c r="BX794" s="1926"/>
    </row>
    <row r="795" spans="1:76" s="1937" customFormat="1" ht="76.5" hidden="1">
      <c r="A795" s="2220"/>
      <c r="B795" s="3040" t="s">
        <v>257</v>
      </c>
      <c r="C795" s="1932" t="s">
        <v>240</v>
      </c>
      <c r="D795" s="1957" t="s">
        <v>258</v>
      </c>
      <c r="E795" s="1411" t="s">
        <v>259</v>
      </c>
      <c r="F795" s="1411"/>
      <c r="G795" s="3469">
        <f>+H795+I795+J795</f>
        <v>700</v>
      </c>
      <c r="H795" s="1403">
        <v>700</v>
      </c>
      <c r="I795" s="1667"/>
      <c r="J795" s="1667"/>
      <c r="K795" s="1667">
        <f>+L795</f>
        <v>700</v>
      </c>
      <c r="L795" s="1667">
        <f>+H795</f>
        <v>700</v>
      </c>
      <c r="M795" s="1667"/>
      <c r="N795" s="1667"/>
      <c r="O795" s="1667"/>
      <c r="P795" s="1667"/>
      <c r="Q795" s="1667"/>
      <c r="R795" s="1667"/>
      <c r="S795" s="1667">
        <f t="shared" si="654"/>
        <v>0</v>
      </c>
      <c r="T795" s="1667"/>
      <c r="U795" s="1667"/>
      <c r="V795" s="1667"/>
      <c r="W795" s="1667"/>
      <c r="X795" s="1667"/>
      <c r="Y795" s="1667"/>
      <c r="Z795" s="1667">
        <f t="shared" si="655"/>
        <v>0</v>
      </c>
      <c r="AA795" s="1667"/>
      <c r="AB795" s="1667"/>
      <c r="AC795" s="1667"/>
      <c r="AD795" s="1667">
        <f t="shared" si="656"/>
        <v>0</v>
      </c>
      <c r="AE795" s="1667"/>
      <c r="AF795" s="1667"/>
      <c r="AG795" s="1667"/>
      <c r="AH795" s="1667">
        <f t="shared" si="657"/>
        <v>0</v>
      </c>
      <c r="AI795" s="1667"/>
      <c r="AJ795" s="1667"/>
      <c r="AK795" s="1667"/>
      <c r="AL795" s="1667">
        <f t="shared" si="658"/>
        <v>0</v>
      </c>
      <c r="AM795" s="1667"/>
      <c r="AN795" s="1667"/>
      <c r="AO795" s="1667"/>
      <c r="AP795" s="1403">
        <f t="shared" si="659"/>
        <v>0</v>
      </c>
      <c r="AQ795" s="1403"/>
      <c r="AR795" s="1666"/>
      <c r="AS795" s="1666"/>
      <c r="AT795" s="1666">
        <f t="shared" si="660"/>
        <v>700</v>
      </c>
      <c r="AU795" s="1666">
        <f>+L795-S795</f>
        <v>700</v>
      </c>
      <c r="AV795" s="1666"/>
      <c r="AW795" s="1666"/>
      <c r="AX795" s="1666"/>
      <c r="AY795" s="1666">
        <f t="shared" si="661"/>
        <v>700</v>
      </c>
      <c r="AZ795" s="1666">
        <f>+AU795</f>
        <v>700</v>
      </c>
      <c r="BA795" s="1666"/>
      <c r="BB795" s="1666"/>
      <c r="BC795" s="1666"/>
      <c r="BD795" s="1666"/>
      <c r="BE795" s="1666"/>
      <c r="BF795" s="1666"/>
      <c r="BG795" s="1403"/>
      <c r="BH795" s="1667"/>
      <c r="BI795" s="1921">
        <f t="shared" si="662"/>
        <v>0</v>
      </c>
      <c r="BJ795" s="198">
        <v>2024</v>
      </c>
      <c r="BK795" s="198" t="s">
        <v>2323</v>
      </c>
      <c r="BL795" s="198" t="s">
        <v>2327</v>
      </c>
      <c r="BM795" s="1925">
        <f t="shared" si="663"/>
        <v>0</v>
      </c>
      <c r="BN795" s="1925">
        <f t="shared" si="664"/>
        <v>0</v>
      </c>
      <c r="BO795" s="198"/>
      <c r="BP795" s="1914"/>
      <c r="BQ795" s="2902"/>
      <c r="BR795" s="2902"/>
      <c r="BS795" s="2066"/>
      <c r="BT795" s="2902"/>
      <c r="BU795" s="2902"/>
      <c r="BV795" s="1370" t="s">
        <v>2492</v>
      </c>
      <c r="BW795" s="1370" t="s">
        <v>2500</v>
      </c>
      <c r="BX795" s="1926"/>
    </row>
    <row r="796" spans="1:76" s="1937" customFormat="1" ht="76.5" hidden="1">
      <c r="A796" s="2220"/>
      <c r="B796" s="3040" t="s">
        <v>260</v>
      </c>
      <c r="C796" s="1932" t="s">
        <v>240</v>
      </c>
      <c r="D796" s="1957" t="s">
        <v>258</v>
      </c>
      <c r="E796" s="1411" t="s">
        <v>259</v>
      </c>
      <c r="F796" s="1411"/>
      <c r="G796" s="3469">
        <f t="shared" ref="G796:G814" si="665">+H796+I796+J796</f>
        <v>700</v>
      </c>
      <c r="H796" s="1403">
        <v>700</v>
      </c>
      <c r="I796" s="1667"/>
      <c r="J796" s="1667"/>
      <c r="K796" s="1667">
        <f t="shared" ref="K796:K814" si="666">+L796</f>
        <v>700</v>
      </c>
      <c r="L796" s="1667">
        <f t="shared" ref="L796:L814" si="667">+H796</f>
        <v>700</v>
      </c>
      <c r="M796" s="1667"/>
      <c r="N796" s="1667"/>
      <c r="O796" s="1667"/>
      <c r="P796" s="1667"/>
      <c r="Q796" s="1667"/>
      <c r="R796" s="1667"/>
      <c r="S796" s="1667">
        <f t="shared" si="654"/>
        <v>0</v>
      </c>
      <c r="T796" s="1667"/>
      <c r="U796" s="1667"/>
      <c r="V796" s="1667"/>
      <c r="W796" s="1667"/>
      <c r="X796" s="1667"/>
      <c r="Y796" s="1667"/>
      <c r="Z796" s="1667">
        <f t="shared" si="655"/>
        <v>0</v>
      </c>
      <c r="AA796" s="1667"/>
      <c r="AB796" s="1667"/>
      <c r="AC796" s="1667"/>
      <c r="AD796" s="1667">
        <f t="shared" si="656"/>
        <v>0</v>
      </c>
      <c r="AE796" s="1667"/>
      <c r="AF796" s="1667"/>
      <c r="AG796" s="1667"/>
      <c r="AH796" s="1667">
        <f t="shared" si="657"/>
        <v>0</v>
      </c>
      <c r="AI796" s="1667"/>
      <c r="AJ796" s="1667"/>
      <c r="AK796" s="1667"/>
      <c r="AL796" s="1667">
        <f t="shared" si="658"/>
        <v>0</v>
      </c>
      <c r="AM796" s="1667"/>
      <c r="AN796" s="1667"/>
      <c r="AO796" s="1667"/>
      <c r="AP796" s="1403">
        <f t="shared" si="659"/>
        <v>0</v>
      </c>
      <c r="AQ796" s="1403"/>
      <c r="AR796" s="1666"/>
      <c r="AS796" s="1666"/>
      <c r="AT796" s="1666">
        <f t="shared" si="660"/>
        <v>700</v>
      </c>
      <c r="AU796" s="1666">
        <f t="shared" ref="AU796:AU815" si="668">+L796-S796</f>
        <v>700</v>
      </c>
      <c r="AV796" s="1666"/>
      <c r="AW796" s="1666"/>
      <c r="AX796" s="1666"/>
      <c r="AY796" s="1666">
        <f t="shared" si="661"/>
        <v>700</v>
      </c>
      <c r="AZ796" s="1666">
        <f t="shared" ref="AZ796:AZ807" si="669">+AU796</f>
        <v>700</v>
      </c>
      <c r="BA796" s="1666"/>
      <c r="BB796" s="1666"/>
      <c r="BC796" s="1666"/>
      <c r="BD796" s="1666"/>
      <c r="BE796" s="1666"/>
      <c r="BF796" s="1666"/>
      <c r="BG796" s="1403"/>
      <c r="BH796" s="1667"/>
      <c r="BI796" s="1921">
        <f t="shared" si="662"/>
        <v>0</v>
      </c>
      <c r="BJ796" s="198">
        <v>2024</v>
      </c>
      <c r="BK796" s="198" t="s">
        <v>2323</v>
      </c>
      <c r="BL796" s="198" t="s">
        <v>2327</v>
      </c>
      <c r="BM796" s="1925">
        <f t="shared" si="663"/>
        <v>0</v>
      </c>
      <c r="BN796" s="1925">
        <f t="shared" si="664"/>
        <v>0</v>
      </c>
      <c r="BO796" s="198"/>
      <c r="BP796" s="1914"/>
      <c r="BQ796" s="2902"/>
      <c r="BR796" s="2902"/>
      <c r="BS796" s="2066"/>
      <c r="BT796" s="2902"/>
      <c r="BU796" s="2902"/>
      <c r="BV796" s="1370" t="s">
        <v>2492</v>
      </c>
      <c r="BW796" s="1370" t="s">
        <v>2500</v>
      </c>
      <c r="BX796" s="1926"/>
    </row>
    <row r="797" spans="1:76" s="1937" customFormat="1" ht="38.25" hidden="1">
      <c r="A797" s="2220"/>
      <c r="B797" s="3040" t="s">
        <v>261</v>
      </c>
      <c r="C797" s="1932" t="s">
        <v>220</v>
      </c>
      <c r="D797" s="1957" t="s">
        <v>262</v>
      </c>
      <c r="E797" s="1411" t="s">
        <v>259</v>
      </c>
      <c r="F797" s="1411"/>
      <c r="G797" s="3469">
        <f t="shared" si="665"/>
        <v>1000</v>
      </c>
      <c r="H797" s="1403">
        <v>1000</v>
      </c>
      <c r="I797" s="1667"/>
      <c r="J797" s="1667"/>
      <c r="K797" s="1667">
        <f t="shared" si="666"/>
        <v>1000</v>
      </c>
      <c r="L797" s="1667">
        <f t="shared" si="667"/>
        <v>1000</v>
      </c>
      <c r="M797" s="1667"/>
      <c r="N797" s="1667"/>
      <c r="O797" s="1667"/>
      <c r="P797" s="1667"/>
      <c r="Q797" s="1667"/>
      <c r="R797" s="1667"/>
      <c r="S797" s="1667">
        <f t="shared" si="654"/>
        <v>0</v>
      </c>
      <c r="T797" s="1667"/>
      <c r="U797" s="1667"/>
      <c r="V797" s="1667"/>
      <c r="W797" s="1667"/>
      <c r="X797" s="1667"/>
      <c r="Y797" s="1667"/>
      <c r="Z797" s="1667">
        <f t="shared" si="655"/>
        <v>0</v>
      </c>
      <c r="AA797" s="1667"/>
      <c r="AB797" s="1667"/>
      <c r="AC797" s="1667"/>
      <c r="AD797" s="1667">
        <f t="shared" si="656"/>
        <v>0</v>
      </c>
      <c r="AE797" s="1667"/>
      <c r="AF797" s="1667"/>
      <c r="AG797" s="1667"/>
      <c r="AH797" s="1667">
        <f t="shared" si="657"/>
        <v>0</v>
      </c>
      <c r="AI797" s="1667"/>
      <c r="AJ797" s="1667"/>
      <c r="AK797" s="1667"/>
      <c r="AL797" s="1667">
        <f t="shared" si="658"/>
        <v>0</v>
      </c>
      <c r="AM797" s="1667"/>
      <c r="AN797" s="1667"/>
      <c r="AO797" s="1667"/>
      <c r="AP797" s="1403">
        <f t="shared" si="659"/>
        <v>0</v>
      </c>
      <c r="AQ797" s="1403"/>
      <c r="AR797" s="1666"/>
      <c r="AS797" s="1666"/>
      <c r="AT797" s="1666">
        <f t="shared" si="660"/>
        <v>1000</v>
      </c>
      <c r="AU797" s="1666">
        <f t="shared" si="668"/>
        <v>1000</v>
      </c>
      <c r="AV797" s="1666"/>
      <c r="AW797" s="1666"/>
      <c r="AX797" s="1666"/>
      <c r="AY797" s="1666">
        <f t="shared" si="661"/>
        <v>1000</v>
      </c>
      <c r="AZ797" s="1666">
        <f t="shared" si="669"/>
        <v>1000</v>
      </c>
      <c r="BA797" s="1666"/>
      <c r="BB797" s="1666"/>
      <c r="BC797" s="1666"/>
      <c r="BD797" s="1666"/>
      <c r="BE797" s="1666"/>
      <c r="BF797" s="1666"/>
      <c r="BG797" s="1403"/>
      <c r="BH797" s="1667"/>
      <c r="BI797" s="1921">
        <f t="shared" si="662"/>
        <v>0</v>
      </c>
      <c r="BJ797" s="198">
        <v>2024</v>
      </c>
      <c r="BK797" s="198" t="s">
        <v>2323</v>
      </c>
      <c r="BL797" s="198" t="s">
        <v>2327</v>
      </c>
      <c r="BM797" s="1925">
        <f t="shared" si="663"/>
        <v>0</v>
      </c>
      <c r="BN797" s="1925">
        <f t="shared" si="664"/>
        <v>0</v>
      </c>
      <c r="BO797" s="198"/>
      <c r="BP797" s="1914"/>
      <c r="BQ797" s="2902"/>
      <c r="BR797" s="2902"/>
      <c r="BS797" s="2066"/>
      <c r="BT797" s="2902"/>
      <c r="BU797" s="2902"/>
      <c r="BV797" s="1370" t="s">
        <v>2492</v>
      </c>
      <c r="BW797" s="1370" t="s">
        <v>2500</v>
      </c>
      <c r="BX797" s="1926"/>
    </row>
    <row r="798" spans="1:76" s="1937" customFormat="1" ht="63.75" hidden="1">
      <c r="A798" s="2220"/>
      <c r="B798" s="3040" t="s">
        <v>263</v>
      </c>
      <c r="C798" s="1932" t="s">
        <v>264</v>
      </c>
      <c r="D798" s="1957" t="s">
        <v>265</v>
      </c>
      <c r="E798" s="1411" t="s">
        <v>259</v>
      </c>
      <c r="F798" s="1411"/>
      <c r="G798" s="3469">
        <f t="shared" si="665"/>
        <v>800</v>
      </c>
      <c r="H798" s="1403">
        <v>800</v>
      </c>
      <c r="I798" s="1667"/>
      <c r="J798" s="1667"/>
      <c r="K798" s="1667">
        <f t="shared" si="666"/>
        <v>800</v>
      </c>
      <c r="L798" s="1667">
        <f t="shared" si="667"/>
        <v>800</v>
      </c>
      <c r="M798" s="1667"/>
      <c r="N798" s="1667"/>
      <c r="O798" s="1667"/>
      <c r="P798" s="1667"/>
      <c r="Q798" s="1667"/>
      <c r="R798" s="1667"/>
      <c r="S798" s="1667">
        <f t="shared" si="654"/>
        <v>0</v>
      </c>
      <c r="T798" s="1667"/>
      <c r="U798" s="1667"/>
      <c r="V798" s="1667"/>
      <c r="W798" s="1667"/>
      <c r="X798" s="1667"/>
      <c r="Y798" s="1667"/>
      <c r="Z798" s="1667">
        <f t="shared" si="655"/>
        <v>0</v>
      </c>
      <c r="AA798" s="1667"/>
      <c r="AB798" s="1667"/>
      <c r="AC798" s="1667"/>
      <c r="AD798" s="1667">
        <f t="shared" si="656"/>
        <v>0</v>
      </c>
      <c r="AE798" s="1667"/>
      <c r="AF798" s="1667"/>
      <c r="AG798" s="1667"/>
      <c r="AH798" s="1667">
        <f t="shared" si="657"/>
        <v>0</v>
      </c>
      <c r="AI798" s="1667"/>
      <c r="AJ798" s="1667"/>
      <c r="AK798" s="1667"/>
      <c r="AL798" s="1667">
        <f t="shared" si="658"/>
        <v>0</v>
      </c>
      <c r="AM798" s="1667"/>
      <c r="AN798" s="1667"/>
      <c r="AO798" s="1667"/>
      <c r="AP798" s="1403">
        <f t="shared" si="659"/>
        <v>0</v>
      </c>
      <c r="AQ798" s="1403"/>
      <c r="AR798" s="1666"/>
      <c r="AS798" s="1666"/>
      <c r="AT798" s="1666">
        <f t="shared" si="660"/>
        <v>800</v>
      </c>
      <c r="AU798" s="1666">
        <f t="shared" si="668"/>
        <v>800</v>
      </c>
      <c r="AV798" s="1666"/>
      <c r="AW798" s="1666"/>
      <c r="AX798" s="1666"/>
      <c r="AY798" s="1666">
        <f t="shared" si="661"/>
        <v>800</v>
      </c>
      <c r="AZ798" s="1666">
        <f t="shared" si="669"/>
        <v>800</v>
      </c>
      <c r="BA798" s="1666"/>
      <c r="BB798" s="1666"/>
      <c r="BC798" s="1666"/>
      <c r="BD798" s="1666"/>
      <c r="BE798" s="1666"/>
      <c r="BF798" s="1666"/>
      <c r="BG798" s="1403"/>
      <c r="BH798" s="1667"/>
      <c r="BI798" s="1921">
        <f t="shared" si="662"/>
        <v>0</v>
      </c>
      <c r="BJ798" s="198">
        <v>2024</v>
      </c>
      <c r="BK798" s="198" t="s">
        <v>2323</v>
      </c>
      <c r="BL798" s="198" t="s">
        <v>2327</v>
      </c>
      <c r="BM798" s="1925">
        <f t="shared" si="663"/>
        <v>0</v>
      </c>
      <c r="BN798" s="1925">
        <f t="shared" si="664"/>
        <v>0</v>
      </c>
      <c r="BO798" s="198"/>
      <c r="BP798" s="1914"/>
      <c r="BQ798" s="2902"/>
      <c r="BR798" s="2902"/>
      <c r="BS798" s="2066"/>
      <c r="BT798" s="2902"/>
      <c r="BU798" s="2902"/>
      <c r="BV798" s="1370" t="s">
        <v>2492</v>
      </c>
      <c r="BW798" s="1370" t="s">
        <v>2500</v>
      </c>
      <c r="BX798" s="1926"/>
    </row>
    <row r="799" spans="1:76" s="1937" customFormat="1" ht="127.5" hidden="1">
      <c r="A799" s="2220"/>
      <c r="B799" s="3040" t="s">
        <v>266</v>
      </c>
      <c r="C799" s="1932" t="s">
        <v>267</v>
      </c>
      <c r="D799" s="1957" t="s">
        <v>268</v>
      </c>
      <c r="E799" s="1411" t="s">
        <v>259</v>
      </c>
      <c r="F799" s="1411"/>
      <c r="G799" s="3469">
        <f t="shared" si="665"/>
        <v>416</v>
      </c>
      <c r="H799" s="1403">
        <v>416</v>
      </c>
      <c r="I799" s="1667"/>
      <c r="J799" s="1667"/>
      <c r="K799" s="1667">
        <f t="shared" si="666"/>
        <v>416</v>
      </c>
      <c r="L799" s="1667">
        <f t="shared" si="667"/>
        <v>416</v>
      </c>
      <c r="M799" s="1667"/>
      <c r="N799" s="1667"/>
      <c r="O799" s="1667"/>
      <c r="P799" s="1667"/>
      <c r="Q799" s="1667"/>
      <c r="R799" s="1667"/>
      <c r="S799" s="1667">
        <f t="shared" si="654"/>
        <v>0</v>
      </c>
      <c r="T799" s="1667"/>
      <c r="U799" s="1667"/>
      <c r="V799" s="1667"/>
      <c r="W799" s="1667"/>
      <c r="X799" s="1667"/>
      <c r="Y799" s="1667"/>
      <c r="Z799" s="1667">
        <f t="shared" si="655"/>
        <v>0</v>
      </c>
      <c r="AA799" s="1667"/>
      <c r="AB799" s="1667"/>
      <c r="AC799" s="1667"/>
      <c r="AD799" s="1667">
        <f t="shared" si="656"/>
        <v>0</v>
      </c>
      <c r="AE799" s="1667"/>
      <c r="AF799" s="1667"/>
      <c r="AG799" s="1667"/>
      <c r="AH799" s="1667">
        <f t="shared" si="657"/>
        <v>0</v>
      </c>
      <c r="AI799" s="1667"/>
      <c r="AJ799" s="1667"/>
      <c r="AK799" s="1667"/>
      <c r="AL799" s="1667">
        <f t="shared" si="658"/>
        <v>0</v>
      </c>
      <c r="AM799" s="1667"/>
      <c r="AN799" s="1667"/>
      <c r="AO799" s="1667"/>
      <c r="AP799" s="1403">
        <f t="shared" si="659"/>
        <v>0</v>
      </c>
      <c r="AQ799" s="1403"/>
      <c r="AR799" s="1666"/>
      <c r="AS799" s="1666"/>
      <c r="AT799" s="1666">
        <f t="shared" si="660"/>
        <v>416</v>
      </c>
      <c r="AU799" s="1666">
        <f t="shared" si="668"/>
        <v>416</v>
      </c>
      <c r="AV799" s="1666"/>
      <c r="AW799" s="1666"/>
      <c r="AX799" s="1666"/>
      <c r="AY799" s="1666">
        <f t="shared" si="661"/>
        <v>416</v>
      </c>
      <c r="AZ799" s="1666">
        <f t="shared" si="669"/>
        <v>416</v>
      </c>
      <c r="BA799" s="1666"/>
      <c r="BB799" s="1666"/>
      <c r="BC799" s="1666"/>
      <c r="BD799" s="1666"/>
      <c r="BE799" s="1666"/>
      <c r="BF799" s="1666"/>
      <c r="BG799" s="1403"/>
      <c r="BH799" s="1667"/>
      <c r="BI799" s="1921">
        <f t="shared" si="662"/>
        <v>0</v>
      </c>
      <c r="BJ799" s="198">
        <v>2024</v>
      </c>
      <c r="BK799" s="198" t="s">
        <v>2323</v>
      </c>
      <c r="BL799" s="198" t="s">
        <v>2327</v>
      </c>
      <c r="BM799" s="1925">
        <f t="shared" si="663"/>
        <v>0</v>
      </c>
      <c r="BN799" s="1925">
        <f t="shared" si="664"/>
        <v>0</v>
      </c>
      <c r="BO799" s="198"/>
      <c r="BP799" s="1914"/>
      <c r="BQ799" s="2902"/>
      <c r="BR799" s="2902"/>
      <c r="BS799" s="2066"/>
      <c r="BT799" s="2902"/>
      <c r="BU799" s="2902"/>
      <c r="BV799" s="1370" t="s">
        <v>2492</v>
      </c>
      <c r="BW799" s="1370" t="s">
        <v>2500</v>
      </c>
      <c r="BX799" s="1926"/>
    </row>
    <row r="800" spans="1:76" s="1937" customFormat="1" ht="38.25" hidden="1">
      <c r="A800" s="2220"/>
      <c r="B800" s="3040" t="s">
        <v>269</v>
      </c>
      <c r="C800" s="1932" t="s">
        <v>204</v>
      </c>
      <c r="D800" s="1957" t="s">
        <v>270</v>
      </c>
      <c r="E800" s="1411" t="s">
        <v>259</v>
      </c>
      <c r="F800" s="1411"/>
      <c r="G800" s="3469">
        <f t="shared" si="665"/>
        <v>290</v>
      </c>
      <c r="H800" s="1403">
        <v>290</v>
      </c>
      <c r="I800" s="1667"/>
      <c r="J800" s="1667"/>
      <c r="K800" s="1667">
        <f t="shared" si="666"/>
        <v>290</v>
      </c>
      <c r="L800" s="1667">
        <f t="shared" si="667"/>
        <v>290</v>
      </c>
      <c r="M800" s="1667"/>
      <c r="N800" s="1667"/>
      <c r="O800" s="1667"/>
      <c r="P800" s="1667"/>
      <c r="Q800" s="1667"/>
      <c r="R800" s="1667"/>
      <c r="S800" s="1667">
        <f t="shared" si="654"/>
        <v>0</v>
      </c>
      <c r="T800" s="1667"/>
      <c r="U800" s="1667"/>
      <c r="V800" s="1667"/>
      <c r="W800" s="1667"/>
      <c r="X800" s="1667"/>
      <c r="Y800" s="1667"/>
      <c r="Z800" s="1667">
        <f t="shared" si="655"/>
        <v>0</v>
      </c>
      <c r="AA800" s="1667"/>
      <c r="AB800" s="1667"/>
      <c r="AC800" s="1667"/>
      <c r="AD800" s="1667">
        <f t="shared" si="656"/>
        <v>0</v>
      </c>
      <c r="AE800" s="1667"/>
      <c r="AF800" s="1667"/>
      <c r="AG800" s="1667"/>
      <c r="AH800" s="1667">
        <f t="shared" si="657"/>
        <v>0</v>
      </c>
      <c r="AI800" s="1667"/>
      <c r="AJ800" s="1667"/>
      <c r="AK800" s="1667"/>
      <c r="AL800" s="1667">
        <f t="shared" si="658"/>
        <v>0</v>
      </c>
      <c r="AM800" s="1667"/>
      <c r="AN800" s="1667"/>
      <c r="AO800" s="1667"/>
      <c r="AP800" s="1403">
        <f t="shared" si="659"/>
        <v>0</v>
      </c>
      <c r="AQ800" s="1403"/>
      <c r="AR800" s="1666"/>
      <c r="AS800" s="1666"/>
      <c r="AT800" s="1666">
        <f t="shared" si="660"/>
        <v>290</v>
      </c>
      <c r="AU800" s="1666">
        <f t="shared" si="668"/>
        <v>290</v>
      </c>
      <c r="AV800" s="1666"/>
      <c r="AW800" s="1666"/>
      <c r="AX800" s="1666"/>
      <c r="AY800" s="1666">
        <f t="shared" si="661"/>
        <v>290</v>
      </c>
      <c r="AZ800" s="1666">
        <f t="shared" si="669"/>
        <v>290</v>
      </c>
      <c r="BA800" s="1666"/>
      <c r="BB800" s="1666"/>
      <c r="BC800" s="1666"/>
      <c r="BD800" s="1666"/>
      <c r="BE800" s="1666"/>
      <c r="BF800" s="1666"/>
      <c r="BG800" s="1403"/>
      <c r="BH800" s="1667"/>
      <c r="BI800" s="1921">
        <f t="shared" si="662"/>
        <v>0</v>
      </c>
      <c r="BJ800" s="198">
        <v>2024</v>
      </c>
      <c r="BK800" s="198" t="s">
        <v>2323</v>
      </c>
      <c r="BL800" s="198" t="s">
        <v>2327</v>
      </c>
      <c r="BM800" s="1925">
        <f t="shared" si="663"/>
        <v>0</v>
      </c>
      <c r="BN800" s="1925">
        <f t="shared" si="664"/>
        <v>0</v>
      </c>
      <c r="BO800" s="198"/>
      <c r="BP800" s="1914"/>
      <c r="BQ800" s="2902"/>
      <c r="BR800" s="2902"/>
      <c r="BS800" s="2066"/>
      <c r="BT800" s="2902"/>
      <c r="BU800" s="2902"/>
      <c r="BV800" s="1370" t="s">
        <v>2492</v>
      </c>
      <c r="BW800" s="1370" t="s">
        <v>2500</v>
      </c>
      <c r="BX800" s="1926"/>
    </row>
    <row r="801" spans="1:76" s="1937" customFormat="1" ht="63.75" hidden="1">
      <c r="A801" s="2220"/>
      <c r="B801" s="3040" t="s">
        <v>271</v>
      </c>
      <c r="C801" s="1932" t="s">
        <v>204</v>
      </c>
      <c r="D801" s="1957" t="s">
        <v>272</v>
      </c>
      <c r="E801" s="1411" t="s">
        <v>259</v>
      </c>
      <c r="F801" s="1411"/>
      <c r="G801" s="3469">
        <f t="shared" si="665"/>
        <v>76</v>
      </c>
      <c r="H801" s="1403">
        <v>76</v>
      </c>
      <c r="I801" s="1667"/>
      <c r="J801" s="1667"/>
      <c r="K801" s="1667">
        <f t="shared" si="666"/>
        <v>76</v>
      </c>
      <c r="L801" s="1667">
        <f t="shared" si="667"/>
        <v>76</v>
      </c>
      <c r="M801" s="1667"/>
      <c r="N801" s="1667"/>
      <c r="O801" s="1667"/>
      <c r="P801" s="1667"/>
      <c r="Q801" s="1667"/>
      <c r="R801" s="1667"/>
      <c r="S801" s="1667">
        <f t="shared" si="654"/>
        <v>0</v>
      </c>
      <c r="T801" s="1667"/>
      <c r="U801" s="1667"/>
      <c r="V801" s="1667"/>
      <c r="W801" s="1667"/>
      <c r="X801" s="1667"/>
      <c r="Y801" s="1667"/>
      <c r="Z801" s="1667">
        <f t="shared" si="655"/>
        <v>0</v>
      </c>
      <c r="AA801" s="1667"/>
      <c r="AB801" s="1667"/>
      <c r="AC801" s="1667"/>
      <c r="AD801" s="1667">
        <f t="shared" si="656"/>
        <v>0</v>
      </c>
      <c r="AE801" s="1667"/>
      <c r="AF801" s="1667"/>
      <c r="AG801" s="1667"/>
      <c r="AH801" s="1667">
        <f t="shared" si="657"/>
        <v>0</v>
      </c>
      <c r="AI801" s="1667"/>
      <c r="AJ801" s="1667"/>
      <c r="AK801" s="1667"/>
      <c r="AL801" s="1667">
        <f t="shared" si="658"/>
        <v>0</v>
      </c>
      <c r="AM801" s="1667"/>
      <c r="AN801" s="1667"/>
      <c r="AO801" s="1667"/>
      <c r="AP801" s="1403">
        <f t="shared" si="659"/>
        <v>0</v>
      </c>
      <c r="AQ801" s="1403"/>
      <c r="AR801" s="1666"/>
      <c r="AS801" s="1666"/>
      <c r="AT801" s="1666">
        <f t="shared" si="660"/>
        <v>76</v>
      </c>
      <c r="AU801" s="1666">
        <f t="shared" si="668"/>
        <v>76</v>
      </c>
      <c r="AV801" s="1666"/>
      <c r="AW801" s="1666"/>
      <c r="AX801" s="1666"/>
      <c r="AY801" s="1666">
        <f t="shared" si="661"/>
        <v>76</v>
      </c>
      <c r="AZ801" s="1666">
        <f t="shared" si="669"/>
        <v>76</v>
      </c>
      <c r="BA801" s="1666"/>
      <c r="BB801" s="1666"/>
      <c r="BC801" s="1666"/>
      <c r="BD801" s="1666"/>
      <c r="BE801" s="1666"/>
      <c r="BF801" s="1666"/>
      <c r="BG801" s="1403"/>
      <c r="BH801" s="1667"/>
      <c r="BI801" s="1921">
        <f t="shared" si="662"/>
        <v>0</v>
      </c>
      <c r="BJ801" s="198">
        <v>2024</v>
      </c>
      <c r="BK801" s="198" t="s">
        <v>2323</v>
      </c>
      <c r="BL801" s="198" t="s">
        <v>2327</v>
      </c>
      <c r="BM801" s="1925">
        <f t="shared" si="663"/>
        <v>0</v>
      </c>
      <c r="BN801" s="1925">
        <f t="shared" si="664"/>
        <v>0</v>
      </c>
      <c r="BO801" s="198"/>
      <c r="BP801" s="1914"/>
      <c r="BQ801" s="2902"/>
      <c r="BR801" s="2902"/>
      <c r="BS801" s="2066"/>
      <c r="BT801" s="2902"/>
      <c r="BU801" s="2902"/>
      <c r="BV801" s="1370" t="s">
        <v>2492</v>
      </c>
      <c r="BW801" s="1370" t="s">
        <v>2500</v>
      </c>
      <c r="BX801" s="1926"/>
    </row>
    <row r="802" spans="1:76" s="1937" customFormat="1" ht="25.5" hidden="1">
      <c r="A802" s="2220"/>
      <c r="B802" s="3040" t="s">
        <v>273</v>
      </c>
      <c r="C802" s="1932" t="s">
        <v>204</v>
      </c>
      <c r="D802" s="1932" t="s">
        <v>274</v>
      </c>
      <c r="E802" s="1411" t="s">
        <v>259</v>
      </c>
      <c r="F802" s="1411"/>
      <c r="G802" s="3469">
        <f t="shared" si="665"/>
        <v>350</v>
      </c>
      <c r="H802" s="1403">
        <v>350</v>
      </c>
      <c r="I802" s="1667"/>
      <c r="J802" s="1667"/>
      <c r="K802" s="1667">
        <f t="shared" si="666"/>
        <v>350</v>
      </c>
      <c r="L802" s="1667">
        <f t="shared" si="667"/>
        <v>350</v>
      </c>
      <c r="M802" s="1667"/>
      <c r="N802" s="1667"/>
      <c r="O802" s="1667"/>
      <c r="P802" s="1667"/>
      <c r="Q802" s="1667"/>
      <c r="R802" s="1667"/>
      <c r="S802" s="1667">
        <f t="shared" si="654"/>
        <v>0</v>
      </c>
      <c r="T802" s="1667"/>
      <c r="U802" s="1667"/>
      <c r="V802" s="1667"/>
      <c r="W802" s="1667"/>
      <c r="X802" s="1667"/>
      <c r="Y802" s="1667"/>
      <c r="Z802" s="1667">
        <f t="shared" si="655"/>
        <v>0</v>
      </c>
      <c r="AA802" s="1667"/>
      <c r="AB802" s="1667"/>
      <c r="AC802" s="1667"/>
      <c r="AD802" s="1667">
        <f t="shared" si="656"/>
        <v>0</v>
      </c>
      <c r="AE802" s="1667"/>
      <c r="AF802" s="1667"/>
      <c r="AG802" s="1667"/>
      <c r="AH802" s="1667">
        <f t="shared" si="657"/>
        <v>0</v>
      </c>
      <c r="AI802" s="1667"/>
      <c r="AJ802" s="1667"/>
      <c r="AK802" s="1667"/>
      <c r="AL802" s="1667">
        <f t="shared" si="658"/>
        <v>0</v>
      </c>
      <c r="AM802" s="1667"/>
      <c r="AN802" s="1667"/>
      <c r="AO802" s="1667"/>
      <c r="AP802" s="1403">
        <f t="shared" si="659"/>
        <v>0</v>
      </c>
      <c r="AQ802" s="1403"/>
      <c r="AR802" s="1666"/>
      <c r="AS802" s="1666"/>
      <c r="AT802" s="1666">
        <f t="shared" si="660"/>
        <v>350</v>
      </c>
      <c r="AU802" s="1666">
        <f t="shared" si="668"/>
        <v>350</v>
      </c>
      <c r="AV802" s="1666"/>
      <c r="AW802" s="1666"/>
      <c r="AX802" s="1666"/>
      <c r="AY802" s="1666">
        <f t="shared" si="661"/>
        <v>350</v>
      </c>
      <c r="AZ802" s="1666">
        <f t="shared" si="669"/>
        <v>350</v>
      </c>
      <c r="BA802" s="1666"/>
      <c r="BB802" s="1666"/>
      <c r="BC802" s="1666"/>
      <c r="BD802" s="1666"/>
      <c r="BE802" s="1666"/>
      <c r="BF802" s="1666"/>
      <c r="BG802" s="1403"/>
      <c r="BH802" s="1667"/>
      <c r="BI802" s="1921">
        <f t="shared" si="662"/>
        <v>0</v>
      </c>
      <c r="BJ802" s="198">
        <v>2024</v>
      </c>
      <c r="BK802" s="198" t="s">
        <v>2323</v>
      </c>
      <c r="BL802" s="198" t="s">
        <v>2327</v>
      </c>
      <c r="BM802" s="1925">
        <f t="shared" si="663"/>
        <v>0</v>
      </c>
      <c r="BN802" s="1925">
        <f t="shared" si="664"/>
        <v>0</v>
      </c>
      <c r="BO802" s="198"/>
      <c r="BP802" s="1914"/>
      <c r="BQ802" s="2902"/>
      <c r="BR802" s="2902"/>
      <c r="BS802" s="2066"/>
      <c r="BT802" s="2902"/>
      <c r="BU802" s="2902"/>
      <c r="BV802" s="1370" t="s">
        <v>2492</v>
      </c>
      <c r="BW802" s="1370" t="s">
        <v>2500</v>
      </c>
      <c r="BX802" s="1926"/>
    </row>
    <row r="803" spans="1:76" s="1937" customFormat="1" ht="63.75" hidden="1">
      <c r="A803" s="2220"/>
      <c r="B803" s="3040" t="s">
        <v>275</v>
      </c>
      <c r="C803" s="1932" t="s">
        <v>251</v>
      </c>
      <c r="D803" s="1932" t="s">
        <v>276</v>
      </c>
      <c r="E803" s="1411" t="s">
        <v>259</v>
      </c>
      <c r="F803" s="1411"/>
      <c r="G803" s="3469">
        <f t="shared" si="665"/>
        <v>370</v>
      </c>
      <c r="H803" s="1403">
        <v>370</v>
      </c>
      <c r="I803" s="1667"/>
      <c r="J803" s="1667"/>
      <c r="K803" s="1667">
        <f t="shared" si="666"/>
        <v>370</v>
      </c>
      <c r="L803" s="1667">
        <f t="shared" si="667"/>
        <v>370</v>
      </c>
      <c r="M803" s="1667"/>
      <c r="N803" s="1667"/>
      <c r="O803" s="1667"/>
      <c r="P803" s="1667"/>
      <c r="Q803" s="1667"/>
      <c r="R803" s="1667"/>
      <c r="S803" s="1667">
        <f t="shared" si="654"/>
        <v>0</v>
      </c>
      <c r="T803" s="1667"/>
      <c r="U803" s="1667"/>
      <c r="V803" s="1667"/>
      <c r="W803" s="1667"/>
      <c r="X803" s="1667"/>
      <c r="Y803" s="1667"/>
      <c r="Z803" s="1667">
        <f t="shared" si="655"/>
        <v>0</v>
      </c>
      <c r="AA803" s="1667"/>
      <c r="AB803" s="1667"/>
      <c r="AC803" s="1667"/>
      <c r="AD803" s="1667">
        <f t="shared" si="656"/>
        <v>0</v>
      </c>
      <c r="AE803" s="1667"/>
      <c r="AF803" s="1667"/>
      <c r="AG803" s="1667"/>
      <c r="AH803" s="1667">
        <f t="shared" si="657"/>
        <v>0</v>
      </c>
      <c r="AI803" s="1667"/>
      <c r="AJ803" s="1667"/>
      <c r="AK803" s="1667"/>
      <c r="AL803" s="1667">
        <f t="shared" si="658"/>
        <v>0</v>
      </c>
      <c r="AM803" s="1667"/>
      <c r="AN803" s="1667"/>
      <c r="AO803" s="1667"/>
      <c r="AP803" s="1403">
        <f t="shared" si="659"/>
        <v>0</v>
      </c>
      <c r="AQ803" s="1403"/>
      <c r="AR803" s="1666"/>
      <c r="AS803" s="1666"/>
      <c r="AT803" s="1666">
        <f t="shared" si="660"/>
        <v>370</v>
      </c>
      <c r="AU803" s="1666">
        <f t="shared" si="668"/>
        <v>370</v>
      </c>
      <c r="AV803" s="1666"/>
      <c r="AW803" s="1666"/>
      <c r="AX803" s="1666"/>
      <c r="AY803" s="1666">
        <f t="shared" si="661"/>
        <v>370</v>
      </c>
      <c r="AZ803" s="1666">
        <f t="shared" si="669"/>
        <v>370</v>
      </c>
      <c r="BA803" s="1666"/>
      <c r="BB803" s="1666"/>
      <c r="BC803" s="1666"/>
      <c r="BD803" s="1666"/>
      <c r="BE803" s="1666"/>
      <c r="BF803" s="1666"/>
      <c r="BG803" s="1403"/>
      <c r="BH803" s="1667"/>
      <c r="BI803" s="1921">
        <f t="shared" si="662"/>
        <v>0</v>
      </c>
      <c r="BJ803" s="198">
        <v>2024</v>
      </c>
      <c r="BK803" s="198" t="s">
        <v>2323</v>
      </c>
      <c r="BL803" s="198" t="s">
        <v>2327</v>
      </c>
      <c r="BM803" s="1925">
        <f t="shared" si="663"/>
        <v>0</v>
      </c>
      <c r="BN803" s="1925">
        <f t="shared" si="664"/>
        <v>0</v>
      </c>
      <c r="BO803" s="198"/>
      <c r="BP803" s="1914"/>
      <c r="BQ803" s="2902"/>
      <c r="BR803" s="2902"/>
      <c r="BS803" s="2066"/>
      <c r="BT803" s="2902"/>
      <c r="BU803" s="2902"/>
      <c r="BV803" s="1370" t="s">
        <v>2492</v>
      </c>
      <c r="BW803" s="1370" t="s">
        <v>2500</v>
      </c>
      <c r="BX803" s="1926"/>
    </row>
    <row r="804" spans="1:76" s="1937" customFormat="1" ht="63.75" hidden="1">
      <c r="A804" s="2220"/>
      <c r="B804" s="3040" t="s">
        <v>277</v>
      </c>
      <c r="C804" s="1932" t="s">
        <v>251</v>
      </c>
      <c r="D804" s="1932" t="s">
        <v>278</v>
      </c>
      <c r="E804" s="1411" t="s">
        <v>259</v>
      </c>
      <c r="F804" s="1411"/>
      <c r="G804" s="3469">
        <f t="shared" si="665"/>
        <v>600</v>
      </c>
      <c r="H804" s="1403">
        <v>600</v>
      </c>
      <c r="I804" s="1667"/>
      <c r="J804" s="1667"/>
      <c r="K804" s="1667">
        <f t="shared" si="666"/>
        <v>600</v>
      </c>
      <c r="L804" s="1667">
        <f t="shared" si="667"/>
        <v>600</v>
      </c>
      <c r="M804" s="1667"/>
      <c r="N804" s="1667"/>
      <c r="O804" s="1667"/>
      <c r="P804" s="1667"/>
      <c r="Q804" s="1667"/>
      <c r="R804" s="1667"/>
      <c r="S804" s="1667">
        <f t="shared" si="654"/>
        <v>0</v>
      </c>
      <c r="T804" s="1667"/>
      <c r="U804" s="1667"/>
      <c r="V804" s="1667"/>
      <c r="W804" s="1667"/>
      <c r="X804" s="1667"/>
      <c r="Y804" s="1667"/>
      <c r="Z804" s="1667">
        <f t="shared" si="655"/>
        <v>0</v>
      </c>
      <c r="AA804" s="1667"/>
      <c r="AB804" s="1667"/>
      <c r="AC804" s="1667"/>
      <c r="AD804" s="1667">
        <f t="shared" si="656"/>
        <v>0</v>
      </c>
      <c r="AE804" s="1667"/>
      <c r="AF804" s="1667"/>
      <c r="AG804" s="1667"/>
      <c r="AH804" s="1667">
        <f t="shared" si="657"/>
        <v>0</v>
      </c>
      <c r="AI804" s="1667"/>
      <c r="AJ804" s="1667"/>
      <c r="AK804" s="1667"/>
      <c r="AL804" s="1667">
        <f t="shared" si="658"/>
        <v>0</v>
      </c>
      <c r="AM804" s="1667"/>
      <c r="AN804" s="1667"/>
      <c r="AO804" s="1667"/>
      <c r="AP804" s="1403">
        <f t="shared" si="659"/>
        <v>0</v>
      </c>
      <c r="AQ804" s="1403"/>
      <c r="AR804" s="1666"/>
      <c r="AS804" s="1666"/>
      <c r="AT804" s="1666">
        <f t="shared" si="660"/>
        <v>600</v>
      </c>
      <c r="AU804" s="1666">
        <f t="shared" si="668"/>
        <v>600</v>
      </c>
      <c r="AV804" s="1666"/>
      <c r="AW804" s="1666"/>
      <c r="AX804" s="1666"/>
      <c r="AY804" s="1666">
        <f t="shared" si="661"/>
        <v>600</v>
      </c>
      <c r="AZ804" s="1666">
        <f t="shared" si="669"/>
        <v>600</v>
      </c>
      <c r="BA804" s="1666"/>
      <c r="BB804" s="1666"/>
      <c r="BC804" s="1666"/>
      <c r="BD804" s="1666"/>
      <c r="BE804" s="1666"/>
      <c r="BF804" s="1666"/>
      <c r="BG804" s="1403"/>
      <c r="BH804" s="1667"/>
      <c r="BI804" s="1921">
        <f t="shared" si="662"/>
        <v>0</v>
      </c>
      <c r="BJ804" s="198">
        <v>2024</v>
      </c>
      <c r="BK804" s="198" t="s">
        <v>2323</v>
      </c>
      <c r="BL804" s="198" t="s">
        <v>2327</v>
      </c>
      <c r="BM804" s="1925">
        <f t="shared" si="663"/>
        <v>0</v>
      </c>
      <c r="BN804" s="1925">
        <f t="shared" si="664"/>
        <v>0</v>
      </c>
      <c r="BO804" s="198"/>
      <c r="BP804" s="1914"/>
      <c r="BQ804" s="2902"/>
      <c r="BR804" s="2902"/>
      <c r="BS804" s="2066"/>
      <c r="BT804" s="2902"/>
      <c r="BU804" s="2902"/>
      <c r="BV804" s="1370" t="s">
        <v>2492</v>
      </c>
      <c r="BW804" s="1370" t="s">
        <v>2500</v>
      </c>
      <c r="BX804" s="1926"/>
    </row>
    <row r="805" spans="1:76" s="1937" customFormat="1" ht="38.25" hidden="1">
      <c r="A805" s="2220"/>
      <c r="B805" s="3040" t="s">
        <v>279</v>
      </c>
      <c r="C805" s="1932" t="s">
        <v>244</v>
      </c>
      <c r="D805" s="1932" t="s">
        <v>280</v>
      </c>
      <c r="E805" s="1411" t="s">
        <v>259</v>
      </c>
      <c r="F805" s="1411"/>
      <c r="G805" s="3469">
        <f t="shared" si="665"/>
        <v>716</v>
      </c>
      <c r="H805" s="1403">
        <v>716</v>
      </c>
      <c r="I805" s="1667"/>
      <c r="J805" s="1667"/>
      <c r="K805" s="1667">
        <f t="shared" si="666"/>
        <v>716</v>
      </c>
      <c r="L805" s="1667">
        <f t="shared" si="667"/>
        <v>716</v>
      </c>
      <c r="M805" s="1667"/>
      <c r="N805" s="1667"/>
      <c r="O805" s="1667"/>
      <c r="P805" s="1667"/>
      <c r="Q805" s="1667"/>
      <c r="R805" s="1667"/>
      <c r="S805" s="1667">
        <f t="shared" si="654"/>
        <v>0</v>
      </c>
      <c r="T805" s="1667"/>
      <c r="U805" s="1667"/>
      <c r="V805" s="1667"/>
      <c r="W805" s="1667"/>
      <c r="X805" s="1667"/>
      <c r="Y805" s="1667"/>
      <c r="Z805" s="1667">
        <f t="shared" si="655"/>
        <v>0</v>
      </c>
      <c r="AA805" s="1667"/>
      <c r="AB805" s="1667"/>
      <c r="AC805" s="1667"/>
      <c r="AD805" s="1667">
        <f t="shared" si="656"/>
        <v>0</v>
      </c>
      <c r="AE805" s="1667"/>
      <c r="AF805" s="1667"/>
      <c r="AG805" s="1667"/>
      <c r="AH805" s="1667">
        <f t="shared" si="657"/>
        <v>0</v>
      </c>
      <c r="AI805" s="1667"/>
      <c r="AJ805" s="1667"/>
      <c r="AK805" s="1667"/>
      <c r="AL805" s="1667">
        <f t="shared" si="658"/>
        <v>0</v>
      </c>
      <c r="AM805" s="1667"/>
      <c r="AN805" s="1667"/>
      <c r="AO805" s="1667"/>
      <c r="AP805" s="1403">
        <f t="shared" si="659"/>
        <v>0</v>
      </c>
      <c r="AQ805" s="1403"/>
      <c r="AR805" s="1666"/>
      <c r="AS805" s="1666"/>
      <c r="AT805" s="1666">
        <f t="shared" si="660"/>
        <v>716</v>
      </c>
      <c r="AU805" s="1666">
        <f t="shared" si="668"/>
        <v>716</v>
      </c>
      <c r="AV805" s="1666"/>
      <c r="AW805" s="1666"/>
      <c r="AX805" s="1666"/>
      <c r="AY805" s="1666">
        <f t="shared" si="661"/>
        <v>716</v>
      </c>
      <c r="AZ805" s="1666">
        <f t="shared" si="669"/>
        <v>716</v>
      </c>
      <c r="BA805" s="1666"/>
      <c r="BB805" s="1666"/>
      <c r="BC805" s="1666"/>
      <c r="BD805" s="1666"/>
      <c r="BE805" s="1666"/>
      <c r="BF805" s="1666"/>
      <c r="BG805" s="1403"/>
      <c r="BH805" s="1667"/>
      <c r="BI805" s="1921">
        <f t="shared" si="662"/>
        <v>0</v>
      </c>
      <c r="BJ805" s="198">
        <v>2024</v>
      </c>
      <c r="BK805" s="198" t="s">
        <v>2323</v>
      </c>
      <c r="BL805" s="198" t="s">
        <v>2327</v>
      </c>
      <c r="BM805" s="1925">
        <f t="shared" si="663"/>
        <v>0</v>
      </c>
      <c r="BN805" s="1925">
        <f t="shared" si="664"/>
        <v>0</v>
      </c>
      <c r="BO805" s="198"/>
      <c r="BP805" s="1914"/>
      <c r="BQ805" s="2902"/>
      <c r="BR805" s="2902"/>
      <c r="BS805" s="2066"/>
      <c r="BT805" s="2902"/>
      <c r="BU805" s="2902"/>
      <c r="BV805" s="1370" t="s">
        <v>2492</v>
      </c>
      <c r="BW805" s="1370" t="s">
        <v>2500</v>
      </c>
      <c r="BX805" s="1926"/>
    </row>
    <row r="806" spans="1:76" s="1937" customFormat="1" ht="25.5" hidden="1">
      <c r="A806" s="2220"/>
      <c r="B806" s="3040" t="s">
        <v>281</v>
      </c>
      <c r="C806" s="1932" t="s">
        <v>244</v>
      </c>
      <c r="D806" s="1932" t="s">
        <v>282</v>
      </c>
      <c r="E806" s="1411" t="s">
        <v>259</v>
      </c>
      <c r="F806" s="1411"/>
      <c r="G806" s="3469">
        <f t="shared" si="665"/>
        <v>400</v>
      </c>
      <c r="H806" s="1403">
        <v>400</v>
      </c>
      <c r="I806" s="1667"/>
      <c r="J806" s="1667"/>
      <c r="K806" s="1667">
        <f t="shared" si="666"/>
        <v>400</v>
      </c>
      <c r="L806" s="1667">
        <f t="shared" si="667"/>
        <v>400</v>
      </c>
      <c r="M806" s="1667"/>
      <c r="N806" s="1667"/>
      <c r="O806" s="1667"/>
      <c r="P806" s="1667"/>
      <c r="Q806" s="1667"/>
      <c r="R806" s="1667"/>
      <c r="S806" s="1667">
        <f t="shared" si="654"/>
        <v>0</v>
      </c>
      <c r="T806" s="1667"/>
      <c r="U806" s="1667"/>
      <c r="V806" s="1667"/>
      <c r="W806" s="1667"/>
      <c r="X806" s="1667"/>
      <c r="Y806" s="1667"/>
      <c r="Z806" s="1667">
        <f t="shared" si="655"/>
        <v>0</v>
      </c>
      <c r="AA806" s="1667"/>
      <c r="AB806" s="1667"/>
      <c r="AC806" s="1667"/>
      <c r="AD806" s="1667">
        <f t="shared" si="656"/>
        <v>0</v>
      </c>
      <c r="AE806" s="1667"/>
      <c r="AF806" s="1667"/>
      <c r="AG806" s="1667"/>
      <c r="AH806" s="1667">
        <f t="shared" si="657"/>
        <v>0</v>
      </c>
      <c r="AI806" s="1667"/>
      <c r="AJ806" s="1667"/>
      <c r="AK806" s="1667"/>
      <c r="AL806" s="1667">
        <f t="shared" si="658"/>
        <v>0</v>
      </c>
      <c r="AM806" s="1667"/>
      <c r="AN806" s="1667"/>
      <c r="AO806" s="1667"/>
      <c r="AP806" s="1403">
        <f t="shared" si="659"/>
        <v>0</v>
      </c>
      <c r="AQ806" s="1403"/>
      <c r="AR806" s="1666"/>
      <c r="AS806" s="1666"/>
      <c r="AT806" s="1666">
        <f t="shared" si="660"/>
        <v>400</v>
      </c>
      <c r="AU806" s="1666">
        <f t="shared" si="668"/>
        <v>400</v>
      </c>
      <c r="AV806" s="1666"/>
      <c r="AW806" s="1666"/>
      <c r="AX806" s="1666"/>
      <c r="AY806" s="1666">
        <f t="shared" si="661"/>
        <v>400</v>
      </c>
      <c r="AZ806" s="1666">
        <f t="shared" si="669"/>
        <v>400</v>
      </c>
      <c r="BA806" s="1666"/>
      <c r="BB806" s="1666"/>
      <c r="BC806" s="1666"/>
      <c r="BD806" s="1666"/>
      <c r="BE806" s="1666"/>
      <c r="BF806" s="1666"/>
      <c r="BG806" s="1403"/>
      <c r="BH806" s="1667"/>
      <c r="BI806" s="1921">
        <f t="shared" si="662"/>
        <v>0</v>
      </c>
      <c r="BJ806" s="198">
        <v>2024</v>
      </c>
      <c r="BK806" s="198" t="s">
        <v>2323</v>
      </c>
      <c r="BL806" s="198" t="s">
        <v>2327</v>
      </c>
      <c r="BM806" s="1925">
        <f t="shared" si="663"/>
        <v>0</v>
      </c>
      <c r="BN806" s="1925">
        <f t="shared" si="664"/>
        <v>0</v>
      </c>
      <c r="BO806" s="198"/>
      <c r="BP806" s="1914"/>
      <c r="BQ806" s="2902"/>
      <c r="BR806" s="2902"/>
      <c r="BS806" s="2066"/>
      <c r="BT806" s="2902"/>
      <c r="BU806" s="2902"/>
      <c r="BV806" s="1370" t="s">
        <v>2492</v>
      </c>
      <c r="BW806" s="1370" t="s">
        <v>2500</v>
      </c>
      <c r="BX806" s="1926"/>
    </row>
    <row r="807" spans="1:76" s="1937" customFormat="1" ht="63.75" hidden="1">
      <c r="A807" s="2220"/>
      <c r="B807" s="3040" t="s">
        <v>283</v>
      </c>
      <c r="C807" s="1932" t="s">
        <v>244</v>
      </c>
      <c r="D807" s="1932" t="s">
        <v>284</v>
      </c>
      <c r="E807" s="1411" t="s">
        <v>259</v>
      </c>
      <c r="F807" s="1411"/>
      <c r="G807" s="3469">
        <f t="shared" si="665"/>
        <v>252</v>
      </c>
      <c r="H807" s="1403">
        <v>252</v>
      </c>
      <c r="I807" s="1667"/>
      <c r="J807" s="1667"/>
      <c r="K807" s="1667">
        <f t="shared" si="666"/>
        <v>252</v>
      </c>
      <c r="L807" s="1667">
        <f t="shared" si="667"/>
        <v>252</v>
      </c>
      <c r="M807" s="1667"/>
      <c r="N807" s="1667"/>
      <c r="O807" s="1667"/>
      <c r="P807" s="1667"/>
      <c r="Q807" s="1667"/>
      <c r="R807" s="1667"/>
      <c r="S807" s="1667">
        <f t="shared" si="654"/>
        <v>0</v>
      </c>
      <c r="T807" s="1667"/>
      <c r="U807" s="1667"/>
      <c r="V807" s="1667"/>
      <c r="W807" s="1667"/>
      <c r="X807" s="1667"/>
      <c r="Y807" s="1667"/>
      <c r="Z807" s="1667">
        <f t="shared" si="655"/>
        <v>0</v>
      </c>
      <c r="AA807" s="1667"/>
      <c r="AB807" s="1667"/>
      <c r="AC807" s="1667"/>
      <c r="AD807" s="1667">
        <f t="shared" si="656"/>
        <v>0</v>
      </c>
      <c r="AE807" s="1667"/>
      <c r="AF807" s="1667"/>
      <c r="AG807" s="1667"/>
      <c r="AH807" s="1667">
        <f t="shared" si="657"/>
        <v>0</v>
      </c>
      <c r="AI807" s="1667"/>
      <c r="AJ807" s="1667"/>
      <c r="AK807" s="1667"/>
      <c r="AL807" s="1667">
        <f t="shared" si="658"/>
        <v>0</v>
      </c>
      <c r="AM807" s="1667"/>
      <c r="AN807" s="1667"/>
      <c r="AO807" s="1667"/>
      <c r="AP807" s="1403">
        <f t="shared" si="659"/>
        <v>0</v>
      </c>
      <c r="AQ807" s="1403"/>
      <c r="AR807" s="1666"/>
      <c r="AS807" s="1666"/>
      <c r="AT807" s="1666">
        <f t="shared" si="660"/>
        <v>252</v>
      </c>
      <c r="AU807" s="1666">
        <f t="shared" si="668"/>
        <v>252</v>
      </c>
      <c r="AV807" s="1666"/>
      <c r="AW807" s="1666"/>
      <c r="AX807" s="1666"/>
      <c r="AY807" s="1666">
        <f t="shared" si="661"/>
        <v>252</v>
      </c>
      <c r="AZ807" s="1666">
        <f t="shared" si="669"/>
        <v>252</v>
      </c>
      <c r="BA807" s="1666"/>
      <c r="BB807" s="1666"/>
      <c r="BC807" s="1666"/>
      <c r="BD807" s="1666"/>
      <c r="BE807" s="1666"/>
      <c r="BF807" s="1666"/>
      <c r="BG807" s="1403"/>
      <c r="BH807" s="1667"/>
      <c r="BI807" s="1921">
        <f t="shared" si="662"/>
        <v>0</v>
      </c>
      <c r="BJ807" s="198">
        <v>2024</v>
      </c>
      <c r="BK807" s="198" t="s">
        <v>2323</v>
      </c>
      <c r="BL807" s="198" t="s">
        <v>2327</v>
      </c>
      <c r="BM807" s="1925">
        <f t="shared" si="663"/>
        <v>0</v>
      </c>
      <c r="BN807" s="1925">
        <f t="shared" si="664"/>
        <v>0</v>
      </c>
      <c r="BO807" s="198"/>
      <c r="BP807" s="1914"/>
      <c r="BQ807" s="2902"/>
      <c r="BR807" s="2902"/>
      <c r="BS807" s="2066"/>
      <c r="BT807" s="2902"/>
      <c r="BU807" s="2902"/>
      <c r="BV807" s="1370" t="s">
        <v>2492</v>
      </c>
      <c r="BW807" s="1370" t="s">
        <v>2500</v>
      </c>
      <c r="BX807" s="1926"/>
    </row>
    <row r="808" spans="1:76" s="1937" customFormat="1" ht="63.75" hidden="1">
      <c r="A808" s="2220"/>
      <c r="B808" s="3040" t="s">
        <v>285</v>
      </c>
      <c r="C808" s="1932" t="s">
        <v>286</v>
      </c>
      <c r="D808" s="1932" t="s">
        <v>287</v>
      </c>
      <c r="E808" s="1411" t="s">
        <v>259</v>
      </c>
      <c r="F808" s="1411"/>
      <c r="G808" s="3469">
        <f t="shared" si="665"/>
        <v>252</v>
      </c>
      <c r="H808" s="1403">
        <v>252</v>
      </c>
      <c r="I808" s="1667"/>
      <c r="J808" s="1667"/>
      <c r="K808" s="1667">
        <f t="shared" si="666"/>
        <v>252</v>
      </c>
      <c r="L808" s="1667">
        <f t="shared" si="667"/>
        <v>252</v>
      </c>
      <c r="M808" s="1667"/>
      <c r="N808" s="1667"/>
      <c r="O808" s="1667"/>
      <c r="P808" s="1667"/>
      <c r="Q808" s="1667"/>
      <c r="R808" s="1667"/>
      <c r="S808" s="1667">
        <f t="shared" si="654"/>
        <v>0</v>
      </c>
      <c r="T808" s="1667"/>
      <c r="U808" s="1667"/>
      <c r="V808" s="1667"/>
      <c r="W808" s="1667"/>
      <c r="X808" s="1667"/>
      <c r="Y808" s="1667"/>
      <c r="Z808" s="1667">
        <f t="shared" si="655"/>
        <v>0</v>
      </c>
      <c r="AA808" s="1667"/>
      <c r="AB808" s="1667"/>
      <c r="AC808" s="1667"/>
      <c r="AD808" s="1667">
        <f t="shared" si="656"/>
        <v>0</v>
      </c>
      <c r="AE808" s="1667"/>
      <c r="AF808" s="1667"/>
      <c r="AG808" s="1667"/>
      <c r="AH808" s="1667">
        <f t="shared" si="657"/>
        <v>0</v>
      </c>
      <c r="AI808" s="1667"/>
      <c r="AJ808" s="1667"/>
      <c r="AK808" s="1667"/>
      <c r="AL808" s="1667">
        <f t="shared" si="658"/>
        <v>0</v>
      </c>
      <c r="AM808" s="1667"/>
      <c r="AN808" s="1667"/>
      <c r="AO808" s="1667"/>
      <c r="AP808" s="1403">
        <f t="shared" si="659"/>
        <v>0</v>
      </c>
      <c r="AQ808" s="1403"/>
      <c r="AR808" s="1666"/>
      <c r="AS808" s="1666"/>
      <c r="AT808" s="1666">
        <f t="shared" si="660"/>
        <v>252</v>
      </c>
      <c r="AU808" s="1666">
        <f t="shared" si="668"/>
        <v>252</v>
      </c>
      <c r="AV808" s="1666"/>
      <c r="AW808" s="1666"/>
      <c r="AX808" s="1666"/>
      <c r="AY808" s="1666">
        <f t="shared" si="661"/>
        <v>0</v>
      </c>
      <c r="AZ808" s="1666"/>
      <c r="BA808" s="1666"/>
      <c r="BB808" s="1666"/>
      <c r="BC808" s="1666"/>
      <c r="BD808" s="1666"/>
      <c r="BE808" s="1666"/>
      <c r="BF808" s="1666"/>
      <c r="BG808" s="1403"/>
      <c r="BH808" s="1667"/>
      <c r="BI808" s="1921">
        <f t="shared" si="662"/>
        <v>0</v>
      </c>
      <c r="BJ808" s="198">
        <v>2024</v>
      </c>
      <c r="BK808" s="198" t="s">
        <v>2323</v>
      </c>
      <c r="BL808" s="198" t="s">
        <v>2327</v>
      </c>
      <c r="BM808" s="1925">
        <f t="shared" si="663"/>
        <v>0</v>
      </c>
      <c r="BN808" s="1925">
        <f t="shared" si="664"/>
        <v>0</v>
      </c>
      <c r="BO808" s="198"/>
      <c r="BP808" s="1914"/>
      <c r="BQ808" s="2902"/>
      <c r="BR808" s="2902"/>
      <c r="BS808" s="2066"/>
      <c r="BT808" s="2902"/>
      <c r="BU808" s="2902"/>
      <c r="BV808" s="1370" t="s">
        <v>2492</v>
      </c>
      <c r="BW808" s="1370" t="s">
        <v>2500</v>
      </c>
      <c r="BX808" s="1926"/>
    </row>
    <row r="809" spans="1:76" s="1937" customFormat="1" ht="45.75" hidden="1" customHeight="1">
      <c r="A809" s="2220"/>
      <c r="B809" s="3040" t="s">
        <v>288</v>
      </c>
      <c r="C809" s="1932" t="s">
        <v>251</v>
      </c>
      <c r="D809" s="1932" t="s">
        <v>289</v>
      </c>
      <c r="E809" s="1411" t="s">
        <v>259</v>
      </c>
      <c r="F809" s="1411"/>
      <c r="G809" s="3469">
        <f t="shared" si="665"/>
        <v>252</v>
      </c>
      <c r="H809" s="1403">
        <v>252</v>
      </c>
      <c r="I809" s="1667"/>
      <c r="J809" s="1667"/>
      <c r="K809" s="1667">
        <f t="shared" si="666"/>
        <v>252</v>
      </c>
      <c r="L809" s="1667">
        <f t="shared" si="667"/>
        <v>252</v>
      </c>
      <c r="M809" s="1667"/>
      <c r="N809" s="1667"/>
      <c r="O809" s="1667"/>
      <c r="P809" s="1667"/>
      <c r="Q809" s="1667"/>
      <c r="R809" s="1667"/>
      <c r="S809" s="1667">
        <f t="shared" si="654"/>
        <v>0</v>
      </c>
      <c r="T809" s="1667"/>
      <c r="U809" s="1667"/>
      <c r="V809" s="1667"/>
      <c r="W809" s="1667"/>
      <c r="X809" s="1667"/>
      <c r="Y809" s="1667"/>
      <c r="Z809" s="1667">
        <f t="shared" si="655"/>
        <v>0</v>
      </c>
      <c r="AA809" s="1667"/>
      <c r="AB809" s="1667"/>
      <c r="AC809" s="1667"/>
      <c r="AD809" s="1667">
        <f t="shared" si="656"/>
        <v>0</v>
      </c>
      <c r="AE809" s="1667"/>
      <c r="AF809" s="1667"/>
      <c r="AG809" s="1667"/>
      <c r="AH809" s="1667">
        <f t="shared" si="657"/>
        <v>0</v>
      </c>
      <c r="AI809" s="1667"/>
      <c r="AJ809" s="1667"/>
      <c r="AK809" s="1667"/>
      <c r="AL809" s="1667">
        <f t="shared" si="658"/>
        <v>0</v>
      </c>
      <c r="AM809" s="1667"/>
      <c r="AN809" s="1667"/>
      <c r="AO809" s="1667"/>
      <c r="AP809" s="1403">
        <f t="shared" si="659"/>
        <v>0</v>
      </c>
      <c r="AQ809" s="1403"/>
      <c r="AR809" s="1666"/>
      <c r="AS809" s="1666"/>
      <c r="AT809" s="1666">
        <f t="shared" si="660"/>
        <v>252</v>
      </c>
      <c r="AU809" s="1666">
        <f t="shared" si="668"/>
        <v>252</v>
      </c>
      <c r="AV809" s="1666"/>
      <c r="AW809" s="1666"/>
      <c r="AX809" s="1666"/>
      <c r="AY809" s="1666">
        <f t="shared" si="661"/>
        <v>0</v>
      </c>
      <c r="AZ809" s="1666"/>
      <c r="BA809" s="1666"/>
      <c r="BB809" s="1666"/>
      <c r="BC809" s="1666"/>
      <c r="BD809" s="1666"/>
      <c r="BE809" s="1666"/>
      <c r="BF809" s="1666"/>
      <c r="BG809" s="1403"/>
      <c r="BH809" s="1667"/>
      <c r="BI809" s="1921">
        <f t="shared" si="662"/>
        <v>0</v>
      </c>
      <c r="BJ809" s="198">
        <v>2024</v>
      </c>
      <c r="BK809" s="198" t="s">
        <v>2323</v>
      </c>
      <c r="BL809" s="198" t="s">
        <v>2327</v>
      </c>
      <c r="BM809" s="1925">
        <f t="shared" si="663"/>
        <v>0</v>
      </c>
      <c r="BN809" s="1925">
        <f t="shared" si="664"/>
        <v>0</v>
      </c>
      <c r="BO809" s="198"/>
      <c r="BP809" s="1914"/>
      <c r="BQ809" s="2902"/>
      <c r="BR809" s="2902"/>
      <c r="BS809" s="2066"/>
      <c r="BT809" s="2902"/>
      <c r="BU809" s="2902"/>
      <c r="BV809" s="1370" t="s">
        <v>2492</v>
      </c>
      <c r="BW809" s="1370" t="s">
        <v>2500</v>
      </c>
      <c r="BX809" s="1926"/>
    </row>
    <row r="810" spans="1:76" s="1937" customFormat="1" ht="45.75" hidden="1" customHeight="1">
      <c r="A810" s="2220"/>
      <c r="B810" s="3040" t="s">
        <v>290</v>
      </c>
      <c r="C810" s="1932" t="s">
        <v>264</v>
      </c>
      <c r="D810" s="1932" t="s">
        <v>291</v>
      </c>
      <c r="E810" s="1411" t="s">
        <v>259</v>
      </c>
      <c r="F810" s="1411"/>
      <c r="G810" s="3469">
        <f t="shared" si="665"/>
        <v>252</v>
      </c>
      <c r="H810" s="1403">
        <v>252</v>
      </c>
      <c r="I810" s="1667"/>
      <c r="J810" s="1667"/>
      <c r="K810" s="1667">
        <f t="shared" si="666"/>
        <v>252</v>
      </c>
      <c r="L810" s="1667">
        <f t="shared" si="667"/>
        <v>252</v>
      </c>
      <c r="M810" s="1667"/>
      <c r="N810" s="1667"/>
      <c r="O810" s="1667"/>
      <c r="P810" s="1667"/>
      <c r="Q810" s="1667"/>
      <c r="R810" s="1667"/>
      <c r="S810" s="1667">
        <f t="shared" si="654"/>
        <v>0</v>
      </c>
      <c r="T810" s="1667"/>
      <c r="U810" s="1667"/>
      <c r="V810" s="1667"/>
      <c r="W810" s="1667"/>
      <c r="X810" s="1667"/>
      <c r="Y810" s="1667"/>
      <c r="Z810" s="1667">
        <f t="shared" si="655"/>
        <v>0</v>
      </c>
      <c r="AA810" s="1667"/>
      <c r="AB810" s="1667"/>
      <c r="AC810" s="1667"/>
      <c r="AD810" s="1667">
        <f t="shared" si="656"/>
        <v>0</v>
      </c>
      <c r="AE810" s="1667"/>
      <c r="AF810" s="1667"/>
      <c r="AG810" s="1667"/>
      <c r="AH810" s="1667">
        <f t="shared" si="657"/>
        <v>0</v>
      </c>
      <c r="AI810" s="1667"/>
      <c r="AJ810" s="1667"/>
      <c r="AK810" s="1667"/>
      <c r="AL810" s="1667">
        <f t="shared" si="658"/>
        <v>0</v>
      </c>
      <c r="AM810" s="1667"/>
      <c r="AN810" s="1667"/>
      <c r="AO810" s="1667"/>
      <c r="AP810" s="1403">
        <f t="shared" si="659"/>
        <v>0</v>
      </c>
      <c r="AQ810" s="1403"/>
      <c r="AR810" s="1666"/>
      <c r="AS810" s="1666"/>
      <c r="AT810" s="1666">
        <f t="shared" si="660"/>
        <v>252</v>
      </c>
      <c r="AU810" s="1666">
        <f t="shared" si="668"/>
        <v>252</v>
      </c>
      <c r="AV810" s="1666"/>
      <c r="AW810" s="1666"/>
      <c r="AX810" s="1666"/>
      <c r="AY810" s="1666">
        <f t="shared" si="661"/>
        <v>0</v>
      </c>
      <c r="AZ810" s="1666"/>
      <c r="BA810" s="1666"/>
      <c r="BB810" s="1666"/>
      <c r="BC810" s="1666"/>
      <c r="BD810" s="1666"/>
      <c r="BE810" s="1666"/>
      <c r="BF810" s="1666"/>
      <c r="BG810" s="1403"/>
      <c r="BH810" s="1667"/>
      <c r="BI810" s="1921">
        <f t="shared" si="662"/>
        <v>0</v>
      </c>
      <c r="BJ810" s="198">
        <v>2024</v>
      </c>
      <c r="BK810" s="198" t="s">
        <v>2323</v>
      </c>
      <c r="BL810" s="198" t="s">
        <v>2327</v>
      </c>
      <c r="BM810" s="1925">
        <f t="shared" si="663"/>
        <v>0</v>
      </c>
      <c r="BN810" s="1925">
        <f t="shared" si="664"/>
        <v>0</v>
      </c>
      <c r="BO810" s="198"/>
      <c r="BP810" s="1914"/>
      <c r="BQ810" s="2902"/>
      <c r="BR810" s="2902"/>
      <c r="BS810" s="2066"/>
      <c r="BT810" s="2902"/>
      <c r="BU810" s="2902"/>
      <c r="BV810" s="1370" t="s">
        <v>2492</v>
      </c>
      <c r="BW810" s="1370" t="s">
        <v>2500</v>
      </c>
      <c r="BX810" s="1926"/>
    </row>
    <row r="811" spans="1:76" s="1937" customFormat="1" ht="63.75" hidden="1">
      <c r="A811" s="2220"/>
      <c r="B811" s="3040" t="s">
        <v>292</v>
      </c>
      <c r="C811" s="1932" t="s">
        <v>293</v>
      </c>
      <c r="D811" s="1932" t="s">
        <v>294</v>
      </c>
      <c r="E811" s="1411" t="s">
        <v>259</v>
      </c>
      <c r="F811" s="1411"/>
      <c r="G811" s="3469">
        <f t="shared" si="665"/>
        <v>252</v>
      </c>
      <c r="H811" s="1403">
        <v>252</v>
      </c>
      <c r="I811" s="1667"/>
      <c r="J811" s="1667"/>
      <c r="K811" s="1667">
        <f t="shared" si="666"/>
        <v>252</v>
      </c>
      <c r="L811" s="1667">
        <f t="shared" si="667"/>
        <v>252</v>
      </c>
      <c r="M811" s="1667"/>
      <c r="N811" s="1667"/>
      <c r="O811" s="1667"/>
      <c r="P811" s="1667"/>
      <c r="Q811" s="1667"/>
      <c r="R811" s="1667"/>
      <c r="S811" s="1667">
        <f t="shared" ref="S811:S838" si="670">SUM(T811:V811)</f>
        <v>0</v>
      </c>
      <c r="T811" s="1667"/>
      <c r="U811" s="1667"/>
      <c r="V811" s="1667"/>
      <c r="W811" s="1667"/>
      <c r="X811" s="1667"/>
      <c r="Y811" s="1667"/>
      <c r="Z811" s="1667">
        <f t="shared" ref="Z811:Z838" si="671">SUM(AA811:AC811)</f>
        <v>0</v>
      </c>
      <c r="AA811" s="1667"/>
      <c r="AB811" s="1667"/>
      <c r="AC811" s="1667"/>
      <c r="AD811" s="1667">
        <f t="shared" ref="AD811:AD838" si="672">SUM(AE811:AG811)</f>
        <v>0</v>
      </c>
      <c r="AE811" s="1667"/>
      <c r="AF811" s="1667"/>
      <c r="AG811" s="1667"/>
      <c r="AH811" s="1667">
        <f t="shared" ref="AH811:AH838" si="673">SUM(AI811:AK811)</f>
        <v>0</v>
      </c>
      <c r="AI811" s="1667"/>
      <c r="AJ811" s="1667"/>
      <c r="AK811" s="1667"/>
      <c r="AL811" s="1667">
        <f t="shared" ref="AL811:AL838" si="674">SUM(AM811:AO811)</f>
        <v>0</v>
      </c>
      <c r="AM811" s="1667"/>
      <c r="AN811" s="1667"/>
      <c r="AO811" s="1667"/>
      <c r="AP811" s="1403">
        <f t="shared" ref="AP811:AP838" si="675">SUM(AQ811:AS811)</f>
        <v>0</v>
      </c>
      <c r="AQ811" s="1403"/>
      <c r="AR811" s="1666"/>
      <c r="AS811" s="1666"/>
      <c r="AT811" s="1666">
        <f t="shared" ref="AT811:AT838" si="676">SUM(AU811:AW811)</f>
        <v>252</v>
      </c>
      <c r="AU811" s="1666">
        <f t="shared" si="668"/>
        <v>252</v>
      </c>
      <c r="AV811" s="1666"/>
      <c r="AW811" s="1666"/>
      <c r="AX811" s="1666"/>
      <c r="AY811" s="1666">
        <f t="shared" ref="AY811:AY838" si="677">SUM(AZ811:BB811)</f>
        <v>0</v>
      </c>
      <c r="AZ811" s="1666"/>
      <c r="BA811" s="1666"/>
      <c r="BB811" s="1666"/>
      <c r="BC811" s="1666"/>
      <c r="BD811" s="1666"/>
      <c r="BE811" s="1666"/>
      <c r="BF811" s="1666"/>
      <c r="BG811" s="1403"/>
      <c r="BH811" s="1667"/>
      <c r="BI811" s="1921">
        <f t="shared" ref="BI811:BI838" si="678">AP811-S811</f>
        <v>0</v>
      </c>
      <c r="BJ811" s="198">
        <v>2024</v>
      </c>
      <c r="BK811" s="198" t="s">
        <v>2323</v>
      </c>
      <c r="BL811" s="198" t="s">
        <v>2327</v>
      </c>
      <c r="BM811" s="1925">
        <f t="shared" si="663"/>
        <v>0</v>
      </c>
      <c r="BN811" s="1925">
        <f t="shared" si="664"/>
        <v>0</v>
      </c>
      <c r="BO811" s="198"/>
      <c r="BP811" s="1914"/>
      <c r="BQ811" s="2902"/>
      <c r="BR811" s="2902"/>
      <c r="BS811" s="2066"/>
      <c r="BT811" s="2902"/>
      <c r="BU811" s="2902"/>
      <c r="BV811" s="1370" t="s">
        <v>2492</v>
      </c>
      <c r="BW811" s="1370" t="s">
        <v>2500</v>
      </c>
      <c r="BX811" s="1926"/>
    </row>
    <row r="812" spans="1:76" s="1937" customFormat="1" ht="51" hidden="1">
      <c r="A812" s="2220"/>
      <c r="B812" s="3040" t="s">
        <v>295</v>
      </c>
      <c r="C812" s="1932" t="s">
        <v>296</v>
      </c>
      <c r="D812" s="1932" t="s">
        <v>297</v>
      </c>
      <c r="E812" s="1411" t="s">
        <v>259</v>
      </c>
      <c r="F812" s="1411"/>
      <c r="G812" s="3469">
        <f t="shared" si="665"/>
        <v>252</v>
      </c>
      <c r="H812" s="1403">
        <v>252</v>
      </c>
      <c r="I812" s="1667"/>
      <c r="J812" s="1667"/>
      <c r="K812" s="1667">
        <f t="shared" si="666"/>
        <v>252</v>
      </c>
      <c r="L812" s="1667">
        <f t="shared" si="667"/>
        <v>252</v>
      </c>
      <c r="M812" s="1667"/>
      <c r="N812" s="1667"/>
      <c r="O812" s="1667"/>
      <c r="P812" s="1667"/>
      <c r="Q812" s="1667"/>
      <c r="R812" s="1667"/>
      <c r="S812" s="1667">
        <f t="shared" si="670"/>
        <v>0</v>
      </c>
      <c r="T812" s="1667"/>
      <c r="U812" s="1667"/>
      <c r="V812" s="1667"/>
      <c r="W812" s="1667"/>
      <c r="X812" s="1667"/>
      <c r="Y812" s="1667"/>
      <c r="Z812" s="1667">
        <f t="shared" si="671"/>
        <v>0</v>
      </c>
      <c r="AA812" s="1667"/>
      <c r="AB812" s="1667"/>
      <c r="AC812" s="1667"/>
      <c r="AD812" s="1667">
        <f t="shared" si="672"/>
        <v>0</v>
      </c>
      <c r="AE812" s="1667"/>
      <c r="AF812" s="1667"/>
      <c r="AG812" s="1667"/>
      <c r="AH812" s="1667">
        <f t="shared" si="673"/>
        <v>0</v>
      </c>
      <c r="AI812" s="1667"/>
      <c r="AJ812" s="1667"/>
      <c r="AK812" s="1667"/>
      <c r="AL812" s="1667">
        <f t="shared" si="674"/>
        <v>0</v>
      </c>
      <c r="AM812" s="1667"/>
      <c r="AN812" s="1667"/>
      <c r="AO812" s="1667"/>
      <c r="AP812" s="1403">
        <f t="shared" si="675"/>
        <v>0</v>
      </c>
      <c r="AQ812" s="1403"/>
      <c r="AR812" s="1666"/>
      <c r="AS812" s="1666"/>
      <c r="AT812" s="1666">
        <f t="shared" si="676"/>
        <v>252</v>
      </c>
      <c r="AU812" s="1666">
        <f t="shared" si="668"/>
        <v>252</v>
      </c>
      <c r="AV812" s="1666"/>
      <c r="AW812" s="1666"/>
      <c r="AX812" s="1666"/>
      <c r="AY812" s="1666">
        <f t="shared" si="677"/>
        <v>0</v>
      </c>
      <c r="AZ812" s="1666"/>
      <c r="BA812" s="1666"/>
      <c r="BB812" s="1666"/>
      <c r="BC812" s="1666"/>
      <c r="BD812" s="1666"/>
      <c r="BE812" s="1666"/>
      <c r="BF812" s="1666"/>
      <c r="BG812" s="1403"/>
      <c r="BH812" s="1667"/>
      <c r="BI812" s="1921">
        <f t="shared" si="678"/>
        <v>0</v>
      </c>
      <c r="BJ812" s="198">
        <v>2024</v>
      </c>
      <c r="BK812" s="198" t="s">
        <v>2323</v>
      </c>
      <c r="BL812" s="198" t="s">
        <v>2327</v>
      </c>
      <c r="BM812" s="1925">
        <f t="shared" si="663"/>
        <v>0</v>
      </c>
      <c r="BN812" s="1925">
        <f t="shared" si="664"/>
        <v>0</v>
      </c>
      <c r="BO812" s="198"/>
      <c r="BP812" s="1914"/>
      <c r="BQ812" s="2902"/>
      <c r="BR812" s="2902"/>
      <c r="BS812" s="2066"/>
      <c r="BT812" s="2902"/>
      <c r="BU812" s="2902"/>
      <c r="BV812" s="1370" t="s">
        <v>2492</v>
      </c>
      <c r="BW812" s="1370" t="s">
        <v>2500</v>
      </c>
      <c r="BX812" s="1926"/>
    </row>
    <row r="813" spans="1:76" s="1937" customFormat="1" ht="38.25" hidden="1">
      <c r="A813" s="2220"/>
      <c r="B813" s="3040" t="s">
        <v>298</v>
      </c>
      <c r="C813" s="1932" t="s">
        <v>240</v>
      </c>
      <c r="D813" s="1932" t="s">
        <v>299</v>
      </c>
      <c r="E813" s="1411" t="s">
        <v>259</v>
      </c>
      <c r="F813" s="1411"/>
      <c r="G813" s="3469">
        <f t="shared" si="665"/>
        <v>252</v>
      </c>
      <c r="H813" s="1403">
        <v>252</v>
      </c>
      <c r="I813" s="1667"/>
      <c r="J813" s="1667"/>
      <c r="K813" s="1667">
        <f t="shared" si="666"/>
        <v>252</v>
      </c>
      <c r="L813" s="1667">
        <f t="shared" si="667"/>
        <v>252</v>
      </c>
      <c r="M813" s="1667"/>
      <c r="N813" s="1667"/>
      <c r="O813" s="1667"/>
      <c r="P813" s="1667"/>
      <c r="Q813" s="1667"/>
      <c r="R813" s="1667"/>
      <c r="S813" s="1667">
        <f t="shared" si="670"/>
        <v>0</v>
      </c>
      <c r="T813" s="1667"/>
      <c r="U813" s="1667"/>
      <c r="V813" s="1667"/>
      <c r="W813" s="1667"/>
      <c r="X813" s="1667"/>
      <c r="Y813" s="1667"/>
      <c r="Z813" s="1667">
        <f t="shared" si="671"/>
        <v>0</v>
      </c>
      <c r="AA813" s="1667"/>
      <c r="AB813" s="1667"/>
      <c r="AC813" s="1667"/>
      <c r="AD813" s="1667">
        <f t="shared" si="672"/>
        <v>0</v>
      </c>
      <c r="AE813" s="1667"/>
      <c r="AF813" s="1667"/>
      <c r="AG813" s="1667"/>
      <c r="AH813" s="1667">
        <f t="shared" si="673"/>
        <v>0</v>
      </c>
      <c r="AI813" s="1667"/>
      <c r="AJ813" s="1667"/>
      <c r="AK813" s="1667"/>
      <c r="AL813" s="1667">
        <f t="shared" si="674"/>
        <v>0</v>
      </c>
      <c r="AM813" s="1667"/>
      <c r="AN813" s="1667"/>
      <c r="AO813" s="1667"/>
      <c r="AP813" s="1403">
        <f t="shared" si="675"/>
        <v>0</v>
      </c>
      <c r="AQ813" s="1403"/>
      <c r="AR813" s="1666"/>
      <c r="AS813" s="1666"/>
      <c r="AT813" s="1666">
        <f t="shared" si="676"/>
        <v>252</v>
      </c>
      <c r="AU813" s="1666">
        <f t="shared" si="668"/>
        <v>252</v>
      </c>
      <c r="AV813" s="1666"/>
      <c r="AW813" s="1666"/>
      <c r="AX813" s="1666"/>
      <c r="AY813" s="1666">
        <f t="shared" si="677"/>
        <v>0</v>
      </c>
      <c r="AZ813" s="1666"/>
      <c r="BA813" s="1666"/>
      <c r="BB813" s="1666"/>
      <c r="BC813" s="1666"/>
      <c r="BD813" s="1666"/>
      <c r="BE813" s="1666"/>
      <c r="BF813" s="1666"/>
      <c r="BG813" s="1403"/>
      <c r="BH813" s="1667"/>
      <c r="BI813" s="1921">
        <f t="shared" si="678"/>
        <v>0</v>
      </c>
      <c r="BJ813" s="198">
        <v>2024</v>
      </c>
      <c r="BK813" s="198" t="s">
        <v>2323</v>
      </c>
      <c r="BL813" s="198" t="s">
        <v>2327</v>
      </c>
      <c r="BM813" s="1925">
        <f t="shared" si="663"/>
        <v>0</v>
      </c>
      <c r="BN813" s="1925">
        <f t="shared" si="664"/>
        <v>0</v>
      </c>
      <c r="BO813" s="198"/>
      <c r="BP813" s="1914"/>
      <c r="BQ813" s="2902"/>
      <c r="BR813" s="2902"/>
      <c r="BS813" s="2066"/>
      <c r="BT813" s="2902"/>
      <c r="BU813" s="2902"/>
      <c r="BV813" s="1370" t="s">
        <v>2492</v>
      </c>
      <c r="BW813" s="1370" t="s">
        <v>2500</v>
      </c>
      <c r="BX813" s="1926"/>
    </row>
    <row r="814" spans="1:76" s="1937" customFormat="1" ht="63.75" hidden="1">
      <c r="A814" s="2220"/>
      <c r="B814" s="3040" t="s">
        <v>300</v>
      </c>
      <c r="C814" s="1932" t="s">
        <v>220</v>
      </c>
      <c r="D814" s="1932" t="s">
        <v>301</v>
      </c>
      <c r="E814" s="1411" t="s">
        <v>259</v>
      </c>
      <c r="F814" s="1411"/>
      <c r="G814" s="3469">
        <f t="shared" si="665"/>
        <v>252</v>
      </c>
      <c r="H814" s="1403">
        <v>252</v>
      </c>
      <c r="I814" s="1667"/>
      <c r="J814" s="1667"/>
      <c r="K814" s="1667">
        <f t="shared" si="666"/>
        <v>252</v>
      </c>
      <c r="L814" s="1667">
        <f t="shared" si="667"/>
        <v>252</v>
      </c>
      <c r="M814" s="1667"/>
      <c r="N814" s="1667"/>
      <c r="O814" s="1667"/>
      <c r="P814" s="1667"/>
      <c r="Q814" s="1667"/>
      <c r="R814" s="1667"/>
      <c r="S814" s="1667">
        <f t="shared" si="670"/>
        <v>0</v>
      </c>
      <c r="T814" s="1667"/>
      <c r="U814" s="1667"/>
      <c r="V814" s="1667"/>
      <c r="W814" s="1667"/>
      <c r="X814" s="1667"/>
      <c r="Y814" s="1667"/>
      <c r="Z814" s="1667">
        <f t="shared" si="671"/>
        <v>0</v>
      </c>
      <c r="AA814" s="1667"/>
      <c r="AB814" s="1667"/>
      <c r="AC814" s="1667"/>
      <c r="AD814" s="1667">
        <f t="shared" si="672"/>
        <v>0</v>
      </c>
      <c r="AE814" s="1667"/>
      <c r="AF814" s="1667"/>
      <c r="AG814" s="1667"/>
      <c r="AH814" s="1667">
        <f t="shared" si="673"/>
        <v>0</v>
      </c>
      <c r="AI814" s="1667"/>
      <c r="AJ814" s="1667"/>
      <c r="AK814" s="1667"/>
      <c r="AL814" s="1667">
        <f t="shared" si="674"/>
        <v>0</v>
      </c>
      <c r="AM814" s="1667"/>
      <c r="AN814" s="1667"/>
      <c r="AO814" s="1667"/>
      <c r="AP814" s="1403">
        <f t="shared" si="675"/>
        <v>0</v>
      </c>
      <c r="AQ814" s="1403"/>
      <c r="AR814" s="1666"/>
      <c r="AS814" s="1666"/>
      <c r="AT814" s="1666">
        <f t="shared" si="676"/>
        <v>252</v>
      </c>
      <c r="AU814" s="1666">
        <f t="shared" si="668"/>
        <v>252</v>
      </c>
      <c r="AV814" s="1666"/>
      <c r="AW814" s="1666"/>
      <c r="AX814" s="1666"/>
      <c r="AY814" s="1666">
        <f t="shared" si="677"/>
        <v>0</v>
      </c>
      <c r="AZ814" s="1666"/>
      <c r="BA814" s="1666"/>
      <c r="BB814" s="1666"/>
      <c r="BC814" s="1666"/>
      <c r="BD814" s="1666"/>
      <c r="BE814" s="1666"/>
      <c r="BF814" s="1666"/>
      <c r="BG814" s="1403"/>
      <c r="BH814" s="1667"/>
      <c r="BI814" s="1921">
        <f t="shared" si="678"/>
        <v>0</v>
      </c>
      <c r="BJ814" s="198">
        <v>2024</v>
      </c>
      <c r="BK814" s="198" t="s">
        <v>2323</v>
      </c>
      <c r="BL814" s="198" t="s">
        <v>2327</v>
      </c>
      <c r="BM814" s="1925">
        <f t="shared" si="663"/>
        <v>0</v>
      </c>
      <c r="BN814" s="1925">
        <f t="shared" si="664"/>
        <v>0</v>
      </c>
      <c r="BO814" s="198"/>
      <c r="BP814" s="1914"/>
      <c r="BQ814" s="2902"/>
      <c r="BR814" s="2902"/>
      <c r="BS814" s="2066"/>
      <c r="BT814" s="2902"/>
      <c r="BU814" s="2902"/>
      <c r="BV814" s="1370" t="s">
        <v>2492</v>
      </c>
      <c r="BW814" s="1370" t="s">
        <v>2500</v>
      </c>
      <c r="BX814" s="1926"/>
    </row>
    <row r="815" spans="1:76" s="1937" customFormat="1" ht="76.5" hidden="1">
      <c r="A815" s="2220"/>
      <c r="B815" s="3051" t="s">
        <v>302</v>
      </c>
      <c r="C815" s="1932" t="s">
        <v>303</v>
      </c>
      <c r="D815" s="1932" t="s">
        <v>302</v>
      </c>
      <c r="E815" s="1411" t="s">
        <v>259</v>
      </c>
      <c r="F815" s="1411"/>
      <c r="G815" s="3469">
        <f>+H815+I815+J815</f>
        <v>14500</v>
      </c>
      <c r="H815" s="1403">
        <v>5058</v>
      </c>
      <c r="I815" s="1667">
        <v>9442</v>
      </c>
      <c r="J815" s="1667"/>
      <c r="K815" s="1667">
        <f>+L815</f>
        <v>5058</v>
      </c>
      <c r="L815" s="1667">
        <f>+H815</f>
        <v>5058</v>
      </c>
      <c r="M815" s="1667"/>
      <c r="N815" s="1667"/>
      <c r="O815" s="1667"/>
      <c r="P815" s="1667"/>
      <c r="Q815" s="1667"/>
      <c r="R815" s="1667"/>
      <c r="S815" s="1667">
        <f t="shared" si="670"/>
        <v>0</v>
      </c>
      <c r="T815" s="1667"/>
      <c r="U815" s="1667"/>
      <c r="V815" s="1667"/>
      <c r="W815" s="1667"/>
      <c r="X815" s="1667"/>
      <c r="Y815" s="1667"/>
      <c r="Z815" s="1667">
        <f t="shared" si="671"/>
        <v>0</v>
      </c>
      <c r="AA815" s="1667"/>
      <c r="AB815" s="1667"/>
      <c r="AC815" s="1667"/>
      <c r="AD815" s="1667">
        <f t="shared" si="672"/>
        <v>0</v>
      </c>
      <c r="AE815" s="1667"/>
      <c r="AF815" s="1667"/>
      <c r="AG815" s="1667"/>
      <c r="AH815" s="1667">
        <f t="shared" si="673"/>
        <v>0</v>
      </c>
      <c r="AI815" s="1667"/>
      <c r="AJ815" s="1667"/>
      <c r="AK815" s="1667"/>
      <c r="AL815" s="1667">
        <f t="shared" si="674"/>
        <v>0</v>
      </c>
      <c r="AM815" s="1667"/>
      <c r="AN815" s="1667"/>
      <c r="AO815" s="1667"/>
      <c r="AP815" s="1403">
        <f t="shared" si="675"/>
        <v>0</v>
      </c>
      <c r="AQ815" s="1403"/>
      <c r="AR815" s="1666"/>
      <c r="AS815" s="1666"/>
      <c r="AT815" s="1666">
        <f t="shared" si="676"/>
        <v>14500</v>
      </c>
      <c r="AU815" s="1666">
        <f t="shared" si="668"/>
        <v>5058</v>
      </c>
      <c r="AV815" s="1666"/>
      <c r="AW815" s="1666">
        <v>9442</v>
      </c>
      <c r="AX815" s="1666"/>
      <c r="AY815" s="1666">
        <f t="shared" si="677"/>
        <v>10058</v>
      </c>
      <c r="AZ815" s="1666">
        <f>+AU815</f>
        <v>5058</v>
      </c>
      <c r="BA815" s="1666"/>
      <c r="BB815" s="1666">
        <v>5000</v>
      </c>
      <c r="BC815" s="1666"/>
      <c r="BD815" s="1666"/>
      <c r="BE815" s="1666"/>
      <c r="BF815" s="1666"/>
      <c r="BG815" s="1403"/>
      <c r="BH815" s="1667"/>
      <c r="BI815" s="1921">
        <f t="shared" si="678"/>
        <v>0</v>
      </c>
      <c r="BJ815" s="198">
        <v>2024</v>
      </c>
      <c r="BK815" s="198" t="s">
        <v>2323</v>
      </c>
      <c r="BL815" s="198" t="s">
        <v>2327</v>
      </c>
      <c r="BM815" s="1925">
        <f t="shared" si="663"/>
        <v>0</v>
      </c>
      <c r="BN815" s="1925">
        <f t="shared" si="664"/>
        <v>0</v>
      </c>
      <c r="BO815" s="198"/>
      <c r="BP815" s="1914"/>
      <c r="BQ815" s="2902"/>
      <c r="BR815" s="2902"/>
      <c r="BS815" s="2066"/>
      <c r="BT815" s="2902"/>
      <c r="BU815" s="2902"/>
      <c r="BV815" s="1370" t="s">
        <v>2492</v>
      </c>
      <c r="BW815" s="1370" t="s">
        <v>2500</v>
      </c>
      <c r="BX815" s="1926"/>
    </row>
    <row r="816" spans="1:76" s="1927" customFormat="1" ht="114.75" hidden="1">
      <c r="A816" s="2972" t="s">
        <v>413</v>
      </c>
      <c r="B816" s="2962" t="s">
        <v>1472</v>
      </c>
      <c r="C816" s="1932" t="s">
        <v>1134</v>
      </c>
      <c r="D816" s="1932" t="s">
        <v>1473</v>
      </c>
      <c r="E816" s="1411" t="s">
        <v>206</v>
      </c>
      <c r="F816" s="1411"/>
      <c r="G816" s="1435">
        <v>452</v>
      </c>
      <c r="H816" s="1435">
        <v>252</v>
      </c>
      <c r="I816" s="1716">
        <v>0</v>
      </c>
      <c r="J816" s="1721">
        <v>200</v>
      </c>
      <c r="K816" s="1721">
        <v>452</v>
      </c>
      <c r="L816" s="1721">
        <v>252</v>
      </c>
      <c r="M816" s="1716">
        <v>0</v>
      </c>
      <c r="N816" s="1716">
        <v>0</v>
      </c>
      <c r="O816" s="1716">
        <v>0</v>
      </c>
      <c r="P816" s="1716">
        <v>0</v>
      </c>
      <c r="Q816" s="1716">
        <v>0</v>
      </c>
      <c r="R816" s="1716">
        <v>0</v>
      </c>
      <c r="S816" s="1716">
        <f t="shared" si="670"/>
        <v>0</v>
      </c>
      <c r="T816" s="1716">
        <v>0</v>
      </c>
      <c r="U816" s="1716">
        <v>0</v>
      </c>
      <c r="V816" s="1716">
        <v>0</v>
      </c>
      <c r="W816" s="1716"/>
      <c r="X816" s="1716"/>
      <c r="Y816" s="1716"/>
      <c r="Z816" s="1716">
        <f t="shared" si="671"/>
        <v>0</v>
      </c>
      <c r="AA816" s="1716">
        <v>0</v>
      </c>
      <c r="AB816" s="1716">
        <v>0</v>
      </c>
      <c r="AC816" s="1716">
        <v>0</v>
      </c>
      <c r="AD816" s="1716">
        <f t="shared" si="672"/>
        <v>0</v>
      </c>
      <c r="AE816" s="1716">
        <v>0</v>
      </c>
      <c r="AF816" s="1716">
        <v>0</v>
      </c>
      <c r="AG816" s="1716">
        <v>0</v>
      </c>
      <c r="AH816" s="1716">
        <f t="shared" si="673"/>
        <v>0</v>
      </c>
      <c r="AI816" s="1716">
        <v>0</v>
      </c>
      <c r="AJ816" s="1716">
        <v>0</v>
      </c>
      <c r="AK816" s="1716">
        <v>0</v>
      </c>
      <c r="AL816" s="1716">
        <f t="shared" si="674"/>
        <v>0</v>
      </c>
      <c r="AM816" s="1716">
        <v>0</v>
      </c>
      <c r="AN816" s="1716">
        <v>0</v>
      </c>
      <c r="AO816" s="1716">
        <v>0</v>
      </c>
      <c r="AP816" s="3653">
        <f t="shared" si="675"/>
        <v>0</v>
      </c>
      <c r="AQ816" s="3653">
        <v>0</v>
      </c>
      <c r="AR816" s="3329">
        <v>0</v>
      </c>
      <c r="AS816" s="3329">
        <v>0</v>
      </c>
      <c r="AT816" s="1886">
        <f t="shared" si="676"/>
        <v>252</v>
      </c>
      <c r="AU816" s="1886">
        <v>252</v>
      </c>
      <c r="AV816" s="1886">
        <v>0</v>
      </c>
      <c r="AW816" s="1886">
        <v>0</v>
      </c>
      <c r="AX816" s="1886">
        <v>200</v>
      </c>
      <c r="AY816" s="1886">
        <f t="shared" si="677"/>
        <v>252</v>
      </c>
      <c r="AZ816" s="1886">
        <v>252</v>
      </c>
      <c r="BA816" s="1713">
        <v>0</v>
      </c>
      <c r="BB816" s="1713">
        <v>0</v>
      </c>
      <c r="BC816" s="1886">
        <v>200</v>
      </c>
      <c r="BD816" s="1886"/>
      <c r="BE816" s="1886"/>
      <c r="BF816" s="1886"/>
      <c r="BG816" s="1435"/>
      <c r="BH816" s="1721"/>
      <c r="BI816" s="1970">
        <f t="shared" si="678"/>
        <v>0</v>
      </c>
      <c r="BJ816" s="1975">
        <v>2024</v>
      </c>
      <c r="BK816" s="1975" t="s">
        <v>2323</v>
      </c>
      <c r="BL816" s="1975" t="s">
        <v>2327</v>
      </c>
      <c r="BM816" s="1925">
        <f t="shared" si="663"/>
        <v>0</v>
      </c>
      <c r="BN816" s="1925">
        <f t="shared" si="664"/>
        <v>0</v>
      </c>
      <c r="BO816" s="1975"/>
      <c r="BP816" s="1976"/>
      <c r="BQ816" s="2910"/>
      <c r="BR816" s="2910"/>
      <c r="BS816" s="1980"/>
      <c r="BT816" s="2910"/>
      <c r="BU816" s="2910"/>
      <c r="BV816" s="1370" t="s">
        <v>2492</v>
      </c>
      <c r="BW816" s="2973" t="s">
        <v>2501</v>
      </c>
      <c r="BX816" s="1977"/>
    </row>
    <row r="817" spans="1:77" s="1927" customFormat="1" ht="89.25" hidden="1">
      <c r="A817" s="2972" t="s">
        <v>413</v>
      </c>
      <c r="B817" s="2962" t="s">
        <v>1474</v>
      </c>
      <c r="C817" s="1932" t="s">
        <v>1475</v>
      </c>
      <c r="D817" s="1932" t="s">
        <v>1476</v>
      </c>
      <c r="E817" s="1411" t="s">
        <v>206</v>
      </c>
      <c r="F817" s="1411"/>
      <c r="G817" s="1435">
        <v>260</v>
      </c>
      <c r="H817" s="1435">
        <v>252</v>
      </c>
      <c r="I817" s="1716">
        <v>0</v>
      </c>
      <c r="J817" s="1721">
        <v>8</v>
      </c>
      <c r="K817" s="1721">
        <v>260</v>
      </c>
      <c r="L817" s="1721">
        <v>252</v>
      </c>
      <c r="M817" s="1716">
        <v>0</v>
      </c>
      <c r="N817" s="1716">
        <v>0</v>
      </c>
      <c r="O817" s="1716">
        <v>0</v>
      </c>
      <c r="P817" s="1716">
        <v>0</v>
      </c>
      <c r="Q817" s="1716">
        <v>0</v>
      </c>
      <c r="R817" s="1716">
        <v>0</v>
      </c>
      <c r="S817" s="1716">
        <f t="shared" si="670"/>
        <v>0</v>
      </c>
      <c r="T817" s="1716">
        <v>0</v>
      </c>
      <c r="U817" s="1716">
        <v>0</v>
      </c>
      <c r="V817" s="1716">
        <v>0</v>
      </c>
      <c r="W817" s="1716"/>
      <c r="X817" s="1716"/>
      <c r="Y817" s="1716"/>
      <c r="Z817" s="1716">
        <f t="shared" si="671"/>
        <v>0</v>
      </c>
      <c r="AA817" s="1716">
        <v>0</v>
      </c>
      <c r="AB817" s="1716">
        <v>0</v>
      </c>
      <c r="AC817" s="1716">
        <v>0</v>
      </c>
      <c r="AD817" s="1716">
        <f t="shared" si="672"/>
        <v>0</v>
      </c>
      <c r="AE817" s="1716">
        <v>0</v>
      </c>
      <c r="AF817" s="1716">
        <v>0</v>
      </c>
      <c r="AG817" s="1716">
        <v>0</v>
      </c>
      <c r="AH817" s="1716">
        <f t="shared" si="673"/>
        <v>0</v>
      </c>
      <c r="AI817" s="1716">
        <v>0</v>
      </c>
      <c r="AJ817" s="1716">
        <v>0</v>
      </c>
      <c r="AK817" s="1716">
        <v>0</v>
      </c>
      <c r="AL817" s="1716">
        <f t="shared" si="674"/>
        <v>0</v>
      </c>
      <c r="AM817" s="1716">
        <v>0</v>
      </c>
      <c r="AN817" s="1716">
        <v>0</v>
      </c>
      <c r="AO817" s="1716">
        <v>0</v>
      </c>
      <c r="AP817" s="3653">
        <f t="shared" si="675"/>
        <v>0</v>
      </c>
      <c r="AQ817" s="3653">
        <v>0</v>
      </c>
      <c r="AR817" s="3329">
        <v>0</v>
      </c>
      <c r="AS817" s="3329">
        <v>0</v>
      </c>
      <c r="AT817" s="1886">
        <f t="shared" si="676"/>
        <v>252</v>
      </c>
      <c r="AU817" s="1886">
        <v>252</v>
      </c>
      <c r="AV817" s="1886">
        <v>0</v>
      </c>
      <c r="AW817" s="1886">
        <v>0</v>
      </c>
      <c r="AX817" s="1886">
        <v>8</v>
      </c>
      <c r="AY817" s="1886">
        <f t="shared" si="677"/>
        <v>252</v>
      </c>
      <c r="AZ817" s="1886">
        <v>252</v>
      </c>
      <c r="BA817" s="1713">
        <v>0</v>
      </c>
      <c r="BB817" s="1713">
        <v>0</v>
      </c>
      <c r="BC817" s="1886">
        <v>8</v>
      </c>
      <c r="BD817" s="1886"/>
      <c r="BE817" s="1886"/>
      <c r="BF817" s="1886"/>
      <c r="BG817" s="1435"/>
      <c r="BH817" s="1721"/>
      <c r="BI817" s="1970">
        <f t="shared" si="678"/>
        <v>0</v>
      </c>
      <c r="BJ817" s="1975">
        <v>2024</v>
      </c>
      <c r="BK817" s="1975" t="s">
        <v>2323</v>
      </c>
      <c r="BL817" s="1975" t="s">
        <v>2327</v>
      </c>
      <c r="BM817" s="1925">
        <f t="shared" si="663"/>
        <v>0</v>
      </c>
      <c r="BN817" s="1925">
        <f t="shared" si="664"/>
        <v>0</v>
      </c>
      <c r="BO817" s="1975"/>
      <c r="BP817" s="1976"/>
      <c r="BQ817" s="2910"/>
      <c r="BR817" s="2910"/>
      <c r="BS817" s="1980"/>
      <c r="BT817" s="2910"/>
      <c r="BU817" s="2910"/>
      <c r="BV817" s="1370" t="s">
        <v>2492</v>
      </c>
      <c r="BW817" s="2973" t="s">
        <v>2501</v>
      </c>
      <c r="BX817" s="1977"/>
    </row>
    <row r="818" spans="1:77" s="1927" customFormat="1" ht="45.75" hidden="1" customHeight="1">
      <c r="A818" s="2972" t="s">
        <v>413</v>
      </c>
      <c r="B818" s="2962" t="s">
        <v>1477</v>
      </c>
      <c r="C818" s="1932" t="s">
        <v>1108</v>
      </c>
      <c r="D818" s="1932" t="s">
        <v>1478</v>
      </c>
      <c r="E818" s="1411" t="s">
        <v>206</v>
      </c>
      <c r="F818" s="1411"/>
      <c r="G818" s="1435">
        <v>110</v>
      </c>
      <c r="H818" s="1435">
        <v>100</v>
      </c>
      <c r="I818" s="1716">
        <v>0</v>
      </c>
      <c r="J818" s="1721">
        <v>10</v>
      </c>
      <c r="K818" s="1721">
        <v>110</v>
      </c>
      <c r="L818" s="1721">
        <v>100</v>
      </c>
      <c r="M818" s="1716">
        <v>0</v>
      </c>
      <c r="N818" s="1716">
        <v>0</v>
      </c>
      <c r="O818" s="1716">
        <v>0</v>
      </c>
      <c r="P818" s="1716">
        <v>0</v>
      </c>
      <c r="Q818" s="1716">
        <v>0</v>
      </c>
      <c r="R818" s="1716">
        <v>0</v>
      </c>
      <c r="S818" s="1716">
        <f t="shared" si="670"/>
        <v>0</v>
      </c>
      <c r="T818" s="1716">
        <v>0</v>
      </c>
      <c r="U818" s="1716">
        <v>0</v>
      </c>
      <c r="V818" s="1716">
        <v>0</v>
      </c>
      <c r="W818" s="1716"/>
      <c r="X818" s="1716"/>
      <c r="Y818" s="1716"/>
      <c r="Z818" s="1716">
        <f t="shared" si="671"/>
        <v>0</v>
      </c>
      <c r="AA818" s="1716">
        <v>0</v>
      </c>
      <c r="AB818" s="1716">
        <v>0</v>
      </c>
      <c r="AC818" s="1716">
        <v>0</v>
      </c>
      <c r="AD818" s="1716">
        <f t="shared" si="672"/>
        <v>0</v>
      </c>
      <c r="AE818" s="1716">
        <v>0</v>
      </c>
      <c r="AF818" s="1716">
        <v>0</v>
      </c>
      <c r="AG818" s="1716">
        <v>0</v>
      </c>
      <c r="AH818" s="1716">
        <f t="shared" si="673"/>
        <v>0</v>
      </c>
      <c r="AI818" s="1716">
        <v>0</v>
      </c>
      <c r="AJ818" s="1716">
        <v>0</v>
      </c>
      <c r="AK818" s="1716">
        <v>0</v>
      </c>
      <c r="AL818" s="1716">
        <f t="shared" si="674"/>
        <v>0</v>
      </c>
      <c r="AM818" s="1716">
        <v>0</v>
      </c>
      <c r="AN818" s="1716">
        <v>0</v>
      </c>
      <c r="AO818" s="1716">
        <v>0</v>
      </c>
      <c r="AP818" s="3653">
        <f t="shared" si="675"/>
        <v>0</v>
      </c>
      <c r="AQ818" s="3653">
        <v>0</v>
      </c>
      <c r="AR818" s="3329">
        <v>0</v>
      </c>
      <c r="AS818" s="3329">
        <v>0</v>
      </c>
      <c r="AT818" s="1886">
        <f t="shared" si="676"/>
        <v>100</v>
      </c>
      <c r="AU818" s="1886">
        <v>100</v>
      </c>
      <c r="AV818" s="1886">
        <v>0</v>
      </c>
      <c r="AW818" s="1886">
        <v>0</v>
      </c>
      <c r="AX818" s="1886">
        <v>10</v>
      </c>
      <c r="AY818" s="1886">
        <f t="shared" si="677"/>
        <v>100</v>
      </c>
      <c r="AZ818" s="1886">
        <v>100</v>
      </c>
      <c r="BA818" s="1713">
        <v>0</v>
      </c>
      <c r="BB818" s="1713">
        <v>0</v>
      </c>
      <c r="BC818" s="1886">
        <v>10</v>
      </c>
      <c r="BD818" s="1886"/>
      <c r="BE818" s="1886"/>
      <c r="BF818" s="1886"/>
      <c r="BG818" s="1435"/>
      <c r="BH818" s="1721"/>
      <c r="BI818" s="1970">
        <f t="shared" si="678"/>
        <v>0</v>
      </c>
      <c r="BJ818" s="1975">
        <v>2024</v>
      </c>
      <c r="BK818" s="1975" t="s">
        <v>2323</v>
      </c>
      <c r="BL818" s="1975" t="s">
        <v>2327</v>
      </c>
      <c r="BM818" s="1925">
        <f t="shared" si="663"/>
        <v>0</v>
      </c>
      <c r="BN818" s="1925">
        <f t="shared" si="664"/>
        <v>0</v>
      </c>
      <c r="BO818" s="1975"/>
      <c r="BP818" s="1976"/>
      <c r="BQ818" s="2910"/>
      <c r="BR818" s="2910"/>
      <c r="BS818" s="1980"/>
      <c r="BT818" s="2910"/>
      <c r="BU818" s="2910"/>
      <c r="BV818" s="1370" t="s">
        <v>2492</v>
      </c>
      <c r="BW818" s="2973" t="s">
        <v>2501</v>
      </c>
      <c r="BX818" s="1977"/>
    </row>
    <row r="819" spans="1:77" s="1927" customFormat="1" ht="76.5" hidden="1">
      <c r="A819" s="2972" t="s">
        <v>413</v>
      </c>
      <c r="B819" s="2962" t="s">
        <v>1479</v>
      </c>
      <c r="C819" s="1932" t="s">
        <v>1108</v>
      </c>
      <c r="D819" s="1932" t="s">
        <v>1480</v>
      </c>
      <c r="E819" s="1411" t="s">
        <v>206</v>
      </c>
      <c r="F819" s="1411"/>
      <c r="G819" s="1435">
        <v>167</v>
      </c>
      <c r="H819" s="1435">
        <v>152</v>
      </c>
      <c r="I819" s="1716">
        <v>0</v>
      </c>
      <c r="J819" s="1721">
        <v>15</v>
      </c>
      <c r="K819" s="1721">
        <v>167</v>
      </c>
      <c r="L819" s="1721">
        <v>152</v>
      </c>
      <c r="M819" s="1716">
        <v>0</v>
      </c>
      <c r="N819" s="1716">
        <v>0</v>
      </c>
      <c r="O819" s="1716">
        <v>0</v>
      </c>
      <c r="P819" s="1716">
        <v>0</v>
      </c>
      <c r="Q819" s="1716">
        <v>0</v>
      </c>
      <c r="R819" s="1716">
        <v>0</v>
      </c>
      <c r="S819" s="1716">
        <f t="shared" si="670"/>
        <v>0</v>
      </c>
      <c r="T819" s="1716">
        <v>0</v>
      </c>
      <c r="U819" s="1716">
        <v>0</v>
      </c>
      <c r="V819" s="1716">
        <v>0</v>
      </c>
      <c r="W819" s="1716"/>
      <c r="X819" s="1716"/>
      <c r="Y819" s="1716"/>
      <c r="Z819" s="1716">
        <f t="shared" si="671"/>
        <v>0</v>
      </c>
      <c r="AA819" s="1716">
        <v>0</v>
      </c>
      <c r="AB819" s="1716">
        <v>0</v>
      </c>
      <c r="AC819" s="1716">
        <v>0</v>
      </c>
      <c r="AD819" s="1716">
        <f t="shared" si="672"/>
        <v>0</v>
      </c>
      <c r="AE819" s="1716">
        <v>0</v>
      </c>
      <c r="AF819" s="1716">
        <v>0</v>
      </c>
      <c r="AG819" s="1716">
        <v>0</v>
      </c>
      <c r="AH819" s="1716">
        <f t="shared" si="673"/>
        <v>0</v>
      </c>
      <c r="AI819" s="1716">
        <v>0</v>
      </c>
      <c r="AJ819" s="1716">
        <v>0</v>
      </c>
      <c r="AK819" s="1716">
        <v>0</v>
      </c>
      <c r="AL819" s="1716">
        <f t="shared" si="674"/>
        <v>0</v>
      </c>
      <c r="AM819" s="1716">
        <v>0</v>
      </c>
      <c r="AN819" s="1716">
        <v>0</v>
      </c>
      <c r="AO819" s="1716">
        <v>0</v>
      </c>
      <c r="AP819" s="3653">
        <f t="shared" si="675"/>
        <v>0</v>
      </c>
      <c r="AQ819" s="3653">
        <v>0</v>
      </c>
      <c r="AR819" s="3329">
        <v>0</v>
      </c>
      <c r="AS819" s="3329">
        <v>0</v>
      </c>
      <c r="AT819" s="1886">
        <f t="shared" si="676"/>
        <v>152</v>
      </c>
      <c r="AU819" s="1886">
        <v>152</v>
      </c>
      <c r="AV819" s="1886">
        <v>0</v>
      </c>
      <c r="AW819" s="1886">
        <v>0</v>
      </c>
      <c r="AX819" s="1886">
        <v>15</v>
      </c>
      <c r="AY819" s="1886">
        <f t="shared" si="677"/>
        <v>152</v>
      </c>
      <c r="AZ819" s="1886">
        <v>152</v>
      </c>
      <c r="BA819" s="1713">
        <v>0</v>
      </c>
      <c r="BB819" s="1713">
        <v>0</v>
      </c>
      <c r="BC819" s="1886">
        <v>15</v>
      </c>
      <c r="BD819" s="1886"/>
      <c r="BE819" s="1886"/>
      <c r="BF819" s="1886"/>
      <c r="BG819" s="1435"/>
      <c r="BH819" s="1721"/>
      <c r="BI819" s="1970">
        <f t="shared" si="678"/>
        <v>0</v>
      </c>
      <c r="BJ819" s="1975">
        <v>2024</v>
      </c>
      <c r="BK819" s="1975" t="s">
        <v>2323</v>
      </c>
      <c r="BL819" s="1975" t="s">
        <v>2327</v>
      </c>
      <c r="BM819" s="1925">
        <f t="shared" si="663"/>
        <v>0</v>
      </c>
      <c r="BN819" s="1925">
        <f t="shared" si="664"/>
        <v>0</v>
      </c>
      <c r="BO819" s="1975"/>
      <c r="BP819" s="1976"/>
      <c r="BQ819" s="2910"/>
      <c r="BR819" s="2910"/>
      <c r="BS819" s="1980"/>
      <c r="BT819" s="2910"/>
      <c r="BU819" s="2910"/>
      <c r="BV819" s="1370" t="s">
        <v>2492</v>
      </c>
      <c r="BW819" s="2973" t="s">
        <v>2501</v>
      </c>
      <c r="BX819" s="1977"/>
    </row>
    <row r="820" spans="1:77" s="1927" customFormat="1" ht="89.25" hidden="1">
      <c r="A820" s="2972" t="s">
        <v>413</v>
      </c>
      <c r="B820" s="2962" t="s">
        <v>1481</v>
      </c>
      <c r="C820" s="1932" t="s">
        <v>1144</v>
      </c>
      <c r="D820" s="1932" t="s">
        <v>1482</v>
      </c>
      <c r="E820" s="1411" t="s">
        <v>206</v>
      </c>
      <c r="F820" s="1411"/>
      <c r="G820" s="1435">
        <v>327</v>
      </c>
      <c r="H820" s="1435">
        <v>252</v>
      </c>
      <c r="I820" s="1716">
        <v>0</v>
      </c>
      <c r="J820" s="1721">
        <v>75</v>
      </c>
      <c r="K820" s="1721">
        <v>327</v>
      </c>
      <c r="L820" s="1721">
        <v>252</v>
      </c>
      <c r="M820" s="1716">
        <v>0</v>
      </c>
      <c r="N820" s="1716">
        <v>0</v>
      </c>
      <c r="O820" s="1716">
        <v>0</v>
      </c>
      <c r="P820" s="1716">
        <v>0</v>
      </c>
      <c r="Q820" s="1716">
        <v>0</v>
      </c>
      <c r="R820" s="1716">
        <v>0</v>
      </c>
      <c r="S820" s="1716">
        <f t="shared" si="670"/>
        <v>0</v>
      </c>
      <c r="T820" s="1716">
        <v>0</v>
      </c>
      <c r="U820" s="1716">
        <v>0</v>
      </c>
      <c r="V820" s="1716">
        <v>0</v>
      </c>
      <c r="W820" s="1716"/>
      <c r="X820" s="1716"/>
      <c r="Y820" s="1716"/>
      <c r="Z820" s="1716">
        <f t="shared" si="671"/>
        <v>0</v>
      </c>
      <c r="AA820" s="1716">
        <v>0</v>
      </c>
      <c r="AB820" s="1716">
        <v>0</v>
      </c>
      <c r="AC820" s="1716">
        <v>0</v>
      </c>
      <c r="AD820" s="1716">
        <f t="shared" si="672"/>
        <v>0</v>
      </c>
      <c r="AE820" s="1716">
        <v>0</v>
      </c>
      <c r="AF820" s="1716">
        <v>0</v>
      </c>
      <c r="AG820" s="1716">
        <v>0</v>
      </c>
      <c r="AH820" s="1716">
        <f t="shared" si="673"/>
        <v>0</v>
      </c>
      <c r="AI820" s="1716">
        <v>0</v>
      </c>
      <c r="AJ820" s="1716">
        <v>0</v>
      </c>
      <c r="AK820" s="1716">
        <v>0</v>
      </c>
      <c r="AL820" s="1716">
        <f t="shared" si="674"/>
        <v>0</v>
      </c>
      <c r="AM820" s="1716">
        <v>0</v>
      </c>
      <c r="AN820" s="1716">
        <v>0</v>
      </c>
      <c r="AO820" s="1716">
        <v>0</v>
      </c>
      <c r="AP820" s="3653">
        <f t="shared" si="675"/>
        <v>0</v>
      </c>
      <c r="AQ820" s="3653">
        <v>0</v>
      </c>
      <c r="AR820" s="3329">
        <v>0</v>
      </c>
      <c r="AS820" s="3329">
        <v>0</v>
      </c>
      <c r="AT820" s="1886">
        <f t="shared" si="676"/>
        <v>252</v>
      </c>
      <c r="AU820" s="1886">
        <v>252</v>
      </c>
      <c r="AV820" s="1886">
        <v>0</v>
      </c>
      <c r="AW820" s="1886">
        <v>0</v>
      </c>
      <c r="AX820" s="1886">
        <v>75</v>
      </c>
      <c r="AY820" s="1886">
        <f t="shared" si="677"/>
        <v>252</v>
      </c>
      <c r="AZ820" s="1886">
        <v>252</v>
      </c>
      <c r="BA820" s="1713">
        <v>0</v>
      </c>
      <c r="BB820" s="1713">
        <v>0</v>
      </c>
      <c r="BC820" s="1886">
        <v>75</v>
      </c>
      <c r="BD820" s="1886"/>
      <c r="BE820" s="1886"/>
      <c r="BF820" s="1886"/>
      <c r="BG820" s="1435"/>
      <c r="BH820" s="1721"/>
      <c r="BI820" s="1970">
        <f t="shared" si="678"/>
        <v>0</v>
      </c>
      <c r="BJ820" s="1975">
        <v>2024</v>
      </c>
      <c r="BK820" s="1975" t="s">
        <v>2323</v>
      </c>
      <c r="BL820" s="1975" t="s">
        <v>2327</v>
      </c>
      <c r="BM820" s="1925">
        <f t="shared" si="663"/>
        <v>0</v>
      </c>
      <c r="BN820" s="1925">
        <f t="shared" si="664"/>
        <v>0</v>
      </c>
      <c r="BO820" s="1975"/>
      <c r="BP820" s="1976"/>
      <c r="BQ820" s="2910"/>
      <c r="BR820" s="2910"/>
      <c r="BS820" s="1980"/>
      <c r="BT820" s="2910"/>
      <c r="BU820" s="2910"/>
      <c r="BV820" s="1370" t="s">
        <v>2492</v>
      </c>
      <c r="BW820" s="2973" t="s">
        <v>2501</v>
      </c>
      <c r="BX820" s="1977"/>
    </row>
    <row r="821" spans="1:77" s="1927" customFormat="1" ht="38.25" hidden="1">
      <c r="A821" s="2972" t="s">
        <v>413</v>
      </c>
      <c r="B821" s="2962" t="s">
        <v>1483</v>
      </c>
      <c r="C821" s="1932" t="s">
        <v>1484</v>
      </c>
      <c r="D821" s="1932" t="s">
        <v>1485</v>
      </c>
      <c r="E821" s="1411" t="s">
        <v>206</v>
      </c>
      <c r="F821" s="1411"/>
      <c r="G821" s="1435">
        <v>230</v>
      </c>
      <c r="H821" s="1435">
        <v>180</v>
      </c>
      <c r="I821" s="1716">
        <v>0</v>
      </c>
      <c r="J821" s="1721">
        <v>50</v>
      </c>
      <c r="K821" s="1721">
        <v>230</v>
      </c>
      <c r="L821" s="1721">
        <v>180</v>
      </c>
      <c r="M821" s="1716">
        <v>0</v>
      </c>
      <c r="N821" s="1716">
        <v>0</v>
      </c>
      <c r="O821" s="1716">
        <v>0</v>
      </c>
      <c r="P821" s="1716">
        <v>0</v>
      </c>
      <c r="Q821" s="1716">
        <v>0</v>
      </c>
      <c r="R821" s="1716">
        <v>0</v>
      </c>
      <c r="S821" s="1716">
        <f t="shared" si="670"/>
        <v>0</v>
      </c>
      <c r="T821" s="1716">
        <v>0</v>
      </c>
      <c r="U821" s="1716">
        <v>0</v>
      </c>
      <c r="V821" s="1716">
        <v>0</v>
      </c>
      <c r="W821" s="1716"/>
      <c r="X821" s="1716"/>
      <c r="Y821" s="1716"/>
      <c r="Z821" s="1716">
        <f t="shared" si="671"/>
        <v>0</v>
      </c>
      <c r="AA821" s="1716">
        <v>0</v>
      </c>
      <c r="AB821" s="1716">
        <v>0</v>
      </c>
      <c r="AC821" s="1716">
        <v>0</v>
      </c>
      <c r="AD821" s="1716">
        <f t="shared" si="672"/>
        <v>0</v>
      </c>
      <c r="AE821" s="1716">
        <v>0</v>
      </c>
      <c r="AF821" s="1716">
        <v>0</v>
      </c>
      <c r="AG821" s="1716">
        <v>0</v>
      </c>
      <c r="AH821" s="1716">
        <f t="shared" si="673"/>
        <v>0</v>
      </c>
      <c r="AI821" s="1716">
        <v>0</v>
      </c>
      <c r="AJ821" s="1716">
        <v>0</v>
      </c>
      <c r="AK821" s="1716">
        <v>0</v>
      </c>
      <c r="AL821" s="1716">
        <f t="shared" si="674"/>
        <v>0</v>
      </c>
      <c r="AM821" s="1716">
        <v>0</v>
      </c>
      <c r="AN821" s="1716">
        <v>0</v>
      </c>
      <c r="AO821" s="1716">
        <v>0</v>
      </c>
      <c r="AP821" s="3653">
        <f t="shared" si="675"/>
        <v>0</v>
      </c>
      <c r="AQ821" s="3653">
        <v>0</v>
      </c>
      <c r="AR821" s="3329">
        <v>0</v>
      </c>
      <c r="AS821" s="3329">
        <v>0</v>
      </c>
      <c r="AT821" s="1886">
        <f t="shared" si="676"/>
        <v>180</v>
      </c>
      <c r="AU821" s="1886">
        <v>180</v>
      </c>
      <c r="AV821" s="1886">
        <v>0</v>
      </c>
      <c r="AW821" s="1886">
        <v>0</v>
      </c>
      <c r="AX821" s="1886">
        <v>50</v>
      </c>
      <c r="AY821" s="1886">
        <f t="shared" si="677"/>
        <v>180</v>
      </c>
      <c r="AZ821" s="1886">
        <v>180</v>
      </c>
      <c r="BA821" s="1713">
        <v>0</v>
      </c>
      <c r="BB821" s="1713">
        <v>0</v>
      </c>
      <c r="BC821" s="1886">
        <v>50</v>
      </c>
      <c r="BD821" s="1886"/>
      <c r="BE821" s="1886"/>
      <c r="BF821" s="1886"/>
      <c r="BG821" s="1435"/>
      <c r="BH821" s="1721"/>
      <c r="BI821" s="1970">
        <f t="shared" si="678"/>
        <v>0</v>
      </c>
      <c r="BJ821" s="1975">
        <v>2024</v>
      </c>
      <c r="BK821" s="1975" t="s">
        <v>2323</v>
      </c>
      <c r="BL821" s="1975" t="s">
        <v>2327</v>
      </c>
      <c r="BM821" s="1925">
        <f t="shared" si="663"/>
        <v>0</v>
      </c>
      <c r="BN821" s="1925">
        <f t="shared" si="664"/>
        <v>0</v>
      </c>
      <c r="BO821" s="1975"/>
      <c r="BP821" s="1976"/>
      <c r="BQ821" s="2910"/>
      <c r="BR821" s="2910"/>
      <c r="BS821" s="1980"/>
      <c r="BT821" s="2910"/>
      <c r="BU821" s="2910"/>
      <c r="BV821" s="1370" t="s">
        <v>2492</v>
      </c>
      <c r="BW821" s="2973" t="s">
        <v>2501</v>
      </c>
      <c r="BX821" s="1977"/>
    </row>
    <row r="822" spans="1:77" s="1927" customFormat="1" ht="67.5" hidden="1">
      <c r="A822" s="2972" t="s">
        <v>413</v>
      </c>
      <c r="B822" s="2962" t="s">
        <v>1486</v>
      </c>
      <c r="C822" s="1932" t="s">
        <v>1487</v>
      </c>
      <c r="D822" s="1932" t="s">
        <v>1488</v>
      </c>
      <c r="E822" s="1411" t="s">
        <v>206</v>
      </c>
      <c r="F822" s="1411"/>
      <c r="G822" s="1435">
        <v>700</v>
      </c>
      <c r="H822" s="1435">
        <v>650</v>
      </c>
      <c r="I822" s="1716">
        <v>0</v>
      </c>
      <c r="J822" s="1721">
        <v>50</v>
      </c>
      <c r="K822" s="1721">
        <v>700</v>
      </c>
      <c r="L822" s="1721">
        <v>650</v>
      </c>
      <c r="M822" s="1716">
        <v>0</v>
      </c>
      <c r="N822" s="1716">
        <v>0</v>
      </c>
      <c r="O822" s="1716">
        <v>0</v>
      </c>
      <c r="P822" s="1716">
        <v>0</v>
      </c>
      <c r="Q822" s="1716">
        <v>0</v>
      </c>
      <c r="R822" s="1716">
        <v>0</v>
      </c>
      <c r="S822" s="1716">
        <f t="shared" si="670"/>
        <v>0</v>
      </c>
      <c r="T822" s="1716">
        <v>0</v>
      </c>
      <c r="U822" s="1716">
        <v>0</v>
      </c>
      <c r="V822" s="1716">
        <v>0</v>
      </c>
      <c r="W822" s="1716"/>
      <c r="X822" s="1716"/>
      <c r="Y822" s="1716"/>
      <c r="Z822" s="1716">
        <f t="shared" si="671"/>
        <v>0</v>
      </c>
      <c r="AA822" s="1716">
        <v>0</v>
      </c>
      <c r="AB822" s="1716">
        <v>0</v>
      </c>
      <c r="AC822" s="1716">
        <v>0</v>
      </c>
      <c r="AD822" s="1716">
        <f t="shared" si="672"/>
        <v>0</v>
      </c>
      <c r="AE822" s="1716">
        <v>0</v>
      </c>
      <c r="AF822" s="1716">
        <v>0</v>
      </c>
      <c r="AG822" s="1716">
        <v>0</v>
      </c>
      <c r="AH822" s="1716">
        <f t="shared" si="673"/>
        <v>0</v>
      </c>
      <c r="AI822" s="1716">
        <v>0</v>
      </c>
      <c r="AJ822" s="1716">
        <v>0</v>
      </c>
      <c r="AK822" s="1716">
        <v>0</v>
      </c>
      <c r="AL822" s="1716">
        <f t="shared" si="674"/>
        <v>0</v>
      </c>
      <c r="AM822" s="1716">
        <v>0</v>
      </c>
      <c r="AN822" s="1716">
        <v>0</v>
      </c>
      <c r="AO822" s="1716">
        <v>0</v>
      </c>
      <c r="AP822" s="3653">
        <f t="shared" si="675"/>
        <v>0</v>
      </c>
      <c r="AQ822" s="3653">
        <v>0</v>
      </c>
      <c r="AR822" s="3329">
        <v>0</v>
      </c>
      <c r="AS822" s="3329">
        <v>0</v>
      </c>
      <c r="AT822" s="1886">
        <f t="shared" si="676"/>
        <v>650</v>
      </c>
      <c r="AU822" s="1886">
        <v>650</v>
      </c>
      <c r="AV822" s="1886">
        <v>0</v>
      </c>
      <c r="AW822" s="1886">
        <v>0</v>
      </c>
      <c r="AX822" s="1886">
        <v>50</v>
      </c>
      <c r="AY822" s="1886">
        <f t="shared" si="677"/>
        <v>650</v>
      </c>
      <c r="AZ822" s="1886">
        <v>650</v>
      </c>
      <c r="BA822" s="1713">
        <v>0</v>
      </c>
      <c r="BB822" s="1713">
        <v>0</v>
      </c>
      <c r="BC822" s="1886">
        <v>50</v>
      </c>
      <c r="BD822" s="1886"/>
      <c r="BE822" s="1886"/>
      <c r="BF822" s="1886"/>
      <c r="BG822" s="1435"/>
      <c r="BH822" s="1721"/>
      <c r="BI822" s="1970">
        <f t="shared" si="678"/>
        <v>0</v>
      </c>
      <c r="BJ822" s="1975">
        <v>2024</v>
      </c>
      <c r="BK822" s="1975" t="s">
        <v>2323</v>
      </c>
      <c r="BL822" s="1975" t="s">
        <v>2327</v>
      </c>
      <c r="BM822" s="1925">
        <f t="shared" si="663"/>
        <v>0</v>
      </c>
      <c r="BN822" s="1925">
        <f t="shared" si="664"/>
        <v>0</v>
      </c>
      <c r="BO822" s="1975"/>
      <c r="BP822" s="1979" t="s">
        <v>1489</v>
      </c>
      <c r="BQ822" s="3198"/>
      <c r="BR822" s="3198"/>
      <c r="BS822" s="1980"/>
      <c r="BT822" s="3198"/>
      <c r="BU822" s="3198"/>
      <c r="BV822" s="1370" t="s">
        <v>2492</v>
      </c>
      <c r="BW822" s="2973" t="s">
        <v>2501</v>
      </c>
      <c r="BX822" s="1980"/>
    </row>
    <row r="823" spans="1:77" s="1927" customFormat="1" ht="38.25" hidden="1">
      <c r="A823" s="2972" t="s">
        <v>413</v>
      </c>
      <c r="B823" s="2962" t="s">
        <v>1490</v>
      </c>
      <c r="C823" s="1932" t="s">
        <v>1484</v>
      </c>
      <c r="D823" s="1932" t="s">
        <v>1491</v>
      </c>
      <c r="E823" s="1411" t="s">
        <v>206</v>
      </c>
      <c r="F823" s="1411"/>
      <c r="G823" s="1435">
        <v>350</v>
      </c>
      <c r="H823" s="1435">
        <v>250</v>
      </c>
      <c r="I823" s="1716">
        <v>0</v>
      </c>
      <c r="J823" s="1721">
        <v>100</v>
      </c>
      <c r="K823" s="1721">
        <v>350</v>
      </c>
      <c r="L823" s="1721">
        <v>250</v>
      </c>
      <c r="M823" s="1716">
        <v>0</v>
      </c>
      <c r="N823" s="1716">
        <v>0</v>
      </c>
      <c r="O823" s="1716">
        <v>0</v>
      </c>
      <c r="P823" s="1716">
        <v>0</v>
      </c>
      <c r="Q823" s="1716">
        <v>0</v>
      </c>
      <c r="R823" s="1716">
        <v>0</v>
      </c>
      <c r="S823" s="1716">
        <f t="shared" si="670"/>
        <v>0</v>
      </c>
      <c r="T823" s="1716">
        <v>0</v>
      </c>
      <c r="U823" s="1716">
        <v>0</v>
      </c>
      <c r="V823" s="1716">
        <v>0</v>
      </c>
      <c r="W823" s="1716"/>
      <c r="X823" s="1716"/>
      <c r="Y823" s="1716"/>
      <c r="Z823" s="1716">
        <f t="shared" si="671"/>
        <v>0</v>
      </c>
      <c r="AA823" s="1716">
        <v>0</v>
      </c>
      <c r="AB823" s="1716">
        <v>0</v>
      </c>
      <c r="AC823" s="1716">
        <v>0</v>
      </c>
      <c r="AD823" s="1716">
        <f t="shared" si="672"/>
        <v>0</v>
      </c>
      <c r="AE823" s="1716">
        <v>0</v>
      </c>
      <c r="AF823" s="1716">
        <v>0</v>
      </c>
      <c r="AG823" s="1716">
        <v>0</v>
      </c>
      <c r="AH823" s="1716">
        <f t="shared" si="673"/>
        <v>0</v>
      </c>
      <c r="AI823" s="1716">
        <v>0</v>
      </c>
      <c r="AJ823" s="1716">
        <v>0</v>
      </c>
      <c r="AK823" s="1716">
        <v>0</v>
      </c>
      <c r="AL823" s="1716">
        <f t="shared" si="674"/>
        <v>0</v>
      </c>
      <c r="AM823" s="1716">
        <v>0</v>
      </c>
      <c r="AN823" s="1716">
        <v>0</v>
      </c>
      <c r="AO823" s="1716">
        <v>0</v>
      </c>
      <c r="AP823" s="3653">
        <f t="shared" si="675"/>
        <v>0</v>
      </c>
      <c r="AQ823" s="3653">
        <v>0</v>
      </c>
      <c r="AR823" s="3329">
        <v>0</v>
      </c>
      <c r="AS823" s="3329">
        <v>0</v>
      </c>
      <c r="AT823" s="1886">
        <f t="shared" si="676"/>
        <v>250</v>
      </c>
      <c r="AU823" s="1886">
        <v>250</v>
      </c>
      <c r="AV823" s="1886">
        <v>0</v>
      </c>
      <c r="AW823" s="1886">
        <v>0</v>
      </c>
      <c r="AX823" s="1886">
        <v>100</v>
      </c>
      <c r="AY823" s="1886">
        <f t="shared" si="677"/>
        <v>250</v>
      </c>
      <c r="AZ823" s="1886">
        <v>250</v>
      </c>
      <c r="BA823" s="1713">
        <v>0</v>
      </c>
      <c r="BB823" s="1713">
        <v>0</v>
      </c>
      <c r="BC823" s="1886">
        <v>100</v>
      </c>
      <c r="BD823" s="1886"/>
      <c r="BE823" s="1886"/>
      <c r="BF823" s="1886"/>
      <c r="BG823" s="1435"/>
      <c r="BH823" s="1721"/>
      <c r="BI823" s="1970">
        <f t="shared" si="678"/>
        <v>0</v>
      </c>
      <c r="BJ823" s="1975">
        <v>2024</v>
      </c>
      <c r="BK823" s="1975" t="s">
        <v>2323</v>
      </c>
      <c r="BL823" s="1975" t="s">
        <v>2327</v>
      </c>
      <c r="BM823" s="1925">
        <f t="shared" si="663"/>
        <v>0</v>
      </c>
      <c r="BN823" s="1925">
        <f t="shared" si="664"/>
        <v>0</v>
      </c>
      <c r="BO823" s="1975"/>
      <c r="BP823" s="1976"/>
      <c r="BQ823" s="2910"/>
      <c r="BR823" s="2910"/>
      <c r="BS823" s="1980"/>
      <c r="BT823" s="2910"/>
      <c r="BU823" s="2910"/>
      <c r="BV823" s="1370" t="s">
        <v>2492</v>
      </c>
      <c r="BW823" s="2973" t="s">
        <v>2501</v>
      </c>
      <c r="BX823" s="1977"/>
    </row>
    <row r="824" spans="1:77" s="1927" customFormat="1" ht="38.25" hidden="1">
      <c r="A824" s="2972" t="s">
        <v>413</v>
      </c>
      <c r="B824" s="2962" t="s">
        <v>1492</v>
      </c>
      <c r="C824" s="1932" t="s">
        <v>1493</v>
      </c>
      <c r="D824" s="1932" t="s">
        <v>1494</v>
      </c>
      <c r="E824" s="1411" t="s">
        <v>206</v>
      </c>
      <c r="F824" s="1411"/>
      <c r="G824" s="1435">
        <v>300</v>
      </c>
      <c r="H824" s="1435">
        <v>250</v>
      </c>
      <c r="I824" s="1716">
        <v>0</v>
      </c>
      <c r="J824" s="1721">
        <v>50</v>
      </c>
      <c r="K824" s="1721">
        <v>300</v>
      </c>
      <c r="L824" s="1721">
        <v>250</v>
      </c>
      <c r="M824" s="1716">
        <v>0</v>
      </c>
      <c r="N824" s="1716">
        <v>0</v>
      </c>
      <c r="O824" s="1716">
        <v>0</v>
      </c>
      <c r="P824" s="1716">
        <v>0</v>
      </c>
      <c r="Q824" s="1716">
        <v>0</v>
      </c>
      <c r="R824" s="1716">
        <v>0</v>
      </c>
      <c r="S824" s="1716">
        <f t="shared" si="670"/>
        <v>0</v>
      </c>
      <c r="T824" s="1716">
        <v>0</v>
      </c>
      <c r="U824" s="1716">
        <v>0</v>
      </c>
      <c r="V824" s="1716">
        <v>0</v>
      </c>
      <c r="W824" s="1716"/>
      <c r="X824" s="1716"/>
      <c r="Y824" s="1716"/>
      <c r="Z824" s="1716">
        <f t="shared" si="671"/>
        <v>0</v>
      </c>
      <c r="AA824" s="1716">
        <v>0</v>
      </c>
      <c r="AB824" s="1716">
        <v>0</v>
      </c>
      <c r="AC824" s="1716">
        <v>0</v>
      </c>
      <c r="AD824" s="1716">
        <f t="shared" si="672"/>
        <v>0</v>
      </c>
      <c r="AE824" s="1716">
        <v>0</v>
      </c>
      <c r="AF824" s="1716">
        <v>0</v>
      </c>
      <c r="AG824" s="1716">
        <v>0</v>
      </c>
      <c r="AH824" s="1716">
        <f t="shared" si="673"/>
        <v>0</v>
      </c>
      <c r="AI824" s="1716">
        <v>0</v>
      </c>
      <c r="AJ824" s="1716">
        <v>0</v>
      </c>
      <c r="AK824" s="1716">
        <v>0</v>
      </c>
      <c r="AL824" s="1716">
        <f t="shared" si="674"/>
        <v>0</v>
      </c>
      <c r="AM824" s="1716">
        <v>0</v>
      </c>
      <c r="AN824" s="1716">
        <v>0</v>
      </c>
      <c r="AO824" s="1716">
        <v>0</v>
      </c>
      <c r="AP824" s="3653">
        <f t="shared" si="675"/>
        <v>0</v>
      </c>
      <c r="AQ824" s="3653">
        <v>0</v>
      </c>
      <c r="AR824" s="3329">
        <v>0</v>
      </c>
      <c r="AS824" s="3329">
        <v>0</v>
      </c>
      <c r="AT824" s="1886">
        <f t="shared" si="676"/>
        <v>250</v>
      </c>
      <c r="AU824" s="1886">
        <v>250</v>
      </c>
      <c r="AV824" s="1886">
        <v>0</v>
      </c>
      <c r="AW824" s="1886">
        <v>0</v>
      </c>
      <c r="AX824" s="1886">
        <v>50</v>
      </c>
      <c r="AY824" s="1886">
        <f t="shared" si="677"/>
        <v>250</v>
      </c>
      <c r="AZ824" s="1886">
        <v>250</v>
      </c>
      <c r="BA824" s="1713">
        <v>0</v>
      </c>
      <c r="BB824" s="1713">
        <v>0</v>
      </c>
      <c r="BC824" s="1886">
        <v>50</v>
      </c>
      <c r="BD824" s="1886"/>
      <c r="BE824" s="1886"/>
      <c r="BF824" s="1886"/>
      <c r="BG824" s="1435"/>
      <c r="BH824" s="1721"/>
      <c r="BI824" s="1970">
        <f t="shared" si="678"/>
        <v>0</v>
      </c>
      <c r="BJ824" s="1975">
        <v>2024</v>
      </c>
      <c r="BK824" s="1975" t="s">
        <v>2323</v>
      </c>
      <c r="BL824" s="1975" t="s">
        <v>2327</v>
      </c>
      <c r="BM824" s="1925">
        <f t="shared" si="663"/>
        <v>0</v>
      </c>
      <c r="BN824" s="1925">
        <f t="shared" si="664"/>
        <v>0</v>
      </c>
      <c r="BO824" s="1975"/>
      <c r="BP824" s="1976"/>
      <c r="BQ824" s="2910"/>
      <c r="BR824" s="2910"/>
      <c r="BS824" s="1980"/>
      <c r="BT824" s="2910"/>
      <c r="BU824" s="2910"/>
      <c r="BV824" s="1370" t="s">
        <v>2492</v>
      </c>
      <c r="BW824" s="2973" t="s">
        <v>2501</v>
      </c>
      <c r="BX824" s="1977"/>
    </row>
    <row r="825" spans="1:77" s="1927" customFormat="1" ht="63.75" hidden="1">
      <c r="A825" s="2972" t="s">
        <v>413</v>
      </c>
      <c r="B825" s="2962" t="s">
        <v>1495</v>
      </c>
      <c r="C825" s="1932" t="s">
        <v>1496</v>
      </c>
      <c r="D825" s="1932" t="s">
        <v>1497</v>
      </c>
      <c r="E825" s="1411" t="s">
        <v>206</v>
      </c>
      <c r="F825" s="1411"/>
      <c r="G825" s="1435">
        <v>550</v>
      </c>
      <c r="H825" s="1435">
        <v>530</v>
      </c>
      <c r="I825" s="1716">
        <v>0</v>
      </c>
      <c r="J825" s="1721">
        <v>20</v>
      </c>
      <c r="K825" s="1721">
        <v>550</v>
      </c>
      <c r="L825" s="1721">
        <v>530</v>
      </c>
      <c r="M825" s="1716">
        <v>0</v>
      </c>
      <c r="N825" s="1716">
        <v>0</v>
      </c>
      <c r="O825" s="1716">
        <v>0</v>
      </c>
      <c r="P825" s="1716">
        <v>0</v>
      </c>
      <c r="Q825" s="1716">
        <v>0</v>
      </c>
      <c r="R825" s="1716">
        <v>0</v>
      </c>
      <c r="S825" s="1716">
        <f t="shared" si="670"/>
        <v>0</v>
      </c>
      <c r="T825" s="1716">
        <v>0</v>
      </c>
      <c r="U825" s="1716">
        <v>0</v>
      </c>
      <c r="V825" s="1716">
        <v>0</v>
      </c>
      <c r="W825" s="1716"/>
      <c r="X825" s="1716"/>
      <c r="Y825" s="1716"/>
      <c r="Z825" s="1716">
        <f t="shared" si="671"/>
        <v>0</v>
      </c>
      <c r="AA825" s="1716">
        <v>0</v>
      </c>
      <c r="AB825" s="1716">
        <v>0</v>
      </c>
      <c r="AC825" s="1716">
        <v>0</v>
      </c>
      <c r="AD825" s="1716">
        <f t="shared" si="672"/>
        <v>0</v>
      </c>
      <c r="AE825" s="1716">
        <v>0</v>
      </c>
      <c r="AF825" s="1716">
        <v>0</v>
      </c>
      <c r="AG825" s="1716">
        <v>0</v>
      </c>
      <c r="AH825" s="1716">
        <f t="shared" si="673"/>
        <v>0</v>
      </c>
      <c r="AI825" s="1716">
        <v>0</v>
      </c>
      <c r="AJ825" s="1716">
        <v>0</v>
      </c>
      <c r="AK825" s="1716">
        <v>0</v>
      </c>
      <c r="AL825" s="1716">
        <f t="shared" si="674"/>
        <v>0</v>
      </c>
      <c r="AM825" s="1716">
        <v>0</v>
      </c>
      <c r="AN825" s="1716">
        <v>0</v>
      </c>
      <c r="AO825" s="1716">
        <v>0</v>
      </c>
      <c r="AP825" s="3653">
        <f t="shared" si="675"/>
        <v>0</v>
      </c>
      <c r="AQ825" s="3653">
        <v>0</v>
      </c>
      <c r="AR825" s="3329">
        <v>0</v>
      </c>
      <c r="AS825" s="3329">
        <v>0</v>
      </c>
      <c r="AT825" s="1886">
        <f t="shared" si="676"/>
        <v>530</v>
      </c>
      <c r="AU825" s="1886">
        <v>530</v>
      </c>
      <c r="AV825" s="1886">
        <v>0</v>
      </c>
      <c r="AW825" s="1886">
        <v>0</v>
      </c>
      <c r="AX825" s="1886">
        <v>20</v>
      </c>
      <c r="AY825" s="1886">
        <f t="shared" si="677"/>
        <v>530</v>
      </c>
      <c r="AZ825" s="1886">
        <v>530</v>
      </c>
      <c r="BA825" s="1713">
        <v>0</v>
      </c>
      <c r="BB825" s="1713">
        <v>0</v>
      </c>
      <c r="BC825" s="1886">
        <v>20</v>
      </c>
      <c r="BD825" s="1886"/>
      <c r="BE825" s="1886"/>
      <c r="BF825" s="1886"/>
      <c r="BG825" s="1435"/>
      <c r="BH825" s="1721"/>
      <c r="BI825" s="1970">
        <f t="shared" si="678"/>
        <v>0</v>
      </c>
      <c r="BJ825" s="1975">
        <v>2024</v>
      </c>
      <c r="BK825" s="1975" t="s">
        <v>2323</v>
      </c>
      <c r="BL825" s="1975" t="s">
        <v>2327</v>
      </c>
      <c r="BM825" s="1925">
        <f t="shared" ref="BM825:BM838" si="679">(BG825+AQ825)/H825*100</f>
        <v>0</v>
      </c>
      <c r="BN825" s="1925">
        <f t="shared" ref="BN825:BN838" si="680">BG825/AU825*100</f>
        <v>0</v>
      </c>
      <c r="BO825" s="1975"/>
      <c r="BP825" s="1976"/>
      <c r="BQ825" s="2910"/>
      <c r="BR825" s="2910"/>
      <c r="BS825" s="1980"/>
      <c r="BT825" s="2910"/>
      <c r="BU825" s="2910"/>
      <c r="BV825" s="1370" t="s">
        <v>2492</v>
      </c>
      <c r="BW825" s="2973" t="s">
        <v>2501</v>
      </c>
      <c r="BX825" s="1977"/>
    </row>
    <row r="826" spans="1:77" s="1927" customFormat="1" ht="51" hidden="1">
      <c r="A826" s="2972" t="s">
        <v>413</v>
      </c>
      <c r="B826" s="2962" t="s">
        <v>1498</v>
      </c>
      <c r="C826" s="1932" t="s">
        <v>1496</v>
      </c>
      <c r="D826" s="1932" t="s">
        <v>1499</v>
      </c>
      <c r="E826" s="1411" t="s">
        <v>206</v>
      </c>
      <c r="F826" s="1411"/>
      <c r="G826" s="1435">
        <v>335</v>
      </c>
      <c r="H826" s="1435">
        <v>320</v>
      </c>
      <c r="I826" s="1716">
        <v>0</v>
      </c>
      <c r="J826" s="1721">
        <v>15</v>
      </c>
      <c r="K826" s="1721">
        <v>335</v>
      </c>
      <c r="L826" s="1721">
        <v>320</v>
      </c>
      <c r="M826" s="1716">
        <v>0</v>
      </c>
      <c r="N826" s="1716">
        <v>0</v>
      </c>
      <c r="O826" s="1716">
        <v>0</v>
      </c>
      <c r="P826" s="1716">
        <v>0</v>
      </c>
      <c r="Q826" s="1716">
        <v>0</v>
      </c>
      <c r="R826" s="1716">
        <v>0</v>
      </c>
      <c r="S826" s="1716">
        <f t="shared" si="670"/>
        <v>0</v>
      </c>
      <c r="T826" s="1716">
        <v>0</v>
      </c>
      <c r="U826" s="1716">
        <v>0</v>
      </c>
      <c r="V826" s="1716">
        <v>0</v>
      </c>
      <c r="W826" s="1716"/>
      <c r="X826" s="1716"/>
      <c r="Y826" s="1716"/>
      <c r="Z826" s="1716">
        <f t="shared" si="671"/>
        <v>0</v>
      </c>
      <c r="AA826" s="1716">
        <v>0</v>
      </c>
      <c r="AB826" s="1716">
        <v>0</v>
      </c>
      <c r="AC826" s="1716">
        <v>0</v>
      </c>
      <c r="AD826" s="1716">
        <f t="shared" si="672"/>
        <v>0</v>
      </c>
      <c r="AE826" s="1716">
        <v>0</v>
      </c>
      <c r="AF826" s="1716">
        <v>0</v>
      </c>
      <c r="AG826" s="1716">
        <v>0</v>
      </c>
      <c r="AH826" s="1716">
        <f t="shared" si="673"/>
        <v>0</v>
      </c>
      <c r="AI826" s="1716">
        <v>0</v>
      </c>
      <c r="AJ826" s="1716">
        <v>0</v>
      </c>
      <c r="AK826" s="1716">
        <v>0</v>
      </c>
      <c r="AL826" s="1716">
        <f t="shared" si="674"/>
        <v>0</v>
      </c>
      <c r="AM826" s="1716">
        <v>0</v>
      </c>
      <c r="AN826" s="1716">
        <v>0</v>
      </c>
      <c r="AO826" s="1716">
        <v>0</v>
      </c>
      <c r="AP826" s="3653">
        <f t="shared" si="675"/>
        <v>0</v>
      </c>
      <c r="AQ826" s="3653">
        <v>0</v>
      </c>
      <c r="AR826" s="3329">
        <v>0</v>
      </c>
      <c r="AS826" s="3329">
        <v>0</v>
      </c>
      <c r="AT826" s="1886">
        <f t="shared" si="676"/>
        <v>320</v>
      </c>
      <c r="AU826" s="1886">
        <v>320</v>
      </c>
      <c r="AV826" s="1886">
        <v>0</v>
      </c>
      <c r="AW826" s="1886">
        <v>0</v>
      </c>
      <c r="AX826" s="1886">
        <v>15</v>
      </c>
      <c r="AY826" s="1886">
        <f t="shared" si="677"/>
        <v>320</v>
      </c>
      <c r="AZ826" s="1886">
        <v>320</v>
      </c>
      <c r="BA826" s="1713">
        <v>0</v>
      </c>
      <c r="BB826" s="1713">
        <v>0</v>
      </c>
      <c r="BC826" s="1886">
        <v>15</v>
      </c>
      <c r="BD826" s="1886"/>
      <c r="BE826" s="1886"/>
      <c r="BF826" s="1886"/>
      <c r="BG826" s="1435"/>
      <c r="BH826" s="1721"/>
      <c r="BI826" s="1970">
        <f t="shared" si="678"/>
        <v>0</v>
      </c>
      <c r="BJ826" s="1975">
        <v>2024</v>
      </c>
      <c r="BK826" s="1975" t="s">
        <v>2323</v>
      </c>
      <c r="BL826" s="1975" t="s">
        <v>2327</v>
      </c>
      <c r="BM826" s="1925">
        <f t="shared" si="679"/>
        <v>0</v>
      </c>
      <c r="BN826" s="1925">
        <f t="shared" si="680"/>
        <v>0</v>
      </c>
      <c r="BO826" s="1975"/>
      <c r="BP826" s="1976"/>
      <c r="BQ826" s="2910"/>
      <c r="BR826" s="2910"/>
      <c r="BS826" s="1980"/>
      <c r="BT826" s="2910"/>
      <c r="BU826" s="2910"/>
      <c r="BV826" s="1370" t="s">
        <v>2492</v>
      </c>
      <c r="BW826" s="2973" t="s">
        <v>2501</v>
      </c>
      <c r="BX826" s="1977"/>
    </row>
    <row r="827" spans="1:77" s="1927" customFormat="1" ht="41.25" hidden="1" customHeight="1">
      <c r="A827" s="2972" t="s">
        <v>413</v>
      </c>
      <c r="B827" s="2962" t="s">
        <v>1500</v>
      </c>
      <c r="C827" s="1932" t="s">
        <v>1501</v>
      </c>
      <c r="D827" s="1932" t="s">
        <v>1502</v>
      </c>
      <c r="E827" s="1411" t="s">
        <v>206</v>
      </c>
      <c r="F827" s="1411"/>
      <c r="G827" s="1435">
        <v>546</v>
      </c>
      <c r="H827" s="1435">
        <v>526</v>
      </c>
      <c r="I827" s="1716">
        <v>0</v>
      </c>
      <c r="J827" s="1721">
        <v>20</v>
      </c>
      <c r="K827" s="1721">
        <v>546</v>
      </c>
      <c r="L827" s="1721">
        <v>526</v>
      </c>
      <c r="M827" s="1716">
        <v>0</v>
      </c>
      <c r="N827" s="1716">
        <v>0</v>
      </c>
      <c r="O827" s="1716">
        <v>0</v>
      </c>
      <c r="P827" s="1716">
        <v>0</v>
      </c>
      <c r="Q827" s="1716">
        <v>0</v>
      </c>
      <c r="R827" s="1716">
        <v>0</v>
      </c>
      <c r="S827" s="1716">
        <f t="shared" si="670"/>
        <v>0</v>
      </c>
      <c r="T827" s="1716">
        <v>0</v>
      </c>
      <c r="U827" s="1716">
        <v>0</v>
      </c>
      <c r="V827" s="1716">
        <v>0</v>
      </c>
      <c r="W827" s="1716"/>
      <c r="X827" s="1716"/>
      <c r="Y827" s="1716"/>
      <c r="Z827" s="1716">
        <f t="shared" si="671"/>
        <v>0</v>
      </c>
      <c r="AA827" s="1716">
        <v>0</v>
      </c>
      <c r="AB827" s="1716">
        <v>0</v>
      </c>
      <c r="AC827" s="1716">
        <v>0</v>
      </c>
      <c r="AD827" s="1716">
        <f t="shared" si="672"/>
        <v>0</v>
      </c>
      <c r="AE827" s="1716">
        <v>0</v>
      </c>
      <c r="AF827" s="1716">
        <v>0</v>
      </c>
      <c r="AG827" s="1716">
        <v>0</v>
      </c>
      <c r="AH827" s="1716">
        <f t="shared" si="673"/>
        <v>0</v>
      </c>
      <c r="AI827" s="1716">
        <v>0</v>
      </c>
      <c r="AJ827" s="1716">
        <v>0</v>
      </c>
      <c r="AK827" s="1716">
        <v>0</v>
      </c>
      <c r="AL827" s="1716">
        <f t="shared" si="674"/>
        <v>0</v>
      </c>
      <c r="AM827" s="1716">
        <v>0</v>
      </c>
      <c r="AN827" s="1716">
        <v>0</v>
      </c>
      <c r="AO827" s="1716">
        <v>0</v>
      </c>
      <c r="AP827" s="3653">
        <f t="shared" si="675"/>
        <v>0</v>
      </c>
      <c r="AQ827" s="3653">
        <v>0</v>
      </c>
      <c r="AR827" s="3329">
        <v>0</v>
      </c>
      <c r="AS827" s="3329">
        <v>0</v>
      </c>
      <c r="AT827" s="1886">
        <f t="shared" si="676"/>
        <v>526</v>
      </c>
      <c r="AU827" s="1886">
        <v>526</v>
      </c>
      <c r="AV827" s="1886">
        <v>0</v>
      </c>
      <c r="AW827" s="1886">
        <v>0</v>
      </c>
      <c r="AX827" s="1886">
        <v>20</v>
      </c>
      <c r="AY827" s="1886">
        <f t="shared" si="677"/>
        <v>526</v>
      </c>
      <c r="AZ827" s="1886">
        <v>526</v>
      </c>
      <c r="BA827" s="1713">
        <v>0</v>
      </c>
      <c r="BB827" s="1713">
        <v>0</v>
      </c>
      <c r="BC827" s="1886">
        <v>20</v>
      </c>
      <c r="BD827" s="1886"/>
      <c r="BE827" s="1886"/>
      <c r="BF827" s="1886"/>
      <c r="BG827" s="1435"/>
      <c r="BH827" s="1721"/>
      <c r="BI827" s="1970">
        <f t="shared" si="678"/>
        <v>0</v>
      </c>
      <c r="BJ827" s="1975">
        <v>2024</v>
      </c>
      <c r="BK827" s="1975" t="s">
        <v>2323</v>
      </c>
      <c r="BL827" s="1975" t="s">
        <v>2327</v>
      </c>
      <c r="BM827" s="1925">
        <f t="shared" si="679"/>
        <v>0</v>
      </c>
      <c r="BN827" s="1925">
        <f t="shared" si="680"/>
        <v>0</v>
      </c>
      <c r="BO827" s="1975"/>
      <c r="BP827" s="1976"/>
      <c r="BQ827" s="2910"/>
      <c r="BR827" s="2910"/>
      <c r="BS827" s="1980"/>
      <c r="BT827" s="2910"/>
      <c r="BU827" s="2910"/>
      <c r="BV827" s="1370" t="s">
        <v>2492</v>
      </c>
      <c r="BW827" s="2973" t="s">
        <v>2501</v>
      </c>
      <c r="BX827" s="1977"/>
    </row>
    <row r="828" spans="1:77" s="1627" customFormat="1" ht="25.5" hidden="1">
      <c r="A828" s="3179">
        <v>1</v>
      </c>
      <c r="B828" s="3182" t="s">
        <v>1680</v>
      </c>
      <c r="C828" s="1931" t="s">
        <v>1521</v>
      </c>
      <c r="D828" s="137" t="s">
        <v>1676</v>
      </c>
      <c r="E828" s="3456" t="s">
        <v>521</v>
      </c>
      <c r="F828" s="3479"/>
      <c r="G828" s="1516">
        <v>650</v>
      </c>
      <c r="H828" s="1516">
        <v>650</v>
      </c>
      <c r="I828" s="1655"/>
      <c r="J828" s="1727"/>
      <c r="K828" s="94">
        <v>650</v>
      </c>
      <c r="L828" s="94">
        <v>650</v>
      </c>
      <c r="M828" s="1655"/>
      <c r="N828" s="3259"/>
      <c r="O828" s="1655"/>
      <c r="P828" s="1655"/>
      <c r="Q828" s="1655"/>
      <c r="R828" s="1655"/>
      <c r="S828" s="1727">
        <f t="shared" si="670"/>
        <v>0</v>
      </c>
      <c r="T828" s="1727"/>
      <c r="U828" s="1655"/>
      <c r="V828" s="1655"/>
      <c r="W828" s="1655"/>
      <c r="X828" s="1655"/>
      <c r="Y828" s="1655"/>
      <c r="Z828" s="1655">
        <f t="shared" si="671"/>
        <v>0</v>
      </c>
      <c r="AA828" s="1655"/>
      <c r="AB828" s="1655"/>
      <c r="AC828" s="1655"/>
      <c r="AD828" s="3259">
        <f t="shared" si="672"/>
        <v>0</v>
      </c>
      <c r="AE828" s="3259"/>
      <c r="AF828" s="1655"/>
      <c r="AG828" s="1655"/>
      <c r="AH828" s="3259">
        <f t="shared" si="673"/>
        <v>0</v>
      </c>
      <c r="AI828" s="1655"/>
      <c r="AJ828" s="1655"/>
      <c r="AK828" s="1655"/>
      <c r="AL828" s="3259">
        <f t="shared" si="674"/>
        <v>0</v>
      </c>
      <c r="AM828" s="1727"/>
      <c r="AN828" s="1655"/>
      <c r="AO828" s="1655"/>
      <c r="AP828" s="3654">
        <f t="shared" si="675"/>
        <v>0</v>
      </c>
      <c r="AQ828" s="1453"/>
      <c r="AR828" s="1656"/>
      <c r="AS828" s="1656"/>
      <c r="AT828" s="3330">
        <f t="shared" si="676"/>
        <v>650</v>
      </c>
      <c r="AU828" s="3330">
        <v>650</v>
      </c>
      <c r="AV828" s="1656"/>
      <c r="AW828" s="1656"/>
      <c r="AX828" s="1656"/>
      <c r="AY828" s="3309">
        <f t="shared" si="677"/>
        <v>413</v>
      </c>
      <c r="AZ828" s="3309">
        <f>324+89</f>
        <v>413</v>
      </c>
      <c r="BA828" s="1656"/>
      <c r="BB828" s="1656"/>
      <c r="BC828" s="1656"/>
      <c r="BD828" s="1656"/>
      <c r="BE828" s="1656"/>
      <c r="BF828" s="1656"/>
      <c r="BG828" s="1453"/>
      <c r="BH828" s="1655"/>
      <c r="BI828" s="142">
        <f t="shared" si="678"/>
        <v>0</v>
      </c>
      <c r="BJ828" s="198">
        <v>2024</v>
      </c>
      <c r="BK828" s="198" t="s">
        <v>2323</v>
      </c>
      <c r="BL828" s="198" t="s">
        <v>2327</v>
      </c>
      <c r="BM828" s="1925">
        <f t="shared" si="679"/>
        <v>0</v>
      </c>
      <c r="BN828" s="1925">
        <f t="shared" si="680"/>
        <v>0</v>
      </c>
      <c r="BO828" s="198"/>
      <c r="BP828" s="1991"/>
      <c r="BQ828" s="3199"/>
      <c r="BR828" s="3199"/>
      <c r="BS828" s="2066"/>
      <c r="BT828" s="3199"/>
      <c r="BU828" s="3199"/>
      <c r="BV828" s="1370" t="s">
        <v>2492</v>
      </c>
      <c r="BW828" s="2981" t="s">
        <v>2502</v>
      </c>
      <c r="BX828" s="1915"/>
    </row>
    <row r="829" spans="1:77" s="1627" customFormat="1" ht="25.5" hidden="1">
      <c r="A829" s="3179">
        <v>1</v>
      </c>
      <c r="B829" s="2959" t="s">
        <v>1681</v>
      </c>
      <c r="C829" s="1931" t="s">
        <v>1682</v>
      </c>
      <c r="D829" s="1931" t="s">
        <v>1683</v>
      </c>
      <c r="E829" s="3456" t="s">
        <v>521</v>
      </c>
      <c r="F829" s="3479"/>
      <c r="G829" s="3558">
        <v>800</v>
      </c>
      <c r="H829" s="3558">
        <v>780</v>
      </c>
      <c r="I829" s="1655"/>
      <c r="J829" s="1723">
        <f>+G829-H829</f>
        <v>20</v>
      </c>
      <c r="K829" s="3260">
        <v>780</v>
      </c>
      <c r="L829" s="3260">
        <v>780</v>
      </c>
      <c r="M829" s="1655"/>
      <c r="N829" s="3259"/>
      <c r="O829" s="1655"/>
      <c r="P829" s="1655"/>
      <c r="Q829" s="1655"/>
      <c r="R829" s="1655"/>
      <c r="S829" s="1727">
        <f t="shared" si="670"/>
        <v>0</v>
      </c>
      <c r="T829" s="1727"/>
      <c r="U829" s="1655"/>
      <c r="V829" s="1655"/>
      <c r="W829" s="1655"/>
      <c r="X829" s="1655"/>
      <c r="Y829" s="1655"/>
      <c r="Z829" s="1655">
        <f t="shared" si="671"/>
        <v>0</v>
      </c>
      <c r="AA829" s="1655"/>
      <c r="AB829" s="1655"/>
      <c r="AC829" s="1655"/>
      <c r="AD829" s="3259">
        <f t="shared" si="672"/>
        <v>0</v>
      </c>
      <c r="AE829" s="3259"/>
      <c r="AF829" s="1655"/>
      <c r="AG829" s="1655"/>
      <c r="AH829" s="3259">
        <f t="shared" si="673"/>
        <v>0</v>
      </c>
      <c r="AI829" s="1655"/>
      <c r="AJ829" s="1655"/>
      <c r="AK829" s="1655"/>
      <c r="AL829" s="3259">
        <f t="shared" si="674"/>
        <v>0</v>
      </c>
      <c r="AM829" s="1727"/>
      <c r="AN829" s="1655"/>
      <c r="AO829" s="1655"/>
      <c r="AP829" s="3654">
        <f t="shared" si="675"/>
        <v>0</v>
      </c>
      <c r="AQ829" s="1453"/>
      <c r="AR829" s="1656"/>
      <c r="AS829" s="1656"/>
      <c r="AT829" s="3331">
        <f t="shared" si="676"/>
        <v>780</v>
      </c>
      <c r="AU829" s="3331">
        <v>780</v>
      </c>
      <c r="AV829" s="1656"/>
      <c r="AW829" s="1656"/>
      <c r="AX829" s="1656"/>
      <c r="AY829" s="3309">
        <f t="shared" si="677"/>
        <v>488</v>
      </c>
      <c r="AZ829" s="3309">
        <v>488</v>
      </c>
      <c r="BA829" s="1656"/>
      <c r="BB829" s="1656"/>
      <c r="BC829" s="1656"/>
      <c r="BD829" s="1656"/>
      <c r="BE829" s="1656"/>
      <c r="BF829" s="1656"/>
      <c r="BG829" s="1453"/>
      <c r="BH829" s="1655"/>
      <c r="BI829" s="142">
        <f t="shared" si="678"/>
        <v>0</v>
      </c>
      <c r="BJ829" s="198">
        <v>2024</v>
      </c>
      <c r="BK829" s="198" t="s">
        <v>2323</v>
      </c>
      <c r="BL829" s="198" t="s">
        <v>2327</v>
      </c>
      <c r="BM829" s="1925">
        <f t="shared" si="679"/>
        <v>0</v>
      </c>
      <c r="BN829" s="1925">
        <f t="shared" si="680"/>
        <v>0</v>
      </c>
      <c r="BO829" s="198"/>
      <c r="BP829" s="1991"/>
      <c r="BQ829" s="3199"/>
      <c r="BR829" s="3199"/>
      <c r="BS829" s="2066"/>
      <c r="BT829" s="3199"/>
      <c r="BU829" s="3199"/>
      <c r="BV829" s="1370" t="s">
        <v>2492</v>
      </c>
      <c r="BW829" s="2981" t="s">
        <v>2502</v>
      </c>
      <c r="BX829" s="1915"/>
    </row>
    <row r="830" spans="1:77" s="1950" customFormat="1" ht="39.75" hidden="1" customHeight="1">
      <c r="A830" s="3210">
        <v>1</v>
      </c>
      <c r="B830" s="3191" t="s">
        <v>520</v>
      </c>
      <c r="C830" s="2248" t="s">
        <v>442</v>
      </c>
      <c r="D830" s="2248" t="s">
        <v>518</v>
      </c>
      <c r="E830" s="3559" t="s">
        <v>521</v>
      </c>
      <c r="F830" s="3551"/>
      <c r="G830" s="3554">
        <f>H830+I830+J830</f>
        <v>850</v>
      </c>
      <c r="H830" s="3554">
        <v>850</v>
      </c>
      <c r="I830" s="1739"/>
      <c r="J830" s="1739"/>
      <c r="K830" s="1739"/>
      <c r="L830" s="1739"/>
      <c r="M830" s="1739"/>
      <c r="N830" s="1739"/>
      <c r="O830" s="1737"/>
      <c r="P830" s="1739"/>
      <c r="Q830" s="1739"/>
      <c r="R830" s="1739"/>
      <c r="S830" s="1737">
        <f t="shared" si="670"/>
        <v>0</v>
      </c>
      <c r="T830" s="1739"/>
      <c r="U830" s="1739"/>
      <c r="V830" s="1739"/>
      <c r="W830" s="1686"/>
      <c r="X830" s="1686"/>
      <c r="Y830" s="1686"/>
      <c r="Z830" s="1737">
        <f t="shared" si="671"/>
        <v>0</v>
      </c>
      <c r="AA830" s="1739"/>
      <c r="AB830" s="1739"/>
      <c r="AC830" s="1739"/>
      <c r="AD830" s="1737">
        <f t="shared" si="672"/>
        <v>0</v>
      </c>
      <c r="AE830" s="1741"/>
      <c r="AF830" s="1741"/>
      <c r="AG830" s="1739"/>
      <c r="AH830" s="1737">
        <f t="shared" si="673"/>
        <v>0</v>
      </c>
      <c r="AI830" s="1741"/>
      <c r="AJ830" s="1739"/>
      <c r="AK830" s="1739"/>
      <c r="AL830" s="1737">
        <f t="shared" si="674"/>
        <v>0</v>
      </c>
      <c r="AM830" s="1741"/>
      <c r="AN830" s="1741"/>
      <c r="AO830" s="1739"/>
      <c r="AP830" s="3552">
        <f t="shared" si="675"/>
        <v>0</v>
      </c>
      <c r="AQ830" s="3554"/>
      <c r="AR830" s="1740"/>
      <c r="AS830" s="1740"/>
      <c r="AT830" s="2138">
        <f t="shared" si="676"/>
        <v>0</v>
      </c>
      <c r="AU830" s="1740"/>
      <c r="AV830" s="1740"/>
      <c r="AW830" s="1740"/>
      <c r="AX830" s="1740"/>
      <c r="AY830" s="2138">
        <f t="shared" si="677"/>
        <v>425</v>
      </c>
      <c r="AZ830" s="1740">
        <v>425</v>
      </c>
      <c r="BA830" s="1740"/>
      <c r="BB830" s="1740"/>
      <c r="BC830" s="1740"/>
      <c r="BD830" s="3290"/>
      <c r="BE830" s="3290"/>
      <c r="BF830" s="3290"/>
      <c r="BG830" s="1513"/>
      <c r="BH830" s="1686"/>
      <c r="BI830" s="2077">
        <f t="shared" si="678"/>
        <v>0</v>
      </c>
      <c r="BJ830" s="2020">
        <v>2024</v>
      </c>
      <c r="BK830" s="2020" t="s">
        <v>2323</v>
      </c>
      <c r="BL830" s="2020" t="s">
        <v>2327</v>
      </c>
      <c r="BM830" s="1925">
        <f t="shared" si="679"/>
        <v>0</v>
      </c>
      <c r="BN830" s="1925" t="e">
        <f t="shared" si="680"/>
        <v>#DIV/0!</v>
      </c>
      <c r="BO830" s="2020"/>
      <c r="BP830" s="2079"/>
      <c r="BQ830" s="2906"/>
      <c r="BR830" s="2906"/>
      <c r="BS830" s="2066"/>
      <c r="BT830" s="2906"/>
      <c r="BU830" s="2906"/>
      <c r="BV830" s="1370" t="s">
        <v>2492</v>
      </c>
      <c r="BW830" s="2958" t="s">
        <v>2504</v>
      </c>
      <c r="BX830" s="1926" t="s">
        <v>2492</v>
      </c>
    </row>
    <row r="831" spans="1:77" s="488" customFormat="1" ht="31.5" hidden="1" customHeight="1">
      <c r="A831" s="3200">
        <v>8</v>
      </c>
      <c r="B831" s="3248" t="s">
        <v>1137</v>
      </c>
      <c r="C831" s="1758" t="s">
        <v>1104</v>
      </c>
      <c r="D831" s="1763" t="s">
        <v>1138</v>
      </c>
      <c r="E831" s="3544" t="s">
        <v>305</v>
      </c>
      <c r="F831" s="3468" t="s">
        <v>1139</v>
      </c>
      <c r="G831" s="3560">
        <v>2150</v>
      </c>
      <c r="H831" s="3560">
        <v>2150</v>
      </c>
      <c r="I831" s="1741"/>
      <c r="J831" s="1741"/>
      <c r="K831" s="1741">
        <v>2150</v>
      </c>
      <c r="L831" s="1741">
        <v>2150</v>
      </c>
      <c r="M831" s="1741">
        <v>2021.251</v>
      </c>
      <c r="N831" s="1741">
        <v>767.7</v>
      </c>
      <c r="O831" s="1760">
        <v>347.71899999999999</v>
      </c>
      <c r="P831" s="1760">
        <v>347.71899999999999</v>
      </c>
      <c r="Q831" s="1741"/>
      <c r="R831" s="1741"/>
      <c r="S831" s="1741">
        <f t="shared" si="670"/>
        <v>150</v>
      </c>
      <c r="T831" s="1741">
        <v>150</v>
      </c>
      <c r="U831" s="1741"/>
      <c r="V831" s="1741"/>
      <c r="W831" s="1761"/>
      <c r="X831" s="1761"/>
      <c r="Y831" s="1761"/>
      <c r="Z831" s="1760">
        <f t="shared" si="671"/>
        <v>347.71899999999999</v>
      </c>
      <c r="AA831" s="1760">
        <v>347.71899999999999</v>
      </c>
      <c r="AB831" s="1741"/>
      <c r="AC831" s="1741"/>
      <c r="AD831" s="134">
        <f t="shared" si="672"/>
        <v>21.251000000000001</v>
      </c>
      <c r="AE831" s="134">
        <v>21.251000000000001</v>
      </c>
      <c r="AF831" s="1741"/>
      <c r="AG831" s="1741"/>
      <c r="AH831" s="134">
        <f t="shared" si="673"/>
        <v>347.71899999999999</v>
      </c>
      <c r="AI831" s="1760">
        <v>347.71899999999999</v>
      </c>
      <c r="AJ831" s="1741"/>
      <c r="AK831" s="1741"/>
      <c r="AL831" s="134">
        <f t="shared" si="674"/>
        <v>150</v>
      </c>
      <c r="AM831" s="1741">
        <v>150</v>
      </c>
      <c r="AN831" s="1741"/>
      <c r="AO831" s="1741"/>
      <c r="AP831" s="3568">
        <f t="shared" si="675"/>
        <v>2150</v>
      </c>
      <c r="AQ831" s="3560">
        <v>2150</v>
      </c>
      <c r="AR831" s="1759">
        <v>0</v>
      </c>
      <c r="AS831" s="1759"/>
      <c r="AT831" s="1759">
        <f t="shared" si="676"/>
        <v>0</v>
      </c>
      <c r="AU831" s="1759">
        <v>0</v>
      </c>
      <c r="AV831" s="1759"/>
      <c r="AW831" s="1759"/>
      <c r="AX831" s="1759"/>
      <c r="AY831" s="1759">
        <f t="shared" si="677"/>
        <v>0</v>
      </c>
      <c r="AZ831" s="1759">
        <v>0</v>
      </c>
      <c r="BA831" s="1759"/>
      <c r="BB831" s="1759"/>
      <c r="BC831" s="1759"/>
      <c r="BD831" s="3293"/>
      <c r="BE831" s="3293"/>
      <c r="BF831" s="3293"/>
      <c r="BG831" s="1403">
        <f t="shared" ref="BG831:BG838" si="681">AZ831</f>
        <v>0</v>
      </c>
      <c r="BH831" s="1667"/>
      <c r="BI831" s="1761">
        <f t="shared" si="678"/>
        <v>2000</v>
      </c>
      <c r="BJ831" s="3151">
        <v>2022</v>
      </c>
      <c r="BK831" s="3151" t="s">
        <v>910</v>
      </c>
      <c r="BL831" s="3151"/>
      <c r="BM831" s="1669">
        <f t="shared" si="679"/>
        <v>100</v>
      </c>
      <c r="BN831" s="1669" t="e">
        <f t="shared" si="680"/>
        <v>#DIV/0!</v>
      </c>
      <c r="BO831" s="3151" t="s">
        <v>40</v>
      </c>
      <c r="BP831" s="1621"/>
      <c r="BQ831" s="2927"/>
      <c r="BR831" s="2927"/>
      <c r="BS831" s="3360"/>
      <c r="BT831" s="2927"/>
      <c r="BU831" s="2927"/>
      <c r="BV831" s="2927" t="s">
        <v>2497</v>
      </c>
      <c r="BW831" s="2927" t="s">
        <v>2501</v>
      </c>
      <c r="BX831" s="1618"/>
      <c r="BY831" s="63"/>
    </row>
    <row r="832" spans="1:77" s="488" customFormat="1" ht="31.5" hidden="1" customHeight="1">
      <c r="A832" s="3200">
        <v>9</v>
      </c>
      <c r="B832" s="3248" t="s">
        <v>1140</v>
      </c>
      <c r="C832" s="1758" t="s">
        <v>1115</v>
      </c>
      <c r="D832" s="1758" t="s">
        <v>1141</v>
      </c>
      <c r="E832" s="3544" t="s">
        <v>305</v>
      </c>
      <c r="F832" s="3468" t="s">
        <v>1142</v>
      </c>
      <c r="G832" s="3560">
        <v>3000</v>
      </c>
      <c r="H832" s="3560">
        <v>3000</v>
      </c>
      <c r="I832" s="1741"/>
      <c r="J832" s="1741"/>
      <c r="K832" s="1741">
        <v>3000</v>
      </c>
      <c r="L832" s="1741">
        <v>3000</v>
      </c>
      <c r="M832" s="1741">
        <v>2742.962</v>
      </c>
      <c r="N832" s="1741">
        <v>152.024</v>
      </c>
      <c r="O832" s="1760"/>
      <c r="P832" s="1760"/>
      <c r="Q832" s="1741"/>
      <c r="R832" s="1741"/>
      <c r="S832" s="1741">
        <f t="shared" si="670"/>
        <v>1700</v>
      </c>
      <c r="T832" s="1741">
        <v>1700</v>
      </c>
      <c r="U832" s="1741"/>
      <c r="V832" s="1741"/>
      <c r="W832" s="1761"/>
      <c r="X832" s="1761"/>
      <c r="Y832" s="1761"/>
      <c r="Z832" s="1760">
        <f t="shared" si="671"/>
        <v>0</v>
      </c>
      <c r="AA832" s="1760"/>
      <c r="AB832" s="1741"/>
      <c r="AC832" s="1741"/>
      <c r="AD832" s="134">
        <f t="shared" si="672"/>
        <v>1442.9620000000002</v>
      </c>
      <c r="AE832" s="134">
        <v>1442.9620000000002</v>
      </c>
      <c r="AF832" s="1741"/>
      <c r="AG832" s="1741"/>
      <c r="AH832" s="134">
        <f t="shared" si="673"/>
        <v>0</v>
      </c>
      <c r="AI832" s="1760"/>
      <c r="AJ832" s="1741"/>
      <c r="AK832" s="1741"/>
      <c r="AL832" s="134">
        <f t="shared" si="674"/>
        <v>1700</v>
      </c>
      <c r="AM832" s="1741">
        <v>1700</v>
      </c>
      <c r="AN832" s="1741"/>
      <c r="AO832" s="1741"/>
      <c r="AP832" s="3568">
        <f t="shared" si="675"/>
        <v>3000</v>
      </c>
      <c r="AQ832" s="3560">
        <v>3000</v>
      </c>
      <c r="AR832" s="1759">
        <v>0</v>
      </c>
      <c r="AS832" s="1759"/>
      <c r="AT832" s="1759">
        <f t="shared" si="676"/>
        <v>0</v>
      </c>
      <c r="AU832" s="1759">
        <v>0</v>
      </c>
      <c r="AV832" s="1759"/>
      <c r="AW832" s="1759"/>
      <c r="AX832" s="1759"/>
      <c r="AY832" s="1759">
        <f t="shared" si="677"/>
        <v>0</v>
      </c>
      <c r="AZ832" s="1759">
        <v>0</v>
      </c>
      <c r="BA832" s="1759"/>
      <c r="BB832" s="1759"/>
      <c r="BC832" s="1759"/>
      <c r="BD832" s="3293"/>
      <c r="BE832" s="3293"/>
      <c r="BF832" s="3293"/>
      <c r="BG832" s="1403">
        <f t="shared" si="681"/>
        <v>0</v>
      </c>
      <c r="BH832" s="1667"/>
      <c r="BI832" s="1761">
        <f t="shared" si="678"/>
        <v>1300</v>
      </c>
      <c r="BJ832" s="3151">
        <v>2022</v>
      </c>
      <c r="BK832" s="3151" t="s">
        <v>910</v>
      </c>
      <c r="BL832" s="3151"/>
      <c r="BM832" s="1669">
        <f t="shared" si="679"/>
        <v>100</v>
      </c>
      <c r="BN832" s="1669" t="e">
        <f t="shared" si="680"/>
        <v>#DIV/0!</v>
      </c>
      <c r="BO832" s="3151" t="s">
        <v>40</v>
      </c>
      <c r="BP832" s="1621"/>
      <c r="BQ832" s="2927"/>
      <c r="BR832" s="2927"/>
      <c r="BS832" s="3360"/>
      <c r="BT832" s="2927"/>
      <c r="BU832" s="2927"/>
      <c r="BV832" s="2927" t="s">
        <v>2497</v>
      </c>
      <c r="BW832" s="2927" t="s">
        <v>2501</v>
      </c>
      <c r="BX832" s="1618"/>
      <c r="BY832" s="63"/>
    </row>
    <row r="833" spans="1:81" s="488" customFormat="1" ht="31.5" hidden="1" customHeight="1">
      <c r="A833" s="3200">
        <v>10</v>
      </c>
      <c r="B833" s="3248" t="s">
        <v>1143</v>
      </c>
      <c r="C833" s="1758" t="s">
        <v>1144</v>
      </c>
      <c r="D833" s="1763" t="s">
        <v>1145</v>
      </c>
      <c r="E833" s="3544" t="s">
        <v>305</v>
      </c>
      <c r="F833" s="3468" t="s">
        <v>1146</v>
      </c>
      <c r="G833" s="3560">
        <v>1250</v>
      </c>
      <c r="H833" s="3560">
        <v>1250</v>
      </c>
      <c r="I833" s="1741"/>
      <c r="J833" s="1741"/>
      <c r="K833" s="1741">
        <v>1250</v>
      </c>
      <c r="L833" s="1741">
        <v>1250</v>
      </c>
      <c r="M833" s="1741">
        <v>1131.758</v>
      </c>
      <c r="N833" s="1741">
        <v>265.613</v>
      </c>
      <c r="O833" s="1760"/>
      <c r="P833" s="1760"/>
      <c r="Q833" s="1741"/>
      <c r="R833" s="1741"/>
      <c r="S833" s="1741">
        <f t="shared" si="670"/>
        <v>400</v>
      </c>
      <c r="T833" s="1741">
        <v>400</v>
      </c>
      <c r="U833" s="1741"/>
      <c r="V833" s="1741"/>
      <c r="W833" s="1761"/>
      <c r="X833" s="1761"/>
      <c r="Y833" s="1761"/>
      <c r="Z833" s="1760">
        <f t="shared" si="671"/>
        <v>0</v>
      </c>
      <c r="AA833" s="1760"/>
      <c r="AB833" s="1741"/>
      <c r="AC833" s="1741"/>
      <c r="AD833" s="134">
        <f t="shared" si="672"/>
        <v>281.75800000000004</v>
      </c>
      <c r="AE833" s="134">
        <v>281.75800000000004</v>
      </c>
      <c r="AF833" s="1741"/>
      <c r="AG833" s="1741"/>
      <c r="AH833" s="134">
        <f t="shared" si="673"/>
        <v>0</v>
      </c>
      <c r="AI833" s="1760"/>
      <c r="AJ833" s="1741"/>
      <c r="AK833" s="1741"/>
      <c r="AL833" s="134">
        <f t="shared" si="674"/>
        <v>400</v>
      </c>
      <c r="AM833" s="1741">
        <v>400</v>
      </c>
      <c r="AN833" s="1741"/>
      <c r="AO833" s="1741"/>
      <c r="AP833" s="3568">
        <f t="shared" si="675"/>
        <v>1250</v>
      </c>
      <c r="AQ833" s="3560">
        <v>1250</v>
      </c>
      <c r="AR833" s="1759">
        <v>0</v>
      </c>
      <c r="AS833" s="1759"/>
      <c r="AT833" s="1759">
        <f t="shared" si="676"/>
        <v>0</v>
      </c>
      <c r="AU833" s="1759">
        <v>0</v>
      </c>
      <c r="AV833" s="1759"/>
      <c r="AW833" s="1759"/>
      <c r="AX833" s="1759"/>
      <c r="AY833" s="1759">
        <f t="shared" si="677"/>
        <v>0</v>
      </c>
      <c r="AZ833" s="1759">
        <v>0</v>
      </c>
      <c r="BA833" s="1759"/>
      <c r="BB833" s="1759"/>
      <c r="BC833" s="1759"/>
      <c r="BD833" s="3293"/>
      <c r="BE833" s="3293"/>
      <c r="BF833" s="3293"/>
      <c r="BG833" s="1403">
        <f t="shared" si="681"/>
        <v>0</v>
      </c>
      <c r="BH833" s="1667"/>
      <c r="BI833" s="1761">
        <f t="shared" si="678"/>
        <v>850</v>
      </c>
      <c r="BJ833" s="3151">
        <v>2022</v>
      </c>
      <c r="BK833" s="3151" t="s">
        <v>910</v>
      </c>
      <c r="BL833" s="3151"/>
      <c r="BM833" s="1669">
        <f t="shared" si="679"/>
        <v>100</v>
      </c>
      <c r="BN833" s="1669" t="e">
        <f t="shared" si="680"/>
        <v>#DIV/0!</v>
      </c>
      <c r="BO833" s="3151" t="s">
        <v>40</v>
      </c>
      <c r="BP833" s="1621"/>
      <c r="BQ833" s="2927"/>
      <c r="BR833" s="2927"/>
      <c r="BS833" s="3360"/>
      <c r="BT833" s="2927"/>
      <c r="BU833" s="2927"/>
      <c r="BV833" s="2927" t="s">
        <v>2497</v>
      </c>
      <c r="BW833" s="2927" t="s">
        <v>2501</v>
      </c>
      <c r="BX833" s="1618"/>
      <c r="BY833" s="63"/>
    </row>
    <row r="834" spans="1:81" s="488" customFormat="1" ht="31.5" hidden="1" customHeight="1">
      <c r="A834" s="3200">
        <v>11</v>
      </c>
      <c r="B834" s="3248" t="s">
        <v>1147</v>
      </c>
      <c r="C834" s="1758" t="s">
        <v>1144</v>
      </c>
      <c r="D834" s="1764" t="s">
        <v>1148</v>
      </c>
      <c r="E834" s="3544" t="s">
        <v>305</v>
      </c>
      <c r="F834" s="3468" t="s">
        <v>1149</v>
      </c>
      <c r="G834" s="3560">
        <v>1200</v>
      </c>
      <c r="H834" s="3560">
        <v>1200</v>
      </c>
      <c r="I834" s="1741"/>
      <c r="J834" s="1741"/>
      <c r="K834" s="1741">
        <v>1200</v>
      </c>
      <c r="L834" s="1741">
        <v>1200</v>
      </c>
      <c r="M834" s="1741">
        <v>1077.1010000000001</v>
      </c>
      <c r="N834" s="1741">
        <v>266.34000000000003</v>
      </c>
      <c r="O834" s="1760"/>
      <c r="P834" s="1760"/>
      <c r="Q834" s="1741"/>
      <c r="R834" s="1741"/>
      <c r="S834" s="1741">
        <f t="shared" si="670"/>
        <v>400</v>
      </c>
      <c r="T834" s="1741">
        <v>400</v>
      </c>
      <c r="U834" s="1741"/>
      <c r="V834" s="1741"/>
      <c r="W834" s="1761"/>
      <c r="X834" s="1761"/>
      <c r="Y834" s="1761"/>
      <c r="Z834" s="1760">
        <f t="shared" si="671"/>
        <v>0</v>
      </c>
      <c r="AA834" s="1760"/>
      <c r="AB834" s="1741"/>
      <c r="AC834" s="1741"/>
      <c r="AD834" s="134">
        <f t="shared" si="672"/>
        <v>277.101</v>
      </c>
      <c r="AE834" s="134">
        <v>277.101</v>
      </c>
      <c r="AF834" s="1741"/>
      <c r="AG834" s="1741"/>
      <c r="AH834" s="134">
        <f t="shared" si="673"/>
        <v>0</v>
      </c>
      <c r="AI834" s="1760"/>
      <c r="AJ834" s="1741"/>
      <c r="AK834" s="1741"/>
      <c r="AL834" s="134">
        <f t="shared" si="674"/>
        <v>400</v>
      </c>
      <c r="AM834" s="1741">
        <v>400</v>
      </c>
      <c r="AN834" s="1741"/>
      <c r="AO834" s="1741"/>
      <c r="AP834" s="3568">
        <f t="shared" si="675"/>
        <v>1200</v>
      </c>
      <c r="AQ834" s="3560">
        <v>1200</v>
      </c>
      <c r="AR834" s="1759">
        <v>0</v>
      </c>
      <c r="AS834" s="1759"/>
      <c r="AT834" s="1759">
        <f t="shared" si="676"/>
        <v>0</v>
      </c>
      <c r="AU834" s="1759">
        <v>0</v>
      </c>
      <c r="AV834" s="1759"/>
      <c r="AW834" s="1759"/>
      <c r="AX834" s="1759"/>
      <c r="AY834" s="1759">
        <f t="shared" si="677"/>
        <v>0</v>
      </c>
      <c r="AZ834" s="1759">
        <v>0</v>
      </c>
      <c r="BA834" s="1759"/>
      <c r="BB834" s="1759"/>
      <c r="BC834" s="1759"/>
      <c r="BD834" s="3293"/>
      <c r="BE834" s="3293"/>
      <c r="BF834" s="3293"/>
      <c r="BG834" s="1403">
        <f t="shared" si="681"/>
        <v>0</v>
      </c>
      <c r="BH834" s="1667"/>
      <c r="BI834" s="1761">
        <f t="shared" si="678"/>
        <v>800</v>
      </c>
      <c r="BJ834" s="3151">
        <v>2022</v>
      </c>
      <c r="BK834" s="3151" t="s">
        <v>910</v>
      </c>
      <c r="BL834" s="3151"/>
      <c r="BM834" s="1669">
        <f t="shared" si="679"/>
        <v>100</v>
      </c>
      <c r="BN834" s="1669" t="e">
        <f t="shared" si="680"/>
        <v>#DIV/0!</v>
      </c>
      <c r="BO834" s="3151" t="s">
        <v>40</v>
      </c>
      <c r="BP834" s="1621"/>
      <c r="BQ834" s="2927"/>
      <c r="BR834" s="2927"/>
      <c r="BS834" s="3360"/>
      <c r="BT834" s="2927"/>
      <c r="BU834" s="2927"/>
      <c r="BV834" s="2927" t="s">
        <v>2497</v>
      </c>
      <c r="BW834" s="2927" t="s">
        <v>2501</v>
      </c>
      <c r="BX834" s="1618"/>
      <c r="BY834" s="63"/>
    </row>
    <row r="835" spans="1:81" s="488" customFormat="1" ht="31.5" hidden="1" customHeight="1">
      <c r="A835" s="3200">
        <v>12</v>
      </c>
      <c r="B835" s="3248" t="s">
        <v>1150</v>
      </c>
      <c r="C835" s="1758" t="s">
        <v>1144</v>
      </c>
      <c r="D835" s="1763" t="s">
        <v>1151</v>
      </c>
      <c r="E835" s="3544" t="s">
        <v>305</v>
      </c>
      <c r="F835" s="3468" t="s">
        <v>1152</v>
      </c>
      <c r="G835" s="3560">
        <v>1640</v>
      </c>
      <c r="H835" s="3560">
        <v>1640</v>
      </c>
      <c r="I835" s="1741"/>
      <c r="J835" s="1741"/>
      <c r="K835" s="1741">
        <v>1640</v>
      </c>
      <c r="L835" s="1741">
        <v>1640</v>
      </c>
      <c r="M835" s="1741">
        <v>1527.2769999999998</v>
      </c>
      <c r="N835" s="1741">
        <v>295.06</v>
      </c>
      <c r="O835" s="1760"/>
      <c r="P835" s="1760"/>
      <c r="Q835" s="1741"/>
      <c r="R835" s="1741"/>
      <c r="S835" s="1741">
        <f t="shared" si="670"/>
        <v>740</v>
      </c>
      <c r="T835" s="1741">
        <v>740</v>
      </c>
      <c r="U835" s="1741"/>
      <c r="V835" s="1741"/>
      <c r="W835" s="1761"/>
      <c r="X835" s="1761"/>
      <c r="Y835" s="1761"/>
      <c r="Z835" s="1760">
        <f t="shared" si="671"/>
        <v>0</v>
      </c>
      <c r="AA835" s="1760"/>
      <c r="AB835" s="1741"/>
      <c r="AC835" s="1741"/>
      <c r="AD835" s="1760">
        <f t="shared" si="672"/>
        <v>627.27700000000004</v>
      </c>
      <c r="AE835" s="1760">
        <v>627.27700000000004</v>
      </c>
      <c r="AF835" s="1741"/>
      <c r="AG835" s="1741"/>
      <c r="AH835" s="1760">
        <f t="shared" si="673"/>
        <v>0</v>
      </c>
      <c r="AI835" s="1760"/>
      <c r="AJ835" s="1741"/>
      <c r="AK835" s="1741"/>
      <c r="AL835" s="1760">
        <f t="shared" si="674"/>
        <v>740</v>
      </c>
      <c r="AM835" s="1741">
        <v>740</v>
      </c>
      <c r="AN835" s="1741"/>
      <c r="AO835" s="1741"/>
      <c r="AP835" s="3655">
        <f t="shared" si="675"/>
        <v>1640</v>
      </c>
      <c r="AQ835" s="3560">
        <v>1640</v>
      </c>
      <c r="AR835" s="1759">
        <v>0</v>
      </c>
      <c r="AS835" s="1759"/>
      <c r="AT835" s="1759">
        <f t="shared" si="676"/>
        <v>0</v>
      </c>
      <c r="AU835" s="1759">
        <v>0</v>
      </c>
      <c r="AV835" s="1759"/>
      <c r="AW835" s="1759"/>
      <c r="AX835" s="1759"/>
      <c r="AY835" s="1759">
        <f t="shared" si="677"/>
        <v>0</v>
      </c>
      <c r="AZ835" s="1759">
        <v>0</v>
      </c>
      <c r="BA835" s="1759"/>
      <c r="BB835" s="1759"/>
      <c r="BC835" s="1759"/>
      <c r="BD835" s="3293"/>
      <c r="BE835" s="3293"/>
      <c r="BF835" s="3293"/>
      <c r="BG835" s="1403">
        <f t="shared" si="681"/>
        <v>0</v>
      </c>
      <c r="BH835" s="1667"/>
      <c r="BI835" s="1761">
        <f t="shared" si="678"/>
        <v>900</v>
      </c>
      <c r="BJ835" s="3151">
        <v>2022</v>
      </c>
      <c r="BK835" s="3151" t="s">
        <v>910</v>
      </c>
      <c r="BL835" s="3151"/>
      <c r="BM835" s="1669">
        <f t="shared" si="679"/>
        <v>100</v>
      </c>
      <c r="BN835" s="1669" t="e">
        <f t="shared" si="680"/>
        <v>#DIV/0!</v>
      </c>
      <c r="BO835" s="3151" t="s">
        <v>40</v>
      </c>
      <c r="BP835" s="1621"/>
      <c r="BQ835" s="2927"/>
      <c r="BR835" s="2927"/>
      <c r="BS835" s="3360"/>
      <c r="BT835" s="2927"/>
      <c r="BU835" s="2927"/>
      <c r="BV835" s="2927" t="s">
        <v>2497</v>
      </c>
      <c r="BW835" s="2927" t="s">
        <v>2501</v>
      </c>
      <c r="BX835" s="1618"/>
      <c r="BY835" s="63"/>
    </row>
    <row r="836" spans="1:81" s="488" customFormat="1" ht="31.5" hidden="1" customHeight="1">
      <c r="A836" s="3200">
        <v>13</v>
      </c>
      <c r="B836" s="3248" t="s">
        <v>1153</v>
      </c>
      <c r="C836" s="1758" t="s">
        <v>1104</v>
      </c>
      <c r="D836" s="1763" t="s">
        <v>1154</v>
      </c>
      <c r="E836" s="3544" t="s">
        <v>305</v>
      </c>
      <c r="F836" s="3468" t="s">
        <v>1155</v>
      </c>
      <c r="G836" s="3560">
        <v>870</v>
      </c>
      <c r="H836" s="3560">
        <v>870</v>
      </c>
      <c r="I836" s="1741"/>
      <c r="J836" s="1741"/>
      <c r="K836" s="1741">
        <v>870</v>
      </c>
      <c r="L836" s="1741">
        <v>870</v>
      </c>
      <c r="M836" s="1741">
        <v>858.68500000000006</v>
      </c>
      <c r="N836" s="1741"/>
      <c r="O836" s="1760"/>
      <c r="P836" s="1760"/>
      <c r="Q836" s="1741"/>
      <c r="R836" s="1741"/>
      <c r="S836" s="1741">
        <f t="shared" si="670"/>
        <v>20</v>
      </c>
      <c r="T836" s="1741">
        <v>20</v>
      </c>
      <c r="U836" s="1741"/>
      <c r="V836" s="1741"/>
      <c r="W836" s="1761"/>
      <c r="X836" s="1761"/>
      <c r="Y836" s="1761"/>
      <c r="Z836" s="1760">
        <f t="shared" si="671"/>
        <v>0</v>
      </c>
      <c r="AA836" s="1760"/>
      <c r="AB836" s="1741"/>
      <c r="AC836" s="1741"/>
      <c r="AD836" s="1760">
        <f t="shared" si="672"/>
        <v>0</v>
      </c>
      <c r="AE836" s="1760"/>
      <c r="AF836" s="1741"/>
      <c r="AG836" s="1741"/>
      <c r="AH836" s="1760">
        <f t="shared" si="673"/>
        <v>0</v>
      </c>
      <c r="AI836" s="1760"/>
      <c r="AJ836" s="1741"/>
      <c r="AK836" s="1741"/>
      <c r="AL836" s="1760">
        <f t="shared" si="674"/>
        <v>20</v>
      </c>
      <c r="AM836" s="1741">
        <v>20</v>
      </c>
      <c r="AN836" s="1741"/>
      <c r="AO836" s="1741"/>
      <c r="AP836" s="3655">
        <f t="shared" si="675"/>
        <v>870</v>
      </c>
      <c r="AQ836" s="3560">
        <v>870</v>
      </c>
      <c r="AR836" s="1759">
        <v>0</v>
      </c>
      <c r="AS836" s="1759"/>
      <c r="AT836" s="1759">
        <f t="shared" si="676"/>
        <v>0</v>
      </c>
      <c r="AU836" s="1759">
        <v>0</v>
      </c>
      <c r="AV836" s="1759"/>
      <c r="AW836" s="1759"/>
      <c r="AX836" s="1759"/>
      <c r="AY836" s="1759">
        <f t="shared" si="677"/>
        <v>0</v>
      </c>
      <c r="AZ836" s="1759">
        <v>0</v>
      </c>
      <c r="BA836" s="1759"/>
      <c r="BB836" s="1759"/>
      <c r="BC836" s="1759"/>
      <c r="BD836" s="3293"/>
      <c r="BE836" s="3293"/>
      <c r="BF836" s="3293"/>
      <c r="BG836" s="1403">
        <f t="shared" si="681"/>
        <v>0</v>
      </c>
      <c r="BH836" s="1667"/>
      <c r="BI836" s="1761">
        <f t="shared" si="678"/>
        <v>850</v>
      </c>
      <c r="BJ836" s="3151">
        <v>2022</v>
      </c>
      <c r="BK836" s="3151" t="s">
        <v>910</v>
      </c>
      <c r="BL836" s="3151"/>
      <c r="BM836" s="1669">
        <f t="shared" si="679"/>
        <v>100</v>
      </c>
      <c r="BN836" s="1669" t="e">
        <f t="shared" si="680"/>
        <v>#DIV/0!</v>
      </c>
      <c r="BO836" s="3151" t="s">
        <v>40</v>
      </c>
      <c r="BP836" s="1621"/>
      <c r="BQ836" s="2927"/>
      <c r="BR836" s="2927"/>
      <c r="BS836" s="3360"/>
      <c r="BT836" s="2927"/>
      <c r="BU836" s="2927"/>
      <c r="BV836" s="2927" t="s">
        <v>2497</v>
      </c>
      <c r="BW836" s="2927" t="s">
        <v>2501</v>
      </c>
      <c r="BX836" s="1618"/>
      <c r="BY836" s="63"/>
    </row>
    <row r="837" spans="1:81" s="488" customFormat="1" ht="31.5" hidden="1" customHeight="1">
      <c r="A837" s="3200">
        <v>14</v>
      </c>
      <c r="B837" s="3248" t="s">
        <v>1156</v>
      </c>
      <c r="C837" s="1764" t="s">
        <v>1157</v>
      </c>
      <c r="D837" s="1758" t="s">
        <v>1158</v>
      </c>
      <c r="E837" s="3544" t="s">
        <v>305</v>
      </c>
      <c r="F837" s="3468" t="s">
        <v>1159</v>
      </c>
      <c r="G837" s="3560">
        <v>4450</v>
      </c>
      <c r="H837" s="3560">
        <v>4450</v>
      </c>
      <c r="I837" s="1741"/>
      <c r="J837" s="1741"/>
      <c r="K837" s="1741">
        <v>4450</v>
      </c>
      <c r="L837" s="1741">
        <v>4450</v>
      </c>
      <c r="M837" s="1741">
        <v>3269.299</v>
      </c>
      <c r="N837" s="1741">
        <v>1078.3</v>
      </c>
      <c r="O837" s="1760">
        <v>1187.9110000000001</v>
      </c>
      <c r="P837" s="1760">
        <v>1187.9110000000001</v>
      </c>
      <c r="Q837" s="1741"/>
      <c r="R837" s="1741"/>
      <c r="S837" s="1741">
        <f t="shared" si="670"/>
        <v>550</v>
      </c>
      <c r="T837" s="1741">
        <v>550</v>
      </c>
      <c r="U837" s="1741"/>
      <c r="V837" s="1741"/>
      <c r="W837" s="1761"/>
      <c r="X837" s="1761"/>
      <c r="Y837" s="1761"/>
      <c r="Z837" s="134">
        <f t="shared" si="671"/>
        <v>1026.067</v>
      </c>
      <c r="AA837" s="134">
        <v>1026.067</v>
      </c>
      <c r="AB837" s="1741"/>
      <c r="AC837" s="1741"/>
      <c r="AD837" s="134">
        <f t="shared" si="672"/>
        <v>0</v>
      </c>
      <c r="AE837" s="134"/>
      <c r="AF837" s="1741"/>
      <c r="AG837" s="1741"/>
      <c r="AH837" s="134">
        <f t="shared" si="673"/>
        <v>1187.9110000000001</v>
      </c>
      <c r="AI837" s="1760">
        <v>1187.9110000000001</v>
      </c>
      <c r="AJ837" s="1741"/>
      <c r="AK837" s="1741"/>
      <c r="AL837" s="134">
        <f t="shared" si="674"/>
        <v>550</v>
      </c>
      <c r="AM837" s="1741">
        <v>550</v>
      </c>
      <c r="AN837" s="1741"/>
      <c r="AO837" s="1741"/>
      <c r="AP837" s="3568">
        <f t="shared" si="675"/>
        <v>4450</v>
      </c>
      <c r="AQ837" s="3560">
        <v>4450</v>
      </c>
      <c r="AR837" s="1759">
        <v>0</v>
      </c>
      <c r="AS837" s="1759"/>
      <c r="AT837" s="1759">
        <f t="shared" si="676"/>
        <v>0</v>
      </c>
      <c r="AU837" s="1759">
        <v>0</v>
      </c>
      <c r="AV837" s="1759"/>
      <c r="AW837" s="1759"/>
      <c r="AX837" s="1759"/>
      <c r="AY837" s="1759">
        <f t="shared" si="677"/>
        <v>0</v>
      </c>
      <c r="AZ837" s="1759">
        <v>0</v>
      </c>
      <c r="BA837" s="1759"/>
      <c r="BB837" s="1759"/>
      <c r="BC837" s="1759"/>
      <c r="BD837" s="3293"/>
      <c r="BE837" s="3293"/>
      <c r="BF837" s="3293"/>
      <c r="BG837" s="1403">
        <f t="shared" si="681"/>
        <v>0</v>
      </c>
      <c r="BH837" s="1667"/>
      <c r="BI837" s="1761">
        <f t="shared" si="678"/>
        <v>3900</v>
      </c>
      <c r="BJ837" s="3151">
        <v>2022</v>
      </c>
      <c r="BK837" s="3151" t="s">
        <v>910</v>
      </c>
      <c r="BL837" s="3151"/>
      <c r="BM837" s="1669">
        <f t="shared" si="679"/>
        <v>100</v>
      </c>
      <c r="BN837" s="1669" t="e">
        <f t="shared" si="680"/>
        <v>#DIV/0!</v>
      </c>
      <c r="BO837" s="3151" t="s">
        <v>40</v>
      </c>
      <c r="BP837" s="1621"/>
      <c r="BQ837" s="2927"/>
      <c r="BR837" s="2927"/>
      <c r="BS837" s="3360"/>
      <c r="BT837" s="2927"/>
      <c r="BU837" s="2927"/>
      <c r="BV837" s="2927" t="s">
        <v>2497</v>
      </c>
      <c r="BW837" s="2927" t="s">
        <v>2501</v>
      </c>
      <c r="BX837" s="1618"/>
      <c r="BY837" s="63"/>
    </row>
    <row r="838" spans="1:81" s="488" customFormat="1" ht="31.5" hidden="1" customHeight="1">
      <c r="A838" s="3200">
        <v>15</v>
      </c>
      <c r="B838" s="3248" t="s">
        <v>1160</v>
      </c>
      <c r="C838" s="1764" t="s">
        <v>1157</v>
      </c>
      <c r="D838" s="1758" t="s">
        <v>1161</v>
      </c>
      <c r="E838" s="3544" t="s">
        <v>305</v>
      </c>
      <c r="F838" s="3468" t="s">
        <v>1162</v>
      </c>
      <c r="G838" s="3560">
        <v>2350</v>
      </c>
      <c r="H838" s="3560">
        <v>2350</v>
      </c>
      <c r="I838" s="1741"/>
      <c r="J838" s="1741"/>
      <c r="K838" s="1741">
        <v>2350</v>
      </c>
      <c r="L838" s="1741">
        <v>2350</v>
      </c>
      <c r="M838" s="1741">
        <v>1783.374</v>
      </c>
      <c r="N838" s="1741">
        <v>517.88499999999999</v>
      </c>
      <c r="O838" s="1760">
        <v>316.62599999999998</v>
      </c>
      <c r="P838" s="1760">
        <v>316.62599999999998</v>
      </c>
      <c r="Q838" s="1741"/>
      <c r="R838" s="1741"/>
      <c r="S838" s="1741">
        <f t="shared" si="670"/>
        <v>250</v>
      </c>
      <c r="T838" s="1741">
        <v>250</v>
      </c>
      <c r="U838" s="1741"/>
      <c r="V838" s="1741"/>
      <c r="W838" s="1761"/>
      <c r="X838" s="1761"/>
      <c r="Y838" s="1761"/>
      <c r="Z838" s="1760">
        <f t="shared" si="671"/>
        <v>0</v>
      </c>
      <c r="AA838" s="1760"/>
      <c r="AB838" s="1741"/>
      <c r="AC838" s="1741"/>
      <c r="AD838" s="1760">
        <f t="shared" si="672"/>
        <v>0</v>
      </c>
      <c r="AE838" s="1760"/>
      <c r="AF838" s="1741"/>
      <c r="AG838" s="1741"/>
      <c r="AH838" s="1760">
        <f t="shared" si="673"/>
        <v>316.62599999999998</v>
      </c>
      <c r="AI838" s="1760">
        <v>316.62599999999998</v>
      </c>
      <c r="AJ838" s="1741"/>
      <c r="AK838" s="1741"/>
      <c r="AL838" s="1760">
        <f t="shared" si="674"/>
        <v>250</v>
      </c>
      <c r="AM838" s="1741">
        <v>250</v>
      </c>
      <c r="AN838" s="1741"/>
      <c r="AO838" s="1741"/>
      <c r="AP838" s="3655">
        <f t="shared" si="675"/>
        <v>2350</v>
      </c>
      <c r="AQ838" s="3560">
        <v>2350</v>
      </c>
      <c r="AR838" s="1759">
        <v>0</v>
      </c>
      <c r="AS838" s="1759"/>
      <c r="AT838" s="1759">
        <f t="shared" si="676"/>
        <v>0</v>
      </c>
      <c r="AU838" s="1759">
        <v>0</v>
      </c>
      <c r="AV838" s="1759"/>
      <c r="AW838" s="1759"/>
      <c r="AX838" s="1759"/>
      <c r="AY838" s="1759">
        <f t="shared" si="677"/>
        <v>0</v>
      </c>
      <c r="AZ838" s="1759">
        <v>0</v>
      </c>
      <c r="BA838" s="1759"/>
      <c r="BB838" s="1759"/>
      <c r="BC838" s="1759"/>
      <c r="BD838" s="3293"/>
      <c r="BE838" s="3293"/>
      <c r="BF838" s="3293"/>
      <c r="BG838" s="1403">
        <f t="shared" si="681"/>
        <v>0</v>
      </c>
      <c r="BH838" s="1667"/>
      <c r="BI838" s="1761">
        <f t="shared" si="678"/>
        <v>2100</v>
      </c>
      <c r="BJ838" s="3151">
        <v>2022</v>
      </c>
      <c r="BK838" s="3151" t="s">
        <v>910</v>
      </c>
      <c r="BL838" s="3151"/>
      <c r="BM838" s="1669">
        <f t="shared" si="679"/>
        <v>100</v>
      </c>
      <c r="BN838" s="1669" t="e">
        <f t="shared" si="680"/>
        <v>#DIV/0!</v>
      </c>
      <c r="BO838" s="3151" t="s">
        <v>40</v>
      </c>
      <c r="BP838" s="1621"/>
      <c r="BQ838" s="2927"/>
      <c r="BR838" s="2927"/>
      <c r="BS838" s="3360"/>
      <c r="BT838" s="2927"/>
      <c r="BU838" s="2927"/>
      <c r="BV838" s="2927" t="s">
        <v>2497</v>
      </c>
      <c r="BW838" s="2927" t="s">
        <v>2501</v>
      </c>
      <c r="BX838" s="1618"/>
      <c r="BY838" s="63"/>
    </row>
    <row r="839" spans="1:81" s="3205" customFormat="1" ht="27" hidden="1" customHeight="1">
      <c r="A839" s="2228" t="s">
        <v>712</v>
      </c>
      <c r="B839" s="149" t="s">
        <v>2468</v>
      </c>
      <c r="C839" s="2005"/>
      <c r="D839" s="2005"/>
      <c r="E839" s="3561"/>
      <c r="F839" s="3562"/>
      <c r="G839" s="3563"/>
      <c r="H839" s="3563"/>
      <c r="I839" s="1826"/>
      <c r="J839" s="1826"/>
      <c r="K839" s="1826"/>
      <c r="L839" s="1826"/>
      <c r="M839" s="1826"/>
      <c r="N839" s="1826"/>
      <c r="O839" s="1826"/>
      <c r="P839" s="1826"/>
      <c r="Q839" s="1826"/>
      <c r="R839" s="1826"/>
      <c r="S839" s="1826"/>
      <c r="T839" s="1826"/>
      <c r="U839" s="1826"/>
      <c r="V839" s="1826"/>
      <c r="W839" s="3050"/>
      <c r="X839" s="3050"/>
      <c r="Y839" s="3050"/>
      <c r="Z839" s="1826"/>
      <c r="AA839" s="1826"/>
      <c r="AB839" s="1826"/>
      <c r="AC839" s="1826"/>
      <c r="AD839" s="1826"/>
      <c r="AE839" s="1826"/>
      <c r="AF839" s="1826"/>
      <c r="AG839" s="1826"/>
      <c r="AH839" s="1826"/>
      <c r="AI839" s="1826"/>
      <c r="AJ839" s="1826"/>
      <c r="AK839" s="1826"/>
      <c r="AL839" s="1826"/>
      <c r="AM839" s="1826"/>
      <c r="AN839" s="1826"/>
      <c r="AO839" s="1826"/>
      <c r="AP839" s="3563"/>
      <c r="AQ839" s="3563"/>
      <c r="AR839" s="3332"/>
      <c r="AS839" s="3332"/>
      <c r="AT839" s="3332"/>
      <c r="AU839" s="3332"/>
      <c r="AV839" s="3332"/>
      <c r="AW839" s="3332"/>
      <c r="AX839" s="3332"/>
      <c r="AY839" s="3332"/>
      <c r="AZ839" s="3332"/>
      <c r="BA839" s="3332"/>
      <c r="BB839" s="3332"/>
      <c r="BC839" s="3332"/>
      <c r="BD839" s="3332"/>
      <c r="BE839" s="3332"/>
      <c r="BF839" s="3332"/>
      <c r="BG839" s="3563"/>
      <c r="BH839" s="1826"/>
      <c r="BI839" s="2006"/>
      <c r="BJ839" s="3201"/>
      <c r="BK839" s="3201"/>
      <c r="BL839" s="3201"/>
      <c r="BM839" s="3150"/>
      <c r="BN839" s="3150"/>
      <c r="BO839" s="3152" t="s">
        <v>2327</v>
      </c>
      <c r="BP839" s="3202"/>
      <c r="BQ839" s="3203"/>
      <c r="BR839" s="3203"/>
      <c r="BS839" s="3376"/>
      <c r="BT839" s="3203"/>
      <c r="BU839" s="3203"/>
      <c r="BV839" s="2927" t="s">
        <v>2497</v>
      </c>
      <c r="BW839" s="2927" t="s">
        <v>2501</v>
      </c>
      <c r="BX839" s="3204"/>
    </row>
    <row r="840" spans="1:81" s="2296" customFormat="1" ht="38.25" hidden="1">
      <c r="A840" s="3200">
        <v>1</v>
      </c>
      <c r="B840" s="120" t="s">
        <v>1130</v>
      </c>
      <c r="C840" s="2010" t="s">
        <v>1131</v>
      </c>
      <c r="D840" s="2010" t="s">
        <v>1132</v>
      </c>
      <c r="E840" s="3545" t="s">
        <v>259</v>
      </c>
      <c r="F840" s="3468"/>
      <c r="G840" s="3564">
        <v>13000</v>
      </c>
      <c r="H840" s="3564">
        <v>13000</v>
      </c>
      <c r="I840" s="1741"/>
      <c r="J840" s="1741"/>
      <c r="K840" s="3261">
        <v>13000</v>
      </c>
      <c r="L840" s="3261">
        <v>13000</v>
      </c>
      <c r="M840" s="1741"/>
      <c r="N840" s="1741"/>
      <c r="O840" s="1760"/>
      <c r="P840" s="1760"/>
      <c r="Q840" s="1741"/>
      <c r="R840" s="1741"/>
      <c r="S840" s="1741">
        <f t="shared" ref="S840:S858" si="682">SUM(T840:V840)</f>
        <v>0</v>
      </c>
      <c r="T840" s="1741"/>
      <c r="U840" s="1741"/>
      <c r="V840" s="1741"/>
      <c r="W840" s="1761"/>
      <c r="X840" s="1761"/>
      <c r="Y840" s="1761"/>
      <c r="Z840" s="1760">
        <f t="shared" ref="Z840:Z858" si="683">SUM(AA840:AC840)</f>
        <v>0</v>
      </c>
      <c r="AA840" s="1760"/>
      <c r="AB840" s="1741"/>
      <c r="AC840" s="1741"/>
      <c r="AD840" s="134">
        <f t="shared" ref="AD840:AD858" si="684">SUM(AE840:AG840)</f>
        <v>0</v>
      </c>
      <c r="AE840" s="134"/>
      <c r="AF840" s="1741"/>
      <c r="AG840" s="1741"/>
      <c r="AH840" s="134">
        <f t="shared" ref="AH840:AH858" si="685">SUM(AI840:AK840)</f>
        <v>0</v>
      </c>
      <c r="AI840" s="1760"/>
      <c r="AJ840" s="1741"/>
      <c r="AK840" s="1741"/>
      <c r="AL840" s="134">
        <f t="shared" ref="AL840:AL858" si="686">SUM(AM840:AO840)</f>
        <v>0</v>
      </c>
      <c r="AM840" s="1741"/>
      <c r="AN840" s="1741"/>
      <c r="AO840" s="1741"/>
      <c r="AP840" s="3568">
        <f t="shared" ref="AP840:AP858" si="687">SUM(AQ840:AS840)</f>
        <v>0</v>
      </c>
      <c r="AQ840" s="3560"/>
      <c r="AR840" s="1759"/>
      <c r="AS840" s="1759"/>
      <c r="AT840" s="3333">
        <f t="shared" ref="AT840:AT851" si="688">SUM(AU840:AW840)</f>
        <v>13000</v>
      </c>
      <c r="AU840" s="3333">
        <v>13000</v>
      </c>
      <c r="AV840" s="1759"/>
      <c r="AW840" s="1759"/>
      <c r="AX840" s="1759"/>
      <c r="AY840" s="3333">
        <f t="shared" ref="AY840:AY858" si="689">SUM(AZ840:BB840)</f>
        <v>13000</v>
      </c>
      <c r="AZ840" s="3333">
        <v>13000</v>
      </c>
      <c r="BA840" s="1759"/>
      <c r="BB840" s="1759"/>
      <c r="BC840" s="1759"/>
      <c r="BD840" s="3293"/>
      <c r="BE840" s="3293"/>
      <c r="BF840" s="3293"/>
      <c r="BG840" s="3487"/>
      <c r="BH840" s="1761"/>
      <c r="BI840" s="2018">
        <f t="shared" ref="BI840:BI858" si="690">AP840-S840</f>
        <v>0</v>
      </c>
      <c r="BJ840" s="2020">
        <v>2024</v>
      </c>
      <c r="BK840" s="2020" t="s">
        <v>2323</v>
      </c>
      <c r="BL840" s="2020" t="s">
        <v>2327</v>
      </c>
      <c r="BM840" s="1925">
        <f t="shared" ref="BM840:BM869" si="691">(BG840+AQ840)/H840*100</f>
        <v>0</v>
      </c>
      <c r="BN840" s="1925">
        <f t="shared" ref="BN840:BN869" si="692">BG840/AU840*100</f>
        <v>0</v>
      </c>
      <c r="BO840" s="2020"/>
      <c r="BP840" s="2021"/>
      <c r="BQ840" s="2918"/>
      <c r="BR840" s="2918"/>
      <c r="BS840" s="3377"/>
      <c r="BT840" s="2918"/>
      <c r="BU840" s="2918"/>
      <c r="BV840" s="2927" t="s">
        <v>2497</v>
      </c>
      <c r="BW840" s="2927" t="s">
        <v>2501</v>
      </c>
      <c r="BX840" s="2022"/>
    </row>
    <row r="841" spans="1:81" s="2296" customFormat="1" ht="45" hidden="1" customHeight="1">
      <c r="A841" s="3200">
        <v>2</v>
      </c>
      <c r="B841" s="120" t="s">
        <v>1133</v>
      </c>
      <c r="C841" s="2010" t="s">
        <v>1134</v>
      </c>
      <c r="D841" s="2010" t="s">
        <v>1135</v>
      </c>
      <c r="E841" s="3545" t="s">
        <v>259</v>
      </c>
      <c r="F841" s="3468"/>
      <c r="G841" s="3564">
        <v>6194</v>
      </c>
      <c r="H841" s="3564">
        <v>6194</v>
      </c>
      <c r="I841" s="1741"/>
      <c r="J841" s="1741"/>
      <c r="K841" s="3261">
        <v>6194</v>
      </c>
      <c r="L841" s="3261">
        <v>6194</v>
      </c>
      <c r="M841" s="1741"/>
      <c r="N841" s="1741"/>
      <c r="O841" s="1760"/>
      <c r="P841" s="1760"/>
      <c r="Q841" s="1741"/>
      <c r="R841" s="1741"/>
      <c r="S841" s="1741">
        <f t="shared" si="682"/>
        <v>0</v>
      </c>
      <c r="T841" s="1741"/>
      <c r="U841" s="1741"/>
      <c r="V841" s="1741"/>
      <c r="W841" s="1761"/>
      <c r="X841" s="1761"/>
      <c r="Y841" s="1761"/>
      <c r="Z841" s="1760">
        <f t="shared" si="683"/>
        <v>0</v>
      </c>
      <c r="AA841" s="1760"/>
      <c r="AB841" s="1741"/>
      <c r="AC841" s="1741"/>
      <c r="AD841" s="134">
        <f t="shared" si="684"/>
        <v>0</v>
      </c>
      <c r="AE841" s="134"/>
      <c r="AF841" s="1741"/>
      <c r="AG841" s="1741"/>
      <c r="AH841" s="134">
        <f t="shared" si="685"/>
        <v>0</v>
      </c>
      <c r="AI841" s="1760"/>
      <c r="AJ841" s="1741"/>
      <c r="AK841" s="1741"/>
      <c r="AL841" s="134">
        <f t="shared" si="686"/>
        <v>0</v>
      </c>
      <c r="AM841" s="1741"/>
      <c r="AN841" s="1741"/>
      <c r="AO841" s="1741"/>
      <c r="AP841" s="3568">
        <f t="shared" si="687"/>
        <v>0</v>
      </c>
      <c r="AQ841" s="3560"/>
      <c r="AR841" s="1759"/>
      <c r="AS841" s="1759"/>
      <c r="AT841" s="3333">
        <f t="shared" si="688"/>
        <v>6194</v>
      </c>
      <c r="AU841" s="3333">
        <v>6194</v>
      </c>
      <c r="AV841" s="1759"/>
      <c r="AW841" s="1759"/>
      <c r="AX841" s="1759"/>
      <c r="AY841" s="3333">
        <f t="shared" si="689"/>
        <v>6194</v>
      </c>
      <c r="AZ841" s="3333">
        <v>6194</v>
      </c>
      <c r="BA841" s="1759"/>
      <c r="BB841" s="1759"/>
      <c r="BC841" s="1759"/>
      <c r="BD841" s="3293"/>
      <c r="BE841" s="3293"/>
      <c r="BF841" s="3293"/>
      <c r="BG841" s="3487"/>
      <c r="BH841" s="1761"/>
      <c r="BI841" s="2018">
        <f t="shared" si="690"/>
        <v>0</v>
      </c>
      <c r="BJ841" s="2020">
        <v>2024</v>
      </c>
      <c r="BK841" s="2020" t="s">
        <v>2323</v>
      </c>
      <c r="BL841" s="2020" t="s">
        <v>2327</v>
      </c>
      <c r="BM841" s="1925">
        <f t="shared" si="691"/>
        <v>0</v>
      </c>
      <c r="BN841" s="1925">
        <f t="shared" si="692"/>
        <v>0</v>
      </c>
      <c r="BO841" s="2020"/>
      <c r="BP841" s="2021"/>
      <c r="BQ841" s="2918"/>
      <c r="BR841" s="2918"/>
      <c r="BS841" s="3377"/>
      <c r="BT841" s="2918"/>
      <c r="BU841" s="2918"/>
      <c r="BV841" s="2927" t="s">
        <v>2497</v>
      </c>
      <c r="BW841" s="2927" t="s">
        <v>2501</v>
      </c>
      <c r="BX841" s="2022"/>
    </row>
    <row r="842" spans="1:81" s="2043" customFormat="1" ht="39.75" hidden="1" customHeight="1">
      <c r="A842" s="3188">
        <v>1</v>
      </c>
      <c r="B842" s="2959" t="s">
        <v>1791</v>
      </c>
      <c r="C842" s="1931" t="s">
        <v>1623</v>
      </c>
      <c r="D842" s="1931" t="s">
        <v>1084</v>
      </c>
      <c r="E842" s="3468" t="s">
        <v>259</v>
      </c>
      <c r="F842" s="3542"/>
      <c r="G842" s="3565">
        <v>12840</v>
      </c>
      <c r="H842" s="3565">
        <v>12600</v>
      </c>
      <c r="I842" s="106">
        <f t="shared" ref="I842:I846" si="693">+G842-H842</f>
        <v>240</v>
      </c>
      <c r="J842" s="158"/>
      <c r="K842" s="3262">
        <v>12840</v>
      </c>
      <c r="L842" s="3262">
        <v>12840</v>
      </c>
      <c r="M842" s="3262">
        <v>12600</v>
      </c>
      <c r="N842" s="157"/>
      <c r="O842" s="157"/>
      <c r="P842" s="160"/>
      <c r="Q842" s="160"/>
      <c r="R842" s="160"/>
      <c r="S842" s="160">
        <f t="shared" si="682"/>
        <v>0</v>
      </c>
      <c r="T842" s="161"/>
      <c r="U842" s="160"/>
      <c r="V842" s="160"/>
      <c r="W842" s="99"/>
      <c r="X842" s="99"/>
      <c r="Y842" s="99"/>
      <c r="Z842" s="160">
        <f t="shared" si="683"/>
        <v>0</v>
      </c>
      <c r="AA842" s="160"/>
      <c r="AB842" s="159"/>
      <c r="AC842" s="160"/>
      <c r="AD842" s="160">
        <f t="shared" si="684"/>
        <v>0</v>
      </c>
      <c r="AE842" s="160"/>
      <c r="AF842" s="160"/>
      <c r="AG842" s="160"/>
      <c r="AH842" s="160">
        <f t="shared" si="685"/>
        <v>0</v>
      </c>
      <c r="AI842" s="160"/>
      <c r="AJ842" s="160"/>
      <c r="AK842" s="160"/>
      <c r="AL842" s="160">
        <f t="shared" si="686"/>
        <v>0</v>
      </c>
      <c r="AM842" s="160"/>
      <c r="AN842" s="160"/>
      <c r="AO842" s="160"/>
      <c r="AP842" s="3656">
        <f t="shared" si="687"/>
        <v>0</v>
      </c>
      <c r="AQ842" s="3656"/>
      <c r="AR842" s="3334"/>
      <c r="AS842" s="1841"/>
      <c r="AT842" s="3335">
        <f t="shared" si="688"/>
        <v>12840</v>
      </c>
      <c r="AU842" s="3335">
        <v>12600</v>
      </c>
      <c r="AV842" s="1841"/>
      <c r="AW842" s="3334">
        <v>240</v>
      </c>
      <c r="AX842" s="3334"/>
      <c r="AY842" s="3334">
        <f t="shared" si="689"/>
        <v>5670</v>
      </c>
      <c r="AZ842" s="3334">
        <v>5670</v>
      </c>
      <c r="BA842" s="1841"/>
      <c r="BB842" s="3334"/>
      <c r="BC842" s="3334"/>
      <c r="BD842" s="1259"/>
      <c r="BE842" s="1259"/>
      <c r="BF842" s="1259"/>
      <c r="BG842" s="3638"/>
      <c r="BH842" s="99"/>
      <c r="BI842" s="2037">
        <f t="shared" si="690"/>
        <v>0</v>
      </c>
      <c r="BJ842" s="2039">
        <v>2024</v>
      </c>
      <c r="BK842" s="2039" t="s">
        <v>2323</v>
      </c>
      <c r="BL842" s="2039" t="s">
        <v>2327</v>
      </c>
      <c r="BM842" s="2040">
        <f t="shared" si="691"/>
        <v>0</v>
      </c>
      <c r="BN842" s="2040">
        <f t="shared" si="692"/>
        <v>0</v>
      </c>
      <c r="BO842" s="2039"/>
      <c r="BP842" s="2041"/>
      <c r="BQ842" s="2922"/>
      <c r="BR842" s="2922"/>
      <c r="BS842" s="3367"/>
      <c r="BT842" s="2922"/>
      <c r="BU842" s="2922"/>
      <c r="BV842" s="2927" t="s">
        <v>2497</v>
      </c>
      <c r="BW842" s="2995" t="s">
        <v>2502</v>
      </c>
      <c r="BX842" s="2042"/>
    </row>
    <row r="843" spans="1:81" s="2043" customFormat="1" ht="39.75" hidden="1" customHeight="1">
      <c r="A843" s="3188">
        <v>2</v>
      </c>
      <c r="B843" s="2959" t="s">
        <v>1792</v>
      </c>
      <c r="C843" s="1931" t="s">
        <v>1558</v>
      </c>
      <c r="D843" s="1931" t="s">
        <v>1793</v>
      </c>
      <c r="E843" s="3468" t="s">
        <v>259</v>
      </c>
      <c r="F843" s="3542"/>
      <c r="G843" s="3565">
        <v>12500</v>
      </c>
      <c r="H843" s="3565">
        <v>12000</v>
      </c>
      <c r="I843" s="106">
        <f t="shared" si="693"/>
        <v>500</v>
      </c>
      <c r="J843" s="158"/>
      <c r="K843" s="3262">
        <v>12500</v>
      </c>
      <c r="L843" s="3262">
        <v>12500</v>
      </c>
      <c r="M843" s="3262">
        <v>12000</v>
      </c>
      <c r="N843" s="157"/>
      <c r="O843" s="157"/>
      <c r="P843" s="160"/>
      <c r="Q843" s="160"/>
      <c r="R843" s="160"/>
      <c r="S843" s="160">
        <f t="shared" si="682"/>
        <v>0</v>
      </c>
      <c r="T843" s="161"/>
      <c r="U843" s="160"/>
      <c r="V843" s="160"/>
      <c r="W843" s="99"/>
      <c r="X843" s="99"/>
      <c r="Y843" s="99"/>
      <c r="Z843" s="160">
        <f t="shared" si="683"/>
        <v>0</v>
      </c>
      <c r="AA843" s="160"/>
      <c r="AB843" s="159"/>
      <c r="AC843" s="160"/>
      <c r="AD843" s="160">
        <f t="shared" si="684"/>
        <v>0</v>
      </c>
      <c r="AE843" s="160"/>
      <c r="AF843" s="160"/>
      <c r="AG843" s="160"/>
      <c r="AH843" s="160">
        <f t="shared" si="685"/>
        <v>0</v>
      </c>
      <c r="AI843" s="160"/>
      <c r="AJ843" s="160"/>
      <c r="AK843" s="160"/>
      <c r="AL843" s="160">
        <f t="shared" si="686"/>
        <v>0</v>
      </c>
      <c r="AM843" s="160"/>
      <c r="AN843" s="160"/>
      <c r="AO843" s="160"/>
      <c r="AP843" s="3656">
        <f t="shared" si="687"/>
        <v>0</v>
      </c>
      <c r="AQ843" s="3656"/>
      <c r="AR843" s="3334"/>
      <c r="AS843" s="1841"/>
      <c r="AT843" s="3335">
        <f t="shared" si="688"/>
        <v>12500</v>
      </c>
      <c r="AU843" s="3335">
        <v>12000</v>
      </c>
      <c r="AV843" s="1841"/>
      <c r="AW843" s="3334">
        <v>500</v>
      </c>
      <c r="AX843" s="3334"/>
      <c r="AY843" s="3334">
        <f t="shared" si="689"/>
        <v>5400</v>
      </c>
      <c r="AZ843" s="3334">
        <v>5400</v>
      </c>
      <c r="BA843" s="1841"/>
      <c r="BB843" s="3334"/>
      <c r="BC843" s="3334"/>
      <c r="BD843" s="1259"/>
      <c r="BE843" s="1259"/>
      <c r="BF843" s="1259"/>
      <c r="BG843" s="3638"/>
      <c r="BH843" s="99"/>
      <c r="BI843" s="2037">
        <f t="shared" si="690"/>
        <v>0</v>
      </c>
      <c r="BJ843" s="2039">
        <v>2024</v>
      </c>
      <c r="BK843" s="2039" t="s">
        <v>2323</v>
      </c>
      <c r="BL843" s="2039" t="s">
        <v>2327</v>
      </c>
      <c r="BM843" s="2040">
        <f t="shared" si="691"/>
        <v>0</v>
      </c>
      <c r="BN843" s="2040">
        <f t="shared" si="692"/>
        <v>0</v>
      </c>
      <c r="BO843" s="2039"/>
      <c r="BP843" s="2041"/>
      <c r="BQ843" s="2922"/>
      <c r="BR843" s="2922"/>
      <c r="BS843" s="3367"/>
      <c r="BT843" s="2922"/>
      <c r="BU843" s="2922"/>
      <c r="BV843" s="2927" t="s">
        <v>2497</v>
      </c>
      <c r="BW843" s="2995" t="s">
        <v>2502</v>
      </c>
      <c r="BX843" s="2042"/>
    </row>
    <row r="844" spans="1:81" s="2043" customFormat="1" ht="39.75" hidden="1" customHeight="1">
      <c r="A844" s="3188">
        <v>3</v>
      </c>
      <c r="B844" s="2959" t="s">
        <v>1794</v>
      </c>
      <c r="C844" s="1931" t="s">
        <v>1638</v>
      </c>
      <c r="D844" s="1931" t="s">
        <v>1795</v>
      </c>
      <c r="E844" s="3468" t="s">
        <v>259</v>
      </c>
      <c r="F844" s="3542"/>
      <c r="G844" s="3565">
        <v>10242</v>
      </c>
      <c r="H844" s="3565">
        <v>10000</v>
      </c>
      <c r="I844" s="106">
        <f t="shared" si="693"/>
        <v>242</v>
      </c>
      <c r="J844" s="158"/>
      <c r="K844" s="3262">
        <v>10242</v>
      </c>
      <c r="L844" s="3262">
        <v>10242</v>
      </c>
      <c r="M844" s="3262">
        <v>10000</v>
      </c>
      <c r="N844" s="157"/>
      <c r="O844" s="157"/>
      <c r="P844" s="160"/>
      <c r="Q844" s="160"/>
      <c r="R844" s="160"/>
      <c r="S844" s="160">
        <f t="shared" si="682"/>
        <v>0</v>
      </c>
      <c r="T844" s="161"/>
      <c r="U844" s="160"/>
      <c r="V844" s="160"/>
      <c r="W844" s="99"/>
      <c r="X844" s="99"/>
      <c r="Y844" s="99"/>
      <c r="Z844" s="160">
        <f t="shared" si="683"/>
        <v>0</v>
      </c>
      <c r="AA844" s="160"/>
      <c r="AB844" s="159"/>
      <c r="AC844" s="160"/>
      <c r="AD844" s="160">
        <f t="shared" si="684"/>
        <v>0</v>
      </c>
      <c r="AE844" s="160"/>
      <c r="AF844" s="160"/>
      <c r="AG844" s="160"/>
      <c r="AH844" s="160">
        <f t="shared" si="685"/>
        <v>0</v>
      </c>
      <c r="AI844" s="160"/>
      <c r="AJ844" s="160"/>
      <c r="AK844" s="160"/>
      <c r="AL844" s="160">
        <f t="shared" si="686"/>
        <v>0</v>
      </c>
      <c r="AM844" s="160"/>
      <c r="AN844" s="160"/>
      <c r="AO844" s="160"/>
      <c r="AP844" s="3656">
        <f t="shared" si="687"/>
        <v>0</v>
      </c>
      <c r="AQ844" s="3656"/>
      <c r="AR844" s="3334"/>
      <c r="AS844" s="1841"/>
      <c r="AT844" s="3335">
        <f t="shared" si="688"/>
        <v>10242</v>
      </c>
      <c r="AU844" s="3335">
        <v>10000</v>
      </c>
      <c r="AV844" s="1841"/>
      <c r="AW844" s="3334">
        <v>242</v>
      </c>
      <c r="AX844" s="3334"/>
      <c r="AY844" s="3334">
        <f t="shared" si="689"/>
        <v>4500</v>
      </c>
      <c r="AZ844" s="3334">
        <v>4500</v>
      </c>
      <c r="BA844" s="1841"/>
      <c r="BB844" s="3334"/>
      <c r="BC844" s="3334"/>
      <c r="BD844" s="1259"/>
      <c r="BE844" s="1259"/>
      <c r="BF844" s="1259"/>
      <c r="BG844" s="3638"/>
      <c r="BH844" s="99"/>
      <c r="BI844" s="2037">
        <f t="shared" si="690"/>
        <v>0</v>
      </c>
      <c r="BJ844" s="2039">
        <v>2024</v>
      </c>
      <c r="BK844" s="2039" t="s">
        <v>2323</v>
      </c>
      <c r="BL844" s="2039" t="s">
        <v>2327</v>
      </c>
      <c r="BM844" s="2040">
        <f t="shared" si="691"/>
        <v>0</v>
      </c>
      <c r="BN844" s="2040">
        <f t="shared" si="692"/>
        <v>0</v>
      </c>
      <c r="BO844" s="2039"/>
      <c r="BP844" s="2041"/>
      <c r="BQ844" s="2922"/>
      <c r="BR844" s="2922"/>
      <c r="BS844" s="3367"/>
      <c r="BT844" s="2922"/>
      <c r="BU844" s="2922"/>
      <c r="BV844" s="2927" t="s">
        <v>2497</v>
      </c>
      <c r="BW844" s="2995" t="s">
        <v>2502</v>
      </c>
      <c r="BX844" s="2042"/>
    </row>
    <row r="845" spans="1:81" s="2043" customFormat="1" ht="39.75" hidden="1" customHeight="1">
      <c r="A845" s="3188">
        <v>4</v>
      </c>
      <c r="B845" s="2959" t="s">
        <v>1796</v>
      </c>
      <c r="C845" s="1931" t="s">
        <v>1569</v>
      </c>
      <c r="D845" s="1931" t="s">
        <v>1797</v>
      </c>
      <c r="E845" s="3468" t="s">
        <v>259</v>
      </c>
      <c r="F845" s="3542"/>
      <c r="G845" s="3565">
        <v>2000</v>
      </c>
      <c r="H845" s="3565">
        <v>1900</v>
      </c>
      <c r="I845" s="106">
        <f t="shared" si="693"/>
        <v>100</v>
      </c>
      <c r="J845" s="158"/>
      <c r="K845" s="3262">
        <v>2000</v>
      </c>
      <c r="L845" s="3262">
        <v>2000</v>
      </c>
      <c r="M845" s="3262">
        <v>1900</v>
      </c>
      <c r="N845" s="157"/>
      <c r="O845" s="157"/>
      <c r="P845" s="160"/>
      <c r="Q845" s="160"/>
      <c r="R845" s="160"/>
      <c r="S845" s="160">
        <f t="shared" si="682"/>
        <v>0</v>
      </c>
      <c r="T845" s="161"/>
      <c r="U845" s="160"/>
      <c r="V845" s="160"/>
      <c r="W845" s="99"/>
      <c r="X845" s="99"/>
      <c r="Y845" s="99"/>
      <c r="Z845" s="160">
        <f t="shared" si="683"/>
        <v>0</v>
      </c>
      <c r="AA845" s="160"/>
      <c r="AB845" s="159"/>
      <c r="AC845" s="160"/>
      <c r="AD845" s="160">
        <f t="shared" si="684"/>
        <v>0</v>
      </c>
      <c r="AE845" s="160"/>
      <c r="AF845" s="160"/>
      <c r="AG845" s="160"/>
      <c r="AH845" s="160">
        <f t="shared" si="685"/>
        <v>0</v>
      </c>
      <c r="AI845" s="160"/>
      <c r="AJ845" s="160"/>
      <c r="AK845" s="160"/>
      <c r="AL845" s="160">
        <f t="shared" si="686"/>
        <v>0</v>
      </c>
      <c r="AM845" s="160"/>
      <c r="AN845" s="160"/>
      <c r="AO845" s="160"/>
      <c r="AP845" s="3656">
        <f t="shared" si="687"/>
        <v>0</v>
      </c>
      <c r="AQ845" s="3656"/>
      <c r="AR845" s="3334"/>
      <c r="AS845" s="1841"/>
      <c r="AT845" s="3335">
        <f t="shared" si="688"/>
        <v>2000</v>
      </c>
      <c r="AU845" s="3335">
        <v>1900</v>
      </c>
      <c r="AV845" s="1841"/>
      <c r="AW845" s="3334">
        <v>100</v>
      </c>
      <c r="AX845" s="3334"/>
      <c r="AY845" s="3334">
        <f t="shared" si="689"/>
        <v>1300</v>
      </c>
      <c r="AZ845" s="3334">
        <v>1300</v>
      </c>
      <c r="BA845" s="1841"/>
      <c r="BB845" s="3334"/>
      <c r="BC845" s="3334"/>
      <c r="BD845" s="1259"/>
      <c r="BE845" s="1259"/>
      <c r="BF845" s="1259"/>
      <c r="BG845" s="3638"/>
      <c r="BH845" s="99"/>
      <c r="BI845" s="2037">
        <f t="shared" si="690"/>
        <v>0</v>
      </c>
      <c r="BJ845" s="2039">
        <v>2024</v>
      </c>
      <c r="BK845" s="2039" t="s">
        <v>2323</v>
      </c>
      <c r="BL845" s="2039" t="s">
        <v>2327</v>
      </c>
      <c r="BM845" s="2040">
        <f t="shared" si="691"/>
        <v>0</v>
      </c>
      <c r="BN845" s="2040">
        <f t="shared" si="692"/>
        <v>0</v>
      </c>
      <c r="BO845" s="2039"/>
      <c r="BP845" s="2041"/>
      <c r="BQ845" s="2922"/>
      <c r="BR845" s="2922"/>
      <c r="BS845" s="3367"/>
      <c r="BT845" s="2922"/>
      <c r="BU845" s="2922"/>
      <c r="BV845" s="2927" t="s">
        <v>2497</v>
      </c>
      <c r="BW845" s="2995" t="s">
        <v>2502</v>
      </c>
      <c r="BX845" s="2042"/>
    </row>
    <row r="846" spans="1:81" s="2043" customFormat="1" ht="39.75" hidden="1" customHeight="1">
      <c r="A846" s="3188">
        <v>5</v>
      </c>
      <c r="B846" s="2959" t="s">
        <v>1798</v>
      </c>
      <c r="C846" s="1931" t="s">
        <v>1604</v>
      </c>
      <c r="D846" s="1931" t="s">
        <v>1799</v>
      </c>
      <c r="E846" s="3468" t="s">
        <v>259</v>
      </c>
      <c r="F846" s="3542"/>
      <c r="G846" s="3565">
        <v>5500</v>
      </c>
      <c r="H846" s="3565">
        <v>5200</v>
      </c>
      <c r="I846" s="106">
        <f t="shared" si="693"/>
        <v>300</v>
      </c>
      <c r="J846" s="158"/>
      <c r="K846" s="3262">
        <v>5500</v>
      </c>
      <c r="L846" s="3262">
        <v>5500</v>
      </c>
      <c r="M846" s="3262">
        <v>5200</v>
      </c>
      <c r="N846" s="157"/>
      <c r="O846" s="157"/>
      <c r="P846" s="160"/>
      <c r="Q846" s="160"/>
      <c r="R846" s="160"/>
      <c r="S846" s="160">
        <f t="shared" si="682"/>
        <v>0</v>
      </c>
      <c r="T846" s="161"/>
      <c r="U846" s="160"/>
      <c r="V846" s="160"/>
      <c r="W846" s="99"/>
      <c r="X846" s="99"/>
      <c r="Y846" s="99"/>
      <c r="Z846" s="160">
        <f t="shared" si="683"/>
        <v>0</v>
      </c>
      <c r="AA846" s="160"/>
      <c r="AB846" s="159"/>
      <c r="AC846" s="160"/>
      <c r="AD846" s="160">
        <f t="shared" si="684"/>
        <v>0</v>
      </c>
      <c r="AE846" s="160"/>
      <c r="AF846" s="160"/>
      <c r="AG846" s="160"/>
      <c r="AH846" s="160">
        <f t="shared" si="685"/>
        <v>0</v>
      </c>
      <c r="AI846" s="160"/>
      <c r="AJ846" s="160"/>
      <c r="AK846" s="160"/>
      <c r="AL846" s="160">
        <f t="shared" si="686"/>
        <v>0</v>
      </c>
      <c r="AM846" s="160"/>
      <c r="AN846" s="160"/>
      <c r="AO846" s="160"/>
      <c r="AP846" s="3656">
        <f t="shared" si="687"/>
        <v>0</v>
      </c>
      <c r="AQ846" s="3656"/>
      <c r="AR846" s="3334"/>
      <c r="AS846" s="1841"/>
      <c r="AT846" s="3335">
        <f t="shared" si="688"/>
        <v>5500</v>
      </c>
      <c r="AU846" s="3335">
        <v>5200</v>
      </c>
      <c r="AV846" s="1841"/>
      <c r="AW846" s="3334">
        <v>300</v>
      </c>
      <c r="AX846" s="3334"/>
      <c r="AY846" s="3334">
        <f t="shared" si="689"/>
        <v>2340</v>
      </c>
      <c r="AZ846" s="3334">
        <v>2340</v>
      </c>
      <c r="BA846" s="1841"/>
      <c r="BB846" s="3334"/>
      <c r="BC846" s="3334"/>
      <c r="BD846" s="1259"/>
      <c r="BE846" s="1259"/>
      <c r="BF846" s="1259"/>
      <c r="BG846" s="3638"/>
      <c r="BH846" s="99"/>
      <c r="BI846" s="2037">
        <f t="shared" si="690"/>
        <v>0</v>
      </c>
      <c r="BJ846" s="2039">
        <v>2024</v>
      </c>
      <c r="BK846" s="2039" t="s">
        <v>2323</v>
      </c>
      <c r="BL846" s="2039" t="s">
        <v>2327</v>
      </c>
      <c r="BM846" s="2040">
        <f t="shared" si="691"/>
        <v>0</v>
      </c>
      <c r="BN846" s="2040">
        <f t="shared" si="692"/>
        <v>0</v>
      </c>
      <c r="BO846" s="2039"/>
      <c r="BP846" s="2041"/>
      <c r="BQ846" s="2922"/>
      <c r="BR846" s="2922"/>
      <c r="BS846" s="3367"/>
      <c r="BT846" s="2922"/>
      <c r="BU846" s="2922"/>
      <c r="BV846" s="2927" t="s">
        <v>2497</v>
      </c>
      <c r="BW846" s="2995" t="s">
        <v>2502</v>
      </c>
      <c r="BX846" s="2042"/>
    </row>
    <row r="847" spans="1:81" s="224" customFormat="1" ht="39" hidden="1" customHeight="1">
      <c r="A847" s="3206">
        <v>1</v>
      </c>
      <c r="B847" s="3207" t="s">
        <v>877</v>
      </c>
      <c r="C847" s="1792" t="s">
        <v>828</v>
      </c>
      <c r="D847" s="1792" t="s">
        <v>878</v>
      </c>
      <c r="E847" s="3566" t="s">
        <v>879</v>
      </c>
      <c r="F847" s="3567" t="s">
        <v>880</v>
      </c>
      <c r="G847" s="3568">
        <v>4990</v>
      </c>
      <c r="H847" s="3568">
        <v>4974</v>
      </c>
      <c r="I847" s="134"/>
      <c r="J847" s="134">
        <v>16</v>
      </c>
      <c r="K847" s="134">
        <v>1946</v>
      </c>
      <c r="L847" s="134">
        <v>1946</v>
      </c>
      <c r="M847" s="146">
        <v>4990</v>
      </c>
      <c r="N847" s="146"/>
      <c r="O847" s="147">
        <v>20.651</v>
      </c>
      <c r="P847" s="147">
        <v>20.651</v>
      </c>
      <c r="Q847" s="146"/>
      <c r="R847" s="146"/>
      <c r="S847" s="146">
        <f t="shared" si="682"/>
        <v>0</v>
      </c>
      <c r="T847" s="146"/>
      <c r="U847" s="146"/>
      <c r="V847" s="146"/>
      <c r="W847" s="191"/>
      <c r="X847" s="191"/>
      <c r="Y847" s="191"/>
      <c r="Z847" s="146">
        <f t="shared" si="683"/>
        <v>0</v>
      </c>
      <c r="AA847" s="146"/>
      <c r="AB847" s="146"/>
      <c r="AC847" s="146"/>
      <c r="AD847" s="146">
        <f t="shared" si="684"/>
        <v>0</v>
      </c>
      <c r="AE847" s="146"/>
      <c r="AF847" s="146"/>
      <c r="AG847" s="146"/>
      <c r="AH847" s="146">
        <f t="shared" si="685"/>
        <v>20.651</v>
      </c>
      <c r="AI847" s="1730">
        <v>20.651</v>
      </c>
      <c r="AJ847" s="146"/>
      <c r="AK847" s="146"/>
      <c r="AL847" s="146">
        <f t="shared" si="686"/>
        <v>0</v>
      </c>
      <c r="AM847" s="146">
        <v>0</v>
      </c>
      <c r="AN847" s="146"/>
      <c r="AO847" s="146"/>
      <c r="AP847" s="3652">
        <f t="shared" si="687"/>
        <v>4928</v>
      </c>
      <c r="AQ847" s="3652">
        <v>4928</v>
      </c>
      <c r="AR847" s="1006"/>
      <c r="AS847" s="1006"/>
      <c r="AT847" s="1006">
        <f t="shared" si="688"/>
        <v>0</v>
      </c>
      <c r="AU847" s="1006"/>
      <c r="AV847" s="1006"/>
      <c r="AW847" s="1006">
        <v>0</v>
      </c>
      <c r="AX847" s="1006"/>
      <c r="AY847" s="1006">
        <f t="shared" si="689"/>
        <v>0</v>
      </c>
      <c r="AZ847" s="1006">
        <v>0</v>
      </c>
      <c r="BA847" s="1006"/>
      <c r="BB847" s="1006">
        <v>0</v>
      </c>
      <c r="BC847" s="1006"/>
      <c r="BD847" s="1261"/>
      <c r="BE847" s="1261"/>
      <c r="BF847" s="1261"/>
      <c r="BG847" s="1403">
        <f>AZ847</f>
        <v>0</v>
      </c>
      <c r="BH847" s="1667"/>
      <c r="BI847" s="191">
        <f t="shared" si="690"/>
        <v>4928</v>
      </c>
      <c r="BJ847" s="196">
        <v>2022</v>
      </c>
      <c r="BK847" s="196" t="s">
        <v>910</v>
      </c>
      <c r="BL847" s="196"/>
      <c r="BM847" s="3153">
        <f t="shared" si="691"/>
        <v>99.075190993164455</v>
      </c>
      <c r="BN847" s="3153" t="e">
        <f t="shared" si="692"/>
        <v>#DIV/0!</v>
      </c>
      <c r="BO847" s="196" t="s">
        <v>40</v>
      </c>
      <c r="BP847" s="18"/>
      <c r="BQ847" s="1370"/>
      <c r="BR847" s="1370"/>
      <c r="BS847" s="19"/>
      <c r="BT847" s="1370"/>
      <c r="BU847" s="1370"/>
      <c r="BV847" s="2927" t="s">
        <v>2497</v>
      </c>
      <c r="BW847" s="1370" t="s">
        <v>2503</v>
      </c>
      <c r="BX847" s="19"/>
      <c r="BY847" s="65"/>
      <c r="BZ847" s="300"/>
      <c r="CA847" s="300"/>
      <c r="CB847" s="300"/>
      <c r="CC847" s="300"/>
    </row>
    <row r="848" spans="1:81" s="224" customFormat="1" ht="39" hidden="1" customHeight="1">
      <c r="A848" s="3206">
        <v>6</v>
      </c>
      <c r="B848" s="3207" t="s">
        <v>892</v>
      </c>
      <c r="C848" s="1792" t="s">
        <v>889</v>
      </c>
      <c r="D848" s="1792" t="s">
        <v>846</v>
      </c>
      <c r="E848" s="3566" t="s">
        <v>444</v>
      </c>
      <c r="F848" s="3567" t="s">
        <v>893</v>
      </c>
      <c r="G848" s="3568">
        <v>2730</v>
      </c>
      <c r="H848" s="3568">
        <v>2000</v>
      </c>
      <c r="I848" s="134">
        <v>710</v>
      </c>
      <c r="J848" s="134">
        <v>20</v>
      </c>
      <c r="K848" s="134">
        <v>2710</v>
      </c>
      <c r="L848" s="134">
        <v>2000</v>
      </c>
      <c r="M848" s="146"/>
      <c r="N848" s="146"/>
      <c r="O848" s="147">
        <v>0</v>
      </c>
      <c r="P848" s="147"/>
      <c r="Q848" s="146"/>
      <c r="R848" s="146"/>
      <c r="S848" s="146">
        <f t="shared" si="682"/>
        <v>640</v>
      </c>
      <c r="T848" s="146">
        <v>640</v>
      </c>
      <c r="U848" s="146"/>
      <c r="V848" s="146"/>
      <c r="W848" s="191"/>
      <c r="X848" s="191"/>
      <c r="Y848" s="191"/>
      <c r="Z848" s="146">
        <f t="shared" si="683"/>
        <v>0</v>
      </c>
      <c r="AA848" s="146"/>
      <c r="AB848" s="146"/>
      <c r="AC848" s="146"/>
      <c r="AD848" s="146">
        <f t="shared" si="684"/>
        <v>0</v>
      </c>
      <c r="AE848" s="146"/>
      <c r="AF848" s="146"/>
      <c r="AG848" s="146"/>
      <c r="AH848" s="146">
        <f t="shared" si="685"/>
        <v>0</v>
      </c>
      <c r="AI848" s="1730">
        <v>0</v>
      </c>
      <c r="AJ848" s="146"/>
      <c r="AK848" s="146"/>
      <c r="AL848" s="146">
        <f t="shared" si="686"/>
        <v>640</v>
      </c>
      <c r="AM848" s="146">
        <v>640</v>
      </c>
      <c r="AN848" s="146"/>
      <c r="AO848" s="146"/>
      <c r="AP848" s="3652">
        <f t="shared" si="687"/>
        <v>2000</v>
      </c>
      <c r="AQ848" s="3652">
        <v>2000</v>
      </c>
      <c r="AR848" s="1006"/>
      <c r="AS848" s="1006"/>
      <c r="AT848" s="1006">
        <f t="shared" si="688"/>
        <v>710</v>
      </c>
      <c r="AU848" s="1006">
        <v>0</v>
      </c>
      <c r="AV848" s="1006"/>
      <c r="AW848" s="1006">
        <v>710</v>
      </c>
      <c r="AX848" s="1006"/>
      <c r="AY848" s="1006">
        <f t="shared" si="689"/>
        <v>710</v>
      </c>
      <c r="AZ848" s="1006">
        <v>0</v>
      </c>
      <c r="BA848" s="1006"/>
      <c r="BB848" s="1006">
        <v>710</v>
      </c>
      <c r="BC848" s="1006"/>
      <c r="BD848" s="1261"/>
      <c r="BE848" s="1261"/>
      <c r="BF848" s="1261"/>
      <c r="BG848" s="1403">
        <f>AZ848</f>
        <v>0</v>
      </c>
      <c r="BH848" s="1667"/>
      <c r="BI848" s="191">
        <f t="shared" si="690"/>
        <v>1360</v>
      </c>
      <c r="BJ848" s="196">
        <v>2022</v>
      </c>
      <c r="BK848" s="196" t="s">
        <v>2324</v>
      </c>
      <c r="BL848" s="196"/>
      <c r="BM848" s="3153">
        <f t="shared" si="691"/>
        <v>100</v>
      </c>
      <c r="BN848" s="3153" t="e">
        <f t="shared" si="692"/>
        <v>#DIV/0!</v>
      </c>
      <c r="BO848" s="196" t="s">
        <v>40</v>
      </c>
      <c r="BP848" s="18"/>
      <c r="BQ848" s="1370"/>
      <c r="BR848" s="1370"/>
      <c r="BS848" s="19"/>
      <c r="BT848" s="1370"/>
      <c r="BU848" s="1370"/>
      <c r="BV848" s="2927" t="s">
        <v>2497</v>
      </c>
      <c r="BW848" s="1370" t="s">
        <v>2503</v>
      </c>
      <c r="BX848" s="19"/>
      <c r="BY848" s="65"/>
      <c r="BZ848" s="300"/>
      <c r="CA848" s="300"/>
      <c r="CB848" s="300"/>
      <c r="CC848" s="300"/>
    </row>
    <row r="849" spans="1:81" s="224" customFormat="1" ht="38.25" hidden="1" customHeight="1">
      <c r="A849" s="3206">
        <v>18</v>
      </c>
      <c r="B849" s="3208" t="s">
        <v>928</v>
      </c>
      <c r="C849" s="1792" t="s">
        <v>860</v>
      </c>
      <c r="D849" s="1792" t="s">
        <v>929</v>
      </c>
      <c r="E849" s="3566" t="s">
        <v>444</v>
      </c>
      <c r="F849" s="3567" t="s">
        <v>930</v>
      </c>
      <c r="G849" s="3568">
        <v>1500</v>
      </c>
      <c r="H849" s="3568">
        <v>1500</v>
      </c>
      <c r="I849" s="134"/>
      <c r="J849" s="134"/>
      <c r="K849" s="134">
        <v>1500</v>
      </c>
      <c r="L849" s="134">
        <v>1500</v>
      </c>
      <c r="M849" s="146"/>
      <c r="N849" s="146"/>
      <c r="O849" s="147">
        <v>25.568000000000001</v>
      </c>
      <c r="P849" s="147">
        <v>25.568000000000001</v>
      </c>
      <c r="Q849" s="146"/>
      <c r="R849" s="146"/>
      <c r="S849" s="147">
        <f t="shared" si="682"/>
        <v>14.207000000000001</v>
      </c>
      <c r="T849" s="147">
        <v>14.207000000000001</v>
      </c>
      <c r="U849" s="146"/>
      <c r="V849" s="146"/>
      <c r="W849" s="191"/>
      <c r="X849" s="191"/>
      <c r="Y849" s="191"/>
      <c r="Z849" s="146">
        <f t="shared" si="683"/>
        <v>0</v>
      </c>
      <c r="AA849" s="146"/>
      <c r="AB849" s="146"/>
      <c r="AC849" s="146"/>
      <c r="AD849" s="146">
        <f t="shared" si="684"/>
        <v>0</v>
      </c>
      <c r="AE849" s="146"/>
      <c r="AF849" s="146"/>
      <c r="AG849" s="146"/>
      <c r="AH849" s="146">
        <f t="shared" si="685"/>
        <v>25.568000000000001</v>
      </c>
      <c r="AI849" s="1730">
        <v>25.568000000000001</v>
      </c>
      <c r="AJ849" s="146"/>
      <c r="AK849" s="146"/>
      <c r="AL849" s="146">
        <f t="shared" si="686"/>
        <v>14.207000000000001</v>
      </c>
      <c r="AM849" s="146">
        <v>14.207000000000001</v>
      </c>
      <c r="AN849" s="146"/>
      <c r="AO849" s="146"/>
      <c r="AP849" s="3652">
        <f t="shared" si="687"/>
        <v>1215.2070000000001</v>
      </c>
      <c r="AQ849" s="3652">
        <v>1215.2070000000001</v>
      </c>
      <c r="AR849" s="1006"/>
      <c r="AS849" s="1006"/>
      <c r="AT849" s="1006">
        <f t="shared" si="688"/>
        <v>0</v>
      </c>
      <c r="AU849" s="1006"/>
      <c r="AV849" s="1006"/>
      <c r="AW849" s="1006">
        <v>0</v>
      </c>
      <c r="AX849" s="1006"/>
      <c r="AY849" s="1006">
        <f t="shared" si="689"/>
        <v>0</v>
      </c>
      <c r="AZ849" s="1006">
        <v>0</v>
      </c>
      <c r="BA849" s="1006"/>
      <c r="BB849" s="1006"/>
      <c r="BC849" s="1006"/>
      <c r="BD849" s="1261"/>
      <c r="BE849" s="1261"/>
      <c r="BF849" s="1261"/>
      <c r="BG849" s="1403"/>
      <c r="BH849" s="1667"/>
      <c r="BI849" s="191">
        <f t="shared" si="690"/>
        <v>1201</v>
      </c>
      <c r="BJ849" s="196">
        <v>2022</v>
      </c>
      <c r="BK849" s="196" t="s">
        <v>910</v>
      </c>
      <c r="BL849" s="196"/>
      <c r="BM849" s="3153">
        <f t="shared" si="691"/>
        <v>81.013800000000003</v>
      </c>
      <c r="BN849" s="3153" t="e">
        <f t="shared" si="692"/>
        <v>#DIV/0!</v>
      </c>
      <c r="BO849" s="196" t="s">
        <v>66</v>
      </c>
      <c r="BP849" s="18"/>
      <c r="BQ849" s="1370"/>
      <c r="BR849" s="1370"/>
      <c r="BS849" s="19"/>
      <c r="BT849" s="1370"/>
      <c r="BU849" s="1370"/>
      <c r="BV849" s="2927" t="s">
        <v>2497</v>
      </c>
      <c r="BW849" s="1370" t="s">
        <v>2503</v>
      </c>
      <c r="BX849" s="19"/>
      <c r="BY849" s="65"/>
      <c r="BZ849" s="300"/>
      <c r="CA849" s="300"/>
      <c r="CB849" s="300"/>
      <c r="CC849" s="300"/>
    </row>
    <row r="850" spans="1:81" s="1937" customFormat="1" ht="88.5" hidden="1" customHeight="1">
      <c r="A850" s="3206"/>
      <c r="B850" s="3208" t="s">
        <v>954</v>
      </c>
      <c r="C850" s="2055"/>
      <c r="D850" s="2055"/>
      <c r="E850" s="3566"/>
      <c r="F850" s="3567"/>
      <c r="G850" s="3568">
        <v>29802</v>
      </c>
      <c r="H850" s="3568">
        <v>29802</v>
      </c>
      <c r="I850" s="134"/>
      <c r="J850" s="1737"/>
      <c r="K850" s="134">
        <v>29802</v>
      </c>
      <c r="L850" s="1737">
        <v>29802</v>
      </c>
      <c r="M850" s="146"/>
      <c r="N850" s="146"/>
      <c r="O850" s="147"/>
      <c r="P850" s="147"/>
      <c r="Q850" s="146"/>
      <c r="R850" s="146"/>
      <c r="S850" s="146">
        <f t="shared" si="682"/>
        <v>0</v>
      </c>
      <c r="T850" s="146"/>
      <c r="U850" s="146"/>
      <c r="V850" s="146"/>
      <c r="W850" s="191"/>
      <c r="X850" s="191"/>
      <c r="Y850" s="191"/>
      <c r="Z850" s="146">
        <f t="shared" si="683"/>
        <v>0</v>
      </c>
      <c r="AA850" s="146"/>
      <c r="AB850" s="146"/>
      <c r="AC850" s="146"/>
      <c r="AD850" s="146">
        <f t="shared" si="684"/>
        <v>0</v>
      </c>
      <c r="AE850" s="146"/>
      <c r="AF850" s="146"/>
      <c r="AG850" s="146"/>
      <c r="AH850" s="146">
        <f t="shared" si="685"/>
        <v>0</v>
      </c>
      <c r="AI850" s="146"/>
      <c r="AJ850" s="146"/>
      <c r="AK850" s="146"/>
      <c r="AL850" s="146">
        <f t="shared" si="686"/>
        <v>0</v>
      </c>
      <c r="AM850" s="146"/>
      <c r="AN850" s="146"/>
      <c r="AO850" s="146"/>
      <c r="AP850" s="3652">
        <f t="shared" si="687"/>
        <v>0</v>
      </c>
      <c r="AQ850" s="3652"/>
      <c r="AR850" s="1006"/>
      <c r="AS850" s="1006"/>
      <c r="AT850" s="1006">
        <f t="shared" si="688"/>
        <v>29802</v>
      </c>
      <c r="AU850" s="1006">
        <v>29802</v>
      </c>
      <c r="AV850" s="1006"/>
      <c r="AW850" s="1006">
        <v>0</v>
      </c>
      <c r="AX850" s="1006"/>
      <c r="AY850" s="1006">
        <f t="shared" si="689"/>
        <v>0</v>
      </c>
      <c r="AZ850" s="1006"/>
      <c r="BA850" s="1006"/>
      <c r="BB850" s="1006"/>
      <c r="BC850" s="1006"/>
      <c r="BD850" s="1261"/>
      <c r="BE850" s="1261"/>
      <c r="BF850" s="1261"/>
      <c r="BG850" s="3634"/>
      <c r="BH850" s="191"/>
      <c r="BI850" s="2061">
        <f t="shared" si="690"/>
        <v>0</v>
      </c>
      <c r="BJ850" s="2063">
        <v>2024</v>
      </c>
      <c r="BK850" s="2063" t="s">
        <v>2323</v>
      </c>
      <c r="BL850" s="2063" t="s">
        <v>2327</v>
      </c>
      <c r="BM850" s="2064">
        <f t="shared" si="691"/>
        <v>0</v>
      </c>
      <c r="BN850" s="2064">
        <f t="shared" si="692"/>
        <v>0</v>
      </c>
      <c r="BO850" s="2063"/>
      <c r="BP850" s="2065"/>
      <c r="BQ850" s="2923"/>
      <c r="BR850" s="2923"/>
      <c r="BS850" s="24"/>
      <c r="BT850" s="2923"/>
      <c r="BU850" s="2923"/>
      <c r="BV850" s="2927" t="s">
        <v>2497</v>
      </c>
      <c r="BW850" s="1370" t="s">
        <v>2503</v>
      </c>
      <c r="BX850" s="2066"/>
      <c r="BY850" s="2067"/>
      <c r="BZ850" s="2067"/>
      <c r="CA850" s="2067"/>
      <c r="CB850" s="2067"/>
      <c r="CC850" s="2067"/>
    </row>
    <row r="851" spans="1:81" s="1937" customFormat="1" ht="38.25" hidden="1" customHeight="1">
      <c r="A851" s="2225"/>
      <c r="B851" s="3208" t="s">
        <v>956</v>
      </c>
      <c r="C851" s="2055"/>
      <c r="D851" s="2055"/>
      <c r="E851" s="3566"/>
      <c r="F851" s="3567"/>
      <c r="G851" s="3568">
        <v>1500</v>
      </c>
      <c r="H851" s="3568">
        <v>1500</v>
      </c>
      <c r="I851" s="134"/>
      <c r="J851" s="1737"/>
      <c r="K851" s="134">
        <v>1500</v>
      </c>
      <c r="L851" s="1737">
        <v>1500</v>
      </c>
      <c r="M851" s="146"/>
      <c r="N851" s="146"/>
      <c r="O851" s="147"/>
      <c r="P851" s="147"/>
      <c r="Q851" s="146"/>
      <c r="R851" s="146"/>
      <c r="S851" s="146">
        <f t="shared" si="682"/>
        <v>0</v>
      </c>
      <c r="T851" s="146"/>
      <c r="U851" s="146"/>
      <c r="V851" s="146"/>
      <c r="W851" s="191"/>
      <c r="X851" s="191"/>
      <c r="Y851" s="191"/>
      <c r="Z851" s="146">
        <f t="shared" si="683"/>
        <v>0</v>
      </c>
      <c r="AA851" s="146"/>
      <c r="AB851" s="146"/>
      <c r="AC851" s="146"/>
      <c r="AD851" s="146">
        <f t="shared" si="684"/>
        <v>0</v>
      </c>
      <c r="AE851" s="146"/>
      <c r="AF851" s="146"/>
      <c r="AG851" s="146"/>
      <c r="AH851" s="146">
        <f t="shared" si="685"/>
        <v>0</v>
      </c>
      <c r="AI851" s="146"/>
      <c r="AJ851" s="146"/>
      <c r="AK851" s="146"/>
      <c r="AL851" s="146">
        <f t="shared" si="686"/>
        <v>0</v>
      </c>
      <c r="AM851" s="146"/>
      <c r="AN851" s="146"/>
      <c r="AO851" s="146"/>
      <c r="AP851" s="3652">
        <f t="shared" si="687"/>
        <v>0</v>
      </c>
      <c r="AQ851" s="3652"/>
      <c r="AR851" s="1006"/>
      <c r="AS851" s="1006"/>
      <c r="AT851" s="1006">
        <f t="shared" si="688"/>
        <v>1500</v>
      </c>
      <c r="AU851" s="1006">
        <v>1500</v>
      </c>
      <c r="AV851" s="1006"/>
      <c r="AW851" s="1006">
        <v>0</v>
      </c>
      <c r="AX851" s="1006"/>
      <c r="AY851" s="1006">
        <f t="shared" si="689"/>
        <v>0</v>
      </c>
      <c r="AZ851" s="1006"/>
      <c r="BA851" s="1006"/>
      <c r="BB851" s="1006"/>
      <c r="BC851" s="1006"/>
      <c r="BD851" s="1261"/>
      <c r="BE851" s="1261"/>
      <c r="BF851" s="1261"/>
      <c r="BG851" s="3634"/>
      <c r="BH851" s="191"/>
      <c r="BI851" s="2061">
        <f t="shared" si="690"/>
        <v>0</v>
      </c>
      <c r="BJ851" s="2063">
        <v>2024</v>
      </c>
      <c r="BK851" s="2063" t="s">
        <v>2323</v>
      </c>
      <c r="BL851" s="2063" t="s">
        <v>2327</v>
      </c>
      <c r="BM851" s="2064">
        <f t="shared" si="691"/>
        <v>0</v>
      </c>
      <c r="BN851" s="2064">
        <f t="shared" si="692"/>
        <v>0</v>
      </c>
      <c r="BO851" s="2063"/>
      <c r="BP851" s="2068"/>
      <c r="BQ851" s="2923"/>
      <c r="BR851" s="2923"/>
      <c r="BS851" s="24"/>
      <c r="BT851" s="2923"/>
      <c r="BU851" s="2923"/>
      <c r="BV851" s="2927" t="s">
        <v>2497</v>
      </c>
      <c r="BW851" s="1370" t="s">
        <v>2503</v>
      </c>
      <c r="BX851" s="2066"/>
      <c r="BY851" s="2067"/>
      <c r="BZ851" s="2067"/>
      <c r="CA851" s="2067"/>
      <c r="CB851" s="2067"/>
      <c r="CC851" s="2067"/>
    </row>
    <row r="852" spans="1:81" s="310" customFormat="1" ht="31.5" hidden="1">
      <c r="A852" s="3209">
        <v>8</v>
      </c>
      <c r="B852" s="122" t="s">
        <v>546</v>
      </c>
      <c r="C852" s="1736" t="s">
        <v>534</v>
      </c>
      <c r="D852" s="1736" t="s">
        <v>547</v>
      </c>
      <c r="E852" s="3551" t="s">
        <v>524</v>
      </c>
      <c r="F852" s="3551" t="s">
        <v>548</v>
      </c>
      <c r="G852" s="3552">
        <f>H852+I852+J852</f>
        <v>4500</v>
      </c>
      <c r="H852" s="3560">
        <v>3150</v>
      </c>
      <c r="I852" s="1741">
        <v>1350</v>
      </c>
      <c r="J852" s="1794"/>
      <c r="K852" s="1739">
        <v>4500</v>
      </c>
      <c r="L852" s="1739">
        <v>3150</v>
      </c>
      <c r="M852" s="1739">
        <v>4500</v>
      </c>
      <c r="N852" s="1739">
        <v>2500</v>
      </c>
      <c r="O852" s="1737">
        <f>P852+Q852+R852</f>
        <v>0</v>
      </c>
      <c r="P852" s="1739"/>
      <c r="Q852" s="1739"/>
      <c r="R852" s="1739"/>
      <c r="S852" s="1737">
        <f t="shared" si="682"/>
        <v>1350</v>
      </c>
      <c r="T852" s="1739">
        <v>1350</v>
      </c>
      <c r="U852" s="1739"/>
      <c r="V852" s="1739"/>
      <c r="W852" s="1686"/>
      <c r="X852" s="1686"/>
      <c r="Y852" s="1686"/>
      <c r="Z852" s="1737">
        <f t="shared" si="683"/>
        <v>0</v>
      </c>
      <c r="AA852" s="1739"/>
      <c r="AB852" s="1739"/>
      <c r="AC852" s="1739"/>
      <c r="AD852" s="1737">
        <f t="shared" si="684"/>
        <v>1012.5980000000001</v>
      </c>
      <c r="AE852" s="1739">
        <v>1012.5980000000001</v>
      </c>
      <c r="AF852" s="1739"/>
      <c r="AG852" s="1739"/>
      <c r="AH852" s="1737">
        <f t="shared" si="685"/>
        <v>0</v>
      </c>
      <c r="AI852" s="1739">
        <f>P852</f>
        <v>0</v>
      </c>
      <c r="AJ852" s="1739"/>
      <c r="AK852" s="1739"/>
      <c r="AL852" s="1737">
        <f t="shared" si="686"/>
        <v>1350</v>
      </c>
      <c r="AM852" s="1739">
        <f>T852</f>
        <v>1350</v>
      </c>
      <c r="AN852" s="1739"/>
      <c r="AO852" s="1739"/>
      <c r="AP852" s="3552">
        <f t="shared" si="687"/>
        <v>3150</v>
      </c>
      <c r="AQ852" s="3554">
        <v>3150</v>
      </c>
      <c r="AR852" s="1740"/>
      <c r="AS852" s="1740"/>
      <c r="AT852" s="2138">
        <v>1350</v>
      </c>
      <c r="AU852" s="1740">
        <f>L852-AQ852</f>
        <v>0</v>
      </c>
      <c r="AV852" s="1740"/>
      <c r="AW852" s="1740"/>
      <c r="AX852" s="1740"/>
      <c r="AY852" s="2138">
        <f t="shared" si="689"/>
        <v>1350</v>
      </c>
      <c r="AZ852" s="1740">
        <f>AU852</f>
        <v>0</v>
      </c>
      <c r="BA852" s="1740"/>
      <c r="BB852" s="1740">
        <v>1350</v>
      </c>
      <c r="BC852" s="1740"/>
      <c r="BD852" s="3290"/>
      <c r="BE852" s="3290"/>
      <c r="BF852" s="3290"/>
      <c r="BG852" s="1403"/>
      <c r="BH852" s="1667"/>
      <c r="BI852" s="1686">
        <f t="shared" si="690"/>
        <v>1800</v>
      </c>
      <c r="BJ852" s="3151">
        <v>2022</v>
      </c>
      <c r="BK852" s="3151" t="s">
        <v>2324</v>
      </c>
      <c r="BL852" s="3151"/>
      <c r="BM852" s="1669">
        <f t="shared" si="691"/>
        <v>100</v>
      </c>
      <c r="BN852" s="1669" t="e">
        <f t="shared" si="692"/>
        <v>#DIV/0!</v>
      </c>
      <c r="BO852" s="3151" t="s">
        <v>40</v>
      </c>
      <c r="BP852" s="3195" t="s">
        <v>450</v>
      </c>
      <c r="BQ852" s="3015"/>
      <c r="BR852" s="3015"/>
      <c r="BS852" s="2992"/>
      <c r="BT852" s="3015"/>
      <c r="BU852" s="3015"/>
      <c r="BV852" s="2927" t="s">
        <v>2497</v>
      </c>
      <c r="BW852" s="2958" t="s">
        <v>2504</v>
      </c>
      <c r="BX852" s="3001">
        <f>H852*$BX$162</f>
        <v>2804.8387832775611</v>
      </c>
      <c r="BY852" s="1682">
        <f>BX852-AQ852</f>
        <v>-345.16121672243889</v>
      </c>
    </row>
    <row r="853" spans="1:81" s="43" customFormat="1" ht="41.25" hidden="1" customHeight="1">
      <c r="A853" s="3210">
        <v>1</v>
      </c>
      <c r="B853" s="3249" t="s">
        <v>600</v>
      </c>
      <c r="C853" s="2073" t="s">
        <v>513</v>
      </c>
      <c r="D853" s="2073" t="s">
        <v>601</v>
      </c>
      <c r="E853" s="3545" t="s">
        <v>521</v>
      </c>
      <c r="F853" s="3551"/>
      <c r="G853" s="3554">
        <v>5000</v>
      </c>
      <c r="H853" s="3554">
        <v>5000</v>
      </c>
      <c r="I853" s="1795"/>
      <c r="J853" s="1739"/>
      <c r="K853" s="1739">
        <v>979</v>
      </c>
      <c r="L853" s="1739">
        <v>5000</v>
      </c>
      <c r="M853" s="1739"/>
      <c r="N853" s="1739"/>
      <c r="O853" s="1737"/>
      <c r="P853" s="1739"/>
      <c r="Q853" s="1739"/>
      <c r="R853" s="1739"/>
      <c r="S853" s="1737">
        <f t="shared" si="682"/>
        <v>0</v>
      </c>
      <c r="T853" s="1739"/>
      <c r="U853" s="1739"/>
      <c r="V853" s="1739"/>
      <c r="W853" s="1686"/>
      <c r="X853" s="1686"/>
      <c r="Y853" s="1686"/>
      <c r="Z853" s="1737">
        <f t="shared" si="683"/>
        <v>0</v>
      </c>
      <c r="AA853" s="1739"/>
      <c r="AB853" s="1739"/>
      <c r="AC853" s="1739"/>
      <c r="AD853" s="1737">
        <f t="shared" si="684"/>
        <v>0</v>
      </c>
      <c r="AE853" s="1739"/>
      <c r="AF853" s="1739"/>
      <c r="AG853" s="1739"/>
      <c r="AH853" s="1737">
        <f t="shared" si="685"/>
        <v>0</v>
      </c>
      <c r="AI853" s="1739"/>
      <c r="AJ853" s="1739"/>
      <c r="AK853" s="1739"/>
      <c r="AL853" s="1737">
        <f t="shared" si="686"/>
        <v>0</v>
      </c>
      <c r="AM853" s="1739"/>
      <c r="AN853" s="1739"/>
      <c r="AO853" s="1739"/>
      <c r="AP853" s="3552">
        <f t="shared" si="687"/>
        <v>0</v>
      </c>
      <c r="AQ853" s="3554"/>
      <c r="AR853" s="1740"/>
      <c r="AS853" s="1740"/>
      <c r="AT853" s="2138">
        <f t="shared" ref="AT853:AT858" si="694">SUM(AU853:AW853)</f>
        <v>0</v>
      </c>
      <c r="AU853" s="1740"/>
      <c r="AV853" s="1740"/>
      <c r="AW853" s="1740"/>
      <c r="AX853" s="1740"/>
      <c r="AY853" s="2138">
        <f t="shared" si="689"/>
        <v>1750</v>
      </c>
      <c r="AZ853" s="1740">
        <f>H853*35%</f>
        <v>1750</v>
      </c>
      <c r="BA853" s="1740"/>
      <c r="BB853" s="1740"/>
      <c r="BC853" s="1740"/>
      <c r="BD853" s="3290"/>
      <c r="BE853" s="3290"/>
      <c r="BF853" s="3290"/>
      <c r="BG853" s="1513"/>
      <c r="BH853" s="1686"/>
      <c r="BI853" s="2077">
        <f t="shared" si="690"/>
        <v>0</v>
      </c>
      <c r="BJ853" s="2020">
        <v>2024</v>
      </c>
      <c r="BK853" s="2020" t="s">
        <v>2323</v>
      </c>
      <c r="BL853" s="2020" t="s">
        <v>2327</v>
      </c>
      <c r="BM853" s="1925">
        <f t="shared" si="691"/>
        <v>0</v>
      </c>
      <c r="BN853" s="1925" t="e">
        <f t="shared" si="692"/>
        <v>#DIV/0!</v>
      </c>
      <c r="BO853" s="2020"/>
      <c r="BP853" s="2079"/>
      <c r="BQ853" s="2906"/>
      <c r="BR853" s="2906"/>
      <c r="BS853" s="2066"/>
      <c r="BT853" s="2906"/>
      <c r="BU853" s="2906"/>
      <c r="BV853" s="2927" t="s">
        <v>2497</v>
      </c>
      <c r="BW853" s="2958" t="s">
        <v>2504</v>
      </c>
      <c r="BX853" s="1915"/>
    </row>
    <row r="854" spans="1:81" s="43" customFormat="1" ht="41.25" hidden="1" customHeight="1">
      <c r="A854" s="3210">
        <v>2</v>
      </c>
      <c r="B854" s="3249" t="s">
        <v>602</v>
      </c>
      <c r="C854" s="2073" t="s">
        <v>517</v>
      </c>
      <c r="D854" s="2073" t="s">
        <v>603</v>
      </c>
      <c r="E854" s="3545" t="s">
        <v>521</v>
      </c>
      <c r="F854" s="3551"/>
      <c r="G854" s="3554">
        <v>5000</v>
      </c>
      <c r="H854" s="3554">
        <v>5000</v>
      </c>
      <c r="I854" s="1795"/>
      <c r="J854" s="1739"/>
      <c r="K854" s="1739">
        <v>979</v>
      </c>
      <c r="L854" s="1739">
        <v>5000</v>
      </c>
      <c r="M854" s="1739"/>
      <c r="N854" s="1739"/>
      <c r="O854" s="1737"/>
      <c r="P854" s="1739"/>
      <c r="Q854" s="1739"/>
      <c r="R854" s="1739"/>
      <c r="S854" s="1737">
        <f t="shared" si="682"/>
        <v>0</v>
      </c>
      <c r="T854" s="1739"/>
      <c r="U854" s="1739"/>
      <c r="V854" s="1739"/>
      <c r="W854" s="1686"/>
      <c r="X854" s="1686"/>
      <c r="Y854" s="1686"/>
      <c r="Z854" s="1737">
        <f t="shared" si="683"/>
        <v>0</v>
      </c>
      <c r="AA854" s="1739"/>
      <c r="AB854" s="1739"/>
      <c r="AC854" s="1739"/>
      <c r="AD854" s="1737">
        <f t="shared" si="684"/>
        <v>0</v>
      </c>
      <c r="AE854" s="1739"/>
      <c r="AF854" s="1739"/>
      <c r="AG854" s="1739"/>
      <c r="AH854" s="1737">
        <f t="shared" si="685"/>
        <v>0</v>
      </c>
      <c r="AI854" s="1739"/>
      <c r="AJ854" s="1739"/>
      <c r="AK854" s="1739"/>
      <c r="AL854" s="1737">
        <f t="shared" si="686"/>
        <v>0</v>
      </c>
      <c r="AM854" s="1739"/>
      <c r="AN854" s="1739"/>
      <c r="AO854" s="1739"/>
      <c r="AP854" s="3552">
        <f t="shared" si="687"/>
        <v>0</v>
      </c>
      <c r="AQ854" s="3554"/>
      <c r="AR854" s="1740"/>
      <c r="AS854" s="1740"/>
      <c r="AT854" s="2138">
        <f t="shared" si="694"/>
        <v>0</v>
      </c>
      <c r="AU854" s="1740"/>
      <c r="AV854" s="1740"/>
      <c r="AW854" s="1740"/>
      <c r="AX854" s="1740"/>
      <c r="AY854" s="2138">
        <f t="shared" si="689"/>
        <v>1750</v>
      </c>
      <c r="AZ854" s="1740">
        <f>H854*35%</f>
        <v>1750</v>
      </c>
      <c r="BA854" s="1740"/>
      <c r="BB854" s="1740"/>
      <c r="BC854" s="1740"/>
      <c r="BD854" s="3290"/>
      <c r="BE854" s="3290"/>
      <c r="BF854" s="3290"/>
      <c r="BG854" s="1513"/>
      <c r="BH854" s="1686"/>
      <c r="BI854" s="2077">
        <f t="shared" si="690"/>
        <v>0</v>
      </c>
      <c r="BJ854" s="2020">
        <v>2024</v>
      </c>
      <c r="BK854" s="2020" t="s">
        <v>2323</v>
      </c>
      <c r="BL854" s="2020" t="s">
        <v>2327</v>
      </c>
      <c r="BM854" s="1925">
        <f t="shared" si="691"/>
        <v>0</v>
      </c>
      <c r="BN854" s="1925" t="e">
        <f t="shared" si="692"/>
        <v>#DIV/0!</v>
      </c>
      <c r="BO854" s="2020"/>
      <c r="BP854" s="2079"/>
      <c r="BQ854" s="2906"/>
      <c r="BR854" s="2906"/>
      <c r="BS854" s="2066"/>
      <c r="BT854" s="2906"/>
      <c r="BU854" s="2906"/>
      <c r="BV854" s="2927" t="s">
        <v>2497</v>
      </c>
      <c r="BW854" s="2958" t="s">
        <v>2504</v>
      </c>
      <c r="BX854" s="1915"/>
    </row>
    <row r="855" spans="1:81" s="223" customFormat="1" hidden="1">
      <c r="A855" s="2208" t="s">
        <v>73</v>
      </c>
      <c r="B855" s="1732" t="s">
        <v>1804</v>
      </c>
      <c r="C855" s="1733" t="s">
        <v>2183</v>
      </c>
      <c r="D855" s="1733">
        <v>7</v>
      </c>
      <c r="E855" s="3569" t="s">
        <v>329</v>
      </c>
      <c r="F855" s="3569"/>
      <c r="G855" s="3570">
        <f>+H855+I855+J855</f>
        <v>280</v>
      </c>
      <c r="H855" s="3570">
        <v>280</v>
      </c>
      <c r="I855" s="102"/>
      <c r="J855" s="102"/>
      <c r="K855" s="102">
        <f>+L855</f>
        <v>280</v>
      </c>
      <c r="L855" s="102">
        <v>280</v>
      </c>
      <c r="M855" s="102">
        <v>0</v>
      </c>
      <c r="N855" s="102"/>
      <c r="O855" s="102">
        <f>+P855+Q855+R855</f>
        <v>120</v>
      </c>
      <c r="P855" s="102">
        <v>120</v>
      </c>
      <c r="Q855" s="102"/>
      <c r="R855" s="102"/>
      <c r="S855" s="102">
        <f t="shared" si="682"/>
        <v>160</v>
      </c>
      <c r="T855" s="102">
        <v>160</v>
      </c>
      <c r="U855" s="102"/>
      <c r="V855" s="102"/>
      <c r="W855" s="1655"/>
      <c r="X855" s="1655"/>
      <c r="Y855" s="1655"/>
      <c r="Z855" s="102">
        <f t="shared" si="683"/>
        <v>0</v>
      </c>
      <c r="AA855" s="102"/>
      <c r="AB855" s="102"/>
      <c r="AC855" s="102"/>
      <c r="AD855" s="102">
        <f t="shared" si="684"/>
        <v>0</v>
      </c>
      <c r="AE855" s="102"/>
      <c r="AF855" s="102"/>
      <c r="AG855" s="102"/>
      <c r="AH855" s="102">
        <f t="shared" si="685"/>
        <v>120</v>
      </c>
      <c r="AI855" s="102">
        <v>120</v>
      </c>
      <c r="AJ855" s="102"/>
      <c r="AK855" s="102"/>
      <c r="AL855" s="102">
        <f t="shared" si="686"/>
        <v>160</v>
      </c>
      <c r="AM855" s="102">
        <v>160</v>
      </c>
      <c r="AN855" s="102"/>
      <c r="AO855" s="102"/>
      <c r="AP855" s="3570">
        <f t="shared" si="687"/>
        <v>280</v>
      </c>
      <c r="AQ855" s="3570">
        <f>+AM855+AI855</f>
        <v>280</v>
      </c>
      <c r="AR855" s="1751"/>
      <c r="AS855" s="1751"/>
      <c r="AT855" s="1751">
        <f t="shared" si="694"/>
        <v>0</v>
      </c>
      <c r="AU855" s="1751">
        <v>0</v>
      </c>
      <c r="AV855" s="1751"/>
      <c r="AW855" s="1751"/>
      <c r="AX855" s="1751"/>
      <c r="AY855" s="1751">
        <f t="shared" si="689"/>
        <v>0</v>
      </c>
      <c r="AZ855" s="1751"/>
      <c r="BA855" s="1751"/>
      <c r="BB855" s="1751"/>
      <c r="BC855" s="1751"/>
      <c r="BD855" s="1656"/>
      <c r="BE855" s="1656"/>
      <c r="BF855" s="1656"/>
      <c r="BG855" s="1453">
        <f t="shared" ref="BG855" si="695">AZ855</f>
        <v>0</v>
      </c>
      <c r="BH855" s="1655"/>
      <c r="BI855" s="1655">
        <f t="shared" si="690"/>
        <v>120</v>
      </c>
      <c r="BJ855" s="1691">
        <v>2022</v>
      </c>
      <c r="BK855" s="1691" t="s">
        <v>2331</v>
      </c>
      <c r="BL855" s="1691"/>
      <c r="BM855" s="1692">
        <f t="shared" si="691"/>
        <v>100</v>
      </c>
      <c r="BN855" s="1692" t="e">
        <f t="shared" si="692"/>
        <v>#DIV/0!</v>
      </c>
      <c r="BO855" s="1691" t="s">
        <v>62</v>
      </c>
      <c r="BP855" s="1837"/>
      <c r="BQ855" s="2904"/>
      <c r="BR855" s="2904"/>
      <c r="BS855" s="1617"/>
      <c r="BT855" s="2904"/>
      <c r="BU855" s="2904"/>
      <c r="BV855" s="1370" t="s">
        <v>2498</v>
      </c>
      <c r="BW855" s="2904"/>
      <c r="BX855" s="1660"/>
      <c r="BY855" s="53"/>
    </row>
    <row r="856" spans="1:81" s="223" customFormat="1" hidden="1">
      <c r="A856" s="2226" t="s">
        <v>74</v>
      </c>
      <c r="B856" s="1732" t="s">
        <v>1800</v>
      </c>
      <c r="C856" s="1733" t="s">
        <v>2183</v>
      </c>
      <c r="D856" s="1733">
        <v>54</v>
      </c>
      <c r="E856" s="3569" t="s">
        <v>329</v>
      </c>
      <c r="F856" s="3569"/>
      <c r="G856" s="3570">
        <f>+H856+I856+J856</f>
        <v>2160</v>
      </c>
      <c r="H856" s="3570">
        <v>2160</v>
      </c>
      <c r="I856" s="102"/>
      <c r="J856" s="102"/>
      <c r="K856" s="102">
        <f>+L856</f>
        <v>2160</v>
      </c>
      <c r="L856" s="102">
        <v>2160</v>
      </c>
      <c r="M856" s="102">
        <v>0</v>
      </c>
      <c r="N856" s="102"/>
      <c r="O856" s="102">
        <f t="shared" ref="O856:O857" si="696">+P856+Q856+R856</f>
        <v>240</v>
      </c>
      <c r="P856" s="102">
        <v>240</v>
      </c>
      <c r="Q856" s="102"/>
      <c r="R856" s="102"/>
      <c r="S856" s="102">
        <f t="shared" si="682"/>
        <v>640</v>
      </c>
      <c r="T856" s="102">
        <v>640</v>
      </c>
      <c r="U856" s="102"/>
      <c r="V856" s="102"/>
      <c r="W856" s="1655"/>
      <c r="X856" s="1655"/>
      <c r="Y856" s="1655"/>
      <c r="Z856" s="102">
        <f t="shared" si="683"/>
        <v>0</v>
      </c>
      <c r="AA856" s="102"/>
      <c r="AB856" s="102"/>
      <c r="AC856" s="102"/>
      <c r="AD856" s="102">
        <f t="shared" si="684"/>
        <v>0</v>
      </c>
      <c r="AE856" s="102"/>
      <c r="AF856" s="102"/>
      <c r="AG856" s="102"/>
      <c r="AH856" s="102">
        <f t="shared" si="685"/>
        <v>240</v>
      </c>
      <c r="AI856" s="102">
        <v>240</v>
      </c>
      <c r="AJ856" s="102"/>
      <c r="AK856" s="102"/>
      <c r="AL856" s="102">
        <f t="shared" si="686"/>
        <v>640</v>
      </c>
      <c r="AM856" s="102">
        <v>640</v>
      </c>
      <c r="AN856" s="102"/>
      <c r="AO856" s="102"/>
      <c r="AP856" s="3570">
        <f t="shared" si="687"/>
        <v>880</v>
      </c>
      <c r="AQ856" s="3570">
        <f t="shared" ref="AQ856:AQ857" si="697">+AM856+AI856</f>
        <v>880</v>
      </c>
      <c r="AR856" s="1751"/>
      <c r="AS856" s="1751"/>
      <c r="AT856" s="1751">
        <f t="shared" si="694"/>
        <v>1280</v>
      </c>
      <c r="AU856" s="1751">
        <v>1280</v>
      </c>
      <c r="AV856" s="1751"/>
      <c r="AW856" s="1751"/>
      <c r="AX856" s="1751"/>
      <c r="AY856" s="1751">
        <f t="shared" si="689"/>
        <v>1280</v>
      </c>
      <c r="AZ856" s="1751">
        <v>1280</v>
      </c>
      <c r="BA856" s="1751"/>
      <c r="BB856" s="1751"/>
      <c r="BC856" s="1751"/>
      <c r="BD856" s="1656"/>
      <c r="BE856" s="1656"/>
      <c r="BF856" s="1656"/>
      <c r="BG856" s="1453"/>
      <c r="BH856" s="1655"/>
      <c r="BI856" s="1655">
        <f t="shared" si="690"/>
        <v>240</v>
      </c>
      <c r="BJ856" s="1691">
        <v>2022</v>
      </c>
      <c r="BK856" s="1691" t="s">
        <v>2331</v>
      </c>
      <c r="BL856" s="1691" t="s">
        <v>2327</v>
      </c>
      <c r="BM856" s="1692">
        <f t="shared" si="691"/>
        <v>40.74074074074074</v>
      </c>
      <c r="BN856" s="1692">
        <f t="shared" si="692"/>
        <v>0</v>
      </c>
      <c r="BO856" s="1691" t="s">
        <v>62</v>
      </c>
      <c r="BP856" s="1837"/>
      <c r="BQ856" s="2904"/>
      <c r="BR856" s="2904"/>
      <c r="BS856" s="1617"/>
      <c r="BT856" s="2904"/>
      <c r="BU856" s="2904"/>
      <c r="BV856" s="1370" t="s">
        <v>2498</v>
      </c>
      <c r="BW856" s="2904"/>
      <c r="BX856" s="1660"/>
      <c r="BY856" s="53"/>
    </row>
    <row r="857" spans="1:81" s="223" customFormat="1" hidden="1">
      <c r="A857" s="2226" t="s">
        <v>712</v>
      </c>
      <c r="B857" s="1732" t="s">
        <v>1805</v>
      </c>
      <c r="C857" s="1733" t="s">
        <v>2183</v>
      </c>
      <c r="D857" s="1733">
        <v>51</v>
      </c>
      <c r="E857" s="3569" t="s">
        <v>329</v>
      </c>
      <c r="F857" s="3569"/>
      <c r="G857" s="3570">
        <f>+H857+I857+J857</f>
        <v>1148</v>
      </c>
      <c r="H857" s="3570">
        <v>1148</v>
      </c>
      <c r="I857" s="102"/>
      <c r="J857" s="102"/>
      <c r="K857" s="102">
        <f>+L857</f>
        <v>1148</v>
      </c>
      <c r="L857" s="102">
        <v>1148</v>
      </c>
      <c r="M857" s="102">
        <v>0</v>
      </c>
      <c r="N857" s="102"/>
      <c r="O857" s="102">
        <f t="shared" si="696"/>
        <v>68</v>
      </c>
      <c r="P857" s="102">
        <v>68</v>
      </c>
      <c r="Q857" s="102"/>
      <c r="R857" s="102"/>
      <c r="S857" s="102">
        <f t="shared" si="682"/>
        <v>360</v>
      </c>
      <c r="T857" s="102">
        <v>360</v>
      </c>
      <c r="U857" s="102"/>
      <c r="V857" s="102"/>
      <c r="W857" s="1655"/>
      <c r="X857" s="1655"/>
      <c r="Y857" s="1655"/>
      <c r="Z857" s="102">
        <f t="shared" si="683"/>
        <v>0</v>
      </c>
      <c r="AA857" s="102"/>
      <c r="AB857" s="102"/>
      <c r="AC857" s="102"/>
      <c r="AD857" s="102">
        <f t="shared" si="684"/>
        <v>0</v>
      </c>
      <c r="AE857" s="102"/>
      <c r="AF857" s="102"/>
      <c r="AG857" s="102"/>
      <c r="AH857" s="102">
        <f t="shared" si="685"/>
        <v>68</v>
      </c>
      <c r="AI857" s="102">
        <v>68</v>
      </c>
      <c r="AJ857" s="102"/>
      <c r="AK857" s="102"/>
      <c r="AL857" s="102">
        <f t="shared" si="686"/>
        <v>360</v>
      </c>
      <c r="AM857" s="102">
        <v>360</v>
      </c>
      <c r="AN857" s="102"/>
      <c r="AO857" s="102"/>
      <c r="AP857" s="3570">
        <f t="shared" si="687"/>
        <v>428</v>
      </c>
      <c r="AQ857" s="3570">
        <f t="shared" si="697"/>
        <v>428</v>
      </c>
      <c r="AR857" s="1751"/>
      <c r="AS857" s="1751"/>
      <c r="AT857" s="1751">
        <f t="shared" si="694"/>
        <v>720</v>
      </c>
      <c r="AU857" s="1751">
        <v>720</v>
      </c>
      <c r="AV857" s="1751"/>
      <c r="AW857" s="1751"/>
      <c r="AX857" s="1751"/>
      <c r="AY857" s="1751">
        <f t="shared" si="689"/>
        <v>720</v>
      </c>
      <c r="AZ857" s="1751">
        <v>720</v>
      </c>
      <c r="BA857" s="1751"/>
      <c r="BB857" s="1751"/>
      <c r="BC857" s="1751"/>
      <c r="BD857" s="1656"/>
      <c r="BE857" s="1656"/>
      <c r="BF857" s="1656"/>
      <c r="BG857" s="1453"/>
      <c r="BH857" s="1655"/>
      <c r="BI857" s="1655">
        <f t="shared" si="690"/>
        <v>68</v>
      </c>
      <c r="BJ857" s="1691">
        <v>2022</v>
      </c>
      <c r="BK857" s="1691" t="s">
        <v>2331</v>
      </c>
      <c r="BL857" s="1691" t="s">
        <v>2327</v>
      </c>
      <c r="BM857" s="1692">
        <f t="shared" si="691"/>
        <v>37.282229965156795</v>
      </c>
      <c r="BN857" s="1692">
        <f t="shared" si="692"/>
        <v>0</v>
      </c>
      <c r="BO857" s="1691" t="s">
        <v>62</v>
      </c>
      <c r="BP857" s="1837"/>
      <c r="BQ857" s="2904"/>
      <c r="BR857" s="2904"/>
      <c r="BS857" s="1617"/>
      <c r="BT857" s="2904"/>
      <c r="BU857" s="2904"/>
      <c r="BV857" s="1370" t="s">
        <v>2498</v>
      </c>
      <c r="BW857" s="2904"/>
      <c r="BX857" s="1660"/>
      <c r="BY857" s="53"/>
    </row>
    <row r="858" spans="1:81" s="1950" customFormat="1" ht="49.5" hidden="1" customHeight="1">
      <c r="A858" s="3209" t="s">
        <v>46</v>
      </c>
      <c r="B858" s="122" t="s">
        <v>1991</v>
      </c>
      <c r="C858" s="2163"/>
      <c r="D858" s="2163"/>
      <c r="E858" s="3571"/>
      <c r="F858" s="3571"/>
      <c r="G858" s="3572">
        <f>H858+I858+J858</f>
        <v>2161</v>
      </c>
      <c r="H858" s="3572">
        <v>2161</v>
      </c>
      <c r="I858" s="103"/>
      <c r="J858" s="103"/>
      <c r="K858" s="103">
        <f>L858</f>
        <v>2161</v>
      </c>
      <c r="L858" s="103">
        <v>2161</v>
      </c>
      <c r="M858" s="103"/>
      <c r="N858" s="103"/>
      <c r="O858" s="103"/>
      <c r="P858" s="103"/>
      <c r="Q858" s="103"/>
      <c r="R858" s="103"/>
      <c r="S858" s="103">
        <f t="shared" si="682"/>
        <v>0</v>
      </c>
      <c r="T858" s="103"/>
      <c r="U858" s="103"/>
      <c r="V858" s="103"/>
      <c r="W858" s="1667"/>
      <c r="X858" s="1667"/>
      <c r="Y858" s="1667"/>
      <c r="Z858" s="103">
        <f t="shared" si="683"/>
        <v>0</v>
      </c>
      <c r="AA858" s="103"/>
      <c r="AB858" s="103"/>
      <c r="AC858" s="103"/>
      <c r="AD858" s="103">
        <f t="shared" si="684"/>
        <v>0</v>
      </c>
      <c r="AE858" s="103"/>
      <c r="AF858" s="103"/>
      <c r="AG858" s="103"/>
      <c r="AH858" s="103">
        <f t="shared" si="685"/>
        <v>0</v>
      </c>
      <c r="AI858" s="103"/>
      <c r="AJ858" s="103"/>
      <c r="AK858" s="103"/>
      <c r="AL858" s="103">
        <f t="shared" si="686"/>
        <v>0</v>
      </c>
      <c r="AM858" s="103"/>
      <c r="AN858" s="103"/>
      <c r="AO858" s="103"/>
      <c r="AP858" s="3572">
        <f t="shared" si="687"/>
        <v>0</v>
      </c>
      <c r="AQ858" s="3572"/>
      <c r="AR858" s="1802"/>
      <c r="AS858" s="1802"/>
      <c r="AT858" s="1802">
        <f t="shared" si="694"/>
        <v>2161</v>
      </c>
      <c r="AU858" s="1802">
        <v>2161</v>
      </c>
      <c r="AV858" s="1802"/>
      <c r="AW858" s="1802"/>
      <c r="AX858" s="1802"/>
      <c r="AY858" s="1802">
        <f t="shared" si="689"/>
        <v>2161</v>
      </c>
      <c r="AZ858" s="1802">
        <v>2161</v>
      </c>
      <c r="BA858" s="1802"/>
      <c r="BB858" s="1802"/>
      <c r="BC858" s="1802"/>
      <c r="BD858" s="1666"/>
      <c r="BE858" s="1666"/>
      <c r="BF858" s="1666"/>
      <c r="BG858" s="1403"/>
      <c r="BH858" s="1667"/>
      <c r="BI858" s="1921">
        <f t="shared" si="690"/>
        <v>0</v>
      </c>
      <c r="BJ858" s="198">
        <v>2024</v>
      </c>
      <c r="BK858" s="198" t="s">
        <v>2323</v>
      </c>
      <c r="BL858" s="198" t="s">
        <v>2327</v>
      </c>
      <c r="BM858" s="1925">
        <f t="shared" si="691"/>
        <v>0</v>
      </c>
      <c r="BN858" s="1925">
        <f t="shared" si="692"/>
        <v>0</v>
      </c>
      <c r="BO858" s="198"/>
      <c r="BP858" s="2122"/>
      <c r="BQ858" s="2902"/>
      <c r="BR858" s="2902"/>
      <c r="BS858" s="2066"/>
      <c r="BT858" s="2902"/>
      <c r="BU858" s="2902"/>
      <c r="BV858" s="1370" t="s">
        <v>2498</v>
      </c>
      <c r="BW858" s="2902"/>
      <c r="BX858" s="1926"/>
    </row>
    <row r="859" spans="1:81" s="28" customFormat="1" ht="46.5" hidden="1" customHeight="1">
      <c r="A859" s="2203" t="s">
        <v>73</v>
      </c>
      <c r="B859" s="1732" t="s">
        <v>2482</v>
      </c>
      <c r="C859" s="1733"/>
      <c r="D859" s="1733"/>
      <c r="E859" s="3569"/>
      <c r="F859" s="3569"/>
      <c r="G859" s="3570">
        <f>SUM(G860:G861)</f>
        <v>5812</v>
      </c>
      <c r="H859" s="3570">
        <f t="shared" ref="H859:BG859" si="698">SUM(H860:H861)</f>
        <v>5812</v>
      </c>
      <c r="I859" s="102">
        <f t="shared" si="698"/>
        <v>0</v>
      </c>
      <c r="J859" s="102">
        <f t="shared" si="698"/>
        <v>0</v>
      </c>
      <c r="K859" s="102">
        <f t="shared" si="698"/>
        <v>5812</v>
      </c>
      <c r="L859" s="102">
        <f t="shared" si="698"/>
        <v>5812</v>
      </c>
      <c r="M859" s="102">
        <f t="shared" si="698"/>
        <v>1446.08</v>
      </c>
      <c r="N859" s="102">
        <f t="shared" si="698"/>
        <v>0</v>
      </c>
      <c r="O859" s="102">
        <f t="shared" si="698"/>
        <v>596.85199999999998</v>
      </c>
      <c r="P859" s="102">
        <f t="shared" si="698"/>
        <v>596.85199999999998</v>
      </c>
      <c r="Q859" s="102">
        <f t="shared" si="698"/>
        <v>0</v>
      </c>
      <c r="R859" s="102">
        <f t="shared" si="698"/>
        <v>0</v>
      </c>
      <c r="S859" s="102">
        <f t="shared" si="698"/>
        <v>2729</v>
      </c>
      <c r="T859" s="102">
        <f t="shared" si="698"/>
        <v>2729</v>
      </c>
      <c r="U859" s="102">
        <f t="shared" si="698"/>
        <v>0</v>
      </c>
      <c r="V859" s="102">
        <f t="shared" si="698"/>
        <v>0</v>
      </c>
      <c r="W859" s="1655"/>
      <c r="X859" s="1655"/>
      <c r="Y859" s="1655"/>
      <c r="Z859" s="102">
        <f t="shared" si="698"/>
        <v>596.85199999999998</v>
      </c>
      <c r="AA859" s="102">
        <f t="shared" si="698"/>
        <v>596.85199999999998</v>
      </c>
      <c r="AB859" s="102">
        <f t="shared" si="698"/>
        <v>0</v>
      </c>
      <c r="AC859" s="102">
        <f t="shared" si="698"/>
        <v>0</v>
      </c>
      <c r="AD859" s="102">
        <f t="shared" si="698"/>
        <v>2409.366</v>
      </c>
      <c r="AE859" s="102">
        <f t="shared" si="698"/>
        <v>2409.366</v>
      </c>
      <c r="AF859" s="102">
        <f t="shared" si="698"/>
        <v>0</v>
      </c>
      <c r="AG859" s="102">
        <f t="shared" si="698"/>
        <v>0</v>
      </c>
      <c r="AH859" s="102">
        <f t="shared" si="698"/>
        <v>596.85199999999998</v>
      </c>
      <c r="AI859" s="102">
        <f t="shared" si="698"/>
        <v>596.85199999999998</v>
      </c>
      <c r="AJ859" s="102">
        <f t="shared" si="698"/>
        <v>0</v>
      </c>
      <c r="AK859" s="102">
        <f t="shared" si="698"/>
        <v>0</v>
      </c>
      <c r="AL859" s="102">
        <f t="shared" si="698"/>
        <v>2729</v>
      </c>
      <c r="AM859" s="102">
        <f t="shared" si="698"/>
        <v>2729</v>
      </c>
      <c r="AN859" s="102">
        <f t="shared" si="698"/>
        <v>0</v>
      </c>
      <c r="AO859" s="102">
        <f t="shared" si="698"/>
        <v>0</v>
      </c>
      <c r="AP859" s="3570">
        <f t="shared" si="698"/>
        <v>5812</v>
      </c>
      <c r="AQ859" s="3570">
        <f t="shared" si="698"/>
        <v>5812</v>
      </c>
      <c r="AR859" s="1751">
        <f t="shared" si="698"/>
        <v>0</v>
      </c>
      <c r="AS859" s="1751">
        <f t="shared" si="698"/>
        <v>0</v>
      </c>
      <c r="AT859" s="1751">
        <f t="shared" si="698"/>
        <v>0</v>
      </c>
      <c r="AU859" s="1751">
        <f t="shared" si="698"/>
        <v>0</v>
      </c>
      <c r="AV859" s="1751">
        <f t="shared" si="698"/>
        <v>0</v>
      </c>
      <c r="AW859" s="1751">
        <f t="shared" si="698"/>
        <v>0</v>
      </c>
      <c r="AX859" s="1751">
        <f t="shared" si="698"/>
        <v>0</v>
      </c>
      <c r="AY859" s="1751">
        <f t="shared" si="698"/>
        <v>0</v>
      </c>
      <c r="AZ859" s="1751">
        <f t="shared" si="698"/>
        <v>0</v>
      </c>
      <c r="BA859" s="1751">
        <f t="shared" si="698"/>
        <v>0</v>
      </c>
      <c r="BB859" s="1751">
        <f t="shared" si="698"/>
        <v>0</v>
      </c>
      <c r="BC859" s="1751">
        <f t="shared" si="698"/>
        <v>0</v>
      </c>
      <c r="BD859" s="1751">
        <f t="shared" si="698"/>
        <v>0</v>
      </c>
      <c r="BE859" s="1751">
        <f t="shared" si="698"/>
        <v>0</v>
      </c>
      <c r="BF859" s="1751">
        <f t="shared" si="698"/>
        <v>0</v>
      </c>
      <c r="BG859" s="3570">
        <f t="shared" si="698"/>
        <v>0</v>
      </c>
      <c r="BH859" s="102"/>
      <c r="BI859" s="102"/>
      <c r="BJ859" s="1735"/>
      <c r="BK859" s="1735"/>
      <c r="BL859" s="1735"/>
      <c r="BM859" s="1669">
        <f t="shared" si="691"/>
        <v>100</v>
      </c>
      <c r="BN859" s="1669" t="e">
        <f t="shared" si="692"/>
        <v>#DIV/0!</v>
      </c>
      <c r="BO859" s="1658"/>
      <c r="BP859" s="18"/>
      <c r="BQ859" s="1370"/>
      <c r="BR859" s="1370"/>
      <c r="BS859" s="19"/>
      <c r="BT859" s="1370"/>
      <c r="BU859" s="1370"/>
      <c r="BV859" s="1370" t="s">
        <v>2498</v>
      </c>
      <c r="BW859" s="1370"/>
      <c r="BX859" s="1660"/>
      <c r="BY859" s="53"/>
    </row>
    <row r="860" spans="1:81" s="223" customFormat="1" ht="39" hidden="1" customHeight="1">
      <c r="A860" s="3210">
        <v>1</v>
      </c>
      <c r="B860" s="116" t="s">
        <v>304</v>
      </c>
      <c r="C860" s="1812" t="s">
        <v>303</v>
      </c>
      <c r="D860" s="1813">
        <v>177</v>
      </c>
      <c r="E860" s="3573" t="s">
        <v>305</v>
      </c>
      <c r="F860" s="3545" t="s">
        <v>306</v>
      </c>
      <c r="G860" s="3574">
        <v>2906</v>
      </c>
      <c r="H860" s="3574">
        <v>2906</v>
      </c>
      <c r="I860" s="102"/>
      <c r="J860" s="102"/>
      <c r="K860" s="117">
        <v>2906</v>
      </c>
      <c r="L860" s="117">
        <v>2906</v>
      </c>
      <c r="M860" s="117">
        <v>523.07999999999993</v>
      </c>
      <c r="N860" s="103"/>
      <c r="O860" s="117">
        <f>P860+Q860+R860</f>
        <v>596.85199999999998</v>
      </c>
      <c r="P860" s="117">
        <v>596.85199999999998</v>
      </c>
      <c r="Q860" s="117"/>
      <c r="R860" s="117"/>
      <c r="S860" s="103">
        <f>SUM(T860:V860)</f>
        <v>1306</v>
      </c>
      <c r="T860" s="117">
        <v>1306</v>
      </c>
      <c r="U860" s="102"/>
      <c r="V860" s="102"/>
      <c r="W860" s="1655"/>
      <c r="X860" s="1655"/>
      <c r="Y860" s="1655"/>
      <c r="Z860" s="103">
        <f>SUM(AA860:AC860)</f>
        <v>596.85199999999998</v>
      </c>
      <c r="AA860" s="103">
        <v>596.85199999999998</v>
      </c>
      <c r="AB860" s="102"/>
      <c r="AC860" s="102"/>
      <c r="AD860" s="103">
        <f>SUM(AE860:AG860)</f>
        <v>1289.3900000000001</v>
      </c>
      <c r="AE860" s="103">
        <v>1289.3900000000001</v>
      </c>
      <c r="AF860" s="102"/>
      <c r="AG860" s="102"/>
      <c r="AH860" s="103">
        <f>SUM(AI860:AK860)</f>
        <v>596.85199999999998</v>
      </c>
      <c r="AI860" s="103">
        <f>P860</f>
        <v>596.85199999999998</v>
      </c>
      <c r="AJ860" s="102"/>
      <c r="AK860" s="102"/>
      <c r="AL860" s="103">
        <f>SUM(AM860:AO860)</f>
        <v>1306</v>
      </c>
      <c r="AM860" s="103">
        <f>T860</f>
        <v>1306</v>
      </c>
      <c r="AN860" s="102"/>
      <c r="AO860" s="102"/>
      <c r="AP860" s="3572">
        <f>SUM(AQ860:AS860)</f>
        <v>2906</v>
      </c>
      <c r="AQ860" s="3572">
        <v>2906</v>
      </c>
      <c r="AR860" s="1751"/>
      <c r="AS860" s="1751"/>
      <c r="AT860" s="1751">
        <f>SUM(AU860:AW860)</f>
        <v>0</v>
      </c>
      <c r="AU860" s="1751"/>
      <c r="AV860" s="1751"/>
      <c r="AW860" s="1751"/>
      <c r="AX860" s="1751"/>
      <c r="AY860" s="1751">
        <f>SUM(AZ860:BB860)</f>
        <v>0</v>
      </c>
      <c r="AZ860" s="1751"/>
      <c r="BA860" s="1751"/>
      <c r="BB860" s="1751"/>
      <c r="BC860" s="1751"/>
      <c r="BD860" s="1656"/>
      <c r="BE860" s="1656"/>
      <c r="BF860" s="1656"/>
      <c r="BG860" s="1403">
        <f t="shared" ref="BG860:BG861" si="699">AZ860</f>
        <v>0</v>
      </c>
      <c r="BH860" s="1667"/>
      <c r="BI860" s="1655">
        <f>AP860-S860</f>
        <v>1600</v>
      </c>
      <c r="BJ860" s="1658">
        <v>2022</v>
      </c>
      <c r="BK860" s="1658" t="s">
        <v>910</v>
      </c>
      <c r="BL860" s="1658"/>
      <c r="BM860" s="1669">
        <f t="shared" si="691"/>
        <v>100</v>
      </c>
      <c r="BN860" s="1669" t="e">
        <f t="shared" si="692"/>
        <v>#DIV/0!</v>
      </c>
      <c r="BO860" s="1658" t="s">
        <v>40</v>
      </c>
      <c r="BP860" s="18"/>
      <c r="BQ860" s="1370"/>
      <c r="BR860" s="1370"/>
      <c r="BS860" s="19"/>
      <c r="BT860" s="1370"/>
      <c r="BU860" s="1370"/>
      <c r="BV860" s="1370" t="s">
        <v>2498</v>
      </c>
      <c r="BW860" s="1370"/>
      <c r="BX860" s="1660"/>
      <c r="BY860" s="53"/>
    </row>
    <row r="861" spans="1:81" s="223" customFormat="1" ht="39" hidden="1" customHeight="1">
      <c r="A861" s="3210">
        <v>2</v>
      </c>
      <c r="B861" s="116" t="s">
        <v>307</v>
      </c>
      <c r="C861" s="1812" t="s">
        <v>240</v>
      </c>
      <c r="D861" s="1813">
        <v>101</v>
      </c>
      <c r="E861" s="3573" t="s">
        <v>305</v>
      </c>
      <c r="F861" s="3545" t="s">
        <v>308</v>
      </c>
      <c r="G861" s="3574">
        <v>2906</v>
      </c>
      <c r="H861" s="3574">
        <v>2906</v>
      </c>
      <c r="I861" s="102"/>
      <c r="J861" s="102"/>
      <c r="K861" s="117">
        <v>2906</v>
      </c>
      <c r="L861" s="117">
        <v>2906</v>
      </c>
      <c r="M861" s="117">
        <v>923</v>
      </c>
      <c r="N861" s="103"/>
      <c r="O861" s="117"/>
      <c r="P861" s="117"/>
      <c r="Q861" s="117"/>
      <c r="R861" s="117"/>
      <c r="S861" s="103">
        <f>SUM(T861:V861)</f>
        <v>1423</v>
      </c>
      <c r="T861" s="117">
        <v>1423</v>
      </c>
      <c r="U861" s="102"/>
      <c r="V861" s="102"/>
      <c r="W861" s="1655"/>
      <c r="X861" s="1655"/>
      <c r="Y861" s="1655"/>
      <c r="Z861" s="103">
        <f>SUM(AA861:AC861)</f>
        <v>0</v>
      </c>
      <c r="AA861" s="102"/>
      <c r="AB861" s="102"/>
      <c r="AC861" s="102"/>
      <c r="AD861" s="103">
        <f>SUM(AE861:AG861)</f>
        <v>1119.9760000000001</v>
      </c>
      <c r="AE861" s="103">
        <v>1119.9760000000001</v>
      </c>
      <c r="AF861" s="102"/>
      <c r="AG861" s="102"/>
      <c r="AH861" s="103">
        <f>SUM(AI861:AK861)</f>
        <v>0</v>
      </c>
      <c r="AI861" s="102"/>
      <c r="AJ861" s="102"/>
      <c r="AK861" s="102"/>
      <c r="AL861" s="103">
        <f>SUM(AM861:AO861)</f>
        <v>1423</v>
      </c>
      <c r="AM861" s="103">
        <f>T861</f>
        <v>1423</v>
      </c>
      <c r="AN861" s="102"/>
      <c r="AO861" s="102"/>
      <c r="AP861" s="3572">
        <f>SUM(AQ861:AS861)</f>
        <v>2906</v>
      </c>
      <c r="AQ861" s="3572">
        <v>2906</v>
      </c>
      <c r="AR861" s="1751"/>
      <c r="AS861" s="1751"/>
      <c r="AT861" s="1751">
        <f>SUM(AU861:AW861)</f>
        <v>0</v>
      </c>
      <c r="AU861" s="1751"/>
      <c r="AV861" s="1751"/>
      <c r="AW861" s="1751"/>
      <c r="AX861" s="1751"/>
      <c r="AY861" s="1751">
        <f>SUM(AZ861:BB861)</f>
        <v>0</v>
      </c>
      <c r="AZ861" s="1751"/>
      <c r="BA861" s="1751"/>
      <c r="BB861" s="1751"/>
      <c r="BC861" s="1751"/>
      <c r="BD861" s="1656"/>
      <c r="BE861" s="1656"/>
      <c r="BF861" s="1656"/>
      <c r="BG861" s="1403">
        <f t="shared" si="699"/>
        <v>0</v>
      </c>
      <c r="BH861" s="1667"/>
      <c r="BI861" s="1655">
        <f>AP861-S861</f>
        <v>1483</v>
      </c>
      <c r="BJ861" s="1658">
        <v>2022</v>
      </c>
      <c r="BK861" s="1658" t="s">
        <v>910</v>
      </c>
      <c r="BL861" s="1658"/>
      <c r="BM861" s="1669">
        <f t="shared" si="691"/>
        <v>100</v>
      </c>
      <c r="BN861" s="1669" t="e">
        <f t="shared" si="692"/>
        <v>#DIV/0!</v>
      </c>
      <c r="BO861" s="1658" t="s">
        <v>40</v>
      </c>
      <c r="BP861" s="18"/>
      <c r="BQ861" s="1370"/>
      <c r="BR861" s="1370"/>
      <c r="BS861" s="19"/>
      <c r="BT861" s="1370"/>
      <c r="BU861" s="1370"/>
      <c r="BV861" s="1370" t="s">
        <v>2498</v>
      </c>
      <c r="BW861" s="1370"/>
      <c r="BX861" s="1660"/>
      <c r="BY861" s="53"/>
    </row>
    <row r="862" spans="1:81" s="53" customFormat="1" ht="28.5" hidden="1">
      <c r="A862" s="2209" t="s">
        <v>712</v>
      </c>
      <c r="B862" s="1867" t="s">
        <v>383</v>
      </c>
      <c r="C862" s="2086"/>
      <c r="D862" s="2086"/>
      <c r="E862" s="3575"/>
      <c r="F862" s="3575"/>
      <c r="G862" s="3576">
        <f>+H862</f>
        <v>80</v>
      </c>
      <c r="H862" s="3576">
        <v>80</v>
      </c>
      <c r="I862" s="1848"/>
      <c r="J862" s="1848"/>
      <c r="K862" s="1848">
        <f>+L862</f>
        <v>80</v>
      </c>
      <c r="L862" s="1848">
        <f>+H862</f>
        <v>80</v>
      </c>
      <c r="M862" s="1848"/>
      <c r="N862" s="1848"/>
      <c r="O862" s="1848"/>
      <c r="P862" s="1848"/>
      <c r="Q862" s="1848"/>
      <c r="R862" s="1848"/>
      <c r="S862" s="1848">
        <f>SUM(T862:V862)</f>
        <v>0</v>
      </c>
      <c r="T862" s="1848"/>
      <c r="U862" s="1848"/>
      <c r="V862" s="1848"/>
      <c r="W862" s="1703"/>
      <c r="X862" s="1703"/>
      <c r="Y862" s="1703"/>
      <c r="Z862" s="1848">
        <f>SUM(AA862:AC862)</f>
        <v>0</v>
      </c>
      <c r="AA862" s="1848"/>
      <c r="AB862" s="1848"/>
      <c r="AC862" s="1848"/>
      <c r="AD862" s="1848">
        <f>SUM(AE862:AG862)</f>
        <v>0</v>
      </c>
      <c r="AE862" s="1848"/>
      <c r="AF862" s="1848"/>
      <c r="AG862" s="1848"/>
      <c r="AH862" s="1848">
        <f>SUM(AI862:AK862)</f>
        <v>0</v>
      </c>
      <c r="AI862" s="1848"/>
      <c r="AJ862" s="1848"/>
      <c r="AK862" s="1848"/>
      <c r="AL862" s="1848">
        <f>SUM(AM862:AO862)</f>
        <v>0</v>
      </c>
      <c r="AM862" s="1848"/>
      <c r="AN862" s="1848"/>
      <c r="AO862" s="1848"/>
      <c r="AP862" s="3576">
        <f>SUM(AQ862:AS862)</f>
        <v>0</v>
      </c>
      <c r="AQ862" s="3576"/>
      <c r="AR862" s="1911"/>
      <c r="AS862" s="1911"/>
      <c r="AT862" s="1911">
        <f>SUM(AU862:AW862)</f>
        <v>80</v>
      </c>
      <c r="AU862" s="1911">
        <v>80</v>
      </c>
      <c r="AV862" s="1911"/>
      <c r="AW862" s="1911"/>
      <c r="AX862" s="1911"/>
      <c r="AY862" s="1911">
        <f>SUM(AZ862:BB862)</f>
        <v>0</v>
      </c>
      <c r="AZ862" s="1911"/>
      <c r="BA862" s="1911"/>
      <c r="BB862" s="1911"/>
      <c r="BC862" s="1911"/>
      <c r="BD862" s="3284"/>
      <c r="BE862" s="3284"/>
      <c r="BF862" s="3284"/>
      <c r="BG862" s="3467"/>
      <c r="BH862" s="1703"/>
      <c r="BI862" s="1703">
        <f>AP862-S862</f>
        <v>0</v>
      </c>
      <c r="BJ862" s="3211"/>
      <c r="BK862" s="3211" t="s">
        <v>2331</v>
      </c>
      <c r="BL862" s="3211"/>
      <c r="BM862" s="1891">
        <f t="shared" si="691"/>
        <v>0</v>
      </c>
      <c r="BN862" s="1891">
        <f t="shared" si="692"/>
        <v>0</v>
      </c>
      <c r="BO862" s="3211" t="s">
        <v>62</v>
      </c>
      <c r="BP862" s="3169"/>
      <c r="BQ862" s="1369"/>
      <c r="BR862" s="1369"/>
      <c r="BS862" s="1617"/>
      <c r="BT862" s="1369"/>
      <c r="BU862" s="1369"/>
      <c r="BV862" s="1370" t="s">
        <v>2498</v>
      </c>
      <c r="BW862" s="1369"/>
      <c r="BX862" s="1660"/>
    </row>
    <row r="863" spans="1:81" s="53" customFormat="1" ht="28.5" hidden="1">
      <c r="A863" s="2209" t="s">
        <v>2184</v>
      </c>
      <c r="B863" s="1867" t="s">
        <v>384</v>
      </c>
      <c r="C863" s="2086"/>
      <c r="D863" s="2086"/>
      <c r="E863" s="3575"/>
      <c r="F863" s="3575"/>
      <c r="G863" s="3576">
        <f t="shared" ref="G863:G864" si="700">+H863</f>
        <v>280</v>
      </c>
      <c r="H863" s="3576">
        <v>280</v>
      </c>
      <c r="I863" s="1848"/>
      <c r="J863" s="1848"/>
      <c r="K863" s="1848">
        <f t="shared" ref="K863:K864" si="701">+L863</f>
        <v>280</v>
      </c>
      <c r="L863" s="1848">
        <f t="shared" ref="L863:L864" si="702">+H863</f>
        <v>280</v>
      </c>
      <c r="M863" s="1848"/>
      <c r="N863" s="1848"/>
      <c r="O863" s="1848"/>
      <c r="P863" s="1848"/>
      <c r="Q863" s="1848"/>
      <c r="R863" s="1848"/>
      <c r="S863" s="1848">
        <f>SUM(T863:V863)</f>
        <v>0</v>
      </c>
      <c r="T863" s="1848"/>
      <c r="U863" s="1848"/>
      <c r="V863" s="1848"/>
      <c r="W863" s="1703"/>
      <c r="X863" s="1703"/>
      <c r="Y863" s="1703"/>
      <c r="Z863" s="1848">
        <f>SUM(AA863:AC863)</f>
        <v>0</v>
      </c>
      <c r="AA863" s="1848"/>
      <c r="AB863" s="1848"/>
      <c r="AC863" s="1848"/>
      <c r="AD863" s="1848">
        <f>SUM(AE863:AG863)</f>
        <v>0</v>
      </c>
      <c r="AE863" s="1848"/>
      <c r="AF863" s="1848"/>
      <c r="AG863" s="1848"/>
      <c r="AH863" s="1848">
        <f>SUM(AI863:AK863)</f>
        <v>0</v>
      </c>
      <c r="AI863" s="1848"/>
      <c r="AJ863" s="1848"/>
      <c r="AK863" s="1848"/>
      <c r="AL863" s="1848">
        <f>SUM(AM863:AO863)</f>
        <v>0</v>
      </c>
      <c r="AM863" s="1848"/>
      <c r="AN863" s="1848"/>
      <c r="AO863" s="1848"/>
      <c r="AP863" s="3576">
        <f>SUM(AQ863:AS863)</f>
        <v>0</v>
      </c>
      <c r="AQ863" s="3576"/>
      <c r="AR863" s="1911"/>
      <c r="AS863" s="1911"/>
      <c r="AT863" s="1911">
        <f>SUM(AU863:AW863)</f>
        <v>280</v>
      </c>
      <c r="AU863" s="1911">
        <v>280</v>
      </c>
      <c r="AV863" s="1911"/>
      <c r="AW863" s="1911"/>
      <c r="AX863" s="1911"/>
      <c r="AY863" s="1911">
        <f>SUM(AZ863:BB863)</f>
        <v>0</v>
      </c>
      <c r="AZ863" s="1911"/>
      <c r="BA863" s="1911"/>
      <c r="BB863" s="1911"/>
      <c r="BC863" s="1911"/>
      <c r="BD863" s="3284"/>
      <c r="BE863" s="3284"/>
      <c r="BF863" s="3284"/>
      <c r="BG863" s="3467"/>
      <c r="BH863" s="1703"/>
      <c r="BI863" s="1703">
        <f>AP863-S863</f>
        <v>0</v>
      </c>
      <c r="BJ863" s="3211"/>
      <c r="BK863" s="3211" t="s">
        <v>2331</v>
      </c>
      <c r="BL863" s="3211"/>
      <c r="BM863" s="1891">
        <f t="shared" si="691"/>
        <v>0</v>
      </c>
      <c r="BN863" s="1891">
        <f t="shared" si="692"/>
        <v>0</v>
      </c>
      <c r="BO863" s="3211" t="s">
        <v>62</v>
      </c>
      <c r="BP863" s="3169"/>
      <c r="BQ863" s="1369"/>
      <c r="BR863" s="1369"/>
      <c r="BS863" s="1617"/>
      <c r="BT863" s="1369"/>
      <c r="BU863" s="1369"/>
      <c r="BV863" s="1370" t="s">
        <v>2498</v>
      </c>
      <c r="BW863" s="1369"/>
      <c r="BX863" s="1660"/>
    </row>
    <row r="864" spans="1:81" s="53" customFormat="1" ht="28.5" hidden="1">
      <c r="A864" s="2209" t="s">
        <v>2483</v>
      </c>
      <c r="B864" s="1867" t="s">
        <v>385</v>
      </c>
      <c r="C864" s="2086"/>
      <c r="D864" s="2086"/>
      <c r="E864" s="3575"/>
      <c r="F864" s="3575"/>
      <c r="G864" s="3576">
        <f t="shared" si="700"/>
        <v>1553</v>
      </c>
      <c r="H864" s="3576">
        <v>1553</v>
      </c>
      <c r="I864" s="1848"/>
      <c r="J864" s="1848"/>
      <c r="K864" s="1848">
        <f t="shared" si="701"/>
        <v>1553</v>
      </c>
      <c r="L864" s="1848">
        <f t="shared" si="702"/>
        <v>1553</v>
      </c>
      <c r="M864" s="1848"/>
      <c r="N864" s="1848"/>
      <c r="O864" s="1848"/>
      <c r="P864" s="1848"/>
      <c r="Q864" s="1848"/>
      <c r="R864" s="1848"/>
      <c r="S864" s="1848">
        <f>SUM(T864:V864)</f>
        <v>0</v>
      </c>
      <c r="T864" s="1848"/>
      <c r="U864" s="1848"/>
      <c r="V864" s="1848"/>
      <c r="W864" s="1703"/>
      <c r="X864" s="1703"/>
      <c r="Y864" s="1703"/>
      <c r="Z864" s="1848">
        <f>SUM(AA864:AC864)</f>
        <v>0</v>
      </c>
      <c r="AA864" s="1848"/>
      <c r="AB864" s="1848"/>
      <c r="AC864" s="1848"/>
      <c r="AD864" s="1848">
        <f>SUM(AE864:AG864)</f>
        <v>0</v>
      </c>
      <c r="AE864" s="1848"/>
      <c r="AF864" s="1848"/>
      <c r="AG864" s="1848"/>
      <c r="AH864" s="1848">
        <f>SUM(AI864:AK864)</f>
        <v>0</v>
      </c>
      <c r="AI864" s="1848"/>
      <c r="AJ864" s="1848"/>
      <c r="AK864" s="1848"/>
      <c r="AL864" s="1848">
        <f>SUM(AM864:AO864)</f>
        <v>0</v>
      </c>
      <c r="AM864" s="1848"/>
      <c r="AN864" s="1848"/>
      <c r="AO864" s="1848"/>
      <c r="AP864" s="3576">
        <f>SUM(AQ864:AS864)</f>
        <v>0</v>
      </c>
      <c r="AQ864" s="3576"/>
      <c r="AR864" s="1911"/>
      <c r="AS864" s="1911"/>
      <c r="AT864" s="1911">
        <f>SUM(AU864:AW864)</f>
        <v>1553</v>
      </c>
      <c r="AU864" s="1911">
        <v>1553</v>
      </c>
      <c r="AV864" s="1911"/>
      <c r="AW864" s="1911"/>
      <c r="AX864" s="1911"/>
      <c r="AY864" s="1911">
        <f>SUM(AZ864:BB864)</f>
        <v>0</v>
      </c>
      <c r="AZ864" s="1911"/>
      <c r="BA864" s="1911"/>
      <c r="BB864" s="1911"/>
      <c r="BC864" s="1911"/>
      <c r="BD864" s="3284"/>
      <c r="BE864" s="3284"/>
      <c r="BF864" s="3284"/>
      <c r="BG864" s="3467"/>
      <c r="BH864" s="1703"/>
      <c r="BI864" s="1703">
        <f>AP864-S864</f>
        <v>0</v>
      </c>
      <c r="BJ864" s="3211"/>
      <c r="BK864" s="3211" t="s">
        <v>2331</v>
      </c>
      <c r="BL864" s="3211"/>
      <c r="BM864" s="1891">
        <f t="shared" si="691"/>
        <v>0</v>
      </c>
      <c r="BN864" s="1891">
        <f t="shared" si="692"/>
        <v>0</v>
      </c>
      <c r="BO864" s="3211" t="s">
        <v>62</v>
      </c>
      <c r="BP864" s="3169"/>
      <c r="BQ864" s="1369"/>
      <c r="BR864" s="1369"/>
      <c r="BS864" s="1617"/>
      <c r="BT864" s="1369"/>
      <c r="BU864" s="1369"/>
      <c r="BV864" s="1370" t="s">
        <v>2498</v>
      </c>
      <c r="BW864" s="1369"/>
      <c r="BX864" s="1660"/>
    </row>
    <row r="865" spans="1:81" s="63" customFormat="1" ht="36.75" hidden="1" customHeight="1">
      <c r="A865" s="2228" t="s">
        <v>74</v>
      </c>
      <c r="B865" s="149" t="s">
        <v>1202</v>
      </c>
      <c r="C865" s="166"/>
      <c r="D865" s="167"/>
      <c r="E865" s="3544" t="s">
        <v>1136</v>
      </c>
      <c r="F865" s="3577"/>
      <c r="G865" s="3578">
        <f>SUM(G867:G869)</f>
        <v>8596</v>
      </c>
      <c r="H865" s="3578">
        <f t="shared" ref="H865:BI865" si="703">SUM(H867:H869)</f>
        <v>8596</v>
      </c>
      <c r="I865" s="150">
        <f t="shared" si="703"/>
        <v>0</v>
      </c>
      <c r="J865" s="150">
        <f t="shared" si="703"/>
        <v>0</v>
      </c>
      <c r="K865" s="150">
        <f t="shared" si="703"/>
        <v>8596</v>
      </c>
      <c r="L865" s="150">
        <f t="shared" si="703"/>
        <v>8596</v>
      </c>
      <c r="M865" s="150">
        <f t="shared" si="703"/>
        <v>7184.1030000000001</v>
      </c>
      <c r="N865" s="150">
        <f t="shared" si="703"/>
        <v>4220.4580000000005</v>
      </c>
      <c r="O865" s="150">
        <f t="shared" si="703"/>
        <v>1870.442</v>
      </c>
      <c r="P865" s="150">
        <f t="shared" si="703"/>
        <v>1870.442</v>
      </c>
      <c r="Q865" s="150">
        <f t="shared" si="703"/>
        <v>0</v>
      </c>
      <c r="R865" s="150">
        <f t="shared" si="703"/>
        <v>0</v>
      </c>
      <c r="S865" s="150">
        <f t="shared" si="703"/>
        <v>2814</v>
      </c>
      <c r="T865" s="150">
        <f t="shared" si="703"/>
        <v>2814</v>
      </c>
      <c r="U865" s="150">
        <f t="shared" si="703"/>
        <v>0</v>
      </c>
      <c r="V865" s="150">
        <f t="shared" si="703"/>
        <v>0</v>
      </c>
      <c r="W865" s="1603"/>
      <c r="X865" s="1603"/>
      <c r="Y865" s="1603"/>
      <c r="Z865" s="150">
        <f t="shared" si="703"/>
        <v>1403.7829999999999</v>
      </c>
      <c r="AA865" s="150">
        <f t="shared" si="703"/>
        <v>1403.7829999999999</v>
      </c>
      <c r="AB865" s="150">
        <f t="shared" si="703"/>
        <v>0</v>
      </c>
      <c r="AC865" s="150">
        <f t="shared" si="703"/>
        <v>0</v>
      </c>
      <c r="AD865" s="150">
        <f t="shared" si="703"/>
        <v>1868.7619999999999</v>
      </c>
      <c r="AE865" s="150">
        <f t="shared" si="703"/>
        <v>1868.7619999999999</v>
      </c>
      <c r="AF865" s="150">
        <f t="shared" si="703"/>
        <v>0</v>
      </c>
      <c r="AG865" s="150">
        <f t="shared" si="703"/>
        <v>0</v>
      </c>
      <c r="AH865" s="150">
        <f t="shared" si="703"/>
        <v>1870.442</v>
      </c>
      <c r="AI865" s="150">
        <f t="shared" si="703"/>
        <v>1870.442</v>
      </c>
      <c r="AJ865" s="150">
        <f t="shared" si="703"/>
        <v>0</v>
      </c>
      <c r="AK865" s="150">
        <f t="shared" si="703"/>
        <v>0</v>
      </c>
      <c r="AL865" s="150">
        <f t="shared" si="703"/>
        <v>2814</v>
      </c>
      <c r="AM865" s="150">
        <f t="shared" si="703"/>
        <v>2814</v>
      </c>
      <c r="AN865" s="150">
        <f t="shared" si="703"/>
        <v>0</v>
      </c>
      <c r="AO865" s="150">
        <f t="shared" si="703"/>
        <v>0</v>
      </c>
      <c r="AP865" s="3578">
        <f t="shared" si="703"/>
        <v>8596</v>
      </c>
      <c r="AQ865" s="3578">
        <f t="shared" si="703"/>
        <v>8596</v>
      </c>
      <c r="AR865" s="1004">
        <f t="shared" si="703"/>
        <v>0</v>
      </c>
      <c r="AS865" s="1004">
        <f t="shared" si="703"/>
        <v>0</v>
      </c>
      <c r="AT865" s="1004">
        <f t="shared" si="703"/>
        <v>0</v>
      </c>
      <c r="AU865" s="1004">
        <f t="shared" si="703"/>
        <v>0</v>
      </c>
      <c r="AV865" s="1004">
        <f t="shared" si="703"/>
        <v>0</v>
      </c>
      <c r="AW865" s="1004">
        <f t="shared" si="703"/>
        <v>0</v>
      </c>
      <c r="AX865" s="1004">
        <f t="shared" si="703"/>
        <v>0</v>
      </c>
      <c r="AY865" s="1004">
        <f t="shared" si="703"/>
        <v>0</v>
      </c>
      <c r="AZ865" s="1004">
        <f t="shared" si="703"/>
        <v>0</v>
      </c>
      <c r="BA865" s="1004">
        <f t="shared" si="703"/>
        <v>0</v>
      </c>
      <c r="BB865" s="1004">
        <f t="shared" si="703"/>
        <v>0</v>
      </c>
      <c r="BC865" s="1004">
        <f t="shared" si="703"/>
        <v>0</v>
      </c>
      <c r="BD865" s="1004">
        <f t="shared" si="703"/>
        <v>0</v>
      </c>
      <c r="BE865" s="1004">
        <f t="shared" si="703"/>
        <v>0</v>
      </c>
      <c r="BF865" s="1004">
        <f t="shared" si="703"/>
        <v>0</v>
      </c>
      <c r="BG865" s="3578">
        <f t="shared" si="703"/>
        <v>0</v>
      </c>
      <c r="BH865" s="1603"/>
      <c r="BI865" s="150">
        <f t="shared" si="703"/>
        <v>5782</v>
      </c>
      <c r="BJ865" s="201"/>
      <c r="BK865" s="201"/>
      <c r="BL865" s="201"/>
      <c r="BM865" s="1640">
        <f t="shared" si="691"/>
        <v>100</v>
      </c>
      <c r="BN865" s="1640" t="e">
        <f t="shared" si="692"/>
        <v>#DIV/0!</v>
      </c>
      <c r="BO865" s="201" t="s">
        <v>62</v>
      </c>
      <c r="BP865" s="1621"/>
      <c r="BQ865" s="2927"/>
      <c r="BR865" s="2927"/>
      <c r="BS865" s="3360"/>
      <c r="BT865" s="2927"/>
      <c r="BU865" s="2927"/>
      <c r="BV865" s="1370" t="s">
        <v>2498</v>
      </c>
      <c r="BW865" s="2927"/>
      <c r="BX865" s="1618"/>
    </row>
    <row r="866" spans="1:81" s="63" customFormat="1" ht="39.75" hidden="1" customHeight="1">
      <c r="A866" s="2228" t="s">
        <v>712</v>
      </c>
      <c r="B866" s="149" t="s">
        <v>2422</v>
      </c>
      <c r="C866" s="2003"/>
      <c r="D866" s="1910"/>
      <c r="E866" s="3544"/>
      <c r="F866" s="3577"/>
      <c r="G866" s="3578">
        <f>SUM(G867:G869)</f>
        <v>8596</v>
      </c>
      <c r="H866" s="3578">
        <f t="shared" ref="H866:BG866" si="704">SUM(H867:H869)</f>
        <v>8596</v>
      </c>
      <c r="I866" s="150">
        <f t="shared" si="704"/>
        <v>0</v>
      </c>
      <c r="J866" s="150">
        <f t="shared" si="704"/>
        <v>0</v>
      </c>
      <c r="K866" s="150">
        <f t="shared" si="704"/>
        <v>8596</v>
      </c>
      <c r="L866" s="150">
        <f t="shared" si="704"/>
        <v>8596</v>
      </c>
      <c r="M866" s="150">
        <f t="shared" si="704"/>
        <v>7184.1030000000001</v>
      </c>
      <c r="N866" s="150">
        <f t="shared" si="704"/>
        <v>4220.4580000000005</v>
      </c>
      <c r="O866" s="150">
        <f t="shared" si="704"/>
        <v>1870.442</v>
      </c>
      <c r="P866" s="150">
        <f t="shared" si="704"/>
        <v>1870.442</v>
      </c>
      <c r="Q866" s="150">
        <f t="shared" si="704"/>
        <v>0</v>
      </c>
      <c r="R866" s="150">
        <f t="shared" si="704"/>
        <v>0</v>
      </c>
      <c r="S866" s="150">
        <f t="shared" si="704"/>
        <v>2814</v>
      </c>
      <c r="T866" s="150">
        <f t="shared" si="704"/>
        <v>2814</v>
      </c>
      <c r="U866" s="150">
        <f t="shared" si="704"/>
        <v>0</v>
      </c>
      <c r="V866" s="150">
        <f t="shared" si="704"/>
        <v>0</v>
      </c>
      <c r="W866" s="1603"/>
      <c r="X866" s="1603"/>
      <c r="Y866" s="1603"/>
      <c r="Z866" s="150">
        <f t="shared" si="704"/>
        <v>1403.7829999999999</v>
      </c>
      <c r="AA866" s="150">
        <f t="shared" si="704"/>
        <v>1403.7829999999999</v>
      </c>
      <c r="AB866" s="150">
        <f t="shared" si="704"/>
        <v>0</v>
      </c>
      <c r="AC866" s="150">
        <f t="shared" si="704"/>
        <v>0</v>
      </c>
      <c r="AD866" s="150">
        <f t="shared" si="704"/>
        <v>1868.7619999999999</v>
      </c>
      <c r="AE866" s="150">
        <f t="shared" si="704"/>
        <v>1868.7619999999999</v>
      </c>
      <c r="AF866" s="150">
        <f t="shared" si="704"/>
        <v>0</v>
      </c>
      <c r="AG866" s="150">
        <f t="shared" si="704"/>
        <v>0</v>
      </c>
      <c r="AH866" s="150">
        <f t="shared" si="704"/>
        <v>1870.442</v>
      </c>
      <c r="AI866" s="150">
        <f t="shared" si="704"/>
        <v>1870.442</v>
      </c>
      <c r="AJ866" s="150">
        <f t="shared" si="704"/>
        <v>0</v>
      </c>
      <c r="AK866" s="150">
        <f t="shared" si="704"/>
        <v>0</v>
      </c>
      <c r="AL866" s="150">
        <f t="shared" si="704"/>
        <v>2814</v>
      </c>
      <c r="AM866" s="150">
        <f t="shared" si="704"/>
        <v>2814</v>
      </c>
      <c r="AN866" s="150">
        <f t="shared" si="704"/>
        <v>0</v>
      </c>
      <c r="AO866" s="150">
        <f t="shared" si="704"/>
        <v>0</v>
      </c>
      <c r="AP866" s="3578">
        <f t="shared" si="704"/>
        <v>8596</v>
      </c>
      <c r="AQ866" s="3578">
        <f t="shared" si="704"/>
        <v>8596</v>
      </c>
      <c r="AR866" s="1004">
        <f t="shared" si="704"/>
        <v>0</v>
      </c>
      <c r="AS866" s="1004">
        <f t="shared" si="704"/>
        <v>0</v>
      </c>
      <c r="AT866" s="1004">
        <f t="shared" si="704"/>
        <v>0</v>
      </c>
      <c r="AU866" s="1004">
        <f t="shared" si="704"/>
        <v>0</v>
      </c>
      <c r="AV866" s="1004">
        <f t="shared" si="704"/>
        <v>0</v>
      </c>
      <c r="AW866" s="1004">
        <f t="shared" si="704"/>
        <v>0</v>
      </c>
      <c r="AX866" s="1004">
        <f t="shared" si="704"/>
        <v>0</v>
      </c>
      <c r="AY866" s="1004">
        <f t="shared" si="704"/>
        <v>0</v>
      </c>
      <c r="AZ866" s="1004">
        <f t="shared" si="704"/>
        <v>0</v>
      </c>
      <c r="BA866" s="1004">
        <f t="shared" si="704"/>
        <v>0</v>
      </c>
      <c r="BB866" s="1004">
        <f t="shared" si="704"/>
        <v>0</v>
      </c>
      <c r="BC866" s="1004">
        <f t="shared" si="704"/>
        <v>0</v>
      </c>
      <c r="BD866" s="1004">
        <f t="shared" si="704"/>
        <v>0</v>
      </c>
      <c r="BE866" s="1004">
        <f t="shared" si="704"/>
        <v>0</v>
      </c>
      <c r="BF866" s="1004">
        <f t="shared" si="704"/>
        <v>0</v>
      </c>
      <c r="BG866" s="3578">
        <f t="shared" si="704"/>
        <v>0</v>
      </c>
      <c r="BH866" s="150"/>
      <c r="BI866" s="150"/>
      <c r="BJ866" s="2088"/>
      <c r="BK866" s="2088"/>
      <c r="BL866" s="2088"/>
      <c r="BM866" s="1640">
        <f t="shared" si="691"/>
        <v>100</v>
      </c>
      <c r="BN866" s="1640" t="e">
        <f t="shared" si="692"/>
        <v>#DIV/0!</v>
      </c>
      <c r="BO866" s="201"/>
      <c r="BP866" s="1621"/>
      <c r="BQ866" s="2927"/>
      <c r="BR866" s="2927"/>
      <c r="BS866" s="3360"/>
      <c r="BT866" s="2927"/>
      <c r="BU866" s="2927"/>
      <c r="BV866" s="1370" t="s">
        <v>2498</v>
      </c>
      <c r="BW866" s="2927"/>
      <c r="BX866" s="1618"/>
    </row>
    <row r="867" spans="1:81" s="488" customFormat="1" ht="56.25" hidden="1" customHeight="1">
      <c r="A867" s="3200">
        <v>1</v>
      </c>
      <c r="B867" s="3191" t="s">
        <v>1203</v>
      </c>
      <c r="C867" s="1812" t="s">
        <v>1204</v>
      </c>
      <c r="D867" s="1813" t="s">
        <v>1205</v>
      </c>
      <c r="E867" s="3544" t="s">
        <v>305</v>
      </c>
      <c r="F867" s="3579" t="s">
        <v>1206</v>
      </c>
      <c r="G867" s="3552">
        <v>2200</v>
      </c>
      <c r="H867" s="3552">
        <v>2200</v>
      </c>
      <c r="I867" s="1741"/>
      <c r="J867" s="1741"/>
      <c r="K867" s="1737">
        <v>2200</v>
      </c>
      <c r="L867" s="1737">
        <v>2200</v>
      </c>
      <c r="M867" s="1741">
        <v>1175</v>
      </c>
      <c r="N867" s="1741">
        <v>995.98299999999995</v>
      </c>
      <c r="O867" s="1760">
        <v>856.38300000000004</v>
      </c>
      <c r="P867" s="1760">
        <v>856.38300000000004</v>
      </c>
      <c r="Q867" s="1741"/>
      <c r="R867" s="1741"/>
      <c r="S867" s="1737">
        <f>SUM(T867:V867)</f>
        <v>600</v>
      </c>
      <c r="T867" s="1737">
        <v>600</v>
      </c>
      <c r="U867" s="1741"/>
      <c r="V867" s="1741"/>
      <c r="W867" s="1761">
        <v>272</v>
      </c>
      <c r="X867" s="1761"/>
      <c r="Y867" s="1761"/>
      <c r="Z867" s="1760">
        <f>SUM(AA867:AC867)</f>
        <v>431.38299999999998</v>
      </c>
      <c r="AA867" s="1760">
        <v>431.38299999999998</v>
      </c>
      <c r="AB867" s="1741"/>
      <c r="AC867" s="1741"/>
      <c r="AD867" s="1760">
        <f>SUM(AE867:AG867)</f>
        <v>0</v>
      </c>
      <c r="AE867" s="1760"/>
      <c r="AF867" s="1741"/>
      <c r="AG867" s="1741"/>
      <c r="AH867" s="1760">
        <f>SUM(AI867:AK867)</f>
        <v>856.38300000000004</v>
      </c>
      <c r="AI867" s="1760">
        <v>856.38300000000004</v>
      </c>
      <c r="AJ867" s="1741"/>
      <c r="AK867" s="1741"/>
      <c r="AL867" s="1760">
        <f>SUM(AM867:AO867)</f>
        <v>600</v>
      </c>
      <c r="AM867" s="1737">
        <v>600</v>
      </c>
      <c r="AN867" s="1741"/>
      <c r="AO867" s="1741"/>
      <c r="AP867" s="3655">
        <f>SUM(AQ867:AS867)</f>
        <v>2200</v>
      </c>
      <c r="AQ867" s="3560">
        <v>2200</v>
      </c>
      <c r="AR867" s="1759">
        <v>0</v>
      </c>
      <c r="AS867" s="1759"/>
      <c r="AT867" s="1759">
        <f>SUM(AU867:AW867)</f>
        <v>0</v>
      </c>
      <c r="AU867" s="1759">
        <v>0</v>
      </c>
      <c r="AV867" s="1759"/>
      <c r="AW867" s="1759"/>
      <c r="AX867" s="1759"/>
      <c r="AY867" s="1759">
        <f>SUM(AZ867:BB867)</f>
        <v>0</v>
      </c>
      <c r="AZ867" s="1759">
        <v>0</v>
      </c>
      <c r="BA867" s="1759"/>
      <c r="BB867" s="1759"/>
      <c r="BC867" s="1759"/>
      <c r="BD867" s="3293"/>
      <c r="BE867" s="3293"/>
      <c r="BF867" s="3293"/>
      <c r="BG867" s="1403">
        <f t="shared" ref="BG867:BG869" si="705">AZ867</f>
        <v>0</v>
      </c>
      <c r="BH867" s="1667"/>
      <c r="BI867" s="1761">
        <f>AP867-S867</f>
        <v>1600</v>
      </c>
      <c r="BJ867" s="3151">
        <v>2022</v>
      </c>
      <c r="BK867" s="3151" t="s">
        <v>910</v>
      </c>
      <c r="BL867" s="3151"/>
      <c r="BM867" s="1669">
        <f t="shared" si="691"/>
        <v>100</v>
      </c>
      <c r="BN867" s="1669" t="e">
        <f t="shared" si="692"/>
        <v>#DIV/0!</v>
      </c>
      <c r="BO867" s="3151" t="s">
        <v>40</v>
      </c>
      <c r="BP867" s="1621"/>
      <c r="BQ867" s="2927"/>
      <c r="BR867" s="2927"/>
      <c r="BS867" s="3360"/>
      <c r="BT867" s="2927"/>
      <c r="BU867" s="2927"/>
      <c r="BV867" s="1370" t="s">
        <v>2498</v>
      </c>
      <c r="BW867" s="2927"/>
      <c r="BX867" s="1618"/>
      <c r="BY867" s="63"/>
    </row>
    <row r="868" spans="1:81" s="488" customFormat="1" ht="56.25" hidden="1" customHeight="1">
      <c r="A868" s="3200">
        <v>2</v>
      </c>
      <c r="B868" s="3191" t="s">
        <v>1207</v>
      </c>
      <c r="C868" s="1812" t="s">
        <v>1208</v>
      </c>
      <c r="D868" s="1813" t="s">
        <v>1209</v>
      </c>
      <c r="E868" s="3544" t="s">
        <v>305</v>
      </c>
      <c r="F868" s="3579" t="s">
        <v>1210</v>
      </c>
      <c r="G868" s="3552">
        <v>4726</v>
      </c>
      <c r="H868" s="3552">
        <v>4726</v>
      </c>
      <c r="I868" s="1741"/>
      <c r="J868" s="1741"/>
      <c r="K868" s="1737">
        <v>4726</v>
      </c>
      <c r="L868" s="1737">
        <v>4726</v>
      </c>
      <c r="M868" s="1741">
        <v>4450.7619999999997</v>
      </c>
      <c r="N868" s="1741">
        <v>1831.175</v>
      </c>
      <c r="O868" s="1760"/>
      <c r="P868" s="1760"/>
      <c r="Q868" s="1741"/>
      <c r="R868" s="1741"/>
      <c r="S868" s="1737">
        <f>SUM(T868:V868)</f>
        <v>2144</v>
      </c>
      <c r="T868" s="1737">
        <v>2144</v>
      </c>
      <c r="U868" s="1741"/>
      <c r="V868" s="1741"/>
      <c r="W868" s="1761">
        <v>275</v>
      </c>
      <c r="X868" s="1761"/>
      <c r="Y868" s="1761"/>
      <c r="Z868" s="1760">
        <f>SUM(AA868:AC868)</f>
        <v>0</v>
      </c>
      <c r="AA868" s="1760"/>
      <c r="AB868" s="1741"/>
      <c r="AC868" s="1741"/>
      <c r="AD868" s="1760">
        <f>SUM(AE868:AG868)</f>
        <v>1868.7619999999999</v>
      </c>
      <c r="AE868" s="1760">
        <v>1868.7619999999999</v>
      </c>
      <c r="AF868" s="1741"/>
      <c r="AG868" s="1741"/>
      <c r="AH868" s="1760">
        <f>SUM(AI868:AK868)</f>
        <v>0</v>
      </c>
      <c r="AI868" s="1760"/>
      <c r="AJ868" s="1741"/>
      <c r="AK868" s="1741"/>
      <c r="AL868" s="1760">
        <f>SUM(AM868:AO868)</f>
        <v>2144</v>
      </c>
      <c r="AM868" s="1737">
        <v>2144</v>
      </c>
      <c r="AN868" s="1741"/>
      <c r="AO868" s="1741"/>
      <c r="AP868" s="3655">
        <f>SUM(AQ868:AS868)</f>
        <v>4726</v>
      </c>
      <c r="AQ868" s="3560">
        <v>4726</v>
      </c>
      <c r="AR868" s="1759">
        <v>0</v>
      </c>
      <c r="AS868" s="1759"/>
      <c r="AT868" s="1759">
        <f>SUM(AU868:AW868)</f>
        <v>0</v>
      </c>
      <c r="AU868" s="1759">
        <v>0</v>
      </c>
      <c r="AV868" s="1759"/>
      <c r="AW868" s="1759"/>
      <c r="AX868" s="1759"/>
      <c r="AY868" s="1759">
        <f>SUM(AZ868:BB868)</f>
        <v>0</v>
      </c>
      <c r="AZ868" s="1759">
        <v>0</v>
      </c>
      <c r="BA868" s="1759"/>
      <c r="BB868" s="1759"/>
      <c r="BC868" s="1759"/>
      <c r="BD868" s="3293"/>
      <c r="BE868" s="3293"/>
      <c r="BF868" s="3293"/>
      <c r="BG868" s="1403">
        <f t="shared" si="705"/>
        <v>0</v>
      </c>
      <c r="BH868" s="1667"/>
      <c r="BI868" s="1761">
        <f>AP868-S868</f>
        <v>2582</v>
      </c>
      <c r="BJ868" s="3151">
        <v>2022</v>
      </c>
      <c r="BK868" s="3151" t="s">
        <v>910</v>
      </c>
      <c r="BL868" s="3151"/>
      <c r="BM868" s="1669">
        <f t="shared" si="691"/>
        <v>100</v>
      </c>
      <c r="BN868" s="1669" t="e">
        <f t="shared" si="692"/>
        <v>#DIV/0!</v>
      </c>
      <c r="BO868" s="3151" t="s">
        <v>40</v>
      </c>
      <c r="BP868" s="1621"/>
      <c r="BQ868" s="2927"/>
      <c r="BR868" s="2927"/>
      <c r="BS868" s="3360"/>
      <c r="BT868" s="2927"/>
      <c r="BU868" s="2927"/>
      <c r="BV868" s="1370" t="s">
        <v>2498</v>
      </c>
      <c r="BW868" s="2927"/>
      <c r="BX868" s="1618"/>
      <c r="BY868" s="63"/>
    </row>
    <row r="869" spans="1:81" s="488" customFormat="1" ht="56.25" hidden="1" customHeight="1">
      <c r="A869" s="3200">
        <v>3</v>
      </c>
      <c r="B869" s="3191" t="s">
        <v>1211</v>
      </c>
      <c r="C869" s="1812" t="s">
        <v>1212</v>
      </c>
      <c r="D869" s="1813" t="s">
        <v>1213</v>
      </c>
      <c r="E869" s="3544" t="s">
        <v>305</v>
      </c>
      <c r="F869" s="3579" t="s">
        <v>1214</v>
      </c>
      <c r="G869" s="3552">
        <v>1670</v>
      </c>
      <c r="H869" s="3552">
        <v>1670</v>
      </c>
      <c r="I869" s="1741"/>
      <c r="J869" s="1741"/>
      <c r="K869" s="1737">
        <v>1670</v>
      </c>
      <c r="L869" s="1737">
        <v>1670</v>
      </c>
      <c r="M869" s="1741">
        <v>1558.3410000000001</v>
      </c>
      <c r="N869" s="1741">
        <v>1393.3000000000002</v>
      </c>
      <c r="O869" s="1760">
        <v>1014.059</v>
      </c>
      <c r="P869" s="1760">
        <v>1014.059</v>
      </c>
      <c r="Q869" s="1741"/>
      <c r="R869" s="1741"/>
      <c r="S869" s="1737">
        <f>SUM(T869:V869)</f>
        <v>70</v>
      </c>
      <c r="T869" s="1737">
        <v>70</v>
      </c>
      <c r="U869" s="1741"/>
      <c r="V869" s="1741"/>
      <c r="W869" s="1761">
        <v>13</v>
      </c>
      <c r="X869" s="1761"/>
      <c r="Y869" s="1761"/>
      <c r="Z869" s="1760">
        <f>SUM(AA869:AC869)</f>
        <v>972.4</v>
      </c>
      <c r="AA869" s="1760">
        <v>972.4</v>
      </c>
      <c r="AB869" s="1741"/>
      <c r="AC869" s="1741"/>
      <c r="AD869" s="1760">
        <f>SUM(AE869:AG869)</f>
        <v>0</v>
      </c>
      <c r="AE869" s="1760"/>
      <c r="AF869" s="1741"/>
      <c r="AG869" s="1741"/>
      <c r="AH869" s="1760">
        <f>SUM(AI869:AK869)</f>
        <v>1014.059</v>
      </c>
      <c r="AI869" s="1760">
        <v>1014.059</v>
      </c>
      <c r="AJ869" s="1741"/>
      <c r="AK869" s="1741"/>
      <c r="AL869" s="1760">
        <f>SUM(AM869:AO869)</f>
        <v>70</v>
      </c>
      <c r="AM869" s="1737">
        <v>70</v>
      </c>
      <c r="AN869" s="1741"/>
      <c r="AO869" s="1741"/>
      <c r="AP869" s="3655">
        <f>SUM(AQ869:AS869)</f>
        <v>1670</v>
      </c>
      <c r="AQ869" s="3560">
        <v>1670</v>
      </c>
      <c r="AR869" s="1759">
        <v>0</v>
      </c>
      <c r="AS869" s="1759"/>
      <c r="AT869" s="1759">
        <f>SUM(AU869:AW869)</f>
        <v>0</v>
      </c>
      <c r="AU869" s="1759">
        <v>0</v>
      </c>
      <c r="AV869" s="1759"/>
      <c r="AW869" s="1759"/>
      <c r="AX869" s="1759"/>
      <c r="AY869" s="1759">
        <f>SUM(AZ869:BB869)</f>
        <v>0</v>
      </c>
      <c r="AZ869" s="1759">
        <v>0</v>
      </c>
      <c r="BA869" s="1759"/>
      <c r="BB869" s="1759"/>
      <c r="BC869" s="1759"/>
      <c r="BD869" s="3293"/>
      <c r="BE869" s="3293"/>
      <c r="BF869" s="3293"/>
      <c r="BG869" s="1403">
        <f t="shared" si="705"/>
        <v>0</v>
      </c>
      <c r="BH869" s="1667"/>
      <c r="BI869" s="1761">
        <f>AP869-S869</f>
        <v>1600</v>
      </c>
      <c r="BJ869" s="3151">
        <v>2022</v>
      </c>
      <c r="BK869" s="3151" t="s">
        <v>910</v>
      </c>
      <c r="BL869" s="3151"/>
      <c r="BM869" s="1669">
        <f t="shared" si="691"/>
        <v>100</v>
      </c>
      <c r="BN869" s="1669" t="e">
        <f t="shared" si="692"/>
        <v>#DIV/0!</v>
      </c>
      <c r="BO869" s="3151" t="s">
        <v>40</v>
      </c>
      <c r="BP869" s="1621"/>
      <c r="BQ869" s="2927"/>
      <c r="BR869" s="2927"/>
      <c r="BS869" s="3360"/>
      <c r="BT869" s="2927"/>
      <c r="BU869" s="2927"/>
      <c r="BV869" s="1370" t="s">
        <v>2498</v>
      </c>
      <c r="BW869" s="2927"/>
      <c r="BX869" s="1618"/>
      <c r="BY869" s="63"/>
    </row>
    <row r="870" spans="1:81" s="1728" customFormat="1" ht="29.25" hidden="1" customHeight="1">
      <c r="A870" s="2210" t="s">
        <v>712</v>
      </c>
      <c r="B870" s="2099" t="s">
        <v>2491</v>
      </c>
      <c r="C870" s="2100"/>
      <c r="D870" s="2101"/>
      <c r="E870" s="3493"/>
      <c r="F870" s="3526"/>
      <c r="G870" s="3580">
        <f>SUM(G871:G872)</f>
        <v>7235</v>
      </c>
      <c r="H870" s="3580">
        <f t="shared" ref="H870:BG870" si="706">SUM(H871:H872)</f>
        <v>7235</v>
      </c>
      <c r="I870" s="2098">
        <f t="shared" si="706"/>
        <v>0</v>
      </c>
      <c r="J870" s="2098">
        <f t="shared" si="706"/>
        <v>0</v>
      </c>
      <c r="K870" s="2098">
        <f t="shared" si="706"/>
        <v>7235</v>
      </c>
      <c r="L870" s="2098">
        <f t="shared" si="706"/>
        <v>7235</v>
      </c>
      <c r="M870" s="2098">
        <f t="shared" si="706"/>
        <v>6555.817</v>
      </c>
      <c r="N870" s="2098">
        <f t="shared" si="706"/>
        <v>1941.0630000000001</v>
      </c>
      <c r="O870" s="2098">
        <f t="shared" si="706"/>
        <v>1296.2460000000001</v>
      </c>
      <c r="P870" s="2098">
        <f t="shared" si="706"/>
        <v>1296.2460000000001</v>
      </c>
      <c r="Q870" s="2098">
        <f t="shared" si="706"/>
        <v>0</v>
      </c>
      <c r="R870" s="2098">
        <f t="shared" si="706"/>
        <v>0</v>
      </c>
      <c r="S870" s="2098">
        <f t="shared" si="706"/>
        <v>2330</v>
      </c>
      <c r="T870" s="2098">
        <f t="shared" si="706"/>
        <v>2330</v>
      </c>
      <c r="U870" s="2098">
        <f t="shared" si="706"/>
        <v>0</v>
      </c>
      <c r="V870" s="2098">
        <f t="shared" si="706"/>
        <v>0</v>
      </c>
      <c r="W870" s="2098"/>
      <c r="X870" s="2098"/>
      <c r="Y870" s="2098"/>
      <c r="Z870" s="2098">
        <f t="shared" si="706"/>
        <v>1296.2460000000001</v>
      </c>
      <c r="AA870" s="2098">
        <f t="shared" si="706"/>
        <v>1296.2460000000001</v>
      </c>
      <c r="AB870" s="2098">
        <f t="shared" si="706"/>
        <v>0</v>
      </c>
      <c r="AC870" s="2098">
        <f t="shared" si="706"/>
        <v>0</v>
      </c>
      <c r="AD870" s="2098">
        <f t="shared" si="706"/>
        <v>453.24099999999999</v>
      </c>
      <c r="AE870" s="2098">
        <f t="shared" si="706"/>
        <v>453.24099999999999</v>
      </c>
      <c r="AF870" s="2098">
        <f t="shared" si="706"/>
        <v>0</v>
      </c>
      <c r="AG870" s="2098">
        <f t="shared" si="706"/>
        <v>0</v>
      </c>
      <c r="AH870" s="2098">
        <f t="shared" si="706"/>
        <v>1296.2460000000001</v>
      </c>
      <c r="AI870" s="2098">
        <f t="shared" si="706"/>
        <v>1296.2460000000001</v>
      </c>
      <c r="AJ870" s="2098">
        <f t="shared" si="706"/>
        <v>0</v>
      </c>
      <c r="AK870" s="2098">
        <f t="shared" si="706"/>
        <v>0</v>
      </c>
      <c r="AL870" s="2098">
        <f t="shared" si="706"/>
        <v>2330</v>
      </c>
      <c r="AM870" s="2098">
        <f t="shared" si="706"/>
        <v>2330</v>
      </c>
      <c r="AN870" s="2098">
        <f t="shared" si="706"/>
        <v>0</v>
      </c>
      <c r="AO870" s="2098">
        <f t="shared" si="706"/>
        <v>0</v>
      </c>
      <c r="AP870" s="3580">
        <f t="shared" si="706"/>
        <v>7235</v>
      </c>
      <c r="AQ870" s="3580">
        <f t="shared" si="706"/>
        <v>7235</v>
      </c>
      <c r="AR870" s="3336">
        <f t="shared" si="706"/>
        <v>0</v>
      </c>
      <c r="AS870" s="3336">
        <f t="shared" si="706"/>
        <v>0</v>
      </c>
      <c r="AT870" s="3336">
        <f t="shared" si="706"/>
        <v>0</v>
      </c>
      <c r="AU870" s="3336">
        <f t="shared" si="706"/>
        <v>0</v>
      </c>
      <c r="AV870" s="3336">
        <f t="shared" si="706"/>
        <v>0</v>
      </c>
      <c r="AW870" s="3336">
        <f t="shared" si="706"/>
        <v>0</v>
      </c>
      <c r="AX870" s="3336">
        <f t="shared" si="706"/>
        <v>0</v>
      </c>
      <c r="AY870" s="3336">
        <f t="shared" si="706"/>
        <v>0</v>
      </c>
      <c r="AZ870" s="3336">
        <f t="shared" si="706"/>
        <v>0</v>
      </c>
      <c r="BA870" s="3336">
        <f t="shared" si="706"/>
        <v>0</v>
      </c>
      <c r="BB870" s="3336">
        <f t="shared" si="706"/>
        <v>0</v>
      </c>
      <c r="BC870" s="3336">
        <f t="shared" si="706"/>
        <v>0</v>
      </c>
      <c r="BD870" s="3336">
        <f t="shared" si="706"/>
        <v>0</v>
      </c>
      <c r="BE870" s="3336">
        <f t="shared" si="706"/>
        <v>0</v>
      </c>
      <c r="BF870" s="3336">
        <f t="shared" si="706"/>
        <v>0</v>
      </c>
      <c r="BG870" s="3580">
        <f t="shared" si="706"/>
        <v>0</v>
      </c>
      <c r="BH870" s="2093"/>
      <c r="BI870" s="2093"/>
      <c r="BJ870" s="2095"/>
      <c r="BK870" s="2095"/>
      <c r="BL870" s="2095"/>
      <c r="BM870" s="1785"/>
      <c r="BN870" s="1785"/>
      <c r="BO870" s="2095"/>
      <c r="BP870" s="2104"/>
      <c r="BQ870" s="2929"/>
      <c r="BR870" s="2929"/>
      <c r="BS870" s="3368"/>
      <c r="BT870" s="2929"/>
      <c r="BU870" s="2929"/>
      <c r="BV870" s="1370" t="s">
        <v>2498</v>
      </c>
      <c r="BW870" s="2929"/>
      <c r="BX870" s="2096"/>
    </row>
    <row r="871" spans="1:81" s="270" customFormat="1" ht="54" hidden="1" customHeight="1">
      <c r="A871" s="3188">
        <v>1</v>
      </c>
      <c r="B871" s="155" t="s">
        <v>1801</v>
      </c>
      <c r="C871" s="145" t="s">
        <v>1604</v>
      </c>
      <c r="D871" s="168" t="s">
        <v>1802</v>
      </c>
      <c r="E871" s="3541" t="s">
        <v>524</v>
      </c>
      <c r="F871" s="3581" t="s">
        <v>1803</v>
      </c>
      <c r="G871" s="3543">
        <v>5829</v>
      </c>
      <c r="H871" s="3543">
        <v>5829</v>
      </c>
      <c r="I871" s="158"/>
      <c r="J871" s="158"/>
      <c r="K871" s="157">
        <v>5829</v>
      </c>
      <c r="L871" s="157">
        <v>5829</v>
      </c>
      <c r="M871" s="157">
        <v>5149.817</v>
      </c>
      <c r="N871" s="157">
        <v>1941.0630000000001</v>
      </c>
      <c r="O871" s="160">
        <f t="shared" ref="O871" si="707">P871+Q871+R871</f>
        <v>1296.2460000000001</v>
      </c>
      <c r="P871" s="160">
        <v>1296.2460000000001</v>
      </c>
      <c r="Q871" s="160"/>
      <c r="R871" s="160"/>
      <c r="S871" s="161">
        <f t="shared" ref="S871:S876" si="708">SUM(T871:V871)</f>
        <v>924</v>
      </c>
      <c r="T871" s="160">
        <v>924</v>
      </c>
      <c r="U871" s="160"/>
      <c r="V871" s="160"/>
      <c r="W871" s="99"/>
      <c r="X871" s="99"/>
      <c r="Y871" s="99"/>
      <c r="Z871" s="160">
        <f t="shared" ref="Z871:Z876" si="709">SUM(AA871:AC871)</f>
        <v>1296.2460000000001</v>
      </c>
      <c r="AA871" s="159">
        <v>1296.2460000000001</v>
      </c>
      <c r="AB871" s="160"/>
      <c r="AC871" s="160"/>
      <c r="AD871" s="160">
        <f t="shared" ref="AD871:AD876" si="710">SUM(AE871:AG871)</f>
        <v>453.24099999999999</v>
      </c>
      <c r="AE871" s="160">
        <v>453.24099999999999</v>
      </c>
      <c r="AF871" s="160"/>
      <c r="AG871" s="160"/>
      <c r="AH871" s="160">
        <f t="shared" ref="AH871:AH876" si="711">SUM(AI871:AK871)</f>
        <v>1296.2460000000001</v>
      </c>
      <c r="AI871" s="160">
        <f t="shared" ref="AI871" si="712">P871</f>
        <v>1296.2460000000001</v>
      </c>
      <c r="AJ871" s="160"/>
      <c r="AK871" s="160"/>
      <c r="AL871" s="160">
        <f t="shared" ref="AL871:AL876" si="713">SUM(AM871:AO871)</f>
        <v>924</v>
      </c>
      <c r="AM871" s="160">
        <f t="shared" ref="AM871" si="714">T871</f>
        <v>924</v>
      </c>
      <c r="AN871" s="160"/>
      <c r="AO871" s="160"/>
      <c r="AP871" s="3656">
        <f t="shared" ref="AP871:AP876" si="715">SUM(AQ871:AS871)</f>
        <v>5829</v>
      </c>
      <c r="AQ871" s="3656">
        <v>5829</v>
      </c>
      <c r="AR871" s="3334"/>
      <c r="AS871" s="3334"/>
      <c r="AT871" s="3334">
        <f t="shared" ref="AT871:AT876" si="716">SUM(AU871:AW871)</f>
        <v>0</v>
      </c>
      <c r="AU871" s="3334">
        <v>0</v>
      </c>
      <c r="AV871" s="3334"/>
      <c r="AW871" s="3334"/>
      <c r="AX871" s="3334"/>
      <c r="AY871" s="3334">
        <f t="shared" ref="AY871:AY876" si="717">SUM(AZ871:BB871)</f>
        <v>0</v>
      </c>
      <c r="AZ871" s="3334"/>
      <c r="BA871" s="3334"/>
      <c r="BB871" s="3334"/>
      <c r="BC871" s="3334"/>
      <c r="BD871" s="1259"/>
      <c r="BE871" s="1259"/>
      <c r="BF871" s="1259"/>
      <c r="BG871" s="1403">
        <f t="shared" ref="BG871" si="718">AZ871</f>
        <v>0</v>
      </c>
      <c r="BH871" s="1667"/>
      <c r="BI871" s="99">
        <f t="shared" ref="BI871:BI876" si="719">AP871-S871</f>
        <v>4905</v>
      </c>
      <c r="BJ871" s="199">
        <v>2022</v>
      </c>
      <c r="BK871" s="199" t="s">
        <v>910</v>
      </c>
      <c r="BL871" s="199"/>
      <c r="BM871" s="3155">
        <f t="shared" ref="BM871:BM876" si="720">(BG871+AQ871)/H871*100</f>
        <v>100</v>
      </c>
      <c r="BN871" s="3155" t="e">
        <f t="shared" ref="BN871:BN876" si="721">BG871/AU871*100</f>
        <v>#DIV/0!</v>
      </c>
      <c r="BO871" s="199" t="s">
        <v>40</v>
      </c>
      <c r="BP871" s="3212"/>
      <c r="BQ871" s="3004"/>
      <c r="BR871" s="3004"/>
      <c r="BS871" s="3364"/>
      <c r="BT871" s="3004"/>
      <c r="BU871" s="3004"/>
      <c r="BV871" s="1370" t="s">
        <v>2498</v>
      </c>
      <c r="BW871" s="3004"/>
      <c r="BX871" s="2997"/>
      <c r="BY871" s="73"/>
    </row>
    <row r="872" spans="1:81" s="73" customFormat="1" ht="38.25" hidden="1" customHeight="1">
      <c r="A872" s="3188">
        <v>2</v>
      </c>
      <c r="B872" s="155" t="s">
        <v>1806</v>
      </c>
      <c r="C872" s="145" t="s">
        <v>1565</v>
      </c>
      <c r="D872" s="168" t="s">
        <v>1807</v>
      </c>
      <c r="E872" s="3541" t="s">
        <v>598</v>
      </c>
      <c r="F872" s="3581" t="s">
        <v>1808</v>
      </c>
      <c r="G872" s="3543">
        <v>1406</v>
      </c>
      <c r="H872" s="3543">
        <v>1406</v>
      </c>
      <c r="I872" s="106">
        <f t="shared" ref="I872" si="722">+G872-H872</f>
        <v>0</v>
      </c>
      <c r="J872" s="158"/>
      <c r="K872" s="157">
        <v>1406</v>
      </c>
      <c r="L872" s="157">
        <v>1406</v>
      </c>
      <c r="M872" s="157">
        <v>1406</v>
      </c>
      <c r="N872" s="157">
        <v>0</v>
      </c>
      <c r="O872" s="157">
        <v>0</v>
      </c>
      <c r="P872" s="160">
        <v>0</v>
      </c>
      <c r="Q872" s="160">
        <v>0</v>
      </c>
      <c r="R872" s="160"/>
      <c r="S872" s="161">
        <f t="shared" si="708"/>
        <v>1406</v>
      </c>
      <c r="T872" s="160">
        <v>1406</v>
      </c>
      <c r="U872" s="106"/>
      <c r="V872" s="160"/>
      <c r="W872" s="99"/>
      <c r="X872" s="99"/>
      <c r="Y872" s="99"/>
      <c r="Z872" s="160">
        <f t="shared" si="709"/>
        <v>0</v>
      </c>
      <c r="AA872" s="160">
        <v>0</v>
      </c>
      <c r="AB872" s="159"/>
      <c r="AC872" s="160"/>
      <c r="AD872" s="160">
        <f t="shared" si="710"/>
        <v>0</v>
      </c>
      <c r="AE872" s="160">
        <v>0</v>
      </c>
      <c r="AF872" s="160">
        <v>0</v>
      </c>
      <c r="AG872" s="160"/>
      <c r="AH872" s="160">
        <f t="shared" si="711"/>
        <v>0</v>
      </c>
      <c r="AI872" s="160">
        <v>0</v>
      </c>
      <c r="AJ872" s="160">
        <v>0</v>
      </c>
      <c r="AK872" s="160"/>
      <c r="AL872" s="160">
        <f t="shared" si="713"/>
        <v>1406</v>
      </c>
      <c r="AM872" s="160">
        <v>1406</v>
      </c>
      <c r="AN872" s="106"/>
      <c r="AO872" s="160"/>
      <c r="AP872" s="3656">
        <f t="shared" si="715"/>
        <v>1406</v>
      </c>
      <c r="AQ872" s="3656">
        <v>1406</v>
      </c>
      <c r="AR872" s="1841"/>
      <c r="AS872" s="3334"/>
      <c r="AT872" s="3334">
        <f t="shared" si="716"/>
        <v>0</v>
      </c>
      <c r="AU872" s="3334">
        <v>0</v>
      </c>
      <c r="AV872" s="3334">
        <v>0</v>
      </c>
      <c r="AW872" s="3334"/>
      <c r="AX872" s="3334"/>
      <c r="AY872" s="3334">
        <f t="shared" si="717"/>
        <v>0</v>
      </c>
      <c r="AZ872" s="3334">
        <v>0</v>
      </c>
      <c r="BA872" s="3334">
        <v>0</v>
      </c>
      <c r="BB872" s="3334"/>
      <c r="BC872" s="3334"/>
      <c r="BD872" s="1259"/>
      <c r="BE872" s="1259"/>
      <c r="BF872" s="1259"/>
      <c r="BG872" s="3638"/>
      <c r="BH872" s="99"/>
      <c r="BI872" s="99">
        <f t="shared" si="719"/>
        <v>0</v>
      </c>
      <c r="BJ872" s="199"/>
      <c r="BK872" s="199"/>
      <c r="BL872" s="199"/>
      <c r="BM872" s="3155">
        <f t="shared" si="720"/>
        <v>100</v>
      </c>
      <c r="BN872" s="3155" t="e">
        <f t="shared" si="721"/>
        <v>#DIV/0!</v>
      </c>
      <c r="BO872" s="199" t="s">
        <v>40</v>
      </c>
      <c r="BP872" s="3212"/>
      <c r="BQ872" s="3004"/>
      <c r="BR872" s="3004"/>
      <c r="BS872" s="3364"/>
      <c r="BT872" s="3004"/>
      <c r="BU872" s="3004"/>
      <c r="BV872" s="1370" t="s">
        <v>2498</v>
      </c>
      <c r="BW872" s="3004"/>
      <c r="BX872" s="2997"/>
    </row>
    <row r="873" spans="1:81" s="1937" customFormat="1" ht="34.5" hidden="1" customHeight="1">
      <c r="A873" s="3206"/>
      <c r="B873" s="176" t="s">
        <v>966</v>
      </c>
      <c r="C873" s="2117"/>
      <c r="D873" s="2117"/>
      <c r="E873" s="3582"/>
      <c r="F873" s="3583"/>
      <c r="G873" s="3584">
        <v>821</v>
      </c>
      <c r="H873" s="3546">
        <v>821</v>
      </c>
      <c r="I873" s="118"/>
      <c r="J873" s="118"/>
      <c r="K873" s="134">
        <v>821</v>
      </c>
      <c r="L873" s="134">
        <v>821</v>
      </c>
      <c r="M873" s="146"/>
      <c r="N873" s="146"/>
      <c r="O873" s="164">
        <v>0</v>
      </c>
      <c r="P873" s="164"/>
      <c r="Q873" s="3418"/>
      <c r="R873" s="3418"/>
      <c r="S873" s="3418">
        <f t="shared" si="708"/>
        <v>0</v>
      </c>
      <c r="T873" s="3418"/>
      <c r="U873" s="3418"/>
      <c r="V873" s="3418"/>
      <c r="W873" s="193"/>
      <c r="X873" s="193"/>
      <c r="Y873" s="193"/>
      <c r="Z873" s="146">
        <f t="shared" si="709"/>
        <v>0</v>
      </c>
      <c r="AA873" s="3418"/>
      <c r="AB873" s="3418"/>
      <c r="AC873" s="3418"/>
      <c r="AD873" s="146">
        <f t="shared" si="710"/>
        <v>0</v>
      </c>
      <c r="AE873" s="146"/>
      <c r="AF873" s="3418"/>
      <c r="AG873" s="3418"/>
      <c r="AH873" s="146">
        <f t="shared" si="711"/>
        <v>0</v>
      </c>
      <c r="AI873" s="3418"/>
      <c r="AJ873" s="3418"/>
      <c r="AK873" s="3418"/>
      <c r="AL873" s="146">
        <f t="shared" si="713"/>
        <v>0</v>
      </c>
      <c r="AM873" s="3418"/>
      <c r="AN873" s="3418"/>
      <c r="AO873" s="3418"/>
      <c r="AP873" s="3652">
        <f t="shared" si="715"/>
        <v>0</v>
      </c>
      <c r="AQ873" s="3657"/>
      <c r="AR873" s="3337"/>
      <c r="AS873" s="3337"/>
      <c r="AT873" s="3337">
        <f t="shared" si="716"/>
        <v>821</v>
      </c>
      <c r="AU873" s="1006">
        <v>821</v>
      </c>
      <c r="AV873" s="3337"/>
      <c r="AW873" s="1006">
        <v>0</v>
      </c>
      <c r="AX873" s="3337"/>
      <c r="AY873" s="3337">
        <f t="shared" si="717"/>
        <v>0</v>
      </c>
      <c r="AZ873" s="3337"/>
      <c r="BA873" s="3337"/>
      <c r="BB873" s="3337"/>
      <c r="BC873" s="3337"/>
      <c r="BD873" s="1260"/>
      <c r="BE873" s="1260"/>
      <c r="BF873" s="1260"/>
      <c r="BG873" s="3644"/>
      <c r="BH873" s="193"/>
      <c r="BI873" s="2050">
        <f t="shared" si="719"/>
        <v>0</v>
      </c>
      <c r="BJ873" s="2063"/>
      <c r="BK873" s="2063"/>
      <c r="BL873" s="2063"/>
      <c r="BM873" s="2064">
        <f t="shared" si="720"/>
        <v>0</v>
      </c>
      <c r="BN873" s="2064">
        <f t="shared" si="721"/>
        <v>0</v>
      </c>
      <c r="BO873" s="2063"/>
      <c r="BP873" s="2122"/>
      <c r="BQ873" s="2902"/>
      <c r="BR873" s="2902"/>
      <c r="BS873" s="2066"/>
      <c r="BT873" s="2902"/>
      <c r="BU873" s="2902"/>
      <c r="BV873" s="1370" t="s">
        <v>2498</v>
      </c>
      <c r="BW873" s="2902"/>
      <c r="BX873" s="2053"/>
      <c r="BY873" s="2067"/>
      <c r="BZ873" s="2067"/>
      <c r="CA873" s="2067"/>
      <c r="CB873" s="2067"/>
      <c r="CC873" s="2067"/>
    </row>
    <row r="874" spans="1:81" s="1937" customFormat="1" hidden="1">
      <c r="A874" s="3206"/>
      <c r="B874" s="177" t="s">
        <v>383</v>
      </c>
      <c r="C874" s="2117"/>
      <c r="D874" s="2117"/>
      <c r="E874" s="3582"/>
      <c r="F874" s="3583"/>
      <c r="G874" s="3585">
        <v>360</v>
      </c>
      <c r="H874" s="3585">
        <v>360</v>
      </c>
      <c r="I874" s="118"/>
      <c r="J874" s="118"/>
      <c r="K874" s="134">
        <v>360</v>
      </c>
      <c r="L874" s="178">
        <v>360</v>
      </c>
      <c r="M874" s="146"/>
      <c r="N874" s="146"/>
      <c r="O874" s="164">
        <v>0</v>
      </c>
      <c r="P874" s="164"/>
      <c r="Q874" s="3418"/>
      <c r="R874" s="3418"/>
      <c r="S874" s="3418">
        <f t="shared" si="708"/>
        <v>0</v>
      </c>
      <c r="T874" s="3418"/>
      <c r="U874" s="3418"/>
      <c r="V874" s="3418"/>
      <c r="W874" s="193"/>
      <c r="X874" s="193"/>
      <c r="Y874" s="193"/>
      <c r="Z874" s="146">
        <f t="shared" si="709"/>
        <v>0</v>
      </c>
      <c r="AA874" s="3418"/>
      <c r="AB874" s="3418"/>
      <c r="AC874" s="3418"/>
      <c r="AD874" s="146">
        <f t="shared" si="710"/>
        <v>0</v>
      </c>
      <c r="AE874" s="146"/>
      <c r="AF874" s="3418"/>
      <c r="AG874" s="3418"/>
      <c r="AH874" s="146">
        <f t="shared" si="711"/>
        <v>0</v>
      </c>
      <c r="AI874" s="3418"/>
      <c r="AJ874" s="3418"/>
      <c r="AK874" s="3418"/>
      <c r="AL874" s="146">
        <f t="shared" si="713"/>
        <v>0</v>
      </c>
      <c r="AM874" s="3418"/>
      <c r="AN874" s="3418"/>
      <c r="AO874" s="3418"/>
      <c r="AP874" s="3652">
        <f t="shared" si="715"/>
        <v>0</v>
      </c>
      <c r="AQ874" s="3657"/>
      <c r="AR874" s="3337"/>
      <c r="AS874" s="3337"/>
      <c r="AT874" s="3337">
        <f t="shared" si="716"/>
        <v>360</v>
      </c>
      <c r="AU874" s="1006">
        <v>360</v>
      </c>
      <c r="AV874" s="3337"/>
      <c r="AW874" s="1006">
        <v>0</v>
      </c>
      <c r="AX874" s="3337"/>
      <c r="AY874" s="3337">
        <f t="shared" si="717"/>
        <v>0</v>
      </c>
      <c r="AZ874" s="3337"/>
      <c r="BA874" s="3337"/>
      <c r="BB874" s="3337"/>
      <c r="BC874" s="3337"/>
      <c r="BD874" s="1260"/>
      <c r="BE874" s="1260"/>
      <c r="BF874" s="1260"/>
      <c r="BG874" s="3644"/>
      <c r="BH874" s="193"/>
      <c r="BI874" s="2050">
        <f t="shared" si="719"/>
        <v>0</v>
      </c>
      <c r="BJ874" s="2063"/>
      <c r="BK874" s="2063"/>
      <c r="BL874" s="2063"/>
      <c r="BM874" s="2064">
        <f t="shared" si="720"/>
        <v>0</v>
      </c>
      <c r="BN874" s="2064">
        <f t="shared" si="721"/>
        <v>0</v>
      </c>
      <c r="BO874" s="2063"/>
      <c r="BP874" s="2122"/>
      <c r="BQ874" s="2902"/>
      <c r="BR874" s="2902"/>
      <c r="BS874" s="2066"/>
      <c r="BT874" s="2902"/>
      <c r="BU874" s="2902"/>
      <c r="BV874" s="1370" t="s">
        <v>2498</v>
      </c>
      <c r="BW874" s="2902"/>
      <c r="BX874" s="2053"/>
      <c r="BY874" s="2067"/>
      <c r="BZ874" s="2067"/>
      <c r="CA874" s="2067"/>
      <c r="CB874" s="2067"/>
      <c r="CC874" s="2067"/>
    </row>
    <row r="875" spans="1:81" s="1937" customFormat="1" hidden="1">
      <c r="A875" s="2225"/>
      <c r="B875" s="179" t="s">
        <v>384</v>
      </c>
      <c r="C875" s="2117"/>
      <c r="D875" s="2117"/>
      <c r="E875" s="3582"/>
      <c r="F875" s="3583"/>
      <c r="G875" s="3585">
        <v>1280</v>
      </c>
      <c r="H875" s="3585">
        <v>1280</v>
      </c>
      <c r="I875" s="118"/>
      <c r="J875" s="118"/>
      <c r="K875" s="134">
        <v>1280</v>
      </c>
      <c r="L875" s="178">
        <v>1280</v>
      </c>
      <c r="M875" s="146"/>
      <c r="N875" s="146"/>
      <c r="O875" s="164">
        <v>0</v>
      </c>
      <c r="P875" s="147"/>
      <c r="Q875" s="146"/>
      <c r="R875" s="146"/>
      <c r="S875" s="3418">
        <f t="shared" si="708"/>
        <v>0</v>
      </c>
      <c r="T875" s="146"/>
      <c r="U875" s="146"/>
      <c r="V875" s="146"/>
      <c r="W875" s="191"/>
      <c r="X875" s="191"/>
      <c r="Y875" s="191"/>
      <c r="Z875" s="146">
        <f t="shared" si="709"/>
        <v>0</v>
      </c>
      <c r="AA875" s="146"/>
      <c r="AB875" s="146"/>
      <c r="AC875" s="146"/>
      <c r="AD875" s="146">
        <f t="shared" si="710"/>
        <v>0</v>
      </c>
      <c r="AE875" s="146"/>
      <c r="AF875" s="146"/>
      <c r="AG875" s="146"/>
      <c r="AH875" s="146">
        <f t="shared" si="711"/>
        <v>0</v>
      </c>
      <c r="AI875" s="146"/>
      <c r="AJ875" s="146"/>
      <c r="AK875" s="146"/>
      <c r="AL875" s="146">
        <f t="shared" si="713"/>
        <v>0</v>
      </c>
      <c r="AM875" s="146"/>
      <c r="AN875" s="146"/>
      <c r="AO875" s="146"/>
      <c r="AP875" s="3652">
        <f t="shared" si="715"/>
        <v>0</v>
      </c>
      <c r="AQ875" s="3652"/>
      <c r="AR875" s="1006"/>
      <c r="AS875" s="1006"/>
      <c r="AT875" s="3337">
        <f t="shared" si="716"/>
        <v>1280</v>
      </c>
      <c r="AU875" s="1006">
        <v>1280</v>
      </c>
      <c r="AV875" s="1006"/>
      <c r="AW875" s="1006">
        <v>0</v>
      </c>
      <c r="AX875" s="1006"/>
      <c r="AY875" s="3337">
        <f t="shared" si="717"/>
        <v>0</v>
      </c>
      <c r="AZ875" s="1006"/>
      <c r="BA875" s="1006"/>
      <c r="BB875" s="1006"/>
      <c r="BC875" s="1006"/>
      <c r="BD875" s="1261"/>
      <c r="BE875" s="1261"/>
      <c r="BF875" s="1261"/>
      <c r="BG875" s="3634"/>
      <c r="BH875" s="191"/>
      <c r="BI875" s="2061">
        <f t="shared" si="719"/>
        <v>0</v>
      </c>
      <c r="BJ875" s="2063"/>
      <c r="BK875" s="2063"/>
      <c r="BL875" s="2063"/>
      <c r="BM875" s="2064">
        <f t="shared" si="720"/>
        <v>0</v>
      </c>
      <c r="BN875" s="2064">
        <f t="shared" si="721"/>
        <v>0</v>
      </c>
      <c r="BO875" s="2063"/>
      <c r="BP875" s="2122"/>
      <c r="BQ875" s="2902"/>
      <c r="BR875" s="2902"/>
      <c r="BS875" s="2066"/>
      <c r="BT875" s="2902"/>
      <c r="BU875" s="2902"/>
      <c r="BV875" s="1370" t="s">
        <v>2498</v>
      </c>
      <c r="BW875" s="2902"/>
      <c r="BX875" s="2066"/>
      <c r="BY875" s="2067"/>
      <c r="BZ875" s="2067"/>
      <c r="CA875" s="2067"/>
      <c r="CB875" s="2067"/>
      <c r="CC875" s="2067"/>
    </row>
    <row r="876" spans="1:81" s="1937" customFormat="1" hidden="1">
      <c r="A876" s="2225"/>
      <c r="B876" s="179" t="s">
        <v>385</v>
      </c>
      <c r="C876" s="2117"/>
      <c r="D876" s="2117"/>
      <c r="E876" s="3582"/>
      <c r="F876" s="3583"/>
      <c r="G876" s="3585">
        <v>1710</v>
      </c>
      <c r="H876" s="3585">
        <v>1710</v>
      </c>
      <c r="I876" s="118"/>
      <c r="J876" s="118"/>
      <c r="K876" s="134">
        <v>1710</v>
      </c>
      <c r="L876" s="178">
        <v>1710</v>
      </c>
      <c r="M876" s="146"/>
      <c r="N876" s="146"/>
      <c r="O876" s="164">
        <v>0</v>
      </c>
      <c r="P876" s="147"/>
      <c r="Q876" s="146"/>
      <c r="R876" s="146"/>
      <c r="S876" s="3418">
        <f t="shared" si="708"/>
        <v>0</v>
      </c>
      <c r="T876" s="146"/>
      <c r="U876" s="146"/>
      <c r="V876" s="146"/>
      <c r="W876" s="191"/>
      <c r="X876" s="191"/>
      <c r="Y876" s="191"/>
      <c r="Z876" s="146">
        <f t="shared" si="709"/>
        <v>0</v>
      </c>
      <c r="AA876" s="146"/>
      <c r="AB876" s="146"/>
      <c r="AC876" s="146"/>
      <c r="AD876" s="146">
        <f t="shared" si="710"/>
        <v>0</v>
      </c>
      <c r="AE876" s="146"/>
      <c r="AF876" s="146"/>
      <c r="AG876" s="146"/>
      <c r="AH876" s="146">
        <f t="shared" si="711"/>
        <v>0</v>
      </c>
      <c r="AI876" s="146"/>
      <c r="AJ876" s="146"/>
      <c r="AK876" s="146"/>
      <c r="AL876" s="146">
        <f t="shared" si="713"/>
        <v>0</v>
      </c>
      <c r="AM876" s="146"/>
      <c r="AN876" s="146"/>
      <c r="AO876" s="146"/>
      <c r="AP876" s="3652">
        <f t="shared" si="715"/>
        <v>0</v>
      </c>
      <c r="AQ876" s="3652"/>
      <c r="AR876" s="1006"/>
      <c r="AS876" s="1006"/>
      <c r="AT876" s="3337">
        <f t="shared" si="716"/>
        <v>1710</v>
      </c>
      <c r="AU876" s="1006">
        <v>1710</v>
      </c>
      <c r="AV876" s="1006"/>
      <c r="AW876" s="1006">
        <v>0</v>
      </c>
      <c r="AX876" s="1006"/>
      <c r="AY876" s="3337">
        <f t="shared" si="717"/>
        <v>0</v>
      </c>
      <c r="AZ876" s="1006"/>
      <c r="BA876" s="1006"/>
      <c r="BB876" s="1006"/>
      <c r="BC876" s="1006"/>
      <c r="BD876" s="1261"/>
      <c r="BE876" s="1261"/>
      <c r="BF876" s="1261"/>
      <c r="BG876" s="3634"/>
      <c r="BH876" s="191"/>
      <c r="BI876" s="2061">
        <f t="shared" si="719"/>
        <v>0</v>
      </c>
      <c r="BJ876" s="2063"/>
      <c r="BK876" s="2063"/>
      <c r="BL876" s="2063"/>
      <c r="BM876" s="2064">
        <f t="shared" si="720"/>
        <v>0</v>
      </c>
      <c r="BN876" s="2064">
        <f t="shared" si="721"/>
        <v>0</v>
      </c>
      <c r="BO876" s="2063"/>
      <c r="BP876" s="2122"/>
      <c r="BQ876" s="2902"/>
      <c r="BR876" s="2902"/>
      <c r="BS876" s="2066"/>
      <c r="BT876" s="2902"/>
      <c r="BU876" s="2902"/>
      <c r="BV876" s="1370" t="s">
        <v>2498</v>
      </c>
      <c r="BW876" s="2902"/>
      <c r="BX876" s="2066"/>
      <c r="BY876" s="2067"/>
      <c r="BZ876" s="2067"/>
      <c r="CA876" s="2067"/>
      <c r="CB876" s="2067"/>
      <c r="CC876" s="2067"/>
    </row>
    <row r="877" spans="1:81" s="1927" customFormat="1" ht="41.25" hidden="1" customHeight="1">
      <c r="A877" s="3250">
        <v>1</v>
      </c>
      <c r="B877" s="3251" t="s">
        <v>425</v>
      </c>
      <c r="C877" s="2156" t="s">
        <v>415</v>
      </c>
      <c r="D877" s="2156"/>
      <c r="E877" s="3586" t="s">
        <v>259</v>
      </c>
      <c r="F877" s="3586"/>
      <c r="G877" s="3587">
        <v>863</v>
      </c>
      <c r="H877" s="3588">
        <v>863</v>
      </c>
      <c r="I877" s="1800"/>
      <c r="J877" s="103"/>
      <c r="K877" s="1801">
        <v>863</v>
      </c>
      <c r="L877" s="1801">
        <v>863</v>
      </c>
      <c r="M877" s="103"/>
      <c r="N877" s="103"/>
      <c r="O877" s="103"/>
      <c r="P877" s="103"/>
      <c r="Q877" s="103"/>
      <c r="R877" s="103"/>
      <c r="S877" s="1800">
        <f t="shared" ref="S877:S892" si="723">SUM(T877:V877)</f>
        <v>0</v>
      </c>
      <c r="T877" s="1800"/>
      <c r="U877" s="103"/>
      <c r="V877" s="103"/>
      <c r="W877" s="1667"/>
      <c r="X877" s="1667"/>
      <c r="Y877" s="1667"/>
      <c r="Z877" s="103">
        <f t="shared" ref="Z877:Z892" si="724">SUM(AA877:AC877)</f>
        <v>0</v>
      </c>
      <c r="AA877" s="103"/>
      <c r="AB877" s="103"/>
      <c r="AC877" s="103"/>
      <c r="AD877" s="103">
        <f t="shared" ref="AD877:AD892" si="725">SUM(AE877:AG877)</f>
        <v>0</v>
      </c>
      <c r="AE877" s="103"/>
      <c r="AF877" s="103"/>
      <c r="AG877" s="103"/>
      <c r="AH877" s="103">
        <f t="shared" ref="AH877:AH892" si="726">SUM(AI877:AK877)</f>
        <v>0</v>
      </c>
      <c r="AI877" s="103"/>
      <c r="AJ877" s="103"/>
      <c r="AK877" s="103"/>
      <c r="AL877" s="103">
        <f t="shared" ref="AL877:AL892" si="727">SUM(AM877:AO877)</f>
        <v>0</v>
      </c>
      <c r="AM877" s="1800"/>
      <c r="AN877" s="103"/>
      <c r="AO877" s="103"/>
      <c r="AP877" s="3572">
        <f t="shared" ref="AP877:AP892" si="728">SUM(AQ877:AS877)</f>
        <v>0</v>
      </c>
      <c r="AQ877" s="3588"/>
      <c r="AR877" s="1802"/>
      <c r="AS877" s="1802"/>
      <c r="AT877" s="1828">
        <f t="shared" ref="AT877:AT892" si="729">SUM(AU877:AW877)</f>
        <v>863</v>
      </c>
      <c r="AU877" s="1828">
        <v>863</v>
      </c>
      <c r="AV877" s="1802"/>
      <c r="AW877" s="1802"/>
      <c r="AX877" s="1802"/>
      <c r="AY877" s="3338">
        <f t="shared" ref="AY877:AY892" si="730">SUM(AZ877:BB877)</f>
        <v>863</v>
      </c>
      <c r="AZ877" s="3338">
        <v>863</v>
      </c>
      <c r="BA877" s="1802"/>
      <c r="BB877" s="1802"/>
      <c r="BC877" s="1802"/>
      <c r="BD877" s="1666"/>
      <c r="BE877" s="1666"/>
      <c r="BF877" s="1666"/>
      <c r="BG877" s="1403"/>
      <c r="BH877" s="1667"/>
      <c r="BI877" s="1921">
        <f t="shared" ref="BI877:BI892" si="731">AP877-S877</f>
        <v>0</v>
      </c>
      <c r="BJ877" s="198">
        <v>2024</v>
      </c>
      <c r="BK877" s="198" t="s">
        <v>2323</v>
      </c>
      <c r="BL877" s="198" t="s">
        <v>2327</v>
      </c>
      <c r="BM877" s="1925">
        <f t="shared" ref="BM877:BM917" si="732">(BG877+AQ877)/H877*100</f>
        <v>0</v>
      </c>
      <c r="BN877" s="1925">
        <f t="shared" ref="BN877:BN917" si="733">BG877/AU877*100</f>
        <v>0</v>
      </c>
      <c r="BO877" s="198"/>
      <c r="BP877" s="2122"/>
      <c r="BQ877" s="2902"/>
      <c r="BR877" s="2902"/>
      <c r="BS877" s="2066"/>
      <c r="BT877" s="2902"/>
      <c r="BU877" s="2902"/>
      <c r="BV877" s="1370" t="s">
        <v>2498</v>
      </c>
      <c r="BW877" s="2902"/>
      <c r="BX877" s="1926"/>
    </row>
    <row r="878" spans="1:81" s="1927" customFormat="1" ht="41.25" hidden="1" customHeight="1">
      <c r="A878" s="3250">
        <v>2</v>
      </c>
      <c r="B878" s="3251" t="s">
        <v>426</v>
      </c>
      <c r="C878" s="2156" t="s">
        <v>415</v>
      </c>
      <c r="D878" s="2156"/>
      <c r="E878" s="3586" t="s">
        <v>259</v>
      </c>
      <c r="F878" s="3586"/>
      <c r="G878" s="3587">
        <v>1500</v>
      </c>
      <c r="H878" s="3588">
        <v>1500</v>
      </c>
      <c r="I878" s="1800"/>
      <c r="J878" s="103"/>
      <c r="K878" s="1801">
        <v>1500</v>
      </c>
      <c r="L878" s="1801">
        <v>1500</v>
      </c>
      <c r="M878" s="103"/>
      <c r="N878" s="103"/>
      <c r="O878" s="103"/>
      <c r="P878" s="103"/>
      <c r="Q878" s="103"/>
      <c r="R878" s="103"/>
      <c r="S878" s="1800">
        <f t="shared" si="723"/>
        <v>0</v>
      </c>
      <c r="T878" s="1800"/>
      <c r="U878" s="103"/>
      <c r="V878" s="103"/>
      <c r="W878" s="1667"/>
      <c r="X878" s="1667"/>
      <c r="Y878" s="1667"/>
      <c r="Z878" s="103">
        <f t="shared" si="724"/>
        <v>0</v>
      </c>
      <c r="AA878" s="103"/>
      <c r="AB878" s="103"/>
      <c r="AC878" s="103"/>
      <c r="AD878" s="103">
        <f t="shared" si="725"/>
        <v>0</v>
      </c>
      <c r="AE878" s="103"/>
      <c r="AF878" s="103"/>
      <c r="AG878" s="103"/>
      <c r="AH878" s="103">
        <f t="shared" si="726"/>
        <v>0</v>
      </c>
      <c r="AI878" s="103"/>
      <c r="AJ878" s="103"/>
      <c r="AK878" s="103"/>
      <c r="AL878" s="103">
        <f t="shared" si="727"/>
        <v>0</v>
      </c>
      <c r="AM878" s="1800"/>
      <c r="AN878" s="103"/>
      <c r="AO878" s="103"/>
      <c r="AP878" s="3572">
        <f t="shared" si="728"/>
        <v>0</v>
      </c>
      <c r="AQ878" s="3588">
        <v>0</v>
      </c>
      <c r="AR878" s="1802"/>
      <c r="AS878" s="1802"/>
      <c r="AT878" s="1828">
        <f t="shared" si="729"/>
        <v>1500</v>
      </c>
      <c r="AU878" s="1828">
        <v>1500</v>
      </c>
      <c r="AV878" s="1802"/>
      <c r="AW878" s="1802"/>
      <c r="AX878" s="1802"/>
      <c r="AY878" s="3338">
        <f t="shared" si="730"/>
        <v>500</v>
      </c>
      <c r="AZ878" s="3338">
        <v>500</v>
      </c>
      <c r="BA878" s="1802"/>
      <c r="BB878" s="1802"/>
      <c r="BC878" s="1802"/>
      <c r="BD878" s="1666"/>
      <c r="BE878" s="1666"/>
      <c r="BF878" s="1666"/>
      <c r="BG878" s="1403"/>
      <c r="BH878" s="1667"/>
      <c r="BI878" s="1921">
        <f t="shared" si="731"/>
        <v>0</v>
      </c>
      <c r="BJ878" s="198">
        <v>2024</v>
      </c>
      <c r="BK878" s="198" t="s">
        <v>2323</v>
      </c>
      <c r="BL878" s="198" t="s">
        <v>2327</v>
      </c>
      <c r="BM878" s="1925">
        <f t="shared" si="732"/>
        <v>0</v>
      </c>
      <c r="BN878" s="1925">
        <f t="shared" si="733"/>
        <v>0</v>
      </c>
      <c r="BO878" s="198"/>
      <c r="BP878" s="2122"/>
      <c r="BQ878" s="2902"/>
      <c r="BR878" s="2902"/>
      <c r="BS878" s="2066"/>
      <c r="BT878" s="2902"/>
      <c r="BU878" s="2902"/>
      <c r="BV878" s="1370" t="s">
        <v>2498</v>
      </c>
      <c r="BW878" s="2902"/>
      <c r="BX878" s="1926"/>
    </row>
    <row r="879" spans="1:81" s="224" customFormat="1" ht="38.25" hidden="1" customHeight="1">
      <c r="A879" s="3209">
        <v>1</v>
      </c>
      <c r="B879" s="3191" t="s">
        <v>2201</v>
      </c>
      <c r="C879" s="64" t="s">
        <v>2131</v>
      </c>
      <c r="D879" s="1736" t="s">
        <v>509</v>
      </c>
      <c r="E879" s="3551" t="s">
        <v>305</v>
      </c>
      <c r="F879" s="3551" t="s">
        <v>2202</v>
      </c>
      <c r="G879" s="3572">
        <f t="shared" ref="G879:G892" si="734">+H879+I879+J879</f>
        <v>2227</v>
      </c>
      <c r="H879" s="3572">
        <v>2227</v>
      </c>
      <c r="I879" s="103"/>
      <c r="J879" s="103"/>
      <c r="K879" s="103">
        <f t="shared" ref="K879:K892" si="735">+L879</f>
        <v>2227</v>
      </c>
      <c r="L879" s="103">
        <v>2227</v>
      </c>
      <c r="M879" s="103">
        <f>1700-O879+8.659</f>
        <v>1708.6590000000001</v>
      </c>
      <c r="N879" s="103">
        <v>8.6590000000000007</v>
      </c>
      <c r="O879" s="103">
        <f>+P879+Q879+R879</f>
        <v>0</v>
      </c>
      <c r="P879" s="103"/>
      <c r="Q879" s="103"/>
      <c r="R879" s="103"/>
      <c r="S879" s="103">
        <f t="shared" si="723"/>
        <v>527</v>
      </c>
      <c r="T879" s="103">
        <v>527</v>
      </c>
      <c r="U879" s="103"/>
      <c r="V879" s="103"/>
      <c r="W879" s="1667"/>
      <c r="X879" s="1667"/>
      <c r="Y879" s="1667"/>
      <c r="Z879" s="103">
        <f t="shared" si="724"/>
        <v>0</v>
      </c>
      <c r="AA879" s="103"/>
      <c r="AB879" s="103"/>
      <c r="AC879" s="103"/>
      <c r="AD879" s="103">
        <f t="shared" si="725"/>
        <v>8.6590000000000007</v>
      </c>
      <c r="AE879" s="103">
        <v>8.6590000000000007</v>
      </c>
      <c r="AF879" s="103"/>
      <c r="AG879" s="103"/>
      <c r="AH879" s="103">
        <f t="shared" si="726"/>
        <v>0</v>
      </c>
      <c r="AI879" s="103"/>
      <c r="AJ879" s="103"/>
      <c r="AK879" s="103"/>
      <c r="AL879" s="103">
        <f t="shared" si="727"/>
        <v>527</v>
      </c>
      <c r="AM879" s="103">
        <v>527</v>
      </c>
      <c r="AN879" s="103"/>
      <c r="AO879" s="103"/>
      <c r="AP879" s="3572">
        <f t="shared" si="728"/>
        <v>2227</v>
      </c>
      <c r="AQ879" s="3572">
        <f>1700+527</f>
        <v>2227</v>
      </c>
      <c r="AR879" s="1802"/>
      <c r="AS879" s="1802"/>
      <c r="AT879" s="1802">
        <f t="shared" si="729"/>
        <v>0</v>
      </c>
      <c r="AU879" s="1802"/>
      <c r="AV879" s="1802"/>
      <c r="AW879" s="1802"/>
      <c r="AX879" s="1802"/>
      <c r="AY879" s="1802">
        <f t="shared" si="730"/>
        <v>0</v>
      </c>
      <c r="AZ879" s="1802"/>
      <c r="BA879" s="1802"/>
      <c r="BB879" s="1802"/>
      <c r="BC879" s="1802"/>
      <c r="BD879" s="1666"/>
      <c r="BE879" s="1666"/>
      <c r="BF879" s="1666"/>
      <c r="BG879" s="1403">
        <f t="shared" ref="BG879:BG887" si="736">AZ879</f>
        <v>0</v>
      </c>
      <c r="BH879" s="1667"/>
      <c r="BI879" s="1667">
        <f t="shared" si="731"/>
        <v>1700</v>
      </c>
      <c r="BJ879" s="1658">
        <v>2022</v>
      </c>
      <c r="BK879" s="1658" t="s">
        <v>910</v>
      </c>
      <c r="BL879" s="1658"/>
      <c r="BM879" s="1669">
        <f t="shared" si="732"/>
        <v>100</v>
      </c>
      <c r="BN879" s="1669" t="e">
        <f t="shared" si="733"/>
        <v>#DIV/0!</v>
      </c>
      <c r="BO879" s="1658" t="s">
        <v>40</v>
      </c>
      <c r="BP879" s="3213"/>
      <c r="BQ879" s="3008"/>
      <c r="BR879" s="3008"/>
      <c r="BS879" s="1591"/>
      <c r="BT879" s="3008"/>
      <c r="BU879" s="3008"/>
      <c r="BV879" s="1370" t="s">
        <v>2498</v>
      </c>
      <c r="BW879" s="3008"/>
      <c r="BX879" s="3009"/>
      <c r="BY879" s="50"/>
    </row>
    <row r="880" spans="1:81" s="310" customFormat="1" ht="25.5" hidden="1">
      <c r="A880" s="3194" t="s">
        <v>48</v>
      </c>
      <c r="B880" s="3191" t="s">
        <v>2203</v>
      </c>
      <c r="C880" s="64" t="s">
        <v>2070</v>
      </c>
      <c r="D880" s="1736" t="s">
        <v>2204</v>
      </c>
      <c r="E880" s="3551" t="s">
        <v>305</v>
      </c>
      <c r="F880" s="3551" t="s">
        <v>2205</v>
      </c>
      <c r="G880" s="3572">
        <f t="shared" si="734"/>
        <v>1000</v>
      </c>
      <c r="H880" s="3572">
        <v>1000</v>
      </c>
      <c r="I880" s="103"/>
      <c r="J880" s="103"/>
      <c r="K880" s="103">
        <f t="shared" si="735"/>
        <v>1000</v>
      </c>
      <c r="L880" s="103">
        <v>1000</v>
      </c>
      <c r="M880" s="103">
        <f>+N880</f>
        <v>1000</v>
      </c>
      <c r="N880" s="103">
        <v>1000</v>
      </c>
      <c r="O880" s="103">
        <f>+P880+Q880+R880</f>
        <v>47.274000000000001</v>
      </c>
      <c r="P880" s="103">
        <v>47.274000000000001</v>
      </c>
      <c r="Q880" s="103"/>
      <c r="R880" s="103"/>
      <c r="S880" s="103">
        <f t="shared" si="723"/>
        <v>200</v>
      </c>
      <c r="T880" s="103">
        <v>200</v>
      </c>
      <c r="U880" s="103"/>
      <c r="V880" s="103"/>
      <c r="W880" s="1667"/>
      <c r="X880" s="1667"/>
      <c r="Y880" s="1667"/>
      <c r="Z880" s="103">
        <f t="shared" si="724"/>
        <v>47.274000000000001</v>
      </c>
      <c r="AA880" s="103">
        <v>47.274000000000001</v>
      </c>
      <c r="AB880" s="103"/>
      <c r="AC880" s="103"/>
      <c r="AD880" s="103">
        <f t="shared" si="725"/>
        <v>200</v>
      </c>
      <c r="AE880" s="103">
        <v>200</v>
      </c>
      <c r="AF880" s="103"/>
      <c r="AG880" s="103"/>
      <c r="AH880" s="103">
        <f t="shared" si="726"/>
        <v>47.274000000000001</v>
      </c>
      <c r="AI880" s="103">
        <v>47.274000000000001</v>
      </c>
      <c r="AJ880" s="103"/>
      <c r="AK880" s="103"/>
      <c r="AL880" s="103">
        <f t="shared" si="727"/>
        <v>200</v>
      </c>
      <c r="AM880" s="103">
        <v>200</v>
      </c>
      <c r="AN880" s="103"/>
      <c r="AO880" s="103"/>
      <c r="AP880" s="3572">
        <f t="shared" si="728"/>
        <v>1000</v>
      </c>
      <c r="AQ880" s="3572">
        <f>800+200</f>
        <v>1000</v>
      </c>
      <c r="AR880" s="1802"/>
      <c r="AS880" s="1802"/>
      <c r="AT880" s="1802">
        <f t="shared" si="729"/>
        <v>0</v>
      </c>
      <c r="AU880" s="1802"/>
      <c r="AV880" s="1802"/>
      <c r="AW880" s="1802"/>
      <c r="AX880" s="1802"/>
      <c r="AY880" s="1802">
        <f t="shared" si="730"/>
        <v>0</v>
      </c>
      <c r="AZ880" s="1802"/>
      <c r="BA880" s="1802"/>
      <c r="BB880" s="1802"/>
      <c r="BC880" s="1802"/>
      <c r="BD880" s="1666"/>
      <c r="BE880" s="1666"/>
      <c r="BF880" s="1666"/>
      <c r="BG880" s="1403">
        <f t="shared" si="736"/>
        <v>0</v>
      </c>
      <c r="BH880" s="1667"/>
      <c r="BI880" s="1667">
        <f t="shared" si="731"/>
        <v>800</v>
      </c>
      <c r="BJ880" s="1658">
        <v>2022</v>
      </c>
      <c r="BK880" s="1658" t="s">
        <v>910</v>
      </c>
      <c r="BL880" s="1658"/>
      <c r="BM880" s="1669">
        <f t="shared" si="732"/>
        <v>100</v>
      </c>
      <c r="BN880" s="1669" t="e">
        <f t="shared" si="733"/>
        <v>#DIV/0!</v>
      </c>
      <c r="BO880" s="1658" t="s">
        <v>40</v>
      </c>
      <c r="BP880" s="3214"/>
      <c r="BQ880" s="2958"/>
      <c r="BR880" s="2958"/>
      <c r="BS880" s="19"/>
      <c r="BT880" s="2958"/>
      <c r="BU880" s="2958"/>
      <c r="BV880" s="1370" t="s">
        <v>2498</v>
      </c>
      <c r="BW880" s="2958"/>
      <c r="BX880" s="2954"/>
      <c r="BY880" s="1682"/>
    </row>
    <row r="881" spans="1:77" s="310" customFormat="1" ht="36" hidden="1" customHeight="1">
      <c r="A881" s="3209">
        <v>3</v>
      </c>
      <c r="B881" s="3191" t="s">
        <v>2206</v>
      </c>
      <c r="C881" s="64" t="s">
        <v>2070</v>
      </c>
      <c r="D881" s="1736" t="s">
        <v>2204</v>
      </c>
      <c r="E881" s="3551" t="s">
        <v>305</v>
      </c>
      <c r="F881" s="3551" t="s">
        <v>2207</v>
      </c>
      <c r="G881" s="3572">
        <f t="shared" si="734"/>
        <v>1100</v>
      </c>
      <c r="H881" s="3572">
        <v>1100</v>
      </c>
      <c r="I881" s="103"/>
      <c r="J881" s="103"/>
      <c r="K881" s="103">
        <f t="shared" si="735"/>
        <v>1100</v>
      </c>
      <c r="L881" s="103">
        <v>1100</v>
      </c>
      <c r="M881" s="103">
        <f>+N881</f>
        <v>1100</v>
      </c>
      <c r="N881" s="103">
        <v>1100</v>
      </c>
      <c r="O881" s="103">
        <f>+P881+Q881+R881</f>
        <v>429.18200000000002</v>
      </c>
      <c r="P881" s="103">
        <v>429.18200000000002</v>
      </c>
      <c r="Q881" s="103"/>
      <c r="R881" s="103"/>
      <c r="S881" s="103">
        <f t="shared" si="723"/>
        <v>250</v>
      </c>
      <c r="T881" s="103">
        <v>250</v>
      </c>
      <c r="U881" s="103"/>
      <c r="V881" s="103"/>
      <c r="W881" s="1667"/>
      <c r="X881" s="1667"/>
      <c r="Y881" s="1667"/>
      <c r="Z881" s="103">
        <f t="shared" si="724"/>
        <v>429.18200000000002</v>
      </c>
      <c r="AA881" s="103">
        <v>429.18200000000002</v>
      </c>
      <c r="AB881" s="103"/>
      <c r="AC881" s="103"/>
      <c r="AD881" s="103">
        <f t="shared" si="725"/>
        <v>250</v>
      </c>
      <c r="AE881" s="103">
        <v>250</v>
      </c>
      <c r="AF881" s="103"/>
      <c r="AG881" s="103"/>
      <c r="AH881" s="103">
        <f t="shared" si="726"/>
        <v>429.18200000000002</v>
      </c>
      <c r="AI881" s="103">
        <v>429.18200000000002</v>
      </c>
      <c r="AJ881" s="103"/>
      <c r="AK881" s="103"/>
      <c r="AL881" s="103">
        <f t="shared" si="727"/>
        <v>250</v>
      </c>
      <c r="AM881" s="103">
        <v>250</v>
      </c>
      <c r="AN881" s="103"/>
      <c r="AO881" s="103"/>
      <c r="AP881" s="3572">
        <f t="shared" si="728"/>
        <v>1100</v>
      </c>
      <c r="AQ881" s="3572">
        <v>1100</v>
      </c>
      <c r="AR881" s="1802"/>
      <c r="AS881" s="1802"/>
      <c r="AT881" s="1802">
        <f t="shared" si="729"/>
        <v>0</v>
      </c>
      <c r="AU881" s="1802"/>
      <c r="AV881" s="1802"/>
      <c r="AW881" s="1802"/>
      <c r="AX881" s="1802"/>
      <c r="AY881" s="1802">
        <f t="shared" si="730"/>
        <v>0</v>
      </c>
      <c r="AZ881" s="1802"/>
      <c r="BA881" s="1802"/>
      <c r="BB881" s="1802"/>
      <c r="BC881" s="1802"/>
      <c r="BD881" s="1666"/>
      <c r="BE881" s="1666"/>
      <c r="BF881" s="1666"/>
      <c r="BG881" s="1403">
        <f t="shared" si="736"/>
        <v>0</v>
      </c>
      <c r="BH881" s="1667"/>
      <c r="BI881" s="1667">
        <f t="shared" si="731"/>
        <v>850</v>
      </c>
      <c r="BJ881" s="1658">
        <v>2022</v>
      </c>
      <c r="BK881" s="1658" t="s">
        <v>910</v>
      </c>
      <c r="BL881" s="1658"/>
      <c r="BM881" s="1669">
        <f t="shared" si="732"/>
        <v>100</v>
      </c>
      <c r="BN881" s="1669" t="e">
        <f t="shared" si="733"/>
        <v>#DIV/0!</v>
      </c>
      <c r="BO881" s="1658" t="s">
        <v>40</v>
      </c>
      <c r="BP881" s="3214"/>
      <c r="BQ881" s="2958"/>
      <c r="BR881" s="2958"/>
      <c r="BS881" s="19"/>
      <c r="BT881" s="2958"/>
      <c r="BU881" s="2958"/>
      <c r="BV881" s="1370" t="s">
        <v>2498</v>
      </c>
      <c r="BW881" s="2958"/>
      <c r="BX881" s="2954"/>
      <c r="BY881" s="1682"/>
    </row>
    <row r="882" spans="1:77" s="310" customFormat="1" hidden="1">
      <c r="A882" s="3194" t="s">
        <v>52</v>
      </c>
      <c r="B882" s="3191" t="s">
        <v>2208</v>
      </c>
      <c r="C882" s="64" t="s">
        <v>2084</v>
      </c>
      <c r="D882" s="1736" t="s">
        <v>376</v>
      </c>
      <c r="E882" s="3571">
        <v>2022</v>
      </c>
      <c r="F882" s="3551" t="s">
        <v>2209</v>
      </c>
      <c r="G882" s="3572">
        <f t="shared" si="734"/>
        <v>400</v>
      </c>
      <c r="H882" s="3572">
        <v>400</v>
      </c>
      <c r="I882" s="103"/>
      <c r="J882" s="103"/>
      <c r="K882" s="103">
        <f t="shared" si="735"/>
        <v>400</v>
      </c>
      <c r="L882" s="103">
        <v>400</v>
      </c>
      <c r="M882" s="103">
        <f>+N882</f>
        <v>400</v>
      </c>
      <c r="N882" s="103">
        <v>400</v>
      </c>
      <c r="O882" s="103">
        <f>+P882+Q882+R882</f>
        <v>4.32</v>
      </c>
      <c r="P882" s="103">
        <v>4.32</v>
      </c>
      <c r="Q882" s="103"/>
      <c r="R882" s="103"/>
      <c r="S882" s="103">
        <f t="shared" si="723"/>
        <v>50</v>
      </c>
      <c r="T882" s="103">
        <v>50</v>
      </c>
      <c r="U882" s="103"/>
      <c r="V882" s="103"/>
      <c r="W882" s="1667"/>
      <c r="X882" s="1667"/>
      <c r="Y882" s="1667"/>
      <c r="Z882" s="103">
        <f t="shared" si="724"/>
        <v>4.32</v>
      </c>
      <c r="AA882" s="103">
        <v>4.32</v>
      </c>
      <c r="AB882" s="103"/>
      <c r="AC882" s="103"/>
      <c r="AD882" s="103">
        <f t="shared" si="725"/>
        <v>50</v>
      </c>
      <c r="AE882" s="103">
        <v>50</v>
      </c>
      <c r="AF882" s="103"/>
      <c r="AG882" s="103"/>
      <c r="AH882" s="103">
        <f t="shared" si="726"/>
        <v>4.32</v>
      </c>
      <c r="AI882" s="103">
        <v>4.32</v>
      </c>
      <c r="AJ882" s="103"/>
      <c r="AK882" s="103"/>
      <c r="AL882" s="103">
        <f t="shared" si="727"/>
        <v>50</v>
      </c>
      <c r="AM882" s="103">
        <v>50</v>
      </c>
      <c r="AN882" s="103"/>
      <c r="AO882" s="103"/>
      <c r="AP882" s="3572">
        <f t="shared" si="728"/>
        <v>400</v>
      </c>
      <c r="AQ882" s="3572">
        <v>400</v>
      </c>
      <c r="AR882" s="1802"/>
      <c r="AS882" s="1802"/>
      <c r="AT882" s="1802">
        <f t="shared" si="729"/>
        <v>0</v>
      </c>
      <c r="AU882" s="1802"/>
      <c r="AV882" s="1802"/>
      <c r="AW882" s="1802"/>
      <c r="AX882" s="1802"/>
      <c r="AY882" s="1802">
        <f t="shared" si="730"/>
        <v>0</v>
      </c>
      <c r="AZ882" s="1802"/>
      <c r="BA882" s="1802"/>
      <c r="BB882" s="1802"/>
      <c r="BC882" s="1802"/>
      <c r="BD882" s="1666"/>
      <c r="BE882" s="1666"/>
      <c r="BF882" s="1666"/>
      <c r="BG882" s="1403">
        <f t="shared" si="736"/>
        <v>0</v>
      </c>
      <c r="BH882" s="1667"/>
      <c r="BI882" s="1667">
        <f t="shared" si="731"/>
        <v>350</v>
      </c>
      <c r="BJ882" s="1658">
        <v>2022</v>
      </c>
      <c r="BK882" s="1658" t="s">
        <v>910</v>
      </c>
      <c r="BL882" s="1658"/>
      <c r="BM882" s="1669">
        <f t="shared" si="732"/>
        <v>100</v>
      </c>
      <c r="BN882" s="1669" t="e">
        <f t="shared" si="733"/>
        <v>#DIV/0!</v>
      </c>
      <c r="BO882" s="1658" t="s">
        <v>40</v>
      </c>
      <c r="BP882" s="3214"/>
      <c r="BQ882" s="2958"/>
      <c r="BR882" s="2958"/>
      <c r="BS882" s="19"/>
      <c r="BT882" s="2958"/>
      <c r="BU882" s="2958"/>
      <c r="BV882" s="1370" t="s">
        <v>2498</v>
      </c>
      <c r="BW882" s="2958"/>
      <c r="BX882" s="2954"/>
      <c r="BY882" s="1682"/>
    </row>
    <row r="883" spans="1:77" s="224" customFormat="1" ht="44.25" hidden="1" customHeight="1">
      <c r="A883" s="3194" t="s">
        <v>56</v>
      </c>
      <c r="B883" s="3215" t="s">
        <v>2213</v>
      </c>
      <c r="C883" s="1830" t="s">
        <v>2076</v>
      </c>
      <c r="D883" s="1736" t="s">
        <v>2214</v>
      </c>
      <c r="E883" s="3589">
        <v>2022</v>
      </c>
      <c r="F883" s="3551" t="s">
        <v>2215</v>
      </c>
      <c r="G883" s="3572">
        <f t="shared" si="734"/>
        <v>750</v>
      </c>
      <c r="H883" s="3572">
        <v>750</v>
      </c>
      <c r="I883" s="103"/>
      <c r="J883" s="103"/>
      <c r="K883" s="103">
        <f t="shared" si="735"/>
        <v>750</v>
      </c>
      <c r="L883" s="103">
        <v>750</v>
      </c>
      <c r="M883" s="103">
        <v>750</v>
      </c>
      <c r="N883" s="103">
        <v>0</v>
      </c>
      <c r="O883" s="103"/>
      <c r="P883" s="103"/>
      <c r="Q883" s="103"/>
      <c r="R883" s="103"/>
      <c r="S883" s="103">
        <f t="shared" si="723"/>
        <v>150</v>
      </c>
      <c r="T883" s="103">
        <v>150</v>
      </c>
      <c r="U883" s="103"/>
      <c r="V883" s="103"/>
      <c r="W883" s="1667"/>
      <c r="X883" s="1667"/>
      <c r="Y883" s="1667"/>
      <c r="Z883" s="103">
        <f t="shared" si="724"/>
        <v>0</v>
      </c>
      <c r="AA883" s="103"/>
      <c r="AB883" s="103"/>
      <c r="AC883" s="103"/>
      <c r="AD883" s="103">
        <f t="shared" si="725"/>
        <v>62.848999999999997</v>
      </c>
      <c r="AE883" s="103">
        <v>62.848999999999997</v>
      </c>
      <c r="AF883" s="103"/>
      <c r="AG883" s="103"/>
      <c r="AH883" s="103">
        <f t="shared" si="726"/>
        <v>0</v>
      </c>
      <c r="AI883" s="103"/>
      <c r="AJ883" s="103"/>
      <c r="AK883" s="103"/>
      <c r="AL883" s="103">
        <f t="shared" si="727"/>
        <v>150</v>
      </c>
      <c r="AM883" s="103">
        <v>150</v>
      </c>
      <c r="AN883" s="103"/>
      <c r="AO883" s="103"/>
      <c r="AP883" s="3572">
        <f t="shared" si="728"/>
        <v>750</v>
      </c>
      <c r="AQ883" s="3572">
        <v>750</v>
      </c>
      <c r="AR883" s="1802"/>
      <c r="AS883" s="1802"/>
      <c r="AT883" s="1802">
        <f t="shared" si="729"/>
        <v>0</v>
      </c>
      <c r="AU883" s="1802"/>
      <c r="AV883" s="1802"/>
      <c r="AW883" s="1802"/>
      <c r="AX883" s="1802"/>
      <c r="AY883" s="1802">
        <f t="shared" si="730"/>
        <v>0</v>
      </c>
      <c r="AZ883" s="1802"/>
      <c r="BA883" s="1802"/>
      <c r="BB883" s="1802"/>
      <c r="BC883" s="1802"/>
      <c r="BD883" s="1666"/>
      <c r="BE883" s="1666"/>
      <c r="BF883" s="1666"/>
      <c r="BG883" s="1403">
        <f t="shared" si="736"/>
        <v>0</v>
      </c>
      <c r="BH883" s="1667"/>
      <c r="BI883" s="1667">
        <f t="shared" si="731"/>
        <v>600</v>
      </c>
      <c r="BJ883" s="1658">
        <v>2022</v>
      </c>
      <c r="BK883" s="1658" t="s">
        <v>910</v>
      </c>
      <c r="BL883" s="1658"/>
      <c r="BM883" s="1669">
        <f t="shared" si="732"/>
        <v>100</v>
      </c>
      <c r="BN883" s="1669" t="e">
        <f t="shared" si="733"/>
        <v>#DIV/0!</v>
      </c>
      <c r="BO883" s="1658" t="s">
        <v>40</v>
      </c>
      <c r="BP883" s="3214"/>
      <c r="BQ883" s="2958"/>
      <c r="BR883" s="2958"/>
      <c r="BS883" s="19"/>
      <c r="BT883" s="2958"/>
      <c r="BU883" s="2958"/>
      <c r="BV883" s="1370" t="s">
        <v>2498</v>
      </c>
      <c r="BW883" s="2958"/>
      <c r="BX883" s="2954"/>
      <c r="BY883" s="50"/>
    </row>
    <row r="884" spans="1:77" s="224" customFormat="1" ht="44.25" hidden="1" customHeight="1">
      <c r="A884" s="3209">
        <v>7</v>
      </c>
      <c r="B884" s="3215" t="s">
        <v>2216</v>
      </c>
      <c r="C884" s="1831" t="s">
        <v>2217</v>
      </c>
      <c r="D884" s="1736" t="s">
        <v>2218</v>
      </c>
      <c r="E884" s="3589">
        <v>2022</v>
      </c>
      <c r="F884" s="3590" t="s">
        <v>2219</v>
      </c>
      <c r="G884" s="3572">
        <f t="shared" si="734"/>
        <v>525</v>
      </c>
      <c r="H884" s="3572">
        <v>525</v>
      </c>
      <c r="I884" s="103"/>
      <c r="J884" s="103"/>
      <c r="K884" s="103">
        <f t="shared" si="735"/>
        <v>525</v>
      </c>
      <c r="L884" s="103">
        <v>525</v>
      </c>
      <c r="M884" s="103">
        <f>420+102</f>
        <v>522</v>
      </c>
      <c r="N884" s="103"/>
      <c r="O884" s="103"/>
      <c r="P884" s="103"/>
      <c r="Q884" s="103"/>
      <c r="R884" s="103"/>
      <c r="S884" s="103">
        <f t="shared" si="723"/>
        <v>105</v>
      </c>
      <c r="T884" s="103">
        <v>105</v>
      </c>
      <c r="U884" s="103"/>
      <c r="V884" s="103"/>
      <c r="W884" s="1667"/>
      <c r="X884" s="1667"/>
      <c r="Y884" s="1667"/>
      <c r="Z884" s="103">
        <f t="shared" si="724"/>
        <v>0</v>
      </c>
      <c r="AA884" s="103"/>
      <c r="AB884" s="103"/>
      <c r="AC884" s="103"/>
      <c r="AD884" s="103">
        <f t="shared" si="725"/>
        <v>101.923</v>
      </c>
      <c r="AE884" s="103">
        <v>101.923</v>
      </c>
      <c r="AF884" s="103"/>
      <c r="AG884" s="103"/>
      <c r="AH884" s="103">
        <f t="shared" si="726"/>
        <v>0</v>
      </c>
      <c r="AI884" s="103"/>
      <c r="AJ884" s="103"/>
      <c r="AK884" s="103"/>
      <c r="AL884" s="103">
        <f t="shared" si="727"/>
        <v>105</v>
      </c>
      <c r="AM884" s="103">
        <v>105</v>
      </c>
      <c r="AN884" s="103"/>
      <c r="AO884" s="103"/>
      <c r="AP884" s="3572">
        <f t="shared" si="728"/>
        <v>525</v>
      </c>
      <c r="AQ884" s="3572">
        <v>525</v>
      </c>
      <c r="AR884" s="1802"/>
      <c r="AS884" s="1802"/>
      <c r="AT884" s="1802">
        <f t="shared" si="729"/>
        <v>0</v>
      </c>
      <c r="AU884" s="1802"/>
      <c r="AV884" s="1802"/>
      <c r="AW884" s="1802"/>
      <c r="AX884" s="1802"/>
      <c r="AY884" s="1802">
        <f t="shared" si="730"/>
        <v>0</v>
      </c>
      <c r="AZ884" s="1802"/>
      <c r="BA884" s="1802"/>
      <c r="BB884" s="1802"/>
      <c r="BC884" s="1802"/>
      <c r="BD884" s="1666"/>
      <c r="BE884" s="1666"/>
      <c r="BF884" s="1666"/>
      <c r="BG884" s="1403">
        <f t="shared" si="736"/>
        <v>0</v>
      </c>
      <c r="BH884" s="1667"/>
      <c r="BI884" s="1667">
        <f t="shared" si="731"/>
        <v>420</v>
      </c>
      <c r="BJ884" s="1658">
        <v>2022</v>
      </c>
      <c r="BK884" s="1658" t="s">
        <v>910</v>
      </c>
      <c r="BL884" s="1658"/>
      <c r="BM884" s="1669">
        <f t="shared" si="732"/>
        <v>100</v>
      </c>
      <c r="BN884" s="1669" t="e">
        <f t="shared" si="733"/>
        <v>#DIV/0!</v>
      </c>
      <c r="BO884" s="1658" t="s">
        <v>40</v>
      </c>
      <c r="BP884" s="3214"/>
      <c r="BQ884" s="2958"/>
      <c r="BR884" s="2958"/>
      <c r="BS884" s="19"/>
      <c r="BT884" s="2958"/>
      <c r="BU884" s="2958"/>
      <c r="BV884" s="1370" t="s">
        <v>2498</v>
      </c>
      <c r="BW884" s="2958"/>
      <c r="BX884" s="2954"/>
      <c r="BY884" s="50"/>
    </row>
    <row r="885" spans="1:77" s="307" customFormat="1" ht="44.25" hidden="1" customHeight="1">
      <c r="A885" s="3194" t="s">
        <v>60</v>
      </c>
      <c r="B885" s="3215" t="s">
        <v>2220</v>
      </c>
      <c r="C885" s="1831" t="s">
        <v>2217</v>
      </c>
      <c r="D885" s="1736" t="s">
        <v>2221</v>
      </c>
      <c r="E885" s="3589">
        <v>2022</v>
      </c>
      <c r="F885" s="3590" t="s">
        <v>2222</v>
      </c>
      <c r="G885" s="3572">
        <f t="shared" si="734"/>
        <v>525</v>
      </c>
      <c r="H885" s="3572">
        <v>525</v>
      </c>
      <c r="I885" s="103"/>
      <c r="J885" s="103"/>
      <c r="K885" s="103">
        <f t="shared" si="735"/>
        <v>525</v>
      </c>
      <c r="L885" s="103">
        <v>525</v>
      </c>
      <c r="M885" s="103">
        <v>525</v>
      </c>
      <c r="N885" s="103"/>
      <c r="O885" s="103"/>
      <c r="P885" s="103"/>
      <c r="Q885" s="103"/>
      <c r="R885" s="103"/>
      <c r="S885" s="103">
        <f t="shared" si="723"/>
        <v>105</v>
      </c>
      <c r="T885" s="103">
        <v>105</v>
      </c>
      <c r="U885" s="103"/>
      <c r="V885" s="103"/>
      <c r="W885" s="1667"/>
      <c r="X885" s="1667"/>
      <c r="Y885" s="1667"/>
      <c r="Z885" s="103">
        <f t="shared" si="724"/>
        <v>0</v>
      </c>
      <c r="AA885" s="103"/>
      <c r="AB885" s="103"/>
      <c r="AC885" s="103"/>
      <c r="AD885" s="103">
        <f t="shared" si="725"/>
        <v>105</v>
      </c>
      <c r="AE885" s="103">
        <v>105</v>
      </c>
      <c r="AF885" s="103"/>
      <c r="AG885" s="103"/>
      <c r="AH885" s="103">
        <f t="shared" si="726"/>
        <v>0</v>
      </c>
      <c r="AI885" s="103"/>
      <c r="AJ885" s="103"/>
      <c r="AK885" s="103"/>
      <c r="AL885" s="103">
        <f t="shared" si="727"/>
        <v>105</v>
      </c>
      <c r="AM885" s="103">
        <v>105</v>
      </c>
      <c r="AN885" s="103"/>
      <c r="AO885" s="103"/>
      <c r="AP885" s="3572">
        <f t="shared" si="728"/>
        <v>525</v>
      </c>
      <c r="AQ885" s="3572">
        <v>525</v>
      </c>
      <c r="AR885" s="1802"/>
      <c r="AS885" s="1802"/>
      <c r="AT885" s="1802">
        <f t="shared" si="729"/>
        <v>0</v>
      </c>
      <c r="AU885" s="1802"/>
      <c r="AV885" s="1802"/>
      <c r="AW885" s="1802"/>
      <c r="AX885" s="1802"/>
      <c r="AY885" s="1802">
        <f t="shared" si="730"/>
        <v>0</v>
      </c>
      <c r="AZ885" s="1802"/>
      <c r="BA885" s="1802"/>
      <c r="BB885" s="1802"/>
      <c r="BC885" s="1802"/>
      <c r="BD885" s="1666"/>
      <c r="BE885" s="1666"/>
      <c r="BF885" s="1666"/>
      <c r="BG885" s="1403">
        <f t="shared" si="736"/>
        <v>0</v>
      </c>
      <c r="BH885" s="1667"/>
      <c r="BI885" s="1667">
        <f t="shared" si="731"/>
        <v>420</v>
      </c>
      <c r="BJ885" s="1658">
        <v>2022</v>
      </c>
      <c r="BK885" s="1658" t="s">
        <v>910</v>
      </c>
      <c r="BL885" s="1658"/>
      <c r="BM885" s="1669">
        <f t="shared" si="732"/>
        <v>100</v>
      </c>
      <c r="BN885" s="1669" t="e">
        <f t="shared" si="733"/>
        <v>#DIV/0!</v>
      </c>
      <c r="BO885" s="1658" t="s">
        <v>40</v>
      </c>
      <c r="BP885" s="3214"/>
      <c r="BQ885" s="2958"/>
      <c r="BR885" s="2958"/>
      <c r="BS885" s="19"/>
      <c r="BT885" s="2958"/>
      <c r="BU885" s="2958"/>
      <c r="BV885" s="1370" t="s">
        <v>2498</v>
      </c>
      <c r="BW885" s="2958"/>
      <c r="BX885" s="2954"/>
      <c r="BY885" s="1681"/>
    </row>
    <row r="886" spans="1:77" s="223" customFormat="1" hidden="1">
      <c r="A886" s="3209">
        <v>9</v>
      </c>
      <c r="B886" s="3215" t="s">
        <v>2223</v>
      </c>
      <c r="C886" s="1831" t="s">
        <v>2081</v>
      </c>
      <c r="D886" s="1736" t="s">
        <v>2224</v>
      </c>
      <c r="E886" s="3589">
        <v>2022</v>
      </c>
      <c r="F886" s="3590" t="s">
        <v>2225</v>
      </c>
      <c r="G886" s="3572">
        <f t="shared" si="734"/>
        <v>630</v>
      </c>
      <c r="H886" s="3572">
        <v>630</v>
      </c>
      <c r="I886" s="103"/>
      <c r="J886" s="103"/>
      <c r="K886" s="103">
        <f t="shared" si="735"/>
        <v>630</v>
      </c>
      <c r="L886" s="103">
        <v>630</v>
      </c>
      <c r="M886" s="103">
        <v>630</v>
      </c>
      <c r="N886" s="103"/>
      <c r="O886" s="103"/>
      <c r="P886" s="103"/>
      <c r="Q886" s="103"/>
      <c r="R886" s="103"/>
      <c r="S886" s="103">
        <f t="shared" si="723"/>
        <v>130</v>
      </c>
      <c r="T886" s="103">
        <v>130</v>
      </c>
      <c r="U886" s="103"/>
      <c r="V886" s="103"/>
      <c r="W886" s="1667"/>
      <c r="X886" s="1667"/>
      <c r="Y886" s="1667"/>
      <c r="Z886" s="103">
        <f t="shared" si="724"/>
        <v>0</v>
      </c>
      <c r="AA886" s="103"/>
      <c r="AB886" s="103"/>
      <c r="AC886" s="103"/>
      <c r="AD886" s="103">
        <f t="shared" si="725"/>
        <v>92.81</v>
      </c>
      <c r="AE886" s="103">
        <v>92.81</v>
      </c>
      <c r="AF886" s="103"/>
      <c r="AG886" s="103"/>
      <c r="AH886" s="103">
        <f t="shared" si="726"/>
        <v>0</v>
      </c>
      <c r="AI886" s="103"/>
      <c r="AJ886" s="103"/>
      <c r="AK886" s="103"/>
      <c r="AL886" s="103">
        <f t="shared" si="727"/>
        <v>130</v>
      </c>
      <c r="AM886" s="103">
        <v>130</v>
      </c>
      <c r="AN886" s="103"/>
      <c r="AO886" s="103"/>
      <c r="AP886" s="3572">
        <f t="shared" si="728"/>
        <v>630</v>
      </c>
      <c r="AQ886" s="3572">
        <v>630</v>
      </c>
      <c r="AR886" s="1802"/>
      <c r="AS886" s="1802"/>
      <c r="AT886" s="1802">
        <f t="shared" si="729"/>
        <v>0</v>
      </c>
      <c r="AU886" s="1802"/>
      <c r="AV886" s="1802"/>
      <c r="AW886" s="1802"/>
      <c r="AX886" s="1802"/>
      <c r="AY886" s="1802">
        <f t="shared" si="730"/>
        <v>0</v>
      </c>
      <c r="AZ886" s="1802"/>
      <c r="BA886" s="1802"/>
      <c r="BB886" s="1802"/>
      <c r="BC886" s="1802"/>
      <c r="BD886" s="1666"/>
      <c r="BE886" s="1666"/>
      <c r="BF886" s="1666"/>
      <c r="BG886" s="1403">
        <f t="shared" si="736"/>
        <v>0</v>
      </c>
      <c r="BH886" s="1667"/>
      <c r="BI886" s="1667">
        <f t="shared" si="731"/>
        <v>500</v>
      </c>
      <c r="BJ886" s="1658">
        <v>2022</v>
      </c>
      <c r="BK886" s="1658" t="s">
        <v>910</v>
      </c>
      <c r="BL886" s="1658"/>
      <c r="BM886" s="1669">
        <f t="shared" si="732"/>
        <v>100</v>
      </c>
      <c r="BN886" s="1669" t="e">
        <f t="shared" si="733"/>
        <v>#DIV/0!</v>
      </c>
      <c r="BO886" s="1658" t="s">
        <v>40</v>
      </c>
      <c r="BP886" s="3213"/>
      <c r="BQ886" s="3008"/>
      <c r="BR886" s="3008"/>
      <c r="BS886" s="1591"/>
      <c r="BT886" s="3008"/>
      <c r="BU886" s="3008"/>
      <c r="BV886" s="1370" t="s">
        <v>2498</v>
      </c>
      <c r="BW886" s="3008"/>
      <c r="BX886" s="3009"/>
      <c r="BY886" s="53"/>
    </row>
    <row r="887" spans="1:77" s="224" customFormat="1" hidden="1">
      <c r="A887" s="3194" t="s">
        <v>169</v>
      </c>
      <c r="B887" s="3215" t="s">
        <v>2226</v>
      </c>
      <c r="C887" s="1831" t="s">
        <v>2064</v>
      </c>
      <c r="D887" s="1736" t="s">
        <v>2227</v>
      </c>
      <c r="E887" s="3589">
        <v>2022</v>
      </c>
      <c r="F887" s="3573" t="s">
        <v>2228</v>
      </c>
      <c r="G887" s="3572">
        <f t="shared" si="734"/>
        <v>420</v>
      </c>
      <c r="H887" s="3572">
        <v>420</v>
      </c>
      <c r="I887" s="103"/>
      <c r="J887" s="103"/>
      <c r="K887" s="103">
        <f t="shared" si="735"/>
        <v>420</v>
      </c>
      <c r="L887" s="103">
        <v>420</v>
      </c>
      <c r="M887" s="103">
        <v>420</v>
      </c>
      <c r="N887" s="103"/>
      <c r="O887" s="103"/>
      <c r="P887" s="103"/>
      <c r="Q887" s="103"/>
      <c r="R887" s="103"/>
      <c r="S887" s="103">
        <f t="shared" si="723"/>
        <v>70</v>
      </c>
      <c r="T887" s="103">
        <v>70</v>
      </c>
      <c r="U887" s="103"/>
      <c r="V887" s="103"/>
      <c r="W887" s="1667"/>
      <c r="X887" s="1667"/>
      <c r="Y887" s="1667"/>
      <c r="Z887" s="103">
        <f t="shared" si="724"/>
        <v>0</v>
      </c>
      <c r="AA887" s="103"/>
      <c r="AB887" s="103"/>
      <c r="AC887" s="103"/>
      <c r="AD887" s="103">
        <f t="shared" si="725"/>
        <v>70</v>
      </c>
      <c r="AE887" s="103">
        <v>70</v>
      </c>
      <c r="AF887" s="103"/>
      <c r="AG887" s="103"/>
      <c r="AH887" s="103">
        <f t="shared" si="726"/>
        <v>0</v>
      </c>
      <c r="AI887" s="103"/>
      <c r="AJ887" s="103"/>
      <c r="AK887" s="103"/>
      <c r="AL887" s="103">
        <f t="shared" si="727"/>
        <v>70</v>
      </c>
      <c r="AM887" s="103">
        <v>70</v>
      </c>
      <c r="AN887" s="103"/>
      <c r="AO887" s="103"/>
      <c r="AP887" s="3572">
        <f t="shared" si="728"/>
        <v>420</v>
      </c>
      <c r="AQ887" s="3572">
        <v>420</v>
      </c>
      <c r="AR887" s="1802"/>
      <c r="AS887" s="1802"/>
      <c r="AT887" s="1802">
        <f t="shared" si="729"/>
        <v>0</v>
      </c>
      <c r="AU887" s="1802"/>
      <c r="AV887" s="1802"/>
      <c r="AW887" s="1802"/>
      <c r="AX887" s="1802"/>
      <c r="AY887" s="1802">
        <f t="shared" si="730"/>
        <v>0</v>
      </c>
      <c r="AZ887" s="1802"/>
      <c r="BA887" s="1802"/>
      <c r="BB887" s="1802"/>
      <c r="BC887" s="1802"/>
      <c r="BD887" s="1666"/>
      <c r="BE887" s="1666"/>
      <c r="BF887" s="1666"/>
      <c r="BG887" s="1403">
        <f t="shared" si="736"/>
        <v>0</v>
      </c>
      <c r="BH887" s="1667"/>
      <c r="BI887" s="1667">
        <f t="shared" si="731"/>
        <v>350</v>
      </c>
      <c r="BJ887" s="1658">
        <v>2022</v>
      </c>
      <c r="BK887" s="1658" t="s">
        <v>910</v>
      </c>
      <c r="BL887" s="1658"/>
      <c r="BM887" s="1669">
        <f t="shared" si="732"/>
        <v>100</v>
      </c>
      <c r="BN887" s="1669" t="e">
        <f t="shared" si="733"/>
        <v>#DIV/0!</v>
      </c>
      <c r="BO887" s="1658" t="s">
        <v>40</v>
      </c>
      <c r="BP887" s="3214"/>
      <c r="BQ887" s="2958"/>
      <c r="BR887" s="2958"/>
      <c r="BS887" s="19"/>
      <c r="BT887" s="2958"/>
      <c r="BU887" s="2958"/>
      <c r="BV887" s="1370" t="s">
        <v>2498</v>
      </c>
      <c r="BW887" s="2958"/>
      <c r="BX887" s="2954"/>
      <c r="BY887" s="50"/>
    </row>
    <row r="888" spans="1:77" s="224" customFormat="1" ht="39.75" hidden="1" customHeight="1">
      <c r="A888" s="3194" t="s">
        <v>179</v>
      </c>
      <c r="B888" s="3215" t="s">
        <v>2232</v>
      </c>
      <c r="C888" s="1831" t="s">
        <v>2084</v>
      </c>
      <c r="D888" s="1736" t="s">
        <v>2233</v>
      </c>
      <c r="E888" s="3589" t="s">
        <v>197</v>
      </c>
      <c r="F888" s="3590" t="s">
        <v>2234</v>
      </c>
      <c r="G888" s="3572">
        <f t="shared" si="734"/>
        <v>1200</v>
      </c>
      <c r="H888" s="3572">
        <v>1200</v>
      </c>
      <c r="I888" s="103"/>
      <c r="J888" s="103"/>
      <c r="K888" s="103">
        <f t="shared" si="735"/>
        <v>1200</v>
      </c>
      <c r="L888" s="103">
        <v>1200</v>
      </c>
      <c r="M888" s="103">
        <v>1200</v>
      </c>
      <c r="N888" s="103"/>
      <c r="O888" s="103"/>
      <c r="P888" s="103"/>
      <c r="Q888" s="103"/>
      <c r="R888" s="103"/>
      <c r="S888" s="103">
        <f t="shared" si="723"/>
        <v>300</v>
      </c>
      <c r="T888" s="103">
        <v>300</v>
      </c>
      <c r="U888" s="103"/>
      <c r="V888" s="103"/>
      <c r="W888" s="1667"/>
      <c r="X888" s="1667"/>
      <c r="Y888" s="1667"/>
      <c r="Z888" s="103">
        <f t="shared" si="724"/>
        <v>0</v>
      </c>
      <c r="AA888" s="103"/>
      <c r="AB888" s="103"/>
      <c r="AC888" s="103"/>
      <c r="AD888" s="103">
        <f t="shared" si="725"/>
        <v>232.22800000000001</v>
      </c>
      <c r="AE888" s="103">
        <v>232.22800000000001</v>
      </c>
      <c r="AF888" s="103"/>
      <c r="AG888" s="103"/>
      <c r="AH888" s="103">
        <f t="shared" si="726"/>
        <v>0</v>
      </c>
      <c r="AI888" s="103"/>
      <c r="AJ888" s="103"/>
      <c r="AK888" s="103"/>
      <c r="AL888" s="103">
        <f t="shared" si="727"/>
        <v>300</v>
      </c>
      <c r="AM888" s="103">
        <v>300</v>
      </c>
      <c r="AN888" s="103"/>
      <c r="AO888" s="103"/>
      <c r="AP888" s="3572">
        <f t="shared" si="728"/>
        <v>1200</v>
      </c>
      <c r="AQ888" s="3572">
        <v>1200</v>
      </c>
      <c r="AR888" s="1802"/>
      <c r="AS888" s="1802"/>
      <c r="AT888" s="1802">
        <f t="shared" si="729"/>
        <v>0</v>
      </c>
      <c r="AU888" s="1802"/>
      <c r="AV888" s="1802"/>
      <c r="AW888" s="1802"/>
      <c r="AX888" s="1802"/>
      <c r="AY888" s="1802">
        <f t="shared" si="730"/>
        <v>0</v>
      </c>
      <c r="AZ888" s="1802"/>
      <c r="BA888" s="1802"/>
      <c r="BB888" s="1802"/>
      <c r="BC888" s="1802"/>
      <c r="BD888" s="1666"/>
      <c r="BE888" s="1666"/>
      <c r="BF888" s="1666"/>
      <c r="BG888" s="1403">
        <f t="shared" ref="BG888:BG891" si="737">AZ888</f>
        <v>0</v>
      </c>
      <c r="BH888" s="1667"/>
      <c r="BI888" s="1667">
        <f t="shared" si="731"/>
        <v>900</v>
      </c>
      <c r="BJ888" s="1658">
        <v>2022</v>
      </c>
      <c r="BK888" s="1658" t="s">
        <v>910</v>
      </c>
      <c r="BL888" s="1658"/>
      <c r="BM888" s="1669">
        <f t="shared" si="732"/>
        <v>100</v>
      </c>
      <c r="BN888" s="1669" t="e">
        <f t="shared" si="733"/>
        <v>#DIV/0!</v>
      </c>
      <c r="BO888" s="1658" t="s">
        <v>40</v>
      </c>
      <c r="BP888" s="3214"/>
      <c r="BQ888" s="2958"/>
      <c r="BR888" s="2958"/>
      <c r="BS888" s="19"/>
      <c r="BT888" s="2958"/>
      <c r="BU888" s="2958"/>
      <c r="BV888" s="1370" t="s">
        <v>2498</v>
      </c>
      <c r="BW888" s="2958"/>
      <c r="BX888" s="2954"/>
      <c r="BY888" s="50"/>
    </row>
    <row r="889" spans="1:77" s="223" customFormat="1" ht="39.75" hidden="1" customHeight="1">
      <c r="A889" s="3209">
        <v>13</v>
      </c>
      <c r="B889" s="3215" t="s">
        <v>2235</v>
      </c>
      <c r="C889" s="1831" t="s">
        <v>2084</v>
      </c>
      <c r="D889" s="1736" t="s">
        <v>1797</v>
      </c>
      <c r="E889" s="3589" t="s">
        <v>197</v>
      </c>
      <c r="F889" s="3590" t="s">
        <v>2236</v>
      </c>
      <c r="G889" s="3572">
        <f t="shared" si="734"/>
        <v>2000</v>
      </c>
      <c r="H889" s="3572">
        <v>2000</v>
      </c>
      <c r="I889" s="103"/>
      <c r="J889" s="103"/>
      <c r="K889" s="103">
        <f t="shared" si="735"/>
        <v>2000</v>
      </c>
      <c r="L889" s="103">
        <v>2000</v>
      </c>
      <c r="M889" s="103">
        <v>2000</v>
      </c>
      <c r="N889" s="103"/>
      <c r="O889" s="103"/>
      <c r="P889" s="103"/>
      <c r="Q889" s="103"/>
      <c r="R889" s="103"/>
      <c r="S889" s="103">
        <f t="shared" si="723"/>
        <v>600</v>
      </c>
      <c r="T889" s="103">
        <v>600</v>
      </c>
      <c r="U889" s="103"/>
      <c r="V889" s="103"/>
      <c r="W889" s="1667"/>
      <c r="X889" s="1667"/>
      <c r="Y889" s="1667"/>
      <c r="Z889" s="103">
        <f t="shared" si="724"/>
        <v>0</v>
      </c>
      <c r="AA889" s="103"/>
      <c r="AB889" s="103"/>
      <c r="AC889" s="103"/>
      <c r="AD889" s="103">
        <f t="shared" si="725"/>
        <v>591.52300000000002</v>
      </c>
      <c r="AE889" s="103">
        <v>591.52300000000002</v>
      </c>
      <c r="AF889" s="103"/>
      <c r="AG889" s="103"/>
      <c r="AH889" s="103">
        <f t="shared" si="726"/>
        <v>0</v>
      </c>
      <c r="AI889" s="103"/>
      <c r="AJ889" s="103"/>
      <c r="AK889" s="103"/>
      <c r="AL889" s="103">
        <f t="shared" si="727"/>
        <v>600</v>
      </c>
      <c r="AM889" s="103">
        <v>600</v>
      </c>
      <c r="AN889" s="103"/>
      <c r="AO889" s="103"/>
      <c r="AP889" s="3572">
        <f t="shared" si="728"/>
        <v>2000</v>
      </c>
      <c r="AQ889" s="3572">
        <v>2000</v>
      </c>
      <c r="AR889" s="1802"/>
      <c r="AS889" s="1802"/>
      <c r="AT889" s="1802">
        <f t="shared" si="729"/>
        <v>0</v>
      </c>
      <c r="AU889" s="1802"/>
      <c r="AV889" s="1802"/>
      <c r="AW889" s="1802"/>
      <c r="AX889" s="1802"/>
      <c r="AY889" s="1802">
        <f t="shared" si="730"/>
        <v>0</v>
      </c>
      <c r="AZ889" s="1802"/>
      <c r="BA889" s="1802"/>
      <c r="BB889" s="1802"/>
      <c r="BC889" s="1802"/>
      <c r="BD889" s="1666"/>
      <c r="BE889" s="1666"/>
      <c r="BF889" s="1666"/>
      <c r="BG889" s="1403">
        <f t="shared" si="737"/>
        <v>0</v>
      </c>
      <c r="BH889" s="1667"/>
      <c r="BI889" s="1667">
        <f t="shared" si="731"/>
        <v>1400</v>
      </c>
      <c r="BJ889" s="1658">
        <v>2022</v>
      </c>
      <c r="BK889" s="1658" t="s">
        <v>910</v>
      </c>
      <c r="BL889" s="1658"/>
      <c r="BM889" s="1669">
        <f t="shared" si="732"/>
        <v>100</v>
      </c>
      <c r="BN889" s="1669" t="e">
        <f t="shared" si="733"/>
        <v>#DIV/0!</v>
      </c>
      <c r="BO889" s="1658" t="s">
        <v>40</v>
      </c>
      <c r="BP889" s="3213"/>
      <c r="BQ889" s="3008"/>
      <c r="BR889" s="3008"/>
      <c r="BS889" s="1591"/>
      <c r="BT889" s="3008"/>
      <c r="BU889" s="3008"/>
      <c r="BV889" s="1370" t="s">
        <v>2498</v>
      </c>
      <c r="BW889" s="3008"/>
      <c r="BX889" s="3009"/>
      <c r="BY889" s="53"/>
    </row>
    <row r="890" spans="1:77" s="223" customFormat="1" ht="39.75" hidden="1" customHeight="1">
      <c r="A890" s="3194" t="s">
        <v>188</v>
      </c>
      <c r="B890" s="3215" t="s">
        <v>2237</v>
      </c>
      <c r="C890" s="1831" t="s">
        <v>2217</v>
      </c>
      <c r="D890" s="1736" t="s">
        <v>396</v>
      </c>
      <c r="E890" s="3589" t="s">
        <v>197</v>
      </c>
      <c r="F890" s="3590" t="s">
        <v>2238</v>
      </c>
      <c r="G890" s="3572">
        <f t="shared" si="734"/>
        <v>1510</v>
      </c>
      <c r="H890" s="3572">
        <v>1510</v>
      </c>
      <c r="I890" s="103"/>
      <c r="J890" s="103"/>
      <c r="K890" s="103">
        <f t="shared" si="735"/>
        <v>1510</v>
      </c>
      <c r="L890" s="103">
        <v>1510</v>
      </c>
      <c r="M890" s="103">
        <v>1510</v>
      </c>
      <c r="N890" s="103">
        <v>300</v>
      </c>
      <c r="O890" s="103"/>
      <c r="P890" s="103"/>
      <c r="Q890" s="103"/>
      <c r="R890" s="103"/>
      <c r="S890" s="103">
        <f t="shared" si="723"/>
        <v>410</v>
      </c>
      <c r="T890" s="103">
        <v>410</v>
      </c>
      <c r="U890" s="103"/>
      <c r="V890" s="103"/>
      <c r="W890" s="1667"/>
      <c r="X890" s="1667"/>
      <c r="Y890" s="1667"/>
      <c r="Z890" s="103">
        <f t="shared" si="724"/>
        <v>0</v>
      </c>
      <c r="AA890" s="103"/>
      <c r="AB890" s="103"/>
      <c r="AC890" s="103"/>
      <c r="AD890" s="103">
        <f t="shared" si="725"/>
        <v>390.68599999999998</v>
      </c>
      <c r="AE890" s="103">
        <v>390.68599999999998</v>
      </c>
      <c r="AF890" s="103"/>
      <c r="AG890" s="103"/>
      <c r="AH890" s="103">
        <f t="shared" si="726"/>
        <v>0</v>
      </c>
      <c r="AI890" s="103"/>
      <c r="AJ890" s="103"/>
      <c r="AK890" s="103"/>
      <c r="AL890" s="103">
        <f t="shared" si="727"/>
        <v>410</v>
      </c>
      <c r="AM890" s="103">
        <v>410</v>
      </c>
      <c r="AN890" s="103"/>
      <c r="AO890" s="103"/>
      <c r="AP890" s="3572">
        <f t="shared" si="728"/>
        <v>1510</v>
      </c>
      <c r="AQ890" s="3572">
        <v>1510</v>
      </c>
      <c r="AR890" s="1802"/>
      <c r="AS890" s="1802"/>
      <c r="AT890" s="1802">
        <f t="shared" si="729"/>
        <v>0</v>
      </c>
      <c r="AU890" s="1802"/>
      <c r="AV890" s="1802"/>
      <c r="AW890" s="1802"/>
      <c r="AX890" s="1802"/>
      <c r="AY890" s="1802">
        <f t="shared" si="730"/>
        <v>0</v>
      </c>
      <c r="AZ890" s="1802"/>
      <c r="BA890" s="1802"/>
      <c r="BB890" s="1802"/>
      <c r="BC890" s="1802"/>
      <c r="BD890" s="1666"/>
      <c r="BE890" s="1666"/>
      <c r="BF890" s="1666"/>
      <c r="BG890" s="1403">
        <f t="shared" si="737"/>
        <v>0</v>
      </c>
      <c r="BH890" s="1667"/>
      <c r="BI890" s="1667">
        <f t="shared" si="731"/>
        <v>1100</v>
      </c>
      <c r="BJ890" s="1658">
        <v>2022</v>
      </c>
      <c r="BK890" s="1658" t="s">
        <v>910</v>
      </c>
      <c r="BL890" s="1658"/>
      <c r="BM890" s="1669">
        <f t="shared" si="732"/>
        <v>100</v>
      </c>
      <c r="BN890" s="1669" t="e">
        <f t="shared" si="733"/>
        <v>#DIV/0!</v>
      </c>
      <c r="BO890" s="1658" t="s">
        <v>40</v>
      </c>
      <c r="BP890" s="3214"/>
      <c r="BQ890" s="2958"/>
      <c r="BR890" s="2958"/>
      <c r="BS890" s="19"/>
      <c r="BT890" s="2958"/>
      <c r="BU890" s="2958"/>
      <c r="BV890" s="1370" t="s">
        <v>2498</v>
      </c>
      <c r="BW890" s="2958"/>
      <c r="BX890" s="2954"/>
      <c r="BY890" s="53"/>
    </row>
    <row r="891" spans="1:77" s="223" customFormat="1" ht="40.5" hidden="1" customHeight="1">
      <c r="A891" s="3209">
        <v>15</v>
      </c>
      <c r="B891" s="3215" t="s">
        <v>2239</v>
      </c>
      <c r="C891" s="1831" t="s">
        <v>2070</v>
      </c>
      <c r="D891" s="1736" t="s">
        <v>2240</v>
      </c>
      <c r="E891" s="3589" t="s">
        <v>197</v>
      </c>
      <c r="F891" s="3590" t="s">
        <v>2241</v>
      </c>
      <c r="G891" s="3572">
        <f t="shared" si="734"/>
        <v>1100</v>
      </c>
      <c r="H891" s="3572">
        <v>1100</v>
      </c>
      <c r="I891" s="103"/>
      <c r="J891" s="103"/>
      <c r="K891" s="103">
        <f t="shared" si="735"/>
        <v>1100</v>
      </c>
      <c r="L891" s="103">
        <v>1100</v>
      </c>
      <c r="M891" s="103">
        <v>1100</v>
      </c>
      <c r="N891" s="103">
        <v>250</v>
      </c>
      <c r="O891" s="103"/>
      <c r="P891" s="103"/>
      <c r="Q891" s="103"/>
      <c r="R891" s="103"/>
      <c r="S891" s="103">
        <f t="shared" si="723"/>
        <v>250</v>
      </c>
      <c r="T891" s="103">
        <v>250</v>
      </c>
      <c r="U891" s="103"/>
      <c r="V891" s="103"/>
      <c r="W891" s="1667"/>
      <c r="X891" s="1667"/>
      <c r="Y891" s="1667"/>
      <c r="Z891" s="103">
        <f t="shared" si="724"/>
        <v>0</v>
      </c>
      <c r="AA891" s="103"/>
      <c r="AB891" s="103"/>
      <c r="AC891" s="103"/>
      <c r="AD891" s="103">
        <f t="shared" si="725"/>
        <v>250</v>
      </c>
      <c r="AE891" s="103">
        <v>250</v>
      </c>
      <c r="AF891" s="103"/>
      <c r="AG891" s="103"/>
      <c r="AH891" s="103">
        <f t="shared" si="726"/>
        <v>0</v>
      </c>
      <c r="AI891" s="103"/>
      <c r="AJ891" s="103"/>
      <c r="AK891" s="103"/>
      <c r="AL891" s="103">
        <f t="shared" si="727"/>
        <v>250</v>
      </c>
      <c r="AM891" s="103">
        <v>250</v>
      </c>
      <c r="AN891" s="103"/>
      <c r="AO891" s="103"/>
      <c r="AP891" s="3572">
        <f t="shared" si="728"/>
        <v>1100</v>
      </c>
      <c r="AQ891" s="3572">
        <v>1100</v>
      </c>
      <c r="AR891" s="1802"/>
      <c r="AS891" s="1802"/>
      <c r="AT891" s="1802">
        <f t="shared" si="729"/>
        <v>0</v>
      </c>
      <c r="AU891" s="1802"/>
      <c r="AV891" s="1802"/>
      <c r="AW891" s="1802"/>
      <c r="AX891" s="1802"/>
      <c r="AY891" s="1802">
        <f t="shared" si="730"/>
        <v>0</v>
      </c>
      <c r="AZ891" s="1802"/>
      <c r="BA891" s="1802"/>
      <c r="BB891" s="1802"/>
      <c r="BC891" s="1802"/>
      <c r="BD891" s="1666"/>
      <c r="BE891" s="1666"/>
      <c r="BF891" s="1666"/>
      <c r="BG891" s="1403">
        <f t="shared" si="737"/>
        <v>0</v>
      </c>
      <c r="BH891" s="1667"/>
      <c r="BI891" s="1667">
        <f t="shared" si="731"/>
        <v>850</v>
      </c>
      <c r="BJ891" s="1658">
        <v>2022</v>
      </c>
      <c r="BK891" s="1658" t="s">
        <v>910</v>
      </c>
      <c r="BL891" s="1658"/>
      <c r="BM891" s="1669">
        <f t="shared" si="732"/>
        <v>100</v>
      </c>
      <c r="BN891" s="1669" t="e">
        <f t="shared" si="733"/>
        <v>#DIV/0!</v>
      </c>
      <c r="BO891" s="1658" t="s">
        <v>40</v>
      </c>
      <c r="BP891" s="3214"/>
      <c r="BQ891" s="2958"/>
      <c r="BR891" s="2958"/>
      <c r="BS891" s="19"/>
      <c r="BT891" s="2958"/>
      <c r="BU891" s="2958"/>
      <c r="BV891" s="1370" t="s">
        <v>2498</v>
      </c>
      <c r="BW891" s="2958"/>
      <c r="BX891" s="2954"/>
      <c r="BY891" s="53"/>
    </row>
    <row r="892" spans="1:77" s="501" customFormat="1" ht="42" hidden="1" customHeight="1">
      <c r="A892" s="3209">
        <v>13</v>
      </c>
      <c r="B892" s="3215" t="s">
        <v>2266</v>
      </c>
      <c r="C892" s="1831" t="s">
        <v>2064</v>
      </c>
      <c r="D892" s="64"/>
      <c r="E892" s="3589">
        <v>2023</v>
      </c>
      <c r="F892" s="3590" t="s">
        <v>2267</v>
      </c>
      <c r="G892" s="3572">
        <f t="shared" si="734"/>
        <v>100</v>
      </c>
      <c r="H892" s="3591">
        <v>100</v>
      </c>
      <c r="I892" s="103"/>
      <c r="J892" s="103"/>
      <c r="K892" s="103">
        <f t="shared" si="735"/>
        <v>100</v>
      </c>
      <c r="L892" s="1838">
        <v>100</v>
      </c>
      <c r="M892" s="1840"/>
      <c r="N892" s="1840"/>
      <c r="O892" s="103"/>
      <c r="P892" s="103"/>
      <c r="Q892" s="103"/>
      <c r="R892" s="103"/>
      <c r="S892" s="103">
        <f t="shared" si="723"/>
        <v>100</v>
      </c>
      <c r="T892" s="1808">
        <v>100</v>
      </c>
      <c r="U892" s="103"/>
      <c r="V892" s="103"/>
      <c r="W892" s="1667"/>
      <c r="X892" s="1667"/>
      <c r="Y892" s="1667"/>
      <c r="Z892" s="103">
        <f t="shared" si="724"/>
        <v>0</v>
      </c>
      <c r="AA892" s="103"/>
      <c r="AB892" s="103"/>
      <c r="AC892" s="103"/>
      <c r="AD892" s="103">
        <f t="shared" si="725"/>
        <v>96.186999999999998</v>
      </c>
      <c r="AE892" s="1807">
        <v>96.186999999999998</v>
      </c>
      <c r="AF892" s="103"/>
      <c r="AG892" s="103"/>
      <c r="AH892" s="103">
        <f t="shared" si="726"/>
        <v>0</v>
      </c>
      <c r="AI892" s="103"/>
      <c r="AJ892" s="103"/>
      <c r="AK892" s="103"/>
      <c r="AL892" s="103">
        <f t="shared" si="727"/>
        <v>100</v>
      </c>
      <c r="AM892" s="1808">
        <v>100</v>
      </c>
      <c r="AN892" s="103"/>
      <c r="AO892" s="103"/>
      <c r="AP892" s="3572">
        <f t="shared" si="728"/>
        <v>100</v>
      </c>
      <c r="AQ892" s="3658">
        <v>100</v>
      </c>
      <c r="AR892" s="1802"/>
      <c r="AS892" s="1802"/>
      <c r="AT892" s="1802">
        <f t="shared" si="729"/>
        <v>0</v>
      </c>
      <c r="AU892" s="1802">
        <f>+L892-AQ892</f>
        <v>0</v>
      </c>
      <c r="AV892" s="1802"/>
      <c r="AW892" s="1802"/>
      <c r="AX892" s="1802"/>
      <c r="AY892" s="1802">
        <f t="shared" si="730"/>
        <v>0</v>
      </c>
      <c r="AZ892" s="1802">
        <v>0</v>
      </c>
      <c r="BA892" s="1802"/>
      <c r="BB892" s="1802"/>
      <c r="BC892" s="1802"/>
      <c r="BD892" s="1666"/>
      <c r="BE892" s="1666"/>
      <c r="BF892" s="1666"/>
      <c r="BG892" s="1403"/>
      <c r="BH892" s="1667"/>
      <c r="BI892" s="1667">
        <f t="shared" si="731"/>
        <v>0</v>
      </c>
      <c r="BJ892" s="1658">
        <v>2023</v>
      </c>
      <c r="BK892" s="1658" t="s">
        <v>910</v>
      </c>
      <c r="BL892" s="1658"/>
      <c r="BM892" s="1669">
        <f t="shared" si="732"/>
        <v>100</v>
      </c>
      <c r="BN892" s="1669" t="e">
        <f t="shared" si="733"/>
        <v>#DIV/0!</v>
      </c>
      <c r="BO892" s="1658" t="s">
        <v>40</v>
      </c>
      <c r="BP892" s="3214"/>
      <c r="BQ892" s="2958"/>
      <c r="BR892" s="2958"/>
      <c r="BS892" s="19"/>
      <c r="BT892" s="2958"/>
      <c r="BU892" s="2958"/>
      <c r="BV892" s="1370" t="s">
        <v>2498</v>
      </c>
      <c r="BW892" s="2958"/>
      <c r="BX892" s="2954">
        <f>H892*$BY$282</f>
        <v>82.795698924731184</v>
      </c>
      <c r="BY892" s="53"/>
    </row>
    <row r="893" spans="1:77" s="28" customFormat="1" ht="36.75" hidden="1" customHeight="1">
      <c r="A893" s="2208" t="s">
        <v>712</v>
      </c>
      <c r="B893" s="1832" t="s">
        <v>2468</v>
      </c>
      <c r="C893" s="2173"/>
      <c r="D893" s="26"/>
      <c r="E893" s="3592"/>
      <c r="F893" s="3593"/>
      <c r="G893" s="3570"/>
      <c r="H893" s="3570"/>
      <c r="I893" s="102"/>
      <c r="J893" s="102"/>
      <c r="K893" s="102"/>
      <c r="L893" s="102"/>
      <c r="M893" s="102"/>
      <c r="N893" s="102"/>
      <c r="O893" s="102"/>
      <c r="P893" s="102"/>
      <c r="Q893" s="102"/>
      <c r="R893" s="102"/>
      <c r="S893" s="102"/>
      <c r="T893" s="102"/>
      <c r="U893" s="102"/>
      <c r="V893" s="102"/>
      <c r="W893" s="1655"/>
      <c r="X893" s="1655"/>
      <c r="Y893" s="1655"/>
      <c r="Z893" s="102"/>
      <c r="AA893" s="102"/>
      <c r="AB893" s="102"/>
      <c r="AC893" s="102"/>
      <c r="AD893" s="102"/>
      <c r="AE893" s="102"/>
      <c r="AF893" s="102"/>
      <c r="AG893" s="102"/>
      <c r="AH893" s="102"/>
      <c r="AI893" s="102"/>
      <c r="AJ893" s="102"/>
      <c r="AK893" s="102"/>
      <c r="AL893" s="102"/>
      <c r="AM893" s="102"/>
      <c r="AN893" s="102"/>
      <c r="AO893" s="102"/>
      <c r="AP893" s="3570"/>
      <c r="AQ893" s="3570"/>
      <c r="AR893" s="1751"/>
      <c r="AS893" s="1751"/>
      <c r="AT893" s="1751"/>
      <c r="AU893" s="1751"/>
      <c r="AV893" s="1751"/>
      <c r="AW893" s="1751"/>
      <c r="AX893" s="1751"/>
      <c r="AY893" s="1751"/>
      <c r="AZ893" s="1751"/>
      <c r="BA893" s="1751"/>
      <c r="BB893" s="1751"/>
      <c r="BC893" s="1751"/>
      <c r="BD893" s="1751"/>
      <c r="BE893" s="1751"/>
      <c r="BF893" s="1751"/>
      <c r="BG893" s="3570"/>
      <c r="BH893" s="102"/>
      <c r="BI893" s="92"/>
      <c r="BJ893" s="3216"/>
      <c r="BK893" s="3216"/>
      <c r="BL893" s="3216"/>
      <c r="BM893" s="3150" t="e">
        <f t="shared" si="732"/>
        <v>#DIV/0!</v>
      </c>
      <c r="BN893" s="3150" t="e">
        <f t="shared" si="733"/>
        <v>#DIV/0!</v>
      </c>
      <c r="BO893" s="959" t="s">
        <v>2327</v>
      </c>
      <c r="BP893" s="3217"/>
      <c r="BQ893" s="3006"/>
      <c r="BR893" s="3006"/>
      <c r="BS893" s="2053"/>
      <c r="BT893" s="3006"/>
      <c r="BU893" s="3006"/>
      <c r="BV893" s="1370" t="s">
        <v>2498</v>
      </c>
      <c r="BW893" s="3006"/>
      <c r="BX893" s="1915"/>
    </row>
    <row r="894" spans="1:77" s="1937" customFormat="1" ht="39" hidden="1" customHeight="1">
      <c r="A894" s="3209" t="s">
        <v>46</v>
      </c>
      <c r="B894" s="3215" t="s">
        <v>2282</v>
      </c>
      <c r="C894" s="2175" t="s">
        <v>2101</v>
      </c>
      <c r="D894" s="2163"/>
      <c r="E894" s="3549" t="s">
        <v>259</v>
      </c>
      <c r="F894" s="3571"/>
      <c r="G894" s="3572">
        <f t="shared" ref="G894:G909" si="738">+H894+I894+J894</f>
        <v>1325</v>
      </c>
      <c r="H894" s="3591">
        <v>1325</v>
      </c>
      <c r="I894" s="103"/>
      <c r="J894" s="103"/>
      <c r="K894" s="103">
        <f t="shared" ref="K894:K909" si="739">+L894</f>
        <v>1325</v>
      </c>
      <c r="L894" s="1838">
        <v>1325</v>
      </c>
      <c r="M894" s="103"/>
      <c r="N894" s="103"/>
      <c r="O894" s="103"/>
      <c r="P894" s="103"/>
      <c r="Q894" s="103"/>
      <c r="R894" s="103"/>
      <c r="S894" s="103">
        <f t="shared" ref="S894:S905" si="740">SUM(T894:V894)</f>
        <v>0</v>
      </c>
      <c r="T894" s="103"/>
      <c r="U894" s="103"/>
      <c r="V894" s="103"/>
      <c r="W894" s="1667"/>
      <c r="X894" s="1667"/>
      <c r="Y894" s="1667"/>
      <c r="Z894" s="103">
        <f t="shared" ref="Z894:Z909" si="741">SUM(AA894:AC894)</f>
        <v>0</v>
      </c>
      <c r="AA894" s="103"/>
      <c r="AB894" s="103"/>
      <c r="AC894" s="103"/>
      <c r="AD894" s="103">
        <f t="shared" ref="AD894:AD909" si="742">SUM(AE894:AG894)</f>
        <v>0</v>
      </c>
      <c r="AE894" s="103"/>
      <c r="AF894" s="103"/>
      <c r="AG894" s="103"/>
      <c r="AH894" s="103">
        <f t="shared" ref="AH894:AH909" si="743">SUM(AI894:AK894)</f>
        <v>0</v>
      </c>
      <c r="AI894" s="103"/>
      <c r="AJ894" s="103"/>
      <c r="AK894" s="103"/>
      <c r="AL894" s="103">
        <f t="shared" ref="AL894:AL909" si="744">SUM(AM894:AO894)</f>
        <v>0</v>
      </c>
      <c r="AM894" s="103"/>
      <c r="AN894" s="103"/>
      <c r="AO894" s="103"/>
      <c r="AP894" s="3572">
        <f t="shared" ref="AP894:AP909" si="745">SUM(AQ894:AS894)</f>
        <v>0</v>
      </c>
      <c r="AQ894" s="3572"/>
      <c r="AR894" s="1802"/>
      <c r="AS894" s="1802"/>
      <c r="AT894" s="1802">
        <f t="shared" ref="AT894:AT909" si="746">SUM(AU894:AW894)</f>
        <v>470</v>
      </c>
      <c r="AU894" s="1874">
        <v>470</v>
      </c>
      <c r="AV894" s="1802"/>
      <c r="AW894" s="1802"/>
      <c r="AX894" s="1802"/>
      <c r="AY894" s="1802">
        <f t="shared" ref="AY894:AY909" si="747">SUM(AZ894:BB894)</f>
        <v>470</v>
      </c>
      <c r="AZ894" s="1874">
        <v>470</v>
      </c>
      <c r="BA894" s="1802"/>
      <c r="BB894" s="1802"/>
      <c r="BC894" s="1802"/>
      <c r="BD894" s="1666"/>
      <c r="BE894" s="1666"/>
      <c r="BF894" s="1666"/>
      <c r="BG894" s="1403"/>
      <c r="BH894" s="1667"/>
      <c r="BI894" s="1921">
        <f t="shared" ref="BI894:BI909" si="748">AP894-S894</f>
        <v>0</v>
      </c>
      <c r="BJ894" s="198">
        <v>2024</v>
      </c>
      <c r="BK894" s="198" t="s">
        <v>2323</v>
      </c>
      <c r="BL894" s="198" t="s">
        <v>2327</v>
      </c>
      <c r="BM894" s="1925">
        <f t="shared" si="732"/>
        <v>0</v>
      </c>
      <c r="BN894" s="1925">
        <f t="shared" si="733"/>
        <v>0</v>
      </c>
      <c r="BO894" s="198"/>
      <c r="BP894" s="2079"/>
      <c r="BQ894" s="2906"/>
      <c r="BR894" s="2906"/>
      <c r="BS894" s="2066"/>
      <c r="BT894" s="2906"/>
      <c r="BU894" s="2906"/>
      <c r="BV894" s="1370" t="s">
        <v>2498</v>
      </c>
      <c r="BW894" s="2906"/>
      <c r="BX894" s="1926"/>
    </row>
    <row r="895" spans="1:77" s="41" customFormat="1" ht="39" hidden="1" customHeight="1">
      <c r="A895" s="3209">
        <v>2</v>
      </c>
      <c r="B895" s="3215" t="s">
        <v>2283</v>
      </c>
      <c r="C895" s="2175" t="s">
        <v>2101</v>
      </c>
      <c r="D895" s="2163"/>
      <c r="E895" s="3549" t="s">
        <v>259</v>
      </c>
      <c r="F895" s="3571"/>
      <c r="G895" s="3572">
        <f t="shared" si="738"/>
        <v>470</v>
      </c>
      <c r="H895" s="3591">
        <v>470</v>
      </c>
      <c r="I895" s="103"/>
      <c r="J895" s="103"/>
      <c r="K895" s="103">
        <f t="shared" si="739"/>
        <v>470</v>
      </c>
      <c r="L895" s="1838">
        <v>470</v>
      </c>
      <c r="M895" s="103"/>
      <c r="N895" s="103"/>
      <c r="O895" s="103"/>
      <c r="P895" s="103"/>
      <c r="Q895" s="103"/>
      <c r="R895" s="103"/>
      <c r="S895" s="103">
        <f t="shared" si="740"/>
        <v>0</v>
      </c>
      <c r="T895" s="103"/>
      <c r="U895" s="103"/>
      <c r="V895" s="103"/>
      <c r="W895" s="1667"/>
      <c r="X895" s="1667"/>
      <c r="Y895" s="1667"/>
      <c r="Z895" s="103">
        <f t="shared" si="741"/>
        <v>0</v>
      </c>
      <c r="AA895" s="103"/>
      <c r="AB895" s="103"/>
      <c r="AC895" s="103"/>
      <c r="AD895" s="103">
        <f t="shared" si="742"/>
        <v>0</v>
      </c>
      <c r="AE895" s="103"/>
      <c r="AF895" s="103"/>
      <c r="AG895" s="103"/>
      <c r="AH895" s="103">
        <f t="shared" si="743"/>
        <v>0</v>
      </c>
      <c r="AI895" s="103"/>
      <c r="AJ895" s="103"/>
      <c r="AK895" s="103"/>
      <c r="AL895" s="103">
        <f t="shared" si="744"/>
        <v>0</v>
      </c>
      <c r="AM895" s="103"/>
      <c r="AN895" s="103"/>
      <c r="AO895" s="103"/>
      <c r="AP895" s="3572">
        <f t="shared" si="745"/>
        <v>0</v>
      </c>
      <c r="AQ895" s="3572"/>
      <c r="AR895" s="1802"/>
      <c r="AS895" s="1802"/>
      <c r="AT895" s="1802">
        <f t="shared" si="746"/>
        <v>1900</v>
      </c>
      <c r="AU895" s="1874">
        <v>1900</v>
      </c>
      <c r="AV895" s="1802"/>
      <c r="AW895" s="1802"/>
      <c r="AX895" s="1802"/>
      <c r="AY895" s="1802">
        <f t="shared" si="747"/>
        <v>1900</v>
      </c>
      <c r="AZ895" s="1874">
        <v>1900</v>
      </c>
      <c r="BA895" s="1802"/>
      <c r="BB895" s="1802"/>
      <c r="BC895" s="1802"/>
      <c r="BD895" s="1666"/>
      <c r="BE895" s="1666"/>
      <c r="BF895" s="1666"/>
      <c r="BG895" s="1403"/>
      <c r="BH895" s="1667"/>
      <c r="BI895" s="1921">
        <f t="shared" si="748"/>
        <v>0</v>
      </c>
      <c r="BJ895" s="198">
        <v>2024</v>
      </c>
      <c r="BK895" s="198" t="s">
        <v>2323</v>
      </c>
      <c r="BL895" s="198" t="s">
        <v>2327</v>
      </c>
      <c r="BM895" s="1925">
        <f t="shared" si="732"/>
        <v>0</v>
      </c>
      <c r="BN895" s="1925">
        <f t="shared" si="733"/>
        <v>0</v>
      </c>
      <c r="BO895" s="198"/>
      <c r="BP895" s="2079"/>
      <c r="BQ895" s="2906"/>
      <c r="BR895" s="2906"/>
      <c r="BS895" s="2066"/>
      <c r="BT895" s="2906"/>
      <c r="BU895" s="2906"/>
      <c r="BV895" s="1370" t="s">
        <v>2498</v>
      </c>
      <c r="BW895" s="2906"/>
      <c r="BX895" s="1926"/>
    </row>
    <row r="896" spans="1:77" s="1937" customFormat="1" ht="39" hidden="1" customHeight="1">
      <c r="A896" s="3194" t="s">
        <v>50</v>
      </c>
      <c r="B896" s="3215" t="s">
        <v>2284</v>
      </c>
      <c r="C896" s="2175" t="s">
        <v>2076</v>
      </c>
      <c r="D896" s="2178"/>
      <c r="E896" s="3549" t="s">
        <v>259</v>
      </c>
      <c r="F896" s="3594"/>
      <c r="G896" s="3572">
        <f t="shared" si="738"/>
        <v>1900</v>
      </c>
      <c r="H896" s="3591">
        <v>1900</v>
      </c>
      <c r="I896" s="103"/>
      <c r="J896" s="103"/>
      <c r="K896" s="103">
        <f t="shared" si="739"/>
        <v>1900</v>
      </c>
      <c r="L896" s="1838">
        <v>1900</v>
      </c>
      <c r="M896" s="103"/>
      <c r="N896" s="103"/>
      <c r="O896" s="103"/>
      <c r="P896" s="103"/>
      <c r="Q896" s="103"/>
      <c r="R896" s="103"/>
      <c r="S896" s="103">
        <f t="shared" si="740"/>
        <v>0</v>
      </c>
      <c r="T896" s="103"/>
      <c r="U896" s="103"/>
      <c r="V896" s="103"/>
      <c r="W896" s="1667"/>
      <c r="X896" s="1667"/>
      <c r="Y896" s="1667"/>
      <c r="Z896" s="103">
        <f t="shared" si="741"/>
        <v>0</v>
      </c>
      <c r="AA896" s="103"/>
      <c r="AB896" s="103"/>
      <c r="AC896" s="103"/>
      <c r="AD896" s="103">
        <f t="shared" si="742"/>
        <v>0</v>
      </c>
      <c r="AE896" s="103"/>
      <c r="AF896" s="103"/>
      <c r="AG896" s="103"/>
      <c r="AH896" s="103">
        <f t="shared" si="743"/>
        <v>0</v>
      </c>
      <c r="AI896" s="103"/>
      <c r="AJ896" s="103"/>
      <c r="AK896" s="103"/>
      <c r="AL896" s="103">
        <f t="shared" si="744"/>
        <v>0</v>
      </c>
      <c r="AM896" s="103"/>
      <c r="AN896" s="103"/>
      <c r="AO896" s="103"/>
      <c r="AP896" s="3572">
        <f t="shared" si="745"/>
        <v>0</v>
      </c>
      <c r="AQ896" s="3572"/>
      <c r="AR896" s="1802"/>
      <c r="AS896" s="1802"/>
      <c r="AT896" s="1802">
        <f t="shared" si="746"/>
        <v>1800</v>
      </c>
      <c r="AU896" s="1874">
        <v>1800</v>
      </c>
      <c r="AV896" s="1802"/>
      <c r="AW896" s="1802"/>
      <c r="AX896" s="1802"/>
      <c r="AY896" s="1802">
        <f t="shared" si="747"/>
        <v>1800</v>
      </c>
      <c r="AZ896" s="1874">
        <v>1800</v>
      </c>
      <c r="BA896" s="1802"/>
      <c r="BB896" s="1802"/>
      <c r="BC896" s="1802"/>
      <c r="BD896" s="1666"/>
      <c r="BE896" s="1666"/>
      <c r="BF896" s="1666"/>
      <c r="BG896" s="1403"/>
      <c r="BH896" s="1667"/>
      <c r="BI896" s="1921">
        <f t="shared" si="748"/>
        <v>0</v>
      </c>
      <c r="BJ896" s="198">
        <v>2024</v>
      </c>
      <c r="BK896" s="198" t="s">
        <v>2323</v>
      </c>
      <c r="BL896" s="198" t="s">
        <v>2327</v>
      </c>
      <c r="BM896" s="1925">
        <f t="shared" si="732"/>
        <v>0</v>
      </c>
      <c r="BN896" s="1925">
        <f t="shared" si="733"/>
        <v>0</v>
      </c>
      <c r="BO896" s="198"/>
      <c r="BP896" s="2180"/>
      <c r="BQ896" s="2935"/>
      <c r="BR896" s="2935"/>
      <c r="BS896" s="2281"/>
      <c r="BT896" s="2935"/>
      <c r="BU896" s="2935"/>
      <c r="BV896" s="1370" t="s">
        <v>2498</v>
      </c>
      <c r="BW896" s="2935"/>
      <c r="BX896" s="2181"/>
    </row>
    <row r="897" spans="1:77" s="1937" customFormat="1" ht="39" hidden="1" customHeight="1">
      <c r="A897" s="3209">
        <v>4</v>
      </c>
      <c r="B897" s="3215" t="s">
        <v>2285</v>
      </c>
      <c r="C897" s="2175" t="s">
        <v>2076</v>
      </c>
      <c r="D897" s="2163"/>
      <c r="E897" s="3549" t="s">
        <v>259</v>
      </c>
      <c r="F897" s="3571"/>
      <c r="G897" s="3572">
        <f t="shared" si="738"/>
        <v>1800</v>
      </c>
      <c r="H897" s="3591">
        <v>1800</v>
      </c>
      <c r="I897" s="103"/>
      <c r="J897" s="103"/>
      <c r="K897" s="103">
        <f t="shared" si="739"/>
        <v>1800</v>
      </c>
      <c r="L897" s="1838">
        <v>1800</v>
      </c>
      <c r="M897" s="103"/>
      <c r="N897" s="103"/>
      <c r="O897" s="103"/>
      <c r="P897" s="103"/>
      <c r="Q897" s="103"/>
      <c r="R897" s="103"/>
      <c r="S897" s="103">
        <f t="shared" si="740"/>
        <v>0</v>
      </c>
      <c r="T897" s="103"/>
      <c r="U897" s="103"/>
      <c r="V897" s="103"/>
      <c r="W897" s="1667"/>
      <c r="X897" s="1667"/>
      <c r="Y897" s="1667"/>
      <c r="Z897" s="103">
        <f t="shared" si="741"/>
        <v>0</v>
      </c>
      <c r="AA897" s="103"/>
      <c r="AB897" s="103"/>
      <c r="AC897" s="103"/>
      <c r="AD897" s="103">
        <f t="shared" si="742"/>
        <v>0</v>
      </c>
      <c r="AE897" s="103"/>
      <c r="AF897" s="103"/>
      <c r="AG897" s="103"/>
      <c r="AH897" s="103">
        <f t="shared" si="743"/>
        <v>0</v>
      </c>
      <c r="AI897" s="103"/>
      <c r="AJ897" s="103"/>
      <c r="AK897" s="103"/>
      <c r="AL897" s="103">
        <f t="shared" si="744"/>
        <v>0</v>
      </c>
      <c r="AM897" s="103"/>
      <c r="AN897" s="103"/>
      <c r="AO897" s="103"/>
      <c r="AP897" s="3572">
        <f t="shared" si="745"/>
        <v>0</v>
      </c>
      <c r="AQ897" s="3572"/>
      <c r="AR897" s="1802"/>
      <c r="AS897" s="1802"/>
      <c r="AT897" s="1802">
        <f t="shared" si="746"/>
        <v>1200</v>
      </c>
      <c r="AU897" s="1874">
        <v>1200</v>
      </c>
      <c r="AV897" s="1802"/>
      <c r="AW897" s="1802"/>
      <c r="AX897" s="1802"/>
      <c r="AY897" s="1802">
        <f t="shared" si="747"/>
        <v>1200</v>
      </c>
      <c r="AZ897" s="1874">
        <v>1200</v>
      </c>
      <c r="BA897" s="1802"/>
      <c r="BB897" s="1802"/>
      <c r="BC897" s="1802"/>
      <c r="BD897" s="1666"/>
      <c r="BE897" s="1666"/>
      <c r="BF897" s="1666"/>
      <c r="BG897" s="1403"/>
      <c r="BH897" s="1667"/>
      <c r="BI897" s="1921">
        <f t="shared" si="748"/>
        <v>0</v>
      </c>
      <c r="BJ897" s="198">
        <v>2024</v>
      </c>
      <c r="BK897" s="198" t="s">
        <v>2323</v>
      </c>
      <c r="BL897" s="198" t="s">
        <v>2327</v>
      </c>
      <c r="BM897" s="1925">
        <f t="shared" si="732"/>
        <v>0</v>
      </c>
      <c r="BN897" s="1925">
        <f t="shared" si="733"/>
        <v>0</v>
      </c>
      <c r="BO897" s="198"/>
      <c r="BP897" s="2079"/>
      <c r="BQ897" s="2906"/>
      <c r="BR897" s="2906"/>
      <c r="BS897" s="2066"/>
      <c r="BT897" s="2906"/>
      <c r="BU897" s="2906"/>
      <c r="BV897" s="1370" t="s">
        <v>2498</v>
      </c>
      <c r="BW897" s="2906"/>
      <c r="BX897" s="1926"/>
    </row>
    <row r="898" spans="1:77" s="1937" customFormat="1" ht="39" hidden="1" customHeight="1">
      <c r="A898" s="3194" t="s">
        <v>54</v>
      </c>
      <c r="B898" s="3215" t="s">
        <v>2286</v>
      </c>
      <c r="C898" s="2175" t="s">
        <v>2073</v>
      </c>
      <c r="D898" s="2163"/>
      <c r="E898" s="3549" t="s">
        <v>259</v>
      </c>
      <c r="F898" s="3571"/>
      <c r="G898" s="3572">
        <f t="shared" si="738"/>
        <v>1200</v>
      </c>
      <c r="H898" s="3591">
        <v>1200</v>
      </c>
      <c r="I898" s="103"/>
      <c r="J898" s="103"/>
      <c r="K898" s="103">
        <f t="shared" si="739"/>
        <v>1200</v>
      </c>
      <c r="L898" s="1838">
        <v>1200</v>
      </c>
      <c r="M898" s="103"/>
      <c r="N898" s="103"/>
      <c r="O898" s="103"/>
      <c r="P898" s="103"/>
      <c r="Q898" s="103"/>
      <c r="R898" s="103"/>
      <c r="S898" s="103">
        <f t="shared" si="740"/>
        <v>0</v>
      </c>
      <c r="T898" s="103"/>
      <c r="U898" s="103"/>
      <c r="V898" s="103"/>
      <c r="W898" s="1667"/>
      <c r="X898" s="1667"/>
      <c r="Y898" s="1667"/>
      <c r="Z898" s="103">
        <f t="shared" si="741"/>
        <v>0</v>
      </c>
      <c r="AA898" s="103"/>
      <c r="AB898" s="103"/>
      <c r="AC898" s="103"/>
      <c r="AD898" s="103">
        <f t="shared" si="742"/>
        <v>0</v>
      </c>
      <c r="AE898" s="103"/>
      <c r="AF898" s="103"/>
      <c r="AG898" s="103"/>
      <c r="AH898" s="103">
        <f t="shared" si="743"/>
        <v>0</v>
      </c>
      <c r="AI898" s="103"/>
      <c r="AJ898" s="103"/>
      <c r="AK898" s="103"/>
      <c r="AL898" s="103">
        <f t="shared" si="744"/>
        <v>0</v>
      </c>
      <c r="AM898" s="103"/>
      <c r="AN898" s="103"/>
      <c r="AO898" s="103"/>
      <c r="AP898" s="3572">
        <f t="shared" si="745"/>
        <v>0</v>
      </c>
      <c r="AQ898" s="3572"/>
      <c r="AR898" s="1802"/>
      <c r="AS898" s="1802"/>
      <c r="AT898" s="1802">
        <f t="shared" si="746"/>
        <v>960</v>
      </c>
      <c r="AU898" s="1874">
        <v>960</v>
      </c>
      <c r="AV898" s="1802"/>
      <c r="AW898" s="1802"/>
      <c r="AX898" s="1802"/>
      <c r="AY898" s="1802">
        <f t="shared" si="747"/>
        <v>960</v>
      </c>
      <c r="AZ898" s="1874">
        <v>960</v>
      </c>
      <c r="BA898" s="1802"/>
      <c r="BB898" s="1802"/>
      <c r="BC898" s="1802"/>
      <c r="BD898" s="1666"/>
      <c r="BE898" s="1666"/>
      <c r="BF898" s="1666"/>
      <c r="BG898" s="1403"/>
      <c r="BH898" s="1667"/>
      <c r="BI898" s="1921">
        <f t="shared" si="748"/>
        <v>0</v>
      </c>
      <c r="BJ898" s="198">
        <v>2024</v>
      </c>
      <c r="BK898" s="198" t="s">
        <v>2323</v>
      </c>
      <c r="BL898" s="198" t="s">
        <v>2327</v>
      </c>
      <c r="BM898" s="1925">
        <f t="shared" si="732"/>
        <v>0</v>
      </c>
      <c r="BN898" s="1925">
        <f t="shared" si="733"/>
        <v>0</v>
      </c>
      <c r="BO898" s="198"/>
      <c r="BP898" s="2079"/>
      <c r="BQ898" s="2906"/>
      <c r="BR898" s="2906"/>
      <c r="BS898" s="2066"/>
      <c r="BT898" s="2906"/>
      <c r="BU898" s="2906"/>
      <c r="BV898" s="1370" t="s">
        <v>2498</v>
      </c>
      <c r="BW898" s="2906"/>
      <c r="BX898" s="1926"/>
    </row>
    <row r="899" spans="1:77" s="1937" customFormat="1" ht="39" hidden="1" customHeight="1">
      <c r="A899" s="3209">
        <v>6</v>
      </c>
      <c r="B899" s="3215" t="s">
        <v>2287</v>
      </c>
      <c r="C899" s="2175" t="s">
        <v>2217</v>
      </c>
      <c r="D899" s="2163"/>
      <c r="E899" s="3549" t="s">
        <v>259</v>
      </c>
      <c r="F899" s="3571"/>
      <c r="G899" s="3572">
        <f t="shared" si="738"/>
        <v>960</v>
      </c>
      <c r="H899" s="3591">
        <v>960</v>
      </c>
      <c r="I899" s="103"/>
      <c r="J899" s="103"/>
      <c r="K899" s="103">
        <f t="shared" si="739"/>
        <v>960</v>
      </c>
      <c r="L899" s="1838">
        <v>960</v>
      </c>
      <c r="M899" s="103"/>
      <c r="N899" s="103"/>
      <c r="O899" s="103"/>
      <c r="P899" s="103"/>
      <c r="Q899" s="103"/>
      <c r="R899" s="103"/>
      <c r="S899" s="103">
        <f t="shared" si="740"/>
        <v>0</v>
      </c>
      <c r="T899" s="103"/>
      <c r="U899" s="103"/>
      <c r="V899" s="103"/>
      <c r="W899" s="1667"/>
      <c r="X899" s="1667"/>
      <c r="Y899" s="1667"/>
      <c r="Z899" s="103">
        <f t="shared" si="741"/>
        <v>0</v>
      </c>
      <c r="AA899" s="103"/>
      <c r="AB899" s="103"/>
      <c r="AC899" s="103"/>
      <c r="AD899" s="103">
        <f t="shared" si="742"/>
        <v>0</v>
      </c>
      <c r="AE899" s="103"/>
      <c r="AF899" s="103"/>
      <c r="AG899" s="103"/>
      <c r="AH899" s="103">
        <f t="shared" si="743"/>
        <v>0</v>
      </c>
      <c r="AI899" s="103"/>
      <c r="AJ899" s="103"/>
      <c r="AK899" s="103"/>
      <c r="AL899" s="103">
        <f t="shared" si="744"/>
        <v>0</v>
      </c>
      <c r="AM899" s="103"/>
      <c r="AN899" s="103"/>
      <c r="AO899" s="103"/>
      <c r="AP899" s="3572">
        <f t="shared" si="745"/>
        <v>0</v>
      </c>
      <c r="AQ899" s="3572"/>
      <c r="AR899" s="1802"/>
      <c r="AS899" s="1802"/>
      <c r="AT899" s="1802">
        <f t="shared" si="746"/>
        <v>400</v>
      </c>
      <c r="AU899" s="1874">
        <v>400</v>
      </c>
      <c r="AV899" s="1802"/>
      <c r="AW899" s="1802"/>
      <c r="AX899" s="1802"/>
      <c r="AY899" s="1802">
        <f t="shared" si="747"/>
        <v>400</v>
      </c>
      <c r="AZ899" s="1874">
        <v>400</v>
      </c>
      <c r="BA899" s="1802"/>
      <c r="BB899" s="1802"/>
      <c r="BC899" s="1802"/>
      <c r="BD899" s="1666"/>
      <c r="BE899" s="1666"/>
      <c r="BF899" s="1666"/>
      <c r="BG899" s="1403"/>
      <c r="BH899" s="1667"/>
      <c r="BI899" s="1921">
        <f t="shared" si="748"/>
        <v>0</v>
      </c>
      <c r="BJ899" s="198">
        <v>2024</v>
      </c>
      <c r="BK899" s="198" t="s">
        <v>2323</v>
      </c>
      <c r="BL899" s="198" t="s">
        <v>2327</v>
      </c>
      <c r="BM899" s="1925">
        <f t="shared" si="732"/>
        <v>0</v>
      </c>
      <c r="BN899" s="1925">
        <f t="shared" si="733"/>
        <v>0</v>
      </c>
      <c r="BO899" s="198"/>
      <c r="BP899" s="2079"/>
      <c r="BQ899" s="2906"/>
      <c r="BR899" s="2906"/>
      <c r="BS899" s="2066"/>
      <c r="BT899" s="2906"/>
      <c r="BU899" s="2906"/>
      <c r="BV899" s="1370" t="s">
        <v>2498</v>
      </c>
      <c r="BW899" s="2906"/>
      <c r="BX899" s="1926"/>
    </row>
    <row r="900" spans="1:77" s="1937" customFormat="1" ht="39" hidden="1" customHeight="1">
      <c r="A900" s="3194" t="s">
        <v>58</v>
      </c>
      <c r="B900" s="3215" t="s">
        <v>2288</v>
      </c>
      <c r="C900" s="2175" t="s">
        <v>2084</v>
      </c>
      <c r="D900" s="2178"/>
      <c r="E900" s="3549" t="s">
        <v>259</v>
      </c>
      <c r="F900" s="3594"/>
      <c r="G900" s="3572">
        <f t="shared" si="738"/>
        <v>415</v>
      </c>
      <c r="H900" s="3591">
        <v>400</v>
      </c>
      <c r="I900" s="106"/>
      <c r="J900" s="106">
        <v>15</v>
      </c>
      <c r="K900" s="103">
        <f t="shared" si="739"/>
        <v>400</v>
      </c>
      <c r="L900" s="1838">
        <v>400</v>
      </c>
      <c r="M900" s="106"/>
      <c r="N900" s="106"/>
      <c r="O900" s="106"/>
      <c r="P900" s="106"/>
      <c r="Q900" s="106"/>
      <c r="R900" s="106"/>
      <c r="S900" s="106">
        <f t="shared" si="740"/>
        <v>0</v>
      </c>
      <c r="T900" s="106"/>
      <c r="U900" s="106"/>
      <c r="V900" s="106"/>
      <c r="W900" s="3059"/>
      <c r="X900" s="3059"/>
      <c r="Y900" s="3059"/>
      <c r="Z900" s="106">
        <f t="shared" si="741"/>
        <v>0</v>
      </c>
      <c r="AA900" s="106"/>
      <c r="AB900" s="106"/>
      <c r="AC900" s="106"/>
      <c r="AD900" s="106">
        <f t="shared" si="742"/>
        <v>0</v>
      </c>
      <c r="AE900" s="106"/>
      <c r="AF900" s="106"/>
      <c r="AG900" s="106"/>
      <c r="AH900" s="106">
        <f t="shared" si="743"/>
        <v>0</v>
      </c>
      <c r="AI900" s="106"/>
      <c r="AJ900" s="106"/>
      <c r="AK900" s="106"/>
      <c r="AL900" s="106">
        <f t="shared" si="744"/>
        <v>0</v>
      </c>
      <c r="AM900" s="106"/>
      <c r="AN900" s="106"/>
      <c r="AO900" s="106"/>
      <c r="AP900" s="3599">
        <f t="shared" si="745"/>
        <v>0</v>
      </c>
      <c r="AQ900" s="3599"/>
      <c r="AR900" s="1841"/>
      <c r="AS900" s="1841"/>
      <c r="AT900" s="1802">
        <f t="shared" si="746"/>
        <v>1500</v>
      </c>
      <c r="AU900" s="1874">
        <v>1500</v>
      </c>
      <c r="AV900" s="1841"/>
      <c r="AW900" s="1841"/>
      <c r="AX900" s="1841"/>
      <c r="AY900" s="1802">
        <f t="shared" si="747"/>
        <v>1500</v>
      </c>
      <c r="AZ900" s="1874">
        <v>1500</v>
      </c>
      <c r="BA900" s="1841"/>
      <c r="BB900" s="1841"/>
      <c r="BC900" s="1841"/>
      <c r="BD900" s="3297"/>
      <c r="BE900" s="3297"/>
      <c r="BF900" s="3297"/>
      <c r="BG900" s="1433"/>
      <c r="BH900" s="3059"/>
      <c r="BI900" s="2183">
        <f t="shared" si="748"/>
        <v>0</v>
      </c>
      <c r="BJ900" s="198">
        <v>2024</v>
      </c>
      <c r="BK900" s="198" t="s">
        <v>2323</v>
      </c>
      <c r="BL900" s="198" t="s">
        <v>2327</v>
      </c>
      <c r="BM900" s="1925">
        <f t="shared" si="732"/>
        <v>0</v>
      </c>
      <c r="BN900" s="1925">
        <f t="shared" si="733"/>
        <v>0</v>
      </c>
      <c r="BO900" s="198"/>
      <c r="BP900" s="2180"/>
      <c r="BQ900" s="2935"/>
      <c r="BR900" s="2935"/>
      <c r="BS900" s="2281"/>
      <c r="BT900" s="2935"/>
      <c r="BU900" s="2935"/>
      <c r="BV900" s="1370" t="s">
        <v>2498</v>
      </c>
      <c r="BW900" s="2935"/>
      <c r="BX900" s="2181"/>
    </row>
    <row r="901" spans="1:77" s="1937" customFormat="1" ht="60.75" hidden="1" customHeight="1">
      <c r="A901" s="3209">
        <v>8</v>
      </c>
      <c r="B901" s="3215" t="s">
        <v>2289</v>
      </c>
      <c r="C901" s="2175" t="s">
        <v>2290</v>
      </c>
      <c r="D901" s="2163"/>
      <c r="E901" s="3549" t="s">
        <v>259</v>
      </c>
      <c r="F901" s="3571"/>
      <c r="G901" s="3572">
        <f t="shared" si="738"/>
        <v>1500</v>
      </c>
      <c r="H901" s="3591">
        <v>1500</v>
      </c>
      <c r="I901" s="103"/>
      <c r="J901" s="103"/>
      <c r="K901" s="103">
        <f t="shared" si="739"/>
        <v>1500</v>
      </c>
      <c r="L901" s="1838">
        <v>1500</v>
      </c>
      <c r="M901" s="103"/>
      <c r="N901" s="103"/>
      <c r="O901" s="103"/>
      <c r="P901" s="103"/>
      <c r="Q901" s="103"/>
      <c r="R901" s="103"/>
      <c r="S901" s="103">
        <f t="shared" si="740"/>
        <v>0</v>
      </c>
      <c r="T901" s="103"/>
      <c r="U901" s="103"/>
      <c r="V901" s="103"/>
      <c r="W901" s="1667"/>
      <c r="X901" s="1667"/>
      <c r="Y901" s="1667"/>
      <c r="Z901" s="103">
        <f t="shared" si="741"/>
        <v>0</v>
      </c>
      <c r="AA901" s="103"/>
      <c r="AB901" s="103"/>
      <c r="AC901" s="103"/>
      <c r="AD901" s="103">
        <f t="shared" si="742"/>
        <v>0</v>
      </c>
      <c r="AE901" s="103"/>
      <c r="AF901" s="103"/>
      <c r="AG901" s="103"/>
      <c r="AH901" s="103">
        <f t="shared" si="743"/>
        <v>0</v>
      </c>
      <c r="AI901" s="103"/>
      <c r="AJ901" s="103"/>
      <c r="AK901" s="103"/>
      <c r="AL901" s="103">
        <f t="shared" si="744"/>
        <v>0</v>
      </c>
      <c r="AM901" s="103"/>
      <c r="AN901" s="103"/>
      <c r="AO901" s="103"/>
      <c r="AP901" s="3572">
        <f t="shared" si="745"/>
        <v>0</v>
      </c>
      <c r="AQ901" s="3572"/>
      <c r="AR901" s="1802"/>
      <c r="AS901" s="1802"/>
      <c r="AT901" s="1802">
        <f t="shared" si="746"/>
        <v>400</v>
      </c>
      <c r="AU901" s="1874">
        <v>400</v>
      </c>
      <c r="AV901" s="1802"/>
      <c r="AW901" s="1802"/>
      <c r="AX901" s="1802"/>
      <c r="AY901" s="1802">
        <f t="shared" si="747"/>
        <v>400</v>
      </c>
      <c r="AZ901" s="1874">
        <v>400</v>
      </c>
      <c r="BA901" s="1802"/>
      <c r="BB901" s="1802"/>
      <c r="BC901" s="1802"/>
      <c r="BD901" s="1666"/>
      <c r="BE901" s="1666"/>
      <c r="BF901" s="1666"/>
      <c r="BG901" s="1403"/>
      <c r="BH901" s="1667"/>
      <c r="BI901" s="1921">
        <f t="shared" si="748"/>
        <v>0</v>
      </c>
      <c r="BJ901" s="198">
        <v>2024</v>
      </c>
      <c r="BK901" s="198" t="s">
        <v>2323</v>
      </c>
      <c r="BL901" s="198" t="s">
        <v>2327</v>
      </c>
      <c r="BM901" s="1925">
        <f t="shared" si="732"/>
        <v>0</v>
      </c>
      <c r="BN901" s="1925">
        <f t="shared" si="733"/>
        <v>0</v>
      </c>
      <c r="BO901" s="198"/>
      <c r="BP901" s="2079"/>
      <c r="BQ901" s="2906"/>
      <c r="BR901" s="2906"/>
      <c r="BS901" s="2066"/>
      <c r="BT901" s="2906"/>
      <c r="BU901" s="2906"/>
      <c r="BV901" s="1370" t="s">
        <v>2498</v>
      </c>
      <c r="BW901" s="2906"/>
      <c r="BX901" s="1926"/>
    </row>
    <row r="902" spans="1:77" s="1937" customFormat="1" ht="39" hidden="1" customHeight="1">
      <c r="A902" s="3194" t="s">
        <v>164</v>
      </c>
      <c r="B902" s="3215" t="s">
        <v>2291</v>
      </c>
      <c r="C902" s="2175" t="s">
        <v>2084</v>
      </c>
      <c r="D902" s="2163"/>
      <c r="E902" s="3549" t="s">
        <v>259</v>
      </c>
      <c r="F902" s="3571"/>
      <c r="G902" s="3572">
        <f t="shared" si="738"/>
        <v>415</v>
      </c>
      <c r="H902" s="3591">
        <v>400</v>
      </c>
      <c r="I902" s="106"/>
      <c r="J902" s="106">
        <v>15</v>
      </c>
      <c r="K902" s="103">
        <f t="shared" si="739"/>
        <v>400</v>
      </c>
      <c r="L902" s="1838">
        <v>400</v>
      </c>
      <c r="M902" s="103"/>
      <c r="N902" s="103"/>
      <c r="O902" s="103"/>
      <c r="P902" s="103"/>
      <c r="Q902" s="103"/>
      <c r="R902" s="103"/>
      <c r="S902" s="103">
        <f t="shared" si="740"/>
        <v>0</v>
      </c>
      <c r="T902" s="103"/>
      <c r="U902" s="103"/>
      <c r="V902" s="103"/>
      <c r="W902" s="1667"/>
      <c r="X902" s="1667"/>
      <c r="Y902" s="1667"/>
      <c r="Z902" s="103">
        <f t="shared" si="741"/>
        <v>0</v>
      </c>
      <c r="AA902" s="103"/>
      <c r="AB902" s="103"/>
      <c r="AC902" s="103"/>
      <c r="AD902" s="103">
        <f t="shared" si="742"/>
        <v>0</v>
      </c>
      <c r="AE902" s="103"/>
      <c r="AF902" s="103"/>
      <c r="AG902" s="103"/>
      <c r="AH902" s="103">
        <f t="shared" si="743"/>
        <v>0</v>
      </c>
      <c r="AI902" s="103"/>
      <c r="AJ902" s="103"/>
      <c r="AK902" s="103"/>
      <c r="AL902" s="103">
        <f t="shared" si="744"/>
        <v>0</v>
      </c>
      <c r="AM902" s="103"/>
      <c r="AN902" s="103"/>
      <c r="AO902" s="103"/>
      <c r="AP902" s="3572">
        <f t="shared" si="745"/>
        <v>0</v>
      </c>
      <c r="AQ902" s="3572"/>
      <c r="AR902" s="1802"/>
      <c r="AS902" s="1802"/>
      <c r="AT902" s="1802">
        <f t="shared" si="746"/>
        <v>1000</v>
      </c>
      <c r="AU902" s="1874">
        <v>1000</v>
      </c>
      <c r="AV902" s="1802"/>
      <c r="AW902" s="1802"/>
      <c r="AX902" s="1802"/>
      <c r="AY902" s="1802">
        <f t="shared" si="747"/>
        <v>1000</v>
      </c>
      <c r="AZ902" s="1874">
        <v>1000</v>
      </c>
      <c r="BA902" s="1802"/>
      <c r="BB902" s="1802"/>
      <c r="BC902" s="1802"/>
      <c r="BD902" s="1666"/>
      <c r="BE902" s="1666"/>
      <c r="BF902" s="1666"/>
      <c r="BG902" s="1403"/>
      <c r="BH902" s="1667"/>
      <c r="BI902" s="1921">
        <f t="shared" si="748"/>
        <v>0</v>
      </c>
      <c r="BJ902" s="198">
        <v>2024</v>
      </c>
      <c r="BK902" s="198" t="s">
        <v>2323</v>
      </c>
      <c r="BL902" s="198" t="s">
        <v>2327</v>
      </c>
      <c r="BM902" s="1925">
        <f t="shared" si="732"/>
        <v>0</v>
      </c>
      <c r="BN902" s="1925">
        <f t="shared" si="733"/>
        <v>0</v>
      </c>
      <c r="BO902" s="198"/>
      <c r="BP902" s="2079"/>
      <c r="BQ902" s="2906"/>
      <c r="BR902" s="2906"/>
      <c r="BS902" s="2066"/>
      <c r="BT902" s="2906"/>
      <c r="BU902" s="2906"/>
      <c r="BV902" s="1370" t="s">
        <v>2498</v>
      </c>
      <c r="BW902" s="2906"/>
      <c r="BX902" s="1926"/>
    </row>
    <row r="903" spans="1:77" s="1937" customFormat="1" ht="39" hidden="1" customHeight="1">
      <c r="A903" s="3209">
        <v>10</v>
      </c>
      <c r="B903" s="3215" t="s">
        <v>2292</v>
      </c>
      <c r="C903" s="2175" t="s">
        <v>2084</v>
      </c>
      <c r="D903" s="2163"/>
      <c r="E903" s="3549" t="s">
        <v>259</v>
      </c>
      <c r="F903" s="3571"/>
      <c r="G903" s="3572">
        <f t="shared" si="738"/>
        <v>1000</v>
      </c>
      <c r="H903" s="3591">
        <v>1000</v>
      </c>
      <c r="I903" s="103"/>
      <c r="J903" s="103"/>
      <c r="K903" s="103">
        <f t="shared" si="739"/>
        <v>1000</v>
      </c>
      <c r="L903" s="1838">
        <v>1000</v>
      </c>
      <c r="M903" s="103"/>
      <c r="N903" s="103"/>
      <c r="O903" s="103"/>
      <c r="P903" s="103"/>
      <c r="Q903" s="103"/>
      <c r="R903" s="103"/>
      <c r="S903" s="103">
        <f t="shared" si="740"/>
        <v>0</v>
      </c>
      <c r="T903" s="103"/>
      <c r="U903" s="103"/>
      <c r="V903" s="103"/>
      <c r="W903" s="1667"/>
      <c r="X903" s="1667"/>
      <c r="Y903" s="1667"/>
      <c r="Z903" s="103">
        <f t="shared" si="741"/>
        <v>0</v>
      </c>
      <c r="AA903" s="103"/>
      <c r="AB903" s="103"/>
      <c r="AC903" s="103"/>
      <c r="AD903" s="103">
        <f t="shared" si="742"/>
        <v>0</v>
      </c>
      <c r="AE903" s="103"/>
      <c r="AF903" s="103"/>
      <c r="AG903" s="103"/>
      <c r="AH903" s="103">
        <f t="shared" si="743"/>
        <v>0</v>
      </c>
      <c r="AI903" s="103"/>
      <c r="AJ903" s="103"/>
      <c r="AK903" s="103"/>
      <c r="AL903" s="103">
        <f t="shared" si="744"/>
        <v>0</v>
      </c>
      <c r="AM903" s="103"/>
      <c r="AN903" s="103"/>
      <c r="AO903" s="103"/>
      <c r="AP903" s="3572">
        <f t="shared" si="745"/>
        <v>0</v>
      </c>
      <c r="AQ903" s="3572"/>
      <c r="AR903" s="1802"/>
      <c r="AS903" s="1802"/>
      <c r="AT903" s="1802">
        <f t="shared" si="746"/>
        <v>1000</v>
      </c>
      <c r="AU903" s="1874">
        <v>1000</v>
      </c>
      <c r="AV903" s="1802"/>
      <c r="AW903" s="1802"/>
      <c r="AX903" s="1802"/>
      <c r="AY903" s="1802">
        <f t="shared" si="747"/>
        <v>1000</v>
      </c>
      <c r="AZ903" s="1874">
        <v>1000</v>
      </c>
      <c r="BA903" s="1802"/>
      <c r="BB903" s="1802"/>
      <c r="BC903" s="1802"/>
      <c r="BD903" s="1666"/>
      <c r="BE903" s="1666"/>
      <c r="BF903" s="1666"/>
      <c r="BG903" s="1403"/>
      <c r="BH903" s="1667"/>
      <c r="BI903" s="1921">
        <f t="shared" si="748"/>
        <v>0</v>
      </c>
      <c r="BJ903" s="198">
        <v>2024</v>
      </c>
      <c r="BK903" s="198" t="s">
        <v>2323</v>
      </c>
      <c r="BL903" s="198" t="s">
        <v>2327</v>
      </c>
      <c r="BM903" s="1925">
        <f t="shared" si="732"/>
        <v>0</v>
      </c>
      <c r="BN903" s="1925">
        <f t="shared" si="733"/>
        <v>0</v>
      </c>
      <c r="BO903" s="198"/>
      <c r="BP903" s="2079"/>
      <c r="BQ903" s="2906"/>
      <c r="BR903" s="2906"/>
      <c r="BS903" s="2066"/>
      <c r="BT903" s="2906"/>
      <c r="BU903" s="2906"/>
      <c r="BV903" s="1370" t="s">
        <v>2498</v>
      </c>
      <c r="BW903" s="2906"/>
      <c r="BX903" s="1926"/>
    </row>
    <row r="904" spans="1:77" s="1937" customFormat="1" ht="39" hidden="1" customHeight="1">
      <c r="A904" s="3194" t="s">
        <v>174</v>
      </c>
      <c r="B904" s="3215" t="s">
        <v>2293</v>
      </c>
      <c r="C904" s="2175" t="s">
        <v>2217</v>
      </c>
      <c r="D904" s="2185"/>
      <c r="E904" s="3549" t="s">
        <v>259</v>
      </c>
      <c r="F904" s="3595"/>
      <c r="G904" s="3572">
        <f t="shared" si="738"/>
        <v>1000</v>
      </c>
      <c r="H904" s="3591">
        <v>1000</v>
      </c>
      <c r="I904" s="1843"/>
      <c r="J904" s="1843"/>
      <c r="K904" s="103">
        <f t="shared" si="739"/>
        <v>1000</v>
      </c>
      <c r="L904" s="1838">
        <v>1000</v>
      </c>
      <c r="M904" s="1843"/>
      <c r="N904" s="1843"/>
      <c r="O904" s="1843"/>
      <c r="P904" s="1843"/>
      <c r="Q904" s="1843"/>
      <c r="R904" s="1843"/>
      <c r="S904" s="1843">
        <f t="shared" si="740"/>
        <v>0</v>
      </c>
      <c r="T904" s="1843"/>
      <c r="U904" s="1843"/>
      <c r="V904" s="1843"/>
      <c r="W904" s="3129"/>
      <c r="X904" s="3129"/>
      <c r="Y904" s="3129"/>
      <c r="Z904" s="1843">
        <f t="shared" si="741"/>
        <v>0</v>
      </c>
      <c r="AA904" s="1843"/>
      <c r="AB904" s="1843"/>
      <c r="AC904" s="1843"/>
      <c r="AD904" s="1843">
        <f t="shared" si="742"/>
        <v>0</v>
      </c>
      <c r="AE904" s="1843"/>
      <c r="AF904" s="1843"/>
      <c r="AG904" s="1843"/>
      <c r="AH904" s="1843">
        <f t="shared" si="743"/>
        <v>0</v>
      </c>
      <c r="AI904" s="1843"/>
      <c r="AJ904" s="1843"/>
      <c r="AK904" s="1843"/>
      <c r="AL904" s="1843">
        <f t="shared" si="744"/>
        <v>0</v>
      </c>
      <c r="AM904" s="1843"/>
      <c r="AN904" s="1843"/>
      <c r="AO904" s="1843"/>
      <c r="AP904" s="3659">
        <f t="shared" si="745"/>
        <v>0</v>
      </c>
      <c r="AQ904" s="3659"/>
      <c r="AR904" s="3339"/>
      <c r="AS904" s="3339"/>
      <c r="AT904" s="1802">
        <f t="shared" si="746"/>
        <v>1325</v>
      </c>
      <c r="AU904" s="1874">
        <v>1325</v>
      </c>
      <c r="AV904" s="3339"/>
      <c r="AW904" s="3339"/>
      <c r="AX904" s="3339"/>
      <c r="AY904" s="1802">
        <f t="shared" si="747"/>
        <v>1325</v>
      </c>
      <c r="AZ904" s="1874">
        <v>1325</v>
      </c>
      <c r="BA904" s="3339"/>
      <c r="BB904" s="3339"/>
      <c r="BC904" s="3339"/>
      <c r="BD904" s="3340"/>
      <c r="BE904" s="3340"/>
      <c r="BF904" s="3340"/>
      <c r="BG904" s="1439"/>
      <c r="BH904" s="3129"/>
      <c r="BI904" s="2189">
        <f t="shared" si="748"/>
        <v>0</v>
      </c>
      <c r="BJ904" s="198">
        <v>2024</v>
      </c>
      <c r="BK904" s="198" t="s">
        <v>2323</v>
      </c>
      <c r="BL904" s="198" t="s">
        <v>2327</v>
      </c>
      <c r="BM904" s="1925">
        <f t="shared" si="732"/>
        <v>0</v>
      </c>
      <c r="BN904" s="1925">
        <f t="shared" si="733"/>
        <v>0</v>
      </c>
      <c r="BO904" s="198"/>
      <c r="BP904" s="2191"/>
      <c r="BQ904" s="2936"/>
      <c r="BR904" s="2936"/>
      <c r="BS904" s="3373"/>
      <c r="BT904" s="2936"/>
      <c r="BU904" s="2936"/>
      <c r="BV904" s="1370" t="s">
        <v>2498</v>
      </c>
      <c r="BW904" s="2936"/>
      <c r="BX904" s="2192"/>
    </row>
    <row r="905" spans="1:77" s="1937" customFormat="1" ht="69" hidden="1" customHeight="1">
      <c r="A905" s="3209">
        <v>12</v>
      </c>
      <c r="B905" s="3215" t="s">
        <v>2294</v>
      </c>
      <c r="C905" s="2175" t="s">
        <v>2061</v>
      </c>
      <c r="D905" s="2185"/>
      <c r="E905" s="3549" t="s">
        <v>259</v>
      </c>
      <c r="F905" s="3595"/>
      <c r="G905" s="3572">
        <f t="shared" si="738"/>
        <v>1325</v>
      </c>
      <c r="H905" s="3591">
        <v>1325</v>
      </c>
      <c r="I905" s="1843"/>
      <c r="J905" s="1843"/>
      <c r="K905" s="103">
        <f t="shared" si="739"/>
        <v>1325</v>
      </c>
      <c r="L905" s="1838">
        <v>1325</v>
      </c>
      <c r="M905" s="1843"/>
      <c r="N905" s="1843"/>
      <c r="O905" s="1843"/>
      <c r="P905" s="1843"/>
      <c r="Q905" s="1843"/>
      <c r="R905" s="1843"/>
      <c r="S905" s="1843">
        <f t="shared" si="740"/>
        <v>0</v>
      </c>
      <c r="T905" s="1843"/>
      <c r="U905" s="1843"/>
      <c r="V905" s="1843"/>
      <c r="W905" s="3129"/>
      <c r="X905" s="3129"/>
      <c r="Y905" s="3129"/>
      <c r="Z905" s="1843">
        <f t="shared" si="741"/>
        <v>0</v>
      </c>
      <c r="AA905" s="1843"/>
      <c r="AB905" s="1843"/>
      <c r="AC905" s="1843"/>
      <c r="AD905" s="1843">
        <f t="shared" si="742"/>
        <v>0</v>
      </c>
      <c r="AE905" s="1843"/>
      <c r="AF905" s="1843"/>
      <c r="AG905" s="1843"/>
      <c r="AH905" s="1843">
        <f t="shared" si="743"/>
        <v>0</v>
      </c>
      <c r="AI905" s="1843"/>
      <c r="AJ905" s="1843"/>
      <c r="AK905" s="1843"/>
      <c r="AL905" s="1843">
        <f t="shared" si="744"/>
        <v>0</v>
      </c>
      <c r="AM905" s="1843"/>
      <c r="AN905" s="1843"/>
      <c r="AO905" s="1843"/>
      <c r="AP905" s="3659">
        <f t="shared" si="745"/>
        <v>0</v>
      </c>
      <c r="AQ905" s="3659"/>
      <c r="AR905" s="3339"/>
      <c r="AS905" s="3339"/>
      <c r="AT905" s="1802">
        <f t="shared" si="746"/>
        <v>3000</v>
      </c>
      <c r="AU905" s="1874">
        <v>3000</v>
      </c>
      <c r="AV905" s="3339"/>
      <c r="AW905" s="3339"/>
      <c r="AX905" s="3339"/>
      <c r="AY905" s="1802">
        <f t="shared" si="747"/>
        <v>3000</v>
      </c>
      <c r="AZ905" s="1874">
        <v>3000</v>
      </c>
      <c r="BA905" s="3339"/>
      <c r="BB905" s="3339"/>
      <c r="BC905" s="3339"/>
      <c r="BD905" s="3340"/>
      <c r="BE905" s="3340"/>
      <c r="BF905" s="3340"/>
      <c r="BG905" s="1439"/>
      <c r="BH905" s="3129"/>
      <c r="BI905" s="2189">
        <f t="shared" si="748"/>
        <v>0</v>
      </c>
      <c r="BJ905" s="198">
        <v>2024</v>
      </c>
      <c r="BK905" s="198" t="s">
        <v>2323</v>
      </c>
      <c r="BL905" s="198" t="s">
        <v>2327</v>
      </c>
      <c r="BM905" s="1925">
        <f t="shared" si="732"/>
        <v>0</v>
      </c>
      <c r="BN905" s="1925">
        <f t="shared" si="733"/>
        <v>0</v>
      </c>
      <c r="BO905" s="198"/>
      <c r="BP905" s="2191"/>
      <c r="BQ905" s="2936"/>
      <c r="BR905" s="2936"/>
      <c r="BS905" s="3373"/>
      <c r="BT905" s="2936"/>
      <c r="BU905" s="2936"/>
      <c r="BV905" s="1370" t="s">
        <v>2498</v>
      </c>
      <c r="BW905" s="2936"/>
      <c r="BX905" s="2192"/>
    </row>
    <row r="906" spans="1:77" s="1937" customFormat="1" ht="39" hidden="1" customHeight="1">
      <c r="A906" s="3194" t="s">
        <v>183</v>
      </c>
      <c r="B906" s="3215" t="s">
        <v>2295</v>
      </c>
      <c r="C906" s="2175" t="s">
        <v>2081</v>
      </c>
      <c r="D906" s="2185"/>
      <c r="E906" s="3549" t="s">
        <v>259</v>
      </c>
      <c r="F906" s="3595"/>
      <c r="G906" s="3572">
        <f t="shared" si="738"/>
        <v>3000</v>
      </c>
      <c r="H906" s="3591">
        <v>3000</v>
      </c>
      <c r="I906" s="1843"/>
      <c r="J906" s="1843"/>
      <c r="K906" s="103">
        <f t="shared" si="739"/>
        <v>3000</v>
      </c>
      <c r="L906" s="1838">
        <v>3000</v>
      </c>
      <c r="M906" s="1843"/>
      <c r="N906" s="1843"/>
      <c r="O906" s="1843"/>
      <c r="P906" s="1843"/>
      <c r="Q906" s="1843"/>
      <c r="R906" s="1843"/>
      <c r="S906" s="1843">
        <f t="shared" ref="S906:S909" si="749">SUM(T906:V906)</f>
        <v>0</v>
      </c>
      <c r="T906" s="1843"/>
      <c r="U906" s="1843"/>
      <c r="V906" s="1843"/>
      <c r="W906" s="3129"/>
      <c r="X906" s="3129"/>
      <c r="Y906" s="3129"/>
      <c r="Z906" s="1843">
        <f t="shared" si="741"/>
        <v>0</v>
      </c>
      <c r="AA906" s="1843"/>
      <c r="AB906" s="1843"/>
      <c r="AC906" s="1843"/>
      <c r="AD906" s="1843">
        <f t="shared" si="742"/>
        <v>0</v>
      </c>
      <c r="AE906" s="1843"/>
      <c r="AF906" s="1843"/>
      <c r="AG906" s="1843"/>
      <c r="AH906" s="1843">
        <f t="shared" si="743"/>
        <v>0</v>
      </c>
      <c r="AI906" s="1843"/>
      <c r="AJ906" s="1843"/>
      <c r="AK906" s="1843"/>
      <c r="AL906" s="1843">
        <f t="shared" si="744"/>
        <v>0</v>
      </c>
      <c r="AM906" s="1843"/>
      <c r="AN906" s="1843"/>
      <c r="AO906" s="1843"/>
      <c r="AP906" s="3659">
        <f t="shared" si="745"/>
        <v>0</v>
      </c>
      <c r="AQ906" s="3659"/>
      <c r="AR906" s="3339"/>
      <c r="AS906" s="3339"/>
      <c r="AT906" s="1802">
        <f t="shared" si="746"/>
        <v>800</v>
      </c>
      <c r="AU906" s="1874">
        <v>800</v>
      </c>
      <c r="AV906" s="3339"/>
      <c r="AW906" s="3339"/>
      <c r="AX906" s="3339"/>
      <c r="AY906" s="1802">
        <f t="shared" si="747"/>
        <v>800</v>
      </c>
      <c r="AZ906" s="1874">
        <v>800</v>
      </c>
      <c r="BA906" s="3339"/>
      <c r="BB906" s="3339"/>
      <c r="BC906" s="3339"/>
      <c r="BD906" s="3340"/>
      <c r="BE906" s="3340"/>
      <c r="BF906" s="3340"/>
      <c r="BG906" s="1439"/>
      <c r="BH906" s="3129"/>
      <c r="BI906" s="2189">
        <f t="shared" si="748"/>
        <v>0</v>
      </c>
      <c r="BJ906" s="198">
        <v>2024</v>
      </c>
      <c r="BK906" s="198" t="s">
        <v>2323</v>
      </c>
      <c r="BL906" s="198" t="s">
        <v>2327</v>
      </c>
      <c r="BM906" s="1925">
        <f t="shared" si="732"/>
        <v>0</v>
      </c>
      <c r="BN906" s="1925">
        <f t="shared" si="733"/>
        <v>0</v>
      </c>
      <c r="BO906" s="198"/>
      <c r="BP906" s="2191"/>
      <c r="BQ906" s="2936"/>
      <c r="BR906" s="2936"/>
      <c r="BS906" s="3373"/>
      <c r="BT906" s="2936"/>
      <c r="BU906" s="2936"/>
      <c r="BV906" s="1370" t="s">
        <v>2498</v>
      </c>
      <c r="BW906" s="2936"/>
      <c r="BX906" s="2192"/>
    </row>
    <row r="907" spans="1:77" s="1937" customFormat="1" ht="39" hidden="1" customHeight="1">
      <c r="A907" s="3209">
        <v>14</v>
      </c>
      <c r="B907" s="3215" t="s">
        <v>2296</v>
      </c>
      <c r="C907" s="2175" t="s">
        <v>2081</v>
      </c>
      <c r="D907" s="2163"/>
      <c r="E907" s="3549" t="s">
        <v>259</v>
      </c>
      <c r="F907" s="3571"/>
      <c r="G907" s="3572">
        <f t="shared" si="738"/>
        <v>800</v>
      </c>
      <c r="H907" s="3591">
        <v>800</v>
      </c>
      <c r="I907" s="103"/>
      <c r="J907" s="103"/>
      <c r="K907" s="103">
        <f t="shared" si="739"/>
        <v>800</v>
      </c>
      <c r="L907" s="1838">
        <v>800</v>
      </c>
      <c r="M907" s="103"/>
      <c r="N907" s="103"/>
      <c r="O907" s="103"/>
      <c r="P907" s="103"/>
      <c r="Q907" s="103"/>
      <c r="R907" s="103"/>
      <c r="S907" s="103">
        <f t="shared" si="749"/>
        <v>0</v>
      </c>
      <c r="T907" s="103"/>
      <c r="U907" s="103"/>
      <c r="V907" s="103"/>
      <c r="W907" s="1667"/>
      <c r="X907" s="1667"/>
      <c r="Y907" s="1667"/>
      <c r="Z907" s="103">
        <f t="shared" si="741"/>
        <v>0</v>
      </c>
      <c r="AA907" s="103"/>
      <c r="AB907" s="103"/>
      <c r="AC907" s="103"/>
      <c r="AD907" s="103">
        <f t="shared" si="742"/>
        <v>0</v>
      </c>
      <c r="AE907" s="103"/>
      <c r="AF907" s="103"/>
      <c r="AG907" s="103"/>
      <c r="AH907" s="103">
        <f t="shared" si="743"/>
        <v>0</v>
      </c>
      <c r="AI907" s="103"/>
      <c r="AJ907" s="103"/>
      <c r="AK907" s="103"/>
      <c r="AL907" s="103">
        <f t="shared" si="744"/>
        <v>0</v>
      </c>
      <c r="AM907" s="103"/>
      <c r="AN907" s="103"/>
      <c r="AO907" s="103"/>
      <c r="AP907" s="3572">
        <f t="shared" si="745"/>
        <v>0</v>
      </c>
      <c r="AQ907" s="3572"/>
      <c r="AR907" s="1802"/>
      <c r="AS907" s="1802"/>
      <c r="AT907" s="1802">
        <f t="shared" si="746"/>
        <v>1000</v>
      </c>
      <c r="AU907" s="1874">
        <v>1000</v>
      </c>
      <c r="AV907" s="1802"/>
      <c r="AW907" s="1802"/>
      <c r="AX907" s="1802"/>
      <c r="AY907" s="1802">
        <f t="shared" si="747"/>
        <v>1000</v>
      </c>
      <c r="AZ907" s="1874">
        <v>1000</v>
      </c>
      <c r="BA907" s="1802"/>
      <c r="BB907" s="1802"/>
      <c r="BC907" s="1802"/>
      <c r="BD907" s="1666"/>
      <c r="BE907" s="1666"/>
      <c r="BF907" s="1666"/>
      <c r="BG907" s="1403"/>
      <c r="BH907" s="1667"/>
      <c r="BI907" s="1921">
        <f t="shared" si="748"/>
        <v>0</v>
      </c>
      <c r="BJ907" s="198">
        <v>2024</v>
      </c>
      <c r="BK907" s="198" t="s">
        <v>2323</v>
      </c>
      <c r="BL907" s="198" t="s">
        <v>2327</v>
      </c>
      <c r="BM907" s="1925">
        <f t="shared" si="732"/>
        <v>0</v>
      </c>
      <c r="BN907" s="1925">
        <f t="shared" si="733"/>
        <v>0</v>
      </c>
      <c r="BO907" s="198"/>
      <c r="BP907" s="2079"/>
      <c r="BQ907" s="2906"/>
      <c r="BR907" s="2906"/>
      <c r="BS907" s="2066"/>
      <c r="BT907" s="2906"/>
      <c r="BU907" s="2906"/>
      <c r="BV907" s="1370" t="s">
        <v>2498</v>
      </c>
      <c r="BW907" s="2906"/>
      <c r="BX907" s="1926"/>
    </row>
    <row r="908" spans="1:77" s="1937" customFormat="1" ht="39" hidden="1" customHeight="1">
      <c r="A908" s="3194" t="s">
        <v>493</v>
      </c>
      <c r="B908" s="3215" t="s">
        <v>2297</v>
      </c>
      <c r="C908" s="2175" t="s">
        <v>2081</v>
      </c>
      <c r="D908" s="2163"/>
      <c r="E908" s="3549" t="s">
        <v>259</v>
      </c>
      <c r="F908" s="3571"/>
      <c r="G908" s="3572">
        <f t="shared" si="738"/>
        <v>1000</v>
      </c>
      <c r="H908" s="3591">
        <v>1000</v>
      </c>
      <c r="I908" s="103"/>
      <c r="J908" s="103"/>
      <c r="K908" s="103">
        <f t="shared" si="739"/>
        <v>1000</v>
      </c>
      <c r="L908" s="1838">
        <v>1000</v>
      </c>
      <c r="M908" s="103"/>
      <c r="N908" s="103"/>
      <c r="O908" s="103"/>
      <c r="P908" s="103"/>
      <c r="Q908" s="103"/>
      <c r="R908" s="103"/>
      <c r="S908" s="103">
        <f t="shared" si="749"/>
        <v>0</v>
      </c>
      <c r="T908" s="103"/>
      <c r="U908" s="103"/>
      <c r="V908" s="103"/>
      <c r="W908" s="1667"/>
      <c r="X908" s="1667"/>
      <c r="Y908" s="1667"/>
      <c r="Z908" s="103">
        <f t="shared" si="741"/>
        <v>0</v>
      </c>
      <c r="AA908" s="103"/>
      <c r="AB908" s="103"/>
      <c r="AC908" s="103"/>
      <c r="AD908" s="103">
        <f t="shared" si="742"/>
        <v>0</v>
      </c>
      <c r="AE908" s="103"/>
      <c r="AF908" s="103"/>
      <c r="AG908" s="103"/>
      <c r="AH908" s="103">
        <f t="shared" si="743"/>
        <v>0</v>
      </c>
      <c r="AI908" s="103"/>
      <c r="AJ908" s="103"/>
      <c r="AK908" s="103"/>
      <c r="AL908" s="103">
        <f t="shared" si="744"/>
        <v>0</v>
      </c>
      <c r="AM908" s="103"/>
      <c r="AN908" s="103"/>
      <c r="AO908" s="103"/>
      <c r="AP908" s="3572">
        <f t="shared" si="745"/>
        <v>0</v>
      </c>
      <c r="AQ908" s="3572"/>
      <c r="AR908" s="1802"/>
      <c r="AS908" s="1802"/>
      <c r="AT908" s="1802">
        <f t="shared" si="746"/>
        <v>800</v>
      </c>
      <c r="AU908" s="1874">
        <v>800</v>
      </c>
      <c r="AV908" s="1802"/>
      <c r="AW908" s="1802"/>
      <c r="AX908" s="1802"/>
      <c r="AY908" s="1802">
        <f t="shared" si="747"/>
        <v>800</v>
      </c>
      <c r="AZ908" s="1874">
        <v>800</v>
      </c>
      <c r="BA908" s="1802"/>
      <c r="BB908" s="1802"/>
      <c r="BC908" s="1802"/>
      <c r="BD908" s="1666"/>
      <c r="BE908" s="1666"/>
      <c r="BF908" s="1666"/>
      <c r="BG908" s="1403"/>
      <c r="BH908" s="1667"/>
      <c r="BI908" s="1921">
        <f t="shared" si="748"/>
        <v>0</v>
      </c>
      <c r="BJ908" s="198">
        <v>2024</v>
      </c>
      <c r="BK908" s="198" t="s">
        <v>2323</v>
      </c>
      <c r="BL908" s="198" t="s">
        <v>2327</v>
      </c>
      <c r="BM908" s="1925">
        <f t="shared" si="732"/>
        <v>0</v>
      </c>
      <c r="BN908" s="1925">
        <f t="shared" si="733"/>
        <v>0</v>
      </c>
      <c r="BO908" s="198"/>
      <c r="BP908" s="2079"/>
      <c r="BQ908" s="2906"/>
      <c r="BR908" s="2906"/>
      <c r="BS908" s="2066"/>
      <c r="BT908" s="2906"/>
      <c r="BU908" s="2906"/>
      <c r="BV908" s="1370" t="s">
        <v>2498</v>
      </c>
      <c r="BW908" s="2906"/>
      <c r="BX908" s="1926"/>
    </row>
    <row r="909" spans="1:77" s="1937" customFormat="1" ht="39" hidden="1" customHeight="1">
      <c r="A909" s="3209">
        <v>16</v>
      </c>
      <c r="B909" s="3215" t="s">
        <v>2298</v>
      </c>
      <c r="C909" s="2175" t="s">
        <v>2070</v>
      </c>
      <c r="D909" s="2163"/>
      <c r="E909" s="3549" t="s">
        <v>259</v>
      </c>
      <c r="F909" s="3571"/>
      <c r="G909" s="3572">
        <f t="shared" si="738"/>
        <v>800</v>
      </c>
      <c r="H909" s="3591">
        <v>800</v>
      </c>
      <c r="I909" s="103"/>
      <c r="J909" s="103"/>
      <c r="K909" s="103">
        <f t="shared" si="739"/>
        <v>800</v>
      </c>
      <c r="L909" s="1838">
        <v>800</v>
      </c>
      <c r="M909" s="103"/>
      <c r="N909" s="103"/>
      <c r="O909" s="103"/>
      <c r="P909" s="103"/>
      <c r="Q909" s="103"/>
      <c r="R909" s="103"/>
      <c r="S909" s="103">
        <f t="shared" si="749"/>
        <v>0</v>
      </c>
      <c r="T909" s="103"/>
      <c r="U909" s="103"/>
      <c r="V909" s="103"/>
      <c r="W909" s="1667"/>
      <c r="X909" s="1667"/>
      <c r="Y909" s="1667"/>
      <c r="Z909" s="103">
        <f t="shared" si="741"/>
        <v>0</v>
      </c>
      <c r="AA909" s="103"/>
      <c r="AB909" s="103"/>
      <c r="AC909" s="103"/>
      <c r="AD909" s="103">
        <f t="shared" si="742"/>
        <v>0</v>
      </c>
      <c r="AE909" s="103"/>
      <c r="AF909" s="103"/>
      <c r="AG909" s="103"/>
      <c r="AH909" s="103">
        <f t="shared" si="743"/>
        <v>0</v>
      </c>
      <c r="AI909" s="103"/>
      <c r="AJ909" s="103"/>
      <c r="AK909" s="103"/>
      <c r="AL909" s="103">
        <f t="shared" si="744"/>
        <v>0</v>
      </c>
      <c r="AM909" s="103"/>
      <c r="AN909" s="103"/>
      <c r="AO909" s="103"/>
      <c r="AP909" s="3572">
        <f t="shared" si="745"/>
        <v>0</v>
      </c>
      <c r="AQ909" s="3572"/>
      <c r="AR909" s="1802"/>
      <c r="AS909" s="1802"/>
      <c r="AT909" s="1802">
        <f t="shared" si="746"/>
        <v>800</v>
      </c>
      <c r="AU909" s="1874">
        <v>800</v>
      </c>
      <c r="AV909" s="1802"/>
      <c r="AW909" s="1802"/>
      <c r="AX909" s="1802"/>
      <c r="AY909" s="1802">
        <f t="shared" si="747"/>
        <v>800</v>
      </c>
      <c r="AZ909" s="1874">
        <v>800</v>
      </c>
      <c r="BA909" s="1802"/>
      <c r="BB909" s="1802"/>
      <c r="BC909" s="1802"/>
      <c r="BD909" s="1666"/>
      <c r="BE909" s="1666"/>
      <c r="BF909" s="1666"/>
      <c r="BG909" s="1403"/>
      <c r="BH909" s="1667"/>
      <c r="BI909" s="1921">
        <f t="shared" si="748"/>
        <v>0</v>
      </c>
      <c r="BJ909" s="198">
        <v>2024</v>
      </c>
      <c r="BK909" s="198" t="s">
        <v>2323</v>
      </c>
      <c r="BL909" s="198" t="s">
        <v>2327</v>
      </c>
      <c r="BM909" s="1925">
        <f t="shared" si="732"/>
        <v>0</v>
      </c>
      <c r="BN909" s="1925">
        <f t="shared" si="733"/>
        <v>0</v>
      </c>
      <c r="BO909" s="198"/>
      <c r="BP909" s="2079"/>
      <c r="BQ909" s="2906"/>
      <c r="BR909" s="2906"/>
      <c r="BS909" s="2066"/>
      <c r="BT909" s="2906"/>
      <c r="BU909" s="2906"/>
      <c r="BV909" s="1370" t="s">
        <v>2498</v>
      </c>
      <c r="BW909" s="2906"/>
      <c r="BX909" s="1926"/>
    </row>
    <row r="910" spans="1:77" s="43" customFormat="1" ht="41.25" hidden="1" customHeight="1">
      <c r="A910" s="2203" t="s">
        <v>73</v>
      </c>
      <c r="B910" s="1798" t="s">
        <v>2422</v>
      </c>
      <c r="C910" s="1733"/>
      <c r="D910" s="1733"/>
      <c r="E910" s="3569"/>
      <c r="F910" s="3569"/>
      <c r="G910" s="3570">
        <f>SUM(G911:G917)</f>
        <v>5447</v>
      </c>
      <c r="H910" s="3570">
        <f t="shared" ref="H910:BG910" si="750">SUM(H911:H917)</f>
        <v>5390</v>
      </c>
      <c r="I910" s="102">
        <f t="shared" si="750"/>
        <v>0</v>
      </c>
      <c r="J910" s="102">
        <f t="shared" si="750"/>
        <v>57</v>
      </c>
      <c r="K910" s="102">
        <f t="shared" si="750"/>
        <v>5390</v>
      </c>
      <c r="L910" s="102">
        <f t="shared" si="750"/>
        <v>5390</v>
      </c>
      <c r="M910" s="102">
        <f t="shared" si="750"/>
        <v>4385.4844999999996</v>
      </c>
      <c r="N910" s="102">
        <f t="shared" si="750"/>
        <v>1137.797</v>
      </c>
      <c r="O910" s="102">
        <f t="shared" si="750"/>
        <v>508.78550000000001</v>
      </c>
      <c r="P910" s="102">
        <f t="shared" si="750"/>
        <v>508.78550000000001</v>
      </c>
      <c r="Q910" s="102">
        <f t="shared" si="750"/>
        <v>0</v>
      </c>
      <c r="R910" s="102">
        <f t="shared" si="750"/>
        <v>0</v>
      </c>
      <c r="S910" s="102">
        <f t="shared" si="750"/>
        <v>1677</v>
      </c>
      <c r="T910" s="102">
        <f t="shared" si="750"/>
        <v>1677</v>
      </c>
      <c r="U910" s="102">
        <f t="shared" si="750"/>
        <v>0</v>
      </c>
      <c r="V910" s="102">
        <f t="shared" si="750"/>
        <v>0</v>
      </c>
      <c r="W910" s="1655"/>
      <c r="X910" s="1655"/>
      <c r="Y910" s="1655"/>
      <c r="Z910" s="102">
        <f t="shared" si="750"/>
        <v>230</v>
      </c>
      <c r="AA910" s="102">
        <f t="shared" si="750"/>
        <v>230</v>
      </c>
      <c r="AB910" s="102">
        <f t="shared" si="750"/>
        <v>0</v>
      </c>
      <c r="AC910" s="102">
        <f t="shared" si="750"/>
        <v>0</v>
      </c>
      <c r="AD910" s="102">
        <f t="shared" si="750"/>
        <v>1008.957</v>
      </c>
      <c r="AE910" s="102">
        <f t="shared" si="750"/>
        <v>1008.957</v>
      </c>
      <c r="AF910" s="102">
        <f t="shared" si="750"/>
        <v>0</v>
      </c>
      <c r="AG910" s="102">
        <f t="shared" si="750"/>
        <v>0</v>
      </c>
      <c r="AH910" s="102">
        <f t="shared" si="750"/>
        <v>509</v>
      </c>
      <c r="AI910" s="102">
        <f t="shared" si="750"/>
        <v>509</v>
      </c>
      <c r="AJ910" s="102">
        <f t="shared" si="750"/>
        <v>0</v>
      </c>
      <c r="AK910" s="102">
        <f t="shared" si="750"/>
        <v>0</v>
      </c>
      <c r="AL910" s="102">
        <f t="shared" si="750"/>
        <v>1677</v>
      </c>
      <c r="AM910" s="102">
        <f t="shared" si="750"/>
        <v>1677</v>
      </c>
      <c r="AN910" s="102">
        <f t="shared" si="750"/>
        <v>0</v>
      </c>
      <c r="AO910" s="102">
        <f t="shared" si="750"/>
        <v>0</v>
      </c>
      <c r="AP910" s="3570">
        <f t="shared" si="750"/>
        <v>5390</v>
      </c>
      <c r="AQ910" s="3570">
        <f t="shared" si="750"/>
        <v>5390</v>
      </c>
      <c r="AR910" s="1751">
        <f t="shared" si="750"/>
        <v>0</v>
      </c>
      <c r="AS910" s="1751">
        <f t="shared" si="750"/>
        <v>0</v>
      </c>
      <c r="AT910" s="1751">
        <f t="shared" si="750"/>
        <v>0</v>
      </c>
      <c r="AU910" s="1751">
        <f t="shared" si="750"/>
        <v>0</v>
      </c>
      <c r="AV910" s="1751">
        <f t="shared" si="750"/>
        <v>0</v>
      </c>
      <c r="AW910" s="1751">
        <f t="shared" si="750"/>
        <v>0</v>
      </c>
      <c r="AX910" s="1751">
        <f t="shared" si="750"/>
        <v>0</v>
      </c>
      <c r="AY910" s="1751">
        <f t="shared" si="750"/>
        <v>0</v>
      </c>
      <c r="AZ910" s="1751">
        <f t="shared" si="750"/>
        <v>0</v>
      </c>
      <c r="BA910" s="1751">
        <f t="shared" si="750"/>
        <v>0</v>
      </c>
      <c r="BB910" s="1751">
        <f t="shared" si="750"/>
        <v>0</v>
      </c>
      <c r="BC910" s="1751">
        <f t="shared" si="750"/>
        <v>0</v>
      </c>
      <c r="BD910" s="1751">
        <f t="shared" si="750"/>
        <v>0</v>
      </c>
      <c r="BE910" s="1751">
        <f t="shared" si="750"/>
        <v>0</v>
      </c>
      <c r="BF910" s="1751">
        <f t="shared" si="750"/>
        <v>0</v>
      </c>
      <c r="BG910" s="3570">
        <f t="shared" si="750"/>
        <v>0</v>
      </c>
      <c r="BH910" s="102"/>
      <c r="BI910" s="102"/>
      <c r="BJ910" s="1735"/>
      <c r="BK910" s="1735"/>
      <c r="BL910" s="1735"/>
      <c r="BM910" s="1669">
        <f t="shared" si="732"/>
        <v>100</v>
      </c>
      <c r="BN910" s="1669" t="e">
        <f t="shared" si="733"/>
        <v>#DIV/0!</v>
      </c>
      <c r="BO910" s="1658"/>
      <c r="BP910" s="18"/>
      <c r="BQ910" s="1370"/>
      <c r="BR910" s="1370"/>
      <c r="BS910" s="19"/>
      <c r="BT910" s="1370"/>
      <c r="BU910" s="1370"/>
      <c r="BV910" s="1370" t="s">
        <v>2498</v>
      </c>
      <c r="BW910" s="1370"/>
      <c r="BX910" s="1660"/>
      <c r="BY910" s="1682"/>
    </row>
    <row r="911" spans="1:77" s="2964" customFormat="1" ht="33.75" hidden="1" customHeight="1">
      <c r="A911" s="3209" t="s">
        <v>46</v>
      </c>
      <c r="B911" s="3218" t="s">
        <v>1996</v>
      </c>
      <c r="C911" s="64" t="s">
        <v>1933</v>
      </c>
      <c r="D911" s="64">
        <v>0.34499999999999997</v>
      </c>
      <c r="E911" s="3571" t="s">
        <v>524</v>
      </c>
      <c r="F911" s="3571" t="s">
        <v>1997</v>
      </c>
      <c r="G911" s="3596">
        <f t="shared" ref="G911:G917" si="751">SUM(H911:J911)</f>
        <v>288</v>
      </c>
      <c r="H911" s="3554">
        <v>288</v>
      </c>
      <c r="I911" s="1739"/>
      <c r="J911" s="1739"/>
      <c r="K911" s="106">
        <v>288</v>
      </c>
      <c r="L911" s="106">
        <v>288</v>
      </c>
      <c r="M911" s="106">
        <v>267.56299999999999</v>
      </c>
      <c r="N911" s="106">
        <v>267.56299999999999</v>
      </c>
      <c r="O911" s="1810">
        <f t="shared" ref="O911:O917" si="752">SUM(P911:R911)</f>
        <v>230</v>
      </c>
      <c r="P911" s="1739">
        <v>230</v>
      </c>
      <c r="Q911" s="103"/>
      <c r="R911" s="103"/>
      <c r="S911" s="103">
        <f t="shared" ref="S911:S917" si="753">SUM(T911:V911)</f>
        <v>58</v>
      </c>
      <c r="T911" s="1739">
        <v>58</v>
      </c>
      <c r="U911" s="103"/>
      <c r="V911" s="103"/>
      <c r="W911" s="1667"/>
      <c r="X911" s="1667"/>
      <c r="Y911" s="1667"/>
      <c r="Z911" s="103">
        <f t="shared" ref="Z911:Z917" si="754">SUM(AA911:AC911)</f>
        <v>230</v>
      </c>
      <c r="AA911" s="1739">
        <v>230</v>
      </c>
      <c r="AB911" s="103"/>
      <c r="AC911" s="103"/>
      <c r="AD911" s="103">
        <f t="shared" ref="AD911:AD917" si="755">SUM(AE911:AG911)</f>
        <v>37.563000000000002</v>
      </c>
      <c r="AE911" s="1739">
        <v>37.563000000000002</v>
      </c>
      <c r="AF911" s="103"/>
      <c r="AG911" s="103"/>
      <c r="AH911" s="103">
        <f t="shared" ref="AH911:AH917" si="756">SUM(AI911:AK911)</f>
        <v>230</v>
      </c>
      <c r="AI911" s="106">
        <v>230</v>
      </c>
      <c r="AJ911" s="106"/>
      <c r="AK911" s="106"/>
      <c r="AL911" s="103">
        <f t="shared" ref="AL911:AL917" si="757">SUM(AM911:AO911)</f>
        <v>58</v>
      </c>
      <c r="AM911" s="106">
        <f>T911</f>
        <v>58</v>
      </c>
      <c r="AN911" s="106"/>
      <c r="AO911" s="106"/>
      <c r="AP911" s="3572">
        <f t="shared" ref="AP911:AP917" si="758">SUM(AQ911:AS911)</f>
        <v>288</v>
      </c>
      <c r="AQ911" s="3599">
        <v>288</v>
      </c>
      <c r="AR911" s="1841"/>
      <c r="AS911" s="1841"/>
      <c r="AT911" s="1841">
        <f t="shared" ref="AT911:AT917" si="759">SUM(AU911:AW911)</f>
        <v>0</v>
      </c>
      <c r="AU911" s="1802">
        <f t="shared" ref="AU911:AU917" si="760">H911-AQ911</f>
        <v>0</v>
      </c>
      <c r="AV911" s="1841"/>
      <c r="AW911" s="1841"/>
      <c r="AX911" s="1841"/>
      <c r="AY911" s="1841">
        <f t="shared" ref="AY911:AY917" si="761">SUM(AZ911:BB911)</f>
        <v>0</v>
      </c>
      <c r="AZ911" s="1841"/>
      <c r="BA911" s="1802"/>
      <c r="BB911" s="1802"/>
      <c r="BC911" s="1802"/>
      <c r="BD911" s="1666"/>
      <c r="BE911" s="1666"/>
      <c r="BF911" s="1666"/>
      <c r="BG911" s="1403">
        <f t="shared" ref="BG911:BG917" si="762">AZ911</f>
        <v>0</v>
      </c>
      <c r="BH911" s="1667"/>
      <c r="BI911" s="1667">
        <f t="shared" ref="BI911:BI917" si="763">AP911-S911</f>
        <v>230</v>
      </c>
      <c r="BJ911" s="1658">
        <v>2022</v>
      </c>
      <c r="BK911" s="1658" t="s">
        <v>910</v>
      </c>
      <c r="BL911" s="1658"/>
      <c r="BM911" s="1669">
        <f t="shared" si="732"/>
        <v>100</v>
      </c>
      <c r="BN911" s="1669" t="e">
        <f t="shared" si="733"/>
        <v>#DIV/0!</v>
      </c>
      <c r="BO911" s="1658" t="s">
        <v>40</v>
      </c>
      <c r="BP911" s="18"/>
      <c r="BQ911" s="1370"/>
      <c r="BR911" s="1370"/>
      <c r="BS911" s="19"/>
      <c r="BT911" s="1370"/>
      <c r="BU911" s="1370"/>
      <c r="BV911" s="1370" t="s">
        <v>2498</v>
      </c>
      <c r="BW911" s="1370"/>
      <c r="BX911" s="2954"/>
      <c r="BY911" s="2963"/>
    </row>
    <row r="912" spans="1:77" s="2964" customFormat="1" ht="33.75" hidden="1" customHeight="1">
      <c r="A912" s="3209" t="s">
        <v>48</v>
      </c>
      <c r="B912" s="3218" t="s">
        <v>1998</v>
      </c>
      <c r="C912" s="64" t="s">
        <v>1933</v>
      </c>
      <c r="D912" s="64">
        <v>0.33500000000000002</v>
      </c>
      <c r="E912" s="3571" t="s">
        <v>524</v>
      </c>
      <c r="F912" s="3571" t="s">
        <v>1999</v>
      </c>
      <c r="G912" s="3596">
        <f t="shared" si="751"/>
        <v>460</v>
      </c>
      <c r="H912" s="3554">
        <v>403</v>
      </c>
      <c r="I912" s="1739"/>
      <c r="J912" s="1739">
        <v>57</v>
      </c>
      <c r="K912" s="106">
        <v>403</v>
      </c>
      <c r="L912" s="106">
        <v>403</v>
      </c>
      <c r="M912" s="106">
        <v>133.75450000000001</v>
      </c>
      <c r="N912" s="106"/>
      <c r="O912" s="1810">
        <f t="shared" si="752"/>
        <v>266.24549999999999</v>
      </c>
      <c r="P912" s="1739">
        <v>266.24549999999999</v>
      </c>
      <c r="Q912" s="103"/>
      <c r="R912" s="103"/>
      <c r="S912" s="103">
        <f t="shared" si="753"/>
        <v>3</v>
      </c>
      <c r="T912" s="1739">
        <v>3</v>
      </c>
      <c r="U912" s="103"/>
      <c r="V912" s="103"/>
      <c r="W912" s="1667"/>
      <c r="X912" s="1667"/>
      <c r="Y912" s="1667"/>
      <c r="Z912" s="103">
        <f t="shared" si="754"/>
        <v>0</v>
      </c>
      <c r="AA912" s="103"/>
      <c r="AB912" s="103"/>
      <c r="AC912" s="103"/>
      <c r="AD912" s="103">
        <f t="shared" si="755"/>
        <v>0</v>
      </c>
      <c r="AE912" s="1739"/>
      <c r="AF912" s="103"/>
      <c r="AG912" s="103"/>
      <c r="AH912" s="103">
        <f t="shared" si="756"/>
        <v>266</v>
      </c>
      <c r="AI912" s="106">
        <v>266</v>
      </c>
      <c r="AJ912" s="106"/>
      <c r="AK912" s="106"/>
      <c r="AL912" s="103">
        <f t="shared" si="757"/>
        <v>3</v>
      </c>
      <c r="AM912" s="106">
        <f t="shared" ref="AM912:AM917" si="764">T912</f>
        <v>3</v>
      </c>
      <c r="AN912" s="106"/>
      <c r="AO912" s="106"/>
      <c r="AP912" s="3572">
        <f t="shared" si="758"/>
        <v>403</v>
      </c>
      <c r="AQ912" s="3599">
        <v>403</v>
      </c>
      <c r="AR912" s="1841"/>
      <c r="AS912" s="1841"/>
      <c r="AT912" s="1841">
        <f t="shared" si="759"/>
        <v>0</v>
      </c>
      <c r="AU912" s="1802">
        <f t="shared" si="760"/>
        <v>0</v>
      </c>
      <c r="AV912" s="1841"/>
      <c r="AW912" s="1841"/>
      <c r="AX912" s="1841"/>
      <c r="AY912" s="1841">
        <f t="shared" si="761"/>
        <v>0</v>
      </c>
      <c r="AZ912" s="1841"/>
      <c r="BA912" s="1802"/>
      <c r="BB912" s="1802"/>
      <c r="BC912" s="1802"/>
      <c r="BD912" s="1666"/>
      <c r="BE912" s="1666"/>
      <c r="BF912" s="1666"/>
      <c r="BG912" s="1403">
        <f t="shared" si="762"/>
        <v>0</v>
      </c>
      <c r="BH912" s="1667"/>
      <c r="BI912" s="1667">
        <f t="shared" si="763"/>
        <v>400</v>
      </c>
      <c r="BJ912" s="1658">
        <v>2022</v>
      </c>
      <c r="BK912" s="1658" t="s">
        <v>910</v>
      </c>
      <c r="BL912" s="1658"/>
      <c r="BM912" s="1669">
        <f t="shared" si="732"/>
        <v>100</v>
      </c>
      <c r="BN912" s="1669" t="e">
        <f t="shared" si="733"/>
        <v>#DIV/0!</v>
      </c>
      <c r="BO912" s="1658" t="s">
        <v>40</v>
      </c>
      <c r="BP912" s="18"/>
      <c r="BQ912" s="1370"/>
      <c r="BR912" s="1370"/>
      <c r="BS912" s="19"/>
      <c r="BT912" s="1370"/>
      <c r="BU912" s="1370"/>
      <c r="BV912" s="1370" t="s">
        <v>2498</v>
      </c>
      <c r="BW912" s="1370"/>
      <c r="BX912" s="2954"/>
      <c r="BY912" s="2963"/>
    </row>
    <row r="913" spans="1:77" s="2964" customFormat="1" ht="33.75" hidden="1" customHeight="1">
      <c r="A913" s="3209" t="s">
        <v>50</v>
      </c>
      <c r="B913" s="3218" t="s">
        <v>2000</v>
      </c>
      <c r="C913" s="64" t="s">
        <v>1939</v>
      </c>
      <c r="D913" s="64">
        <v>1</v>
      </c>
      <c r="E913" s="3571" t="s">
        <v>524</v>
      </c>
      <c r="F913" s="3571" t="s">
        <v>2001</v>
      </c>
      <c r="G913" s="3596">
        <f t="shared" si="751"/>
        <v>655</v>
      </c>
      <c r="H913" s="3554">
        <v>655</v>
      </c>
      <c r="I913" s="1739"/>
      <c r="J913" s="1739"/>
      <c r="K913" s="103">
        <v>655</v>
      </c>
      <c r="L913" s="103">
        <v>655</v>
      </c>
      <c r="M913" s="103">
        <v>643.91899999999998</v>
      </c>
      <c r="N913" s="103"/>
      <c r="O913" s="1810">
        <f t="shared" si="752"/>
        <v>0</v>
      </c>
      <c r="P913" s="1739">
        <v>0</v>
      </c>
      <c r="Q913" s="103"/>
      <c r="R913" s="103"/>
      <c r="S913" s="103">
        <f t="shared" si="753"/>
        <v>55</v>
      </c>
      <c r="T913" s="1739">
        <v>55</v>
      </c>
      <c r="U913" s="103"/>
      <c r="V913" s="103"/>
      <c r="W913" s="1667"/>
      <c r="X913" s="1667"/>
      <c r="Y913" s="1667"/>
      <c r="Z913" s="103">
        <f t="shared" si="754"/>
        <v>0</v>
      </c>
      <c r="AA913" s="103"/>
      <c r="AB913" s="103"/>
      <c r="AC913" s="103"/>
      <c r="AD913" s="103">
        <f t="shared" si="755"/>
        <v>43.918999999999997</v>
      </c>
      <c r="AE913" s="1739">
        <v>43.918999999999997</v>
      </c>
      <c r="AF913" s="103"/>
      <c r="AG913" s="103"/>
      <c r="AH913" s="103">
        <f t="shared" si="756"/>
        <v>0</v>
      </c>
      <c r="AI913" s="103"/>
      <c r="AJ913" s="103"/>
      <c r="AK913" s="103"/>
      <c r="AL913" s="103">
        <f t="shared" si="757"/>
        <v>55</v>
      </c>
      <c r="AM913" s="106">
        <f t="shared" si="764"/>
        <v>55</v>
      </c>
      <c r="AN913" s="103"/>
      <c r="AO913" s="103"/>
      <c r="AP913" s="3572">
        <f t="shared" si="758"/>
        <v>655</v>
      </c>
      <c r="AQ913" s="3572">
        <v>655</v>
      </c>
      <c r="AR913" s="1802"/>
      <c r="AS913" s="1802"/>
      <c r="AT913" s="1802">
        <f t="shared" si="759"/>
        <v>0</v>
      </c>
      <c r="AU913" s="1802">
        <f t="shared" si="760"/>
        <v>0</v>
      </c>
      <c r="AV913" s="1802"/>
      <c r="AW913" s="1802"/>
      <c r="AX913" s="1802"/>
      <c r="AY913" s="1841">
        <f t="shared" si="761"/>
        <v>0</v>
      </c>
      <c r="AZ913" s="1802"/>
      <c r="BA913" s="1802"/>
      <c r="BB913" s="1802"/>
      <c r="BC913" s="1802"/>
      <c r="BD913" s="1666"/>
      <c r="BE913" s="1666"/>
      <c r="BF913" s="1666"/>
      <c r="BG913" s="1403">
        <f t="shared" si="762"/>
        <v>0</v>
      </c>
      <c r="BH913" s="1667"/>
      <c r="BI913" s="1667">
        <f t="shared" si="763"/>
        <v>600</v>
      </c>
      <c r="BJ913" s="1658">
        <v>2022</v>
      </c>
      <c r="BK913" s="1658" t="s">
        <v>910</v>
      </c>
      <c r="BL913" s="1658"/>
      <c r="BM913" s="1669">
        <f t="shared" si="732"/>
        <v>100</v>
      </c>
      <c r="BN913" s="1669" t="e">
        <f t="shared" si="733"/>
        <v>#DIV/0!</v>
      </c>
      <c r="BO913" s="1658" t="s">
        <v>40</v>
      </c>
      <c r="BP913" s="18"/>
      <c r="BQ913" s="1370"/>
      <c r="BR913" s="1370"/>
      <c r="BS913" s="19"/>
      <c r="BT913" s="1370"/>
      <c r="BU913" s="1370"/>
      <c r="BV913" s="1370" t="s">
        <v>2498</v>
      </c>
      <c r="BW913" s="1370"/>
      <c r="BX913" s="2954"/>
      <c r="BY913" s="2963"/>
    </row>
    <row r="914" spans="1:77" s="2964" customFormat="1" ht="33.75" hidden="1" customHeight="1">
      <c r="A914" s="3209" t="s">
        <v>52</v>
      </c>
      <c r="B914" s="3218" t="s">
        <v>2002</v>
      </c>
      <c r="C914" s="64" t="s">
        <v>1936</v>
      </c>
      <c r="D914" s="64">
        <v>1.6</v>
      </c>
      <c r="E914" s="3571" t="s">
        <v>524</v>
      </c>
      <c r="F914" s="3571" t="s">
        <v>2003</v>
      </c>
      <c r="G914" s="3596">
        <f t="shared" si="751"/>
        <v>1632</v>
      </c>
      <c r="H914" s="3554">
        <v>1632</v>
      </c>
      <c r="I914" s="1739"/>
      <c r="J914" s="1739"/>
      <c r="K914" s="103">
        <v>1632</v>
      </c>
      <c r="L914" s="103">
        <v>1632</v>
      </c>
      <c r="M914" s="103">
        <v>1203</v>
      </c>
      <c r="N914" s="103"/>
      <c r="O914" s="1810">
        <f t="shared" si="752"/>
        <v>0</v>
      </c>
      <c r="P914" s="1739">
        <v>0</v>
      </c>
      <c r="Q914" s="103"/>
      <c r="R914" s="103"/>
      <c r="S914" s="103">
        <f t="shared" si="753"/>
        <v>429</v>
      </c>
      <c r="T914" s="1739">
        <v>429</v>
      </c>
      <c r="U914" s="103"/>
      <c r="V914" s="103"/>
      <c r="W914" s="1667"/>
      <c r="X914" s="1667"/>
      <c r="Y914" s="1667"/>
      <c r="Z914" s="103">
        <f t="shared" si="754"/>
        <v>0</v>
      </c>
      <c r="AA914" s="103"/>
      <c r="AB914" s="103"/>
      <c r="AC914" s="103"/>
      <c r="AD914" s="103">
        <f t="shared" si="755"/>
        <v>0</v>
      </c>
      <c r="AE914" s="1739"/>
      <c r="AF914" s="103"/>
      <c r="AG914" s="103"/>
      <c r="AH914" s="103">
        <f t="shared" si="756"/>
        <v>0</v>
      </c>
      <c r="AI914" s="103"/>
      <c r="AJ914" s="103"/>
      <c r="AK914" s="103"/>
      <c r="AL914" s="103">
        <f t="shared" si="757"/>
        <v>429</v>
      </c>
      <c r="AM914" s="106">
        <f t="shared" si="764"/>
        <v>429</v>
      </c>
      <c r="AN914" s="103"/>
      <c r="AO914" s="103"/>
      <c r="AP914" s="3572">
        <f t="shared" si="758"/>
        <v>1632</v>
      </c>
      <c r="AQ914" s="3572">
        <v>1632</v>
      </c>
      <c r="AR914" s="1802"/>
      <c r="AS914" s="1802"/>
      <c r="AT914" s="1802">
        <f t="shared" si="759"/>
        <v>0</v>
      </c>
      <c r="AU914" s="1802">
        <f t="shared" si="760"/>
        <v>0</v>
      </c>
      <c r="AV914" s="1802"/>
      <c r="AW914" s="1802"/>
      <c r="AX914" s="1802"/>
      <c r="AY914" s="1841">
        <f t="shared" si="761"/>
        <v>0</v>
      </c>
      <c r="AZ914" s="1802"/>
      <c r="BA914" s="1802"/>
      <c r="BB914" s="1802"/>
      <c r="BC914" s="1802"/>
      <c r="BD914" s="1666"/>
      <c r="BE914" s="1666"/>
      <c r="BF914" s="1666"/>
      <c r="BG914" s="1403">
        <f t="shared" si="762"/>
        <v>0</v>
      </c>
      <c r="BH914" s="1667"/>
      <c r="BI914" s="1667">
        <f t="shared" si="763"/>
        <v>1203</v>
      </c>
      <c r="BJ914" s="1658">
        <v>2022</v>
      </c>
      <c r="BK914" s="1658" t="s">
        <v>910</v>
      </c>
      <c r="BL914" s="1658"/>
      <c r="BM914" s="1669">
        <f t="shared" si="732"/>
        <v>100</v>
      </c>
      <c r="BN914" s="1669" t="e">
        <f t="shared" si="733"/>
        <v>#DIV/0!</v>
      </c>
      <c r="BO914" s="1658" t="s">
        <v>40</v>
      </c>
      <c r="BP914" s="18"/>
      <c r="BQ914" s="1370"/>
      <c r="BR914" s="1370"/>
      <c r="BS914" s="19"/>
      <c r="BT914" s="1370"/>
      <c r="BU914" s="1370"/>
      <c r="BV914" s="1370" t="s">
        <v>2498</v>
      </c>
      <c r="BW914" s="1370"/>
      <c r="BX914" s="2954"/>
      <c r="BY914" s="2963"/>
    </row>
    <row r="915" spans="1:77" s="2964" customFormat="1" ht="33.75" hidden="1" customHeight="1">
      <c r="A915" s="3209" t="s">
        <v>54</v>
      </c>
      <c r="B915" s="3218" t="s">
        <v>2004</v>
      </c>
      <c r="C915" s="64" t="s">
        <v>2005</v>
      </c>
      <c r="D915" s="64">
        <v>0.6</v>
      </c>
      <c r="E915" s="3571" t="s">
        <v>524</v>
      </c>
      <c r="F915" s="3571" t="s">
        <v>2006</v>
      </c>
      <c r="G915" s="3596">
        <f t="shared" si="751"/>
        <v>476</v>
      </c>
      <c r="H915" s="3554">
        <v>476</v>
      </c>
      <c r="I915" s="1739"/>
      <c r="J915" s="1739"/>
      <c r="K915" s="103">
        <v>476</v>
      </c>
      <c r="L915" s="103">
        <v>476</v>
      </c>
      <c r="M915" s="103">
        <v>387.46</v>
      </c>
      <c r="N915" s="103"/>
      <c r="O915" s="1810">
        <f t="shared" si="752"/>
        <v>12.54000000000002</v>
      </c>
      <c r="P915" s="1739">
        <v>12.54000000000002</v>
      </c>
      <c r="Q915" s="103"/>
      <c r="R915" s="103"/>
      <c r="S915" s="103">
        <f t="shared" si="753"/>
        <v>76</v>
      </c>
      <c r="T915" s="1739">
        <v>76</v>
      </c>
      <c r="U915" s="103"/>
      <c r="V915" s="103"/>
      <c r="W915" s="1667"/>
      <c r="X915" s="1667"/>
      <c r="Y915" s="1667"/>
      <c r="Z915" s="103">
        <f t="shared" si="754"/>
        <v>0</v>
      </c>
      <c r="AA915" s="103"/>
      <c r="AB915" s="103"/>
      <c r="AC915" s="103"/>
      <c r="AD915" s="103">
        <f t="shared" si="755"/>
        <v>0</v>
      </c>
      <c r="AE915" s="1739"/>
      <c r="AF915" s="103"/>
      <c r="AG915" s="103"/>
      <c r="AH915" s="103">
        <f t="shared" si="756"/>
        <v>13</v>
      </c>
      <c r="AI915" s="103">
        <v>13</v>
      </c>
      <c r="AJ915" s="103"/>
      <c r="AK915" s="103"/>
      <c r="AL915" s="103">
        <f t="shared" si="757"/>
        <v>76</v>
      </c>
      <c r="AM915" s="106">
        <f t="shared" si="764"/>
        <v>76</v>
      </c>
      <c r="AN915" s="103"/>
      <c r="AO915" s="103"/>
      <c r="AP915" s="3572">
        <f t="shared" si="758"/>
        <v>476</v>
      </c>
      <c r="AQ915" s="3572">
        <v>476</v>
      </c>
      <c r="AR915" s="1802"/>
      <c r="AS915" s="1802"/>
      <c r="AT915" s="1802">
        <f t="shared" si="759"/>
        <v>0</v>
      </c>
      <c r="AU915" s="1802">
        <f t="shared" si="760"/>
        <v>0</v>
      </c>
      <c r="AV915" s="1802"/>
      <c r="AW915" s="1802"/>
      <c r="AX915" s="1802"/>
      <c r="AY915" s="1841">
        <f t="shared" si="761"/>
        <v>0</v>
      </c>
      <c r="AZ915" s="1802"/>
      <c r="BA915" s="1802"/>
      <c r="BB915" s="1802"/>
      <c r="BC915" s="1802"/>
      <c r="BD915" s="1666"/>
      <c r="BE915" s="1666"/>
      <c r="BF915" s="1666"/>
      <c r="BG915" s="1403">
        <f t="shared" si="762"/>
        <v>0</v>
      </c>
      <c r="BH915" s="1667"/>
      <c r="BI915" s="1667">
        <f t="shared" si="763"/>
        <v>400</v>
      </c>
      <c r="BJ915" s="1658">
        <v>2022</v>
      </c>
      <c r="BK915" s="1658" t="s">
        <v>910</v>
      </c>
      <c r="BL915" s="1658"/>
      <c r="BM915" s="1669">
        <f t="shared" si="732"/>
        <v>100</v>
      </c>
      <c r="BN915" s="1669" t="e">
        <f t="shared" si="733"/>
        <v>#DIV/0!</v>
      </c>
      <c r="BO915" s="1658" t="s">
        <v>40</v>
      </c>
      <c r="BP915" s="18"/>
      <c r="BQ915" s="1370"/>
      <c r="BR915" s="1370"/>
      <c r="BS915" s="19"/>
      <c r="BT915" s="1370"/>
      <c r="BU915" s="1370"/>
      <c r="BV915" s="1370" t="s">
        <v>2498</v>
      </c>
      <c r="BW915" s="1370"/>
      <c r="BX915" s="2954"/>
      <c r="BY915" s="2963"/>
    </row>
    <row r="916" spans="1:77" s="2964" customFormat="1" ht="33.75" hidden="1" customHeight="1">
      <c r="A916" s="3209" t="s">
        <v>56</v>
      </c>
      <c r="B916" s="3218" t="s">
        <v>2007</v>
      </c>
      <c r="C916" s="64" t="s">
        <v>1966</v>
      </c>
      <c r="D916" s="64">
        <v>1.0629999999999999</v>
      </c>
      <c r="E916" s="3571" t="s">
        <v>524</v>
      </c>
      <c r="F916" s="3571" t="s">
        <v>2003</v>
      </c>
      <c r="G916" s="3596">
        <f t="shared" si="751"/>
        <v>1412</v>
      </c>
      <c r="H916" s="3554">
        <v>1412</v>
      </c>
      <c r="I916" s="1739"/>
      <c r="J916" s="1739"/>
      <c r="K916" s="106">
        <v>1412</v>
      </c>
      <c r="L916" s="106">
        <v>1412</v>
      </c>
      <c r="M916" s="106">
        <v>1330.2339999999999</v>
      </c>
      <c r="N916" s="106">
        <v>870.23400000000004</v>
      </c>
      <c r="O916" s="1810">
        <f t="shared" si="752"/>
        <v>0</v>
      </c>
      <c r="P916" s="1810"/>
      <c r="Q916" s="103"/>
      <c r="R916" s="103"/>
      <c r="S916" s="103">
        <f t="shared" si="753"/>
        <v>952</v>
      </c>
      <c r="T916" s="1739">
        <v>952</v>
      </c>
      <c r="U916" s="103"/>
      <c r="V916" s="103"/>
      <c r="W916" s="1667"/>
      <c r="X916" s="1667"/>
      <c r="Y916" s="1667"/>
      <c r="Z916" s="103">
        <f t="shared" si="754"/>
        <v>0</v>
      </c>
      <c r="AA916" s="103"/>
      <c r="AB916" s="103"/>
      <c r="AC916" s="103"/>
      <c r="AD916" s="103">
        <f t="shared" si="755"/>
        <v>927.47500000000002</v>
      </c>
      <c r="AE916" s="1739">
        <v>927.47500000000002</v>
      </c>
      <c r="AF916" s="103"/>
      <c r="AG916" s="103"/>
      <c r="AH916" s="103">
        <f t="shared" si="756"/>
        <v>0</v>
      </c>
      <c r="AI916" s="106"/>
      <c r="AJ916" s="106"/>
      <c r="AK916" s="106"/>
      <c r="AL916" s="103">
        <f t="shared" si="757"/>
        <v>952</v>
      </c>
      <c r="AM916" s="106">
        <f t="shared" si="764"/>
        <v>952</v>
      </c>
      <c r="AN916" s="106"/>
      <c r="AO916" s="106"/>
      <c r="AP916" s="3572">
        <f t="shared" si="758"/>
        <v>1412</v>
      </c>
      <c r="AQ916" s="3599">
        <v>1412</v>
      </c>
      <c r="AR916" s="1841"/>
      <c r="AS916" s="1841"/>
      <c r="AT916" s="1841">
        <f t="shared" si="759"/>
        <v>0</v>
      </c>
      <c r="AU916" s="1802">
        <f t="shared" si="760"/>
        <v>0</v>
      </c>
      <c r="AV916" s="1841"/>
      <c r="AW916" s="1841"/>
      <c r="AX916" s="1841"/>
      <c r="AY916" s="1841">
        <f t="shared" si="761"/>
        <v>0</v>
      </c>
      <c r="AZ916" s="1841"/>
      <c r="BA916" s="1802"/>
      <c r="BB916" s="1802"/>
      <c r="BC916" s="1802"/>
      <c r="BD916" s="1666"/>
      <c r="BE916" s="1666"/>
      <c r="BF916" s="1666"/>
      <c r="BG916" s="1403">
        <f t="shared" si="762"/>
        <v>0</v>
      </c>
      <c r="BH916" s="1667"/>
      <c r="BI916" s="1667">
        <f t="shared" si="763"/>
        <v>460</v>
      </c>
      <c r="BJ916" s="1658">
        <v>2022</v>
      </c>
      <c r="BK916" s="1658" t="s">
        <v>910</v>
      </c>
      <c r="BL916" s="1658"/>
      <c r="BM916" s="1669">
        <f t="shared" si="732"/>
        <v>100</v>
      </c>
      <c r="BN916" s="1669" t="e">
        <f t="shared" si="733"/>
        <v>#DIV/0!</v>
      </c>
      <c r="BO916" s="1658" t="s">
        <v>40</v>
      </c>
      <c r="BP916" s="18"/>
      <c r="BQ916" s="1370"/>
      <c r="BR916" s="1370"/>
      <c r="BS916" s="19"/>
      <c r="BT916" s="1370"/>
      <c r="BU916" s="1370"/>
      <c r="BV916" s="1370" t="s">
        <v>2498</v>
      </c>
      <c r="BW916" s="1370"/>
      <c r="BX916" s="2954"/>
      <c r="BY916" s="2963"/>
    </row>
    <row r="917" spans="1:77" s="2964" customFormat="1" ht="33.75" hidden="1" customHeight="1">
      <c r="A917" s="3209" t="s">
        <v>58</v>
      </c>
      <c r="B917" s="3218" t="s">
        <v>2008</v>
      </c>
      <c r="C917" s="64" t="s">
        <v>1928</v>
      </c>
      <c r="D917" s="64">
        <v>90</v>
      </c>
      <c r="E917" s="3571" t="s">
        <v>524</v>
      </c>
      <c r="F917" s="3571" t="s">
        <v>2009</v>
      </c>
      <c r="G917" s="3596">
        <f t="shared" si="751"/>
        <v>524</v>
      </c>
      <c r="H917" s="3554">
        <v>524</v>
      </c>
      <c r="I917" s="1739"/>
      <c r="J917" s="1739"/>
      <c r="K917" s="103">
        <v>524</v>
      </c>
      <c r="L917" s="103">
        <v>524</v>
      </c>
      <c r="M917" s="103">
        <v>419.55399999999997</v>
      </c>
      <c r="N917" s="103"/>
      <c r="O917" s="1810">
        <f t="shared" si="752"/>
        <v>0</v>
      </c>
      <c r="P917" s="1810"/>
      <c r="Q917" s="103"/>
      <c r="R917" s="103"/>
      <c r="S917" s="103">
        <f t="shared" si="753"/>
        <v>104</v>
      </c>
      <c r="T917" s="1739">
        <v>104</v>
      </c>
      <c r="U917" s="103"/>
      <c r="V917" s="103"/>
      <c r="W917" s="1667"/>
      <c r="X917" s="1667"/>
      <c r="Y917" s="1667"/>
      <c r="Z917" s="103">
        <f t="shared" si="754"/>
        <v>0</v>
      </c>
      <c r="AA917" s="103"/>
      <c r="AB917" s="103"/>
      <c r="AC917" s="103"/>
      <c r="AD917" s="103">
        <f t="shared" si="755"/>
        <v>0</v>
      </c>
      <c r="AE917" s="1810"/>
      <c r="AF917" s="103"/>
      <c r="AG917" s="103"/>
      <c r="AH917" s="103">
        <f t="shared" si="756"/>
        <v>0</v>
      </c>
      <c r="AI917" s="103"/>
      <c r="AJ917" s="103"/>
      <c r="AK917" s="103"/>
      <c r="AL917" s="103">
        <f t="shared" si="757"/>
        <v>104</v>
      </c>
      <c r="AM917" s="106">
        <f t="shared" si="764"/>
        <v>104</v>
      </c>
      <c r="AN917" s="103"/>
      <c r="AO917" s="103"/>
      <c r="AP917" s="3572">
        <f t="shared" si="758"/>
        <v>524</v>
      </c>
      <c r="AQ917" s="3572">
        <v>524</v>
      </c>
      <c r="AR917" s="1802"/>
      <c r="AS917" s="1802"/>
      <c r="AT917" s="1802">
        <f t="shared" si="759"/>
        <v>0</v>
      </c>
      <c r="AU917" s="1802">
        <f t="shared" si="760"/>
        <v>0</v>
      </c>
      <c r="AV917" s="1802"/>
      <c r="AW917" s="1802"/>
      <c r="AX917" s="1802"/>
      <c r="AY917" s="1841">
        <f t="shared" si="761"/>
        <v>0</v>
      </c>
      <c r="AZ917" s="1802"/>
      <c r="BA917" s="1802"/>
      <c r="BB917" s="1802"/>
      <c r="BC917" s="1802"/>
      <c r="BD917" s="1666"/>
      <c r="BE917" s="1666"/>
      <c r="BF917" s="1666"/>
      <c r="BG917" s="1403">
        <f t="shared" si="762"/>
        <v>0</v>
      </c>
      <c r="BH917" s="1667"/>
      <c r="BI917" s="1667">
        <f t="shared" si="763"/>
        <v>420</v>
      </c>
      <c r="BJ917" s="1658">
        <v>2022</v>
      </c>
      <c r="BK917" s="1658" t="s">
        <v>910</v>
      </c>
      <c r="BL917" s="1658"/>
      <c r="BM917" s="1669">
        <f t="shared" si="732"/>
        <v>100</v>
      </c>
      <c r="BN917" s="1669" t="e">
        <f t="shared" si="733"/>
        <v>#DIV/0!</v>
      </c>
      <c r="BO917" s="1658" t="s">
        <v>40</v>
      </c>
      <c r="BP917" s="18"/>
      <c r="BQ917" s="1370"/>
      <c r="BR917" s="1370"/>
      <c r="BS917" s="19"/>
      <c r="BT917" s="1370"/>
      <c r="BU917" s="1370"/>
      <c r="BV917" s="1370" t="s">
        <v>2498</v>
      </c>
      <c r="BW917" s="1370"/>
      <c r="BX917" s="2954"/>
      <c r="BY917" s="2963"/>
    </row>
    <row r="918" spans="1:77" s="2969" customFormat="1" ht="26.25" hidden="1" customHeight="1">
      <c r="A918" s="2208" t="s">
        <v>712</v>
      </c>
      <c r="B918" s="1844" t="s">
        <v>2468</v>
      </c>
      <c r="C918" s="26"/>
      <c r="D918" s="26"/>
      <c r="E918" s="3569"/>
      <c r="F918" s="3569"/>
      <c r="G918" s="3597"/>
      <c r="H918" s="3597"/>
      <c r="I918" s="1845"/>
      <c r="J918" s="1845"/>
      <c r="K918" s="1845"/>
      <c r="L918" s="1845"/>
      <c r="M918" s="1845"/>
      <c r="N918" s="1845"/>
      <c r="O918" s="1845"/>
      <c r="P918" s="1845"/>
      <c r="Q918" s="1845"/>
      <c r="R918" s="1845"/>
      <c r="S918" s="1845"/>
      <c r="T918" s="1845"/>
      <c r="U918" s="1845"/>
      <c r="V918" s="1845"/>
      <c r="W918" s="1690"/>
      <c r="X918" s="1690"/>
      <c r="Y918" s="1690"/>
      <c r="Z918" s="1845"/>
      <c r="AA918" s="1845"/>
      <c r="AB918" s="1845"/>
      <c r="AC918" s="1845"/>
      <c r="AD918" s="1845"/>
      <c r="AE918" s="1845"/>
      <c r="AF918" s="1845"/>
      <c r="AG918" s="1845"/>
      <c r="AH918" s="1845"/>
      <c r="AI918" s="1845"/>
      <c r="AJ918" s="1845"/>
      <c r="AK918" s="1845"/>
      <c r="AL918" s="1845"/>
      <c r="AM918" s="1845"/>
      <c r="AN918" s="1845"/>
      <c r="AO918" s="1845"/>
      <c r="AP918" s="3597"/>
      <c r="AQ918" s="3597"/>
      <c r="AR918" s="3341"/>
      <c r="AS918" s="3341"/>
      <c r="AT918" s="3341"/>
      <c r="AU918" s="3341"/>
      <c r="AV918" s="3341"/>
      <c r="AW918" s="3341"/>
      <c r="AX918" s="3341"/>
      <c r="AY918" s="3341"/>
      <c r="AZ918" s="3341"/>
      <c r="BA918" s="3341">
        <f t="shared" ref="BA918:BF918" si="765">SUM(BA919:BA931)</f>
        <v>0</v>
      </c>
      <c r="BB918" s="3341">
        <f t="shared" si="765"/>
        <v>0</v>
      </c>
      <c r="BC918" s="3341">
        <f t="shared" si="765"/>
        <v>0</v>
      </c>
      <c r="BD918" s="3341">
        <f t="shared" si="765"/>
        <v>0</v>
      </c>
      <c r="BE918" s="3341">
        <f t="shared" si="765"/>
        <v>0</v>
      </c>
      <c r="BF918" s="3341">
        <f t="shared" si="765"/>
        <v>0</v>
      </c>
      <c r="BG918" s="3597"/>
      <c r="BH918" s="102"/>
      <c r="BI918" s="92"/>
      <c r="BJ918" s="3216"/>
      <c r="BK918" s="3216"/>
      <c r="BL918" s="3216"/>
      <c r="BM918" s="3150"/>
      <c r="BN918" s="3150"/>
      <c r="BO918" s="959" t="s">
        <v>2327</v>
      </c>
      <c r="BP918" s="3219"/>
      <c r="BQ918" s="3002"/>
      <c r="BR918" s="3002"/>
      <c r="BS918" s="2053"/>
      <c r="BT918" s="3002"/>
      <c r="BU918" s="3002"/>
      <c r="BV918" s="1370" t="s">
        <v>2498</v>
      </c>
      <c r="BW918" s="3002"/>
      <c r="BX918" s="1915"/>
    </row>
    <row r="919" spans="1:77" s="1950" customFormat="1" ht="26.25" hidden="1" customHeight="1">
      <c r="A919" s="3209">
        <v>1</v>
      </c>
      <c r="B919" s="122" t="s">
        <v>2028</v>
      </c>
      <c r="C919" s="2163" t="s">
        <v>2005</v>
      </c>
      <c r="D919" s="2163">
        <v>1.2</v>
      </c>
      <c r="E919" s="3571" t="s">
        <v>510</v>
      </c>
      <c r="F919" s="3571"/>
      <c r="G919" s="3572">
        <v>666</v>
      </c>
      <c r="H919" s="3572">
        <v>666</v>
      </c>
      <c r="I919" s="103"/>
      <c r="J919" s="103"/>
      <c r="K919" s="103">
        <v>666</v>
      </c>
      <c r="L919" s="103">
        <v>666</v>
      </c>
      <c r="M919" s="103"/>
      <c r="N919" s="103"/>
      <c r="O919" s="103"/>
      <c r="P919" s="103"/>
      <c r="Q919" s="103"/>
      <c r="R919" s="103"/>
      <c r="S919" s="103">
        <f t="shared" ref="S919:S931" si="766">SUM(T919:V919)</f>
        <v>0</v>
      </c>
      <c r="T919" s="103"/>
      <c r="U919" s="103"/>
      <c r="V919" s="103"/>
      <c r="W919" s="1667"/>
      <c r="X919" s="1667"/>
      <c r="Y919" s="1667"/>
      <c r="Z919" s="103">
        <f t="shared" ref="Z919:Z931" si="767">SUM(AA919:AC919)</f>
        <v>0</v>
      </c>
      <c r="AA919" s="103"/>
      <c r="AB919" s="103"/>
      <c r="AC919" s="103"/>
      <c r="AD919" s="103">
        <f t="shared" ref="AD919:AD931" si="768">SUM(AE919:AG919)</f>
        <v>0</v>
      </c>
      <c r="AE919" s="103"/>
      <c r="AF919" s="103"/>
      <c r="AG919" s="103"/>
      <c r="AH919" s="103">
        <f t="shared" ref="AH919:AH931" si="769">SUM(AI919:AK919)</f>
        <v>0</v>
      </c>
      <c r="AI919" s="103"/>
      <c r="AJ919" s="103"/>
      <c r="AK919" s="103"/>
      <c r="AL919" s="103">
        <f t="shared" ref="AL919:AL931" si="770">SUM(AM919:AO919)</f>
        <v>0</v>
      </c>
      <c r="AM919" s="103"/>
      <c r="AN919" s="103"/>
      <c r="AO919" s="103"/>
      <c r="AP919" s="3572">
        <f t="shared" ref="AP919:AP931" si="771">SUM(AQ919:AS919)</f>
        <v>0</v>
      </c>
      <c r="AQ919" s="3572"/>
      <c r="AR919" s="1802"/>
      <c r="AS919" s="1802"/>
      <c r="AT919" s="1802">
        <f t="shared" ref="AT919:AT931" si="772">SUM(AU919:AW919)</f>
        <v>666</v>
      </c>
      <c r="AU919" s="1802">
        <f t="shared" ref="AU919:AU931" si="773">L919</f>
        <v>666</v>
      </c>
      <c r="AV919" s="1802"/>
      <c r="AW919" s="1802"/>
      <c r="AX919" s="1802"/>
      <c r="AY919" s="1802">
        <f t="shared" ref="AY919:AY931" si="774">SUM(AZ919:BB919)</f>
        <v>666</v>
      </c>
      <c r="AZ919" s="1802">
        <v>666</v>
      </c>
      <c r="BA919" s="1802"/>
      <c r="BB919" s="1802"/>
      <c r="BC919" s="1802"/>
      <c r="BD919" s="1666"/>
      <c r="BE919" s="1666"/>
      <c r="BF919" s="1666"/>
      <c r="BG919" s="1403"/>
      <c r="BH919" s="1667"/>
      <c r="BI919" s="1921">
        <f t="shared" ref="BI919:BI931" si="775">AP919-S919</f>
        <v>0</v>
      </c>
      <c r="BJ919" s="198">
        <v>2024</v>
      </c>
      <c r="BK919" s="198" t="s">
        <v>2323</v>
      </c>
      <c r="BL919" s="198" t="s">
        <v>2327</v>
      </c>
      <c r="BM919" s="1925">
        <f t="shared" ref="BM919:BM963" si="776">(BG919+AQ919)/H919*100</f>
        <v>0</v>
      </c>
      <c r="BN919" s="1925">
        <f t="shared" ref="BN919:BN963" si="777">BG919/AU919*100</f>
        <v>0</v>
      </c>
      <c r="BO919" s="198"/>
      <c r="BP919" s="2122"/>
      <c r="BQ919" s="2902"/>
      <c r="BR919" s="2902"/>
      <c r="BS919" s="2066"/>
      <c r="BT919" s="2902"/>
      <c r="BU919" s="2902"/>
      <c r="BV919" s="1370" t="s">
        <v>2498</v>
      </c>
      <c r="BW919" s="2902"/>
      <c r="BX919" s="1926"/>
    </row>
    <row r="920" spans="1:77" s="1950" customFormat="1" ht="26.25" hidden="1" customHeight="1">
      <c r="A920" s="3209">
        <v>2</v>
      </c>
      <c r="B920" s="122" t="s">
        <v>2029</v>
      </c>
      <c r="C920" s="2163" t="s">
        <v>2005</v>
      </c>
      <c r="D920" s="2216">
        <v>0.5</v>
      </c>
      <c r="E920" s="3598" t="s">
        <v>510</v>
      </c>
      <c r="F920" s="3594"/>
      <c r="G920" s="3599">
        <v>952</v>
      </c>
      <c r="H920" s="3599">
        <v>952</v>
      </c>
      <c r="I920" s="106"/>
      <c r="J920" s="106"/>
      <c r="K920" s="106">
        <v>952</v>
      </c>
      <c r="L920" s="106">
        <v>952</v>
      </c>
      <c r="M920" s="106"/>
      <c r="N920" s="106"/>
      <c r="O920" s="106"/>
      <c r="P920" s="106"/>
      <c r="Q920" s="106"/>
      <c r="R920" s="106"/>
      <c r="S920" s="106">
        <f t="shared" si="766"/>
        <v>0</v>
      </c>
      <c r="T920" s="106"/>
      <c r="U920" s="106"/>
      <c r="V920" s="106"/>
      <c r="W920" s="3059"/>
      <c r="X920" s="3059"/>
      <c r="Y920" s="3059"/>
      <c r="Z920" s="106">
        <f t="shared" si="767"/>
        <v>0</v>
      </c>
      <c r="AA920" s="106"/>
      <c r="AB920" s="106"/>
      <c r="AC920" s="106"/>
      <c r="AD920" s="106">
        <f t="shared" si="768"/>
        <v>0</v>
      </c>
      <c r="AE920" s="106"/>
      <c r="AF920" s="106"/>
      <c r="AG920" s="106"/>
      <c r="AH920" s="106">
        <f t="shared" si="769"/>
        <v>0</v>
      </c>
      <c r="AI920" s="106"/>
      <c r="AJ920" s="106"/>
      <c r="AK920" s="106"/>
      <c r="AL920" s="106">
        <f t="shared" si="770"/>
        <v>0</v>
      </c>
      <c r="AM920" s="106"/>
      <c r="AN920" s="106"/>
      <c r="AO920" s="106"/>
      <c r="AP920" s="3599">
        <f t="shared" si="771"/>
        <v>0</v>
      </c>
      <c r="AQ920" s="3599"/>
      <c r="AR920" s="1841"/>
      <c r="AS920" s="1841"/>
      <c r="AT920" s="1802">
        <f t="shared" si="772"/>
        <v>952</v>
      </c>
      <c r="AU920" s="1802">
        <f t="shared" si="773"/>
        <v>952</v>
      </c>
      <c r="AV920" s="1841"/>
      <c r="AW920" s="1841"/>
      <c r="AX920" s="1841"/>
      <c r="AY920" s="1802">
        <f t="shared" si="774"/>
        <v>0</v>
      </c>
      <c r="AZ920" s="1841"/>
      <c r="BA920" s="1841"/>
      <c r="BB920" s="1841"/>
      <c r="BC920" s="1841"/>
      <c r="BD920" s="3297"/>
      <c r="BE920" s="3297"/>
      <c r="BF920" s="3297"/>
      <c r="BG920" s="1433"/>
      <c r="BH920" s="3059"/>
      <c r="BI920" s="2183">
        <f t="shared" si="775"/>
        <v>0</v>
      </c>
      <c r="BJ920" s="198">
        <v>2024</v>
      </c>
      <c r="BK920" s="198" t="s">
        <v>2323</v>
      </c>
      <c r="BL920" s="198"/>
      <c r="BM920" s="1925">
        <f t="shared" si="776"/>
        <v>0</v>
      </c>
      <c r="BN920" s="1925">
        <f t="shared" si="777"/>
        <v>0</v>
      </c>
      <c r="BO920" s="198"/>
      <c r="BP920" s="2163"/>
      <c r="BQ920" s="2937"/>
      <c r="BR920" s="2937"/>
      <c r="BS920" s="2281"/>
      <c r="BT920" s="2937"/>
      <c r="BU920" s="2937"/>
      <c r="BV920" s="1370" t="s">
        <v>2498</v>
      </c>
      <c r="BW920" s="2937"/>
      <c r="BX920" s="2181"/>
    </row>
    <row r="921" spans="1:77" s="1950" customFormat="1" ht="26.25" hidden="1" customHeight="1">
      <c r="A921" s="3209">
        <v>3</v>
      </c>
      <c r="B921" s="122" t="s">
        <v>2030</v>
      </c>
      <c r="C921" s="2163" t="s">
        <v>1933</v>
      </c>
      <c r="D921" s="2163">
        <v>0.7</v>
      </c>
      <c r="E921" s="3571" t="s">
        <v>510</v>
      </c>
      <c r="F921" s="3571"/>
      <c r="G921" s="3572">
        <v>460</v>
      </c>
      <c r="H921" s="3572">
        <v>460</v>
      </c>
      <c r="I921" s="103"/>
      <c r="J921" s="103"/>
      <c r="K921" s="103">
        <v>460</v>
      </c>
      <c r="L921" s="103">
        <v>460</v>
      </c>
      <c r="M921" s="103"/>
      <c r="N921" s="103"/>
      <c r="O921" s="103"/>
      <c r="P921" s="103"/>
      <c r="Q921" s="103"/>
      <c r="R921" s="103"/>
      <c r="S921" s="103">
        <f t="shared" si="766"/>
        <v>0</v>
      </c>
      <c r="T921" s="103"/>
      <c r="U921" s="103"/>
      <c r="V921" s="103"/>
      <c r="W921" s="1667"/>
      <c r="X921" s="1667"/>
      <c r="Y921" s="1667"/>
      <c r="Z921" s="103">
        <f t="shared" si="767"/>
        <v>0</v>
      </c>
      <c r="AA921" s="103"/>
      <c r="AB921" s="103"/>
      <c r="AC921" s="103"/>
      <c r="AD921" s="103">
        <f t="shared" si="768"/>
        <v>0</v>
      </c>
      <c r="AE921" s="103"/>
      <c r="AF921" s="103"/>
      <c r="AG921" s="103"/>
      <c r="AH921" s="103">
        <f t="shared" si="769"/>
        <v>0</v>
      </c>
      <c r="AI921" s="103"/>
      <c r="AJ921" s="103"/>
      <c r="AK921" s="103"/>
      <c r="AL921" s="103">
        <f t="shared" si="770"/>
        <v>0</v>
      </c>
      <c r="AM921" s="103"/>
      <c r="AN921" s="103"/>
      <c r="AO921" s="103"/>
      <c r="AP921" s="3572">
        <f t="shared" si="771"/>
        <v>0</v>
      </c>
      <c r="AQ921" s="3572"/>
      <c r="AR921" s="1802"/>
      <c r="AS921" s="1802"/>
      <c r="AT921" s="1802">
        <f t="shared" si="772"/>
        <v>460</v>
      </c>
      <c r="AU921" s="1802">
        <f t="shared" si="773"/>
        <v>460</v>
      </c>
      <c r="AV921" s="1802"/>
      <c r="AW921" s="1802"/>
      <c r="AX921" s="1802"/>
      <c r="AY921" s="1802">
        <f t="shared" si="774"/>
        <v>460</v>
      </c>
      <c r="AZ921" s="1802">
        <v>460</v>
      </c>
      <c r="BA921" s="1802"/>
      <c r="BB921" s="1802"/>
      <c r="BC921" s="1802"/>
      <c r="BD921" s="1666"/>
      <c r="BE921" s="1666"/>
      <c r="BF921" s="1666"/>
      <c r="BG921" s="1403"/>
      <c r="BH921" s="1667"/>
      <c r="BI921" s="1921">
        <f t="shared" si="775"/>
        <v>0</v>
      </c>
      <c r="BJ921" s="198">
        <v>2024</v>
      </c>
      <c r="BK921" s="198" t="s">
        <v>2323</v>
      </c>
      <c r="BL921" s="198" t="s">
        <v>2327</v>
      </c>
      <c r="BM921" s="1925">
        <f t="shared" si="776"/>
        <v>0</v>
      </c>
      <c r="BN921" s="1925">
        <f t="shared" si="777"/>
        <v>0</v>
      </c>
      <c r="BO921" s="198"/>
      <c r="BP921" s="2122"/>
      <c r="BQ921" s="2902"/>
      <c r="BR921" s="2902"/>
      <c r="BS921" s="2066"/>
      <c r="BT921" s="2902"/>
      <c r="BU921" s="2902"/>
      <c r="BV921" s="1370" t="s">
        <v>2498</v>
      </c>
      <c r="BW921" s="2902"/>
      <c r="BX921" s="1926"/>
    </row>
    <row r="922" spans="1:77" s="1950" customFormat="1" ht="26.25" hidden="1" customHeight="1">
      <c r="A922" s="3209">
        <v>4</v>
      </c>
      <c r="B922" s="122" t="s">
        <v>2031</v>
      </c>
      <c r="C922" s="2163" t="s">
        <v>2005</v>
      </c>
      <c r="D922" s="2163"/>
      <c r="E922" s="3571" t="s">
        <v>510</v>
      </c>
      <c r="F922" s="3571"/>
      <c r="G922" s="3572">
        <v>476</v>
      </c>
      <c r="H922" s="3572">
        <v>476</v>
      </c>
      <c r="I922" s="103"/>
      <c r="J922" s="103"/>
      <c r="K922" s="103">
        <v>476</v>
      </c>
      <c r="L922" s="103">
        <v>476</v>
      </c>
      <c r="M922" s="103"/>
      <c r="N922" s="103"/>
      <c r="O922" s="103"/>
      <c r="P922" s="103"/>
      <c r="Q922" s="103"/>
      <c r="R922" s="103"/>
      <c r="S922" s="103">
        <f t="shared" si="766"/>
        <v>0</v>
      </c>
      <c r="T922" s="103"/>
      <c r="U922" s="103"/>
      <c r="V922" s="103"/>
      <c r="W922" s="1667"/>
      <c r="X922" s="1667"/>
      <c r="Y922" s="1667"/>
      <c r="Z922" s="103">
        <f t="shared" si="767"/>
        <v>0</v>
      </c>
      <c r="AA922" s="103"/>
      <c r="AB922" s="103"/>
      <c r="AC922" s="103"/>
      <c r="AD922" s="103">
        <f t="shared" si="768"/>
        <v>0</v>
      </c>
      <c r="AE922" s="103"/>
      <c r="AF922" s="103"/>
      <c r="AG922" s="103"/>
      <c r="AH922" s="103">
        <f t="shared" si="769"/>
        <v>0</v>
      </c>
      <c r="AI922" s="103"/>
      <c r="AJ922" s="103"/>
      <c r="AK922" s="103"/>
      <c r="AL922" s="103">
        <f t="shared" si="770"/>
        <v>0</v>
      </c>
      <c r="AM922" s="103"/>
      <c r="AN922" s="103"/>
      <c r="AO922" s="103"/>
      <c r="AP922" s="3572">
        <f t="shared" si="771"/>
        <v>0</v>
      </c>
      <c r="AQ922" s="3572"/>
      <c r="AR922" s="1802"/>
      <c r="AS922" s="1802"/>
      <c r="AT922" s="1802">
        <f t="shared" si="772"/>
        <v>476</v>
      </c>
      <c r="AU922" s="1802">
        <f t="shared" si="773"/>
        <v>476</v>
      </c>
      <c r="AV922" s="1802"/>
      <c r="AW922" s="1802"/>
      <c r="AX922" s="1802"/>
      <c r="AY922" s="1802">
        <f t="shared" si="774"/>
        <v>476</v>
      </c>
      <c r="AZ922" s="1802">
        <v>476</v>
      </c>
      <c r="BA922" s="1802"/>
      <c r="BB922" s="1802"/>
      <c r="BC922" s="1802"/>
      <c r="BD922" s="1666"/>
      <c r="BE922" s="1666"/>
      <c r="BF922" s="1666"/>
      <c r="BG922" s="1403"/>
      <c r="BH922" s="1667"/>
      <c r="BI922" s="1921">
        <f t="shared" si="775"/>
        <v>0</v>
      </c>
      <c r="BJ922" s="198">
        <v>2024</v>
      </c>
      <c r="BK922" s="198" t="s">
        <v>2323</v>
      </c>
      <c r="BL922" s="198" t="s">
        <v>2327</v>
      </c>
      <c r="BM922" s="1925">
        <f t="shared" si="776"/>
        <v>0</v>
      </c>
      <c r="BN922" s="1925">
        <f t="shared" si="777"/>
        <v>0</v>
      </c>
      <c r="BO922" s="198"/>
      <c r="BP922" s="2122"/>
      <c r="BQ922" s="2902"/>
      <c r="BR922" s="2902"/>
      <c r="BS922" s="2066"/>
      <c r="BT922" s="2902"/>
      <c r="BU922" s="2902"/>
      <c r="BV922" s="1370" t="s">
        <v>2498</v>
      </c>
      <c r="BW922" s="2902"/>
      <c r="BX922" s="1926"/>
    </row>
    <row r="923" spans="1:77" s="1950" customFormat="1" ht="26.25" hidden="1" customHeight="1">
      <c r="A923" s="3209">
        <v>5</v>
      </c>
      <c r="B923" s="122" t="s">
        <v>2032</v>
      </c>
      <c r="C923" s="2163" t="s">
        <v>2005</v>
      </c>
      <c r="D923" s="2216"/>
      <c r="E923" s="3598" t="s">
        <v>510</v>
      </c>
      <c r="F923" s="3594"/>
      <c r="G923" s="3599">
        <v>476</v>
      </c>
      <c r="H923" s="3599">
        <v>476</v>
      </c>
      <c r="I923" s="106"/>
      <c r="J923" s="106"/>
      <c r="K923" s="106">
        <v>476</v>
      </c>
      <c r="L923" s="106">
        <v>476</v>
      </c>
      <c r="M923" s="106"/>
      <c r="N923" s="106"/>
      <c r="O923" s="106"/>
      <c r="P923" s="106"/>
      <c r="Q923" s="106"/>
      <c r="R923" s="106"/>
      <c r="S923" s="106">
        <f t="shared" si="766"/>
        <v>0</v>
      </c>
      <c r="T923" s="106"/>
      <c r="U923" s="106"/>
      <c r="V923" s="106"/>
      <c r="W923" s="3059"/>
      <c r="X923" s="3059"/>
      <c r="Y923" s="3059"/>
      <c r="Z923" s="106">
        <f t="shared" si="767"/>
        <v>0</v>
      </c>
      <c r="AA923" s="106"/>
      <c r="AB923" s="106"/>
      <c r="AC923" s="106"/>
      <c r="AD923" s="106">
        <f t="shared" si="768"/>
        <v>0</v>
      </c>
      <c r="AE923" s="106"/>
      <c r="AF923" s="106"/>
      <c r="AG923" s="106"/>
      <c r="AH923" s="106">
        <f t="shared" si="769"/>
        <v>0</v>
      </c>
      <c r="AI923" s="106"/>
      <c r="AJ923" s="106"/>
      <c r="AK923" s="106"/>
      <c r="AL923" s="106">
        <f t="shared" si="770"/>
        <v>0</v>
      </c>
      <c r="AM923" s="106"/>
      <c r="AN923" s="106"/>
      <c r="AO923" s="106"/>
      <c r="AP923" s="3599">
        <f t="shared" si="771"/>
        <v>0</v>
      </c>
      <c r="AQ923" s="3599"/>
      <c r="AR923" s="1841"/>
      <c r="AS923" s="1841"/>
      <c r="AT923" s="1802">
        <f t="shared" si="772"/>
        <v>476</v>
      </c>
      <c r="AU923" s="1802">
        <f t="shared" si="773"/>
        <v>476</v>
      </c>
      <c r="AV923" s="1841"/>
      <c r="AW923" s="1841"/>
      <c r="AX923" s="1841"/>
      <c r="AY923" s="1802">
        <f t="shared" si="774"/>
        <v>0</v>
      </c>
      <c r="AZ923" s="1841"/>
      <c r="BA923" s="1841"/>
      <c r="BB923" s="1841"/>
      <c r="BC923" s="1841"/>
      <c r="BD923" s="3297"/>
      <c r="BE923" s="3297"/>
      <c r="BF923" s="3297"/>
      <c r="BG923" s="1433"/>
      <c r="BH923" s="3059"/>
      <c r="BI923" s="2183">
        <f t="shared" si="775"/>
        <v>0</v>
      </c>
      <c r="BJ923" s="198">
        <v>2024</v>
      </c>
      <c r="BK923" s="198" t="s">
        <v>2323</v>
      </c>
      <c r="BL923" s="198"/>
      <c r="BM923" s="1925">
        <f t="shared" si="776"/>
        <v>0</v>
      </c>
      <c r="BN923" s="1925">
        <f t="shared" si="777"/>
        <v>0</v>
      </c>
      <c r="BO923" s="198"/>
      <c r="BP923" s="2163"/>
      <c r="BQ923" s="2937"/>
      <c r="BR923" s="2937"/>
      <c r="BS923" s="2281"/>
      <c r="BT923" s="2937"/>
      <c r="BU923" s="2937"/>
      <c r="BV923" s="1370" t="s">
        <v>2498</v>
      </c>
      <c r="BW923" s="2937"/>
      <c r="BX923" s="2181"/>
    </row>
    <row r="924" spans="1:77" s="1950" customFormat="1" ht="26.25" hidden="1" customHeight="1">
      <c r="A924" s="3209">
        <v>6</v>
      </c>
      <c r="B924" s="122" t="s">
        <v>2033</v>
      </c>
      <c r="C924" s="2163" t="s">
        <v>2005</v>
      </c>
      <c r="D924" s="2163"/>
      <c r="E924" s="3571" t="s">
        <v>510</v>
      </c>
      <c r="F924" s="3571"/>
      <c r="G924" s="3572">
        <v>476</v>
      </c>
      <c r="H924" s="3572">
        <v>476</v>
      </c>
      <c r="I924" s="103"/>
      <c r="J924" s="103"/>
      <c r="K924" s="103">
        <v>476</v>
      </c>
      <c r="L924" s="103">
        <v>476</v>
      </c>
      <c r="M924" s="103"/>
      <c r="N924" s="103"/>
      <c r="O924" s="103"/>
      <c r="P924" s="103"/>
      <c r="Q924" s="103"/>
      <c r="R924" s="103"/>
      <c r="S924" s="103">
        <f t="shared" si="766"/>
        <v>0</v>
      </c>
      <c r="T924" s="103"/>
      <c r="U924" s="103"/>
      <c r="V924" s="103"/>
      <c r="W924" s="1667"/>
      <c r="X924" s="1667"/>
      <c r="Y924" s="1667"/>
      <c r="Z924" s="103">
        <f t="shared" si="767"/>
        <v>0</v>
      </c>
      <c r="AA924" s="103"/>
      <c r="AB924" s="103"/>
      <c r="AC924" s="103"/>
      <c r="AD924" s="103">
        <f t="shared" si="768"/>
        <v>0</v>
      </c>
      <c r="AE924" s="103"/>
      <c r="AF924" s="103"/>
      <c r="AG924" s="103"/>
      <c r="AH924" s="103">
        <f t="shared" si="769"/>
        <v>0</v>
      </c>
      <c r="AI924" s="103"/>
      <c r="AJ924" s="103"/>
      <c r="AK924" s="103"/>
      <c r="AL924" s="103">
        <f t="shared" si="770"/>
        <v>0</v>
      </c>
      <c r="AM924" s="103"/>
      <c r="AN924" s="103"/>
      <c r="AO924" s="103"/>
      <c r="AP924" s="3572">
        <f t="shared" si="771"/>
        <v>0</v>
      </c>
      <c r="AQ924" s="3572"/>
      <c r="AR924" s="1802"/>
      <c r="AS924" s="1802"/>
      <c r="AT924" s="1802">
        <f t="shared" si="772"/>
        <v>476</v>
      </c>
      <c r="AU924" s="1802">
        <f t="shared" si="773"/>
        <v>476</v>
      </c>
      <c r="AV924" s="1802"/>
      <c r="AW924" s="1802"/>
      <c r="AX924" s="1802"/>
      <c r="AY924" s="1802">
        <f t="shared" si="774"/>
        <v>476</v>
      </c>
      <c r="AZ924" s="1802">
        <v>476</v>
      </c>
      <c r="BA924" s="1802"/>
      <c r="BB924" s="1802"/>
      <c r="BC924" s="1802"/>
      <c r="BD924" s="1666"/>
      <c r="BE924" s="1666"/>
      <c r="BF924" s="1666"/>
      <c r="BG924" s="1403"/>
      <c r="BH924" s="1667"/>
      <c r="BI924" s="1921">
        <f t="shared" si="775"/>
        <v>0</v>
      </c>
      <c r="BJ924" s="198">
        <v>2024</v>
      </c>
      <c r="BK924" s="198" t="s">
        <v>2323</v>
      </c>
      <c r="BL924" s="198" t="s">
        <v>2327</v>
      </c>
      <c r="BM924" s="1925">
        <f t="shared" si="776"/>
        <v>0</v>
      </c>
      <c r="BN924" s="1925">
        <f t="shared" si="777"/>
        <v>0</v>
      </c>
      <c r="BO924" s="198"/>
      <c r="BP924" s="2122"/>
      <c r="BQ924" s="2902"/>
      <c r="BR924" s="2902"/>
      <c r="BS924" s="2066"/>
      <c r="BT924" s="2902"/>
      <c r="BU924" s="2902"/>
      <c r="BV924" s="1370" t="s">
        <v>2498</v>
      </c>
      <c r="BW924" s="2902"/>
      <c r="BX924" s="1926"/>
    </row>
    <row r="925" spans="1:77" s="1950" customFormat="1" ht="26.25" hidden="1" customHeight="1">
      <c r="A925" s="3209">
        <v>7</v>
      </c>
      <c r="B925" s="122" t="s">
        <v>2034</v>
      </c>
      <c r="C925" s="2163" t="s">
        <v>1933</v>
      </c>
      <c r="D925" s="2163">
        <v>192</v>
      </c>
      <c r="E925" s="3571" t="s">
        <v>510</v>
      </c>
      <c r="F925" s="3571"/>
      <c r="G925" s="3572">
        <v>575</v>
      </c>
      <c r="H925" s="3572">
        <v>575</v>
      </c>
      <c r="I925" s="103"/>
      <c r="J925" s="103"/>
      <c r="K925" s="103">
        <v>575</v>
      </c>
      <c r="L925" s="103">
        <v>575</v>
      </c>
      <c r="M925" s="103"/>
      <c r="N925" s="103"/>
      <c r="O925" s="103"/>
      <c r="P925" s="103"/>
      <c r="Q925" s="103"/>
      <c r="R925" s="103"/>
      <c r="S925" s="103">
        <f t="shared" si="766"/>
        <v>0</v>
      </c>
      <c r="T925" s="103"/>
      <c r="U925" s="103"/>
      <c r="V925" s="103"/>
      <c r="W925" s="1667"/>
      <c r="X925" s="1667"/>
      <c r="Y925" s="1667"/>
      <c r="Z925" s="103">
        <f t="shared" si="767"/>
        <v>0</v>
      </c>
      <c r="AA925" s="103"/>
      <c r="AB925" s="103"/>
      <c r="AC925" s="103"/>
      <c r="AD925" s="103">
        <f t="shared" si="768"/>
        <v>0</v>
      </c>
      <c r="AE925" s="103"/>
      <c r="AF925" s="103"/>
      <c r="AG925" s="103"/>
      <c r="AH925" s="103">
        <f t="shared" si="769"/>
        <v>0</v>
      </c>
      <c r="AI925" s="103"/>
      <c r="AJ925" s="103"/>
      <c r="AK925" s="103"/>
      <c r="AL925" s="103">
        <f t="shared" si="770"/>
        <v>0</v>
      </c>
      <c r="AM925" s="103"/>
      <c r="AN925" s="103"/>
      <c r="AO925" s="103"/>
      <c r="AP925" s="3572">
        <f t="shared" si="771"/>
        <v>0</v>
      </c>
      <c r="AQ925" s="3572"/>
      <c r="AR925" s="1802"/>
      <c r="AS925" s="1802"/>
      <c r="AT925" s="1802">
        <f t="shared" si="772"/>
        <v>575</v>
      </c>
      <c r="AU925" s="1802">
        <f t="shared" si="773"/>
        <v>575</v>
      </c>
      <c r="AV925" s="1802"/>
      <c r="AW925" s="1802"/>
      <c r="AX925" s="1802"/>
      <c r="AY925" s="1802">
        <f t="shared" si="774"/>
        <v>575</v>
      </c>
      <c r="AZ925" s="1802">
        <v>575</v>
      </c>
      <c r="BA925" s="1802"/>
      <c r="BB925" s="1802"/>
      <c r="BC925" s="1802"/>
      <c r="BD925" s="1666"/>
      <c r="BE925" s="1666"/>
      <c r="BF925" s="1666"/>
      <c r="BG925" s="1403"/>
      <c r="BH925" s="1667"/>
      <c r="BI925" s="1921">
        <f t="shared" si="775"/>
        <v>0</v>
      </c>
      <c r="BJ925" s="198">
        <v>2024</v>
      </c>
      <c r="BK925" s="198" t="s">
        <v>2323</v>
      </c>
      <c r="BL925" s="198" t="s">
        <v>2327</v>
      </c>
      <c r="BM925" s="1925">
        <f t="shared" si="776"/>
        <v>0</v>
      </c>
      <c r="BN925" s="1925">
        <f t="shared" si="777"/>
        <v>0</v>
      </c>
      <c r="BO925" s="198"/>
      <c r="BP925" s="2122"/>
      <c r="BQ925" s="2902"/>
      <c r="BR925" s="2902"/>
      <c r="BS925" s="2066"/>
      <c r="BT925" s="2902"/>
      <c r="BU925" s="2902"/>
      <c r="BV925" s="1370" t="s">
        <v>2498</v>
      </c>
      <c r="BW925" s="2902"/>
      <c r="BX925" s="1926"/>
    </row>
    <row r="926" spans="1:77" s="1950" customFormat="1" ht="26.25" hidden="1" customHeight="1">
      <c r="A926" s="3209">
        <v>8</v>
      </c>
      <c r="B926" s="122" t="s">
        <v>2035</v>
      </c>
      <c r="C926" s="2163" t="s">
        <v>1933</v>
      </c>
      <c r="D926" s="2163">
        <v>174</v>
      </c>
      <c r="E926" s="3571" t="s">
        <v>510</v>
      </c>
      <c r="F926" s="3571"/>
      <c r="G926" s="3572">
        <v>518</v>
      </c>
      <c r="H926" s="3572">
        <v>518</v>
      </c>
      <c r="I926" s="103"/>
      <c r="J926" s="103"/>
      <c r="K926" s="103">
        <v>518</v>
      </c>
      <c r="L926" s="103">
        <v>518</v>
      </c>
      <c r="M926" s="103"/>
      <c r="N926" s="103"/>
      <c r="O926" s="103"/>
      <c r="P926" s="103"/>
      <c r="Q926" s="103"/>
      <c r="R926" s="103"/>
      <c r="S926" s="103">
        <f t="shared" si="766"/>
        <v>0</v>
      </c>
      <c r="T926" s="103"/>
      <c r="U926" s="103"/>
      <c r="V926" s="103"/>
      <c r="W926" s="1667"/>
      <c r="X926" s="1667"/>
      <c r="Y926" s="1667"/>
      <c r="Z926" s="103">
        <f t="shared" si="767"/>
        <v>0</v>
      </c>
      <c r="AA926" s="103"/>
      <c r="AB926" s="103"/>
      <c r="AC926" s="103"/>
      <c r="AD926" s="103">
        <f t="shared" si="768"/>
        <v>0</v>
      </c>
      <c r="AE926" s="103"/>
      <c r="AF926" s="103"/>
      <c r="AG926" s="103"/>
      <c r="AH926" s="103">
        <f t="shared" si="769"/>
        <v>0</v>
      </c>
      <c r="AI926" s="103"/>
      <c r="AJ926" s="103"/>
      <c r="AK926" s="103"/>
      <c r="AL926" s="103">
        <f t="shared" si="770"/>
        <v>0</v>
      </c>
      <c r="AM926" s="103"/>
      <c r="AN926" s="103"/>
      <c r="AO926" s="103"/>
      <c r="AP926" s="3572">
        <f t="shared" si="771"/>
        <v>0</v>
      </c>
      <c r="AQ926" s="3572"/>
      <c r="AR926" s="1802"/>
      <c r="AS926" s="1802"/>
      <c r="AT926" s="1802">
        <f t="shared" si="772"/>
        <v>518</v>
      </c>
      <c r="AU926" s="1802">
        <f t="shared" si="773"/>
        <v>518</v>
      </c>
      <c r="AV926" s="1802"/>
      <c r="AW926" s="1802"/>
      <c r="AX926" s="1802"/>
      <c r="AY926" s="1802">
        <f t="shared" si="774"/>
        <v>0</v>
      </c>
      <c r="AZ926" s="1802"/>
      <c r="BA926" s="1802"/>
      <c r="BB926" s="1802"/>
      <c r="BC926" s="1802"/>
      <c r="BD926" s="1666"/>
      <c r="BE926" s="1666"/>
      <c r="BF926" s="1666"/>
      <c r="BG926" s="1403"/>
      <c r="BH926" s="1667"/>
      <c r="BI926" s="1921">
        <f t="shared" si="775"/>
        <v>0</v>
      </c>
      <c r="BJ926" s="198">
        <v>2024</v>
      </c>
      <c r="BK926" s="198" t="s">
        <v>2323</v>
      </c>
      <c r="BL926" s="198"/>
      <c r="BM926" s="1925">
        <f t="shared" si="776"/>
        <v>0</v>
      </c>
      <c r="BN926" s="1925">
        <f t="shared" si="777"/>
        <v>0</v>
      </c>
      <c r="BO926" s="198"/>
      <c r="BP926" s="2122"/>
      <c r="BQ926" s="2902"/>
      <c r="BR926" s="2902"/>
      <c r="BS926" s="2066"/>
      <c r="BT926" s="2902"/>
      <c r="BU926" s="2902"/>
      <c r="BV926" s="1370" t="s">
        <v>2498</v>
      </c>
      <c r="BW926" s="2902"/>
      <c r="BX926" s="1926"/>
    </row>
    <row r="927" spans="1:77" s="1950" customFormat="1" ht="26.25" hidden="1" customHeight="1">
      <c r="A927" s="3209">
        <v>9</v>
      </c>
      <c r="B927" s="122" t="s">
        <v>2036</v>
      </c>
      <c r="C927" s="2163" t="s">
        <v>1933</v>
      </c>
      <c r="D927" s="2216">
        <v>123</v>
      </c>
      <c r="E927" s="3598" t="s">
        <v>510</v>
      </c>
      <c r="F927" s="3594"/>
      <c r="G927" s="3599">
        <v>403</v>
      </c>
      <c r="H927" s="3599">
        <v>403</v>
      </c>
      <c r="I927" s="106"/>
      <c r="J927" s="106"/>
      <c r="K927" s="106">
        <v>403</v>
      </c>
      <c r="L927" s="106">
        <v>403</v>
      </c>
      <c r="M927" s="106"/>
      <c r="N927" s="106"/>
      <c r="O927" s="106"/>
      <c r="P927" s="106"/>
      <c r="Q927" s="106"/>
      <c r="R927" s="106"/>
      <c r="S927" s="106">
        <f t="shared" si="766"/>
        <v>0</v>
      </c>
      <c r="T927" s="106"/>
      <c r="U927" s="106"/>
      <c r="V927" s="106"/>
      <c r="W927" s="3059"/>
      <c r="X927" s="3059"/>
      <c r="Y927" s="3059"/>
      <c r="Z927" s="106">
        <f t="shared" si="767"/>
        <v>0</v>
      </c>
      <c r="AA927" s="106"/>
      <c r="AB927" s="106"/>
      <c r="AC927" s="106"/>
      <c r="AD927" s="106">
        <f t="shared" si="768"/>
        <v>0</v>
      </c>
      <c r="AE927" s="106"/>
      <c r="AF927" s="106"/>
      <c r="AG927" s="106"/>
      <c r="AH927" s="106">
        <f t="shared" si="769"/>
        <v>0</v>
      </c>
      <c r="AI927" s="106"/>
      <c r="AJ927" s="106"/>
      <c r="AK927" s="106"/>
      <c r="AL927" s="106">
        <f t="shared" si="770"/>
        <v>0</v>
      </c>
      <c r="AM927" s="106"/>
      <c r="AN927" s="106"/>
      <c r="AO927" s="106"/>
      <c r="AP927" s="3599">
        <f t="shared" si="771"/>
        <v>0</v>
      </c>
      <c r="AQ927" s="3599"/>
      <c r="AR927" s="1841"/>
      <c r="AS927" s="1841"/>
      <c r="AT927" s="1802">
        <f t="shared" si="772"/>
        <v>403</v>
      </c>
      <c r="AU927" s="1802">
        <f t="shared" si="773"/>
        <v>403</v>
      </c>
      <c r="AV927" s="1841"/>
      <c r="AW927" s="1841"/>
      <c r="AX927" s="1841"/>
      <c r="AY927" s="1802">
        <f t="shared" si="774"/>
        <v>403</v>
      </c>
      <c r="AZ927" s="1841">
        <v>403</v>
      </c>
      <c r="BA927" s="1841"/>
      <c r="BB927" s="1841"/>
      <c r="BC927" s="1841"/>
      <c r="BD927" s="3297"/>
      <c r="BE927" s="3297"/>
      <c r="BF927" s="3297"/>
      <c r="BG927" s="1433"/>
      <c r="BH927" s="3059"/>
      <c r="BI927" s="2183">
        <f t="shared" si="775"/>
        <v>0</v>
      </c>
      <c r="BJ927" s="198">
        <v>2024</v>
      </c>
      <c r="BK927" s="198" t="s">
        <v>2323</v>
      </c>
      <c r="BL927" s="198" t="s">
        <v>2327</v>
      </c>
      <c r="BM927" s="1925">
        <f t="shared" si="776"/>
        <v>0</v>
      </c>
      <c r="BN927" s="1925">
        <f t="shared" si="777"/>
        <v>0</v>
      </c>
      <c r="BO927" s="198"/>
      <c r="BP927" s="2163"/>
      <c r="BQ927" s="2937"/>
      <c r="BR927" s="2937"/>
      <c r="BS927" s="2281"/>
      <c r="BT927" s="2937"/>
      <c r="BU927" s="2937"/>
      <c r="BV927" s="1370" t="s">
        <v>2498</v>
      </c>
      <c r="BW927" s="2937"/>
      <c r="BX927" s="2181"/>
    </row>
    <row r="928" spans="1:77" s="1950" customFormat="1" ht="26.25" hidden="1" customHeight="1">
      <c r="A928" s="3209">
        <v>10</v>
      </c>
      <c r="B928" s="122" t="s">
        <v>2037</v>
      </c>
      <c r="C928" s="2163" t="s">
        <v>1933</v>
      </c>
      <c r="D928" s="2163">
        <v>42</v>
      </c>
      <c r="E928" s="3571" t="s">
        <v>510</v>
      </c>
      <c r="F928" s="3571"/>
      <c r="G928" s="3572">
        <v>288</v>
      </c>
      <c r="H928" s="3572">
        <v>288</v>
      </c>
      <c r="I928" s="103"/>
      <c r="J928" s="103"/>
      <c r="K928" s="103">
        <v>288</v>
      </c>
      <c r="L928" s="103">
        <v>288</v>
      </c>
      <c r="M928" s="103"/>
      <c r="N928" s="103"/>
      <c r="O928" s="103"/>
      <c r="P928" s="103"/>
      <c r="Q928" s="103"/>
      <c r="R928" s="103"/>
      <c r="S928" s="103">
        <f t="shared" si="766"/>
        <v>0</v>
      </c>
      <c r="T928" s="103"/>
      <c r="U928" s="103"/>
      <c r="V928" s="103"/>
      <c r="W928" s="1667"/>
      <c r="X928" s="1667"/>
      <c r="Y928" s="1667"/>
      <c r="Z928" s="103">
        <f t="shared" si="767"/>
        <v>0</v>
      </c>
      <c r="AA928" s="103"/>
      <c r="AB928" s="103"/>
      <c r="AC928" s="103"/>
      <c r="AD928" s="103">
        <f t="shared" si="768"/>
        <v>0</v>
      </c>
      <c r="AE928" s="103"/>
      <c r="AF928" s="103"/>
      <c r="AG928" s="103"/>
      <c r="AH928" s="103">
        <f t="shared" si="769"/>
        <v>0</v>
      </c>
      <c r="AI928" s="103"/>
      <c r="AJ928" s="103"/>
      <c r="AK928" s="103"/>
      <c r="AL928" s="103">
        <f t="shared" si="770"/>
        <v>0</v>
      </c>
      <c r="AM928" s="103"/>
      <c r="AN928" s="103"/>
      <c r="AO928" s="103"/>
      <c r="AP928" s="3572">
        <f t="shared" si="771"/>
        <v>0</v>
      </c>
      <c r="AQ928" s="3572"/>
      <c r="AR928" s="1802"/>
      <c r="AS928" s="1802"/>
      <c r="AT928" s="1802">
        <f t="shared" si="772"/>
        <v>288</v>
      </c>
      <c r="AU928" s="1802">
        <f t="shared" si="773"/>
        <v>288</v>
      </c>
      <c r="AV928" s="1802"/>
      <c r="AW928" s="1802"/>
      <c r="AX928" s="1802"/>
      <c r="AY928" s="1802">
        <f t="shared" si="774"/>
        <v>0</v>
      </c>
      <c r="AZ928" s="1802"/>
      <c r="BA928" s="1802"/>
      <c r="BB928" s="1802"/>
      <c r="BC928" s="1802"/>
      <c r="BD928" s="1666"/>
      <c r="BE928" s="1666"/>
      <c r="BF928" s="1666"/>
      <c r="BG928" s="1403"/>
      <c r="BH928" s="1667"/>
      <c r="BI928" s="1921">
        <f t="shared" si="775"/>
        <v>0</v>
      </c>
      <c r="BJ928" s="198">
        <v>2024</v>
      </c>
      <c r="BK928" s="198" t="s">
        <v>2323</v>
      </c>
      <c r="BL928" s="198"/>
      <c r="BM928" s="1925">
        <f t="shared" si="776"/>
        <v>0</v>
      </c>
      <c r="BN928" s="1925">
        <f t="shared" si="777"/>
        <v>0</v>
      </c>
      <c r="BO928" s="198"/>
      <c r="BP928" s="2122"/>
      <c r="BQ928" s="2902"/>
      <c r="BR928" s="2902"/>
      <c r="BS928" s="2066"/>
      <c r="BT928" s="2902"/>
      <c r="BU928" s="2902"/>
      <c r="BV928" s="1370" t="s">
        <v>2498</v>
      </c>
      <c r="BW928" s="2902"/>
      <c r="BX928" s="1926"/>
    </row>
    <row r="929" spans="1:77" s="1950" customFormat="1" ht="26.25" hidden="1" customHeight="1">
      <c r="A929" s="3209">
        <v>11</v>
      </c>
      <c r="B929" s="122" t="s">
        <v>2038</v>
      </c>
      <c r="C929" s="2163" t="s">
        <v>1933</v>
      </c>
      <c r="D929" s="2163">
        <v>110</v>
      </c>
      <c r="E929" s="3571" t="s">
        <v>510</v>
      </c>
      <c r="F929" s="3571"/>
      <c r="G929" s="3572">
        <v>288</v>
      </c>
      <c r="H929" s="3572">
        <v>288</v>
      </c>
      <c r="I929" s="103"/>
      <c r="J929" s="103"/>
      <c r="K929" s="103">
        <v>288</v>
      </c>
      <c r="L929" s="103">
        <v>288</v>
      </c>
      <c r="M929" s="103"/>
      <c r="N929" s="103"/>
      <c r="O929" s="103"/>
      <c r="P929" s="103"/>
      <c r="Q929" s="103"/>
      <c r="R929" s="103"/>
      <c r="S929" s="103">
        <f t="shared" si="766"/>
        <v>0</v>
      </c>
      <c r="T929" s="103"/>
      <c r="U929" s="103"/>
      <c r="V929" s="103"/>
      <c r="W929" s="1667"/>
      <c r="X929" s="1667"/>
      <c r="Y929" s="1667"/>
      <c r="Z929" s="103">
        <f t="shared" si="767"/>
        <v>0</v>
      </c>
      <c r="AA929" s="103"/>
      <c r="AB929" s="103"/>
      <c r="AC929" s="103"/>
      <c r="AD929" s="103">
        <f t="shared" si="768"/>
        <v>0</v>
      </c>
      <c r="AE929" s="103"/>
      <c r="AF929" s="103"/>
      <c r="AG929" s="103"/>
      <c r="AH929" s="103">
        <f t="shared" si="769"/>
        <v>0</v>
      </c>
      <c r="AI929" s="103"/>
      <c r="AJ929" s="103"/>
      <c r="AK929" s="103"/>
      <c r="AL929" s="103">
        <f t="shared" si="770"/>
        <v>0</v>
      </c>
      <c r="AM929" s="103"/>
      <c r="AN929" s="103"/>
      <c r="AO929" s="103"/>
      <c r="AP929" s="3572">
        <f t="shared" si="771"/>
        <v>0</v>
      </c>
      <c r="AQ929" s="3572"/>
      <c r="AR929" s="1802"/>
      <c r="AS929" s="1802"/>
      <c r="AT929" s="1802">
        <f t="shared" si="772"/>
        <v>288</v>
      </c>
      <c r="AU929" s="1802">
        <f t="shared" si="773"/>
        <v>288</v>
      </c>
      <c r="AV929" s="1802"/>
      <c r="AW929" s="1802"/>
      <c r="AX929" s="1802"/>
      <c r="AY929" s="1802">
        <f t="shared" si="774"/>
        <v>0</v>
      </c>
      <c r="AZ929" s="1802"/>
      <c r="BA929" s="1802"/>
      <c r="BB929" s="1802"/>
      <c r="BC929" s="1802"/>
      <c r="BD929" s="1666"/>
      <c r="BE929" s="1666"/>
      <c r="BF929" s="1666"/>
      <c r="BG929" s="1403"/>
      <c r="BH929" s="1667"/>
      <c r="BI929" s="1921">
        <f t="shared" si="775"/>
        <v>0</v>
      </c>
      <c r="BJ929" s="198">
        <v>2024</v>
      </c>
      <c r="BK929" s="198" t="s">
        <v>2323</v>
      </c>
      <c r="BL929" s="198"/>
      <c r="BM929" s="1925">
        <f t="shared" si="776"/>
        <v>0</v>
      </c>
      <c r="BN929" s="1925">
        <f t="shared" si="777"/>
        <v>0</v>
      </c>
      <c r="BO929" s="198"/>
      <c r="BP929" s="2122"/>
      <c r="BQ929" s="2902"/>
      <c r="BR929" s="2902"/>
      <c r="BS929" s="2066"/>
      <c r="BT929" s="2902"/>
      <c r="BU929" s="2902"/>
      <c r="BV929" s="1370" t="s">
        <v>2498</v>
      </c>
      <c r="BW929" s="2902"/>
      <c r="BX929" s="1926"/>
    </row>
    <row r="930" spans="1:77" s="1950" customFormat="1" ht="39" hidden="1" customHeight="1">
      <c r="A930" s="3209">
        <v>12</v>
      </c>
      <c r="B930" s="122" t="s">
        <v>2039</v>
      </c>
      <c r="C930" s="2163" t="s">
        <v>1966</v>
      </c>
      <c r="D930" s="2163">
        <v>0.2</v>
      </c>
      <c r="E930" s="3571" t="s">
        <v>510</v>
      </c>
      <c r="F930" s="3571"/>
      <c r="G930" s="3572">
        <v>415</v>
      </c>
      <c r="H930" s="3572">
        <v>415</v>
      </c>
      <c r="I930" s="103"/>
      <c r="J930" s="103"/>
      <c r="K930" s="103">
        <v>415</v>
      </c>
      <c r="L930" s="103">
        <v>415</v>
      </c>
      <c r="M930" s="103"/>
      <c r="N930" s="103"/>
      <c r="O930" s="103"/>
      <c r="P930" s="103"/>
      <c r="Q930" s="103"/>
      <c r="R930" s="103"/>
      <c r="S930" s="103">
        <f t="shared" si="766"/>
        <v>0</v>
      </c>
      <c r="T930" s="103"/>
      <c r="U930" s="103"/>
      <c r="V930" s="103"/>
      <c r="W930" s="1667"/>
      <c r="X930" s="1667"/>
      <c r="Y930" s="1667"/>
      <c r="Z930" s="103">
        <f t="shared" si="767"/>
        <v>0</v>
      </c>
      <c r="AA930" s="103"/>
      <c r="AB930" s="103"/>
      <c r="AC930" s="103"/>
      <c r="AD930" s="103">
        <f t="shared" si="768"/>
        <v>0</v>
      </c>
      <c r="AE930" s="103"/>
      <c r="AF930" s="103"/>
      <c r="AG930" s="103"/>
      <c r="AH930" s="103">
        <f t="shared" si="769"/>
        <v>0</v>
      </c>
      <c r="AI930" s="103"/>
      <c r="AJ930" s="103"/>
      <c r="AK930" s="103"/>
      <c r="AL930" s="103">
        <f t="shared" si="770"/>
        <v>0</v>
      </c>
      <c r="AM930" s="103"/>
      <c r="AN930" s="103"/>
      <c r="AO930" s="103"/>
      <c r="AP930" s="3572">
        <f t="shared" si="771"/>
        <v>0</v>
      </c>
      <c r="AQ930" s="3572"/>
      <c r="AR930" s="1802"/>
      <c r="AS930" s="1802"/>
      <c r="AT930" s="1802">
        <f t="shared" si="772"/>
        <v>415</v>
      </c>
      <c r="AU930" s="1802">
        <f t="shared" si="773"/>
        <v>415</v>
      </c>
      <c r="AV930" s="1802"/>
      <c r="AW930" s="1802"/>
      <c r="AX930" s="1802"/>
      <c r="AY930" s="1802">
        <f t="shared" si="774"/>
        <v>415</v>
      </c>
      <c r="AZ930" s="1802">
        <v>415</v>
      </c>
      <c r="BA930" s="1802"/>
      <c r="BB930" s="1802"/>
      <c r="BC930" s="1802"/>
      <c r="BD930" s="1666"/>
      <c r="BE930" s="1666"/>
      <c r="BF930" s="1666"/>
      <c r="BG930" s="1403"/>
      <c r="BH930" s="1667"/>
      <c r="BI930" s="1921">
        <f t="shared" si="775"/>
        <v>0</v>
      </c>
      <c r="BJ930" s="198">
        <v>2024</v>
      </c>
      <c r="BK930" s="198" t="s">
        <v>2323</v>
      </c>
      <c r="BL930" s="198" t="s">
        <v>2327</v>
      </c>
      <c r="BM930" s="1925">
        <f t="shared" si="776"/>
        <v>0</v>
      </c>
      <c r="BN930" s="1925">
        <f t="shared" si="777"/>
        <v>0</v>
      </c>
      <c r="BO930" s="198"/>
      <c r="BP930" s="2122"/>
      <c r="BQ930" s="2902"/>
      <c r="BR930" s="2902"/>
      <c r="BS930" s="2066"/>
      <c r="BT930" s="2902"/>
      <c r="BU930" s="2902"/>
      <c r="BV930" s="1370" t="s">
        <v>2498</v>
      </c>
      <c r="BW930" s="2902"/>
      <c r="BX930" s="1926"/>
    </row>
    <row r="931" spans="1:77" s="1950" customFormat="1" ht="39" hidden="1" customHeight="1">
      <c r="A931" s="3209">
        <v>13</v>
      </c>
      <c r="B931" s="3252" t="s">
        <v>2042</v>
      </c>
      <c r="C931" s="2163" t="s">
        <v>1933</v>
      </c>
      <c r="D931" s="2163">
        <v>1</v>
      </c>
      <c r="E931" s="3571" t="s">
        <v>510</v>
      </c>
      <c r="F931" s="3571"/>
      <c r="G931" s="3572">
        <v>518</v>
      </c>
      <c r="H931" s="3572">
        <v>518</v>
      </c>
      <c r="I931" s="103"/>
      <c r="J931" s="103"/>
      <c r="K931" s="103">
        <v>518</v>
      </c>
      <c r="L931" s="103">
        <v>518</v>
      </c>
      <c r="M931" s="103"/>
      <c r="N931" s="103"/>
      <c r="O931" s="103"/>
      <c r="P931" s="103"/>
      <c r="Q931" s="103"/>
      <c r="R931" s="103"/>
      <c r="S931" s="103">
        <f t="shared" si="766"/>
        <v>0</v>
      </c>
      <c r="T931" s="103"/>
      <c r="U931" s="103"/>
      <c r="V931" s="103"/>
      <c r="W931" s="1667"/>
      <c r="X931" s="1667"/>
      <c r="Y931" s="1667"/>
      <c r="Z931" s="103">
        <f t="shared" si="767"/>
        <v>0</v>
      </c>
      <c r="AA931" s="103"/>
      <c r="AB931" s="103"/>
      <c r="AC931" s="103"/>
      <c r="AD931" s="103">
        <f t="shared" si="768"/>
        <v>0</v>
      </c>
      <c r="AE931" s="103"/>
      <c r="AF931" s="103"/>
      <c r="AG931" s="103"/>
      <c r="AH931" s="103">
        <f t="shared" si="769"/>
        <v>0</v>
      </c>
      <c r="AI931" s="103"/>
      <c r="AJ931" s="103"/>
      <c r="AK931" s="103"/>
      <c r="AL931" s="103">
        <f t="shared" si="770"/>
        <v>0</v>
      </c>
      <c r="AM931" s="103"/>
      <c r="AN931" s="103"/>
      <c r="AO931" s="103"/>
      <c r="AP931" s="3572">
        <f t="shared" si="771"/>
        <v>0</v>
      </c>
      <c r="AQ931" s="3572"/>
      <c r="AR931" s="1802"/>
      <c r="AS931" s="1802"/>
      <c r="AT931" s="1802">
        <f t="shared" si="772"/>
        <v>518</v>
      </c>
      <c r="AU931" s="1802">
        <f t="shared" si="773"/>
        <v>518</v>
      </c>
      <c r="AV931" s="1802"/>
      <c r="AW931" s="1802"/>
      <c r="AX931" s="1802"/>
      <c r="AY931" s="1802">
        <f t="shared" si="774"/>
        <v>0</v>
      </c>
      <c r="AZ931" s="1802"/>
      <c r="BA931" s="1802"/>
      <c r="BB931" s="1802"/>
      <c r="BC931" s="1802"/>
      <c r="BD931" s="1666"/>
      <c r="BE931" s="1666"/>
      <c r="BF931" s="1666"/>
      <c r="BG931" s="1403"/>
      <c r="BH931" s="1667"/>
      <c r="BI931" s="1921">
        <f t="shared" si="775"/>
        <v>0</v>
      </c>
      <c r="BJ931" s="198">
        <v>2024</v>
      </c>
      <c r="BK931" s="198" t="s">
        <v>2323</v>
      </c>
      <c r="BL931" s="198"/>
      <c r="BM931" s="1925">
        <f t="shared" si="776"/>
        <v>0</v>
      </c>
      <c r="BN931" s="1925">
        <f t="shared" si="777"/>
        <v>0</v>
      </c>
      <c r="BO931" s="198"/>
      <c r="BP931" s="2122"/>
      <c r="BQ931" s="2902"/>
      <c r="BR931" s="2902"/>
      <c r="BS931" s="2066"/>
      <c r="BT931" s="2902"/>
      <c r="BU931" s="2902"/>
      <c r="BV931" s="1370" t="s">
        <v>2498</v>
      </c>
      <c r="BW931" s="2902"/>
      <c r="BX931" s="1926"/>
    </row>
    <row r="932" spans="1:77" s="43" customFormat="1" ht="51.75" hidden="1" customHeight="1">
      <c r="A932" s="2203" t="s">
        <v>73</v>
      </c>
      <c r="B932" s="1798" t="s">
        <v>2422</v>
      </c>
      <c r="C932" s="1733"/>
      <c r="D932" s="1733"/>
      <c r="E932" s="3569"/>
      <c r="F932" s="3569"/>
      <c r="G932" s="3570">
        <f>SUM(G933:G939)</f>
        <v>24148</v>
      </c>
      <c r="H932" s="3570">
        <f t="shared" ref="H932:BF932" si="778">SUM(H933:H939)</f>
        <v>24148</v>
      </c>
      <c r="I932" s="102">
        <f t="shared" si="778"/>
        <v>0</v>
      </c>
      <c r="J932" s="102">
        <f t="shared" si="778"/>
        <v>0</v>
      </c>
      <c r="K932" s="102">
        <f t="shared" si="778"/>
        <v>24148</v>
      </c>
      <c r="L932" s="102">
        <f t="shared" si="778"/>
        <v>24148</v>
      </c>
      <c r="M932" s="102">
        <f t="shared" si="778"/>
        <v>13086.190999999999</v>
      </c>
      <c r="N932" s="102">
        <f t="shared" si="778"/>
        <v>0</v>
      </c>
      <c r="O932" s="102">
        <f t="shared" si="778"/>
        <v>1701.1249999999998</v>
      </c>
      <c r="P932" s="102">
        <f t="shared" si="778"/>
        <v>1701.1249999999998</v>
      </c>
      <c r="Q932" s="102">
        <f t="shared" si="778"/>
        <v>0</v>
      </c>
      <c r="R932" s="102">
        <f t="shared" si="778"/>
        <v>0</v>
      </c>
      <c r="S932" s="102">
        <f t="shared" si="778"/>
        <v>5888</v>
      </c>
      <c r="T932" s="102">
        <f t="shared" si="778"/>
        <v>5888</v>
      </c>
      <c r="U932" s="102">
        <f t="shared" si="778"/>
        <v>0</v>
      </c>
      <c r="V932" s="102">
        <f t="shared" si="778"/>
        <v>0</v>
      </c>
      <c r="W932" s="1655"/>
      <c r="X932" s="1655"/>
      <c r="Y932" s="1655"/>
      <c r="Z932" s="102">
        <f t="shared" si="778"/>
        <v>1081.5940000000001</v>
      </c>
      <c r="AA932" s="102">
        <f t="shared" si="778"/>
        <v>1081.5940000000001</v>
      </c>
      <c r="AB932" s="102">
        <f t="shared" si="778"/>
        <v>0</v>
      </c>
      <c r="AC932" s="102">
        <f t="shared" si="778"/>
        <v>0</v>
      </c>
      <c r="AD932" s="102">
        <f t="shared" si="778"/>
        <v>2660.2059999999997</v>
      </c>
      <c r="AE932" s="102">
        <f t="shared" si="778"/>
        <v>2660.2059999999997</v>
      </c>
      <c r="AF932" s="102">
        <f t="shared" si="778"/>
        <v>0</v>
      </c>
      <c r="AG932" s="102">
        <f t="shared" si="778"/>
        <v>0</v>
      </c>
      <c r="AH932" s="102">
        <f t="shared" si="778"/>
        <v>1701.1249999999998</v>
      </c>
      <c r="AI932" s="102">
        <f t="shared" si="778"/>
        <v>1701.1249999999998</v>
      </c>
      <c r="AJ932" s="102">
        <f t="shared" si="778"/>
        <v>0</v>
      </c>
      <c r="AK932" s="102">
        <f t="shared" si="778"/>
        <v>0</v>
      </c>
      <c r="AL932" s="102">
        <f t="shared" si="778"/>
        <v>5888</v>
      </c>
      <c r="AM932" s="102">
        <f t="shared" si="778"/>
        <v>5888</v>
      </c>
      <c r="AN932" s="102">
        <f t="shared" si="778"/>
        <v>0</v>
      </c>
      <c r="AO932" s="102">
        <f t="shared" si="778"/>
        <v>0</v>
      </c>
      <c r="AP932" s="3570">
        <f t="shared" si="778"/>
        <v>24148</v>
      </c>
      <c r="AQ932" s="3570">
        <f t="shared" si="778"/>
        <v>24148</v>
      </c>
      <c r="AR932" s="1751">
        <f t="shared" si="778"/>
        <v>0</v>
      </c>
      <c r="AS932" s="1751">
        <f t="shared" si="778"/>
        <v>0</v>
      </c>
      <c r="AT932" s="1751">
        <f t="shared" si="778"/>
        <v>0</v>
      </c>
      <c r="AU932" s="1751">
        <f t="shared" si="778"/>
        <v>0</v>
      </c>
      <c r="AV932" s="1751">
        <f t="shared" si="778"/>
        <v>0</v>
      </c>
      <c r="AW932" s="1751">
        <f t="shared" si="778"/>
        <v>0</v>
      </c>
      <c r="AX932" s="1751">
        <f t="shared" si="778"/>
        <v>0</v>
      </c>
      <c r="AY932" s="1751">
        <f t="shared" si="778"/>
        <v>0</v>
      </c>
      <c r="AZ932" s="1751">
        <f t="shared" si="778"/>
        <v>0</v>
      </c>
      <c r="BA932" s="1751">
        <f t="shared" si="778"/>
        <v>0</v>
      </c>
      <c r="BB932" s="1751">
        <f t="shared" si="778"/>
        <v>0</v>
      </c>
      <c r="BC932" s="1751">
        <f t="shared" si="778"/>
        <v>0</v>
      </c>
      <c r="BD932" s="1751">
        <f t="shared" si="778"/>
        <v>0</v>
      </c>
      <c r="BE932" s="1751">
        <f t="shared" si="778"/>
        <v>0</v>
      </c>
      <c r="BF932" s="1751">
        <f t="shared" si="778"/>
        <v>0</v>
      </c>
      <c r="BG932" s="3570">
        <f>SUM(BG933:BG939)</f>
        <v>0</v>
      </c>
      <c r="BH932" s="102"/>
      <c r="BI932" s="102"/>
      <c r="BJ932" s="1735"/>
      <c r="BK932" s="1735"/>
      <c r="BL932" s="1735"/>
      <c r="BM932" s="1669">
        <f t="shared" si="776"/>
        <v>100</v>
      </c>
      <c r="BN932" s="1669" t="e">
        <f t="shared" si="777"/>
        <v>#DIV/0!</v>
      </c>
      <c r="BO932" s="1658"/>
      <c r="BP932" s="18"/>
      <c r="BQ932" s="1370"/>
      <c r="BR932" s="1370"/>
      <c r="BS932" s="19"/>
      <c r="BT932" s="1370"/>
      <c r="BU932" s="1370"/>
      <c r="BV932" s="1370" t="s">
        <v>2498</v>
      </c>
      <c r="BW932" s="1370"/>
      <c r="BX932" s="1660"/>
      <c r="BY932" s="1682"/>
    </row>
    <row r="933" spans="1:77" s="223" customFormat="1" ht="71.25" hidden="1" customHeight="1">
      <c r="A933" s="3210">
        <v>1</v>
      </c>
      <c r="B933" s="116" t="s">
        <v>315</v>
      </c>
      <c r="C933" s="1813" t="s">
        <v>316</v>
      </c>
      <c r="D933" s="1846">
        <v>8</v>
      </c>
      <c r="E933" s="3573" t="s">
        <v>305</v>
      </c>
      <c r="F933" s="3545" t="s">
        <v>317</v>
      </c>
      <c r="G933" s="3574">
        <v>5000</v>
      </c>
      <c r="H933" s="3574">
        <v>5000</v>
      </c>
      <c r="I933" s="102"/>
      <c r="J933" s="102"/>
      <c r="K933" s="117">
        <v>5000</v>
      </c>
      <c r="L933" s="117">
        <v>5000</v>
      </c>
      <c r="M933" s="117">
        <v>2436.721</v>
      </c>
      <c r="N933" s="103"/>
      <c r="O933" s="117">
        <f>P933+Q933+R933</f>
        <v>619.53099999999995</v>
      </c>
      <c r="P933" s="117">
        <v>619.53099999999995</v>
      </c>
      <c r="Q933" s="117"/>
      <c r="R933" s="117"/>
      <c r="S933" s="103">
        <f t="shared" ref="S933:S950" si="779">SUM(T933:V933)</f>
        <v>1000</v>
      </c>
      <c r="T933" s="117">
        <v>1000</v>
      </c>
      <c r="U933" s="102"/>
      <c r="V933" s="102"/>
      <c r="W933" s="1655"/>
      <c r="X933" s="1655"/>
      <c r="Y933" s="1655"/>
      <c r="Z933" s="103">
        <f t="shared" ref="Z933:Z950" si="780">SUM(AA933:AC933)</f>
        <v>0</v>
      </c>
      <c r="AA933" s="102"/>
      <c r="AB933" s="102"/>
      <c r="AC933" s="102"/>
      <c r="AD933" s="103">
        <f t="shared" ref="AD933:AD950" si="781">SUM(AE933:AG933)</f>
        <v>393.17899999999997</v>
      </c>
      <c r="AE933" s="103">
        <v>393.17899999999997</v>
      </c>
      <c r="AF933" s="102"/>
      <c r="AG933" s="102"/>
      <c r="AH933" s="103">
        <f t="shared" ref="AH933:AH950" si="782">SUM(AI933:AK933)</f>
        <v>619.53099999999995</v>
      </c>
      <c r="AI933" s="103">
        <f>P933</f>
        <v>619.53099999999995</v>
      </c>
      <c r="AJ933" s="102"/>
      <c r="AK933" s="102"/>
      <c r="AL933" s="103">
        <f t="shared" ref="AL933:AL950" si="783">SUM(AM933:AO933)</f>
        <v>1000</v>
      </c>
      <c r="AM933" s="103">
        <f>T933</f>
        <v>1000</v>
      </c>
      <c r="AN933" s="102"/>
      <c r="AO933" s="102"/>
      <c r="AP933" s="3572">
        <f t="shared" ref="AP933:AP950" si="784">SUM(AQ933:AS933)</f>
        <v>5000</v>
      </c>
      <c r="AQ933" s="3572">
        <v>5000</v>
      </c>
      <c r="AR933" s="1751"/>
      <c r="AS933" s="1751"/>
      <c r="AT933" s="1751">
        <f t="shared" ref="AT933:AT950" si="785">SUM(AU933:AW933)</f>
        <v>0</v>
      </c>
      <c r="AU933" s="1751"/>
      <c r="AV933" s="1751"/>
      <c r="AW933" s="1751"/>
      <c r="AX933" s="1751"/>
      <c r="AY933" s="1751">
        <f t="shared" ref="AY933:AY950" si="786">SUM(AZ933:BB933)</f>
        <v>0</v>
      </c>
      <c r="AZ933" s="1751"/>
      <c r="BA933" s="1751"/>
      <c r="BB933" s="1751"/>
      <c r="BC933" s="1751"/>
      <c r="BD933" s="1656"/>
      <c r="BE933" s="1656"/>
      <c r="BF933" s="1656"/>
      <c r="BG933" s="1403">
        <f t="shared" ref="BG933:BG939" si="787">AZ933</f>
        <v>0</v>
      </c>
      <c r="BH933" s="1667"/>
      <c r="BI933" s="1655">
        <f t="shared" ref="BI933:BI950" si="788">AP933-S933</f>
        <v>4000</v>
      </c>
      <c r="BJ933" s="1658">
        <v>2022</v>
      </c>
      <c r="BK933" s="1658" t="s">
        <v>910</v>
      </c>
      <c r="BL933" s="1658"/>
      <c r="BM933" s="1669">
        <f t="shared" si="776"/>
        <v>100</v>
      </c>
      <c r="BN933" s="1669" t="e">
        <f t="shared" si="777"/>
        <v>#DIV/0!</v>
      </c>
      <c r="BO933" s="1658" t="s">
        <v>40</v>
      </c>
      <c r="BP933" s="18"/>
      <c r="BQ933" s="1370"/>
      <c r="BR933" s="1370"/>
      <c r="BS933" s="19"/>
      <c r="BT933" s="1370"/>
      <c r="BU933" s="1370"/>
      <c r="BV933" s="1370" t="s">
        <v>2498</v>
      </c>
      <c r="BW933" s="1370"/>
      <c r="BX933" s="1660"/>
      <c r="BY933" s="53"/>
    </row>
    <row r="934" spans="1:77" s="223" customFormat="1" ht="71.25" hidden="1" customHeight="1">
      <c r="A934" s="3210">
        <v>2</v>
      </c>
      <c r="B934" s="116" t="s">
        <v>318</v>
      </c>
      <c r="C934" s="1813" t="s">
        <v>303</v>
      </c>
      <c r="D934" s="1846">
        <v>6.1</v>
      </c>
      <c r="E934" s="3573" t="s">
        <v>305</v>
      </c>
      <c r="F934" s="3545" t="s">
        <v>319</v>
      </c>
      <c r="G934" s="3574">
        <v>6400</v>
      </c>
      <c r="H934" s="3574">
        <v>6400</v>
      </c>
      <c r="I934" s="102"/>
      <c r="J934" s="102"/>
      <c r="K934" s="117">
        <v>6400</v>
      </c>
      <c r="L934" s="117">
        <v>6400</v>
      </c>
      <c r="M934" s="117">
        <v>3534.0609999999997</v>
      </c>
      <c r="N934" s="103"/>
      <c r="O934" s="117">
        <f>P934+Q934+R934</f>
        <v>125.93899999999999</v>
      </c>
      <c r="P934" s="117">
        <v>125.93899999999999</v>
      </c>
      <c r="Q934" s="117"/>
      <c r="R934" s="117"/>
      <c r="S934" s="103">
        <f t="shared" si="779"/>
        <v>1300</v>
      </c>
      <c r="T934" s="117">
        <v>1300</v>
      </c>
      <c r="U934" s="102"/>
      <c r="V934" s="102"/>
      <c r="W934" s="1655"/>
      <c r="X934" s="1655"/>
      <c r="Y934" s="1655"/>
      <c r="Z934" s="103">
        <f t="shared" si="780"/>
        <v>125.93899999999999</v>
      </c>
      <c r="AA934" s="1847">
        <v>125.93899999999999</v>
      </c>
      <c r="AB934" s="102"/>
      <c r="AC934" s="102"/>
      <c r="AD934" s="103">
        <f t="shared" si="781"/>
        <v>915.25900000000001</v>
      </c>
      <c r="AE934" s="103">
        <v>915.25900000000001</v>
      </c>
      <c r="AF934" s="102"/>
      <c r="AG934" s="102"/>
      <c r="AH934" s="103">
        <f t="shared" si="782"/>
        <v>125.93899999999999</v>
      </c>
      <c r="AI934" s="103">
        <f>P934</f>
        <v>125.93899999999999</v>
      </c>
      <c r="AJ934" s="102"/>
      <c r="AK934" s="102"/>
      <c r="AL934" s="103">
        <f t="shared" si="783"/>
        <v>1300</v>
      </c>
      <c r="AM934" s="103">
        <f t="shared" ref="AM934:AM939" si="789">T934</f>
        <v>1300</v>
      </c>
      <c r="AN934" s="102"/>
      <c r="AO934" s="102"/>
      <c r="AP934" s="3572">
        <f t="shared" si="784"/>
        <v>6400</v>
      </c>
      <c r="AQ934" s="3572">
        <v>6400</v>
      </c>
      <c r="AR934" s="1751"/>
      <c r="AS934" s="1751"/>
      <c r="AT934" s="1751">
        <f t="shared" si="785"/>
        <v>0</v>
      </c>
      <c r="AU934" s="1751"/>
      <c r="AV934" s="1751"/>
      <c r="AW934" s="1751"/>
      <c r="AX934" s="1751"/>
      <c r="AY934" s="1751">
        <f t="shared" si="786"/>
        <v>0</v>
      </c>
      <c r="AZ934" s="1751"/>
      <c r="BA934" s="1751"/>
      <c r="BB934" s="1751"/>
      <c r="BC934" s="1751"/>
      <c r="BD934" s="1656"/>
      <c r="BE934" s="1656"/>
      <c r="BF934" s="1656"/>
      <c r="BG934" s="1403">
        <f t="shared" si="787"/>
        <v>0</v>
      </c>
      <c r="BH934" s="1667"/>
      <c r="BI934" s="1655">
        <f t="shared" si="788"/>
        <v>5100</v>
      </c>
      <c r="BJ934" s="1658">
        <v>2022</v>
      </c>
      <c r="BK934" s="1658" t="s">
        <v>910</v>
      </c>
      <c r="BL934" s="1658"/>
      <c r="BM934" s="1669">
        <f t="shared" si="776"/>
        <v>100</v>
      </c>
      <c r="BN934" s="1669" t="e">
        <f t="shared" si="777"/>
        <v>#DIV/0!</v>
      </c>
      <c r="BO934" s="1658" t="s">
        <v>40</v>
      </c>
      <c r="BP934" s="18"/>
      <c r="BQ934" s="1370"/>
      <c r="BR934" s="1370"/>
      <c r="BS934" s="19"/>
      <c r="BT934" s="1370"/>
      <c r="BU934" s="1370"/>
      <c r="BV934" s="1370" t="s">
        <v>2498</v>
      </c>
      <c r="BW934" s="1370"/>
      <c r="BX934" s="1660"/>
      <c r="BY934" s="53"/>
    </row>
    <row r="935" spans="1:77" s="223" customFormat="1" ht="71.25" hidden="1" customHeight="1">
      <c r="A935" s="3210">
        <v>3</v>
      </c>
      <c r="B935" s="116" t="s">
        <v>320</v>
      </c>
      <c r="C935" s="1813" t="s">
        <v>321</v>
      </c>
      <c r="D935" s="1846">
        <v>4.3</v>
      </c>
      <c r="E935" s="3573" t="s">
        <v>305</v>
      </c>
      <c r="F935" s="3545" t="s">
        <v>322</v>
      </c>
      <c r="G935" s="3574">
        <v>6498</v>
      </c>
      <c r="H935" s="3574">
        <v>6498</v>
      </c>
      <c r="I935" s="102"/>
      <c r="J935" s="102"/>
      <c r="K935" s="117">
        <v>6498</v>
      </c>
      <c r="L935" s="117">
        <v>6498</v>
      </c>
      <c r="M935" s="117">
        <v>3510.2809999999999</v>
      </c>
      <c r="N935" s="103"/>
      <c r="O935" s="117">
        <f>P935+Q935+R935</f>
        <v>916.71900000000005</v>
      </c>
      <c r="P935" s="117">
        <v>916.71900000000005</v>
      </c>
      <c r="Q935" s="102"/>
      <c r="R935" s="102"/>
      <c r="S935" s="103">
        <f t="shared" si="779"/>
        <v>1198</v>
      </c>
      <c r="T935" s="117">
        <v>1198</v>
      </c>
      <c r="U935" s="102"/>
      <c r="V935" s="102"/>
      <c r="W935" s="1655"/>
      <c r="X935" s="1655"/>
      <c r="Y935" s="1655"/>
      <c r="Z935" s="103">
        <f t="shared" si="780"/>
        <v>916.71900000000005</v>
      </c>
      <c r="AA935" s="1847">
        <v>916.71900000000005</v>
      </c>
      <c r="AB935" s="102"/>
      <c r="AC935" s="102"/>
      <c r="AD935" s="103">
        <f t="shared" si="781"/>
        <v>528.21900000000005</v>
      </c>
      <c r="AE935" s="103">
        <v>528.21900000000005</v>
      </c>
      <c r="AF935" s="102"/>
      <c r="AG935" s="102"/>
      <c r="AH935" s="103">
        <f t="shared" si="782"/>
        <v>916.71900000000005</v>
      </c>
      <c r="AI935" s="103">
        <f t="shared" ref="AI935:AI936" si="790">P935</f>
        <v>916.71900000000005</v>
      </c>
      <c r="AJ935" s="102"/>
      <c r="AK935" s="102"/>
      <c r="AL935" s="103">
        <f t="shared" si="783"/>
        <v>1198</v>
      </c>
      <c r="AM935" s="103">
        <f t="shared" si="789"/>
        <v>1198</v>
      </c>
      <c r="AN935" s="102"/>
      <c r="AO935" s="102"/>
      <c r="AP935" s="3572">
        <f t="shared" si="784"/>
        <v>6498</v>
      </c>
      <c r="AQ935" s="3572">
        <v>6498</v>
      </c>
      <c r="AR935" s="1751"/>
      <c r="AS935" s="1751"/>
      <c r="AT935" s="1751">
        <f t="shared" si="785"/>
        <v>0</v>
      </c>
      <c r="AU935" s="1751"/>
      <c r="AV935" s="1751"/>
      <c r="AW935" s="1751"/>
      <c r="AX935" s="1751"/>
      <c r="AY935" s="1751">
        <f t="shared" si="786"/>
        <v>0</v>
      </c>
      <c r="AZ935" s="1751"/>
      <c r="BA935" s="1751"/>
      <c r="BB935" s="1751"/>
      <c r="BC935" s="1751"/>
      <c r="BD935" s="1656"/>
      <c r="BE935" s="1656"/>
      <c r="BF935" s="1656"/>
      <c r="BG935" s="1403">
        <f t="shared" si="787"/>
        <v>0</v>
      </c>
      <c r="BH935" s="1667"/>
      <c r="BI935" s="1655">
        <f t="shared" si="788"/>
        <v>5300</v>
      </c>
      <c r="BJ935" s="1658">
        <v>2022</v>
      </c>
      <c r="BK935" s="1658" t="s">
        <v>910</v>
      </c>
      <c r="BL935" s="1658"/>
      <c r="BM935" s="1669">
        <f t="shared" si="776"/>
        <v>100</v>
      </c>
      <c r="BN935" s="1669" t="e">
        <f t="shared" si="777"/>
        <v>#DIV/0!</v>
      </c>
      <c r="BO935" s="1658" t="s">
        <v>40</v>
      </c>
      <c r="BP935" s="18"/>
      <c r="BQ935" s="1370"/>
      <c r="BR935" s="1370"/>
      <c r="BS935" s="19"/>
      <c r="BT935" s="1370"/>
      <c r="BU935" s="1370"/>
      <c r="BV935" s="1370" t="s">
        <v>2498</v>
      </c>
      <c r="BW935" s="1370"/>
      <c r="BX935" s="1660"/>
      <c r="BY935" s="53"/>
    </row>
    <row r="936" spans="1:77" s="223" customFormat="1" ht="43.5" hidden="1" customHeight="1">
      <c r="A936" s="3210">
        <v>4</v>
      </c>
      <c r="B936" s="116" t="s">
        <v>323</v>
      </c>
      <c r="C936" s="1813" t="s">
        <v>321</v>
      </c>
      <c r="D936" s="1846">
        <v>1.3</v>
      </c>
      <c r="E936" s="3573" t="s">
        <v>305</v>
      </c>
      <c r="F936" s="3545" t="s">
        <v>324</v>
      </c>
      <c r="G936" s="3574">
        <v>1500</v>
      </c>
      <c r="H936" s="3574">
        <v>1500</v>
      </c>
      <c r="I936" s="102"/>
      <c r="J936" s="102"/>
      <c r="K936" s="117">
        <v>1500</v>
      </c>
      <c r="L936" s="117">
        <v>1500</v>
      </c>
      <c r="M936" s="117">
        <v>945.12800000000004</v>
      </c>
      <c r="N936" s="103"/>
      <c r="O936" s="117">
        <f>P936+Q936+R936</f>
        <v>38.936</v>
      </c>
      <c r="P936" s="117">
        <v>38.936</v>
      </c>
      <c r="Q936" s="102"/>
      <c r="R936" s="102"/>
      <c r="S936" s="103">
        <f t="shared" si="779"/>
        <v>300</v>
      </c>
      <c r="T936" s="117">
        <v>300</v>
      </c>
      <c r="U936" s="102"/>
      <c r="V936" s="102"/>
      <c r="W936" s="1655"/>
      <c r="X936" s="1655"/>
      <c r="Y936" s="1655"/>
      <c r="Z936" s="103">
        <f t="shared" si="780"/>
        <v>38.936</v>
      </c>
      <c r="AA936" s="103">
        <v>38.936</v>
      </c>
      <c r="AB936" s="102"/>
      <c r="AC936" s="102"/>
      <c r="AD936" s="103">
        <f t="shared" si="781"/>
        <v>255.446</v>
      </c>
      <c r="AE936" s="103">
        <v>255.446</v>
      </c>
      <c r="AF936" s="102"/>
      <c r="AG936" s="102"/>
      <c r="AH936" s="103">
        <f t="shared" si="782"/>
        <v>38.936</v>
      </c>
      <c r="AI936" s="103">
        <f t="shared" si="790"/>
        <v>38.936</v>
      </c>
      <c r="AJ936" s="102"/>
      <c r="AK936" s="102"/>
      <c r="AL936" s="103">
        <f t="shared" si="783"/>
        <v>300</v>
      </c>
      <c r="AM936" s="103">
        <f t="shared" si="789"/>
        <v>300</v>
      </c>
      <c r="AN936" s="102"/>
      <c r="AO936" s="102"/>
      <c r="AP936" s="3572">
        <f t="shared" si="784"/>
        <v>1500</v>
      </c>
      <c r="AQ936" s="3572">
        <v>1500</v>
      </c>
      <c r="AR936" s="1751"/>
      <c r="AS936" s="1751"/>
      <c r="AT936" s="1751">
        <f t="shared" si="785"/>
        <v>0</v>
      </c>
      <c r="AU936" s="1751"/>
      <c r="AV936" s="1751"/>
      <c r="AW936" s="1751"/>
      <c r="AX936" s="1751"/>
      <c r="AY936" s="1751">
        <f t="shared" si="786"/>
        <v>0</v>
      </c>
      <c r="AZ936" s="1751"/>
      <c r="BA936" s="1751"/>
      <c r="BB936" s="1751"/>
      <c r="BC936" s="1751"/>
      <c r="BD936" s="1656"/>
      <c r="BE936" s="1656"/>
      <c r="BF936" s="1656"/>
      <c r="BG936" s="1403">
        <f t="shared" si="787"/>
        <v>0</v>
      </c>
      <c r="BH936" s="1667"/>
      <c r="BI936" s="1655">
        <f t="shared" si="788"/>
        <v>1200</v>
      </c>
      <c r="BJ936" s="1658">
        <v>2022</v>
      </c>
      <c r="BK936" s="1658" t="s">
        <v>910</v>
      </c>
      <c r="BL936" s="1658"/>
      <c r="BM936" s="1669">
        <f t="shared" si="776"/>
        <v>100</v>
      </c>
      <c r="BN936" s="1669" t="e">
        <f t="shared" si="777"/>
        <v>#DIV/0!</v>
      </c>
      <c r="BO936" s="1658" t="s">
        <v>40</v>
      </c>
      <c r="BP936" s="18"/>
      <c r="BQ936" s="1370"/>
      <c r="BR936" s="1370"/>
      <c r="BS936" s="19"/>
      <c r="BT936" s="1370"/>
      <c r="BU936" s="1370"/>
      <c r="BV936" s="1370" t="s">
        <v>2498</v>
      </c>
      <c r="BW936" s="1370"/>
      <c r="BX936" s="1660"/>
      <c r="BY936" s="53"/>
    </row>
    <row r="937" spans="1:77" s="223" customFormat="1" ht="43.5" hidden="1" customHeight="1">
      <c r="A937" s="3210">
        <v>5</v>
      </c>
      <c r="B937" s="116" t="s">
        <v>325</v>
      </c>
      <c r="C937" s="1813" t="s">
        <v>326</v>
      </c>
      <c r="D937" s="1846">
        <v>0.8</v>
      </c>
      <c r="E937" s="3573" t="s">
        <v>305</v>
      </c>
      <c r="F937" s="3545" t="s">
        <v>327</v>
      </c>
      <c r="G937" s="3574">
        <v>1250</v>
      </c>
      <c r="H937" s="3574">
        <v>1250</v>
      </c>
      <c r="I937" s="102"/>
      <c r="J937" s="102"/>
      <c r="K937" s="117">
        <v>1250</v>
      </c>
      <c r="L937" s="117">
        <v>1250</v>
      </c>
      <c r="M937" s="117">
        <v>1000</v>
      </c>
      <c r="N937" s="103"/>
      <c r="O937" s="102"/>
      <c r="P937" s="102"/>
      <c r="Q937" s="102"/>
      <c r="R937" s="102"/>
      <c r="S937" s="103">
        <f t="shared" si="779"/>
        <v>250</v>
      </c>
      <c r="T937" s="117">
        <v>250</v>
      </c>
      <c r="U937" s="102"/>
      <c r="V937" s="102"/>
      <c r="W937" s="1655"/>
      <c r="X937" s="1655"/>
      <c r="Y937" s="1655"/>
      <c r="Z937" s="103">
        <f t="shared" si="780"/>
        <v>0</v>
      </c>
      <c r="AA937" s="103"/>
      <c r="AB937" s="102"/>
      <c r="AC937" s="102"/>
      <c r="AD937" s="103">
        <f t="shared" si="781"/>
        <v>133.53299999999999</v>
      </c>
      <c r="AE937" s="103">
        <v>133.53299999999999</v>
      </c>
      <c r="AF937" s="102"/>
      <c r="AG937" s="102"/>
      <c r="AH937" s="103">
        <f t="shared" si="782"/>
        <v>0</v>
      </c>
      <c r="AI937" s="103"/>
      <c r="AJ937" s="102"/>
      <c r="AK937" s="102"/>
      <c r="AL937" s="103">
        <f t="shared" si="783"/>
        <v>250</v>
      </c>
      <c r="AM937" s="103">
        <f t="shared" si="789"/>
        <v>250</v>
      </c>
      <c r="AN937" s="102"/>
      <c r="AO937" s="102"/>
      <c r="AP937" s="3572">
        <f t="shared" si="784"/>
        <v>1250</v>
      </c>
      <c r="AQ937" s="3572">
        <v>1250</v>
      </c>
      <c r="AR937" s="1751"/>
      <c r="AS937" s="1751"/>
      <c r="AT937" s="1751">
        <f t="shared" si="785"/>
        <v>0</v>
      </c>
      <c r="AU937" s="1751"/>
      <c r="AV937" s="1751"/>
      <c r="AW937" s="1751"/>
      <c r="AX937" s="1751"/>
      <c r="AY937" s="1751">
        <f t="shared" si="786"/>
        <v>0</v>
      </c>
      <c r="AZ937" s="1751"/>
      <c r="BA937" s="1751"/>
      <c r="BB937" s="1751"/>
      <c r="BC937" s="1751"/>
      <c r="BD937" s="1656"/>
      <c r="BE937" s="1656"/>
      <c r="BF937" s="1656"/>
      <c r="BG937" s="1403">
        <f t="shared" si="787"/>
        <v>0</v>
      </c>
      <c r="BH937" s="1667"/>
      <c r="BI937" s="1655">
        <f t="shared" si="788"/>
        <v>1000</v>
      </c>
      <c r="BJ937" s="1658">
        <v>2022</v>
      </c>
      <c r="BK937" s="1658" t="s">
        <v>910</v>
      </c>
      <c r="BL937" s="1658"/>
      <c r="BM937" s="1669">
        <f t="shared" si="776"/>
        <v>100</v>
      </c>
      <c r="BN937" s="1669" t="e">
        <f t="shared" si="777"/>
        <v>#DIV/0!</v>
      </c>
      <c r="BO937" s="1658" t="s">
        <v>40</v>
      </c>
      <c r="BP937" s="18"/>
      <c r="BQ937" s="1370"/>
      <c r="BR937" s="1370"/>
      <c r="BS937" s="19"/>
      <c r="BT937" s="1370"/>
      <c r="BU937" s="1370"/>
      <c r="BV937" s="1370" t="s">
        <v>2498</v>
      </c>
      <c r="BW937" s="1370"/>
      <c r="BX937" s="1660"/>
      <c r="BY937" s="53"/>
    </row>
    <row r="938" spans="1:77" s="223" customFormat="1" ht="43.5" hidden="1" customHeight="1">
      <c r="A938" s="3210">
        <v>6</v>
      </c>
      <c r="B938" s="116" t="s">
        <v>328</v>
      </c>
      <c r="C938" s="1813" t="s">
        <v>264</v>
      </c>
      <c r="D938" s="1846">
        <v>2</v>
      </c>
      <c r="E938" s="3573" t="s">
        <v>329</v>
      </c>
      <c r="F938" s="3545" t="s">
        <v>330</v>
      </c>
      <c r="G938" s="3574">
        <v>2500</v>
      </c>
      <c r="H938" s="3574">
        <v>2500</v>
      </c>
      <c r="I938" s="102"/>
      <c r="J938" s="102"/>
      <c r="K938" s="117">
        <v>2500</v>
      </c>
      <c r="L938" s="117">
        <v>2500</v>
      </c>
      <c r="M938" s="117">
        <v>860</v>
      </c>
      <c r="N938" s="103"/>
      <c r="O938" s="102"/>
      <c r="P938" s="102"/>
      <c r="Q938" s="102"/>
      <c r="R938" s="102"/>
      <c r="S938" s="103">
        <f t="shared" si="779"/>
        <v>1640</v>
      </c>
      <c r="T938" s="117">
        <v>1640</v>
      </c>
      <c r="U938" s="102"/>
      <c r="V938" s="102"/>
      <c r="W938" s="1655"/>
      <c r="X938" s="1655"/>
      <c r="Y938" s="1655"/>
      <c r="Z938" s="103">
        <f t="shared" si="780"/>
        <v>0</v>
      </c>
      <c r="AA938" s="102"/>
      <c r="AB938" s="102"/>
      <c r="AC938" s="102"/>
      <c r="AD938" s="103">
        <f t="shared" si="781"/>
        <v>239.274</v>
      </c>
      <c r="AE938" s="103">
        <v>239.274</v>
      </c>
      <c r="AF938" s="102"/>
      <c r="AG938" s="102"/>
      <c r="AH938" s="103">
        <f t="shared" si="782"/>
        <v>0</v>
      </c>
      <c r="AI938" s="103"/>
      <c r="AJ938" s="102"/>
      <c r="AK938" s="102"/>
      <c r="AL938" s="103">
        <f t="shared" si="783"/>
        <v>1640</v>
      </c>
      <c r="AM938" s="103">
        <f t="shared" si="789"/>
        <v>1640</v>
      </c>
      <c r="AN938" s="102"/>
      <c r="AO938" s="102"/>
      <c r="AP938" s="3572">
        <f t="shared" si="784"/>
        <v>2500</v>
      </c>
      <c r="AQ938" s="3572">
        <v>2500</v>
      </c>
      <c r="AR938" s="1751"/>
      <c r="AS938" s="1751"/>
      <c r="AT938" s="1751">
        <f t="shared" si="785"/>
        <v>0</v>
      </c>
      <c r="AU938" s="1751"/>
      <c r="AV938" s="1751"/>
      <c r="AW938" s="1751"/>
      <c r="AX938" s="1751"/>
      <c r="AY938" s="1751">
        <f t="shared" si="786"/>
        <v>0</v>
      </c>
      <c r="AZ938" s="1751"/>
      <c r="BA938" s="1751"/>
      <c r="BB938" s="1751"/>
      <c r="BC938" s="1751"/>
      <c r="BD938" s="1656"/>
      <c r="BE938" s="1656"/>
      <c r="BF938" s="1656"/>
      <c r="BG938" s="1403">
        <f t="shared" si="787"/>
        <v>0</v>
      </c>
      <c r="BH938" s="1667"/>
      <c r="BI938" s="1655">
        <f t="shared" si="788"/>
        <v>860</v>
      </c>
      <c r="BJ938" s="1658">
        <v>2022</v>
      </c>
      <c r="BK938" s="1658" t="s">
        <v>910</v>
      </c>
      <c r="BL938" s="1658"/>
      <c r="BM938" s="1669">
        <f t="shared" si="776"/>
        <v>100</v>
      </c>
      <c r="BN938" s="1669" t="e">
        <f t="shared" si="777"/>
        <v>#DIV/0!</v>
      </c>
      <c r="BO938" s="1658" t="s">
        <v>40</v>
      </c>
      <c r="BP938" s="18"/>
      <c r="BQ938" s="1370"/>
      <c r="BR938" s="1370"/>
      <c r="BS938" s="19"/>
      <c r="BT938" s="1370"/>
      <c r="BU938" s="1370"/>
      <c r="BV938" s="1370" t="s">
        <v>2498</v>
      </c>
      <c r="BW938" s="1370"/>
      <c r="BX938" s="1660"/>
      <c r="BY938" s="53"/>
    </row>
    <row r="939" spans="1:77" s="223" customFormat="1" ht="43.5" hidden="1" customHeight="1">
      <c r="A939" s="3210">
        <v>7</v>
      </c>
      <c r="B939" s="116" t="s">
        <v>331</v>
      </c>
      <c r="C939" s="1813" t="s">
        <v>216</v>
      </c>
      <c r="D939" s="1846">
        <v>10</v>
      </c>
      <c r="E939" s="3573" t="s">
        <v>305</v>
      </c>
      <c r="F939" s="3545" t="s">
        <v>332</v>
      </c>
      <c r="G939" s="3574">
        <v>1000</v>
      </c>
      <c r="H939" s="3574">
        <v>1000</v>
      </c>
      <c r="I939" s="102"/>
      <c r="J939" s="102"/>
      <c r="K939" s="117">
        <v>1000</v>
      </c>
      <c r="L939" s="117">
        <v>1000</v>
      </c>
      <c r="M939" s="117">
        <v>800</v>
      </c>
      <c r="N939" s="103"/>
      <c r="O939" s="102"/>
      <c r="P939" s="102"/>
      <c r="Q939" s="102"/>
      <c r="R939" s="102"/>
      <c r="S939" s="103">
        <f t="shared" si="779"/>
        <v>200</v>
      </c>
      <c r="T939" s="117">
        <v>200</v>
      </c>
      <c r="U939" s="102"/>
      <c r="V939" s="102"/>
      <c r="W939" s="1655"/>
      <c r="X939" s="1655"/>
      <c r="Y939" s="1655"/>
      <c r="Z939" s="103">
        <f t="shared" si="780"/>
        <v>0</v>
      </c>
      <c r="AA939" s="102"/>
      <c r="AB939" s="102"/>
      <c r="AC939" s="102"/>
      <c r="AD939" s="103">
        <f t="shared" si="781"/>
        <v>195.29599999999999</v>
      </c>
      <c r="AE939" s="103">
        <v>195.29599999999999</v>
      </c>
      <c r="AF939" s="102"/>
      <c r="AG939" s="102"/>
      <c r="AH939" s="103">
        <f t="shared" si="782"/>
        <v>0</v>
      </c>
      <c r="AI939" s="103"/>
      <c r="AJ939" s="102"/>
      <c r="AK939" s="102"/>
      <c r="AL939" s="103">
        <f t="shared" si="783"/>
        <v>200</v>
      </c>
      <c r="AM939" s="103">
        <f t="shared" si="789"/>
        <v>200</v>
      </c>
      <c r="AN939" s="102"/>
      <c r="AO939" s="102"/>
      <c r="AP939" s="3572">
        <f t="shared" si="784"/>
        <v>1000</v>
      </c>
      <c r="AQ939" s="3572">
        <v>1000</v>
      </c>
      <c r="AR939" s="1751"/>
      <c r="AS939" s="1751"/>
      <c r="AT939" s="1751">
        <f t="shared" si="785"/>
        <v>0</v>
      </c>
      <c r="AU939" s="1751"/>
      <c r="AV939" s="1751"/>
      <c r="AW939" s="1751"/>
      <c r="AX939" s="1751"/>
      <c r="AY939" s="1751">
        <f t="shared" si="786"/>
        <v>0</v>
      </c>
      <c r="AZ939" s="1751"/>
      <c r="BA939" s="1751"/>
      <c r="BB939" s="1751"/>
      <c r="BC939" s="1751"/>
      <c r="BD939" s="1656"/>
      <c r="BE939" s="1656"/>
      <c r="BF939" s="1656"/>
      <c r="BG939" s="1403">
        <f t="shared" si="787"/>
        <v>0</v>
      </c>
      <c r="BH939" s="1667"/>
      <c r="BI939" s="1655">
        <f t="shared" si="788"/>
        <v>800</v>
      </c>
      <c r="BJ939" s="1658">
        <v>2022</v>
      </c>
      <c r="BK939" s="1658" t="s">
        <v>910</v>
      </c>
      <c r="BL939" s="1658"/>
      <c r="BM939" s="1669">
        <f t="shared" si="776"/>
        <v>100</v>
      </c>
      <c r="BN939" s="1669" t="e">
        <f t="shared" si="777"/>
        <v>#DIV/0!</v>
      </c>
      <c r="BO939" s="1658" t="s">
        <v>40</v>
      </c>
      <c r="BP939" s="18"/>
      <c r="BQ939" s="1370"/>
      <c r="BR939" s="1370"/>
      <c r="BS939" s="19"/>
      <c r="BT939" s="1370"/>
      <c r="BU939" s="1370"/>
      <c r="BV939" s="1370" t="s">
        <v>2498</v>
      </c>
      <c r="BW939" s="1370"/>
      <c r="BX939" s="1660"/>
      <c r="BY939" s="53"/>
    </row>
    <row r="940" spans="1:77" s="503" customFormat="1" hidden="1">
      <c r="A940" s="3210">
        <v>7</v>
      </c>
      <c r="B940" s="116" t="s">
        <v>365</v>
      </c>
      <c r="C940" s="1813" t="s">
        <v>303</v>
      </c>
      <c r="D940" s="1846">
        <v>30</v>
      </c>
      <c r="E940" s="3573" t="s">
        <v>206</v>
      </c>
      <c r="F940" s="3545" t="s">
        <v>366</v>
      </c>
      <c r="G940" s="3574">
        <v>1100</v>
      </c>
      <c r="H940" s="3574">
        <v>1100</v>
      </c>
      <c r="I940" s="102"/>
      <c r="J940" s="102"/>
      <c r="K940" s="117">
        <v>1100</v>
      </c>
      <c r="L940" s="117">
        <v>1100</v>
      </c>
      <c r="M940" s="103">
        <v>83.672000000000025</v>
      </c>
      <c r="N940" s="103">
        <v>83.672000000000025</v>
      </c>
      <c r="O940" s="102"/>
      <c r="P940" s="102"/>
      <c r="Q940" s="102"/>
      <c r="R940" s="102"/>
      <c r="S940" s="103">
        <f t="shared" si="779"/>
        <v>1100</v>
      </c>
      <c r="T940" s="117">
        <v>1100</v>
      </c>
      <c r="U940" s="102"/>
      <c r="V940" s="102"/>
      <c r="W940" s="1655"/>
      <c r="X940" s="1655"/>
      <c r="Y940" s="1655"/>
      <c r="Z940" s="103">
        <f t="shared" si="780"/>
        <v>0</v>
      </c>
      <c r="AA940" s="102"/>
      <c r="AB940" s="102"/>
      <c r="AC940" s="102"/>
      <c r="AD940" s="103">
        <f t="shared" si="781"/>
        <v>378.67200000000003</v>
      </c>
      <c r="AE940" s="103">
        <v>378.67200000000003</v>
      </c>
      <c r="AF940" s="102"/>
      <c r="AG940" s="102"/>
      <c r="AH940" s="103">
        <f t="shared" si="782"/>
        <v>0</v>
      </c>
      <c r="AI940" s="103"/>
      <c r="AJ940" s="102"/>
      <c r="AK940" s="102"/>
      <c r="AL940" s="103">
        <f t="shared" si="783"/>
        <v>1100</v>
      </c>
      <c r="AM940" s="103">
        <f>T940</f>
        <v>1100</v>
      </c>
      <c r="AN940" s="102"/>
      <c r="AO940" s="102"/>
      <c r="AP940" s="3572">
        <f t="shared" si="784"/>
        <v>1100</v>
      </c>
      <c r="AQ940" s="3572">
        <v>1100</v>
      </c>
      <c r="AR940" s="1751"/>
      <c r="AS940" s="1751"/>
      <c r="AT940" s="1911">
        <f t="shared" si="785"/>
        <v>0</v>
      </c>
      <c r="AU940" s="1911">
        <f>L940-AQ940</f>
        <v>0</v>
      </c>
      <c r="AV940" s="1751"/>
      <c r="AW940" s="1751"/>
      <c r="AX940" s="1751"/>
      <c r="AY940" s="1751">
        <f t="shared" si="786"/>
        <v>0</v>
      </c>
      <c r="AZ940" s="1751"/>
      <c r="BA940" s="1751"/>
      <c r="BB940" s="1751"/>
      <c r="BC940" s="1751"/>
      <c r="BD940" s="1656"/>
      <c r="BE940" s="1656"/>
      <c r="BF940" s="1656"/>
      <c r="BG940" s="1453"/>
      <c r="BH940" s="1655"/>
      <c r="BI940" s="1655">
        <f t="shared" si="788"/>
        <v>0</v>
      </c>
      <c r="BJ940" s="1658">
        <v>2023</v>
      </c>
      <c r="BK940" s="1658" t="s">
        <v>910</v>
      </c>
      <c r="BL940" s="1658"/>
      <c r="BM940" s="1669">
        <f t="shared" si="776"/>
        <v>100</v>
      </c>
      <c r="BN940" s="1669" t="e">
        <f t="shared" si="777"/>
        <v>#DIV/0!</v>
      </c>
      <c r="BO940" s="1658" t="s">
        <v>40</v>
      </c>
      <c r="BP940" s="18"/>
      <c r="BQ940" s="1370"/>
      <c r="BR940" s="1370"/>
      <c r="BS940" s="19"/>
      <c r="BT940" s="1370"/>
      <c r="BU940" s="1370"/>
      <c r="BV940" s="1370" t="s">
        <v>2498</v>
      </c>
      <c r="BW940" s="1370"/>
      <c r="BX940" s="1660"/>
      <c r="BY940" s="53"/>
    </row>
    <row r="941" spans="1:77" s="503" customFormat="1" ht="38.25" hidden="1">
      <c r="A941" s="3210">
        <v>8</v>
      </c>
      <c r="B941" s="116" t="s">
        <v>367</v>
      </c>
      <c r="C941" s="1830" t="s">
        <v>368</v>
      </c>
      <c r="D941" s="1846">
        <v>2.7</v>
      </c>
      <c r="E941" s="3573" t="s">
        <v>206</v>
      </c>
      <c r="F941" s="3545" t="s">
        <v>369</v>
      </c>
      <c r="G941" s="3574">
        <v>1100</v>
      </c>
      <c r="H941" s="3574">
        <v>1100</v>
      </c>
      <c r="I941" s="102"/>
      <c r="J941" s="102"/>
      <c r="K941" s="117">
        <v>1100</v>
      </c>
      <c r="L941" s="117">
        <v>1100</v>
      </c>
      <c r="M941" s="103">
        <v>93.218999999999994</v>
      </c>
      <c r="N941" s="103">
        <v>93.218999999999994</v>
      </c>
      <c r="O941" s="102"/>
      <c r="P941" s="102"/>
      <c r="Q941" s="102"/>
      <c r="R941" s="102"/>
      <c r="S941" s="103">
        <f t="shared" si="779"/>
        <v>1100</v>
      </c>
      <c r="T941" s="117">
        <v>1100</v>
      </c>
      <c r="U941" s="102"/>
      <c r="V941" s="102"/>
      <c r="W941" s="1655"/>
      <c r="X941" s="1655"/>
      <c r="Y941" s="1655"/>
      <c r="Z941" s="103">
        <f t="shared" si="780"/>
        <v>0</v>
      </c>
      <c r="AA941" s="102"/>
      <c r="AB941" s="102"/>
      <c r="AC941" s="102"/>
      <c r="AD941" s="103">
        <f t="shared" si="781"/>
        <v>392.21899999999999</v>
      </c>
      <c r="AE941" s="103">
        <v>392.21899999999999</v>
      </c>
      <c r="AF941" s="102"/>
      <c r="AG941" s="102"/>
      <c r="AH941" s="103">
        <f t="shared" si="782"/>
        <v>0</v>
      </c>
      <c r="AI941" s="103"/>
      <c r="AJ941" s="102"/>
      <c r="AK941" s="102"/>
      <c r="AL941" s="103">
        <f t="shared" si="783"/>
        <v>1100</v>
      </c>
      <c r="AM941" s="103">
        <f>T941</f>
        <v>1100</v>
      </c>
      <c r="AN941" s="102"/>
      <c r="AO941" s="102"/>
      <c r="AP941" s="3572">
        <f t="shared" si="784"/>
        <v>1100</v>
      </c>
      <c r="AQ941" s="3572">
        <v>1100</v>
      </c>
      <c r="AR941" s="1751"/>
      <c r="AS941" s="1751"/>
      <c r="AT941" s="1911">
        <f t="shared" si="785"/>
        <v>0</v>
      </c>
      <c r="AU941" s="1911">
        <f>L941-AQ941</f>
        <v>0</v>
      </c>
      <c r="AV941" s="1751"/>
      <c r="AW941" s="1751"/>
      <c r="AX941" s="1751"/>
      <c r="AY941" s="1751">
        <f t="shared" si="786"/>
        <v>0</v>
      </c>
      <c r="AZ941" s="1751"/>
      <c r="BA941" s="1751"/>
      <c r="BB941" s="1751"/>
      <c r="BC941" s="1751"/>
      <c r="BD941" s="1656"/>
      <c r="BE941" s="1656"/>
      <c r="BF941" s="1656"/>
      <c r="BG941" s="1453"/>
      <c r="BH941" s="1655"/>
      <c r="BI941" s="1655">
        <f t="shared" si="788"/>
        <v>0</v>
      </c>
      <c r="BJ941" s="1658">
        <v>2023</v>
      </c>
      <c r="BK941" s="1658" t="s">
        <v>910</v>
      </c>
      <c r="BL941" s="1658"/>
      <c r="BM941" s="1669">
        <f t="shared" si="776"/>
        <v>100</v>
      </c>
      <c r="BN941" s="1669" t="e">
        <f t="shared" si="777"/>
        <v>#DIV/0!</v>
      </c>
      <c r="BO941" s="1658" t="s">
        <v>40</v>
      </c>
      <c r="BP941" s="18"/>
      <c r="BQ941" s="1370"/>
      <c r="BR941" s="1370"/>
      <c r="BS941" s="19"/>
      <c r="BT941" s="1370"/>
      <c r="BU941" s="1370"/>
      <c r="BV941" s="1370" t="s">
        <v>2498</v>
      </c>
      <c r="BW941" s="1370"/>
      <c r="BX941" s="1660"/>
      <c r="BY941" s="53"/>
    </row>
    <row r="942" spans="1:77" s="28" customFormat="1" ht="127.5" hidden="1" customHeight="1">
      <c r="A942" s="3210">
        <v>1</v>
      </c>
      <c r="B942" s="116" t="s">
        <v>386</v>
      </c>
      <c r="C942" s="2265" t="s">
        <v>240</v>
      </c>
      <c r="D942" s="2825">
        <v>6.2</v>
      </c>
      <c r="E942" s="3573" t="s">
        <v>259</v>
      </c>
      <c r="F942" s="3600"/>
      <c r="G942" s="3601">
        <v>11423</v>
      </c>
      <c r="H942" s="3601">
        <v>11423</v>
      </c>
      <c r="I942" s="102"/>
      <c r="J942" s="102"/>
      <c r="K942" s="3263">
        <v>11423</v>
      </c>
      <c r="L942" s="3263">
        <v>11423</v>
      </c>
      <c r="M942" s="103"/>
      <c r="N942" s="103"/>
      <c r="O942" s="102"/>
      <c r="P942" s="102"/>
      <c r="Q942" s="102"/>
      <c r="R942" s="102"/>
      <c r="S942" s="102">
        <f t="shared" si="779"/>
        <v>0</v>
      </c>
      <c r="T942" s="102"/>
      <c r="U942" s="102"/>
      <c r="V942" s="102"/>
      <c r="W942" s="1655"/>
      <c r="X942" s="1655"/>
      <c r="Y942" s="1655"/>
      <c r="Z942" s="103">
        <f t="shared" si="780"/>
        <v>0</v>
      </c>
      <c r="AA942" s="102"/>
      <c r="AB942" s="102"/>
      <c r="AC942" s="102"/>
      <c r="AD942" s="103">
        <f t="shared" si="781"/>
        <v>0</v>
      </c>
      <c r="AE942" s="103"/>
      <c r="AF942" s="102"/>
      <c r="AG942" s="102"/>
      <c r="AH942" s="103">
        <f t="shared" si="782"/>
        <v>0</v>
      </c>
      <c r="AI942" s="102"/>
      <c r="AJ942" s="102"/>
      <c r="AK942" s="102"/>
      <c r="AL942" s="103">
        <f t="shared" si="783"/>
        <v>0</v>
      </c>
      <c r="AM942" s="102"/>
      <c r="AN942" s="102"/>
      <c r="AO942" s="102"/>
      <c r="AP942" s="3572">
        <f t="shared" si="784"/>
        <v>0</v>
      </c>
      <c r="AQ942" s="3570"/>
      <c r="AR942" s="1751"/>
      <c r="AS942" s="1751"/>
      <c r="AT942" s="1802">
        <f t="shared" si="785"/>
        <v>11423</v>
      </c>
      <c r="AU942" s="1802">
        <f>L942-AQ942</f>
        <v>11423</v>
      </c>
      <c r="AV942" s="1751"/>
      <c r="AW942" s="1751"/>
      <c r="AX942" s="1751"/>
      <c r="AY942" s="1802">
        <f t="shared" si="786"/>
        <v>11423</v>
      </c>
      <c r="AZ942" s="1802">
        <f>AU942</f>
        <v>11423</v>
      </c>
      <c r="BA942" s="1751"/>
      <c r="BB942" s="1751"/>
      <c r="BC942" s="1751"/>
      <c r="BD942" s="1656"/>
      <c r="BE942" s="1656"/>
      <c r="BF942" s="1656"/>
      <c r="BG942" s="1453"/>
      <c r="BH942" s="1655"/>
      <c r="BI942" s="142">
        <f t="shared" si="788"/>
        <v>0</v>
      </c>
      <c r="BJ942" s="198">
        <v>2024</v>
      </c>
      <c r="BK942" s="198" t="s">
        <v>2323</v>
      </c>
      <c r="BL942" s="198" t="s">
        <v>2327</v>
      </c>
      <c r="BM942" s="1925">
        <f t="shared" si="776"/>
        <v>0</v>
      </c>
      <c r="BN942" s="1925">
        <f t="shared" si="777"/>
        <v>0</v>
      </c>
      <c r="BO942" s="198"/>
      <c r="BP942" s="2122"/>
      <c r="BQ942" s="2902"/>
      <c r="BR942" s="2902"/>
      <c r="BS942" s="2066"/>
      <c r="BT942" s="2902"/>
      <c r="BU942" s="2902"/>
      <c r="BV942" s="1370" t="s">
        <v>2498</v>
      </c>
      <c r="BW942" s="2902"/>
      <c r="BX942" s="1915"/>
    </row>
    <row r="943" spans="1:77" s="28" customFormat="1" ht="53.25" hidden="1" customHeight="1">
      <c r="A943" s="3210">
        <v>2</v>
      </c>
      <c r="B943" s="116" t="s">
        <v>387</v>
      </c>
      <c r="C943" s="2265" t="s">
        <v>220</v>
      </c>
      <c r="D943" s="2825">
        <v>2</v>
      </c>
      <c r="E943" s="3573" t="s">
        <v>259</v>
      </c>
      <c r="F943" s="3602"/>
      <c r="G943" s="3601">
        <v>800</v>
      </c>
      <c r="H943" s="3601">
        <v>800</v>
      </c>
      <c r="I943" s="102"/>
      <c r="J943" s="102"/>
      <c r="K943" s="3263">
        <v>800</v>
      </c>
      <c r="L943" s="3263">
        <v>800</v>
      </c>
      <c r="M943" s="103"/>
      <c r="N943" s="103"/>
      <c r="O943" s="102"/>
      <c r="P943" s="102"/>
      <c r="Q943" s="102"/>
      <c r="R943" s="102"/>
      <c r="S943" s="102">
        <f t="shared" si="779"/>
        <v>0</v>
      </c>
      <c r="T943" s="102"/>
      <c r="U943" s="102"/>
      <c r="V943" s="102"/>
      <c r="W943" s="1655"/>
      <c r="X943" s="1655"/>
      <c r="Y943" s="1655"/>
      <c r="Z943" s="103">
        <f t="shared" si="780"/>
        <v>0</v>
      </c>
      <c r="AA943" s="102"/>
      <c r="AB943" s="102"/>
      <c r="AC943" s="102"/>
      <c r="AD943" s="103">
        <f t="shared" si="781"/>
        <v>0</v>
      </c>
      <c r="AE943" s="103"/>
      <c r="AF943" s="102"/>
      <c r="AG943" s="102"/>
      <c r="AH943" s="103">
        <f t="shared" si="782"/>
        <v>0</v>
      </c>
      <c r="AI943" s="102"/>
      <c r="AJ943" s="102"/>
      <c r="AK943" s="102"/>
      <c r="AL943" s="103">
        <f t="shared" si="783"/>
        <v>0</v>
      </c>
      <c r="AM943" s="102"/>
      <c r="AN943" s="102"/>
      <c r="AO943" s="102"/>
      <c r="AP943" s="3572">
        <f t="shared" si="784"/>
        <v>0</v>
      </c>
      <c r="AQ943" s="3570"/>
      <c r="AR943" s="1751"/>
      <c r="AS943" s="1751"/>
      <c r="AT943" s="1802">
        <f t="shared" si="785"/>
        <v>800</v>
      </c>
      <c r="AU943" s="1802">
        <f t="shared" ref="AU943:AU947" si="791">L943-AQ943</f>
        <v>800</v>
      </c>
      <c r="AV943" s="1751"/>
      <c r="AW943" s="1751"/>
      <c r="AX943" s="1751"/>
      <c r="AY943" s="1802">
        <f t="shared" si="786"/>
        <v>800</v>
      </c>
      <c r="AZ943" s="1802">
        <f t="shared" ref="AZ943:AZ947" si="792">AU943</f>
        <v>800</v>
      </c>
      <c r="BA943" s="1751"/>
      <c r="BB943" s="1751"/>
      <c r="BC943" s="1751"/>
      <c r="BD943" s="1656"/>
      <c r="BE943" s="1656"/>
      <c r="BF943" s="1656"/>
      <c r="BG943" s="1453"/>
      <c r="BH943" s="1655"/>
      <c r="BI943" s="142">
        <f t="shared" si="788"/>
        <v>0</v>
      </c>
      <c r="BJ943" s="198">
        <v>2024</v>
      </c>
      <c r="BK943" s="198" t="s">
        <v>2323</v>
      </c>
      <c r="BL943" s="198" t="s">
        <v>2327</v>
      </c>
      <c r="BM943" s="1925">
        <f t="shared" si="776"/>
        <v>0</v>
      </c>
      <c r="BN943" s="1925">
        <f t="shared" si="777"/>
        <v>0</v>
      </c>
      <c r="BO943" s="198"/>
      <c r="BP943" s="2122"/>
      <c r="BQ943" s="2902"/>
      <c r="BR943" s="2902"/>
      <c r="BS943" s="2066"/>
      <c r="BT943" s="2902"/>
      <c r="BU943" s="2902"/>
      <c r="BV943" s="1370" t="s">
        <v>2498</v>
      </c>
      <c r="BW943" s="2902"/>
      <c r="BX943" s="1915"/>
    </row>
    <row r="944" spans="1:77" s="28" customFormat="1" ht="54.75" hidden="1" customHeight="1">
      <c r="A944" s="3210">
        <v>3</v>
      </c>
      <c r="B944" s="116" t="s">
        <v>388</v>
      </c>
      <c r="C944" s="2265" t="s">
        <v>244</v>
      </c>
      <c r="D944" s="2825">
        <v>5.4</v>
      </c>
      <c r="E944" s="3573" t="s">
        <v>259</v>
      </c>
      <c r="F944" s="3602"/>
      <c r="G944" s="3601">
        <v>5000</v>
      </c>
      <c r="H944" s="3601">
        <v>5000</v>
      </c>
      <c r="I944" s="102"/>
      <c r="J944" s="102"/>
      <c r="K944" s="3263">
        <v>5000</v>
      </c>
      <c r="L944" s="3263">
        <v>5000</v>
      </c>
      <c r="M944" s="103"/>
      <c r="N944" s="103"/>
      <c r="O944" s="102"/>
      <c r="P944" s="102"/>
      <c r="Q944" s="102"/>
      <c r="R944" s="102"/>
      <c r="S944" s="102">
        <f t="shared" si="779"/>
        <v>0</v>
      </c>
      <c r="T944" s="102"/>
      <c r="U944" s="102"/>
      <c r="V944" s="102"/>
      <c r="W944" s="1655"/>
      <c r="X944" s="1655"/>
      <c r="Y944" s="1655"/>
      <c r="Z944" s="103">
        <f t="shared" si="780"/>
        <v>0</v>
      </c>
      <c r="AA944" s="102"/>
      <c r="AB944" s="102"/>
      <c r="AC944" s="102"/>
      <c r="AD944" s="103">
        <f t="shared" si="781"/>
        <v>0</v>
      </c>
      <c r="AE944" s="103"/>
      <c r="AF944" s="102"/>
      <c r="AG944" s="102"/>
      <c r="AH944" s="103">
        <f t="shared" si="782"/>
        <v>0</v>
      </c>
      <c r="AI944" s="102"/>
      <c r="AJ944" s="102"/>
      <c r="AK944" s="102"/>
      <c r="AL944" s="103">
        <f t="shared" si="783"/>
        <v>0</v>
      </c>
      <c r="AM944" s="102"/>
      <c r="AN944" s="102"/>
      <c r="AO944" s="102"/>
      <c r="AP944" s="3572">
        <f t="shared" si="784"/>
        <v>0</v>
      </c>
      <c r="AQ944" s="3570"/>
      <c r="AR944" s="1751"/>
      <c r="AS944" s="1751"/>
      <c r="AT944" s="1802">
        <f t="shared" si="785"/>
        <v>5000</v>
      </c>
      <c r="AU944" s="1802">
        <f t="shared" si="791"/>
        <v>5000</v>
      </c>
      <c r="AV944" s="1751"/>
      <c r="AW944" s="1751"/>
      <c r="AX944" s="1751"/>
      <c r="AY944" s="1802">
        <f t="shared" si="786"/>
        <v>5000</v>
      </c>
      <c r="AZ944" s="1802">
        <f t="shared" si="792"/>
        <v>5000</v>
      </c>
      <c r="BA944" s="1751"/>
      <c r="BB944" s="1751"/>
      <c r="BC944" s="1751"/>
      <c r="BD944" s="1656"/>
      <c r="BE944" s="1656"/>
      <c r="BF944" s="1656"/>
      <c r="BG944" s="1453"/>
      <c r="BH944" s="1655"/>
      <c r="BI944" s="142">
        <f t="shared" si="788"/>
        <v>0</v>
      </c>
      <c r="BJ944" s="198">
        <v>2024</v>
      </c>
      <c r="BK944" s="198" t="s">
        <v>2323</v>
      </c>
      <c r="BL944" s="198" t="s">
        <v>2327</v>
      </c>
      <c r="BM944" s="1925">
        <f t="shared" si="776"/>
        <v>0</v>
      </c>
      <c r="BN944" s="1925">
        <f t="shared" si="777"/>
        <v>0</v>
      </c>
      <c r="BO944" s="198"/>
      <c r="BP944" s="2122"/>
      <c r="BQ944" s="2902"/>
      <c r="BR944" s="2902"/>
      <c r="BS944" s="2066"/>
      <c r="BT944" s="2902"/>
      <c r="BU944" s="2902"/>
      <c r="BV944" s="1370" t="s">
        <v>2498</v>
      </c>
      <c r="BW944" s="2902"/>
      <c r="BX944" s="1915"/>
    </row>
    <row r="945" spans="1:77" s="28" customFormat="1" ht="63" hidden="1" customHeight="1">
      <c r="A945" s="3210">
        <v>4</v>
      </c>
      <c r="B945" s="116" t="s">
        <v>389</v>
      </c>
      <c r="C945" s="2265" t="s">
        <v>220</v>
      </c>
      <c r="D945" s="2825">
        <v>4.3</v>
      </c>
      <c r="E945" s="3573" t="s">
        <v>259</v>
      </c>
      <c r="F945" s="3602"/>
      <c r="G945" s="3601">
        <v>5600</v>
      </c>
      <c r="H945" s="3601">
        <v>5600</v>
      </c>
      <c r="I945" s="102"/>
      <c r="J945" s="102"/>
      <c r="K945" s="3263">
        <v>5600</v>
      </c>
      <c r="L945" s="3263">
        <v>5600</v>
      </c>
      <c r="M945" s="103"/>
      <c r="N945" s="103"/>
      <c r="O945" s="102"/>
      <c r="P945" s="102"/>
      <c r="Q945" s="102"/>
      <c r="R945" s="102"/>
      <c r="S945" s="102">
        <f t="shared" si="779"/>
        <v>0</v>
      </c>
      <c r="T945" s="102"/>
      <c r="U945" s="102"/>
      <c r="V945" s="102"/>
      <c r="W945" s="1655"/>
      <c r="X945" s="1655"/>
      <c r="Y945" s="1655"/>
      <c r="Z945" s="103">
        <f t="shared" si="780"/>
        <v>0</v>
      </c>
      <c r="AA945" s="102"/>
      <c r="AB945" s="102"/>
      <c r="AC945" s="102"/>
      <c r="AD945" s="103">
        <f t="shared" si="781"/>
        <v>0</v>
      </c>
      <c r="AE945" s="103"/>
      <c r="AF945" s="102"/>
      <c r="AG945" s="102"/>
      <c r="AH945" s="103">
        <f t="shared" si="782"/>
        <v>0</v>
      </c>
      <c r="AI945" s="102"/>
      <c r="AJ945" s="102"/>
      <c r="AK945" s="102"/>
      <c r="AL945" s="103">
        <f t="shared" si="783"/>
        <v>0</v>
      </c>
      <c r="AM945" s="102"/>
      <c r="AN945" s="102"/>
      <c r="AO945" s="102"/>
      <c r="AP945" s="3572">
        <f t="shared" si="784"/>
        <v>0</v>
      </c>
      <c r="AQ945" s="3570"/>
      <c r="AR945" s="1751"/>
      <c r="AS945" s="1751"/>
      <c r="AT945" s="1802">
        <f t="shared" si="785"/>
        <v>5600</v>
      </c>
      <c r="AU945" s="1802">
        <f t="shared" si="791"/>
        <v>5600</v>
      </c>
      <c r="AV945" s="1751"/>
      <c r="AW945" s="1751"/>
      <c r="AX945" s="1751"/>
      <c r="AY945" s="1802">
        <f t="shared" si="786"/>
        <v>5600</v>
      </c>
      <c r="AZ945" s="1802">
        <f t="shared" si="792"/>
        <v>5600</v>
      </c>
      <c r="BA945" s="1751"/>
      <c r="BB945" s="1751"/>
      <c r="BC945" s="1751"/>
      <c r="BD945" s="1656"/>
      <c r="BE945" s="1656"/>
      <c r="BF945" s="1656"/>
      <c r="BG945" s="1453"/>
      <c r="BH945" s="1655"/>
      <c r="BI945" s="142">
        <f t="shared" si="788"/>
        <v>0</v>
      </c>
      <c r="BJ945" s="198">
        <v>2024</v>
      </c>
      <c r="BK945" s="198" t="s">
        <v>2323</v>
      </c>
      <c r="BL945" s="198" t="s">
        <v>2327</v>
      </c>
      <c r="BM945" s="1925">
        <f t="shared" si="776"/>
        <v>0</v>
      </c>
      <c r="BN945" s="1925">
        <f t="shared" si="777"/>
        <v>0</v>
      </c>
      <c r="BO945" s="198"/>
      <c r="BP945" s="2122"/>
      <c r="BQ945" s="2902"/>
      <c r="BR945" s="2902"/>
      <c r="BS945" s="2066"/>
      <c r="BT945" s="2902"/>
      <c r="BU945" s="2902"/>
      <c r="BV945" s="1370" t="s">
        <v>2498</v>
      </c>
      <c r="BW945" s="2902"/>
      <c r="BX945" s="1915"/>
    </row>
    <row r="946" spans="1:77" s="28" customFormat="1" ht="41.25" hidden="1" customHeight="1">
      <c r="A946" s="3210">
        <v>5</v>
      </c>
      <c r="B946" s="116" t="s">
        <v>390</v>
      </c>
      <c r="C946" s="2265" t="s">
        <v>216</v>
      </c>
      <c r="D946" s="2825">
        <v>6.5</v>
      </c>
      <c r="E946" s="3573" t="s">
        <v>259</v>
      </c>
      <c r="F946" s="3602"/>
      <c r="G946" s="3601">
        <v>10400</v>
      </c>
      <c r="H946" s="3601">
        <v>10400</v>
      </c>
      <c r="I946" s="102"/>
      <c r="J946" s="102"/>
      <c r="K946" s="3263">
        <v>10400</v>
      </c>
      <c r="L946" s="3263">
        <v>10400</v>
      </c>
      <c r="M946" s="103"/>
      <c r="N946" s="103"/>
      <c r="O946" s="102"/>
      <c r="P946" s="102"/>
      <c r="Q946" s="102"/>
      <c r="R946" s="102"/>
      <c r="S946" s="102">
        <f t="shared" si="779"/>
        <v>0</v>
      </c>
      <c r="T946" s="102"/>
      <c r="U946" s="102"/>
      <c r="V946" s="102"/>
      <c r="W946" s="1655"/>
      <c r="X946" s="1655"/>
      <c r="Y946" s="1655"/>
      <c r="Z946" s="103">
        <f t="shared" si="780"/>
        <v>0</v>
      </c>
      <c r="AA946" s="102"/>
      <c r="AB946" s="102"/>
      <c r="AC946" s="102"/>
      <c r="AD946" s="103">
        <f t="shared" si="781"/>
        <v>0</v>
      </c>
      <c r="AE946" s="103"/>
      <c r="AF946" s="102"/>
      <c r="AG946" s="102"/>
      <c r="AH946" s="103">
        <f t="shared" si="782"/>
        <v>0</v>
      </c>
      <c r="AI946" s="102"/>
      <c r="AJ946" s="102"/>
      <c r="AK946" s="102"/>
      <c r="AL946" s="103">
        <f t="shared" si="783"/>
        <v>0</v>
      </c>
      <c r="AM946" s="102"/>
      <c r="AN946" s="102"/>
      <c r="AO946" s="102"/>
      <c r="AP946" s="3572">
        <f t="shared" si="784"/>
        <v>0</v>
      </c>
      <c r="AQ946" s="3570"/>
      <c r="AR946" s="1751"/>
      <c r="AS946" s="1751"/>
      <c r="AT946" s="1802">
        <f t="shared" si="785"/>
        <v>10400</v>
      </c>
      <c r="AU946" s="1802">
        <f t="shared" si="791"/>
        <v>10400</v>
      </c>
      <c r="AV946" s="1751"/>
      <c r="AW946" s="1751"/>
      <c r="AX946" s="1751"/>
      <c r="AY946" s="1802">
        <f t="shared" si="786"/>
        <v>10400</v>
      </c>
      <c r="AZ946" s="1802">
        <f t="shared" si="792"/>
        <v>10400</v>
      </c>
      <c r="BA946" s="1751"/>
      <c r="BB946" s="1751"/>
      <c r="BC946" s="1751"/>
      <c r="BD946" s="1656"/>
      <c r="BE946" s="1656"/>
      <c r="BF946" s="1656"/>
      <c r="BG946" s="1453"/>
      <c r="BH946" s="1655"/>
      <c r="BI946" s="142">
        <f t="shared" si="788"/>
        <v>0</v>
      </c>
      <c r="BJ946" s="198">
        <v>2024</v>
      </c>
      <c r="BK946" s="198" t="s">
        <v>2323</v>
      </c>
      <c r="BL946" s="198" t="s">
        <v>2327</v>
      </c>
      <c r="BM946" s="1925">
        <f t="shared" si="776"/>
        <v>0</v>
      </c>
      <c r="BN946" s="1925">
        <f t="shared" si="777"/>
        <v>0</v>
      </c>
      <c r="BO946" s="198"/>
      <c r="BP946" s="2122"/>
      <c r="BQ946" s="2902"/>
      <c r="BR946" s="2902"/>
      <c r="BS946" s="2066"/>
      <c r="BT946" s="2902"/>
      <c r="BU946" s="2902"/>
      <c r="BV946" s="1370" t="s">
        <v>2498</v>
      </c>
      <c r="BW946" s="2902"/>
      <c r="BX946" s="1915"/>
    </row>
    <row r="947" spans="1:77" s="28" customFormat="1" ht="41.25" hidden="1" customHeight="1">
      <c r="A947" s="3210">
        <v>6</v>
      </c>
      <c r="B947" s="116" t="s">
        <v>391</v>
      </c>
      <c r="C947" s="2265" t="s">
        <v>316</v>
      </c>
      <c r="D947" s="2825">
        <v>6</v>
      </c>
      <c r="E947" s="3573" t="s">
        <v>259</v>
      </c>
      <c r="F947" s="3602"/>
      <c r="G947" s="3601">
        <v>9600</v>
      </c>
      <c r="H947" s="3601">
        <v>9600</v>
      </c>
      <c r="I947" s="102"/>
      <c r="J947" s="102"/>
      <c r="K947" s="3263">
        <v>9600</v>
      </c>
      <c r="L947" s="3263">
        <v>9600</v>
      </c>
      <c r="M947" s="103"/>
      <c r="N947" s="103"/>
      <c r="O947" s="102"/>
      <c r="P947" s="102"/>
      <c r="Q947" s="102"/>
      <c r="R947" s="102"/>
      <c r="S947" s="102">
        <f t="shared" si="779"/>
        <v>0</v>
      </c>
      <c r="T947" s="102"/>
      <c r="U947" s="102"/>
      <c r="V947" s="102"/>
      <c r="W947" s="1655"/>
      <c r="X947" s="1655"/>
      <c r="Y947" s="1655"/>
      <c r="Z947" s="103">
        <f t="shared" si="780"/>
        <v>0</v>
      </c>
      <c r="AA947" s="102"/>
      <c r="AB947" s="102"/>
      <c r="AC947" s="102"/>
      <c r="AD947" s="103">
        <f t="shared" si="781"/>
        <v>0</v>
      </c>
      <c r="AE947" s="103"/>
      <c r="AF947" s="102"/>
      <c r="AG947" s="102"/>
      <c r="AH947" s="103">
        <f t="shared" si="782"/>
        <v>0</v>
      </c>
      <c r="AI947" s="102"/>
      <c r="AJ947" s="102"/>
      <c r="AK947" s="102"/>
      <c r="AL947" s="103">
        <f t="shared" si="783"/>
        <v>0</v>
      </c>
      <c r="AM947" s="102"/>
      <c r="AN947" s="102"/>
      <c r="AO947" s="102"/>
      <c r="AP947" s="3572">
        <f t="shared" si="784"/>
        <v>0</v>
      </c>
      <c r="AQ947" s="3570"/>
      <c r="AR947" s="1751"/>
      <c r="AS947" s="1751"/>
      <c r="AT947" s="1802">
        <f t="shared" si="785"/>
        <v>9600</v>
      </c>
      <c r="AU947" s="1802">
        <f t="shared" si="791"/>
        <v>9600</v>
      </c>
      <c r="AV947" s="1751"/>
      <c r="AW947" s="1751"/>
      <c r="AX947" s="1751"/>
      <c r="AY947" s="1802">
        <f t="shared" si="786"/>
        <v>9600</v>
      </c>
      <c r="AZ947" s="1802">
        <f t="shared" si="792"/>
        <v>9600</v>
      </c>
      <c r="BA947" s="1751"/>
      <c r="BB947" s="1751"/>
      <c r="BC947" s="1751"/>
      <c r="BD947" s="1656"/>
      <c r="BE947" s="1656"/>
      <c r="BF947" s="1656"/>
      <c r="BG947" s="1453"/>
      <c r="BH947" s="1655"/>
      <c r="BI947" s="142">
        <f t="shared" si="788"/>
        <v>0</v>
      </c>
      <c r="BJ947" s="198">
        <v>2024</v>
      </c>
      <c r="BK947" s="198" t="s">
        <v>2323</v>
      </c>
      <c r="BL947" s="198" t="s">
        <v>2327</v>
      </c>
      <c r="BM947" s="1925">
        <f t="shared" si="776"/>
        <v>0</v>
      </c>
      <c r="BN947" s="1925">
        <f t="shared" si="777"/>
        <v>0</v>
      </c>
      <c r="BO947" s="198"/>
      <c r="BP947" s="2122"/>
      <c r="BQ947" s="2902"/>
      <c r="BR947" s="2902"/>
      <c r="BS947" s="2066"/>
      <c r="BT947" s="2902"/>
      <c r="BU947" s="2902"/>
      <c r="BV947" s="1370" t="s">
        <v>2498</v>
      </c>
      <c r="BW947" s="2902"/>
      <c r="BX947" s="1915"/>
    </row>
    <row r="948" spans="1:77" s="488" customFormat="1" ht="89.25" hidden="1">
      <c r="A948" s="3200">
        <v>9</v>
      </c>
      <c r="B948" s="116" t="s">
        <v>1272</v>
      </c>
      <c r="C948" s="1849" t="s">
        <v>1267</v>
      </c>
      <c r="D948" s="1763" t="s">
        <v>1273</v>
      </c>
      <c r="E948" s="3544" t="s">
        <v>305</v>
      </c>
      <c r="F948" s="3573" t="s">
        <v>1274</v>
      </c>
      <c r="G948" s="3552">
        <v>950</v>
      </c>
      <c r="H948" s="3552">
        <v>950</v>
      </c>
      <c r="I948" s="1741"/>
      <c r="J948" s="1741"/>
      <c r="K948" s="1737">
        <v>950</v>
      </c>
      <c r="L948" s="1737">
        <v>950</v>
      </c>
      <c r="M948" s="1741">
        <v>873.69200000000001</v>
      </c>
      <c r="N948" s="1741">
        <v>796.952</v>
      </c>
      <c r="O948" s="1760">
        <v>209.7</v>
      </c>
      <c r="P948" s="1760">
        <v>209.7</v>
      </c>
      <c r="Q948" s="1741"/>
      <c r="R948" s="1741"/>
      <c r="S948" s="1741">
        <f t="shared" si="779"/>
        <v>420</v>
      </c>
      <c r="T948" s="1741">
        <v>420</v>
      </c>
      <c r="U948" s="1741"/>
      <c r="V948" s="1741"/>
      <c r="W948" s="1761">
        <v>30</v>
      </c>
      <c r="X948" s="1761"/>
      <c r="Y948" s="1761"/>
      <c r="Z948" s="1760">
        <f t="shared" si="780"/>
        <v>209.7</v>
      </c>
      <c r="AA948" s="1760">
        <v>209.7</v>
      </c>
      <c r="AB948" s="1741"/>
      <c r="AC948" s="1741"/>
      <c r="AD948" s="1760">
        <f t="shared" si="781"/>
        <v>343.69200000000006</v>
      </c>
      <c r="AE948" s="1760">
        <v>343.69200000000006</v>
      </c>
      <c r="AF948" s="1741"/>
      <c r="AG948" s="1741"/>
      <c r="AH948" s="1760">
        <f t="shared" si="782"/>
        <v>209.7</v>
      </c>
      <c r="AI948" s="1760">
        <v>209.7</v>
      </c>
      <c r="AJ948" s="1741"/>
      <c r="AK948" s="1741"/>
      <c r="AL948" s="1760">
        <f t="shared" si="783"/>
        <v>420</v>
      </c>
      <c r="AM948" s="1741">
        <v>420</v>
      </c>
      <c r="AN948" s="1741"/>
      <c r="AO948" s="1741"/>
      <c r="AP948" s="3655">
        <f t="shared" si="784"/>
        <v>950</v>
      </c>
      <c r="AQ948" s="3560">
        <v>950</v>
      </c>
      <c r="AR948" s="1759">
        <v>0</v>
      </c>
      <c r="AS948" s="1759"/>
      <c r="AT948" s="1759">
        <f t="shared" si="785"/>
        <v>0</v>
      </c>
      <c r="AU948" s="1759">
        <v>0</v>
      </c>
      <c r="AV948" s="1759"/>
      <c r="AW948" s="1759"/>
      <c r="AX948" s="1759"/>
      <c r="AY948" s="1759">
        <f t="shared" si="786"/>
        <v>0</v>
      </c>
      <c r="AZ948" s="1759">
        <v>0</v>
      </c>
      <c r="BA948" s="1759"/>
      <c r="BB948" s="1759"/>
      <c r="BC948" s="1759"/>
      <c r="BD948" s="3293"/>
      <c r="BE948" s="3293"/>
      <c r="BF948" s="3293"/>
      <c r="BG948" s="1403">
        <f t="shared" ref="BG948:BG950" si="793">AZ948</f>
        <v>0</v>
      </c>
      <c r="BH948" s="1667"/>
      <c r="BI948" s="1761">
        <f t="shared" si="788"/>
        <v>530</v>
      </c>
      <c r="BJ948" s="3151">
        <v>2022</v>
      </c>
      <c r="BK948" s="3151" t="s">
        <v>910</v>
      </c>
      <c r="BL948" s="3151"/>
      <c r="BM948" s="1669">
        <f t="shared" si="776"/>
        <v>100</v>
      </c>
      <c r="BN948" s="1669" t="e">
        <f t="shared" si="777"/>
        <v>#DIV/0!</v>
      </c>
      <c r="BO948" s="3151" t="s">
        <v>40</v>
      </c>
      <c r="BP948" s="1621"/>
      <c r="BQ948" s="2927"/>
      <c r="BR948" s="2927"/>
      <c r="BS948" s="3360"/>
      <c r="BT948" s="2927"/>
      <c r="BU948" s="2927"/>
      <c r="BV948" s="1370" t="s">
        <v>2498</v>
      </c>
      <c r="BW948" s="2927"/>
      <c r="BX948" s="1618"/>
      <c r="BY948" s="63"/>
    </row>
    <row r="949" spans="1:77" s="488" customFormat="1" ht="76.5" hidden="1">
      <c r="A949" s="3200">
        <v>10</v>
      </c>
      <c r="B949" s="116" t="s">
        <v>1275</v>
      </c>
      <c r="C949" s="1849" t="s">
        <v>1276</v>
      </c>
      <c r="D949" s="152" t="s">
        <v>1277</v>
      </c>
      <c r="E949" s="3544" t="s">
        <v>305</v>
      </c>
      <c r="F949" s="3573" t="s">
        <v>1278</v>
      </c>
      <c r="G949" s="3552">
        <v>920</v>
      </c>
      <c r="H949" s="3552">
        <v>920</v>
      </c>
      <c r="I949" s="1741"/>
      <c r="J949" s="1741"/>
      <c r="K949" s="1737">
        <v>920</v>
      </c>
      <c r="L949" s="1737">
        <v>920</v>
      </c>
      <c r="M949" s="1741">
        <v>876.12999999999988</v>
      </c>
      <c r="N949" s="1741">
        <v>309.63099999999997</v>
      </c>
      <c r="O949" s="1760"/>
      <c r="P949" s="1760"/>
      <c r="Q949" s="1741"/>
      <c r="R949" s="1741"/>
      <c r="S949" s="1741">
        <f t="shared" si="779"/>
        <v>570</v>
      </c>
      <c r="T949" s="1741">
        <v>570</v>
      </c>
      <c r="U949" s="1741"/>
      <c r="V949" s="1741"/>
      <c r="W949" s="1761"/>
      <c r="X949" s="1761"/>
      <c r="Y949" s="1761"/>
      <c r="Z949" s="1760">
        <f t="shared" si="780"/>
        <v>0</v>
      </c>
      <c r="AA949" s="1760"/>
      <c r="AB949" s="1741"/>
      <c r="AC949" s="1741"/>
      <c r="AD949" s="134">
        <f t="shared" si="781"/>
        <v>526.12999999999988</v>
      </c>
      <c r="AE949" s="134">
        <v>526.12999999999988</v>
      </c>
      <c r="AF949" s="1741"/>
      <c r="AG949" s="1741"/>
      <c r="AH949" s="134">
        <f t="shared" si="782"/>
        <v>0</v>
      </c>
      <c r="AI949" s="1760"/>
      <c r="AJ949" s="1741"/>
      <c r="AK949" s="1741"/>
      <c r="AL949" s="134">
        <f t="shared" si="783"/>
        <v>570</v>
      </c>
      <c r="AM949" s="1741">
        <v>570</v>
      </c>
      <c r="AN949" s="1741"/>
      <c r="AO949" s="1741"/>
      <c r="AP949" s="3568">
        <f t="shared" si="784"/>
        <v>920</v>
      </c>
      <c r="AQ949" s="3560">
        <v>920</v>
      </c>
      <c r="AR949" s="1759">
        <v>0</v>
      </c>
      <c r="AS949" s="1759"/>
      <c r="AT949" s="1759">
        <f t="shared" si="785"/>
        <v>0</v>
      </c>
      <c r="AU949" s="1759">
        <v>0</v>
      </c>
      <c r="AV949" s="1759"/>
      <c r="AW949" s="1759"/>
      <c r="AX949" s="1759"/>
      <c r="AY949" s="1759">
        <f t="shared" si="786"/>
        <v>0</v>
      </c>
      <c r="AZ949" s="1759">
        <v>0</v>
      </c>
      <c r="BA949" s="1759"/>
      <c r="BB949" s="1759"/>
      <c r="BC949" s="1759"/>
      <c r="BD949" s="3293"/>
      <c r="BE949" s="3293"/>
      <c r="BF949" s="3293"/>
      <c r="BG949" s="1403">
        <f t="shared" si="793"/>
        <v>0</v>
      </c>
      <c r="BH949" s="1667"/>
      <c r="BI949" s="1761">
        <f t="shared" si="788"/>
        <v>350</v>
      </c>
      <c r="BJ949" s="3151">
        <v>2022</v>
      </c>
      <c r="BK949" s="3151" t="s">
        <v>910</v>
      </c>
      <c r="BL949" s="3151"/>
      <c r="BM949" s="1669">
        <f t="shared" si="776"/>
        <v>100</v>
      </c>
      <c r="BN949" s="1669" t="e">
        <f t="shared" si="777"/>
        <v>#DIV/0!</v>
      </c>
      <c r="BO949" s="3151" t="s">
        <v>40</v>
      </c>
      <c r="BP949" s="1621"/>
      <c r="BQ949" s="2927"/>
      <c r="BR949" s="2927"/>
      <c r="BS949" s="3360"/>
      <c r="BT949" s="2927"/>
      <c r="BU949" s="2927"/>
      <c r="BV949" s="1370" t="s">
        <v>2498</v>
      </c>
      <c r="BW949" s="2927"/>
      <c r="BX949" s="1618"/>
      <c r="BY949" s="63"/>
    </row>
    <row r="950" spans="1:77" s="488" customFormat="1" ht="76.5" hidden="1">
      <c r="A950" s="3200">
        <v>11</v>
      </c>
      <c r="B950" s="116" t="s">
        <v>1279</v>
      </c>
      <c r="C950" s="1849" t="s">
        <v>1231</v>
      </c>
      <c r="D950" s="152" t="s">
        <v>1280</v>
      </c>
      <c r="E950" s="3544" t="s">
        <v>305</v>
      </c>
      <c r="F950" s="3573" t="s">
        <v>1281</v>
      </c>
      <c r="G950" s="3552">
        <v>1000</v>
      </c>
      <c r="H950" s="3552">
        <v>1000</v>
      </c>
      <c r="I950" s="1741"/>
      <c r="J950" s="1741"/>
      <c r="K950" s="1737">
        <v>1000</v>
      </c>
      <c r="L950" s="1737">
        <v>1000</v>
      </c>
      <c r="M950" s="1741">
        <v>876.89800000000002</v>
      </c>
      <c r="N950" s="1741">
        <v>62.34</v>
      </c>
      <c r="O950" s="1760"/>
      <c r="P950" s="1760"/>
      <c r="Q950" s="1741"/>
      <c r="R950" s="1741"/>
      <c r="S950" s="1741">
        <f t="shared" si="779"/>
        <v>650</v>
      </c>
      <c r="T950" s="1741">
        <v>650</v>
      </c>
      <c r="U950" s="1741"/>
      <c r="V950" s="1741"/>
      <c r="W950" s="1761"/>
      <c r="X950" s="1761"/>
      <c r="Y950" s="1761"/>
      <c r="Z950" s="1760">
        <f t="shared" si="780"/>
        <v>0</v>
      </c>
      <c r="AA950" s="1760"/>
      <c r="AB950" s="1741"/>
      <c r="AC950" s="1741"/>
      <c r="AD950" s="134">
        <f t="shared" si="781"/>
        <v>526.89800000000002</v>
      </c>
      <c r="AE950" s="134">
        <v>526.89800000000002</v>
      </c>
      <c r="AF950" s="1741"/>
      <c r="AG950" s="1741"/>
      <c r="AH950" s="134">
        <f t="shared" si="782"/>
        <v>0</v>
      </c>
      <c r="AI950" s="1760"/>
      <c r="AJ950" s="1741"/>
      <c r="AK950" s="1741"/>
      <c r="AL950" s="134">
        <f t="shared" si="783"/>
        <v>650</v>
      </c>
      <c r="AM950" s="1741">
        <v>650</v>
      </c>
      <c r="AN950" s="1741"/>
      <c r="AO950" s="1741"/>
      <c r="AP950" s="3568">
        <f t="shared" si="784"/>
        <v>1000</v>
      </c>
      <c r="AQ950" s="3560">
        <v>1000</v>
      </c>
      <c r="AR950" s="1759">
        <v>0</v>
      </c>
      <c r="AS950" s="1759"/>
      <c r="AT950" s="1759">
        <f t="shared" si="785"/>
        <v>0</v>
      </c>
      <c r="AU950" s="1759">
        <v>0</v>
      </c>
      <c r="AV950" s="1759"/>
      <c r="AW950" s="1759"/>
      <c r="AX950" s="1759"/>
      <c r="AY950" s="1759">
        <f t="shared" si="786"/>
        <v>0</v>
      </c>
      <c r="AZ950" s="1759">
        <v>0</v>
      </c>
      <c r="BA950" s="1759"/>
      <c r="BB950" s="1759"/>
      <c r="BC950" s="1759"/>
      <c r="BD950" s="3293"/>
      <c r="BE950" s="3293"/>
      <c r="BF950" s="3293"/>
      <c r="BG950" s="1403">
        <f t="shared" si="793"/>
        <v>0</v>
      </c>
      <c r="BH950" s="1667"/>
      <c r="BI950" s="1761">
        <f t="shared" si="788"/>
        <v>350</v>
      </c>
      <c r="BJ950" s="3151">
        <v>2022</v>
      </c>
      <c r="BK950" s="3151" t="s">
        <v>910</v>
      </c>
      <c r="BL950" s="3151"/>
      <c r="BM950" s="1669">
        <f t="shared" si="776"/>
        <v>100</v>
      </c>
      <c r="BN950" s="1669" t="e">
        <f t="shared" si="777"/>
        <v>#DIV/0!</v>
      </c>
      <c r="BO950" s="3151" t="s">
        <v>40</v>
      </c>
      <c r="BP950" s="1621"/>
      <c r="BQ950" s="2927"/>
      <c r="BR950" s="2927"/>
      <c r="BS950" s="3360"/>
      <c r="BT950" s="2927"/>
      <c r="BU950" s="2927"/>
      <c r="BV950" s="1370" t="s">
        <v>2498</v>
      </c>
      <c r="BW950" s="2927"/>
      <c r="BX950" s="1618"/>
      <c r="BY950" s="63"/>
    </row>
    <row r="951" spans="1:77" s="3205" customFormat="1" ht="29.25" hidden="1" customHeight="1">
      <c r="A951" s="2228" t="s">
        <v>712</v>
      </c>
      <c r="B951" s="149" t="s">
        <v>2468</v>
      </c>
      <c r="C951" s="2005"/>
      <c r="D951" s="2827"/>
      <c r="E951" s="3561"/>
      <c r="F951" s="3562"/>
      <c r="G951" s="3563"/>
      <c r="H951" s="3563"/>
      <c r="I951" s="1826"/>
      <c r="J951" s="1826"/>
      <c r="K951" s="1826"/>
      <c r="L951" s="1826"/>
      <c r="M951" s="1826"/>
      <c r="N951" s="1826"/>
      <c r="O951" s="3264"/>
      <c r="P951" s="3264"/>
      <c r="Q951" s="1826"/>
      <c r="R951" s="1826"/>
      <c r="S951" s="1826"/>
      <c r="T951" s="1826"/>
      <c r="U951" s="1826"/>
      <c r="V951" s="1826"/>
      <c r="W951" s="3050"/>
      <c r="X951" s="3050"/>
      <c r="Y951" s="3050"/>
      <c r="Z951" s="3264"/>
      <c r="AA951" s="3264"/>
      <c r="AB951" s="1826"/>
      <c r="AC951" s="1826"/>
      <c r="AD951" s="1861"/>
      <c r="AE951" s="1861"/>
      <c r="AF951" s="1826"/>
      <c r="AG951" s="1826"/>
      <c r="AH951" s="1861"/>
      <c r="AI951" s="3264"/>
      <c r="AJ951" s="1826"/>
      <c r="AK951" s="1826"/>
      <c r="AL951" s="1861"/>
      <c r="AM951" s="1826"/>
      <c r="AN951" s="1826"/>
      <c r="AO951" s="1826"/>
      <c r="AP951" s="3660"/>
      <c r="AQ951" s="3563"/>
      <c r="AR951" s="3332"/>
      <c r="AS951" s="3332"/>
      <c r="AT951" s="3332"/>
      <c r="AU951" s="3332"/>
      <c r="AV951" s="3332"/>
      <c r="AW951" s="3332"/>
      <c r="AX951" s="3332"/>
      <c r="AY951" s="3332"/>
      <c r="AZ951" s="3332"/>
      <c r="BA951" s="3332"/>
      <c r="BB951" s="3332"/>
      <c r="BC951" s="3332"/>
      <c r="BD951" s="3332"/>
      <c r="BE951" s="3332"/>
      <c r="BF951" s="3332"/>
      <c r="BG951" s="3563"/>
      <c r="BH951" s="1826"/>
      <c r="BI951" s="2006"/>
      <c r="BJ951" s="3201"/>
      <c r="BK951" s="3201"/>
      <c r="BL951" s="3201"/>
      <c r="BM951" s="3150" t="e">
        <f t="shared" si="776"/>
        <v>#DIV/0!</v>
      </c>
      <c r="BN951" s="3150" t="e">
        <f t="shared" si="777"/>
        <v>#DIV/0!</v>
      </c>
      <c r="BO951" s="3152" t="s">
        <v>2327</v>
      </c>
      <c r="BP951" s="3202"/>
      <c r="BQ951" s="3203"/>
      <c r="BR951" s="3203"/>
      <c r="BS951" s="3376"/>
      <c r="BT951" s="3203"/>
      <c r="BU951" s="3203"/>
      <c r="BV951" s="1370" t="s">
        <v>2498</v>
      </c>
      <c r="BW951" s="3203"/>
      <c r="BX951" s="3204"/>
    </row>
    <row r="952" spans="1:77" s="2296" customFormat="1" ht="36.75" hidden="1" customHeight="1">
      <c r="A952" s="3200">
        <v>1</v>
      </c>
      <c r="B952" s="120" t="s">
        <v>1263</v>
      </c>
      <c r="C952" s="2010" t="s">
        <v>1264</v>
      </c>
      <c r="D952" s="2010" t="s">
        <v>1265</v>
      </c>
      <c r="E952" s="3545" t="s">
        <v>259</v>
      </c>
      <c r="F952" s="3545"/>
      <c r="G952" s="3564">
        <v>5500</v>
      </c>
      <c r="H952" s="3564">
        <v>5500</v>
      </c>
      <c r="I952" s="1741"/>
      <c r="J952" s="1741"/>
      <c r="K952" s="3261">
        <v>5500</v>
      </c>
      <c r="L952" s="3261">
        <v>5500</v>
      </c>
      <c r="M952" s="1741"/>
      <c r="N952" s="1741"/>
      <c r="O952" s="1760"/>
      <c r="P952" s="1760"/>
      <c r="Q952" s="1741"/>
      <c r="R952" s="1741"/>
      <c r="S952" s="1741">
        <f t="shared" ref="S952:S963" si="794">SUM(T952:V952)</f>
        <v>0</v>
      </c>
      <c r="T952" s="1741"/>
      <c r="U952" s="1741"/>
      <c r="V952" s="1741"/>
      <c r="W952" s="1761"/>
      <c r="X952" s="1761"/>
      <c r="Y952" s="1761"/>
      <c r="Z952" s="1760">
        <f t="shared" ref="Z952:Z963" si="795">SUM(AA952:AC952)</f>
        <v>0</v>
      </c>
      <c r="AA952" s="1760"/>
      <c r="AB952" s="1741"/>
      <c r="AC952" s="1741"/>
      <c r="AD952" s="134">
        <f t="shared" ref="AD952:AD963" si="796">SUM(AE952:AG952)</f>
        <v>0</v>
      </c>
      <c r="AE952" s="134"/>
      <c r="AF952" s="1741"/>
      <c r="AG952" s="1741"/>
      <c r="AH952" s="134">
        <f t="shared" ref="AH952:AH963" si="797">SUM(AI952:AK952)</f>
        <v>0</v>
      </c>
      <c r="AI952" s="1760"/>
      <c r="AJ952" s="1741"/>
      <c r="AK952" s="1741"/>
      <c r="AL952" s="134">
        <f t="shared" ref="AL952:AL963" si="798">SUM(AM952:AO952)</f>
        <v>0</v>
      </c>
      <c r="AM952" s="1741"/>
      <c r="AN952" s="1741"/>
      <c r="AO952" s="1741"/>
      <c r="AP952" s="3568">
        <f t="shared" ref="AP952:AP963" si="799">SUM(AQ952:AS952)</f>
        <v>0</v>
      </c>
      <c r="AQ952" s="3560"/>
      <c r="AR952" s="1759"/>
      <c r="AS952" s="1759"/>
      <c r="AT952" s="3333">
        <f t="shared" ref="AT952:AT963" si="800">SUM(AU952:AW952)</f>
        <v>5500</v>
      </c>
      <c r="AU952" s="3333">
        <v>5500</v>
      </c>
      <c r="AV952" s="1759"/>
      <c r="AW952" s="1759"/>
      <c r="AX952" s="1759"/>
      <c r="AY952" s="3333">
        <f t="shared" ref="AY952:AY963" si="801">SUM(AZ952:BB952)</f>
        <v>5500</v>
      </c>
      <c r="AZ952" s="3333">
        <v>5500</v>
      </c>
      <c r="BA952" s="1759"/>
      <c r="BB952" s="1759"/>
      <c r="BC952" s="1759"/>
      <c r="BD952" s="3293"/>
      <c r="BE952" s="3293"/>
      <c r="BF952" s="3293"/>
      <c r="BG952" s="3487"/>
      <c r="BH952" s="1761"/>
      <c r="BI952" s="2018">
        <f t="shared" ref="BI952:BI963" si="802">AP952-S952</f>
        <v>0</v>
      </c>
      <c r="BJ952" s="2020">
        <v>2024</v>
      </c>
      <c r="BK952" s="2020" t="s">
        <v>2323</v>
      </c>
      <c r="BL952" s="2020" t="s">
        <v>2327</v>
      </c>
      <c r="BM952" s="1925">
        <f t="shared" si="776"/>
        <v>0</v>
      </c>
      <c r="BN952" s="1925">
        <f t="shared" si="777"/>
        <v>0</v>
      </c>
      <c r="BO952" s="2020"/>
      <c r="BP952" s="2021"/>
      <c r="BQ952" s="2918"/>
      <c r="BR952" s="2918"/>
      <c r="BS952" s="3377"/>
      <c r="BT952" s="2918"/>
      <c r="BU952" s="2918"/>
      <c r="BV952" s="1370" t="s">
        <v>2498</v>
      </c>
      <c r="BW952" s="2918"/>
      <c r="BX952" s="2022"/>
    </row>
    <row r="953" spans="1:77" s="2296" customFormat="1" ht="36.75" hidden="1" customHeight="1">
      <c r="A953" s="3200">
        <v>2</v>
      </c>
      <c r="B953" s="120" t="s">
        <v>1266</v>
      </c>
      <c r="C953" s="2010" t="s">
        <v>1267</v>
      </c>
      <c r="D953" s="2010" t="s">
        <v>1268</v>
      </c>
      <c r="E953" s="3545" t="s">
        <v>259</v>
      </c>
      <c r="F953" s="3545"/>
      <c r="G953" s="3564">
        <v>1000</v>
      </c>
      <c r="H953" s="3564">
        <v>1000</v>
      </c>
      <c r="I953" s="1741"/>
      <c r="J953" s="1741"/>
      <c r="K953" s="3261">
        <v>1000</v>
      </c>
      <c r="L953" s="3261">
        <v>1000</v>
      </c>
      <c r="M953" s="1741"/>
      <c r="N953" s="1741"/>
      <c r="O953" s="1760"/>
      <c r="P953" s="1760"/>
      <c r="Q953" s="1741"/>
      <c r="R953" s="1741"/>
      <c r="S953" s="1741">
        <f t="shared" si="794"/>
        <v>0</v>
      </c>
      <c r="T953" s="1741"/>
      <c r="U953" s="1741"/>
      <c r="V953" s="1741"/>
      <c r="W953" s="1761"/>
      <c r="X953" s="1761"/>
      <c r="Y953" s="1761"/>
      <c r="Z953" s="1760">
        <f t="shared" si="795"/>
        <v>0</v>
      </c>
      <c r="AA953" s="1760"/>
      <c r="AB953" s="1741"/>
      <c r="AC953" s="1741"/>
      <c r="AD953" s="134">
        <f t="shared" si="796"/>
        <v>0</v>
      </c>
      <c r="AE953" s="134"/>
      <c r="AF953" s="1741"/>
      <c r="AG953" s="1741"/>
      <c r="AH953" s="134">
        <f t="shared" si="797"/>
        <v>0</v>
      </c>
      <c r="AI953" s="1760"/>
      <c r="AJ953" s="1741"/>
      <c r="AK953" s="1741"/>
      <c r="AL953" s="134">
        <f t="shared" si="798"/>
        <v>0</v>
      </c>
      <c r="AM953" s="1741"/>
      <c r="AN953" s="1741"/>
      <c r="AO953" s="1741"/>
      <c r="AP953" s="3568">
        <f t="shared" si="799"/>
        <v>0</v>
      </c>
      <c r="AQ953" s="3560"/>
      <c r="AR953" s="1759"/>
      <c r="AS953" s="1759"/>
      <c r="AT953" s="3333">
        <f t="shared" si="800"/>
        <v>1000</v>
      </c>
      <c r="AU953" s="3333">
        <v>1000</v>
      </c>
      <c r="AV953" s="1759"/>
      <c r="AW953" s="1759"/>
      <c r="AX953" s="1759"/>
      <c r="AY953" s="3333">
        <f t="shared" si="801"/>
        <v>1000</v>
      </c>
      <c r="AZ953" s="3333">
        <v>1000</v>
      </c>
      <c r="BA953" s="1759"/>
      <c r="BB953" s="1759"/>
      <c r="BC953" s="1759"/>
      <c r="BD953" s="3293"/>
      <c r="BE953" s="3293"/>
      <c r="BF953" s="3293"/>
      <c r="BG953" s="3487"/>
      <c r="BH953" s="1761"/>
      <c r="BI953" s="2018">
        <f t="shared" si="802"/>
        <v>0</v>
      </c>
      <c r="BJ953" s="2020">
        <v>2024</v>
      </c>
      <c r="BK953" s="2020" t="s">
        <v>2323</v>
      </c>
      <c r="BL953" s="2020" t="s">
        <v>2327</v>
      </c>
      <c r="BM953" s="1925">
        <f t="shared" si="776"/>
        <v>0</v>
      </c>
      <c r="BN953" s="1925">
        <f t="shared" si="777"/>
        <v>0</v>
      </c>
      <c r="BO953" s="2020"/>
      <c r="BP953" s="2021"/>
      <c r="BQ953" s="2918"/>
      <c r="BR953" s="2918"/>
      <c r="BS953" s="3377"/>
      <c r="BT953" s="2918"/>
      <c r="BU953" s="2918"/>
      <c r="BV953" s="1370" t="s">
        <v>2498</v>
      </c>
      <c r="BW953" s="2918"/>
      <c r="BX953" s="2022"/>
    </row>
    <row r="954" spans="1:77" s="2296" customFormat="1" ht="36.75" hidden="1" customHeight="1">
      <c r="A954" s="3200">
        <v>3</v>
      </c>
      <c r="B954" s="120" t="s">
        <v>1293</v>
      </c>
      <c r="C954" s="2010" t="s">
        <v>1294</v>
      </c>
      <c r="D954" s="2010" t="s">
        <v>1295</v>
      </c>
      <c r="E954" s="3545" t="s">
        <v>259</v>
      </c>
      <c r="F954" s="3603"/>
      <c r="G954" s="3564">
        <v>5100</v>
      </c>
      <c r="H954" s="3564">
        <v>5100</v>
      </c>
      <c r="I954" s="1741"/>
      <c r="J954" s="1741"/>
      <c r="K954" s="3261">
        <v>5100</v>
      </c>
      <c r="L954" s="3261">
        <v>5100</v>
      </c>
      <c r="M954" s="1741"/>
      <c r="N954" s="1741"/>
      <c r="O954" s="1760"/>
      <c r="P954" s="1760"/>
      <c r="Q954" s="1741"/>
      <c r="R954" s="1741"/>
      <c r="S954" s="1741">
        <f t="shared" si="794"/>
        <v>0</v>
      </c>
      <c r="T954" s="1741"/>
      <c r="U954" s="1741"/>
      <c r="V954" s="1741"/>
      <c r="W954" s="1761"/>
      <c r="X954" s="1761"/>
      <c r="Y954" s="1761"/>
      <c r="Z954" s="1760">
        <f t="shared" si="795"/>
        <v>0</v>
      </c>
      <c r="AA954" s="1760"/>
      <c r="AB954" s="1741"/>
      <c r="AC954" s="1741"/>
      <c r="AD954" s="134">
        <f t="shared" si="796"/>
        <v>0</v>
      </c>
      <c r="AE954" s="134"/>
      <c r="AF954" s="1741"/>
      <c r="AG954" s="1741"/>
      <c r="AH954" s="134">
        <f t="shared" si="797"/>
        <v>0</v>
      </c>
      <c r="AI954" s="1760"/>
      <c r="AJ954" s="1741"/>
      <c r="AK954" s="1741"/>
      <c r="AL954" s="134">
        <f t="shared" si="798"/>
        <v>0</v>
      </c>
      <c r="AM954" s="1741"/>
      <c r="AN954" s="1741"/>
      <c r="AO954" s="1741"/>
      <c r="AP954" s="3568">
        <f t="shared" si="799"/>
        <v>0</v>
      </c>
      <c r="AQ954" s="3560"/>
      <c r="AR954" s="1759"/>
      <c r="AS954" s="1759"/>
      <c r="AT954" s="3333">
        <f t="shared" si="800"/>
        <v>5100</v>
      </c>
      <c r="AU954" s="3333">
        <v>5100</v>
      </c>
      <c r="AV954" s="1759"/>
      <c r="AW954" s="1759"/>
      <c r="AX954" s="1759"/>
      <c r="AY954" s="3333">
        <f t="shared" si="801"/>
        <v>5100</v>
      </c>
      <c r="AZ954" s="3333">
        <v>5100</v>
      </c>
      <c r="BA954" s="1759"/>
      <c r="BB954" s="1759"/>
      <c r="BC954" s="1759"/>
      <c r="BD954" s="3293"/>
      <c r="BE954" s="3293"/>
      <c r="BF954" s="3293"/>
      <c r="BG954" s="3487"/>
      <c r="BH954" s="1761"/>
      <c r="BI954" s="2018">
        <f t="shared" si="802"/>
        <v>0</v>
      </c>
      <c r="BJ954" s="2020">
        <v>2024</v>
      </c>
      <c r="BK954" s="2020" t="s">
        <v>2323</v>
      </c>
      <c r="BL954" s="2020" t="s">
        <v>2327</v>
      </c>
      <c r="BM954" s="1925">
        <f t="shared" si="776"/>
        <v>0</v>
      </c>
      <c r="BN954" s="1925">
        <f t="shared" si="777"/>
        <v>0</v>
      </c>
      <c r="BO954" s="2020"/>
      <c r="BP954" s="2021"/>
      <c r="BQ954" s="2918"/>
      <c r="BR954" s="2918"/>
      <c r="BS954" s="3377"/>
      <c r="BT954" s="2918"/>
      <c r="BU954" s="2918"/>
      <c r="BV954" s="1370" t="s">
        <v>2498</v>
      </c>
      <c r="BW954" s="2918"/>
      <c r="BX954" s="2022"/>
    </row>
    <row r="955" spans="1:77" s="2296" customFormat="1" ht="36.75" hidden="1" customHeight="1">
      <c r="A955" s="3200">
        <v>4</v>
      </c>
      <c r="B955" s="120" t="s">
        <v>1296</v>
      </c>
      <c r="C955" s="2010" t="s">
        <v>1297</v>
      </c>
      <c r="D955" s="2010" t="s">
        <v>1298</v>
      </c>
      <c r="E955" s="3545" t="s">
        <v>259</v>
      </c>
      <c r="F955" s="3603"/>
      <c r="G955" s="3564">
        <v>7700</v>
      </c>
      <c r="H955" s="3564">
        <v>7700</v>
      </c>
      <c r="I955" s="1741"/>
      <c r="J955" s="1741"/>
      <c r="K955" s="3261">
        <v>7700</v>
      </c>
      <c r="L955" s="3261">
        <v>7700</v>
      </c>
      <c r="M955" s="1741"/>
      <c r="N955" s="1741"/>
      <c r="O955" s="1760"/>
      <c r="P955" s="1760"/>
      <c r="Q955" s="1741"/>
      <c r="R955" s="1741"/>
      <c r="S955" s="1741">
        <f t="shared" si="794"/>
        <v>0</v>
      </c>
      <c r="T955" s="1741"/>
      <c r="U955" s="1741"/>
      <c r="V955" s="1741"/>
      <c r="W955" s="1761"/>
      <c r="X955" s="1761"/>
      <c r="Y955" s="1761"/>
      <c r="Z955" s="1760">
        <f t="shared" si="795"/>
        <v>0</v>
      </c>
      <c r="AA955" s="1760"/>
      <c r="AB955" s="1741"/>
      <c r="AC955" s="1741"/>
      <c r="AD955" s="134">
        <f t="shared" si="796"/>
        <v>0</v>
      </c>
      <c r="AE955" s="134"/>
      <c r="AF955" s="1741"/>
      <c r="AG955" s="1741"/>
      <c r="AH955" s="134">
        <f t="shared" si="797"/>
        <v>0</v>
      </c>
      <c r="AI955" s="1760"/>
      <c r="AJ955" s="1741"/>
      <c r="AK955" s="1741"/>
      <c r="AL955" s="134">
        <f t="shared" si="798"/>
        <v>0</v>
      </c>
      <c r="AM955" s="1741"/>
      <c r="AN955" s="1741"/>
      <c r="AO955" s="1741"/>
      <c r="AP955" s="3568">
        <f t="shared" si="799"/>
        <v>0</v>
      </c>
      <c r="AQ955" s="3560"/>
      <c r="AR955" s="1759"/>
      <c r="AS955" s="1759"/>
      <c r="AT955" s="3333">
        <f t="shared" si="800"/>
        <v>7700</v>
      </c>
      <c r="AU955" s="3333">
        <v>7700</v>
      </c>
      <c r="AV955" s="1759"/>
      <c r="AW955" s="1759"/>
      <c r="AX955" s="1759"/>
      <c r="AY955" s="3333">
        <f t="shared" si="801"/>
        <v>7700</v>
      </c>
      <c r="AZ955" s="3333">
        <v>7700</v>
      </c>
      <c r="BA955" s="1759"/>
      <c r="BB955" s="1759"/>
      <c r="BC955" s="1759"/>
      <c r="BD955" s="3293"/>
      <c r="BE955" s="3293"/>
      <c r="BF955" s="3293"/>
      <c r="BG955" s="3487"/>
      <c r="BH955" s="1761"/>
      <c r="BI955" s="2018">
        <f t="shared" si="802"/>
        <v>0</v>
      </c>
      <c r="BJ955" s="2020">
        <v>2024</v>
      </c>
      <c r="BK955" s="2020" t="s">
        <v>2323</v>
      </c>
      <c r="BL955" s="2020" t="s">
        <v>2327</v>
      </c>
      <c r="BM955" s="1925">
        <f t="shared" si="776"/>
        <v>0</v>
      </c>
      <c r="BN955" s="1925">
        <f t="shared" si="777"/>
        <v>0</v>
      </c>
      <c r="BO955" s="2020"/>
      <c r="BP955" s="2021"/>
      <c r="BQ955" s="2918"/>
      <c r="BR955" s="2918"/>
      <c r="BS955" s="3377"/>
      <c r="BT955" s="2918"/>
      <c r="BU955" s="2918"/>
      <c r="BV955" s="1370" t="s">
        <v>2498</v>
      </c>
      <c r="BW955" s="2918"/>
      <c r="BX955" s="2022"/>
    </row>
    <row r="956" spans="1:77" s="2296" customFormat="1" ht="36.75" hidden="1" customHeight="1">
      <c r="A956" s="3200">
        <v>5</v>
      </c>
      <c r="B956" s="120" t="s">
        <v>1299</v>
      </c>
      <c r="C956" s="2010" t="s">
        <v>1300</v>
      </c>
      <c r="D956" s="2010" t="s">
        <v>1301</v>
      </c>
      <c r="E956" s="3545" t="s">
        <v>259</v>
      </c>
      <c r="F956" s="3603"/>
      <c r="G956" s="3564">
        <v>5100</v>
      </c>
      <c r="H956" s="3564">
        <v>5100</v>
      </c>
      <c r="I956" s="1741"/>
      <c r="J956" s="1741"/>
      <c r="K956" s="3261">
        <v>5100</v>
      </c>
      <c r="L956" s="3261">
        <v>5100</v>
      </c>
      <c r="M956" s="1741"/>
      <c r="N956" s="1741"/>
      <c r="O956" s="1760"/>
      <c r="P956" s="1760"/>
      <c r="Q956" s="1741"/>
      <c r="R956" s="1741"/>
      <c r="S956" s="1741">
        <f t="shared" si="794"/>
        <v>0</v>
      </c>
      <c r="T956" s="1741"/>
      <c r="U956" s="1741"/>
      <c r="V956" s="1741"/>
      <c r="W956" s="1761"/>
      <c r="X956" s="1761"/>
      <c r="Y956" s="1761"/>
      <c r="Z956" s="1760">
        <f t="shared" si="795"/>
        <v>0</v>
      </c>
      <c r="AA956" s="1760"/>
      <c r="AB956" s="1741"/>
      <c r="AC956" s="1741"/>
      <c r="AD956" s="134">
        <f t="shared" si="796"/>
        <v>0</v>
      </c>
      <c r="AE956" s="134"/>
      <c r="AF956" s="1741"/>
      <c r="AG956" s="1741"/>
      <c r="AH956" s="134">
        <f t="shared" si="797"/>
        <v>0</v>
      </c>
      <c r="AI956" s="1760"/>
      <c r="AJ956" s="1741"/>
      <c r="AK956" s="1741"/>
      <c r="AL956" s="134">
        <f t="shared" si="798"/>
        <v>0</v>
      </c>
      <c r="AM956" s="1741"/>
      <c r="AN956" s="1741"/>
      <c r="AO956" s="1741"/>
      <c r="AP956" s="3568">
        <f t="shared" si="799"/>
        <v>0</v>
      </c>
      <c r="AQ956" s="3560"/>
      <c r="AR956" s="1759"/>
      <c r="AS956" s="1759"/>
      <c r="AT956" s="3333">
        <f t="shared" si="800"/>
        <v>5100</v>
      </c>
      <c r="AU956" s="3333">
        <v>5100</v>
      </c>
      <c r="AV956" s="1759"/>
      <c r="AW956" s="1759"/>
      <c r="AX956" s="1759"/>
      <c r="AY956" s="3333">
        <f t="shared" si="801"/>
        <v>5100</v>
      </c>
      <c r="AZ956" s="3333">
        <v>5100</v>
      </c>
      <c r="BA956" s="1759"/>
      <c r="BB956" s="1759"/>
      <c r="BC956" s="1759"/>
      <c r="BD956" s="3293"/>
      <c r="BE956" s="3293"/>
      <c r="BF956" s="3293"/>
      <c r="BG956" s="3487"/>
      <c r="BH956" s="1761"/>
      <c r="BI956" s="2018">
        <f t="shared" si="802"/>
        <v>0</v>
      </c>
      <c r="BJ956" s="2020">
        <v>2024</v>
      </c>
      <c r="BK956" s="2020" t="s">
        <v>2323</v>
      </c>
      <c r="BL956" s="2020" t="s">
        <v>2327</v>
      </c>
      <c r="BM956" s="1925">
        <f t="shared" si="776"/>
        <v>0</v>
      </c>
      <c r="BN956" s="1925">
        <f t="shared" si="777"/>
        <v>0</v>
      </c>
      <c r="BO956" s="2020"/>
      <c r="BP956" s="2021"/>
      <c r="BQ956" s="2918"/>
      <c r="BR956" s="2918"/>
      <c r="BS956" s="3377"/>
      <c r="BT956" s="2918"/>
      <c r="BU956" s="2918"/>
      <c r="BV956" s="1370" t="s">
        <v>2498</v>
      </c>
      <c r="BW956" s="2918"/>
      <c r="BX956" s="2022"/>
    </row>
    <row r="957" spans="1:77" s="2296" customFormat="1" ht="36.75" hidden="1" customHeight="1">
      <c r="A957" s="3200">
        <v>6</v>
      </c>
      <c r="B957" s="120" t="s">
        <v>1302</v>
      </c>
      <c r="C957" s="2010" t="s">
        <v>1216</v>
      </c>
      <c r="D957" s="2010" t="s">
        <v>1303</v>
      </c>
      <c r="E957" s="3545" t="s">
        <v>259</v>
      </c>
      <c r="F957" s="3603"/>
      <c r="G957" s="3564">
        <v>7000</v>
      </c>
      <c r="H957" s="3564">
        <v>7000</v>
      </c>
      <c r="I957" s="1741"/>
      <c r="J957" s="1741"/>
      <c r="K957" s="3261">
        <v>7000</v>
      </c>
      <c r="L957" s="3261">
        <v>7000</v>
      </c>
      <c r="M957" s="1741"/>
      <c r="N957" s="1741"/>
      <c r="O957" s="1760"/>
      <c r="P957" s="1760"/>
      <c r="Q957" s="1741"/>
      <c r="R957" s="1741"/>
      <c r="S957" s="1741">
        <f t="shared" si="794"/>
        <v>0</v>
      </c>
      <c r="T957" s="1741"/>
      <c r="U957" s="1741"/>
      <c r="V957" s="1741"/>
      <c r="W957" s="1761"/>
      <c r="X957" s="1761"/>
      <c r="Y957" s="1761"/>
      <c r="Z957" s="1760">
        <f t="shared" si="795"/>
        <v>0</v>
      </c>
      <c r="AA957" s="1760"/>
      <c r="AB957" s="1741"/>
      <c r="AC957" s="1741"/>
      <c r="AD957" s="134">
        <f t="shared" si="796"/>
        <v>0</v>
      </c>
      <c r="AE957" s="134"/>
      <c r="AF957" s="1741"/>
      <c r="AG957" s="1741"/>
      <c r="AH957" s="134">
        <f t="shared" si="797"/>
        <v>0</v>
      </c>
      <c r="AI957" s="1760"/>
      <c r="AJ957" s="1741"/>
      <c r="AK957" s="1741"/>
      <c r="AL957" s="134">
        <f t="shared" si="798"/>
        <v>0</v>
      </c>
      <c r="AM957" s="1741"/>
      <c r="AN957" s="1741"/>
      <c r="AO957" s="1741"/>
      <c r="AP957" s="3568">
        <f t="shared" si="799"/>
        <v>0</v>
      </c>
      <c r="AQ957" s="3560"/>
      <c r="AR957" s="1759"/>
      <c r="AS957" s="1759"/>
      <c r="AT957" s="3333">
        <f t="shared" si="800"/>
        <v>7000</v>
      </c>
      <c r="AU957" s="3333">
        <v>7000</v>
      </c>
      <c r="AV957" s="1759"/>
      <c r="AW957" s="1759"/>
      <c r="AX957" s="1759"/>
      <c r="AY957" s="3333">
        <f t="shared" si="801"/>
        <v>7000</v>
      </c>
      <c r="AZ957" s="3333">
        <v>7000</v>
      </c>
      <c r="BA957" s="1759"/>
      <c r="BB957" s="1759"/>
      <c r="BC957" s="1759"/>
      <c r="BD957" s="3293"/>
      <c r="BE957" s="3293"/>
      <c r="BF957" s="3293"/>
      <c r="BG957" s="3487"/>
      <c r="BH957" s="1761"/>
      <c r="BI957" s="2018">
        <f t="shared" si="802"/>
        <v>0</v>
      </c>
      <c r="BJ957" s="2020">
        <v>2024</v>
      </c>
      <c r="BK957" s="2020" t="s">
        <v>2323</v>
      </c>
      <c r="BL957" s="2020" t="s">
        <v>2327</v>
      </c>
      <c r="BM957" s="1925">
        <f t="shared" si="776"/>
        <v>0</v>
      </c>
      <c r="BN957" s="1925">
        <f t="shared" si="777"/>
        <v>0</v>
      </c>
      <c r="BO957" s="2020"/>
      <c r="BP957" s="2021"/>
      <c r="BQ957" s="2918"/>
      <c r="BR957" s="2918"/>
      <c r="BS957" s="3377"/>
      <c r="BT957" s="2918"/>
      <c r="BU957" s="2918"/>
      <c r="BV957" s="1370" t="s">
        <v>2498</v>
      </c>
      <c r="BW957" s="2918"/>
      <c r="BX957" s="2022"/>
    </row>
    <row r="958" spans="1:77" s="2296" customFormat="1" ht="36.75" hidden="1" customHeight="1">
      <c r="A958" s="3200">
        <v>7</v>
      </c>
      <c r="B958" s="120" t="s">
        <v>1304</v>
      </c>
      <c r="C958" s="2010" t="s">
        <v>1212</v>
      </c>
      <c r="D958" s="2010" t="s">
        <v>1305</v>
      </c>
      <c r="E958" s="3545" t="s">
        <v>259</v>
      </c>
      <c r="F958" s="3603"/>
      <c r="G958" s="3564">
        <v>1000</v>
      </c>
      <c r="H958" s="3564">
        <v>1000</v>
      </c>
      <c r="I958" s="1741"/>
      <c r="J958" s="1741"/>
      <c r="K958" s="3261">
        <v>1000</v>
      </c>
      <c r="L958" s="3261">
        <v>1000</v>
      </c>
      <c r="M958" s="1741"/>
      <c r="N958" s="1741"/>
      <c r="O958" s="1760"/>
      <c r="P958" s="1760"/>
      <c r="Q958" s="1741"/>
      <c r="R958" s="1741"/>
      <c r="S958" s="1741">
        <f t="shared" si="794"/>
        <v>0</v>
      </c>
      <c r="T958" s="1741"/>
      <c r="U958" s="1741"/>
      <c r="V958" s="1741"/>
      <c r="W958" s="1761"/>
      <c r="X958" s="1761"/>
      <c r="Y958" s="1761"/>
      <c r="Z958" s="1760">
        <f t="shared" si="795"/>
        <v>0</v>
      </c>
      <c r="AA958" s="1760"/>
      <c r="AB958" s="1741"/>
      <c r="AC958" s="1741"/>
      <c r="AD958" s="134">
        <f t="shared" si="796"/>
        <v>0</v>
      </c>
      <c r="AE958" s="134"/>
      <c r="AF958" s="1741"/>
      <c r="AG958" s="1741"/>
      <c r="AH958" s="134">
        <f t="shared" si="797"/>
        <v>0</v>
      </c>
      <c r="AI958" s="1760"/>
      <c r="AJ958" s="1741"/>
      <c r="AK958" s="1741"/>
      <c r="AL958" s="134">
        <f t="shared" si="798"/>
        <v>0</v>
      </c>
      <c r="AM958" s="1741"/>
      <c r="AN958" s="1741"/>
      <c r="AO958" s="1741"/>
      <c r="AP958" s="3568">
        <f t="shared" si="799"/>
        <v>0</v>
      </c>
      <c r="AQ958" s="3560"/>
      <c r="AR958" s="1759"/>
      <c r="AS958" s="1759"/>
      <c r="AT958" s="3333">
        <f t="shared" si="800"/>
        <v>1000</v>
      </c>
      <c r="AU958" s="3333">
        <v>1000</v>
      </c>
      <c r="AV958" s="1759"/>
      <c r="AW958" s="1759"/>
      <c r="AX958" s="1759"/>
      <c r="AY958" s="3333">
        <f t="shared" si="801"/>
        <v>1000</v>
      </c>
      <c r="AZ958" s="3333">
        <v>1000</v>
      </c>
      <c r="BA958" s="1759"/>
      <c r="BB958" s="1759"/>
      <c r="BC958" s="1759"/>
      <c r="BD958" s="3293"/>
      <c r="BE958" s="3293"/>
      <c r="BF958" s="3293"/>
      <c r="BG958" s="3487"/>
      <c r="BH958" s="1761"/>
      <c r="BI958" s="2018">
        <f t="shared" si="802"/>
        <v>0</v>
      </c>
      <c r="BJ958" s="2020">
        <v>2024</v>
      </c>
      <c r="BK958" s="2020" t="s">
        <v>2323</v>
      </c>
      <c r="BL958" s="2020" t="s">
        <v>2327</v>
      </c>
      <c r="BM958" s="1925">
        <f t="shared" si="776"/>
        <v>0</v>
      </c>
      <c r="BN958" s="1925">
        <f t="shared" si="777"/>
        <v>0</v>
      </c>
      <c r="BO958" s="2020"/>
      <c r="BP958" s="2021"/>
      <c r="BQ958" s="2918"/>
      <c r="BR958" s="2918"/>
      <c r="BS958" s="3377"/>
      <c r="BT958" s="2918"/>
      <c r="BU958" s="2918"/>
      <c r="BV958" s="1370" t="s">
        <v>2498</v>
      </c>
      <c r="BW958" s="2918"/>
      <c r="BX958" s="2022"/>
    </row>
    <row r="959" spans="1:77" s="2296" customFormat="1" ht="36.75" hidden="1" customHeight="1">
      <c r="A959" s="3200">
        <v>8</v>
      </c>
      <c r="B959" s="120" t="s">
        <v>1306</v>
      </c>
      <c r="C959" s="2010" t="s">
        <v>1212</v>
      </c>
      <c r="D959" s="2010" t="s">
        <v>1307</v>
      </c>
      <c r="E959" s="3545" t="s">
        <v>259</v>
      </c>
      <c r="F959" s="3603"/>
      <c r="G959" s="3564">
        <v>1000</v>
      </c>
      <c r="H959" s="3564">
        <v>1000</v>
      </c>
      <c r="I959" s="1741"/>
      <c r="J959" s="1741"/>
      <c r="K959" s="3261">
        <v>1000</v>
      </c>
      <c r="L959" s="3261">
        <v>1000</v>
      </c>
      <c r="M959" s="1741"/>
      <c r="N959" s="1741"/>
      <c r="O959" s="1760"/>
      <c r="P959" s="1760"/>
      <c r="Q959" s="1741"/>
      <c r="R959" s="1741"/>
      <c r="S959" s="1741">
        <f t="shared" si="794"/>
        <v>0</v>
      </c>
      <c r="T959" s="1741"/>
      <c r="U959" s="1741"/>
      <c r="V959" s="1741"/>
      <c r="W959" s="1761"/>
      <c r="X959" s="1761"/>
      <c r="Y959" s="1761"/>
      <c r="Z959" s="1760">
        <f t="shared" si="795"/>
        <v>0</v>
      </c>
      <c r="AA959" s="1760"/>
      <c r="AB959" s="1741"/>
      <c r="AC959" s="1741"/>
      <c r="AD959" s="134">
        <f t="shared" si="796"/>
        <v>0</v>
      </c>
      <c r="AE959" s="134"/>
      <c r="AF959" s="1741"/>
      <c r="AG959" s="1741"/>
      <c r="AH959" s="134">
        <f t="shared" si="797"/>
        <v>0</v>
      </c>
      <c r="AI959" s="1760"/>
      <c r="AJ959" s="1741"/>
      <c r="AK959" s="1741"/>
      <c r="AL959" s="134">
        <f t="shared" si="798"/>
        <v>0</v>
      </c>
      <c r="AM959" s="1741"/>
      <c r="AN959" s="1741"/>
      <c r="AO959" s="1741"/>
      <c r="AP959" s="3568">
        <f t="shared" si="799"/>
        <v>0</v>
      </c>
      <c r="AQ959" s="3560"/>
      <c r="AR959" s="1759"/>
      <c r="AS959" s="1759"/>
      <c r="AT959" s="3333">
        <f t="shared" si="800"/>
        <v>1000</v>
      </c>
      <c r="AU959" s="3333">
        <v>1000</v>
      </c>
      <c r="AV959" s="1759"/>
      <c r="AW959" s="1759"/>
      <c r="AX959" s="1759"/>
      <c r="AY959" s="3333">
        <f t="shared" si="801"/>
        <v>1000</v>
      </c>
      <c r="AZ959" s="3333">
        <v>1000</v>
      </c>
      <c r="BA959" s="1759"/>
      <c r="BB959" s="1759"/>
      <c r="BC959" s="1759"/>
      <c r="BD959" s="3293"/>
      <c r="BE959" s="3293"/>
      <c r="BF959" s="3293"/>
      <c r="BG959" s="3487"/>
      <c r="BH959" s="1761"/>
      <c r="BI959" s="2018">
        <f t="shared" si="802"/>
        <v>0</v>
      </c>
      <c r="BJ959" s="2020">
        <v>2024</v>
      </c>
      <c r="BK959" s="2020" t="s">
        <v>2323</v>
      </c>
      <c r="BL959" s="2020" t="s">
        <v>2327</v>
      </c>
      <c r="BM959" s="1925">
        <f t="shared" si="776"/>
        <v>0</v>
      </c>
      <c r="BN959" s="1925">
        <f t="shared" si="777"/>
        <v>0</v>
      </c>
      <c r="BO959" s="2020"/>
      <c r="BP959" s="2021"/>
      <c r="BQ959" s="2918"/>
      <c r="BR959" s="2918"/>
      <c r="BS959" s="3377"/>
      <c r="BT959" s="2918"/>
      <c r="BU959" s="2918"/>
      <c r="BV959" s="1370" t="s">
        <v>2498</v>
      </c>
      <c r="BW959" s="2918"/>
      <c r="BX959" s="2022"/>
    </row>
    <row r="960" spans="1:77" s="2296" customFormat="1" ht="25.5" hidden="1">
      <c r="A960" s="3200">
        <v>9</v>
      </c>
      <c r="B960" s="120" t="s">
        <v>1308</v>
      </c>
      <c r="C960" s="2010" t="s">
        <v>1276</v>
      </c>
      <c r="D960" s="2010" t="s">
        <v>1309</v>
      </c>
      <c r="E960" s="3545" t="s">
        <v>259</v>
      </c>
      <c r="F960" s="3603"/>
      <c r="G960" s="3564">
        <v>1400</v>
      </c>
      <c r="H960" s="3564">
        <v>1400</v>
      </c>
      <c r="I960" s="1741"/>
      <c r="J960" s="1741"/>
      <c r="K960" s="3261">
        <v>1400</v>
      </c>
      <c r="L960" s="3261">
        <v>1400</v>
      </c>
      <c r="M960" s="1741"/>
      <c r="N960" s="1741"/>
      <c r="O960" s="1760"/>
      <c r="P960" s="1760"/>
      <c r="Q960" s="1741"/>
      <c r="R960" s="1741"/>
      <c r="S960" s="1741">
        <f t="shared" si="794"/>
        <v>0</v>
      </c>
      <c r="T960" s="1741"/>
      <c r="U960" s="1741"/>
      <c r="V960" s="1741"/>
      <c r="W960" s="1761"/>
      <c r="X960" s="1761"/>
      <c r="Y960" s="1761"/>
      <c r="Z960" s="1760">
        <f t="shared" si="795"/>
        <v>0</v>
      </c>
      <c r="AA960" s="1760"/>
      <c r="AB960" s="1741"/>
      <c r="AC960" s="1741"/>
      <c r="AD960" s="134">
        <f t="shared" si="796"/>
        <v>0</v>
      </c>
      <c r="AE960" s="134"/>
      <c r="AF960" s="1741"/>
      <c r="AG960" s="1741"/>
      <c r="AH960" s="134">
        <f t="shared" si="797"/>
        <v>0</v>
      </c>
      <c r="AI960" s="1760"/>
      <c r="AJ960" s="1741"/>
      <c r="AK960" s="1741"/>
      <c r="AL960" s="134">
        <f t="shared" si="798"/>
        <v>0</v>
      </c>
      <c r="AM960" s="1741"/>
      <c r="AN960" s="1741"/>
      <c r="AO960" s="1741"/>
      <c r="AP960" s="3568">
        <f t="shared" si="799"/>
        <v>0</v>
      </c>
      <c r="AQ960" s="3560"/>
      <c r="AR960" s="1759"/>
      <c r="AS960" s="1759"/>
      <c r="AT960" s="3333">
        <f t="shared" si="800"/>
        <v>1400</v>
      </c>
      <c r="AU960" s="3333">
        <v>1400</v>
      </c>
      <c r="AV960" s="1759"/>
      <c r="AW960" s="1759"/>
      <c r="AX960" s="1759"/>
      <c r="AY960" s="3333">
        <f t="shared" si="801"/>
        <v>1400</v>
      </c>
      <c r="AZ960" s="3333">
        <v>1400</v>
      </c>
      <c r="BA960" s="1759"/>
      <c r="BB960" s="1759"/>
      <c r="BC960" s="1759"/>
      <c r="BD960" s="3293"/>
      <c r="BE960" s="3293"/>
      <c r="BF960" s="3293"/>
      <c r="BG960" s="3487"/>
      <c r="BH960" s="1761"/>
      <c r="BI960" s="2018">
        <f t="shared" si="802"/>
        <v>0</v>
      </c>
      <c r="BJ960" s="2020">
        <v>2024</v>
      </c>
      <c r="BK960" s="2020" t="s">
        <v>2323</v>
      </c>
      <c r="BL960" s="2020" t="s">
        <v>2327</v>
      </c>
      <c r="BM960" s="1925">
        <f t="shared" si="776"/>
        <v>0</v>
      </c>
      <c r="BN960" s="1925">
        <f t="shared" si="777"/>
        <v>0</v>
      </c>
      <c r="BO960" s="2020"/>
      <c r="BP960" s="2021"/>
      <c r="BQ960" s="2918"/>
      <c r="BR960" s="2918"/>
      <c r="BS960" s="3377"/>
      <c r="BT960" s="2918"/>
      <c r="BU960" s="2918"/>
      <c r="BV960" s="1370" t="s">
        <v>2498</v>
      </c>
      <c r="BW960" s="2918"/>
      <c r="BX960" s="2022"/>
    </row>
    <row r="961" spans="1:81" s="2296" customFormat="1" ht="31.5" hidden="1">
      <c r="A961" s="3200">
        <v>10</v>
      </c>
      <c r="B961" s="120" t="s">
        <v>1310</v>
      </c>
      <c r="C961" s="2010" t="s">
        <v>1238</v>
      </c>
      <c r="D961" s="2010" t="s">
        <v>1311</v>
      </c>
      <c r="E961" s="3545" t="s">
        <v>259</v>
      </c>
      <c r="F961" s="3603"/>
      <c r="G961" s="3564">
        <v>2000</v>
      </c>
      <c r="H961" s="3564">
        <v>2000</v>
      </c>
      <c r="I961" s="1741"/>
      <c r="J961" s="1741"/>
      <c r="K961" s="3261">
        <v>2000</v>
      </c>
      <c r="L961" s="3261">
        <v>2000</v>
      </c>
      <c r="M961" s="1741"/>
      <c r="N961" s="1741"/>
      <c r="O961" s="1760"/>
      <c r="P961" s="1760"/>
      <c r="Q961" s="1741"/>
      <c r="R961" s="1741"/>
      <c r="S961" s="1741">
        <f t="shared" si="794"/>
        <v>0</v>
      </c>
      <c r="T961" s="1741"/>
      <c r="U961" s="1741"/>
      <c r="V961" s="1741"/>
      <c r="W961" s="1761"/>
      <c r="X961" s="1761"/>
      <c r="Y961" s="1761"/>
      <c r="Z961" s="1760">
        <f t="shared" si="795"/>
        <v>0</v>
      </c>
      <c r="AA961" s="1760"/>
      <c r="AB961" s="1741"/>
      <c r="AC961" s="1741"/>
      <c r="AD961" s="134">
        <f t="shared" si="796"/>
        <v>0</v>
      </c>
      <c r="AE961" s="134"/>
      <c r="AF961" s="1741"/>
      <c r="AG961" s="1741"/>
      <c r="AH961" s="134">
        <f t="shared" si="797"/>
        <v>0</v>
      </c>
      <c r="AI961" s="1760"/>
      <c r="AJ961" s="1741"/>
      <c r="AK961" s="1741"/>
      <c r="AL961" s="134">
        <f t="shared" si="798"/>
        <v>0</v>
      </c>
      <c r="AM961" s="1741"/>
      <c r="AN961" s="1741"/>
      <c r="AO961" s="1741"/>
      <c r="AP961" s="3568">
        <f t="shared" si="799"/>
        <v>0</v>
      </c>
      <c r="AQ961" s="3560"/>
      <c r="AR961" s="1759"/>
      <c r="AS961" s="1759"/>
      <c r="AT961" s="3333">
        <f t="shared" si="800"/>
        <v>2000</v>
      </c>
      <c r="AU961" s="3333">
        <v>2000</v>
      </c>
      <c r="AV961" s="1759"/>
      <c r="AW961" s="1759"/>
      <c r="AX961" s="1759"/>
      <c r="AY961" s="3333">
        <f t="shared" si="801"/>
        <v>2000</v>
      </c>
      <c r="AZ961" s="3333">
        <v>2000</v>
      </c>
      <c r="BA961" s="1759"/>
      <c r="BB961" s="1759"/>
      <c r="BC961" s="1759"/>
      <c r="BD961" s="3293"/>
      <c r="BE961" s="3293"/>
      <c r="BF961" s="3293"/>
      <c r="BG961" s="3487"/>
      <c r="BH961" s="1761"/>
      <c r="BI961" s="2018">
        <f t="shared" si="802"/>
        <v>0</v>
      </c>
      <c r="BJ961" s="2020">
        <v>2024</v>
      </c>
      <c r="BK961" s="2020" t="s">
        <v>2323</v>
      </c>
      <c r="BL961" s="2020" t="s">
        <v>2327</v>
      </c>
      <c r="BM961" s="1925">
        <f t="shared" si="776"/>
        <v>0</v>
      </c>
      <c r="BN961" s="1925">
        <f t="shared" si="777"/>
        <v>0</v>
      </c>
      <c r="BO961" s="2020"/>
      <c r="BP961" s="2021"/>
      <c r="BQ961" s="2918"/>
      <c r="BR961" s="2918"/>
      <c r="BS961" s="3377"/>
      <c r="BT961" s="2918"/>
      <c r="BU961" s="2918"/>
      <c r="BV961" s="1370" t="s">
        <v>2498</v>
      </c>
      <c r="BW961" s="2918"/>
      <c r="BX961" s="2022"/>
    </row>
    <row r="962" spans="1:81" s="2296" customFormat="1" hidden="1">
      <c r="A962" s="3200">
        <v>11</v>
      </c>
      <c r="B962" s="120" t="s">
        <v>1312</v>
      </c>
      <c r="C962" s="2010" t="s">
        <v>1294</v>
      </c>
      <c r="D962" s="2010">
        <v>1</v>
      </c>
      <c r="E962" s="3545" t="s">
        <v>259</v>
      </c>
      <c r="F962" s="3603"/>
      <c r="G962" s="3564">
        <v>1000</v>
      </c>
      <c r="H962" s="3564">
        <v>1000</v>
      </c>
      <c r="I962" s="1741"/>
      <c r="J962" s="1741"/>
      <c r="K962" s="3261">
        <v>1000</v>
      </c>
      <c r="L962" s="3261">
        <v>1000</v>
      </c>
      <c r="M962" s="1741"/>
      <c r="N962" s="1741"/>
      <c r="O962" s="1760"/>
      <c r="P962" s="1760"/>
      <c r="Q962" s="1741"/>
      <c r="R962" s="1741"/>
      <c r="S962" s="1741">
        <f t="shared" si="794"/>
        <v>0</v>
      </c>
      <c r="T962" s="1741"/>
      <c r="U962" s="1741"/>
      <c r="V962" s="1741"/>
      <c r="W962" s="1761"/>
      <c r="X962" s="1761"/>
      <c r="Y962" s="1761"/>
      <c r="Z962" s="1760">
        <f t="shared" si="795"/>
        <v>0</v>
      </c>
      <c r="AA962" s="1760"/>
      <c r="AB962" s="1741"/>
      <c r="AC962" s="1741"/>
      <c r="AD962" s="134">
        <f t="shared" si="796"/>
        <v>0</v>
      </c>
      <c r="AE962" s="134"/>
      <c r="AF962" s="1741"/>
      <c r="AG962" s="1741"/>
      <c r="AH962" s="134">
        <f t="shared" si="797"/>
        <v>0</v>
      </c>
      <c r="AI962" s="1760"/>
      <c r="AJ962" s="1741"/>
      <c r="AK962" s="1741"/>
      <c r="AL962" s="134">
        <f t="shared" si="798"/>
        <v>0</v>
      </c>
      <c r="AM962" s="1741"/>
      <c r="AN962" s="1741"/>
      <c r="AO962" s="1741"/>
      <c r="AP962" s="3568">
        <f t="shared" si="799"/>
        <v>0</v>
      </c>
      <c r="AQ962" s="3560"/>
      <c r="AR962" s="1759"/>
      <c r="AS962" s="1759"/>
      <c r="AT962" s="3333">
        <f t="shared" si="800"/>
        <v>1000</v>
      </c>
      <c r="AU962" s="3333">
        <v>1000</v>
      </c>
      <c r="AV962" s="1759"/>
      <c r="AW962" s="1759"/>
      <c r="AX962" s="1759"/>
      <c r="AY962" s="3333">
        <f t="shared" si="801"/>
        <v>1000</v>
      </c>
      <c r="AZ962" s="3333">
        <v>1000</v>
      </c>
      <c r="BA962" s="1759"/>
      <c r="BB962" s="1759"/>
      <c r="BC962" s="1759"/>
      <c r="BD962" s="3293"/>
      <c r="BE962" s="3293"/>
      <c r="BF962" s="3293"/>
      <c r="BG962" s="3487"/>
      <c r="BH962" s="1761"/>
      <c r="BI962" s="2018">
        <f t="shared" si="802"/>
        <v>0</v>
      </c>
      <c r="BJ962" s="2020">
        <v>2024</v>
      </c>
      <c r="BK962" s="2020" t="s">
        <v>2323</v>
      </c>
      <c r="BL962" s="2020" t="s">
        <v>2327</v>
      </c>
      <c r="BM962" s="1925">
        <f t="shared" si="776"/>
        <v>0</v>
      </c>
      <c r="BN962" s="1925">
        <f t="shared" si="777"/>
        <v>0</v>
      </c>
      <c r="BO962" s="2020"/>
      <c r="BP962" s="2021"/>
      <c r="BQ962" s="2918"/>
      <c r="BR962" s="2918"/>
      <c r="BS962" s="3377"/>
      <c r="BT962" s="2918"/>
      <c r="BU962" s="2918"/>
      <c r="BV962" s="1370" t="s">
        <v>2498</v>
      </c>
      <c r="BW962" s="2918"/>
      <c r="BX962" s="2022"/>
    </row>
    <row r="963" spans="1:81" s="2296" customFormat="1" ht="41.25" hidden="1" customHeight="1">
      <c r="A963" s="3200">
        <v>12</v>
      </c>
      <c r="B963" s="120" t="s">
        <v>1313</v>
      </c>
      <c r="C963" s="2010" t="s">
        <v>1267</v>
      </c>
      <c r="D963" s="2010" t="s">
        <v>1314</v>
      </c>
      <c r="E963" s="3545" t="s">
        <v>259</v>
      </c>
      <c r="F963" s="3603"/>
      <c r="G963" s="3564">
        <v>3000</v>
      </c>
      <c r="H963" s="3564">
        <v>3000</v>
      </c>
      <c r="I963" s="1741"/>
      <c r="J963" s="1741"/>
      <c r="K963" s="3261">
        <v>3000</v>
      </c>
      <c r="L963" s="3261">
        <v>3000</v>
      </c>
      <c r="M963" s="1741"/>
      <c r="N963" s="1741"/>
      <c r="O963" s="1760"/>
      <c r="P963" s="1760"/>
      <c r="Q963" s="1741"/>
      <c r="R963" s="1741"/>
      <c r="S963" s="1741">
        <f t="shared" si="794"/>
        <v>0</v>
      </c>
      <c r="T963" s="1741"/>
      <c r="U963" s="1741"/>
      <c r="V963" s="1741"/>
      <c r="W963" s="1761"/>
      <c r="X963" s="1761"/>
      <c r="Y963" s="1761"/>
      <c r="Z963" s="1760">
        <f t="shared" si="795"/>
        <v>0</v>
      </c>
      <c r="AA963" s="1760"/>
      <c r="AB963" s="1741"/>
      <c r="AC963" s="1741"/>
      <c r="AD963" s="134">
        <f t="shared" si="796"/>
        <v>0</v>
      </c>
      <c r="AE963" s="134"/>
      <c r="AF963" s="1741"/>
      <c r="AG963" s="1741"/>
      <c r="AH963" s="134">
        <f t="shared" si="797"/>
        <v>0</v>
      </c>
      <c r="AI963" s="1760"/>
      <c r="AJ963" s="1741"/>
      <c r="AK963" s="1741"/>
      <c r="AL963" s="134">
        <f t="shared" si="798"/>
        <v>0</v>
      </c>
      <c r="AM963" s="1741"/>
      <c r="AN963" s="1741"/>
      <c r="AO963" s="1741"/>
      <c r="AP963" s="3568">
        <f t="shared" si="799"/>
        <v>0</v>
      </c>
      <c r="AQ963" s="3560"/>
      <c r="AR963" s="1759"/>
      <c r="AS963" s="1759"/>
      <c r="AT963" s="3333">
        <f t="shared" si="800"/>
        <v>3000</v>
      </c>
      <c r="AU963" s="3333">
        <v>3000</v>
      </c>
      <c r="AV963" s="1759"/>
      <c r="AW963" s="1759"/>
      <c r="AX963" s="1759"/>
      <c r="AY963" s="3333">
        <f t="shared" si="801"/>
        <v>3000</v>
      </c>
      <c r="AZ963" s="3333">
        <v>3000</v>
      </c>
      <c r="BA963" s="1759"/>
      <c r="BB963" s="1759"/>
      <c r="BC963" s="1759"/>
      <c r="BD963" s="3293"/>
      <c r="BE963" s="3293"/>
      <c r="BF963" s="3293"/>
      <c r="BG963" s="3487"/>
      <c r="BH963" s="1761"/>
      <c r="BI963" s="2018">
        <f t="shared" si="802"/>
        <v>0</v>
      </c>
      <c r="BJ963" s="2020">
        <v>2024</v>
      </c>
      <c r="BK963" s="2020" t="s">
        <v>2323</v>
      </c>
      <c r="BL963" s="2020" t="s">
        <v>2327</v>
      </c>
      <c r="BM963" s="1925">
        <f t="shared" si="776"/>
        <v>0</v>
      </c>
      <c r="BN963" s="1925">
        <f t="shared" si="777"/>
        <v>0</v>
      </c>
      <c r="BO963" s="2020"/>
      <c r="BP963" s="2021"/>
      <c r="BQ963" s="2918"/>
      <c r="BR963" s="2918"/>
      <c r="BS963" s="3377"/>
      <c r="BT963" s="2918"/>
      <c r="BU963" s="2918"/>
      <c r="BV963" s="1370" t="s">
        <v>2498</v>
      </c>
      <c r="BW963" s="2918"/>
      <c r="BX963" s="2022"/>
    </row>
    <row r="964" spans="1:81" s="1627" customFormat="1" ht="31.5" hidden="1" customHeight="1">
      <c r="A964" s="2205" t="s">
        <v>712</v>
      </c>
      <c r="B964" s="1778" t="s">
        <v>2468</v>
      </c>
      <c r="C964" s="2005"/>
      <c r="D964" s="2252"/>
      <c r="E964" s="3604"/>
      <c r="F964" s="3605"/>
      <c r="G964" s="3606"/>
      <c r="H964" s="3606"/>
      <c r="I964" s="1769"/>
      <c r="J964" s="1766"/>
      <c r="K964" s="1782"/>
      <c r="L964" s="1782"/>
      <c r="M964" s="1782"/>
      <c r="N964" s="1782"/>
      <c r="O964" s="1782"/>
      <c r="P964" s="1789"/>
      <c r="Q964" s="1789"/>
      <c r="R964" s="1789"/>
      <c r="S964" s="3265"/>
      <c r="T964" s="1789"/>
      <c r="U964" s="1769"/>
      <c r="V964" s="1789"/>
      <c r="W964" s="3028"/>
      <c r="X964" s="3028"/>
      <c r="Y964" s="3028"/>
      <c r="Z964" s="1789"/>
      <c r="AA964" s="1789"/>
      <c r="AB964" s="3266"/>
      <c r="AC964" s="1789"/>
      <c r="AD964" s="1789"/>
      <c r="AE964" s="1789"/>
      <c r="AF964" s="1789"/>
      <c r="AG964" s="1789"/>
      <c r="AH964" s="1789"/>
      <c r="AI964" s="1789"/>
      <c r="AJ964" s="1789"/>
      <c r="AK964" s="1789"/>
      <c r="AL964" s="1789"/>
      <c r="AM964" s="1789"/>
      <c r="AN964" s="1789"/>
      <c r="AO964" s="1789"/>
      <c r="AP964" s="3661"/>
      <c r="AQ964" s="3661"/>
      <c r="AR964" s="3342"/>
      <c r="AS964" s="3342"/>
      <c r="AT964" s="3342"/>
      <c r="AU964" s="3342"/>
      <c r="AV964" s="3325"/>
      <c r="AW964" s="3342"/>
      <c r="AX964" s="3342"/>
      <c r="AY964" s="3342"/>
      <c r="AZ964" s="3342"/>
      <c r="BA964" s="3342"/>
      <c r="BB964" s="3342"/>
      <c r="BC964" s="3342"/>
      <c r="BD964" s="3342"/>
      <c r="BE964" s="3342"/>
      <c r="BF964" s="3342"/>
      <c r="BG964" s="3661"/>
      <c r="BH964" s="1789"/>
      <c r="BI964" s="2027"/>
      <c r="BJ964" s="3220"/>
      <c r="BK964" s="3220"/>
      <c r="BL964" s="3220"/>
      <c r="BM964" s="3157"/>
      <c r="BN964" s="3157"/>
      <c r="BO964" s="3159" t="s">
        <v>2327</v>
      </c>
      <c r="BP964" s="3221"/>
      <c r="BQ964" s="3014"/>
      <c r="BR964" s="3014"/>
      <c r="BS964" s="3365"/>
      <c r="BT964" s="3014"/>
      <c r="BU964" s="3014"/>
      <c r="BV964" s="1370" t="s">
        <v>2498</v>
      </c>
      <c r="BW964" s="3014"/>
      <c r="BX964" s="2998"/>
    </row>
    <row r="965" spans="1:81" s="2043" customFormat="1" ht="39.75" hidden="1" customHeight="1">
      <c r="A965" s="3188">
        <v>1</v>
      </c>
      <c r="B965" s="2959" t="s">
        <v>1894</v>
      </c>
      <c r="C965" s="2835" t="s">
        <v>1604</v>
      </c>
      <c r="D965" s="2836" t="s">
        <v>1786</v>
      </c>
      <c r="E965" s="3607" t="s">
        <v>521</v>
      </c>
      <c r="F965" s="3608"/>
      <c r="G965" s="3565">
        <v>2773</v>
      </c>
      <c r="H965" s="3565">
        <f>+G965</f>
        <v>2773</v>
      </c>
      <c r="I965" s="158"/>
      <c r="J965" s="158"/>
      <c r="K965" s="3262">
        <v>2773</v>
      </c>
      <c r="L965" s="3262">
        <f>+K965</f>
        <v>2773</v>
      </c>
      <c r="M965" s="157"/>
      <c r="N965" s="157"/>
      <c r="O965" s="160"/>
      <c r="P965" s="160"/>
      <c r="Q965" s="160"/>
      <c r="R965" s="160"/>
      <c r="S965" s="161">
        <f>SUM(T965:V965)</f>
        <v>0</v>
      </c>
      <c r="T965" s="160"/>
      <c r="U965" s="160"/>
      <c r="V965" s="160"/>
      <c r="W965" s="99"/>
      <c r="X965" s="99"/>
      <c r="Y965" s="99"/>
      <c r="Z965" s="160">
        <f>SUM(AA965:AC965)</f>
        <v>0</v>
      </c>
      <c r="AA965" s="159"/>
      <c r="AB965" s="160"/>
      <c r="AC965" s="160"/>
      <c r="AD965" s="160">
        <f>SUM(AE965:AG965)</f>
        <v>0</v>
      </c>
      <c r="AE965" s="160"/>
      <c r="AF965" s="160"/>
      <c r="AG965" s="160"/>
      <c r="AH965" s="160">
        <f>SUM(AI965:AK965)</f>
        <v>0</v>
      </c>
      <c r="AI965" s="160"/>
      <c r="AJ965" s="160"/>
      <c r="AK965" s="160"/>
      <c r="AL965" s="160">
        <f>SUM(AM965:AO965)</f>
        <v>0</v>
      </c>
      <c r="AM965" s="160"/>
      <c r="AN965" s="160"/>
      <c r="AO965" s="160"/>
      <c r="AP965" s="3656">
        <f>SUM(AQ965:AS965)</f>
        <v>0</v>
      </c>
      <c r="AQ965" s="3656"/>
      <c r="AR965" s="3334"/>
      <c r="AS965" s="3334"/>
      <c r="AT965" s="3334">
        <f>SUM(AU965:AW965)</f>
        <v>2773</v>
      </c>
      <c r="AU965" s="3334">
        <f>H965-AQ965</f>
        <v>2773</v>
      </c>
      <c r="AV965" s="3334"/>
      <c r="AW965" s="3334"/>
      <c r="AX965" s="3334"/>
      <c r="AY965" s="3334">
        <f>SUM(AZ965:BB965)</f>
        <v>1386.5</v>
      </c>
      <c r="AZ965" s="3334">
        <v>1386.5</v>
      </c>
      <c r="BA965" s="3334"/>
      <c r="BB965" s="3334"/>
      <c r="BC965" s="3334"/>
      <c r="BD965" s="1259"/>
      <c r="BE965" s="1259"/>
      <c r="BF965" s="1259"/>
      <c r="BG965" s="3638"/>
      <c r="BH965" s="99"/>
      <c r="BI965" s="2037">
        <f>AP965-S965</f>
        <v>0</v>
      </c>
      <c r="BJ965" s="2039">
        <v>2024</v>
      </c>
      <c r="BK965" s="2039" t="s">
        <v>2323</v>
      </c>
      <c r="BL965" s="2039" t="s">
        <v>2327</v>
      </c>
      <c r="BM965" s="2040">
        <f>(BG965+AQ965)/H965*100</f>
        <v>0</v>
      </c>
      <c r="BN965" s="2040">
        <f>BG965/AU965*100</f>
        <v>0</v>
      </c>
      <c r="BO965" s="2039"/>
      <c r="BP965" s="2041"/>
      <c r="BQ965" s="2922"/>
      <c r="BR965" s="2922"/>
      <c r="BS965" s="3367"/>
      <c r="BT965" s="2922"/>
      <c r="BU965" s="2922"/>
      <c r="BV965" s="1370" t="s">
        <v>2498</v>
      </c>
      <c r="BW965" s="2922"/>
      <c r="BX965" s="2042"/>
    </row>
    <row r="966" spans="1:81" s="224" customFormat="1" ht="46.5" hidden="1" customHeight="1">
      <c r="A966" s="3190" t="s">
        <v>58</v>
      </c>
      <c r="B966" s="172" t="s">
        <v>999</v>
      </c>
      <c r="C966" s="173" t="s">
        <v>1000</v>
      </c>
      <c r="D966" s="173" t="s">
        <v>1001</v>
      </c>
      <c r="E966" s="3582" t="s">
        <v>444</v>
      </c>
      <c r="F966" s="3583" t="s">
        <v>1002</v>
      </c>
      <c r="G966" s="3546">
        <v>1000</v>
      </c>
      <c r="H966" s="3546">
        <v>1000</v>
      </c>
      <c r="I966" s="112"/>
      <c r="J966" s="118"/>
      <c r="K966" s="134">
        <v>1000</v>
      </c>
      <c r="L966" s="134">
        <v>1000</v>
      </c>
      <c r="M966" s="146">
        <v>1000</v>
      </c>
      <c r="N966" s="146">
        <v>220</v>
      </c>
      <c r="O966" s="95">
        <v>0</v>
      </c>
      <c r="P966" s="147"/>
      <c r="Q966" s="146"/>
      <c r="R966" s="146"/>
      <c r="S966" s="147">
        <f>SUM(T966:V966)</f>
        <v>226.999</v>
      </c>
      <c r="T966" s="147">
        <v>226.999</v>
      </c>
      <c r="U966" s="146"/>
      <c r="V966" s="146"/>
      <c r="W966" s="191"/>
      <c r="X966" s="191"/>
      <c r="Y966" s="191"/>
      <c r="Z966" s="146">
        <f>SUM(AA966:AC966)</f>
        <v>0</v>
      </c>
      <c r="AA966" s="146"/>
      <c r="AB966" s="146"/>
      <c r="AC966" s="146"/>
      <c r="AD966" s="146">
        <f>SUM(AE966:AG966)</f>
        <v>220</v>
      </c>
      <c r="AE966" s="146">
        <v>220</v>
      </c>
      <c r="AF966" s="146"/>
      <c r="AG966" s="146"/>
      <c r="AH966" s="146">
        <f>SUM(AI966:AK966)</f>
        <v>0</v>
      </c>
      <c r="AI966" s="146"/>
      <c r="AJ966" s="146"/>
      <c r="AK966" s="146"/>
      <c r="AL966" s="146">
        <f>SUM(AM966:AO966)</f>
        <v>226.999</v>
      </c>
      <c r="AM966" s="147">
        <v>226.999</v>
      </c>
      <c r="AN966" s="146"/>
      <c r="AO966" s="146"/>
      <c r="AP966" s="3652">
        <f>SUM(AQ966:AS966)</f>
        <v>999.99900000000002</v>
      </c>
      <c r="AQ966" s="3662">
        <v>999.99900000000002</v>
      </c>
      <c r="AR966" s="1006"/>
      <c r="AS966" s="1006"/>
      <c r="AT966" s="1006">
        <f>SUM(AU966:AW966)</f>
        <v>9.9999999997635314E-4</v>
      </c>
      <c r="AU966" s="1006">
        <v>9.9999999997635314E-4</v>
      </c>
      <c r="AV966" s="1006"/>
      <c r="AW966" s="1006">
        <v>0</v>
      </c>
      <c r="AX966" s="1006"/>
      <c r="AY966" s="1006">
        <f>SUM(AZ966:BB966)</f>
        <v>0</v>
      </c>
      <c r="AZ966" s="1006"/>
      <c r="BA966" s="1006"/>
      <c r="BB966" s="1006"/>
      <c r="BC966" s="1006"/>
      <c r="BD966" s="1261"/>
      <c r="BE966" s="1261"/>
      <c r="BF966" s="1261"/>
      <c r="BG966" s="1403">
        <f t="shared" ref="BG966" si="803">AZ966</f>
        <v>0</v>
      </c>
      <c r="BH966" s="1667"/>
      <c r="BI966" s="191">
        <f>AP966-S966</f>
        <v>773</v>
      </c>
      <c r="BJ966" s="196">
        <v>2022</v>
      </c>
      <c r="BK966" s="196" t="s">
        <v>2324</v>
      </c>
      <c r="BL966" s="196" t="s">
        <v>2327</v>
      </c>
      <c r="BM966" s="3153">
        <f>(BG966+AQ966)/H966*100</f>
        <v>99.999899999999997</v>
      </c>
      <c r="BN966" s="3153">
        <f>BG966/AU966*100</f>
        <v>0</v>
      </c>
      <c r="BO966" s="196" t="s">
        <v>40</v>
      </c>
      <c r="BP966" s="18"/>
      <c r="BQ966" s="1370"/>
      <c r="BR966" s="1370"/>
      <c r="BS966" s="19"/>
      <c r="BT966" s="1370"/>
      <c r="BU966" s="1370"/>
      <c r="BV966" s="1370" t="s">
        <v>2498</v>
      </c>
      <c r="BW966" s="1370"/>
      <c r="BX966" s="19"/>
      <c r="BY966" s="65"/>
      <c r="BZ966" s="300"/>
      <c r="CA966" s="300"/>
      <c r="CB966" s="300"/>
      <c r="CC966" s="300"/>
    </row>
    <row r="967" spans="1:81" s="28" customFormat="1" ht="29.25" hidden="1" customHeight="1">
      <c r="A967" s="2225" t="s">
        <v>712</v>
      </c>
      <c r="B967" s="2105" t="s">
        <v>2468</v>
      </c>
      <c r="C967" s="2107"/>
      <c r="D967" s="2107"/>
      <c r="E967" s="3609"/>
      <c r="F967" s="3610"/>
      <c r="G967" s="3611"/>
      <c r="H967" s="3611"/>
      <c r="I967" s="1889"/>
      <c r="J967" s="1889"/>
      <c r="K967" s="1889"/>
      <c r="L967" s="1889"/>
      <c r="M967" s="1889"/>
      <c r="N967" s="1889"/>
      <c r="O967" s="1889"/>
      <c r="P967" s="1889"/>
      <c r="Q967" s="1889"/>
      <c r="R967" s="1889"/>
      <c r="S967" s="1889"/>
      <c r="T967" s="1889"/>
      <c r="U967" s="1889"/>
      <c r="V967" s="1889"/>
      <c r="W967" s="2305"/>
      <c r="X967" s="2305"/>
      <c r="Y967" s="2305"/>
      <c r="Z967" s="1889"/>
      <c r="AA967" s="1889"/>
      <c r="AB967" s="1889"/>
      <c r="AC967" s="1889"/>
      <c r="AD967" s="1889"/>
      <c r="AE967" s="1889"/>
      <c r="AF967" s="1889"/>
      <c r="AG967" s="1889"/>
      <c r="AH967" s="1889"/>
      <c r="AI967" s="1889"/>
      <c r="AJ967" s="1889"/>
      <c r="AK967" s="1889"/>
      <c r="AL967" s="1889"/>
      <c r="AM967" s="1889"/>
      <c r="AN967" s="1889"/>
      <c r="AO967" s="1889"/>
      <c r="AP967" s="3611"/>
      <c r="AQ967" s="3611"/>
      <c r="AR967" s="3344"/>
      <c r="AS967" s="3344"/>
      <c r="AT967" s="3344"/>
      <c r="AU967" s="3344"/>
      <c r="AV967" s="3344"/>
      <c r="AW967" s="3344"/>
      <c r="AX967" s="3344"/>
      <c r="AY967" s="3344"/>
      <c r="AZ967" s="3344"/>
      <c r="BA967" s="3344"/>
      <c r="BB967" s="3344"/>
      <c r="BC967" s="3344"/>
      <c r="BD967" s="3344"/>
      <c r="BE967" s="3344"/>
      <c r="BF967" s="3344"/>
      <c r="BG967" s="3611"/>
      <c r="BH967" s="3447"/>
      <c r="BI967" s="2111"/>
      <c r="BJ967" s="2112"/>
      <c r="BK967" s="2112"/>
      <c r="BL967" s="2112"/>
      <c r="BM967" s="3222"/>
      <c r="BN967" s="3222"/>
      <c r="BO967" s="3223" t="s">
        <v>2327</v>
      </c>
      <c r="BP967" s="3224"/>
      <c r="BQ967" s="3002"/>
      <c r="BR967" s="3002"/>
      <c r="BS967" s="2053"/>
      <c r="BT967" s="3002"/>
      <c r="BU967" s="3002"/>
      <c r="BV967" s="1370" t="s">
        <v>2498</v>
      </c>
      <c r="BW967" s="3002"/>
      <c r="BX967" s="2053"/>
      <c r="BY967" s="2999"/>
      <c r="BZ967" s="2999"/>
      <c r="CA967" s="2999"/>
      <c r="CB967" s="2999"/>
      <c r="CC967" s="2999"/>
    </row>
    <row r="968" spans="1:81" s="1927" customFormat="1" ht="41.25" hidden="1" customHeight="1">
      <c r="A968" s="3206">
        <v>1</v>
      </c>
      <c r="B968" s="176" t="s">
        <v>1012</v>
      </c>
      <c r="C968" s="2117"/>
      <c r="D968" s="2117"/>
      <c r="E968" s="3582"/>
      <c r="F968" s="3583"/>
      <c r="G968" s="3546">
        <v>4071</v>
      </c>
      <c r="H968" s="3612">
        <v>4071</v>
      </c>
      <c r="I968" s="95"/>
      <c r="J968" s="118"/>
      <c r="K968" s="134">
        <v>4071</v>
      </c>
      <c r="L968" s="182">
        <v>4071</v>
      </c>
      <c r="M968" s="146"/>
      <c r="N968" s="146"/>
      <c r="O968" s="147"/>
      <c r="P968" s="147"/>
      <c r="Q968" s="146"/>
      <c r="R968" s="146"/>
      <c r="S968" s="146">
        <f t="shared" ref="S968:S980" si="804">SUM(T968:V968)</f>
        <v>0</v>
      </c>
      <c r="T968" s="146"/>
      <c r="U968" s="146"/>
      <c r="V968" s="146"/>
      <c r="W968" s="191"/>
      <c r="X968" s="191"/>
      <c r="Y968" s="191"/>
      <c r="Z968" s="146">
        <f t="shared" ref="Z968:Z980" si="805">SUM(AA968:AC968)</f>
        <v>0</v>
      </c>
      <c r="AA968" s="146"/>
      <c r="AB968" s="146"/>
      <c r="AC968" s="146"/>
      <c r="AD968" s="146">
        <f t="shared" ref="AD968:AD980" si="806">SUM(AE968:AG968)</f>
        <v>0</v>
      </c>
      <c r="AE968" s="146"/>
      <c r="AF968" s="146"/>
      <c r="AG968" s="146"/>
      <c r="AH968" s="146">
        <f t="shared" ref="AH968:AH980" si="807">SUM(AI968:AK968)</f>
        <v>0</v>
      </c>
      <c r="AI968" s="146"/>
      <c r="AJ968" s="146"/>
      <c r="AK968" s="146"/>
      <c r="AL968" s="146">
        <f t="shared" ref="AL968:AL980" si="808">SUM(AM968:AO968)</f>
        <v>0</v>
      </c>
      <c r="AM968" s="146"/>
      <c r="AN968" s="146"/>
      <c r="AO968" s="146"/>
      <c r="AP968" s="3652">
        <f t="shared" ref="AP968:AP980" si="809">SUM(AQ968:AS968)</f>
        <v>0</v>
      </c>
      <c r="AQ968" s="3652"/>
      <c r="AR968" s="1006"/>
      <c r="AS968" s="1006"/>
      <c r="AT968" s="1006">
        <f t="shared" ref="AT968:AT980" si="810">SUM(AU968:AW968)</f>
        <v>0</v>
      </c>
      <c r="AU968" s="1006"/>
      <c r="AV968" s="1006"/>
      <c r="AW968" s="1006">
        <v>0</v>
      </c>
      <c r="AX968" s="1006"/>
      <c r="AY968" s="1006">
        <f t="shared" ref="AY968:AY980" si="811">SUM(AZ968:BB968)</f>
        <v>0</v>
      </c>
      <c r="AZ968" s="1006"/>
      <c r="BA968" s="1006"/>
      <c r="BB968" s="1006"/>
      <c r="BC968" s="1006"/>
      <c r="BD968" s="1261"/>
      <c r="BE968" s="1261"/>
      <c r="BF968" s="1261"/>
      <c r="BG968" s="3634"/>
      <c r="BH968" s="191"/>
      <c r="BI968" s="2061">
        <f t="shared" ref="BI968:BI980" si="812">AP968-S968</f>
        <v>0</v>
      </c>
      <c r="BJ968" s="2063">
        <v>2024</v>
      </c>
      <c r="BK968" s="2063" t="s">
        <v>2323</v>
      </c>
      <c r="BL968" s="2063"/>
      <c r="BM968" s="2147">
        <f t="shared" ref="BM968:BM1001" si="813">(BG968+AQ968)/H968*100</f>
        <v>0</v>
      </c>
      <c r="BN968" s="2147" t="e">
        <f t="shared" ref="BN968:BN1001" si="814">BG968/AU968*100</f>
        <v>#DIV/0!</v>
      </c>
      <c r="BO968" s="2148"/>
      <c r="BP968" s="2065" t="s">
        <v>955</v>
      </c>
      <c r="BQ968" s="2923"/>
      <c r="BR968" s="2923"/>
      <c r="BS968" s="24"/>
      <c r="BT968" s="2923"/>
      <c r="BU968" s="2923"/>
      <c r="BV968" s="1370" t="s">
        <v>2498</v>
      </c>
      <c r="BW968" s="2923"/>
      <c r="BX968" s="2066"/>
      <c r="BY968" s="2149"/>
      <c r="BZ968" s="2149"/>
      <c r="CA968" s="2149"/>
      <c r="CB968" s="2149"/>
      <c r="CC968" s="2149"/>
    </row>
    <row r="969" spans="1:81" s="1937" customFormat="1" hidden="1">
      <c r="A969" s="3190" t="s">
        <v>48</v>
      </c>
      <c r="B969" s="172" t="s">
        <v>1013</v>
      </c>
      <c r="C969" s="2117"/>
      <c r="D969" s="2117"/>
      <c r="E969" s="3582"/>
      <c r="F969" s="3583"/>
      <c r="G969" s="3546">
        <v>3000</v>
      </c>
      <c r="H969" s="3546">
        <v>3000</v>
      </c>
      <c r="I969" s="95"/>
      <c r="J969" s="118"/>
      <c r="K969" s="134">
        <v>3000</v>
      </c>
      <c r="L969" s="118">
        <v>3000</v>
      </c>
      <c r="M969" s="146"/>
      <c r="N969" s="146"/>
      <c r="O969" s="147"/>
      <c r="P969" s="147"/>
      <c r="Q969" s="146"/>
      <c r="R969" s="146"/>
      <c r="S969" s="146">
        <f t="shared" si="804"/>
        <v>0</v>
      </c>
      <c r="T969" s="146"/>
      <c r="U969" s="146"/>
      <c r="V969" s="146"/>
      <c r="W969" s="191"/>
      <c r="X969" s="191"/>
      <c r="Y969" s="191"/>
      <c r="Z969" s="146">
        <f t="shared" si="805"/>
        <v>0</v>
      </c>
      <c r="AA969" s="146"/>
      <c r="AB969" s="146"/>
      <c r="AC969" s="146"/>
      <c r="AD969" s="146">
        <f t="shared" si="806"/>
        <v>0</v>
      </c>
      <c r="AE969" s="146"/>
      <c r="AF969" s="146"/>
      <c r="AG969" s="146"/>
      <c r="AH969" s="146">
        <f t="shared" si="807"/>
        <v>0</v>
      </c>
      <c r="AI969" s="146"/>
      <c r="AJ969" s="146"/>
      <c r="AK969" s="146"/>
      <c r="AL969" s="146">
        <f t="shared" si="808"/>
        <v>0</v>
      </c>
      <c r="AM969" s="146"/>
      <c r="AN969" s="146"/>
      <c r="AO969" s="146"/>
      <c r="AP969" s="3652">
        <f t="shared" si="809"/>
        <v>0</v>
      </c>
      <c r="AQ969" s="3652"/>
      <c r="AR969" s="1006"/>
      <c r="AS969" s="1006"/>
      <c r="AT969" s="1006">
        <f t="shared" si="810"/>
        <v>0</v>
      </c>
      <c r="AU969" s="1006"/>
      <c r="AV969" s="1006"/>
      <c r="AW969" s="1006">
        <v>0</v>
      </c>
      <c r="AX969" s="1006"/>
      <c r="AY969" s="1006">
        <f t="shared" si="811"/>
        <v>0</v>
      </c>
      <c r="AZ969" s="1006"/>
      <c r="BA969" s="1006"/>
      <c r="BB969" s="1006"/>
      <c r="BC969" s="1006"/>
      <c r="BD969" s="1261"/>
      <c r="BE969" s="1261"/>
      <c r="BF969" s="1261"/>
      <c r="BG969" s="3634"/>
      <c r="BH969" s="191"/>
      <c r="BI969" s="2061">
        <f t="shared" si="812"/>
        <v>0</v>
      </c>
      <c r="BJ969" s="2063">
        <v>2024</v>
      </c>
      <c r="BK969" s="2063" t="s">
        <v>2323</v>
      </c>
      <c r="BL969" s="2063"/>
      <c r="BM969" s="2151">
        <f t="shared" si="813"/>
        <v>0</v>
      </c>
      <c r="BN969" s="2151" t="e">
        <f t="shared" si="814"/>
        <v>#DIV/0!</v>
      </c>
      <c r="BO969" s="2152"/>
      <c r="BP969" s="2068"/>
      <c r="BQ969" s="2923"/>
      <c r="BR969" s="2923"/>
      <c r="BS969" s="24"/>
      <c r="BT969" s="2923"/>
      <c r="BU969" s="2923"/>
      <c r="BV969" s="1370" t="s">
        <v>2498</v>
      </c>
      <c r="BW969" s="2923"/>
      <c r="BX969" s="2066"/>
      <c r="BY969" s="2067"/>
      <c r="BZ969" s="2067"/>
      <c r="CA969" s="2067"/>
      <c r="CB969" s="2067"/>
      <c r="CC969" s="2067"/>
    </row>
    <row r="970" spans="1:81" s="321" customFormat="1" ht="42" hidden="1" customHeight="1">
      <c r="A970" s="3194" t="s">
        <v>58</v>
      </c>
      <c r="B970" s="3218" t="s">
        <v>646</v>
      </c>
      <c r="C970" s="64" t="s">
        <v>647</v>
      </c>
      <c r="D970" s="64" t="s">
        <v>648</v>
      </c>
      <c r="E970" s="3571" t="s">
        <v>524</v>
      </c>
      <c r="F970" s="3571" t="s">
        <v>649</v>
      </c>
      <c r="G970" s="3552">
        <f>H970+I970+J970</f>
        <v>8340</v>
      </c>
      <c r="H970" s="3560">
        <v>4000</v>
      </c>
      <c r="I970" s="1741">
        <v>4340</v>
      </c>
      <c r="J970" s="1738"/>
      <c r="K970" s="1741">
        <v>8340</v>
      </c>
      <c r="L970" s="1741">
        <v>4000</v>
      </c>
      <c r="M970" s="1738">
        <v>6200</v>
      </c>
      <c r="N970" s="1738">
        <v>4700</v>
      </c>
      <c r="O970" s="1737">
        <f>P970+Q970+R970</f>
        <v>0</v>
      </c>
      <c r="P970" s="1738"/>
      <c r="Q970" s="1738"/>
      <c r="R970" s="1738"/>
      <c r="S970" s="1737">
        <f t="shared" si="804"/>
        <v>697</v>
      </c>
      <c r="T970" s="1738">
        <v>697</v>
      </c>
      <c r="U970" s="1738"/>
      <c r="V970" s="1738"/>
      <c r="W970" s="1712"/>
      <c r="X970" s="1712"/>
      <c r="Y970" s="1712"/>
      <c r="Z970" s="1737">
        <f t="shared" si="805"/>
        <v>0</v>
      </c>
      <c r="AA970" s="1738"/>
      <c r="AB970" s="1738"/>
      <c r="AC970" s="1738"/>
      <c r="AD970" s="1737">
        <f t="shared" si="806"/>
        <v>697</v>
      </c>
      <c r="AE970" s="1738">
        <v>697</v>
      </c>
      <c r="AF970" s="1738"/>
      <c r="AG970" s="1738"/>
      <c r="AH970" s="1737">
        <f t="shared" si="807"/>
        <v>0</v>
      </c>
      <c r="AI970" s="1738">
        <f>P970</f>
        <v>0</v>
      </c>
      <c r="AJ970" s="1738"/>
      <c r="AK970" s="1738"/>
      <c r="AL970" s="1737">
        <f t="shared" si="808"/>
        <v>697</v>
      </c>
      <c r="AM970" s="1737">
        <f>T970</f>
        <v>697</v>
      </c>
      <c r="AN970" s="1738"/>
      <c r="AO970" s="1738"/>
      <c r="AP970" s="3552">
        <f t="shared" si="809"/>
        <v>4000</v>
      </c>
      <c r="AQ970" s="3560">
        <v>4000</v>
      </c>
      <c r="AR970" s="1865"/>
      <c r="AS970" s="1865"/>
      <c r="AT970" s="2138">
        <f t="shared" si="810"/>
        <v>4000</v>
      </c>
      <c r="AU970" s="1740">
        <f>L970-AQ970</f>
        <v>0</v>
      </c>
      <c r="AV970" s="1865"/>
      <c r="AW970" s="1865">
        <v>4000</v>
      </c>
      <c r="AX970" s="1865"/>
      <c r="AY970" s="2138">
        <f t="shared" si="811"/>
        <v>4000</v>
      </c>
      <c r="AZ970" s="2138">
        <f>AU970</f>
        <v>0</v>
      </c>
      <c r="BA970" s="2138"/>
      <c r="BB970" s="2138">
        <v>4000</v>
      </c>
      <c r="BC970" s="2138"/>
      <c r="BD970" s="3291"/>
      <c r="BE970" s="3291"/>
      <c r="BF970" s="3291"/>
      <c r="BG970" s="1403">
        <v>0</v>
      </c>
      <c r="BH970" s="1667"/>
      <c r="BI970" s="1863">
        <f t="shared" si="812"/>
        <v>3303</v>
      </c>
      <c r="BJ970" s="3151">
        <v>2022</v>
      </c>
      <c r="BK970" s="3151" t="s">
        <v>2324</v>
      </c>
      <c r="BL970" s="3151"/>
      <c r="BM970" s="1669">
        <f t="shared" si="813"/>
        <v>100</v>
      </c>
      <c r="BN970" s="1669" t="e">
        <f t="shared" si="814"/>
        <v>#DIV/0!</v>
      </c>
      <c r="BO970" s="3151" t="s">
        <v>40</v>
      </c>
      <c r="BP970" s="3195" t="s">
        <v>450</v>
      </c>
      <c r="BQ970" s="3015"/>
      <c r="BR970" s="3015"/>
      <c r="BS970" s="2992"/>
      <c r="BT970" s="3015"/>
      <c r="BU970" s="3015"/>
      <c r="BV970" s="1370" t="s">
        <v>2498</v>
      </c>
      <c r="BW970" s="3015"/>
      <c r="BX970" s="2992"/>
      <c r="BY970" s="2991"/>
    </row>
    <row r="971" spans="1:81" s="1950" customFormat="1" ht="42" hidden="1" customHeight="1">
      <c r="A971" s="3209" t="s">
        <v>46</v>
      </c>
      <c r="B971" s="3215" t="s">
        <v>713</v>
      </c>
      <c r="C971" s="2073" t="s">
        <v>523</v>
      </c>
      <c r="D971" s="2244" t="s">
        <v>714</v>
      </c>
      <c r="E971" s="3551" t="s">
        <v>521</v>
      </c>
      <c r="F971" s="3573"/>
      <c r="G971" s="3613">
        <v>5300</v>
      </c>
      <c r="H971" s="3553"/>
      <c r="I971" s="1738"/>
      <c r="J971" s="1738"/>
      <c r="K971" s="1738"/>
      <c r="L971" s="1871">
        <v>5300</v>
      </c>
      <c r="M971" s="1738"/>
      <c r="N971" s="1738"/>
      <c r="O971" s="1737">
        <f t="shared" ref="O971:O973" si="815">P971+Q971+R971</f>
        <v>0</v>
      </c>
      <c r="P971" s="1738"/>
      <c r="Q971" s="1738"/>
      <c r="R971" s="1738"/>
      <c r="S971" s="1737">
        <f t="shared" si="804"/>
        <v>0</v>
      </c>
      <c r="T971" s="1738"/>
      <c r="U971" s="1738"/>
      <c r="V971" s="1738"/>
      <c r="W971" s="1712"/>
      <c r="X971" s="1712"/>
      <c r="Y971" s="1712"/>
      <c r="Z971" s="1737">
        <f t="shared" si="805"/>
        <v>0</v>
      </c>
      <c r="AA971" s="1738"/>
      <c r="AB971" s="1738"/>
      <c r="AC971" s="1738"/>
      <c r="AD971" s="1737">
        <f t="shared" si="806"/>
        <v>0</v>
      </c>
      <c r="AE971" s="1738"/>
      <c r="AF971" s="1738"/>
      <c r="AG971" s="1738"/>
      <c r="AH971" s="1737">
        <f t="shared" si="807"/>
        <v>0</v>
      </c>
      <c r="AI971" s="1738">
        <f>P971</f>
        <v>0</v>
      </c>
      <c r="AJ971" s="1738"/>
      <c r="AK971" s="1738"/>
      <c r="AL971" s="1737">
        <f t="shared" si="808"/>
        <v>0</v>
      </c>
      <c r="AM971" s="1737">
        <f>T971</f>
        <v>0</v>
      </c>
      <c r="AN971" s="1738"/>
      <c r="AO971" s="1738"/>
      <c r="AP971" s="3552">
        <f t="shared" si="809"/>
        <v>0</v>
      </c>
      <c r="AQ971" s="3553"/>
      <c r="AR971" s="1865"/>
      <c r="AS971" s="1865"/>
      <c r="AT971" s="2138">
        <f t="shared" si="810"/>
        <v>5300</v>
      </c>
      <c r="AU971" s="1740">
        <f>L971-AQ971</f>
        <v>5300</v>
      </c>
      <c r="AV971" s="1865"/>
      <c r="AW971" s="1865"/>
      <c r="AX971" s="1865"/>
      <c r="AY971" s="2138">
        <f t="shared" si="811"/>
        <v>1854.9999999999998</v>
      </c>
      <c r="AZ971" s="1865">
        <f>AU971*35%</f>
        <v>1854.9999999999998</v>
      </c>
      <c r="BA971" s="1865"/>
      <c r="BB971" s="1865"/>
      <c r="BC971" s="1865"/>
      <c r="BD971" s="1713"/>
      <c r="BE971" s="1713"/>
      <c r="BF971" s="1713"/>
      <c r="BG971" s="3472"/>
      <c r="BH971" s="1712"/>
      <c r="BI971" s="1973">
        <f t="shared" si="812"/>
        <v>0</v>
      </c>
      <c r="BJ971" s="2020">
        <v>2024</v>
      </c>
      <c r="BK971" s="2020" t="s">
        <v>2323</v>
      </c>
      <c r="BL971" s="2020" t="s">
        <v>2327</v>
      </c>
      <c r="BM971" s="1925" t="e">
        <f t="shared" si="813"/>
        <v>#DIV/0!</v>
      </c>
      <c r="BN971" s="1925">
        <f t="shared" si="814"/>
        <v>0</v>
      </c>
      <c r="BO971" s="2020"/>
      <c r="BP971" s="2180"/>
      <c r="BQ971" s="2935"/>
      <c r="BR971" s="2935"/>
      <c r="BS971" s="2281"/>
      <c r="BT971" s="2935"/>
      <c r="BU971" s="2935"/>
      <c r="BV971" s="1370" t="s">
        <v>2498</v>
      </c>
      <c r="BW971" s="2935"/>
      <c r="BX971" s="2181"/>
    </row>
    <row r="972" spans="1:81" s="1950" customFormat="1" ht="42" hidden="1" customHeight="1">
      <c r="A972" s="3209" t="s">
        <v>48</v>
      </c>
      <c r="B972" s="3215" t="s">
        <v>715</v>
      </c>
      <c r="C972" s="2073" t="s">
        <v>442</v>
      </c>
      <c r="D972" s="2244" t="s">
        <v>714</v>
      </c>
      <c r="E972" s="3551" t="s">
        <v>521</v>
      </c>
      <c r="F972" s="3573"/>
      <c r="G972" s="3613">
        <v>5300</v>
      </c>
      <c r="H972" s="3553"/>
      <c r="I972" s="1738"/>
      <c r="J972" s="1738"/>
      <c r="K972" s="1738"/>
      <c r="L972" s="1871">
        <v>5300</v>
      </c>
      <c r="M972" s="1738"/>
      <c r="N972" s="1738"/>
      <c r="O972" s="1737">
        <f t="shared" si="815"/>
        <v>0</v>
      </c>
      <c r="P972" s="1738"/>
      <c r="Q972" s="1738"/>
      <c r="R972" s="1738"/>
      <c r="S972" s="1737">
        <f t="shared" si="804"/>
        <v>0</v>
      </c>
      <c r="T972" s="1738"/>
      <c r="U972" s="1738"/>
      <c r="V972" s="1738"/>
      <c r="W972" s="1712"/>
      <c r="X972" s="1712"/>
      <c r="Y972" s="1712"/>
      <c r="Z972" s="1737">
        <f t="shared" si="805"/>
        <v>0</v>
      </c>
      <c r="AA972" s="1738"/>
      <c r="AB972" s="1738"/>
      <c r="AC972" s="1738"/>
      <c r="AD972" s="1737">
        <f t="shared" si="806"/>
        <v>0</v>
      </c>
      <c r="AE972" s="1738"/>
      <c r="AF972" s="1738"/>
      <c r="AG972" s="1738"/>
      <c r="AH972" s="1737">
        <f t="shared" si="807"/>
        <v>0</v>
      </c>
      <c r="AI972" s="1738">
        <f>P972</f>
        <v>0</v>
      </c>
      <c r="AJ972" s="1738"/>
      <c r="AK972" s="1738"/>
      <c r="AL972" s="1737">
        <f t="shared" si="808"/>
        <v>0</v>
      </c>
      <c r="AM972" s="1737">
        <f>T972</f>
        <v>0</v>
      </c>
      <c r="AN972" s="1738"/>
      <c r="AO972" s="1738"/>
      <c r="AP972" s="3552">
        <f t="shared" si="809"/>
        <v>0</v>
      </c>
      <c r="AQ972" s="3553"/>
      <c r="AR972" s="1865"/>
      <c r="AS972" s="1865"/>
      <c r="AT972" s="2138">
        <f t="shared" si="810"/>
        <v>5300</v>
      </c>
      <c r="AU972" s="1740">
        <f>L972-AQ972</f>
        <v>5300</v>
      </c>
      <c r="AV972" s="1865"/>
      <c r="AW972" s="1865"/>
      <c r="AX972" s="1865"/>
      <c r="AY972" s="2138">
        <f t="shared" si="811"/>
        <v>1854.9999999999998</v>
      </c>
      <c r="AZ972" s="1865">
        <f>AU972*35%</f>
        <v>1854.9999999999998</v>
      </c>
      <c r="BA972" s="1865"/>
      <c r="BB972" s="1865"/>
      <c r="BC972" s="1865"/>
      <c r="BD972" s="1713"/>
      <c r="BE972" s="1713"/>
      <c r="BF972" s="1713"/>
      <c r="BG972" s="3472"/>
      <c r="BH972" s="1712"/>
      <c r="BI972" s="1973">
        <f t="shared" si="812"/>
        <v>0</v>
      </c>
      <c r="BJ972" s="2020">
        <v>2024</v>
      </c>
      <c r="BK972" s="2020" t="s">
        <v>2323</v>
      </c>
      <c r="BL972" s="2020" t="s">
        <v>2327</v>
      </c>
      <c r="BM972" s="1925" t="e">
        <f t="shared" si="813"/>
        <v>#DIV/0!</v>
      </c>
      <c r="BN972" s="1925">
        <f t="shared" si="814"/>
        <v>0</v>
      </c>
      <c r="BO972" s="2020"/>
      <c r="BP972" s="2180"/>
      <c r="BQ972" s="2935"/>
      <c r="BR972" s="2935"/>
      <c r="BS972" s="2281"/>
      <c r="BT972" s="2935"/>
      <c r="BU972" s="2935"/>
      <c r="BV972" s="1370" t="s">
        <v>2498</v>
      </c>
      <c r="BW972" s="2935"/>
      <c r="BX972" s="2181"/>
    </row>
    <row r="973" spans="1:81" s="1950" customFormat="1" ht="62.25" hidden="1" customHeight="1">
      <c r="A973" s="3209" t="s">
        <v>50</v>
      </c>
      <c r="B973" s="120" t="s">
        <v>716</v>
      </c>
      <c r="C973" s="2073" t="s">
        <v>452</v>
      </c>
      <c r="D973" s="2244" t="s">
        <v>717</v>
      </c>
      <c r="E973" s="3551" t="s">
        <v>521</v>
      </c>
      <c r="F973" s="3573"/>
      <c r="G973" s="3613">
        <v>20860</v>
      </c>
      <c r="H973" s="3553"/>
      <c r="I973" s="1738"/>
      <c r="J973" s="1738"/>
      <c r="K973" s="1738"/>
      <c r="L973" s="1871">
        <v>20860</v>
      </c>
      <c r="M973" s="1738"/>
      <c r="N973" s="1738"/>
      <c r="O973" s="1737">
        <f t="shared" si="815"/>
        <v>0</v>
      </c>
      <c r="P973" s="1738"/>
      <c r="Q973" s="1738"/>
      <c r="R973" s="1738"/>
      <c r="S973" s="1737">
        <f t="shared" si="804"/>
        <v>0</v>
      </c>
      <c r="T973" s="1738"/>
      <c r="U973" s="1738"/>
      <c r="V973" s="1738"/>
      <c r="W973" s="1712"/>
      <c r="X973" s="1712"/>
      <c r="Y973" s="1712"/>
      <c r="Z973" s="1737">
        <f t="shared" si="805"/>
        <v>0</v>
      </c>
      <c r="AA973" s="1738"/>
      <c r="AB973" s="1738"/>
      <c r="AC973" s="1738"/>
      <c r="AD973" s="1737">
        <f t="shared" si="806"/>
        <v>0</v>
      </c>
      <c r="AE973" s="1738"/>
      <c r="AF973" s="1738"/>
      <c r="AG973" s="1738"/>
      <c r="AH973" s="1737">
        <f t="shared" si="807"/>
        <v>0</v>
      </c>
      <c r="AI973" s="1738">
        <f>P973</f>
        <v>0</v>
      </c>
      <c r="AJ973" s="1738"/>
      <c r="AK973" s="1738"/>
      <c r="AL973" s="1737">
        <f t="shared" si="808"/>
        <v>0</v>
      </c>
      <c r="AM973" s="1737">
        <f>T973</f>
        <v>0</v>
      </c>
      <c r="AN973" s="1738"/>
      <c r="AO973" s="1738"/>
      <c r="AP973" s="3552">
        <f t="shared" si="809"/>
        <v>0</v>
      </c>
      <c r="AQ973" s="3553"/>
      <c r="AR973" s="1865"/>
      <c r="AS973" s="1865"/>
      <c r="AT973" s="2138">
        <f t="shared" si="810"/>
        <v>20860</v>
      </c>
      <c r="AU973" s="1740">
        <f>L973-AQ973</f>
        <v>20860</v>
      </c>
      <c r="AV973" s="1865"/>
      <c r="AW973" s="1865"/>
      <c r="AX973" s="1865"/>
      <c r="AY973" s="2138">
        <f t="shared" si="811"/>
        <v>7300.9999999999991</v>
      </c>
      <c r="AZ973" s="1865">
        <f>AU973*35%</f>
        <v>7300.9999999999991</v>
      </c>
      <c r="BA973" s="1865"/>
      <c r="BB973" s="1865"/>
      <c r="BC973" s="1865"/>
      <c r="BD973" s="1713"/>
      <c r="BE973" s="1713"/>
      <c r="BF973" s="1713"/>
      <c r="BG973" s="3472"/>
      <c r="BH973" s="1712"/>
      <c r="BI973" s="1973">
        <f t="shared" si="812"/>
        <v>0</v>
      </c>
      <c r="BJ973" s="2020">
        <v>2024</v>
      </c>
      <c r="BK973" s="2020" t="s">
        <v>2323</v>
      </c>
      <c r="BL973" s="2020" t="s">
        <v>2327</v>
      </c>
      <c r="BM973" s="1925" t="e">
        <f t="shared" si="813"/>
        <v>#DIV/0!</v>
      </c>
      <c r="BN973" s="1925">
        <f t="shared" si="814"/>
        <v>0</v>
      </c>
      <c r="BO973" s="2020"/>
      <c r="BP973" s="2180"/>
      <c r="BQ973" s="2935"/>
      <c r="BR973" s="2935"/>
      <c r="BS973" s="2281"/>
      <c r="BT973" s="2935"/>
      <c r="BU973" s="2935"/>
      <c r="BV973" s="1370" t="s">
        <v>2498</v>
      </c>
      <c r="BW973" s="2935"/>
      <c r="BX973" s="2181"/>
    </row>
    <row r="974" spans="1:81" s="28" customFormat="1" ht="27" hidden="1" customHeight="1">
      <c r="A974" s="2195" t="s">
        <v>73</v>
      </c>
      <c r="B974" s="2133" t="s">
        <v>2481</v>
      </c>
      <c r="C974" s="1653"/>
      <c r="D974" s="1653"/>
      <c r="E974" s="1504"/>
      <c r="F974" s="1504"/>
      <c r="G974" s="1453">
        <f>G975</f>
        <v>1208</v>
      </c>
      <c r="H974" s="1453">
        <f t="shared" ref="H974:BG974" si="816">H975</f>
        <v>1208</v>
      </c>
      <c r="I974" s="1655">
        <f t="shared" si="816"/>
        <v>0</v>
      </c>
      <c r="J974" s="1655">
        <f t="shared" si="816"/>
        <v>0</v>
      </c>
      <c r="K974" s="1655">
        <f t="shared" si="816"/>
        <v>1208</v>
      </c>
      <c r="L974" s="1655">
        <f t="shared" si="816"/>
        <v>1208</v>
      </c>
      <c r="M974" s="1655">
        <f t="shared" si="816"/>
        <v>0</v>
      </c>
      <c r="N974" s="1655">
        <f t="shared" si="816"/>
        <v>0</v>
      </c>
      <c r="O974" s="1655">
        <f t="shared" si="816"/>
        <v>1208</v>
      </c>
      <c r="P974" s="1655">
        <f t="shared" si="816"/>
        <v>1208</v>
      </c>
      <c r="Q974" s="1655">
        <f t="shared" si="816"/>
        <v>0</v>
      </c>
      <c r="R974" s="1655">
        <f t="shared" si="816"/>
        <v>0</v>
      </c>
      <c r="S974" s="1655">
        <f t="shared" si="816"/>
        <v>0</v>
      </c>
      <c r="T974" s="1655">
        <f t="shared" si="816"/>
        <v>0</v>
      </c>
      <c r="U974" s="1655">
        <f t="shared" si="816"/>
        <v>0</v>
      </c>
      <c r="V974" s="1655">
        <f t="shared" si="816"/>
        <v>0</v>
      </c>
      <c r="W974" s="1655"/>
      <c r="X974" s="1655"/>
      <c r="Y974" s="1655"/>
      <c r="Z974" s="1655">
        <f t="shared" si="816"/>
        <v>0</v>
      </c>
      <c r="AA974" s="1655">
        <f t="shared" si="816"/>
        <v>0</v>
      </c>
      <c r="AB974" s="1655">
        <f t="shared" si="816"/>
        <v>0</v>
      </c>
      <c r="AC974" s="1655">
        <f t="shared" si="816"/>
        <v>0</v>
      </c>
      <c r="AD974" s="1655">
        <f t="shared" si="816"/>
        <v>0</v>
      </c>
      <c r="AE974" s="1655">
        <f t="shared" si="816"/>
        <v>0</v>
      </c>
      <c r="AF974" s="1655">
        <f t="shared" si="816"/>
        <v>0</v>
      </c>
      <c r="AG974" s="1655">
        <f t="shared" si="816"/>
        <v>0</v>
      </c>
      <c r="AH974" s="1655">
        <f t="shared" si="816"/>
        <v>1208</v>
      </c>
      <c r="AI974" s="1655">
        <f t="shared" si="816"/>
        <v>1208</v>
      </c>
      <c r="AJ974" s="1655">
        <f t="shared" si="816"/>
        <v>0</v>
      </c>
      <c r="AK974" s="1655">
        <f t="shared" si="816"/>
        <v>0</v>
      </c>
      <c r="AL974" s="1655">
        <f t="shared" si="816"/>
        <v>0</v>
      </c>
      <c r="AM974" s="1655">
        <f t="shared" si="816"/>
        <v>0</v>
      </c>
      <c r="AN974" s="1655">
        <f t="shared" si="816"/>
        <v>0</v>
      </c>
      <c r="AO974" s="1655">
        <f t="shared" si="816"/>
        <v>0</v>
      </c>
      <c r="AP974" s="1453">
        <f t="shared" si="816"/>
        <v>1208</v>
      </c>
      <c r="AQ974" s="1453">
        <f t="shared" si="816"/>
        <v>1208</v>
      </c>
      <c r="AR974" s="1656">
        <f t="shared" si="816"/>
        <v>0</v>
      </c>
      <c r="AS974" s="1656">
        <f t="shared" si="816"/>
        <v>0</v>
      </c>
      <c r="AT974" s="1656">
        <f t="shared" si="816"/>
        <v>0</v>
      </c>
      <c r="AU974" s="1656">
        <f t="shared" si="816"/>
        <v>0</v>
      </c>
      <c r="AV974" s="1656">
        <f t="shared" si="816"/>
        <v>0</v>
      </c>
      <c r="AW974" s="1656">
        <f t="shared" si="816"/>
        <v>0</v>
      </c>
      <c r="AX974" s="1656">
        <f t="shared" si="816"/>
        <v>0</v>
      </c>
      <c r="AY974" s="1656">
        <f t="shared" si="816"/>
        <v>0</v>
      </c>
      <c r="AZ974" s="1656">
        <f t="shared" si="816"/>
        <v>0</v>
      </c>
      <c r="BA974" s="1656">
        <f t="shared" si="816"/>
        <v>0</v>
      </c>
      <c r="BB974" s="1656">
        <f t="shared" si="816"/>
        <v>0</v>
      </c>
      <c r="BC974" s="1656">
        <f t="shared" si="816"/>
        <v>0</v>
      </c>
      <c r="BD974" s="1656">
        <f t="shared" si="816"/>
        <v>0</v>
      </c>
      <c r="BE974" s="1656">
        <f t="shared" si="816"/>
        <v>0</v>
      </c>
      <c r="BF974" s="1656">
        <f t="shared" si="816"/>
        <v>0</v>
      </c>
      <c r="BG974" s="1453">
        <f t="shared" si="816"/>
        <v>0</v>
      </c>
      <c r="BH974" s="1655"/>
      <c r="BI974" s="1655"/>
      <c r="BJ974" s="1691"/>
      <c r="BK974" s="1691"/>
      <c r="BL974" s="1691"/>
      <c r="BM974" s="1692"/>
      <c r="BN974" s="1692"/>
      <c r="BO974" s="1691"/>
      <c r="BP974" s="1693"/>
      <c r="BQ974" s="1369"/>
      <c r="BR974" s="1369"/>
      <c r="BS974" s="1617"/>
      <c r="BT974" s="1369"/>
      <c r="BU974" s="1369"/>
      <c r="BV974" s="1370" t="s">
        <v>2498</v>
      </c>
      <c r="BW974" s="1369"/>
      <c r="BX974" s="1660"/>
      <c r="BY974" s="53"/>
    </row>
    <row r="975" spans="1:81" s="488" customFormat="1" ht="63" hidden="1" customHeight="1">
      <c r="A975" s="3200">
        <v>1</v>
      </c>
      <c r="B975" s="2975" t="s">
        <v>1223</v>
      </c>
      <c r="C975" s="1674" t="s">
        <v>1224</v>
      </c>
      <c r="D975" s="1674"/>
      <c r="E975" s="1411" t="s">
        <v>305</v>
      </c>
      <c r="F975" s="1411" t="s">
        <v>1225</v>
      </c>
      <c r="G975" s="3614">
        <v>1208</v>
      </c>
      <c r="H975" s="3614">
        <v>1208</v>
      </c>
      <c r="I975" s="1871"/>
      <c r="J975" s="1871"/>
      <c r="K975" s="1825">
        <v>1208</v>
      </c>
      <c r="L975" s="1825">
        <v>1208</v>
      </c>
      <c r="M975" s="1737"/>
      <c r="N975" s="1737"/>
      <c r="O975" s="1825">
        <v>1208</v>
      </c>
      <c r="P975" s="1825">
        <v>1208</v>
      </c>
      <c r="Q975" s="1737"/>
      <c r="R975" s="1737"/>
      <c r="S975" s="1737">
        <f>SUM(T975:V975)</f>
        <v>0</v>
      </c>
      <c r="T975" s="1737"/>
      <c r="U975" s="1737"/>
      <c r="V975" s="1737"/>
      <c r="W975" s="1863"/>
      <c r="X975" s="1863"/>
      <c r="Y975" s="1863"/>
      <c r="Z975" s="1737">
        <f>SUM(AA975:AC975)</f>
        <v>0</v>
      </c>
      <c r="AA975" s="1737"/>
      <c r="AB975" s="1737"/>
      <c r="AC975" s="1737"/>
      <c r="AD975" s="1737">
        <f>SUM(AE975:AG975)</f>
        <v>0</v>
      </c>
      <c r="AE975" s="1737"/>
      <c r="AF975" s="1737"/>
      <c r="AG975" s="1737"/>
      <c r="AH975" s="1737">
        <f>SUM(AI975:AK975)</f>
        <v>1208</v>
      </c>
      <c r="AI975" s="1825">
        <v>1208</v>
      </c>
      <c r="AJ975" s="1737"/>
      <c r="AK975" s="1737"/>
      <c r="AL975" s="1737">
        <f>SUM(AM975:AO975)</f>
        <v>0</v>
      </c>
      <c r="AM975" s="1737"/>
      <c r="AN975" s="1737"/>
      <c r="AO975" s="1737"/>
      <c r="AP975" s="3552">
        <f>SUM(AQ975:AS975)</f>
        <v>1208</v>
      </c>
      <c r="AQ975" s="3614">
        <v>1208</v>
      </c>
      <c r="AR975" s="2138"/>
      <c r="AS975" s="2138"/>
      <c r="AT975" s="2138">
        <f>SUM(AU975:AW975)</f>
        <v>0</v>
      </c>
      <c r="AU975" s="2138"/>
      <c r="AV975" s="2138"/>
      <c r="AW975" s="2138"/>
      <c r="AX975" s="2138"/>
      <c r="AY975" s="2138">
        <f>SUM(AZ975:BB975)</f>
        <v>0</v>
      </c>
      <c r="AZ975" s="2138"/>
      <c r="BA975" s="2138"/>
      <c r="BB975" s="2138"/>
      <c r="BC975" s="2138"/>
      <c r="BD975" s="3291"/>
      <c r="BE975" s="3291"/>
      <c r="BF975" s="3291"/>
      <c r="BG975" s="1403">
        <f>AZ975</f>
        <v>0</v>
      </c>
      <c r="BH975" s="1667"/>
      <c r="BI975" s="1863">
        <f>AP975-S975</f>
        <v>1208</v>
      </c>
      <c r="BJ975" s="201">
        <v>2022</v>
      </c>
      <c r="BK975" s="201" t="s">
        <v>910</v>
      </c>
      <c r="BL975" s="201"/>
      <c r="BM975" s="1640">
        <f>(BG975+AQ975)/H975*100</f>
        <v>100</v>
      </c>
      <c r="BN975" s="1640" t="e">
        <f>BG975/AU975*100</f>
        <v>#DIV/0!</v>
      </c>
      <c r="BO975" s="201" t="s">
        <v>40</v>
      </c>
      <c r="BP975" s="1621"/>
      <c r="BQ975" s="2927"/>
      <c r="BR975" s="2927"/>
      <c r="BS975" s="3360"/>
      <c r="BT975" s="2927"/>
      <c r="BU975" s="2927"/>
      <c r="BV975" s="1370" t="s">
        <v>2498</v>
      </c>
      <c r="BW975" s="2927"/>
      <c r="BX975" s="1618"/>
      <c r="BY975" s="63"/>
    </row>
    <row r="976" spans="1:81" s="1937" customFormat="1" hidden="1">
      <c r="A976" s="3194">
        <v>1</v>
      </c>
      <c r="B976" s="3191" t="s">
        <v>2303</v>
      </c>
      <c r="C976" s="2169" t="s">
        <v>2076</v>
      </c>
      <c r="D976" s="2163"/>
      <c r="E976" s="3573" t="s">
        <v>259</v>
      </c>
      <c r="F976" s="3571"/>
      <c r="G976" s="3572">
        <f>+H976+I976+J976</f>
        <v>2163</v>
      </c>
      <c r="H976" s="3572">
        <v>2163</v>
      </c>
      <c r="I976" s="103"/>
      <c r="J976" s="103"/>
      <c r="K976" s="103">
        <f>+L976</f>
        <v>2163</v>
      </c>
      <c r="L976" s="103">
        <v>2163</v>
      </c>
      <c r="M976" s="103"/>
      <c r="N976" s="103"/>
      <c r="O976" s="103"/>
      <c r="P976" s="103"/>
      <c r="Q976" s="103"/>
      <c r="R976" s="103"/>
      <c r="S976" s="103">
        <f t="shared" si="804"/>
        <v>0</v>
      </c>
      <c r="T976" s="103"/>
      <c r="U976" s="103"/>
      <c r="V976" s="103"/>
      <c r="W976" s="1667"/>
      <c r="X976" s="1667"/>
      <c r="Y976" s="1667"/>
      <c r="Z976" s="103">
        <f t="shared" si="805"/>
        <v>0</v>
      </c>
      <c r="AA976" s="103"/>
      <c r="AB976" s="103"/>
      <c r="AC976" s="103"/>
      <c r="AD976" s="103">
        <f t="shared" si="806"/>
        <v>0</v>
      </c>
      <c r="AE976" s="103"/>
      <c r="AF976" s="103"/>
      <c r="AG976" s="103"/>
      <c r="AH976" s="103">
        <f t="shared" si="807"/>
        <v>0</v>
      </c>
      <c r="AI976" s="103"/>
      <c r="AJ976" s="103"/>
      <c r="AK976" s="103"/>
      <c r="AL976" s="103">
        <f t="shared" si="808"/>
        <v>0</v>
      </c>
      <c r="AM976" s="103"/>
      <c r="AN976" s="103"/>
      <c r="AO976" s="103"/>
      <c r="AP976" s="3572">
        <f t="shared" si="809"/>
        <v>0</v>
      </c>
      <c r="AQ976" s="3572"/>
      <c r="AR976" s="1802"/>
      <c r="AS976" s="1802"/>
      <c r="AT976" s="1874">
        <f t="shared" si="810"/>
        <v>2163</v>
      </c>
      <c r="AU976" s="1874">
        <f>+L976-AQ976</f>
        <v>2163</v>
      </c>
      <c r="AV976" s="1802"/>
      <c r="AW976" s="1802"/>
      <c r="AX976" s="1802"/>
      <c r="AY976" s="1802">
        <f t="shared" si="811"/>
        <v>2163</v>
      </c>
      <c r="AZ976" s="1874">
        <f>+AU976</f>
        <v>2163</v>
      </c>
      <c r="BA976" s="1802"/>
      <c r="BB976" s="1802"/>
      <c r="BC976" s="1802"/>
      <c r="BD976" s="1666"/>
      <c r="BE976" s="1666"/>
      <c r="BF976" s="1666"/>
      <c r="BG976" s="1403"/>
      <c r="BH976" s="1667"/>
      <c r="BI976" s="1921">
        <f t="shared" si="812"/>
        <v>0</v>
      </c>
      <c r="BJ976" s="198">
        <v>2024</v>
      </c>
      <c r="BK976" s="198" t="s">
        <v>2323</v>
      </c>
      <c r="BL976" s="198" t="s">
        <v>2327</v>
      </c>
      <c r="BM976" s="1925">
        <f t="shared" si="813"/>
        <v>0</v>
      </c>
      <c r="BN976" s="1925">
        <f t="shared" si="814"/>
        <v>0</v>
      </c>
      <c r="BO976" s="198" t="s">
        <v>40</v>
      </c>
      <c r="BP976" s="2079"/>
      <c r="BQ976" s="2906"/>
      <c r="BR976" s="2906"/>
      <c r="BS976" s="2066"/>
      <c r="BT976" s="2906"/>
      <c r="BU976" s="2906"/>
      <c r="BV976" s="1370" t="s">
        <v>2498</v>
      </c>
      <c r="BW976" s="2906"/>
      <c r="BX976" s="1926"/>
    </row>
    <row r="977" spans="1:81" s="1950" customFormat="1" hidden="1">
      <c r="A977" s="3209">
        <v>1</v>
      </c>
      <c r="B977" s="122" t="s">
        <v>2047</v>
      </c>
      <c r="C977" s="2163" t="s">
        <v>1933</v>
      </c>
      <c r="D977" s="2163">
        <v>1</v>
      </c>
      <c r="E977" s="3571" t="s">
        <v>510</v>
      </c>
      <c r="F977" s="3571"/>
      <c r="G977" s="3572">
        <v>1279</v>
      </c>
      <c r="H977" s="3572">
        <v>1279</v>
      </c>
      <c r="I977" s="103"/>
      <c r="J977" s="103"/>
      <c r="K977" s="103">
        <v>1279</v>
      </c>
      <c r="L977" s="103">
        <v>1279</v>
      </c>
      <c r="M977" s="103"/>
      <c r="N977" s="103"/>
      <c r="O977" s="103"/>
      <c r="P977" s="103"/>
      <c r="Q977" s="103"/>
      <c r="R977" s="103"/>
      <c r="S977" s="103">
        <f t="shared" si="804"/>
        <v>0</v>
      </c>
      <c r="T977" s="103"/>
      <c r="U977" s="103"/>
      <c r="V977" s="103"/>
      <c r="W977" s="1667"/>
      <c r="X977" s="1667"/>
      <c r="Y977" s="1667"/>
      <c r="Z977" s="103">
        <f t="shared" si="805"/>
        <v>0</v>
      </c>
      <c r="AA977" s="103"/>
      <c r="AB977" s="103"/>
      <c r="AC977" s="103"/>
      <c r="AD977" s="103">
        <f t="shared" si="806"/>
        <v>0</v>
      </c>
      <c r="AE977" s="103"/>
      <c r="AF977" s="103"/>
      <c r="AG977" s="103"/>
      <c r="AH977" s="103">
        <f t="shared" si="807"/>
        <v>0</v>
      </c>
      <c r="AI977" s="103"/>
      <c r="AJ977" s="103"/>
      <c r="AK977" s="103"/>
      <c r="AL977" s="103">
        <f t="shared" si="808"/>
        <v>0</v>
      </c>
      <c r="AM977" s="103"/>
      <c r="AN977" s="103"/>
      <c r="AO977" s="103"/>
      <c r="AP977" s="3572">
        <f t="shared" si="809"/>
        <v>0</v>
      </c>
      <c r="AQ977" s="3572"/>
      <c r="AR977" s="1802"/>
      <c r="AS977" s="1802"/>
      <c r="AT977" s="1841">
        <f t="shared" si="810"/>
        <v>1279</v>
      </c>
      <c r="AU977" s="1802">
        <v>1279</v>
      </c>
      <c r="AV977" s="1802"/>
      <c r="AW977" s="1802"/>
      <c r="AX977" s="1802"/>
      <c r="AY977" s="1841">
        <f t="shared" si="811"/>
        <v>640</v>
      </c>
      <c r="AZ977" s="1802">
        <v>640</v>
      </c>
      <c r="BA977" s="1802"/>
      <c r="BB977" s="1802"/>
      <c r="BC977" s="1802"/>
      <c r="BD977" s="1666"/>
      <c r="BE977" s="1666"/>
      <c r="BF977" s="1666"/>
      <c r="BG977" s="1403"/>
      <c r="BH977" s="1667"/>
      <c r="BI977" s="1921">
        <f t="shared" si="812"/>
        <v>0</v>
      </c>
      <c r="BJ977" s="198">
        <v>2024</v>
      </c>
      <c r="BK977" s="198" t="s">
        <v>2323</v>
      </c>
      <c r="BL977" s="198" t="s">
        <v>2327</v>
      </c>
      <c r="BM977" s="1925">
        <f t="shared" si="813"/>
        <v>0</v>
      </c>
      <c r="BN977" s="1925">
        <f t="shared" si="814"/>
        <v>0</v>
      </c>
      <c r="BO977" s="198"/>
      <c r="BP977" s="2122"/>
      <c r="BQ977" s="2902"/>
      <c r="BR977" s="2902"/>
      <c r="BS977" s="2066"/>
      <c r="BT977" s="2902"/>
      <c r="BU977" s="2902"/>
      <c r="BV977" s="1370" t="s">
        <v>2498</v>
      </c>
      <c r="BW977" s="2902"/>
      <c r="BX977" s="1926"/>
    </row>
    <row r="978" spans="1:81" s="223" customFormat="1" ht="38.25" hidden="1" customHeight="1">
      <c r="A978" s="3210">
        <v>2</v>
      </c>
      <c r="B978" s="3191" t="s">
        <v>336</v>
      </c>
      <c r="C978" s="1729" t="s">
        <v>220</v>
      </c>
      <c r="D978" s="1729" t="s">
        <v>337</v>
      </c>
      <c r="E978" s="3573" t="s">
        <v>305</v>
      </c>
      <c r="F978" s="3545" t="s">
        <v>338</v>
      </c>
      <c r="G978" s="3574">
        <v>1137</v>
      </c>
      <c r="H978" s="3574">
        <v>1137</v>
      </c>
      <c r="I978" s="102"/>
      <c r="J978" s="102"/>
      <c r="K978" s="117">
        <v>1137</v>
      </c>
      <c r="L978" s="117">
        <v>1137</v>
      </c>
      <c r="M978" s="117">
        <v>600</v>
      </c>
      <c r="N978" s="103"/>
      <c r="O978" s="102"/>
      <c r="P978" s="102"/>
      <c r="Q978" s="102"/>
      <c r="R978" s="102"/>
      <c r="S978" s="103">
        <f t="shared" si="804"/>
        <v>537</v>
      </c>
      <c r="T978" s="103">
        <v>537</v>
      </c>
      <c r="U978" s="102"/>
      <c r="V978" s="102"/>
      <c r="W978" s="1655"/>
      <c r="X978" s="1655"/>
      <c r="Y978" s="1655"/>
      <c r="Z978" s="103">
        <f t="shared" si="805"/>
        <v>0</v>
      </c>
      <c r="AA978" s="102"/>
      <c r="AB978" s="102"/>
      <c r="AC978" s="102"/>
      <c r="AD978" s="103">
        <f t="shared" si="806"/>
        <v>512.37800000000004</v>
      </c>
      <c r="AE978" s="103">
        <v>512.37800000000004</v>
      </c>
      <c r="AF978" s="102"/>
      <c r="AG978" s="102"/>
      <c r="AH978" s="103">
        <f t="shared" si="807"/>
        <v>0</v>
      </c>
      <c r="AI978" s="102"/>
      <c r="AJ978" s="102"/>
      <c r="AK978" s="102"/>
      <c r="AL978" s="103">
        <f t="shared" si="808"/>
        <v>537</v>
      </c>
      <c r="AM978" s="103">
        <f>T978</f>
        <v>537</v>
      </c>
      <c r="AN978" s="102"/>
      <c r="AO978" s="102"/>
      <c r="AP978" s="3572">
        <f t="shared" si="809"/>
        <v>1137</v>
      </c>
      <c r="AQ978" s="3572">
        <v>1137</v>
      </c>
      <c r="AR978" s="1751"/>
      <c r="AS978" s="1751"/>
      <c r="AT978" s="1751">
        <f t="shared" si="810"/>
        <v>0</v>
      </c>
      <c r="AU978" s="1751"/>
      <c r="AV978" s="1751"/>
      <c r="AW978" s="1751"/>
      <c r="AX978" s="1751"/>
      <c r="AY978" s="1751">
        <f t="shared" si="811"/>
        <v>0</v>
      </c>
      <c r="AZ978" s="1751"/>
      <c r="BA978" s="1751"/>
      <c r="BB978" s="1751"/>
      <c r="BC978" s="1751"/>
      <c r="BD978" s="1656"/>
      <c r="BE978" s="1656"/>
      <c r="BF978" s="1656"/>
      <c r="BG978" s="1403">
        <f t="shared" ref="BG978" si="817">AZ978</f>
        <v>0</v>
      </c>
      <c r="BH978" s="1667"/>
      <c r="BI978" s="1655">
        <f t="shared" si="812"/>
        <v>600</v>
      </c>
      <c r="BJ978" s="1658">
        <v>2022</v>
      </c>
      <c r="BK978" s="1658" t="s">
        <v>910</v>
      </c>
      <c r="BL978" s="1658"/>
      <c r="BM978" s="1669">
        <f t="shared" si="813"/>
        <v>100</v>
      </c>
      <c r="BN978" s="1669" t="e">
        <f t="shared" si="814"/>
        <v>#DIV/0!</v>
      </c>
      <c r="BO978" s="1658" t="s">
        <v>40</v>
      </c>
      <c r="BP978" s="18"/>
      <c r="BQ978" s="1370"/>
      <c r="BR978" s="1370"/>
      <c r="BS978" s="19"/>
      <c r="BT978" s="1370"/>
      <c r="BU978" s="1370"/>
      <c r="BV978" s="1370" t="s">
        <v>2498</v>
      </c>
      <c r="BW978" s="1370"/>
      <c r="BX978" s="1660"/>
      <c r="BY978" s="53"/>
    </row>
    <row r="979" spans="1:81" s="488" customFormat="1" ht="46.5" hidden="1" customHeight="1">
      <c r="A979" s="3200">
        <v>4</v>
      </c>
      <c r="B979" s="3191" t="s">
        <v>1325</v>
      </c>
      <c r="C979" s="1729" t="s">
        <v>1216</v>
      </c>
      <c r="D979" s="145" t="s">
        <v>1326</v>
      </c>
      <c r="E979" s="3544" t="s">
        <v>305</v>
      </c>
      <c r="F979" s="3573" t="s">
        <v>1327</v>
      </c>
      <c r="G979" s="3552">
        <v>1232</v>
      </c>
      <c r="H979" s="3552">
        <v>1232</v>
      </c>
      <c r="I979" s="1741"/>
      <c r="J979" s="1741"/>
      <c r="K979" s="1737">
        <v>1232</v>
      </c>
      <c r="L979" s="1737">
        <v>1232</v>
      </c>
      <c r="M979" s="1741">
        <v>1111.2930000000001</v>
      </c>
      <c r="N979" s="1741">
        <v>502.64500000000004</v>
      </c>
      <c r="O979" s="1760"/>
      <c r="P979" s="1760"/>
      <c r="Q979" s="1741"/>
      <c r="R979" s="1741"/>
      <c r="S979" s="1737">
        <f t="shared" si="804"/>
        <v>932</v>
      </c>
      <c r="T979" s="1737">
        <v>932</v>
      </c>
      <c r="U979" s="1741"/>
      <c r="V979" s="1741"/>
      <c r="W979" s="1761">
        <v>120</v>
      </c>
      <c r="X979" s="1761"/>
      <c r="Y979" s="1761"/>
      <c r="Z979" s="1760">
        <f t="shared" si="805"/>
        <v>0</v>
      </c>
      <c r="AA979" s="1760"/>
      <c r="AB979" s="1741"/>
      <c r="AC979" s="1741"/>
      <c r="AD979" s="1737">
        <f t="shared" si="806"/>
        <v>811.29299999999989</v>
      </c>
      <c r="AE979" s="1737">
        <v>811.29299999999989</v>
      </c>
      <c r="AF979" s="1741"/>
      <c r="AG979" s="1741"/>
      <c r="AH979" s="1737">
        <f t="shared" si="807"/>
        <v>0</v>
      </c>
      <c r="AI979" s="1760"/>
      <c r="AJ979" s="1741"/>
      <c r="AK979" s="1741"/>
      <c r="AL979" s="1737">
        <f t="shared" si="808"/>
        <v>932</v>
      </c>
      <c r="AM979" s="1737">
        <v>932</v>
      </c>
      <c r="AN979" s="1741"/>
      <c r="AO979" s="1741"/>
      <c r="AP979" s="3552">
        <f t="shared" si="809"/>
        <v>1232</v>
      </c>
      <c r="AQ979" s="3560">
        <v>1232</v>
      </c>
      <c r="AR979" s="1759">
        <v>0</v>
      </c>
      <c r="AS979" s="1759"/>
      <c r="AT979" s="1759">
        <f t="shared" si="810"/>
        <v>0</v>
      </c>
      <c r="AU979" s="1759">
        <v>0</v>
      </c>
      <c r="AV979" s="1759"/>
      <c r="AW979" s="1759"/>
      <c r="AX979" s="1759"/>
      <c r="AY979" s="1759">
        <f t="shared" si="811"/>
        <v>0</v>
      </c>
      <c r="AZ979" s="1759">
        <v>0</v>
      </c>
      <c r="BA979" s="1759"/>
      <c r="BB979" s="1759"/>
      <c r="BC979" s="1759"/>
      <c r="BD979" s="3293"/>
      <c r="BE979" s="3293"/>
      <c r="BF979" s="3293"/>
      <c r="BG979" s="1403">
        <f>AZ979</f>
        <v>0</v>
      </c>
      <c r="BH979" s="1667"/>
      <c r="BI979" s="1761">
        <f t="shared" si="812"/>
        <v>300</v>
      </c>
      <c r="BJ979" s="3151">
        <v>2022</v>
      </c>
      <c r="BK979" s="3151" t="s">
        <v>910</v>
      </c>
      <c r="BL979" s="3151"/>
      <c r="BM979" s="1669">
        <f t="shared" si="813"/>
        <v>100</v>
      </c>
      <c r="BN979" s="1669" t="e">
        <f t="shared" si="814"/>
        <v>#DIV/0!</v>
      </c>
      <c r="BO979" s="3151" t="s">
        <v>40</v>
      </c>
      <c r="BP979" s="1621"/>
      <c r="BQ979" s="2927"/>
      <c r="BR979" s="2927"/>
      <c r="BS979" s="3360"/>
      <c r="BT979" s="2927"/>
      <c r="BU979" s="2927"/>
      <c r="BV979" s="1370" t="s">
        <v>2498</v>
      </c>
      <c r="BW979" s="2927"/>
      <c r="BX979" s="1618"/>
      <c r="BY979" s="63"/>
    </row>
    <row r="980" spans="1:81" s="2043" customFormat="1" hidden="1">
      <c r="A980" s="3188">
        <v>1</v>
      </c>
      <c r="B980" s="3253" t="s">
        <v>1903</v>
      </c>
      <c r="C980" s="2254" t="s">
        <v>1547</v>
      </c>
      <c r="D980" s="2254" t="s">
        <v>1904</v>
      </c>
      <c r="E980" s="3615" t="s">
        <v>524</v>
      </c>
      <c r="F980" s="3616"/>
      <c r="G980" s="3617">
        <v>2960</v>
      </c>
      <c r="H980" s="3617">
        <v>2960</v>
      </c>
      <c r="I980" s="158"/>
      <c r="J980" s="158"/>
      <c r="K980" s="3267">
        <v>2960</v>
      </c>
      <c r="L980" s="3267">
        <v>2960</v>
      </c>
      <c r="M980" s="157"/>
      <c r="N980" s="157"/>
      <c r="O980" s="160"/>
      <c r="P980" s="160"/>
      <c r="Q980" s="160"/>
      <c r="R980" s="160"/>
      <c r="S980" s="161">
        <f t="shared" si="804"/>
        <v>0</v>
      </c>
      <c r="T980" s="160"/>
      <c r="U980" s="160"/>
      <c r="V980" s="160"/>
      <c r="W980" s="99"/>
      <c r="X980" s="99"/>
      <c r="Y980" s="99"/>
      <c r="Z980" s="160">
        <f t="shared" si="805"/>
        <v>0</v>
      </c>
      <c r="AA980" s="159"/>
      <c r="AB980" s="160"/>
      <c r="AC980" s="160"/>
      <c r="AD980" s="160">
        <f t="shared" si="806"/>
        <v>0</v>
      </c>
      <c r="AE980" s="160"/>
      <c r="AF980" s="160"/>
      <c r="AG980" s="160"/>
      <c r="AH980" s="160">
        <f t="shared" si="807"/>
        <v>0</v>
      </c>
      <c r="AI980" s="160"/>
      <c r="AJ980" s="160"/>
      <c r="AK980" s="160"/>
      <c r="AL980" s="160">
        <f t="shared" si="808"/>
        <v>0</v>
      </c>
      <c r="AM980" s="160"/>
      <c r="AN980" s="160"/>
      <c r="AO980" s="160"/>
      <c r="AP980" s="3656">
        <f t="shared" si="809"/>
        <v>0</v>
      </c>
      <c r="AQ980" s="3656"/>
      <c r="AR980" s="3334"/>
      <c r="AS980" s="3334"/>
      <c r="AT980" s="3334">
        <f t="shared" si="810"/>
        <v>2960</v>
      </c>
      <c r="AU980" s="3334">
        <f>H980-AQ980</f>
        <v>2960</v>
      </c>
      <c r="AV980" s="3334"/>
      <c r="AW980" s="3334"/>
      <c r="AX980" s="3334"/>
      <c r="AY980" s="3334">
        <f t="shared" si="811"/>
        <v>1480</v>
      </c>
      <c r="AZ980" s="3334">
        <v>1480</v>
      </c>
      <c r="BA980" s="3334"/>
      <c r="BB980" s="3334"/>
      <c r="BC980" s="3334"/>
      <c r="BD980" s="1259"/>
      <c r="BE980" s="1259"/>
      <c r="BF980" s="1259"/>
      <c r="BG980" s="3638"/>
      <c r="BH980" s="99"/>
      <c r="BI980" s="2037">
        <f t="shared" si="812"/>
        <v>0</v>
      </c>
      <c r="BJ980" s="2039">
        <v>2024</v>
      </c>
      <c r="BK980" s="2039" t="s">
        <v>2323</v>
      </c>
      <c r="BL980" s="2039" t="s">
        <v>2327</v>
      </c>
      <c r="BM980" s="2040">
        <f t="shared" si="813"/>
        <v>0</v>
      </c>
      <c r="BN980" s="2040">
        <f t="shared" si="814"/>
        <v>0</v>
      </c>
      <c r="BO980" s="2039"/>
      <c r="BP980" s="2041"/>
      <c r="BQ980" s="2922"/>
      <c r="BR980" s="2922"/>
      <c r="BS980" s="3367"/>
      <c r="BT980" s="2922"/>
      <c r="BU980" s="2922"/>
      <c r="BV980" s="1370" t="s">
        <v>2498</v>
      </c>
      <c r="BW980" s="2922"/>
      <c r="BX980" s="2042"/>
    </row>
    <row r="981" spans="1:81" s="28" customFormat="1" ht="47.25" hidden="1" customHeight="1">
      <c r="A981" s="2203" t="s">
        <v>73</v>
      </c>
      <c r="B981" s="1798" t="s">
        <v>2422</v>
      </c>
      <c r="C981" s="1733"/>
      <c r="D981" s="1733"/>
      <c r="E981" s="3569"/>
      <c r="F981" s="3569"/>
      <c r="G981" s="3570">
        <f>SUM(G982:G983)</f>
        <v>4090</v>
      </c>
      <c r="H981" s="3570">
        <f t="shared" ref="H981:BH981" si="818">SUM(H982:H983)</f>
        <v>4090</v>
      </c>
      <c r="I981" s="102">
        <f t="shared" si="818"/>
        <v>0</v>
      </c>
      <c r="J981" s="102">
        <f t="shared" si="818"/>
        <v>0</v>
      </c>
      <c r="K981" s="102">
        <f t="shared" si="818"/>
        <v>4090</v>
      </c>
      <c r="L981" s="102">
        <f t="shared" si="818"/>
        <v>4090</v>
      </c>
      <c r="M981" s="102">
        <f t="shared" si="818"/>
        <v>4003</v>
      </c>
      <c r="N981" s="102">
        <f t="shared" si="818"/>
        <v>1300</v>
      </c>
      <c r="O981" s="102">
        <f t="shared" si="818"/>
        <v>0</v>
      </c>
      <c r="P981" s="102">
        <f t="shared" si="818"/>
        <v>0</v>
      </c>
      <c r="Q981" s="102">
        <f t="shared" si="818"/>
        <v>0</v>
      </c>
      <c r="R981" s="102">
        <f t="shared" si="818"/>
        <v>0</v>
      </c>
      <c r="S981" s="102">
        <f t="shared" si="818"/>
        <v>795.51400000000001</v>
      </c>
      <c r="T981" s="102">
        <f t="shared" si="818"/>
        <v>795.51400000000001</v>
      </c>
      <c r="U981" s="102">
        <f t="shared" si="818"/>
        <v>0</v>
      </c>
      <c r="V981" s="102">
        <f t="shared" si="818"/>
        <v>0</v>
      </c>
      <c r="W981" s="1655"/>
      <c r="X981" s="1655"/>
      <c r="Y981" s="1655"/>
      <c r="Z981" s="102">
        <f t="shared" si="818"/>
        <v>0</v>
      </c>
      <c r="AA981" s="102">
        <f t="shared" si="818"/>
        <v>0</v>
      </c>
      <c r="AB981" s="102">
        <f t="shared" si="818"/>
        <v>0</v>
      </c>
      <c r="AC981" s="102">
        <f t="shared" si="818"/>
        <v>0</v>
      </c>
      <c r="AD981" s="102">
        <f t="shared" si="818"/>
        <v>795.51400000000001</v>
      </c>
      <c r="AE981" s="102">
        <f t="shared" si="818"/>
        <v>795.51400000000001</v>
      </c>
      <c r="AF981" s="102">
        <f t="shared" si="818"/>
        <v>0</v>
      </c>
      <c r="AG981" s="102">
        <f t="shared" si="818"/>
        <v>0</v>
      </c>
      <c r="AH981" s="102">
        <f t="shared" si="818"/>
        <v>0</v>
      </c>
      <c r="AI981" s="102">
        <f t="shared" si="818"/>
        <v>0</v>
      </c>
      <c r="AJ981" s="102">
        <f t="shared" si="818"/>
        <v>0</v>
      </c>
      <c r="AK981" s="102">
        <f t="shared" si="818"/>
        <v>0</v>
      </c>
      <c r="AL981" s="102">
        <f t="shared" si="818"/>
        <v>795.51400000000001</v>
      </c>
      <c r="AM981" s="102">
        <f t="shared" si="818"/>
        <v>795.51400000000001</v>
      </c>
      <c r="AN981" s="102">
        <f t="shared" si="818"/>
        <v>0</v>
      </c>
      <c r="AO981" s="102">
        <f t="shared" si="818"/>
        <v>0</v>
      </c>
      <c r="AP981" s="3570">
        <f t="shared" si="818"/>
        <v>3947.5140000000001</v>
      </c>
      <c r="AQ981" s="3570">
        <f t="shared" si="818"/>
        <v>3947.5140000000001</v>
      </c>
      <c r="AR981" s="1751">
        <f t="shared" si="818"/>
        <v>0</v>
      </c>
      <c r="AS981" s="1751">
        <f t="shared" si="818"/>
        <v>0</v>
      </c>
      <c r="AT981" s="1751">
        <f t="shared" si="818"/>
        <v>142.48599999999999</v>
      </c>
      <c r="AU981" s="1751">
        <f t="shared" si="818"/>
        <v>142.48599999999999</v>
      </c>
      <c r="AV981" s="1751">
        <f t="shared" si="818"/>
        <v>0</v>
      </c>
      <c r="AW981" s="1751">
        <f t="shared" si="818"/>
        <v>0</v>
      </c>
      <c r="AX981" s="1751">
        <f t="shared" si="818"/>
        <v>0</v>
      </c>
      <c r="AY981" s="1751">
        <f t="shared" si="818"/>
        <v>0</v>
      </c>
      <c r="AZ981" s="1751">
        <f t="shared" si="818"/>
        <v>0</v>
      </c>
      <c r="BA981" s="1751">
        <f t="shared" si="818"/>
        <v>0</v>
      </c>
      <c r="BB981" s="1751">
        <f t="shared" si="818"/>
        <v>0</v>
      </c>
      <c r="BC981" s="1751">
        <f t="shared" si="818"/>
        <v>0</v>
      </c>
      <c r="BD981" s="1751">
        <f t="shared" si="818"/>
        <v>0</v>
      </c>
      <c r="BE981" s="1751">
        <f t="shared" si="818"/>
        <v>0</v>
      </c>
      <c r="BF981" s="1751">
        <f t="shared" si="818"/>
        <v>0</v>
      </c>
      <c r="BG981" s="3570">
        <f t="shared" si="818"/>
        <v>0</v>
      </c>
      <c r="BH981" s="102">
        <f t="shared" si="818"/>
        <v>0</v>
      </c>
      <c r="BI981" s="102"/>
      <c r="BJ981" s="1735"/>
      <c r="BK981" s="1735"/>
      <c r="BL981" s="1735"/>
      <c r="BM981" s="1669">
        <f t="shared" si="813"/>
        <v>96.516234718826411</v>
      </c>
      <c r="BN981" s="1669">
        <f t="shared" si="814"/>
        <v>0</v>
      </c>
      <c r="BO981" s="1658"/>
      <c r="BP981" s="18"/>
      <c r="BQ981" s="1370"/>
      <c r="BR981" s="1370"/>
      <c r="BS981" s="19"/>
      <c r="BT981" s="1370"/>
      <c r="BU981" s="1370"/>
      <c r="BV981" s="1370" t="s">
        <v>2498</v>
      </c>
      <c r="BW981" s="1370"/>
      <c r="BX981" s="1660"/>
      <c r="BY981" s="53"/>
    </row>
    <row r="982" spans="1:81" s="224" customFormat="1" ht="76.5" hidden="1">
      <c r="A982" s="3206">
        <v>1</v>
      </c>
      <c r="B982" s="172" t="s">
        <v>1014</v>
      </c>
      <c r="C982" s="173" t="s">
        <v>820</v>
      </c>
      <c r="D982" s="173" t="s">
        <v>1015</v>
      </c>
      <c r="E982" s="3582" t="s">
        <v>444</v>
      </c>
      <c r="F982" s="3583" t="s">
        <v>1016</v>
      </c>
      <c r="G982" s="3546">
        <v>3160</v>
      </c>
      <c r="H982" s="3546">
        <v>3160</v>
      </c>
      <c r="I982" s="118"/>
      <c r="J982" s="118"/>
      <c r="K982" s="134">
        <v>3160</v>
      </c>
      <c r="L982" s="134">
        <v>3160</v>
      </c>
      <c r="M982" s="95">
        <v>3119</v>
      </c>
      <c r="N982" s="95">
        <v>1300</v>
      </c>
      <c r="O982" s="147"/>
      <c r="P982" s="147"/>
      <c r="Q982" s="95"/>
      <c r="R982" s="95"/>
      <c r="S982" s="1816">
        <f>SUM(T982:V982)</f>
        <v>763.84400000000005</v>
      </c>
      <c r="T982" s="1816">
        <v>763.84400000000005</v>
      </c>
      <c r="U982" s="95"/>
      <c r="V982" s="95"/>
      <c r="W982" s="121"/>
      <c r="X982" s="121"/>
      <c r="Y982" s="121"/>
      <c r="Z982" s="146">
        <f>SUM(AA982:AC982)</f>
        <v>0</v>
      </c>
      <c r="AA982" s="95"/>
      <c r="AB982" s="95"/>
      <c r="AC982" s="95"/>
      <c r="AD982" s="146">
        <f>SUM(AE982:AG982)</f>
        <v>763.84400000000005</v>
      </c>
      <c r="AE982" s="95">
        <v>763.84400000000005</v>
      </c>
      <c r="AF982" s="95"/>
      <c r="AG982" s="95"/>
      <c r="AH982" s="146">
        <f>SUM(AI982:AK982)</f>
        <v>0</v>
      </c>
      <c r="AI982" s="95"/>
      <c r="AJ982" s="95"/>
      <c r="AK982" s="95"/>
      <c r="AL982" s="146">
        <f>SUM(AM982:AO982)</f>
        <v>763.84400000000005</v>
      </c>
      <c r="AM982" s="1730">
        <v>763.84400000000005</v>
      </c>
      <c r="AN982" s="95"/>
      <c r="AO982" s="95"/>
      <c r="AP982" s="3652">
        <f>SUM(AQ982:AS982)</f>
        <v>3063.8440000000001</v>
      </c>
      <c r="AQ982" s="3547">
        <v>3063.8440000000001</v>
      </c>
      <c r="AR982" s="1035"/>
      <c r="AS982" s="1035"/>
      <c r="AT982" s="3343">
        <f>SUM(AU982:AW982)</f>
        <v>96.155999999999949</v>
      </c>
      <c r="AU982" s="3343">
        <v>96.155999999999949</v>
      </c>
      <c r="AV982" s="1035"/>
      <c r="AW982" s="1035"/>
      <c r="AX982" s="1035"/>
      <c r="AY982" s="3343">
        <f>SUM(AZ982:BB982)</f>
        <v>0</v>
      </c>
      <c r="AZ982" s="1035"/>
      <c r="BA982" s="1035"/>
      <c r="BB982" s="1035"/>
      <c r="BC982" s="1035"/>
      <c r="BD982" s="1280"/>
      <c r="BE982" s="1280"/>
      <c r="BF982" s="1280"/>
      <c r="BG982" s="1403">
        <f t="shared" ref="BG982:BG983" si="819">AZ982</f>
        <v>0</v>
      </c>
      <c r="BH982" s="1667"/>
      <c r="BI982" s="121">
        <f>AP982-S982</f>
        <v>2300</v>
      </c>
      <c r="BJ982" s="196">
        <v>2022</v>
      </c>
      <c r="BK982" s="196" t="s">
        <v>910</v>
      </c>
      <c r="BL982" s="196"/>
      <c r="BM982" s="3153">
        <f t="shared" si="813"/>
        <v>96.95708860759494</v>
      </c>
      <c r="BN982" s="3153">
        <f t="shared" si="814"/>
        <v>0</v>
      </c>
      <c r="BO982" s="196" t="s">
        <v>40</v>
      </c>
      <c r="BP982" s="64"/>
      <c r="BQ982" s="3017"/>
      <c r="BR982" s="3017"/>
      <c r="BS982" s="1591"/>
      <c r="BT982" s="3017"/>
      <c r="BU982" s="3017"/>
      <c r="BV982" s="1370" t="s">
        <v>2498</v>
      </c>
      <c r="BW982" s="3017"/>
      <c r="BX982" s="1591"/>
      <c r="BY982" s="65"/>
      <c r="BZ982" s="300"/>
      <c r="CA982" s="300"/>
      <c r="CB982" s="300"/>
      <c r="CC982" s="300"/>
    </row>
    <row r="983" spans="1:81" s="216" customFormat="1" ht="51" hidden="1">
      <c r="A983" s="3190">
        <v>2</v>
      </c>
      <c r="B983" s="172" t="s">
        <v>1017</v>
      </c>
      <c r="C983" s="173" t="s">
        <v>832</v>
      </c>
      <c r="D983" s="173" t="s">
        <v>1018</v>
      </c>
      <c r="E983" s="3582" t="s">
        <v>444</v>
      </c>
      <c r="F983" s="3583" t="s">
        <v>1019</v>
      </c>
      <c r="G983" s="3546">
        <v>930</v>
      </c>
      <c r="H983" s="3546">
        <v>930</v>
      </c>
      <c r="I983" s="118"/>
      <c r="J983" s="118"/>
      <c r="K983" s="134">
        <v>930</v>
      </c>
      <c r="L983" s="134">
        <v>930</v>
      </c>
      <c r="M983" s="146">
        <v>884</v>
      </c>
      <c r="N983" s="146"/>
      <c r="O983" s="147"/>
      <c r="P983" s="147"/>
      <c r="Q983" s="146"/>
      <c r="R983" s="146"/>
      <c r="S983" s="1816">
        <f>SUM(T983:V983)</f>
        <v>31.67</v>
      </c>
      <c r="T983" s="1816">
        <v>31.67</v>
      </c>
      <c r="U983" s="146"/>
      <c r="V983" s="146"/>
      <c r="W983" s="191"/>
      <c r="X983" s="191"/>
      <c r="Y983" s="191"/>
      <c r="Z983" s="146">
        <f>SUM(AA983:AC983)</f>
        <v>0</v>
      </c>
      <c r="AA983" s="146"/>
      <c r="AB983" s="146"/>
      <c r="AC983" s="146"/>
      <c r="AD983" s="146">
        <f>SUM(AE983:AG983)</f>
        <v>31.67</v>
      </c>
      <c r="AE983" s="146">
        <v>31.67</v>
      </c>
      <c r="AF983" s="146"/>
      <c r="AG983" s="146"/>
      <c r="AH983" s="146">
        <f>SUM(AI983:AK983)</f>
        <v>0</v>
      </c>
      <c r="AI983" s="146"/>
      <c r="AJ983" s="146"/>
      <c r="AK983" s="146"/>
      <c r="AL983" s="146">
        <f>SUM(AM983:AO983)</f>
        <v>31.67</v>
      </c>
      <c r="AM983" s="1730">
        <v>31.67</v>
      </c>
      <c r="AN983" s="146"/>
      <c r="AO983" s="146"/>
      <c r="AP983" s="3652">
        <f>SUM(AQ983:AS983)</f>
        <v>883.67</v>
      </c>
      <c r="AQ983" s="3652">
        <v>883.67</v>
      </c>
      <c r="AR983" s="1006"/>
      <c r="AS983" s="1006"/>
      <c r="AT983" s="3343">
        <f>SUM(AU983:AW983)</f>
        <v>46.330000000000041</v>
      </c>
      <c r="AU983" s="3343">
        <v>46.330000000000041</v>
      </c>
      <c r="AV983" s="1006"/>
      <c r="AW983" s="1006"/>
      <c r="AX983" s="1006"/>
      <c r="AY983" s="3343">
        <f>SUM(AZ983:BB983)</f>
        <v>0</v>
      </c>
      <c r="AZ983" s="1006"/>
      <c r="BA983" s="1006"/>
      <c r="BB983" s="1006"/>
      <c r="BC983" s="1006"/>
      <c r="BD983" s="1261"/>
      <c r="BE983" s="1261"/>
      <c r="BF983" s="1261"/>
      <c r="BG983" s="1403">
        <f t="shared" si="819"/>
        <v>0</v>
      </c>
      <c r="BH983" s="1667"/>
      <c r="BI983" s="191">
        <f>AP983-S983</f>
        <v>852</v>
      </c>
      <c r="BJ983" s="196">
        <v>2022</v>
      </c>
      <c r="BK983" s="196" t="s">
        <v>910</v>
      </c>
      <c r="BL983" s="196"/>
      <c r="BM983" s="3153">
        <f t="shared" si="813"/>
        <v>95.018279569892471</v>
      </c>
      <c r="BN983" s="3153">
        <f t="shared" si="814"/>
        <v>0</v>
      </c>
      <c r="BO983" s="196" t="s">
        <v>40</v>
      </c>
      <c r="BP983" s="18"/>
      <c r="BQ983" s="1370"/>
      <c r="BR983" s="1370"/>
      <c r="BS983" s="19"/>
      <c r="BT983" s="1370"/>
      <c r="BU983" s="1370"/>
      <c r="BV983" s="1370" t="s">
        <v>2498</v>
      </c>
      <c r="BW983" s="1370"/>
      <c r="BX983" s="19"/>
      <c r="BY983" s="66"/>
      <c r="BZ983" s="460"/>
      <c r="CA983" s="460"/>
      <c r="CB983" s="460"/>
      <c r="CC983" s="460"/>
    </row>
    <row r="984" spans="1:81" s="28" customFormat="1" ht="24.75" hidden="1" customHeight="1">
      <c r="A984" s="2225" t="s">
        <v>712</v>
      </c>
      <c r="B984" s="2105" t="s">
        <v>2468</v>
      </c>
      <c r="C984" s="2107"/>
      <c r="D984" s="2107"/>
      <c r="E984" s="3609"/>
      <c r="F984" s="3610"/>
      <c r="G984" s="3611"/>
      <c r="H984" s="3611"/>
      <c r="I984" s="1889"/>
      <c r="J984" s="1889"/>
      <c r="K984" s="1861"/>
      <c r="L984" s="1861"/>
      <c r="M984" s="3418"/>
      <c r="N984" s="3418"/>
      <c r="O984" s="164"/>
      <c r="P984" s="164"/>
      <c r="Q984" s="3418"/>
      <c r="R984" s="3418"/>
      <c r="S984" s="164"/>
      <c r="T984" s="164"/>
      <c r="U984" s="3418"/>
      <c r="V984" s="3418"/>
      <c r="W984" s="193"/>
      <c r="X984" s="193"/>
      <c r="Y984" s="193"/>
      <c r="Z984" s="3418"/>
      <c r="AA984" s="3418"/>
      <c r="AB984" s="3418"/>
      <c r="AC984" s="3418"/>
      <c r="AD984" s="3418"/>
      <c r="AE984" s="3418"/>
      <c r="AF984" s="3418"/>
      <c r="AG984" s="3418"/>
      <c r="AH984" s="3418"/>
      <c r="AI984" s="3418"/>
      <c r="AJ984" s="3418"/>
      <c r="AK984" s="3418"/>
      <c r="AL984" s="3418"/>
      <c r="AM984" s="3418"/>
      <c r="AN984" s="3418"/>
      <c r="AO984" s="3418"/>
      <c r="AP984" s="3657"/>
      <c r="AQ984" s="3657"/>
      <c r="AR984" s="3337"/>
      <c r="AS984" s="3337"/>
      <c r="AT984" s="3337"/>
      <c r="AU984" s="3345"/>
      <c r="AV984" s="3337"/>
      <c r="AW984" s="3337"/>
      <c r="AX984" s="3337"/>
      <c r="AY984" s="3337"/>
      <c r="AZ984" s="3337"/>
      <c r="BA984" s="3337"/>
      <c r="BB984" s="3337"/>
      <c r="BC984" s="3337"/>
      <c r="BD984" s="3337"/>
      <c r="BE984" s="3337"/>
      <c r="BF984" s="3337"/>
      <c r="BG984" s="3804"/>
      <c r="BH984" s="3447"/>
      <c r="BI984" s="2111"/>
      <c r="BJ984" s="2112"/>
      <c r="BK984" s="2112"/>
      <c r="BL984" s="2112"/>
      <c r="BM984" s="3158" t="e">
        <f t="shared" si="813"/>
        <v>#DIV/0!</v>
      </c>
      <c r="BN984" s="3158" t="e">
        <f t="shared" si="814"/>
        <v>#DIV/0!</v>
      </c>
      <c r="BO984" s="2051" t="s">
        <v>2327</v>
      </c>
      <c r="BP984" s="3219"/>
      <c r="BQ984" s="3002"/>
      <c r="BR984" s="3002"/>
      <c r="BS984" s="2053"/>
      <c r="BT984" s="3002"/>
      <c r="BU984" s="3002"/>
      <c r="BV984" s="1370" t="s">
        <v>2498</v>
      </c>
      <c r="BW984" s="3002"/>
      <c r="BX984" s="2053"/>
      <c r="BY984" s="2999"/>
      <c r="BZ984" s="2999"/>
      <c r="CA984" s="2999"/>
      <c r="CB984" s="2999"/>
      <c r="CC984" s="2999"/>
    </row>
    <row r="985" spans="1:81" s="1937" customFormat="1" ht="41.25" hidden="1" customHeight="1">
      <c r="A985" s="2225">
        <v>1</v>
      </c>
      <c r="B985" s="3208" t="s">
        <v>1031</v>
      </c>
      <c r="C985" s="2117"/>
      <c r="D985" s="2117"/>
      <c r="E985" s="3582"/>
      <c r="F985" s="3583"/>
      <c r="G985" s="3546">
        <v>239</v>
      </c>
      <c r="H985" s="3546">
        <v>239</v>
      </c>
      <c r="I985" s="118"/>
      <c r="J985" s="118"/>
      <c r="K985" s="134">
        <v>239</v>
      </c>
      <c r="L985" s="134">
        <v>239</v>
      </c>
      <c r="M985" s="146"/>
      <c r="N985" s="146"/>
      <c r="O985" s="147"/>
      <c r="P985" s="147"/>
      <c r="Q985" s="146"/>
      <c r="R985" s="146"/>
      <c r="S985" s="146">
        <f>SUM(T985:V985)</f>
        <v>0</v>
      </c>
      <c r="T985" s="146"/>
      <c r="U985" s="146"/>
      <c r="V985" s="146"/>
      <c r="W985" s="191"/>
      <c r="X985" s="191"/>
      <c r="Y985" s="191"/>
      <c r="Z985" s="146">
        <f>SUM(AA985:AC985)</f>
        <v>0</v>
      </c>
      <c r="AA985" s="146"/>
      <c r="AB985" s="146"/>
      <c r="AC985" s="146"/>
      <c r="AD985" s="146">
        <f>SUM(AE985:AG985)</f>
        <v>0</v>
      </c>
      <c r="AE985" s="146"/>
      <c r="AF985" s="146"/>
      <c r="AG985" s="146"/>
      <c r="AH985" s="146">
        <f>SUM(AI985:AK985)</f>
        <v>0</v>
      </c>
      <c r="AI985" s="146"/>
      <c r="AJ985" s="146"/>
      <c r="AK985" s="146"/>
      <c r="AL985" s="146">
        <f>SUM(AM985:AO985)</f>
        <v>0</v>
      </c>
      <c r="AM985" s="146"/>
      <c r="AN985" s="146"/>
      <c r="AO985" s="146"/>
      <c r="AP985" s="3652">
        <f>SUM(AQ985:AS985)</f>
        <v>0</v>
      </c>
      <c r="AQ985" s="3652"/>
      <c r="AR985" s="1006"/>
      <c r="AS985" s="1006"/>
      <c r="AT985" s="1006">
        <f>SUM(AU985:AW985)</f>
        <v>239</v>
      </c>
      <c r="AU985" s="1006">
        <v>239</v>
      </c>
      <c r="AV985" s="1006"/>
      <c r="AW985" s="1006"/>
      <c r="AX985" s="1006"/>
      <c r="AY985" s="1006">
        <f>SUM(AZ985:BB985)</f>
        <v>0</v>
      </c>
      <c r="AZ985" s="1006"/>
      <c r="BA985" s="1006"/>
      <c r="BB985" s="1006"/>
      <c r="BC985" s="1006"/>
      <c r="BD985" s="1261"/>
      <c r="BE985" s="1261"/>
      <c r="BF985" s="1261"/>
      <c r="BG985" s="3634"/>
      <c r="BH985" s="191"/>
      <c r="BI985" s="2061">
        <f>AP985-S985</f>
        <v>0</v>
      </c>
      <c r="BJ985" s="2063">
        <v>2024</v>
      </c>
      <c r="BK985" s="2063" t="s">
        <v>2323</v>
      </c>
      <c r="BL985" s="2063"/>
      <c r="BM985" s="2064">
        <f t="shared" si="813"/>
        <v>0</v>
      </c>
      <c r="BN985" s="2064">
        <f t="shared" si="814"/>
        <v>0</v>
      </c>
      <c r="BO985" s="2063"/>
      <c r="BP985" s="2122"/>
      <c r="BQ985" s="2902"/>
      <c r="BR985" s="2902"/>
      <c r="BS985" s="2066"/>
      <c r="BT985" s="2902"/>
      <c r="BU985" s="2902"/>
      <c r="BV985" s="1370" t="s">
        <v>2498</v>
      </c>
      <c r="BW985" s="2902"/>
      <c r="BX985" s="2066"/>
      <c r="BY985" s="2067"/>
      <c r="BZ985" s="2067"/>
      <c r="CA985" s="2067"/>
      <c r="CB985" s="2067"/>
      <c r="CC985" s="2067"/>
    </row>
    <row r="986" spans="1:81" s="1950" customFormat="1" ht="38.25" hidden="1">
      <c r="A986" s="3209" t="s">
        <v>46</v>
      </c>
      <c r="B986" s="116" t="s">
        <v>729</v>
      </c>
      <c r="C986" s="2073" t="s">
        <v>655</v>
      </c>
      <c r="D986" s="2248" t="s">
        <v>730</v>
      </c>
      <c r="E986" s="3551" t="s">
        <v>521</v>
      </c>
      <c r="F986" s="3618"/>
      <c r="G986" s="3619">
        <v>2134</v>
      </c>
      <c r="H986" s="3619">
        <v>2134</v>
      </c>
      <c r="I986" s="1739"/>
      <c r="J986" s="1739"/>
      <c r="K986" s="1818">
        <v>2134</v>
      </c>
      <c r="L986" s="1818">
        <v>2134</v>
      </c>
      <c r="M986" s="1818"/>
      <c r="N986" s="1818"/>
      <c r="O986" s="1737">
        <f>P986+Q986+R986</f>
        <v>0</v>
      </c>
      <c r="P986" s="1739"/>
      <c r="Q986" s="1739"/>
      <c r="R986" s="1739"/>
      <c r="S986" s="1737">
        <f>SUM(T986:V986)</f>
        <v>0</v>
      </c>
      <c r="T986" s="1818"/>
      <c r="U986" s="1739"/>
      <c r="V986" s="1739"/>
      <c r="W986" s="1686"/>
      <c r="X986" s="1686"/>
      <c r="Y986" s="1686"/>
      <c r="Z986" s="1737">
        <f>SUM(AA986:AC986)</f>
        <v>0</v>
      </c>
      <c r="AA986" s="1739"/>
      <c r="AB986" s="1739"/>
      <c r="AC986" s="1739"/>
      <c r="AD986" s="1737">
        <f>SUM(AE986:AG986)</f>
        <v>0</v>
      </c>
      <c r="AE986" s="1818"/>
      <c r="AF986" s="1739"/>
      <c r="AG986" s="1739"/>
      <c r="AH986" s="1737">
        <f>SUM(AI986:AK986)</f>
        <v>0</v>
      </c>
      <c r="AI986" s="1741"/>
      <c r="AJ986" s="1739"/>
      <c r="AK986" s="1739"/>
      <c r="AL986" s="1737">
        <f>SUM(AM986:AO986)</f>
        <v>0</v>
      </c>
      <c r="AM986" s="1741"/>
      <c r="AN986" s="1739"/>
      <c r="AO986" s="1739"/>
      <c r="AP986" s="3552">
        <f>SUM(AQ986:AS986)</f>
        <v>0</v>
      </c>
      <c r="AQ986" s="3554"/>
      <c r="AR986" s="1740"/>
      <c r="AS986" s="1740"/>
      <c r="AT986" s="2138">
        <f>SUM(AU986:AW986)</f>
        <v>2134</v>
      </c>
      <c r="AU986" s="1740">
        <f>L986-AQ986</f>
        <v>2134</v>
      </c>
      <c r="AV986" s="1740"/>
      <c r="AW986" s="1740"/>
      <c r="AX986" s="1740"/>
      <c r="AY986" s="2138">
        <f>SUM(AZ986:BB986)</f>
        <v>746.9</v>
      </c>
      <c r="AZ986" s="2138">
        <f>G986*35%</f>
        <v>746.9</v>
      </c>
      <c r="BA986" s="1740"/>
      <c r="BB986" s="1740"/>
      <c r="BC986" s="1740"/>
      <c r="BD986" s="3290"/>
      <c r="BE986" s="3290"/>
      <c r="BF986" s="3290"/>
      <c r="BG986" s="1513"/>
      <c r="BH986" s="1686"/>
      <c r="BI986" s="2077">
        <f>AP986-S986</f>
        <v>0</v>
      </c>
      <c r="BJ986" s="2020">
        <v>2024</v>
      </c>
      <c r="BK986" s="2020" t="s">
        <v>2323</v>
      </c>
      <c r="BL986" s="2020" t="s">
        <v>2327</v>
      </c>
      <c r="BM986" s="1925">
        <f t="shared" si="813"/>
        <v>0</v>
      </c>
      <c r="BN986" s="1925">
        <f t="shared" si="814"/>
        <v>0</v>
      </c>
      <c r="BO986" s="2020"/>
      <c r="BP986" s="2079"/>
      <c r="BQ986" s="2906"/>
      <c r="BR986" s="2906"/>
      <c r="BS986" s="2066"/>
      <c r="BT986" s="2906"/>
      <c r="BU986" s="2906"/>
      <c r="BV986" s="1370" t="s">
        <v>2498</v>
      </c>
      <c r="BW986" s="2906"/>
      <c r="BX986" s="1926"/>
    </row>
    <row r="987" spans="1:81" s="1950" customFormat="1" ht="63.75" hidden="1">
      <c r="A987" s="3209" t="s">
        <v>48</v>
      </c>
      <c r="B987" s="116" t="s">
        <v>731</v>
      </c>
      <c r="C987" s="2073" t="s">
        <v>647</v>
      </c>
      <c r="D987" s="2248" t="s">
        <v>732</v>
      </c>
      <c r="E987" s="3551" t="s">
        <v>521</v>
      </c>
      <c r="F987" s="3618"/>
      <c r="G987" s="3619">
        <v>1883</v>
      </c>
      <c r="H987" s="3619">
        <v>1883</v>
      </c>
      <c r="I987" s="1739"/>
      <c r="J987" s="1739"/>
      <c r="K987" s="1818">
        <v>1883</v>
      </c>
      <c r="L987" s="1818">
        <v>1883</v>
      </c>
      <c r="M987" s="1818"/>
      <c r="N987" s="1818"/>
      <c r="O987" s="1737">
        <f>P987+Q987+R987</f>
        <v>0</v>
      </c>
      <c r="P987" s="1739"/>
      <c r="Q987" s="1739"/>
      <c r="R987" s="1739"/>
      <c r="S987" s="1737">
        <f>SUM(T987:V987)</f>
        <v>0</v>
      </c>
      <c r="T987" s="1818"/>
      <c r="U987" s="1739"/>
      <c r="V987" s="1739"/>
      <c r="W987" s="1686"/>
      <c r="X987" s="1686"/>
      <c r="Y987" s="1686"/>
      <c r="Z987" s="1737">
        <f>SUM(AA987:AC987)</f>
        <v>0</v>
      </c>
      <c r="AA987" s="1739"/>
      <c r="AB987" s="1739"/>
      <c r="AC987" s="1739"/>
      <c r="AD987" s="1737">
        <f>SUM(AE987:AG987)</f>
        <v>0</v>
      </c>
      <c r="AE987" s="1818"/>
      <c r="AF987" s="1739"/>
      <c r="AG987" s="1739"/>
      <c r="AH987" s="1737">
        <f>SUM(AI987:AK987)</f>
        <v>0</v>
      </c>
      <c r="AI987" s="1741"/>
      <c r="AJ987" s="1739"/>
      <c r="AK987" s="1739"/>
      <c r="AL987" s="1737">
        <f>SUM(AM987:AO987)</f>
        <v>0</v>
      </c>
      <c r="AM987" s="1741"/>
      <c r="AN987" s="1739"/>
      <c r="AO987" s="1739"/>
      <c r="AP987" s="3552">
        <f>SUM(AQ987:AS987)</f>
        <v>0</v>
      </c>
      <c r="AQ987" s="3554"/>
      <c r="AR987" s="1740"/>
      <c r="AS987" s="1740"/>
      <c r="AT987" s="2138">
        <f>SUM(AU987:AW987)</f>
        <v>1883</v>
      </c>
      <c r="AU987" s="1740">
        <f>L987-AQ987</f>
        <v>1883</v>
      </c>
      <c r="AV987" s="1740"/>
      <c r="AW987" s="1740"/>
      <c r="AX987" s="1740"/>
      <c r="AY987" s="2138">
        <f>SUM(AZ987:BB987)</f>
        <v>659.05</v>
      </c>
      <c r="AZ987" s="2138">
        <f t="shared" ref="AZ987:AZ988" si="820">G987*35%</f>
        <v>659.05</v>
      </c>
      <c r="BA987" s="1740"/>
      <c r="BB987" s="1740"/>
      <c r="BC987" s="1740"/>
      <c r="BD987" s="3290"/>
      <c r="BE987" s="3290"/>
      <c r="BF987" s="3290"/>
      <c r="BG987" s="1513"/>
      <c r="BH987" s="1686"/>
      <c r="BI987" s="2077">
        <f>AP987-S987</f>
        <v>0</v>
      </c>
      <c r="BJ987" s="2020">
        <v>2024</v>
      </c>
      <c r="BK987" s="2020" t="s">
        <v>2323</v>
      </c>
      <c r="BL987" s="2020" t="s">
        <v>2327</v>
      </c>
      <c r="BM987" s="1925">
        <f t="shared" si="813"/>
        <v>0</v>
      </c>
      <c r="BN987" s="1925">
        <f t="shared" si="814"/>
        <v>0</v>
      </c>
      <c r="BO987" s="2020"/>
      <c r="BP987" s="2079"/>
      <c r="BQ987" s="2906"/>
      <c r="BR987" s="2906"/>
      <c r="BS987" s="2066"/>
      <c r="BT987" s="2906"/>
      <c r="BU987" s="2906"/>
      <c r="BV987" s="1370" t="s">
        <v>2498</v>
      </c>
      <c r="BW987" s="2906"/>
      <c r="BX987" s="1926"/>
    </row>
    <row r="988" spans="1:81" s="1950" customFormat="1" ht="51" hidden="1">
      <c r="A988" s="3209" t="s">
        <v>50</v>
      </c>
      <c r="B988" s="116" t="s">
        <v>733</v>
      </c>
      <c r="C988" s="2073" t="s">
        <v>629</v>
      </c>
      <c r="D988" s="2248" t="s">
        <v>734</v>
      </c>
      <c r="E988" s="3551" t="s">
        <v>521</v>
      </c>
      <c r="F988" s="3618"/>
      <c r="G988" s="3619">
        <f>1389+2478</f>
        <v>3867</v>
      </c>
      <c r="H988" s="3619">
        <f>1389+2478</f>
        <v>3867</v>
      </c>
      <c r="I988" s="1739"/>
      <c r="J988" s="1739"/>
      <c r="K988" s="1818">
        <v>3867</v>
      </c>
      <c r="L988" s="1818">
        <v>3867</v>
      </c>
      <c r="M988" s="1818"/>
      <c r="N988" s="1818"/>
      <c r="O988" s="1737"/>
      <c r="P988" s="1739"/>
      <c r="Q988" s="1739"/>
      <c r="R988" s="1739"/>
      <c r="S988" s="1737">
        <f>SUM(T988:V988)</f>
        <v>0</v>
      </c>
      <c r="T988" s="1818"/>
      <c r="U988" s="1739"/>
      <c r="V988" s="1739"/>
      <c r="W988" s="1686"/>
      <c r="X988" s="1686"/>
      <c r="Y988" s="1686"/>
      <c r="Z988" s="1737">
        <f>SUM(AA988:AC988)</f>
        <v>0</v>
      </c>
      <c r="AA988" s="1739"/>
      <c r="AB988" s="1739"/>
      <c r="AC988" s="1739"/>
      <c r="AD988" s="1737">
        <f>SUM(AE988:AG988)</f>
        <v>0</v>
      </c>
      <c r="AE988" s="1818"/>
      <c r="AF988" s="1739"/>
      <c r="AG988" s="1739"/>
      <c r="AH988" s="1737">
        <f>SUM(AI988:AK988)</f>
        <v>0</v>
      </c>
      <c r="AI988" s="1741"/>
      <c r="AJ988" s="1739"/>
      <c r="AK988" s="1739"/>
      <c r="AL988" s="1737">
        <f>SUM(AM988:AO988)</f>
        <v>0</v>
      </c>
      <c r="AM988" s="1741"/>
      <c r="AN988" s="1739"/>
      <c r="AO988" s="1739"/>
      <c r="AP988" s="3552">
        <f>SUM(AQ988:AS988)</f>
        <v>0</v>
      </c>
      <c r="AQ988" s="3554"/>
      <c r="AR988" s="1740"/>
      <c r="AS988" s="1740"/>
      <c r="AT988" s="2138">
        <f>SUM(AU988:AW988)</f>
        <v>3867</v>
      </c>
      <c r="AU988" s="1740">
        <f>L988-AQ988</f>
        <v>3867</v>
      </c>
      <c r="AV988" s="1740"/>
      <c r="AW988" s="1740"/>
      <c r="AX988" s="1740"/>
      <c r="AY988" s="2138">
        <f>SUM(AZ988:BB988)</f>
        <v>1353.4499999999998</v>
      </c>
      <c r="AZ988" s="2138">
        <f t="shared" si="820"/>
        <v>1353.4499999999998</v>
      </c>
      <c r="BA988" s="1740"/>
      <c r="BB988" s="1740"/>
      <c r="BC988" s="1740"/>
      <c r="BD988" s="3290"/>
      <c r="BE988" s="3290"/>
      <c r="BF988" s="3290"/>
      <c r="BG988" s="1513"/>
      <c r="BH988" s="1686"/>
      <c r="BI988" s="2077">
        <f>AP988-S988</f>
        <v>0</v>
      </c>
      <c r="BJ988" s="2020">
        <v>2024</v>
      </c>
      <c r="BK988" s="2020" t="s">
        <v>2323</v>
      </c>
      <c r="BL988" s="2020" t="s">
        <v>2327</v>
      </c>
      <c r="BM988" s="1925">
        <f t="shared" si="813"/>
        <v>0</v>
      </c>
      <c r="BN988" s="1925">
        <f t="shared" si="814"/>
        <v>0</v>
      </c>
      <c r="BO988" s="2020"/>
      <c r="BP988" s="2079"/>
      <c r="BQ988" s="2906"/>
      <c r="BR988" s="2906"/>
      <c r="BS988" s="2066"/>
      <c r="BT988" s="2906"/>
      <c r="BU988" s="2906"/>
      <c r="BV988" s="1370" t="s">
        <v>2498</v>
      </c>
      <c r="BW988" s="2906"/>
      <c r="BX988" s="1926"/>
    </row>
    <row r="989" spans="1:81" s="28" customFormat="1" ht="42" hidden="1" customHeight="1">
      <c r="A989" s="2203" t="s">
        <v>73</v>
      </c>
      <c r="B989" s="1798" t="s">
        <v>2422</v>
      </c>
      <c r="C989" s="1733"/>
      <c r="D989" s="1733"/>
      <c r="E989" s="3569"/>
      <c r="F989" s="3569"/>
      <c r="G989" s="3570">
        <f>G990</f>
        <v>280</v>
      </c>
      <c r="H989" s="3570">
        <f t="shared" ref="H989:BG989" si="821">H990</f>
        <v>280</v>
      </c>
      <c r="I989" s="102">
        <f t="shared" si="821"/>
        <v>0</v>
      </c>
      <c r="J989" s="102">
        <f t="shared" si="821"/>
        <v>0</v>
      </c>
      <c r="K989" s="102">
        <f t="shared" si="821"/>
        <v>0</v>
      </c>
      <c r="L989" s="102">
        <f t="shared" si="821"/>
        <v>0</v>
      </c>
      <c r="M989" s="102">
        <f t="shared" si="821"/>
        <v>280</v>
      </c>
      <c r="N989" s="102">
        <f t="shared" si="821"/>
        <v>52</v>
      </c>
      <c r="O989" s="102">
        <f t="shared" si="821"/>
        <v>52.177</v>
      </c>
      <c r="P989" s="102">
        <f t="shared" si="821"/>
        <v>52.177</v>
      </c>
      <c r="Q989" s="102">
        <f t="shared" si="821"/>
        <v>0</v>
      </c>
      <c r="R989" s="102">
        <f t="shared" si="821"/>
        <v>0</v>
      </c>
      <c r="S989" s="102">
        <f t="shared" si="821"/>
        <v>0</v>
      </c>
      <c r="T989" s="102">
        <f t="shared" si="821"/>
        <v>0</v>
      </c>
      <c r="U989" s="102">
        <f t="shared" si="821"/>
        <v>0</v>
      </c>
      <c r="V989" s="102">
        <f t="shared" si="821"/>
        <v>0</v>
      </c>
      <c r="W989" s="1655"/>
      <c r="X989" s="1655"/>
      <c r="Y989" s="1655"/>
      <c r="Z989" s="102">
        <f t="shared" si="821"/>
        <v>52</v>
      </c>
      <c r="AA989" s="102">
        <f t="shared" si="821"/>
        <v>52</v>
      </c>
      <c r="AB989" s="102">
        <f t="shared" si="821"/>
        <v>0</v>
      </c>
      <c r="AC989" s="102">
        <f t="shared" si="821"/>
        <v>0</v>
      </c>
      <c r="AD989" s="102">
        <f t="shared" si="821"/>
        <v>0</v>
      </c>
      <c r="AE989" s="102">
        <f t="shared" si="821"/>
        <v>0</v>
      </c>
      <c r="AF989" s="102">
        <f t="shared" si="821"/>
        <v>0</v>
      </c>
      <c r="AG989" s="102">
        <f t="shared" si="821"/>
        <v>0</v>
      </c>
      <c r="AH989" s="102">
        <f t="shared" si="821"/>
        <v>52.177</v>
      </c>
      <c r="AI989" s="102">
        <f t="shared" si="821"/>
        <v>52.177</v>
      </c>
      <c r="AJ989" s="102">
        <f t="shared" si="821"/>
        <v>0</v>
      </c>
      <c r="AK989" s="102">
        <f t="shared" si="821"/>
        <v>0</v>
      </c>
      <c r="AL989" s="102">
        <f t="shared" si="821"/>
        <v>0</v>
      </c>
      <c r="AM989" s="102">
        <f t="shared" si="821"/>
        <v>0</v>
      </c>
      <c r="AN989" s="102">
        <f t="shared" si="821"/>
        <v>0</v>
      </c>
      <c r="AO989" s="102">
        <f t="shared" si="821"/>
        <v>0</v>
      </c>
      <c r="AP989" s="3570">
        <f t="shared" si="821"/>
        <v>280</v>
      </c>
      <c r="AQ989" s="3570">
        <f t="shared" si="821"/>
        <v>280</v>
      </c>
      <c r="AR989" s="1751">
        <f t="shared" si="821"/>
        <v>0</v>
      </c>
      <c r="AS989" s="1751">
        <f t="shared" si="821"/>
        <v>0</v>
      </c>
      <c r="AT989" s="1751">
        <f t="shared" si="821"/>
        <v>0</v>
      </c>
      <c r="AU989" s="1751">
        <f t="shared" si="821"/>
        <v>0</v>
      </c>
      <c r="AV989" s="1751">
        <f t="shared" si="821"/>
        <v>0</v>
      </c>
      <c r="AW989" s="1751">
        <f t="shared" si="821"/>
        <v>0</v>
      </c>
      <c r="AX989" s="1751">
        <f t="shared" si="821"/>
        <v>0</v>
      </c>
      <c r="AY989" s="1751">
        <f t="shared" si="821"/>
        <v>0</v>
      </c>
      <c r="AZ989" s="1751">
        <f t="shared" si="821"/>
        <v>0</v>
      </c>
      <c r="BA989" s="1751">
        <f t="shared" si="821"/>
        <v>0</v>
      </c>
      <c r="BB989" s="1751">
        <f t="shared" si="821"/>
        <v>0</v>
      </c>
      <c r="BC989" s="1751">
        <f t="shared" si="821"/>
        <v>0</v>
      </c>
      <c r="BD989" s="1751">
        <f t="shared" si="821"/>
        <v>0</v>
      </c>
      <c r="BE989" s="1751">
        <f t="shared" si="821"/>
        <v>0</v>
      </c>
      <c r="BF989" s="1751">
        <f t="shared" si="821"/>
        <v>0</v>
      </c>
      <c r="BG989" s="3570">
        <f t="shared" si="821"/>
        <v>0</v>
      </c>
      <c r="BH989" s="102"/>
      <c r="BI989" s="102"/>
      <c r="BJ989" s="1735"/>
      <c r="BK989" s="1735"/>
      <c r="BL989" s="1735"/>
      <c r="BM989" s="1669">
        <f t="shared" si="813"/>
        <v>100</v>
      </c>
      <c r="BN989" s="1669" t="e">
        <f t="shared" si="814"/>
        <v>#DIV/0!</v>
      </c>
      <c r="BO989" s="1658"/>
      <c r="BP989" s="18"/>
      <c r="BQ989" s="1370"/>
      <c r="BR989" s="1370"/>
      <c r="BS989" s="19"/>
      <c r="BT989" s="1370"/>
      <c r="BU989" s="1370"/>
      <c r="BV989" s="1370" t="s">
        <v>2498</v>
      </c>
      <c r="BW989" s="1370"/>
      <c r="BX989" s="1660"/>
      <c r="BY989" s="53"/>
    </row>
    <row r="990" spans="1:81" s="216" customFormat="1" ht="28.5" hidden="1" customHeight="1">
      <c r="A990" s="3194">
        <v>1</v>
      </c>
      <c r="B990" s="3225" t="s">
        <v>427</v>
      </c>
      <c r="C990" s="1736"/>
      <c r="D990" s="1736"/>
      <c r="E990" s="3551"/>
      <c r="F990" s="3551"/>
      <c r="G990" s="3620">
        <v>280</v>
      </c>
      <c r="H990" s="3620">
        <v>280</v>
      </c>
      <c r="I990" s="1820"/>
      <c r="J990" s="103"/>
      <c r="K990" s="1820"/>
      <c r="L990" s="1820"/>
      <c r="M990" s="103">
        <v>280</v>
      </c>
      <c r="N990" s="103">
        <v>52</v>
      </c>
      <c r="O990" s="103">
        <f>+P990</f>
        <v>52.177</v>
      </c>
      <c r="P990" s="103">
        <v>52.177</v>
      </c>
      <c r="Q990" s="103"/>
      <c r="R990" s="103"/>
      <c r="S990" s="1820">
        <f>SUM(T990:V990)</f>
        <v>0</v>
      </c>
      <c r="T990" s="1820"/>
      <c r="U990" s="103"/>
      <c r="V990" s="103"/>
      <c r="W990" s="1667"/>
      <c r="X990" s="1667"/>
      <c r="Y990" s="1667"/>
      <c r="Z990" s="103">
        <f>SUM(AA990:AC990)</f>
        <v>52</v>
      </c>
      <c r="AA990" s="103">
        <v>52</v>
      </c>
      <c r="AB990" s="103"/>
      <c r="AC990" s="103"/>
      <c r="AD990" s="103">
        <f>SUM(AE990:AG990)</f>
        <v>0</v>
      </c>
      <c r="AE990" s="103"/>
      <c r="AF990" s="103"/>
      <c r="AG990" s="103"/>
      <c r="AH990" s="103">
        <f>SUM(AI990:AK990)</f>
        <v>52.177</v>
      </c>
      <c r="AI990" s="103">
        <v>52.177</v>
      </c>
      <c r="AJ990" s="103"/>
      <c r="AK990" s="103"/>
      <c r="AL990" s="103">
        <f>SUM(AM990:AO990)</f>
        <v>0</v>
      </c>
      <c r="AM990" s="1820"/>
      <c r="AN990" s="103"/>
      <c r="AO990" s="103"/>
      <c r="AP990" s="3572">
        <f>SUM(AQ990:AS990)</f>
        <v>280</v>
      </c>
      <c r="AQ990" s="3620">
        <v>280</v>
      </c>
      <c r="AR990" s="1802"/>
      <c r="AS990" s="1802"/>
      <c r="AT990" s="3346">
        <f>SUM(AU990:AW990)</f>
        <v>0</v>
      </c>
      <c r="AU990" s="1802"/>
      <c r="AV990" s="1802"/>
      <c r="AW990" s="1802"/>
      <c r="AX990" s="1802"/>
      <c r="AY990" s="3346">
        <f>SUM(AZ990:BB990)</f>
        <v>0</v>
      </c>
      <c r="AZ990" s="1802"/>
      <c r="BA990" s="1802"/>
      <c r="BB990" s="1802"/>
      <c r="BC990" s="1802"/>
      <c r="BD990" s="1666"/>
      <c r="BE990" s="1666"/>
      <c r="BF990" s="1666"/>
      <c r="BG990" s="1403">
        <f>AZ990</f>
        <v>0</v>
      </c>
      <c r="BH990" s="1667"/>
      <c r="BI990" s="1667">
        <f>AP990-S990</f>
        <v>280</v>
      </c>
      <c r="BJ990" s="1658">
        <v>2022</v>
      </c>
      <c r="BK990" s="1658" t="s">
        <v>910</v>
      </c>
      <c r="BL990" s="1658"/>
      <c r="BM990" s="1669">
        <f t="shared" si="813"/>
        <v>100</v>
      </c>
      <c r="BN990" s="1669" t="e">
        <f t="shared" si="814"/>
        <v>#DIV/0!</v>
      </c>
      <c r="BO990" s="1658" t="s">
        <v>62</v>
      </c>
      <c r="BP990" s="18"/>
      <c r="BQ990" s="1370"/>
      <c r="BR990" s="1370"/>
      <c r="BS990" s="19"/>
      <c r="BT990" s="1370"/>
      <c r="BU990" s="1370"/>
      <c r="BV990" s="1370" t="s">
        <v>2498</v>
      </c>
      <c r="BW990" s="1370"/>
      <c r="BX990" s="2954"/>
      <c r="BY990" s="22"/>
    </row>
    <row r="991" spans="1:81" s="1927" customFormat="1" ht="44.25" hidden="1" customHeight="1">
      <c r="A991" s="3250">
        <v>1</v>
      </c>
      <c r="B991" s="3254" t="s">
        <v>428</v>
      </c>
      <c r="C991" s="2244" t="s">
        <v>419</v>
      </c>
      <c r="D991" s="2244" t="s">
        <v>420</v>
      </c>
      <c r="E991" s="3551" t="s">
        <v>206</v>
      </c>
      <c r="F991" s="3551"/>
      <c r="G991" s="3620">
        <v>8190</v>
      </c>
      <c r="H991" s="3588"/>
      <c r="I991" s="1800"/>
      <c r="J991" s="103"/>
      <c r="K991" s="1820">
        <v>8190</v>
      </c>
      <c r="L991" s="1820">
        <v>8190</v>
      </c>
      <c r="M991" s="3268">
        <v>358</v>
      </c>
      <c r="N991" s="3268">
        <v>358</v>
      </c>
      <c r="O991" s="103">
        <f>+P991</f>
        <v>570</v>
      </c>
      <c r="P991" s="103">
        <v>570</v>
      </c>
      <c r="Q991" s="103"/>
      <c r="R991" s="103"/>
      <c r="S991" s="1800">
        <f>SUM(T991:V991)</f>
        <v>2293</v>
      </c>
      <c r="T991" s="1800">
        <f>2293</f>
        <v>2293</v>
      </c>
      <c r="U991" s="103"/>
      <c r="V991" s="103"/>
      <c r="W991" s="1667"/>
      <c r="X991" s="1667"/>
      <c r="Y991" s="1667"/>
      <c r="Z991" s="103">
        <f>SUM(AA991:AC991)</f>
        <v>0</v>
      </c>
      <c r="AA991" s="103"/>
      <c r="AB991" s="103"/>
      <c r="AC991" s="103"/>
      <c r="AD991" s="3268">
        <f>SUM(AE991:AG991)</f>
        <v>358</v>
      </c>
      <c r="AE991" s="3268">
        <v>358</v>
      </c>
      <c r="AF991" s="103"/>
      <c r="AG991" s="103"/>
      <c r="AH991" s="3268">
        <f>SUM(AI991:AK991)</f>
        <v>570</v>
      </c>
      <c r="AI991" s="103">
        <v>570</v>
      </c>
      <c r="AJ991" s="103"/>
      <c r="AK991" s="103"/>
      <c r="AL991" s="3268">
        <f>SUM(AM991:AO991)</f>
        <v>2293</v>
      </c>
      <c r="AM991" s="1800">
        <f>2293</f>
        <v>2293</v>
      </c>
      <c r="AN991" s="103"/>
      <c r="AO991" s="103"/>
      <c r="AP991" s="3663">
        <f>SUM(AQ991:AS991)</f>
        <v>2863</v>
      </c>
      <c r="AQ991" s="3588">
        <v>2863</v>
      </c>
      <c r="AR991" s="1802"/>
      <c r="AS991" s="1802"/>
      <c r="AT991" s="3346">
        <f>SUM(AU991:AW991)</f>
        <v>5327</v>
      </c>
      <c r="AU991" s="3346">
        <v>5327</v>
      </c>
      <c r="AV991" s="1802"/>
      <c r="AW991" s="1802"/>
      <c r="AX991" s="1802"/>
      <c r="AY991" s="3338">
        <f>SUM(AZ991:BB991)</f>
        <v>3000</v>
      </c>
      <c r="AZ991" s="3338">
        <v>3000</v>
      </c>
      <c r="BA991" s="1802"/>
      <c r="BB991" s="1802"/>
      <c r="BC991" s="1802"/>
      <c r="BD991" s="1666"/>
      <c r="BE991" s="1666"/>
      <c r="BF991" s="1666"/>
      <c r="BG991" s="1403"/>
      <c r="BH991" s="1667"/>
      <c r="BI991" s="1921">
        <f>AP991-S991</f>
        <v>570</v>
      </c>
      <c r="BJ991" s="198">
        <v>2023</v>
      </c>
      <c r="BK991" s="198" t="s">
        <v>2322</v>
      </c>
      <c r="BL991" s="198" t="s">
        <v>2327</v>
      </c>
      <c r="BM991" s="1925" t="e">
        <f t="shared" si="813"/>
        <v>#DIV/0!</v>
      </c>
      <c r="BN991" s="1925">
        <f t="shared" si="814"/>
        <v>0</v>
      </c>
      <c r="BO991" s="198" t="s">
        <v>62</v>
      </c>
      <c r="BP991" s="2122"/>
      <c r="BQ991" s="2902"/>
      <c r="BR991" s="2902"/>
      <c r="BS991" s="2066"/>
      <c r="BT991" s="2902"/>
      <c r="BU991" s="2902"/>
      <c r="BV991" s="1370" t="s">
        <v>2498</v>
      </c>
      <c r="BW991" s="2902"/>
      <c r="BX991" s="1926"/>
    </row>
    <row r="992" spans="1:81" s="28" customFormat="1" ht="39.75" hidden="1" customHeight="1">
      <c r="A992" s="2203" t="s">
        <v>73</v>
      </c>
      <c r="B992" s="1798" t="s">
        <v>2422</v>
      </c>
      <c r="C992" s="1733"/>
      <c r="D992" s="1733"/>
      <c r="E992" s="3569"/>
      <c r="F992" s="3569"/>
      <c r="G992" s="3570">
        <f>SUM(G993:G994)</f>
        <v>600</v>
      </c>
      <c r="H992" s="3570">
        <f t="shared" ref="H992:BG992" si="822">SUM(H993:H994)</f>
        <v>570</v>
      </c>
      <c r="I992" s="102">
        <f t="shared" si="822"/>
        <v>0</v>
      </c>
      <c r="J992" s="102">
        <f t="shared" si="822"/>
        <v>30</v>
      </c>
      <c r="K992" s="102">
        <f t="shared" si="822"/>
        <v>570</v>
      </c>
      <c r="L992" s="102">
        <f t="shared" si="822"/>
        <v>570</v>
      </c>
      <c r="M992" s="102">
        <f t="shared" si="822"/>
        <v>600</v>
      </c>
      <c r="N992" s="102">
        <f t="shared" si="822"/>
        <v>0</v>
      </c>
      <c r="O992" s="102">
        <f t="shared" si="822"/>
        <v>0</v>
      </c>
      <c r="P992" s="102">
        <f t="shared" si="822"/>
        <v>0</v>
      </c>
      <c r="Q992" s="102">
        <f t="shared" si="822"/>
        <v>0</v>
      </c>
      <c r="R992" s="102">
        <f t="shared" si="822"/>
        <v>0</v>
      </c>
      <c r="S992" s="102">
        <f t="shared" si="822"/>
        <v>67</v>
      </c>
      <c r="T992" s="102">
        <f t="shared" si="822"/>
        <v>67</v>
      </c>
      <c r="U992" s="102">
        <f t="shared" si="822"/>
        <v>0</v>
      </c>
      <c r="V992" s="102">
        <f t="shared" si="822"/>
        <v>0</v>
      </c>
      <c r="W992" s="1655"/>
      <c r="X992" s="1655"/>
      <c r="Y992" s="1655"/>
      <c r="Z992" s="102">
        <f t="shared" si="822"/>
        <v>0</v>
      </c>
      <c r="AA992" s="102">
        <f t="shared" si="822"/>
        <v>0</v>
      </c>
      <c r="AB992" s="102">
        <f t="shared" si="822"/>
        <v>0</v>
      </c>
      <c r="AC992" s="102">
        <f t="shared" si="822"/>
        <v>0</v>
      </c>
      <c r="AD992" s="102">
        <f t="shared" si="822"/>
        <v>67</v>
      </c>
      <c r="AE992" s="102">
        <f t="shared" si="822"/>
        <v>67</v>
      </c>
      <c r="AF992" s="102">
        <f t="shared" si="822"/>
        <v>0</v>
      </c>
      <c r="AG992" s="102">
        <f t="shared" si="822"/>
        <v>0</v>
      </c>
      <c r="AH992" s="102">
        <f t="shared" si="822"/>
        <v>0</v>
      </c>
      <c r="AI992" s="102">
        <f t="shared" si="822"/>
        <v>0</v>
      </c>
      <c r="AJ992" s="102">
        <f t="shared" si="822"/>
        <v>0</v>
      </c>
      <c r="AK992" s="102">
        <f t="shared" si="822"/>
        <v>0</v>
      </c>
      <c r="AL992" s="102">
        <f t="shared" si="822"/>
        <v>67</v>
      </c>
      <c r="AM992" s="102">
        <f t="shared" si="822"/>
        <v>67</v>
      </c>
      <c r="AN992" s="102">
        <f t="shared" si="822"/>
        <v>0</v>
      </c>
      <c r="AO992" s="102">
        <f t="shared" si="822"/>
        <v>0</v>
      </c>
      <c r="AP992" s="3570">
        <f t="shared" si="822"/>
        <v>570</v>
      </c>
      <c r="AQ992" s="3570">
        <f t="shared" si="822"/>
        <v>570</v>
      </c>
      <c r="AR992" s="1751">
        <f t="shared" si="822"/>
        <v>0</v>
      </c>
      <c r="AS992" s="1751">
        <f t="shared" si="822"/>
        <v>0</v>
      </c>
      <c r="AT992" s="1751">
        <f t="shared" si="822"/>
        <v>0</v>
      </c>
      <c r="AU992" s="1751">
        <f t="shared" si="822"/>
        <v>0</v>
      </c>
      <c r="AV992" s="1751">
        <f t="shared" si="822"/>
        <v>0</v>
      </c>
      <c r="AW992" s="1751">
        <f t="shared" si="822"/>
        <v>0</v>
      </c>
      <c r="AX992" s="1751">
        <f t="shared" si="822"/>
        <v>0</v>
      </c>
      <c r="AY992" s="1751">
        <f t="shared" si="822"/>
        <v>0</v>
      </c>
      <c r="AZ992" s="1751">
        <f t="shared" si="822"/>
        <v>0</v>
      </c>
      <c r="BA992" s="1751">
        <f t="shared" si="822"/>
        <v>0</v>
      </c>
      <c r="BB992" s="1751">
        <f t="shared" si="822"/>
        <v>0</v>
      </c>
      <c r="BC992" s="1751">
        <f t="shared" si="822"/>
        <v>0</v>
      </c>
      <c r="BD992" s="1751">
        <f t="shared" si="822"/>
        <v>0</v>
      </c>
      <c r="BE992" s="1751">
        <f t="shared" si="822"/>
        <v>0</v>
      </c>
      <c r="BF992" s="1751">
        <f t="shared" si="822"/>
        <v>0</v>
      </c>
      <c r="BG992" s="3570">
        <f t="shared" si="822"/>
        <v>0</v>
      </c>
      <c r="BH992" s="102"/>
      <c r="BI992" s="102"/>
      <c r="BJ992" s="1735"/>
      <c r="BK992" s="1735"/>
      <c r="BL992" s="1735"/>
      <c r="BM992" s="1669">
        <f t="shared" si="813"/>
        <v>100</v>
      </c>
      <c r="BN992" s="1669" t="e">
        <f t="shared" si="814"/>
        <v>#DIV/0!</v>
      </c>
      <c r="BO992" s="1658"/>
      <c r="BP992" s="18"/>
      <c r="BQ992" s="1370"/>
      <c r="BR992" s="1370"/>
      <c r="BS992" s="19"/>
      <c r="BT992" s="1370"/>
      <c r="BU992" s="1370"/>
      <c r="BV992" s="1370" t="s">
        <v>2498</v>
      </c>
      <c r="BW992" s="1370"/>
      <c r="BX992" s="1660"/>
      <c r="BY992" s="53"/>
    </row>
    <row r="993" spans="1:77" s="224" customFormat="1" hidden="1">
      <c r="A993" s="3200">
        <v>1</v>
      </c>
      <c r="B993" s="3191" t="s">
        <v>2304</v>
      </c>
      <c r="C993" s="1729" t="s">
        <v>2084</v>
      </c>
      <c r="D993" s="1842"/>
      <c r="E993" s="3573" t="s">
        <v>834</v>
      </c>
      <c r="F993" s="3573" t="s">
        <v>2305</v>
      </c>
      <c r="G993" s="3572">
        <f t="shared" ref="G993:G999" si="823">+H993+I993+J993</f>
        <v>300</v>
      </c>
      <c r="H993" s="3572">
        <v>285</v>
      </c>
      <c r="I993" s="103"/>
      <c r="J993" s="103">
        <v>15</v>
      </c>
      <c r="K993" s="103">
        <f>+L993</f>
        <v>285</v>
      </c>
      <c r="L993" s="103">
        <v>285</v>
      </c>
      <c r="M993" s="103">
        <v>300</v>
      </c>
      <c r="N993" s="103">
        <v>0</v>
      </c>
      <c r="O993" s="103"/>
      <c r="P993" s="103"/>
      <c r="Q993" s="103"/>
      <c r="R993" s="103"/>
      <c r="S993" s="103">
        <f t="shared" ref="S993:S999" si="824">SUM(T993:V993)</f>
        <v>34</v>
      </c>
      <c r="T993" s="103">
        <v>34</v>
      </c>
      <c r="U993" s="103"/>
      <c r="V993" s="103"/>
      <c r="W993" s="1667"/>
      <c r="X993" s="1667"/>
      <c r="Y993" s="1667"/>
      <c r="Z993" s="103">
        <f t="shared" ref="Z993:Z999" si="825">SUM(AA993:AC993)</f>
        <v>0</v>
      </c>
      <c r="AA993" s="103"/>
      <c r="AB993" s="103"/>
      <c r="AC993" s="103"/>
      <c r="AD993" s="1838">
        <f t="shared" ref="AD993:AD999" si="826">SUM(AE993:AG993)</f>
        <v>34</v>
      </c>
      <c r="AE993" s="103">
        <v>34</v>
      </c>
      <c r="AF993" s="103"/>
      <c r="AG993" s="103"/>
      <c r="AH993" s="1838">
        <f t="shared" ref="AH993:AH999" si="827">SUM(AI993:AK993)</f>
        <v>0</v>
      </c>
      <c r="AI993" s="103"/>
      <c r="AJ993" s="103"/>
      <c r="AK993" s="103"/>
      <c r="AL993" s="1838">
        <f t="shared" ref="AL993:AL999" si="828">SUM(AM993:AO993)</f>
        <v>34</v>
      </c>
      <c r="AM993" s="103">
        <v>34</v>
      </c>
      <c r="AN993" s="103"/>
      <c r="AO993" s="103"/>
      <c r="AP993" s="3591">
        <f t="shared" ref="AP993:AP999" si="829">SUM(AQ993:AS993)</f>
        <v>285</v>
      </c>
      <c r="AQ993" s="3572">
        <v>285</v>
      </c>
      <c r="AR993" s="1802"/>
      <c r="AS993" s="1802"/>
      <c r="AT993" s="1802">
        <f t="shared" ref="AT993:AT999" si="830">SUM(AU993:AW993)</f>
        <v>0</v>
      </c>
      <c r="AU993" s="1802"/>
      <c r="AV993" s="1802"/>
      <c r="AW993" s="1802"/>
      <c r="AX993" s="1802"/>
      <c r="AY993" s="1802">
        <f t="shared" ref="AY993:AY999" si="831">SUM(AZ993:BB993)</f>
        <v>0</v>
      </c>
      <c r="AZ993" s="1802"/>
      <c r="BA993" s="1802"/>
      <c r="BB993" s="1802"/>
      <c r="BC993" s="1802"/>
      <c r="BD993" s="1666"/>
      <c r="BE993" s="1666"/>
      <c r="BF993" s="1666"/>
      <c r="BG993" s="1403">
        <f t="shared" ref="BG993:BG994" si="832">AZ993</f>
        <v>0</v>
      </c>
      <c r="BH993" s="1667"/>
      <c r="BI993" s="1667">
        <f t="shared" ref="BI993:BI999" si="833">AP993-S993</f>
        <v>251</v>
      </c>
      <c r="BJ993" s="1658">
        <v>2022</v>
      </c>
      <c r="BK993" s="1658" t="s">
        <v>910</v>
      </c>
      <c r="BL993" s="1658"/>
      <c r="BM993" s="1669">
        <f t="shared" si="813"/>
        <v>100</v>
      </c>
      <c r="BN993" s="1669" t="e">
        <f t="shared" si="814"/>
        <v>#DIV/0!</v>
      </c>
      <c r="BO993" s="1658" t="s">
        <v>40</v>
      </c>
      <c r="BP993" s="3226"/>
      <c r="BQ993" s="3016"/>
      <c r="BR993" s="3016"/>
      <c r="BS993" s="3369"/>
      <c r="BT993" s="3016"/>
      <c r="BU993" s="3016"/>
      <c r="BV993" s="1370" t="s">
        <v>2498</v>
      </c>
      <c r="BW993" s="3016"/>
      <c r="BX993" s="1619"/>
      <c r="BY993" s="50"/>
    </row>
    <row r="994" spans="1:77" s="224" customFormat="1" hidden="1">
      <c r="A994" s="3200">
        <v>2</v>
      </c>
      <c r="B994" s="3191" t="s">
        <v>2306</v>
      </c>
      <c r="C994" s="1729" t="s">
        <v>2084</v>
      </c>
      <c r="D994" s="1842"/>
      <c r="E994" s="3573" t="s">
        <v>2307</v>
      </c>
      <c r="F994" s="3573" t="s">
        <v>2308</v>
      </c>
      <c r="G994" s="3572">
        <f t="shared" si="823"/>
        <v>300</v>
      </c>
      <c r="H994" s="3572">
        <v>285</v>
      </c>
      <c r="I994" s="103"/>
      <c r="J994" s="103">
        <v>15</v>
      </c>
      <c r="K994" s="103">
        <f>+L994</f>
        <v>285</v>
      </c>
      <c r="L994" s="103">
        <v>285</v>
      </c>
      <c r="M994" s="103">
        <v>300</v>
      </c>
      <c r="N994" s="103">
        <v>0</v>
      </c>
      <c r="O994" s="103"/>
      <c r="P994" s="103"/>
      <c r="Q994" s="103"/>
      <c r="R994" s="103"/>
      <c r="S994" s="103">
        <f t="shared" si="824"/>
        <v>33</v>
      </c>
      <c r="T994" s="103">
        <v>33</v>
      </c>
      <c r="U994" s="103"/>
      <c r="V994" s="103"/>
      <c r="W994" s="1667"/>
      <c r="X994" s="1667"/>
      <c r="Y994" s="1667"/>
      <c r="Z994" s="103">
        <f t="shared" si="825"/>
        <v>0</v>
      </c>
      <c r="AA994" s="103"/>
      <c r="AB994" s="103"/>
      <c r="AC994" s="103"/>
      <c r="AD994" s="1838">
        <f t="shared" si="826"/>
        <v>33</v>
      </c>
      <c r="AE994" s="103">
        <v>33</v>
      </c>
      <c r="AF994" s="103"/>
      <c r="AG994" s="103"/>
      <c r="AH994" s="1838">
        <f t="shared" si="827"/>
        <v>0</v>
      </c>
      <c r="AI994" s="103"/>
      <c r="AJ994" s="103"/>
      <c r="AK994" s="103"/>
      <c r="AL994" s="1838">
        <f t="shared" si="828"/>
        <v>33</v>
      </c>
      <c r="AM994" s="103">
        <v>33</v>
      </c>
      <c r="AN994" s="103"/>
      <c r="AO994" s="103"/>
      <c r="AP994" s="3591">
        <f t="shared" si="829"/>
        <v>285</v>
      </c>
      <c r="AQ994" s="3572">
        <v>285</v>
      </c>
      <c r="AR994" s="1802"/>
      <c r="AS994" s="1802"/>
      <c r="AT994" s="1802">
        <f t="shared" si="830"/>
        <v>0</v>
      </c>
      <c r="AU994" s="1802"/>
      <c r="AV994" s="1802"/>
      <c r="AW994" s="1802"/>
      <c r="AX994" s="1802"/>
      <c r="AY994" s="1802">
        <f t="shared" si="831"/>
        <v>0</v>
      </c>
      <c r="AZ994" s="1802"/>
      <c r="BA994" s="1802"/>
      <c r="BB994" s="1802"/>
      <c r="BC994" s="1802"/>
      <c r="BD994" s="1666"/>
      <c r="BE994" s="1666"/>
      <c r="BF994" s="1666"/>
      <c r="BG994" s="1403">
        <f t="shared" si="832"/>
        <v>0</v>
      </c>
      <c r="BH994" s="1667"/>
      <c r="BI994" s="1667">
        <f t="shared" si="833"/>
        <v>252</v>
      </c>
      <c r="BJ994" s="1658">
        <v>2022</v>
      </c>
      <c r="BK994" s="1658" t="s">
        <v>910</v>
      </c>
      <c r="BL994" s="1658"/>
      <c r="BM994" s="1669">
        <f t="shared" si="813"/>
        <v>100</v>
      </c>
      <c r="BN994" s="1669" t="e">
        <f t="shared" si="814"/>
        <v>#DIV/0!</v>
      </c>
      <c r="BO994" s="1658" t="s">
        <v>40</v>
      </c>
      <c r="BP994" s="3226"/>
      <c r="BQ994" s="3016"/>
      <c r="BR994" s="3016"/>
      <c r="BS994" s="3369"/>
      <c r="BT994" s="3016"/>
      <c r="BU994" s="3016"/>
      <c r="BV994" s="1370" t="s">
        <v>2498</v>
      </c>
      <c r="BW994" s="3016"/>
      <c r="BX994" s="1619"/>
      <c r="BY994" s="50"/>
    </row>
    <row r="995" spans="1:77" s="1937" customFormat="1" ht="25.5" hidden="1">
      <c r="A995" s="3200">
        <v>6</v>
      </c>
      <c r="B995" s="3191" t="s">
        <v>2314</v>
      </c>
      <c r="C995" s="2169" t="s">
        <v>2070</v>
      </c>
      <c r="D995" s="2163"/>
      <c r="E995" s="3549" t="s">
        <v>2315</v>
      </c>
      <c r="F995" s="3571"/>
      <c r="G995" s="3572">
        <f t="shared" si="823"/>
        <v>300</v>
      </c>
      <c r="H995" s="3572">
        <v>285</v>
      </c>
      <c r="I995" s="103"/>
      <c r="J995" s="103">
        <v>15</v>
      </c>
      <c r="K995" s="103">
        <f t="shared" ref="K995:K999" si="834">+L995</f>
        <v>285</v>
      </c>
      <c r="L995" s="103">
        <v>285</v>
      </c>
      <c r="M995" s="103"/>
      <c r="N995" s="103"/>
      <c r="O995" s="103"/>
      <c r="P995" s="103"/>
      <c r="Q995" s="103"/>
      <c r="R995" s="103"/>
      <c r="S995" s="103">
        <f t="shared" si="824"/>
        <v>0</v>
      </c>
      <c r="T995" s="103"/>
      <c r="U995" s="103"/>
      <c r="V995" s="103"/>
      <c r="W995" s="1667"/>
      <c r="X995" s="1667"/>
      <c r="Y995" s="1667"/>
      <c r="Z995" s="103">
        <f t="shared" si="825"/>
        <v>0</v>
      </c>
      <c r="AA995" s="103"/>
      <c r="AB995" s="103"/>
      <c r="AC995" s="103"/>
      <c r="AD995" s="103">
        <f t="shared" si="826"/>
        <v>0</v>
      </c>
      <c r="AE995" s="103"/>
      <c r="AF995" s="103"/>
      <c r="AG995" s="103"/>
      <c r="AH995" s="103">
        <f t="shared" si="827"/>
        <v>0</v>
      </c>
      <c r="AI995" s="103"/>
      <c r="AJ995" s="103"/>
      <c r="AK995" s="103"/>
      <c r="AL995" s="103">
        <f t="shared" si="828"/>
        <v>0</v>
      </c>
      <c r="AM995" s="103"/>
      <c r="AN995" s="103"/>
      <c r="AO995" s="103"/>
      <c r="AP995" s="3572">
        <f t="shared" si="829"/>
        <v>0</v>
      </c>
      <c r="AQ995" s="3572"/>
      <c r="AR995" s="1802"/>
      <c r="AS995" s="1802"/>
      <c r="AT995" s="1802">
        <f t="shared" si="830"/>
        <v>285</v>
      </c>
      <c r="AU995" s="1802">
        <v>285</v>
      </c>
      <c r="AV995" s="1802"/>
      <c r="AW995" s="1802"/>
      <c r="AX995" s="1802"/>
      <c r="AY995" s="1802">
        <f t="shared" si="831"/>
        <v>285</v>
      </c>
      <c r="AZ995" s="1802">
        <f>+AU995</f>
        <v>285</v>
      </c>
      <c r="BA995" s="1802"/>
      <c r="BB995" s="1802"/>
      <c r="BC995" s="1802"/>
      <c r="BD995" s="1666"/>
      <c r="BE995" s="1666"/>
      <c r="BF995" s="1666"/>
      <c r="BG995" s="1403"/>
      <c r="BH995" s="1667"/>
      <c r="BI995" s="1921">
        <f t="shared" si="833"/>
        <v>0</v>
      </c>
      <c r="BJ995" s="198">
        <v>2024</v>
      </c>
      <c r="BK995" s="198" t="s">
        <v>2323</v>
      </c>
      <c r="BL995" s="198" t="s">
        <v>2327</v>
      </c>
      <c r="BM995" s="1925">
        <f t="shared" si="813"/>
        <v>0</v>
      </c>
      <c r="BN995" s="1925">
        <f t="shared" si="814"/>
        <v>0</v>
      </c>
      <c r="BO995" s="198"/>
      <c r="BP995" s="2079"/>
      <c r="BQ995" s="2906"/>
      <c r="BR995" s="2906"/>
      <c r="BS995" s="2066"/>
      <c r="BT995" s="2906"/>
      <c r="BU995" s="2906"/>
      <c r="BV995" s="1370" t="s">
        <v>2498</v>
      </c>
      <c r="BW995" s="2906"/>
      <c r="BX995" s="1926"/>
    </row>
    <row r="996" spans="1:77" s="1937" customFormat="1" hidden="1">
      <c r="A996" s="3200">
        <v>7</v>
      </c>
      <c r="B996" s="3191" t="s">
        <v>2316</v>
      </c>
      <c r="C996" s="2169" t="s">
        <v>2076</v>
      </c>
      <c r="D996" s="2185"/>
      <c r="E996" s="3549" t="s">
        <v>2315</v>
      </c>
      <c r="F996" s="3595"/>
      <c r="G996" s="3572">
        <f t="shared" si="823"/>
        <v>300</v>
      </c>
      <c r="H996" s="3572">
        <v>285</v>
      </c>
      <c r="I996" s="103"/>
      <c r="J996" s="103">
        <v>15</v>
      </c>
      <c r="K996" s="103">
        <f t="shared" si="834"/>
        <v>285</v>
      </c>
      <c r="L996" s="103">
        <v>285</v>
      </c>
      <c r="M996" s="103"/>
      <c r="N996" s="103"/>
      <c r="O996" s="103"/>
      <c r="P996" s="103"/>
      <c r="Q996" s="103"/>
      <c r="R996" s="103"/>
      <c r="S996" s="103">
        <f t="shared" si="824"/>
        <v>0</v>
      </c>
      <c r="T996" s="103"/>
      <c r="U996" s="103"/>
      <c r="V996" s="103"/>
      <c r="W996" s="1667"/>
      <c r="X996" s="1667"/>
      <c r="Y996" s="1667"/>
      <c r="Z996" s="103">
        <f t="shared" si="825"/>
        <v>0</v>
      </c>
      <c r="AA996" s="103"/>
      <c r="AB996" s="103"/>
      <c r="AC996" s="103"/>
      <c r="AD996" s="103">
        <f t="shared" si="826"/>
        <v>0</v>
      </c>
      <c r="AE996" s="103"/>
      <c r="AF996" s="103"/>
      <c r="AG996" s="103"/>
      <c r="AH996" s="103">
        <f t="shared" si="827"/>
        <v>0</v>
      </c>
      <c r="AI996" s="103"/>
      <c r="AJ996" s="103"/>
      <c r="AK996" s="103"/>
      <c r="AL996" s="103">
        <f t="shared" si="828"/>
        <v>0</v>
      </c>
      <c r="AM996" s="103"/>
      <c r="AN996" s="103"/>
      <c r="AO996" s="103"/>
      <c r="AP996" s="3572">
        <f t="shared" si="829"/>
        <v>0</v>
      </c>
      <c r="AQ996" s="3572"/>
      <c r="AR996" s="1802"/>
      <c r="AS996" s="1802"/>
      <c r="AT996" s="1802">
        <f t="shared" si="830"/>
        <v>285</v>
      </c>
      <c r="AU996" s="1802">
        <v>285</v>
      </c>
      <c r="AV996" s="1802"/>
      <c r="AW996" s="1802"/>
      <c r="AX996" s="1802"/>
      <c r="AY996" s="1802">
        <f t="shared" si="831"/>
        <v>285</v>
      </c>
      <c r="AZ996" s="1802">
        <f>+AU996</f>
        <v>285</v>
      </c>
      <c r="BA996" s="1802"/>
      <c r="BB996" s="1802"/>
      <c r="BC996" s="1802"/>
      <c r="BD996" s="1666"/>
      <c r="BE996" s="1666"/>
      <c r="BF996" s="1666"/>
      <c r="BG996" s="1403"/>
      <c r="BH996" s="1667"/>
      <c r="BI996" s="1921">
        <f t="shared" si="833"/>
        <v>0</v>
      </c>
      <c r="BJ996" s="198">
        <v>2024</v>
      </c>
      <c r="BK996" s="198" t="s">
        <v>2323</v>
      </c>
      <c r="BL996" s="198" t="s">
        <v>2327</v>
      </c>
      <c r="BM996" s="1925">
        <f t="shared" si="813"/>
        <v>0</v>
      </c>
      <c r="BN996" s="1925">
        <f t="shared" si="814"/>
        <v>0</v>
      </c>
      <c r="BO996" s="198"/>
      <c r="BP996" s="2191"/>
      <c r="BQ996" s="2936"/>
      <c r="BR996" s="2936"/>
      <c r="BS996" s="3373"/>
      <c r="BT996" s="2936"/>
      <c r="BU996" s="2936"/>
      <c r="BV996" s="1370" t="s">
        <v>2498</v>
      </c>
      <c r="BW996" s="2936"/>
      <c r="BX996" s="2192"/>
    </row>
    <row r="997" spans="1:77" s="1937" customFormat="1" hidden="1">
      <c r="A997" s="3200">
        <v>8</v>
      </c>
      <c r="B997" s="3191" t="s">
        <v>2317</v>
      </c>
      <c r="C997" s="2169" t="s">
        <v>2076</v>
      </c>
      <c r="D997" s="2163"/>
      <c r="E997" s="3549" t="s">
        <v>2315</v>
      </c>
      <c r="F997" s="3571"/>
      <c r="G997" s="3572">
        <f t="shared" si="823"/>
        <v>300</v>
      </c>
      <c r="H997" s="3572">
        <v>285</v>
      </c>
      <c r="I997" s="103"/>
      <c r="J997" s="103">
        <v>15</v>
      </c>
      <c r="K997" s="103">
        <f t="shared" si="834"/>
        <v>285</v>
      </c>
      <c r="L997" s="103">
        <v>285</v>
      </c>
      <c r="M997" s="103"/>
      <c r="N997" s="103"/>
      <c r="O997" s="103"/>
      <c r="P997" s="103"/>
      <c r="Q997" s="103"/>
      <c r="R997" s="103"/>
      <c r="S997" s="103">
        <f t="shared" si="824"/>
        <v>0</v>
      </c>
      <c r="T997" s="103"/>
      <c r="U997" s="103"/>
      <c r="V997" s="103"/>
      <c r="W997" s="1667"/>
      <c r="X997" s="1667"/>
      <c r="Y997" s="1667"/>
      <c r="Z997" s="103">
        <f t="shared" si="825"/>
        <v>0</v>
      </c>
      <c r="AA997" s="103"/>
      <c r="AB997" s="103"/>
      <c r="AC997" s="103"/>
      <c r="AD997" s="103">
        <f t="shared" si="826"/>
        <v>0</v>
      </c>
      <c r="AE997" s="103"/>
      <c r="AF997" s="103"/>
      <c r="AG997" s="103"/>
      <c r="AH997" s="103">
        <f t="shared" si="827"/>
        <v>0</v>
      </c>
      <c r="AI997" s="103"/>
      <c r="AJ997" s="103"/>
      <c r="AK997" s="103"/>
      <c r="AL997" s="103">
        <f t="shared" si="828"/>
        <v>0</v>
      </c>
      <c r="AM997" s="103"/>
      <c r="AN997" s="103"/>
      <c r="AO997" s="103"/>
      <c r="AP997" s="3572">
        <f t="shared" si="829"/>
        <v>0</v>
      </c>
      <c r="AQ997" s="3572"/>
      <c r="AR997" s="1802"/>
      <c r="AS997" s="1802"/>
      <c r="AT997" s="1802">
        <f t="shared" si="830"/>
        <v>285</v>
      </c>
      <c r="AU997" s="1802">
        <v>285</v>
      </c>
      <c r="AV997" s="1802"/>
      <c r="AW997" s="1802"/>
      <c r="AX997" s="1802"/>
      <c r="AY997" s="1802">
        <f t="shared" si="831"/>
        <v>285</v>
      </c>
      <c r="AZ997" s="1802">
        <f>+AU997</f>
        <v>285</v>
      </c>
      <c r="BA997" s="1802"/>
      <c r="BB997" s="1802"/>
      <c r="BC997" s="1802"/>
      <c r="BD997" s="1666"/>
      <c r="BE997" s="1666"/>
      <c r="BF997" s="1666"/>
      <c r="BG997" s="1403"/>
      <c r="BH997" s="1667"/>
      <c r="BI997" s="1921">
        <f t="shared" si="833"/>
        <v>0</v>
      </c>
      <c r="BJ997" s="198">
        <v>2024</v>
      </c>
      <c r="BK997" s="198" t="s">
        <v>2323</v>
      </c>
      <c r="BL997" s="198" t="s">
        <v>2327</v>
      </c>
      <c r="BM997" s="1925">
        <f t="shared" si="813"/>
        <v>0</v>
      </c>
      <c r="BN997" s="1925">
        <f t="shared" si="814"/>
        <v>0</v>
      </c>
      <c r="BO997" s="198"/>
      <c r="BP997" s="2079"/>
      <c r="BQ997" s="2906"/>
      <c r="BR997" s="2906"/>
      <c r="BS997" s="2066"/>
      <c r="BT997" s="2906"/>
      <c r="BU997" s="2906"/>
      <c r="BV997" s="1370" t="s">
        <v>2498</v>
      </c>
      <c r="BW997" s="2906"/>
      <c r="BX997" s="1926"/>
    </row>
    <row r="998" spans="1:77" s="1937" customFormat="1" hidden="1">
      <c r="A998" s="3200">
        <v>9</v>
      </c>
      <c r="B998" s="3191" t="s">
        <v>2318</v>
      </c>
      <c r="C998" s="2169" t="s">
        <v>2081</v>
      </c>
      <c r="D998" s="2163"/>
      <c r="E998" s="3549" t="s">
        <v>2315</v>
      </c>
      <c r="F998" s="3571"/>
      <c r="G998" s="3572">
        <f t="shared" si="823"/>
        <v>300</v>
      </c>
      <c r="H998" s="3572">
        <v>285</v>
      </c>
      <c r="I998" s="103"/>
      <c r="J998" s="103">
        <v>15</v>
      </c>
      <c r="K998" s="103">
        <f t="shared" si="834"/>
        <v>285</v>
      </c>
      <c r="L998" s="103">
        <v>285</v>
      </c>
      <c r="M998" s="103"/>
      <c r="N998" s="103"/>
      <c r="O998" s="103"/>
      <c r="P998" s="103"/>
      <c r="Q998" s="103"/>
      <c r="R998" s="103"/>
      <c r="S998" s="103">
        <f t="shared" si="824"/>
        <v>0</v>
      </c>
      <c r="T998" s="103"/>
      <c r="U998" s="103"/>
      <c r="V998" s="103"/>
      <c r="W998" s="1667"/>
      <c r="X998" s="1667"/>
      <c r="Y998" s="1667"/>
      <c r="Z998" s="103">
        <f t="shared" si="825"/>
        <v>0</v>
      </c>
      <c r="AA998" s="103"/>
      <c r="AB998" s="103"/>
      <c r="AC998" s="103"/>
      <c r="AD998" s="103">
        <f t="shared" si="826"/>
        <v>0</v>
      </c>
      <c r="AE998" s="103"/>
      <c r="AF998" s="103"/>
      <c r="AG998" s="103"/>
      <c r="AH998" s="103">
        <f t="shared" si="827"/>
        <v>0</v>
      </c>
      <c r="AI998" s="103"/>
      <c r="AJ998" s="103"/>
      <c r="AK998" s="103"/>
      <c r="AL998" s="103">
        <f t="shared" si="828"/>
        <v>0</v>
      </c>
      <c r="AM998" s="103"/>
      <c r="AN998" s="103"/>
      <c r="AO998" s="103"/>
      <c r="AP998" s="3572">
        <f t="shared" si="829"/>
        <v>0</v>
      </c>
      <c r="AQ998" s="3572"/>
      <c r="AR998" s="1802"/>
      <c r="AS998" s="1802"/>
      <c r="AT998" s="1802">
        <f t="shared" si="830"/>
        <v>285</v>
      </c>
      <c r="AU998" s="1802">
        <v>285</v>
      </c>
      <c r="AV998" s="1802"/>
      <c r="AW998" s="1802"/>
      <c r="AX998" s="1802"/>
      <c r="AY998" s="1802">
        <f t="shared" si="831"/>
        <v>285</v>
      </c>
      <c r="AZ998" s="1802">
        <f>+AU998</f>
        <v>285</v>
      </c>
      <c r="BA998" s="1802"/>
      <c r="BB998" s="1802"/>
      <c r="BC998" s="1802"/>
      <c r="BD998" s="1666"/>
      <c r="BE998" s="1666"/>
      <c r="BF998" s="1666"/>
      <c r="BG998" s="1403"/>
      <c r="BH998" s="1667"/>
      <c r="BI998" s="1921">
        <f t="shared" si="833"/>
        <v>0</v>
      </c>
      <c r="BJ998" s="198">
        <v>2024</v>
      </c>
      <c r="BK998" s="198" t="s">
        <v>2323</v>
      </c>
      <c r="BL998" s="198" t="s">
        <v>2327</v>
      </c>
      <c r="BM998" s="1925">
        <f t="shared" si="813"/>
        <v>0</v>
      </c>
      <c r="BN998" s="1925">
        <f t="shared" si="814"/>
        <v>0</v>
      </c>
      <c r="BO998" s="198"/>
      <c r="BP998" s="2079"/>
      <c r="BQ998" s="2906"/>
      <c r="BR998" s="2906"/>
      <c r="BS998" s="2066"/>
      <c r="BT998" s="2906"/>
      <c r="BU998" s="2906"/>
      <c r="BV998" s="1370" t="s">
        <v>2498</v>
      </c>
      <c r="BW998" s="2906"/>
      <c r="BX998" s="1926"/>
    </row>
    <row r="999" spans="1:77" s="1937" customFormat="1" hidden="1">
      <c r="A999" s="3200">
        <v>10</v>
      </c>
      <c r="B999" s="3191" t="s">
        <v>2319</v>
      </c>
      <c r="C999" s="2169" t="s">
        <v>2081</v>
      </c>
      <c r="D999" s="2163"/>
      <c r="E999" s="3549" t="s">
        <v>2315</v>
      </c>
      <c r="F999" s="3571"/>
      <c r="G999" s="3572">
        <f t="shared" si="823"/>
        <v>300</v>
      </c>
      <c r="H999" s="3572">
        <v>285</v>
      </c>
      <c r="I999" s="103"/>
      <c r="J999" s="103">
        <v>15</v>
      </c>
      <c r="K999" s="103">
        <f t="shared" si="834"/>
        <v>285</v>
      </c>
      <c r="L999" s="103">
        <v>285</v>
      </c>
      <c r="M999" s="103"/>
      <c r="N999" s="103"/>
      <c r="O999" s="103"/>
      <c r="P999" s="103"/>
      <c r="Q999" s="103"/>
      <c r="R999" s="103"/>
      <c r="S999" s="103">
        <f t="shared" si="824"/>
        <v>0</v>
      </c>
      <c r="T999" s="103"/>
      <c r="U999" s="103"/>
      <c r="V999" s="103"/>
      <c r="W999" s="1667"/>
      <c r="X999" s="1667"/>
      <c r="Y999" s="1667"/>
      <c r="Z999" s="103">
        <f t="shared" si="825"/>
        <v>0</v>
      </c>
      <c r="AA999" s="103"/>
      <c r="AB999" s="103"/>
      <c r="AC999" s="103"/>
      <c r="AD999" s="103">
        <f t="shared" si="826"/>
        <v>0</v>
      </c>
      <c r="AE999" s="103"/>
      <c r="AF999" s="103"/>
      <c r="AG999" s="103"/>
      <c r="AH999" s="103">
        <f t="shared" si="827"/>
        <v>0</v>
      </c>
      <c r="AI999" s="103"/>
      <c r="AJ999" s="103"/>
      <c r="AK999" s="103"/>
      <c r="AL999" s="103">
        <f t="shared" si="828"/>
        <v>0</v>
      </c>
      <c r="AM999" s="103"/>
      <c r="AN999" s="103"/>
      <c r="AO999" s="103"/>
      <c r="AP999" s="3572">
        <f t="shared" si="829"/>
        <v>0</v>
      </c>
      <c r="AQ999" s="3572"/>
      <c r="AR999" s="1802"/>
      <c r="AS999" s="1802"/>
      <c r="AT999" s="1802">
        <f t="shared" si="830"/>
        <v>285</v>
      </c>
      <c r="AU999" s="1802">
        <v>285</v>
      </c>
      <c r="AV999" s="1802"/>
      <c r="AW999" s="1802"/>
      <c r="AX999" s="1802"/>
      <c r="AY999" s="1802">
        <f t="shared" si="831"/>
        <v>285</v>
      </c>
      <c r="AZ999" s="1802">
        <f>+AU999</f>
        <v>285</v>
      </c>
      <c r="BA999" s="1802"/>
      <c r="BB999" s="1802"/>
      <c r="BC999" s="1802"/>
      <c r="BD999" s="1666"/>
      <c r="BE999" s="1666"/>
      <c r="BF999" s="1666"/>
      <c r="BG999" s="1403"/>
      <c r="BH999" s="1667"/>
      <c r="BI999" s="1921">
        <f t="shared" si="833"/>
        <v>0</v>
      </c>
      <c r="BJ999" s="198">
        <v>2024</v>
      </c>
      <c r="BK999" s="198" t="s">
        <v>2323</v>
      </c>
      <c r="BL999" s="198" t="s">
        <v>2327</v>
      </c>
      <c r="BM999" s="1925">
        <f t="shared" si="813"/>
        <v>0</v>
      </c>
      <c r="BN999" s="1925">
        <f t="shared" si="814"/>
        <v>0</v>
      </c>
      <c r="BO999" s="198"/>
      <c r="BP999" s="2079"/>
      <c r="BQ999" s="2906"/>
      <c r="BR999" s="2906"/>
      <c r="BS999" s="2066"/>
      <c r="BT999" s="2906"/>
      <c r="BU999" s="2906"/>
      <c r="BV999" s="1370" t="s">
        <v>2498</v>
      </c>
      <c r="BW999" s="2906"/>
      <c r="BX999" s="1926"/>
    </row>
    <row r="1000" spans="1:77" s="28" customFormat="1" ht="39.75" hidden="1" customHeight="1">
      <c r="A1000" s="2203" t="s">
        <v>73</v>
      </c>
      <c r="B1000" s="1798" t="s">
        <v>2422</v>
      </c>
      <c r="C1000" s="1733"/>
      <c r="D1000" s="1733"/>
      <c r="E1000" s="3569"/>
      <c r="F1000" s="3569"/>
      <c r="G1000" s="3570">
        <f>SUM(G1001:G1002)</f>
        <v>600</v>
      </c>
      <c r="H1000" s="3570">
        <f t="shared" ref="H1000:BG1000" si="835">SUM(H1001:H1002)</f>
        <v>570</v>
      </c>
      <c r="I1000" s="102">
        <f t="shared" si="835"/>
        <v>0</v>
      </c>
      <c r="J1000" s="102">
        <f t="shared" si="835"/>
        <v>30</v>
      </c>
      <c r="K1000" s="102">
        <f t="shared" si="835"/>
        <v>570</v>
      </c>
      <c r="L1000" s="102">
        <f t="shared" si="835"/>
        <v>570</v>
      </c>
      <c r="M1000" s="102">
        <f t="shared" si="835"/>
        <v>402</v>
      </c>
      <c r="N1000" s="102">
        <f t="shared" si="835"/>
        <v>0</v>
      </c>
      <c r="O1000" s="102">
        <f t="shared" si="835"/>
        <v>0</v>
      </c>
      <c r="P1000" s="102">
        <f t="shared" si="835"/>
        <v>0</v>
      </c>
      <c r="Q1000" s="102">
        <f t="shared" si="835"/>
        <v>0</v>
      </c>
      <c r="R1000" s="102">
        <f t="shared" si="835"/>
        <v>0</v>
      </c>
      <c r="S1000" s="102">
        <f t="shared" si="835"/>
        <v>168</v>
      </c>
      <c r="T1000" s="102">
        <f t="shared" si="835"/>
        <v>168</v>
      </c>
      <c r="U1000" s="102">
        <f t="shared" si="835"/>
        <v>0</v>
      </c>
      <c r="V1000" s="102">
        <f t="shared" si="835"/>
        <v>0</v>
      </c>
      <c r="W1000" s="1655"/>
      <c r="X1000" s="1655"/>
      <c r="Y1000" s="1655"/>
      <c r="Z1000" s="102">
        <f t="shared" si="835"/>
        <v>0</v>
      </c>
      <c r="AA1000" s="102">
        <f t="shared" si="835"/>
        <v>0</v>
      </c>
      <c r="AB1000" s="102">
        <f t="shared" si="835"/>
        <v>0</v>
      </c>
      <c r="AC1000" s="102">
        <f t="shared" si="835"/>
        <v>0</v>
      </c>
      <c r="AD1000" s="102">
        <f t="shared" si="835"/>
        <v>78</v>
      </c>
      <c r="AE1000" s="102">
        <f t="shared" si="835"/>
        <v>78</v>
      </c>
      <c r="AF1000" s="102">
        <f t="shared" si="835"/>
        <v>0</v>
      </c>
      <c r="AG1000" s="102">
        <f t="shared" si="835"/>
        <v>0</v>
      </c>
      <c r="AH1000" s="102">
        <f t="shared" si="835"/>
        <v>0</v>
      </c>
      <c r="AI1000" s="102">
        <f t="shared" si="835"/>
        <v>0</v>
      </c>
      <c r="AJ1000" s="102">
        <f t="shared" si="835"/>
        <v>0</v>
      </c>
      <c r="AK1000" s="102">
        <f t="shared" si="835"/>
        <v>0</v>
      </c>
      <c r="AL1000" s="102">
        <f t="shared" si="835"/>
        <v>168</v>
      </c>
      <c r="AM1000" s="102">
        <f t="shared" si="835"/>
        <v>168</v>
      </c>
      <c r="AN1000" s="102">
        <f t="shared" si="835"/>
        <v>0</v>
      </c>
      <c r="AO1000" s="102">
        <f t="shared" si="835"/>
        <v>0</v>
      </c>
      <c r="AP1000" s="3570">
        <f t="shared" si="835"/>
        <v>570</v>
      </c>
      <c r="AQ1000" s="3570">
        <f t="shared" si="835"/>
        <v>570</v>
      </c>
      <c r="AR1000" s="1751">
        <f t="shared" si="835"/>
        <v>0</v>
      </c>
      <c r="AS1000" s="1751">
        <f t="shared" si="835"/>
        <v>0</v>
      </c>
      <c r="AT1000" s="1751">
        <f t="shared" si="835"/>
        <v>0</v>
      </c>
      <c r="AU1000" s="1751">
        <f t="shared" si="835"/>
        <v>0</v>
      </c>
      <c r="AV1000" s="1751">
        <f t="shared" si="835"/>
        <v>0</v>
      </c>
      <c r="AW1000" s="1751">
        <f t="shared" si="835"/>
        <v>0</v>
      </c>
      <c r="AX1000" s="1751">
        <f t="shared" si="835"/>
        <v>0</v>
      </c>
      <c r="AY1000" s="1751">
        <f t="shared" si="835"/>
        <v>0</v>
      </c>
      <c r="AZ1000" s="1751">
        <f t="shared" si="835"/>
        <v>0</v>
      </c>
      <c r="BA1000" s="1751">
        <f t="shared" si="835"/>
        <v>0</v>
      </c>
      <c r="BB1000" s="1751">
        <f t="shared" si="835"/>
        <v>0</v>
      </c>
      <c r="BC1000" s="1751">
        <f t="shared" si="835"/>
        <v>0</v>
      </c>
      <c r="BD1000" s="1751">
        <f t="shared" si="835"/>
        <v>0</v>
      </c>
      <c r="BE1000" s="1751">
        <f t="shared" si="835"/>
        <v>0</v>
      </c>
      <c r="BF1000" s="1751">
        <f t="shared" si="835"/>
        <v>0</v>
      </c>
      <c r="BG1000" s="3570">
        <f t="shared" si="835"/>
        <v>0</v>
      </c>
      <c r="BH1000" s="102"/>
      <c r="BI1000" s="102"/>
      <c r="BJ1000" s="1735"/>
      <c r="BK1000" s="1735"/>
      <c r="BL1000" s="1735"/>
      <c r="BM1000" s="1669">
        <f t="shared" si="813"/>
        <v>100</v>
      </c>
      <c r="BN1000" s="1669" t="e">
        <f t="shared" si="814"/>
        <v>#DIV/0!</v>
      </c>
      <c r="BO1000" s="1658"/>
      <c r="BP1000" s="18"/>
      <c r="BQ1000" s="1370"/>
      <c r="BR1000" s="1370"/>
      <c r="BS1000" s="19"/>
      <c r="BT1000" s="1370"/>
      <c r="BU1000" s="1370"/>
      <c r="BV1000" s="1370" t="s">
        <v>2498</v>
      </c>
      <c r="BW1000" s="1370"/>
      <c r="BX1000" s="1660"/>
      <c r="BY1000" s="53"/>
    </row>
    <row r="1001" spans="1:77" s="2964" customFormat="1" ht="26.25" hidden="1" customHeight="1">
      <c r="A1001" s="3209">
        <v>1</v>
      </c>
      <c r="B1001" s="3218" t="s">
        <v>2048</v>
      </c>
      <c r="C1001" s="64" t="s">
        <v>1936</v>
      </c>
      <c r="D1001" s="64">
        <v>1</v>
      </c>
      <c r="E1001" s="3571" t="s">
        <v>444</v>
      </c>
      <c r="F1001" s="3571" t="s">
        <v>2049</v>
      </c>
      <c r="G1001" s="3596">
        <f>SUM(H1001:J1001)</f>
        <v>300</v>
      </c>
      <c r="H1001" s="3554">
        <v>285</v>
      </c>
      <c r="I1001" s="1810"/>
      <c r="J1001" s="1739">
        <v>15</v>
      </c>
      <c r="K1001" s="103">
        <v>285</v>
      </c>
      <c r="L1001" s="103">
        <v>285</v>
      </c>
      <c r="M1001" s="103">
        <v>202</v>
      </c>
      <c r="N1001" s="103"/>
      <c r="O1001" s="1810">
        <f>SUM(P1001:R1001)</f>
        <v>0</v>
      </c>
      <c r="P1001" s="1810"/>
      <c r="Q1001" s="103"/>
      <c r="R1001" s="103"/>
      <c r="S1001" s="103">
        <f t="shared" ref="S1001:S1006" si="836">SUM(T1001:V1001)</f>
        <v>83</v>
      </c>
      <c r="T1001" s="1739">
        <v>83</v>
      </c>
      <c r="U1001" s="103"/>
      <c r="V1001" s="103"/>
      <c r="W1001" s="1667"/>
      <c r="X1001" s="1667"/>
      <c r="Y1001" s="1667"/>
      <c r="Z1001" s="103">
        <f t="shared" ref="Z1001:Z1006" si="837">SUM(AA1001:AC1001)</f>
        <v>0</v>
      </c>
      <c r="AA1001" s="103"/>
      <c r="AB1001" s="103"/>
      <c r="AC1001" s="103"/>
      <c r="AD1001" s="103">
        <f t="shared" ref="AD1001:AD1006" si="838">SUM(AE1001:AG1001)</f>
        <v>0</v>
      </c>
      <c r="AE1001" s="1739">
        <v>0</v>
      </c>
      <c r="AF1001" s="103"/>
      <c r="AG1001" s="103"/>
      <c r="AH1001" s="103">
        <f t="shared" ref="AH1001:AH1006" si="839">SUM(AI1001:AK1001)</f>
        <v>0</v>
      </c>
      <c r="AI1001" s="103"/>
      <c r="AJ1001" s="103"/>
      <c r="AK1001" s="103"/>
      <c r="AL1001" s="103">
        <f t="shared" ref="AL1001:AL1006" si="840">SUM(AM1001:AO1001)</f>
        <v>83</v>
      </c>
      <c r="AM1001" s="103">
        <v>83</v>
      </c>
      <c r="AN1001" s="103"/>
      <c r="AO1001" s="103"/>
      <c r="AP1001" s="3572">
        <f t="shared" ref="AP1001:AP1006" si="841">SUM(AQ1001:AS1001)</f>
        <v>285</v>
      </c>
      <c r="AQ1001" s="3572">
        <v>285</v>
      </c>
      <c r="AR1001" s="1802"/>
      <c r="AS1001" s="1802"/>
      <c r="AT1001" s="1802">
        <f t="shared" ref="AT1001:AT1006" si="842">SUM(AU1001:AW1001)</f>
        <v>0</v>
      </c>
      <c r="AU1001" s="1802">
        <v>0</v>
      </c>
      <c r="AV1001" s="1802"/>
      <c r="AW1001" s="1802"/>
      <c r="AX1001" s="1802"/>
      <c r="AY1001" s="1802">
        <f t="shared" ref="AY1001:AY1006" si="843">SUM(AZ1001:BB1001)</f>
        <v>0</v>
      </c>
      <c r="AZ1001" s="1802"/>
      <c r="BA1001" s="1802"/>
      <c r="BB1001" s="1802"/>
      <c r="BC1001" s="1802"/>
      <c r="BD1001" s="1666"/>
      <c r="BE1001" s="1666"/>
      <c r="BF1001" s="1666"/>
      <c r="BG1001" s="1403">
        <f t="shared" ref="BG1001:BG1002" si="844">AZ1001</f>
        <v>0</v>
      </c>
      <c r="BH1001" s="1667"/>
      <c r="BI1001" s="1667">
        <f t="shared" ref="BI1001:BI1006" si="845">AP1001-S1001</f>
        <v>202</v>
      </c>
      <c r="BJ1001" s="1658">
        <v>2022</v>
      </c>
      <c r="BK1001" s="1658" t="s">
        <v>2324</v>
      </c>
      <c r="BL1001" s="1658" t="s">
        <v>2327</v>
      </c>
      <c r="BM1001" s="1669">
        <f t="shared" si="813"/>
        <v>100</v>
      </c>
      <c r="BN1001" s="1669" t="e">
        <f t="shared" si="814"/>
        <v>#DIV/0!</v>
      </c>
      <c r="BO1001" s="1658" t="s">
        <v>40</v>
      </c>
      <c r="BP1001" s="18"/>
      <c r="BQ1001" s="1370"/>
      <c r="BR1001" s="1370"/>
      <c r="BS1001" s="19"/>
      <c r="BT1001" s="1370"/>
      <c r="BU1001" s="1370"/>
      <c r="BV1001" s="1370" t="s">
        <v>2498</v>
      </c>
      <c r="BW1001" s="1370"/>
      <c r="BX1001" s="2954"/>
      <c r="BY1001" s="2963"/>
    </row>
    <row r="1002" spans="1:77" s="2964" customFormat="1" ht="26.25" hidden="1" customHeight="1">
      <c r="A1002" s="3209">
        <v>2</v>
      </c>
      <c r="B1002" s="3218" t="s">
        <v>2050</v>
      </c>
      <c r="C1002" s="64" t="s">
        <v>1933</v>
      </c>
      <c r="D1002" s="64">
        <v>1</v>
      </c>
      <c r="E1002" s="3571" t="s">
        <v>444</v>
      </c>
      <c r="F1002" s="3571" t="s">
        <v>2051</v>
      </c>
      <c r="G1002" s="3596">
        <f>SUM(H1002:J1002)</f>
        <v>300</v>
      </c>
      <c r="H1002" s="3554">
        <v>285</v>
      </c>
      <c r="I1002" s="1810"/>
      <c r="J1002" s="1739">
        <v>15</v>
      </c>
      <c r="K1002" s="103">
        <v>285</v>
      </c>
      <c r="L1002" s="103">
        <v>285</v>
      </c>
      <c r="M1002" s="103">
        <v>200</v>
      </c>
      <c r="N1002" s="103"/>
      <c r="O1002" s="1810">
        <f>SUM(P1002:R1002)</f>
        <v>0</v>
      </c>
      <c r="P1002" s="1810"/>
      <c r="Q1002" s="103"/>
      <c r="R1002" s="103"/>
      <c r="S1002" s="103">
        <f t="shared" si="836"/>
        <v>85</v>
      </c>
      <c r="T1002" s="1739">
        <v>85</v>
      </c>
      <c r="U1002" s="103"/>
      <c r="V1002" s="103"/>
      <c r="W1002" s="1667"/>
      <c r="X1002" s="1667"/>
      <c r="Y1002" s="1667"/>
      <c r="Z1002" s="103">
        <f t="shared" si="837"/>
        <v>0</v>
      </c>
      <c r="AA1002" s="103"/>
      <c r="AB1002" s="103"/>
      <c r="AC1002" s="103"/>
      <c r="AD1002" s="103">
        <f t="shared" si="838"/>
        <v>78</v>
      </c>
      <c r="AE1002" s="1739">
        <v>78</v>
      </c>
      <c r="AF1002" s="103"/>
      <c r="AG1002" s="103"/>
      <c r="AH1002" s="103">
        <f t="shared" si="839"/>
        <v>0</v>
      </c>
      <c r="AI1002" s="103"/>
      <c r="AJ1002" s="103"/>
      <c r="AK1002" s="103"/>
      <c r="AL1002" s="103">
        <f t="shared" si="840"/>
        <v>85</v>
      </c>
      <c r="AM1002" s="103">
        <v>85</v>
      </c>
      <c r="AN1002" s="103"/>
      <c r="AO1002" s="103"/>
      <c r="AP1002" s="3572">
        <f t="shared" si="841"/>
        <v>285</v>
      </c>
      <c r="AQ1002" s="3572">
        <v>285</v>
      </c>
      <c r="AR1002" s="1802"/>
      <c r="AS1002" s="1802"/>
      <c r="AT1002" s="1802">
        <f t="shared" si="842"/>
        <v>0</v>
      </c>
      <c r="AU1002" s="1802">
        <v>0</v>
      </c>
      <c r="AV1002" s="1802"/>
      <c r="AW1002" s="1802"/>
      <c r="AX1002" s="1802"/>
      <c r="AY1002" s="1802">
        <f t="shared" si="843"/>
        <v>0</v>
      </c>
      <c r="AZ1002" s="1802"/>
      <c r="BA1002" s="1802"/>
      <c r="BB1002" s="1802"/>
      <c r="BC1002" s="1802"/>
      <c r="BD1002" s="1666"/>
      <c r="BE1002" s="1666"/>
      <c r="BF1002" s="1666"/>
      <c r="BG1002" s="1403">
        <f t="shared" si="844"/>
        <v>0</v>
      </c>
      <c r="BH1002" s="1667"/>
      <c r="BI1002" s="1667">
        <f t="shared" si="845"/>
        <v>200</v>
      </c>
      <c r="BJ1002" s="1658">
        <v>2022</v>
      </c>
      <c r="BK1002" s="1658" t="s">
        <v>2324</v>
      </c>
      <c r="BL1002" s="1658" t="s">
        <v>2327</v>
      </c>
      <c r="BM1002" s="1669">
        <f t="shared" ref="BM1002:BM1033" si="846">(BG1002+AQ1002)/H1002*100</f>
        <v>100</v>
      </c>
      <c r="BN1002" s="1669" t="e">
        <f t="shared" ref="BN1002:BN1033" si="847">BG1002/AU1002*100</f>
        <v>#DIV/0!</v>
      </c>
      <c r="BO1002" s="1658" t="s">
        <v>40</v>
      </c>
      <c r="BP1002" s="18"/>
      <c r="BQ1002" s="1370"/>
      <c r="BR1002" s="1370"/>
      <c r="BS1002" s="19"/>
      <c r="BT1002" s="1370"/>
      <c r="BU1002" s="1370"/>
      <c r="BV1002" s="1370" t="s">
        <v>2498</v>
      </c>
      <c r="BW1002" s="1370"/>
      <c r="BX1002" s="2954"/>
      <c r="BY1002" s="2963"/>
    </row>
    <row r="1003" spans="1:77" s="1950" customFormat="1" ht="39" hidden="1" customHeight="1">
      <c r="A1003" s="3209">
        <v>1</v>
      </c>
      <c r="B1003" s="122" t="s">
        <v>2056</v>
      </c>
      <c r="C1003" s="2163" t="s">
        <v>1966</v>
      </c>
      <c r="D1003" s="2216">
        <v>1</v>
      </c>
      <c r="E1003" s="3598" t="s">
        <v>510</v>
      </c>
      <c r="F1003" s="3594"/>
      <c r="G1003" s="3599">
        <v>300</v>
      </c>
      <c r="H1003" s="3599">
        <v>285</v>
      </c>
      <c r="I1003" s="106"/>
      <c r="J1003" s="106">
        <v>15</v>
      </c>
      <c r="K1003" s="106">
        <v>285</v>
      </c>
      <c r="L1003" s="106">
        <v>285</v>
      </c>
      <c r="M1003" s="106"/>
      <c r="N1003" s="106"/>
      <c r="O1003" s="106"/>
      <c r="P1003" s="106"/>
      <c r="Q1003" s="106"/>
      <c r="R1003" s="106"/>
      <c r="S1003" s="106">
        <f t="shared" si="836"/>
        <v>0</v>
      </c>
      <c r="T1003" s="106"/>
      <c r="U1003" s="106"/>
      <c r="V1003" s="106"/>
      <c r="W1003" s="3059"/>
      <c r="X1003" s="3059"/>
      <c r="Y1003" s="3059"/>
      <c r="Z1003" s="106">
        <f t="shared" si="837"/>
        <v>0</v>
      </c>
      <c r="AA1003" s="106"/>
      <c r="AB1003" s="106"/>
      <c r="AC1003" s="106"/>
      <c r="AD1003" s="106">
        <f t="shared" si="838"/>
        <v>0</v>
      </c>
      <c r="AE1003" s="106"/>
      <c r="AF1003" s="106"/>
      <c r="AG1003" s="106"/>
      <c r="AH1003" s="106">
        <f t="shared" si="839"/>
        <v>0</v>
      </c>
      <c r="AI1003" s="106"/>
      <c r="AJ1003" s="106"/>
      <c r="AK1003" s="106"/>
      <c r="AL1003" s="106">
        <f t="shared" si="840"/>
        <v>0</v>
      </c>
      <c r="AM1003" s="106"/>
      <c r="AN1003" s="106"/>
      <c r="AO1003" s="106"/>
      <c r="AP1003" s="3599">
        <f t="shared" si="841"/>
        <v>0</v>
      </c>
      <c r="AQ1003" s="3599"/>
      <c r="AR1003" s="1841"/>
      <c r="AS1003" s="1841"/>
      <c r="AT1003" s="1841">
        <f t="shared" si="842"/>
        <v>285</v>
      </c>
      <c r="AU1003" s="1841">
        <v>285</v>
      </c>
      <c r="AV1003" s="1841"/>
      <c r="AW1003" s="1841"/>
      <c r="AX1003" s="1841"/>
      <c r="AY1003" s="1841">
        <f t="shared" si="843"/>
        <v>176</v>
      </c>
      <c r="AZ1003" s="1841">
        <v>176</v>
      </c>
      <c r="BA1003" s="1841"/>
      <c r="BB1003" s="1841"/>
      <c r="BC1003" s="1841"/>
      <c r="BD1003" s="3297"/>
      <c r="BE1003" s="3297"/>
      <c r="BF1003" s="3297"/>
      <c r="BG1003" s="1433"/>
      <c r="BH1003" s="3059"/>
      <c r="BI1003" s="2183">
        <f t="shared" si="845"/>
        <v>0</v>
      </c>
      <c r="BJ1003" s="198">
        <v>2024</v>
      </c>
      <c r="BK1003" s="198" t="s">
        <v>2323</v>
      </c>
      <c r="BL1003" s="198" t="s">
        <v>2327</v>
      </c>
      <c r="BM1003" s="1925">
        <f t="shared" si="846"/>
        <v>0</v>
      </c>
      <c r="BN1003" s="1925">
        <f t="shared" si="847"/>
        <v>0</v>
      </c>
      <c r="BO1003" s="198"/>
      <c r="BP1003" s="2163"/>
      <c r="BQ1003" s="2937"/>
      <c r="BR1003" s="2937"/>
      <c r="BS1003" s="2281"/>
      <c r="BT1003" s="2937"/>
      <c r="BU1003" s="2937"/>
      <c r="BV1003" s="1370" t="s">
        <v>2498</v>
      </c>
      <c r="BW1003" s="2937"/>
      <c r="BX1003" s="2181"/>
    </row>
    <row r="1004" spans="1:77" s="1950" customFormat="1" ht="24" hidden="1" customHeight="1">
      <c r="A1004" s="3209">
        <v>2</v>
      </c>
      <c r="B1004" s="122" t="s">
        <v>2057</v>
      </c>
      <c r="C1004" s="2163" t="s">
        <v>1939</v>
      </c>
      <c r="D1004" s="2163">
        <v>1</v>
      </c>
      <c r="E1004" s="3598" t="s">
        <v>510</v>
      </c>
      <c r="F1004" s="3571"/>
      <c r="G1004" s="3572">
        <v>300</v>
      </c>
      <c r="H1004" s="3572">
        <v>285</v>
      </c>
      <c r="I1004" s="103"/>
      <c r="J1004" s="103">
        <v>15</v>
      </c>
      <c r="K1004" s="103">
        <v>285</v>
      </c>
      <c r="L1004" s="103">
        <v>285</v>
      </c>
      <c r="M1004" s="103"/>
      <c r="N1004" s="103"/>
      <c r="O1004" s="103"/>
      <c r="P1004" s="103"/>
      <c r="Q1004" s="103"/>
      <c r="R1004" s="103"/>
      <c r="S1004" s="103">
        <f t="shared" si="836"/>
        <v>0</v>
      </c>
      <c r="T1004" s="103"/>
      <c r="U1004" s="103"/>
      <c r="V1004" s="103"/>
      <c r="W1004" s="1667"/>
      <c r="X1004" s="1667"/>
      <c r="Y1004" s="1667"/>
      <c r="Z1004" s="103">
        <f t="shared" si="837"/>
        <v>0</v>
      </c>
      <c r="AA1004" s="103"/>
      <c r="AB1004" s="103"/>
      <c r="AC1004" s="103"/>
      <c r="AD1004" s="103">
        <f t="shared" si="838"/>
        <v>0</v>
      </c>
      <c r="AE1004" s="103"/>
      <c r="AF1004" s="103"/>
      <c r="AG1004" s="103"/>
      <c r="AH1004" s="103">
        <f t="shared" si="839"/>
        <v>0</v>
      </c>
      <c r="AI1004" s="103"/>
      <c r="AJ1004" s="103"/>
      <c r="AK1004" s="103"/>
      <c r="AL1004" s="103">
        <f t="shared" si="840"/>
        <v>0</v>
      </c>
      <c r="AM1004" s="103"/>
      <c r="AN1004" s="103"/>
      <c r="AO1004" s="103"/>
      <c r="AP1004" s="3572">
        <f t="shared" si="841"/>
        <v>0</v>
      </c>
      <c r="AQ1004" s="3572"/>
      <c r="AR1004" s="1802"/>
      <c r="AS1004" s="1802"/>
      <c r="AT1004" s="1802">
        <f t="shared" si="842"/>
        <v>285</v>
      </c>
      <c r="AU1004" s="1802">
        <v>285</v>
      </c>
      <c r="AV1004" s="1802"/>
      <c r="AW1004" s="1802"/>
      <c r="AX1004" s="1802"/>
      <c r="AY1004" s="1841">
        <f t="shared" si="843"/>
        <v>176</v>
      </c>
      <c r="AZ1004" s="1841">
        <v>176</v>
      </c>
      <c r="BA1004" s="1802"/>
      <c r="BB1004" s="1802"/>
      <c r="BC1004" s="1802"/>
      <c r="BD1004" s="1666"/>
      <c r="BE1004" s="1666"/>
      <c r="BF1004" s="1666"/>
      <c r="BG1004" s="1403"/>
      <c r="BH1004" s="1667"/>
      <c r="BI1004" s="1921">
        <f t="shared" si="845"/>
        <v>0</v>
      </c>
      <c r="BJ1004" s="198">
        <v>2024</v>
      </c>
      <c r="BK1004" s="198" t="s">
        <v>2323</v>
      </c>
      <c r="BL1004" s="198" t="s">
        <v>2327</v>
      </c>
      <c r="BM1004" s="1925">
        <f t="shared" si="846"/>
        <v>0</v>
      </c>
      <c r="BN1004" s="1925">
        <f t="shared" si="847"/>
        <v>0</v>
      </c>
      <c r="BO1004" s="198"/>
      <c r="BP1004" s="2122"/>
      <c r="BQ1004" s="2902"/>
      <c r="BR1004" s="2902"/>
      <c r="BS1004" s="2066"/>
      <c r="BT1004" s="2902"/>
      <c r="BU1004" s="2902"/>
      <c r="BV1004" s="1370" t="s">
        <v>2498</v>
      </c>
      <c r="BW1004" s="2902"/>
      <c r="BX1004" s="1926"/>
    </row>
    <row r="1005" spans="1:77" s="1950" customFormat="1" ht="42" hidden="1" customHeight="1">
      <c r="A1005" s="3209">
        <v>3</v>
      </c>
      <c r="B1005" s="122" t="s">
        <v>2058</v>
      </c>
      <c r="C1005" s="2163" t="s">
        <v>2005</v>
      </c>
      <c r="D1005" s="2163">
        <v>1</v>
      </c>
      <c r="E1005" s="3598" t="s">
        <v>510</v>
      </c>
      <c r="F1005" s="3571"/>
      <c r="G1005" s="3572">
        <v>300</v>
      </c>
      <c r="H1005" s="3572">
        <v>285</v>
      </c>
      <c r="I1005" s="103"/>
      <c r="J1005" s="103">
        <v>15</v>
      </c>
      <c r="K1005" s="103">
        <v>285</v>
      </c>
      <c r="L1005" s="103">
        <v>285</v>
      </c>
      <c r="M1005" s="103"/>
      <c r="N1005" s="103"/>
      <c r="O1005" s="103"/>
      <c r="P1005" s="103"/>
      <c r="Q1005" s="103"/>
      <c r="R1005" s="103"/>
      <c r="S1005" s="103">
        <f t="shared" si="836"/>
        <v>0</v>
      </c>
      <c r="T1005" s="103"/>
      <c r="U1005" s="103"/>
      <c r="V1005" s="103"/>
      <c r="W1005" s="1667"/>
      <c r="X1005" s="1667"/>
      <c r="Y1005" s="1667"/>
      <c r="Z1005" s="103">
        <f t="shared" si="837"/>
        <v>0</v>
      </c>
      <c r="AA1005" s="103"/>
      <c r="AB1005" s="103"/>
      <c r="AC1005" s="103"/>
      <c r="AD1005" s="103">
        <f t="shared" si="838"/>
        <v>0</v>
      </c>
      <c r="AE1005" s="103"/>
      <c r="AF1005" s="103"/>
      <c r="AG1005" s="103"/>
      <c r="AH1005" s="103">
        <f t="shared" si="839"/>
        <v>0</v>
      </c>
      <c r="AI1005" s="103"/>
      <c r="AJ1005" s="103"/>
      <c r="AK1005" s="103"/>
      <c r="AL1005" s="103">
        <f t="shared" si="840"/>
        <v>0</v>
      </c>
      <c r="AM1005" s="103"/>
      <c r="AN1005" s="103"/>
      <c r="AO1005" s="103"/>
      <c r="AP1005" s="3572">
        <f t="shared" si="841"/>
        <v>0</v>
      </c>
      <c r="AQ1005" s="3572"/>
      <c r="AR1005" s="1802"/>
      <c r="AS1005" s="1802"/>
      <c r="AT1005" s="1802">
        <f t="shared" si="842"/>
        <v>285</v>
      </c>
      <c r="AU1005" s="1802">
        <v>285</v>
      </c>
      <c r="AV1005" s="1802"/>
      <c r="AW1005" s="1802"/>
      <c r="AX1005" s="1802"/>
      <c r="AY1005" s="1841">
        <f t="shared" si="843"/>
        <v>176</v>
      </c>
      <c r="AZ1005" s="1841">
        <v>176</v>
      </c>
      <c r="BA1005" s="1802"/>
      <c r="BB1005" s="1802"/>
      <c r="BC1005" s="1802"/>
      <c r="BD1005" s="1666"/>
      <c r="BE1005" s="1666"/>
      <c r="BF1005" s="1666"/>
      <c r="BG1005" s="1403"/>
      <c r="BH1005" s="1667"/>
      <c r="BI1005" s="1921">
        <f t="shared" si="845"/>
        <v>0</v>
      </c>
      <c r="BJ1005" s="198">
        <v>2024</v>
      </c>
      <c r="BK1005" s="198" t="s">
        <v>2323</v>
      </c>
      <c r="BL1005" s="198" t="s">
        <v>2327</v>
      </c>
      <c r="BM1005" s="1925">
        <f t="shared" si="846"/>
        <v>0</v>
      </c>
      <c r="BN1005" s="1925">
        <f t="shared" si="847"/>
        <v>0</v>
      </c>
      <c r="BO1005" s="198"/>
      <c r="BP1005" s="2122"/>
      <c r="BQ1005" s="2902"/>
      <c r="BR1005" s="2902"/>
      <c r="BS1005" s="2066"/>
      <c r="BT1005" s="2902"/>
      <c r="BU1005" s="2902"/>
      <c r="BV1005" s="1370" t="s">
        <v>2498</v>
      </c>
      <c r="BW1005" s="2902"/>
      <c r="BX1005" s="1926"/>
    </row>
    <row r="1006" spans="1:77" s="3227" customFormat="1" ht="21" hidden="1" customHeight="1">
      <c r="A1006" s="3209">
        <v>4</v>
      </c>
      <c r="B1006" s="122" t="s">
        <v>2059</v>
      </c>
      <c r="C1006" s="2122" t="s">
        <v>1933</v>
      </c>
      <c r="D1006" s="2258">
        <v>1</v>
      </c>
      <c r="E1006" s="3598" t="s">
        <v>510</v>
      </c>
      <c r="F1006" s="3551"/>
      <c r="G1006" s="3572">
        <v>300</v>
      </c>
      <c r="H1006" s="3596">
        <v>285</v>
      </c>
      <c r="I1006" s="1810"/>
      <c r="J1006" s="1810">
        <v>15</v>
      </c>
      <c r="K1006" s="103">
        <v>285</v>
      </c>
      <c r="L1006" s="103">
        <v>285</v>
      </c>
      <c r="M1006" s="103"/>
      <c r="N1006" s="103"/>
      <c r="O1006" s="1810"/>
      <c r="P1006" s="1810"/>
      <c r="Q1006" s="103"/>
      <c r="R1006" s="103"/>
      <c r="S1006" s="103">
        <f t="shared" si="836"/>
        <v>0</v>
      </c>
      <c r="T1006" s="1810"/>
      <c r="U1006" s="103"/>
      <c r="V1006" s="103"/>
      <c r="W1006" s="1667"/>
      <c r="X1006" s="1667"/>
      <c r="Y1006" s="1667"/>
      <c r="Z1006" s="103">
        <f t="shared" si="837"/>
        <v>0</v>
      </c>
      <c r="AA1006" s="103"/>
      <c r="AB1006" s="103"/>
      <c r="AC1006" s="103"/>
      <c r="AD1006" s="103">
        <f t="shared" si="838"/>
        <v>0</v>
      </c>
      <c r="AE1006" s="1810"/>
      <c r="AF1006" s="103"/>
      <c r="AG1006" s="103"/>
      <c r="AH1006" s="103">
        <f t="shared" si="839"/>
        <v>0</v>
      </c>
      <c r="AI1006" s="1739"/>
      <c r="AJ1006" s="103"/>
      <c r="AK1006" s="103"/>
      <c r="AL1006" s="103">
        <f t="shared" si="840"/>
        <v>0</v>
      </c>
      <c r="AM1006" s="103"/>
      <c r="AN1006" s="103"/>
      <c r="AO1006" s="103"/>
      <c r="AP1006" s="3572">
        <f t="shared" si="841"/>
        <v>0</v>
      </c>
      <c r="AQ1006" s="3572"/>
      <c r="AR1006" s="1802"/>
      <c r="AS1006" s="1802"/>
      <c r="AT1006" s="1802">
        <f t="shared" si="842"/>
        <v>285</v>
      </c>
      <c r="AU1006" s="1802">
        <v>285</v>
      </c>
      <c r="AV1006" s="1802"/>
      <c r="AW1006" s="1802"/>
      <c r="AX1006" s="1802"/>
      <c r="AY1006" s="1841">
        <f t="shared" si="843"/>
        <v>176</v>
      </c>
      <c r="AZ1006" s="1841">
        <v>176</v>
      </c>
      <c r="BA1006" s="1802"/>
      <c r="BB1006" s="1802"/>
      <c r="BC1006" s="1802"/>
      <c r="BD1006" s="1666"/>
      <c r="BE1006" s="1666"/>
      <c r="BF1006" s="1666"/>
      <c r="BG1006" s="1403"/>
      <c r="BH1006" s="1667"/>
      <c r="BI1006" s="1921">
        <f t="shared" si="845"/>
        <v>0</v>
      </c>
      <c r="BJ1006" s="198">
        <v>2024</v>
      </c>
      <c r="BK1006" s="198" t="s">
        <v>2323</v>
      </c>
      <c r="BL1006" s="198" t="s">
        <v>2327</v>
      </c>
      <c r="BM1006" s="1925">
        <f t="shared" si="846"/>
        <v>0</v>
      </c>
      <c r="BN1006" s="1925">
        <f t="shared" si="847"/>
        <v>0</v>
      </c>
      <c r="BO1006" s="198"/>
      <c r="BP1006" s="2122"/>
      <c r="BQ1006" s="2902"/>
      <c r="BR1006" s="2902"/>
      <c r="BS1006" s="2066"/>
      <c r="BT1006" s="2902"/>
      <c r="BU1006" s="2902"/>
      <c r="BV1006" s="1370" t="s">
        <v>2498</v>
      </c>
      <c r="BW1006" s="2902"/>
      <c r="BX1006" s="1926"/>
    </row>
    <row r="1007" spans="1:77" s="28" customFormat="1" ht="40.5" hidden="1" customHeight="1">
      <c r="A1007" s="2203" t="s">
        <v>73</v>
      </c>
      <c r="B1007" s="1798" t="s">
        <v>2422</v>
      </c>
      <c r="C1007" s="1733"/>
      <c r="D1007" s="1733"/>
      <c r="E1007" s="3569"/>
      <c r="F1007" s="3569"/>
      <c r="G1007" s="3570">
        <f>SUM(G1008)</f>
        <v>5400</v>
      </c>
      <c r="H1007" s="3570">
        <f t="shared" ref="H1007:BG1007" si="848">SUM(H1008)</f>
        <v>5130</v>
      </c>
      <c r="I1007" s="102">
        <f t="shared" si="848"/>
        <v>0</v>
      </c>
      <c r="J1007" s="102">
        <f t="shared" si="848"/>
        <v>0</v>
      </c>
      <c r="K1007" s="102">
        <f t="shared" si="848"/>
        <v>5400</v>
      </c>
      <c r="L1007" s="102">
        <f t="shared" si="848"/>
        <v>5130</v>
      </c>
      <c r="M1007" s="102">
        <f t="shared" si="848"/>
        <v>1350</v>
      </c>
      <c r="N1007" s="102">
        <f t="shared" si="848"/>
        <v>0</v>
      </c>
      <c r="O1007" s="102">
        <f t="shared" si="848"/>
        <v>0</v>
      </c>
      <c r="P1007" s="102">
        <f t="shared" si="848"/>
        <v>0</v>
      </c>
      <c r="Q1007" s="102">
        <f t="shared" si="848"/>
        <v>0</v>
      </c>
      <c r="R1007" s="102">
        <f t="shared" si="848"/>
        <v>0</v>
      </c>
      <c r="S1007" s="102">
        <f t="shared" si="848"/>
        <v>3313</v>
      </c>
      <c r="T1007" s="102">
        <f t="shared" si="848"/>
        <v>3313</v>
      </c>
      <c r="U1007" s="102">
        <f t="shared" si="848"/>
        <v>0</v>
      </c>
      <c r="V1007" s="102">
        <f t="shared" si="848"/>
        <v>0</v>
      </c>
      <c r="W1007" s="1655"/>
      <c r="X1007" s="1655"/>
      <c r="Y1007" s="1655"/>
      <c r="Z1007" s="102">
        <f t="shared" si="848"/>
        <v>0</v>
      </c>
      <c r="AA1007" s="102">
        <f t="shared" si="848"/>
        <v>0</v>
      </c>
      <c r="AB1007" s="102">
        <f t="shared" si="848"/>
        <v>0</v>
      </c>
      <c r="AC1007" s="102">
        <f t="shared" si="848"/>
        <v>0</v>
      </c>
      <c r="AD1007" s="102">
        <f t="shared" si="848"/>
        <v>3313</v>
      </c>
      <c r="AE1007" s="102">
        <f t="shared" si="848"/>
        <v>3313</v>
      </c>
      <c r="AF1007" s="102">
        <f t="shared" si="848"/>
        <v>0</v>
      </c>
      <c r="AG1007" s="102">
        <f t="shared" si="848"/>
        <v>0</v>
      </c>
      <c r="AH1007" s="102">
        <f t="shared" si="848"/>
        <v>0</v>
      </c>
      <c r="AI1007" s="102">
        <f t="shared" si="848"/>
        <v>0</v>
      </c>
      <c r="AJ1007" s="102">
        <f t="shared" si="848"/>
        <v>0</v>
      </c>
      <c r="AK1007" s="102">
        <f t="shared" si="848"/>
        <v>0</v>
      </c>
      <c r="AL1007" s="102">
        <f t="shared" si="848"/>
        <v>3313</v>
      </c>
      <c r="AM1007" s="102">
        <f t="shared" si="848"/>
        <v>3313</v>
      </c>
      <c r="AN1007" s="102">
        <f t="shared" si="848"/>
        <v>0</v>
      </c>
      <c r="AO1007" s="102">
        <f t="shared" si="848"/>
        <v>0</v>
      </c>
      <c r="AP1007" s="3570">
        <f t="shared" si="848"/>
        <v>5130</v>
      </c>
      <c r="AQ1007" s="3570">
        <f t="shared" si="848"/>
        <v>5130</v>
      </c>
      <c r="AR1007" s="1751">
        <f t="shared" si="848"/>
        <v>0</v>
      </c>
      <c r="AS1007" s="1751">
        <f t="shared" si="848"/>
        <v>0</v>
      </c>
      <c r="AT1007" s="1751">
        <f t="shared" si="848"/>
        <v>0</v>
      </c>
      <c r="AU1007" s="1751">
        <f t="shared" si="848"/>
        <v>0</v>
      </c>
      <c r="AV1007" s="1751">
        <f t="shared" si="848"/>
        <v>0</v>
      </c>
      <c r="AW1007" s="1751">
        <f t="shared" si="848"/>
        <v>0</v>
      </c>
      <c r="AX1007" s="1751">
        <f t="shared" si="848"/>
        <v>0</v>
      </c>
      <c r="AY1007" s="1751">
        <f t="shared" si="848"/>
        <v>0</v>
      </c>
      <c r="AZ1007" s="1751">
        <f t="shared" si="848"/>
        <v>0</v>
      </c>
      <c r="BA1007" s="1751">
        <f t="shared" si="848"/>
        <v>0</v>
      </c>
      <c r="BB1007" s="1751">
        <f t="shared" si="848"/>
        <v>0</v>
      </c>
      <c r="BC1007" s="1751">
        <f t="shared" si="848"/>
        <v>0</v>
      </c>
      <c r="BD1007" s="1751">
        <f t="shared" si="848"/>
        <v>0</v>
      </c>
      <c r="BE1007" s="1751">
        <f t="shared" si="848"/>
        <v>0</v>
      </c>
      <c r="BF1007" s="1751">
        <f t="shared" si="848"/>
        <v>0</v>
      </c>
      <c r="BG1007" s="3570">
        <f t="shared" si="848"/>
        <v>0</v>
      </c>
      <c r="BH1007" s="102"/>
      <c r="BI1007" s="102"/>
      <c r="BJ1007" s="1735"/>
      <c r="BK1007" s="1735"/>
      <c r="BL1007" s="1735"/>
      <c r="BM1007" s="1669">
        <f t="shared" si="846"/>
        <v>100</v>
      </c>
      <c r="BN1007" s="1669" t="e">
        <f t="shared" si="847"/>
        <v>#DIV/0!</v>
      </c>
      <c r="BO1007" s="1658"/>
      <c r="BP1007" s="18"/>
      <c r="BQ1007" s="1370"/>
      <c r="BR1007" s="1370"/>
      <c r="BS1007" s="19"/>
      <c r="BT1007" s="1370"/>
      <c r="BU1007" s="1370"/>
      <c r="BV1007" s="1370" t="s">
        <v>2498</v>
      </c>
      <c r="BW1007" s="1370"/>
      <c r="BX1007" s="1660"/>
      <c r="BY1007" s="53"/>
    </row>
    <row r="1008" spans="1:77" s="223" customFormat="1" ht="190.5" hidden="1" customHeight="1">
      <c r="A1008" s="3210">
        <v>1</v>
      </c>
      <c r="B1008" s="3191" t="s">
        <v>339</v>
      </c>
      <c r="C1008" s="1812" t="s">
        <v>340</v>
      </c>
      <c r="D1008" s="1813" t="s">
        <v>341</v>
      </c>
      <c r="E1008" s="3621" t="s">
        <v>305</v>
      </c>
      <c r="F1008" s="3545" t="s">
        <v>342</v>
      </c>
      <c r="G1008" s="3574">
        <v>5400</v>
      </c>
      <c r="H1008" s="3574">
        <v>5130</v>
      </c>
      <c r="I1008" s="102"/>
      <c r="J1008" s="102"/>
      <c r="K1008" s="117">
        <v>5400</v>
      </c>
      <c r="L1008" s="117">
        <v>5130</v>
      </c>
      <c r="M1008" s="117">
        <v>1350</v>
      </c>
      <c r="N1008" s="103"/>
      <c r="O1008" s="102"/>
      <c r="P1008" s="102"/>
      <c r="Q1008" s="102"/>
      <c r="R1008" s="102"/>
      <c r="S1008" s="103">
        <f>SUM(T1008:V1008)</f>
        <v>3313</v>
      </c>
      <c r="T1008" s="103">
        <v>3313</v>
      </c>
      <c r="U1008" s="102"/>
      <c r="V1008" s="102"/>
      <c r="W1008" s="1655"/>
      <c r="X1008" s="1655"/>
      <c r="Y1008" s="1655"/>
      <c r="Z1008" s="103">
        <f>SUM(AA1008:AC1008)</f>
        <v>0</v>
      </c>
      <c r="AA1008" s="102"/>
      <c r="AB1008" s="102"/>
      <c r="AC1008" s="102"/>
      <c r="AD1008" s="103">
        <f>SUM(AE1008:AG1008)</f>
        <v>3313</v>
      </c>
      <c r="AE1008" s="103">
        <v>3313</v>
      </c>
      <c r="AF1008" s="102"/>
      <c r="AG1008" s="102"/>
      <c r="AH1008" s="103">
        <f>SUM(AI1008:AK1008)</f>
        <v>0</v>
      </c>
      <c r="AI1008" s="102"/>
      <c r="AJ1008" s="102"/>
      <c r="AK1008" s="102"/>
      <c r="AL1008" s="103">
        <f>SUM(AM1008:AO1008)</f>
        <v>3313</v>
      </c>
      <c r="AM1008" s="103">
        <f>T1008</f>
        <v>3313</v>
      </c>
      <c r="AN1008" s="103"/>
      <c r="AO1008" s="102"/>
      <c r="AP1008" s="3572">
        <f>SUM(AQ1008:AS1008)</f>
        <v>5130</v>
      </c>
      <c r="AQ1008" s="3572">
        <v>5130</v>
      </c>
      <c r="AR1008" s="1751"/>
      <c r="AS1008" s="1751"/>
      <c r="AT1008" s="1802">
        <f>SUM(AU1008:AW1008)</f>
        <v>0</v>
      </c>
      <c r="AU1008" s="1802">
        <f>L1008-AQ1008</f>
        <v>0</v>
      </c>
      <c r="AV1008" s="1802"/>
      <c r="AW1008" s="1802"/>
      <c r="AX1008" s="1802"/>
      <c r="AY1008" s="1802">
        <f>SUM(AZ1008:BB1008)</f>
        <v>0</v>
      </c>
      <c r="AZ1008" s="1802">
        <f>AU1008</f>
        <v>0</v>
      </c>
      <c r="BA1008" s="1751"/>
      <c r="BB1008" s="1751"/>
      <c r="BC1008" s="1751"/>
      <c r="BD1008" s="1656"/>
      <c r="BE1008" s="1656"/>
      <c r="BF1008" s="1656"/>
      <c r="BG1008" s="1403">
        <f>AZ1008</f>
        <v>0</v>
      </c>
      <c r="BH1008" s="1667"/>
      <c r="BI1008" s="1655">
        <f>AP1008-S1008</f>
        <v>1817</v>
      </c>
      <c r="BJ1008" s="1658">
        <v>2022</v>
      </c>
      <c r="BK1008" s="1658" t="s">
        <v>910</v>
      </c>
      <c r="BL1008" s="1658"/>
      <c r="BM1008" s="1669">
        <f t="shared" si="846"/>
        <v>100</v>
      </c>
      <c r="BN1008" s="1669" t="e">
        <f t="shared" si="847"/>
        <v>#DIV/0!</v>
      </c>
      <c r="BO1008" s="1658" t="s">
        <v>40</v>
      </c>
      <c r="BP1008" s="18"/>
      <c r="BQ1008" s="1370"/>
      <c r="BR1008" s="1370"/>
      <c r="BS1008" s="19"/>
      <c r="BT1008" s="1370"/>
      <c r="BU1008" s="1370"/>
      <c r="BV1008" s="1370" t="s">
        <v>2498</v>
      </c>
      <c r="BW1008" s="1370"/>
      <c r="BX1008" s="1660"/>
      <c r="BY1008" s="53"/>
    </row>
    <row r="1009" spans="1:81" s="28" customFormat="1" ht="39.75" hidden="1" customHeight="1">
      <c r="A1009" s="2203" t="s">
        <v>73</v>
      </c>
      <c r="B1009" s="1798" t="s">
        <v>2422</v>
      </c>
      <c r="C1009" s="1733"/>
      <c r="D1009" s="1733"/>
      <c r="E1009" s="3569"/>
      <c r="F1009" s="3569"/>
      <c r="G1009" s="3570">
        <f>SUM(G1010:G1011)</f>
        <v>598.89400000000001</v>
      </c>
      <c r="H1009" s="3570">
        <f t="shared" ref="H1009:BG1009" si="849">SUM(H1010:H1011)</f>
        <v>570</v>
      </c>
      <c r="I1009" s="102">
        <f t="shared" si="849"/>
        <v>0</v>
      </c>
      <c r="J1009" s="102">
        <f t="shared" si="849"/>
        <v>28.894000000000005</v>
      </c>
      <c r="K1009" s="102">
        <f t="shared" si="849"/>
        <v>598.89400000000001</v>
      </c>
      <c r="L1009" s="102">
        <f t="shared" si="849"/>
        <v>570</v>
      </c>
      <c r="M1009" s="102">
        <f t="shared" si="849"/>
        <v>550.38900000000001</v>
      </c>
      <c r="N1009" s="102">
        <f t="shared" si="849"/>
        <v>0</v>
      </c>
      <c r="O1009" s="102">
        <f t="shared" si="849"/>
        <v>6.5</v>
      </c>
      <c r="P1009" s="102">
        <f t="shared" si="849"/>
        <v>6.5</v>
      </c>
      <c r="Q1009" s="102">
        <f t="shared" si="849"/>
        <v>0</v>
      </c>
      <c r="R1009" s="102">
        <f t="shared" si="849"/>
        <v>0</v>
      </c>
      <c r="S1009" s="102">
        <f t="shared" si="849"/>
        <v>42</v>
      </c>
      <c r="T1009" s="102">
        <f t="shared" si="849"/>
        <v>42</v>
      </c>
      <c r="U1009" s="102">
        <f t="shared" si="849"/>
        <v>0</v>
      </c>
      <c r="V1009" s="102">
        <f t="shared" si="849"/>
        <v>0</v>
      </c>
      <c r="W1009" s="1655"/>
      <c r="X1009" s="1655"/>
      <c r="Y1009" s="1655"/>
      <c r="Z1009" s="102">
        <f t="shared" si="849"/>
        <v>0</v>
      </c>
      <c r="AA1009" s="102">
        <f t="shared" si="849"/>
        <v>0</v>
      </c>
      <c r="AB1009" s="102">
        <f t="shared" si="849"/>
        <v>0</v>
      </c>
      <c r="AC1009" s="102">
        <f t="shared" si="849"/>
        <v>0</v>
      </c>
      <c r="AD1009" s="102">
        <f t="shared" si="849"/>
        <v>0</v>
      </c>
      <c r="AE1009" s="102">
        <f t="shared" si="849"/>
        <v>0</v>
      </c>
      <c r="AF1009" s="102">
        <f t="shared" si="849"/>
        <v>0</v>
      </c>
      <c r="AG1009" s="102">
        <f t="shared" si="849"/>
        <v>0</v>
      </c>
      <c r="AH1009" s="102">
        <f t="shared" si="849"/>
        <v>6.5</v>
      </c>
      <c r="AI1009" s="102">
        <f t="shared" si="849"/>
        <v>6.5</v>
      </c>
      <c r="AJ1009" s="102">
        <f t="shared" si="849"/>
        <v>0</v>
      </c>
      <c r="AK1009" s="102">
        <f t="shared" si="849"/>
        <v>0</v>
      </c>
      <c r="AL1009" s="102">
        <f t="shared" si="849"/>
        <v>0</v>
      </c>
      <c r="AM1009" s="102">
        <f t="shared" si="849"/>
        <v>0</v>
      </c>
      <c r="AN1009" s="102">
        <f t="shared" si="849"/>
        <v>0</v>
      </c>
      <c r="AO1009" s="102">
        <f t="shared" si="849"/>
        <v>0</v>
      </c>
      <c r="AP1009" s="3570">
        <f t="shared" si="849"/>
        <v>598.89400000000001</v>
      </c>
      <c r="AQ1009" s="3570">
        <f t="shared" si="849"/>
        <v>570</v>
      </c>
      <c r="AR1009" s="1751">
        <f t="shared" si="849"/>
        <v>0</v>
      </c>
      <c r="AS1009" s="1751">
        <f t="shared" si="849"/>
        <v>28.894000000000005</v>
      </c>
      <c r="AT1009" s="1751">
        <f t="shared" si="849"/>
        <v>0</v>
      </c>
      <c r="AU1009" s="1751">
        <f t="shared" si="849"/>
        <v>0</v>
      </c>
      <c r="AV1009" s="1751">
        <f t="shared" si="849"/>
        <v>0</v>
      </c>
      <c r="AW1009" s="1751">
        <f t="shared" si="849"/>
        <v>0</v>
      </c>
      <c r="AX1009" s="1751">
        <f t="shared" si="849"/>
        <v>0</v>
      </c>
      <c r="AY1009" s="1751">
        <f t="shared" si="849"/>
        <v>0</v>
      </c>
      <c r="AZ1009" s="1751">
        <f t="shared" si="849"/>
        <v>0</v>
      </c>
      <c r="BA1009" s="1751">
        <f t="shared" si="849"/>
        <v>0</v>
      </c>
      <c r="BB1009" s="1751">
        <f t="shared" si="849"/>
        <v>0</v>
      </c>
      <c r="BC1009" s="1751">
        <f t="shared" si="849"/>
        <v>0</v>
      </c>
      <c r="BD1009" s="1751">
        <f t="shared" si="849"/>
        <v>0</v>
      </c>
      <c r="BE1009" s="1751">
        <f t="shared" si="849"/>
        <v>0</v>
      </c>
      <c r="BF1009" s="1751">
        <f t="shared" si="849"/>
        <v>0</v>
      </c>
      <c r="BG1009" s="3570">
        <f t="shared" si="849"/>
        <v>0</v>
      </c>
      <c r="BH1009" s="102"/>
      <c r="BI1009" s="102"/>
      <c r="BJ1009" s="1735"/>
      <c r="BK1009" s="1735"/>
      <c r="BL1009" s="1735"/>
      <c r="BM1009" s="1669">
        <f t="shared" si="846"/>
        <v>100</v>
      </c>
      <c r="BN1009" s="1669" t="e">
        <f t="shared" si="847"/>
        <v>#DIV/0!</v>
      </c>
      <c r="BO1009" s="1658"/>
      <c r="BP1009" s="18"/>
      <c r="BQ1009" s="1370"/>
      <c r="BR1009" s="1370"/>
      <c r="BS1009" s="19"/>
      <c r="BT1009" s="1370"/>
      <c r="BU1009" s="1370"/>
      <c r="BV1009" s="1370" t="s">
        <v>2498</v>
      </c>
      <c r="BW1009" s="1370"/>
      <c r="BX1009" s="1660"/>
      <c r="BY1009" s="53"/>
    </row>
    <row r="1010" spans="1:81" s="478" customFormat="1" ht="62.25" hidden="1" customHeight="1">
      <c r="A1010" s="3200">
        <v>1</v>
      </c>
      <c r="B1010" s="2975" t="s">
        <v>1331</v>
      </c>
      <c r="C1010" s="1674" t="s">
        <v>1134</v>
      </c>
      <c r="D1010" s="1708"/>
      <c r="E1010" s="1411" t="s">
        <v>1332</v>
      </c>
      <c r="F1010" s="1411" t="s">
        <v>1333</v>
      </c>
      <c r="G1010" s="3614">
        <v>311.89400000000001</v>
      </c>
      <c r="H1010" s="3614">
        <v>285</v>
      </c>
      <c r="I1010" s="1825"/>
      <c r="J1010" s="1825">
        <v>26.894000000000005</v>
      </c>
      <c r="K1010" s="1825">
        <v>311.89400000000001</v>
      </c>
      <c r="L1010" s="1825">
        <v>285</v>
      </c>
      <c r="M1010" s="1825">
        <v>305.38900000000001</v>
      </c>
      <c r="N1010" s="1721"/>
      <c r="O1010" s="1721">
        <v>6.5</v>
      </c>
      <c r="P1010" s="1721">
        <v>6.5</v>
      </c>
      <c r="Q1010" s="1721"/>
      <c r="R1010" s="1721"/>
      <c r="S1010" s="1721">
        <f>SUM(T1010:V1010)</f>
        <v>0</v>
      </c>
      <c r="T1010" s="1721"/>
      <c r="U1010" s="1721"/>
      <c r="V1010" s="1721"/>
      <c r="W1010" s="1721"/>
      <c r="X1010" s="1721"/>
      <c r="Y1010" s="1721"/>
      <c r="Z1010" s="1721">
        <f>SUM(AA1010:AC1010)</f>
        <v>0</v>
      </c>
      <c r="AA1010" s="1721"/>
      <c r="AB1010" s="1721"/>
      <c r="AC1010" s="1721"/>
      <c r="AD1010" s="1721">
        <f>SUM(AE1010:AG1010)</f>
        <v>0</v>
      </c>
      <c r="AE1010" s="1721"/>
      <c r="AF1010" s="1721"/>
      <c r="AG1010" s="1721"/>
      <c r="AH1010" s="1721">
        <f>SUM(AI1010:AK1010)</f>
        <v>6.5</v>
      </c>
      <c r="AI1010" s="1721">
        <v>6.5</v>
      </c>
      <c r="AJ1010" s="1721"/>
      <c r="AK1010" s="1721"/>
      <c r="AL1010" s="1721">
        <f>SUM(AM1010:AO1010)</f>
        <v>0</v>
      </c>
      <c r="AM1010" s="1721"/>
      <c r="AN1010" s="1721"/>
      <c r="AO1010" s="1721"/>
      <c r="AP1010" s="1435">
        <f>SUM(AQ1010:AS1010)</f>
        <v>311.89400000000001</v>
      </c>
      <c r="AQ1010" s="3614">
        <v>285</v>
      </c>
      <c r="AR1010" s="1885"/>
      <c r="AS1010" s="1885">
        <v>26.894000000000005</v>
      </c>
      <c r="AT1010" s="1886">
        <f>SUM(AU1010:AW1010)</f>
        <v>0</v>
      </c>
      <c r="AU1010" s="1886"/>
      <c r="AV1010" s="1886"/>
      <c r="AW1010" s="1886"/>
      <c r="AX1010" s="1886"/>
      <c r="AY1010" s="1886">
        <f>SUM(AZ1010:BB1010)</f>
        <v>0</v>
      </c>
      <c r="AZ1010" s="1886"/>
      <c r="BA1010" s="1886"/>
      <c r="BB1010" s="1886"/>
      <c r="BC1010" s="1886"/>
      <c r="BD1010" s="1886"/>
      <c r="BE1010" s="1886"/>
      <c r="BF1010" s="1886"/>
      <c r="BG1010" s="1403">
        <f t="shared" ref="BG1010:BG1011" si="850">AZ1010</f>
        <v>0</v>
      </c>
      <c r="BH1010" s="1667"/>
      <c r="BI1010" s="1721">
        <f>AP1010-S1010</f>
        <v>311.89400000000001</v>
      </c>
      <c r="BJ1010" s="3161">
        <v>2022</v>
      </c>
      <c r="BK1010" s="3161" t="s">
        <v>910</v>
      </c>
      <c r="BL1010" s="3161"/>
      <c r="BM1010" s="1669">
        <f t="shared" si="846"/>
        <v>100</v>
      </c>
      <c r="BN1010" s="1669" t="e">
        <f t="shared" si="847"/>
        <v>#DIV/0!</v>
      </c>
      <c r="BO1010" s="3161" t="s">
        <v>40</v>
      </c>
      <c r="BP1010" s="3228"/>
      <c r="BQ1010" s="2973"/>
      <c r="BR1010" s="2973"/>
      <c r="BS1010" s="3371"/>
      <c r="BT1010" s="2973"/>
      <c r="BU1010" s="2973"/>
      <c r="BV1010" s="1370" t="s">
        <v>2498</v>
      </c>
      <c r="BW1010" s="2973"/>
      <c r="BX1010" s="2974"/>
      <c r="BY1010" s="3019"/>
    </row>
    <row r="1011" spans="1:81" s="478" customFormat="1" ht="64.5" hidden="1" customHeight="1">
      <c r="A1011" s="3200">
        <v>2</v>
      </c>
      <c r="B1011" s="2975" t="s">
        <v>1334</v>
      </c>
      <c r="C1011" s="1674" t="s">
        <v>1335</v>
      </c>
      <c r="D1011" s="1708"/>
      <c r="E1011" s="1411" t="s">
        <v>1332</v>
      </c>
      <c r="F1011" s="1411" t="s">
        <v>1336</v>
      </c>
      <c r="G1011" s="3614">
        <v>287</v>
      </c>
      <c r="H1011" s="3614">
        <v>285</v>
      </c>
      <c r="I1011" s="1825"/>
      <c r="J1011" s="1825">
        <v>2</v>
      </c>
      <c r="K1011" s="1825">
        <v>287</v>
      </c>
      <c r="L1011" s="1825">
        <v>285</v>
      </c>
      <c r="M1011" s="1825">
        <v>245</v>
      </c>
      <c r="N1011" s="1721"/>
      <c r="O1011" s="1721"/>
      <c r="P1011" s="1721"/>
      <c r="Q1011" s="1721"/>
      <c r="R1011" s="1721"/>
      <c r="S1011" s="1721">
        <f>SUM(T1011:V1011)</f>
        <v>42</v>
      </c>
      <c r="T1011" s="1721">
        <v>42</v>
      </c>
      <c r="U1011" s="1721"/>
      <c r="V1011" s="1721"/>
      <c r="W1011" s="1721"/>
      <c r="X1011" s="1721"/>
      <c r="Y1011" s="1721"/>
      <c r="Z1011" s="1721">
        <f>SUM(AA1011:AC1011)</f>
        <v>0</v>
      </c>
      <c r="AA1011" s="1721"/>
      <c r="AB1011" s="1721"/>
      <c r="AC1011" s="1721"/>
      <c r="AD1011" s="1721">
        <f>SUM(AE1011:AG1011)</f>
        <v>0</v>
      </c>
      <c r="AE1011" s="1721"/>
      <c r="AF1011" s="1721"/>
      <c r="AG1011" s="1721"/>
      <c r="AH1011" s="1721">
        <f>SUM(AI1011:AK1011)</f>
        <v>0</v>
      </c>
      <c r="AI1011" s="1721"/>
      <c r="AJ1011" s="1721"/>
      <c r="AK1011" s="1721"/>
      <c r="AL1011" s="1721">
        <f>SUM(AM1011:AO1011)</f>
        <v>0</v>
      </c>
      <c r="AM1011" s="1721"/>
      <c r="AN1011" s="1721"/>
      <c r="AO1011" s="1721"/>
      <c r="AP1011" s="1435">
        <f>SUM(AQ1011:AS1011)</f>
        <v>287</v>
      </c>
      <c r="AQ1011" s="3614">
        <v>285</v>
      </c>
      <c r="AR1011" s="1885"/>
      <c r="AS1011" s="1885">
        <v>2</v>
      </c>
      <c r="AT1011" s="1886">
        <f>SUM(AU1011:AW1011)</f>
        <v>0</v>
      </c>
      <c r="AU1011" s="1886"/>
      <c r="AV1011" s="1886"/>
      <c r="AW1011" s="1886"/>
      <c r="AX1011" s="1886"/>
      <c r="AY1011" s="1886">
        <f>SUM(AZ1011:BB1011)</f>
        <v>0</v>
      </c>
      <c r="AZ1011" s="1886"/>
      <c r="BA1011" s="1886"/>
      <c r="BB1011" s="1886"/>
      <c r="BC1011" s="1886"/>
      <c r="BD1011" s="1886"/>
      <c r="BE1011" s="1886"/>
      <c r="BF1011" s="1886"/>
      <c r="BG1011" s="1403">
        <f t="shared" si="850"/>
        <v>0</v>
      </c>
      <c r="BH1011" s="1667"/>
      <c r="BI1011" s="1721">
        <f>AP1011-S1011</f>
        <v>245</v>
      </c>
      <c r="BJ1011" s="3161">
        <v>2022</v>
      </c>
      <c r="BK1011" s="3161" t="s">
        <v>910</v>
      </c>
      <c r="BL1011" s="3161"/>
      <c r="BM1011" s="1669">
        <f t="shared" si="846"/>
        <v>100</v>
      </c>
      <c r="BN1011" s="1669" t="e">
        <f t="shared" si="847"/>
        <v>#DIV/0!</v>
      </c>
      <c r="BO1011" s="3161" t="s">
        <v>40</v>
      </c>
      <c r="BP1011" s="3228"/>
      <c r="BQ1011" s="2973"/>
      <c r="BR1011" s="2973"/>
      <c r="BS1011" s="3371"/>
      <c r="BT1011" s="2973"/>
      <c r="BU1011" s="2973"/>
      <c r="BV1011" s="1370" t="s">
        <v>2498</v>
      </c>
      <c r="BW1011" s="2973"/>
      <c r="BX1011" s="2974"/>
      <c r="BY1011" s="3019"/>
    </row>
    <row r="1012" spans="1:81" s="3229" customFormat="1" ht="25.5" hidden="1">
      <c r="A1012" s="3200">
        <v>1</v>
      </c>
      <c r="B1012" s="2975" t="s">
        <v>1346</v>
      </c>
      <c r="C1012" s="1932" t="s">
        <v>1257</v>
      </c>
      <c r="D1012" s="2859"/>
      <c r="E1012" s="1411" t="s">
        <v>259</v>
      </c>
      <c r="F1012" s="3622"/>
      <c r="G1012" s="3614">
        <v>285</v>
      </c>
      <c r="H1012" s="3614">
        <v>285</v>
      </c>
      <c r="I1012" s="1825"/>
      <c r="J1012" s="1825"/>
      <c r="K1012" s="1825">
        <v>285</v>
      </c>
      <c r="L1012" s="1825">
        <v>285</v>
      </c>
      <c r="M1012" s="1721"/>
      <c r="N1012" s="1721"/>
      <c r="O1012" s="1721"/>
      <c r="P1012" s="1721"/>
      <c r="Q1012" s="1721"/>
      <c r="R1012" s="1721"/>
      <c r="S1012" s="1721">
        <f>SUM(T1012:V1012)</f>
        <v>0</v>
      </c>
      <c r="T1012" s="1721"/>
      <c r="U1012" s="1721"/>
      <c r="V1012" s="1721"/>
      <c r="W1012" s="1721"/>
      <c r="X1012" s="1721"/>
      <c r="Y1012" s="1721"/>
      <c r="Z1012" s="1721">
        <f>SUM(AA1012:AC1012)</f>
        <v>0</v>
      </c>
      <c r="AA1012" s="1721"/>
      <c r="AB1012" s="1721"/>
      <c r="AC1012" s="1721"/>
      <c r="AD1012" s="1721">
        <f>SUM(AE1012:AG1012)</f>
        <v>0</v>
      </c>
      <c r="AE1012" s="1721"/>
      <c r="AF1012" s="1721"/>
      <c r="AG1012" s="1721"/>
      <c r="AH1012" s="1721">
        <f>SUM(AI1012:AK1012)</f>
        <v>0</v>
      </c>
      <c r="AI1012" s="1721"/>
      <c r="AJ1012" s="1721"/>
      <c r="AK1012" s="1721"/>
      <c r="AL1012" s="1721">
        <f>SUM(AM1012:AO1012)</f>
        <v>0</v>
      </c>
      <c r="AM1012" s="1721"/>
      <c r="AN1012" s="1721"/>
      <c r="AO1012" s="1721"/>
      <c r="AP1012" s="1435"/>
      <c r="AQ1012" s="3614"/>
      <c r="AR1012" s="1886"/>
      <c r="AS1012" s="1886"/>
      <c r="AT1012" s="1885">
        <f>SUM(AU1012:AW1012)</f>
        <v>285</v>
      </c>
      <c r="AU1012" s="1885">
        <v>285</v>
      </c>
      <c r="AV1012" s="1886"/>
      <c r="AW1012" s="1886"/>
      <c r="AX1012" s="1886"/>
      <c r="AY1012" s="1885">
        <f>SUM(AZ1012:BB1012)</f>
        <v>285</v>
      </c>
      <c r="AZ1012" s="1885">
        <v>285</v>
      </c>
      <c r="BA1012" s="1886"/>
      <c r="BB1012" s="1886"/>
      <c r="BC1012" s="1886"/>
      <c r="BD1012" s="1886"/>
      <c r="BE1012" s="1886"/>
      <c r="BF1012" s="1886"/>
      <c r="BG1012" s="1435"/>
      <c r="BH1012" s="1721"/>
      <c r="BI1012" s="1970">
        <f>AP1012-S1012</f>
        <v>0</v>
      </c>
      <c r="BJ1012" s="1975">
        <v>2024</v>
      </c>
      <c r="BK1012" s="1975" t="s">
        <v>2323</v>
      </c>
      <c r="BL1012" s="1975" t="s">
        <v>2327</v>
      </c>
      <c r="BM1012" s="1925">
        <f t="shared" si="846"/>
        <v>0</v>
      </c>
      <c r="BN1012" s="1925">
        <f t="shared" si="847"/>
        <v>0</v>
      </c>
      <c r="BO1012" s="1975"/>
      <c r="BP1012" s="2863"/>
      <c r="BQ1012" s="2910"/>
      <c r="BR1012" s="2910"/>
      <c r="BS1012" s="1980"/>
      <c r="BT1012" s="2910"/>
      <c r="BU1012" s="2910"/>
      <c r="BV1012" s="1370" t="s">
        <v>2498</v>
      </c>
      <c r="BW1012" s="2910"/>
      <c r="BX1012" s="1977"/>
    </row>
    <row r="1013" spans="1:81" s="3229" customFormat="1" hidden="1">
      <c r="A1013" s="3200">
        <v>2</v>
      </c>
      <c r="B1013" s="2975" t="s">
        <v>1347</v>
      </c>
      <c r="C1013" s="1932" t="s">
        <v>1227</v>
      </c>
      <c r="D1013" s="2859"/>
      <c r="E1013" s="1411" t="s">
        <v>259</v>
      </c>
      <c r="F1013" s="3622"/>
      <c r="G1013" s="3614">
        <v>285</v>
      </c>
      <c r="H1013" s="3614">
        <v>285</v>
      </c>
      <c r="I1013" s="1825"/>
      <c r="J1013" s="1825"/>
      <c r="K1013" s="1825">
        <v>285</v>
      </c>
      <c r="L1013" s="1825">
        <v>285</v>
      </c>
      <c r="M1013" s="1721"/>
      <c r="N1013" s="1721"/>
      <c r="O1013" s="1721"/>
      <c r="P1013" s="1721"/>
      <c r="Q1013" s="1721"/>
      <c r="R1013" s="1721"/>
      <c r="S1013" s="1721">
        <f>SUM(T1013:V1013)</f>
        <v>0</v>
      </c>
      <c r="T1013" s="1721"/>
      <c r="U1013" s="1721"/>
      <c r="V1013" s="1721"/>
      <c r="W1013" s="1721"/>
      <c r="X1013" s="1721"/>
      <c r="Y1013" s="1721"/>
      <c r="Z1013" s="1721">
        <f>SUM(AA1013:AC1013)</f>
        <v>0</v>
      </c>
      <c r="AA1013" s="1721"/>
      <c r="AB1013" s="1721"/>
      <c r="AC1013" s="1721"/>
      <c r="AD1013" s="1721">
        <f>SUM(AE1013:AG1013)</f>
        <v>0</v>
      </c>
      <c r="AE1013" s="1721"/>
      <c r="AF1013" s="1721"/>
      <c r="AG1013" s="1721"/>
      <c r="AH1013" s="1721">
        <f>SUM(AI1013:AK1013)</f>
        <v>0</v>
      </c>
      <c r="AI1013" s="1721"/>
      <c r="AJ1013" s="1721"/>
      <c r="AK1013" s="1721"/>
      <c r="AL1013" s="1721">
        <f>SUM(AM1013:AO1013)</f>
        <v>0</v>
      </c>
      <c r="AM1013" s="1721"/>
      <c r="AN1013" s="1721"/>
      <c r="AO1013" s="1721"/>
      <c r="AP1013" s="1435"/>
      <c r="AQ1013" s="3614"/>
      <c r="AR1013" s="1886"/>
      <c r="AS1013" s="1886"/>
      <c r="AT1013" s="1885">
        <f>SUM(AU1013:AW1013)</f>
        <v>285</v>
      </c>
      <c r="AU1013" s="1885">
        <v>285</v>
      </c>
      <c r="AV1013" s="1886"/>
      <c r="AW1013" s="1886"/>
      <c r="AX1013" s="1886"/>
      <c r="AY1013" s="1885">
        <f>SUM(AZ1013:BB1013)</f>
        <v>285</v>
      </c>
      <c r="AZ1013" s="1885">
        <v>285</v>
      </c>
      <c r="BA1013" s="1886"/>
      <c r="BB1013" s="1886"/>
      <c r="BC1013" s="1886"/>
      <c r="BD1013" s="1886"/>
      <c r="BE1013" s="1886"/>
      <c r="BF1013" s="1886"/>
      <c r="BG1013" s="1435"/>
      <c r="BH1013" s="1721"/>
      <c r="BI1013" s="1970">
        <f>AP1013-S1013</f>
        <v>0</v>
      </c>
      <c r="BJ1013" s="1975">
        <v>2024</v>
      </c>
      <c r="BK1013" s="1975" t="s">
        <v>2323</v>
      </c>
      <c r="BL1013" s="1975" t="s">
        <v>2327</v>
      </c>
      <c r="BM1013" s="1925">
        <f t="shared" si="846"/>
        <v>0</v>
      </c>
      <c r="BN1013" s="1925">
        <f t="shared" si="847"/>
        <v>0</v>
      </c>
      <c r="BO1013" s="1975"/>
      <c r="BP1013" s="2863"/>
      <c r="BQ1013" s="2910"/>
      <c r="BR1013" s="2910"/>
      <c r="BS1013" s="1980"/>
      <c r="BT1013" s="2910"/>
      <c r="BU1013" s="2910"/>
      <c r="BV1013" s="1370" t="s">
        <v>2498</v>
      </c>
      <c r="BW1013" s="2910"/>
      <c r="BX1013" s="1977"/>
    </row>
    <row r="1014" spans="1:81" s="3229" customFormat="1" ht="55.5" hidden="1" customHeight="1">
      <c r="A1014" s="3200">
        <v>3</v>
      </c>
      <c r="B1014" s="2975" t="s">
        <v>1348</v>
      </c>
      <c r="C1014" s="1932" t="s">
        <v>1338</v>
      </c>
      <c r="D1014" s="2859"/>
      <c r="E1014" s="1411" t="s">
        <v>259</v>
      </c>
      <c r="F1014" s="3622"/>
      <c r="G1014" s="3614">
        <v>950</v>
      </c>
      <c r="H1014" s="3614">
        <v>950</v>
      </c>
      <c r="I1014" s="1825"/>
      <c r="J1014" s="1825"/>
      <c r="K1014" s="1825">
        <v>950</v>
      </c>
      <c r="L1014" s="1825">
        <v>950</v>
      </c>
      <c r="M1014" s="1721"/>
      <c r="N1014" s="1721"/>
      <c r="O1014" s="1721"/>
      <c r="P1014" s="1721"/>
      <c r="Q1014" s="1721"/>
      <c r="R1014" s="1721"/>
      <c r="S1014" s="1721">
        <f>SUM(T1014:V1014)</f>
        <v>0</v>
      </c>
      <c r="T1014" s="1721"/>
      <c r="U1014" s="1721"/>
      <c r="V1014" s="1721"/>
      <c r="W1014" s="1721"/>
      <c r="X1014" s="1721"/>
      <c r="Y1014" s="1721"/>
      <c r="Z1014" s="1721">
        <f>SUM(AA1014:AC1014)</f>
        <v>0</v>
      </c>
      <c r="AA1014" s="1721"/>
      <c r="AB1014" s="1721"/>
      <c r="AC1014" s="1721"/>
      <c r="AD1014" s="1721">
        <f>SUM(AE1014:AG1014)</f>
        <v>0</v>
      </c>
      <c r="AE1014" s="1721"/>
      <c r="AF1014" s="1721"/>
      <c r="AG1014" s="1721"/>
      <c r="AH1014" s="1721">
        <f>SUM(AI1014:AK1014)</f>
        <v>0</v>
      </c>
      <c r="AI1014" s="1721"/>
      <c r="AJ1014" s="1721"/>
      <c r="AK1014" s="1721"/>
      <c r="AL1014" s="1721">
        <f>SUM(AM1014:AO1014)</f>
        <v>0</v>
      </c>
      <c r="AM1014" s="1721"/>
      <c r="AN1014" s="1721"/>
      <c r="AO1014" s="1721"/>
      <c r="AP1014" s="1435"/>
      <c r="AQ1014" s="3614"/>
      <c r="AR1014" s="1886"/>
      <c r="AS1014" s="1886"/>
      <c r="AT1014" s="1885">
        <f>SUM(AU1014:AW1014)</f>
        <v>950</v>
      </c>
      <c r="AU1014" s="1885">
        <v>950</v>
      </c>
      <c r="AV1014" s="1886"/>
      <c r="AW1014" s="1886"/>
      <c r="AX1014" s="1886"/>
      <c r="AY1014" s="1885">
        <f>SUM(AZ1014:BB1014)</f>
        <v>950</v>
      </c>
      <c r="AZ1014" s="1885">
        <v>950</v>
      </c>
      <c r="BA1014" s="1886"/>
      <c r="BB1014" s="1886"/>
      <c r="BC1014" s="1886"/>
      <c r="BD1014" s="1886"/>
      <c r="BE1014" s="1886"/>
      <c r="BF1014" s="1886"/>
      <c r="BG1014" s="1435"/>
      <c r="BH1014" s="1721"/>
      <c r="BI1014" s="1970">
        <f>AP1014-S1014</f>
        <v>0</v>
      </c>
      <c r="BJ1014" s="1975">
        <v>2024</v>
      </c>
      <c r="BK1014" s="1975" t="s">
        <v>2323</v>
      </c>
      <c r="BL1014" s="1975" t="s">
        <v>2327</v>
      </c>
      <c r="BM1014" s="1925">
        <f t="shared" si="846"/>
        <v>0</v>
      </c>
      <c r="BN1014" s="1925">
        <f t="shared" si="847"/>
        <v>0</v>
      </c>
      <c r="BO1014" s="1975"/>
      <c r="BP1014" s="2863"/>
      <c r="BQ1014" s="2910"/>
      <c r="BR1014" s="2910"/>
      <c r="BS1014" s="1980"/>
      <c r="BT1014" s="2910"/>
      <c r="BU1014" s="2910"/>
      <c r="BV1014" s="1370" t="s">
        <v>2498</v>
      </c>
      <c r="BW1014" s="2910"/>
      <c r="BX1014" s="1977"/>
    </row>
    <row r="1015" spans="1:81" s="28" customFormat="1" ht="39.75" hidden="1" customHeight="1">
      <c r="A1015" s="2233" t="s">
        <v>73</v>
      </c>
      <c r="B1015" s="1798" t="s">
        <v>2422</v>
      </c>
      <c r="C1015" s="1733"/>
      <c r="D1015" s="1733"/>
      <c r="E1015" s="3569"/>
      <c r="F1015" s="3569"/>
      <c r="G1015" s="3570">
        <f>SUM(G1016:G1018)</f>
        <v>900</v>
      </c>
      <c r="H1015" s="3570">
        <f t="shared" ref="H1015:BG1015" si="851">SUM(H1016:H1018)</f>
        <v>855</v>
      </c>
      <c r="I1015" s="102">
        <f t="shared" si="851"/>
        <v>41</v>
      </c>
      <c r="J1015" s="102">
        <f t="shared" si="851"/>
        <v>4</v>
      </c>
      <c r="K1015" s="102">
        <f t="shared" si="851"/>
        <v>896</v>
      </c>
      <c r="L1015" s="102">
        <f t="shared" si="851"/>
        <v>855</v>
      </c>
      <c r="M1015" s="102">
        <f t="shared" si="851"/>
        <v>417</v>
      </c>
      <c r="N1015" s="102">
        <f t="shared" si="851"/>
        <v>0</v>
      </c>
      <c r="O1015" s="102">
        <f t="shared" si="851"/>
        <v>202</v>
      </c>
      <c r="P1015" s="102">
        <f t="shared" si="851"/>
        <v>202</v>
      </c>
      <c r="Q1015" s="102">
        <f t="shared" si="851"/>
        <v>0</v>
      </c>
      <c r="R1015" s="102">
        <f t="shared" si="851"/>
        <v>0</v>
      </c>
      <c r="S1015" s="102">
        <f t="shared" si="851"/>
        <v>251</v>
      </c>
      <c r="T1015" s="102">
        <f t="shared" si="851"/>
        <v>251</v>
      </c>
      <c r="U1015" s="102">
        <f t="shared" si="851"/>
        <v>0</v>
      </c>
      <c r="V1015" s="102">
        <f t="shared" si="851"/>
        <v>0</v>
      </c>
      <c r="W1015" s="1655"/>
      <c r="X1015" s="1655"/>
      <c r="Y1015" s="1655"/>
      <c r="Z1015" s="102">
        <f t="shared" si="851"/>
        <v>0</v>
      </c>
      <c r="AA1015" s="102">
        <f t="shared" si="851"/>
        <v>0</v>
      </c>
      <c r="AB1015" s="102">
        <f t="shared" si="851"/>
        <v>0</v>
      </c>
      <c r="AC1015" s="102">
        <f t="shared" si="851"/>
        <v>0</v>
      </c>
      <c r="AD1015" s="102">
        <f t="shared" si="851"/>
        <v>79</v>
      </c>
      <c r="AE1015" s="102">
        <f t="shared" si="851"/>
        <v>79</v>
      </c>
      <c r="AF1015" s="102">
        <f t="shared" si="851"/>
        <v>0</v>
      </c>
      <c r="AG1015" s="102">
        <f t="shared" si="851"/>
        <v>0</v>
      </c>
      <c r="AH1015" s="102">
        <f t="shared" si="851"/>
        <v>202</v>
      </c>
      <c r="AI1015" s="102">
        <f t="shared" si="851"/>
        <v>202</v>
      </c>
      <c r="AJ1015" s="102">
        <f t="shared" si="851"/>
        <v>0</v>
      </c>
      <c r="AK1015" s="102">
        <f t="shared" si="851"/>
        <v>0</v>
      </c>
      <c r="AL1015" s="102">
        <f t="shared" si="851"/>
        <v>251</v>
      </c>
      <c r="AM1015" s="102">
        <f t="shared" si="851"/>
        <v>251</v>
      </c>
      <c r="AN1015" s="102">
        <f t="shared" si="851"/>
        <v>0</v>
      </c>
      <c r="AO1015" s="102">
        <f t="shared" si="851"/>
        <v>0</v>
      </c>
      <c r="AP1015" s="3570">
        <f t="shared" si="851"/>
        <v>855</v>
      </c>
      <c r="AQ1015" s="3570">
        <f t="shared" si="851"/>
        <v>855</v>
      </c>
      <c r="AR1015" s="1751">
        <f t="shared" si="851"/>
        <v>0</v>
      </c>
      <c r="AS1015" s="1751">
        <f t="shared" si="851"/>
        <v>0</v>
      </c>
      <c r="AT1015" s="1751">
        <f t="shared" si="851"/>
        <v>41</v>
      </c>
      <c r="AU1015" s="1751">
        <f t="shared" si="851"/>
        <v>0</v>
      </c>
      <c r="AV1015" s="1751">
        <f t="shared" si="851"/>
        <v>0</v>
      </c>
      <c r="AW1015" s="1751">
        <f t="shared" si="851"/>
        <v>41</v>
      </c>
      <c r="AX1015" s="1751">
        <f t="shared" si="851"/>
        <v>0</v>
      </c>
      <c r="AY1015" s="1751">
        <f t="shared" si="851"/>
        <v>41</v>
      </c>
      <c r="AZ1015" s="1751">
        <f t="shared" si="851"/>
        <v>0</v>
      </c>
      <c r="BA1015" s="1751">
        <f t="shared" si="851"/>
        <v>0</v>
      </c>
      <c r="BB1015" s="1751">
        <f t="shared" si="851"/>
        <v>41</v>
      </c>
      <c r="BC1015" s="1751">
        <f t="shared" si="851"/>
        <v>0</v>
      </c>
      <c r="BD1015" s="1751">
        <f t="shared" si="851"/>
        <v>0</v>
      </c>
      <c r="BE1015" s="1751">
        <f t="shared" si="851"/>
        <v>0</v>
      </c>
      <c r="BF1015" s="1751">
        <f t="shared" si="851"/>
        <v>0</v>
      </c>
      <c r="BG1015" s="3570">
        <f t="shared" si="851"/>
        <v>0</v>
      </c>
      <c r="BH1015" s="102"/>
      <c r="BI1015" s="102"/>
      <c r="BJ1015" s="1735"/>
      <c r="BK1015" s="1735"/>
      <c r="BL1015" s="1735"/>
      <c r="BM1015" s="1669">
        <f t="shared" si="846"/>
        <v>100</v>
      </c>
      <c r="BN1015" s="1669" t="e">
        <f t="shared" si="847"/>
        <v>#DIV/0!</v>
      </c>
      <c r="BO1015" s="1658"/>
      <c r="BP1015" s="18"/>
      <c r="BQ1015" s="1370"/>
      <c r="BR1015" s="1370"/>
      <c r="BS1015" s="19"/>
      <c r="BT1015" s="1370"/>
      <c r="BU1015" s="1370"/>
      <c r="BV1015" s="1370" t="s">
        <v>2498</v>
      </c>
      <c r="BW1015" s="1370"/>
      <c r="BX1015" s="1660"/>
      <c r="BY1015" s="53"/>
    </row>
    <row r="1016" spans="1:81" s="216" customFormat="1" ht="41.25" hidden="1" customHeight="1">
      <c r="A1016" s="3190">
        <v>1</v>
      </c>
      <c r="B1016" s="172" t="s">
        <v>1032</v>
      </c>
      <c r="C1016" s="173" t="s">
        <v>1033</v>
      </c>
      <c r="D1016" s="173" t="s">
        <v>1034</v>
      </c>
      <c r="E1016" s="3582">
        <v>2022</v>
      </c>
      <c r="F1016" s="3583" t="s">
        <v>1035</v>
      </c>
      <c r="G1016" s="3546">
        <v>300</v>
      </c>
      <c r="H1016" s="3546">
        <v>285</v>
      </c>
      <c r="I1016" s="118">
        <v>15</v>
      </c>
      <c r="J1016" s="118"/>
      <c r="K1016" s="134">
        <v>300</v>
      </c>
      <c r="L1016" s="134">
        <v>285</v>
      </c>
      <c r="M1016" s="146">
        <v>202</v>
      </c>
      <c r="N1016" s="146"/>
      <c r="O1016" s="147"/>
      <c r="P1016" s="147"/>
      <c r="Q1016" s="146"/>
      <c r="R1016" s="146"/>
      <c r="S1016" s="146">
        <f t="shared" ref="S1016:S1026" si="852">SUM(T1016:V1016)</f>
        <v>83</v>
      </c>
      <c r="T1016" s="146">
        <v>83</v>
      </c>
      <c r="U1016" s="146"/>
      <c r="V1016" s="146"/>
      <c r="W1016" s="191"/>
      <c r="X1016" s="191"/>
      <c r="Y1016" s="191"/>
      <c r="Z1016" s="146">
        <f t="shared" ref="Z1016:Z1026" si="853">SUM(AA1016:AC1016)</f>
        <v>0</v>
      </c>
      <c r="AA1016" s="146"/>
      <c r="AB1016" s="146"/>
      <c r="AC1016" s="146"/>
      <c r="AD1016" s="146">
        <f t="shared" ref="AD1016:AD1026" si="854">SUM(AE1016:AG1016)</f>
        <v>0</v>
      </c>
      <c r="AE1016" s="146"/>
      <c r="AF1016" s="146"/>
      <c r="AG1016" s="146"/>
      <c r="AH1016" s="146">
        <f t="shared" ref="AH1016:AH1026" si="855">SUM(AI1016:AK1016)</f>
        <v>0</v>
      </c>
      <c r="AI1016" s="146"/>
      <c r="AJ1016" s="146"/>
      <c r="AK1016" s="146"/>
      <c r="AL1016" s="146">
        <f t="shared" ref="AL1016:AL1026" si="856">SUM(AM1016:AO1016)</f>
        <v>83</v>
      </c>
      <c r="AM1016" s="146">
        <v>83</v>
      </c>
      <c r="AN1016" s="146"/>
      <c r="AO1016" s="146"/>
      <c r="AP1016" s="3652">
        <f t="shared" ref="AP1016:AP1026" si="857">SUM(AQ1016:AS1016)</f>
        <v>285</v>
      </c>
      <c r="AQ1016" s="3652">
        <v>285</v>
      </c>
      <c r="AR1016" s="1006"/>
      <c r="AS1016" s="1006"/>
      <c r="AT1016" s="1006">
        <f t="shared" ref="AT1016:AT1026" si="858">SUM(AU1016:AW1016)</f>
        <v>15</v>
      </c>
      <c r="AU1016" s="1006">
        <v>0</v>
      </c>
      <c r="AV1016" s="1006"/>
      <c r="AW1016" s="1006">
        <v>15</v>
      </c>
      <c r="AX1016" s="1006"/>
      <c r="AY1016" s="1006">
        <f t="shared" ref="AY1016:AY1026" si="859">SUM(AZ1016:BB1016)</f>
        <v>15</v>
      </c>
      <c r="AZ1016" s="1006">
        <v>0</v>
      </c>
      <c r="BA1016" s="1006"/>
      <c r="BB1016" s="1006">
        <v>15</v>
      </c>
      <c r="BC1016" s="1006"/>
      <c r="BD1016" s="1261"/>
      <c r="BE1016" s="1261"/>
      <c r="BF1016" s="1261"/>
      <c r="BG1016" s="1403">
        <f t="shared" ref="BG1016:BG1018" si="860">AZ1016</f>
        <v>0</v>
      </c>
      <c r="BH1016" s="1667"/>
      <c r="BI1016" s="191">
        <f t="shared" ref="BI1016:BI1026" si="861">AP1016-S1016</f>
        <v>202</v>
      </c>
      <c r="BJ1016" s="196">
        <v>2022</v>
      </c>
      <c r="BK1016" s="196" t="s">
        <v>2324</v>
      </c>
      <c r="BL1016" s="196" t="s">
        <v>2327</v>
      </c>
      <c r="BM1016" s="3153">
        <f t="shared" si="846"/>
        <v>100</v>
      </c>
      <c r="BN1016" s="3153" t="e">
        <f t="shared" si="847"/>
        <v>#DIV/0!</v>
      </c>
      <c r="BO1016" s="196" t="s">
        <v>40</v>
      </c>
      <c r="BP1016" s="18"/>
      <c r="BQ1016" s="1370"/>
      <c r="BR1016" s="1370"/>
      <c r="BS1016" s="19"/>
      <c r="BT1016" s="1370"/>
      <c r="BU1016" s="1370"/>
      <c r="BV1016" s="1370" t="s">
        <v>2498</v>
      </c>
      <c r="BW1016" s="1370"/>
      <c r="BX1016" s="19"/>
      <c r="BY1016" s="66"/>
      <c r="BZ1016" s="460"/>
      <c r="CA1016" s="460"/>
      <c r="CB1016" s="460"/>
      <c r="CC1016" s="460"/>
    </row>
    <row r="1017" spans="1:81" s="216" customFormat="1" ht="41.25" hidden="1" customHeight="1">
      <c r="A1017" s="3190">
        <v>2</v>
      </c>
      <c r="B1017" s="172" t="s">
        <v>1036</v>
      </c>
      <c r="C1017" s="173" t="s">
        <v>1024</v>
      </c>
      <c r="D1017" s="173" t="s">
        <v>1034</v>
      </c>
      <c r="E1017" s="3582">
        <v>2022</v>
      </c>
      <c r="F1017" s="3583" t="s">
        <v>1037</v>
      </c>
      <c r="G1017" s="3546">
        <v>300</v>
      </c>
      <c r="H1017" s="3546">
        <v>285</v>
      </c>
      <c r="I1017" s="118">
        <v>15</v>
      </c>
      <c r="J1017" s="118"/>
      <c r="K1017" s="134">
        <v>300</v>
      </c>
      <c r="L1017" s="134">
        <v>285</v>
      </c>
      <c r="M1017" s="146">
        <v>15</v>
      </c>
      <c r="N1017" s="146"/>
      <c r="O1017" s="147">
        <v>202</v>
      </c>
      <c r="P1017" s="147">
        <v>202</v>
      </c>
      <c r="Q1017" s="146"/>
      <c r="R1017" s="146"/>
      <c r="S1017" s="146">
        <f t="shared" si="852"/>
        <v>83</v>
      </c>
      <c r="T1017" s="146">
        <v>83</v>
      </c>
      <c r="U1017" s="146"/>
      <c r="V1017" s="146"/>
      <c r="W1017" s="191"/>
      <c r="X1017" s="191"/>
      <c r="Y1017" s="191"/>
      <c r="Z1017" s="146">
        <f t="shared" si="853"/>
        <v>0</v>
      </c>
      <c r="AA1017" s="146"/>
      <c r="AB1017" s="146"/>
      <c r="AC1017" s="146"/>
      <c r="AD1017" s="146">
        <f t="shared" si="854"/>
        <v>0</v>
      </c>
      <c r="AE1017" s="146"/>
      <c r="AF1017" s="146"/>
      <c r="AG1017" s="146"/>
      <c r="AH1017" s="146">
        <f t="shared" si="855"/>
        <v>202</v>
      </c>
      <c r="AI1017" s="146">
        <v>202</v>
      </c>
      <c r="AJ1017" s="146"/>
      <c r="AK1017" s="146"/>
      <c r="AL1017" s="146">
        <f t="shared" si="856"/>
        <v>83</v>
      </c>
      <c r="AM1017" s="146">
        <v>83</v>
      </c>
      <c r="AN1017" s="146"/>
      <c r="AO1017" s="146"/>
      <c r="AP1017" s="3652">
        <f t="shared" si="857"/>
        <v>285</v>
      </c>
      <c r="AQ1017" s="3652">
        <v>285</v>
      </c>
      <c r="AR1017" s="1006"/>
      <c r="AS1017" s="1006"/>
      <c r="AT1017" s="1006">
        <f t="shared" si="858"/>
        <v>15</v>
      </c>
      <c r="AU1017" s="1006">
        <v>0</v>
      </c>
      <c r="AV1017" s="1006"/>
      <c r="AW1017" s="1006">
        <v>15</v>
      </c>
      <c r="AX1017" s="1006"/>
      <c r="AY1017" s="1006">
        <f t="shared" si="859"/>
        <v>15</v>
      </c>
      <c r="AZ1017" s="1006">
        <v>0</v>
      </c>
      <c r="BA1017" s="1006"/>
      <c r="BB1017" s="1006">
        <v>15</v>
      </c>
      <c r="BC1017" s="1006"/>
      <c r="BD1017" s="1261"/>
      <c r="BE1017" s="1261"/>
      <c r="BF1017" s="1261"/>
      <c r="BG1017" s="1403">
        <f t="shared" si="860"/>
        <v>0</v>
      </c>
      <c r="BH1017" s="1667"/>
      <c r="BI1017" s="191">
        <f t="shared" si="861"/>
        <v>202</v>
      </c>
      <c r="BJ1017" s="196">
        <v>2022</v>
      </c>
      <c r="BK1017" s="196" t="s">
        <v>2324</v>
      </c>
      <c r="BL1017" s="196" t="s">
        <v>2327</v>
      </c>
      <c r="BM1017" s="3153">
        <f t="shared" si="846"/>
        <v>100</v>
      </c>
      <c r="BN1017" s="3153" t="e">
        <f t="shared" si="847"/>
        <v>#DIV/0!</v>
      </c>
      <c r="BO1017" s="196" t="s">
        <v>40</v>
      </c>
      <c r="BP1017" s="18"/>
      <c r="BQ1017" s="1370"/>
      <c r="BR1017" s="1370"/>
      <c r="BS1017" s="19"/>
      <c r="BT1017" s="1370"/>
      <c r="BU1017" s="1370"/>
      <c r="BV1017" s="1370" t="s">
        <v>2498</v>
      </c>
      <c r="BW1017" s="1370"/>
      <c r="BX1017" s="19"/>
      <c r="BY1017" s="66"/>
      <c r="BZ1017" s="460"/>
      <c r="CA1017" s="460"/>
      <c r="CB1017" s="460"/>
      <c r="CC1017" s="460"/>
    </row>
    <row r="1018" spans="1:81" s="216" customFormat="1" ht="41.25" hidden="1" customHeight="1">
      <c r="A1018" s="3206">
        <v>3</v>
      </c>
      <c r="B1018" s="172" t="s">
        <v>1038</v>
      </c>
      <c r="C1018" s="173" t="s">
        <v>1024</v>
      </c>
      <c r="D1018" s="173" t="s">
        <v>1034</v>
      </c>
      <c r="E1018" s="3582">
        <v>2022</v>
      </c>
      <c r="F1018" s="3583" t="s">
        <v>1039</v>
      </c>
      <c r="G1018" s="3546">
        <v>300</v>
      </c>
      <c r="H1018" s="3546">
        <v>285</v>
      </c>
      <c r="I1018" s="118">
        <v>11</v>
      </c>
      <c r="J1018" s="118">
        <v>4</v>
      </c>
      <c r="K1018" s="134">
        <v>296</v>
      </c>
      <c r="L1018" s="134">
        <v>285</v>
      </c>
      <c r="M1018" s="95">
        <v>200</v>
      </c>
      <c r="N1018" s="95"/>
      <c r="O1018" s="147"/>
      <c r="P1018" s="147"/>
      <c r="Q1018" s="95"/>
      <c r="R1018" s="95"/>
      <c r="S1018" s="146">
        <f t="shared" si="852"/>
        <v>85</v>
      </c>
      <c r="T1018" s="95">
        <v>85</v>
      </c>
      <c r="U1018" s="95"/>
      <c r="V1018" s="95"/>
      <c r="W1018" s="121"/>
      <c r="X1018" s="121"/>
      <c r="Y1018" s="121"/>
      <c r="Z1018" s="146">
        <f t="shared" si="853"/>
        <v>0</v>
      </c>
      <c r="AA1018" s="95"/>
      <c r="AB1018" s="95"/>
      <c r="AC1018" s="95"/>
      <c r="AD1018" s="146">
        <f t="shared" si="854"/>
        <v>79</v>
      </c>
      <c r="AE1018" s="95">
        <v>79</v>
      </c>
      <c r="AF1018" s="95"/>
      <c r="AG1018" s="95"/>
      <c r="AH1018" s="146">
        <f t="shared" si="855"/>
        <v>0</v>
      </c>
      <c r="AI1018" s="95"/>
      <c r="AJ1018" s="95"/>
      <c r="AK1018" s="95"/>
      <c r="AL1018" s="146">
        <f t="shared" si="856"/>
        <v>85</v>
      </c>
      <c r="AM1018" s="146">
        <v>85</v>
      </c>
      <c r="AN1018" s="95"/>
      <c r="AO1018" s="95"/>
      <c r="AP1018" s="3652">
        <f t="shared" si="857"/>
        <v>285</v>
      </c>
      <c r="AQ1018" s="3547">
        <v>285</v>
      </c>
      <c r="AR1018" s="1035"/>
      <c r="AS1018" s="1035"/>
      <c r="AT1018" s="1006">
        <f t="shared" si="858"/>
        <v>11</v>
      </c>
      <c r="AU1018" s="1006">
        <v>0</v>
      </c>
      <c r="AV1018" s="1006"/>
      <c r="AW1018" s="1006">
        <v>11</v>
      </c>
      <c r="AX1018" s="1035"/>
      <c r="AY1018" s="1006">
        <f t="shared" si="859"/>
        <v>11</v>
      </c>
      <c r="AZ1018" s="1006">
        <v>0</v>
      </c>
      <c r="BA1018" s="1035"/>
      <c r="BB1018" s="1006">
        <v>11</v>
      </c>
      <c r="BC1018" s="1035"/>
      <c r="BD1018" s="1280"/>
      <c r="BE1018" s="1280"/>
      <c r="BF1018" s="1280"/>
      <c r="BG1018" s="1403">
        <f t="shared" si="860"/>
        <v>0</v>
      </c>
      <c r="BH1018" s="1667"/>
      <c r="BI1018" s="121">
        <f t="shared" si="861"/>
        <v>200</v>
      </c>
      <c r="BJ1018" s="196">
        <v>2022</v>
      </c>
      <c r="BK1018" s="196" t="s">
        <v>2324</v>
      </c>
      <c r="BL1018" s="196" t="s">
        <v>2327</v>
      </c>
      <c r="BM1018" s="3153">
        <f t="shared" si="846"/>
        <v>100</v>
      </c>
      <c r="BN1018" s="3153" t="e">
        <f t="shared" si="847"/>
        <v>#DIV/0!</v>
      </c>
      <c r="BO1018" s="196" t="s">
        <v>40</v>
      </c>
      <c r="BP1018" s="64"/>
      <c r="BQ1018" s="3017"/>
      <c r="BR1018" s="3017"/>
      <c r="BS1018" s="1591"/>
      <c r="BT1018" s="3017"/>
      <c r="BU1018" s="3017"/>
      <c r="BV1018" s="1370" t="s">
        <v>2498</v>
      </c>
      <c r="BW1018" s="3017"/>
      <c r="BX1018" s="1591"/>
      <c r="BY1018" s="66"/>
      <c r="BZ1018" s="460"/>
      <c r="CA1018" s="460"/>
      <c r="CB1018" s="460"/>
      <c r="CC1018" s="460"/>
    </row>
    <row r="1019" spans="1:81" s="665" customFormat="1" ht="42" hidden="1" customHeight="1">
      <c r="A1019" s="3190">
        <v>1</v>
      </c>
      <c r="B1019" s="172" t="s">
        <v>1040</v>
      </c>
      <c r="C1019" s="173" t="s">
        <v>828</v>
      </c>
      <c r="D1019" s="173" t="s">
        <v>1041</v>
      </c>
      <c r="E1019" s="3582">
        <v>2023</v>
      </c>
      <c r="F1019" s="3583" t="s">
        <v>1042</v>
      </c>
      <c r="G1019" s="3546">
        <v>300</v>
      </c>
      <c r="H1019" s="3546">
        <v>285</v>
      </c>
      <c r="I1019" s="118">
        <v>15</v>
      </c>
      <c r="J1019" s="118"/>
      <c r="K1019" s="134">
        <v>300</v>
      </c>
      <c r="L1019" s="134">
        <v>285</v>
      </c>
      <c r="M1019" s="146">
        <v>300</v>
      </c>
      <c r="N1019" s="146">
        <v>300</v>
      </c>
      <c r="O1019" s="147"/>
      <c r="P1019" s="147"/>
      <c r="Q1019" s="146"/>
      <c r="R1019" s="146"/>
      <c r="S1019" s="146">
        <f t="shared" si="852"/>
        <v>285</v>
      </c>
      <c r="T1019" s="146">
        <v>285</v>
      </c>
      <c r="U1019" s="146"/>
      <c r="V1019" s="146"/>
      <c r="W1019" s="191"/>
      <c r="X1019" s="191"/>
      <c r="Y1019" s="191"/>
      <c r="Z1019" s="146">
        <f t="shared" si="853"/>
        <v>0</v>
      </c>
      <c r="AA1019" s="146"/>
      <c r="AB1019" s="146"/>
      <c r="AC1019" s="146"/>
      <c r="AD1019" s="146">
        <f t="shared" si="854"/>
        <v>285</v>
      </c>
      <c r="AE1019" s="146">
        <v>285</v>
      </c>
      <c r="AF1019" s="146"/>
      <c r="AG1019" s="146"/>
      <c r="AH1019" s="146">
        <f t="shared" si="855"/>
        <v>0</v>
      </c>
      <c r="AI1019" s="146"/>
      <c r="AJ1019" s="146"/>
      <c r="AK1019" s="146"/>
      <c r="AL1019" s="146">
        <f t="shared" si="856"/>
        <v>285</v>
      </c>
      <c r="AM1019" s="146">
        <v>285</v>
      </c>
      <c r="AN1019" s="146"/>
      <c r="AO1019" s="146"/>
      <c r="AP1019" s="3652">
        <f t="shared" si="857"/>
        <v>285</v>
      </c>
      <c r="AQ1019" s="3652">
        <v>285</v>
      </c>
      <c r="AR1019" s="1006"/>
      <c r="AS1019" s="1006"/>
      <c r="AT1019" s="1006">
        <f t="shared" si="858"/>
        <v>15</v>
      </c>
      <c r="AU1019" s="1006">
        <v>0</v>
      </c>
      <c r="AV1019" s="1006"/>
      <c r="AW1019" s="1006">
        <v>15</v>
      </c>
      <c r="AX1019" s="1006"/>
      <c r="AY1019" s="1006">
        <f t="shared" si="859"/>
        <v>15</v>
      </c>
      <c r="AZ1019" s="1006">
        <v>0</v>
      </c>
      <c r="BA1019" s="1006"/>
      <c r="BB1019" s="1006">
        <v>15</v>
      </c>
      <c r="BC1019" s="1006"/>
      <c r="BD1019" s="1261"/>
      <c r="BE1019" s="1261"/>
      <c r="BF1019" s="1261"/>
      <c r="BG1019" s="3634"/>
      <c r="BH1019" s="191"/>
      <c r="BI1019" s="191">
        <f t="shared" si="861"/>
        <v>0</v>
      </c>
      <c r="BJ1019" s="196">
        <v>2023</v>
      </c>
      <c r="BK1019" s="196" t="s">
        <v>2324</v>
      </c>
      <c r="BL1019" s="196" t="s">
        <v>2327</v>
      </c>
      <c r="BM1019" s="3153">
        <f t="shared" si="846"/>
        <v>100</v>
      </c>
      <c r="BN1019" s="3153" t="e">
        <f t="shared" si="847"/>
        <v>#DIV/0!</v>
      </c>
      <c r="BO1019" s="196" t="s">
        <v>40</v>
      </c>
      <c r="BP1019" s="18"/>
      <c r="BQ1019" s="1370"/>
      <c r="BR1019" s="1370"/>
      <c r="BS1019" s="19"/>
      <c r="BT1019" s="1370"/>
      <c r="BU1019" s="1370"/>
      <c r="BV1019" s="1370" t="s">
        <v>2498</v>
      </c>
      <c r="BW1019" s="1370"/>
      <c r="BX1019" s="19"/>
      <c r="BY1019" s="66"/>
      <c r="BZ1019" s="664"/>
      <c r="CA1019" s="664"/>
      <c r="CB1019" s="664"/>
      <c r="CC1019" s="664"/>
    </row>
    <row r="1020" spans="1:81" s="1927" customFormat="1" ht="43.5" hidden="1" customHeight="1">
      <c r="A1020" s="3206">
        <v>1</v>
      </c>
      <c r="B1020" s="3191" t="s">
        <v>1045</v>
      </c>
      <c r="C1020" s="2277" t="s">
        <v>845</v>
      </c>
      <c r="D1020" s="2117"/>
      <c r="E1020" s="3582"/>
      <c r="F1020" s="3583"/>
      <c r="G1020" s="3546">
        <v>300</v>
      </c>
      <c r="H1020" s="3546">
        <v>285</v>
      </c>
      <c r="I1020" s="118">
        <v>15</v>
      </c>
      <c r="J1020" s="118"/>
      <c r="K1020" s="134">
        <v>300</v>
      </c>
      <c r="L1020" s="118">
        <v>285</v>
      </c>
      <c r="M1020" s="95"/>
      <c r="N1020" s="95"/>
      <c r="O1020" s="147"/>
      <c r="P1020" s="147"/>
      <c r="Q1020" s="95"/>
      <c r="R1020" s="95"/>
      <c r="S1020" s="95">
        <f t="shared" si="852"/>
        <v>0</v>
      </c>
      <c r="T1020" s="95"/>
      <c r="U1020" s="95"/>
      <c r="V1020" s="95"/>
      <c r="W1020" s="121"/>
      <c r="X1020" s="121"/>
      <c r="Y1020" s="121"/>
      <c r="Z1020" s="95">
        <f t="shared" si="853"/>
        <v>0</v>
      </c>
      <c r="AA1020" s="95"/>
      <c r="AB1020" s="95"/>
      <c r="AC1020" s="95"/>
      <c r="AD1020" s="95">
        <f t="shared" si="854"/>
        <v>0</v>
      </c>
      <c r="AE1020" s="95"/>
      <c r="AF1020" s="95"/>
      <c r="AG1020" s="95"/>
      <c r="AH1020" s="95">
        <f t="shared" si="855"/>
        <v>0</v>
      </c>
      <c r="AI1020" s="95"/>
      <c r="AJ1020" s="95"/>
      <c r="AK1020" s="95"/>
      <c r="AL1020" s="95">
        <f t="shared" si="856"/>
        <v>0</v>
      </c>
      <c r="AM1020" s="95"/>
      <c r="AN1020" s="95"/>
      <c r="AO1020" s="95"/>
      <c r="AP1020" s="3547">
        <f t="shared" si="857"/>
        <v>0</v>
      </c>
      <c r="AQ1020" s="3547"/>
      <c r="AR1020" s="1035"/>
      <c r="AS1020" s="1035"/>
      <c r="AT1020" s="1006">
        <f t="shared" si="858"/>
        <v>300</v>
      </c>
      <c r="AU1020" s="1035">
        <v>285</v>
      </c>
      <c r="AV1020" s="1035"/>
      <c r="AW1020" s="1035">
        <v>15</v>
      </c>
      <c r="AX1020" s="1035"/>
      <c r="AY1020" s="1006">
        <f t="shared" si="859"/>
        <v>263</v>
      </c>
      <c r="AZ1020" s="1035">
        <v>248</v>
      </c>
      <c r="BA1020" s="1035"/>
      <c r="BB1020" s="1035">
        <v>15</v>
      </c>
      <c r="BC1020" s="1035"/>
      <c r="BD1020" s="1280"/>
      <c r="BE1020" s="1280"/>
      <c r="BF1020" s="1280"/>
      <c r="BG1020" s="3481"/>
      <c r="BH1020" s="121"/>
      <c r="BI1020" s="2279">
        <f t="shared" si="861"/>
        <v>0</v>
      </c>
      <c r="BJ1020" s="2063">
        <v>2024</v>
      </c>
      <c r="BK1020" s="2063" t="s">
        <v>2323</v>
      </c>
      <c r="BL1020" s="2063" t="s">
        <v>2327</v>
      </c>
      <c r="BM1020" s="2064">
        <f t="shared" si="846"/>
        <v>0</v>
      </c>
      <c r="BN1020" s="2064">
        <f t="shared" si="847"/>
        <v>0</v>
      </c>
      <c r="BO1020" s="2063"/>
      <c r="BP1020" s="2163"/>
      <c r="BQ1020" s="2937"/>
      <c r="BR1020" s="2937"/>
      <c r="BS1020" s="2281"/>
      <c r="BT1020" s="2937"/>
      <c r="BU1020" s="2937"/>
      <c r="BV1020" s="1370" t="s">
        <v>2498</v>
      </c>
      <c r="BW1020" s="2937"/>
      <c r="BX1020" s="2281"/>
      <c r="BY1020" s="2149"/>
      <c r="BZ1020" s="2149"/>
      <c r="CA1020" s="2149"/>
      <c r="CB1020" s="2149"/>
      <c r="CC1020" s="2149"/>
    </row>
    <row r="1021" spans="1:81" s="1927" customFormat="1" ht="43.5" hidden="1" customHeight="1">
      <c r="A1021" s="3190">
        <v>2</v>
      </c>
      <c r="B1021" s="3191" t="s">
        <v>1046</v>
      </c>
      <c r="C1021" s="2277" t="s">
        <v>840</v>
      </c>
      <c r="D1021" s="2117"/>
      <c r="E1021" s="3582"/>
      <c r="F1021" s="3583"/>
      <c r="G1021" s="3546">
        <v>300</v>
      </c>
      <c r="H1021" s="3546">
        <v>285</v>
      </c>
      <c r="I1021" s="118">
        <v>15</v>
      </c>
      <c r="J1021" s="118"/>
      <c r="K1021" s="134">
        <v>300</v>
      </c>
      <c r="L1021" s="118">
        <v>285</v>
      </c>
      <c r="M1021" s="146"/>
      <c r="N1021" s="146"/>
      <c r="O1021" s="147"/>
      <c r="P1021" s="147"/>
      <c r="Q1021" s="146"/>
      <c r="R1021" s="146"/>
      <c r="S1021" s="146">
        <f t="shared" si="852"/>
        <v>0</v>
      </c>
      <c r="T1021" s="146"/>
      <c r="U1021" s="146"/>
      <c r="V1021" s="146"/>
      <c r="W1021" s="191"/>
      <c r="X1021" s="191"/>
      <c r="Y1021" s="191"/>
      <c r="Z1021" s="146">
        <f t="shared" si="853"/>
        <v>0</v>
      </c>
      <c r="AA1021" s="146"/>
      <c r="AB1021" s="146"/>
      <c r="AC1021" s="146"/>
      <c r="AD1021" s="146">
        <f t="shared" si="854"/>
        <v>0</v>
      </c>
      <c r="AE1021" s="146"/>
      <c r="AF1021" s="146"/>
      <c r="AG1021" s="146"/>
      <c r="AH1021" s="146">
        <f t="shared" si="855"/>
        <v>0</v>
      </c>
      <c r="AI1021" s="146"/>
      <c r="AJ1021" s="146"/>
      <c r="AK1021" s="146"/>
      <c r="AL1021" s="146">
        <f t="shared" si="856"/>
        <v>0</v>
      </c>
      <c r="AM1021" s="146"/>
      <c r="AN1021" s="146"/>
      <c r="AO1021" s="146"/>
      <c r="AP1021" s="3652">
        <f t="shared" si="857"/>
        <v>0</v>
      </c>
      <c r="AQ1021" s="3652"/>
      <c r="AR1021" s="1006"/>
      <c r="AS1021" s="1006"/>
      <c r="AT1021" s="1006">
        <f t="shared" si="858"/>
        <v>300</v>
      </c>
      <c r="AU1021" s="1035">
        <v>285</v>
      </c>
      <c r="AV1021" s="1035"/>
      <c r="AW1021" s="1035">
        <v>15</v>
      </c>
      <c r="AX1021" s="1006"/>
      <c r="AY1021" s="1006">
        <f t="shared" si="859"/>
        <v>0</v>
      </c>
      <c r="AZ1021" s="1006"/>
      <c r="BA1021" s="1006"/>
      <c r="BB1021" s="1006"/>
      <c r="BC1021" s="1006"/>
      <c r="BD1021" s="1261"/>
      <c r="BE1021" s="1261"/>
      <c r="BF1021" s="1261"/>
      <c r="BG1021" s="3634"/>
      <c r="BH1021" s="191"/>
      <c r="BI1021" s="2061">
        <f t="shared" si="861"/>
        <v>0</v>
      </c>
      <c r="BJ1021" s="2063">
        <v>2024</v>
      </c>
      <c r="BK1021" s="2063" t="s">
        <v>2323</v>
      </c>
      <c r="BL1021" s="2063" t="s">
        <v>2327</v>
      </c>
      <c r="BM1021" s="2064">
        <f t="shared" si="846"/>
        <v>0</v>
      </c>
      <c r="BN1021" s="2064">
        <f t="shared" si="847"/>
        <v>0</v>
      </c>
      <c r="BO1021" s="2063"/>
      <c r="BP1021" s="2122"/>
      <c r="BQ1021" s="2902"/>
      <c r="BR1021" s="2902"/>
      <c r="BS1021" s="2066"/>
      <c r="BT1021" s="2902"/>
      <c r="BU1021" s="2902"/>
      <c r="BV1021" s="1370" t="s">
        <v>2498</v>
      </c>
      <c r="BW1021" s="2902"/>
      <c r="BX1021" s="2066"/>
      <c r="BY1021" s="2149"/>
      <c r="BZ1021" s="2149"/>
      <c r="CA1021" s="2149"/>
      <c r="CB1021" s="2149"/>
      <c r="CC1021" s="2149"/>
    </row>
    <row r="1022" spans="1:81" s="1927" customFormat="1" ht="43.5" hidden="1" customHeight="1">
      <c r="A1022" s="3206">
        <v>3</v>
      </c>
      <c r="B1022" s="3191" t="s">
        <v>1047</v>
      </c>
      <c r="C1022" s="2277" t="s">
        <v>832</v>
      </c>
      <c r="D1022" s="2117"/>
      <c r="E1022" s="3582"/>
      <c r="F1022" s="3583"/>
      <c r="G1022" s="3546">
        <v>300</v>
      </c>
      <c r="H1022" s="3546">
        <v>285</v>
      </c>
      <c r="I1022" s="118">
        <v>15</v>
      </c>
      <c r="J1022" s="118"/>
      <c r="K1022" s="134">
        <v>300</v>
      </c>
      <c r="L1022" s="118">
        <v>285</v>
      </c>
      <c r="M1022" s="146"/>
      <c r="N1022" s="146"/>
      <c r="O1022" s="147"/>
      <c r="P1022" s="147"/>
      <c r="Q1022" s="146"/>
      <c r="R1022" s="146"/>
      <c r="S1022" s="146">
        <f t="shared" si="852"/>
        <v>0</v>
      </c>
      <c r="T1022" s="146"/>
      <c r="U1022" s="146"/>
      <c r="V1022" s="146"/>
      <c r="W1022" s="191"/>
      <c r="X1022" s="191"/>
      <c r="Y1022" s="191"/>
      <c r="Z1022" s="146">
        <f t="shared" si="853"/>
        <v>0</v>
      </c>
      <c r="AA1022" s="146"/>
      <c r="AB1022" s="146"/>
      <c r="AC1022" s="146"/>
      <c r="AD1022" s="146">
        <f t="shared" si="854"/>
        <v>0</v>
      </c>
      <c r="AE1022" s="146"/>
      <c r="AF1022" s="146"/>
      <c r="AG1022" s="146"/>
      <c r="AH1022" s="146">
        <f t="shared" si="855"/>
        <v>0</v>
      </c>
      <c r="AI1022" s="146"/>
      <c r="AJ1022" s="146"/>
      <c r="AK1022" s="146"/>
      <c r="AL1022" s="146">
        <f t="shared" si="856"/>
        <v>0</v>
      </c>
      <c r="AM1022" s="146"/>
      <c r="AN1022" s="146"/>
      <c r="AO1022" s="146"/>
      <c r="AP1022" s="3652">
        <f t="shared" si="857"/>
        <v>0</v>
      </c>
      <c r="AQ1022" s="3652"/>
      <c r="AR1022" s="1006"/>
      <c r="AS1022" s="1006"/>
      <c r="AT1022" s="1006">
        <f t="shared" si="858"/>
        <v>300</v>
      </c>
      <c r="AU1022" s="1035">
        <v>285</v>
      </c>
      <c r="AV1022" s="1035"/>
      <c r="AW1022" s="1035">
        <v>15</v>
      </c>
      <c r="AX1022" s="1006"/>
      <c r="AY1022" s="1006">
        <f t="shared" si="859"/>
        <v>263</v>
      </c>
      <c r="AZ1022" s="1006">
        <v>248</v>
      </c>
      <c r="BA1022" s="1006"/>
      <c r="BB1022" s="1006">
        <v>15</v>
      </c>
      <c r="BC1022" s="1006"/>
      <c r="BD1022" s="1261"/>
      <c r="BE1022" s="1261"/>
      <c r="BF1022" s="1261"/>
      <c r="BG1022" s="3634"/>
      <c r="BH1022" s="191"/>
      <c r="BI1022" s="2061">
        <f t="shared" si="861"/>
        <v>0</v>
      </c>
      <c r="BJ1022" s="2063">
        <v>2024</v>
      </c>
      <c r="BK1022" s="2063" t="s">
        <v>2323</v>
      </c>
      <c r="BL1022" s="2063" t="s">
        <v>2327</v>
      </c>
      <c r="BM1022" s="2064">
        <f t="shared" si="846"/>
        <v>0</v>
      </c>
      <c r="BN1022" s="2064">
        <f t="shared" si="847"/>
        <v>0</v>
      </c>
      <c r="BO1022" s="2063"/>
      <c r="BP1022" s="2122"/>
      <c r="BQ1022" s="2902"/>
      <c r="BR1022" s="2902"/>
      <c r="BS1022" s="2066"/>
      <c r="BT1022" s="2902"/>
      <c r="BU1022" s="2902"/>
      <c r="BV1022" s="1370" t="s">
        <v>2498</v>
      </c>
      <c r="BW1022" s="2902"/>
      <c r="BX1022" s="2066"/>
      <c r="BY1022" s="2149"/>
      <c r="BZ1022" s="2149"/>
      <c r="CA1022" s="2149"/>
      <c r="CB1022" s="2149"/>
      <c r="CC1022" s="2149"/>
    </row>
    <row r="1023" spans="1:81" s="1927" customFormat="1" ht="43.5" hidden="1" customHeight="1">
      <c r="A1023" s="3190">
        <v>4</v>
      </c>
      <c r="B1023" s="3191" t="s">
        <v>1048</v>
      </c>
      <c r="C1023" s="2277" t="s">
        <v>820</v>
      </c>
      <c r="D1023" s="2117"/>
      <c r="E1023" s="3582"/>
      <c r="F1023" s="3583"/>
      <c r="G1023" s="3546">
        <v>300</v>
      </c>
      <c r="H1023" s="3546">
        <v>285</v>
      </c>
      <c r="I1023" s="118">
        <v>15</v>
      </c>
      <c r="J1023" s="118"/>
      <c r="K1023" s="134">
        <v>300</v>
      </c>
      <c r="L1023" s="118">
        <v>285</v>
      </c>
      <c r="M1023" s="146"/>
      <c r="N1023" s="146"/>
      <c r="O1023" s="147"/>
      <c r="P1023" s="147"/>
      <c r="Q1023" s="146"/>
      <c r="R1023" s="146"/>
      <c r="S1023" s="146">
        <f t="shared" si="852"/>
        <v>0</v>
      </c>
      <c r="T1023" s="146"/>
      <c r="U1023" s="146"/>
      <c r="V1023" s="146"/>
      <c r="W1023" s="191"/>
      <c r="X1023" s="191"/>
      <c r="Y1023" s="191"/>
      <c r="Z1023" s="146">
        <f t="shared" si="853"/>
        <v>0</v>
      </c>
      <c r="AA1023" s="146"/>
      <c r="AB1023" s="146"/>
      <c r="AC1023" s="146"/>
      <c r="AD1023" s="146">
        <f t="shared" si="854"/>
        <v>0</v>
      </c>
      <c r="AE1023" s="146"/>
      <c r="AF1023" s="146"/>
      <c r="AG1023" s="146"/>
      <c r="AH1023" s="146">
        <f t="shared" si="855"/>
        <v>0</v>
      </c>
      <c r="AI1023" s="146"/>
      <c r="AJ1023" s="146"/>
      <c r="AK1023" s="146"/>
      <c r="AL1023" s="146">
        <f t="shared" si="856"/>
        <v>0</v>
      </c>
      <c r="AM1023" s="146"/>
      <c r="AN1023" s="146"/>
      <c r="AO1023" s="146"/>
      <c r="AP1023" s="3652">
        <f t="shared" si="857"/>
        <v>0</v>
      </c>
      <c r="AQ1023" s="3652"/>
      <c r="AR1023" s="1006"/>
      <c r="AS1023" s="1006"/>
      <c r="AT1023" s="1006">
        <f t="shared" si="858"/>
        <v>300</v>
      </c>
      <c r="AU1023" s="1035">
        <v>285</v>
      </c>
      <c r="AV1023" s="1035"/>
      <c r="AW1023" s="1035">
        <v>15</v>
      </c>
      <c r="AX1023" s="1006"/>
      <c r="AY1023" s="1006">
        <f t="shared" si="859"/>
        <v>263</v>
      </c>
      <c r="AZ1023" s="1006">
        <v>248</v>
      </c>
      <c r="BA1023" s="1006"/>
      <c r="BB1023" s="1006">
        <v>15</v>
      </c>
      <c r="BC1023" s="1006"/>
      <c r="BD1023" s="1261"/>
      <c r="BE1023" s="1261"/>
      <c r="BF1023" s="1261"/>
      <c r="BG1023" s="3634"/>
      <c r="BH1023" s="191"/>
      <c r="BI1023" s="2061">
        <f t="shared" si="861"/>
        <v>0</v>
      </c>
      <c r="BJ1023" s="2063">
        <v>2024</v>
      </c>
      <c r="BK1023" s="2063" t="s">
        <v>2323</v>
      </c>
      <c r="BL1023" s="2063" t="s">
        <v>2327</v>
      </c>
      <c r="BM1023" s="2064">
        <f t="shared" si="846"/>
        <v>0</v>
      </c>
      <c r="BN1023" s="2064">
        <f t="shared" si="847"/>
        <v>0</v>
      </c>
      <c r="BO1023" s="2063"/>
      <c r="BP1023" s="2122"/>
      <c r="BQ1023" s="2902"/>
      <c r="BR1023" s="2902"/>
      <c r="BS1023" s="2066"/>
      <c r="BT1023" s="2902"/>
      <c r="BU1023" s="2902"/>
      <c r="BV1023" s="1370" t="s">
        <v>2498</v>
      </c>
      <c r="BW1023" s="2902"/>
      <c r="BX1023" s="2066"/>
      <c r="BY1023" s="2149"/>
      <c r="BZ1023" s="2149"/>
      <c r="CA1023" s="2149"/>
      <c r="CB1023" s="2149"/>
      <c r="CC1023" s="2149"/>
    </row>
    <row r="1024" spans="1:81" s="1927" customFormat="1" ht="43.5" hidden="1" customHeight="1">
      <c r="A1024" s="3206">
        <v>5</v>
      </c>
      <c r="B1024" s="3191" t="s">
        <v>1049</v>
      </c>
      <c r="C1024" s="2277" t="s">
        <v>828</v>
      </c>
      <c r="D1024" s="2117"/>
      <c r="E1024" s="3582"/>
      <c r="F1024" s="3583"/>
      <c r="G1024" s="3546">
        <v>300</v>
      </c>
      <c r="H1024" s="3546">
        <v>286</v>
      </c>
      <c r="I1024" s="118">
        <v>14</v>
      </c>
      <c r="J1024" s="118"/>
      <c r="K1024" s="134">
        <v>300</v>
      </c>
      <c r="L1024" s="118">
        <v>286</v>
      </c>
      <c r="M1024" s="95"/>
      <c r="N1024" s="95"/>
      <c r="O1024" s="147"/>
      <c r="P1024" s="147"/>
      <c r="Q1024" s="95"/>
      <c r="R1024" s="95"/>
      <c r="S1024" s="95">
        <f t="shared" si="852"/>
        <v>0</v>
      </c>
      <c r="T1024" s="95"/>
      <c r="U1024" s="95"/>
      <c r="V1024" s="95"/>
      <c r="W1024" s="121"/>
      <c r="X1024" s="121"/>
      <c r="Y1024" s="121"/>
      <c r="Z1024" s="95">
        <f t="shared" si="853"/>
        <v>0</v>
      </c>
      <c r="AA1024" s="95"/>
      <c r="AB1024" s="95"/>
      <c r="AC1024" s="95"/>
      <c r="AD1024" s="95">
        <f t="shared" si="854"/>
        <v>0</v>
      </c>
      <c r="AE1024" s="95"/>
      <c r="AF1024" s="95"/>
      <c r="AG1024" s="95"/>
      <c r="AH1024" s="95">
        <f t="shared" si="855"/>
        <v>0</v>
      </c>
      <c r="AI1024" s="95"/>
      <c r="AJ1024" s="95"/>
      <c r="AK1024" s="95"/>
      <c r="AL1024" s="95">
        <f t="shared" si="856"/>
        <v>0</v>
      </c>
      <c r="AM1024" s="95"/>
      <c r="AN1024" s="95"/>
      <c r="AO1024" s="95"/>
      <c r="AP1024" s="3547">
        <f t="shared" si="857"/>
        <v>0</v>
      </c>
      <c r="AQ1024" s="3547"/>
      <c r="AR1024" s="1035"/>
      <c r="AS1024" s="1035"/>
      <c r="AT1024" s="1006">
        <f t="shared" si="858"/>
        <v>300</v>
      </c>
      <c r="AU1024" s="1035">
        <v>286</v>
      </c>
      <c r="AV1024" s="1035"/>
      <c r="AW1024" s="1035">
        <v>14</v>
      </c>
      <c r="AX1024" s="1035"/>
      <c r="AY1024" s="1006">
        <f t="shared" si="859"/>
        <v>263</v>
      </c>
      <c r="AZ1024" s="1035">
        <v>248</v>
      </c>
      <c r="BA1024" s="1035"/>
      <c r="BB1024" s="1035">
        <v>15</v>
      </c>
      <c r="BC1024" s="1035"/>
      <c r="BD1024" s="1280"/>
      <c r="BE1024" s="1280"/>
      <c r="BF1024" s="1280"/>
      <c r="BG1024" s="3481"/>
      <c r="BH1024" s="121"/>
      <c r="BI1024" s="2279">
        <f t="shared" si="861"/>
        <v>0</v>
      </c>
      <c r="BJ1024" s="2063">
        <v>2024</v>
      </c>
      <c r="BK1024" s="2063" t="s">
        <v>2323</v>
      </c>
      <c r="BL1024" s="2063" t="s">
        <v>2327</v>
      </c>
      <c r="BM1024" s="2064">
        <f t="shared" si="846"/>
        <v>0</v>
      </c>
      <c r="BN1024" s="2064">
        <f t="shared" si="847"/>
        <v>0</v>
      </c>
      <c r="BO1024" s="2063"/>
      <c r="BP1024" s="2163"/>
      <c r="BQ1024" s="2937"/>
      <c r="BR1024" s="2937"/>
      <c r="BS1024" s="2281"/>
      <c r="BT1024" s="2937"/>
      <c r="BU1024" s="2937"/>
      <c r="BV1024" s="1370" t="s">
        <v>2498</v>
      </c>
      <c r="BW1024" s="2937"/>
      <c r="BX1024" s="2281"/>
      <c r="BY1024" s="2149"/>
      <c r="BZ1024" s="2149"/>
      <c r="CA1024" s="2149"/>
      <c r="CB1024" s="2149"/>
      <c r="CC1024" s="2149"/>
    </row>
    <row r="1025" spans="1:81" s="1927" customFormat="1" ht="43.5" hidden="1" customHeight="1">
      <c r="A1025" s="3190">
        <v>6</v>
      </c>
      <c r="B1025" s="3191" t="s">
        <v>1050</v>
      </c>
      <c r="C1025" s="2277" t="s">
        <v>866</v>
      </c>
      <c r="D1025" s="2117"/>
      <c r="E1025" s="3582"/>
      <c r="F1025" s="3583"/>
      <c r="G1025" s="3546">
        <v>300</v>
      </c>
      <c r="H1025" s="3546">
        <v>285</v>
      </c>
      <c r="I1025" s="118">
        <v>15</v>
      </c>
      <c r="J1025" s="118"/>
      <c r="K1025" s="134">
        <v>300</v>
      </c>
      <c r="L1025" s="118">
        <v>285</v>
      </c>
      <c r="M1025" s="146"/>
      <c r="N1025" s="146"/>
      <c r="O1025" s="147"/>
      <c r="P1025" s="147"/>
      <c r="Q1025" s="146"/>
      <c r="R1025" s="146"/>
      <c r="S1025" s="146">
        <f t="shared" si="852"/>
        <v>0</v>
      </c>
      <c r="T1025" s="146"/>
      <c r="U1025" s="146"/>
      <c r="V1025" s="146"/>
      <c r="W1025" s="191"/>
      <c r="X1025" s="191"/>
      <c r="Y1025" s="191"/>
      <c r="Z1025" s="146">
        <f t="shared" si="853"/>
        <v>0</v>
      </c>
      <c r="AA1025" s="146"/>
      <c r="AB1025" s="146"/>
      <c r="AC1025" s="146"/>
      <c r="AD1025" s="146">
        <f t="shared" si="854"/>
        <v>0</v>
      </c>
      <c r="AE1025" s="146"/>
      <c r="AF1025" s="146"/>
      <c r="AG1025" s="146"/>
      <c r="AH1025" s="146">
        <f t="shared" si="855"/>
        <v>0</v>
      </c>
      <c r="AI1025" s="146"/>
      <c r="AJ1025" s="146"/>
      <c r="AK1025" s="146"/>
      <c r="AL1025" s="146">
        <f t="shared" si="856"/>
        <v>0</v>
      </c>
      <c r="AM1025" s="146"/>
      <c r="AN1025" s="146"/>
      <c r="AO1025" s="146"/>
      <c r="AP1025" s="3652">
        <f t="shared" si="857"/>
        <v>0</v>
      </c>
      <c r="AQ1025" s="3652"/>
      <c r="AR1025" s="1006"/>
      <c r="AS1025" s="1006"/>
      <c r="AT1025" s="1006">
        <f t="shared" si="858"/>
        <v>300</v>
      </c>
      <c r="AU1025" s="1035">
        <v>285</v>
      </c>
      <c r="AV1025" s="1035"/>
      <c r="AW1025" s="1035">
        <v>15</v>
      </c>
      <c r="AX1025" s="1006"/>
      <c r="AY1025" s="1006">
        <f t="shared" si="859"/>
        <v>0</v>
      </c>
      <c r="AZ1025" s="1006"/>
      <c r="BA1025" s="1006"/>
      <c r="BB1025" s="1006"/>
      <c r="BC1025" s="1006"/>
      <c r="BD1025" s="1261"/>
      <c r="BE1025" s="1261"/>
      <c r="BF1025" s="1261"/>
      <c r="BG1025" s="3634"/>
      <c r="BH1025" s="191"/>
      <c r="BI1025" s="2061">
        <f t="shared" si="861"/>
        <v>0</v>
      </c>
      <c r="BJ1025" s="2063">
        <v>2024</v>
      </c>
      <c r="BK1025" s="2063" t="s">
        <v>2323</v>
      </c>
      <c r="BL1025" s="2063" t="s">
        <v>2327</v>
      </c>
      <c r="BM1025" s="2064">
        <f t="shared" si="846"/>
        <v>0</v>
      </c>
      <c r="BN1025" s="2064">
        <f t="shared" si="847"/>
        <v>0</v>
      </c>
      <c r="BO1025" s="2063"/>
      <c r="BP1025" s="2122"/>
      <c r="BQ1025" s="2902"/>
      <c r="BR1025" s="2902"/>
      <c r="BS1025" s="2066"/>
      <c r="BT1025" s="2902"/>
      <c r="BU1025" s="2902"/>
      <c r="BV1025" s="1370" t="s">
        <v>2498</v>
      </c>
      <c r="BW1025" s="2902"/>
      <c r="BX1025" s="2066"/>
      <c r="BY1025" s="2149"/>
      <c r="BZ1025" s="2149"/>
      <c r="CA1025" s="2149"/>
      <c r="CB1025" s="2149"/>
      <c r="CC1025" s="2149"/>
    </row>
    <row r="1026" spans="1:81" s="1927" customFormat="1" ht="43.5" hidden="1" customHeight="1">
      <c r="A1026" s="3206">
        <v>7</v>
      </c>
      <c r="B1026" s="3191" t="s">
        <v>1051</v>
      </c>
      <c r="C1026" s="2277" t="s">
        <v>845</v>
      </c>
      <c r="D1026" s="2117"/>
      <c r="E1026" s="3582"/>
      <c r="F1026" s="3583"/>
      <c r="G1026" s="3546">
        <v>300</v>
      </c>
      <c r="H1026" s="3546">
        <v>285</v>
      </c>
      <c r="I1026" s="118">
        <v>15</v>
      </c>
      <c r="J1026" s="118"/>
      <c r="K1026" s="134">
        <v>300</v>
      </c>
      <c r="L1026" s="118">
        <v>285</v>
      </c>
      <c r="M1026" s="146"/>
      <c r="N1026" s="146"/>
      <c r="O1026" s="147"/>
      <c r="P1026" s="147"/>
      <c r="Q1026" s="146"/>
      <c r="R1026" s="146"/>
      <c r="S1026" s="146">
        <f t="shared" si="852"/>
        <v>0</v>
      </c>
      <c r="T1026" s="146"/>
      <c r="U1026" s="146"/>
      <c r="V1026" s="146"/>
      <c r="W1026" s="191"/>
      <c r="X1026" s="191"/>
      <c r="Y1026" s="191"/>
      <c r="Z1026" s="146">
        <f t="shared" si="853"/>
        <v>0</v>
      </c>
      <c r="AA1026" s="146"/>
      <c r="AB1026" s="146"/>
      <c r="AC1026" s="146"/>
      <c r="AD1026" s="146">
        <f t="shared" si="854"/>
        <v>0</v>
      </c>
      <c r="AE1026" s="146"/>
      <c r="AF1026" s="146"/>
      <c r="AG1026" s="146"/>
      <c r="AH1026" s="146">
        <f t="shared" si="855"/>
        <v>0</v>
      </c>
      <c r="AI1026" s="146"/>
      <c r="AJ1026" s="146"/>
      <c r="AK1026" s="146"/>
      <c r="AL1026" s="146">
        <f t="shared" si="856"/>
        <v>0</v>
      </c>
      <c r="AM1026" s="146"/>
      <c r="AN1026" s="146"/>
      <c r="AO1026" s="146"/>
      <c r="AP1026" s="3652">
        <f t="shared" si="857"/>
        <v>0</v>
      </c>
      <c r="AQ1026" s="3652"/>
      <c r="AR1026" s="1006"/>
      <c r="AS1026" s="1006"/>
      <c r="AT1026" s="1006">
        <f t="shared" si="858"/>
        <v>300</v>
      </c>
      <c r="AU1026" s="1035">
        <v>285</v>
      </c>
      <c r="AV1026" s="1035"/>
      <c r="AW1026" s="1035">
        <v>15</v>
      </c>
      <c r="AX1026" s="1006"/>
      <c r="AY1026" s="1006">
        <f t="shared" si="859"/>
        <v>0</v>
      </c>
      <c r="AZ1026" s="1006"/>
      <c r="BA1026" s="1006"/>
      <c r="BB1026" s="1006"/>
      <c r="BC1026" s="1006"/>
      <c r="BD1026" s="1261"/>
      <c r="BE1026" s="1261"/>
      <c r="BF1026" s="1261"/>
      <c r="BG1026" s="3634"/>
      <c r="BH1026" s="191"/>
      <c r="BI1026" s="2061">
        <f t="shared" si="861"/>
        <v>0</v>
      </c>
      <c r="BJ1026" s="2063">
        <v>2024</v>
      </c>
      <c r="BK1026" s="2063" t="s">
        <v>2323</v>
      </c>
      <c r="BL1026" s="2063" t="s">
        <v>2327</v>
      </c>
      <c r="BM1026" s="2064">
        <f t="shared" si="846"/>
        <v>0</v>
      </c>
      <c r="BN1026" s="2064">
        <f t="shared" si="847"/>
        <v>0</v>
      </c>
      <c r="BO1026" s="2063"/>
      <c r="BP1026" s="2122"/>
      <c r="BQ1026" s="2902"/>
      <c r="BR1026" s="2902"/>
      <c r="BS1026" s="2066"/>
      <c r="BT1026" s="2902"/>
      <c r="BU1026" s="2902"/>
      <c r="BV1026" s="1370" t="s">
        <v>2498</v>
      </c>
      <c r="BW1026" s="2902"/>
      <c r="BX1026" s="2066"/>
      <c r="BY1026" s="2149"/>
      <c r="BZ1026" s="2149"/>
      <c r="CA1026" s="2149"/>
      <c r="CB1026" s="2149"/>
      <c r="CC1026" s="2149"/>
    </row>
    <row r="1027" spans="1:81" s="28" customFormat="1" ht="47.25" hidden="1" customHeight="1">
      <c r="A1027" s="2195" t="s">
        <v>73</v>
      </c>
      <c r="B1027" s="1798" t="s">
        <v>2422</v>
      </c>
      <c r="C1027" s="1653"/>
      <c r="D1027" s="1653"/>
      <c r="E1027" s="1504"/>
      <c r="F1027" s="1504"/>
      <c r="G1027" s="1453">
        <f>SUM(G1028:G1040)</f>
        <v>4180</v>
      </c>
      <c r="H1027" s="1453">
        <f t="shared" ref="H1027:BF1027" si="862">SUM(H1028:H1040)</f>
        <v>3705</v>
      </c>
      <c r="I1027" s="1655">
        <f t="shared" si="862"/>
        <v>106.20400000000001</v>
      </c>
      <c r="J1027" s="1655">
        <f t="shared" si="862"/>
        <v>368.79599999999999</v>
      </c>
      <c r="K1027" s="1655">
        <f t="shared" si="862"/>
        <v>3811.2039999999997</v>
      </c>
      <c r="L1027" s="1655">
        <f t="shared" si="862"/>
        <v>3705</v>
      </c>
      <c r="M1027" s="1655">
        <f t="shared" si="862"/>
        <v>2831</v>
      </c>
      <c r="N1027" s="1655">
        <f t="shared" si="862"/>
        <v>2023</v>
      </c>
      <c r="O1027" s="1655">
        <f t="shared" si="862"/>
        <v>1957.6</v>
      </c>
      <c r="P1027" s="1655">
        <f t="shared" si="862"/>
        <v>1957.6</v>
      </c>
      <c r="Q1027" s="1655">
        <f t="shared" si="862"/>
        <v>0</v>
      </c>
      <c r="R1027" s="1655">
        <f t="shared" si="862"/>
        <v>0</v>
      </c>
      <c r="S1027" s="1655">
        <f t="shared" si="862"/>
        <v>838</v>
      </c>
      <c r="T1027" s="1655">
        <f t="shared" si="862"/>
        <v>838</v>
      </c>
      <c r="U1027" s="1655">
        <f t="shared" si="862"/>
        <v>0</v>
      </c>
      <c r="V1027" s="1655">
        <f t="shared" si="862"/>
        <v>0</v>
      </c>
      <c r="W1027" s="1655"/>
      <c r="X1027" s="1655"/>
      <c r="Y1027" s="1655"/>
      <c r="Z1027" s="1655">
        <f t="shared" si="862"/>
        <v>657</v>
      </c>
      <c r="AA1027" s="1655">
        <f t="shared" si="862"/>
        <v>657</v>
      </c>
      <c r="AB1027" s="1655">
        <f t="shared" si="862"/>
        <v>0</v>
      </c>
      <c r="AC1027" s="1655">
        <f t="shared" si="862"/>
        <v>0</v>
      </c>
      <c r="AD1027" s="1655">
        <f t="shared" si="862"/>
        <v>143.91</v>
      </c>
      <c r="AE1027" s="1655">
        <f t="shared" si="862"/>
        <v>143.91</v>
      </c>
      <c r="AF1027" s="1655">
        <f t="shared" si="862"/>
        <v>0</v>
      </c>
      <c r="AG1027" s="1655">
        <f t="shared" si="862"/>
        <v>0</v>
      </c>
      <c r="AH1027" s="1655">
        <f t="shared" si="862"/>
        <v>1957.6</v>
      </c>
      <c r="AI1027" s="1655">
        <f t="shared" si="862"/>
        <v>1957.6</v>
      </c>
      <c r="AJ1027" s="1655">
        <f t="shared" si="862"/>
        <v>0</v>
      </c>
      <c r="AK1027" s="1655">
        <f t="shared" si="862"/>
        <v>0</v>
      </c>
      <c r="AL1027" s="1655">
        <f t="shared" si="862"/>
        <v>838</v>
      </c>
      <c r="AM1027" s="1655">
        <f t="shared" si="862"/>
        <v>838</v>
      </c>
      <c r="AN1027" s="1655">
        <f t="shared" si="862"/>
        <v>0</v>
      </c>
      <c r="AO1027" s="1655">
        <f t="shared" si="862"/>
        <v>0</v>
      </c>
      <c r="AP1027" s="1453">
        <f t="shared" si="862"/>
        <v>3705</v>
      </c>
      <c r="AQ1027" s="1453">
        <f t="shared" si="862"/>
        <v>3705</v>
      </c>
      <c r="AR1027" s="1656">
        <f t="shared" si="862"/>
        <v>0</v>
      </c>
      <c r="AS1027" s="1656">
        <f t="shared" si="862"/>
        <v>0</v>
      </c>
      <c r="AT1027" s="1656">
        <f t="shared" si="862"/>
        <v>0</v>
      </c>
      <c r="AU1027" s="1656">
        <f t="shared" si="862"/>
        <v>0</v>
      </c>
      <c r="AV1027" s="1656">
        <f t="shared" si="862"/>
        <v>0</v>
      </c>
      <c r="AW1027" s="1656">
        <f t="shared" si="862"/>
        <v>0</v>
      </c>
      <c r="AX1027" s="1656">
        <f t="shared" si="862"/>
        <v>0</v>
      </c>
      <c r="AY1027" s="1656">
        <f t="shared" si="862"/>
        <v>0</v>
      </c>
      <c r="AZ1027" s="1656">
        <f t="shared" si="862"/>
        <v>0</v>
      </c>
      <c r="BA1027" s="1656">
        <f t="shared" si="862"/>
        <v>0</v>
      </c>
      <c r="BB1027" s="1656">
        <f t="shared" si="862"/>
        <v>0</v>
      </c>
      <c r="BC1027" s="1656">
        <f t="shared" si="862"/>
        <v>0</v>
      </c>
      <c r="BD1027" s="1656">
        <f t="shared" si="862"/>
        <v>0</v>
      </c>
      <c r="BE1027" s="1656">
        <f t="shared" si="862"/>
        <v>0</v>
      </c>
      <c r="BF1027" s="1656">
        <f t="shared" si="862"/>
        <v>0</v>
      </c>
      <c r="BG1027" s="1453">
        <f>SUM(BG1028:BG1040)</f>
        <v>0</v>
      </c>
      <c r="BH1027" s="1655"/>
      <c r="BI1027" s="1655"/>
      <c r="BJ1027" s="1658"/>
      <c r="BK1027" s="1658"/>
      <c r="BL1027" s="1658"/>
      <c r="BM1027" s="1669">
        <f t="shared" si="846"/>
        <v>100</v>
      </c>
      <c r="BN1027" s="1669" t="e">
        <f t="shared" si="847"/>
        <v>#DIV/0!</v>
      </c>
      <c r="BO1027" s="1658"/>
      <c r="BP1027" s="1659"/>
      <c r="BQ1027" s="1370"/>
      <c r="BR1027" s="1370"/>
      <c r="BS1027" s="19"/>
      <c r="BT1027" s="1370"/>
      <c r="BU1027" s="1370"/>
      <c r="BV1027" s="1370" t="s">
        <v>2498</v>
      </c>
      <c r="BW1027" s="1370"/>
      <c r="BX1027" s="1660"/>
      <c r="BY1027" s="53"/>
    </row>
    <row r="1028" spans="1:81" s="488" customFormat="1" ht="36.75" hidden="1" customHeight="1">
      <c r="A1028" s="3194">
        <v>1</v>
      </c>
      <c r="B1028" s="3218" t="s">
        <v>735</v>
      </c>
      <c r="C1028" s="64" t="s">
        <v>736</v>
      </c>
      <c r="D1028" s="64" t="s">
        <v>737</v>
      </c>
      <c r="E1028" s="3571" t="s">
        <v>444</v>
      </c>
      <c r="F1028" s="3571" t="s">
        <v>738</v>
      </c>
      <c r="G1028" s="3552">
        <f>H1028+I1028+J1028</f>
        <v>330</v>
      </c>
      <c r="H1028" s="3554">
        <v>285</v>
      </c>
      <c r="I1028" s="1738">
        <v>15.602</v>
      </c>
      <c r="J1028" s="1739">
        <v>29.398</v>
      </c>
      <c r="K1028" s="1739">
        <v>300.60199999999998</v>
      </c>
      <c r="L1028" s="1739">
        <v>285</v>
      </c>
      <c r="M1028" s="1739">
        <v>201</v>
      </c>
      <c r="N1028" s="1739">
        <v>135</v>
      </c>
      <c r="O1028" s="1737">
        <f t="shared" ref="O1028:O1044" si="863">P1028+Q1028+R1028</f>
        <v>0</v>
      </c>
      <c r="P1028" s="1895"/>
      <c r="Q1028" s="1895"/>
      <c r="R1028" s="1895"/>
      <c r="S1028" s="1737">
        <f t="shared" ref="S1028:S1044" si="864">SUM(T1028:V1028)</f>
        <v>35</v>
      </c>
      <c r="T1028" s="1741">
        <v>35</v>
      </c>
      <c r="U1028" s="1895"/>
      <c r="V1028" s="1895"/>
      <c r="W1028" s="1896"/>
      <c r="X1028" s="1896"/>
      <c r="Y1028" s="1896"/>
      <c r="Z1028" s="1737">
        <f t="shared" ref="Z1028:Z1044" si="865">SUM(AA1028:AC1028)</f>
        <v>0</v>
      </c>
      <c r="AA1028" s="1895"/>
      <c r="AB1028" s="1895"/>
      <c r="AC1028" s="1895"/>
      <c r="AD1028" s="1737">
        <f t="shared" ref="AD1028:AD1044" si="866">SUM(AE1028:AG1028)</f>
        <v>0</v>
      </c>
      <c r="AE1028" s="1895"/>
      <c r="AF1028" s="1895"/>
      <c r="AG1028" s="1895"/>
      <c r="AH1028" s="1737">
        <f t="shared" ref="AH1028:AH1044" si="867">SUM(AI1028:AK1028)</f>
        <v>0</v>
      </c>
      <c r="AI1028" s="1741">
        <f t="shared" ref="AI1028:AI1044" si="868">P1028</f>
        <v>0</v>
      </c>
      <c r="AJ1028" s="1895"/>
      <c r="AK1028" s="1895"/>
      <c r="AL1028" s="1737">
        <f t="shared" ref="AL1028:AL1044" si="869">SUM(AM1028:AO1028)</f>
        <v>35</v>
      </c>
      <c r="AM1028" s="1741">
        <f t="shared" ref="AM1028:AM1044" si="870">T1028</f>
        <v>35</v>
      </c>
      <c r="AN1028" s="1895"/>
      <c r="AO1028" s="1895"/>
      <c r="AP1028" s="3552">
        <f t="shared" ref="AP1028:AP1044" si="871">SUM(AQ1028:AS1028)</f>
        <v>285</v>
      </c>
      <c r="AQ1028" s="3560">
        <v>285</v>
      </c>
      <c r="AR1028" s="3347"/>
      <c r="AS1028" s="3347"/>
      <c r="AT1028" s="2138">
        <f t="shared" ref="AT1028:AT1044" si="872">SUM(AU1028:AW1028)</f>
        <v>0</v>
      </c>
      <c r="AU1028" s="1759">
        <f t="shared" ref="AU1028:AU1040" si="873">L1028-AQ1028</f>
        <v>0</v>
      </c>
      <c r="AV1028" s="3347"/>
      <c r="AW1028" s="3347"/>
      <c r="AX1028" s="3347"/>
      <c r="AY1028" s="2138">
        <f t="shared" ref="AY1028:AY1044" si="874">SUM(AZ1028:BB1028)</f>
        <v>0</v>
      </c>
      <c r="AZ1028" s="3347"/>
      <c r="BA1028" s="3347"/>
      <c r="BB1028" s="3347"/>
      <c r="BC1028" s="3347"/>
      <c r="BD1028" s="3322"/>
      <c r="BE1028" s="3322"/>
      <c r="BF1028" s="3322"/>
      <c r="BG1028" s="1403">
        <f t="shared" ref="BG1028:BG1040" si="875">AZ1028</f>
        <v>0</v>
      </c>
      <c r="BH1028" s="1667"/>
      <c r="BI1028" s="1896">
        <f t="shared" ref="BI1028:BI1044" si="876">AP1028-S1028</f>
        <v>250</v>
      </c>
      <c r="BJ1028" s="3151">
        <v>2022</v>
      </c>
      <c r="BK1028" s="3151" t="s">
        <v>910</v>
      </c>
      <c r="BL1028" s="3151"/>
      <c r="BM1028" s="1669">
        <f t="shared" si="846"/>
        <v>100</v>
      </c>
      <c r="BN1028" s="1669" t="e">
        <f t="shared" si="847"/>
        <v>#DIV/0!</v>
      </c>
      <c r="BO1028" s="3151" t="s">
        <v>40</v>
      </c>
      <c r="BP1028" s="3226"/>
      <c r="BQ1028" s="3016"/>
      <c r="BR1028" s="3016"/>
      <c r="BS1028" s="3369"/>
      <c r="BT1028" s="3016"/>
      <c r="BU1028" s="3016"/>
      <c r="BV1028" s="1370" t="s">
        <v>2498</v>
      </c>
      <c r="BW1028" s="3016"/>
      <c r="BX1028" s="1619"/>
      <c r="BY1028" s="63"/>
    </row>
    <row r="1029" spans="1:81" s="488" customFormat="1" ht="36.75" hidden="1" customHeight="1">
      <c r="A1029" s="3194">
        <v>2</v>
      </c>
      <c r="B1029" s="3218" t="s">
        <v>739</v>
      </c>
      <c r="C1029" s="64" t="s">
        <v>736</v>
      </c>
      <c r="D1029" s="64" t="s">
        <v>737</v>
      </c>
      <c r="E1029" s="3571" t="s">
        <v>444</v>
      </c>
      <c r="F1029" s="3571" t="s">
        <v>740</v>
      </c>
      <c r="G1029" s="3552">
        <f>H1029+I1029+J1029</f>
        <v>330</v>
      </c>
      <c r="H1029" s="3554">
        <v>285</v>
      </c>
      <c r="I1029" s="1738">
        <v>15.602</v>
      </c>
      <c r="J1029" s="1739">
        <v>29.398</v>
      </c>
      <c r="K1029" s="1739">
        <v>300.60199999999998</v>
      </c>
      <c r="L1029" s="1739">
        <v>285</v>
      </c>
      <c r="M1029" s="1739">
        <v>207</v>
      </c>
      <c r="N1029" s="1739">
        <v>167</v>
      </c>
      <c r="O1029" s="1737">
        <f t="shared" si="863"/>
        <v>0</v>
      </c>
      <c r="P1029" s="1895"/>
      <c r="Q1029" s="1895"/>
      <c r="R1029" s="1895"/>
      <c r="S1029" s="1737">
        <f t="shared" si="864"/>
        <v>35</v>
      </c>
      <c r="T1029" s="1741">
        <v>35</v>
      </c>
      <c r="U1029" s="1895"/>
      <c r="V1029" s="1895"/>
      <c r="W1029" s="1896"/>
      <c r="X1029" s="1896"/>
      <c r="Y1029" s="1896"/>
      <c r="Z1029" s="1737">
        <f t="shared" si="865"/>
        <v>0</v>
      </c>
      <c r="AA1029" s="1895"/>
      <c r="AB1029" s="1895"/>
      <c r="AC1029" s="1895"/>
      <c r="AD1029" s="1737">
        <f t="shared" si="866"/>
        <v>0</v>
      </c>
      <c r="AE1029" s="1895"/>
      <c r="AF1029" s="1895"/>
      <c r="AG1029" s="1895"/>
      <c r="AH1029" s="1737">
        <f t="shared" si="867"/>
        <v>0</v>
      </c>
      <c r="AI1029" s="1741">
        <f t="shared" si="868"/>
        <v>0</v>
      </c>
      <c r="AJ1029" s="1895"/>
      <c r="AK1029" s="1895"/>
      <c r="AL1029" s="1737">
        <f t="shared" si="869"/>
        <v>35</v>
      </c>
      <c r="AM1029" s="1741">
        <f t="shared" si="870"/>
        <v>35</v>
      </c>
      <c r="AN1029" s="1895"/>
      <c r="AO1029" s="1895"/>
      <c r="AP1029" s="3552">
        <f t="shared" si="871"/>
        <v>285</v>
      </c>
      <c r="AQ1029" s="3560">
        <v>285</v>
      </c>
      <c r="AR1029" s="3347"/>
      <c r="AS1029" s="3347"/>
      <c r="AT1029" s="2138">
        <f t="shared" si="872"/>
        <v>0</v>
      </c>
      <c r="AU1029" s="1759">
        <f t="shared" si="873"/>
        <v>0</v>
      </c>
      <c r="AV1029" s="3347"/>
      <c r="AW1029" s="3347"/>
      <c r="AX1029" s="3347"/>
      <c r="AY1029" s="2138">
        <f t="shared" si="874"/>
        <v>0</v>
      </c>
      <c r="AZ1029" s="3347"/>
      <c r="BA1029" s="3347"/>
      <c r="BB1029" s="3347"/>
      <c r="BC1029" s="3347"/>
      <c r="BD1029" s="3322"/>
      <c r="BE1029" s="3322"/>
      <c r="BF1029" s="3322"/>
      <c r="BG1029" s="1403">
        <f t="shared" si="875"/>
        <v>0</v>
      </c>
      <c r="BH1029" s="1667"/>
      <c r="BI1029" s="1896">
        <f t="shared" si="876"/>
        <v>250</v>
      </c>
      <c r="BJ1029" s="3151">
        <v>2022</v>
      </c>
      <c r="BK1029" s="3151" t="s">
        <v>910</v>
      </c>
      <c r="BL1029" s="3151"/>
      <c r="BM1029" s="1669">
        <f t="shared" si="846"/>
        <v>100</v>
      </c>
      <c r="BN1029" s="1669" t="e">
        <f t="shared" si="847"/>
        <v>#DIV/0!</v>
      </c>
      <c r="BO1029" s="3151" t="s">
        <v>40</v>
      </c>
      <c r="BP1029" s="3226"/>
      <c r="BQ1029" s="3016"/>
      <c r="BR1029" s="3016"/>
      <c r="BS1029" s="3369"/>
      <c r="BT1029" s="3016"/>
      <c r="BU1029" s="3016"/>
      <c r="BV1029" s="1370" t="s">
        <v>2498</v>
      </c>
      <c r="BW1029" s="3016"/>
      <c r="BX1029" s="1619"/>
      <c r="BY1029" s="63"/>
    </row>
    <row r="1030" spans="1:81" s="488" customFormat="1" ht="28.5" hidden="1" customHeight="1">
      <c r="A1030" s="3194">
        <v>3</v>
      </c>
      <c r="B1030" s="3218" t="s">
        <v>741</v>
      </c>
      <c r="C1030" s="64" t="s">
        <v>736</v>
      </c>
      <c r="D1030" s="64" t="s">
        <v>737</v>
      </c>
      <c r="E1030" s="3571" t="s">
        <v>444</v>
      </c>
      <c r="F1030" s="3571" t="s">
        <v>742</v>
      </c>
      <c r="G1030" s="3554">
        <v>330</v>
      </c>
      <c r="H1030" s="3554">
        <v>285</v>
      </c>
      <c r="I1030" s="1739"/>
      <c r="J1030" s="1739">
        <v>45</v>
      </c>
      <c r="K1030" s="1739">
        <v>285</v>
      </c>
      <c r="L1030" s="1739">
        <v>285</v>
      </c>
      <c r="M1030" s="1739">
        <v>203</v>
      </c>
      <c r="N1030" s="1739">
        <v>120</v>
      </c>
      <c r="O1030" s="1737">
        <f t="shared" si="863"/>
        <v>0</v>
      </c>
      <c r="P1030" s="1895"/>
      <c r="Q1030" s="1895"/>
      <c r="R1030" s="1895"/>
      <c r="S1030" s="1737">
        <f t="shared" si="864"/>
        <v>85</v>
      </c>
      <c r="T1030" s="1741">
        <v>85</v>
      </c>
      <c r="U1030" s="1895"/>
      <c r="V1030" s="1895"/>
      <c r="W1030" s="1896"/>
      <c r="X1030" s="1896"/>
      <c r="Y1030" s="1896"/>
      <c r="Z1030" s="1737">
        <f t="shared" si="865"/>
        <v>0</v>
      </c>
      <c r="AA1030" s="1895"/>
      <c r="AB1030" s="1895"/>
      <c r="AC1030" s="1895"/>
      <c r="AD1030" s="1737">
        <f t="shared" si="866"/>
        <v>0</v>
      </c>
      <c r="AE1030" s="1895"/>
      <c r="AF1030" s="1895"/>
      <c r="AG1030" s="1895"/>
      <c r="AH1030" s="1737">
        <f t="shared" si="867"/>
        <v>0</v>
      </c>
      <c r="AI1030" s="1741">
        <f t="shared" si="868"/>
        <v>0</v>
      </c>
      <c r="AJ1030" s="1895"/>
      <c r="AK1030" s="1895"/>
      <c r="AL1030" s="1737">
        <f t="shared" si="869"/>
        <v>85</v>
      </c>
      <c r="AM1030" s="1741">
        <f t="shared" si="870"/>
        <v>85</v>
      </c>
      <c r="AN1030" s="1895"/>
      <c r="AO1030" s="1895"/>
      <c r="AP1030" s="3552">
        <f t="shared" si="871"/>
        <v>285</v>
      </c>
      <c r="AQ1030" s="3560">
        <v>285</v>
      </c>
      <c r="AR1030" s="3347"/>
      <c r="AS1030" s="3347"/>
      <c r="AT1030" s="2138">
        <f t="shared" si="872"/>
        <v>0</v>
      </c>
      <c r="AU1030" s="1759">
        <f t="shared" si="873"/>
        <v>0</v>
      </c>
      <c r="AV1030" s="3347"/>
      <c r="AW1030" s="3347"/>
      <c r="AX1030" s="3347"/>
      <c r="AY1030" s="2138">
        <f t="shared" si="874"/>
        <v>0</v>
      </c>
      <c r="AZ1030" s="3347"/>
      <c r="BA1030" s="3347"/>
      <c r="BB1030" s="3347"/>
      <c r="BC1030" s="3347"/>
      <c r="BD1030" s="3322"/>
      <c r="BE1030" s="3322"/>
      <c r="BF1030" s="3322"/>
      <c r="BG1030" s="1403">
        <f t="shared" si="875"/>
        <v>0</v>
      </c>
      <c r="BH1030" s="1667"/>
      <c r="BI1030" s="1896">
        <f t="shared" si="876"/>
        <v>200</v>
      </c>
      <c r="BJ1030" s="3151">
        <v>2022</v>
      </c>
      <c r="BK1030" s="3151" t="s">
        <v>910</v>
      </c>
      <c r="BL1030" s="3151"/>
      <c r="BM1030" s="1669">
        <f t="shared" si="846"/>
        <v>100</v>
      </c>
      <c r="BN1030" s="1669" t="e">
        <f t="shared" si="847"/>
        <v>#DIV/0!</v>
      </c>
      <c r="BO1030" s="3151" t="s">
        <v>40</v>
      </c>
      <c r="BP1030" s="3226"/>
      <c r="BQ1030" s="3016"/>
      <c r="BR1030" s="3016"/>
      <c r="BS1030" s="3369"/>
      <c r="BT1030" s="3016"/>
      <c r="BU1030" s="3016"/>
      <c r="BV1030" s="1370" t="s">
        <v>2498</v>
      </c>
      <c r="BW1030" s="3016"/>
      <c r="BX1030" s="1619"/>
      <c r="BY1030" s="63"/>
    </row>
    <row r="1031" spans="1:81" s="488" customFormat="1" ht="28.5" hidden="1" customHeight="1">
      <c r="A1031" s="3194">
        <v>4</v>
      </c>
      <c r="B1031" s="3218" t="s">
        <v>743</v>
      </c>
      <c r="C1031" s="64" t="s">
        <v>744</v>
      </c>
      <c r="D1031" s="64" t="s">
        <v>737</v>
      </c>
      <c r="E1031" s="3571" t="s">
        <v>444</v>
      </c>
      <c r="F1031" s="3571" t="s">
        <v>745</v>
      </c>
      <c r="G1031" s="3554">
        <v>300</v>
      </c>
      <c r="H1031" s="3554">
        <v>285</v>
      </c>
      <c r="I1031" s="1739"/>
      <c r="J1031" s="1739">
        <v>15</v>
      </c>
      <c r="K1031" s="1739">
        <v>285</v>
      </c>
      <c r="L1031" s="1739">
        <v>285</v>
      </c>
      <c r="M1031" s="1739">
        <v>205</v>
      </c>
      <c r="N1031" s="1739">
        <v>160</v>
      </c>
      <c r="O1031" s="1737">
        <f t="shared" si="863"/>
        <v>200</v>
      </c>
      <c r="P1031" s="1739">
        <v>200</v>
      </c>
      <c r="Q1031" s="1895"/>
      <c r="R1031" s="1895"/>
      <c r="S1031" s="1737">
        <f t="shared" si="864"/>
        <v>85</v>
      </c>
      <c r="T1031" s="1741">
        <v>85</v>
      </c>
      <c r="U1031" s="1895"/>
      <c r="V1031" s="1895"/>
      <c r="W1031" s="1896"/>
      <c r="X1031" s="1896"/>
      <c r="Y1031" s="1896"/>
      <c r="Z1031" s="1737">
        <f t="shared" si="865"/>
        <v>0</v>
      </c>
      <c r="AA1031" s="1895"/>
      <c r="AB1031" s="1895"/>
      <c r="AC1031" s="1895"/>
      <c r="AD1031" s="1737">
        <f t="shared" si="866"/>
        <v>0</v>
      </c>
      <c r="AE1031" s="1895"/>
      <c r="AF1031" s="1895"/>
      <c r="AG1031" s="1895"/>
      <c r="AH1031" s="1737">
        <f t="shared" si="867"/>
        <v>200</v>
      </c>
      <c r="AI1031" s="1741">
        <f t="shared" si="868"/>
        <v>200</v>
      </c>
      <c r="AJ1031" s="1895"/>
      <c r="AK1031" s="1895"/>
      <c r="AL1031" s="1737">
        <f t="shared" si="869"/>
        <v>85</v>
      </c>
      <c r="AM1031" s="1741">
        <f t="shared" si="870"/>
        <v>85</v>
      </c>
      <c r="AN1031" s="1895"/>
      <c r="AO1031" s="1895"/>
      <c r="AP1031" s="3552">
        <f t="shared" si="871"/>
        <v>285</v>
      </c>
      <c r="AQ1031" s="3560">
        <v>285</v>
      </c>
      <c r="AR1031" s="3347"/>
      <c r="AS1031" s="3347"/>
      <c r="AT1031" s="2138">
        <f t="shared" si="872"/>
        <v>0</v>
      </c>
      <c r="AU1031" s="1759">
        <f t="shared" si="873"/>
        <v>0</v>
      </c>
      <c r="AV1031" s="3347"/>
      <c r="AW1031" s="3347"/>
      <c r="AX1031" s="3347"/>
      <c r="AY1031" s="2138">
        <f t="shared" si="874"/>
        <v>0</v>
      </c>
      <c r="AZ1031" s="3347"/>
      <c r="BA1031" s="3347"/>
      <c r="BB1031" s="3347"/>
      <c r="BC1031" s="3347"/>
      <c r="BD1031" s="3322"/>
      <c r="BE1031" s="3322"/>
      <c r="BF1031" s="3322"/>
      <c r="BG1031" s="1403">
        <f t="shared" si="875"/>
        <v>0</v>
      </c>
      <c r="BH1031" s="1667"/>
      <c r="BI1031" s="1896">
        <f t="shared" si="876"/>
        <v>200</v>
      </c>
      <c r="BJ1031" s="3151">
        <v>2022</v>
      </c>
      <c r="BK1031" s="3151" t="s">
        <v>910</v>
      </c>
      <c r="BL1031" s="3151"/>
      <c r="BM1031" s="1669">
        <f t="shared" si="846"/>
        <v>100</v>
      </c>
      <c r="BN1031" s="1669" t="e">
        <f t="shared" si="847"/>
        <v>#DIV/0!</v>
      </c>
      <c r="BO1031" s="3151" t="s">
        <v>40</v>
      </c>
      <c r="BP1031" s="3226"/>
      <c r="BQ1031" s="3016"/>
      <c r="BR1031" s="3016"/>
      <c r="BS1031" s="3369"/>
      <c r="BT1031" s="3016"/>
      <c r="BU1031" s="3016"/>
      <c r="BV1031" s="1370" t="s">
        <v>2498</v>
      </c>
      <c r="BW1031" s="3016"/>
      <c r="BX1031" s="1619"/>
      <c r="BY1031" s="63"/>
    </row>
    <row r="1032" spans="1:81" s="488" customFormat="1" ht="28.5" hidden="1" customHeight="1">
      <c r="A1032" s="3194">
        <v>5</v>
      </c>
      <c r="B1032" s="3218" t="s">
        <v>746</v>
      </c>
      <c r="C1032" s="64" t="s">
        <v>744</v>
      </c>
      <c r="D1032" s="64" t="s">
        <v>737</v>
      </c>
      <c r="E1032" s="3571" t="s">
        <v>444</v>
      </c>
      <c r="F1032" s="3571" t="s">
        <v>747</v>
      </c>
      <c r="G1032" s="3552">
        <f>H1032+I1032+J1032</f>
        <v>300</v>
      </c>
      <c r="H1032" s="3554">
        <v>285</v>
      </c>
      <c r="I1032" s="1738">
        <v>15</v>
      </c>
      <c r="J1032" s="1739"/>
      <c r="K1032" s="1739">
        <v>300</v>
      </c>
      <c r="L1032" s="1739">
        <v>285</v>
      </c>
      <c r="M1032" s="1739">
        <v>241</v>
      </c>
      <c r="N1032" s="1739">
        <v>175</v>
      </c>
      <c r="O1032" s="1737">
        <f t="shared" si="863"/>
        <v>200</v>
      </c>
      <c r="P1032" s="1739">
        <v>200</v>
      </c>
      <c r="Q1032" s="1895"/>
      <c r="R1032" s="1895"/>
      <c r="S1032" s="1737">
        <f t="shared" si="864"/>
        <v>85</v>
      </c>
      <c r="T1032" s="1741">
        <v>85</v>
      </c>
      <c r="U1032" s="1895"/>
      <c r="V1032" s="1895"/>
      <c r="W1032" s="1896"/>
      <c r="X1032" s="1896"/>
      <c r="Y1032" s="1896"/>
      <c r="Z1032" s="1737">
        <f t="shared" si="865"/>
        <v>0</v>
      </c>
      <c r="AA1032" s="1895"/>
      <c r="AB1032" s="1895"/>
      <c r="AC1032" s="1895"/>
      <c r="AD1032" s="1737">
        <f t="shared" si="866"/>
        <v>0</v>
      </c>
      <c r="AE1032" s="1895"/>
      <c r="AF1032" s="1895"/>
      <c r="AG1032" s="1895"/>
      <c r="AH1032" s="1737">
        <f t="shared" si="867"/>
        <v>200</v>
      </c>
      <c r="AI1032" s="1741">
        <f t="shared" si="868"/>
        <v>200</v>
      </c>
      <c r="AJ1032" s="1895"/>
      <c r="AK1032" s="1895"/>
      <c r="AL1032" s="1737">
        <f t="shared" si="869"/>
        <v>85</v>
      </c>
      <c r="AM1032" s="1741">
        <f t="shared" si="870"/>
        <v>85</v>
      </c>
      <c r="AN1032" s="1895"/>
      <c r="AO1032" s="1895"/>
      <c r="AP1032" s="3552">
        <f t="shared" si="871"/>
        <v>285</v>
      </c>
      <c r="AQ1032" s="3560">
        <v>285</v>
      </c>
      <c r="AR1032" s="3347"/>
      <c r="AS1032" s="3347"/>
      <c r="AT1032" s="2138">
        <f t="shared" si="872"/>
        <v>0</v>
      </c>
      <c r="AU1032" s="1759">
        <f t="shared" si="873"/>
        <v>0</v>
      </c>
      <c r="AV1032" s="3347"/>
      <c r="AW1032" s="3347"/>
      <c r="AX1032" s="3347"/>
      <c r="AY1032" s="2138">
        <f t="shared" si="874"/>
        <v>0</v>
      </c>
      <c r="AZ1032" s="3347"/>
      <c r="BA1032" s="3347"/>
      <c r="BB1032" s="3347"/>
      <c r="BC1032" s="3347"/>
      <c r="BD1032" s="3322"/>
      <c r="BE1032" s="3322"/>
      <c r="BF1032" s="3322"/>
      <c r="BG1032" s="1403">
        <f t="shared" si="875"/>
        <v>0</v>
      </c>
      <c r="BH1032" s="1667"/>
      <c r="BI1032" s="1896">
        <f t="shared" si="876"/>
        <v>200</v>
      </c>
      <c r="BJ1032" s="3151">
        <v>2022</v>
      </c>
      <c r="BK1032" s="3151" t="s">
        <v>910</v>
      </c>
      <c r="BL1032" s="3151"/>
      <c r="BM1032" s="1669">
        <f t="shared" si="846"/>
        <v>100</v>
      </c>
      <c r="BN1032" s="1669" t="e">
        <f t="shared" si="847"/>
        <v>#DIV/0!</v>
      </c>
      <c r="BO1032" s="3151" t="s">
        <v>40</v>
      </c>
      <c r="BP1032" s="3226"/>
      <c r="BQ1032" s="3016"/>
      <c r="BR1032" s="3016"/>
      <c r="BS1032" s="3369"/>
      <c r="BT1032" s="3016"/>
      <c r="BU1032" s="3016"/>
      <c r="BV1032" s="1370" t="s">
        <v>2498</v>
      </c>
      <c r="BW1032" s="3016"/>
      <c r="BX1032" s="1619"/>
      <c r="BY1032" s="63"/>
    </row>
    <row r="1033" spans="1:81" s="488" customFormat="1" ht="40.5" hidden="1" customHeight="1">
      <c r="A1033" s="3194">
        <v>6</v>
      </c>
      <c r="B1033" s="3218" t="s">
        <v>748</v>
      </c>
      <c r="C1033" s="64" t="s">
        <v>456</v>
      </c>
      <c r="D1033" s="64" t="s">
        <v>737</v>
      </c>
      <c r="E1033" s="3571" t="s">
        <v>444</v>
      </c>
      <c r="F1033" s="3571" t="s">
        <v>749</v>
      </c>
      <c r="G1033" s="3554">
        <v>330</v>
      </c>
      <c r="H1033" s="3554">
        <v>285</v>
      </c>
      <c r="I1033" s="1739"/>
      <c r="J1033" s="1739">
        <v>45</v>
      </c>
      <c r="K1033" s="1739">
        <v>285</v>
      </c>
      <c r="L1033" s="1739">
        <v>285</v>
      </c>
      <c r="M1033" s="1739">
        <v>256</v>
      </c>
      <c r="N1033" s="1739">
        <v>173</v>
      </c>
      <c r="O1033" s="1737">
        <f t="shared" si="863"/>
        <v>250</v>
      </c>
      <c r="P1033" s="1739">
        <v>250</v>
      </c>
      <c r="Q1033" s="1895"/>
      <c r="R1033" s="1895"/>
      <c r="S1033" s="1737">
        <f t="shared" si="864"/>
        <v>35</v>
      </c>
      <c r="T1033" s="1741">
        <v>35</v>
      </c>
      <c r="U1033" s="1895"/>
      <c r="V1033" s="1895"/>
      <c r="W1033" s="1896"/>
      <c r="X1033" s="1896"/>
      <c r="Y1033" s="1896"/>
      <c r="Z1033" s="1737">
        <f t="shared" si="865"/>
        <v>250</v>
      </c>
      <c r="AA1033" s="1741">
        <v>250</v>
      </c>
      <c r="AB1033" s="1895"/>
      <c r="AC1033" s="1895"/>
      <c r="AD1033" s="1737">
        <f t="shared" si="866"/>
        <v>0</v>
      </c>
      <c r="AE1033" s="1895"/>
      <c r="AF1033" s="1895"/>
      <c r="AG1033" s="1895"/>
      <c r="AH1033" s="1737">
        <f t="shared" si="867"/>
        <v>250</v>
      </c>
      <c r="AI1033" s="1741">
        <f t="shared" si="868"/>
        <v>250</v>
      </c>
      <c r="AJ1033" s="1895"/>
      <c r="AK1033" s="1895"/>
      <c r="AL1033" s="1737">
        <f t="shared" si="869"/>
        <v>35</v>
      </c>
      <c r="AM1033" s="1741">
        <f t="shared" si="870"/>
        <v>35</v>
      </c>
      <c r="AN1033" s="1895"/>
      <c r="AO1033" s="1895"/>
      <c r="AP1033" s="3552">
        <f t="shared" si="871"/>
        <v>285</v>
      </c>
      <c r="AQ1033" s="3560">
        <v>285</v>
      </c>
      <c r="AR1033" s="3347"/>
      <c r="AS1033" s="3347"/>
      <c r="AT1033" s="2138">
        <f t="shared" si="872"/>
        <v>0</v>
      </c>
      <c r="AU1033" s="1759">
        <f t="shared" si="873"/>
        <v>0</v>
      </c>
      <c r="AV1033" s="3347"/>
      <c r="AW1033" s="3347"/>
      <c r="AX1033" s="3347"/>
      <c r="AY1033" s="2138">
        <f t="shared" si="874"/>
        <v>0</v>
      </c>
      <c r="AZ1033" s="3347"/>
      <c r="BA1033" s="3347"/>
      <c r="BB1033" s="3347"/>
      <c r="BC1033" s="3347"/>
      <c r="BD1033" s="3322"/>
      <c r="BE1033" s="3322"/>
      <c r="BF1033" s="3322"/>
      <c r="BG1033" s="1403">
        <f t="shared" si="875"/>
        <v>0</v>
      </c>
      <c r="BH1033" s="1667"/>
      <c r="BI1033" s="1896">
        <f t="shared" si="876"/>
        <v>250</v>
      </c>
      <c r="BJ1033" s="3151">
        <v>2022</v>
      </c>
      <c r="BK1033" s="3151" t="s">
        <v>910</v>
      </c>
      <c r="BL1033" s="3151"/>
      <c r="BM1033" s="1669">
        <f t="shared" si="846"/>
        <v>100</v>
      </c>
      <c r="BN1033" s="1669" t="e">
        <f t="shared" si="847"/>
        <v>#DIV/0!</v>
      </c>
      <c r="BO1033" s="3151" t="s">
        <v>40</v>
      </c>
      <c r="BP1033" s="3226"/>
      <c r="BQ1033" s="3016"/>
      <c r="BR1033" s="3016"/>
      <c r="BS1033" s="3369"/>
      <c r="BT1033" s="3016"/>
      <c r="BU1033" s="3016"/>
      <c r="BV1033" s="1370" t="s">
        <v>2498</v>
      </c>
      <c r="BW1033" s="3016"/>
      <c r="BX1033" s="1619"/>
      <c r="BY1033" s="63"/>
    </row>
    <row r="1034" spans="1:81" s="488" customFormat="1" ht="40.5" hidden="1" customHeight="1">
      <c r="A1034" s="3194">
        <v>7</v>
      </c>
      <c r="B1034" s="3218" t="s">
        <v>750</v>
      </c>
      <c r="C1034" s="64" t="s">
        <v>456</v>
      </c>
      <c r="D1034" s="64" t="s">
        <v>737</v>
      </c>
      <c r="E1034" s="3571" t="s">
        <v>444</v>
      </c>
      <c r="F1034" s="3571" t="s">
        <v>751</v>
      </c>
      <c r="G1034" s="3554">
        <v>330</v>
      </c>
      <c r="H1034" s="3554">
        <v>285</v>
      </c>
      <c r="I1034" s="1739"/>
      <c r="J1034" s="1739">
        <v>45</v>
      </c>
      <c r="K1034" s="1739">
        <v>285</v>
      </c>
      <c r="L1034" s="1739">
        <v>285</v>
      </c>
      <c r="M1034" s="1739">
        <v>247</v>
      </c>
      <c r="N1034" s="1739">
        <v>165</v>
      </c>
      <c r="O1034" s="1737">
        <f t="shared" si="863"/>
        <v>250</v>
      </c>
      <c r="P1034" s="1739">
        <v>250</v>
      </c>
      <c r="Q1034" s="1895"/>
      <c r="R1034" s="1895"/>
      <c r="S1034" s="1737">
        <f t="shared" si="864"/>
        <v>35</v>
      </c>
      <c r="T1034" s="1741">
        <v>35</v>
      </c>
      <c r="U1034" s="1895"/>
      <c r="V1034" s="1895"/>
      <c r="W1034" s="1896"/>
      <c r="X1034" s="1896"/>
      <c r="Y1034" s="1896"/>
      <c r="Z1034" s="1737">
        <f t="shared" si="865"/>
        <v>250</v>
      </c>
      <c r="AA1034" s="1741">
        <v>250</v>
      </c>
      <c r="AB1034" s="1895"/>
      <c r="AC1034" s="1895"/>
      <c r="AD1034" s="1737">
        <f t="shared" si="866"/>
        <v>0</v>
      </c>
      <c r="AE1034" s="1895"/>
      <c r="AF1034" s="1895"/>
      <c r="AG1034" s="1895"/>
      <c r="AH1034" s="1737">
        <f t="shared" si="867"/>
        <v>250</v>
      </c>
      <c r="AI1034" s="1741">
        <f t="shared" si="868"/>
        <v>250</v>
      </c>
      <c r="AJ1034" s="1895"/>
      <c r="AK1034" s="1895"/>
      <c r="AL1034" s="1737">
        <f t="shared" si="869"/>
        <v>35</v>
      </c>
      <c r="AM1034" s="1741">
        <f t="shared" si="870"/>
        <v>35</v>
      </c>
      <c r="AN1034" s="1895"/>
      <c r="AO1034" s="1895"/>
      <c r="AP1034" s="3552">
        <f t="shared" si="871"/>
        <v>285</v>
      </c>
      <c r="AQ1034" s="3560">
        <v>285</v>
      </c>
      <c r="AR1034" s="3347"/>
      <c r="AS1034" s="3347"/>
      <c r="AT1034" s="2138">
        <f t="shared" si="872"/>
        <v>0</v>
      </c>
      <c r="AU1034" s="1759">
        <f t="shared" si="873"/>
        <v>0</v>
      </c>
      <c r="AV1034" s="3347"/>
      <c r="AW1034" s="3347"/>
      <c r="AX1034" s="3347"/>
      <c r="AY1034" s="2138">
        <f t="shared" si="874"/>
        <v>0</v>
      </c>
      <c r="AZ1034" s="3347"/>
      <c r="BA1034" s="3347"/>
      <c r="BB1034" s="3347"/>
      <c r="BC1034" s="3347"/>
      <c r="BD1034" s="3322"/>
      <c r="BE1034" s="3322"/>
      <c r="BF1034" s="3322"/>
      <c r="BG1034" s="1403">
        <f t="shared" si="875"/>
        <v>0</v>
      </c>
      <c r="BH1034" s="1667"/>
      <c r="BI1034" s="1896">
        <f t="shared" si="876"/>
        <v>250</v>
      </c>
      <c r="BJ1034" s="3151">
        <v>2022</v>
      </c>
      <c r="BK1034" s="3151" t="s">
        <v>910</v>
      </c>
      <c r="BL1034" s="3151"/>
      <c r="BM1034" s="1669">
        <f t="shared" ref="BM1034:BM1061" si="877">(BG1034+AQ1034)/H1034*100</f>
        <v>100</v>
      </c>
      <c r="BN1034" s="1669" t="e">
        <f t="shared" ref="BN1034:BN1061" si="878">BG1034/AU1034*100</f>
        <v>#DIV/0!</v>
      </c>
      <c r="BO1034" s="3151" t="s">
        <v>40</v>
      </c>
      <c r="BP1034" s="3226"/>
      <c r="BQ1034" s="3016"/>
      <c r="BR1034" s="3016"/>
      <c r="BS1034" s="3369"/>
      <c r="BT1034" s="3016"/>
      <c r="BU1034" s="3016"/>
      <c r="BV1034" s="1370" t="s">
        <v>2498</v>
      </c>
      <c r="BW1034" s="3016"/>
      <c r="BX1034" s="1619"/>
      <c r="BY1034" s="63"/>
    </row>
    <row r="1035" spans="1:81" s="488" customFormat="1" ht="28.5" hidden="1" customHeight="1">
      <c r="A1035" s="3194">
        <v>8</v>
      </c>
      <c r="B1035" s="3218" t="s">
        <v>752</v>
      </c>
      <c r="C1035" s="64" t="s">
        <v>456</v>
      </c>
      <c r="D1035" s="64" t="s">
        <v>737</v>
      </c>
      <c r="E1035" s="3571" t="s">
        <v>444</v>
      </c>
      <c r="F1035" s="3571" t="s">
        <v>753</v>
      </c>
      <c r="G1035" s="3554">
        <v>330</v>
      </c>
      <c r="H1035" s="3554">
        <v>285</v>
      </c>
      <c r="I1035" s="1739"/>
      <c r="J1035" s="1739">
        <v>45</v>
      </c>
      <c r="K1035" s="1739">
        <v>285</v>
      </c>
      <c r="L1035" s="1739">
        <v>285</v>
      </c>
      <c r="M1035" s="1739">
        <v>191</v>
      </c>
      <c r="N1035" s="1739">
        <v>146</v>
      </c>
      <c r="O1035" s="1737">
        <f t="shared" si="863"/>
        <v>200</v>
      </c>
      <c r="P1035" s="1739">
        <v>200</v>
      </c>
      <c r="Q1035" s="1895"/>
      <c r="R1035" s="1895"/>
      <c r="S1035" s="1737">
        <f t="shared" si="864"/>
        <v>85</v>
      </c>
      <c r="T1035" s="1741">
        <v>85</v>
      </c>
      <c r="U1035" s="1895"/>
      <c r="V1035" s="1895"/>
      <c r="W1035" s="1896"/>
      <c r="X1035" s="1896"/>
      <c r="Y1035" s="1896"/>
      <c r="Z1035" s="1737">
        <f t="shared" si="865"/>
        <v>0</v>
      </c>
      <c r="AA1035" s="1895"/>
      <c r="AB1035" s="1895"/>
      <c r="AC1035" s="1895"/>
      <c r="AD1035" s="1737">
        <f t="shared" si="866"/>
        <v>0</v>
      </c>
      <c r="AE1035" s="1895"/>
      <c r="AF1035" s="1895"/>
      <c r="AG1035" s="1895"/>
      <c r="AH1035" s="1737">
        <f t="shared" si="867"/>
        <v>200</v>
      </c>
      <c r="AI1035" s="1741">
        <f t="shared" si="868"/>
        <v>200</v>
      </c>
      <c r="AJ1035" s="1895"/>
      <c r="AK1035" s="1895"/>
      <c r="AL1035" s="1737">
        <f t="shared" si="869"/>
        <v>85</v>
      </c>
      <c r="AM1035" s="1741">
        <f t="shared" si="870"/>
        <v>85</v>
      </c>
      <c r="AN1035" s="1895"/>
      <c r="AO1035" s="1895"/>
      <c r="AP1035" s="3552">
        <f t="shared" si="871"/>
        <v>285</v>
      </c>
      <c r="AQ1035" s="3560">
        <v>285</v>
      </c>
      <c r="AR1035" s="3347"/>
      <c r="AS1035" s="3347"/>
      <c r="AT1035" s="2138">
        <f t="shared" si="872"/>
        <v>0</v>
      </c>
      <c r="AU1035" s="1759">
        <f t="shared" si="873"/>
        <v>0</v>
      </c>
      <c r="AV1035" s="3347"/>
      <c r="AW1035" s="3347"/>
      <c r="AX1035" s="3347"/>
      <c r="AY1035" s="2138">
        <f t="shared" si="874"/>
        <v>0</v>
      </c>
      <c r="AZ1035" s="3347"/>
      <c r="BA1035" s="3347"/>
      <c r="BB1035" s="3347"/>
      <c r="BC1035" s="3347"/>
      <c r="BD1035" s="3322"/>
      <c r="BE1035" s="3322"/>
      <c r="BF1035" s="3322"/>
      <c r="BG1035" s="1403">
        <f t="shared" si="875"/>
        <v>0</v>
      </c>
      <c r="BH1035" s="1667"/>
      <c r="BI1035" s="1896">
        <f t="shared" si="876"/>
        <v>200</v>
      </c>
      <c r="BJ1035" s="3151">
        <v>2022</v>
      </c>
      <c r="BK1035" s="3151" t="s">
        <v>910</v>
      </c>
      <c r="BL1035" s="3151"/>
      <c r="BM1035" s="1669">
        <f t="shared" si="877"/>
        <v>100</v>
      </c>
      <c r="BN1035" s="1669" t="e">
        <f t="shared" si="878"/>
        <v>#DIV/0!</v>
      </c>
      <c r="BO1035" s="3151" t="s">
        <v>40</v>
      </c>
      <c r="BP1035" s="3226"/>
      <c r="BQ1035" s="3016"/>
      <c r="BR1035" s="3016"/>
      <c r="BS1035" s="3369"/>
      <c r="BT1035" s="3016"/>
      <c r="BU1035" s="3016"/>
      <c r="BV1035" s="1370" t="s">
        <v>2498</v>
      </c>
      <c r="BW1035" s="3016"/>
      <c r="BX1035" s="1619"/>
      <c r="BY1035" s="63"/>
    </row>
    <row r="1036" spans="1:81" s="488" customFormat="1" ht="28.5" hidden="1" customHeight="1">
      <c r="A1036" s="3194">
        <v>9</v>
      </c>
      <c r="B1036" s="3218" t="s">
        <v>754</v>
      </c>
      <c r="C1036" s="64" t="s">
        <v>755</v>
      </c>
      <c r="D1036" s="64" t="s">
        <v>737</v>
      </c>
      <c r="E1036" s="3571" t="s">
        <v>444</v>
      </c>
      <c r="F1036" s="3571" t="s">
        <v>756</v>
      </c>
      <c r="G1036" s="3552">
        <f>H1036+I1036+J1036</f>
        <v>300</v>
      </c>
      <c r="H1036" s="3554">
        <v>285</v>
      </c>
      <c r="I1036" s="1738">
        <v>15</v>
      </c>
      <c r="J1036" s="1739"/>
      <c r="K1036" s="1739">
        <v>300</v>
      </c>
      <c r="L1036" s="1739">
        <v>285</v>
      </c>
      <c r="M1036" s="1739">
        <v>217</v>
      </c>
      <c r="N1036" s="1739">
        <v>151</v>
      </c>
      <c r="O1036" s="1737">
        <f t="shared" si="863"/>
        <v>250</v>
      </c>
      <c r="P1036" s="1739">
        <v>250</v>
      </c>
      <c r="Q1036" s="1895"/>
      <c r="R1036" s="1895"/>
      <c r="S1036" s="1737">
        <f t="shared" si="864"/>
        <v>35</v>
      </c>
      <c r="T1036" s="1741">
        <v>35</v>
      </c>
      <c r="U1036" s="1895"/>
      <c r="V1036" s="1895"/>
      <c r="W1036" s="1896"/>
      <c r="X1036" s="1896"/>
      <c r="Y1036" s="1896"/>
      <c r="Z1036" s="1737">
        <f t="shared" si="865"/>
        <v>0</v>
      </c>
      <c r="AA1036" s="1895"/>
      <c r="AB1036" s="1895"/>
      <c r="AC1036" s="1895"/>
      <c r="AD1036" s="1737">
        <f t="shared" si="866"/>
        <v>0</v>
      </c>
      <c r="AE1036" s="1895"/>
      <c r="AF1036" s="1895"/>
      <c r="AG1036" s="1895"/>
      <c r="AH1036" s="1737">
        <f t="shared" si="867"/>
        <v>250</v>
      </c>
      <c r="AI1036" s="1741">
        <f t="shared" si="868"/>
        <v>250</v>
      </c>
      <c r="AJ1036" s="1895"/>
      <c r="AK1036" s="1895"/>
      <c r="AL1036" s="1737">
        <f t="shared" si="869"/>
        <v>35</v>
      </c>
      <c r="AM1036" s="1741">
        <f t="shared" si="870"/>
        <v>35</v>
      </c>
      <c r="AN1036" s="1895"/>
      <c r="AO1036" s="1895"/>
      <c r="AP1036" s="3552">
        <f t="shared" si="871"/>
        <v>285</v>
      </c>
      <c r="AQ1036" s="3560">
        <v>285</v>
      </c>
      <c r="AR1036" s="3347"/>
      <c r="AS1036" s="3347"/>
      <c r="AT1036" s="2138">
        <f t="shared" si="872"/>
        <v>0</v>
      </c>
      <c r="AU1036" s="1759">
        <f t="shared" si="873"/>
        <v>0</v>
      </c>
      <c r="AV1036" s="3347"/>
      <c r="AW1036" s="3347"/>
      <c r="AX1036" s="3347"/>
      <c r="AY1036" s="2138">
        <f t="shared" si="874"/>
        <v>0</v>
      </c>
      <c r="AZ1036" s="3347"/>
      <c r="BA1036" s="3347"/>
      <c r="BB1036" s="3347"/>
      <c r="BC1036" s="3347"/>
      <c r="BD1036" s="3322"/>
      <c r="BE1036" s="3322"/>
      <c r="BF1036" s="3322"/>
      <c r="BG1036" s="1403">
        <f t="shared" si="875"/>
        <v>0</v>
      </c>
      <c r="BH1036" s="1667"/>
      <c r="BI1036" s="1896">
        <f t="shared" si="876"/>
        <v>250</v>
      </c>
      <c r="BJ1036" s="3151">
        <v>2022</v>
      </c>
      <c r="BK1036" s="3151" t="s">
        <v>910</v>
      </c>
      <c r="BL1036" s="3151"/>
      <c r="BM1036" s="1669">
        <f t="shared" si="877"/>
        <v>100</v>
      </c>
      <c r="BN1036" s="1669" t="e">
        <f t="shared" si="878"/>
        <v>#DIV/0!</v>
      </c>
      <c r="BO1036" s="3151" t="s">
        <v>40</v>
      </c>
      <c r="BP1036" s="3226"/>
      <c r="BQ1036" s="3016"/>
      <c r="BR1036" s="3016"/>
      <c r="BS1036" s="3369"/>
      <c r="BT1036" s="3016"/>
      <c r="BU1036" s="3016"/>
      <c r="BV1036" s="1370" t="s">
        <v>2498</v>
      </c>
      <c r="BW1036" s="3016"/>
      <c r="BX1036" s="1619"/>
      <c r="BY1036" s="63"/>
    </row>
    <row r="1037" spans="1:81" s="488" customFormat="1" ht="28.5" hidden="1" customHeight="1">
      <c r="A1037" s="3194">
        <v>10</v>
      </c>
      <c r="B1037" s="3218" t="s">
        <v>757</v>
      </c>
      <c r="C1037" s="64" t="s">
        <v>755</v>
      </c>
      <c r="D1037" s="64" t="s">
        <v>737</v>
      </c>
      <c r="E1037" s="3571" t="s">
        <v>444</v>
      </c>
      <c r="F1037" s="3571" t="s">
        <v>758</v>
      </c>
      <c r="G1037" s="3552">
        <f>H1037+I1037+J1037</f>
        <v>300</v>
      </c>
      <c r="H1037" s="3554">
        <v>285</v>
      </c>
      <c r="I1037" s="1738">
        <v>15</v>
      </c>
      <c r="J1037" s="1739"/>
      <c r="K1037" s="1739">
        <v>300</v>
      </c>
      <c r="L1037" s="1739">
        <v>285</v>
      </c>
      <c r="M1037" s="1739">
        <v>202</v>
      </c>
      <c r="N1037" s="1739">
        <v>157</v>
      </c>
      <c r="O1037" s="1737">
        <f t="shared" si="863"/>
        <v>250</v>
      </c>
      <c r="P1037" s="1739">
        <v>250</v>
      </c>
      <c r="Q1037" s="1895"/>
      <c r="R1037" s="1895"/>
      <c r="S1037" s="1737">
        <f t="shared" si="864"/>
        <v>35</v>
      </c>
      <c r="T1037" s="1741">
        <v>35</v>
      </c>
      <c r="U1037" s="1895"/>
      <c r="V1037" s="1895"/>
      <c r="W1037" s="1896"/>
      <c r="X1037" s="1896"/>
      <c r="Y1037" s="1896"/>
      <c r="Z1037" s="1737">
        <f t="shared" si="865"/>
        <v>0</v>
      </c>
      <c r="AA1037" s="1895"/>
      <c r="AB1037" s="1895"/>
      <c r="AC1037" s="1895"/>
      <c r="AD1037" s="1737">
        <f t="shared" si="866"/>
        <v>0</v>
      </c>
      <c r="AE1037" s="1895"/>
      <c r="AF1037" s="1895"/>
      <c r="AG1037" s="1895"/>
      <c r="AH1037" s="1737">
        <f t="shared" si="867"/>
        <v>250</v>
      </c>
      <c r="AI1037" s="1741">
        <f t="shared" si="868"/>
        <v>250</v>
      </c>
      <c r="AJ1037" s="1895"/>
      <c r="AK1037" s="1895"/>
      <c r="AL1037" s="1737">
        <f t="shared" si="869"/>
        <v>35</v>
      </c>
      <c r="AM1037" s="1741">
        <f t="shared" si="870"/>
        <v>35</v>
      </c>
      <c r="AN1037" s="1895"/>
      <c r="AO1037" s="1895"/>
      <c r="AP1037" s="3552">
        <f t="shared" si="871"/>
        <v>285</v>
      </c>
      <c r="AQ1037" s="3560">
        <v>285</v>
      </c>
      <c r="AR1037" s="3347"/>
      <c r="AS1037" s="3347"/>
      <c r="AT1037" s="2138">
        <f t="shared" si="872"/>
        <v>0</v>
      </c>
      <c r="AU1037" s="1759">
        <f t="shared" si="873"/>
        <v>0</v>
      </c>
      <c r="AV1037" s="3347"/>
      <c r="AW1037" s="3347"/>
      <c r="AX1037" s="3347"/>
      <c r="AY1037" s="2138">
        <f t="shared" si="874"/>
        <v>0</v>
      </c>
      <c r="AZ1037" s="3347"/>
      <c r="BA1037" s="3347"/>
      <c r="BB1037" s="3347"/>
      <c r="BC1037" s="3347"/>
      <c r="BD1037" s="3322"/>
      <c r="BE1037" s="3322"/>
      <c r="BF1037" s="3322"/>
      <c r="BG1037" s="1403">
        <f t="shared" si="875"/>
        <v>0</v>
      </c>
      <c r="BH1037" s="1667"/>
      <c r="BI1037" s="1896">
        <f t="shared" si="876"/>
        <v>250</v>
      </c>
      <c r="BJ1037" s="3151">
        <v>2022</v>
      </c>
      <c r="BK1037" s="3151" t="s">
        <v>910</v>
      </c>
      <c r="BL1037" s="3151"/>
      <c r="BM1037" s="1669">
        <f t="shared" si="877"/>
        <v>100</v>
      </c>
      <c r="BN1037" s="1669" t="e">
        <f t="shared" si="878"/>
        <v>#DIV/0!</v>
      </c>
      <c r="BO1037" s="3151" t="s">
        <v>40</v>
      </c>
      <c r="BP1037" s="3226"/>
      <c r="BQ1037" s="3016"/>
      <c r="BR1037" s="3016"/>
      <c r="BS1037" s="3369"/>
      <c r="BT1037" s="3016"/>
      <c r="BU1037" s="3016"/>
      <c r="BV1037" s="1370" t="s">
        <v>2498</v>
      </c>
      <c r="BW1037" s="3016"/>
      <c r="BX1037" s="1619"/>
      <c r="BY1037" s="63"/>
    </row>
    <row r="1038" spans="1:81" s="488" customFormat="1" ht="28.5" hidden="1" customHeight="1">
      <c r="A1038" s="3194">
        <v>11</v>
      </c>
      <c r="B1038" s="3218" t="s">
        <v>759</v>
      </c>
      <c r="C1038" s="64" t="s">
        <v>755</v>
      </c>
      <c r="D1038" s="64" t="s">
        <v>737</v>
      </c>
      <c r="E1038" s="3571" t="s">
        <v>444</v>
      </c>
      <c r="F1038" s="3571" t="s">
        <v>760</v>
      </c>
      <c r="G1038" s="3552">
        <f>H1038+I1038+J1038</f>
        <v>300</v>
      </c>
      <c r="H1038" s="3554">
        <v>285</v>
      </c>
      <c r="I1038" s="1738">
        <v>15</v>
      </c>
      <c r="J1038" s="1739"/>
      <c r="K1038" s="1739">
        <v>300</v>
      </c>
      <c r="L1038" s="1739">
        <v>285</v>
      </c>
      <c r="M1038" s="1739">
        <v>222</v>
      </c>
      <c r="N1038" s="1739">
        <v>135</v>
      </c>
      <c r="O1038" s="1737">
        <f t="shared" si="863"/>
        <v>200</v>
      </c>
      <c r="P1038" s="1739">
        <v>200</v>
      </c>
      <c r="Q1038" s="1895"/>
      <c r="R1038" s="1895"/>
      <c r="S1038" s="1737">
        <f t="shared" si="864"/>
        <v>85</v>
      </c>
      <c r="T1038" s="1741">
        <v>85</v>
      </c>
      <c r="U1038" s="1895"/>
      <c r="V1038" s="1895"/>
      <c r="W1038" s="1896"/>
      <c r="X1038" s="1896"/>
      <c r="Y1038" s="1896"/>
      <c r="Z1038" s="1737">
        <f t="shared" si="865"/>
        <v>0</v>
      </c>
      <c r="AA1038" s="1895"/>
      <c r="AB1038" s="1895"/>
      <c r="AC1038" s="1895"/>
      <c r="AD1038" s="1737">
        <f t="shared" si="866"/>
        <v>0</v>
      </c>
      <c r="AE1038" s="1895"/>
      <c r="AF1038" s="1895"/>
      <c r="AG1038" s="1895"/>
      <c r="AH1038" s="1737">
        <f t="shared" si="867"/>
        <v>200</v>
      </c>
      <c r="AI1038" s="1741">
        <f t="shared" si="868"/>
        <v>200</v>
      </c>
      <c r="AJ1038" s="1895"/>
      <c r="AK1038" s="1895"/>
      <c r="AL1038" s="1737">
        <f t="shared" si="869"/>
        <v>85</v>
      </c>
      <c r="AM1038" s="1741">
        <f t="shared" si="870"/>
        <v>85</v>
      </c>
      <c r="AN1038" s="1895"/>
      <c r="AO1038" s="1895"/>
      <c r="AP1038" s="3552">
        <f t="shared" si="871"/>
        <v>285</v>
      </c>
      <c r="AQ1038" s="3560">
        <v>285</v>
      </c>
      <c r="AR1038" s="3347"/>
      <c r="AS1038" s="3347"/>
      <c r="AT1038" s="2138">
        <f t="shared" si="872"/>
        <v>0</v>
      </c>
      <c r="AU1038" s="1759">
        <f t="shared" si="873"/>
        <v>0</v>
      </c>
      <c r="AV1038" s="3347"/>
      <c r="AW1038" s="3347"/>
      <c r="AX1038" s="3347"/>
      <c r="AY1038" s="2138">
        <f t="shared" si="874"/>
        <v>0</v>
      </c>
      <c r="AZ1038" s="3347"/>
      <c r="BA1038" s="3347"/>
      <c r="BB1038" s="3347"/>
      <c r="BC1038" s="3347"/>
      <c r="BD1038" s="3322"/>
      <c r="BE1038" s="3322"/>
      <c r="BF1038" s="3322"/>
      <c r="BG1038" s="1403">
        <f t="shared" si="875"/>
        <v>0</v>
      </c>
      <c r="BH1038" s="1667"/>
      <c r="BI1038" s="1896">
        <f t="shared" si="876"/>
        <v>200</v>
      </c>
      <c r="BJ1038" s="3151">
        <v>2022</v>
      </c>
      <c r="BK1038" s="3151" t="s">
        <v>910</v>
      </c>
      <c r="BL1038" s="3151"/>
      <c r="BM1038" s="1669">
        <f t="shared" si="877"/>
        <v>100</v>
      </c>
      <c r="BN1038" s="1669" t="e">
        <f t="shared" si="878"/>
        <v>#DIV/0!</v>
      </c>
      <c r="BO1038" s="3151" t="s">
        <v>40</v>
      </c>
      <c r="BP1038" s="3226"/>
      <c r="BQ1038" s="3016"/>
      <c r="BR1038" s="3016"/>
      <c r="BS1038" s="3369"/>
      <c r="BT1038" s="3016"/>
      <c r="BU1038" s="3016"/>
      <c r="BV1038" s="1370" t="s">
        <v>2498</v>
      </c>
      <c r="BW1038" s="3016"/>
      <c r="BX1038" s="1619"/>
      <c r="BY1038" s="63"/>
    </row>
    <row r="1039" spans="1:81" s="488" customFormat="1" ht="28.5" hidden="1" customHeight="1">
      <c r="A1039" s="3194">
        <v>12</v>
      </c>
      <c r="B1039" s="3218" t="s">
        <v>761</v>
      </c>
      <c r="C1039" s="64" t="s">
        <v>460</v>
      </c>
      <c r="D1039" s="64" t="s">
        <v>411</v>
      </c>
      <c r="E1039" s="3571" t="s">
        <v>444</v>
      </c>
      <c r="F1039" s="3571" t="s">
        <v>762</v>
      </c>
      <c r="G1039" s="3554">
        <v>400</v>
      </c>
      <c r="H1039" s="3554">
        <v>285</v>
      </c>
      <c r="I1039" s="1739"/>
      <c r="J1039" s="1739">
        <v>115</v>
      </c>
      <c r="K1039" s="1739">
        <v>285</v>
      </c>
      <c r="L1039" s="1739">
        <v>285</v>
      </c>
      <c r="M1039" s="1739">
        <v>227</v>
      </c>
      <c r="N1039" s="1739">
        <v>172</v>
      </c>
      <c r="O1039" s="1737">
        <f t="shared" si="863"/>
        <v>157</v>
      </c>
      <c r="P1039" s="1739">
        <v>157</v>
      </c>
      <c r="Q1039" s="1895"/>
      <c r="R1039" s="1895"/>
      <c r="S1039" s="1737">
        <f t="shared" si="864"/>
        <v>128</v>
      </c>
      <c r="T1039" s="1741">
        <v>128</v>
      </c>
      <c r="U1039" s="1895"/>
      <c r="V1039" s="1895"/>
      <c r="W1039" s="1896"/>
      <c r="X1039" s="1896"/>
      <c r="Y1039" s="1896"/>
      <c r="Z1039" s="1737">
        <f t="shared" si="865"/>
        <v>157</v>
      </c>
      <c r="AA1039" s="1895">
        <v>157</v>
      </c>
      <c r="AB1039" s="1895"/>
      <c r="AC1039" s="1895"/>
      <c r="AD1039" s="1737">
        <f t="shared" si="866"/>
        <v>73.91</v>
      </c>
      <c r="AE1039" s="1741">
        <v>73.91</v>
      </c>
      <c r="AF1039" s="1895"/>
      <c r="AG1039" s="1895"/>
      <c r="AH1039" s="1737">
        <f t="shared" si="867"/>
        <v>157</v>
      </c>
      <c r="AI1039" s="1741">
        <f t="shared" si="868"/>
        <v>157</v>
      </c>
      <c r="AJ1039" s="1895"/>
      <c r="AK1039" s="1895"/>
      <c r="AL1039" s="1737">
        <f t="shared" si="869"/>
        <v>128</v>
      </c>
      <c r="AM1039" s="1741">
        <f t="shared" si="870"/>
        <v>128</v>
      </c>
      <c r="AN1039" s="1895"/>
      <c r="AO1039" s="1895"/>
      <c r="AP1039" s="3552">
        <f t="shared" si="871"/>
        <v>285</v>
      </c>
      <c r="AQ1039" s="3560">
        <v>285</v>
      </c>
      <c r="AR1039" s="3347"/>
      <c r="AS1039" s="3347"/>
      <c r="AT1039" s="2138">
        <f t="shared" si="872"/>
        <v>0</v>
      </c>
      <c r="AU1039" s="1759">
        <f t="shared" si="873"/>
        <v>0</v>
      </c>
      <c r="AV1039" s="3347"/>
      <c r="AW1039" s="3347"/>
      <c r="AX1039" s="3347"/>
      <c r="AY1039" s="2138">
        <f t="shared" si="874"/>
        <v>0</v>
      </c>
      <c r="AZ1039" s="3347"/>
      <c r="BA1039" s="3347"/>
      <c r="BB1039" s="3347"/>
      <c r="BC1039" s="3347"/>
      <c r="BD1039" s="3322"/>
      <c r="BE1039" s="3322"/>
      <c r="BF1039" s="3322"/>
      <c r="BG1039" s="1403">
        <f t="shared" si="875"/>
        <v>0</v>
      </c>
      <c r="BH1039" s="1667"/>
      <c r="BI1039" s="1896">
        <f t="shared" si="876"/>
        <v>157</v>
      </c>
      <c r="BJ1039" s="3151">
        <v>2022</v>
      </c>
      <c r="BK1039" s="3151" t="s">
        <v>910</v>
      </c>
      <c r="BL1039" s="3151"/>
      <c r="BM1039" s="1669">
        <f t="shared" si="877"/>
        <v>100</v>
      </c>
      <c r="BN1039" s="1669" t="e">
        <f t="shared" si="878"/>
        <v>#DIV/0!</v>
      </c>
      <c r="BO1039" s="3151" t="s">
        <v>40</v>
      </c>
      <c r="BP1039" s="3226"/>
      <c r="BQ1039" s="3016"/>
      <c r="BR1039" s="3016"/>
      <c r="BS1039" s="3369"/>
      <c r="BT1039" s="3016"/>
      <c r="BU1039" s="3016"/>
      <c r="BV1039" s="1370" t="s">
        <v>2498</v>
      </c>
      <c r="BW1039" s="3016"/>
      <c r="BX1039" s="1619"/>
      <c r="BY1039" s="63"/>
    </row>
    <row r="1040" spans="1:81" s="488" customFormat="1" ht="28.5" hidden="1" customHeight="1">
      <c r="A1040" s="3194">
        <v>13</v>
      </c>
      <c r="B1040" s="3218" t="s">
        <v>763</v>
      </c>
      <c r="C1040" s="64" t="s">
        <v>764</v>
      </c>
      <c r="D1040" s="64" t="s">
        <v>737</v>
      </c>
      <c r="E1040" s="3571" t="s">
        <v>444</v>
      </c>
      <c r="F1040" s="3571" t="s">
        <v>765</v>
      </c>
      <c r="G1040" s="3552">
        <f>H1040+I1040+J1040</f>
        <v>300</v>
      </c>
      <c r="H1040" s="3554">
        <v>285</v>
      </c>
      <c r="I1040" s="1739">
        <v>15</v>
      </c>
      <c r="J1040" s="1739"/>
      <c r="K1040" s="1739">
        <v>300</v>
      </c>
      <c r="L1040" s="1739">
        <v>285</v>
      </c>
      <c r="M1040" s="1739">
        <v>212</v>
      </c>
      <c r="N1040" s="1739">
        <v>167</v>
      </c>
      <c r="O1040" s="1737">
        <f t="shared" si="863"/>
        <v>0.59999999999999432</v>
      </c>
      <c r="P1040" s="1739">
        <v>0.59999999999999432</v>
      </c>
      <c r="Q1040" s="1895"/>
      <c r="R1040" s="1895"/>
      <c r="S1040" s="1737">
        <f t="shared" si="864"/>
        <v>75</v>
      </c>
      <c r="T1040" s="1741">
        <v>75</v>
      </c>
      <c r="U1040" s="1895"/>
      <c r="V1040" s="1895"/>
      <c r="W1040" s="1896"/>
      <c r="X1040" s="1896"/>
      <c r="Y1040" s="1896"/>
      <c r="Z1040" s="1737">
        <f t="shared" si="865"/>
        <v>0</v>
      </c>
      <c r="AA1040" s="1895"/>
      <c r="AB1040" s="1895"/>
      <c r="AC1040" s="1895"/>
      <c r="AD1040" s="1737">
        <f t="shared" si="866"/>
        <v>70</v>
      </c>
      <c r="AE1040" s="1741">
        <v>70</v>
      </c>
      <c r="AF1040" s="1895"/>
      <c r="AG1040" s="1895"/>
      <c r="AH1040" s="1737">
        <f t="shared" si="867"/>
        <v>0.59999999999999432</v>
      </c>
      <c r="AI1040" s="1741">
        <f t="shared" si="868"/>
        <v>0.59999999999999432</v>
      </c>
      <c r="AJ1040" s="1895"/>
      <c r="AK1040" s="1895"/>
      <c r="AL1040" s="1737">
        <f t="shared" si="869"/>
        <v>75</v>
      </c>
      <c r="AM1040" s="1741">
        <f t="shared" si="870"/>
        <v>75</v>
      </c>
      <c r="AN1040" s="1895"/>
      <c r="AO1040" s="1895"/>
      <c r="AP1040" s="3552">
        <f t="shared" si="871"/>
        <v>285</v>
      </c>
      <c r="AQ1040" s="3560">
        <v>285</v>
      </c>
      <c r="AR1040" s="3347"/>
      <c r="AS1040" s="3347"/>
      <c r="AT1040" s="2138">
        <f t="shared" si="872"/>
        <v>0</v>
      </c>
      <c r="AU1040" s="1759">
        <f t="shared" si="873"/>
        <v>0</v>
      </c>
      <c r="AV1040" s="3347"/>
      <c r="AW1040" s="3347"/>
      <c r="AX1040" s="3347"/>
      <c r="AY1040" s="2138">
        <f t="shared" si="874"/>
        <v>0</v>
      </c>
      <c r="AZ1040" s="3347"/>
      <c r="BA1040" s="3347"/>
      <c r="BB1040" s="3347"/>
      <c r="BC1040" s="3347"/>
      <c r="BD1040" s="3322"/>
      <c r="BE1040" s="3322"/>
      <c r="BF1040" s="3322"/>
      <c r="BG1040" s="1403">
        <f t="shared" si="875"/>
        <v>0</v>
      </c>
      <c r="BH1040" s="1667"/>
      <c r="BI1040" s="1896">
        <f t="shared" si="876"/>
        <v>210</v>
      </c>
      <c r="BJ1040" s="3151">
        <v>2022</v>
      </c>
      <c r="BK1040" s="3151" t="s">
        <v>910</v>
      </c>
      <c r="BL1040" s="3151"/>
      <c r="BM1040" s="1669">
        <f t="shared" si="877"/>
        <v>100</v>
      </c>
      <c r="BN1040" s="1669" t="e">
        <f t="shared" si="878"/>
        <v>#DIV/0!</v>
      </c>
      <c r="BO1040" s="3151" t="s">
        <v>40</v>
      </c>
      <c r="BP1040" s="3226"/>
      <c r="BQ1040" s="3016"/>
      <c r="BR1040" s="3016"/>
      <c r="BS1040" s="3369"/>
      <c r="BT1040" s="3016"/>
      <c r="BU1040" s="3016"/>
      <c r="BV1040" s="1370" t="s">
        <v>2498</v>
      </c>
      <c r="BW1040" s="3016"/>
      <c r="BX1040" s="1619"/>
      <c r="BY1040" s="63"/>
    </row>
    <row r="1041" spans="1:77" s="2296" customFormat="1" hidden="1">
      <c r="A1041" s="3209" t="s">
        <v>46</v>
      </c>
      <c r="B1041" s="120" t="s">
        <v>779</v>
      </c>
      <c r="C1041" s="2073" t="s">
        <v>513</v>
      </c>
      <c r="D1041" s="2244" t="s">
        <v>737</v>
      </c>
      <c r="E1041" s="3551" t="s">
        <v>521</v>
      </c>
      <c r="F1041" s="3551"/>
      <c r="G1041" s="3619">
        <v>300</v>
      </c>
      <c r="H1041" s="3619">
        <v>285</v>
      </c>
      <c r="I1041" s="1895"/>
      <c r="J1041" s="1895"/>
      <c r="K1041" s="1739">
        <v>300</v>
      </c>
      <c r="L1041" s="1739">
        <v>285</v>
      </c>
      <c r="M1041" s="1895"/>
      <c r="N1041" s="1895"/>
      <c r="O1041" s="1737">
        <f t="shared" si="863"/>
        <v>0</v>
      </c>
      <c r="P1041" s="1895"/>
      <c r="Q1041" s="1895"/>
      <c r="R1041" s="1895"/>
      <c r="S1041" s="1895">
        <f t="shared" si="864"/>
        <v>0</v>
      </c>
      <c r="T1041" s="1895"/>
      <c r="U1041" s="1895"/>
      <c r="V1041" s="1895"/>
      <c r="W1041" s="1896"/>
      <c r="X1041" s="1896"/>
      <c r="Y1041" s="1896"/>
      <c r="Z1041" s="1737">
        <f t="shared" si="865"/>
        <v>0</v>
      </c>
      <c r="AA1041" s="1895"/>
      <c r="AB1041" s="1895"/>
      <c r="AC1041" s="1895"/>
      <c r="AD1041" s="1737">
        <f t="shared" si="866"/>
        <v>0</v>
      </c>
      <c r="AE1041" s="1895"/>
      <c r="AF1041" s="1895"/>
      <c r="AG1041" s="1895"/>
      <c r="AH1041" s="1737">
        <f t="shared" si="867"/>
        <v>0</v>
      </c>
      <c r="AI1041" s="1741">
        <f t="shared" si="868"/>
        <v>0</v>
      </c>
      <c r="AJ1041" s="1895"/>
      <c r="AK1041" s="1895"/>
      <c r="AL1041" s="1737">
        <f t="shared" si="869"/>
        <v>0</v>
      </c>
      <c r="AM1041" s="1741">
        <f t="shared" si="870"/>
        <v>0</v>
      </c>
      <c r="AN1041" s="1895"/>
      <c r="AO1041" s="1895"/>
      <c r="AP1041" s="3552">
        <f t="shared" si="871"/>
        <v>0</v>
      </c>
      <c r="AQ1041" s="3664"/>
      <c r="AR1041" s="3347"/>
      <c r="AS1041" s="3347"/>
      <c r="AT1041" s="2138">
        <f t="shared" si="872"/>
        <v>285</v>
      </c>
      <c r="AU1041" s="1759">
        <f t="shared" ref="AU1041:AU1044" si="879">L1041-AQ1041</f>
        <v>285</v>
      </c>
      <c r="AV1041" s="3347"/>
      <c r="AW1041" s="3347"/>
      <c r="AX1041" s="3347"/>
      <c r="AY1041" s="2138">
        <f t="shared" si="874"/>
        <v>200</v>
      </c>
      <c r="AZ1041" s="1865">
        <v>200</v>
      </c>
      <c r="BA1041" s="3347"/>
      <c r="BB1041" s="3347"/>
      <c r="BC1041" s="3347"/>
      <c r="BD1041" s="3322"/>
      <c r="BE1041" s="3322"/>
      <c r="BF1041" s="3322"/>
      <c r="BG1041" s="3647"/>
      <c r="BH1041" s="1896"/>
      <c r="BI1041" s="2294">
        <f t="shared" si="876"/>
        <v>0</v>
      </c>
      <c r="BJ1041" s="2020">
        <v>2024</v>
      </c>
      <c r="BK1041" s="2020" t="s">
        <v>2323</v>
      </c>
      <c r="BL1041" s="2020" t="s">
        <v>2327</v>
      </c>
      <c r="BM1041" s="1925">
        <f t="shared" si="877"/>
        <v>0</v>
      </c>
      <c r="BN1041" s="1925">
        <f t="shared" si="878"/>
        <v>0</v>
      </c>
      <c r="BO1041" s="2020"/>
      <c r="BP1041" s="2191"/>
      <c r="BQ1041" s="2936"/>
      <c r="BR1041" s="2936"/>
      <c r="BS1041" s="3373"/>
      <c r="BT1041" s="2936"/>
      <c r="BU1041" s="2936"/>
      <c r="BV1041" s="1370" t="s">
        <v>2498</v>
      </c>
      <c r="BW1041" s="2936"/>
      <c r="BX1041" s="2192"/>
    </row>
    <row r="1042" spans="1:77" s="2296" customFormat="1" hidden="1">
      <c r="A1042" s="3209" t="s">
        <v>48</v>
      </c>
      <c r="B1042" s="120" t="s">
        <v>780</v>
      </c>
      <c r="C1042" s="2073" t="s">
        <v>615</v>
      </c>
      <c r="D1042" s="2244" t="s">
        <v>737</v>
      </c>
      <c r="E1042" s="3551" t="s">
        <v>521</v>
      </c>
      <c r="F1042" s="3551"/>
      <c r="G1042" s="3619">
        <v>300</v>
      </c>
      <c r="H1042" s="3619">
        <v>285</v>
      </c>
      <c r="I1042" s="1895"/>
      <c r="J1042" s="1895"/>
      <c r="K1042" s="1739">
        <v>300</v>
      </c>
      <c r="L1042" s="1739">
        <v>285</v>
      </c>
      <c r="M1042" s="1895"/>
      <c r="N1042" s="1895"/>
      <c r="O1042" s="1737">
        <f t="shared" si="863"/>
        <v>0</v>
      </c>
      <c r="P1042" s="1895"/>
      <c r="Q1042" s="1895"/>
      <c r="R1042" s="1895"/>
      <c r="S1042" s="1895">
        <f t="shared" si="864"/>
        <v>0</v>
      </c>
      <c r="T1042" s="1895"/>
      <c r="U1042" s="1895"/>
      <c r="V1042" s="1895"/>
      <c r="W1042" s="1896"/>
      <c r="X1042" s="1896"/>
      <c r="Y1042" s="1896"/>
      <c r="Z1042" s="1737">
        <f t="shared" si="865"/>
        <v>0</v>
      </c>
      <c r="AA1042" s="1895"/>
      <c r="AB1042" s="1895"/>
      <c r="AC1042" s="1895"/>
      <c r="AD1042" s="1737">
        <f t="shared" si="866"/>
        <v>0</v>
      </c>
      <c r="AE1042" s="1895"/>
      <c r="AF1042" s="1895"/>
      <c r="AG1042" s="1895"/>
      <c r="AH1042" s="1737">
        <f t="shared" si="867"/>
        <v>0</v>
      </c>
      <c r="AI1042" s="1741">
        <f t="shared" si="868"/>
        <v>0</v>
      </c>
      <c r="AJ1042" s="1895"/>
      <c r="AK1042" s="1895"/>
      <c r="AL1042" s="1737">
        <f t="shared" si="869"/>
        <v>0</v>
      </c>
      <c r="AM1042" s="1741">
        <f t="shared" si="870"/>
        <v>0</v>
      </c>
      <c r="AN1042" s="1895"/>
      <c r="AO1042" s="1895"/>
      <c r="AP1042" s="3552">
        <f t="shared" si="871"/>
        <v>0</v>
      </c>
      <c r="AQ1042" s="3664"/>
      <c r="AR1042" s="3347"/>
      <c r="AS1042" s="3347"/>
      <c r="AT1042" s="2138">
        <f t="shared" si="872"/>
        <v>285</v>
      </c>
      <c r="AU1042" s="1759">
        <f t="shared" si="879"/>
        <v>285</v>
      </c>
      <c r="AV1042" s="3347"/>
      <c r="AW1042" s="3347"/>
      <c r="AX1042" s="3347"/>
      <c r="AY1042" s="2138">
        <f t="shared" si="874"/>
        <v>200</v>
      </c>
      <c r="AZ1042" s="1865">
        <v>200</v>
      </c>
      <c r="BA1042" s="3347"/>
      <c r="BB1042" s="3347"/>
      <c r="BC1042" s="3347"/>
      <c r="BD1042" s="3322"/>
      <c r="BE1042" s="3322"/>
      <c r="BF1042" s="3322"/>
      <c r="BG1042" s="3647"/>
      <c r="BH1042" s="1896"/>
      <c r="BI1042" s="2294">
        <f t="shared" si="876"/>
        <v>0</v>
      </c>
      <c r="BJ1042" s="2020">
        <v>2024</v>
      </c>
      <c r="BK1042" s="2020" t="s">
        <v>2323</v>
      </c>
      <c r="BL1042" s="2020" t="s">
        <v>2327</v>
      </c>
      <c r="BM1042" s="1925">
        <f t="shared" si="877"/>
        <v>0</v>
      </c>
      <c r="BN1042" s="1925">
        <f t="shared" si="878"/>
        <v>0</v>
      </c>
      <c r="BO1042" s="2020"/>
      <c r="BP1042" s="2191"/>
      <c r="BQ1042" s="2936"/>
      <c r="BR1042" s="2936"/>
      <c r="BS1042" s="3373"/>
      <c r="BT1042" s="2936"/>
      <c r="BU1042" s="2936"/>
      <c r="BV1042" s="1370" t="s">
        <v>2498</v>
      </c>
      <c r="BW1042" s="2936"/>
      <c r="BX1042" s="2192"/>
    </row>
    <row r="1043" spans="1:77" s="2296" customFormat="1" hidden="1">
      <c r="A1043" s="3209" t="s">
        <v>50</v>
      </c>
      <c r="B1043" s="120" t="s">
        <v>781</v>
      </c>
      <c r="C1043" s="2073" t="s">
        <v>615</v>
      </c>
      <c r="D1043" s="2244" t="s">
        <v>737</v>
      </c>
      <c r="E1043" s="3551" t="s">
        <v>521</v>
      </c>
      <c r="F1043" s="3551"/>
      <c r="G1043" s="3619">
        <v>300</v>
      </c>
      <c r="H1043" s="3619">
        <v>285</v>
      </c>
      <c r="I1043" s="1895"/>
      <c r="J1043" s="1895"/>
      <c r="K1043" s="1739">
        <v>300</v>
      </c>
      <c r="L1043" s="1739">
        <v>285</v>
      </c>
      <c r="M1043" s="1895"/>
      <c r="N1043" s="1895"/>
      <c r="O1043" s="1737">
        <f t="shared" si="863"/>
        <v>0</v>
      </c>
      <c r="P1043" s="1895"/>
      <c r="Q1043" s="1895"/>
      <c r="R1043" s="1895"/>
      <c r="S1043" s="1895">
        <f t="shared" si="864"/>
        <v>0</v>
      </c>
      <c r="T1043" s="1895"/>
      <c r="U1043" s="1895"/>
      <c r="V1043" s="1895"/>
      <c r="W1043" s="1896"/>
      <c r="X1043" s="1896"/>
      <c r="Y1043" s="1896"/>
      <c r="Z1043" s="1737">
        <f t="shared" si="865"/>
        <v>0</v>
      </c>
      <c r="AA1043" s="1895"/>
      <c r="AB1043" s="1895"/>
      <c r="AC1043" s="1895"/>
      <c r="AD1043" s="1737">
        <f t="shared" si="866"/>
        <v>0</v>
      </c>
      <c r="AE1043" s="1895"/>
      <c r="AF1043" s="1895"/>
      <c r="AG1043" s="1895"/>
      <c r="AH1043" s="1737">
        <f t="shared" si="867"/>
        <v>0</v>
      </c>
      <c r="AI1043" s="1741">
        <f t="shared" si="868"/>
        <v>0</v>
      </c>
      <c r="AJ1043" s="1895"/>
      <c r="AK1043" s="1895"/>
      <c r="AL1043" s="1737">
        <f t="shared" si="869"/>
        <v>0</v>
      </c>
      <c r="AM1043" s="1741">
        <f t="shared" si="870"/>
        <v>0</v>
      </c>
      <c r="AN1043" s="1895"/>
      <c r="AO1043" s="1895"/>
      <c r="AP1043" s="3552">
        <f t="shared" si="871"/>
        <v>0</v>
      </c>
      <c r="AQ1043" s="3664"/>
      <c r="AR1043" s="3347"/>
      <c r="AS1043" s="3347"/>
      <c r="AT1043" s="2138">
        <f t="shared" si="872"/>
        <v>285</v>
      </c>
      <c r="AU1043" s="1759">
        <f t="shared" si="879"/>
        <v>285</v>
      </c>
      <c r="AV1043" s="3347"/>
      <c r="AW1043" s="3347"/>
      <c r="AX1043" s="3347"/>
      <c r="AY1043" s="2138">
        <f t="shared" si="874"/>
        <v>200</v>
      </c>
      <c r="AZ1043" s="1865">
        <v>200</v>
      </c>
      <c r="BA1043" s="3347"/>
      <c r="BB1043" s="3347"/>
      <c r="BC1043" s="3347"/>
      <c r="BD1043" s="3322"/>
      <c r="BE1043" s="3322"/>
      <c r="BF1043" s="3322"/>
      <c r="BG1043" s="3647"/>
      <c r="BH1043" s="1896"/>
      <c r="BI1043" s="2294">
        <f t="shared" si="876"/>
        <v>0</v>
      </c>
      <c r="BJ1043" s="2020">
        <v>2024</v>
      </c>
      <c r="BK1043" s="2020" t="s">
        <v>2323</v>
      </c>
      <c r="BL1043" s="2020" t="s">
        <v>2327</v>
      </c>
      <c r="BM1043" s="1925">
        <f t="shared" si="877"/>
        <v>0</v>
      </c>
      <c r="BN1043" s="1925">
        <f t="shared" si="878"/>
        <v>0</v>
      </c>
      <c r="BO1043" s="2020"/>
      <c r="BP1043" s="2191"/>
      <c r="BQ1043" s="2936"/>
      <c r="BR1043" s="2936"/>
      <c r="BS1043" s="3373"/>
      <c r="BT1043" s="2936"/>
      <c r="BU1043" s="2936"/>
      <c r="BV1043" s="1370" t="s">
        <v>2498</v>
      </c>
      <c r="BW1043" s="2936"/>
      <c r="BX1043" s="2192"/>
    </row>
    <row r="1044" spans="1:77" s="2296" customFormat="1" hidden="1">
      <c r="A1044" s="3209" t="s">
        <v>52</v>
      </c>
      <c r="B1044" s="120" t="s">
        <v>782</v>
      </c>
      <c r="C1044" s="2073" t="s">
        <v>633</v>
      </c>
      <c r="D1044" s="2244" t="s">
        <v>737</v>
      </c>
      <c r="E1044" s="3551" t="s">
        <v>521</v>
      </c>
      <c r="F1044" s="3551"/>
      <c r="G1044" s="3619">
        <v>300</v>
      </c>
      <c r="H1044" s="3619">
        <v>285</v>
      </c>
      <c r="I1044" s="1895"/>
      <c r="J1044" s="1895"/>
      <c r="K1044" s="1739">
        <v>300</v>
      </c>
      <c r="L1044" s="1739">
        <v>285</v>
      </c>
      <c r="M1044" s="1895"/>
      <c r="N1044" s="1895"/>
      <c r="O1044" s="1737">
        <f t="shared" si="863"/>
        <v>0</v>
      </c>
      <c r="P1044" s="1895"/>
      <c r="Q1044" s="1895"/>
      <c r="R1044" s="1895"/>
      <c r="S1044" s="1895">
        <f t="shared" si="864"/>
        <v>0</v>
      </c>
      <c r="T1044" s="1895"/>
      <c r="U1044" s="1895"/>
      <c r="V1044" s="1895"/>
      <c r="W1044" s="1896"/>
      <c r="X1044" s="1896"/>
      <c r="Y1044" s="1896"/>
      <c r="Z1044" s="1737">
        <f t="shared" si="865"/>
        <v>0</v>
      </c>
      <c r="AA1044" s="1895"/>
      <c r="AB1044" s="1895"/>
      <c r="AC1044" s="1895"/>
      <c r="AD1044" s="1737">
        <f t="shared" si="866"/>
        <v>0</v>
      </c>
      <c r="AE1044" s="1895"/>
      <c r="AF1044" s="1895"/>
      <c r="AG1044" s="1895"/>
      <c r="AH1044" s="1737">
        <f t="shared" si="867"/>
        <v>0</v>
      </c>
      <c r="AI1044" s="1741">
        <f t="shared" si="868"/>
        <v>0</v>
      </c>
      <c r="AJ1044" s="1895"/>
      <c r="AK1044" s="1895"/>
      <c r="AL1044" s="1737">
        <f t="shared" si="869"/>
        <v>0</v>
      </c>
      <c r="AM1044" s="1741">
        <f t="shared" si="870"/>
        <v>0</v>
      </c>
      <c r="AN1044" s="1895"/>
      <c r="AO1044" s="1895"/>
      <c r="AP1044" s="3552">
        <f t="shared" si="871"/>
        <v>0</v>
      </c>
      <c r="AQ1044" s="3664"/>
      <c r="AR1044" s="3347"/>
      <c r="AS1044" s="3347"/>
      <c r="AT1044" s="2138">
        <f t="shared" si="872"/>
        <v>285</v>
      </c>
      <c r="AU1044" s="1759">
        <f t="shared" si="879"/>
        <v>285</v>
      </c>
      <c r="AV1044" s="3347"/>
      <c r="AW1044" s="3347"/>
      <c r="AX1044" s="3347"/>
      <c r="AY1044" s="2138">
        <f t="shared" si="874"/>
        <v>200</v>
      </c>
      <c r="AZ1044" s="1865">
        <v>200</v>
      </c>
      <c r="BA1044" s="3347"/>
      <c r="BB1044" s="3347"/>
      <c r="BC1044" s="3347"/>
      <c r="BD1044" s="3322"/>
      <c r="BE1044" s="3322"/>
      <c r="BF1044" s="3322"/>
      <c r="BG1044" s="3647"/>
      <c r="BH1044" s="1896"/>
      <c r="BI1044" s="2294">
        <f t="shared" si="876"/>
        <v>0</v>
      </c>
      <c r="BJ1044" s="2020">
        <v>2024</v>
      </c>
      <c r="BK1044" s="2020" t="s">
        <v>2323</v>
      </c>
      <c r="BL1044" s="2020" t="s">
        <v>2327</v>
      </c>
      <c r="BM1044" s="1925">
        <f t="shared" si="877"/>
        <v>0</v>
      </c>
      <c r="BN1044" s="1925">
        <f t="shared" si="878"/>
        <v>0</v>
      </c>
      <c r="BO1044" s="2020"/>
      <c r="BP1044" s="2191"/>
      <c r="BQ1044" s="2936"/>
      <c r="BR1044" s="2936"/>
      <c r="BS1044" s="3373"/>
      <c r="BT1044" s="2936"/>
      <c r="BU1044" s="2936"/>
      <c r="BV1044" s="1370" t="s">
        <v>2498</v>
      </c>
      <c r="BW1044" s="2936"/>
      <c r="BX1044" s="2192"/>
    </row>
    <row r="1045" spans="1:77" s="28" customFormat="1" ht="41.25" hidden="1" customHeight="1">
      <c r="A1045" s="2195" t="s">
        <v>73</v>
      </c>
      <c r="B1045" s="1798" t="s">
        <v>2422</v>
      </c>
      <c r="C1045" s="1653"/>
      <c r="D1045" s="1653"/>
      <c r="E1045" s="1504"/>
      <c r="F1045" s="1504"/>
      <c r="G1045" s="1453">
        <f>SUM(G1046:G1048)</f>
        <v>7400</v>
      </c>
      <c r="H1045" s="1453">
        <f t="shared" ref="H1045:BG1045" si="880">SUM(H1046:H1048)</f>
        <v>7400</v>
      </c>
      <c r="I1045" s="1655">
        <f t="shared" si="880"/>
        <v>0</v>
      </c>
      <c r="J1045" s="1655">
        <f t="shared" si="880"/>
        <v>0</v>
      </c>
      <c r="K1045" s="1655">
        <f t="shared" si="880"/>
        <v>7400</v>
      </c>
      <c r="L1045" s="1655">
        <f t="shared" si="880"/>
        <v>7400</v>
      </c>
      <c r="M1045" s="1655">
        <f t="shared" si="880"/>
        <v>4516.01</v>
      </c>
      <c r="N1045" s="1655">
        <f t="shared" si="880"/>
        <v>0</v>
      </c>
      <c r="O1045" s="1655">
        <f t="shared" si="880"/>
        <v>1532.47</v>
      </c>
      <c r="P1045" s="1655">
        <f t="shared" si="880"/>
        <v>1532.47</v>
      </c>
      <c r="Q1045" s="1655">
        <f t="shared" si="880"/>
        <v>0</v>
      </c>
      <c r="R1045" s="1655">
        <f t="shared" si="880"/>
        <v>0</v>
      </c>
      <c r="S1045" s="1655">
        <f t="shared" si="880"/>
        <v>259</v>
      </c>
      <c r="T1045" s="1655">
        <f t="shared" si="880"/>
        <v>259</v>
      </c>
      <c r="U1045" s="1655">
        <f t="shared" si="880"/>
        <v>0</v>
      </c>
      <c r="V1045" s="1655">
        <f t="shared" si="880"/>
        <v>0</v>
      </c>
      <c r="W1045" s="1655"/>
      <c r="X1045" s="1655"/>
      <c r="Y1045" s="1655"/>
      <c r="Z1045" s="1655">
        <f t="shared" si="880"/>
        <v>1531.95</v>
      </c>
      <c r="AA1045" s="1655">
        <f t="shared" si="880"/>
        <v>1531.95</v>
      </c>
      <c r="AB1045" s="1655">
        <f t="shared" si="880"/>
        <v>0</v>
      </c>
      <c r="AC1045" s="1655">
        <f t="shared" si="880"/>
        <v>0</v>
      </c>
      <c r="AD1045" s="1655">
        <f t="shared" si="880"/>
        <v>259</v>
      </c>
      <c r="AE1045" s="1655">
        <f t="shared" si="880"/>
        <v>259</v>
      </c>
      <c r="AF1045" s="1655">
        <f t="shared" si="880"/>
        <v>0</v>
      </c>
      <c r="AG1045" s="1655">
        <f t="shared" si="880"/>
        <v>0</v>
      </c>
      <c r="AH1045" s="1655">
        <f t="shared" si="880"/>
        <v>1532.47</v>
      </c>
      <c r="AI1045" s="1655">
        <f t="shared" si="880"/>
        <v>1532.47</v>
      </c>
      <c r="AJ1045" s="1655">
        <f t="shared" si="880"/>
        <v>0</v>
      </c>
      <c r="AK1045" s="1655">
        <f t="shared" si="880"/>
        <v>0</v>
      </c>
      <c r="AL1045" s="1655">
        <f t="shared" si="880"/>
        <v>259</v>
      </c>
      <c r="AM1045" s="1655">
        <f t="shared" si="880"/>
        <v>259</v>
      </c>
      <c r="AN1045" s="1655">
        <f t="shared" si="880"/>
        <v>0</v>
      </c>
      <c r="AO1045" s="1655">
        <f t="shared" si="880"/>
        <v>0</v>
      </c>
      <c r="AP1045" s="1453">
        <f t="shared" si="880"/>
        <v>7400</v>
      </c>
      <c r="AQ1045" s="1453">
        <f t="shared" si="880"/>
        <v>7400</v>
      </c>
      <c r="AR1045" s="1656">
        <f t="shared" si="880"/>
        <v>0</v>
      </c>
      <c r="AS1045" s="1656">
        <f t="shared" si="880"/>
        <v>0</v>
      </c>
      <c r="AT1045" s="1656">
        <f t="shared" si="880"/>
        <v>0</v>
      </c>
      <c r="AU1045" s="1656">
        <f t="shared" si="880"/>
        <v>0</v>
      </c>
      <c r="AV1045" s="1656">
        <f t="shared" si="880"/>
        <v>0</v>
      </c>
      <c r="AW1045" s="1656">
        <f t="shared" si="880"/>
        <v>0</v>
      </c>
      <c r="AX1045" s="1656">
        <f t="shared" si="880"/>
        <v>0</v>
      </c>
      <c r="AY1045" s="1656">
        <f t="shared" si="880"/>
        <v>0</v>
      </c>
      <c r="AZ1045" s="1656">
        <f t="shared" si="880"/>
        <v>0</v>
      </c>
      <c r="BA1045" s="1656">
        <f t="shared" si="880"/>
        <v>0</v>
      </c>
      <c r="BB1045" s="1656">
        <f t="shared" si="880"/>
        <v>0</v>
      </c>
      <c r="BC1045" s="1656">
        <f t="shared" si="880"/>
        <v>0</v>
      </c>
      <c r="BD1045" s="1656">
        <f t="shared" si="880"/>
        <v>0</v>
      </c>
      <c r="BE1045" s="1656">
        <f t="shared" si="880"/>
        <v>0</v>
      </c>
      <c r="BF1045" s="1656">
        <f t="shared" si="880"/>
        <v>0</v>
      </c>
      <c r="BG1045" s="1453">
        <f t="shared" si="880"/>
        <v>0</v>
      </c>
      <c r="BH1045" s="1655"/>
      <c r="BI1045" s="1655"/>
      <c r="BJ1045" s="1658"/>
      <c r="BK1045" s="1658"/>
      <c r="BL1045" s="1658"/>
      <c r="BM1045" s="1669">
        <f t="shared" si="877"/>
        <v>100</v>
      </c>
      <c r="BN1045" s="1669" t="e">
        <f t="shared" si="878"/>
        <v>#DIV/0!</v>
      </c>
      <c r="BO1045" s="1658"/>
      <c r="BP1045" s="1659"/>
      <c r="BQ1045" s="1370"/>
      <c r="BR1045" s="1370"/>
      <c r="BS1045" s="19"/>
      <c r="BT1045" s="1370"/>
      <c r="BU1045" s="1370"/>
      <c r="BV1045" s="1370" t="s">
        <v>2498</v>
      </c>
      <c r="BW1045" s="1370"/>
      <c r="BX1045" s="1660"/>
      <c r="BY1045" s="53"/>
    </row>
    <row r="1046" spans="1:77" s="224" customFormat="1" ht="36" hidden="1" customHeight="1">
      <c r="A1046" s="3210">
        <v>1</v>
      </c>
      <c r="B1046" s="116" t="s">
        <v>343</v>
      </c>
      <c r="C1046" s="1813" t="s">
        <v>240</v>
      </c>
      <c r="D1046" s="1813" t="s">
        <v>344</v>
      </c>
      <c r="E1046" s="3573" t="s">
        <v>305</v>
      </c>
      <c r="F1046" s="3545" t="s">
        <v>345</v>
      </c>
      <c r="G1046" s="3574">
        <v>6000</v>
      </c>
      <c r="H1046" s="3574">
        <v>6000</v>
      </c>
      <c r="I1046" s="103"/>
      <c r="J1046" s="103"/>
      <c r="K1046" s="117">
        <v>6000</v>
      </c>
      <c r="L1046" s="117">
        <v>6000</v>
      </c>
      <c r="M1046" s="117">
        <v>3568.6969999999997</v>
      </c>
      <c r="N1046" s="103"/>
      <c r="O1046" s="117">
        <f>P1046+Q1046+R1046</f>
        <v>1300.867</v>
      </c>
      <c r="P1046" s="117">
        <v>1300.867</v>
      </c>
      <c r="Q1046" s="117"/>
      <c r="R1046" s="117"/>
      <c r="S1046" s="103">
        <f t="shared" ref="S1046:S1061" si="881">SUM(T1046:V1046)</f>
        <v>259</v>
      </c>
      <c r="T1046" s="103">
        <v>259</v>
      </c>
      <c r="U1046" s="103"/>
      <c r="V1046" s="103"/>
      <c r="W1046" s="1667"/>
      <c r="X1046" s="1667"/>
      <c r="Y1046" s="1667"/>
      <c r="Z1046" s="103">
        <f t="shared" ref="Z1046:Z1061" si="882">SUM(AA1046:AC1046)</f>
        <v>1300.867</v>
      </c>
      <c r="AA1046" s="103">
        <v>1300.867</v>
      </c>
      <c r="AB1046" s="103"/>
      <c r="AC1046" s="103"/>
      <c r="AD1046" s="103">
        <f t="shared" ref="AD1046:AD1061" si="883">SUM(AE1046:AG1046)</f>
        <v>259</v>
      </c>
      <c r="AE1046" s="103">
        <v>259</v>
      </c>
      <c r="AF1046" s="103"/>
      <c r="AG1046" s="103"/>
      <c r="AH1046" s="103">
        <f t="shared" ref="AH1046:AH1061" si="884">SUM(AI1046:AK1046)</f>
        <v>1300.867</v>
      </c>
      <c r="AI1046" s="103">
        <f>P1046</f>
        <v>1300.867</v>
      </c>
      <c r="AJ1046" s="103"/>
      <c r="AK1046" s="103"/>
      <c r="AL1046" s="103">
        <f t="shared" ref="AL1046:AL1061" si="885">SUM(AM1046:AO1046)</f>
        <v>259</v>
      </c>
      <c r="AM1046" s="103">
        <f>T1046</f>
        <v>259</v>
      </c>
      <c r="AN1046" s="103"/>
      <c r="AO1046" s="103"/>
      <c r="AP1046" s="3572">
        <f t="shared" ref="AP1046:AP1061" si="886">SUM(AQ1046:AS1046)</f>
        <v>6000</v>
      </c>
      <c r="AQ1046" s="3572">
        <v>6000</v>
      </c>
      <c r="AR1046" s="1802"/>
      <c r="AS1046" s="1802"/>
      <c r="AT1046" s="1802">
        <f t="shared" ref="AT1046:AT1061" si="887">SUM(AU1046:AW1046)</f>
        <v>0</v>
      </c>
      <c r="AU1046" s="1802"/>
      <c r="AV1046" s="1802"/>
      <c r="AW1046" s="1802"/>
      <c r="AX1046" s="1802"/>
      <c r="AY1046" s="1802">
        <f t="shared" ref="AY1046:AY1061" si="888">SUM(AZ1046:BB1046)</f>
        <v>0</v>
      </c>
      <c r="AZ1046" s="1802"/>
      <c r="BA1046" s="1802"/>
      <c r="BB1046" s="1802"/>
      <c r="BC1046" s="1802"/>
      <c r="BD1046" s="1666"/>
      <c r="BE1046" s="1666"/>
      <c r="BF1046" s="1666"/>
      <c r="BG1046" s="1403">
        <f t="shared" ref="BG1046:BG1048" si="889">AZ1046</f>
        <v>0</v>
      </c>
      <c r="BH1046" s="1667"/>
      <c r="BI1046" s="1667">
        <f t="shared" ref="BI1046:BI1061" si="890">AP1046-S1046</f>
        <v>5741</v>
      </c>
      <c r="BJ1046" s="1658">
        <v>2022</v>
      </c>
      <c r="BK1046" s="1658" t="s">
        <v>910</v>
      </c>
      <c r="BL1046" s="1658"/>
      <c r="BM1046" s="1669">
        <f t="shared" si="877"/>
        <v>100</v>
      </c>
      <c r="BN1046" s="1669" t="e">
        <f t="shared" si="878"/>
        <v>#DIV/0!</v>
      </c>
      <c r="BO1046" s="1658" t="s">
        <v>40</v>
      </c>
      <c r="BP1046" s="18"/>
      <c r="BQ1046" s="1370"/>
      <c r="BR1046" s="1370"/>
      <c r="BS1046" s="19"/>
      <c r="BT1046" s="1370"/>
      <c r="BU1046" s="1370"/>
      <c r="BV1046" s="1370" t="s">
        <v>2498</v>
      </c>
      <c r="BW1046" s="1370"/>
      <c r="BX1046" s="2954"/>
      <c r="BY1046" s="50"/>
    </row>
    <row r="1047" spans="1:77" s="224" customFormat="1" hidden="1">
      <c r="A1047" s="3210">
        <v>2</v>
      </c>
      <c r="B1047" s="116" t="s">
        <v>346</v>
      </c>
      <c r="C1047" s="1813" t="s">
        <v>326</v>
      </c>
      <c r="D1047" s="1813" t="s">
        <v>347</v>
      </c>
      <c r="E1047" s="3573" t="s">
        <v>305</v>
      </c>
      <c r="F1047" s="3545" t="s">
        <v>348</v>
      </c>
      <c r="G1047" s="3574">
        <v>400</v>
      </c>
      <c r="H1047" s="3574">
        <v>400</v>
      </c>
      <c r="I1047" s="103"/>
      <c r="J1047" s="103"/>
      <c r="K1047" s="117">
        <v>400</v>
      </c>
      <c r="L1047" s="117">
        <v>400</v>
      </c>
      <c r="M1047" s="117">
        <v>343.916</v>
      </c>
      <c r="N1047" s="103"/>
      <c r="O1047" s="117">
        <f t="shared" ref="O1047:O1048" si="891">P1047+Q1047+R1047</f>
        <v>0</v>
      </c>
      <c r="P1047" s="117"/>
      <c r="Q1047" s="117"/>
      <c r="R1047" s="117"/>
      <c r="S1047" s="103">
        <f t="shared" si="881"/>
        <v>0</v>
      </c>
      <c r="T1047" s="103"/>
      <c r="U1047" s="103"/>
      <c r="V1047" s="103"/>
      <c r="W1047" s="1667"/>
      <c r="X1047" s="1667"/>
      <c r="Y1047" s="1667"/>
      <c r="Z1047" s="103">
        <f t="shared" si="882"/>
        <v>0</v>
      </c>
      <c r="AA1047" s="103"/>
      <c r="AB1047" s="103"/>
      <c r="AC1047" s="103"/>
      <c r="AD1047" s="103">
        <f t="shared" si="883"/>
        <v>0</v>
      </c>
      <c r="AE1047" s="103"/>
      <c r="AF1047" s="103"/>
      <c r="AG1047" s="103"/>
      <c r="AH1047" s="103">
        <f t="shared" si="884"/>
        <v>0</v>
      </c>
      <c r="AI1047" s="103"/>
      <c r="AJ1047" s="103"/>
      <c r="AK1047" s="103"/>
      <c r="AL1047" s="103">
        <f t="shared" si="885"/>
        <v>0</v>
      </c>
      <c r="AM1047" s="103"/>
      <c r="AN1047" s="103"/>
      <c r="AO1047" s="103"/>
      <c r="AP1047" s="3572">
        <f t="shared" si="886"/>
        <v>400</v>
      </c>
      <c r="AQ1047" s="3572">
        <v>400</v>
      </c>
      <c r="AR1047" s="1802"/>
      <c r="AS1047" s="1802"/>
      <c r="AT1047" s="1802">
        <f t="shared" si="887"/>
        <v>0</v>
      </c>
      <c r="AU1047" s="1802"/>
      <c r="AV1047" s="1802"/>
      <c r="AW1047" s="1802"/>
      <c r="AX1047" s="1802"/>
      <c r="AY1047" s="1802">
        <f t="shared" si="888"/>
        <v>0</v>
      </c>
      <c r="AZ1047" s="1802"/>
      <c r="BA1047" s="1802"/>
      <c r="BB1047" s="1802"/>
      <c r="BC1047" s="1802"/>
      <c r="BD1047" s="1666"/>
      <c r="BE1047" s="1666"/>
      <c r="BF1047" s="1666"/>
      <c r="BG1047" s="1403">
        <f t="shared" si="889"/>
        <v>0</v>
      </c>
      <c r="BH1047" s="1667"/>
      <c r="BI1047" s="1667">
        <f t="shared" si="890"/>
        <v>400</v>
      </c>
      <c r="BJ1047" s="1658">
        <v>2022</v>
      </c>
      <c r="BK1047" s="1658" t="s">
        <v>910</v>
      </c>
      <c r="BL1047" s="1658"/>
      <c r="BM1047" s="1669">
        <f t="shared" si="877"/>
        <v>100</v>
      </c>
      <c r="BN1047" s="1669" t="e">
        <f t="shared" si="878"/>
        <v>#DIV/0!</v>
      </c>
      <c r="BO1047" s="1658" t="s">
        <v>40</v>
      </c>
      <c r="BP1047" s="18"/>
      <c r="BQ1047" s="1370"/>
      <c r="BR1047" s="1370"/>
      <c r="BS1047" s="19"/>
      <c r="BT1047" s="1370"/>
      <c r="BU1047" s="1370"/>
      <c r="BV1047" s="1370" t="s">
        <v>2498</v>
      </c>
      <c r="BW1047" s="1370"/>
      <c r="BX1047" s="2954"/>
      <c r="BY1047" s="50"/>
    </row>
    <row r="1048" spans="1:77" s="224" customFormat="1" hidden="1">
      <c r="A1048" s="3210">
        <v>3</v>
      </c>
      <c r="B1048" s="120" t="s">
        <v>349</v>
      </c>
      <c r="C1048" s="1813" t="s">
        <v>326</v>
      </c>
      <c r="D1048" s="1813" t="s">
        <v>350</v>
      </c>
      <c r="E1048" s="3573" t="s">
        <v>305</v>
      </c>
      <c r="F1048" s="3545" t="s">
        <v>351</v>
      </c>
      <c r="G1048" s="3574">
        <v>1000</v>
      </c>
      <c r="H1048" s="3574">
        <v>1000</v>
      </c>
      <c r="I1048" s="103"/>
      <c r="J1048" s="103"/>
      <c r="K1048" s="117">
        <v>1000</v>
      </c>
      <c r="L1048" s="117">
        <v>1000</v>
      </c>
      <c r="M1048" s="117">
        <v>603.39700000000005</v>
      </c>
      <c r="N1048" s="103"/>
      <c r="O1048" s="117">
        <f t="shared" si="891"/>
        <v>231.60300000000001</v>
      </c>
      <c r="P1048" s="117">
        <v>231.60300000000001</v>
      </c>
      <c r="Q1048" s="117"/>
      <c r="R1048" s="117"/>
      <c r="S1048" s="103">
        <f t="shared" si="881"/>
        <v>0</v>
      </c>
      <c r="T1048" s="103"/>
      <c r="U1048" s="103"/>
      <c r="V1048" s="103"/>
      <c r="W1048" s="1667"/>
      <c r="X1048" s="1667"/>
      <c r="Y1048" s="1667"/>
      <c r="Z1048" s="103">
        <f t="shared" si="882"/>
        <v>231.083</v>
      </c>
      <c r="AA1048" s="103">
        <v>231.083</v>
      </c>
      <c r="AB1048" s="103"/>
      <c r="AC1048" s="103"/>
      <c r="AD1048" s="103">
        <f t="shared" si="883"/>
        <v>0</v>
      </c>
      <c r="AE1048" s="103"/>
      <c r="AF1048" s="103"/>
      <c r="AG1048" s="103"/>
      <c r="AH1048" s="103">
        <f t="shared" si="884"/>
        <v>231.60300000000001</v>
      </c>
      <c r="AI1048" s="103">
        <f>P1048</f>
        <v>231.60300000000001</v>
      </c>
      <c r="AJ1048" s="103"/>
      <c r="AK1048" s="103"/>
      <c r="AL1048" s="103">
        <f t="shared" si="885"/>
        <v>0</v>
      </c>
      <c r="AM1048" s="103"/>
      <c r="AN1048" s="103"/>
      <c r="AO1048" s="103"/>
      <c r="AP1048" s="3572">
        <f t="shared" si="886"/>
        <v>1000</v>
      </c>
      <c r="AQ1048" s="3572">
        <v>1000</v>
      </c>
      <c r="AR1048" s="1802"/>
      <c r="AS1048" s="1802"/>
      <c r="AT1048" s="1802">
        <f t="shared" si="887"/>
        <v>0</v>
      </c>
      <c r="AU1048" s="1802"/>
      <c r="AV1048" s="1802"/>
      <c r="AW1048" s="1802"/>
      <c r="AX1048" s="1802"/>
      <c r="AY1048" s="1802">
        <f t="shared" si="888"/>
        <v>0</v>
      </c>
      <c r="AZ1048" s="1802"/>
      <c r="BA1048" s="1802"/>
      <c r="BB1048" s="1802"/>
      <c r="BC1048" s="1802"/>
      <c r="BD1048" s="1666"/>
      <c r="BE1048" s="1666"/>
      <c r="BF1048" s="1666"/>
      <c r="BG1048" s="1403">
        <f t="shared" si="889"/>
        <v>0</v>
      </c>
      <c r="BH1048" s="1667"/>
      <c r="BI1048" s="1667">
        <f t="shared" si="890"/>
        <v>1000</v>
      </c>
      <c r="BJ1048" s="1658">
        <v>2022</v>
      </c>
      <c r="BK1048" s="1658" t="s">
        <v>910</v>
      </c>
      <c r="BL1048" s="1658"/>
      <c r="BM1048" s="1669">
        <f t="shared" si="877"/>
        <v>100</v>
      </c>
      <c r="BN1048" s="1669" t="e">
        <f t="shared" si="878"/>
        <v>#DIV/0!</v>
      </c>
      <c r="BO1048" s="1658" t="s">
        <v>40</v>
      </c>
      <c r="BP1048" s="18"/>
      <c r="BQ1048" s="1370"/>
      <c r="BR1048" s="1370"/>
      <c r="BS1048" s="19"/>
      <c r="BT1048" s="1370"/>
      <c r="BU1048" s="1370"/>
      <c r="BV1048" s="1370" t="s">
        <v>2498</v>
      </c>
      <c r="BW1048" s="1370"/>
      <c r="BX1048" s="2954"/>
      <c r="BY1048" s="50"/>
    </row>
    <row r="1049" spans="1:77" s="501" customFormat="1" hidden="1">
      <c r="A1049" s="3210">
        <v>3</v>
      </c>
      <c r="B1049" s="120" t="s">
        <v>378</v>
      </c>
      <c r="C1049" s="1813" t="s">
        <v>326</v>
      </c>
      <c r="D1049" s="1813" t="s">
        <v>344</v>
      </c>
      <c r="E1049" s="3573" t="s">
        <v>206</v>
      </c>
      <c r="F1049" s="3545" t="s">
        <v>379</v>
      </c>
      <c r="G1049" s="3574">
        <v>850</v>
      </c>
      <c r="H1049" s="3574">
        <v>850</v>
      </c>
      <c r="I1049" s="103"/>
      <c r="J1049" s="103"/>
      <c r="K1049" s="117">
        <v>850</v>
      </c>
      <c r="L1049" s="117">
        <v>850</v>
      </c>
      <c r="M1049" s="103">
        <v>842.14499999999998</v>
      </c>
      <c r="N1049" s="103">
        <v>842.14499999999998</v>
      </c>
      <c r="O1049" s="103"/>
      <c r="P1049" s="103"/>
      <c r="Q1049" s="103"/>
      <c r="R1049" s="103"/>
      <c r="S1049" s="117">
        <f t="shared" si="881"/>
        <v>850</v>
      </c>
      <c r="T1049" s="117">
        <v>850</v>
      </c>
      <c r="U1049" s="103"/>
      <c r="V1049" s="103"/>
      <c r="W1049" s="1667"/>
      <c r="X1049" s="1667"/>
      <c r="Y1049" s="1667"/>
      <c r="Z1049" s="103">
        <f t="shared" si="882"/>
        <v>0</v>
      </c>
      <c r="AA1049" s="103"/>
      <c r="AB1049" s="103"/>
      <c r="AC1049" s="103"/>
      <c r="AD1049" s="103">
        <f t="shared" si="883"/>
        <v>842.14499999999998</v>
      </c>
      <c r="AE1049" s="103">
        <v>842.14499999999998</v>
      </c>
      <c r="AF1049" s="103"/>
      <c r="AG1049" s="103"/>
      <c r="AH1049" s="103">
        <f t="shared" si="884"/>
        <v>0</v>
      </c>
      <c r="AI1049" s="103"/>
      <c r="AJ1049" s="103"/>
      <c r="AK1049" s="103"/>
      <c r="AL1049" s="103">
        <f t="shared" si="885"/>
        <v>850</v>
      </c>
      <c r="AM1049" s="103">
        <f>T1049</f>
        <v>850</v>
      </c>
      <c r="AN1049" s="103"/>
      <c r="AO1049" s="103"/>
      <c r="AP1049" s="3572">
        <f t="shared" si="886"/>
        <v>850</v>
      </c>
      <c r="AQ1049" s="3572">
        <v>850</v>
      </c>
      <c r="AR1049" s="1802"/>
      <c r="AS1049" s="1802"/>
      <c r="AT1049" s="1002">
        <f t="shared" si="887"/>
        <v>0</v>
      </c>
      <c r="AU1049" s="1002">
        <f>L1049-AQ1049</f>
        <v>0</v>
      </c>
      <c r="AV1049" s="1002"/>
      <c r="AW1049" s="1002"/>
      <c r="AX1049" s="1002"/>
      <c r="AY1049" s="1002">
        <f t="shared" si="888"/>
        <v>0</v>
      </c>
      <c r="AZ1049" s="1002">
        <f>AU1049</f>
        <v>0</v>
      </c>
      <c r="BA1049" s="1802"/>
      <c r="BB1049" s="1802"/>
      <c r="BC1049" s="1802"/>
      <c r="BD1049" s="1666"/>
      <c r="BE1049" s="1666"/>
      <c r="BF1049" s="1666"/>
      <c r="BG1049" s="1403">
        <v>0</v>
      </c>
      <c r="BH1049" s="1667"/>
      <c r="BI1049" s="1667">
        <f t="shared" si="890"/>
        <v>0</v>
      </c>
      <c r="BJ1049" s="1658">
        <v>2023</v>
      </c>
      <c r="BK1049" s="1658" t="s">
        <v>910</v>
      </c>
      <c r="BL1049" s="1658"/>
      <c r="BM1049" s="1669">
        <f t="shared" si="877"/>
        <v>100</v>
      </c>
      <c r="BN1049" s="1669" t="e">
        <f t="shared" si="878"/>
        <v>#DIV/0!</v>
      </c>
      <c r="BO1049" s="1658" t="s">
        <v>40</v>
      </c>
      <c r="BP1049" s="18"/>
      <c r="BQ1049" s="1370"/>
      <c r="BR1049" s="1370"/>
      <c r="BS1049" s="19"/>
      <c r="BT1049" s="1370"/>
      <c r="BU1049" s="1370"/>
      <c r="BV1049" s="1370" t="s">
        <v>2498</v>
      </c>
      <c r="BW1049" s="1370"/>
      <c r="BX1049" s="2954"/>
      <c r="BY1049" s="50"/>
    </row>
    <row r="1050" spans="1:77" s="28" customFormat="1" hidden="1">
      <c r="A1050" s="3210">
        <v>1</v>
      </c>
      <c r="B1050" s="116" t="s">
        <v>393</v>
      </c>
      <c r="C1050" s="2265" t="s">
        <v>240</v>
      </c>
      <c r="D1050" s="2265" t="s">
        <v>394</v>
      </c>
      <c r="E1050" s="3573" t="s">
        <v>259</v>
      </c>
      <c r="F1050" s="3602"/>
      <c r="G1050" s="3601">
        <v>400</v>
      </c>
      <c r="H1050" s="3601">
        <v>400</v>
      </c>
      <c r="I1050" s="102"/>
      <c r="J1050" s="102"/>
      <c r="K1050" s="3263">
        <v>400</v>
      </c>
      <c r="L1050" s="3263">
        <v>400</v>
      </c>
      <c r="M1050" s="103"/>
      <c r="N1050" s="103"/>
      <c r="O1050" s="102"/>
      <c r="P1050" s="102"/>
      <c r="Q1050" s="102"/>
      <c r="R1050" s="102"/>
      <c r="S1050" s="102">
        <f t="shared" si="881"/>
        <v>0</v>
      </c>
      <c r="T1050" s="102"/>
      <c r="U1050" s="102"/>
      <c r="V1050" s="102"/>
      <c r="W1050" s="1655"/>
      <c r="X1050" s="1655"/>
      <c r="Y1050" s="1655"/>
      <c r="Z1050" s="103">
        <f t="shared" si="882"/>
        <v>0</v>
      </c>
      <c r="AA1050" s="102"/>
      <c r="AB1050" s="102"/>
      <c r="AC1050" s="102"/>
      <c r="AD1050" s="103">
        <f t="shared" si="883"/>
        <v>0</v>
      </c>
      <c r="AE1050" s="103"/>
      <c r="AF1050" s="102"/>
      <c r="AG1050" s="102"/>
      <c r="AH1050" s="103">
        <f t="shared" si="884"/>
        <v>0</v>
      </c>
      <c r="AI1050" s="102"/>
      <c r="AJ1050" s="102"/>
      <c r="AK1050" s="102"/>
      <c r="AL1050" s="103">
        <f t="shared" si="885"/>
        <v>0</v>
      </c>
      <c r="AM1050" s="102"/>
      <c r="AN1050" s="102"/>
      <c r="AO1050" s="102"/>
      <c r="AP1050" s="3572">
        <f t="shared" si="886"/>
        <v>0</v>
      </c>
      <c r="AQ1050" s="3570"/>
      <c r="AR1050" s="1751"/>
      <c r="AS1050" s="1751"/>
      <c r="AT1050" s="1802">
        <f t="shared" si="887"/>
        <v>400</v>
      </c>
      <c r="AU1050" s="1802">
        <f>L1050-AQ1050</f>
        <v>400</v>
      </c>
      <c r="AV1050" s="1751"/>
      <c r="AW1050" s="1751"/>
      <c r="AX1050" s="1751"/>
      <c r="AY1050" s="1802">
        <f t="shared" si="888"/>
        <v>400</v>
      </c>
      <c r="AZ1050" s="1802">
        <f>AU1050</f>
        <v>400</v>
      </c>
      <c r="BA1050" s="1751"/>
      <c r="BB1050" s="1751"/>
      <c r="BC1050" s="1751"/>
      <c r="BD1050" s="1656"/>
      <c r="BE1050" s="1656"/>
      <c r="BF1050" s="1656"/>
      <c r="BG1050" s="1453"/>
      <c r="BH1050" s="1655"/>
      <c r="BI1050" s="142">
        <f t="shared" si="890"/>
        <v>0</v>
      </c>
      <c r="BJ1050" s="198">
        <v>2024</v>
      </c>
      <c r="BK1050" s="198" t="s">
        <v>2323</v>
      </c>
      <c r="BL1050" s="198" t="s">
        <v>2327</v>
      </c>
      <c r="BM1050" s="1925">
        <f t="shared" si="877"/>
        <v>0</v>
      </c>
      <c r="BN1050" s="1925">
        <f t="shared" si="878"/>
        <v>0</v>
      </c>
      <c r="BO1050" s="198"/>
      <c r="BP1050" s="2122"/>
      <c r="BQ1050" s="2902"/>
      <c r="BR1050" s="2902"/>
      <c r="BS1050" s="2066"/>
      <c r="BT1050" s="2902"/>
      <c r="BU1050" s="2902"/>
      <c r="BV1050" s="1370" t="s">
        <v>2498</v>
      </c>
      <c r="BW1050" s="2902"/>
      <c r="BX1050" s="1915"/>
    </row>
    <row r="1051" spans="1:77" s="28" customFormat="1" ht="39.75" hidden="1" customHeight="1">
      <c r="A1051" s="3210">
        <v>2</v>
      </c>
      <c r="B1051" s="116" t="s">
        <v>395</v>
      </c>
      <c r="C1051" s="2265" t="s">
        <v>326</v>
      </c>
      <c r="D1051" s="2265" t="s">
        <v>396</v>
      </c>
      <c r="E1051" s="3573" t="s">
        <v>259</v>
      </c>
      <c r="F1051" s="3602"/>
      <c r="G1051" s="3601">
        <v>1500</v>
      </c>
      <c r="H1051" s="3601">
        <v>1500</v>
      </c>
      <c r="I1051" s="102"/>
      <c r="J1051" s="102"/>
      <c r="K1051" s="3263">
        <v>1500</v>
      </c>
      <c r="L1051" s="3263">
        <v>1500</v>
      </c>
      <c r="M1051" s="103"/>
      <c r="N1051" s="103"/>
      <c r="O1051" s="102"/>
      <c r="P1051" s="102"/>
      <c r="Q1051" s="102"/>
      <c r="R1051" s="102"/>
      <c r="S1051" s="102">
        <f t="shared" si="881"/>
        <v>0</v>
      </c>
      <c r="T1051" s="102"/>
      <c r="U1051" s="102"/>
      <c r="V1051" s="102"/>
      <c r="W1051" s="1655"/>
      <c r="X1051" s="1655"/>
      <c r="Y1051" s="1655"/>
      <c r="Z1051" s="103">
        <f t="shared" si="882"/>
        <v>0</v>
      </c>
      <c r="AA1051" s="102"/>
      <c r="AB1051" s="102"/>
      <c r="AC1051" s="102"/>
      <c r="AD1051" s="103">
        <f t="shared" si="883"/>
        <v>0</v>
      </c>
      <c r="AE1051" s="103"/>
      <c r="AF1051" s="102"/>
      <c r="AG1051" s="102"/>
      <c r="AH1051" s="103">
        <f t="shared" si="884"/>
        <v>0</v>
      </c>
      <c r="AI1051" s="102"/>
      <c r="AJ1051" s="102"/>
      <c r="AK1051" s="102"/>
      <c r="AL1051" s="103">
        <f t="shared" si="885"/>
        <v>0</v>
      </c>
      <c r="AM1051" s="102"/>
      <c r="AN1051" s="102"/>
      <c r="AO1051" s="102"/>
      <c r="AP1051" s="3572">
        <f t="shared" si="886"/>
        <v>0</v>
      </c>
      <c r="AQ1051" s="3570"/>
      <c r="AR1051" s="1751"/>
      <c r="AS1051" s="1751"/>
      <c r="AT1051" s="1802">
        <f t="shared" si="887"/>
        <v>1500</v>
      </c>
      <c r="AU1051" s="1802">
        <f t="shared" ref="AU1051:AU1061" si="892">L1051-AQ1051</f>
        <v>1500</v>
      </c>
      <c r="AV1051" s="1751"/>
      <c r="AW1051" s="1751"/>
      <c r="AX1051" s="1751"/>
      <c r="AY1051" s="1802">
        <f t="shared" si="888"/>
        <v>1500</v>
      </c>
      <c r="AZ1051" s="1802">
        <f t="shared" ref="AZ1051:AZ1061" si="893">AU1051</f>
        <v>1500</v>
      </c>
      <c r="BA1051" s="1751"/>
      <c r="BB1051" s="1751"/>
      <c r="BC1051" s="1751"/>
      <c r="BD1051" s="1656"/>
      <c r="BE1051" s="1656"/>
      <c r="BF1051" s="1656"/>
      <c r="BG1051" s="1453"/>
      <c r="BH1051" s="1655"/>
      <c r="BI1051" s="142">
        <f t="shared" si="890"/>
        <v>0</v>
      </c>
      <c r="BJ1051" s="198">
        <v>2024</v>
      </c>
      <c r="BK1051" s="198" t="s">
        <v>2323</v>
      </c>
      <c r="BL1051" s="198" t="s">
        <v>2327</v>
      </c>
      <c r="BM1051" s="1925">
        <f t="shared" si="877"/>
        <v>0</v>
      </c>
      <c r="BN1051" s="1925">
        <f t="shared" si="878"/>
        <v>0</v>
      </c>
      <c r="BO1051" s="198"/>
      <c r="BP1051" s="2122"/>
      <c r="BQ1051" s="2902"/>
      <c r="BR1051" s="2902"/>
      <c r="BS1051" s="2066"/>
      <c r="BT1051" s="2902"/>
      <c r="BU1051" s="2902"/>
      <c r="BV1051" s="1370" t="s">
        <v>2498</v>
      </c>
      <c r="BW1051" s="2902"/>
      <c r="BX1051" s="1915"/>
    </row>
    <row r="1052" spans="1:77" s="28" customFormat="1" ht="39.75" hidden="1" customHeight="1">
      <c r="A1052" s="3210">
        <v>3</v>
      </c>
      <c r="B1052" s="116" t="s">
        <v>397</v>
      </c>
      <c r="C1052" s="2265" t="s">
        <v>326</v>
      </c>
      <c r="D1052" s="2265" t="s">
        <v>376</v>
      </c>
      <c r="E1052" s="3573" t="s">
        <v>259</v>
      </c>
      <c r="F1052" s="3602"/>
      <c r="G1052" s="3601">
        <v>1000</v>
      </c>
      <c r="H1052" s="3601">
        <v>1000</v>
      </c>
      <c r="I1052" s="102"/>
      <c r="J1052" s="102"/>
      <c r="K1052" s="3263">
        <v>1000</v>
      </c>
      <c r="L1052" s="3263">
        <v>1000</v>
      </c>
      <c r="M1052" s="103"/>
      <c r="N1052" s="103"/>
      <c r="O1052" s="102"/>
      <c r="P1052" s="102"/>
      <c r="Q1052" s="102"/>
      <c r="R1052" s="102"/>
      <c r="S1052" s="102">
        <f t="shared" si="881"/>
        <v>0</v>
      </c>
      <c r="T1052" s="102"/>
      <c r="U1052" s="102"/>
      <c r="V1052" s="102"/>
      <c r="W1052" s="1655"/>
      <c r="X1052" s="1655"/>
      <c r="Y1052" s="1655"/>
      <c r="Z1052" s="103">
        <f t="shared" si="882"/>
        <v>0</v>
      </c>
      <c r="AA1052" s="102"/>
      <c r="AB1052" s="102"/>
      <c r="AC1052" s="102"/>
      <c r="AD1052" s="103">
        <f t="shared" si="883"/>
        <v>0</v>
      </c>
      <c r="AE1052" s="103"/>
      <c r="AF1052" s="102"/>
      <c r="AG1052" s="102"/>
      <c r="AH1052" s="103">
        <f t="shared" si="884"/>
        <v>0</v>
      </c>
      <c r="AI1052" s="102"/>
      <c r="AJ1052" s="102"/>
      <c r="AK1052" s="102"/>
      <c r="AL1052" s="103">
        <f t="shared" si="885"/>
        <v>0</v>
      </c>
      <c r="AM1052" s="102"/>
      <c r="AN1052" s="102"/>
      <c r="AO1052" s="102"/>
      <c r="AP1052" s="3572">
        <f t="shared" si="886"/>
        <v>0</v>
      </c>
      <c r="AQ1052" s="3570"/>
      <c r="AR1052" s="1751"/>
      <c r="AS1052" s="1751"/>
      <c r="AT1052" s="1802">
        <f t="shared" si="887"/>
        <v>1000</v>
      </c>
      <c r="AU1052" s="1802">
        <f t="shared" si="892"/>
        <v>1000</v>
      </c>
      <c r="AV1052" s="1751"/>
      <c r="AW1052" s="1751"/>
      <c r="AX1052" s="1751"/>
      <c r="AY1052" s="1802">
        <f t="shared" si="888"/>
        <v>1000</v>
      </c>
      <c r="AZ1052" s="1802">
        <f t="shared" si="893"/>
        <v>1000</v>
      </c>
      <c r="BA1052" s="1751"/>
      <c r="BB1052" s="1751"/>
      <c r="BC1052" s="1751"/>
      <c r="BD1052" s="1656"/>
      <c r="BE1052" s="1656"/>
      <c r="BF1052" s="1656"/>
      <c r="BG1052" s="1453"/>
      <c r="BH1052" s="1655"/>
      <c r="BI1052" s="142">
        <f t="shared" si="890"/>
        <v>0</v>
      </c>
      <c r="BJ1052" s="198">
        <v>2024</v>
      </c>
      <c r="BK1052" s="198" t="s">
        <v>2323</v>
      </c>
      <c r="BL1052" s="198" t="s">
        <v>2327</v>
      </c>
      <c r="BM1052" s="1925">
        <f t="shared" si="877"/>
        <v>0</v>
      </c>
      <c r="BN1052" s="1925">
        <f t="shared" si="878"/>
        <v>0</v>
      </c>
      <c r="BO1052" s="198"/>
      <c r="BP1052" s="2122"/>
      <c r="BQ1052" s="2902"/>
      <c r="BR1052" s="2902"/>
      <c r="BS1052" s="2066"/>
      <c r="BT1052" s="2902"/>
      <c r="BU1052" s="2902"/>
      <c r="BV1052" s="1370" t="s">
        <v>2498</v>
      </c>
      <c r="BW1052" s="2902"/>
      <c r="BX1052" s="1915"/>
    </row>
    <row r="1053" spans="1:77" s="28" customFormat="1" ht="39.75" hidden="1" customHeight="1">
      <c r="A1053" s="3210">
        <v>4</v>
      </c>
      <c r="B1053" s="116" t="s">
        <v>398</v>
      </c>
      <c r="C1053" s="2265" t="s">
        <v>326</v>
      </c>
      <c r="D1053" s="2265" t="s">
        <v>399</v>
      </c>
      <c r="E1053" s="3573" t="s">
        <v>259</v>
      </c>
      <c r="F1053" s="3602"/>
      <c r="G1053" s="3601">
        <v>5200</v>
      </c>
      <c r="H1053" s="3601">
        <v>5200</v>
      </c>
      <c r="I1053" s="102"/>
      <c r="J1053" s="102"/>
      <c r="K1053" s="3263">
        <v>5200</v>
      </c>
      <c r="L1053" s="3263">
        <v>5200</v>
      </c>
      <c r="M1053" s="103"/>
      <c r="N1053" s="103"/>
      <c r="O1053" s="102"/>
      <c r="P1053" s="102"/>
      <c r="Q1053" s="102"/>
      <c r="R1053" s="102"/>
      <c r="S1053" s="102">
        <f t="shared" si="881"/>
        <v>0</v>
      </c>
      <c r="T1053" s="102"/>
      <c r="U1053" s="102"/>
      <c r="V1053" s="102"/>
      <c r="W1053" s="1655"/>
      <c r="X1053" s="1655"/>
      <c r="Y1053" s="1655"/>
      <c r="Z1053" s="103">
        <f t="shared" si="882"/>
        <v>0</v>
      </c>
      <c r="AA1053" s="102"/>
      <c r="AB1053" s="102"/>
      <c r="AC1053" s="102"/>
      <c r="AD1053" s="103">
        <f t="shared" si="883"/>
        <v>0</v>
      </c>
      <c r="AE1053" s="103"/>
      <c r="AF1053" s="102"/>
      <c r="AG1053" s="102"/>
      <c r="AH1053" s="103">
        <f t="shared" si="884"/>
        <v>0</v>
      </c>
      <c r="AI1053" s="102"/>
      <c r="AJ1053" s="102"/>
      <c r="AK1053" s="102"/>
      <c r="AL1053" s="103">
        <f t="shared" si="885"/>
        <v>0</v>
      </c>
      <c r="AM1053" s="102"/>
      <c r="AN1053" s="102"/>
      <c r="AO1053" s="102"/>
      <c r="AP1053" s="3572">
        <f t="shared" si="886"/>
        <v>0</v>
      </c>
      <c r="AQ1053" s="3570"/>
      <c r="AR1053" s="1751"/>
      <c r="AS1053" s="1751"/>
      <c r="AT1053" s="1802">
        <f t="shared" si="887"/>
        <v>5200</v>
      </c>
      <c r="AU1053" s="1802">
        <f t="shared" si="892"/>
        <v>5200</v>
      </c>
      <c r="AV1053" s="1751"/>
      <c r="AW1053" s="1751"/>
      <c r="AX1053" s="1751"/>
      <c r="AY1053" s="1802">
        <f t="shared" si="888"/>
        <v>5200</v>
      </c>
      <c r="AZ1053" s="1802">
        <f t="shared" si="893"/>
        <v>5200</v>
      </c>
      <c r="BA1053" s="1751"/>
      <c r="BB1053" s="1751"/>
      <c r="BC1053" s="1751"/>
      <c r="BD1053" s="1656"/>
      <c r="BE1053" s="1656"/>
      <c r="BF1053" s="1656"/>
      <c r="BG1053" s="1453"/>
      <c r="BH1053" s="1655"/>
      <c r="BI1053" s="142">
        <f t="shared" si="890"/>
        <v>0</v>
      </c>
      <c r="BJ1053" s="198">
        <v>2024</v>
      </c>
      <c r="BK1053" s="198" t="s">
        <v>2323</v>
      </c>
      <c r="BL1053" s="198" t="s">
        <v>2327</v>
      </c>
      <c r="BM1053" s="1925">
        <f t="shared" si="877"/>
        <v>0</v>
      </c>
      <c r="BN1053" s="1925">
        <f t="shared" si="878"/>
        <v>0</v>
      </c>
      <c r="BO1053" s="198"/>
      <c r="BP1053" s="2122"/>
      <c r="BQ1053" s="2902"/>
      <c r="BR1053" s="2902"/>
      <c r="BS1053" s="2066"/>
      <c r="BT1053" s="2902"/>
      <c r="BU1053" s="2902"/>
      <c r="BV1053" s="1370" t="s">
        <v>2498</v>
      </c>
      <c r="BW1053" s="2902"/>
      <c r="BX1053" s="1915"/>
    </row>
    <row r="1054" spans="1:77" s="28" customFormat="1" hidden="1">
      <c r="A1054" s="3210">
        <v>5</v>
      </c>
      <c r="B1054" s="116" t="s">
        <v>400</v>
      </c>
      <c r="C1054" s="2265" t="s">
        <v>326</v>
      </c>
      <c r="D1054" s="2265"/>
      <c r="E1054" s="3573" t="s">
        <v>259</v>
      </c>
      <c r="F1054" s="3602"/>
      <c r="G1054" s="3601">
        <v>300</v>
      </c>
      <c r="H1054" s="3601">
        <v>300</v>
      </c>
      <c r="I1054" s="102"/>
      <c r="J1054" s="102"/>
      <c r="K1054" s="3263">
        <v>300</v>
      </c>
      <c r="L1054" s="3263">
        <v>300</v>
      </c>
      <c r="M1054" s="103"/>
      <c r="N1054" s="103"/>
      <c r="O1054" s="102"/>
      <c r="P1054" s="102"/>
      <c r="Q1054" s="102"/>
      <c r="R1054" s="102"/>
      <c r="S1054" s="102">
        <f t="shared" si="881"/>
        <v>0</v>
      </c>
      <c r="T1054" s="102"/>
      <c r="U1054" s="102"/>
      <c r="V1054" s="102"/>
      <c r="W1054" s="1655"/>
      <c r="X1054" s="1655"/>
      <c r="Y1054" s="1655"/>
      <c r="Z1054" s="103">
        <f t="shared" si="882"/>
        <v>0</v>
      </c>
      <c r="AA1054" s="102"/>
      <c r="AB1054" s="102"/>
      <c r="AC1054" s="102"/>
      <c r="AD1054" s="103">
        <f t="shared" si="883"/>
        <v>0</v>
      </c>
      <c r="AE1054" s="103"/>
      <c r="AF1054" s="102"/>
      <c r="AG1054" s="102"/>
      <c r="AH1054" s="103">
        <f t="shared" si="884"/>
        <v>0</v>
      </c>
      <c r="AI1054" s="102"/>
      <c r="AJ1054" s="102"/>
      <c r="AK1054" s="102"/>
      <c r="AL1054" s="103">
        <f t="shared" si="885"/>
        <v>0</v>
      </c>
      <c r="AM1054" s="102"/>
      <c r="AN1054" s="102"/>
      <c r="AO1054" s="102"/>
      <c r="AP1054" s="3572">
        <f t="shared" si="886"/>
        <v>0</v>
      </c>
      <c r="AQ1054" s="3570"/>
      <c r="AR1054" s="1751"/>
      <c r="AS1054" s="1751"/>
      <c r="AT1054" s="1802">
        <f t="shared" si="887"/>
        <v>300</v>
      </c>
      <c r="AU1054" s="1802">
        <f t="shared" si="892"/>
        <v>300</v>
      </c>
      <c r="AV1054" s="1751"/>
      <c r="AW1054" s="1751"/>
      <c r="AX1054" s="1751"/>
      <c r="AY1054" s="1802">
        <f t="shared" si="888"/>
        <v>300</v>
      </c>
      <c r="AZ1054" s="1802">
        <f t="shared" si="893"/>
        <v>300</v>
      </c>
      <c r="BA1054" s="1751"/>
      <c r="BB1054" s="1751"/>
      <c r="BC1054" s="1751"/>
      <c r="BD1054" s="1656"/>
      <c r="BE1054" s="1656"/>
      <c r="BF1054" s="1656"/>
      <c r="BG1054" s="1453"/>
      <c r="BH1054" s="1655"/>
      <c r="BI1054" s="142">
        <f t="shared" si="890"/>
        <v>0</v>
      </c>
      <c r="BJ1054" s="198">
        <v>2024</v>
      </c>
      <c r="BK1054" s="198" t="s">
        <v>2323</v>
      </c>
      <c r="BL1054" s="198" t="s">
        <v>2327</v>
      </c>
      <c r="BM1054" s="1925">
        <f t="shared" si="877"/>
        <v>0</v>
      </c>
      <c r="BN1054" s="1925">
        <f t="shared" si="878"/>
        <v>0</v>
      </c>
      <c r="BO1054" s="198"/>
      <c r="BP1054" s="2122"/>
      <c r="BQ1054" s="2902"/>
      <c r="BR1054" s="2902"/>
      <c r="BS1054" s="2066"/>
      <c r="BT1054" s="2902"/>
      <c r="BU1054" s="2902"/>
      <c r="BV1054" s="1370" t="s">
        <v>2498</v>
      </c>
      <c r="BW1054" s="2902"/>
      <c r="BX1054" s="1915"/>
    </row>
    <row r="1055" spans="1:77" s="28" customFormat="1" hidden="1">
      <c r="A1055" s="3210">
        <v>6</v>
      </c>
      <c r="B1055" s="116" t="s">
        <v>401</v>
      </c>
      <c r="C1055" s="2265" t="s">
        <v>326</v>
      </c>
      <c r="D1055" s="2265"/>
      <c r="E1055" s="3573" t="s">
        <v>259</v>
      </c>
      <c r="F1055" s="3602"/>
      <c r="G1055" s="3601">
        <v>700</v>
      </c>
      <c r="H1055" s="3601">
        <v>700</v>
      </c>
      <c r="I1055" s="102"/>
      <c r="J1055" s="102"/>
      <c r="K1055" s="3263">
        <v>700</v>
      </c>
      <c r="L1055" s="3263">
        <v>700</v>
      </c>
      <c r="M1055" s="103"/>
      <c r="N1055" s="103"/>
      <c r="O1055" s="102"/>
      <c r="P1055" s="102"/>
      <c r="Q1055" s="102"/>
      <c r="R1055" s="102"/>
      <c r="S1055" s="102">
        <f t="shared" si="881"/>
        <v>0</v>
      </c>
      <c r="T1055" s="102"/>
      <c r="U1055" s="102"/>
      <c r="V1055" s="102"/>
      <c r="W1055" s="1655"/>
      <c r="X1055" s="1655"/>
      <c r="Y1055" s="1655"/>
      <c r="Z1055" s="103">
        <f t="shared" si="882"/>
        <v>0</v>
      </c>
      <c r="AA1055" s="102"/>
      <c r="AB1055" s="102"/>
      <c r="AC1055" s="102"/>
      <c r="AD1055" s="103">
        <f t="shared" si="883"/>
        <v>0</v>
      </c>
      <c r="AE1055" s="103"/>
      <c r="AF1055" s="102"/>
      <c r="AG1055" s="102"/>
      <c r="AH1055" s="103">
        <f t="shared" si="884"/>
        <v>0</v>
      </c>
      <c r="AI1055" s="102"/>
      <c r="AJ1055" s="102"/>
      <c r="AK1055" s="102"/>
      <c r="AL1055" s="103">
        <f t="shared" si="885"/>
        <v>0</v>
      </c>
      <c r="AM1055" s="102"/>
      <c r="AN1055" s="102"/>
      <c r="AO1055" s="102"/>
      <c r="AP1055" s="3572">
        <f t="shared" si="886"/>
        <v>0</v>
      </c>
      <c r="AQ1055" s="3570"/>
      <c r="AR1055" s="1751"/>
      <c r="AS1055" s="1751"/>
      <c r="AT1055" s="1802">
        <f t="shared" si="887"/>
        <v>700</v>
      </c>
      <c r="AU1055" s="1802">
        <f t="shared" si="892"/>
        <v>700</v>
      </c>
      <c r="AV1055" s="1751"/>
      <c r="AW1055" s="1751"/>
      <c r="AX1055" s="1751"/>
      <c r="AY1055" s="1802">
        <f t="shared" si="888"/>
        <v>700</v>
      </c>
      <c r="AZ1055" s="1802">
        <f t="shared" si="893"/>
        <v>700</v>
      </c>
      <c r="BA1055" s="1751"/>
      <c r="BB1055" s="1751"/>
      <c r="BC1055" s="1751"/>
      <c r="BD1055" s="1656"/>
      <c r="BE1055" s="1656"/>
      <c r="BF1055" s="1656"/>
      <c r="BG1055" s="1453"/>
      <c r="BH1055" s="1655"/>
      <c r="BI1055" s="142">
        <f t="shared" si="890"/>
        <v>0</v>
      </c>
      <c r="BJ1055" s="198">
        <v>2024</v>
      </c>
      <c r="BK1055" s="198" t="s">
        <v>2323</v>
      </c>
      <c r="BL1055" s="198" t="s">
        <v>2327</v>
      </c>
      <c r="BM1055" s="1925">
        <f t="shared" si="877"/>
        <v>0</v>
      </c>
      <c r="BN1055" s="1925">
        <f t="shared" si="878"/>
        <v>0</v>
      </c>
      <c r="BO1055" s="198"/>
      <c r="BP1055" s="2122"/>
      <c r="BQ1055" s="2902"/>
      <c r="BR1055" s="2902"/>
      <c r="BS1055" s="2066"/>
      <c r="BT1055" s="2902"/>
      <c r="BU1055" s="2902"/>
      <c r="BV1055" s="1370" t="s">
        <v>2498</v>
      </c>
      <c r="BW1055" s="2902"/>
      <c r="BX1055" s="1915"/>
    </row>
    <row r="1056" spans="1:77" s="28" customFormat="1" hidden="1">
      <c r="A1056" s="3210">
        <v>7</v>
      </c>
      <c r="B1056" s="116" t="s">
        <v>402</v>
      </c>
      <c r="C1056" s="2265" t="s">
        <v>326</v>
      </c>
      <c r="D1056" s="2265" t="s">
        <v>403</v>
      </c>
      <c r="E1056" s="3573" t="s">
        <v>259</v>
      </c>
      <c r="F1056" s="3602"/>
      <c r="G1056" s="3601">
        <v>500</v>
      </c>
      <c r="H1056" s="3601">
        <v>500</v>
      </c>
      <c r="I1056" s="102"/>
      <c r="J1056" s="102"/>
      <c r="K1056" s="3263">
        <v>500</v>
      </c>
      <c r="L1056" s="3263">
        <v>500</v>
      </c>
      <c r="M1056" s="103"/>
      <c r="N1056" s="103"/>
      <c r="O1056" s="102"/>
      <c r="P1056" s="102"/>
      <c r="Q1056" s="102"/>
      <c r="R1056" s="102"/>
      <c r="S1056" s="102">
        <f t="shared" si="881"/>
        <v>0</v>
      </c>
      <c r="T1056" s="102"/>
      <c r="U1056" s="102"/>
      <c r="V1056" s="102"/>
      <c r="W1056" s="1655"/>
      <c r="X1056" s="1655"/>
      <c r="Y1056" s="1655"/>
      <c r="Z1056" s="103">
        <f t="shared" si="882"/>
        <v>0</v>
      </c>
      <c r="AA1056" s="102"/>
      <c r="AB1056" s="102"/>
      <c r="AC1056" s="102"/>
      <c r="AD1056" s="103">
        <f t="shared" si="883"/>
        <v>0</v>
      </c>
      <c r="AE1056" s="103"/>
      <c r="AF1056" s="102"/>
      <c r="AG1056" s="102"/>
      <c r="AH1056" s="103">
        <f t="shared" si="884"/>
        <v>0</v>
      </c>
      <c r="AI1056" s="102"/>
      <c r="AJ1056" s="102"/>
      <c r="AK1056" s="102"/>
      <c r="AL1056" s="103">
        <f t="shared" si="885"/>
        <v>0</v>
      </c>
      <c r="AM1056" s="102"/>
      <c r="AN1056" s="102"/>
      <c r="AO1056" s="102"/>
      <c r="AP1056" s="3572">
        <f t="shared" si="886"/>
        <v>0</v>
      </c>
      <c r="AQ1056" s="3570"/>
      <c r="AR1056" s="1751"/>
      <c r="AS1056" s="1751"/>
      <c r="AT1056" s="1802">
        <f t="shared" si="887"/>
        <v>500</v>
      </c>
      <c r="AU1056" s="1802">
        <f t="shared" si="892"/>
        <v>500</v>
      </c>
      <c r="AV1056" s="1751"/>
      <c r="AW1056" s="1751"/>
      <c r="AX1056" s="1751"/>
      <c r="AY1056" s="1802">
        <f t="shared" si="888"/>
        <v>500</v>
      </c>
      <c r="AZ1056" s="1802">
        <f t="shared" si="893"/>
        <v>500</v>
      </c>
      <c r="BA1056" s="1751"/>
      <c r="BB1056" s="1751"/>
      <c r="BC1056" s="1751"/>
      <c r="BD1056" s="1656"/>
      <c r="BE1056" s="1656"/>
      <c r="BF1056" s="1656"/>
      <c r="BG1056" s="1453"/>
      <c r="BH1056" s="1655"/>
      <c r="BI1056" s="142">
        <f t="shared" si="890"/>
        <v>0</v>
      </c>
      <c r="BJ1056" s="198">
        <v>2024</v>
      </c>
      <c r="BK1056" s="198" t="s">
        <v>2323</v>
      </c>
      <c r="BL1056" s="198" t="s">
        <v>2327</v>
      </c>
      <c r="BM1056" s="1925">
        <f t="shared" si="877"/>
        <v>0</v>
      </c>
      <c r="BN1056" s="1925">
        <f t="shared" si="878"/>
        <v>0</v>
      </c>
      <c r="BO1056" s="198"/>
      <c r="BP1056" s="2122"/>
      <c r="BQ1056" s="2902"/>
      <c r="BR1056" s="2902"/>
      <c r="BS1056" s="2066"/>
      <c r="BT1056" s="2902"/>
      <c r="BU1056" s="2902"/>
      <c r="BV1056" s="1370" t="s">
        <v>2498</v>
      </c>
      <c r="BW1056" s="2902"/>
      <c r="BX1056" s="1915"/>
    </row>
    <row r="1057" spans="1:81" s="28" customFormat="1" hidden="1">
      <c r="A1057" s="3210">
        <v>8</v>
      </c>
      <c r="B1057" s="116" t="s">
        <v>404</v>
      </c>
      <c r="C1057" s="2265" t="s">
        <v>326</v>
      </c>
      <c r="D1057" s="2265" t="s">
        <v>405</v>
      </c>
      <c r="E1057" s="3573" t="s">
        <v>259</v>
      </c>
      <c r="F1057" s="3602"/>
      <c r="G1057" s="3601">
        <v>400</v>
      </c>
      <c r="H1057" s="3601">
        <v>400</v>
      </c>
      <c r="I1057" s="102"/>
      <c r="J1057" s="102"/>
      <c r="K1057" s="3263">
        <v>400</v>
      </c>
      <c r="L1057" s="3263">
        <v>400</v>
      </c>
      <c r="M1057" s="103"/>
      <c r="N1057" s="103"/>
      <c r="O1057" s="102"/>
      <c r="P1057" s="102"/>
      <c r="Q1057" s="102"/>
      <c r="R1057" s="102"/>
      <c r="S1057" s="102">
        <f t="shared" si="881"/>
        <v>0</v>
      </c>
      <c r="T1057" s="102"/>
      <c r="U1057" s="102"/>
      <c r="V1057" s="102"/>
      <c r="W1057" s="1655"/>
      <c r="X1057" s="1655"/>
      <c r="Y1057" s="1655"/>
      <c r="Z1057" s="103">
        <f t="shared" si="882"/>
        <v>0</v>
      </c>
      <c r="AA1057" s="102"/>
      <c r="AB1057" s="102"/>
      <c r="AC1057" s="102"/>
      <c r="AD1057" s="103">
        <f t="shared" si="883"/>
        <v>0</v>
      </c>
      <c r="AE1057" s="103"/>
      <c r="AF1057" s="102"/>
      <c r="AG1057" s="102"/>
      <c r="AH1057" s="103">
        <f t="shared" si="884"/>
        <v>0</v>
      </c>
      <c r="AI1057" s="102"/>
      <c r="AJ1057" s="102"/>
      <c r="AK1057" s="102"/>
      <c r="AL1057" s="103">
        <f t="shared" si="885"/>
        <v>0</v>
      </c>
      <c r="AM1057" s="102"/>
      <c r="AN1057" s="102"/>
      <c r="AO1057" s="102"/>
      <c r="AP1057" s="3572">
        <f t="shared" si="886"/>
        <v>0</v>
      </c>
      <c r="AQ1057" s="3570"/>
      <c r="AR1057" s="1751"/>
      <c r="AS1057" s="1751"/>
      <c r="AT1057" s="1802">
        <f t="shared" si="887"/>
        <v>400</v>
      </c>
      <c r="AU1057" s="1802">
        <f t="shared" si="892"/>
        <v>400</v>
      </c>
      <c r="AV1057" s="1751"/>
      <c r="AW1057" s="1751"/>
      <c r="AX1057" s="1751"/>
      <c r="AY1057" s="1802">
        <f t="shared" si="888"/>
        <v>400</v>
      </c>
      <c r="AZ1057" s="1802">
        <f t="shared" si="893"/>
        <v>400</v>
      </c>
      <c r="BA1057" s="1751"/>
      <c r="BB1057" s="1751"/>
      <c r="BC1057" s="1751"/>
      <c r="BD1057" s="1656"/>
      <c r="BE1057" s="1656"/>
      <c r="BF1057" s="1656"/>
      <c r="BG1057" s="1453"/>
      <c r="BH1057" s="1655"/>
      <c r="BI1057" s="142">
        <f t="shared" si="890"/>
        <v>0</v>
      </c>
      <c r="BJ1057" s="198">
        <v>2024</v>
      </c>
      <c r="BK1057" s="198" t="s">
        <v>2323</v>
      </c>
      <c r="BL1057" s="198" t="s">
        <v>2327</v>
      </c>
      <c r="BM1057" s="1925">
        <f t="shared" si="877"/>
        <v>0</v>
      </c>
      <c r="BN1057" s="1925">
        <f t="shared" si="878"/>
        <v>0</v>
      </c>
      <c r="BO1057" s="198"/>
      <c r="BP1057" s="2122"/>
      <c r="BQ1057" s="2902"/>
      <c r="BR1057" s="2902"/>
      <c r="BS1057" s="2066"/>
      <c r="BT1057" s="2902"/>
      <c r="BU1057" s="2902"/>
      <c r="BV1057" s="1370" t="s">
        <v>2498</v>
      </c>
      <c r="BW1057" s="2902"/>
      <c r="BX1057" s="1915"/>
    </row>
    <row r="1058" spans="1:81" s="28" customFormat="1" hidden="1">
      <c r="A1058" s="3210">
        <v>9</v>
      </c>
      <c r="B1058" s="116" t="s">
        <v>406</v>
      </c>
      <c r="C1058" s="2265" t="s">
        <v>326</v>
      </c>
      <c r="D1058" s="2265" t="s">
        <v>407</v>
      </c>
      <c r="E1058" s="3573" t="s">
        <v>259</v>
      </c>
      <c r="F1058" s="3602"/>
      <c r="G1058" s="3601">
        <v>750</v>
      </c>
      <c r="H1058" s="3601">
        <v>750</v>
      </c>
      <c r="I1058" s="102"/>
      <c r="J1058" s="102"/>
      <c r="K1058" s="3263">
        <v>750</v>
      </c>
      <c r="L1058" s="3263">
        <v>750</v>
      </c>
      <c r="M1058" s="103"/>
      <c r="N1058" s="103"/>
      <c r="O1058" s="102"/>
      <c r="P1058" s="102"/>
      <c r="Q1058" s="102"/>
      <c r="R1058" s="102"/>
      <c r="S1058" s="102">
        <f t="shared" si="881"/>
        <v>0</v>
      </c>
      <c r="T1058" s="102"/>
      <c r="U1058" s="102"/>
      <c r="V1058" s="102"/>
      <c r="W1058" s="1655"/>
      <c r="X1058" s="1655"/>
      <c r="Y1058" s="1655"/>
      <c r="Z1058" s="103">
        <f t="shared" si="882"/>
        <v>0</v>
      </c>
      <c r="AA1058" s="102"/>
      <c r="AB1058" s="102"/>
      <c r="AC1058" s="102"/>
      <c r="AD1058" s="103">
        <f t="shared" si="883"/>
        <v>0</v>
      </c>
      <c r="AE1058" s="103"/>
      <c r="AF1058" s="102"/>
      <c r="AG1058" s="102"/>
      <c r="AH1058" s="103">
        <f t="shared" si="884"/>
        <v>0</v>
      </c>
      <c r="AI1058" s="102"/>
      <c r="AJ1058" s="102"/>
      <c r="AK1058" s="102"/>
      <c r="AL1058" s="103">
        <f t="shared" si="885"/>
        <v>0</v>
      </c>
      <c r="AM1058" s="102"/>
      <c r="AN1058" s="102"/>
      <c r="AO1058" s="102"/>
      <c r="AP1058" s="3572">
        <f t="shared" si="886"/>
        <v>0</v>
      </c>
      <c r="AQ1058" s="3570"/>
      <c r="AR1058" s="1751"/>
      <c r="AS1058" s="1751"/>
      <c r="AT1058" s="1802">
        <f t="shared" si="887"/>
        <v>750</v>
      </c>
      <c r="AU1058" s="1802">
        <f t="shared" si="892"/>
        <v>750</v>
      </c>
      <c r="AV1058" s="1751"/>
      <c r="AW1058" s="1751"/>
      <c r="AX1058" s="1751"/>
      <c r="AY1058" s="1802">
        <f t="shared" si="888"/>
        <v>750</v>
      </c>
      <c r="AZ1058" s="1802">
        <f t="shared" si="893"/>
        <v>750</v>
      </c>
      <c r="BA1058" s="1751"/>
      <c r="BB1058" s="1751"/>
      <c r="BC1058" s="1751"/>
      <c r="BD1058" s="1656"/>
      <c r="BE1058" s="1656"/>
      <c r="BF1058" s="1656"/>
      <c r="BG1058" s="1453"/>
      <c r="BH1058" s="1655"/>
      <c r="BI1058" s="142">
        <f t="shared" si="890"/>
        <v>0</v>
      </c>
      <c r="BJ1058" s="198">
        <v>2024</v>
      </c>
      <c r="BK1058" s="198" t="s">
        <v>2323</v>
      </c>
      <c r="BL1058" s="198" t="s">
        <v>2327</v>
      </c>
      <c r="BM1058" s="1925">
        <f t="shared" si="877"/>
        <v>0</v>
      </c>
      <c r="BN1058" s="1925">
        <f t="shared" si="878"/>
        <v>0</v>
      </c>
      <c r="BO1058" s="198"/>
      <c r="BP1058" s="2122"/>
      <c r="BQ1058" s="2902"/>
      <c r="BR1058" s="2902"/>
      <c r="BS1058" s="2066"/>
      <c r="BT1058" s="2902"/>
      <c r="BU1058" s="2902"/>
      <c r="BV1058" s="1370" t="s">
        <v>2498</v>
      </c>
      <c r="BW1058" s="2902"/>
      <c r="BX1058" s="1915"/>
    </row>
    <row r="1059" spans="1:81" s="28" customFormat="1" ht="36" hidden="1" customHeight="1">
      <c r="A1059" s="3210">
        <v>10</v>
      </c>
      <c r="B1059" s="116" t="s">
        <v>408</v>
      </c>
      <c r="C1059" s="2265" t="s">
        <v>326</v>
      </c>
      <c r="D1059" s="2265" t="s">
        <v>409</v>
      </c>
      <c r="E1059" s="3573" t="s">
        <v>259</v>
      </c>
      <c r="F1059" s="3602"/>
      <c r="G1059" s="3601">
        <v>2300</v>
      </c>
      <c r="H1059" s="3601">
        <v>2300</v>
      </c>
      <c r="I1059" s="102"/>
      <c r="J1059" s="102"/>
      <c r="K1059" s="3263">
        <v>2300</v>
      </c>
      <c r="L1059" s="3263">
        <v>2300</v>
      </c>
      <c r="M1059" s="103"/>
      <c r="N1059" s="103"/>
      <c r="O1059" s="102"/>
      <c r="P1059" s="102"/>
      <c r="Q1059" s="102"/>
      <c r="R1059" s="102"/>
      <c r="S1059" s="102">
        <f t="shared" si="881"/>
        <v>0</v>
      </c>
      <c r="T1059" s="102"/>
      <c r="U1059" s="102"/>
      <c r="V1059" s="102"/>
      <c r="W1059" s="1655"/>
      <c r="X1059" s="1655"/>
      <c r="Y1059" s="1655"/>
      <c r="Z1059" s="103">
        <f t="shared" si="882"/>
        <v>0</v>
      </c>
      <c r="AA1059" s="102"/>
      <c r="AB1059" s="102"/>
      <c r="AC1059" s="102"/>
      <c r="AD1059" s="103">
        <f t="shared" si="883"/>
        <v>0</v>
      </c>
      <c r="AE1059" s="103"/>
      <c r="AF1059" s="102"/>
      <c r="AG1059" s="102"/>
      <c r="AH1059" s="103">
        <f t="shared" si="884"/>
        <v>0</v>
      </c>
      <c r="AI1059" s="102"/>
      <c r="AJ1059" s="102"/>
      <c r="AK1059" s="102"/>
      <c r="AL1059" s="103">
        <f t="shared" si="885"/>
        <v>0</v>
      </c>
      <c r="AM1059" s="102"/>
      <c r="AN1059" s="102"/>
      <c r="AO1059" s="102"/>
      <c r="AP1059" s="3572">
        <f t="shared" si="886"/>
        <v>0</v>
      </c>
      <c r="AQ1059" s="3570"/>
      <c r="AR1059" s="1751"/>
      <c r="AS1059" s="1751"/>
      <c r="AT1059" s="1802">
        <f t="shared" si="887"/>
        <v>2300</v>
      </c>
      <c r="AU1059" s="1802">
        <f t="shared" si="892"/>
        <v>2300</v>
      </c>
      <c r="AV1059" s="1751"/>
      <c r="AW1059" s="1751"/>
      <c r="AX1059" s="1751"/>
      <c r="AY1059" s="1802">
        <f t="shared" si="888"/>
        <v>2300</v>
      </c>
      <c r="AZ1059" s="1802">
        <f t="shared" si="893"/>
        <v>2300</v>
      </c>
      <c r="BA1059" s="1751"/>
      <c r="BB1059" s="1751"/>
      <c r="BC1059" s="1751"/>
      <c r="BD1059" s="1656"/>
      <c r="BE1059" s="1656"/>
      <c r="BF1059" s="1656"/>
      <c r="BG1059" s="1453"/>
      <c r="BH1059" s="1655"/>
      <c r="BI1059" s="142">
        <f t="shared" si="890"/>
        <v>0</v>
      </c>
      <c r="BJ1059" s="198">
        <v>2024</v>
      </c>
      <c r="BK1059" s="198" t="s">
        <v>2323</v>
      </c>
      <c r="BL1059" s="198" t="s">
        <v>2327</v>
      </c>
      <c r="BM1059" s="1925">
        <f t="shared" si="877"/>
        <v>0</v>
      </c>
      <c r="BN1059" s="1925">
        <f t="shared" si="878"/>
        <v>0</v>
      </c>
      <c r="BO1059" s="198"/>
      <c r="BP1059" s="2122"/>
      <c r="BQ1059" s="2902"/>
      <c r="BR1059" s="2902"/>
      <c r="BS1059" s="2066"/>
      <c r="BT1059" s="2902"/>
      <c r="BU1059" s="2902"/>
      <c r="BV1059" s="1370" t="s">
        <v>2498</v>
      </c>
      <c r="BW1059" s="2902"/>
      <c r="BX1059" s="1915"/>
    </row>
    <row r="1060" spans="1:81" s="28" customFormat="1" ht="36" hidden="1" customHeight="1">
      <c r="A1060" s="3210">
        <v>11</v>
      </c>
      <c r="B1060" s="116" t="s">
        <v>410</v>
      </c>
      <c r="C1060" s="2265" t="s">
        <v>240</v>
      </c>
      <c r="D1060" s="2265" t="s">
        <v>411</v>
      </c>
      <c r="E1060" s="3573" t="s">
        <v>259</v>
      </c>
      <c r="F1060" s="3602"/>
      <c r="G1060" s="3601">
        <v>770</v>
      </c>
      <c r="H1060" s="3601">
        <v>770</v>
      </c>
      <c r="I1060" s="102"/>
      <c r="J1060" s="102"/>
      <c r="K1060" s="3263">
        <v>770</v>
      </c>
      <c r="L1060" s="3263">
        <v>770</v>
      </c>
      <c r="M1060" s="103"/>
      <c r="N1060" s="103"/>
      <c r="O1060" s="102"/>
      <c r="P1060" s="102"/>
      <c r="Q1060" s="102"/>
      <c r="R1060" s="102"/>
      <c r="S1060" s="102">
        <f t="shared" si="881"/>
        <v>0</v>
      </c>
      <c r="T1060" s="102"/>
      <c r="U1060" s="102"/>
      <c r="V1060" s="102"/>
      <c r="W1060" s="1655"/>
      <c r="X1060" s="1655"/>
      <c r="Y1060" s="1655"/>
      <c r="Z1060" s="103">
        <f t="shared" si="882"/>
        <v>0</v>
      </c>
      <c r="AA1060" s="102"/>
      <c r="AB1060" s="102"/>
      <c r="AC1060" s="102"/>
      <c r="AD1060" s="103">
        <f t="shared" si="883"/>
        <v>0</v>
      </c>
      <c r="AE1060" s="103"/>
      <c r="AF1060" s="102"/>
      <c r="AG1060" s="102"/>
      <c r="AH1060" s="103">
        <f t="shared" si="884"/>
        <v>0</v>
      </c>
      <c r="AI1060" s="102"/>
      <c r="AJ1060" s="102"/>
      <c r="AK1060" s="102"/>
      <c r="AL1060" s="103">
        <f t="shared" si="885"/>
        <v>0</v>
      </c>
      <c r="AM1060" s="102"/>
      <c r="AN1060" s="102"/>
      <c r="AO1060" s="102"/>
      <c r="AP1060" s="3572">
        <f t="shared" si="886"/>
        <v>0</v>
      </c>
      <c r="AQ1060" s="3570"/>
      <c r="AR1060" s="1751"/>
      <c r="AS1060" s="1751"/>
      <c r="AT1060" s="1802">
        <f t="shared" si="887"/>
        <v>770</v>
      </c>
      <c r="AU1060" s="1802">
        <f t="shared" si="892"/>
        <v>770</v>
      </c>
      <c r="AV1060" s="1751"/>
      <c r="AW1060" s="1751"/>
      <c r="AX1060" s="1751"/>
      <c r="AY1060" s="1802">
        <f t="shared" si="888"/>
        <v>770</v>
      </c>
      <c r="AZ1060" s="1802">
        <f t="shared" si="893"/>
        <v>770</v>
      </c>
      <c r="BA1060" s="1751"/>
      <c r="BB1060" s="1751"/>
      <c r="BC1060" s="1751"/>
      <c r="BD1060" s="1656"/>
      <c r="BE1060" s="1656"/>
      <c r="BF1060" s="1656"/>
      <c r="BG1060" s="1453"/>
      <c r="BH1060" s="1655"/>
      <c r="BI1060" s="142">
        <f t="shared" si="890"/>
        <v>0</v>
      </c>
      <c r="BJ1060" s="198">
        <v>2024</v>
      </c>
      <c r="BK1060" s="198" t="s">
        <v>2323</v>
      </c>
      <c r="BL1060" s="198" t="s">
        <v>2327</v>
      </c>
      <c r="BM1060" s="1925">
        <f t="shared" si="877"/>
        <v>0</v>
      </c>
      <c r="BN1060" s="1925">
        <f t="shared" si="878"/>
        <v>0</v>
      </c>
      <c r="BO1060" s="198"/>
      <c r="BP1060" s="2122"/>
      <c r="BQ1060" s="2902"/>
      <c r="BR1060" s="2902"/>
      <c r="BS1060" s="2066"/>
      <c r="BT1060" s="2902"/>
      <c r="BU1060" s="2902"/>
      <c r="BV1060" s="1370" t="s">
        <v>2498</v>
      </c>
      <c r="BW1060" s="2902"/>
      <c r="BX1060" s="1915"/>
    </row>
    <row r="1061" spans="1:81" s="28" customFormat="1" ht="36" hidden="1" customHeight="1">
      <c r="A1061" s="3210">
        <v>12</v>
      </c>
      <c r="B1061" s="116" t="s">
        <v>412</v>
      </c>
      <c r="C1061" s="2265" t="s">
        <v>326</v>
      </c>
      <c r="D1061" s="2265" t="s">
        <v>411</v>
      </c>
      <c r="E1061" s="3573" t="s">
        <v>259</v>
      </c>
      <c r="F1061" s="3602"/>
      <c r="G1061" s="3601">
        <v>1050</v>
      </c>
      <c r="H1061" s="3601">
        <v>1050</v>
      </c>
      <c r="I1061" s="102"/>
      <c r="J1061" s="102"/>
      <c r="K1061" s="3263">
        <v>1050</v>
      </c>
      <c r="L1061" s="3263">
        <v>1050</v>
      </c>
      <c r="M1061" s="103"/>
      <c r="N1061" s="103"/>
      <c r="O1061" s="102"/>
      <c r="P1061" s="102"/>
      <c r="Q1061" s="102"/>
      <c r="R1061" s="102"/>
      <c r="S1061" s="102">
        <f t="shared" si="881"/>
        <v>0</v>
      </c>
      <c r="T1061" s="102"/>
      <c r="U1061" s="102"/>
      <c r="V1061" s="102"/>
      <c r="W1061" s="1655"/>
      <c r="X1061" s="1655"/>
      <c r="Y1061" s="1655"/>
      <c r="Z1061" s="103">
        <f t="shared" si="882"/>
        <v>0</v>
      </c>
      <c r="AA1061" s="102"/>
      <c r="AB1061" s="102"/>
      <c r="AC1061" s="102"/>
      <c r="AD1061" s="103">
        <f t="shared" si="883"/>
        <v>0</v>
      </c>
      <c r="AE1061" s="103"/>
      <c r="AF1061" s="102"/>
      <c r="AG1061" s="102"/>
      <c r="AH1061" s="103">
        <f t="shared" si="884"/>
        <v>0</v>
      </c>
      <c r="AI1061" s="102"/>
      <c r="AJ1061" s="102"/>
      <c r="AK1061" s="102"/>
      <c r="AL1061" s="103">
        <f t="shared" si="885"/>
        <v>0</v>
      </c>
      <c r="AM1061" s="102"/>
      <c r="AN1061" s="102"/>
      <c r="AO1061" s="102"/>
      <c r="AP1061" s="3572">
        <f t="shared" si="886"/>
        <v>0</v>
      </c>
      <c r="AQ1061" s="3570"/>
      <c r="AR1061" s="1751"/>
      <c r="AS1061" s="1751"/>
      <c r="AT1061" s="1802">
        <f t="shared" si="887"/>
        <v>1050</v>
      </c>
      <c r="AU1061" s="1802">
        <f t="shared" si="892"/>
        <v>1050</v>
      </c>
      <c r="AV1061" s="1751"/>
      <c r="AW1061" s="1751"/>
      <c r="AX1061" s="1751"/>
      <c r="AY1061" s="1802">
        <f t="shared" si="888"/>
        <v>1050</v>
      </c>
      <c r="AZ1061" s="1802">
        <f t="shared" si="893"/>
        <v>1050</v>
      </c>
      <c r="BA1061" s="1751"/>
      <c r="BB1061" s="1751"/>
      <c r="BC1061" s="1751"/>
      <c r="BD1061" s="1656"/>
      <c r="BE1061" s="1656"/>
      <c r="BF1061" s="1656"/>
      <c r="BG1061" s="1453"/>
      <c r="BH1061" s="1655"/>
      <c r="BI1061" s="142">
        <f t="shared" si="890"/>
        <v>0</v>
      </c>
      <c r="BJ1061" s="198">
        <v>2024</v>
      </c>
      <c r="BK1061" s="198" t="s">
        <v>2323</v>
      </c>
      <c r="BL1061" s="198" t="s">
        <v>2327</v>
      </c>
      <c r="BM1061" s="1925">
        <f t="shared" si="877"/>
        <v>0</v>
      </c>
      <c r="BN1061" s="1925">
        <f t="shared" si="878"/>
        <v>0</v>
      </c>
      <c r="BO1061" s="198"/>
      <c r="BP1061" s="2122"/>
      <c r="BQ1061" s="2902"/>
      <c r="BR1061" s="2902"/>
      <c r="BS1061" s="2066"/>
      <c r="BT1061" s="2902"/>
      <c r="BU1061" s="2902"/>
      <c r="BV1061" s="1370" t="s">
        <v>2498</v>
      </c>
      <c r="BW1061" s="2902"/>
      <c r="BX1061" s="1915"/>
    </row>
    <row r="1062" spans="1:81" s="1627" customFormat="1" ht="31.5" hidden="1" customHeight="1">
      <c r="A1062" s="2210" t="s">
        <v>712</v>
      </c>
      <c r="B1062" s="3063" t="s">
        <v>2468</v>
      </c>
      <c r="C1062" s="2867"/>
      <c r="D1062" s="2868"/>
      <c r="E1062" s="3623"/>
      <c r="F1062" s="3624"/>
      <c r="G1062" s="3495"/>
      <c r="H1062" s="3495"/>
      <c r="I1062" s="1776"/>
      <c r="J1062" s="1776"/>
      <c r="K1062" s="2093"/>
      <c r="L1062" s="2093"/>
      <c r="M1062" s="2093"/>
      <c r="N1062" s="2093"/>
      <c r="O1062" s="3028"/>
      <c r="P1062" s="3028"/>
      <c r="Q1062" s="3028"/>
      <c r="R1062" s="3028"/>
      <c r="S1062" s="3269"/>
      <c r="T1062" s="3028"/>
      <c r="U1062" s="3028"/>
      <c r="V1062" s="3028"/>
      <c r="W1062" s="3028"/>
      <c r="X1062" s="3028"/>
      <c r="Y1062" s="3028"/>
      <c r="Z1062" s="3028"/>
      <c r="AA1062" s="3270"/>
      <c r="AB1062" s="3028"/>
      <c r="AC1062" s="3028"/>
      <c r="AD1062" s="3028"/>
      <c r="AE1062" s="3028"/>
      <c r="AF1062" s="3028"/>
      <c r="AG1062" s="3028"/>
      <c r="AH1062" s="3028"/>
      <c r="AI1062" s="3028"/>
      <c r="AJ1062" s="3028"/>
      <c r="AK1062" s="3028"/>
      <c r="AL1062" s="3028"/>
      <c r="AM1062" s="3028"/>
      <c r="AN1062" s="3028"/>
      <c r="AO1062" s="3028"/>
      <c r="AP1062" s="3646"/>
      <c r="AQ1062" s="3646"/>
      <c r="AR1062" s="3303"/>
      <c r="AS1062" s="3303"/>
      <c r="AT1062" s="3303"/>
      <c r="AU1062" s="3303"/>
      <c r="AV1062" s="3303"/>
      <c r="AW1062" s="3303"/>
      <c r="AX1062" s="3303"/>
      <c r="AY1062" s="3303"/>
      <c r="AZ1062" s="3303"/>
      <c r="BA1062" s="3303"/>
      <c r="BB1062" s="3303"/>
      <c r="BC1062" s="3303"/>
      <c r="BD1062" s="3303"/>
      <c r="BE1062" s="3303"/>
      <c r="BF1062" s="3303"/>
      <c r="BG1062" s="3646"/>
      <c r="BH1062" s="3028"/>
      <c r="BI1062" s="2876"/>
      <c r="BJ1062" s="3159"/>
      <c r="BK1062" s="3159"/>
      <c r="BL1062" s="3159"/>
      <c r="BM1062" s="3157"/>
      <c r="BN1062" s="3157"/>
      <c r="BO1062" s="3159" t="s">
        <v>2327</v>
      </c>
      <c r="BP1062" s="3070"/>
      <c r="BQ1062" s="3014"/>
      <c r="BR1062" s="3014"/>
      <c r="BS1062" s="3365"/>
      <c r="BT1062" s="3014"/>
      <c r="BU1062" s="3014"/>
      <c r="BV1062" s="1370" t="s">
        <v>2498</v>
      </c>
      <c r="BW1062" s="3014"/>
      <c r="BX1062" s="2998"/>
    </row>
    <row r="1063" spans="1:81" s="2892" customFormat="1" ht="61.5" hidden="1" customHeight="1">
      <c r="A1063" s="3200">
        <v>1</v>
      </c>
      <c r="B1063" s="183" t="s">
        <v>1922</v>
      </c>
      <c r="C1063" s="2881" t="s">
        <v>1600</v>
      </c>
      <c r="D1063" s="2881" t="s">
        <v>1923</v>
      </c>
      <c r="E1063" s="3625" t="s">
        <v>521</v>
      </c>
      <c r="F1063" s="3625"/>
      <c r="G1063" s="3626">
        <v>6679</v>
      </c>
      <c r="H1063" s="3626">
        <f>+G1063</f>
        <v>6679</v>
      </c>
      <c r="I1063" s="3272"/>
      <c r="J1063" s="3272"/>
      <c r="K1063" s="3271">
        <v>6679</v>
      </c>
      <c r="L1063" s="3271">
        <v>6679</v>
      </c>
      <c r="M1063" s="3272"/>
      <c r="N1063" s="3272"/>
      <c r="O1063" s="3272"/>
      <c r="P1063" s="3272"/>
      <c r="Q1063" s="3272"/>
      <c r="R1063" s="3272"/>
      <c r="S1063" s="3272">
        <f t="shared" ref="S1063:S1086" si="894">SUM(T1063:V1063)</f>
        <v>0</v>
      </c>
      <c r="T1063" s="3272"/>
      <c r="U1063" s="3272"/>
      <c r="V1063" s="3272"/>
      <c r="W1063" s="3398"/>
      <c r="X1063" s="3398"/>
      <c r="Y1063" s="3398"/>
      <c r="Z1063" s="3272">
        <f t="shared" ref="Z1063:Z1086" si="895">SUM(AA1063:AC1063)</f>
        <v>0</v>
      </c>
      <c r="AA1063" s="3273"/>
      <c r="AB1063" s="3272"/>
      <c r="AC1063" s="3272"/>
      <c r="AD1063" s="3272">
        <f t="shared" ref="AD1063:AD1086" si="896">SUM(AE1063:AG1063)</f>
        <v>0</v>
      </c>
      <c r="AE1063" s="3272"/>
      <c r="AF1063" s="3272"/>
      <c r="AG1063" s="3272"/>
      <c r="AH1063" s="3272">
        <f t="shared" ref="AH1063:AH1086" si="897">SUM(AI1063:AK1063)</f>
        <v>0</v>
      </c>
      <c r="AI1063" s="3272"/>
      <c r="AJ1063" s="3272"/>
      <c r="AK1063" s="3272"/>
      <c r="AL1063" s="3272">
        <f t="shared" ref="AL1063:AL1086" si="898">SUM(AM1063:AO1063)</f>
        <v>0</v>
      </c>
      <c r="AM1063" s="3272"/>
      <c r="AN1063" s="3272"/>
      <c r="AO1063" s="3272"/>
      <c r="AP1063" s="3665">
        <f t="shared" ref="AP1063:AP1086" si="899">SUM(AQ1063:AS1063)</f>
        <v>0</v>
      </c>
      <c r="AQ1063" s="3665"/>
      <c r="AR1063" s="3348"/>
      <c r="AS1063" s="3348"/>
      <c r="AT1063" s="3334">
        <f>SUM(AU1063:AW1063)</f>
        <v>6679</v>
      </c>
      <c r="AU1063" s="3334">
        <f>H1063-AQ1063</f>
        <v>6679</v>
      </c>
      <c r="AV1063" s="3348"/>
      <c r="AW1063" s="3348"/>
      <c r="AX1063" s="3348"/>
      <c r="AY1063" s="3348">
        <f>SUM(AZ1063:BB1063)</f>
        <v>2004</v>
      </c>
      <c r="AZ1063" s="3348">
        <v>2004</v>
      </c>
      <c r="BA1063" s="3348"/>
      <c r="BB1063" s="3348"/>
      <c r="BC1063" s="3348"/>
      <c r="BD1063" s="3349"/>
      <c r="BE1063" s="3349"/>
      <c r="BF1063" s="3349"/>
      <c r="BG1063" s="3686"/>
      <c r="BH1063" s="3398"/>
      <c r="BI1063" s="2887">
        <f t="shared" ref="BI1063:BI1086" si="900">AP1063-S1063</f>
        <v>0</v>
      </c>
      <c r="BJ1063" s="2889">
        <v>2024</v>
      </c>
      <c r="BK1063" s="2889" t="s">
        <v>2323</v>
      </c>
      <c r="BL1063" s="2889" t="s">
        <v>2327</v>
      </c>
      <c r="BM1063" s="1925">
        <f t="shared" ref="BM1063:BM1086" si="901">(BG1063+AQ1063)/H1063*100</f>
        <v>0</v>
      </c>
      <c r="BN1063" s="1925">
        <f t="shared" ref="BN1063:BN1086" si="902">BG1063/AU1063*100</f>
        <v>0</v>
      </c>
      <c r="BO1063" s="2889"/>
      <c r="BP1063" s="2890"/>
      <c r="BQ1063" s="2950"/>
      <c r="BR1063" s="2950"/>
      <c r="BS1063" s="3378"/>
      <c r="BT1063" s="2950"/>
      <c r="BU1063" s="2950"/>
      <c r="BV1063" s="1370" t="s">
        <v>2498</v>
      </c>
      <c r="BW1063" s="2950"/>
      <c r="BX1063" s="2891"/>
    </row>
    <row r="1064" spans="1:81" s="1927" customFormat="1" ht="39.75" hidden="1" customHeight="1">
      <c r="A1064" s="3190">
        <v>1</v>
      </c>
      <c r="B1064" s="172" t="s">
        <v>1083</v>
      </c>
      <c r="C1064" s="2117" t="s">
        <v>845</v>
      </c>
      <c r="D1064" s="2117" t="s">
        <v>1084</v>
      </c>
      <c r="E1064" s="3582" t="s">
        <v>1085</v>
      </c>
      <c r="F1064" s="3583" t="s">
        <v>1086</v>
      </c>
      <c r="G1064" s="3546">
        <v>4581</v>
      </c>
      <c r="H1064" s="3546">
        <v>4581</v>
      </c>
      <c r="I1064" s="118"/>
      <c r="J1064" s="118"/>
      <c r="K1064" s="134">
        <v>4581</v>
      </c>
      <c r="L1064" s="134">
        <v>4581</v>
      </c>
      <c r="M1064" s="146"/>
      <c r="N1064" s="146"/>
      <c r="O1064" s="147"/>
      <c r="P1064" s="147"/>
      <c r="Q1064" s="146"/>
      <c r="R1064" s="146"/>
      <c r="S1064" s="146">
        <f t="shared" si="894"/>
        <v>0</v>
      </c>
      <c r="T1064" s="146"/>
      <c r="U1064" s="146"/>
      <c r="V1064" s="146"/>
      <c r="W1064" s="191"/>
      <c r="X1064" s="191"/>
      <c r="Y1064" s="191"/>
      <c r="Z1064" s="146">
        <f t="shared" si="895"/>
        <v>0</v>
      </c>
      <c r="AA1064" s="146"/>
      <c r="AB1064" s="146"/>
      <c r="AC1064" s="146"/>
      <c r="AD1064" s="146">
        <f t="shared" si="896"/>
        <v>0</v>
      </c>
      <c r="AE1064" s="146"/>
      <c r="AF1064" s="146"/>
      <c r="AG1064" s="146"/>
      <c r="AH1064" s="146">
        <f t="shared" si="897"/>
        <v>0</v>
      </c>
      <c r="AI1064" s="146"/>
      <c r="AJ1064" s="146"/>
      <c r="AK1064" s="146"/>
      <c r="AL1064" s="146">
        <f t="shared" si="898"/>
        <v>0</v>
      </c>
      <c r="AM1064" s="146"/>
      <c r="AN1064" s="146"/>
      <c r="AO1064" s="146"/>
      <c r="AP1064" s="3652">
        <f t="shared" si="899"/>
        <v>0</v>
      </c>
      <c r="AQ1064" s="3652"/>
      <c r="AR1064" s="1006"/>
      <c r="AS1064" s="1006"/>
      <c r="AT1064" s="1006">
        <f>SUM(AU1064:AW1064)</f>
        <v>4581</v>
      </c>
      <c r="AU1064" s="1006">
        <v>4581</v>
      </c>
      <c r="AV1064" s="1006"/>
      <c r="AW1064" s="1006"/>
      <c r="AX1064" s="1006"/>
      <c r="AY1064" s="1006">
        <v>3000</v>
      </c>
      <c r="AZ1064" s="1006">
        <v>3000</v>
      </c>
      <c r="BA1064" s="1006"/>
      <c r="BB1064" s="1006"/>
      <c r="BC1064" s="1006"/>
      <c r="BD1064" s="1261"/>
      <c r="BE1064" s="1261"/>
      <c r="BF1064" s="1261"/>
      <c r="BG1064" s="3634"/>
      <c r="BH1064" s="191"/>
      <c r="BI1064" s="2061">
        <f t="shared" si="900"/>
        <v>0</v>
      </c>
      <c r="BJ1064" s="2063">
        <v>2024</v>
      </c>
      <c r="BK1064" s="2063" t="s">
        <v>2323</v>
      </c>
      <c r="BL1064" s="2063" t="s">
        <v>2327</v>
      </c>
      <c r="BM1064" s="2064">
        <f t="shared" si="901"/>
        <v>0</v>
      </c>
      <c r="BN1064" s="2064">
        <f t="shared" si="902"/>
        <v>0</v>
      </c>
      <c r="BO1064" s="2063"/>
      <c r="BP1064" s="2122"/>
      <c r="BQ1064" s="2902"/>
      <c r="BR1064" s="2902"/>
      <c r="BS1064" s="2066"/>
      <c r="BT1064" s="2902"/>
      <c r="BU1064" s="2902"/>
      <c r="BV1064" s="1370" t="s">
        <v>2498</v>
      </c>
      <c r="BW1064" s="2902"/>
      <c r="BX1064" s="2066"/>
      <c r="BY1064" s="2149"/>
      <c r="BZ1064" s="2149"/>
      <c r="CA1064" s="2149"/>
      <c r="CB1064" s="2149"/>
      <c r="CC1064" s="2149"/>
    </row>
    <row r="1065" spans="1:81" s="1927" customFormat="1" ht="35.25" hidden="1" customHeight="1">
      <c r="A1065" s="3190">
        <v>2</v>
      </c>
      <c r="B1065" s="183" t="s">
        <v>1087</v>
      </c>
      <c r="C1065" s="2117" t="s">
        <v>840</v>
      </c>
      <c r="D1065" s="2117"/>
      <c r="E1065" s="3582"/>
      <c r="F1065" s="3583"/>
      <c r="G1065" s="3546">
        <v>3970</v>
      </c>
      <c r="H1065" s="3546">
        <v>3970</v>
      </c>
      <c r="I1065" s="118"/>
      <c r="J1065" s="118"/>
      <c r="K1065" s="134">
        <v>2234</v>
      </c>
      <c r="L1065" s="134">
        <v>2234</v>
      </c>
      <c r="M1065" s="146"/>
      <c r="N1065" s="146"/>
      <c r="O1065" s="147"/>
      <c r="P1065" s="147"/>
      <c r="Q1065" s="146"/>
      <c r="R1065" s="146"/>
      <c r="S1065" s="146">
        <f t="shared" si="894"/>
        <v>0</v>
      </c>
      <c r="T1065" s="146"/>
      <c r="U1065" s="146"/>
      <c r="V1065" s="146"/>
      <c r="W1065" s="191"/>
      <c r="X1065" s="191"/>
      <c r="Y1065" s="191"/>
      <c r="Z1065" s="146">
        <f t="shared" si="895"/>
        <v>0</v>
      </c>
      <c r="AA1065" s="146"/>
      <c r="AB1065" s="146"/>
      <c r="AC1065" s="146"/>
      <c r="AD1065" s="146">
        <f t="shared" si="896"/>
        <v>0</v>
      </c>
      <c r="AE1065" s="146"/>
      <c r="AF1065" s="146"/>
      <c r="AG1065" s="146"/>
      <c r="AH1065" s="146">
        <f t="shared" si="897"/>
        <v>0</v>
      </c>
      <c r="AI1065" s="146"/>
      <c r="AJ1065" s="146"/>
      <c r="AK1065" s="146"/>
      <c r="AL1065" s="146">
        <f t="shared" si="898"/>
        <v>0</v>
      </c>
      <c r="AM1065" s="146"/>
      <c r="AN1065" s="146"/>
      <c r="AO1065" s="146"/>
      <c r="AP1065" s="3652">
        <f t="shared" si="899"/>
        <v>0</v>
      </c>
      <c r="AQ1065" s="3652"/>
      <c r="AR1065" s="1006"/>
      <c r="AS1065" s="1006"/>
      <c r="AT1065" s="1006">
        <v>2234</v>
      </c>
      <c r="AU1065" s="1006">
        <v>2234</v>
      </c>
      <c r="AV1065" s="1006"/>
      <c r="AW1065" s="1006"/>
      <c r="AX1065" s="1006"/>
      <c r="AY1065" s="1006">
        <f>SUM(AZ1065:BB1065)</f>
        <v>2234</v>
      </c>
      <c r="AZ1065" s="1006">
        <v>2234</v>
      </c>
      <c r="BA1065" s="1006"/>
      <c r="BB1065" s="1006"/>
      <c r="BC1065" s="1006"/>
      <c r="BD1065" s="1261"/>
      <c r="BE1065" s="1261"/>
      <c r="BF1065" s="1261"/>
      <c r="BG1065" s="3634"/>
      <c r="BH1065" s="191"/>
      <c r="BI1065" s="2061">
        <f t="shared" si="900"/>
        <v>0</v>
      </c>
      <c r="BJ1065" s="2063">
        <v>2024</v>
      </c>
      <c r="BK1065" s="2063" t="s">
        <v>2323</v>
      </c>
      <c r="BL1065" s="2063" t="s">
        <v>2327</v>
      </c>
      <c r="BM1065" s="2064">
        <f t="shared" si="901"/>
        <v>0</v>
      </c>
      <c r="BN1065" s="2064">
        <f t="shared" si="902"/>
        <v>0</v>
      </c>
      <c r="BO1065" s="2063"/>
      <c r="BP1065" s="2122"/>
      <c r="BQ1065" s="2902"/>
      <c r="BR1065" s="2902"/>
      <c r="BS1065" s="2066"/>
      <c r="BT1065" s="2902"/>
      <c r="BU1065" s="2902"/>
      <c r="BV1065" s="1370" t="s">
        <v>2498</v>
      </c>
      <c r="BW1065" s="2902"/>
      <c r="BX1065" s="2066"/>
      <c r="BY1065" s="2149"/>
      <c r="BZ1065" s="2149"/>
      <c r="CA1065" s="2149"/>
      <c r="CB1065" s="2149"/>
      <c r="CC1065" s="2149"/>
    </row>
    <row r="1066" spans="1:81" s="1927" customFormat="1" ht="36.75" hidden="1" customHeight="1">
      <c r="A1066" s="3190">
        <v>3</v>
      </c>
      <c r="B1066" s="116" t="s">
        <v>1092</v>
      </c>
      <c r="C1066" s="2117"/>
      <c r="D1066" s="2117"/>
      <c r="E1066" s="3582"/>
      <c r="F1066" s="3583"/>
      <c r="G1066" s="3546">
        <v>9000</v>
      </c>
      <c r="H1066" s="3546">
        <v>9000</v>
      </c>
      <c r="I1066" s="118"/>
      <c r="J1066" s="118"/>
      <c r="K1066" s="118">
        <v>9000</v>
      </c>
      <c r="L1066" s="118">
        <v>9000</v>
      </c>
      <c r="M1066" s="95"/>
      <c r="N1066" s="95"/>
      <c r="O1066" s="147"/>
      <c r="P1066" s="147"/>
      <c r="Q1066" s="95"/>
      <c r="R1066" s="95"/>
      <c r="S1066" s="95">
        <f t="shared" si="894"/>
        <v>0</v>
      </c>
      <c r="T1066" s="95"/>
      <c r="U1066" s="95"/>
      <c r="V1066" s="95"/>
      <c r="W1066" s="121"/>
      <c r="X1066" s="121"/>
      <c r="Y1066" s="121"/>
      <c r="Z1066" s="95">
        <f t="shared" si="895"/>
        <v>0</v>
      </c>
      <c r="AA1066" s="95"/>
      <c r="AB1066" s="95"/>
      <c r="AC1066" s="95"/>
      <c r="AD1066" s="95">
        <f t="shared" si="896"/>
        <v>0</v>
      </c>
      <c r="AE1066" s="95"/>
      <c r="AF1066" s="95"/>
      <c r="AG1066" s="95"/>
      <c r="AH1066" s="95">
        <f t="shared" si="897"/>
        <v>0</v>
      </c>
      <c r="AI1066" s="95"/>
      <c r="AJ1066" s="95"/>
      <c r="AK1066" s="95"/>
      <c r="AL1066" s="95">
        <f t="shared" si="898"/>
        <v>0</v>
      </c>
      <c r="AM1066" s="95"/>
      <c r="AN1066" s="95"/>
      <c r="AO1066" s="95"/>
      <c r="AP1066" s="3547">
        <f t="shared" si="899"/>
        <v>0</v>
      </c>
      <c r="AQ1066" s="3547"/>
      <c r="AR1066" s="1035"/>
      <c r="AS1066" s="1035"/>
      <c r="AT1066" s="1006">
        <f t="shared" ref="AT1066:AT1086" si="903">SUM(AU1066:AW1066)</f>
        <v>9000</v>
      </c>
      <c r="AU1066" s="1006">
        <v>9000</v>
      </c>
      <c r="AV1066" s="1035"/>
      <c r="AW1066" s="1035"/>
      <c r="AX1066" s="1035"/>
      <c r="AY1066" s="1006">
        <f>SUM(AZ1066:BB1066)</f>
        <v>2700</v>
      </c>
      <c r="AZ1066" s="3350">
        <v>2700</v>
      </c>
      <c r="BA1066" s="1035"/>
      <c r="BB1066" s="1035"/>
      <c r="BC1066" s="1035"/>
      <c r="BD1066" s="1280"/>
      <c r="BE1066" s="1280"/>
      <c r="BF1066" s="1280"/>
      <c r="BG1066" s="3481"/>
      <c r="BH1066" s="121"/>
      <c r="BI1066" s="2279">
        <f t="shared" si="900"/>
        <v>0</v>
      </c>
      <c r="BJ1066" s="2063">
        <v>2024</v>
      </c>
      <c r="BK1066" s="2063" t="s">
        <v>2323</v>
      </c>
      <c r="BL1066" s="2063" t="s">
        <v>2327</v>
      </c>
      <c r="BM1066" s="2064">
        <f t="shared" si="901"/>
        <v>0</v>
      </c>
      <c r="BN1066" s="2064">
        <f t="shared" si="902"/>
        <v>0</v>
      </c>
      <c r="BO1066" s="2063"/>
      <c r="BP1066" s="2163"/>
      <c r="BQ1066" s="2937"/>
      <c r="BR1066" s="2937"/>
      <c r="BS1066" s="2281"/>
      <c r="BT1066" s="2937"/>
      <c r="BU1066" s="2937"/>
      <c r="BV1066" s="1370" t="s">
        <v>2498</v>
      </c>
      <c r="BW1066" s="2937"/>
      <c r="BX1066" s="2281"/>
      <c r="BY1066" s="2149"/>
      <c r="BZ1066" s="2149"/>
      <c r="CA1066" s="2149"/>
      <c r="CB1066" s="2149"/>
      <c r="CC1066" s="2149"/>
    </row>
    <row r="1067" spans="1:81" s="1927" customFormat="1" ht="38.25" hidden="1" customHeight="1">
      <c r="A1067" s="3190">
        <v>4</v>
      </c>
      <c r="B1067" s="116" t="s">
        <v>1093</v>
      </c>
      <c r="C1067" s="2117"/>
      <c r="D1067" s="2117"/>
      <c r="E1067" s="3582"/>
      <c r="F1067" s="3583"/>
      <c r="G1067" s="3546">
        <v>3000</v>
      </c>
      <c r="H1067" s="3627">
        <v>3000</v>
      </c>
      <c r="I1067" s="118"/>
      <c r="J1067" s="118"/>
      <c r="K1067" s="118">
        <v>3000</v>
      </c>
      <c r="L1067" s="185">
        <v>3000</v>
      </c>
      <c r="M1067" s="146"/>
      <c r="N1067" s="146"/>
      <c r="O1067" s="147"/>
      <c r="P1067" s="147"/>
      <c r="Q1067" s="146"/>
      <c r="R1067" s="146"/>
      <c r="S1067" s="146">
        <f t="shared" si="894"/>
        <v>0</v>
      </c>
      <c r="T1067" s="146"/>
      <c r="U1067" s="146"/>
      <c r="V1067" s="146"/>
      <c r="W1067" s="191"/>
      <c r="X1067" s="191"/>
      <c r="Y1067" s="191"/>
      <c r="Z1067" s="146">
        <f t="shared" si="895"/>
        <v>0</v>
      </c>
      <c r="AA1067" s="146"/>
      <c r="AB1067" s="146"/>
      <c r="AC1067" s="146"/>
      <c r="AD1067" s="146">
        <f t="shared" si="896"/>
        <v>0</v>
      </c>
      <c r="AE1067" s="146"/>
      <c r="AF1067" s="146"/>
      <c r="AG1067" s="146"/>
      <c r="AH1067" s="146">
        <f t="shared" si="897"/>
        <v>0</v>
      </c>
      <c r="AI1067" s="146"/>
      <c r="AJ1067" s="146"/>
      <c r="AK1067" s="146"/>
      <c r="AL1067" s="146">
        <f t="shared" si="898"/>
        <v>0</v>
      </c>
      <c r="AM1067" s="146"/>
      <c r="AN1067" s="146"/>
      <c r="AO1067" s="146"/>
      <c r="AP1067" s="3652">
        <f t="shared" si="899"/>
        <v>0</v>
      </c>
      <c r="AQ1067" s="3652"/>
      <c r="AR1067" s="1006"/>
      <c r="AS1067" s="1006"/>
      <c r="AT1067" s="1006">
        <f t="shared" si="903"/>
        <v>3000</v>
      </c>
      <c r="AU1067" s="1006">
        <v>3000</v>
      </c>
      <c r="AV1067" s="1006"/>
      <c r="AW1067" s="1006"/>
      <c r="AX1067" s="1006"/>
      <c r="AY1067" s="1006">
        <f>SUM(AZ1067:BB1067)</f>
        <v>900</v>
      </c>
      <c r="AZ1067" s="3351">
        <v>900</v>
      </c>
      <c r="BA1067" s="1006"/>
      <c r="BB1067" s="1006"/>
      <c r="BC1067" s="1006"/>
      <c r="BD1067" s="1261"/>
      <c r="BE1067" s="1261"/>
      <c r="BF1067" s="1261"/>
      <c r="BG1067" s="3634"/>
      <c r="BH1067" s="191"/>
      <c r="BI1067" s="2061">
        <f t="shared" si="900"/>
        <v>0</v>
      </c>
      <c r="BJ1067" s="2063">
        <v>2024</v>
      </c>
      <c r="BK1067" s="2063" t="s">
        <v>2323</v>
      </c>
      <c r="BL1067" s="2063" t="s">
        <v>2327</v>
      </c>
      <c r="BM1067" s="2064">
        <f t="shared" si="901"/>
        <v>0</v>
      </c>
      <c r="BN1067" s="2064">
        <f t="shared" si="902"/>
        <v>0</v>
      </c>
      <c r="BO1067" s="2063"/>
      <c r="BP1067" s="2122"/>
      <c r="BQ1067" s="2902"/>
      <c r="BR1067" s="2902"/>
      <c r="BS1067" s="2066"/>
      <c r="BT1067" s="2902"/>
      <c r="BU1067" s="2902"/>
      <c r="BV1067" s="1370" t="s">
        <v>2498</v>
      </c>
      <c r="BW1067" s="2902"/>
      <c r="BX1067" s="2066"/>
      <c r="BY1067" s="2149"/>
      <c r="BZ1067" s="2149"/>
      <c r="CA1067" s="2149"/>
      <c r="CB1067" s="2149"/>
      <c r="CC1067" s="2149"/>
    </row>
    <row r="1068" spans="1:81" s="1927" customFormat="1" ht="38.25" hidden="1" customHeight="1">
      <c r="A1068" s="3190">
        <v>5</v>
      </c>
      <c r="B1068" s="116" t="s">
        <v>1098</v>
      </c>
      <c r="C1068" s="2117"/>
      <c r="D1068" s="2117"/>
      <c r="E1068" s="3582"/>
      <c r="F1068" s="3583"/>
      <c r="G1068" s="3546">
        <v>6000</v>
      </c>
      <c r="H1068" s="3627">
        <v>6000</v>
      </c>
      <c r="I1068" s="118"/>
      <c r="J1068" s="118"/>
      <c r="K1068" s="118">
        <v>6000</v>
      </c>
      <c r="L1068" s="185">
        <v>6000</v>
      </c>
      <c r="M1068" s="146"/>
      <c r="N1068" s="146"/>
      <c r="O1068" s="147"/>
      <c r="P1068" s="147"/>
      <c r="Q1068" s="146"/>
      <c r="R1068" s="146"/>
      <c r="S1068" s="146">
        <f t="shared" si="894"/>
        <v>0</v>
      </c>
      <c r="T1068" s="146"/>
      <c r="U1068" s="146"/>
      <c r="V1068" s="146"/>
      <c r="W1068" s="191"/>
      <c r="X1068" s="191"/>
      <c r="Y1068" s="191"/>
      <c r="Z1068" s="146">
        <f t="shared" si="895"/>
        <v>0</v>
      </c>
      <c r="AA1068" s="146"/>
      <c r="AB1068" s="146"/>
      <c r="AC1068" s="146"/>
      <c r="AD1068" s="146">
        <f t="shared" si="896"/>
        <v>0</v>
      </c>
      <c r="AE1068" s="146"/>
      <c r="AF1068" s="146"/>
      <c r="AG1068" s="146"/>
      <c r="AH1068" s="146">
        <f t="shared" si="897"/>
        <v>0</v>
      </c>
      <c r="AI1068" s="146"/>
      <c r="AJ1068" s="146"/>
      <c r="AK1068" s="146"/>
      <c r="AL1068" s="146">
        <f t="shared" si="898"/>
        <v>0</v>
      </c>
      <c r="AM1068" s="146"/>
      <c r="AN1068" s="146"/>
      <c r="AO1068" s="146"/>
      <c r="AP1068" s="3652">
        <f t="shared" si="899"/>
        <v>0</v>
      </c>
      <c r="AQ1068" s="3652"/>
      <c r="AR1068" s="1006"/>
      <c r="AS1068" s="1006"/>
      <c r="AT1068" s="1006">
        <f t="shared" si="903"/>
        <v>6000</v>
      </c>
      <c r="AU1068" s="1006">
        <v>6000</v>
      </c>
      <c r="AV1068" s="1006"/>
      <c r="AW1068" s="1006"/>
      <c r="AX1068" s="1006"/>
      <c r="AY1068" s="1006">
        <v>3000</v>
      </c>
      <c r="AZ1068" s="3350">
        <v>3000</v>
      </c>
      <c r="BA1068" s="1006"/>
      <c r="BB1068" s="1006"/>
      <c r="BC1068" s="1006"/>
      <c r="BD1068" s="1261"/>
      <c r="BE1068" s="1261"/>
      <c r="BF1068" s="1261"/>
      <c r="BG1068" s="3634"/>
      <c r="BH1068" s="191"/>
      <c r="BI1068" s="2061">
        <f t="shared" si="900"/>
        <v>0</v>
      </c>
      <c r="BJ1068" s="2063">
        <v>2024</v>
      </c>
      <c r="BK1068" s="2063" t="s">
        <v>2323</v>
      </c>
      <c r="BL1068" s="2063" t="s">
        <v>2327</v>
      </c>
      <c r="BM1068" s="2064">
        <f t="shared" si="901"/>
        <v>0</v>
      </c>
      <c r="BN1068" s="2064">
        <f t="shared" si="902"/>
        <v>0</v>
      </c>
      <c r="BO1068" s="2063"/>
      <c r="BP1068" s="2122"/>
      <c r="BQ1068" s="2902"/>
      <c r="BR1068" s="2902"/>
      <c r="BS1068" s="2066"/>
      <c r="BT1068" s="2902"/>
      <c r="BU1068" s="2902"/>
      <c r="BV1068" s="1370" t="s">
        <v>2498</v>
      </c>
      <c r="BW1068" s="2902"/>
      <c r="BX1068" s="2066"/>
      <c r="BY1068" s="2149"/>
      <c r="BZ1068" s="2149"/>
      <c r="CA1068" s="2149"/>
      <c r="CB1068" s="2149"/>
      <c r="CC1068" s="2149"/>
    </row>
    <row r="1069" spans="1:81" s="1927" customFormat="1" ht="38.25" hidden="1" customHeight="1">
      <c r="A1069" s="3190">
        <v>6</v>
      </c>
      <c r="B1069" s="116" t="s">
        <v>1100</v>
      </c>
      <c r="C1069" s="2117"/>
      <c r="D1069" s="2117"/>
      <c r="E1069" s="3582"/>
      <c r="F1069" s="3583"/>
      <c r="G1069" s="3546">
        <v>6066</v>
      </c>
      <c r="H1069" s="3627">
        <v>6066</v>
      </c>
      <c r="I1069" s="118"/>
      <c r="J1069" s="118"/>
      <c r="K1069" s="118">
        <v>7606</v>
      </c>
      <c r="L1069" s="185">
        <v>6066</v>
      </c>
      <c r="M1069" s="95"/>
      <c r="N1069" s="95"/>
      <c r="O1069" s="147"/>
      <c r="P1069" s="147"/>
      <c r="Q1069" s="95"/>
      <c r="R1069" s="95"/>
      <c r="S1069" s="95">
        <f t="shared" si="894"/>
        <v>0</v>
      </c>
      <c r="T1069" s="95"/>
      <c r="U1069" s="95"/>
      <c r="V1069" s="95"/>
      <c r="W1069" s="121"/>
      <c r="X1069" s="121"/>
      <c r="Y1069" s="121"/>
      <c r="Z1069" s="95">
        <f t="shared" si="895"/>
        <v>0</v>
      </c>
      <c r="AA1069" s="95"/>
      <c r="AB1069" s="95"/>
      <c r="AC1069" s="95"/>
      <c r="AD1069" s="95">
        <f t="shared" si="896"/>
        <v>0</v>
      </c>
      <c r="AE1069" s="95"/>
      <c r="AF1069" s="95"/>
      <c r="AG1069" s="95"/>
      <c r="AH1069" s="95">
        <f t="shared" si="897"/>
        <v>0</v>
      </c>
      <c r="AI1069" s="95"/>
      <c r="AJ1069" s="95"/>
      <c r="AK1069" s="95"/>
      <c r="AL1069" s="95">
        <f t="shared" si="898"/>
        <v>0</v>
      </c>
      <c r="AM1069" s="95"/>
      <c r="AN1069" s="95"/>
      <c r="AO1069" s="95"/>
      <c r="AP1069" s="3547">
        <f t="shared" si="899"/>
        <v>0</v>
      </c>
      <c r="AQ1069" s="3547"/>
      <c r="AR1069" s="1035"/>
      <c r="AS1069" s="1035"/>
      <c r="AT1069" s="1006">
        <f t="shared" si="903"/>
        <v>7066</v>
      </c>
      <c r="AU1069" s="1006">
        <v>6066</v>
      </c>
      <c r="AV1069" s="1035"/>
      <c r="AW1069" s="1035">
        <v>1000</v>
      </c>
      <c r="AX1069" s="1035"/>
      <c r="AY1069" s="1006">
        <v>2000</v>
      </c>
      <c r="AZ1069" s="3350">
        <v>2000</v>
      </c>
      <c r="BA1069" s="1035"/>
      <c r="BB1069" s="1035"/>
      <c r="BC1069" s="1035"/>
      <c r="BD1069" s="1280"/>
      <c r="BE1069" s="1280"/>
      <c r="BF1069" s="1280"/>
      <c r="BG1069" s="3481"/>
      <c r="BH1069" s="121"/>
      <c r="BI1069" s="2279">
        <f t="shared" si="900"/>
        <v>0</v>
      </c>
      <c r="BJ1069" s="2063">
        <v>2024</v>
      </c>
      <c r="BK1069" s="2063" t="s">
        <v>2323</v>
      </c>
      <c r="BL1069" s="2063" t="s">
        <v>2327</v>
      </c>
      <c r="BM1069" s="2064">
        <f t="shared" si="901"/>
        <v>0</v>
      </c>
      <c r="BN1069" s="2064">
        <f t="shared" si="902"/>
        <v>0</v>
      </c>
      <c r="BO1069" s="2063"/>
      <c r="BP1069" s="2163"/>
      <c r="BQ1069" s="2937"/>
      <c r="BR1069" s="2937"/>
      <c r="BS1069" s="2281"/>
      <c r="BT1069" s="2937"/>
      <c r="BU1069" s="2937"/>
      <c r="BV1069" s="1370" t="s">
        <v>2498</v>
      </c>
      <c r="BW1069" s="2937"/>
      <c r="BX1069" s="2281"/>
      <c r="BY1069" s="2149"/>
      <c r="BZ1069" s="2149"/>
      <c r="CA1069" s="2149"/>
      <c r="CB1069" s="2149"/>
      <c r="CC1069" s="2149"/>
    </row>
    <row r="1070" spans="1:81" s="1927" customFormat="1" ht="38.25" hidden="1" customHeight="1">
      <c r="A1070" s="3190">
        <v>7</v>
      </c>
      <c r="B1070" s="183" t="s">
        <v>1102</v>
      </c>
      <c r="C1070" s="2117"/>
      <c r="D1070" s="2117"/>
      <c r="E1070" s="3582"/>
      <c r="F1070" s="3583"/>
      <c r="G1070" s="3546">
        <v>1400</v>
      </c>
      <c r="H1070" s="3627">
        <v>1400</v>
      </c>
      <c r="I1070" s="118"/>
      <c r="J1070" s="118"/>
      <c r="K1070" s="118">
        <v>1400</v>
      </c>
      <c r="L1070" s="185">
        <v>1400</v>
      </c>
      <c r="M1070" s="146"/>
      <c r="N1070" s="146"/>
      <c r="O1070" s="147"/>
      <c r="P1070" s="147"/>
      <c r="Q1070" s="146"/>
      <c r="R1070" s="146"/>
      <c r="S1070" s="146">
        <f t="shared" si="894"/>
        <v>0</v>
      </c>
      <c r="T1070" s="146"/>
      <c r="U1070" s="146"/>
      <c r="V1070" s="146"/>
      <c r="W1070" s="191"/>
      <c r="X1070" s="191"/>
      <c r="Y1070" s="191"/>
      <c r="Z1070" s="146">
        <f t="shared" si="895"/>
        <v>0</v>
      </c>
      <c r="AA1070" s="146"/>
      <c r="AB1070" s="146"/>
      <c r="AC1070" s="146"/>
      <c r="AD1070" s="146">
        <f t="shared" si="896"/>
        <v>0</v>
      </c>
      <c r="AE1070" s="146"/>
      <c r="AF1070" s="146"/>
      <c r="AG1070" s="146"/>
      <c r="AH1070" s="146">
        <f t="shared" si="897"/>
        <v>0</v>
      </c>
      <c r="AI1070" s="146"/>
      <c r="AJ1070" s="146"/>
      <c r="AK1070" s="146"/>
      <c r="AL1070" s="146">
        <f t="shared" si="898"/>
        <v>0</v>
      </c>
      <c r="AM1070" s="146"/>
      <c r="AN1070" s="146"/>
      <c r="AO1070" s="146"/>
      <c r="AP1070" s="3652">
        <f t="shared" si="899"/>
        <v>0</v>
      </c>
      <c r="AQ1070" s="3652"/>
      <c r="AR1070" s="1006"/>
      <c r="AS1070" s="1006"/>
      <c r="AT1070" s="1006">
        <f t="shared" si="903"/>
        <v>1400</v>
      </c>
      <c r="AU1070" s="1006">
        <v>1400</v>
      </c>
      <c r="AV1070" s="1006"/>
      <c r="AW1070" s="1006"/>
      <c r="AX1070" s="1006"/>
      <c r="AY1070" s="1006">
        <f t="shared" ref="AY1070:AY1086" si="904">SUM(AZ1070:BB1070)</f>
        <v>635</v>
      </c>
      <c r="AZ1070" s="3352">
        <v>635</v>
      </c>
      <c r="BA1070" s="1006"/>
      <c r="BB1070" s="1006"/>
      <c r="BC1070" s="1006"/>
      <c r="BD1070" s="1261"/>
      <c r="BE1070" s="1261"/>
      <c r="BF1070" s="1261"/>
      <c r="BG1070" s="3634"/>
      <c r="BH1070" s="191"/>
      <c r="BI1070" s="2061">
        <f t="shared" si="900"/>
        <v>0</v>
      </c>
      <c r="BJ1070" s="2063">
        <v>2024</v>
      </c>
      <c r="BK1070" s="2063" t="s">
        <v>2323</v>
      </c>
      <c r="BL1070" s="2063" t="s">
        <v>2327</v>
      </c>
      <c r="BM1070" s="2064">
        <f t="shared" si="901"/>
        <v>0</v>
      </c>
      <c r="BN1070" s="2064">
        <f t="shared" si="902"/>
        <v>0</v>
      </c>
      <c r="BO1070" s="2063"/>
      <c r="BP1070" s="2122"/>
      <c r="BQ1070" s="2902"/>
      <c r="BR1070" s="2902"/>
      <c r="BS1070" s="2066"/>
      <c r="BT1070" s="2902"/>
      <c r="BU1070" s="2902"/>
      <c r="BV1070" s="1370" t="s">
        <v>2498</v>
      </c>
      <c r="BW1070" s="2902"/>
      <c r="BX1070" s="2066"/>
      <c r="BY1070" s="2149"/>
      <c r="BZ1070" s="2149"/>
      <c r="CA1070" s="2149"/>
      <c r="CB1070" s="2149"/>
      <c r="CC1070" s="2149"/>
    </row>
    <row r="1071" spans="1:81" s="1927" customFormat="1" ht="38.25" hidden="1" customHeight="1">
      <c r="A1071" s="3190">
        <v>8</v>
      </c>
      <c r="B1071" s="116" t="s">
        <v>1088</v>
      </c>
      <c r="C1071" s="2117"/>
      <c r="D1071" s="2117"/>
      <c r="E1071" s="3582"/>
      <c r="F1071" s="3583"/>
      <c r="G1071" s="3546">
        <v>1000</v>
      </c>
      <c r="H1071" s="3546">
        <v>1000</v>
      </c>
      <c r="I1071" s="118"/>
      <c r="J1071" s="118"/>
      <c r="K1071" s="118">
        <v>1000</v>
      </c>
      <c r="L1071" s="118">
        <v>1000</v>
      </c>
      <c r="M1071" s="95"/>
      <c r="N1071" s="95"/>
      <c r="O1071" s="147"/>
      <c r="P1071" s="147"/>
      <c r="Q1071" s="95"/>
      <c r="R1071" s="95"/>
      <c r="S1071" s="95">
        <f t="shared" si="894"/>
        <v>0</v>
      </c>
      <c r="T1071" s="95"/>
      <c r="U1071" s="95"/>
      <c r="V1071" s="95"/>
      <c r="W1071" s="121"/>
      <c r="X1071" s="121"/>
      <c r="Y1071" s="121"/>
      <c r="Z1071" s="95">
        <f t="shared" si="895"/>
        <v>0</v>
      </c>
      <c r="AA1071" s="95"/>
      <c r="AB1071" s="95"/>
      <c r="AC1071" s="95"/>
      <c r="AD1071" s="95">
        <f t="shared" si="896"/>
        <v>0</v>
      </c>
      <c r="AE1071" s="95"/>
      <c r="AF1071" s="95"/>
      <c r="AG1071" s="95"/>
      <c r="AH1071" s="95">
        <f t="shared" si="897"/>
        <v>0</v>
      </c>
      <c r="AI1071" s="95"/>
      <c r="AJ1071" s="95"/>
      <c r="AK1071" s="95"/>
      <c r="AL1071" s="95">
        <f t="shared" si="898"/>
        <v>0</v>
      </c>
      <c r="AM1071" s="95"/>
      <c r="AN1071" s="95"/>
      <c r="AO1071" s="95"/>
      <c r="AP1071" s="3547">
        <f t="shared" si="899"/>
        <v>0</v>
      </c>
      <c r="AQ1071" s="3547"/>
      <c r="AR1071" s="1035"/>
      <c r="AS1071" s="1035"/>
      <c r="AT1071" s="1006">
        <f t="shared" si="903"/>
        <v>1000</v>
      </c>
      <c r="AU1071" s="1006">
        <v>1000</v>
      </c>
      <c r="AV1071" s="1035"/>
      <c r="AW1071" s="1035"/>
      <c r="AX1071" s="1035"/>
      <c r="AY1071" s="1006">
        <f t="shared" si="904"/>
        <v>0</v>
      </c>
      <c r="AZ1071" s="1035"/>
      <c r="BA1071" s="1035"/>
      <c r="BB1071" s="1035"/>
      <c r="BC1071" s="1035"/>
      <c r="BD1071" s="1280"/>
      <c r="BE1071" s="1280"/>
      <c r="BF1071" s="1280"/>
      <c r="BG1071" s="3481"/>
      <c r="BH1071" s="121"/>
      <c r="BI1071" s="2279">
        <f t="shared" si="900"/>
        <v>0</v>
      </c>
      <c r="BJ1071" s="2063"/>
      <c r="BK1071" s="2063"/>
      <c r="BL1071" s="2063"/>
      <c r="BM1071" s="2064">
        <f t="shared" si="901"/>
        <v>0</v>
      </c>
      <c r="BN1071" s="2064">
        <f t="shared" si="902"/>
        <v>0</v>
      </c>
      <c r="BO1071" s="2063"/>
      <c r="BP1071" s="2163"/>
      <c r="BQ1071" s="2937"/>
      <c r="BR1071" s="2937"/>
      <c r="BS1071" s="2281"/>
      <c r="BT1071" s="2937"/>
      <c r="BU1071" s="2937"/>
      <c r="BV1071" s="1370" t="s">
        <v>2498</v>
      </c>
      <c r="BW1071" s="2937"/>
      <c r="BX1071" s="2281"/>
      <c r="BY1071" s="2149"/>
      <c r="BZ1071" s="2149"/>
      <c r="CA1071" s="2149"/>
      <c r="CB1071" s="2149"/>
      <c r="CC1071" s="2149"/>
    </row>
    <row r="1072" spans="1:81" s="1927" customFormat="1" hidden="1">
      <c r="A1072" s="3190">
        <v>9</v>
      </c>
      <c r="B1072" s="116" t="s">
        <v>1089</v>
      </c>
      <c r="C1072" s="2117"/>
      <c r="D1072" s="2117"/>
      <c r="E1072" s="3582"/>
      <c r="F1072" s="3583"/>
      <c r="G1072" s="3546">
        <v>1000</v>
      </c>
      <c r="H1072" s="3546">
        <v>1000</v>
      </c>
      <c r="I1072" s="118"/>
      <c r="J1072" s="118"/>
      <c r="K1072" s="118">
        <v>1000</v>
      </c>
      <c r="L1072" s="118">
        <v>1000</v>
      </c>
      <c r="M1072" s="146"/>
      <c r="N1072" s="146"/>
      <c r="O1072" s="147"/>
      <c r="P1072" s="147"/>
      <c r="Q1072" s="146"/>
      <c r="R1072" s="146"/>
      <c r="S1072" s="146">
        <f t="shared" si="894"/>
        <v>0</v>
      </c>
      <c r="T1072" s="146"/>
      <c r="U1072" s="146"/>
      <c r="V1072" s="146"/>
      <c r="W1072" s="191"/>
      <c r="X1072" s="191"/>
      <c r="Y1072" s="191"/>
      <c r="Z1072" s="146">
        <f t="shared" si="895"/>
        <v>0</v>
      </c>
      <c r="AA1072" s="146"/>
      <c r="AB1072" s="146"/>
      <c r="AC1072" s="146"/>
      <c r="AD1072" s="146">
        <f t="shared" si="896"/>
        <v>0</v>
      </c>
      <c r="AE1072" s="146"/>
      <c r="AF1072" s="146"/>
      <c r="AG1072" s="146"/>
      <c r="AH1072" s="146">
        <f t="shared" si="897"/>
        <v>0</v>
      </c>
      <c r="AI1072" s="146"/>
      <c r="AJ1072" s="146"/>
      <c r="AK1072" s="146"/>
      <c r="AL1072" s="146">
        <f t="shared" si="898"/>
        <v>0</v>
      </c>
      <c r="AM1072" s="146"/>
      <c r="AN1072" s="146"/>
      <c r="AO1072" s="146"/>
      <c r="AP1072" s="3652">
        <f t="shared" si="899"/>
        <v>0</v>
      </c>
      <c r="AQ1072" s="3652"/>
      <c r="AR1072" s="1006"/>
      <c r="AS1072" s="1006"/>
      <c r="AT1072" s="1006">
        <f t="shared" si="903"/>
        <v>1000</v>
      </c>
      <c r="AU1072" s="1006">
        <v>1000</v>
      </c>
      <c r="AV1072" s="1006"/>
      <c r="AW1072" s="1006"/>
      <c r="AX1072" s="1006"/>
      <c r="AY1072" s="1006">
        <f t="shared" si="904"/>
        <v>0</v>
      </c>
      <c r="AZ1072" s="1006"/>
      <c r="BA1072" s="1006"/>
      <c r="BB1072" s="1006"/>
      <c r="BC1072" s="1006"/>
      <c r="BD1072" s="1261"/>
      <c r="BE1072" s="1261"/>
      <c r="BF1072" s="1261"/>
      <c r="BG1072" s="3634"/>
      <c r="BH1072" s="191"/>
      <c r="BI1072" s="2061">
        <f t="shared" si="900"/>
        <v>0</v>
      </c>
      <c r="BJ1072" s="2063"/>
      <c r="BK1072" s="2063"/>
      <c r="BL1072" s="2063"/>
      <c r="BM1072" s="2064">
        <f t="shared" si="901"/>
        <v>0</v>
      </c>
      <c r="BN1072" s="2064">
        <f t="shared" si="902"/>
        <v>0</v>
      </c>
      <c r="BO1072" s="2063"/>
      <c r="BP1072" s="2122"/>
      <c r="BQ1072" s="2902"/>
      <c r="BR1072" s="2902"/>
      <c r="BS1072" s="2066"/>
      <c r="BT1072" s="2902"/>
      <c r="BU1072" s="2902"/>
      <c r="BV1072" s="1370" t="s">
        <v>2498</v>
      </c>
      <c r="BW1072" s="2902"/>
      <c r="BX1072" s="2066"/>
      <c r="BY1072" s="2149"/>
      <c r="BZ1072" s="2149"/>
      <c r="CA1072" s="2149"/>
      <c r="CB1072" s="2149"/>
      <c r="CC1072" s="2149"/>
    </row>
    <row r="1073" spans="1:81" s="1927" customFormat="1" ht="30.75" hidden="1" customHeight="1">
      <c r="A1073" s="3190">
        <v>10</v>
      </c>
      <c r="B1073" s="116" t="s">
        <v>1090</v>
      </c>
      <c r="C1073" s="2117"/>
      <c r="D1073" s="2117"/>
      <c r="E1073" s="3582"/>
      <c r="F1073" s="3583"/>
      <c r="G1073" s="3546">
        <v>1000</v>
      </c>
      <c r="H1073" s="3546">
        <v>1000</v>
      </c>
      <c r="I1073" s="118"/>
      <c r="J1073" s="118"/>
      <c r="K1073" s="118">
        <v>1000</v>
      </c>
      <c r="L1073" s="118">
        <v>1000</v>
      </c>
      <c r="M1073" s="146"/>
      <c r="N1073" s="146"/>
      <c r="O1073" s="147"/>
      <c r="P1073" s="147"/>
      <c r="Q1073" s="146"/>
      <c r="R1073" s="146"/>
      <c r="S1073" s="146">
        <f t="shared" si="894"/>
        <v>0</v>
      </c>
      <c r="T1073" s="146"/>
      <c r="U1073" s="146"/>
      <c r="V1073" s="146"/>
      <c r="W1073" s="191"/>
      <c r="X1073" s="191"/>
      <c r="Y1073" s="191"/>
      <c r="Z1073" s="146">
        <f t="shared" si="895"/>
        <v>0</v>
      </c>
      <c r="AA1073" s="146"/>
      <c r="AB1073" s="146"/>
      <c r="AC1073" s="146"/>
      <c r="AD1073" s="146">
        <f t="shared" si="896"/>
        <v>0</v>
      </c>
      <c r="AE1073" s="146"/>
      <c r="AF1073" s="146"/>
      <c r="AG1073" s="146"/>
      <c r="AH1073" s="146">
        <f t="shared" si="897"/>
        <v>0</v>
      </c>
      <c r="AI1073" s="146"/>
      <c r="AJ1073" s="146"/>
      <c r="AK1073" s="146"/>
      <c r="AL1073" s="146">
        <f t="shared" si="898"/>
        <v>0</v>
      </c>
      <c r="AM1073" s="146"/>
      <c r="AN1073" s="146"/>
      <c r="AO1073" s="146"/>
      <c r="AP1073" s="3652">
        <f t="shared" si="899"/>
        <v>0</v>
      </c>
      <c r="AQ1073" s="3652"/>
      <c r="AR1073" s="1006"/>
      <c r="AS1073" s="1006"/>
      <c r="AT1073" s="1006">
        <f t="shared" si="903"/>
        <v>1000</v>
      </c>
      <c r="AU1073" s="1006">
        <v>1000</v>
      </c>
      <c r="AV1073" s="1006"/>
      <c r="AW1073" s="1006"/>
      <c r="AX1073" s="1006"/>
      <c r="AY1073" s="1006">
        <f t="shared" si="904"/>
        <v>0</v>
      </c>
      <c r="AZ1073" s="1006"/>
      <c r="BA1073" s="1006"/>
      <c r="BB1073" s="1006"/>
      <c r="BC1073" s="1006"/>
      <c r="BD1073" s="1261"/>
      <c r="BE1073" s="1261"/>
      <c r="BF1073" s="1261"/>
      <c r="BG1073" s="3634"/>
      <c r="BH1073" s="191"/>
      <c r="BI1073" s="2061">
        <f t="shared" si="900"/>
        <v>0</v>
      </c>
      <c r="BJ1073" s="2063"/>
      <c r="BK1073" s="2063"/>
      <c r="BL1073" s="2063"/>
      <c r="BM1073" s="2064">
        <f t="shared" si="901"/>
        <v>0</v>
      </c>
      <c r="BN1073" s="2064">
        <f t="shared" si="902"/>
        <v>0</v>
      </c>
      <c r="BO1073" s="2063"/>
      <c r="BP1073" s="2122"/>
      <c r="BQ1073" s="2902"/>
      <c r="BR1073" s="2902"/>
      <c r="BS1073" s="2066"/>
      <c r="BT1073" s="2902"/>
      <c r="BU1073" s="2902"/>
      <c r="BV1073" s="1370" t="s">
        <v>2498</v>
      </c>
      <c r="BW1073" s="2902"/>
      <c r="BX1073" s="2066"/>
      <c r="BY1073" s="2149"/>
      <c r="BZ1073" s="2149"/>
      <c r="CA1073" s="2149"/>
      <c r="CB1073" s="2149"/>
      <c r="CC1073" s="2149"/>
    </row>
    <row r="1074" spans="1:81" s="1927" customFormat="1" ht="30.75" hidden="1" customHeight="1">
      <c r="A1074" s="3190">
        <v>11</v>
      </c>
      <c r="B1074" s="172" t="s">
        <v>1091</v>
      </c>
      <c r="C1074" s="2117"/>
      <c r="D1074" s="2117"/>
      <c r="E1074" s="3582"/>
      <c r="F1074" s="3583"/>
      <c r="G1074" s="3546">
        <v>600</v>
      </c>
      <c r="H1074" s="3546">
        <v>600</v>
      </c>
      <c r="I1074" s="118"/>
      <c r="J1074" s="118"/>
      <c r="K1074" s="118">
        <v>600</v>
      </c>
      <c r="L1074" s="118">
        <v>600</v>
      </c>
      <c r="M1074" s="146"/>
      <c r="N1074" s="146"/>
      <c r="O1074" s="147"/>
      <c r="P1074" s="147"/>
      <c r="Q1074" s="146"/>
      <c r="R1074" s="146"/>
      <c r="S1074" s="146">
        <f t="shared" si="894"/>
        <v>0</v>
      </c>
      <c r="T1074" s="146"/>
      <c r="U1074" s="146"/>
      <c r="V1074" s="146"/>
      <c r="W1074" s="191"/>
      <c r="X1074" s="191"/>
      <c r="Y1074" s="191"/>
      <c r="Z1074" s="146">
        <f t="shared" si="895"/>
        <v>0</v>
      </c>
      <c r="AA1074" s="146"/>
      <c r="AB1074" s="146"/>
      <c r="AC1074" s="146"/>
      <c r="AD1074" s="146">
        <f t="shared" si="896"/>
        <v>0</v>
      </c>
      <c r="AE1074" s="146"/>
      <c r="AF1074" s="146"/>
      <c r="AG1074" s="146"/>
      <c r="AH1074" s="146">
        <f t="shared" si="897"/>
        <v>0</v>
      </c>
      <c r="AI1074" s="146"/>
      <c r="AJ1074" s="146"/>
      <c r="AK1074" s="146"/>
      <c r="AL1074" s="146">
        <f t="shared" si="898"/>
        <v>0</v>
      </c>
      <c r="AM1074" s="146"/>
      <c r="AN1074" s="146"/>
      <c r="AO1074" s="146"/>
      <c r="AP1074" s="3652">
        <f t="shared" si="899"/>
        <v>0</v>
      </c>
      <c r="AQ1074" s="3652"/>
      <c r="AR1074" s="1006"/>
      <c r="AS1074" s="1006"/>
      <c r="AT1074" s="1006">
        <f t="shared" si="903"/>
        <v>600</v>
      </c>
      <c r="AU1074" s="1006">
        <v>600</v>
      </c>
      <c r="AV1074" s="1006"/>
      <c r="AW1074" s="1006"/>
      <c r="AX1074" s="1006"/>
      <c r="AY1074" s="1006">
        <f t="shared" si="904"/>
        <v>0</v>
      </c>
      <c r="AZ1074" s="1006"/>
      <c r="BA1074" s="1006"/>
      <c r="BB1074" s="1006"/>
      <c r="BC1074" s="1006"/>
      <c r="BD1074" s="1261"/>
      <c r="BE1074" s="1261"/>
      <c r="BF1074" s="1261"/>
      <c r="BG1074" s="3634"/>
      <c r="BH1074" s="191"/>
      <c r="BI1074" s="2061">
        <f t="shared" si="900"/>
        <v>0</v>
      </c>
      <c r="BJ1074" s="2063"/>
      <c r="BK1074" s="2063"/>
      <c r="BL1074" s="2063"/>
      <c r="BM1074" s="2064">
        <f t="shared" si="901"/>
        <v>0</v>
      </c>
      <c r="BN1074" s="2064">
        <f t="shared" si="902"/>
        <v>0</v>
      </c>
      <c r="BO1074" s="2063"/>
      <c r="BP1074" s="2122"/>
      <c r="BQ1074" s="2902"/>
      <c r="BR1074" s="2902"/>
      <c r="BS1074" s="2066"/>
      <c r="BT1074" s="2902"/>
      <c r="BU1074" s="2902"/>
      <c r="BV1074" s="1370" t="s">
        <v>2498</v>
      </c>
      <c r="BW1074" s="2902"/>
      <c r="BX1074" s="2066"/>
      <c r="BY1074" s="2149"/>
      <c r="BZ1074" s="2149"/>
      <c r="CA1074" s="2149"/>
      <c r="CB1074" s="2149"/>
      <c r="CC1074" s="2149"/>
    </row>
    <row r="1075" spans="1:81" s="1927" customFormat="1" ht="45" hidden="1" customHeight="1">
      <c r="A1075" s="3190">
        <v>12</v>
      </c>
      <c r="B1075" s="116" t="s">
        <v>1094</v>
      </c>
      <c r="C1075" s="2117"/>
      <c r="D1075" s="2117"/>
      <c r="E1075" s="3582"/>
      <c r="F1075" s="3583"/>
      <c r="G1075" s="3546">
        <v>3000</v>
      </c>
      <c r="H1075" s="3627">
        <v>3000</v>
      </c>
      <c r="I1075" s="118"/>
      <c r="J1075" s="118"/>
      <c r="K1075" s="118">
        <v>3000</v>
      </c>
      <c r="L1075" s="185">
        <v>3000</v>
      </c>
      <c r="M1075" s="146"/>
      <c r="N1075" s="146"/>
      <c r="O1075" s="147"/>
      <c r="P1075" s="147"/>
      <c r="Q1075" s="146"/>
      <c r="R1075" s="146"/>
      <c r="S1075" s="146">
        <f t="shared" si="894"/>
        <v>0</v>
      </c>
      <c r="T1075" s="146"/>
      <c r="U1075" s="146"/>
      <c r="V1075" s="146"/>
      <c r="W1075" s="191"/>
      <c r="X1075" s="191"/>
      <c r="Y1075" s="191"/>
      <c r="Z1075" s="146">
        <f t="shared" si="895"/>
        <v>0</v>
      </c>
      <c r="AA1075" s="146"/>
      <c r="AB1075" s="146"/>
      <c r="AC1075" s="146"/>
      <c r="AD1075" s="146">
        <f t="shared" si="896"/>
        <v>0</v>
      </c>
      <c r="AE1075" s="146"/>
      <c r="AF1075" s="146"/>
      <c r="AG1075" s="146"/>
      <c r="AH1075" s="146">
        <f t="shared" si="897"/>
        <v>0</v>
      </c>
      <c r="AI1075" s="146"/>
      <c r="AJ1075" s="146"/>
      <c r="AK1075" s="146"/>
      <c r="AL1075" s="146">
        <f t="shared" si="898"/>
        <v>0</v>
      </c>
      <c r="AM1075" s="146"/>
      <c r="AN1075" s="146"/>
      <c r="AO1075" s="146"/>
      <c r="AP1075" s="3652">
        <f t="shared" si="899"/>
        <v>0</v>
      </c>
      <c r="AQ1075" s="3652"/>
      <c r="AR1075" s="1006"/>
      <c r="AS1075" s="1006"/>
      <c r="AT1075" s="1006">
        <f t="shared" si="903"/>
        <v>3000</v>
      </c>
      <c r="AU1075" s="1006">
        <v>3000</v>
      </c>
      <c r="AV1075" s="1006"/>
      <c r="AW1075" s="1006"/>
      <c r="AX1075" s="1006"/>
      <c r="AY1075" s="1006">
        <f t="shared" si="904"/>
        <v>0</v>
      </c>
      <c r="AZ1075" s="3352"/>
      <c r="BA1075" s="1006"/>
      <c r="BB1075" s="1006"/>
      <c r="BC1075" s="1006"/>
      <c r="BD1075" s="1261"/>
      <c r="BE1075" s="1261"/>
      <c r="BF1075" s="1261"/>
      <c r="BG1075" s="3634"/>
      <c r="BH1075" s="191"/>
      <c r="BI1075" s="2061">
        <f t="shared" si="900"/>
        <v>0</v>
      </c>
      <c r="BJ1075" s="2063"/>
      <c r="BK1075" s="2063"/>
      <c r="BL1075" s="2063"/>
      <c r="BM1075" s="2064">
        <f t="shared" si="901"/>
        <v>0</v>
      </c>
      <c r="BN1075" s="2064">
        <f t="shared" si="902"/>
        <v>0</v>
      </c>
      <c r="BO1075" s="2063"/>
      <c r="BP1075" s="2122"/>
      <c r="BQ1075" s="2902"/>
      <c r="BR1075" s="2902"/>
      <c r="BS1075" s="2066"/>
      <c r="BT1075" s="2902"/>
      <c r="BU1075" s="2902"/>
      <c r="BV1075" s="1370" t="s">
        <v>2498</v>
      </c>
      <c r="BW1075" s="2902"/>
      <c r="BX1075" s="2066"/>
      <c r="BY1075" s="2149"/>
      <c r="BZ1075" s="2149"/>
      <c r="CA1075" s="2149"/>
      <c r="CB1075" s="2149"/>
      <c r="CC1075" s="2149"/>
    </row>
    <row r="1076" spans="1:81" s="1927" customFormat="1" ht="30.75" hidden="1" customHeight="1">
      <c r="A1076" s="3190">
        <v>13</v>
      </c>
      <c r="B1076" s="172" t="s">
        <v>1095</v>
      </c>
      <c r="C1076" s="2117"/>
      <c r="D1076" s="2117"/>
      <c r="E1076" s="3582"/>
      <c r="F1076" s="3583"/>
      <c r="G1076" s="3546">
        <v>6000</v>
      </c>
      <c r="H1076" s="3546">
        <v>6000</v>
      </c>
      <c r="I1076" s="118"/>
      <c r="J1076" s="118"/>
      <c r="K1076" s="118">
        <v>6000</v>
      </c>
      <c r="L1076" s="118">
        <v>6000</v>
      </c>
      <c r="M1076" s="146"/>
      <c r="N1076" s="146"/>
      <c r="O1076" s="147"/>
      <c r="P1076" s="147"/>
      <c r="Q1076" s="146"/>
      <c r="R1076" s="146"/>
      <c r="S1076" s="146">
        <f t="shared" si="894"/>
        <v>0</v>
      </c>
      <c r="T1076" s="146"/>
      <c r="U1076" s="146"/>
      <c r="V1076" s="146"/>
      <c r="W1076" s="191"/>
      <c r="X1076" s="191"/>
      <c r="Y1076" s="191"/>
      <c r="Z1076" s="146">
        <f t="shared" si="895"/>
        <v>0</v>
      </c>
      <c r="AA1076" s="146"/>
      <c r="AB1076" s="146"/>
      <c r="AC1076" s="146"/>
      <c r="AD1076" s="146">
        <f t="shared" si="896"/>
        <v>0</v>
      </c>
      <c r="AE1076" s="146"/>
      <c r="AF1076" s="146"/>
      <c r="AG1076" s="146"/>
      <c r="AH1076" s="146">
        <f t="shared" si="897"/>
        <v>0</v>
      </c>
      <c r="AI1076" s="146"/>
      <c r="AJ1076" s="146"/>
      <c r="AK1076" s="146"/>
      <c r="AL1076" s="146">
        <f t="shared" si="898"/>
        <v>0</v>
      </c>
      <c r="AM1076" s="146"/>
      <c r="AN1076" s="146"/>
      <c r="AO1076" s="146"/>
      <c r="AP1076" s="3652">
        <f t="shared" si="899"/>
        <v>0</v>
      </c>
      <c r="AQ1076" s="3652"/>
      <c r="AR1076" s="1006"/>
      <c r="AS1076" s="1006"/>
      <c r="AT1076" s="1006">
        <f t="shared" si="903"/>
        <v>6000</v>
      </c>
      <c r="AU1076" s="1006">
        <v>6000</v>
      </c>
      <c r="AV1076" s="1006"/>
      <c r="AW1076" s="1006"/>
      <c r="AX1076" s="1006"/>
      <c r="AY1076" s="1006">
        <f t="shared" si="904"/>
        <v>0</v>
      </c>
      <c r="AZ1076" s="3352"/>
      <c r="BA1076" s="1006"/>
      <c r="BB1076" s="1006"/>
      <c r="BC1076" s="1006"/>
      <c r="BD1076" s="1261"/>
      <c r="BE1076" s="1261"/>
      <c r="BF1076" s="1261"/>
      <c r="BG1076" s="3634"/>
      <c r="BH1076" s="191"/>
      <c r="BI1076" s="2061">
        <f t="shared" si="900"/>
        <v>0</v>
      </c>
      <c r="BJ1076" s="2063"/>
      <c r="BK1076" s="2063"/>
      <c r="BL1076" s="2063"/>
      <c r="BM1076" s="2064">
        <f t="shared" si="901"/>
        <v>0</v>
      </c>
      <c r="BN1076" s="2064">
        <f t="shared" si="902"/>
        <v>0</v>
      </c>
      <c r="BO1076" s="2063"/>
      <c r="BP1076" s="2122"/>
      <c r="BQ1076" s="2902"/>
      <c r="BR1076" s="2902"/>
      <c r="BS1076" s="2066"/>
      <c r="BT1076" s="2902"/>
      <c r="BU1076" s="2902"/>
      <c r="BV1076" s="1370" t="s">
        <v>2498</v>
      </c>
      <c r="BW1076" s="2902"/>
      <c r="BX1076" s="2066"/>
      <c r="BY1076" s="2149"/>
      <c r="BZ1076" s="2149"/>
      <c r="CA1076" s="2149"/>
      <c r="CB1076" s="2149"/>
      <c r="CC1076" s="2149"/>
    </row>
    <row r="1077" spans="1:81" s="1927" customFormat="1" ht="85.5" hidden="1" customHeight="1">
      <c r="A1077" s="3190">
        <v>14</v>
      </c>
      <c r="B1077" s="176" t="s">
        <v>1096</v>
      </c>
      <c r="C1077" s="2117"/>
      <c r="D1077" s="2117"/>
      <c r="E1077" s="3582"/>
      <c r="F1077" s="3583"/>
      <c r="G1077" s="3546">
        <v>2000</v>
      </c>
      <c r="H1077" s="3612">
        <v>2000</v>
      </c>
      <c r="I1077" s="118"/>
      <c r="J1077" s="118"/>
      <c r="K1077" s="118">
        <v>2000</v>
      </c>
      <c r="L1077" s="182">
        <v>2000</v>
      </c>
      <c r="M1077" s="95"/>
      <c r="N1077" s="95"/>
      <c r="O1077" s="147"/>
      <c r="P1077" s="147"/>
      <c r="Q1077" s="95"/>
      <c r="R1077" s="95"/>
      <c r="S1077" s="95">
        <f t="shared" si="894"/>
        <v>0</v>
      </c>
      <c r="T1077" s="95"/>
      <c r="U1077" s="95"/>
      <c r="V1077" s="95"/>
      <c r="W1077" s="121"/>
      <c r="X1077" s="121"/>
      <c r="Y1077" s="121"/>
      <c r="Z1077" s="95">
        <f t="shared" si="895"/>
        <v>0</v>
      </c>
      <c r="AA1077" s="95"/>
      <c r="AB1077" s="95"/>
      <c r="AC1077" s="95"/>
      <c r="AD1077" s="95">
        <f t="shared" si="896"/>
        <v>0</v>
      </c>
      <c r="AE1077" s="95"/>
      <c r="AF1077" s="95"/>
      <c r="AG1077" s="95"/>
      <c r="AH1077" s="95">
        <f t="shared" si="897"/>
        <v>0</v>
      </c>
      <c r="AI1077" s="95"/>
      <c r="AJ1077" s="95"/>
      <c r="AK1077" s="95"/>
      <c r="AL1077" s="95">
        <f t="shared" si="898"/>
        <v>0</v>
      </c>
      <c r="AM1077" s="95"/>
      <c r="AN1077" s="95"/>
      <c r="AO1077" s="95"/>
      <c r="AP1077" s="3547">
        <f t="shared" si="899"/>
        <v>0</v>
      </c>
      <c r="AQ1077" s="3547"/>
      <c r="AR1077" s="1035"/>
      <c r="AS1077" s="1035"/>
      <c r="AT1077" s="1006">
        <f t="shared" si="903"/>
        <v>2000</v>
      </c>
      <c r="AU1077" s="1006">
        <v>2000</v>
      </c>
      <c r="AV1077" s="1035"/>
      <c r="AW1077" s="1035"/>
      <c r="AX1077" s="1035"/>
      <c r="AY1077" s="1006">
        <f t="shared" si="904"/>
        <v>0</v>
      </c>
      <c r="AZ1077" s="3352"/>
      <c r="BA1077" s="1035"/>
      <c r="BB1077" s="1035"/>
      <c r="BC1077" s="1035"/>
      <c r="BD1077" s="1280"/>
      <c r="BE1077" s="1280"/>
      <c r="BF1077" s="1280"/>
      <c r="BG1077" s="3481"/>
      <c r="BH1077" s="121"/>
      <c r="BI1077" s="2279">
        <f t="shared" si="900"/>
        <v>0</v>
      </c>
      <c r="BJ1077" s="2063"/>
      <c r="BK1077" s="2063"/>
      <c r="BL1077" s="2063"/>
      <c r="BM1077" s="2064">
        <f t="shared" si="901"/>
        <v>0</v>
      </c>
      <c r="BN1077" s="2064">
        <f t="shared" si="902"/>
        <v>0</v>
      </c>
      <c r="BO1077" s="2063"/>
      <c r="BP1077" s="2163"/>
      <c r="BQ1077" s="2937"/>
      <c r="BR1077" s="2937"/>
      <c r="BS1077" s="2281"/>
      <c r="BT1077" s="2937"/>
      <c r="BU1077" s="2937"/>
      <c r="BV1077" s="1370" t="s">
        <v>2498</v>
      </c>
      <c r="BW1077" s="2937"/>
      <c r="BX1077" s="2281"/>
      <c r="BY1077" s="2149"/>
      <c r="BZ1077" s="2149"/>
      <c r="CA1077" s="2149"/>
      <c r="CB1077" s="2149"/>
      <c r="CC1077" s="2149"/>
    </row>
    <row r="1078" spans="1:81" s="1927" customFormat="1" ht="51" hidden="1" customHeight="1">
      <c r="A1078" s="3190">
        <v>15</v>
      </c>
      <c r="B1078" s="176" t="s">
        <v>1097</v>
      </c>
      <c r="C1078" s="2117"/>
      <c r="D1078" s="2117"/>
      <c r="E1078" s="3582"/>
      <c r="F1078" s="3583"/>
      <c r="G1078" s="3546">
        <v>2500</v>
      </c>
      <c r="H1078" s="3612">
        <v>2500</v>
      </c>
      <c r="I1078" s="118"/>
      <c r="J1078" s="118"/>
      <c r="K1078" s="118">
        <v>2500</v>
      </c>
      <c r="L1078" s="182">
        <v>2500</v>
      </c>
      <c r="M1078" s="146"/>
      <c r="N1078" s="146"/>
      <c r="O1078" s="147"/>
      <c r="P1078" s="147"/>
      <c r="Q1078" s="146"/>
      <c r="R1078" s="146"/>
      <c r="S1078" s="146">
        <f t="shared" si="894"/>
        <v>0</v>
      </c>
      <c r="T1078" s="146"/>
      <c r="U1078" s="146"/>
      <c r="V1078" s="146"/>
      <c r="W1078" s="191"/>
      <c r="X1078" s="191"/>
      <c r="Y1078" s="191"/>
      <c r="Z1078" s="146">
        <f t="shared" si="895"/>
        <v>0</v>
      </c>
      <c r="AA1078" s="146"/>
      <c r="AB1078" s="146"/>
      <c r="AC1078" s="146"/>
      <c r="AD1078" s="146">
        <f t="shared" si="896"/>
        <v>0</v>
      </c>
      <c r="AE1078" s="146"/>
      <c r="AF1078" s="146"/>
      <c r="AG1078" s="146"/>
      <c r="AH1078" s="146">
        <f t="shared" si="897"/>
        <v>0</v>
      </c>
      <c r="AI1078" s="146"/>
      <c r="AJ1078" s="146"/>
      <c r="AK1078" s="146"/>
      <c r="AL1078" s="146">
        <f t="shared" si="898"/>
        <v>0</v>
      </c>
      <c r="AM1078" s="146"/>
      <c r="AN1078" s="146"/>
      <c r="AO1078" s="146"/>
      <c r="AP1078" s="3652">
        <f t="shared" si="899"/>
        <v>0</v>
      </c>
      <c r="AQ1078" s="3652"/>
      <c r="AR1078" s="1006"/>
      <c r="AS1078" s="1006"/>
      <c r="AT1078" s="1006">
        <f t="shared" si="903"/>
        <v>2500</v>
      </c>
      <c r="AU1078" s="1006">
        <v>2500</v>
      </c>
      <c r="AV1078" s="1006"/>
      <c r="AW1078" s="1006"/>
      <c r="AX1078" s="1006"/>
      <c r="AY1078" s="1006">
        <f t="shared" si="904"/>
        <v>0</v>
      </c>
      <c r="AZ1078" s="3352"/>
      <c r="BA1078" s="1006"/>
      <c r="BB1078" s="1006"/>
      <c r="BC1078" s="1006"/>
      <c r="BD1078" s="1261"/>
      <c r="BE1078" s="1261"/>
      <c r="BF1078" s="1261"/>
      <c r="BG1078" s="3634"/>
      <c r="BH1078" s="191"/>
      <c r="BI1078" s="2061">
        <f t="shared" si="900"/>
        <v>0</v>
      </c>
      <c r="BJ1078" s="2063"/>
      <c r="BK1078" s="2063"/>
      <c r="BL1078" s="2063"/>
      <c r="BM1078" s="2064">
        <f t="shared" si="901"/>
        <v>0</v>
      </c>
      <c r="BN1078" s="2064">
        <f t="shared" si="902"/>
        <v>0</v>
      </c>
      <c r="BO1078" s="2063"/>
      <c r="BP1078" s="2122"/>
      <c r="BQ1078" s="2902"/>
      <c r="BR1078" s="2902"/>
      <c r="BS1078" s="2066"/>
      <c r="BT1078" s="2902"/>
      <c r="BU1078" s="2902"/>
      <c r="BV1078" s="1370" t="s">
        <v>2498</v>
      </c>
      <c r="BW1078" s="2902"/>
      <c r="BX1078" s="2066"/>
      <c r="BY1078" s="2149"/>
      <c r="BZ1078" s="2149"/>
      <c r="CA1078" s="2149"/>
      <c r="CB1078" s="2149"/>
      <c r="CC1078" s="2149"/>
    </row>
    <row r="1079" spans="1:81" s="1927" customFormat="1" ht="51" hidden="1" customHeight="1">
      <c r="A1079" s="3190">
        <v>16</v>
      </c>
      <c r="B1079" s="120" t="s">
        <v>1099</v>
      </c>
      <c r="C1079" s="2117"/>
      <c r="D1079" s="2117"/>
      <c r="E1079" s="3582"/>
      <c r="F1079" s="3583"/>
      <c r="G1079" s="3546">
        <v>5500</v>
      </c>
      <c r="H1079" s="3627">
        <v>5500</v>
      </c>
      <c r="I1079" s="118"/>
      <c r="J1079" s="118"/>
      <c r="K1079" s="118">
        <v>5500</v>
      </c>
      <c r="L1079" s="185">
        <v>5500</v>
      </c>
      <c r="M1079" s="146"/>
      <c r="N1079" s="146"/>
      <c r="O1079" s="147"/>
      <c r="P1079" s="147"/>
      <c r="Q1079" s="146"/>
      <c r="R1079" s="146"/>
      <c r="S1079" s="146">
        <f t="shared" si="894"/>
        <v>0</v>
      </c>
      <c r="T1079" s="146"/>
      <c r="U1079" s="146"/>
      <c r="V1079" s="146"/>
      <c r="W1079" s="191"/>
      <c r="X1079" s="191"/>
      <c r="Y1079" s="191"/>
      <c r="Z1079" s="146">
        <f t="shared" si="895"/>
        <v>0</v>
      </c>
      <c r="AA1079" s="146"/>
      <c r="AB1079" s="146"/>
      <c r="AC1079" s="146"/>
      <c r="AD1079" s="146">
        <f t="shared" si="896"/>
        <v>0</v>
      </c>
      <c r="AE1079" s="146"/>
      <c r="AF1079" s="146"/>
      <c r="AG1079" s="146"/>
      <c r="AH1079" s="146">
        <f t="shared" si="897"/>
        <v>0</v>
      </c>
      <c r="AI1079" s="146"/>
      <c r="AJ1079" s="146"/>
      <c r="AK1079" s="146"/>
      <c r="AL1079" s="146">
        <f t="shared" si="898"/>
        <v>0</v>
      </c>
      <c r="AM1079" s="146"/>
      <c r="AN1079" s="146"/>
      <c r="AO1079" s="146"/>
      <c r="AP1079" s="3652">
        <f t="shared" si="899"/>
        <v>0</v>
      </c>
      <c r="AQ1079" s="3652"/>
      <c r="AR1079" s="1006"/>
      <c r="AS1079" s="1006"/>
      <c r="AT1079" s="1006">
        <f t="shared" si="903"/>
        <v>5500</v>
      </c>
      <c r="AU1079" s="1006">
        <v>5500</v>
      </c>
      <c r="AV1079" s="1006"/>
      <c r="AW1079" s="1006"/>
      <c r="AX1079" s="1006"/>
      <c r="AY1079" s="1006">
        <f t="shared" si="904"/>
        <v>0</v>
      </c>
      <c r="AZ1079" s="3350"/>
      <c r="BA1079" s="1006"/>
      <c r="BB1079" s="1006"/>
      <c r="BC1079" s="1006"/>
      <c r="BD1079" s="1261"/>
      <c r="BE1079" s="1261"/>
      <c r="BF1079" s="1261"/>
      <c r="BG1079" s="3634"/>
      <c r="BH1079" s="191"/>
      <c r="BI1079" s="2061">
        <f t="shared" si="900"/>
        <v>0</v>
      </c>
      <c r="BJ1079" s="2063"/>
      <c r="BK1079" s="2063"/>
      <c r="BL1079" s="2063"/>
      <c r="BM1079" s="2064">
        <f t="shared" si="901"/>
        <v>0</v>
      </c>
      <c r="BN1079" s="2064">
        <f t="shared" si="902"/>
        <v>0</v>
      </c>
      <c r="BO1079" s="2063"/>
      <c r="BP1079" s="2122"/>
      <c r="BQ1079" s="2902"/>
      <c r="BR1079" s="2902"/>
      <c r="BS1079" s="2066"/>
      <c r="BT1079" s="2902"/>
      <c r="BU1079" s="2902"/>
      <c r="BV1079" s="1370" t="s">
        <v>2498</v>
      </c>
      <c r="BW1079" s="2902"/>
      <c r="BX1079" s="2066"/>
      <c r="BY1079" s="2149"/>
      <c r="BZ1079" s="2149"/>
      <c r="CA1079" s="2149"/>
      <c r="CB1079" s="2149"/>
      <c r="CC1079" s="2149"/>
    </row>
    <row r="1080" spans="1:81" s="1927" customFormat="1" ht="54.75" hidden="1" customHeight="1">
      <c r="A1080" s="3190">
        <v>17</v>
      </c>
      <c r="B1080" s="183" t="s">
        <v>1101</v>
      </c>
      <c r="C1080" s="2117"/>
      <c r="D1080" s="2117"/>
      <c r="E1080" s="3582"/>
      <c r="F1080" s="3583"/>
      <c r="G1080" s="3546">
        <v>2000</v>
      </c>
      <c r="H1080" s="3627">
        <v>2000</v>
      </c>
      <c r="I1080" s="118"/>
      <c r="J1080" s="118"/>
      <c r="K1080" s="118">
        <v>2000</v>
      </c>
      <c r="L1080" s="185">
        <v>2000</v>
      </c>
      <c r="M1080" s="146"/>
      <c r="N1080" s="146"/>
      <c r="O1080" s="147"/>
      <c r="P1080" s="147"/>
      <c r="Q1080" s="146"/>
      <c r="R1080" s="146"/>
      <c r="S1080" s="146">
        <f t="shared" si="894"/>
        <v>0</v>
      </c>
      <c r="T1080" s="146"/>
      <c r="U1080" s="146"/>
      <c r="V1080" s="146"/>
      <c r="W1080" s="191"/>
      <c r="X1080" s="191"/>
      <c r="Y1080" s="191"/>
      <c r="Z1080" s="146">
        <f t="shared" si="895"/>
        <v>0</v>
      </c>
      <c r="AA1080" s="146"/>
      <c r="AB1080" s="146"/>
      <c r="AC1080" s="146"/>
      <c r="AD1080" s="146">
        <f t="shared" si="896"/>
        <v>0</v>
      </c>
      <c r="AE1080" s="146"/>
      <c r="AF1080" s="146"/>
      <c r="AG1080" s="146"/>
      <c r="AH1080" s="146">
        <f t="shared" si="897"/>
        <v>0</v>
      </c>
      <c r="AI1080" s="146"/>
      <c r="AJ1080" s="146"/>
      <c r="AK1080" s="146"/>
      <c r="AL1080" s="146">
        <f t="shared" si="898"/>
        <v>0</v>
      </c>
      <c r="AM1080" s="146"/>
      <c r="AN1080" s="146"/>
      <c r="AO1080" s="146"/>
      <c r="AP1080" s="3652">
        <f t="shared" si="899"/>
        <v>0</v>
      </c>
      <c r="AQ1080" s="3652"/>
      <c r="AR1080" s="1006"/>
      <c r="AS1080" s="1006"/>
      <c r="AT1080" s="1006">
        <f t="shared" si="903"/>
        <v>2000</v>
      </c>
      <c r="AU1080" s="1006">
        <v>2000</v>
      </c>
      <c r="AV1080" s="1006"/>
      <c r="AW1080" s="1006"/>
      <c r="AX1080" s="1006"/>
      <c r="AY1080" s="1006">
        <f t="shared" si="904"/>
        <v>0</v>
      </c>
      <c r="AZ1080" s="3352"/>
      <c r="BA1080" s="1006"/>
      <c r="BB1080" s="1006"/>
      <c r="BC1080" s="1006"/>
      <c r="BD1080" s="1261"/>
      <c r="BE1080" s="1261"/>
      <c r="BF1080" s="1261"/>
      <c r="BG1080" s="3634"/>
      <c r="BH1080" s="191"/>
      <c r="BI1080" s="2061">
        <f t="shared" si="900"/>
        <v>0</v>
      </c>
      <c r="BJ1080" s="2063"/>
      <c r="BK1080" s="2063"/>
      <c r="BL1080" s="2063"/>
      <c r="BM1080" s="2064">
        <f t="shared" si="901"/>
        <v>0</v>
      </c>
      <c r="BN1080" s="2064">
        <f t="shared" si="902"/>
        <v>0</v>
      </c>
      <c r="BO1080" s="2063"/>
      <c r="BP1080" s="2122"/>
      <c r="BQ1080" s="2902"/>
      <c r="BR1080" s="2902"/>
      <c r="BS1080" s="2066"/>
      <c r="BT1080" s="2902"/>
      <c r="BU1080" s="2902"/>
      <c r="BV1080" s="1370" t="s">
        <v>2498</v>
      </c>
      <c r="BW1080" s="2902"/>
      <c r="BX1080" s="2066"/>
      <c r="BY1080" s="2149"/>
      <c r="BZ1080" s="2149"/>
      <c r="CA1080" s="2149"/>
      <c r="CB1080" s="2149"/>
      <c r="CC1080" s="2149"/>
    </row>
    <row r="1081" spans="1:81" s="1950" customFormat="1" ht="48.75" hidden="1" customHeight="1">
      <c r="A1081" s="3209" t="s">
        <v>46</v>
      </c>
      <c r="B1081" s="120" t="s">
        <v>813</v>
      </c>
      <c r="C1081" s="2073" t="s">
        <v>447</v>
      </c>
      <c r="D1081" s="2244"/>
      <c r="E1081" s="3551" t="s">
        <v>521</v>
      </c>
      <c r="F1081" s="3571"/>
      <c r="G1081" s="3554">
        <v>5500</v>
      </c>
      <c r="H1081" s="3554">
        <v>5300</v>
      </c>
      <c r="I1081" s="1739"/>
      <c r="J1081" s="1739"/>
      <c r="K1081" s="1739">
        <v>5500</v>
      </c>
      <c r="L1081" s="1739">
        <v>5300</v>
      </c>
      <c r="M1081" s="1739"/>
      <c r="N1081" s="1739"/>
      <c r="O1081" s="1737">
        <f t="shared" ref="O1081:O1086" si="905">P1081+Q1081+R1081</f>
        <v>0</v>
      </c>
      <c r="P1081" s="1739"/>
      <c r="Q1081" s="1739"/>
      <c r="R1081" s="1739"/>
      <c r="S1081" s="1737">
        <f t="shared" si="894"/>
        <v>0</v>
      </c>
      <c r="T1081" s="1739"/>
      <c r="U1081" s="1739"/>
      <c r="V1081" s="1739"/>
      <c r="W1081" s="1686"/>
      <c r="X1081" s="1686"/>
      <c r="Y1081" s="1686"/>
      <c r="Z1081" s="1737">
        <f t="shared" si="895"/>
        <v>0</v>
      </c>
      <c r="AA1081" s="1739"/>
      <c r="AB1081" s="1739"/>
      <c r="AC1081" s="1739"/>
      <c r="AD1081" s="1737">
        <f t="shared" si="896"/>
        <v>0</v>
      </c>
      <c r="AE1081" s="1739"/>
      <c r="AF1081" s="1739"/>
      <c r="AG1081" s="1739"/>
      <c r="AH1081" s="1737">
        <f t="shared" si="897"/>
        <v>0</v>
      </c>
      <c r="AI1081" s="1741">
        <f t="shared" ref="AI1081:AI1086" si="906">P1081</f>
        <v>0</v>
      </c>
      <c r="AJ1081" s="1739"/>
      <c r="AK1081" s="1739"/>
      <c r="AL1081" s="1737">
        <f t="shared" si="898"/>
        <v>0</v>
      </c>
      <c r="AM1081" s="1741">
        <f t="shared" ref="AM1081:AM1086" si="907">T1081</f>
        <v>0</v>
      </c>
      <c r="AN1081" s="1739"/>
      <c r="AO1081" s="1739"/>
      <c r="AP1081" s="3552">
        <f t="shared" si="899"/>
        <v>0</v>
      </c>
      <c r="AQ1081" s="3554"/>
      <c r="AR1081" s="1740"/>
      <c r="AS1081" s="1740"/>
      <c r="AT1081" s="2138">
        <f t="shared" si="903"/>
        <v>0</v>
      </c>
      <c r="AU1081" s="1740"/>
      <c r="AV1081" s="1740"/>
      <c r="AW1081" s="1740"/>
      <c r="AX1081" s="1740"/>
      <c r="AY1081" s="2138">
        <f t="shared" si="904"/>
        <v>2750</v>
      </c>
      <c r="AZ1081" s="1740">
        <f>G1081*50%</f>
        <v>2750</v>
      </c>
      <c r="BA1081" s="1740"/>
      <c r="BB1081" s="1740"/>
      <c r="BC1081" s="1740"/>
      <c r="BD1081" s="3290"/>
      <c r="BE1081" s="3290"/>
      <c r="BF1081" s="3290"/>
      <c r="BG1081" s="1513"/>
      <c r="BH1081" s="1686"/>
      <c r="BI1081" s="2077">
        <f t="shared" si="900"/>
        <v>0</v>
      </c>
      <c r="BJ1081" s="2020">
        <v>2024</v>
      </c>
      <c r="BK1081" s="2020" t="s">
        <v>2323</v>
      </c>
      <c r="BL1081" s="2020" t="s">
        <v>2327</v>
      </c>
      <c r="BM1081" s="1925">
        <f t="shared" si="901"/>
        <v>0</v>
      </c>
      <c r="BN1081" s="1925" t="e">
        <f t="shared" si="902"/>
        <v>#DIV/0!</v>
      </c>
      <c r="BO1081" s="2020"/>
      <c r="BP1081" s="2079"/>
      <c r="BQ1081" s="2906"/>
      <c r="BR1081" s="2906"/>
      <c r="BS1081" s="2066"/>
      <c r="BT1081" s="2906"/>
      <c r="BU1081" s="2906"/>
      <c r="BV1081" s="1370" t="s">
        <v>2498</v>
      </c>
      <c r="BW1081" s="2906"/>
      <c r="BX1081" s="1926"/>
    </row>
    <row r="1082" spans="1:81" s="1950" customFormat="1" ht="48.75" hidden="1" customHeight="1">
      <c r="A1082" s="3209" t="s">
        <v>48</v>
      </c>
      <c r="B1082" s="120" t="s">
        <v>814</v>
      </c>
      <c r="C1082" s="2073" t="s">
        <v>684</v>
      </c>
      <c r="D1082" s="2244"/>
      <c r="E1082" s="3551" t="s">
        <v>521</v>
      </c>
      <c r="F1082" s="3571"/>
      <c r="G1082" s="3554">
        <v>2200</v>
      </c>
      <c r="H1082" s="3554">
        <v>2100</v>
      </c>
      <c r="I1082" s="1739"/>
      <c r="J1082" s="1739"/>
      <c r="K1082" s="1739">
        <v>2200</v>
      </c>
      <c r="L1082" s="1739">
        <v>2100</v>
      </c>
      <c r="M1082" s="1739"/>
      <c r="N1082" s="1739"/>
      <c r="O1082" s="1737">
        <f t="shared" si="905"/>
        <v>0</v>
      </c>
      <c r="P1082" s="1739"/>
      <c r="Q1082" s="1739"/>
      <c r="R1082" s="1739"/>
      <c r="S1082" s="1737">
        <f t="shared" si="894"/>
        <v>0</v>
      </c>
      <c r="T1082" s="1739"/>
      <c r="U1082" s="1739"/>
      <c r="V1082" s="1739"/>
      <c r="W1082" s="1686"/>
      <c r="X1082" s="1686"/>
      <c r="Y1082" s="1686"/>
      <c r="Z1082" s="1737">
        <f t="shared" si="895"/>
        <v>0</v>
      </c>
      <c r="AA1082" s="1739"/>
      <c r="AB1082" s="1739"/>
      <c r="AC1082" s="1739"/>
      <c r="AD1082" s="1737">
        <f t="shared" si="896"/>
        <v>0</v>
      </c>
      <c r="AE1082" s="1739"/>
      <c r="AF1082" s="1739"/>
      <c r="AG1082" s="1739"/>
      <c r="AH1082" s="1737">
        <f t="shared" si="897"/>
        <v>0</v>
      </c>
      <c r="AI1082" s="1741">
        <f t="shared" si="906"/>
        <v>0</v>
      </c>
      <c r="AJ1082" s="1739"/>
      <c r="AK1082" s="1739"/>
      <c r="AL1082" s="1737">
        <f t="shared" si="898"/>
        <v>0</v>
      </c>
      <c r="AM1082" s="1741">
        <f t="shared" si="907"/>
        <v>0</v>
      </c>
      <c r="AN1082" s="1739"/>
      <c r="AO1082" s="1739"/>
      <c r="AP1082" s="3552">
        <f t="shared" si="899"/>
        <v>0</v>
      </c>
      <c r="AQ1082" s="3554"/>
      <c r="AR1082" s="1740"/>
      <c r="AS1082" s="1740"/>
      <c r="AT1082" s="2138">
        <f t="shared" si="903"/>
        <v>0</v>
      </c>
      <c r="AU1082" s="1740"/>
      <c r="AV1082" s="1740"/>
      <c r="AW1082" s="1740"/>
      <c r="AX1082" s="1740"/>
      <c r="AY1082" s="2138">
        <f t="shared" si="904"/>
        <v>1100</v>
      </c>
      <c r="AZ1082" s="1740">
        <f t="shared" ref="AZ1082:AZ1086" si="908">G1082*50%</f>
        <v>1100</v>
      </c>
      <c r="BA1082" s="1740"/>
      <c r="BB1082" s="1740"/>
      <c r="BC1082" s="1740"/>
      <c r="BD1082" s="3290"/>
      <c r="BE1082" s="3290"/>
      <c r="BF1082" s="3290"/>
      <c r="BG1082" s="1513"/>
      <c r="BH1082" s="1686"/>
      <c r="BI1082" s="2077">
        <f t="shared" si="900"/>
        <v>0</v>
      </c>
      <c r="BJ1082" s="2020">
        <v>2024</v>
      </c>
      <c r="BK1082" s="2020" t="s">
        <v>2323</v>
      </c>
      <c r="BL1082" s="2020" t="s">
        <v>2327</v>
      </c>
      <c r="BM1082" s="1925">
        <f t="shared" si="901"/>
        <v>0</v>
      </c>
      <c r="BN1082" s="1925" t="e">
        <f t="shared" si="902"/>
        <v>#DIV/0!</v>
      </c>
      <c r="BO1082" s="2020"/>
      <c r="BP1082" s="2079"/>
      <c r="BQ1082" s="2906"/>
      <c r="BR1082" s="2906"/>
      <c r="BS1082" s="2066"/>
      <c r="BT1082" s="2906"/>
      <c r="BU1082" s="2906"/>
      <c r="BV1082" s="1370" t="s">
        <v>2498</v>
      </c>
      <c r="BW1082" s="2906"/>
      <c r="BX1082" s="1926"/>
    </row>
    <row r="1083" spans="1:81" s="1950" customFormat="1" ht="48.75" hidden="1" customHeight="1">
      <c r="A1083" s="3209" t="s">
        <v>50</v>
      </c>
      <c r="B1083" s="120" t="s">
        <v>815</v>
      </c>
      <c r="C1083" s="2073" t="s">
        <v>473</v>
      </c>
      <c r="D1083" s="2244"/>
      <c r="E1083" s="3551" t="s">
        <v>521</v>
      </c>
      <c r="F1083" s="3571"/>
      <c r="G1083" s="3554">
        <v>4100</v>
      </c>
      <c r="H1083" s="3554">
        <v>3000</v>
      </c>
      <c r="I1083" s="1739"/>
      <c r="J1083" s="1739"/>
      <c r="K1083" s="1739">
        <v>4100</v>
      </c>
      <c r="L1083" s="1739">
        <v>3000</v>
      </c>
      <c r="M1083" s="1739"/>
      <c r="N1083" s="1739"/>
      <c r="O1083" s="1737">
        <f t="shared" si="905"/>
        <v>0</v>
      </c>
      <c r="P1083" s="1739"/>
      <c r="Q1083" s="1739"/>
      <c r="R1083" s="1739"/>
      <c r="S1083" s="1737">
        <f t="shared" si="894"/>
        <v>0</v>
      </c>
      <c r="T1083" s="1739"/>
      <c r="U1083" s="1739"/>
      <c r="V1083" s="1739"/>
      <c r="W1083" s="1686"/>
      <c r="X1083" s="1686"/>
      <c r="Y1083" s="1686"/>
      <c r="Z1083" s="1737">
        <f t="shared" si="895"/>
        <v>0</v>
      </c>
      <c r="AA1083" s="1739"/>
      <c r="AB1083" s="1739"/>
      <c r="AC1083" s="1739"/>
      <c r="AD1083" s="1737">
        <f t="shared" si="896"/>
        <v>0</v>
      </c>
      <c r="AE1083" s="1739"/>
      <c r="AF1083" s="1739"/>
      <c r="AG1083" s="1739"/>
      <c r="AH1083" s="1737">
        <f t="shared" si="897"/>
        <v>0</v>
      </c>
      <c r="AI1083" s="1741">
        <f t="shared" si="906"/>
        <v>0</v>
      </c>
      <c r="AJ1083" s="1739"/>
      <c r="AK1083" s="1739"/>
      <c r="AL1083" s="1737">
        <f t="shared" si="898"/>
        <v>0</v>
      </c>
      <c r="AM1083" s="1741">
        <f t="shared" si="907"/>
        <v>0</v>
      </c>
      <c r="AN1083" s="1739"/>
      <c r="AO1083" s="1739"/>
      <c r="AP1083" s="3552">
        <f t="shared" si="899"/>
        <v>0</v>
      </c>
      <c r="AQ1083" s="3554"/>
      <c r="AR1083" s="1740"/>
      <c r="AS1083" s="1740"/>
      <c r="AT1083" s="2138">
        <f t="shared" si="903"/>
        <v>0</v>
      </c>
      <c r="AU1083" s="1740"/>
      <c r="AV1083" s="1740"/>
      <c r="AW1083" s="1740"/>
      <c r="AX1083" s="1740"/>
      <c r="AY1083" s="2138">
        <f t="shared" si="904"/>
        <v>2050</v>
      </c>
      <c r="AZ1083" s="1740">
        <f t="shared" si="908"/>
        <v>2050</v>
      </c>
      <c r="BA1083" s="1740"/>
      <c r="BB1083" s="1740"/>
      <c r="BC1083" s="1740"/>
      <c r="BD1083" s="3290"/>
      <c r="BE1083" s="3290"/>
      <c r="BF1083" s="3290"/>
      <c r="BG1083" s="1513"/>
      <c r="BH1083" s="1686"/>
      <c r="BI1083" s="2077">
        <f t="shared" si="900"/>
        <v>0</v>
      </c>
      <c r="BJ1083" s="2020">
        <v>2024</v>
      </c>
      <c r="BK1083" s="2020" t="s">
        <v>2323</v>
      </c>
      <c r="BL1083" s="2020" t="s">
        <v>2327</v>
      </c>
      <c r="BM1083" s="1925">
        <f t="shared" si="901"/>
        <v>0</v>
      </c>
      <c r="BN1083" s="1925" t="e">
        <f t="shared" si="902"/>
        <v>#DIV/0!</v>
      </c>
      <c r="BO1083" s="2020"/>
      <c r="BP1083" s="2079"/>
      <c r="BQ1083" s="2906"/>
      <c r="BR1083" s="2906"/>
      <c r="BS1083" s="2066"/>
      <c r="BT1083" s="2906"/>
      <c r="BU1083" s="2906"/>
      <c r="BV1083" s="1370" t="s">
        <v>2498</v>
      </c>
      <c r="BW1083" s="2906"/>
      <c r="BX1083" s="1926"/>
    </row>
    <row r="1084" spans="1:81" s="1950" customFormat="1" ht="48.75" hidden="1" customHeight="1">
      <c r="A1084" s="3209" t="s">
        <v>52</v>
      </c>
      <c r="B1084" s="120" t="s">
        <v>816</v>
      </c>
      <c r="C1084" s="2073" t="s">
        <v>473</v>
      </c>
      <c r="D1084" s="2244"/>
      <c r="E1084" s="3551" t="s">
        <v>521</v>
      </c>
      <c r="F1084" s="3571"/>
      <c r="G1084" s="3554">
        <v>1200</v>
      </c>
      <c r="H1084" s="3554">
        <v>1100</v>
      </c>
      <c r="I1084" s="1739"/>
      <c r="J1084" s="1739"/>
      <c r="K1084" s="1739">
        <v>1200</v>
      </c>
      <c r="L1084" s="1739">
        <v>1100</v>
      </c>
      <c r="M1084" s="1739"/>
      <c r="N1084" s="1739"/>
      <c r="O1084" s="1737">
        <f t="shared" si="905"/>
        <v>0</v>
      </c>
      <c r="P1084" s="1739"/>
      <c r="Q1084" s="1739"/>
      <c r="R1084" s="1739"/>
      <c r="S1084" s="1737">
        <f t="shared" si="894"/>
        <v>0</v>
      </c>
      <c r="T1084" s="1739"/>
      <c r="U1084" s="1739"/>
      <c r="V1084" s="1739"/>
      <c r="W1084" s="1686"/>
      <c r="X1084" s="1686"/>
      <c r="Y1084" s="1686"/>
      <c r="Z1084" s="1737">
        <f t="shared" si="895"/>
        <v>0</v>
      </c>
      <c r="AA1084" s="1739"/>
      <c r="AB1084" s="1739"/>
      <c r="AC1084" s="1739"/>
      <c r="AD1084" s="1737">
        <f t="shared" si="896"/>
        <v>0</v>
      </c>
      <c r="AE1084" s="1739"/>
      <c r="AF1084" s="1739"/>
      <c r="AG1084" s="1739"/>
      <c r="AH1084" s="1737">
        <f t="shared" si="897"/>
        <v>0</v>
      </c>
      <c r="AI1084" s="1741">
        <f t="shared" si="906"/>
        <v>0</v>
      </c>
      <c r="AJ1084" s="1739"/>
      <c r="AK1084" s="1739"/>
      <c r="AL1084" s="1737">
        <f t="shared" si="898"/>
        <v>0</v>
      </c>
      <c r="AM1084" s="1741">
        <f t="shared" si="907"/>
        <v>0</v>
      </c>
      <c r="AN1084" s="1739"/>
      <c r="AO1084" s="1739"/>
      <c r="AP1084" s="3552">
        <f t="shared" si="899"/>
        <v>0</v>
      </c>
      <c r="AQ1084" s="3554"/>
      <c r="AR1084" s="1740"/>
      <c r="AS1084" s="1740"/>
      <c r="AT1084" s="2138">
        <f t="shared" si="903"/>
        <v>0</v>
      </c>
      <c r="AU1084" s="1740"/>
      <c r="AV1084" s="1740"/>
      <c r="AW1084" s="1740"/>
      <c r="AX1084" s="1740"/>
      <c r="AY1084" s="2138">
        <f t="shared" si="904"/>
        <v>600</v>
      </c>
      <c r="AZ1084" s="1740">
        <f t="shared" si="908"/>
        <v>600</v>
      </c>
      <c r="BA1084" s="1740"/>
      <c r="BB1084" s="1740"/>
      <c r="BC1084" s="1740"/>
      <c r="BD1084" s="3290"/>
      <c r="BE1084" s="3290"/>
      <c r="BF1084" s="3290"/>
      <c r="BG1084" s="1513"/>
      <c r="BH1084" s="1686"/>
      <c r="BI1084" s="2077">
        <f t="shared" si="900"/>
        <v>0</v>
      </c>
      <c r="BJ1084" s="2020">
        <v>2024</v>
      </c>
      <c r="BK1084" s="2020" t="s">
        <v>2323</v>
      </c>
      <c r="BL1084" s="2020" t="s">
        <v>2327</v>
      </c>
      <c r="BM1084" s="1925">
        <f t="shared" si="901"/>
        <v>0</v>
      </c>
      <c r="BN1084" s="1925" t="e">
        <f t="shared" si="902"/>
        <v>#DIV/0!</v>
      </c>
      <c r="BO1084" s="2020"/>
      <c r="BP1084" s="2079"/>
      <c r="BQ1084" s="2906"/>
      <c r="BR1084" s="2906"/>
      <c r="BS1084" s="2066"/>
      <c r="BT1084" s="2906"/>
      <c r="BU1084" s="2906"/>
      <c r="BV1084" s="1370" t="s">
        <v>2498</v>
      </c>
      <c r="BW1084" s="2906"/>
      <c r="BX1084" s="1926"/>
    </row>
    <row r="1085" spans="1:81" s="1950" customFormat="1" ht="48.75" hidden="1" customHeight="1">
      <c r="A1085" s="3209" t="s">
        <v>54</v>
      </c>
      <c r="B1085" s="120" t="s">
        <v>817</v>
      </c>
      <c r="C1085" s="2073" t="s">
        <v>447</v>
      </c>
      <c r="D1085" s="2244"/>
      <c r="E1085" s="3551" t="s">
        <v>521</v>
      </c>
      <c r="F1085" s="3571"/>
      <c r="G1085" s="3554">
        <v>6000</v>
      </c>
      <c r="H1085" s="3554">
        <v>5850</v>
      </c>
      <c r="I1085" s="1739"/>
      <c r="J1085" s="1739"/>
      <c r="K1085" s="1739">
        <v>6000</v>
      </c>
      <c r="L1085" s="1739">
        <v>5850</v>
      </c>
      <c r="M1085" s="1739"/>
      <c r="N1085" s="1739"/>
      <c r="O1085" s="1737">
        <f t="shared" si="905"/>
        <v>0</v>
      </c>
      <c r="P1085" s="1739"/>
      <c r="Q1085" s="1739"/>
      <c r="R1085" s="1739"/>
      <c r="S1085" s="1737">
        <f t="shared" si="894"/>
        <v>0</v>
      </c>
      <c r="T1085" s="1739"/>
      <c r="U1085" s="1739"/>
      <c r="V1085" s="1739"/>
      <c r="W1085" s="1686"/>
      <c r="X1085" s="1686"/>
      <c r="Y1085" s="1686"/>
      <c r="Z1085" s="1737">
        <f t="shared" si="895"/>
        <v>0</v>
      </c>
      <c r="AA1085" s="1739"/>
      <c r="AB1085" s="1739"/>
      <c r="AC1085" s="1739"/>
      <c r="AD1085" s="1737">
        <f t="shared" si="896"/>
        <v>0</v>
      </c>
      <c r="AE1085" s="1739"/>
      <c r="AF1085" s="1739"/>
      <c r="AG1085" s="1739"/>
      <c r="AH1085" s="1737">
        <f t="shared" si="897"/>
        <v>0</v>
      </c>
      <c r="AI1085" s="1741">
        <f t="shared" si="906"/>
        <v>0</v>
      </c>
      <c r="AJ1085" s="1739"/>
      <c r="AK1085" s="1739"/>
      <c r="AL1085" s="1737">
        <f t="shared" si="898"/>
        <v>0</v>
      </c>
      <c r="AM1085" s="1741">
        <f t="shared" si="907"/>
        <v>0</v>
      </c>
      <c r="AN1085" s="1739"/>
      <c r="AO1085" s="1739"/>
      <c r="AP1085" s="3552">
        <f t="shared" si="899"/>
        <v>0</v>
      </c>
      <c r="AQ1085" s="3554"/>
      <c r="AR1085" s="1740"/>
      <c r="AS1085" s="1740"/>
      <c r="AT1085" s="2138">
        <f t="shared" si="903"/>
        <v>0</v>
      </c>
      <c r="AU1085" s="1740"/>
      <c r="AV1085" s="1740"/>
      <c r="AW1085" s="1740"/>
      <c r="AX1085" s="1740"/>
      <c r="AY1085" s="2138">
        <f t="shared" si="904"/>
        <v>3000</v>
      </c>
      <c r="AZ1085" s="1740">
        <f t="shared" si="908"/>
        <v>3000</v>
      </c>
      <c r="BA1085" s="1740"/>
      <c r="BB1085" s="1740"/>
      <c r="BC1085" s="1740"/>
      <c r="BD1085" s="3290"/>
      <c r="BE1085" s="3290"/>
      <c r="BF1085" s="3290"/>
      <c r="BG1085" s="1513"/>
      <c r="BH1085" s="1686"/>
      <c r="BI1085" s="2077">
        <f t="shared" si="900"/>
        <v>0</v>
      </c>
      <c r="BJ1085" s="2020">
        <v>2024</v>
      </c>
      <c r="BK1085" s="2020" t="s">
        <v>2323</v>
      </c>
      <c r="BL1085" s="2020" t="s">
        <v>2327</v>
      </c>
      <c r="BM1085" s="1925">
        <f t="shared" si="901"/>
        <v>0</v>
      </c>
      <c r="BN1085" s="1925" t="e">
        <f t="shared" si="902"/>
        <v>#DIV/0!</v>
      </c>
      <c r="BO1085" s="2020"/>
      <c r="BP1085" s="2079"/>
      <c r="BQ1085" s="2906"/>
      <c r="BR1085" s="2906"/>
      <c r="BS1085" s="2066"/>
      <c r="BT1085" s="2906"/>
      <c r="BU1085" s="2906"/>
      <c r="BV1085" s="1370" t="s">
        <v>2498</v>
      </c>
      <c r="BW1085" s="2906"/>
      <c r="BX1085" s="1926"/>
    </row>
    <row r="1086" spans="1:81" s="1950" customFormat="1" hidden="1">
      <c r="A1086" s="3209" t="s">
        <v>56</v>
      </c>
      <c r="B1086" s="120" t="s">
        <v>818</v>
      </c>
      <c r="C1086" s="2073" t="s">
        <v>684</v>
      </c>
      <c r="D1086" s="2244"/>
      <c r="E1086" s="3551" t="s">
        <v>521</v>
      </c>
      <c r="F1086" s="3571"/>
      <c r="G1086" s="3554">
        <v>4000</v>
      </c>
      <c r="H1086" s="3554">
        <v>4000</v>
      </c>
      <c r="I1086" s="1739"/>
      <c r="J1086" s="1739"/>
      <c r="K1086" s="1739">
        <v>4000</v>
      </c>
      <c r="L1086" s="1739">
        <v>4000</v>
      </c>
      <c r="M1086" s="1739"/>
      <c r="N1086" s="1739"/>
      <c r="O1086" s="1737">
        <f t="shared" si="905"/>
        <v>0</v>
      </c>
      <c r="P1086" s="1739"/>
      <c r="Q1086" s="1739"/>
      <c r="R1086" s="1739"/>
      <c r="S1086" s="1737">
        <f t="shared" si="894"/>
        <v>0</v>
      </c>
      <c r="T1086" s="1739"/>
      <c r="U1086" s="1739"/>
      <c r="V1086" s="1739"/>
      <c r="W1086" s="1686"/>
      <c r="X1086" s="1686"/>
      <c r="Y1086" s="1686"/>
      <c r="Z1086" s="1737">
        <f t="shared" si="895"/>
        <v>0</v>
      </c>
      <c r="AA1086" s="1739"/>
      <c r="AB1086" s="1739"/>
      <c r="AC1086" s="1739"/>
      <c r="AD1086" s="1737">
        <f t="shared" si="896"/>
        <v>0</v>
      </c>
      <c r="AE1086" s="1739"/>
      <c r="AF1086" s="1739"/>
      <c r="AG1086" s="1739"/>
      <c r="AH1086" s="1737">
        <f t="shared" si="897"/>
        <v>0</v>
      </c>
      <c r="AI1086" s="1741">
        <f t="shared" si="906"/>
        <v>0</v>
      </c>
      <c r="AJ1086" s="1739"/>
      <c r="AK1086" s="1739"/>
      <c r="AL1086" s="1737">
        <f t="shared" si="898"/>
        <v>0</v>
      </c>
      <c r="AM1086" s="1741">
        <f t="shared" si="907"/>
        <v>0</v>
      </c>
      <c r="AN1086" s="1739"/>
      <c r="AO1086" s="1739"/>
      <c r="AP1086" s="3552">
        <f t="shared" si="899"/>
        <v>0</v>
      </c>
      <c r="AQ1086" s="3554"/>
      <c r="AR1086" s="1740"/>
      <c r="AS1086" s="1740"/>
      <c r="AT1086" s="2138">
        <f t="shared" si="903"/>
        <v>0</v>
      </c>
      <c r="AU1086" s="1740"/>
      <c r="AV1086" s="1740"/>
      <c r="AW1086" s="1740"/>
      <c r="AX1086" s="1740"/>
      <c r="AY1086" s="2138">
        <f t="shared" si="904"/>
        <v>2000</v>
      </c>
      <c r="AZ1086" s="1740">
        <f t="shared" si="908"/>
        <v>2000</v>
      </c>
      <c r="BA1086" s="1740"/>
      <c r="BB1086" s="1740"/>
      <c r="BC1086" s="1740"/>
      <c r="BD1086" s="3290"/>
      <c r="BE1086" s="3290"/>
      <c r="BF1086" s="3290"/>
      <c r="BG1086" s="1513"/>
      <c r="BH1086" s="1686"/>
      <c r="BI1086" s="2077">
        <f t="shared" si="900"/>
        <v>0</v>
      </c>
      <c r="BJ1086" s="2020">
        <v>2024</v>
      </c>
      <c r="BK1086" s="2020" t="s">
        <v>2323</v>
      </c>
      <c r="BL1086" s="2020" t="s">
        <v>2327</v>
      </c>
      <c r="BM1086" s="1925">
        <f t="shared" si="901"/>
        <v>0</v>
      </c>
      <c r="BN1086" s="1925" t="e">
        <f t="shared" si="902"/>
        <v>#DIV/0!</v>
      </c>
      <c r="BO1086" s="2020"/>
      <c r="BP1086" s="2079"/>
      <c r="BQ1086" s="2906"/>
      <c r="BR1086" s="2906"/>
      <c r="BS1086" s="2066"/>
      <c r="BT1086" s="2906"/>
      <c r="BU1086" s="2906"/>
      <c r="BV1086" s="1370" t="s">
        <v>2498</v>
      </c>
      <c r="BW1086" s="2906"/>
      <c r="BX1086" s="1926"/>
    </row>
    <row r="1087" spans="1:81" hidden="1">
      <c r="BH1087" s="115"/>
      <c r="BI1087" s="115"/>
      <c r="BJ1087" s="203"/>
      <c r="BK1087" s="203"/>
      <c r="BL1087" s="203"/>
      <c r="BM1087" s="203"/>
      <c r="BN1087" s="203"/>
      <c r="BO1087" s="203"/>
    </row>
    <row r="1088" spans="1:81" s="43" customFormat="1" ht="36.75" hidden="1" customHeight="1">
      <c r="A1088" s="2203" t="s">
        <v>73</v>
      </c>
      <c r="B1088" s="1798" t="s">
        <v>2422</v>
      </c>
      <c r="C1088" s="1733"/>
      <c r="D1088" s="1733"/>
      <c r="E1088" s="3569"/>
      <c r="F1088" s="3569"/>
      <c r="G1088" s="3570">
        <f>G1089</f>
        <v>1342.95</v>
      </c>
      <c r="H1088" s="3570">
        <f t="shared" ref="H1088:BG1088" si="909">H1089</f>
        <v>1279</v>
      </c>
      <c r="I1088" s="102">
        <f t="shared" si="909"/>
        <v>0</v>
      </c>
      <c r="J1088" s="102">
        <f t="shared" si="909"/>
        <v>63.95</v>
      </c>
      <c r="K1088" s="102">
        <f t="shared" si="909"/>
        <v>1279</v>
      </c>
      <c r="L1088" s="102">
        <f t="shared" si="909"/>
        <v>1279</v>
      </c>
      <c r="M1088" s="102">
        <f t="shared" si="909"/>
        <v>691</v>
      </c>
      <c r="N1088" s="102">
        <f t="shared" si="909"/>
        <v>171</v>
      </c>
      <c r="O1088" s="102">
        <f t="shared" si="909"/>
        <v>0</v>
      </c>
      <c r="P1088" s="102">
        <f t="shared" si="909"/>
        <v>0</v>
      </c>
      <c r="Q1088" s="102">
        <f t="shared" si="909"/>
        <v>0</v>
      </c>
      <c r="R1088" s="102">
        <f t="shared" si="909"/>
        <v>0</v>
      </c>
      <c r="S1088" s="102">
        <f t="shared" si="909"/>
        <v>588</v>
      </c>
      <c r="T1088" s="102">
        <f t="shared" si="909"/>
        <v>588</v>
      </c>
      <c r="U1088" s="102">
        <f t="shared" si="909"/>
        <v>0</v>
      </c>
      <c r="V1088" s="102">
        <f t="shared" si="909"/>
        <v>0</v>
      </c>
      <c r="W1088" s="1655"/>
      <c r="X1088" s="1655"/>
      <c r="Y1088" s="1655"/>
      <c r="Z1088" s="102">
        <f t="shared" si="909"/>
        <v>170.63300000000001</v>
      </c>
      <c r="AA1088" s="102">
        <f t="shared" si="909"/>
        <v>170.63300000000001</v>
      </c>
      <c r="AB1088" s="102">
        <f t="shared" si="909"/>
        <v>0</v>
      </c>
      <c r="AC1088" s="102">
        <f t="shared" si="909"/>
        <v>0</v>
      </c>
      <c r="AD1088" s="102">
        <f t="shared" si="909"/>
        <v>258.56799999999998</v>
      </c>
      <c r="AE1088" s="102">
        <f t="shared" si="909"/>
        <v>258.56799999999998</v>
      </c>
      <c r="AF1088" s="102">
        <f t="shared" si="909"/>
        <v>0</v>
      </c>
      <c r="AG1088" s="102">
        <f t="shared" si="909"/>
        <v>0</v>
      </c>
      <c r="AH1088" s="102">
        <f t="shared" si="909"/>
        <v>0</v>
      </c>
      <c r="AI1088" s="102">
        <f t="shared" si="909"/>
        <v>0</v>
      </c>
      <c r="AJ1088" s="102">
        <f t="shared" si="909"/>
        <v>0</v>
      </c>
      <c r="AK1088" s="102">
        <f t="shared" si="909"/>
        <v>0</v>
      </c>
      <c r="AL1088" s="102">
        <f t="shared" si="909"/>
        <v>588</v>
      </c>
      <c r="AM1088" s="102">
        <f t="shared" si="909"/>
        <v>588</v>
      </c>
      <c r="AN1088" s="102">
        <f t="shared" si="909"/>
        <v>0</v>
      </c>
      <c r="AO1088" s="102">
        <f t="shared" si="909"/>
        <v>0</v>
      </c>
      <c r="AP1088" s="3570">
        <f t="shared" si="909"/>
        <v>1279</v>
      </c>
      <c r="AQ1088" s="3570">
        <f t="shared" si="909"/>
        <v>1279</v>
      </c>
      <c r="AR1088" s="1751">
        <f t="shared" si="909"/>
        <v>0</v>
      </c>
      <c r="AS1088" s="1751">
        <f t="shared" si="909"/>
        <v>0</v>
      </c>
      <c r="AT1088" s="1751">
        <f t="shared" si="909"/>
        <v>0</v>
      </c>
      <c r="AU1088" s="1751">
        <f t="shared" si="909"/>
        <v>0</v>
      </c>
      <c r="AV1088" s="1751">
        <f t="shared" si="909"/>
        <v>0</v>
      </c>
      <c r="AW1088" s="1751">
        <f t="shared" si="909"/>
        <v>0</v>
      </c>
      <c r="AX1088" s="1751">
        <f t="shared" si="909"/>
        <v>0</v>
      </c>
      <c r="AY1088" s="1751">
        <f t="shared" si="909"/>
        <v>0</v>
      </c>
      <c r="AZ1088" s="1751">
        <f t="shared" si="909"/>
        <v>0</v>
      </c>
      <c r="BA1088" s="1751">
        <f t="shared" si="909"/>
        <v>0</v>
      </c>
      <c r="BB1088" s="1751">
        <f t="shared" si="909"/>
        <v>0</v>
      </c>
      <c r="BC1088" s="1751">
        <f t="shared" si="909"/>
        <v>0</v>
      </c>
      <c r="BD1088" s="1751">
        <f t="shared" si="909"/>
        <v>0</v>
      </c>
      <c r="BE1088" s="1751">
        <f t="shared" si="909"/>
        <v>0</v>
      </c>
      <c r="BF1088" s="1751">
        <f t="shared" si="909"/>
        <v>0</v>
      </c>
      <c r="BG1088" s="3570">
        <f t="shared" si="909"/>
        <v>0</v>
      </c>
      <c r="BH1088" s="102"/>
      <c r="BI1088" s="102"/>
      <c r="BJ1088" s="1735"/>
      <c r="BK1088" s="1735"/>
      <c r="BL1088" s="1735"/>
      <c r="BM1088" s="1669">
        <f>(BG1088+AQ1088)/H1088*100</f>
        <v>100</v>
      </c>
      <c r="BN1088" s="1669" t="e">
        <f>BG1088/AU1088*100</f>
        <v>#DIV/0!</v>
      </c>
      <c r="BO1088" s="1658"/>
      <c r="BP1088" s="18"/>
      <c r="BQ1088" s="1370"/>
      <c r="BR1088" s="1370"/>
      <c r="BS1088" s="19"/>
      <c r="BT1088" s="1370"/>
      <c r="BU1088" s="1370"/>
      <c r="BV1088" s="1370" t="s">
        <v>2498</v>
      </c>
      <c r="BW1088" s="1370"/>
      <c r="BX1088" s="1660"/>
      <c r="BY1088" s="1682"/>
    </row>
    <row r="1089" spans="1:81" s="2964" customFormat="1" ht="27" hidden="1" customHeight="1">
      <c r="A1089" s="3209">
        <v>1</v>
      </c>
      <c r="B1089" s="3218" t="s">
        <v>2043</v>
      </c>
      <c r="C1089" s="64" t="s">
        <v>1933</v>
      </c>
      <c r="D1089" s="64">
        <v>1</v>
      </c>
      <c r="E1089" s="3571" t="s">
        <v>524</v>
      </c>
      <c r="F1089" s="3571" t="s">
        <v>2044</v>
      </c>
      <c r="G1089" s="3596">
        <f>SUM(H1089:J1089)</f>
        <v>1342.95</v>
      </c>
      <c r="H1089" s="3554">
        <v>1279</v>
      </c>
      <c r="I1089" s="1739"/>
      <c r="J1089" s="1739">
        <v>63.95</v>
      </c>
      <c r="K1089" s="103">
        <v>1279</v>
      </c>
      <c r="L1089" s="103">
        <v>1279</v>
      </c>
      <c r="M1089" s="103">
        <v>691</v>
      </c>
      <c r="N1089" s="103">
        <v>171</v>
      </c>
      <c r="O1089" s="1810">
        <f>SUM(P1089:R1089)</f>
        <v>0</v>
      </c>
      <c r="P1089" s="1739"/>
      <c r="Q1089" s="103"/>
      <c r="R1089" s="103"/>
      <c r="S1089" s="103">
        <f>SUM(T1089:V1089)</f>
        <v>588</v>
      </c>
      <c r="T1089" s="1739">
        <v>588</v>
      </c>
      <c r="U1089" s="103"/>
      <c r="V1089" s="103"/>
      <c r="W1089" s="1667"/>
      <c r="X1089" s="1667"/>
      <c r="Y1089" s="1667"/>
      <c r="Z1089" s="103">
        <f>SUM(AA1089:AC1089)</f>
        <v>170.63300000000001</v>
      </c>
      <c r="AA1089" s="1739">
        <v>170.63300000000001</v>
      </c>
      <c r="AB1089" s="103"/>
      <c r="AC1089" s="103"/>
      <c r="AD1089" s="103">
        <f>SUM(AE1089:AG1089)</f>
        <v>258.56799999999998</v>
      </c>
      <c r="AE1089" s="1739">
        <v>258.56799999999998</v>
      </c>
      <c r="AF1089" s="103"/>
      <c r="AG1089" s="103"/>
      <c r="AH1089" s="103">
        <f>SUM(AI1089:AK1089)</f>
        <v>0</v>
      </c>
      <c r="AI1089" s="103"/>
      <c r="AJ1089" s="103"/>
      <c r="AK1089" s="103"/>
      <c r="AL1089" s="103">
        <f>SUM(AM1089:AO1089)</f>
        <v>588</v>
      </c>
      <c r="AM1089" s="103">
        <v>588</v>
      </c>
      <c r="AN1089" s="103"/>
      <c r="AO1089" s="103"/>
      <c r="AP1089" s="3572">
        <f>SUM(AQ1089:AS1089)</f>
        <v>1279</v>
      </c>
      <c r="AQ1089" s="3572">
        <v>1279</v>
      </c>
      <c r="AR1089" s="1802"/>
      <c r="AS1089" s="1802"/>
      <c r="AT1089" s="1802">
        <f>SUM(AU1089:AW1089)</f>
        <v>0</v>
      </c>
      <c r="AU1089" s="1802"/>
      <c r="AV1089" s="1802"/>
      <c r="AW1089" s="1802"/>
      <c r="AX1089" s="1802"/>
      <c r="AY1089" s="1802">
        <f>SUM(AZ1089:BB1089)</f>
        <v>0</v>
      </c>
      <c r="AZ1089" s="1802"/>
      <c r="BA1089" s="1802"/>
      <c r="BB1089" s="1802"/>
      <c r="BC1089" s="1802"/>
      <c r="BD1089" s="1666"/>
      <c r="BE1089" s="1666"/>
      <c r="BF1089" s="1666"/>
      <c r="BG1089" s="1403">
        <f>AZ1089</f>
        <v>0</v>
      </c>
      <c r="BH1089" s="1667"/>
      <c r="BI1089" s="1667">
        <f>AP1089-S1089</f>
        <v>691</v>
      </c>
      <c r="BJ1089" s="1658">
        <v>2022</v>
      </c>
      <c r="BK1089" s="1658" t="s">
        <v>910</v>
      </c>
      <c r="BL1089" s="1658"/>
      <c r="BM1089" s="1669">
        <f>(BG1089+AQ1089)/H1089*100</f>
        <v>100</v>
      </c>
      <c r="BN1089" s="1669" t="e">
        <f>BG1089/AU1089*100</f>
        <v>#DIV/0!</v>
      </c>
      <c r="BO1089" s="1658" t="s">
        <v>40</v>
      </c>
      <c r="BP1089" s="18"/>
      <c r="BQ1089" s="1370"/>
      <c r="BR1089" s="1370"/>
      <c r="BS1089" s="19"/>
      <c r="BT1089" s="1370"/>
      <c r="BU1089" s="1370"/>
      <c r="BV1089" s="1370" t="s">
        <v>2498</v>
      </c>
      <c r="BW1089" s="1370"/>
      <c r="BX1089" s="2954"/>
      <c r="BY1089" s="2963"/>
    </row>
    <row r="1090" spans="1:81" hidden="1">
      <c r="BH1090" s="115"/>
      <c r="BI1090" s="115"/>
      <c r="BJ1090" s="203"/>
      <c r="BK1090" s="203"/>
      <c r="BL1090" s="203"/>
      <c r="BM1090" s="203"/>
      <c r="BN1090" s="203"/>
      <c r="BO1090" s="203"/>
    </row>
    <row r="1091" spans="1:81" s="3719" customFormat="1" ht="38.25" hidden="1">
      <c r="A1091" s="3706">
        <v>10</v>
      </c>
      <c r="B1091" s="3707" t="s">
        <v>1175</v>
      </c>
      <c r="C1091" s="3708" t="s">
        <v>1108</v>
      </c>
      <c r="D1091" s="3709" t="s">
        <v>1176</v>
      </c>
      <c r="E1091" s="3710" t="s">
        <v>305</v>
      </c>
      <c r="F1091" s="3711" t="s">
        <v>1177</v>
      </c>
      <c r="G1091" s="3632">
        <v>4960</v>
      </c>
      <c r="H1091" s="3632">
        <v>4960</v>
      </c>
      <c r="I1091" s="1762"/>
      <c r="J1091" s="1762"/>
      <c r="K1091" s="1762">
        <v>4960</v>
      </c>
      <c r="L1091" s="1762">
        <v>4960</v>
      </c>
      <c r="M1091" s="1762">
        <v>4358.7080000000005</v>
      </c>
      <c r="N1091" s="1762">
        <v>2123.703</v>
      </c>
      <c r="O1091" s="3712"/>
      <c r="P1091" s="3712"/>
      <c r="Q1091" s="1762"/>
      <c r="R1091" s="1762"/>
      <c r="S1091" s="1762">
        <f t="shared" ref="S1091:S1102" si="910">SUM(T1091:V1091)</f>
        <v>1260</v>
      </c>
      <c r="T1091" s="1762">
        <v>1260</v>
      </c>
      <c r="U1091" s="1762"/>
      <c r="V1091" s="1762"/>
      <c r="W1091" s="1762"/>
      <c r="X1091" s="1762">
        <v>721</v>
      </c>
      <c r="Y1091" s="1762">
        <f t="shared" ref="Y1091:Y1102" si="911">T1091-W1091+X1091</f>
        <v>1981</v>
      </c>
      <c r="Z1091" s="3712">
        <f t="shared" ref="Z1091:Z1102" si="912">SUM(AA1091:AC1091)</f>
        <v>0</v>
      </c>
      <c r="AA1091" s="3712"/>
      <c r="AB1091" s="1762"/>
      <c r="AC1091" s="1762"/>
      <c r="AD1091" s="3713">
        <f t="shared" ref="AD1091:AD1102" si="913">SUM(AE1091:AG1091)</f>
        <v>1260</v>
      </c>
      <c r="AE1091" s="3713">
        <v>1260</v>
      </c>
      <c r="AF1091" s="1762"/>
      <c r="AG1091" s="1762"/>
      <c r="AH1091" s="3713">
        <f t="shared" ref="AH1091:AH1102" si="914">SUM(AI1091:AK1091)</f>
        <v>0</v>
      </c>
      <c r="AI1091" s="3712"/>
      <c r="AJ1091" s="1762"/>
      <c r="AK1091" s="1762"/>
      <c r="AL1091" s="3713">
        <f t="shared" ref="AL1091:AL1102" si="915">SUM(AM1091:AO1091)</f>
        <v>1260</v>
      </c>
      <c r="AM1091" s="1762">
        <v>1260</v>
      </c>
      <c r="AN1091" s="1762"/>
      <c r="AO1091" s="1762"/>
      <c r="AP1091" s="3714">
        <f t="shared" ref="AP1091:AP1102" si="916">SUM(AQ1091:AS1091)</f>
        <v>4681</v>
      </c>
      <c r="AQ1091" s="2019">
        <f>3960+X1091</f>
        <v>4681</v>
      </c>
      <c r="AR1091" s="1762">
        <v>0</v>
      </c>
      <c r="AS1091" s="1762"/>
      <c r="AT1091" s="1762"/>
      <c r="AU1091" s="1762"/>
      <c r="AV1091" s="1762"/>
      <c r="AW1091" s="1762"/>
      <c r="AX1091" s="1762"/>
      <c r="AY1091" s="1762"/>
      <c r="AZ1091" s="1762"/>
      <c r="BA1091" s="1762"/>
      <c r="BB1091" s="1762"/>
      <c r="BC1091" s="1762"/>
      <c r="BD1091" s="1762"/>
      <c r="BE1091" s="1762"/>
      <c r="BF1091" s="1762"/>
      <c r="BG1091" s="3669">
        <v>1000</v>
      </c>
      <c r="BH1091" s="1668"/>
      <c r="BI1091" s="1762">
        <f t="shared" ref="BI1091:BI1102" si="917">AP1091-S1091</f>
        <v>3421</v>
      </c>
      <c r="BJ1091" s="3382">
        <v>2022</v>
      </c>
      <c r="BK1091" s="3382" t="s">
        <v>2324</v>
      </c>
      <c r="BL1091" s="3382" t="s">
        <v>2327</v>
      </c>
      <c r="BM1091" s="3356">
        <f t="shared" ref="BM1091:BM1102" si="918">(BG1091+AQ1091)/H1091*100</f>
        <v>114.53629032258064</v>
      </c>
      <c r="BN1091" s="3356" t="e">
        <f t="shared" ref="BN1091:BN1102" si="919">BG1091/AU1091*100</f>
        <v>#DIV/0!</v>
      </c>
      <c r="BO1091" s="3382" t="s">
        <v>40</v>
      </c>
      <c r="BP1091" s="3715"/>
      <c r="BQ1091" s="3243"/>
      <c r="BR1091" s="3243"/>
      <c r="BS1091" s="3716"/>
      <c r="BT1091" s="3243"/>
      <c r="BU1091" s="3243"/>
      <c r="BV1091" s="3243" t="s">
        <v>2497</v>
      </c>
      <c r="BW1091" s="3243" t="s">
        <v>2501</v>
      </c>
      <c r="BX1091" s="3717"/>
      <c r="BY1091" s="3718"/>
    </row>
    <row r="1092" spans="1:81" s="2509" customFormat="1" ht="51" hidden="1">
      <c r="A1092" s="2972">
        <v>8</v>
      </c>
      <c r="B1092" s="2956" t="s">
        <v>1269</v>
      </c>
      <c r="C1092" s="3120" t="s">
        <v>1212</v>
      </c>
      <c r="D1092" s="3121" t="s">
        <v>1270</v>
      </c>
      <c r="E1092" s="3486" t="s">
        <v>305</v>
      </c>
      <c r="F1092" s="3507" t="s">
        <v>1271</v>
      </c>
      <c r="G1092" s="3484">
        <v>3600</v>
      </c>
      <c r="H1092" s="3484">
        <v>3600</v>
      </c>
      <c r="I1092" s="1761"/>
      <c r="J1092" s="1761"/>
      <c r="K1092" s="1863">
        <v>3600</v>
      </c>
      <c r="L1092" s="1863">
        <v>3600</v>
      </c>
      <c r="M1092" s="1761">
        <v>3321.2179999999998</v>
      </c>
      <c r="N1092" s="1761"/>
      <c r="O1092" s="3043"/>
      <c r="P1092" s="3043"/>
      <c r="Q1092" s="1761"/>
      <c r="R1092" s="1761"/>
      <c r="S1092" s="1761">
        <f t="shared" si="910"/>
        <v>1400</v>
      </c>
      <c r="T1092" s="1761">
        <v>1400</v>
      </c>
      <c r="U1092" s="1761"/>
      <c r="V1092" s="1761"/>
      <c r="W1092" s="1761"/>
      <c r="X1092" s="2018">
        <v>977</v>
      </c>
      <c r="Y1092" s="2018">
        <f t="shared" si="911"/>
        <v>2377</v>
      </c>
      <c r="Z1092" s="3704">
        <f t="shared" si="912"/>
        <v>0</v>
      </c>
      <c r="AA1092" s="3704"/>
      <c r="AB1092" s="2018"/>
      <c r="AC1092" s="2018"/>
      <c r="AD1092" s="2018">
        <f t="shared" si="913"/>
        <v>1400</v>
      </c>
      <c r="AE1092" s="2018">
        <v>1400</v>
      </c>
      <c r="AF1092" s="2018"/>
      <c r="AG1092" s="2018"/>
      <c r="AH1092" s="2018">
        <f t="shared" si="914"/>
        <v>0</v>
      </c>
      <c r="AI1092" s="3704"/>
      <c r="AJ1092" s="2018"/>
      <c r="AK1092" s="2018"/>
      <c r="AL1092" s="2018">
        <f t="shared" si="915"/>
        <v>1400</v>
      </c>
      <c r="AM1092" s="2018">
        <v>1400</v>
      </c>
      <c r="AN1092" s="2018"/>
      <c r="AO1092" s="2018"/>
      <c r="AP1092" s="2018">
        <f t="shared" si="916"/>
        <v>3577</v>
      </c>
      <c r="AQ1092" s="2018">
        <f>2600+X1092</f>
        <v>3577</v>
      </c>
      <c r="AR1092" s="3399">
        <v>0</v>
      </c>
      <c r="AS1092" s="3399"/>
      <c r="AT1092" s="3399"/>
      <c r="AU1092" s="3399"/>
      <c r="AV1092" s="3399"/>
      <c r="AW1092" s="3399"/>
      <c r="AX1092" s="3399"/>
      <c r="AY1092" s="3399"/>
      <c r="AZ1092" s="3399"/>
      <c r="BA1092" s="3293"/>
      <c r="BB1092" s="3293"/>
      <c r="BC1092" s="3293"/>
      <c r="BD1092" s="3293"/>
      <c r="BE1092" s="3293"/>
      <c r="BF1092" s="3293"/>
      <c r="BG1092" s="3669"/>
      <c r="BH1092" s="1667"/>
      <c r="BI1092" s="1761">
        <f t="shared" si="917"/>
        <v>2177</v>
      </c>
      <c r="BJ1092" s="3151">
        <v>2022</v>
      </c>
      <c r="BK1092" s="3151" t="s">
        <v>2324</v>
      </c>
      <c r="BL1092" s="3151" t="s">
        <v>2327</v>
      </c>
      <c r="BM1092" s="1669">
        <f t="shared" si="918"/>
        <v>99.361111111111114</v>
      </c>
      <c r="BN1092" s="1669" t="e">
        <f t="shared" si="919"/>
        <v>#DIV/0!</v>
      </c>
      <c r="BO1092" s="3151" t="s">
        <v>40</v>
      </c>
      <c r="BP1092" s="3044"/>
      <c r="BQ1092" s="2927"/>
      <c r="BR1092" s="2927"/>
      <c r="BS1092" s="3360"/>
      <c r="BT1092" s="2927"/>
      <c r="BU1092" s="2927"/>
      <c r="BV1092" s="1370" t="s">
        <v>2498</v>
      </c>
      <c r="BW1092" s="2927"/>
      <c r="BX1092" s="1618"/>
      <c r="BY1092" s="63"/>
      <c r="BZ1092" s="488"/>
      <c r="CA1092" s="488"/>
      <c r="CB1092" s="488"/>
      <c r="CC1092" s="488"/>
    </row>
    <row r="1093" spans="1:81" s="2428" customFormat="1" ht="36" hidden="1" customHeight="1">
      <c r="A1093" s="3054">
        <v>1</v>
      </c>
      <c r="B1093" s="3055" t="s">
        <v>1687</v>
      </c>
      <c r="C1093" s="3056" t="s">
        <v>1623</v>
      </c>
      <c r="D1093" s="3056" t="s">
        <v>1688</v>
      </c>
      <c r="E1093" s="3490" t="s">
        <v>305</v>
      </c>
      <c r="F1093" s="3491" t="s">
        <v>1689</v>
      </c>
      <c r="G1093" s="3492">
        <v>2100</v>
      </c>
      <c r="H1093" s="3492">
        <v>2100</v>
      </c>
      <c r="I1093" s="1770"/>
      <c r="J1093" s="1770"/>
      <c r="K1093" s="98">
        <v>2100</v>
      </c>
      <c r="L1093" s="98">
        <v>2100</v>
      </c>
      <c r="M1093" s="98">
        <v>1750.5840000000001</v>
      </c>
      <c r="N1093" s="98">
        <v>821.60299999999995</v>
      </c>
      <c r="O1093" s="1770">
        <f t="shared" ref="O1093:O1102" si="920">P1093+Q1093+R1093</f>
        <v>1E-3</v>
      </c>
      <c r="P1093" s="1770">
        <v>1E-3</v>
      </c>
      <c r="Q1093" s="1770"/>
      <c r="R1093" s="1770"/>
      <c r="S1093" s="3057">
        <f t="shared" si="910"/>
        <v>500</v>
      </c>
      <c r="T1093" s="3427">
        <v>500</v>
      </c>
      <c r="U1093" s="3427"/>
      <c r="V1093" s="3427"/>
      <c r="W1093" s="3427"/>
      <c r="X1093" s="3427">
        <v>25.303999999999998</v>
      </c>
      <c r="Y1093" s="3427">
        <f t="shared" si="911"/>
        <v>525.30399999999997</v>
      </c>
      <c r="Z1093" s="1770">
        <f t="shared" si="912"/>
        <v>1E-3</v>
      </c>
      <c r="AA1093" s="3058">
        <v>1E-3</v>
      </c>
      <c r="AB1093" s="1770"/>
      <c r="AC1093" s="1770"/>
      <c r="AD1093" s="1770">
        <f t="shared" si="913"/>
        <v>500</v>
      </c>
      <c r="AE1093" s="1770">
        <v>500</v>
      </c>
      <c r="AF1093" s="1770"/>
      <c r="AG1093" s="1770"/>
      <c r="AH1093" s="1770">
        <f t="shared" si="914"/>
        <v>1E-3</v>
      </c>
      <c r="AI1093" s="1770">
        <f t="shared" ref="AI1093:AI1102" si="921">P1093</f>
        <v>1E-3</v>
      </c>
      <c r="AJ1093" s="1770"/>
      <c r="AK1093" s="1770"/>
      <c r="AL1093" s="1770">
        <f t="shared" si="915"/>
        <v>500</v>
      </c>
      <c r="AM1093" s="1770">
        <f t="shared" ref="AM1093:AM1102" si="922">T1093</f>
        <v>500</v>
      </c>
      <c r="AN1093" s="1770"/>
      <c r="AO1093" s="1770"/>
      <c r="AP1093" s="3636">
        <f t="shared" si="916"/>
        <v>1892.4840000000002</v>
      </c>
      <c r="AQ1093" s="3637">
        <v>1892.4840000000002</v>
      </c>
      <c r="AR1093" s="3295"/>
      <c r="AS1093" s="3295"/>
      <c r="AT1093" s="3296"/>
      <c r="AU1093" s="3296"/>
      <c r="AV1093" s="3295"/>
      <c r="AW1093" s="3295"/>
      <c r="AX1093" s="3295"/>
      <c r="AY1093" s="3295"/>
      <c r="AZ1093" s="3295"/>
      <c r="BA1093" s="3297"/>
      <c r="BB1093" s="3295"/>
      <c r="BC1093" s="3295"/>
      <c r="BD1093" s="3295"/>
      <c r="BE1093" s="3295"/>
      <c r="BF1093" s="3295"/>
      <c r="BG1093" s="3669"/>
      <c r="BH1093" s="1667"/>
      <c r="BI1093" s="1770">
        <f t="shared" si="917"/>
        <v>1392.4840000000002</v>
      </c>
      <c r="BJ1093" s="3154">
        <v>2022</v>
      </c>
      <c r="BK1093" s="3154" t="s">
        <v>2324</v>
      </c>
      <c r="BL1093" s="3154" t="s">
        <v>2327</v>
      </c>
      <c r="BM1093" s="3155">
        <f t="shared" si="918"/>
        <v>90.118285714285719</v>
      </c>
      <c r="BN1093" s="3155" t="e">
        <f t="shared" si="919"/>
        <v>#DIV/0!</v>
      </c>
      <c r="BO1093" s="3154" t="s">
        <v>40</v>
      </c>
      <c r="BP1093" s="3060"/>
      <c r="BQ1093" s="2995"/>
      <c r="BR1093" s="2995"/>
      <c r="BS1093" s="3362"/>
      <c r="BT1093" s="2995"/>
      <c r="BU1093" s="2995"/>
      <c r="BV1093" s="2927" t="s">
        <v>2497</v>
      </c>
      <c r="BW1093" s="2995" t="s">
        <v>2502</v>
      </c>
      <c r="BX1093" s="2996"/>
      <c r="BY1093" s="73"/>
      <c r="BZ1093" s="270"/>
      <c r="CA1093" s="270"/>
      <c r="CB1093" s="270"/>
      <c r="CC1093" s="270"/>
    </row>
    <row r="1094" spans="1:81" s="3732" customFormat="1" ht="63.75" hidden="1">
      <c r="A1094" s="3687">
        <v>2</v>
      </c>
      <c r="B1094" s="3688" t="s">
        <v>1690</v>
      </c>
      <c r="C1094" s="3722" t="s">
        <v>1512</v>
      </c>
      <c r="D1094" s="3722" t="s">
        <v>1691</v>
      </c>
      <c r="E1094" s="3691" t="s">
        <v>305</v>
      </c>
      <c r="F1094" s="3723" t="s">
        <v>1692</v>
      </c>
      <c r="G1094" s="3693">
        <v>4639</v>
      </c>
      <c r="H1094" s="3693">
        <v>4639</v>
      </c>
      <c r="I1094" s="1771"/>
      <c r="J1094" s="1771"/>
      <c r="K1094" s="932">
        <v>4639</v>
      </c>
      <c r="L1094" s="932">
        <v>4639</v>
      </c>
      <c r="M1094" s="932">
        <v>4154.3710000000001</v>
      </c>
      <c r="N1094" s="932">
        <v>1391.336</v>
      </c>
      <c r="O1094" s="1771">
        <f t="shared" si="920"/>
        <v>0</v>
      </c>
      <c r="P1094" s="1771">
        <v>0</v>
      </c>
      <c r="Q1094" s="1771"/>
      <c r="R1094" s="1771"/>
      <c r="S1094" s="3724">
        <f t="shared" si="910"/>
        <v>927</v>
      </c>
      <c r="T1094" s="1771">
        <v>927</v>
      </c>
      <c r="U1094" s="1771"/>
      <c r="V1094" s="1771"/>
      <c r="W1094" s="1771"/>
      <c r="X1094" s="1771">
        <v>8.7149999999999999</v>
      </c>
      <c r="Y1094" s="1771">
        <f t="shared" si="911"/>
        <v>935.71500000000003</v>
      </c>
      <c r="Z1094" s="1771">
        <f t="shared" si="912"/>
        <v>0</v>
      </c>
      <c r="AA1094" s="3725">
        <v>0</v>
      </c>
      <c r="AB1094" s="1771"/>
      <c r="AC1094" s="1771"/>
      <c r="AD1094" s="1771">
        <f t="shared" si="913"/>
        <v>927</v>
      </c>
      <c r="AE1094" s="1771">
        <v>927</v>
      </c>
      <c r="AF1094" s="1771"/>
      <c r="AG1094" s="1771"/>
      <c r="AH1094" s="1771">
        <f t="shared" si="914"/>
        <v>0</v>
      </c>
      <c r="AI1094" s="1771">
        <f t="shared" si="921"/>
        <v>0</v>
      </c>
      <c r="AJ1094" s="1771"/>
      <c r="AK1094" s="1771"/>
      <c r="AL1094" s="1771">
        <f t="shared" si="915"/>
        <v>927</v>
      </c>
      <c r="AM1094" s="1771">
        <f t="shared" si="922"/>
        <v>927</v>
      </c>
      <c r="AN1094" s="1771"/>
      <c r="AO1094" s="1771"/>
      <c r="AP1094" s="3637">
        <f t="shared" si="916"/>
        <v>4432.4809999999998</v>
      </c>
      <c r="AQ1094" s="3637">
        <f>4423.766+X1094</f>
        <v>4432.4809999999998</v>
      </c>
      <c r="AR1094" s="1771"/>
      <c r="AS1094" s="1771"/>
      <c r="AT1094" s="3726"/>
      <c r="AU1094" s="3726"/>
      <c r="AV1094" s="1771"/>
      <c r="AW1094" s="1771"/>
      <c r="AX1094" s="1771"/>
      <c r="AY1094" s="1771"/>
      <c r="AZ1094" s="1771"/>
      <c r="BA1094" s="3694"/>
      <c r="BB1094" s="1771"/>
      <c r="BC1094" s="1771"/>
      <c r="BD1094" s="1771"/>
      <c r="BE1094" s="1771"/>
      <c r="BF1094" s="1771"/>
      <c r="BG1094" s="3669"/>
      <c r="BH1094" s="1668"/>
      <c r="BI1094" s="1771">
        <f t="shared" si="917"/>
        <v>3505.4809999999998</v>
      </c>
      <c r="BJ1094" s="3727">
        <v>2022</v>
      </c>
      <c r="BK1094" s="3727" t="s">
        <v>2324</v>
      </c>
      <c r="BL1094" s="3727" t="s">
        <v>2327</v>
      </c>
      <c r="BM1094" s="3697">
        <f t="shared" si="918"/>
        <v>95.548200043112729</v>
      </c>
      <c r="BN1094" s="3697" t="e">
        <f t="shared" si="919"/>
        <v>#DIV/0!</v>
      </c>
      <c r="BO1094" s="3727" t="s">
        <v>40</v>
      </c>
      <c r="BP1094" s="3728"/>
      <c r="BQ1094" s="3729"/>
      <c r="BR1094" s="3729"/>
      <c r="BS1094" s="3730"/>
      <c r="BT1094" s="3729"/>
      <c r="BU1094" s="3729"/>
      <c r="BV1094" s="3243" t="s">
        <v>2497</v>
      </c>
      <c r="BW1094" s="3729" t="s">
        <v>2502</v>
      </c>
      <c r="BX1094" s="3731"/>
      <c r="BY1094" s="3702"/>
    </row>
    <row r="1095" spans="1:81" s="3735" customFormat="1" ht="51" hidden="1">
      <c r="A1095" s="3687">
        <v>3</v>
      </c>
      <c r="B1095" s="3688" t="s">
        <v>1696</v>
      </c>
      <c r="C1095" s="3722" t="s">
        <v>1528</v>
      </c>
      <c r="D1095" s="3722" t="s">
        <v>1685</v>
      </c>
      <c r="E1095" s="3691" t="s">
        <v>305</v>
      </c>
      <c r="F1095" s="3723" t="s">
        <v>1697</v>
      </c>
      <c r="G1095" s="3693">
        <v>2062</v>
      </c>
      <c r="H1095" s="3693">
        <v>2062</v>
      </c>
      <c r="I1095" s="1777"/>
      <c r="J1095" s="1777"/>
      <c r="K1095" s="932">
        <v>2062</v>
      </c>
      <c r="L1095" s="932">
        <v>2062</v>
      </c>
      <c r="M1095" s="932">
        <v>1819.5630000000001</v>
      </c>
      <c r="N1095" s="932">
        <v>224.369</v>
      </c>
      <c r="O1095" s="1771">
        <f t="shared" si="920"/>
        <v>0</v>
      </c>
      <c r="P1095" s="1771">
        <v>0</v>
      </c>
      <c r="Q1095" s="1771"/>
      <c r="R1095" s="1771"/>
      <c r="S1095" s="3724">
        <f t="shared" si="910"/>
        <v>330</v>
      </c>
      <c r="T1095" s="1771">
        <v>330</v>
      </c>
      <c r="U1095" s="1771"/>
      <c r="V1095" s="1771"/>
      <c r="W1095" s="1771"/>
      <c r="X1095" s="1771"/>
      <c r="Y1095" s="1771">
        <f t="shared" si="911"/>
        <v>330</v>
      </c>
      <c r="Z1095" s="1771">
        <f t="shared" si="912"/>
        <v>0</v>
      </c>
      <c r="AA1095" s="3725">
        <v>0</v>
      </c>
      <c r="AB1095" s="1771"/>
      <c r="AC1095" s="1771"/>
      <c r="AD1095" s="1771">
        <f t="shared" si="913"/>
        <v>293.084</v>
      </c>
      <c r="AE1095" s="1771">
        <v>293.084</v>
      </c>
      <c r="AF1095" s="1771"/>
      <c r="AG1095" s="1771"/>
      <c r="AH1095" s="1771">
        <f t="shared" si="914"/>
        <v>0</v>
      </c>
      <c r="AI1095" s="1771">
        <f t="shared" si="921"/>
        <v>0</v>
      </c>
      <c r="AJ1095" s="1771"/>
      <c r="AK1095" s="1771"/>
      <c r="AL1095" s="1771">
        <f t="shared" si="915"/>
        <v>330</v>
      </c>
      <c r="AM1095" s="1771">
        <f t="shared" si="922"/>
        <v>330</v>
      </c>
      <c r="AN1095" s="1771"/>
      <c r="AO1095" s="1771"/>
      <c r="AP1095" s="3637">
        <f t="shared" si="916"/>
        <v>1985.1369999999999</v>
      </c>
      <c r="AQ1095" s="3637">
        <v>1985.1369999999999</v>
      </c>
      <c r="AR1095" s="1771"/>
      <c r="AS1095" s="1771"/>
      <c r="AT1095" s="3726"/>
      <c r="AU1095" s="3726"/>
      <c r="AV1095" s="1771"/>
      <c r="AW1095" s="1771"/>
      <c r="AX1095" s="1771"/>
      <c r="AY1095" s="1771"/>
      <c r="AZ1095" s="1771"/>
      <c r="BA1095" s="3733"/>
      <c r="BB1095" s="1771"/>
      <c r="BC1095" s="1771"/>
      <c r="BD1095" s="1771"/>
      <c r="BE1095" s="1771"/>
      <c r="BF1095" s="1771"/>
      <c r="BG1095" s="3669"/>
      <c r="BH1095" s="1668"/>
      <c r="BI1095" s="1771">
        <f t="shared" si="917"/>
        <v>1655.1369999999999</v>
      </c>
      <c r="BJ1095" s="3727">
        <v>2022</v>
      </c>
      <c r="BK1095" s="3727" t="s">
        <v>2324</v>
      </c>
      <c r="BL1095" s="3727" t="s">
        <v>2327</v>
      </c>
      <c r="BM1095" s="3697">
        <f t="shared" si="918"/>
        <v>96.272405431619774</v>
      </c>
      <c r="BN1095" s="3697" t="e">
        <f t="shared" si="919"/>
        <v>#DIV/0!</v>
      </c>
      <c r="BO1095" s="3727" t="s">
        <v>40</v>
      </c>
      <c r="BP1095" s="3728"/>
      <c r="BQ1095" s="3729"/>
      <c r="BR1095" s="3729"/>
      <c r="BS1095" s="3730"/>
      <c r="BT1095" s="3729"/>
      <c r="BU1095" s="3729"/>
      <c r="BV1095" s="3243" t="s">
        <v>2497</v>
      </c>
      <c r="BW1095" s="3729" t="s">
        <v>2502</v>
      </c>
      <c r="BX1095" s="3731"/>
      <c r="BY1095" s="3734"/>
    </row>
    <row r="1096" spans="1:81" s="3732" customFormat="1" ht="63.75" hidden="1">
      <c r="A1096" s="3687">
        <v>4</v>
      </c>
      <c r="B1096" s="3688" t="s">
        <v>1704</v>
      </c>
      <c r="C1096" s="3722" t="s">
        <v>1547</v>
      </c>
      <c r="D1096" s="3722" t="s">
        <v>1705</v>
      </c>
      <c r="E1096" s="3691" t="s">
        <v>305</v>
      </c>
      <c r="F1096" s="3723" t="s">
        <v>1706</v>
      </c>
      <c r="G1096" s="3693">
        <v>3608</v>
      </c>
      <c r="H1096" s="3693">
        <v>3608</v>
      </c>
      <c r="I1096" s="1771"/>
      <c r="J1096" s="1771"/>
      <c r="K1096" s="932">
        <v>3608</v>
      </c>
      <c r="L1096" s="932">
        <v>3608</v>
      </c>
      <c r="M1096" s="932">
        <v>3290.2215999999999</v>
      </c>
      <c r="N1096" s="932">
        <v>890.00260000000003</v>
      </c>
      <c r="O1096" s="1771">
        <f t="shared" si="920"/>
        <v>23.497</v>
      </c>
      <c r="P1096" s="1771">
        <v>23.497</v>
      </c>
      <c r="Q1096" s="1771"/>
      <c r="R1096" s="1771"/>
      <c r="S1096" s="3724">
        <f t="shared" si="910"/>
        <v>668</v>
      </c>
      <c r="T1096" s="1771">
        <v>668</v>
      </c>
      <c r="U1096" s="1771"/>
      <c r="V1096" s="1771"/>
      <c r="W1096" s="1771"/>
      <c r="X1096" s="1771">
        <v>22.648</v>
      </c>
      <c r="Y1096" s="1771">
        <f t="shared" si="911"/>
        <v>690.64800000000002</v>
      </c>
      <c r="Z1096" s="1771">
        <f t="shared" si="912"/>
        <v>23.497</v>
      </c>
      <c r="AA1096" s="3725">
        <v>23.497</v>
      </c>
      <c r="AB1096" s="1771"/>
      <c r="AC1096" s="1771"/>
      <c r="AD1096" s="1771">
        <f t="shared" si="913"/>
        <v>668</v>
      </c>
      <c r="AE1096" s="1771">
        <v>668</v>
      </c>
      <c r="AF1096" s="1771"/>
      <c r="AG1096" s="1771"/>
      <c r="AH1096" s="1771">
        <f t="shared" si="914"/>
        <v>23.497</v>
      </c>
      <c r="AI1096" s="1771">
        <f t="shared" si="921"/>
        <v>23.497</v>
      </c>
      <c r="AJ1096" s="1771"/>
      <c r="AK1096" s="1771"/>
      <c r="AL1096" s="1771">
        <f t="shared" si="915"/>
        <v>668</v>
      </c>
      <c r="AM1096" s="1771">
        <f t="shared" si="922"/>
        <v>668</v>
      </c>
      <c r="AN1096" s="1771"/>
      <c r="AO1096" s="1771"/>
      <c r="AP1096" s="3637">
        <f t="shared" si="916"/>
        <v>3475.297</v>
      </c>
      <c r="AQ1096" s="3637">
        <f>3452.649+X1096</f>
        <v>3475.297</v>
      </c>
      <c r="AR1096" s="1771"/>
      <c r="AS1096" s="1771"/>
      <c r="AT1096" s="3726"/>
      <c r="AU1096" s="3726"/>
      <c r="AV1096" s="1771"/>
      <c r="AW1096" s="1771"/>
      <c r="AX1096" s="1771"/>
      <c r="AY1096" s="1771"/>
      <c r="AZ1096" s="1771"/>
      <c r="BA1096" s="3694"/>
      <c r="BB1096" s="1771"/>
      <c r="BC1096" s="1771"/>
      <c r="BD1096" s="1771"/>
      <c r="BE1096" s="1771"/>
      <c r="BF1096" s="1771"/>
      <c r="BG1096" s="3669"/>
      <c r="BH1096" s="1668"/>
      <c r="BI1096" s="1771">
        <f t="shared" si="917"/>
        <v>2807.297</v>
      </c>
      <c r="BJ1096" s="3727">
        <v>2022</v>
      </c>
      <c r="BK1096" s="3727" t="s">
        <v>2324</v>
      </c>
      <c r="BL1096" s="3727" t="s">
        <v>2327</v>
      </c>
      <c r="BM1096" s="3697">
        <f t="shared" si="918"/>
        <v>96.321978935698453</v>
      </c>
      <c r="BN1096" s="3697" t="e">
        <f t="shared" si="919"/>
        <v>#DIV/0!</v>
      </c>
      <c r="BO1096" s="3727" t="s">
        <v>40</v>
      </c>
      <c r="BP1096" s="3728"/>
      <c r="BQ1096" s="3729"/>
      <c r="BR1096" s="3729"/>
      <c r="BS1096" s="3730"/>
      <c r="BT1096" s="3729"/>
      <c r="BU1096" s="3729"/>
      <c r="BV1096" s="3243" t="s">
        <v>2497</v>
      </c>
      <c r="BW1096" s="3729" t="s">
        <v>2502</v>
      </c>
      <c r="BX1096" s="3731"/>
      <c r="BY1096" s="3702"/>
    </row>
    <row r="1097" spans="1:81" s="2428" customFormat="1" ht="60.75" hidden="1" customHeight="1">
      <c r="A1097" s="3054">
        <v>6</v>
      </c>
      <c r="B1097" s="3055" t="s">
        <v>1713</v>
      </c>
      <c r="C1097" s="3056" t="s">
        <v>1584</v>
      </c>
      <c r="D1097" s="3056" t="s">
        <v>1714</v>
      </c>
      <c r="E1097" s="3490" t="s">
        <v>305</v>
      </c>
      <c r="F1097" s="3491" t="s">
        <v>1715</v>
      </c>
      <c r="G1097" s="3492">
        <v>5800</v>
      </c>
      <c r="H1097" s="3492">
        <v>5800</v>
      </c>
      <c r="I1097" s="1770"/>
      <c r="J1097" s="1770"/>
      <c r="K1097" s="98">
        <v>5800</v>
      </c>
      <c r="L1097" s="98">
        <v>5800</v>
      </c>
      <c r="M1097" s="98">
        <v>5302.924</v>
      </c>
      <c r="N1097" s="98">
        <v>2808.3719999999998</v>
      </c>
      <c r="O1097" s="1770">
        <f t="shared" si="920"/>
        <v>7.6020000000000003</v>
      </c>
      <c r="P1097" s="1770">
        <v>7.6020000000000003</v>
      </c>
      <c r="Q1097" s="1770"/>
      <c r="R1097" s="1770"/>
      <c r="S1097" s="3057">
        <f t="shared" si="910"/>
        <v>1570</v>
      </c>
      <c r="T1097" s="1770">
        <v>1570</v>
      </c>
      <c r="U1097" s="1770"/>
      <c r="V1097" s="1770"/>
      <c r="W1097" s="1770"/>
      <c r="X1097" s="1770">
        <v>370.846</v>
      </c>
      <c r="Y1097" s="1770">
        <f t="shared" si="911"/>
        <v>1940.846</v>
      </c>
      <c r="Z1097" s="1770">
        <f t="shared" si="912"/>
        <v>7.6020000000000003</v>
      </c>
      <c r="AA1097" s="3058">
        <v>7.6020000000000003</v>
      </c>
      <c r="AB1097" s="1770"/>
      <c r="AC1097" s="1770"/>
      <c r="AD1097" s="1770">
        <f t="shared" si="913"/>
        <v>1451.3720000000001</v>
      </c>
      <c r="AE1097" s="1770">
        <v>1451.3720000000001</v>
      </c>
      <c r="AF1097" s="1770"/>
      <c r="AG1097" s="1770"/>
      <c r="AH1097" s="1770">
        <f t="shared" si="914"/>
        <v>7.6020000000000003</v>
      </c>
      <c r="AI1097" s="1770">
        <f t="shared" si="921"/>
        <v>7.6020000000000003</v>
      </c>
      <c r="AJ1097" s="1770"/>
      <c r="AK1097" s="1770"/>
      <c r="AL1097" s="1770">
        <f t="shared" si="915"/>
        <v>1570</v>
      </c>
      <c r="AM1097" s="1770">
        <f t="shared" si="922"/>
        <v>1570</v>
      </c>
      <c r="AN1097" s="1770"/>
      <c r="AO1097" s="1770"/>
      <c r="AP1097" s="3636">
        <f t="shared" si="916"/>
        <v>5800</v>
      </c>
      <c r="AQ1097" s="3636">
        <f>5429.154+X1097</f>
        <v>5800</v>
      </c>
      <c r="AR1097" s="3295"/>
      <c r="AS1097" s="3295"/>
      <c r="AT1097" s="3296">
        <f>SUM(AU1097:AW1097)</f>
        <v>0</v>
      </c>
      <c r="AU1097" s="3296">
        <f>H1097-AQ1097</f>
        <v>0</v>
      </c>
      <c r="AV1097" s="3295"/>
      <c r="AW1097" s="3295"/>
      <c r="AX1097" s="3295"/>
      <c r="AY1097" s="3295"/>
      <c r="AZ1097" s="3295"/>
      <c r="BA1097" s="3297"/>
      <c r="BB1097" s="3295"/>
      <c r="BC1097" s="3295"/>
      <c r="BD1097" s="3295"/>
      <c r="BE1097" s="3295"/>
      <c r="BF1097" s="3295"/>
      <c r="BG1097" s="3669"/>
      <c r="BH1097" s="1667"/>
      <c r="BI1097" s="1770">
        <f t="shared" si="917"/>
        <v>4230</v>
      </c>
      <c r="BJ1097" s="3154">
        <v>2022</v>
      </c>
      <c r="BK1097" s="3154" t="s">
        <v>2324</v>
      </c>
      <c r="BL1097" s="3154" t="s">
        <v>2327</v>
      </c>
      <c r="BM1097" s="3155">
        <f t="shared" si="918"/>
        <v>100</v>
      </c>
      <c r="BN1097" s="3155" t="e">
        <f t="shared" si="919"/>
        <v>#DIV/0!</v>
      </c>
      <c r="BO1097" s="3154" t="s">
        <v>40</v>
      </c>
      <c r="BP1097" s="3060"/>
      <c r="BQ1097" s="2995"/>
      <c r="BR1097" s="2995"/>
      <c r="BS1097" s="3362"/>
      <c r="BT1097" s="2995"/>
      <c r="BU1097" s="2995"/>
      <c r="BV1097" s="2927" t="s">
        <v>2497</v>
      </c>
      <c r="BW1097" s="2995" t="s">
        <v>2502</v>
      </c>
      <c r="BX1097" s="2996"/>
      <c r="BY1097" s="73"/>
      <c r="BZ1097" s="270"/>
      <c r="CA1097" s="270"/>
      <c r="CB1097" s="270"/>
      <c r="CC1097" s="270"/>
    </row>
    <row r="1098" spans="1:81" s="2535" customFormat="1" ht="38.25" hidden="1" customHeight="1">
      <c r="A1098" s="3054">
        <v>8</v>
      </c>
      <c r="B1098" s="3055" t="s">
        <v>1719</v>
      </c>
      <c r="C1098" s="3056" t="s">
        <v>1584</v>
      </c>
      <c r="D1098" s="3056" t="s">
        <v>1720</v>
      </c>
      <c r="E1098" s="3490" t="s">
        <v>305</v>
      </c>
      <c r="F1098" s="3491" t="s">
        <v>1721</v>
      </c>
      <c r="G1098" s="3492">
        <v>3250</v>
      </c>
      <c r="H1098" s="3492">
        <v>3250</v>
      </c>
      <c r="I1098" s="1776"/>
      <c r="J1098" s="1776"/>
      <c r="K1098" s="98">
        <v>3250</v>
      </c>
      <c r="L1098" s="98">
        <v>3250</v>
      </c>
      <c r="M1098" s="98">
        <v>2857.63</v>
      </c>
      <c r="N1098" s="98">
        <v>1027.33</v>
      </c>
      <c r="O1098" s="1770">
        <f t="shared" si="920"/>
        <v>0</v>
      </c>
      <c r="P1098" s="1770">
        <v>0</v>
      </c>
      <c r="Q1098" s="1770"/>
      <c r="R1098" s="1770"/>
      <c r="S1098" s="3057">
        <f t="shared" si="910"/>
        <v>780</v>
      </c>
      <c r="T1098" s="1770">
        <v>780</v>
      </c>
      <c r="U1098" s="1770"/>
      <c r="V1098" s="1770"/>
      <c r="W1098" s="1770"/>
      <c r="X1098" s="1770"/>
      <c r="Y1098" s="1770">
        <f t="shared" si="911"/>
        <v>780</v>
      </c>
      <c r="Z1098" s="1770">
        <f t="shared" si="912"/>
        <v>0</v>
      </c>
      <c r="AA1098" s="3058">
        <v>0</v>
      </c>
      <c r="AB1098" s="1770"/>
      <c r="AC1098" s="1770"/>
      <c r="AD1098" s="1770">
        <f t="shared" si="913"/>
        <v>661.08900000000006</v>
      </c>
      <c r="AE1098" s="1770">
        <v>661.08900000000006</v>
      </c>
      <c r="AF1098" s="1770"/>
      <c r="AG1098" s="1770"/>
      <c r="AH1098" s="1770">
        <f t="shared" si="914"/>
        <v>0</v>
      </c>
      <c r="AI1098" s="1770">
        <f t="shared" si="921"/>
        <v>0</v>
      </c>
      <c r="AJ1098" s="1770"/>
      <c r="AK1098" s="1770"/>
      <c r="AL1098" s="1770">
        <f t="shared" si="915"/>
        <v>780</v>
      </c>
      <c r="AM1098" s="1770">
        <f t="shared" si="922"/>
        <v>780</v>
      </c>
      <c r="AN1098" s="1770"/>
      <c r="AO1098" s="1770"/>
      <c r="AP1098" s="3636">
        <f t="shared" si="916"/>
        <v>3069.1120000000001</v>
      </c>
      <c r="AQ1098" s="3636">
        <v>3069.1120000000001</v>
      </c>
      <c r="AR1098" s="3295"/>
      <c r="AS1098" s="3295"/>
      <c r="AT1098" s="3296"/>
      <c r="AU1098" s="3296"/>
      <c r="AV1098" s="3295"/>
      <c r="AW1098" s="3295"/>
      <c r="AX1098" s="3295"/>
      <c r="AY1098" s="3295"/>
      <c r="AZ1098" s="3295"/>
      <c r="BA1098" s="3298"/>
      <c r="BB1098" s="3295"/>
      <c r="BC1098" s="3295"/>
      <c r="BD1098" s="3295"/>
      <c r="BE1098" s="3295"/>
      <c r="BF1098" s="3295"/>
      <c r="BG1098" s="3669"/>
      <c r="BH1098" s="1667"/>
      <c r="BI1098" s="1770">
        <f t="shared" si="917"/>
        <v>2289.1120000000001</v>
      </c>
      <c r="BJ1098" s="3154">
        <v>2022</v>
      </c>
      <c r="BK1098" s="3154" t="s">
        <v>2324</v>
      </c>
      <c r="BL1098" s="3154" t="s">
        <v>2327</v>
      </c>
      <c r="BM1098" s="3155">
        <f t="shared" si="918"/>
        <v>94.434215384615385</v>
      </c>
      <c r="BN1098" s="3155" t="e">
        <f t="shared" si="919"/>
        <v>#DIV/0!</v>
      </c>
      <c r="BO1098" s="3154" t="s">
        <v>40</v>
      </c>
      <c r="BP1098" s="3060"/>
      <c r="BQ1098" s="2995"/>
      <c r="BR1098" s="2995"/>
      <c r="BS1098" s="3362"/>
      <c r="BT1098" s="2995"/>
      <c r="BU1098" s="2995"/>
      <c r="BV1098" s="2927" t="s">
        <v>2497</v>
      </c>
      <c r="BW1098" s="2995" t="s">
        <v>2502</v>
      </c>
      <c r="BX1098" s="2996"/>
      <c r="BY1098" s="1728"/>
      <c r="BZ1098" s="283"/>
      <c r="CA1098" s="283"/>
      <c r="CB1098" s="283"/>
      <c r="CC1098" s="283"/>
    </row>
    <row r="1099" spans="1:81" s="2428" customFormat="1" ht="38.25" hidden="1" customHeight="1">
      <c r="A1099" s="3054">
        <v>9</v>
      </c>
      <c r="B1099" s="3055" t="s">
        <v>1722</v>
      </c>
      <c r="C1099" s="3056" t="s">
        <v>1584</v>
      </c>
      <c r="D1099" s="3056" t="s">
        <v>1723</v>
      </c>
      <c r="E1099" s="3490" t="s">
        <v>305</v>
      </c>
      <c r="F1099" s="3491" t="s">
        <v>1724</v>
      </c>
      <c r="G1099" s="3492">
        <v>1700</v>
      </c>
      <c r="H1099" s="3492">
        <v>1700</v>
      </c>
      <c r="I1099" s="1770"/>
      <c r="J1099" s="1770"/>
      <c r="K1099" s="98">
        <v>1700</v>
      </c>
      <c r="L1099" s="98">
        <v>1700</v>
      </c>
      <c r="M1099" s="98">
        <v>1246.6500000000001</v>
      </c>
      <c r="N1099" s="98">
        <v>0</v>
      </c>
      <c r="O1099" s="1770">
        <f t="shared" si="920"/>
        <v>52.05</v>
      </c>
      <c r="P1099" s="1770">
        <v>52.05</v>
      </c>
      <c r="Q1099" s="1770"/>
      <c r="R1099" s="1770"/>
      <c r="S1099" s="3057">
        <f t="shared" si="910"/>
        <v>289</v>
      </c>
      <c r="T1099" s="1770">
        <v>289</v>
      </c>
      <c r="U1099" s="1770"/>
      <c r="V1099" s="1770"/>
      <c r="W1099" s="1770"/>
      <c r="X1099" s="1770"/>
      <c r="Y1099" s="1770">
        <f t="shared" si="911"/>
        <v>289</v>
      </c>
      <c r="Z1099" s="1770">
        <f t="shared" si="912"/>
        <v>49.146999999999998</v>
      </c>
      <c r="AA1099" s="3058">
        <v>49.146999999999998</v>
      </c>
      <c r="AB1099" s="1770"/>
      <c r="AC1099" s="1770"/>
      <c r="AD1099" s="1770">
        <f t="shared" si="913"/>
        <v>0</v>
      </c>
      <c r="AE1099" s="1770">
        <v>0</v>
      </c>
      <c r="AF1099" s="1770"/>
      <c r="AG1099" s="1770"/>
      <c r="AH1099" s="1770">
        <f t="shared" si="914"/>
        <v>52.05</v>
      </c>
      <c r="AI1099" s="1770">
        <f t="shared" si="921"/>
        <v>52.05</v>
      </c>
      <c r="AJ1099" s="1770"/>
      <c r="AK1099" s="1770"/>
      <c r="AL1099" s="1770">
        <f t="shared" si="915"/>
        <v>289</v>
      </c>
      <c r="AM1099" s="1770">
        <f t="shared" si="922"/>
        <v>289</v>
      </c>
      <c r="AN1099" s="1770"/>
      <c r="AO1099" s="1770"/>
      <c r="AP1099" s="3636">
        <f t="shared" si="916"/>
        <v>1633.1130000000001</v>
      </c>
      <c r="AQ1099" s="3636">
        <v>1633.1130000000001</v>
      </c>
      <c r="AR1099" s="3295"/>
      <c r="AS1099" s="3295"/>
      <c r="AT1099" s="3296"/>
      <c r="AU1099" s="3296"/>
      <c r="AV1099" s="3295"/>
      <c r="AW1099" s="3295"/>
      <c r="AX1099" s="3295"/>
      <c r="AY1099" s="3295"/>
      <c r="AZ1099" s="3295"/>
      <c r="BA1099" s="3297"/>
      <c r="BB1099" s="3295"/>
      <c r="BC1099" s="3295"/>
      <c r="BD1099" s="3295"/>
      <c r="BE1099" s="3295"/>
      <c r="BF1099" s="3295"/>
      <c r="BG1099" s="3669"/>
      <c r="BH1099" s="1667"/>
      <c r="BI1099" s="1770">
        <f t="shared" si="917"/>
        <v>1344.1130000000001</v>
      </c>
      <c r="BJ1099" s="3154">
        <v>2022</v>
      </c>
      <c r="BK1099" s="3154" t="s">
        <v>2324</v>
      </c>
      <c r="BL1099" s="3154" t="s">
        <v>2327</v>
      </c>
      <c r="BM1099" s="3155">
        <f t="shared" si="918"/>
        <v>96.0654705882353</v>
      </c>
      <c r="BN1099" s="3155" t="e">
        <f t="shared" si="919"/>
        <v>#DIV/0!</v>
      </c>
      <c r="BO1099" s="3154" t="s">
        <v>40</v>
      </c>
      <c r="BP1099" s="3060"/>
      <c r="BQ1099" s="2995"/>
      <c r="BR1099" s="2995"/>
      <c r="BS1099" s="3362"/>
      <c r="BT1099" s="2995"/>
      <c r="BU1099" s="2995"/>
      <c r="BV1099" s="2927" t="s">
        <v>2497</v>
      </c>
      <c r="BW1099" s="2995" t="s">
        <v>2502</v>
      </c>
      <c r="BX1099" s="2996"/>
      <c r="BY1099" s="73"/>
      <c r="BZ1099" s="270"/>
      <c r="CA1099" s="270"/>
      <c r="CB1099" s="270"/>
      <c r="CC1099" s="270"/>
    </row>
    <row r="1100" spans="1:81" s="2428" customFormat="1" ht="38.25" hidden="1" customHeight="1">
      <c r="A1100" s="3054">
        <v>10</v>
      </c>
      <c r="B1100" s="3055" t="s">
        <v>1725</v>
      </c>
      <c r="C1100" s="3056" t="s">
        <v>1638</v>
      </c>
      <c r="D1100" s="3056" t="s">
        <v>1726</v>
      </c>
      <c r="E1100" s="3490" t="s">
        <v>305</v>
      </c>
      <c r="F1100" s="3491" t="s">
        <v>1727</v>
      </c>
      <c r="G1100" s="3492">
        <v>4000</v>
      </c>
      <c r="H1100" s="3492">
        <v>4000</v>
      </c>
      <c r="I1100" s="1770"/>
      <c r="J1100" s="1770"/>
      <c r="K1100" s="98">
        <v>4000</v>
      </c>
      <c r="L1100" s="98">
        <v>4000</v>
      </c>
      <c r="M1100" s="98">
        <v>2348.819</v>
      </c>
      <c r="N1100" s="98">
        <v>1753.3420000000001</v>
      </c>
      <c r="O1100" s="1770">
        <f t="shared" si="920"/>
        <v>0</v>
      </c>
      <c r="P1100" s="1770">
        <v>0</v>
      </c>
      <c r="Q1100" s="1770"/>
      <c r="R1100" s="1770"/>
      <c r="S1100" s="3057">
        <f t="shared" si="910"/>
        <v>2150</v>
      </c>
      <c r="T1100" s="1770">
        <v>2150</v>
      </c>
      <c r="U1100" s="1770"/>
      <c r="V1100" s="1770"/>
      <c r="W1100" s="1770"/>
      <c r="X1100" s="1770"/>
      <c r="Y1100" s="1770">
        <f t="shared" si="911"/>
        <v>2150</v>
      </c>
      <c r="Z1100" s="1770">
        <f t="shared" si="912"/>
        <v>0</v>
      </c>
      <c r="AA1100" s="3058">
        <v>0</v>
      </c>
      <c r="AB1100" s="1770"/>
      <c r="AC1100" s="1770"/>
      <c r="AD1100" s="1770">
        <f t="shared" si="913"/>
        <v>1244.29</v>
      </c>
      <c r="AE1100" s="1770">
        <v>1244.29</v>
      </c>
      <c r="AF1100" s="1770"/>
      <c r="AG1100" s="1770"/>
      <c r="AH1100" s="1770">
        <f t="shared" si="914"/>
        <v>0</v>
      </c>
      <c r="AI1100" s="1770">
        <f t="shared" si="921"/>
        <v>0</v>
      </c>
      <c r="AJ1100" s="1770"/>
      <c r="AK1100" s="1770"/>
      <c r="AL1100" s="1770">
        <f t="shared" si="915"/>
        <v>2150</v>
      </c>
      <c r="AM1100" s="1770">
        <f t="shared" si="922"/>
        <v>2150</v>
      </c>
      <c r="AN1100" s="1770"/>
      <c r="AO1100" s="1770"/>
      <c r="AP1100" s="3636">
        <f t="shared" si="916"/>
        <v>3493.3049999999998</v>
      </c>
      <c r="AQ1100" s="3636">
        <v>3493.3049999999998</v>
      </c>
      <c r="AR1100" s="3295"/>
      <c r="AS1100" s="3295"/>
      <c r="AT1100" s="3296"/>
      <c r="AU1100" s="3296"/>
      <c r="AV1100" s="3295"/>
      <c r="AW1100" s="3295"/>
      <c r="AX1100" s="3295"/>
      <c r="AY1100" s="3295"/>
      <c r="AZ1100" s="3295"/>
      <c r="BA1100" s="3297"/>
      <c r="BB1100" s="3295"/>
      <c r="BC1100" s="3295"/>
      <c r="BD1100" s="3295"/>
      <c r="BE1100" s="3295"/>
      <c r="BF1100" s="3295"/>
      <c r="BG1100" s="3669"/>
      <c r="BH1100" s="1667"/>
      <c r="BI1100" s="1770">
        <f t="shared" si="917"/>
        <v>1343.3049999999998</v>
      </c>
      <c r="BJ1100" s="3154">
        <v>2022</v>
      </c>
      <c r="BK1100" s="3154" t="s">
        <v>2324</v>
      </c>
      <c r="BL1100" s="3154" t="s">
        <v>2327</v>
      </c>
      <c r="BM1100" s="3155">
        <f t="shared" si="918"/>
        <v>87.332624999999993</v>
      </c>
      <c r="BN1100" s="3155" t="e">
        <f t="shared" si="919"/>
        <v>#DIV/0!</v>
      </c>
      <c r="BO1100" s="3154" t="s">
        <v>40</v>
      </c>
      <c r="BP1100" s="3060"/>
      <c r="BQ1100" s="2995"/>
      <c r="BR1100" s="2995"/>
      <c r="BS1100" s="3362"/>
      <c r="BT1100" s="2995"/>
      <c r="BU1100" s="2995"/>
      <c r="BV1100" s="2927" t="s">
        <v>2497</v>
      </c>
      <c r="BW1100" s="2995" t="s">
        <v>2502</v>
      </c>
      <c r="BX1100" s="2996"/>
      <c r="BY1100" s="73"/>
      <c r="BZ1100" s="270"/>
      <c r="CA1100" s="270"/>
      <c r="CB1100" s="270"/>
      <c r="CC1100" s="270"/>
    </row>
    <row r="1101" spans="1:81" s="2428" customFormat="1" ht="51" hidden="1">
      <c r="A1101" s="3054">
        <v>16</v>
      </c>
      <c r="B1101" s="3055" t="s">
        <v>1744</v>
      </c>
      <c r="C1101" s="3056" t="s">
        <v>1600</v>
      </c>
      <c r="D1101" s="3056" t="s">
        <v>1745</v>
      </c>
      <c r="E1101" s="3490" t="s">
        <v>305</v>
      </c>
      <c r="F1101" s="3491" t="s">
        <v>1746</v>
      </c>
      <c r="G1101" s="3492">
        <v>4700</v>
      </c>
      <c r="H1101" s="3492">
        <v>4700</v>
      </c>
      <c r="I1101" s="1770"/>
      <c r="J1101" s="1770"/>
      <c r="K1101" s="98">
        <v>4700</v>
      </c>
      <c r="L1101" s="98">
        <v>4700</v>
      </c>
      <c r="M1101" s="98">
        <v>3808.3420000000001</v>
      </c>
      <c r="N1101" s="98">
        <v>278.39600000000002</v>
      </c>
      <c r="O1101" s="1770">
        <f t="shared" si="920"/>
        <v>0</v>
      </c>
      <c r="P1101" s="1770">
        <v>0</v>
      </c>
      <c r="Q1101" s="1770"/>
      <c r="R1101" s="1770"/>
      <c r="S1101" s="3057">
        <f t="shared" si="910"/>
        <v>890</v>
      </c>
      <c r="T1101" s="1770">
        <v>890</v>
      </c>
      <c r="U1101" s="1770"/>
      <c r="V1101" s="1770"/>
      <c r="W1101" s="1770"/>
      <c r="X1101" s="1770"/>
      <c r="Y1101" s="1770">
        <f t="shared" si="911"/>
        <v>890</v>
      </c>
      <c r="Z1101" s="1770">
        <f t="shared" si="912"/>
        <v>0</v>
      </c>
      <c r="AA1101" s="3058">
        <v>0</v>
      </c>
      <c r="AB1101" s="1770"/>
      <c r="AC1101" s="1770"/>
      <c r="AD1101" s="1770">
        <f t="shared" si="913"/>
        <v>330.49099999999999</v>
      </c>
      <c r="AE1101" s="1770">
        <v>330.49099999999999</v>
      </c>
      <c r="AF1101" s="1770"/>
      <c r="AG1101" s="1770"/>
      <c r="AH1101" s="1770">
        <f t="shared" si="914"/>
        <v>0</v>
      </c>
      <c r="AI1101" s="1770">
        <f t="shared" si="921"/>
        <v>0</v>
      </c>
      <c r="AJ1101" s="1770"/>
      <c r="AK1101" s="1770"/>
      <c r="AL1101" s="1770">
        <f t="shared" si="915"/>
        <v>890</v>
      </c>
      <c r="AM1101" s="1770">
        <f t="shared" si="922"/>
        <v>890</v>
      </c>
      <c r="AN1101" s="1770"/>
      <c r="AO1101" s="1770"/>
      <c r="AP1101" s="3636">
        <f t="shared" si="916"/>
        <v>4493.7929999999997</v>
      </c>
      <c r="AQ1101" s="3636">
        <v>4493.7929999999997</v>
      </c>
      <c r="AR1101" s="3295"/>
      <c r="AS1101" s="3295"/>
      <c r="AT1101" s="3726"/>
      <c r="AU1101" s="3726"/>
      <c r="AV1101" s="1771"/>
      <c r="AW1101" s="1771"/>
      <c r="AX1101" s="1771"/>
      <c r="AY1101" s="1771"/>
      <c r="AZ1101" s="1771"/>
      <c r="BA1101" s="3297"/>
      <c r="BB1101" s="3295"/>
      <c r="BC1101" s="3295"/>
      <c r="BD1101" s="3295"/>
      <c r="BE1101" s="3295"/>
      <c r="BF1101" s="3295"/>
      <c r="BG1101" s="3669"/>
      <c r="BH1101" s="1667"/>
      <c r="BI1101" s="1770">
        <f t="shared" si="917"/>
        <v>3603.7929999999997</v>
      </c>
      <c r="BJ1101" s="3154">
        <v>2022</v>
      </c>
      <c r="BK1101" s="3154" t="s">
        <v>2324</v>
      </c>
      <c r="BL1101" s="3154" t="s">
        <v>2327</v>
      </c>
      <c r="BM1101" s="3155">
        <f t="shared" si="918"/>
        <v>95.612617021276591</v>
      </c>
      <c r="BN1101" s="3155" t="e">
        <f t="shared" si="919"/>
        <v>#DIV/0!</v>
      </c>
      <c r="BO1101" s="3154" t="s">
        <v>40</v>
      </c>
      <c r="BP1101" s="3060"/>
      <c r="BQ1101" s="2995"/>
      <c r="BR1101" s="2995"/>
      <c r="BS1101" s="3362"/>
      <c r="BT1101" s="2995"/>
      <c r="BU1101" s="2995"/>
      <c r="BV1101" s="2927" t="s">
        <v>2497</v>
      </c>
      <c r="BW1101" s="2995" t="s">
        <v>2502</v>
      </c>
      <c r="BX1101" s="2996"/>
      <c r="BY1101" s="73"/>
      <c r="BZ1101" s="270"/>
      <c r="CA1101" s="270"/>
      <c r="CB1101" s="270"/>
      <c r="CC1101" s="270"/>
    </row>
    <row r="1102" spans="1:81" s="2535" customFormat="1" ht="57" hidden="1" customHeight="1">
      <c r="A1102" s="3054">
        <v>23</v>
      </c>
      <c r="B1102" s="3055" t="s">
        <v>1768</v>
      </c>
      <c r="C1102" s="3056" t="s">
        <v>1538</v>
      </c>
      <c r="D1102" s="3056" t="s">
        <v>1766</v>
      </c>
      <c r="E1102" s="3490" t="s">
        <v>305</v>
      </c>
      <c r="F1102" s="3491" t="s">
        <v>1769</v>
      </c>
      <c r="G1102" s="3492">
        <v>4124</v>
      </c>
      <c r="H1102" s="3492">
        <v>4124</v>
      </c>
      <c r="I1102" s="1776"/>
      <c r="J1102" s="1776"/>
      <c r="K1102" s="98">
        <v>4124</v>
      </c>
      <c r="L1102" s="98">
        <v>4124</v>
      </c>
      <c r="M1102" s="98">
        <v>3209.2440000000001</v>
      </c>
      <c r="N1102" s="98">
        <v>1917.3019999999999</v>
      </c>
      <c r="O1102" s="1770">
        <f t="shared" si="920"/>
        <v>413.755</v>
      </c>
      <c r="P1102" s="1770">
        <v>413.755</v>
      </c>
      <c r="Q1102" s="1776"/>
      <c r="R1102" s="1776"/>
      <c r="S1102" s="3057">
        <f t="shared" si="910"/>
        <v>1217</v>
      </c>
      <c r="T1102" s="1770">
        <v>1217</v>
      </c>
      <c r="U1102" s="1776"/>
      <c r="V1102" s="1776"/>
      <c r="W1102" s="1776"/>
      <c r="X1102" s="1770">
        <v>269.47899999999998</v>
      </c>
      <c r="Y1102" s="1770">
        <f t="shared" si="911"/>
        <v>1486.479</v>
      </c>
      <c r="Z1102" s="1770">
        <f t="shared" si="912"/>
        <v>363.22699999999998</v>
      </c>
      <c r="AA1102" s="3058">
        <v>363.22699999999998</v>
      </c>
      <c r="AB1102" s="1776"/>
      <c r="AC1102" s="1776"/>
      <c r="AD1102" s="1770">
        <f t="shared" si="913"/>
        <v>840.36400000000003</v>
      </c>
      <c r="AE1102" s="1770">
        <v>840.36400000000003</v>
      </c>
      <c r="AF1102" s="1776"/>
      <c r="AG1102" s="1776"/>
      <c r="AH1102" s="1770">
        <f t="shared" si="914"/>
        <v>413.755</v>
      </c>
      <c r="AI1102" s="1770">
        <f t="shared" si="921"/>
        <v>413.755</v>
      </c>
      <c r="AJ1102" s="1776"/>
      <c r="AK1102" s="1776"/>
      <c r="AL1102" s="1770">
        <f t="shared" si="915"/>
        <v>1217</v>
      </c>
      <c r="AM1102" s="1770">
        <f t="shared" si="922"/>
        <v>1217</v>
      </c>
      <c r="AN1102" s="1776"/>
      <c r="AO1102" s="1776"/>
      <c r="AP1102" s="3636">
        <f t="shared" si="916"/>
        <v>4110.4790000000003</v>
      </c>
      <c r="AQ1102" s="3636">
        <f>3841+X1102</f>
        <v>4110.4790000000003</v>
      </c>
      <c r="AR1102" s="3301"/>
      <c r="AS1102" s="3301"/>
      <c r="AT1102" s="3296"/>
      <c r="AU1102" s="3296"/>
      <c r="AV1102" s="3301"/>
      <c r="AW1102" s="3301"/>
      <c r="AX1102" s="3301"/>
      <c r="AY1102" s="3295"/>
      <c r="AZ1102" s="3295"/>
      <c r="BA1102" s="3298"/>
      <c r="BB1102" s="3301"/>
      <c r="BC1102" s="3301"/>
      <c r="BD1102" s="3301"/>
      <c r="BE1102" s="3301"/>
      <c r="BF1102" s="3301"/>
      <c r="BG1102" s="3669"/>
      <c r="BH1102" s="1667"/>
      <c r="BI1102" s="1776">
        <f t="shared" si="917"/>
        <v>2893.4790000000003</v>
      </c>
      <c r="BJ1102" s="3154">
        <v>2022</v>
      </c>
      <c r="BK1102" s="3154" t="s">
        <v>2324</v>
      </c>
      <c r="BL1102" s="3154" t="s">
        <v>2327</v>
      </c>
      <c r="BM1102" s="3155">
        <f t="shared" si="918"/>
        <v>99.672138700290986</v>
      </c>
      <c r="BN1102" s="3155" t="e">
        <f t="shared" si="919"/>
        <v>#DIV/0!</v>
      </c>
      <c r="BO1102" s="3154" t="s">
        <v>40</v>
      </c>
      <c r="BP1102" s="3060"/>
      <c r="BQ1102" s="2995"/>
      <c r="BR1102" s="2995"/>
      <c r="BS1102" s="3362"/>
      <c r="BT1102" s="2995"/>
      <c r="BU1102" s="2995"/>
      <c r="BV1102" s="2927" t="s">
        <v>2497</v>
      </c>
      <c r="BW1102" s="2995" t="s">
        <v>2502</v>
      </c>
      <c r="BX1102" s="2996"/>
      <c r="BY1102" s="1728"/>
      <c r="BZ1102" s="283"/>
      <c r="CA1102" s="283"/>
      <c r="CB1102" s="283"/>
      <c r="CC1102" s="283"/>
    </row>
    <row r="1103" spans="1:81" s="3732" customFormat="1" ht="57.75" hidden="1" customHeight="1">
      <c r="A1103" s="3687">
        <v>2</v>
      </c>
      <c r="B1103" s="3688" t="s">
        <v>1912</v>
      </c>
      <c r="C1103" s="3689" t="s">
        <v>1584</v>
      </c>
      <c r="D1103" s="3690" t="s">
        <v>1714</v>
      </c>
      <c r="E1103" s="3691" t="s">
        <v>305</v>
      </c>
      <c r="F1103" s="3692" t="s">
        <v>1715</v>
      </c>
      <c r="G1103" s="3693">
        <v>2410</v>
      </c>
      <c r="H1103" s="3693">
        <v>2410</v>
      </c>
      <c r="I1103" s="3724"/>
      <c r="J1103" s="3724"/>
      <c r="K1103" s="932">
        <v>2410</v>
      </c>
      <c r="L1103" s="932">
        <v>2410</v>
      </c>
      <c r="M1103" s="932">
        <v>1719.4259999999999</v>
      </c>
      <c r="N1103" s="932">
        <v>634.42600000000004</v>
      </c>
      <c r="O1103" s="933">
        <f>P1103+Q1103+R1103</f>
        <v>0</v>
      </c>
      <c r="P1103" s="933"/>
      <c r="Q1103" s="933"/>
      <c r="R1103" s="933"/>
      <c r="S1103" s="3695">
        <f>SUM(T1103:V1103)</f>
        <v>1117</v>
      </c>
      <c r="T1103" s="933">
        <v>1117</v>
      </c>
      <c r="U1103" s="933"/>
      <c r="V1103" s="933"/>
      <c r="W1103" s="933"/>
      <c r="X1103" s="933">
        <v>200</v>
      </c>
      <c r="Y1103" s="2038">
        <f>T1103-W1103+X1103</f>
        <v>1317</v>
      </c>
      <c r="Z1103" s="2038">
        <f>SUM(AA1103:AC1103)</f>
        <v>0</v>
      </c>
      <c r="AA1103" s="3738">
        <v>0</v>
      </c>
      <c r="AB1103" s="2038"/>
      <c r="AC1103" s="2038"/>
      <c r="AD1103" s="2038">
        <f>SUM(AE1103:AG1103)</f>
        <v>859.74300000000005</v>
      </c>
      <c r="AE1103" s="2038">
        <v>859.74300000000005</v>
      </c>
      <c r="AF1103" s="2038"/>
      <c r="AG1103" s="2038"/>
      <c r="AH1103" s="2038">
        <f>SUM(AI1103:AK1103)</f>
        <v>0</v>
      </c>
      <c r="AI1103" s="2038">
        <f>P1103</f>
        <v>0</v>
      </c>
      <c r="AJ1103" s="2038"/>
      <c r="AK1103" s="2038"/>
      <c r="AL1103" s="2038">
        <f>SUM(AM1103:AO1103)</f>
        <v>1117</v>
      </c>
      <c r="AM1103" s="2038">
        <f>T1103</f>
        <v>1117</v>
      </c>
      <c r="AN1103" s="2038"/>
      <c r="AO1103" s="2038"/>
      <c r="AP1103" s="2038">
        <f>SUM(AQ1103:AS1103)</f>
        <v>2402</v>
      </c>
      <c r="AQ1103" s="2038">
        <f>2202+X1103</f>
        <v>2402</v>
      </c>
      <c r="AR1103" s="933"/>
      <c r="AS1103" s="933"/>
      <c r="AT1103" s="933"/>
      <c r="AU1103" s="933"/>
      <c r="AV1103" s="933"/>
      <c r="AW1103" s="933"/>
      <c r="AX1103" s="933"/>
      <c r="AY1103" s="933"/>
      <c r="AZ1103" s="933"/>
      <c r="BA1103" s="933"/>
      <c r="BB1103" s="933"/>
      <c r="BC1103" s="933"/>
      <c r="BD1103" s="933"/>
      <c r="BE1103" s="933"/>
      <c r="BF1103" s="933"/>
      <c r="BG1103" s="3669"/>
      <c r="BH1103" s="1668"/>
      <c r="BI1103" s="933">
        <f>AP1103-S1103</f>
        <v>1285</v>
      </c>
      <c r="BJ1103" s="3696">
        <v>2022</v>
      </c>
      <c r="BK1103" s="3696" t="s">
        <v>2324</v>
      </c>
      <c r="BL1103" s="3696" t="s">
        <v>2327</v>
      </c>
      <c r="BM1103" s="3697">
        <f>(BG1103+AQ1103)/H1103*100</f>
        <v>99.668049792531122</v>
      </c>
      <c r="BN1103" s="3697" t="e">
        <f>BG1103/AU1103*100</f>
        <v>#DIV/0!</v>
      </c>
      <c r="BO1103" s="3696" t="s">
        <v>40</v>
      </c>
      <c r="BP1103" s="3698"/>
      <c r="BQ1103" s="3699"/>
      <c r="BR1103" s="3699"/>
      <c r="BS1103" s="3700"/>
      <c r="BT1103" s="3699"/>
      <c r="BU1103" s="3699"/>
      <c r="BV1103" s="3390" t="s">
        <v>2498</v>
      </c>
      <c r="BW1103" s="3699"/>
      <c r="BX1103" s="3701"/>
      <c r="BY1103" s="3702"/>
    </row>
    <row r="1104" spans="1:81" s="2355" customFormat="1" ht="42" hidden="1" customHeight="1">
      <c r="A1104" s="2194" t="s">
        <v>48</v>
      </c>
      <c r="B1104" s="2959" t="s">
        <v>2189</v>
      </c>
      <c r="C1104" s="1645" t="s">
        <v>2061</v>
      </c>
      <c r="D1104" s="1645" t="s">
        <v>2190</v>
      </c>
      <c r="E1104" s="1411" t="s">
        <v>305</v>
      </c>
      <c r="F1104" s="3456" t="s">
        <v>2191</v>
      </c>
      <c r="G1104" s="1403">
        <f>+H1104+I1104+J1104</f>
        <v>1311</v>
      </c>
      <c r="H1104" s="3503">
        <v>1311</v>
      </c>
      <c r="I1104" s="1667"/>
      <c r="J1104" s="1667"/>
      <c r="K1104" s="1667">
        <f>+L1104</f>
        <v>1475</v>
      </c>
      <c r="L1104" s="3081">
        <v>1475</v>
      </c>
      <c r="M1104" s="1667">
        <v>1310.943</v>
      </c>
      <c r="N1104" s="1667">
        <v>435</v>
      </c>
      <c r="O1104" s="1667"/>
      <c r="P1104" s="1667"/>
      <c r="Q1104" s="1667"/>
      <c r="R1104" s="1667"/>
      <c r="S1104" s="1667">
        <f>SUM(T1104:V1104)</f>
        <v>500</v>
      </c>
      <c r="T1104" s="1667">
        <v>500</v>
      </c>
      <c r="U1104" s="1667"/>
      <c r="V1104" s="1667"/>
      <c r="W1104" s="1667"/>
      <c r="X1104" s="1667"/>
      <c r="Y1104" s="1667">
        <f>T1104-W1104+X1104</f>
        <v>500</v>
      </c>
      <c r="Z1104" s="1667">
        <f>SUM(AA1104:AC1104)</f>
        <v>0</v>
      </c>
      <c r="AA1104" s="1667"/>
      <c r="AB1104" s="1667"/>
      <c r="AC1104" s="1667"/>
      <c r="AD1104" s="1667">
        <f>SUM(AE1104:AG1104)</f>
        <v>434.94299999999998</v>
      </c>
      <c r="AE1104" s="3082">
        <v>434.94299999999998</v>
      </c>
      <c r="AF1104" s="1667"/>
      <c r="AG1104" s="1667"/>
      <c r="AH1104" s="1667">
        <f>SUM(AI1104:AK1104)</f>
        <v>0</v>
      </c>
      <c r="AI1104" s="1667"/>
      <c r="AJ1104" s="1667"/>
      <c r="AK1104" s="1667"/>
      <c r="AL1104" s="1667">
        <f>SUM(AM1104:AO1104)</f>
        <v>500</v>
      </c>
      <c r="AM1104" s="1667">
        <v>500</v>
      </c>
      <c r="AN1104" s="1667"/>
      <c r="AO1104" s="1667"/>
      <c r="AP1104" s="1403">
        <f>SUM(AQ1104:AS1104)</f>
        <v>1310.943</v>
      </c>
      <c r="AQ1104" s="1403">
        <v>1310.943</v>
      </c>
      <c r="AR1104" s="1666"/>
      <c r="AS1104" s="1666"/>
      <c r="AT1104" s="1666">
        <f>SUM(AU1104:AW1104)</f>
        <v>164.05700000000002</v>
      </c>
      <c r="AU1104" s="1666">
        <f t="shared" ref="AU1104:AU1105" si="923">+L1104-AQ1104</f>
        <v>164.05700000000002</v>
      </c>
      <c r="AV1104" s="1666"/>
      <c r="AW1104" s="1666"/>
      <c r="AX1104" s="1666"/>
      <c r="AY1104" s="1666">
        <f>SUM(AZ1104:BB1104)</f>
        <v>99</v>
      </c>
      <c r="AZ1104" s="1666">
        <v>99</v>
      </c>
      <c r="BA1104" s="1666"/>
      <c r="BB1104" s="1666"/>
      <c r="BC1104" s="1666"/>
      <c r="BD1104" s="1666"/>
      <c r="BE1104" s="1666"/>
      <c r="BF1104" s="1666"/>
      <c r="BG1104" s="3669"/>
      <c r="BH1104" s="1667"/>
      <c r="BI1104" s="1667">
        <f>AP1104-S1104</f>
        <v>810.94299999999998</v>
      </c>
      <c r="BJ1104" s="1658">
        <v>2022</v>
      </c>
      <c r="BK1104" s="1658" t="s">
        <v>2324</v>
      </c>
      <c r="BL1104" s="1658" t="s">
        <v>2327</v>
      </c>
      <c r="BM1104" s="1669">
        <f>(BG1104+AQ1104)/H1104*100</f>
        <v>99.995652173913044</v>
      </c>
      <c r="BN1104" s="1669">
        <f>BG1104/AU1104*100</f>
        <v>0</v>
      </c>
      <c r="BO1104" s="1658" t="s">
        <v>40</v>
      </c>
      <c r="BP1104" s="1914" t="s">
        <v>2554</v>
      </c>
      <c r="BQ1104" s="2958"/>
      <c r="BR1104" s="2958"/>
      <c r="BS1104" s="19"/>
      <c r="BT1104" s="2958"/>
      <c r="BU1104" s="2958"/>
      <c r="BV1104" s="1370" t="s">
        <v>2498</v>
      </c>
      <c r="BW1104" s="2958"/>
      <c r="BX1104" s="2954"/>
      <c r="BY1104" s="50"/>
      <c r="BZ1104" s="224"/>
      <c r="CA1104" s="224"/>
      <c r="CB1104" s="224"/>
      <c r="CC1104" s="224"/>
    </row>
    <row r="1105" spans="1:81" s="2355" customFormat="1" ht="46.5" hidden="1" customHeight="1">
      <c r="A1105" s="2194" t="s">
        <v>50</v>
      </c>
      <c r="B1105" s="2959" t="s">
        <v>2192</v>
      </c>
      <c r="C1105" s="1645" t="s">
        <v>2084</v>
      </c>
      <c r="D1105" s="1645" t="s">
        <v>2193</v>
      </c>
      <c r="E1105" s="1411" t="s">
        <v>305</v>
      </c>
      <c r="F1105" s="3456" t="s">
        <v>2194</v>
      </c>
      <c r="G1105" s="1403">
        <f>+H1105+I1105+J1105</f>
        <v>1659</v>
      </c>
      <c r="H1105" s="3503">
        <v>1659</v>
      </c>
      <c r="I1105" s="1667"/>
      <c r="J1105" s="1667"/>
      <c r="K1105" s="1667">
        <f>+L1105</f>
        <v>2906</v>
      </c>
      <c r="L1105" s="3081">
        <v>2906</v>
      </c>
      <c r="M1105" s="1667">
        <v>1620</v>
      </c>
      <c r="N1105" s="1667">
        <v>420</v>
      </c>
      <c r="O1105" s="1667"/>
      <c r="P1105" s="1667"/>
      <c r="Q1105" s="1667"/>
      <c r="R1105" s="1667"/>
      <c r="S1105" s="1667">
        <f>SUM(T1105:V1105)</f>
        <v>827</v>
      </c>
      <c r="T1105" s="1667">
        <v>827</v>
      </c>
      <c r="U1105" s="1667"/>
      <c r="V1105" s="1667"/>
      <c r="W1105" s="1667"/>
      <c r="X1105" s="1667"/>
      <c r="Y1105" s="1667">
        <f>T1105-W1105+X1105</f>
        <v>827</v>
      </c>
      <c r="Z1105" s="1667">
        <f>SUM(AA1105:AC1105)</f>
        <v>0</v>
      </c>
      <c r="AA1105" s="1667"/>
      <c r="AB1105" s="1667"/>
      <c r="AC1105" s="1667"/>
      <c r="AD1105" s="1667">
        <f>SUM(AE1105:AG1105)</f>
        <v>258.399</v>
      </c>
      <c r="AE1105" s="3082">
        <v>258.399</v>
      </c>
      <c r="AF1105" s="1667"/>
      <c r="AG1105" s="1667"/>
      <c r="AH1105" s="1667">
        <f>SUM(AI1105:AK1105)</f>
        <v>0</v>
      </c>
      <c r="AI1105" s="1667"/>
      <c r="AJ1105" s="1667"/>
      <c r="AK1105" s="1667"/>
      <c r="AL1105" s="1667">
        <f>SUM(AM1105:AO1105)</f>
        <v>827</v>
      </c>
      <c r="AM1105" s="1667">
        <v>827</v>
      </c>
      <c r="AN1105" s="1667"/>
      <c r="AO1105" s="1667"/>
      <c r="AP1105" s="1403">
        <f>SUM(AQ1105:AS1105)</f>
        <v>1658.3989999999999</v>
      </c>
      <c r="AQ1105" s="1403">
        <v>1658.3989999999999</v>
      </c>
      <c r="AR1105" s="1666"/>
      <c r="AS1105" s="1666"/>
      <c r="AT1105" s="1666">
        <f>SUM(AU1105:AW1105)</f>
        <v>1247.6010000000001</v>
      </c>
      <c r="AU1105" s="1666">
        <f t="shared" si="923"/>
        <v>1247.6010000000001</v>
      </c>
      <c r="AV1105" s="1666"/>
      <c r="AW1105" s="1666"/>
      <c r="AX1105" s="1666"/>
      <c r="AY1105" s="1666">
        <f>SUM(AZ1105:BB1105)</f>
        <v>679</v>
      </c>
      <c r="AZ1105" s="1666">
        <v>679</v>
      </c>
      <c r="BA1105" s="1666"/>
      <c r="BB1105" s="1666"/>
      <c r="BC1105" s="1666"/>
      <c r="BD1105" s="1666"/>
      <c r="BE1105" s="1666"/>
      <c r="BF1105" s="1666"/>
      <c r="BG1105" s="3669"/>
      <c r="BH1105" s="1667"/>
      <c r="BI1105" s="1667">
        <f>AP1105-S1105</f>
        <v>831.39899999999989</v>
      </c>
      <c r="BJ1105" s="1658">
        <v>2022</v>
      </c>
      <c r="BK1105" s="1658" t="s">
        <v>2324</v>
      </c>
      <c r="BL1105" s="1658" t="s">
        <v>2327</v>
      </c>
      <c r="BM1105" s="1669">
        <f>(BG1105+AQ1105)/H1105*100</f>
        <v>99.963773357444239</v>
      </c>
      <c r="BN1105" s="1669">
        <f>BG1105/AU1105*100</f>
        <v>0</v>
      </c>
      <c r="BO1105" s="1658" t="s">
        <v>40</v>
      </c>
      <c r="BP1105" s="1914" t="s">
        <v>2554</v>
      </c>
      <c r="BQ1105" s="2958"/>
      <c r="BR1105" s="2958"/>
      <c r="BS1105" s="19"/>
      <c r="BT1105" s="2958"/>
      <c r="BU1105" s="2958"/>
      <c r="BV1105" s="1370" t="s">
        <v>2498</v>
      </c>
      <c r="BW1105" s="2958"/>
      <c r="BX1105" s="2954"/>
      <c r="BY1105" s="50"/>
      <c r="BZ1105" s="224"/>
      <c r="CA1105" s="224"/>
      <c r="CB1105" s="224"/>
      <c r="CC1105" s="224"/>
    </row>
    <row r="1106" spans="1:81" hidden="1">
      <c r="BH1106" s="115"/>
      <c r="BI1106" s="115"/>
      <c r="BJ1106" s="203"/>
      <c r="BK1106" s="203"/>
      <c r="BL1106" s="203"/>
      <c r="BM1106" s="203"/>
      <c r="BN1106" s="203"/>
      <c r="BO1106" s="203"/>
    </row>
    <row r="1107" spans="1:81">
      <c r="BH1107" s="115"/>
      <c r="BI1107" s="115"/>
      <c r="BJ1107" s="203"/>
      <c r="BK1107" s="203"/>
      <c r="BL1107" s="203"/>
      <c r="BM1107" s="203"/>
      <c r="BN1107" s="203"/>
      <c r="BO1107" s="203"/>
    </row>
    <row r="1108" spans="1:81">
      <c r="BH1108" s="115"/>
      <c r="BI1108" s="115"/>
      <c r="BJ1108" s="203"/>
      <c r="BK1108" s="203"/>
      <c r="BL1108" s="203"/>
      <c r="BM1108" s="203"/>
      <c r="BN1108" s="203"/>
      <c r="BO1108" s="203"/>
    </row>
    <row r="1109" spans="1:81">
      <c r="BH1109" s="115"/>
      <c r="BI1109" s="115"/>
      <c r="BJ1109" s="203"/>
      <c r="BK1109" s="203"/>
      <c r="BL1109" s="203"/>
      <c r="BM1109" s="203"/>
      <c r="BN1109" s="203"/>
      <c r="BO1109" s="203"/>
    </row>
    <row r="1110" spans="1:81">
      <c r="BH1110" s="115"/>
      <c r="BI1110" s="115"/>
      <c r="BJ1110" s="203"/>
      <c r="BK1110" s="203"/>
      <c r="BL1110" s="203"/>
      <c r="BM1110" s="203"/>
      <c r="BN1110" s="203"/>
      <c r="BO1110" s="203"/>
    </row>
    <row r="1111" spans="1:81" s="3411" customFormat="1" ht="75.75" hidden="1" customHeight="1">
      <c r="A1111" s="3402">
        <v>15</v>
      </c>
      <c r="B1111" s="3703" t="s">
        <v>573</v>
      </c>
      <c r="C1111" s="3403" t="s">
        <v>567</v>
      </c>
      <c r="D1111" s="3403" t="s">
        <v>574</v>
      </c>
      <c r="E1111" s="3628" t="s">
        <v>305</v>
      </c>
      <c r="F1111" s="3628" t="s">
        <v>575</v>
      </c>
      <c r="G1111" s="3629">
        <v>7000</v>
      </c>
      <c r="H1111" s="3487">
        <v>6300</v>
      </c>
      <c r="I1111" s="2018">
        <v>2000</v>
      </c>
      <c r="J1111" s="3430"/>
      <c r="K1111" s="2077">
        <v>7000</v>
      </c>
      <c r="L1111" s="2077">
        <v>5000</v>
      </c>
      <c r="M1111" s="2077">
        <v>6800</v>
      </c>
      <c r="N1111" s="2077">
        <v>3000</v>
      </c>
      <c r="O1111" s="3354">
        <f>P1111+Q1111+R1111</f>
        <v>0</v>
      </c>
      <c r="P1111" s="2077"/>
      <c r="Q1111" s="2077"/>
      <c r="R1111" s="2077"/>
      <c r="S1111" s="3354">
        <f>SUM(T1111:V1111)</f>
        <v>1500</v>
      </c>
      <c r="T1111" s="2077">
        <v>1500</v>
      </c>
      <c r="U1111" s="2077"/>
      <c r="V1111" s="2077"/>
      <c r="W1111" s="2077"/>
      <c r="X1111" s="2077"/>
      <c r="Y1111" s="2077"/>
      <c r="Z1111" s="3354">
        <f>SUM(AA1111:AC1111)</f>
        <v>0</v>
      </c>
      <c r="AA1111" s="2077"/>
      <c r="AB1111" s="2077"/>
      <c r="AC1111" s="2077"/>
      <c r="AD1111" s="3354">
        <f>SUM(AE1111:AG1111)</f>
        <v>1500</v>
      </c>
      <c r="AE1111" s="2077">
        <v>1500</v>
      </c>
      <c r="AF1111" s="2077"/>
      <c r="AG1111" s="2077"/>
      <c r="AH1111" s="3354">
        <f>SUM(AI1111:AK1111)</f>
        <v>0</v>
      </c>
      <c r="AI1111" s="2077">
        <f>P1111</f>
        <v>0</v>
      </c>
      <c r="AJ1111" s="2077"/>
      <c r="AK1111" s="2077"/>
      <c r="AL1111" s="3354">
        <f>SUM(AM1111:AO1111)</f>
        <v>1500</v>
      </c>
      <c r="AM1111" s="2077">
        <f>T1111</f>
        <v>1500</v>
      </c>
      <c r="AN1111" s="2077"/>
      <c r="AO1111" s="2077"/>
      <c r="AP1111" s="3484">
        <v>6299.5529999999999</v>
      </c>
      <c r="AQ1111" s="3666">
        <v>6299.5529999999999</v>
      </c>
      <c r="AR1111" s="2078"/>
      <c r="AS1111" s="2078"/>
      <c r="AT1111" s="3381">
        <v>700</v>
      </c>
      <c r="AU1111" s="2078"/>
      <c r="AV1111" s="2078"/>
      <c r="AW1111" s="2078"/>
      <c r="AX1111" s="2078"/>
      <c r="AY1111" s="3381">
        <f>SUM(AZ1111:BB1111)</f>
        <v>0</v>
      </c>
      <c r="AZ1111" s="2078">
        <f>AU1111</f>
        <v>0</v>
      </c>
      <c r="BA1111" s="2078"/>
      <c r="BB1111" s="2078"/>
      <c r="BC1111" s="2078"/>
      <c r="BD1111" s="2078"/>
      <c r="BE1111" s="2078"/>
      <c r="BF1111" s="2078"/>
      <c r="BG1111" s="3669"/>
      <c r="BH1111" s="1668"/>
      <c r="BI1111" s="2078">
        <f>AP1111-S1111</f>
        <v>4799.5529999999999</v>
      </c>
      <c r="BJ1111" s="2815">
        <v>2022</v>
      </c>
      <c r="BK1111" s="2815" t="s">
        <v>2324</v>
      </c>
      <c r="BL1111" s="2815" t="s">
        <v>2327</v>
      </c>
      <c r="BM1111" s="2816">
        <f>(BG1111+AQ1111)/H1111*100</f>
        <v>99.992904761904754</v>
      </c>
      <c r="BN1111" s="2816" t="e">
        <f>BG1111/AU1111*100</f>
        <v>#DIV/0!</v>
      </c>
      <c r="BO1111" s="2815" t="s">
        <v>40</v>
      </c>
      <c r="BP1111" s="3404"/>
      <c r="BQ1111" s="3405">
        <f>H1111*$BM$161-AQ1111</f>
        <v>-689.86716301765682</v>
      </c>
      <c r="BR1111" s="3405">
        <v>183</v>
      </c>
      <c r="BS1111" s="3406"/>
      <c r="BT1111" s="3407"/>
      <c r="BU1111" s="3407"/>
      <c r="BV1111" s="3408" t="s">
        <v>2497</v>
      </c>
      <c r="BW1111" s="3409" t="s">
        <v>2504</v>
      </c>
      <c r="BX1111" s="3410">
        <f>H1111*$BX$162</f>
        <v>5609.6775665551222</v>
      </c>
      <c r="BY1111" s="3411">
        <f>BX1111-AQ1111</f>
        <v>-689.87543344487767</v>
      </c>
    </row>
    <row r="1112" spans="1:81" s="28" customFormat="1" ht="39" hidden="1" customHeight="1">
      <c r="A1112" s="2195" t="s">
        <v>73</v>
      </c>
      <c r="B1112" s="3088" t="s">
        <v>2422</v>
      </c>
      <c r="C1112" s="1653"/>
      <c r="D1112" s="1653"/>
      <c r="E1112" s="1504"/>
      <c r="F1112" s="1504"/>
      <c r="G1112" s="1453">
        <f>SUM(G1113:G1114)</f>
        <v>5811</v>
      </c>
      <c r="H1112" s="1453">
        <f t="shared" ref="H1112:BG1112" si="924">SUM(H1113:H1114)</f>
        <v>5811</v>
      </c>
      <c r="I1112" s="1655">
        <f t="shared" si="924"/>
        <v>0</v>
      </c>
      <c r="J1112" s="1655">
        <f t="shared" si="924"/>
        <v>0</v>
      </c>
      <c r="K1112" s="1655">
        <f t="shared" si="924"/>
        <v>5811</v>
      </c>
      <c r="L1112" s="1655">
        <f t="shared" si="924"/>
        <v>5811</v>
      </c>
      <c r="M1112" s="1655">
        <f t="shared" si="924"/>
        <v>5591</v>
      </c>
      <c r="N1112" s="1655">
        <f t="shared" si="924"/>
        <v>2417</v>
      </c>
      <c r="O1112" s="1655">
        <f t="shared" si="924"/>
        <v>0</v>
      </c>
      <c r="P1112" s="1655">
        <f t="shared" si="924"/>
        <v>0</v>
      </c>
      <c r="Q1112" s="1655">
        <f t="shared" si="924"/>
        <v>0</v>
      </c>
      <c r="R1112" s="1655">
        <f t="shared" si="924"/>
        <v>0</v>
      </c>
      <c r="S1112" s="1655">
        <f t="shared" si="924"/>
        <v>1280</v>
      </c>
      <c r="T1112" s="1655">
        <f t="shared" si="924"/>
        <v>1280</v>
      </c>
      <c r="U1112" s="1655">
        <f t="shared" si="924"/>
        <v>0</v>
      </c>
      <c r="V1112" s="1655">
        <f t="shared" si="924"/>
        <v>0</v>
      </c>
      <c r="W1112" s="1655"/>
      <c r="X1112" s="1655"/>
      <c r="Y1112" s="1655"/>
      <c r="Z1112" s="1655">
        <f t="shared" si="924"/>
        <v>0</v>
      </c>
      <c r="AA1112" s="1655">
        <f t="shared" si="924"/>
        <v>0</v>
      </c>
      <c r="AB1112" s="1655">
        <f t="shared" si="924"/>
        <v>0</v>
      </c>
      <c r="AC1112" s="1655">
        <f t="shared" si="924"/>
        <v>0</v>
      </c>
      <c r="AD1112" s="1655">
        <f t="shared" si="924"/>
        <v>1160.4929999999999</v>
      </c>
      <c r="AE1112" s="1655">
        <f t="shared" si="924"/>
        <v>1160.4929999999999</v>
      </c>
      <c r="AF1112" s="1655">
        <f t="shared" si="924"/>
        <v>0</v>
      </c>
      <c r="AG1112" s="1655">
        <f t="shared" si="924"/>
        <v>0</v>
      </c>
      <c r="AH1112" s="1655">
        <f t="shared" si="924"/>
        <v>0</v>
      </c>
      <c r="AI1112" s="1655">
        <f t="shared" si="924"/>
        <v>0</v>
      </c>
      <c r="AJ1112" s="1655">
        <f t="shared" si="924"/>
        <v>0</v>
      </c>
      <c r="AK1112" s="1655">
        <f t="shared" si="924"/>
        <v>0</v>
      </c>
      <c r="AL1112" s="1655">
        <f t="shared" si="924"/>
        <v>1280</v>
      </c>
      <c r="AM1112" s="1655">
        <f t="shared" si="924"/>
        <v>1280</v>
      </c>
      <c r="AN1112" s="1655">
        <f t="shared" si="924"/>
        <v>0</v>
      </c>
      <c r="AO1112" s="1655">
        <f t="shared" si="924"/>
        <v>0</v>
      </c>
      <c r="AP1112" s="1453">
        <f t="shared" si="924"/>
        <v>5593.4930000000004</v>
      </c>
      <c r="AQ1112" s="1453">
        <f t="shared" si="924"/>
        <v>5593.4930000000004</v>
      </c>
      <c r="AR1112" s="1656">
        <f t="shared" si="924"/>
        <v>0</v>
      </c>
      <c r="AS1112" s="1656">
        <f t="shared" si="924"/>
        <v>0</v>
      </c>
      <c r="AT1112" s="1656">
        <f t="shared" si="924"/>
        <v>0</v>
      </c>
      <c r="AU1112" s="1656">
        <f t="shared" si="924"/>
        <v>0</v>
      </c>
      <c r="AV1112" s="1656">
        <f t="shared" si="924"/>
        <v>0</v>
      </c>
      <c r="AW1112" s="1656">
        <f t="shared" si="924"/>
        <v>0</v>
      </c>
      <c r="AX1112" s="1656">
        <f t="shared" si="924"/>
        <v>0</v>
      </c>
      <c r="AY1112" s="1656">
        <f t="shared" si="924"/>
        <v>0</v>
      </c>
      <c r="AZ1112" s="1656">
        <f t="shared" si="924"/>
        <v>0</v>
      </c>
      <c r="BA1112" s="1656">
        <f t="shared" si="924"/>
        <v>0</v>
      </c>
      <c r="BB1112" s="1656">
        <f t="shared" si="924"/>
        <v>0</v>
      </c>
      <c r="BC1112" s="1656">
        <f t="shared" si="924"/>
        <v>0</v>
      </c>
      <c r="BD1112" s="1656">
        <f t="shared" si="924"/>
        <v>0</v>
      </c>
      <c r="BE1112" s="1656">
        <f t="shared" si="924"/>
        <v>0</v>
      </c>
      <c r="BF1112" s="1656">
        <f t="shared" si="924"/>
        <v>0</v>
      </c>
      <c r="BG1112" s="3668">
        <f t="shared" si="924"/>
        <v>0</v>
      </c>
      <c r="BH1112" s="1655"/>
      <c r="BI1112" s="1655"/>
      <c r="BJ1112" s="1691"/>
      <c r="BK1112" s="1691"/>
      <c r="BL1112" s="1691"/>
      <c r="BM1112" s="1692">
        <f>(BG1112+AQ1112)/H1112*100</f>
        <v>96.256978144897616</v>
      </c>
      <c r="BN1112" s="1692" t="e">
        <f>BG1112/AU1112*100</f>
        <v>#DIV/0!</v>
      </c>
      <c r="BO1112" s="1691"/>
      <c r="BP1112" s="1693"/>
      <c r="BQ1112" s="1369"/>
      <c r="BR1112" s="1369"/>
      <c r="BS1112" s="1617"/>
      <c r="BT1112" s="1369"/>
      <c r="BU1112" s="1369"/>
      <c r="BV1112" s="1369" t="s">
        <v>2498</v>
      </c>
      <c r="BW1112" s="1369"/>
      <c r="BX1112" s="1660"/>
      <c r="BY1112" s="53"/>
    </row>
    <row r="1113" spans="1:81" s="3393" customFormat="1" ht="44.25" hidden="1" customHeight="1">
      <c r="A1113" s="3386" t="s">
        <v>46</v>
      </c>
      <c r="B1113" s="3387" t="s">
        <v>604</v>
      </c>
      <c r="C1113" s="3388" t="s">
        <v>605</v>
      </c>
      <c r="D1113" s="3388" t="s">
        <v>606</v>
      </c>
      <c r="E1113" s="3630" t="s">
        <v>305</v>
      </c>
      <c r="F1113" s="3631" t="s">
        <v>607</v>
      </c>
      <c r="G1113" s="3632">
        <v>2905</v>
      </c>
      <c r="H1113" s="3487">
        <v>2905</v>
      </c>
      <c r="I1113" s="3029"/>
      <c r="J1113" s="3029"/>
      <c r="K1113" s="1761">
        <v>2905</v>
      </c>
      <c r="L1113" s="1761">
        <v>2905</v>
      </c>
      <c r="M1113" s="1761">
        <v>2794</v>
      </c>
      <c r="N1113" s="1761">
        <v>1430</v>
      </c>
      <c r="O1113" s="1863">
        <f>P1113+Q1113+R1113</f>
        <v>0</v>
      </c>
      <c r="P1113" s="1712"/>
      <c r="Q1113" s="1712"/>
      <c r="R1113" s="1712"/>
      <c r="S1113" s="1863">
        <f>SUM(T1113:V1113)</f>
        <v>600</v>
      </c>
      <c r="T1113" s="3094">
        <v>600</v>
      </c>
      <c r="U1113" s="1712"/>
      <c r="V1113" s="1712"/>
      <c r="W1113" s="1712"/>
      <c r="X1113" s="1712"/>
      <c r="Y1113" s="1712"/>
      <c r="Z1113" s="1863">
        <f>SUM(AA1113:AC1113)</f>
        <v>0</v>
      </c>
      <c r="AA1113" s="3094"/>
      <c r="AB1113" s="1712"/>
      <c r="AC1113" s="1712"/>
      <c r="AD1113" s="1863">
        <f>SUM(AE1113:AG1113)</f>
        <v>546.096</v>
      </c>
      <c r="AE1113" s="3094">
        <v>546.096</v>
      </c>
      <c r="AF1113" s="1712"/>
      <c r="AG1113" s="1712"/>
      <c r="AH1113" s="1863">
        <f>SUM(AI1113:AK1113)</f>
        <v>0</v>
      </c>
      <c r="AI1113" s="1712"/>
      <c r="AJ1113" s="1712"/>
      <c r="AK1113" s="1712"/>
      <c r="AL1113" s="1863">
        <f>SUM(AM1113:AO1113)</f>
        <v>600</v>
      </c>
      <c r="AM1113" s="1712">
        <f t="shared" ref="AM1113:AM1114" si="925">T1113</f>
        <v>600</v>
      </c>
      <c r="AN1113" s="1712"/>
      <c r="AO1113" s="1712"/>
      <c r="AP1113" s="3484">
        <v>2796.096</v>
      </c>
      <c r="AQ1113" s="3472">
        <v>2796.096</v>
      </c>
      <c r="AR1113" s="1715"/>
      <c r="AS1113" s="1715"/>
      <c r="AT1113" s="1864"/>
      <c r="AU1113" s="1742"/>
      <c r="AV1113" s="1715"/>
      <c r="AW1113" s="1715"/>
      <c r="AX1113" s="1715"/>
      <c r="AY1113" s="1864"/>
      <c r="AZ1113" s="1715"/>
      <c r="BA1113" s="1715"/>
      <c r="BB1113" s="1715"/>
      <c r="BC1113" s="1715"/>
      <c r="BD1113" s="1715"/>
      <c r="BE1113" s="1715"/>
      <c r="BF1113" s="1715"/>
      <c r="BG1113" s="3669">
        <v>0</v>
      </c>
      <c r="BH1113" s="1668"/>
      <c r="BI1113" s="1715">
        <f>AP1113-S1113</f>
        <v>2196.096</v>
      </c>
      <c r="BJ1113" s="3382">
        <v>2022</v>
      </c>
      <c r="BK1113" s="3382" t="s">
        <v>2324</v>
      </c>
      <c r="BL1113" s="3382" t="s">
        <v>2327</v>
      </c>
      <c r="BM1113" s="3356">
        <f>(BG1113+AQ1113)/H1113*100</f>
        <v>96.251153184165233</v>
      </c>
      <c r="BN1113" s="3356" t="e">
        <f>BG1113/AU1113*100</f>
        <v>#DIV/0!</v>
      </c>
      <c r="BO1113" s="3382" t="s">
        <v>40</v>
      </c>
      <c r="BP1113" s="3389"/>
      <c r="BQ1113" s="3384"/>
      <c r="BR1113" s="3384">
        <v>108.904</v>
      </c>
      <c r="BS1113" s="3383" t="s">
        <v>2327</v>
      </c>
      <c r="BT1113" s="3384" t="s">
        <v>2539</v>
      </c>
      <c r="BU1113" s="3384"/>
      <c r="BV1113" s="3390" t="s">
        <v>2498</v>
      </c>
      <c r="BW1113" s="3384"/>
      <c r="BX1113" s="3391"/>
      <c r="BY1113" s="3392"/>
    </row>
    <row r="1114" spans="1:81" s="3393" customFormat="1" ht="56.25" hidden="1" customHeight="1">
      <c r="A1114" s="3386" t="s">
        <v>48</v>
      </c>
      <c r="B1114" s="3387" t="s">
        <v>608</v>
      </c>
      <c r="C1114" s="3388" t="s">
        <v>605</v>
      </c>
      <c r="D1114" s="3388" t="s">
        <v>609</v>
      </c>
      <c r="E1114" s="3630" t="s">
        <v>305</v>
      </c>
      <c r="F1114" s="3631" t="s">
        <v>610</v>
      </c>
      <c r="G1114" s="3632">
        <v>2906</v>
      </c>
      <c r="H1114" s="3487">
        <v>2906</v>
      </c>
      <c r="I1114" s="3029"/>
      <c r="J1114" s="3029"/>
      <c r="K1114" s="1761">
        <v>2906</v>
      </c>
      <c r="L1114" s="1761">
        <v>2906</v>
      </c>
      <c r="M1114" s="1761">
        <v>2797</v>
      </c>
      <c r="N1114" s="1761">
        <v>987</v>
      </c>
      <c r="O1114" s="1863">
        <f>P1114+Q1114+R1114</f>
        <v>0</v>
      </c>
      <c r="P1114" s="1712"/>
      <c r="Q1114" s="1712"/>
      <c r="R1114" s="1712"/>
      <c r="S1114" s="1863">
        <f>SUM(T1114:V1114)</f>
        <v>680</v>
      </c>
      <c r="T1114" s="3094">
        <v>680</v>
      </c>
      <c r="U1114" s="1712"/>
      <c r="V1114" s="1712"/>
      <c r="W1114" s="1712"/>
      <c r="X1114" s="1712"/>
      <c r="Y1114" s="1712"/>
      <c r="Z1114" s="1863">
        <f>SUM(AA1114:AC1114)</f>
        <v>0</v>
      </c>
      <c r="AA1114" s="3094"/>
      <c r="AB1114" s="1712"/>
      <c r="AC1114" s="1712"/>
      <c r="AD1114" s="1863">
        <f>SUM(AE1114:AG1114)</f>
        <v>614.39699999999993</v>
      </c>
      <c r="AE1114" s="3094">
        <v>614.39699999999993</v>
      </c>
      <c r="AF1114" s="1712"/>
      <c r="AG1114" s="1712"/>
      <c r="AH1114" s="1863">
        <f>SUM(AI1114:AK1114)</f>
        <v>0</v>
      </c>
      <c r="AI1114" s="1712"/>
      <c r="AJ1114" s="1712"/>
      <c r="AK1114" s="1712"/>
      <c r="AL1114" s="1863">
        <f>SUM(AM1114:AO1114)</f>
        <v>680</v>
      </c>
      <c r="AM1114" s="1712">
        <f t="shared" si="925"/>
        <v>680</v>
      </c>
      <c r="AN1114" s="1712"/>
      <c r="AO1114" s="1712"/>
      <c r="AP1114" s="3484">
        <v>2797.3969999999999</v>
      </c>
      <c r="AQ1114" s="3472">
        <v>2797.3969999999999</v>
      </c>
      <c r="AR1114" s="1715"/>
      <c r="AS1114" s="1715"/>
      <c r="AT1114" s="1864"/>
      <c r="AU1114" s="1742"/>
      <c r="AV1114" s="1715"/>
      <c r="AW1114" s="1715"/>
      <c r="AX1114" s="1715"/>
      <c r="AY1114" s="1864"/>
      <c r="AZ1114" s="1715"/>
      <c r="BA1114" s="1715"/>
      <c r="BB1114" s="1715"/>
      <c r="BC1114" s="1715"/>
      <c r="BD1114" s="1715"/>
      <c r="BE1114" s="1715"/>
      <c r="BF1114" s="1715"/>
      <c r="BG1114" s="3669">
        <v>0</v>
      </c>
      <c r="BH1114" s="1668"/>
      <c r="BI1114" s="1715">
        <f>AP1114-S1114</f>
        <v>2117.3969999999999</v>
      </c>
      <c r="BJ1114" s="3382">
        <v>2022</v>
      </c>
      <c r="BK1114" s="3382" t="s">
        <v>2324</v>
      </c>
      <c r="BL1114" s="3382" t="s">
        <v>2327</v>
      </c>
      <c r="BM1114" s="3356">
        <f>(BG1114+AQ1114)/H1114*100</f>
        <v>96.262801101169998</v>
      </c>
      <c r="BN1114" s="3356" t="e">
        <f>BG1114/AU1114*100</f>
        <v>#DIV/0!</v>
      </c>
      <c r="BO1114" s="3382" t="s">
        <v>40</v>
      </c>
      <c r="BP1114" s="3389"/>
      <c r="BQ1114" s="3384"/>
      <c r="BR1114" s="3384">
        <v>108.60300000000007</v>
      </c>
      <c r="BS1114" s="3383" t="s">
        <v>2327</v>
      </c>
      <c r="BT1114" s="3384" t="s">
        <v>2539</v>
      </c>
      <c r="BU1114" s="3384"/>
      <c r="BV1114" s="3390" t="s">
        <v>2498</v>
      </c>
      <c r="BW1114" s="3384"/>
      <c r="BX1114" s="3391"/>
      <c r="BY1114" s="3392"/>
    </row>
    <row r="1115" spans="1:81" s="3393" customFormat="1" ht="57" hidden="1" customHeight="1">
      <c r="A1115" s="3386" t="s">
        <v>54</v>
      </c>
      <c r="B1115" s="3387" t="s">
        <v>794</v>
      </c>
      <c r="C1115" s="3388" t="s">
        <v>442</v>
      </c>
      <c r="D1115" s="3388" t="s">
        <v>795</v>
      </c>
      <c r="E1115" s="3631" t="s">
        <v>305</v>
      </c>
      <c r="F1115" s="3631" t="s">
        <v>445</v>
      </c>
      <c r="G1115" s="3629">
        <f>H1115+I1115+J1115</f>
        <v>3000</v>
      </c>
      <c r="H1115" s="1513">
        <v>3000</v>
      </c>
      <c r="I1115" s="1686"/>
      <c r="J1115" s="1686"/>
      <c r="K1115" s="1686">
        <v>3000</v>
      </c>
      <c r="L1115" s="1686">
        <v>3000</v>
      </c>
      <c r="M1115" s="1686">
        <v>2368</v>
      </c>
      <c r="N1115" s="1686">
        <v>2137</v>
      </c>
      <c r="O1115" s="1863">
        <f>P1115+Q1115+R1115</f>
        <v>0</v>
      </c>
      <c r="P1115" s="1686"/>
      <c r="Q1115" s="1686"/>
      <c r="R1115" s="1686"/>
      <c r="S1115" s="1863">
        <f>SUM(T1115:V1115)</f>
        <v>1100</v>
      </c>
      <c r="T1115" s="1686">
        <v>1100</v>
      </c>
      <c r="U1115" s="1686"/>
      <c r="V1115" s="1686"/>
      <c r="W1115" s="1686"/>
      <c r="X1115" s="1686"/>
      <c r="Y1115" s="1686"/>
      <c r="Z1115" s="1863">
        <f>SUM(AA1115:AC1115)</f>
        <v>0</v>
      </c>
      <c r="AA1115" s="1686"/>
      <c r="AB1115" s="1686"/>
      <c r="AC1115" s="1686"/>
      <c r="AD1115" s="1863">
        <f>SUM(AE1115:AG1115)</f>
        <v>944.81600000000003</v>
      </c>
      <c r="AE1115" s="1686">
        <v>944.81600000000003</v>
      </c>
      <c r="AF1115" s="1686"/>
      <c r="AG1115" s="1686"/>
      <c r="AH1115" s="1863">
        <f>SUM(AI1115:AK1115)</f>
        <v>0</v>
      </c>
      <c r="AI1115" s="1761">
        <f>P1115</f>
        <v>0</v>
      </c>
      <c r="AJ1115" s="1686"/>
      <c r="AK1115" s="1686"/>
      <c r="AL1115" s="1863">
        <f>SUM(AM1115:AO1115)</f>
        <v>1100</v>
      </c>
      <c r="AM1115" s="1686">
        <f>T1115</f>
        <v>1100</v>
      </c>
      <c r="AN1115" s="1686"/>
      <c r="AO1115" s="1686"/>
      <c r="AP1115" s="3484">
        <v>2444.8159999999998</v>
      </c>
      <c r="AQ1115" s="3666">
        <v>2444.8159999999998</v>
      </c>
      <c r="AR1115" s="2078"/>
      <c r="AS1115" s="2078"/>
      <c r="AT1115" s="3381"/>
      <c r="AU1115" s="2019"/>
      <c r="AV1115" s="2078"/>
      <c r="AW1115" s="2078"/>
      <c r="AX1115" s="2078"/>
      <c r="AY1115" s="3381">
        <f>SUM(AZ1115:BB1115)</f>
        <v>0</v>
      </c>
      <c r="AZ1115" s="2078">
        <f>AU1115</f>
        <v>0</v>
      </c>
      <c r="BA1115" s="2078"/>
      <c r="BB1115" s="2078"/>
      <c r="BC1115" s="2078"/>
      <c r="BD1115" s="2078"/>
      <c r="BE1115" s="2078"/>
      <c r="BF1115" s="2078"/>
      <c r="BG1115" s="3669"/>
      <c r="BH1115" s="1668"/>
      <c r="BI1115" s="1742">
        <f>AP1115-S1115</f>
        <v>1344.8159999999998</v>
      </c>
      <c r="BJ1115" s="3382">
        <v>2022</v>
      </c>
      <c r="BK1115" s="3382" t="s">
        <v>2324</v>
      </c>
      <c r="BL1115" s="3382" t="s">
        <v>2327</v>
      </c>
      <c r="BM1115" s="3356">
        <f>(BG1115+AQ1115)/H1115*100</f>
        <v>81.493866666666662</v>
      </c>
      <c r="BN1115" s="3356" t="e">
        <f>BG1115/AU1115*100</f>
        <v>#DIV/0!</v>
      </c>
      <c r="BO1115" s="3382" t="s">
        <v>40</v>
      </c>
      <c r="BP1115" s="3389"/>
      <c r="BQ1115" s="3384"/>
      <c r="BR1115" s="3384">
        <v>400</v>
      </c>
      <c r="BS1115" s="3383"/>
      <c r="BT1115" s="3384"/>
      <c r="BU1115" s="3384"/>
      <c r="BV1115" s="3390" t="s">
        <v>2498</v>
      </c>
      <c r="BW1115" s="3384"/>
      <c r="BX1115" s="3401"/>
      <c r="BY1115" s="3392"/>
    </row>
    <row r="1116" spans="1:81">
      <c r="BH1116" s="115"/>
      <c r="BI1116" s="115"/>
      <c r="BJ1116" s="203"/>
      <c r="BK1116" s="203"/>
      <c r="BL1116" s="203"/>
      <c r="BM1116" s="203"/>
      <c r="BN1116" s="203"/>
      <c r="BO1116" s="203"/>
    </row>
    <row r="1117" spans="1:81">
      <c r="BH1117" s="115"/>
      <c r="BI1117" s="115"/>
      <c r="BJ1117" s="203"/>
      <c r="BK1117" s="203"/>
      <c r="BL1117" s="203"/>
      <c r="BM1117" s="203"/>
      <c r="BN1117" s="203"/>
      <c r="BO1117" s="203"/>
    </row>
    <row r="1118" spans="1:81">
      <c r="BH1118" s="115"/>
      <c r="BI1118" s="115"/>
      <c r="BJ1118" s="203"/>
      <c r="BK1118" s="203"/>
      <c r="BL1118" s="203"/>
      <c r="BM1118" s="203"/>
      <c r="BN1118" s="203"/>
      <c r="BO1118" s="203"/>
    </row>
  </sheetData>
  <autoFilter ref="A9:BT567"/>
  <mergeCells count="81">
    <mergeCell ref="BR5:BR8"/>
    <mergeCell ref="A2:BP2"/>
    <mergeCell ref="AB4:BP4"/>
    <mergeCell ref="A5:A8"/>
    <mergeCell ref="B5:B8"/>
    <mergeCell ref="C5:C8"/>
    <mergeCell ref="D5:D8"/>
    <mergeCell ref="E5:E8"/>
    <mergeCell ref="BI5:BI8"/>
    <mergeCell ref="AD5:AG5"/>
    <mergeCell ref="AH5:AK5"/>
    <mergeCell ref="AL5:AO5"/>
    <mergeCell ref="AP5:AS5"/>
    <mergeCell ref="AT5:AX5"/>
    <mergeCell ref="AY5:BC5"/>
    <mergeCell ref="BD5:BD8"/>
    <mergeCell ref="AE6:AG6"/>
    <mergeCell ref="AH6:AH8"/>
    <mergeCell ref="AE7:AE8"/>
    <mergeCell ref="AF7:AF8"/>
    <mergeCell ref="AG7:AG8"/>
    <mergeCell ref="BP5:BP8"/>
    <mergeCell ref="F6:F8"/>
    <mergeCell ref="G6:J6"/>
    <mergeCell ref="K6:K8"/>
    <mergeCell ref="L6:L8"/>
    <mergeCell ref="M6:M8"/>
    <mergeCell ref="N6:N8"/>
    <mergeCell ref="Z6:Z8"/>
    <mergeCell ref="AA6:AC6"/>
    <mergeCell ref="AD6:AD8"/>
    <mergeCell ref="BJ5:BJ8"/>
    <mergeCell ref="BK5:BK8"/>
    <mergeCell ref="BL5:BL8"/>
    <mergeCell ref="BM5:BM8"/>
    <mergeCell ref="AI7:AI8"/>
    <mergeCell ref="AJ7:AJ8"/>
    <mergeCell ref="BO5:BO8"/>
    <mergeCell ref="G7:G8"/>
    <mergeCell ref="J7:J8"/>
    <mergeCell ref="AA7:AA8"/>
    <mergeCell ref="AB7:AB8"/>
    <mergeCell ref="H7:I8"/>
    <mergeCell ref="T5:T8"/>
    <mergeCell ref="Z5:AC5"/>
    <mergeCell ref="AC7:AC8"/>
    <mergeCell ref="F5:J5"/>
    <mergeCell ref="K5:L5"/>
    <mergeCell ref="M5:N5"/>
    <mergeCell ref="O5:O8"/>
    <mergeCell ref="AY6:AY8"/>
    <mergeCell ref="AI6:AK6"/>
    <mergeCell ref="AQ6:AS8"/>
    <mergeCell ref="AK7:AK8"/>
    <mergeCell ref="AM7:AM8"/>
    <mergeCell ref="AN7:AN8"/>
    <mergeCell ref="AO7:AO8"/>
    <mergeCell ref="BN5:BN8"/>
    <mergeCell ref="AT6:AT8"/>
    <mergeCell ref="AU6:AX6"/>
    <mergeCell ref="BE5:BE8"/>
    <mergeCell ref="BF5:BF8"/>
    <mergeCell ref="BG5:BG8"/>
    <mergeCell ref="BH5:BH8"/>
    <mergeCell ref="AZ6:BC6"/>
    <mergeCell ref="W5:X5"/>
    <mergeCell ref="W6:W8"/>
    <mergeCell ref="X6:X8"/>
    <mergeCell ref="Y5:Y8"/>
    <mergeCell ref="A3:BP3"/>
    <mergeCell ref="AZ7:AZ8"/>
    <mergeCell ref="BA7:BA8"/>
    <mergeCell ref="BB7:BB8"/>
    <mergeCell ref="BC7:BC8"/>
    <mergeCell ref="AU7:AU8"/>
    <mergeCell ref="AV7:AV8"/>
    <mergeCell ref="AW7:AW8"/>
    <mergeCell ref="AX7:AX8"/>
    <mergeCell ref="AL6:AL8"/>
    <mergeCell ref="AM6:AO6"/>
    <mergeCell ref="AP6:AP8"/>
  </mergeCells>
  <conditionalFormatting sqref="B594">
    <cfRule type="expression" dxfId="64" priority="84" stopIfTrue="1">
      <formula>+COUNTIF(#REF!,#REF!)&gt;1</formula>
    </cfRule>
  </conditionalFormatting>
  <conditionalFormatting sqref="B32 B595">
    <cfRule type="expression" dxfId="63" priority="83" stopIfTrue="1">
      <formula>+COUNTIF(#REF!,#REF!)&gt;1</formula>
    </cfRule>
  </conditionalFormatting>
  <conditionalFormatting sqref="B33:B45 B727:B728 B940:E941 B322:E322">
    <cfRule type="expression" dxfId="62" priority="82" stopIfTrue="1">
      <formula>+COUNTIF(#REF!,#REF!)&gt;1</formula>
    </cfRule>
  </conditionalFormatting>
  <conditionalFormatting sqref="B209:D209 B860:E861">
    <cfRule type="expression" dxfId="61" priority="81" stopIfTrue="1">
      <formula>+COUNTIF(#REF!,#REF!)&gt;1</formula>
    </cfRule>
  </conditionalFormatting>
  <conditionalFormatting sqref="B238:D238">
    <cfRule type="expression" dxfId="60" priority="80" stopIfTrue="1">
      <formula>+COUNTIF(#REF!,#REF!)&gt;1</formula>
    </cfRule>
  </conditionalFormatting>
  <conditionalFormatting sqref="A517 A1048">
    <cfRule type="expression" dxfId="59" priority="79" stopIfTrue="1">
      <formula>+COUNTIF(#REF!,#REF!)&gt;1</formula>
    </cfRule>
  </conditionalFormatting>
  <conditionalFormatting sqref="B316:D316 B933:E939">
    <cfRule type="expression" dxfId="58" priority="78" stopIfTrue="1">
      <formula>+COUNTIF(#REF!,#REF!)&gt;1</formula>
    </cfRule>
  </conditionalFormatting>
  <conditionalFormatting sqref="B439:D439 B323:D323 B978:E978">
    <cfRule type="expression" dxfId="57" priority="77" stopIfTrue="1">
      <formula>+COUNTIF(#REF!,#REF!)&gt;1</formula>
    </cfRule>
  </conditionalFormatting>
  <conditionalFormatting sqref="B1008:E1008 C483:D483">
    <cfRule type="expression" dxfId="56" priority="76" stopIfTrue="1">
      <formula>+COUNTIF(#REF!,#REF!)&gt;1</formula>
    </cfRule>
  </conditionalFormatting>
  <conditionalFormatting sqref="B1046:E1047">
    <cfRule type="expression" dxfId="55" priority="75" stopIfTrue="1">
      <formula>+COUNTIF(#REF!,#REF!)&gt;1</formula>
    </cfRule>
  </conditionalFormatting>
  <conditionalFormatting sqref="B210:D210">
    <cfRule type="expression" dxfId="54" priority="73" stopIfTrue="1">
      <formula>+COUNTIF(#REF!,#REF!)&gt;1</formula>
    </cfRule>
  </conditionalFormatting>
  <conditionalFormatting sqref="B317:D321">
    <cfRule type="expression" dxfId="53" priority="72" stopIfTrue="1">
      <formula>+COUNTIF(#REF!,#REF!)&gt;1</formula>
    </cfRule>
  </conditionalFormatting>
  <conditionalFormatting sqref="B484:D485">
    <cfRule type="expression" dxfId="52" priority="71" stopIfTrue="1">
      <formula>+COUNTIF(#REF!,#REF!)&gt;1</formula>
    </cfRule>
  </conditionalFormatting>
  <conditionalFormatting sqref="C966:E969 C982:E985 C1064:E1080 C217:D218 C386:D392 C455:D458 C537:D543 C546:D549 C394:D396 E395:E396 C504 C550:E550">
    <cfRule type="expression" dxfId="51" priority="70" stopIfTrue="1">
      <formula>"#N/A"</formula>
    </cfRule>
  </conditionalFormatting>
  <conditionalFormatting sqref="C249:D250">
    <cfRule type="expression" dxfId="50" priority="69" stopIfTrue="1">
      <formula>"#N/A"</formula>
    </cfRule>
  </conditionalFormatting>
  <conditionalFormatting sqref="C269">
    <cfRule type="expression" dxfId="49" priority="68" stopIfTrue="1">
      <formula>"#N/A"</formula>
    </cfRule>
  </conditionalFormatting>
  <conditionalFormatting sqref="B650:B662">
    <cfRule type="duplicateValues" dxfId="48" priority="66"/>
  </conditionalFormatting>
  <conditionalFormatting sqref="B663">
    <cfRule type="duplicateValues" dxfId="47" priority="65"/>
  </conditionalFormatting>
  <conditionalFormatting sqref="B664">
    <cfRule type="duplicateValues" dxfId="46" priority="64"/>
  </conditionalFormatting>
  <conditionalFormatting sqref="B665">
    <cfRule type="duplicateValues" dxfId="45" priority="63"/>
  </conditionalFormatting>
  <conditionalFormatting sqref="B666:B667">
    <cfRule type="duplicateValues" dxfId="44" priority="62"/>
  </conditionalFormatting>
  <conditionalFormatting sqref="B668:B669">
    <cfRule type="duplicateValues" dxfId="43" priority="61"/>
  </conditionalFormatting>
  <conditionalFormatting sqref="B670">
    <cfRule type="duplicateValues" dxfId="42" priority="60"/>
  </conditionalFormatting>
  <conditionalFormatting sqref="B671">
    <cfRule type="duplicateValues" dxfId="41" priority="59"/>
  </conditionalFormatting>
  <conditionalFormatting sqref="B672">
    <cfRule type="duplicateValues" dxfId="40" priority="58"/>
  </conditionalFormatting>
  <conditionalFormatting sqref="B669">
    <cfRule type="duplicateValues" dxfId="39" priority="57"/>
  </conditionalFormatting>
  <conditionalFormatting sqref="B673">
    <cfRule type="duplicateValues" dxfId="38" priority="56"/>
  </conditionalFormatting>
  <conditionalFormatting sqref="B657">
    <cfRule type="duplicateValues" dxfId="37" priority="55"/>
  </conditionalFormatting>
  <conditionalFormatting sqref="B658">
    <cfRule type="duplicateValues" dxfId="36" priority="54"/>
  </conditionalFormatting>
  <conditionalFormatting sqref="B659:B662">
    <cfRule type="duplicateValues" dxfId="35" priority="53"/>
  </conditionalFormatting>
  <conditionalFormatting sqref="B674">
    <cfRule type="duplicateValues" dxfId="34" priority="52"/>
  </conditionalFormatting>
  <conditionalFormatting sqref="B675">
    <cfRule type="duplicateValues" dxfId="33" priority="51"/>
  </conditionalFormatting>
  <conditionalFormatting sqref="B676">
    <cfRule type="duplicateValues" dxfId="32" priority="50"/>
  </conditionalFormatting>
  <conditionalFormatting sqref="B678">
    <cfRule type="duplicateValues" dxfId="31" priority="49"/>
  </conditionalFormatting>
  <conditionalFormatting sqref="B679:B683">
    <cfRule type="duplicateValues" dxfId="30" priority="48"/>
  </conditionalFormatting>
  <conditionalFormatting sqref="B685:B697">
    <cfRule type="duplicateValues" dxfId="29" priority="47"/>
  </conditionalFormatting>
  <conditionalFormatting sqref="B660">
    <cfRule type="duplicateValues" dxfId="28" priority="46"/>
  </conditionalFormatting>
  <conditionalFormatting sqref="B661">
    <cfRule type="duplicateValues" dxfId="27" priority="45"/>
  </conditionalFormatting>
  <conditionalFormatting sqref="B662">
    <cfRule type="duplicateValues" dxfId="26" priority="44"/>
  </conditionalFormatting>
  <conditionalFormatting sqref="B698 B54">
    <cfRule type="duplicateValues" dxfId="25" priority="67"/>
  </conditionalFormatting>
  <conditionalFormatting sqref="B55:B58">
    <cfRule type="duplicateValues" dxfId="24" priority="43"/>
  </conditionalFormatting>
  <conditionalFormatting sqref="B842:B846">
    <cfRule type="duplicateValues" dxfId="23" priority="41"/>
  </conditionalFormatting>
  <conditionalFormatting sqref="B494">
    <cfRule type="expression" dxfId="22" priority="40" stopIfTrue="1">
      <formula>+COUNTIF(#REF!,#REF!)&gt;1</formula>
    </cfRule>
  </conditionalFormatting>
  <conditionalFormatting sqref="B501">
    <cfRule type="expression" dxfId="21" priority="39" stopIfTrue="1">
      <formula>+COUNTIF(#REF!,#REF!)&gt;1</formula>
    </cfRule>
  </conditionalFormatting>
  <conditionalFormatting sqref="E209">
    <cfRule type="expression" dxfId="20" priority="35" stopIfTrue="1">
      <formula>+COUNTIF(#REF!,#REF!)&gt;1</formula>
    </cfRule>
  </conditionalFormatting>
  <conditionalFormatting sqref="E210">
    <cfRule type="expression" dxfId="19" priority="34" stopIfTrue="1">
      <formula>+COUNTIF(#REF!,#REF!)&gt;1</formula>
    </cfRule>
  </conditionalFormatting>
  <conditionalFormatting sqref="E217">
    <cfRule type="expression" dxfId="18" priority="33" stopIfTrue="1">
      <formula>"#N/A"</formula>
    </cfRule>
  </conditionalFormatting>
  <conditionalFormatting sqref="E218:E219">
    <cfRule type="expression" dxfId="17" priority="32" stopIfTrue="1">
      <formula>"#N/A"</formula>
    </cfRule>
  </conditionalFormatting>
  <conditionalFormatting sqref="E1113:E1114">
    <cfRule type="expression" dxfId="16" priority="31" stopIfTrue="1">
      <formula>"#N/A"</formula>
    </cfRule>
  </conditionalFormatting>
  <conditionalFormatting sqref="E238">
    <cfRule type="expression" dxfId="15" priority="30" stopIfTrue="1">
      <formula>+COUNTIF(#REF!,#REF!)&gt;1</formula>
    </cfRule>
  </conditionalFormatting>
  <conditionalFormatting sqref="E269">
    <cfRule type="expression" dxfId="14" priority="28" stopIfTrue="1">
      <formula>"#N/A"</formula>
    </cfRule>
  </conditionalFormatting>
  <conditionalFormatting sqref="E316">
    <cfRule type="expression" dxfId="13" priority="27" stopIfTrue="1">
      <formula>+COUNTIF(#REF!,#REF!)&gt;1</formula>
    </cfRule>
  </conditionalFormatting>
  <conditionalFormatting sqref="E323">
    <cfRule type="expression" dxfId="12" priority="26" stopIfTrue="1">
      <formula>+COUNTIF(#REF!,#REF!)&gt;1</formula>
    </cfRule>
  </conditionalFormatting>
  <conditionalFormatting sqref="E317:E321">
    <cfRule type="expression" dxfId="11" priority="25" stopIfTrue="1">
      <formula>+COUNTIF(#REF!,#REF!)&gt;1</formula>
    </cfRule>
  </conditionalFormatting>
  <conditionalFormatting sqref="E280:E281">
    <cfRule type="expression" dxfId="10" priority="24" stopIfTrue="1">
      <formula>"#N/A"</formula>
    </cfRule>
  </conditionalFormatting>
  <conditionalFormatting sqref="E386:E392">
    <cfRule type="expression" dxfId="9" priority="23" stopIfTrue="1">
      <formula>"#N/A"</formula>
    </cfRule>
  </conditionalFormatting>
  <conditionalFormatting sqref="E439">
    <cfRule type="expression" dxfId="8" priority="22" stopIfTrue="1">
      <formula>+COUNTIF(#REF!,#REF!)&gt;1</formula>
    </cfRule>
  </conditionalFormatting>
  <conditionalFormatting sqref="E455:E458">
    <cfRule type="expression" dxfId="7" priority="21" stopIfTrue="1">
      <formula>"#N/A"</formula>
    </cfRule>
  </conditionalFormatting>
  <conditionalFormatting sqref="E483">
    <cfRule type="expression" dxfId="6" priority="20" stopIfTrue="1">
      <formula>+COUNTIF(#REF!,#REF!)&gt;1</formula>
    </cfRule>
  </conditionalFormatting>
  <conditionalFormatting sqref="E485">
    <cfRule type="expression" dxfId="5" priority="19" stopIfTrue="1">
      <formula>+COUNTIF(#REF!,#REF!)&gt;1</formula>
    </cfRule>
  </conditionalFormatting>
  <conditionalFormatting sqref="E537:E543">
    <cfRule type="expression" dxfId="4" priority="18" stopIfTrue="1">
      <formula>"#N/A"</formula>
    </cfRule>
  </conditionalFormatting>
  <conditionalFormatting sqref="B59:B61">
    <cfRule type="duplicateValues" dxfId="3" priority="86"/>
  </conditionalFormatting>
  <conditionalFormatting sqref="B341">
    <cfRule type="expression" dxfId="2" priority="8" stopIfTrue="1">
      <formula>+COUNTIF(#REF!,#REF!)&gt;1</formula>
    </cfRule>
  </conditionalFormatting>
  <conditionalFormatting sqref="B492">
    <cfRule type="expression" dxfId="1" priority="3" stopIfTrue="1">
      <formula>+COUNTIF(#REF!,#REF!)&gt;1</formula>
    </cfRule>
  </conditionalFormatting>
  <conditionalFormatting sqref="B505">
    <cfRule type="expression" dxfId="0" priority="1" stopIfTrue="1">
      <formula>+COUNTIF(#REF!,#REF!)&gt;1</formula>
    </cfRule>
  </conditionalFormatting>
  <printOptions horizontalCentered="1"/>
  <pageMargins left="0.31496062992126" right="0.31496062992126" top="0.47244094488188998" bottom="0.47244094488188998" header="0.31496062992126" footer="0.31496062992126"/>
  <pageSetup paperSize="9" scale="70" orientation="landscape" r:id="rId1"/>
  <headerFooter>
    <oddHeader>&amp;C&amp;P</oddHeader>
    <oddFooter>Page &amp;P</oddFooter>
  </headerFooter>
  <ignoredErrors>
    <ignoredError sqref="AP210 Z232:BG232 Z235:AZ235 AP242:AY242 AP246:AY246 Z259:BG259 Z256:BG256 AP451:AY451 Z565:AY565 Z282:AY282 AP158 AT158:AY158 Z200:AP200 AP222:BF222 AP67 AP108 Z416:BG416 G200:V200 G416:V416 G282:V282 G565:V565 H256:V256 H259:V259 H235:V235 G232:V232 AP463:AY463 AR210:BG210 AP367 G87:AP87 AP336 G428:AQ428 AP445 G463 AP529 G429:AP429 AP126:BG126" formula="1"/>
    <ignoredError sqref="G28:H28 G29:H29 Z29:AY29 AT48:AY51 AR52:AU52 BG22 Z433:BG434 AT27:BG28 BG463 G304:G314 BG47 BG507 AP173:AP174 G479:G480 BG13 G433:V434 I29:V29 G204 BG488 AP543:AP548 AP486 BG478 BG529 AP201" formulaRange="1"/>
    <ignoredError sqref="A249:A254 A386:A393 A471 A159:B159 A94 A135 A199 A233:A239 A244:A247 Z227:AP228 Z230:AP230 Z229:AO229 A554:A557 A566 A468:A469 A506:B513 A302 A12 A227:V230 A161:B161 A160 A200 A315 A487 A221:A224" numberStoredAsText="1"/>
    <ignoredError sqref="G235 G256:G258 G259 BG222" formula="1" formulaRange="1"/>
    <ignoredError sqref="AP229" numberStoredAsText="1" formula="1"/>
    <ignoredError sqref="BI424:BI425 BI384" evalError="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PL 05 chi tiết DA ĐT.</vt:lpstr>
      <vt:lpstr>PL 1 TH</vt:lpstr>
      <vt:lpstr>PL 2 THPB MTQG</vt:lpstr>
      <vt:lpstr>Cac don vi phan bo 2024</vt:lpstr>
      <vt:lpstr>PL 3 PB DATP</vt:lpstr>
      <vt:lpstr>PL 4DA Cấp tỉnh</vt:lpstr>
      <vt:lpstr>PL 05_ODA</vt:lpstr>
      <vt:lpstr>PL 06 PA phân bổ</vt:lpstr>
      <vt:lpstr>PL 06 DA cấp huyện</vt:lpstr>
      <vt:lpstr>'Cac don vi phan bo 2024'!Print_Area</vt:lpstr>
      <vt:lpstr>'PL 05_ODA'!Print_Area</vt:lpstr>
      <vt:lpstr>'PL 06 DA cấp huyện'!Print_Area</vt:lpstr>
      <vt:lpstr>'PL 1 TH'!Print_Area</vt:lpstr>
      <vt:lpstr>'PL 2 THPB MTQG'!Print_Area</vt:lpstr>
      <vt:lpstr>'PL 3 PB DATP'!Print_Area</vt:lpstr>
      <vt:lpstr>'PL 4DA Cấp tỉnh'!Print_Area</vt:lpstr>
      <vt:lpstr>'PL 06 DA cấp huyện'!Print_Titles</vt:lpstr>
      <vt:lpstr>'PL 1 TH'!Print_Titles</vt:lpstr>
      <vt:lpstr>'PL 3 PB DATP'!Print_Titles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dc:creator>
  <cp:lastModifiedBy>ademin</cp:lastModifiedBy>
  <cp:lastPrinted>2023-11-28T04:31:16Z</cp:lastPrinted>
  <dcterms:created xsi:type="dcterms:W3CDTF">2023-10-27T08:38:09Z</dcterms:created>
  <dcterms:modified xsi:type="dcterms:W3CDTF">2023-11-28T04:35:53Z</dcterms:modified>
</cp:coreProperties>
</file>